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진행사업\2026년\02. 단양관리소\05. 풀베기 2차 설계\"/>
    </mc:Choice>
  </mc:AlternateContent>
  <bookViews>
    <workbookView xWindow="13725" yWindow="465" windowWidth="14685" windowHeight="12210" tabRatio="981" firstSheet="18" activeTab="44"/>
  </bookViews>
  <sheets>
    <sheet name="기본" sheetId="1" state="hidden" r:id="rId1"/>
    <sheet name="표지" sheetId="3" r:id="rId2"/>
    <sheet name="원가" sheetId="39" r:id="rId3"/>
    <sheet name="목차" sheetId="4" r:id="rId4"/>
    <sheet name="1-2 사진" sheetId="63" state="hidden" r:id="rId5"/>
    <sheet name="1-3 설명서" sheetId="6" r:id="rId6"/>
    <sheet name="1-4 적용기준" sheetId="7" r:id="rId7"/>
    <sheet name="1-5 예정" sheetId="8" r:id="rId8"/>
    <sheet name="2-1 재선충" sheetId="9" state="hidden" r:id="rId9"/>
    <sheet name="작업기간" sheetId="137" r:id="rId10"/>
    <sheet name="3-1 일반시방서" sheetId="44" r:id="rId11"/>
    <sheet name="3-2 전문시방서" sheetId="10" r:id="rId12"/>
    <sheet name="3-3 특별시방서 풀베기" sheetId="11" r:id="rId13"/>
    <sheet name="3-3 특별시방서 덩굴" sheetId="136" state="hidden" r:id="rId14"/>
    <sheet name="3-4소반별시방서" sheetId="72" r:id="rId15"/>
    <sheet name="3-4소반별시방서-1" sheetId="112" state="hidden" r:id="rId16"/>
    <sheet name="3-4소반별시방서-2" sheetId="115" state="hidden" r:id="rId17"/>
    <sheet name="3-4소반별시방서 (2)" sheetId="118" r:id="rId18"/>
    <sheet name="3-4소반별시방서 (3)" sheetId="121" r:id="rId19"/>
    <sheet name="3-4소반별시방서 (4)" sheetId="126" state="hidden" r:id="rId20"/>
    <sheet name="3-4소반별시방서 (5)" sheetId="131" state="hidden" r:id="rId21"/>
    <sheet name="00" sheetId="111" state="hidden" r:id="rId22"/>
    <sheet name="소1-덩굴" sheetId="133" state="hidden" r:id="rId23"/>
    <sheet name="3-5 산림사업 표준안전 작업지침(풀베기)" sheetId="139" r:id="rId24"/>
    <sheet name="4-1 필지내역" sheetId="59" r:id="rId25"/>
    <sheet name="4-2-2 필지별사업내역" sheetId="60" r:id="rId26"/>
    <sheet name="5-1 원가" sheetId="12" r:id="rId27"/>
    <sheet name="5-3단가산출서-1" sheetId="113" state="hidden" r:id="rId28"/>
    <sheet name="5-3단가산출서-2" sheetId="116" state="hidden" r:id="rId29"/>
    <sheet name="5-2 내역" sheetId="13" r:id="rId30"/>
    <sheet name="5-3단가산출서" sheetId="70" r:id="rId31"/>
    <sheet name="5-3단가산출서 (2)" sheetId="119" r:id="rId32"/>
    <sheet name="5-3단가산출서 (3)" sheetId="122" r:id="rId33"/>
    <sheet name="5-3단가산출서 (4)" sheetId="124" state="hidden" r:id="rId34"/>
    <sheet name="5-3단가산출서 (5)" sheetId="130" state="hidden" r:id="rId35"/>
    <sheet name="5-3단가산출서 (2회차 당해년도)" sheetId="132" state="hidden" r:id="rId36"/>
    <sheet name="단1-덩굴" sheetId="134" state="hidden" r:id="rId37"/>
    <sheet name="5-3단가산출서(2회차)" sheetId="138" state="hidden" r:id="rId38"/>
    <sheet name="6-1 표준지" sheetId="55" r:id="rId39"/>
    <sheet name="6-2 경사도분석" sheetId="15" state="hidden" r:id="rId40"/>
    <sheet name="6-3표준조사-1" sheetId="114" state="hidden" r:id="rId41"/>
    <sheet name="6-3표준조사-2" sheetId="117" state="hidden" r:id="rId42"/>
    <sheet name="6-2 경사도" sheetId="14" r:id="rId43"/>
    <sheet name="6-3표준조사" sheetId="73" r:id="rId44"/>
    <sheet name="6-3표준조사(2)" sheetId="120" r:id="rId45"/>
    <sheet name="6-3표준조사(3)" sheetId="123" r:id="rId46"/>
    <sheet name="6-3표준조사(4)" sheetId="125" state="hidden" r:id="rId47"/>
    <sheet name="6-3표준조사(5)" sheetId="129" state="hidden" r:id="rId48"/>
    <sheet name="표1-덩굴" sheetId="135" state="hidden" r:id="rId49"/>
    <sheet name="6-4 소요인원" sheetId="61" state="hidden" r:id="rId50"/>
    <sheet name="7-1 단가조사" sheetId="18" r:id="rId51"/>
    <sheet name="Sheet2" sheetId="127" r:id="rId52"/>
    <sheet name="Sheet2 (2)" sheetId="128" r:id="rId53"/>
  </sheets>
  <externalReferences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</externalReferences>
  <definedNames>
    <definedName name="_1">"★★"</definedName>
    <definedName name="_13_0_S" localSheetId="13" hidden="1">'[1]6PILE  (돌출)'!#REF!</definedName>
    <definedName name="_13_0_S" localSheetId="23" hidden="1">'[1]6PILE  (돌출)'!#REF!</definedName>
    <definedName name="_13_0_S" localSheetId="37" hidden="1">'[1]6PILE  (돌출)'!#REF!</definedName>
    <definedName name="_13_0_S" hidden="1">'[1]6PILE  (돌출)'!#REF!</definedName>
    <definedName name="_aab42" localSheetId="20">#REF!</definedName>
    <definedName name="_aab42" localSheetId="23">#REF!</definedName>
    <definedName name="_aab42" localSheetId="35">#REF!</definedName>
    <definedName name="_aab42" localSheetId="34">#REF!</definedName>
    <definedName name="_aab42" localSheetId="37">#REF!</definedName>
    <definedName name="_aab42" localSheetId="47">#REF!</definedName>
    <definedName name="_aab42" localSheetId="52">#REF!</definedName>
    <definedName name="_aab42">#REF!</definedName>
    <definedName name="_Dist_Bin" localSheetId="13" hidden="1">[2]조명시설!#REF!</definedName>
    <definedName name="_Dist_Bin" localSheetId="23" hidden="1">[2]조명시설!#REF!</definedName>
    <definedName name="_Dist_Bin" localSheetId="37" hidden="1">[2]조명시설!#REF!</definedName>
    <definedName name="_Dist_Bin" localSheetId="9" hidden="1">[2]조명시설!#REF!</definedName>
    <definedName name="_Dist_Bin" hidden="1">[2]조명시설!#REF!</definedName>
    <definedName name="_Dist_Values" localSheetId="13" hidden="1">#REF!</definedName>
    <definedName name="_Dist_Values" localSheetId="23" hidden="1">[2]조명시설!#REF!</definedName>
    <definedName name="_Dist_Values" localSheetId="37" hidden="1">[2]조명시설!#REF!</definedName>
    <definedName name="_Dist_Values" localSheetId="9" hidden="1">[2]조명시설!#REF!</definedName>
    <definedName name="_Dist_Values" hidden="1">[2]조명시설!#REF!</definedName>
    <definedName name="_Fill" localSheetId="13" hidden="1">#REF!</definedName>
    <definedName name="_Fill" localSheetId="23" hidden="1">[2]조명시설!#REF!</definedName>
    <definedName name="_Fill" localSheetId="37" hidden="1">[2]조명시설!#REF!</definedName>
    <definedName name="_Fill" localSheetId="9" hidden="1">[2]조명시설!#REF!</definedName>
    <definedName name="_Fill" hidden="1">[2]조명시설!#REF!</definedName>
    <definedName name="_FILL2" localSheetId="13" hidden="1">[3]날개벽수량표!#REF!</definedName>
    <definedName name="_FILL2" localSheetId="23" hidden="1">[3]날개벽수량표!#REF!</definedName>
    <definedName name="_FILL2" localSheetId="37" hidden="1">[3]날개벽수량표!#REF!</definedName>
    <definedName name="_FILL2" hidden="1">[3]날개벽수량표!#REF!</definedName>
    <definedName name="_xlnm._FilterDatabase" localSheetId="21" hidden="1">'00'!$A$1:$A$196</definedName>
    <definedName name="_xlnm._FilterDatabase" localSheetId="13" hidden="1">#REF!</definedName>
    <definedName name="_xlnm._FilterDatabase" localSheetId="14" hidden="1">'3-4소반별시방서'!$A$1:$A$456</definedName>
    <definedName name="_xlnm._FilterDatabase" localSheetId="17" hidden="1">'3-4소반별시방서 (2)'!$A$1:$A$455</definedName>
    <definedName name="_xlnm._FilterDatabase" localSheetId="18" hidden="1">'3-4소반별시방서 (3)'!$A$1:$A$408</definedName>
    <definedName name="_xlnm._FilterDatabase" localSheetId="19" hidden="1">'3-4소반별시방서 (4)'!$A$1:$A$458</definedName>
    <definedName name="_xlnm._FilterDatabase" localSheetId="20" hidden="1">'3-4소반별시방서 (5)'!$A$1:$A$408</definedName>
    <definedName name="_xlnm._FilterDatabase" localSheetId="15" hidden="1">'3-4소반별시방서-1'!$A$1:$A$408</definedName>
    <definedName name="_xlnm._FilterDatabase" localSheetId="16" hidden="1">'3-4소반별시방서-2'!$A$1:$A$408</definedName>
    <definedName name="_xlnm._FilterDatabase" localSheetId="23" hidden="1">#REF!</definedName>
    <definedName name="_xlnm._FilterDatabase" localSheetId="24" hidden="1">'4-1 필지내역'!$A$1:$A$203</definedName>
    <definedName name="_xlnm._FilterDatabase" localSheetId="25" hidden="1">'4-2-2 필지별사업내역'!$A$1:$S$336</definedName>
    <definedName name="_xlnm._FilterDatabase" localSheetId="29" hidden="1">'5-2 내역'!$A$1:$A$67</definedName>
    <definedName name="_xlnm._FilterDatabase" localSheetId="30" hidden="1">'5-3단가산출서'!$A$2:$A$405</definedName>
    <definedName name="_xlnm._FilterDatabase" localSheetId="31" hidden="1">'5-3단가산출서 (2)'!$A$2:$A$405</definedName>
    <definedName name="_xlnm._FilterDatabase" localSheetId="35" hidden="1">'5-3단가산출서 (2회차 당해년도)'!$A$2:$A$405</definedName>
    <definedName name="_xlnm._FilterDatabase" localSheetId="32" hidden="1">'5-3단가산출서 (3)'!$A$2:$A$405</definedName>
    <definedName name="_xlnm._FilterDatabase" localSheetId="33" hidden="1">'5-3단가산출서 (4)'!$A$2:$A$405</definedName>
    <definedName name="_xlnm._FilterDatabase" localSheetId="34" hidden="1">'5-3단가산출서 (5)'!$A$2:$A$405</definedName>
    <definedName name="_xlnm._FilterDatabase" localSheetId="37" hidden="1">'5-3단가산출서(2회차)'!$A$2:$A$405</definedName>
    <definedName name="_xlnm._FilterDatabase" localSheetId="27" hidden="1">'5-3단가산출서-1'!$A$2:$A$360</definedName>
    <definedName name="_xlnm._FilterDatabase" localSheetId="28" hidden="1">'5-3단가산출서-2'!$A$2:$A$360</definedName>
    <definedName name="_xlnm._FilterDatabase" localSheetId="38" hidden="1">'6-1 표준지'!$A$1:$A$685</definedName>
    <definedName name="_xlnm._FilterDatabase" localSheetId="42" hidden="1">'6-2 경사도'!$A$1:$A$181</definedName>
    <definedName name="_xlnm._FilterDatabase" localSheetId="43" hidden="1">'6-3표준조사'!$I$1:$I$677</definedName>
    <definedName name="_xlnm._FilterDatabase" localSheetId="44" hidden="1">'6-3표준조사(2)'!$I$1:$I$677</definedName>
    <definedName name="_xlnm._FilterDatabase" localSheetId="45" hidden="1">'6-3표준조사(3)'!$I$1:$I$677</definedName>
    <definedName name="_xlnm._FilterDatabase" localSheetId="46" hidden="1">'6-3표준조사(4)'!$I$1:$I$677</definedName>
    <definedName name="_xlnm._FilterDatabase" localSheetId="47" hidden="1">'6-3표준조사(5)'!$I$1:$I$677</definedName>
    <definedName name="_xlnm._FilterDatabase" localSheetId="40" hidden="1">'6-3표준조사-1'!$I$1:$I$602</definedName>
    <definedName name="_xlnm._FilterDatabase" localSheetId="41" hidden="1">'6-3표준조사-2'!$I$1:$I$602</definedName>
    <definedName name="_xlnm._FilterDatabase" localSheetId="49" hidden="1">'6-4 소요인원'!$A$2:$S$53</definedName>
    <definedName name="_xlnm._FilterDatabase" localSheetId="52" hidden="1">#REF!</definedName>
    <definedName name="_xlnm._FilterDatabase" localSheetId="36" hidden="1">'단1-덩굴'!$A$2:$A$51</definedName>
    <definedName name="_xlnm._FilterDatabase" localSheetId="9" hidden="1">작업기간!$A$1:$A$47</definedName>
    <definedName name="_xlnm._FilterDatabase" localSheetId="48">'표1-덩굴'!$A$1:$A$26</definedName>
    <definedName name="_xlnm._FilterDatabase" localSheetId="1" hidden="1">표지!$A$1:$A$49</definedName>
    <definedName name="_xlnm._FilterDatabase" hidden="1">#REF!</definedName>
    <definedName name="_Key1" localSheetId="13" hidden="1">#REF!</definedName>
    <definedName name="_Key1" localSheetId="23" hidden="1">[2]조명시설!#REF!</definedName>
    <definedName name="_Key1" localSheetId="37" hidden="1">[2]조명시설!#REF!</definedName>
    <definedName name="_Key1" localSheetId="9" hidden="1">[2]조명시설!#REF!</definedName>
    <definedName name="_Key1" hidden="1">[2]조명시설!#REF!</definedName>
    <definedName name="_Key2" localSheetId="13" hidden="1">[4]설계내역서!$C$21</definedName>
    <definedName name="_Key2" localSheetId="23" hidden="1">[2]조명시설!#REF!</definedName>
    <definedName name="_Key2" localSheetId="37" hidden="1">[2]조명시설!#REF!</definedName>
    <definedName name="_Key2" localSheetId="9" hidden="1">[2]조명시설!#REF!</definedName>
    <definedName name="_Key2" hidden="1">[2]조명시설!#REF!</definedName>
    <definedName name="_LL1" localSheetId="20">#REF!</definedName>
    <definedName name="_LL1" localSheetId="23">#REF!</definedName>
    <definedName name="_LL1" localSheetId="35">#REF!</definedName>
    <definedName name="_LL1" localSheetId="34">#REF!</definedName>
    <definedName name="_LL1" localSheetId="37">#REF!</definedName>
    <definedName name="_LL1" localSheetId="47">#REF!</definedName>
    <definedName name="_LL1" localSheetId="52">#REF!</definedName>
    <definedName name="_LL1">#REF!</definedName>
    <definedName name="_LL2" localSheetId="20">#REF!</definedName>
    <definedName name="_LL2" localSheetId="23">#REF!</definedName>
    <definedName name="_LL2" localSheetId="35">#REF!</definedName>
    <definedName name="_LL2" localSheetId="34">#REF!</definedName>
    <definedName name="_LL2" localSheetId="37">#REF!</definedName>
    <definedName name="_LL2" localSheetId="47">#REF!</definedName>
    <definedName name="_LL2" localSheetId="52">#REF!</definedName>
    <definedName name="_LL2">#REF!</definedName>
    <definedName name="_LL3" localSheetId="20">#REF!</definedName>
    <definedName name="_LL3" localSheetId="23">#REF!</definedName>
    <definedName name="_LL3" localSheetId="35">#REF!</definedName>
    <definedName name="_LL3" localSheetId="34">#REF!</definedName>
    <definedName name="_LL3" localSheetId="37">#REF!</definedName>
    <definedName name="_LL3" localSheetId="47">#REF!</definedName>
    <definedName name="_LL3" localSheetId="52">#REF!</definedName>
    <definedName name="_LL3">#REF!</definedName>
    <definedName name="_LR1" localSheetId="20">#REF!</definedName>
    <definedName name="_LR1" localSheetId="23">#REF!</definedName>
    <definedName name="_LR1" localSheetId="35">#REF!</definedName>
    <definedName name="_LR1" localSheetId="34">#REF!</definedName>
    <definedName name="_LR1" localSheetId="37">#REF!</definedName>
    <definedName name="_LR1" localSheetId="47">#REF!</definedName>
    <definedName name="_LR1" localSheetId="52">#REF!</definedName>
    <definedName name="_LR1">#REF!</definedName>
    <definedName name="_LR2" localSheetId="20">#REF!</definedName>
    <definedName name="_LR2" localSheetId="23">#REF!</definedName>
    <definedName name="_LR2" localSheetId="35">#REF!</definedName>
    <definedName name="_LR2" localSheetId="34">#REF!</definedName>
    <definedName name="_LR2" localSheetId="37">#REF!</definedName>
    <definedName name="_LR2" localSheetId="47">#REF!</definedName>
    <definedName name="_LR2" localSheetId="52">#REF!</definedName>
    <definedName name="_LR2">#REF!</definedName>
    <definedName name="_LR3" localSheetId="20">#REF!</definedName>
    <definedName name="_LR3" localSheetId="23">#REF!</definedName>
    <definedName name="_LR3" localSheetId="35">#REF!</definedName>
    <definedName name="_LR3" localSheetId="34">#REF!</definedName>
    <definedName name="_LR3" localSheetId="37">#REF!</definedName>
    <definedName name="_LR3" localSheetId="47">#REF!</definedName>
    <definedName name="_LR3" localSheetId="52">#REF!</definedName>
    <definedName name="_LR3">#REF!</definedName>
    <definedName name="_O">"○"</definedName>
    <definedName name="_Order1" localSheetId="13" hidden="1">0</definedName>
    <definedName name="_Order1" hidden="1">255</definedName>
    <definedName name="_Order2" localSheetId="13" hidden="1">0</definedName>
    <definedName name="_Order2" hidden="1">255</definedName>
    <definedName name="_Parse_In" localSheetId="13" hidden="1">#REF!</definedName>
    <definedName name="_Parse_In" localSheetId="23" hidden="1">#REF!</definedName>
    <definedName name="_Parse_In" localSheetId="37" hidden="1">#REF!</definedName>
    <definedName name="_Parse_In" localSheetId="9" hidden="1">#REF!</definedName>
    <definedName name="_Parse_In" hidden="1">#REF!</definedName>
    <definedName name="_Regression_Int" hidden="1">1</definedName>
    <definedName name="_Regression_Out" localSheetId="13" hidden="1">#REF!</definedName>
    <definedName name="_Regression_Out" localSheetId="20" hidden="1">#REF!</definedName>
    <definedName name="_Regression_Out" localSheetId="23" hidden="1">#REF!</definedName>
    <definedName name="_Regression_Out" localSheetId="35" hidden="1">#REF!</definedName>
    <definedName name="_Regression_Out" localSheetId="34" hidden="1">#REF!</definedName>
    <definedName name="_Regression_Out" localSheetId="37" hidden="1">#REF!</definedName>
    <definedName name="_Regression_Out" localSheetId="47" hidden="1">#REF!</definedName>
    <definedName name="_Regression_Out" localSheetId="52" hidden="1">#REF!</definedName>
    <definedName name="_Regression_Out" localSheetId="9" hidden="1">#REF!</definedName>
    <definedName name="_Regression_Out" hidden="1">#REF!</definedName>
    <definedName name="_Regression_X" localSheetId="13" hidden="1">#REF!</definedName>
    <definedName name="_Regression_X" localSheetId="20" hidden="1">#REF!</definedName>
    <definedName name="_Regression_X" localSheetId="23" hidden="1">#REF!</definedName>
    <definedName name="_Regression_X" localSheetId="35" hidden="1">#REF!</definedName>
    <definedName name="_Regression_X" localSheetId="34" hidden="1">#REF!</definedName>
    <definedName name="_Regression_X" localSheetId="37" hidden="1">#REF!</definedName>
    <definedName name="_Regression_X" localSheetId="47" hidden="1">#REF!</definedName>
    <definedName name="_Regression_X" localSheetId="52" hidden="1">#REF!</definedName>
    <definedName name="_Regression_X" localSheetId="9" hidden="1">#REF!</definedName>
    <definedName name="_Regression_X" hidden="1">#REF!</definedName>
    <definedName name="_Regression_Y" localSheetId="13" hidden="1">#REF!</definedName>
    <definedName name="_Regression_Y" localSheetId="20" hidden="1">#REF!</definedName>
    <definedName name="_Regression_Y" localSheetId="23" hidden="1">#REF!</definedName>
    <definedName name="_Regression_Y" localSheetId="35" hidden="1">#REF!</definedName>
    <definedName name="_Regression_Y" localSheetId="34" hidden="1">#REF!</definedName>
    <definedName name="_Regression_Y" localSheetId="37" hidden="1">#REF!</definedName>
    <definedName name="_Regression_Y" localSheetId="47" hidden="1">#REF!</definedName>
    <definedName name="_Regression_Y" localSheetId="52" hidden="1">#REF!</definedName>
    <definedName name="_Regression_Y" localSheetId="9" hidden="1">#REF!</definedName>
    <definedName name="_Regression_Y" hidden="1">#REF!</definedName>
    <definedName name="_SBB1" localSheetId="20">#REF!</definedName>
    <definedName name="_SBB1" localSheetId="23">#REF!</definedName>
    <definedName name="_SBB1" localSheetId="35">#REF!</definedName>
    <definedName name="_SBB1" localSheetId="34">#REF!</definedName>
    <definedName name="_SBB1" localSheetId="37">#REF!</definedName>
    <definedName name="_SBB1" localSheetId="47">#REF!</definedName>
    <definedName name="_SBB1" localSheetId="52">#REF!</definedName>
    <definedName name="_SBB1">#REF!</definedName>
    <definedName name="_SBB2" localSheetId="20">#REF!</definedName>
    <definedName name="_SBB2" localSheetId="23">#REF!</definedName>
    <definedName name="_SBB2" localSheetId="35">#REF!</definedName>
    <definedName name="_SBB2" localSheetId="34">#REF!</definedName>
    <definedName name="_SBB2" localSheetId="37">#REF!</definedName>
    <definedName name="_SBB2" localSheetId="47">#REF!</definedName>
    <definedName name="_SBB2" localSheetId="52">#REF!</definedName>
    <definedName name="_SBB2">#REF!</definedName>
    <definedName name="_SBB3" localSheetId="20">#REF!</definedName>
    <definedName name="_SBB3" localSheetId="23">#REF!</definedName>
    <definedName name="_SBB3" localSheetId="35">#REF!</definedName>
    <definedName name="_SBB3" localSheetId="34">#REF!</definedName>
    <definedName name="_SBB3" localSheetId="37">#REF!</definedName>
    <definedName name="_SBB3" localSheetId="47">#REF!</definedName>
    <definedName name="_SBB3" localSheetId="52">#REF!</definedName>
    <definedName name="_SBB3">#REF!</definedName>
    <definedName name="_SBB4" localSheetId="20">#REF!</definedName>
    <definedName name="_SBB4" localSheetId="23">#REF!</definedName>
    <definedName name="_SBB4" localSheetId="35">#REF!</definedName>
    <definedName name="_SBB4" localSheetId="34">#REF!</definedName>
    <definedName name="_SBB4" localSheetId="37">#REF!</definedName>
    <definedName name="_SBB4" localSheetId="47">#REF!</definedName>
    <definedName name="_SBB4" localSheetId="52">#REF!</definedName>
    <definedName name="_SBB4">#REF!</definedName>
    <definedName name="_SBB5" localSheetId="20">#REF!</definedName>
    <definedName name="_SBB5" localSheetId="23">#REF!</definedName>
    <definedName name="_SBB5" localSheetId="35">#REF!</definedName>
    <definedName name="_SBB5" localSheetId="34">#REF!</definedName>
    <definedName name="_SBB5" localSheetId="37">#REF!</definedName>
    <definedName name="_SBB5" localSheetId="47">#REF!</definedName>
    <definedName name="_SBB5" localSheetId="52">#REF!</definedName>
    <definedName name="_SBB5">#REF!</definedName>
    <definedName name="_SHH1" localSheetId="20">#REF!</definedName>
    <definedName name="_SHH1" localSheetId="23">#REF!</definedName>
    <definedName name="_SHH1" localSheetId="35">#REF!</definedName>
    <definedName name="_SHH1" localSheetId="34">#REF!</definedName>
    <definedName name="_SHH1" localSheetId="37">#REF!</definedName>
    <definedName name="_SHH1" localSheetId="47">#REF!</definedName>
    <definedName name="_SHH1" localSheetId="52">#REF!</definedName>
    <definedName name="_SHH1">#REF!</definedName>
    <definedName name="_SHH2" localSheetId="20">#REF!</definedName>
    <definedName name="_SHH2" localSheetId="23">#REF!</definedName>
    <definedName name="_SHH2" localSheetId="35">#REF!</definedName>
    <definedName name="_SHH2" localSheetId="34">#REF!</definedName>
    <definedName name="_SHH2" localSheetId="37">#REF!</definedName>
    <definedName name="_SHH2" localSheetId="47">#REF!</definedName>
    <definedName name="_SHH2" localSheetId="52">#REF!</definedName>
    <definedName name="_SHH2">#REF!</definedName>
    <definedName name="_SHH3" localSheetId="20">#REF!</definedName>
    <definedName name="_SHH3" localSheetId="23">#REF!</definedName>
    <definedName name="_SHH3" localSheetId="35">#REF!</definedName>
    <definedName name="_SHH3" localSheetId="34">#REF!</definedName>
    <definedName name="_SHH3" localSheetId="37">#REF!</definedName>
    <definedName name="_SHH3" localSheetId="47">#REF!</definedName>
    <definedName name="_SHH3" localSheetId="52">#REF!</definedName>
    <definedName name="_SHH3">#REF!</definedName>
    <definedName name="_Sort" localSheetId="13" hidden="1">#REF!</definedName>
    <definedName name="_Sort" localSheetId="23" hidden="1">[2]조명시설!#REF!</definedName>
    <definedName name="_Sort" localSheetId="37" hidden="1">[2]조명시설!#REF!</definedName>
    <definedName name="_Sort" localSheetId="9" hidden="1">[2]조명시설!#REF!</definedName>
    <definedName name="_Sort" hidden="1">[2]조명시설!#REF!</definedName>
    <definedName name="_ㅁ" localSheetId="13" hidden="1">#REF!</definedName>
    <definedName name="_ㅁ" localSheetId="23" hidden="1">#REF!</definedName>
    <definedName name="_ㅁ" localSheetId="37" hidden="1">#REF!</definedName>
    <definedName name="_ㅁ" hidden="1">#REF!</definedName>
    <definedName name="A" localSheetId="20">#REF!</definedName>
    <definedName name="A" localSheetId="23">#REF!</definedName>
    <definedName name="A" localSheetId="35">#REF!</definedName>
    <definedName name="A" localSheetId="34">#REF!</definedName>
    <definedName name="A" localSheetId="37">#REF!</definedName>
    <definedName name="A" localSheetId="47">#REF!</definedName>
    <definedName name="A" localSheetId="52">#REF!</definedName>
    <definedName name="A">#REF!</definedName>
    <definedName name="AA" localSheetId="13" hidden="1">[3]날개벽수량표!#REF!</definedName>
    <definedName name="AA" localSheetId="20">#REF!</definedName>
    <definedName name="AA" localSheetId="23">#REF!</definedName>
    <definedName name="AA" localSheetId="35">#REF!</definedName>
    <definedName name="AA" localSheetId="34">#REF!</definedName>
    <definedName name="AA" localSheetId="37">#REF!</definedName>
    <definedName name="AA" localSheetId="47">#REF!</definedName>
    <definedName name="AA" localSheetId="52">#REF!</definedName>
    <definedName name="AA">#REF!</definedName>
    <definedName name="AAA" localSheetId="13" hidden="1">[3]날개벽수량표!#REF!</definedName>
    <definedName name="AAA" localSheetId="23" hidden="1">[3]날개벽수량표!#REF!</definedName>
    <definedName name="AAA" localSheetId="37" hidden="1">[3]날개벽수량표!#REF!</definedName>
    <definedName name="AAA" hidden="1">[3]날개벽수량표!#REF!</definedName>
    <definedName name="aaaa" localSheetId="20">#REF!</definedName>
    <definedName name="aaaa" localSheetId="23">#REF!</definedName>
    <definedName name="aaaa" localSheetId="35">#REF!</definedName>
    <definedName name="aaaa" localSheetId="34">#REF!</definedName>
    <definedName name="aaaa" localSheetId="37">#REF!</definedName>
    <definedName name="aaaa" localSheetId="47">#REF!</definedName>
    <definedName name="aaaa" localSheetId="52">#REF!</definedName>
    <definedName name="aaaa">#REF!</definedName>
    <definedName name="aaaaa" localSheetId="13" hidden="1">{#N/A,#N/A,FALSE,"조골재"}</definedName>
    <definedName name="aaaaa" localSheetId="9" hidden="1">{#N/A,#N/A,FALSE,"조골재"}</definedName>
    <definedName name="aaaaa" hidden="1">{#N/A,#N/A,FALSE,"조골재"}</definedName>
    <definedName name="aaaaaaaaaa" localSheetId="13" hidden="1">{#N/A,#N/A,FALSE,"운반시간"}</definedName>
    <definedName name="aaaaaaaaaa" localSheetId="9" hidden="1">{#N/A,#N/A,FALSE,"운반시간"}</definedName>
    <definedName name="aaaaaaaaaa" hidden="1">{#N/A,#N/A,FALSE,"운반시간"}</definedName>
    <definedName name="AB" localSheetId="20">#REF!</definedName>
    <definedName name="AB" localSheetId="23">#REF!</definedName>
    <definedName name="AB" localSheetId="35">#REF!</definedName>
    <definedName name="AB" localSheetId="34">#REF!</definedName>
    <definedName name="AB" localSheetId="37">#REF!</definedName>
    <definedName name="AB" localSheetId="47">#REF!</definedName>
    <definedName name="AB" localSheetId="52">#REF!</definedName>
    <definedName name="AB">#REF!</definedName>
    <definedName name="abc" localSheetId="20">#REF!</definedName>
    <definedName name="abc" localSheetId="23">#REF!</definedName>
    <definedName name="abc" localSheetId="35">#REF!</definedName>
    <definedName name="abc" localSheetId="34">#REF!</definedName>
    <definedName name="abc" localSheetId="37">#REF!</definedName>
    <definedName name="abc" localSheetId="47">#REF!</definedName>
    <definedName name="abc" localSheetId="52">#REF!</definedName>
    <definedName name="abc">#REF!</definedName>
    <definedName name="abd" localSheetId="13" hidden="1">{#N/A,#N/A,FALSE,"골재소요량";#N/A,#N/A,FALSE,"골재소요량"}</definedName>
    <definedName name="abd" localSheetId="9" hidden="1">{#N/A,#N/A,FALSE,"골재소요량";#N/A,#N/A,FALSE,"골재소요량"}</definedName>
    <definedName name="abd" hidden="1">{#N/A,#N/A,FALSE,"골재소요량";#N/A,#N/A,FALSE,"골재소요량"}</definedName>
    <definedName name="ABUTH" localSheetId="20">#REF!</definedName>
    <definedName name="ABUTH" localSheetId="23">#REF!</definedName>
    <definedName name="ABUTH" localSheetId="35">#REF!</definedName>
    <definedName name="ABUTH" localSheetId="34">#REF!</definedName>
    <definedName name="ABUTH" localSheetId="37">#REF!</definedName>
    <definedName name="ABUTH" localSheetId="47">#REF!</definedName>
    <definedName name="ABUTH" localSheetId="52">#REF!</definedName>
    <definedName name="ABUTH">#REF!</definedName>
    <definedName name="AC" localSheetId="20">#REF!</definedName>
    <definedName name="AC" localSheetId="23">#REF!</definedName>
    <definedName name="AC" localSheetId="35">#REF!</definedName>
    <definedName name="AC" localSheetId="34">#REF!</definedName>
    <definedName name="AC" localSheetId="37">#REF!</definedName>
    <definedName name="AC" localSheetId="47">#REF!</definedName>
    <definedName name="AC" localSheetId="52">#REF!</definedName>
    <definedName name="AC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" localSheetId="20">#REF!</definedName>
    <definedName name="AD" localSheetId="23">#REF!</definedName>
    <definedName name="AD" localSheetId="35">#REF!</definedName>
    <definedName name="AD" localSheetId="34">#REF!</definedName>
    <definedName name="AD" localSheetId="37">#REF!</definedName>
    <definedName name="AD" localSheetId="47">#REF!</definedName>
    <definedName name="AD" localSheetId="52">#REF!</definedName>
    <definedName name="AD">#REF!</definedName>
    <definedName name="adfdge" localSheetId="13" hidden="1">{#N/A,#N/A,FALSE,"2~8번"}</definedName>
    <definedName name="adfdge" localSheetId="9" hidden="1">{#N/A,#N/A,FALSE,"2~8번"}</definedName>
    <definedName name="adfdge" hidden="1">{#N/A,#N/A,FALSE,"2~8번"}</definedName>
    <definedName name="AE" localSheetId="20">#REF!</definedName>
    <definedName name="AE" localSheetId="23">#REF!</definedName>
    <definedName name="AE" localSheetId="35">#REF!</definedName>
    <definedName name="AE" localSheetId="34">#REF!</definedName>
    <definedName name="AE" localSheetId="37">#REF!</definedName>
    <definedName name="AE" localSheetId="47">#REF!</definedName>
    <definedName name="AE" localSheetId="52">#REF!</definedName>
    <definedName name="AE">#REF!</definedName>
    <definedName name="AF" localSheetId="20">#REF!</definedName>
    <definedName name="AF" localSheetId="23">#REF!</definedName>
    <definedName name="AF" localSheetId="35">#REF!</definedName>
    <definedName name="AF" localSheetId="34">#REF!</definedName>
    <definedName name="AF" localSheetId="37">#REF!</definedName>
    <definedName name="AF" localSheetId="47">#REF!</definedName>
    <definedName name="AF" localSheetId="52">#REF!</definedName>
    <definedName name="AF">#REF!</definedName>
    <definedName name="AG" localSheetId="20">#REF!</definedName>
    <definedName name="AG" localSheetId="23">#REF!</definedName>
    <definedName name="AG" localSheetId="35">#REF!</definedName>
    <definedName name="AG" localSheetId="34">#REF!</definedName>
    <definedName name="AG" localSheetId="37">#REF!</definedName>
    <definedName name="AG" localSheetId="47">#REF!</definedName>
    <definedName name="AG" localSheetId="52">#REF!</definedName>
    <definedName name="AG">#REF!</definedName>
    <definedName name="AH" localSheetId="20">#REF!</definedName>
    <definedName name="AH" localSheetId="23">#REF!</definedName>
    <definedName name="AH" localSheetId="35">#REF!</definedName>
    <definedName name="AH" localSheetId="34">#REF!</definedName>
    <definedName name="AH" localSheetId="37">#REF!</definedName>
    <definedName name="AH" localSheetId="47">#REF!</definedName>
    <definedName name="AH" localSheetId="52">#REF!</definedName>
    <definedName name="AH">#REF!</definedName>
    <definedName name="AI" localSheetId="20">#REF!</definedName>
    <definedName name="AI" localSheetId="23">#REF!</definedName>
    <definedName name="AI" localSheetId="35">#REF!</definedName>
    <definedName name="AI" localSheetId="34">#REF!</definedName>
    <definedName name="AI" localSheetId="37">#REF!</definedName>
    <definedName name="AI" localSheetId="47">#REF!</definedName>
    <definedName name="AI" localSheetId="52">#REF!</definedName>
    <definedName name="AI">#REF!</definedName>
    <definedName name="ALPHA" localSheetId="20">#REF!</definedName>
    <definedName name="ALPHA" localSheetId="23">#REF!</definedName>
    <definedName name="ALPHA" localSheetId="35">#REF!</definedName>
    <definedName name="ALPHA" localSheetId="34">#REF!</definedName>
    <definedName name="ALPHA" localSheetId="37">#REF!</definedName>
    <definedName name="ALPHA" localSheetId="47">#REF!</definedName>
    <definedName name="ALPHA" localSheetId="52">#REF!</definedName>
    <definedName name="ALPHA">#REF!</definedName>
    <definedName name="ANG" localSheetId="20">#REF!</definedName>
    <definedName name="ANG" localSheetId="23">#REF!</definedName>
    <definedName name="ANG" localSheetId="35">#REF!</definedName>
    <definedName name="ANG" localSheetId="34">#REF!</definedName>
    <definedName name="ANG" localSheetId="37">#REF!</definedName>
    <definedName name="ANG" localSheetId="47">#REF!</definedName>
    <definedName name="ANG" localSheetId="52">#REF!</definedName>
    <definedName name="ANG">#REF!</definedName>
    <definedName name="anscount" hidden="1">1</definedName>
    <definedName name="aq" localSheetId="13" hidden="1">#REF!</definedName>
    <definedName name="aq" localSheetId="23" hidden="1">#REF!</definedName>
    <definedName name="aq" localSheetId="37" hidden="1">#REF!</definedName>
    <definedName name="aq" hidden="1">#REF!</definedName>
    <definedName name="as" localSheetId="13" hidden="1">#REF!</definedName>
    <definedName name="as" localSheetId="20">#REF!</definedName>
    <definedName name="as" localSheetId="23">#REF!</definedName>
    <definedName name="as" localSheetId="35">#REF!</definedName>
    <definedName name="as" localSheetId="34">#REF!</definedName>
    <definedName name="as" localSheetId="37">#REF!</definedName>
    <definedName name="as" localSheetId="47">#REF!</definedName>
    <definedName name="as" localSheetId="52">#REF!</definedName>
    <definedName name="as" localSheetId="9" hidden="1">#REF!</definedName>
    <definedName name="as">#REF!</definedName>
    <definedName name="ASS" localSheetId="20">#REF!</definedName>
    <definedName name="ASS" localSheetId="23">#REF!</definedName>
    <definedName name="ASS" localSheetId="35">#REF!</definedName>
    <definedName name="ASS" localSheetId="34">#REF!</definedName>
    <definedName name="ASS" localSheetId="37">#REF!</definedName>
    <definedName name="ASS" localSheetId="47">#REF!</definedName>
    <definedName name="ASS" localSheetId="52">#REF!</definedName>
    <definedName name="ASS">#REF!</definedName>
    <definedName name="asss" localSheetId="13" hidden="1">#REF!</definedName>
    <definedName name="asss" localSheetId="23" hidden="1">#REF!</definedName>
    <definedName name="asss" localSheetId="37" hidden="1">#REF!</definedName>
    <definedName name="asss" hidden="1">#REF!</definedName>
    <definedName name="B" localSheetId="20">#REF!</definedName>
    <definedName name="B" localSheetId="23">#REF!</definedName>
    <definedName name="B" localSheetId="35">#REF!</definedName>
    <definedName name="B" localSheetId="34">#REF!</definedName>
    <definedName name="B" localSheetId="37">#REF!</definedName>
    <definedName name="B" localSheetId="47">#REF!</definedName>
    <definedName name="B" localSheetId="52">#REF!</definedName>
    <definedName name="B">#REF!</definedName>
    <definedName name="B10A1P" localSheetId="20">#REF!</definedName>
    <definedName name="B10A1P" localSheetId="23">#REF!</definedName>
    <definedName name="B10A1P" localSheetId="35">#REF!</definedName>
    <definedName name="B10A1P" localSheetId="34">#REF!</definedName>
    <definedName name="B10A1P" localSheetId="37">#REF!</definedName>
    <definedName name="B10A1P" localSheetId="47">#REF!</definedName>
    <definedName name="B10A1P" localSheetId="52">#REF!</definedName>
    <definedName name="B10A1P">#REF!</definedName>
    <definedName name="b10a1t" localSheetId="20">#REF!</definedName>
    <definedName name="b10a1t" localSheetId="23">#REF!</definedName>
    <definedName name="b10a1t" localSheetId="35">#REF!</definedName>
    <definedName name="b10a1t" localSheetId="34">#REF!</definedName>
    <definedName name="b10a1t" localSheetId="37">#REF!</definedName>
    <definedName name="b10a1t" localSheetId="47">#REF!</definedName>
    <definedName name="b10a1t" localSheetId="52">#REF!</definedName>
    <definedName name="b10a1t">#REF!</definedName>
    <definedName name="b10a2p" localSheetId="20">#REF!</definedName>
    <definedName name="b10a2p" localSheetId="23">#REF!</definedName>
    <definedName name="b10a2p" localSheetId="35">#REF!</definedName>
    <definedName name="b10a2p" localSheetId="34">#REF!</definedName>
    <definedName name="b10a2p" localSheetId="37">#REF!</definedName>
    <definedName name="b10a2p" localSheetId="47">#REF!</definedName>
    <definedName name="b10a2p" localSheetId="52">#REF!</definedName>
    <definedName name="b10a2p">#REF!</definedName>
    <definedName name="b10a2t" localSheetId="20">#REF!</definedName>
    <definedName name="b10a2t" localSheetId="23">#REF!</definedName>
    <definedName name="b10a2t" localSheetId="35">#REF!</definedName>
    <definedName name="b10a2t" localSheetId="34">#REF!</definedName>
    <definedName name="b10a2t" localSheetId="37">#REF!</definedName>
    <definedName name="b10a2t" localSheetId="47">#REF!</definedName>
    <definedName name="b10a2t" localSheetId="52">#REF!</definedName>
    <definedName name="b10a2t">#REF!</definedName>
    <definedName name="B11A1P" localSheetId="20">#REF!</definedName>
    <definedName name="B11A1P" localSheetId="23">#REF!</definedName>
    <definedName name="B11A1P" localSheetId="35">#REF!</definedName>
    <definedName name="B11A1P" localSheetId="34">#REF!</definedName>
    <definedName name="B11A1P" localSheetId="37">#REF!</definedName>
    <definedName name="B11A1P" localSheetId="47">#REF!</definedName>
    <definedName name="B11A1P" localSheetId="52">#REF!</definedName>
    <definedName name="B11A1P">#REF!</definedName>
    <definedName name="b11a1t" localSheetId="20">#REF!</definedName>
    <definedName name="b11a1t" localSheetId="23">#REF!</definedName>
    <definedName name="b11a1t" localSheetId="35">#REF!</definedName>
    <definedName name="b11a1t" localSheetId="34">#REF!</definedName>
    <definedName name="b11a1t" localSheetId="37">#REF!</definedName>
    <definedName name="b11a1t" localSheetId="47">#REF!</definedName>
    <definedName name="b11a1t" localSheetId="52">#REF!</definedName>
    <definedName name="b11a1t">#REF!</definedName>
    <definedName name="b11a2p" localSheetId="20">#REF!</definedName>
    <definedName name="b11a2p" localSheetId="23">#REF!</definedName>
    <definedName name="b11a2p" localSheetId="35">#REF!</definedName>
    <definedName name="b11a2p" localSheetId="34">#REF!</definedName>
    <definedName name="b11a2p" localSheetId="37">#REF!</definedName>
    <definedName name="b11a2p" localSheetId="47">#REF!</definedName>
    <definedName name="b11a2p" localSheetId="52">#REF!</definedName>
    <definedName name="b11a2p">#REF!</definedName>
    <definedName name="b11a2t" localSheetId="20">#REF!</definedName>
    <definedName name="b11a2t" localSheetId="23">#REF!</definedName>
    <definedName name="b11a2t" localSheetId="35">#REF!</definedName>
    <definedName name="b11a2t" localSheetId="34">#REF!</definedName>
    <definedName name="b11a2t" localSheetId="37">#REF!</definedName>
    <definedName name="b11a2t" localSheetId="47">#REF!</definedName>
    <definedName name="b11a2t" localSheetId="52">#REF!</definedName>
    <definedName name="b11a2t">#REF!</definedName>
    <definedName name="B12A1P" localSheetId="20">#REF!</definedName>
    <definedName name="B12A1P" localSheetId="23">#REF!</definedName>
    <definedName name="B12A1P" localSheetId="35">#REF!</definedName>
    <definedName name="B12A1P" localSheetId="34">#REF!</definedName>
    <definedName name="B12A1P" localSheetId="37">#REF!</definedName>
    <definedName name="B12A1P" localSheetId="47">#REF!</definedName>
    <definedName name="B12A1P" localSheetId="52">#REF!</definedName>
    <definedName name="B12A1P">#REF!</definedName>
    <definedName name="b12a1t" localSheetId="20">#REF!</definedName>
    <definedName name="b12a1t" localSheetId="23">#REF!</definedName>
    <definedName name="b12a1t" localSheetId="35">#REF!</definedName>
    <definedName name="b12a1t" localSheetId="34">#REF!</definedName>
    <definedName name="b12a1t" localSheetId="37">#REF!</definedName>
    <definedName name="b12a1t" localSheetId="47">#REF!</definedName>
    <definedName name="b12a1t" localSheetId="52">#REF!</definedName>
    <definedName name="b12a1t">#REF!</definedName>
    <definedName name="b12a2p" localSheetId="20">#REF!</definedName>
    <definedName name="b12a2p" localSheetId="23">#REF!</definedName>
    <definedName name="b12a2p" localSheetId="35">#REF!</definedName>
    <definedName name="b12a2p" localSheetId="34">#REF!</definedName>
    <definedName name="b12a2p" localSheetId="37">#REF!</definedName>
    <definedName name="b12a2p" localSheetId="47">#REF!</definedName>
    <definedName name="b12a2p" localSheetId="52">#REF!</definedName>
    <definedName name="b12a2p">#REF!</definedName>
    <definedName name="b12a2t" localSheetId="20">#REF!</definedName>
    <definedName name="b12a2t" localSheetId="23">#REF!</definedName>
    <definedName name="b12a2t" localSheetId="35">#REF!</definedName>
    <definedName name="b12a2t" localSheetId="34">#REF!</definedName>
    <definedName name="b12a2t" localSheetId="37">#REF!</definedName>
    <definedName name="b12a2t" localSheetId="47">#REF!</definedName>
    <definedName name="b12a2t" localSheetId="52">#REF!</definedName>
    <definedName name="b12a2t">#REF!</definedName>
    <definedName name="B13A1P" localSheetId="20">#REF!</definedName>
    <definedName name="B13A1P" localSheetId="23">#REF!</definedName>
    <definedName name="B13A1P" localSheetId="35">#REF!</definedName>
    <definedName name="B13A1P" localSheetId="34">#REF!</definedName>
    <definedName name="B13A1P" localSheetId="37">#REF!</definedName>
    <definedName name="B13A1P" localSheetId="47">#REF!</definedName>
    <definedName name="B13A1P" localSheetId="52">#REF!</definedName>
    <definedName name="B13A1P">#REF!</definedName>
    <definedName name="b13a1t" localSheetId="20">#REF!</definedName>
    <definedName name="b13a1t" localSheetId="23">#REF!</definedName>
    <definedName name="b13a1t" localSheetId="35">#REF!</definedName>
    <definedName name="b13a1t" localSheetId="34">#REF!</definedName>
    <definedName name="b13a1t" localSheetId="37">#REF!</definedName>
    <definedName name="b13a1t" localSheetId="47">#REF!</definedName>
    <definedName name="b13a1t" localSheetId="52">#REF!</definedName>
    <definedName name="b13a1t">#REF!</definedName>
    <definedName name="b13a2p" localSheetId="20">#REF!</definedName>
    <definedName name="b13a2p" localSheetId="23">#REF!</definedName>
    <definedName name="b13a2p" localSheetId="35">#REF!</definedName>
    <definedName name="b13a2p" localSheetId="34">#REF!</definedName>
    <definedName name="b13a2p" localSheetId="37">#REF!</definedName>
    <definedName name="b13a2p" localSheetId="47">#REF!</definedName>
    <definedName name="b13a2p" localSheetId="52">#REF!</definedName>
    <definedName name="b13a2p">#REF!</definedName>
    <definedName name="b13a2t" localSheetId="20">#REF!</definedName>
    <definedName name="b13a2t" localSheetId="23">#REF!</definedName>
    <definedName name="b13a2t" localSheetId="35">#REF!</definedName>
    <definedName name="b13a2t" localSheetId="34">#REF!</definedName>
    <definedName name="b13a2t" localSheetId="37">#REF!</definedName>
    <definedName name="b13a2t" localSheetId="47">#REF!</definedName>
    <definedName name="b13a2t" localSheetId="52">#REF!</definedName>
    <definedName name="b13a2t">#REF!</definedName>
    <definedName name="B14A1P" localSheetId="20">#REF!</definedName>
    <definedName name="B14A1P" localSheetId="23">#REF!</definedName>
    <definedName name="B14A1P" localSheetId="35">#REF!</definedName>
    <definedName name="B14A1P" localSheetId="34">#REF!</definedName>
    <definedName name="B14A1P" localSheetId="37">#REF!</definedName>
    <definedName name="B14A1P" localSheetId="47">#REF!</definedName>
    <definedName name="B14A1P" localSheetId="52">#REF!</definedName>
    <definedName name="B14A1P">#REF!</definedName>
    <definedName name="b14a1t" localSheetId="20">#REF!</definedName>
    <definedName name="b14a1t" localSheetId="23">#REF!</definedName>
    <definedName name="b14a1t" localSheetId="35">#REF!</definedName>
    <definedName name="b14a1t" localSheetId="34">#REF!</definedName>
    <definedName name="b14a1t" localSheetId="37">#REF!</definedName>
    <definedName name="b14a1t" localSheetId="47">#REF!</definedName>
    <definedName name="b14a1t" localSheetId="52">#REF!</definedName>
    <definedName name="b14a1t">#REF!</definedName>
    <definedName name="b14a2p" localSheetId="20">#REF!</definedName>
    <definedName name="b14a2p" localSheetId="23">#REF!</definedName>
    <definedName name="b14a2p" localSheetId="35">#REF!</definedName>
    <definedName name="b14a2p" localSheetId="34">#REF!</definedName>
    <definedName name="b14a2p" localSheetId="37">#REF!</definedName>
    <definedName name="b14a2p" localSheetId="47">#REF!</definedName>
    <definedName name="b14a2p" localSheetId="52">#REF!</definedName>
    <definedName name="b14a2p">#REF!</definedName>
    <definedName name="b14a2t" localSheetId="20">#REF!</definedName>
    <definedName name="b14a2t" localSheetId="23">#REF!</definedName>
    <definedName name="b14a2t" localSheetId="35">#REF!</definedName>
    <definedName name="b14a2t" localSheetId="34">#REF!</definedName>
    <definedName name="b14a2t" localSheetId="37">#REF!</definedName>
    <definedName name="b14a2t" localSheetId="47">#REF!</definedName>
    <definedName name="b14a2t" localSheetId="52">#REF!</definedName>
    <definedName name="b14a2t">#REF!</definedName>
    <definedName name="B15A1P" localSheetId="20">#REF!</definedName>
    <definedName name="B15A1P" localSheetId="23">#REF!</definedName>
    <definedName name="B15A1P" localSheetId="35">#REF!</definedName>
    <definedName name="B15A1P" localSheetId="34">#REF!</definedName>
    <definedName name="B15A1P" localSheetId="37">#REF!</definedName>
    <definedName name="B15A1P" localSheetId="47">#REF!</definedName>
    <definedName name="B15A1P" localSheetId="52">#REF!</definedName>
    <definedName name="B15A1P">#REF!</definedName>
    <definedName name="b15a1t" localSheetId="20">#REF!</definedName>
    <definedName name="b15a1t" localSheetId="23">#REF!</definedName>
    <definedName name="b15a1t" localSheetId="35">#REF!</definedName>
    <definedName name="b15a1t" localSheetId="34">#REF!</definedName>
    <definedName name="b15a1t" localSheetId="37">#REF!</definedName>
    <definedName name="b15a1t" localSheetId="47">#REF!</definedName>
    <definedName name="b15a1t" localSheetId="52">#REF!</definedName>
    <definedName name="b15a1t">#REF!</definedName>
    <definedName name="b15a2p" localSheetId="20">#REF!</definedName>
    <definedName name="b15a2p" localSheetId="23">#REF!</definedName>
    <definedName name="b15a2p" localSheetId="35">#REF!</definedName>
    <definedName name="b15a2p" localSheetId="34">#REF!</definedName>
    <definedName name="b15a2p" localSheetId="37">#REF!</definedName>
    <definedName name="b15a2p" localSheetId="47">#REF!</definedName>
    <definedName name="b15a2p" localSheetId="52">#REF!</definedName>
    <definedName name="b15a2p">#REF!</definedName>
    <definedName name="b15a2t" localSheetId="20">#REF!</definedName>
    <definedName name="b15a2t" localSheetId="23">#REF!</definedName>
    <definedName name="b15a2t" localSheetId="35">#REF!</definedName>
    <definedName name="b15a2t" localSheetId="34">#REF!</definedName>
    <definedName name="b15a2t" localSheetId="37">#REF!</definedName>
    <definedName name="b15a2t" localSheetId="47">#REF!</definedName>
    <definedName name="b15a2t" localSheetId="52">#REF!</definedName>
    <definedName name="b15a2t">#REF!</definedName>
    <definedName name="B16A1T" localSheetId="20">#REF!</definedName>
    <definedName name="B16A1T" localSheetId="23">#REF!</definedName>
    <definedName name="B16A1T" localSheetId="35">#REF!</definedName>
    <definedName name="B16A1T" localSheetId="34">#REF!</definedName>
    <definedName name="B16A1T" localSheetId="37">#REF!</definedName>
    <definedName name="B16A1T" localSheetId="47">#REF!</definedName>
    <definedName name="B16A1T" localSheetId="52">#REF!</definedName>
    <definedName name="B16A1T">#REF!</definedName>
    <definedName name="B16A2P" localSheetId="20">#REF!</definedName>
    <definedName name="B16A2P" localSheetId="23">#REF!</definedName>
    <definedName name="B16A2P" localSheetId="35">#REF!</definedName>
    <definedName name="B16A2P" localSheetId="34">#REF!</definedName>
    <definedName name="B16A2P" localSheetId="37">#REF!</definedName>
    <definedName name="B16A2P" localSheetId="47">#REF!</definedName>
    <definedName name="B16A2P" localSheetId="52">#REF!</definedName>
    <definedName name="B16A2P">#REF!</definedName>
    <definedName name="B1A1P" localSheetId="20">#REF!</definedName>
    <definedName name="B1A1P" localSheetId="23">#REF!</definedName>
    <definedName name="B1A1P" localSheetId="35">#REF!</definedName>
    <definedName name="B1A1P" localSheetId="34">#REF!</definedName>
    <definedName name="B1A1P" localSheetId="37">#REF!</definedName>
    <definedName name="B1A1P" localSheetId="47">#REF!</definedName>
    <definedName name="B1A1P" localSheetId="52">#REF!</definedName>
    <definedName name="B1A1P">#REF!</definedName>
    <definedName name="b1a1t" localSheetId="20">#REF!</definedName>
    <definedName name="b1a1t" localSheetId="23">#REF!</definedName>
    <definedName name="b1a1t" localSheetId="35">#REF!</definedName>
    <definedName name="b1a1t" localSheetId="34">#REF!</definedName>
    <definedName name="b1a1t" localSheetId="37">#REF!</definedName>
    <definedName name="b1a1t" localSheetId="47">#REF!</definedName>
    <definedName name="b1a1t" localSheetId="52">#REF!</definedName>
    <definedName name="b1a1t">#REF!</definedName>
    <definedName name="b1a2p" localSheetId="20">#REF!</definedName>
    <definedName name="b1a2p" localSheetId="23">#REF!</definedName>
    <definedName name="b1a2p" localSheetId="35">#REF!</definedName>
    <definedName name="b1a2p" localSheetId="34">#REF!</definedName>
    <definedName name="b1a2p" localSheetId="37">#REF!</definedName>
    <definedName name="b1a2p" localSheetId="47">#REF!</definedName>
    <definedName name="b1a2p" localSheetId="52">#REF!</definedName>
    <definedName name="b1a2p">#REF!</definedName>
    <definedName name="b1a2t" localSheetId="20">#REF!</definedName>
    <definedName name="b1a2t" localSheetId="23">#REF!</definedName>
    <definedName name="b1a2t" localSheetId="35">#REF!</definedName>
    <definedName name="b1a2t" localSheetId="34">#REF!</definedName>
    <definedName name="b1a2t" localSheetId="37">#REF!</definedName>
    <definedName name="b1a2t" localSheetId="47">#REF!</definedName>
    <definedName name="b1a2t" localSheetId="52">#REF!</definedName>
    <definedName name="b1a2t">#REF!</definedName>
    <definedName name="B1B" localSheetId="20">#REF!</definedName>
    <definedName name="B1B" localSheetId="23">#REF!</definedName>
    <definedName name="B1B" localSheetId="35">#REF!</definedName>
    <definedName name="B1B" localSheetId="34">#REF!</definedName>
    <definedName name="B1B" localSheetId="37">#REF!</definedName>
    <definedName name="B1B" localSheetId="47">#REF!</definedName>
    <definedName name="B1B" localSheetId="52">#REF!</definedName>
    <definedName name="B1B">#REF!</definedName>
    <definedName name="B2A1P" localSheetId="20">#REF!</definedName>
    <definedName name="B2A1P" localSheetId="23">#REF!</definedName>
    <definedName name="B2A1P" localSheetId="35">#REF!</definedName>
    <definedName name="B2A1P" localSheetId="34">#REF!</definedName>
    <definedName name="B2A1P" localSheetId="37">#REF!</definedName>
    <definedName name="B2A1P" localSheetId="47">#REF!</definedName>
    <definedName name="B2A1P" localSheetId="52">#REF!</definedName>
    <definedName name="B2A1P">#REF!</definedName>
    <definedName name="b2a1t" localSheetId="20">#REF!</definedName>
    <definedName name="b2a1t" localSheetId="23">#REF!</definedName>
    <definedName name="b2a1t" localSheetId="35">#REF!</definedName>
    <definedName name="b2a1t" localSheetId="34">#REF!</definedName>
    <definedName name="b2a1t" localSheetId="37">#REF!</definedName>
    <definedName name="b2a1t" localSheetId="47">#REF!</definedName>
    <definedName name="b2a1t" localSheetId="52">#REF!</definedName>
    <definedName name="b2a1t">#REF!</definedName>
    <definedName name="b2a2p" localSheetId="20">#REF!</definedName>
    <definedName name="b2a2p" localSheetId="23">#REF!</definedName>
    <definedName name="b2a2p" localSheetId="35">#REF!</definedName>
    <definedName name="b2a2p" localSheetId="34">#REF!</definedName>
    <definedName name="b2a2p" localSheetId="37">#REF!</definedName>
    <definedName name="b2a2p" localSheetId="47">#REF!</definedName>
    <definedName name="b2a2p" localSheetId="52">#REF!</definedName>
    <definedName name="b2a2p">#REF!</definedName>
    <definedName name="b2a2t" localSheetId="20">#REF!</definedName>
    <definedName name="b2a2t" localSheetId="23">#REF!</definedName>
    <definedName name="b2a2t" localSheetId="35">#REF!</definedName>
    <definedName name="b2a2t" localSheetId="34">#REF!</definedName>
    <definedName name="b2a2t" localSheetId="37">#REF!</definedName>
    <definedName name="b2a2t" localSheetId="47">#REF!</definedName>
    <definedName name="b2a2t" localSheetId="52">#REF!</definedName>
    <definedName name="b2a2t">#REF!</definedName>
    <definedName name="B2B" localSheetId="20">#REF!</definedName>
    <definedName name="B2B" localSheetId="23">#REF!</definedName>
    <definedName name="B2B" localSheetId="35">#REF!</definedName>
    <definedName name="B2B" localSheetId="34">#REF!</definedName>
    <definedName name="B2B" localSheetId="37">#REF!</definedName>
    <definedName name="B2B" localSheetId="47">#REF!</definedName>
    <definedName name="B2B" localSheetId="52">#REF!</definedName>
    <definedName name="B2B">#REF!</definedName>
    <definedName name="B30A1P" localSheetId="20">#REF!</definedName>
    <definedName name="B30A1P" localSheetId="23">#REF!</definedName>
    <definedName name="B30A1P" localSheetId="35">#REF!</definedName>
    <definedName name="B30A1P" localSheetId="34">#REF!</definedName>
    <definedName name="B30A1P" localSheetId="37">#REF!</definedName>
    <definedName name="B30A1P" localSheetId="47">#REF!</definedName>
    <definedName name="B30A1P" localSheetId="52">#REF!</definedName>
    <definedName name="B30A1P">#REF!</definedName>
    <definedName name="b30a1t" localSheetId="20">#REF!</definedName>
    <definedName name="b30a1t" localSheetId="23">#REF!</definedName>
    <definedName name="b30a1t" localSheetId="35">#REF!</definedName>
    <definedName name="b30a1t" localSheetId="34">#REF!</definedName>
    <definedName name="b30a1t" localSheetId="37">#REF!</definedName>
    <definedName name="b30a1t" localSheetId="47">#REF!</definedName>
    <definedName name="b30a1t" localSheetId="52">#REF!</definedName>
    <definedName name="b30a1t">#REF!</definedName>
    <definedName name="b30a2p" localSheetId="20">#REF!</definedName>
    <definedName name="b30a2p" localSheetId="23">#REF!</definedName>
    <definedName name="b30a2p" localSheetId="35">#REF!</definedName>
    <definedName name="b30a2p" localSheetId="34">#REF!</definedName>
    <definedName name="b30a2p" localSheetId="37">#REF!</definedName>
    <definedName name="b30a2p" localSheetId="47">#REF!</definedName>
    <definedName name="b30a2p" localSheetId="52">#REF!</definedName>
    <definedName name="b30a2p">#REF!</definedName>
    <definedName name="b30a2t" localSheetId="20">#REF!</definedName>
    <definedName name="b30a2t" localSheetId="23">#REF!</definedName>
    <definedName name="b30a2t" localSheetId="35">#REF!</definedName>
    <definedName name="b30a2t" localSheetId="34">#REF!</definedName>
    <definedName name="b30a2t" localSheetId="37">#REF!</definedName>
    <definedName name="b30a2t" localSheetId="47">#REF!</definedName>
    <definedName name="b30a2t" localSheetId="52">#REF!</definedName>
    <definedName name="b30a2t">#REF!</definedName>
    <definedName name="B3A1P" localSheetId="20">#REF!</definedName>
    <definedName name="B3A1P" localSheetId="23">#REF!</definedName>
    <definedName name="B3A1P" localSheetId="35">#REF!</definedName>
    <definedName name="B3A1P" localSheetId="34">#REF!</definedName>
    <definedName name="B3A1P" localSheetId="37">#REF!</definedName>
    <definedName name="B3A1P" localSheetId="47">#REF!</definedName>
    <definedName name="B3A1P" localSheetId="52">#REF!</definedName>
    <definedName name="B3A1P">#REF!</definedName>
    <definedName name="b3a1t" localSheetId="20">#REF!</definedName>
    <definedName name="b3a1t" localSheetId="23">#REF!</definedName>
    <definedName name="b3a1t" localSheetId="35">#REF!</definedName>
    <definedName name="b3a1t" localSheetId="34">#REF!</definedName>
    <definedName name="b3a1t" localSheetId="37">#REF!</definedName>
    <definedName name="b3a1t" localSheetId="47">#REF!</definedName>
    <definedName name="b3a1t" localSheetId="52">#REF!</definedName>
    <definedName name="b3a1t">#REF!</definedName>
    <definedName name="b3a2p" localSheetId="20">#REF!</definedName>
    <definedName name="b3a2p" localSheetId="23">#REF!</definedName>
    <definedName name="b3a2p" localSheetId="35">#REF!</definedName>
    <definedName name="b3a2p" localSheetId="34">#REF!</definedName>
    <definedName name="b3a2p" localSheetId="37">#REF!</definedName>
    <definedName name="b3a2p" localSheetId="47">#REF!</definedName>
    <definedName name="b3a2p" localSheetId="52">#REF!</definedName>
    <definedName name="b3a2p">#REF!</definedName>
    <definedName name="b3a2t" localSheetId="20">#REF!</definedName>
    <definedName name="b3a2t" localSheetId="23">#REF!</definedName>
    <definedName name="b3a2t" localSheetId="35">#REF!</definedName>
    <definedName name="b3a2t" localSheetId="34">#REF!</definedName>
    <definedName name="b3a2t" localSheetId="37">#REF!</definedName>
    <definedName name="b3a2t" localSheetId="47">#REF!</definedName>
    <definedName name="b3a2t" localSheetId="52">#REF!</definedName>
    <definedName name="b3a2t">#REF!</definedName>
    <definedName name="B3B" localSheetId="20">#REF!</definedName>
    <definedName name="B3B" localSheetId="23">#REF!</definedName>
    <definedName name="B3B" localSheetId="35">#REF!</definedName>
    <definedName name="B3B" localSheetId="34">#REF!</definedName>
    <definedName name="B3B" localSheetId="37">#REF!</definedName>
    <definedName name="B3B" localSheetId="47">#REF!</definedName>
    <definedName name="B3B" localSheetId="52">#REF!</definedName>
    <definedName name="B3B">#REF!</definedName>
    <definedName name="B4A1P" localSheetId="20">#REF!</definedName>
    <definedName name="B4A1P" localSheetId="23">#REF!</definedName>
    <definedName name="B4A1P" localSheetId="35">#REF!</definedName>
    <definedName name="B4A1P" localSheetId="34">#REF!</definedName>
    <definedName name="B4A1P" localSheetId="37">#REF!</definedName>
    <definedName name="B4A1P" localSheetId="47">#REF!</definedName>
    <definedName name="B4A1P" localSheetId="52">#REF!</definedName>
    <definedName name="B4A1P">#REF!</definedName>
    <definedName name="b4a1t" localSheetId="20">#REF!</definedName>
    <definedName name="b4a1t" localSheetId="23">#REF!</definedName>
    <definedName name="b4a1t" localSheetId="35">#REF!</definedName>
    <definedName name="b4a1t" localSheetId="34">#REF!</definedName>
    <definedName name="b4a1t" localSheetId="37">#REF!</definedName>
    <definedName name="b4a1t" localSheetId="47">#REF!</definedName>
    <definedName name="b4a1t" localSheetId="52">#REF!</definedName>
    <definedName name="b4a1t">#REF!</definedName>
    <definedName name="b4a2p" localSheetId="20">#REF!</definedName>
    <definedName name="b4a2p" localSheetId="23">#REF!</definedName>
    <definedName name="b4a2p" localSheetId="35">#REF!</definedName>
    <definedName name="b4a2p" localSheetId="34">#REF!</definedName>
    <definedName name="b4a2p" localSheetId="37">#REF!</definedName>
    <definedName name="b4a2p" localSheetId="47">#REF!</definedName>
    <definedName name="b4a2p" localSheetId="52">#REF!</definedName>
    <definedName name="b4a2p">#REF!</definedName>
    <definedName name="b4a2t" localSheetId="20">#REF!</definedName>
    <definedName name="b4a2t" localSheetId="23">#REF!</definedName>
    <definedName name="b4a2t" localSheetId="35">#REF!</definedName>
    <definedName name="b4a2t" localSheetId="34">#REF!</definedName>
    <definedName name="b4a2t" localSheetId="37">#REF!</definedName>
    <definedName name="b4a2t" localSheetId="47">#REF!</definedName>
    <definedName name="b4a2t" localSheetId="52">#REF!</definedName>
    <definedName name="b4a2t">#REF!</definedName>
    <definedName name="B4B" localSheetId="20">#REF!</definedName>
    <definedName name="B4B" localSheetId="23">#REF!</definedName>
    <definedName name="B4B" localSheetId="35">#REF!</definedName>
    <definedName name="B4B" localSheetId="34">#REF!</definedName>
    <definedName name="B4B" localSheetId="37">#REF!</definedName>
    <definedName name="B4B" localSheetId="47">#REF!</definedName>
    <definedName name="B4B" localSheetId="52">#REF!</definedName>
    <definedName name="B4B">#REF!</definedName>
    <definedName name="B5A1P" localSheetId="20">#REF!</definedName>
    <definedName name="B5A1P" localSheetId="23">#REF!</definedName>
    <definedName name="B5A1P" localSheetId="35">#REF!</definedName>
    <definedName name="B5A1P" localSheetId="34">#REF!</definedName>
    <definedName name="B5A1P" localSheetId="37">#REF!</definedName>
    <definedName name="B5A1P" localSheetId="47">#REF!</definedName>
    <definedName name="B5A1P" localSheetId="52">#REF!</definedName>
    <definedName name="B5A1P">#REF!</definedName>
    <definedName name="b5a1t" localSheetId="20">#REF!</definedName>
    <definedName name="b5a1t" localSheetId="23">#REF!</definedName>
    <definedName name="b5a1t" localSheetId="35">#REF!</definedName>
    <definedName name="b5a1t" localSheetId="34">#REF!</definedName>
    <definedName name="b5a1t" localSheetId="37">#REF!</definedName>
    <definedName name="b5a1t" localSheetId="47">#REF!</definedName>
    <definedName name="b5a1t" localSheetId="52">#REF!</definedName>
    <definedName name="b5a1t">#REF!</definedName>
    <definedName name="b5a2p" localSheetId="20">#REF!</definedName>
    <definedName name="b5a2p" localSheetId="23">#REF!</definedName>
    <definedName name="b5a2p" localSheetId="35">#REF!</definedName>
    <definedName name="b5a2p" localSheetId="34">#REF!</definedName>
    <definedName name="b5a2p" localSheetId="37">#REF!</definedName>
    <definedName name="b5a2p" localSheetId="47">#REF!</definedName>
    <definedName name="b5a2p" localSheetId="52">#REF!</definedName>
    <definedName name="b5a2p">#REF!</definedName>
    <definedName name="b5a2t" localSheetId="20">#REF!</definedName>
    <definedName name="b5a2t" localSheetId="23">#REF!</definedName>
    <definedName name="b5a2t" localSheetId="35">#REF!</definedName>
    <definedName name="b5a2t" localSheetId="34">#REF!</definedName>
    <definedName name="b5a2t" localSheetId="37">#REF!</definedName>
    <definedName name="b5a2t" localSheetId="47">#REF!</definedName>
    <definedName name="b5a2t" localSheetId="52">#REF!</definedName>
    <definedName name="b5a2t">#REF!</definedName>
    <definedName name="B6A1P" localSheetId="20">#REF!</definedName>
    <definedName name="B6A1P" localSheetId="23">#REF!</definedName>
    <definedName name="B6A1P" localSheetId="35">#REF!</definedName>
    <definedName name="B6A1P" localSheetId="34">#REF!</definedName>
    <definedName name="B6A1P" localSheetId="37">#REF!</definedName>
    <definedName name="B6A1P" localSheetId="47">#REF!</definedName>
    <definedName name="B6A1P" localSheetId="52">#REF!</definedName>
    <definedName name="B6A1P">#REF!</definedName>
    <definedName name="b6a1t" localSheetId="20">#REF!</definedName>
    <definedName name="b6a1t" localSheetId="23">#REF!</definedName>
    <definedName name="b6a1t" localSheetId="35">#REF!</definedName>
    <definedName name="b6a1t" localSheetId="34">#REF!</definedName>
    <definedName name="b6a1t" localSheetId="37">#REF!</definedName>
    <definedName name="b6a1t" localSheetId="47">#REF!</definedName>
    <definedName name="b6a1t" localSheetId="52">#REF!</definedName>
    <definedName name="b6a1t">#REF!</definedName>
    <definedName name="b6a2p" localSheetId="20">#REF!</definedName>
    <definedName name="b6a2p" localSheetId="23">#REF!</definedName>
    <definedName name="b6a2p" localSheetId="35">#REF!</definedName>
    <definedName name="b6a2p" localSheetId="34">#REF!</definedName>
    <definedName name="b6a2p" localSheetId="37">#REF!</definedName>
    <definedName name="b6a2p" localSheetId="47">#REF!</definedName>
    <definedName name="b6a2p" localSheetId="52">#REF!</definedName>
    <definedName name="b6a2p">#REF!</definedName>
    <definedName name="b6a2t" localSheetId="20">#REF!</definedName>
    <definedName name="b6a2t" localSheetId="23">#REF!</definedName>
    <definedName name="b6a2t" localSheetId="35">#REF!</definedName>
    <definedName name="b6a2t" localSheetId="34">#REF!</definedName>
    <definedName name="b6a2t" localSheetId="37">#REF!</definedName>
    <definedName name="b6a2t" localSheetId="47">#REF!</definedName>
    <definedName name="b6a2t" localSheetId="52">#REF!</definedName>
    <definedName name="b6a2t">#REF!</definedName>
    <definedName name="B7A1P" localSheetId="20">#REF!</definedName>
    <definedName name="B7A1P" localSheetId="23">#REF!</definedName>
    <definedName name="B7A1P" localSheetId="35">#REF!</definedName>
    <definedName name="B7A1P" localSheetId="34">#REF!</definedName>
    <definedName name="B7A1P" localSheetId="37">#REF!</definedName>
    <definedName name="B7A1P" localSheetId="47">#REF!</definedName>
    <definedName name="B7A1P" localSheetId="52">#REF!</definedName>
    <definedName name="B7A1P">#REF!</definedName>
    <definedName name="b7a1t" localSheetId="20">#REF!</definedName>
    <definedName name="b7a1t" localSheetId="23">#REF!</definedName>
    <definedName name="b7a1t" localSheetId="35">#REF!</definedName>
    <definedName name="b7a1t" localSheetId="34">#REF!</definedName>
    <definedName name="b7a1t" localSheetId="37">#REF!</definedName>
    <definedName name="b7a1t" localSheetId="47">#REF!</definedName>
    <definedName name="b7a1t" localSheetId="52">#REF!</definedName>
    <definedName name="b7a1t">#REF!</definedName>
    <definedName name="b7a2p" localSheetId="20">#REF!</definedName>
    <definedName name="b7a2p" localSheetId="23">#REF!</definedName>
    <definedName name="b7a2p" localSheetId="35">#REF!</definedName>
    <definedName name="b7a2p" localSheetId="34">#REF!</definedName>
    <definedName name="b7a2p" localSheetId="37">#REF!</definedName>
    <definedName name="b7a2p" localSheetId="47">#REF!</definedName>
    <definedName name="b7a2p" localSheetId="52">#REF!</definedName>
    <definedName name="b7a2p">#REF!</definedName>
    <definedName name="b7a2t" localSheetId="20">#REF!</definedName>
    <definedName name="b7a2t" localSheetId="23">#REF!</definedName>
    <definedName name="b7a2t" localSheetId="35">#REF!</definedName>
    <definedName name="b7a2t" localSheetId="34">#REF!</definedName>
    <definedName name="b7a2t" localSheetId="37">#REF!</definedName>
    <definedName name="b7a2t" localSheetId="47">#REF!</definedName>
    <definedName name="b7a2t" localSheetId="52">#REF!</definedName>
    <definedName name="b7a2t">#REF!</definedName>
    <definedName name="B8A1P" localSheetId="20">#REF!</definedName>
    <definedName name="B8A1P" localSheetId="23">#REF!</definedName>
    <definedName name="B8A1P" localSheetId="35">#REF!</definedName>
    <definedName name="B8A1P" localSheetId="34">#REF!</definedName>
    <definedName name="B8A1P" localSheetId="37">#REF!</definedName>
    <definedName name="B8A1P" localSheetId="47">#REF!</definedName>
    <definedName name="B8A1P" localSheetId="52">#REF!</definedName>
    <definedName name="B8A1P">#REF!</definedName>
    <definedName name="b8a1t" localSheetId="20">#REF!</definedName>
    <definedName name="b8a1t" localSheetId="23">#REF!</definedName>
    <definedName name="b8a1t" localSheetId="35">#REF!</definedName>
    <definedName name="b8a1t" localSheetId="34">#REF!</definedName>
    <definedName name="b8a1t" localSheetId="37">#REF!</definedName>
    <definedName name="b8a1t" localSheetId="47">#REF!</definedName>
    <definedName name="b8a1t" localSheetId="52">#REF!</definedName>
    <definedName name="b8a1t">#REF!</definedName>
    <definedName name="b8a2p" localSheetId="20">#REF!</definedName>
    <definedName name="b8a2p" localSheetId="23">#REF!</definedName>
    <definedName name="b8a2p" localSheetId="35">#REF!</definedName>
    <definedName name="b8a2p" localSheetId="34">#REF!</definedName>
    <definedName name="b8a2p" localSheetId="37">#REF!</definedName>
    <definedName name="b8a2p" localSheetId="47">#REF!</definedName>
    <definedName name="b8a2p" localSheetId="52">#REF!</definedName>
    <definedName name="b8a2p">#REF!</definedName>
    <definedName name="b8a2t" localSheetId="20">#REF!</definedName>
    <definedName name="b8a2t" localSheetId="23">#REF!</definedName>
    <definedName name="b8a2t" localSheetId="35">#REF!</definedName>
    <definedName name="b8a2t" localSheetId="34">#REF!</definedName>
    <definedName name="b8a2t" localSheetId="37">#REF!</definedName>
    <definedName name="b8a2t" localSheetId="47">#REF!</definedName>
    <definedName name="b8a2t" localSheetId="52">#REF!</definedName>
    <definedName name="b8a2t">#REF!</definedName>
    <definedName name="B9A1P" localSheetId="20">#REF!</definedName>
    <definedName name="B9A1P" localSheetId="23">#REF!</definedName>
    <definedName name="B9A1P" localSheetId="35">#REF!</definedName>
    <definedName name="B9A1P" localSheetId="34">#REF!</definedName>
    <definedName name="B9A1P" localSheetId="37">#REF!</definedName>
    <definedName name="B9A1P" localSheetId="47">#REF!</definedName>
    <definedName name="B9A1P" localSheetId="52">#REF!</definedName>
    <definedName name="B9A1P">#REF!</definedName>
    <definedName name="b9a1t" localSheetId="20">#REF!</definedName>
    <definedName name="b9a1t" localSheetId="23">#REF!</definedName>
    <definedName name="b9a1t" localSheetId="35">#REF!</definedName>
    <definedName name="b9a1t" localSheetId="34">#REF!</definedName>
    <definedName name="b9a1t" localSheetId="37">#REF!</definedName>
    <definedName name="b9a1t" localSheetId="47">#REF!</definedName>
    <definedName name="b9a1t" localSheetId="52">#REF!</definedName>
    <definedName name="b9a1t">#REF!</definedName>
    <definedName name="b9a2p" localSheetId="20">#REF!</definedName>
    <definedName name="b9a2p" localSheetId="23">#REF!</definedName>
    <definedName name="b9a2p" localSheetId="35">#REF!</definedName>
    <definedName name="b9a2p" localSheetId="34">#REF!</definedName>
    <definedName name="b9a2p" localSheetId="37">#REF!</definedName>
    <definedName name="b9a2p" localSheetId="47">#REF!</definedName>
    <definedName name="b9a2p" localSheetId="52">#REF!</definedName>
    <definedName name="b9a2p">#REF!</definedName>
    <definedName name="b9a2t" localSheetId="20">#REF!</definedName>
    <definedName name="b9a2t" localSheetId="23">#REF!</definedName>
    <definedName name="b9a2t" localSheetId="35">#REF!</definedName>
    <definedName name="b9a2t" localSheetId="34">#REF!</definedName>
    <definedName name="b9a2t" localSheetId="37">#REF!</definedName>
    <definedName name="b9a2t" localSheetId="47">#REF!</definedName>
    <definedName name="b9a2t" localSheetId="52">#REF!</definedName>
    <definedName name="b9a2t">#REF!</definedName>
    <definedName name="BA" localSheetId="20">#REF!</definedName>
    <definedName name="BA" localSheetId="23">#REF!</definedName>
    <definedName name="BA" localSheetId="35">#REF!</definedName>
    <definedName name="BA" localSheetId="34">#REF!</definedName>
    <definedName name="BA" localSheetId="37">#REF!</definedName>
    <definedName name="BA" localSheetId="47">#REF!</definedName>
    <definedName name="BA" localSheetId="52">#REF!</definedName>
    <definedName name="BA">#REF!</definedName>
    <definedName name="BA1P" localSheetId="20">#REF!</definedName>
    <definedName name="BA1P" localSheetId="23">#REF!</definedName>
    <definedName name="BA1P" localSheetId="35">#REF!</definedName>
    <definedName name="BA1P" localSheetId="34">#REF!</definedName>
    <definedName name="BA1P" localSheetId="37">#REF!</definedName>
    <definedName name="BA1P" localSheetId="47">#REF!</definedName>
    <definedName name="BA1P" localSheetId="52">#REF!</definedName>
    <definedName name="BA1P">#REF!</definedName>
    <definedName name="ba1t" localSheetId="20">#REF!</definedName>
    <definedName name="ba1t" localSheetId="23">#REF!</definedName>
    <definedName name="ba1t" localSheetId="35">#REF!</definedName>
    <definedName name="ba1t" localSheetId="34">#REF!</definedName>
    <definedName name="ba1t" localSheetId="37">#REF!</definedName>
    <definedName name="ba1t" localSheetId="47">#REF!</definedName>
    <definedName name="ba1t" localSheetId="52">#REF!</definedName>
    <definedName name="ba1t">#REF!</definedName>
    <definedName name="ba2p" localSheetId="20">#REF!</definedName>
    <definedName name="ba2p" localSheetId="23">#REF!</definedName>
    <definedName name="ba2p" localSheetId="35">#REF!</definedName>
    <definedName name="ba2p" localSheetId="34">#REF!</definedName>
    <definedName name="ba2p" localSheetId="37">#REF!</definedName>
    <definedName name="ba2p" localSheetId="47">#REF!</definedName>
    <definedName name="ba2p" localSheetId="52">#REF!</definedName>
    <definedName name="ba2p">#REF!</definedName>
    <definedName name="ba2t" localSheetId="20">#REF!</definedName>
    <definedName name="ba2t" localSheetId="23">#REF!</definedName>
    <definedName name="ba2t" localSheetId="35">#REF!</definedName>
    <definedName name="ba2t" localSheetId="34">#REF!</definedName>
    <definedName name="ba2t" localSheetId="37">#REF!</definedName>
    <definedName name="ba2t" localSheetId="47">#REF!</definedName>
    <definedName name="ba2t" localSheetId="52">#REF!</definedName>
    <definedName name="ba2t">#REF!</definedName>
    <definedName name="BB" localSheetId="20">#REF!</definedName>
    <definedName name="BB" localSheetId="23">#REF!</definedName>
    <definedName name="BB" localSheetId="35">#REF!</definedName>
    <definedName name="BB" localSheetId="34">#REF!</definedName>
    <definedName name="BB" localSheetId="37">#REF!</definedName>
    <definedName name="BB" localSheetId="47">#REF!</definedName>
    <definedName name="BB" localSheetId="52">#REF!</definedName>
    <definedName name="BB">#REF!</definedName>
    <definedName name="BC" localSheetId="20">#REF!</definedName>
    <definedName name="BC" localSheetId="23">#REF!</definedName>
    <definedName name="BC" localSheetId="35">#REF!</definedName>
    <definedName name="BC" localSheetId="34">#REF!</definedName>
    <definedName name="BC" localSheetId="37">#REF!</definedName>
    <definedName name="BC" localSheetId="47">#REF!</definedName>
    <definedName name="BC" localSheetId="52">#REF!</definedName>
    <definedName name="BC">#REF!</definedName>
    <definedName name="BD" localSheetId="20">#REF!</definedName>
    <definedName name="BD" localSheetId="23">#REF!</definedName>
    <definedName name="BD" localSheetId="35">#REF!</definedName>
    <definedName name="BD" localSheetId="34">#REF!</definedName>
    <definedName name="BD" localSheetId="37">#REF!</definedName>
    <definedName name="BD" localSheetId="47">#REF!</definedName>
    <definedName name="BD" localSheetId="52">#REF!</definedName>
    <definedName name="BD">#REF!</definedName>
    <definedName name="BE" localSheetId="20">#REF!</definedName>
    <definedName name="BE" localSheetId="23">#REF!</definedName>
    <definedName name="BE" localSheetId="35">#REF!</definedName>
    <definedName name="BE" localSheetId="34">#REF!</definedName>
    <definedName name="BE" localSheetId="37">#REF!</definedName>
    <definedName name="BE" localSheetId="47">#REF!</definedName>
    <definedName name="BE" localSheetId="52">#REF!</definedName>
    <definedName name="BE">#REF!</definedName>
    <definedName name="BETA" localSheetId="20">#REF!</definedName>
    <definedName name="BETA" localSheetId="23">#REF!</definedName>
    <definedName name="BETA" localSheetId="35">#REF!</definedName>
    <definedName name="BETA" localSheetId="34">#REF!</definedName>
    <definedName name="BETA" localSheetId="37">#REF!</definedName>
    <definedName name="BETA" localSheetId="47">#REF!</definedName>
    <definedName name="BETA" localSheetId="52">#REF!</definedName>
    <definedName name="BETA">#REF!</definedName>
    <definedName name="BF" localSheetId="20">#REF!</definedName>
    <definedName name="BF" localSheetId="23">#REF!</definedName>
    <definedName name="BF" localSheetId="35">#REF!</definedName>
    <definedName name="BF" localSheetId="34">#REF!</definedName>
    <definedName name="BF" localSheetId="37">#REF!</definedName>
    <definedName name="BF" localSheetId="47">#REF!</definedName>
    <definedName name="BF" localSheetId="52">#REF!</definedName>
    <definedName name="BF">#REF!</definedName>
    <definedName name="BG" localSheetId="20">#REF!</definedName>
    <definedName name="BG" localSheetId="23">#REF!</definedName>
    <definedName name="BG" localSheetId="35">#REF!</definedName>
    <definedName name="BG" localSheetId="34">#REF!</definedName>
    <definedName name="BG" localSheetId="37">#REF!</definedName>
    <definedName name="BG" localSheetId="47">#REF!</definedName>
    <definedName name="BG" localSheetId="52">#REF!</definedName>
    <definedName name="BG">#REF!</definedName>
    <definedName name="BW" localSheetId="20">#REF!</definedName>
    <definedName name="BW" localSheetId="23">#REF!</definedName>
    <definedName name="BW" localSheetId="35">#REF!</definedName>
    <definedName name="BW" localSheetId="34">#REF!</definedName>
    <definedName name="BW" localSheetId="37">#REF!</definedName>
    <definedName name="BW" localSheetId="47">#REF!</definedName>
    <definedName name="BW" localSheetId="52">#REF!</definedName>
    <definedName name="BW">#REF!</definedName>
    <definedName name="c1.a1p" localSheetId="20">#REF!</definedName>
    <definedName name="c1.a1p" localSheetId="23">#REF!</definedName>
    <definedName name="c1.a1p" localSheetId="35">#REF!</definedName>
    <definedName name="c1.a1p" localSheetId="34">#REF!</definedName>
    <definedName name="c1.a1p" localSheetId="37">#REF!</definedName>
    <definedName name="c1.a1p" localSheetId="47">#REF!</definedName>
    <definedName name="c1.a1p" localSheetId="52">#REF!</definedName>
    <definedName name="c1.a1p">#REF!</definedName>
    <definedName name="c1.a1t" localSheetId="20">#REF!</definedName>
    <definedName name="c1.a1t" localSheetId="23">#REF!</definedName>
    <definedName name="c1.a1t" localSheetId="35">#REF!</definedName>
    <definedName name="c1.a1t" localSheetId="34">#REF!</definedName>
    <definedName name="c1.a1t" localSheetId="37">#REF!</definedName>
    <definedName name="c1.a1t" localSheetId="47">#REF!</definedName>
    <definedName name="c1.a1t" localSheetId="52">#REF!</definedName>
    <definedName name="c1.a1t">#REF!</definedName>
    <definedName name="c1.a2p" localSheetId="20">#REF!</definedName>
    <definedName name="c1.a2p" localSheetId="23">#REF!</definedName>
    <definedName name="c1.a2p" localSheetId="35">#REF!</definedName>
    <definedName name="c1.a2p" localSheetId="34">#REF!</definedName>
    <definedName name="c1.a2p" localSheetId="37">#REF!</definedName>
    <definedName name="c1.a2p" localSheetId="47">#REF!</definedName>
    <definedName name="c1.a2p" localSheetId="52">#REF!</definedName>
    <definedName name="c1.a2p">#REF!</definedName>
    <definedName name="c1.a2t" localSheetId="20">#REF!</definedName>
    <definedName name="c1.a2t" localSheetId="23">#REF!</definedName>
    <definedName name="c1.a2t" localSheetId="35">#REF!</definedName>
    <definedName name="c1.a2t" localSheetId="34">#REF!</definedName>
    <definedName name="c1.a2t" localSheetId="37">#REF!</definedName>
    <definedName name="c1.a2t" localSheetId="47">#REF!</definedName>
    <definedName name="c1.a2t" localSheetId="52">#REF!</definedName>
    <definedName name="c1.a2t">#REF!</definedName>
    <definedName name="c2.a1p" localSheetId="20">#REF!</definedName>
    <definedName name="c2.a1p" localSheetId="23">#REF!</definedName>
    <definedName name="c2.a1p" localSheetId="35">#REF!</definedName>
    <definedName name="c2.a1p" localSheetId="34">#REF!</definedName>
    <definedName name="c2.a1p" localSheetId="37">#REF!</definedName>
    <definedName name="c2.a1p" localSheetId="47">#REF!</definedName>
    <definedName name="c2.a1p" localSheetId="52">#REF!</definedName>
    <definedName name="c2.a1p">#REF!</definedName>
    <definedName name="c2.a1t" localSheetId="20">#REF!</definedName>
    <definedName name="c2.a1t" localSheetId="23">#REF!</definedName>
    <definedName name="c2.a1t" localSheetId="35">#REF!</definedName>
    <definedName name="c2.a1t" localSheetId="34">#REF!</definedName>
    <definedName name="c2.a1t" localSheetId="37">#REF!</definedName>
    <definedName name="c2.a1t" localSheetId="47">#REF!</definedName>
    <definedName name="c2.a1t" localSheetId="52">#REF!</definedName>
    <definedName name="c2.a1t">#REF!</definedName>
    <definedName name="c2.a2p" localSheetId="20">#REF!</definedName>
    <definedName name="c2.a2p" localSheetId="23">#REF!</definedName>
    <definedName name="c2.a2p" localSheetId="35">#REF!</definedName>
    <definedName name="c2.a2p" localSheetId="34">#REF!</definedName>
    <definedName name="c2.a2p" localSheetId="37">#REF!</definedName>
    <definedName name="c2.a2p" localSheetId="47">#REF!</definedName>
    <definedName name="c2.a2p" localSheetId="52">#REF!</definedName>
    <definedName name="c2.a2p">#REF!</definedName>
    <definedName name="c2.a2t" localSheetId="20">#REF!</definedName>
    <definedName name="c2.a2t" localSheetId="23">#REF!</definedName>
    <definedName name="c2.a2t" localSheetId="35">#REF!</definedName>
    <definedName name="c2.a2t" localSheetId="34">#REF!</definedName>
    <definedName name="c2.a2t" localSheetId="37">#REF!</definedName>
    <definedName name="c2.a2t" localSheetId="47">#REF!</definedName>
    <definedName name="c2.a2t" localSheetId="52">#REF!</definedName>
    <definedName name="c2.a2t">#REF!</definedName>
    <definedName name="CA" localSheetId="20">#REF!</definedName>
    <definedName name="CA" localSheetId="23">#REF!</definedName>
    <definedName name="CA" localSheetId="35">#REF!</definedName>
    <definedName name="CA" localSheetId="34">#REF!</definedName>
    <definedName name="CA" localSheetId="37">#REF!</definedName>
    <definedName name="CA" localSheetId="47">#REF!</definedName>
    <definedName name="CA" localSheetId="52">#REF!</definedName>
    <definedName name="CA">#REF!</definedName>
    <definedName name="CB" localSheetId="20">#REF!</definedName>
    <definedName name="CB" localSheetId="23">#REF!</definedName>
    <definedName name="CB" localSheetId="35">#REF!</definedName>
    <definedName name="CB" localSheetId="34">#REF!</definedName>
    <definedName name="CB" localSheetId="37">#REF!</definedName>
    <definedName name="CB" localSheetId="47">#REF!</definedName>
    <definedName name="CB" localSheetId="52">#REF!</definedName>
    <definedName name="CB">#REF!</definedName>
    <definedName name="CC" localSheetId="20">#REF!</definedName>
    <definedName name="CC" localSheetId="23">#REF!</definedName>
    <definedName name="CC" localSheetId="35">#REF!</definedName>
    <definedName name="CC" localSheetId="34">#REF!</definedName>
    <definedName name="CC" localSheetId="37">#REF!</definedName>
    <definedName name="CC" localSheetId="47">#REF!</definedName>
    <definedName name="CC" localSheetId="52">#REF!</definedName>
    <definedName name="CC">#REF!</definedName>
    <definedName name="CD" localSheetId="20">#REF!</definedName>
    <definedName name="CD" localSheetId="23">#REF!</definedName>
    <definedName name="CD" localSheetId="35">#REF!</definedName>
    <definedName name="CD" localSheetId="34">#REF!</definedName>
    <definedName name="CD" localSheetId="37">#REF!</definedName>
    <definedName name="CD" localSheetId="47">#REF!</definedName>
    <definedName name="CD" localSheetId="52">#REF!</definedName>
    <definedName name="CD">#REF!</definedName>
    <definedName name="CE" localSheetId="20">#REF!</definedName>
    <definedName name="CE" localSheetId="23">#REF!</definedName>
    <definedName name="CE" localSheetId="35">#REF!</definedName>
    <definedName name="CE" localSheetId="34">#REF!</definedName>
    <definedName name="CE" localSheetId="37">#REF!</definedName>
    <definedName name="CE" localSheetId="47">#REF!</definedName>
    <definedName name="CE" localSheetId="52">#REF!</definedName>
    <definedName name="CE">#REF!</definedName>
    <definedName name="CF" localSheetId="20">#REF!</definedName>
    <definedName name="CF" localSheetId="23">#REF!</definedName>
    <definedName name="CF" localSheetId="35">#REF!</definedName>
    <definedName name="CF" localSheetId="34">#REF!</definedName>
    <definedName name="CF" localSheetId="37">#REF!</definedName>
    <definedName name="CF" localSheetId="47">#REF!</definedName>
    <definedName name="CF" localSheetId="52">#REF!</definedName>
    <definedName name="CF">#REF!</definedName>
    <definedName name="CG" localSheetId="20">#REF!</definedName>
    <definedName name="CG" localSheetId="23">#REF!</definedName>
    <definedName name="CG" localSheetId="35">#REF!</definedName>
    <definedName name="CG" localSheetId="34">#REF!</definedName>
    <definedName name="CG" localSheetId="37">#REF!</definedName>
    <definedName name="CG" localSheetId="47">#REF!</definedName>
    <definedName name="CG" localSheetId="52">#REF!</definedName>
    <definedName name="CG">#REF!</definedName>
    <definedName name="CH" localSheetId="20">#REF!</definedName>
    <definedName name="CH" localSheetId="23">#REF!</definedName>
    <definedName name="CH" localSheetId="35">#REF!</definedName>
    <definedName name="CH" localSheetId="34">#REF!</definedName>
    <definedName name="CH" localSheetId="37">#REF!</definedName>
    <definedName name="CH" localSheetId="47">#REF!</definedName>
    <definedName name="CH" localSheetId="52">#REF!</definedName>
    <definedName name="CH">#REF!</definedName>
    <definedName name="CI" localSheetId="20">#REF!</definedName>
    <definedName name="CI" localSheetId="23">#REF!</definedName>
    <definedName name="CI" localSheetId="35">#REF!</definedName>
    <definedName name="CI" localSheetId="34">#REF!</definedName>
    <definedName name="CI" localSheetId="37">#REF!</definedName>
    <definedName name="CI" localSheetId="47">#REF!</definedName>
    <definedName name="CI" localSheetId="52">#REF!</definedName>
    <definedName name="CI">#REF!</definedName>
    <definedName name="CJ" localSheetId="20">#REF!</definedName>
    <definedName name="CJ" localSheetId="23">#REF!</definedName>
    <definedName name="CJ" localSheetId="35">#REF!</definedName>
    <definedName name="CJ" localSheetId="34">#REF!</definedName>
    <definedName name="CJ" localSheetId="37">#REF!</definedName>
    <definedName name="CJ" localSheetId="47">#REF!</definedName>
    <definedName name="CJ" localSheetId="52">#REF!</definedName>
    <definedName name="CJ">#REF!</definedName>
    <definedName name="CODE" localSheetId="20">#REF!</definedName>
    <definedName name="CODE" localSheetId="23">#REF!</definedName>
    <definedName name="CODE" localSheetId="35">#REF!</definedName>
    <definedName name="CODE" localSheetId="34">#REF!</definedName>
    <definedName name="CODE" localSheetId="37">#REF!</definedName>
    <definedName name="CODE" localSheetId="47">#REF!</definedName>
    <definedName name="CODE" localSheetId="52">#REF!</definedName>
    <definedName name="CODE">#REF!</definedName>
    <definedName name="COLUMN_A" localSheetId="20">#REF!</definedName>
    <definedName name="COLUMN_A" localSheetId="23">#REF!</definedName>
    <definedName name="COLUMN_A" localSheetId="35">#REF!</definedName>
    <definedName name="COLUMN_A" localSheetId="34">#REF!</definedName>
    <definedName name="COLUMN_A" localSheetId="37">#REF!</definedName>
    <definedName name="COLUMN_A" localSheetId="47">#REF!</definedName>
    <definedName name="COLUMN_A" localSheetId="52">#REF!</definedName>
    <definedName name="COLUMN_A">#REF!</definedName>
    <definedName name="D_FE" localSheetId="20">#REF!</definedName>
    <definedName name="D_FE" localSheetId="23">#REF!</definedName>
    <definedName name="D_FE" localSheetId="35">#REF!</definedName>
    <definedName name="D_FE" localSheetId="34">#REF!</definedName>
    <definedName name="D_FE" localSheetId="37">#REF!</definedName>
    <definedName name="D_FE" localSheetId="47">#REF!</definedName>
    <definedName name="D_FE" localSheetId="52">#REF!</definedName>
    <definedName name="D_FE">#REF!</definedName>
    <definedName name="D_FO" localSheetId="20">#REF!</definedName>
    <definedName name="D_FO" localSheetId="23">#REF!</definedName>
    <definedName name="D_FO" localSheetId="35">#REF!</definedName>
    <definedName name="D_FO" localSheetId="34">#REF!</definedName>
    <definedName name="D_FO" localSheetId="37">#REF!</definedName>
    <definedName name="D_FO" localSheetId="47">#REF!</definedName>
    <definedName name="D_FO" localSheetId="52">#REF!</definedName>
    <definedName name="D_FO">#REF!</definedName>
    <definedName name="D400MM" localSheetId="20">#REF!</definedName>
    <definedName name="D400MM" localSheetId="23">#REF!</definedName>
    <definedName name="D400MM" localSheetId="35">#REF!</definedName>
    <definedName name="D400MM" localSheetId="34">#REF!</definedName>
    <definedName name="D400MM" localSheetId="37">#REF!</definedName>
    <definedName name="D400MM" localSheetId="47">#REF!</definedName>
    <definedName name="D400MM" localSheetId="52">#REF!</definedName>
    <definedName name="D400MM">#REF!</definedName>
    <definedName name="DA" localSheetId="20">#REF!</definedName>
    <definedName name="DA" localSheetId="23">#REF!</definedName>
    <definedName name="DA" localSheetId="35">#REF!</definedName>
    <definedName name="DA" localSheetId="34">#REF!</definedName>
    <definedName name="DA" localSheetId="37">#REF!</definedName>
    <definedName name="DA" localSheetId="47">#REF!</definedName>
    <definedName name="DA" localSheetId="52">#REF!</definedName>
    <definedName name="DA">#REF!</definedName>
    <definedName name="DANGA" localSheetId="20">#REF!,#REF!</definedName>
    <definedName name="DANGA" localSheetId="23">#REF!,#REF!</definedName>
    <definedName name="DANGA" localSheetId="35">#REF!,#REF!</definedName>
    <definedName name="DANGA" localSheetId="34">#REF!,#REF!</definedName>
    <definedName name="DANGA" localSheetId="37">#REF!,#REF!</definedName>
    <definedName name="DANGA" localSheetId="47">#REF!,#REF!</definedName>
    <definedName name="DANGA" localSheetId="52">#REF!,#REF!</definedName>
    <definedName name="DANGA">#REF!,#REF!</definedName>
    <definedName name="_xlnm.Database" localSheetId="20">#REF!</definedName>
    <definedName name="_xlnm.Database" localSheetId="23">#REF!</definedName>
    <definedName name="_xlnm.Database" localSheetId="35">#REF!</definedName>
    <definedName name="_xlnm.Database" localSheetId="34">#REF!</definedName>
    <definedName name="_xlnm.Database" localSheetId="37">#REF!</definedName>
    <definedName name="_xlnm.Database" localSheetId="47">#REF!</definedName>
    <definedName name="_xlnm.Database" localSheetId="52">#REF!</definedName>
    <definedName name="_xlnm.Database">#REF!</definedName>
    <definedName name="DB" localSheetId="20">#REF!</definedName>
    <definedName name="DB" localSheetId="23">#REF!</definedName>
    <definedName name="DB" localSheetId="35">#REF!</definedName>
    <definedName name="DB" localSheetId="34">#REF!</definedName>
    <definedName name="DB" localSheetId="37">#REF!</definedName>
    <definedName name="DB" localSheetId="47">#REF!</definedName>
    <definedName name="DB" localSheetId="52">#REF!</definedName>
    <definedName name="DB">#REF!</definedName>
    <definedName name="DC" localSheetId="20">#REF!</definedName>
    <definedName name="DC" localSheetId="23">#REF!</definedName>
    <definedName name="DC" localSheetId="35">#REF!</definedName>
    <definedName name="DC" localSheetId="34">#REF!</definedName>
    <definedName name="DC" localSheetId="37">#REF!</definedName>
    <definedName name="DC" localSheetId="47">#REF!</definedName>
    <definedName name="DC" localSheetId="52">#REF!</definedName>
    <definedName name="DC">#REF!</definedName>
    <definedName name="DD" localSheetId="20">#REF!</definedName>
    <definedName name="DD" localSheetId="23">#REF!</definedName>
    <definedName name="DD" localSheetId="35">#REF!</definedName>
    <definedName name="DD" localSheetId="34">#REF!</definedName>
    <definedName name="DD" localSheetId="37">#REF!</definedName>
    <definedName name="DD" localSheetId="47">#REF!</definedName>
    <definedName name="DD" localSheetId="52">#REF!</definedName>
    <definedName name="DD">#REF!</definedName>
    <definedName name="DDE" localSheetId="20">#REF!</definedName>
    <definedName name="DDE" localSheetId="23">#REF!</definedName>
    <definedName name="DDE" localSheetId="35">#REF!</definedName>
    <definedName name="DDE" localSheetId="34">#REF!</definedName>
    <definedName name="DDE" localSheetId="37">#REF!</definedName>
    <definedName name="DDE" localSheetId="47">#REF!</definedName>
    <definedName name="DDE" localSheetId="52">#REF!</definedName>
    <definedName name="DDE">#REF!</definedName>
    <definedName name="DDO" localSheetId="20">#REF!</definedName>
    <definedName name="DDO" localSheetId="23">#REF!</definedName>
    <definedName name="DDO" localSheetId="35">#REF!</definedName>
    <definedName name="DDO" localSheetId="34">#REF!</definedName>
    <definedName name="DDO" localSheetId="37">#REF!</definedName>
    <definedName name="DDO" localSheetId="47">#REF!</definedName>
    <definedName name="DDO" localSheetId="52">#REF!</definedName>
    <definedName name="DDO">#REF!</definedName>
    <definedName name="DE" localSheetId="20">#REF!</definedName>
    <definedName name="DE" localSheetId="23">#REF!</definedName>
    <definedName name="DE" localSheetId="35">#REF!</definedName>
    <definedName name="DE" localSheetId="34">#REF!</definedName>
    <definedName name="DE" localSheetId="37">#REF!</definedName>
    <definedName name="DE" localSheetId="47">#REF!</definedName>
    <definedName name="DE" localSheetId="52">#REF!</definedName>
    <definedName name="DE">#REF!</definedName>
    <definedName name="DECK_PLATE" localSheetId="20">#REF!</definedName>
    <definedName name="DECK_PLATE" localSheetId="23">#REF!</definedName>
    <definedName name="DECK_PLATE" localSheetId="35">#REF!</definedName>
    <definedName name="DECK_PLATE" localSheetId="34">#REF!</definedName>
    <definedName name="DECK_PLATE" localSheetId="37">#REF!</definedName>
    <definedName name="DECK_PLATE" localSheetId="47">#REF!</definedName>
    <definedName name="DECK_PLATE" localSheetId="52">#REF!</definedName>
    <definedName name="DECK_PLATE">#REF!</definedName>
    <definedName name="DF" localSheetId="20">#REF!</definedName>
    <definedName name="DF" localSheetId="23">#REF!</definedName>
    <definedName name="DF" localSheetId="35">#REF!</definedName>
    <definedName name="DF" localSheetId="34">#REF!</definedName>
    <definedName name="DF" localSheetId="37">#REF!</definedName>
    <definedName name="DF" localSheetId="47">#REF!</definedName>
    <definedName name="DF" localSheetId="52">#REF!</definedName>
    <definedName name="DF">#REF!</definedName>
    <definedName name="DFS" localSheetId="20">#REF!</definedName>
    <definedName name="DFS" localSheetId="23">#REF!</definedName>
    <definedName name="DFS" localSheetId="35">#REF!</definedName>
    <definedName name="DFS" localSheetId="34">#REF!</definedName>
    <definedName name="DFS" localSheetId="37">#REF!</definedName>
    <definedName name="DFS" localSheetId="47">#REF!</definedName>
    <definedName name="DFS" localSheetId="52">#REF!</definedName>
    <definedName name="DFS">#REF!</definedName>
    <definedName name="DG" localSheetId="20">#REF!</definedName>
    <definedName name="DG" localSheetId="23">#REF!</definedName>
    <definedName name="DG" localSheetId="35">#REF!</definedName>
    <definedName name="DG" localSheetId="34">#REF!</definedName>
    <definedName name="DG" localSheetId="37">#REF!</definedName>
    <definedName name="DG" localSheetId="47">#REF!</definedName>
    <definedName name="DG" localSheetId="52">#REF!</definedName>
    <definedName name="DG">#REF!</definedName>
    <definedName name="dgasg" localSheetId="13" hidden="1">{#N/A,#N/A,FALSE,"조골재"}</definedName>
    <definedName name="dgasg" localSheetId="9" hidden="1">{#N/A,#N/A,FALSE,"조골재"}</definedName>
    <definedName name="dgasg" hidden="1">{#N/A,#N/A,FALSE,"조골재"}</definedName>
    <definedName name="DH" localSheetId="20">#REF!</definedName>
    <definedName name="DH" localSheetId="23">#REF!</definedName>
    <definedName name="DH" localSheetId="35">#REF!</definedName>
    <definedName name="DH" localSheetId="34">#REF!</definedName>
    <definedName name="DH" localSheetId="37">#REF!</definedName>
    <definedName name="DH" localSheetId="47">#REF!</definedName>
    <definedName name="DH" localSheetId="52">#REF!</definedName>
    <definedName name="DH">#REF!</definedName>
    <definedName name="DHS" localSheetId="20">#REF!</definedName>
    <definedName name="DHS" localSheetId="23">#REF!</definedName>
    <definedName name="DHS" localSheetId="35">#REF!</definedName>
    <definedName name="DHS" localSheetId="34">#REF!</definedName>
    <definedName name="DHS" localSheetId="37">#REF!</definedName>
    <definedName name="DHS" localSheetId="47">#REF!</definedName>
    <definedName name="DHS" localSheetId="52">#REF!</definedName>
    <definedName name="DHS">#REF!</definedName>
    <definedName name="DI" localSheetId="20">#REF!</definedName>
    <definedName name="DI" localSheetId="23">#REF!</definedName>
    <definedName name="DI" localSheetId="35">#REF!</definedName>
    <definedName name="DI" localSheetId="34">#REF!</definedName>
    <definedName name="DI" localSheetId="37">#REF!</definedName>
    <definedName name="DI" localSheetId="47">#REF!</definedName>
    <definedName name="DI" localSheetId="52">#REF!</definedName>
    <definedName name="DI">#REF!</definedName>
    <definedName name="DJ" localSheetId="20">#REF!</definedName>
    <definedName name="DJ" localSheetId="23">#REF!</definedName>
    <definedName name="DJ" localSheetId="35">#REF!</definedName>
    <definedName name="DJ" localSheetId="34">#REF!</definedName>
    <definedName name="DJ" localSheetId="37">#REF!</definedName>
    <definedName name="DJ" localSheetId="47">#REF!</definedName>
    <definedName name="DJ" localSheetId="52">#REF!</definedName>
    <definedName name="DJ">#REF!</definedName>
    <definedName name="DKC" localSheetId="13" hidden="1">{#N/A,#N/A,FALSE,"현장 NCR 분석";#N/A,#N/A,FALSE,"현장품질감사";#N/A,#N/A,FALSE,"현장품질감사"}</definedName>
    <definedName name="DKC" hidden="1">{#N/A,#N/A,FALSE,"현장 NCR 분석";#N/A,#N/A,FALSE,"현장품질감사";#N/A,#N/A,FALSE,"현장품질감사"}</definedName>
    <definedName name="DLFE" localSheetId="20">#REF!</definedName>
    <definedName name="DLFE" localSheetId="23">#REF!</definedName>
    <definedName name="DLFE" localSheetId="35">#REF!</definedName>
    <definedName name="DLFE" localSheetId="34">#REF!</definedName>
    <definedName name="DLFE" localSheetId="37">#REF!</definedName>
    <definedName name="DLFE" localSheetId="47">#REF!</definedName>
    <definedName name="DLFE" localSheetId="52">#REF!</definedName>
    <definedName name="DLFE">#REF!</definedName>
    <definedName name="DLFO" localSheetId="20">#REF!</definedName>
    <definedName name="DLFO" localSheetId="23">#REF!</definedName>
    <definedName name="DLFO" localSheetId="35">#REF!</definedName>
    <definedName name="DLFO" localSheetId="34">#REF!</definedName>
    <definedName name="DLFO" localSheetId="37">#REF!</definedName>
    <definedName name="DLFO" localSheetId="47">#REF!</definedName>
    <definedName name="DLFO" localSheetId="52">#REF!</definedName>
    <definedName name="DLFO">#REF!</definedName>
    <definedName name="dsaf" localSheetId="13" hidden="1">{#N/A,#N/A,FALSE,"조골재"}</definedName>
    <definedName name="dsaf" localSheetId="9" hidden="1">{#N/A,#N/A,FALSE,"조골재"}</definedName>
    <definedName name="dsaf" hidden="1">{#N/A,#N/A,FALSE,"조골재"}</definedName>
    <definedName name="DSE" localSheetId="20">#REF!</definedName>
    <definedName name="DSE" localSheetId="23">#REF!</definedName>
    <definedName name="DSE" localSheetId="35">#REF!</definedName>
    <definedName name="DSE" localSheetId="34">#REF!</definedName>
    <definedName name="DSE" localSheetId="37">#REF!</definedName>
    <definedName name="DSE" localSheetId="47">#REF!</definedName>
    <definedName name="DSE" localSheetId="52">#REF!</definedName>
    <definedName name="DSE">#REF!</definedName>
    <definedName name="DSF" localSheetId="13" hidden="1">{#N/A,#N/A,FALSE,"골재소요량";#N/A,#N/A,FALSE,"골재소요량"}</definedName>
    <definedName name="DSF" localSheetId="9" hidden="1">{#N/A,#N/A,FALSE,"골재소요량";#N/A,#N/A,FALSE,"골재소요량"}</definedName>
    <definedName name="DSF" hidden="1">{#N/A,#N/A,FALSE,"골재소요량";#N/A,#N/A,FALSE,"골재소요량"}</definedName>
    <definedName name="DSO" localSheetId="20">#REF!</definedName>
    <definedName name="DSO" localSheetId="23">#REF!</definedName>
    <definedName name="DSO" localSheetId="35">#REF!</definedName>
    <definedName name="DSO" localSheetId="34">#REF!</definedName>
    <definedName name="DSO" localSheetId="37">#REF!</definedName>
    <definedName name="DSO" localSheetId="47">#REF!</definedName>
    <definedName name="DSO" localSheetId="52">#REF!</definedName>
    <definedName name="DSO">#REF!</definedName>
    <definedName name="EA" localSheetId="20">#REF!</definedName>
    <definedName name="EA" localSheetId="23">#REF!</definedName>
    <definedName name="EA" localSheetId="35">#REF!</definedName>
    <definedName name="EA" localSheetId="34">#REF!</definedName>
    <definedName name="EA" localSheetId="37">#REF!</definedName>
    <definedName name="EA" localSheetId="47">#REF!</definedName>
    <definedName name="EA" localSheetId="52">#REF!</definedName>
    <definedName name="EA">#REF!</definedName>
    <definedName name="earthp" localSheetId="20">#REF!</definedName>
    <definedName name="earthp" localSheetId="23">#REF!</definedName>
    <definedName name="earthp" localSheetId="35">#REF!</definedName>
    <definedName name="earthp" localSheetId="34">#REF!</definedName>
    <definedName name="earthp" localSheetId="37">#REF!</definedName>
    <definedName name="earthp" localSheetId="47">#REF!</definedName>
    <definedName name="earthp" localSheetId="52">#REF!</definedName>
    <definedName name="earthp">#REF!</definedName>
    <definedName name="EB" localSheetId="20">#REF!</definedName>
    <definedName name="EB" localSheetId="23">#REF!</definedName>
    <definedName name="EB" localSheetId="35">#REF!</definedName>
    <definedName name="EB" localSheetId="34">#REF!</definedName>
    <definedName name="EB" localSheetId="37">#REF!</definedName>
    <definedName name="EB" localSheetId="47">#REF!</definedName>
    <definedName name="EB" localSheetId="52">#REF!</definedName>
    <definedName name="EB">#REF!</definedName>
    <definedName name="EC" localSheetId="20">#REF!</definedName>
    <definedName name="EC" localSheetId="23">#REF!</definedName>
    <definedName name="EC" localSheetId="35">#REF!</definedName>
    <definedName name="EC" localSheetId="34">#REF!</definedName>
    <definedName name="EC" localSheetId="37">#REF!</definedName>
    <definedName name="EC" localSheetId="47">#REF!</definedName>
    <definedName name="EC" localSheetId="52">#REF!</definedName>
    <definedName name="EC">#REF!</definedName>
    <definedName name="eee" localSheetId="13" hidden="1">{#N/A,#N/A,FALSE,"2~8번"}</definedName>
    <definedName name="eee" localSheetId="9" hidden="1">{#N/A,#N/A,FALSE,"2~8번"}</definedName>
    <definedName name="eee" hidden="1">{#N/A,#N/A,FALSE,"2~8번"}</definedName>
    <definedName name="EL" localSheetId="20">#REF!</definedName>
    <definedName name="EL" localSheetId="23">#REF!</definedName>
    <definedName name="EL" localSheetId="35">#REF!</definedName>
    <definedName name="EL" localSheetId="34">#REF!</definedName>
    <definedName name="EL" localSheetId="37">#REF!</definedName>
    <definedName name="EL" localSheetId="47">#REF!</definedName>
    <definedName name="EL" localSheetId="52">#REF!</definedName>
    <definedName name="EL">#REF!</definedName>
    <definedName name="EL1A1P" localSheetId="20">#REF!</definedName>
    <definedName name="EL1A1P" localSheetId="23">#REF!</definedName>
    <definedName name="EL1A1P" localSheetId="35">#REF!</definedName>
    <definedName name="EL1A1P" localSheetId="34">#REF!</definedName>
    <definedName name="EL1A1P" localSheetId="37">#REF!</definedName>
    <definedName name="EL1A1P" localSheetId="47">#REF!</definedName>
    <definedName name="EL1A1P" localSheetId="52">#REF!</definedName>
    <definedName name="EL1A1P">#REF!</definedName>
    <definedName name="el1a1t" localSheetId="20">#REF!</definedName>
    <definedName name="el1a1t" localSheetId="23">#REF!</definedName>
    <definedName name="el1a1t" localSheetId="35">#REF!</definedName>
    <definedName name="el1a1t" localSheetId="34">#REF!</definedName>
    <definedName name="el1a1t" localSheetId="37">#REF!</definedName>
    <definedName name="el1a1t" localSheetId="47">#REF!</definedName>
    <definedName name="el1a1t" localSheetId="52">#REF!</definedName>
    <definedName name="el1a1t">#REF!</definedName>
    <definedName name="el1a2p" localSheetId="20">#REF!</definedName>
    <definedName name="el1a2p" localSheetId="23">#REF!</definedName>
    <definedName name="el1a2p" localSheetId="35">#REF!</definedName>
    <definedName name="el1a2p" localSheetId="34">#REF!</definedName>
    <definedName name="el1a2p" localSheetId="37">#REF!</definedName>
    <definedName name="el1a2p" localSheetId="47">#REF!</definedName>
    <definedName name="el1a2p" localSheetId="52">#REF!</definedName>
    <definedName name="el1a2p">#REF!</definedName>
    <definedName name="el1a2t" localSheetId="20">#REF!</definedName>
    <definedName name="el1a2t" localSheetId="23">#REF!</definedName>
    <definedName name="el1a2t" localSheetId="35">#REF!</definedName>
    <definedName name="el1a2t" localSheetId="34">#REF!</definedName>
    <definedName name="el1a2t" localSheetId="37">#REF!</definedName>
    <definedName name="el1a2t" localSheetId="47">#REF!</definedName>
    <definedName name="el1a2t" localSheetId="52">#REF!</definedName>
    <definedName name="el1a2t">#REF!</definedName>
    <definedName name="EL2A1P" localSheetId="20">#REF!</definedName>
    <definedName name="EL2A1P" localSheetId="23">#REF!</definedName>
    <definedName name="EL2A1P" localSheetId="35">#REF!</definedName>
    <definedName name="EL2A1P" localSheetId="34">#REF!</definedName>
    <definedName name="EL2A1P" localSheetId="37">#REF!</definedName>
    <definedName name="EL2A1P" localSheetId="47">#REF!</definedName>
    <definedName name="EL2A1P" localSheetId="52">#REF!</definedName>
    <definedName name="EL2A1P">#REF!</definedName>
    <definedName name="el2a1t" localSheetId="20">#REF!</definedName>
    <definedName name="el2a1t" localSheetId="23">#REF!</definedName>
    <definedName name="el2a1t" localSheetId="35">#REF!</definedName>
    <definedName name="el2a1t" localSheetId="34">#REF!</definedName>
    <definedName name="el2a1t" localSheetId="37">#REF!</definedName>
    <definedName name="el2a1t" localSheetId="47">#REF!</definedName>
    <definedName name="el2a1t" localSheetId="52">#REF!</definedName>
    <definedName name="el2a1t">#REF!</definedName>
    <definedName name="el2a2p" localSheetId="20">#REF!</definedName>
    <definedName name="el2a2p" localSheetId="23">#REF!</definedName>
    <definedName name="el2a2p" localSheetId="35">#REF!</definedName>
    <definedName name="el2a2p" localSheetId="34">#REF!</definedName>
    <definedName name="el2a2p" localSheetId="37">#REF!</definedName>
    <definedName name="el2a2p" localSheetId="47">#REF!</definedName>
    <definedName name="el2a2p" localSheetId="52">#REF!</definedName>
    <definedName name="el2a2p">#REF!</definedName>
    <definedName name="el2a2t" localSheetId="20">#REF!</definedName>
    <definedName name="el2a2t" localSheetId="23">#REF!</definedName>
    <definedName name="el2a2t" localSheetId="35">#REF!</definedName>
    <definedName name="el2a2t" localSheetId="34">#REF!</definedName>
    <definedName name="el2a2t" localSheetId="37">#REF!</definedName>
    <definedName name="el2a2t" localSheetId="47">#REF!</definedName>
    <definedName name="el2a2t" localSheetId="52">#REF!</definedName>
    <definedName name="el2a2t">#REF!</definedName>
    <definedName name="EL3A1P" localSheetId="20">#REF!</definedName>
    <definedName name="EL3A1P" localSheetId="23">#REF!</definedName>
    <definedName name="EL3A1P" localSheetId="35">#REF!</definedName>
    <definedName name="EL3A1P" localSheetId="34">#REF!</definedName>
    <definedName name="EL3A1P" localSheetId="37">#REF!</definedName>
    <definedName name="EL3A1P" localSheetId="47">#REF!</definedName>
    <definedName name="EL3A1P" localSheetId="52">#REF!</definedName>
    <definedName name="EL3A1P">#REF!</definedName>
    <definedName name="el3a1t" localSheetId="20">#REF!</definedName>
    <definedName name="el3a1t" localSheetId="23">#REF!</definedName>
    <definedName name="el3a1t" localSheetId="35">#REF!</definedName>
    <definedName name="el3a1t" localSheetId="34">#REF!</definedName>
    <definedName name="el3a1t" localSheetId="37">#REF!</definedName>
    <definedName name="el3a1t" localSheetId="47">#REF!</definedName>
    <definedName name="el3a1t" localSheetId="52">#REF!</definedName>
    <definedName name="el3a1t">#REF!</definedName>
    <definedName name="el3a2p" localSheetId="20">#REF!</definedName>
    <definedName name="el3a2p" localSheetId="23">#REF!</definedName>
    <definedName name="el3a2p" localSheetId="35">#REF!</definedName>
    <definedName name="el3a2p" localSheetId="34">#REF!</definedName>
    <definedName name="el3a2p" localSheetId="37">#REF!</definedName>
    <definedName name="el3a2p" localSheetId="47">#REF!</definedName>
    <definedName name="el3a2p" localSheetId="52">#REF!</definedName>
    <definedName name="el3a2p">#REF!</definedName>
    <definedName name="el3a2t" localSheetId="20">#REF!</definedName>
    <definedName name="el3a2t" localSheetId="23">#REF!</definedName>
    <definedName name="el3a2t" localSheetId="35">#REF!</definedName>
    <definedName name="el3a2t" localSheetId="34">#REF!</definedName>
    <definedName name="el3a2t" localSheetId="37">#REF!</definedName>
    <definedName name="el3a2t" localSheetId="47">#REF!</definedName>
    <definedName name="el3a2t" localSheetId="52">#REF!</definedName>
    <definedName name="el3a2t">#REF!</definedName>
    <definedName name="ELFE" localSheetId="20">#REF!</definedName>
    <definedName name="ELFE" localSheetId="23">#REF!</definedName>
    <definedName name="ELFE" localSheetId="35">#REF!</definedName>
    <definedName name="ELFE" localSheetId="34">#REF!</definedName>
    <definedName name="ELFE" localSheetId="37">#REF!</definedName>
    <definedName name="ELFE" localSheetId="47">#REF!</definedName>
    <definedName name="ELFE" localSheetId="52">#REF!</definedName>
    <definedName name="ELFE">#REF!</definedName>
    <definedName name="FFFFF" localSheetId="13" hidden="1">{#N/A,#N/A,FALSE,"골재소요량";#N/A,#N/A,FALSE,"골재소요량"}</definedName>
    <definedName name="FFFFF" hidden="1">{#N/A,#N/A,FALSE,"골재소요량";#N/A,#N/A,FALSE,"골재소요량"}</definedName>
    <definedName name="FOUND_H" localSheetId="20">#REF!</definedName>
    <definedName name="FOUND_H" localSheetId="23">#REF!</definedName>
    <definedName name="FOUND_H" localSheetId="35">#REF!</definedName>
    <definedName name="FOUND_H" localSheetId="34">#REF!</definedName>
    <definedName name="FOUND_H" localSheetId="37">#REF!</definedName>
    <definedName name="FOUND_H" localSheetId="47">#REF!</definedName>
    <definedName name="FOUND_H" localSheetId="52">#REF!</definedName>
    <definedName name="FOUND_H">#REF!</definedName>
    <definedName name="FS" localSheetId="20">#REF!</definedName>
    <definedName name="FS" localSheetId="23">#REF!</definedName>
    <definedName name="FS" localSheetId="35">#REF!</definedName>
    <definedName name="FS" localSheetId="34">#REF!</definedName>
    <definedName name="FS" localSheetId="37">#REF!</definedName>
    <definedName name="FS" localSheetId="47">#REF!</definedName>
    <definedName name="FS" localSheetId="52">#REF!</definedName>
    <definedName name="FS">#REF!</definedName>
    <definedName name="G1A1P" localSheetId="20">#REF!</definedName>
    <definedName name="G1A1P" localSheetId="23">#REF!</definedName>
    <definedName name="G1A1P" localSheetId="35">#REF!</definedName>
    <definedName name="G1A1P" localSheetId="34">#REF!</definedName>
    <definedName name="G1A1P" localSheetId="37">#REF!</definedName>
    <definedName name="G1A1P" localSheetId="47">#REF!</definedName>
    <definedName name="G1A1P" localSheetId="52">#REF!</definedName>
    <definedName name="G1A1P">#REF!</definedName>
    <definedName name="g1a1t" localSheetId="20">#REF!</definedName>
    <definedName name="g1a1t" localSheetId="23">#REF!</definedName>
    <definedName name="g1a1t" localSheetId="35">#REF!</definedName>
    <definedName name="g1a1t" localSheetId="34">#REF!</definedName>
    <definedName name="g1a1t" localSheetId="37">#REF!</definedName>
    <definedName name="g1a1t" localSheetId="47">#REF!</definedName>
    <definedName name="g1a1t" localSheetId="52">#REF!</definedName>
    <definedName name="g1a1t">#REF!</definedName>
    <definedName name="g1a2p" localSheetId="20">#REF!</definedName>
    <definedName name="g1a2p" localSheetId="23">#REF!</definedName>
    <definedName name="g1a2p" localSheetId="35">#REF!</definedName>
    <definedName name="g1a2p" localSheetId="34">#REF!</definedName>
    <definedName name="g1a2p" localSheetId="37">#REF!</definedName>
    <definedName name="g1a2p" localSheetId="47">#REF!</definedName>
    <definedName name="g1a2p" localSheetId="52">#REF!</definedName>
    <definedName name="g1a2p">#REF!</definedName>
    <definedName name="g1a2t" localSheetId="20">#REF!</definedName>
    <definedName name="g1a2t" localSheetId="23">#REF!</definedName>
    <definedName name="g1a2t" localSheetId="35">#REF!</definedName>
    <definedName name="g1a2t" localSheetId="34">#REF!</definedName>
    <definedName name="g1a2t" localSheetId="37">#REF!</definedName>
    <definedName name="g1a2t" localSheetId="47">#REF!</definedName>
    <definedName name="g1a2t" localSheetId="52">#REF!</definedName>
    <definedName name="g1a2t">#REF!</definedName>
    <definedName name="G2A1P" localSheetId="20">#REF!</definedName>
    <definedName name="G2A1P" localSheetId="23">#REF!</definedName>
    <definedName name="G2A1P" localSheetId="35">#REF!</definedName>
    <definedName name="G2A1P" localSheetId="34">#REF!</definedName>
    <definedName name="G2A1P" localSheetId="37">#REF!</definedName>
    <definedName name="G2A1P" localSheetId="47">#REF!</definedName>
    <definedName name="G2A1P" localSheetId="52">#REF!</definedName>
    <definedName name="G2A1P">#REF!</definedName>
    <definedName name="g2a1t" localSheetId="20">#REF!</definedName>
    <definedName name="g2a1t" localSheetId="23">#REF!</definedName>
    <definedName name="g2a1t" localSheetId="35">#REF!</definedName>
    <definedName name="g2a1t" localSheetId="34">#REF!</definedName>
    <definedName name="g2a1t" localSheetId="37">#REF!</definedName>
    <definedName name="g2a1t" localSheetId="47">#REF!</definedName>
    <definedName name="g2a1t" localSheetId="52">#REF!</definedName>
    <definedName name="g2a1t">#REF!</definedName>
    <definedName name="g2a2p" localSheetId="20">#REF!</definedName>
    <definedName name="g2a2p" localSheetId="23">#REF!</definedName>
    <definedName name="g2a2p" localSheetId="35">#REF!</definedName>
    <definedName name="g2a2p" localSheetId="34">#REF!</definedName>
    <definedName name="g2a2p" localSheetId="37">#REF!</definedName>
    <definedName name="g2a2p" localSheetId="47">#REF!</definedName>
    <definedName name="g2a2p" localSheetId="52">#REF!</definedName>
    <definedName name="g2a2p">#REF!</definedName>
    <definedName name="g2a2t" localSheetId="20">#REF!</definedName>
    <definedName name="g2a2t" localSheetId="23">#REF!</definedName>
    <definedName name="g2a2t" localSheetId="35">#REF!</definedName>
    <definedName name="g2a2t" localSheetId="34">#REF!</definedName>
    <definedName name="g2a2t" localSheetId="37">#REF!</definedName>
    <definedName name="g2a2t" localSheetId="47">#REF!</definedName>
    <definedName name="g2a2t" localSheetId="52">#REF!</definedName>
    <definedName name="g2a2t">#REF!</definedName>
    <definedName name="G3A1P" localSheetId="20">#REF!</definedName>
    <definedName name="G3A1P" localSheetId="23">#REF!</definedName>
    <definedName name="G3A1P" localSheetId="35">#REF!</definedName>
    <definedName name="G3A1P" localSheetId="34">#REF!</definedName>
    <definedName name="G3A1P" localSheetId="37">#REF!</definedName>
    <definedName name="G3A1P" localSheetId="47">#REF!</definedName>
    <definedName name="G3A1P" localSheetId="52">#REF!</definedName>
    <definedName name="G3A1P">#REF!</definedName>
    <definedName name="g3a1t" localSheetId="20">#REF!</definedName>
    <definedName name="g3a1t" localSheetId="23">#REF!</definedName>
    <definedName name="g3a1t" localSheetId="35">#REF!</definedName>
    <definedName name="g3a1t" localSheetId="34">#REF!</definedName>
    <definedName name="g3a1t" localSheetId="37">#REF!</definedName>
    <definedName name="g3a1t" localSheetId="47">#REF!</definedName>
    <definedName name="g3a1t" localSheetId="52">#REF!</definedName>
    <definedName name="g3a1t">#REF!</definedName>
    <definedName name="g3a2p" localSheetId="20">#REF!</definedName>
    <definedName name="g3a2p" localSheetId="23">#REF!</definedName>
    <definedName name="g3a2p" localSheetId="35">#REF!</definedName>
    <definedName name="g3a2p" localSheetId="34">#REF!</definedName>
    <definedName name="g3a2p" localSheetId="37">#REF!</definedName>
    <definedName name="g3a2p" localSheetId="47">#REF!</definedName>
    <definedName name="g3a2p" localSheetId="52">#REF!</definedName>
    <definedName name="g3a2p">#REF!</definedName>
    <definedName name="g3a2t" localSheetId="20">#REF!</definedName>
    <definedName name="g3a2t" localSheetId="23">#REF!</definedName>
    <definedName name="g3a2t" localSheetId="35">#REF!</definedName>
    <definedName name="g3a2t" localSheetId="34">#REF!</definedName>
    <definedName name="g3a2t" localSheetId="37">#REF!</definedName>
    <definedName name="g3a2t" localSheetId="47">#REF!</definedName>
    <definedName name="g3a2t" localSheetId="52">#REF!</definedName>
    <definedName name="g3a2t">#REF!</definedName>
    <definedName name="G4A1P" localSheetId="20">#REF!</definedName>
    <definedName name="G4A1P" localSheetId="23">#REF!</definedName>
    <definedName name="G4A1P" localSheetId="35">#REF!</definedName>
    <definedName name="G4A1P" localSheetId="34">#REF!</definedName>
    <definedName name="G4A1P" localSheetId="37">#REF!</definedName>
    <definedName name="G4A1P" localSheetId="47">#REF!</definedName>
    <definedName name="G4A1P" localSheetId="52">#REF!</definedName>
    <definedName name="G4A1P">#REF!</definedName>
    <definedName name="g4a1t" localSheetId="20">#REF!</definedName>
    <definedName name="g4a1t" localSheetId="23">#REF!</definedName>
    <definedName name="g4a1t" localSheetId="35">#REF!</definedName>
    <definedName name="g4a1t" localSheetId="34">#REF!</definedName>
    <definedName name="g4a1t" localSheetId="37">#REF!</definedName>
    <definedName name="g4a1t" localSheetId="47">#REF!</definedName>
    <definedName name="g4a1t" localSheetId="52">#REF!</definedName>
    <definedName name="g4a1t">#REF!</definedName>
    <definedName name="g4a2p" localSheetId="20">#REF!</definedName>
    <definedName name="g4a2p" localSheetId="23">#REF!</definedName>
    <definedName name="g4a2p" localSheetId="35">#REF!</definedName>
    <definedName name="g4a2p" localSheetId="34">#REF!</definedName>
    <definedName name="g4a2p" localSheetId="37">#REF!</definedName>
    <definedName name="g4a2p" localSheetId="47">#REF!</definedName>
    <definedName name="g4a2p" localSheetId="52">#REF!</definedName>
    <definedName name="g4a2p">#REF!</definedName>
    <definedName name="g4a2t" localSheetId="20">#REF!</definedName>
    <definedName name="g4a2t" localSheetId="23">#REF!</definedName>
    <definedName name="g4a2t" localSheetId="35">#REF!</definedName>
    <definedName name="g4a2t" localSheetId="34">#REF!</definedName>
    <definedName name="g4a2t" localSheetId="37">#REF!</definedName>
    <definedName name="g4a2t" localSheetId="47">#REF!</definedName>
    <definedName name="g4a2t" localSheetId="52">#REF!</definedName>
    <definedName name="g4a2t">#REF!</definedName>
    <definedName name="G5A1P" localSheetId="20">#REF!</definedName>
    <definedName name="G5A1P" localSheetId="23">#REF!</definedName>
    <definedName name="G5A1P" localSheetId="35">#REF!</definedName>
    <definedName name="G5A1P" localSheetId="34">#REF!</definedName>
    <definedName name="G5A1P" localSheetId="37">#REF!</definedName>
    <definedName name="G5A1P" localSheetId="47">#REF!</definedName>
    <definedName name="G5A1P" localSheetId="52">#REF!</definedName>
    <definedName name="G5A1P">#REF!</definedName>
    <definedName name="g5a1t" localSheetId="20">#REF!</definedName>
    <definedName name="g5a1t" localSheetId="23">#REF!</definedName>
    <definedName name="g5a1t" localSheetId="35">#REF!</definedName>
    <definedName name="g5a1t" localSheetId="34">#REF!</definedName>
    <definedName name="g5a1t" localSheetId="37">#REF!</definedName>
    <definedName name="g5a1t" localSheetId="47">#REF!</definedName>
    <definedName name="g5a1t" localSheetId="52">#REF!</definedName>
    <definedName name="g5a1t">#REF!</definedName>
    <definedName name="g5a2p" localSheetId="20">#REF!</definedName>
    <definedName name="g5a2p" localSheetId="23">#REF!</definedName>
    <definedName name="g5a2p" localSheetId="35">#REF!</definedName>
    <definedName name="g5a2p" localSheetId="34">#REF!</definedName>
    <definedName name="g5a2p" localSheetId="37">#REF!</definedName>
    <definedName name="g5a2p" localSheetId="47">#REF!</definedName>
    <definedName name="g5a2p" localSheetId="52">#REF!</definedName>
    <definedName name="g5a2p">#REF!</definedName>
    <definedName name="g5a2t" localSheetId="20">#REF!</definedName>
    <definedName name="g5a2t" localSheetId="23">#REF!</definedName>
    <definedName name="g5a2t" localSheetId="35">#REF!</definedName>
    <definedName name="g5a2t" localSheetId="34">#REF!</definedName>
    <definedName name="g5a2t" localSheetId="37">#REF!</definedName>
    <definedName name="g5a2t" localSheetId="47">#REF!</definedName>
    <definedName name="g5a2t" localSheetId="52">#REF!</definedName>
    <definedName name="g5a2t">#REF!</definedName>
    <definedName name="G6A1P" localSheetId="20">#REF!</definedName>
    <definedName name="G6A1P" localSheetId="23">#REF!</definedName>
    <definedName name="G6A1P" localSheetId="35">#REF!</definedName>
    <definedName name="G6A1P" localSheetId="34">#REF!</definedName>
    <definedName name="G6A1P" localSheetId="37">#REF!</definedName>
    <definedName name="G6A1P" localSheetId="47">#REF!</definedName>
    <definedName name="G6A1P" localSheetId="52">#REF!</definedName>
    <definedName name="G6A1P">#REF!</definedName>
    <definedName name="g6a1t" localSheetId="20">#REF!</definedName>
    <definedName name="g6a1t" localSheetId="23">#REF!</definedName>
    <definedName name="g6a1t" localSheetId="35">#REF!</definedName>
    <definedName name="g6a1t" localSheetId="34">#REF!</definedName>
    <definedName name="g6a1t" localSheetId="37">#REF!</definedName>
    <definedName name="g6a1t" localSheetId="47">#REF!</definedName>
    <definedName name="g6a1t" localSheetId="52">#REF!</definedName>
    <definedName name="g6a1t">#REF!</definedName>
    <definedName name="g6a2p" localSheetId="20">#REF!</definedName>
    <definedName name="g6a2p" localSheetId="23">#REF!</definedName>
    <definedName name="g6a2p" localSheetId="35">#REF!</definedName>
    <definedName name="g6a2p" localSheetId="34">#REF!</definedName>
    <definedName name="g6a2p" localSheetId="37">#REF!</definedName>
    <definedName name="g6a2p" localSheetId="47">#REF!</definedName>
    <definedName name="g6a2p" localSheetId="52">#REF!</definedName>
    <definedName name="g6a2p">#REF!</definedName>
    <definedName name="g6a2t" localSheetId="20">#REF!</definedName>
    <definedName name="g6a2t" localSheetId="23">#REF!</definedName>
    <definedName name="g6a2t" localSheetId="35">#REF!</definedName>
    <definedName name="g6a2t" localSheetId="34">#REF!</definedName>
    <definedName name="g6a2t" localSheetId="37">#REF!</definedName>
    <definedName name="g6a2t" localSheetId="47">#REF!</definedName>
    <definedName name="g6a2t" localSheetId="52">#REF!</definedName>
    <definedName name="g6a2t">#REF!</definedName>
    <definedName name="GAK" localSheetId="20">#REF!</definedName>
    <definedName name="GAK" localSheetId="23">#REF!</definedName>
    <definedName name="GAK" localSheetId="35">#REF!</definedName>
    <definedName name="GAK" localSheetId="34">#REF!</definedName>
    <definedName name="GAK" localSheetId="37">#REF!</definedName>
    <definedName name="GAK" localSheetId="47">#REF!</definedName>
    <definedName name="GAK" localSheetId="52">#REF!</definedName>
    <definedName name="GAK">#REF!</definedName>
    <definedName name="GC" localSheetId="20">#REF!</definedName>
    <definedName name="GC" localSheetId="23">#REF!</definedName>
    <definedName name="GC" localSheetId="35">#REF!</definedName>
    <definedName name="GC" localSheetId="34">#REF!</definedName>
    <definedName name="GC" localSheetId="37">#REF!</definedName>
    <definedName name="GC" localSheetId="47">#REF!</definedName>
    <definedName name="GC" localSheetId="52">#REF!</definedName>
    <definedName name="GC">#REF!</definedName>
    <definedName name="GEMCO" localSheetId="13" hidden="1">#REF!</definedName>
    <definedName name="GEMCO" localSheetId="23" hidden="1">#REF!</definedName>
    <definedName name="GEMCO" localSheetId="37" hidden="1">#REF!</definedName>
    <definedName name="GEMCO" localSheetId="9" hidden="1">#REF!</definedName>
    <definedName name="GEMCO" hidden="1">#REF!</definedName>
    <definedName name="GLA1P" localSheetId="20">#REF!</definedName>
    <definedName name="GLA1P" localSheetId="23">#REF!</definedName>
    <definedName name="GLA1P" localSheetId="35">#REF!</definedName>
    <definedName name="GLA1P" localSheetId="34">#REF!</definedName>
    <definedName name="GLA1P" localSheetId="37">#REF!</definedName>
    <definedName name="GLA1P" localSheetId="47">#REF!</definedName>
    <definedName name="GLA1P" localSheetId="52">#REF!</definedName>
    <definedName name="GLA1P">#REF!</definedName>
    <definedName name="gla1t" localSheetId="20">#REF!</definedName>
    <definedName name="gla1t" localSheetId="23">#REF!</definedName>
    <definedName name="gla1t" localSheetId="35">#REF!</definedName>
    <definedName name="gla1t" localSheetId="34">#REF!</definedName>
    <definedName name="gla1t" localSheetId="37">#REF!</definedName>
    <definedName name="gla1t" localSheetId="47">#REF!</definedName>
    <definedName name="gla1t" localSheetId="52">#REF!</definedName>
    <definedName name="gla1t">#REF!</definedName>
    <definedName name="gla2p" localSheetId="20">#REF!</definedName>
    <definedName name="gla2p" localSheetId="23">#REF!</definedName>
    <definedName name="gla2p" localSheetId="35">#REF!</definedName>
    <definedName name="gla2p" localSheetId="34">#REF!</definedName>
    <definedName name="gla2p" localSheetId="37">#REF!</definedName>
    <definedName name="gla2p" localSheetId="47">#REF!</definedName>
    <definedName name="gla2p" localSheetId="52">#REF!</definedName>
    <definedName name="gla2p">#REF!</definedName>
    <definedName name="gla2t" localSheetId="20">#REF!</definedName>
    <definedName name="gla2t" localSheetId="23">#REF!</definedName>
    <definedName name="gla2t" localSheetId="35">#REF!</definedName>
    <definedName name="gla2t" localSheetId="34">#REF!</definedName>
    <definedName name="gla2t" localSheetId="37">#REF!</definedName>
    <definedName name="gla2t" localSheetId="47">#REF!</definedName>
    <definedName name="gla2t" localSheetId="52">#REF!</definedName>
    <definedName name="gla2t">#REF!</definedName>
    <definedName name="GS" localSheetId="20">#REF!</definedName>
    <definedName name="GS" localSheetId="23">#REF!</definedName>
    <definedName name="GS" localSheetId="35">#REF!</definedName>
    <definedName name="GS" localSheetId="34">#REF!</definedName>
    <definedName name="GS" localSheetId="37">#REF!</definedName>
    <definedName name="GS" localSheetId="47">#REF!</definedName>
    <definedName name="GS" localSheetId="52">#REF!</definedName>
    <definedName name="GS">#REF!</definedName>
    <definedName name="GUS" localSheetId="13" hidden="1">{#N/A,#N/A,FALSE,"현장 NCR 분석";#N/A,#N/A,FALSE,"현장품질감사";#N/A,#N/A,FALSE,"현장품질감사"}</definedName>
    <definedName name="GUS" localSheetId="9" hidden="1">{#N/A,#N/A,FALSE,"현장 NCR 분석";#N/A,#N/A,FALSE,"현장품질감사";#N/A,#N/A,FALSE,"현장품질감사"}</definedName>
    <definedName name="GUS" hidden="1">{#N/A,#N/A,FALSE,"현장 NCR 분석";#N/A,#N/A,FALSE,"현장품질감사";#N/A,#N/A,FALSE,"현장품질감사"}</definedName>
    <definedName name="H" localSheetId="20">#REF!</definedName>
    <definedName name="H" localSheetId="23">#REF!</definedName>
    <definedName name="H" localSheetId="35">#REF!</definedName>
    <definedName name="H" localSheetId="34">#REF!</definedName>
    <definedName name="H" localSheetId="37">#REF!</definedName>
    <definedName name="H" localSheetId="47">#REF!</definedName>
    <definedName name="H" localSheetId="52">#REF!</definedName>
    <definedName name="H">#REF!</definedName>
    <definedName name="H10A1P" localSheetId="20">#REF!</definedName>
    <definedName name="H10A1P" localSheetId="23">#REF!</definedName>
    <definedName name="H10A1P" localSheetId="35">#REF!</definedName>
    <definedName name="H10A1P" localSheetId="34">#REF!</definedName>
    <definedName name="H10A1P" localSheetId="37">#REF!</definedName>
    <definedName name="H10A1P" localSheetId="47">#REF!</definedName>
    <definedName name="H10A1P" localSheetId="52">#REF!</definedName>
    <definedName name="H10A1P">#REF!</definedName>
    <definedName name="h10a1t" localSheetId="20">#REF!</definedName>
    <definedName name="h10a1t" localSheetId="23">#REF!</definedName>
    <definedName name="h10a1t" localSheetId="35">#REF!</definedName>
    <definedName name="h10a1t" localSheetId="34">#REF!</definedName>
    <definedName name="h10a1t" localSheetId="37">#REF!</definedName>
    <definedName name="h10a1t" localSheetId="47">#REF!</definedName>
    <definedName name="h10a1t" localSheetId="52">#REF!</definedName>
    <definedName name="h10a1t">#REF!</definedName>
    <definedName name="h10a2p" localSheetId="20">#REF!</definedName>
    <definedName name="h10a2p" localSheetId="23">#REF!</definedName>
    <definedName name="h10a2p" localSheetId="35">#REF!</definedName>
    <definedName name="h10a2p" localSheetId="34">#REF!</definedName>
    <definedName name="h10a2p" localSheetId="37">#REF!</definedName>
    <definedName name="h10a2p" localSheetId="47">#REF!</definedName>
    <definedName name="h10a2p" localSheetId="52">#REF!</definedName>
    <definedName name="h10a2p">#REF!</definedName>
    <definedName name="h10a2t" localSheetId="20">#REF!</definedName>
    <definedName name="h10a2t" localSheetId="23">#REF!</definedName>
    <definedName name="h10a2t" localSheetId="35">#REF!</definedName>
    <definedName name="h10a2t" localSheetId="34">#REF!</definedName>
    <definedName name="h10a2t" localSheetId="37">#REF!</definedName>
    <definedName name="h10a2t" localSheetId="47">#REF!</definedName>
    <definedName name="h10a2t" localSheetId="52">#REF!</definedName>
    <definedName name="h10a2t">#REF!</definedName>
    <definedName name="H11A1P" localSheetId="20">#REF!</definedName>
    <definedName name="H11A1P" localSheetId="23">#REF!</definedName>
    <definedName name="H11A1P" localSheetId="35">#REF!</definedName>
    <definedName name="H11A1P" localSheetId="34">#REF!</definedName>
    <definedName name="H11A1P" localSheetId="37">#REF!</definedName>
    <definedName name="H11A1P" localSheetId="47">#REF!</definedName>
    <definedName name="H11A1P" localSheetId="52">#REF!</definedName>
    <definedName name="H11A1P">#REF!</definedName>
    <definedName name="h11a1t" localSheetId="20">#REF!</definedName>
    <definedName name="h11a1t" localSheetId="23">#REF!</definedName>
    <definedName name="h11a1t" localSheetId="35">#REF!</definedName>
    <definedName name="h11a1t" localSheetId="34">#REF!</definedName>
    <definedName name="h11a1t" localSheetId="37">#REF!</definedName>
    <definedName name="h11a1t" localSheetId="47">#REF!</definedName>
    <definedName name="h11a1t" localSheetId="52">#REF!</definedName>
    <definedName name="h11a1t">#REF!</definedName>
    <definedName name="h11a2p" localSheetId="20">#REF!</definedName>
    <definedName name="h11a2p" localSheetId="23">#REF!</definedName>
    <definedName name="h11a2p" localSheetId="35">#REF!</definedName>
    <definedName name="h11a2p" localSheetId="34">#REF!</definedName>
    <definedName name="h11a2p" localSheetId="37">#REF!</definedName>
    <definedName name="h11a2p" localSheetId="47">#REF!</definedName>
    <definedName name="h11a2p" localSheetId="52">#REF!</definedName>
    <definedName name="h11a2p">#REF!</definedName>
    <definedName name="H11A2T" localSheetId="20">#REF!</definedName>
    <definedName name="H11A2T" localSheetId="23">#REF!</definedName>
    <definedName name="H11A2T" localSheetId="35">#REF!</definedName>
    <definedName name="H11A2T" localSheetId="34">#REF!</definedName>
    <definedName name="H11A2T" localSheetId="37">#REF!</definedName>
    <definedName name="H11A2T" localSheetId="47">#REF!</definedName>
    <definedName name="H11A2T" localSheetId="52">#REF!</definedName>
    <definedName name="H11A2T">#REF!</definedName>
    <definedName name="H1A1P" localSheetId="20">#REF!</definedName>
    <definedName name="H1A1P" localSheetId="23">#REF!</definedName>
    <definedName name="H1A1P" localSheetId="35">#REF!</definedName>
    <definedName name="H1A1P" localSheetId="34">#REF!</definedName>
    <definedName name="H1A1P" localSheetId="37">#REF!</definedName>
    <definedName name="H1A1P" localSheetId="47">#REF!</definedName>
    <definedName name="H1A1P" localSheetId="52">#REF!</definedName>
    <definedName name="H1A1P">#REF!</definedName>
    <definedName name="h1a1t" localSheetId="20">#REF!</definedName>
    <definedName name="h1a1t" localSheetId="23">#REF!</definedName>
    <definedName name="h1a1t" localSheetId="35">#REF!</definedName>
    <definedName name="h1a1t" localSheetId="34">#REF!</definedName>
    <definedName name="h1a1t" localSheetId="37">#REF!</definedName>
    <definedName name="h1a1t" localSheetId="47">#REF!</definedName>
    <definedName name="h1a1t" localSheetId="52">#REF!</definedName>
    <definedName name="h1a1t">#REF!</definedName>
    <definedName name="h1a2p" localSheetId="20">#REF!</definedName>
    <definedName name="h1a2p" localSheetId="23">#REF!</definedName>
    <definedName name="h1a2p" localSheetId="35">#REF!</definedName>
    <definedName name="h1a2p" localSheetId="34">#REF!</definedName>
    <definedName name="h1a2p" localSheetId="37">#REF!</definedName>
    <definedName name="h1a2p" localSheetId="47">#REF!</definedName>
    <definedName name="h1a2p" localSheetId="52">#REF!</definedName>
    <definedName name="h1a2p">#REF!</definedName>
    <definedName name="h1a2t" localSheetId="20">#REF!</definedName>
    <definedName name="h1a2t" localSheetId="23">#REF!</definedName>
    <definedName name="h1a2t" localSheetId="35">#REF!</definedName>
    <definedName name="h1a2t" localSheetId="34">#REF!</definedName>
    <definedName name="h1a2t" localSheetId="37">#REF!</definedName>
    <definedName name="h1a2t" localSheetId="47">#REF!</definedName>
    <definedName name="h1a2t" localSheetId="52">#REF!</definedName>
    <definedName name="h1a2t">#REF!</definedName>
    <definedName name="H1H" localSheetId="20">#REF!</definedName>
    <definedName name="H1H" localSheetId="23">#REF!</definedName>
    <definedName name="H1H" localSheetId="35">#REF!</definedName>
    <definedName name="H1H" localSheetId="34">#REF!</definedName>
    <definedName name="H1H" localSheetId="37">#REF!</definedName>
    <definedName name="H1H" localSheetId="47">#REF!</definedName>
    <definedName name="H1H" localSheetId="52">#REF!</definedName>
    <definedName name="H1H">#REF!</definedName>
    <definedName name="H2A1P" localSheetId="20">#REF!</definedName>
    <definedName name="H2A1P" localSheetId="23">#REF!</definedName>
    <definedName name="H2A1P" localSheetId="35">#REF!</definedName>
    <definedName name="H2A1P" localSheetId="34">#REF!</definedName>
    <definedName name="H2A1P" localSheetId="37">#REF!</definedName>
    <definedName name="H2A1P" localSheetId="47">#REF!</definedName>
    <definedName name="H2A1P" localSheetId="52">#REF!</definedName>
    <definedName name="H2A1P">#REF!</definedName>
    <definedName name="h2a1t" localSheetId="20">#REF!</definedName>
    <definedName name="h2a1t" localSheetId="23">#REF!</definedName>
    <definedName name="h2a1t" localSheetId="35">#REF!</definedName>
    <definedName name="h2a1t" localSheetId="34">#REF!</definedName>
    <definedName name="h2a1t" localSheetId="37">#REF!</definedName>
    <definedName name="h2a1t" localSheetId="47">#REF!</definedName>
    <definedName name="h2a1t" localSheetId="52">#REF!</definedName>
    <definedName name="h2a1t">#REF!</definedName>
    <definedName name="h2a2p" localSheetId="20">#REF!</definedName>
    <definedName name="h2a2p" localSheetId="23">#REF!</definedName>
    <definedName name="h2a2p" localSheetId="35">#REF!</definedName>
    <definedName name="h2a2p" localSheetId="34">#REF!</definedName>
    <definedName name="h2a2p" localSheetId="37">#REF!</definedName>
    <definedName name="h2a2p" localSheetId="47">#REF!</definedName>
    <definedName name="h2a2p" localSheetId="52">#REF!</definedName>
    <definedName name="h2a2p">#REF!</definedName>
    <definedName name="h2a2t" localSheetId="20">#REF!</definedName>
    <definedName name="h2a2t" localSheetId="23">#REF!</definedName>
    <definedName name="h2a2t" localSheetId="35">#REF!</definedName>
    <definedName name="h2a2t" localSheetId="34">#REF!</definedName>
    <definedName name="h2a2t" localSheetId="37">#REF!</definedName>
    <definedName name="h2a2t" localSheetId="47">#REF!</definedName>
    <definedName name="h2a2t" localSheetId="52">#REF!</definedName>
    <definedName name="h2a2t">#REF!</definedName>
    <definedName name="H2H" localSheetId="20">#REF!</definedName>
    <definedName name="H2H" localSheetId="23">#REF!</definedName>
    <definedName name="H2H" localSheetId="35">#REF!</definedName>
    <definedName name="H2H" localSheetId="34">#REF!</definedName>
    <definedName name="H2H" localSheetId="37">#REF!</definedName>
    <definedName name="H2H" localSheetId="47">#REF!</definedName>
    <definedName name="H2H" localSheetId="52">#REF!</definedName>
    <definedName name="H2H">#REF!</definedName>
    <definedName name="H3A1P" localSheetId="20">#REF!</definedName>
    <definedName name="H3A1P" localSheetId="23">#REF!</definedName>
    <definedName name="H3A1P" localSheetId="35">#REF!</definedName>
    <definedName name="H3A1P" localSheetId="34">#REF!</definedName>
    <definedName name="H3A1P" localSheetId="37">#REF!</definedName>
    <definedName name="H3A1P" localSheetId="47">#REF!</definedName>
    <definedName name="H3A1P" localSheetId="52">#REF!</definedName>
    <definedName name="H3A1P">#REF!</definedName>
    <definedName name="h3a1t" localSheetId="20">#REF!</definedName>
    <definedName name="h3a1t" localSheetId="23">#REF!</definedName>
    <definedName name="h3a1t" localSheetId="35">#REF!</definedName>
    <definedName name="h3a1t" localSheetId="34">#REF!</definedName>
    <definedName name="h3a1t" localSheetId="37">#REF!</definedName>
    <definedName name="h3a1t" localSheetId="47">#REF!</definedName>
    <definedName name="h3a1t" localSheetId="52">#REF!</definedName>
    <definedName name="h3a1t">#REF!</definedName>
    <definedName name="h3a2p" localSheetId="20">#REF!</definedName>
    <definedName name="h3a2p" localSheetId="23">#REF!</definedName>
    <definedName name="h3a2p" localSheetId="35">#REF!</definedName>
    <definedName name="h3a2p" localSheetId="34">#REF!</definedName>
    <definedName name="h3a2p" localSheetId="37">#REF!</definedName>
    <definedName name="h3a2p" localSheetId="47">#REF!</definedName>
    <definedName name="h3a2p" localSheetId="52">#REF!</definedName>
    <definedName name="h3a2p">#REF!</definedName>
    <definedName name="h3a2t" localSheetId="20">#REF!</definedName>
    <definedName name="h3a2t" localSheetId="23">#REF!</definedName>
    <definedName name="h3a2t" localSheetId="35">#REF!</definedName>
    <definedName name="h3a2t" localSheetId="34">#REF!</definedName>
    <definedName name="h3a2t" localSheetId="37">#REF!</definedName>
    <definedName name="h3a2t" localSheetId="47">#REF!</definedName>
    <definedName name="h3a2t" localSheetId="52">#REF!</definedName>
    <definedName name="h3a2t">#REF!</definedName>
    <definedName name="H3AP1" localSheetId="20">#REF!</definedName>
    <definedName name="H3AP1" localSheetId="23">#REF!</definedName>
    <definedName name="H3AP1" localSheetId="35">#REF!</definedName>
    <definedName name="H3AP1" localSheetId="34">#REF!</definedName>
    <definedName name="H3AP1" localSheetId="37">#REF!</definedName>
    <definedName name="H3AP1" localSheetId="47">#REF!</definedName>
    <definedName name="H3AP1" localSheetId="52">#REF!</definedName>
    <definedName name="H3AP1">#REF!</definedName>
    <definedName name="H3H" localSheetId="20">#REF!</definedName>
    <definedName name="H3H" localSheetId="23">#REF!</definedName>
    <definedName name="H3H" localSheetId="35">#REF!</definedName>
    <definedName name="H3H" localSheetId="34">#REF!</definedName>
    <definedName name="H3H" localSheetId="37">#REF!</definedName>
    <definedName name="H3H" localSheetId="47">#REF!</definedName>
    <definedName name="H3H" localSheetId="52">#REF!</definedName>
    <definedName name="H3H">#REF!</definedName>
    <definedName name="h4a1p" localSheetId="20">#REF!</definedName>
    <definedName name="h4a1p" localSheetId="23">#REF!</definedName>
    <definedName name="h4a1p" localSheetId="35">#REF!</definedName>
    <definedName name="h4a1p" localSheetId="34">#REF!</definedName>
    <definedName name="h4a1p" localSheetId="37">#REF!</definedName>
    <definedName name="h4a1p" localSheetId="47">#REF!</definedName>
    <definedName name="h4a1p" localSheetId="52">#REF!</definedName>
    <definedName name="h4a1p">#REF!</definedName>
    <definedName name="h4a1t" localSheetId="20">#REF!</definedName>
    <definedName name="h4a1t" localSheetId="23">#REF!</definedName>
    <definedName name="h4a1t" localSheetId="35">#REF!</definedName>
    <definedName name="h4a1t" localSheetId="34">#REF!</definedName>
    <definedName name="h4a1t" localSheetId="37">#REF!</definedName>
    <definedName name="h4a1t" localSheetId="47">#REF!</definedName>
    <definedName name="h4a1t" localSheetId="52">#REF!</definedName>
    <definedName name="h4a1t">#REF!</definedName>
    <definedName name="h4a2p" localSheetId="20">#REF!</definedName>
    <definedName name="h4a2p" localSheetId="23">#REF!</definedName>
    <definedName name="h4a2p" localSheetId="35">#REF!</definedName>
    <definedName name="h4a2p" localSheetId="34">#REF!</definedName>
    <definedName name="h4a2p" localSheetId="37">#REF!</definedName>
    <definedName name="h4a2p" localSheetId="47">#REF!</definedName>
    <definedName name="h4a2p" localSheetId="52">#REF!</definedName>
    <definedName name="h4a2p">#REF!</definedName>
    <definedName name="h4a2t" localSheetId="20">#REF!</definedName>
    <definedName name="h4a2t" localSheetId="23">#REF!</definedName>
    <definedName name="h4a2t" localSheetId="35">#REF!</definedName>
    <definedName name="h4a2t" localSheetId="34">#REF!</definedName>
    <definedName name="h4a2t" localSheetId="37">#REF!</definedName>
    <definedName name="h4a2t" localSheetId="47">#REF!</definedName>
    <definedName name="h4a2t" localSheetId="52">#REF!</definedName>
    <definedName name="h4a2t">#REF!</definedName>
    <definedName name="H4H" localSheetId="20">#REF!</definedName>
    <definedName name="H4H" localSheetId="23">#REF!</definedName>
    <definedName name="H4H" localSheetId="35">#REF!</definedName>
    <definedName name="H4H" localSheetId="34">#REF!</definedName>
    <definedName name="H4H" localSheetId="37">#REF!</definedName>
    <definedName name="H4H" localSheetId="47">#REF!</definedName>
    <definedName name="H4H" localSheetId="52">#REF!</definedName>
    <definedName name="H4H">#REF!</definedName>
    <definedName name="H5A1P" localSheetId="20">#REF!</definedName>
    <definedName name="H5A1P" localSheetId="23">#REF!</definedName>
    <definedName name="H5A1P" localSheetId="35">#REF!</definedName>
    <definedName name="H5A1P" localSheetId="34">#REF!</definedName>
    <definedName name="H5A1P" localSheetId="37">#REF!</definedName>
    <definedName name="H5A1P" localSheetId="47">#REF!</definedName>
    <definedName name="H5A1P" localSheetId="52">#REF!</definedName>
    <definedName name="H5A1P">#REF!</definedName>
    <definedName name="h5a1t" localSheetId="20">#REF!</definedName>
    <definedName name="h5a1t" localSheetId="23">#REF!</definedName>
    <definedName name="h5a1t" localSheetId="35">#REF!</definedName>
    <definedName name="h5a1t" localSheetId="34">#REF!</definedName>
    <definedName name="h5a1t" localSheetId="37">#REF!</definedName>
    <definedName name="h5a1t" localSheetId="47">#REF!</definedName>
    <definedName name="h5a1t" localSheetId="52">#REF!</definedName>
    <definedName name="h5a1t">#REF!</definedName>
    <definedName name="h5a2p" localSheetId="20">#REF!</definedName>
    <definedName name="h5a2p" localSheetId="23">#REF!</definedName>
    <definedName name="h5a2p" localSheetId="35">#REF!</definedName>
    <definedName name="h5a2p" localSheetId="34">#REF!</definedName>
    <definedName name="h5a2p" localSheetId="37">#REF!</definedName>
    <definedName name="h5a2p" localSheetId="47">#REF!</definedName>
    <definedName name="h5a2p" localSheetId="52">#REF!</definedName>
    <definedName name="h5a2p">#REF!</definedName>
    <definedName name="h5a2t" localSheetId="20">#REF!</definedName>
    <definedName name="h5a2t" localSheetId="23">#REF!</definedName>
    <definedName name="h5a2t" localSheetId="35">#REF!</definedName>
    <definedName name="h5a2t" localSheetId="34">#REF!</definedName>
    <definedName name="h5a2t" localSheetId="37">#REF!</definedName>
    <definedName name="h5a2t" localSheetId="47">#REF!</definedName>
    <definedName name="h5a2t" localSheetId="52">#REF!</definedName>
    <definedName name="h5a2t">#REF!</definedName>
    <definedName name="H6A1P" localSheetId="20">#REF!</definedName>
    <definedName name="H6A1P" localSheetId="23">#REF!</definedName>
    <definedName name="H6A1P" localSheetId="35">#REF!</definedName>
    <definedName name="H6A1P" localSheetId="34">#REF!</definedName>
    <definedName name="H6A1P" localSheetId="37">#REF!</definedName>
    <definedName name="H6A1P" localSheetId="47">#REF!</definedName>
    <definedName name="H6A1P" localSheetId="52">#REF!</definedName>
    <definedName name="H6A1P">#REF!</definedName>
    <definedName name="h6a1t" localSheetId="20">#REF!</definedName>
    <definedName name="h6a1t" localSheetId="23">#REF!</definedName>
    <definedName name="h6a1t" localSheetId="35">#REF!</definedName>
    <definedName name="h6a1t" localSheetId="34">#REF!</definedName>
    <definedName name="h6a1t" localSheetId="37">#REF!</definedName>
    <definedName name="h6a1t" localSheetId="47">#REF!</definedName>
    <definedName name="h6a1t" localSheetId="52">#REF!</definedName>
    <definedName name="h6a1t">#REF!</definedName>
    <definedName name="h6a2p" localSheetId="20">#REF!</definedName>
    <definedName name="h6a2p" localSheetId="23">#REF!</definedName>
    <definedName name="h6a2p" localSheetId="35">#REF!</definedName>
    <definedName name="h6a2p" localSheetId="34">#REF!</definedName>
    <definedName name="h6a2p" localSheetId="37">#REF!</definedName>
    <definedName name="h6a2p" localSheetId="47">#REF!</definedName>
    <definedName name="h6a2p" localSheetId="52">#REF!</definedName>
    <definedName name="h6a2p">#REF!</definedName>
    <definedName name="h6a2t" localSheetId="20">#REF!</definedName>
    <definedName name="h6a2t" localSheetId="23">#REF!</definedName>
    <definedName name="h6a2t" localSheetId="35">#REF!</definedName>
    <definedName name="h6a2t" localSheetId="34">#REF!</definedName>
    <definedName name="h6a2t" localSheetId="37">#REF!</definedName>
    <definedName name="h6a2t" localSheetId="47">#REF!</definedName>
    <definedName name="h6a2t" localSheetId="52">#REF!</definedName>
    <definedName name="h6a2t">#REF!</definedName>
    <definedName name="H7A1P" localSheetId="20">#REF!</definedName>
    <definedName name="H7A1P" localSheetId="23">#REF!</definedName>
    <definedName name="H7A1P" localSheetId="35">#REF!</definedName>
    <definedName name="H7A1P" localSheetId="34">#REF!</definedName>
    <definedName name="H7A1P" localSheetId="37">#REF!</definedName>
    <definedName name="H7A1P" localSheetId="47">#REF!</definedName>
    <definedName name="H7A1P" localSheetId="52">#REF!</definedName>
    <definedName name="H7A1P">#REF!</definedName>
    <definedName name="h7a1t" localSheetId="20">#REF!</definedName>
    <definedName name="h7a1t" localSheetId="23">#REF!</definedName>
    <definedName name="h7a1t" localSheetId="35">#REF!</definedName>
    <definedName name="h7a1t" localSheetId="34">#REF!</definedName>
    <definedName name="h7a1t" localSheetId="37">#REF!</definedName>
    <definedName name="h7a1t" localSheetId="47">#REF!</definedName>
    <definedName name="h7a1t" localSheetId="52">#REF!</definedName>
    <definedName name="h7a1t">#REF!</definedName>
    <definedName name="h7a2p" localSheetId="20">#REF!</definedName>
    <definedName name="h7a2p" localSheetId="23">#REF!</definedName>
    <definedName name="h7a2p" localSheetId="35">#REF!</definedName>
    <definedName name="h7a2p" localSheetId="34">#REF!</definedName>
    <definedName name="h7a2p" localSheetId="37">#REF!</definedName>
    <definedName name="h7a2p" localSheetId="47">#REF!</definedName>
    <definedName name="h7a2p" localSheetId="52">#REF!</definedName>
    <definedName name="h7a2p">#REF!</definedName>
    <definedName name="h7a2t" localSheetId="20">#REF!</definedName>
    <definedName name="h7a2t" localSheetId="23">#REF!</definedName>
    <definedName name="h7a2t" localSheetId="35">#REF!</definedName>
    <definedName name="h7a2t" localSheetId="34">#REF!</definedName>
    <definedName name="h7a2t" localSheetId="37">#REF!</definedName>
    <definedName name="h7a2t" localSheetId="47">#REF!</definedName>
    <definedName name="h7a2t" localSheetId="52">#REF!</definedName>
    <definedName name="h7a2t">#REF!</definedName>
    <definedName name="H8A1P" localSheetId="20">#REF!</definedName>
    <definedName name="H8A1P" localSheetId="23">#REF!</definedName>
    <definedName name="H8A1P" localSheetId="35">#REF!</definedName>
    <definedName name="H8A1P" localSheetId="34">#REF!</definedName>
    <definedName name="H8A1P" localSheetId="37">#REF!</definedName>
    <definedName name="H8A1P" localSheetId="47">#REF!</definedName>
    <definedName name="H8A1P" localSheetId="52">#REF!</definedName>
    <definedName name="H8A1P">#REF!</definedName>
    <definedName name="h8a1t" localSheetId="20">#REF!</definedName>
    <definedName name="h8a1t" localSheetId="23">#REF!</definedName>
    <definedName name="h8a1t" localSheetId="35">#REF!</definedName>
    <definedName name="h8a1t" localSheetId="34">#REF!</definedName>
    <definedName name="h8a1t" localSheetId="37">#REF!</definedName>
    <definedName name="h8a1t" localSheetId="47">#REF!</definedName>
    <definedName name="h8a1t" localSheetId="52">#REF!</definedName>
    <definedName name="h8a1t">#REF!</definedName>
    <definedName name="h8a2p" localSheetId="20">#REF!</definedName>
    <definedName name="h8a2p" localSheetId="23">#REF!</definedName>
    <definedName name="h8a2p" localSheetId="35">#REF!</definedName>
    <definedName name="h8a2p" localSheetId="34">#REF!</definedName>
    <definedName name="h8a2p" localSheetId="37">#REF!</definedName>
    <definedName name="h8a2p" localSheetId="47">#REF!</definedName>
    <definedName name="h8a2p" localSheetId="52">#REF!</definedName>
    <definedName name="h8a2p">#REF!</definedName>
    <definedName name="h8a2t" localSheetId="20">#REF!</definedName>
    <definedName name="h8a2t" localSheetId="23">#REF!</definedName>
    <definedName name="h8a2t" localSheetId="35">#REF!</definedName>
    <definedName name="h8a2t" localSheetId="34">#REF!</definedName>
    <definedName name="h8a2t" localSheetId="37">#REF!</definedName>
    <definedName name="h8a2t" localSheetId="47">#REF!</definedName>
    <definedName name="h8a2t" localSheetId="52">#REF!</definedName>
    <definedName name="h8a2t">#REF!</definedName>
    <definedName name="H9A1P" localSheetId="20">#REF!</definedName>
    <definedName name="H9A1P" localSheetId="23">#REF!</definedName>
    <definedName name="H9A1P" localSheetId="35">#REF!</definedName>
    <definedName name="H9A1P" localSheetId="34">#REF!</definedName>
    <definedName name="H9A1P" localSheetId="37">#REF!</definedName>
    <definedName name="H9A1P" localSheetId="47">#REF!</definedName>
    <definedName name="H9A1P" localSheetId="52">#REF!</definedName>
    <definedName name="H9A1P">#REF!</definedName>
    <definedName name="h9a1t" localSheetId="20">#REF!</definedName>
    <definedName name="h9a1t" localSheetId="23">#REF!</definedName>
    <definedName name="h9a1t" localSheetId="35">#REF!</definedName>
    <definedName name="h9a1t" localSheetId="34">#REF!</definedName>
    <definedName name="h9a1t" localSheetId="37">#REF!</definedName>
    <definedName name="h9a1t" localSheetId="47">#REF!</definedName>
    <definedName name="h9a1t" localSheetId="52">#REF!</definedName>
    <definedName name="h9a1t">#REF!</definedName>
    <definedName name="h9a2p" localSheetId="20">#REF!</definedName>
    <definedName name="h9a2p" localSheetId="23">#REF!</definedName>
    <definedName name="h9a2p" localSheetId="35">#REF!</definedName>
    <definedName name="h9a2p" localSheetId="34">#REF!</definedName>
    <definedName name="h9a2p" localSheetId="37">#REF!</definedName>
    <definedName name="h9a2p" localSheetId="47">#REF!</definedName>
    <definedName name="h9a2p" localSheetId="52">#REF!</definedName>
    <definedName name="h9a2p">#REF!</definedName>
    <definedName name="h9a2t" localSheetId="20">#REF!</definedName>
    <definedName name="h9a2t" localSheetId="23">#REF!</definedName>
    <definedName name="h9a2t" localSheetId="35">#REF!</definedName>
    <definedName name="h9a2t" localSheetId="34">#REF!</definedName>
    <definedName name="h9a2t" localSheetId="37">#REF!</definedName>
    <definedName name="h9a2t" localSheetId="47">#REF!</definedName>
    <definedName name="h9a2t" localSheetId="52">#REF!</definedName>
    <definedName name="h9a2t">#REF!</definedName>
    <definedName name="HA" localSheetId="20">#REF!</definedName>
    <definedName name="HA" localSheetId="23">#REF!</definedName>
    <definedName name="HA" localSheetId="35">#REF!</definedName>
    <definedName name="HA" localSheetId="34">#REF!</definedName>
    <definedName name="HA" localSheetId="37">#REF!</definedName>
    <definedName name="HA" localSheetId="47">#REF!</definedName>
    <definedName name="HA" localSheetId="52">#REF!</definedName>
    <definedName name="HA">#REF!</definedName>
    <definedName name="HA1P" localSheetId="20">#REF!</definedName>
    <definedName name="HA1P" localSheetId="23">#REF!</definedName>
    <definedName name="HA1P" localSheetId="35">#REF!</definedName>
    <definedName name="HA1P" localSheetId="34">#REF!</definedName>
    <definedName name="HA1P" localSheetId="37">#REF!</definedName>
    <definedName name="HA1P" localSheetId="47">#REF!</definedName>
    <definedName name="HA1P" localSheetId="52">#REF!</definedName>
    <definedName name="HA1P">#REF!</definedName>
    <definedName name="ha1t" localSheetId="20">#REF!</definedName>
    <definedName name="ha1t" localSheetId="23">#REF!</definedName>
    <definedName name="ha1t" localSheetId="35">#REF!</definedName>
    <definedName name="ha1t" localSheetId="34">#REF!</definedName>
    <definedName name="ha1t" localSheetId="37">#REF!</definedName>
    <definedName name="ha1t" localSheetId="47">#REF!</definedName>
    <definedName name="ha1t" localSheetId="52">#REF!</definedName>
    <definedName name="ha1t">#REF!</definedName>
    <definedName name="ha2p" localSheetId="20">#REF!</definedName>
    <definedName name="ha2p" localSheetId="23">#REF!</definedName>
    <definedName name="ha2p" localSheetId="35">#REF!</definedName>
    <definedName name="ha2p" localSheetId="34">#REF!</definedName>
    <definedName name="ha2p" localSheetId="37">#REF!</definedName>
    <definedName name="ha2p" localSheetId="47">#REF!</definedName>
    <definedName name="ha2p" localSheetId="52">#REF!</definedName>
    <definedName name="ha2p">#REF!</definedName>
    <definedName name="ha2t" localSheetId="20">#REF!</definedName>
    <definedName name="ha2t" localSheetId="23">#REF!</definedName>
    <definedName name="ha2t" localSheetId="35">#REF!</definedName>
    <definedName name="ha2t" localSheetId="34">#REF!</definedName>
    <definedName name="ha2t" localSheetId="37">#REF!</definedName>
    <definedName name="ha2t" localSheetId="47">#REF!</definedName>
    <definedName name="ha2t" localSheetId="52">#REF!</definedName>
    <definedName name="ha2t">#REF!</definedName>
    <definedName name="hardwar" localSheetId="13" hidden="1">#REF!</definedName>
    <definedName name="hardwar" localSheetId="23" hidden="1">#REF!</definedName>
    <definedName name="hardwar" localSheetId="37" hidden="1">#REF!</definedName>
    <definedName name="hardwar" localSheetId="9" hidden="1">#REF!</definedName>
    <definedName name="hardwar" hidden="1">#REF!</definedName>
    <definedName name="HB" localSheetId="20">#REF!</definedName>
    <definedName name="HB" localSheetId="23">#REF!</definedName>
    <definedName name="HB" localSheetId="35">#REF!</definedName>
    <definedName name="HB" localSheetId="34">#REF!</definedName>
    <definedName name="HB" localSheetId="37">#REF!</definedName>
    <definedName name="HB" localSheetId="47">#REF!</definedName>
    <definedName name="HB" localSheetId="52">#REF!</definedName>
    <definedName name="HB">#REF!</definedName>
    <definedName name="HC" localSheetId="20">#REF!</definedName>
    <definedName name="HC" localSheetId="23">#REF!</definedName>
    <definedName name="HC" localSheetId="35">#REF!</definedName>
    <definedName name="HC" localSheetId="34">#REF!</definedName>
    <definedName name="HC" localSheetId="37">#REF!</definedName>
    <definedName name="HC" localSheetId="47">#REF!</definedName>
    <definedName name="HC" localSheetId="52">#REF!</definedName>
    <definedName name="HC">#REF!</definedName>
    <definedName name="HD" localSheetId="20">#REF!</definedName>
    <definedName name="HD" localSheetId="23">#REF!</definedName>
    <definedName name="HD" localSheetId="35">#REF!</definedName>
    <definedName name="HD" localSheetId="34">#REF!</definedName>
    <definedName name="HD" localSheetId="37">#REF!</definedName>
    <definedName name="HD" localSheetId="47">#REF!</definedName>
    <definedName name="HD" localSheetId="52">#REF!</definedName>
    <definedName name="HD">#REF!</definedName>
    <definedName name="HE" localSheetId="20">#REF!</definedName>
    <definedName name="HE" localSheetId="23">#REF!</definedName>
    <definedName name="HE" localSheetId="35">#REF!</definedName>
    <definedName name="HE" localSheetId="34">#REF!</definedName>
    <definedName name="HE" localSheetId="37">#REF!</definedName>
    <definedName name="HE" localSheetId="47">#REF!</definedName>
    <definedName name="HE" localSheetId="52">#REF!</definedName>
    <definedName name="HE">#REF!</definedName>
    <definedName name="HF" localSheetId="20">#REF!</definedName>
    <definedName name="HF" localSheetId="23">#REF!</definedName>
    <definedName name="HF" localSheetId="35">#REF!</definedName>
    <definedName name="HF" localSheetId="34">#REF!</definedName>
    <definedName name="HF" localSheetId="37">#REF!</definedName>
    <definedName name="HF" localSheetId="47">#REF!</definedName>
    <definedName name="HF" localSheetId="52">#REF!</definedName>
    <definedName name="HF">#REF!</definedName>
    <definedName name="HMAX">#N/A</definedName>
    <definedName name="HO" localSheetId="20">#REF!</definedName>
    <definedName name="HO" localSheetId="23">#REF!</definedName>
    <definedName name="HO" localSheetId="35">#REF!</definedName>
    <definedName name="HO" localSheetId="34">#REF!</definedName>
    <definedName name="HO" localSheetId="37">#REF!</definedName>
    <definedName name="HO" localSheetId="47">#REF!</definedName>
    <definedName name="HO" localSheetId="52">#REF!</definedName>
    <definedName name="HO">#REF!</definedName>
    <definedName name="HT" localSheetId="20">#REF!</definedName>
    <definedName name="HT" localSheetId="23">#REF!</definedName>
    <definedName name="HT" localSheetId="35">#REF!</definedName>
    <definedName name="HT" localSheetId="34">#REF!</definedName>
    <definedName name="HT" localSheetId="37">#REF!</definedName>
    <definedName name="HT" localSheetId="47">#REF!</definedName>
    <definedName name="HT" localSheetId="52">#REF!</definedName>
    <definedName name="HT">#REF!</definedName>
    <definedName name="HTML_CodePage" hidden="1">949</definedName>
    <definedName name="HTML_Control" localSheetId="13" hidden="1">{"'Sheet1'!$A$4","'Sheet1'!$A$9:$G$28"}</definedName>
    <definedName name="HTML_Control" hidden="1">{"'Sheet1'!$A$4","'Sheet1'!$A$9:$G$28"}</definedName>
    <definedName name="HTML_Description" hidden="1">""</definedName>
    <definedName name="HTML_Email" hidden="1">""</definedName>
    <definedName name="HTML_Header" hidden="1">"별표"</definedName>
    <definedName name="HTML_LastUpdate" hidden="1">"98-03-12"</definedName>
    <definedName name="HTML_LineAfter" hidden="1">FALSE</definedName>
    <definedName name="HTML_LineBefore" hidden="1">FALSE</definedName>
    <definedName name="HTML_Name" hidden="1">"나승온"</definedName>
    <definedName name="HTML_OBDlg2" hidden="1">TRUE</definedName>
    <definedName name="HTML_OBDlg4" hidden="1">TRUE</definedName>
    <definedName name="HTML_OS" hidden="1">0</definedName>
    <definedName name="HTML_PathFile" hidden="1">"C:\WINDOWS\Favorites\MyHTML.htm"</definedName>
    <definedName name="HTML_Title" hidden="1">"한전감포"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ID" localSheetId="20">#REF!,#REF!</definedName>
    <definedName name="ID" localSheetId="23">#REF!,#REF!</definedName>
    <definedName name="ID" localSheetId="35">#REF!,#REF!</definedName>
    <definedName name="ID" localSheetId="34">#REF!,#REF!</definedName>
    <definedName name="ID" localSheetId="37">#REF!,#REF!</definedName>
    <definedName name="ID" localSheetId="47">#REF!,#REF!</definedName>
    <definedName name="ID" localSheetId="52">#REF!,#REF!</definedName>
    <definedName name="ID">#REF!,#REF!</definedName>
    <definedName name="IMP" localSheetId="20">#REF!</definedName>
    <definedName name="IMP" localSheetId="23">#REF!</definedName>
    <definedName name="IMP" localSheetId="35">#REF!</definedName>
    <definedName name="IMP" localSheetId="34">#REF!</definedName>
    <definedName name="IMP" localSheetId="37">#REF!</definedName>
    <definedName name="IMP" localSheetId="47">#REF!</definedName>
    <definedName name="IMP" localSheetId="52">#REF!</definedName>
    <definedName name="IMP">#REF!</definedName>
    <definedName name="J" localSheetId="20">#REF!</definedName>
    <definedName name="J" localSheetId="23">#REF!</definedName>
    <definedName name="J" localSheetId="35">#REF!</definedName>
    <definedName name="J" localSheetId="34">#REF!</definedName>
    <definedName name="J" localSheetId="37">#REF!</definedName>
    <definedName name="J" localSheetId="47">#REF!</definedName>
    <definedName name="J" localSheetId="52">#REF!</definedName>
    <definedName name="J">#REF!</definedName>
    <definedName name="JJJ" localSheetId="13" hidden="1">#REF!</definedName>
    <definedName name="JJJ" localSheetId="23" hidden="1">#REF!</definedName>
    <definedName name="JJJ" localSheetId="37" hidden="1">#REF!</definedName>
    <definedName name="JJJ" hidden="1">#REF!</definedName>
    <definedName name="JYH" localSheetId="20">#REF!</definedName>
    <definedName name="JYH" localSheetId="23">#REF!</definedName>
    <definedName name="JYH" localSheetId="35">#REF!</definedName>
    <definedName name="JYH" localSheetId="34">#REF!</definedName>
    <definedName name="JYH" localSheetId="37">#REF!</definedName>
    <definedName name="JYH" localSheetId="47">#REF!</definedName>
    <definedName name="JYH" localSheetId="52">#REF!</definedName>
    <definedName name="JYH">#REF!</definedName>
    <definedName name="J형옹벽" localSheetId="20">#REF!</definedName>
    <definedName name="J형옹벽" localSheetId="23">#REF!</definedName>
    <definedName name="J형옹벽" localSheetId="35">#REF!</definedName>
    <definedName name="J형옹벽" localSheetId="34">#REF!</definedName>
    <definedName name="J형옹벽" localSheetId="37">#REF!</definedName>
    <definedName name="J형옹벽" localSheetId="47">#REF!</definedName>
    <definedName name="J형옹벽" localSheetId="52">#REF!</definedName>
    <definedName name="J형옹벽">#REF!</definedName>
    <definedName name="K_PR" localSheetId="20">#REF!</definedName>
    <definedName name="K_PR" localSheetId="23">#REF!</definedName>
    <definedName name="K_PR" localSheetId="35">#REF!</definedName>
    <definedName name="K_PR" localSheetId="34">#REF!</definedName>
    <definedName name="K_PR" localSheetId="37">#REF!</definedName>
    <definedName name="K_PR" localSheetId="47">#REF!</definedName>
    <definedName name="K_PR" localSheetId="52">#REF!</definedName>
    <definedName name="K_PR">#REF!</definedName>
    <definedName name="KAE" localSheetId="20">#REF!</definedName>
    <definedName name="KAE" localSheetId="23">#REF!</definedName>
    <definedName name="KAE" localSheetId="35">#REF!</definedName>
    <definedName name="KAE" localSheetId="34">#REF!</definedName>
    <definedName name="KAE" localSheetId="37">#REF!</definedName>
    <definedName name="KAE" localSheetId="47">#REF!</definedName>
    <definedName name="KAE" localSheetId="52">#REF!</definedName>
    <definedName name="KAE">#REF!</definedName>
    <definedName name="KAS" localSheetId="20">#REF!</definedName>
    <definedName name="KAS" localSheetId="23">#REF!</definedName>
    <definedName name="KAS" localSheetId="35">#REF!</definedName>
    <definedName name="KAS" localSheetId="34">#REF!</definedName>
    <definedName name="KAS" localSheetId="37">#REF!</definedName>
    <definedName name="KAS" localSheetId="47">#REF!</definedName>
    <definedName name="KAS" localSheetId="52">#REF!</definedName>
    <definedName name="KAS">#REF!</definedName>
    <definedName name="KEA" localSheetId="20">#REF!</definedName>
    <definedName name="KEA" localSheetId="23">#REF!</definedName>
    <definedName name="KEA" localSheetId="35">#REF!</definedName>
    <definedName name="KEA" localSheetId="34">#REF!</definedName>
    <definedName name="KEA" localSheetId="37">#REF!</definedName>
    <definedName name="KEA" localSheetId="47">#REF!</definedName>
    <definedName name="KEA" localSheetId="52">#REF!</definedName>
    <definedName name="KEA">#REF!</definedName>
    <definedName name="KH" localSheetId="20">#REF!</definedName>
    <definedName name="KH" localSheetId="23">#REF!</definedName>
    <definedName name="KH" localSheetId="35">#REF!</definedName>
    <definedName name="KH" localSheetId="34">#REF!</definedName>
    <definedName name="KH" localSheetId="37">#REF!</definedName>
    <definedName name="KH" localSheetId="47">#REF!</definedName>
    <definedName name="KH" localSheetId="52">#REF!</definedName>
    <definedName name="KH">#REF!</definedName>
    <definedName name="KIMJT" localSheetId="13" hidden="1">{#N/A,#N/A,FALSE,"골재소요량";#N/A,#N/A,FALSE,"골재소요량"}</definedName>
    <definedName name="KIMJT" hidden="1">{#N/A,#N/A,FALSE,"골재소요량";#N/A,#N/A,FALSE,"골재소요량"}</definedName>
    <definedName name="kkj" localSheetId="20">#REF!</definedName>
    <definedName name="kkj" localSheetId="23">#REF!</definedName>
    <definedName name="kkj" localSheetId="35">#REF!</definedName>
    <definedName name="kkj" localSheetId="34">#REF!</definedName>
    <definedName name="kkj" localSheetId="37">#REF!</definedName>
    <definedName name="kkj" localSheetId="47">#REF!</definedName>
    <definedName name="kkj" localSheetId="52">#REF!</definedName>
    <definedName name="kkj">#REF!</definedName>
    <definedName name="kkkkk" localSheetId="13" hidden="1">[5]날개벽수량표!#REF!</definedName>
    <definedName name="kkkkk" localSheetId="23" hidden="1">[5]날개벽수량표!#REF!</definedName>
    <definedName name="kkkkk" localSheetId="37" hidden="1">[5]날개벽수량표!#REF!</definedName>
    <definedName name="kkkkk" hidden="1">[5]날개벽수량표!#REF!</definedName>
    <definedName name="klkkk" localSheetId="13" hidden="1">[6]날개벽수량표!#REF!</definedName>
    <definedName name="klkkk" localSheetId="23" hidden="1">[6]날개벽수량표!#REF!</definedName>
    <definedName name="klkkk" localSheetId="37" hidden="1">[6]날개벽수량표!#REF!</definedName>
    <definedName name="klkkk" hidden="1">[6]날개벽수량표!#REF!</definedName>
    <definedName name="KO" localSheetId="20">#REF!</definedName>
    <definedName name="KO" localSheetId="23">#REF!</definedName>
    <definedName name="KO" localSheetId="35">#REF!</definedName>
    <definedName name="KO" localSheetId="34">#REF!</definedName>
    <definedName name="KO" localSheetId="37">#REF!</definedName>
    <definedName name="KO" localSheetId="47">#REF!</definedName>
    <definedName name="KO" localSheetId="52">#REF!</definedName>
    <definedName name="KO">#REF!</definedName>
    <definedName name="L1A1P" localSheetId="20">#REF!</definedName>
    <definedName name="L1A1P" localSheetId="23">#REF!</definedName>
    <definedName name="L1A1P" localSheetId="35">#REF!</definedName>
    <definedName name="L1A1P" localSheetId="34">#REF!</definedName>
    <definedName name="L1A1P" localSheetId="37">#REF!</definedName>
    <definedName name="L1A1P" localSheetId="47">#REF!</definedName>
    <definedName name="L1A1P" localSheetId="52">#REF!</definedName>
    <definedName name="L1A1P">#REF!</definedName>
    <definedName name="l1a1t" localSheetId="20">#REF!</definedName>
    <definedName name="l1a1t" localSheetId="23">#REF!</definedName>
    <definedName name="l1a1t" localSheetId="35">#REF!</definedName>
    <definedName name="l1a1t" localSheetId="34">#REF!</definedName>
    <definedName name="l1a1t" localSheetId="37">#REF!</definedName>
    <definedName name="l1a1t" localSheetId="47">#REF!</definedName>
    <definedName name="l1a1t" localSheetId="52">#REF!</definedName>
    <definedName name="l1a1t">#REF!</definedName>
    <definedName name="l1a2p" localSheetId="20">#REF!</definedName>
    <definedName name="l1a2p" localSheetId="23">#REF!</definedName>
    <definedName name="l1a2p" localSheetId="35">#REF!</definedName>
    <definedName name="l1a2p" localSheetId="34">#REF!</definedName>
    <definedName name="l1a2p" localSheetId="37">#REF!</definedName>
    <definedName name="l1a2p" localSheetId="47">#REF!</definedName>
    <definedName name="l1a2p" localSheetId="52">#REF!</definedName>
    <definedName name="l1a2p">#REF!</definedName>
    <definedName name="l1a2t" localSheetId="20">#REF!</definedName>
    <definedName name="l1a2t" localSheetId="23">#REF!</definedName>
    <definedName name="l1a2t" localSheetId="35">#REF!</definedName>
    <definedName name="l1a2t" localSheetId="34">#REF!</definedName>
    <definedName name="l1a2t" localSheetId="37">#REF!</definedName>
    <definedName name="l1a2t" localSheetId="47">#REF!</definedName>
    <definedName name="l1a2t" localSheetId="52">#REF!</definedName>
    <definedName name="l1a2t">#REF!</definedName>
    <definedName name="L1L" localSheetId="20">#REF!</definedName>
    <definedName name="L1L" localSheetId="23">#REF!</definedName>
    <definedName name="L1L" localSheetId="35">#REF!</definedName>
    <definedName name="L1L" localSheetId="34">#REF!</definedName>
    <definedName name="L1L" localSheetId="37">#REF!</definedName>
    <definedName name="L1L" localSheetId="47">#REF!</definedName>
    <definedName name="L1L" localSheetId="52">#REF!</definedName>
    <definedName name="L1L">#REF!</definedName>
    <definedName name="L2A1P" localSheetId="20">#REF!</definedName>
    <definedName name="L2A1P" localSheetId="23">#REF!</definedName>
    <definedName name="L2A1P" localSheetId="35">#REF!</definedName>
    <definedName name="L2A1P" localSheetId="34">#REF!</definedName>
    <definedName name="L2A1P" localSheetId="37">#REF!</definedName>
    <definedName name="L2A1P" localSheetId="47">#REF!</definedName>
    <definedName name="L2A1P" localSheetId="52">#REF!</definedName>
    <definedName name="L2A1P">#REF!</definedName>
    <definedName name="l2a1t" localSheetId="20">#REF!</definedName>
    <definedName name="l2a1t" localSheetId="23">#REF!</definedName>
    <definedName name="l2a1t" localSheetId="35">#REF!</definedName>
    <definedName name="l2a1t" localSheetId="34">#REF!</definedName>
    <definedName name="l2a1t" localSheetId="37">#REF!</definedName>
    <definedName name="l2a1t" localSheetId="47">#REF!</definedName>
    <definedName name="l2a1t" localSheetId="52">#REF!</definedName>
    <definedName name="l2a1t">#REF!</definedName>
    <definedName name="l2a2p" localSheetId="20">#REF!</definedName>
    <definedName name="l2a2p" localSheetId="23">#REF!</definedName>
    <definedName name="l2a2p" localSheetId="35">#REF!</definedName>
    <definedName name="l2a2p" localSheetId="34">#REF!</definedName>
    <definedName name="l2a2p" localSheetId="37">#REF!</definedName>
    <definedName name="l2a2p" localSheetId="47">#REF!</definedName>
    <definedName name="l2a2p" localSheetId="52">#REF!</definedName>
    <definedName name="l2a2p">#REF!</definedName>
    <definedName name="l2a2t" localSheetId="20">#REF!</definedName>
    <definedName name="l2a2t" localSheetId="23">#REF!</definedName>
    <definedName name="l2a2t" localSheetId="35">#REF!</definedName>
    <definedName name="l2a2t" localSheetId="34">#REF!</definedName>
    <definedName name="l2a2t" localSheetId="37">#REF!</definedName>
    <definedName name="l2a2t" localSheetId="47">#REF!</definedName>
    <definedName name="l2a2t" localSheetId="52">#REF!</definedName>
    <definedName name="l2a2t">#REF!</definedName>
    <definedName name="L2L" localSheetId="20">#REF!</definedName>
    <definedName name="L2L" localSheetId="23">#REF!</definedName>
    <definedName name="L2L" localSheetId="35">#REF!</definedName>
    <definedName name="L2L" localSheetId="34">#REF!</definedName>
    <definedName name="L2L" localSheetId="37">#REF!</definedName>
    <definedName name="L2L" localSheetId="47">#REF!</definedName>
    <definedName name="L2L" localSheetId="52">#REF!</definedName>
    <definedName name="L2L">#REF!</definedName>
    <definedName name="L3A1P" localSheetId="20">#REF!</definedName>
    <definedName name="L3A1P" localSheetId="23">#REF!</definedName>
    <definedName name="L3A1P" localSheetId="35">#REF!</definedName>
    <definedName name="L3A1P" localSheetId="34">#REF!</definedName>
    <definedName name="L3A1P" localSheetId="37">#REF!</definedName>
    <definedName name="L3A1P" localSheetId="47">#REF!</definedName>
    <definedName name="L3A1P" localSheetId="52">#REF!</definedName>
    <definedName name="L3A1P">#REF!</definedName>
    <definedName name="l3a1t" localSheetId="20">#REF!</definedName>
    <definedName name="l3a1t" localSheetId="23">#REF!</definedName>
    <definedName name="l3a1t" localSheetId="35">#REF!</definedName>
    <definedName name="l3a1t" localSheetId="34">#REF!</definedName>
    <definedName name="l3a1t" localSheetId="37">#REF!</definedName>
    <definedName name="l3a1t" localSheetId="47">#REF!</definedName>
    <definedName name="l3a1t" localSheetId="52">#REF!</definedName>
    <definedName name="l3a1t">#REF!</definedName>
    <definedName name="l3a2p" localSheetId="20">#REF!</definedName>
    <definedName name="l3a2p" localSheetId="23">#REF!</definedName>
    <definedName name="l3a2p" localSheetId="35">#REF!</definedName>
    <definedName name="l3a2p" localSheetId="34">#REF!</definedName>
    <definedName name="l3a2p" localSheetId="37">#REF!</definedName>
    <definedName name="l3a2p" localSheetId="47">#REF!</definedName>
    <definedName name="l3a2p" localSheetId="52">#REF!</definedName>
    <definedName name="l3a2p">#REF!</definedName>
    <definedName name="l3a2t" localSheetId="20">#REF!</definedName>
    <definedName name="l3a2t" localSheetId="23">#REF!</definedName>
    <definedName name="l3a2t" localSheetId="35">#REF!</definedName>
    <definedName name="l3a2t" localSheetId="34">#REF!</definedName>
    <definedName name="l3a2t" localSheetId="37">#REF!</definedName>
    <definedName name="l3a2t" localSheetId="47">#REF!</definedName>
    <definedName name="l3a2t" localSheetId="52">#REF!</definedName>
    <definedName name="l3a2t">#REF!</definedName>
    <definedName name="L3L" localSheetId="20">#REF!</definedName>
    <definedName name="L3L" localSheetId="23">#REF!</definedName>
    <definedName name="L3L" localSheetId="35">#REF!</definedName>
    <definedName name="L3L" localSheetId="34">#REF!</definedName>
    <definedName name="L3L" localSheetId="37">#REF!</definedName>
    <definedName name="L3L" localSheetId="47">#REF!</definedName>
    <definedName name="L3L" localSheetId="52">#REF!</definedName>
    <definedName name="L3L">#REF!</definedName>
    <definedName name="L4A1P" localSheetId="20">#REF!</definedName>
    <definedName name="L4A1P" localSheetId="23">#REF!</definedName>
    <definedName name="L4A1P" localSheetId="35">#REF!</definedName>
    <definedName name="L4A1P" localSheetId="34">#REF!</definedName>
    <definedName name="L4A1P" localSheetId="37">#REF!</definedName>
    <definedName name="L4A1P" localSheetId="47">#REF!</definedName>
    <definedName name="L4A1P" localSheetId="52">#REF!</definedName>
    <definedName name="L4A1P">#REF!</definedName>
    <definedName name="l4a1t" localSheetId="20">#REF!</definedName>
    <definedName name="l4a1t" localSheetId="23">#REF!</definedName>
    <definedName name="l4a1t" localSheetId="35">#REF!</definedName>
    <definedName name="l4a1t" localSheetId="34">#REF!</definedName>
    <definedName name="l4a1t" localSheetId="37">#REF!</definedName>
    <definedName name="l4a1t" localSheetId="47">#REF!</definedName>
    <definedName name="l4a1t" localSheetId="52">#REF!</definedName>
    <definedName name="l4a1t">#REF!</definedName>
    <definedName name="l4a2p" localSheetId="20">#REF!</definedName>
    <definedName name="l4a2p" localSheetId="23">#REF!</definedName>
    <definedName name="l4a2p" localSheetId="35">#REF!</definedName>
    <definedName name="l4a2p" localSheetId="34">#REF!</definedName>
    <definedName name="l4a2p" localSheetId="37">#REF!</definedName>
    <definedName name="l4a2p" localSheetId="47">#REF!</definedName>
    <definedName name="l4a2p" localSheetId="52">#REF!</definedName>
    <definedName name="l4a2p">#REF!</definedName>
    <definedName name="l4a2t" localSheetId="20">#REF!</definedName>
    <definedName name="l4a2t" localSheetId="23">#REF!</definedName>
    <definedName name="l4a2t" localSheetId="35">#REF!</definedName>
    <definedName name="l4a2t" localSheetId="34">#REF!</definedName>
    <definedName name="l4a2t" localSheetId="37">#REF!</definedName>
    <definedName name="l4a2t" localSheetId="47">#REF!</definedName>
    <definedName name="l4a2t" localSheetId="52">#REF!</definedName>
    <definedName name="l4a2t">#REF!</definedName>
    <definedName name="L4L" localSheetId="20">#REF!</definedName>
    <definedName name="L4L" localSheetId="23">#REF!</definedName>
    <definedName name="L4L" localSheetId="35">#REF!</definedName>
    <definedName name="L4L" localSheetId="34">#REF!</definedName>
    <definedName name="L4L" localSheetId="37">#REF!</definedName>
    <definedName name="L4L" localSheetId="47">#REF!</definedName>
    <definedName name="L4L" localSheetId="52">#REF!</definedName>
    <definedName name="L4L">#REF!</definedName>
    <definedName name="L5A1P" localSheetId="20">#REF!</definedName>
    <definedName name="L5A1P" localSheetId="23">#REF!</definedName>
    <definedName name="L5A1P" localSheetId="35">#REF!</definedName>
    <definedName name="L5A1P" localSheetId="34">#REF!</definedName>
    <definedName name="L5A1P" localSheetId="37">#REF!</definedName>
    <definedName name="L5A1P" localSheetId="47">#REF!</definedName>
    <definedName name="L5A1P" localSheetId="52">#REF!</definedName>
    <definedName name="L5A1P">#REF!</definedName>
    <definedName name="l5a1t" localSheetId="20">#REF!</definedName>
    <definedName name="l5a1t" localSheetId="23">#REF!</definedName>
    <definedName name="l5a1t" localSheetId="35">#REF!</definedName>
    <definedName name="l5a1t" localSheetId="34">#REF!</definedName>
    <definedName name="l5a1t" localSheetId="37">#REF!</definedName>
    <definedName name="l5a1t" localSheetId="47">#REF!</definedName>
    <definedName name="l5a1t" localSheetId="52">#REF!</definedName>
    <definedName name="l5a1t">#REF!</definedName>
    <definedName name="l5a2p" localSheetId="20">#REF!</definedName>
    <definedName name="l5a2p" localSheetId="23">#REF!</definedName>
    <definedName name="l5a2p" localSheetId="35">#REF!</definedName>
    <definedName name="l5a2p" localSheetId="34">#REF!</definedName>
    <definedName name="l5a2p" localSheetId="37">#REF!</definedName>
    <definedName name="l5a2p" localSheetId="47">#REF!</definedName>
    <definedName name="l5a2p" localSheetId="52">#REF!</definedName>
    <definedName name="l5a2p">#REF!</definedName>
    <definedName name="l5a2t" localSheetId="20">#REF!</definedName>
    <definedName name="l5a2t" localSheetId="23">#REF!</definedName>
    <definedName name="l5a2t" localSheetId="35">#REF!</definedName>
    <definedName name="l5a2t" localSheetId="34">#REF!</definedName>
    <definedName name="l5a2t" localSheetId="37">#REF!</definedName>
    <definedName name="l5a2t" localSheetId="47">#REF!</definedName>
    <definedName name="l5a2t" localSheetId="52">#REF!</definedName>
    <definedName name="l5a2t">#REF!</definedName>
    <definedName name="L6A1P" localSheetId="20">#REF!</definedName>
    <definedName name="L6A1P" localSheetId="23">#REF!</definedName>
    <definedName name="L6A1P" localSheetId="35">#REF!</definedName>
    <definedName name="L6A1P" localSheetId="34">#REF!</definedName>
    <definedName name="L6A1P" localSheetId="37">#REF!</definedName>
    <definedName name="L6A1P" localSheetId="47">#REF!</definedName>
    <definedName name="L6A1P" localSheetId="52">#REF!</definedName>
    <definedName name="L6A1P">#REF!</definedName>
    <definedName name="l6a1t" localSheetId="20">#REF!</definedName>
    <definedName name="l6a1t" localSheetId="23">#REF!</definedName>
    <definedName name="l6a1t" localSheetId="35">#REF!</definedName>
    <definedName name="l6a1t" localSheetId="34">#REF!</definedName>
    <definedName name="l6a1t" localSheetId="37">#REF!</definedName>
    <definedName name="l6a1t" localSheetId="47">#REF!</definedName>
    <definedName name="l6a1t" localSheetId="52">#REF!</definedName>
    <definedName name="l6a1t">#REF!</definedName>
    <definedName name="l6a2p" localSheetId="20">#REF!</definedName>
    <definedName name="l6a2p" localSheetId="23">#REF!</definedName>
    <definedName name="l6a2p" localSheetId="35">#REF!</definedName>
    <definedName name="l6a2p" localSheetId="34">#REF!</definedName>
    <definedName name="l6a2p" localSheetId="37">#REF!</definedName>
    <definedName name="l6a2p" localSheetId="47">#REF!</definedName>
    <definedName name="l6a2p" localSheetId="52">#REF!</definedName>
    <definedName name="l6a2p">#REF!</definedName>
    <definedName name="l6a2t" localSheetId="20">#REF!</definedName>
    <definedName name="l6a2t" localSheetId="23">#REF!</definedName>
    <definedName name="l6a2t" localSheetId="35">#REF!</definedName>
    <definedName name="l6a2t" localSheetId="34">#REF!</definedName>
    <definedName name="l6a2t" localSheetId="37">#REF!</definedName>
    <definedName name="l6a2t" localSheetId="47">#REF!</definedName>
    <definedName name="l6a2t" localSheetId="52">#REF!</definedName>
    <definedName name="l6a2t">#REF!</definedName>
    <definedName name="LA1P" localSheetId="20">#REF!</definedName>
    <definedName name="LA1P" localSheetId="23">#REF!</definedName>
    <definedName name="LA1P" localSheetId="35">#REF!</definedName>
    <definedName name="LA1P" localSheetId="34">#REF!</definedName>
    <definedName name="LA1P" localSheetId="37">#REF!</definedName>
    <definedName name="LA1P" localSheetId="47">#REF!</definedName>
    <definedName name="LA1P" localSheetId="52">#REF!</definedName>
    <definedName name="LA1P">#REF!</definedName>
    <definedName name="la1t" localSheetId="20">#REF!</definedName>
    <definedName name="la1t" localSheetId="23">#REF!</definedName>
    <definedName name="la1t" localSheetId="35">#REF!</definedName>
    <definedName name="la1t" localSheetId="34">#REF!</definedName>
    <definedName name="la1t" localSheetId="37">#REF!</definedName>
    <definedName name="la1t" localSheetId="47">#REF!</definedName>
    <definedName name="la1t" localSheetId="52">#REF!</definedName>
    <definedName name="la1t">#REF!</definedName>
    <definedName name="la2p" localSheetId="20">#REF!</definedName>
    <definedName name="la2p" localSheetId="23">#REF!</definedName>
    <definedName name="la2p" localSheetId="35">#REF!</definedName>
    <definedName name="la2p" localSheetId="34">#REF!</definedName>
    <definedName name="la2p" localSheetId="37">#REF!</definedName>
    <definedName name="la2p" localSheetId="47">#REF!</definedName>
    <definedName name="la2p" localSheetId="52">#REF!</definedName>
    <definedName name="la2p">#REF!</definedName>
    <definedName name="la2t" localSheetId="20">#REF!</definedName>
    <definedName name="la2t" localSheetId="23">#REF!</definedName>
    <definedName name="la2t" localSheetId="35">#REF!</definedName>
    <definedName name="la2t" localSheetId="34">#REF!</definedName>
    <definedName name="la2t" localSheetId="37">#REF!</definedName>
    <definedName name="la2t" localSheetId="47">#REF!</definedName>
    <definedName name="la2t" localSheetId="52">#REF!</definedName>
    <definedName name="la2t">#REF!</definedName>
    <definedName name="LC" localSheetId="20">#REF!</definedName>
    <definedName name="LC" localSheetId="23">#REF!</definedName>
    <definedName name="LC" localSheetId="35">#REF!</definedName>
    <definedName name="LC" localSheetId="34">#REF!</definedName>
    <definedName name="LC" localSheetId="37">#REF!</definedName>
    <definedName name="LC" localSheetId="47">#REF!</definedName>
    <definedName name="LC" localSheetId="52">#REF!</definedName>
    <definedName name="LC">#REF!</definedName>
    <definedName name="lf" localSheetId="20">#REF!</definedName>
    <definedName name="lf" localSheetId="23">#REF!</definedName>
    <definedName name="lf" localSheetId="35">#REF!</definedName>
    <definedName name="lf" localSheetId="34">#REF!</definedName>
    <definedName name="lf" localSheetId="37">#REF!</definedName>
    <definedName name="lf" localSheetId="47">#REF!</definedName>
    <definedName name="lf" localSheetId="52">#REF!</definedName>
    <definedName name="lf">#REF!</definedName>
    <definedName name="LH" localSheetId="20">#REF!</definedName>
    <definedName name="LH" localSheetId="23">#REF!</definedName>
    <definedName name="LH" localSheetId="35">#REF!</definedName>
    <definedName name="LH" localSheetId="34">#REF!</definedName>
    <definedName name="LH" localSheetId="37">#REF!</definedName>
    <definedName name="LH" localSheetId="47">#REF!</definedName>
    <definedName name="LH" localSheetId="52">#REF!</definedName>
    <definedName name="LH">#REF!</definedName>
    <definedName name="line토공" localSheetId="13" hidden="1">{#N/A,#N/A,FALSE,"2~8번"}</definedName>
    <definedName name="line토공" hidden="1">{#N/A,#N/A,FALSE,"2~8번"}</definedName>
    <definedName name="LLFE">#N/A</definedName>
    <definedName name="LLFO" localSheetId="20">#REF!</definedName>
    <definedName name="LLFO" localSheetId="23">#REF!</definedName>
    <definedName name="LLFO" localSheetId="35">#REF!</definedName>
    <definedName name="LLFO" localSheetId="34">#REF!</definedName>
    <definedName name="LLFO" localSheetId="37">#REF!</definedName>
    <definedName name="LLFO" localSheetId="47">#REF!</definedName>
    <definedName name="LLFO" localSheetId="52">#REF!</definedName>
    <definedName name="LLFO">#REF!</definedName>
    <definedName name="M_EF" localSheetId="20">#REF!</definedName>
    <definedName name="M_EF" localSheetId="23">#REF!</definedName>
    <definedName name="M_EF" localSheetId="35">#REF!</definedName>
    <definedName name="M_EF" localSheetId="34">#REF!</definedName>
    <definedName name="M_EF" localSheetId="37">#REF!</definedName>
    <definedName name="M_EF" localSheetId="47">#REF!</definedName>
    <definedName name="M_EF" localSheetId="52">#REF!</definedName>
    <definedName name="M_EF">#REF!</definedName>
    <definedName name="M1A1P" localSheetId="20">#REF!</definedName>
    <definedName name="M1A1P" localSheetId="23">#REF!</definedName>
    <definedName name="M1A1P" localSheetId="35">#REF!</definedName>
    <definedName name="M1A1P" localSheetId="34">#REF!</definedName>
    <definedName name="M1A1P" localSheetId="37">#REF!</definedName>
    <definedName name="M1A1P" localSheetId="47">#REF!</definedName>
    <definedName name="M1A1P" localSheetId="52">#REF!</definedName>
    <definedName name="M1A1P">#REF!</definedName>
    <definedName name="m1a1t" localSheetId="20">#REF!</definedName>
    <definedName name="m1a1t" localSheetId="23">#REF!</definedName>
    <definedName name="m1a1t" localSheetId="35">#REF!</definedName>
    <definedName name="m1a1t" localSheetId="34">#REF!</definedName>
    <definedName name="m1a1t" localSheetId="37">#REF!</definedName>
    <definedName name="m1a1t" localSheetId="47">#REF!</definedName>
    <definedName name="m1a1t" localSheetId="52">#REF!</definedName>
    <definedName name="m1a1t">#REF!</definedName>
    <definedName name="m1a2p" localSheetId="20">#REF!</definedName>
    <definedName name="m1a2p" localSheetId="23">#REF!</definedName>
    <definedName name="m1a2p" localSheetId="35">#REF!</definedName>
    <definedName name="m1a2p" localSheetId="34">#REF!</definedName>
    <definedName name="m1a2p" localSheetId="37">#REF!</definedName>
    <definedName name="m1a2p" localSheetId="47">#REF!</definedName>
    <definedName name="m1a2p" localSheetId="52">#REF!</definedName>
    <definedName name="m1a2p">#REF!</definedName>
    <definedName name="m1a2t" localSheetId="20">#REF!</definedName>
    <definedName name="m1a2t" localSheetId="23">#REF!</definedName>
    <definedName name="m1a2t" localSheetId="35">#REF!</definedName>
    <definedName name="m1a2t" localSheetId="34">#REF!</definedName>
    <definedName name="m1a2t" localSheetId="37">#REF!</definedName>
    <definedName name="m1a2t" localSheetId="47">#REF!</definedName>
    <definedName name="m1a2t" localSheetId="52">#REF!</definedName>
    <definedName name="m1a2t">#REF!</definedName>
    <definedName name="M2A1P" localSheetId="20">#REF!</definedName>
    <definedName name="M2A1P" localSheetId="23">#REF!</definedName>
    <definedName name="M2A1P" localSheetId="35">#REF!</definedName>
    <definedName name="M2A1P" localSheetId="34">#REF!</definedName>
    <definedName name="M2A1P" localSheetId="37">#REF!</definedName>
    <definedName name="M2A1P" localSheetId="47">#REF!</definedName>
    <definedName name="M2A1P" localSheetId="52">#REF!</definedName>
    <definedName name="M2A1P">#REF!</definedName>
    <definedName name="m2a1t" localSheetId="20">#REF!</definedName>
    <definedName name="m2a1t" localSheetId="23">#REF!</definedName>
    <definedName name="m2a1t" localSheetId="35">#REF!</definedName>
    <definedName name="m2a1t" localSheetId="34">#REF!</definedName>
    <definedName name="m2a1t" localSheetId="37">#REF!</definedName>
    <definedName name="m2a1t" localSheetId="47">#REF!</definedName>
    <definedName name="m2a1t" localSheetId="52">#REF!</definedName>
    <definedName name="m2a1t">#REF!</definedName>
    <definedName name="m2a2p" localSheetId="20">#REF!</definedName>
    <definedName name="m2a2p" localSheetId="23">#REF!</definedName>
    <definedName name="m2a2p" localSheetId="35">#REF!</definedName>
    <definedName name="m2a2p" localSheetId="34">#REF!</definedName>
    <definedName name="m2a2p" localSheetId="37">#REF!</definedName>
    <definedName name="m2a2p" localSheetId="47">#REF!</definedName>
    <definedName name="m2a2p" localSheetId="52">#REF!</definedName>
    <definedName name="m2a2p">#REF!</definedName>
    <definedName name="m2a2t" localSheetId="20">#REF!</definedName>
    <definedName name="m2a2t" localSheetId="23">#REF!</definedName>
    <definedName name="m2a2t" localSheetId="35">#REF!</definedName>
    <definedName name="m2a2t" localSheetId="34">#REF!</definedName>
    <definedName name="m2a2t" localSheetId="37">#REF!</definedName>
    <definedName name="m2a2t" localSheetId="47">#REF!</definedName>
    <definedName name="m2a2t" localSheetId="52">#REF!</definedName>
    <definedName name="m2a2t">#REF!</definedName>
    <definedName name="M3A1P" localSheetId="20">#REF!</definedName>
    <definedName name="M3A1P" localSheetId="23">#REF!</definedName>
    <definedName name="M3A1P" localSheetId="35">#REF!</definedName>
    <definedName name="M3A1P" localSheetId="34">#REF!</definedName>
    <definedName name="M3A1P" localSheetId="37">#REF!</definedName>
    <definedName name="M3A1P" localSheetId="47">#REF!</definedName>
    <definedName name="M3A1P" localSheetId="52">#REF!</definedName>
    <definedName name="M3A1P">#REF!</definedName>
    <definedName name="m3a1t" localSheetId="20">#REF!</definedName>
    <definedName name="m3a1t" localSheetId="23">#REF!</definedName>
    <definedName name="m3a1t" localSheetId="35">#REF!</definedName>
    <definedName name="m3a1t" localSheetId="34">#REF!</definedName>
    <definedName name="m3a1t" localSheetId="37">#REF!</definedName>
    <definedName name="m3a1t" localSheetId="47">#REF!</definedName>
    <definedName name="m3a1t" localSheetId="52">#REF!</definedName>
    <definedName name="m3a1t">#REF!</definedName>
    <definedName name="m3a2p" localSheetId="20">#REF!</definedName>
    <definedName name="m3a2p" localSheetId="23">#REF!</definedName>
    <definedName name="m3a2p" localSheetId="35">#REF!</definedName>
    <definedName name="m3a2p" localSheetId="34">#REF!</definedName>
    <definedName name="m3a2p" localSheetId="37">#REF!</definedName>
    <definedName name="m3a2p" localSheetId="47">#REF!</definedName>
    <definedName name="m3a2p" localSheetId="52">#REF!</definedName>
    <definedName name="m3a2p">#REF!</definedName>
    <definedName name="m3a2t" localSheetId="20">#REF!</definedName>
    <definedName name="m3a2t" localSheetId="23">#REF!</definedName>
    <definedName name="m3a2t" localSheetId="35">#REF!</definedName>
    <definedName name="m3a2t" localSheetId="34">#REF!</definedName>
    <definedName name="m3a2t" localSheetId="37">#REF!</definedName>
    <definedName name="m3a2t" localSheetId="47">#REF!</definedName>
    <definedName name="m3a2t" localSheetId="52">#REF!</definedName>
    <definedName name="m3a2t">#REF!</definedName>
    <definedName name="M4A1P" localSheetId="20">#REF!</definedName>
    <definedName name="M4A1P" localSheetId="23">#REF!</definedName>
    <definedName name="M4A1P" localSheetId="35">#REF!</definedName>
    <definedName name="M4A1P" localSheetId="34">#REF!</definedName>
    <definedName name="M4A1P" localSheetId="37">#REF!</definedName>
    <definedName name="M4A1P" localSheetId="47">#REF!</definedName>
    <definedName name="M4A1P" localSheetId="52">#REF!</definedName>
    <definedName name="M4A1P">#REF!</definedName>
    <definedName name="m4a1t" localSheetId="20">#REF!</definedName>
    <definedName name="m4a1t" localSheetId="23">#REF!</definedName>
    <definedName name="m4a1t" localSheetId="35">#REF!</definedName>
    <definedName name="m4a1t" localSheetId="34">#REF!</definedName>
    <definedName name="m4a1t" localSheetId="37">#REF!</definedName>
    <definedName name="m4a1t" localSheetId="47">#REF!</definedName>
    <definedName name="m4a1t" localSheetId="52">#REF!</definedName>
    <definedName name="m4a1t">#REF!</definedName>
    <definedName name="m4a2p" localSheetId="20">#REF!</definedName>
    <definedName name="m4a2p" localSheetId="23">#REF!</definedName>
    <definedName name="m4a2p" localSheetId="35">#REF!</definedName>
    <definedName name="m4a2p" localSheetId="34">#REF!</definedName>
    <definedName name="m4a2p" localSheetId="37">#REF!</definedName>
    <definedName name="m4a2p" localSheetId="47">#REF!</definedName>
    <definedName name="m4a2p" localSheetId="52">#REF!</definedName>
    <definedName name="m4a2p">#REF!</definedName>
    <definedName name="m4a2t" localSheetId="20">#REF!</definedName>
    <definedName name="m4a2t" localSheetId="23">#REF!</definedName>
    <definedName name="m4a2t" localSheetId="35">#REF!</definedName>
    <definedName name="m4a2t" localSheetId="34">#REF!</definedName>
    <definedName name="m4a2t" localSheetId="37">#REF!</definedName>
    <definedName name="m4a2t" localSheetId="47">#REF!</definedName>
    <definedName name="m4a2t" localSheetId="52">#REF!</definedName>
    <definedName name="m4a2t">#REF!</definedName>
    <definedName name="MM" localSheetId="13" hidden="1">{#N/A,#N/A,FALSE,"단가표지"}</definedName>
    <definedName name="MM" hidden="1">{#N/A,#N/A,FALSE,"단가표지"}</definedName>
    <definedName name="MONEY" localSheetId="20">#REF!,#REF!</definedName>
    <definedName name="MONEY" localSheetId="23">#REF!,#REF!</definedName>
    <definedName name="MONEY" localSheetId="35">#REF!,#REF!</definedName>
    <definedName name="MONEY" localSheetId="34">#REF!,#REF!</definedName>
    <definedName name="MONEY" localSheetId="37">#REF!,#REF!</definedName>
    <definedName name="MONEY" localSheetId="47">#REF!,#REF!</definedName>
    <definedName name="MONEY" localSheetId="52">#REF!,#REF!</definedName>
    <definedName name="MONEY">#REF!,#REF!</definedName>
    <definedName name="MUO_REA" localSheetId="20">#REF!</definedName>
    <definedName name="MUO_REA" localSheetId="23">#REF!</definedName>
    <definedName name="MUO_REA" localSheetId="35">#REF!</definedName>
    <definedName name="MUO_REA" localSheetId="34">#REF!</definedName>
    <definedName name="MUO_REA" localSheetId="37">#REF!</definedName>
    <definedName name="MUO_REA" localSheetId="47">#REF!</definedName>
    <definedName name="MUO_REA" localSheetId="52">#REF!</definedName>
    <definedName name="MUO_REA">#REF!</definedName>
    <definedName name="MUO_TOE" localSheetId="20">#REF!</definedName>
    <definedName name="MUO_TOE" localSheetId="23">#REF!</definedName>
    <definedName name="MUO_TOE" localSheetId="35">#REF!</definedName>
    <definedName name="MUO_TOE" localSheetId="34">#REF!</definedName>
    <definedName name="MUO_TOE" localSheetId="37">#REF!</definedName>
    <definedName name="MUO_TOE" localSheetId="47">#REF!</definedName>
    <definedName name="MUO_TOE" localSheetId="52">#REF!</definedName>
    <definedName name="MUO_TOE">#REF!</definedName>
    <definedName name="N_C" localSheetId="20">#REF!</definedName>
    <definedName name="N_C" localSheetId="23">#REF!</definedName>
    <definedName name="N_C" localSheetId="35">#REF!</definedName>
    <definedName name="N_C" localSheetId="34">#REF!</definedName>
    <definedName name="N_C" localSheetId="37">#REF!</definedName>
    <definedName name="N_C" localSheetId="47">#REF!</definedName>
    <definedName name="N_C" localSheetId="52">#REF!</definedName>
    <definedName name="N_C">#REF!</definedName>
    <definedName name="N_Q" localSheetId="20">#REF!</definedName>
    <definedName name="N_Q" localSheetId="23">#REF!</definedName>
    <definedName name="N_Q" localSheetId="35">#REF!</definedName>
    <definedName name="N_Q" localSheetId="34">#REF!</definedName>
    <definedName name="N_Q" localSheetId="37">#REF!</definedName>
    <definedName name="N_Q" localSheetId="47">#REF!</definedName>
    <definedName name="N_Q" localSheetId="52">#REF!</definedName>
    <definedName name="N_Q">#REF!</definedName>
    <definedName name="N_R" localSheetId="20">#REF!</definedName>
    <definedName name="N_R" localSheetId="23">#REF!</definedName>
    <definedName name="N_R" localSheetId="35">#REF!</definedName>
    <definedName name="N_R" localSheetId="34">#REF!</definedName>
    <definedName name="N_R" localSheetId="37">#REF!</definedName>
    <definedName name="N_R" localSheetId="47">#REF!</definedName>
    <definedName name="N_R" localSheetId="52">#REF!</definedName>
    <definedName name="N_R">#REF!</definedName>
    <definedName name="NOTCH" localSheetId="20">#REF!</definedName>
    <definedName name="NOTCH" localSheetId="23">#REF!</definedName>
    <definedName name="NOTCH" localSheetId="35">#REF!</definedName>
    <definedName name="NOTCH" localSheetId="34">#REF!</definedName>
    <definedName name="NOTCH" localSheetId="37">#REF!</definedName>
    <definedName name="NOTCH" localSheetId="47">#REF!</definedName>
    <definedName name="NOTCH" localSheetId="52">#REF!</definedName>
    <definedName name="NOTCH">#REF!</definedName>
    <definedName name="P_A" localSheetId="20">#REF!</definedName>
    <definedName name="P_A" localSheetId="23">#REF!</definedName>
    <definedName name="P_A" localSheetId="35">#REF!</definedName>
    <definedName name="P_A" localSheetId="34">#REF!</definedName>
    <definedName name="P_A" localSheetId="37">#REF!</definedName>
    <definedName name="P_A" localSheetId="47">#REF!</definedName>
    <definedName name="P_A" localSheetId="52">#REF!</definedName>
    <definedName name="P_A">#REF!</definedName>
    <definedName name="P_D" localSheetId="20">#REF!</definedName>
    <definedName name="P_D" localSheetId="23">#REF!</definedName>
    <definedName name="P_D" localSheetId="35">#REF!</definedName>
    <definedName name="P_D" localSheetId="34">#REF!</definedName>
    <definedName name="P_D" localSheetId="37">#REF!</definedName>
    <definedName name="P_D" localSheetId="47">#REF!</definedName>
    <definedName name="P_D" localSheetId="52">#REF!</definedName>
    <definedName name="P_D">#REF!</definedName>
    <definedName name="P_E" localSheetId="20">#REF!</definedName>
    <definedName name="P_E" localSheetId="23">#REF!</definedName>
    <definedName name="P_E" localSheetId="35">#REF!</definedName>
    <definedName name="P_E" localSheetId="34">#REF!</definedName>
    <definedName name="P_E" localSheetId="37">#REF!</definedName>
    <definedName name="P_E" localSheetId="47">#REF!</definedName>
    <definedName name="P_E" localSheetId="52">#REF!</definedName>
    <definedName name="P_E">#REF!</definedName>
    <definedName name="PB" localSheetId="20">#REF!</definedName>
    <definedName name="PB" localSheetId="23">#REF!</definedName>
    <definedName name="PB" localSheetId="35">#REF!</definedName>
    <definedName name="PB" localSheetId="34">#REF!</definedName>
    <definedName name="PB" localSheetId="37">#REF!</definedName>
    <definedName name="PB" localSheetId="47">#REF!</definedName>
    <definedName name="PB" localSheetId="52">#REF!</definedName>
    <definedName name="PB">#REF!</definedName>
    <definedName name="PD" localSheetId="20">#REF!</definedName>
    <definedName name="PD" localSheetId="23">#REF!</definedName>
    <definedName name="PD" localSheetId="35">#REF!</definedName>
    <definedName name="PD" localSheetId="34">#REF!</definedName>
    <definedName name="PD" localSheetId="37">#REF!</definedName>
    <definedName name="PD" localSheetId="47">#REF!</definedName>
    <definedName name="PD" localSheetId="52">#REF!</definedName>
    <definedName name="PD">#REF!</definedName>
    <definedName name="pe빗물받이" localSheetId="13" hidden="1">{#N/A,#N/A,FALSE,"현장 NCR 분석";#N/A,#N/A,FALSE,"현장품질감사";#N/A,#N/A,FALSE,"현장품질감사"}</definedName>
    <definedName name="pe빗물받이" hidden="1">{#N/A,#N/A,FALSE,"현장 NCR 분석";#N/A,#N/A,FALSE,"현장품질감사";#N/A,#N/A,FALSE,"현장품질감사"}</definedName>
    <definedName name="PF" localSheetId="20">#REF!</definedName>
    <definedName name="PF" localSheetId="23">#REF!</definedName>
    <definedName name="PF" localSheetId="35">#REF!</definedName>
    <definedName name="PF" localSheetId="34">#REF!</definedName>
    <definedName name="PF" localSheetId="37">#REF!</definedName>
    <definedName name="PF" localSheetId="47">#REF!</definedName>
    <definedName name="PF" localSheetId="52">#REF!</definedName>
    <definedName name="PF">#REF!</definedName>
    <definedName name="PFD" localSheetId="20">#REF!</definedName>
    <definedName name="PFD" localSheetId="23">#REF!</definedName>
    <definedName name="PFD" localSheetId="35">#REF!</definedName>
    <definedName name="PFD" localSheetId="34">#REF!</definedName>
    <definedName name="PFD" localSheetId="37">#REF!</definedName>
    <definedName name="PFD" localSheetId="47">#REF!</definedName>
    <definedName name="PFD" localSheetId="52">#REF!</definedName>
    <definedName name="PFD">#REF!</definedName>
    <definedName name="PG" localSheetId="20">#REF!</definedName>
    <definedName name="PG" localSheetId="23">#REF!</definedName>
    <definedName name="PG" localSheetId="35">#REF!</definedName>
    <definedName name="PG" localSheetId="34">#REF!</definedName>
    <definedName name="PG" localSheetId="37">#REF!</definedName>
    <definedName name="PG" localSheetId="47">#REF!</definedName>
    <definedName name="PG" localSheetId="52">#REF!</definedName>
    <definedName name="PG">#REF!</definedName>
    <definedName name="PH" localSheetId="20">#REF!</definedName>
    <definedName name="PH" localSheetId="23">#REF!</definedName>
    <definedName name="PH" localSheetId="35">#REF!</definedName>
    <definedName name="PH" localSheetId="34">#REF!</definedName>
    <definedName name="PH" localSheetId="37">#REF!</definedName>
    <definedName name="PH" localSheetId="47">#REF!</definedName>
    <definedName name="PH" localSheetId="52">#REF!</definedName>
    <definedName name="PH">#REF!</definedName>
    <definedName name="pile길이" localSheetId="20">#REF!</definedName>
    <definedName name="pile길이" localSheetId="23">#REF!</definedName>
    <definedName name="pile길이" localSheetId="35">#REF!</definedName>
    <definedName name="pile길이" localSheetId="34">#REF!</definedName>
    <definedName name="pile길이" localSheetId="37">#REF!</definedName>
    <definedName name="pile길이" localSheetId="47">#REF!</definedName>
    <definedName name="pile길이" localSheetId="52">#REF!</definedName>
    <definedName name="pile길이">#REF!</definedName>
    <definedName name="PO" localSheetId="20">#REF!</definedName>
    <definedName name="PO" localSheetId="23">#REF!</definedName>
    <definedName name="PO" localSheetId="35">#REF!</definedName>
    <definedName name="PO" localSheetId="34">#REF!</definedName>
    <definedName name="PO" localSheetId="37">#REF!</definedName>
    <definedName name="PO" localSheetId="47">#REF!</definedName>
    <definedName name="PO" localSheetId="52">#REF!</definedName>
    <definedName name="PO">#REF!</definedName>
    <definedName name="popo" localSheetId="13" hidden="1">#REF!</definedName>
    <definedName name="popo" localSheetId="23" hidden="1">#REF!</definedName>
    <definedName name="popo" localSheetId="37" hidden="1">#REF!</definedName>
    <definedName name="popo" hidden="1">#REF!</definedName>
    <definedName name="POT_BEARING" localSheetId="20">#REF!</definedName>
    <definedName name="POT_BEARING" localSheetId="23">#REF!</definedName>
    <definedName name="POT_BEARING" localSheetId="35">#REF!</definedName>
    <definedName name="POT_BEARING" localSheetId="34">#REF!</definedName>
    <definedName name="POT_BEARING" localSheetId="37">#REF!</definedName>
    <definedName name="POT_BEARING" localSheetId="47">#REF!</definedName>
    <definedName name="POT_BEARING" localSheetId="52">#REF!</definedName>
    <definedName name="POT_BEARING">#REF!</definedName>
    <definedName name="pp" localSheetId="13" hidden="1">#REF!</definedName>
    <definedName name="pp" localSheetId="23" hidden="1">#REF!</definedName>
    <definedName name="pp" localSheetId="37" hidden="1">#REF!</definedName>
    <definedName name="pp" hidden="1">#REF!</definedName>
    <definedName name="PRINT" localSheetId="20">#REF!</definedName>
    <definedName name="PRINT" localSheetId="23">#REF!</definedName>
    <definedName name="PRINT" localSheetId="35">#REF!</definedName>
    <definedName name="PRINT" localSheetId="34">#REF!</definedName>
    <definedName name="PRINT" localSheetId="37">#REF!</definedName>
    <definedName name="PRINT" localSheetId="47">#REF!</definedName>
    <definedName name="PRINT" localSheetId="52">#REF!</definedName>
    <definedName name="PRINT">#REF!</definedName>
    <definedName name="_xlnm.Print_Area" localSheetId="21">'00'!$B$1:$AC$196</definedName>
    <definedName name="_xlnm.Print_Area" localSheetId="4">'1-2 사진'!$A$1:$M$360</definedName>
    <definedName name="_xlnm.Print_Area" localSheetId="5">'1-3 설명서'!$A$1:$AA$45</definedName>
    <definedName name="_xlnm.Print_Area" localSheetId="6">'1-4 적용기준'!$A$1:$W$73</definedName>
    <definedName name="_xlnm.Print_Area" localSheetId="7">'1-5 예정'!$A$1:$V$13</definedName>
    <definedName name="_xlnm.Print_Area" localSheetId="8">'2-1 재선충'!$A$1:$I$11</definedName>
    <definedName name="_xlnm.Print_Area" localSheetId="10">'3-1 일반시방서'!$A$1:$R$167</definedName>
    <definedName name="_xlnm.Print_Area" localSheetId="11">'3-2 전문시방서'!$A$1:$R$322</definedName>
    <definedName name="_xlnm.Print_Area" localSheetId="13">'3-3 특별시방서 덩굴'!$A$1:$N$96</definedName>
    <definedName name="_xlnm.Print_Area" localSheetId="12">'3-3 특별시방서 풀베기'!$A$1:$N$30</definedName>
    <definedName name="_xlnm.Print_Area" localSheetId="14">'3-4소반별시방서'!$B$1:$AY$456</definedName>
    <definedName name="_xlnm.Print_Area" localSheetId="17">'3-4소반별시방서 (2)'!$B$1:$AY$454</definedName>
    <definedName name="_xlnm.Print_Area" localSheetId="18">'3-4소반별시방서 (3)'!$B$1:$AY$458</definedName>
    <definedName name="_xlnm.Print_Area" localSheetId="19">'3-4소반별시방서 (4)'!$B$1:$AY$456</definedName>
    <definedName name="_xlnm.Print_Area" localSheetId="20">'3-4소반별시방서 (5)'!$B$1:$AY$200</definedName>
    <definedName name="_xlnm.Print_Area" localSheetId="15">'3-4소반별시방서-1'!$B$1:$AY$400</definedName>
    <definedName name="_xlnm.Print_Area" localSheetId="16">'3-4소반별시방서-2'!$B$1:$AY$400</definedName>
    <definedName name="_xlnm.Print_Area" localSheetId="23">'3-5 산림사업 표준안전 작업지침(풀베기)'!$B$1:$O$182</definedName>
    <definedName name="_xlnm.Print_Area" localSheetId="24">'4-1 필지내역'!$B$1:$J$198</definedName>
    <definedName name="_xlnm.Print_Area" localSheetId="25">'4-2-2 필지별사업내역'!$B$1:$S$309</definedName>
    <definedName name="_xlnm.Print_Area" localSheetId="26">'5-1 원가'!$A$1:$G$26</definedName>
    <definedName name="_xlnm.Print_Area" localSheetId="29">'5-2 내역'!$B$1:$P$67</definedName>
    <definedName name="_xlnm.Print_Area" localSheetId="30">'5-3단가산출서'!$B$1:$M$405</definedName>
    <definedName name="_xlnm.Print_Area" localSheetId="31">'5-3단가산출서 (2)'!$B$1:$M$405</definedName>
    <definedName name="_xlnm.Print_Area" localSheetId="35">'5-3단가산출서 (2회차 당해년도)'!$B$1:$M$52</definedName>
    <definedName name="_xlnm.Print_Area" localSheetId="32">'5-3단가산출서 (3)'!$B$1:$M$405</definedName>
    <definedName name="_xlnm.Print_Area" localSheetId="33">'5-3단가산출서 (4)'!$B$1:$M$405</definedName>
    <definedName name="_xlnm.Print_Area" localSheetId="34">'5-3단가산출서 (5)'!$B$1:$M$180</definedName>
    <definedName name="_xlnm.Print_Area" localSheetId="37">'5-3단가산출서(2회차)'!$B$1:$M$405</definedName>
    <definedName name="_xlnm.Print_Area" localSheetId="27">'5-3단가산출서-1'!$B$1:$M$360</definedName>
    <definedName name="_xlnm.Print_Area" localSheetId="28">'5-3단가산출서-2'!$B$1:$M$360</definedName>
    <definedName name="_xlnm.Print_Area" localSheetId="38">'6-1 표준지'!$B$1:$K$683</definedName>
    <definedName name="_xlnm.Print_Area" localSheetId="42">'6-2 경사도'!$B$1:$K$37</definedName>
    <definedName name="_xlnm.Print_Area" localSheetId="39">'6-2 경사도분석'!$A$1:$K$12</definedName>
    <definedName name="_xlnm.Print_Area" localSheetId="43">'6-3표준조사'!$K$1:$T$675</definedName>
    <definedName name="_xlnm.Print_Area" localSheetId="44">'6-3표준조사(2)'!$K$1:$T$675</definedName>
    <definedName name="_xlnm.Print_Area" localSheetId="45">'6-3표준조사(3)'!$K$1:$T$675</definedName>
    <definedName name="_xlnm.Print_Area" localSheetId="46">'6-3표준조사(4)'!$K$1:$T$675</definedName>
    <definedName name="_xlnm.Print_Area" localSheetId="47">'6-3표준조사(5)'!$K$1:$T$675</definedName>
    <definedName name="_xlnm.Print_Area" localSheetId="40">'6-3표준조사-1'!$K$1:$T$600</definedName>
    <definedName name="_xlnm.Print_Area" localSheetId="41">'6-3표준조사-2'!$K$1:$T$600</definedName>
    <definedName name="_xlnm.Print_Area" localSheetId="49">'6-4 소요인원'!$B$2:$S$52</definedName>
    <definedName name="_xlnm.Print_Area" localSheetId="50">'7-1 단가조사'!$A$1:$M$19</definedName>
    <definedName name="_xlnm.Print_Area" localSheetId="52">'Sheet2 (2)'!$A$1:$M$13</definedName>
    <definedName name="_xlnm.Print_Area" localSheetId="0">기본!$A$1:$T$30</definedName>
    <definedName name="_xlnm.Print_Area" localSheetId="36">'단1-덩굴'!$B$1:$M$51</definedName>
    <definedName name="_xlnm.Print_Area" localSheetId="3">목차!$A$1:$AA$21</definedName>
    <definedName name="_xlnm.Print_Area" localSheetId="22">'소1-덩굴'!$A$1:$AY$49</definedName>
    <definedName name="_xlnm.Print_Area" localSheetId="2">원가!$A$1:$I$26</definedName>
    <definedName name="_xlnm.Print_Area" localSheetId="9">작업기간!$B$1:$P$41</definedName>
    <definedName name="_xlnm.Print_Area" localSheetId="48">'표1-덩굴'!$C$1:$L$26</definedName>
    <definedName name="_xlnm.Print_Area" localSheetId="1">표지!$B$1:$AF$44</definedName>
    <definedName name="_xlnm.Print_Area">#REF!</definedName>
    <definedName name="PRINT_TITLEN" localSheetId="20">#REF!</definedName>
    <definedName name="PRINT_TITLEN" localSheetId="23">#REF!</definedName>
    <definedName name="PRINT_TITLEN" localSheetId="35">#REF!</definedName>
    <definedName name="PRINT_TITLEN" localSheetId="34">#REF!</definedName>
    <definedName name="PRINT_TITLEN" localSheetId="37">#REF!</definedName>
    <definedName name="PRINT_TITLEN" localSheetId="47">#REF!</definedName>
    <definedName name="PRINT_TITLEN" localSheetId="52">#REF!</definedName>
    <definedName name="PRINT_TITLEN">#REF!</definedName>
    <definedName name="_xlnm.Print_Titles" localSheetId="21">'00'!$1:$3</definedName>
    <definedName name="_xlnm.Print_Titles" localSheetId="20">#REF!</definedName>
    <definedName name="_xlnm.Print_Titles" localSheetId="23">#REF!</definedName>
    <definedName name="_xlnm.Print_Titles" localSheetId="25">'4-2-2 필지별사업내역'!$1:$4</definedName>
    <definedName name="_xlnm.Print_Titles" localSheetId="29">'5-2 내역'!$1:$4</definedName>
    <definedName name="_xlnm.Print_Titles" localSheetId="35">#REF!</definedName>
    <definedName name="_xlnm.Print_Titles" localSheetId="34">#REF!</definedName>
    <definedName name="_xlnm.Print_Titles" localSheetId="37">#REF!</definedName>
    <definedName name="_xlnm.Print_Titles" localSheetId="38">'6-1 표준지'!$1:$3</definedName>
    <definedName name="_xlnm.Print_Titles" localSheetId="47">#REF!</definedName>
    <definedName name="_xlnm.Print_Titles" localSheetId="49">'6-4 소요인원'!$B:$D</definedName>
    <definedName name="_xlnm.Print_Titles">#REF!</definedName>
    <definedName name="PS" localSheetId="20">#REF!</definedName>
    <definedName name="PS" localSheetId="23">#REF!</definedName>
    <definedName name="PS" localSheetId="35">#REF!</definedName>
    <definedName name="PS" localSheetId="34">#REF!</definedName>
    <definedName name="PS" localSheetId="37">#REF!</definedName>
    <definedName name="PS" localSheetId="47">#REF!</definedName>
    <definedName name="PS" localSheetId="52">#REF!</definedName>
    <definedName name="PS">#REF!</definedName>
    <definedName name="Q" localSheetId="20">#REF!</definedName>
    <definedName name="Q" localSheetId="23">#REF!</definedName>
    <definedName name="Q" localSheetId="35">#REF!</definedName>
    <definedName name="Q" localSheetId="34">#REF!</definedName>
    <definedName name="Q" localSheetId="37">#REF!</definedName>
    <definedName name="Q" localSheetId="47">#REF!</definedName>
    <definedName name="Q" localSheetId="52">#REF!</definedName>
    <definedName name="Q">#REF!</definedName>
    <definedName name="Q3WEE" localSheetId="13" hidden="1">{#N/A,#N/A,FALSE,"조골재"}</definedName>
    <definedName name="Q3WEE" localSheetId="9" hidden="1">{#N/A,#N/A,FALSE,"조골재"}</definedName>
    <definedName name="Q3WEE" hidden="1">{#N/A,#N/A,FALSE,"조골재"}</definedName>
    <definedName name="QQQ" localSheetId="13" hidden="1">#REF!</definedName>
    <definedName name="QQQ" localSheetId="23" hidden="1">#REF!</definedName>
    <definedName name="QQQ" localSheetId="37" hidden="1">#REF!</definedName>
    <definedName name="QQQ" localSheetId="9" hidden="1">#REF!</definedName>
    <definedName name="QQQ" hidden="1">#REF!</definedName>
    <definedName name="RAD" localSheetId="20">#REF!</definedName>
    <definedName name="RAD" localSheetId="23">#REF!</definedName>
    <definedName name="RAD" localSheetId="35">#REF!</definedName>
    <definedName name="RAD" localSheetId="34">#REF!</definedName>
    <definedName name="RAD" localSheetId="37">#REF!</definedName>
    <definedName name="RAD" localSheetId="47">#REF!</definedName>
    <definedName name="RAD" localSheetId="52">#REF!</definedName>
    <definedName name="RAD">#REF!</definedName>
    <definedName name="_xlnm.Recorder" localSheetId="20">#REF!</definedName>
    <definedName name="_xlnm.Recorder" localSheetId="23">#REF!</definedName>
    <definedName name="_xlnm.Recorder" localSheetId="35">#REF!</definedName>
    <definedName name="_xlnm.Recorder" localSheetId="34">#REF!</definedName>
    <definedName name="_xlnm.Recorder" localSheetId="37">#REF!</definedName>
    <definedName name="_xlnm.Recorder" localSheetId="47">#REF!</definedName>
    <definedName name="_xlnm.Recorder" localSheetId="52">#REF!</definedName>
    <definedName name="_xlnm.Recorder">#REF!</definedName>
    <definedName name="rererere" localSheetId="13" hidden="1">#REF!</definedName>
    <definedName name="rererere" localSheetId="23" hidden="1">#REF!</definedName>
    <definedName name="rererere" localSheetId="37" hidden="1">#REF!</definedName>
    <definedName name="rererere" hidden="1">#REF!</definedName>
    <definedName name="RPE" localSheetId="20">#REF!</definedName>
    <definedName name="RPE" localSheetId="23">#REF!</definedName>
    <definedName name="RPE" localSheetId="35">#REF!</definedName>
    <definedName name="RPE" localSheetId="34">#REF!</definedName>
    <definedName name="RPE" localSheetId="37">#REF!</definedName>
    <definedName name="RPE" localSheetId="47">#REF!</definedName>
    <definedName name="RPE" localSheetId="52">#REF!</definedName>
    <definedName name="RPE">#REF!</definedName>
    <definedName name="rrrj" localSheetId="13" hidden="1">#REF!</definedName>
    <definedName name="rrrj" localSheetId="23" hidden="1">#REF!</definedName>
    <definedName name="rrrj" localSheetId="37" hidden="1">#REF!</definedName>
    <definedName name="rrrj" hidden="1">#REF!</definedName>
    <definedName name="rtrtr" localSheetId="13" hidden="1">#REF!</definedName>
    <definedName name="rtrtr" localSheetId="23" hidden="1">#REF!</definedName>
    <definedName name="rtrtr" localSheetId="37" hidden="1">#REF!</definedName>
    <definedName name="rtrtr" hidden="1">#REF!</definedName>
    <definedName name="S_BB" localSheetId="20">#REF!</definedName>
    <definedName name="S_BB" localSheetId="23">#REF!</definedName>
    <definedName name="S_BB" localSheetId="35">#REF!</definedName>
    <definedName name="S_BB" localSheetId="34">#REF!</definedName>
    <definedName name="S_BB" localSheetId="37">#REF!</definedName>
    <definedName name="S_BB" localSheetId="47">#REF!</definedName>
    <definedName name="S_BB" localSheetId="52">#REF!</definedName>
    <definedName name="S_BB">#REF!</definedName>
    <definedName name="S_BU" localSheetId="20">#REF!</definedName>
    <definedName name="S_BU" localSheetId="23">#REF!</definedName>
    <definedName name="S_BU" localSheetId="35">#REF!</definedName>
    <definedName name="S_BU" localSheetId="34">#REF!</definedName>
    <definedName name="S_BU" localSheetId="37">#REF!</definedName>
    <definedName name="S_BU" localSheetId="47">#REF!</definedName>
    <definedName name="S_BU" localSheetId="52">#REF!</definedName>
    <definedName name="S_BU">#REF!</definedName>
    <definedName name="S_EF" localSheetId="20">#REF!</definedName>
    <definedName name="S_EF" localSheetId="23">#REF!</definedName>
    <definedName name="S_EF" localSheetId="35">#REF!</definedName>
    <definedName name="S_EF" localSheetId="34">#REF!</definedName>
    <definedName name="S_EF" localSheetId="37">#REF!</definedName>
    <definedName name="S_EF" localSheetId="47">#REF!</definedName>
    <definedName name="S_EF" localSheetId="52">#REF!</definedName>
    <definedName name="S_EF">#REF!</definedName>
    <definedName name="S2L" localSheetId="20">#REF!</definedName>
    <definedName name="S2L" localSheetId="23">#REF!</definedName>
    <definedName name="S2L" localSheetId="35">#REF!</definedName>
    <definedName name="S2L" localSheetId="34">#REF!</definedName>
    <definedName name="S2L" localSheetId="37">#REF!</definedName>
    <definedName name="S2L" localSheetId="47">#REF!</definedName>
    <definedName name="S2L" localSheetId="52">#REF!</definedName>
    <definedName name="S2L">#REF!</definedName>
    <definedName name="SADE" localSheetId="20">#REF!</definedName>
    <definedName name="SADE" localSheetId="23">#REF!</definedName>
    <definedName name="SADE" localSheetId="35">#REF!</definedName>
    <definedName name="SADE" localSheetId="34">#REF!</definedName>
    <definedName name="SADE" localSheetId="37">#REF!</definedName>
    <definedName name="SADE" localSheetId="47">#REF!</definedName>
    <definedName name="SADE" localSheetId="52">#REF!</definedName>
    <definedName name="SADE">#REF!</definedName>
    <definedName name="SALI" localSheetId="20">#REF!</definedName>
    <definedName name="SALI" localSheetId="23">#REF!</definedName>
    <definedName name="SALI" localSheetId="35">#REF!</definedName>
    <definedName name="SALI" localSheetId="34">#REF!</definedName>
    <definedName name="SALI" localSheetId="37">#REF!</definedName>
    <definedName name="SALI" localSheetId="47">#REF!</definedName>
    <definedName name="SALI" localSheetId="52">#REF!</definedName>
    <definedName name="SALI">#REF!</definedName>
    <definedName name="sck" localSheetId="20">#REF!</definedName>
    <definedName name="sck" localSheetId="23">#REF!</definedName>
    <definedName name="sck" localSheetId="35">#REF!</definedName>
    <definedName name="sck" localSheetId="34">#REF!</definedName>
    <definedName name="sck" localSheetId="37">#REF!</definedName>
    <definedName name="sck" localSheetId="47">#REF!</definedName>
    <definedName name="sck" localSheetId="52">#REF!</definedName>
    <definedName name="sck">#REF!</definedName>
    <definedName name="SDS" localSheetId="13" hidden="1">{#N/A,#N/A,FALSE,"2~8번"}</definedName>
    <definedName name="SDS" localSheetId="9" hidden="1">{#N/A,#N/A,FALSE,"2~8번"}</definedName>
    <definedName name="SDS" hidden="1">{#N/A,#N/A,FALSE,"2~8번"}</definedName>
    <definedName name="sheet" localSheetId="13" hidden="1">{#N/A,#N/A,FALSE,"골재소요량";#N/A,#N/A,FALSE,"골재소요량"}</definedName>
    <definedName name="sheet" hidden="1">{#N/A,#N/A,FALSE,"골재소요량";#N/A,#N/A,FALSE,"골재소요량"}</definedName>
    <definedName name="SHT" localSheetId="20">#REF!</definedName>
    <definedName name="SHT" localSheetId="23">#REF!</definedName>
    <definedName name="SHT" localSheetId="35">#REF!</definedName>
    <definedName name="SHT" localSheetId="34">#REF!</definedName>
    <definedName name="SHT" localSheetId="37">#REF!</definedName>
    <definedName name="SHT" localSheetId="47">#REF!</definedName>
    <definedName name="SHT" localSheetId="52">#REF!</definedName>
    <definedName name="SHT">#REF!</definedName>
    <definedName name="sinchook" localSheetId="20">#REF!</definedName>
    <definedName name="sinchook" localSheetId="23">#REF!</definedName>
    <definedName name="sinchook" localSheetId="35">#REF!</definedName>
    <definedName name="sinchook" localSheetId="34">#REF!</definedName>
    <definedName name="sinchook" localSheetId="37">#REF!</definedName>
    <definedName name="sinchook" localSheetId="47">#REF!</definedName>
    <definedName name="sinchook" localSheetId="52">#REF!</definedName>
    <definedName name="sinchook">#REF!</definedName>
    <definedName name="SKEW" localSheetId="20">#REF!</definedName>
    <definedName name="SKEW" localSheetId="23">#REF!</definedName>
    <definedName name="SKEW" localSheetId="35">#REF!</definedName>
    <definedName name="SKEW" localSheetId="34">#REF!</definedName>
    <definedName name="SKEW" localSheetId="37">#REF!</definedName>
    <definedName name="SKEW" localSheetId="47">#REF!</definedName>
    <definedName name="SKEW" localSheetId="52">#REF!</definedName>
    <definedName name="SKEW">#REF!</definedName>
    <definedName name="SLFE" localSheetId="20">#REF!</definedName>
    <definedName name="SLFE" localSheetId="23">#REF!</definedName>
    <definedName name="SLFE" localSheetId="35">#REF!</definedName>
    <definedName name="SLFE" localSheetId="34">#REF!</definedName>
    <definedName name="SLFE" localSheetId="37">#REF!</definedName>
    <definedName name="SLFE" localSheetId="47">#REF!</definedName>
    <definedName name="SLFE" localSheetId="52">#REF!</definedName>
    <definedName name="SLFE">#REF!</definedName>
    <definedName name="SLFO" localSheetId="20">#REF!</definedName>
    <definedName name="SLFO" localSheetId="23">#REF!</definedName>
    <definedName name="SLFO" localSheetId="35">#REF!</definedName>
    <definedName name="SLFO" localSheetId="34">#REF!</definedName>
    <definedName name="SLFO" localSheetId="37">#REF!</definedName>
    <definedName name="SLFO" localSheetId="47">#REF!</definedName>
    <definedName name="SLFO" localSheetId="52">#REF!</definedName>
    <definedName name="SLFO">#REF!</definedName>
    <definedName name="SPACE" localSheetId="20">#REF!</definedName>
    <definedName name="SPACE" localSheetId="23">#REF!</definedName>
    <definedName name="SPACE" localSheetId="35">#REF!</definedName>
    <definedName name="SPACE" localSheetId="34">#REF!</definedName>
    <definedName name="SPACE" localSheetId="37">#REF!</definedName>
    <definedName name="SPACE" localSheetId="47">#REF!</definedName>
    <definedName name="SPACE" localSheetId="52">#REF!</definedName>
    <definedName name="SPACE">#REF!</definedName>
    <definedName name="SSS" localSheetId="13" hidden="1">{#N/A,#N/A,FALSE,"2~8번"}</definedName>
    <definedName name="SSS" localSheetId="20">#REF!</definedName>
    <definedName name="SSS" localSheetId="23">#REF!</definedName>
    <definedName name="SSS" localSheetId="35">#REF!</definedName>
    <definedName name="SSS" localSheetId="34">#REF!</definedName>
    <definedName name="SSS" localSheetId="37">#REF!</definedName>
    <definedName name="SSS" localSheetId="47">#REF!</definedName>
    <definedName name="SSS" localSheetId="52">#REF!</definedName>
    <definedName name="SSS" localSheetId="9" hidden="1">{#N/A,#N/A,FALSE,"2~8번"}</definedName>
    <definedName name="SSS">#REF!</definedName>
    <definedName name="SSSS" localSheetId="13" hidden="1">[7]날개벽수량표!#REF!</definedName>
    <definedName name="SSSS" localSheetId="23" hidden="1">[7]날개벽수량표!#REF!</definedName>
    <definedName name="SSSS" localSheetId="37" hidden="1">[7]날개벽수량표!#REF!</definedName>
    <definedName name="SSSS" hidden="1">[7]날개벽수량표!#REF!</definedName>
    <definedName name="SSSSS" localSheetId="13" hidden="1">[8]날개벽수량표!#REF!</definedName>
    <definedName name="SSSSS" localSheetId="23" hidden="1">[8]날개벽수량표!#REF!</definedName>
    <definedName name="SSSSS" localSheetId="37" hidden="1">[8]날개벽수량표!#REF!</definedName>
    <definedName name="SSSSS" hidden="1">[8]날개벽수량표!#REF!</definedName>
    <definedName name="SUO_REA" localSheetId="20">#REF!</definedName>
    <definedName name="SUO_REA" localSheetId="23">#REF!</definedName>
    <definedName name="SUO_REA" localSheetId="35">#REF!</definedName>
    <definedName name="SUO_REA" localSheetId="34">#REF!</definedName>
    <definedName name="SUO_REA" localSheetId="37">#REF!</definedName>
    <definedName name="SUO_REA" localSheetId="47">#REF!</definedName>
    <definedName name="SUO_REA" localSheetId="52">#REF!</definedName>
    <definedName name="SUO_REA">#REF!</definedName>
    <definedName name="SUO_TOE" localSheetId="20">#REF!</definedName>
    <definedName name="SUO_TOE" localSheetId="23">#REF!</definedName>
    <definedName name="SUO_TOE" localSheetId="35">#REF!</definedName>
    <definedName name="SUO_TOE" localSheetId="34">#REF!</definedName>
    <definedName name="SUO_TOE" localSheetId="37">#REF!</definedName>
    <definedName name="SUO_TOE" localSheetId="47">#REF!</definedName>
    <definedName name="SUO_TOE" localSheetId="52">#REF!</definedName>
    <definedName name="SUO_TOE">#REF!</definedName>
    <definedName name="sy" localSheetId="20">#REF!</definedName>
    <definedName name="sy" localSheetId="23">#REF!</definedName>
    <definedName name="sy" localSheetId="35">#REF!</definedName>
    <definedName name="sy" localSheetId="34">#REF!</definedName>
    <definedName name="sy" localSheetId="37">#REF!</definedName>
    <definedName name="sy" localSheetId="47">#REF!</definedName>
    <definedName name="sy" localSheetId="52">#REF!</definedName>
    <definedName name="sy">#REF!</definedName>
    <definedName name="t1a1p" localSheetId="20">#REF!</definedName>
    <definedName name="t1a1p" localSheetId="23">#REF!</definedName>
    <definedName name="t1a1p" localSheetId="35">#REF!</definedName>
    <definedName name="t1a1p" localSheetId="34">#REF!</definedName>
    <definedName name="t1a1p" localSheetId="37">#REF!</definedName>
    <definedName name="t1a1p" localSheetId="47">#REF!</definedName>
    <definedName name="t1a1p" localSheetId="52">#REF!</definedName>
    <definedName name="t1a1p">#REF!</definedName>
    <definedName name="t1a1t" localSheetId="20">#REF!</definedName>
    <definedName name="t1a1t" localSheetId="23">#REF!</definedName>
    <definedName name="t1a1t" localSheetId="35">#REF!</definedName>
    <definedName name="t1a1t" localSheetId="34">#REF!</definedName>
    <definedName name="t1a1t" localSheetId="37">#REF!</definedName>
    <definedName name="t1a1t" localSheetId="47">#REF!</definedName>
    <definedName name="t1a1t" localSheetId="52">#REF!</definedName>
    <definedName name="t1a1t">#REF!</definedName>
    <definedName name="t1a2p" localSheetId="20">#REF!</definedName>
    <definedName name="t1a2p" localSheetId="23">#REF!</definedName>
    <definedName name="t1a2p" localSheetId="35">#REF!</definedName>
    <definedName name="t1a2p" localSheetId="34">#REF!</definedName>
    <definedName name="t1a2p" localSheetId="37">#REF!</definedName>
    <definedName name="t1a2p" localSheetId="47">#REF!</definedName>
    <definedName name="t1a2p" localSheetId="52">#REF!</definedName>
    <definedName name="t1a2p">#REF!</definedName>
    <definedName name="t1a2t" localSheetId="20">#REF!</definedName>
    <definedName name="t1a2t" localSheetId="23">#REF!</definedName>
    <definedName name="t1a2t" localSheetId="35">#REF!</definedName>
    <definedName name="t1a2t" localSheetId="34">#REF!</definedName>
    <definedName name="t1a2t" localSheetId="37">#REF!</definedName>
    <definedName name="t1a2t" localSheetId="47">#REF!</definedName>
    <definedName name="t1a2t" localSheetId="52">#REF!</definedName>
    <definedName name="t1a2t">#REF!</definedName>
    <definedName name="t2a1p" localSheetId="20">#REF!</definedName>
    <definedName name="t2a1p" localSheetId="23">#REF!</definedName>
    <definedName name="t2a1p" localSheetId="35">#REF!</definedName>
    <definedName name="t2a1p" localSheetId="34">#REF!</definedName>
    <definedName name="t2a1p" localSheetId="37">#REF!</definedName>
    <definedName name="t2a1p" localSheetId="47">#REF!</definedName>
    <definedName name="t2a1p" localSheetId="52">#REF!</definedName>
    <definedName name="t2a1p">#REF!</definedName>
    <definedName name="t2a1t" localSheetId="20">#REF!</definedName>
    <definedName name="t2a1t" localSheetId="23">#REF!</definedName>
    <definedName name="t2a1t" localSheetId="35">#REF!</definedName>
    <definedName name="t2a1t" localSheetId="34">#REF!</definedName>
    <definedName name="t2a1t" localSheetId="37">#REF!</definedName>
    <definedName name="t2a1t" localSheetId="47">#REF!</definedName>
    <definedName name="t2a1t" localSheetId="52">#REF!</definedName>
    <definedName name="t2a1t">#REF!</definedName>
    <definedName name="t2a2p" localSheetId="20">#REF!</definedName>
    <definedName name="t2a2p" localSheetId="23">#REF!</definedName>
    <definedName name="t2a2p" localSheetId="35">#REF!</definedName>
    <definedName name="t2a2p" localSheetId="34">#REF!</definedName>
    <definedName name="t2a2p" localSheetId="37">#REF!</definedName>
    <definedName name="t2a2p" localSheetId="47">#REF!</definedName>
    <definedName name="t2a2p" localSheetId="52">#REF!</definedName>
    <definedName name="t2a2p">#REF!</definedName>
    <definedName name="t2a2t" localSheetId="20">#REF!</definedName>
    <definedName name="t2a2t" localSheetId="23">#REF!</definedName>
    <definedName name="t2a2t" localSheetId="35">#REF!</definedName>
    <definedName name="t2a2t" localSheetId="34">#REF!</definedName>
    <definedName name="t2a2t" localSheetId="37">#REF!</definedName>
    <definedName name="t2a2t" localSheetId="47">#REF!</definedName>
    <definedName name="t2a2t" localSheetId="52">#REF!</definedName>
    <definedName name="t2a2t">#REF!</definedName>
    <definedName name="T3A1P" localSheetId="20">#REF!</definedName>
    <definedName name="T3A1P" localSheetId="23">#REF!</definedName>
    <definedName name="T3A1P" localSheetId="35">#REF!</definedName>
    <definedName name="T3A1P" localSheetId="34">#REF!</definedName>
    <definedName name="T3A1P" localSheetId="37">#REF!</definedName>
    <definedName name="T3A1P" localSheetId="47">#REF!</definedName>
    <definedName name="T3A1P" localSheetId="52">#REF!</definedName>
    <definedName name="T3A1P">#REF!</definedName>
    <definedName name="t3a1t" localSheetId="20">#REF!</definedName>
    <definedName name="t3a1t" localSheetId="23">#REF!</definedName>
    <definedName name="t3a1t" localSheetId="35">#REF!</definedName>
    <definedName name="t3a1t" localSheetId="34">#REF!</definedName>
    <definedName name="t3a1t" localSheetId="37">#REF!</definedName>
    <definedName name="t3a1t" localSheetId="47">#REF!</definedName>
    <definedName name="t3a1t" localSheetId="52">#REF!</definedName>
    <definedName name="t3a1t">#REF!</definedName>
    <definedName name="t3a2p" localSheetId="20">#REF!</definedName>
    <definedName name="t3a2p" localSheetId="23">#REF!</definedName>
    <definedName name="t3a2p" localSheetId="35">#REF!</definedName>
    <definedName name="t3a2p" localSheetId="34">#REF!</definedName>
    <definedName name="t3a2p" localSheetId="37">#REF!</definedName>
    <definedName name="t3a2p" localSheetId="47">#REF!</definedName>
    <definedName name="t3a2p" localSheetId="52">#REF!</definedName>
    <definedName name="t3a2p">#REF!</definedName>
    <definedName name="t3a2t" localSheetId="20">#REF!</definedName>
    <definedName name="t3a2t" localSheetId="23">#REF!</definedName>
    <definedName name="t3a2t" localSheetId="35">#REF!</definedName>
    <definedName name="t3a2t" localSheetId="34">#REF!</definedName>
    <definedName name="t3a2t" localSheetId="37">#REF!</definedName>
    <definedName name="t3a2t" localSheetId="47">#REF!</definedName>
    <definedName name="t3a2t" localSheetId="52">#REF!</definedName>
    <definedName name="t3a2t">#REF!</definedName>
    <definedName name="TA1P" localSheetId="20">#REF!</definedName>
    <definedName name="TA1P" localSheetId="23">#REF!</definedName>
    <definedName name="TA1P" localSheetId="35">#REF!</definedName>
    <definedName name="TA1P" localSheetId="34">#REF!</definedName>
    <definedName name="TA1P" localSheetId="37">#REF!</definedName>
    <definedName name="TA1P" localSheetId="47">#REF!</definedName>
    <definedName name="TA1P" localSheetId="52">#REF!</definedName>
    <definedName name="TA1P">#REF!</definedName>
    <definedName name="ta1t" localSheetId="20">#REF!</definedName>
    <definedName name="ta1t" localSheetId="23">#REF!</definedName>
    <definedName name="ta1t" localSheetId="35">#REF!</definedName>
    <definedName name="ta1t" localSheetId="34">#REF!</definedName>
    <definedName name="ta1t" localSheetId="37">#REF!</definedName>
    <definedName name="ta1t" localSheetId="47">#REF!</definedName>
    <definedName name="ta1t" localSheetId="52">#REF!</definedName>
    <definedName name="ta1t">#REF!</definedName>
    <definedName name="ta2p" localSheetId="20">#REF!</definedName>
    <definedName name="ta2p" localSheetId="23">#REF!</definedName>
    <definedName name="ta2p" localSheetId="35">#REF!</definedName>
    <definedName name="ta2p" localSheetId="34">#REF!</definedName>
    <definedName name="ta2p" localSheetId="37">#REF!</definedName>
    <definedName name="ta2p" localSheetId="47">#REF!</definedName>
    <definedName name="ta2p" localSheetId="52">#REF!</definedName>
    <definedName name="ta2p">#REF!</definedName>
    <definedName name="ta2t" localSheetId="20">#REF!</definedName>
    <definedName name="ta2t" localSheetId="23">#REF!</definedName>
    <definedName name="ta2t" localSheetId="35">#REF!</definedName>
    <definedName name="ta2t" localSheetId="34">#REF!</definedName>
    <definedName name="ta2t" localSheetId="37">#REF!</definedName>
    <definedName name="ta2t" localSheetId="47">#REF!</definedName>
    <definedName name="ta2t" localSheetId="52">#REF!</definedName>
    <definedName name="ta2t">#REF!</definedName>
    <definedName name="tg" localSheetId="13" hidden="1">#REF!</definedName>
    <definedName name="tg" localSheetId="23" hidden="1">#REF!</definedName>
    <definedName name="tg" localSheetId="37" hidden="1">#REF!</definedName>
    <definedName name="tg" hidden="1">#REF!</definedName>
    <definedName name="TTT" localSheetId="13" hidden="1">#REF!</definedName>
    <definedName name="TTT" localSheetId="23" hidden="1">#REF!</definedName>
    <definedName name="TTT" localSheetId="37" hidden="1">#REF!</definedName>
    <definedName name="TTT" hidden="1">#REF!</definedName>
    <definedName name="tttt" localSheetId="13" hidden="1">#REF!</definedName>
    <definedName name="tttt" localSheetId="23" hidden="1">#REF!</definedName>
    <definedName name="tttt" localSheetId="37" hidden="1">#REF!</definedName>
    <definedName name="tttt" hidden="1">#REF!</definedName>
    <definedName name="uuu" localSheetId="13" hidden="1">#REF!</definedName>
    <definedName name="uuu" localSheetId="23" hidden="1">#REF!</definedName>
    <definedName name="uuu" localSheetId="37" hidden="1">#REF!</definedName>
    <definedName name="uuu" hidden="1">#REF!</definedName>
    <definedName name="U형측구" localSheetId="20">#REF!</definedName>
    <definedName name="U형측구" localSheetId="23">#REF!</definedName>
    <definedName name="U형측구" localSheetId="35">#REF!</definedName>
    <definedName name="U형측구" localSheetId="34">#REF!</definedName>
    <definedName name="U형측구" localSheetId="37">#REF!</definedName>
    <definedName name="U형측구" localSheetId="47">#REF!</definedName>
    <definedName name="U형측구" localSheetId="52">#REF!</definedName>
    <definedName name="U형측구">#REF!</definedName>
    <definedName name="VMAX">#N/A</definedName>
    <definedName name="WB" localSheetId="20">#REF!</definedName>
    <definedName name="WB" localSheetId="23">#REF!</definedName>
    <definedName name="WB" localSheetId="35">#REF!</definedName>
    <definedName name="WB" localSheetId="34">#REF!</definedName>
    <definedName name="WB" localSheetId="37">#REF!</definedName>
    <definedName name="WB" localSheetId="47">#REF!</definedName>
    <definedName name="WB" localSheetId="52">#REF!</definedName>
    <definedName name="WB">#REF!</definedName>
    <definedName name="WC" localSheetId="20">#REF!</definedName>
    <definedName name="WC" localSheetId="23">#REF!</definedName>
    <definedName name="WC" localSheetId="35">#REF!</definedName>
    <definedName name="WC" localSheetId="34">#REF!</definedName>
    <definedName name="WC" localSheetId="37">#REF!</definedName>
    <definedName name="WC" localSheetId="47">#REF!</definedName>
    <definedName name="WC" localSheetId="52">#REF!</definedName>
    <definedName name="WC">#REF!</definedName>
    <definedName name="WD" localSheetId="20">#REF!</definedName>
    <definedName name="WD" localSheetId="23">#REF!</definedName>
    <definedName name="WD" localSheetId="35">#REF!</definedName>
    <definedName name="WD" localSheetId="34">#REF!</definedName>
    <definedName name="WD" localSheetId="37">#REF!</definedName>
    <definedName name="WD" localSheetId="47">#REF!</definedName>
    <definedName name="WD" localSheetId="52">#REF!</definedName>
    <definedName name="WD">#REF!</definedName>
    <definedName name="WD_P" localSheetId="20">#REF!</definedName>
    <definedName name="WD_P" localSheetId="23">#REF!</definedName>
    <definedName name="WD_P" localSheetId="35">#REF!</definedName>
    <definedName name="WD_P" localSheetId="34">#REF!</definedName>
    <definedName name="WD_P" localSheetId="37">#REF!</definedName>
    <definedName name="WD_P" localSheetId="47">#REF!</definedName>
    <definedName name="WD_P" localSheetId="52">#REF!</definedName>
    <definedName name="WD_P">#REF!</definedName>
    <definedName name="WD_W" localSheetId="20">#REF!</definedName>
    <definedName name="WD_W" localSheetId="23">#REF!</definedName>
    <definedName name="WD_W" localSheetId="35">#REF!</definedName>
    <definedName name="WD_W" localSheetId="34">#REF!</definedName>
    <definedName name="WD_W" localSheetId="37">#REF!</definedName>
    <definedName name="WD_W" localSheetId="47">#REF!</definedName>
    <definedName name="WD_W" localSheetId="52">#REF!</definedName>
    <definedName name="WD_W">#REF!</definedName>
    <definedName name="wer" localSheetId="13" hidden="1">{#N/A,#N/A,FALSE,"골재소요량";#N/A,#N/A,FALSE,"골재소요량"}</definedName>
    <definedName name="wer" localSheetId="9" hidden="1">{#N/A,#N/A,FALSE,"골재소요량";#N/A,#N/A,FALSE,"골재소요량"}</definedName>
    <definedName name="wer" hidden="1">{#N/A,#N/A,FALSE,"골재소요량";#N/A,#N/A,FALSE,"골재소요량"}</definedName>
    <definedName name="WH" localSheetId="20">#REF!</definedName>
    <definedName name="WH" localSheetId="23">#REF!</definedName>
    <definedName name="WH" localSheetId="35">#REF!</definedName>
    <definedName name="WH" localSheetId="34">#REF!</definedName>
    <definedName name="WH" localSheetId="37">#REF!</definedName>
    <definedName name="WH" localSheetId="47">#REF!</definedName>
    <definedName name="WH" localSheetId="52">#REF!</definedName>
    <definedName name="WH">#REF!</definedName>
    <definedName name="wrn.2번." localSheetId="13" hidden="1">{#N/A,#N/A,FALSE,"2~8번"}</definedName>
    <definedName name="wrn.2번." localSheetId="9" hidden="1">{#N/A,#N/A,FALSE,"2~8번"}</definedName>
    <definedName name="wrn.2번." hidden="1">{#N/A,#N/A,FALSE,"2~8번"}</definedName>
    <definedName name="wrn.97년도수지계산서." localSheetId="13" hidden="1">{#N/A,#N/A,FALSE,"Sheet1"}</definedName>
    <definedName name="wrn.97년도수지계산서." localSheetId="9" hidden="1">{#N/A,#N/A,FALSE,"Sheet1"}</definedName>
    <definedName name="wrn.97년도수지계산서." hidden="1">{#N/A,#N/A,FALSE,"Sheet1"}</definedName>
    <definedName name="wrn.골재소요량." localSheetId="13" hidden="1">{#N/A,#N/A,FALSE,"골재소요량";#N/A,#N/A,FALSE,"골재소요량"}</definedName>
    <definedName name="wrn.골재소요량." localSheetId="9" hidden="1">{#N/A,#N/A,FALSE,"골재소요량";#N/A,#N/A,FALSE,"골재소요량"}</definedName>
    <definedName name="wrn.골재소요량." hidden="1">{#N/A,#N/A,FALSE,"골재소요량";#N/A,#N/A,FALSE,"골재소요량"}</definedName>
    <definedName name="wrn.단가표지." localSheetId="13" hidden="1">{#N/A,#N/A,FALSE,"단가표지"}</definedName>
    <definedName name="wrn.단가표지." localSheetId="9" hidden="1">{#N/A,#N/A,FALSE,"단가표지"}</definedName>
    <definedName name="wrn.단가표지." hidden="1">{#N/A,#N/A,FALSE,"단가표지"}</definedName>
    <definedName name="wrn.운반시간." localSheetId="13" hidden="1">{#N/A,#N/A,FALSE,"운반시간"}</definedName>
    <definedName name="wrn.운반시간." localSheetId="9" hidden="1">{#N/A,#N/A,FALSE,"운반시간"}</definedName>
    <definedName name="wrn.운반시간." hidden="1">{#N/A,#N/A,FALSE,"운반시간"}</definedName>
    <definedName name="wrn.조골재." localSheetId="13" hidden="1">{#N/A,#N/A,FALSE,"조골재"}</definedName>
    <definedName name="wrn.조골재." localSheetId="9" hidden="1">{#N/A,#N/A,FALSE,"조골재"}</definedName>
    <definedName name="wrn.조골재." hidden="1">{#N/A,#N/A,FALSE,"조골재"}</definedName>
    <definedName name="wrn.표지목차." localSheetId="13" hidden="1">{#N/A,#N/A,FALSE,"표지목차"}</definedName>
    <definedName name="wrn.표지목차." localSheetId="9" hidden="1">{#N/A,#N/A,FALSE,"표지목차"}</definedName>
    <definedName name="wrn.표지목차." hidden="1">{#N/A,#N/A,FALSE,"표지목차"}</definedName>
    <definedName name="wrn.현장._.NCR._.분석." localSheetId="13" hidden="1">{#N/A,#N/A,FALSE,"현장 NCR 분석";#N/A,#N/A,FALSE,"현장품질감사";#N/A,#N/A,FALSE,"현장품질감사"}</definedName>
    <definedName name="wrn.현장._.NCR._.분석." localSheetId="9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13" hidden="1">{#N/A,#N/A,FALSE,"혼합골재"}</definedName>
    <definedName name="wrn.혼합골재." localSheetId="9" hidden="1">{#N/A,#N/A,FALSE,"혼합골재"}</definedName>
    <definedName name="wrn.혼합골재." hidden="1">{#N/A,#N/A,FALSE,"혼합골재"}</definedName>
    <definedName name="X9701D_일위대가_List" localSheetId="20">#REF!</definedName>
    <definedName name="X9701D_일위대가_List" localSheetId="23">#REF!</definedName>
    <definedName name="X9701D_일위대가_List" localSheetId="35">#REF!</definedName>
    <definedName name="X9701D_일위대가_List" localSheetId="34">#REF!</definedName>
    <definedName name="X9701D_일위대가_List" localSheetId="37">#REF!</definedName>
    <definedName name="X9701D_일위대가_List" localSheetId="47">#REF!</definedName>
    <definedName name="X9701D_일위대가_List" localSheetId="52">#REF!</definedName>
    <definedName name="X9701D_일위대가_List">#REF!</definedName>
    <definedName name="yy" localSheetId="13" hidden="1">#REF!</definedName>
    <definedName name="yy" localSheetId="23" hidden="1">#REF!</definedName>
    <definedName name="yy" localSheetId="37" hidden="1">#REF!</definedName>
    <definedName name="yy" hidden="1">#REF!</definedName>
    <definedName name="YYY" localSheetId="13" hidden="1">#REF!</definedName>
    <definedName name="YYY" localSheetId="23" hidden="1">#REF!</definedName>
    <definedName name="YYY" localSheetId="37" hidden="1">#REF!</definedName>
    <definedName name="YYY" hidden="1">#REF!</definedName>
    <definedName name="Z_4F74ED08_7DE6_11D4_BC29_005004C1F3AD_.wvu.PrintTitles" localSheetId="13" hidden="1">#REF!</definedName>
    <definedName name="Z_4F74ED08_7DE6_11D4_BC29_005004C1F3AD_.wvu.PrintTitles" localSheetId="23" hidden="1">#REF!</definedName>
    <definedName name="Z_4F74ED08_7DE6_11D4_BC29_005004C1F3AD_.wvu.PrintTitles" localSheetId="37" hidden="1">#REF!</definedName>
    <definedName name="Z_4F74ED08_7DE6_11D4_BC29_005004C1F3AD_.wvu.PrintTitles" localSheetId="9" hidden="1">#REF!</definedName>
    <definedName name="Z_4F74ED08_7DE6_11D4_BC29_005004C1F3AD_.wvu.PrintTitles" hidden="1">#REF!</definedName>
    <definedName name="zx" localSheetId="13" hidden="1">[9]사통!#REF!</definedName>
    <definedName name="zx" localSheetId="23" hidden="1">[9]사통!#REF!</definedName>
    <definedName name="zx" localSheetId="37" hidden="1">[9]사통!#REF!</definedName>
    <definedName name="zx" localSheetId="9" hidden="1">[9]사통!#REF!</definedName>
    <definedName name="zx" hidden="1">[9]사통!#REF!</definedName>
    <definedName name="ZZZ" localSheetId="13" hidden="1">[8]날개벽수량표!#REF!</definedName>
    <definedName name="ZZZ" localSheetId="23" hidden="1">[8]날개벽수량표!#REF!</definedName>
    <definedName name="ZZZ" localSheetId="37" hidden="1">[8]날개벽수량표!#REF!</definedName>
    <definedName name="ZZZ" hidden="1">[8]날개벽수량표!#REF!</definedName>
    <definedName name="가나다" localSheetId="13" hidden="1">#REF!</definedName>
    <definedName name="가나다" localSheetId="23" hidden="1">#REF!</definedName>
    <definedName name="가나다" localSheetId="37" hidden="1">#REF!</definedName>
    <definedName name="가나다" hidden="1">#REF!</definedName>
    <definedName name="가도" localSheetId="13" hidden="1">#REF!</definedName>
    <definedName name="가도" localSheetId="23" hidden="1">#REF!</definedName>
    <definedName name="가도" localSheetId="37" hidden="1">#REF!</definedName>
    <definedName name="가도" hidden="1">#REF!</definedName>
    <definedName name="가드레일철거" localSheetId="20">#REF!</definedName>
    <definedName name="가드레일철거" localSheetId="23">#REF!</definedName>
    <definedName name="가드레일철거" localSheetId="35">#REF!</definedName>
    <definedName name="가드레일철거" localSheetId="34">#REF!</definedName>
    <definedName name="가드레일철거" localSheetId="37">#REF!</definedName>
    <definedName name="가드레일철거" localSheetId="47">#REF!</definedName>
    <definedName name="가드레일철거" localSheetId="52">#REF!</definedName>
    <definedName name="가드레일철거">#REF!</definedName>
    <definedName name="가로간지" localSheetId="13" hidden="1">{#N/A,#N/A,FALSE,"현장 NCR 분석";#N/A,#N/A,FALSE,"현장품질감사";#N/A,#N/A,FALSE,"현장품질감사"}</definedName>
    <definedName name="가로간지" hidden="1">{#N/A,#N/A,FALSE,"현장 NCR 분석";#N/A,#N/A,FALSE,"현장품질감사";#N/A,#N/A,FALSE,"현장품질감사"}</definedName>
    <definedName name="가벽" localSheetId="13" hidden="1">{#N/A,#N/A,FALSE,"조골재"}</definedName>
    <definedName name="가벽" localSheetId="9" hidden="1">{#N/A,#N/A,FALSE,"조골재"}</definedName>
    <definedName name="가벽" hidden="1">{#N/A,#N/A,FALSE,"조골재"}</definedName>
    <definedName name="가설공사" localSheetId="13" hidden="1">#REF!</definedName>
    <definedName name="가설공사" localSheetId="23" hidden="1">#REF!</definedName>
    <definedName name="가설공사" localSheetId="37" hidden="1">#REF!</definedName>
    <definedName name="가설공사" hidden="1">#REF!</definedName>
    <definedName name="간접경비" localSheetId="13" hidden="1">#REF!</definedName>
    <definedName name="간접경비" localSheetId="23" hidden="1">#REF!</definedName>
    <definedName name="간접경비" localSheetId="37" hidden="1">#REF!</definedName>
    <definedName name="간접경비" hidden="1">#REF!</definedName>
    <definedName name="강관말뚝공" localSheetId="20">#REF!</definedName>
    <definedName name="강관말뚝공" localSheetId="23">#REF!</definedName>
    <definedName name="강관말뚝공" localSheetId="35">#REF!</definedName>
    <definedName name="강관말뚝공" localSheetId="34">#REF!</definedName>
    <definedName name="강관말뚝공" localSheetId="37">#REF!</definedName>
    <definedName name="강관말뚝공" localSheetId="47">#REF!</definedName>
    <definedName name="강관말뚝공" localSheetId="52">#REF!</definedName>
    <definedName name="강관말뚝공">#REF!</definedName>
    <definedName name="강교스치로폴_채움" localSheetId="20">#REF!</definedName>
    <definedName name="강교스치로폴_채움" localSheetId="23">#REF!</definedName>
    <definedName name="강교스치로폴_채움" localSheetId="35">#REF!</definedName>
    <definedName name="강교스치로폴_채움" localSheetId="34">#REF!</definedName>
    <definedName name="강교스치로폴_채움" localSheetId="37">#REF!</definedName>
    <definedName name="강교스치로폴_채움" localSheetId="47">#REF!</definedName>
    <definedName name="강교스치로폴_채움" localSheetId="52">#REF!</definedName>
    <definedName name="강교스치로폴_채움">#REF!</definedName>
    <definedName name="강재거푸집" localSheetId="20">#REF!</definedName>
    <definedName name="강재거푸집" localSheetId="23">#REF!</definedName>
    <definedName name="강재거푸집" localSheetId="35">#REF!</definedName>
    <definedName name="강재거푸집" localSheetId="34">#REF!</definedName>
    <definedName name="강재거푸집" localSheetId="37">#REF!</definedName>
    <definedName name="강재거푸집" localSheetId="47">#REF!</definedName>
    <definedName name="강재거푸집" localSheetId="52">#REF!</definedName>
    <definedName name="강재거푸집">#REF!</definedName>
    <definedName name="거친마감" localSheetId="20">#REF!</definedName>
    <definedName name="거친마감" localSheetId="23">#REF!</definedName>
    <definedName name="거친마감" localSheetId="35">#REF!</definedName>
    <definedName name="거친마감" localSheetId="34">#REF!</definedName>
    <definedName name="거친마감" localSheetId="37">#REF!</definedName>
    <definedName name="거친마감" localSheetId="47">#REF!</definedName>
    <definedName name="거친마감" localSheetId="52">#REF!</definedName>
    <definedName name="거친마감">#REF!</definedName>
    <definedName name="거푸집6">23.81</definedName>
    <definedName name="검토서D" localSheetId="13" hidden="1">{#N/A,#N/A,FALSE,"현장 NCR 분석";#N/A,#N/A,FALSE,"현장품질감사";#N/A,#N/A,FALSE,"현장품질감사"}</definedName>
    <definedName name="검토서D" hidden="1">{#N/A,#N/A,FALSE,"현장 NCR 분석";#N/A,#N/A,FALSE,"현장품질감사";#N/A,#N/A,FALSE,"현장품질감사"}</definedName>
    <definedName name="겨격" localSheetId="13" hidden="1">#REF!</definedName>
    <definedName name="겨격" localSheetId="23" hidden="1">#REF!</definedName>
    <definedName name="겨격" localSheetId="37" hidden="1">#REF!</definedName>
    <definedName name="겨격" hidden="1">#REF!</definedName>
    <definedName name="경비1" hidden="1">'[10]환경기계공정표 (3)'!$I$733:$I$734</definedName>
    <definedName name="계" localSheetId="20">#REF!</definedName>
    <definedName name="계" localSheetId="23">#REF!</definedName>
    <definedName name="계" localSheetId="35">#REF!</definedName>
    <definedName name="계" localSheetId="34">#REF!</definedName>
    <definedName name="계" localSheetId="37">#REF!</definedName>
    <definedName name="계" localSheetId="47">#REF!</definedName>
    <definedName name="계" localSheetId="52">#REF!</definedName>
    <definedName name="계">#REF!</definedName>
    <definedName name="고강직경D13" localSheetId="20">#REF!</definedName>
    <definedName name="고강직경D13" localSheetId="23">#REF!</definedName>
    <definedName name="고강직경D13" localSheetId="35">#REF!</definedName>
    <definedName name="고강직경D13" localSheetId="34">#REF!</definedName>
    <definedName name="고강직경D13" localSheetId="37">#REF!</definedName>
    <definedName name="고강직경D13" localSheetId="47">#REF!</definedName>
    <definedName name="고강직경D13" localSheetId="52">#REF!</definedName>
    <definedName name="고강직경D13">#REF!</definedName>
    <definedName name="고강직경D16_25" localSheetId="20">#REF!</definedName>
    <definedName name="고강직경D16_25" localSheetId="23">#REF!</definedName>
    <definedName name="고강직경D16_25" localSheetId="35">#REF!</definedName>
    <definedName name="고강직경D16_25" localSheetId="34">#REF!</definedName>
    <definedName name="고강직경D16_25" localSheetId="37">#REF!</definedName>
    <definedName name="고강직경D16_25" localSheetId="47">#REF!</definedName>
    <definedName name="고강직경D16_25" localSheetId="52">#REF!</definedName>
    <definedName name="고강직경D16_25">#REF!</definedName>
    <definedName name="고강직경D29_35" localSheetId="20">#REF!</definedName>
    <definedName name="고강직경D29_35" localSheetId="23">#REF!</definedName>
    <definedName name="고강직경D29_35" localSheetId="35">#REF!</definedName>
    <definedName name="고강직경D29_35" localSheetId="34">#REF!</definedName>
    <definedName name="고강직경D29_35" localSheetId="37">#REF!</definedName>
    <definedName name="고강직경D29_35" localSheetId="47">#REF!</definedName>
    <definedName name="고강직경D29_35" localSheetId="52">#REF!</definedName>
    <definedName name="고강직경D29_35">#REF!</definedName>
    <definedName name="고문" localSheetId="13" hidden="1">{#N/A,#N/A,FALSE,"현장 NCR 분석";#N/A,#N/A,FALSE,"현장품질감사";#N/A,#N/A,FALSE,"현장품질감사"}</definedName>
    <definedName name="고문" hidden="1">{#N/A,#N/A,FALSE,"현장 NCR 분석";#N/A,#N/A,FALSE,"현장품질감사";#N/A,#N/A,FALSE,"현장품질감사"}</definedName>
    <definedName name="공기1" localSheetId="13" hidden="1">[4]설계내역서!#REF!</definedName>
    <definedName name="공기1" localSheetId="23" hidden="1">[4]설계내역서!#REF!</definedName>
    <definedName name="공기1" localSheetId="37" hidden="1">[4]설계내역서!#REF!</definedName>
    <definedName name="공기1" localSheetId="9" hidden="1">[4]설계내역서!#REF!</definedName>
    <definedName name="공기1" hidden="1">[4]설계내역서!#REF!</definedName>
    <definedName name="공사명" localSheetId="20">#REF!</definedName>
    <definedName name="공사명" localSheetId="23">#REF!</definedName>
    <definedName name="공사명" localSheetId="35">#REF!</definedName>
    <definedName name="공사명" localSheetId="34">#REF!</definedName>
    <definedName name="공사명" localSheetId="37">#REF!</definedName>
    <definedName name="공사명" localSheetId="47">#REF!</definedName>
    <definedName name="공사명" localSheetId="52">#REF!</definedName>
    <definedName name="공사명">#REF!</definedName>
    <definedName name="공사예정11" localSheetId="20">#REF!</definedName>
    <definedName name="공사예정11" localSheetId="23">#REF!</definedName>
    <definedName name="공사예정11" localSheetId="35">#REF!</definedName>
    <definedName name="공사예정11" localSheetId="34">#REF!</definedName>
    <definedName name="공사예정11" localSheetId="37">#REF!</definedName>
    <definedName name="공사예정11" localSheetId="47">#REF!</definedName>
    <definedName name="공사예정11" localSheetId="52">#REF!</definedName>
    <definedName name="공사예정11">#REF!</definedName>
    <definedName name="공사원가1" localSheetId="13" hidden="1">{#N/A,#N/A,FALSE,"조골재"}</definedName>
    <definedName name="공사원가1" localSheetId="9" hidden="1">{#N/A,#N/A,FALSE,"조골재"}</definedName>
    <definedName name="공사원가1" hidden="1">{#N/A,#N/A,FALSE,"조골재"}</definedName>
    <definedName name="공정표" localSheetId="13" hidden="1">{#N/A,#N/A,FALSE,"현장 NCR 분석";#N/A,#N/A,FALSE,"현장품질감사";#N/A,#N/A,FALSE,"현장품질감사"}</definedName>
    <definedName name="공정표" localSheetId="9" hidden="1">{#N/A,#N/A,FALSE,"현장 NCR 분석";#N/A,#N/A,FALSE,"현장품질감사";#N/A,#N/A,FALSE,"현장품질감사"}</definedName>
    <definedName name="공정표" hidden="1">{#N/A,#N/A,FALSE,"현장 NCR 분석";#N/A,#N/A,FALSE,"현장품질감사";#N/A,#N/A,FALSE,"현장품질감사"}</definedName>
    <definedName name="관급" localSheetId="20">#REF!,#REF!,#REF!</definedName>
    <definedName name="관급" localSheetId="23">#REF!,#REF!,#REF!</definedName>
    <definedName name="관급" localSheetId="35">#REF!,#REF!,#REF!</definedName>
    <definedName name="관급" localSheetId="34">#REF!,#REF!,#REF!</definedName>
    <definedName name="관급" localSheetId="37">#REF!,#REF!,#REF!</definedName>
    <definedName name="관급" localSheetId="47">#REF!,#REF!,#REF!</definedName>
    <definedName name="관급" localSheetId="52">#REF!,#REF!,#REF!</definedName>
    <definedName name="관급">#REF!,#REF!,#REF!</definedName>
    <definedName name="관로토공" localSheetId="13" hidden="1">{#N/A,#N/A,FALSE,"골재소요량";#N/A,#N/A,FALSE,"골재소요량"}</definedName>
    <definedName name="관로토공" hidden="1">{#N/A,#N/A,FALSE,"골재소요량";#N/A,#N/A,FALSE,"골재소요량"}</definedName>
    <definedName name="관리비" localSheetId="13" hidden="1">#REF!</definedName>
    <definedName name="관리비" localSheetId="23" hidden="1">#REF!</definedName>
    <definedName name="관리비" localSheetId="37" hidden="1">#REF!</definedName>
    <definedName name="관리비" hidden="1">#REF!</definedName>
    <definedName name="광주산사태" localSheetId="20">#REF!</definedName>
    <definedName name="광주산사태" localSheetId="23">#REF!</definedName>
    <definedName name="광주산사태" localSheetId="35">#REF!</definedName>
    <definedName name="광주산사태" localSheetId="34">#REF!</definedName>
    <definedName name="광주산사태" localSheetId="37">#REF!</definedName>
    <definedName name="광주산사태" localSheetId="47">#REF!</definedName>
    <definedName name="광주산사태" localSheetId="52">#REF!</definedName>
    <definedName name="광주산사태">#REF!</definedName>
    <definedName name="교대보호블럭_설치" localSheetId="20">#REF!</definedName>
    <definedName name="교대보호블럭_설치" localSheetId="23">#REF!</definedName>
    <definedName name="교대보호블럭_설치" localSheetId="35">#REF!</definedName>
    <definedName name="교대보호블럭_설치" localSheetId="34">#REF!</definedName>
    <definedName name="교대보호블럭_설치" localSheetId="37">#REF!</definedName>
    <definedName name="교대보호블럭_설치" localSheetId="47">#REF!</definedName>
    <definedName name="교대보호블럭_설치" localSheetId="52">#REF!</definedName>
    <definedName name="교대보호블럭_설치">#REF!</definedName>
    <definedName name="교량배수시설공" localSheetId="20">#REF!</definedName>
    <definedName name="교량배수시설공" localSheetId="23">#REF!</definedName>
    <definedName name="교량배수시설공" localSheetId="35">#REF!</definedName>
    <definedName name="교량배수시설공" localSheetId="34">#REF!</definedName>
    <definedName name="교량배수시설공" localSheetId="37">#REF!</definedName>
    <definedName name="교량배수시설공" localSheetId="47">#REF!</definedName>
    <definedName name="교량배수시설공" localSheetId="52">#REF!</definedName>
    <definedName name="교량배수시설공">#REF!</definedName>
    <definedName name="교통" localSheetId="20">#REF!</definedName>
    <definedName name="교통" localSheetId="23">#REF!</definedName>
    <definedName name="교통" localSheetId="35">#REF!</definedName>
    <definedName name="교통" localSheetId="34">#REF!</definedName>
    <definedName name="교통" localSheetId="37">#REF!</definedName>
    <definedName name="교통" localSheetId="47">#REF!</definedName>
    <definedName name="교통" localSheetId="52">#REF!</definedName>
    <definedName name="교통">#REF!</definedName>
    <definedName name="구산갑지" localSheetId="13" hidden="1">#REF!</definedName>
    <definedName name="구산갑지" localSheetId="23" hidden="1">#REF!</definedName>
    <definedName name="구산갑지" localSheetId="37" hidden="1">#REF!</definedName>
    <definedName name="구산갑지" hidden="1">#REF!</definedName>
    <definedName name="구조" localSheetId="13" hidden="1">[7]날개벽수량표!#REF!</definedName>
    <definedName name="구조" localSheetId="23" hidden="1">[7]날개벽수량표!#REF!</definedName>
    <definedName name="구조" localSheetId="37" hidden="1">[7]날개벽수량표!#REF!</definedName>
    <definedName name="구조" hidden="1">[7]날개벽수량표!#REF!</definedName>
    <definedName name="구조물공" localSheetId="13" hidden="1">#REF!</definedName>
    <definedName name="구조물공" localSheetId="23" hidden="1">#REF!</definedName>
    <definedName name="구조물공" localSheetId="37" hidden="1">#REF!</definedName>
    <definedName name="구조물공" hidden="1">#REF!</definedName>
    <definedName name="기경수정" localSheetId="20">#REF!</definedName>
    <definedName name="기경수정" localSheetId="23">#REF!</definedName>
    <definedName name="기경수정" localSheetId="35">#REF!</definedName>
    <definedName name="기경수정" localSheetId="34">#REF!</definedName>
    <definedName name="기경수정" localSheetId="37">#REF!</definedName>
    <definedName name="기경수정" localSheetId="47">#REF!</definedName>
    <definedName name="기경수정" localSheetId="52">#REF!</definedName>
    <definedName name="기경수정">#REF!</definedName>
    <definedName name="기계수량산출서" localSheetId="13" hidden="1">{#N/A,#N/A,FALSE,"골재소요량";#N/A,#N/A,FALSE,"골재소요량"}</definedName>
    <definedName name="기계수량산출서" hidden="1">{#N/A,#N/A,FALSE,"골재소요량";#N/A,#N/A,FALSE,"골재소요량"}</definedName>
    <definedName name="기별" localSheetId="13" hidden="1">{#N/A,#N/A,FALSE,"현장 NCR 분석";#N/A,#N/A,FALSE,"현장품질감사";#N/A,#N/A,FALSE,"현장품질감사"}</definedName>
    <definedName name="기별" hidden="1">{#N/A,#N/A,FALSE,"현장 NCR 분석";#N/A,#N/A,FALSE,"현장품질감사";#N/A,#N/A,FALSE,"현장품질감사"}</definedName>
    <definedName name="기본" localSheetId="20">#REF!</definedName>
    <definedName name="기본" localSheetId="23">#REF!</definedName>
    <definedName name="기본" localSheetId="35">#REF!</definedName>
    <definedName name="기본" localSheetId="34">#REF!</definedName>
    <definedName name="기본" localSheetId="37">#REF!</definedName>
    <definedName name="기본" localSheetId="47">#REF!</definedName>
    <definedName name="기본" localSheetId="52">#REF!</definedName>
    <definedName name="기본">#REF!</definedName>
    <definedName name="김주택" localSheetId="13" hidden="1">{#N/A,#N/A,FALSE,"골재소요량";#N/A,#N/A,FALSE,"골재소요량"}</definedName>
    <definedName name="김주택" hidden="1">{#N/A,#N/A,FALSE,"골재소요량";#N/A,#N/A,FALSE,"골재소요량"}</definedName>
    <definedName name="께기수량집계표" localSheetId="13" hidden="1">[2]조명시설!#REF!</definedName>
    <definedName name="께기수량집계표" localSheetId="23" hidden="1">[2]조명시설!#REF!</definedName>
    <definedName name="께기수량집계표" localSheetId="37" hidden="1">[2]조명시설!#REF!</definedName>
    <definedName name="께기수량집계표" localSheetId="9" hidden="1">[2]조명시설!#REF!</definedName>
    <definedName name="께기수량집계표" hidden="1">[2]조명시설!#REF!</definedName>
    <definedName name="ㄴㄴㄴ" localSheetId="13" hidden="1">{#N/A,#N/A,FALSE,"골재소요량";#N/A,#N/A,FALSE,"골재소요량"}</definedName>
    <definedName name="ㄴㄴㄴ" hidden="1">{#N/A,#N/A,FALSE,"골재소요량";#N/A,#N/A,FALSE,"골재소요량"}</definedName>
    <definedName name="ㄴㄴㄴㄴㄴ" localSheetId="13" hidden="1">#REF!</definedName>
    <definedName name="ㄴㄴㄴㄴㄴ" localSheetId="23" hidden="1">#REF!</definedName>
    <definedName name="ㄴㄴㄴㄴㄴ" localSheetId="37" hidden="1">#REF!</definedName>
    <definedName name="ㄴㄴㄴㄴㄴ" localSheetId="9" hidden="1">#REF!</definedName>
    <definedName name="ㄴㄴㄴㄴㄴ" hidden="1">#REF!</definedName>
    <definedName name="ㄴㅇㄹ" localSheetId="13" hidden="1">{#N/A,#N/A,FALSE,"2~8번"}</definedName>
    <definedName name="ㄴㅇㄹ" localSheetId="9" hidden="1">{#N/A,#N/A,FALSE,"2~8번"}</definedName>
    <definedName name="ㄴㅇㄹ" hidden="1">{#N/A,#N/A,FALSE,"2~8번"}</definedName>
    <definedName name="나사식_이음" localSheetId="20">#REF!</definedName>
    <definedName name="나사식_이음" localSheetId="23">#REF!</definedName>
    <definedName name="나사식_이음" localSheetId="35">#REF!</definedName>
    <definedName name="나사식_이음" localSheetId="34">#REF!</definedName>
    <definedName name="나사식_이음" localSheetId="37">#REF!</definedName>
    <definedName name="나사식_이음" localSheetId="47">#REF!</definedName>
    <definedName name="나사식_이음" localSheetId="52">#REF!</definedName>
    <definedName name="나사식_이음">#REF!</definedName>
    <definedName name="낙석단위" localSheetId="20">#REF!</definedName>
    <definedName name="낙석단위" localSheetId="23">#REF!</definedName>
    <definedName name="낙석단위" localSheetId="35">#REF!</definedName>
    <definedName name="낙석단위" localSheetId="34">#REF!</definedName>
    <definedName name="낙석단위" localSheetId="37">#REF!</definedName>
    <definedName name="낙석단위" localSheetId="47">#REF!</definedName>
    <definedName name="낙석단위" localSheetId="52">#REF!</definedName>
    <definedName name="낙석단위">#REF!</definedName>
    <definedName name="낙찰" localSheetId="20">#REF!</definedName>
    <definedName name="낙찰" localSheetId="23">#REF!</definedName>
    <definedName name="낙찰" localSheetId="35">#REF!</definedName>
    <definedName name="낙찰" localSheetId="34">#REF!</definedName>
    <definedName name="낙찰" localSheetId="37">#REF!</definedName>
    <definedName name="낙찰" localSheetId="47">#REF!</definedName>
    <definedName name="낙찰" localSheetId="52">#REF!</definedName>
    <definedName name="낙찰">#REF!</definedName>
    <definedName name="내공H" localSheetId="20">#REF!</definedName>
    <definedName name="내공H" localSheetId="23">#REF!</definedName>
    <definedName name="내공H" localSheetId="35">#REF!</definedName>
    <definedName name="내공H" localSheetId="34">#REF!</definedName>
    <definedName name="내공H" localSheetId="37">#REF!</definedName>
    <definedName name="내공H" localSheetId="47">#REF!</definedName>
    <definedName name="내공H" localSheetId="52">#REF!</definedName>
    <definedName name="내공H">#REF!</definedName>
    <definedName name="내공V" localSheetId="20">#REF!</definedName>
    <definedName name="내공V" localSheetId="23">#REF!</definedName>
    <definedName name="내공V" localSheetId="35">#REF!</definedName>
    <definedName name="내공V" localSheetId="34">#REF!</definedName>
    <definedName name="내공V" localSheetId="37">#REF!</definedName>
    <definedName name="내공V" localSheetId="47">#REF!</definedName>
    <definedName name="내공V" localSheetId="52">#REF!</definedName>
    <definedName name="내공V">#REF!</definedName>
    <definedName name="내공넓이" localSheetId="20">#REF!</definedName>
    <definedName name="내공넓이" localSheetId="23">#REF!</definedName>
    <definedName name="내공넓이" localSheetId="35">#REF!</definedName>
    <definedName name="내공넓이" localSheetId="34">#REF!</definedName>
    <definedName name="내공넓이" localSheetId="37">#REF!</definedName>
    <definedName name="내공넓이" localSheetId="47">#REF!</definedName>
    <definedName name="내공넓이" localSheetId="52">#REF!</definedName>
    <definedName name="내공넓이">#REF!</definedName>
    <definedName name="내공높이" localSheetId="20">#REF!</definedName>
    <definedName name="내공높이" localSheetId="23">#REF!</definedName>
    <definedName name="내공높이" localSheetId="35">#REF!</definedName>
    <definedName name="내공높이" localSheetId="34">#REF!</definedName>
    <definedName name="내공높이" localSheetId="37">#REF!</definedName>
    <definedName name="내공높이" localSheetId="47">#REF!</definedName>
    <definedName name="내공높이" localSheetId="52">#REF!</definedName>
    <definedName name="내공높이">#REF!</definedName>
    <definedName name="내벽" localSheetId="20">#REF!</definedName>
    <definedName name="내벽" localSheetId="23">#REF!</definedName>
    <definedName name="내벽" localSheetId="35">#REF!</definedName>
    <definedName name="내벽" localSheetId="34">#REF!</definedName>
    <definedName name="내벽" localSheetId="37">#REF!</definedName>
    <definedName name="내벽" localSheetId="47">#REF!</definedName>
    <definedName name="내벽" localSheetId="52">#REF!</definedName>
    <definedName name="내벽">#REF!</definedName>
    <definedName name="내역서2" localSheetId="20">#REF!</definedName>
    <definedName name="내역서2" localSheetId="23">#REF!</definedName>
    <definedName name="내역서2" localSheetId="35">#REF!</definedName>
    <definedName name="내역서2" localSheetId="34">#REF!</definedName>
    <definedName name="내역서2" localSheetId="37">#REF!</definedName>
    <definedName name="내역서2" localSheetId="47">#REF!</definedName>
    <definedName name="내역서2" localSheetId="52">#REF!</definedName>
    <definedName name="내역서2">#REF!</definedName>
    <definedName name="내진" localSheetId="20">#REF!</definedName>
    <definedName name="내진" localSheetId="23">#REF!</definedName>
    <definedName name="내진" localSheetId="35">#REF!</definedName>
    <definedName name="내진" localSheetId="34">#REF!</definedName>
    <definedName name="내진" localSheetId="37">#REF!</definedName>
    <definedName name="내진" localSheetId="47">#REF!</definedName>
    <definedName name="내진" localSheetId="52">#REF!</definedName>
    <definedName name="내진">#REF!</definedName>
    <definedName name="ㄷ" localSheetId="13" hidden="1">{#N/A,#N/A,FALSE,"2~8번"}</definedName>
    <definedName name="ㄷ" localSheetId="9" hidden="1">{#N/A,#N/A,FALSE,"2~8번"}</definedName>
    <definedName name="ㄷ" hidden="1">{#N/A,#N/A,FALSE,"2~8번"}</definedName>
    <definedName name="다우웰바설치공" localSheetId="20">#REF!</definedName>
    <definedName name="다우웰바설치공" localSheetId="23">#REF!</definedName>
    <definedName name="다우웰바설치공" localSheetId="35">#REF!</definedName>
    <definedName name="다우웰바설치공" localSheetId="34">#REF!</definedName>
    <definedName name="다우웰바설치공" localSheetId="37">#REF!</definedName>
    <definedName name="다우웰바설치공" localSheetId="47">#REF!</definedName>
    <definedName name="다우웰바설치공" localSheetId="52">#REF!</definedName>
    <definedName name="다우웰바설치공">#REF!</definedName>
    <definedName name="다짐되메우기" localSheetId="20">#REF!</definedName>
    <definedName name="다짐되메우기" localSheetId="23">#REF!</definedName>
    <definedName name="다짐되메우기" localSheetId="35">#REF!</definedName>
    <definedName name="다짐되메우기" localSheetId="34">#REF!</definedName>
    <definedName name="다짐되메우기" localSheetId="37">#REF!</definedName>
    <definedName name="다짐되메우기" localSheetId="47">#REF!</definedName>
    <definedName name="다짐되메우기" localSheetId="52">#REF!</definedName>
    <definedName name="다짐되메우기">#REF!</definedName>
    <definedName name="단가비교표" localSheetId="20">#REF!,#REF!</definedName>
    <definedName name="단가비교표" localSheetId="23">#REF!,#REF!</definedName>
    <definedName name="단가비교표" localSheetId="35">#REF!,#REF!</definedName>
    <definedName name="단가비교표" localSheetId="34">#REF!,#REF!</definedName>
    <definedName name="단가비교표" localSheetId="37">#REF!,#REF!</definedName>
    <definedName name="단가비교표" localSheetId="47">#REF!,#REF!</definedName>
    <definedName name="단가비교표" localSheetId="52">#REF!,#REF!</definedName>
    <definedName name="단가비교표">#REF!,#REF!</definedName>
    <definedName name="단가사출" localSheetId="13" hidden="1">{#N/A,#N/A,FALSE,"골재소요량";#N/A,#N/A,FALSE,"골재소요량"}</definedName>
    <definedName name="단가사출" hidden="1">{#N/A,#N/A,FALSE,"골재소요량";#N/A,#N/A,FALSE,"골재소요량"}</definedName>
    <definedName name="단가산출서" localSheetId="13" hidden="1">{#N/A,#N/A,FALSE,"2~8번"}</definedName>
    <definedName name="단가산출서" hidden="1">{#N/A,#N/A,FALSE,"2~8번"}</definedName>
    <definedName name="단위" localSheetId="20">#REF!</definedName>
    <definedName name="단위" localSheetId="23">#REF!</definedName>
    <definedName name="단위" localSheetId="35">#REF!</definedName>
    <definedName name="단위" localSheetId="34">#REF!</definedName>
    <definedName name="단위" localSheetId="37">#REF!</definedName>
    <definedName name="단위" localSheetId="47">#REF!</definedName>
    <definedName name="단위" localSheetId="52">#REF!</definedName>
    <definedName name="단위">#REF!</definedName>
    <definedName name="대가" localSheetId="20">#REF!,#REF!</definedName>
    <definedName name="대가" localSheetId="23">#REF!,#REF!</definedName>
    <definedName name="대가" localSheetId="35">#REF!,#REF!</definedName>
    <definedName name="대가" localSheetId="34">#REF!,#REF!</definedName>
    <definedName name="대가" localSheetId="37">#REF!,#REF!</definedName>
    <definedName name="대가" localSheetId="47">#REF!,#REF!</definedName>
    <definedName name="대가" localSheetId="52">#REF!,#REF!</definedName>
    <definedName name="대가">#REF!,#REF!</definedName>
    <definedName name="데크휘니샤면고르기" localSheetId="20">#REF!</definedName>
    <definedName name="데크휘니샤면고르기" localSheetId="23">#REF!</definedName>
    <definedName name="데크휘니샤면고르기" localSheetId="35">#REF!</definedName>
    <definedName name="데크휘니샤면고르기" localSheetId="34">#REF!</definedName>
    <definedName name="데크휘니샤면고르기" localSheetId="37">#REF!</definedName>
    <definedName name="데크휘니샤면고르기" localSheetId="47">#REF!</definedName>
    <definedName name="데크휘니샤면고르기" localSheetId="52">#REF!</definedName>
    <definedName name="데크휘니샤면고르기">#REF!</definedName>
    <definedName name="돌" localSheetId="20">#REF!</definedName>
    <definedName name="돌" localSheetId="23">#REF!</definedName>
    <definedName name="돌" localSheetId="35">#REF!</definedName>
    <definedName name="돌" localSheetId="34">#REF!</definedName>
    <definedName name="돌" localSheetId="37">#REF!</definedName>
    <definedName name="돌" localSheetId="47">#REF!</definedName>
    <definedName name="돌" localSheetId="52">#REF!</definedName>
    <definedName name="돌">#REF!</definedName>
    <definedName name="떼1" localSheetId="20">#REF!</definedName>
    <definedName name="떼1" localSheetId="23">#REF!</definedName>
    <definedName name="떼1" localSheetId="35">#REF!</definedName>
    <definedName name="떼1" localSheetId="34">#REF!</definedName>
    <definedName name="떼1" localSheetId="37">#REF!</definedName>
    <definedName name="떼1" localSheetId="47">#REF!</definedName>
    <definedName name="떼1" localSheetId="52">#REF!</definedName>
    <definedName name="떼1">#REF!</definedName>
    <definedName name="ㄹㄹㄹ" localSheetId="13" hidden="1">#REF!</definedName>
    <definedName name="ㄹㄹㄹ" localSheetId="23" hidden="1">#REF!</definedName>
    <definedName name="ㄹㄹㄹ" localSheetId="37" hidden="1">#REF!</definedName>
    <definedName name="ㄹㄹㄹ" localSheetId="9" hidden="1">#REF!</definedName>
    <definedName name="ㄹㄹㄹ" hidden="1">#REF!</definedName>
    <definedName name="러ㅏㅠ퍼ㅏㅠㄹ파ㅓ" localSheetId="13" hidden="1">#REF!</definedName>
    <definedName name="러ㅏㅠ퍼ㅏㅠㄹ파ㅓ" localSheetId="23" hidden="1">#REF!</definedName>
    <definedName name="러ㅏㅠ퍼ㅏㅠㄹ파ㅓ" localSheetId="37" hidden="1">#REF!</definedName>
    <definedName name="러ㅏㅠ퍼ㅏㅠㄹ파ㅓ" hidden="1">#REF!</definedName>
    <definedName name="ㅁ2" localSheetId="20">#REF!</definedName>
    <definedName name="ㅁ2" localSheetId="23">#REF!</definedName>
    <definedName name="ㅁ2" localSheetId="35">#REF!</definedName>
    <definedName name="ㅁ2" localSheetId="34">#REF!</definedName>
    <definedName name="ㅁ2" localSheetId="37">#REF!</definedName>
    <definedName name="ㅁ2" localSheetId="47">#REF!</definedName>
    <definedName name="ㅁ2" localSheetId="52">#REF!</definedName>
    <definedName name="ㅁ2">#REF!</definedName>
    <definedName name="ㅁ92" localSheetId="20">#REF!</definedName>
    <definedName name="ㅁ92" localSheetId="23">#REF!</definedName>
    <definedName name="ㅁ92" localSheetId="35">#REF!</definedName>
    <definedName name="ㅁ92" localSheetId="34">#REF!</definedName>
    <definedName name="ㅁ92" localSheetId="37">#REF!</definedName>
    <definedName name="ㅁ92" localSheetId="47">#REF!</definedName>
    <definedName name="ㅁ92" localSheetId="52">#REF!</definedName>
    <definedName name="ㅁ92">#REF!</definedName>
    <definedName name="ㅁㄴ" localSheetId="13" hidden="1">{#N/A,#N/A,FALSE,"2~8번"}</definedName>
    <definedName name="ㅁㄴ" localSheetId="9" hidden="1">{#N/A,#N/A,FALSE,"2~8번"}</definedName>
    <definedName name="ㅁㄴ" hidden="1">{#N/A,#N/A,FALSE,"2~8번"}</definedName>
    <definedName name="ㅁㄴㅇ" localSheetId="13" hidden="1">{#N/A,#N/A,FALSE,"운반시간"}</definedName>
    <definedName name="ㅁㄴㅇ" localSheetId="9" hidden="1">{#N/A,#N/A,FALSE,"운반시간"}</definedName>
    <definedName name="ㅁㄴㅇ" hidden="1">{#N/A,#N/A,FALSE,"운반시간"}</definedName>
    <definedName name="ㅁㄴㅇㅁㄴㅇ" localSheetId="13" hidden="1">#REF!</definedName>
    <definedName name="ㅁㄴㅇㅁㄴㅇ" localSheetId="23" hidden="1">#REF!</definedName>
    <definedName name="ㅁㄴㅇㅁㄴㅇ" localSheetId="37" hidden="1">#REF!</definedName>
    <definedName name="ㅁㄴㅇㅁㄴㅇ" localSheetId="9" hidden="1">#REF!</definedName>
    <definedName name="ㅁㄴㅇㅁㄴㅇ" hidden="1">#REF!</definedName>
    <definedName name="ㅁㅁㅁ" localSheetId="13" hidden="1">#REF!</definedName>
    <definedName name="ㅁㅁㅁ" localSheetId="23" hidden="1">#REF!</definedName>
    <definedName name="ㅁㅁㅁ" localSheetId="37" hidden="1">#REF!</definedName>
    <definedName name="ㅁㅁㅁ" localSheetId="9" hidden="1">#REF!</definedName>
    <definedName name="ㅁㅁㅁ" hidden="1">#REF!</definedName>
    <definedName name="만득이" localSheetId="13" hidden="1">{#N/A,#N/A,FALSE,"2~8번"}</definedName>
    <definedName name="만득이" hidden="1">{#N/A,#N/A,FALSE,"2~8번"}</definedName>
    <definedName name="말뚝길이" localSheetId="20">#REF!</definedName>
    <definedName name="말뚝길이" localSheetId="23">#REF!</definedName>
    <definedName name="말뚝길이" localSheetId="35">#REF!</definedName>
    <definedName name="말뚝길이" localSheetId="34">#REF!</definedName>
    <definedName name="말뚝길이" localSheetId="37">#REF!</definedName>
    <definedName name="말뚝길이" localSheetId="47">#REF!</definedName>
    <definedName name="말뚝길이" localSheetId="52">#REF!</definedName>
    <definedName name="말뚝길이">#REF!</definedName>
    <definedName name="말뚝속채움" localSheetId="20">#REF!</definedName>
    <definedName name="말뚝속채움" localSheetId="23">#REF!</definedName>
    <definedName name="말뚝속채움" localSheetId="35">#REF!</definedName>
    <definedName name="말뚝속채움" localSheetId="34">#REF!</definedName>
    <definedName name="말뚝속채움" localSheetId="37">#REF!</definedName>
    <definedName name="말뚝속채움" localSheetId="47">#REF!</definedName>
    <definedName name="말뚝속채움" localSheetId="52">#REF!</definedName>
    <definedName name="말뚝속채움">#REF!</definedName>
    <definedName name="말뚝시험비" localSheetId="20">#REF!</definedName>
    <definedName name="말뚝시험비" localSheetId="23">#REF!</definedName>
    <definedName name="말뚝시험비" localSheetId="35">#REF!</definedName>
    <definedName name="말뚝시험비" localSheetId="34">#REF!</definedName>
    <definedName name="말뚝시험비" localSheetId="37">#REF!</definedName>
    <definedName name="말뚝시험비" localSheetId="47">#REF!</definedName>
    <definedName name="말뚝시험비" localSheetId="52">#REF!</definedName>
    <definedName name="말뚝시험비">#REF!</definedName>
    <definedName name="말뚝이음" localSheetId="20">#REF!</definedName>
    <definedName name="말뚝이음" localSheetId="23">#REF!</definedName>
    <definedName name="말뚝이음" localSheetId="35">#REF!</definedName>
    <definedName name="말뚝이음" localSheetId="34">#REF!</definedName>
    <definedName name="말뚝이음" localSheetId="37">#REF!</definedName>
    <definedName name="말뚝이음" localSheetId="47">#REF!</definedName>
    <definedName name="말뚝이음" localSheetId="52">#REF!</definedName>
    <definedName name="말뚝이음">#REF!</definedName>
    <definedName name="매끈한마감" localSheetId="20">#REF!</definedName>
    <definedName name="매끈한마감" localSheetId="23">#REF!</definedName>
    <definedName name="매끈한마감" localSheetId="35">#REF!</definedName>
    <definedName name="매끈한마감" localSheetId="34">#REF!</definedName>
    <definedName name="매끈한마감" localSheetId="37">#REF!</definedName>
    <definedName name="매끈한마감" localSheetId="47">#REF!</definedName>
    <definedName name="매끈한마감" localSheetId="52">#REF!</definedName>
    <definedName name="매끈한마감">#REF!</definedName>
    <definedName name="매크로1">[0]!매크로1</definedName>
    <definedName name="매크로10">[0]!매크로10</definedName>
    <definedName name="매크로12">[0]!매크로12</definedName>
    <definedName name="매크로13">[0]!매크로13</definedName>
    <definedName name="매크로14">[0]!매크로14</definedName>
    <definedName name="매크로15">[0]!매크로15</definedName>
    <definedName name="매크로16">[0]!매크로16</definedName>
    <definedName name="매크로17">[0]!매크로17</definedName>
    <definedName name="매크로19">[0]!매크로19</definedName>
    <definedName name="매크로2">[0]!매크로2</definedName>
    <definedName name="매크로3">[0]!매크로3</definedName>
    <definedName name="매크로5">[0]!매크로5</definedName>
    <definedName name="매크로7">[0]!매크로7</definedName>
    <definedName name="매크로8">[0]!매크로8</definedName>
    <definedName name="매크로9">[0]!매크로9</definedName>
    <definedName name="매크로홓">[0]!매크로홓</definedName>
    <definedName name="매홀2" localSheetId="13" hidden="1">{#N/A,#N/A,FALSE,"현장 NCR 분석";#N/A,#N/A,FALSE,"현장품질감사";#N/A,#N/A,FALSE,"현장품질감사"}</definedName>
    <definedName name="매홀2" hidden="1">{#N/A,#N/A,FALSE,"현장 NCR 분석";#N/A,#N/A,FALSE,"현장품질감사";#N/A,#N/A,FALSE,"현장품질감사"}</definedName>
    <definedName name="머16" localSheetId="20">#REF!</definedName>
    <definedName name="머16" localSheetId="23">#REF!</definedName>
    <definedName name="머16" localSheetId="35">#REF!</definedName>
    <definedName name="머16" localSheetId="34">#REF!</definedName>
    <definedName name="머16" localSheetId="37">#REF!</definedName>
    <definedName name="머16" localSheetId="47">#REF!</definedName>
    <definedName name="머16" localSheetId="52">#REF!</definedName>
    <definedName name="머16">#REF!</definedName>
    <definedName name="메1" localSheetId="20">#REF!</definedName>
    <definedName name="메1" localSheetId="23">#REF!</definedName>
    <definedName name="메1" localSheetId="35">#REF!</definedName>
    <definedName name="메1" localSheetId="34">#REF!</definedName>
    <definedName name="메1" localSheetId="37">#REF!</definedName>
    <definedName name="메1" localSheetId="47">#REF!</definedName>
    <definedName name="메1" localSheetId="52">#REF!</definedName>
    <definedName name="메1">#REF!</definedName>
    <definedName name="면벽높이" localSheetId="20">#REF!</definedName>
    <definedName name="면벽높이" localSheetId="23">#REF!</definedName>
    <definedName name="면벽높이" localSheetId="35">#REF!</definedName>
    <definedName name="면벽높이" localSheetId="34">#REF!</definedName>
    <definedName name="면벽높이" localSheetId="37">#REF!</definedName>
    <definedName name="면벽높이" localSheetId="47">#REF!</definedName>
    <definedName name="면벽높이" localSheetId="52">#REF!</definedName>
    <definedName name="면벽높이">#REF!</definedName>
    <definedName name="면벽두께" localSheetId="20">#REF!</definedName>
    <definedName name="면벽두께" localSheetId="23">#REF!</definedName>
    <definedName name="면벽두께" localSheetId="35">#REF!</definedName>
    <definedName name="면벽두께" localSheetId="34">#REF!</definedName>
    <definedName name="면벽두께" localSheetId="37">#REF!</definedName>
    <definedName name="면벽두께" localSheetId="47">#REF!</definedName>
    <definedName name="면벽두께" localSheetId="52">#REF!</definedName>
    <definedName name="면벽두께">#REF!</definedName>
    <definedName name="모21" localSheetId="20">#REF!</definedName>
    <definedName name="모21" localSheetId="23">#REF!</definedName>
    <definedName name="모21" localSheetId="35">#REF!</definedName>
    <definedName name="모21" localSheetId="34">#REF!</definedName>
    <definedName name="모21" localSheetId="37">#REF!</definedName>
    <definedName name="모21" localSheetId="47">#REF!</definedName>
    <definedName name="모21" localSheetId="52">#REF!</definedName>
    <definedName name="모21">#REF!</definedName>
    <definedName name="무늬거푸집" localSheetId="20">#REF!</definedName>
    <definedName name="무늬거푸집" localSheetId="23">#REF!</definedName>
    <definedName name="무늬거푸집" localSheetId="35">#REF!</definedName>
    <definedName name="무늬거푸집" localSheetId="34">#REF!</definedName>
    <definedName name="무늬거푸집" localSheetId="37">#REF!</definedName>
    <definedName name="무늬거푸집" localSheetId="47">#REF!</definedName>
    <definedName name="무늬거푸집" localSheetId="52">#REF!</definedName>
    <definedName name="무늬거푸집">#REF!</definedName>
    <definedName name="ㅂㅈ" localSheetId="13" hidden="1">{#N/A,#N/A,FALSE,"2~8번"}</definedName>
    <definedName name="ㅂㅈ" hidden="1">{#N/A,#N/A,FALSE,"2~8번"}</definedName>
    <definedName name="반옹벽1" localSheetId="20">#REF!</definedName>
    <definedName name="반옹벽1" localSheetId="23">#REF!</definedName>
    <definedName name="반옹벽1" localSheetId="35">#REF!</definedName>
    <definedName name="반옹벽1" localSheetId="34">#REF!</definedName>
    <definedName name="반옹벽1" localSheetId="37">#REF!</definedName>
    <definedName name="반옹벽1" localSheetId="47">#REF!</definedName>
    <definedName name="반옹벽1" localSheetId="52">#REF!</definedName>
    <definedName name="반옹벽1">#REF!</definedName>
    <definedName name="방수공" localSheetId="20">#REF!</definedName>
    <definedName name="방수공" localSheetId="23">#REF!</definedName>
    <definedName name="방수공" localSheetId="35">#REF!</definedName>
    <definedName name="방수공" localSheetId="34">#REF!</definedName>
    <definedName name="방수공" localSheetId="37">#REF!</definedName>
    <definedName name="방수공" localSheetId="47">#REF!</definedName>
    <definedName name="방수공" localSheetId="52">#REF!</definedName>
    <definedName name="방수공">#REF!</definedName>
    <definedName name="방호벽" localSheetId="20">#REF!</definedName>
    <definedName name="방호벽" localSheetId="23">#REF!</definedName>
    <definedName name="방호벽" localSheetId="35">#REF!</definedName>
    <definedName name="방호벽" localSheetId="34">#REF!</definedName>
    <definedName name="방호벽" localSheetId="37">#REF!</definedName>
    <definedName name="방호벽" localSheetId="47">#REF!</definedName>
    <definedName name="방호벽" localSheetId="52">#REF!</definedName>
    <definedName name="방호벽">#REF!</definedName>
    <definedName name="배수" localSheetId="13" hidden="1">[11]날개벽수량표!#REF!</definedName>
    <definedName name="배수" localSheetId="23" hidden="1">[11]날개벽수량표!#REF!</definedName>
    <definedName name="배수" localSheetId="37" hidden="1">[11]날개벽수량표!#REF!</definedName>
    <definedName name="배수" hidden="1">[11]날개벽수량표!#REF!</definedName>
    <definedName name="번호" localSheetId="20">#REF!</definedName>
    <definedName name="번호" localSheetId="23">#REF!</definedName>
    <definedName name="번호" localSheetId="35">#REF!</definedName>
    <definedName name="번호" localSheetId="34">#REF!</definedName>
    <definedName name="번호" localSheetId="37">#REF!</definedName>
    <definedName name="번호" localSheetId="47">#REF!</definedName>
    <definedName name="번호" localSheetId="52">#REF!</definedName>
    <definedName name="번호">#REF!</definedName>
    <definedName name="벽체" localSheetId="13" hidden="1">{#N/A,#N/A,FALSE,"혼합골재"}</definedName>
    <definedName name="벽체" hidden="1">{#N/A,#N/A,FALSE,"혼합골재"}</definedName>
    <definedName name="변경" localSheetId="13" hidden="1">{#N/A,#N/A,FALSE,"현장 NCR 분석";#N/A,#N/A,FALSE,"현장품질감사";#N/A,#N/A,FALSE,"현장품질감사"}</definedName>
    <definedName name="변경" hidden="1">{#N/A,#N/A,FALSE,"현장 NCR 분석";#N/A,#N/A,FALSE,"현장품질감사";#N/A,#N/A,FALSE,"현장품질감사"}</definedName>
    <definedName name="보통마감" localSheetId="20">#REF!</definedName>
    <definedName name="보통마감" localSheetId="23">#REF!</definedName>
    <definedName name="보통마감" localSheetId="35">#REF!</definedName>
    <definedName name="보통마감" localSheetId="34">#REF!</definedName>
    <definedName name="보통마감" localSheetId="37">#REF!</definedName>
    <definedName name="보통마감" localSheetId="47">#REF!</definedName>
    <definedName name="보통마감" localSheetId="52">#REF!</definedName>
    <definedName name="보통마감">#REF!</definedName>
    <definedName name="복구계획도2" localSheetId="13" hidden="1">{#N/A,#N/A,FALSE,"현장 NCR 분석";#N/A,#N/A,FALSE,"현장품질감사";#N/A,#N/A,FALSE,"현장품질감사"}</definedName>
    <definedName name="복구계획도2" hidden="1">{#N/A,#N/A,FALSE,"현장 NCR 분석";#N/A,#N/A,FALSE,"현장품질감사";#N/A,#N/A,FALSE,"현장품질감사"}</definedName>
    <definedName name="부" localSheetId="13" hidden="1">{#N/A,#N/A,FALSE,"현장 NCR 분석";#N/A,#N/A,FALSE,"현장품질감사";#N/A,#N/A,FALSE,"현장품질감사"}</definedName>
    <definedName name="부" localSheetId="9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대공사" localSheetId="13" hidden="1">#REF!</definedName>
    <definedName name="부대공사" localSheetId="23" hidden="1">#REF!</definedName>
    <definedName name="부대공사" localSheetId="37" hidden="1">#REF!</definedName>
    <definedName name="부대공사" hidden="1">#REF!</definedName>
    <definedName name="부손익" localSheetId="13" hidden="1">{#N/A,#N/A,FALSE,"현장 NCR 분석";#N/A,#N/A,FALSE,"현장품질감사";#N/A,#N/A,FALSE,"현장품질감사"}</definedName>
    <definedName name="부손익" localSheetId="9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브라켓길이1" localSheetId="20">#REF!</definedName>
    <definedName name="브라켓길이1" localSheetId="23">#REF!</definedName>
    <definedName name="브라켓길이1" localSheetId="35">#REF!</definedName>
    <definedName name="브라켓길이1" localSheetId="34">#REF!</definedName>
    <definedName name="브라켓길이1" localSheetId="37">#REF!</definedName>
    <definedName name="브라켓길이1" localSheetId="47">#REF!</definedName>
    <definedName name="브라켓길이1" localSheetId="52">#REF!</definedName>
    <definedName name="브라켓길이1">#REF!</definedName>
    <definedName name="브라켓길이2" localSheetId="20">#REF!</definedName>
    <definedName name="브라켓길이2" localSheetId="23">#REF!</definedName>
    <definedName name="브라켓길이2" localSheetId="35">#REF!</definedName>
    <definedName name="브라켓길이2" localSheetId="34">#REF!</definedName>
    <definedName name="브라켓길이2" localSheetId="37">#REF!</definedName>
    <definedName name="브라켓길이2" localSheetId="47">#REF!</definedName>
    <definedName name="브라켓길이2" localSheetId="52">#REF!</definedName>
    <definedName name="브라켓길이2">#REF!</definedName>
    <definedName name="브라켓높이1" localSheetId="20">#REF!</definedName>
    <definedName name="브라켓높이1" localSheetId="23">#REF!</definedName>
    <definedName name="브라켓높이1" localSheetId="35">#REF!</definedName>
    <definedName name="브라켓높이1" localSheetId="34">#REF!</definedName>
    <definedName name="브라켓높이1" localSheetId="37">#REF!</definedName>
    <definedName name="브라켓높이1" localSheetId="47">#REF!</definedName>
    <definedName name="브라켓높이1" localSheetId="52">#REF!</definedName>
    <definedName name="브라켓높이1">#REF!</definedName>
    <definedName name="브라켓높이2" localSheetId="20">#REF!</definedName>
    <definedName name="브라켓높이2" localSheetId="23">#REF!</definedName>
    <definedName name="브라켓높이2" localSheetId="35">#REF!</definedName>
    <definedName name="브라켓높이2" localSheetId="34">#REF!</definedName>
    <definedName name="브라켓높이2" localSheetId="37">#REF!</definedName>
    <definedName name="브라켓높이2" localSheetId="47">#REF!</definedName>
    <definedName name="브라켓높이2" localSheetId="52">#REF!</definedName>
    <definedName name="브라켓높이2">#REF!</definedName>
    <definedName name="브라켓폭" localSheetId="20">#REF!</definedName>
    <definedName name="브라켓폭" localSheetId="23">#REF!</definedName>
    <definedName name="브라켓폭" localSheetId="35">#REF!</definedName>
    <definedName name="브라켓폭" localSheetId="34">#REF!</definedName>
    <definedName name="브라켓폭" localSheetId="37">#REF!</definedName>
    <definedName name="브라켓폭" localSheetId="47">#REF!</definedName>
    <definedName name="브라켓폭" localSheetId="52">#REF!</definedName>
    <definedName name="브라켓폭">#REF!</definedName>
    <definedName name="블록H" localSheetId="20">#REF!</definedName>
    <definedName name="블록H" localSheetId="23">#REF!</definedName>
    <definedName name="블록H" localSheetId="35">#REF!</definedName>
    <definedName name="블록H" localSheetId="34">#REF!</definedName>
    <definedName name="블록H" localSheetId="37">#REF!</definedName>
    <definedName name="블록H" localSheetId="47">#REF!</definedName>
    <definedName name="블록H" localSheetId="52">#REF!</definedName>
    <definedName name="블록H">#REF!</definedName>
    <definedName name="블록V" localSheetId="20">#REF!</definedName>
    <definedName name="블록V" localSheetId="23">#REF!</definedName>
    <definedName name="블록V" localSheetId="35">#REF!</definedName>
    <definedName name="블록V" localSheetId="34">#REF!</definedName>
    <definedName name="블록V" localSheetId="37">#REF!</definedName>
    <definedName name="블록V" localSheetId="47">#REF!</definedName>
    <definedName name="블록V" localSheetId="52">#REF!</definedName>
    <definedName name="블록V">#REF!</definedName>
    <definedName name="비목1" localSheetId="20">#REF!</definedName>
    <definedName name="비목1" localSheetId="23">#REF!</definedName>
    <definedName name="비목1" localSheetId="35">#REF!</definedName>
    <definedName name="비목1" localSheetId="34">#REF!</definedName>
    <definedName name="비목1" localSheetId="37">#REF!</definedName>
    <definedName name="비목1" localSheetId="47">#REF!</definedName>
    <definedName name="비목1" localSheetId="52">#REF!</definedName>
    <definedName name="비목1">#REF!</definedName>
    <definedName name="비목2" localSheetId="20">#REF!</definedName>
    <definedName name="비목2" localSheetId="23">#REF!</definedName>
    <definedName name="비목2" localSheetId="35">#REF!</definedName>
    <definedName name="비목2" localSheetId="34">#REF!</definedName>
    <definedName name="비목2" localSheetId="37">#REF!</definedName>
    <definedName name="비목2" localSheetId="47">#REF!</definedName>
    <definedName name="비목2" localSheetId="52">#REF!</definedName>
    <definedName name="비목2">#REF!</definedName>
    <definedName name="비목3" localSheetId="20">#REF!</definedName>
    <definedName name="비목3" localSheetId="23">#REF!</definedName>
    <definedName name="비목3" localSheetId="35">#REF!</definedName>
    <definedName name="비목3" localSheetId="34">#REF!</definedName>
    <definedName name="비목3" localSheetId="37">#REF!</definedName>
    <definedName name="비목3" localSheetId="47">#REF!</definedName>
    <definedName name="비목3" localSheetId="52">#REF!</definedName>
    <definedName name="비목3">#REF!</definedName>
    <definedName name="비목4" localSheetId="20">#REF!</definedName>
    <definedName name="비목4" localSheetId="23">#REF!</definedName>
    <definedName name="비목4" localSheetId="35">#REF!</definedName>
    <definedName name="비목4" localSheetId="34">#REF!</definedName>
    <definedName name="비목4" localSheetId="37">#REF!</definedName>
    <definedName name="비목4" localSheetId="47">#REF!</definedName>
    <definedName name="비목4" localSheetId="52">#REF!</definedName>
    <definedName name="비목4">#REF!</definedName>
    <definedName name="사방댐" localSheetId="20">#REF!</definedName>
    <definedName name="사방댐" localSheetId="23">#REF!</definedName>
    <definedName name="사방댐" localSheetId="35">#REF!</definedName>
    <definedName name="사방댐" localSheetId="34">#REF!</definedName>
    <definedName name="사방댐" localSheetId="37">#REF!</definedName>
    <definedName name="사방댐" localSheetId="47">#REF!</definedName>
    <definedName name="사방댐" localSheetId="52">#REF!</definedName>
    <definedName name="사방댐">#REF!</definedName>
    <definedName name="산사태" localSheetId="13" hidden="1">{#N/A,#N/A,FALSE,"Sheet1"}</definedName>
    <definedName name="산사태" localSheetId="9" hidden="1">{#N/A,#N/A,FALSE,"Sheet1"}</definedName>
    <definedName name="산사태" hidden="1">{#N/A,#N/A,FALSE,"Sheet1"}</definedName>
    <definedName name="산사태도급" localSheetId="13" hidden="1">{#N/A,#N/A,FALSE,"Sheet1"}</definedName>
    <definedName name="산사태도급" localSheetId="9" hidden="1">{#N/A,#N/A,FALSE,"Sheet1"}</definedName>
    <definedName name="산사태도급" hidden="1">{#N/A,#N/A,FALSE,"Sheet1"}</definedName>
    <definedName name="상부슬라브" localSheetId="20">#REF!</definedName>
    <definedName name="상부슬라브" localSheetId="23">#REF!</definedName>
    <definedName name="상부슬라브" localSheetId="35">#REF!</definedName>
    <definedName name="상부슬라브" localSheetId="34">#REF!</definedName>
    <definedName name="상부슬라브" localSheetId="37">#REF!</definedName>
    <definedName name="상부슬라브" localSheetId="47">#REF!</definedName>
    <definedName name="상부슬라브" localSheetId="52">#REF!</definedName>
    <definedName name="상부슬라브">#REF!</definedName>
    <definedName name="설계내역서" localSheetId="13" hidden="1">{#N/A,#N/A,FALSE,"골재소요량";#N/A,#N/A,FALSE,"골재소요량"}</definedName>
    <definedName name="설계내역서" hidden="1">{#N/A,#N/A,FALSE,"골재소요량";#N/A,#N/A,FALSE,"골재소요량"}</definedName>
    <definedName name="수량" localSheetId="13" hidden="1">#REF!</definedName>
    <definedName name="수량" localSheetId="20">#REF!</definedName>
    <definedName name="수량" localSheetId="23">#REF!</definedName>
    <definedName name="수량" localSheetId="35">#REF!</definedName>
    <definedName name="수량" localSheetId="34">#REF!</definedName>
    <definedName name="수량" localSheetId="37">#REF!</definedName>
    <definedName name="수량" localSheetId="47">#REF!</definedName>
    <definedName name="수량" localSheetId="52">#REF!</definedName>
    <definedName name="수량" localSheetId="9" hidden="1">#REF!</definedName>
    <definedName name="수량">#REF!</definedName>
    <definedName name="수량산출서" localSheetId="13" hidden="1">#REF!</definedName>
    <definedName name="수량산출서" localSheetId="23" hidden="1">#REF!</definedName>
    <definedName name="수량산출서" localSheetId="37" hidden="1">#REF!</definedName>
    <definedName name="수량산출서" localSheetId="9" hidden="1">#REF!</definedName>
    <definedName name="수량산출서" hidden="1">#REF!</definedName>
    <definedName name="수량집계" localSheetId="13" hidden="1">#REF!</definedName>
    <definedName name="수량집계" localSheetId="23" hidden="1">#REF!</definedName>
    <definedName name="수량집계" localSheetId="37" hidden="1">#REF!</definedName>
    <definedName name="수량집계" hidden="1">#REF!</definedName>
    <definedName name="수중면정리및청소" localSheetId="20">#REF!</definedName>
    <definedName name="수중면정리및청소" localSheetId="23">#REF!</definedName>
    <definedName name="수중면정리및청소" localSheetId="35">#REF!</definedName>
    <definedName name="수중면정리및청소" localSheetId="34">#REF!</definedName>
    <definedName name="수중면정리및청소" localSheetId="37">#REF!</definedName>
    <definedName name="수중면정리및청소" localSheetId="47">#REF!</definedName>
    <definedName name="수중면정리및청소" localSheetId="52">#REF!</definedName>
    <definedName name="수중면정리및청소">#REF!</definedName>
    <definedName name="스페이셔_설치" localSheetId="20">#REF!</definedName>
    <definedName name="스페이셔_설치" localSheetId="23">#REF!</definedName>
    <definedName name="스페이셔_설치" localSheetId="35">#REF!</definedName>
    <definedName name="스페이셔_설치" localSheetId="34">#REF!</definedName>
    <definedName name="스페이셔_설치" localSheetId="37">#REF!</definedName>
    <definedName name="스페이셔_설치" localSheetId="47">#REF!</definedName>
    <definedName name="스페이셔_설치" localSheetId="52">#REF!</definedName>
    <definedName name="스페이셔_설치">#REF!</definedName>
    <definedName name="승용교" localSheetId="13" hidden="1">{#N/A,#N/A,FALSE,"2~8번"}</definedName>
    <definedName name="승용교" hidden="1">{#N/A,#N/A,FALSE,"2~8번"}</definedName>
    <definedName name="신축이음각도" localSheetId="20">#REF!</definedName>
    <definedName name="신축이음각도" localSheetId="23">#REF!</definedName>
    <definedName name="신축이음각도" localSheetId="35">#REF!</definedName>
    <definedName name="신축이음각도" localSheetId="34">#REF!</definedName>
    <definedName name="신축이음각도" localSheetId="37">#REF!</definedName>
    <definedName name="신축이음각도" localSheetId="47">#REF!</definedName>
    <definedName name="신축이음각도" localSheetId="52">#REF!</definedName>
    <definedName name="신축이음각도">#REF!</definedName>
    <definedName name="신축이음갯수" localSheetId="20">#REF!</definedName>
    <definedName name="신축이음갯수" localSheetId="23">#REF!</definedName>
    <definedName name="신축이음갯수" localSheetId="35">#REF!</definedName>
    <definedName name="신축이음갯수" localSheetId="34">#REF!</definedName>
    <definedName name="신축이음갯수" localSheetId="37">#REF!</definedName>
    <definedName name="신축이음갯수" localSheetId="47">#REF!</definedName>
    <definedName name="신축이음갯수" localSheetId="52">#REF!</definedName>
    <definedName name="신축이음갯수">#REF!</definedName>
    <definedName name="신축장치" localSheetId="20">#REF!</definedName>
    <definedName name="신축장치" localSheetId="23">#REF!</definedName>
    <definedName name="신축장치" localSheetId="35">#REF!</definedName>
    <definedName name="신축장치" localSheetId="34">#REF!</definedName>
    <definedName name="신축장치" localSheetId="37">#REF!</definedName>
    <definedName name="신축장치" localSheetId="47">#REF!</definedName>
    <definedName name="신축장치" localSheetId="52">#REF!</definedName>
    <definedName name="신축장치">#REF!</definedName>
    <definedName name="ㅇ560" localSheetId="20">#REF!</definedName>
    <definedName name="ㅇ560" localSheetId="23">#REF!</definedName>
    <definedName name="ㅇ560" localSheetId="35">#REF!</definedName>
    <definedName name="ㅇ560" localSheetId="34">#REF!</definedName>
    <definedName name="ㅇ560" localSheetId="37">#REF!</definedName>
    <definedName name="ㅇ560" localSheetId="47">#REF!</definedName>
    <definedName name="ㅇ560" localSheetId="52">#REF!</definedName>
    <definedName name="ㅇ560">#REF!</definedName>
    <definedName name="ㅇㄹㄹ" localSheetId="13" hidden="1">#REF!</definedName>
    <definedName name="ㅇㄹㄹ" localSheetId="23" hidden="1">#REF!</definedName>
    <definedName name="ㅇㄹㄹ" localSheetId="37" hidden="1">#REF!</definedName>
    <definedName name="ㅇㄹㄹ" localSheetId="9" hidden="1">#REF!</definedName>
    <definedName name="ㅇㄹㄹ" hidden="1">#REF!</definedName>
    <definedName name="ㅇㄹㅇㄹ" localSheetId="13" hidden="1">#REF!</definedName>
    <definedName name="ㅇㄹㅇㄹ" localSheetId="23" hidden="1">#REF!</definedName>
    <definedName name="ㅇㄹㅇㄹ" localSheetId="37" hidden="1">#REF!</definedName>
    <definedName name="ㅇㄹㅇㄹ" localSheetId="9" hidden="1">#REF!</definedName>
    <definedName name="ㅇㄹㅇㄹ" hidden="1">#REF!</definedName>
    <definedName name="ㅇ러알ㅇㄹㅇㄹ" localSheetId="13" hidden="1">[12]간지!#REF!</definedName>
    <definedName name="ㅇ러알ㅇㄹㅇㄹ" localSheetId="23" hidden="1">[12]간지!#REF!</definedName>
    <definedName name="ㅇ러알ㅇㄹㅇㄹ" localSheetId="37" hidden="1">[12]간지!#REF!</definedName>
    <definedName name="ㅇ러알ㅇㄹㅇㄹ" localSheetId="9" hidden="1">[12]간지!#REF!</definedName>
    <definedName name="ㅇ러알ㅇㄹㅇㄹ" hidden="1">[12]간지!#REF!</definedName>
    <definedName name="ㅇㅇㄹ" localSheetId="13" hidden="1">#REF!</definedName>
    <definedName name="ㅇㅇㄹ" localSheetId="23" hidden="1">#REF!</definedName>
    <definedName name="ㅇㅇㄹ" localSheetId="37" hidden="1">#REF!</definedName>
    <definedName name="ㅇㅇㄹ" localSheetId="9" hidden="1">#REF!</definedName>
    <definedName name="ㅇㅇㄹ" hidden="1">#REF!</definedName>
    <definedName name="아마" localSheetId="13" hidden="1">{#N/A,#N/A,FALSE,"현장 NCR 분석";#N/A,#N/A,FALSE,"현장품질감사";#N/A,#N/A,FALSE,"현장품질감사"}</definedName>
    <definedName name="아마" hidden="1">{#N/A,#N/A,FALSE,"현장 NCR 분석";#N/A,#N/A,FALSE,"현장품질감사";#N/A,#N/A,FALSE,"현장품질감사"}</definedName>
    <definedName name="아마로드" localSheetId="13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암거" localSheetId="13" hidden="1">#REF!</definedName>
    <definedName name="암거" localSheetId="23" hidden="1">#REF!</definedName>
    <definedName name="암거" localSheetId="37" hidden="1">#REF!</definedName>
    <definedName name="암거" hidden="1">#REF!</definedName>
    <definedName name="암거날개벽" localSheetId="13" hidden="1">[13]덕전리!#REF!</definedName>
    <definedName name="암거날개벽" localSheetId="23" hidden="1">[13]덕전리!#REF!</definedName>
    <definedName name="암거날개벽" localSheetId="37" hidden="1">[13]덕전리!#REF!</definedName>
    <definedName name="암거날개벽" hidden="1">[13]덕전리!#REF!</definedName>
    <definedName name="애자" localSheetId="13" hidden="1">{#N/A,#N/A,FALSE,"현장 NCR 분석";#N/A,#N/A,FALSE,"현장품질감사";#N/A,#N/A,FALSE,"현장품질감사"}</definedName>
    <definedName name="애자" hidden="1">{#N/A,#N/A,FALSE,"현장 NCR 분석";#N/A,#N/A,FALSE,"현장품질감사";#N/A,#N/A,FALSE,"현장품질감사"}</definedName>
    <definedName name="야근" localSheetId="20">#REF!</definedName>
    <definedName name="야근" localSheetId="23">#REF!</definedName>
    <definedName name="야근" localSheetId="35">#REF!</definedName>
    <definedName name="야근" localSheetId="34">#REF!</definedName>
    <definedName name="야근" localSheetId="37">#REF!</definedName>
    <definedName name="야근" localSheetId="47">#REF!</definedName>
    <definedName name="야근" localSheetId="52">#REF!</definedName>
    <definedName name="야근">#REF!</definedName>
    <definedName name="연결단위1" localSheetId="13" hidden="1">{#N/A,#N/A,FALSE,"골재소요량";#N/A,#N/A,FALSE,"골재소요량"}</definedName>
    <definedName name="연결단위1" hidden="1">{#N/A,#N/A,FALSE,"골재소요량";#N/A,#N/A,FALSE,"골재소요량"}</definedName>
    <definedName name="연습" localSheetId="13" hidden="1">{#N/A,#N/A,FALSE,"현장 NCR 분석";#N/A,#N/A,FALSE,"현장품질감사";#N/A,#N/A,FALSE,"현장품질감사"}</definedName>
    <definedName name="연습" hidden="1">{#N/A,#N/A,FALSE,"현장 NCR 분석";#N/A,#N/A,FALSE,"현장품질감사";#N/A,#N/A,FALSE,"현장품질감사"}</definedName>
    <definedName name="연장" localSheetId="20">#REF!</definedName>
    <definedName name="연장" localSheetId="23">#REF!</definedName>
    <definedName name="연장" localSheetId="35">#REF!</definedName>
    <definedName name="연장" localSheetId="34">#REF!</definedName>
    <definedName name="연장" localSheetId="37">#REF!</definedName>
    <definedName name="연장" localSheetId="47">#REF!</definedName>
    <definedName name="연장" localSheetId="52">#REF!</definedName>
    <definedName name="연장">#REF!</definedName>
    <definedName name="오수관로연장조서2" localSheetId="13" hidden="1">{#N/A,#N/A,FALSE,"운반시간"}</definedName>
    <definedName name="오수관로연장조서2" hidden="1">{#N/A,#N/A,FALSE,"운반시간"}</definedName>
    <definedName name="오수맨홀위치" localSheetId="13" hidden="1">{"'Sheet1'!$A$4","'Sheet1'!$A$9:$G$28"}</definedName>
    <definedName name="오수맨홀위치" hidden="1">{"'Sheet1'!$A$4","'Sheet1'!$A$9:$G$28"}</definedName>
    <definedName name="옹" localSheetId="13" hidden="1">{#N/A,#N/A,FALSE,"골재소요량";#N/A,#N/A,FALSE,"골재소요량"}</definedName>
    <definedName name="옹" hidden="1">{#N/A,#N/A,FALSE,"골재소요량";#N/A,#N/A,FALSE,"골재소요량"}</definedName>
    <definedName name="옹2되" localSheetId="20">#REF!</definedName>
    <definedName name="옹2되" localSheetId="23">#REF!</definedName>
    <definedName name="옹2되" localSheetId="35">#REF!</definedName>
    <definedName name="옹2되" localSheetId="34">#REF!</definedName>
    <definedName name="옹2되" localSheetId="37">#REF!</definedName>
    <definedName name="옹2되" localSheetId="47">#REF!</definedName>
    <definedName name="옹2되" localSheetId="52">#REF!</definedName>
    <definedName name="옹2되">#REF!</definedName>
    <definedName name="옹2부" localSheetId="20">#REF!</definedName>
    <definedName name="옹2부" localSheetId="23">#REF!</definedName>
    <definedName name="옹2부" localSheetId="35">#REF!</definedName>
    <definedName name="옹2부" localSheetId="34">#REF!</definedName>
    <definedName name="옹2부" localSheetId="37">#REF!</definedName>
    <definedName name="옹2부" localSheetId="47">#REF!</definedName>
    <definedName name="옹2부" localSheetId="52">#REF!</definedName>
    <definedName name="옹2부">#REF!</definedName>
    <definedName name="옹2블캡" localSheetId="20">#REF!</definedName>
    <definedName name="옹2블캡" localSheetId="23">#REF!</definedName>
    <definedName name="옹2블캡" localSheetId="35">#REF!</definedName>
    <definedName name="옹2블캡" localSheetId="34">#REF!</definedName>
    <definedName name="옹2블캡" localSheetId="37">#REF!</definedName>
    <definedName name="옹2블캡" localSheetId="47">#REF!</definedName>
    <definedName name="옹2블캡" localSheetId="52">#REF!</definedName>
    <definedName name="옹2블캡">#REF!</definedName>
    <definedName name="옹2블표" localSheetId="20">#REF!</definedName>
    <definedName name="옹2블표" localSheetId="23">#REF!</definedName>
    <definedName name="옹2블표" localSheetId="35">#REF!</definedName>
    <definedName name="옹2블표" localSheetId="34">#REF!</definedName>
    <definedName name="옹2블표" localSheetId="37">#REF!</definedName>
    <definedName name="옹2블표" localSheetId="47">#REF!</definedName>
    <definedName name="옹2블표" localSheetId="52">#REF!</definedName>
    <definedName name="옹2블표">#REF!</definedName>
    <definedName name="옹2상" localSheetId="20">#REF!</definedName>
    <definedName name="옹2상" localSheetId="23">#REF!</definedName>
    <definedName name="옹2상" localSheetId="35">#REF!</definedName>
    <definedName name="옹2상" localSheetId="34">#REF!</definedName>
    <definedName name="옹2상" localSheetId="37">#REF!</definedName>
    <definedName name="옹2상" localSheetId="47">#REF!</definedName>
    <definedName name="옹2상" localSheetId="52">#REF!</definedName>
    <definedName name="옹2상">#REF!</definedName>
    <definedName name="옹2속" localSheetId="20">#REF!</definedName>
    <definedName name="옹2속" localSheetId="23">#REF!</definedName>
    <definedName name="옹2속" localSheetId="35">#REF!</definedName>
    <definedName name="옹2속" localSheetId="34">#REF!</definedName>
    <definedName name="옹2속" localSheetId="37">#REF!</definedName>
    <definedName name="옹2속" localSheetId="47">#REF!</definedName>
    <definedName name="옹2속" localSheetId="52">#REF!</definedName>
    <definedName name="옹2속">#REF!</definedName>
    <definedName name="옹2잔" localSheetId="20">#REF!</definedName>
    <definedName name="옹2잔" localSheetId="23">#REF!</definedName>
    <definedName name="옹2잔" localSheetId="35">#REF!</definedName>
    <definedName name="옹2잔" localSheetId="34">#REF!</definedName>
    <definedName name="옹2잔" localSheetId="37">#REF!</definedName>
    <definedName name="옹2잔" localSheetId="47">#REF!</definedName>
    <definedName name="옹2잔" localSheetId="52">#REF!</definedName>
    <definedName name="옹2잔">#REF!</definedName>
    <definedName name="옹2잡" localSheetId="20">#REF!</definedName>
    <definedName name="옹2잡" localSheetId="23">#REF!</definedName>
    <definedName name="옹2잡" localSheetId="35">#REF!</definedName>
    <definedName name="옹2잡" localSheetId="34">#REF!</definedName>
    <definedName name="옹2잡" localSheetId="37">#REF!</definedName>
    <definedName name="옹2잡" localSheetId="47">#REF!</definedName>
    <definedName name="옹2잡" localSheetId="52">#REF!</definedName>
    <definedName name="옹2잡">#REF!</definedName>
    <definedName name="옹2지1" localSheetId="20">#REF!</definedName>
    <definedName name="옹2지1" localSheetId="23">#REF!</definedName>
    <definedName name="옹2지1" localSheetId="35">#REF!</definedName>
    <definedName name="옹2지1" localSheetId="34">#REF!</definedName>
    <definedName name="옹2지1" localSheetId="37">#REF!</definedName>
    <definedName name="옹2지1" localSheetId="47">#REF!</definedName>
    <definedName name="옹2지1" localSheetId="52">#REF!</definedName>
    <definedName name="옹2지1">#REF!</definedName>
    <definedName name="옹2지2" localSheetId="20">#REF!</definedName>
    <definedName name="옹2지2" localSheetId="23">#REF!</definedName>
    <definedName name="옹2지2" localSheetId="35">#REF!</definedName>
    <definedName name="옹2지2" localSheetId="34">#REF!</definedName>
    <definedName name="옹2지2" localSheetId="37">#REF!</definedName>
    <definedName name="옹2지2" localSheetId="47">#REF!</definedName>
    <definedName name="옹2지2" localSheetId="52">#REF!</definedName>
    <definedName name="옹2지2">#REF!</definedName>
    <definedName name="옹2지3" localSheetId="20">#REF!</definedName>
    <definedName name="옹2지3" localSheetId="23">#REF!</definedName>
    <definedName name="옹2지3" localSheetId="35">#REF!</definedName>
    <definedName name="옹2지3" localSheetId="34">#REF!</definedName>
    <definedName name="옹2지3" localSheetId="37">#REF!</definedName>
    <definedName name="옹2지3" localSheetId="47">#REF!</definedName>
    <definedName name="옹2지3" localSheetId="52">#REF!</definedName>
    <definedName name="옹2지3">#REF!</definedName>
    <definedName name="옹2터" localSheetId="20">#REF!</definedName>
    <definedName name="옹2터" localSheetId="23">#REF!</definedName>
    <definedName name="옹2터" localSheetId="35">#REF!</definedName>
    <definedName name="옹2터" localSheetId="34">#REF!</definedName>
    <definedName name="옹2터" localSheetId="37">#REF!</definedName>
    <definedName name="옹2터" localSheetId="47">#REF!</definedName>
    <definedName name="옹2터" localSheetId="52">#REF!</definedName>
    <definedName name="옹2터">#REF!</definedName>
    <definedName name="옹2합" localSheetId="20">#REF!</definedName>
    <definedName name="옹2합" localSheetId="23">#REF!</definedName>
    <definedName name="옹2합" localSheetId="35">#REF!</definedName>
    <definedName name="옹2합" localSheetId="34">#REF!</definedName>
    <definedName name="옹2합" localSheetId="37">#REF!</definedName>
    <definedName name="옹2합" localSheetId="47">#REF!</definedName>
    <definedName name="옹2합" localSheetId="52">#REF!</definedName>
    <definedName name="옹2합">#REF!</definedName>
    <definedName name="옹되" localSheetId="20">#REF!</definedName>
    <definedName name="옹되" localSheetId="23">#REF!</definedName>
    <definedName name="옹되" localSheetId="35">#REF!</definedName>
    <definedName name="옹되" localSheetId="34">#REF!</definedName>
    <definedName name="옹되" localSheetId="37">#REF!</definedName>
    <definedName name="옹되" localSheetId="47">#REF!</definedName>
    <definedName name="옹되" localSheetId="52">#REF!</definedName>
    <definedName name="옹되">#REF!</definedName>
    <definedName name="옹벽" localSheetId="13" hidden="1">{#N/A,#N/A,FALSE,"혼합골재"}</definedName>
    <definedName name="옹벽" hidden="1">{#N/A,#N/A,FALSE,"혼합골재"}</definedName>
    <definedName name="옹벽12" localSheetId="13" hidden="1">{#N/A,#N/A,FALSE,"현장 NCR 분석";#N/A,#N/A,FALSE,"현장품질감사";#N/A,#N/A,FALSE,"현장품질감사"}</definedName>
    <definedName name="옹벽12" hidden="1">{#N/A,#N/A,FALSE,"현장 NCR 분석";#N/A,#N/A,FALSE,"현장품질감사";#N/A,#N/A,FALSE,"현장품질감사"}</definedName>
    <definedName name="옹벽단위" localSheetId="13" hidden="1">[14]날개벽수량표!#REF!</definedName>
    <definedName name="옹벽단위" localSheetId="23" hidden="1">[14]날개벽수량표!#REF!</definedName>
    <definedName name="옹벽단위" localSheetId="37" hidden="1">[14]날개벽수량표!#REF!</definedName>
    <definedName name="옹벽단위" hidden="1">[14]날개벽수량표!#REF!</definedName>
    <definedName name="옹벽수량집계표" localSheetId="13" hidden="1">{#N/A,#N/A,FALSE,"2~8번"}</definedName>
    <definedName name="옹벽수량집계표" hidden="1">{#N/A,#N/A,FALSE,"2~8번"}</definedName>
    <definedName name="옹벽수량집계표총괄" localSheetId="13" hidden="1">{#N/A,#N/A,FALSE,"혼합골재"}</definedName>
    <definedName name="옹벽수량집계표총괄" hidden="1">{#N/A,#N/A,FALSE,"혼합골재"}</definedName>
    <definedName name="옹부" localSheetId="20">#REF!</definedName>
    <definedName name="옹부" localSheetId="23">#REF!</definedName>
    <definedName name="옹부" localSheetId="35">#REF!</definedName>
    <definedName name="옹부" localSheetId="34">#REF!</definedName>
    <definedName name="옹부" localSheetId="37">#REF!</definedName>
    <definedName name="옹부" localSheetId="47">#REF!</definedName>
    <definedName name="옹부" localSheetId="52">#REF!</definedName>
    <definedName name="옹부">#REF!</definedName>
    <definedName name="옹블캡" localSheetId="20">#REF!</definedName>
    <definedName name="옹블캡" localSheetId="23">#REF!</definedName>
    <definedName name="옹블캡" localSheetId="35">#REF!</definedName>
    <definedName name="옹블캡" localSheetId="34">#REF!</definedName>
    <definedName name="옹블캡" localSheetId="37">#REF!</definedName>
    <definedName name="옹블캡" localSheetId="47">#REF!</definedName>
    <definedName name="옹블캡" localSheetId="52">#REF!</definedName>
    <definedName name="옹블캡">#REF!</definedName>
    <definedName name="옹블표" localSheetId="20">#REF!</definedName>
    <definedName name="옹블표" localSheetId="23">#REF!</definedName>
    <definedName name="옹블표" localSheetId="35">#REF!</definedName>
    <definedName name="옹블표" localSheetId="34">#REF!</definedName>
    <definedName name="옹블표" localSheetId="37">#REF!</definedName>
    <definedName name="옹블표" localSheetId="47">#REF!</definedName>
    <definedName name="옹블표" localSheetId="52">#REF!</definedName>
    <definedName name="옹블표">#REF!</definedName>
    <definedName name="옹상" localSheetId="20">#REF!</definedName>
    <definedName name="옹상" localSheetId="23">#REF!</definedName>
    <definedName name="옹상" localSheetId="35">#REF!</definedName>
    <definedName name="옹상" localSheetId="34">#REF!</definedName>
    <definedName name="옹상" localSheetId="37">#REF!</definedName>
    <definedName name="옹상" localSheetId="47">#REF!</definedName>
    <definedName name="옹상" localSheetId="52">#REF!</definedName>
    <definedName name="옹상">#REF!</definedName>
    <definedName name="옹속" localSheetId="20">#REF!</definedName>
    <definedName name="옹속" localSheetId="23">#REF!</definedName>
    <definedName name="옹속" localSheetId="35">#REF!</definedName>
    <definedName name="옹속" localSheetId="34">#REF!</definedName>
    <definedName name="옹속" localSheetId="37">#REF!</definedName>
    <definedName name="옹속" localSheetId="47">#REF!</definedName>
    <definedName name="옹속" localSheetId="52">#REF!</definedName>
    <definedName name="옹속">#REF!</definedName>
    <definedName name="옹잔" localSheetId="20">#REF!</definedName>
    <definedName name="옹잔" localSheetId="23">#REF!</definedName>
    <definedName name="옹잔" localSheetId="35">#REF!</definedName>
    <definedName name="옹잔" localSheetId="34">#REF!</definedName>
    <definedName name="옹잔" localSheetId="37">#REF!</definedName>
    <definedName name="옹잔" localSheetId="47">#REF!</definedName>
    <definedName name="옹잔" localSheetId="52">#REF!</definedName>
    <definedName name="옹잔">#REF!</definedName>
    <definedName name="옹잡" localSheetId="20">#REF!</definedName>
    <definedName name="옹잡" localSheetId="23">#REF!</definedName>
    <definedName name="옹잡" localSheetId="35">#REF!</definedName>
    <definedName name="옹잡" localSheetId="34">#REF!</definedName>
    <definedName name="옹잡" localSheetId="37">#REF!</definedName>
    <definedName name="옹잡" localSheetId="47">#REF!</definedName>
    <definedName name="옹잡" localSheetId="52">#REF!</definedName>
    <definedName name="옹잡">#REF!</definedName>
    <definedName name="옹지1" localSheetId="20">#REF!</definedName>
    <definedName name="옹지1" localSheetId="23">#REF!</definedName>
    <definedName name="옹지1" localSheetId="35">#REF!</definedName>
    <definedName name="옹지1" localSheetId="34">#REF!</definedName>
    <definedName name="옹지1" localSheetId="37">#REF!</definedName>
    <definedName name="옹지1" localSheetId="47">#REF!</definedName>
    <definedName name="옹지1" localSheetId="52">#REF!</definedName>
    <definedName name="옹지1">#REF!</definedName>
    <definedName name="옹지2" localSheetId="20">#REF!</definedName>
    <definedName name="옹지2" localSheetId="23">#REF!</definedName>
    <definedName name="옹지2" localSheetId="35">#REF!</definedName>
    <definedName name="옹지2" localSheetId="34">#REF!</definedName>
    <definedName name="옹지2" localSheetId="37">#REF!</definedName>
    <definedName name="옹지2" localSheetId="47">#REF!</definedName>
    <definedName name="옹지2" localSheetId="52">#REF!</definedName>
    <definedName name="옹지2">#REF!</definedName>
    <definedName name="옹지3" localSheetId="20">#REF!</definedName>
    <definedName name="옹지3" localSheetId="23">#REF!</definedName>
    <definedName name="옹지3" localSheetId="35">#REF!</definedName>
    <definedName name="옹지3" localSheetId="34">#REF!</definedName>
    <definedName name="옹지3" localSheetId="37">#REF!</definedName>
    <definedName name="옹지3" localSheetId="47">#REF!</definedName>
    <definedName name="옹지3" localSheetId="52">#REF!</definedName>
    <definedName name="옹지3">#REF!</definedName>
    <definedName name="옹터" localSheetId="20">#REF!</definedName>
    <definedName name="옹터" localSheetId="23">#REF!</definedName>
    <definedName name="옹터" localSheetId="35">#REF!</definedName>
    <definedName name="옹터" localSheetId="34">#REF!</definedName>
    <definedName name="옹터" localSheetId="37">#REF!</definedName>
    <definedName name="옹터" localSheetId="47">#REF!</definedName>
    <definedName name="옹터" localSheetId="52">#REF!</definedName>
    <definedName name="옹터">#REF!</definedName>
    <definedName name="옹합" localSheetId="20">#REF!</definedName>
    <definedName name="옹합" localSheetId="23">#REF!</definedName>
    <definedName name="옹합" localSheetId="35">#REF!</definedName>
    <definedName name="옹합" localSheetId="34">#REF!</definedName>
    <definedName name="옹합" localSheetId="37">#REF!</definedName>
    <definedName name="옹합" localSheetId="47">#REF!</definedName>
    <definedName name="옹합" localSheetId="52">#REF!</definedName>
    <definedName name="옹합">#REF!</definedName>
    <definedName name="외벽" localSheetId="20">#REF!</definedName>
    <definedName name="외벽" localSheetId="23">#REF!</definedName>
    <definedName name="외벽" localSheetId="35">#REF!</definedName>
    <definedName name="외벽" localSheetId="34">#REF!</definedName>
    <definedName name="외벽" localSheetId="37">#REF!</definedName>
    <definedName name="외벽" localSheetId="47">#REF!</definedName>
    <definedName name="외벽" localSheetId="52">#REF!</definedName>
    <definedName name="외벽">#REF!</definedName>
    <definedName name="요수간선총괄표" localSheetId="13" hidden="1">{"'Sheet1'!$A$4","'Sheet1'!$A$9:$G$28"}</definedName>
    <definedName name="요수간선총괄표" hidden="1">{"'Sheet1'!$A$4","'Sheet1'!$A$9:$G$28"}</definedName>
    <definedName name="용수간선공사비" localSheetId="13" hidden="1">{"'Sheet1'!$A$4","'Sheet1'!$A$9:$G$28"}</definedName>
    <definedName name="용수간선공사비" hidden="1">{"'Sheet1'!$A$4","'Sheet1'!$A$9:$G$28"}</definedName>
    <definedName name="용수로재료집계" localSheetId="13" hidden="1">{"'Sheet1'!$A$4","'Sheet1'!$A$9:$G$28"}</definedName>
    <definedName name="용수로재료집계" hidden="1">{"'Sheet1'!$A$4","'Sheet1'!$A$9:$G$28"}</definedName>
    <definedName name="용접식_이음" localSheetId="20">#REF!</definedName>
    <definedName name="용접식_이음" localSheetId="23">#REF!</definedName>
    <definedName name="용접식_이음" localSheetId="35">#REF!</definedName>
    <definedName name="용접식_이음" localSheetId="34">#REF!</definedName>
    <definedName name="용접식_이음" localSheetId="37">#REF!</definedName>
    <definedName name="용접식_이음" localSheetId="47">#REF!</definedName>
    <definedName name="용접식_이음" localSheetId="52">#REF!</definedName>
    <definedName name="용접식_이음">#REF!</definedName>
    <definedName name="우물통_굴착토사" localSheetId="20">#REF!</definedName>
    <definedName name="우물통_굴착토사" localSheetId="23">#REF!</definedName>
    <definedName name="우물통_굴착토사" localSheetId="35">#REF!</definedName>
    <definedName name="우물통_굴착토사" localSheetId="34">#REF!</definedName>
    <definedName name="우물통_굴착토사" localSheetId="37">#REF!</definedName>
    <definedName name="우물통_굴착토사" localSheetId="47">#REF!</definedName>
    <definedName name="우물통_굴착토사" localSheetId="52">#REF!</definedName>
    <definedName name="우물통_굴착토사">#REF!</definedName>
    <definedName name="우물통굴착_리핑암" localSheetId="20">#REF!</definedName>
    <definedName name="우물통굴착_리핑암" localSheetId="23">#REF!</definedName>
    <definedName name="우물통굴착_리핑암" localSheetId="35">#REF!</definedName>
    <definedName name="우물통굴착_리핑암" localSheetId="34">#REF!</definedName>
    <definedName name="우물통굴착_리핑암" localSheetId="37">#REF!</definedName>
    <definedName name="우물통굴착_리핑암" localSheetId="47">#REF!</definedName>
    <definedName name="우물통굴착_리핑암" localSheetId="52">#REF!</definedName>
    <definedName name="우물통굴착_리핑암">#REF!</definedName>
    <definedName name="우물통굴착_발파암" localSheetId="20">#REF!</definedName>
    <definedName name="우물통굴착_발파암" localSheetId="23">#REF!</definedName>
    <definedName name="우물통굴착_발파암" localSheetId="35">#REF!</definedName>
    <definedName name="우물통굴착_발파암" localSheetId="34">#REF!</definedName>
    <definedName name="우물통굴착_발파암" localSheetId="37">#REF!</definedName>
    <definedName name="우물통굴착_발파암" localSheetId="47">#REF!</definedName>
    <definedName name="우물통굴착_발파암" localSheetId="52">#REF!</definedName>
    <definedName name="우물통굴착_발파암">#REF!</definedName>
    <definedName name="원1234" localSheetId="20">#REF!</definedName>
    <definedName name="원1234" localSheetId="23">#REF!</definedName>
    <definedName name="원1234" localSheetId="35">#REF!</definedName>
    <definedName name="원1234" localSheetId="34">#REF!</definedName>
    <definedName name="원1234" localSheetId="37">#REF!</definedName>
    <definedName name="원1234" localSheetId="47">#REF!</definedName>
    <definedName name="원1234" localSheetId="52">#REF!</definedName>
    <definedName name="원1234">#REF!</definedName>
    <definedName name="원가1" localSheetId="13" hidden="1">{#N/A,#N/A,FALSE,"현장 NCR 분석";#N/A,#N/A,FALSE,"현장품질감사";#N/A,#N/A,FALSE,"현장품질감사"}</definedName>
    <definedName name="원가1" localSheetId="9" hidden="1">{#N/A,#N/A,FALSE,"현장 NCR 분석";#N/A,#N/A,FALSE,"현장품질감사";#N/A,#N/A,FALSE,"현장품질감사"}</definedName>
    <definedName name="원가1" hidden="1">{#N/A,#N/A,FALSE,"현장 NCR 분석";#N/A,#N/A,FALSE,"현장품질감사";#N/A,#N/A,FALSE,"현장품질감사"}</definedName>
    <definedName name="원돌11" localSheetId="20">#REF!</definedName>
    <definedName name="원돌11" localSheetId="23">#REF!</definedName>
    <definedName name="원돌11" localSheetId="35">#REF!</definedName>
    <definedName name="원돌11" localSheetId="34">#REF!</definedName>
    <definedName name="원돌11" localSheetId="37">#REF!</definedName>
    <definedName name="원돌11" localSheetId="47">#REF!</definedName>
    <definedName name="원돌11" localSheetId="52">#REF!</definedName>
    <definedName name="원돌11">#REF!</definedName>
    <definedName name="원돌흙1" localSheetId="20">#REF!</definedName>
    <definedName name="원돌흙1" localSheetId="23">#REF!</definedName>
    <definedName name="원돌흙1" localSheetId="35">#REF!</definedName>
    <definedName name="원돌흙1" localSheetId="34">#REF!</definedName>
    <definedName name="원돌흙1" localSheetId="37">#REF!</definedName>
    <definedName name="원돌흙1" localSheetId="47">#REF!</definedName>
    <definedName name="원돌흙1" localSheetId="52">#REF!</definedName>
    <definedName name="원돌흙1">#REF!</definedName>
    <definedName name="원형3" localSheetId="20">#REF!</definedName>
    <definedName name="원형3" localSheetId="23">#REF!</definedName>
    <definedName name="원형3" localSheetId="35">#REF!</definedName>
    <definedName name="원형3" localSheetId="34">#REF!</definedName>
    <definedName name="원형3" localSheetId="37">#REF!</definedName>
    <definedName name="원형3" localSheetId="47">#REF!</definedName>
    <definedName name="원형3" localSheetId="52">#REF!</definedName>
    <definedName name="원형3">#REF!</definedName>
    <definedName name="원형돌망태" localSheetId="20">#REF!</definedName>
    <definedName name="원형돌망태" localSheetId="23">#REF!</definedName>
    <definedName name="원형돌망태" localSheetId="35">#REF!</definedName>
    <definedName name="원형돌망태" localSheetId="34">#REF!</definedName>
    <definedName name="원형돌망태" localSheetId="37">#REF!</definedName>
    <definedName name="원형돌망태" localSheetId="47">#REF!</definedName>
    <definedName name="원형돌망태" localSheetId="52">#REF!</definedName>
    <definedName name="원형돌망태">#REF!</definedName>
    <definedName name="원형돌망태골막이" localSheetId="20">#REF!</definedName>
    <definedName name="원형돌망태골막이" localSheetId="23">#REF!</definedName>
    <definedName name="원형돌망태골막이" localSheetId="35">#REF!</definedName>
    <definedName name="원형돌망태골막이" localSheetId="34">#REF!</definedName>
    <definedName name="원형돌망태골막이" localSheetId="37">#REF!</definedName>
    <definedName name="원형돌망태골막이" localSheetId="47">#REF!</definedName>
    <definedName name="원형돌망태골막이" localSheetId="52">#REF!</definedName>
    <definedName name="원형돌망태골막이">#REF!</definedName>
    <definedName name="육상면정리및청소" localSheetId="20">#REF!</definedName>
    <definedName name="육상면정리및청소" localSheetId="23">#REF!</definedName>
    <definedName name="육상면정리및청소" localSheetId="35">#REF!</definedName>
    <definedName name="육상면정리및청소" localSheetId="34">#REF!</definedName>
    <definedName name="육상면정리및청소" localSheetId="37">#REF!</definedName>
    <definedName name="육상면정리및청소" localSheetId="47">#REF!</definedName>
    <definedName name="육상면정리및청소" localSheetId="52">#REF!</definedName>
    <definedName name="육상면정리및청소">#REF!</definedName>
    <definedName name="이름">[0]!이름</definedName>
    <definedName name="인력운반" localSheetId="13" hidden="1">{#N/A,#N/A,FALSE,"현장 NCR 분석";#N/A,#N/A,FALSE,"현장품질감사";#N/A,#N/A,FALSE,"현장품질감사"}</definedName>
    <definedName name="인력운반" hidden="1">{#N/A,#N/A,FALSE,"현장 NCR 분석";#N/A,#N/A,FALSE,"현장품질감사";#N/A,#N/A,FALSE,"현장품질감사"}</definedName>
    <definedName name="일반부" localSheetId="13" hidden="1">{#N/A,#N/A,FALSE,"조골재"}</definedName>
    <definedName name="일반부" localSheetId="9" hidden="1">{#N/A,#N/A,FALSE,"조골재"}</definedName>
    <definedName name="일반부" hidden="1">{#N/A,#N/A,FALSE,"조골재"}</definedName>
    <definedName name="일위" localSheetId="20">#REF!,#REF!</definedName>
    <definedName name="일위" localSheetId="23">#REF!,#REF!</definedName>
    <definedName name="일위" localSheetId="35">#REF!,#REF!</definedName>
    <definedName name="일위" localSheetId="34">#REF!,#REF!</definedName>
    <definedName name="일위" localSheetId="37">#REF!,#REF!</definedName>
    <definedName name="일위" localSheetId="47">#REF!,#REF!</definedName>
    <definedName name="일위" localSheetId="52">#REF!,#REF!</definedName>
    <definedName name="일위">#REF!,#REF!</definedName>
    <definedName name="일위2" localSheetId="20">#REF!</definedName>
    <definedName name="일위2" localSheetId="23">#REF!</definedName>
    <definedName name="일위2" localSheetId="35">#REF!</definedName>
    <definedName name="일위2" localSheetId="34">#REF!</definedName>
    <definedName name="일위2" localSheetId="37">#REF!</definedName>
    <definedName name="일위2" localSheetId="47">#REF!</definedName>
    <definedName name="일위2" localSheetId="52">#REF!</definedName>
    <definedName name="일위2">#REF!</definedName>
    <definedName name="ㅈㄱ" localSheetId="13" hidden="1">{#N/A,#N/A,FALSE,"조골재"}</definedName>
    <definedName name="ㅈㄱ" localSheetId="9" hidden="1">{#N/A,#N/A,FALSE,"조골재"}</definedName>
    <definedName name="ㅈㄱ" hidden="1">{#N/A,#N/A,FALSE,"조골재"}</definedName>
    <definedName name="ㅈㄷ" localSheetId="13" hidden="1">{"'Sheet1'!$A$4","'Sheet1'!$A$9:$G$28"}</definedName>
    <definedName name="ㅈㄷ" hidden="1">{"'Sheet1'!$A$4","'Sheet1'!$A$9:$G$28"}</definedName>
    <definedName name="자재단가근거" localSheetId="13" hidden="1">#REF!</definedName>
    <definedName name="자재단가근거" localSheetId="23" hidden="1">#REF!</definedName>
    <definedName name="자재단가근거" localSheetId="37" hidden="1">#REF!</definedName>
    <definedName name="자재단가근거" localSheetId="9" hidden="1">#REF!</definedName>
    <definedName name="자재단가근거" hidden="1">#REF!</definedName>
    <definedName name="자재및골재집계" localSheetId="13" hidden="1">{"'Sheet1'!$A$4","'Sheet1'!$A$9:$G$28"}</definedName>
    <definedName name="자재및골재집계" hidden="1">{"'Sheet1'!$A$4","'Sheet1'!$A$9:$G$28"}</definedName>
    <definedName name="잡비산출" localSheetId="13" hidden="1">#REF!</definedName>
    <definedName name="잡비산출" localSheetId="23" hidden="1">#REF!</definedName>
    <definedName name="잡비산출" localSheetId="37" hidden="1">#REF!</definedName>
    <definedName name="잡비산출" localSheetId="9" hidden="1">#REF!</definedName>
    <definedName name="잡비산출" hidden="1">#REF!</definedName>
    <definedName name="장산교" localSheetId="20">#REF!</definedName>
    <definedName name="장산교" localSheetId="23">#REF!</definedName>
    <definedName name="장산교" localSheetId="35">#REF!</definedName>
    <definedName name="장산교" localSheetId="34">#REF!</definedName>
    <definedName name="장산교" localSheetId="37">#REF!</definedName>
    <definedName name="장산교" localSheetId="47">#REF!</definedName>
    <definedName name="장산교" localSheetId="52">#REF!</definedName>
    <definedName name="장산교">#REF!</definedName>
    <definedName name="재">299.4</definedName>
    <definedName name="재료집계3" localSheetId="20">#REF!</definedName>
    <definedName name="재료집계3" localSheetId="23">#REF!</definedName>
    <definedName name="재료집계3" localSheetId="35">#REF!</definedName>
    <definedName name="재료집계3" localSheetId="34">#REF!</definedName>
    <definedName name="재료집계3" localSheetId="37">#REF!</definedName>
    <definedName name="재료집계3" localSheetId="47">#REF!</definedName>
    <definedName name="재료집계3" localSheetId="52">#REF!</definedName>
    <definedName name="재료집계3">#REF!</definedName>
    <definedName name="전석11" localSheetId="20">#REF!</definedName>
    <definedName name="전석11" localSheetId="23">#REF!</definedName>
    <definedName name="전석11" localSheetId="35">#REF!</definedName>
    <definedName name="전석11" localSheetId="34">#REF!</definedName>
    <definedName name="전석11" localSheetId="37">#REF!</definedName>
    <definedName name="전석11" localSheetId="47">#REF!</definedName>
    <definedName name="전석11" localSheetId="52">#REF!</definedName>
    <definedName name="전석11">#REF!</definedName>
    <definedName name="전석5" localSheetId="20">#REF!</definedName>
    <definedName name="전석5" localSheetId="23">#REF!</definedName>
    <definedName name="전석5" localSheetId="35">#REF!</definedName>
    <definedName name="전석5" localSheetId="34">#REF!</definedName>
    <definedName name="전석5" localSheetId="37">#REF!</definedName>
    <definedName name="전석5" localSheetId="47">#REF!</definedName>
    <definedName name="전석5" localSheetId="52">#REF!</definedName>
    <definedName name="전석5">#REF!</definedName>
    <definedName name="전석9" localSheetId="20">#REF!</definedName>
    <definedName name="전석9" localSheetId="23">#REF!</definedName>
    <definedName name="전석9" localSheetId="35">#REF!</definedName>
    <definedName name="전석9" localSheetId="34">#REF!</definedName>
    <definedName name="전석9" localSheetId="37">#REF!</definedName>
    <definedName name="전석9" localSheetId="47">#REF!</definedName>
    <definedName name="전석9" localSheetId="52">#REF!</definedName>
    <definedName name="전석9">#REF!</definedName>
    <definedName name="전석낙차공1.0" localSheetId="20">#REF!</definedName>
    <definedName name="전석낙차공1.0" localSheetId="23">#REF!</definedName>
    <definedName name="전석낙차공1.0" localSheetId="35">#REF!</definedName>
    <definedName name="전석낙차공1.0" localSheetId="34">#REF!</definedName>
    <definedName name="전석낙차공1.0" localSheetId="37">#REF!</definedName>
    <definedName name="전석낙차공1.0" localSheetId="47">#REF!</definedName>
    <definedName name="전석낙차공1.0" localSheetId="52">#REF!</definedName>
    <definedName name="전석낙차공1.0">#REF!</definedName>
    <definedName name="전석쌓기" localSheetId="20">#REF!</definedName>
    <definedName name="전석쌓기" localSheetId="23">#REF!</definedName>
    <definedName name="전석쌓기" localSheetId="35">#REF!</definedName>
    <definedName name="전석쌓기" localSheetId="34">#REF!</definedName>
    <definedName name="전석쌓기" localSheetId="37">#REF!</definedName>
    <definedName name="전석쌓기" localSheetId="47">#REF!</definedName>
    <definedName name="전석쌓기" localSheetId="52">#REF!</definedName>
    <definedName name="전석쌓기">#REF!</definedName>
    <definedName name="전석쌓기1" localSheetId="20">#REF!</definedName>
    <definedName name="전석쌓기1" localSheetId="23">#REF!</definedName>
    <definedName name="전석쌓기1" localSheetId="35">#REF!</definedName>
    <definedName name="전석쌓기1" localSheetId="34">#REF!</definedName>
    <definedName name="전석쌓기1" localSheetId="37">#REF!</definedName>
    <definedName name="전석쌓기1" localSheetId="47">#REF!</definedName>
    <definedName name="전석쌓기1" localSheetId="52">#REF!</definedName>
    <definedName name="전석쌓기1">#REF!</definedName>
    <definedName name="전석쌓기2" localSheetId="20">#REF!</definedName>
    <definedName name="전석쌓기2" localSheetId="23">#REF!</definedName>
    <definedName name="전석쌓기2" localSheetId="35">#REF!</definedName>
    <definedName name="전석쌓기2" localSheetId="34">#REF!</definedName>
    <definedName name="전석쌓기2" localSheetId="37">#REF!</definedName>
    <definedName name="전석쌓기2" localSheetId="47">#REF!</definedName>
    <definedName name="전석쌓기2" localSheetId="52">#REF!</definedName>
    <definedName name="전석쌓기2">#REF!</definedName>
    <definedName name="전석찰쌓기" localSheetId="20">#REF!</definedName>
    <definedName name="전석찰쌓기" localSheetId="23">#REF!</definedName>
    <definedName name="전석찰쌓기" localSheetId="35">#REF!</definedName>
    <definedName name="전석찰쌓기" localSheetId="34">#REF!</definedName>
    <definedName name="전석찰쌓기" localSheetId="37">#REF!</definedName>
    <definedName name="전석찰쌓기" localSheetId="47">#REF!</definedName>
    <definedName name="전석찰쌓기" localSheetId="52">#REF!</definedName>
    <definedName name="전석찰쌓기">#REF!</definedName>
    <definedName name="전석찰쌓기기슭막이" localSheetId="20">#REF!</definedName>
    <definedName name="전석찰쌓기기슭막이" localSheetId="23">#REF!</definedName>
    <definedName name="전석찰쌓기기슭막이" localSheetId="35">#REF!</definedName>
    <definedName name="전석찰쌓기기슭막이" localSheetId="34">#REF!</definedName>
    <definedName name="전석찰쌓기기슭막이" localSheetId="37">#REF!</definedName>
    <definedName name="전석찰쌓기기슭막이" localSheetId="47">#REF!</definedName>
    <definedName name="전석찰쌓기기슭막이" localSheetId="52">#REF!</definedName>
    <definedName name="전석찰쌓기기슭막이">#REF!</definedName>
    <definedName name="접속슬라브길이1" localSheetId="20">#REF!</definedName>
    <definedName name="접속슬라브길이1" localSheetId="23">#REF!</definedName>
    <definedName name="접속슬라브길이1" localSheetId="35">#REF!</definedName>
    <definedName name="접속슬라브길이1" localSheetId="34">#REF!</definedName>
    <definedName name="접속슬라브길이1" localSheetId="37">#REF!</definedName>
    <definedName name="접속슬라브길이1" localSheetId="47">#REF!</definedName>
    <definedName name="접속슬라브길이1" localSheetId="52">#REF!</definedName>
    <definedName name="접속슬라브길이1">#REF!</definedName>
    <definedName name="접속슬라브길이2" localSheetId="20">#REF!</definedName>
    <definedName name="접속슬라브길이2" localSheetId="23">#REF!</definedName>
    <definedName name="접속슬라브길이2" localSheetId="35">#REF!</definedName>
    <definedName name="접속슬라브길이2" localSheetId="34">#REF!</definedName>
    <definedName name="접속슬라브길이2" localSheetId="37">#REF!</definedName>
    <definedName name="접속슬라브길이2" localSheetId="47">#REF!</definedName>
    <definedName name="접속슬라브길이2" localSheetId="52">#REF!</definedName>
    <definedName name="접속슬라브길이2">#REF!</definedName>
    <definedName name="접속슬라브폭1" localSheetId="20">#REF!</definedName>
    <definedName name="접속슬라브폭1" localSheetId="23">#REF!</definedName>
    <definedName name="접속슬라브폭1" localSheetId="35">#REF!</definedName>
    <definedName name="접속슬라브폭1" localSheetId="34">#REF!</definedName>
    <definedName name="접속슬라브폭1" localSheetId="37">#REF!</definedName>
    <definedName name="접속슬라브폭1" localSheetId="47">#REF!</definedName>
    <definedName name="접속슬라브폭1" localSheetId="52">#REF!</definedName>
    <definedName name="접속슬라브폭1">#REF!</definedName>
    <definedName name="접속슬라브폭2" localSheetId="20">#REF!</definedName>
    <definedName name="접속슬라브폭2" localSheetId="23">#REF!</definedName>
    <definedName name="접속슬라브폭2" localSheetId="35">#REF!</definedName>
    <definedName name="접속슬라브폭2" localSheetId="34">#REF!</definedName>
    <definedName name="접속슬라브폭2" localSheetId="37">#REF!</definedName>
    <definedName name="접속슬라브폭2" localSheetId="47">#REF!</definedName>
    <definedName name="접속슬라브폭2" localSheetId="52">#REF!</definedName>
    <definedName name="접속슬라브폭2">#REF!</definedName>
    <definedName name="접속슬라브폭3" localSheetId="20">#REF!</definedName>
    <definedName name="접속슬라브폭3" localSheetId="23">#REF!</definedName>
    <definedName name="접속슬라브폭3" localSheetId="35">#REF!</definedName>
    <definedName name="접속슬라브폭3" localSheetId="34">#REF!</definedName>
    <definedName name="접속슬라브폭3" localSheetId="37">#REF!</definedName>
    <definedName name="접속슬라브폭3" localSheetId="47">#REF!</definedName>
    <definedName name="접속슬라브폭3" localSheetId="52">#REF!</definedName>
    <definedName name="접속슬라브폭3">#REF!</definedName>
    <definedName name="접속슬라브폭4" localSheetId="20">#REF!</definedName>
    <definedName name="접속슬라브폭4" localSheetId="23">#REF!</definedName>
    <definedName name="접속슬라브폭4" localSheetId="35">#REF!</definedName>
    <definedName name="접속슬라브폭4" localSheetId="34">#REF!</definedName>
    <definedName name="접속슬라브폭4" localSheetId="37">#REF!</definedName>
    <definedName name="접속슬라브폭4" localSheetId="47">#REF!</definedName>
    <definedName name="접속슬라브폭4" localSheetId="52">#REF!</definedName>
    <definedName name="접속슬라브폭4">#REF!</definedName>
    <definedName name="접속슬래브" localSheetId="20">#REF!</definedName>
    <definedName name="접속슬래브" localSheetId="23">#REF!</definedName>
    <definedName name="접속슬래브" localSheetId="35">#REF!</definedName>
    <definedName name="접속슬래브" localSheetId="34">#REF!</definedName>
    <definedName name="접속슬래브" localSheetId="37">#REF!</definedName>
    <definedName name="접속슬래브" localSheetId="47">#REF!</definedName>
    <definedName name="접속슬래브" localSheetId="52">#REF!</definedName>
    <definedName name="접속슬래브">#REF!</definedName>
    <definedName name="접속저판길이1" localSheetId="20">#REF!</definedName>
    <definedName name="접속저판길이1" localSheetId="23">#REF!</definedName>
    <definedName name="접속저판길이1" localSheetId="35">#REF!</definedName>
    <definedName name="접속저판길이1" localSheetId="34">#REF!</definedName>
    <definedName name="접속저판길이1" localSheetId="37">#REF!</definedName>
    <definedName name="접속저판길이1" localSheetId="47">#REF!</definedName>
    <definedName name="접속저판길이1" localSheetId="52">#REF!</definedName>
    <definedName name="접속저판길이1">#REF!</definedName>
    <definedName name="접속저판길이2" localSheetId="20">#REF!</definedName>
    <definedName name="접속저판길이2" localSheetId="23">#REF!</definedName>
    <definedName name="접속저판길이2" localSheetId="35">#REF!</definedName>
    <definedName name="접속저판길이2" localSheetId="34">#REF!</definedName>
    <definedName name="접속저판길이2" localSheetId="37">#REF!</definedName>
    <definedName name="접속저판길이2" localSheetId="47">#REF!</definedName>
    <definedName name="접속저판길이2" localSheetId="52">#REF!</definedName>
    <definedName name="접속저판길이2">#REF!</definedName>
    <definedName name="접속저판폭1" localSheetId="20">#REF!</definedName>
    <definedName name="접속저판폭1" localSheetId="23">#REF!</definedName>
    <definedName name="접속저판폭1" localSheetId="35">#REF!</definedName>
    <definedName name="접속저판폭1" localSheetId="34">#REF!</definedName>
    <definedName name="접속저판폭1" localSheetId="37">#REF!</definedName>
    <definedName name="접속저판폭1" localSheetId="47">#REF!</definedName>
    <definedName name="접속저판폭1" localSheetId="52">#REF!</definedName>
    <definedName name="접속저판폭1">#REF!</definedName>
    <definedName name="접속저판폭2" localSheetId="20">#REF!</definedName>
    <definedName name="접속저판폭2" localSheetId="23">#REF!</definedName>
    <definedName name="접속저판폭2" localSheetId="35">#REF!</definedName>
    <definedName name="접속저판폭2" localSheetId="34">#REF!</definedName>
    <definedName name="접속저판폭2" localSheetId="37">#REF!</definedName>
    <definedName name="접속저판폭2" localSheetId="47">#REF!</definedName>
    <definedName name="접속저판폭2" localSheetId="52">#REF!</definedName>
    <definedName name="접속저판폭2">#REF!</definedName>
    <definedName name="접속저판폭3" localSheetId="20">#REF!</definedName>
    <definedName name="접속저판폭3" localSheetId="23">#REF!</definedName>
    <definedName name="접속저판폭3" localSheetId="35">#REF!</definedName>
    <definedName name="접속저판폭3" localSheetId="34">#REF!</definedName>
    <definedName name="접속저판폭3" localSheetId="37">#REF!</definedName>
    <definedName name="접속저판폭3" localSheetId="47">#REF!</definedName>
    <definedName name="접속저판폭3" localSheetId="52">#REF!</definedName>
    <definedName name="접속저판폭3">#REF!</definedName>
    <definedName name="접속저판폭4" localSheetId="20">#REF!</definedName>
    <definedName name="접속저판폭4" localSheetId="23">#REF!</definedName>
    <definedName name="접속저판폭4" localSheetId="35">#REF!</definedName>
    <definedName name="접속저판폭4" localSheetId="34">#REF!</definedName>
    <definedName name="접속저판폭4" localSheetId="37">#REF!</definedName>
    <definedName name="접속저판폭4" localSheetId="47">#REF!</definedName>
    <definedName name="접속저판폭4" localSheetId="52">#REF!</definedName>
    <definedName name="접속저판폭4">#REF!</definedName>
    <definedName name="조영수" localSheetId="20">#REF!</definedName>
    <definedName name="조영수" localSheetId="23">#REF!</definedName>
    <definedName name="조영수" localSheetId="35">#REF!</definedName>
    <definedName name="조영수" localSheetId="34">#REF!</definedName>
    <definedName name="조영수" localSheetId="37">#REF!</definedName>
    <definedName name="조영수" localSheetId="47">#REF!</definedName>
    <definedName name="조영수" localSheetId="52">#REF!</definedName>
    <definedName name="조영수">#REF!</definedName>
    <definedName name="종단위" localSheetId="20">#REF!</definedName>
    <definedName name="종단위" localSheetId="23">#REF!</definedName>
    <definedName name="종단위" localSheetId="35">#REF!</definedName>
    <definedName name="종단위" localSheetId="34">#REF!</definedName>
    <definedName name="종단위" localSheetId="37">#REF!</definedName>
    <definedName name="종단위" localSheetId="47">#REF!</definedName>
    <definedName name="종단위" localSheetId="52">#REF!</definedName>
    <definedName name="종단위">#REF!</definedName>
    <definedName name="종배수관1" localSheetId="13" hidden="1">[15]암거날개벽!#REF!</definedName>
    <definedName name="종배수관1" localSheetId="23" hidden="1">[15]암거날개벽!#REF!</definedName>
    <definedName name="종배수관1" localSheetId="37" hidden="1">[15]암거날개벽!#REF!</definedName>
    <definedName name="종배수관1" hidden="1">[15]암거날개벽!#REF!</definedName>
    <definedName name="종배수관2" localSheetId="13" hidden="1">[15]암거날개벽!#REF!</definedName>
    <definedName name="종배수관2" localSheetId="23" hidden="1">[15]암거날개벽!#REF!</definedName>
    <definedName name="종배수관2" localSheetId="37" hidden="1">[15]암거날개벽!#REF!</definedName>
    <definedName name="종배수관2" hidden="1">[15]암거날개벽!#REF!</definedName>
    <definedName name="줄떼" localSheetId="13" hidden="1">{#N/A,#N/A,FALSE,"현장 NCR 분석";#N/A,#N/A,FALSE,"현장품질감사";#N/A,#N/A,FALSE,"현장품질감사"}</definedName>
    <definedName name="줄떼" hidden="1">{#N/A,#N/A,FALSE,"현장 NCR 분석";#N/A,#N/A,FALSE,"현장품질감사";#N/A,#N/A,FALSE,"현장품질감사"}</definedName>
    <definedName name="지시부" localSheetId="13" hidden="1">{#N/A,#N/A,FALSE,"현장 NCR 분석";#N/A,#N/A,FALSE,"현장품질감사";#N/A,#N/A,FALSE,"현장품질감사"}</definedName>
    <definedName name="지시부" hidden="1">{#N/A,#N/A,FALSE,"현장 NCR 분석";#N/A,#N/A,FALSE,"현장품질감사";#N/A,#N/A,FALSE,"현장품질감사"}</definedName>
    <definedName name="진달래중량">ROUND((4/3*3.14*(0.075*0.075*0.075))*(1200*0.9),2)</definedName>
    <definedName name="진석" localSheetId="20">#REF!,#REF!</definedName>
    <definedName name="진석" localSheetId="23">#REF!,#REF!</definedName>
    <definedName name="진석" localSheetId="35">#REF!,#REF!</definedName>
    <definedName name="진석" localSheetId="34">#REF!,#REF!</definedName>
    <definedName name="진석" localSheetId="37">#REF!,#REF!</definedName>
    <definedName name="진석" localSheetId="47">#REF!,#REF!</definedName>
    <definedName name="진석" localSheetId="52">#REF!,#REF!</definedName>
    <definedName name="진석">#REF!,#REF!</definedName>
    <definedName name="집수정" localSheetId="13" hidden="1">#REF!</definedName>
    <definedName name="집수정" localSheetId="23" hidden="1">#REF!</definedName>
    <definedName name="집수정" localSheetId="37" hidden="1">#REF!</definedName>
    <definedName name="집수정" hidden="1">#REF!</definedName>
    <definedName name="집수정1" localSheetId="13" hidden="1">#REF!</definedName>
    <definedName name="집수정1" localSheetId="23" hidden="1">#REF!</definedName>
    <definedName name="집수정1" localSheetId="37" hidden="1">#REF!</definedName>
    <definedName name="집수정1" hidden="1">#REF!</definedName>
    <definedName name="집수정토공" localSheetId="13" hidden="1">[16]날개벽수량표!#REF!</definedName>
    <definedName name="집수정토공" localSheetId="23" hidden="1">[16]날개벽수량표!#REF!</definedName>
    <definedName name="집수정토공" localSheetId="37" hidden="1">[16]날개벽수량표!#REF!</definedName>
    <definedName name="집수정토공" hidden="1">[16]날개벽수량표!#REF!</definedName>
    <definedName name="ㅊ강관비계다리" localSheetId="20">#REF!</definedName>
    <definedName name="ㅊ강관비계다리" localSheetId="23">#REF!</definedName>
    <definedName name="ㅊ강관비계다리" localSheetId="35">#REF!</definedName>
    <definedName name="ㅊ강관비계다리" localSheetId="34">#REF!</definedName>
    <definedName name="ㅊ강관비계다리" localSheetId="37">#REF!</definedName>
    <definedName name="ㅊ강관비계다리" localSheetId="47">#REF!</definedName>
    <definedName name="ㅊ강관비계다리" localSheetId="52">#REF!</definedName>
    <definedName name="ㅊ강관비계다리">#REF!</definedName>
    <definedName name="ㅊ강관비계매기" localSheetId="20">#REF!</definedName>
    <definedName name="ㅊ강관비계매기" localSheetId="23">#REF!</definedName>
    <definedName name="ㅊ강관비계매기" localSheetId="35">#REF!</definedName>
    <definedName name="ㅊ강관비계매기" localSheetId="34">#REF!</definedName>
    <definedName name="ㅊ강관비계매기" localSheetId="37">#REF!</definedName>
    <definedName name="ㅊ강관비계매기" localSheetId="47">#REF!</definedName>
    <definedName name="ㅊ강관비계매기" localSheetId="52">#REF!</definedName>
    <definedName name="ㅊ강관비계매기">#REF!</definedName>
    <definedName name="ㅊ강관조립말비계" localSheetId="20">#REF!</definedName>
    <definedName name="ㅊ강관조립말비계" localSheetId="23">#REF!</definedName>
    <definedName name="ㅊ강관조립말비계" localSheetId="35">#REF!</definedName>
    <definedName name="ㅊ강관조립말비계" localSheetId="34">#REF!</definedName>
    <definedName name="ㅊ강관조립말비계" localSheetId="37">#REF!</definedName>
    <definedName name="ㅊ강관조립말비계" localSheetId="47">#REF!</definedName>
    <definedName name="ㅊ강관조립말비계" localSheetId="52">#REF!</definedName>
    <definedName name="ㅊ강관조립말비계">#REF!</definedName>
    <definedName name="ㅊ건축물보양" localSheetId="20">#REF!</definedName>
    <definedName name="ㅊ건축물보양" localSheetId="23">#REF!</definedName>
    <definedName name="ㅊ건축물보양" localSheetId="35">#REF!</definedName>
    <definedName name="ㅊ건축물보양" localSheetId="34">#REF!</definedName>
    <definedName name="ㅊ건축물보양" localSheetId="37">#REF!</definedName>
    <definedName name="ㅊ건축물보양" localSheetId="47">#REF!</definedName>
    <definedName name="ㅊ건축물보양" localSheetId="52">#REF!</definedName>
    <definedName name="ㅊ건축물보양">#REF!</definedName>
    <definedName name="ㅊ건축물현장정리" localSheetId="20">#REF!</definedName>
    <definedName name="ㅊ건축물현장정리" localSheetId="23">#REF!</definedName>
    <definedName name="ㅊ건축물현장정리" localSheetId="35">#REF!</definedName>
    <definedName name="ㅊ건축물현장정리" localSheetId="34">#REF!</definedName>
    <definedName name="ㅊ건축물현장정리" localSheetId="37">#REF!</definedName>
    <definedName name="ㅊ건축물현장정리" localSheetId="47">#REF!</definedName>
    <definedName name="ㅊ건축물현장정리" localSheetId="52">#REF!</definedName>
    <definedName name="ㅊ건축물현장정리">#REF!</definedName>
    <definedName name="ㅊ건축지정" localSheetId="20">#REF!</definedName>
    <definedName name="ㅊ건축지정" localSheetId="23">#REF!</definedName>
    <definedName name="ㅊ건축지정" localSheetId="35">#REF!</definedName>
    <definedName name="ㅊ건축지정" localSheetId="34">#REF!</definedName>
    <definedName name="ㅊ건축지정" localSheetId="37">#REF!</definedName>
    <definedName name="ㅊ건축지정" localSheetId="47">#REF!</definedName>
    <definedName name="ㅊ건축지정" localSheetId="52">#REF!</definedName>
    <definedName name="ㅊ건축지정">#REF!</definedName>
    <definedName name="ㅊ그레이팅" localSheetId="20">#REF!</definedName>
    <definedName name="ㅊ그레이팅" localSheetId="23">#REF!</definedName>
    <definedName name="ㅊ그레이팅" localSheetId="35">#REF!</definedName>
    <definedName name="ㅊ그레이팅" localSheetId="34">#REF!</definedName>
    <definedName name="ㅊ그레이팅" localSheetId="37">#REF!</definedName>
    <definedName name="ㅊ그레이팅" localSheetId="47">#REF!</definedName>
    <definedName name="ㅊ그레이팅" localSheetId="52">#REF!</definedName>
    <definedName name="ㅊ그레이팅">#REF!</definedName>
    <definedName name="ㅊ깔도리" localSheetId="20">#REF!</definedName>
    <definedName name="ㅊ깔도리" localSheetId="23">#REF!</definedName>
    <definedName name="ㅊ깔도리" localSheetId="35">#REF!</definedName>
    <definedName name="ㅊ깔도리" localSheetId="34">#REF!</definedName>
    <definedName name="ㅊ깔도리" localSheetId="37">#REF!</definedName>
    <definedName name="ㅊ깔도리" localSheetId="47">#REF!</definedName>
    <definedName name="ㅊ깔도리" localSheetId="52">#REF!</definedName>
    <definedName name="ㅊ깔도리">#REF!</definedName>
    <definedName name="ㅊ동자기둥" localSheetId="20">#REF!</definedName>
    <definedName name="ㅊ동자기둥" localSheetId="23">#REF!</definedName>
    <definedName name="ㅊ동자기둥" localSheetId="35">#REF!</definedName>
    <definedName name="ㅊ동자기둥" localSheetId="34">#REF!</definedName>
    <definedName name="ㅊ동자기둥" localSheetId="37">#REF!</definedName>
    <definedName name="ㅊ동자기둥" localSheetId="47">#REF!</definedName>
    <definedName name="ㅊ동자기둥" localSheetId="52">#REF!</definedName>
    <definedName name="ㅊ동자기둥">#REF!</definedName>
    <definedName name="ㅊ동판후레싱설치" localSheetId="20">#REF!</definedName>
    <definedName name="ㅊ동판후레싱설치" localSheetId="23">#REF!</definedName>
    <definedName name="ㅊ동판후레싱설치" localSheetId="35">#REF!</definedName>
    <definedName name="ㅊ동판후레싱설치" localSheetId="34">#REF!</definedName>
    <definedName name="ㅊ동판후레싱설치" localSheetId="37">#REF!</definedName>
    <definedName name="ㅊ동판후레싱설치" localSheetId="47">#REF!</definedName>
    <definedName name="ㅊ동판후레싱설치" localSheetId="52">#REF!</definedName>
    <definedName name="ㅊ동판후레싱설치">#REF!</definedName>
    <definedName name="ㅊ되메우기" localSheetId="20">#REF!</definedName>
    <definedName name="ㅊ되메우기" localSheetId="23">#REF!</definedName>
    <definedName name="ㅊ되메우기" localSheetId="35">#REF!</definedName>
    <definedName name="ㅊ되메우기" localSheetId="34">#REF!</definedName>
    <definedName name="ㅊ되메우기" localSheetId="37">#REF!</definedName>
    <definedName name="ㅊ되메우기" localSheetId="47">#REF!</definedName>
    <definedName name="ㅊ되메우기" localSheetId="52">#REF!</definedName>
    <definedName name="ㅊ되메우기">#REF!</definedName>
    <definedName name="ㅊ레미콘_무근" localSheetId="20">#REF!</definedName>
    <definedName name="ㅊ레미콘_무근" localSheetId="23">#REF!</definedName>
    <definedName name="ㅊ레미콘_무근" localSheetId="35">#REF!</definedName>
    <definedName name="ㅊ레미콘_무근" localSheetId="34">#REF!</definedName>
    <definedName name="ㅊ레미콘_무근" localSheetId="37">#REF!</definedName>
    <definedName name="ㅊ레미콘_무근" localSheetId="47">#REF!</definedName>
    <definedName name="ㅊ레미콘_무근" localSheetId="52">#REF!</definedName>
    <definedName name="ㅊ레미콘_무근">#REF!</definedName>
    <definedName name="ㅊ레미콘_철근" localSheetId="20">#REF!</definedName>
    <definedName name="ㅊ레미콘_철근" localSheetId="23">#REF!</definedName>
    <definedName name="ㅊ레미콘_철근" localSheetId="35">#REF!</definedName>
    <definedName name="ㅊ레미콘_철근" localSheetId="34">#REF!</definedName>
    <definedName name="ㅊ레미콘_철근" localSheetId="37">#REF!</definedName>
    <definedName name="ㅊ레미콘_철근" localSheetId="47">#REF!</definedName>
    <definedName name="ㅊ레미콘_철근" localSheetId="52">#REF!</definedName>
    <definedName name="ㅊ레미콘_철근">#REF!</definedName>
    <definedName name="ㅊ먹메김" localSheetId="20">#REF!</definedName>
    <definedName name="ㅊ먹메김" localSheetId="23">#REF!</definedName>
    <definedName name="ㅊ먹메김" localSheetId="35">#REF!</definedName>
    <definedName name="ㅊ먹메김" localSheetId="34">#REF!</definedName>
    <definedName name="ㅊ먹메김" localSheetId="37">#REF!</definedName>
    <definedName name="ㅊ먹메김" localSheetId="47">#REF!</definedName>
    <definedName name="ㅊ먹메김" localSheetId="52">#REF!</definedName>
    <definedName name="ㅊ먹메김">#REF!</definedName>
    <definedName name="ㅊ메탈라스붙임" localSheetId="20">#REF!</definedName>
    <definedName name="ㅊ메탈라스붙임" localSheetId="23">#REF!</definedName>
    <definedName name="ㅊ메탈라스붙임" localSheetId="35">#REF!</definedName>
    <definedName name="ㅊ메탈라스붙임" localSheetId="34">#REF!</definedName>
    <definedName name="ㅊ메탈라스붙임" localSheetId="37">#REF!</definedName>
    <definedName name="ㅊ메탈라스붙임" localSheetId="47">#REF!</definedName>
    <definedName name="ㅊ메탈라스붙임" localSheetId="52">#REF!</definedName>
    <definedName name="ㅊ메탈라스붙임">#REF!</definedName>
    <definedName name="ㅊ모래" localSheetId="20">#REF!</definedName>
    <definedName name="ㅊ모래" localSheetId="23">#REF!</definedName>
    <definedName name="ㅊ모래" localSheetId="35">#REF!</definedName>
    <definedName name="ㅊ모래" localSheetId="34">#REF!</definedName>
    <definedName name="ㅊ모래" localSheetId="37">#REF!</definedName>
    <definedName name="ㅊ모래" localSheetId="47">#REF!</definedName>
    <definedName name="ㅊ모래" localSheetId="52">#REF!</definedName>
    <definedName name="ㅊ모래">#REF!</definedName>
    <definedName name="ㅊ몰탈바르기_벽18" localSheetId="20">#REF!</definedName>
    <definedName name="ㅊ몰탈바르기_벽18" localSheetId="23">#REF!</definedName>
    <definedName name="ㅊ몰탈바르기_벽18" localSheetId="35">#REF!</definedName>
    <definedName name="ㅊ몰탈바르기_벽18" localSheetId="34">#REF!</definedName>
    <definedName name="ㅊ몰탈바르기_벽18" localSheetId="37">#REF!</definedName>
    <definedName name="ㅊ몰탈바르기_벽18" localSheetId="47">#REF!</definedName>
    <definedName name="ㅊ몰탈바르기_벽18" localSheetId="52">#REF!</definedName>
    <definedName name="ㅊ몰탈바르기_벽18">#REF!</definedName>
    <definedName name="ㅊ몰탈바르기_천정15" localSheetId="20">#REF!</definedName>
    <definedName name="ㅊ몰탈바르기_천정15" localSheetId="23">#REF!</definedName>
    <definedName name="ㅊ몰탈바르기_천정15" localSheetId="35">#REF!</definedName>
    <definedName name="ㅊ몰탈바르기_천정15" localSheetId="34">#REF!</definedName>
    <definedName name="ㅊ몰탈바르기_천정15" localSheetId="37">#REF!</definedName>
    <definedName name="ㅊ몰탈바르기_천정15" localSheetId="47">#REF!</definedName>
    <definedName name="ㅊ몰탈바르기_천정15" localSheetId="52">#REF!</definedName>
    <definedName name="ㅊ몰탈바르기_천정15">#REF!</definedName>
    <definedName name="ㅊ무늬코트칠" localSheetId="20">#REF!</definedName>
    <definedName name="ㅊ무늬코트칠" localSheetId="23">#REF!</definedName>
    <definedName name="ㅊ무늬코트칠" localSheetId="35">#REF!</definedName>
    <definedName name="ㅊ무늬코트칠" localSheetId="34">#REF!</definedName>
    <definedName name="ㅊ무늬코트칠" localSheetId="37">#REF!</definedName>
    <definedName name="ㅊ무늬코트칠" localSheetId="47">#REF!</definedName>
    <definedName name="ㅊ무늬코트칠" localSheetId="52">#REF!</definedName>
    <definedName name="ㅊ무늬코트칠">#REF!</definedName>
    <definedName name="ㅊ바닥타일_석재질" localSheetId="20">#REF!</definedName>
    <definedName name="ㅊ바닥타일_석재질" localSheetId="23">#REF!</definedName>
    <definedName name="ㅊ바닥타일_석재질" localSheetId="35">#REF!</definedName>
    <definedName name="ㅊ바닥타일_석재질" localSheetId="34">#REF!</definedName>
    <definedName name="ㅊ바닥타일_석재질" localSheetId="37">#REF!</definedName>
    <definedName name="ㅊ바닥타일_석재질" localSheetId="47">#REF!</definedName>
    <definedName name="ㅊ바닥타일_석재질" localSheetId="52">#REF!</definedName>
    <definedName name="ㅊ바닥타일_석재질">#REF!</definedName>
    <definedName name="ㅊ바닥타일_자기질" localSheetId="20">#REF!</definedName>
    <definedName name="ㅊ바닥타일_자기질" localSheetId="23">#REF!</definedName>
    <definedName name="ㅊ바닥타일_자기질" localSheetId="35">#REF!</definedName>
    <definedName name="ㅊ바닥타일_자기질" localSheetId="34">#REF!</definedName>
    <definedName name="ㅊ바닥타일_자기질" localSheetId="37">#REF!</definedName>
    <definedName name="ㅊ바닥타일_자기질" localSheetId="47">#REF!</definedName>
    <definedName name="ㅊ바닥타일_자기질" localSheetId="52">#REF!</definedName>
    <definedName name="ㅊ바닥타일_자기질">#REF!</definedName>
    <definedName name="ㅊ반원목" localSheetId="20">#REF!</definedName>
    <definedName name="ㅊ반원목" localSheetId="23">#REF!</definedName>
    <definedName name="ㅊ반원목" localSheetId="35">#REF!</definedName>
    <definedName name="ㅊ반원목" localSheetId="34">#REF!</definedName>
    <definedName name="ㅊ반원목" localSheetId="37">#REF!</definedName>
    <definedName name="ㅊ반원목" localSheetId="47">#REF!</definedName>
    <definedName name="ㅊ반원목" localSheetId="52">#REF!</definedName>
    <definedName name="ㅊ반원목">#REF!</definedName>
    <definedName name="ㅊ반원목붙임" localSheetId="20">#REF!</definedName>
    <definedName name="ㅊ반원목붙임" localSheetId="23">#REF!</definedName>
    <definedName name="ㅊ반원목붙임" localSheetId="35">#REF!</definedName>
    <definedName name="ㅊ반원목붙임" localSheetId="34">#REF!</definedName>
    <definedName name="ㅊ반원목붙임" localSheetId="37">#REF!</definedName>
    <definedName name="ㅊ반원목붙임" localSheetId="47">#REF!</definedName>
    <definedName name="ㅊ반원목붙임" localSheetId="52">#REF!</definedName>
    <definedName name="ㅊ반원목붙임">#REF!</definedName>
    <definedName name="ㅊ벽루버" localSheetId="20">#REF!</definedName>
    <definedName name="ㅊ벽루버" localSheetId="23">#REF!</definedName>
    <definedName name="ㅊ벽루버" localSheetId="35">#REF!</definedName>
    <definedName name="ㅊ벽루버" localSheetId="34">#REF!</definedName>
    <definedName name="ㅊ벽루버" localSheetId="37">#REF!</definedName>
    <definedName name="ㅊ벽루버" localSheetId="47">#REF!</definedName>
    <definedName name="ㅊ벽루버" localSheetId="52">#REF!</definedName>
    <definedName name="ㅊ벽루버">#REF!</definedName>
    <definedName name="ㅊ벽루버붙임" localSheetId="20">#REF!</definedName>
    <definedName name="ㅊ벽루버붙임" localSheetId="23">#REF!</definedName>
    <definedName name="ㅊ벽루버붙임" localSheetId="35">#REF!</definedName>
    <definedName name="ㅊ벽루버붙임" localSheetId="34">#REF!</definedName>
    <definedName name="ㅊ벽루버붙임" localSheetId="37">#REF!</definedName>
    <definedName name="ㅊ벽루버붙임" localSheetId="47">#REF!</definedName>
    <definedName name="ㅊ벽루버붙임" localSheetId="52">#REF!</definedName>
    <definedName name="ㅊ벽루버붙임">#REF!</definedName>
    <definedName name="ㅊ벽체틀설치" localSheetId="20">#REF!</definedName>
    <definedName name="ㅊ벽체틀설치" localSheetId="23">#REF!</definedName>
    <definedName name="ㅊ벽체틀설치" localSheetId="35">#REF!</definedName>
    <definedName name="ㅊ벽체틀설치" localSheetId="34">#REF!</definedName>
    <definedName name="ㅊ벽체틀설치" localSheetId="37">#REF!</definedName>
    <definedName name="ㅊ벽체틀설치" localSheetId="47">#REF!</definedName>
    <definedName name="ㅊ벽체틀설치" localSheetId="52">#REF!</definedName>
    <definedName name="ㅊ벽체틀설치">#REF!</definedName>
    <definedName name="ㅊ벽타일" localSheetId="20">#REF!</definedName>
    <definedName name="ㅊ벽타일" localSheetId="23">#REF!</definedName>
    <definedName name="ㅊ벽타일" localSheetId="35">#REF!</definedName>
    <definedName name="ㅊ벽타일" localSheetId="34">#REF!</definedName>
    <definedName name="ㅊ벽타일" localSheetId="37">#REF!</definedName>
    <definedName name="ㅊ벽타일" localSheetId="47">#REF!</definedName>
    <definedName name="ㅊ벽타일" localSheetId="52">#REF!</definedName>
    <definedName name="ㅊ벽타일">#REF!</definedName>
    <definedName name="ㅊ서까래" localSheetId="20">#REF!</definedName>
    <definedName name="ㅊ서까래" localSheetId="23">#REF!</definedName>
    <definedName name="ㅊ서까래" localSheetId="35">#REF!</definedName>
    <definedName name="ㅊ서까래" localSheetId="34">#REF!</definedName>
    <definedName name="ㅊ서까래" localSheetId="37">#REF!</definedName>
    <definedName name="ㅊ서까래" localSheetId="47">#REF!</definedName>
    <definedName name="ㅊ서까래" localSheetId="52">#REF!</definedName>
    <definedName name="ㅊ서까래">#REF!</definedName>
    <definedName name="ㅊ서까래설치" localSheetId="20">#REF!</definedName>
    <definedName name="ㅊ서까래설치" localSheetId="23">#REF!</definedName>
    <definedName name="ㅊ서까래설치" localSheetId="35">#REF!</definedName>
    <definedName name="ㅊ서까래설치" localSheetId="34">#REF!</definedName>
    <definedName name="ㅊ서까래설치" localSheetId="37">#REF!</definedName>
    <definedName name="ㅊ서까래설치" localSheetId="47">#REF!</definedName>
    <definedName name="ㅊ서까래설치" localSheetId="52">#REF!</definedName>
    <definedName name="ㅊ서까래설치">#REF!</definedName>
    <definedName name="ㅊ수평규준틀" localSheetId="20">#REF!</definedName>
    <definedName name="ㅊ수평규준틀" localSheetId="23">#REF!</definedName>
    <definedName name="ㅊ수평규준틀" localSheetId="35">#REF!</definedName>
    <definedName name="ㅊ수평규준틀" localSheetId="34">#REF!</definedName>
    <definedName name="ㅊ수평규준틀" localSheetId="37">#REF!</definedName>
    <definedName name="ㅊ수평규준틀" localSheetId="47">#REF!</definedName>
    <definedName name="ㅊ수평규준틀" localSheetId="52">#REF!</definedName>
    <definedName name="ㅊ수평규준틀">#REF!</definedName>
    <definedName name="ㅊ시멘트" localSheetId="20">#REF!</definedName>
    <definedName name="ㅊ시멘트" localSheetId="23">#REF!</definedName>
    <definedName name="ㅊ시멘트" localSheetId="35">#REF!</definedName>
    <definedName name="ㅊ시멘트" localSheetId="34">#REF!</definedName>
    <definedName name="ㅊ시멘트" localSheetId="37">#REF!</definedName>
    <definedName name="ㅊ시멘트" localSheetId="47">#REF!</definedName>
    <definedName name="ㅊ시멘트" localSheetId="52">#REF!</definedName>
    <definedName name="ㅊ시멘트">#REF!</definedName>
    <definedName name="ㅊ시멘트액체방수" localSheetId="20">#REF!</definedName>
    <definedName name="ㅊ시멘트액체방수" localSheetId="23">#REF!</definedName>
    <definedName name="ㅊ시멘트액체방수" localSheetId="35">#REF!</definedName>
    <definedName name="ㅊ시멘트액체방수" localSheetId="34">#REF!</definedName>
    <definedName name="ㅊ시멘트액체방수" localSheetId="37">#REF!</definedName>
    <definedName name="ㅊ시멘트액체방수" localSheetId="47">#REF!</definedName>
    <definedName name="ㅊ시멘트액체방수" localSheetId="52">#REF!</definedName>
    <definedName name="ㅊ시멘트액체방수">#REF!</definedName>
    <definedName name="ㅊ시멘트운반" localSheetId="20">#REF!</definedName>
    <definedName name="ㅊ시멘트운반" localSheetId="23">#REF!</definedName>
    <definedName name="ㅊ시멘트운반" localSheetId="35">#REF!</definedName>
    <definedName name="ㅊ시멘트운반" localSheetId="34">#REF!</definedName>
    <definedName name="ㅊ시멘트운반" localSheetId="37">#REF!</definedName>
    <definedName name="ㅊ시멘트운반" localSheetId="47">#REF!</definedName>
    <definedName name="ㅊ시멘트운반" localSheetId="52">#REF!</definedName>
    <definedName name="ㅊ시멘트운반">#REF!</definedName>
    <definedName name="ㅊ아스팔트슁글잇기" localSheetId="20">#REF!</definedName>
    <definedName name="ㅊ아스팔트슁글잇기" localSheetId="23">#REF!</definedName>
    <definedName name="ㅊ아스팔트슁글잇기" localSheetId="35">#REF!</definedName>
    <definedName name="ㅊ아스팔트슁글잇기" localSheetId="34">#REF!</definedName>
    <definedName name="ㅊ아스팔트슁글잇기" localSheetId="37">#REF!</definedName>
    <definedName name="ㅊ아스팔트슁글잇기" localSheetId="47">#REF!</definedName>
    <definedName name="ㅊ아스팔트슁글잇기" localSheetId="52">#REF!</definedName>
    <definedName name="ㅊ아스팔트슁글잇기">#REF!</definedName>
    <definedName name="ㅊ앵커볼트설치" localSheetId="20">#REF!</definedName>
    <definedName name="ㅊ앵커볼트설치" localSheetId="23">#REF!</definedName>
    <definedName name="ㅊ앵커볼트설치" localSheetId="35">#REF!</definedName>
    <definedName name="ㅊ앵커볼트설치" localSheetId="34">#REF!</definedName>
    <definedName name="ㅊ앵커볼트설치" localSheetId="37">#REF!</definedName>
    <definedName name="ㅊ앵커볼트설치" localSheetId="47">#REF!</definedName>
    <definedName name="ㅊ앵커볼트설치" localSheetId="52">#REF!</definedName>
    <definedName name="ㅊ앵커볼트설치">#REF!</definedName>
    <definedName name="ㅊ오일스테인칠" localSheetId="20">#REF!</definedName>
    <definedName name="ㅊ오일스테인칠" localSheetId="23">#REF!</definedName>
    <definedName name="ㅊ오일스테인칠" localSheetId="35">#REF!</definedName>
    <definedName name="ㅊ오일스테인칠" localSheetId="34">#REF!</definedName>
    <definedName name="ㅊ오일스테인칠" localSheetId="37">#REF!</definedName>
    <definedName name="ㅊ오일스테인칠" localSheetId="47">#REF!</definedName>
    <definedName name="ㅊ오일스테인칠" localSheetId="52">#REF!</definedName>
    <definedName name="ㅊ오일스테인칠">#REF!</definedName>
    <definedName name="ㅊ용마룻대" localSheetId="20">#REF!</definedName>
    <definedName name="ㅊ용마룻대" localSheetId="23">#REF!</definedName>
    <definedName name="ㅊ용마룻대" localSheetId="35">#REF!</definedName>
    <definedName name="ㅊ용마룻대" localSheetId="34">#REF!</definedName>
    <definedName name="ㅊ용마룻대" localSheetId="37">#REF!</definedName>
    <definedName name="ㅊ용마룻대" localSheetId="47">#REF!</definedName>
    <definedName name="ㅊ용마룻대" localSheetId="52">#REF!</definedName>
    <definedName name="ㅊ용마룻대">#REF!</definedName>
    <definedName name="ㅊ원주목기둥" localSheetId="20">#REF!</definedName>
    <definedName name="ㅊ원주목기둥" localSheetId="23">#REF!</definedName>
    <definedName name="ㅊ원주목기둥" localSheetId="35">#REF!</definedName>
    <definedName name="ㅊ원주목기둥" localSheetId="34">#REF!</definedName>
    <definedName name="ㅊ원주목기둥" localSheetId="37">#REF!</definedName>
    <definedName name="ㅊ원주목기둥" localSheetId="47">#REF!</definedName>
    <definedName name="ㅊ원주목기둥" localSheetId="52">#REF!</definedName>
    <definedName name="ㅊ원주목기둥">#REF!</definedName>
    <definedName name="ㅊ자갈" localSheetId="20">#REF!</definedName>
    <definedName name="ㅊ자갈" localSheetId="23">#REF!</definedName>
    <definedName name="ㅊ자갈" localSheetId="35">#REF!</definedName>
    <definedName name="ㅊ자갈" localSheetId="34">#REF!</definedName>
    <definedName name="ㅊ자갈" localSheetId="37">#REF!</definedName>
    <definedName name="ㅊ자갈" localSheetId="47">#REF!</definedName>
    <definedName name="ㅊ자갈" localSheetId="52">#REF!</definedName>
    <definedName name="ㅊ자갈">#REF!</definedName>
    <definedName name="ㅊ자연석붙임" localSheetId="20">#REF!</definedName>
    <definedName name="ㅊ자연석붙임" localSheetId="23">#REF!</definedName>
    <definedName name="ㅊ자연석붙임" localSheetId="35">#REF!</definedName>
    <definedName name="ㅊ자연석붙임" localSheetId="34">#REF!</definedName>
    <definedName name="ㅊ자연석붙임" localSheetId="37">#REF!</definedName>
    <definedName name="ㅊ자연석붙임" localSheetId="47">#REF!</definedName>
    <definedName name="ㅊ자연석붙임" localSheetId="52">#REF!</definedName>
    <definedName name="ㅊ자연석붙임">#REF!</definedName>
    <definedName name="ㅊ잡석" localSheetId="20">#REF!</definedName>
    <definedName name="ㅊ잡석" localSheetId="23">#REF!</definedName>
    <definedName name="ㅊ잡석" localSheetId="35">#REF!</definedName>
    <definedName name="ㅊ잡석" localSheetId="34">#REF!</definedName>
    <definedName name="ㅊ잡석" localSheetId="37">#REF!</definedName>
    <definedName name="ㅊ잡석" localSheetId="47">#REF!</definedName>
    <definedName name="ㅊ잡석" localSheetId="52">#REF!</definedName>
    <definedName name="ㅊ잡석">#REF!</definedName>
    <definedName name="ㅊ중도리" localSheetId="20">#REF!</definedName>
    <definedName name="ㅊ중도리" localSheetId="23">#REF!</definedName>
    <definedName name="ㅊ중도리" localSheetId="35">#REF!</definedName>
    <definedName name="ㅊ중도리" localSheetId="34">#REF!</definedName>
    <definedName name="ㅊ중도리" localSheetId="37">#REF!</definedName>
    <definedName name="ㅊ중도리" localSheetId="47">#REF!</definedName>
    <definedName name="ㅊ중도리" localSheetId="52">#REF!</definedName>
    <definedName name="ㅊ중도리">#REF!</definedName>
    <definedName name="ㅊ지붕틀설치" localSheetId="20">#REF!</definedName>
    <definedName name="ㅊ지붕틀설치" localSheetId="23">#REF!</definedName>
    <definedName name="ㅊ지붕틀설치" localSheetId="35">#REF!</definedName>
    <definedName name="ㅊ지붕틀설치" localSheetId="34">#REF!</definedName>
    <definedName name="ㅊ지붕틀설치" localSheetId="37">#REF!</definedName>
    <definedName name="ㅊ지붕틀설치" localSheetId="47">#REF!</definedName>
    <definedName name="ㅊ지붕틀설치" localSheetId="52">#REF!</definedName>
    <definedName name="ㅊ지붕틀설치">#REF!</definedName>
    <definedName name="ㅊ처마도리" localSheetId="20">#REF!</definedName>
    <definedName name="ㅊ처마도리" localSheetId="23">#REF!</definedName>
    <definedName name="ㅊ처마도리" localSheetId="35">#REF!</definedName>
    <definedName name="ㅊ처마도리" localSheetId="34">#REF!</definedName>
    <definedName name="ㅊ처마도리" localSheetId="37">#REF!</definedName>
    <definedName name="ㅊ처마도리" localSheetId="47">#REF!</definedName>
    <definedName name="ㅊ처마도리" localSheetId="52">#REF!</definedName>
    <definedName name="ㅊ처마도리">#REF!</definedName>
    <definedName name="ㅊ처마돌림붙임" localSheetId="20">#REF!</definedName>
    <definedName name="ㅊ처마돌림붙임" localSheetId="23">#REF!</definedName>
    <definedName name="ㅊ처마돌림붙임" localSheetId="35">#REF!</definedName>
    <definedName name="ㅊ처마돌림붙임" localSheetId="34">#REF!</definedName>
    <definedName name="ㅊ처마돌림붙임" localSheetId="37">#REF!</definedName>
    <definedName name="ㅊ처마돌림붙임" localSheetId="47">#REF!</definedName>
    <definedName name="ㅊ처마돌림붙임" localSheetId="52">#REF!</definedName>
    <definedName name="ㅊ처마돌림붙임">#REF!</definedName>
    <definedName name="ㅊ천정루버" localSheetId="20">#REF!</definedName>
    <definedName name="ㅊ천정루버" localSheetId="23">#REF!</definedName>
    <definedName name="ㅊ천정루버" localSheetId="35">#REF!</definedName>
    <definedName name="ㅊ천정루버" localSheetId="34">#REF!</definedName>
    <definedName name="ㅊ천정루버" localSheetId="37">#REF!</definedName>
    <definedName name="ㅊ천정루버" localSheetId="47">#REF!</definedName>
    <definedName name="ㅊ천정루버" localSheetId="52">#REF!</definedName>
    <definedName name="ㅊ천정루버">#REF!</definedName>
    <definedName name="ㅊ천정루버붙임" localSheetId="20">#REF!</definedName>
    <definedName name="ㅊ천정루버붙임" localSheetId="23">#REF!</definedName>
    <definedName name="ㅊ천정루버붙임" localSheetId="35">#REF!</definedName>
    <definedName name="ㅊ천정루버붙임" localSheetId="34">#REF!</definedName>
    <definedName name="ㅊ천정루버붙임" localSheetId="37">#REF!</definedName>
    <definedName name="ㅊ천정루버붙임" localSheetId="47">#REF!</definedName>
    <definedName name="ㅊ천정루버붙임" localSheetId="52">#REF!</definedName>
    <definedName name="ㅊ천정루버붙임">#REF!</definedName>
    <definedName name="ㅊ천정몰딩설치" localSheetId="20">#REF!</definedName>
    <definedName name="ㅊ천정몰딩설치" localSheetId="23">#REF!</definedName>
    <definedName name="ㅊ천정몰딩설치" localSheetId="35">#REF!</definedName>
    <definedName name="ㅊ천정몰딩설치" localSheetId="34">#REF!</definedName>
    <definedName name="ㅊ천정몰딩설치" localSheetId="37">#REF!</definedName>
    <definedName name="ㅊ천정몰딩설치" localSheetId="47">#REF!</definedName>
    <definedName name="ㅊ천정몰딩설치" localSheetId="52">#REF!</definedName>
    <definedName name="ㅊ천정몰딩설치">#REF!</definedName>
    <definedName name="ㅊ천정틀설치" localSheetId="20">#REF!</definedName>
    <definedName name="ㅊ천정틀설치" localSheetId="23">#REF!</definedName>
    <definedName name="ㅊ천정틀설치" localSheetId="35">#REF!</definedName>
    <definedName name="ㅊ천정틀설치" localSheetId="34">#REF!</definedName>
    <definedName name="ㅊ천정틀설치" localSheetId="37">#REF!</definedName>
    <definedName name="ㅊ천정틀설치" localSheetId="47">#REF!</definedName>
    <definedName name="ㅊ천정틀설치" localSheetId="52">#REF!</definedName>
    <definedName name="ㅊ천정틀설치">#REF!</definedName>
    <definedName name="ㅊ철근10" localSheetId="20">#REF!</definedName>
    <definedName name="ㅊ철근10" localSheetId="23">#REF!</definedName>
    <definedName name="ㅊ철근10" localSheetId="35">#REF!</definedName>
    <definedName name="ㅊ철근10" localSheetId="34">#REF!</definedName>
    <definedName name="ㅊ철근10" localSheetId="37">#REF!</definedName>
    <definedName name="ㅊ철근10" localSheetId="47">#REF!</definedName>
    <definedName name="ㅊ철근10" localSheetId="52">#REF!</definedName>
    <definedName name="ㅊ철근10">#REF!</definedName>
    <definedName name="ㅊ철근13" localSheetId="20">#REF!</definedName>
    <definedName name="ㅊ철근13" localSheetId="23">#REF!</definedName>
    <definedName name="ㅊ철근13" localSheetId="35">#REF!</definedName>
    <definedName name="ㅊ철근13" localSheetId="34">#REF!</definedName>
    <definedName name="ㅊ철근13" localSheetId="37">#REF!</definedName>
    <definedName name="ㅊ철근13" localSheetId="47">#REF!</definedName>
    <definedName name="ㅊ철근13" localSheetId="52">#REF!</definedName>
    <definedName name="ㅊ철근13">#REF!</definedName>
    <definedName name="ㅊ철근16" localSheetId="20">#REF!</definedName>
    <definedName name="ㅊ철근16" localSheetId="23">#REF!</definedName>
    <definedName name="ㅊ철근16" localSheetId="35">#REF!</definedName>
    <definedName name="ㅊ철근16" localSheetId="34">#REF!</definedName>
    <definedName name="ㅊ철근16" localSheetId="37">#REF!</definedName>
    <definedName name="ㅊ철근16" localSheetId="47">#REF!</definedName>
    <definedName name="ㅊ철근16" localSheetId="52">#REF!</definedName>
    <definedName name="ㅊ철근16">#REF!</definedName>
    <definedName name="ㅊ철근가공조립" localSheetId="20">#REF!</definedName>
    <definedName name="ㅊ철근가공조립" localSheetId="23">#REF!</definedName>
    <definedName name="ㅊ철근가공조립" localSheetId="35">#REF!</definedName>
    <definedName name="ㅊ철근가공조립" localSheetId="34">#REF!</definedName>
    <definedName name="ㅊ철근가공조립" localSheetId="37">#REF!</definedName>
    <definedName name="ㅊ철근가공조립" localSheetId="47">#REF!</definedName>
    <definedName name="ㅊ철근가공조립" localSheetId="52">#REF!</definedName>
    <definedName name="ㅊ철근가공조립">#REF!</definedName>
    <definedName name="ㅊ철근운반" localSheetId="20">#REF!</definedName>
    <definedName name="ㅊ철근운반" localSheetId="23">#REF!</definedName>
    <definedName name="ㅊ철근운반" localSheetId="35">#REF!</definedName>
    <definedName name="ㅊ철근운반" localSheetId="34">#REF!</definedName>
    <definedName name="ㅊ철근운반" localSheetId="37">#REF!</definedName>
    <definedName name="ㅊ철근운반" localSheetId="47">#REF!</definedName>
    <definedName name="ㅊ철근운반" localSheetId="52">#REF!</definedName>
    <definedName name="ㅊ철근운반">#REF!</definedName>
    <definedName name="ㅊ콘크리트_무근" localSheetId="20">#REF!</definedName>
    <definedName name="ㅊ콘크리트_무근" localSheetId="23">#REF!</definedName>
    <definedName name="ㅊ콘크리트_무근" localSheetId="35">#REF!</definedName>
    <definedName name="ㅊ콘크리트_무근" localSheetId="34">#REF!</definedName>
    <definedName name="ㅊ콘크리트_무근" localSheetId="37">#REF!</definedName>
    <definedName name="ㅊ콘크리트_무근" localSheetId="47">#REF!</definedName>
    <definedName name="ㅊ콘크리트_무근" localSheetId="52">#REF!</definedName>
    <definedName name="ㅊ콘크리트_무근">#REF!</definedName>
    <definedName name="ㅊ콘크리트_철근" localSheetId="20">#REF!</definedName>
    <definedName name="ㅊ콘크리트_철근" localSheetId="23">#REF!</definedName>
    <definedName name="ㅊ콘크리트_철근" localSheetId="35">#REF!</definedName>
    <definedName name="ㅊ콘크리트_철근" localSheetId="34">#REF!</definedName>
    <definedName name="ㅊ콘크리트_철근" localSheetId="37">#REF!</definedName>
    <definedName name="ㅊ콘크리트_철근" localSheetId="47">#REF!</definedName>
    <definedName name="ㅊ콘크리트_철근" localSheetId="52">#REF!</definedName>
    <definedName name="ㅊ콘크리트_철근">#REF!</definedName>
    <definedName name="ㅊ콘크리트타설_무근" localSheetId="20">#REF!</definedName>
    <definedName name="ㅊ콘크리트타설_무근" localSheetId="23">#REF!</definedName>
    <definedName name="ㅊ콘크리트타설_무근" localSheetId="35">#REF!</definedName>
    <definedName name="ㅊ콘크리트타설_무근" localSheetId="34">#REF!</definedName>
    <definedName name="ㅊ콘크리트타설_무근" localSheetId="37">#REF!</definedName>
    <definedName name="ㅊ콘크리트타설_무근" localSheetId="47">#REF!</definedName>
    <definedName name="ㅊ콘크리트타설_무근" localSheetId="52">#REF!</definedName>
    <definedName name="ㅊ콘크리트타설_무근">#REF!</definedName>
    <definedName name="ㅊ콘크리트타설_철근" localSheetId="20">#REF!</definedName>
    <definedName name="ㅊ콘크리트타설_철근" localSheetId="23">#REF!</definedName>
    <definedName name="ㅊ콘크리트타설_철근" localSheetId="35">#REF!</definedName>
    <definedName name="ㅊ콘크리트타설_철근" localSheetId="34">#REF!</definedName>
    <definedName name="ㅊ콘크리트타설_철근" localSheetId="37">#REF!</definedName>
    <definedName name="ㅊ콘크리트타설_철근" localSheetId="47">#REF!</definedName>
    <definedName name="ㅊ콘크리트타설_철근" localSheetId="52">#REF!</definedName>
    <definedName name="ㅊ콘크리트타설_철근">#REF!</definedName>
    <definedName name="ㅊ터파기" localSheetId="20">#REF!</definedName>
    <definedName name="ㅊ터파기" localSheetId="23">#REF!</definedName>
    <definedName name="ㅊ터파기" localSheetId="35">#REF!</definedName>
    <definedName name="ㅊ터파기" localSheetId="34">#REF!</definedName>
    <definedName name="ㅊ터파기" localSheetId="37">#REF!</definedName>
    <definedName name="ㅊ터파기" localSheetId="47">#REF!</definedName>
    <definedName name="ㅊ터파기" localSheetId="52">#REF!</definedName>
    <definedName name="ㅊ터파기">#REF!</definedName>
    <definedName name="ㅊ토대" localSheetId="20">#REF!</definedName>
    <definedName name="ㅊ토대" localSheetId="23">#REF!</definedName>
    <definedName name="ㅊ토대" localSheetId="35">#REF!</definedName>
    <definedName name="ㅊ토대" localSheetId="34">#REF!</definedName>
    <definedName name="ㅊ토대" localSheetId="37">#REF!</definedName>
    <definedName name="ㅊ토대" localSheetId="47">#REF!</definedName>
    <definedName name="ㅊ토대" localSheetId="52">#REF!</definedName>
    <definedName name="ㅊ토대">#REF!</definedName>
    <definedName name="ㅊ토대설치" localSheetId="20">#REF!</definedName>
    <definedName name="ㅊ토대설치" localSheetId="23">#REF!</definedName>
    <definedName name="ㅊ토대설치" localSheetId="35">#REF!</definedName>
    <definedName name="ㅊ토대설치" localSheetId="34">#REF!</definedName>
    <definedName name="ㅊ토대설치" localSheetId="37">#REF!</definedName>
    <definedName name="ㅊ토대설치" localSheetId="47">#REF!</definedName>
    <definedName name="ㅊ토대설치" localSheetId="52">#REF!</definedName>
    <definedName name="ㅊ토대설치">#REF!</definedName>
    <definedName name="ㅊ판재돌림" localSheetId="20">#REF!</definedName>
    <definedName name="ㅊ판재돌림" localSheetId="23">#REF!</definedName>
    <definedName name="ㅊ판재돌림" localSheetId="35">#REF!</definedName>
    <definedName name="ㅊ판재돌림" localSheetId="34">#REF!</definedName>
    <definedName name="ㅊ판재돌림" localSheetId="37">#REF!</definedName>
    <definedName name="ㅊ판재돌림" localSheetId="47">#REF!</definedName>
    <definedName name="ㅊ판재돌림" localSheetId="52">#REF!</definedName>
    <definedName name="ㅊ판재돌림">#REF!</definedName>
    <definedName name="ㅊ평보" localSheetId="20">#REF!</definedName>
    <definedName name="ㅊ평보" localSheetId="23">#REF!</definedName>
    <definedName name="ㅊ평보" localSheetId="35">#REF!</definedName>
    <definedName name="ㅊ평보" localSheetId="34">#REF!</definedName>
    <definedName name="ㅊ평보" localSheetId="37">#REF!</definedName>
    <definedName name="ㅊ평보" localSheetId="47">#REF!</definedName>
    <definedName name="ㅊ평보" localSheetId="52">#REF!</definedName>
    <definedName name="ㅊ평보">#REF!</definedName>
    <definedName name="ㅊ합판_바닥12" localSheetId="20">#REF!</definedName>
    <definedName name="ㅊ합판_바닥12" localSheetId="23">#REF!</definedName>
    <definedName name="ㅊ합판_바닥12" localSheetId="35">#REF!</definedName>
    <definedName name="ㅊ합판_바닥12" localSheetId="34">#REF!</definedName>
    <definedName name="ㅊ합판_바닥12" localSheetId="37">#REF!</definedName>
    <definedName name="ㅊ합판_바닥12" localSheetId="47">#REF!</definedName>
    <definedName name="ㅊ합판_바닥12" localSheetId="52">#REF!</definedName>
    <definedName name="ㅊ합판_바닥12">#REF!</definedName>
    <definedName name="ㅊ합판_벽12" localSheetId="20">#REF!</definedName>
    <definedName name="ㅊ합판_벽12" localSheetId="23">#REF!</definedName>
    <definedName name="ㅊ합판_벽12" localSheetId="35">#REF!</definedName>
    <definedName name="ㅊ합판_벽12" localSheetId="34">#REF!</definedName>
    <definedName name="ㅊ합판_벽12" localSheetId="37">#REF!</definedName>
    <definedName name="ㅊ합판_벽12" localSheetId="47">#REF!</definedName>
    <definedName name="ㅊ합판_벽12" localSheetId="52">#REF!</definedName>
    <definedName name="ㅊ합판_벽12">#REF!</definedName>
    <definedName name="ㅊ합판_천정12" localSheetId="20">#REF!</definedName>
    <definedName name="ㅊ합판_천정12" localSheetId="23">#REF!</definedName>
    <definedName name="ㅊ합판_천정12" localSheetId="35">#REF!</definedName>
    <definedName name="ㅊ합판_천정12" localSheetId="34">#REF!</definedName>
    <definedName name="ㅊ합판_천정12" localSheetId="37">#REF!</definedName>
    <definedName name="ㅊ합판_천정12" localSheetId="47">#REF!</definedName>
    <definedName name="ㅊ합판_천정12" localSheetId="52">#REF!</definedName>
    <definedName name="ㅊ합판_천정12">#REF!</definedName>
    <definedName name="ㅊ합판거푸집_4회" localSheetId="20">#REF!</definedName>
    <definedName name="ㅊ합판거푸집_4회" localSheetId="23">#REF!</definedName>
    <definedName name="ㅊ합판거푸집_4회" localSheetId="35">#REF!</definedName>
    <definedName name="ㅊ합판거푸집_4회" localSheetId="34">#REF!</definedName>
    <definedName name="ㅊ합판거푸집_4회" localSheetId="37">#REF!</definedName>
    <definedName name="ㅊ합판거푸집_4회" localSheetId="47">#REF!</definedName>
    <definedName name="ㅊ합판거푸집_4회" localSheetId="52">#REF!</definedName>
    <definedName name="ㅊ합판거푸집_4회">#REF!</definedName>
    <definedName name="ㅊ합판붙임_바닥" localSheetId="20">#REF!</definedName>
    <definedName name="ㅊ합판붙임_바닥" localSheetId="23">#REF!</definedName>
    <definedName name="ㅊ합판붙임_바닥" localSheetId="35">#REF!</definedName>
    <definedName name="ㅊ합판붙임_바닥" localSheetId="34">#REF!</definedName>
    <definedName name="ㅊ합판붙임_바닥" localSheetId="37">#REF!</definedName>
    <definedName name="ㅊ합판붙임_바닥" localSheetId="47">#REF!</definedName>
    <definedName name="ㅊ합판붙임_바닥" localSheetId="52">#REF!</definedName>
    <definedName name="ㅊ합판붙임_바닥">#REF!</definedName>
    <definedName name="ㅊ합판붙임_벽" localSheetId="20">#REF!</definedName>
    <definedName name="ㅊ합판붙임_벽" localSheetId="23">#REF!</definedName>
    <definedName name="ㅊ합판붙임_벽" localSheetId="35">#REF!</definedName>
    <definedName name="ㅊ합판붙임_벽" localSheetId="34">#REF!</definedName>
    <definedName name="ㅊ합판붙임_벽" localSheetId="37">#REF!</definedName>
    <definedName name="ㅊ합판붙임_벽" localSheetId="47">#REF!</definedName>
    <definedName name="ㅊ합판붙임_벽" localSheetId="52">#REF!</definedName>
    <definedName name="ㅊ합판붙임_벽">#REF!</definedName>
    <definedName name="ㅊ합판붙임_천정" localSheetId="20">#REF!</definedName>
    <definedName name="ㅊ합판붙임_천정" localSheetId="23">#REF!</definedName>
    <definedName name="ㅊ합판붙임_천정" localSheetId="35">#REF!</definedName>
    <definedName name="ㅊ합판붙임_천정" localSheetId="34">#REF!</definedName>
    <definedName name="ㅊ합판붙임_천정" localSheetId="37">#REF!</definedName>
    <definedName name="ㅊ합판붙임_천정" localSheetId="47">#REF!</definedName>
    <definedName name="ㅊ합판붙임_천정" localSheetId="52">#REF!</definedName>
    <definedName name="ㅊ합판붙임_천정">#REF!</definedName>
    <definedName name="차선도색집계" localSheetId="20">#REF!</definedName>
    <definedName name="차선도색집계" localSheetId="23">#REF!</definedName>
    <definedName name="차선도색집계" localSheetId="35">#REF!</definedName>
    <definedName name="차선도색집계" localSheetId="34">#REF!</definedName>
    <definedName name="차선도색집계" localSheetId="37">#REF!</definedName>
    <definedName name="차선도색집계" localSheetId="47">#REF!</definedName>
    <definedName name="차선도색집계" localSheetId="52">#REF!</definedName>
    <definedName name="차선도색집계">#REF!</definedName>
    <definedName name="차수벽높이" localSheetId="20">#REF!</definedName>
    <definedName name="차수벽높이" localSheetId="23">#REF!</definedName>
    <definedName name="차수벽높이" localSheetId="35">#REF!</definedName>
    <definedName name="차수벽높이" localSheetId="34">#REF!</definedName>
    <definedName name="차수벽높이" localSheetId="37">#REF!</definedName>
    <definedName name="차수벽높이" localSheetId="47">#REF!</definedName>
    <definedName name="차수벽높이" localSheetId="52">#REF!</definedName>
    <definedName name="차수벽높이">#REF!</definedName>
    <definedName name="차수벽두께" localSheetId="20">#REF!</definedName>
    <definedName name="차수벽두께" localSheetId="23">#REF!</definedName>
    <definedName name="차수벽두께" localSheetId="35">#REF!</definedName>
    <definedName name="차수벽두께" localSheetId="34">#REF!</definedName>
    <definedName name="차수벽두께" localSheetId="37">#REF!</definedName>
    <definedName name="차수벽두께" localSheetId="47">#REF!</definedName>
    <definedName name="차수벽두께" localSheetId="52">#REF!</definedName>
    <definedName name="차수벽두께">#REF!</definedName>
    <definedName name="철골협의" localSheetId="13" hidden="1">{#N/A,#N/A,FALSE,"현장 NCR 분석";#N/A,#N/A,FALSE,"현장품질감사";#N/A,#N/A,FALSE,"현장품질감사"}</definedName>
    <definedName name="철골협의" localSheetId="9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근자료" localSheetId="13" hidden="1">#REF!</definedName>
    <definedName name="철근자료" localSheetId="23" hidden="1">#REF!</definedName>
    <definedName name="철근자료" localSheetId="37" hidden="1">#REF!</definedName>
    <definedName name="철근자료" hidden="1">#REF!</definedName>
    <definedName name="철근직경D13" localSheetId="20">#REF!</definedName>
    <definedName name="철근직경D13" localSheetId="23">#REF!</definedName>
    <definedName name="철근직경D13" localSheetId="35">#REF!</definedName>
    <definedName name="철근직경D13" localSheetId="34">#REF!</definedName>
    <definedName name="철근직경D13" localSheetId="37">#REF!</definedName>
    <definedName name="철근직경D13" localSheetId="47">#REF!</definedName>
    <definedName name="철근직경D13" localSheetId="52">#REF!</definedName>
    <definedName name="철근직경D13">#REF!</definedName>
    <definedName name="철근직경D16_25" localSheetId="20">#REF!</definedName>
    <definedName name="철근직경D16_25" localSheetId="23">#REF!</definedName>
    <definedName name="철근직경D16_25" localSheetId="35">#REF!</definedName>
    <definedName name="철근직경D16_25" localSheetId="34">#REF!</definedName>
    <definedName name="철근직경D16_25" localSheetId="37">#REF!</definedName>
    <definedName name="철근직경D16_25" localSheetId="47">#REF!</definedName>
    <definedName name="철근직경D16_25" localSheetId="52">#REF!</definedName>
    <definedName name="철근직경D16_25">#REF!</definedName>
    <definedName name="철근직경D29_35" localSheetId="20">#REF!</definedName>
    <definedName name="철근직경D29_35" localSheetId="23">#REF!</definedName>
    <definedName name="철근직경D29_35" localSheetId="35">#REF!</definedName>
    <definedName name="철근직경D29_35" localSheetId="34">#REF!</definedName>
    <definedName name="철근직경D29_35" localSheetId="37">#REF!</definedName>
    <definedName name="철근직경D29_35" localSheetId="47">#REF!</definedName>
    <definedName name="철근직경D29_35" localSheetId="52">#REF!</definedName>
    <definedName name="철근직경D29_35">#REF!</definedName>
    <definedName name="철쭉중량">ROUND((4/3*3.14*(0.075*0.075*0.075))*(1200*0.9),2)</definedName>
    <definedName name="총폭" localSheetId="20">#REF!</definedName>
    <definedName name="총폭" localSheetId="23">#REF!</definedName>
    <definedName name="총폭" localSheetId="35">#REF!</definedName>
    <definedName name="총폭" localSheetId="34">#REF!</definedName>
    <definedName name="총폭" localSheetId="37">#REF!</definedName>
    <definedName name="총폭" localSheetId="47">#REF!</definedName>
    <definedName name="총폭" localSheetId="52">#REF!</definedName>
    <definedName name="총폭">#REF!</definedName>
    <definedName name="ㅋ" localSheetId="13" hidden="1">{#N/A,#N/A,FALSE,"조골재"}</definedName>
    <definedName name="ㅋ" hidden="1">{#N/A,#N/A,FALSE,"조골재"}</definedName>
    <definedName name="콘크리트_구입" localSheetId="20">#REF!</definedName>
    <definedName name="콘크리트_구입" localSheetId="23">#REF!</definedName>
    <definedName name="콘크리트_구입" localSheetId="35">#REF!</definedName>
    <definedName name="콘크리트_구입" localSheetId="34">#REF!</definedName>
    <definedName name="콘크리트_구입" localSheetId="37">#REF!</definedName>
    <definedName name="콘크리트_구입" localSheetId="47">#REF!</definedName>
    <definedName name="콘크리트_구입" localSheetId="52">#REF!</definedName>
    <definedName name="콘크리트_구입">#REF!</definedName>
    <definedName name="콘크리트_생산" localSheetId="20">#REF!</definedName>
    <definedName name="콘크리트_생산" localSheetId="23">#REF!</definedName>
    <definedName name="콘크리트_생산" localSheetId="35">#REF!</definedName>
    <definedName name="콘크리트_생산" localSheetId="34">#REF!</definedName>
    <definedName name="콘크리트_생산" localSheetId="37">#REF!</definedName>
    <definedName name="콘크리트_생산" localSheetId="47">#REF!</definedName>
    <definedName name="콘크리트_생산" localSheetId="52">#REF!</definedName>
    <definedName name="콘크리트_생산">#REF!</definedName>
    <definedName name="콘크리트_타설" localSheetId="20">#REF!</definedName>
    <definedName name="콘크리트_타설" localSheetId="23">#REF!</definedName>
    <definedName name="콘크리트_타설" localSheetId="35">#REF!</definedName>
    <definedName name="콘크리트_타설" localSheetId="34">#REF!</definedName>
    <definedName name="콘크리트_타설" localSheetId="37">#REF!</definedName>
    <definedName name="콘크리트_타설" localSheetId="47">#REF!</definedName>
    <definedName name="콘크리트_타설" localSheetId="52">#REF!</definedName>
    <definedName name="콘크리트_타설">#REF!</definedName>
    <definedName name="콘크리트1" localSheetId="13" hidden="1">#REF!</definedName>
    <definedName name="콘크리트1" localSheetId="23" hidden="1">#REF!</definedName>
    <definedName name="콘크리트1" localSheetId="37" hidden="1">#REF!</definedName>
    <definedName name="콘크리트1" hidden="1">#REF!</definedName>
    <definedName name="콘크리트2" localSheetId="13" hidden="1">#REF!</definedName>
    <definedName name="콘크리트2" localSheetId="23" hidden="1">#REF!</definedName>
    <definedName name="콘크리트2" localSheetId="37" hidden="1">#REF!</definedName>
    <definedName name="콘크리트2" localSheetId="9" hidden="1">#REF!</definedName>
    <definedName name="콘크리트2" hidden="1">#REF!</definedName>
    <definedName name="ㅌ" localSheetId="13" hidden="1">{#N/A,#N/A,FALSE,"2~8번"}</definedName>
    <definedName name="ㅌ" hidden="1">{#N/A,#N/A,FALSE,"2~8번"}</definedName>
    <definedName name="타" localSheetId="20">#REF!</definedName>
    <definedName name="타" localSheetId="23">#REF!</definedName>
    <definedName name="타" localSheetId="35">#REF!</definedName>
    <definedName name="타" localSheetId="34">#REF!</definedName>
    <definedName name="타" localSheetId="37">#REF!</definedName>
    <definedName name="타" localSheetId="47">#REF!</definedName>
    <definedName name="타" localSheetId="52">#REF!</definedName>
    <definedName name="타">#REF!</definedName>
    <definedName name="탄성고무받침" localSheetId="20">#REF!</definedName>
    <definedName name="탄성고무받침" localSheetId="23">#REF!</definedName>
    <definedName name="탄성고무받침" localSheetId="35">#REF!</definedName>
    <definedName name="탄성고무받침" localSheetId="34">#REF!</definedName>
    <definedName name="탄성고무받침" localSheetId="37">#REF!</definedName>
    <definedName name="탄성고무받침" localSheetId="47">#REF!</definedName>
    <definedName name="탄성고무받침" localSheetId="52">#REF!</definedName>
    <definedName name="탄성고무받침">#REF!</definedName>
    <definedName name="터파기" localSheetId="20">#REF!</definedName>
    <definedName name="터파기" localSheetId="23">#REF!</definedName>
    <definedName name="터파기" localSheetId="35">#REF!</definedName>
    <definedName name="터파기" localSheetId="34">#REF!</definedName>
    <definedName name="터파기" localSheetId="37">#REF!</definedName>
    <definedName name="터파기" localSheetId="47">#REF!</definedName>
    <definedName name="터파기" localSheetId="52">#REF!</definedName>
    <definedName name="터파기">#REF!</definedName>
    <definedName name="터파기리핑" localSheetId="20">#REF!</definedName>
    <definedName name="터파기리핑" localSheetId="23">#REF!</definedName>
    <definedName name="터파기리핑" localSheetId="35">#REF!</definedName>
    <definedName name="터파기리핑" localSheetId="34">#REF!</definedName>
    <definedName name="터파기리핑" localSheetId="37">#REF!</definedName>
    <definedName name="터파기리핑" localSheetId="47">#REF!</definedName>
    <definedName name="터파기리핑" localSheetId="52">#REF!</definedName>
    <definedName name="터파기리핑">#REF!</definedName>
    <definedName name="터파기발파암" localSheetId="20">#REF!</definedName>
    <definedName name="터파기발파암" localSheetId="23">#REF!</definedName>
    <definedName name="터파기발파암" localSheetId="35">#REF!</definedName>
    <definedName name="터파기발파암" localSheetId="34">#REF!</definedName>
    <definedName name="터파기발파암" localSheetId="37">#REF!</definedName>
    <definedName name="터파기발파암" localSheetId="47">#REF!</definedName>
    <definedName name="터파기발파암" localSheetId="52">#REF!</definedName>
    <definedName name="터파기발파암">#REF!</definedName>
    <definedName name="터파기토사" localSheetId="20">#REF!</definedName>
    <definedName name="터파기토사" localSheetId="23">#REF!</definedName>
    <definedName name="터파기토사" localSheetId="35">#REF!</definedName>
    <definedName name="터파기토사" localSheetId="34">#REF!</definedName>
    <definedName name="터파기토사" localSheetId="37">#REF!</definedName>
    <definedName name="터파기토사" localSheetId="47">#REF!</definedName>
    <definedName name="터파기토사" localSheetId="52">#REF!</definedName>
    <definedName name="터파기토사">#REF!</definedName>
    <definedName name="토공" localSheetId="20">#REF!</definedName>
    <definedName name="토공" localSheetId="23">#REF!</definedName>
    <definedName name="토공" localSheetId="35">#REF!</definedName>
    <definedName name="토공" localSheetId="34">#REF!</definedName>
    <definedName name="토공" localSheetId="37">#REF!</definedName>
    <definedName name="토공" localSheetId="47">#REF!</definedName>
    <definedName name="토공" localSheetId="52">#REF!</definedName>
    <definedName name="토공">#REF!</definedName>
    <definedName name="토공10" localSheetId="20">#REF!</definedName>
    <definedName name="토공10" localSheetId="23">#REF!</definedName>
    <definedName name="토공10" localSheetId="35">#REF!</definedName>
    <definedName name="토공10" localSheetId="34">#REF!</definedName>
    <definedName name="토공10" localSheetId="37">#REF!</definedName>
    <definedName name="토공10" localSheetId="47">#REF!</definedName>
    <definedName name="토공10" localSheetId="52">#REF!</definedName>
    <definedName name="토공10">#REF!</definedName>
    <definedName name="토공9" localSheetId="20">#REF!</definedName>
    <definedName name="토공9" localSheetId="23">#REF!</definedName>
    <definedName name="토공9" localSheetId="35">#REF!</definedName>
    <definedName name="토공9" localSheetId="34">#REF!</definedName>
    <definedName name="토공9" localSheetId="37">#REF!</definedName>
    <definedName name="토공9" localSheetId="47">#REF!</definedName>
    <definedName name="토공9" localSheetId="52">#REF!</definedName>
    <definedName name="토공9">#REF!</definedName>
    <definedName name="토공이수" localSheetId="13" hidden="1">#REF!</definedName>
    <definedName name="토공이수" localSheetId="23" hidden="1">#REF!</definedName>
    <definedName name="토공이수" localSheetId="37" hidden="1">#REF!</definedName>
    <definedName name="토공이수" hidden="1">#REF!</definedName>
    <definedName name="토적계산1" localSheetId="13" hidden="1">{"'Sheet1'!$A$4","'Sheet1'!$A$9:$G$28"}</definedName>
    <definedName name="토적계산1" hidden="1">{"'Sheet1'!$A$4","'Sheet1'!$A$9:$G$28"}</definedName>
    <definedName name="토적표" localSheetId="13" hidden="1">#REF!</definedName>
    <definedName name="토적표" localSheetId="23" hidden="1">#REF!</definedName>
    <definedName name="토적표" localSheetId="37" hidden="1">#REF!</definedName>
    <definedName name="토적표" hidden="1">#REF!</definedName>
    <definedName name="토적표01" localSheetId="13" hidden="1">#REF!</definedName>
    <definedName name="토적표01" localSheetId="23" hidden="1">#REF!</definedName>
    <definedName name="토적표01" localSheetId="37" hidden="1">#REF!</definedName>
    <definedName name="토적표01" hidden="1">#REF!</definedName>
    <definedName name="토적표1" localSheetId="13" hidden="1">#REF!</definedName>
    <definedName name="토적표1" localSheetId="23" hidden="1">#REF!</definedName>
    <definedName name="토적표1" localSheetId="37" hidden="1">#REF!</definedName>
    <definedName name="토적표1" hidden="1">#REF!</definedName>
    <definedName name="ㅍ" localSheetId="13" hidden="1">{#N/A,#N/A,FALSE,"2~8번"}</definedName>
    <definedName name="ㅍ" localSheetId="9" hidden="1">{#N/A,#N/A,FALSE,"2~8번"}</definedName>
    <definedName name="ㅍ" hidden="1">{#N/A,#N/A,FALSE,"2~8번"}</definedName>
    <definedName name="파일" localSheetId="13" hidden="1">#REF!</definedName>
    <definedName name="파일" localSheetId="20" hidden="1">#REF!</definedName>
    <definedName name="파일" localSheetId="23" hidden="1">#REF!</definedName>
    <definedName name="파일" localSheetId="35" hidden="1">#REF!</definedName>
    <definedName name="파일" localSheetId="34" hidden="1">#REF!</definedName>
    <definedName name="파일" localSheetId="37" hidden="1">#REF!</definedName>
    <definedName name="파일" localSheetId="47" hidden="1">#REF!</definedName>
    <definedName name="파일" localSheetId="52" hidden="1">#REF!</definedName>
    <definedName name="파일" localSheetId="9" hidden="1">#REF!</definedName>
    <definedName name="파일" hidden="1">#REF!</definedName>
    <definedName name="파일길이" localSheetId="20">#REF!</definedName>
    <definedName name="파일길이" localSheetId="23">#REF!</definedName>
    <definedName name="파일길이" localSheetId="35">#REF!</definedName>
    <definedName name="파일길이" localSheetId="34">#REF!</definedName>
    <definedName name="파일길이" localSheetId="37">#REF!</definedName>
    <definedName name="파일길이" localSheetId="47">#REF!</definedName>
    <definedName name="파일길이" localSheetId="52">#REF!</definedName>
    <definedName name="파일길이">#REF!</definedName>
    <definedName name="파일종갯수" localSheetId="20">#REF!</definedName>
    <definedName name="파일종갯수" localSheetId="23">#REF!</definedName>
    <definedName name="파일종갯수" localSheetId="35">#REF!</definedName>
    <definedName name="파일종갯수" localSheetId="34">#REF!</definedName>
    <definedName name="파일종갯수" localSheetId="37">#REF!</definedName>
    <definedName name="파일종갯수" localSheetId="47">#REF!</definedName>
    <definedName name="파일종갯수" localSheetId="52">#REF!</definedName>
    <definedName name="파일종갯수">#REF!</definedName>
    <definedName name="파일횡갯수" localSheetId="20">#REF!</definedName>
    <definedName name="파일횡갯수" localSheetId="23">#REF!</definedName>
    <definedName name="파일횡갯수" localSheetId="35">#REF!</definedName>
    <definedName name="파일횡갯수" localSheetId="34">#REF!</definedName>
    <definedName name="파일횡갯수" localSheetId="37">#REF!</definedName>
    <definedName name="파일횡갯수" localSheetId="47">#REF!</definedName>
    <definedName name="파일횡갯수" localSheetId="52">#REF!</definedName>
    <definedName name="파일횡갯수">#REF!</definedName>
    <definedName name="포장" localSheetId="13" hidden="1">#REF!</definedName>
    <definedName name="포장" localSheetId="23" hidden="1">#REF!</definedName>
    <definedName name="포장" localSheetId="37" hidden="1">#REF!</definedName>
    <definedName name="포장" hidden="1">#REF!</definedName>
    <definedName name="ㅎ5" localSheetId="13" hidden="1">{#N/A,#N/A,FALSE,"골재소요량";#N/A,#N/A,FALSE,"골재소요량"}</definedName>
    <definedName name="ㅎ5" localSheetId="9" hidden="1">{#N/A,#N/A,FALSE,"골재소요량";#N/A,#N/A,FALSE,"골재소요량"}</definedName>
    <definedName name="ㅎ5" hidden="1">{#N/A,#N/A,FALSE,"골재소요량";#N/A,#N/A,FALSE,"골재소요량"}</definedName>
    <definedName name="ㅎㄷ혿" localSheetId="20">#REF!</definedName>
    <definedName name="ㅎㄷ혿" localSheetId="23">#REF!</definedName>
    <definedName name="ㅎㄷ혿" localSheetId="35">#REF!</definedName>
    <definedName name="ㅎㄷ혿" localSheetId="34">#REF!</definedName>
    <definedName name="ㅎㄷ혿" localSheetId="37">#REF!</definedName>
    <definedName name="ㅎㄷ혿" localSheetId="47">#REF!</definedName>
    <definedName name="ㅎㄷ혿" localSheetId="52">#REF!</definedName>
    <definedName name="ㅎㄷ혿">#REF!</definedName>
    <definedName name="하부슬라브" localSheetId="20">#REF!</definedName>
    <definedName name="하부슬라브" localSheetId="23">#REF!</definedName>
    <definedName name="하부슬라브" localSheetId="35">#REF!</definedName>
    <definedName name="하부슬라브" localSheetId="34">#REF!</definedName>
    <definedName name="하부슬라브" localSheetId="37">#REF!</definedName>
    <definedName name="하부슬라브" localSheetId="47">#REF!</definedName>
    <definedName name="하부슬라브" localSheetId="52">#REF!</definedName>
    <definedName name="하부슬라브">#REF!</definedName>
    <definedName name="하하" localSheetId="13" hidden="1">[11]날개벽수량표!#REF!</definedName>
    <definedName name="하하" localSheetId="23" hidden="1">[11]날개벽수량표!#REF!</definedName>
    <definedName name="하하" localSheetId="37" hidden="1">[11]날개벽수량표!#REF!</definedName>
    <definedName name="하하" hidden="1">[11]날개벽수량표!#REF!</definedName>
    <definedName name="한" localSheetId="13" hidden="1">{#N/A,#N/A,FALSE,"조골재"}</definedName>
    <definedName name="한" hidden="1">{#N/A,#N/A,FALSE,"조골재"}</definedName>
    <definedName name="한동" localSheetId="13" hidden="1">{#N/A,#N/A,FALSE,"단가표지"}</definedName>
    <definedName name="한동" hidden="1">{#N/A,#N/A,FALSE,"단가표지"}</definedName>
    <definedName name="합계" localSheetId="20">#REF!</definedName>
    <definedName name="합계" localSheetId="23">#REF!</definedName>
    <definedName name="합계" localSheetId="35">#REF!</definedName>
    <definedName name="합계" localSheetId="34">#REF!</definedName>
    <definedName name="합계" localSheetId="37">#REF!</definedName>
    <definedName name="합계" localSheetId="47">#REF!</definedName>
    <definedName name="합계" localSheetId="52">#REF!</definedName>
    <definedName name="합계">#REF!</definedName>
    <definedName name="항공장애구" localSheetId="13" hidden="1">{#N/A,#N/A,FALSE,"현장 NCR 분석";#N/A,#N/A,FALSE,"현장품질감사";#N/A,#N/A,FALSE,"현장품질감사"}</definedName>
    <definedName name="항공장애구" hidden="1">{#N/A,#N/A,FALSE,"현장 NCR 분석";#N/A,#N/A,FALSE,"현장품질감사";#N/A,#N/A,FALSE,"현장품질감사"}</definedName>
    <definedName name="항타길이_경사" localSheetId="20">#REF!</definedName>
    <definedName name="항타길이_경사" localSheetId="23">#REF!</definedName>
    <definedName name="항타길이_경사" localSheetId="35">#REF!</definedName>
    <definedName name="항타길이_경사" localSheetId="34">#REF!</definedName>
    <definedName name="항타길이_경사" localSheetId="37">#REF!</definedName>
    <definedName name="항타길이_경사" localSheetId="47">#REF!</definedName>
    <definedName name="항타길이_경사" localSheetId="52">#REF!</definedName>
    <definedName name="항타길이_경사">#REF!</definedName>
    <definedName name="항타길이_수직" localSheetId="20">#REF!</definedName>
    <definedName name="항타길이_수직" localSheetId="23">#REF!</definedName>
    <definedName name="항타길이_수직" localSheetId="35">#REF!</definedName>
    <definedName name="항타길이_수직" localSheetId="34">#REF!</definedName>
    <definedName name="항타길이_수직" localSheetId="37">#REF!</definedName>
    <definedName name="항타길이_수직" localSheetId="47">#REF!</definedName>
    <definedName name="항타길이_수직" localSheetId="52">#REF!</definedName>
    <definedName name="항타길이_수직">#REF!</definedName>
    <definedName name="헌치H" localSheetId="20">#REF!</definedName>
    <definedName name="헌치H" localSheetId="23">#REF!</definedName>
    <definedName name="헌치H" localSheetId="35">#REF!</definedName>
    <definedName name="헌치H" localSheetId="34">#REF!</definedName>
    <definedName name="헌치H" localSheetId="37">#REF!</definedName>
    <definedName name="헌치H" localSheetId="47">#REF!</definedName>
    <definedName name="헌치H" localSheetId="52">#REF!</definedName>
    <definedName name="헌치H">#REF!</definedName>
    <definedName name="헌치V" localSheetId="20">#REF!</definedName>
    <definedName name="헌치V" localSheetId="23">#REF!</definedName>
    <definedName name="헌치V" localSheetId="35">#REF!</definedName>
    <definedName name="헌치V" localSheetId="34">#REF!</definedName>
    <definedName name="헌치V" localSheetId="37">#REF!</definedName>
    <definedName name="헌치V" localSheetId="47">#REF!</definedName>
    <definedName name="헌치V" localSheetId="52">#REF!</definedName>
    <definedName name="헌치V">#REF!</definedName>
    <definedName name="현대내역서" localSheetId="13" hidden="1">{"'Sheet1'!$A$4","'Sheet1'!$A$9:$G$28"}</definedName>
    <definedName name="현대내역서" hidden="1">{"'Sheet1'!$A$4","'Sheet1'!$A$9:$G$28"}</definedName>
    <definedName name="호지" localSheetId="20">#REF!</definedName>
    <definedName name="호지" localSheetId="23">#REF!</definedName>
    <definedName name="호지" localSheetId="35">#REF!</definedName>
    <definedName name="호지" localSheetId="34">#REF!</definedName>
    <definedName name="호지" localSheetId="37">#REF!</definedName>
    <definedName name="호지" localSheetId="47">#REF!</definedName>
    <definedName name="호지" localSheetId="52">#REF!</definedName>
    <definedName name="호지">#REF!</definedName>
    <definedName name="호지별번호" localSheetId="20">#REF!</definedName>
    <definedName name="호지별번호" localSheetId="23">#REF!</definedName>
    <definedName name="호지별번호" localSheetId="35">#REF!</definedName>
    <definedName name="호지별번호" localSheetId="34">#REF!</definedName>
    <definedName name="호지별번호" localSheetId="37">#REF!</definedName>
    <definedName name="호지별번호" localSheetId="47">#REF!</definedName>
    <definedName name="호지별번호" localSheetId="52">#REF!</definedName>
    <definedName name="호지별번호">#REF!</definedName>
    <definedName name="호호호" localSheetId="13" hidden="1">{#N/A,#N/A,FALSE,"현장 NCR 분석";#N/A,#N/A,FALSE,"현장품질감사";#N/A,#N/A,FALSE,"현장품질감사"}</definedName>
    <definedName name="호호호" hidden="1">{#N/A,#N/A,FALSE,"현장 NCR 분석";#N/A,#N/A,FALSE,"현장품질감사";#N/A,#N/A,FALSE,"현장품질감사"}</definedName>
    <definedName name="휴게시설" localSheetId="13" hidden="1">{#N/A,#N/A,FALSE,"2~8번"}</definedName>
    <definedName name="휴게시설" localSheetId="9" hidden="1">{#N/A,#N/A,FALSE,"2~8번"}</definedName>
    <definedName name="휴게시설" hidden="1">{#N/A,#N/A,FALSE,"2~8번"}</definedName>
    <definedName name="흄관단위수량" localSheetId="13" hidden="1">[8]날개벽수량표!#REF!</definedName>
    <definedName name="흄관단위수량" localSheetId="23" hidden="1">[8]날개벽수량표!#REF!</definedName>
    <definedName name="흄관단위수량" localSheetId="37" hidden="1">[8]날개벽수량표!#REF!</definedName>
    <definedName name="흄관단위수량" hidden="1">[8]날개벽수량표!#REF!</definedName>
    <definedName name="ㅏ" localSheetId="13" hidden="1">{#N/A,#N/A,FALSE,"운반시간"}</definedName>
    <definedName name="ㅏ" localSheetId="9" hidden="1">{#N/A,#N/A,FALSE,"운반시간"}</definedName>
    <definedName name="ㅏ" hidden="1">{#N/A,#N/A,FALSE,"운반시간"}</definedName>
    <definedName name="ㅑ" localSheetId="13" hidden="1">{#N/A,#N/A,FALSE,"조골재"}</definedName>
    <definedName name="ㅑ" localSheetId="9" hidden="1">{#N/A,#N/A,FALSE,"조골재"}</definedName>
    <definedName name="ㅑ" hidden="1">{#N/A,#N/A,FALSE,"조골재"}</definedName>
    <definedName name="ㅓ7" localSheetId="13" hidden="1">{#N/A,#N/A,FALSE,"단가표지"}</definedName>
    <definedName name="ㅓ7" localSheetId="9" hidden="1">{#N/A,#N/A,FALSE,"단가표지"}</definedName>
    <definedName name="ㅓ7" hidden="1">{#N/A,#N/A,FALSE,"단가표지"}</definedName>
    <definedName name="ㅓ8" localSheetId="20">#REF!</definedName>
    <definedName name="ㅓ8" localSheetId="23">#REF!</definedName>
    <definedName name="ㅓ8" localSheetId="35">#REF!</definedName>
    <definedName name="ㅓ8" localSheetId="34">#REF!</definedName>
    <definedName name="ㅓ8" localSheetId="37">#REF!</definedName>
    <definedName name="ㅓ8" localSheetId="47">#REF!</definedName>
    <definedName name="ㅓ8" localSheetId="52">#REF!</definedName>
    <definedName name="ㅓ8">#REF!</definedName>
    <definedName name="ㅓㅓㅓㅓ" localSheetId="13" hidden="1">{#N/A,#N/A,FALSE,"2~8번"}</definedName>
    <definedName name="ㅓㅓㅓㅓ" hidden="1">{#N/A,#N/A,FALSE,"2~8번"}</definedName>
    <definedName name="ㅔ" localSheetId="13" hidden="1">{#N/A,#N/A,FALSE,"골재소요량";#N/A,#N/A,FALSE,"골재소요량"}</definedName>
    <definedName name="ㅔ" localSheetId="9" hidden="1">{#N/A,#N/A,FALSE,"골재소요량";#N/A,#N/A,FALSE,"골재소요량"}</definedName>
    <definedName name="ㅔ" hidden="1">{#N/A,#N/A,FALSE,"골재소요량";#N/A,#N/A,FALSE,"골재소요량"}</definedName>
    <definedName name="ㅗ" localSheetId="20">#REF!</definedName>
    <definedName name="ㅗ" localSheetId="23">#REF!</definedName>
    <definedName name="ㅗ" localSheetId="35">#REF!</definedName>
    <definedName name="ㅗ" localSheetId="34">#REF!</definedName>
    <definedName name="ㅗ" localSheetId="37">#REF!</definedName>
    <definedName name="ㅗ" localSheetId="47">#REF!</definedName>
    <definedName name="ㅗ" localSheetId="52">#REF!</definedName>
    <definedName name="ㅗ">#REF!</definedName>
    <definedName name="ㅛㅛㅛ" localSheetId="13" hidden="1">[6]날개벽수량표!#REF!</definedName>
    <definedName name="ㅛㅛㅛ" localSheetId="23" hidden="1">[6]날개벽수량표!#REF!</definedName>
    <definedName name="ㅛㅛㅛ" localSheetId="37" hidden="1">[6]날개벽수량표!#REF!</definedName>
    <definedName name="ㅛㅛㅛ" hidden="1">[6]날개벽수량표!#REF!</definedName>
    <definedName name="ㅜ" localSheetId="13" hidden="1">{#N/A,#N/A,FALSE,"조골재"}</definedName>
    <definedName name="ㅜ" localSheetId="9" hidden="1">{#N/A,#N/A,FALSE,"조골재"}</definedName>
    <definedName name="ㅜ" hidden="1">{#N/A,#N/A,FALSE,"조골재"}</definedName>
    <definedName name="ㅜ1" localSheetId="20">#REF!</definedName>
    <definedName name="ㅜ1" localSheetId="23">#REF!</definedName>
    <definedName name="ㅜ1" localSheetId="35">#REF!</definedName>
    <definedName name="ㅜ1" localSheetId="34">#REF!</definedName>
    <definedName name="ㅜ1" localSheetId="37">#REF!</definedName>
    <definedName name="ㅜ1" localSheetId="47">#REF!</definedName>
    <definedName name="ㅜ1" localSheetId="52">#REF!</definedName>
    <definedName name="ㅜ1">#REF!</definedName>
    <definedName name="ㅡ" localSheetId="13" hidden="1">{#N/A,#N/A,FALSE,"2~8번"}</definedName>
    <definedName name="ㅡ" localSheetId="9" hidden="1">{#N/A,#N/A,FALSE,"2~8번"}</definedName>
    <definedName name="ㅡ" hidden="1">{#N/A,#N/A,FALSE,"2~8번"}</definedName>
    <definedName name="ㅣㅣ" localSheetId="13" hidden="1">{#N/A,#N/A,FALSE,"골재소요량";#N/A,#N/A,FALSE,"골재소요량"}</definedName>
    <definedName name="ㅣㅣ" hidden="1">{#N/A,#N/A,FALSE,"골재소요량";#N/A,#N/A,FALSE,"골재소요량"}</definedName>
  </definedNames>
  <calcPr calcId="162913"/>
</workbook>
</file>

<file path=xl/calcChain.xml><?xml version="1.0" encoding="utf-8"?>
<calcChain xmlns="http://schemas.openxmlformats.org/spreadsheetml/2006/main">
  <c r="F508" i="55" l="1"/>
  <c r="F507" i="55"/>
  <c r="N612" i="73"/>
  <c r="B15" i="14" l="1"/>
  <c r="B14" i="14"/>
  <c r="A134" i="118"/>
  <c r="A140" i="121"/>
  <c r="A141" i="121"/>
  <c r="A142" i="121"/>
  <c r="A143" i="121"/>
  <c r="A144" i="121"/>
  <c r="A145" i="121"/>
  <c r="A146" i="121"/>
  <c r="A147" i="121"/>
  <c r="A148" i="121"/>
  <c r="A149" i="121"/>
  <c r="A150" i="121"/>
  <c r="A139" i="121"/>
  <c r="A134" i="121"/>
  <c r="A90" i="121"/>
  <c r="A91" i="121"/>
  <c r="A92" i="121"/>
  <c r="A93" i="121"/>
  <c r="A94" i="121"/>
  <c r="A95" i="121"/>
  <c r="A96" i="121"/>
  <c r="A97" i="121"/>
  <c r="A98" i="121"/>
  <c r="A99" i="121"/>
  <c r="A100" i="121"/>
  <c r="A89" i="121"/>
  <c r="A84" i="121"/>
  <c r="A34" i="121"/>
  <c r="A444" i="118"/>
  <c r="A445" i="118"/>
  <c r="A446" i="118"/>
  <c r="A447" i="118"/>
  <c r="A448" i="118"/>
  <c r="A449" i="118"/>
  <c r="A450" i="118"/>
  <c r="A451" i="118"/>
  <c r="A452" i="118"/>
  <c r="A453" i="118"/>
  <c r="A454" i="118"/>
  <c r="A443" i="118"/>
  <c r="A442" i="118"/>
  <c r="A441" i="118"/>
  <c r="A438" i="118"/>
  <c r="A440" i="118"/>
  <c r="A439" i="118"/>
  <c r="A406" i="118"/>
  <c r="A407" i="118"/>
  <c r="A408" i="118"/>
  <c r="A409" i="118"/>
  <c r="A410" i="118"/>
  <c r="A411" i="118"/>
  <c r="A412" i="118"/>
  <c r="A413" i="118"/>
  <c r="A414" i="118"/>
  <c r="A415" i="118"/>
  <c r="A416" i="118"/>
  <c r="A417" i="118"/>
  <c r="A418" i="118"/>
  <c r="A419" i="118"/>
  <c r="A420" i="118"/>
  <c r="A421" i="118"/>
  <c r="A422" i="118"/>
  <c r="A423" i="118"/>
  <c r="A424" i="118"/>
  <c r="A425" i="118"/>
  <c r="A426" i="118"/>
  <c r="A427" i="118"/>
  <c r="A428" i="118"/>
  <c r="A429" i="118"/>
  <c r="A430" i="118"/>
  <c r="A431" i="118"/>
  <c r="A432" i="118"/>
  <c r="A433" i="118"/>
  <c r="A434" i="118"/>
  <c r="A435" i="118"/>
  <c r="A436" i="118"/>
  <c r="A437" i="118"/>
  <c r="A405" i="118"/>
  <c r="A455" i="118"/>
  <c r="A337" i="118"/>
  <c r="A388" i="118"/>
  <c r="AQ340" i="72"/>
  <c r="AQ324" i="72"/>
  <c r="AQ70" i="72"/>
  <c r="AQ19" i="72"/>
  <c r="J28" i="137"/>
  <c r="J27" i="137"/>
  <c r="J26" i="137"/>
  <c r="J25" i="137"/>
  <c r="J24" i="137"/>
  <c r="J23" i="137"/>
  <c r="D28" i="137"/>
  <c r="C28" i="137"/>
  <c r="B28" i="137"/>
  <c r="D27" i="137"/>
  <c r="C27" i="137"/>
  <c r="B27" i="137"/>
  <c r="D26" i="137"/>
  <c r="C26" i="137"/>
  <c r="B26" i="137"/>
  <c r="D25" i="137"/>
  <c r="C25" i="137"/>
  <c r="B25" i="137"/>
  <c r="D24" i="137"/>
  <c r="C24" i="137"/>
  <c r="B24" i="137"/>
  <c r="D23" i="137"/>
  <c r="C23" i="137"/>
  <c r="B23" i="137"/>
  <c r="L134" i="122" l="1"/>
  <c r="L89" i="122"/>
  <c r="L44" i="122"/>
  <c r="L405" i="119"/>
  <c r="L360" i="119"/>
  <c r="L315" i="119"/>
  <c r="L314" i="119"/>
  <c r="L359" i="119"/>
  <c r="L404" i="119"/>
  <c r="Q606" i="120"/>
  <c r="Q156" i="120"/>
  <c r="Q6" i="120"/>
  <c r="Q306" i="73"/>
  <c r="Q6" i="73"/>
  <c r="F118" i="59"/>
  <c r="F128" i="59"/>
  <c r="F130" i="59"/>
  <c r="F137" i="59"/>
  <c r="F153" i="59"/>
  <c r="K118" i="60"/>
  <c r="K126" i="60"/>
  <c r="L126" i="60"/>
  <c r="L134" i="60"/>
  <c r="K134" i="60"/>
  <c r="K135" i="60"/>
  <c r="K143" i="60"/>
  <c r="L151" i="60"/>
  <c r="K151" i="60"/>
  <c r="Q134" i="60"/>
  <c r="Q126" i="60"/>
  <c r="Q118" i="60"/>
  <c r="Q151" i="60"/>
  <c r="Q143" i="60"/>
  <c r="Q135" i="60"/>
  <c r="N135" i="60"/>
  <c r="P135" i="60" s="1"/>
  <c r="L135" i="60"/>
  <c r="O135" i="60"/>
  <c r="N361" i="119"/>
  <c r="A361" i="119"/>
  <c r="E57" i="13"/>
  <c r="E55" i="13"/>
  <c r="D55" i="13"/>
  <c r="C55" i="13"/>
  <c r="B55" i="13"/>
  <c r="E53" i="13"/>
  <c r="D53" i="13"/>
  <c r="U53" i="13" s="1"/>
  <c r="C53" i="13"/>
  <c r="B53" i="13"/>
  <c r="E51" i="13"/>
  <c r="D51" i="13"/>
  <c r="C51" i="13"/>
  <c r="B51" i="13"/>
  <c r="E49" i="13"/>
  <c r="G49" i="13" s="1"/>
  <c r="D49" i="13"/>
  <c r="V49" i="13" s="1"/>
  <c r="C49" i="13"/>
  <c r="B49" i="13"/>
  <c r="E47" i="13"/>
  <c r="D47" i="13"/>
  <c r="C47" i="13"/>
  <c r="B47" i="13"/>
  <c r="E45" i="13"/>
  <c r="D45" i="13"/>
  <c r="C45" i="13"/>
  <c r="B45" i="13"/>
  <c r="E43" i="13"/>
  <c r="D43" i="13"/>
  <c r="Y43" i="13" s="1"/>
  <c r="C43" i="13"/>
  <c r="B43" i="13"/>
  <c r="E41" i="13"/>
  <c r="D41" i="13"/>
  <c r="W41" i="13" s="1"/>
  <c r="C41" i="13"/>
  <c r="B41" i="13"/>
  <c r="AC58" i="13"/>
  <c r="AB58" i="13"/>
  <c r="AA58" i="13"/>
  <c r="Z58" i="13"/>
  <c r="Y58" i="13"/>
  <c r="X58" i="13"/>
  <c r="W58" i="13"/>
  <c r="V58" i="13"/>
  <c r="U58" i="13"/>
  <c r="T58" i="13"/>
  <c r="S58" i="13"/>
  <c r="R58" i="13"/>
  <c r="N58" i="13"/>
  <c r="O58" i="13" s="1"/>
  <c r="AG57" i="13"/>
  <c r="AC57" i="13"/>
  <c r="AB57" i="13"/>
  <c r="AA57" i="13"/>
  <c r="Z57" i="13"/>
  <c r="Y57" i="13"/>
  <c r="X57" i="13"/>
  <c r="W57" i="13"/>
  <c r="V57" i="13"/>
  <c r="U57" i="13"/>
  <c r="T57" i="13"/>
  <c r="S57" i="13"/>
  <c r="R57" i="13"/>
  <c r="F57" i="13"/>
  <c r="AC56" i="13"/>
  <c r="AB56" i="13"/>
  <c r="AA56" i="13"/>
  <c r="Z56" i="13"/>
  <c r="O56" i="13"/>
  <c r="N56" i="13"/>
  <c r="K56" i="13"/>
  <c r="F55" i="13"/>
  <c r="G55" i="13"/>
  <c r="N54" i="13"/>
  <c r="O54" i="13" s="1"/>
  <c r="K54" i="13"/>
  <c r="F53" i="13"/>
  <c r="G53" i="13" s="1"/>
  <c r="N52" i="13"/>
  <c r="O52" i="13" s="1"/>
  <c r="K52" i="13"/>
  <c r="Z51" i="13"/>
  <c r="Y51" i="13"/>
  <c r="S51" i="13"/>
  <c r="R51" i="13"/>
  <c r="F51" i="13"/>
  <c r="G51" i="13" s="1"/>
  <c r="V51" i="13"/>
  <c r="N50" i="13"/>
  <c r="O50" i="13" s="1"/>
  <c r="K50" i="13"/>
  <c r="Y49" i="13"/>
  <c r="F49" i="13"/>
  <c r="O48" i="13"/>
  <c r="N48" i="13"/>
  <c r="J48" i="13"/>
  <c r="K48" i="13" s="1"/>
  <c r="V47" i="13"/>
  <c r="U47" i="13"/>
  <c r="F47" i="13"/>
  <c r="Z47" i="13"/>
  <c r="N46" i="13"/>
  <c r="O46" i="13" s="1"/>
  <c r="F45" i="13"/>
  <c r="N44" i="13"/>
  <c r="O44" i="13" s="1"/>
  <c r="K44" i="13"/>
  <c r="J44" i="13"/>
  <c r="Z43" i="13"/>
  <c r="V43" i="13"/>
  <c r="S43" i="13"/>
  <c r="R43" i="13"/>
  <c r="F43" i="13"/>
  <c r="N42" i="13"/>
  <c r="O42" i="13" s="1"/>
  <c r="J42" i="13"/>
  <c r="K42" i="13" s="1"/>
  <c r="S41" i="13"/>
  <c r="S379" i="73"/>
  <c r="M135" i="60" l="1"/>
  <c r="G47" i="13"/>
  <c r="W49" i="13"/>
  <c r="X49" i="13"/>
  <c r="T41" i="13"/>
  <c r="Z49" i="13"/>
  <c r="AC49" i="13"/>
  <c r="U41" i="13"/>
  <c r="R49" i="13"/>
  <c r="G45" i="13"/>
  <c r="G28" i="137" s="1"/>
  <c r="M28" i="137" s="1"/>
  <c r="S49" i="13"/>
  <c r="G41" i="13"/>
  <c r="G26" i="137" s="1"/>
  <c r="M26" i="137" s="1"/>
  <c r="T49" i="13"/>
  <c r="U49" i="13"/>
  <c r="AB55" i="13"/>
  <c r="AA51" i="13"/>
  <c r="AA49" i="13"/>
  <c r="Y53" i="13"/>
  <c r="X41" i="13"/>
  <c r="Y41" i="13"/>
  <c r="W43" i="13"/>
  <c r="S47" i="13"/>
  <c r="AA47" i="13"/>
  <c r="W51" i="13"/>
  <c r="W53" i="13"/>
  <c r="U55" i="13"/>
  <c r="AC55" i="13"/>
  <c r="R41" i="13"/>
  <c r="Z41" i="13"/>
  <c r="X43" i="13"/>
  <c r="T47" i="13"/>
  <c r="AB47" i="13"/>
  <c r="X51" i="13"/>
  <c r="X53" i="13"/>
  <c r="V55" i="13"/>
  <c r="W55" i="13"/>
  <c r="G43" i="13"/>
  <c r="G27" i="137" s="1"/>
  <c r="M27" i="137" s="1"/>
  <c r="Z53" i="13"/>
  <c r="AA53" i="13"/>
  <c r="Y55" i="13"/>
  <c r="V41" i="13"/>
  <c r="T43" i="13"/>
  <c r="Z45" i="13"/>
  <c r="X47" i="13"/>
  <c r="T51" i="13"/>
  <c r="AB51" i="13"/>
  <c r="S53" i="13"/>
  <c r="AB53" i="13"/>
  <c r="R55" i="13"/>
  <c r="Z55" i="13"/>
  <c r="U43" i="13"/>
  <c r="Y47" i="13"/>
  <c r="U51" i="13"/>
  <c r="T53" i="13"/>
  <c r="AC53" i="13"/>
  <c r="S55" i="13"/>
  <c r="X55" i="13"/>
  <c r="W47" i="13"/>
  <c r="R47" i="13"/>
  <c r="T55" i="13"/>
  <c r="AA55" i="13" l="1"/>
  <c r="O154" i="123" l="1"/>
  <c r="N154" i="123"/>
  <c r="M154" i="123"/>
  <c r="L154" i="123"/>
  <c r="K154" i="123"/>
  <c r="O79" i="123"/>
  <c r="N79" i="123"/>
  <c r="M79" i="123"/>
  <c r="L79" i="123"/>
  <c r="K79" i="123"/>
  <c r="O4" i="123"/>
  <c r="N4" i="123"/>
  <c r="M4" i="123"/>
  <c r="L4" i="123"/>
  <c r="K4" i="123"/>
  <c r="I454" i="55" l="1"/>
  <c r="J454" i="55"/>
  <c r="I455" i="55"/>
  <c r="J455" i="55"/>
  <c r="I438" i="55" l="1"/>
  <c r="J438" i="55"/>
  <c r="AQ172" i="72" l="1"/>
  <c r="AQ121" i="72"/>
  <c r="AQ86" i="72"/>
  <c r="P24" i="1"/>
  <c r="E64" i="59" l="1"/>
  <c r="E65" i="59"/>
  <c r="E63" i="59"/>
  <c r="G64" i="59"/>
  <c r="G65" i="59"/>
  <c r="F64" i="59"/>
  <c r="F65" i="59"/>
  <c r="Q156" i="73"/>
  <c r="Q231" i="73"/>
  <c r="Q456" i="73"/>
  <c r="Q606" i="73"/>
  <c r="D378" i="70" l="1"/>
  <c r="N540" i="73"/>
  <c r="E12" i="128" l="1"/>
  <c r="E12" i="127"/>
  <c r="L20" i="3"/>
  <c r="D198" i="119" l="1"/>
  <c r="D243" i="119"/>
  <c r="D153" i="119"/>
  <c r="D108" i="119"/>
  <c r="D63" i="119"/>
  <c r="D18" i="119"/>
  <c r="D333" i="70"/>
  <c r="D243" i="70"/>
  <c r="D198" i="70"/>
  <c r="D153" i="70"/>
  <c r="D108" i="70"/>
  <c r="D63" i="70"/>
  <c r="D18" i="70"/>
  <c r="Q531" i="73" l="1"/>
  <c r="Q381" i="73"/>
  <c r="Q81" i="73"/>
  <c r="F62" i="59" l="1"/>
  <c r="O110" i="60"/>
  <c r="S286" i="118" s="1"/>
  <c r="A286" i="118" s="1"/>
  <c r="K110" i="60"/>
  <c r="N387" i="120"/>
  <c r="N313" i="120"/>
  <c r="N312" i="120"/>
  <c r="Q306" i="120"/>
  <c r="Q231" i="120"/>
  <c r="N240" i="120"/>
  <c r="N239" i="120"/>
  <c r="N238" i="120"/>
  <c r="N237" i="120"/>
  <c r="Q81" i="120"/>
  <c r="N162" i="120"/>
  <c r="N88" i="120"/>
  <c r="N87" i="120"/>
  <c r="N14" i="120"/>
  <c r="N13" i="120"/>
  <c r="N12" i="120"/>
  <c r="K63" i="60"/>
  <c r="N538" i="73"/>
  <c r="N537" i="73"/>
  <c r="O87" i="60" l="1"/>
  <c r="K88" i="60"/>
  <c r="K72" i="60"/>
  <c r="O22" i="60"/>
  <c r="O95" i="60" l="1"/>
  <c r="S185" i="118" s="1"/>
  <c r="A185" i="118" s="1"/>
  <c r="L95" i="60" l="1"/>
  <c r="L87" i="60"/>
  <c r="L79" i="60"/>
  <c r="L71" i="60"/>
  <c r="K103" i="60"/>
  <c r="K96" i="60"/>
  <c r="K95" i="60"/>
  <c r="K87" i="60"/>
  <c r="K79" i="60"/>
  <c r="K71" i="60"/>
  <c r="F95" i="59" l="1"/>
  <c r="F102" i="59"/>
  <c r="F94" i="59"/>
  <c r="F86" i="59"/>
  <c r="F78" i="59"/>
  <c r="F70" i="59"/>
  <c r="F22" i="59" l="1"/>
  <c r="K7" i="60"/>
  <c r="K23" i="60"/>
  <c r="L70" i="60" l="1"/>
  <c r="K70" i="60"/>
  <c r="K62" i="60"/>
  <c r="K54" i="60"/>
  <c r="K46" i="60"/>
  <c r="K38" i="60"/>
  <c r="K30" i="60"/>
  <c r="K22" i="60"/>
  <c r="K14" i="60"/>
  <c r="K6" i="60"/>
  <c r="F63" i="59"/>
  <c r="F61" i="59"/>
  <c r="F53" i="59"/>
  <c r="F45" i="59"/>
  <c r="F37" i="59"/>
  <c r="F5" i="59"/>
  <c r="F13" i="59"/>
  <c r="F21" i="59"/>
  <c r="F29" i="59"/>
  <c r="B35" i="7"/>
  <c r="F35" i="7"/>
  <c r="I35" i="7"/>
  <c r="B36" i="7"/>
  <c r="F36" i="7"/>
  <c r="I36" i="7"/>
  <c r="F16" i="12"/>
  <c r="F16" i="39" s="1"/>
  <c r="F12" i="39"/>
  <c r="H19" i="39"/>
  <c r="I19" i="39"/>
  <c r="I12" i="39"/>
  <c r="I17" i="39"/>
  <c r="I18" i="39"/>
  <c r="C14" i="39"/>
  <c r="E14" i="39"/>
  <c r="H14" i="39"/>
  <c r="C17" i="39"/>
  <c r="E17" i="39"/>
  <c r="F17" i="39"/>
  <c r="H17" i="39"/>
  <c r="C18" i="39"/>
  <c r="E18" i="39"/>
  <c r="F18" i="39"/>
  <c r="H18" i="39"/>
  <c r="F19" i="12"/>
  <c r="H17" i="12"/>
  <c r="H18" i="12"/>
  <c r="F18" i="12"/>
  <c r="F17" i="12"/>
  <c r="C18" i="12"/>
  <c r="C17" i="12"/>
  <c r="M15" i="1"/>
  <c r="M14" i="1"/>
  <c r="M18" i="1"/>
  <c r="M17" i="1"/>
  <c r="M16" i="1"/>
  <c r="M13" i="1"/>
  <c r="M12" i="1"/>
  <c r="M11" i="1"/>
  <c r="M10" i="1"/>
  <c r="E27" i="72" l="1"/>
  <c r="E78" i="72"/>
  <c r="AI440" i="72" l="1"/>
  <c r="AQ425" i="72"/>
  <c r="E432" i="72" s="1"/>
  <c r="AO409" i="72"/>
  <c r="E436" i="72" s="1"/>
  <c r="E431" i="72"/>
  <c r="AQ440" i="72" l="1"/>
  <c r="E39" i="13" l="1"/>
  <c r="D39" i="13"/>
  <c r="D37" i="13"/>
  <c r="D35" i="13"/>
  <c r="D33" i="13"/>
  <c r="D22" i="137" s="1"/>
  <c r="D31" i="13"/>
  <c r="D21" i="137" s="1"/>
  <c r="D29" i="13"/>
  <c r="D20" i="137" s="1"/>
  <c r="D27" i="13"/>
  <c r="D19" i="137" s="1"/>
  <c r="D25" i="13"/>
  <c r="D18" i="137" s="1"/>
  <c r="D23" i="13"/>
  <c r="D17" i="137" s="1"/>
  <c r="F39" i="13"/>
  <c r="F37" i="13"/>
  <c r="F35" i="13"/>
  <c r="F33" i="13"/>
  <c r="F31" i="13"/>
  <c r="F29" i="13"/>
  <c r="F27" i="13"/>
  <c r="F25" i="13"/>
  <c r="G39" i="13" l="1"/>
  <c r="G25" i="137" s="1"/>
  <c r="M25" i="137" s="1"/>
  <c r="AQ35" i="72" l="1"/>
  <c r="D403" i="138"/>
  <c r="D398" i="138"/>
  <c r="D397" i="138"/>
  <c r="L388" i="138"/>
  <c r="H388" i="138"/>
  <c r="A388" i="138"/>
  <c r="L387" i="138"/>
  <c r="A387" i="138"/>
  <c r="A386" i="138"/>
  <c r="A385" i="138"/>
  <c r="A384" i="138"/>
  <c r="A383" i="138"/>
  <c r="A382" i="138"/>
  <c r="A381" i="138"/>
  <c r="A380" i="138"/>
  <c r="A379" i="138"/>
  <c r="H378" i="138"/>
  <c r="A378" i="138"/>
  <c r="L377" i="138"/>
  <c r="A377" i="138"/>
  <c r="A376" i="138"/>
  <c r="A375" i="138"/>
  <c r="A374" i="138"/>
  <c r="A373" i="138"/>
  <c r="A372" i="138"/>
  <c r="A371" i="138"/>
  <c r="D371" i="138" s="1"/>
  <c r="H371" i="138" s="1"/>
  <c r="A370" i="138"/>
  <c r="D370" i="138" s="1"/>
  <c r="H370" i="138" s="1"/>
  <c r="L369" i="138"/>
  <c r="A369" i="138"/>
  <c r="A368" i="138"/>
  <c r="K402" i="138" s="1"/>
  <c r="A367" i="138"/>
  <c r="D367" i="138" s="1"/>
  <c r="H367" i="138" s="1"/>
  <c r="L366" i="138"/>
  <c r="A366" i="138"/>
  <c r="A365" i="138"/>
  <c r="L362" i="138"/>
  <c r="D358" i="138"/>
  <c r="D353" i="138"/>
  <c r="D352" i="138"/>
  <c r="L343" i="138"/>
  <c r="H343" i="138"/>
  <c r="A343" i="138"/>
  <c r="L342" i="138"/>
  <c r="A342" i="138"/>
  <c r="A341" i="138"/>
  <c r="M359" i="138" s="1"/>
  <c r="A340" i="138"/>
  <c r="A339" i="138"/>
  <c r="A338" i="138"/>
  <c r="A337" i="138"/>
  <c r="A336" i="138"/>
  <c r="A335" i="138"/>
  <c r="A334" i="138"/>
  <c r="H333" i="138"/>
  <c r="A333" i="138"/>
  <c r="L332" i="138"/>
  <c r="A332" i="138"/>
  <c r="A331" i="138"/>
  <c r="A330" i="138"/>
  <c r="A329" i="138"/>
  <c r="A328" i="138"/>
  <c r="A327" i="138"/>
  <c r="A326" i="138"/>
  <c r="D326" i="138" s="1"/>
  <c r="H326" i="138" s="1"/>
  <c r="A325" i="138"/>
  <c r="D325" i="138" s="1"/>
  <c r="H325" i="138" s="1"/>
  <c r="L324" i="138"/>
  <c r="A324" i="138"/>
  <c r="A323" i="138"/>
  <c r="K358" i="138" s="1"/>
  <c r="A322" i="138"/>
  <c r="D322" i="138" s="1"/>
  <c r="H322" i="138" s="1"/>
  <c r="L321" i="138"/>
  <c r="A321" i="138"/>
  <c r="A320" i="138"/>
  <c r="J357" i="138" s="1"/>
  <c r="L317" i="138"/>
  <c r="D313" i="138"/>
  <c r="D308" i="138"/>
  <c r="D307" i="138"/>
  <c r="L298" i="138"/>
  <c r="H298" i="138"/>
  <c r="A298" i="138"/>
  <c r="L297" i="138"/>
  <c r="A297" i="138"/>
  <c r="A296" i="138"/>
  <c r="M314" i="138" s="1"/>
  <c r="A295" i="138"/>
  <c r="A294" i="138"/>
  <c r="A293" i="138"/>
  <c r="A292" i="138"/>
  <c r="A291" i="138"/>
  <c r="A290" i="138"/>
  <c r="A289" i="138"/>
  <c r="H288" i="138"/>
  <c r="A288" i="138"/>
  <c r="L287" i="138"/>
  <c r="A287" i="138"/>
  <c r="A286" i="138"/>
  <c r="A285" i="138"/>
  <c r="A284" i="138"/>
  <c r="A283" i="138"/>
  <c r="A282" i="138"/>
  <c r="A281" i="138"/>
  <c r="D281" i="138" s="1"/>
  <c r="H281" i="138" s="1"/>
  <c r="D283" i="138" s="1"/>
  <c r="H283" i="138" s="1"/>
  <c r="A280" i="138"/>
  <c r="D280" i="138" s="1"/>
  <c r="H280" i="138" s="1"/>
  <c r="L279" i="138"/>
  <c r="A279" i="138"/>
  <c r="A278" i="138"/>
  <c r="A277" i="138"/>
  <c r="D277" i="138" s="1"/>
  <c r="H277" i="138" s="1"/>
  <c r="L276" i="138"/>
  <c r="A276" i="138"/>
  <c r="A275" i="138"/>
  <c r="L272" i="138"/>
  <c r="D268" i="138"/>
  <c r="D263" i="138"/>
  <c r="D262" i="138"/>
  <c r="L253" i="138"/>
  <c r="H253" i="138"/>
  <c r="A253" i="138"/>
  <c r="L252" i="138"/>
  <c r="A252" i="138"/>
  <c r="A251" i="138"/>
  <c r="M267" i="138" s="1"/>
  <c r="A250" i="138"/>
  <c r="A249" i="138"/>
  <c r="A248" i="138"/>
  <c r="A247" i="138"/>
  <c r="A246" i="138"/>
  <c r="A245" i="138"/>
  <c r="A244" i="138"/>
  <c r="H243" i="138"/>
  <c r="A243" i="138"/>
  <c r="L242" i="138"/>
  <c r="A242" i="138"/>
  <c r="A241" i="138"/>
  <c r="A240" i="138"/>
  <c r="A239" i="138"/>
  <c r="A238" i="138"/>
  <c r="A237" i="138"/>
  <c r="A236" i="138"/>
  <c r="D236" i="138" s="1"/>
  <c r="H236" i="138" s="1"/>
  <c r="D238" i="138" s="1"/>
  <c r="H238" i="138" s="1"/>
  <c r="A235" i="138"/>
  <c r="D235" i="138" s="1"/>
  <c r="H235" i="138" s="1"/>
  <c r="L234" i="138"/>
  <c r="A234" i="138"/>
  <c r="A233" i="138"/>
  <c r="K267" i="138" s="1"/>
  <c r="A232" i="138"/>
  <c r="D232" i="138" s="1"/>
  <c r="H232" i="138" s="1"/>
  <c r="L231" i="138"/>
  <c r="A231" i="138"/>
  <c r="A230" i="138"/>
  <c r="J267" i="138" s="1"/>
  <c r="L227" i="138"/>
  <c r="D223" i="138"/>
  <c r="D218" i="138"/>
  <c r="D217" i="138"/>
  <c r="L208" i="138"/>
  <c r="H208" i="138"/>
  <c r="A208" i="138"/>
  <c r="L207" i="138"/>
  <c r="A207" i="138"/>
  <c r="A206" i="138"/>
  <c r="A205" i="138"/>
  <c r="A204" i="138"/>
  <c r="A203" i="138"/>
  <c r="A202" i="138"/>
  <c r="A201" i="138"/>
  <c r="A200" i="138"/>
  <c r="A199" i="138"/>
  <c r="H198" i="138"/>
  <c r="A198" i="138"/>
  <c r="L197" i="138"/>
  <c r="A197" i="138"/>
  <c r="A196" i="138"/>
  <c r="A195" i="138"/>
  <c r="A194" i="138"/>
  <c r="A193" i="138"/>
  <c r="A192" i="138"/>
  <c r="A191" i="138"/>
  <c r="D191" i="138" s="1"/>
  <c r="H191" i="138" s="1"/>
  <c r="A190" i="138"/>
  <c r="D190" i="138" s="1"/>
  <c r="H190" i="138" s="1"/>
  <c r="L189" i="138"/>
  <c r="A189" i="138"/>
  <c r="A188" i="138"/>
  <c r="K222" i="138" s="1"/>
  <c r="A187" i="138"/>
  <c r="D187" i="138" s="1"/>
  <c r="H187" i="138" s="1"/>
  <c r="L186" i="138"/>
  <c r="A186" i="138"/>
  <c r="A185" i="138"/>
  <c r="L182" i="138"/>
  <c r="D178" i="138"/>
  <c r="D173" i="138"/>
  <c r="D172" i="138"/>
  <c r="L163" i="138"/>
  <c r="H163" i="138"/>
  <c r="A163" i="138"/>
  <c r="L162" i="138"/>
  <c r="A162" i="138"/>
  <c r="A161" i="138"/>
  <c r="M177" i="138" s="1"/>
  <c r="A160" i="138"/>
  <c r="A159" i="138"/>
  <c r="A158" i="138"/>
  <c r="A157" i="138"/>
  <c r="A156" i="138"/>
  <c r="A155" i="138"/>
  <c r="A154" i="138"/>
  <c r="H153" i="138"/>
  <c r="A153" i="138"/>
  <c r="L152" i="138"/>
  <c r="A152" i="138"/>
  <c r="A151" i="138"/>
  <c r="A150" i="138"/>
  <c r="A149" i="138"/>
  <c r="A148" i="138"/>
  <c r="A147" i="138"/>
  <c r="A146" i="138"/>
  <c r="D146" i="138" s="1"/>
  <c r="H146" i="138" s="1"/>
  <c r="A145" i="138"/>
  <c r="D145" i="138" s="1"/>
  <c r="H145" i="138" s="1"/>
  <c r="L144" i="138"/>
  <c r="A144" i="138"/>
  <c r="A143" i="138"/>
  <c r="K177" i="138" s="1"/>
  <c r="A142" i="138"/>
  <c r="D142" i="138" s="1"/>
  <c r="H142" i="138" s="1"/>
  <c r="L141" i="138"/>
  <c r="A141" i="138"/>
  <c r="A140" i="138"/>
  <c r="J179" i="138" s="1"/>
  <c r="L137" i="138"/>
  <c r="D133" i="138"/>
  <c r="D128" i="138"/>
  <c r="D127" i="138"/>
  <c r="L118" i="138"/>
  <c r="H118" i="138"/>
  <c r="A118" i="138"/>
  <c r="L117" i="138"/>
  <c r="A117" i="138"/>
  <c r="A116" i="138"/>
  <c r="M132" i="138" s="1"/>
  <c r="A115" i="138"/>
  <c r="A114" i="138"/>
  <c r="A113" i="138"/>
  <c r="A112" i="138"/>
  <c r="A111" i="138"/>
  <c r="A110" i="138"/>
  <c r="A109" i="138"/>
  <c r="H108" i="138"/>
  <c r="A108" i="138"/>
  <c r="L107" i="138"/>
  <c r="A107" i="138"/>
  <c r="A106" i="138"/>
  <c r="A105" i="138"/>
  <c r="A104" i="138"/>
  <c r="A103" i="138"/>
  <c r="A102" i="138"/>
  <c r="A101" i="138"/>
  <c r="D101" i="138" s="1"/>
  <c r="H101" i="138" s="1"/>
  <c r="D103" i="138" s="1"/>
  <c r="H103" i="138" s="1"/>
  <c r="A100" i="138"/>
  <c r="D100" i="138" s="1"/>
  <c r="H100" i="138" s="1"/>
  <c r="L99" i="138"/>
  <c r="A99" i="138"/>
  <c r="A98" i="138"/>
  <c r="K132" i="138" s="1"/>
  <c r="A97" i="138"/>
  <c r="D97" i="138" s="1"/>
  <c r="H97" i="138" s="1"/>
  <c r="L96" i="138"/>
  <c r="A96" i="138"/>
  <c r="A95" i="138"/>
  <c r="L92" i="138"/>
  <c r="D88" i="138"/>
  <c r="D83" i="138"/>
  <c r="D82" i="138"/>
  <c r="L73" i="138"/>
  <c r="H73" i="138"/>
  <c r="A73" i="138"/>
  <c r="L72" i="138"/>
  <c r="A72" i="138"/>
  <c r="A71" i="138"/>
  <c r="M89" i="138" s="1"/>
  <c r="A70" i="138"/>
  <c r="A69" i="138"/>
  <c r="A68" i="138"/>
  <c r="A67" i="138"/>
  <c r="A66" i="138"/>
  <c r="H66" i="138" s="1"/>
  <c r="A65" i="138"/>
  <c r="H64" i="138"/>
  <c r="A64" i="138"/>
  <c r="H63" i="138"/>
  <c r="A63" i="138"/>
  <c r="L62" i="138"/>
  <c r="A62" i="138"/>
  <c r="A61" i="138"/>
  <c r="A60" i="138"/>
  <c r="A59" i="138"/>
  <c r="A58" i="138"/>
  <c r="A57" i="138"/>
  <c r="A56" i="138"/>
  <c r="D56" i="138" s="1"/>
  <c r="H56" i="138" s="1"/>
  <c r="D58" i="138" s="1"/>
  <c r="A55" i="138"/>
  <c r="D55" i="138" s="1"/>
  <c r="H55" i="138" s="1"/>
  <c r="L54" i="138"/>
  <c r="A54" i="138"/>
  <c r="A53" i="138"/>
  <c r="A52" i="138"/>
  <c r="D52" i="138" s="1"/>
  <c r="H52" i="138" s="1"/>
  <c r="L51" i="138"/>
  <c r="A51" i="138"/>
  <c r="A50" i="138"/>
  <c r="L47" i="138"/>
  <c r="D43" i="138"/>
  <c r="D38" i="138"/>
  <c r="D37" i="138"/>
  <c r="L28" i="138"/>
  <c r="H28" i="138"/>
  <c r="A28" i="138"/>
  <c r="L27" i="138"/>
  <c r="A27" i="138"/>
  <c r="A26" i="138"/>
  <c r="M44" i="138" s="1"/>
  <c r="A25" i="138"/>
  <c r="A24" i="138"/>
  <c r="A23" i="138"/>
  <c r="A22" i="138"/>
  <c r="A21" i="138"/>
  <c r="H21" i="138" s="1"/>
  <c r="A20" i="138"/>
  <c r="H20" i="138" s="1"/>
  <c r="A19" i="138"/>
  <c r="H19" i="138" s="1"/>
  <c r="H18" i="138"/>
  <c r="A18" i="138"/>
  <c r="L17" i="138"/>
  <c r="A17" i="138"/>
  <c r="A16" i="138"/>
  <c r="A15" i="138"/>
  <c r="A14" i="138"/>
  <c r="A13" i="138"/>
  <c r="A12" i="138"/>
  <c r="A11" i="138"/>
  <c r="D11" i="138" s="1"/>
  <c r="H11" i="138" s="1"/>
  <c r="A10" i="138"/>
  <c r="D10" i="138" s="1"/>
  <c r="H10" i="138" s="1"/>
  <c r="L9" i="138"/>
  <c r="A9" i="138"/>
  <c r="A8" i="138"/>
  <c r="A7" i="138"/>
  <c r="D7" i="138" s="1"/>
  <c r="H7" i="138" s="1"/>
  <c r="L6" i="138"/>
  <c r="A6" i="138"/>
  <c r="A5" i="138"/>
  <c r="J42" i="138" s="1"/>
  <c r="L2" i="138"/>
  <c r="D334" i="138" l="1"/>
  <c r="H334" i="138" s="1"/>
  <c r="D336" i="138"/>
  <c r="H336" i="138" s="1"/>
  <c r="D335" i="138"/>
  <c r="H335" i="138" s="1"/>
  <c r="D291" i="138"/>
  <c r="H291" i="138" s="1"/>
  <c r="D290" i="138"/>
  <c r="H290" i="138" s="1"/>
  <c r="D379" i="138"/>
  <c r="H379" i="138" s="1"/>
  <c r="D380" i="138"/>
  <c r="H380" i="138" s="1"/>
  <c r="D381" i="138"/>
  <c r="H381" i="138" s="1"/>
  <c r="D289" i="138"/>
  <c r="H289" i="138" s="1"/>
  <c r="H111" i="138"/>
  <c r="K178" i="138"/>
  <c r="H154" i="138"/>
  <c r="H109" i="138"/>
  <c r="M87" i="138"/>
  <c r="M312" i="138"/>
  <c r="M357" i="138"/>
  <c r="K403" i="138"/>
  <c r="M269" i="138"/>
  <c r="D244" i="138"/>
  <c r="H244" i="138" s="1"/>
  <c r="D246" i="138"/>
  <c r="H246" i="138" s="1"/>
  <c r="D245" i="138"/>
  <c r="H245" i="138" s="1"/>
  <c r="K223" i="138"/>
  <c r="D200" i="138"/>
  <c r="H200" i="138" s="1"/>
  <c r="D199" i="138"/>
  <c r="H199" i="138" s="1"/>
  <c r="D201" i="138"/>
  <c r="H201" i="138" s="1"/>
  <c r="K87" i="138"/>
  <c r="K89" i="138"/>
  <c r="K88" i="138"/>
  <c r="K42" i="138"/>
  <c r="K43" i="138"/>
  <c r="J224" i="138"/>
  <c r="J222" i="138"/>
  <c r="K44" i="138"/>
  <c r="K133" i="138"/>
  <c r="H155" i="138"/>
  <c r="K224" i="138"/>
  <c r="J269" i="138"/>
  <c r="M134" i="138"/>
  <c r="K179" i="138"/>
  <c r="H110" i="138"/>
  <c r="J177" i="138"/>
  <c r="M179" i="138"/>
  <c r="K269" i="138"/>
  <c r="D285" i="138"/>
  <c r="D13" i="138"/>
  <c r="M42" i="138"/>
  <c r="D105" i="138"/>
  <c r="M402" i="138"/>
  <c r="M404" i="138"/>
  <c r="K312" i="138"/>
  <c r="K313" i="138"/>
  <c r="K314" i="138"/>
  <c r="J44" i="138"/>
  <c r="D23" i="138"/>
  <c r="D193" i="138"/>
  <c r="J312" i="138"/>
  <c r="J314" i="138"/>
  <c r="J87" i="138"/>
  <c r="J89" i="138"/>
  <c r="H58" i="138"/>
  <c r="D60" i="138"/>
  <c r="J134" i="138"/>
  <c r="J132" i="138"/>
  <c r="J402" i="138"/>
  <c r="J404" i="138"/>
  <c r="D148" i="138"/>
  <c r="H65" i="138"/>
  <c r="K357" i="138"/>
  <c r="K359" i="138"/>
  <c r="H156" i="138"/>
  <c r="D373" i="138"/>
  <c r="M224" i="138"/>
  <c r="M222" i="138"/>
  <c r="D328" i="138"/>
  <c r="K134" i="138"/>
  <c r="K268" i="138"/>
  <c r="D240" i="138"/>
  <c r="K404" i="138"/>
  <c r="J359" i="138"/>
  <c r="D338" i="138" l="1"/>
  <c r="H338" i="138" s="1"/>
  <c r="D293" i="138"/>
  <c r="H293" i="138" s="1"/>
  <c r="D383" i="138"/>
  <c r="H383" i="138" s="1"/>
  <c r="D113" i="138"/>
  <c r="D248" i="138"/>
  <c r="D250" i="138" s="1"/>
  <c r="D203" i="138"/>
  <c r="H203" i="138" s="1"/>
  <c r="H113" i="138"/>
  <c r="D115" i="138"/>
  <c r="D375" i="138"/>
  <c r="H373" i="138"/>
  <c r="H148" i="138"/>
  <c r="D150" i="138"/>
  <c r="H23" i="138"/>
  <c r="D25" i="138"/>
  <c r="D195" i="138"/>
  <c r="H193" i="138"/>
  <c r="D158" i="138"/>
  <c r="D68" i="138"/>
  <c r="D330" i="138"/>
  <c r="H328" i="138"/>
  <c r="H13" i="138"/>
  <c r="D15" i="138"/>
  <c r="H22" i="12"/>
  <c r="H23" i="12"/>
  <c r="F38" i="7"/>
  <c r="D340" i="138" l="1"/>
  <c r="D295" i="138"/>
  <c r="D385" i="138"/>
  <c r="H248" i="138"/>
  <c r="D205" i="138"/>
  <c r="H68" i="138"/>
  <c r="D70" i="138"/>
  <c r="D160" i="138"/>
  <c r="H158" i="138"/>
  <c r="N16" i="73"/>
  <c r="N463" i="73" l="1"/>
  <c r="N462" i="73"/>
  <c r="H19" i="12"/>
  <c r="H15" i="12"/>
  <c r="H14" i="12"/>
  <c r="H13" i="12"/>
  <c r="H12" i="12"/>
  <c r="H11" i="12"/>
  <c r="H8" i="12"/>
  <c r="H16" i="12"/>
  <c r="N239" i="73" l="1"/>
  <c r="N238" i="73"/>
  <c r="N237" i="73"/>
  <c r="A392" i="118" l="1"/>
  <c r="A391" i="118"/>
  <c r="A390" i="118"/>
  <c r="A341" i="118"/>
  <c r="A340" i="118"/>
  <c r="A339" i="118"/>
  <c r="B2" i="12" l="1"/>
  <c r="N32" i="3"/>
  <c r="N12" i="73" l="1"/>
  <c r="V2" i="8" l="1"/>
  <c r="B2" i="8"/>
  <c r="F7" i="13"/>
  <c r="F9" i="13"/>
  <c r="F11" i="13"/>
  <c r="F13" i="13"/>
  <c r="F15" i="13"/>
  <c r="F17" i="13"/>
  <c r="F19" i="13"/>
  <c r="F21" i="13"/>
  <c r="O604" i="120" l="1"/>
  <c r="N604" i="120"/>
  <c r="M604" i="120"/>
  <c r="L604" i="120"/>
  <c r="C39" i="13" s="1"/>
  <c r="K604" i="120"/>
  <c r="B39" i="13" s="1"/>
  <c r="O529" i="120"/>
  <c r="N529" i="120"/>
  <c r="M529" i="120"/>
  <c r="L529" i="120"/>
  <c r="C37" i="13" s="1"/>
  <c r="K529" i="120"/>
  <c r="B37" i="13" s="1"/>
  <c r="O454" i="120"/>
  <c r="N454" i="120"/>
  <c r="M454" i="120"/>
  <c r="L454" i="120"/>
  <c r="C35" i="13" s="1"/>
  <c r="K454" i="120"/>
  <c r="B35" i="13" s="1"/>
  <c r="O379" i="120"/>
  <c r="N379" i="120"/>
  <c r="M379" i="120"/>
  <c r="L379" i="120"/>
  <c r="C33" i="13" s="1"/>
  <c r="C22" i="137" s="1"/>
  <c r="K379" i="120"/>
  <c r="B33" i="13" s="1"/>
  <c r="B22" i="137" s="1"/>
  <c r="O304" i="120"/>
  <c r="N304" i="120"/>
  <c r="M304" i="120"/>
  <c r="L304" i="120"/>
  <c r="C31" i="13" s="1"/>
  <c r="C21" i="137" s="1"/>
  <c r="K304" i="120"/>
  <c r="B31" i="13" s="1"/>
  <c r="B21" i="137" s="1"/>
  <c r="O229" i="120"/>
  <c r="N229" i="120"/>
  <c r="M229" i="120"/>
  <c r="L229" i="120"/>
  <c r="C29" i="13" s="1"/>
  <c r="C20" i="137" s="1"/>
  <c r="K229" i="120"/>
  <c r="B29" i="13" s="1"/>
  <c r="B20" i="137" s="1"/>
  <c r="O154" i="120"/>
  <c r="N154" i="120"/>
  <c r="M154" i="120"/>
  <c r="L154" i="120"/>
  <c r="C27" i="13" s="1"/>
  <c r="C19" i="137" s="1"/>
  <c r="K154" i="120"/>
  <c r="B27" i="13" s="1"/>
  <c r="B19" i="137" s="1"/>
  <c r="O79" i="120"/>
  <c r="N79" i="120"/>
  <c r="M79" i="120"/>
  <c r="L79" i="120"/>
  <c r="C25" i="13" s="1"/>
  <c r="C18" i="137" s="1"/>
  <c r="K79" i="120"/>
  <c r="B25" i="13" s="1"/>
  <c r="B18" i="137" s="1"/>
  <c r="O4" i="120"/>
  <c r="N4" i="120"/>
  <c r="M4" i="120"/>
  <c r="L4" i="120"/>
  <c r="C23" i="13" s="1"/>
  <c r="C17" i="137" s="1"/>
  <c r="K4" i="120"/>
  <c r="B23" i="13" s="1"/>
  <c r="B17" i="137" s="1"/>
  <c r="N87" i="73" l="1"/>
  <c r="O604" i="73" l="1"/>
  <c r="N604" i="73"/>
  <c r="M604" i="73"/>
  <c r="L604" i="73"/>
  <c r="K604" i="73"/>
  <c r="O529" i="73"/>
  <c r="N529" i="73"/>
  <c r="M529" i="73"/>
  <c r="L529" i="73"/>
  <c r="F317" i="138" s="1"/>
  <c r="K529" i="73"/>
  <c r="D317" i="138" s="1"/>
  <c r="O454" i="73"/>
  <c r="N454" i="73"/>
  <c r="M454" i="73"/>
  <c r="L454" i="73"/>
  <c r="F272" i="138" s="1"/>
  <c r="K454" i="73"/>
  <c r="D272" i="138" s="1"/>
  <c r="O379" i="73"/>
  <c r="N379" i="73"/>
  <c r="M379" i="73"/>
  <c r="L379" i="73"/>
  <c r="F227" i="138" s="1"/>
  <c r="K379" i="73"/>
  <c r="D227" i="138" s="1"/>
  <c r="O304" i="73"/>
  <c r="N304" i="73"/>
  <c r="M304" i="73"/>
  <c r="L304" i="73"/>
  <c r="F182" i="138" s="1"/>
  <c r="K304" i="73"/>
  <c r="D182" i="138" s="1"/>
  <c r="O229" i="73"/>
  <c r="N229" i="73"/>
  <c r="M229" i="73"/>
  <c r="L229" i="73"/>
  <c r="F137" i="138" s="1"/>
  <c r="K229" i="73"/>
  <c r="D137" i="138" s="1"/>
  <c r="O154" i="73"/>
  <c r="N154" i="73"/>
  <c r="M154" i="73"/>
  <c r="L154" i="73"/>
  <c r="F92" i="138" s="1"/>
  <c r="K154" i="73"/>
  <c r="D92" i="138" s="1"/>
  <c r="O79" i="73"/>
  <c r="N79" i="73"/>
  <c r="M79" i="73"/>
  <c r="L79" i="73"/>
  <c r="F47" i="138" s="1"/>
  <c r="K79" i="73"/>
  <c r="D47" i="138" s="1"/>
  <c r="O4" i="73"/>
  <c r="N4" i="73"/>
  <c r="M4" i="73"/>
  <c r="L4" i="73"/>
  <c r="F2" i="138" s="1"/>
  <c r="K4" i="73"/>
  <c r="D2" i="138" s="1"/>
  <c r="G438" i="55" l="1"/>
  <c r="G434" i="55"/>
  <c r="G435" i="55"/>
  <c r="G436" i="55"/>
  <c r="G437" i="55"/>
  <c r="C64" i="59"/>
  <c r="C63" i="59"/>
  <c r="C65" i="59"/>
  <c r="F438" i="55"/>
  <c r="F435" i="55"/>
  <c r="F434" i="55"/>
  <c r="F436" i="55"/>
  <c r="F437" i="55"/>
  <c r="D63" i="59"/>
  <c r="D64" i="59"/>
  <c r="D65" i="59"/>
  <c r="F362" i="138"/>
  <c r="Z409" i="72"/>
  <c r="G425" i="72" s="1"/>
  <c r="D362" i="138"/>
  <c r="L409" i="72"/>
  <c r="Q615" i="73"/>
  <c r="C4" i="135"/>
  <c r="D4" i="135"/>
  <c r="E4" i="135"/>
  <c r="F4" i="135"/>
  <c r="C425" i="72" l="1"/>
  <c r="E413" i="72"/>
  <c r="C42" i="137"/>
  <c r="G41" i="137"/>
  <c r="E42" i="137" s="1"/>
  <c r="I42" i="137" s="1"/>
  <c r="K42" i="137" s="1"/>
  <c r="O42" i="137" l="1"/>
  <c r="O21" i="135"/>
  <c r="N274" i="60" l="1"/>
  <c r="N273" i="60"/>
  <c r="N272" i="60"/>
  <c r="J274" i="60"/>
  <c r="J273" i="60"/>
  <c r="I274" i="60"/>
  <c r="I273" i="60"/>
  <c r="H274" i="60"/>
  <c r="H273" i="60"/>
  <c r="G274" i="60"/>
  <c r="G273" i="60"/>
  <c r="G6" i="60"/>
  <c r="N6" i="60"/>
  <c r="M6" i="60" s="1"/>
  <c r="N7" i="60"/>
  <c r="N15" i="60"/>
  <c r="N14" i="60"/>
  <c r="M14" i="60" s="1"/>
  <c r="G14" i="60"/>
  <c r="J683" i="55"/>
  <c r="F683" i="55"/>
  <c r="I683" i="55"/>
  <c r="H683" i="55" s="1"/>
  <c r="J685" i="55"/>
  <c r="I685" i="55"/>
  <c r="H685" i="55"/>
  <c r="G685" i="55" s="1"/>
  <c r="J684" i="55"/>
  <c r="I684" i="55"/>
  <c r="H684" i="55" s="1"/>
  <c r="G684" i="55" s="1"/>
  <c r="A681" i="55"/>
  <c r="A680" i="55"/>
  <c r="A677" i="55"/>
  <c r="E198" i="59"/>
  <c r="E199" i="59"/>
  <c r="G168" i="59"/>
  <c r="E129" i="59"/>
  <c r="G129" i="59"/>
  <c r="A129" i="59" s="1"/>
  <c r="G128" i="59"/>
  <c r="G198" i="59"/>
  <c r="G199" i="59"/>
  <c r="G169" i="59"/>
  <c r="E325" i="126"/>
  <c r="G683" i="55" l="1"/>
  <c r="A683" i="55"/>
  <c r="A685" i="55"/>
  <c r="A682" i="55"/>
  <c r="A679" i="55"/>
  <c r="A684" i="55"/>
  <c r="A678" i="55"/>
  <c r="Q531" i="120" l="1"/>
  <c r="N191" i="60" l="1"/>
  <c r="O66" i="13"/>
  <c r="M66" i="13"/>
  <c r="C6" i="135"/>
  <c r="R19" i="133" s="1"/>
  <c r="D22" i="133" s="1"/>
  <c r="H13" i="135"/>
  <c r="F13" i="135" s="1"/>
  <c r="H14" i="135"/>
  <c r="F14" i="135" s="1"/>
  <c r="H15" i="135"/>
  <c r="F15" i="135" s="1"/>
  <c r="H16" i="135"/>
  <c r="F16" i="135" s="1"/>
  <c r="H17" i="135"/>
  <c r="F17" i="135" s="1"/>
  <c r="H18" i="135"/>
  <c r="F18" i="135" s="1"/>
  <c r="H12" i="135"/>
  <c r="F12" i="135" s="1"/>
  <c r="Y3" i="133"/>
  <c r="F19" i="133" s="1"/>
  <c r="G4" i="135"/>
  <c r="F26" i="135"/>
  <c r="F25" i="135"/>
  <c r="O24" i="135"/>
  <c r="F24" i="135"/>
  <c r="F23" i="135"/>
  <c r="F22" i="135"/>
  <c r="V17" i="135"/>
  <c r="T17" i="135"/>
  <c r="T18" i="135" s="1"/>
  <c r="F6" i="135" s="1"/>
  <c r="Q17" i="135"/>
  <c r="I4" i="135" s="1"/>
  <c r="P17" i="135"/>
  <c r="O17" i="135"/>
  <c r="V16" i="135"/>
  <c r="V15" i="135"/>
  <c r="J15" i="135"/>
  <c r="C15" i="135"/>
  <c r="C16" i="135" s="1"/>
  <c r="C17" i="135" s="1"/>
  <c r="C18" i="135" s="1"/>
  <c r="C19" i="135" s="1"/>
  <c r="C20" i="135" s="1"/>
  <c r="C21" i="135" s="1"/>
  <c r="C22" i="135" s="1"/>
  <c r="C23" i="135" s="1"/>
  <c r="C24" i="135" s="1"/>
  <c r="C25" i="135" s="1"/>
  <c r="C26" i="135" s="1"/>
  <c r="V14" i="135"/>
  <c r="J14" i="135"/>
  <c r="C14" i="135"/>
  <c r="V13" i="135"/>
  <c r="J13" i="135"/>
  <c r="C13" i="135"/>
  <c r="V12" i="135"/>
  <c r="J12" i="135"/>
  <c r="I11" i="135"/>
  <c r="G11" i="135"/>
  <c r="G6" i="135"/>
  <c r="D45" i="134" s="1"/>
  <c r="E6" i="135"/>
  <c r="K4" i="135"/>
  <c r="L4" i="135" s="1"/>
  <c r="H4" i="135"/>
  <c r="J50" i="134"/>
  <c r="I50" i="134"/>
  <c r="D50" i="134"/>
  <c r="B50" i="134"/>
  <c r="K49" i="134"/>
  <c r="D49" i="134"/>
  <c r="L49" i="134" s="1"/>
  <c r="B49" i="134"/>
  <c r="A49" i="134"/>
  <c r="L48" i="134"/>
  <c r="K48" i="134"/>
  <c r="D48" i="134"/>
  <c r="B48" i="134"/>
  <c r="D47" i="134"/>
  <c r="B47" i="134"/>
  <c r="D46" i="134"/>
  <c r="B46" i="134"/>
  <c r="A33" i="134"/>
  <c r="J32" i="134"/>
  <c r="A32" i="134"/>
  <c r="A31" i="134"/>
  <c r="H30" i="134"/>
  <c r="A30" i="134"/>
  <c r="A29" i="134"/>
  <c r="A28" i="134"/>
  <c r="A27" i="134"/>
  <c r="A26" i="134"/>
  <c r="A25" i="134"/>
  <c r="A24" i="134"/>
  <c r="A23" i="134"/>
  <c r="A22" i="134"/>
  <c r="D22" i="134" s="1"/>
  <c r="H22" i="134" s="1"/>
  <c r="A21" i="134"/>
  <c r="O20" i="134"/>
  <c r="A20" i="134"/>
  <c r="A19" i="134"/>
  <c r="J18" i="134"/>
  <c r="J25" i="134" s="1"/>
  <c r="A18" i="134"/>
  <c r="A17" i="134"/>
  <c r="H16" i="134"/>
  <c r="A16" i="134"/>
  <c r="D18" i="134"/>
  <c r="A15" i="134"/>
  <c r="D15" i="134" s="1"/>
  <c r="A14" i="134"/>
  <c r="A13" i="134"/>
  <c r="A12" i="134"/>
  <c r="A11" i="134"/>
  <c r="A10" i="134"/>
  <c r="A9" i="134"/>
  <c r="H8" i="134"/>
  <c r="A8" i="134"/>
  <c r="A7" i="134"/>
  <c r="H7" i="134" s="1"/>
  <c r="D10" i="134" s="1"/>
  <c r="H10" i="134" s="1"/>
  <c r="A6" i="134"/>
  <c r="A5" i="134"/>
  <c r="L2" i="134"/>
  <c r="D2" i="134"/>
  <c r="B46" i="61" s="1"/>
  <c r="AQ31" i="133"/>
  <c r="AL31" i="133"/>
  <c r="AG31" i="133"/>
  <c r="AB31" i="133"/>
  <c r="W31" i="133"/>
  <c r="D25" i="133"/>
  <c r="D24" i="133"/>
  <c r="D23" i="133"/>
  <c r="Z19" i="133"/>
  <c r="D13" i="133"/>
  <c r="D9" i="133"/>
  <c r="AN3" i="133"/>
  <c r="AH19" i="133" s="1"/>
  <c r="B31" i="133" s="1"/>
  <c r="K3" i="133"/>
  <c r="B19" i="133" s="1"/>
  <c r="M18" i="134" l="1"/>
  <c r="D19" i="134" s="1"/>
  <c r="M19" i="134" s="1"/>
  <c r="M17" i="134" s="1"/>
  <c r="D7" i="134"/>
  <c r="M45" i="134"/>
  <c r="A48" i="134"/>
  <c r="K45" i="134"/>
  <c r="L45" i="134"/>
  <c r="J45" i="134"/>
  <c r="I45" i="134"/>
  <c r="A47" i="134"/>
  <c r="D8" i="133"/>
  <c r="R31" i="133"/>
  <c r="H11" i="135"/>
  <c r="D41" i="134" s="1"/>
  <c r="D29" i="134" s="1"/>
  <c r="F11" i="135"/>
  <c r="F10" i="135" s="1"/>
  <c r="H18" i="134"/>
  <c r="J11" i="135"/>
  <c r="O27" i="134" s="1"/>
  <c r="D25" i="134"/>
  <c r="H25" i="134" s="1"/>
  <c r="F2" i="134"/>
  <c r="D7" i="133"/>
  <c r="B25" i="135"/>
  <c r="M25" i="135" s="1"/>
  <c r="B22" i="135"/>
  <c r="M22" i="135" s="1"/>
  <c r="B16" i="135"/>
  <c r="M16" i="135" s="1"/>
  <c r="B15" i="135"/>
  <c r="M15" i="135" s="1"/>
  <c r="B14" i="135"/>
  <c r="M14" i="135" s="1"/>
  <c r="B13" i="135"/>
  <c r="M13" i="135" s="1"/>
  <c r="A12" i="135"/>
  <c r="B11" i="135"/>
  <c r="M11" i="135" s="1"/>
  <c r="A9" i="135"/>
  <c r="B5" i="135"/>
  <c r="M5" i="135" s="1"/>
  <c r="A3" i="135"/>
  <c r="A25" i="135"/>
  <c r="A22" i="135"/>
  <c r="B20" i="135"/>
  <c r="M20" i="135" s="1"/>
  <c r="A16" i="135"/>
  <c r="A15" i="135"/>
  <c r="A14" i="135"/>
  <c r="A13" i="135"/>
  <c r="A11" i="135"/>
  <c r="A5" i="135"/>
  <c r="A26" i="135"/>
  <c r="A23" i="135"/>
  <c r="A20" i="135"/>
  <c r="B18" i="135"/>
  <c r="M18" i="135" s="1"/>
  <c r="B8" i="135"/>
  <c r="M8" i="135" s="1"/>
  <c r="B2" i="135"/>
  <c r="M2" i="135" s="1"/>
  <c r="B26" i="135"/>
  <c r="M26" i="135" s="1"/>
  <c r="B23" i="135"/>
  <c r="M23" i="135" s="1"/>
  <c r="A18" i="135"/>
  <c r="B17" i="135"/>
  <c r="M17" i="135" s="1"/>
  <c r="A8" i="135"/>
  <c r="A2" i="135"/>
  <c r="A17" i="135"/>
  <c r="B10" i="135"/>
  <c r="M10" i="135" s="1"/>
  <c r="B4" i="135"/>
  <c r="M4" i="135" s="1"/>
  <c r="A24" i="135"/>
  <c r="B9" i="135"/>
  <c r="M9" i="135" s="1"/>
  <c r="B6" i="135"/>
  <c r="M6" i="135" s="1"/>
  <c r="H2" i="134"/>
  <c r="B7" i="135"/>
  <c r="M7" i="135" s="1"/>
  <c r="A6" i="135"/>
  <c r="A19" i="135"/>
  <c r="A7" i="135"/>
  <c r="J19" i="133"/>
  <c r="D11" i="133" s="1"/>
  <c r="A4" i="135"/>
  <c r="B21" i="135"/>
  <c r="M21" i="135" s="1"/>
  <c r="A10" i="135"/>
  <c r="B3" i="135"/>
  <c r="M3" i="135" s="1"/>
  <c r="B24" i="135"/>
  <c r="M24" i="135" s="1"/>
  <c r="A21" i="135"/>
  <c r="B12" i="135"/>
  <c r="M12" i="135" s="1"/>
  <c r="B1" i="135"/>
  <c r="M1" i="135" s="1"/>
  <c r="B19" i="135"/>
  <c r="M19" i="135" s="1"/>
  <c r="M46" i="134"/>
  <c r="L46" i="134"/>
  <c r="K46" i="134"/>
  <c r="J46" i="134"/>
  <c r="D34" i="133"/>
  <c r="I46" i="134"/>
  <c r="D23" i="134"/>
  <c r="H23" i="134" s="1"/>
  <c r="M47" i="134"/>
  <c r="L47" i="134"/>
  <c r="K47" i="134"/>
  <c r="J47" i="134"/>
  <c r="I47" i="134"/>
  <c r="D12" i="134"/>
  <c r="D46" i="61" l="1"/>
  <c r="C46" i="61"/>
  <c r="M25" i="134"/>
  <c r="D26" i="134" s="1"/>
  <c r="M26" i="134" s="1"/>
  <c r="M24" i="134" s="1"/>
  <c r="J31" i="133"/>
  <c r="L6" i="134"/>
  <c r="L14" i="134"/>
  <c r="L21" i="134"/>
  <c r="L28" i="134"/>
  <c r="N46" i="134"/>
  <c r="A46" i="134"/>
  <c r="A45" i="134"/>
  <c r="A38" i="134"/>
  <c r="N22" i="134"/>
  <c r="N17" i="134"/>
  <c r="N15" i="134"/>
  <c r="N4" i="134"/>
  <c r="N48" i="134"/>
  <c r="N45" i="134"/>
  <c r="N44" i="134"/>
  <c r="A41" i="134"/>
  <c r="N37" i="134"/>
  <c r="A35" i="134"/>
  <c r="N32" i="134"/>
  <c r="N25" i="134"/>
  <c r="N13" i="134"/>
  <c r="N11" i="134"/>
  <c r="N6" i="134"/>
  <c r="A4" i="134"/>
  <c r="A2" i="134"/>
  <c r="N9" i="134"/>
  <c r="N7" i="134"/>
  <c r="A44" i="134"/>
  <c r="N40" i="134"/>
  <c r="N34" i="134"/>
  <c r="N30" i="134"/>
  <c r="N27" i="134"/>
  <c r="N23" i="134"/>
  <c r="N18" i="134"/>
  <c r="N3" i="134"/>
  <c r="N1" i="134"/>
  <c r="N49" i="134"/>
  <c r="N43" i="134"/>
  <c r="A40" i="134"/>
  <c r="A37" i="134"/>
  <c r="N20" i="134"/>
  <c r="N16" i="134"/>
  <c r="A3" i="134"/>
  <c r="A51" i="134"/>
  <c r="A43" i="134"/>
  <c r="N39" i="134"/>
  <c r="N36" i="134"/>
  <c r="A34" i="134"/>
  <c r="N51" i="134"/>
  <c r="N47" i="134"/>
  <c r="A39" i="134"/>
  <c r="N24" i="134"/>
  <c r="N14" i="134"/>
  <c r="N8" i="134"/>
  <c r="N50" i="134"/>
  <c r="N28" i="134"/>
  <c r="N19" i="134"/>
  <c r="N10" i="134"/>
  <c r="N5" i="134"/>
  <c r="A36" i="134"/>
  <c r="N42" i="134"/>
  <c r="N35" i="134"/>
  <c r="N31" i="134"/>
  <c r="N12" i="134"/>
  <c r="A42" i="134"/>
  <c r="N33" i="134"/>
  <c r="N21" i="134"/>
  <c r="N2" i="134"/>
  <c r="N41" i="134"/>
  <c r="N38" i="134"/>
  <c r="N29" i="134"/>
  <c r="N26" i="134"/>
  <c r="H29" i="134"/>
  <c r="D32" i="134"/>
  <c r="G66" i="13" l="1"/>
  <c r="M32" i="134"/>
  <c r="H32" i="134"/>
  <c r="A32" i="137" l="1"/>
  <c r="D33" i="134"/>
  <c r="M33" i="134" s="1"/>
  <c r="M31" i="134" s="1"/>
  <c r="Q606" i="125" l="1"/>
  <c r="Q531" i="125"/>
  <c r="E375" i="121" l="1"/>
  <c r="A37" i="121"/>
  <c r="A36" i="121"/>
  <c r="R53" i="61" l="1"/>
  <c r="A405" i="132" l="1"/>
  <c r="M404" i="132"/>
  <c r="L404" i="132"/>
  <c r="D404" i="132"/>
  <c r="A404" i="132"/>
  <c r="D403" i="132"/>
  <c r="A403" i="132"/>
  <c r="M402" i="132"/>
  <c r="L402" i="132"/>
  <c r="J402" i="132"/>
  <c r="J405" i="132" s="1"/>
  <c r="I402" i="132"/>
  <c r="I405" i="132" s="1"/>
  <c r="D402" i="132"/>
  <c r="A402" i="132"/>
  <c r="A401" i="132"/>
  <c r="A400" i="132"/>
  <c r="A399" i="132"/>
  <c r="D398" i="132"/>
  <c r="A398" i="132"/>
  <c r="D397" i="132"/>
  <c r="A397" i="132"/>
  <c r="D396" i="132"/>
  <c r="A396" i="132"/>
  <c r="A395" i="132"/>
  <c r="A394" i="132"/>
  <c r="A393" i="132"/>
  <c r="A392" i="132"/>
  <c r="A391" i="132"/>
  <c r="A390" i="132"/>
  <c r="A389" i="132"/>
  <c r="J388" i="132"/>
  <c r="H388" i="132"/>
  <c r="A388" i="132"/>
  <c r="A387" i="132"/>
  <c r="A386" i="132"/>
  <c r="A385" i="132"/>
  <c r="A384" i="132"/>
  <c r="A383" i="132"/>
  <c r="A382" i="132"/>
  <c r="D381" i="132"/>
  <c r="H381" i="132" s="1"/>
  <c r="A381" i="132"/>
  <c r="D380" i="132"/>
  <c r="H380" i="132" s="1"/>
  <c r="A380" i="132"/>
  <c r="D379" i="132"/>
  <c r="H379" i="132" s="1"/>
  <c r="A379" i="132"/>
  <c r="D378" i="132"/>
  <c r="H378" i="132" s="1"/>
  <c r="A378" i="132"/>
  <c r="A377" i="132"/>
  <c r="A376" i="132"/>
  <c r="A375" i="132"/>
  <c r="A374" i="132"/>
  <c r="D373" i="132"/>
  <c r="A373" i="132"/>
  <c r="A372" i="132"/>
  <c r="A371" i="132"/>
  <c r="D371" i="132" s="1"/>
  <c r="H371" i="132" s="1"/>
  <c r="D370" i="132"/>
  <c r="H370" i="132" s="1"/>
  <c r="A370" i="132"/>
  <c r="A369" i="132"/>
  <c r="A368" i="132"/>
  <c r="K404" i="132" s="1"/>
  <c r="A367" i="132"/>
  <c r="D367" i="132" s="1"/>
  <c r="H367" i="132" s="1"/>
  <c r="L366" i="132"/>
  <c r="A366" i="132"/>
  <c r="A365" i="132"/>
  <c r="J404" i="132" s="1"/>
  <c r="A364" i="132"/>
  <c r="A363" i="132"/>
  <c r="L362" i="132"/>
  <c r="H362" i="132"/>
  <c r="F362" i="132"/>
  <c r="D362" i="132"/>
  <c r="A362" i="132"/>
  <c r="A361" i="132"/>
  <c r="N360" i="132"/>
  <c r="A360" i="132"/>
  <c r="N359" i="132"/>
  <c r="L359" i="132"/>
  <c r="D359" i="132"/>
  <c r="A359" i="132"/>
  <c r="N358" i="132"/>
  <c r="D358" i="132"/>
  <c r="A358" i="132"/>
  <c r="N357" i="132"/>
  <c r="L357" i="132"/>
  <c r="I357" i="132"/>
  <c r="I360" i="132" s="1"/>
  <c r="D357" i="132"/>
  <c r="A357" i="132"/>
  <c r="N356" i="132"/>
  <c r="A356" i="132"/>
  <c r="N355" i="132"/>
  <c r="A355" i="132"/>
  <c r="N354" i="132"/>
  <c r="A354" i="132"/>
  <c r="N353" i="132"/>
  <c r="D353" i="132"/>
  <c r="A353" i="132"/>
  <c r="N352" i="132"/>
  <c r="D352" i="132"/>
  <c r="A352" i="132"/>
  <c r="N351" i="132"/>
  <c r="D351" i="132"/>
  <c r="A351" i="132"/>
  <c r="N350" i="132"/>
  <c r="A350" i="132"/>
  <c r="N349" i="132"/>
  <c r="A349" i="132"/>
  <c r="N348" i="132"/>
  <c r="A348" i="132"/>
  <c r="N347" i="132"/>
  <c r="A347" i="132"/>
  <c r="N346" i="132"/>
  <c r="A346" i="132"/>
  <c r="N345" i="132"/>
  <c r="A345" i="132"/>
  <c r="N344" i="132"/>
  <c r="A344" i="132"/>
  <c r="N343" i="132"/>
  <c r="H343" i="132"/>
  <c r="A343" i="132"/>
  <c r="N342" i="132"/>
  <c r="A342" i="132"/>
  <c r="N341" i="132"/>
  <c r="A341" i="132"/>
  <c r="M359" i="132" s="1"/>
  <c r="N340" i="132"/>
  <c r="A340" i="132"/>
  <c r="N339" i="132"/>
  <c r="A339" i="132"/>
  <c r="N338" i="132"/>
  <c r="A338" i="132"/>
  <c r="N337" i="132"/>
  <c r="A337" i="132"/>
  <c r="N336" i="132"/>
  <c r="D336" i="132"/>
  <c r="H336" i="132" s="1"/>
  <c r="A336" i="132"/>
  <c r="N335" i="132"/>
  <c r="A335" i="132"/>
  <c r="D335" i="132" s="1"/>
  <c r="H335" i="132" s="1"/>
  <c r="N334" i="132"/>
  <c r="D334" i="132"/>
  <c r="H334" i="132" s="1"/>
  <c r="A334" i="132"/>
  <c r="N333" i="132"/>
  <c r="D333" i="132"/>
  <c r="H333" i="132" s="1"/>
  <c r="A333" i="132"/>
  <c r="N332" i="132"/>
  <c r="A332" i="132"/>
  <c r="N331" i="132"/>
  <c r="A331" i="132"/>
  <c r="N330" i="132"/>
  <c r="A330" i="132"/>
  <c r="N329" i="132"/>
  <c r="A329" i="132"/>
  <c r="N328" i="132"/>
  <c r="A328" i="132"/>
  <c r="N327" i="132"/>
  <c r="A327" i="132"/>
  <c r="N326" i="132"/>
  <c r="A326" i="132"/>
  <c r="D326" i="132" s="1"/>
  <c r="H326" i="132" s="1"/>
  <c r="N325" i="132"/>
  <c r="D325" i="132"/>
  <c r="H325" i="132" s="1"/>
  <c r="A325" i="132"/>
  <c r="N324" i="132"/>
  <c r="A324" i="132"/>
  <c r="N323" i="132"/>
  <c r="A323" i="132"/>
  <c r="N322" i="132"/>
  <c r="A322" i="132"/>
  <c r="D322" i="132" s="1"/>
  <c r="H322" i="132" s="1"/>
  <c r="N321" i="132"/>
  <c r="A321" i="132"/>
  <c r="N320" i="132"/>
  <c r="A320" i="132"/>
  <c r="J359" i="132" s="1"/>
  <c r="N319" i="132"/>
  <c r="A319" i="132"/>
  <c r="N318" i="132"/>
  <c r="A318" i="132"/>
  <c r="N317" i="132"/>
  <c r="L317" i="132"/>
  <c r="H317" i="132"/>
  <c r="F317" i="132"/>
  <c r="D317" i="132"/>
  <c r="A317" i="132"/>
  <c r="N316" i="132"/>
  <c r="A316" i="132"/>
  <c r="N315" i="132"/>
  <c r="A315" i="132"/>
  <c r="N314" i="132"/>
  <c r="L314" i="132"/>
  <c r="K314" i="132"/>
  <c r="D314" i="132"/>
  <c r="A314" i="132"/>
  <c r="N313" i="132"/>
  <c r="D313" i="132"/>
  <c r="A313" i="132"/>
  <c r="N312" i="132"/>
  <c r="L312" i="132"/>
  <c r="K312" i="132"/>
  <c r="I312" i="132"/>
  <c r="I315" i="132" s="1"/>
  <c r="D312" i="132"/>
  <c r="A312" i="132"/>
  <c r="N311" i="132"/>
  <c r="A311" i="132"/>
  <c r="N310" i="132"/>
  <c r="A310" i="132"/>
  <c r="N309" i="132"/>
  <c r="A309" i="132"/>
  <c r="N308" i="132"/>
  <c r="D308" i="132"/>
  <c r="A308" i="132"/>
  <c r="N307" i="132"/>
  <c r="D307" i="132"/>
  <c r="A307" i="132"/>
  <c r="N306" i="132"/>
  <c r="D306" i="132"/>
  <c r="A306" i="132"/>
  <c r="N305" i="132"/>
  <c r="A305" i="132"/>
  <c r="N304" i="132"/>
  <c r="A304" i="132"/>
  <c r="N303" i="132"/>
  <c r="A303" i="132"/>
  <c r="N302" i="132"/>
  <c r="A302" i="132"/>
  <c r="N301" i="132"/>
  <c r="A301" i="132"/>
  <c r="N300" i="132"/>
  <c r="A300" i="132"/>
  <c r="N299" i="132"/>
  <c r="A299" i="132"/>
  <c r="N298" i="132"/>
  <c r="H298" i="132"/>
  <c r="A298" i="132"/>
  <c r="N297" i="132"/>
  <c r="A297" i="132"/>
  <c r="N296" i="132"/>
  <c r="A296" i="132"/>
  <c r="N295" i="132"/>
  <c r="A295" i="132"/>
  <c r="N294" i="132"/>
  <c r="A294" i="132"/>
  <c r="N293" i="132"/>
  <c r="A293" i="132"/>
  <c r="N292" i="132"/>
  <c r="A292" i="132"/>
  <c r="N291" i="132"/>
  <c r="D291" i="132"/>
  <c r="H291" i="132" s="1"/>
  <c r="A291" i="132"/>
  <c r="N290" i="132"/>
  <c r="D290" i="132"/>
  <c r="H290" i="132" s="1"/>
  <c r="A290" i="132"/>
  <c r="N289" i="132"/>
  <c r="D289" i="132"/>
  <c r="H289" i="132" s="1"/>
  <c r="A289" i="132"/>
  <c r="N288" i="132"/>
  <c r="D288" i="132"/>
  <c r="H288" i="132" s="1"/>
  <c r="A288" i="132"/>
  <c r="N287" i="132"/>
  <c r="A287" i="132"/>
  <c r="N286" i="132"/>
  <c r="A286" i="132"/>
  <c r="N285" i="132"/>
  <c r="A285" i="132"/>
  <c r="N284" i="132"/>
  <c r="A284" i="132"/>
  <c r="N283" i="132"/>
  <c r="A283" i="132"/>
  <c r="N282" i="132"/>
  <c r="A282" i="132"/>
  <c r="N281" i="132"/>
  <c r="A281" i="132"/>
  <c r="D281" i="132" s="1"/>
  <c r="H281" i="132" s="1"/>
  <c r="N280" i="132"/>
  <c r="A280" i="132"/>
  <c r="D280" i="132" s="1"/>
  <c r="H280" i="132" s="1"/>
  <c r="N279" i="132"/>
  <c r="A279" i="132"/>
  <c r="N278" i="132"/>
  <c r="A278" i="132"/>
  <c r="K313" i="132" s="1"/>
  <c r="N277" i="132"/>
  <c r="A277" i="132"/>
  <c r="D277" i="132" s="1"/>
  <c r="H277" i="132" s="1"/>
  <c r="N276" i="132"/>
  <c r="A276" i="132"/>
  <c r="N275" i="132"/>
  <c r="A275" i="132"/>
  <c r="J314" i="132" s="1"/>
  <c r="N274" i="132"/>
  <c r="A274" i="132"/>
  <c r="N273" i="132"/>
  <c r="A273" i="132"/>
  <c r="N272" i="132"/>
  <c r="L272" i="132"/>
  <c r="H272" i="132"/>
  <c r="F272" i="132"/>
  <c r="D272" i="132"/>
  <c r="A272" i="132"/>
  <c r="N271" i="132"/>
  <c r="A271" i="132"/>
  <c r="N270" i="132"/>
  <c r="M269" i="132"/>
  <c r="D269" i="132"/>
  <c r="D268" i="132"/>
  <c r="A268" i="132"/>
  <c r="N267" i="132"/>
  <c r="D267" i="132"/>
  <c r="A267" i="132"/>
  <c r="A265" i="132"/>
  <c r="N263" i="132"/>
  <c r="D263" i="132"/>
  <c r="A263" i="132"/>
  <c r="N262" i="132"/>
  <c r="D262" i="132"/>
  <c r="D261" i="132"/>
  <c r="A261" i="132"/>
  <c r="N260" i="132"/>
  <c r="N259" i="132"/>
  <c r="N258" i="132"/>
  <c r="N257" i="132"/>
  <c r="N256" i="132"/>
  <c r="A256" i="132"/>
  <c r="N254" i="132"/>
  <c r="A254" i="132"/>
  <c r="H253" i="132"/>
  <c r="A253" i="132"/>
  <c r="A252" i="132"/>
  <c r="A251" i="132"/>
  <c r="M267" i="132" s="1"/>
  <c r="N250" i="132"/>
  <c r="A250" i="132"/>
  <c r="N249" i="132"/>
  <c r="A249" i="132"/>
  <c r="A248" i="132"/>
  <c r="A247" i="132"/>
  <c r="D246" i="132"/>
  <c r="H246" i="132" s="1"/>
  <c r="A246" i="132"/>
  <c r="N245" i="132"/>
  <c r="D245" i="132"/>
  <c r="H245" i="132" s="1"/>
  <c r="A245" i="132"/>
  <c r="A244" i="132"/>
  <c r="D244" i="132" s="1"/>
  <c r="H244" i="132" s="1"/>
  <c r="A243" i="132"/>
  <c r="D243" i="132" s="1"/>
  <c r="H243" i="132" s="1"/>
  <c r="A242" i="132"/>
  <c r="A241" i="132"/>
  <c r="A240" i="132"/>
  <c r="A239" i="132"/>
  <c r="N238" i="132"/>
  <c r="A238" i="132"/>
  <c r="N237" i="132"/>
  <c r="A237" i="132"/>
  <c r="N236" i="132"/>
  <c r="A236" i="132"/>
  <c r="D236" i="132" s="1"/>
  <c r="H236" i="132" s="1"/>
  <c r="A235" i="132"/>
  <c r="D235" i="132" s="1"/>
  <c r="H235" i="132" s="1"/>
  <c r="A234" i="132"/>
  <c r="A233" i="132"/>
  <c r="K268" i="132" s="1"/>
  <c r="A232" i="132"/>
  <c r="D232" i="132" s="1"/>
  <c r="H232" i="132" s="1"/>
  <c r="N231" i="132"/>
  <c r="A231" i="132"/>
  <c r="A230" i="132"/>
  <c r="J267" i="132" s="1"/>
  <c r="A229" i="132"/>
  <c r="A228" i="132"/>
  <c r="L227" i="132"/>
  <c r="H227" i="132"/>
  <c r="A266" i="132" s="1"/>
  <c r="F227" i="132"/>
  <c r="D227" i="132"/>
  <c r="A227" i="132"/>
  <c r="J224" i="132"/>
  <c r="D224" i="132"/>
  <c r="D223" i="132"/>
  <c r="I222" i="132"/>
  <c r="I225" i="132" s="1"/>
  <c r="D222" i="132"/>
  <c r="A220" i="132"/>
  <c r="D218" i="132"/>
  <c r="A218" i="132"/>
  <c r="N217" i="132"/>
  <c r="D217" i="132"/>
  <c r="D216" i="132"/>
  <c r="N214" i="132"/>
  <c r="A213" i="132"/>
  <c r="A212" i="132"/>
  <c r="A211" i="132"/>
  <c r="H208" i="132"/>
  <c r="A208" i="132"/>
  <c r="A207" i="132"/>
  <c r="A206" i="132"/>
  <c r="A205" i="132"/>
  <c r="N204" i="132"/>
  <c r="A204" i="132"/>
  <c r="A203" i="132"/>
  <c r="A202" i="132"/>
  <c r="A201" i="132"/>
  <c r="D201" i="132" s="1"/>
  <c r="H201" i="132" s="1"/>
  <c r="A200" i="132"/>
  <c r="D200" i="132" s="1"/>
  <c r="H200" i="132" s="1"/>
  <c r="D199" i="132"/>
  <c r="H199" i="132" s="1"/>
  <c r="A199" i="132"/>
  <c r="N198" i="132"/>
  <c r="H198" i="132"/>
  <c r="A198" i="132"/>
  <c r="A197" i="132"/>
  <c r="N196" i="132"/>
  <c r="A196" i="132"/>
  <c r="A195" i="132"/>
  <c r="A194" i="132"/>
  <c r="A193" i="132"/>
  <c r="N192" i="132"/>
  <c r="A192" i="132"/>
  <c r="A191" i="132"/>
  <c r="D191" i="132" s="1"/>
  <c r="H191" i="132" s="1"/>
  <c r="D193" i="132" s="1"/>
  <c r="A190" i="132"/>
  <c r="D190" i="132" s="1"/>
  <c r="H190" i="132" s="1"/>
  <c r="A189" i="132"/>
  <c r="A188" i="132"/>
  <c r="K223" i="132" s="1"/>
  <c r="N187" i="132"/>
  <c r="A187" i="132"/>
  <c r="D187" i="132" s="1"/>
  <c r="H187" i="132" s="1"/>
  <c r="A186" i="132"/>
  <c r="A185" i="132"/>
  <c r="J222" i="132" s="1"/>
  <c r="A184" i="132"/>
  <c r="N182" i="132"/>
  <c r="L182" i="132"/>
  <c r="H182" i="132"/>
  <c r="F182" i="132"/>
  <c r="D182" i="132"/>
  <c r="A182" i="132"/>
  <c r="N181" i="132"/>
  <c r="N180" i="132"/>
  <c r="M179" i="132"/>
  <c r="D179" i="132"/>
  <c r="A179" i="132"/>
  <c r="N178" i="132"/>
  <c r="D178" i="132"/>
  <c r="K177" i="132"/>
  <c r="N176" i="132"/>
  <c r="A175" i="132"/>
  <c r="N173" i="132"/>
  <c r="D172" i="132"/>
  <c r="A172" i="132"/>
  <c r="N171" i="132"/>
  <c r="N170" i="132"/>
  <c r="A170" i="132"/>
  <c r="A168" i="132"/>
  <c r="N167" i="132"/>
  <c r="A166" i="132"/>
  <c r="N165" i="132"/>
  <c r="A165" i="132"/>
  <c r="N164" i="132"/>
  <c r="H163" i="132"/>
  <c r="A163" i="132"/>
  <c r="A162" i="132"/>
  <c r="N161" i="132"/>
  <c r="A161" i="132"/>
  <c r="M177" i="132" s="1"/>
  <c r="N160" i="132"/>
  <c r="A160" i="132"/>
  <c r="N159" i="132"/>
  <c r="A159" i="132"/>
  <c r="N158" i="132"/>
  <c r="A158" i="132"/>
  <c r="N157" i="132"/>
  <c r="A157" i="132"/>
  <c r="N156" i="132"/>
  <c r="A156" i="132"/>
  <c r="D156" i="132" s="1"/>
  <c r="H156" i="132" s="1"/>
  <c r="N155" i="132"/>
  <c r="A155" i="132"/>
  <c r="D155" i="132" s="1"/>
  <c r="H155" i="132" s="1"/>
  <c r="N154" i="132"/>
  <c r="A154" i="132"/>
  <c r="D154" i="132" s="1"/>
  <c r="H154" i="132" s="1"/>
  <c r="H153" i="132"/>
  <c r="A153" i="132"/>
  <c r="N152" i="132"/>
  <c r="A152" i="132"/>
  <c r="A151" i="132"/>
  <c r="N150" i="132"/>
  <c r="A150" i="132"/>
  <c r="N149" i="132"/>
  <c r="A149" i="132"/>
  <c r="N148" i="132"/>
  <c r="A148" i="132"/>
  <c r="A147" i="132"/>
  <c r="N146" i="132"/>
  <c r="A146" i="132"/>
  <c r="D146" i="132" s="1"/>
  <c r="H146" i="132" s="1"/>
  <c r="D148" i="132" s="1"/>
  <c r="A145" i="132"/>
  <c r="D145" i="132" s="1"/>
  <c r="H145" i="132" s="1"/>
  <c r="A144" i="132"/>
  <c r="A143" i="132"/>
  <c r="K178" i="132" s="1"/>
  <c r="N142" i="132"/>
  <c r="A142" i="132"/>
  <c r="D142" i="132" s="1"/>
  <c r="H142" i="132" s="1"/>
  <c r="N141" i="132"/>
  <c r="A141" i="132"/>
  <c r="A140" i="132"/>
  <c r="J179" i="132" s="1"/>
  <c r="A139" i="132"/>
  <c r="N137" i="132"/>
  <c r="L137" i="132"/>
  <c r="N179" i="132"/>
  <c r="F137" i="132"/>
  <c r="A137" i="132"/>
  <c r="M134" i="132"/>
  <c r="D134" i="132"/>
  <c r="A134" i="132"/>
  <c r="D133" i="132"/>
  <c r="N132" i="132"/>
  <c r="M132" i="132"/>
  <c r="A132" i="132"/>
  <c r="N130" i="132"/>
  <c r="A130" i="132"/>
  <c r="A128" i="132"/>
  <c r="N127" i="132"/>
  <c r="D127" i="132"/>
  <c r="A126" i="132"/>
  <c r="A125" i="132"/>
  <c r="N124" i="132"/>
  <c r="A124" i="132"/>
  <c r="N123" i="132"/>
  <c r="A122" i="132"/>
  <c r="A121" i="132"/>
  <c r="A120" i="132"/>
  <c r="N119" i="132"/>
  <c r="A119" i="132"/>
  <c r="N118" i="132"/>
  <c r="H118" i="132"/>
  <c r="A118" i="132"/>
  <c r="N117" i="132"/>
  <c r="A117" i="132"/>
  <c r="A116" i="132"/>
  <c r="N115" i="132"/>
  <c r="A115" i="132"/>
  <c r="N114" i="132"/>
  <c r="A114" i="132"/>
  <c r="N113" i="132"/>
  <c r="A113" i="132"/>
  <c r="A112" i="132"/>
  <c r="N111" i="132"/>
  <c r="A111" i="132"/>
  <c r="D111" i="132" s="1"/>
  <c r="H111" i="132" s="1"/>
  <c r="N110" i="132"/>
  <c r="A110" i="132"/>
  <c r="D110" i="132" s="1"/>
  <c r="H110" i="132" s="1"/>
  <c r="A109" i="132"/>
  <c r="D109" i="132" s="1"/>
  <c r="H109" i="132" s="1"/>
  <c r="H108" i="132"/>
  <c r="A108" i="132"/>
  <c r="A107" i="132"/>
  <c r="N106" i="132"/>
  <c r="A106" i="132"/>
  <c r="L134" i="132" s="1"/>
  <c r="N105" i="132"/>
  <c r="A105" i="132"/>
  <c r="A104" i="132"/>
  <c r="N103" i="132"/>
  <c r="A103" i="132"/>
  <c r="A102" i="132"/>
  <c r="N101" i="132"/>
  <c r="A101" i="132"/>
  <c r="D101" i="132" s="1"/>
  <c r="H101" i="132" s="1"/>
  <c r="N100" i="132"/>
  <c r="A100" i="132"/>
  <c r="D100" i="132" s="1"/>
  <c r="H100" i="132" s="1"/>
  <c r="N99" i="132"/>
  <c r="A99" i="132"/>
  <c r="N98" i="132"/>
  <c r="A98" i="132"/>
  <c r="K133" i="132" s="1"/>
  <c r="A97" i="132"/>
  <c r="D97" i="132" s="1"/>
  <c r="H97" i="132" s="1"/>
  <c r="N96" i="132"/>
  <c r="A96" i="132"/>
  <c r="A95" i="132"/>
  <c r="J132" i="132" s="1"/>
  <c r="N94" i="132"/>
  <c r="N93" i="132"/>
  <c r="A93" i="132"/>
  <c r="N92" i="132"/>
  <c r="L92" i="132"/>
  <c r="N135" i="132"/>
  <c r="F92" i="132"/>
  <c r="D92" i="132"/>
  <c r="N91" i="132"/>
  <c r="A91" i="132"/>
  <c r="A90" i="132"/>
  <c r="N89" i="132"/>
  <c r="M89" i="132"/>
  <c r="D89" i="132"/>
  <c r="D88" i="132"/>
  <c r="M87" i="132"/>
  <c r="N85" i="132"/>
  <c r="N84" i="132"/>
  <c r="A84" i="132"/>
  <c r="N83" i="132"/>
  <c r="N82" i="132"/>
  <c r="D82" i="132"/>
  <c r="A81" i="132"/>
  <c r="N79" i="132"/>
  <c r="A79" i="132"/>
  <c r="A78" i="132"/>
  <c r="N77" i="132"/>
  <c r="N76" i="132"/>
  <c r="N75" i="132"/>
  <c r="N74" i="132"/>
  <c r="A74" i="132"/>
  <c r="H73" i="132"/>
  <c r="A73" i="132"/>
  <c r="N72" i="132"/>
  <c r="A72" i="132"/>
  <c r="A71" i="132"/>
  <c r="N70" i="132"/>
  <c r="A70" i="132"/>
  <c r="A69" i="132"/>
  <c r="N68" i="132"/>
  <c r="A68" i="132"/>
  <c r="A67" i="132"/>
  <c r="A66" i="132"/>
  <c r="D66" i="132" s="1"/>
  <c r="H66" i="132" s="1"/>
  <c r="N65" i="132"/>
  <c r="A65" i="132"/>
  <c r="D65" i="132" s="1"/>
  <c r="H65" i="132" s="1"/>
  <c r="N64" i="132"/>
  <c r="A64" i="132"/>
  <c r="D64" i="132" s="1"/>
  <c r="H64" i="132" s="1"/>
  <c r="N63" i="132"/>
  <c r="H63" i="132"/>
  <c r="A63" i="132"/>
  <c r="N62" i="132"/>
  <c r="A62" i="132"/>
  <c r="A61" i="132"/>
  <c r="L89" i="132" s="1"/>
  <c r="A60" i="132"/>
  <c r="A59" i="132"/>
  <c r="A58" i="132"/>
  <c r="N57" i="132"/>
  <c r="A57" i="132"/>
  <c r="A56" i="132"/>
  <c r="D56" i="132" s="1"/>
  <c r="H56" i="132" s="1"/>
  <c r="N55" i="132"/>
  <c r="A55" i="132"/>
  <c r="D55" i="132" s="1"/>
  <c r="H55" i="132" s="1"/>
  <c r="N54" i="132"/>
  <c r="A54" i="132"/>
  <c r="A53" i="132"/>
  <c r="K88" i="132" s="1"/>
  <c r="A52" i="132"/>
  <c r="D52" i="132" s="1"/>
  <c r="H52" i="132" s="1"/>
  <c r="A51" i="132"/>
  <c r="N50" i="132"/>
  <c r="A50" i="132"/>
  <c r="J87" i="132" s="1"/>
  <c r="N49" i="132"/>
  <c r="N48" i="132"/>
  <c r="A48" i="132"/>
  <c r="L47" i="132"/>
  <c r="N90" i="132"/>
  <c r="F47" i="132"/>
  <c r="D47" i="132"/>
  <c r="A46" i="132"/>
  <c r="K44" i="132"/>
  <c r="D44" i="132"/>
  <c r="N43" i="132"/>
  <c r="D43" i="132"/>
  <c r="A39" i="132"/>
  <c r="D38" i="132"/>
  <c r="D37" i="132"/>
  <c r="N34" i="132"/>
  <c r="N30" i="132"/>
  <c r="H28" i="132"/>
  <c r="A28" i="132"/>
  <c r="A27" i="132"/>
  <c r="A26" i="132"/>
  <c r="A25" i="132"/>
  <c r="A24" i="132"/>
  <c r="N23" i="132"/>
  <c r="A23" i="132"/>
  <c r="A22" i="132"/>
  <c r="A21" i="132"/>
  <c r="D21" i="132" s="1"/>
  <c r="H21" i="132" s="1"/>
  <c r="A20" i="132"/>
  <c r="N19" i="132"/>
  <c r="A19" i="132"/>
  <c r="H18" i="132"/>
  <c r="A18" i="132"/>
  <c r="A17" i="132"/>
  <c r="A16" i="132"/>
  <c r="N15" i="132"/>
  <c r="A15" i="132"/>
  <c r="A14" i="132"/>
  <c r="A13" i="132"/>
  <c r="N12" i="132"/>
  <c r="A12" i="132"/>
  <c r="A11" i="132"/>
  <c r="D11" i="132" s="1"/>
  <c r="H11" i="132" s="1"/>
  <c r="N10" i="132"/>
  <c r="A10" i="132"/>
  <c r="D10" i="132" s="1"/>
  <c r="H10" i="132" s="1"/>
  <c r="N9" i="132"/>
  <c r="A9" i="132"/>
  <c r="A8" i="132"/>
  <c r="K42" i="132" s="1"/>
  <c r="A7" i="132"/>
  <c r="D7" i="132" s="1"/>
  <c r="H7" i="132" s="1"/>
  <c r="A6" i="132"/>
  <c r="N5" i="132"/>
  <c r="A5" i="132"/>
  <c r="J42" i="132" s="1"/>
  <c r="L2" i="132"/>
  <c r="J225" i="132" l="1"/>
  <c r="L186" i="132" s="1"/>
  <c r="L360" i="132"/>
  <c r="L332" i="132" s="1"/>
  <c r="L405" i="132"/>
  <c r="L377" i="132" s="1"/>
  <c r="M405" i="132"/>
  <c r="K403" i="132"/>
  <c r="K402" i="132"/>
  <c r="J357" i="132"/>
  <c r="J360" i="132" s="1"/>
  <c r="L321" i="132" s="1"/>
  <c r="J312" i="132"/>
  <c r="K315" i="132"/>
  <c r="L279" i="132" s="1"/>
  <c r="K267" i="132"/>
  <c r="K269" i="132"/>
  <c r="K179" i="132"/>
  <c r="K180" i="132" s="1"/>
  <c r="L144" i="132" s="1"/>
  <c r="K132" i="132"/>
  <c r="M90" i="132"/>
  <c r="J89" i="132"/>
  <c r="J90" i="132" s="1"/>
  <c r="L51" i="132" s="1"/>
  <c r="D328" i="132"/>
  <c r="M270" i="132"/>
  <c r="L253" i="132" s="1"/>
  <c r="L315" i="132"/>
  <c r="L287" i="132" s="1"/>
  <c r="D203" i="132"/>
  <c r="H203" i="132" s="1"/>
  <c r="D158" i="132"/>
  <c r="D13" i="132"/>
  <c r="D103" i="132"/>
  <c r="D113" i="132"/>
  <c r="K358" i="132"/>
  <c r="K359" i="132"/>
  <c r="K357" i="132"/>
  <c r="K224" i="132"/>
  <c r="D150" i="132"/>
  <c r="H148" i="132"/>
  <c r="L224" i="132"/>
  <c r="L222" i="132"/>
  <c r="L225" i="132" s="1"/>
  <c r="L197" i="132" s="1"/>
  <c r="D58" i="132"/>
  <c r="M135" i="132"/>
  <c r="M314" i="132"/>
  <c r="M312" i="132"/>
  <c r="H193" i="132"/>
  <c r="D195" i="132"/>
  <c r="A44" i="132"/>
  <c r="A40" i="132"/>
  <c r="A37" i="132"/>
  <c r="N33" i="132"/>
  <c r="A31" i="132"/>
  <c r="N26" i="132"/>
  <c r="N24" i="132"/>
  <c r="N45" i="132"/>
  <c r="N38" i="132"/>
  <c r="A36" i="132"/>
  <c r="N32" i="132"/>
  <c r="A30" i="132"/>
  <c r="N25" i="132"/>
  <c r="N20" i="132"/>
  <c r="A38" i="132"/>
  <c r="A34" i="132"/>
  <c r="N27" i="132"/>
  <c r="N17" i="132"/>
  <c r="N13" i="132"/>
  <c r="N4" i="132"/>
  <c r="N29" i="132"/>
  <c r="N11" i="132"/>
  <c r="N8" i="132"/>
  <c r="N6" i="132"/>
  <c r="A2" i="132"/>
  <c r="A33" i="132"/>
  <c r="N22" i="132"/>
  <c r="N40" i="132"/>
  <c r="N14" i="132"/>
  <c r="N2" i="132"/>
  <c r="A45" i="132"/>
  <c r="A42" i="132"/>
  <c r="N37" i="132"/>
  <c r="A4" i="132"/>
  <c r="N44" i="132"/>
  <c r="A43" i="132"/>
  <c r="N41" i="132"/>
  <c r="N3" i="132"/>
  <c r="N1" i="132"/>
  <c r="A32" i="132"/>
  <c r="N28" i="132"/>
  <c r="N21" i="132"/>
  <c r="N18" i="132"/>
  <c r="N16" i="132"/>
  <c r="N7" i="132"/>
  <c r="N42" i="132"/>
  <c r="A41" i="132"/>
  <c r="N36" i="132"/>
  <c r="A29" i="132"/>
  <c r="A3" i="132"/>
  <c r="L44" i="132"/>
  <c r="N31" i="132"/>
  <c r="N39" i="132"/>
  <c r="J44" i="132"/>
  <c r="J45" i="132" s="1"/>
  <c r="L6" i="132" s="1"/>
  <c r="K222" i="132"/>
  <c r="K225" i="132" s="1"/>
  <c r="L189" i="132" s="1"/>
  <c r="K270" i="132"/>
  <c r="L234" i="132" s="1"/>
  <c r="M44" i="132"/>
  <c r="M42" i="132"/>
  <c r="A35" i="132"/>
  <c r="D248" i="132"/>
  <c r="D338" i="132"/>
  <c r="L179" i="132"/>
  <c r="D205" i="132"/>
  <c r="D20" i="132"/>
  <c r="H20" i="132" s="1"/>
  <c r="D19" i="132"/>
  <c r="H19" i="132" s="1"/>
  <c r="D68" i="132"/>
  <c r="N35" i="132"/>
  <c r="L73" i="132"/>
  <c r="L72" i="132"/>
  <c r="D283" i="132"/>
  <c r="H373" i="132"/>
  <c r="D375" i="132"/>
  <c r="N46" i="132"/>
  <c r="N58" i="132"/>
  <c r="N60" i="132"/>
  <c r="N73" i="132"/>
  <c r="N81" i="132"/>
  <c r="A86" i="132"/>
  <c r="N88" i="132"/>
  <c r="J177" i="132"/>
  <c r="J180" i="132" s="1"/>
  <c r="L141" i="132" s="1"/>
  <c r="A225" i="132"/>
  <c r="N223" i="132"/>
  <c r="N219" i="132"/>
  <c r="N216" i="132"/>
  <c r="N210" i="132"/>
  <c r="N199" i="132"/>
  <c r="N189" i="132"/>
  <c r="N185" i="132"/>
  <c r="N225" i="132"/>
  <c r="N218" i="132"/>
  <c r="A216" i="132"/>
  <c r="N212" i="132"/>
  <c r="A210" i="132"/>
  <c r="N205" i="132"/>
  <c r="N200" i="132"/>
  <c r="N195" i="132"/>
  <c r="N190" i="132"/>
  <c r="A223" i="132"/>
  <c r="A222" i="132"/>
  <c r="N215" i="132"/>
  <c r="N209" i="132"/>
  <c r="N207" i="132"/>
  <c r="N203" i="132"/>
  <c r="N197" i="132"/>
  <c r="N193" i="132"/>
  <c r="N184" i="132"/>
  <c r="N222" i="132"/>
  <c r="A221" i="132"/>
  <c r="A217" i="132"/>
  <c r="N211" i="132"/>
  <c r="N224" i="132"/>
  <c r="N220" i="132"/>
  <c r="N191" i="132"/>
  <c r="A214" i="132"/>
  <c r="N188" i="132"/>
  <c r="N186" i="132"/>
  <c r="A183" i="132"/>
  <c r="A181" i="132"/>
  <c r="N194" i="132"/>
  <c r="N201" i="132"/>
  <c r="N213" i="132"/>
  <c r="A219" i="132"/>
  <c r="J315" i="132"/>
  <c r="L276" i="132" s="1"/>
  <c r="K89" i="132"/>
  <c r="K87" i="132"/>
  <c r="N202" i="132"/>
  <c r="M224" i="132"/>
  <c r="M222" i="132"/>
  <c r="M225" i="132" s="1"/>
  <c r="N208" i="132"/>
  <c r="A215" i="132"/>
  <c r="N221" i="132"/>
  <c r="A224" i="132"/>
  <c r="D293" i="132"/>
  <c r="D383" i="132"/>
  <c r="K43" i="132"/>
  <c r="K45" i="132" s="1"/>
  <c r="L9" i="132" s="1"/>
  <c r="A88" i="132"/>
  <c r="A87" i="132"/>
  <c r="N80" i="132"/>
  <c r="N87" i="132"/>
  <c r="N86" i="132"/>
  <c r="A83" i="132"/>
  <c r="A80" i="132"/>
  <c r="A77" i="132"/>
  <c r="N66" i="132"/>
  <c r="N56" i="132"/>
  <c r="N53" i="132"/>
  <c r="N51" i="132"/>
  <c r="A49" i="132"/>
  <c r="A47" i="132"/>
  <c r="A89" i="132"/>
  <c r="A85" i="132"/>
  <c r="A82" i="132"/>
  <c r="N78" i="132"/>
  <c r="A76" i="132"/>
  <c r="N71" i="132"/>
  <c r="N69" i="132"/>
  <c r="N61" i="132"/>
  <c r="N59" i="132"/>
  <c r="N52" i="132"/>
  <c r="N47" i="132"/>
  <c r="N67" i="132"/>
  <c r="A75" i="132"/>
  <c r="J134" i="132"/>
  <c r="J135" i="132" s="1"/>
  <c r="L96" i="132" s="1"/>
  <c r="N183" i="132"/>
  <c r="N206" i="132"/>
  <c r="A209" i="132"/>
  <c r="L267" i="132"/>
  <c r="L269" i="132"/>
  <c r="J269" i="132"/>
  <c r="J270" i="132" s="1"/>
  <c r="L231" i="132" s="1"/>
  <c r="A92" i="132"/>
  <c r="A94" i="132"/>
  <c r="N104" i="132"/>
  <c r="N108" i="132"/>
  <c r="N116" i="132"/>
  <c r="N121" i="132"/>
  <c r="N125" i="132"/>
  <c r="N128" i="132"/>
  <c r="K134" i="132"/>
  <c r="N139" i="132"/>
  <c r="N144" i="132"/>
  <c r="N162" i="132"/>
  <c r="N168" i="132"/>
  <c r="A173" i="132"/>
  <c r="I177" i="132"/>
  <c r="I180" i="132" s="1"/>
  <c r="A226" i="132"/>
  <c r="N229" i="132"/>
  <c r="N242" i="132"/>
  <c r="N252" i="132"/>
  <c r="A255" i="132"/>
  <c r="A260" i="132"/>
  <c r="L387" i="132"/>
  <c r="M387" i="132" s="1"/>
  <c r="M386" i="132" s="1"/>
  <c r="L388" i="132"/>
  <c r="A135" i="132"/>
  <c r="N133" i="132"/>
  <c r="N129" i="132"/>
  <c r="N126" i="132"/>
  <c r="N120" i="132"/>
  <c r="N109" i="132"/>
  <c r="N134" i="132"/>
  <c r="I132" i="132"/>
  <c r="I135" i="132" s="1"/>
  <c r="A129" i="132"/>
  <c r="A123" i="132"/>
  <c r="N112" i="132"/>
  <c r="N102" i="132"/>
  <c r="N95" i="132"/>
  <c r="N97" i="132"/>
  <c r="N107" i="132"/>
  <c r="N122" i="132"/>
  <c r="A127" i="132"/>
  <c r="A131" i="132"/>
  <c r="A133" i="132"/>
  <c r="N140" i="132"/>
  <c r="M180" i="132"/>
  <c r="A167" i="132"/>
  <c r="A171" i="132"/>
  <c r="A174" i="132"/>
  <c r="N177" i="132"/>
  <c r="N233" i="132"/>
  <c r="N235" i="132"/>
  <c r="N248" i="132"/>
  <c r="A257" i="132"/>
  <c r="N131" i="132"/>
  <c r="A178" i="132"/>
  <c r="A177" i="132"/>
  <c r="A176" i="132"/>
  <c r="N172" i="132"/>
  <c r="N169" i="132"/>
  <c r="N166" i="132"/>
  <c r="A164" i="132"/>
  <c r="N138" i="132"/>
  <c r="N136" i="132"/>
  <c r="N175" i="132"/>
  <c r="A169" i="132"/>
  <c r="N163" i="132"/>
  <c r="N153" i="132"/>
  <c r="A138" i="132"/>
  <c r="A136" i="132"/>
  <c r="N143" i="132"/>
  <c r="N145" i="132"/>
  <c r="N147" i="132"/>
  <c r="N151" i="132"/>
  <c r="N174" i="132"/>
  <c r="A180" i="132"/>
  <c r="N265" i="132"/>
  <c r="A259" i="132"/>
  <c r="N253" i="132"/>
  <c r="N243" i="132"/>
  <c r="N228" i="132"/>
  <c r="N226" i="132"/>
  <c r="A270" i="132"/>
  <c r="N268" i="132"/>
  <c r="N264" i="132"/>
  <c r="N261" i="132"/>
  <c r="N255" i="132"/>
  <c r="N244" i="132"/>
  <c r="N241" i="132"/>
  <c r="N239" i="132"/>
  <c r="N232" i="132"/>
  <c r="N227" i="132"/>
  <c r="N269" i="132"/>
  <c r="I267" i="132"/>
  <c r="I270" i="132" s="1"/>
  <c r="A264" i="132"/>
  <c r="A258" i="132"/>
  <c r="N247" i="132"/>
  <c r="N234" i="132"/>
  <c r="N230" i="132"/>
  <c r="D238" i="132"/>
  <c r="N240" i="132"/>
  <c r="N246" i="132"/>
  <c r="N251" i="132"/>
  <c r="A262" i="132"/>
  <c r="N266" i="132"/>
  <c r="A269" i="132"/>
  <c r="M357" i="132"/>
  <c r="M360" i="132" s="1"/>
  <c r="G201" i="59"/>
  <c r="E201" i="59"/>
  <c r="D201" i="59"/>
  <c r="C201" i="59"/>
  <c r="G200" i="59"/>
  <c r="E200" i="59"/>
  <c r="D200" i="59"/>
  <c r="C200" i="59"/>
  <c r="G197" i="59"/>
  <c r="E197" i="59"/>
  <c r="D197" i="59"/>
  <c r="D198" i="59" s="1"/>
  <c r="D199" i="59" s="1"/>
  <c r="C197" i="59"/>
  <c r="C198" i="59" s="1"/>
  <c r="C199" i="59" s="1"/>
  <c r="G196" i="59"/>
  <c r="E196" i="59"/>
  <c r="D196" i="59"/>
  <c r="C196" i="59"/>
  <c r="G195" i="59"/>
  <c r="E195" i="59"/>
  <c r="D195" i="59"/>
  <c r="C195" i="59"/>
  <c r="G194" i="59"/>
  <c r="E194" i="59"/>
  <c r="D194" i="59"/>
  <c r="C194" i="59"/>
  <c r="AQ384" i="131"/>
  <c r="AI384" i="131"/>
  <c r="AA384" i="131"/>
  <c r="E375" i="131"/>
  <c r="AQ369" i="131"/>
  <c r="AI369" i="131"/>
  <c r="AA369" i="131"/>
  <c r="S369" i="131"/>
  <c r="K369" i="131"/>
  <c r="E361" i="131"/>
  <c r="E360" i="131"/>
  <c r="E358" i="131"/>
  <c r="AO353" i="131"/>
  <c r="Z353" i="131"/>
  <c r="L353" i="131"/>
  <c r="E357" i="131" s="1"/>
  <c r="AQ334" i="131"/>
  <c r="AI334" i="131"/>
  <c r="AA334" i="131"/>
  <c r="E325" i="131"/>
  <c r="AQ319" i="131"/>
  <c r="AI319" i="131"/>
  <c r="AA319" i="131"/>
  <c r="S319" i="131"/>
  <c r="K319" i="131"/>
  <c r="E311" i="131"/>
  <c r="E310" i="131"/>
  <c r="E308" i="131"/>
  <c r="AO303" i="131"/>
  <c r="Z303" i="131"/>
  <c r="L303" i="131"/>
  <c r="E307" i="131" s="1"/>
  <c r="AQ284" i="131"/>
  <c r="AI284" i="131"/>
  <c r="AA284" i="131"/>
  <c r="E275" i="131"/>
  <c r="AQ269" i="131"/>
  <c r="AI269" i="131"/>
  <c r="AA269" i="131"/>
  <c r="S269" i="131"/>
  <c r="K269" i="131"/>
  <c r="E261" i="131"/>
  <c r="E260" i="131"/>
  <c r="E258" i="131"/>
  <c r="AO253" i="131"/>
  <c r="Z253" i="131"/>
  <c r="L253" i="131"/>
  <c r="E257" i="131" s="1"/>
  <c r="A37" i="126"/>
  <c r="A36" i="126"/>
  <c r="AQ441" i="126"/>
  <c r="AQ426" i="126"/>
  <c r="E433" i="126" s="1"/>
  <c r="S426" i="126"/>
  <c r="K426" i="126"/>
  <c r="A422" i="126" s="1"/>
  <c r="AO410" i="126"/>
  <c r="Z410" i="126"/>
  <c r="G426" i="126" s="1"/>
  <c r="L410" i="126"/>
  <c r="C426" i="126" s="1"/>
  <c r="A445" i="126"/>
  <c r="A444" i="126"/>
  <c r="A443" i="126"/>
  <c r="E437" i="126"/>
  <c r="E432" i="126"/>
  <c r="A411" i="126"/>
  <c r="A50" i="126"/>
  <c r="A35" i="126"/>
  <c r="A338" i="121"/>
  <c r="A337" i="121"/>
  <c r="A336" i="121"/>
  <c r="A288" i="121"/>
  <c r="A287" i="121"/>
  <c r="A286" i="121"/>
  <c r="A238" i="121"/>
  <c r="A237" i="121"/>
  <c r="A236" i="121"/>
  <c r="A188" i="121"/>
  <c r="A187" i="121"/>
  <c r="A186" i="121"/>
  <c r="A88" i="121"/>
  <c r="A87" i="121"/>
  <c r="A86" i="121"/>
  <c r="A138" i="121"/>
  <c r="A137" i="121"/>
  <c r="A136" i="121"/>
  <c r="A38" i="121"/>
  <c r="A38" i="131"/>
  <c r="A37" i="131"/>
  <c r="A36" i="131"/>
  <c r="A138" i="131"/>
  <c r="A137" i="131"/>
  <c r="A136" i="131"/>
  <c r="A88" i="131"/>
  <c r="A87" i="131"/>
  <c r="A86" i="131"/>
  <c r="A405" i="131"/>
  <c r="A404" i="131"/>
  <c r="A403" i="131"/>
  <c r="A402" i="131"/>
  <c r="A401" i="131"/>
  <c r="A400" i="131"/>
  <c r="A399" i="131"/>
  <c r="A398" i="131"/>
  <c r="A397" i="131"/>
  <c r="A396" i="131"/>
  <c r="A395" i="131"/>
  <c r="A394" i="131"/>
  <c r="A393" i="131"/>
  <c r="A392" i="131"/>
  <c r="A391" i="131"/>
  <c r="A390" i="131"/>
  <c r="A389" i="131"/>
  <c r="A388" i="131"/>
  <c r="A387" i="131"/>
  <c r="A386" i="131"/>
  <c r="A385" i="131"/>
  <c r="A384" i="131"/>
  <c r="A383" i="131"/>
  <c r="A382" i="131"/>
  <c r="A381" i="131"/>
  <c r="A380" i="131"/>
  <c r="A379" i="131"/>
  <c r="A377" i="131"/>
  <c r="A376" i="131"/>
  <c r="A375" i="131"/>
  <c r="A374" i="131"/>
  <c r="A373" i="131"/>
  <c r="A372" i="131"/>
  <c r="A371" i="131"/>
  <c r="A370" i="131"/>
  <c r="A369" i="131"/>
  <c r="A368" i="131"/>
  <c r="A367" i="131"/>
  <c r="A366" i="131"/>
  <c r="A365" i="131"/>
  <c r="A364" i="131"/>
  <c r="A363" i="131"/>
  <c r="A362" i="131"/>
  <c r="A361" i="131"/>
  <c r="A360" i="131"/>
  <c r="A359" i="131"/>
  <c r="A358" i="131"/>
  <c r="A357" i="131"/>
  <c r="A356" i="131"/>
  <c r="A355" i="131"/>
  <c r="A354" i="131"/>
  <c r="A353" i="131"/>
  <c r="A352" i="131"/>
  <c r="A351" i="131"/>
  <c r="A350" i="131"/>
  <c r="A349" i="131"/>
  <c r="A348" i="131"/>
  <c r="A347" i="131"/>
  <c r="A346" i="131"/>
  <c r="A345" i="131"/>
  <c r="A344" i="131"/>
  <c r="A343" i="131"/>
  <c r="A342" i="131"/>
  <c r="A341" i="131"/>
  <c r="A340" i="131"/>
  <c r="A339" i="131"/>
  <c r="A338" i="131"/>
  <c r="A337" i="131"/>
  <c r="A336" i="131"/>
  <c r="A335" i="131"/>
  <c r="A334" i="131"/>
  <c r="A333" i="131"/>
  <c r="A332" i="131"/>
  <c r="A331" i="131"/>
  <c r="A330" i="131"/>
  <c r="A329" i="131"/>
  <c r="A328" i="131"/>
  <c r="A326" i="131"/>
  <c r="A325" i="131"/>
  <c r="A324" i="131"/>
  <c r="A323" i="131"/>
  <c r="A322" i="131"/>
  <c r="A321" i="131"/>
  <c r="A320" i="131"/>
  <c r="A319" i="131"/>
  <c r="A318" i="131"/>
  <c r="A317" i="131"/>
  <c r="A316" i="131"/>
  <c r="A315" i="131"/>
  <c r="A314" i="131"/>
  <c r="A313" i="131"/>
  <c r="A312" i="131"/>
  <c r="A311" i="131"/>
  <c r="A310" i="131"/>
  <c r="A309" i="131"/>
  <c r="A308" i="131"/>
  <c r="A307" i="131"/>
  <c r="A306" i="131"/>
  <c r="A305" i="131"/>
  <c r="A304" i="131"/>
  <c r="A303" i="131"/>
  <c r="A302" i="131"/>
  <c r="A301" i="131"/>
  <c r="A300" i="131"/>
  <c r="A299" i="131"/>
  <c r="A298" i="131"/>
  <c r="A297" i="131"/>
  <c r="A296" i="131"/>
  <c r="A295" i="131"/>
  <c r="A294" i="131"/>
  <c r="A293" i="131"/>
  <c r="A292" i="131"/>
  <c r="A291" i="131"/>
  <c r="A290" i="131"/>
  <c r="A289" i="131"/>
  <c r="A288" i="131"/>
  <c r="A287" i="131"/>
  <c r="A286" i="131"/>
  <c r="A285" i="131"/>
  <c r="A284" i="131"/>
  <c r="A283" i="131"/>
  <c r="A282" i="131"/>
  <c r="A281" i="131"/>
  <c r="A280" i="131"/>
  <c r="A279" i="131"/>
  <c r="A278" i="131"/>
  <c r="A277" i="131"/>
  <c r="A276" i="131"/>
  <c r="A275" i="131"/>
  <c r="A274" i="131"/>
  <c r="A273" i="131"/>
  <c r="A272" i="131"/>
  <c r="A271" i="131"/>
  <c r="A270" i="131"/>
  <c r="A269" i="131"/>
  <c r="A268" i="131"/>
  <c r="A267" i="131"/>
  <c r="A266" i="131"/>
  <c r="A265" i="131"/>
  <c r="A264" i="131"/>
  <c r="A263" i="131"/>
  <c r="A262" i="131"/>
  <c r="A261" i="131"/>
  <c r="A260" i="131"/>
  <c r="A259" i="131"/>
  <c r="A258" i="131"/>
  <c r="A257" i="131"/>
  <c r="A256" i="131"/>
  <c r="A255" i="131"/>
  <c r="A254" i="131"/>
  <c r="A253" i="131"/>
  <c r="A252" i="131"/>
  <c r="A251" i="131"/>
  <c r="A250" i="131"/>
  <c r="A249" i="131"/>
  <c r="A248" i="131"/>
  <c r="A247" i="131"/>
  <c r="A246" i="131"/>
  <c r="A245" i="131"/>
  <c r="A244" i="131"/>
  <c r="A243" i="131"/>
  <c r="A242" i="131"/>
  <c r="A241" i="131"/>
  <c r="A240" i="131"/>
  <c r="A239" i="131"/>
  <c r="A238" i="131"/>
  <c r="A237" i="131"/>
  <c r="A236" i="131"/>
  <c r="A235" i="131"/>
  <c r="A234" i="131"/>
  <c r="A233" i="131"/>
  <c r="A232" i="131"/>
  <c r="A231" i="131"/>
  <c r="A230" i="131"/>
  <c r="A229" i="131"/>
  <c r="A228" i="131"/>
  <c r="A227" i="131"/>
  <c r="A225" i="131"/>
  <c r="A224" i="131"/>
  <c r="A223" i="131"/>
  <c r="A222" i="131"/>
  <c r="A221" i="131"/>
  <c r="A220" i="131"/>
  <c r="A219" i="131"/>
  <c r="A218" i="131"/>
  <c r="A217" i="131"/>
  <c r="A216" i="131"/>
  <c r="A215" i="131"/>
  <c r="A214" i="131"/>
  <c r="A213" i="131"/>
  <c r="A212" i="131"/>
  <c r="A211" i="131"/>
  <c r="A210" i="131"/>
  <c r="A209" i="131"/>
  <c r="A208" i="131"/>
  <c r="A207" i="131"/>
  <c r="A206" i="131"/>
  <c r="A205" i="131"/>
  <c r="A204" i="131"/>
  <c r="A203" i="131"/>
  <c r="A202" i="131"/>
  <c r="A201" i="131"/>
  <c r="K405" i="132" l="1"/>
  <c r="L369" i="132" s="1"/>
  <c r="L252" i="132"/>
  <c r="K135" i="132"/>
  <c r="L99" i="132" s="1"/>
  <c r="K360" i="132"/>
  <c r="L324" i="132" s="1"/>
  <c r="H328" i="132"/>
  <c r="D330" i="132"/>
  <c r="L162" i="132"/>
  <c r="L163" i="132"/>
  <c r="L270" i="132"/>
  <c r="L242" i="132" s="1"/>
  <c r="D340" i="132"/>
  <c r="H338" i="132"/>
  <c r="D15" i="132"/>
  <c r="H13" i="132"/>
  <c r="K90" i="132"/>
  <c r="L54" i="132" s="1"/>
  <c r="L207" i="132"/>
  <c r="L208" i="132"/>
  <c r="H293" i="132"/>
  <c r="D295" i="132"/>
  <c r="M315" i="132"/>
  <c r="H113" i="132"/>
  <c r="D115" i="132"/>
  <c r="D105" i="132"/>
  <c r="H103" i="132"/>
  <c r="D160" i="132"/>
  <c r="H158" i="132"/>
  <c r="D23" i="132"/>
  <c r="H248" i="132"/>
  <c r="D250" i="132"/>
  <c r="H383" i="132"/>
  <c r="D385" i="132"/>
  <c r="D285" i="132"/>
  <c r="H283" i="132"/>
  <c r="H58" i="132"/>
  <c r="D60" i="132"/>
  <c r="L342" i="132"/>
  <c r="L343" i="132"/>
  <c r="D240" i="132"/>
  <c r="H238" i="132"/>
  <c r="D70" i="132"/>
  <c r="H68" i="132"/>
  <c r="M45" i="132"/>
  <c r="L118" i="132"/>
  <c r="L117" i="132"/>
  <c r="A412" i="126"/>
  <c r="A425" i="126"/>
  <c r="A436" i="126"/>
  <c r="A413" i="126"/>
  <c r="A437" i="126"/>
  <c r="A415" i="126"/>
  <c r="A439" i="126"/>
  <c r="E414" i="126"/>
  <c r="A420" i="126"/>
  <c r="A430" i="126"/>
  <c r="A424" i="126"/>
  <c r="A434" i="126"/>
  <c r="A416" i="126"/>
  <c r="A442" i="126"/>
  <c r="A409" i="126"/>
  <c r="A418" i="126"/>
  <c r="A427" i="126"/>
  <c r="S442" i="126"/>
  <c r="A426" i="126"/>
  <c r="A429" i="126"/>
  <c r="A438" i="126"/>
  <c r="A432" i="126"/>
  <c r="A441" i="126"/>
  <c r="A414" i="126"/>
  <c r="A421" i="126"/>
  <c r="A433" i="126"/>
  <c r="A410" i="126"/>
  <c r="A419" i="126"/>
  <c r="A428" i="126"/>
  <c r="A440" i="126"/>
  <c r="E429" i="126"/>
  <c r="A435" i="126"/>
  <c r="A417" i="126"/>
  <c r="A423" i="126"/>
  <c r="A431" i="126"/>
  <c r="L28" i="132" l="1"/>
  <c r="L27" i="132"/>
  <c r="D25" i="132"/>
  <c r="H23" i="132"/>
  <c r="L298" i="132"/>
  <c r="L297" i="132"/>
  <c r="G642" i="55"/>
  <c r="F642" i="55"/>
  <c r="G641" i="55"/>
  <c r="F641" i="55"/>
  <c r="F635" i="55"/>
  <c r="F634" i="55"/>
  <c r="F633" i="55"/>
  <c r="F632" i="55"/>
  <c r="F624" i="55"/>
  <c r="F623" i="55"/>
  <c r="H676" i="55" l="1"/>
  <c r="A676" i="55" s="1"/>
  <c r="H675" i="55"/>
  <c r="A675" i="55" s="1"/>
  <c r="H674" i="55"/>
  <c r="A674" i="55" s="1"/>
  <c r="H673" i="55"/>
  <c r="A673" i="55" s="1"/>
  <c r="H672" i="55"/>
  <c r="A672" i="55" s="1"/>
  <c r="H671" i="55"/>
  <c r="A671" i="55" s="1"/>
  <c r="H670" i="55"/>
  <c r="A670" i="55" s="1"/>
  <c r="H669" i="55"/>
  <c r="A669" i="55" s="1"/>
  <c r="J668" i="55"/>
  <c r="I668" i="55"/>
  <c r="H668" i="55" s="1"/>
  <c r="A668" i="55" s="1"/>
  <c r="G668" i="55"/>
  <c r="F668" i="55"/>
  <c r="C668" i="55"/>
  <c r="D668" i="55"/>
  <c r="B668" i="55"/>
  <c r="H667" i="55"/>
  <c r="A667" i="55" s="1"/>
  <c r="H666" i="55"/>
  <c r="A666" i="55" s="1"/>
  <c r="H665" i="55"/>
  <c r="A665" i="55" s="1"/>
  <c r="H664" i="55"/>
  <c r="A664" i="55" s="1"/>
  <c r="H663" i="55"/>
  <c r="A663" i="55" s="1"/>
  <c r="H662" i="55"/>
  <c r="A662" i="55" s="1"/>
  <c r="H661" i="55"/>
  <c r="A661" i="55" s="1"/>
  <c r="H660" i="55"/>
  <c r="A660" i="55" s="1"/>
  <c r="C659" i="55"/>
  <c r="D659" i="55"/>
  <c r="G659" i="55"/>
  <c r="J659" i="55"/>
  <c r="I659" i="55"/>
  <c r="H659" i="55" s="1"/>
  <c r="A659" i="55" s="1"/>
  <c r="F659" i="55"/>
  <c r="B659" i="55"/>
  <c r="G650" i="55"/>
  <c r="J650" i="55"/>
  <c r="I650" i="55"/>
  <c r="H650" i="55" s="1"/>
  <c r="A650" i="55" s="1"/>
  <c r="H658" i="55"/>
  <c r="A658" i="55" s="1"/>
  <c r="H657" i="55"/>
  <c r="A657" i="55" s="1"/>
  <c r="H656" i="55"/>
  <c r="A656" i="55" s="1"/>
  <c r="H655" i="55"/>
  <c r="A655" i="55" s="1"/>
  <c r="H654" i="55"/>
  <c r="A654" i="55" s="1"/>
  <c r="H653" i="55"/>
  <c r="A653" i="55" s="1"/>
  <c r="H652" i="55"/>
  <c r="A652" i="55" s="1"/>
  <c r="H651" i="55"/>
  <c r="A651" i="55" s="1"/>
  <c r="H645" i="55"/>
  <c r="A645" i="55" s="1"/>
  <c r="H646" i="55"/>
  <c r="A646" i="55" s="1"/>
  <c r="H647" i="55"/>
  <c r="A647" i="55" s="1"/>
  <c r="H648" i="55"/>
  <c r="A648" i="55" s="1"/>
  <c r="H649" i="55"/>
  <c r="A649" i="55" s="1"/>
  <c r="F650" i="55"/>
  <c r="C650" i="55"/>
  <c r="D650" i="55"/>
  <c r="B650" i="55"/>
  <c r="I642" i="55"/>
  <c r="H642" i="55" s="1"/>
  <c r="A642" i="55" s="1"/>
  <c r="J642" i="55"/>
  <c r="J641" i="55"/>
  <c r="I641" i="55"/>
  <c r="H641" i="55" s="1"/>
  <c r="A641" i="55" s="1"/>
  <c r="H644" i="55"/>
  <c r="A644" i="55" s="1"/>
  <c r="H643" i="55"/>
  <c r="A643" i="55" s="1"/>
  <c r="C641" i="55"/>
  <c r="D641" i="55"/>
  <c r="B641" i="55"/>
  <c r="C45" i="61"/>
  <c r="B45" i="61"/>
  <c r="A320" i="122" l="1"/>
  <c r="A321" i="122"/>
  <c r="A322" i="122"/>
  <c r="D403" i="130" l="1"/>
  <c r="D398" i="130"/>
  <c r="D397" i="130"/>
  <c r="A385" i="130"/>
  <c r="A384" i="130"/>
  <c r="A383" i="130"/>
  <c r="A382" i="130"/>
  <c r="A381" i="130"/>
  <c r="A380" i="130"/>
  <c r="A379" i="130"/>
  <c r="A378" i="130"/>
  <c r="A377" i="130"/>
  <c r="A376" i="130"/>
  <c r="L362" i="130"/>
  <c r="F362" i="130"/>
  <c r="D362" i="130"/>
  <c r="D358" i="130"/>
  <c r="D353" i="130"/>
  <c r="D352" i="130"/>
  <c r="A340" i="130"/>
  <c r="A339" i="130"/>
  <c r="A338" i="130"/>
  <c r="A337" i="130"/>
  <c r="A336" i="130"/>
  <c r="A335" i="130"/>
  <c r="A334" i="130"/>
  <c r="A333" i="130"/>
  <c r="A332" i="130"/>
  <c r="A331" i="130"/>
  <c r="L317" i="130"/>
  <c r="F317" i="130"/>
  <c r="D317" i="130"/>
  <c r="D313" i="130"/>
  <c r="D308" i="130"/>
  <c r="D307" i="130"/>
  <c r="A295" i="130"/>
  <c r="A294" i="130"/>
  <c r="A293" i="130"/>
  <c r="A292" i="130"/>
  <c r="A291" i="130"/>
  <c r="A290" i="130"/>
  <c r="A289" i="130"/>
  <c r="A288" i="130"/>
  <c r="A287" i="130"/>
  <c r="A286" i="130"/>
  <c r="L272" i="130"/>
  <c r="F272" i="130"/>
  <c r="D272" i="130"/>
  <c r="D268" i="130"/>
  <c r="D263" i="130"/>
  <c r="D262" i="130"/>
  <c r="A250" i="130"/>
  <c r="A249" i="130"/>
  <c r="A248" i="130"/>
  <c r="A247" i="130"/>
  <c r="A246" i="130"/>
  <c r="A245" i="130"/>
  <c r="A244" i="130"/>
  <c r="A243" i="130"/>
  <c r="A242" i="130"/>
  <c r="A241" i="130"/>
  <c r="L227" i="130"/>
  <c r="F227" i="130"/>
  <c r="D227" i="130"/>
  <c r="C44" i="61" l="1"/>
  <c r="B44" i="61"/>
  <c r="C43" i="61"/>
  <c r="B43" i="61"/>
  <c r="C42" i="61"/>
  <c r="B42" i="61"/>
  <c r="N279" i="60"/>
  <c r="P279" i="60" s="1"/>
  <c r="M279" i="60" s="1"/>
  <c r="A279" i="60" s="1"/>
  <c r="L279" i="60"/>
  <c r="J279" i="60"/>
  <c r="I279" i="60"/>
  <c r="H279" i="60"/>
  <c r="G279" i="60"/>
  <c r="N278" i="60"/>
  <c r="P278" i="60" s="1"/>
  <c r="M278" i="60" s="1"/>
  <c r="A278" i="60" s="1"/>
  <c r="L278" i="60"/>
  <c r="J278" i="60"/>
  <c r="I278" i="60"/>
  <c r="H278" i="60"/>
  <c r="G278" i="60"/>
  <c r="N277" i="60"/>
  <c r="P277" i="60" s="1"/>
  <c r="M277" i="60" s="1"/>
  <c r="A277" i="60" s="1"/>
  <c r="L277" i="60"/>
  <c r="J277" i="60"/>
  <c r="I277" i="60"/>
  <c r="H277" i="60"/>
  <c r="G277" i="60"/>
  <c r="N276" i="60"/>
  <c r="L276" i="60"/>
  <c r="J276" i="60"/>
  <c r="I276" i="60"/>
  <c r="H276" i="60"/>
  <c r="G276" i="60"/>
  <c r="N275" i="60"/>
  <c r="P275" i="60" s="1"/>
  <c r="M275" i="60" s="1"/>
  <c r="A275" i="60" s="1"/>
  <c r="L275" i="60"/>
  <c r="J275" i="60"/>
  <c r="I275" i="60"/>
  <c r="H275" i="60"/>
  <c r="G275" i="60"/>
  <c r="P274" i="60"/>
  <c r="M274" i="60" s="1"/>
  <c r="A274" i="60" s="1"/>
  <c r="L274" i="60"/>
  <c r="L273" i="60"/>
  <c r="U272" i="60"/>
  <c r="V272" i="60" s="1"/>
  <c r="T272" i="60"/>
  <c r="L272" i="60"/>
  <c r="J272" i="60"/>
  <c r="I272" i="60"/>
  <c r="H272" i="60"/>
  <c r="G272" i="60"/>
  <c r="F272" i="60"/>
  <c r="E272" i="60"/>
  <c r="D272" i="60"/>
  <c r="C272" i="60"/>
  <c r="B272" i="60"/>
  <c r="P276" i="60"/>
  <c r="M276" i="60" s="1"/>
  <c r="A276" i="60" s="1"/>
  <c r="P273" i="60"/>
  <c r="M273" i="60" s="1"/>
  <c r="A273" i="60" s="1"/>
  <c r="N336" i="60"/>
  <c r="P336" i="60" s="1"/>
  <c r="M336" i="60" s="1"/>
  <c r="A336" i="60" s="1"/>
  <c r="L336" i="60"/>
  <c r="J336" i="60"/>
  <c r="I336" i="60"/>
  <c r="H336" i="60"/>
  <c r="G336" i="60"/>
  <c r="F336" i="60"/>
  <c r="E336" i="60"/>
  <c r="D336" i="60"/>
  <c r="C336" i="60"/>
  <c r="B336" i="60"/>
  <c r="N335" i="60"/>
  <c r="P335" i="60" s="1"/>
  <c r="M335" i="60" s="1"/>
  <c r="A335" i="60" s="1"/>
  <c r="L335" i="60"/>
  <c r="J335" i="60"/>
  <c r="I335" i="60"/>
  <c r="H335" i="60"/>
  <c r="G335" i="60"/>
  <c r="N334" i="60"/>
  <c r="P334" i="60" s="1"/>
  <c r="M334" i="60" s="1"/>
  <c r="A334" i="60" s="1"/>
  <c r="L334" i="60"/>
  <c r="J334" i="60"/>
  <c r="I334" i="60"/>
  <c r="H334" i="60"/>
  <c r="G334" i="60"/>
  <c r="N333" i="60"/>
  <c r="P333" i="60" s="1"/>
  <c r="M333" i="60" s="1"/>
  <c r="A333" i="60" s="1"/>
  <c r="L333" i="60"/>
  <c r="J333" i="60"/>
  <c r="I333" i="60"/>
  <c r="H333" i="60"/>
  <c r="G333" i="60"/>
  <c r="N332" i="60"/>
  <c r="P332" i="60" s="1"/>
  <c r="M332" i="60" s="1"/>
  <c r="A332" i="60" s="1"/>
  <c r="L332" i="60"/>
  <c r="J332" i="60"/>
  <c r="I332" i="60"/>
  <c r="H332" i="60"/>
  <c r="G332" i="60"/>
  <c r="N331" i="60"/>
  <c r="P331" i="60" s="1"/>
  <c r="M331" i="60" s="1"/>
  <c r="A331" i="60" s="1"/>
  <c r="L331" i="60"/>
  <c r="J331" i="60"/>
  <c r="I331" i="60"/>
  <c r="H331" i="60"/>
  <c r="G331" i="60"/>
  <c r="N330" i="60"/>
  <c r="P330" i="60" s="1"/>
  <c r="M330" i="60" s="1"/>
  <c r="A330" i="60" s="1"/>
  <c r="D330" i="60" s="1"/>
  <c r="L330" i="60"/>
  <c r="J330" i="60"/>
  <c r="I330" i="60"/>
  <c r="H330" i="60"/>
  <c r="G330" i="60"/>
  <c r="N329" i="60"/>
  <c r="P329" i="60" s="1"/>
  <c r="M329" i="60" s="1"/>
  <c r="A329" i="60" s="1"/>
  <c r="L329" i="60"/>
  <c r="J329" i="60"/>
  <c r="I329" i="60"/>
  <c r="H329" i="60"/>
  <c r="G329" i="60"/>
  <c r="N328" i="60"/>
  <c r="P328" i="60" s="1"/>
  <c r="M328" i="60" s="1"/>
  <c r="A328" i="60" s="1"/>
  <c r="L328" i="60"/>
  <c r="J328" i="60"/>
  <c r="I328" i="60"/>
  <c r="H328" i="60"/>
  <c r="G328" i="60"/>
  <c r="F328" i="60"/>
  <c r="E328" i="60"/>
  <c r="D328" i="60"/>
  <c r="C328" i="60"/>
  <c r="B328" i="60"/>
  <c r="N327" i="60"/>
  <c r="P327" i="60" s="1"/>
  <c r="M327" i="60" s="1"/>
  <c r="A327" i="60" s="1"/>
  <c r="L327" i="60"/>
  <c r="J327" i="60"/>
  <c r="I327" i="60"/>
  <c r="H327" i="60"/>
  <c r="G327" i="60"/>
  <c r="N326" i="60"/>
  <c r="P326" i="60" s="1"/>
  <c r="M326" i="60" s="1"/>
  <c r="A326" i="60" s="1"/>
  <c r="L326" i="60"/>
  <c r="J326" i="60"/>
  <c r="I326" i="60"/>
  <c r="H326" i="60"/>
  <c r="G326" i="60"/>
  <c r="N325" i="60"/>
  <c r="P325" i="60" s="1"/>
  <c r="M325" i="60" s="1"/>
  <c r="A325" i="60" s="1"/>
  <c r="L325" i="60"/>
  <c r="J325" i="60"/>
  <c r="I325" i="60"/>
  <c r="H325" i="60"/>
  <c r="G325" i="60"/>
  <c r="N324" i="60"/>
  <c r="P324" i="60" s="1"/>
  <c r="M324" i="60" s="1"/>
  <c r="A324" i="60" s="1"/>
  <c r="D324" i="60" s="1"/>
  <c r="L324" i="60"/>
  <c r="J324" i="60"/>
  <c r="I324" i="60"/>
  <c r="H324" i="60"/>
  <c r="G324" i="60"/>
  <c r="N323" i="60"/>
  <c r="P323" i="60" s="1"/>
  <c r="M323" i="60" s="1"/>
  <c r="A323" i="60" s="1"/>
  <c r="L323" i="60"/>
  <c r="J323" i="60"/>
  <c r="I323" i="60"/>
  <c r="H323" i="60"/>
  <c r="G323" i="60"/>
  <c r="N322" i="60"/>
  <c r="P322" i="60" s="1"/>
  <c r="M322" i="60" s="1"/>
  <c r="A322" i="60" s="1"/>
  <c r="L322" i="60"/>
  <c r="J322" i="60"/>
  <c r="I322" i="60"/>
  <c r="H322" i="60"/>
  <c r="G322" i="60"/>
  <c r="N321" i="60"/>
  <c r="P321" i="60" s="1"/>
  <c r="M321" i="60" s="1"/>
  <c r="A321" i="60" s="1"/>
  <c r="L321" i="60"/>
  <c r="J321" i="60"/>
  <c r="I321" i="60"/>
  <c r="H321" i="60"/>
  <c r="G321" i="60"/>
  <c r="N320" i="60"/>
  <c r="P320" i="60" s="1"/>
  <c r="M320" i="60" s="1"/>
  <c r="A320" i="60" s="1"/>
  <c r="L320" i="60"/>
  <c r="J320" i="60"/>
  <c r="I320" i="60"/>
  <c r="H320" i="60"/>
  <c r="G320" i="60"/>
  <c r="F320" i="60"/>
  <c r="E320" i="60"/>
  <c r="D320" i="60"/>
  <c r="C320" i="60"/>
  <c r="B320" i="60"/>
  <c r="N319" i="60"/>
  <c r="P319" i="60" s="1"/>
  <c r="M319" i="60" s="1"/>
  <c r="A319" i="60" s="1"/>
  <c r="L319" i="60"/>
  <c r="J319" i="60"/>
  <c r="I319" i="60"/>
  <c r="H319" i="60"/>
  <c r="G319" i="60"/>
  <c r="N318" i="60"/>
  <c r="P318" i="60" s="1"/>
  <c r="M318" i="60" s="1"/>
  <c r="A318" i="60" s="1"/>
  <c r="L318" i="60"/>
  <c r="J318" i="60"/>
  <c r="I318" i="60"/>
  <c r="H318" i="60"/>
  <c r="G318" i="60"/>
  <c r="N317" i="60"/>
  <c r="P317" i="60" s="1"/>
  <c r="M317" i="60" s="1"/>
  <c r="A317" i="60" s="1"/>
  <c r="L317" i="60"/>
  <c r="J317" i="60"/>
  <c r="I317" i="60"/>
  <c r="H317" i="60"/>
  <c r="G317" i="60"/>
  <c r="N316" i="60"/>
  <c r="P316" i="60" s="1"/>
  <c r="M316" i="60" s="1"/>
  <c r="A316" i="60" s="1"/>
  <c r="D316" i="60" s="1"/>
  <c r="L316" i="60"/>
  <c r="J316" i="60"/>
  <c r="I316" i="60"/>
  <c r="H316" i="60"/>
  <c r="G316" i="60"/>
  <c r="N315" i="60"/>
  <c r="P315" i="60" s="1"/>
  <c r="M315" i="60" s="1"/>
  <c r="A315" i="60" s="1"/>
  <c r="L315" i="60"/>
  <c r="J315" i="60"/>
  <c r="I315" i="60"/>
  <c r="H315" i="60"/>
  <c r="G315" i="60"/>
  <c r="N314" i="60"/>
  <c r="P314" i="60" s="1"/>
  <c r="M314" i="60" s="1"/>
  <c r="A314" i="60" s="1"/>
  <c r="D314" i="60" s="1"/>
  <c r="L314" i="60"/>
  <c r="J314" i="60"/>
  <c r="I314" i="60"/>
  <c r="H314" i="60"/>
  <c r="G314" i="60"/>
  <c r="N313" i="60"/>
  <c r="P313" i="60" s="1"/>
  <c r="M313" i="60" s="1"/>
  <c r="A313" i="60" s="1"/>
  <c r="L313" i="60"/>
  <c r="J313" i="60"/>
  <c r="I313" i="60"/>
  <c r="H313" i="60"/>
  <c r="G313" i="60"/>
  <c r="N312" i="60"/>
  <c r="P312" i="60" s="1"/>
  <c r="M312" i="60" s="1"/>
  <c r="A312" i="60" s="1"/>
  <c r="J312" i="60"/>
  <c r="I312" i="60"/>
  <c r="H312" i="60"/>
  <c r="G312" i="60"/>
  <c r="F312" i="60"/>
  <c r="E312" i="60"/>
  <c r="D312" i="60"/>
  <c r="C312" i="60"/>
  <c r="B312" i="60"/>
  <c r="N311" i="60"/>
  <c r="P311" i="60" s="1"/>
  <c r="M311" i="60" s="1"/>
  <c r="A311" i="60" s="1"/>
  <c r="E311" i="60" s="1"/>
  <c r="L311" i="60"/>
  <c r="J311" i="60"/>
  <c r="I311" i="60"/>
  <c r="H311" i="60"/>
  <c r="G311" i="60"/>
  <c r="N310" i="60"/>
  <c r="P310" i="60" s="1"/>
  <c r="M310" i="60" s="1"/>
  <c r="A310" i="60" s="1"/>
  <c r="L310" i="60"/>
  <c r="J310" i="60"/>
  <c r="I310" i="60"/>
  <c r="H310" i="60"/>
  <c r="G310" i="60"/>
  <c r="N309" i="60"/>
  <c r="P309" i="60" s="1"/>
  <c r="M309" i="60" s="1"/>
  <c r="A309" i="60" s="1"/>
  <c r="L309" i="60"/>
  <c r="J309" i="60"/>
  <c r="I309" i="60"/>
  <c r="H309" i="60"/>
  <c r="G309" i="60"/>
  <c r="N308" i="60"/>
  <c r="P308" i="60" s="1"/>
  <c r="M308" i="60" s="1"/>
  <c r="A308" i="60" s="1"/>
  <c r="C308" i="60" s="1"/>
  <c r="L308" i="60"/>
  <c r="J308" i="60"/>
  <c r="I308" i="60"/>
  <c r="H308" i="60"/>
  <c r="G308" i="60"/>
  <c r="N307" i="60"/>
  <c r="P307" i="60" s="1"/>
  <c r="M307" i="60" s="1"/>
  <c r="A307" i="60" s="1"/>
  <c r="E307" i="60" s="1"/>
  <c r="L307" i="60"/>
  <c r="J307" i="60"/>
  <c r="I307" i="60"/>
  <c r="H307" i="60"/>
  <c r="G307" i="60"/>
  <c r="N306" i="60"/>
  <c r="P306" i="60" s="1"/>
  <c r="M306" i="60" s="1"/>
  <c r="A306" i="60" s="1"/>
  <c r="L306" i="60"/>
  <c r="J306" i="60"/>
  <c r="I306" i="60"/>
  <c r="H306" i="60"/>
  <c r="G306" i="60"/>
  <c r="N305" i="60"/>
  <c r="P305" i="60" s="1"/>
  <c r="M305" i="60" s="1"/>
  <c r="A305" i="60" s="1"/>
  <c r="L305" i="60"/>
  <c r="J305" i="60"/>
  <c r="I305" i="60"/>
  <c r="H305" i="60"/>
  <c r="G305" i="60"/>
  <c r="N304" i="60"/>
  <c r="P304" i="60" s="1"/>
  <c r="M304" i="60" s="1"/>
  <c r="A304" i="60" s="1"/>
  <c r="J304" i="60"/>
  <c r="I304" i="60"/>
  <c r="H304" i="60"/>
  <c r="G304" i="60"/>
  <c r="F304" i="60"/>
  <c r="E304" i="60"/>
  <c r="D304" i="60"/>
  <c r="C304" i="60"/>
  <c r="B304" i="60"/>
  <c r="N303" i="60"/>
  <c r="P303" i="60" s="1"/>
  <c r="M303" i="60" s="1"/>
  <c r="A303" i="60" s="1"/>
  <c r="D303" i="60" s="1"/>
  <c r="L303" i="60"/>
  <c r="J303" i="60"/>
  <c r="I303" i="60"/>
  <c r="H303" i="60"/>
  <c r="G303" i="60"/>
  <c r="N302" i="60"/>
  <c r="P302" i="60" s="1"/>
  <c r="M302" i="60" s="1"/>
  <c r="A302" i="60" s="1"/>
  <c r="L302" i="60"/>
  <c r="J302" i="60"/>
  <c r="I302" i="60"/>
  <c r="H302" i="60"/>
  <c r="G302" i="60"/>
  <c r="N301" i="60"/>
  <c r="P301" i="60" s="1"/>
  <c r="M301" i="60" s="1"/>
  <c r="A301" i="60" s="1"/>
  <c r="L301" i="60"/>
  <c r="J301" i="60"/>
  <c r="I301" i="60"/>
  <c r="H301" i="60"/>
  <c r="G301" i="60"/>
  <c r="N300" i="60"/>
  <c r="P300" i="60" s="1"/>
  <c r="M300" i="60" s="1"/>
  <c r="A300" i="60" s="1"/>
  <c r="L300" i="60"/>
  <c r="J300" i="60"/>
  <c r="I300" i="60"/>
  <c r="H300" i="60"/>
  <c r="G300" i="60"/>
  <c r="N299" i="60"/>
  <c r="P299" i="60" s="1"/>
  <c r="M299" i="60" s="1"/>
  <c r="A299" i="60" s="1"/>
  <c r="E299" i="60" s="1"/>
  <c r="L299" i="60"/>
  <c r="J299" i="60"/>
  <c r="I299" i="60"/>
  <c r="H299" i="60"/>
  <c r="G299" i="60"/>
  <c r="N298" i="60"/>
  <c r="P298" i="60" s="1"/>
  <c r="M298" i="60" s="1"/>
  <c r="A298" i="60" s="1"/>
  <c r="L298" i="60"/>
  <c r="J298" i="60"/>
  <c r="I298" i="60"/>
  <c r="H298" i="60"/>
  <c r="G298" i="60"/>
  <c r="N297" i="60"/>
  <c r="P297" i="60" s="1"/>
  <c r="M297" i="60" s="1"/>
  <c r="A297" i="60" s="1"/>
  <c r="L297" i="60"/>
  <c r="J297" i="60"/>
  <c r="I297" i="60"/>
  <c r="H297" i="60"/>
  <c r="G297" i="60"/>
  <c r="N296" i="60"/>
  <c r="J296" i="60"/>
  <c r="I296" i="60"/>
  <c r="H296" i="60"/>
  <c r="G296" i="60"/>
  <c r="F296" i="60"/>
  <c r="E296" i="60"/>
  <c r="D296" i="60"/>
  <c r="C296" i="60"/>
  <c r="B296" i="60"/>
  <c r="N295" i="60"/>
  <c r="P295" i="60" s="1"/>
  <c r="M295" i="60" s="1"/>
  <c r="A295" i="60" s="1"/>
  <c r="L295" i="60"/>
  <c r="J295" i="60"/>
  <c r="I295" i="60"/>
  <c r="H295" i="60"/>
  <c r="G295" i="60"/>
  <c r="N294" i="60"/>
  <c r="P294" i="60" s="1"/>
  <c r="M294" i="60" s="1"/>
  <c r="A294" i="60" s="1"/>
  <c r="L294" i="60"/>
  <c r="J294" i="60"/>
  <c r="I294" i="60"/>
  <c r="H294" i="60"/>
  <c r="G294" i="60"/>
  <c r="N293" i="60"/>
  <c r="P293" i="60" s="1"/>
  <c r="M293" i="60" s="1"/>
  <c r="A293" i="60" s="1"/>
  <c r="L293" i="60"/>
  <c r="J293" i="60"/>
  <c r="I293" i="60"/>
  <c r="H293" i="60"/>
  <c r="G293" i="60"/>
  <c r="N292" i="60"/>
  <c r="P292" i="60" s="1"/>
  <c r="M292" i="60" s="1"/>
  <c r="A292" i="60" s="1"/>
  <c r="L292" i="60"/>
  <c r="J292" i="60"/>
  <c r="I292" i="60"/>
  <c r="H292" i="60"/>
  <c r="G292" i="60"/>
  <c r="N291" i="60"/>
  <c r="P291" i="60" s="1"/>
  <c r="M291" i="60" s="1"/>
  <c r="A291" i="60" s="1"/>
  <c r="L291" i="60"/>
  <c r="J291" i="60"/>
  <c r="I291" i="60"/>
  <c r="H291" i="60"/>
  <c r="G291" i="60"/>
  <c r="N290" i="60"/>
  <c r="P290" i="60" s="1"/>
  <c r="M290" i="60" s="1"/>
  <c r="A290" i="60" s="1"/>
  <c r="E290" i="60" s="1"/>
  <c r="L290" i="60"/>
  <c r="J290" i="60"/>
  <c r="I290" i="60"/>
  <c r="H290" i="60"/>
  <c r="G290" i="60"/>
  <c r="N289" i="60"/>
  <c r="P289" i="60" s="1"/>
  <c r="M289" i="60" s="1"/>
  <c r="A289" i="60" s="1"/>
  <c r="L289" i="60"/>
  <c r="J289" i="60"/>
  <c r="I289" i="60"/>
  <c r="H289" i="60"/>
  <c r="G289" i="60"/>
  <c r="N288" i="60"/>
  <c r="O288" i="60" s="1"/>
  <c r="P288" i="60" s="1"/>
  <c r="M288" i="60" s="1"/>
  <c r="A288" i="60" s="1"/>
  <c r="L288" i="60"/>
  <c r="J288" i="60"/>
  <c r="I288" i="60"/>
  <c r="H288" i="60"/>
  <c r="G288" i="60"/>
  <c r="F288" i="60"/>
  <c r="E288" i="60"/>
  <c r="D288" i="60"/>
  <c r="C288" i="60"/>
  <c r="B288" i="60"/>
  <c r="N287" i="60"/>
  <c r="P287" i="60" s="1"/>
  <c r="M287" i="60" s="1"/>
  <c r="A287" i="60" s="1"/>
  <c r="E287" i="60" s="1"/>
  <c r="L287" i="60"/>
  <c r="J287" i="60"/>
  <c r="I287" i="60"/>
  <c r="H287" i="60"/>
  <c r="G287" i="60"/>
  <c r="N286" i="60"/>
  <c r="P286" i="60" s="1"/>
  <c r="M286" i="60" s="1"/>
  <c r="A286" i="60" s="1"/>
  <c r="L286" i="60"/>
  <c r="J286" i="60"/>
  <c r="I286" i="60"/>
  <c r="H286" i="60"/>
  <c r="G286" i="60"/>
  <c r="N285" i="60"/>
  <c r="P285" i="60" s="1"/>
  <c r="M285" i="60" s="1"/>
  <c r="A285" i="60" s="1"/>
  <c r="B285" i="60" s="1"/>
  <c r="L285" i="60"/>
  <c r="J285" i="60"/>
  <c r="I285" i="60"/>
  <c r="H285" i="60"/>
  <c r="G285" i="60"/>
  <c r="N284" i="60"/>
  <c r="P284" i="60" s="1"/>
  <c r="M284" i="60" s="1"/>
  <c r="A284" i="60" s="1"/>
  <c r="L284" i="60"/>
  <c r="J284" i="60"/>
  <c r="I284" i="60"/>
  <c r="H284" i="60"/>
  <c r="G284" i="60"/>
  <c r="N283" i="60"/>
  <c r="P283" i="60" s="1"/>
  <c r="M283" i="60" s="1"/>
  <c r="A283" i="60" s="1"/>
  <c r="L283" i="60"/>
  <c r="J283" i="60"/>
  <c r="I283" i="60"/>
  <c r="H283" i="60"/>
  <c r="G283" i="60"/>
  <c r="N282" i="60"/>
  <c r="P282" i="60" s="1"/>
  <c r="M282" i="60" s="1"/>
  <c r="A282" i="60" s="1"/>
  <c r="L282" i="60"/>
  <c r="J282" i="60"/>
  <c r="I282" i="60"/>
  <c r="H282" i="60"/>
  <c r="G282" i="60"/>
  <c r="N281" i="60"/>
  <c r="P281" i="60" s="1"/>
  <c r="M281" i="60" s="1"/>
  <c r="A281" i="60" s="1"/>
  <c r="C281" i="60" s="1"/>
  <c r="L281" i="60"/>
  <c r="J281" i="60"/>
  <c r="I281" i="60"/>
  <c r="H281" i="60"/>
  <c r="G281" i="60"/>
  <c r="N280" i="60"/>
  <c r="P280" i="60" s="1"/>
  <c r="M280" i="60" s="1"/>
  <c r="A280" i="60" s="1"/>
  <c r="J280" i="60"/>
  <c r="I280" i="60"/>
  <c r="H280" i="60"/>
  <c r="G280" i="60"/>
  <c r="F280" i="60"/>
  <c r="E280" i="60"/>
  <c r="D280" i="60"/>
  <c r="C280" i="60"/>
  <c r="B280" i="60"/>
  <c r="C207" i="60"/>
  <c r="D207" i="60"/>
  <c r="E207" i="60"/>
  <c r="F207" i="60"/>
  <c r="G207" i="60"/>
  <c r="H207" i="60"/>
  <c r="I207" i="60"/>
  <c r="J207" i="60"/>
  <c r="N207" i="60"/>
  <c r="G208" i="60"/>
  <c r="H208" i="60"/>
  <c r="I208" i="60"/>
  <c r="J208" i="60"/>
  <c r="L208" i="60"/>
  <c r="N208" i="60"/>
  <c r="P208" i="60" s="1"/>
  <c r="M208" i="60" s="1"/>
  <c r="G209" i="60"/>
  <c r="H209" i="60"/>
  <c r="I209" i="60"/>
  <c r="J209" i="60"/>
  <c r="L209" i="60"/>
  <c r="N209" i="60"/>
  <c r="P209" i="60" s="1"/>
  <c r="M209" i="60" s="1"/>
  <c r="G210" i="60"/>
  <c r="H210" i="60"/>
  <c r="I210" i="60"/>
  <c r="J210" i="60"/>
  <c r="L210" i="60"/>
  <c r="N210" i="60"/>
  <c r="P210" i="60" s="1"/>
  <c r="M210" i="60" s="1"/>
  <c r="G211" i="60"/>
  <c r="H211" i="60"/>
  <c r="I211" i="60"/>
  <c r="J211" i="60"/>
  <c r="L211" i="60"/>
  <c r="N211" i="60"/>
  <c r="P211" i="60" s="1"/>
  <c r="M211" i="60" s="1"/>
  <c r="G212" i="60"/>
  <c r="H212" i="60"/>
  <c r="I212" i="60"/>
  <c r="J212" i="60"/>
  <c r="L212" i="60"/>
  <c r="N212" i="60"/>
  <c r="P212" i="60" s="1"/>
  <c r="M212" i="60" s="1"/>
  <c r="G213" i="60"/>
  <c r="H213" i="60"/>
  <c r="I213" i="60"/>
  <c r="J213" i="60"/>
  <c r="L213" i="60"/>
  <c r="N213" i="60"/>
  <c r="P213" i="60" s="1"/>
  <c r="M213" i="60" s="1"/>
  <c r="G214" i="60"/>
  <c r="H214" i="60"/>
  <c r="I214" i="60"/>
  <c r="J214" i="60"/>
  <c r="L214" i="60"/>
  <c r="N214" i="60"/>
  <c r="P214" i="60" s="1"/>
  <c r="M214" i="60" s="1"/>
  <c r="C215" i="60"/>
  <c r="D215" i="60"/>
  <c r="E215" i="60"/>
  <c r="F215" i="60"/>
  <c r="G215" i="60"/>
  <c r="H215" i="60"/>
  <c r="I215" i="60"/>
  <c r="J215" i="60"/>
  <c r="L215" i="60"/>
  <c r="N215" i="60"/>
  <c r="G216" i="60"/>
  <c r="H216" i="60"/>
  <c r="I216" i="60"/>
  <c r="J216" i="60"/>
  <c r="L216" i="60"/>
  <c r="N216" i="60"/>
  <c r="P216" i="60" s="1"/>
  <c r="M216" i="60" s="1"/>
  <c r="G217" i="60"/>
  <c r="H217" i="60"/>
  <c r="I217" i="60"/>
  <c r="J217" i="60"/>
  <c r="L217" i="60"/>
  <c r="N217" i="60"/>
  <c r="P217" i="60" s="1"/>
  <c r="M217" i="60" s="1"/>
  <c r="G218" i="60"/>
  <c r="H218" i="60"/>
  <c r="I218" i="60"/>
  <c r="J218" i="60"/>
  <c r="L218" i="60"/>
  <c r="N218" i="60"/>
  <c r="P218" i="60" s="1"/>
  <c r="M218" i="60" s="1"/>
  <c r="G219" i="60"/>
  <c r="H219" i="60"/>
  <c r="I219" i="60"/>
  <c r="J219" i="60"/>
  <c r="L219" i="60"/>
  <c r="N219" i="60"/>
  <c r="P219" i="60" s="1"/>
  <c r="M219" i="60" s="1"/>
  <c r="G220" i="60"/>
  <c r="H220" i="60"/>
  <c r="I220" i="60"/>
  <c r="J220" i="60"/>
  <c r="L220" i="60"/>
  <c r="N220" i="60"/>
  <c r="P220" i="60" s="1"/>
  <c r="M220" i="60" s="1"/>
  <c r="G221" i="60"/>
  <c r="H221" i="60"/>
  <c r="I221" i="60"/>
  <c r="J221" i="60"/>
  <c r="L221" i="60"/>
  <c r="N221" i="60"/>
  <c r="P221" i="60" s="1"/>
  <c r="M221" i="60" s="1"/>
  <c r="G222" i="60"/>
  <c r="H222" i="60"/>
  <c r="I222" i="60"/>
  <c r="J222" i="60"/>
  <c r="L222" i="60"/>
  <c r="N222" i="60"/>
  <c r="P222" i="60" s="1"/>
  <c r="M222" i="60" s="1"/>
  <c r="C223" i="60"/>
  <c r="D223" i="60"/>
  <c r="E223" i="60"/>
  <c r="F223" i="60"/>
  <c r="G223" i="60"/>
  <c r="H223" i="60"/>
  <c r="I223" i="60"/>
  <c r="J223" i="60"/>
  <c r="N223" i="60"/>
  <c r="P223" i="60" s="1"/>
  <c r="M223" i="60" s="1"/>
  <c r="G224" i="60"/>
  <c r="H224" i="60"/>
  <c r="I224" i="60"/>
  <c r="J224" i="60"/>
  <c r="L224" i="60"/>
  <c r="N224" i="60"/>
  <c r="P224" i="60" s="1"/>
  <c r="M224" i="60" s="1"/>
  <c r="G225" i="60"/>
  <c r="H225" i="60"/>
  <c r="I225" i="60"/>
  <c r="J225" i="60"/>
  <c r="L225" i="60"/>
  <c r="N225" i="60"/>
  <c r="P225" i="60" s="1"/>
  <c r="M225" i="60" s="1"/>
  <c r="G226" i="60"/>
  <c r="H226" i="60"/>
  <c r="I226" i="60"/>
  <c r="J226" i="60"/>
  <c r="L226" i="60"/>
  <c r="N226" i="60"/>
  <c r="P226" i="60" s="1"/>
  <c r="M226" i="60" s="1"/>
  <c r="G227" i="60"/>
  <c r="H227" i="60"/>
  <c r="I227" i="60"/>
  <c r="J227" i="60"/>
  <c r="L227" i="60"/>
  <c r="N227" i="60"/>
  <c r="P227" i="60" s="1"/>
  <c r="M227" i="60" s="1"/>
  <c r="G228" i="60"/>
  <c r="H228" i="60"/>
  <c r="I228" i="60"/>
  <c r="J228" i="60"/>
  <c r="L228" i="60"/>
  <c r="N228" i="60"/>
  <c r="P228" i="60" s="1"/>
  <c r="M228" i="60" s="1"/>
  <c r="G229" i="60"/>
  <c r="H229" i="60"/>
  <c r="I229" i="60"/>
  <c r="J229" i="60"/>
  <c r="L229" i="60"/>
  <c r="N229" i="60"/>
  <c r="P229" i="60" s="1"/>
  <c r="M229" i="60" s="1"/>
  <c r="G230" i="60"/>
  <c r="H230" i="60"/>
  <c r="I230" i="60"/>
  <c r="J230" i="60"/>
  <c r="L230" i="60"/>
  <c r="N230" i="60"/>
  <c r="P230" i="60" s="1"/>
  <c r="M230" i="60" s="1"/>
  <c r="C231" i="60"/>
  <c r="D231" i="60"/>
  <c r="E231" i="60"/>
  <c r="F231" i="60"/>
  <c r="G231" i="60"/>
  <c r="H231" i="60"/>
  <c r="I231" i="60"/>
  <c r="J231" i="60"/>
  <c r="N231" i="60"/>
  <c r="P231" i="60" s="1"/>
  <c r="M231" i="60" s="1"/>
  <c r="G232" i="60"/>
  <c r="H232" i="60"/>
  <c r="I232" i="60"/>
  <c r="J232" i="60"/>
  <c r="L232" i="60"/>
  <c r="N232" i="60"/>
  <c r="P232" i="60" s="1"/>
  <c r="M232" i="60" s="1"/>
  <c r="G233" i="60"/>
  <c r="H233" i="60"/>
  <c r="I233" i="60"/>
  <c r="J233" i="60"/>
  <c r="L233" i="60"/>
  <c r="N233" i="60"/>
  <c r="P233" i="60" s="1"/>
  <c r="M233" i="60" s="1"/>
  <c r="G234" i="60"/>
  <c r="H234" i="60"/>
  <c r="I234" i="60"/>
  <c r="J234" i="60"/>
  <c r="L234" i="60"/>
  <c r="N234" i="60"/>
  <c r="P234" i="60" s="1"/>
  <c r="M234" i="60" s="1"/>
  <c r="G235" i="60"/>
  <c r="H235" i="60"/>
  <c r="I235" i="60"/>
  <c r="J235" i="60"/>
  <c r="L235" i="60"/>
  <c r="N235" i="60"/>
  <c r="P235" i="60" s="1"/>
  <c r="M235" i="60" s="1"/>
  <c r="G236" i="60"/>
  <c r="H236" i="60"/>
  <c r="I236" i="60"/>
  <c r="J236" i="60"/>
  <c r="L236" i="60"/>
  <c r="N236" i="60"/>
  <c r="P236" i="60" s="1"/>
  <c r="M236" i="60" s="1"/>
  <c r="G237" i="60"/>
  <c r="H237" i="60"/>
  <c r="I237" i="60"/>
  <c r="J237" i="60"/>
  <c r="L237" i="60"/>
  <c r="N237" i="60"/>
  <c r="P237" i="60" s="1"/>
  <c r="M237" i="60" s="1"/>
  <c r="G238" i="60"/>
  <c r="H238" i="60"/>
  <c r="I238" i="60"/>
  <c r="J238" i="60"/>
  <c r="L238" i="60"/>
  <c r="N238" i="60"/>
  <c r="P238" i="60" s="1"/>
  <c r="M238" i="60" s="1"/>
  <c r="C239" i="60"/>
  <c r="D239" i="60"/>
  <c r="E239" i="60"/>
  <c r="F239" i="60"/>
  <c r="G239" i="60"/>
  <c r="H239" i="60"/>
  <c r="I239" i="60"/>
  <c r="J239" i="60"/>
  <c r="N239" i="60"/>
  <c r="P239" i="60" s="1"/>
  <c r="M239" i="60" s="1"/>
  <c r="G240" i="60"/>
  <c r="H240" i="60"/>
  <c r="I240" i="60"/>
  <c r="J240" i="60"/>
  <c r="L240" i="60"/>
  <c r="N240" i="60"/>
  <c r="P240" i="60" s="1"/>
  <c r="M240" i="60" s="1"/>
  <c r="G241" i="60"/>
  <c r="H241" i="60"/>
  <c r="I241" i="60"/>
  <c r="J241" i="60"/>
  <c r="L241" i="60"/>
  <c r="N241" i="60"/>
  <c r="P241" i="60" s="1"/>
  <c r="M241" i="60" s="1"/>
  <c r="G242" i="60"/>
  <c r="H242" i="60"/>
  <c r="I242" i="60"/>
  <c r="J242" i="60"/>
  <c r="L242" i="60"/>
  <c r="N242" i="60"/>
  <c r="P242" i="60" s="1"/>
  <c r="M242" i="60" s="1"/>
  <c r="G243" i="60"/>
  <c r="H243" i="60"/>
  <c r="I243" i="60"/>
  <c r="J243" i="60"/>
  <c r="L243" i="60"/>
  <c r="N243" i="60"/>
  <c r="P243" i="60" s="1"/>
  <c r="M243" i="60" s="1"/>
  <c r="G244" i="60"/>
  <c r="H244" i="60"/>
  <c r="I244" i="60"/>
  <c r="J244" i="60"/>
  <c r="L244" i="60"/>
  <c r="N244" i="60"/>
  <c r="P244" i="60" s="1"/>
  <c r="M244" i="60" s="1"/>
  <c r="G245" i="60"/>
  <c r="H245" i="60"/>
  <c r="I245" i="60"/>
  <c r="J245" i="60"/>
  <c r="L245" i="60"/>
  <c r="N245" i="60"/>
  <c r="P245" i="60" s="1"/>
  <c r="M245" i="60" s="1"/>
  <c r="G246" i="60"/>
  <c r="H246" i="60"/>
  <c r="I246" i="60"/>
  <c r="J246" i="60"/>
  <c r="L246" i="60"/>
  <c r="N246" i="60"/>
  <c r="P246" i="60" s="1"/>
  <c r="M246" i="60" s="1"/>
  <c r="C247" i="60"/>
  <c r="D247" i="60"/>
  <c r="E247" i="60"/>
  <c r="F247" i="60"/>
  <c r="G247" i="60"/>
  <c r="H247" i="60"/>
  <c r="I247" i="60"/>
  <c r="J247" i="60"/>
  <c r="L247" i="60"/>
  <c r="N247" i="60"/>
  <c r="P247" i="60" s="1"/>
  <c r="M247" i="60" s="1"/>
  <c r="G248" i="60"/>
  <c r="H248" i="60"/>
  <c r="I248" i="60"/>
  <c r="J248" i="60"/>
  <c r="L248" i="60"/>
  <c r="N248" i="60"/>
  <c r="P248" i="60" s="1"/>
  <c r="M248" i="60" s="1"/>
  <c r="G249" i="60"/>
  <c r="H249" i="60"/>
  <c r="I249" i="60"/>
  <c r="J249" i="60"/>
  <c r="L249" i="60"/>
  <c r="N249" i="60"/>
  <c r="P249" i="60" s="1"/>
  <c r="M249" i="60" s="1"/>
  <c r="G250" i="60"/>
  <c r="H250" i="60"/>
  <c r="I250" i="60"/>
  <c r="J250" i="60"/>
  <c r="L250" i="60"/>
  <c r="N250" i="60"/>
  <c r="P250" i="60" s="1"/>
  <c r="M250" i="60" s="1"/>
  <c r="G251" i="60"/>
  <c r="H251" i="60"/>
  <c r="I251" i="60"/>
  <c r="J251" i="60"/>
  <c r="L251" i="60"/>
  <c r="N251" i="60"/>
  <c r="P251" i="60" s="1"/>
  <c r="M251" i="60" s="1"/>
  <c r="G252" i="60"/>
  <c r="H252" i="60"/>
  <c r="I252" i="60"/>
  <c r="J252" i="60"/>
  <c r="L252" i="60"/>
  <c r="N252" i="60"/>
  <c r="P252" i="60" s="1"/>
  <c r="M252" i="60" s="1"/>
  <c r="G253" i="60"/>
  <c r="H253" i="60"/>
  <c r="I253" i="60"/>
  <c r="J253" i="60"/>
  <c r="L253" i="60"/>
  <c r="N253" i="60"/>
  <c r="P253" i="60" s="1"/>
  <c r="M253" i="60" s="1"/>
  <c r="G254" i="60"/>
  <c r="H254" i="60"/>
  <c r="I254" i="60"/>
  <c r="J254" i="60"/>
  <c r="L254" i="60"/>
  <c r="N254" i="60"/>
  <c r="P254" i="60" s="1"/>
  <c r="M254" i="60" s="1"/>
  <c r="C255" i="60"/>
  <c r="D255" i="60"/>
  <c r="E255" i="60"/>
  <c r="F255" i="60"/>
  <c r="G255" i="60"/>
  <c r="H255" i="60"/>
  <c r="I255" i="60"/>
  <c r="J255" i="60"/>
  <c r="L255" i="60"/>
  <c r="N255" i="60"/>
  <c r="P255" i="60" s="1"/>
  <c r="M255" i="60" s="1"/>
  <c r="G256" i="60"/>
  <c r="H256" i="60"/>
  <c r="I256" i="60"/>
  <c r="J256" i="60"/>
  <c r="L256" i="60"/>
  <c r="N256" i="60"/>
  <c r="P256" i="60" s="1"/>
  <c r="M256" i="60" s="1"/>
  <c r="G257" i="60"/>
  <c r="H257" i="60"/>
  <c r="I257" i="60"/>
  <c r="J257" i="60"/>
  <c r="L257" i="60"/>
  <c r="N257" i="60"/>
  <c r="P257" i="60" s="1"/>
  <c r="M257" i="60" s="1"/>
  <c r="G258" i="60"/>
  <c r="H258" i="60"/>
  <c r="I258" i="60"/>
  <c r="J258" i="60"/>
  <c r="L258" i="60"/>
  <c r="N258" i="60"/>
  <c r="P258" i="60" s="1"/>
  <c r="M258" i="60" s="1"/>
  <c r="G259" i="60"/>
  <c r="H259" i="60"/>
  <c r="I259" i="60"/>
  <c r="J259" i="60"/>
  <c r="L259" i="60"/>
  <c r="N259" i="60"/>
  <c r="P259" i="60" s="1"/>
  <c r="M259" i="60" s="1"/>
  <c r="G260" i="60"/>
  <c r="H260" i="60"/>
  <c r="I260" i="60"/>
  <c r="J260" i="60"/>
  <c r="L260" i="60"/>
  <c r="N260" i="60"/>
  <c r="P260" i="60" s="1"/>
  <c r="M260" i="60" s="1"/>
  <c r="G261" i="60"/>
  <c r="H261" i="60"/>
  <c r="I261" i="60"/>
  <c r="J261" i="60"/>
  <c r="L261" i="60"/>
  <c r="N261" i="60"/>
  <c r="P261" i="60" s="1"/>
  <c r="M261" i="60" s="1"/>
  <c r="G262" i="60"/>
  <c r="H262" i="60"/>
  <c r="I262" i="60"/>
  <c r="J262" i="60"/>
  <c r="L262" i="60"/>
  <c r="N262" i="60"/>
  <c r="P262" i="60" s="1"/>
  <c r="M262" i="60" s="1"/>
  <c r="C263" i="60"/>
  <c r="D263" i="60"/>
  <c r="E263" i="60"/>
  <c r="F263" i="60"/>
  <c r="G263" i="60"/>
  <c r="H263" i="60"/>
  <c r="I263" i="60"/>
  <c r="J263" i="60"/>
  <c r="L263" i="60"/>
  <c r="N263" i="60"/>
  <c r="P263" i="60" s="1"/>
  <c r="M263" i="60" s="1"/>
  <c r="P215" i="60" l="1"/>
  <c r="M215" i="60" s="1"/>
  <c r="X30" i="60"/>
  <c r="P296" i="60"/>
  <c r="M296" i="60" s="1"/>
  <c r="A296" i="60" s="1"/>
  <c r="D274" i="60"/>
  <c r="B277" i="60"/>
  <c r="E277" i="60"/>
  <c r="F277" i="60"/>
  <c r="D277" i="60"/>
  <c r="C277" i="60"/>
  <c r="E276" i="60"/>
  <c r="C276" i="60"/>
  <c r="B276" i="60"/>
  <c r="F276" i="60"/>
  <c r="D276" i="60"/>
  <c r="D278" i="60"/>
  <c r="F278" i="60"/>
  <c r="E278" i="60"/>
  <c r="C278" i="60"/>
  <c r="B278" i="60"/>
  <c r="B273" i="60"/>
  <c r="B274" i="60" s="1"/>
  <c r="F273" i="60"/>
  <c r="F274" i="60" s="1"/>
  <c r="D273" i="60"/>
  <c r="C273" i="60"/>
  <c r="C274" i="60" s="1"/>
  <c r="E273" i="60"/>
  <c r="E274" i="60" s="1"/>
  <c r="F275" i="60"/>
  <c r="C275" i="60"/>
  <c r="E275" i="60"/>
  <c r="D275" i="60"/>
  <c r="B275" i="60"/>
  <c r="F279" i="60"/>
  <c r="E279" i="60"/>
  <c r="B279" i="60"/>
  <c r="D279" i="60"/>
  <c r="C279" i="60"/>
  <c r="P272" i="60"/>
  <c r="M272" i="60" s="1"/>
  <c r="A272" i="60" s="1"/>
  <c r="P207" i="60"/>
  <c r="M207" i="60" s="1"/>
  <c r="C299" i="60"/>
  <c r="B308" i="60"/>
  <c r="C306" i="60"/>
  <c r="B306" i="60"/>
  <c r="F306" i="60"/>
  <c r="B333" i="60"/>
  <c r="E333" i="60"/>
  <c r="F293" i="60"/>
  <c r="C293" i="60"/>
  <c r="B293" i="60"/>
  <c r="F310" i="60"/>
  <c r="C310" i="60"/>
  <c r="B310" i="60"/>
  <c r="E283" i="60"/>
  <c r="C283" i="60"/>
  <c r="B283" i="60"/>
  <c r="F289" i="60"/>
  <c r="B289" i="60"/>
  <c r="D301" i="60"/>
  <c r="C301" i="60"/>
  <c r="C324" i="60"/>
  <c r="D313" i="60"/>
  <c r="C313" i="60"/>
  <c r="F313" i="60"/>
  <c r="E313" i="60"/>
  <c r="B313" i="60"/>
  <c r="D319" i="60"/>
  <c r="C319" i="60"/>
  <c r="E319" i="60"/>
  <c r="B319" i="60"/>
  <c r="F319" i="60"/>
  <c r="D323" i="60"/>
  <c r="C323" i="60"/>
  <c r="E323" i="60"/>
  <c r="F323" i="60"/>
  <c r="B323" i="60"/>
  <c r="D325" i="60"/>
  <c r="C325" i="60"/>
  <c r="F325" i="60"/>
  <c r="E325" i="60"/>
  <c r="B325" i="60"/>
  <c r="F309" i="60"/>
  <c r="C309" i="60"/>
  <c r="B309" i="60"/>
  <c r="E309" i="60"/>
  <c r="D309" i="60"/>
  <c r="B318" i="60"/>
  <c r="F318" i="60"/>
  <c r="E318" i="60"/>
  <c r="D318" i="60"/>
  <c r="C318" i="60"/>
  <c r="D329" i="60"/>
  <c r="C329" i="60"/>
  <c r="B329" i="60"/>
  <c r="F329" i="60"/>
  <c r="E329" i="60"/>
  <c r="D321" i="60"/>
  <c r="C321" i="60"/>
  <c r="B321" i="60"/>
  <c r="F321" i="60"/>
  <c r="E321" i="60"/>
  <c r="F286" i="60"/>
  <c r="C286" i="60"/>
  <c r="E286" i="60"/>
  <c r="D286" i="60"/>
  <c r="B286" i="60"/>
  <c r="D317" i="60"/>
  <c r="C317" i="60"/>
  <c r="E317" i="60"/>
  <c r="B317" i="60"/>
  <c r="F317" i="60"/>
  <c r="D335" i="60"/>
  <c r="C335" i="60"/>
  <c r="B335" i="60"/>
  <c r="E335" i="60"/>
  <c r="F335" i="60"/>
  <c r="F282" i="60"/>
  <c r="C282" i="60"/>
  <c r="D282" i="60"/>
  <c r="B282" i="60"/>
  <c r="E282" i="60"/>
  <c r="C292" i="60"/>
  <c r="B292" i="60"/>
  <c r="D292" i="60"/>
  <c r="F292" i="60"/>
  <c r="E292" i="60"/>
  <c r="D300" i="60"/>
  <c r="C300" i="60"/>
  <c r="F300" i="60"/>
  <c r="E300" i="60"/>
  <c r="B300" i="60"/>
  <c r="C284" i="60"/>
  <c r="B284" i="60"/>
  <c r="D284" i="60"/>
  <c r="F284" i="60"/>
  <c r="E284" i="60"/>
  <c r="E295" i="60"/>
  <c r="F295" i="60"/>
  <c r="D295" i="60"/>
  <c r="C295" i="60"/>
  <c r="B295" i="60"/>
  <c r="F297" i="60"/>
  <c r="E297" i="60"/>
  <c r="B297" i="60"/>
  <c r="D297" i="60"/>
  <c r="C297" i="60"/>
  <c r="D298" i="60"/>
  <c r="B298" i="60"/>
  <c r="F298" i="60"/>
  <c r="E298" i="60"/>
  <c r="C298" i="60"/>
  <c r="D302" i="60"/>
  <c r="C302" i="60"/>
  <c r="B302" i="60"/>
  <c r="F302" i="60"/>
  <c r="E302" i="60"/>
  <c r="D315" i="60"/>
  <c r="C315" i="60"/>
  <c r="F315" i="60"/>
  <c r="E315" i="60"/>
  <c r="B315" i="60"/>
  <c r="D327" i="60"/>
  <c r="C327" i="60"/>
  <c r="B327" i="60"/>
  <c r="F327" i="60"/>
  <c r="E327" i="60"/>
  <c r="B334" i="60"/>
  <c r="F334" i="60"/>
  <c r="E334" i="60"/>
  <c r="D334" i="60"/>
  <c r="C334" i="60"/>
  <c r="E291" i="60"/>
  <c r="C291" i="60"/>
  <c r="B291" i="60"/>
  <c r="D291" i="60"/>
  <c r="F291" i="60"/>
  <c r="F305" i="60"/>
  <c r="C305" i="60"/>
  <c r="B305" i="60"/>
  <c r="E305" i="60"/>
  <c r="D305" i="60"/>
  <c r="D331" i="60"/>
  <c r="C331" i="60"/>
  <c r="F331" i="60"/>
  <c r="E331" i="60"/>
  <c r="B331" i="60"/>
  <c r="F294" i="60"/>
  <c r="C294" i="60"/>
  <c r="C330" i="60"/>
  <c r="D294" i="60"/>
  <c r="E285" i="60"/>
  <c r="D285" i="60"/>
  <c r="C316" i="60"/>
  <c r="B322" i="60"/>
  <c r="F322" i="60"/>
  <c r="E322" i="60"/>
  <c r="D283" i="60"/>
  <c r="F285" i="60"/>
  <c r="B290" i="60"/>
  <c r="B303" i="60"/>
  <c r="F303" i="60"/>
  <c r="E303" i="60"/>
  <c r="C322" i="60"/>
  <c r="B326" i="60"/>
  <c r="F326" i="60"/>
  <c r="E326" i="60"/>
  <c r="F332" i="60"/>
  <c r="E332" i="60"/>
  <c r="B332" i="60"/>
  <c r="B281" i="60"/>
  <c r="F283" i="60"/>
  <c r="D290" i="60"/>
  <c r="C303" i="60"/>
  <c r="E306" i="60"/>
  <c r="D306" i="60"/>
  <c r="E310" i="60"/>
  <c r="D310" i="60"/>
  <c r="D322" i="60"/>
  <c r="C326" i="60"/>
  <c r="C332" i="60"/>
  <c r="D287" i="60"/>
  <c r="B294" i="60"/>
  <c r="E308" i="60"/>
  <c r="D308" i="60"/>
  <c r="F287" i="60"/>
  <c r="E289" i="60"/>
  <c r="D289" i="60"/>
  <c r="B299" i="60"/>
  <c r="F299" i="60"/>
  <c r="D299" i="60"/>
  <c r="C307" i="60"/>
  <c r="B307" i="60"/>
  <c r="F307" i="60"/>
  <c r="C311" i="60"/>
  <c r="B311" i="60"/>
  <c r="F311" i="60"/>
  <c r="B314" i="60"/>
  <c r="F314" i="60"/>
  <c r="E314" i="60"/>
  <c r="D326" i="60"/>
  <c r="D332" i="60"/>
  <c r="C287" i="60"/>
  <c r="B330" i="60"/>
  <c r="F330" i="60"/>
  <c r="E330" i="60"/>
  <c r="C289" i="60"/>
  <c r="F308" i="60"/>
  <c r="F316" i="60"/>
  <c r="E316" i="60"/>
  <c r="B316" i="60"/>
  <c r="C285" i="60"/>
  <c r="F290" i="60"/>
  <c r="C290" i="60"/>
  <c r="E294" i="60"/>
  <c r="E281" i="60"/>
  <c r="D281" i="60"/>
  <c r="F281" i="60"/>
  <c r="B287" i="60"/>
  <c r="E293" i="60"/>
  <c r="D293" i="60"/>
  <c r="F301" i="60"/>
  <c r="E301" i="60"/>
  <c r="B301" i="60"/>
  <c r="D307" i="60"/>
  <c r="D311" i="60"/>
  <c r="C314" i="60"/>
  <c r="F324" i="60"/>
  <c r="E324" i="60"/>
  <c r="B324" i="60"/>
  <c r="F333" i="60"/>
  <c r="D333" i="60"/>
  <c r="C333" i="60"/>
  <c r="N89" i="73"/>
  <c r="D223" i="130"/>
  <c r="D218" i="130"/>
  <c r="D217" i="130"/>
  <c r="A205" i="130"/>
  <c r="A204" i="130"/>
  <c r="A203" i="130"/>
  <c r="A202" i="130"/>
  <c r="A201" i="130"/>
  <c r="D201" i="130" s="1"/>
  <c r="H201" i="130" s="1"/>
  <c r="A200" i="130"/>
  <c r="D200" i="130" s="1"/>
  <c r="H200" i="130" s="1"/>
  <c r="A199" i="130"/>
  <c r="D199" i="130" s="1"/>
  <c r="H199" i="130" s="1"/>
  <c r="A198" i="130"/>
  <c r="A197" i="130"/>
  <c r="A196" i="130"/>
  <c r="L224" i="130" s="1"/>
  <c r="L182" i="130"/>
  <c r="F182" i="130"/>
  <c r="D182" i="130"/>
  <c r="D178" i="130"/>
  <c r="D173" i="130"/>
  <c r="D172" i="130"/>
  <c r="A160" i="130"/>
  <c r="A159" i="130"/>
  <c r="A158" i="130"/>
  <c r="A157" i="130"/>
  <c r="A156" i="130"/>
  <c r="A155" i="130"/>
  <c r="A154" i="130"/>
  <c r="A153" i="130"/>
  <c r="A152" i="130"/>
  <c r="A151" i="130"/>
  <c r="L137" i="130"/>
  <c r="F137" i="130"/>
  <c r="D137" i="130"/>
  <c r="D133" i="130"/>
  <c r="D128" i="130"/>
  <c r="D127" i="130"/>
  <c r="A115" i="130"/>
  <c r="A114" i="130"/>
  <c r="A113" i="130"/>
  <c r="A112" i="130"/>
  <c r="A111" i="130"/>
  <c r="A110" i="130"/>
  <c r="A109" i="130"/>
  <c r="A108" i="130"/>
  <c r="A107" i="130"/>
  <c r="A106" i="130"/>
  <c r="L92" i="130"/>
  <c r="F92" i="130"/>
  <c r="D92" i="130"/>
  <c r="D88" i="130"/>
  <c r="D83" i="130"/>
  <c r="D82" i="130"/>
  <c r="A70" i="130"/>
  <c r="A69" i="130"/>
  <c r="A68" i="130"/>
  <c r="A67" i="130"/>
  <c r="A66" i="130"/>
  <c r="A65" i="130"/>
  <c r="A64" i="130"/>
  <c r="A63" i="130"/>
  <c r="A62" i="130"/>
  <c r="A61" i="130"/>
  <c r="L47" i="130"/>
  <c r="F47" i="130"/>
  <c r="D47" i="130"/>
  <c r="D43" i="130"/>
  <c r="D38" i="130"/>
  <c r="D37" i="130"/>
  <c r="A25" i="130"/>
  <c r="A24" i="130"/>
  <c r="A23" i="130"/>
  <c r="A22" i="130"/>
  <c r="A21" i="130"/>
  <c r="A20" i="130"/>
  <c r="A19" i="130"/>
  <c r="D19" i="130" s="1"/>
  <c r="H19" i="130" s="1"/>
  <c r="A18" i="130"/>
  <c r="A17" i="130"/>
  <c r="A16" i="130"/>
  <c r="L2" i="130"/>
  <c r="F2" i="130"/>
  <c r="D2" i="130"/>
  <c r="AQ234" i="131"/>
  <c r="AQ219" i="131"/>
  <c r="E226" i="131" s="1"/>
  <c r="AO203" i="131"/>
  <c r="E230" i="131" s="1"/>
  <c r="Z203" i="131"/>
  <c r="L203" i="131"/>
  <c r="AQ184" i="131"/>
  <c r="AQ169" i="131"/>
  <c r="E176" i="131" s="1"/>
  <c r="AO153" i="131"/>
  <c r="E180" i="131" s="1"/>
  <c r="Z153" i="131"/>
  <c r="G169" i="131" s="1"/>
  <c r="L153" i="131"/>
  <c r="C169" i="131" s="1"/>
  <c r="AQ134" i="131"/>
  <c r="AQ119" i="131"/>
  <c r="E126" i="131" s="1"/>
  <c r="AO103" i="131"/>
  <c r="E130" i="131" s="1"/>
  <c r="Z103" i="131"/>
  <c r="G119" i="131" s="1"/>
  <c r="L103" i="131"/>
  <c r="AQ84" i="131"/>
  <c r="AI84" i="131"/>
  <c r="AQ69" i="131"/>
  <c r="E76" i="131" s="1"/>
  <c r="AO53" i="131"/>
  <c r="E80" i="131" s="1"/>
  <c r="Z53" i="131"/>
  <c r="G69" i="131" s="1"/>
  <c r="L53" i="131"/>
  <c r="C69" i="131" s="1"/>
  <c r="AQ34" i="131"/>
  <c r="AQ19" i="131"/>
  <c r="E26" i="131" s="1"/>
  <c r="AO3" i="131"/>
  <c r="E30" i="131" s="1"/>
  <c r="Z3" i="131"/>
  <c r="G19" i="131" s="1"/>
  <c r="L3" i="131"/>
  <c r="E376" i="131"/>
  <c r="E380" i="131"/>
  <c r="G369" i="131"/>
  <c r="C369" i="131"/>
  <c r="E326" i="131"/>
  <c r="E330" i="131"/>
  <c r="G319" i="131"/>
  <c r="C319" i="131"/>
  <c r="E276" i="131"/>
  <c r="E280" i="131"/>
  <c r="G269" i="131"/>
  <c r="E225" i="131"/>
  <c r="E175" i="131"/>
  <c r="E125" i="131"/>
  <c r="E75" i="131"/>
  <c r="E25" i="131"/>
  <c r="K403" i="130"/>
  <c r="J388" i="130"/>
  <c r="H388" i="130"/>
  <c r="A388" i="130"/>
  <c r="A387" i="130"/>
  <c r="A386" i="130"/>
  <c r="M404" i="130" s="1"/>
  <c r="D381" i="130"/>
  <c r="H381" i="130" s="1"/>
  <c r="D380" i="130"/>
  <c r="H380" i="130" s="1"/>
  <c r="D379" i="130"/>
  <c r="H379" i="130" s="1"/>
  <c r="A368" i="130"/>
  <c r="A367" i="130"/>
  <c r="D367" i="130" s="1"/>
  <c r="H367" i="130" s="1"/>
  <c r="A366" i="130"/>
  <c r="A365" i="130"/>
  <c r="H343" i="130"/>
  <c r="A343" i="130"/>
  <c r="A342" i="130"/>
  <c r="A341" i="130"/>
  <c r="M357" i="130" s="1"/>
  <c r="D334" i="130"/>
  <c r="H334" i="130" s="1"/>
  <c r="A330" i="130"/>
  <c r="A329" i="130"/>
  <c r="A328" i="130"/>
  <c r="A327" i="130"/>
  <c r="A326" i="130"/>
  <c r="D326" i="130" s="1"/>
  <c r="H326" i="130" s="1"/>
  <c r="A325" i="130"/>
  <c r="D325" i="130" s="1"/>
  <c r="H325" i="130" s="1"/>
  <c r="A324" i="130"/>
  <c r="A323" i="130"/>
  <c r="K357" i="130" s="1"/>
  <c r="A322" i="130"/>
  <c r="D322" i="130" s="1"/>
  <c r="H322" i="130" s="1"/>
  <c r="A321" i="130"/>
  <c r="A320" i="130"/>
  <c r="J359" i="130" s="1"/>
  <c r="H298" i="130"/>
  <c r="A298" i="130"/>
  <c r="A297" i="130"/>
  <c r="A296" i="130"/>
  <c r="D290" i="130"/>
  <c r="H290" i="130" s="1"/>
  <c r="A285" i="130"/>
  <c r="A284" i="130"/>
  <c r="A283" i="130"/>
  <c r="A282" i="130"/>
  <c r="A281" i="130"/>
  <c r="D281" i="130" s="1"/>
  <c r="H281" i="130" s="1"/>
  <c r="A280" i="130"/>
  <c r="D280" i="130" s="1"/>
  <c r="H280" i="130" s="1"/>
  <c r="A279" i="130"/>
  <c r="A278" i="130"/>
  <c r="A277" i="130"/>
  <c r="D277" i="130" s="1"/>
  <c r="H277" i="130" s="1"/>
  <c r="A276" i="130"/>
  <c r="A275" i="130"/>
  <c r="H253" i="130"/>
  <c r="A253" i="130"/>
  <c r="A252" i="130"/>
  <c r="A251" i="130"/>
  <c r="M267" i="130" s="1"/>
  <c r="D245" i="130"/>
  <c r="H245" i="130" s="1"/>
  <c r="D244" i="130"/>
  <c r="H244" i="130" s="1"/>
  <c r="A240" i="130"/>
  <c r="A239" i="130"/>
  <c r="A238" i="130"/>
  <c r="A237" i="130"/>
  <c r="A236" i="130"/>
  <c r="D236" i="130" s="1"/>
  <c r="H236" i="130" s="1"/>
  <c r="A235" i="130"/>
  <c r="D235" i="130" s="1"/>
  <c r="H235" i="130" s="1"/>
  <c r="A234" i="130"/>
  <c r="A233" i="130"/>
  <c r="K267" i="130" s="1"/>
  <c r="A232" i="130"/>
  <c r="D232" i="130" s="1"/>
  <c r="H232" i="130" s="1"/>
  <c r="A231" i="130"/>
  <c r="A230" i="130"/>
  <c r="H208" i="130"/>
  <c r="A208" i="130"/>
  <c r="A207" i="130"/>
  <c r="A206" i="130"/>
  <c r="H198" i="130"/>
  <c r="A195" i="130"/>
  <c r="A194" i="130"/>
  <c r="A193" i="130"/>
  <c r="A192" i="130"/>
  <c r="A191" i="130"/>
  <c r="D191" i="130" s="1"/>
  <c r="H191" i="130" s="1"/>
  <c r="D193" i="130" s="1"/>
  <c r="A190" i="130"/>
  <c r="D190" i="130" s="1"/>
  <c r="H190" i="130" s="1"/>
  <c r="A189" i="130"/>
  <c r="A188" i="130"/>
  <c r="K224" i="130" s="1"/>
  <c r="A187" i="130"/>
  <c r="D187" i="130" s="1"/>
  <c r="H187" i="130" s="1"/>
  <c r="A186" i="130"/>
  <c r="A185" i="130"/>
  <c r="H163" i="130"/>
  <c r="A163" i="130"/>
  <c r="A162" i="130"/>
  <c r="A161" i="130"/>
  <c r="A150" i="130"/>
  <c r="A149" i="130"/>
  <c r="A148" i="130"/>
  <c r="A147" i="130"/>
  <c r="A146" i="130"/>
  <c r="D146" i="130" s="1"/>
  <c r="H146" i="130" s="1"/>
  <c r="A145" i="130"/>
  <c r="D145" i="130" s="1"/>
  <c r="H145" i="130" s="1"/>
  <c r="A144" i="130"/>
  <c r="A143" i="130"/>
  <c r="K179" i="130" s="1"/>
  <c r="A142" i="130"/>
  <c r="D142" i="130" s="1"/>
  <c r="H142" i="130" s="1"/>
  <c r="A141" i="130"/>
  <c r="A140" i="130"/>
  <c r="J179" i="130" s="1"/>
  <c r="H118" i="130"/>
  <c r="A118" i="130"/>
  <c r="A117" i="130"/>
  <c r="A116" i="130"/>
  <c r="M134" i="130" s="1"/>
  <c r="A105" i="130"/>
  <c r="A104" i="130"/>
  <c r="A103" i="130"/>
  <c r="A102" i="130"/>
  <c r="A101" i="130"/>
  <c r="D101" i="130" s="1"/>
  <c r="H101" i="130" s="1"/>
  <c r="A100" i="130"/>
  <c r="D100" i="130" s="1"/>
  <c r="H100" i="130" s="1"/>
  <c r="A99" i="130"/>
  <c r="A98" i="130"/>
  <c r="A97" i="130"/>
  <c r="D97" i="130" s="1"/>
  <c r="H97" i="130" s="1"/>
  <c r="A96" i="130"/>
  <c r="A95" i="130"/>
  <c r="H73" i="130"/>
  <c r="A73" i="130"/>
  <c r="A72" i="130"/>
  <c r="A71" i="130"/>
  <c r="M87" i="130" s="1"/>
  <c r="A60" i="130"/>
  <c r="A59" i="130"/>
  <c r="A58" i="130"/>
  <c r="A57" i="130"/>
  <c r="A56" i="130"/>
  <c r="D56" i="130" s="1"/>
  <c r="H56" i="130" s="1"/>
  <c r="D58" i="130" s="1"/>
  <c r="A55" i="130"/>
  <c r="D55" i="130" s="1"/>
  <c r="H55" i="130" s="1"/>
  <c r="A54" i="130"/>
  <c r="A53" i="130"/>
  <c r="A52" i="130"/>
  <c r="D52" i="130" s="1"/>
  <c r="H52" i="130" s="1"/>
  <c r="A51" i="130"/>
  <c r="A50" i="130"/>
  <c r="J87" i="130" s="1"/>
  <c r="H28" i="130"/>
  <c r="A28" i="130"/>
  <c r="A27" i="130"/>
  <c r="A26" i="130"/>
  <c r="M44" i="130" s="1"/>
  <c r="A15" i="130"/>
  <c r="A14" i="130"/>
  <c r="A13" i="130"/>
  <c r="A12" i="130"/>
  <c r="A11" i="130"/>
  <c r="D11" i="130" s="1"/>
  <c r="H11" i="130" s="1"/>
  <c r="A10" i="130"/>
  <c r="D10" i="130" s="1"/>
  <c r="H10" i="130" s="1"/>
  <c r="A9" i="130"/>
  <c r="A8" i="130"/>
  <c r="K44" i="130" s="1"/>
  <c r="A7" i="130"/>
  <c r="D7" i="130" s="1"/>
  <c r="H7" i="130" s="1"/>
  <c r="A6" i="130"/>
  <c r="A5" i="130"/>
  <c r="J44" i="130" s="1"/>
  <c r="R675" i="129"/>
  <c r="Q675" i="129"/>
  <c r="N675" i="129"/>
  <c r="I675" i="129"/>
  <c r="R674" i="129"/>
  <c r="Q674" i="129"/>
  <c r="N674" i="129"/>
  <c r="I674" i="129"/>
  <c r="R673" i="129"/>
  <c r="Q673" i="129"/>
  <c r="N673" i="129"/>
  <c r="I673" i="129"/>
  <c r="R672" i="129"/>
  <c r="Q672" i="129"/>
  <c r="N672" i="129"/>
  <c r="I672" i="129"/>
  <c r="R671" i="129"/>
  <c r="Q671" i="129"/>
  <c r="N671" i="129"/>
  <c r="I671" i="129"/>
  <c r="R670" i="129"/>
  <c r="Q670" i="129"/>
  <c r="N670" i="129"/>
  <c r="I670" i="129"/>
  <c r="R669" i="129"/>
  <c r="Q669" i="129"/>
  <c r="N669" i="129"/>
  <c r="I669" i="129"/>
  <c r="R668" i="129"/>
  <c r="Q668" i="129"/>
  <c r="N668" i="129"/>
  <c r="I668" i="129"/>
  <c r="R667" i="129"/>
  <c r="Q667" i="129"/>
  <c r="N667" i="129"/>
  <c r="I667" i="129"/>
  <c r="R666" i="129"/>
  <c r="Q666" i="129"/>
  <c r="N666" i="129"/>
  <c r="I666" i="129"/>
  <c r="R665" i="129"/>
  <c r="Q665" i="129"/>
  <c r="N665" i="129"/>
  <c r="I665" i="129"/>
  <c r="R664" i="129"/>
  <c r="Q664" i="129"/>
  <c r="N664" i="129"/>
  <c r="I664" i="129"/>
  <c r="R663" i="129"/>
  <c r="Q663" i="129"/>
  <c r="N663" i="129"/>
  <c r="I663" i="129"/>
  <c r="R662" i="129"/>
  <c r="Q662" i="129"/>
  <c r="N662" i="129"/>
  <c r="I662" i="129"/>
  <c r="R661" i="129"/>
  <c r="Q661" i="129"/>
  <c r="N661" i="129"/>
  <c r="I661" i="129"/>
  <c r="R660" i="129"/>
  <c r="Q660" i="129"/>
  <c r="N660" i="129"/>
  <c r="I660" i="129"/>
  <c r="R659" i="129"/>
  <c r="Q659" i="129"/>
  <c r="N659" i="129"/>
  <c r="I659" i="129"/>
  <c r="R658" i="129"/>
  <c r="Q658" i="129"/>
  <c r="N658" i="129"/>
  <c r="I658" i="129"/>
  <c r="R657" i="129"/>
  <c r="Q657" i="129"/>
  <c r="N657" i="129"/>
  <c r="I657" i="129"/>
  <c r="R656" i="129"/>
  <c r="Q656" i="129"/>
  <c r="N656" i="129"/>
  <c r="I656" i="129"/>
  <c r="R655" i="129"/>
  <c r="Q655" i="129"/>
  <c r="N655" i="129"/>
  <c r="I655" i="129"/>
  <c r="R654" i="129"/>
  <c r="Q654" i="129"/>
  <c r="N654" i="129"/>
  <c r="I654" i="129"/>
  <c r="R653" i="129"/>
  <c r="Q653" i="129"/>
  <c r="N653" i="129"/>
  <c r="I653" i="129"/>
  <c r="I652" i="129"/>
  <c r="I651" i="129"/>
  <c r="R650" i="129"/>
  <c r="Q650" i="129"/>
  <c r="N650" i="129"/>
  <c r="I650" i="129"/>
  <c r="R649" i="129"/>
  <c r="Q649" i="129"/>
  <c r="N649" i="129"/>
  <c r="I649" i="129"/>
  <c r="R648" i="129"/>
  <c r="Q648" i="129"/>
  <c r="N648" i="129"/>
  <c r="I648" i="129"/>
  <c r="R647" i="129"/>
  <c r="Q647" i="129"/>
  <c r="N647" i="129"/>
  <c r="I647" i="129"/>
  <c r="R646" i="129"/>
  <c r="Q646" i="129"/>
  <c r="N646" i="129"/>
  <c r="I646" i="129"/>
  <c r="R645" i="129"/>
  <c r="Q645" i="129"/>
  <c r="N645" i="129"/>
  <c r="I645" i="129"/>
  <c r="R644" i="129"/>
  <c r="Q644" i="129"/>
  <c r="N644" i="129"/>
  <c r="I644" i="129"/>
  <c r="R643" i="129"/>
  <c r="Q643" i="129"/>
  <c r="N643" i="129"/>
  <c r="I643" i="129"/>
  <c r="R642" i="129"/>
  <c r="Q642" i="129"/>
  <c r="N642" i="129"/>
  <c r="I642" i="129"/>
  <c r="R641" i="129"/>
  <c r="Q641" i="129"/>
  <c r="N641" i="129"/>
  <c r="I641" i="129"/>
  <c r="R640" i="129"/>
  <c r="Q640" i="129"/>
  <c r="N640" i="129"/>
  <c r="I640" i="129"/>
  <c r="R639" i="129"/>
  <c r="Q639" i="129"/>
  <c r="N639" i="129"/>
  <c r="I639" i="129"/>
  <c r="R638" i="129"/>
  <c r="Q638" i="129"/>
  <c r="N638" i="129"/>
  <c r="I638" i="129"/>
  <c r="R637" i="129"/>
  <c r="Q637" i="129"/>
  <c r="N637" i="129"/>
  <c r="I637" i="129"/>
  <c r="R636" i="129"/>
  <c r="Q636" i="129"/>
  <c r="N636" i="129"/>
  <c r="I636" i="129"/>
  <c r="R635" i="129"/>
  <c r="Q635" i="129"/>
  <c r="N635" i="129"/>
  <c r="I635" i="129"/>
  <c r="R634" i="129"/>
  <c r="Q634" i="129"/>
  <c r="N634" i="129"/>
  <c r="I634" i="129"/>
  <c r="R633" i="129"/>
  <c r="Q633" i="129"/>
  <c r="N633" i="129"/>
  <c r="I633" i="129"/>
  <c r="R632" i="129"/>
  <c r="Q632" i="129"/>
  <c r="N632" i="129"/>
  <c r="I632" i="129"/>
  <c r="R631" i="129"/>
  <c r="Q631" i="129"/>
  <c r="N631" i="129"/>
  <c r="I631" i="129"/>
  <c r="R630" i="129"/>
  <c r="Q630" i="129"/>
  <c r="N630" i="129"/>
  <c r="I630" i="129"/>
  <c r="R629" i="129"/>
  <c r="Q629" i="129"/>
  <c r="N629" i="129"/>
  <c r="I629" i="129"/>
  <c r="R628" i="129"/>
  <c r="Q628" i="129"/>
  <c r="N628" i="129"/>
  <c r="I628" i="129"/>
  <c r="I627" i="129"/>
  <c r="I626" i="129"/>
  <c r="R625" i="129"/>
  <c r="Q625" i="129"/>
  <c r="N625" i="129"/>
  <c r="R624" i="129"/>
  <c r="Q624" i="129"/>
  <c r="N624" i="129"/>
  <c r="R623" i="129"/>
  <c r="Q623" i="129"/>
  <c r="N623" i="129"/>
  <c r="R622" i="129"/>
  <c r="Q622" i="129"/>
  <c r="N622" i="129"/>
  <c r="R621" i="129"/>
  <c r="Q621" i="129"/>
  <c r="N621" i="129"/>
  <c r="R620" i="129"/>
  <c r="Q620" i="129"/>
  <c r="N620" i="129"/>
  <c r="R619" i="129"/>
  <c r="Q619" i="129"/>
  <c r="N619" i="129"/>
  <c r="R618" i="129"/>
  <c r="Q618" i="129"/>
  <c r="N618" i="129"/>
  <c r="AB617" i="129"/>
  <c r="AB618" i="129" s="1"/>
  <c r="N606" i="129" s="1"/>
  <c r="Y617" i="129"/>
  <c r="Q604" i="129" s="1"/>
  <c r="H362" i="130" s="1"/>
  <c r="X617" i="129"/>
  <c r="W617" i="129"/>
  <c r="R617" i="129"/>
  <c r="Q617" i="129"/>
  <c r="N617" i="129"/>
  <c r="R616" i="129"/>
  <c r="Q616" i="129"/>
  <c r="N616" i="129"/>
  <c r="R615" i="129"/>
  <c r="Q615" i="129"/>
  <c r="N615" i="129"/>
  <c r="R614" i="129"/>
  <c r="Q614" i="129"/>
  <c r="N614" i="129"/>
  <c r="R613" i="129"/>
  <c r="Q613" i="129"/>
  <c r="N613" i="129"/>
  <c r="K613" i="129"/>
  <c r="K614" i="129" s="1"/>
  <c r="K615" i="129" s="1"/>
  <c r="K616" i="129" s="1"/>
  <c r="K617" i="129" s="1"/>
  <c r="K618" i="129" s="1"/>
  <c r="K619" i="129" s="1"/>
  <c r="K620" i="129" s="1"/>
  <c r="K621" i="129" s="1"/>
  <c r="K622" i="129" s="1"/>
  <c r="K623" i="129" s="1"/>
  <c r="K624" i="129" s="1"/>
  <c r="K625" i="129" s="1"/>
  <c r="R612" i="129"/>
  <c r="Q612" i="129"/>
  <c r="N612" i="129"/>
  <c r="P611" i="129"/>
  <c r="O611" i="129"/>
  <c r="S606" i="129"/>
  <c r="P606" i="129"/>
  <c r="D402" i="130" s="1"/>
  <c r="M606" i="129"/>
  <c r="L606" i="129"/>
  <c r="K606" i="129"/>
  <c r="S604" i="129"/>
  <c r="P604" i="129"/>
  <c r="R600" i="129"/>
  <c r="Q600" i="129"/>
  <c r="N600" i="129"/>
  <c r="I600" i="129"/>
  <c r="R599" i="129"/>
  <c r="Q599" i="129"/>
  <c r="N599" i="129"/>
  <c r="I599" i="129"/>
  <c r="R598" i="129"/>
  <c r="Q598" i="129"/>
  <c r="N598" i="129"/>
  <c r="I598" i="129"/>
  <c r="R597" i="129"/>
  <c r="Q597" i="129"/>
  <c r="N597" i="129"/>
  <c r="I597" i="129"/>
  <c r="R596" i="129"/>
  <c r="Q596" i="129"/>
  <c r="N596" i="129"/>
  <c r="I596" i="129"/>
  <c r="R595" i="129"/>
  <c r="Q595" i="129"/>
  <c r="N595" i="129"/>
  <c r="I595" i="129"/>
  <c r="R594" i="129"/>
  <c r="Q594" i="129"/>
  <c r="N594" i="129"/>
  <c r="I594" i="129"/>
  <c r="R593" i="129"/>
  <c r="Q593" i="129"/>
  <c r="N593" i="129"/>
  <c r="I593" i="129"/>
  <c r="R592" i="129"/>
  <c r="Q592" i="129"/>
  <c r="N592" i="129"/>
  <c r="I592" i="129"/>
  <c r="R591" i="129"/>
  <c r="Q591" i="129"/>
  <c r="N591" i="129"/>
  <c r="I591" i="129"/>
  <c r="R590" i="129"/>
  <c r="Q590" i="129"/>
  <c r="N590" i="129"/>
  <c r="I590" i="129"/>
  <c r="R589" i="129"/>
  <c r="Q589" i="129"/>
  <c r="N589" i="129"/>
  <c r="I589" i="129"/>
  <c r="R588" i="129"/>
  <c r="Q588" i="129"/>
  <c r="N588" i="129"/>
  <c r="I588" i="129"/>
  <c r="R587" i="129"/>
  <c r="Q587" i="129"/>
  <c r="N587" i="129"/>
  <c r="I587" i="129"/>
  <c r="R586" i="129"/>
  <c r="Q586" i="129"/>
  <c r="N586" i="129"/>
  <c r="I586" i="129"/>
  <c r="R585" i="129"/>
  <c r="Q585" i="129"/>
  <c r="N585" i="129"/>
  <c r="I585" i="129"/>
  <c r="R584" i="129"/>
  <c r="Q584" i="129"/>
  <c r="N584" i="129"/>
  <c r="I584" i="129"/>
  <c r="R583" i="129"/>
  <c r="Q583" i="129"/>
  <c r="N583" i="129"/>
  <c r="I583" i="129"/>
  <c r="R582" i="129"/>
  <c r="Q582" i="129"/>
  <c r="N582" i="129"/>
  <c r="I582" i="129"/>
  <c r="R581" i="129"/>
  <c r="Q581" i="129"/>
  <c r="N581" i="129"/>
  <c r="I581" i="129"/>
  <c r="R580" i="129"/>
  <c r="Q580" i="129"/>
  <c r="N580" i="129"/>
  <c r="I580" i="129"/>
  <c r="R579" i="129"/>
  <c r="Q579" i="129"/>
  <c r="N579" i="129"/>
  <c r="I579" i="129"/>
  <c r="R578" i="129"/>
  <c r="Q578" i="129"/>
  <c r="N578" i="129"/>
  <c r="I578" i="129"/>
  <c r="I577" i="129"/>
  <c r="I576" i="129"/>
  <c r="R575" i="129"/>
  <c r="Q575" i="129"/>
  <c r="N575" i="129"/>
  <c r="I575" i="129"/>
  <c r="R574" i="129"/>
  <c r="Q574" i="129"/>
  <c r="N574" i="129"/>
  <c r="I574" i="129"/>
  <c r="R573" i="129"/>
  <c r="Q573" i="129"/>
  <c r="N573" i="129"/>
  <c r="I573" i="129"/>
  <c r="R572" i="129"/>
  <c r="Q572" i="129"/>
  <c r="N572" i="129"/>
  <c r="I572" i="129"/>
  <c r="R571" i="129"/>
  <c r="Q571" i="129"/>
  <c r="N571" i="129"/>
  <c r="I571" i="129"/>
  <c r="R570" i="129"/>
  <c r="Q570" i="129"/>
  <c r="N570" i="129"/>
  <c r="I570" i="129"/>
  <c r="R569" i="129"/>
  <c r="Q569" i="129"/>
  <c r="N569" i="129"/>
  <c r="I569" i="129"/>
  <c r="R568" i="129"/>
  <c r="Q568" i="129"/>
  <c r="N568" i="129"/>
  <c r="I568" i="129"/>
  <c r="R567" i="129"/>
  <c r="Q567" i="129"/>
  <c r="N567" i="129"/>
  <c r="I567" i="129"/>
  <c r="R566" i="129"/>
  <c r="Q566" i="129"/>
  <c r="N566" i="129"/>
  <c r="I566" i="129"/>
  <c r="R565" i="129"/>
  <c r="Q565" i="129"/>
  <c r="N565" i="129"/>
  <c r="I565" i="129"/>
  <c r="R564" i="129"/>
  <c r="Q564" i="129"/>
  <c r="N564" i="129"/>
  <c r="I564" i="129"/>
  <c r="R563" i="129"/>
  <c r="Q563" i="129"/>
  <c r="N563" i="129"/>
  <c r="I563" i="129"/>
  <c r="R562" i="129"/>
  <c r="Q562" i="129"/>
  <c r="N562" i="129"/>
  <c r="I562" i="129"/>
  <c r="R561" i="129"/>
  <c r="Q561" i="129"/>
  <c r="N561" i="129"/>
  <c r="I561" i="129"/>
  <c r="R560" i="129"/>
  <c r="Q560" i="129"/>
  <c r="N560" i="129"/>
  <c r="I560" i="129"/>
  <c r="R559" i="129"/>
  <c r="Q559" i="129"/>
  <c r="N559" i="129"/>
  <c r="I559" i="129"/>
  <c r="R558" i="129"/>
  <c r="Q558" i="129"/>
  <c r="N558" i="129"/>
  <c r="I558" i="129"/>
  <c r="R557" i="129"/>
  <c r="Q557" i="129"/>
  <c r="N557" i="129"/>
  <c r="I557" i="129"/>
  <c r="R556" i="129"/>
  <c r="Q556" i="129"/>
  <c r="N556" i="129"/>
  <c r="I556" i="129"/>
  <c r="R555" i="129"/>
  <c r="Q555" i="129"/>
  <c r="N555" i="129"/>
  <c r="I555" i="129"/>
  <c r="R554" i="129"/>
  <c r="Q554" i="129"/>
  <c r="N554" i="129"/>
  <c r="I554" i="129"/>
  <c r="R553" i="129"/>
  <c r="Q553" i="129"/>
  <c r="N553" i="129"/>
  <c r="I553" i="129"/>
  <c r="I552" i="129"/>
  <c r="I551" i="129"/>
  <c r="R550" i="129"/>
  <c r="Q550" i="129"/>
  <c r="N550" i="129"/>
  <c r="I550" i="129"/>
  <c r="R549" i="129"/>
  <c r="Q549" i="129"/>
  <c r="N549" i="129"/>
  <c r="I549" i="129"/>
  <c r="R548" i="129"/>
  <c r="Q548" i="129"/>
  <c r="N548" i="129"/>
  <c r="I548" i="129"/>
  <c r="R547" i="129"/>
  <c r="Q547" i="129"/>
  <c r="N547" i="129"/>
  <c r="I547" i="129"/>
  <c r="R546" i="129"/>
  <c r="Q546" i="129"/>
  <c r="N546" i="129"/>
  <c r="I546" i="129"/>
  <c r="R545" i="129"/>
  <c r="Q545" i="129"/>
  <c r="N545" i="129"/>
  <c r="I545" i="129"/>
  <c r="R544" i="129"/>
  <c r="Q544" i="129"/>
  <c r="N544" i="129"/>
  <c r="I544" i="129"/>
  <c r="R543" i="129"/>
  <c r="Q543" i="129"/>
  <c r="N543" i="129"/>
  <c r="I543" i="129"/>
  <c r="AB542" i="129"/>
  <c r="AB543" i="129" s="1"/>
  <c r="N531" i="129" s="1"/>
  <c r="Y542" i="129"/>
  <c r="Q529" i="129" s="1"/>
  <c r="H317" i="130" s="1"/>
  <c r="X542" i="129"/>
  <c r="W542" i="129"/>
  <c r="R542" i="129"/>
  <c r="Q542" i="129"/>
  <c r="N542" i="129"/>
  <c r="I542" i="129"/>
  <c r="R541" i="129"/>
  <c r="Q541" i="129"/>
  <c r="N541" i="129"/>
  <c r="I541" i="129"/>
  <c r="R540" i="129"/>
  <c r="Q540" i="129"/>
  <c r="N540" i="129"/>
  <c r="I540" i="129"/>
  <c r="R539" i="129"/>
  <c r="Q539" i="129"/>
  <c r="N539" i="129"/>
  <c r="I539" i="129"/>
  <c r="R538" i="129"/>
  <c r="Q538" i="129"/>
  <c r="N538" i="129"/>
  <c r="K538" i="129"/>
  <c r="K539" i="129" s="1"/>
  <c r="K540" i="129" s="1"/>
  <c r="K541" i="129" s="1"/>
  <c r="K542" i="129" s="1"/>
  <c r="K543" i="129" s="1"/>
  <c r="K544" i="129" s="1"/>
  <c r="K545" i="129" s="1"/>
  <c r="K546" i="129" s="1"/>
  <c r="K547" i="129" s="1"/>
  <c r="K548" i="129" s="1"/>
  <c r="K549" i="129" s="1"/>
  <c r="K550" i="129" s="1"/>
  <c r="I538" i="129"/>
  <c r="R537" i="129"/>
  <c r="Q537" i="129"/>
  <c r="N537" i="129"/>
  <c r="I537" i="129"/>
  <c r="P536" i="129"/>
  <c r="O536" i="129"/>
  <c r="S531" i="129"/>
  <c r="P531" i="129"/>
  <c r="D357" i="130" s="1"/>
  <c r="M531" i="129"/>
  <c r="L531" i="129"/>
  <c r="K531" i="129"/>
  <c r="S529" i="129"/>
  <c r="P529" i="129"/>
  <c r="R525" i="129"/>
  <c r="Q525" i="129"/>
  <c r="N525" i="129"/>
  <c r="I525" i="129"/>
  <c r="R524" i="129"/>
  <c r="Q524" i="129"/>
  <c r="N524" i="129"/>
  <c r="I524" i="129"/>
  <c r="R523" i="129"/>
  <c r="Q523" i="129"/>
  <c r="N523" i="129"/>
  <c r="I523" i="129"/>
  <c r="R522" i="129"/>
  <c r="Q522" i="129"/>
  <c r="N522" i="129"/>
  <c r="I522" i="129"/>
  <c r="R521" i="129"/>
  <c r="Q521" i="129"/>
  <c r="N521" i="129"/>
  <c r="I521" i="129"/>
  <c r="R520" i="129"/>
  <c r="Q520" i="129"/>
  <c r="N520" i="129"/>
  <c r="I520" i="129"/>
  <c r="R519" i="129"/>
  <c r="Q519" i="129"/>
  <c r="N519" i="129"/>
  <c r="I519" i="129"/>
  <c r="R518" i="129"/>
  <c r="Q518" i="129"/>
  <c r="N518" i="129"/>
  <c r="I518" i="129"/>
  <c r="R517" i="129"/>
  <c r="Q517" i="129"/>
  <c r="N517" i="129"/>
  <c r="I517" i="129"/>
  <c r="R516" i="129"/>
  <c r="Q516" i="129"/>
  <c r="N516" i="129"/>
  <c r="I516" i="129"/>
  <c r="R515" i="129"/>
  <c r="Q515" i="129"/>
  <c r="N515" i="129"/>
  <c r="I515" i="129"/>
  <c r="R514" i="129"/>
  <c r="Q514" i="129"/>
  <c r="N514" i="129"/>
  <c r="I514" i="129"/>
  <c r="R513" i="129"/>
  <c r="Q513" i="129"/>
  <c r="N513" i="129"/>
  <c r="I513" i="129"/>
  <c r="R512" i="129"/>
  <c r="Q512" i="129"/>
  <c r="N512" i="129"/>
  <c r="I512" i="129"/>
  <c r="R511" i="129"/>
  <c r="Q511" i="129"/>
  <c r="N511" i="129"/>
  <c r="I511" i="129"/>
  <c r="R510" i="129"/>
  <c r="Q510" i="129"/>
  <c r="N510" i="129"/>
  <c r="I510" i="129"/>
  <c r="R509" i="129"/>
  <c r="Q509" i="129"/>
  <c r="N509" i="129"/>
  <c r="I509" i="129"/>
  <c r="R508" i="129"/>
  <c r="Q508" i="129"/>
  <c r="N508" i="129"/>
  <c r="I508" i="129"/>
  <c r="R507" i="129"/>
  <c r="Q507" i="129"/>
  <c r="N507" i="129"/>
  <c r="I507" i="129"/>
  <c r="R506" i="129"/>
  <c r="Q506" i="129"/>
  <c r="N506" i="129"/>
  <c r="I506" i="129"/>
  <c r="R505" i="129"/>
  <c r="Q505" i="129"/>
  <c r="N505" i="129"/>
  <c r="I505" i="129"/>
  <c r="R504" i="129"/>
  <c r="Q504" i="129"/>
  <c r="N504" i="129"/>
  <c r="I504" i="129"/>
  <c r="R503" i="129"/>
  <c r="Q503" i="129"/>
  <c r="N503" i="129"/>
  <c r="I503" i="129"/>
  <c r="I502" i="129"/>
  <c r="I501" i="129"/>
  <c r="R500" i="129"/>
  <c r="Q500" i="129"/>
  <c r="N500" i="129"/>
  <c r="I500" i="129"/>
  <c r="R499" i="129"/>
  <c r="Q499" i="129"/>
  <c r="N499" i="129"/>
  <c r="I499" i="129"/>
  <c r="R498" i="129"/>
  <c r="Q498" i="129"/>
  <c r="N498" i="129"/>
  <c r="I498" i="129"/>
  <c r="R497" i="129"/>
  <c r="Q497" i="129"/>
  <c r="N497" i="129"/>
  <c r="I497" i="129"/>
  <c r="R496" i="129"/>
  <c r="Q496" i="129"/>
  <c r="N496" i="129"/>
  <c r="I496" i="129"/>
  <c r="R495" i="129"/>
  <c r="Q495" i="129"/>
  <c r="N495" i="129"/>
  <c r="I495" i="129"/>
  <c r="R494" i="129"/>
  <c r="Q494" i="129"/>
  <c r="N494" i="129"/>
  <c r="I494" i="129"/>
  <c r="R493" i="129"/>
  <c r="Q493" i="129"/>
  <c r="N493" i="129"/>
  <c r="I493" i="129"/>
  <c r="R492" i="129"/>
  <c r="Q492" i="129"/>
  <c r="N492" i="129"/>
  <c r="I492" i="129"/>
  <c r="R491" i="129"/>
  <c r="Q491" i="129"/>
  <c r="N491" i="129"/>
  <c r="I491" i="129"/>
  <c r="R490" i="129"/>
  <c r="Q490" i="129"/>
  <c r="N490" i="129"/>
  <c r="I490" i="129"/>
  <c r="R489" i="129"/>
  <c r="Q489" i="129"/>
  <c r="N489" i="129"/>
  <c r="I489" i="129"/>
  <c r="R488" i="129"/>
  <c r="Q488" i="129"/>
  <c r="N488" i="129"/>
  <c r="I488" i="129"/>
  <c r="R487" i="129"/>
  <c r="Q487" i="129"/>
  <c r="N487" i="129"/>
  <c r="I487" i="129"/>
  <c r="R486" i="129"/>
  <c r="Q486" i="129"/>
  <c r="N486" i="129"/>
  <c r="I486" i="129"/>
  <c r="R485" i="129"/>
  <c r="Q485" i="129"/>
  <c r="N485" i="129"/>
  <c r="I485" i="129"/>
  <c r="R484" i="129"/>
  <c r="Q484" i="129"/>
  <c r="N484" i="129"/>
  <c r="I484" i="129"/>
  <c r="R483" i="129"/>
  <c r="Q483" i="129"/>
  <c r="N483" i="129"/>
  <c r="I483" i="129"/>
  <c r="R482" i="129"/>
  <c r="Q482" i="129"/>
  <c r="N482" i="129"/>
  <c r="I482" i="129"/>
  <c r="R481" i="129"/>
  <c r="Q481" i="129"/>
  <c r="N481" i="129"/>
  <c r="I481" i="129"/>
  <c r="R480" i="129"/>
  <c r="Q480" i="129"/>
  <c r="N480" i="129"/>
  <c r="I480" i="129"/>
  <c r="R479" i="129"/>
  <c r="Q479" i="129"/>
  <c r="N479" i="129"/>
  <c r="I479" i="129"/>
  <c r="R478" i="129"/>
  <c r="Q478" i="129"/>
  <c r="N478" i="129"/>
  <c r="I478" i="129"/>
  <c r="I477" i="129"/>
  <c r="I476" i="129"/>
  <c r="R475" i="129"/>
  <c r="Q475" i="129"/>
  <c r="N475" i="129"/>
  <c r="I475" i="129"/>
  <c r="R474" i="129"/>
  <c r="Q474" i="129"/>
  <c r="N474" i="129"/>
  <c r="I474" i="129"/>
  <c r="R473" i="129"/>
  <c r="Q473" i="129"/>
  <c r="N473" i="129"/>
  <c r="I473" i="129"/>
  <c r="R472" i="129"/>
  <c r="Q472" i="129"/>
  <c r="N472" i="129"/>
  <c r="I472" i="129"/>
  <c r="R471" i="129"/>
  <c r="Q471" i="129"/>
  <c r="N471" i="129"/>
  <c r="I471" i="129"/>
  <c r="R470" i="129"/>
  <c r="Q470" i="129"/>
  <c r="N470" i="129"/>
  <c r="I470" i="129"/>
  <c r="R469" i="129"/>
  <c r="Q469" i="129"/>
  <c r="N469" i="129"/>
  <c r="I469" i="129"/>
  <c r="R468" i="129"/>
  <c r="Q468" i="129"/>
  <c r="N468" i="129"/>
  <c r="I468" i="129"/>
  <c r="AB467" i="129"/>
  <c r="AB468" i="129" s="1"/>
  <c r="N456" i="129" s="1"/>
  <c r="Y467" i="129"/>
  <c r="Q454" i="129" s="1"/>
  <c r="H272" i="130" s="1"/>
  <c r="X467" i="129"/>
  <c r="W467" i="129"/>
  <c r="R467" i="129"/>
  <c r="Q467" i="129"/>
  <c r="N467" i="129"/>
  <c r="I467" i="129"/>
  <c r="R466" i="129"/>
  <c r="Q466" i="129"/>
  <c r="N466" i="129"/>
  <c r="I466" i="129"/>
  <c r="R465" i="129"/>
  <c r="Q465" i="129"/>
  <c r="N465" i="129"/>
  <c r="I465" i="129"/>
  <c r="R464" i="129"/>
  <c r="Q464" i="129"/>
  <c r="N464" i="129"/>
  <c r="I464" i="129"/>
  <c r="R463" i="129"/>
  <c r="Q463" i="129"/>
  <c r="N463" i="129"/>
  <c r="K463" i="129"/>
  <c r="K464" i="129" s="1"/>
  <c r="K465" i="129" s="1"/>
  <c r="K466" i="129" s="1"/>
  <c r="K467" i="129" s="1"/>
  <c r="K468" i="129" s="1"/>
  <c r="K469" i="129" s="1"/>
  <c r="K470" i="129" s="1"/>
  <c r="K471" i="129" s="1"/>
  <c r="K472" i="129" s="1"/>
  <c r="K473" i="129" s="1"/>
  <c r="K474" i="129" s="1"/>
  <c r="K475" i="129" s="1"/>
  <c r="I463" i="129"/>
  <c r="R462" i="129"/>
  <c r="Q462" i="129"/>
  <c r="N462" i="129"/>
  <c r="I462" i="129"/>
  <c r="P461" i="129"/>
  <c r="O461" i="129"/>
  <c r="S456" i="129"/>
  <c r="Q456" i="129"/>
  <c r="D314" i="130" s="1"/>
  <c r="P456" i="129"/>
  <c r="D312" i="130" s="1"/>
  <c r="M456" i="129"/>
  <c r="L456" i="129"/>
  <c r="K456" i="129"/>
  <c r="S454" i="129"/>
  <c r="T454" i="129" s="1"/>
  <c r="P454" i="129"/>
  <c r="R450" i="129"/>
  <c r="Q450" i="129"/>
  <c r="N450" i="129"/>
  <c r="I450" i="129"/>
  <c r="R449" i="129"/>
  <c r="Q449" i="129"/>
  <c r="N449" i="129"/>
  <c r="I449" i="129"/>
  <c r="R448" i="129"/>
  <c r="Q448" i="129"/>
  <c r="N448" i="129"/>
  <c r="I448" i="129"/>
  <c r="R447" i="129"/>
  <c r="Q447" i="129"/>
  <c r="N447" i="129"/>
  <c r="I447" i="129"/>
  <c r="R446" i="129"/>
  <c r="Q446" i="129"/>
  <c r="N446" i="129"/>
  <c r="I446" i="129"/>
  <c r="R445" i="129"/>
  <c r="Q445" i="129"/>
  <c r="N445" i="129"/>
  <c r="I445" i="129"/>
  <c r="R444" i="129"/>
  <c r="Q444" i="129"/>
  <c r="N444" i="129"/>
  <c r="I444" i="129"/>
  <c r="R443" i="129"/>
  <c r="Q443" i="129"/>
  <c r="N443" i="129"/>
  <c r="I443" i="129"/>
  <c r="R442" i="129"/>
  <c r="Q442" i="129"/>
  <c r="N442" i="129"/>
  <c r="I442" i="129"/>
  <c r="R441" i="129"/>
  <c r="Q441" i="129"/>
  <c r="N441" i="129"/>
  <c r="I441" i="129"/>
  <c r="R440" i="129"/>
  <c r="Q440" i="129"/>
  <c r="N440" i="129"/>
  <c r="I440" i="129"/>
  <c r="R439" i="129"/>
  <c r="Q439" i="129"/>
  <c r="N439" i="129"/>
  <c r="I439" i="129"/>
  <c r="R438" i="129"/>
  <c r="Q438" i="129"/>
  <c r="N438" i="129"/>
  <c r="I438" i="129"/>
  <c r="R437" i="129"/>
  <c r="Q437" i="129"/>
  <c r="N437" i="129"/>
  <c r="I437" i="129"/>
  <c r="R436" i="129"/>
  <c r="Q436" i="129"/>
  <c r="N436" i="129"/>
  <c r="I436" i="129"/>
  <c r="R435" i="129"/>
  <c r="Q435" i="129"/>
  <c r="N435" i="129"/>
  <c r="I435" i="129"/>
  <c r="R434" i="129"/>
  <c r="Q434" i="129"/>
  <c r="N434" i="129"/>
  <c r="I434" i="129"/>
  <c r="R433" i="129"/>
  <c r="Q433" i="129"/>
  <c r="N433" i="129"/>
  <c r="I433" i="129"/>
  <c r="R432" i="129"/>
  <c r="Q432" i="129"/>
  <c r="N432" i="129"/>
  <c r="I432" i="129"/>
  <c r="R431" i="129"/>
  <c r="Q431" i="129"/>
  <c r="N431" i="129"/>
  <c r="I431" i="129"/>
  <c r="R430" i="129"/>
  <c r="Q430" i="129"/>
  <c r="N430" i="129"/>
  <c r="I430" i="129"/>
  <c r="R429" i="129"/>
  <c r="Q429" i="129"/>
  <c r="N429" i="129"/>
  <c r="I429" i="129"/>
  <c r="R428" i="129"/>
  <c r="Q428" i="129"/>
  <c r="N428" i="129"/>
  <c r="I428" i="129"/>
  <c r="I427" i="129"/>
  <c r="I426" i="129"/>
  <c r="R425" i="129"/>
  <c r="Q425" i="129"/>
  <c r="N425" i="129"/>
  <c r="I425" i="129"/>
  <c r="R424" i="129"/>
  <c r="Q424" i="129"/>
  <c r="N424" i="129"/>
  <c r="I424" i="129"/>
  <c r="R423" i="129"/>
  <c r="Q423" i="129"/>
  <c r="N423" i="129"/>
  <c r="I423" i="129"/>
  <c r="R422" i="129"/>
  <c r="Q422" i="129"/>
  <c r="N422" i="129"/>
  <c r="I422" i="129"/>
  <c r="R421" i="129"/>
  <c r="Q421" i="129"/>
  <c r="N421" i="129"/>
  <c r="I421" i="129"/>
  <c r="R420" i="129"/>
  <c r="Q420" i="129"/>
  <c r="N420" i="129"/>
  <c r="I420" i="129"/>
  <c r="R419" i="129"/>
  <c r="Q419" i="129"/>
  <c r="N419" i="129"/>
  <c r="I419" i="129"/>
  <c r="R418" i="129"/>
  <c r="Q418" i="129"/>
  <c r="N418" i="129"/>
  <c r="I418" i="129"/>
  <c r="R417" i="129"/>
  <c r="Q417" i="129"/>
  <c r="N417" i="129"/>
  <c r="I417" i="129"/>
  <c r="R416" i="129"/>
  <c r="Q416" i="129"/>
  <c r="N416" i="129"/>
  <c r="I416" i="129"/>
  <c r="R415" i="129"/>
  <c r="Q415" i="129"/>
  <c r="N415" i="129"/>
  <c r="I415" i="129"/>
  <c r="R414" i="129"/>
  <c r="Q414" i="129"/>
  <c r="N414" i="129"/>
  <c r="I414" i="129"/>
  <c r="R413" i="129"/>
  <c r="Q413" i="129"/>
  <c r="N413" i="129"/>
  <c r="I413" i="129"/>
  <c r="R412" i="129"/>
  <c r="Q412" i="129"/>
  <c r="N412" i="129"/>
  <c r="I412" i="129"/>
  <c r="R411" i="129"/>
  <c r="Q411" i="129"/>
  <c r="N411" i="129"/>
  <c r="I411" i="129"/>
  <c r="R410" i="129"/>
  <c r="Q410" i="129"/>
  <c r="N410" i="129"/>
  <c r="I410" i="129"/>
  <c r="R409" i="129"/>
  <c r="Q409" i="129"/>
  <c r="N409" i="129"/>
  <c r="I409" i="129"/>
  <c r="R408" i="129"/>
  <c r="Q408" i="129"/>
  <c r="N408" i="129"/>
  <c r="I408" i="129"/>
  <c r="R407" i="129"/>
  <c r="Q407" i="129"/>
  <c r="N407" i="129"/>
  <c r="I407" i="129"/>
  <c r="R406" i="129"/>
  <c r="Q406" i="129"/>
  <c r="N406" i="129"/>
  <c r="I406" i="129"/>
  <c r="R405" i="129"/>
  <c r="Q405" i="129"/>
  <c r="N405" i="129"/>
  <c r="I405" i="129"/>
  <c r="R404" i="129"/>
  <c r="Q404" i="129"/>
  <c r="N404" i="129"/>
  <c r="I404" i="129"/>
  <c r="R403" i="129"/>
  <c r="Q403" i="129"/>
  <c r="N403" i="129"/>
  <c r="I403" i="129"/>
  <c r="I402" i="129"/>
  <c r="I401" i="129"/>
  <c r="R400" i="129"/>
  <c r="Q400" i="129"/>
  <c r="N400" i="129"/>
  <c r="I400" i="129"/>
  <c r="R399" i="129"/>
  <c r="Q399" i="129"/>
  <c r="N399" i="129"/>
  <c r="I399" i="129"/>
  <c r="R398" i="129"/>
  <c r="Q398" i="129"/>
  <c r="N398" i="129"/>
  <c r="I398" i="129"/>
  <c r="R397" i="129"/>
  <c r="Q397" i="129"/>
  <c r="N397" i="129"/>
  <c r="I397" i="129"/>
  <c r="R396" i="129"/>
  <c r="Q396" i="129"/>
  <c r="N396" i="129"/>
  <c r="I396" i="129"/>
  <c r="R395" i="129"/>
  <c r="Q395" i="129"/>
  <c r="N395" i="129"/>
  <c r="I395" i="129"/>
  <c r="R394" i="129"/>
  <c r="Q394" i="129"/>
  <c r="N394" i="129"/>
  <c r="I394" i="129"/>
  <c r="R393" i="129"/>
  <c r="Q393" i="129"/>
  <c r="N393" i="129"/>
  <c r="I393" i="129"/>
  <c r="AB392" i="129"/>
  <c r="AB393" i="129" s="1"/>
  <c r="N381" i="129" s="1"/>
  <c r="Y392" i="129"/>
  <c r="Q379" i="129" s="1"/>
  <c r="H227" i="130" s="1"/>
  <c r="X392" i="129"/>
  <c r="W392" i="129"/>
  <c r="R392" i="129"/>
  <c r="Q392" i="129"/>
  <c r="N392" i="129"/>
  <c r="I392" i="129"/>
  <c r="R391" i="129"/>
  <c r="Q391" i="129"/>
  <c r="N391" i="129"/>
  <c r="I391" i="129"/>
  <c r="R390" i="129"/>
  <c r="Q390" i="129"/>
  <c r="N390" i="129"/>
  <c r="I390" i="129"/>
  <c r="R389" i="129"/>
  <c r="Q389" i="129"/>
  <c r="N389" i="129"/>
  <c r="I389" i="129"/>
  <c r="R388" i="129"/>
  <c r="Q388" i="129"/>
  <c r="N388" i="129"/>
  <c r="K388" i="129"/>
  <c r="K389" i="129" s="1"/>
  <c r="K390" i="129" s="1"/>
  <c r="K391" i="129" s="1"/>
  <c r="K392" i="129" s="1"/>
  <c r="K393" i="129" s="1"/>
  <c r="K394" i="129" s="1"/>
  <c r="K395" i="129" s="1"/>
  <c r="K396" i="129" s="1"/>
  <c r="K397" i="129" s="1"/>
  <c r="K398" i="129" s="1"/>
  <c r="K399" i="129" s="1"/>
  <c r="K400" i="129" s="1"/>
  <c r="I388" i="129"/>
  <c r="R387" i="129"/>
  <c r="Q387" i="129"/>
  <c r="N387" i="129"/>
  <c r="I387" i="129"/>
  <c r="P386" i="129"/>
  <c r="O386" i="129"/>
  <c r="S381" i="129"/>
  <c r="Q381" i="129"/>
  <c r="D269" i="130" s="1"/>
  <c r="P381" i="129"/>
  <c r="D267" i="130" s="1"/>
  <c r="M381" i="129"/>
  <c r="L381" i="129"/>
  <c r="K381" i="129"/>
  <c r="S379" i="129"/>
  <c r="T379" i="129" s="1"/>
  <c r="P379" i="129"/>
  <c r="R375" i="129"/>
  <c r="Q375" i="129"/>
  <c r="N375" i="129"/>
  <c r="I375" i="129"/>
  <c r="R374" i="129"/>
  <c r="Q374" i="129"/>
  <c r="N374" i="129"/>
  <c r="I374" i="129"/>
  <c r="R373" i="129"/>
  <c r="Q373" i="129"/>
  <c r="N373" i="129"/>
  <c r="I373" i="129"/>
  <c r="R372" i="129"/>
  <c r="Q372" i="129"/>
  <c r="N372" i="129"/>
  <c r="I372" i="129"/>
  <c r="R371" i="129"/>
  <c r="Q371" i="129"/>
  <c r="N371" i="129"/>
  <c r="I371" i="129"/>
  <c r="R370" i="129"/>
  <c r="Q370" i="129"/>
  <c r="N370" i="129"/>
  <c r="I370" i="129"/>
  <c r="R369" i="129"/>
  <c r="Q369" i="129"/>
  <c r="N369" i="129"/>
  <c r="I369" i="129"/>
  <c r="R368" i="129"/>
  <c r="Q368" i="129"/>
  <c r="N368" i="129"/>
  <c r="I368" i="129"/>
  <c r="R367" i="129"/>
  <c r="Q367" i="129"/>
  <c r="N367" i="129"/>
  <c r="I367" i="129"/>
  <c r="R366" i="129"/>
  <c r="Q366" i="129"/>
  <c r="N366" i="129"/>
  <c r="I366" i="129"/>
  <c r="R365" i="129"/>
  <c r="Q365" i="129"/>
  <c r="N365" i="129"/>
  <c r="I365" i="129"/>
  <c r="R364" i="129"/>
  <c r="Q364" i="129"/>
  <c r="N364" i="129"/>
  <c r="I364" i="129"/>
  <c r="R363" i="129"/>
  <c r="Q363" i="129"/>
  <c r="N363" i="129"/>
  <c r="I363" i="129"/>
  <c r="R362" i="129"/>
  <c r="Q362" i="129"/>
  <c r="N362" i="129"/>
  <c r="I362" i="129"/>
  <c r="R361" i="129"/>
  <c r="Q361" i="129"/>
  <c r="N361" i="129"/>
  <c r="I361" i="129"/>
  <c r="R360" i="129"/>
  <c r="Q360" i="129"/>
  <c r="N360" i="129"/>
  <c r="I360" i="129"/>
  <c r="R359" i="129"/>
  <c r="Q359" i="129"/>
  <c r="N359" i="129"/>
  <c r="I359" i="129"/>
  <c r="R358" i="129"/>
  <c r="Q358" i="129"/>
  <c r="N358" i="129"/>
  <c r="I358" i="129"/>
  <c r="R357" i="129"/>
  <c r="Q357" i="129"/>
  <c r="N357" i="129"/>
  <c r="I357" i="129"/>
  <c r="R356" i="129"/>
  <c r="Q356" i="129"/>
  <c r="N356" i="129"/>
  <c r="I356" i="129"/>
  <c r="R355" i="129"/>
  <c r="Q355" i="129"/>
  <c r="N355" i="129"/>
  <c r="I355" i="129"/>
  <c r="R354" i="129"/>
  <c r="Q354" i="129"/>
  <c r="N354" i="129"/>
  <c r="I354" i="129"/>
  <c r="R353" i="129"/>
  <c r="Q353" i="129"/>
  <c r="N353" i="129"/>
  <c r="I353" i="129"/>
  <c r="I352" i="129"/>
  <c r="I351" i="129"/>
  <c r="R350" i="129"/>
  <c r="Q350" i="129"/>
  <c r="N350" i="129"/>
  <c r="I350" i="129"/>
  <c r="R349" i="129"/>
  <c r="Q349" i="129"/>
  <c r="N349" i="129"/>
  <c r="I349" i="129"/>
  <c r="R348" i="129"/>
  <c r="Q348" i="129"/>
  <c r="N348" i="129"/>
  <c r="I348" i="129"/>
  <c r="R347" i="129"/>
  <c r="Q347" i="129"/>
  <c r="N347" i="129"/>
  <c r="I347" i="129"/>
  <c r="R346" i="129"/>
  <c r="Q346" i="129"/>
  <c r="N346" i="129"/>
  <c r="I346" i="129"/>
  <c r="R345" i="129"/>
  <c r="Q345" i="129"/>
  <c r="N345" i="129"/>
  <c r="I345" i="129"/>
  <c r="R344" i="129"/>
  <c r="Q344" i="129"/>
  <c r="N344" i="129"/>
  <c r="I344" i="129"/>
  <c r="R343" i="129"/>
  <c r="Q343" i="129"/>
  <c r="N343" i="129"/>
  <c r="I343" i="129"/>
  <c r="R342" i="129"/>
  <c r="Q342" i="129"/>
  <c r="N342" i="129"/>
  <c r="I342" i="129"/>
  <c r="R341" i="129"/>
  <c r="Q341" i="129"/>
  <c r="N341" i="129"/>
  <c r="I341" i="129"/>
  <c r="R340" i="129"/>
  <c r="Q340" i="129"/>
  <c r="N340" i="129"/>
  <c r="I340" i="129"/>
  <c r="R339" i="129"/>
  <c r="Q339" i="129"/>
  <c r="N339" i="129"/>
  <c r="I339" i="129"/>
  <c r="R338" i="129"/>
  <c r="Q338" i="129"/>
  <c r="N338" i="129"/>
  <c r="I338" i="129"/>
  <c r="R337" i="129"/>
  <c r="Q337" i="129"/>
  <c r="N337" i="129"/>
  <c r="I337" i="129"/>
  <c r="R336" i="129"/>
  <c r="Q336" i="129"/>
  <c r="N336" i="129"/>
  <c r="I336" i="129"/>
  <c r="R335" i="129"/>
  <c r="Q335" i="129"/>
  <c r="N335" i="129"/>
  <c r="I335" i="129"/>
  <c r="R334" i="129"/>
  <c r="Q334" i="129"/>
  <c r="N334" i="129"/>
  <c r="I334" i="129"/>
  <c r="R333" i="129"/>
  <c r="Q333" i="129"/>
  <c r="N333" i="129"/>
  <c r="I333" i="129"/>
  <c r="R332" i="129"/>
  <c r="Q332" i="129"/>
  <c r="N332" i="129"/>
  <c r="I332" i="129"/>
  <c r="R331" i="129"/>
  <c r="Q331" i="129"/>
  <c r="N331" i="129"/>
  <c r="I331" i="129"/>
  <c r="R330" i="129"/>
  <c r="Q330" i="129"/>
  <c r="N330" i="129"/>
  <c r="I330" i="129"/>
  <c r="R329" i="129"/>
  <c r="Q329" i="129"/>
  <c r="N329" i="129"/>
  <c r="I329" i="129"/>
  <c r="R328" i="129"/>
  <c r="Q328" i="129"/>
  <c r="N328" i="129"/>
  <c r="I328" i="129"/>
  <c r="I327" i="129"/>
  <c r="I326" i="129"/>
  <c r="R325" i="129"/>
  <c r="Q325" i="129"/>
  <c r="N325" i="129"/>
  <c r="I325" i="129"/>
  <c r="R324" i="129"/>
  <c r="Q324" i="129"/>
  <c r="N324" i="129"/>
  <c r="I324" i="129"/>
  <c r="R323" i="129"/>
  <c r="Q323" i="129"/>
  <c r="N323" i="129"/>
  <c r="I323" i="129"/>
  <c r="R322" i="129"/>
  <c r="Q322" i="129"/>
  <c r="N322" i="129"/>
  <c r="I322" i="129"/>
  <c r="R321" i="129"/>
  <c r="Q321" i="129"/>
  <c r="N321" i="129"/>
  <c r="I321" i="129"/>
  <c r="R320" i="129"/>
  <c r="Q320" i="129"/>
  <c r="N320" i="129"/>
  <c r="I320" i="129"/>
  <c r="R319" i="129"/>
  <c r="Q319" i="129"/>
  <c r="N319" i="129"/>
  <c r="I319" i="129"/>
  <c r="R318" i="129"/>
  <c r="Q318" i="129"/>
  <c r="N318" i="129"/>
  <c r="I318" i="129"/>
  <c r="AB317" i="129"/>
  <c r="AB318" i="129" s="1"/>
  <c r="N306" i="129" s="1"/>
  <c r="Y317" i="129"/>
  <c r="Q304" i="129" s="1"/>
  <c r="X317" i="129"/>
  <c r="W317" i="129"/>
  <c r="R317" i="129"/>
  <c r="Q317" i="129"/>
  <c r="N317" i="129"/>
  <c r="I317" i="129"/>
  <c r="R316" i="129"/>
  <c r="Q316" i="129"/>
  <c r="N316" i="129"/>
  <c r="I316" i="129"/>
  <c r="R315" i="129"/>
  <c r="Q315" i="129"/>
  <c r="N315" i="129"/>
  <c r="I315" i="129"/>
  <c r="R314" i="129"/>
  <c r="Q314" i="129"/>
  <c r="N314" i="129"/>
  <c r="I314" i="129"/>
  <c r="R313" i="129"/>
  <c r="Q313" i="129"/>
  <c r="N313" i="129"/>
  <c r="K313" i="129"/>
  <c r="K314" i="129" s="1"/>
  <c r="K315" i="129" s="1"/>
  <c r="K316" i="129" s="1"/>
  <c r="K317" i="129" s="1"/>
  <c r="K318" i="129" s="1"/>
  <c r="K319" i="129" s="1"/>
  <c r="K320" i="129" s="1"/>
  <c r="K321" i="129" s="1"/>
  <c r="K322" i="129" s="1"/>
  <c r="K323" i="129" s="1"/>
  <c r="K324" i="129" s="1"/>
  <c r="K325" i="129" s="1"/>
  <c r="I313" i="129"/>
  <c r="R312" i="129"/>
  <c r="Q312" i="129"/>
  <c r="N312" i="129"/>
  <c r="I312" i="129"/>
  <c r="P311" i="129"/>
  <c r="O311" i="129"/>
  <c r="S306" i="129"/>
  <c r="Q306" i="129"/>
  <c r="D224" i="130" s="1"/>
  <c r="P306" i="129"/>
  <c r="AA234" i="131" s="1"/>
  <c r="M306" i="129"/>
  <c r="L306" i="129"/>
  <c r="K306" i="129"/>
  <c r="S219" i="131" s="1"/>
  <c r="E222" i="131" s="1"/>
  <c r="S304" i="129"/>
  <c r="P304" i="129"/>
  <c r="E210" i="131" s="1"/>
  <c r="R300" i="129"/>
  <c r="Q300" i="129"/>
  <c r="N300" i="129"/>
  <c r="I300" i="129"/>
  <c r="R299" i="129"/>
  <c r="Q299" i="129"/>
  <c r="N299" i="129"/>
  <c r="I299" i="129"/>
  <c r="R298" i="129"/>
  <c r="Q298" i="129"/>
  <c r="N298" i="129"/>
  <c r="I298" i="129"/>
  <c r="R297" i="129"/>
  <c r="Q297" i="129"/>
  <c r="N297" i="129"/>
  <c r="I297" i="129"/>
  <c r="R296" i="129"/>
  <c r="Q296" i="129"/>
  <c r="N296" i="129"/>
  <c r="I296" i="129"/>
  <c r="R295" i="129"/>
  <c r="Q295" i="129"/>
  <c r="N295" i="129"/>
  <c r="I295" i="129"/>
  <c r="R294" i="129"/>
  <c r="Q294" i="129"/>
  <c r="N294" i="129"/>
  <c r="I294" i="129"/>
  <c r="R293" i="129"/>
  <c r="Q293" i="129"/>
  <c r="N293" i="129"/>
  <c r="I293" i="129"/>
  <c r="R292" i="129"/>
  <c r="Q292" i="129"/>
  <c r="N292" i="129"/>
  <c r="I292" i="129"/>
  <c r="R291" i="129"/>
  <c r="Q291" i="129"/>
  <c r="N291" i="129"/>
  <c r="I291" i="129"/>
  <c r="R290" i="129"/>
  <c r="Q290" i="129"/>
  <c r="N290" i="129"/>
  <c r="I290" i="129"/>
  <c r="R289" i="129"/>
  <c r="Q289" i="129"/>
  <c r="N289" i="129"/>
  <c r="I289" i="129"/>
  <c r="R288" i="129"/>
  <c r="Q288" i="129"/>
  <c r="N288" i="129"/>
  <c r="I288" i="129"/>
  <c r="R287" i="129"/>
  <c r="Q287" i="129"/>
  <c r="N287" i="129"/>
  <c r="I287" i="129"/>
  <c r="R286" i="129"/>
  <c r="Q286" i="129"/>
  <c r="N286" i="129"/>
  <c r="I286" i="129"/>
  <c r="R285" i="129"/>
  <c r="Q285" i="129"/>
  <c r="N285" i="129"/>
  <c r="I285" i="129"/>
  <c r="R284" i="129"/>
  <c r="Q284" i="129"/>
  <c r="N284" i="129"/>
  <c r="I284" i="129"/>
  <c r="R283" i="129"/>
  <c r="Q283" i="129"/>
  <c r="N283" i="129"/>
  <c r="I283" i="129"/>
  <c r="R282" i="129"/>
  <c r="Q282" i="129"/>
  <c r="N282" i="129"/>
  <c r="I282" i="129"/>
  <c r="R281" i="129"/>
  <c r="Q281" i="129"/>
  <c r="N281" i="129"/>
  <c r="I281" i="129"/>
  <c r="R280" i="129"/>
  <c r="Q280" i="129"/>
  <c r="N280" i="129"/>
  <c r="I280" i="129"/>
  <c r="R279" i="129"/>
  <c r="Q279" i="129"/>
  <c r="N279" i="129"/>
  <c r="I279" i="129"/>
  <c r="R278" i="129"/>
  <c r="Q278" i="129"/>
  <c r="N278" i="129"/>
  <c r="I278" i="129"/>
  <c r="I277" i="129"/>
  <c r="I276" i="129"/>
  <c r="R275" i="129"/>
  <c r="Q275" i="129"/>
  <c r="N275" i="129"/>
  <c r="I275" i="129"/>
  <c r="R274" i="129"/>
  <c r="Q274" i="129"/>
  <c r="N274" i="129"/>
  <c r="I274" i="129"/>
  <c r="R273" i="129"/>
  <c r="Q273" i="129"/>
  <c r="N273" i="129"/>
  <c r="I273" i="129"/>
  <c r="R272" i="129"/>
  <c r="Q272" i="129"/>
  <c r="N272" i="129"/>
  <c r="I272" i="129"/>
  <c r="R271" i="129"/>
  <c r="Q271" i="129"/>
  <c r="N271" i="129"/>
  <c r="I271" i="129"/>
  <c r="R270" i="129"/>
  <c r="Q270" i="129"/>
  <c r="N270" i="129"/>
  <c r="I270" i="129"/>
  <c r="R269" i="129"/>
  <c r="Q269" i="129"/>
  <c r="N269" i="129"/>
  <c r="I269" i="129"/>
  <c r="R268" i="129"/>
  <c r="Q268" i="129"/>
  <c r="N268" i="129"/>
  <c r="I268" i="129"/>
  <c r="R267" i="129"/>
  <c r="Q267" i="129"/>
  <c r="N267" i="129"/>
  <c r="I267" i="129"/>
  <c r="R266" i="129"/>
  <c r="Q266" i="129"/>
  <c r="N266" i="129"/>
  <c r="I266" i="129"/>
  <c r="R265" i="129"/>
  <c r="Q265" i="129"/>
  <c r="N265" i="129"/>
  <c r="I265" i="129"/>
  <c r="R264" i="129"/>
  <c r="Q264" i="129"/>
  <c r="N264" i="129"/>
  <c r="I264" i="129"/>
  <c r="R263" i="129"/>
  <c r="Q263" i="129"/>
  <c r="N263" i="129"/>
  <c r="I263" i="129"/>
  <c r="R262" i="129"/>
  <c r="Q262" i="129"/>
  <c r="N262" i="129"/>
  <c r="I262" i="129"/>
  <c r="R261" i="129"/>
  <c r="Q261" i="129"/>
  <c r="N261" i="129"/>
  <c r="I261" i="129"/>
  <c r="R260" i="129"/>
  <c r="Q260" i="129"/>
  <c r="N260" i="129"/>
  <c r="I260" i="129"/>
  <c r="R259" i="129"/>
  <c r="Q259" i="129"/>
  <c r="N259" i="129"/>
  <c r="I259" i="129"/>
  <c r="R258" i="129"/>
  <c r="Q258" i="129"/>
  <c r="N258" i="129"/>
  <c r="I258" i="129"/>
  <c r="R257" i="129"/>
  <c r="Q257" i="129"/>
  <c r="N257" i="129"/>
  <c r="I257" i="129"/>
  <c r="R256" i="129"/>
  <c r="Q256" i="129"/>
  <c r="N256" i="129"/>
  <c r="I256" i="129"/>
  <c r="R255" i="129"/>
  <c r="Q255" i="129"/>
  <c r="N255" i="129"/>
  <c r="I255" i="129"/>
  <c r="R254" i="129"/>
  <c r="Q254" i="129"/>
  <c r="N254" i="129"/>
  <c r="I254" i="129"/>
  <c r="R253" i="129"/>
  <c r="Q253" i="129"/>
  <c r="N253" i="129"/>
  <c r="I253" i="129"/>
  <c r="I252" i="129"/>
  <c r="I251" i="129"/>
  <c r="R250" i="129"/>
  <c r="Q250" i="129"/>
  <c r="N250" i="129"/>
  <c r="I250" i="129"/>
  <c r="R249" i="129"/>
  <c r="Q249" i="129"/>
  <c r="N249" i="129"/>
  <c r="I249" i="129"/>
  <c r="R248" i="129"/>
  <c r="Q248" i="129"/>
  <c r="N248" i="129"/>
  <c r="I248" i="129"/>
  <c r="R247" i="129"/>
  <c r="Q247" i="129"/>
  <c r="N247" i="129"/>
  <c r="I247" i="129"/>
  <c r="I246" i="129"/>
  <c r="I245" i="129"/>
  <c r="I244" i="129"/>
  <c r="I243" i="129"/>
  <c r="AB242" i="129"/>
  <c r="AB243" i="129" s="1"/>
  <c r="N231" i="129" s="1"/>
  <c r="Y242" i="129"/>
  <c r="Q229" i="129" s="1"/>
  <c r="X242" i="129"/>
  <c r="W242" i="129"/>
  <c r="I242" i="129"/>
  <c r="I241" i="129"/>
  <c r="I240" i="129"/>
  <c r="R239" i="129"/>
  <c r="Q239" i="129"/>
  <c r="N239" i="129"/>
  <c r="I239" i="129"/>
  <c r="R238" i="129"/>
  <c r="Q238" i="129"/>
  <c r="N238" i="129"/>
  <c r="K238" i="129"/>
  <c r="K239" i="129" s="1"/>
  <c r="K240" i="129" s="1"/>
  <c r="K241" i="129" s="1"/>
  <c r="K242" i="129" s="1"/>
  <c r="K243" i="129" s="1"/>
  <c r="K244" i="129" s="1"/>
  <c r="K245" i="129" s="1"/>
  <c r="K246" i="129" s="1"/>
  <c r="K247" i="129" s="1"/>
  <c r="K248" i="129" s="1"/>
  <c r="K249" i="129" s="1"/>
  <c r="K250" i="129" s="1"/>
  <c r="I238" i="129"/>
  <c r="R237" i="129"/>
  <c r="Q237" i="129"/>
  <c r="N237" i="129"/>
  <c r="I237" i="129"/>
  <c r="P236" i="129"/>
  <c r="O236" i="129"/>
  <c r="S231" i="129"/>
  <c r="Q231" i="129"/>
  <c r="D179" i="130" s="1"/>
  <c r="P231" i="129"/>
  <c r="M231" i="129"/>
  <c r="L231" i="129"/>
  <c r="K231" i="129"/>
  <c r="S169" i="131" s="1"/>
  <c r="E172" i="131" s="1"/>
  <c r="S229" i="129"/>
  <c r="P229" i="129"/>
  <c r="R225" i="129"/>
  <c r="Q225" i="129"/>
  <c r="N225" i="129"/>
  <c r="I225" i="129"/>
  <c r="R224" i="129"/>
  <c r="Q224" i="129"/>
  <c r="N224" i="129"/>
  <c r="I224" i="129"/>
  <c r="R223" i="129"/>
  <c r="Q223" i="129"/>
  <c r="N223" i="129"/>
  <c r="I223" i="129"/>
  <c r="R222" i="129"/>
  <c r="Q222" i="129"/>
  <c r="N222" i="129"/>
  <c r="I222" i="129"/>
  <c r="R221" i="129"/>
  <c r="Q221" i="129"/>
  <c r="N221" i="129"/>
  <c r="I221" i="129"/>
  <c r="R220" i="129"/>
  <c r="Q220" i="129"/>
  <c r="N220" i="129"/>
  <c r="I220" i="129"/>
  <c r="R219" i="129"/>
  <c r="Q219" i="129"/>
  <c r="N219" i="129"/>
  <c r="I219" i="129"/>
  <c r="R218" i="129"/>
  <c r="Q218" i="129"/>
  <c r="N218" i="129"/>
  <c r="I218" i="129"/>
  <c r="R217" i="129"/>
  <c r="Q217" i="129"/>
  <c r="N217" i="129"/>
  <c r="I217" i="129"/>
  <c r="R216" i="129"/>
  <c r="Q216" i="129"/>
  <c r="N216" i="129"/>
  <c r="I216" i="129"/>
  <c r="R215" i="129"/>
  <c r="Q215" i="129"/>
  <c r="N215" i="129"/>
  <c r="I215" i="129"/>
  <c r="R214" i="129"/>
  <c r="Q214" i="129"/>
  <c r="N214" i="129"/>
  <c r="I214" i="129"/>
  <c r="R213" i="129"/>
  <c r="Q213" i="129"/>
  <c r="N213" i="129"/>
  <c r="I213" i="129"/>
  <c r="R212" i="129"/>
  <c r="Q212" i="129"/>
  <c r="N212" i="129"/>
  <c r="I212" i="129"/>
  <c r="R211" i="129"/>
  <c r="Q211" i="129"/>
  <c r="N211" i="129"/>
  <c r="I211" i="129"/>
  <c r="R210" i="129"/>
  <c r="Q210" i="129"/>
  <c r="N210" i="129"/>
  <c r="I210" i="129"/>
  <c r="R209" i="129"/>
  <c r="Q209" i="129"/>
  <c r="N209" i="129"/>
  <c r="I209" i="129"/>
  <c r="R208" i="129"/>
  <c r="Q208" i="129"/>
  <c r="N208" i="129"/>
  <c r="I208" i="129"/>
  <c r="R207" i="129"/>
  <c r="Q207" i="129"/>
  <c r="N207" i="129"/>
  <c r="I207" i="129"/>
  <c r="R206" i="129"/>
  <c r="Q206" i="129"/>
  <c r="N206" i="129"/>
  <c r="I206" i="129"/>
  <c r="R205" i="129"/>
  <c r="Q205" i="129"/>
  <c r="N205" i="129"/>
  <c r="I205" i="129"/>
  <c r="R204" i="129"/>
  <c r="Q204" i="129"/>
  <c r="N204" i="129"/>
  <c r="I204" i="129"/>
  <c r="R203" i="129"/>
  <c r="Q203" i="129"/>
  <c r="N203" i="129"/>
  <c r="I203" i="129"/>
  <c r="I202" i="129"/>
  <c r="I201" i="129"/>
  <c r="R200" i="129"/>
  <c r="Q200" i="129"/>
  <c r="N200" i="129"/>
  <c r="I200" i="129"/>
  <c r="R199" i="129"/>
  <c r="Q199" i="129"/>
  <c r="N199" i="129"/>
  <c r="I199" i="129"/>
  <c r="R198" i="129"/>
  <c r="Q198" i="129"/>
  <c r="N198" i="129"/>
  <c r="I198" i="129"/>
  <c r="R197" i="129"/>
  <c r="Q197" i="129"/>
  <c r="N197" i="129"/>
  <c r="I197" i="129"/>
  <c r="R196" i="129"/>
  <c r="Q196" i="129"/>
  <c r="N196" i="129"/>
  <c r="I196" i="129"/>
  <c r="R195" i="129"/>
  <c r="Q195" i="129"/>
  <c r="N195" i="129"/>
  <c r="I195" i="129"/>
  <c r="R194" i="129"/>
  <c r="Q194" i="129"/>
  <c r="N194" i="129"/>
  <c r="I194" i="129"/>
  <c r="R193" i="129"/>
  <c r="Q193" i="129"/>
  <c r="N193" i="129"/>
  <c r="I193" i="129"/>
  <c r="R192" i="129"/>
  <c r="Q192" i="129"/>
  <c r="N192" i="129"/>
  <c r="I192" i="129"/>
  <c r="R191" i="129"/>
  <c r="Q191" i="129"/>
  <c r="N191" i="129"/>
  <c r="I191" i="129"/>
  <c r="R190" i="129"/>
  <c r="Q190" i="129"/>
  <c r="N190" i="129"/>
  <c r="I190" i="129"/>
  <c r="R189" i="129"/>
  <c r="Q189" i="129"/>
  <c r="N189" i="129"/>
  <c r="I189" i="129"/>
  <c r="R188" i="129"/>
  <c r="Q188" i="129"/>
  <c r="N188" i="129"/>
  <c r="I188" i="129"/>
  <c r="R187" i="129"/>
  <c r="Q187" i="129"/>
  <c r="N187" i="129"/>
  <c r="I187" i="129"/>
  <c r="R186" i="129"/>
  <c r="Q186" i="129"/>
  <c r="N186" i="129"/>
  <c r="I186" i="129"/>
  <c r="R185" i="129"/>
  <c r="Q185" i="129"/>
  <c r="N185" i="129"/>
  <c r="I185" i="129"/>
  <c r="R184" i="129"/>
  <c r="Q184" i="129"/>
  <c r="N184" i="129"/>
  <c r="I184" i="129"/>
  <c r="R183" i="129"/>
  <c r="Q183" i="129"/>
  <c r="N183" i="129"/>
  <c r="I183" i="129"/>
  <c r="R182" i="129"/>
  <c r="Q182" i="129"/>
  <c r="N182" i="129"/>
  <c r="I182" i="129"/>
  <c r="R181" i="129"/>
  <c r="Q181" i="129"/>
  <c r="N181" i="129"/>
  <c r="I181" i="129"/>
  <c r="R180" i="129"/>
  <c r="Q180" i="129"/>
  <c r="N180" i="129"/>
  <c r="I180" i="129"/>
  <c r="R179" i="129"/>
  <c r="Q179" i="129"/>
  <c r="N179" i="129"/>
  <c r="I179" i="129"/>
  <c r="R178" i="129"/>
  <c r="Q178" i="129"/>
  <c r="N178" i="129"/>
  <c r="I178" i="129"/>
  <c r="I177" i="129"/>
  <c r="I176" i="129"/>
  <c r="R175" i="129"/>
  <c r="Q175" i="129"/>
  <c r="N175" i="129"/>
  <c r="I175" i="129"/>
  <c r="R174" i="129"/>
  <c r="Q174" i="129"/>
  <c r="N174" i="129"/>
  <c r="I174" i="129"/>
  <c r="R173" i="129"/>
  <c r="Q173" i="129"/>
  <c r="N173" i="129"/>
  <c r="I173" i="129"/>
  <c r="R172" i="129"/>
  <c r="Q172" i="129"/>
  <c r="N172" i="129"/>
  <c r="I172" i="129"/>
  <c r="R171" i="129"/>
  <c r="Q171" i="129"/>
  <c r="N171" i="129"/>
  <c r="I171" i="129"/>
  <c r="R170" i="129"/>
  <c r="Q170" i="129"/>
  <c r="N170" i="129"/>
  <c r="I170" i="129"/>
  <c r="R169" i="129"/>
  <c r="Q169" i="129"/>
  <c r="N169" i="129"/>
  <c r="I169" i="129"/>
  <c r="R168" i="129"/>
  <c r="Q168" i="129"/>
  <c r="N168" i="129"/>
  <c r="I168" i="129"/>
  <c r="AB167" i="129"/>
  <c r="AB168" i="129" s="1"/>
  <c r="N156" i="129" s="1"/>
  <c r="Y167" i="129"/>
  <c r="Q154" i="129" s="1"/>
  <c r="D44" i="61" s="1"/>
  <c r="N44" i="61" s="1"/>
  <c r="X167" i="129"/>
  <c r="W167" i="129"/>
  <c r="R167" i="129"/>
  <c r="Q167" i="129"/>
  <c r="N167" i="129"/>
  <c r="I167" i="129"/>
  <c r="R166" i="129"/>
  <c r="Q166" i="129"/>
  <c r="N166" i="129"/>
  <c r="I166" i="129"/>
  <c r="R165" i="129"/>
  <c r="Q165" i="129"/>
  <c r="N165" i="129"/>
  <c r="I165" i="129"/>
  <c r="R164" i="129"/>
  <c r="Q164" i="129"/>
  <c r="N164" i="129"/>
  <c r="I164" i="129"/>
  <c r="R163" i="129"/>
  <c r="Q163" i="129"/>
  <c r="N163" i="129"/>
  <c r="K163" i="129"/>
  <c r="K164" i="129" s="1"/>
  <c r="K165" i="129" s="1"/>
  <c r="K166" i="129" s="1"/>
  <c r="K167" i="129" s="1"/>
  <c r="K168" i="129" s="1"/>
  <c r="K169" i="129" s="1"/>
  <c r="K170" i="129" s="1"/>
  <c r="K171" i="129" s="1"/>
  <c r="K172" i="129" s="1"/>
  <c r="K173" i="129" s="1"/>
  <c r="K174" i="129" s="1"/>
  <c r="K175" i="129" s="1"/>
  <c r="I163" i="129"/>
  <c r="R162" i="129"/>
  <c r="Q162" i="129"/>
  <c r="N162" i="129"/>
  <c r="I162" i="129"/>
  <c r="P161" i="129"/>
  <c r="O161" i="129"/>
  <c r="S156" i="129"/>
  <c r="Q156" i="129"/>
  <c r="D134" i="130" s="1"/>
  <c r="P156" i="129"/>
  <c r="M156" i="129"/>
  <c r="L156" i="129"/>
  <c r="K156" i="129"/>
  <c r="S119" i="131" s="1"/>
  <c r="E122" i="131" s="1"/>
  <c r="S154" i="129"/>
  <c r="T154" i="129" s="1"/>
  <c r="P154" i="129"/>
  <c r="R150" i="129"/>
  <c r="Q150" i="129"/>
  <c r="N150" i="129"/>
  <c r="I150" i="129"/>
  <c r="R149" i="129"/>
  <c r="Q149" i="129"/>
  <c r="N149" i="129"/>
  <c r="I149" i="129"/>
  <c r="R148" i="129"/>
  <c r="Q148" i="129"/>
  <c r="N148" i="129"/>
  <c r="I148" i="129"/>
  <c r="R147" i="129"/>
  <c r="Q147" i="129"/>
  <c r="N147" i="129"/>
  <c r="I147" i="129"/>
  <c r="R146" i="129"/>
  <c r="Q146" i="129"/>
  <c r="N146" i="129"/>
  <c r="I146" i="129"/>
  <c r="R145" i="129"/>
  <c r="Q145" i="129"/>
  <c r="N145" i="129"/>
  <c r="I145" i="129"/>
  <c r="R144" i="129"/>
  <c r="Q144" i="129"/>
  <c r="N144" i="129"/>
  <c r="I144" i="129"/>
  <c r="R143" i="129"/>
  <c r="Q143" i="129"/>
  <c r="N143" i="129"/>
  <c r="I143" i="129"/>
  <c r="R142" i="129"/>
  <c r="Q142" i="129"/>
  <c r="N142" i="129"/>
  <c r="I142" i="129"/>
  <c r="R141" i="129"/>
  <c r="Q141" i="129"/>
  <c r="N141" i="129"/>
  <c r="I141" i="129"/>
  <c r="R140" i="129"/>
  <c r="Q140" i="129"/>
  <c r="N140" i="129"/>
  <c r="I140" i="129"/>
  <c r="R139" i="129"/>
  <c r="Q139" i="129"/>
  <c r="N139" i="129"/>
  <c r="I139" i="129"/>
  <c r="R138" i="129"/>
  <c r="Q138" i="129"/>
  <c r="N138" i="129"/>
  <c r="I138" i="129"/>
  <c r="R137" i="129"/>
  <c r="Q137" i="129"/>
  <c r="N137" i="129"/>
  <c r="I137" i="129"/>
  <c r="R136" i="129"/>
  <c r="Q136" i="129"/>
  <c r="N136" i="129"/>
  <c r="I136" i="129"/>
  <c r="R135" i="129"/>
  <c r="Q135" i="129"/>
  <c r="N135" i="129"/>
  <c r="I135" i="129"/>
  <c r="R134" i="129"/>
  <c r="Q134" i="129"/>
  <c r="N134" i="129"/>
  <c r="I134" i="129"/>
  <c r="R133" i="129"/>
  <c r="Q133" i="129"/>
  <c r="N133" i="129"/>
  <c r="I133" i="129"/>
  <c r="R132" i="129"/>
  <c r="Q132" i="129"/>
  <c r="N132" i="129"/>
  <c r="I132" i="129"/>
  <c r="R131" i="129"/>
  <c r="Q131" i="129"/>
  <c r="N131" i="129"/>
  <c r="I131" i="129"/>
  <c r="R130" i="129"/>
  <c r="Q130" i="129"/>
  <c r="N130" i="129"/>
  <c r="I130" i="129"/>
  <c r="R129" i="129"/>
  <c r="Q129" i="129"/>
  <c r="N129" i="129"/>
  <c r="I129" i="129"/>
  <c r="R128" i="129"/>
  <c r="Q128" i="129"/>
  <c r="N128" i="129"/>
  <c r="I128" i="129"/>
  <c r="I127" i="129"/>
  <c r="I126" i="129"/>
  <c r="R125" i="129"/>
  <c r="Q125" i="129"/>
  <c r="N125" i="129"/>
  <c r="I125" i="129"/>
  <c r="R124" i="129"/>
  <c r="Q124" i="129"/>
  <c r="N124" i="129"/>
  <c r="I124" i="129"/>
  <c r="R123" i="129"/>
  <c r="Q123" i="129"/>
  <c r="N123" i="129"/>
  <c r="I123" i="129"/>
  <c r="R122" i="129"/>
  <c r="Q122" i="129"/>
  <c r="N122" i="129"/>
  <c r="I122" i="129"/>
  <c r="R121" i="129"/>
  <c r="Q121" i="129"/>
  <c r="N121" i="129"/>
  <c r="I121" i="129"/>
  <c r="R120" i="129"/>
  <c r="Q120" i="129"/>
  <c r="N120" i="129"/>
  <c r="I120" i="129"/>
  <c r="R119" i="129"/>
  <c r="Q119" i="129"/>
  <c r="N119" i="129"/>
  <c r="I119" i="129"/>
  <c r="R118" i="129"/>
  <c r="Q118" i="129"/>
  <c r="N118" i="129"/>
  <c r="I118" i="129"/>
  <c r="R117" i="129"/>
  <c r="Q117" i="129"/>
  <c r="N117" i="129"/>
  <c r="I117" i="129"/>
  <c r="R116" i="129"/>
  <c r="Q116" i="129"/>
  <c r="N116" i="129"/>
  <c r="I116" i="129"/>
  <c r="R115" i="129"/>
  <c r="Q115" i="129"/>
  <c r="N115" i="129"/>
  <c r="I115" i="129"/>
  <c r="R114" i="129"/>
  <c r="Q114" i="129"/>
  <c r="N114" i="129"/>
  <c r="I114" i="129"/>
  <c r="R113" i="129"/>
  <c r="Q113" i="129"/>
  <c r="N113" i="129"/>
  <c r="I113" i="129"/>
  <c r="R112" i="129"/>
  <c r="Q112" i="129"/>
  <c r="N112" i="129"/>
  <c r="I112" i="129"/>
  <c r="R111" i="129"/>
  <c r="Q111" i="129"/>
  <c r="N111" i="129"/>
  <c r="I111" i="129"/>
  <c r="R110" i="129"/>
  <c r="Q110" i="129"/>
  <c r="N110" i="129"/>
  <c r="I110" i="129"/>
  <c r="R109" i="129"/>
  <c r="Q109" i="129"/>
  <c r="N109" i="129"/>
  <c r="I109" i="129"/>
  <c r="R108" i="129"/>
  <c r="Q108" i="129"/>
  <c r="N108" i="129"/>
  <c r="I108" i="129"/>
  <c r="R107" i="129"/>
  <c r="Q107" i="129"/>
  <c r="N107" i="129"/>
  <c r="I107" i="129"/>
  <c r="R106" i="129"/>
  <c r="Q106" i="129"/>
  <c r="N106" i="129"/>
  <c r="I106" i="129"/>
  <c r="R105" i="129"/>
  <c r="Q105" i="129"/>
  <c r="N105" i="129"/>
  <c r="I105" i="129"/>
  <c r="R104" i="129"/>
  <c r="Q104" i="129"/>
  <c r="N104" i="129"/>
  <c r="I104" i="129"/>
  <c r="R103" i="129"/>
  <c r="Q103" i="129"/>
  <c r="N103" i="129"/>
  <c r="I103" i="129"/>
  <c r="I102" i="129"/>
  <c r="I101" i="129"/>
  <c r="R100" i="129"/>
  <c r="Q100" i="129"/>
  <c r="N100" i="129"/>
  <c r="I100" i="129"/>
  <c r="R99" i="129"/>
  <c r="Q99" i="129"/>
  <c r="N99" i="129"/>
  <c r="I99" i="129"/>
  <c r="R98" i="129"/>
  <c r="Q98" i="129"/>
  <c r="N98" i="129"/>
  <c r="I98" i="129"/>
  <c r="R97" i="129"/>
  <c r="Q97" i="129"/>
  <c r="N97" i="129"/>
  <c r="I97" i="129"/>
  <c r="R96" i="129"/>
  <c r="Q96" i="129"/>
  <c r="N96" i="129"/>
  <c r="I96" i="129"/>
  <c r="R95" i="129"/>
  <c r="Q95" i="129"/>
  <c r="N95" i="129"/>
  <c r="I95" i="129"/>
  <c r="R94" i="129"/>
  <c r="Q94" i="129"/>
  <c r="N94" i="129"/>
  <c r="I94" i="129"/>
  <c r="R93" i="129"/>
  <c r="Q93" i="129"/>
  <c r="N93" i="129"/>
  <c r="I93" i="129"/>
  <c r="AB92" i="129"/>
  <c r="AB93" i="129" s="1"/>
  <c r="N81" i="129" s="1"/>
  <c r="Y92" i="129"/>
  <c r="Q79" i="129" s="1"/>
  <c r="I82" i="129" s="1"/>
  <c r="X92" i="129"/>
  <c r="W92" i="129"/>
  <c r="R92" i="129"/>
  <c r="Q92" i="129"/>
  <c r="N92" i="129"/>
  <c r="I92" i="129"/>
  <c r="R91" i="129"/>
  <c r="Q91" i="129"/>
  <c r="N91" i="129"/>
  <c r="I91" i="129"/>
  <c r="R90" i="129"/>
  <c r="Q90" i="129"/>
  <c r="N90" i="129"/>
  <c r="I90" i="129"/>
  <c r="R89" i="129"/>
  <c r="Q89" i="129"/>
  <c r="N89" i="129"/>
  <c r="I89" i="129"/>
  <c r="R88" i="129"/>
  <c r="Q88" i="129"/>
  <c r="N88" i="129"/>
  <c r="K88" i="129"/>
  <c r="K89" i="129" s="1"/>
  <c r="K90" i="129" s="1"/>
  <c r="K91" i="129" s="1"/>
  <c r="K92" i="129" s="1"/>
  <c r="K93" i="129" s="1"/>
  <c r="K94" i="129" s="1"/>
  <c r="K95" i="129" s="1"/>
  <c r="K96" i="129" s="1"/>
  <c r="K97" i="129" s="1"/>
  <c r="K98" i="129" s="1"/>
  <c r="K99" i="129" s="1"/>
  <c r="K100" i="129" s="1"/>
  <c r="K628" i="129" s="1"/>
  <c r="K629" i="129" s="1"/>
  <c r="K630" i="129" s="1"/>
  <c r="K631" i="129" s="1"/>
  <c r="K632" i="129" s="1"/>
  <c r="K633" i="129" s="1"/>
  <c r="K634" i="129" s="1"/>
  <c r="K635" i="129" s="1"/>
  <c r="K636" i="129" s="1"/>
  <c r="K637" i="129" s="1"/>
  <c r="K638" i="129" s="1"/>
  <c r="K639" i="129" s="1"/>
  <c r="K640" i="129" s="1"/>
  <c r="K641" i="129" s="1"/>
  <c r="K642" i="129" s="1"/>
  <c r="K643" i="129" s="1"/>
  <c r="K644" i="129" s="1"/>
  <c r="K645" i="129" s="1"/>
  <c r="K646" i="129" s="1"/>
  <c r="K647" i="129" s="1"/>
  <c r="K648" i="129" s="1"/>
  <c r="K649" i="129" s="1"/>
  <c r="K650" i="129" s="1"/>
  <c r="I88" i="129"/>
  <c r="R87" i="129"/>
  <c r="Q87" i="129"/>
  <c r="N87" i="129"/>
  <c r="I87" i="129"/>
  <c r="P86" i="129"/>
  <c r="O86" i="129"/>
  <c r="S81" i="129"/>
  <c r="Q81" i="129"/>
  <c r="D89" i="130" s="1"/>
  <c r="P81" i="129"/>
  <c r="M81" i="129"/>
  <c r="L81" i="129"/>
  <c r="K81" i="129"/>
  <c r="S69" i="131" s="1"/>
  <c r="E72" i="131" s="1"/>
  <c r="S79" i="129"/>
  <c r="P79" i="129"/>
  <c r="R75" i="129"/>
  <c r="Q75" i="129"/>
  <c r="N75" i="129"/>
  <c r="I75" i="129"/>
  <c r="R74" i="129"/>
  <c r="Q74" i="129"/>
  <c r="N74" i="129"/>
  <c r="I74" i="129"/>
  <c r="R73" i="129"/>
  <c r="Q73" i="129"/>
  <c r="N73" i="129"/>
  <c r="I73" i="129"/>
  <c r="R72" i="129"/>
  <c r="Q72" i="129"/>
  <c r="N72" i="129"/>
  <c r="I72" i="129"/>
  <c r="R71" i="129"/>
  <c r="Q71" i="129"/>
  <c r="N71" i="129"/>
  <c r="I71" i="129"/>
  <c r="R70" i="129"/>
  <c r="Q70" i="129"/>
  <c r="N70" i="129"/>
  <c r="I70" i="129"/>
  <c r="R69" i="129"/>
  <c r="Q69" i="129"/>
  <c r="N69" i="129"/>
  <c r="I69" i="129"/>
  <c r="R68" i="129"/>
  <c r="Q68" i="129"/>
  <c r="N68" i="129"/>
  <c r="I68" i="129"/>
  <c r="R67" i="129"/>
  <c r="Q67" i="129"/>
  <c r="N67" i="129"/>
  <c r="I67" i="129"/>
  <c r="R66" i="129"/>
  <c r="Q66" i="129"/>
  <c r="N66" i="129"/>
  <c r="I66" i="129"/>
  <c r="R65" i="129"/>
  <c r="Q65" i="129"/>
  <c r="N65" i="129"/>
  <c r="I65" i="129"/>
  <c r="R64" i="129"/>
  <c r="Q64" i="129"/>
  <c r="N64" i="129"/>
  <c r="I64" i="129"/>
  <c r="R63" i="129"/>
  <c r="Q63" i="129"/>
  <c r="N63" i="129"/>
  <c r="I63" i="129"/>
  <c r="R62" i="129"/>
  <c r="Q62" i="129"/>
  <c r="N62" i="129"/>
  <c r="I62" i="129"/>
  <c r="R61" i="129"/>
  <c r="Q61" i="129"/>
  <c r="N61" i="129"/>
  <c r="I61" i="129"/>
  <c r="R60" i="129"/>
  <c r="Q60" i="129"/>
  <c r="N60" i="129"/>
  <c r="I60" i="129"/>
  <c r="B638" i="129" s="1"/>
  <c r="R59" i="129"/>
  <c r="Q59" i="129"/>
  <c r="N59" i="129"/>
  <c r="I59" i="129"/>
  <c r="R58" i="129"/>
  <c r="Q58" i="129"/>
  <c r="N58" i="129"/>
  <c r="I58" i="129"/>
  <c r="R57" i="129"/>
  <c r="Q57" i="129"/>
  <c r="N57" i="129"/>
  <c r="I57" i="129"/>
  <c r="R56" i="129"/>
  <c r="Q56" i="129"/>
  <c r="N56" i="129"/>
  <c r="I56" i="129"/>
  <c r="R55" i="129"/>
  <c r="Q55" i="129"/>
  <c r="N55" i="129"/>
  <c r="I55" i="129"/>
  <c r="R54" i="129"/>
  <c r="Q54" i="129"/>
  <c r="N54" i="129"/>
  <c r="I54" i="129"/>
  <c r="R53" i="129"/>
  <c r="Q53" i="129"/>
  <c r="N53" i="129"/>
  <c r="I53" i="129"/>
  <c r="I52" i="129"/>
  <c r="I51" i="129"/>
  <c r="R50" i="129"/>
  <c r="Q50" i="129"/>
  <c r="N50" i="129"/>
  <c r="I50" i="129"/>
  <c r="R49" i="129"/>
  <c r="Q49" i="129"/>
  <c r="N49" i="129"/>
  <c r="I49" i="129"/>
  <c r="R48" i="129"/>
  <c r="Q48" i="129"/>
  <c r="N48" i="129"/>
  <c r="I48" i="129"/>
  <c r="R47" i="129"/>
  <c r="Q47" i="129"/>
  <c r="N47" i="129"/>
  <c r="I47" i="129"/>
  <c r="R46" i="129"/>
  <c r="Q46" i="129"/>
  <c r="N46" i="129"/>
  <c r="I46" i="129"/>
  <c r="R45" i="129"/>
  <c r="Q45" i="129"/>
  <c r="N45" i="129"/>
  <c r="I45" i="129"/>
  <c r="R44" i="129"/>
  <c r="Q44" i="129"/>
  <c r="N44" i="129"/>
  <c r="I44" i="129"/>
  <c r="R43" i="129"/>
  <c r="Q43" i="129"/>
  <c r="N43" i="129"/>
  <c r="I43" i="129"/>
  <c r="R42" i="129"/>
  <c r="Q42" i="129"/>
  <c r="N42" i="129"/>
  <c r="I42" i="129"/>
  <c r="R41" i="129"/>
  <c r="Q41" i="129"/>
  <c r="N41" i="129"/>
  <c r="I41" i="129"/>
  <c r="R40" i="129"/>
  <c r="Q40" i="129"/>
  <c r="N40" i="129"/>
  <c r="I40" i="129"/>
  <c r="R39" i="129"/>
  <c r="Q39" i="129"/>
  <c r="N39" i="129"/>
  <c r="I39" i="129"/>
  <c r="R38" i="129"/>
  <c r="Q38" i="129"/>
  <c r="N38" i="129"/>
  <c r="I38" i="129"/>
  <c r="R37" i="129"/>
  <c r="Q37" i="129"/>
  <c r="N37" i="129"/>
  <c r="I37" i="129"/>
  <c r="R36" i="129"/>
  <c r="Q36" i="129"/>
  <c r="N36" i="129"/>
  <c r="I36" i="129"/>
  <c r="R35" i="129"/>
  <c r="Q35" i="129"/>
  <c r="N35" i="129"/>
  <c r="I35" i="129"/>
  <c r="R34" i="129"/>
  <c r="Q34" i="129"/>
  <c r="N34" i="129"/>
  <c r="I34" i="129"/>
  <c r="R33" i="129"/>
  <c r="Q33" i="129"/>
  <c r="N33" i="129"/>
  <c r="I33" i="129"/>
  <c r="R32" i="129"/>
  <c r="Q32" i="129"/>
  <c r="N32" i="129"/>
  <c r="I32" i="129"/>
  <c r="R31" i="129"/>
  <c r="Q31" i="129"/>
  <c r="N31" i="129"/>
  <c r="I31" i="129"/>
  <c r="R30" i="129"/>
  <c r="Q30" i="129"/>
  <c r="N30" i="129"/>
  <c r="I30" i="129"/>
  <c r="R29" i="129"/>
  <c r="Q29" i="129"/>
  <c r="N29" i="129"/>
  <c r="I29" i="129"/>
  <c r="R28" i="129"/>
  <c r="Q28" i="129"/>
  <c r="N28" i="129"/>
  <c r="I28" i="129"/>
  <c r="I27" i="129"/>
  <c r="I26" i="129"/>
  <c r="R25" i="129"/>
  <c r="Q25" i="129"/>
  <c r="N25" i="129"/>
  <c r="I25" i="129"/>
  <c r="R24" i="129"/>
  <c r="Q24" i="129"/>
  <c r="N24" i="129"/>
  <c r="I24" i="129"/>
  <c r="R23" i="129"/>
  <c r="Q23" i="129"/>
  <c r="N23" i="129"/>
  <c r="I23" i="129"/>
  <c r="R22" i="129"/>
  <c r="Q22" i="129"/>
  <c r="N22" i="129"/>
  <c r="I22" i="129"/>
  <c r="R21" i="129"/>
  <c r="Q21" i="129"/>
  <c r="N21" i="129"/>
  <c r="I21" i="129"/>
  <c r="R20" i="129"/>
  <c r="Q20" i="129"/>
  <c r="N20" i="129"/>
  <c r="I20" i="129"/>
  <c r="R19" i="129"/>
  <c r="Q19" i="129"/>
  <c r="N19" i="129"/>
  <c r="I19" i="129"/>
  <c r="R18" i="129"/>
  <c r="Q18" i="129"/>
  <c r="N18" i="129"/>
  <c r="I18" i="129"/>
  <c r="AB17" i="129"/>
  <c r="AB18" i="129" s="1"/>
  <c r="N6" i="129" s="1"/>
  <c r="Y17" i="129"/>
  <c r="Q4" i="129" s="1"/>
  <c r="K19" i="131" s="1"/>
  <c r="X17" i="129"/>
  <c r="W17" i="129"/>
  <c r="R17" i="129"/>
  <c r="Q17" i="129"/>
  <c r="N17" i="129"/>
  <c r="I17" i="129"/>
  <c r="R16" i="129"/>
  <c r="Q16" i="129"/>
  <c r="N16" i="129"/>
  <c r="I16" i="129"/>
  <c r="R15" i="129"/>
  <c r="Q15" i="129"/>
  <c r="N15" i="129"/>
  <c r="I15" i="129"/>
  <c r="R14" i="129"/>
  <c r="Q14" i="129"/>
  <c r="N14" i="129"/>
  <c r="I14" i="129"/>
  <c r="R13" i="129"/>
  <c r="Q13" i="129"/>
  <c r="N13" i="129"/>
  <c r="K13" i="129"/>
  <c r="K14" i="129" s="1"/>
  <c r="K15" i="129" s="1"/>
  <c r="K16" i="129" s="1"/>
  <c r="K17" i="129" s="1"/>
  <c r="K18" i="129" s="1"/>
  <c r="K19" i="129" s="1"/>
  <c r="K20" i="129" s="1"/>
  <c r="K21" i="129" s="1"/>
  <c r="K22" i="129" s="1"/>
  <c r="K23" i="129" s="1"/>
  <c r="K24" i="129" s="1"/>
  <c r="K25" i="129" s="1"/>
  <c r="I13" i="129"/>
  <c r="R12" i="129"/>
  <c r="Q12" i="129"/>
  <c r="N12" i="129"/>
  <c r="I12" i="129"/>
  <c r="P11" i="129"/>
  <c r="O11" i="129"/>
  <c r="S6" i="129"/>
  <c r="Q6" i="129"/>
  <c r="P6" i="129"/>
  <c r="D42" i="132" s="1"/>
  <c r="M6" i="129"/>
  <c r="L6" i="129"/>
  <c r="K6" i="129"/>
  <c r="S19" i="131" s="1"/>
  <c r="E22" i="131" s="1"/>
  <c r="S4" i="129"/>
  <c r="T4" i="129" s="1"/>
  <c r="P4" i="129"/>
  <c r="D65" i="130" l="1"/>
  <c r="H65" i="130" s="1"/>
  <c r="E158" i="131"/>
  <c r="D177" i="132"/>
  <c r="L177" i="132" s="1"/>
  <c r="L180" i="132" s="1"/>
  <c r="L152" i="132" s="1"/>
  <c r="D45" i="61"/>
  <c r="N45" i="61" s="1"/>
  <c r="E160" i="131"/>
  <c r="E668" i="55"/>
  <c r="E110" i="131"/>
  <c r="E659" i="55"/>
  <c r="E108" i="131"/>
  <c r="D132" i="132"/>
  <c r="L132" i="132" s="1"/>
  <c r="L135" i="132" s="1"/>
  <c r="L107" i="132" s="1"/>
  <c r="AA84" i="131"/>
  <c r="D87" i="132"/>
  <c r="E60" i="131"/>
  <c r="E650" i="55"/>
  <c r="U97" i="129"/>
  <c r="L42" i="132"/>
  <c r="L45" i="132" s="1"/>
  <c r="L17" i="132" s="1"/>
  <c r="I42" i="132"/>
  <c r="I45" i="132" s="1"/>
  <c r="E10" i="131"/>
  <c r="E641" i="55"/>
  <c r="A44" i="131"/>
  <c r="A32" i="131"/>
  <c r="A23" i="131"/>
  <c r="A15" i="131"/>
  <c r="A7" i="131"/>
  <c r="A42" i="131"/>
  <c r="A30" i="131"/>
  <c r="A13" i="131"/>
  <c r="A41" i="131"/>
  <c r="A29" i="131"/>
  <c r="A12" i="131"/>
  <c r="A40" i="131"/>
  <c r="A19" i="131"/>
  <c r="A11" i="131"/>
  <c r="A47" i="131"/>
  <c r="A27" i="131"/>
  <c r="A2" i="131"/>
  <c r="A34" i="131"/>
  <c r="A9" i="131"/>
  <c r="A45" i="131"/>
  <c r="A16" i="131"/>
  <c r="A8" i="131"/>
  <c r="A43" i="131"/>
  <c r="A31" i="131"/>
  <c r="A22" i="131"/>
  <c r="A14" i="131"/>
  <c r="A6" i="131"/>
  <c r="A50" i="131"/>
  <c r="A21" i="131"/>
  <c r="A5" i="131"/>
  <c r="A49" i="131"/>
  <c r="A20" i="131"/>
  <c r="A4" i="131"/>
  <c r="A48" i="131"/>
  <c r="A28" i="131"/>
  <c r="A3" i="131"/>
  <c r="A35" i="131"/>
  <c r="A18" i="131"/>
  <c r="A10" i="131"/>
  <c r="A17" i="131"/>
  <c r="A46" i="131"/>
  <c r="A25" i="131"/>
  <c r="A26" i="131"/>
  <c r="A33" i="131"/>
  <c r="U78" i="129"/>
  <c r="U139" i="129"/>
  <c r="L179" i="130"/>
  <c r="I85" i="129"/>
  <c r="D155" i="130"/>
  <c r="H155" i="130" s="1"/>
  <c r="D156" i="130"/>
  <c r="H156" i="130" s="1"/>
  <c r="J102" i="129"/>
  <c r="L134" i="130"/>
  <c r="P610" i="129"/>
  <c r="U81" i="129"/>
  <c r="T606" i="129"/>
  <c r="T156" i="129"/>
  <c r="AI134" i="131"/>
  <c r="E7" i="131"/>
  <c r="J297" i="129"/>
  <c r="U290" i="129"/>
  <c r="J615" i="129"/>
  <c r="J620" i="129"/>
  <c r="J604" i="129"/>
  <c r="D66" i="130"/>
  <c r="H66" i="130" s="1"/>
  <c r="D132" i="130"/>
  <c r="L132" i="130" s="1"/>
  <c r="H47" i="130"/>
  <c r="A82" i="130" s="1"/>
  <c r="U80" i="129"/>
  <c r="U515" i="129"/>
  <c r="J514" i="129"/>
  <c r="J490" i="129"/>
  <c r="U486" i="129"/>
  <c r="J485" i="129"/>
  <c r="J474" i="129"/>
  <c r="J452" i="129"/>
  <c r="I453" i="129"/>
  <c r="U517" i="129"/>
  <c r="U495" i="129"/>
  <c r="J494" i="129"/>
  <c r="J479" i="129"/>
  <c r="U658" i="129"/>
  <c r="U586" i="129"/>
  <c r="U555" i="129"/>
  <c r="U535" i="129"/>
  <c r="U542" i="129"/>
  <c r="U577" i="129"/>
  <c r="J551" i="129"/>
  <c r="J590" i="129"/>
  <c r="U448" i="129"/>
  <c r="U443" i="129"/>
  <c r="J442" i="129"/>
  <c r="U384" i="129"/>
  <c r="J376" i="129"/>
  <c r="J434" i="129"/>
  <c r="U413" i="129"/>
  <c r="U379" i="129"/>
  <c r="U445" i="129"/>
  <c r="U423" i="129"/>
  <c r="I385" i="129"/>
  <c r="U376" i="129"/>
  <c r="J440" i="129"/>
  <c r="U429" i="129"/>
  <c r="J425" i="129"/>
  <c r="U421" i="129"/>
  <c r="J409" i="129"/>
  <c r="J399" i="129"/>
  <c r="U397" i="129"/>
  <c r="J384" i="129"/>
  <c r="I376" i="129"/>
  <c r="J450" i="129"/>
  <c r="U415" i="129"/>
  <c r="J414" i="129"/>
  <c r="U381" i="129"/>
  <c r="U380" i="129"/>
  <c r="I379" i="129"/>
  <c r="J388" i="129"/>
  <c r="U435" i="129"/>
  <c r="J417" i="129"/>
  <c r="U404" i="129"/>
  <c r="U390" i="129"/>
  <c r="J386" i="129"/>
  <c r="I380" i="129"/>
  <c r="J378" i="129"/>
  <c r="J432" i="129"/>
  <c r="J402" i="129"/>
  <c r="J393" i="129"/>
  <c r="J385" i="129"/>
  <c r="I377" i="129"/>
  <c r="U438" i="129"/>
  <c r="J406" i="129"/>
  <c r="U446" i="129"/>
  <c r="U427" i="129"/>
  <c r="U395" i="129"/>
  <c r="U386" i="129"/>
  <c r="I382" i="129"/>
  <c r="I381" i="129"/>
  <c r="J379" i="129"/>
  <c r="J389" i="129"/>
  <c r="J422" i="129"/>
  <c r="U407" i="129"/>
  <c r="J398" i="129"/>
  <c r="U398" i="129"/>
  <c r="J448" i="129"/>
  <c r="U437" i="129"/>
  <c r="U430" i="129"/>
  <c r="U426" i="129"/>
  <c r="J400" i="129"/>
  <c r="U392" i="129"/>
  <c r="J380" i="129"/>
  <c r="U378" i="129"/>
  <c r="I609" i="129"/>
  <c r="D177" i="130"/>
  <c r="L177" i="130" s="1"/>
  <c r="L180" i="130" s="1"/>
  <c r="L152" i="130" s="1"/>
  <c r="O385" i="129"/>
  <c r="O460" i="129"/>
  <c r="J230" i="129"/>
  <c r="J234" i="129"/>
  <c r="U274" i="129"/>
  <c r="J282" i="129"/>
  <c r="P385" i="129"/>
  <c r="U605" i="129"/>
  <c r="I226" i="129"/>
  <c r="J260" i="129"/>
  <c r="I602" i="129"/>
  <c r="J606" i="129"/>
  <c r="I619" i="129"/>
  <c r="J621" i="129"/>
  <c r="T231" i="129"/>
  <c r="I615" i="129"/>
  <c r="I234" i="129"/>
  <c r="U237" i="129"/>
  <c r="U242" i="129"/>
  <c r="O310" i="129"/>
  <c r="U601" i="129"/>
  <c r="E208" i="131"/>
  <c r="J227" i="129"/>
  <c r="J266" i="129"/>
  <c r="J292" i="129"/>
  <c r="J602" i="129"/>
  <c r="I614" i="129"/>
  <c r="J616" i="129"/>
  <c r="AA184" i="131"/>
  <c r="AI234" i="131"/>
  <c r="D21" i="130"/>
  <c r="H21" i="130" s="1"/>
  <c r="J239" i="129"/>
  <c r="I230" i="129"/>
  <c r="H2" i="130"/>
  <c r="N45" i="130" s="1"/>
  <c r="D42" i="61"/>
  <c r="N42" i="61" s="1"/>
  <c r="J132" i="129"/>
  <c r="D43" i="61"/>
  <c r="J228" i="129"/>
  <c r="U258" i="129"/>
  <c r="J270" i="129"/>
  <c r="U271" i="129"/>
  <c r="J298" i="129"/>
  <c r="U602" i="129"/>
  <c r="E11" i="131"/>
  <c r="E58" i="131"/>
  <c r="AA134" i="131"/>
  <c r="AI184" i="131"/>
  <c r="I536" i="129"/>
  <c r="J637" i="129"/>
  <c r="P535" i="129"/>
  <c r="T529" i="129"/>
  <c r="U581" i="129"/>
  <c r="U674" i="129"/>
  <c r="U530" i="129"/>
  <c r="I532" i="129"/>
  <c r="U539" i="129"/>
  <c r="U573" i="129"/>
  <c r="J517" i="129"/>
  <c r="J512" i="129"/>
  <c r="J503" i="129"/>
  <c r="J500" i="129"/>
  <c r="U489" i="129"/>
  <c r="U456" i="129"/>
  <c r="J456" i="129"/>
  <c r="I452" i="129"/>
  <c r="J508" i="129"/>
  <c r="J467" i="129"/>
  <c r="U461" i="129"/>
  <c r="I456" i="129"/>
  <c r="U451" i="129"/>
  <c r="U523" i="129"/>
  <c r="J520" i="129"/>
  <c r="U516" i="129"/>
  <c r="J506" i="129"/>
  <c r="U499" i="129"/>
  <c r="J480" i="129"/>
  <c r="J501" i="129"/>
  <c r="J473" i="129"/>
  <c r="U457" i="129"/>
  <c r="I527" i="129"/>
  <c r="I531" i="129"/>
  <c r="J532" i="129"/>
  <c r="J558" i="129"/>
  <c r="J582" i="129"/>
  <c r="U594" i="129"/>
  <c r="J598" i="129"/>
  <c r="J660" i="129"/>
  <c r="U665" i="129"/>
  <c r="E107" i="131"/>
  <c r="C119" i="131"/>
  <c r="J459" i="129"/>
  <c r="J471" i="129"/>
  <c r="J527" i="129"/>
  <c r="U532" i="129"/>
  <c r="J537" i="129"/>
  <c r="U546" i="129"/>
  <c r="U556" i="129"/>
  <c r="J560" i="129"/>
  <c r="U561" i="129"/>
  <c r="U570" i="129"/>
  <c r="U580" i="129"/>
  <c r="U596" i="129"/>
  <c r="J575" i="129"/>
  <c r="S35" i="131"/>
  <c r="U549" i="129"/>
  <c r="U564" i="129"/>
  <c r="D20" i="130"/>
  <c r="H20" i="130" s="1"/>
  <c r="D110" i="130"/>
  <c r="H110" i="130" s="1"/>
  <c r="R161" i="129"/>
  <c r="R160" i="129" s="1"/>
  <c r="AI119" i="131" s="1"/>
  <c r="U460" i="129"/>
  <c r="U505" i="129"/>
  <c r="U527" i="129"/>
  <c r="I535" i="129"/>
  <c r="U589" i="129"/>
  <c r="U649" i="129"/>
  <c r="J653" i="129"/>
  <c r="U675" i="129"/>
  <c r="J644" i="129"/>
  <c r="J628" i="129"/>
  <c r="J599" i="129"/>
  <c r="J591" i="129"/>
  <c r="J583" i="129"/>
  <c r="U578" i="129"/>
  <c r="U576" i="129"/>
  <c r="J567" i="129"/>
  <c r="U562" i="129"/>
  <c r="J548" i="129"/>
  <c r="U536" i="129"/>
  <c r="U534" i="129"/>
  <c r="J530" i="129"/>
  <c r="I529" i="129"/>
  <c r="J526" i="129"/>
  <c r="U641" i="129"/>
  <c r="J584" i="129"/>
  <c r="J581" i="129"/>
  <c r="I533" i="129"/>
  <c r="U548" i="129"/>
  <c r="U545" i="129"/>
  <c r="U666" i="129"/>
  <c r="J580" i="129"/>
  <c r="J576" i="129"/>
  <c r="J573" i="129"/>
  <c r="U571" i="129"/>
  <c r="J564" i="129"/>
  <c r="U557" i="129"/>
  <c r="J543" i="129"/>
  <c r="U540" i="129"/>
  <c r="J538" i="129"/>
  <c r="J534" i="129"/>
  <c r="Q531" i="129"/>
  <c r="D359" i="130" s="1"/>
  <c r="I530" i="129"/>
  <c r="U528" i="129"/>
  <c r="I526" i="129"/>
  <c r="J668" i="129"/>
  <c r="J597" i="129"/>
  <c r="J589" i="129"/>
  <c r="U563" i="129"/>
  <c r="J556" i="129"/>
  <c r="J539" i="129"/>
  <c r="J536" i="129"/>
  <c r="J636" i="129"/>
  <c r="J552" i="129"/>
  <c r="J544" i="129"/>
  <c r="U673" i="129"/>
  <c r="J661" i="129"/>
  <c r="U657" i="129"/>
  <c r="U650" i="129"/>
  <c r="U634" i="129"/>
  <c r="U595" i="129"/>
  <c r="U587" i="129"/>
  <c r="J559" i="129"/>
  <c r="U554" i="129"/>
  <c r="J549" i="129"/>
  <c r="U547" i="129"/>
  <c r="J533" i="129"/>
  <c r="U529" i="129"/>
  <c r="J528" i="129"/>
  <c r="J645" i="129"/>
  <c r="J629" i="129"/>
  <c r="J600" i="129"/>
  <c r="J592" i="129"/>
  <c r="U579" i="129"/>
  <c r="J574" i="129"/>
  <c r="U572" i="129"/>
  <c r="U569" i="129"/>
  <c r="J568" i="129"/>
  <c r="J565" i="129"/>
  <c r="I528" i="129"/>
  <c r="J550" i="129"/>
  <c r="U541" i="129"/>
  <c r="U551" i="129"/>
  <c r="J566" i="129"/>
  <c r="U588" i="129"/>
  <c r="U642" i="129"/>
  <c r="U531" i="129"/>
  <c r="U597" i="129"/>
  <c r="J669" i="129"/>
  <c r="U526" i="129"/>
  <c r="J572" i="129"/>
  <c r="U633" i="129"/>
  <c r="E8" i="131"/>
  <c r="D42" i="130"/>
  <c r="AA34" i="131"/>
  <c r="N161" i="129"/>
  <c r="N160" i="129" s="1"/>
  <c r="AI34" i="131"/>
  <c r="D44" i="130"/>
  <c r="L44" i="130" s="1"/>
  <c r="J461" i="129"/>
  <c r="T456" i="129"/>
  <c r="J497" i="129"/>
  <c r="U498" i="129"/>
  <c r="J519" i="129"/>
  <c r="J529" i="129"/>
  <c r="J535" i="129"/>
  <c r="U553" i="129"/>
  <c r="J557" i="129"/>
  <c r="U565" i="129"/>
  <c r="J577" i="129"/>
  <c r="N11" i="129"/>
  <c r="N10" i="129" s="1"/>
  <c r="J109" i="129"/>
  <c r="T531" i="129"/>
  <c r="J85" i="129"/>
  <c r="T81" i="129"/>
  <c r="J125" i="129"/>
  <c r="U228" i="129"/>
  <c r="J254" i="129"/>
  <c r="U255" i="129"/>
  <c r="J263" i="129"/>
  <c r="J286" i="129"/>
  <c r="U287" i="129"/>
  <c r="J295" i="129"/>
  <c r="J382" i="129"/>
  <c r="J387" i="129"/>
  <c r="U396" i="129"/>
  <c r="J401" i="129"/>
  <c r="U403" i="129"/>
  <c r="U406" i="129"/>
  <c r="J408" i="129"/>
  <c r="J416" i="129"/>
  <c r="J424" i="129"/>
  <c r="J430" i="129"/>
  <c r="J433" i="129"/>
  <c r="J438" i="129"/>
  <c r="J441" i="129"/>
  <c r="J446" i="129"/>
  <c r="J449" i="129"/>
  <c r="P460" i="129"/>
  <c r="E61" i="131"/>
  <c r="E207" i="131"/>
  <c r="D64" i="130"/>
  <c r="H64" i="130" s="1"/>
  <c r="U145" i="129"/>
  <c r="J90" i="129"/>
  <c r="U268" i="129"/>
  <c r="J279" i="129"/>
  <c r="U300" i="129"/>
  <c r="J377" i="129"/>
  <c r="U382" i="129"/>
  <c r="U385" i="129"/>
  <c r="U399" i="129"/>
  <c r="U401" i="129"/>
  <c r="U414" i="129"/>
  <c r="U422" i="129"/>
  <c r="U431" i="129"/>
  <c r="U439" i="129"/>
  <c r="U447" i="129"/>
  <c r="D87" i="130"/>
  <c r="L87" i="130" s="1"/>
  <c r="J106" i="129"/>
  <c r="Q161" i="129"/>
  <c r="Q160" i="129" s="1"/>
  <c r="U240" i="129"/>
  <c r="U252" i="129"/>
  <c r="J276" i="129"/>
  <c r="U284" i="129"/>
  <c r="I378" i="129"/>
  <c r="I383" i="129"/>
  <c r="I386" i="129"/>
  <c r="U391" i="129"/>
  <c r="J394" i="129"/>
  <c r="U405" i="129"/>
  <c r="J407" i="129"/>
  <c r="J410" i="129"/>
  <c r="U411" i="129"/>
  <c r="J418" i="129"/>
  <c r="U419" i="129"/>
  <c r="J426" i="129"/>
  <c r="U608" i="129"/>
  <c r="U612" i="129"/>
  <c r="E161" i="131"/>
  <c r="R311" i="129"/>
  <c r="R310" i="129" s="1"/>
  <c r="AI219" i="131" s="1"/>
  <c r="T304" i="129"/>
  <c r="P310" i="129"/>
  <c r="D222" i="130"/>
  <c r="T306" i="129"/>
  <c r="N386" i="129"/>
  <c r="N385" i="129" s="1"/>
  <c r="J371" i="129"/>
  <c r="J375" i="129"/>
  <c r="U342" i="129"/>
  <c r="J335" i="129"/>
  <c r="U331" i="129"/>
  <c r="J322" i="129"/>
  <c r="U311" i="129"/>
  <c r="I310" i="129"/>
  <c r="J305" i="129"/>
  <c r="I304" i="129"/>
  <c r="U374" i="129"/>
  <c r="J369" i="129"/>
  <c r="U360" i="129"/>
  <c r="J359" i="129"/>
  <c r="U348" i="129"/>
  <c r="J347" i="129"/>
  <c r="U340" i="129"/>
  <c r="J336" i="129"/>
  <c r="U334" i="129"/>
  <c r="J328" i="129"/>
  <c r="J309" i="129"/>
  <c r="U304" i="129"/>
  <c r="J303" i="129"/>
  <c r="U310" i="129"/>
  <c r="U301" i="129"/>
  <c r="U344" i="129"/>
  <c r="U320" i="129"/>
  <c r="U316" i="129"/>
  <c r="J312" i="129"/>
  <c r="J363" i="129"/>
  <c r="J346" i="129"/>
  <c r="U339" i="129"/>
  <c r="U325" i="129"/>
  <c r="U306" i="129"/>
  <c r="J304" i="129"/>
  <c r="U367" i="129"/>
  <c r="U350" i="129"/>
  <c r="U317" i="129"/>
  <c r="J313" i="129"/>
  <c r="U309" i="129"/>
  <c r="I305" i="129"/>
  <c r="U303" i="129"/>
  <c r="H182" i="130"/>
  <c r="A210" i="130" s="1"/>
  <c r="J329" i="129"/>
  <c r="J307" i="129"/>
  <c r="K219" i="131"/>
  <c r="U366" i="129"/>
  <c r="J301" i="129"/>
  <c r="E211" i="131"/>
  <c r="U364" i="129"/>
  <c r="J338" i="129"/>
  <c r="U333" i="129"/>
  <c r="J310" i="129"/>
  <c r="U305" i="129"/>
  <c r="I301" i="129"/>
  <c r="U343" i="129"/>
  <c r="J323" i="129"/>
  <c r="J318" i="129"/>
  <c r="U315" i="129"/>
  <c r="J314" i="129"/>
  <c r="J311" i="129"/>
  <c r="I308" i="129"/>
  <c r="I303" i="129"/>
  <c r="U368" i="129"/>
  <c r="J362" i="129"/>
  <c r="U358" i="129"/>
  <c r="J353" i="129"/>
  <c r="J345" i="129"/>
  <c r="J342" i="129"/>
  <c r="J337" i="129"/>
  <c r="U335" i="129"/>
  <c r="J331" i="129"/>
  <c r="I311" i="129"/>
  <c r="U307" i="129"/>
  <c r="J302" i="129"/>
  <c r="J326" i="129"/>
  <c r="U352" i="129"/>
  <c r="U336" i="129"/>
  <c r="J319" i="129"/>
  <c r="I307" i="129"/>
  <c r="R236" i="129"/>
  <c r="R235" i="129" s="1"/>
  <c r="AI169" i="131" s="1"/>
  <c r="Q236" i="129"/>
  <c r="Q235" i="129" s="1"/>
  <c r="D154" i="130"/>
  <c r="H154" i="130" s="1"/>
  <c r="U226" i="129"/>
  <c r="J229" i="129"/>
  <c r="I231" i="129"/>
  <c r="U231" i="129"/>
  <c r="I235" i="129"/>
  <c r="J241" i="129"/>
  <c r="J245" i="129"/>
  <c r="U247" i="129"/>
  <c r="U250" i="129"/>
  <c r="J256" i="129"/>
  <c r="U257" i="129"/>
  <c r="J272" i="129"/>
  <c r="U273" i="129"/>
  <c r="J288" i="129"/>
  <c r="U289" i="129"/>
  <c r="K169" i="131"/>
  <c r="H137" i="130"/>
  <c r="A167" i="130" s="1"/>
  <c r="J226" i="129"/>
  <c r="I229" i="129"/>
  <c r="U230" i="129"/>
  <c r="U234" i="129"/>
  <c r="U236" i="129"/>
  <c r="J238" i="129"/>
  <c r="J253" i="129"/>
  <c r="U261" i="129"/>
  <c r="U267" i="129"/>
  <c r="J269" i="129"/>
  <c r="U277" i="129"/>
  <c r="U283" i="129"/>
  <c r="J285" i="129"/>
  <c r="U293" i="129"/>
  <c r="U299" i="129"/>
  <c r="I227" i="129"/>
  <c r="I232" i="129"/>
  <c r="J235" i="129"/>
  <c r="J237" i="129"/>
  <c r="U241" i="129"/>
  <c r="U245" i="129"/>
  <c r="U260" i="129"/>
  <c r="J262" i="129"/>
  <c r="J268" i="129"/>
  <c r="J278" i="129"/>
  <c r="J284" i="129"/>
  <c r="U292" i="129"/>
  <c r="J294" i="129"/>
  <c r="J300" i="129"/>
  <c r="J232" i="129"/>
  <c r="U235" i="129"/>
  <c r="U239" i="129"/>
  <c r="J248" i="129"/>
  <c r="U249" i="129"/>
  <c r="U251" i="129"/>
  <c r="J255" i="129"/>
  <c r="J258" i="129"/>
  <c r="U263" i="129"/>
  <c r="U266" i="129"/>
  <c r="J271" i="129"/>
  <c r="J274" i="129"/>
  <c r="U279" i="129"/>
  <c r="U282" i="129"/>
  <c r="J287" i="129"/>
  <c r="J290" i="129"/>
  <c r="U295" i="129"/>
  <c r="U298" i="129"/>
  <c r="U227" i="129"/>
  <c r="U232" i="129"/>
  <c r="I236" i="129"/>
  <c r="J242" i="129"/>
  <c r="J243" i="129"/>
  <c r="U253" i="129"/>
  <c r="U259" i="129"/>
  <c r="J261" i="129"/>
  <c r="U269" i="129"/>
  <c r="U275" i="129"/>
  <c r="U285" i="129"/>
  <c r="U291" i="129"/>
  <c r="J293" i="129"/>
  <c r="I228" i="129"/>
  <c r="U229" i="129"/>
  <c r="J233" i="129"/>
  <c r="J236" i="129"/>
  <c r="J240" i="129"/>
  <c r="U243" i="129"/>
  <c r="J247" i="129"/>
  <c r="J250" i="129"/>
  <c r="J252" i="129"/>
  <c r="J264" i="129"/>
  <c r="U265" i="129"/>
  <c r="J280" i="129"/>
  <c r="U281" i="129"/>
  <c r="J296" i="129"/>
  <c r="U297" i="129"/>
  <c r="U217" i="129"/>
  <c r="H92" i="130"/>
  <c r="A119" i="130" s="1"/>
  <c r="J168" i="129"/>
  <c r="J218" i="129"/>
  <c r="J160" i="129"/>
  <c r="U194" i="129"/>
  <c r="J187" i="129"/>
  <c r="J209" i="129"/>
  <c r="J196" i="129"/>
  <c r="U182" i="129"/>
  <c r="K119" i="131"/>
  <c r="E111" i="131"/>
  <c r="U198" i="129"/>
  <c r="P85" i="129"/>
  <c r="N86" i="129"/>
  <c r="N85" i="129" s="1"/>
  <c r="J118" i="129"/>
  <c r="U136" i="129"/>
  <c r="K69" i="131"/>
  <c r="J100" i="129"/>
  <c r="I79" i="129"/>
  <c r="J115" i="129"/>
  <c r="U127" i="129"/>
  <c r="J143" i="129"/>
  <c r="J87" i="129"/>
  <c r="J99" i="129"/>
  <c r="E57" i="131"/>
  <c r="Q11" i="129"/>
  <c r="Q10" i="129" s="1"/>
  <c r="AA19" i="131" s="1"/>
  <c r="R11" i="129"/>
  <c r="R10" i="129" s="1"/>
  <c r="AI19" i="131" s="1"/>
  <c r="T6" i="129"/>
  <c r="O10" i="129"/>
  <c r="P10" i="129"/>
  <c r="C19" i="131"/>
  <c r="D246" i="130"/>
  <c r="H246" i="130" s="1"/>
  <c r="D335" i="130"/>
  <c r="H335" i="130" s="1"/>
  <c r="D336" i="130"/>
  <c r="H336" i="130" s="1"/>
  <c r="D291" i="130"/>
  <c r="H291" i="130" s="1"/>
  <c r="D289" i="130"/>
  <c r="H289" i="130" s="1"/>
  <c r="M132" i="130"/>
  <c r="M135" i="130" s="1"/>
  <c r="L117" i="130" s="1"/>
  <c r="K268" i="130"/>
  <c r="M402" i="130"/>
  <c r="M405" i="130" s="1"/>
  <c r="L387" i="130" s="1"/>
  <c r="M387" i="130" s="1"/>
  <c r="M386" i="130" s="1"/>
  <c r="H193" i="130"/>
  <c r="D195" i="130"/>
  <c r="J357" i="130"/>
  <c r="J360" i="130" s="1"/>
  <c r="L321" i="130" s="1"/>
  <c r="K178" i="130"/>
  <c r="J42" i="130"/>
  <c r="J45" i="130" s="1"/>
  <c r="L6" i="130" s="1"/>
  <c r="K42" i="130"/>
  <c r="J402" i="130"/>
  <c r="J404" i="130"/>
  <c r="J314" i="130"/>
  <c r="J312" i="130"/>
  <c r="J224" i="130"/>
  <c r="J222" i="130"/>
  <c r="M224" i="130"/>
  <c r="M222" i="130"/>
  <c r="K133" i="130"/>
  <c r="K132" i="130"/>
  <c r="K134" i="130"/>
  <c r="M359" i="130"/>
  <c r="M360" i="130" s="1"/>
  <c r="M42" i="130"/>
  <c r="M45" i="130" s="1"/>
  <c r="K269" i="130"/>
  <c r="D283" i="130"/>
  <c r="D285" i="130" s="1"/>
  <c r="J89" i="130"/>
  <c r="J90" i="130" s="1"/>
  <c r="L51" i="130" s="1"/>
  <c r="L222" i="130"/>
  <c r="L225" i="130" s="1"/>
  <c r="L197" i="130" s="1"/>
  <c r="E157" i="131"/>
  <c r="C219" i="131"/>
  <c r="G219" i="131"/>
  <c r="C269" i="131"/>
  <c r="D13" i="130"/>
  <c r="D148" i="130"/>
  <c r="D248" i="130"/>
  <c r="K89" i="130"/>
  <c r="K88" i="130"/>
  <c r="D60" i="130"/>
  <c r="H58" i="130"/>
  <c r="M89" i="130"/>
  <c r="M90" i="130" s="1"/>
  <c r="J134" i="130"/>
  <c r="J132" i="130"/>
  <c r="D203" i="130"/>
  <c r="D383" i="130"/>
  <c r="L89" i="130"/>
  <c r="K87" i="130"/>
  <c r="D103" i="130"/>
  <c r="D111" i="130"/>
  <c r="H111" i="130" s="1"/>
  <c r="D109" i="130"/>
  <c r="H109" i="130" s="1"/>
  <c r="M179" i="130"/>
  <c r="M177" i="130"/>
  <c r="K222" i="130"/>
  <c r="K223" i="130"/>
  <c r="K43" i="130"/>
  <c r="D238" i="130"/>
  <c r="D328" i="130"/>
  <c r="K404" i="130"/>
  <c r="K402" i="130"/>
  <c r="K313" i="130"/>
  <c r="K312" i="130"/>
  <c r="K314" i="130"/>
  <c r="M312" i="130"/>
  <c r="M314" i="130"/>
  <c r="J177" i="130"/>
  <c r="J180" i="130" s="1"/>
  <c r="L141" i="130" s="1"/>
  <c r="M269" i="130"/>
  <c r="M270" i="130" s="1"/>
  <c r="K177" i="130"/>
  <c r="J269" i="130"/>
  <c r="J267" i="130"/>
  <c r="K358" i="130"/>
  <c r="K359" i="130"/>
  <c r="K553" i="129"/>
  <c r="K554" i="129" s="1"/>
  <c r="K555" i="129" s="1"/>
  <c r="K556" i="129" s="1"/>
  <c r="K557" i="129" s="1"/>
  <c r="K558" i="129" s="1"/>
  <c r="K559" i="129" s="1"/>
  <c r="K560" i="129" s="1"/>
  <c r="K561" i="129" s="1"/>
  <c r="K562" i="129" s="1"/>
  <c r="K563" i="129" s="1"/>
  <c r="K564" i="129" s="1"/>
  <c r="K565" i="129" s="1"/>
  <c r="K566" i="129" s="1"/>
  <c r="K567" i="129" s="1"/>
  <c r="K568" i="129" s="1"/>
  <c r="K569" i="129" s="1"/>
  <c r="K570" i="129" s="1"/>
  <c r="K571" i="129" s="1"/>
  <c r="K572" i="129" s="1"/>
  <c r="K573" i="129" s="1"/>
  <c r="K574" i="129" s="1"/>
  <c r="K575" i="129" s="1"/>
  <c r="K478" i="129"/>
  <c r="K479" i="129" s="1"/>
  <c r="K480" i="129" s="1"/>
  <c r="K481" i="129" s="1"/>
  <c r="K482" i="129" s="1"/>
  <c r="K483" i="129" s="1"/>
  <c r="K484" i="129" s="1"/>
  <c r="K485" i="129" s="1"/>
  <c r="K486" i="129" s="1"/>
  <c r="K487" i="129" s="1"/>
  <c r="K488" i="129" s="1"/>
  <c r="K489" i="129" s="1"/>
  <c r="K490" i="129" s="1"/>
  <c r="K491" i="129" s="1"/>
  <c r="K492" i="129" s="1"/>
  <c r="K493" i="129" s="1"/>
  <c r="K494" i="129" s="1"/>
  <c r="K495" i="129" s="1"/>
  <c r="K496" i="129" s="1"/>
  <c r="K497" i="129" s="1"/>
  <c r="K498" i="129" s="1"/>
  <c r="K499" i="129" s="1"/>
  <c r="K500" i="129" s="1"/>
  <c r="K403" i="129"/>
  <c r="K404" i="129" s="1"/>
  <c r="K405" i="129" s="1"/>
  <c r="K406" i="129" s="1"/>
  <c r="K407" i="129" s="1"/>
  <c r="K408" i="129" s="1"/>
  <c r="K409" i="129" s="1"/>
  <c r="K410" i="129" s="1"/>
  <c r="K411" i="129" s="1"/>
  <c r="K412" i="129" s="1"/>
  <c r="K413" i="129" s="1"/>
  <c r="K414" i="129" s="1"/>
  <c r="K415" i="129" s="1"/>
  <c r="K416" i="129" s="1"/>
  <c r="K417" i="129" s="1"/>
  <c r="K418" i="129" s="1"/>
  <c r="K419" i="129" s="1"/>
  <c r="K420" i="129" s="1"/>
  <c r="K421" i="129" s="1"/>
  <c r="K422" i="129" s="1"/>
  <c r="K423" i="129" s="1"/>
  <c r="K424" i="129" s="1"/>
  <c r="K425" i="129" s="1"/>
  <c r="K328" i="129"/>
  <c r="K329" i="129" s="1"/>
  <c r="K330" i="129" s="1"/>
  <c r="K331" i="129" s="1"/>
  <c r="K332" i="129" s="1"/>
  <c r="K333" i="129" s="1"/>
  <c r="K334" i="129" s="1"/>
  <c r="K335" i="129" s="1"/>
  <c r="K336" i="129" s="1"/>
  <c r="K337" i="129" s="1"/>
  <c r="K338" i="129" s="1"/>
  <c r="K339" i="129" s="1"/>
  <c r="K340" i="129" s="1"/>
  <c r="K341" i="129" s="1"/>
  <c r="K342" i="129" s="1"/>
  <c r="K343" i="129" s="1"/>
  <c r="K344" i="129" s="1"/>
  <c r="K345" i="129" s="1"/>
  <c r="K346" i="129" s="1"/>
  <c r="K347" i="129" s="1"/>
  <c r="K348" i="129" s="1"/>
  <c r="K349" i="129" s="1"/>
  <c r="K350" i="129" s="1"/>
  <c r="K103" i="129"/>
  <c r="K104" i="129" s="1"/>
  <c r="K105" i="129" s="1"/>
  <c r="K106" i="129" s="1"/>
  <c r="K107" i="129" s="1"/>
  <c r="K108" i="129" s="1"/>
  <c r="K109" i="129" s="1"/>
  <c r="K110" i="129" s="1"/>
  <c r="K111" i="129" s="1"/>
  <c r="K112" i="129" s="1"/>
  <c r="K113" i="129" s="1"/>
  <c r="K114" i="129" s="1"/>
  <c r="K115" i="129" s="1"/>
  <c r="K116" i="129" s="1"/>
  <c r="K117" i="129" s="1"/>
  <c r="K118" i="129" s="1"/>
  <c r="K119" i="129" s="1"/>
  <c r="K120" i="129" s="1"/>
  <c r="K121" i="129" s="1"/>
  <c r="K122" i="129" s="1"/>
  <c r="K123" i="129" s="1"/>
  <c r="K124" i="129" s="1"/>
  <c r="K125" i="129" s="1"/>
  <c r="K653" i="129" s="1"/>
  <c r="K654" i="129" s="1"/>
  <c r="K655" i="129" s="1"/>
  <c r="K656" i="129" s="1"/>
  <c r="K657" i="129" s="1"/>
  <c r="K658" i="129" s="1"/>
  <c r="K659" i="129" s="1"/>
  <c r="K660" i="129" s="1"/>
  <c r="K661" i="129" s="1"/>
  <c r="K662" i="129" s="1"/>
  <c r="K663" i="129" s="1"/>
  <c r="K664" i="129" s="1"/>
  <c r="K665" i="129" s="1"/>
  <c r="K666" i="129" s="1"/>
  <c r="K667" i="129" s="1"/>
  <c r="K668" i="129" s="1"/>
  <c r="K669" i="129" s="1"/>
  <c r="K670" i="129" s="1"/>
  <c r="K671" i="129" s="1"/>
  <c r="K672" i="129" s="1"/>
  <c r="K673" i="129" s="1"/>
  <c r="K674" i="129" s="1"/>
  <c r="K675" i="129" s="1"/>
  <c r="K178" i="129"/>
  <c r="K179" i="129" s="1"/>
  <c r="K180" i="129" s="1"/>
  <c r="K181" i="129" s="1"/>
  <c r="K182" i="129" s="1"/>
  <c r="K183" i="129" s="1"/>
  <c r="K184" i="129" s="1"/>
  <c r="K185" i="129" s="1"/>
  <c r="K186" i="129" s="1"/>
  <c r="K187" i="129" s="1"/>
  <c r="K188" i="129" s="1"/>
  <c r="K189" i="129" s="1"/>
  <c r="K190" i="129" s="1"/>
  <c r="K191" i="129" s="1"/>
  <c r="K192" i="129" s="1"/>
  <c r="K193" i="129" s="1"/>
  <c r="K194" i="129" s="1"/>
  <c r="K195" i="129" s="1"/>
  <c r="K196" i="129" s="1"/>
  <c r="K197" i="129" s="1"/>
  <c r="K198" i="129" s="1"/>
  <c r="K199" i="129" s="1"/>
  <c r="K200" i="129" s="1"/>
  <c r="K253" i="129"/>
  <c r="K254" i="129" s="1"/>
  <c r="K255" i="129" s="1"/>
  <c r="K256" i="129" s="1"/>
  <c r="K257" i="129" s="1"/>
  <c r="K258" i="129" s="1"/>
  <c r="K259" i="129" s="1"/>
  <c r="K260" i="129" s="1"/>
  <c r="K261" i="129" s="1"/>
  <c r="K262" i="129" s="1"/>
  <c r="K263" i="129" s="1"/>
  <c r="K264" i="129" s="1"/>
  <c r="K265" i="129" s="1"/>
  <c r="K266" i="129" s="1"/>
  <c r="K267" i="129" s="1"/>
  <c r="K268" i="129" s="1"/>
  <c r="K269" i="129" s="1"/>
  <c r="K270" i="129" s="1"/>
  <c r="K271" i="129" s="1"/>
  <c r="K272" i="129" s="1"/>
  <c r="K273" i="129" s="1"/>
  <c r="K274" i="129" s="1"/>
  <c r="K275" i="129" s="1"/>
  <c r="K28" i="129"/>
  <c r="K29" i="129" s="1"/>
  <c r="K30" i="129" s="1"/>
  <c r="K31" i="129" s="1"/>
  <c r="K32" i="129" s="1"/>
  <c r="K33" i="129" s="1"/>
  <c r="K34" i="129" s="1"/>
  <c r="K35" i="129" s="1"/>
  <c r="K36" i="129" s="1"/>
  <c r="K37" i="129" s="1"/>
  <c r="K38" i="129" s="1"/>
  <c r="K39" i="129" s="1"/>
  <c r="K40" i="129" s="1"/>
  <c r="K41" i="129" s="1"/>
  <c r="K42" i="129" s="1"/>
  <c r="K43" i="129" s="1"/>
  <c r="K44" i="129" s="1"/>
  <c r="K45" i="129" s="1"/>
  <c r="K46" i="129" s="1"/>
  <c r="K47" i="129" s="1"/>
  <c r="K48" i="129" s="1"/>
  <c r="K49" i="129" s="1"/>
  <c r="K50" i="129" s="1"/>
  <c r="J73" i="129"/>
  <c r="U70" i="129"/>
  <c r="J65" i="129"/>
  <c r="U62" i="129"/>
  <c r="J57" i="129"/>
  <c r="U54" i="129"/>
  <c r="J49" i="129"/>
  <c r="U46" i="129"/>
  <c r="J41" i="129"/>
  <c r="U38" i="129"/>
  <c r="J33" i="129"/>
  <c r="U30" i="129"/>
  <c r="U26" i="129"/>
  <c r="J25" i="129"/>
  <c r="U22" i="129"/>
  <c r="U17" i="129"/>
  <c r="I11" i="129"/>
  <c r="I10" i="129"/>
  <c r="J7" i="129"/>
  <c r="I5" i="129"/>
  <c r="U3" i="129"/>
  <c r="J75" i="129"/>
  <c r="U73" i="129"/>
  <c r="J70" i="129"/>
  <c r="U67" i="129"/>
  <c r="J64" i="129"/>
  <c r="J58" i="129"/>
  <c r="U56" i="129"/>
  <c r="U44" i="129"/>
  <c r="J29" i="129"/>
  <c r="J23" i="129"/>
  <c r="U21" i="129"/>
  <c r="U10" i="129"/>
  <c r="J9" i="129"/>
  <c r="J6" i="129"/>
  <c r="U1" i="129"/>
  <c r="U68" i="129"/>
  <c r="J53" i="129"/>
  <c r="U50" i="129"/>
  <c r="J47" i="129"/>
  <c r="U45" i="129"/>
  <c r="U39" i="129"/>
  <c r="U69" i="129"/>
  <c r="U60" i="129"/>
  <c r="J54" i="129"/>
  <c r="J52" i="129"/>
  <c r="J50" i="129"/>
  <c r="U48" i="129"/>
  <c r="J42" i="129"/>
  <c r="J38" i="129"/>
  <c r="U35" i="129"/>
  <c r="J28" i="129"/>
  <c r="J14" i="129"/>
  <c r="I8" i="129"/>
  <c r="J2" i="129"/>
  <c r="U12" i="129"/>
  <c r="J39" i="129"/>
  <c r="U27" i="129"/>
  <c r="J68" i="129"/>
  <c r="J51" i="129"/>
  <c r="J27" i="129"/>
  <c r="U23" i="129"/>
  <c r="J17" i="129"/>
  <c r="U14" i="129"/>
  <c r="J10" i="129"/>
  <c r="U6" i="129"/>
  <c r="J4" i="129"/>
  <c r="U63" i="129"/>
  <c r="J56" i="129"/>
  <c r="J48" i="129"/>
  <c r="J35" i="129"/>
  <c r="U5" i="129"/>
  <c r="J60" i="129"/>
  <c r="J26" i="129"/>
  <c r="U20" i="129"/>
  <c r="J5" i="129"/>
  <c r="U47" i="129"/>
  <c r="U34" i="129"/>
  <c r="U8" i="129"/>
  <c r="U59" i="129"/>
  <c r="U52" i="129"/>
  <c r="U25" i="129"/>
  <c r="J13" i="129"/>
  <c r="J71" i="129"/>
  <c r="J67" i="129"/>
  <c r="U65" i="129"/>
  <c r="J63" i="129"/>
  <c r="U61" i="129"/>
  <c r="U36" i="129"/>
  <c r="U31" i="129"/>
  <c r="J24" i="129"/>
  <c r="J19" i="129"/>
  <c r="J18" i="129"/>
  <c r="J15" i="129"/>
  <c r="U7" i="129"/>
  <c r="I2" i="129"/>
  <c r="U57" i="129"/>
  <c r="U53" i="129"/>
  <c r="U51" i="129"/>
  <c r="U49" i="129"/>
  <c r="U41" i="129"/>
  <c r="U32" i="129"/>
  <c r="J20" i="129"/>
  <c r="J16" i="129"/>
  <c r="U13" i="129"/>
  <c r="J1" i="129"/>
  <c r="U74" i="129"/>
  <c r="J72" i="129"/>
  <c r="U66" i="129"/>
  <c r="J55" i="129"/>
  <c r="U28" i="129"/>
  <c r="U42" i="129"/>
  <c r="J40" i="129"/>
  <c r="U33" i="129"/>
  <c r="U19" i="129"/>
  <c r="U9" i="129"/>
  <c r="U75" i="129"/>
  <c r="J69" i="129"/>
  <c r="U29" i="129"/>
  <c r="J22" i="129"/>
  <c r="U16" i="129"/>
  <c r="U64" i="129"/>
  <c r="J61" i="129"/>
  <c r="U55" i="129"/>
  <c r="J36" i="129"/>
  <c r="J74" i="129"/>
  <c r="U40" i="129"/>
  <c r="J37" i="129"/>
  <c r="J32" i="129"/>
  <c r="U11" i="129"/>
  <c r="J43" i="129"/>
  <c r="U37" i="129"/>
  <c r="J34" i="129"/>
  <c r="I7" i="129"/>
  <c r="J59" i="129"/>
  <c r="J44" i="129"/>
  <c r="J30" i="129"/>
  <c r="J21" i="129"/>
  <c r="I6" i="129"/>
  <c r="U18" i="129"/>
  <c r="U15" i="129"/>
  <c r="I4" i="129"/>
  <c r="U71" i="129"/>
  <c r="U58" i="129"/>
  <c r="J45" i="129"/>
  <c r="U43" i="129"/>
  <c r="J12" i="129"/>
  <c r="J11" i="129"/>
  <c r="J3" i="129"/>
  <c r="U72" i="129"/>
  <c r="J31" i="129"/>
  <c r="U4" i="129"/>
  <c r="J62" i="129"/>
  <c r="U2" i="129"/>
  <c r="U24" i="129"/>
  <c r="I9" i="129"/>
  <c r="I3" i="129"/>
  <c r="J66" i="129"/>
  <c r="J46" i="129"/>
  <c r="J8" i="129"/>
  <c r="J205" i="129"/>
  <c r="U216" i="129"/>
  <c r="U223" i="129"/>
  <c r="U113" i="129"/>
  <c r="U132" i="129"/>
  <c r="U184" i="129"/>
  <c r="U225" i="129"/>
  <c r="U116" i="129"/>
  <c r="Q386" i="129"/>
  <c r="Q385" i="129" s="1"/>
  <c r="D261" i="130" s="1"/>
  <c r="J186" i="129"/>
  <c r="U207" i="129"/>
  <c r="U93" i="129"/>
  <c r="J124" i="129"/>
  <c r="J214" i="129"/>
  <c r="U104" i="129"/>
  <c r="J142" i="129"/>
  <c r="U144" i="129"/>
  <c r="I156" i="129"/>
  <c r="J182" i="129"/>
  <c r="U222" i="129"/>
  <c r="Q86" i="129"/>
  <c r="Q85" i="129" s="1"/>
  <c r="D81" i="132" s="1"/>
  <c r="J92" i="129"/>
  <c r="J94" i="129"/>
  <c r="J114" i="129"/>
  <c r="U131" i="129"/>
  <c r="U135" i="129"/>
  <c r="J156" i="129"/>
  <c r="J179" i="129"/>
  <c r="U77" i="129"/>
  <c r="U79" i="129"/>
  <c r="I83" i="129"/>
  <c r="J86" i="129"/>
  <c r="U90" i="129"/>
  <c r="J93" i="129"/>
  <c r="U106" i="129"/>
  <c r="U112" i="129"/>
  <c r="U140" i="129"/>
  <c r="J148" i="129"/>
  <c r="I152" i="129"/>
  <c r="U157" i="129"/>
  <c r="U162" i="129"/>
  <c r="J164" i="129"/>
  <c r="U199" i="129"/>
  <c r="J202" i="129"/>
  <c r="J210" i="129"/>
  <c r="U218" i="129"/>
  <c r="J220" i="129"/>
  <c r="Q311" i="129"/>
  <c r="Q310" i="129" s="1"/>
  <c r="Q461" i="129"/>
  <c r="Q460" i="129" s="1"/>
  <c r="D306" i="130" s="1"/>
  <c r="J174" i="129"/>
  <c r="R86" i="129"/>
  <c r="R85" i="129" s="1"/>
  <c r="AI69" i="131" s="1"/>
  <c r="J95" i="129"/>
  <c r="J134" i="129"/>
  <c r="U169" i="129"/>
  <c r="U175" i="129"/>
  <c r="R386" i="129"/>
  <c r="R385" i="129" s="1"/>
  <c r="O85" i="129"/>
  <c r="U163" i="129"/>
  <c r="J173" i="129"/>
  <c r="U193" i="129"/>
  <c r="J201" i="129"/>
  <c r="J211" i="129"/>
  <c r="T79" i="129"/>
  <c r="U82" i="129"/>
  <c r="J111" i="129"/>
  <c r="J123" i="129"/>
  <c r="J133" i="129"/>
  <c r="U151" i="129"/>
  <c r="U156" i="129"/>
  <c r="U171" i="129"/>
  <c r="U190" i="129"/>
  <c r="I78" i="129"/>
  <c r="I80" i="129"/>
  <c r="J83" i="129"/>
  <c r="U99" i="129"/>
  <c r="J101" i="129"/>
  <c r="U103" i="129"/>
  <c r="J110" i="129"/>
  <c r="J119" i="129"/>
  <c r="J122" i="129"/>
  <c r="U128" i="129"/>
  <c r="I154" i="129"/>
  <c r="I158" i="129"/>
  <c r="J169" i="129"/>
  <c r="J172" i="129"/>
  <c r="J178" i="129"/>
  <c r="U186" i="129"/>
  <c r="J188" i="129"/>
  <c r="U195" i="129"/>
  <c r="J197" i="129"/>
  <c r="U202" i="129"/>
  <c r="U208" i="129"/>
  <c r="N311" i="129"/>
  <c r="N310" i="129" s="1"/>
  <c r="R461" i="129"/>
  <c r="R460" i="129" s="1"/>
  <c r="Q536" i="129"/>
  <c r="Q535" i="129" s="1"/>
  <c r="D351" i="130" s="1"/>
  <c r="R536" i="129"/>
  <c r="R535" i="129" s="1"/>
  <c r="P235" i="129"/>
  <c r="O235" i="129"/>
  <c r="J223" i="129"/>
  <c r="U220" i="129"/>
  <c r="J215" i="129"/>
  <c r="U212" i="129"/>
  <c r="J207" i="129"/>
  <c r="U204" i="129"/>
  <c r="J199" i="129"/>
  <c r="U196" i="129"/>
  <c r="J191" i="129"/>
  <c r="U188" i="129"/>
  <c r="J183" i="129"/>
  <c r="U180" i="129"/>
  <c r="U176" i="129"/>
  <c r="J175" i="129"/>
  <c r="U172" i="129"/>
  <c r="U167" i="129"/>
  <c r="I161" i="129"/>
  <c r="I160" i="129"/>
  <c r="J157" i="129"/>
  <c r="I155" i="129"/>
  <c r="U153" i="129"/>
  <c r="I151" i="129"/>
  <c r="J224" i="129"/>
  <c r="U221" i="129"/>
  <c r="J216" i="129"/>
  <c r="U213" i="129"/>
  <c r="J208" i="129"/>
  <c r="U205" i="129"/>
  <c r="U201" i="129"/>
  <c r="J200" i="129"/>
  <c r="U197" i="129"/>
  <c r="J192" i="129"/>
  <c r="U189" i="129"/>
  <c r="J184" i="129"/>
  <c r="U181" i="129"/>
  <c r="J176" i="129"/>
  <c r="U173" i="129"/>
  <c r="J163" i="129"/>
  <c r="U161" i="129"/>
  <c r="U160" i="129"/>
  <c r="U159" i="129"/>
  <c r="I157" i="129"/>
  <c r="U154" i="129"/>
  <c r="J153" i="129"/>
  <c r="J225" i="129"/>
  <c r="J221" i="129"/>
  <c r="U219" i="129"/>
  <c r="J212" i="129"/>
  <c r="U209" i="129"/>
  <c r="U200" i="129"/>
  <c r="J198" i="129"/>
  <c r="J193" i="129"/>
  <c r="J189" i="129"/>
  <c r="U187" i="129"/>
  <c r="J180" i="129"/>
  <c r="U177" i="129"/>
  <c r="J167" i="129"/>
  <c r="U164" i="129"/>
  <c r="J161" i="129"/>
  <c r="I159" i="129"/>
  <c r="U155" i="129"/>
  <c r="I153" i="129"/>
  <c r="U215" i="129"/>
  <c r="U210" i="129"/>
  <c r="U206" i="129"/>
  <c r="J203" i="129"/>
  <c r="U183" i="129"/>
  <c r="U178" i="129"/>
  <c r="J177" i="129"/>
  <c r="J170" i="129"/>
  <c r="U165" i="129"/>
  <c r="J162" i="129"/>
  <c r="U158" i="129"/>
  <c r="J155" i="129"/>
  <c r="U152" i="129"/>
  <c r="U224" i="129"/>
  <c r="J222" i="129"/>
  <c r="J217" i="129"/>
  <c r="J213" i="129"/>
  <c r="U211" i="129"/>
  <c r="J204" i="129"/>
  <c r="J194" i="129"/>
  <c r="U192" i="129"/>
  <c r="J190" i="129"/>
  <c r="J185" i="129"/>
  <c r="J181" i="129"/>
  <c r="U179" i="129"/>
  <c r="U174" i="129"/>
  <c r="J171" i="129"/>
  <c r="U168" i="129"/>
  <c r="U166" i="129"/>
  <c r="J158" i="129"/>
  <c r="J152" i="129"/>
  <c r="J166" i="129"/>
  <c r="T229" i="129"/>
  <c r="U149" i="129"/>
  <c r="J144" i="129"/>
  <c r="U141" i="129"/>
  <c r="J136" i="129"/>
  <c r="U133" i="129"/>
  <c r="J128" i="129"/>
  <c r="U125" i="129"/>
  <c r="J120" i="129"/>
  <c r="U117" i="129"/>
  <c r="J112" i="129"/>
  <c r="U109" i="129"/>
  <c r="J104" i="129"/>
  <c r="J96" i="129"/>
  <c r="J91" i="129"/>
  <c r="U88" i="129"/>
  <c r="U83" i="129"/>
  <c r="J81" i="129"/>
  <c r="J77" i="129"/>
  <c r="U118" i="129"/>
  <c r="U150" i="129"/>
  <c r="J145" i="129"/>
  <c r="U142" i="129"/>
  <c r="J137" i="129"/>
  <c r="U134" i="129"/>
  <c r="J129" i="129"/>
  <c r="J121" i="129"/>
  <c r="J113" i="129"/>
  <c r="U110" i="129"/>
  <c r="J105" i="129"/>
  <c r="U102" i="129"/>
  <c r="J149" i="129"/>
  <c r="U146" i="129"/>
  <c r="J139" i="129"/>
  <c r="U137" i="129"/>
  <c r="J135" i="129"/>
  <c r="J130" i="129"/>
  <c r="U126" i="129"/>
  <c r="U123" i="129"/>
  <c r="U119" i="129"/>
  <c r="J116" i="129"/>
  <c r="U100" i="129"/>
  <c r="U94" i="129"/>
  <c r="U91" i="129"/>
  <c r="J88" i="129"/>
  <c r="U86" i="129"/>
  <c r="U85" i="129"/>
  <c r="J84" i="129"/>
  <c r="U76" i="129"/>
  <c r="U147" i="129"/>
  <c r="U143" i="129"/>
  <c r="J140" i="129"/>
  <c r="J126" i="129"/>
  <c r="U124" i="129"/>
  <c r="J117" i="129"/>
  <c r="U114" i="129"/>
  <c r="J107" i="129"/>
  <c r="U105" i="129"/>
  <c r="J103" i="129"/>
  <c r="J97" i="129"/>
  <c r="U95" i="129"/>
  <c r="I84" i="129"/>
  <c r="I81" i="129"/>
  <c r="J79" i="129"/>
  <c r="J76" i="129"/>
  <c r="J150" i="129"/>
  <c r="U148" i="129"/>
  <c r="J141" i="129"/>
  <c r="U138" i="129"/>
  <c r="J131" i="129"/>
  <c r="U129" i="129"/>
  <c r="U120" i="129"/>
  <c r="U115" i="129"/>
  <c r="U111" i="129"/>
  <c r="J108" i="129"/>
  <c r="U92" i="129"/>
  <c r="J89" i="129"/>
  <c r="U87" i="129"/>
  <c r="U107" i="129"/>
  <c r="U122" i="129"/>
  <c r="J146" i="129"/>
  <c r="O160" i="129"/>
  <c r="U191" i="129"/>
  <c r="J195" i="129"/>
  <c r="I76" i="129"/>
  <c r="J82" i="129"/>
  <c r="J98" i="129"/>
  <c r="J151" i="129"/>
  <c r="P160" i="129"/>
  <c r="J165" i="129"/>
  <c r="U203" i="129"/>
  <c r="I77" i="129"/>
  <c r="I86" i="129"/>
  <c r="U96" i="129"/>
  <c r="U121" i="129"/>
  <c r="N611" i="129"/>
  <c r="N610" i="129" s="1"/>
  <c r="J78" i="129"/>
  <c r="J80" i="129"/>
  <c r="U84" i="129"/>
  <c r="U89" i="129"/>
  <c r="U98" i="129"/>
  <c r="U101" i="129"/>
  <c r="U108" i="129"/>
  <c r="J127" i="129"/>
  <c r="U130" i="129"/>
  <c r="J138" i="129"/>
  <c r="J147" i="129"/>
  <c r="J154" i="129"/>
  <c r="J159" i="129"/>
  <c r="U170" i="129"/>
  <c r="U185" i="129"/>
  <c r="J206" i="129"/>
  <c r="U214" i="129"/>
  <c r="J219" i="129"/>
  <c r="T381" i="129"/>
  <c r="R611" i="129"/>
  <c r="R610" i="129" s="1"/>
  <c r="N236" i="129"/>
  <c r="N235" i="129" s="1"/>
  <c r="I233" i="129"/>
  <c r="J244" i="129"/>
  <c r="J246" i="129"/>
  <c r="U248" i="129"/>
  <c r="J251" i="129"/>
  <c r="U256" i="129"/>
  <c r="J259" i="129"/>
  <c r="U264" i="129"/>
  <c r="J267" i="129"/>
  <c r="U272" i="129"/>
  <c r="J275" i="129"/>
  <c r="U276" i="129"/>
  <c r="U280" i="129"/>
  <c r="J283" i="129"/>
  <c r="U288" i="129"/>
  <c r="J291" i="129"/>
  <c r="U296" i="129"/>
  <c r="J299" i="129"/>
  <c r="I302" i="129"/>
  <c r="I306" i="129"/>
  <c r="J308" i="129"/>
  <c r="U314" i="129"/>
  <c r="J317" i="129"/>
  <c r="U318" i="129"/>
  <c r="U319" i="129"/>
  <c r="U324" i="129"/>
  <c r="J344" i="129"/>
  <c r="J355" i="129"/>
  <c r="J454" i="129"/>
  <c r="I459" i="129"/>
  <c r="J463" i="129"/>
  <c r="U471" i="129"/>
  <c r="U477" i="129"/>
  <c r="U483" i="129"/>
  <c r="U494" i="129"/>
  <c r="J496" i="129"/>
  <c r="J372" i="129"/>
  <c r="U369" i="129"/>
  <c r="J364" i="129"/>
  <c r="U361" i="129"/>
  <c r="J356" i="129"/>
  <c r="U353" i="129"/>
  <c r="J352" i="129"/>
  <c r="J348" i="129"/>
  <c r="U345" i="129"/>
  <c r="J340" i="129"/>
  <c r="U337" i="129"/>
  <c r="J332" i="129"/>
  <c r="U329" i="129"/>
  <c r="J324" i="129"/>
  <c r="U321" i="129"/>
  <c r="J373" i="129"/>
  <c r="U370" i="129"/>
  <c r="J365" i="129"/>
  <c r="U362" i="129"/>
  <c r="J357" i="129"/>
  <c r="U354" i="129"/>
  <c r="J349" i="129"/>
  <c r="U346" i="129"/>
  <c r="J341" i="129"/>
  <c r="U338" i="129"/>
  <c r="J333" i="129"/>
  <c r="U330" i="129"/>
  <c r="U326" i="129"/>
  <c r="J325" i="129"/>
  <c r="U322" i="129"/>
  <c r="J374" i="129"/>
  <c r="U371" i="129"/>
  <c r="J366" i="129"/>
  <c r="U363" i="129"/>
  <c r="J358" i="129"/>
  <c r="U355" i="129"/>
  <c r="U351" i="129"/>
  <c r="J350" i="129"/>
  <c r="U347" i="129"/>
  <c r="U373" i="129"/>
  <c r="J368" i="129"/>
  <c r="U365" i="129"/>
  <c r="J360" i="129"/>
  <c r="U357" i="129"/>
  <c r="J306" i="129"/>
  <c r="U308" i="129"/>
  <c r="U313" i="129"/>
  <c r="J316" i="129"/>
  <c r="J321" i="129"/>
  <c r="J327" i="129"/>
  <c r="U328" i="129"/>
  <c r="J330" i="129"/>
  <c r="J334" i="129"/>
  <c r="J339" i="129"/>
  <c r="U341" i="129"/>
  <c r="J343" i="129"/>
  <c r="J351" i="129"/>
  <c r="U359" i="129"/>
  <c r="J361" i="129"/>
  <c r="J367" i="129"/>
  <c r="U375" i="129"/>
  <c r="Q611" i="129"/>
  <c r="Q610" i="129" s="1"/>
  <c r="D396" i="130" s="1"/>
  <c r="J231" i="129"/>
  <c r="U233" i="129"/>
  <c r="U238" i="129"/>
  <c r="U244" i="129"/>
  <c r="U246" i="129"/>
  <c r="J249" i="129"/>
  <c r="U254" i="129"/>
  <c r="J257" i="129"/>
  <c r="U262" i="129"/>
  <c r="J265" i="129"/>
  <c r="U270" i="129"/>
  <c r="J273" i="129"/>
  <c r="J277" i="129"/>
  <c r="U278" i="129"/>
  <c r="J281" i="129"/>
  <c r="U286" i="129"/>
  <c r="J289" i="129"/>
  <c r="U294" i="129"/>
  <c r="U302" i="129"/>
  <c r="I309" i="129"/>
  <c r="U312" i="129"/>
  <c r="J315" i="129"/>
  <c r="J320" i="129"/>
  <c r="U323" i="129"/>
  <c r="U327" i="129"/>
  <c r="U332" i="129"/>
  <c r="U349" i="129"/>
  <c r="J354" i="129"/>
  <c r="U356" i="129"/>
  <c r="J370" i="129"/>
  <c r="U372" i="129"/>
  <c r="J523" i="129"/>
  <c r="U520" i="129"/>
  <c r="J515" i="129"/>
  <c r="U512" i="129"/>
  <c r="J507" i="129"/>
  <c r="U504" i="129"/>
  <c r="J499" i="129"/>
  <c r="U496" i="129"/>
  <c r="J491" i="129"/>
  <c r="U488" i="129"/>
  <c r="J483" i="129"/>
  <c r="U480" i="129"/>
  <c r="U476" i="129"/>
  <c r="J475" i="129"/>
  <c r="U472" i="129"/>
  <c r="U467" i="129"/>
  <c r="I461" i="129"/>
  <c r="I460" i="129"/>
  <c r="J457" i="129"/>
  <c r="I455" i="129"/>
  <c r="U524" i="129"/>
  <c r="J521" i="129"/>
  <c r="U519" i="129"/>
  <c r="U513" i="129"/>
  <c r="J509" i="129"/>
  <c r="U507" i="129"/>
  <c r="J504" i="129"/>
  <c r="J498" i="129"/>
  <c r="J492" i="129"/>
  <c r="U490" i="129"/>
  <c r="J486" i="129"/>
  <c r="U478" i="129"/>
  <c r="J477" i="129"/>
  <c r="J464" i="129"/>
  <c r="U458" i="129"/>
  <c r="U455" i="129"/>
  <c r="I454" i="129"/>
  <c r="J451" i="129"/>
  <c r="U525" i="129"/>
  <c r="J522" i="129"/>
  <c r="J516" i="129"/>
  <c r="U514" i="129"/>
  <c r="J510" i="129"/>
  <c r="U502" i="129"/>
  <c r="J487" i="129"/>
  <c r="U484" i="129"/>
  <c r="J481" i="129"/>
  <c r="U479" i="129"/>
  <c r="U473" i="129"/>
  <c r="J469" i="129"/>
  <c r="J468" i="129"/>
  <c r="J465" i="129"/>
  <c r="U462" i="129"/>
  <c r="J458" i="129"/>
  <c r="J455" i="129"/>
  <c r="U453" i="129"/>
  <c r="I451" i="129"/>
  <c r="J511" i="129"/>
  <c r="U508" i="129"/>
  <c r="J505" i="129"/>
  <c r="U503" i="129"/>
  <c r="J502" i="129"/>
  <c r="U497" i="129"/>
  <c r="J493" i="129"/>
  <c r="U491" i="129"/>
  <c r="J488" i="129"/>
  <c r="U485" i="129"/>
  <c r="J482" i="129"/>
  <c r="J476" i="129"/>
  <c r="U474" i="129"/>
  <c r="J470" i="129"/>
  <c r="J466" i="129"/>
  <c r="U463" i="129"/>
  <c r="I458" i="129"/>
  <c r="U454" i="129"/>
  <c r="J453" i="129"/>
  <c r="J524" i="129"/>
  <c r="U522" i="129"/>
  <c r="J518" i="129"/>
  <c r="U510" i="129"/>
  <c r="U501" i="129"/>
  <c r="J495" i="129"/>
  <c r="U492" i="129"/>
  <c r="J489" i="129"/>
  <c r="U487" i="129"/>
  <c r="U481" i="129"/>
  <c r="U475" i="129"/>
  <c r="J472" i="129"/>
  <c r="U469" i="129"/>
  <c r="U468" i="129"/>
  <c r="U465" i="129"/>
  <c r="J460" i="129"/>
  <c r="I457" i="129"/>
  <c r="U452" i="129"/>
  <c r="U459" i="129"/>
  <c r="N461" i="129"/>
  <c r="N460" i="129" s="1"/>
  <c r="U464" i="129"/>
  <c r="U470" i="129"/>
  <c r="J478" i="129"/>
  <c r="U482" i="129"/>
  <c r="J484" i="129"/>
  <c r="U493" i="129"/>
  <c r="U500" i="129"/>
  <c r="U509" i="129"/>
  <c r="J513" i="129"/>
  <c r="U518" i="129"/>
  <c r="J525" i="129"/>
  <c r="J462" i="129"/>
  <c r="U466" i="129"/>
  <c r="U506" i="129"/>
  <c r="U511" i="129"/>
  <c r="U521" i="129"/>
  <c r="U412" i="129"/>
  <c r="J415" i="129"/>
  <c r="U420" i="129"/>
  <c r="J423" i="129"/>
  <c r="J427" i="129"/>
  <c r="U428" i="129"/>
  <c r="J431" i="129"/>
  <c r="U436" i="129"/>
  <c r="J439" i="129"/>
  <c r="U444" i="129"/>
  <c r="J447" i="129"/>
  <c r="J383" i="129"/>
  <c r="U389" i="129"/>
  <c r="J392" i="129"/>
  <c r="U393" i="129"/>
  <c r="U394" i="129"/>
  <c r="J397" i="129"/>
  <c r="U402" i="129"/>
  <c r="J405" i="129"/>
  <c r="U410" i="129"/>
  <c r="J413" i="129"/>
  <c r="U418" i="129"/>
  <c r="J421" i="129"/>
  <c r="J429" i="129"/>
  <c r="U434" i="129"/>
  <c r="J437" i="129"/>
  <c r="U442" i="129"/>
  <c r="J445" i="129"/>
  <c r="U450" i="129"/>
  <c r="N536" i="129"/>
  <c r="N535" i="129" s="1"/>
  <c r="J381" i="129"/>
  <c r="U383" i="129"/>
  <c r="U388" i="129"/>
  <c r="J391" i="129"/>
  <c r="J396" i="129"/>
  <c r="J404" i="129"/>
  <c r="U409" i="129"/>
  <c r="J412" i="129"/>
  <c r="U417" i="129"/>
  <c r="J420" i="129"/>
  <c r="U425" i="129"/>
  <c r="J428" i="129"/>
  <c r="U433" i="129"/>
  <c r="J436" i="129"/>
  <c r="U441" i="129"/>
  <c r="J444" i="129"/>
  <c r="U449" i="129"/>
  <c r="J622" i="129"/>
  <c r="I621" i="129"/>
  <c r="U619" i="129"/>
  <c r="U618" i="129"/>
  <c r="J617" i="129"/>
  <c r="I616" i="129"/>
  <c r="U614" i="129"/>
  <c r="J608" i="129"/>
  <c r="Q606" i="129"/>
  <c r="D404" i="130" s="1"/>
  <c r="I606" i="129"/>
  <c r="J623" i="129"/>
  <c r="I622" i="129"/>
  <c r="U620" i="129"/>
  <c r="I617" i="129"/>
  <c r="U615" i="129"/>
  <c r="I608" i="129"/>
  <c r="J624" i="129"/>
  <c r="I623" i="129"/>
  <c r="U621" i="129"/>
  <c r="U616" i="129"/>
  <c r="J612" i="129"/>
  <c r="J611" i="129"/>
  <c r="J610" i="129"/>
  <c r="U607" i="129"/>
  <c r="J605" i="129"/>
  <c r="I604" i="129"/>
  <c r="J601" i="129"/>
  <c r="J625" i="129"/>
  <c r="I624" i="129"/>
  <c r="U622" i="129"/>
  <c r="U617" i="129"/>
  <c r="I612" i="129"/>
  <c r="I611" i="129"/>
  <c r="I610" i="129"/>
  <c r="J607" i="129"/>
  <c r="I605" i="129"/>
  <c r="U603" i="129"/>
  <c r="I601" i="129"/>
  <c r="I625" i="129"/>
  <c r="U623" i="129"/>
  <c r="J613" i="129"/>
  <c r="U611" i="129"/>
  <c r="U610" i="129"/>
  <c r="U609" i="129"/>
  <c r="I607" i="129"/>
  <c r="U604" i="129"/>
  <c r="J603" i="129"/>
  <c r="U624" i="129"/>
  <c r="J619" i="129"/>
  <c r="J618" i="129"/>
  <c r="J614" i="129"/>
  <c r="I613" i="129"/>
  <c r="J609" i="129"/>
  <c r="U606" i="129"/>
  <c r="I603" i="129"/>
  <c r="I618" i="129"/>
  <c r="U625" i="129"/>
  <c r="U377" i="129"/>
  <c r="I384" i="129"/>
  <c r="U387" i="129"/>
  <c r="J390" i="129"/>
  <c r="J395" i="129"/>
  <c r="U400" i="129"/>
  <c r="J403" i="129"/>
  <c r="U408" i="129"/>
  <c r="J411" i="129"/>
  <c r="U416" i="129"/>
  <c r="J419" i="129"/>
  <c r="U424" i="129"/>
  <c r="U432" i="129"/>
  <c r="J435" i="129"/>
  <c r="U440" i="129"/>
  <c r="J443" i="129"/>
  <c r="O610" i="129"/>
  <c r="T604" i="129"/>
  <c r="U613" i="129"/>
  <c r="I620" i="129"/>
  <c r="U585" i="129"/>
  <c r="J588" i="129"/>
  <c r="U593" i="129"/>
  <c r="J596" i="129"/>
  <c r="U632" i="129"/>
  <c r="J635" i="129"/>
  <c r="U640" i="129"/>
  <c r="J643" i="129"/>
  <c r="U648" i="129"/>
  <c r="J651" i="129"/>
  <c r="U656" i="129"/>
  <c r="J659" i="129"/>
  <c r="U664" i="129"/>
  <c r="J667" i="129"/>
  <c r="U672" i="129"/>
  <c r="J675" i="129"/>
  <c r="O535" i="129"/>
  <c r="J542" i="129"/>
  <c r="U543" i="129"/>
  <c r="U544" i="129"/>
  <c r="J547" i="129"/>
  <c r="U552" i="129"/>
  <c r="J555" i="129"/>
  <c r="U560" i="129"/>
  <c r="J563" i="129"/>
  <c r="U568" i="129"/>
  <c r="J571" i="129"/>
  <c r="J579" i="129"/>
  <c r="U584" i="129"/>
  <c r="J587" i="129"/>
  <c r="U592" i="129"/>
  <c r="J595" i="129"/>
  <c r="U600" i="129"/>
  <c r="J626" i="129"/>
  <c r="U631" i="129"/>
  <c r="J634" i="129"/>
  <c r="U639" i="129"/>
  <c r="J642" i="129"/>
  <c r="U647" i="129"/>
  <c r="J650" i="129"/>
  <c r="U651" i="129"/>
  <c r="U655" i="129"/>
  <c r="J658" i="129"/>
  <c r="U663" i="129"/>
  <c r="J666" i="129"/>
  <c r="U671" i="129"/>
  <c r="J674" i="129"/>
  <c r="J531" i="129"/>
  <c r="U533" i="129"/>
  <c r="U538" i="129"/>
  <c r="J541" i="129"/>
  <c r="J546" i="129"/>
  <c r="J554" i="129"/>
  <c r="U559" i="129"/>
  <c r="J562" i="129"/>
  <c r="U567" i="129"/>
  <c r="J570" i="129"/>
  <c r="U575" i="129"/>
  <c r="J578" i="129"/>
  <c r="U583" i="129"/>
  <c r="J586" i="129"/>
  <c r="U591" i="129"/>
  <c r="J594" i="129"/>
  <c r="U599" i="129"/>
  <c r="U626" i="129"/>
  <c r="U630" i="129"/>
  <c r="J633" i="129"/>
  <c r="U638" i="129"/>
  <c r="J641" i="129"/>
  <c r="U646" i="129"/>
  <c r="J649" i="129"/>
  <c r="U654" i="129"/>
  <c r="J657" i="129"/>
  <c r="U662" i="129"/>
  <c r="J665" i="129"/>
  <c r="U670" i="129"/>
  <c r="J673" i="129"/>
  <c r="I534" i="129"/>
  <c r="U537" i="129"/>
  <c r="J540" i="129"/>
  <c r="J545" i="129"/>
  <c r="U550" i="129"/>
  <c r="J553" i="129"/>
  <c r="U558" i="129"/>
  <c r="J561" i="129"/>
  <c r="U566" i="129"/>
  <c r="J569" i="129"/>
  <c r="U574" i="129"/>
  <c r="U582" i="129"/>
  <c r="J585" i="129"/>
  <c r="U590" i="129"/>
  <c r="J593" i="129"/>
  <c r="U598" i="129"/>
  <c r="U629" i="129"/>
  <c r="J632" i="129"/>
  <c r="U637" i="129"/>
  <c r="J640" i="129"/>
  <c r="U645" i="129"/>
  <c r="J648" i="129"/>
  <c r="J652" i="129"/>
  <c r="U653" i="129"/>
  <c r="J656" i="129"/>
  <c r="U661" i="129"/>
  <c r="J664" i="129"/>
  <c r="U669" i="129"/>
  <c r="J672" i="129"/>
  <c r="J627" i="129"/>
  <c r="U628" i="129"/>
  <c r="J631" i="129"/>
  <c r="U636" i="129"/>
  <c r="J639" i="129"/>
  <c r="U644" i="129"/>
  <c r="J647" i="129"/>
  <c r="U652" i="129"/>
  <c r="J655" i="129"/>
  <c r="U660" i="129"/>
  <c r="J663" i="129"/>
  <c r="U668" i="129"/>
  <c r="J671" i="129"/>
  <c r="U627" i="129"/>
  <c r="J630" i="129"/>
  <c r="U635" i="129"/>
  <c r="J638" i="129"/>
  <c r="U643" i="129"/>
  <c r="J646" i="129"/>
  <c r="J654" i="129"/>
  <c r="U659" i="129"/>
  <c r="J662" i="129"/>
  <c r="U667" i="129"/>
  <c r="J670" i="129"/>
  <c r="A196" i="131" l="1"/>
  <c r="A154" i="131"/>
  <c r="A162" i="131"/>
  <c r="A170" i="131"/>
  <c r="A178" i="131"/>
  <c r="A151" i="131"/>
  <c r="A155" i="131"/>
  <c r="A179" i="131"/>
  <c r="A199" i="131"/>
  <c r="A157" i="131"/>
  <c r="A165" i="131"/>
  <c r="A173" i="131"/>
  <c r="A181" i="131"/>
  <c r="A200" i="131"/>
  <c r="A166" i="131"/>
  <c r="A174" i="131"/>
  <c r="A192" i="131"/>
  <c r="A167" i="131"/>
  <c r="A183" i="131"/>
  <c r="A152" i="131"/>
  <c r="A168" i="131"/>
  <c r="A184" i="131"/>
  <c r="A153" i="131"/>
  <c r="A169" i="131"/>
  <c r="A185" i="131"/>
  <c r="A197" i="131"/>
  <c r="A163" i="131"/>
  <c r="A171" i="131"/>
  <c r="A198" i="131"/>
  <c r="A156" i="131"/>
  <c r="A164" i="131"/>
  <c r="A172" i="131"/>
  <c r="A180" i="131"/>
  <c r="A158" i="131"/>
  <c r="A182" i="131"/>
  <c r="A193" i="131"/>
  <c r="A159" i="131"/>
  <c r="A175" i="131"/>
  <c r="A194" i="131"/>
  <c r="A160" i="131"/>
  <c r="A176" i="131"/>
  <c r="A195" i="131"/>
  <c r="A161" i="131"/>
  <c r="A177" i="131"/>
  <c r="D171" i="130"/>
  <c r="H153" i="130" s="1"/>
  <c r="D171" i="132"/>
  <c r="D126" i="130"/>
  <c r="H108" i="130" s="1"/>
  <c r="D126" i="132"/>
  <c r="A148" i="131"/>
  <c r="A104" i="131"/>
  <c r="A112" i="131"/>
  <c r="A120" i="131"/>
  <c r="A128" i="131"/>
  <c r="A101" i="131"/>
  <c r="A114" i="131"/>
  <c r="A146" i="131"/>
  <c r="A134" i="131"/>
  <c r="A147" i="131"/>
  <c r="A119" i="131"/>
  <c r="A149" i="131"/>
  <c r="A105" i="131"/>
  <c r="A113" i="131"/>
  <c r="A121" i="131"/>
  <c r="A129" i="131"/>
  <c r="A142" i="131"/>
  <c r="A150" i="131"/>
  <c r="A106" i="131"/>
  <c r="A122" i="131"/>
  <c r="A130" i="131"/>
  <c r="A102" i="131"/>
  <c r="A126" i="131"/>
  <c r="A103" i="131"/>
  <c r="A127" i="131"/>
  <c r="A143" i="131"/>
  <c r="A107" i="131"/>
  <c r="A115" i="131"/>
  <c r="A123" i="131"/>
  <c r="A131" i="131"/>
  <c r="A109" i="131"/>
  <c r="A125" i="131"/>
  <c r="A118" i="131"/>
  <c r="A111" i="131"/>
  <c r="A135" i="131"/>
  <c r="A144" i="131"/>
  <c r="A108" i="131"/>
  <c r="A116" i="131"/>
  <c r="A124" i="131"/>
  <c r="A132" i="131"/>
  <c r="A145" i="131"/>
  <c r="A117" i="131"/>
  <c r="A133" i="131"/>
  <c r="A110" i="131"/>
  <c r="I87" i="132"/>
  <c r="I90" i="132" s="1"/>
  <c r="L87" i="132"/>
  <c r="L90" i="132" s="1"/>
  <c r="L62" i="132" s="1"/>
  <c r="A99" i="131"/>
  <c r="A55" i="131"/>
  <c r="A63" i="131"/>
  <c r="A71" i="131"/>
  <c r="A79" i="131"/>
  <c r="A93" i="131"/>
  <c r="A65" i="131"/>
  <c r="A73" i="131"/>
  <c r="A83" i="131"/>
  <c r="A60" i="131"/>
  <c r="A84" i="131"/>
  <c r="A61" i="131"/>
  <c r="A85" i="131"/>
  <c r="A62" i="131"/>
  <c r="A100" i="131"/>
  <c r="A56" i="131"/>
  <c r="A64" i="131"/>
  <c r="A72" i="131"/>
  <c r="A80" i="131"/>
  <c r="A92" i="131"/>
  <c r="A57" i="131"/>
  <c r="A81" i="131"/>
  <c r="A95" i="131"/>
  <c r="A67" i="131"/>
  <c r="A96" i="131"/>
  <c r="A68" i="131"/>
  <c r="A53" i="131"/>
  <c r="A77" i="131"/>
  <c r="A54" i="131"/>
  <c r="A78" i="131"/>
  <c r="A94" i="131"/>
  <c r="A58" i="131"/>
  <c r="A66" i="131"/>
  <c r="A74" i="131"/>
  <c r="A82" i="131"/>
  <c r="A59" i="131"/>
  <c r="A75" i="131"/>
  <c r="A52" i="131"/>
  <c r="A76" i="131"/>
  <c r="A97" i="131"/>
  <c r="A69" i="131"/>
  <c r="A98" i="131"/>
  <c r="A70" i="131"/>
  <c r="A51" i="131"/>
  <c r="N43" i="61"/>
  <c r="P43" i="61"/>
  <c r="A39" i="131"/>
  <c r="A41" i="130"/>
  <c r="N62" i="130"/>
  <c r="N15" i="130"/>
  <c r="A135" i="130"/>
  <c r="N13" i="130"/>
  <c r="L135" i="130"/>
  <c r="L107" i="130" s="1"/>
  <c r="N160" i="130"/>
  <c r="D158" i="130"/>
  <c r="D160" i="130" s="1"/>
  <c r="A76" i="130"/>
  <c r="A86" i="130"/>
  <c r="N33" i="130"/>
  <c r="AA119" i="131"/>
  <c r="O156" i="129"/>
  <c r="N141" i="130"/>
  <c r="N158" i="130"/>
  <c r="N168" i="130"/>
  <c r="D23" i="130"/>
  <c r="D25" i="130" s="1"/>
  <c r="N177" i="130"/>
  <c r="N149" i="130"/>
  <c r="N138" i="130"/>
  <c r="D293" i="130"/>
  <c r="D295" i="130" s="1"/>
  <c r="A165" i="130"/>
  <c r="A139" i="130"/>
  <c r="A138" i="130"/>
  <c r="N175" i="130"/>
  <c r="N139" i="130"/>
  <c r="N126" i="130"/>
  <c r="N170" i="130"/>
  <c r="N154" i="130"/>
  <c r="N144" i="130"/>
  <c r="A174" i="130"/>
  <c r="N172" i="130"/>
  <c r="N171" i="130"/>
  <c r="N124" i="130"/>
  <c r="N120" i="130"/>
  <c r="N112" i="130"/>
  <c r="A80" i="130"/>
  <c r="N152" i="130"/>
  <c r="N159" i="130"/>
  <c r="N156" i="130"/>
  <c r="N146" i="130"/>
  <c r="N163" i="130"/>
  <c r="N145" i="130"/>
  <c r="A176" i="130"/>
  <c r="I132" i="130"/>
  <c r="I135" i="130" s="1"/>
  <c r="N148" i="130"/>
  <c r="A164" i="130"/>
  <c r="A171" i="130"/>
  <c r="N133" i="130"/>
  <c r="N134" i="130"/>
  <c r="N161" i="130"/>
  <c r="N166" i="130"/>
  <c r="N167" i="130"/>
  <c r="N142" i="130"/>
  <c r="A180" i="130"/>
  <c r="N129" i="130"/>
  <c r="N179" i="130"/>
  <c r="A177" i="130"/>
  <c r="N137" i="130"/>
  <c r="N169" i="130"/>
  <c r="N165" i="130"/>
  <c r="A172" i="130"/>
  <c r="N121" i="130"/>
  <c r="N109" i="130"/>
  <c r="N102" i="130"/>
  <c r="A87" i="130"/>
  <c r="N140" i="130"/>
  <c r="N143" i="130"/>
  <c r="A168" i="130"/>
  <c r="N157" i="130"/>
  <c r="A169" i="130"/>
  <c r="N150" i="130"/>
  <c r="A173" i="130"/>
  <c r="A175" i="130"/>
  <c r="N178" i="130"/>
  <c r="N47" i="130"/>
  <c r="A166" i="130"/>
  <c r="N174" i="130"/>
  <c r="N151" i="130"/>
  <c r="A136" i="130"/>
  <c r="N173" i="130"/>
  <c r="A129" i="130"/>
  <c r="N180" i="130"/>
  <c r="N127" i="130"/>
  <c r="A123" i="130"/>
  <c r="A170" i="130"/>
  <c r="N153" i="130"/>
  <c r="A216" i="130"/>
  <c r="A137" i="130"/>
  <c r="A178" i="130"/>
  <c r="N164" i="130"/>
  <c r="N136" i="130"/>
  <c r="N155" i="130"/>
  <c r="N176" i="130"/>
  <c r="N162" i="130"/>
  <c r="S85" i="131"/>
  <c r="K270" i="130"/>
  <c r="L234" i="130" s="1"/>
  <c r="N67" i="130"/>
  <c r="A30" i="130"/>
  <c r="N63" i="130"/>
  <c r="A43" i="130"/>
  <c r="N50" i="130"/>
  <c r="N37" i="130"/>
  <c r="N81" i="130"/>
  <c r="N84" i="130"/>
  <c r="N64" i="130"/>
  <c r="N59" i="130"/>
  <c r="A47" i="130"/>
  <c r="N49" i="130"/>
  <c r="N2" i="130"/>
  <c r="N1" i="130"/>
  <c r="N77" i="130"/>
  <c r="N89" i="130"/>
  <c r="N48" i="130"/>
  <c r="N56" i="130"/>
  <c r="N72" i="130"/>
  <c r="N88" i="130"/>
  <c r="N11" i="130"/>
  <c r="N60" i="130"/>
  <c r="A46" i="130"/>
  <c r="A79" i="130"/>
  <c r="N12" i="130"/>
  <c r="A75" i="130"/>
  <c r="N55" i="130"/>
  <c r="N71" i="130"/>
  <c r="N82" i="130"/>
  <c r="A83" i="130"/>
  <c r="A37" i="130"/>
  <c r="A89" i="130"/>
  <c r="N86" i="130"/>
  <c r="N75" i="130"/>
  <c r="N58" i="130"/>
  <c r="N54" i="130"/>
  <c r="N70" i="130"/>
  <c r="N78" i="130"/>
  <c r="N73" i="130"/>
  <c r="A78" i="130"/>
  <c r="A34" i="130"/>
  <c r="D68" i="130"/>
  <c r="H68" i="130" s="1"/>
  <c r="A85" i="130"/>
  <c r="N66" i="130"/>
  <c r="N74" i="130"/>
  <c r="A90" i="130"/>
  <c r="N21" i="130"/>
  <c r="N7" i="130"/>
  <c r="N39" i="130"/>
  <c r="N57" i="130"/>
  <c r="N85" i="130"/>
  <c r="N46" i="130"/>
  <c r="N10" i="130"/>
  <c r="N61" i="130"/>
  <c r="N83" i="130"/>
  <c r="A88" i="130"/>
  <c r="N17" i="130"/>
  <c r="N69" i="130"/>
  <c r="N43" i="130"/>
  <c r="A84" i="130"/>
  <c r="N65" i="130"/>
  <c r="A33" i="130"/>
  <c r="A74" i="130"/>
  <c r="N79" i="130"/>
  <c r="A49" i="130"/>
  <c r="N87" i="130"/>
  <c r="A29" i="130"/>
  <c r="A48" i="130"/>
  <c r="N53" i="130"/>
  <c r="N68" i="130"/>
  <c r="N8" i="130"/>
  <c r="A81" i="130"/>
  <c r="A77" i="130"/>
  <c r="N80" i="130"/>
  <c r="K45" i="130"/>
  <c r="L9" i="130" s="1"/>
  <c r="N4" i="130"/>
  <c r="N5" i="130"/>
  <c r="N31" i="130"/>
  <c r="N51" i="130"/>
  <c r="N52" i="130"/>
  <c r="N25" i="130"/>
  <c r="N76" i="130"/>
  <c r="N90" i="130"/>
  <c r="A32" i="130"/>
  <c r="N22" i="130"/>
  <c r="N18" i="130"/>
  <c r="N27" i="130"/>
  <c r="N19" i="130"/>
  <c r="N20" i="130"/>
  <c r="A2" i="130"/>
  <c r="A38" i="130"/>
  <c r="N29" i="130"/>
  <c r="N36" i="130"/>
  <c r="A31" i="130"/>
  <c r="A44" i="130"/>
  <c r="N30" i="130"/>
  <c r="N26" i="130"/>
  <c r="N23" i="130"/>
  <c r="N38" i="130"/>
  <c r="A35" i="130"/>
  <c r="A40" i="130"/>
  <c r="N16" i="130"/>
  <c r="A45" i="130"/>
  <c r="A4" i="130"/>
  <c r="N41" i="130"/>
  <c r="N35" i="130"/>
  <c r="N32" i="130"/>
  <c r="A3" i="130"/>
  <c r="N34" i="130"/>
  <c r="A39" i="130"/>
  <c r="I42" i="130"/>
  <c r="I45" i="130" s="1"/>
  <c r="N24" i="130"/>
  <c r="N14" i="130"/>
  <c r="N3" i="130"/>
  <c r="A36" i="130"/>
  <c r="N44" i="130"/>
  <c r="N213" i="130"/>
  <c r="N40" i="130"/>
  <c r="N6" i="130"/>
  <c r="N42" i="130"/>
  <c r="A42" i="130"/>
  <c r="N28" i="130"/>
  <c r="N9" i="130"/>
  <c r="N204" i="130"/>
  <c r="L42" i="130"/>
  <c r="L45" i="130" s="1"/>
  <c r="L17" i="130" s="1"/>
  <c r="N182" i="130"/>
  <c r="A213" i="130"/>
  <c r="I87" i="130"/>
  <c r="I90" i="130" s="1"/>
  <c r="D36" i="130"/>
  <c r="H18" i="130" s="1"/>
  <c r="N187" i="130"/>
  <c r="A220" i="130"/>
  <c r="N225" i="130"/>
  <c r="N205" i="130"/>
  <c r="N190" i="130"/>
  <c r="N224" i="130"/>
  <c r="O606" i="129"/>
  <c r="A217" i="130"/>
  <c r="N218" i="130"/>
  <c r="L90" i="130"/>
  <c r="L62" i="130" s="1"/>
  <c r="O306" i="129"/>
  <c r="AA219" i="131"/>
  <c r="S234" i="131" s="1"/>
  <c r="D216" i="130"/>
  <c r="A211" i="130"/>
  <c r="I222" i="130"/>
  <c r="I225" i="130" s="1"/>
  <c r="N212" i="130"/>
  <c r="N206" i="130"/>
  <c r="A219" i="130"/>
  <c r="S235" i="131"/>
  <c r="N222" i="130"/>
  <c r="N217" i="130"/>
  <c r="N210" i="130"/>
  <c r="N199" i="130"/>
  <c r="A183" i="130"/>
  <c r="N221" i="130"/>
  <c r="N215" i="130"/>
  <c r="A209" i="130"/>
  <c r="N193" i="130"/>
  <c r="A182" i="130"/>
  <c r="A225" i="130"/>
  <c r="A212" i="130"/>
  <c r="A223" i="130"/>
  <c r="N211" i="130"/>
  <c r="N183" i="130"/>
  <c r="A222" i="130"/>
  <c r="N216" i="130"/>
  <c r="N209" i="130"/>
  <c r="N186" i="130"/>
  <c r="A224" i="130"/>
  <c r="N219" i="130"/>
  <c r="N201" i="130"/>
  <c r="N184" i="130"/>
  <c r="N197" i="130"/>
  <c r="A184" i="130"/>
  <c r="A218" i="130"/>
  <c r="N207" i="130"/>
  <c r="A221" i="130"/>
  <c r="A215" i="130"/>
  <c r="N208" i="130"/>
  <c r="N203" i="130"/>
  <c r="N198" i="130"/>
  <c r="N189" i="130"/>
  <c r="N185" i="130"/>
  <c r="N181" i="130"/>
  <c r="N220" i="130"/>
  <c r="N214" i="130"/>
  <c r="A181" i="130"/>
  <c r="A214" i="130"/>
  <c r="N188" i="130"/>
  <c r="N223" i="130"/>
  <c r="N191" i="130"/>
  <c r="N196" i="130"/>
  <c r="N202" i="130"/>
  <c r="N200" i="130"/>
  <c r="N194" i="130"/>
  <c r="N192" i="130"/>
  <c r="N195" i="130"/>
  <c r="AA169" i="131"/>
  <c r="O231" i="129"/>
  <c r="S185" i="131"/>
  <c r="A179" i="130"/>
  <c r="I177" i="130"/>
  <c r="I180" i="130" s="1"/>
  <c r="N147" i="130"/>
  <c r="S135" i="131"/>
  <c r="A134" i="130"/>
  <c r="A128" i="130"/>
  <c r="A122" i="130"/>
  <c r="N117" i="130"/>
  <c r="N103" i="130"/>
  <c r="A93" i="130"/>
  <c r="N131" i="130"/>
  <c r="A91" i="130"/>
  <c r="A130" i="130"/>
  <c r="N128" i="130"/>
  <c r="N113" i="130"/>
  <c r="N100" i="130"/>
  <c r="A133" i="130"/>
  <c r="A127" i="130"/>
  <c r="A121" i="130"/>
  <c r="N111" i="130"/>
  <c r="N107" i="130"/>
  <c r="N96" i="130"/>
  <c r="N92" i="130"/>
  <c r="N132" i="130"/>
  <c r="A126" i="130"/>
  <c r="A120" i="130"/>
  <c r="N116" i="130"/>
  <c r="N106" i="130"/>
  <c r="N99" i="130"/>
  <c r="A131" i="130"/>
  <c r="A132" i="130"/>
  <c r="N125" i="130"/>
  <c r="N119" i="130"/>
  <c r="N110" i="130"/>
  <c r="N105" i="130"/>
  <c r="N95" i="130"/>
  <c r="A92" i="130"/>
  <c r="A125" i="130"/>
  <c r="N118" i="130"/>
  <c r="N115" i="130"/>
  <c r="N101" i="130"/>
  <c r="N98" i="130"/>
  <c r="N91" i="130"/>
  <c r="N130" i="130"/>
  <c r="A124" i="130"/>
  <c r="N94" i="130"/>
  <c r="N135" i="130"/>
  <c r="N123" i="130"/>
  <c r="N114" i="130"/>
  <c r="N108" i="130"/>
  <c r="N104" i="130"/>
  <c r="N97" i="130"/>
  <c r="A94" i="130"/>
  <c r="N122" i="130"/>
  <c r="N93" i="130"/>
  <c r="O81" i="129"/>
  <c r="D81" i="130"/>
  <c r="H63" i="130" s="1"/>
  <c r="AA69" i="131"/>
  <c r="O6" i="129"/>
  <c r="L118" i="130"/>
  <c r="D338" i="130"/>
  <c r="D340" i="130" s="1"/>
  <c r="M225" i="130"/>
  <c r="L208" i="130" s="1"/>
  <c r="J405" i="130"/>
  <c r="L366" i="130" s="1"/>
  <c r="L388" i="130"/>
  <c r="K180" i="130"/>
  <c r="L144" i="130" s="1"/>
  <c r="J225" i="130"/>
  <c r="L186" i="130" s="1"/>
  <c r="K405" i="130"/>
  <c r="L369" i="130" s="1"/>
  <c r="J315" i="130"/>
  <c r="L276" i="130" s="1"/>
  <c r="K135" i="130"/>
  <c r="L99" i="130" s="1"/>
  <c r="H283" i="130"/>
  <c r="J135" i="130"/>
  <c r="L96" i="130" s="1"/>
  <c r="K90" i="130"/>
  <c r="L54" i="130" s="1"/>
  <c r="L73" i="130"/>
  <c r="L72" i="130"/>
  <c r="L252" i="130"/>
  <c r="L253" i="130"/>
  <c r="K315" i="130"/>
  <c r="L279" i="130" s="1"/>
  <c r="M315" i="130"/>
  <c r="L342" i="130"/>
  <c r="L343" i="130"/>
  <c r="H238" i="130"/>
  <c r="D240" i="130"/>
  <c r="H383" i="130"/>
  <c r="D385" i="130"/>
  <c r="H13" i="130"/>
  <c r="D15" i="130"/>
  <c r="J270" i="130"/>
  <c r="L231" i="130" s="1"/>
  <c r="M180" i="130"/>
  <c r="D250" i="130"/>
  <c r="H248" i="130"/>
  <c r="D113" i="130"/>
  <c r="D330" i="130"/>
  <c r="H328" i="130"/>
  <c r="K225" i="130"/>
  <c r="L189" i="130" s="1"/>
  <c r="L27" i="130"/>
  <c r="L28" i="130"/>
  <c r="H203" i="130"/>
  <c r="D205" i="130"/>
  <c r="D105" i="130"/>
  <c r="H103" i="130"/>
  <c r="K360" i="130"/>
  <c r="L324" i="130" s="1"/>
  <c r="D150" i="130"/>
  <c r="H148" i="130"/>
  <c r="K578" i="129"/>
  <c r="K579" i="129" s="1"/>
  <c r="K580" i="129" s="1"/>
  <c r="K581" i="129" s="1"/>
  <c r="K582" i="129" s="1"/>
  <c r="K583" i="129" s="1"/>
  <c r="K584" i="129" s="1"/>
  <c r="K585" i="129" s="1"/>
  <c r="K586" i="129" s="1"/>
  <c r="K587" i="129" s="1"/>
  <c r="K588" i="129" s="1"/>
  <c r="K589" i="129" s="1"/>
  <c r="K590" i="129" s="1"/>
  <c r="K591" i="129" s="1"/>
  <c r="K592" i="129" s="1"/>
  <c r="K593" i="129" s="1"/>
  <c r="K594" i="129" s="1"/>
  <c r="K595" i="129" s="1"/>
  <c r="K596" i="129" s="1"/>
  <c r="K597" i="129" s="1"/>
  <c r="K598" i="129" s="1"/>
  <c r="K599" i="129" s="1"/>
  <c r="K600" i="129" s="1"/>
  <c r="K428" i="129"/>
  <c r="K429" i="129" s="1"/>
  <c r="K430" i="129" s="1"/>
  <c r="K431" i="129" s="1"/>
  <c r="K432" i="129" s="1"/>
  <c r="K433" i="129" s="1"/>
  <c r="K434" i="129" s="1"/>
  <c r="K435" i="129" s="1"/>
  <c r="K436" i="129" s="1"/>
  <c r="K437" i="129" s="1"/>
  <c r="K438" i="129" s="1"/>
  <c r="K439" i="129" s="1"/>
  <c r="K440" i="129" s="1"/>
  <c r="K441" i="129" s="1"/>
  <c r="K442" i="129" s="1"/>
  <c r="K443" i="129" s="1"/>
  <c r="K444" i="129" s="1"/>
  <c r="K445" i="129" s="1"/>
  <c r="K446" i="129" s="1"/>
  <c r="K447" i="129" s="1"/>
  <c r="K448" i="129" s="1"/>
  <c r="K449" i="129" s="1"/>
  <c r="K450" i="129" s="1"/>
  <c r="K353" i="129"/>
  <c r="K354" i="129" s="1"/>
  <c r="K355" i="129" s="1"/>
  <c r="K356" i="129" s="1"/>
  <c r="K357" i="129" s="1"/>
  <c r="K358" i="129" s="1"/>
  <c r="K359" i="129" s="1"/>
  <c r="K360" i="129" s="1"/>
  <c r="K361" i="129" s="1"/>
  <c r="K362" i="129" s="1"/>
  <c r="K363" i="129" s="1"/>
  <c r="K364" i="129" s="1"/>
  <c r="K365" i="129" s="1"/>
  <c r="K366" i="129" s="1"/>
  <c r="K367" i="129" s="1"/>
  <c r="K368" i="129" s="1"/>
  <c r="K369" i="129" s="1"/>
  <c r="K370" i="129" s="1"/>
  <c r="K371" i="129" s="1"/>
  <c r="K372" i="129" s="1"/>
  <c r="K373" i="129" s="1"/>
  <c r="K374" i="129" s="1"/>
  <c r="K375" i="129" s="1"/>
  <c r="K503" i="129"/>
  <c r="K504" i="129" s="1"/>
  <c r="K505" i="129" s="1"/>
  <c r="K506" i="129" s="1"/>
  <c r="K507" i="129" s="1"/>
  <c r="K508" i="129" s="1"/>
  <c r="K509" i="129" s="1"/>
  <c r="K510" i="129" s="1"/>
  <c r="K511" i="129" s="1"/>
  <c r="K512" i="129" s="1"/>
  <c r="K513" i="129" s="1"/>
  <c r="K514" i="129" s="1"/>
  <c r="K515" i="129" s="1"/>
  <c r="K516" i="129" s="1"/>
  <c r="K517" i="129" s="1"/>
  <c r="K518" i="129" s="1"/>
  <c r="K519" i="129" s="1"/>
  <c r="K520" i="129" s="1"/>
  <c r="K521" i="129" s="1"/>
  <c r="K522" i="129" s="1"/>
  <c r="K523" i="129" s="1"/>
  <c r="K524" i="129" s="1"/>
  <c r="K525" i="129" s="1"/>
  <c r="K203" i="129"/>
  <c r="K204" i="129" s="1"/>
  <c r="K205" i="129" s="1"/>
  <c r="K206" i="129" s="1"/>
  <c r="K207" i="129" s="1"/>
  <c r="K208" i="129" s="1"/>
  <c r="K209" i="129" s="1"/>
  <c r="K210" i="129" s="1"/>
  <c r="K211" i="129" s="1"/>
  <c r="K212" i="129" s="1"/>
  <c r="K213" i="129" s="1"/>
  <c r="K214" i="129" s="1"/>
  <c r="K215" i="129" s="1"/>
  <c r="K216" i="129" s="1"/>
  <c r="K217" i="129" s="1"/>
  <c r="K218" i="129" s="1"/>
  <c r="K219" i="129" s="1"/>
  <c r="K220" i="129" s="1"/>
  <c r="K221" i="129" s="1"/>
  <c r="K222" i="129" s="1"/>
  <c r="K223" i="129" s="1"/>
  <c r="K224" i="129" s="1"/>
  <c r="K225" i="129" s="1"/>
  <c r="K53" i="129"/>
  <c r="K54" i="129" s="1"/>
  <c r="K55" i="129" s="1"/>
  <c r="K56" i="129" s="1"/>
  <c r="K57" i="129" s="1"/>
  <c r="K58" i="129" s="1"/>
  <c r="K59" i="129" s="1"/>
  <c r="K60" i="129" s="1"/>
  <c r="K61" i="129" s="1"/>
  <c r="K62" i="129" s="1"/>
  <c r="K63" i="129" s="1"/>
  <c r="K64" i="129" s="1"/>
  <c r="K65" i="129" s="1"/>
  <c r="K66" i="129" s="1"/>
  <c r="K67" i="129" s="1"/>
  <c r="K68" i="129" s="1"/>
  <c r="K69" i="129" s="1"/>
  <c r="K70" i="129" s="1"/>
  <c r="K71" i="129" s="1"/>
  <c r="K72" i="129" s="1"/>
  <c r="K73" i="129" s="1"/>
  <c r="K74" i="129" s="1"/>
  <c r="K75" i="129" s="1"/>
  <c r="K128" i="129"/>
  <c r="K129" i="129" s="1"/>
  <c r="K130" i="129" s="1"/>
  <c r="K131" i="129" s="1"/>
  <c r="K132" i="129" s="1"/>
  <c r="K133" i="129" s="1"/>
  <c r="K134" i="129" s="1"/>
  <c r="K135" i="129" s="1"/>
  <c r="K136" i="129" s="1"/>
  <c r="K137" i="129" s="1"/>
  <c r="K138" i="129" s="1"/>
  <c r="K139" i="129" s="1"/>
  <c r="K140" i="129" s="1"/>
  <c r="K141" i="129" s="1"/>
  <c r="K142" i="129" s="1"/>
  <c r="K143" i="129" s="1"/>
  <c r="K144" i="129" s="1"/>
  <c r="K145" i="129" s="1"/>
  <c r="K146" i="129" s="1"/>
  <c r="K147" i="129" s="1"/>
  <c r="K148" i="129" s="1"/>
  <c r="K149" i="129" s="1"/>
  <c r="K150" i="129" s="1"/>
  <c r="K278" i="129"/>
  <c r="K279" i="129" s="1"/>
  <c r="K280" i="129" s="1"/>
  <c r="K281" i="129" s="1"/>
  <c r="K282" i="129" s="1"/>
  <c r="K283" i="129" s="1"/>
  <c r="K284" i="129" s="1"/>
  <c r="K285" i="129" s="1"/>
  <c r="K286" i="129" s="1"/>
  <c r="K287" i="129" s="1"/>
  <c r="K288" i="129" s="1"/>
  <c r="K289" i="129" s="1"/>
  <c r="K290" i="129" s="1"/>
  <c r="K291" i="129" s="1"/>
  <c r="K292" i="129" s="1"/>
  <c r="K293" i="129" s="1"/>
  <c r="K294" i="129" s="1"/>
  <c r="K295" i="129" s="1"/>
  <c r="K296" i="129" s="1"/>
  <c r="K297" i="129" s="1"/>
  <c r="K298" i="129" s="1"/>
  <c r="K299" i="129" s="1"/>
  <c r="K300" i="129" s="1"/>
  <c r="O531" i="129"/>
  <c r="O456" i="129"/>
  <c r="O381" i="129"/>
  <c r="D3" i="3"/>
  <c r="F3" i="6"/>
  <c r="A89" i="131" l="1"/>
  <c r="A91" i="131"/>
  <c r="A90" i="131"/>
  <c r="A190" i="131"/>
  <c r="A191" i="131"/>
  <c r="A189" i="131"/>
  <c r="A187" i="131"/>
  <c r="A186" i="131"/>
  <c r="A188" i="131"/>
  <c r="A141" i="131"/>
  <c r="A140" i="131"/>
  <c r="A139" i="131"/>
  <c r="B2" i="39"/>
  <c r="H158" i="130"/>
  <c r="H23" i="130"/>
  <c r="H293" i="130"/>
  <c r="H338" i="130"/>
  <c r="D70" i="130"/>
  <c r="L207" i="130"/>
  <c r="L162" i="130"/>
  <c r="L163" i="130"/>
  <c r="D115" i="130"/>
  <c r="H113" i="130"/>
  <c r="L297" i="130"/>
  <c r="L298" i="130"/>
  <c r="R89" i="73"/>
  <c r="Q89" i="73"/>
  <c r="D547" i="55" l="1"/>
  <c r="I451" i="55"/>
  <c r="J451" i="55"/>
  <c r="G457" i="55"/>
  <c r="F457" i="55"/>
  <c r="J490" i="55"/>
  <c r="I490" i="55"/>
  <c r="H490" i="55"/>
  <c r="G490" i="55" s="1"/>
  <c r="J489" i="55"/>
  <c r="I489" i="55"/>
  <c r="H489" i="55" s="1"/>
  <c r="G489" i="55" s="1"/>
  <c r="I529" i="55"/>
  <c r="A490" i="55" l="1"/>
  <c r="A489" i="55"/>
  <c r="Q606" i="123"/>
  <c r="N206" i="60" l="1"/>
  <c r="P206" i="60" s="1"/>
  <c r="M206" i="60" s="1"/>
  <c r="N205" i="60"/>
  <c r="P205" i="60" s="1"/>
  <c r="M205" i="60" s="1"/>
  <c r="N204" i="60"/>
  <c r="P204" i="60" s="1"/>
  <c r="M204" i="60" s="1"/>
  <c r="N203" i="60"/>
  <c r="P203" i="60" s="1"/>
  <c r="M203" i="60" s="1"/>
  <c r="N202" i="60"/>
  <c r="P202" i="60" s="1"/>
  <c r="M202" i="60" s="1"/>
  <c r="N201" i="60"/>
  <c r="P201" i="60" s="1"/>
  <c r="M201" i="60" s="1"/>
  <c r="N200" i="60"/>
  <c r="P200" i="60" s="1"/>
  <c r="M200" i="60" s="1"/>
  <c r="N198" i="60"/>
  <c r="P198" i="60" s="1"/>
  <c r="M198" i="60" s="1"/>
  <c r="N197" i="60"/>
  <c r="P197" i="60" s="1"/>
  <c r="M197" i="60" s="1"/>
  <c r="N196" i="60"/>
  <c r="P196" i="60" s="1"/>
  <c r="M196" i="60" s="1"/>
  <c r="N195" i="60"/>
  <c r="P195" i="60" s="1"/>
  <c r="M195" i="60" s="1"/>
  <c r="N194" i="60"/>
  <c r="P194" i="60" s="1"/>
  <c r="M194" i="60" s="1"/>
  <c r="N193" i="60"/>
  <c r="P193" i="60" s="1"/>
  <c r="M193" i="60" s="1"/>
  <c r="N192" i="60"/>
  <c r="P192" i="60" s="1"/>
  <c r="M192" i="60" s="1"/>
  <c r="P191" i="60"/>
  <c r="M191" i="60" s="1"/>
  <c r="N190" i="60"/>
  <c r="P190" i="60" s="1"/>
  <c r="M190" i="60" s="1"/>
  <c r="N189" i="60"/>
  <c r="P189" i="60" s="1"/>
  <c r="M189" i="60" s="1"/>
  <c r="N188" i="60"/>
  <c r="P188" i="60" s="1"/>
  <c r="M188" i="60" s="1"/>
  <c r="N187" i="60"/>
  <c r="P187" i="60" s="1"/>
  <c r="M187" i="60" s="1"/>
  <c r="N186" i="60"/>
  <c r="P186" i="60" s="1"/>
  <c r="M186" i="60" s="1"/>
  <c r="N185" i="60"/>
  <c r="P185" i="60" s="1"/>
  <c r="M185" i="60" s="1"/>
  <c r="N184" i="60"/>
  <c r="P184" i="60" s="1"/>
  <c r="M184" i="60" s="1"/>
  <c r="N183" i="60"/>
  <c r="N182" i="60"/>
  <c r="P182" i="60" s="1"/>
  <c r="M182" i="60" s="1"/>
  <c r="N181" i="60"/>
  <c r="P181" i="60" s="1"/>
  <c r="M181" i="60" s="1"/>
  <c r="N180" i="60"/>
  <c r="P180" i="60" s="1"/>
  <c r="M180" i="60" s="1"/>
  <c r="N179" i="60"/>
  <c r="P179" i="60" s="1"/>
  <c r="M179" i="60" s="1"/>
  <c r="N178" i="60"/>
  <c r="P178" i="60" s="1"/>
  <c r="M178" i="60" s="1"/>
  <c r="N177" i="60"/>
  <c r="P177" i="60" s="1"/>
  <c r="M177" i="60" s="1"/>
  <c r="N176" i="60"/>
  <c r="P176" i="60" s="1"/>
  <c r="M176" i="60" s="1"/>
  <c r="N175" i="60"/>
  <c r="N174" i="60"/>
  <c r="P174" i="60" s="1"/>
  <c r="M174" i="60" s="1"/>
  <c r="N173" i="60"/>
  <c r="P173" i="60" s="1"/>
  <c r="M173" i="60" s="1"/>
  <c r="N172" i="60"/>
  <c r="P172" i="60" s="1"/>
  <c r="M172" i="60" s="1"/>
  <c r="N171" i="60"/>
  <c r="P171" i="60" s="1"/>
  <c r="M171" i="60" s="1"/>
  <c r="N170" i="60"/>
  <c r="P170" i="60" s="1"/>
  <c r="M170" i="60" s="1"/>
  <c r="N169" i="60"/>
  <c r="P169" i="60" s="1"/>
  <c r="M169" i="60" s="1"/>
  <c r="N168" i="60"/>
  <c r="P168" i="60" s="1"/>
  <c r="M168" i="60" s="1"/>
  <c r="N167" i="60"/>
  <c r="N166" i="60"/>
  <c r="P166" i="60" s="1"/>
  <c r="M166" i="60" s="1"/>
  <c r="N165" i="60"/>
  <c r="P165" i="60" s="1"/>
  <c r="M165" i="60" s="1"/>
  <c r="N164" i="60"/>
  <c r="P164" i="60" s="1"/>
  <c r="M164" i="60" s="1"/>
  <c r="N163" i="60"/>
  <c r="P163" i="60" s="1"/>
  <c r="M163" i="60" s="1"/>
  <c r="N162" i="60"/>
  <c r="P162" i="60" s="1"/>
  <c r="M162" i="60" s="1"/>
  <c r="N161" i="60"/>
  <c r="P161" i="60" s="1"/>
  <c r="M161" i="60" s="1"/>
  <c r="N160" i="60"/>
  <c r="P160" i="60" s="1"/>
  <c r="M160" i="60" s="1"/>
  <c r="N159" i="60"/>
  <c r="N158" i="60"/>
  <c r="P158" i="60" s="1"/>
  <c r="M158" i="60" s="1"/>
  <c r="N157" i="60"/>
  <c r="P157" i="60" s="1"/>
  <c r="M157" i="60" s="1"/>
  <c r="N156" i="60"/>
  <c r="P156" i="60" s="1"/>
  <c r="M156" i="60" s="1"/>
  <c r="N155" i="60"/>
  <c r="P155" i="60" s="1"/>
  <c r="M155" i="60" s="1"/>
  <c r="N154" i="60"/>
  <c r="P154" i="60" s="1"/>
  <c r="M154" i="60" s="1"/>
  <c r="N153" i="60"/>
  <c r="P153" i="60" s="1"/>
  <c r="M153" i="60" s="1"/>
  <c r="N152" i="60"/>
  <c r="N151" i="60"/>
  <c r="N150" i="60"/>
  <c r="P150" i="60" s="1"/>
  <c r="M150" i="60" s="1"/>
  <c r="N149" i="60"/>
  <c r="P149" i="60" s="1"/>
  <c r="M149" i="60" s="1"/>
  <c r="N148" i="60"/>
  <c r="P148" i="60" s="1"/>
  <c r="M148" i="60" s="1"/>
  <c r="N147" i="60"/>
  <c r="P147" i="60" s="1"/>
  <c r="M147" i="60" s="1"/>
  <c r="N146" i="60"/>
  <c r="P146" i="60" s="1"/>
  <c r="M146" i="60" s="1"/>
  <c r="N145" i="60"/>
  <c r="P145" i="60" s="1"/>
  <c r="M145" i="60" s="1"/>
  <c r="N144" i="60"/>
  <c r="P144" i="60" s="1"/>
  <c r="M144" i="60" s="1"/>
  <c r="N143" i="60"/>
  <c r="P143" i="60" s="1"/>
  <c r="M143" i="60" s="1"/>
  <c r="N142" i="60"/>
  <c r="P142" i="60" s="1"/>
  <c r="M142" i="60" s="1"/>
  <c r="N141" i="60"/>
  <c r="P141" i="60" s="1"/>
  <c r="M141" i="60" s="1"/>
  <c r="N140" i="60"/>
  <c r="P140" i="60" s="1"/>
  <c r="M140" i="60" s="1"/>
  <c r="N139" i="60"/>
  <c r="P139" i="60" s="1"/>
  <c r="M139" i="60" s="1"/>
  <c r="N138" i="60"/>
  <c r="P138" i="60" s="1"/>
  <c r="M138" i="60" s="1"/>
  <c r="N137" i="60"/>
  <c r="P137" i="60" s="1"/>
  <c r="M137" i="60" s="1"/>
  <c r="N136" i="60"/>
  <c r="P136" i="60" s="1"/>
  <c r="M136" i="60" s="1"/>
  <c r="N133" i="60"/>
  <c r="P133" i="60" s="1"/>
  <c r="M133" i="60" s="1"/>
  <c r="N132" i="60"/>
  <c r="P132" i="60" s="1"/>
  <c r="M132" i="60" s="1"/>
  <c r="N131" i="60"/>
  <c r="P131" i="60" s="1"/>
  <c r="M131" i="60" s="1"/>
  <c r="N130" i="60"/>
  <c r="P130" i="60" s="1"/>
  <c r="M130" i="60" s="1"/>
  <c r="N129" i="60"/>
  <c r="P129" i="60" s="1"/>
  <c r="M129" i="60" s="1"/>
  <c r="N128" i="60"/>
  <c r="P128" i="60" s="1"/>
  <c r="M128" i="60" s="1"/>
  <c r="N127" i="60"/>
  <c r="P127" i="60" s="1"/>
  <c r="M127" i="60" s="1"/>
  <c r="N126" i="60"/>
  <c r="N125" i="60"/>
  <c r="P125" i="60" s="1"/>
  <c r="M125" i="60" s="1"/>
  <c r="N124" i="60"/>
  <c r="P124" i="60" s="1"/>
  <c r="M124" i="60" s="1"/>
  <c r="N123" i="60"/>
  <c r="P123" i="60" s="1"/>
  <c r="M123" i="60" s="1"/>
  <c r="N122" i="60"/>
  <c r="P122" i="60" s="1"/>
  <c r="M122" i="60" s="1"/>
  <c r="N121" i="60"/>
  <c r="P121" i="60" s="1"/>
  <c r="M121" i="60" s="1"/>
  <c r="N120" i="60"/>
  <c r="P120" i="60" s="1"/>
  <c r="M120" i="60" s="1"/>
  <c r="N119" i="60"/>
  <c r="P119" i="60" s="1"/>
  <c r="M119" i="60" s="1"/>
  <c r="N118" i="60"/>
  <c r="N117" i="60"/>
  <c r="P117" i="60" s="1"/>
  <c r="M117" i="60" s="1"/>
  <c r="N116" i="60"/>
  <c r="P116" i="60" s="1"/>
  <c r="M116" i="60" s="1"/>
  <c r="N115" i="60"/>
  <c r="P115" i="60" s="1"/>
  <c r="M115" i="60" s="1"/>
  <c r="N114" i="60"/>
  <c r="P114" i="60" s="1"/>
  <c r="M114" i="60" s="1"/>
  <c r="N113" i="60"/>
  <c r="P113" i="60" s="1"/>
  <c r="M113" i="60" s="1"/>
  <c r="N112" i="60"/>
  <c r="P112" i="60" s="1"/>
  <c r="M112" i="60" s="1"/>
  <c r="N111" i="60"/>
  <c r="N110" i="60"/>
  <c r="N109" i="60"/>
  <c r="P109" i="60" s="1"/>
  <c r="M109" i="60" s="1"/>
  <c r="N108" i="60"/>
  <c r="P108" i="60" s="1"/>
  <c r="M108" i="60" s="1"/>
  <c r="N107" i="60"/>
  <c r="P107" i="60" s="1"/>
  <c r="M107" i="60" s="1"/>
  <c r="N106" i="60"/>
  <c r="P106" i="60" s="1"/>
  <c r="M106" i="60" s="1"/>
  <c r="N105" i="60"/>
  <c r="P105" i="60" s="1"/>
  <c r="M105" i="60" s="1"/>
  <c r="N104" i="60"/>
  <c r="N103" i="60"/>
  <c r="M103" i="60" s="1"/>
  <c r="N102" i="60"/>
  <c r="P102" i="60" s="1"/>
  <c r="M102" i="60" s="1"/>
  <c r="N101" i="60"/>
  <c r="P101" i="60" s="1"/>
  <c r="M101" i="60" s="1"/>
  <c r="N100" i="60"/>
  <c r="P100" i="60" s="1"/>
  <c r="M100" i="60" s="1"/>
  <c r="N99" i="60"/>
  <c r="P99" i="60" s="1"/>
  <c r="M99" i="60" s="1"/>
  <c r="N98" i="60"/>
  <c r="P98" i="60" s="1"/>
  <c r="M98" i="60" s="1"/>
  <c r="N97" i="60"/>
  <c r="P97" i="60" s="1"/>
  <c r="M97" i="60" s="1"/>
  <c r="N96" i="60"/>
  <c r="N95" i="60"/>
  <c r="M95" i="60" s="1"/>
  <c r="N94" i="60"/>
  <c r="P94" i="60" s="1"/>
  <c r="M94" i="60" s="1"/>
  <c r="N93" i="60"/>
  <c r="P93" i="60" s="1"/>
  <c r="M93" i="60" s="1"/>
  <c r="N92" i="60"/>
  <c r="P92" i="60" s="1"/>
  <c r="M92" i="60" s="1"/>
  <c r="N91" i="60"/>
  <c r="P91" i="60" s="1"/>
  <c r="M91" i="60" s="1"/>
  <c r="N90" i="60"/>
  <c r="P90" i="60" s="1"/>
  <c r="M90" i="60" s="1"/>
  <c r="N89" i="60"/>
  <c r="P89" i="60" s="1"/>
  <c r="M89" i="60" s="1"/>
  <c r="N88" i="60"/>
  <c r="P88" i="60" s="1"/>
  <c r="M88" i="60" s="1"/>
  <c r="N87" i="60"/>
  <c r="M87" i="60" s="1"/>
  <c r="N79" i="60"/>
  <c r="M79" i="60" s="1"/>
  <c r="N86" i="60"/>
  <c r="P86" i="60" s="1"/>
  <c r="M86" i="60" s="1"/>
  <c r="N85" i="60"/>
  <c r="P85" i="60" s="1"/>
  <c r="M85" i="60" s="1"/>
  <c r="N84" i="60"/>
  <c r="P84" i="60" s="1"/>
  <c r="M84" i="60" s="1"/>
  <c r="N83" i="60"/>
  <c r="P83" i="60" s="1"/>
  <c r="M83" i="60" s="1"/>
  <c r="N82" i="60"/>
  <c r="P82" i="60" s="1"/>
  <c r="M82" i="60" s="1"/>
  <c r="N81" i="60"/>
  <c r="P81" i="60" s="1"/>
  <c r="M81" i="60" s="1"/>
  <c r="N80" i="60"/>
  <c r="P80" i="60" s="1"/>
  <c r="M80" i="60" s="1"/>
  <c r="N78" i="60"/>
  <c r="P78" i="60" s="1"/>
  <c r="M78" i="60" s="1"/>
  <c r="N77" i="60"/>
  <c r="P77" i="60" s="1"/>
  <c r="M77" i="60" s="1"/>
  <c r="N76" i="60"/>
  <c r="P76" i="60" s="1"/>
  <c r="M76" i="60" s="1"/>
  <c r="N75" i="60"/>
  <c r="P75" i="60" s="1"/>
  <c r="M75" i="60" s="1"/>
  <c r="N74" i="60"/>
  <c r="P74" i="60" s="1"/>
  <c r="M74" i="60" s="1"/>
  <c r="N73" i="60"/>
  <c r="P73" i="60" s="1"/>
  <c r="M73" i="60" s="1"/>
  <c r="N72" i="60"/>
  <c r="P72" i="60" s="1"/>
  <c r="M72" i="60" s="1"/>
  <c r="N71" i="60"/>
  <c r="M71" i="60" s="1"/>
  <c r="N164" i="123"/>
  <c r="R164" i="123"/>
  <c r="Q164" i="123"/>
  <c r="P96" i="60" l="1"/>
  <c r="M96" i="60"/>
  <c r="O111" i="60"/>
  <c r="P111" i="60" s="1"/>
  <c r="M111" i="60" s="1"/>
  <c r="O104" i="60"/>
  <c r="P104" i="60" s="1"/>
  <c r="M104" i="60" s="1"/>
  <c r="P110" i="60"/>
  <c r="M110" i="60" s="1"/>
  <c r="P95" i="60"/>
  <c r="P152" i="60"/>
  <c r="M152" i="60" s="1"/>
  <c r="P159" i="60"/>
  <c r="M159" i="60" s="1"/>
  <c r="P167" i="60"/>
  <c r="M167" i="60" s="1"/>
  <c r="P183" i="60"/>
  <c r="M183" i="60" s="1"/>
  <c r="P151" i="60"/>
  <c r="M151" i="60" s="1"/>
  <c r="P175" i="60"/>
  <c r="M175" i="60" s="1"/>
  <c r="P118" i="60"/>
  <c r="M118" i="60" s="1"/>
  <c r="P126" i="60"/>
  <c r="M126" i="60" s="1"/>
  <c r="R239" i="125"/>
  <c r="Q239" i="125"/>
  <c r="N239" i="125"/>
  <c r="N241" i="123"/>
  <c r="Q241" i="123"/>
  <c r="N88" i="123" l="1"/>
  <c r="N87" i="123"/>
  <c r="N540" i="120"/>
  <c r="G193" i="59" l="1"/>
  <c r="E193" i="59"/>
  <c r="D193" i="59"/>
  <c r="C193" i="59"/>
  <c r="G192" i="59"/>
  <c r="E192" i="59"/>
  <c r="D192" i="59"/>
  <c r="C192" i="59"/>
  <c r="G191" i="59"/>
  <c r="E191" i="59"/>
  <c r="D191" i="59"/>
  <c r="C191" i="59"/>
  <c r="G190" i="59"/>
  <c r="E190" i="59"/>
  <c r="D190" i="59"/>
  <c r="C190" i="59"/>
  <c r="G189" i="59"/>
  <c r="E189" i="59"/>
  <c r="D189" i="59"/>
  <c r="C189" i="59"/>
  <c r="G188" i="59"/>
  <c r="E188" i="59"/>
  <c r="D188" i="59"/>
  <c r="C188" i="59"/>
  <c r="G187" i="59"/>
  <c r="E187" i="59"/>
  <c r="D187" i="59"/>
  <c r="C187" i="59"/>
  <c r="D23" i="61"/>
  <c r="P23" i="61" l="1"/>
  <c r="R23" i="61"/>
  <c r="D32" i="61"/>
  <c r="P32" i="61" l="1"/>
  <c r="R32" i="61"/>
  <c r="E225" i="126" l="1"/>
  <c r="E175" i="126"/>
  <c r="E125" i="126"/>
  <c r="E75" i="126"/>
  <c r="E25" i="126"/>
  <c r="E433" i="121"/>
  <c r="E325" i="121"/>
  <c r="E275" i="121"/>
  <c r="E225" i="121"/>
  <c r="E175" i="121"/>
  <c r="E125" i="121"/>
  <c r="E75" i="121"/>
  <c r="E25" i="121"/>
  <c r="E429" i="118"/>
  <c r="E379" i="118"/>
  <c r="E328" i="118"/>
  <c r="E277" i="118"/>
  <c r="E227" i="118"/>
  <c r="E176" i="118"/>
  <c r="E381" i="72"/>
  <c r="E331" i="72"/>
  <c r="E280" i="72"/>
  <c r="E230" i="72"/>
  <c r="E179" i="72"/>
  <c r="E128" i="72"/>
  <c r="E77" i="72"/>
  <c r="E26" i="72"/>
  <c r="E25" i="118"/>
  <c r="AQ442" i="121" l="1"/>
  <c r="AQ427" i="121"/>
  <c r="E434" i="121" s="1"/>
  <c r="S427" i="121"/>
  <c r="K427" i="121"/>
  <c r="AO411" i="121"/>
  <c r="E438" i="121" s="1"/>
  <c r="Z411" i="121"/>
  <c r="G427" i="121" s="1"/>
  <c r="L411" i="121"/>
  <c r="S443" i="121" l="1"/>
  <c r="A418" i="121"/>
  <c r="A426" i="121"/>
  <c r="A434" i="121"/>
  <c r="A442" i="121"/>
  <c r="A420" i="121"/>
  <c r="A436" i="121"/>
  <c r="A411" i="121"/>
  <c r="A419" i="121"/>
  <c r="A427" i="121"/>
  <c r="A435" i="121"/>
  <c r="A443" i="121"/>
  <c r="A412" i="121"/>
  <c r="A428" i="121"/>
  <c r="A410" i="121"/>
  <c r="A414" i="121"/>
  <c r="A425" i="121"/>
  <c r="A439" i="121"/>
  <c r="A413" i="121"/>
  <c r="A415" i="121"/>
  <c r="A429" i="121"/>
  <c r="A440" i="121"/>
  <c r="A437" i="121"/>
  <c r="A424" i="121"/>
  <c r="A416" i="121"/>
  <c r="A430" i="121"/>
  <c r="A441" i="121"/>
  <c r="A417" i="121"/>
  <c r="A431" i="121"/>
  <c r="A421" i="121"/>
  <c r="A432" i="121"/>
  <c r="A422" i="121"/>
  <c r="A433" i="121"/>
  <c r="A423" i="121"/>
  <c r="A438" i="121"/>
  <c r="E430" i="121"/>
  <c r="E415" i="121"/>
  <c r="C427" i="121"/>
  <c r="I586" i="55"/>
  <c r="J586" i="55"/>
  <c r="I444" i="55" l="1"/>
  <c r="J444" i="55"/>
  <c r="I445" i="55"/>
  <c r="J445" i="55"/>
  <c r="I446" i="55"/>
  <c r="J446" i="55"/>
  <c r="I435" i="55"/>
  <c r="J435" i="55"/>
  <c r="I436" i="55"/>
  <c r="J436" i="55"/>
  <c r="I437" i="55"/>
  <c r="J437" i="55"/>
  <c r="A503" i="55"/>
  <c r="A504" i="55"/>
  <c r="A505" i="55"/>
  <c r="A510" i="55"/>
  <c r="A511" i="55"/>
  <c r="A530" i="55"/>
  <c r="A531" i="55"/>
  <c r="A532" i="55"/>
  <c r="A577" i="55"/>
  <c r="A578" i="55"/>
  <c r="I508" i="55"/>
  <c r="J508" i="55"/>
  <c r="I509" i="55"/>
  <c r="J509" i="55"/>
  <c r="I493" i="55"/>
  <c r="J493" i="55"/>
  <c r="I497" i="55"/>
  <c r="H497" i="55" s="1"/>
  <c r="J497" i="55"/>
  <c r="I498" i="55"/>
  <c r="H498" i="55" s="1"/>
  <c r="J498" i="55"/>
  <c r="I499" i="55"/>
  <c r="H499" i="55" s="1"/>
  <c r="J499" i="55"/>
  <c r="I500" i="55"/>
  <c r="H500" i="55" s="1"/>
  <c r="J500" i="55"/>
  <c r="I501" i="55"/>
  <c r="H501" i="55" s="1"/>
  <c r="J501" i="55"/>
  <c r="I502" i="55"/>
  <c r="H502" i="55" s="1"/>
  <c r="J502" i="55"/>
  <c r="N62" i="60" l="1"/>
  <c r="M62" i="60" s="1"/>
  <c r="N54" i="60"/>
  <c r="M54" i="60" s="1"/>
  <c r="N46" i="60"/>
  <c r="M46" i="60" s="1"/>
  <c r="N38" i="60"/>
  <c r="M38" i="60" s="1"/>
  <c r="N30" i="60"/>
  <c r="M30" i="60" s="1"/>
  <c r="N22" i="60"/>
  <c r="M22" i="60" s="1"/>
  <c r="Q531" i="123" l="1"/>
  <c r="D269" i="138"/>
  <c r="L269" i="138" s="1"/>
  <c r="L62" i="60" l="1"/>
  <c r="A247" i="60"/>
  <c r="A239" i="60"/>
  <c r="A231" i="60"/>
  <c r="A223" i="60"/>
  <c r="A215" i="60"/>
  <c r="A207" i="60"/>
  <c r="A206" i="60"/>
  <c r="A205" i="60"/>
  <c r="A204" i="60"/>
  <c r="A203" i="60"/>
  <c r="A202" i="60"/>
  <c r="A201" i="60"/>
  <c r="A200" i="60"/>
  <c r="L199" i="60"/>
  <c r="J199" i="60"/>
  <c r="I199" i="60"/>
  <c r="H199" i="60"/>
  <c r="G199" i="60"/>
  <c r="F199" i="60"/>
  <c r="E199" i="60"/>
  <c r="D199" i="60"/>
  <c r="C199" i="60"/>
  <c r="B199" i="60"/>
  <c r="L206" i="60"/>
  <c r="J206" i="60"/>
  <c r="I206" i="60"/>
  <c r="H206" i="60"/>
  <c r="G206" i="60"/>
  <c r="L205" i="60"/>
  <c r="J205" i="60"/>
  <c r="I205" i="60"/>
  <c r="H205" i="60"/>
  <c r="G205" i="60"/>
  <c r="L204" i="60"/>
  <c r="J204" i="60"/>
  <c r="I204" i="60"/>
  <c r="H204" i="60"/>
  <c r="G204" i="60"/>
  <c r="L203" i="60"/>
  <c r="J203" i="60"/>
  <c r="I203" i="60"/>
  <c r="H203" i="60"/>
  <c r="G203" i="60"/>
  <c r="L202" i="60"/>
  <c r="J202" i="60"/>
  <c r="I202" i="60"/>
  <c r="H202" i="60"/>
  <c r="G202" i="60"/>
  <c r="L201" i="60"/>
  <c r="J201" i="60"/>
  <c r="I201" i="60"/>
  <c r="H201" i="60"/>
  <c r="G201" i="60"/>
  <c r="L200" i="60"/>
  <c r="J200" i="60"/>
  <c r="I200" i="60"/>
  <c r="H200" i="60"/>
  <c r="G200" i="60"/>
  <c r="B263" i="60"/>
  <c r="B255" i="60"/>
  <c r="B247" i="60"/>
  <c r="B239" i="60"/>
  <c r="B231" i="60"/>
  <c r="B223" i="60"/>
  <c r="B215" i="60"/>
  <c r="B207" i="60"/>
  <c r="Q238" i="125"/>
  <c r="R238" i="125"/>
  <c r="N238" i="125"/>
  <c r="Q164" i="125"/>
  <c r="R164" i="125"/>
  <c r="N164" i="125"/>
  <c r="Q14" i="125"/>
  <c r="R14" i="125"/>
  <c r="Q15" i="125"/>
  <c r="R15" i="125"/>
  <c r="N14" i="125"/>
  <c r="N15" i="125"/>
  <c r="Q238" i="123"/>
  <c r="R238" i="123"/>
  <c r="Q239" i="123"/>
  <c r="R239" i="123"/>
  <c r="Q240" i="123"/>
  <c r="R240" i="123"/>
  <c r="N238" i="123"/>
  <c r="N239" i="123"/>
  <c r="N240" i="123"/>
  <c r="R15" i="123"/>
  <c r="Q15" i="123"/>
  <c r="R14" i="123"/>
  <c r="Q14" i="123"/>
  <c r="N15" i="123"/>
  <c r="N14" i="123"/>
  <c r="Q238" i="120"/>
  <c r="R238" i="120"/>
  <c r="Q239" i="120"/>
  <c r="R239" i="120"/>
  <c r="Q240" i="120"/>
  <c r="R240" i="120"/>
  <c r="Q241" i="120"/>
  <c r="R241" i="120"/>
  <c r="N241" i="120"/>
  <c r="R164" i="120"/>
  <c r="Q164" i="120"/>
  <c r="N164" i="120"/>
  <c r="N15" i="120"/>
  <c r="R15" i="120"/>
  <c r="Q15" i="120"/>
  <c r="R14" i="120"/>
  <c r="Q14" i="120"/>
  <c r="AQ384" i="126"/>
  <c r="E375" i="126"/>
  <c r="AQ369" i="126"/>
  <c r="E376" i="126" s="1"/>
  <c r="AO353" i="126"/>
  <c r="E380" i="126" s="1"/>
  <c r="Z353" i="126"/>
  <c r="G369" i="126" s="1"/>
  <c r="L353" i="126"/>
  <c r="AQ334" i="126"/>
  <c r="AQ319" i="126"/>
  <c r="E326" i="126" s="1"/>
  <c r="AO303" i="126"/>
  <c r="E330" i="126" s="1"/>
  <c r="Z303" i="126"/>
  <c r="G319" i="126" s="1"/>
  <c r="L303" i="126"/>
  <c r="AQ284" i="126"/>
  <c r="E275" i="126"/>
  <c r="AQ269" i="126"/>
  <c r="E276" i="126" s="1"/>
  <c r="AO253" i="126"/>
  <c r="E280" i="126" s="1"/>
  <c r="Z253" i="126"/>
  <c r="G269" i="126" s="1"/>
  <c r="L253" i="126"/>
  <c r="C269" i="126" s="1"/>
  <c r="AQ234" i="126"/>
  <c r="AQ219" i="126"/>
  <c r="E226" i="126" s="1"/>
  <c r="AO203" i="126"/>
  <c r="E230" i="126" s="1"/>
  <c r="Z203" i="126"/>
  <c r="G219" i="126" s="1"/>
  <c r="L203" i="126"/>
  <c r="AQ184" i="126"/>
  <c r="AQ169" i="126"/>
  <c r="E176" i="126" s="1"/>
  <c r="AO153" i="126"/>
  <c r="E180" i="126" s="1"/>
  <c r="Z153" i="126"/>
  <c r="G169" i="126" s="1"/>
  <c r="L153" i="126"/>
  <c r="AQ134" i="126"/>
  <c r="AQ119" i="126"/>
  <c r="E126" i="126" s="1"/>
  <c r="AO103" i="126"/>
  <c r="E130" i="126" s="1"/>
  <c r="Z103" i="126"/>
  <c r="G119" i="126" s="1"/>
  <c r="L103" i="126"/>
  <c r="AQ84" i="126"/>
  <c r="AQ69" i="126"/>
  <c r="E76" i="126" s="1"/>
  <c r="AO53" i="126"/>
  <c r="E80" i="126" s="1"/>
  <c r="Z53" i="126"/>
  <c r="G69" i="126" s="1"/>
  <c r="L53" i="126"/>
  <c r="AQ34" i="126"/>
  <c r="AQ19" i="126"/>
  <c r="E26" i="126" s="1"/>
  <c r="AO3" i="126"/>
  <c r="E30" i="126" s="1"/>
  <c r="Z3" i="126"/>
  <c r="G19" i="126" s="1"/>
  <c r="L3" i="126"/>
  <c r="AQ384" i="121"/>
  <c r="AQ369" i="121"/>
  <c r="E376" i="121" s="1"/>
  <c r="AO353" i="121"/>
  <c r="E380" i="121" s="1"/>
  <c r="Z353" i="121"/>
  <c r="L353" i="121"/>
  <c r="AQ334" i="121"/>
  <c r="AQ319" i="121"/>
  <c r="E326" i="121" s="1"/>
  <c r="AO303" i="121"/>
  <c r="Z303" i="121"/>
  <c r="L303" i="121"/>
  <c r="AQ284" i="121"/>
  <c r="AQ269" i="121"/>
  <c r="E276" i="121" s="1"/>
  <c r="AO253" i="121"/>
  <c r="Z253" i="121"/>
  <c r="L253" i="121"/>
  <c r="AQ234" i="121"/>
  <c r="AQ219" i="121"/>
  <c r="E226" i="121" s="1"/>
  <c r="AO203" i="121"/>
  <c r="Z203" i="121"/>
  <c r="L203" i="121"/>
  <c r="AQ184" i="121"/>
  <c r="AQ169" i="121"/>
  <c r="E176" i="121" s="1"/>
  <c r="AO153" i="121"/>
  <c r="Z153" i="121"/>
  <c r="L153" i="121"/>
  <c r="AQ134" i="121"/>
  <c r="AQ119" i="121"/>
  <c r="E126" i="121" s="1"/>
  <c r="AO103" i="121"/>
  <c r="Z103" i="121"/>
  <c r="L103" i="121"/>
  <c r="AQ84" i="121"/>
  <c r="AQ69" i="121"/>
  <c r="E76" i="121" s="1"/>
  <c r="AO53" i="121"/>
  <c r="Z53" i="121"/>
  <c r="L53" i="121"/>
  <c r="AQ34" i="121"/>
  <c r="AQ19" i="121"/>
  <c r="E26" i="121" s="1"/>
  <c r="AO3" i="121"/>
  <c r="Z3" i="121"/>
  <c r="L3" i="121"/>
  <c r="E307" i="126" l="1"/>
  <c r="E207" i="126"/>
  <c r="E207" i="121"/>
  <c r="C319" i="126"/>
  <c r="E357" i="121"/>
  <c r="E157" i="126"/>
  <c r="E107" i="126"/>
  <c r="E7" i="126"/>
  <c r="E107" i="121"/>
  <c r="E7" i="121"/>
  <c r="E57" i="121"/>
  <c r="E307" i="121"/>
  <c r="E357" i="126"/>
  <c r="C369" i="126"/>
  <c r="C169" i="126"/>
  <c r="E57" i="126"/>
  <c r="E257" i="121"/>
  <c r="E157" i="121"/>
  <c r="A255" i="60"/>
  <c r="A263" i="60"/>
  <c r="F204" i="60"/>
  <c r="E204" i="60"/>
  <c r="D204" i="60"/>
  <c r="C204" i="60"/>
  <c r="B204" i="60"/>
  <c r="D203" i="60"/>
  <c r="C203" i="60"/>
  <c r="B203" i="60"/>
  <c r="F203" i="60"/>
  <c r="E203" i="60"/>
  <c r="F202" i="60"/>
  <c r="E202" i="60"/>
  <c r="D202" i="60"/>
  <c r="C202" i="60"/>
  <c r="B202" i="60"/>
  <c r="F201" i="60"/>
  <c r="E201" i="60"/>
  <c r="D201" i="60"/>
  <c r="C201" i="60"/>
  <c r="B201" i="60"/>
  <c r="C200" i="60"/>
  <c r="B200" i="60"/>
  <c r="F200" i="60"/>
  <c r="E200" i="60"/>
  <c r="D200" i="60"/>
  <c r="E206" i="60"/>
  <c r="D206" i="60"/>
  <c r="C206" i="60"/>
  <c r="B206" i="60"/>
  <c r="F206" i="60"/>
  <c r="B205" i="60"/>
  <c r="F205" i="60"/>
  <c r="E205" i="60"/>
  <c r="D205" i="60"/>
  <c r="C205" i="60"/>
  <c r="C219" i="126"/>
  <c r="C119" i="126"/>
  <c r="C19" i="126"/>
  <c r="C69" i="126"/>
  <c r="E257" i="126"/>
  <c r="A388" i="124"/>
  <c r="A387" i="124"/>
  <c r="A386" i="124"/>
  <c r="M402" i="124" s="1"/>
  <c r="A385" i="124"/>
  <c r="A384" i="124"/>
  <c r="A383" i="124"/>
  <c r="A382" i="124"/>
  <c r="A381" i="124"/>
  <c r="A380" i="124"/>
  <c r="A379" i="124"/>
  <c r="A378" i="124"/>
  <c r="A377" i="124"/>
  <c r="A376" i="124"/>
  <c r="A368" i="124"/>
  <c r="K402" i="124" s="1"/>
  <c r="A367" i="124"/>
  <c r="D367" i="124" s="1"/>
  <c r="H367" i="124" s="1"/>
  <c r="A366" i="124"/>
  <c r="A365" i="124"/>
  <c r="J402" i="124" s="1"/>
  <c r="A343" i="124"/>
  <c r="A342" i="124"/>
  <c r="A341" i="124"/>
  <c r="M359" i="124" s="1"/>
  <c r="A330" i="124"/>
  <c r="A329" i="124"/>
  <c r="A328" i="124"/>
  <c r="A327" i="124"/>
  <c r="A326" i="124"/>
  <c r="D326" i="124" s="1"/>
  <c r="H326" i="124" s="1"/>
  <c r="A325" i="124"/>
  <c r="D325" i="124" s="1"/>
  <c r="H325" i="124" s="1"/>
  <c r="A324" i="124"/>
  <c r="A323" i="124"/>
  <c r="K358" i="124" s="1"/>
  <c r="A322" i="124"/>
  <c r="D322" i="124" s="1"/>
  <c r="H322" i="124" s="1"/>
  <c r="A321" i="124"/>
  <c r="A320" i="124"/>
  <c r="J359" i="124" s="1"/>
  <c r="A298" i="124"/>
  <c r="A297" i="124"/>
  <c r="A296" i="124"/>
  <c r="M312" i="124" s="1"/>
  <c r="A285" i="124"/>
  <c r="A284" i="124"/>
  <c r="A283" i="124"/>
  <c r="A282" i="124"/>
  <c r="A281" i="124"/>
  <c r="D281" i="124" s="1"/>
  <c r="H281" i="124" s="1"/>
  <c r="A280" i="124"/>
  <c r="D280" i="124" s="1"/>
  <c r="H280" i="124" s="1"/>
  <c r="A279" i="124"/>
  <c r="A278" i="124"/>
  <c r="K314" i="124" s="1"/>
  <c r="A277" i="124"/>
  <c r="D277" i="124" s="1"/>
  <c r="H277" i="124" s="1"/>
  <c r="A276" i="124"/>
  <c r="A275" i="124"/>
  <c r="J312" i="124" s="1"/>
  <c r="A253" i="124"/>
  <c r="A252" i="124"/>
  <c r="A251" i="124"/>
  <c r="M269" i="124" s="1"/>
  <c r="A240" i="124"/>
  <c r="A239" i="124"/>
  <c r="A238" i="124"/>
  <c r="A237" i="124"/>
  <c r="A236" i="124"/>
  <c r="D236" i="124" s="1"/>
  <c r="H236" i="124" s="1"/>
  <c r="A235" i="124"/>
  <c r="A234" i="124"/>
  <c r="A233" i="124"/>
  <c r="K267" i="124" s="1"/>
  <c r="A232" i="124"/>
  <c r="D232" i="124" s="1"/>
  <c r="H232" i="124" s="1"/>
  <c r="A231" i="124"/>
  <c r="A230" i="124"/>
  <c r="J267" i="124" s="1"/>
  <c r="A208" i="124"/>
  <c r="A207" i="124"/>
  <c r="A206" i="124"/>
  <c r="A195" i="124"/>
  <c r="A194" i="124"/>
  <c r="A193" i="124"/>
  <c r="A192" i="124"/>
  <c r="A191" i="124"/>
  <c r="D191" i="124" s="1"/>
  <c r="H191" i="124" s="1"/>
  <c r="A190" i="124"/>
  <c r="D190" i="124" s="1"/>
  <c r="H190" i="124" s="1"/>
  <c r="A189" i="124"/>
  <c r="A188" i="124"/>
  <c r="K222" i="124" s="1"/>
  <c r="A187" i="124"/>
  <c r="D187" i="124" s="1"/>
  <c r="H187" i="124" s="1"/>
  <c r="A186" i="124"/>
  <c r="A185" i="124"/>
  <c r="J224" i="124" s="1"/>
  <c r="A163" i="124"/>
  <c r="A162" i="124"/>
  <c r="A161" i="124"/>
  <c r="M177" i="124" s="1"/>
  <c r="A150" i="124"/>
  <c r="A149" i="124"/>
  <c r="A148" i="124"/>
  <c r="A147" i="124"/>
  <c r="A146" i="124"/>
  <c r="D146" i="124" s="1"/>
  <c r="H146" i="124" s="1"/>
  <c r="D148" i="124" s="1"/>
  <c r="A145" i="124"/>
  <c r="D145" i="124" s="1"/>
  <c r="H145" i="124" s="1"/>
  <c r="A144" i="124"/>
  <c r="A143" i="124"/>
  <c r="A142" i="124"/>
  <c r="D142" i="124" s="1"/>
  <c r="H142" i="124" s="1"/>
  <c r="A141" i="124"/>
  <c r="A140" i="124"/>
  <c r="J177" i="124" s="1"/>
  <c r="A118" i="124"/>
  <c r="A117" i="124"/>
  <c r="A116" i="124"/>
  <c r="M132" i="124" s="1"/>
  <c r="A105" i="124"/>
  <c r="A104" i="124"/>
  <c r="A103" i="124"/>
  <c r="A102" i="124"/>
  <c r="A101" i="124"/>
  <c r="D101" i="124" s="1"/>
  <c r="H101" i="124" s="1"/>
  <c r="A100" i="124"/>
  <c r="D100" i="124" s="1"/>
  <c r="H100" i="124" s="1"/>
  <c r="A99" i="124"/>
  <c r="A98" i="124"/>
  <c r="A97" i="124"/>
  <c r="D97" i="124" s="1"/>
  <c r="H97" i="124" s="1"/>
  <c r="A96" i="124"/>
  <c r="A95" i="124"/>
  <c r="J134" i="124" s="1"/>
  <c r="A73" i="124"/>
  <c r="A72" i="124"/>
  <c r="A71" i="124"/>
  <c r="M87" i="124" s="1"/>
  <c r="A60" i="124"/>
  <c r="A59" i="124"/>
  <c r="A58" i="124"/>
  <c r="A57" i="124"/>
  <c r="A56" i="124"/>
  <c r="D56" i="124" s="1"/>
  <c r="H56" i="124" s="1"/>
  <c r="A55" i="124"/>
  <c r="A54" i="124"/>
  <c r="A53" i="124"/>
  <c r="A52" i="124"/>
  <c r="D52" i="124" s="1"/>
  <c r="H52" i="124" s="1"/>
  <c r="A51" i="124"/>
  <c r="A50" i="124"/>
  <c r="J89" i="124" s="1"/>
  <c r="A28" i="124"/>
  <c r="A27" i="124"/>
  <c r="A26" i="124"/>
  <c r="M44" i="124" s="1"/>
  <c r="A15" i="124"/>
  <c r="A14" i="124"/>
  <c r="A13" i="124"/>
  <c r="A12" i="124"/>
  <c r="A11" i="124"/>
  <c r="D11" i="124" s="1"/>
  <c r="H11" i="124" s="1"/>
  <c r="A10" i="124"/>
  <c r="D10" i="124" s="1"/>
  <c r="H10" i="124" s="1"/>
  <c r="A9" i="124"/>
  <c r="A8" i="124"/>
  <c r="A7" i="124"/>
  <c r="D7" i="124" s="1"/>
  <c r="H7" i="124" s="1"/>
  <c r="A6" i="124"/>
  <c r="A5" i="124"/>
  <c r="J42" i="124" s="1"/>
  <c r="D403" i="124"/>
  <c r="D398" i="124"/>
  <c r="D397" i="124"/>
  <c r="L362" i="124"/>
  <c r="F362" i="124"/>
  <c r="D362" i="124"/>
  <c r="D358" i="124"/>
  <c r="D353" i="124"/>
  <c r="D352" i="124"/>
  <c r="L317" i="124"/>
  <c r="F317" i="124"/>
  <c r="D317" i="124"/>
  <c r="D313" i="124"/>
  <c r="D308" i="124"/>
  <c r="D307" i="124"/>
  <c r="L272" i="124"/>
  <c r="F272" i="124"/>
  <c r="D272" i="124"/>
  <c r="D268" i="124"/>
  <c r="D263" i="124"/>
  <c r="D262" i="124"/>
  <c r="L227" i="124"/>
  <c r="F227" i="124"/>
  <c r="D227" i="124"/>
  <c r="D223" i="124"/>
  <c r="D218" i="124"/>
  <c r="D217" i="124"/>
  <c r="L182" i="124"/>
  <c r="F182" i="124"/>
  <c r="D182" i="124"/>
  <c r="D178" i="124"/>
  <c r="D173" i="124"/>
  <c r="D172" i="124"/>
  <c r="L137" i="124"/>
  <c r="F137" i="124"/>
  <c r="D137" i="124"/>
  <c r="D133" i="124"/>
  <c r="D128" i="124"/>
  <c r="D127" i="124"/>
  <c r="L92" i="124"/>
  <c r="F92" i="124"/>
  <c r="D92" i="124"/>
  <c r="D88" i="124"/>
  <c r="D83" i="124"/>
  <c r="D82" i="124"/>
  <c r="L47" i="124"/>
  <c r="F47" i="124"/>
  <c r="D47" i="124"/>
  <c r="D43" i="124"/>
  <c r="D38" i="124"/>
  <c r="D37" i="124"/>
  <c r="L2" i="124"/>
  <c r="F2" i="124"/>
  <c r="D2" i="124"/>
  <c r="K404" i="124"/>
  <c r="J388" i="124"/>
  <c r="H388" i="124"/>
  <c r="H343" i="124"/>
  <c r="J314" i="124"/>
  <c r="H298" i="124"/>
  <c r="H253" i="124"/>
  <c r="D235" i="124"/>
  <c r="H235" i="124" s="1"/>
  <c r="M224" i="124"/>
  <c r="M222" i="124"/>
  <c r="H208" i="124"/>
  <c r="H163" i="124"/>
  <c r="H118" i="124"/>
  <c r="H73" i="124"/>
  <c r="D55" i="124"/>
  <c r="H55" i="124" s="1"/>
  <c r="H28" i="124"/>
  <c r="A377" i="70"/>
  <c r="A378" i="70"/>
  <c r="A379" i="70"/>
  <c r="A380" i="70"/>
  <c r="A381" i="70"/>
  <c r="A382" i="70"/>
  <c r="A383" i="70"/>
  <c r="A384" i="70"/>
  <c r="A385" i="70"/>
  <c r="A369" i="70"/>
  <c r="A370" i="70"/>
  <c r="A371" i="70"/>
  <c r="A372" i="70"/>
  <c r="A373" i="70"/>
  <c r="A374" i="70"/>
  <c r="A375" i="70"/>
  <c r="A368" i="70"/>
  <c r="A387" i="119"/>
  <c r="A388" i="119"/>
  <c r="A377" i="119"/>
  <c r="A378" i="119"/>
  <c r="A379" i="119"/>
  <c r="A380" i="119"/>
  <c r="A381" i="119"/>
  <c r="A382" i="119"/>
  <c r="A383" i="119"/>
  <c r="A384" i="119"/>
  <c r="A385" i="119"/>
  <c r="A369" i="119"/>
  <c r="A370" i="119"/>
  <c r="A371" i="119"/>
  <c r="A372" i="119"/>
  <c r="A373" i="119"/>
  <c r="A374" i="119"/>
  <c r="A375" i="119"/>
  <c r="A368" i="119"/>
  <c r="A387" i="122"/>
  <c r="A388" i="122"/>
  <c r="A386" i="122"/>
  <c r="M404" i="122" s="1"/>
  <c r="A377" i="122"/>
  <c r="A378" i="122"/>
  <c r="A379" i="122"/>
  <c r="A380" i="122"/>
  <c r="A381" i="122"/>
  <c r="A382" i="122"/>
  <c r="A383" i="122"/>
  <c r="A384" i="122"/>
  <c r="A385" i="122"/>
  <c r="A376" i="122"/>
  <c r="A369" i="122"/>
  <c r="A370" i="122"/>
  <c r="D370" i="122" s="1"/>
  <c r="H370" i="122" s="1"/>
  <c r="A371" i="122"/>
  <c r="A372" i="122"/>
  <c r="A373" i="122"/>
  <c r="A374" i="122"/>
  <c r="A375" i="122"/>
  <c r="A368" i="122"/>
  <c r="K404" i="122" s="1"/>
  <c r="A366" i="122"/>
  <c r="A367" i="122"/>
  <c r="D367" i="122" s="1"/>
  <c r="H367" i="122" s="1"/>
  <c r="A365" i="122"/>
  <c r="J402" i="122" s="1"/>
  <c r="A376" i="70"/>
  <c r="M402" i="122"/>
  <c r="D403" i="122"/>
  <c r="D398" i="122"/>
  <c r="D397" i="122"/>
  <c r="L362" i="122"/>
  <c r="F362" i="122"/>
  <c r="D362" i="122"/>
  <c r="D317" i="122"/>
  <c r="F317" i="122"/>
  <c r="L317" i="122"/>
  <c r="D352" i="122"/>
  <c r="D353" i="122"/>
  <c r="J388" i="122"/>
  <c r="H388" i="122"/>
  <c r="D371" i="122"/>
  <c r="H371" i="122" s="1"/>
  <c r="D21" i="13"/>
  <c r="C21" i="13"/>
  <c r="C16" i="137" s="1"/>
  <c r="B21" i="13"/>
  <c r="B16" i="137" s="1"/>
  <c r="D19" i="13"/>
  <c r="C19" i="13"/>
  <c r="C15" i="137" s="1"/>
  <c r="B19" i="13"/>
  <c r="B15" i="137" s="1"/>
  <c r="D17" i="13"/>
  <c r="C17" i="13"/>
  <c r="C14" i="137" s="1"/>
  <c r="B17" i="13"/>
  <c r="B14" i="137" s="1"/>
  <c r="D15" i="13"/>
  <c r="C15" i="13"/>
  <c r="C13" i="137" s="1"/>
  <c r="B15" i="13"/>
  <c r="B13" i="137" s="1"/>
  <c r="D13" i="13"/>
  <c r="C13" i="13"/>
  <c r="C12" i="137" s="1"/>
  <c r="B13" i="13"/>
  <c r="B12" i="137" s="1"/>
  <c r="D11" i="13"/>
  <c r="C11" i="13"/>
  <c r="C11" i="137" s="1"/>
  <c r="B11" i="13"/>
  <c r="B11" i="137" s="1"/>
  <c r="D9" i="13"/>
  <c r="C9" i="13"/>
  <c r="C10" i="137" s="1"/>
  <c r="B9" i="13"/>
  <c r="B10" i="137" s="1"/>
  <c r="D7" i="13"/>
  <c r="C7" i="13"/>
  <c r="C9" i="137" s="1"/>
  <c r="B7" i="13"/>
  <c r="B9" i="137" s="1"/>
  <c r="D5" i="13"/>
  <c r="D8" i="137" s="1"/>
  <c r="C5" i="13"/>
  <c r="C8" i="137" s="1"/>
  <c r="B5" i="13"/>
  <c r="B8" i="137" s="1"/>
  <c r="S4" i="73"/>
  <c r="I633" i="55"/>
  <c r="J633" i="55"/>
  <c r="I634" i="55"/>
  <c r="J634" i="55"/>
  <c r="I635" i="55"/>
  <c r="J635" i="55"/>
  <c r="I636" i="55"/>
  <c r="H636" i="55" s="1"/>
  <c r="A636" i="55" s="1"/>
  <c r="J636" i="55"/>
  <c r="I637" i="55"/>
  <c r="H637" i="55" s="1"/>
  <c r="A637" i="55" s="1"/>
  <c r="J637" i="55"/>
  <c r="I638" i="55"/>
  <c r="H638" i="55" s="1"/>
  <c r="A638" i="55" s="1"/>
  <c r="J638" i="55"/>
  <c r="I639" i="55"/>
  <c r="H639" i="55" s="1"/>
  <c r="A639" i="55" s="1"/>
  <c r="J639" i="55"/>
  <c r="I640" i="55"/>
  <c r="H640" i="55" s="1"/>
  <c r="A640" i="55" s="1"/>
  <c r="J640" i="55"/>
  <c r="J632" i="55"/>
  <c r="I632" i="55"/>
  <c r="H632" i="55" s="1"/>
  <c r="A632" i="55" s="1"/>
  <c r="G632" i="55"/>
  <c r="C632" i="55"/>
  <c r="D632" i="55"/>
  <c r="B632" i="55"/>
  <c r="G623" i="55"/>
  <c r="D623" i="55"/>
  <c r="C623" i="55"/>
  <c r="B623" i="55"/>
  <c r="G615" i="55"/>
  <c r="F615" i="55"/>
  <c r="F616" i="55" s="1"/>
  <c r="D615" i="55"/>
  <c r="C615" i="55"/>
  <c r="B615" i="55"/>
  <c r="G608" i="55"/>
  <c r="F608" i="55"/>
  <c r="F609" i="55" s="1"/>
  <c r="D608" i="55"/>
  <c r="C608" i="55"/>
  <c r="B608" i="55"/>
  <c r="G601" i="55"/>
  <c r="F601" i="55"/>
  <c r="D601" i="55"/>
  <c r="C601" i="55"/>
  <c r="B601" i="55"/>
  <c r="G593" i="55"/>
  <c r="F593" i="55"/>
  <c r="D593" i="55"/>
  <c r="C593" i="55"/>
  <c r="B593" i="55"/>
  <c r="G587" i="55"/>
  <c r="F587" i="55"/>
  <c r="D587" i="55"/>
  <c r="C587" i="55"/>
  <c r="B587" i="55"/>
  <c r="G580" i="55"/>
  <c r="F580" i="55"/>
  <c r="D580" i="55"/>
  <c r="C580" i="55"/>
  <c r="B580" i="55"/>
  <c r="I565" i="55"/>
  <c r="J565" i="55"/>
  <c r="I566" i="55"/>
  <c r="J566" i="55"/>
  <c r="I567" i="55"/>
  <c r="J567" i="55"/>
  <c r="I568" i="55"/>
  <c r="J568" i="55"/>
  <c r="I569" i="55"/>
  <c r="H569" i="55" s="1"/>
  <c r="A569" i="55" s="1"/>
  <c r="J569" i="55"/>
  <c r="I570" i="55"/>
  <c r="H570" i="55" s="1"/>
  <c r="A570" i="55" s="1"/>
  <c r="J570" i="55"/>
  <c r="I571" i="55"/>
  <c r="H571" i="55" s="1"/>
  <c r="A571" i="55" s="1"/>
  <c r="J571" i="55"/>
  <c r="I572" i="55"/>
  <c r="H572" i="55" s="1"/>
  <c r="A572" i="55" s="1"/>
  <c r="J572" i="55"/>
  <c r="J564" i="55"/>
  <c r="I564" i="55"/>
  <c r="H564" i="55" s="1"/>
  <c r="A564" i="55" s="1"/>
  <c r="G564" i="55"/>
  <c r="F564" i="55"/>
  <c r="C564" i="55"/>
  <c r="D564" i="55"/>
  <c r="B564" i="55"/>
  <c r="I624" i="55"/>
  <c r="J624" i="55"/>
  <c r="I625" i="55"/>
  <c r="H625" i="55" s="1"/>
  <c r="A625" i="55" s="1"/>
  <c r="J625" i="55"/>
  <c r="I626" i="55"/>
  <c r="H626" i="55" s="1"/>
  <c r="A626" i="55" s="1"/>
  <c r="J626" i="55"/>
  <c r="I627" i="55"/>
  <c r="H627" i="55" s="1"/>
  <c r="A627" i="55" s="1"/>
  <c r="J627" i="55"/>
  <c r="I628" i="55"/>
  <c r="H628" i="55" s="1"/>
  <c r="A628" i="55" s="1"/>
  <c r="J628" i="55"/>
  <c r="I629" i="55"/>
  <c r="H629" i="55" s="1"/>
  <c r="A629" i="55" s="1"/>
  <c r="J629" i="55"/>
  <c r="I630" i="55"/>
  <c r="H630" i="55" s="1"/>
  <c r="A630" i="55" s="1"/>
  <c r="J630" i="55"/>
  <c r="I631" i="55"/>
  <c r="J631" i="55"/>
  <c r="J623" i="55"/>
  <c r="I623" i="55"/>
  <c r="H623" i="55" s="1"/>
  <c r="A623" i="55" s="1"/>
  <c r="I616" i="55"/>
  <c r="J616" i="55"/>
  <c r="I617" i="55"/>
  <c r="H617" i="55" s="1"/>
  <c r="A617" i="55" s="1"/>
  <c r="J617" i="55"/>
  <c r="I618" i="55"/>
  <c r="H618" i="55" s="1"/>
  <c r="A618" i="55" s="1"/>
  <c r="J618" i="55"/>
  <c r="I619" i="55"/>
  <c r="H619" i="55" s="1"/>
  <c r="A619" i="55" s="1"/>
  <c r="J619" i="55"/>
  <c r="I620" i="55"/>
  <c r="H620" i="55" s="1"/>
  <c r="A620" i="55" s="1"/>
  <c r="J620" i="55"/>
  <c r="I621" i="55"/>
  <c r="H621" i="55" s="1"/>
  <c r="A621" i="55" s="1"/>
  <c r="J621" i="55"/>
  <c r="I622" i="55"/>
  <c r="H622" i="55" s="1"/>
  <c r="A622" i="55" s="1"/>
  <c r="J622" i="55"/>
  <c r="J615" i="55"/>
  <c r="I615" i="55"/>
  <c r="H615" i="55" s="1"/>
  <c r="A615" i="55" s="1"/>
  <c r="I609" i="55"/>
  <c r="J609" i="55"/>
  <c r="I610" i="55"/>
  <c r="H610" i="55" s="1"/>
  <c r="A610" i="55" s="1"/>
  <c r="J610" i="55"/>
  <c r="I611" i="55"/>
  <c r="H611" i="55" s="1"/>
  <c r="A611" i="55" s="1"/>
  <c r="J611" i="55"/>
  <c r="I612" i="55"/>
  <c r="H612" i="55" s="1"/>
  <c r="A612" i="55" s="1"/>
  <c r="J612" i="55"/>
  <c r="I613" i="55"/>
  <c r="H613" i="55" s="1"/>
  <c r="A613" i="55" s="1"/>
  <c r="J613" i="55"/>
  <c r="I614" i="55"/>
  <c r="H614" i="55" s="1"/>
  <c r="A614" i="55" s="1"/>
  <c r="J614" i="55"/>
  <c r="J608" i="55"/>
  <c r="I608" i="55"/>
  <c r="H608" i="55" s="1"/>
  <c r="A608" i="55" s="1"/>
  <c r="I602" i="55"/>
  <c r="J602" i="55"/>
  <c r="I603" i="55"/>
  <c r="J603" i="55"/>
  <c r="I604" i="55"/>
  <c r="J604" i="55"/>
  <c r="I605" i="55"/>
  <c r="J605" i="55"/>
  <c r="I606" i="55"/>
  <c r="J606" i="55"/>
  <c r="I607" i="55"/>
  <c r="H607" i="55" s="1"/>
  <c r="A607" i="55" s="1"/>
  <c r="J607" i="55"/>
  <c r="J601" i="55"/>
  <c r="I601" i="55"/>
  <c r="H601" i="55" s="1"/>
  <c r="A601" i="55" s="1"/>
  <c r="I594" i="55"/>
  <c r="J594" i="55"/>
  <c r="I595" i="55"/>
  <c r="J595" i="55"/>
  <c r="I596" i="55"/>
  <c r="J596" i="55"/>
  <c r="I597" i="55"/>
  <c r="J597" i="55"/>
  <c r="I598" i="55"/>
  <c r="H598" i="55" s="1"/>
  <c r="A598" i="55" s="1"/>
  <c r="J598" i="55"/>
  <c r="I599" i="55"/>
  <c r="H599" i="55" s="1"/>
  <c r="A599" i="55" s="1"/>
  <c r="J599" i="55"/>
  <c r="I600" i="55"/>
  <c r="H600" i="55" s="1"/>
  <c r="A600" i="55" s="1"/>
  <c r="J600" i="55"/>
  <c r="J593" i="55"/>
  <c r="I593" i="55"/>
  <c r="H593" i="55" s="1"/>
  <c r="I588" i="55"/>
  <c r="J588" i="55"/>
  <c r="I589" i="55"/>
  <c r="J589" i="55"/>
  <c r="I590" i="55"/>
  <c r="J590" i="55"/>
  <c r="I591" i="55"/>
  <c r="H591" i="55" s="1"/>
  <c r="A591" i="55" s="1"/>
  <c r="J591" i="55"/>
  <c r="I592" i="55"/>
  <c r="H592" i="55" s="1"/>
  <c r="A592" i="55" s="1"/>
  <c r="J592" i="55"/>
  <c r="J587" i="55"/>
  <c r="I587" i="55"/>
  <c r="I581" i="55"/>
  <c r="J581" i="55"/>
  <c r="I582" i="55"/>
  <c r="J582" i="55"/>
  <c r="I583" i="55"/>
  <c r="J583" i="55"/>
  <c r="I584" i="55"/>
  <c r="J584" i="55"/>
  <c r="I585" i="55"/>
  <c r="J585" i="55"/>
  <c r="J580" i="55"/>
  <c r="I580" i="55"/>
  <c r="H580" i="55" s="1"/>
  <c r="A580" i="55" s="1"/>
  <c r="I574" i="55"/>
  <c r="J574" i="55"/>
  <c r="I575" i="55"/>
  <c r="J575" i="55"/>
  <c r="I576" i="55"/>
  <c r="J576" i="55"/>
  <c r="I577" i="55"/>
  <c r="J577" i="55"/>
  <c r="I578" i="55"/>
  <c r="J578" i="55"/>
  <c r="I579" i="55"/>
  <c r="H579" i="55" s="1"/>
  <c r="A579" i="55" s="1"/>
  <c r="J579" i="55"/>
  <c r="J573" i="55"/>
  <c r="I573" i="55"/>
  <c r="H573" i="55" s="1"/>
  <c r="A573" i="55" s="1"/>
  <c r="G573" i="55"/>
  <c r="F573" i="55"/>
  <c r="F574" i="55" s="1"/>
  <c r="C573" i="55"/>
  <c r="D573" i="55"/>
  <c r="B573" i="55"/>
  <c r="J37" i="14"/>
  <c r="I37" i="14"/>
  <c r="H37" i="14"/>
  <c r="D37" i="14"/>
  <c r="C37" i="14"/>
  <c r="J36" i="14"/>
  <c r="I36" i="14"/>
  <c r="H36" i="14"/>
  <c r="D36" i="14"/>
  <c r="C36" i="14"/>
  <c r="J35" i="14"/>
  <c r="I35" i="14"/>
  <c r="H35" i="14"/>
  <c r="D35" i="14"/>
  <c r="C35" i="14"/>
  <c r="J34" i="14"/>
  <c r="I34" i="14"/>
  <c r="H34" i="14"/>
  <c r="D34" i="14"/>
  <c r="C34" i="14"/>
  <c r="J33" i="14"/>
  <c r="I33" i="14"/>
  <c r="H33" i="14"/>
  <c r="D33" i="14"/>
  <c r="C33" i="14"/>
  <c r="J32" i="14"/>
  <c r="I32" i="14"/>
  <c r="H32" i="14"/>
  <c r="D32" i="14"/>
  <c r="C32" i="14"/>
  <c r="J31" i="14"/>
  <c r="I31" i="14"/>
  <c r="H31" i="14"/>
  <c r="D31" i="14"/>
  <c r="C31" i="14"/>
  <c r="J30" i="14"/>
  <c r="I30" i="14"/>
  <c r="H30" i="14"/>
  <c r="D30" i="14"/>
  <c r="C30" i="14"/>
  <c r="R675" i="125"/>
  <c r="Q675" i="125"/>
  <c r="N675" i="125"/>
  <c r="I675" i="125"/>
  <c r="R674" i="125"/>
  <c r="Q674" i="125"/>
  <c r="N674" i="125"/>
  <c r="I674" i="125"/>
  <c r="R673" i="125"/>
  <c r="Q673" i="125"/>
  <c r="N673" i="125"/>
  <c r="I673" i="125"/>
  <c r="R672" i="125"/>
  <c r="Q672" i="125"/>
  <c r="N672" i="125"/>
  <c r="I672" i="125"/>
  <c r="R671" i="125"/>
  <c r="Q671" i="125"/>
  <c r="N671" i="125"/>
  <c r="I671" i="125"/>
  <c r="R670" i="125"/>
  <c r="Q670" i="125"/>
  <c r="N670" i="125"/>
  <c r="I670" i="125"/>
  <c r="R669" i="125"/>
  <c r="Q669" i="125"/>
  <c r="N669" i="125"/>
  <c r="I669" i="125"/>
  <c r="R668" i="125"/>
  <c r="Q668" i="125"/>
  <c r="N668" i="125"/>
  <c r="I668" i="125"/>
  <c r="R667" i="125"/>
  <c r="Q667" i="125"/>
  <c r="N667" i="125"/>
  <c r="I667" i="125"/>
  <c r="R666" i="125"/>
  <c r="Q666" i="125"/>
  <c r="N666" i="125"/>
  <c r="I666" i="125"/>
  <c r="R665" i="125"/>
  <c r="Q665" i="125"/>
  <c r="N665" i="125"/>
  <c r="I665" i="125"/>
  <c r="R664" i="125"/>
  <c r="Q664" i="125"/>
  <c r="N664" i="125"/>
  <c r="I664" i="125"/>
  <c r="R663" i="125"/>
  <c r="Q663" i="125"/>
  <c r="N663" i="125"/>
  <c r="I663" i="125"/>
  <c r="R662" i="125"/>
  <c r="Q662" i="125"/>
  <c r="N662" i="125"/>
  <c r="I662" i="125"/>
  <c r="R661" i="125"/>
  <c r="Q661" i="125"/>
  <c r="N661" i="125"/>
  <c r="I661" i="125"/>
  <c r="R660" i="125"/>
  <c r="Q660" i="125"/>
  <c r="N660" i="125"/>
  <c r="I660" i="125"/>
  <c r="R659" i="125"/>
  <c r="Q659" i="125"/>
  <c r="N659" i="125"/>
  <c r="I659" i="125"/>
  <c r="R658" i="125"/>
  <c r="Q658" i="125"/>
  <c r="N658" i="125"/>
  <c r="I658" i="125"/>
  <c r="R657" i="125"/>
  <c r="Q657" i="125"/>
  <c r="N657" i="125"/>
  <c r="I657" i="125"/>
  <c r="R656" i="125"/>
  <c r="Q656" i="125"/>
  <c r="N656" i="125"/>
  <c r="I656" i="125"/>
  <c r="R655" i="125"/>
  <c r="Q655" i="125"/>
  <c r="N655" i="125"/>
  <c r="I655" i="125"/>
  <c r="R654" i="125"/>
  <c r="Q654" i="125"/>
  <c r="N654" i="125"/>
  <c r="I654" i="125"/>
  <c r="R653" i="125"/>
  <c r="Q653" i="125"/>
  <c r="N653" i="125"/>
  <c r="I653" i="125"/>
  <c r="I652" i="125"/>
  <c r="I651" i="125"/>
  <c r="R650" i="125"/>
  <c r="Q650" i="125"/>
  <c r="N650" i="125"/>
  <c r="I650" i="125"/>
  <c r="R649" i="125"/>
  <c r="Q649" i="125"/>
  <c r="N649" i="125"/>
  <c r="I649" i="125"/>
  <c r="R648" i="125"/>
  <c r="Q648" i="125"/>
  <c r="N648" i="125"/>
  <c r="I648" i="125"/>
  <c r="R647" i="125"/>
  <c r="Q647" i="125"/>
  <c r="N647" i="125"/>
  <c r="I647" i="125"/>
  <c r="R646" i="125"/>
  <c r="Q646" i="125"/>
  <c r="N646" i="125"/>
  <c r="I646" i="125"/>
  <c r="R645" i="125"/>
  <c r="Q645" i="125"/>
  <c r="N645" i="125"/>
  <c r="I645" i="125"/>
  <c r="R644" i="125"/>
  <c r="Q644" i="125"/>
  <c r="N644" i="125"/>
  <c r="I644" i="125"/>
  <c r="R643" i="125"/>
  <c r="Q643" i="125"/>
  <c r="N643" i="125"/>
  <c r="I643" i="125"/>
  <c r="R642" i="125"/>
  <c r="Q642" i="125"/>
  <c r="N642" i="125"/>
  <c r="I642" i="125"/>
  <c r="R641" i="125"/>
  <c r="Q641" i="125"/>
  <c r="N641" i="125"/>
  <c r="I641" i="125"/>
  <c r="R640" i="125"/>
  <c r="Q640" i="125"/>
  <c r="N640" i="125"/>
  <c r="I640" i="125"/>
  <c r="R639" i="125"/>
  <c r="Q639" i="125"/>
  <c r="N639" i="125"/>
  <c r="I639" i="125"/>
  <c r="R638" i="125"/>
  <c r="Q638" i="125"/>
  <c r="N638" i="125"/>
  <c r="I638" i="125"/>
  <c r="R637" i="125"/>
  <c r="Q637" i="125"/>
  <c r="N637" i="125"/>
  <c r="I637" i="125"/>
  <c r="R636" i="125"/>
  <c r="Q636" i="125"/>
  <c r="N636" i="125"/>
  <c r="I636" i="125"/>
  <c r="R635" i="125"/>
  <c r="Q635" i="125"/>
  <c r="N635" i="125"/>
  <c r="I635" i="125"/>
  <c r="R634" i="125"/>
  <c r="Q634" i="125"/>
  <c r="N634" i="125"/>
  <c r="I634" i="125"/>
  <c r="R633" i="125"/>
  <c r="Q633" i="125"/>
  <c r="N633" i="125"/>
  <c r="I633" i="125"/>
  <c r="R632" i="125"/>
  <c r="Q632" i="125"/>
  <c r="N632" i="125"/>
  <c r="I632" i="125"/>
  <c r="R631" i="125"/>
  <c r="Q631" i="125"/>
  <c r="N631" i="125"/>
  <c r="I631" i="125"/>
  <c r="R630" i="125"/>
  <c r="Q630" i="125"/>
  <c r="N630" i="125"/>
  <c r="I630" i="125"/>
  <c r="R629" i="125"/>
  <c r="Q629" i="125"/>
  <c r="N629" i="125"/>
  <c r="I629" i="125"/>
  <c r="R628" i="125"/>
  <c r="Q628" i="125"/>
  <c r="N628" i="125"/>
  <c r="I628" i="125"/>
  <c r="I627" i="125"/>
  <c r="I626" i="125"/>
  <c r="R625" i="125"/>
  <c r="Q625" i="125"/>
  <c r="N625" i="125"/>
  <c r="R624" i="125"/>
  <c r="Q624" i="125"/>
  <c r="N624" i="125"/>
  <c r="R623" i="125"/>
  <c r="Q623" i="125"/>
  <c r="N623" i="125"/>
  <c r="R622" i="125"/>
  <c r="Q622" i="125"/>
  <c r="N622" i="125"/>
  <c r="R621" i="125"/>
  <c r="Q621" i="125"/>
  <c r="N621" i="125"/>
  <c r="R620" i="125"/>
  <c r="Q620" i="125"/>
  <c r="N620" i="125"/>
  <c r="R619" i="125"/>
  <c r="Q619" i="125"/>
  <c r="N619" i="125"/>
  <c r="R618" i="125"/>
  <c r="Q618" i="125"/>
  <c r="N618" i="125"/>
  <c r="R617" i="125"/>
  <c r="Q617" i="125"/>
  <c r="N617" i="125"/>
  <c r="R616" i="125"/>
  <c r="Q616" i="125"/>
  <c r="N616" i="125"/>
  <c r="R615" i="125"/>
  <c r="Q615" i="125"/>
  <c r="N615" i="125"/>
  <c r="R614" i="125"/>
  <c r="Q614" i="125"/>
  <c r="N614" i="125"/>
  <c r="R613" i="125"/>
  <c r="Q613" i="125"/>
  <c r="N613" i="125"/>
  <c r="K613" i="125"/>
  <c r="K614" i="125" s="1"/>
  <c r="K615" i="125" s="1"/>
  <c r="K616" i="125" s="1"/>
  <c r="K617" i="125" s="1"/>
  <c r="K618" i="125" s="1"/>
  <c r="K619" i="125" s="1"/>
  <c r="K620" i="125" s="1"/>
  <c r="K621" i="125" s="1"/>
  <c r="K622" i="125" s="1"/>
  <c r="K623" i="125" s="1"/>
  <c r="K624" i="125" s="1"/>
  <c r="K625" i="125" s="1"/>
  <c r="R612" i="125"/>
  <c r="Q612" i="125"/>
  <c r="N612" i="125"/>
  <c r="P611" i="125"/>
  <c r="O611" i="125"/>
  <c r="S606" i="125"/>
  <c r="P606" i="125"/>
  <c r="M606" i="125"/>
  <c r="L606" i="125"/>
  <c r="K606" i="125"/>
  <c r="S604" i="125"/>
  <c r="T604" i="125" s="1"/>
  <c r="P604" i="125"/>
  <c r="R600" i="125"/>
  <c r="Q600" i="125"/>
  <c r="N600" i="125"/>
  <c r="I600" i="125"/>
  <c r="R599" i="125"/>
  <c r="Q599" i="125"/>
  <c r="N599" i="125"/>
  <c r="I599" i="125"/>
  <c r="R598" i="125"/>
  <c r="Q598" i="125"/>
  <c r="N598" i="125"/>
  <c r="I598" i="125"/>
  <c r="R597" i="125"/>
  <c r="Q597" i="125"/>
  <c r="N597" i="125"/>
  <c r="I597" i="125"/>
  <c r="R596" i="125"/>
  <c r="Q596" i="125"/>
  <c r="N596" i="125"/>
  <c r="I596" i="125"/>
  <c r="R595" i="125"/>
  <c r="Q595" i="125"/>
  <c r="N595" i="125"/>
  <c r="I595" i="125"/>
  <c r="R594" i="125"/>
  <c r="Q594" i="125"/>
  <c r="N594" i="125"/>
  <c r="I594" i="125"/>
  <c r="R593" i="125"/>
  <c r="Q593" i="125"/>
  <c r="N593" i="125"/>
  <c r="I593" i="125"/>
  <c r="R592" i="125"/>
  <c r="Q592" i="125"/>
  <c r="N592" i="125"/>
  <c r="I592" i="125"/>
  <c r="R591" i="125"/>
  <c r="Q591" i="125"/>
  <c r="N591" i="125"/>
  <c r="I591" i="125"/>
  <c r="R590" i="125"/>
  <c r="Q590" i="125"/>
  <c r="N590" i="125"/>
  <c r="I590" i="125"/>
  <c r="R589" i="125"/>
  <c r="Q589" i="125"/>
  <c r="N589" i="125"/>
  <c r="I589" i="125"/>
  <c r="R588" i="125"/>
  <c r="Q588" i="125"/>
  <c r="N588" i="125"/>
  <c r="I588" i="125"/>
  <c r="R587" i="125"/>
  <c r="Q587" i="125"/>
  <c r="N587" i="125"/>
  <c r="I587" i="125"/>
  <c r="R586" i="125"/>
  <c r="Q586" i="125"/>
  <c r="N586" i="125"/>
  <c r="I586" i="125"/>
  <c r="R585" i="125"/>
  <c r="Q585" i="125"/>
  <c r="N585" i="125"/>
  <c r="I585" i="125"/>
  <c r="R584" i="125"/>
  <c r="Q584" i="125"/>
  <c r="N584" i="125"/>
  <c r="I584" i="125"/>
  <c r="R583" i="125"/>
  <c r="Q583" i="125"/>
  <c r="N583" i="125"/>
  <c r="I583" i="125"/>
  <c r="R582" i="125"/>
  <c r="Q582" i="125"/>
  <c r="N582" i="125"/>
  <c r="I582" i="125"/>
  <c r="R581" i="125"/>
  <c r="Q581" i="125"/>
  <c r="N581" i="125"/>
  <c r="I581" i="125"/>
  <c r="R580" i="125"/>
  <c r="Q580" i="125"/>
  <c r="N580" i="125"/>
  <c r="I580" i="125"/>
  <c r="R579" i="125"/>
  <c r="Q579" i="125"/>
  <c r="N579" i="125"/>
  <c r="I579" i="125"/>
  <c r="R578" i="125"/>
  <c r="Q578" i="125"/>
  <c r="N578" i="125"/>
  <c r="I578" i="125"/>
  <c r="I577" i="125"/>
  <c r="I576" i="125"/>
  <c r="R575" i="125"/>
  <c r="Q575" i="125"/>
  <c r="N575" i="125"/>
  <c r="I575" i="125"/>
  <c r="R574" i="125"/>
  <c r="Q574" i="125"/>
  <c r="N574" i="125"/>
  <c r="I574" i="125"/>
  <c r="R573" i="125"/>
  <c r="Q573" i="125"/>
  <c r="N573" i="125"/>
  <c r="I573" i="125"/>
  <c r="R572" i="125"/>
  <c r="Q572" i="125"/>
  <c r="N572" i="125"/>
  <c r="I572" i="125"/>
  <c r="R571" i="125"/>
  <c r="Q571" i="125"/>
  <c r="N571" i="125"/>
  <c r="I571" i="125"/>
  <c r="R570" i="125"/>
  <c r="Q570" i="125"/>
  <c r="N570" i="125"/>
  <c r="I570" i="125"/>
  <c r="R569" i="125"/>
  <c r="Q569" i="125"/>
  <c r="N569" i="125"/>
  <c r="I569" i="125"/>
  <c r="R568" i="125"/>
  <c r="Q568" i="125"/>
  <c r="N568" i="125"/>
  <c r="I568" i="125"/>
  <c r="R567" i="125"/>
  <c r="Q567" i="125"/>
  <c r="N567" i="125"/>
  <c r="I567" i="125"/>
  <c r="R566" i="125"/>
  <c r="Q566" i="125"/>
  <c r="N566" i="125"/>
  <c r="I566" i="125"/>
  <c r="R565" i="125"/>
  <c r="Q565" i="125"/>
  <c r="N565" i="125"/>
  <c r="I565" i="125"/>
  <c r="R564" i="125"/>
  <c r="Q564" i="125"/>
  <c r="N564" i="125"/>
  <c r="I564" i="125"/>
  <c r="R563" i="125"/>
  <c r="Q563" i="125"/>
  <c r="N563" i="125"/>
  <c r="I563" i="125"/>
  <c r="R562" i="125"/>
  <c r="Q562" i="125"/>
  <c r="N562" i="125"/>
  <c r="I562" i="125"/>
  <c r="R561" i="125"/>
  <c r="Q561" i="125"/>
  <c r="N561" i="125"/>
  <c r="I561" i="125"/>
  <c r="R560" i="125"/>
  <c r="Q560" i="125"/>
  <c r="N560" i="125"/>
  <c r="I560" i="125"/>
  <c r="R559" i="125"/>
  <c r="Q559" i="125"/>
  <c r="N559" i="125"/>
  <c r="I559" i="125"/>
  <c r="R558" i="125"/>
  <c r="Q558" i="125"/>
  <c r="N558" i="125"/>
  <c r="I558" i="125"/>
  <c r="R557" i="125"/>
  <c r="Q557" i="125"/>
  <c r="N557" i="125"/>
  <c r="I557" i="125"/>
  <c r="R556" i="125"/>
  <c r="Q556" i="125"/>
  <c r="N556" i="125"/>
  <c r="I556" i="125"/>
  <c r="R555" i="125"/>
  <c r="Q555" i="125"/>
  <c r="N555" i="125"/>
  <c r="I555" i="125"/>
  <c r="R554" i="125"/>
  <c r="Q554" i="125"/>
  <c r="N554" i="125"/>
  <c r="I554" i="125"/>
  <c r="R553" i="125"/>
  <c r="Q553" i="125"/>
  <c r="N553" i="125"/>
  <c r="I553" i="125"/>
  <c r="I552" i="125"/>
  <c r="I551" i="125"/>
  <c r="R550" i="125"/>
  <c r="Q550" i="125"/>
  <c r="N550" i="125"/>
  <c r="I550" i="125"/>
  <c r="R549" i="125"/>
  <c r="Q549" i="125"/>
  <c r="N549" i="125"/>
  <c r="I549" i="125"/>
  <c r="R548" i="125"/>
  <c r="Q548" i="125"/>
  <c r="N548" i="125"/>
  <c r="I548" i="125"/>
  <c r="R547" i="125"/>
  <c r="Q547" i="125"/>
  <c r="N547" i="125"/>
  <c r="I547" i="125"/>
  <c r="R546" i="125"/>
  <c r="Q546" i="125"/>
  <c r="N546" i="125"/>
  <c r="I546" i="125"/>
  <c r="R545" i="125"/>
  <c r="Q545" i="125"/>
  <c r="N545" i="125"/>
  <c r="I545" i="125"/>
  <c r="R544" i="125"/>
  <c r="Q544" i="125"/>
  <c r="N544" i="125"/>
  <c r="I544" i="125"/>
  <c r="R543" i="125"/>
  <c r="Q543" i="125"/>
  <c r="N543" i="125"/>
  <c r="I543" i="125"/>
  <c r="R542" i="125"/>
  <c r="Q542" i="125"/>
  <c r="N542" i="125"/>
  <c r="I542" i="125"/>
  <c r="R541" i="125"/>
  <c r="Q541" i="125"/>
  <c r="N541" i="125"/>
  <c r="I541" i="125"/>
  <c r="R540" i="125"/>
  <c r="Q540" i="125"/>
  <c r="N540" i="125"/>
  <c r="I540" i="125"/>
  <c r="R539" i="125"/>
  <c r="Q539" i="125"/>
  <c r="N539" i="125"/>
  <c r="I539" i="125"/>
  <c r="R538" i="125"/>
  <c r="Q538" i="125"/>
  <c r="N538" i="125"/>
  <c r="K538" i="125"/>
  <c r="K539" i="125" s="1"/>
  <c r="K540" i="125" s="1"/>
  <c r="K541" i="125" s="1"/>
  <c r="K542" i="125" s="1"/>
  <c r="K543" i="125" s="1"/>
  <c r="K544" i="125" s="1"/>
  <c r="K545" i="125" s="1"/>
  <c r="K546" i="125" s="1"/>
  <c r="K547" i="125" s="1"/>
  <c r="K548" i="125" s="1"/>
  <c r="K549" i="125" s="1"/>
  <c r="K550" i="125" s="1"/>
  <c r="I538" i="125"/>
  <c r="R537" i="125"/>
  <c r="Q537" i="125"/>
  <c r="N537" i="125"/>
  <c r="I537" i="125"/>
  <c r="P536" i="125"/>
  <c r="O536" i="125"/>
  <c r="S531" i="125"/>
  <c r="P531" i="125"/>
  <c r="M531" i="125"/>
  <c r="L531" i="125"/>
  <c r="K531" i="125"/>
  <c r="S529" i="125"/>
  <c r="P529" i="125"/>
  <c r="R525" i="125"/>
  <c r="Q525" i="125"/>
  <c r="N525" i="125"/>
  <c r="I525" i="125"/>
  <c r="R524" i="125"/>
  <c r="Q524" i="125"/>
  <c r="N524" i="125"/>
  <c r="I524" i="125"/>
  <c r="R523" i="125"/>
  <c r="Q523" i="125"/>
  <c r="N523" i="125"/>
  <c r="I523" i="125"/>
  <c r="R522" i="125"/>
  <c r="Q522" i="125"/>
  <c r="N522" i="125"/>
  <c r="I522" i="125"/>
  <c r="R521" i="125"/>
  <c r="Q521" i="125"/>
  <c r="N521" i="125"/>
  <c r="I521" i="125"/>
  <c r="R520" i="125"/>
  <c r="Q520" i="125"/>
  <c r="N520" i="125"/>
  <c r="I520" i="125"/>
  <c r="R519" i="125"/>
  <c r="Q519" i="125"/>
  <c r="N519" i="125"/>
  <c r="I519" i="125"/>
  <c r="R518" i="125"/>
  <c r="Q518" i="125"/>
  <c r="N518" i="125"/>
  <c r="I518" i="125"/>
  <c r="R517" i="125"/>
  <c r="Q517" i="125"/>
  <c r="N517" i="125"/>
  <c r="I517" i="125"/>
  <c r="R516" i="125"/>
  <c r="Q516" i="125"/>
  <c r="N516" i="125"/>
  <c r="I516" i="125"/>
  <c r="R515" i="125"/>
  <c r="Q515" i="125"/>
  <c r="N515" i="125"/>
  <c r="I515" i="125"/>
  <c r="R514" i="125"/>
  <c r="Q514" i="125"/>
  <c r="N514" i="125"/>
  <c r="I514" i="125"/>
  <c r="R513" i="125"/>
  <c r="Q513" i="125"/>
  <c r="N513" i="125"/>
  <c r="I513" i="125"/>
  <c r="R512" i="125"/>
  <c r="Q512" i="125"/>
  <c r="N512" i="125"/>
  <c r="I512" i="125"/>
  <c r="R511" i="125"/>
  <c r="Q511" i="125"/>
  <c r="N511" i="125"/>
  <c r="I511" i="125"/>
  <c r="R510" i="125"/>
  <c r="Q510" i="125"/>
  <c r="N510" i="125"/>
  <c r="I510" i="125"/>
  <c r="R509" i="125"/>
  <c r="Q509" i="125"/>
  <c r="N509" i="125"/>
  <c r="I509" i="125"/>
  <c r="R508" i="125"/>
  <c r="Q508" i="125"/>
  <c r="N508" i="125"/>
  <c r="I508" i="125"/>
  <c r="R507" i="125"/>
  <c r="Q507" i="125"/>
  <c r="N507" i="125"/>
  <c r="I507" i="125"/>
  <c r="R506" i="125"/>
  <c r="Q506" i="125"/>
  <c r="N506" i="125"/>
  <c r="I506" i="125"/>
  <c r="R505" i="125"/>
  <c r="Q505" i="125"/>
  <c r="N505" i="125"/>
  <c r="I505" i="125"/>
  <c r="R504" i="125"/>
  <c r="Q504" i="125"/>
  <c r="N504" i="125"/>
  <c r="I504" i="125"/>
  <c r="R503" i="125"/>
  <c r="Q503" i="125"/>
  <c r="N503" i="125"/>
  <c r="I503" i="125"/>
  <c r="I502" i="125"/>
  <c r="I501" i="125"/>
  <c r="R500" i="125"/>
  <c r="Q500" i="125"/>
  <c r="N500" i="125"/>
  <c r="I500" i="125"/>
  <c r="R499" i="125"/>
  <c r="Q499" i="125"/>
  <c r="N499" i="125"/>
  <c r="I499" i="125"/>
  <c r="R498" i="125"/>
  <c r="Q498" i="125"/>
  <c r="N498" i="125"/>
  <c r="I498" i="125"/>
  <c r="R497" i="125"/>
  <c r="Q497" i="125"/>
  <c r="N497" i="125"/>
  <c r="I497" i="125"/>
  <c r="R496" i="125"/>
  <c r="Q496" i="125"/>
  <c r="N496" i="125"/>
  <c r="I496" i="125"/>
  <c r="R495" i="125"/>
  <c r="Q495" i="125"/>
  <c r="N495" i="125"/>
  <c r="I495" i="125"/>
  <c r="R494" i="125"/>
  <c r="Q494" i="125"/>
  <c r="N494" i="125"/>
  <c r="I494" i="125"/>
  <c r="R493" i="125"/>
  <c r="Q493" i="125"/>
  <c r="N493" i="125"/>
  <c r="I493" i="125"/>
  <c r="R492" i="125"/>
  <c r="Q492" i="125"/>
  <c r="N492" i="125"/>
  <c r="I492" i="125"/>
  <c r="R491" i="125"/>
  <c r="Q491" i="125"/>
  <c r="N491" i="125"/>
  <c r="I491" i="125"/>
  <c r="R490" i="125"/>
  <c r="Q490" i="125"/>
  <c r="N490" i="125"/>
  <c r="I490" i="125"/>
  <c r="R489" i="125"/>
  <c r="Q489" i="125"/>
  <c r="N489" i="125"/>
  <c r="I489" i="125"/>
  <c r="R488" i="125"/>
  <c r="Q488" i="125"/>
  <c r="N488" i="125"/>
  <c r="I488" i="125"/>
  <c r="R487" i="125"/>
  <c r="Q487" i="125"/>
  <c r="N487" i="125"/>
  <c r="I487" i="125"/>
  <c r="R486" i="125"/>
  <c r="Q486" i="125"/>
  <c r="N486" i="125"/>
  <c r="I486" i="125"/>
  <c r="R485" i="125"/>
  <c r="Q485" i="125"/>
  <c r="N485" i="125"/>
  <c r="I485" i="125"/>
  <c r="R484" i="125"/>
  <c r="Q484" i="125"/>
  <c r="N484" i="125"/>
  <c r="I484" i="125"/>
  <c r="R483" i="125"/>
  <c r="Q483" i="125"/>
  <c r="N483" i="125"/>
  <c r="I483" i="125"/>
  <c r="R482" i="125"/>
  <c r="Q482" i="125"/>
  <c r="N482" i="125"/>
  <c r="I482" i="125"/>
  <c r="R481" i="125"/>
  <c r="Q481" i="125"/>
  <c r="N481" i="125"/>
  <c r="I481" i="125"/>
  <c r="R480" i="125"/>
  <c r="Q480" i="125"/>
  <c r="N480" i="125"/>
  <c r="I480" i="125"/>
  <c r="R479" i="125"/>
  <c r="Q479" i="125"/>
  <c r="N479" i="125"/>
  <c r="I479" i="125"/>
  <c r="R478" i="125"/>
  <c r="Q478" i="125"/>
  <c r="N478" i="125"/>
  <c r="I478" i="125"/>
  <c r="I477" i="125"/>
  <c r="I476" i="125"/>
  <c r="R475" i="125"/>
  <c r="Q475" i="125"/>
  <c r="N475" i="125"/>
  <c r="I475" i="125"/>
  <c r="R474" i="125"/>
  <c r="Q474" i="125"/>
  <c r="N474" i="125"/>
  <c r="I474" i="125"/>
  <c r="R473" i="125"/>
  <c r="Q473" i="125"/>
  <c r="N473" i="125"/>
  <c r="I473" i="125"/>
  <c r="R472" i="125"/>
  <c r="Q472" i="125"/>
  <c r="N472" i="125"/>
  <c r="I472" i="125"/>
  <c r="R471" i="125"/>
  <c r="Q471" i="125"/>
  <c r="N471" i="125"/>
  <c r="I471" i="125"/>
  <c r="R470" i="125"/>
  <c r="Q470" i="125"/>
  <c r="N470" i="125"/>
  <c r="I470" i="125"/>
  <c r="R469" i="125"/>
  <c r="Q469" i="125"/>
  <c r="N469" i="125"/>
  <c r="I469" i="125"/>
  <c r="R468" i="125"/>
  <c r="Q468" i="125"/>
  <c r="N468" i="125"/>
  <c r="I468" i="125"/>
  <c r="R467" i="125"/>
  <c r="Q467" i="125"/>
  <c r="N467" i="125"/>
  <c r="I467" i="125"/>
  <c r="R466" i="125"/>
  <c r="Q466" i="125"/>
  <c r="N466" i="125"/>
  <c r="I466" i="125"/>
  <c r="R465" i="125"/>
  <c r="Q465" i="125"/>
  <c r="N465" i="125"/>
  <c r="I465" i="125"/>
  <c r="R464" i="125"/>
  <c r="Q464" i="125"/>
  <c r="N464" i="125"/>
  <c r="I464" i="125"/>
  <c r="R463" i="125"/>
  <c r="Q463" i="125"/>
  <c r="N463" i="125"/>
  <c r="K463" i="125"/>
  <c r="K464" i="125" s="1"/>
  <c r="K465" i="125" s="1"/>
  <c r="K466" i="125" s="1"/>
  <c r="K467" i="125" s="1"/>
  <c r="K468" i="125" s="1"/>
  <c r="K469" i="125" s="1"/>
  <c r="K470" i="125" s="1"/>
  <c r="K471" i="125" s="1"/>
  <c r="K472" i="125" s="1"/>
  <c r="K473" i="125" s="1"/>
  <c r="K474" i="125" s="1"/>
  <c r="K475" i="125" s="1"/>
  <c r="I463" i="125"/>
  <c r="R462" i="125"/>
  <c r="Q462" i="125"/>
  <c r="N462" i="125"/>
  <c r="I462" i="125"/>
  <c r="P461" i="125"/>
  <c r="O461" i="125"/>
  <c r="S456" i="125"/>
  <c r="Q456" i="125"/>
  <c r="P456" i="125"/>
  <c r="M456" i="125"/>
  <c r="L456" i="125"/>
  <c r="K456" i="125"/>
  <c r="S454" i="125"/>
  <c r="T454" i="125" s="1"/>
  <c r="P454" i="125"/>
  <c r="R450" i="125"/>
  <c r="Q450" i="125"/>
  <c r="N450" i="125"/>
  <c r="I450" i="125"/>
  <c r="R449" i="125"/>
  <c r="Q449" i="125"/>
  <c r="N449" i="125"/>
  <c r="I449" i="125"/>
  <c r="R448" i="125"/>
  <c r="Q448" i="125"/>
  <c r="N448" i="125"/>
  <c r="I448" i="125"/>
  <c r="R447" i="125"/>
  <c r="Q447" i="125"/>
  <c r="N447" i="125"/>
  <c r="I447" i="125"/>
  <c r="R446" i="125"/>
  <c r="Q446" i="125"/>
  <c r="N446" i="125"/>
  <c r="I446" i="125"/>
  <c r="R445" i="125"/>
  <c r="Q445" i="125"/>
  <c r="N445" i="125"/>
  <c r="I445" i="125"/>
  <c r="R444" i="125"/>
  <c r="Q444" i="125"/>
  <c r="N444" i="125"/>
  <c r="I444" i="125"/>
  <c r="R443" i="125"/>
  <c r="Q443" i="125"/>
  <c r="N443" i="125"/>
  <c r="I443" i="125"/>
  <c r="R442" i="125"/>
  <c r="Q442" i="125"/>
  <c r="N442" i="125"/>
  <c r="I442" i="125"/>
  <c r="R441" i="125"/>
  <c r="Q441" i="125"/>
  <c r="N441" i="125"/>
  <c r="I441" i="125"/>
  <c r="R440" i="125"/>
  <c r="Q440" i="125"/>
  <c r="N440" i="125"/>
  <c r="I440" i="125"/>
  <c r="R439" i="125"/>
  <c r="Q439" i="125"/>
  <c r="N439" i="125"/>
  <c r="I439" i="125"/>
  <c r="R438" i="125"/>
  <c r="Q438" i="125"/>
  <c r="N438" i="125"/>
  <c r="I438" i="125"/>
  <c r="R437" i="125"/>
  <c r="Q437" i="125"/>
  <c r="N437" i="125"/>
  <c r="I437" i="125"/>
  <c r="R436" i="125"/>
  <c r="Q436" i="125"/>
  <c r="N436" i="125"/>
  <c r="I436" i="125"/>
  <c r="R435" i="125"/>
  <c r="Q435" i="125"/>
  <c r="N435" i="125"/>
  <c r="I435" i="125"/>
  <c r="R434" i="125"/>
  <c r="Q434" i="125"/>
  <c r="N434" i="125"/>
  <c r="I434" i="125"/>
  <c r="R433" i="125"/>
  <c r="Q433" i="125"/>
  <c r="N433" i="125"/>
  <c r="I433" i="125"/>
  <c r="R432" i="125"/>
  <c r="Q432" i="125"/>
  <c r="N432" i="125"/>
  <c r="I432" i="125"/>
  <c r="R431" i="125"/>
  <c r="Q431" i="125"/>
  <c r="N431" i="125"/>
  <c r="I431" i="125"/>
  <c r="R430" i="125"/>
  <c r="Q430" i="125"/>
  <c r="N430" i="125"/>
  <c r="I430" i="125"/>
  <c r="R429" i="125"/>
  <c r="Q429" i="125"/>
  <c r="N429" i="125"/>
  <c r="I429" i="125"/>
  <c r="R428" i="125"/>
  <c r="Q428" i="125"/>
  <c r="N428" i="125"/>
  <c r="I428" i="125"/>
  <c r="I427" i="125"/>
  <c r="I426" i="125"/>
  <c r="R425" i="125"/>
  <c r="Q425" i="125"/>
  <c r="N425" i="125"/>
  <c r="I425" i="125"/>
  <c r="R424" i="125"/>
  <c r="Q424" i="125"/>
  <c r="N424" i="125"/>
  <c r="I424" i="125"/>
  <c r="R423" i="125"/>
  <c r="Q423" i="125"/>
  <c r="N423" i="125"/>
  <c r="I423" i="125"/>
  <c r="R422" i="125"/>
  <c r="Q422" i="125"/>
  <c r="N422" i="125"/>
  <c r="I422" i="125"/>
  <c r="R421" i="125"/>
  <c r="Q421" i="125"/>
  <c r="N421" i="125"/>
  <c r="I421" i="125"/>
  <c r="R420" i="125"/>
  <c r="Q420" i="125"/>
  <c r="N420" i="125"/>
  <c r="I420" i="125"/>
  <c r="R419" i="125"/>
  <c r="Q419" i="125"/>
  <c r="N419" i="125"/>
  <c r="I419" i="125"/>
  <c r="R418" i="125"/>
  <c r="Q418" i="125"/>
  <c r="N418" i="125"/>
  <c r="I418" i="125"/>
  <c r="R417" i="125"/>
  <c r="Q417" i="125"/>
  <c r="N417" i="125"/>
  <c r="I417" i="125"/>
  <c r="R416" i="125"/>
  <c r="Q416" i="125"/>
  <c r="N416" i="125"/>
  <c r="I416" i="125"/>
  <c r="R415" i="125"/>
  <c r="Q415" i="125"/>
  <c r="N415" i="125"/>
  <c r="I415" i="125"/>
  <c r="R414" i="125"/>
  <c r="Q414" i="125"/>
  <c r="N414" i="125"/>
  <c r="I414" i="125"/>
  <c r="R413" i="125"/>
  <c r="Q413" i="125"/>
  <c r="N413" i="125"/>
  <c r="I413" i="125"/>
  <c r="R412" i="125"/>
  <c r="Q412" i="125"/>
  <c r="N412" i="125"/>
  <c r="I412" i="125"/>
  <c r="R411" i="125"/>
  <c r="Q411" i="125"/>
  <c r="N411" i="125"/>
  <c r="I411" i="125"/>
  <c r="R410" i="125"/>
  <c r="Q410" i="125"/>
  <c r="N410" i="125"/>
  <c r="I410" i="125"/>
  <c r="R409" i="125"/>
  <c r="Q409" i="125"/>
  <c r="N409" i="125"/>
  <c r="I409" i="125"/>
  <c r="R408" i="125"/>
  <c r="Q408" i="125"/>
  <c r="N408" i="125"/>
  <c r="I408" i="125"/>
  <c r="R407" i="125"/>
  <c r="Q407" i="125"/>
  <c r="N407" i="125"/>
  <c r="I407" i="125"/>
  <c r="R406" i="125"/>
  <c r="Q406" i="125"/>
  <c r="N406" i="125"/>
  <c r="I406" i="125"/>
  <c r="R405" i="125"/>
  <c r="Q405" i="125"/>
  <c r="N405" i="125"/>
  <c r="I405" i="125"/>
  <c r="R404" i="125"/>
  <c r="Q404" i="125"/>
  <c r="N404" i="125"/>
  <c r="I404" i="125"/>
  <c r="R403" i="125"/>
  <c r="Q403" i="125"/>
  <c r="N403" i="125"/>
  <c r="I403" i="125"/>
  <c r="I402" i="125"/>
  <c r="I401" i="125"/>
  <c r="R400" i="125"/>
  <c r="Q400" i="125"/>
  <c r="N400" i="125"/>
  <c r="I400" i="125"/>
  <c r="R399" i="125"/>
  <c r="Q399" i="125"/>
  <c r="N399" i="125"/>
  <c r="I399" i="125"/>
  <c r="R398" i="125"/>
  <c r="Q398" i="125"/>
  <c r="N398" i="125"/>
  <c r="I398" i="125"/>
  <c r="R397" i="125"/>
  <c r="Q397" i="125"/>
  <c r="N397" i="125"/>
  <c r="I397" i="125"/>
  <c r="R396" i="125"/>
  <c r="Q396" i="125"/>
  <c r="N396" i="125"/>
  <c r="I396" i="125"/>
  <c r="R395" i="125"/>
  <c r="Q395" i="125"/>
  <c r="N395" i="125"/>
  <c r="I395" i="125"/>
  <c r="R394" i="125"/>
  <c r="Q394" i="125"/>
  <c r="N394" i="125"/>
  <c r="I394" i="125"/>
  <c r="R393" i="125"/>
  <c r="Q393" i="125"/>
  <c r="N393" i="125"/>
  <c r="I393" i="125"/>
  <c r="R392" i="125"/>
  <c r="Q392" i="125"/>
  <c r="N392" i="125"/>
  <c r="I392" i="125"/>
  <c r="R391" i="125"/>
  <c r="Q391" i="125"/>
  <c r="N391" i="125"/>
  <c r="I391" i="125"/>
  <c r="R390" i="125"/>
  <c r="Q390" i="125"/>
  <c r="N390" i="125"/>
  <c r="I390" i="125"/>
  <c r="R389" i="125"/>
  <c r="Q389" i="125"/>
  <c r="N389" i="125"/>
  <c r="I389" i="125"/>
  <c r="R388" i="125"/>
  <c r="Q388" i="125"/>
  <c r="N388" i="125"/>
  <c r="K388" i="125"/>
  <c r="K389" i="125" s="1"/>
  <c r="K390" i="125" s="1"/>
  <c r="K391" i="125" s="1"/>
  <c r="K392" i="125" s="1"/>
  <c r="K393" i="125" s="1"/>
  <c r="K394" i="125" s="1"/>
  <c r="K395" i="125" s="1"/>
  <c r="K396" i="125" s="1"/>
  <c r="K397" i="125" s="1"/>
  <c r="K398" i="125" s="1"/>
  <c r="K399" i="125" s="1"/>
  <c r="K400" i="125" s="1"/>
  <c r="I388" i="125"/>
  <c r="R387" i="125"/>
  <c r="Q387" i="125"/>
  <c r="N387" i="125"/>
  <c r="I387" i="125"/>
  <c r="P386" i="125"/>
  <c r="O386" i="125"/>
  <c r="S381" i="125"/>
  <c r="Q381" i="125"/>
  <c r="P381" i="125"/>
  <c r="M381" i="125"/>
  <c r="L381" i="125"/>
  <c r="K381" i="125"/>
  <c r="S379" i="125"/>
  <c r="T379" i="125" s="1"/>
  <c r="P379" i="125"/>
  <c r="R375" i="125"/>
  <c r="Q375" i="125"/>
  <c r="N375" i="125"/>
  <c r="I375" i="125"/>
  <c r="R374" i="125"/>
  <c r="Q374" i="125"/>
  <c r="N374" i="125"/>
  <c r="I374" i="125"/>
  <c r="R373" i="125"/>
  <c r="Q373" i="125"/>
  <c r="N373" i="125"/>
  <c r="I373" i="125"/>
  <c r="R372" i="125"/>
  <c r="Q372" i="125"/>
  <c r="N372" i="125"/>
  <c r="I372" i="125"/>
  <c r="R371" i="125"/>
  <c r="Q371" i="125"/>
  <c r="N371" i="125"/>
  <c r="I371" i="125"/>
  <c r="R370" i="125"/>
  <c r="Q370" i="125"/>
  <c r="N370" i="125"/>
  <c r="I370" i="125"/>
  <c r="R369" i="125"/>
  <c r="Q369" i="125"/>
  <c r="N369" i="125"/>
  <c r="I369" i="125"/>
  <c r="R368" i="125"/>
  <c r="Q368" i="125"/>
  <c r="N368" i="125"/>
  <c r="I368" i="125"/>
  <c r="R367" i="125"/>
  <c r="Q367" i="125"/>
  <c r="N367" i="125"/>
  <c r="I367" i="125"/>
  <c r="R366" i="125"/>
  <c r="Q366" i="125"/>
  <c r="N366" i="125"/>
  <c r="I366" i="125"/>
  <c r="R365" i="125"/>
  <c r="Q365" i="125"/>
  <c r="N365" i="125"/>
  <c r="I365" i="125"/>
  <c r="R364" i="125"/>
  <c r="Q364" i="125"/>
  <c r="N364" i="125"/>
  <c r="I364" i="125"/>
  <c r="R363" i="125"/>
  <c r="Q363" i="125"/>
  <c r="N363" i="125"/>
  <c r="I363" i="125"/>
  <c r="R362" i="125"/>
  <c r="Q362" i="125"/>
  <c r="N362" i="125"/>
  <c r="I362" i="125"/>
  <c r="R361" i="125"/>
  <c r="Q361" i="125"/>
  <c r="N361" i="125"/>
  <c r="I361" i="125"/>
  <c r="R360" i="125"/>
  <c r="Q360" i="125"/>
  <c r="N360" i="125"/>
  <c r="I360" i="125"/>
  <c r="R359" i="125"/>
  <c r="Q359" i="125"/>
  <c r="N359" i="125"/>
  <c r="I359" i="125"/>
  <c r="R358" i="125"/>
  <c r="Q358" i="125"/>
  <c r="N358" i="125"/>
  <c r="I358" i="125"/>
  <c r="R357" i="125"/>
  <c r="Q357" i="125"/>
  <c r="N357" i="125"/>
  <c r="I357" i="125"/>
  <c r="R356" i="125"/>
  <c r="Q356" i="125"/>
  <c r="N356" i="125"/>
  <c r="I356" i="125"/>
  <c r="R355" i="125"/>
  <c r="Q355" i="125"/>
  <c r="N355" i="125"/>
  <c r="I355" i="125"/>
  <c r="R354" i="125"/>
  <c r="Q354" i="125"/>
  <c r="N354" i="125"/>
  <c r="I354" i="125"/>
  <c r="R353" i="125"/>
  <c r="Q353" i="125"/>
  <c r="N353" i="125"/>
  <c r="I353" i="125"/>
  <c r="I352" i="125"/>
  <c r="I351" i="125"/>
  <c r="R350" i="125"/>
  <c r="Q350" i="125"/>
  <c r="N350" i="125"/>
  <c r="I350" i="125"/>
  <c r="R349" i="125"/>
  <c r="Q349" i="125"/>
  <c r="N349" i="125"/>
  <c r="I349" i="125"/>
  <c r="R348" i="125"/>
  <c r="Q348" i="125"/>
  <c r="N348" i="125"/>
  <c r="I348" i="125"/>
  <c r="R347" i="125"/>
  <c r="Q347" i="125"/>
  <c r="N347" i="125"/>
  <c r="I347" i="125"/>
  <c r="R346" i="125"/>
  <c r="Q346" i="125"/>
  <c r="N346" i="125"/>
  <c r="I346" i="125"/>
  <c r="R345" i="125"/>
  <c r="Q345" i="125"/>
  <c r="N345" i="125"/>
  <c r="I345" i="125"/>
  <c r="R344" i="125"/>
  <c r="Q344" i="125"/>
  <c r="N344" i="125"/>
  <c r="I344" i="125"/>
  <c r="R343" i="125"/>
  <c r="Q343" i="125"/>
  <c r="N343" i="125"/>
  <c r="I343" i="125"/>
  <c r="R342" i="125"/>
  <c r="Q342" i="125"/>
  <c r="N342" i="125"/>
  <c r="I342" i="125"/>
  <c r="R341" i="125"/>
  <c r="Q341" i="125"/>
  <c r="N341" i="125"/>
  <c r="I341" i="125"/>
  <c r="R340" i="125"/>
  <c r="Q340" i="125"/>
  <c r="N340" i="125"/>
  <c r="I340" i="125"/>
  <c r="R339" i="125"/>
  <c r="Q339" i="125"/>
  <c r="N339" i="125"/>
  <c r="I339" i="125"/>
  <c r="R338" i="125"/>
  <c r="Q338" i="125"/>
  <c r="N338" i="125"/>
  <c r="I338" i="125"/>
  <c r="R337" i="125"/>
  <c r="Q337" i="125"/>
  <c r="N337" i="125"/>
  <c r="I337" i="125"/>
  <c r="R336" i="125"/>
  <c r="Q336" i="125"/>
  <c r="N336" i="125"/>
  <c r="I336" i="125"/>
  <c r="R335" i="125"/>
  <c r="Q335" i="125"/>
  <c r="N335" i="125"/>
  <c r="I335" i="125"/>
  <c r="R334" i="125"/>
  <c r="Q334" i="125"/>
  <c r="N334" i="125"/>
  <c r="I334" i="125"/>
  <c r="R333" i="125"/>
  <c r="Q333" i="125"/>
  <c r="N333" i="125"/>
  <c r="I333" i="125"/>
  <c r="R332" i="125"/>
  <c r="Q332" i="125"/>
  <c r="N332" i="125"/>
  <c r="I332" i="125"/>
  <c r="R331" i="125"/>
  <c r="Q331" i="125"/>
  <c r="N331" i="125"/>
  <c r="I331" i="125"/>
  <c r="R330" i="125"/>
  <c r="Q330" i="125"/>
  <c r="N330" i="125"/>
  <c r="I330" i="125"/>
  <c r="R329" i="125"/>
  <c r="Q329" i="125"/>
  <c r="N329" i="125"/>
  <c r="I329" i="125"/>
  <c r="R328" i="125"/>
  <c r="Q328" i="125"/>
  <c r="N328" i="125"/>
  <c r="I328" i="125"/>
  <c r="I327" i="125"/>
  <c r="I326" i="125"/>
  <c r="R325" i="125"/>
  <c r="Q325" i="125"/>
  <c r="N325" i="125"/>
  <c r="I325" i="125"/>
  <c r="R324" i="125"/>
  <c r="Q324" i="125"/>
  <c r="N324" i="125"/>
  <c r="I324" i="125"/>
  <c r="R323" i="125"/>
  <c r="Q323" i="125"/>
  <c r="N323" i="125"/>
  <c r="I323" i="125"/>
  <c r="R322" i="125"/>
  <c r="Q322" i="125"/>
  <c r="N322" i="125"/>
  <c r="I322" i="125"/>
  <c r="R321" i="125"/>
  <c r="Q321" i="125"/>
  <c r="N321" i="125"/>
  <c r="I321" i="125"/>
  <c r="R320" i="125"/>
  <c r="Q320" i="125"/>
  <c r="N320" i="125"/>
  <c r="I320" i="125"/>
  <c r="R319" i="125"/>
  <c r="Q319" i="125"/>
  <c r="N319" i="125"/>
  <c r="I319" i="125"/>
  <c r="R318" i="125"/>
  <c r="Q318" i="125"/>
  <c r="N318" i="125"/>
  <c r="I318" i="125"/>
  <c r="R317" i="125"/>
  <c r="Q317" i="125"/>
  <c r="N317" i="125"/>
  <c r="I317" i="125"/>
  <c r="R316" i="125"/>
  <c r="Q316" i="125"/>
  <c r="N316" i="125"/>
  <c r="I316" i="125"/>
  <c r="R315" i="125"/>
  <c r="Q315" i="125"/>
  <c r="N315" i="125"/>
  <c r="I315" i="125"/>
  <c r="R314" i="125"/>
  <c r="Q314" i="125"/>
  <c r="N314" i="125"/>
  <c r="I314" i="125"/>
  <c r="R313" i="125"/>
  <c r="Q313" i="125"/>
  <c r="N313" i="125"/>
  <c r="K313" i="125"/>
  <c r="K314" i="125" s="1"/>
  <c r="K315" i="125" s="1"/>
  <c r="K316" i="125" s="1"/>
  <c r="K317" i="125" s="1"/>
  <c r="K318" i="125" s="1"/>
  <c r="K319" i="125" s="1"/>
  <c r="K320" i="125" s="1"/>
  <c r="K321" i="125" s="1"/>
  <c r="K322" i="125" s="1"/>
  <c r="K323" i="125" s="1"/>
  <c r="K324" i="125" s="1"/>
  <c r="K325" i="125" s="1"/>
  <c r="I313" i="125"/>
  <c r="R312" i="125"/>
  <c r="Q312" i="125"/>
  <c r="N312" i="125"/>
  <c r="I312" i="125"/>
  <c r="P311" i="125"/>
  <c r="O311" i="125"/>
  <c r="S306" i="125"/>
  <c r="Q306" i="125"/>
  <c r="AI234" i="126" s="1"/>
  <c r="P306" i="125"/>
  <c r="D222" i="124" s="1"/>
  <c r="M306" i="125"/>
  <c r="L306" i="125"/>
  <c r="K306" i="125"/>
  <c r="S219" i="126" s="1"/>
  <c r="E222" i="126" s="1"/>
  <c r="S304" i="125"/>
  <c r="P304" i="125"/>
  <c r="E210" i="126" s="1"/>
  <c r="R300" i="125"/>
  <c r="Q300" i="125"/>
  <c r="N300" i="125"/>
  <c r="I300" i="125"/>
  <c r="R299" i="125"/>
  <c r="Q299" i="125"/>
  <c r="N299" i="125"/>
  <c r="I299" i="125"/>
  <c r="R298" i="125"/>
  <c r="Q298" i="125"/>
  <c r="N298" i="125"/>
  <c r="I298" i="125"/>
  <c r="R297" i="125"/>
  <c r="Q297" i="125"/>
  <c r="N297" i="125"/>
  <c r="I297" i="125"/>
  <c r="R296" i="125"/>
  <c r="Q296" i="125"/>
  <c r="N296" i="125"/>
  <c r="I296" i="125"/>
  <c r="R295" i="125"/>
  <c r="Q295" i="125"/>
  <c r="N295" i="125"/>
  <c r="I295" i="125"/>
  <c r="R294" i="125"/>
  <c r="Q294" i="125"/>
  <c r="N294" i="125"/>
  <c r="I294" i="125"/>
  <c r="R293" i="125"/>
  <c r="Q293" i="125"/>
  <c r="N293" i="125"/>
  <c r="I293" i="125"/>
  <c r="R292" i="125"/>
  <c r="Q292" i="125"/>
  <c r="N292" i="125"/>
  <c r="I292" i="125"/>
  <c r="R291" i="125"/>
  <c r="Q291" i="125"/>
  <c r="N291" i="125"/>
  <c r="I291" i="125"/>
  <c r="R290" i="125"/>
  <c r="Q290" i="125"/>
  <c r="N290" i="125"/>
  <c r="I290" i="125"/>
  <c r="R289" i="125"/>
  <c r="Q289" i="125"/>
  <c r="N289" i="125"/>
  <c r="I289" i="125"/>
  <c r="R288" i="125"/>
  <c r="Q288" i="125"/>
  <c r="N288" i="125"/>
  <c r="I288" i="125"/>
  <c r="R287" i="125"/>
  <c r="Q287" i="125"/>
  <c r="N287" i="125"/>
  <c r="I287" i="125"/>
  <c r="R286" i="125"/>
  <c r="Q286" i="125"/>
  <c r="N286" i="125"/>
  <c r="I286" i="125"/>
  <c r="R285" i="125"/>
  <c r="Q285" i="125"/>
  <c r="N285" i="125"/>
  <c r="I285" i="125"/>
  <c r="R284" i="125"/>
  <c r="Q284" i="125"/>
  <c r="N284" i="125"/>
  <c r="I284" i="125"/>
  <c r="R283" i="125"/>
  <c r="Q283" i="125"/>
  <c r="N283" i="125"/>
  <c r="I283" i="125"/>
  <c r="R282" i="125"/>
  <c r="Q282" i="125"/>
  <c r="N282" i="125"/>
  <c r="I282" i="125"/>
  <c r="R281" i="125"/>
  <c r="Q281" i="125"/>
  <c r="N281" i="125"/>
  <c r="I281" i="125"/>
  <c r="R280" i="125"/>
  <c r="Q280" i="125"/>
  <c r="N280" i="125"/>
  <c r="I280" i="125"/>
  <c r="R279" i="125"/>
  <c r="Q279" i="125"/>
  <c r="N279" i="125"/>
  <c r="I279" i="125"/>
  <c r="R278" i="125"/>
  <c r="Q278" i="125"/>
  <c r="N278" i="125"/>
  <c r="I278" i="125"/>
  <c r="I277" i="125"/>
  <c r="I276" i="125"/>
  <c r="R275" i="125"/>
  <c r="Q275" i="125"/>
  <c r="N275" i="125"/>
  <c r="I275" i="125"/>
  <c r="R274" i="125"/>
  <c r="Q274" i="125"/>
  <c r="N274" i="125"/>
  <c r="I274" i="125"/>
  <c r="R273" i="125"/>
  <c r="Q273" i="125"/>
  <c r="N273" i="125"/>
  <c r="I273" i="125"/>
  <c r="R272" i="125"/>
  <c r="Q272" i="125"/>
  <c r="N272" i="125"/>
  <c r="I272" i="125"/>
  <c r="R271" i="125"/>
  <c r="Q271" i="125"/>
  <c r="N271" i="125"/>
  <c r="I271" i="125"/>
  <c r="R270" i="125"/>
  <c r="Q270" i="125"/>
  <c r="N270" i="125"/>
  <c r="I270" i="125"/>
  <c r="R269" i="125"/>
  <c r="Q269" i="125"/>
  <c r="N269" i="125"/>
  <c r="I269" i="125"/>
  <c r="R268" i="125"/>
  <c r="Q268" i="125"/>
  <c r="N268" i="125"/>
  <c r="I268" i="125"/>
  <c r="R267" i="125"/>
  <c r="Q267" i="125"/>
  <c r="N267" i="125"/>
  <c r="I267" i="125"/>
  <c r="R266" i="125"/>
  <c r="Q266" i="125"/>
  <c r="N266" i="125"/>
  <c r="I266" i="125"/>
  <c r="R265" i="125"/>
  <c r="Q265" i="125"/>
  <c r="N265" i="125"/>
  <c r="I265" i="125"/>
  <c r="R264" i="125"/>
  <c r="Q264" i="125"/>
  <c r="N264" i="125"/>
  <c r="I264" i="125"/>
  <c r="R263" i="125"/>
  <c r="Q263" i="125"/>
  <c r="N263" i="125"/>
  <c r="I263" i="125"/>
  <c r="R262" i="125"/>
  <c r="Q262" i="125"/>
  <c r="N262" i="125"/>
  <c r="I262" i="125"/>
  <c r="R261" i="125"/>
  <c r="Q261" i="125"/>
  <c r="N261" i="125"/>
  <c r="I261" i="125"/>
  <c r="R260" i="125"/>
  <c r="Q260" i="125"/>
  <c r="N260" i="125"/>
  <c r="I260" i="125"/>
  <c r="R259" i="125"/>
  <c r="Q259" i="125"/>
  <c r="N259" i="125"/>
  <c r="I259" i="125"/>
  <c r="R258" i="125"/>
  <c r="Q258" i="125"/>
  <c r="N258" i="125"/>
  <c r="I258" i="125"/>
  <c r="R257" i="125"/>
  <c r="Q257" i="125"/>
  <c r="N257" i="125"/>
  <c r="I257" i="125"/>
  <c r="R256" i="125"/>
  <c r="Q256" i="125"/>
  <c r="N256" i="125"/>
  <c r="I256" i="125"/>
  <c r="R255" i="125"/>
  <c r="Q255" i="125"/>
  <c r="N255" i="125"/>
  <c r="I255" i="125"/>
  <c r="R254" i="125"/>
  <c r="Q254" i="125"/>
  <c r="N254" i="125"/>
  <c r="I254" i="125"/>
  <c r="R253" i="125"/>
  <c r="Q253" i="125"/>
  <c r="N253" i="125"/>
  <c r="I253" i="125"/>
  <c r="I252" i="125"/>
  <c r="I251" i="125"/>
  <c r="R250" i="125"/>
  <c r="Q250" i="125"/>
  <c r="N250" i="125"/>
  <c r="I250" i="125"/>
  <c r="R249" i="125"/>
  <c r="Q249" i="125"/>
  <c r="N249" i="125"/>
  <c r="I249" i="125"/>
  <c r="R248" i="125"/>
  <c r="Q248" i="125"/>
  <c r="N248" i="125"/>
  <c r="I248" i="125"/>
  <c r="R247" i="125"/>
  <c r="Q247" i="125"/>
  <c r="N247" i="125"/>
  <c r="I247" i="125"/>
  <c r="I246" i="125"/>
  <c r="I245" i="125"/>
  <c r="I244" i="125"/>
  <c r="I243" i="125"/>
  <c r="I242" i="125"/>
  <c r="I241" i="125"/>
  <c r="I240" i="125"/>
  <c r="I239" i="125"/>
  <c r="K238" i="125"/>
  <c r="K239" i="125" s="1"/>
  <c r="K240" i="125" s="1"/>
  <c r="K241" i="125" s="1"/>
  <c r="K242" i="125" s="1"/>
  <c r="K243" i="125" s="1"/>
  <c r="K244" i="125" s="1"/>
  <c r="K245" i="125" s="1"/>
  <c r="K246" i="125" s="1"/>
  <c r="K247" i="125" s="1"/>
  <c r="K248" i="125" s="1"/>
  <c r="K249" i="125" s="1"/>
  <c r="K250" i="125" s="1"/>
  <c r="I238" i="125"/>
  <c r="R237" i="125"/>
  <c r="Q237" i="125"/>
  <c r="N237" i="125"/>
  <c r="I237" i="125"/>
  <c r="P236" i="125"/>
  <c r="O236" i="125"/>
  <c r="S231" i="125"/>
  <c r="Q231" i="125"/>
  <c r="AI184" i="126" s="1"/>
  <c r="P231" i="125"/>
  <c r="D177" i="124" s="1"/>
  <c r="M231" i="125"/>
  <c r="L231" i="125"/>
  <c r="K231" i="125"/>
  <c r="S169" i="126" s="1"/>
  <c r="E172" i="126" s="1"/>
  <c r="S229" i="125"/>
  <c r="T229" i="125" s="1"/>
  <c r="P229" i="125"/>
  <c r="E160" i="126" s="1"/>
  <c r="R225" i="125"/>
  <c r="Q225" i="125"/>
  <c r="N225" i="125"/>
  <c r="I225" i="125"/>
  <c r="R224" i="125"/>
  <c r="Q224" i="125"/>
  <c r="N224" i="125"/>
  <c r="I224" i="125"/>
  <c r="R223" i="125"/>
  <c r="Q223" i="125"/>
  <c r="N223" i="125"/>
  <c r="I223" i="125"/>
  <c r="R222" i="125"/>
  <c r="Q222" i="125"/>
  <c r="N222" i="125"/>
  <c r="I222" i="125"/>
  <c r="R221" i="125"/>
  <c r="Q221" i="125"/>
  <c r="N221" i="125"/>
  <c r="I221" i="125"/>
  <c r="R220" i="125"/>
  <c r="Q220" i="125"/>
  <c r="N220" i="125"/>
  <c r="I220" i="125"/>
  <c r="R219" i="125"/>
  <c r="Q219" i="125"/>
  <c r="N219" i="125"/>
  <c r="I219" i="125"/>
  <c r="R218" i="125"/>
  <c r="Q218" i="125"/>
  <c r="N218" i="125"/>
  <c r="I218" i="125"/>
  <c r="R217" i="125"/>
  <c r="Q217" i="125"/>
  <c r="N217" i="125"/>
  <c r="I217" i="125"/>
  <c r="R216" i="125"/>
  <c r="Q216" i="125"/>
  <c r="N216" i="125"/>
  <c r="I216" i="125"/>
  <c r="R215" i="125"/>
  <c r="Q215" i="125"/>
  <c r="N215" i="125"/>
  <c r="I215" i="125"/>
  <c r="R214" i="125"/>
  <c r="Q214" i="125"/>
  <c r="N214" i="125"/>
  <c r="I214" i="125"/>
  <c r="R213" i="125"/>
  <c r="Q213" i="125"/>
  <c r="N213" i="125"/>
  <c r="I213" i="125"/>
  <c r="R212" i="125"/>
  <c r="Q212" i="125"/>
  <c r="N212" i="125"/>
  <c r="I212" i="125"/>
  <c r="R211" i="125"/>
  <c r="Q211" i="125"/>
  <c r="N211" i="125"/>
  <c r="I211" i="125"/>
  <c r="R210" i="125"/>
  <c r="Q210" i="125"/>
  <c r="N210" i="125"/>
  <c r="I210" i="125"/>
  <c r="R209" i="125"/>
  <c r="Q209" i="125"/>
  <c r="N209" i="125"/>
  <c r="I209" i="125"/>
  <c r="R208" i="125"/>
  <c r="Q208" i="125"/>
  <c r="N208" i="125"/>
  <c r="I208" i="125"/>
  <c r="R207" i="125"/>
  <c r="Q207" i="125"/>
  <c r="N207" i="125"/>
  <c r="I207" i="125"/>
  <c r="R206" i="125"/>
  <c r="Q206" i="125"/>
  <c r="N206" i="125"/>
  <c r="I206" i="125"/>
  <c r="R205" i="125"/>
  <c r="Q205" i="125"/>
  <c r="N205" i="125"/>
  <c r="I205" i="125"/>
  <c r="R204" i="125"/>
  <c r="Q204" i="125"/>
  <c r="N204" i="125"/>
  <c r="I204" i="125"/>
  <c r="R203" i="125"/>
  <c r="Q203" i="125"/>
  <c r="N203" i="125"/>
  <c r="I203" i="125"/>
  <c r="I202" i="125"/>
  <c r="I201" i="125"/>
  <c r="R200" i="125"/>
  <c r="Q200" i="125"/>
  <c r="N200" i="125"/>
  <c r="I200" i="125"/>
  <c r="R199" i="125"/>
  <c r="Q199" i="125"/>
  <c r="N199" i="125"/>
  <c r="I199" i="125"/>
  <c r="R198" i="125"/>
  <c r="Q198" i="125"/>
  <c r="N198" i="125"/>
  <c r="I198" i="125"/>
  <c r="R197" i="125"/>
  <c r="Q197" i="125"/>
  <c r="N197" i="125"/>
  <c r="I197" i="125"/>
  <c r="R196" i="125"/>
  <c r="Q196" i="125"/>
  <c r="N196" i="125"/>
  <c r="I196" i="125"/>
  <c r="R195" i="125"/>
  <c r="Q195" i="125"/>
  <c r="N195" i="125"/>
  <c r="I195" i="125"/>
  <c r="R194" i="125"/>
  <c r="Q194" i="125"/>
  <c r="N194" i="125"/>
  <c r="I194" i="125"/>
  <c r="R193" i="125"/>
  <c r="Q193" i="125"/>
  <c r="N193" i="125"/>
  <c r="I193" i="125"/>
  <c r="R192" i="125"/>
  <c r="Q192" i="125"/>
  <c r="N192" i="125"/>
  <c r="I192" i="125"/>
  <c r="R191" i="125"/>
  <c r="Q191" i="125"/>
  <c r="N191" i="125"/>
  <c r="I191" i="125"/>
  <c r="R190" i="125"/>
  <c r="Q190" i="125"/>
  <c r="N190" i="125"/>
  <c r="I190" i="125"/>
  <c r="R189" i="125"/>
  <c r="Q189" i="125"/>
  <c r="N189" i="125"/>
  <c r="I189" i="125"/>
  <c r="R188" i="125"/>
  <c r="Q188" i="125"/>
  <c r="N188" i="125"/>
  <c r="I188" i="125"/>
  <c r="R187" i="125"/>
  <c r="Q187" i="125"/>
  <c r="N187" i="125"/>
  <c r="I187" i="125"/>
  <c r="R186" i="125"/>
  <c r="Q186" i="125"/>
  <c r="N186" i="125"/>
  <c r="I186" i="125"/>
  <c r="R185" i="125"/>
  <c r="Q185" i="125"/>
  <c r="N185" i="125"/>
  <c r="I185" i="125"/>
  <c r="R184" i="125"/>
  <c r="Q184" i="125"/>
  <c r="N184" i="125"/>
  <c r="I184" i="125"/>
  <c r="R183" i="125"/>
  <c r="Q183" i="125"/>
  <c r="N183" i="125"/>
  <c r="I183" i="125"/>
  <c r="R182" i="125"/>
  <c r="Q182" i="125"/>
  <c r="N182" i="125"/>
  <c r="I182" i="125"/>
  <c r="R181" i="125"/>
  <c r="Q181" i="125"/>
  <c r="N181" i="125"/>
  <c r="I181" i="125"/>
  <c r="R180" i="125"/>
  <c r="Q180" i="125"/>
  <c r="N180" i="125"/>
  <c r="I180" i="125"/>
  <c r="R179" i="125"/>
  <c r="Q179" i="125"/>
  <c r="N179" i="125"/>
  <c r="I179" i="125"/>
  <c r="R178" i="125"/>
  <c r="Q178" i="125"/>
  <c r="N178" i="125"/>
  <c r="I178" i="125"/>
  <c r="I177" i="125"/>
  <c r="I176" i="125"/>
  <c r="R175" i="125"/>
  <c r="Q175" i="125"/>
  <c r="N175" i="125"/>
  <c r="I175" i="125"/>
  <c r="R174" i="125"/>
  <c r="Q174" i="125"/>
  <c r="N174" i="125"/>
  <c r="I174" i="125"/>
  <c r="R173" i="125"/>
  <c r="Q173" i="125"/>
  <c r="N173" i="125"/>
  <c r="I173" i="125"/>
  <c r="R172" i="125"/>
  <c r="Q172" i="125"/>
  <c r="N172" i="125"/>
  <c r="I172" i="125"/>
  <c r="R171" i="125"/>
  <c r="Q171" i="125"/>
  <c r="N171" i="125"/>
  <c r="I171" i="125"/>
  <c r="R170" i="125"/>
  <c r="Q170" i="125"/>
  <c r="N170" i="125"/>
  <c r="I170" i="125"/>
  <c r="R169" i="125"/>
  <c r="Q169" i="125"/>
  <c r="N169" i="125"/>
  <c r="I169" i="125"/>
  <c r="R168" i="125"/>
  <c r="Q168" i="125"/>
  <c r="N168" i="125"/>
  <c r="I168" i="125"/>
  <c r="R167" i="125"/>
  <c r="Q167" i="125"/>
  <c r="N167" i="125"/>
  <c r="I167" i="125"/>
  <c r="R166" i="125"/>
  <c r="Q166" i="125"/>
  <c r="N166" i="125"/>
  <c r="I166" i="125"/>
  <c r="R165" i="125"/>
  <c r="Q165" i="125"/>
  <c r="N165" i="125"/>
  <c r="I165" i="125"/>
  <c r="I164" i="125"/>
  <c r="R163" i="125"/>
  <c r="Q163" i="125"/>
  <c r="N163" i="125"/>
  <c r="K163" i="125"/>
  <c r="K164" i="125" s="1"/>
  <c r="K165" i="125" s="1"/>
  <c r="K166" i="125" s="1"/>
  <c r="K167" i="125" s="1"/>
  <c r="K168" i="125" s="1"/>
  <c r="K169" i="125" s="1"/>
  <c r="K170" i="125" s="1"/>
  <c r="K171" i="125" s="1"/>
  <c r="K172" i="125" s="1"/>
  <c r="K173" i="125" s="1"/>
  <c r="K174" i="125" s="1"/>
  <c r="K175" i="125" s="1"/>
  <c r="I163" i="125"/>
  <c r="R162" i="125"/>
  <c r="Q162" i="125"/>
  <c r="N162" i="125"/>
  <c r="I162" i="125"/>
  <c r="P161" i="125"/>
  <c r="O161" i="125"/>
  <c r="S156" i="125"/>
  <c r="Q156" i="125"/>
  <c r="AI134" i="126" s="1"/>
  <c r="P156" i="125"/>
  <c r="M156" i="125"/>
  <c r="L156" i="125"/>
  <c r="K156" i="125"/>
  <c r="S119" i="126" s="1"/>
  <c r="E122" i="126" s="1"/>
  <c r="S154" i="125"/>
  <c r="P154" i="125"/>
  <c r="R150" i="125"/>
  <c r="Q150" i="125"/>
  <c r="N150" i="125"/>
  <c r="I150" i="125"/>
  <c r="R149" i="125"/>
  <c r="Q149" i="125"/>
  <c r="N149" i="125"/>
  <c r="I149" i="125"/>
  <c r="R148" i="125"/>
  <c r="Q148" i="125"/>
  <c r="N148" i="125"/>
  <c r="I148" i="125"/>
  <c r="R147" i="125"/>
  <c r="Q147" i="125"/>
  <c r="N147" i="125"/>
  <c r="I147" i="125"/>
  <c r="R146" i="125"/>
  <c r="Q146" i="125"/>
  <c r="N146" i="125"/>
  <c r="I146" i="125"/>
  <c r="R145" i="125"/>
  <c r="Q145" i="125"/>
  <c r="N145" i="125"/>
  <c r="I145" i="125"/>
  <c r="R144" i="125"/>
  <c r="Q144" i="125"/>
  <c r="N144" i="125"/>
  <c r="I144" i="125"/>
  <c r="R143" i="125"/>
  <c r="Q143" i="125"/>
  <c r="N143" i="125"/>
  <c r="I143" i="125"/>
  <c r="R142" i="125"/>
  <c r="Q142" i="125"/>
  <c r="N142" i="125"/>
  <c r="I142" i="125"/>
  <c r="R141" i="125"/>
  <c r="Q141" i="125"/>
  <c r="N141" i="125"/>
  <c r="I141" i="125"/>
  <c r="R140" i="125"/>
  <c r="Q140" i="125"/>
  <c r="N140" i="125"/>
  <c r="I140" i="125"/>
  <c r="R139" i="125"/>
  <c r="Q139" i="125"/>
  <c r="N139" i="125"/>
  <c r="I139" i="125"/>
  <c r="R138" i="125"/>
  <c r="Q138" i="125"/>
  <c r="N138" i="125"/>
  <c r="I138" i="125"/>
  <c r="R137" i="125"/>
  <c r="Q137" i="125"/>
  <c r="N137" i="125"/>
  <c r="I137" i="125"/>
  <c r="R136" i="125"/>
  <c r="Q136" i="125"/>
  <c r="N136" i="125"/>
  <c r="I136" i="125"/>
  <c r="R135" i="125"/>
  <c r="Q135" i="125"/>
  <c r="N135" i="125"/>
  <c r="I135" i="125"/>
  <c r="R134" i="125"/>
  <c r="Q134" i="125"/>
  <c r="N134" i="125"/>
  <c r="I134" i="125"/>
  <c r="R133" i="125"/>
  <c r="Q133" i="125"/>
  <c r="N133" i="125"/>
  <c r="I133" i="125"/>
  <c r="R132" i="125"/>
  <c r="Q132" i="125"/>
  <c r="N132" i="125"/>
  <c r="I132" i="125"/>
  <c r="R131" i="125"/>
  <c r="Q131" i="125"/>
  <c r="N131" i="125"/>
  <c r="I131" i="125"/>
  <c r="R130" i="125"/>
  <c r="Q130" i="125"/>
  <c r="N130" i="125"/>
  <c r="I130" i="125"/>
  <c r="R129" i="125"/>
  <c r="Q129" i="125"/>
  <c r="N129" i="125"/>
  <c r="I129" i="125"/>
  <c r="R128" i="125"/>
  <c r="Q128" i="125"/>
  <c r="N128" i="125"/>
  <c r="I128" i="125"/>
  <c r="I127" i="125"/>
  <c r="I126" i="125"/>
  <c r="R125" i="125"/>
  <c r="Q125" i="125"/>
  <c r="N125" i="125"/>
  <c r="I125" i="125"/>
  <c r="R124" i="125"/>
  <c r="Q124" i="125"/>
  <c r="N124" i="125"/>
  <c r="I124" i="125"/>
  <c r="R123" i="125"/>
  <c r="Q123" i="125"/>
  <c r="N123" i="125"/>
  <c r="I123" i="125"/>
  <c r="R122" i="125"/>
  <c r="Q122" i="125"/>
  <c r="N122" i="125"/>
  <c r="I122" i="125"/>
  <c r="R121" i="125"/>
  <c r="Q121" i="125"/>
  <c r="N121" i="125"/>
  <c r="I121" i="125"/>
  <c r="R120" i="125"/>
  <c r="Q120" i="125"/>
  <c r="N120" i="125"/>
  <c r="I120" i="125"/>
  <c r="R119" i="125"/>
  <c r="Q119" i="125"/>
  <c r="N119" i="125"/>
  <c r="I119" i="125"/>
  <c r="R118" i="125"/>
  <c r="Q118" i="125"/>
  <c r="N118" i="125"/>
  <c r="I118" i="125"/>
  <c r="R117" i="125"/>
  <c r="Q117" i="125"/>
  <c r="N117" i="125"/>
  <c r="I117" i="125"/>
  <c r="R116" i="125"/>
  <c r="Q116" i="125"/>
  <c r="N116" i="125"/>
  <c r="I116" i="125"/>
  <c r="R115" i="125"/>
  <c r="Q115" i="125"/>
  <c r="N115" i="125"/>
  <c r="I115" i="125"/>
  <c r="R114" i="125"/>
  <c r="Q114" i="125"/>
  <c r="N114" i="125"/>
  <c r="I114" i="125"/>
  <c r="R113" i="125"/>
  <c r="Q113" i="125"/>
  <c r="N113" i="125"/>
  <c r="I113" i="125"/>
  <c r="R112" i="125"/>
  <c r="Q112" i="125"/>
  <c r="N112" i="125"/>
  <c r="I112" i="125"/>
  <c r="R111" i="125"/>
  <c r="Q111" i="125"/>
  <c r="N111" i="125"/>
  <c r="I111" i="125"/>
  <c r="R110" i="125"/>
  <c r="Q110" i="125"/>
  <c r="N110" i="125"/>
  <c r="I110" i="125"/>
  <c r="R109" i="125"/>
  <c r="Q109" i="125"/>
  <c r="N109" i="125"/>
  <c r="I109" i="125"/>
  <c r="R108" i="125"/>
  <c r="Q108" i="125"/>
  <c r="N108" i="125"/>
  <c r="I108" i="125"/>
  <c r="R107" i="125"/>
  <c r="Q107" i="125"/>
  <c r="N107" i="125"/>
  <c r="I107" i="125"/>
  <c r="R106" i="125"/>
  <c r="Q106" i="125"/>
  <c r="N106" i="125"/>
  <c r="I106" i="125"/>
  <c r="R105" i="125"/>
  <c r="Q105" i="125"/>
  <c r="N105" i="125"/>
  <c r="I105" i="125"/>
  <c r="R104" i="125"/>
  <c r="Q104" i="125"/>
  <c r="N104" i="125"/>
  <c r="I104" i="125"/>
  <c r="R103" i="125"/>
  <c r="Q103" i="125"/>
  <c r="N103" i="125"/>
  <c r="I103" i="125"/>
  <c r="I102" i="125"/>
  <c r="I101" i="125"/>
  <c r="R100" i="125"/>
  <c r="Q100" i="125"/>
  <c r="N100" i="125"/>
  <c r="I100" i="125"/>
  <c r="R99" i="125"/>
  <c r="Q99" i="125"/>
  <c r="N99" i="125"/>
  <c r="I99" i="125"/>
  <c r="R98" i="125"/>
  <c r="Q98" i="125"/>
  <c r="N98" i="125"/>
  <c r="I98" i="125"/>
  <c r="R97" i="125"/>
  <c r="Q97" i="125"/>
  <c r="N97" i="125"/>
  <c r="I97" i="125"/>
  <c r="R96" i="125"/>
  <c r="Q96" i="125"/>
  <c r="N96" i="125"/>
  <c r="I96" i="125"/>
  <c r="R95" i="125"/>
  <c r="Q95" i="125"/>
  <c r="N95" i="125"/>
  <c r="I95" i="125"/>
  <c r="R94" i="125"/>
  <c r="Q94" i="125"/>
  <c r="N94" i="125"/>
  <c r="I94" i="125"/>
  <c r="R93" i="125"/>
  <c r="Q93" i="125"/>
  <c r="N93" i="125"/>
  <c r="I93" i="125"/>
  <c r="R92" i="125"/>
  <c r="Q92" i="125"/>
  <c r="N92" i="125"/>
  <c r="I92" i="125"/>
  <c r="R91" i="125"/>
  <c r="Q91" i="125"/>
  <c r="N91" i="125"/>
  <c r="I91" i="125"/>
  <c r="R90" i="125"/>
  <c r="Q90" i="125"/>
  <c r="N90" i="125"/>
  <c r="I90" i="125"/>
  <c r="R89" i="125"/>
  <c r="Q89" i="125"/>
  <c r="N89" i="125"/>
  <c r="I89" i="125"/>
  <c r="R88" i="125"/>
  <c r="Q88" i="125"/>
  <c r="N88" i="125"/>
  <c r="K88" i="125"/>
  <c r="K89" i="125" s="1"/>
  <c r="K90" i="125" s="1"/>
  <c r="K91" i="125" s="1"/>
  <c r="K92" i="125" s="1"/>
  <c r="K93" i="125" s="1"/>
  <c r="K94" i="125" s="1"/>
  <c r="K95" i="125" s="1"/>
  <c r="K96" i="125" s="1"/>
  <c r="K97" i="125" s="1"/>
  <c r="K98" i="125" s="1"/>
  <c r="K99" i="125" s="1"/>
  <c r="K100" i="125" s="1"/>
  <c r="K628" i="125" s="1"/>
  <c r="K629" i="125" s="1"/>
  <c r="K630" i="125" s="1"/>
  <c r="K631" i="125" s="1"/>
  <c r="K632" i="125" s="1"/>
  <c r="K633" i="125" s="1"/>
  <c r="K634" i="125" s="1"/>
  <c r="K635" i="125" s="1"/>
  <c r="K636" i="125" s="1"/>
  <c r="K637" i="125" s="1"/>
  <c r="K638" i="125" s="1"/>
  <c r="K639" i="125" s="1"/>
  <c r="K640" i="125" s="1"/>
  <c r="K641" i="125" s="1"/>
  <c r="K642" i="125" s="1"/>
  <c r="K643" i="125" s="1"/>
  <c r="K644" i="125" s="1"/>
  <c r="K645" i="125" s="1"/>
  <c r="K646" i="125" s="1"/>
  <c r="K647" i="125" s="1"/>
  <c r="K648" i="125" s="1"/>
  <c r="K649" i="125" s="1"/>
  <c r="K650" i="125" s="1"/>
  <c r="I88" i="125"/>
  <c r="R87" i="125"/>
  <c r="Q87" i="125"/>
  <c r="N87" i="125"/>
  <c r="I87" i="125"/>
  <c r="P86" i="125"/>
  <c r="O86" i="125"/>
  <c r="S81" i="125"/>
  <c r="Q81" i="125"/>
  <c r="AI84" i="126" s="1"/>
  <c r="P81" i="125"/>
  <c r="D87" i="124" s="1"/>
  <c r="M81" i="125"/>
  <c r="L81" i="125"/>
  <c r="K81" i="125"/>
  <c r="S69" i="126" s="1"/>
  <c r="E72" i="126" s="1"/>
  <c r="S79" i="125"/>
  <c r="T79" i="125" s="1"/>
  <c r="P79" i="125"/>
  <c r="E580" i="55" s="1"/>
  <c r="R75" i="125"/>
  <c r="Q75" i="125"/>
  <c r="N75" i="125"/>
  <c r="I75" i="125"/>
  <c r="R74" i="125"/>
  <c r="Q74" i="125"/>
  <c r="N74" i="125"/>
  <c r="I74" i="125"/>
  <c r="R73" i="125"/>
  <c r="Q73" i="125"/>
  <c r="N73" i="125"/>
  <c r="I73" i="125"/>
  <c r="R72" i="125"/>
  <c r="Q72" i="125"/>
  <c r="N72" i="125"/>
  <c r="I72" i="125"/>
  <c r="R71" i="125"/>
  <c r="Q71" i="125"/>
  <c r="N71" i="125"/>
  <c r="I71" i="125"/>
  <c r="R70" i="125"/>
  <c r="Q70" i="125"/>
  <c r="N70" i="125"/>
  <c r="I70" i="125"/>
  <c r="R69" i="125"/>
  <c r="Q69" i="125"/>
  <c r="N69" i="125"/>
  <c r="I69" i="125"/>
  <c r="R68" i="125"/>
  <c r="Q68" i="125"/>
  <c r="N68" i="125"/>
  <c r="I68" i="125"/>
  <c r="R67" i="125"/>
  <c r="Q67" i="125"/>
  <c r="N67" i="125"/>
  <c r="I67" i="125"/>
  <c r="R66" i="125"/>
  <c r="Q66" i="125"/>
  <c r="N66" i="125"/>
  <c r="I66" i="125"/>
  <c r="R65" i="125"/>
  <c r="Q65" i="125"/>
  <c r="N65" i="125"/>
  <c r="I65" i="125"/>
  <c r="R64" i="125"/>
  <c r="Q64" i="125"/>
  <c r="N64" i="125"/>
  <c r="I64" i="125"/>
  <c r="R63" i="125"/>
  <c r="Q63" i="125"/>
  <c r="N63" i="125"/>
  <c r="I63" i="125"/>
  <c r="R62" i="125"/>
  <c r="Q62" i="125"/>
  <c r="N62" i="125"/>
  <c r="I62" i="125"/>
  <c r="R61" i="125"/>
  <c r="Q61" i="125"/>
  <c r="N61" i="125"/>
  <c r="I61" i="125"/>
  <c r="R60" i="125"/>
  <c r="Q60" i="125"/>
  <c r="N60" i="125"/>
  <c r="I60" i="125"/>
  <c r="R59" i="125"/>
  <c r="Q59" i="125"/>
  <c r="N59" i="125"/>
  <c r="I59" i="125"/>
  <c r="R58" i="125"/>
  <c r="Q58" i="125"/>
  <c r="N58" i="125"/>
  <c r="I58" i="125"/>
  <c r="R57" i="125"/>
  <c r="Q57" i="125"/>
  <c r="N57" i="125"/>
  <c r="I57" i="125"/>
  <c r="R56" i="125"/>
  <c r="Q56" i="125"/>
  <c r="N56" i="125"/>
  <c r="I56" i="125"/>
  <c r="R55" i="125"/>
  <c r="Q55" i="125"/>
  <c r="N55" i="125"/>
  <c r="I55" i="125"/>
  <c r="R54" i="125"/>
  <c r="Q54" i="125"/>
  <c r="N54" i="125"/>
  <c r="I54" i="125"/>
  <c r="R53" i="125"/>
  <c r="Q53" i="125"/>
  <c r="N53" i="125"/>
  <c r="I53" i="125"/>
  <c r="I52" i="125"/>
  <c r="I51" i="125"/>
  <c r="R50" i="125"/>
  <c r="Q50" i="125"/>
  <c r="N50" i="125"/>
  <c r="I50" i="125"/>
  <c r="R49" i="125"/>
  <c r="Q49" i="125"/>
  <c r="N49" i="125"/>
  <c r="I49" i="125"/>
  <c r="R48" i="125"/>
  <c r="Q48" i="125"/>
  <c r="N48" i="125"/>
  <c r="I48" i="125"/>
  <c r="R47" i="125"/>
  <c r="Q47" i="125"/>
  <c r="N47" i="125"/>
  <c r="I47" i="125"/>
  <c r="R46" i="125"/>
  <c r="Q46" i="125"/>
  <c r="N46" i="125"/>
  <c r="I46" i="125"/>
  <c r="R45" i="125"/>
  <c r="Q45" i="125"/>
  <c r="N45" i="125"/>
  <c r="I45" i="125"/>
  <c r="R44" i="125"/>
  <c r="Q44" i="125"/>
  <c r="N44" i="125"/>
  <c r="I44" i="125"/>
  <c r="R43" i="125"/>
  <c r="Q43" i="125"/>
  <c r="N43" i="125"/>
  <c r="I43" i="125"/>
  <c r="R42" i="125"/>
  <c r="Q42" i="125"/>
  <c r="N42" i="125"/>
  <c r="I42" i="125"/>
  <c r="R41" i="125"/>
  <c r="Q41" i="125"/>
  <c r="N41" i="125"/>
  <c r="I41" i="125"/>
  <c r="R40" i="125"/>
  <c r="Q40" i="125"/>
  <c r="N40" i="125"/>
  <c r="I40" i="125"/>
  <c r="R39" i="125"/>
  <c r="Q39" i="125"/>
  <c r="N39" i="125"/>
  <c r="I39" i="125"/>
  <c r="R38" i="125"/>
  <c r="Q38" i="125"/>
  <c r="N38" i="125"/>
  <c r="I38" i="125"/>
  <c r="R37" i="125"/>
  <c r="Q37" i="125"/>
  <c r="N37" i="125"/>
  <c r="I37" i="125"/>
  <c r="R36" i="125"/>
  <c r="Q36" i="125"/>
  <c r="N36" i="125"/>
  <c r="I36" i="125"/>
  <c r="R35" i="125"/>
  <c r="Q35" i="125"/>
  <c r="N35" i="125"/>
  <c r="I35" i="125"/>
  <c r="R34" i="125"/>
  <c r="Q34" i="125"/>
  <c r="N34" i="125"/>
  <c r="I34" i="125"/>
  <c r="R33" i="125"/>
  <c r="Q33" i="125"/>
  <c r="N33" i="125"/>
  <c r="I33" i="125"/>
  <c r="R32" i="125"/>
  <c r="Q32" i="125"/>
  <c r="N32" i="125"/>
  <c r="I32" i="125"/>
  <c r="R31" i="125"/>
  <c r="Q31" i="125"/>
  <c r="N31" i="125"/>
  <c r="I31" i="125"/>
  <c r="R30" i="125"/>
  <c r="Q30" i="125"/>
  <c r="N30" i="125"/>
  <c r="I30" i="125"/>
  <c r="R29" i="125"/>
  <c r="Q29" i="125"/>
  <c r="N29" i="125"/>
  <c r="I29" i="125"/>
  <c r="R28" i="125"/>
  <c r="Q28" i="125"/>
  <c r="N28" i="125"/>
  <c r="I28" i="125"/>
  <c r="I27" i="125"/>
  <c r="I26" i="125"/>
  <c r="R25" i="125"/>
  <c r="Q25" i="125"/>
  <c r="N25" i="125"/>
  <c r="I25" i="125"/>
  <c r="R24" i="125"/>
  <c r="Q24" i="125"/>
  <c r="N24" i="125"/>
  <c r="I24" i="125"/>
  <c r="R23" i="125"/>
  <c r="Q23" i="125"/>
  <c r="N23" i="125"/>
  <c r="I23" i="125"/>
  <c r="R22" i="125"/>
  <c r="Q22" i="125"/>
  <c r="N22" i="125"/>
  <c r="I22" i="125"/>
  <c r="R21" i="125"/>
  <c r="Q21" i="125"/>
  <c r="N21" i="125"/>
  <c r="I21" i="125"/>
  <c r="R20" i="125"/>
  <c r="Q20" i="125"/>
  <c r="N20" i="125"/>
  <c r="I20" i="125"/>
  <c r="R19" i="125"/>
  <c r="Q19" i="125"/>
  <c r="N19" i="125"/>
  <c r="I19" i="125"/>
  <c r="R18" i="125"/>
  <c r="Q18" i="125"/>
  <c r="N18" i="125"/>
  <c r="I18" i="125"/>
  <c r="R17" i="125"/>
  <c r="Q17" i="125"/>
  <c r="N17" i="125"/>
  <c r="I17" i="125"/>
  <c r="R16" i="125"/>
  <c r="Q16" i="125"/>
  <c r="N16" i="125"/>
  <c r="I16" i="125"/>
  <c r="I15" i="125"/>
  <c r="I14" i="125"/>
  <c r="R13" i="125"/>
  <c r="Q13" i="125"/>
  <c r="N13" i="125"/>
  <c r="K13" i="125"/>
  <c r="K14" i="125" s="1"/>
  <c r="K15" i="125" s="1"/>
  <c r="K16" i="125" s="1"/>
  <c r="K17" i="125" s="1"/>
  <c r="K18" i="125" s="1"/>
  <c r="K19" i="125" s="1"/>
  <c r="K20" i="125" s="1"/>
  <c r="K21" i="125" s="1"/>
  <c r="K22" i="125" s="1"/>
  <c r="K23" i="125" s="1"/>
  <c r="K24" i="125" s="1"/>
  <c r="K25" i="125" s="1"/>
  <c r="I13" i="125"/>
  <c r="R12" i="125"/>
  <c r="Q12" i="125"/>
  <c r="N12" i="125"/>
  <c r="I12" i="125"/>
  <c r="P11" i="125"/>
  <c r="O11" i="125"/>
  <c r="S6" i="125"/>
  <c r="Q6" i="125"/>
  <c r="AI34" i="126" s="1"/>
  <c r="P6" i="125"/>
  <c r="D42" i="124" s="1"/>
  <c r="M6" i="125"/>
  <c r="L6" i="125"/>
  <c r="K6" i="125"/>
  <c r="S19" i="126" s="1"/>
  <c r="E22" i="126" s="1"/>
  <c r="S4" i="125"/>
  <c r="P4" i="125"/>
  <c r="E10" i="126" s="1"/>
  <c r="R675" i="120"/>
  <c r="Q675" i="120"/>
  <c r="N675" i="120"/>
  <c r="I675" i="120"/>
  <c r="R674" i="120"/>
  <c r="Q674" i="120"/>
  <c r="N674" i="120"/>
  <c r="I674" i="120"/>
  <c r="R673" i="120"/>
  <c r="Q673" i="120"/>
  <c r="N673" i="120"/>
  <c r="I673" i="120"/>
  <c r="R672" i="120"/>
  <c r="Q672" i="120"/>
  <c r="N672" i="120"/>
  <c r="I672" i="120"/>
  <c r="R671" i="120"/>
  <c r="Q671" i="120"/>
  <c r="N671" i="120"/>
  <c r="I671" i="120"/>
  <c r="R670" i="120"/>
  <c r="Q670" i="120"/>
  <c r="N670" i="120"/>
  <c r="I670" i="120"/>
  <c r="R669" i="120"/>
  <c r="Q669" i="120"/>
  <c r="N669" i="120"/>
  <c r="I669" i="120"/>
  <c r="R668" i="120"/>
  <c r="Q668" i="120"/>
  <c r="N668" i="120"/>
  <c r="I668" i="120"/>
  <c r="R667" i="120"/>
  <c r="Q667" i="120"/>
  <c r="N667" i="120"/>
  <c r="I667" i="120"/>
  <c r="R666" i="120"/>
  <c r="Q666" i="120"/>
  <c r="N666" i="120"/>
  <c r="I666" i="120"/>
  <c r="R665" i="120"/>
  <c r="Q665" i="120"/>
  <c r="N665" i="120"/>
  <c r="I665" i="120"/>
  <c r="R664" i="120"/>
  <c r="Q664" i="120"/>
  <c r="N664" i="120"/>
  <c r="I664" i="120"/>
  <c r="R663" i="120"/>
  <c r="Q663" i="120"/>
  <c r="N663" i="120"/>
  <c r="I663" i="120"/>
  <c r="R662" i="120"/>
  <c r="Q662" i="120"/>
  <c r="N662" i="120"/>
  <c r="I662" i="120"/>
  <c r="R661" i="120"/>
  <c r="Q661" i="120"/>
  <c r="N661" i="120"/>
  <c r="I661" i="120"/>
  <c r="R660" i="120"/>
  <c r="Q660" i="120"/>
  <c r="N660" i="120"/>
  <c r="I660" i="120"/>
  <c r="R659" i="120"/>
  <c r="Q659" i="120"/>
  <c r="N659" i="120"/>
  <c r="I659" i="120"/>
  <c r="R658" i="120"/>
  <c r="Q658" i="120"/>
  <c r="N658" i="120"/>
  <c r="I658" i="120"/>
  <c r="R657" i="120"/>
  <c r="Q657" i="120"/>
  <c r="N657" i="120"/>
  <c r="I657" i="120"/>
  <c r="R656" i="120"/>
  <c r="Q656" i="120"/>
  <c r="N656" i="120"/>
  <c r="I656" i="120"/>
  <c r="R655" i="120"/>
  <c r="Q655" i="120"/>
  <c r="N655" i="120"/>
  <c r="I655" i="120"/>
  <c r="R654" i="120"/>
  <c r="Q654" i="120"/>
  <c r="N654" i="120"/>
  <c r="I654" i="120"/>
  <c r="R653" i="120"/>
  <c r="Q653" i="120"/>
  <c r="N653" i="120"/>
  <c r="I653" i="120"/>
  <c r="I652" i="120"/>
  <c r="I651" i="120"/>
  <c r="R650" i="120"/>
  <c r="Q650" i="120"/>
  <c r="N650" i="120"/>
  <c r="I650" i="120"/>
  <c r="R649" i="120"/>
  <c r="Q649" i="120"/>
  <c r="N649" i="120"/>
  <c r="I649" i="120"/>
  <c r="R648" i="120"/>
  <c r="Q648" i="120"/>
  <c r="N648" i="120"/>
  <c r="I648" i="120"/>
  <c r="R647" i="120"/>
  <c r="Q647" i="120"/>
  <c r="N647" i="120"/>
  <c r="I647" i="120"/>
  <c r="R646" i="120"/>
  <c r="Q646" i="120"/>
  <c r="N646" i="120"/>
  <c r="I646" i="120"/>
  <c r="R645" i="120"/>
  <c r="Q645" i="120"/>
  <c r="N645" i="120"/>
  <c r="I645" i="120"/>
  <c r="R644" i="120"/>
  <c r="Q644" i="120"/>
  <c r="N644" i="120"/>
  <c r="I644" i="120"/>
  <c r="R643" i="120"/>
  <c r="Q643" i="120"/>
  <c r="N643" i="120"/>
  <c r="I643" i="120"/>
  <c r="R642" i="120"/>
  <c r="Q642" i="120"/>
  <c r="N642" i="120"/>
  <c r="I642" i="120"/>
  <c r="R641" i="120"/>
  <c r="Q641" i="120"/>
  <c r="N641" i="120"/>
  <c r="I641" i="120"/>
  <c r="R640" i="120"/>
  <c r="Q640" i="120"/>
  <c r="N640" i="120"/>
  <c r="I640" i="120"/>
  <c r="R639" i="120"/>
  <c r="Q639" i="120"/>
  <c r="N639" i="120"/>
  <c r="I639" i="120"/>
  <c r="R638" i="120"/>
  <c r="Q638" i="120"/>
  <c r="N638" i="120"/>
  <c r="I638" i="120"/>
  <c r="R637" i="120"/>
  <c r="Q637" i="120"/>
  <c r="N637" i="120"/>
  <c r="I637" i="120"/>
  <c r="R636" i="120"/>
  <c r="Q636" i="120"/>
  <c r="N636" i="120"/>
  <c r="I636" i="120"/>
  <c r="R635" i="120"/>
  <c r="Q635" i="120"/>
  <c r="N635" i="120"/>
  <c r="I635" i="120"/>
  <c r="R634" i="120"/>
  <c r="Q634" i="120"/>
  <c r="N634" i="120"/>
  <c r="I634" i="120"/>
  <c r="R633" i="120"/>
  <c r="Q633" i="120"/>
  <c r="N633" i="120"/>
  <c r="I633" i="120"/>
  <c r="R632" i="120"/>
  <c r="Q632" i="120"/>
  <c r="N632" i="120"/>
  <c r="I632" i="120"/>
  <c r="R631" i="120"/>
  <c r="Q631" i="120"/>
  <c r="N631" i="120"/>
  <c r="I631" i="120"/>
  <c r="R630" i="120"/>
  <c r="Q630" i="120"/>
  <c r="N630" i="120"/>
  <c r="I630" i="120"/>
  <c r="R629" i="120"/>
  <c r="Q629" i="120"/>
  <c r="N629" i="120"/>
  <c r="I629" i="120"/>
  <c r="R628" i="120"/>
  <c r="Q628" i="120"/>
  <c r="N628" i="120"/>
  <c r="I628" i="120"/>
  <c r="I627" i="120"/>
  <c r="I626" i="120"/>
  <c r="R625" i="120"/>
  <c r="Q625" i="120"/>
  <c r="N625" i="120"/>
  <c r="R624" i="120"/>
  <c r="Q624" i="120"/>
  <c r="N624" i="120"/>
  <c r="R623" i="120"/>
  <c r="Q623" i="120"/>
  <c r="N623" i="120"/>
  <c r="R622" i="120"/>
  <c r="Q622" i="120"/>
  <c r="N622" i="120"/>
  <c r="R621" i="120"/>
  <c r="Q621" i="120"/>
  <c r="N621" i="120"/>
  <c r="R620" i="120"/>
  <c r="Q620" i="120"/>
  <c r="N620" i="120"/>
  <c r="R619" i="120"/>
  <c r="Q619" i="120"/>
  <c r="N619" i="120"/>
  <c r="R618" i="120"/>
  <c r="Q618" i="120"/>
  <c r="N618" i="120"/>
  <c r="R617" i="120"/>
  <c r="Q617" i="120"/>
  <c r="N617" i="120"/>
  <c r="R616" i="120"/>
  <c r="Q616" i="120"/>
  <c r="N616" i="120"/>
  <c r="R615" i="120"/>
  <c r="Q615" i="120"/>
  <c r="N615" i="120"/>
  <c r="R614" i="120"/>
  <c r="Q614" i="120"/>
  <c r="N614" i="120"/>
  <c r="R613" i="120"/>
  <c r="Q613" i="120"/>
  <c r="N613" i="120"/>
  <c r="K613" i="120"/>
  <c r="K614" i="120" s="1"/>
  <c r="R612" i="120"/>
  <c r="Q612" i="120"/>
  <c r="N612" i="120"/>
  <c r="P611" i="120"/>
  <c r="O611" i="120"/>
  <c r="S606" i="120"/>
  <c r="P606" i="120"/>
  <c r="M606" i="120"/>
  <c r="L606" i="120"/>
  <c r="K606" i="120"/>
  <c r="S604" i="120"/>
  <c r="P604" i="120"/>
  <c r="R600" i="120"/>
  <c r="Q600" i="120"/>
  <c r="N600" i="120"/>
  <c r="I600" i="120"/>
  <c r="R599" i="120"/>
  <c r="Q599" i="120"/>
  <c r="N599" i="120"/>
  <c r="I599" i="120"/>
  <c r="R598" i="120"/>
  <c r="Q598" i="120"/>
  <c r="N598" i="120"/>
  <c r="I598" i="120"/>
  <c r="R597" i="120"/>
  <c r="Q597" i="120"/>
  <c r="N597" i="120"/>
  <c r="I597" i="120"/>
  <c r="R596" i="120"/>
  <c r="Q596" i="120"/>
  <c r="N596" i="120"/>
  <c r="I596" i="120"/>
  <c r="R595" i="120"/>
  <c r="Q595" i="120"/>
  <c r="N595" i="120"/>
  <c r="I595" i="120"/>
  <c r="R594" i="120"/>
  <c r="Q594" i="120"/>
  <c r="N594" i="120"/>
  <c r="I594" i="120"/>
  <c r="R593" i="120"/>
  <c r="Q593" i="120"/>
  <c r="N593" i="120"/>
  <c r="I593" i="120"/>
  <c r="R592" i="120"/>
  <c r="Q592" i="120"/>
  <c r="N592" i="120"/>
  <c r="I592" i="120"/>
  <c r="R591" i="120"/>
  <c r="Q591" i="120"/>
  <c r="N591" i="120"/>
  <c r="I591" i="120"/>
  <c r="R590" i="120"/>
  <c r="Q590" i="120"/>
  <c r="N590" i="120"/>
  <c r="I590" i="120"/>
  <c r="R589" i="120"/>
  <c r="Q589" i="120"/>
  <c r="N589" i="120"/>
  <c r="I589" i="120"/>
  <c r="R588" i="120"/>
  <c r="Q588" i="120"/>
  <c r="N588" i="120"/>
  <c r="I588" i="120"/>
  <c r="R587" i="120"/>
  <c r="Q587" i="120"/>
  <c r="N587" i="120"/>
  <c r="I587" i="120"/>
  <c r="R586" i="120"/>
  <c r="Q586" i="120"/>
  <c r="N586" i="120"/>
  <c r="I586" i="120"/>
  <c r="R585" i="120"/>
  <c r="Q585" i="120"/>
  <c r="N585" i="120"/>
  <c r="I585" i="120"/>
  <c r="R584" i="120"/>
  <c r="Q584" i="120"/>
  <c r="N584" i="120"/>
  <c r="I584" i="120"/>
  <c r="R583" i="120"/>
  <c r="Q583" i="120"/>
  <c r="N583" i="120"/>
  <c r="I583" i="120"/>
  <c r="R582" i="120"/>
  <c r="Q582" i="120"/>
  <c r="N582" i="120"/>
  <c r="I582" i="120"/>
  <c r="R581" i="120"/>
  <c r="Q581" i="120"/>
  <c r="N581" i="120"/>
  <c r="I581" i="120"/>
  <c r="R580" i="120"/>
  <c r="Q580" i="120"/>
  <c r="N580" i="120"/>
  <c r="I580" i="120"/>
  <c r="R579" i="120"/>
  <c r="Q579" i="120"/>
  <c r="N579" i="120"/>
  <c r="I579" i="120"/>
  <c r="R578" i="120"/>
  <c r="Q578" i="120"/>
  <c r="N578" i="120"/>
  <c r="I578" i="120"/>
  <c r="I577" i="120"/>
  <c r="I576" i="120"/>
  <c r="R575" i="120"/>
  <c r="Q575" i="120"/>
  <c r="N575" i="120"/>
  <c r="I575" i="120"/>
  <c r="R574" i="120"/>
  <c r="Q574" i="120"/>
  <c r="N574" i="120"/>
  <c r="I574" i="120"/>
  <c r="R573" i="120"/>
  <c r="Q573" i="120"/>
  <c r="N573" i="120"/>
  <c r="I573" i="120"/>
  <c r="R572" i="120"/>
  <c r="Q572" i="120"/>
  <c r="N572" i="120"/>
  <c r="I572" i="120"/>
  <c r="R571" i="120"/>
  <c r="Q571" i="120"/>
  <c r="N571" i="120"/>
  <c r="I571" i="120"/>
  <c r="R570" i="120"/>
  <c r="Q570" i="120"/>
  <c r="N570" i="120"/>
  <c r="I570" i="120"/>
  <c r="R569" i="120"/>
  <c r="Q569" i="120"/>
  <c r="N569" i="120"/>
  <c r="I569" i="120"/>
  <c r="R568" i="120"/>
  <c r="Q568" i="120"/>
  <c r="N568" i="120"/>
  <c r="I568" i="120"/>
  <c r="R567" i="120"/>
  <c r="Q567" i="120"/>
  <c r="N567" i="120"/>
  <c r="I567" i="120"/>
  <c r="R566" i="120"/>
  <c r="Q566" i="120"/>
  <c r="N566" i="120"/>
  <c r="I566" i="120"/>
  <c r="R565" i="120"/>
  <c r="Q565" i="120"/>
  <c r="N565" i="120"/>
  <c r="I565" i="120"/>
  <c r="R564" i="120"/>
  <c r="Q564" i="120"/>
  <c r="N564" i="120"/>
  <c r="I564" i="120"/>
  <c r="R563" i="120"/>
  <c r="Q563" i="120"/>
  <c r="N563" i="120"/>
  <c r="I563" i="120"/>
  <c r="R562" i="120"/>
  <c r="Q562" i="120"/>
  <c r="N562" i="120"/>
  <c r="I562" i="120"/>
  <c r="R561" i="120"/>
  <c r="Q561" i="120"/>
  <c r="N561" i="120"/>
  <c r="I561" i="120"/>
  <c r="R560" i="120"/>
  <c r="Q560" i="120"/>
  <c r="N560" i="120"/>
  <c r="I560" i="120"/>
  <c r="R559" i="120"/>
  <c r="Q559" i="120"/>
  <c r="N559" i="120"/>
  <c r="I559" i="120"/>
  <c r="R558" i="120"/>
  <c r="Q558" i="120"/>
  <c r="N558" i="120"/>
  <c r="I558" i="120"/>
  <c r="R557" i="120"/>
  <c r="Q557" i="120"/>
  <c r="N557" i="120"/>
  <c r="I557" i="120"/>
  <c r="R556" i="120"/>
  <c r="Q556" i="120"/>
  <c r="N556" i="120"/>
  <c r="I556" i="120"/>
  <c r="R555" i="120"/>
  <c r="Q555" i="120"/>
  <c r="N555" i="120"/>
  <c r="I555" i="120"/>
  <c r="R554" i="120"/>
  <c r="Q554" i="120"/>
  <c r="N554" i="120"/>
  <c r="I554" i="120"/>
  <c r="R553" i="120"/>
  <c r="Q553" i="120"/>
  <c r="N553" i="120"/>
  <c r="I553" i="120"/>
  <c r="I552" i="120"/>
  <c r="I551" i="120"/>
  <c r="R550" i="120"/>
  <c r="Q550" i="120"/>
  <c r="N550" i="120"/>
  <c r="I550" i="120"/>
  <c r="R549" i="120"/>
  <c r="Q549" i="120"/>
  <c r="N549" i="120"/>
  <c r="I549" i="120"/>
  <c r="R548" i="120"/>
  <c r="Q548" i="120"/>
  <c r="N548" i="120"/>
  <c r="I548" i="120"/>
  <c r="R547" i="120"/>
  <c r="Q547" i="120"/>
  <c r="N547" i="120"/>
  <c r="I547" i="120"/>
  <c r="R546" i="120"/>
  <c r="Q546" i="120"/>
  <c r="N546" i="120"/>
  <c r="I546" i="120"/>
  <c r="R545" i="120"/>
  <c r="Q545" i="120"/>
  <c r="N545" i="120"/>
  <c r="I545" i="120"/>
  <c r="R544" i="120"/>
  <c r="Q544" i="120"/>
  <c r="N544" i="120"/>
  <c r="I544" i="120"/>
  <c r="R543" i="120"/>
  <c r="Q543" i="120"/>
  <c r="N543" i="120"/>
  <c r="I543" i="120"/>
  <c r="R542" i="120"/>
  <c r="Q542" i="120"/>
  <c r="N542" i="120"/>
  <c r="I542" i="120"/>
  <c r="R541" i="120"/>
  <c r="Q541" i="120"/>
  <c r="N541" i="120"/>
  <c r="I541" i="120"/>
  <c r="R540" i="120"/>
  <c r="Q540" i="120"/>
  <c r="I540" i="120"/>
  <c r="R539" i="120"/>
  <c r="Q539" i="120"/>
  <c r="N539" i="120"/>
  <c r="I539" i="120"/>
  <c r="R538" i="120"/>
  <c r="Q538" i="120"/>
  <c r="N538" i="120"/>
  <c r="K538" i="120"/>
  <c r="K539" i="120" s="1"/>
  <c r="K540" i="120" s="1"/>
  <c r="K541" i="120" s="1"/>
  <c r="K542" i="120" s="1"/>
  <c r="K543" i="120" s="1"/>
  <c r="K544" i="120" s="1"/>
  <c r="K545" i="120" s="1"/>
  <c r="K546" i="120" s="1"/>
  <c r="K547" i="120" s="1"/>
  <c r="K548" i="120" s="1"/>
  <c r="K549" i="120" s="1"/>
  <c r="K550" i="120" s="1"/>
  <c r="I538" i="120"/>
  <c r="R537" i="120"/>
  <c r="Q537" i="120"/>
  <c r="N537" i="120"/>
  <c r="I537" i="120"/>
  <c r="P536" i="120"/>
  <c r="O536" i="120"/>
  <c r="S531" i="120"/>
  <c r="P531" i="120"/>
  <c r="M531" i="120"/>
  <c r="L531" i="120"/>
  <c r="K531" i="120"/>
  <c r="S529" i="120"/>
  <c r="P529" i="120"/>
  <c r="R525" i="120"/>
  <c r="Q525" i="120"/>
  <c r="N525" i="120"/>
  <c r="I525" i="120"/>
  <c r="R524" i="120"/>
  <c r="Q524" i="120"/>
  <c r="N524" i="120"/>
  <c r="I524" i="120"/>
  <c r="R523" i="120"/>
  <c r="Q523" i="120"/>
  <c r="N523" i="120"/>
  <c r="I523" i="120"/>
  <c r="R522" i="120"/>
  <c r="Q522" i="120"/>
  <c r="N522" i="120"/>
  <c r="I522" i="120"/>
  <c r="R521" i="120"/>
  <c r="Q521" i="120"/>
  <c r="N521" i="120"/>
  <c r="I521" i="120"/>
  <c r="R520" i="120"/>
  <c r="Q520" i="120"/>
  <c r="N520" i="120"/>
  <c r="I520" i="120"/>
  <c r="R519" i="120"/>
  <c r="Q519" i="120"/>
  <c r="N519" i="120"/>
  <c r="I519" i="120"/>
  <c r="R518" i="120"/>
  <c r="Q518" i="120"/>
  <c r="N518" i="120"/>
  <c r="I518" i="120"/>
  <c r="R517" i="120"/>
  <c r="Q517" i="120"/>
  <c r="N517" i="120"/>
  <c r="I517" i="120"/>
  <c r="R516" i="120"/>
  <c r="Q516" i="120"/>
  <c r="N516" i="120"/>
  <c r="I516" i="120"/>
  <c r="R515" i="120"/>
  <c r="Q515" i="120"/>
  <c r="N515" i="120"/>
  <c r="I515" i="120"/>
  <c r="R514" i="120"/>
  <c r="Q514" i="120"/>
  <c r="N514" i="120"/>
  <c r="I514" i="120"/>
  <c r="R513" i="120"/>
  <c r="Q513" i="120"/>
  <c r="N513" i="120"/>
  <c r="I513" i="120"/>
  <c r="R512" i="120"/>
  <c r="Q512" i="120"/>
  <c r="N512" i="120"/>
  <c r="I512" i="120"/>
  <c r="R511" i="120"/>
  <c r="Q511" i="120"/>
  <c r="N511" i="120"/>
  <c r="I511" i="120"/>
  <c r="R510" i="120"/>
  <c r="Q510" i="120"/>
  <c r="N510" i="120"/>
  <c r="I510" i="120"/>
  <c r="R509" i="120"/>
  <c r="Q509" i="120"/>
  <c r="N509" i="120"/>
  <c r="I509" i="120"/>
  <c r="R508" i="120"/>
  <c r="Q508" i="120"/>
  <c r="N508" i="120"/>
  <c r="I508" i="120"/>
  <c r="R507" i="120"/>
  <c r="Q507" i="120"/>
  <c r="N507" i="120"/>
  <c r="I507" i="120"/>
  <c r="R506" i="120"/>
  <c r="Q506" i="120"/>
  <c r="N506" i="120"/>
  <c r="I506" i="120"/>
  <c r="R505" i="120"/>
  <c r="Q505" i="120"/>
  <c r="N505" i="120"/>
  <c r="I505" i="120"/>
  <c r="R504" i="120"/>
  <c r="Q504" i="120"/>
  <c r="N504" i="120"/>
  <c r="I504" i="120"/>
  <c r="R503" i="120"/>
  <c r="Q503" i="120"/>
  <c r="N503" i="120"/>
  <c r="I503" i="120"/>
  <c r="I502" i="120"/>
  <c r="I501" i="120"/>
  <c r="R500" i="120"/>
  <c r="Q500" i="120"/>
  <c r="N500" i="120"/>
  <c r="I500" i="120"/>
  <c r="R499" i="120"/>
  <c r="Q499" i="120"/>
  <c r="N499" i="120"/>
  <c r="I499" i="120"/>
  <c r="R498" i="120"/>
  <c r="Q498" i="120"/>
  <c r="N498" i="120"/>
  <c r="I498" i="120"/>
  <c r="R497" i="120"/>
  <c r="Q497" i="120"/>
  <c r="N497" i="120"/>
  <c r="I497" i="120"/>
  <c r="R496" i="120"/>
  <c r="Q496" i="120"/>
  <c r="N496" i="120"/>
  <c r="I496" i="120"/>
  <c r="R495" i="120"/>
  <c r="Q495" i="120"/>
  <c r="N495" i="120"/>
  <c r="I495" i="120"/>
  <c r="R494" i="120"/>
  <c r="Q494" i="120"/>
  <c r="N494" i="120"/>
  <c r="I494" i="120"/>
  <c r="R493" i="120"/>
  <c r="Q493" i="120"/>
  <c r="N493" i="120"/>
  <c r="I493" i="120"/>
  <c r="R492" i="120"/>
  <c r="Q492" i="120"/>
  <c r="N492" i="120"/>
  <c r="I492" i="120"/>
  <c r="R491" i="120"/>
  <c r="Q491" i="120"/>
  <c r="N491" i="120"/>
  <c r="I491" i="120"/>
  <c r="R490" i="120"/>
  <c r="Q490" i="120"/>
  <c r="N490" i="120"/>
  <c r="I490" i="120"/>
  <c r="R489" i="120"/>
  <c r="Q489" i="120"/>
  <c r="N489" i="120"/>
  <c r="I489" i="120"/>
  <c r="R488" i="120"/>
  <c r="Q488" i="120"/>
  <c r="N488" i="120"/>
  <c r="I488" i="120"/>
  <c r="R487" i="120"/>
  <c r="Q487" i="120"/>
  <c r="N487" i="120"/>
  <c r="I487" i="120"/>
  <c r="R486" i="120"/>
  <c r="Q486" i="120"/>
  <c r="N486" i="120"/>
  <c r="I486" i="120"/>
  <c r="R485" i="120"/>
  <c r="Q485" i="120"/>
  <c r="N485" i="120"/>
  <c r="I485" i="120"/>
  <c r="R484" i="120"/>
  <c r="Q484" i="120"/>
  <c r="N484" i="120"/>
  <c r="I484" i="120"/>
  <c r="R483" i="120"/>
  <c r="Q483" i="120"/>
  <c r="N483" i="120"/>
  <c r="I483" i="120"/>
  <c r="R482" i="120"/>
  <c r="Q482" i="120"/>
  <c r="N482" i="120"/>
  <c r="I482" i="120"/>
  <c r="R481" i="120"/>
  <c r="Q481" i="120"/>
  <c r="N481" i="120"/>
  <c r="I481" i="120"/>
  <c r="R480" i="120"/>
  <c r="Q480" i="120"/>
  <c r="N480" i="120"/>
  <c r="I480" i="120"/>
  <c r="R479" i="120"/>
  <c r="Q479" i="120"/>
  <c r="N479" i="120"/>
  <c r="I479" i="120"/>
  <c r="R478" i="120"/>
  <c r="Q478" i="120"/>
  <c r="N478" i="120"/>
  <c r="I478" i="120"/>
  <c r="I477" i="120"/>
  <c r="I476" i="120"/>
  <c r="R475" i="120"/>
  <c r="Q475" i="120"/>
  <c r="N475" i="120"/>
  <c r="I475" i="120"/>
  <c r="R474" i="120"/>
  <c r="Q474" i="120"/>
  <c r="N474" i="120"/>
  <c r="I474" i="120"/>
  <c r="R473" i="120"/>
  <c r="Q473" i="120"/>
  <c r="N473" i="120"/>
  <c r="I473" i="120"/>
  <c r="R472" i="120"/>
  <c r="Q472" i="120"/>
  <c r="N472" i="120"/>
  <c r="I472" i="120"/>
  <c r="R471" i="120"/>
  <c r="Q471" i="120"/>
  <c r="N471" i="120"/>
  <c r="I471" i="120"/>
  <c r="R470" i="120"/>
  <c r="Q470" i="120"/>
  <c r="N470" i="120"/>
  <c r="I470" i="120"/>
  <c r="R469" i="120"/>
  <c r="Q469" i="120"/>
  <c r="N469" i="120"/>
  <c r="I469" i="120"/>
  <c r="R468" i="120"/>
  <c r="Q468" i="120"/>
  <c r="N468" i="120"/>
  <c r="I468" i="120"/>
  <c r="R467" i="120"/>
  <c r="Q467" i="120"/>
  <c r="N467" i="120"/>
  <c r="I467" i="120"/>
  <c r="R466" i="120"/>
  <c r="Q466" i="120"/>
  <c r="N466" i="120"/>
  <c r="I466" i="120"/>
  <c r="R465" i="120"/>
  <c r="Q465" i="120"/>
  <c r="N465" i="120"/>
  <c r="I465" i="120"/>
  <c r="R464" i="120"/>
  <c r="Q464" i="120"/>
  <c r="N464" i="120"/>
  <c r="I464" i="120"/>
  <c r="R463" i="120"/>
  <c r="Q463" i="120"/>
  <c r="N463" i="120"/>
  <c r="K463" i="120"/>
  <c r="K464" i="120" s="1"/>
  <c r="K465" i="120" s="1"/>
  <c r="K466" i="120" s="1"/>
  <c r="K467" i="120" s="1"/>
  <c r="K468" i="120" s="1"/>
  <c r="K469" i="120" s="1"/>
  <c r="K470" i="120" s="1"/>
  <c r="K471" i="120" s="1"/>
  <c r="K472" i="120" s="1"/>
  <c r="K473" i="120" s="1"/>
  <c r="K474" i="120" s="1"/>
  <c r="K475" i="120" s="1"/>
  <c r="I463" i="120"/>
  <c r="R462" i="120"/>
  <c r="Q462" i="120"/>
  <c r="N462" i="120"/>
  <c r="I462" i="120"/>
  <c r="P461" i="120"/>
  <c r="O461" i="120"/>
  <c r="S456" i="120"/>
  <c r="Q456" i="120"/>
  <c r="P456" i="120"/>
  <c r="M456" i="120"/>
  <c r="L456" i="120"/>
  <c r="K456" i="120"/>
  <c r="S454" i="120"/>
  <c r="P454" i="120"/>
  <c r="R450" i="120"/>
  <c r="Q450" i="120"/>
  <c r="N450" i="120"/>
  <c r="I450" i="120"/>
  <c r="R449" i="120"/>
  <c r="Q449" i="120"/>
  <c r="N449" i="120"/>
  <c r="I449" i="120"/>
  <c r="R448" i="120"/>
  <c r="Q448" i="120"/>
  <c r="N448" i="120"/>
  <c r="I448" i="120"/>
  <c r="R447" i="120"/>
  <c r="Q447" i="120"/>
  <c r="N447" i="120"/>
  <c r="I447" i="120"/>
  <c r="R446" i="120"/>
  <c r="Q446" i="120"/>
  <c r="N446" i="120"/>
  <c r="I446" i="120"/>
  <c r="R445" i="120"/>
  <c r="Q445" i="120"/>
  <c r="N445" i="120"/>
  <c r="I445" i="120"/>
  <c r="R444" i="120"/>
  <c r="Q444" i="120"/>
  <c r="N444" i="120"/>
  <c r="I444" i="120"/>
  <c r="R443" i="120"/>
  <c r="Q443" i="120"/>
  <c r="N443" i="120"/>
  <c r="I443" i="120"/>
  <c r="R442" i="120"/>
  <c r="Q442" i="120"/>
  <c r="N442" i="120"/>
  <c r="I442" i="120"/>
  <c r="R441" i="120"/>
  <c r="Q441" i="120"/>
  <c r="N441" i="120"/>
  <c r="I441" i="120"/>
  <c r="R440" i="120"/>
  <c r="Q440" i="120"/>
  <c r="N440" i="120"/>
  <c r="I440" i="120"/>
  <c r="R439" i="120"/>
  <c r="Q439" i="120"/>
  <c r="N439" i="120"/>
  <c r="I439" i="120"/>
  <c r="R438" i="120"/>
  <c r="Q438" i="120"/>
  <c r="N438" i="120"/>
  <c r="I438" i="120"/>
  <c r="R437" i="120"/>
  <c r="Q437" i="120"/>
  <c r="N437" i="120"/>
  <c r="I437" i="120"/>
  <c r="R436" i="120"/>
  <c r="Q436" i="120"/>
  <c r="N436" i="120"/>
  <c r="I436" i="120"/>
  <c r="R435" i="120"/>
  <c r="Q435" i="120"/>
  <c r="N435" i="120"/>
  <c r="I435" i="120"/>
  <c r="R434" i="120"/>
  <c r="Q434" i="120"/>
  <c r="N434" i="120"/>
  <c r="I434" i="120"/>
  <c r="R433" i="120"/>
  <c r="Q433" i="120"/>
  <c r="N433" i="120"/>
  <c r="I433" i="120"/>
  <c r="R432" i="120"/>
  <c r="Q432" i="120"/>
  <c r="N432" i="120"/>
  <c r="I432" i="120"/>
  <c r="R431" i="120"/>
  <c r="Q431" i="120"/>
  <c r="N431" i="120"/>
  <c r="I431" i="120"/>
  <c r="R430" i="120"/>
  <c r="Q430" i="120"/>
  <c r="N430" i="120"/>
  <c r="I430" i="120"/>
  <c r="R429" i="120"/>
  <c r="Q429" i="120"/>
  <c r="N429" i="120"/>
  <c r="I429" i="120"/>
  <c r="R428" i="120"/>
  <c r="Q428" i="120"/>
  <c r="N428" i="120"/>
  <c r="I428" i="120"/>
  <c r="I427" i="120"/>
  <c r="I426" i="120"/>
  <c r="R425" i="120"/>
  <c r="Q425" i="120"/>
  <c r="N425" i="120"/>
  <c r="I425" i="120"/>
  <c r="R424" i="120"/>
  <c r="Q424" i="120"/>
  <c r="N424" i="120"/>
  <c r="I424" i="120"/>
  <c r="R423" i="120"/>
  <c r="Q423" i="120"/>
  <c r="N423" i="120"/>
  <c r="I423" i="120"/>
  <c r="R422" i="120"/>
  <c r="Q422" i="120"/>
  <c r="N422" i="120"/>
  <c r="I422" i="120"/>
  <c r="R421" i="120"/>
  <c r="Q421" i="120"/>
  <c r="N421" i="120"/>
  <c r="I421" i="120"/>
  <c r="R420" i="120"/>
  <c r="Q420" i="120"/>
  <c r="N420" i="120"/>
  <c r="I420" i="120"/>
  <c r="R419" i="120"/>
  <c r="Q419" i="120"/>
  <c r="N419" i="120"/>
  <c r="I419" i="120"/>
  <c r="R418" i="120"/>
  <c r="Q418" i="120"/>
  <c r="N418" i="120"/>
  <c r="I418" i="120"/>
  <c r="R417" i="120"/>
  <c r="Q417" i="120"/>
  <c r="N417" i="120"/>
  <c r="I417" i="120"/>
  <c r="R416" i="120"/>
  <c r="Q416" i="120"/>
  <c r="N416" i="120"/>
  <c r="I416" i="120"/>
  <c r="R415" i="120"/>
  <c r="Q415" i="120"/>
  <c r="N415" i="120"/>
  <c r="I415" i="120"/>
  <c r="R414" i="120"/>
  <c r="Q414" i="120"/>
  <c r="N414" i="120"/>
  <c r="I414" i="120"/>
  <c r="R413" i="120"/>
  <c r="Q413" i="120"/>
  <c r="N413" i="120"/>
  <c r="I413" i="120"/>
  <c r="R412" i="120"/>
  <c r="Q412" i="120"/>
  <c r="N412" i="120"/>
  <c r="I412" i="120"/>
  <c r="R411" i="120"/>
  <c r="Q411" i="120"/>
  <c r="N411" i="120"/>
  <c r="I411" i="120"/>
  <c r="R410" i="120"/>
  <c r="Q410" i="120"/>
  <c r="N410" i="120"/>
  <c r="I410" i="120"/>
  <c r="R409" i="120"/>
  <c r="Q409" i="120"/>
  <c r="N409" i="120"/>
  <c r="I409" i="120"/>
  <c r="R408" i="120"/>
  <c r="Q408" i="120"/>
  <c r="N408" i="120"/>
  <c r="I408" i="120"/>
  <c r="R407" i="120"/>
  <c r="Q407" i="120"/>
  <c r="N407" i="120"/>
  <c r="I407" i="120"/>
  <c r="R406" i="120"/>
  <c r="Q406" i="120"/>
  <c r="N406" i="120"/>
  <c r="I406" i="120"/>
  <c r="R405" i="120"/>
  <c r="Q405" i="120"/>
  <c r="N405" i="120"/>
  <c r="I405" i="120"/>
  <c r="R404" i="120"/>
  <c r="Q404" i="120"/>
  <c r="N404" i="120"/>
  <c r="I404" i="120"/>
  <c r="R403" i="120"/>
  <c r="Q403" i="120"/>
  <c r="N403" i="120"/>
  <c r="I403" i="120"/>
  <c r="I402" i="120"/>
  <c r="I401" i="120"/>
  <c r="R400" i="120"/>
  <c r="Q400" i="120"/>
  <c r="N400" i="120"/>
  <c r="I400" i="120"/>
  <c r="R399" i="120"/>
  <c r="Q399" i="120"/>
  <c r="N399" i="120"/>
  <c r="I399" i="120"/>
  <c r="R398" i="120"/>
  <c r="Q398" i="120"/>
  <c r="N398" i="120"/>
  <c r="I398" i="120"/>
  <c r="R397" i="120"/>
  <c r="Q397" i="120"/>
  <c r="N397" i="120"/>
  <c r="I397" i="120"/>
  <c r="R396" i="120"/>
  <c r="Q396" i="120"/>
  <c r="N396" i="120"/>
  <c r="I396" i="120"/>
  <c r="R395" i="120"/>
  <c r="Q395" i="120"/>
  <c r="N395" i="120"/>
  <c r="I395" i="120"/>
  <c r="R394" i="120"/>
  <c r="Q394" i="120"/>
  <c r="N394" i="120"/>
  <c r="I394" i="120"/>
  <c r="R393" i="120"/>
  <c r="Q393" i="120"/>
  <c r="N393" i="120"/>
  <c r="I393" i="120"/>
  <c r="R392" i="120"/>
  <c r="Q392" i="120"/>
  <c r="N392" i="120"/>
  <c r="I392" i="120"/>
  <c r="R391" i="120"/>
  <c r="Q391" i="120"/>
  <c r="N391" i="120"/>
  <c r="I391" i="120"/>
  <c r="R390" i="120"/>
  <c r="Q390" i="120"/>
  <c r="N390" i="120"/>
  <c r="I390" i="120"/>
  <c r="R389" i="120"/>
  <c r="Q389" i="120"/>
  <c r="N389" i="120"/>
  <c r="I389" i="120"/>
  <c r="R388" i="120"/>
  <c r="Q388" i="120"/>
  <c r="N388" i="120"/>
  <c r="K388" i="120"/>
  <c r="K389" i="120" s="1"/>
  <c r="K390" i="120" s="1"/>
  <c r="K391" i="120" s="1"/>
  <c r="K392" i="120" s="1"/>
  <c r="K393" i="120" s="1"/>
  <c r="K394" i="120" s="1"/>
  <c r="K395" i="120" s="1"/>
  <c r="K396" i="120" s="1"/>
  <c r="K397" i="120" s="1"/>
  <c r="K398" i="120" s="1"/>
  <c r="K399" i="120" s="1"/>
  <c r="K400" i="120" s="1"/>
  <c r="I388" i="120"/>
  <c r="R387" i="120"/>
  <c r="Q387" i="120"/>
  <c r="I387" i="120"/>
  <c r="P386" i="120"/>
  <c r="O386" i="120"/>
  <c r="S381" i="120"/>
  <c r="Q381" i="120"/>
  <c r="P381" i="120"/>
  <c r="M381" i="120"/>
  <c r="L381" i="120"/>
  <c r="K381" i="120"/>
  <c r="S379" i="120"/>
  <c r="T379" i="120" s="1"/>
  <c r="P379" i="120"/>
  <c r="R375" i="120"/>
  <c r="Q375" i="120"/>
  <c r="N375" i="120"/>
  <c r="I375" i="120"/>
  <c r="R374" i="120"/>
  <c r="Q374" i="120"/>
  <c r="N374" i="120"/>
  <c r="I374" i="120"/>
  <c r="R373" i="120"/>
  <c r="Q373" i="120"/>
  <c r="N373" i="120"/>
  <c r="I373" i="120"/>
  <c r="R372" i="120"/>
  <c r="Q372" i="120"/>
  <c r="N372" i="120"/>
  <c r="I372" i="120"/>
  <c r="R371" i="120"/>
  <c r="Q371" i="120"/>
  <c r="N371" i="120"/>
  <c r="I371" i="120"/>
  <c r="R370" i="120"/>
  <c r="Q370" i="120"/>
  <c r="N370" i="120"/>
  <c r="I370" i="120"/>
  <c r="R369" i="120"/>
  <c r="Q369" i="120"/>
  <c r="N369" i="120"/>
  <c r="I369" i="120"/>
  <c r="R368" i="120"/>
  <c r="Q368" i="120"/>
  <c r="N368" i="120"/>
  <c r="I368" i="120"/>
  <c r="R367" i="120"/>
  <c r="Q367" i="120"/>
  <c r="N367" i="120"/>
  <c r="I367" i="120"/>
  <c r="R366" i="120"/>
  <c r="Q366" i="120"/>
  <c r="N366" i="120"/>
  <c r="I366" i="120"/>
  <c r="R365" i="120"/>
  <c r="Q365" i="120"/>
  <c r="N365" i="120"/>
  <c r="I365" i="120"/>
  <c r="R364" i="120"/>
  <c r="Q364" i="120"/>
  <c r="N364" i="120"/>
  <c r="I364" i="120"/>
  <c r="R363" i="120"/>
  <c r="Q363" i="120"/>
  <c r="N363" i="120"/>
  <c r="I363" i="120"/>
  <c r="R362" i="120"/>
  <c r="Q362" i="120"/>
  <c r="N362" i="120"/>
  <c r="I362" i="120"/>
  <c r="R361" i="120"/>
  <c r="Q361" i="120"/>
  <c r="N361" i="120"/>
  <c r="I361" i="120"/>
  <c r="R360" i="120"/>
  <c r="Q360" i="120"/>
  <c r="N360" i="120"/>
  <c r="I360" i="120"/>
  <c r="R359" i="120"/>
  <c r="Q359" i="120"/>
  <c r="N359" i="120"/>
  <c r="I359" i="120"/>
  <c r="R358" i="120"/>
  <c r="Q358" i="120"/>
  <c r="N358" i="120"/>
  <c r="I358" i="120"/>
  <c r="R357" i="120"/>
  <c r="Q357" i="120"/>
  <c r="N357" i="120"/>
  <c r="I357" i="120"/>
  <c r="R356" i="120"/>
  <c r="Q356" i="120"/>
  <c r="N356" i="120"/>
  <c r="I356" i="120"/>
  <c r="R355" i="120"/>
  <c r="Q355" i="120"/>
  <c r="N355" i="120"/>
  <c r="I355" i="120"/>
  <c r="R354" i="120"/>
  <c r="Q354" i="120"/>
  <c r="N354" i="120"/>
  <c r="I354" i="120"/>
  <c r="R353" i="120"/>
  <c r="Q353" i="120"/>
  <c r="N353" i="120"/>
  <c r="I353" i="120"/>
  <c r="I352" i="120"/>
  <c r="I351" i="120"/>
  <c r="R350" i="120"/>
  <c r="Q350" i="120"/>
  <c r="N350" i="120"/>
  <c r="I350" i="120"/>
  <c r="R349" i="120"/>
  <c r="Q349" i="120"/>
  <c r="N349" i="120"/>
  <c r="I349" i="120"/>
  <c r="R348" i="120"/>
  <c r="Q348" i="120"/>
  <c r="N348" i="120"/>
  <c r="I348" i="120"/>
  <c r="R347" i="120"/>
  <c r="Q347" i="120"/>
  <c r="N347" i="120"/>
  <c r="I347" i="120"/>
  <c r="R346" i="120"/>
  <c r="Q346" i="120"/>
  <c r="N346" i="120"/>
  <c r="I346" i="120"/>
  <c r="R345" i="120"/>
  <c r="Q345" i="120"/>
  <c r="N345" i="120"/>
  <c r="I345" i="120"/>
  <c r="R344" i="120"/>
  <c r="Q344" i="120"/>
  <c r="N344" i="120"/>
  <c r="I344" i="120"/>
  <c r="R343" i="120"/>
  <c r="Q343" i="120"/>
  <c r="N343" i="120"/>
  <c r="I343" i="120"/>
  <c r="R342" i="120"/>
  <c r="Q342" i="120"/>
  <c r="N342" i="120"/>
  <c r="I342" i="120"/>
  <c r="R341" i="120"/>
  <c r="Q341" i="120"/>
  <c r="N341" i="120"/>
  <c r="I341" i="120"/>
  <c r="R340" i="120"/>
  <c r="Q340" i="120"/>
  <c r="N340" i="120"/>
  <c r="I340" i="120"/>
  <c r="R339" i="120"/>
  <c r="Q339" i="120"/>
  <c r="N339" i="120"/>
  <c r="I339" i="120"/>
  <c r="R338" i="120"/>
  <c r="Q338" i="120"/>
  <c r="N338" i="120"/>
  <c r="I338" i="120"/>
  <c r="R337" i="120"/>
  <c r="Q337" i="120"/>
  <c r="N337" i="120"/>
  <c r="I337" i="120"/>
  <c r="R336" i="120"/>
  <c r="Q336" i="120"/>
  <c r="N336" i="120"/>
  <c r="I336" i="120"/>
  <c r="R335" i="120"/>
  <c r="Q335" i="120"/>
  <c r="N335" i="120"/>
  <c r="I335" i="120"/>
  <c r="R334" i="120"/>
  <c r="Q334" i="120"/>
  <c r="N334" i="120"/>
  <c r="I334" i="120"/>
  <c r="R333" i="120"/>
  <c r="Q333" i="120"/>
  <c r="N333" i="120"/>
  <c r="I333" i="120"/>
  <c r="R332" i="120"/>
  <c r="Q332" i="120"/>
  <c r="N332" i="120"/>
  <c r="I332" i="120"/>
  <c r="R331" i="120"/>
  <c r="Q331" i="120"/>
  <c r="N331" i="120"/>
  <c r="I331" i="120"/>
  <c r="R330" i="120"/>
  <c r="Q330" i="120"/>
  <c r="N330" i="120"/>
  <c r="I330" i="120"/>
  <c r="R329" i="120"/>
  <c r="Q329" i="120"/>
  <c r="N329" i="120"/>
  <c r="I329" i="120"/>
  <c r="R328" i="120"/>
  <c r="Q328" i="120"/>
  <c r="N328" i="120"/>
  <c r="I328" i="120"/>
  <c r="I327" i="120"/>
  <c r="I326" i="120"/>
  <c r="R325" i="120"/>
  <c r="Q325" i="120"/>
  <c r="N325" i="120"/>
  <c r="I325" i="120"/>
  <c r="R324" i="120"/>
  <c r="Q324" i="120"/>
  <c r="N324" i="120"/>
  <c r="I324" i="120"/>
  <c r="R323" i="120"/>
  <c r="Q323" i="120"/>
  <c r="N323" i="120"/>
  <c r="I323" i="120"/>
  <c r="R322" i="120"/>
  <c r="Q322" i="120"/>
  <c r="N322" i="120"/>
  <c r="I322" i="120"/>
  <c r="R321" i="120"/>
  <c r="Q321" i="120"/>
  <c r="N321" i="120"/>
  <c r="I321" i="120"/>
  <c r="R320" i="120"/>
  <c r="Q320" i="120"/>
  <c r="N320" i="120"/>
  <c r="I320" i="120"/>
  <c r="R319" i="120"/>
  <c r="Q319" i="120"/>
  <c r="N319" i="120"/>
  <c r="I319" i="120"/>
  <c r="R318" i="120"/>
  <c r="Q318" i="120"/>
  <c r="N318" i="120"/>
  <c r="I318" i="120"/>
  <c r="R317" i="120"/>
  <c r="Q317" i="120"/>
  <c r="N317" i="120"/>
  <c r="I317" i="120"/>
  <c r="R316" i="120"/>
  <c r="Q316" i="120"/>
  <c r="N316" i="120"/>
  <c r="I316" i="120"/>
  <c r="R315" i="120"/>
  <c r="Q315" i="120"/>
  <c r="N315" i="120"/>
  <c r="I315" i="120"/>
  <c r="R314" i="120"/>
  <c r="Q314" i="120"/>
  <c r="N314" i="120"/>
  <c r="I314" i="120"/>
  <c r="R313" i="120"/>
  <c r="Q313" i="120"/>
  <c r="K313" i="120"/>
  <c r="K314" i="120" s="1"/>
  <c r="K315" i="120" s="1"/>
  <c r="K316" i="120" s="1"/>
  <c r="K317" i="120" s="1"/>
  <c r="K318" i="120" s="1"/>
  <c r="K319" i="120" s="1"/>
  <c r="K320" i="120" s="1"/>
  <c r="K321" i="120" s="1"/>
  <c r="K322" i="120" s="1"/>
  <c r="K323" i="120" s="1"/>
  <c r="K324" i="120" s="1"/>
  <c r="K325" i="120" s="1"/>
  <c r="I313" i="120"/>
  <c r="R312" i="120"/>
  <c r="Q312" i="120"/>
  <c r="I312" i="120"/>
  <c r="P311" i="120"/>
  <c r="O311" i="120"/>
  <c r="S306" i="120"/>
  <c r="P306" i="120"/>
  <c r="M306" i="120"/>
  <c r="L306" i="120"/>
  <c r="K306" i="120"/>
  <c r="S304" i="120"/>
  <c r="P304" i="120"/>
  <c r="R300" i="120"/>
  <c r="Q300" i="120"/>
  <c r="N300" i="120"/>
  <c r="I300" i="120"/>
  <c r="R299" i="120"/>
  <c r="Q299" i="120"/>
  <c r="N299" i="120"/>
  <c r="I299" i="120"/>
  <c r="R298" i="120"/>
  <c r="Q298" i="120"/>
  <c r="N298" i="120"/>
  <c r="I298" i="120"/>
  <c r="R297" i="120"/>
  <c r="Q297" i="120"/>
  <c r="N297" i="120"/>
  <c r="I297" i="120"/>
  <c r="R296" i="120"/>
  <c r="Q296" i="120"/>
  <c r="N296" i="120"/>
  <c r="I296" i="120"/>
  <c r="R295" i="120"/>
  <c r="Q295" i="120"/>
  <c r="N295" i="120"/>
  <c r="I295" i="120"/>
  <c r="R294" i="120"/>
  <c r="Q294" i="120"/>
  <c r="N294" i="120"/>
  <c r="I294" i="120"/>
  <c r="R293" i="120"/>
  <c r="Q293" i="120"/>
  <c r="N293" i="120"/>
  <c r="I293" i="120"/>
  <c r="R292" i="120"/>
  <c r="Q292" i="120"/>
  <c r="N292" i="120"/>
  <c r="I292" i="120"/>
  <c r="R291" i="120"/>
  <c r="Q291" i="120"/>
  <c r="N291" i="120"/>
  <c r="I291" i="120"/>
  <c r="R290" i="120"/>
  <c r="Q290" i="120"/>
  <c r="N290" i="120"/>
  <c r="I290" i="120"/>
  <c r="R289" i="120"/>
  <c r="Q289" i="120"/>
  <c r="N289" i="120"/>
  <c r="I289" i="120"/>
  <c r="R288" i="120"/>
  <c r="Q288" i="120"/>
  <c r="N288" i="120"/>
  <c r="I288" i="120"/>
  <c r="R287" i="120"/>
  <c r="Q287" i="120"/>
  <c r="N287" i="120"/>
  <c r="I287" i="120"/>
  <c r="R286" i="120"/>
  <c r="Q286" i="120"/>
  <c r="N286" i="120"/>
  <c r="I286" i="120"/>
  <c r="R285" i="120"/>
  <c r="Q285" i="120"/>
  <c r="N285" i="120"/>
  <c r="I285" i="120"/>
  <c r="R284" i="120"/>
  <c r="Q284" i="120"/>
  <c r="N284" i="120"/>
  <c r="I284" i="120"/>
  <c r="R283" i="120"/>
  <c r="Q283" i="120"/>
  <c r="N283" i="120"/>
  <c r="I283" i="120"/>
  <c r="R282" i="120"/>
  <c r="Q282" i="120"/>
  <c r="N282" i="120"/>
  <c r="I282" i="120"/>
  <c r="R281" i="120"/>
  <c r="Q281" i="120"/>
  <c r="N281" i="120"/>
  <c r="I281" i="120"/>
  <c r="R280" i="120"/>
  <c r="Q280" i="120"/>
  <c r="N280" i="120"/>
  <c r="I280" i="120"/>
  <c r="R279" i="120"/>
  <c r="Q279" i="120"/>
  <c r="N279" i="120"/>
  <c r="I279" i="120"/>
  <c r="R278" i="120"/>
  <c r="Q278" i="120"/>
  <c r="N278" i="120"/>
  <c r="I278" i="120"/>
  <c r="I277" i="120"/>
  <c r="I276" i="120"/>
  <c r="R275" i="120"/>
  <c r="Q275" i="120"/>
  <c r="N275" i="120"/>
  <c r="I275" i="120"/>
  <c r="R274" i="120"/>
  <c r="Q274" i="120"/>
  <c r="N274" i="120"/>
  <c r="I274" i="120"/>
  <c r="R273" i="120"/>
  <c r="Q273" i="120"/>
  <c r="N273" i="120"/>
  <c r="I273" i="120"/>
  <c r="R272" i="120"/>
  <c r="Q272" i="120"/>
  <c r="N272" i="120"/>
  <c r="I272" i="120"/>
  <c r="R271" i="120"/>
  <c r="Q271" i="120"/>
  <c r="N271" i="120"/>
  <c r="I271" i="120"/>
  <c r="R270" i="120"/>
  <c r="Q270" i="120"/>
  <c r="N270" i="120"/>
  <c r="I270" i="120"/>
  <c r="R269" i="120"/>
  <c r="Q269" i="120"/>
  <c r="N269" i="120"/>
  <c r="I269" i="120"/>
  <c r="R268" i="120"/>
  <c r="Q268" i="120"/>
  <c r="N268" i="120"/>
  <c r="I268" i="120"/>
  <c r="R267" i="120"/>
  <c r="Q267" i="120"/>
  <c r="N267" i="120"/>
  <c r="I267" i="120"/>
  <c r="R266" i="120"/>
  <c r="Q266" i="120"/>
  <c r="N266" i="120"/>
  <c r="I266" i="120"/>
  <c r="R265" i="120"/>
  <c r="Q265" i="120"/>
  <c r="N265" i="120"/>
  <c r="I265" i="120"/>
  <c r="R264" i="120"/>
  <c r="Q264" i="120"/>
  <c r="N264" i="120"/>
  <c r="I264" i="120"/>
  <c r="R263" i="120"/>
  <c r="Q263" i="120"/>
  <c r="N263" i="120"/>
  <c r="I263" i="120"/>
  <c r="R262" i="120"/>
  <c r="Q262" i="120"/>
  <c r="N262" i="120"/>
  <c r="I262" i="120"/>
  <c r="R261" i="120"/>
  <c r="Q261" i="120"/>
  <c r="N261" i="120"/>
  <c r="I261" i="120"/>
  <c r="R260" i="120"/>
  <c r="Q260" i="120"/>
  <c r="N260" i="120"/>
  <c r="I260" i="120"/>
  <c r="R259" i="120"/>
  <c r="Q259" i="120"/>
  <c r="N259" i="120"/>
  <c r="I259" i="120"/>
  <c r="R258" i="120"/>
  <c r="Q258" i="120"/>
  <c r="N258" i="120"/>
  <c r="I258" i="120"/>
  <c r="R257" i="120"/>
  <c r="Q257" i="120"/>
  <c r="N257" i="120"/>
  <c r="I257" i="120"/>
  <c r="R256" i="120"/>
  <c r="Q256" i="120"/>
  <c r="N256" i="120"/>
  <c r="I256" i="120"/>
  <c r="R255" i="120"/>
  <c r="Q255" i="120"/>
  <c r="N255" i="120"/>
  <c r="I255" i="120"/>
  <c r="R254" i="120"/>
  <c r="Q254" i="120"/>
  <c r="N254" i="120"/>
  <c r="I254" i="120"/>
  <c r="R253" i="120"/>
  <c r="Q253" i="120"/>
  <c r="N253" i="120"/>
  <c r="I253" i="120"/>
  <c r="I252" i="120"/>
  <c r="I251" i="120"/>
  <c r="R250" i="120"/>
  <c r="Q250" i="120"/>
  <c r="N250" i="120"/>
  <c r="I250" i="120"/>
  <c r="R249" i="120"/>
  <c r="Q249" i="120"/>
  <c r="N249" i="120"/>
  <c r="I249" i="120"/>
  <c r="R248" i="120"/>
  <c r="Q248" i="120"/>
  <c r="N248" i="120"/>
  <c r="I248" i="120"/>
  <c r="R247" i="120"/>
  <c r="Q247" i="120"/>
  <c r="N247" i="120"/>
  <c r="I247" i="120"/>
  <c r="I246" i="120"/>
  <c r="I245" i="120"/>
  <c r="I244" i="120"/>
  <c r="I243" i="120"/>
  <c r="I242" i="120"/>
  <c r="I241" i="120"/>
  <c r="I240" i="120"/>
  <c r="I239" i="120"/>
  <c r="K238" i="120"/>
  <c r="K239" i="120" s="1"/>
  <c r="K240" i="120" s="1"/>
  <c r="K241" i="120" s="1"/>
  <c r="K242" i="120" s="1"/>
  <c r="K243" i="120" s="1"/>
  <c r="K244" i="120" s="1"/>
  <c r="K245" i="120" s="1"/>
  <c r="K246" i="120" s="1"/>
  <c r="K247" i="120" s="1"/>
  <c r="K248" i="120" s="1"/>
  <c r="K249" i="120" s="1"/>
  <c r="K250" i="120" s="1"/>
  <c r="I238" i="120"/>
  <c r="R237" i="120"/>
  <c r="Q237" i="120"/>
  <c r="I237" i="120"/>
  <c r="P236" i="120"/>
  <c r="O236" i="120"/>
  <c r="S231" i="120"/>
  <c r="P231" i="120"/>
  <c r="M231" i="120"/>
  <c r="L231" i="120"/>
  <c r="K231" i="120"/>
  <c r="S229" i="120"/>
  <c r="T229" i="120" s="1"/>
  <c r="P229" i="120"/>
  <c r="R225" i="120"/>
  <c r="Q225" i="120"/>
  <c r="N225" i="120"/>
  <c r="I225" i="120"/>
  <c r="R224" i="120"/>
  <c r="Q224" i="120"/>
  <c r="N224" i="120"/>
  <c r="I224" i="120"/>
  <c r="R223" i="120"/>
  <c r="Q223" i="120"/>
  <c r="N223" i="120"/>
  <c r="I223" i="120"/>
  <c r="R222" i="120"/>
  <c r="Q222" i="120"/>
  <c r="N222" i="120"/>
  <c r="I222" i="120"/>
  <c r="R221" i="120"/>
  <c r="Q221" i="120"/>
  <c r="N221" i="120"/>
  <c r="I221" i="120"/>
  <c r="R220" i="120"/>
  <c r="Q220" i="120"/>
  <c r="N220" i="120"/>
  <c r="I220" i="120"/>
  <c r="R219" i="120"/>
  <c r="Q219" i="120"/>
  <c r="N219" i="120"/>
  <c r="I219" i="120"/>
  <c r="R218" i="120"/>
  <c r="Q218" i="120"/>
  <c r="N218" i="120"/>
  <c r="I218" i="120"/>
  <c r="R217" i="120"/>
  <c r="Q217" i="120"/>
  <c r="N217" i="120"/>
  <c r="I217" i="120"/>
  <c r="R216" i="120"/>
  <c r="Q216" i="120"/>
  <c r="N216" i="120"/>
  <c r="I216" i="120"/>
  <c r="R215" i="120"/>
  <c r="Q215" i="120"/>
  <c r="N215" i="120"/>
  <c r="I215" i="120"/>
  <c r="R214" i="120"/>
  <c r="Q214" i="120"/>
  <c r="N214" i="120"/>
  <c r="I214" i="120"/>
  <c r="R213" i="120"/>
  <c r="Q213" i="120"/>
  <c r="N213" i="120"/>
  <c r="I213" i="120"/>
  <c r="R212" i="120"/>
  <c r="Q212" i="120"/>
  <c r="N212" i="120"/>
  <c r="I212" i="120"/>
  <c r="R211" i="120"/>
  <c r="Q211" i="120"/>
  <c r="N211" i="120"/>
  <c r="I211" i="120"/>
  <c r="R210" i="120"/>
  <c r="Q210" i="120"/>
  <c r="N210" i="120"/>
  <c r="I210" i="120"/>
  <c r="R209" i="120"/>
  <c r="Q209" i="120"/>
  <c r="N209" i="120"/>
  <c r="I209" i="120"/>
  <c r="R208" i="120"/>
  <c r="Q208" i="120"/>
  <c r="N208" i="120"/>
  <c r="I208" i="120"/>
  <c r="R207" i="120"/>
  <c r="Q207" i="120"/>
  <c r="N207" i="120"/>
  <c r="I207" i="120"/>
  <c r="R206" i="120"/>
  <c r="Q206" i="120"/>
  <c r="N206" i="120"/>
  <c r="I206" i="120"/>
  <c r="R205" i="120"/>
  <c r="Q205" i="120"/>
  <c r="N205" i="120"/>
  <c r="I205" i="120"/>
  <c r="R204" i="120"/>
  <c r="Q204" i="120"/>
  <c r="N204" i="120"/>
  <c r="I204" i="120"/>
  <c r="R203" i="120"/>
  <c r="Q203" i="120"/>
  <c r="N203" i="120"/>
  <c r="I203" i="120"/>
  <c r="I202" i="120"/>
  <c r="I201" i="120"/>
  <c r="R200" i="120"/>
  <c r="Q200" i="120"/>
  <c r="N200" i="120"/>
  <c r="I200" i="120"/>
  <c r="R199" i="120"/>
  <c r="Q199" i="120"/>
  <c r="N199" i="120"/>
  <c r="I199" i="120"/>
  <c r="R198" i="120"/>
  <c r="Q198" i="120"/>
  <c r="N198" i="120"/>
  <c r="I198" i="120"/>
  <c r="R197" i="120"/>
  <c r="Q197" i="120"/>
  <c r="N197" i="120"/>
  <c r="I197" i="120"/>
  <c r="R196" i="120"/>
  <c r="Q196" i="120"/>
  <c r="N196" i="120"/>
  <c r="I196" i="120"/>
  <c r="R195" i="120"/>
  <c r="Q195" i="120"/>
  <c r="N195" i="120"/>
  <c r="I195" i="120"/>
  <c r="R194" i="120"/>
  <c r="Q194" i="120"/>
  <c r="N194" i="120"/>
  <c r="I194" i="120"/>
  <c r="R193" i="120"/>
  <c r="Q193" i="120"/>
  <c r="N193" i="120"/>
  <c r="I193" i="120"/>
  <c r="R192" i="120"/>
  <c r="Q192" i="120"/>
  <c r="N192" i="120"/>
  <c r="I192" i="120"/>
  <c r="R191" i="120"/>
  <c r="Q191" i="120"/>
  <c r="N191" i="120"/>
  <c r="I191" i="120"/>
  <c r="R190" i="120"/>
  <c r="Q190" i="120"/>
  <c r="N190" i="120"/>
  <c r="I190" i="120"/>
  <c r="R189" i="120"/>
  <c r="Q189" i="120"/>
  <c r="N189" i="120"/>
  <c r="I189" i="120"/>
  <c r="R188" i="120"/>
  <c r="Q188" i="120"/>
  <c r="N188" i="120"/>
  <c r="I188" i="120"/>
  <c r="R187" i="120"/>
  <c r="Q187" i="120"/>
  <c r="N187" i="120"/>
  <c r="I187" i="120"/>
  <c r="R186" i="120"/>
  <c r="Q186" i="120"/>
  <c r="N186" i="120"/>
  <c r="I186" i="120"/>
  <c r="R185" i="120"/>
  <c r="Q185" i="120"/>
  <c r="N185" i="120"/>
  <c r="I185" i="120"/>
  <c r="R184" i="120"/>
  <c r="Q184" i="120"/>
  <c r="N184" i="120"/>
  <c r="I184" i="120"/>
  <c r="R183" i="120"/>
  <c r="Q183" i="120"/>
  <c r="N183" i="120"/>
  <c r="I183" i="120"/>
  <c r="R182" i="120"/>
  <c r="Q182" i="120"/>
  <c r="N182" i="120"/>
  <c r="I182" i="120"/>
  <c r="R181" i="120"/>
  <c r="Q181" i="120"/>
  <c r="N181" i="120"/>
  <c r="I181" i="120"/>
  <c r="R180" i="120"/>
  <c r="Q180" i="120"/>
  <c r="N180" i="120"/>
  <c r="I180" i="120"/>
  <c r="R179" i="120"/>
  <c r="Q179" i="120"/>
  <c r="N179" i="120"/>
  <c r="I179" i="120"/>
  <c r="R178" i="120"/>
  <c r="Q178" i="120"/>
  <c r="N178" i="120"/>
  <c r="I178" i="120"/>
  <c r="I177" i="120"/>
  <c r="I176" i="120"/>
  <c r="R175" i="120"/>
  <c r="Q175" i="120"/>
  <c r="N175" i="120"/>
  <c r="I175" i="120"/>
  <c r="R174" i="120"/>
  <c r="Q174" i="120"/>
  <c r="N174" i="120"/>
  <c r="I174" i="120"/>
  <c r="R173" i="120"/>
  <c r="Q173" i="120"/>
  <c r="N173" i="120"/>
  <c r="I173" i="120"/>
  <c r="R172" i="120"/>
  <c r="Q172" i="120"/>
  <c r="N172" i="120"/>
  <c r="I172" i="120"/>
  <c r="R171" i="120"/>
  <c r="Q171" i="120"/>
  <c r="N171" i="120"/>
  <c r="I171" i="120"/>
  <c r="R170" i="120"/>
  <c r="Q170" i="120"/>
  <c r="N170" i="120"/>
  <c r="I170" i="120"/>
  <c r="R169" i="120"/>
  <c r="Q169" i="120"/>
  <c r="N169" i="120"/>
  <c r="I169" i="120"/>
  <c r="R168" i="120"/>
  <c r="Q168" i="120"/>
  <c r="N168" i="120"/>
  <c r="I168" i="120"/>
  <c r="R167" i="120"/>
  <c r="Q167" i="120"/>
  <c r="N167" i="120"/>
  <c r="I167" i="120"/>
  <c r="R166" i="120"/>
  <c r="Q166" i="120"/>
  <c r="N166" i="120"/>
  <c r="I166" i="120"/>
  <c r="R165" i="120"/>
  <c r="Q165" i="120"/>
  <c r="N165" i="120"/>
  <c r="I165" i="120"/>
  <c r="I164" i="120"/>
  <c r="R163" i="120"/>
  <c r="Q163" i="120"/>
  <c r="N163" i="120"/>
  <c r="K163" i="120"/>
  <c r="K164" i="120" s="1"/>
  <c r="K165" i="120" s="1"/>
  <c r="K166" i="120" s="1"/>
  <c r="K167" i="120" s="1"/>
  <c r="K168" i="120" s="1"/>
  <c r="K169" i="120" s="1"/>
  <c r="K170" i="120" s="1"/>
  <c r="K171" i="120" s="1"/>
  <c r="K172" i="120" s="1"/>
  <c r="K173" i="120" s="1"/>
  <c r="K174" i="120" s="1"/>
  <c r="K175" i="120" s="1"/>
  <c r="I163" i="120"/>
  <c r="R162" i="120"/>
  <c r="Q162" i="120"/>
  <c r="I162" i="120"/>
  <c r="P161" i="120"/>
  <c r="O161" i="120"/>
  <c r="S156" i="120"/>
  <c r="P156" i="120"/>
  <c r="M156" i="120"/>
  <c r="L156" i="120"/>
  <c r="K156" i="120"/>
  <c r="S154" i="120"/>
  <c r="T154" i="120" s="1"/>
  <c r="P154" i="120"/>
  <c r="R150" i="120"/>
  <c r="Q150" i="120"/>
  <c r="N150" i="120"/>
  <c r="I150" i="120"/>
  <c r="R149" i="120"/>
  <c r="Q149" i="120"/>
  <c r="N149" i="120"/>
  <c r="I149" i="120"/>
  <c r="R148" i="120"/>
  <c r="Q148" i="120"/>
  <c r="N148" i="120"/>
  <c r="I148" i="120"/>
  <c r="R147" i="120"/>
  <c r="Q147" i="120"/>
  <c r="N147" i="120"/>
  <c r="I147" i="120"/>
  <c r="R146" i="120"/>
  <c r="Q146" i="120"/>
  <c r="N146" i="120"/>
  <c r="I146" i="120"/>
  <c r="R145" i="120"/>
  <c r="Q145" i="120"/>
  <c r="N145" i="120"/>
  <c r="I145" i="120"/>
  <c r="R144" i="120"/>
  <c r="Q144" i="120"/>
  <c r="N144" i="120"/>
  <c r="I144" i="120"/>
  <c r="R143" i="120"/>
  <c r="Q143" i="120"/>
  <c r="N143" i="120"/>
  <c r="I143" i="120"/>
  <c r="R142" i="120"/>
  <c r="Q142" i="120"/>
  <c r="N142" i="120"/>
  <c r="I142" i="120"/>
  <c r="R141" i="120"/>
  <c r="Q141" i="120"/>
  <c r="N141" i="120"/>
  <c r="I141" i="120"/>
  <c r="R140" i="120"/>
  <c r="Q140" i="120"/>
  <c r="N140" i="120"/>
  <c r="I140" i="120"/>
  <c r="R139" i="120"/>
  <c r="Q139" i="120"/>
  <c r="N139" i="120"/>
  <c r="I139" i="120"/>
  <c r="R138" i="120"/>
  <c r="Q138" i="120"/>
  <c r="N138" i="120"/>
  <c r="I138" i="120"/>
  <c r="R137" i="120"/>
  <c r="Q137" i="120"/>
  <c r="N137" i="120"/>
  <c r="I137" i="120"/>
  <c r="R136" i="120"/>
  <c r="Q136" i="120"/>
  <c r="N136" i="120"/>
  <c r="I136" i="120"/>
  <c r="R135" i="120"/>
  <c r="Q135" i="120"/>
  <c r="N135" i="120"/>
  <c r="I135" i="120"/>
  <c r="R134" i="120"/>
  <c r="Q134" i="120"/>
  <c r="N134" i="120"/>
  <c r="I134" i="120"/>
  <c r="R133" i="120"/>
  <c r="Q133" i="120"/>
  <c r="N133" i="120"/>
  <c r="I133" i="120"/>
  <c r="R132" i="120"/>
  <c r="Q132" i="120"/>
  <c r="N132" i="120"/>
  <c r="I132" i="120"/>
  <c r="R131" i="120"/>
  <c r="Q131" i="120"/>
  <c r="N131" i="120"/>
  <c r="I131" i="120"/>
  <c r="R130" i="120"/>
  <c r="Q130" i="120"/>
  <c r="N130" i="120"/>
  <c r="I130" i="120"/>
  <c r="R129" i="120"/>
  <c r="Q129" i="120"/>
  <c r="N129" i="120"/>
  <c r="I129" i="120"/>
  <c r="R128" i="120"/>
  <c r="Q128" i="120"/>
  <c r="N128" i="120"/>
  <c r="I128" i="120"/>
  <c r="I127" i="120"/>
  <c r="I126" i="120"/>
  <c r="R125" i="120"/>
  <c r="Q125" i="120"/>
  <c r="N125" i="120"/>
  <c r="I125" i="120"/>
  <c r="R124" i="120"/>
  <c r="Q124" i="120"/>
  <c r="N124" i="120"/>
  <c r="I124" i="120"/>
  <c r="R123" i="120"/>
  <c r="Q123" i="120"/>
  <c r="N123" i="120"/>
  <c r="I123" i="120"/>
  <c r="R122" i="120"/>
  <c r="Q122" i="120"/>
  <c r="N122" i="120"/>
  <c r="I122" i="120"/>
  <c r="R121" i="120"/>
  <c r="Q121" i="120"/>
  <c r="N121" i="120"/>
  <c r="I121" i="120"/>
  <c r="R120" i="120"/>
  <c r="Q120" i="120"/>
  <c r="N120" i="120"/>
  <c r="I120" i="120"/>
  <c r="R119" i="120"/>
  <c r="Q119" i="120"/>
  <c r="N119" i="120"/>
  <c r="I119" i="120"/>
  <c r="R118" i="120"/>
  <c r="Q118" i="120"/>
  <c r="N118" i="120"/>
  <c r="I118" i="120"/>
  <c r="R117" i="120"/>
  <c r="Q117" i="120"/>
  <c r="N117" i="120"/>
  <c r="I117" i="120"/>
  <c r="R116" i="120"/>
  <c r="Q116" i="120"/>
  <c r="N116" i="120"/>
  <c r="I116" i="120"/>
  <c r="R115" i="120"/>
  <c r="Q115" i="120"/>
  <c r="N115" i="120"/>
  <c r="I115" i="120"/>
  <c r="R114" i="120"/>
  <c r="Q114" i="120"/>
  <c r="N114" i="120"/>
  <c r="I114" i="120"/>
  <c r="R113" i="120"/>
  <c r="Q113" i="120"/>
  <c r="N113" i="120"/>
  <c r="I113" i="120"/>
  <c r="R112" i="120"/>
  <c r="Q112" i="120"/>
  <c r="N112" i="120"/>
  <c r="I112" i="120"/>
  <c r="R111" i="120"/>
  <c r="Q111" i="120"/>
  <c r="N111" i="120"/>
  <c r="I111" i="120"/>
  <c r="R110" i="120"/>
  <c r="Q110" i="120"/>
  <c r="N110" i="120"/>
  <c r="I110" i="120"/>
  <c r="R109" i="120"/>
  <c r="Q109" i="120"/>
  <c r="N109" i="120"/>
  <c r="I109" i="120"/>
  <c r="R108" i="120"/>
  <c r="Q108" i="120"/>
  <c r="N108" i="120"/>
  <c r="I108" i="120"/>
  <c r="R107" i="120"/>
  <c r="Q107" i="120"/>
  <c r="N107" i="120"/>
  <c r="I107" i="120"/>
  <c r="R106" i="120"/>
  <c r="Q106" i="120"/>
  <c r="N106" i="120"/>
  <c r="I106" i="120"/>
  <c r="R105" i="120"/>
  <c r="Q105" i="120"/>
  <c r="N105" i="120"/>
  <c r="I105" i="120"/>
  <c r="R104" i="120"/>
  <c r="Q104" i="120"/>
  <c r="N104" i="120"/>
  <c r="I104" i="120"/>
  <c r="R103" i="120"/>
  <c r="Q103" i="120"/>
  <c r="N103" i="120"/>
  <c r="I103" i="120"/>
  <c r="I102" i="120"/>
  <c r="I101" i="120"/>
  <c r="R100" i="120"/>
  <c r="Q100" i="120"/>
  <c r="N100" i="120"/>
  <c r="I100" i="120"/>
  <c r="R99" i="120"/>
  <c r="Q99" i="120"/>
  <c r="N99" i="120"/>
  <c r="I99" i="120"/>
  <c r="R98" i="120"/>
  <c r="Q98" i="120"/>
  <c r="N98" i="120"/>
  <c r="I98" i="120"/>
  <c r="R97" i="120"/>
  <c r="Q97" i="120"/>
  <c r="N97" i="120"/>
  <c r="I97" i="120"/>
  <c r="R96" i="120"/>
  <c r="Q96" i="120"/>
  <c r="N96" i="120"/>
  <c r="I96" i="120"/>
  <c r="R95" i="120"/>
  <c r="Q95" i="120"/>
  <c r="N95" i="120"/>
  <c r="I95" i="120"/>
  <c r="R94" i="120"/>
  <c r="Q94" i="120"/>
  <c r="N94" i="120"/>
  <c r="I94" i="120"/>
  <c r="R93" i="120"/>
  <c r="Q93" i="120"/>
  <c r="N93" i="120"/>
  <c r="I93" i="120"/>
  <c r="R92" i="120"/>
  <c r="Q92" i="120"/>
  <c r="N92" i="120"/>
  <c r="I92" i="120"/>
  <c r="R91" i="120"/>
  <c r="Q91" i="120"/>
  <c r="N91" i="120"/>
  <c r="I91" i="120"/>
  <c r="R90" i="120"/>
  <c r="Q90" i="120"/>
  <c r="N90" i="120"/>
  <c r="I90" i="120"/>
  <c r="R89" i="120"/>
  <c r="Q89" i="120"/>
  <c r="N89" i="120"/>
  <c r="I89" i="120"/>
  <c r="R88" i="120"/>
  <c r="Q88" i="120"/>
  <c r="K88" i="120"/>
  <c r="K89" i="120" s="1"/>
  <c r="K90" i="120" s="1"/>
  <c r="K91" i="120" s="1"/>
  <c r="K92" i="120" s="1"/>
  <c r="K93" i="120" s="1"/>
  <c r="K94" i="120" s="1"/>
  <c r="K95" i="120" s="1"/>
  <c r="K96" i="120" s="1"/>
  <c r="K97" i="120" s="1"/>
  <c r="K98" i="120" s="1"/>
  <c r="K99" i="120" s="1"/>
  <c r="K100" i="120" s="1"/>
  <c r="K628" i="120" s="1"/>
  <c r="K629" i="120" s="1"/>
  <c r="K630" i="120" s="1"/>
  <c r="K631" i="120" s="1"/>
  <c r="K632" i="120" s="1"/>
  <c r="K633" i="120" s="1"/>
  <c r="K634" i="120" s="1"/>
  <c r="K635" i="120" s="1"/>
  <c r="K636" i="120" s="1"/>
  <c r="K637" i="120" s="1"/>
  <c r="K638" i="120" s="1"/>
  <c r="K639" i="120" s="1"/>
  <c r="K640" i="120" s="1"/>
  <c r="K641" i="120" s="1"/>
  <c r="K642" i="120" s="1"/>
  <c r="K643" i="120" s="1"/>
  <c r="K644" i="120" s="1"/>
  <c r="K645" i="120" s="1"/>
  <c r="K646" i="120" s="1"/>
  <c r="K647" i="120" s="1"/>
  <c r="K648" i="120" s="1"/>
  <c r="K649" i="120" s="1"/>
  <c r="K650" i="120" s="1"/>
  <c r="I88" i="120"/>
  <c r="R87" i="120"/>
  <c r="Q87" i="120"/>
  <c r="I87" i="120"/>
  <c r="P86" i="120"/>
  <c r="O86" i="120"/>
  <c r="S81" i="120"/>
  <c r="P81" i="120"/>
  <c r="M81" i="120"/>
  <c r="L81" i="120"/>
  <c r="K81" i="120"/>
  <c r="S79" i="120"/>
  <c r="P79" i="120"/>
  <c r="R75" i="120"/>
  <c r="Q75" i="120"/>
  <c r="N75" i="120"/>
  <c r="I75" i="120"/>
  <c r="R74" i="120"/>
  <c r="Q74" i="120"/>
  <c r="N74" i="120"/>
  <c r="I74" i="120"/>
  <c r="R73" i="120"/>
  <c r="Q73" i="120"/>
  <c r="N73" i="120"/>
  <c r="I73" i="120"/>
  <c r="R72" i="120"/>
  <c r="Q72" i="120"/>
  <c r="N72" i="120"/>
  <c r="I72" i="120"/>
  <c r="R71" i="120"/>
  <c r="Q71" i="120"/>
  <c r="N71" i="120"/>
  <c r="I71" i="120"/>
  <c r="R70" i="120"/>
  <c r="Q70" i="120"/>
  <c r="N70" i="120"/>
  <c r="I70" i="120"/>
  <c r="R69" i="120"/>
  <c r="Q69" i="120"/>
  <c r="N69" i="120"/>
  <c r="I69" i="120"/>
  <c r="R68" i="120"/>
  <c r="Q68" i="120"/>
  <c r="N68" i="120"/>
  <c r="I68" i="120"/>
  <c r="R67" i="120"/>
  <c r="Q67" i="120"/>
  <c r="N67" i="120"/>
  <c r="I67" i="120"/>
  <c r="R66" i="120"/>
  <c r="Q66" i="120"/>
  <c r="N66" i="120"/>
  <c r="I66" i="120"/>
  <c r="R65" i="120"/>
  <c r="Q65" i="120"/>
  <c r="N65" i="120"/>
  <c r="I65" i="120"/>
  <c r="R64" i="120"/>
  <c r="Q64" i="120"/>
  <c r="N64" i="120"/>
  <c r="I64" i="120"/>
  <c r="R63" i="120"/>
  <c r="Q63" i="120"/>
  <c r="N63" i="120"/>
  <c r="I63" i="120"/>
  <c r="R62" i="120"/>
  <c r="Q62" i="120"/>
  <c r="N62" i="120"/>
  <c r="I62" i="120"/>
  <c r="R61" i="120"/>
  <c r="Q61" i="120"/>
  <c r="N61" i="120"/>
  <c r="I61" i="120"/>
  <c r="R60" i="120"/>
  <c r="Q60" i="120"/>
  <c r="N60" i="120"/>
  <c r="I60" i="120"/>
  <c r="R59" i="120"/>
  <c r="Q59" i="120"/>
  <c r="N59" i="120"/>
  <c r="I59" i="120"/>
  <c r="R58" i="120"/>
  <c r="Q58" i="120"/>
  <c r="N58" i="120"/>
  <c r="I58" i="120"/>
  <c r="R57" i="120"/>
  <c r="Q57" i="120"/>
  <c r="N57" i="120"/>
  <c r="I57" i="120"/>
  <c r="R56" i="120"/>
  <c r="Q56" i="120"/>
  <c r="N56" i="120"/>
  <c r="I56" i="120"/>
  <c r="R55" i="120"/>
  <c r="Q55" i="120"/>
  <c r="N55" i="120"/>
  <c r="I55" i="120"/>
  <c r="R54" i="120"/>
  <c r="Q54" i="120"/>
  <c r="N54" i="120"/>
  <c r="I54" i="120"/>
  <c r="R53" i="120"/>
  <c r="Q53" i="120"/>
  <c r="N53" i="120"/>
  <c r="I53" i="120"/>
  <c r="I52" i="120"/>
  <c r="I51" i="120"/>
  <c r="R50" i="120"/>
  <c r="Q50" i="120"/>
  <c r="N50" i="120"/>
  <c r="I50" i="120"/>
  <c r="R49" i="120"/>
  <c r="Q49" i="120"/>
  <c r="N49" i="120"/>
  <c r="I49" i="120"/>
  <c r="R48" i="120"/>
  <c r="Q48" i="120"/>
  <c r="N48" i="120"/>
  <c r="I48" i="120"/>
  <c r="R47" i="120"/>
  <c r="Q47" i="120"/>
  <c r="N47" i="120"/>
  <c r="I47" i="120"/>
  <c r="R46" i="120"/>
  <c r="Q46" i="120"/>
  <c r="N46" i="120"/>
  <c r="I46" i="120"/>
  <c r="R45" i="120"/>
  <c r="Q45" i="120"/>
  <c r="N45" i="120"/>
  <c r="I45" i="120"/>
  <c r="R44" i="120"/>
  <c r="Q44" i="120"/>
  <c r="N44" i="120"/>
  <c r="I44" i="120"/>
  <c r="R43" i="120"/>
  <c r="Q43" i="120"/>
  <c r="N43" i="120"/>
  <c r="I43" i="120"/>
  <c r="R42" i="120"/>
  <c r="Q42" i="120"/>
  <c r="N42" i="120"/>
  <c r="I42" i="120"/>
  <c r="R41" i="120"/>
  <c r="Q41" i="120"/>
  <c r="N41" i="120"/>
  <c r="I41" i="120"/>
  <c r="R40" i="120"/>
  <c r="Q40" i="120"/>
  <c r="N40" i="120"/>
  <c r="I40" i="120"/>
  <c r="R39" i="120"/>
  <c r="Q39" i="120"/>
  <c r="N39" i="120"/>
  <c r="I39" i="120"/>
  <c r="R38" i="120"/>
  <c r="Q38" i="120"/>
  <c r="N38" i="120"/>
  <c r="I38" i="120"/>
  <c r="R37" i="120"/>
  <c r="Q37" i="120"/>
  <c r="N37" i="120"/>
  <c r="I37" i="120"/>
  <c r="R36" i="120"/>
  <c r="Q36" i="120"/>
  <c r="N36" i="120"/>
  <c r="I36" i="120"/>
  <c r="R35" i="120"/>
  <c r="Q35" i="120"/>
  <c r="N35" i="120"/>
  <c r="I35" i="120"/>
  <c r="R34" i="120"/>
  <c r="Q34" i="120"/>
  <c r="N34" i="120"/>
  <c r="I34" i="120"/>
  <c r="R33" i="120"/>
  <c r="Q33" i="120"/>
  <c r="N33" i="120"/>
  <c r="I33" i="120"/>
  <c r="R32" i="120"/>
  <c r="Q32" i="120"/>
  <c r="N32" i="120"/>
  <c r="I32" i="120"/>
  <c r="R31" i="120"/>
  <c r="Q31" i="120"/>
  <c r="N31" i="120"/>
  <c r="I31" i="120"/>
  <c r="R30" i="120"/>
  <c r="Q30" i="120"/>
  <c r="N30" i="120"/>
  <c r="I30" i="120"/>
  <c r="R29" i="120"/>
  <c r="Q29" i="120"/>
  <c r="N29" i="120"/>
  <c r="I29" i="120"/>
  <c r="R28" i="120"/>
  <c r="Q28" i="120"/>
  <c r="N28" i="120"/>
  <c r="I28" i="120"/>
  <c r="I27" i="120"/>
  <c r="I26" i="120"/>
  <c r="R25" i="120"/>
  <c r="Q25" i="120"/>
  <c r="N25" i="120"/>
  <c r="I25" i="120"/>
  <c r="R24" i="120"/>
  <c r="Q24" i="120"/>
  <c r="N24" i="120"/>
  <c r="I24" i="120"/>
  <c r="R23" i="120"/>
  <c r="Q23" i="120"/>
  <c r="N23" i="120"/>
  <c r="I23" i="120"/>
  <c r="R22" i="120"/>
  <c r="Q22" i="120"/>
  <c r="N22" i="120"/>
  <c r="I22" i="120"/>
  <c r="R21" i="120"/>
  <c r="Q21" i="120"/>
  <c r="N21" i="120"/>
  <c r="I21" i="120"/>
  <c r="R20" i="120"/>
  <c r="Q20" i="120"/>
  <c r="N20" i="120"/>
  <c r="I20" i="120"/>
  <c r="R19" i="120"/>
  <c r="Q19" i="120"/>
  <c r="N19" i="120"/>
  <c r="I19" i="120"/>
  <c r="R18" i="120"/>
  <c r="Q18" i="120"/>
  <c r="N18" i="120"/>
  <c r="I18" i="120"/>
  <c r="R17" i="120"/>
  <c r="Q17" i="120"/>
  <c r="N17" i="120"/>
  <c r="I17" i="120"/>
  <c r="R16" i="120"/>
  <c r="Q16" i="120"/>
  <c r="N16" i="120"/>
  <c r="I16" i="120"/>
  <c r="I15" i="120"/>
  <c r="I14" i="120"/>
  <c r="R13" i="120"/>
  <c r="Q13" i="120"/>
  <c r="K13" i="120"/>
  <c r="K14" i="120" s="1"/>
  <c r="K15" i="120" s="1"/>
  <c r="K16" i="120" s="1"/>
  <c r="K17" i="120" s="1"/>
  <c r="K18" i="120" s="1"/>
  <c r="K19" i="120" s="1"/>
  <c r="K20" i="120" s="1"/>
  <c r="K21" i="120" s="1"/>
  <c r="K22" i="120" s="1"/>
  <c r="K23" i="120" s="1"/>
  <c r="K24" i="120" s="1"/>
  <c r="K25" i="120" s="1"/>
  <c r="I13" i="120"/>
  <c r="R12" i="120"/>
  <c r="Q12" i="120"/>
  <c r="I12" i="120"/>
  <c r="P11" i="120"/>
  <c r="O11" i="120"/>
  <c r="S6" i="120"/>
  <c r="P6" i="120"/>
  <c r="M6" i="120"/>
  <c r="L6" i="120"/>
  <c r="K6" i="120"/>
  <c r="S4" i="120"/>
  <c r="P4" i="120"/>
  <c r="A340" i="124"/>
  <c r="A339" i="124"/>
  <c r="A338" i="124"/>
  <c r="A337" i="124"/>
  <c r="A336" i="124"/>
  <c r="A335" i="124"/>
  <c r="A334" i="124"/>
  <c r="A333" i="124"/>
  <c r="A332" i="124"/>
  <c r="A331" i="124"/>
  <c r="A295" i="124"/>
  <c r="A294" i="124"/>
  <c r="A293" i="124"/>
  <c r="A292" i="124"/>
  <c r="A291" i="124"/>
  <c r="D291" i="124" s="1"/>
  <c r="H291" i="124" s="1"/>
  <c r="A290" i="124"/>
  <c r="D290" i="124" s="1"/>
  <c r="H290" i="124" s="1"/>
  <c r="A289" i="124"/>
  <c r="D289" i="124" s="1"/>
  <c r="H289" i="124" s="1"/>
  <c r="A288" i="124"/>
  <c r="A287" i="124"/>
  <c r="A286" i="124"/>
  <c r="A250" i="124"/>
  <c r="A249" i="124"/>
  <c r="A248" i="124"/>
  <c r="A247" i="124"/>
  <c r="A246" i="124"/>
  <c r="A245" i="124"/>
  <c r="A244" i="124"/>
  <c r="D244" i="124" s="1"/>
  <c r="H244" i="124" s="1"/>
  <c r="A243" i="124"/>
  <c r="A242" i="124"/>
  <c r="A241" i="124"/>
  <c r="A205" i="124"/>
  <c r="A204" i="124"/>
  <c r="A203" i="124"/>
  <c r="A202" i="124"/>
  <c r="A201" i="124"/>
  <c r="A200" i="124"/>
  <c r="A199" i="124"/>
  <c r="A198" i="124"/>
  <c r="A197" i="124"/>
  <c r="A196" i="124"/>
  <c r="A160" i="124"/>
  <c r="A159" i="124"/>
  <c r="A158" i="124"/>
  <c r="A157" i="124"/>
  <c r="A156" i="124"/>
  <c r="A155" i="124"/>
  <c r="A154" i="124"/>
  <c r="A153" i="124"/>
  <c r="A152" i="124"/>
  <c r="A151" i="124"/>
  <c r="A115" i="124"/>
  <c r="A114" i="124"/>
  <c r="A113" i="124"/>
  <c r="A112" i="124"/>
  <c r="A111" i="124"/>
  <c r="A110" i="124"/>
  <c r="A109" i="124"/>
  <c r="A108" i="124"/>
  <c r="A107" i="124"/>
  <c r="A106" i="124"/>
  <c r="A70" i="124"/>
  <c r="A69" i="124"/>
  <c r="A68" i="124"/>
  <c r="A67" i="124"/>
  <c r="A66" i="124"/>
  <c r="A65" i="124"/>
  <c r="A64" i="124"/>
  <c r="A63" i="124"/>
  <c r="A62" i="124"/>
  <c r="A61" i="124"/>
  <c r="A25" i="124"/>
  <c r="A24" i="124"/>
  <c r="A23" i="124"/>
  <c r="A22" i="124"/>
  <c r="A21" i="124"/>
  <c r="A20" i="124"/>
  <c r="A19" i="124"/>
  <c r="A18" i="124"/>
  <c r="A17" i="124"/>
  <c r="A16" i="124"/>
  <c r="AB617" i="125"/>
  <c r="AB618" i="125" s="1"/>
  <c r="N606" i="125" s="1"/>
  <c r="Y617" i="125"/>
  <c r="X617" i="125"/>
  <c r="W617" i="125"/>
  <c r="AB542" i="125"/>
  <c r="AB543" i="125" s="1"/>
  <c r="N531" i="125" s="1"/>
  <c r="Y542" i="125"/>
  <c r="Q529" i="125" s="1"/>
  <c r="U573" i="125" s="1"/>
  <c r="X542" i="125"/>
  <c r="W542" i="125"/>
  <c r="AB467" i="125"/>
  <c r="AB468" i="125" s="1"/>
  <c r="N456" i="125" s="1"/>
  <c r="Y467" i="125"/>
  <c r="Q454" i="125" s="1"/>
  <c r="X467" i="125"/>
  <c r="W467" i="125"/>
  <c r="AB392" i="125"/>
  <c r="AB393" i="125" s="1"/>
  <c r="N381" i="125" s="1"/>
  <c r="Y392" i="125"/>
  <c r="Q379" i="125" s="1"/>
  <c r="X392" i="125"/>
  <c r="W392" i="125"/>
  <c r="AB317" i="125"/>
  <c r="AB318" i="125" s="1"/>
  <c r="N306" i="125" s="1"/>
  <c r="T239" i="60" s="1"/>
  <c r="Y317" i="125"/>
  <c r="Q304" i="125" s="1"/>
  <c r="D37" i="61" s="1"/>
  <c r="R37" i="61" s="1"/>
  <c r="X317" i="125"/>
  <c r="W317" i="125"/>
  <c r="AB242" i="125"/>
  <c r="AB243" i="125" s="1"/>
  <c r="N231" i="125" s="1"/>
  <c r="T231" i="60" s="1"/>
  <c r="Y242" i="125"/>
  <c r="Q229" i="125" s="1"/>
  <c r="X242" i="125"/>
  <c r="W242" i="125"/>
  <c r="AB167" i="125"/>
  <c r="AB168" i="125" s="1"/>
  <c r="N156" i="125" s="1"/>
  <c r="T223" i="60" s="1"/>
  <c r="Y167" i="125"/>
  <c r="Q154" i="125" s="1"/>
  <c r="A27" i="137" s="1"/>
  <c r="X167" i="125"/>
  <c r="W167" i="125"/>
  <c r="AB92" i="125"/>
  <c r="AB93" i="125" s="1"/>
  <c r="N81" i="125" s="1"/>
  <c r="T215" i="60" s="1"/>
  <c r="Y92" i="125"/>
  <c r="Q79" i="125" s="1"/>
  <c r="X92" i="125"/>
  <c r="W92" i="125"/>
  <c r="AB17" i="125"/>
  <c r="AB18" i="125" s="1"/>
  <c r="N6" i="125" s="1"/>
  <c r="Y17" i="125"/>
  <c r="Q4" i="125" s="1"/>
  <c r="A26" i="137" s="1"/>
  <c r="X17" i="125"/>
  <c r="W17" i="125"/>
  <c r="D381" i="122" l="1"/>
  <c r="H381" i="122" s="1"/>
  <c r="Z21" i="13"/>
  <c r="D16" i="137"/>
  <c r="Z19" i="13"/>
  <c r="D15" i="137"/>
  <c r="Z17" i="13"/>
  <c r="D14" i="137"/>
  <c r="Z15" i="13"/>
  <c r="D13" i="137"/>
  <c r="Z13" i="13"/>
  <c r="D12" i="137"/>
  <c r="Z11" i="13"/>
  <c r="D11" i="137"/>
  <c r="Z9" i="13"/>
  <c r="D10" i="137"/>
  <c r="Z7" i="13"/>
  <c r="D9" i="137"/>
  <c r="Z23" i="13"/>
  <c r="Z25" i="13"/>
  <c r="Z27" i="13"/>
  <c r="Z29" i="13"/>
  <c r="Z31" i="13"/>
  <c r="Z33" i="13"/>
  <c r="Z35" i="13"/>
  <c r="Z37" i="13"/>
  <c r="Z38" i="13"/>
  <c r="Q604" i="125"/>
  <c r="E418" i="126" s="1"/>
  <c r="D41" i="61"/>
  <c r="R41" i="61" s="1"/>
  <c r="C41" i="61"/>
  <c r="B41" i="61"/>
  <c r="C40" i="61"/>
  <c r="B40" i="61"/>
  <c r="B39" i="61"/>
  <c r="C39" i="61"/>
  <c r="B38" i="61"/>
  <c r="C38" i="61"/>
  <c r="C37" i="61"/>
  <c r="B37" i="61"/>
  <c r="C36" i="61"/>
  <c r="B36" i="61"/>
  <c r="B35" i="61"/>
  <c r="C35" i="61"/>
  <c r="B34" i="61"/>
  <c r="C34" i="61"/>
  <c r="B33" i="61"/>
  <c r="C33" i="61"/>
  <c r="B32" i="61"/>
  <c r="C32" i="61"/>
  <c r="C31" i="61"/>
  <c r="Z39" i="13"/>
  <c r="U40" i="13"/>
  <c r="C17" i="61"/>
  <c r="B17" i="61"/>
  <c r="C16" i="61"/>
  <c r="B16" i="61"/>
  <c r="H609" i="55"/>
  <c r="A609" i="55" s="1"/>
  <c r="H616" i="55"/>
  <c r="A616" i="55" s="1"/>
  <c r="E415" i="126"/>
  <c r="AA441" i="126"/>
  <c r="D34" i="61"/>
  <c r="R34" i="61" s="1"/>
  <c r="D380" i="124"/>
  <c r="H380" i="124" s="1"/>
  <c r="E632" i="55"/>
  <c r="E417" i="126"/>
  <c r="A31" i="137"/>
  <c r="D246" i="124"/>
  <c r="H246" i="124" s="1"/>
  <c r="D245" i="124"/>
  <c r="H245" i="124" s="1"/>
  <c r="H633" i="55"/>
  <c r="A633" i="55" s="1"/>
  <c r="D33" i="61"/>
  <c r="L314" i="124"/>
  <c r="H624" i="55"/>
  <c r="A624" i="55" s="1"/>
  <c r="D334" i="124"/>
  <c r="H334" i="124" s="1"/>
  <c r="D335" i="124"/>
  <c r="H335" i="124" s="1"/>
  <c r="D336" i="124"/>
  <c r="H336" i="124" s="1"/>
  <c r="M314" i="124"/>
  <c r="L297" i="124" s="1"/>
  <c r="D155" i="124"/>
  <c r="H155" i="124" s="1"/>
  <c r="D19" i="124"/>
  <c r="H19" i="124" s="1"/>
  <c r="D156" i="124"/>
  <c r="H156" i="124" s="1"/>
  <c r="D199" i="124"/>
  <c r="H199" i="124" s="1"/>
  <c r="D200" i="124"/>
  <c r="H200" i="124" s="1"/>
  <c r="D21" i="124"/>
  <c r="H21" i="124" s="1"/>
  <c r="D201" i="124"/>
  <c r="H201" i="124" s="1"/>
  <c r="J269" i="124"/>
  <c r="L231" i="124" s="1"/>
  <c r="J222" i="124"/>
  <c r="L186" i="124" s="1"/>
  <c r="D20" i="124"/>
  <c r="H20" i="124" s="1"/>
  <c r="H272" i="124"/>
  <c r="L267" i="130"/>
  <c r="AI284" i="126"/>
  <c r="L269" i="130"/>
  <c r="E623" i="55"/>
  <c r="J357" i="124"/>
  <c r="L321" i="124" s="1"/>
  <c r="D402" i="124"/>
  <c r="L402" i="124" s="1"/>
  <c r="L402" i="130"/>
  <c r="D35" i="61"/>
  <c r="R35" i="61" s="1"/>
  <c r="H362" i="124"/>
  <c r="A401" i="124" s="1"/>
  <c r="AI334" i="126"/>
  <c r="L314" i="130"/>
  <c r="J179" i="124"/>
  <c r="L141" i="124" s="1"/>
  <c r="E260" i="126"/>
  <c r="S369" i="126"/>
  <c r="E372" i="126" s="1"/>
  <c r="E372" i="131"/>
  <c r="L357" i="130"/>
  <c r="A375" i="124"/>
  <c r="A374" i="130"/>
  <c r="A370" i="130"/>
  <c r="D370" i="130" s="1"/>
  <c r="H370" i="130" s="1"/>
  <c r="A369" i="130"/>
  <c r="A373" i="130"/>
  <c r="A372" i="130"/>
  <c r="A371" i="130"/>
  <c r="D371" i="130" s="1"/>
  <c r="H371" i="130" s="1"/>
  <c r="A375" i="130"/>
  <c r="D312" i="124"/>
  <c r="L312" i="124" s="1"/>
  <c r="L312" i="130"/>
  <c r="D36" i="61"/>
  <c r="R36" i="61" s="1"/>
  <c r="H227" i="124"/>
  <c r="E37" i="14"/>
  <c r="A37" i="14" s="1"/>
  <c r="S319" i="126"/>
  <c r="E322" i="126" s="1"/>
  <c r="E322" i="131"/>
  <c r="P37" i="61"/>
  <c r="A37" i="61"/>
  <c r="F37" i="61"/>
  <c r="H37" i="61"/>
  <c r="J37" i="61"/>
  <c r="T381" i="125"/>
  <c r="S269" i="126"/>
  <c r="E272" i="126" s="1"/>
  <c r="E272" i="131"/>
  <c r="K403" i="124"/>
  <c r="L369" i="124" s="1"/>
  <c r="A28" i="137"/>
  <c r="H2" i="124"/>
  <c r="N16" i="124" s="1"/>
  <c r="E30" i="14"/>
  <c r="G30" i="14" s="1"/>
  <c r="H47" i="124"/>
  <c r="N86" i="124" s="1"/>
  <c r="B33" i="14"/>
  <c r="H182" i="124"/>
  <c r="N200" i="124" s="1"/>
  <c r="P460" i="120"/>
  <c r="P10" i="120"/>
  <c r="E601" i="55"/>
  <c r="D38" i="61"/>
  <c r="D40" i="61"/>
  <c r="R40" i="61" s="1"/>
  <c r="M357" i="124"/>
  <c r="D134" i="124"/>
  <c r="L134" i="124" s="1"/>
  <c r="K359" i="124"/>
  <c r="B30" i="14"/>
  <c r="D39" i="61"/>
  <c r="R39" i="61" s="1"/>
  <c r="K312" i="124"/>
  <c r="K313" i="124"/>
  <c r="P535" i="120"/>
  <c r="E35" i="14"/>
  <c r="A35" i="14" s="1"/>
  <c r="M404" i="124"/>
  <c r="L388" i="124" s="1"/>
  <c r="K615" i="120"/>
  <c r="A497" i="55"/>
  <c r="M267" i="124"/>
  <c r="L252" i="124" s="1"/>
  <c r="D269" i="124"/>
  <c r="L269" i="124" s="1"/>
  <c r="H587" i="55"/>
  <c r="H588" i="55" s="1"/>
  <c r="H589" i="55" s="1"/>
  <c r="A589" i="55" s="1"/>
  <c r="F589" i="55"/>
  <c r="F588" i="55"/>
  <c r="A593" i="55"/>
  <c r="H594" i="55"/>
  <c r="H595" i="55" s="1"/>
  <c r="H596" i="55" s="1"/>
  <c r="G599" i="55"/>
  <c r="G628" i="55"/>
  <c r="G607" i="55"/>
  <c r="G620" i="55"/>
  <c r="G612" i="55"/>
  <c r="G637" i="55"/>
  <c r="G611" i="55"/>
  <c r="G613" i="55"/>
  <c r="G592" i="55"/>
  <c r="G622" i="55"/>
  <c r="G618" i="55"/>
  <c r="G627" i="55"/>
  <c r="G572" i="55"/>
  <c r="G640" i="55"/>
  <c r="G636" i="55"/>
  <c r="G629" i="55"/>
  <c r="H574" i="55"/>
  <c r="A574" i="55" s="1"/>
  <c r="H581" i="55"/>
  <c r="A581" i="55" s="1"/>
  <c r="G570" i="55"/>
  <c r="G638" i="55"/>
  <c r="G579" i="55"/>
  <c r="G619" i="55"/>
  <c r="G625" i="55"/>
  <c r="G591" i="55"/>
  <c r="G614" i="55"/>
  <c r="G610" i="55"/>
  <c r="G621" i="55"/>
  <c r="G617" i="55"/>
  <c r="G626" i="55"/>
  <c r="G639" i="55"/>
  <c r="K42" i="124"/>
  <c r="K43" i="124"/>
  <c r="D66" i="124"/>
  <c r="H66" i="124" s="1"/>
  <c r="K89" i="124"/>
  <c r="K88" i="124"/>
  <c r="K134" i="124"/>
  <c r="K133" i="124"/>
  <c r="K177" i="124"/>
  <c r="K178" i="124"/>
  <c r="K224" i="124"/>
  <c r="K223" i="124"/>
  <c r="M134" i="124"/>
  <c r="L117" i="124" s="1"/>
  <c r="K132" i="124"/>
  <c r="L222" i="124"/>
  <c r="L177" i="124"/>
  <c r="J132" i="124"/>
  <c r="L96" i="124" s="1"/>
  <c r="J87" i="124"/>
  <c r="L51" i="124" s="1"/>
  <c r="L87" i="124"/>
  <c r="M42" i="124"/>
  <c r="L28" i="124" s="1"/>
  <c r="R39" i="13"/>
  <c r="Y39" i="13"/>
  <c r="V39" i="13"/>
  <c r="X39" i="13"/>
  <c r="S39" i="13"/>
  <c r="K268" i="124"/>
  <c r="D89" i="124"/>
  <c r="L89" i="124" s="1"/>
  <c r="A369" i="124"/>
  <c r="E33" i="14"/>
  <c r="G33" i="14" s="1"/>
  <c r="K169" i="126"/>
  <c r="E161" i="126"/>
  <c r="A370" i="124"/>
  <c r="D370" i="124" s="1"/>
  <c r="H370" i="124" s="1"/>
  <c r="L42" i="124"/>
  <c r="E11" i="126"/>
  <c r="K19" i="126"/>
  <c r="E32" i="14"/>
  <c r="G32" i="14" s="1"/>
  <c r="E111" i="126"/>
  <c r="K119" i="126"/>
  <c r="E34" i="14"/>
  <c r="G34" i="14" s="1"/>
  <c r="K219" i="126"/>
  <c r="E211" i="126"/>
  <c r="E311" i="126"/>
  <c r="K319" i="126"/>
  <c r="AA84" i="126"/>
  <c r="E58" i="126"/>
  <c r="E208" i="126"/>
  <c r="AA234" i="126"/>
  <c r="AA284" i="126"/>
  <c r="E258" i="126"/>
  <c r="B35" i="14"/>
  <c r="H602" i="55"/>
  <c r="E593" i="55"/>
  <c r="K179" i="124"/>
  <c r="D179" i="124"/>
  <c r="L179" i="124" s="1"/>
  <c r="H317" i="124"/>
  <c r="A371" i="124"/>
  <c r="D371" i="124" s="1"/>
  <c r="H371" i="124" s="1"/>
  <c r="AA34" i="126"/>
  <c r="E8" i="126"/>
  <c r="E358" i="126"/>
  <c r="AA384" i="126"/>
  <c r="M89" i="124"/>
  <c r="L72" i="124" s="1"/>
  <c r="E108" i="126"/>
  <c r="AA134" i="126"/>
  <c r="R236" i="125"/>
  <c r="R235" i="125" s="1"/>
  <c r="AI169" i="126" s="1"/>
  <c r="AA334" i="126"/>
  <c r="E308" i="126"/>
  <c r="T6" i="125"/>
  <c r="T207" i="60"/>
  <c r="B37" i="14"/>
  <c r="E360" i="126"/>
  <c r="O610" i="125"/>
  <c r="E36" i="14"/>
  <c r="A36" i="14" s="1"/>
  <c r="E573" i="55"/>
  <c r="M179" i="124"/>
  <c r="L162" i="124" s="1"/>
  <c r="H92" i="124"/>
  <c r="A120" i="124" s="1"/>
  <c r="D224" i="124"/>
  <c r="L224" i="124" s="1"/>
  <c r="D267" i="124"/>
  <c r="L267" i="124" s="1"/>
  <c r="A372" i="124"/>
  <c r="J147" i="125"/>
  <c r="K69" i="126"/>
  <c r="E61" i="126"/>
  <c r="I533" i="125"/>
  <c r="K369" i="126"/>
  <c r="E361" i="126"/>
  <c r="J539" i="125"/>
  <c r="E608" i="55"/>
  <c r="B31" i="14"/>
  <c r="E60" i="126"/>
  <c r="B32" i="14"/>
  <c r="E110" i="126"/>
  <c r="B36" i="14"/>
  <c r="E310" i="126"/>
  <c r="O460" i="125"/>
  <c r="B34" i="14"/>
  <c r="E587" i="55"/>
  <c r="E615" i="55"/>
  <c r="K357" i="124"/>
  <c r="H137" i="124"/>
  <c r="I177" i="124" s="1"/>
  <c r="A373" i="124"/>
  <c r="A374" i="124"/>
  <c r="D110" i="124"/>
  <c r="H110" i="124" s="1"/>
  <c r="AA184" i="126"/>
  <c r="E158" i="126"/>
  <c r="E31" i="14"/>
  <c r="G31" i="14" s="1"/>
  <c r="K269" i="126"/>
  <c r="E261" i="126"/>
  <c r="D44" i="124"/>
  <c r="L44" i="124" s="1"/>
  <c r="D132" i="124"/>
  <c r="L132" i="124" s="1"/>
  <c r="D314" i="124"/>
  <c r="D357" i="124"/>
  <c r="L357" i="124" s="1"/>
  <c r="K402" i="122"/>
  <c r="K403" i="122"/>
  <c r="H565" i="55"/>
  <c r="O85" i="120"/>
  <c r="Q236" i="120"/>
  <c r="Q235" i="120" s="1"/>
  <c r="Q86" i="120"/>
  <c r="Q85" i="120" s="1"/>
  <c r="R11" i="120"/>
  <c r="R10" i="120" s="1"/>
  <c r="N311" i="125"/>
  <c r="N310" i="125" s="1"/>
  <c r="O10" i="125"/>
  <c r="P610" i="120"/>
  <c r="T604" i="120"/>
  <c r="T529" i="120"/>
  <c r="R461" i="120"/>
  <c r="R460" i="120" s="1"/>
  <c r="Q461" i="120"/>
  <c r="Q460" i="120" s="1"/>
  <c r="O460" i="120"/>
  <c r="T454" i="120"/>
  <c r="O385" i="120"/>
  <c r="O310" i="120"/>
  <c r="P310" i="120"/>
  <c r="O235" i="120"/>
  <c r="P235" i="120"/>
  <c r="N161" i="120"/>
  <c r="N160" i="120" s="1"/>
  <c r="R161" i="120"/>
  <c r="R160" i="120" s="1"/>
  <c r="O160" i="120"/>
  <c r="P160" i="120"/>
  <c r="N86" i="120"/>
  <c r="N85" i="120" s="1"/>
  <c r="R86" i="120"/>
  <c r="R85" i="120" s="1"/>
  <c r="N11" i="120"/>
  <c r="N10" i="120" s="1"/>
  <c r="T4" i="120"/>
  <c r="O10" i="120"/>
  <c r="S40" i="13"/>
  <c r="U39" i="13"/>
  <c r="T39" i="13"/>
  <c r="W39" i="13"/>
  <c r="Z40" i="13"/>
  <c r="J404" i="124"/>
  <c r="L366" i="124" s="1"/>
  <c r="J44" i="124"/>
  <c r="L6" i="124" s="1"/>
  <c r="K87" i="124"/>
  <c r="K269" i="124"/>
  <c r="K44" i="124"/>
  <c r="L276" i="124"/>
  <c r="L208" i="124"/>
  <c r="D238" i="124"/>
  <c r="D240" i="124" s="1"/>
  <c r="L342" i="124"/>
  <c r="D58" i="124"/>
  <c r="D293" i="124"/>
  <c r="D283" i="124"/>
  <c r="H148" i="124"/>
  <c r="D150" i="124"/>
  <c r="D193" i="124"/>
  <c r="D328" i="124"/>
  <c r="D103" i="124"/>
  <c r="D13" i="124"/>
  <c r="D248" i="124"/>
  <c r="D109" i="124"/>
  <c r="H109" i="124" s="1"/>
  <c r="D111" i="124"/>
  <c r="H111" i="124" s="1"/>
  <c r="D379" i="124"/>
  <c r="H379" i="124" s="1"/>
  <c r="D381" i="124"/>
  <c r="H381" i="124" s="1"/>
  <c r="D65" i="124"/>
  <c r="H65" i="124" s="1"/>
  <c r="D64" i="124"/>
  <c r="H64" i="124" s="1"/>
  <c r="D154" i="124"/>
  <c r="H154" i="124" s="1"/>
  <c r="J404" i="122"/>
  <c r="L366" i="122" s="1"/>
  <c r="L388" i="122"/>
  <c r="D380" i="122"/>
  <c r="H380" i="122" s="1"/>
  <c r="D379" i="122"/>
  <c r="H379" i="122" s="1"/>
  <c r="D373" i="122"/>
  <c r="T40" i="13"/>
  <c r="V40" i="13"/>
  <c r="Y40" i="13"/>
  <c r="R40" i="13"/>
  <c r="X40" i="13"/>
  <c r="W40" i="13"/>
  <c r="F581" i="55"/>
  <c r="G571" i="55"/>
  <c r="G569" i="55"/>
  <c r="F617" i="55"/>
  <c r="H631" i="55"/>
  <c r="A631" i="55" s="1"/>
  <c r="G630" i="55"/>
  <c r="F582" i="55"/>
  <c r="T306" i="125"/>
  <c r="T456" i="125"/>
  <c r="J98" i="125"/>
  <c r="J527" i="125"/>
  <c r="T231" i="125"/>
  <c r="T156" i="125"/>
  <c r="J622" i="125"/>
  <c r="U624" i="125"/>
  <c r="I620" i="125"/>
  <c r="U615" i="125"/>
  <c r="J611" i="125"/>
  <c r="J608" i="125"/>
  <c r="U604" i="125"/>
  <c r="I603" i="125"/>
  <c r="I624" i="125"/>
  <c r="J619" i="125"/>
  <c r="J610" i="125"/>
  <c r="I606" i="125"/>
  <c r="U601" i="125"/>
  <c r="U623" i="125"/>
  <c r="I619" i="125"/>
  <c r="U614" i="125"/>
  <c r="U618" i="125"/>
  <c r="AI441" i="126"/>
  <c r="I601" i="125"/>
  <c r="I609" i="125"/>
  <c r="I605" i="125"/>
  <c r="J603" i="125"/>
  <c r="J623" i="125"/>
  <c r="J617" i="125"/>
  <c r="I614" i="125"/>
  <c r="I611" i="125"/>
  <c r="I608" i="125"/>
  <c r="U602" i="125"/>
  <c r="I618" i="125"/>
  <c r="U617" i="125"/>
  <c r="I610" i="125"/>
  <c r="U605" i="125"/>
  <c r="J601" i="125"/>
  <c r="I622" i="125"/>
  <c r="I616" i="125"/>
  <c r="U612" i="125"/>
  <c r="U625" i="125"/>
  <c r="U622" i="125"/>
  <c r="J621" i="125"/>
  <c r="I617" i="125"/>
  <c r="U610" i="125"/>
  <c r="U607" i="125"/>
  <c r="J602" i="125"/>
  <c r="U620" i="125"/>
  <c r="J618" i="125"/>
  <c r="U616" i="125"/>
  <c r="J612" i="125"/>
  <c r="J607" i="125"/>
  <c r="I602" i="125"/>
  <c r="J615" i="125"/>
  <c r="I612" i="125"/>
  <c r="I607" i="125"/>
  <c r="J604" i="125"/>
  <c r="U611" i="125"/>
  <c r="I604" i="125"/>
  <c r="J625" i="125"/>
  <c r="J613" i="125"/>
  <c r="U609" i="125"/>
  <c r="J605" i="125"/>
  <c r="U603" i="125"/>
  <c r="I625" i="125"/>
  <c r="J620" i="125"/>
  <c r="U675" i="125"/>
  <c r="J668" i="125"/>
  <c r="U663" i="125"/>
  <c r="J644" i="125"/>
  <c r="U639" i="125"/>
  <c r="J626" i="125"/>
  <c r="U597" i="125"/>
  <c r="J575" i="125"/>
  <c r="U568" i="125"/>
  <c r="J561" i="125"/>
  <c r="U559" i="125"/>
  <c r="U556" i="125"/>
  <c r="J555" i="125"/>
  <c r="U550" i="125"/>
  <c r="U541" i="125"/>
  <c r="I536" i="125"/>
  <c r="U532" i="125"/>
  <c r="U526" i="125"/>
  <c r="J628" i="125"/>
  <c r="U575" i="125"/>
  <c r="U572" i="125"/>
  <c r="U528" i="125"/>
  <c r="U665" i="125"/>
  <c r="J661" i="125"/>
  <c r="U656" i="125"/>
  <c r="U641" i="125"/>
  <c r="J637" i="125"/>
  <c r="U599" i="125"/>
  <c r="U596" i="125"/>
  <c r="J592" i="125"/>
  <c r="U671" i="125"/>
  <c r="U564" i="125"/>
  <c r="U558" i="125"/>
  <c r="J534" i="125"/>
  <c r="I528" i="125"/>
  <c r="J673" i="125"/>
  <c r="U657" i="125"/>
  <c r="J653" i="125"/>
  <c r="J649" i="125"/>
  <c r="U633" i="125"/>
  <c r="J629" i="125"/>
  <c r="U591" i="125"/>
  <c r="U582" i="125"/>
  <c r="J674" i="125"/>
  <c r="U672" i="125"/>
  <c r="J665" i="125"/>
  <c r="U658" i="125"/>
  <c r="J650" i="125"/>
  <c r="U648" i="125"/>
  <c r="J641" i="125"/>
  <c r="U634" i="125"/>
  <c r="J599" i="125"/>
  <c r="U592" i="125"/>
  <c r="J585" i="125"/>
  <c r="U583" i="125"/>
  <c r="U580" i="125"/>
  <c r="J579" i="125"/>
  <c r="U576" i="125"/>
  <c r="J570" i="125"/>
  <c r="U565" i="125"/>
  <c r="J543" i="125"/>
  <c r="U535" i="125"/>
  <c r="J532" i="125"/>
  <c r="J526" i="125"/>
  <c r="J586" i="125"/>
  <c r="U581" i="125"/>
  <c r="J568" i="125"/>
  <c r="J545" i="125"/>
  <c r="U536" i="125"/>
  <c r="U674" i="125"/>
  <c r="J667" i="125"/>
  <c r="J658" i="125"/>
  <c r="U650" i="125"/>
  <c r="U638" i="125"/>
  <c r="J634" i="125"/>
  <c r="J595" i="125"/>
  <c r="J554" i="125"/>
  <c r="U549" i="125"/>
  <c r="U540" i="125"/>
  <c r="J538" i="125"/>
  <c r="U534" i="125"/>
  <c r="U529" i="125"/>
  <c r="U647" i="125"/>
  <c r="U567" i="125"/>
  <c r="J563" i="125"/>
  <c r="J560" i="125"/>
  <c r="U666" i="125"/>
  <c r="U642" i="125"/>
  <c r="J635" i="125"/>
  <c r="U630" i="125"/>
  <c r="U626" i="125"/>
  <c r="J660" i="125"/>
  <c r="U655" i="125"/>
  <c r="U651" i="125"/>
  <c r="J636" i="125"/>
  <c r="U631" i="125"/>
  <c r="J594" i="125"/>
  <c r="U589" i="125"/>
  <c r="J576" i="125"/>
  <c r="U574" i="125"/>
  <c r="J567" i="125"/>
  <c r="U560" i="125"/>
  <c r="J553" i="125"/>
  <c r="U548" i="125"/>
  <c r="J547" i="125"/>
  <c r="J537" i="125"/>
  <c r="I532" i="125"/>
  <c r="U530" i="125"/>
  <c r="J529" i="125"/>
  <c r="I526" i="125"/>
  <c r="J675" i="125"/>
  <c r="U673" i="125"/>
  <c r="U670" i="125"/>
  <c r="J669" i="125"/>
  <c r="J666" i="125"/>
  <c r="U664" i="125"/>
  <c r="J657" i="125"/>
  <c r="J651" i="125"/>
  <c r="U649" i="125"/>
  <c r="U646" i="125"/>
  <c r="J645" i="125"/>
  <c r="J642" i="125"/>
  <c r="U640" i="125"/>
  <c r="J633" i="125"/>
  <c r="J600" i="125"/>
  <c r="U598" i="125"/>
  <c r="J591" i="125"/>
  <c r="U584" i="125"/>
  <c r="J562" i="125"/>
  <c r="U557" i="125"/>
  <c r="J544" i="125"/>
  <c r="U542" i="125"/>
  <c r="J535" i="125"/>
  <c r="U531" i="125"/>
  <c r="J530" i="125"/>
  <c r="I529" i="125"/>
  <c r="J571" i="125"/>
  <c r="U566" i="125"/>
  <c r="J559" i="125"/>
  <c r="U552" i="125"/>
  <c r="I535" i="125"/>
  <c r="I530" i="125"/>
  <c r="U662" i="125"/>
  <c r="J643" i="125"/>
  <c r="U632" i="125"/>
  <c r="U590" i="125"/>
  <c r="J583" i="125"/>
  <c r="U543" i="125"/>
  <c r="J528" i="125"/>
  <c r="J578" i="125"/>
  <c r="J569" i="125"/>
  <c r="J551" i="125"/>
  <c r="U544" i="125"/>
  <c r="J659" i="125"/>
  <c r="U654" i="125"/>
  <c r="U600" i="125"/>
  <c r="J593" i="125"/>
  <c r="U588" i="125"/>
  <c r="J587" i="125"/>
  <c r="J584" i="125"/>
  <c r="O535" i="125"/>
  <c r="T529" i="125"/>
  <c r="J536" i="125"/>
  <c r="T81" i="125"/>
  <c r="P535" i="125"/>
  <c r="Q11" i="125"/>
  <c r="Q10" i="125" s="1"/>
  <c r="J546" i="125"/>
  <c r="U132" i="125"/>
  <c r="N86" i="125"/>
  <c r="N85" i="125" s="1"/>
  <c r="N236" i="125"/>
  <c r="N235" i="125" s="1"/>
  <c r="U144" i="125"/>
  <c r="P10" i="125"/>
  <c r="U146" i="125"/>
  <c r="N161" i="125"/>
  <c r="N160" i="125" s="1"/>
  <c r="P310" i="125"/>
  <c r="O85" i="125"/>
  <c r="T304" i="125"/>
  <c r="P460" i="125"/>
  <c r="Q161" i="125"/>
  <c r="Q160" i="125" s="1"/>
  <c r="P385" i="125"/>
  <c r="U87" i="125"/>
  <c r="J126" i="125"/>
  <c r="J86" i="125"/>
  <c r="N11" i="125"/>
  <c r="N10" i="125" s="1"/>
  <c r="J77" i="125"/>
  <c r="U137" i="125"/>
  <c r="P160" i="125"/>
  <c r="O385" i="125"/>
  <c r="T4" i="125"/>
  <c r="P85" i="125"/>
  <c r="R11" i="125"/>
  <c r="R10" i="125" s="1"/>
  <c r="AI19" i="126" s="1"/>
  <c r="I79" i="125"/>
  <c r="T154" i="125"/>
  <c r="O160" i="125"/>
  <c r="O310" i="125"/>
  <c r="U486" i="125"/>
  <c r="U472" i="125"/>
  <c r="J471" i="125"/>
  <c r="I461" i="125"/>
  <c r="U454" i="125"/>
  <c r="U514" i="125"/>
  <c r="U507" i="125"/>
  <c r="U465" i="125"/>
  <c r="U460" i="125"/>
  <c r="U500" i="125"/>
  <c r="U491" i="125"/>
  <c r="U484" i="125"/>
  <c r="U476" i="125"/>
  <c r="U523" i="125"/>
  <c r="U510" i="125"/>
  <c r="J509" i="125"/>
  <c r="U498" i="125"/>
  <c r="J497" i="125"/>
  <c r="U482" i="125"/>
  <c r="J467" i="125"/>
  <c r="J462" i="125"/>
  <c r="J493" i="125"/>
  <c r="J458" i="125"/>
  <c r="J452" i="125"/>
  <c r="J512" i="125"/>
  <c r="U485" i="125"/>
  <c r="J465" i="125"/>
  <c r="U457" i="125"/>
  <c r="I452" i="125"/>
  <c r="U504" i="125"/>
  <c r="J491" i="125"/>
  <c r="U469" i="125"/>
  <c r="J468" i="125"/>
  <c r="J457" i="125"/>
  <c r="J451" i="125"/>
  <c r="J517" i="125"/>
  <c r="U502" i="125"/>
  <c r="J478" i="125"/>
  <c r="J461" i="125"/>
  <c r="I457" i="125"/>
  <c r="I455" i="125"/>
  <c r="I451" i="125"/>
  <c r="J446" i="125"/>
  <c r="U450" i="125"/>
  <c r="J443" i="125"/>
  <c r="J437" i="125"/>
  <c r="J425" i="125"/>
  <c r="J416" i="125"/>
  <c r="U409" i="125"/>
  <c r="U406" i="125"/>
  <c r="J401" i="125"/>
  <c r="J395" i="125"/>
  <c r="I386" i="125"/>
  <c r="I383" i="125"/>
  <c r="I377" i="125"/>
  <c r="U448" i="125"/>
  <c r="J441" i="125"/>
  <c r="U413" i="125"/>
  <c r="I381" i="125"/>
  <c r="U437" i="125"/>
  <c r="U422" i="125"/>
  <c r="J412" i="125"/>
  <c r="I385" i="125"/>
  <c r="U378" i="125"/>
  <c r="U449" i="125"/>
  <c r="J433" i="125"/>
  <c r="U402" i="125"/>
  <c r="U389" i="125"/>
  <c r="J378" i="125"/>
  <c r="U417" i="125"/>
  <c r="U408" i="125"/>
  <c r="J384" i="125"/>
  <c r="J413" i="125"/>
  <c r="U390" i="125"/>
  <c r="J383" i="125"/>
  <c r="J377" i="125"/>
  <c r="J449" i="125"/>
  <c r="J440" i="125"/>
  <c r="U433" i="125"/>
  <c r="U430" i="125"/>
  <c r="U421" i="125"/>
  <c r="U418" i="125"/>
  <c r="J411" i="125"/>
  <c r="J405" i="125"/>
  <c r="J392" i="125"/>
  <c r="J389" i="125"/>
  <c r="U385" i="125"/>
  <c r="J382" i="125"/>
  <c r="U376" i="125"/>
  <c r="U410" i="125"/>
  <c r="J393" i="125"/>
  <c r="J379" i="125"/>
  <c r="U425" i="125"/>
  <c r="U416" i="125"/>
  <c r="U398" i="125"/>
  <c r="U446" i="125"/>
  <c r="U405" i="125"/>
  <c r="U392" i="125"/>
  <c r="U384" i="125"/>
  <c r="J445" i="125"/>
  <c r="U429" i="125"/>
  <c r="U414" i="125"/>
  <c r="J404" i="125"/>
  <c r="J397" i="125"/>
  <c r="U379" i="125"/>
  <c r="J448" i="125"/>
  <c r="U438" i="125"/>
  <c r="J428" i="125"/>
  <c r="U401" i="125"/>
  <c r="J388" i="125"/>
  <c r="U445" i="125"/>
  <c r="U442" i="125"/>
  <c r="J435" i="125"/>
  <c r="J429" i="125"/>
  <c r="U426" i="125"/>
  <c r="U424" i="125"/>
  <c r="J420" i="125"/>
  <c r="J417" i="125"/>
  <c r="J408" i="125"/>
  <c r="U400" i="125"/>
  <c r="U397" i="125"/>
  <c r="U394" i="125"/>
  <c r="I382" i="125"/>
  <c r="I376" i="125"/>
  <c r="J444" i="125"/>
  <c r="J432" i="125"/>
  <c r="J403" i="125"/>
  <c r="J396" i="125"/>
  <c r="U381" i="125"/>
  <c r="U434" i="125"/>
  <c r="J409" i="125"/>
  <c r="U380" i="125"/>
  <c r="U440" i="125"/>
  <c r="J436" i="125"/>
  <c r="J421" i="125"/>
  <c r="U386" i="125"/>
  <c r="I380" i="125"/>
  <c r="J424" i="125"/>
  <c r="J400" i="125"/>
  <c r="I378" i="125"/>
  <c r="U441" i="125"/>
  <c r="U432" i="125"/>
  <c r="J419" i="125"/>
  <c r="U393" i="125"/>
  <c r="U366" i="125"/>
  <c r="U374" i="125"/>
  <c r="J361" i="125"/>
  <c r="U340" i="125"/>
  <c r="J339" i="125"/>
  <c r="U324" i="125"/>
  <c r="J310" i="125"/>
  <c r="U304" i="125"/>
  <c r="U302" i="125"/>
  <c r="U367" i="125"/>
  <c r="U350" i="125"/>
  <c r="J349" i="125"/>
  <c r="U328" i="125"/>
  <c r="U326" i="125"/>
  <c r="U319" i="125"/>
  <c r="U314" i="125"/>
  <c r="J312" i="125"/>
  <c r="U309" i="125"/>
  <c r="J302" i="125"/>
  <c r="J325" i="125"/>
  <c r="J371" i="125"/>
  <c r="J359" i="125"/>
  <c r="J347" i="125"/>
  <c r="J342" i="125"/>
  <c r="U338" i="125"/>
  <c r="U331" i="125"/>
  <c r="U322" i="125"/>
  <c r="J321" i="125"/>
  <c r="J309" i="125"/>
  <c r="I302" i="125"/>
  <c r="U356" i="125"/>
  <c r="J343" i="125"/>
  <c r="J333" i="125"/>
  <c r="J367" i="125"/>
  <c r="J353" i="125"/>
  <c r="U307" i="125"/>
  <c r="J303" i="125"/>
  <c r="J369" i="125"/>
  <c r="U363" i="125"/>
  <c r="J335" i="125"/>
  <c r="J308" i="125"/>
  <c r="J374" i="125"/>
  <c r="U320" i="125"/>
  <c r="I308" i="125"/>
  <c r="U354" i="125"/>
  <c r="U323" i="125"/>
  <c r="J319" i="125"/>
  <c r="U312" i="125"/>
  <c r="I304" i="125"/>
  <c r="J375" i="125"/>
  <c r="U371" i="125"/>
  <c r="U359" i="125"/>
  <c r="U342" i="125"/>
  <c r="J338" i="125"/>
  <c r="J331" i="125"/>
  <c r="U327" i="125"/>
  <c r="J314" i="125"/>
  <c r="J311" i="125"/>
  <c r="U305" i="125"/>
  <c r="J363" i="125"/>
  <c r="J346" i="125"/>
  <c r="J329" i="125"/>
  <c r="J327" i="125"/>
  <c r="J315" i="125"/>
  <c r="U310" i="125"/>
  <c r="J305" i="125"/>
  <c r="I303" i="125"/>
  <c r="U298" i="125"/>
  <c r="J291" i="125"/>
  <c r="U289" i="125"/>
  <c r="J287" i="125"/>
  <c r="U282" i="125"/>
  <c r="J280" i="125"/>
  <c r="U278" i="125"/>
  <c r="U276" i="125"/>
  <c r="U274" i="125"/>
  <c r="J272" i="125"/>
  <c r="U270" i="125"/>
  <c r="J265" i="125"/>
  <c r="U263" i="125"/>
  <c r="J258" i="125"/>
  <c r="U256" i="125"/>
  <c r="J252" i="125"/>
  <c r="U247" i="125"/>
  <c r="J243" i="125"/>
  <c r="U240" i="125"/>
  <c r="J238" i="125"/>
  <c r="U236" i="125"/>
  <c r="U234" i="125"/>
  <c r="U231" i="125"/>
  <c r="J227" i="125"/>
  <c r="U293" i="125"/>
  <c r="U286" i="125"/>
  <c r="J281" i="125"/>
  <c r="U271" i="125"/>
  <c r="J266" i="125"/>
  <c r="J259" i="125"/>
  <c r="J255" i="125"/>
  <c r="U251" i="125"/>
  <c r="J245" i="125"/>
  <c r="U230" i="125"/>
  <c r="U226" i="125"/>
  <c r="U294" i="125"/>
  <c r="U232" i="125"/>
  <c r="U288" i="125"/>
  <c r="J277" i="125"/>
  <c r="U266" i="125"/>
  <c r="U262" i="125"/>
  <c r="J257" i="125"/>
  <c r="J248" i="125"/>
  <c r="U238" i="125"/>
  <c r="J232" i="125"/>
  <c r="J300" i="125"/>
  <c r="U285" i="125"/>
  <c r="J261" i="125"/>
  <c r="U243" i="125"/>
  <c r="U227" i="125"/>
  <c r="J298" i="125"/>
  <c r="U296" i="125"/>
  <c r="J284" i="125"/>
  <c r="J276" i="125"/>
  <c r="J269" i="125"/>
  <c r="U260" i="125"/>
  <c r="U253" i="125"/>
  <c r="J250" i="125"/>
  <c r="U248" i="125"/>
  <c r="U245" i="125"/>
  <c r="J240" i="125"/>
  <c r="J234" i="125"/>
  <c r="I231" i="125"/>
  <c r="I227" i="125"/>
  <c r="U290" i="125"/>
  <c r="J288" i="125"/>
  <c r="U279" i="125"/>
  <c r="J273" i="125"/>
  <c r="U264" i="125"/>
  <c r="U257" i="125"/>
  <c r="U242" i="125"/>
  <c r="U237" i="125"/>
  <c r="I234" i="125"/>
  <c r="J229" i="125"/>
  <c r="U281" i="125"/>
  <c r="U273" i="125"/>
  <c r="J264" i="125"/>
  <c r="U255" i="125"/>
  <c r="J235" i="125"/>
  <c r="U295" i="125"/>
  <c r="U292" i="125"/>
  <c r="J249" i="125"/>
  <c r="I235" i="125"/>
  <c r="U300" i="125"/>
  <c r="U297" i="125"/>
  <c r="J295" i="125"/>
  <c r="J292" i="125"/>
  <c r="J285" i="125"/>
  <c r="U268" i="125"/>
  <c r="U261" i="125"/>
  <c r="J251" i="125"/>
  <c r="U249" i="125"/>
  <c r="J242" i="125"/>
  <c r="U239" i="125"/>
  <c r="J236" i="125"/>
  <c r="J233" i="125"/>
  <c r="J230" i="125"/>
  <c r="I229" i="125"/>
  <c r="J226" i="125"/>
  <c r="J299" i="125"/>
  <c r="J289" i="125"/>
  <c r="U287" i="125"/>
  <c r="J282" i="125"/>
  <c r="U280" i="125"/>
  <c r="J274" i="125"/>
  <c r="U272" i="125"/>
  <c r="J267" i="125"/>
  <c r="U265" i="125"/>
  <c r="J263" i="125"/>
  <c r="U258" i="125"/>
  <c r="J256" i="125"/>
  <c r="U254" i="125"/>
  <c r="J247" i="125"/>
  <c r="U244" i="125"/>
  <c r="J239" i="125"/>
  <c r="I236" i="125"/>
  <c r="I233" i="125"/>
  <c r="I230" i="125"/>
  <c r="U228" i="125"/>
  <c r="I226" i="125"/>
  <c r="J296" i="125"/>
  <c r="U284" i="125"/>
  <c r="U277" i="125"/>
  <c r="U269" i="125"/>
  <c r="J260" i="125"/>
  <c r="J253" i="125"/>
  <c r="U250" i="125"/>
  <c r="J244" i="125"/>
  <c r="U241" i="125"/>
  <c r="U235" i="125"/>
  <c r="U229" i="125"/>
  <c r="J228" i="125"/>
  <c r="J290" i="125"/>
  <c r="J283" i="125"/>
  <c r="J279" i="125"/>
  <c r="J275" i="125"/>
  <c r="J271" i="125"/>
  <c r="U246" i="125"/>
  <c r="J241" i="125"/>
  <c r="J237" i="125"/>
  <c r="I228" i="125"/>
  <c r="J297" i="125"/>
  <c r="J268" i="125"/>
  <c r="U252" i="125"/>
  <c r="J246" i="125"/>
  <c r="I232" i="125"/>
  <c r="J206" i="125"/>
  <c r="U211" i="125"/>
  <c r="J210" i="125"/>
  <c r="U199" i="125"/>
  <c r="U186" i="125"/>
  <c r="J179" i="125"/>
  <c r="J170" i="125"/>
  <c r="J218" i="125"/>
  <c r="J158" i="125"/>
  <c r="U208" i="125"/>
  <c r="I158" i="125"/>
  <c r="U197" i="125"/>
  <c r="U158" i="125"/>
  <c r="J193" i="125"/>
  <c r="J165" i="125"/>
  <c r="U216" i="125"/>
  <c r="J213" i="125"/>
  <c r="U201" i="125"/>
  <c r="I156" i="125"/>
  <c r="U205" i="125"/>
  <c r="U191" i="125"/>
  <c r="I152" i="125"/>
  <c r="U203" i="125"/>
  <c r="U151" i="125"/>
  <c r="J178" i="125"/>
  <c r="U168" i="125"/>
  <c r="J93" i="125"/>
  <c r="J117" i="125"/>
  <c r="U126" i="125"/>
  <c r="U91" i="125"/>
  <c r="U124" i="125"/>
  <c r="J140" i="125"/>
  <c r="I81" i="125"/>
  <c r="J101" i="125"/>
  <c r="J108" i="125"/>
  <c r="U115" i="125"/>
  <c r="U138" i="125"/>
  <c r="J81" i="125"/>
  <c r="U90" i="125"/>
  <c r="J130" i="125"/>
  <c r="U76" i="125"/>
  <c r="J82" i="125"/>
  <c r="U106" i="125"/>
  <c r="U119" i="125"/>
  <c r="U135" i="125"/>
  <c r="J139" i="125"/>
  <c r="J148" i="125"/>
  <c r="J74" i="125"/>
  <c r="U57" i="125"/>
  <c r="U50" i="125"/>
  <c r="U37" i="125"/>
  <c r="J59" i="125"/>
  <c r="U48" i="125"/>
  <c r="J15" i="125"/>
  <c r="J10" i="125"/>
  <c r="J60" i="125"/>
  <c r="J53" i="125"/>
  <c r="J35" i="125"/>
  <c r="U22" i="125"/>
  <c r="I6" i="125"/>
  <c r="I2" i="125"/>
  <c r="U74" i="125"/>
  <c r="J42" i="125"/>
  <c r="U5" i="125"/>
  <c r="J24" i="125"/>
  <c r="U73" i="125"/>
  <c r="J72" i="125"/>
  <c r="U33" i="125"/>
  <c r="U8" i="125"/>
  <c r="I4" i="125"/>
  <c r="J66" i="125"/>
  <c r="U58" i="125"/>
  <c r="U40" i="125"/>
  <c r="U29" i="125"/>
  <c r="J28" i="125"/>
  <c r="J6" i="125"/>
  <c r="U2" i="125"/>
  <c r="K553" i="125"/>
  <c r="K554" i="125" s="1"/>
  <c r="K555" i="125" s="1"/>
  <c r="K556" i="125" s="1"/>
  <c r="K557" i="125" s="1"/>
  <c r="K558" i="125" s="1"/>
  <c r="K559" i="125" s="1"/>
  <c r="K560" i="125" s="1"/>
  <c r="K561" i="125" s="1"/>
  <c r="K562" i="125" s="1"/>
  <c r="K563" i="125" s="1"/>
  <c r="K564" i="125" s="1"/>
  <c r="K565" i="125" s="1"/>
  <c r="K566" i="125" s="1"/>
  <c r="K567" i="125" s="1"/>
  <c r="K568" i="125" s="1"/>
  <c r="K569" i="125" s="1"/>
  <c r="K570" i="125" s="1"/>
  <c r="K571" i="125" s="1"/>
  <c r="K572" i="125" s="1"/>
  <c r="K573" i="125" s="1"/>
  <c r="K574" i="125" s="1"/>
  <c r="K575" i="125" s="1"/>
  <c r="K478" i="125"/>
  <c r="K479" i="125" s="1"/>
  <c r="K480" i="125" s="1"/>
  <c r="K481" i="125" s="1"/>
  <c r="K482" i="125" s="1"/>
  <c r="K483" i="125" s="1"/>
  <c r="K484" i="125" s="1"/>
  <c r="K485" i="125" s="1"/>
  <c r="K486" i="125" s="1"/>
  <c r="K487" i="125" s="1"/>
  <c r="K488" i="125" s="1"/>
  <c r="K489" i="125" s="1"/>
  <c r="K490" i="125" s="1"/>
  <c r="K491" i="125" s="1"/>
  <c r="K492" i="125" s="1"/>
  <c r="K493" i="125" s="1"/>
  <c r="K494" i="125" s="1"/>
  <c r="K495" i="125" s="1"/>
  <c r="K496" i="125" s="1"/>
  <c r="K497" i="125" s="1"/>
  <c r="K498" i="125" s="1"/>
  <c r="K499" i="125" s="1"/>
  <c r="K500" i="125" s="1"/>
  <c r="K403" i="125"/>
  <c r="K404" i="125" s="1"/>
  <c r="K405" i="125" s="1"/>
  <c r="K406" i="125" s="1"/>
  <c r="K407" i="125" s="1"/>
  <c r="K408" i="125" s="1"/>
  <c r="K409" i="125" s="1"/>
  <c r="K410" i="125" s="1"/>
  <c r="K411" i="125" s="1"/>
  <c r="K412" i="125" s="1"/>
  <c r="K413" i="125" s="1"/>
  <c r="K414" i="125" s="1"/>
  <c r="K415" i="125" s="1"/>
  <c r="K416" i="125" s="1"/>
  <c r="K417" i="125" s="1"/>
  <c r="K418" i="125" s="1"/>
  <c r="K419" i="125" s="1"/>
  <c r="K420" i="125" s="1"/>
  <c r="K421" i="125" s="1"/>
  <c r="K422" i="125" s="1"/>
  <c r="K423" i="125" s="1"/>
  <c r="K424" i="125" s="1"/>
  <c r="K425" i="125" s="1"/>
  <c r="K328" i="125"/>
  <c r="K329" i="125" s="1"/>
  <c r="K330" i="125" s="1"/>
  <c r="K331" i="125" s="1"/>
  <c r="K332" i="125" s="1"/>
  <c r="K333" i="125" s="1"/>
  <c r="K334" i="125" s="1"/>
  <c r="K335" i="125" s="1"/>
  <c r="K336" i="125" s="1"/>
  <c r="K337" i="125" s="1"/>
  <c r="K338" i="125" s="1"/>
  <c r="K339" i="125" s="1"/>
  <c r="K340" i="125" s="1"/>
  <c r="K341" i="125" s="1"/>
  <c r="K342" i="125" s="1"/>
  <c r="K343" i="125" s="1"/>
  <c r="K344" i="125" s="1"/>
  <c r="K345" i="125" s="1"/>
  <c r="K346" i="125" s="1"/>
  <c r="K347" i="125" s="1"/>
  <c r="K348" i="125" s="1"/>
  <c r="K349" i="125" s="1"/>
  <c r="K350" i="125" s="1"/>
  <c r="K28" i="125"/>
  <c r="K29" i="125" s="1"/>
  <c r="K30" i="125" s="1"/>
  <c r="K31" i="125" s="1"/>
  <c r="K32" i="125" s="1"/>
  <c r="K33" i="125" s="1"/>
  <c r="K34" i="125" s="1"/>
  <c r="K35" i="125" s="1"/>
  <c r="K36" i="125" s="1"/>
  <c r="K37" i="125" s="1"/>
  <c r="K38" i="125" s="1"/>
  <c r="K39" i="125" s="1"/>
  <c r="K40" i="125" s="1"/>
  <c r="K41" i="125" s="1"/>
  <c r="K42" i="125" s="1"/>
  <c r="K43" i="125" s="1"/>
  <c r="K44" i="125" s="1"/>
  <c r="K45" i="125" s="1"/>
  <c r="K46" i="125" s="1"/>
  <c r="K47" i="125" s="1"/>
  <c r="K48" i="125" s="1"/>
  <c r="K49" i="125" s="1"/>
  <c r="K50" i="125" s="1"/>
  <c r="K103" i="125"/>
  <c r="K104" i="125" s="1"/>
  <c r="K105" i="125" s="1"/>
  <c r="K106" i="125" s="1"/>
  <c r="K107" i="125" s="1"/>
  <c r="K108" i="125" s="1"/>
  <c r="K109" i="125" s="1"/>
  <c r="K110" i="125" s="1"/>
  <c r="K111" i="125" s="1"/>
  <c r="K112" i="125" s="1"/>
  <c r="K113" i="125" s="1"/>
  <c r="K114" i="125" s="1"/>
  <c r="K115" i="125" s="1"/>
  <c r="K116" i="125" s="1"/>
  <c r="K117" i="125" s="1"/>
  <c r="K118" i="125" s="1"/>
  <c r="K119" i="125" s="1"/>
  <c r="K120" i="125" s="1"/>
  <c r="K121" i="125" s="1"/>
  <c r="K122" i="125" s="1"/>
  <c r="K123" i="125" s="1"/>
  <c r="K124" i="125" s="1"/>
  <c r="K125" i="125" s="1"/>
  <c r="K653" i="125" s="1"/>
  <c r="K654" i="125" s="1"/>
  <c r="K655" i="125" s="1"/>
  <c r="K656" i="125" s="1"/>
  <c r="K657" i="125" s="1"/>
  <c r="K658" i="125" s="1"/>
  <c r="K659" i="125" s="1"/>
  <c r="K660" i="125" s="1"/>
  <c r="K661" i="125" s="1"/>
  <c r="K662" i="125" s="1"/>
  <c r="K663" i="125" s="1"/>
  <c r="K664" i="125" s="1"/>
  <c r="K665" i="125" s="1"/>
  <c r="K666" i="125" s="1"/>
  <c r="K667" i="125" s="1"/>
  <c r="K668" i="125" s="1"/>
  <c r="K669" i="125" s="1"/>
  <c r="K670" i="125" s="1"/>
  <c r="K671" i="125" s="1"/>
  <c r="K672" i="125" s="1"/>
  <c r="K673" i="125" s="1"/>
  <c r="K674" i="125" s="1"/>
  <c r="K675" i="125" s="1"/>
  <c r="K178" i="125"/>
  <c r="K179" i="125" s="1"/>
  <c r="K180" i="125" s="1"/>
  <c r="K181" i="125" s="1"/>
  <c r="K182" i="125" s="1"/>
  <c r="K183" i="125" s="1"/>
  <c r="K184" i="125" s="1"/>
  <c r="K185" i="125" s="1"/>
  <c r="K186" i="125" s="1"/>
  <c r="K187" i="125" s="1"/>
  <c r="K188" i="125" s="1"/>
  <c r="K189" i="125" s="1"/>
  <c r="K190" i="125" s="1"/>
  <c r="K191" i="125" s="1"/>
  <c r="K192" i="125" s="1"/>
  <c r="K193" i="125" s="1"/>
  <c r="K194" i="125" s="1"/>
  <c r="K195" i="125" s="1"/>
  <c r="K196" i="125" s="1"/>
  <c r="K197" i="125" s="1"/>
  <c r="K198" i="125" s="1"/>
  <c r="K199" i="125" s="1"/>
  <c r="K200" i="125" s="1"/>
  <c r="K253" i="125"/>
  <c r="K254" i="125" s="1"/>
  <c r="K255" i="125" s="1"/>
  <c r="K256" i="125" s="1"/>
  <c r="K257" i="125" s="1"/>
  <c r="K258" i="125" s="1"/>
  <c r="K259" i="125" s="1"/>
  <c r="K260" i="125" s="1"/>
  <c r="K261" i="125" s="1"/>
  <c r="K262" i="125" s="1"/>
  <c r="K263" i="125" s="1"/>
  <c r="K264" i="125" s="1"/>
  <c r="K265" i="125" s="1"/>
  <c r="K266" i="125" s="1"/>
  <c r="K267" i="125" s="1"/>
  <c r="K268" i="125" s="1"/>
  <c r="K269" i="125" s="1"/>
  <c r="K270" i="125" s="1"/>
  <c r="K271" i="125" s="1"/>
  <c r="K272" i="125" s="1"/>
  <c r="K273" i="125" s="1"/>
  <c r="K274" i="125" s="1"/>
  <c r="K275" i="125" s="1"/>
  <c r="R86" i="125"/>
  <c r="R85" i="125" s="1"/>
  <c r="AI69" i="126" s="1"/>
  <c r="J4" i="125"/>
  <c r="J7" i="125"/>
  <c r="U18" i="125"/>
  <c r="J20" i="125"/>
  <c r="U32" i="125"/>
  <c r="J41" i="125"/>
  <c r="J45" i="125"/>
  <c r="J65" i="125"/>
  <c r="U70" i="125"/>
  <c r="J79" i="125"/>
  <c r="I83" i="125"/>
  <c r="J91" i="125"/>
  <c r="U96" i="125"/>
  <c r="J102" i="125"/>
  <c r="J107" i="125"/>
  <c r="U114" i="125"/>
  <c r="J116" i="125"/>
  <c r="J132" i="125"/>
  <c r="U143" i="125"/>
  <c r="U152" i="125"/>
  <c r="I159" i="125"/>
  <c r="J186" i="125"/>
  <c r="J202" i="125"/>
  <c r="N461" i="125"/>
  <c r="N460" i="125" s="1"/>
  <c r="J8" i="125"/>
  <c r="J12" i="125"/>
  <c r="J26" i="125"/>
  <c r="J30" i="125"/>
  <c r="U39" i="125"/>
  <c r="U43" i="125"/>
  <c r="J48" i="125"/>
  <c r="J51" i="125"/>
  <c r="U56" i="125"/>
  <c r="J58" i="125"/>
  <c r="U63" i="125"/>
  <c r="I84" i="125"/>
  <c r="U89" i="125"/>
  <c r="U105" i="125"/>
  <c r="J122" i="125"/>
  <c r="U123" i="125"/>
  <c r="J127" i="125"/>
  <c r="J135" i="125"/>
  <c r="J138" i="125"/>
  <c r="J169" i="125"/>
  <c r="U184" i="125"/>
  <c r="J189" i="125"/>
  <c r="J200" i="125"/>
  <c r="U202" i="125"/>
  <c r="P235" i="125"/>
  <c r="O235" i="125"/>
  <c r="U75" i="125"/>
  <c r="J71" i="125"/>
  <c r="U68" i="125"/>
  <c r="J63" i="125"/>
  <c r="U60" i="125"/>
  <c r="J55" i="125"/>
  <c r="U52" i="125"/>
  <c r="J47" i="125"/>
  <c r="U44" i="125"/>
  <c r="J39" i="125"/>
  <c r="U36" i="125"/>
  <c r="J31" i="125"/>
  <c r="U28" i="125"/>
  <c r="J27" i="125"/>
  <c r="J23" i="125"/>
  <c r="U20" i="125"/>
  <c r="J13" i="125"/>
  <c r="U11" i="125"/>
  <c r="U10" i="125"/>
  <c r="U9" i="125"/>
  <c r="I7" i="125"/>
  <c r="U4" i="125"/>
  <c r="J3" i="125"/>
  <c r="J67" i="125"/>
  <c r="U64" i="125"/>
  <c r="J61" i="125"/>
  <c r="U59" i="125"/>
  <c r="U53" i="125"/>
  <c r="J49" i="125"/>
  <c r="U47" i="125"/>
  <c r="J44" i="125"/>
  <c r="U41" i="125"/>
  <c r="J38" i="125"/>
  <c r="J32" i="125"/>
  <c r="U30" i="125"/>
  <c r="U24" i="125"/>
  <c r="J21" i="125"/>
  <c r="U19" i="125"/>
  <c r="J14" i="125"/>
  <c r="U12" i="125"/>
  <c r="I8" i="125"/>
  <c r="J5" i="125"/>
  <c r="U3" i="125"/>
  <c r="J73" i="125"/>
  <c r="U71" i="125"/>
  <c r="J68" i="125"/>
  <c r="U65" i="125"/>
  <c r="J62" i="125"/>
  <c r="J56" i="125"/>
  <c r="U54" i="125"/>
  <c r="U51" i="125"/>
  <c r="J50" i="125"/>
  <c r="U42" i="125"/>
  <c r="U25" i="125"/>
  <c r="J22" i="125"/>
  <c r="J16" i="125"/>
  <c r="U7" i="125"/>
  <c r="I5" i="125"/>
  <c r="I3" i="125"/>
  <c r="J75" i="125"/>
  <c r="U72" i="125"/>
  <c r="J69" i="125"/>
  <c r="U67" i="125"/>
  <c r="U61" i="125"/>
  <c r="J57" i="125"/>
  <c r="U55" i="125"/>
  <c r="U49" i="125"/>
  <c r="J46" i="125"/>
  <c r="J40" i="125"/>
  <c r="U38" i="125"/>
  <c r="J34" i="125"/>
  <c r="U21" i="125"/>
  <c r="J17" i="125"/>
  <c r="U15" i="125"/>
  <c r="J11" i="125"/>
  <c r="I10" i="125"/>
  <c r="U6" i="125"/>
  <c r="J2" i="125"/>
  <c r="I11" i="125"/>
  <c r="U13" i="125"/>
  <c r="U17" i="125"/>
  <c r="J19" i="125"/>
  <c r="U26" i="125"/>
  <c r="J33" i="125"/>
  <c r="U35" i="125"/>
  <c r="J37" i="125"/>
  <c r="U46" i="125"/>
  <c r="U69" i="125"/>
  <c r="U148" i="125"/>
  <c r="J143" i="125"/>
  <c r="U140" i="125"/>
  <c r="U149" i="125"/>
  <c r="J144" i="125"/>
  <c r="U141" i="125"/>
  <c r="J136" i="125"/>
  <c r="U133" i="125"/>
  <c r="J128" i="125"/>
  <c r="U125" i="125"/>
  <c r="J120" i="125"/>
  <c r="U117" i="125"/>
  <c r="J112" i="125"/>
  <c r="U109" i="125"/>
  <c r="J104" i="125"/>
  <c r="J96" i="125"/>
  <c r="U93" i="125"/>
  <c r="J88" i="125"/>
  <c r="U86" i="125"/>
  <c r="U85" i="125"/>
  <c r="U84" i="125"/>
  <c r="I82" i="125"/>
  <c r="U79" i="125"/>
  <c r="J78" i="125"/>
  <c r="U150" i="125"/>
  <c r="J145" i="125"/>
  <c r="U142" i="125"/>
  <c r="J137" i="125"/>
  <c r="U134" i="125"/>
  <c r="J129" i="125"/>
  <c r="J121" i="125"/>
  <c r="U118" i="125"/>
  <c r="J113" i="125"/>
  <c r="U110" i="125"/>
  <c r="J105" i="125"/>
  <c r="U102" i="125"/>
  <c r="J97" i="125"/>
  <c r="U94" i="125"/>
  <c r="J89" i="125"/>
  <c r="J84" i="125"/>
  <c r="U81" i="125"/>
  <c r="I78" i="125"/>
  <c r="J149" i="125"/>
  <c r="U147" i="125"/>
  <c r="J133" i="125"/>
  <c r="U130" i="125"/>
  <c r="U112" i="125"/>
  <c r="U107" i="125"/>
  <c r="U103" i="125"/>
  <c r="J99" i="125"/>
  <c r="U97" i="125"/>
  <c r="J95" i="125"/>
  <c r="J90" i="125"/>
  <c r="I86" i="125"/>
  <c r="U83" i="125"/>
  <c r="U80" i="125"/>
  <c r="U78" i="125"/>
  <c r="J142" i="125"/>
  <c r="U136" i="125"/>
  <c r="U131" i="125"/>
  <c r="U127" i="125"/>
  <c r="J123" i="125"/>
  <c r="U121" i="125"/>
  <c r="J119" i="125"/>
  <c r="J114" i="125"/>
  <c r="J110" i="125"/>
  <c r="U108" i="125"/>
  <c r="U101" i="125"/>
  <c r="J100" i="125"/>
  <c r="J87" i="125"/>
  <c r="J83" i="125"/>
  <c r="J80" i="125"/>
  <c r="U77" i="125"/>
  <c r="J146" i="125"/>
  <c r="U128" i="125"/>
  <c r="J125" i="125"/>
  <c r="U122" i="125"/>
  <c r="J115" i="125"/>
  <c r="U113" i="125"/>
  <c r="J111" i="125"/>
  <c r="J106" i="125"/>
  <c r="U99" i="125"/>
  <c r="U95" i="125"/>
  <c r="J92" i="125"/>
  <c r="U82" i="125"/>
  <c r="I77" i="125"/>
  <c r="I85" i="125"/>
  <c r="J94" i="125"/>
  <c r="U98" i="125"/>
  <c r="J103" i="125"/>
  <c r="U111" i="125"/>
  <c r="J131" i="125"/>
  <c r="U145" i="125"/>
  <c r="J150" i="125"/>
  <c r="J223" i="125"/>
  <c r="U220" i="125"/>
  <c r="J215" i="125"/>
  <c r="U212" i="125"/>
  <c r="J207" i="125"/>
  <c r="U204" i="125"/>
  <c r="J199" i="125"/>
  <c r="U196" i="125"/>
  <c r="J225" i="125"/>
  <c r="U223" i="125"/>
  <c r="J220" i="125"/>
  <c r="U217" i="125"/>
  <c r="J214" i="125"/>
  <c r="J208" i="125"/>
  <c r="U206" i="125"/>
  <c r="U194" i="125"/>
  <c r="J190" i="125"/>
  <c r="U187" i="125"/>
  <c r="J182" i="125"/>
  <c r="U179" i="125"/>
  <c r="J174" i="125"/>
  <c r="U171" i="125"/>
  <c r="J166" i="125"/>
  <c r="J162" i="125"/>
  <c r="J161" i="125"/>
  <c r="J160" i="125"/>
  <c r="U157" i="125"/>
  <c r="J155" i="125"/>
  <c r="I154" i="125"/>
  <c r="J151" i="125"/>
  <c r="U218" i="125"/>
  <c r="J203" i="125"/>
  <c r="U200" i="125"/>
  <c r="J197" i="125"/>
  <c r="U195" i="125"/>
  <c r="J191" i="125"/>
  <c r="U188" i="125"/>
  <c r="J183" i="125"/>
  <c r="U180" i="125"/>
  <c r="U176" i="125"/>
  <c r="J175" i="125"/>
  <c r="U172" i="125"/>
  <c r="J167" i="125"/>
  <c r="U164" i="125"/>
  <c r="I161" i="125"/>
  <c r="I160" i="125"/>
  <c r="J157" i="125"/>
  <c r="I155" i="125"/>
  <c r="U153" i="125"/>
  <c r="I151" i="125"/>
  <c r="U224" i="125"/>
  <c r="J221" i="125"/>
  <c r="U219" i="125"/>
  <c r="U213" i="125"/>
  <c r="J209" i="125"/>
  <c r="U207" i="125"/>
  <c r="J204" i="125"/>
  <c r="J198" i="125"/>
  <c r="J192" i="125"/>
  <c r="U189" i="125"/>
  <c r="J184" i="125"/>
  <c r="U181" i="125"/>
  <c r="J176" i="125"/>
  <c r="U173" i="125"/>
  <c r="J168" i="125"/>
  <c r="U165" i="125"/>
  <c r="J163" i="125"/>
  <c r="U161" i="125"/>
  <c r="U160" i="125"/>
  <c r="U159" i="125"/>
  <c r="I157" i="125"/>
  <c r="U154" i="125"/>
  <c r="J153" i="125"/>
  <c r="U214" i="125"/>
  <c r="J212" i="125"/>
  <c r="J201" i="125"/>
  <c r="U192" i="125"/>
  <c r="J187" i="125"/>
  <c r="U177" i="125"/>
  <c r="U169" i="125"/>
  <c r="U166" i="125"/>
  <c r="U156" i="125"/>
  <c r="J154" i="125"/>
  <c r="U221" i="125"/>
  <c r="J216" i="125"/>
  <c r="U210" i="125"/>
  <c r="J205" i="125"/>
  <c r="J195" i="125"/>
  <c r="U193" i="125"/>
  <c r="U185" i="125"/>
  <c r="U182" i="125"/>
  <c r="J180" i="125"/>
  <c r="U178" i="125"/>
  <c r="J177" i="125"/>
  <c r="U174" i="125"/>
  <c r="J172" i="125"/>
  <c r="U170" i="125"/>
  <c r="J156" i="125"/>
  <c r="I153" i="125"/>
  <c r="U225" i="125"/>
  <c r="U222" i="125"/>
  <c r="J217" i="125"/>
  <c r="U215" i="125"/>
  <c r="J196" i="125"/>
  <c r="J181" i="125"/>
  <c r="J173" i="125"/>
  <c r="U167" i="125"/>
  <c r="J159" i="125"/>
  <c r="U155" i="125"/>
  <c r="J152" i="125"/>
  <c r="U163" i="125"/>
  <c r="U190" i="125"/>
  <c r="U198" i="125"/>
  <c r="J211" i="125"/>
  <c r="J222" i="125"/>
  <c r="J1" i="125"/>
  <c r="I9" i="125"/>
  <c r="J25" i="125"/>
  <c r="J29" i="125"/>
  <c r="U31" i="125"/>
  <c r="J52" i="125"/>
  <c r="J54" i="125"/>
  <c r="U62" i="125"/>
  <c r="J64" i="125"/>
  <c r="U66" i="125"/>
  <c r="I76" i="125"/>
  <c r="J85" i="125"/>
  <c r="U92" i="125"/>
  <c r="U120" i="125"/>
  <c r="J124" i="125"/>
  <c r="U129" i="125"/>
  <c r="U139" i="125"/>
  <c r="J141" i="125"/>
  <c r="R161" i="125"/>
  <c r="R160" i="125" s="1"/>
  <c r="U175" i="125"/>
  <c r="J185" i="125"/>
  <c r="J194" i="125"/>
  <c r="U209" i="125"/>
  <c r="J224" i="125"/>
  <c r="U1" i="125"/>
  <c r="J9" i="125"/>
  <c r="U14" i="125"/>
  <c r="U16" i="125"/>
  <c r="J18" i="125"/>
  <c r="U23" i="125"/>
  <c r="U27" i="125"/>
  <c r="U34" i="125"/>
  <c r="J36" i="125"/>
  <c r="J43" i="125"/>
  <c r="U45" i="125"/>
  <c r="J70" i="125"/>
  <c r="J76" i="125"/>
  <c r="I80" i="125"/>
  <c r="Q86" i="125"/>
  <c r="Q85" i="125" s="1"/>
  <c r="U88" i="125"/>
  <c r="U100" i="125"/>
  <c r="U104" i="125"/>
  <c r="J109" i="125"/>
  <c r="U116" i="125"/>
  <c r="J118" i="125"/>
  <c r="J134" i="125"/>
  <c r="U162" i="125"/>
  <c r="J164" i="125"/>
  <c r="J171" i="125"/>
  <c r="U183" i="125"/>
  <c r="J188" i="125"/>
  <c r="J219" i="125"/>
  <c r="Q236" i="125"/>
  <c r="Q235" i="125" s="1"/>
  <c r="N386" i="125"/>
  <c r="N385" i="125" s="1"/>
  <c r="R386" i="125"/>
  <c r="R385" i="125" s="1"/>
  <c r="Q461" i="125"/>
  <c r="Q460" i="125" s="1"/>
  <c r="Q536" i="125"/>
  <c r="Q535" i="125" s="1"/>
  <c r="N611" i="125"/>
  <c r="N610" i="125" s="1"/>
  <c r="R611" i="125"/>
  <c r="R610" i="125" s="1"/>
  <c r="AI426" i="126" s="1"/>
  <c r="R311" i="125"/>
  <c r="R310" i="125" s="1"/>
  <c r="AI219" i="126" s="1"/>
  <c r="Q386" i="125"/>
  <c r="Q385" i="125" s="1"/>
  <c r="R461" i="125"/>
  <c r="R460" i="125" s="1"/>
  <c r="N536" i="125"/>
  <c r="N535" i="125" s="1"/>
  <c r="Q611" i="125"/>
  <c r="Q610" i="125" s="1"/>
  <c r="AA426" i="126" s="1"/>
  <c r="Q311" i="125"/>
  <c r="Q310" i="125" s="1"/>
  <c r="U306" i="125"/>
  <c r="J317" i="125"/>
  <c r="U318" i="125"/>
  <c r="J334" i="125"/>
  <c r="U336" i="125"/>
  <c r="J345" i="125"/>
  <c r="U347" i="125"/>
  <c r="U358" i="125"/>
  <c r="J522" i="125"/>
  <c r="U519" i="125"/>
  <c r="J514" i="125"/>
  <c r="U511" i="125"/>
  <c r="J506" i="125"/>
  <c r="U503" i="125"/>
  <c r="J502" i="125"/>
  <c r="J498" i="125"/>
  <c r="U495" i="125"/>
  <c r="J490" i="125"/>
  <c r="U487" i="125"/>
  <c r="J482" i="125"/>
  <c r="U479" i="125"/>
  <c r="J474" i="125"/>
  <c r="U471" i="125"/>
  <c r="J466" i="125"/>
  <c r="U463" i="125"/>
  <c r="J523" i="125"/>
  <c r="U520" i="125"/>
  <c r="J515" i="125"/>
  <c r="U512" i="125"/>
  <c r="J507" i="125"/>
  <c r="J524" i="125"/>
  <c r="U521" i="125"/>
  <c r="J516" i="125"/>
  <c r="U513" i="125"/>
  <c r="J508" i="125"/>
  <c r="U505" i="125"/>
  <c r="U501" i="125"/>
  <c r="J500" i="125"/>
  <c r="U497" i="125"/>
  <c r="J492" i="125"/>
  <c r="U489" i="125"/>
  <c r="J484" i="125"/>
  <c r="U481" i="125"/>
  <c r="J476" i="125"/>
  <c r="J525" i="125"/>
  <c r="J510" i="125"/>
  <c r="U508" i="125"/>
  <c r="J480" i="125"/>
  <c r="U478" i="125"/>
  <c r="J477" i="125"/>
  <c r="J475" i="125"/>
  <c r="U473" i="125"/>
  <c r="J469" i="125"/>
  <c r="J459" i="125"/>
  <c r="U456" i="125"/>
  <c r="I453" i="125"/>
  <c r="J518" i="125"/>
  <c r="U516" i="125"/>
  <c r="J511" i="125"/>
  <c r="J503" i="125"/>
  <c r="J499" i="125"/>
  <c r="J494" i="125"/>
  <c r="U492" i="125"/>
  <c r="U488" i="125"/>
  <c r="J485" i="125"/>
  <c r="U483" i="125"/>
  <c r="J481" i="125"/>
  <c r="J470" i="125"/>
  <c r="U467" i="125"/>
  <c r="J464" i="125"/>
  <c r="U462" i="125"/>
  <c r="I459" i="125"/>
  <c r="U452" i="125"/>
  <c r="U525" i="125"/>
  <c r="U522" i="125"/>
  <c r="J520" i="125"/>
  <c r="U518" i="125"/>
  <c r="J505" i="125"/>
  <c r="J496" i="125"/>
  <c r="U494" i="125"/>
  <c r="J487" i="125"/>
  <c r="U475" i="125"/>
  <c r="J472" i="125"/>
  <c r="U470" i="125"/>
  <c r="U464" i="125"/>
  <c r="I458" i="125"/>
  <c r="U455" i="125"/>
  <c r="J454" i="125"/>
  <c r="U451" i="125"/>
  <c r="J521" i="125"/>
  <c r="U517" i="125"/>
  <c r="J513" i="125"/>
  <c r="U493" i="125"/>
  <c r="J488" i="125"/>
  <c r="U480" i="125"/>
  <c r="U461" i="125"/>
  <c r="J460" i="125"/>
  <c r="J456" i="125"/>
  <c r="I454" i="125"/>
  <c r="U506" i="125"/>
  <c r="J504" i="125"/>
  <c r="J501" i="125"/>
  <c r="U499" i="125"/>
  <c r="U496" i="125"/>
  <c r="U490" i="125"/>
  <c r="U477" i="125"/>
  <c r="U474" i="125"/>
  <c r="U468" i="125"/>
  <c r="J463" i="125"/>
  <c r="I460" i="125"/>
  <c r="I456" i="125"/>
  <c r="U453" i="125"/>
  <c r="J519" i="125"/>
  <c r="U515" i="125"/>
  <c r="U509" i="125"/>
  <c r="J495" i="125"/>
  <c r="J489" i="125"/>
  <c r="J479" i="125"/>
  <c r="J473" i="125"/>
  <c r="U459" i="125"/>
  <c r="J455" i="125"/>
  <c r="J453" i="125"/>
  <c r="U458" i="125"/>
  <c r="U466" i="125"/>
  <c r="J483" i="125"/>
  <c r="J486" i="125"/>
  <c r="U524" i="125"/>
  <c r="J372" i="125"/>
  <c r="U369" i="125"/>
  <c r="J364" i="125"/>
  <c r="U361" i="125"/>
  <c r="J356" i="125"/>
  <c r="U353" i="125"/>
  <c r="J352" i="125"/>
  <c r="J348" i="125"/>
  <c r="U345" i="125"/>
  <c r="J340" i="125"/>
  <c r="U337" i="125"/>
  <c r="J332" i="125"/>
  <c r="U329" i="125"/>
  <c r="J324" i="125"/>
  <c r="U321" i="125"/>
  <c r="J316" i="125"/>
  <c r="U313" i="125"/>
  <c r="J373" i="125"/>
  <c r="U370" i="125"/>
  <c r="J365" i="125"/>
  <c r="U362" i="125"/>
  <c r="J357" i="125"/>
  <c r="U373" i="125"/>
  <c r="J368" i="125"/>
  <c r="U365" i="125"/>
  <c r="J360" i="125"/>
  <c r="U357" i="125"/>
  <c r="U349" i="125"/>
  <c r="J344" i="125"/>
  <c r="U341" i="125"/>
  <c r="J336" i="125"/>
  <c r="U333" i="125"/>
  <c r="J328" i="125"/>
  <c r="U325" i="125"/>
  <c r="J320" i="125"/>
  <c r="U317" i="125"/>
  <c r="I311" i="125"/>
  <c r="I310" i="125"/>
  <c r="J307" i="125"/>
  <c r="I305" i="125"/>
  <c r="U303" i="125"/>
  <c r="I301" i="125"/>
  <c r="U375" i="125"/>
  <c r="U364" i="125"/>
  <c r="U360" i="125"/>
  <c r="U352" i="125"/>
  <c r="U372" i="125"/>
  <c r="U368" i="125"/>
  <c r="J362" i="125"/>
  <c r="J358" i="125"/>
  <c r="J354" i="125"/>
  <c r="U348" i="125"/>
  <c r="J341" i="125"/>
  <c r="U339" i="125"/>
  <c r="U334" i="125"/>
  <c r="J322" i="125"/>
  <c r="U316" i="125"/>
  <c r="J313" i="125"/>
  <c r="U311" i="125"/>
  <c r="I309" i="125"/>
  <c r="J306" i="125"/>
  <c r="U301" i="125"/>
  <c r="J370" i="125"/>
  <c r="J366" i="125"/>
  <c r="J355" i="125"/>
  <c r="U351" i="125"/>
  <c r="J350" i="125"/>
  <c r="U344" i="125"/>
  <c r="J337" i="125"/>
  <c r="U335" i="125"/>
  <c r="U330" i="125"/>
  <c r="J323" i="125"/>
  <c r="J318" i="125"/>
  <c r="U308" i="125"/>
  <c r="I306" i="125"/>
  <c r="J304" i="125"/>
  <c r="J301" i="125"/>
  <c r="I307" i="125"/>
  <c r="U315" i="125"/>
  <c r="J326" i="125"/>
  <c r="J330" i="125"/>
  <c r="U332" i="125"/>
  <c r="U343" i="125"/>
  <c r="U346" i="125"/>
  <c r="J351" i="125"/>
  <c r="U355" i="125"/>
  <c r="T531" i="125"/>
  <c r="J231" i="125"/>
  <c r="U233" i="125"/>
  <c r="J254" i="125"/>
  <c r="U259" i="125"/>
  <c r="J262" i="125"/>
  <c r="U267" i="125"/>
  <c r="J270" i="125"/>
  <c r="U275" i="125"/>
  <c r="J278" i="125"/>
  <c r="U283" i="125"/>
  <c r="J286" i="125"/>
  <c r="U291" i="125"/>
  <c r="J294" i="125"/>
  <c r="U299" i="125"/>
  <c r="J293" i="125"/>
  <c r="R536" i="125"/>
  <c r="R535" i="125" s="1"/>
  <c r="J376" i="125"/>
  <c r="I379" i="125"/>
  <c r="J380" i="125"/>
  <c r="U382" i="125"/>
  <c r="J385" i="125"/>
  <c r="J386" i="125"/>
  <c r="J387" i="125"/>
  <c r="U391" i="125"/>
  <c r="J394" i="125"/>
  <c r="U399" i="125"/>
  <c r="U407" i="125"/>
  <c r="J410" i="125"/>
  <c r="U415" i="125"/>
  <c r="J418" i="125"/>
  <c r="U423" i="125"/>
  <c r="J426" i="125"/>
  <c r="U431" i="125"/>
  <c r="J434" i="125"/>
  <c r="U439" i="125"/>
  <c r="J442" i="125"/>
  <c r="U447" i="125"/>
  <c r="J450" i="125"/>
  <c r="T606" i="125"/>
  <c r="J381" i="125"/>
  <c r="U383" i="125"/>
  <c r="U388" i="125"/>
  <c r="J391" i="125"/>
  <c r="U396" i="125"/>
  <c r="J399" i="125"/>
  <c r="U404" i="125"/>
  <c r="J407" i="125"/>
  <c r="U412" i="125"/>
  <c r="J415" i="125"/>
  <c r="U420" i="125"/>
  <c r="J423" i="125"/>
  <c r="J427" i="125"/>
  <c r="U428" i="125"/>
  <c r="J431" i="125"/>
  <c r="U436" i="125"/>
  <c r="J439" i="125"/>
  <c r="U444" i="125"/>
  <c r="J447" i="125"/>
  <c r="U377" i="125"/>
  <c r="I384" i="125"/>
  <c r="U387" i="125"/>
  <c r="J390" i="125"/>
  <c r="U395" i="125"/>
  <c r="J398" i="125"/>
  <c r="J402" i="125"/>
  <c r="U403" i="125"/>
  <c r="J406" i="125"/>
  <c r="U411" i="125"/>
  <c r="J414" i="125"/>
  <c r="U419" i="125"/>
  <c r="J422" i="125"/>
  <c r="U427" i="125"/>
  <c r="J430" i="125"/>
  <c r="U435" i="125"/>
  <c r="J438" i="125"/>
  <c r="U443" i="125"/>
  <c r="I527" i="125"/>
  <c r="I531" i="125"/>
  <c r="J533" i="125"/>
  <c r="U539" i="125"/>
  <c r="J542" i="125"/>
  <c r="U547" i="125"/>
  <c r="J550" i="125"/>
  <c r="U551" i="125"/>
  <c r="U555" i="125"/>
  <c r="J558" i="125"/>
  <c r="U563" i="125"/>
  <c r="J566" i="125"/>
  <c r="U571" i="125"/>
  <c r="J574" i="125"/>
  <c r="U579" i="125"/>
  <c r="J582" i="125"/>
  <c r="U587" i="125"/>
  <c r="J590" i="125"/>
  <c r="U595" i="125"/>
  <c r="J598" i="125"/>
  <c r="J606" i="125"/>
  <c r="U608" i="125"/>
  <c r="P610" i="125"/>
  <c r="U613" i="125"/>
  <c r="I615" i="125"/>
  <c r="J616" i="125"/>
  <c r="U621" i="125"/>
  <c r="I623" i="125"/>
  <c r="J624" i="125"/>
  <c r="U629" i="125"/>
  <c r="J632" i="125"/>
  <c r="U637" i="125"/>
  <c r="J640" i="125"/>
  <c r="U645" i="125"/>
  <c r="J648" i="125"/>
  <c r="J652" i="125"/>
  <c r="U653" i="125"/>
  <c r="J656" i="125"/>
  <c r="U661" i="125"/>
  <c r="J664" i="125"/>
  <c r="U669" i="125"/>
  <c r="J672" i="125"/>
  <c r="J531" i="125"/>
  <c r="U533" i="125"/>
  <c r="U538" i="125"/>
  <c r="J541" i="125"/>
  <c r="U546" i="125"/>
  <c r="J549" i="125"/>
  <c r="U554" i="125"/>
  <c r="J557" i="125"/>
  <c r="U562" i="125"/>
  <c r="J565" i="125"/>
  <c r="U570" i="125"/>
  <c r="J573" i="125"/>
  <c r="J577" i="125"/>
  <c r="U578" i="125"/>
  <c r="J581" i="125"/>
  <c r="U586" i="125"/>
  <c r="J589" i="125"/>
  <c r="U594" i="125"/>
  <c r="J597" i="125"/>
  <c r="J627" i="125"/>
  <c r="U628" i="125"/>
  <c r="J631" i="125"/>
  <c r="U636" i="125"/>
  <c r="J639" i="125"/>
  <c r="U644" i="125"/>
  <c r="J647" i="125"/>
  <c r="U652" i="125"/>
  <c r="J655" i="125"/>
  <c r="U660" i="125"/>
  <c r="J663" i="125"/>
  <c r="U668" i="125"/>
  <c r="J671" i="125"/>
  <c r="U527" i="125"/>
  <c r="I534" i="125"/>
  <c r="U537" i="125"/>
  <c r="J540" i="125"/>
  <c r="U545" i="125"/>
  <c r="J548" i="125"/>
  <c r="J552" i="125"/>
  <c r="U553" i="125"/>
  <c r="J556" i="125"/>
  <c r="U561" i="125"/>
  <c r="J564" i="125"/>
  <c r="U569" i="125"/>
  <c r="J572" i="125"/>
  <c r="U577" i="125"/>
  <c r="J580" i="125"/>
  <c r="U585" i="125"/>
  <c r="J588" i="125"/>
  <c r="U593" i="125"/>
  <c r="J596" i="125"/>
  <c r="U606" i="125"/>
  <c r="J609" i="125"/>
  <c r="I613" i="125"/>
  <c r="J614" i="125"/>
  <c r="U619" i="125"/>
  <c r="I621" i="125"/>
  <c r="U627" i="125"/>
  <c r="J630" i="125"/>
  <c r="U635" i="125"/>
  <c r="J638" i="125"/>
  <c r="U643" i="125"/>
  <c r="J646" i="125"/>
  <c r="J654" i="125"/>
  <c r="U659" i="125"/>
  <c r="J662" i="125"/>
  <c r="U667" i="125"/>
  <c r="J670" i="125"/>
  <c r="K478" i="120"/>
  <c r="K479" i="120" s="1"/>
  <c r="K480" i="120" s="1"/>
  <c r="K481" i="120" s="1"/>
  <c r="K482" i="120" s="1"/>
  <c r="K483" i="120" s="1"/>
  <c r="K484" i="120" s="1"/>
  <c r="K485" i="120" s="1"/>
  <c r="K486" i="120" s="1"/>
  <c r="K487" i="120" s="1"/>
  <c r="K488" i="120" s="1"/>
  <c r="K489" i="120" s="1"/>
  <c r="K490" i="120" s="1"/>
  <c r="K491" i="120" s="1"/>
  <c r="K492" i="120" s="1"/>
  <c r="K493" i="120" s="1"/>
  <c r="K494" i="120" s="1"/>
  <c r="K495" i="120" s="1"/>
  <c r="K496" i="120" s="1"/>
  <c r="K497" i="120" s="1"/>
  <c r="K498" i="120" s="1"/>
  <c r="K499" i="120" s="1"/>
  <c r="K500" i="120" s="1"/>
  <c r="K403" i="120"/>
  <c r="K404" i="120" s="1"/>
  <c r="K405" i="120" s="1"/>
  <c r="K406" i="120" s="1"/>
  <c r="K407" i="120" s="1"/>
  <c r="K408" i="120" s="1"/>
  <c r="K409" i="120" s="1"/>
  <c r="K410" i="120" s="1"/>
  <c r="K411" i="120" s="1"/>
  <c r="K412" i="120" s="1"/>
  <c r="K413" i="120" s="1"/>
  <c r="K414" i="120" s="1"/>
  <c r="K415" i="120" s="1"/>
  <c r="K416" i="120" s="1"/>
  <c r="K417" i="120" s="1"/>
  <c r="K418" i="120" s="1"/>
  <c r="K419" i="120" s="1"/>
  <c r="K420" i="120" s="1"/>
  <c r="K421" i="120" s="1"/>
  <c r="K422" i="120" s="1"/>
  <c r="K423" i="120" s="1"/>
  <c r="K424" i="120" s="1"/>
  <c r="K425" i="120" s="1"/>
  <c r="K253" i="120"/>
  <c r="K254" i="120" s="1"/>
  <c r="K255" i="120" s="1"/>
  <c r="K256" i="120" s="1"/>
  <c r="K257" i="120" s="1"/>
  <c r="K258" i="120" s="1"/>
  <c r="K259" i="120" s="1"/>
  <c r="K260" i="120" s="1"/>
  <c r="K261" i="120" s="1"/>
  <c r="K262" i="120" s="1"/>
  <c r="K263" i="120" s="1"/>
  <c r="K264" i="120" s="1"/>
  <c r="K265" i="120" s="1"/>
  <c r="K266" i="120" s="1"/>
  <c r="K267" i="120" s="1"/>
  <c r="K268" i="120" s="1"/>
  <c r="K269" i="120" s="1"/>
  <c r="K270" i="120" s="1"/>
  <c r="K271" i="120" s="1"/>
  <c r="K272" i="120" s="1"/>
  <c r="K273" i="120" s="1"/>
  <c r="K274" i="120" s="1"/>
  <c r="K275" i="120" s="1"/>
  <c r="K328" i="120"/>
  <c r="K329" i="120" s="1"/>
  <c r="K330" i="120" s="1"/>
  <c r="K331" i="120" s="1"/>
  <c r="K332" i="120" s="1"/>
  <c r="K333" i="120" s="1"/>
  <c r="K334" i="120" s="1"/>
  <c r="K335" i="120" s="1"/>
  <c r="K336" i="120" s="1"/>
  <c r="K337" i="120" s="1"/>
  <c r="K338" i="120" s="1"/>
  <c r="K339" i="120" s="1"/>
  <c r="K340" i="120" s="1"/>
  <c r="K341" i="120" s="1"/>
  <c r="K342" i="120" s="1"/>
  <c r="K343" i="120" s="1"/>
  <c r="K344" i="120" s="1"/>
  <c r="K345" i="120" s="1"/>
  <c r="K346" i="120" s="1"/>
  <c r="K347" i="120" s="1"/>
  <c r="K348" i="120" s="1"/>
  <c r="K349" i="120" s="1"/>
  <c r="K350" i="120" s="1"/>
  <c r="K553" i="120"/>
  <c r="K554" i="120" s="1"/>
  <c r="K555" i="120" s="1"/>
  <c r="K556" i="120" s="1"/>
  <c r="K557" i="120" s="1"/>
  <c r="K558" i="120" s="1"/>
  <c r="K559" i="120" s="1"/>
  <c r="K560" i="120" s="1"/>
  <c r="K561" i="120" s="1"/>
  <c r="K562" i="120" s="1"/>
  <c r="K563" i="120" s="1"/>
  <c r="K564" i="120" s="1"/>
  <c r="K565" i="120" s="1"/>
  <c r="K566" i="120" s="1"/>
  <c r="K567" i="120" s="1"/>
  <c r="K568" i="120" s="1"/>
  <c r="K569" i="120" s="1"/>
  <c r="K570" i="120" s="1"/>
  <c r="K571" i="120" s="1"/>
  <c r="K572" i="120" s="1"/>
  <c r="K573" i="120" s="1"/>
  <c r="K574" i="120" s="1"/>
  <c r="K575" i="120" s="1"/>
  <c r="K103" i="120"/>
  <c r="K104" i="120" s="1"/>
  <c r="K105" i="120" s="1"/>
  <c r="K106" i="120" s="1"/>
  <c r="K107" i="120" s="1"/>
  <c r="K108" i="120" s="1"/>
  <c r="K109" i="120" s="1"/>
  <c r="K110" i="120" s="1"/>
  <c r="K111" i="120" s="1"/>
  <c r="K112" i="120" s="1"/>
  <c r="K113" i="120" s="1"/>
  <c r="K114" i="120" s="1"/>
  <c r="K115" i="120" s="1"/>
  <c r="K116" i="120" s="1"/>
  <c r="K117" i="120" s="1"/>
  <c r="K118" i="120" s="1"/>
  <c r="K119" i="120" s="1"/>
  <c r="K120" i="120" s="1"/>
  <c r="K121" i="120" s="1"/>
  <c r="K122" i="120" s="1"/>
  <c r="K123" i="120" s="1"/>
  <c r="K124" i="120" s="1"/>
  <c r="K125" i="120" s="1"/>
  <c r="K653" i="120" s="1"/>
  <c r="K654" i="120" s="1"/>
  <c r="K655" i="120" s="1"/>
  <c r="K656" i="120" s="1"/>
  <c r="K657" i="120" s="1"/>
  <c r="K658" i="120" s="1"/>
  <c r="K659" i="120" s="1"/>
  <c r="K660" i="120" s="1"/>
  <c r="K661" i="120" s="1"/>
  <c r="K662" i="120" s="1"/>
  <c r="K663" i="120" s="1"/>
  <c r="K664" i="120" s="1"/>
  <c r="K665" i="120" s="1"/>
  <c r="K666" i="120" s="1"/>
  <c r="K667" i="120" s="1"/>
  <c r="K668" i="120" s="1"/>
  <c r="K669" i="120" s="1"/>
  <c r="K670" i="120" s="1"/>
  <c r="K671" i="120" s="1"/>
  <c r="K672" i="120" s="1"/>
  <c r="K673" i="120" s="1"/>
  <c r="K674" i="120" s="1"/>
  <c r="K675" i="120" s="1"/>
  <c r="K28" i="120"/>
  <c r="K29" i="120" s="1"/>
  <c r="K30" i="120" s="1"/>
  <c r="K31" i="120" s="1"/>
  <c r="K32" i="120" s="1"/>
  <c r="K33" i="120" s="1"/>
  <c r="K34" i="120" s="1"/>
  <c r="K35" i="120" s="1"/>
  <c r="K36" i="120" s="1"/>
  <c r="K37" i="120" s="1"/>
  <c r="K38" i="120" s="1"/>
  <c r="K39" i="120" s="1"/>
  <c r="K40" i="120" s="1"/>
  <c r="K41" i="120" s="1"/>
  <c r="K42" i="120" s="1"/>
  <c r="K43" i="120" s="1"/>
  <c r="K44" i="120" s="1"/>
  <c r="K45" i="120" s="1"/>
  <c r="K46" i="120" s="1"/>
  <c r="K47" i="120" s="1"/>
  <c r="K48" i="120" s="1"/>
  <c r="K49" i="120" s="1"/>
  <c r="K50" i="120" s="1"/>
  <c r="K178" i="120"/>
  <c r="K179" i="120" s="1"/>
  <c r="K180" i="120" s="1"/>
  <c r="K181" i="120" s="1"/>
  <c r="K182" i="120" s="1"/>
  <c r="K183" i="120" s="1"/>
  <c r="K184" i="120" s="1"/>
  <c r="K185" i="120" s="1"/>
  <c r="K186" i="120" s="1"/>
  <c r="K187" i="120" s="1"/>
  <c r="K188" i="120" s="1"/>
  <c r="K189" i="120" s="1"/>
  <c r="K190" i="120" s="1"/>
  <c r="K191" i="120" s="1"/>
  <c r="K192" i="120" s="1"/>
  <c r="K193" i="120" s="1"/>
  <c r="K194" i="120" s="1"/>
  <c r="K195" i="120" s="1"/>
  <c r="K196" i="120" s="1"/>
  <c r="K197" i="120" s="1"/>
  <c r="K198" i="120" s="1"/>
  <c r="K199" i="120" s="1"/>
  <c r="K200" i="120" s="1"/>
  <c r="N386" i="120"/>
  <c r="N385" i="120" s="1"/>
  <c r="N236" i="120"/>
  <c r="N235" i="120" s="1"/>
  <c r="T304" i="120"/>
  <c r="N311" i="120"/>
  <c r="N310" i="120" s="1"/>
  <c r="Q386" i="120"/>
  <c r="Q385" i="120" s="1"/>
  <c r="T79" i="120"/>
  <c r="P85" i="120"/>
  <c r="Q11" i="120"/>
  <c r="Q10" i="120" s="1"/>
  <c r="D36" i="119" s="1"/>
  <c r="O71" i="60" s="1"/>
  <c r="R386" i="120"/>
  <c r="R385" i="120" s="1"/>
  <c r="Q161" i="120"/>
  <c r="Q160" i="120" s="1"/>
  <c r="P385" i="120"/>
  <c r="N461" i="120"/>
  <c r="N460" i="120" s="1"/>
  <c r="R536" i="120"/>
  <c r="R535" i="120" s="1"/>
  <c r="R236" i="120"/>
  <c r="R235" i="120" s="1"/>
  <c r="R311" i="120"/>
  <c r="R310" i="120" s="1"/>
  <c r="N611" i="120"/>
  <c r="N610" i="120" s="1"/>
  <c r="Q311" i="120"/>
  <c r="Q310" i="120" s="1"/>
  <c r="Q611" i="120"/>
  <c r="Q610" i="120" s="1"/>
  <c r="U134" i="60" s="1"/>
  <c r="N536" i="120"/>
  <c r="N535" i="120" s="1"/>
  <c r="Q536" i="120"/>
  <c r="Q535" i="120" s="1"/>
  <c r="R611" i="120"/>
  <c r="R610" i="120" s="1"/>
  <c r="O610" i="120"/>
  <c r="O535" i="120"/>
  <c r="N179" i="124"/>
  <c r="J11" i="7"/>
  <c r="P25" i="1"/>
  <c r="S34" i="118" l="1"/>
  <c r="P71" i="60"/>
  <c r="D126" i="119"/>
  <c r="D216" i="119"/>
  <c r="O103" i="60" s="1"/>
  <c r="D81" i="119"/>
  <c r="O79" i="60" s="1"/>
  <c r="G609" i="55"/>
  <c r="G616" i="55"/>
  <c r="P34" i="61"/>
  <c r="U110" i="60"/>
  <c r="D261" i="119"/>
  <c r="U95" i="60"/>
  <c r="D171" i="119"/>
  <c r="H634" i="55"/>
  <c r="A634" i="55" s="1"/>
  <c r="A596" i="55"/>
  <c r="H597" i="55"/>
  <c r="A597" i="55" s="1"/>
  <c r="L369" i="122"/>
  <c r="N38" i="61"/>
  <c r="A38" i="61"/>
  <c r="P33" i="61"/>
  <c r="R33" i="61"/>
  <c r="A458" i="126"/>
  <c r="A380" i="126"/>
  <c r="A372" i="126"/>
  <c r="A364" i="126"/>
  <c r="A356" i="126"/>
  <c r="A457" i="126"/>
  <c r="A379" i="126"/>
  <c r="A371" i="126"/>
  <c r="A363" i="126"/>
  <c r="A355" i="126"/>
  <c r="A377" i="126"/>
  <c r="A361" i="126"/>
  <c r="A400" i="126"/>
  <c r="A378" i="126"/>
  <c r="A370" i="126"/>
  <c r="A362" i="126"/>
  <c r="A354" i="126"/>
  <c r="A385" i="126"/>
  <c r="A369" i="126"/>
  <c r="A353" i="126"/>
  <c r="A384" i="126"/>
  <c r="A376" i="126"/>
  <c r="A368" i="126"/>
  <c r="A360" i="126"/>
  <c r="A352" i="126"/>
  <c r="A383" i="126"/>
  <c r="A375" i="126"/>
  <c r="A367" i="126"/>
  <c r="A359" i="126"/>
  <c r="A351" i="126"/>
  <c r="A382" i="126"/>
  <c r="A374" i="126"/>
  <c r="A366" i="126"/>
  <c r="A358" i="126"/>
  <c r="A365" i="126"/>
  <c r="A357" i="126"/>
  <c r="A381" i="126"/>
  <c r="A373" i="126"/>
  <c r="A31" i="126"/>
  <c r="A23" i="126"/>
  <c r="A15" i="126"/>
  <c r="A7" i="126"/>
  <c r="A20" i="126"/>
  <c r="A4" i="126"/>
  <c r="A18" i="126"/>
  <c r="A30" i="126"/>
  <c r="A22" i="126"/>
  <c r="A14" i="126"/>
  <c r="A6" i="126"/>
  <c r="A26" i="126"/>
  <c r="A2" i="126"/>
  <c r="A29" i="126"/>
  <c r="A21" i="126"/>
  <c r="A13" i="126"/>
  <c r="A5" i="126"/>
  <c r="A28" i="126"/>
  <c r="A12" i="126"/>
  <c r="A34" i="126"/>
  <c r="A10" i="126"/>
  <c r="A27" i="126"/>
  <c r="A19" i="126"/>
  <c r="A11" i="126"/>
  <c r="A3" i="126"/>
  <c r="A32" i="126"/>
  <c r="A25" i="126"/>
  <c r="A24" i="126"/>
  <c r="A17" i="126"/>
  <c r="A8" i="126"/>
  <c r="A16" i="126"/>
  <c r="A9" i="126"/>
  <c r="A33" i="126"/>
  <c r="A280" i="126"/>
  <c r="A272" i="126"/>
  <c r="A264" i="126"/>
  <c r="A256" i="126"/>
  <c r="A277" i="126"/>
  <c r="A261" i="126"/>
  <c r="A259" i="126"/>
  <c r="A279" i="126"/>
  <c r="A271" i="126"/>
  <c r="A263" i="126"/>
  <c r="A255" i="126"/>
  <c r="A269" i="126"/>
  <c r="A300" i="126"/>
  <c r="A278" i="126"/>
  <c r="A270" i="126"/>
  <c r="A262" i="126"/>
  <c r="A254" i="126"/>
  <c r="A285" i="126"/>
  <c r="A253" i="126"/>
  <c r="A267" i="126"/>
  <c r="A284" i="126"/>
  <c r="A276" i="126"/>
  <c r="A268" i="126"/>
  <c r="A260" i="126"/>
  <c r="A252" i="126"/>
  <c r="A283" i="126"/>
  <c r="A275" i="126"/>
  <c r="A251" i="126"/>
  <c r="A266" i="126"/>
  <c r="A265" i="126"/>
  <c r="A258" i="126"/>
  <c r="A257" i="126"/>
  <c r="A274" i="126"/>
  <c r="A273" i="126"/>
  <c r="A282" i="126"/>
  <c r="A281" i="126"/>
  <c r="A334" i="126"/>
  <c r="A326" i="126"/>
  <c r="A318" i="126"/>
  <c r="A310" i="126"/>
  <c r="A302" i="126"/>
  <c r="A331" i="126"/>
  <c r="A307" i="126"/>
  <c r="A333" i="126"/>
  <c r="A325" i="126"/>
  <c r="A317" i="126"/>
  <c r="A309" i="126"/>
  <c r="A301" i="126"/>
  <c r="A315" i="126"/>
  <c r="A332" i="126"/>
  <c r="A324" i="126"/>
  <c r="A316" i="126"/>
  <c r="A308" i="126"/>
  <c r="A323" i="126"/>
  <c r="A330" i="126"/>
  <c r="A322" i="126"/>
  <c r="A314" i="126"/>
  <c r="A306" i="126"/>
  <c r="A329" i="126"/>
  <c r="A321" i="126"/>
  <c r="A313" i="126"/>
  <c r="A305" i="126"/>
  <c r="A350" i="126"/>
  <c r="A328" i="126"/>
  <c r="A320" i="126"/>
  <c r="A304" i="126"/>
  <c r="A303" i="126"/>
  <c r="A335" i="126"/>
  <c r="A327" i="126"/>
  <c r="A319" i="126"/>
  <c r="A312" i="126"/>
  <c r="A311" i="126"/>
  <c r="A80" i="126"/>
  <c r="A72" i="126"/>
  <c r="A64" i="126"/>
  <c r="A56" i="126"/>
  <c r="A69" i="126"/>
  <c r="A67" i="126"/>
  <c r="A79" i="126"/>
  <c r="A71" i="126"/>
  <c r="A63" i="126"/>
  <c r="A55" i="126"/>
  <c r="A85" i="126"/>
  <c r="A61" i="126"/>
  <c r="A59" i="126"/>
  <c r="A100" i="126"/>
  <c r="A78" i="126"/>
  <c r="A70" i="126"/>
  <c r="A62" i="126"/>
  <c r="A54" i="126"/>
  <c r="A77" i="126"/>
  <c r="A53" i="126"/>
  <c r="A75" i="126"/>
  <c r="A84" i="126"/>
  <c r="A76" i="126"/>
  <c r="A68" i="126"/>
  <c r="A60" i="126"/>
  <c r="A52" i="126"/>
  <c r="A83" i="126"/>
  <c r="A51" i="126"/>
  <c r="A82" i="126"/>
  <c r="A81" i="126"/>
  <c r="A74" i="126"/>
  <c r="A73" i="126"/>
  <c r="A65" i="126"/>
  <c r="A57" i="126"/>
  <c r="A66" i="126"/>
  <c r="A58" i="126"/>
  <c r="A234" i="126"/>
  <c r="A226" i="126"/>
  <c r="A218" i="126"/>
  <c r="A210" i="126"/>
  <c r="A202" i="126"/>
  <c r="A215" i="126"/>
  <c r="A233" i="126"/>
  <c r="A225" i="126"/>
  <c r="A217" i="126"/>
  <c r="A209" i="126"/>
  <c r="A201" i="126"/>
  <c r="A231" i="126"/>
  <c r="A207" i="126"/>
  <c r="A232" i="126"/>
  <c r="A224" i="126"/>
  <c r="A216" i="126"/>
  <c r="A208" i="126"/>
  <c r="A223" i="126"/>
  <c r="A230" i="126"/>
  <c r="A222" i="126"/>
  <c r="A214" i="126"/>
  <c r="A206" i="126"/>
  <c r="A229" i="126"/>
  <c r="A221" i="126"/>
  <c r="A213" i="126"/>
  <c r="A205" i="126"/>
  <c r="A228" i="126"/>
  <c r="A227" i="126"/>
  <c r="A220" i="126"/>
  <c r="A219" i="126"/>
  <c r="A204" i="126"/>
  <c r="A203" i="126"/>
  <c r="A250" i="126"/>
  <c r="A212" i="126"/>
  <c r="A211" i="126"/>
  <c r="A235" i="126"/>
  <c r="A134" i="126"/>
  <c r="A126" i="126"/>
  <c r="A118" i="126"/>
  <c r="A110" i="126"/>
  <c r="A102" i="126"/>
  <c r="A123" i="126"/>
  <c r="A133" i="126"/>
  <c r="A125" i="126"/>
  <c r="A117" i="126"/>
  <c r="A109" i="126"/>
  <c r="A101" i="126"/>
  <c r="A115" i="126"/>
  <c r="A105" i="126"/>
  <c r="A132" i="126"/>
  <c r="A124" i="126"/>
  <c r="A116" i="126"/>
  <c r="A108" i="126"/>
  <c r="A131" i="126"/>
  <c r="A107" i="126"/>
  <c r="A121" i="126"/>
  <c r="A130" i="126"/>
  <c r="A122" i="126"/>
  <c r="A114" i="126"/>
  <c r="A106" i="126"/>
  <c r="A129" i="126"/>
  <c r="A113" i="126"/>
  <c r="A120" i="126"/>
  <c r="A119" i="126"/>
  <c r="A150" i="126"/>
  <c r="A112" i="126"/>
  <c r="A111" i="126"/>
  <c r="A127" i="126"/>
  <c r="A104" i="126"/>
  <c r="A135" i="126"/>
  <c r="A103" i="126"/>
  <c r="A128" i="126"/>
  <c r="A180" i="126"/>
  <c r="A172" i="126"/>
  <c r="A164" i="126"/>
  <c r="A156" i="126"/>
  <c r="A185" i="126"/>
  <c r="A169" i="126"/>
  <c r="A153" i="126"/>
  <c r="A179" i="126"/>
  <c r="A171" i="126"/>
  <c r="A163" i="126"/>
  <c r="A155" i="126"/>
  <c r="A177" i="126"/>
  <c r="A200" i="126"/>
  <c r="A178" i="126"/>
  <c r="A170" i="126"/>
  <c r="A162" i="126"/>
  <c r="A154" i="126"/>
  <c r="A161" i="126"/>
  <c r="A184" i="126"/>
  <c r="A176" i="126"/>
  <c r="A168" i="126"/>
  <c r="A160" i="126"/>
  <c r="A152" i="126"/>
  <c r="A183" i="126"/>
  <c r="A175" i="126"/>
  <c r="A167" i="126"/>
  <c r="A159" i="126"/>
  <c r="A151" i="126"/>
  <c r="A158" i="126"/>
  <c r="A157" i="126"/>
  <c r="A182" i="126"/>
  <c r="A181" i="126"/>
  <c r="A166" i="126"/>
  <c r="A174" i="126"/>
  <c r="A173" i="126"/>
  <c r="A165" i="126"/>
  <c r="G633" i="55"/>
  <c r="H635" i="55"/>
  <c r="A635" i="55" s="1"/>
  <c r="G624" i="55"/>
  <c r="L287" i="124"/>
  <c r="D338" i="124"/>
  <c r="D23" i="124"/>
  <c r="D25" i="124" s="1"/>
  <c r="L315" i="130"/>
  <c r="L287" i="130" s="1"/>
  <c r="L270" i="130"/>
  <c r="L242" i="130" s="1"/>
  <c r="H590" i="55"/>
  <c r="I357" i="124"/>
  <c r="A361" i="124"/>
  <c r="I312" i="124"/>
  <c r="D203" i="124"/>
  <c r="H203" i="124" s="1"/>
  <c r="L242" i="124"/>
  <c r="I267" i="124"/>
  <c r="A396" i="124"/>
  <c r="N60" i="124"/>
  <c r="N83" i="124"/>
  <c r="A393" i="124"/>
  <c r="I87" i="124"/>
  <c r="A403" i="124"/>
  <c r="A362" i="124"/>
  <c r="A89" i="124"/>
  <c r="A400" i="124"/>
  <c r="N15" i="124"/>
  <c r="A33" i="124"/>
  <c r="N9" i="124"/>
  <c r="N235" i="124"/>
  <c r="I42" i="124"/>
  <c r="L279" i="124"/>
  <c r="N7" i="124"/>
  <c r="L9" i="124"/>
  <c r="N303" i="130"/>
  <c r="N311" i="130"/>
  <c r="A306" i="130"/>
  <c r="N287" i="130"/>
  <c r="N279" i="130"/>
  <c r="N274" i="130"/>
  <c r="A314" i="130"/>
  <c r="N309" i="130"/>
  <c r="A303" i="130"/>
  <c r="N292" i="130"/>
  <c r="N289" i="130"/>
  <c r="N272" i="130"/>
  <c r="N313" i="130"/>
  <c r="A309" i="130"/>
  <c r="N302" i="130"/>
  <c r="N295" i="130"/>
  <c r="N286" i="130"/>
  <c r="A308" i="130"/>
  <c r="N300" i="130"/>
  <c r="A301" i="130"/>
  <c r="N291" i="130"/>
  <c r="N277" i="130"/>
  <c r="N312" i="130"/>
  <c r="N315" i="130"/>
  <c r="N294" i="130"/>
  <c r="I312" i="130"/>
  <c r="I315" i="130" s="1"/>
  <c r="A271" i="130"/>
  <c r="N290" i="130"/>
  <c r="A307" i="130"/>
  <c r="N284" i="130"/>
  <c r="A315" i="130"/>
  <c r="N314" i="130"/>
  <c r="N280" i="130"/>
  <c r="N276" i="130"/>
  <c r="N271" i="130"/>
  <c r="N282" i="130"/>
  <c r="A312" i="130"/>
  <c r="A272" i="130"/>
  <c r="N306" i="130"/>
  <c r="N296" i="130"/>
  <c r="N278" i="130"/>
  <c r="N273" i="130"/>
  <c r="A313" i="130"/>
  <c r="A311" i="130"/>
  <c r="A274" i="130"/>
  <c r="N283" i="130"/>
  <c r="A302" i="130"/>
  <c r="N307" i="130"/>
  <c r="N308" i="130"/>
  <c r="N281" i="130"/>
  <c r="A300" i="130"/>
  <c r="N285" i="130"/>
  <c r="A273" i="130"/>
  <c r="N305" i="130"/>
  <c r="N304" i="130"/>
  <c r="N310" i="130"/>
  <c r="A310" i="130"/>
  <c r="N299" i="130"/>
  <c r="N301" i="130"/>
  <c r="A304" i="130"/>
  <c r="A305" i="130"/>
  <c r="N275" i="130"/>
  <c r="N297" i="130"/>
  <c r="A299" i="130"/>
  <c r="N298" i="130"/>
  <c r="N293" i="130"/>
  <c r="N288" i="130"/>
  <c r="N165" i="124"/>
  <c r="L144" i="124"/>
  <c r="A355" i="130"/>
  <c r="A359" i="130"/>
  <c r="N355" i="130"/>
  <c r="N349" i="130"/>
  <c r="N358" i="130"/>
  <c r="N353" i="130"/>
  <c r="A349" i="130"/>
  <c r="N339" i="130"/>
  <c r="N321" i="130"/>
  <c r="N348" i="130"/>
  <c r="N327" i="130"/>
  <c r="A360" i="130"/>
  <c r="N346" i="130"/>
  <c r="N341" i="130"/>
  <c r="A319" i="130"/>
  <c r="A316" i="130"/>
  <c r="N360" i="130"/>
  <c r="N352" i="130"/>
  <c r="N347" i="130"/>
  <c r="N323" i="130"/>
  <c r="A317" i="130"/>
  <c r="N334" i="130"/>
  <c r="A352" i="130"/>
  <c r="N345" i="130"/>
  <c r="N322" i="130"/>
  <c r="A318" i="130"/>
  <c r="N329" i="130"/>
  <c r="N317" i="130"/>
  <c r="N351" i="130"/>
  <c r="N340" i="130"/>
  <c r="A345" i="130"/>
  <c r="A344" i="130"/>
  <c r="A356" i="130"/>
  <c r="N354" i="130"/>
  <c r="N337" i="130"/>
  <c r="N338" i="130"/>
  <c r="N336" i="130"/>
  <c r="N320" i="130"/>
  <c r="N325" i="130"/>
  <c r="N328" i="130"/>
  <c r="I357" i="130"/>
  <c r="I360" i="130" s="1"/>
  <c r="N326" i="130"/>
  <c r="A350" i="130"/>
  <c r="A351" i="130"/>
  <c r="A348" i="130"/>
  <c r="A347" i="130"/>
  <c r="N316" i="130"/>
  <c r="N324" i="130"/>
  <c r="N330" i="130"/>
  <c r="N332" i="130"/>
  <c r="N318" i="130"/>
  <c r="N335" i="130"/>
  <c r="N350" i="130"/>
  <c r="N342" i="130"/>
  <c r="N331" i="130"/>
  <c r="A358" i="130"/>
  <c r="N357" i="130"/>
  <c r="N319" i="130"/>
  <c r="N333" i="130"/>
  <c r="N359" i="130"/>
  <c r="A357" i="130"/>
  <c r="N356" i="130"/>
  <c r="A353" i="130"/>
  <c r="A346" i="130"/>
  <c r="A354" i="130"/>
  <c r="N344" i="130"/>
  <c r="N343" i="130"/>
  <c r="N149" i="124"/>
  <c r="P36" i="61"/>
  <c r="H36" i="61"/>
  <c r="J36" i="61"/>
  <c r="A36" i="61"/>
  <c r="F36" i="61"/>
  <c r="D404" i="124"/>
  <c r="L404" i="124" s="1"/>
  <c r="L377" i="124" s="1"/>
  <c r="L404" i="130"/>
  <c r="L405" i="130" s="1"/>
  <c r="L377" i="130" s="1"/>
  <c r="A399" i="124"/>
  <c r="N269" i="130"/>
  <c r="I267" i="130"/>
  <c r="I270" i="130" s="1"/>
  <c r="A263" i="130"/>
  <c r="A257" i="130"/>
  <c r="N229" i="130"/>
  <c r="A255" i="130"/>
  <c r="N247" i="130"/>
  <c r="N228" i="130"/>
  <c r="A267" i="130"/>
  <c r="N254" i="130"/>
  <c r="N250" i="130"/>
  <c r="N238" i="130"/>
  <c r="N265" i="130"/>
  <c r="N260" i="130"/>
  <c r="N237" i="130"/>
  <c r="N266" i="130"/>
  <c r="A261" i="130"/>
  <c r="N253" i="130"/>
  <c r="N246" i="130"/>
  <c r="N242" i="130"/>
  <c r="A264" i="130"/>
  <c r="A260" i="130"/>
  <c r="N243" i="130"/>
  <c r="N234" i="130"/>
  <c r="N270" i="130"/>
  <c r="A259" i="130"/>
  <c r="N257" i="130"/>
  <c r="N245" i="130"/>
  <c r="N226" i="130"/>
  <c r="A268" i="130"/>
  <c r="N248" i="130"/>
  <c r="N252" i="130"/>
  <c r="N230" i="130"/>
  <c r="N267" i="130"/>
  <c r="N240" i="130"/>
  <c r="N263" i="130"/>
  <c r="N256" i="130"/>
  <c r="A265" i="130"/>
  <c r="A270" i="130"/>
  <c r="N232" i="130"/>
  <c r="N236" i="130"/>
  <c r="N264" i="130"/>
  <c r="N235" i="130"/>
  <c r="N259" i="130"/>
  <c r="N239" i="130"/>
  <c r="A254" i="130"/>
  <c r="A262" i="130"/>
  <c r="N268" i="130"/>
  <c r="N227" i="130"/>
  <c r="N258" i="130"/>
  <c r="A227" i="130"/>
  <c r="A269" i="130"/>
  <c r="A226" i="130"/>
  <c r="N233" i="130"/>
  <c r="A256" i="130"/>
  <c r="N261" i="130"/>
  <c r="A258" i="130"/>
  <c r="N231" i="130"/>
  <c r="N251" i="130"/>
  <c r="N255" i="130"/>
  <c r="A266" i="130"/>
  <c r="A229" i="130"/>
  <c r="N249" i="130"/>
  <c r="N244" i="130"/>
  <c r="N262" i="130"/>
  <c r="A228" i="130"/>
  <c r="N241" i="130"/>
  <c r="P35" i="61"/>
  <c r="A35" i="61"/>
  <c r="F35" i="61"/>
  <c r="H35" i="61"/>
  <c r="J35" i="61"/>
  <c r="A83" i="124"/>
  <c r="D396" i="124"/>
  <c r="H378" i="124" s="1"/>
  <c r="D378" i="130"/>
  <c r="H378" i="130" s="1"/>
  <c r="S334" i="131"/>
  <c r="D288" i="130"/>
  <c r="H288" i="130" s="1"/>
  <c r="A397" i="124"/>
  <c r="A402" i="124"/>
  <c r="A30" i="137"/>
  <c r="S285" i="131"/>
  <c r="A399" i="130"/>
  <c r="A404" i="130"/>
  <c r="A405" i="130"/>
  <c r="A402" i="130"/>
  <c r="A395" i="130"/>
  <c r="A389" i="130"/>
  <c r="A363" i="130"/>
  <c r="A403" i="130"/>
  <c r="A394" i="130"/>
  <c r="I402" i="130"/>
  <c r="I405" i="130" s="1"/>
  <c r="A396" i="130"/>
  <c r="A401" i="130"/>
  <c r="A390" i="130"/>
  <c r="A400" i="130"/>
  <c r="A364" i="130"/>
  <c r="A361" i="130"/>
  <c r="A392" i="130"/>
  <c r="A391" i="130"/>
  <c r="A398" i="130"/>
  <c r="A362" i="130"/>
  <c r="A393" i="130"/>
  <c r="A397" i="130"/>
  <c r="A391" i="124"/>
  <c r="A395" i="124"/>
  <c r="A392" i="124"/>
  <c r="A405" i="124"/>
  <c r="N152" i="124"/>
  <c r="N155" i="124"/>
  <c r="A398" i="124"/>
  <c r="A389" i="124"/>
  <c r="A394" i="124"/>
  <c r="G35" i="14"/>
  <c r="L359" i="130"/>
  <c r="L360" i="130" s="1"/>
  <c r="L332" i="130" s="1"/>
  <c r="AI319" i="126"/>
  <c r="A390" i="124"/>
  <c r="A363" i="124"/>
  <c r="P40" i="61"/>
  <c r="D373" i="130"/>
  <c r="D333" i="130"/>
  <c r="H333" i="130" s="1"/>
  <c r="A364" i="124"/>
  <c r="N176" i="124"/>
  <c r="AI369" i="126"/>
  <c r="AI269" i="126"/>
  <c r="G37" i="14"/>
  <c r="P39" i="61"/>
  <c r="A166" i="124"/>
  <c r="N161" i="124"/>
  <c r="N160" i="124"/>
  <c r="N302" i="124"/>
  <c r="N157" i="124"/>
  <c r="S284" i="131"/>
  <c r="D243" i="130"/>
  <c r="H243" i="130" s="1"/>
  <c r="I402" i="124"/>
  <c r="A404" i="124"/>
  <c r="S385" i="131"/>
  <c r="S335" i="131"/>
  <c r="N207" i="124"/>
  <c r="N216" i="124"/>
  <c r="U239" i="60"/>
  <c r="V239" i="60" s="1"/>
  <c r="D216" i="124"/>
  <c r="H198" i="124" s="1"/>
  <c r="U231" i="60"/>
  <c r="V231" i="60" s="1"/>
  <c r="D171" i="124"/>
  <c r="H153" i="124" s="1"/>
  <c r="U103" i="60"/>
  <c r="U87" i="60"/>
  <c r="U79" i="60"/>
  <c r="U126" i="60"/>
  <c r="D351" i="119"/>
  <c r="U223" i="60"/>
  <c r="V223" i="60" s="1"/>
  <c r="D126" i="124"/>
  <c r="U215" i="60"/>
  <c r="V215" i="60" s="1"/>
  <c r="D81" i="124"/>
  <c r="H63" i="124" s="1"/>
  <c r="U207" i="60"/>
  <c r="V207" i="60" s="1"/>
  <c r="D36" i="124"/>
  <c r="H18" i="124" s="1"/>
  <c r="U118" i="60"/>
  <c r="D306" i="119"/>
  <c r="U71" i="60"/>
  <c r="I222" i="124"/>
  <c r="N136" i="124"/>
  <c r="A137" i="124"/>
  <c r="N147" i="124"/>
  <c r="A180" i="124"/>
  <c r="N138" i="124"/>
  <c r="N145" i="124"/>
  <c r="N153" i="124"/>
  <c r="A169" i="124"/>
  <c r="N159" i="124"/>
  <c r="N170" i="124"/>
  <c r="N162" i="124"/>
  <c r="N172" i="124"/>
  <c r="A172" i="124"/>
  <c r="A164" i="124"/>
  <c r="N141" i="124"/>
  <c r="A167" i="124"/>
  <c r="A136" i="124"/>
  <c r="A176" i="124"/>
  <c r="N148" i="124"/>
  <c r="N158" i="124"/>
  <c r="A165" i="124"/>
  <c r="A178" i="124"/>
  <c r="N180" i="124"/>
  <c r="A139" i="124"/>
  <c r="A138" i="124"/>
  <c r="A175" i="124"/>
  <c r="N177" i="124"/>
  <c r="N142" i="124"/>
  <c r="N140" i="124"/>
  <c r="A179" i="124"/>
  <c r="N167" i="124"/>
  <c r="N171" i="124"/>
  <c r="N113" i="124"/>
  <c r="A32" i="14"/>
  <c r="A33" i="14"/>
  <c r="N139" i="124"/>
  <c r="N173" i="124"/>
  <c r="N144" i="124"/>
  <c r="N163" i="124"/>
  <c r="A171" i="124"/>
  <c r="N151" i="124"/>
  <c r="N137" i="124"/>
  <c r="L324" i="124"/>
  <c r="L189" i="124"/>
  <c r="K616" i="120"/>
  <c r="A498" i="55"/>
  <c r="N168" i="124"/>
  <c r="N169" i="124"/>
  <c r="N154" i="124"/>
  <c r="A168" i="124"/>
  <c r="N175" i="124"/>
  <c r="N178" i="124"/>
  <c r="N146" i="124"/>
  <c r="N166" i="124"/>
  <c r="A177" i="124"/>
  <c r="N156" i="124"/>
  <c r="H238" i="124"/>
  <c r="A173" i="124"/>
  <c r="N164" i="124"/>
  <c r="A174" i="124"/>
  <c r="A170" i="124"/>
  <c r="N143" i="124"/>
  <c r="N150" i="124"/>
  <c r="N174" i="124"/>
  <c r="G36" i="14"/>
  <c r="L62" i="124"/>
  <c r="A595" i="55"/>
  <c r="A588" i="55"/>
  <c r="G588" i="55"/>
  <c r="G589" i="55" s="1"/>
  <c r="A587" i="55"/>
  <c r="A565" i="55"/>
  <c r="F565" i="55"/>
  <c r="A602" i="55"/>
  <c r="F602" i="55"/>
  <c r="G594" i="55"/>
  <c r="G595" i="55" s="1"/>
  <c r="A594" i="55"/>
  <c r="F594" i="55"/>
  <c r="F595" i="55" s="1"/>
  <c r="H575" i="55"/>
  <c r="G574" i="55"/>
  <c r="G631" i="55"/>
  <c r="G602" i="55"/>
  <c r="G581" i="55"/>
  <c r="H582" i="55"/>
  <c r="A582" i="55" s="1"/>
  <c r="G565" i="55"/>
  <c r="H566" i="55"/>
  <c r="L152" i="124"/>
  <c r="D373" i="124"/>
  <c r="H373" i="124" s="1"/>
  <c r="L197" i="124"/>
  <c r="L99" i="124"/>
  <c r="D205" i="124"/>
  <c r="L107" i="124"/>
  <c r="L17" i="124"/>
  <c r="A34" i="14"/>
  <c r="I132" i="124"/>
  <c r="AI384" i="126"/>
  <c r="D359" i="124"/>
  <c r="L359" i="124" s="1"/>
  <c r="L332" i="124" s="1"/>
  <c r="L207" i="124"/>
  <c r="L234" i="124"/>
  <c r="AA269" i="126"/>
  <c r="D261" i="124"/>
  <c r="H243" i="124" s="1"/>
  <c r="L54" i="124"/>
  <c r="S85" i="126"/>
  <c r="S185" i="126"/>
  <c r="L73" i="124"/>
  <c r="S285" i="126"/>
  <c r="S335" i="126"/>
  <c r="S35" i="126"/>
  <c r="S235" i="126"/>
  <c r="AA369" i="126"/>
  <c r="D351" i="124"/>
  <c r="H333" i="124" s="1"/>
  <c r="S135" i="126"/>
  <c r="AA319" i="126"/>
  <c r="D306" i="124"/>
  <c r="H288" i="124" s="1"/>
  <c r="S385" i="126"/>
  <c r="H603" i="55"/>
  <c r="A603" i="55" s="1"/>
  <c r="O231" i="120"/>
  <c r="Q95" i="60" s="1"/>
  <c r="AA219" i="126"/>
  <c r="O231" i="125"/>
  <c r="AA169" i="126"/>
  <c r="AA119" i="126"/>
  <c r="H108" i="124"/>
  <c r="O156" i="125"/>
  <c r="AI119" i="126"/>
  <c r="O81" i="125"/>
  <c r="AA69" i="126"/>
  <c r="AA19" i="126"/>
  <c r="A38" i="126" s="1"/>
  <c r="O606" i="120"/>
  <c r="O531" i="120"/>
  <c r="O456" i="120"/>
  <c r="O156" i="120"/>
  <c r="Q87" i="60" s="1"/>
  <c r="O81" i="120"/>
  <c r="Q79" i="60" s="1"/>
  <c r="O6" i="120"/>
  <c r="Q71" i="60" s="1"/>
  <c r="L298" i="124"/>
  <c r="L343" i="124"/>
  <c r="L118" i="124"/>
  <c r="L27" i="124"/>
  <c r="L163" i="124"/>
  <c r="L387" i="124"/>
  <c r="M387" i="124" s="1"/>
  <c r="M386" i="124" s="1"/>
  <c r="L253" i="124"/>
  <c r="H328" i="124"/>
  <c r="D330" i="124"/>
  <c r="D68" i="124"/>
  <c r="H283" i="124"/>
  <c r="D285" i="124"/>
  <c r="H103" i="124"/>
  <c r="D105" i="124"/>
  <c r="D295" i="124"/>
  <c r="H293" i="124"/>
  <c r="D158" i="124"/>
  <c r="H13" i="124"/>
  <c r="D15" i="124"/>
  <c r="D383" i="124"/>
  <c r="H338" i="124"/>
  <c r="D340" i="124"/>
  <c r="H193" i="124"/>
  <c r="D195" i="124"/>
  <c r="D113" i="124"/>
  <c r="H248" i="124"/>
  <c r="D250" i="124"/>
  <c r="H58" i="124"/>
  <c r="D60" i="124"/>
  <c r="L387" i="122"/>
  <c r="M387" i="122" s="1"/>
  <c r="M386" i="122" s="1"/>
  <c r="D383" i="122"/>
  <c r="H383" i="122" s="1"/>
  <c r="D375" i="122"/>
  <c r="H373" i="122"/>
  <c r="O381" i="125"/>
  <c r="N301" i="124"/>
  <c r="N84" i="124"/>
  <c r="O6" i="125"/>
  <c r="A210" i="124"/>
  <c r="N275" i="124"/>
  <c r="N88" i="124"/>
  <c r="N293" i="124"/>
  <c r="N277" i="124"/>
  <c r="N77" i="124"/>
  <c r="N290" i="124"/>
  <c r="N284" i="124"/>
  <c r="A181" i="124"/>
  <c r="N68" i="124"/>
  <c r="A220" i="124"/>
  <c r="N56" i="124"/>
  <c r="N215" i="124"/>
  <c r="A224" i="124"/>
  <c r="N52" i="124"/>
  <c r="A305" i="124"/>
  <c r="A314" i="124"/>
  <c r="O531" i="125"/>
  <c r="N281" i="124"/>
  <c r="N225" i="124"/>
  <c r="N203" i="124"/>
  <c r="A271" i="124"/>
  <c r="N292" i="124"/>
  <c r="A218" i="124"/>
  <c r="A309" i="124"/>
  <c r="A40" i="124"/>
  <c r="N185" i="124"/>
  <c r="N72" i="124"/>
  <c r="N288" i="124"/>
  <c r="N90" i="124"/>
  <c r="A310" i="124"/>
  <c r="N38" i="124"/>
  <c r="A49" i="124"/>
  <c r="A79" i="124"/>
  <c r="N70" i="124"/>
  <c r="A77" i="124"/>
  <c r="A228" i="124"/>
  <c r="N183" i="124"/>
  <c r="N82" i="124"/>
  <c r="N285" i="124"/>
  <c r="N23" i="124"/>
  <c r="N65" i="124"/>
  <c r="N278" i="124"/>
  <c r="N49" i="124"/>
  <c r="N308" i="124"/>
  <c r="A315" i="124"/>
  <c r="N233" i="124"/>
  <c r="A261" i="124"/>
  <c r="A229" i="124"/>
  <c r="N198" i="124"/>
  <c r="N221" i="124"/>
  <c r="N78" i="124"/>
  <c r="N81" i="124"/>
  <c r="N67" i="124"/>
  <c r="N47" i="124"/>
  <c r="N276" i="124"/>
  <c r="N202" i="124"/>
  <c r="N222" i="124"/>
  <c r="A184" i="124"/>
  <c r="N220" i="124"/>
  <c r="A269" i="124"/>
  <c r="A225" i="124"/>
  <c r="A75" i="124"/>
  <c r="N50" i="124"/>
  <c r="N273" i="124"/>
  <c r="A304" i="124"/>
  <c r="N299" i="124"/>
  <c r="N294" i="124"/>
  <c r="A216" i="124"/>
  <c r="N243" i="124"/>
  <c r="N66" i="124"/>
  <c r="N229" i="124"/>
  <c r="A81" i="124"/>
  <c r="A85" i="124"/>
  <c r="N87" i="124"/>
  <c r="N85" i="124"/>
  <c r="K503" i="125"/>
  <c r="K504" i="125" s="1"/>
  <c r="K505" i="125" s="1"/>
  <c r="K506" i="125" s="1"/>
  <c r="K507" i="125" s="1"/>
  <c r="K508" i="125" s="1"/>
  <c r="K509" i="125" s="1"/>
  <c r="K510" i="125" s="1"/>
  <c r="K511" i="125" s="1"/>
  <c r="K512" i="125" s="1"/>
  <c r="K513" i="125" s="1"/>
  <c r="K514" i="125" s="1"/>
  <c r="K515" i="125" s="1"/>
  <c r="K516" i="125" s="1"/>
  <c r="K517" i="125" s="1"/>
  <c r="K518" i="125" s="1"/>
  <c r="K519" i="125" s="1"/>
  <c r="K520" i="125" s="1"/>
  <c r="K521" i="125" s="1"/>
  <c r="K522" i="125" s="1"/>
  <c r="K523" i="125" s="1"/>
  <c r="K524" i="125" s="1"/>
  <c r="K525" i="125" s="1"/>
  <c r="K353" i="125"/>
  <c r="K354" i="125" s="1"/>
  <c r="K355" i="125" s="1"/>
  <c r="K356" i="125" s="1"/>
  <c r="K357" i="125" s="1"/>
  <c r="K358" i="125" s="1"/>
  <c r="K359" i="125" s="1"/>
  <c r="K360" i="125" s="1"/>
  <c r="K361" i="125" s="1"/>
  <c r="K362" i="125" s="1"/>
  <c r="K363" i="125" s="1"/>
  <c r="K364" i="125" s="1"/>
  <c r="K365" i="125" s="1"/>
  <c r="K366" i="125" s="1"/>
  <c r="K367" i="125" s="1"/>
  <c r="K368" i="125" s="1"/>
  <c r="K369" i="125" s="1"/>
  <c r="K370" i="125" s="1"/>
  <c r="K371" i="125" s="1"/>
  <c r="K372" i="125" s="1"/>
  <c r="K373" i="125" s="1"/>
  <c r="K374" i="125" s="1"/>
  <c r="K375" i="125" s="1"/>
  <c r="K278" i="125"/>
  <c r="K279" i="125" s="1"/>
  <c r="K280" i="125" s="1"/>
  <c r="K281" i="125" s="1"/>
  <c r="K282" i="125" s="1"/>
  <c r="K283" i="125" s="1"/>
  <c r="K284" i="125" s="1"/>
  <c r="K285" i="125" s="1"/>
  <c r="K286" i="125" s="1"/>
  <c r="K287" i="125" s="1"/>
  <c r="K288" i="125" s="1"/>
  <c r="K289" i="125" s="1"/>
  <c r="K290" i="125" s="1"/>
  <c r="K291" i="125" s="1"/>
  <c r="K292" i="125" s="1"/>
  <c r="K293" i="125" s="1"/>
  <c r="K294" i="125" s="1"/>
  <c r="K295" i="125" s="1"/>
  <c r="K296" i="125" s="1"/>
  <c r="K297" i="125" s="1"/>
  <c r="K298" i="125" s="1"/>
  <c r="K299" i="125" s="1"/>
  <c r="K300" i="125" s="1"/>
  <c r="K203" i="125"/>
  <c r="K204" i="125" s="1"/>
  <c r="K205" i="125" s="1"/>
  <c r="K206" i="125" s="1"/>
  <c r="K207" i="125" s="1"/>
  <c r="K208" i="125" s="1"/>
  <c r="K209" i="125" s="1"/>
  <c r="K210" i="125" s="1"/>
  <c r="K211" i="125" s="1"/>
  <c r="K212" i="125" s="1"/>
  <c r="K213" i="125" s="1"/>
  <c r="K214" i="125" s="1"/>
  <c r="K215" i="125" s="1"/>
  <c r="K216" i="125" s="1"/>
  <c r="K217" i="125" s="1"/>
  <c r="K218" i="125" s="1"/>
  <c r="K219" i="125" s="1"/>
  <c r="K220" i="125" s="1"/>
  <c r="K221" i="125" s="1"/>
  <c r="K222" i="125" s="1"/>
  <c r="K223" i="125" s="1"/>
  <c r="K224" i="125" s="1"/>
  <c r="K225" i="125" s="1"/>
  <c r="K578" i="125"/>
  <c r="K579" i="125" s="1"/>
  <c r="K580" i="125" s="1"/>
  <c r="K581" i="125" s="1"/>
  <c r="K582" i="125" s="1"/>
  <c r="K583" i="125" s="1"/>
  <c r="K584" i="125" s="1"/>
  <c r="K585" i="125" s="1"/>
  <c r="K586" i="125" s="1"/>
  <c r="K587" i="125" s="1"/>
  <c r="K588" i="125" s="1"/>
  <c r="K589" i="125" s="1"/>
  <c r="K590" i="125" s="1"/>
  <c r="K591" i="125" s="1"/>
  <c r="K592" i="125" s="1"/>
  <c r="K593" i="125" s="1"/>
  <c r="K594" i="125" s="1"/>
  <c r="K595" i="125" s="1"/>
  <c r="K596" i="125" s="1"/>
  <c r="K597" i="125" s="1"/>
  <c r="K598" i="125" s="1"/>
  <c r="K599" i="125" s="1"/>
  <c r="K600" i="125" s="1"/>
  <c r="K428" i="125"/>
  <c r="K429" i="125" s="1"/>
  <c r="K430" i="125" s="1"/>
  <c r="K431" i="125" s="1"/>
  <c r="K432" i="125" s="1"/>
  <c r="K433" i="125" s="1"/>
  <c r="K434" i="125" s="1"/>
  <c r="K435" i="125" s="1"/>
  <c r="K436" i="125" s="1"/>
  <c r="K437" i="125" s="1"/>
  <c r="K438" i="125" s="1"/>
  <c r="K439" i="125" s="1"/>
  <c r="K440" i="125" s="1"/>
  <c r="K441" i="125" s="1"/>
  <c r="K442" i="125" s="1"/>
  <c r="K443" i="125" s="1"/>
  <c r="K444" i="125" s="1"/>
  <c r="K445" i="125" s="1"/>
  <c r="K446" i="125" s="1"/>
  <c r="K447" i="125" s="1"/>
  <c r="K448" i="125" s="1"/>
  <c r="K449" i="125" s="1"/>
  <c r="K450" i="125" s="1"/>
  <c r="K53" i="125"/>
  <c r="K54" i="125" s="1"/>
  <c r="K55" i="125" s="1"/>
  <c r="K56" i="125" s="1"/>
  <c r="K57" i="125" s="1"/>
  <c r="K58" i="125" s="1"/>
  <c r="K59" i="125" s="1"/>
  <c r="K60" i="125" s="1"/>
  <c r="K61" i="125" s="1"/>
  <c r="K62" i="125" s="1"/>
  <c r="K63" i="125" s="1"/>
  <c r="K64" i="125" s="1"/>
  <c r="K65" i="125" s="1"/>
  <c r="K66" i="125" s="1"/>
  <c r="K67" i="125" s="1"/>
  <c r="K68" i="125" s="1"/>
  <c r="K69" i="125" s="1"/>
  <c r="K70" i="125" s="1"/>
  <c r="K71" i="125" s="1"/>
  <c r="K72" i="125" s="1"/>
  <c r="K73" i="125" s="1"/>
  <c r="K74" i="125" s="1"/>
  <c r="K75" i="125" s="1"/>
  <c r="K128" i="125"/>
  <c r="K129" i="125" s="1"/>
  <c r="K130" i="125" s="1"/>
  <c r="K131" i="125" s="1"/>
  <c r="K132" i="125" s="1"/>
  <c r="K133" i="125" s="1"/>
  <c r="K134" i="125" s="1"/>
  <c r="K135" i="125" s="1"/>
  <c r="K136" i="125" s="1"/>
  <c r="K137" i="125" s="1"/>
  <c r="K138" i="125" s="1"/>
  <c r="K139" i="125" s="1"/>
  <c r="K140" i="125" s="1"/>
  <c r="K141" i="125" s="1"/>
  <c r="K142" i="125" s="1"/>
  <c r="K143" i="125" s="1"/>
  <c r="K144" i="125" s="1"/>
  <c r="K145" i="125" s="1"/>
  <c r="K146" i="125" s="1"/>
  <c r="K147" i="125" s="1"/>
  <c r="K148" i="125" s="1"/>
  <c r="K149" i="125" s="1"/>
  <c r="K150" i="125" s="1"/>
  <c r="A266" i="124"/>
  <c r="A223" i="124"/>
  <c r="N224" i="124"/>
  <c r="N205" i="124"/>
  <c r="N189" i="124"/>
  <c r="N206" i="124"/>
  <c r="N197" i="124"/>
  <c r="A124" i="124"/>
  <c r="N46" i="124"/>
  <c r="N59" i="124"/>
  <c r="N223" i="124"/>
  <c r="N287" i="124"/>
  <c r="A311" i="124"/>
  <c r="N274" i="124"/>
  <c r="N305" i="124"/>
  <c r="N300" i="124"/>
  <c r="N296" i="124"/>
  <c r="A209" i="124"/>
  <c r="N24" i="124"/>
  <c r="N17" i="124"/>
  <c r="N269" i="124"/>
  <c r="N58" i="124"/>
  <c r="N51" i="124"/>
  <c r="A226" i="124"/>
  <c r="N73" i="124"/>
  <c r="N79" i="124"/>
  <c r="N71" i="124"/>
  <c r="N89" i="124"/>
  <c r="O306" i="125"/>
  <c r="N250" i="124"/>
  <c r="N226" i="124"/>
  <c r="N267" i="124"/>
  <c r="N236" i="124"/>
  <c r="A214" i="124"/>
  <c r="A183" i="124"/>
  <c r="N298" i="124"/>
  <c r="N312" i="124"/>
  <c r="N286" i="124"/>
  <c r="A273" i="124"/>
  <c r="N199" i="124"/>
  <c r="N252" i="124"/>
  <c r="N237" i="124"/>
  <c r="A88" i="124"/>
  <c r="N271" i="124"/>
  <c r="N262" i="124"/>
  <c r="N212" i="124"/>
  <c r="N210" i="124"/>
  <c r="N201" i="124"/>
  <c r="A221" i="124"/>
  <c r="N48" i="124"/>
  <c r="N195" i="124"/>
  <c r="A302" i="124"/>
  <c r="A301" i="124"/>
  <c r="A47" i="124"/>
  <c r="N53" i="124"/>
  <c r="A300" i="124"/>
  <c r="A86" i="124"/>
  <c r="O606" i="125"/>
  <c r="N259" i="124"/>
  <c r="N194" i="124"/>
  <c r="N191" i="124"/>
  <c r="A213" i="124"/>
  <c r="N214" i="124"/>
  <c r="N213" i="124"/>
  <c r="A212" i="124"/>
  <c r="A299" i="124"/>
  <c r="A123" i="124"/>
  <c r="N209" i="124"/>
  <c r="A222" i="124"/>
  <c r="A78" i="124"/>
  <c r="N62" i="124"/>
  <c r="N64" i="124"/>
  <c r="N190" i="124"/>
  <c r="N315" i="124"/>
  <c r="A308" i="124"/>
  <c r="N279" i="124"/>
  <c r="N310" i="124"/>
  <c r="A313" i="124"/>
  <c r="N309" i="124"/>
  <c r="N303" i="124"/>
  <c r="N4" i="124"/>
  <c r="N19" i="124"/>
  <c r="A272" i="124"/>
  <c r="N120" i="124"/>
  <c r="N234" i="124"/>
  <c r="N314" i="124"/>
  <c r="N55" i="124"/>
  <c r="A270" i="124"/>
  <c r="N80" i="124"/>
  <c r="N270" i="124"/>
  <c r="O456" i="125"/>
  <c r="N245" i="124"/>
  <c r="N184" i="124"/>
  <c r="N282" i="124"/>
  <c r="N297" i="124"/>
  <c r="N240" i="124"/>
  <c r="N228" i="124"/>
  <c r="N181" i="124"/>
  <c r="N204" i="124"/>
  <c r="N193" i="124"/>
  <c r="N99" i="124"/>
  <c r="A90" i="124"/>
  <c r="N289" i="124"/>
  <c r="A219" i="124"/>
  <c r="N208" i="124"/>
  <c r="A211" i="124"/>
  <c r="N307" i="124"/>
  <c r="N187" i="124"/>
  <c r="A87" i="124"/>
  <c r="N61" i="124"/>
  <c r="A274" i="124"/>
  <c r="A306" i="124"/>
  <c r="A312" i="124"/>
  <c r="N306" i="124"/>
  <c r="N192" i="124"/>
  <c r="A258" i="124"/>
  <c r="A48" i="124"/>
  <c r="N217" i="124"/>
  <c r="N63" i="124"/>
  <c r="N263" i="124"/>
  <c r="N186" i="124"/>
  <c r="N188" i="124"/>
  <c r="A182" i="124"/>
  <c r="N218" i="124"/>
  <c r="A217" i="124"/>
  <c r="A215" i="124"/>
  <c r="N291" i="124"/>
  <c r="N74" i="124"/>
  <c r="A76" i="124"/>
  <c r="N75" i="124"/>
  <c r="N304" i="124"/>
  <c r="A303" i="124"/>
  <c r="N283" i="124"/>
  <c r="N280" i="124"/>
  <c r="N272" i="124"/>
  <c r="N313" i="124"/>
  <c r="A307" i="124"/>
  <c r="N35" i="124"/>
  <c r="A74" i="124"/>
  <c r="A80" i="124"/>
  <c r="A84" i="124"/>
  <c r="N69" i="124"/>
  <c r="A91" i="124"/>
  <c r="A36" i="124"/>
  <c r="A31" i="124"/>
  <c r="N100" i="124"/>
  <c r="N110" i="124"/>
  <c r="N133" i="124"/>
  <c r="N10" i="124"/>
  <c r="A34" i="124"/>
  <c r="A92" i="124"/>
  <c r="N105" i="124"/>
  <c r="A268" i="124"/>
  <c r="N260" i="124"/>
  <c r="N242" i="124"/>
  <c r="N230" i="124"/>
  <c r="N254" i="124"/>
  <c r="N265" i="124"/>
  <c r="A227" i="124"/>
  <c r="N268" i="124"/>
  <c r="N256" i="124"/>
  <c r="N131" i="124"/>
  <c r="N106" i="124"/>
  <c r="N91" i="124"/>
  <c r="A135" i="124"/>
  <c r="A37" i="124"/>
  <c r="A35" i="124"/>
  <c r="N3" i="124"/>
  <c r="N12" i="124"/>
  <c r="A41" i="124"/>
  <c r="N37" i="124"/>
  <c r="N39" i="124"/>
  <c r="A265" i="124"/>
  <c r="A267" i="124"/>
  <c r="N264" i="124"/>
  <c r="N96" i="124"/>
  <c r="N261" i="124"/>
  <c r="A264" i="124"/>
  <c r="N231" i="124"/>
  <c r="A82" i="124"/>
  <c r="N76" i="124"/>
  <c r="N57" i="124"/>
  <c r="N54" i="124"/>
  <c r="A46" i="124"/>
  <c r="N98" i="124"/>
  <c r="N116" i="124"/>
  <c r="N135" i="124"/>
  <c r="A44" i="124"/>
  <c r="N25" i="124"/>
  <c r="A94" i="124"/>
  <c r="N31" i="124"/>
  <c r="N33" i="124"/>
  <c r="N36" i="124"/>
  <c r="N257" i="124"/>
  <c r="A255" i="124"/>
  <c r="A254" i="124"/>
  <c r="N126" i="124"/>
  <c r="N119" i="124"/>
  <c r="N93" i="124"/>
  <c r="N1" i="124"/>
  <c r="A2" i="124"/>
  <c r="A4" i="124"/>
  <c r="N27" i="124"/>
  <c r="N42" i="124"/>
  <c r="N41" i="124"/>
  <c r="N43" i="124"/>
  <c r="A260" i="124"/>
  <c r="A262" i="124"/>
  <c r="A259" i="124"/>
  <c r="A257" i="124"/>
  <c r="N255" i="124"/>
  <c r="N258" i="124"/>
  <c r="A125" i="124"/>
  <c r="N22" i="124"/>
  <c r="A119" i="124"/>
  <c r="N130" i="124"/>
  <c r="N114" i="124"/>
  <c r="A134" i="124"/>
  <c r="N122" i="124"/>
  <c r="N108" i="124"/>
  <c r="N11" i="124"/>
  <c r="N6" i="124"/>
  <c r="N8" i="124"/>
  <c r="N29" i="124"/>
  <c r="N45" i="124"/>
  <c r="A43" i="124"/>
  <c r="A45" i="124"/>
  <c r="N253" i="124"/>
  <c r="A256" i="124"/>
  <c r="N249" i="124"/>
  <c r="N132" i="124"/>
  <c r="N247" i="124"/>
  <c r="N251" i="124"/>
  <c r="N248" i="124"/>
  <c r="N266" i="124"/>
  <c r="A133" i="124"/>
  <c r="N123" i="124"/>
  <c r="N109" i="124"/>
  <c r="N103" i="124"/>
  <c r="N127" i="124"/>
  <c r="N104" i="124"/>
  <c r="N124" i="124"/>
  <c r="N134" i="124"/>
  <c r="A122" i="124"/>
  <c r="N94" i="124"/>
  <c r="N101" i="124"/>
  <c r="A128" i="124"/>
  <c r="N111" i="124"/>
  <c r="N95" i="124"/>
  <c r="A131" i="124"/>
  <c r="N121" i="124"/>
  <c r="A93" i="124"/>
  <c r="N117" i="124"/>
  <c r="N129" i="124"/>
  <c r="A121" i="124"/>
  <c r="N97" i="124"/>
  <c r="N92" i="124"/>
  <c r="N128" i="124"/>
  <c r="N112" i="124"/>
  <c r="N115" i="124"/>
  <c r="N107" i="124"/>
  <c r="N44" i="124"/>
  <c r="A42" i="124"/>
  <c r="N20" i="124"/>
  <c r="N21" i="124"/>
  <c r="A3" i="124"/>
  <c r="N40" i="124"/>
  <c r="N26" i="124"/>
  <c r="A38" i="124"/>
  <c r="N18" i="124"/>
  <c r="N34" i="124"/>
  <c r="A127" i="124"/>
  <c r="N28" i="124"/>
  <c r="N30" i="124"/>
  <c r="A30" i="124"/>
  <c r="A130" i="124"/>
  <c r="A39" i="124"/>
  <c r="A132" i="124"/>
  <c r="A129" i="124"/>
  <c r="N118" i="124"/>
  <c r="N13" i="124"/>
  <c r="A32" i="124"/>
  <c r="A29" i="124"/>
  <c r="N32" i="124"/>
  <c r="N2" i="124"/>
  <c r="N14" i="124"/>
  <c r="N241" i="124"/>
  <c r="A126" i="124"/>
  <c r="A263" i="124"/>
  <c r="N246" i="124"/>
  <c r="N244" i="124"/>
  <c r="N125" i="124"/>
  <c r="N239" i="124"/>
  <c r="N227" i="124"/>
  <c r="N232" i="124"/>
  <c r="N102" i="124"/>
  <c r="N5" i="124"/>
  <c r="N238" i="124"/>
  <c r="N295" i="124"/>
  <c r="N311" i="124"/>
  <c r="N219" i="124"/>
  <c r="N182" i="124"/>
  <c r="N196" i="124"/>
  <c r="N211" i="124"/>
  <c r="O306" i="120"/>
  <c r="Q103" i="60" s="1"/>
  <c r="O381" i="120"/>
  <c r="Q110" i="60" s="1"/>
  <c r="K353" i="120"/>
  <c r="K354" i="120" s="1"/>
  <c r="K355" i="120" s="1"/>
  <c r="K356" i="120" s="1"/>
  <c r="K357" i="120" s="1"/>
  <c r="K358" i="120" s="1"/>
  <c r="K359" i="120" s="1"/>
  <c r="K360" i="120" s="1"/>
  <c r="K361" i="120" s="1"/>
  <c r="K362" i="120" s="1"/>
  <c r="K363" i="120" s="1"/>
  <c r="K364" i="120" s="1"/>
  <c r="K365" i="120" s="1"/>
  <c r="K366" i="120" s="1"/>
  <c r="K367" i="120" s="1"/>
  <c r="K368" i="120" s="1"/>
  <c r="K369" i="120" s="1"/>
  <c r="K370" i="120" s="1"/>
  <c r="K371" i="120" s="1"/>
  <c r="K372" i="120" s="1"/>
  <c r="K373" i="120" s="1"/>
  <c r="K374" i="120" s="1"/>
  <c r="K375" i="120" s="1"/>
  <c r="K428" i="120"/>
  <c r="K429" i="120" s="1"/>
  <c r="K430" i="120" s="1"/>
  <c r="K431" i="120" s="1"/>
  <c r="K432" i="120" s="1"/>
  <c r="K433" i="120" s="1"/>
  <c r="K434" i="120" s="1"/>
  <c r="K435" i="120" s="1"/>
  <c r="K436" i="120" s="1"/>
  <c r="K437" i="120" s="1"/>
  <c r="K438" i="120" s="1"/>
  <c r="K439" i="120" s="1"/>
  <c r="K440" i="120" s="1"/>
  <c r="K441" i="120" s="1"/>
  <c r="K442" i="120" s="1"/>
  <c r="K443" i="120" s="1"/>
  <c r="K444" i="120" s="1"/>
  <c r="K445" i="120" s="1"/>
  <c r="K446" i="120" s="1"/>
  <c r="K447" i="120" s="1"/>
  <c r="K448" i="120" s="1"/>
  <c r="K449" i="120" s="1"/>
  <c r="K450" i="120" s="1"/>
  <c r="K578" i="120"/>
  <c r="K579" i="120" s="1"/>
  <c r="K580" i="120" s="1"/>
  <c r="K581" i="120" s="1"/>
  <c r="K582" i="120" s="1"/>
  <c r="K583" i="120" s="1"/>
  <c r="K584" i="120" s="1"/>
  <c r="K585" i="120" s="1"/>
  <c r="K586" i="120" s="1"/>
  <c r="K587" i="120" s="1"/>
  <c r="K588" i="120" s="1"/>
  <c r="K589" i="120" s="1"/>
  <c r="K590" i="120" s="1"/>
  <c r="K591" i="120" s="1"/>
  <c r="K592" i="120" s="1"/>
  <c r="K593" i="120" s="1"/>
  <c r="K594" i="120" s="1"/>
  <c r="K595" i="120" s="1"/>
  <c r="K596" i="120" s="1"/>
  <c r="K597" i="120" s="1"/>
  <c r="K598" i="120" s="1"/>
  <c r="K599" i="120" s="1"/>
  <c r="K600" i="120" s="1"/>
  <c r="K278" i="120"/>
  <c r="K279" i="120" s="1"/>
  <c r="K280" i="120" s="1"/>
  <c r="K281" i="120" s="1"/>
  <c r="K282" i="120" s="1"/>
  <c r="K283" i="120" s="1"/>
  <c r="K284" i="120" s="1"/>
  <c r="K285" i="120" s="1"/>
  <c r="K286" i="120" s="1"/>
  <c r="K287" i="120" s="1"/>
  <c r="K288" i="120" s="1"/>
  <c r="K289" i="120" s="1"/>
  <c r="K290" i="120" s="1"/>
  <c r="K291" i="120" s="1"/>
  <c r="K292" i="120" s="1"/>
  <c r="K293" i="120" s="1"/>
  <c r="K294" i="120" s="1"/>
  <c r="K295" i="120" s="1"/>
  <c r="K296" i="120" s="1"/>
  <c r="K297" i="120" s="1"/>
  <c r="K298" i="120" s="1"/>
  <c r="K299" i="120" s="1"/>
  <c r="K300" i="120" s="1"/>
  <c r="K53" i="120"/>
  <c r="K54" i="120" s="1"/>
  <c r="K55" i="120" s="1"/>
  <c r="K56" i="120" s="1"/>
  <c r="K57" i="120" s="1"/>
  <c r="K58" i="120" s="1"/>
  <c r="K59" i="120" s="1"/>
  <c r="K60" i="120" s="1"/>
  <c r="K61" i="120" s="1"/>
  <c r="K62" i="120" s="1"/>
  <c r="K63" i="120" s="1"/>
  <c r="K64" i="120" s="1"/>
  <c r="K65" i="120" s="1"/>
  <c r="K66" i="120" s="1"/>
  <c r="K67" i="120" s="1"/>
  <c r="K68" i="120" s="1"/>
  <c r="K69" i="120" s="1"/>
  <c r="K70" i="120" s="1"/>
  <c r="K71" i="120" s="1"/>
  <c r="K72" i="120" s="1"/>
  <c r="K73" i="120" s="1"/>
  <c r="K74" i="120" s="1"/>
  <c r="K75" i="120" s="1"/>
  <c r="K128" i="120"/>
  <c r="K129" i="120" s="1"/>
  <c r="K130" i="120" s="1"/>
  <c r="K131" i="120" s="1"/>
  <c r="K132" i="120" s="1"/>
  <c r="K133" i="120" s="1"/>
  <c r="K134" i="120" s="1"/>
  <c r="K135" i="120" s="1"/>
  <c r="K136" i="120" s="1"/>
  <c r="K137" i="120" s="1"/>
  <c r="K138" i="120" s="1"/>
  <c r="K139" i="120" s="1"/>
  <c r="K140" i="120" s="1"/>
  <c r="K141" i="120" s="1"/>
  <c r="K142" i="120" s="1"/>
  <c r="K143" i="120" s="1"/>
  <c r="K144" i="120" s="1"/>
  <c r="K145" i="120" s="1"/>
  <c r="K146" i="120" s="1"/>
  <c r="K147" i="120" s="1"/>
  <c r="K148" i="120" s="1"/>
  <c r="K149" i="120" s="1"/>
  <c r="K150" i="120" s="1"/>
  <c r="K203" i="120"/>
  <c r="K204" i="120" s="1"/>
  <c r="K205" i="120" s="1"/>
  <c r="K206" i="120" s="1"/>
  <c r="K207" i="120" s="1"/>
  <c r="K208" i="120" s="1"/>
  <c r="K209" i="120" s="1"/>
  <c r="K210" i="120" s="1"/>
  <c r="K211" i="120" s="1"/>
  <c r="K212" i="120" s="1"/>
  <c r="K213" i="120" s="1"/>
  <c r="K214" i="120" s="1"/>
  <c r="K215" i="120" s="1"/>
  <c r="K216" i="120" s="1"/>
  <c r="K217" i="120" s="1"/>
  <c r="K218" i="120" s="1"/>
  <c r="K219" i="120" s="1"/>
  <c r="K220" i="120" s="1"/>
  <c r="K221" i="120" s="1"/>
  <c r="K222" i="120" s="1"/>
  <c r="K223" i="120" s="1"/>
  <c r="K224" i="120" s="1"/>
  <c r="K225" i="120" s="1"/>
  <c r="K503" i="120"/>
  <c r="K504" i="120" s="1"/>
  <c r="K505" i="120" s="1"/>
  <c r="K506" i="120" s="1"/>
  <c r="K507" i="120" s="1"/>
  <c r="K508" i="120" s="1"/>
  <c r="K509" i="120" s="1"/>
  <c r="K510" i="120" s="1"/>
  <c r="K511" i="120" s="1"/>
  <c r="K512" i="120" s="1"/>
  <c r="K513" i="120" s="1"/>
  <c r="K514" i="120" s="1"/>
  <c r="K515" i="120" s="1"/>
  <c r="K516" i="120" s="1"/>
  <c r="K517" i="120" s="1"/>
  <c r="K518" i="120" s="1"/>
  <c r="K519" i="120" s="1"/>
  <c r="K520" i="120" s="1"/>
  <c r="K521" i="120" s="1"/>
  <c r="K522" i="120" s="1"/>
  <c r="K523" i="120" s="1"/>
  <c r="K524" i="120" s="1"/>
  <c r="K525" i="120" s="1"/>
  <c r="S423" i="118"/>
  <c r="S84" i="118" l="1"/>
  <c r="P79" i="60"/>
  <c r="A34" i="118"/>
  <c r="A38" i="118"/>
  <c r="A37" i="118"/>
  <c r="A36" i="118"/>
  <c r="S236" i="118"/>
  <c r="A236" i="118" s="1"/>
  <c r="P103" i="60"/>
  <c r="G634" i="55"/>
  <c r="A29" i="137"/>
  <c r="H23" i="124"/>
  <c r="A388" i="126"/>
  <c r="A387" i="126"/>
  <c r="A386" i="126"/>
  <c r="A287" i="126"/>
  <c r="A286" i="126"/>
  <c r="A288" i="126"/>
  <c r="A238" i="126"/>
  <c r="A237" i="126"/>
  <c r="A236" i="126"/>
  <c r="A137" i="126"/>
  <c r="A138" i="126"/>
  <c r="A136" i="126"/>
  <c r="A337" i="126"/>
  <c r="A338" i="126"/>
  <c r="A336" i="126"/>
  <c r="A87" i="126"/>
  <c r="A86" i="126"/>
  <c r="A88" i="126"/>
  <c r="A188" i="126"/>
  <c r="A187" i="126"/>
  <c r="A186" i="126"/>
  <c r="G635" i="55"/>
  <c r="F590" i="55"/>
  <c r="G590" i="55"/>
  <c r="A590" i="55"/>
  <c r="D375" i="130"/>
  <c r="H373" i="130"/>
  <c r="P41" i="61"/>
  <c r="L41" i="61"/>
  <c r="N41" i="61"/>
  <c r="D375" i="124"/>
  <c r="K617" i="120"/>
  <c r="A499" i="55"/>
  <c r="G566" i="55"/>
  <c r="A566" i="55"/>
  <c r="F566" i="55"/>
  <c r="A575" i="55"/>
  <c r="H576" i="55"/>
  <c r="F575" i="55"/>
  <c r="F603" i="55"/>
  <c r="G575" i="55"/>
  <c r="G582" i="55"/>
  <c r="H583" i="55"/>
  <c r="H567" i="55"/>
  <c r="A567" i="55" s="1"/>
  <c r="G603" i="55"/>
  <c r="H604" i="55"/>
  <c r="A604" i="55" s="1"/>
  <c r="H68" i="124"/>
  <c r="D70" i="124"/>
  <c r="D115" i="124"/>
  <c r="H113" i="124"/>
  <c r="D385" i="124"/>
  <c r="H383" i="124"/>
  <c r="H158" i="124"/>
  <c r="D160" i="124"/>
  <c r="D385" i="122"/>
  <c r="J496" i="55"/>
  <c r="I496" i="55"/>
  <c r="H496" i="55" s="1"/>
  <c r="J495" i="55"/>
  <c r="I495" i="55"/>
  <c r="H495" i="55" s="1"/>
  <c r="A495" i="55" s="1"/>
  <c r="G495" i="55"/>
  <c r="F495" i="55"/>
  <c r="D495" i="55"/>
  <c r="C495" i="55"/>
  <c r="B495" i="55"/>
  <c r="J460" i="55"/>
  <c r="I460" i="55"/>
  <c r="H460" i="55" s="1"/>
  <c r="A460" i="55" s="1"/>
  <c r="J459" i="55"/>
  <c r="I459" i="55"/>
  <c r="H459" i="55" s="1"/>
  <c r="A459" i="55" s="1"/>
  <c r="J458" i="55"/>
  <c r="I458" i="55"/>
  <c r="J434" i="55"/>
  <c r="I434" i="55"/>
  <c r="D434" i="55"/>
  <c r="C434" i="55"/>
  <c r="B434" i="55"/>
  <c r="H362" i="119"/>
  <c r="N373" i="119" s="1"/>
  <c r="A23" i="61"/>
  <c r="C23" i="61"/>
  <c r="B23" i="61"/>
  <c r="C14" i="61"/>
  <c r="B14" i="61"/>
  <c r="J15" i="14"/>
  <c r="I15" i="14"/>
  <c r="H15" i="14"/>
  <c r="D15" i="14"/>
  <c r="C15" i="14"/>
  <c r="J21" i="14"/>
  <c r="I21" i="14"/>
  <c r="H21" i="14"/>
  <c r="E21" i="14"/>
  <c r="A21" i="14" s="1"/>
  <c r="D21" i="14"/>
  <c r="C21" i="14"/>
  <c r="J12" i="14"/>
  <c r="I12" i="14"/>
  <c r="H12" i="14"/>
  <c r="D12" i="14"/>
  <c r="C12" i="14"/>
  <c r="AQ438" i="118"/>
  <c r="AQ423" i="118"/>
  <c r="E430" i="118" s="1"/>
  <c r="K423" i="118"/>
  <c r="S439" i="118" s="1"/>
  <c r="AO407" i="118"/>
  <c r="E434" i="118" s="1"/>
  <c r="Z407" i="118"/>
  <c r="G423" i="118" s="1"/>
  <c r="L407" i="118"/>
  <c r="C423" i="118" s="1"/>
  <c r="G130" i="59"/>
  <c r="A130" i="59" s="1"/>
  <c r="E130" i="59"/>
  <c r="D130" i="59"/>
  <c r="C130" i="59"/>
  <c r="G63" i="59"/>
  <c r="A63" i="59" s="1"/>
  <c r="L132" i="111"/>
  <c r="K132" i="111"/>
  <c r="J132" i="111"/>
  <c r="I132" i="111"/>
  <c r="G132" i="111"/>
  <c r="L131" i="111"/>
  <c r="K131" i="111"/>
  <c r="J131" i="111"/>
  <c r="I131" i="111"/>
  <c r="G131" i="111"/>
  <c r="L130" i="111"/>
  <c r="K130" i="111"/>
  <c r="J130" i="111"/>
  <c r="I130" i="111"/>
  <c r="G130" i="111"/>
  <c r="L129" i="111"/>
  <c r="K129" i="111"/>
  <c r="J129" i="111"/>
  <c r="I129" i="111"/>
  <c r="G129" i="111"/>
  <c r="L128" i="111"/>
  <c r="K128" i="111"/>
  <c r="J128" i="111"/>
  <c r="I128" i="111"/>
  <c r="G128" i="111"/>
  <c r="L127" i="111"/>
  <c r="K127" i="111"/>
  <c r="J127" i="111"/>
  <c r="I127" i="111"/>
  <c r="G127" i="111"/>
  <c r="L126" i="111"/>
  <c r="K126" i="111"/>
  <c r="J126" i="111"/>
  <c r="I126" i="111"/>
  <c r="G126" i="111"/>
  <c r="L125" i="111"/>
  <c r="K125" i="111"/>
  <c r="J125" i="111"/>
  <c r="I125" i="111"/>
  <c r="G125" i="111"/>
  <c r="F125" i="111"/>
  <c r="E125" i="111"/>
  <c r="D125" i="111"/>
  <c r="C125" i="111"/>
  <c r="B125" i="111"/>
  <c r="L124" i="111"/>
  <c r="K124" i="111"/>
  <c r="J124" i="111"/>
  <c r="I124" i="111"/>
  <c r="G124" i="111"/>
  <c r="L123" i="111"/>
  <c r="K123" i="111"/>
  <c r="J123" i="111"/>
  <c r="I123" i="111"/>
  <c r="G123" i="111"/>
  <c r="L122" i="111"/>
  <c r="K122" i="111"/>
  <c r="J122" i="111"/>
  <c r="I122" i="111"/>
  <c r="G122" i="111"/>
  <c r="L121" i="111"/>
  <c r="K121" i="111"/>
  <c r="J121" i="111"/>
  <c r="I121" i="111"/>
  <c r="G121" i="111"/>
  <c r="L120" i="111"/>
  <c r="K120" i="111"/>
  <c r="J120" i="111"/>
  <c r="I120" i="111"/>
  <c r="G120" i="111"/>
  <c r="L119" i="111"/>
  <c r="K119" i="111"/>
  <c r="J119" i="111"/>
  <c r="I119" i="111"/>
  <c r="G119" i="111"/>
  <c r="L118" i="111"/>
  <c r="K118" i="111"/>
  <c r="J118" i="111"/>
  <c r="I118" i="111"/>
  <c r="G118" i="111"/>
  <c r="L117" i="111"/>
  <c r="K117" i="111"/>
  <c r="J117" i="111"/>
  <c r="I117" i="111"/>
  <c r="G117" i="111"/>
  <c r="F117" i="111"/>
  <c r="E117" i="111"/>
  <c r="D117" i="111"/>
  <c r="C117" i="111"/>
  <c r="B117" i="111"/>
  <c r="L116" i="111"/>
  <c r="K116" i="111"/>
  <c r="J116" i="111"/>
  <c r="I116" i="111"/>
  <c r="G116" i="111"/>
  <c r="L115" i="111"/>
  <c r="K115" i="111"/>
  <c r="J115" i="111"/>
  <c r="I115" i="111"/>
  <c r="G115" i="111"/>
  <c r="L114" i="111"/>
  <c r="K114" i="111"/>
  <c r="J114" i="111"/>
  <c r="I114" i="111"/>
  <c r="G114" i="111"/>
  <c r="L113" i="111"/>
  <c r="K113" i="111"/>
  <c r="J113" i="111"/>
  <c r="I113" i="111"/>
  <c r="G113" i="111"/>
  <c r="L112" i="111"/>
  <c r="K112" i="111"/>
  <c r="J112" i="111"/>
  <c r="I112" i="111"/>
  <c r="G112" i="111"/>
  <c r="L111" i="111"/>
  <c r="K111" i="111"/>
  <c r="J111" i="111"/>
  <c r="I111" i="111"/>
  <c r="G111" i="111"/>
  <c r="E112" i="59" s="1"/>
  <c r="L110" i="111"/>
  <c r="K110" i="111"/>
  <c r="J110" i="111"/>
  <c r="I110" i="111"/>
  <c r="G110" i="111"/>
  <c r="E111" i="59" s="1"/>
  <c r="L109" i="111"/>
  <c r="K109" i="111"/>
  <c r="J109" i="111"/>
  <c r="I109" i="111"/>
  <c r="G109" i="111"/>
  <c r="F109" i="111"/>
  <c r="E109" i="111"/>
  <c r="D109" i="111"/>
  <c r="C109" i="111"/>
  <c r="B109" i="111"/>
  <c r="L108" i="111"/>
  <c r="K108" i="111"/>
  <c r="J108" i="111"/>
  <c r="I108" i="111"/>
  <c r="G108" i="111"/>
  <c r="L107" i="111"/>
  <c r="K107" i="111"/>
  <c r="J107" i="111"/>
  <c r="I107" i="111"/>
  <c r="G107" i="111"/>
  <c r="L106" i="111"/>
  <c r="K106" i="111"/>
  <c r="J106" i="111"/>
  <c r="I106" i="111"/>
  <c r="G106" i="111"/>
  <c r="L105" i="111"/>
  <c r="K105" i="111"/>
  <c r="J105" i="111"/>
  <c r="I105" i="111"/>
  <c r="G105" i="111"/>
  <c r="L104" i="111"/>
  <c r="K104" i="111"/>
  <c r="J104" i="111"/>
  <c r="I104" i="111"/>
  <c r="G104" i="111"/>
  <c r="L103" i="111"/>
  <c r="K103" i="111"/>
  <c r="J103" i="111"/>
  <c r="I103" i="111"/>
  <c r="G103" i="111"/>
  <c r="L102" i="111"/>
  <c r="K102" i="111"/>
  <c r="J102" i="111"/>
  <c r="I102" i="111"/>
  <c r="G102" i="111"/>
  <c r="E103" i="59" s="1"/>
  <c r="L101" i="111"/>
  <c r="K101" i="111"/>
  <c r="J101" i="111"/>
  <c r="I101" i="111"/>
  <c r="G101" i="111"/>
  <c r="F101" i="111"/>
  <c r="E101" i="111"/>
  <c r="D101" i="111"/>
  <c r="C101" i="111"/>
  <c r="B101" i="111"/>
  <c r="L100" i="111"/>
  <c r="K100" i="111"/>
  <c r="J100" i="111"/>
  <c r="I100" i="111"/>
  <c r="G100" i="111"/>
  <c r="L99" i="111"/>
  <c r="K99" i="111"/>
  <c r="J99" i="111"/>
  <c r="I99" i="111"/>
  <c r="G99" i="111"/>
  <c r="L98" i="111"/>
  <c r="K98" i="111"/>
  <c r="J98" i="111"/>
  <c r="I98" i="111"/>
  <c r="G98" i="111"/>
  <c r="L97" i="111"/>
  <c r="K97" i="111"/>
  <c r="J97" i="111"/>
  <c r="I97" i="111"/>
  <c r="G97" i="111"/>
  <c r="L96" i="111"/>
  <c r="K96" i="111"/>
  <c r="J96" i="111"/>
  <c r="I96" i="111"/>
  <c r="G96" i="111"/>
  <c r="L95" i="111"/>
  <c r="K95" i="111"/>
  <c r="J95" i="111"/>
  <c r="I95" i="111"/>
  <c r="G95" i="111"/>
  <c r="L94" i="111"/>
  <c r="K94" i="111"/>
  <c r="J94" i="111"/>
  <c r="I94" i="111"/>
  <c r="G94" i="111"/>
  <c r="L93" i="111"/>
  <c r="K93" i="111"/>
  <c r="J93" i="111"/>
  <c r="I93" i="111"/>
  <c r="G93" i="111"/>
  <c r="F93" i="111"/>
  <c r="E93" i="111"/>
  <c r="D93" i="111"/>
  <c r="C93" i="111"/>
  <c r="B93" i="111"/>
  <c r="L92" i="111"/>
  <c r="K92" i="111"/>
  <c r="J92" i="111"/>
  <c r="I92" i="111"/>
  <c r="G92" i="111"/>
  <c r="L91" i="111"/>
  <c r="K91" i="111"/>
  <c r="J91" i="111"/>
  <c r="I91" i="111"/>
  <c r="G91" i="111"/>
  <c r="L90" i="111"/>
  <c r="K90" i="111"/>
  <c r="J90" i="111"/>
  <c r="I90" i="111"/>
  <c r="G90" i="111"/>
  <c r="L89" i="111"/>
  <c r="K89" i="111"/>
  <c r="J89" i="111"/>
  <c r="I89" i="111"/>
  <c r="G89" i="111"/>
  <c r="L88" i="111"/>
  <c r="K88" i="111"/>
  <c r="J88" i="111"/>
  <c r="I88" i="111"/>
  <c r="G88" i="111"/>
  <c r="L87" i="111"/>
  <c r="K87" i="111"/>
  <c r="J87" i="111"/>
  <c r="I87" i="111"/>
  <c r="G87" i="111"/>
  <c r="L86" i="111"/>
  <c r="K86" i="111"/>
  <c r="J86" i="111"/>
  <c r="I86" i="111"/>
  <c r="G86" i="111"/>
  <c r="L85" i="111"/>
  <c r="K85" i="111"/>
  <c r="J85" i="111"/>
  <c r="I85" i="111"/>
  <c r="G85" i="111"/>
  <c r="F85" i="111"/>
  <c r="E85" i="111"/>
  <c r="D85" i="111"/>
  <c r="C85" i="111"/>
  <c r="B85" i="111"/>
  <c r="L84" i="111"/>
  <c r="K84" i="111"/>
  <c r="J84" i="111"/>
  <c r="I84" i="111"/>
  <c r="G84" i="111"/>
  <c r="L83" i="111"/>
  <c r="K83" i="111"/>
  <c r="J83" i="111"/>
  <c r="I83" i="111"/>
  <c r="G83" i="111"/>
  <c r="L82" i="111"/>
  <c r="K82" i="111"/>
  <c r="J82" i="111"/>
  <c r="I82" i="111"/>
  <c r="G82" i="111"/>
  <c r="L81" i="111"/>
  <c r="K81" i="111"/>
  <c r="J81" i="111"/>
  <c r="I81" i="111"/>
  <c r="G81" i="111"/>
  <c r="L80" i="111"/>
  <c r="K80" i="111"/>
  <c r="J80" i="111"/>
  <c r="I80" i="111"/>
  <c r="G80" i="111"/>
  <c r="L79" i="111"/>
  <c r="K79" i="111"/>
  <c r="J79" i="111"/>
  <c r="I79" i="111"/>
  <c r="G79" i="111"/>
  <c r="L78" i="111"/>
  <c r="K78" i="111"/>
  <c r="J78" i="111"/>
  <c r="I78" i="111"/>
  <c r="G78" i="111"/>
  <c r="L77" i="111"/>
  <c r="K77" i="111"/>
  <c r="J77" i="111"/>
  <c r="I77" i="111"/>
  <c r="G77" i="111"/>
  <c r="F77" i="111"/>
  <c r="E77" i="111"/>
  <c r="D77" i="111"/>
  <c r="C77" i="111"/>
  <c r="B77" i="111"/>
  <c r="L76" i="111"/>
  <c r="K76" i="111"/>
  <c r="J76" i="111"/>
  <c r="I76" i="111"/>
  <c r="G76" i="111"/>
  <c r="L75" i="111"/>
  <c r="K75" i="111"/>
  <c r="J75" i="111"/>
  <c r="I75" i="111"/>
  <c r="G75" i="111"/>
  <c r="L74" i="111"/>
  <c r="K74" i="111"/>
  <c r="J74" i="111"/>
  <c r="I74" i="111"/>
  <c r="G74" i="111"/>
  <c r="L73" i="111"/>
  <c r="K73" i="111"/>
  <c r="J73" i="111"/>
  <c r="I73" i="111"/>
  <c r="G73" i="111"/>
  <c r="L72" i="111"/>
  <c r="K72" i="111"/>
  <c r="J72" i="111"/>
  <c r="I72" i="111"/>
  <c r="G72" i="111"/>
  <c r="L71" i="111"/>
  <c r="K71" i="111"/>
  <c r="J71" i="111"/>
  <c r="I71" i="111"/>
  <c r="G71" i="111"/>
  <c r="L70" i="111"/>
  <c r="K70" i="111"/>
  <c r="J70" i="111"/>
  <c r="I70" i="111"/>
  <c r="G70" i="111"/>
  <c r="L69" i="111"/>
  <c r="K69" i="111"/>
  <c r="J69" i="111"/>
  <c r="I69" i="111"/>
  <c r="G69" i="111"/>
  <c r="F69" i="111"/>
  <c r="E69" i="111"/>
  <c r="D69" i="111"/>
  <c r="C69" i="111"/>
  <c r="B69" i="111"/>
  <c r="J134" i="60"/>
  <c r="I134" i="60"/>
  <c r="H134" i="60"/>
  <c r="G134" i="60"/>
  <c r="F134" i="60"/>
  <c r="E134" i="60"/>
  <c r="D134" i="60"/>
  <c r="C134" i="60"/>
  <c r="B134" i="60"/>
  <c r="A71" i="60"/>
  <c r="J70" i="60"/>
  <c r="I70" i="60"/>
  <c r="H70" i="60"/>
  <c r="G70" i="60"/>
  <c r="F70" i="60"/>
  <c r="E70" i="60"/>
  <c r="D70" i="60"/>
  <c r="C70" i="60"/>
  <c r="B70" i="60"/>
  <c r="B62" i="60"/>
  <c r="B71" i="60"/>
  <c r="C71" i="60"/>
  <c r="D71" i="60"/>
  <c r="E71" i="60"/>
  <c r="F71" i="60"/>
  <c r="G71" i="60"/>
  <c r="H71" i="60"/>
  <c r="I71" i="60"/>
  <c r="J71" i="60"/>
  <c r="G72" i="60"/>
  <c r="H72" i="60"/>
  <c r="I72" i="60"/>
  <c r="J72" i="60"/>
  <c r="L72" i="60"/>
  <c r="A72" i="60"/>
  <c r="G73" i="60"/>
  <c r="H73" i="60"/>
  <c r="I73" i="60"/>
  <c r="J73" i="60"/>
  <c r="L73" i="60"/>
  <c r="A73" i="60"/>
  <c r="G74" i="60"/>
  <c r="H74" i="60"/>
  <c r="I74" i="60"/>
  <c r="J74" i="60"/>
  <c r="L74" i="60"/>
  <c r="A74" i="60"/>
  <c r="G75" i="60"/>
  <c r="H75" i="60"/>
  <c r="I75" i="60"/>
  <c r="J75" i="60"/>
  <c r="L75" i="60"/>
  <c r="A75" i="60"/>
  <c r="G76" i="60"/>
  <c r="H76" i="60"/>
  <c r="I76" i="60"/>
  <c r="J76" i="60"/>
  <c r="L76" i="60"/>
  <c r="A76" i="60"/>
  <c r="G77" i="60"/>
  <c r="H77" i="60"/>
  <c r="I77" i="60"/>
  <c r="J77" i="60"/>
  <c r="L77" i="60"/>
  <c r="A77" i="60"/>
  <c r="D403" i="119"/>
  <c r="L362" i="119"/>
  <c r="F362" i="119"/>
  <c r="D362" i="119"/>
  <c r="D398" i="119"/>
  <c r="D397" i="119"/>
  <c r="H388" i="119"/>
  <c r="D403" i="70"/>
  <c r="D398" i="70"/>
  <c r="D397" i="70"/>
  <c r="L362" i="70"/>
  <c r="F362" i="70"/>
  <c r="D362" i="70"/>
  <c r="H388" i="70"/>
  <c r="O161" i="123"/>
  <c r="P161" i="123"/>
  <c r="R89" i="123"/>
  <c r="N89" i="123"/>
  <c r="Q89" i="123"/>
  <c r="A238" i="63" l="1"/>
  <c r="H238" i="63" s="1"/>
  <c r="A237" i="63"/>
  <c r="H237" i="63" s="1"/>
  <c r="A84" i="118"/>
  <c r="A88" i="118"/>
  <c r="A87" i="118"/>
  <c r="A86" i="118"/>
  <c r="S134" i="118"/>
  <c r="P87" i="60"/>
  <c r="A239" i="118"/>
  <c r="A240" i="118"/>
  <c r="A238" i="118"/>
  <c r="A214" i="63"/>
  <c r="H214" i="63" s="1"/>
  <c r="A213" i="63"/>
  <c r="H213" i="63" s="1"/>
  <c r="D404" i="70"/>
  <c r="L404" i="70" s="1"/>
  <c r="D404" i="138"/>
  <c r="L404" i="138" s="1"/>
  <c r="N366" i="119"/>
  <c r="A394" i="119"/>
  <c r="A402" i="119"/>
  <c r="A389" i="119"/>
  <c r="A395" i="119"/>
  <c r="A403" i="119"/>
  <c r="A362" i="119"/>
  <c r="A396" i="119"/>
  <c r="A404" i="119"/>
  <c r="A363" i="119"/>
  <c r="A397" i="119"/>
  <c r="A405" i="119"/>
  <c r="A364" i="119"/>
  <c r="A398" i="119"/>
  <c r="A390" i="119"/>
  <c r="A399" i="119"/>
  <c r="A391" i="119"/>
  <c r="A400" i="119"/>
  <c r="A392" i="119"/>
  <c r="A401" i="119"/>
  <c r="A393" i="119"/>
  <c r="K618" i="120"/>
  <c r="A500" i="55"/>
  <c r="F576" i="55"/>
  <c r="A576" i="55"/>
  <c r="G576" i="55"/>
  <c r="F604" i="55"/>
  <c r="F567" i="55"/>
  <c r="A583" i="55"/>
  <c r="F583" i="55"/>
  <c r="G567" i="55"/>
  <c r="H568" i="55"/>
  <c r="A568" i="55" s="1"/>
  <c r="G583" i="55"/>
  <c r="H584" i="55"/>
  <c r="A584" i="55" s="1"/>
  <c r="G604" i="55"/>
  <c r="H605" i="55"/>
  <c r="A605" i="55" s="1"/>
  <c r="N372" i="119"/>
  <c r="N397" i="119"/>
  <c r="N389" i="119"/>
  <c r="N365" i="119"/>
  <c r="N396" i="119"/>
  <c r="N364" i="119"/>
  <c r="N381" i="119"/>
  <c r="N404" i="119"/>
  <c r="N388" i="119"/>
  <c r="N380" i="119"/>
  <c r="N403" i="119"/>
  <c r="N387" i="119"/>
  <c r="N363" i="119"/>
  <c r="N394" i="119"/>
  <c r="N378" i="119"/>
  <c r="N370" i="119"/>
  <c r="N405" i="119"/>
  <c r="N400" i="119"/>
  <c r="N392" i="119"/>
  <c r="N384" i="119"/>
  <c r="N376" i="119"/>
  <c r="N368" i="119"/>
  <c r="N395" i="119"/>
  <c r="N379" i="119"/>
  <c r="N371" i="119"/>
  <c r="N402" i="119"/>
  <c r="N386" i="119"/>
  <c r="N362" i="119"/>
  <c r="N367" i="119"/>
  <c r="N401" i="119"/>
  <c r="N393" i="119"/>
  <c r="N385" i="119"/>
  <c r="N377" i="119"/>
  <c r="N369" i="119"/>
  <c r="N399" i="119"/>
  <c r="N391" i="119"/>
  <c r="N383" i="119"/>
  <c r="N375" i="119"/>
  <c r="N398" i="119"/>
  <c r="N390" i="119"/>
  <c r="N382" i="119"/>
  <c r="N374" i="119"/>
  <c r="G21" i="14"/>
  <c r="E411" i="118"/>
  <c r="F568" i="55" l="1"/>
  <c r="K619" i="120"/>
  <c r="A501" i="55"/>
  <c r="F584" i="55"/>
  <c r="F605" i="55"/>
  <c r="G568" i="55"/>
  <c r="G584" i="55"/>
  <c r="H585" i="55"/>
  <c r="G605" i="55"/>
  <c r="H606" i="55"/>
  <c r="A606" i="55" s="1"/>
  <c r="Q381" i="123"/>
  <c r="AI284" i="121" s="1"/>
  <c r="K620" i="120" l="1"/>
  <c r="K621" i="120" s="1"/>
  <c r="K622" i="120" s="1"/>
  <c r="K623" i="120" s="1"/>
  <c r="K624" i="120" s="1"/>
  <c r="K625" i="120" s="1"/>
  <c r="A502" i="55"/>
  <c r="A585" i="55"/>
  <c r="H586" i="55"/>
  <c r="F606" i="55"/>
  <c r="F585" i="55"/>
  <c r="G585" i="55"/>
  <c r="G606" i="55"/>
  <c r="G178" i="59"/>
  <c r="A178" i="59" s="1"/>
  <c r="F178" i="59"/>
  <c r="E178" i="59"/>
  <c r="A586" i="55" l="1"/>
  <c r="F586" i="55"/>
  <c r="G586" i="55"/>
  <c r="Q6" i="123"/>
  <c r="AI34" i="121" s="1"/>
  <c r="Q81" i="123"/>
  <c r="AI84" i="121" s="1"/>
  <c r="Q156" i="123"/>
  <c r="AI134" i="121" s="1"/>
  <c r="D359" i="138"/>
  <c r="L359" i="138" s="1"/>
  <c r="D314" i="138"/>
  <c r="L314" i="138" s="1"/>
  <c r="D224" i="138"/>
  <c r="L224" i="138" s="1"/>
  <c r="D179" i="138"/>
  <c r="L179" i="138" s="1"/>
  <c r="D134" i="138"/>
  <c r="L134" i="138" s="1"/>
  <c r="D89" i="138"/>
  <c r="L89" i="138" s="1"/>
  <c r="C21" i="61" l="1"/>
  <c r="B21" i="61"/>
  <c r="J29" i="14"/>
  <c r="I29" i="14"/>
  <c r="H29" i="14"/>
  <c r="D29" i="14"/>
  <c r="C29" i="14"/>
  <c r="J28" i="14"/>
  <c r="I28" i="14"/>
  <c r="H28" i="14"/>
  <c r="D28" i="14"/>
  <c r="C28" i="14"/>
  <c r="J27" i="14"/>
  <c r="I27" i="14"/>
  <c r="H27" i="14"/>
  <c r="D27" i="14"/>
  <c r="C27" i="14"/>
  <c r="J26" i="14"/>
  <c r="I26" i="14"/>
  <c r="H26" i="14"/>
  <c r="D26" i="14"/>
  <c r="C26" i="14"/>
  <c r="J25" i="14"/>
  <c r="I25" i="14"/>
  <c r="H25" i="14"/>
  <c r="D25" i="14"/>
  <c r="C25" i="14"/>
  <c r="J24" i="14"/>
  <c r="I24" i="14"/>
  <c r="H24" i="14"/>
  <c r="D24" i="14"/>
  <c r="C24" i="14"/>
  <c r="J23" i="14"/>
  <c r="I23" i="14"/>
  <c r="H23" i="14"/>
  <c r="D23" i="14"/>
  <c r="C23" i="14"/>
  <c r="J22" i="14"/>
  <c r="I22" i="14"/>
  <c r="H22" i="14"/>
  <c r="D22" i="14"/>
  <c r="C22" i="14"/>
  <c r="G186" i="59"/>
  <c r="A186" i="59" s="1"/>
  <c r="E186" i="59"/>
  <c r="D186" i="59"/>
  <c r="C186" i="59"/>
  <c r="G177" i="59"/>
  <c r="A177" i="59" s="1"/>
  <c r="F177" i="59"/>
  <c r="E177" i="59"/>
  <c r="D177" i="59"/>
  <c r="D178" i="59" s="1"/>
  <c r="C177" i="59"/>
  <c r="C178" i="59" s="1"/>
  <c r="A169" i="59"/>
  <c r="A168" i="59"/>
  <c r="E168" i="59"/>
  <c r="E169" i="59" s="1"/>
  <c r="D168" i="59"/>
  <c r="D169" i="59" s="1"/>
  <c r="C168" i="59"/>
  <c r="C169" i="59" s="1"/>
  <c r="G161" i="59"/>
  <c r="A161" i="59" s="1"/>
  <c r="G160" i="59"/>
  <c r="A160" i="59" s="1"/>
  <c r="F161" i="59"/>
  <c r="E160" i="59"/>
  <c r="E161" i="59" s="1"/>
  <c r="D160" i="59"/>
  <c r="D161" i="59" s="1"/>
  <c r="C160" i="59"/>
  <c r="C161" i="59" s="1"/>
  <c r="G153" i="59"/>
  <c r="A153" i="59" s="1"/>
  <c r="E153" i="59"/>
  <c r="D153" i="59"/>
  <c r="C153" i="59"/>
  <c r="G145" i="59"/>
  <c r="A145" i="59" s="1"/>
  <c r="E145" i="59"/>
  <c r="G137" i="59"/>
  <c r="A137" i="59" s="1"/>
  <c r="E137" i="59"/>
  <c r="D137" i="59"/>
  <c r="D145" i="59" s="1"/>
  <c r="C137" i="59"/>
  <c r="C145" i="59" s="1"/>
  <c r="F145" i="59"/>
  <c r="J529" i="55"/>
  <c r="J528" i="55"/>
  <c r="I528" i="55"/>
  <c r="J527" i="55"/>
  <c r="I527" i="55"/>
  <c r="J563" i="55"/>
  <c r="I563" i="55"/>
  <c r="J562" i="55"/>
  <c r="I562" i="55"/>
  <c r="J561" i="55"/>
  <c r="I561" i="55"/>
  <c r="J560" i="55"/>
  <c r="I560" i="55"/>
  <c r="J559" i="55"/>
  <c r="I559" i="55"/>
  <c r="J558" i="55"/>
  <c r="I558" i="55"/>
  <c r="J557" i="55"/>
  <c r="I557" i="55"/>
  <c r="J556" i="55"/>
  <c r="I556" i="55"/>
  <c r="J555" i="55"/>
  <c r="I555" i="55"/>
  <c r="H555" i="55" s="1"/>
  <c r="A555" i="55" s="1"/>
  <c r="G555" i="55"/>
  <c r="F555" i="55"/>
  <c r="D555" i="55"/>
  <c r="C555" i="55"/>
  <c r="B555" i="55"/>
  <c r="J554" i="55"/>
  <c r="I554" i="55"/>
  <c r="J553" i="55"/>
  <c r="I553" i="55"/>
  <c r="J552" i="55"/>
  <c r="I552" i="55"/>
  <c r="J551" i="55"/>
  <c r="I551" i="55"/>
  <c r="J550" i="55"/>
  <c r="I550" i="55"/>
  <c r="J549" i="55"/>
  <c r="I549" i="55"/>
  <c r="J548" i="55"/>
  <c r="I548" i="55"/>
  <c r="J547" i="55"/>
  <c r="I547" i="55"/>
  <c r="G547" i="55"/>
  <c r="F547" i="55"/>
  <c r="F548" i="55" s="1"/>
  <c r="F549" i="55" s="1"/>
  <c r="C547" i="55"/>
  <c r="B547" i="55"/>
  <c r="J546" i="55"/>
  <c r="I546" i="55"/>
  <c r="J545" i="55"/>
  <c r="I545" i="55"/>
  <c r="J544" i="55"/>
  <c r="I544" i="55"/>
  <c r="J543" i="55"/>
  <c r="I543" i="55"/>
  <c r="J542" i="55"/>
  <c r="I542" i="55"/>
  <c r="J541" i="55"/>
  <c r="I541" i="55"/>
  <c r="J540" i="55"/>
  <c r="I540" i="55"/>
  <c r="G540" i="55"/>
  <c r="F540" i="55"/>
  <c r="F541" i="55" s="1"/>
  <c r="F542" i="55" s="1"/>
  <c r="F543" i="55" s="1"/>
  <c r="F544" i="55" s="1"/>
  <c r="D540" i="55"/>
  <c r="C540" i="55"/>
  <c r="B540" i="55"/>
  <c r="J539" i="55"/>
  <c r="I539" i="55"/>
  <c r="J538" i="55"/>
  <c r="I538" i="55"/>
  <c r="J537" i="55"/>
  <c r="I537" i="55"/>
  <c r="J536" i="55"/>
  <c r="I536" i="55"/>
  <c r="J535" i="55"/>
  <c r="I535" i="55"/>
  <c r="J534" i="55"/>
  <c r="I534" i="55"/>
  <c r="J533" i="55"/>
  <c r="I533" i="55"/>
  <c r="G533" i="55"/>
  <c r="F533" i="55"/>
  <c r="F534" i="55" s="1"/>
  <c r="F535" i="55" s="1"/>
  <c r="F536" i="55" s="1"/>
  <c r="F537" i="55" s="1"/>
  <c r="F538" i="55" s="1"/>
  <c r="F539" i="55" s="1"/>
  <c r="D533" i="55"/>
  <c r="C533" i="55"/>
  <c r="B533" i="55"/>
  <c r="J526" i="55"/>
  <c r="I526" i="55"/>
  <c r="J525" i="55"/>
  <c r="I525" i="55"/>
  <c r="H525" i="55" s="1"/>
  <c r="A525" i="55" s="1"/>
  <c r="G525" i="55"/>
  <c r="F525" i="55"/>
  <c r="D525" i="55"/>
  <c r="C525" i="55"/>
  <c r="B525" i="55"/>
  <c r="J524" i="55"/>
  <c r="I524" i="55"/>
  <c r="J523" i="55"/>
  <c r="I523" i="55"/>
  <c r="J522" i="55"/>
  <c r="I522" i="55"/>
  <c r="J521" i="55"/>
  <c r="I521" i="55"/>
  <c r="J520" i="55"/>
  <c r="I520" i="55"/>
  <c r="J519" i="55"/>
  <c r="I519" i="55"/>
  <c r="G519" i="55"/>
  <c r="F519" i="55"/>
  <c r="F520" i="55" s="1"/>
  <c r="F521" i="55" s="1"/>
  <c r="D519" i="55"/>
  <c r="C519" i="55"/>
  <c r="B519" i="55"/>
  <c r="J518" i="55"/>
  <c r="I518" i="55"/>
  <c r="J517" i="55"/>
  <c r="I517" i="55"/>
  <c r="J516" i="55"/>
  <c r="I516" i="55"/>
  <c r="J515" i="55"/>
  <c r="I515" i="55"/>
  <c r="J514" i="55"/>
  <c r="I514" i="55"/>
  <c r="J513" i="55"/>
  <c r="I513" i="55"/>
  <c r="G513" i="55"/>
  <c r="F513" i="55"/>
  <c r="D513" i="55"/>
  <c r="C513" i="55"/>
  <c r="B513" i="55"/>
  <c r="J507" i="55"/>
  <c r="I507" i="55"/>
  <c r="J506" i="55"/>
  <c r="I506" i="55"/>
  <c r="G506" i="55"/>
  <c r="F506" i="55"/>
  <c r="D506" i="55"/>
  <c r="C506" i="55"/>
  <c r="B506" i="55"/>
  <c r="L198" i="60"/>
  <c r="J198" i="60"/>
  <c r="I198" i="60"/>
  <c r="H198" i="60"/>
  <c r="G198" i="60"/>
  <c r="L197" i="60"/>
  <c r="J197" i="60"/>
  <c r="I197" i="60"/>
  <c r="H197" i="60"/>
  <c r="G197" i="60"/>
  <c r="L196" i="60"/>
  <c r="J196" i="60"/>
  <c r="I196" i="60"/>
  <c r="H196" i="60"/>
  <c r="G196" i="60"/>
  <c r="L195" i="60"/>
  <c r="J195" i="60"/>
  <c r="I195" i="60"/>
  <c r="H195" i="60"/>
  <c r="G195" i="60"/>
  <c r="L194" i="60"/>
  <c r="J194" i="60"/>
  <c r="I194" i="60"/>
  <c r="H194" i="60"/>
  <c r="G194" i="60"/>
  <c r="L193" i="60"/>
  <c r="J193" i="60"/>
  <c r="I193" i="60"/>
  <c r="H193" i="60"/>
  <c r="G193" i="60"/>
  <c r="L192" i="60"/>
  <c r="J192" i="60"/>
  <c r="I192" i="60"/>
  <c r="H192" i="60"/>
  <c r="G192" i="60"/>
  <c r="L191" i="60"/>
  <c r="J191" i="60"/>
  <c r="I191" i="60"/>
  <c r="H191" i="60"/>
  <c r="G191" i="60"/>
  <c r="F191" i="60"/>
  <c r="E191" i="60"/>
  <c r="D191" i="60"/>
  <c r="C191" i="60"/>
  <c r="B191" i="60"/>
  <c r="L190" i="60"/>
  <c r="J190" i="60"/>
  <c r="I190" i="60"/>
  <c r="H190" i="60"/>
  <c r="G190" i="60"/>
  <c r="L189" i="60"/>
  <c r="J189" i="60"/>
  <c r="I189" i="60"/>
  <c r="H189" i="60"/>
  <c r="G189" i="60"/>
  <c r="L188" i="60"/>
  <c r="J188" i="60"/>
  <c r="I188" i="60"/>
  <c r="H188" i="60"/>
  <c r="G188" i="60"/>
  <c r="L187" i="60"/>
  <c r="J187" i="60"/>
  <c r="I187" i="60"/>
  <c r="H187" i="60"/>
  <c r="G187" i="60"/>
  <c r="L186" i="60"/>
  <c r="J186" i="60"/>
  <c r="I186" i="60"/>
  <c r="H186" i="60"/>
  <c r="G186" i="60"/>
  <c r="L185" i="60"/>
  <c r="J185" i="60"/>
  <c r="I185" i="60"/>
  <c r="H185" i="60"/>
  <c r="G185" i="60"/>
  <c r="L184" i="60"/>
  <c r="J184" i="60"/>
  <c r="I184" i="60"/>
  <c r="H184" i="60"/>
  <c r="G184" i="60"/>
  <c r="L183" i="60"/>
  <c r="J183" i="60"/>
  <c r="I183" i="60"/>
  <c r="H183" i="60"/>
  <c r="G183" i="60"/>
  <c r="F183" i="60"/>
  <c r="E183" i="60"/>
  <c r="D183" i="60"/>
  <c r="C183" i="60"/>
  <c r="B183" i="60"/>
  <c r="L182" i="60"/>
  <c r="J182" i="60"/>
  <c r="I182" i="60"/>
  <c r="H182" i="60"/>
  <c r="G182" i="60"/>
  <c r="L181" i="60"/>
  <c r="J181" i="60"/>
  <c r="I181" i="60"/>
  <c r="H181" i="60"/>
  <c r="G181" i="60"/>
  <c r="L180" i="60"/>
  <c r="J180" i="60"/>
  <c r="I180" i="60"/>
  <c r="H180" i="60"/>
  <c r="G180" i="60"/>
  <c r="L179" i="60"/>
  <c r="J179" i="60"/>
  <c r="I179" i="60"/>
  <c r="H179" i="60"/>
  <c r="G179" i="60"/>
  <c r="L178" i="60"/>
  <c r="J178" i="60"/>
  <c r="I178" i="60"/>
  <c r="H178" i="60"/>
  <c r="G178" i="60"/>
  <c r="L177" i="60"/>
  <c r="J177" i="60"/>
  <c r="I177" i="60"/>
  <c r="H177" i="60"/>
  <c r="G177" i="60"/>
  <c r="L176" i="60"/>
  <c r="J176" i="60"/>
  <c r="I176" i="60"/>
  <c r="H176" i="60"/>
  <c r="G176" i="60"/>
  <c r="L175" i="60"/>
  <c r="J175" i="60"/>
  <c r="I175" i="60"/>
  <c r="H175" i="60"/>
  <c r="G175" i="60"/>
  <c r="F175" i="60"/>
  <c r="E175" i="60"/>
  <c r="D175" i="60"/>
  <c r="C175" i="60"/>
  <c r="B175" i="60"/>
  <c r="L174" i="60"/>
  <c r="J174" i="60"/>
  <c r="I174" i="60"/>
  <c r="H174" i="60"/>
  <c r="G174" i="60"/>
  <c r="L173" i="60"/>
  <c r="J173" i="60"/>
  <c r="I173" i="60"/>
  <c r="H173" i="60"/>
  <c r="G173" i="60"/>
  <c r="L172" i="60"/>
  <c r="J172" i="60"/>
  <c r="I172" i="60"/>
  <c r="H172" i="60"/>
  <c r="G172" i="60"/>
  <c r="L171" i="60"/>
  <c r="J171" i="60"/>
  <c r="I171" i="60"/>
  <c r="H171" i="60"/>
  <c r="G171" i="60"/>
  <c r="L170" i="60"/>
  <c r="J170" i="60"/>
  <c r="I170" i="60"/>
  <c r="H170" i="60"/>
  <c r="G170" i="60"/>
  <c r="L169" i="60"/>
  <c r="J169" i="60"/>
  <c r="I169" i="60"/>
  <c r="H169" i="60"/>
  <c r="G169" i="60"/>
  <c r="L168" i="60"/>
  <c r="J168" i="60"/>
  <c r="I168" i="60"/>
  <c r="H168" i="60"/>
  <c r="G168" i="60"/>
  <c r="J167" i="60"/>
  <c r="I167" i="60"/>
  <c r="H167" i="60"/>
  <c r="G167" i="60"/>
  <c r="F167" i="60"/>
  <c r="E167" i="60"/>
  <c r="D167" i="60"/>
  <c r="C167" i="60"/>
  <c r="B167" i="60"/>
  <c r="L166" i="60"/>
  <c r="J166" i="60"/>
  <c r="I166" i="60"/>
  <c r="H166" i="60"/>
  <c r="G166" i="60"/>
  <c r="L165" i="60"/>
  <c r="J165" i="60"/>
  <c r="I165" i="60"/>
  <c r="H165" i="60"/>
  <c r="G165" i="60"/>
  <c r="L164" i="60"/>
  <c r="J164" i="60"/>
  <c r="I164" i="60"/>
  <c r="H164" i="60"/>
  <c r="G164" i="60"/>
  <c r="L163" i="60"/>
  <c r="J163" i="60"/>
  <c r="I163" i="60"/>
  <c r="H163" i="60"/>
  <c r="G163" i="60"/>
  <c r="L162" i="60"/>
  <c r="J162" i="60"/>
  <c r="I162" i="60"/>
  <c r="H162" i="60"/>
  <c r="G162" i="60"/>
  <c r="L161" i="60"/>
  <c r="J161" i="60"/>
  <c r="I161" i="60"/>
  <c r="H161" i="60"/>
  <c r="G161" i="60"/>
  <c r="L160" i="60"/>
  <c r="J160" i="60"/>
  <c r="I160" i="60"/>
  <c r="H160" i="60"/>
  <c r="G160" i="60"/>
  <c r="J159" i="60"/>
  <c r="I159" i="60"/>
  <c r="H159" i="60"/>
  <c r="G159" i="60"/>
  <c r="F159" i="60"/>
  <c r="E159" i="60"/>
  <c r="D159" i="60"/>
  <c r="C159" i="60"/>
  <c r="B159" i="60"/>
  <c r="L158" i="60"/>
  <c r="J158" i="60"/>
  <c r="I158" i="60"/>
  <c r="H158" i="60"/>
  <c r="G158" i="60"/>
  <c r="L157" i="60"/>
  <c r="J157" i="60"/>
  <c r="I157" i="60"/>
  <c r="H157" i="60"/>
  <c r="G157" i="60"/>
  <c r="L156" i="60"/>
  <c r="J156" i="60"/>
  <c r="I156" i="60"/>
  <c r="H156" i="60"/>
  <c r="G156" i="60"/>
  <c r="L155" i="60"/>
  <c r="J155" i="60"/>
  <c r="I155" i="60"/>
  <c r="H155" i="60"/>
  <c r="G155" i="60"/>
  <c r="L154" i="60"/>
  <c r="J154" i="60"/>
  <c r="I154" i="60"/>
  <c r="H154" i="60"/>
  <c r="G154" i="60"/>
  <c r="L153" i="60"/>
  <c r="J153" i="60"/>
  <c r="I153" i="60"/>
  <c r="H153" i="60"/>
  <c r="G153" i="60"/>
  <c r="L152" i="60"/>
  <c r="J152" i="60"/>
  <c r="I152" i="60"/>
  <c r="H152" i="60"/>
  <c r="G152" i="60"/>
  <c r="J151" i="60"/>
  <c r="I151" i="60"/>
  <c r="H151" i="60"/>
  <c r="G151" i="60"/>
  <c r="F151" i="60"/>
  <c r="E151" i="60"/>
  <c r="D151" i="60"/>
  <c r="C151" i="60"/>
  <c r="B151" i="60"/>
  <c r="L150" i="60"/>
  <c r="J150" i="60"/>
  <c r="I150" i="60"/>
  <c r="H150" i="60"/>
  <c r="G150" i="60"/>
  <c r="L149" i="60"/>
  <c r="J149" i="60"/>
  <c r="I149" i="60"/>
  <c r="H149" i="60"/>
  <c r="G149" i="60"/>
  <c r="L148" i="60"/>
  <c r="J148" i="60"/>
  <c r="I148" i="60"/>
  <c r="H148" i="60"/>
  <c r="G148" i="60"/>
  <c r="L147" i="60"/>
  <c r="J147" i="60"/>
  <c r="I147" i="60"/>
  <c r="H147" i="60"/>
  <c r="G147" i="60"/>
  <c r="L146" i="60"/>
  <c r="J146" i="60"/>
  <c r="I146" i="60"/>
  <c r="H146" i="60"/>
  <c r="G146" i="60"/>
  <c r="L145" i="60"/>
  <c r="J145" i="60"/>
  <c r="I145" i="60"/>
  <c r="H145" i="60"/>
  <c r="G145" i="60"/>
  <c r="L144" i="60"/>
  <c r="J144" i="60"/>
  <c r="I144" i="60"/>
  <c r="H144" i="60"/>
  <c r="G144" i="60"/>
  <c r="L143" i="60"/>
  <c r="J143" i="60"/>
  <c r="I143" i="60"/>
  <c r="H143" i="60"/>
  <c r="G143" i="60"/>
  <c r="F143" i="60"/>
  <c r="E143" i="60"/>
  <c r="D143" i="60"/>
  <c r="C143" i="60"/>
  <c r="B143" i="60"/>
  <c r="L142" i="60"/>
  <c r="J142" i="60"/>
  <c r="I142" i="60"/>
  <c r="H142" i="60"/>
  <c r="G142" i="60"/>
  <c r="L141" i="60"/>
  <c r="J141" i="60"/>
  <c r="I141" i="60"/>
  <c r="H141" i="60"/>
  <c r="G141" i="60"/>
  <c r="L140" i="60"/>
  <c r="J140" i="60"/>
  <c r="I140" i="60"/>
  <c r="H140" i="60"/>
  <c r="G140" i="60"/>
  <c r="L139" i="60"/>
  <c r="J139" i="60"/>
  <c r="I139" i="60"/>
  <c r="H139" i="60"/>
  <c r="G139" i="60"/>
  <c r="L138" i="60"/>
  <c r="J138" i="60"/>
  <c r="I138" i="60"/>
  <c r="H138" i="60"/>
  <c r="G138" i="60"/>
  <c r="L137" i="60"/>
  <c r="J137" i="60"/>
  <c r="I137" i="60"/>
  <c r="H137" i="60"/>
  <c r="G137" i="60"/>
  <c r="L136" i="60"/>
  <c r="J136" i="60"/>
  <c r="I136" i="60"/>
  <c r="H136" i="60"/>
  <c r="G136" i="60"/>
  <c r="J135" i="60"/>
  <c r="I135" i="60"/>
  <c r="H135" i="60"/>
  <c r="G135" i="60"/>
  <c r="F135" i="60"/>
  <c r="E135" i="60"/>
  <c r="D135" i="60"/>
  <c r="C135" i="60"/>
  <c r="B135" i="60"/>
  <c r="S35" i="13"/>
  <c r="K52" i="61"/>
  <c r="F527" i="55" l="1"/>
  <c r="F528" i="55"/>
  <c r="F526" i="55"/>
  <c r="F529" i="55" s="1"/>
  <c r="H526" i="55"/>
  <c r="F514" i="55"/>
  <c r="Y35" i="13"/>
  <c r="X35" i="13"/>
  <c r="T35" i="13"/>
  <c r="W35" i="13"/>
  <c r="U35" i="13"/>
  <c r="G526" i="55" l="1"/>
  <c r="A526" i="55"/>
  <c r="H527" i="55"/>
  <c r="E70" i="59"/>
  <c r="G527" i="55" l="1"/>
  <c r="A527" i="55"/>
  <c r="H528" i="55"/>
  <c r="H529" i="55" s="1"/>
  <c r="F54" i="59"/>
  <c r="A128" i="59"/>
  <c r="E128" i="59"/>
  <c r="D128" i="59"/>
  <c r="D129" i="59" s="1"/>
  <c r="C128" i="59"/>
  <c r="C129" i="59" s="1"/>
  <c r="B128" i="59"/>
  <c r="G118" i="59"/>
  <c r="A118" i="59" s="1"/>
  <c r="E118" i="59"/>
  <c r="D118" i="59"/>
  <c r="C118" i="59"/>
  <c r="B118" i="59"/>
  <c r="G113" i="59"/>
  <c r="A113" i="59" s="1"/>
  <c r="G112" i="59"/>
  <c r="A112" i="59" s="1"/>
  <c r="G111" i="59"/>
  <c r="A111" i="59" s="1"/>
  <c r="G110" i="59"/>
  <c r="A110" i="59" s="1"/>
  <c r="E110" i="59"/>
  <c r="D110" i="59"/>
  <c r="C110" i="59"/>
  <c r="B110" i="59"/>
  <c r="B113" i="59" s="1"/>
  <c r="G105" i="59"/>
  <c r="A105" i="59" s="1"/>
  <c r="G104" i="59"/>
  <c r="A104" i="59" s="1"/>
  <c r="G103" i="59"/>
  <c r="A103" i="59" s="1"/>
  <c r="G102" i="59"/>
  <c r="A102" i="59" s="1"/>
  <c r="F103" i="59"/>
  <c r="F104" i="59"/>
  <c r="F105" i="59"/>
  <c r="D102" i="59"/>
  <c r="E102" i="59"/>
  <c r="C102" i="59"/>
  <c r="B102" i="59"/>
  <c r="B104" i="59" s="1"/>
  <c r="G94" i="59"/>
  <c r="A94" i="59" s="1"/>
  <c r="E94" i="59"/>
  <c r="D94" i="59"/>
  <c r="C94" i="59"/>
  <c r="B94" i="59"/>
  <c r="G86" i="59"/>
  <c r="A86" i="59" s="1"/>
  <c r="E86" i="59"/>
  <c r="D86" i="59"/>
  <c r="C86" i="59"/>
  <c r="B86" i="59"/>
  <c r="G79" i="59"/>
  <c r="A79" i="59" s="1"/>
  <c r="G78" i="59"/>
  <c r="A78" i="59" s="1"/>
  <c r="E78" i="59"/>
  <c r="D78" i="59"/>
  <c r="C78" i="59"/>
  <c r="B78" i="59"/>
  <c r="B79" i="59" s="1"/>
  <c r="G70" i="59"/>
  <c r="D70" i="59"/>
  <c r="C70" i="59"/>
  <c r="B70" i="59"/>
  <c r="A529" i="55" l="1"/>
  <c r="A70" i="59"/>
  <c r="A528" i="55"/>
  <c r="G528" i="55"/>
  <c r="G529" i="55" s="1"/>
  <c r="B105" i="59"/>
  <c r="B103" i="59"/>
  <c r="B111" i="59"/>
  <c r="B112" i="59"/>
  <c r="J20" i="14"/>
  <c r="I20" i="14"/>
  <c r="H20" i="14"/>
  <c r="D20" i="14"/>
  <c r="C20" i="14"/>
  <c r="J19" i="14"/>
  <c r="I19" i="14"/>
  <c r="H19" i="14"/>
  <c r="D19" i="14"/>
  <c r="C19" i="14"/>
  <c r="J18" i="14"/>
  <c r="I18" i="14"/>
  <c r="H18" i="14"/>
  <c r="D18" i="14"/>
  <c r="C18" i="14"/>
  <c r="J17" i="14"/>
  <c r="I17" i="14"/>
  <c r="H17" i="14"/>
  <c r="D17" i="14"/>
  <c r="C17" i="14"/>
  <c r="J16" i="14"/>
  <c r="I16" i="14"/>
  <c r="H16" i="14"/>
  <c r="D16" i="14"/>
  <c r="C16" i="14"/>
  <c r="J14" i="14"/>
  <c r="I14" i="14"/>
  <c r="H14" i="14"/>
  <c r="D14" i="14"/>
  <c r="C14" i="14"/>
  <c r="J13" i="14"/>
  <c r="I13" i="14"/>
  <c r="H13" i="14"/>
  <c r="D13" i="14"/>
  <c r="C13" i="14"/>
  <c r="F491" i="55"/>
  <c r="J494" i="55"/>
  <c r="I494" i="55"/>
  <c r="J492" i="55"/>
  <c r="I492" i="55"/>
  <c r="J491" i="55"/>
  <c r="I491" i="55"/>
  <c r="G491" i="55"/>
  <c r="D491" i="55"/>
  <c r="C491" i="55"/>
  <c r="B491" i="55"/>
  <c r="J486" i="55"/>
  <c r="I486" i="55"/>
  <c r="J485" i="55"/>
  <c r="I485" i="55"/>
  <c r="J484" i="55"/>
  <c r="I484" i="55"/>
  <c r="J483" i="55"/>
  <c r="I483" i="55"/>
  <c r="G483" i="55"/>
  <c r="F483" i="55"/>
  <c r="D483" i="55"/>
  <c r="C483" i="55"/>
  <c r="B483" i="55"/>
  <c r="J480" i="55"/>
  <c r="I480" i="55"/>
  <c r="J479" i="55"/>
  <c r="I479" i="55"/>
  <c r="J478" i="55"/>
  <c r="I478" i="55"/>
  <c r="J477" i="55"/>
  <c r="I477" i="55"/>
  <c r="J476" i="55"/>
  <c r="I476" i="55"/>
  <c r="G476" i="55"/>
  <c r="F476" i="55"/>
  <c r="D476" i="55"/>
  <c r="C476" i="55"/>
  <c r="B476" i="55"/>
  <c r="J475" i="55"/>
  <c r="I475" i="55"/>
  <c r="J474" i="55"/>
  <c r="I474" i="55"/>
  <c r="J473" i="55"/>
  <c r="I473" i="55"/>
  <c r="J472" i="55"/>
  <c r="I472" i="55"/>
  <c r="J471" i="55"/>
  <c r="I471" i="55"/>
  <c r="J470" i="55"/>
  <c r="I470" i="55"/>
  <c r="J469" i="55"/>
  <c r="I469" i="55"/>
  <c r="J468" i="55"/>
  <c r="I468" i="55"/>
  <c r="G468" i="55"/>
  <c r="F468" i="55"/>
  <c r="D468" i="55"/>
  <c r="C468" i="55"/>
  <c r="B468" i="55"/>
  <c r="J467" i="55"/>
  <c r="I467" i="55"/>
  <c r="J466" i="55"/>
  <c r="I466" i="55"/>
  <c r="J465" i="55"/>
  <c r="I465" i="55"/>
  <c r="J464" i="55"/>
  <c r="I464" i="55"/>
  <c r="J463" i="55"/>
  <c r="I463" i="55"/>
  <c r="J462" i="55"/>
  <c r="I462" i="55"/>
  <c r="G462" i="55"/>
  <c r="F462" i="55"/>
  <c r="D462" i="55"/>
  <c r="C462" i="55"/>
  <c r="B462" i="55"/>
  <c r="J457" i="55"/>
  <c r="I457" i="55"/>
  <c r="H457" i="55" s="1"/>
  <c r="D457" i="55"/>
  <c r="C457" i="55"/>
  <c r="B457" i="55"/>
  <c r="J453" i="55"/>
  <c r="I453" i="55"/>
  <c r="J452" i="55"/>
  <c r="I452" i="55"/>
  <c r="J450" i="55"/>
  <c r="I450" i="55"/>
  <c r="J449" i="55"/>
  <c r="I449" i="55"/>
  <c r="J448" i="55"/>
  <c r="I448" i="55"/>
  <c r="G448" i="55"/>
  <c r="F448" i="55"/>
  <c r="D448" i="55"/>
  <c r="C448" i="55"/>
  <c r="B448" i="55"/>
  <c r="J443" i="55"/>
  <c r="I443" i="55"/>
  <c r="G443" i="55"/>
  <c r="F443" i="55"/>
  <c r="D443" i="55"/>
  <c r="C443" i="55"/>
  <c r="B443" i="55"/>
  <c r="F110" i="59"/>
  <c r="L133" i="60"/>
  <c r="J133" i="60"/>
  <c r="I133" i="60"/>
  <c r="H133" i="60"/>
  <c r="G133" i="60"/>
  <c r="L132" i="60"/>
  <c r="J132" i="60"/>
  <c r="I132" i="60"/>
  <c r="H132" i="60"/>
  <c r="G132" i="60"/>
  <c r="L131" i="60"/>
  <c r="J131" i="60"/>
  <c r="I131" i="60"/>
  <c r="H131" i="60"/>
  <c r="G131" i="60"/>
  <c r="L130" i="60"/>
  <c r="J130" i="60"/>
  <c r="I130" i="60"/>
  <c r="H130" i="60"/>
  <c r="G130" i="60"/>
  <c r="L129" i="60"/>
  <c r="J129" i="60"/>
  <c r="I129" i="60"/>
  <c r="H129" i="60"/>
  <c r="G129" i="60"/>
  <c r="L128" i="60"/>
  <c r="J128" i="60"/>
  <c r="I128" i="60"/>
  <c r="H128" i="60"/>
  <c r="G128" i="60"/>
  <c r="L127" i="60"/>
  <c r="J127" i="60"/>
  <c r="I127" i="60"/>
  <c r="H127" i="60"/>
  <c r="G127" i="60"/>
  <c r="A126" i="60"/>
  <c r="J126" i="60"/>
  <c r="I126" i="60"/>
  <c r="H126" i="60"/>
  <c r="G126" i="60"/>
  <c r="F126" i="60"/>
  <c r="E126" i="60"/>
  <c r="D126" i="60"/>
  <c r="C126" i="60"/>
  <c r="B126" i="60"/>
  <c r="L125" i="60"/>
  <c r="J125" i="60"/>
  <c r="I125" i="60"/>
  <c r="H125" i="60"/>
  <c r="G125" i="60"/>
  <c r="L124" i="60"/>
  <c r="J124" i="60"/>
  <c r="I124" i="60"/>
  <c r="H124" i="60"/>
  <c r="G124" i="60"/>
  <c r="L123" i="60"/>
  <c r="J123" i="60"/>
  <c r="I123" i="60"/>
  <c r="H123" i="60"/>
  <c r="G123" i="60"/>
  <c r="L122" i="60"/>
  <c r="J122" i="60"/>
  <c r="I122" i="60"/>
  <c r="H122" i="60"/>
  <c r="G122" i="60"/>
  <c r="L121" i="60"/>
  <c r="J121" i="60"/>
  <c r="I121" i="60"/>
  <c r="H121" i="60"/>
  <c r="G121" i="60"/>
  <c r="L120" i="60"/>
  <c r="J120" i="60"/>
  <c r="I120" i="60"/>
  <c r="H120" i="60"/>
  <c r="G120" i="60"/>
  <c r="L119" i="60"/>
  <c r="J119" i="60"/>
  <c r="I119" i="60"/>
  <c r="H119" i="60"/>
  <c r="G119" i="60"/>
  <c r="A118" i="60"/>
  <c r="L118" i="60"/>
  <c r="J118" i="60"/>
  <c r="I118" i="60"/>
  <c r="H118" i="60"/>
  <c r="G118" i="60"/>
  <c r="F118" i="60"/>
  <c r="E118" i="60"/>
  <c r="D118" i="60"/>
  <c r="C118" i="60"/>
  <c r="B118" i="60"/>
  <c r="L117" i="60"/>
  <c r="J117" i="60"/>
  <c r="I117" i="60"/>
  <c r="H117" i="60"/>
  <c r="G117" i="60"/>
  <c r="L116" i="60"/>
  <c r="J116" i="60"/>
  <c r="I116" i="60"/>
  <c r="H116" i="60"/>
  <c r="G116" i="60"/>
  <c r="L115" i="60"/>
  <c r="J115" i="60"/>
  <c r="I115" i="60"/>
  <c r="H115" i="60"/>
  <c r="G115" i="60"/>
  <c r="L114" i="60"/>
  <c r="J114" i="60"/>
  <c r="I114" i="60"/>
  <c r="H114" i="60"/>
  <c r="G114" i="60"/>
  <c r="A113" i="60"/>
  <c r="L113" i="60"/>
  <c r="J113" i="60"/>
  <c r="I113" i="60"/>
  <c r="H113" i="60"/>
  <c r="G113" i="60"/>
  <c r="A112" i="60"/>
  <c r="L112" i="60"/>
  <c r="J112" i="60"/>
  <c r="I112" i="60"/>
  <c r="H112" i="60"/>
  <c r="G112" i="60"/>
  <c r="A111" i="60"/>
  <c r="L111" i="60"/>
  <c r="J111" i="60"/>
  <c r="I111" i="60"/>
  <c r="H111" i="60"/>
  <c r="G111" i="60"/>
  <c r="A110" i="60"/>
  <c r="L110" i="60"/>
  <c r="J110" i="60"/>
  <c r="I110" i="60"/>
  <c r="H110" i="60"/>
  <c r="G110" i="60"/>
  <c r="F110" i="60"/>
  <c r="E110" i="60"/>
  <c r="D110" i="60"/>
  <c r="C110" i="60"/>
  <c r="B110" i="60"/>
  <c r="A357" i="63" s="1"/>
  <c r="H357" i="63" s="1"/>
  <c r="L109" i="60"/>
  <c r="J109" i="60"/>
  <c r="I109" i="60"/>
  <c r="H109" i="60"/>
  <c r="G109" i="60"/>
  <c r="L108" i="60"/>
  <c r="J108" i="60"/>
  <c r="I108" i="60"/>
  <c r="H108" i="60"/>
  <c r="G108" i="60"/>
  <c r="L107" i="60"/>
  <c r="J107" i="60"/>
  <c r="I107" i="60"/>
  <c r="H107" i="60"/>
  <c r="G107" i="60"/>
  <c r="L106" i="60"/>
  <c r="J106" i="60"/>
  <c r="I106" i="60"/>
  <c r="H106" i="60"/>
  <c r="G106" i="60"/>
  <c r="A105" i="60"/>
  <c r="L105" i="60"/>
  <c r="J105" i="60"/>
  <c r="I105" i="60"/>
  <c r="H105" i="60"/>
  <c r="G105" i="60"/>
  <c r="A104" i="60"/>
  <c r="L104" i="60"/>
  <c r="J104" i="60"/>
  <c r="I104" i="60"/>
  <c r="H104" i="60"/>
  <c r="G104" i="60"/>
  <c r="A103" i="60"/>
  <c r="L103" i="60"/>
  <c r="J103" i="60"/>
  <c r="I103" i="60"/>
  <c r="H103" i="60"/>
  <c r="G103" i="60"/>
  <c r="F103" i="60"/>
  <c r="E103" i="60"/>
  <c r="D103" i="60"/>
  <c r="C103" i="60"/>
  <c r="B103" i="60"/>
  <c r="L102" i="60"/>
  <c r="J102" i="60"/>
  <c r="I102" i="60"/>
  <c r="H102" i="60"/>
  <c r="G102" i="60"/>
  <c r="L101" i="60"/>
  <c r="J101" i="60"/>
  <c r="I101" i="60"/>
  <c r="H101" i="60"/>
  <c r="G101" i="60"/>
  <c r="L100" i="60"/>
  <c r="J100" i="60"/>
  <c r="I100" i="60"/>
  <c r="H100" i="60"/>
  <c r="G100" i="60"/>
  <c r="L99" i="60"/>
  <c r="J99" i="60"/>
  <c r="I99" i="60"/>
  <c r="H99" i="60"/>
  <c r="G99" i="60"/>
  <c r="L98" i="60"/>
  <c r="J98" i="60"/>
  <c r="I98" i="60"/>
  <c r="H98" i="60"/>
  <c r="G98" i="60"/>
  <c r="L97" i="60"/>
  <c r="J97" i="60"/>
  <c r="I97" i="60"/>
  <c r="H97" i="60"/>
  <c r="G97" i="60"/>
  <c r="L96" i="60"/>
  <c r="J96" i="60"/>
  <c r="I96" i="60"/>
  <c r="H96" i="60"/>
  <c r="G96" i="60"/>
  <c r="A95" i="60"/>
  <c r="J95" i="60"/>
  <c r="I95" i="60"/>
  <c r="H95" i="60"/>
  <c r="G95" i="60"/>
  <c r="F95" i="60"/>
  <c r="E95" i="60"/>
  <c r="D95" i="60"/>
  <c r="C95" i="60"/>
  <c r="B95" i="60"/>
  <c r="L94" i="60"/>
  <c r="J94" i="60"/>
  <c r="I94" i="60"/>
  <c r="H94" i="60"/>
  <c r="G94" i="60"/>
  <c r="L93" i="60"/>
  <c r="J93" i="60"/>
  <c r="I93" i="60"/>
  <c r="H93" i="60"/>
  <c r="G93" i="60"/>
  <c r="L92" i="60"/>
  <c r="J92" i="60"/>
  <c r="I92" i="60"/>
  <c r="H92" i="60"/>
  <c r="G92" i="60"/>
  <c r="L91" i="60"/>
  <c r="J91" i="60"/>
  <c r="I91" i="60"/>
  <c r="H91" i="60"/>
  <c r="G91" i="60"/>
  <c r="L90" i="60"/>
  <c r="J90" i="60"/>
  <c r="I90" i="60"/>
  <c r="H90" i="60"/>
  <c r="G90" i="60"/>
  <c r="L89" i="60"/>
  <c r="J89" i="60"/>
  <c r="I89" i="60"/>
  <c r="H89" i="60"/>
  <c r="G89" i="60"/>
  <c r="L88" i="60"/>
  <c r="J88" i="60"/>
  <c r="I88" i="60"/>
  <c r="H88" i="60"/>
  <c r="G88" i="60"/>
  <c r="A87" i="60"/>
  <c r="J87" i="60"/>
  <c r="I87" i="60"/>
  <c r="H87" i="60"/>
  <c r="G87" i="60"/>
  <c r="F87" i="60"/>
  <c r="E87" i="60"/>
  <c r="D87" i="60"/>
  <c r="C87" i="60"/>
  <c r="B87" i="60"/>
  <c r="L86" i="60"/>
  <c r="J86" i="60"/>
  <c r="I86" i="60"/>
  <c r="H86" i="60"/>
  <c r="G86" i="60"/>
  <c r="L85" i="60"/>
  <c r="J85" i="60"/>
  <c r="I85" i="60"/>
  <c r="H85" i="60"/>
  <c r="G85" i="60"/>
  <c r="L84" i="60"/>
  <c r="J84" i="60"/>
  <c r="I84" i="60"/>
  <c r="H84" i="60"/>
  <c r="G84" i="60"/>
  <c r="L83" i="60"/>
  <c r="J83" i="60"/>
  <c r="I83" i="60"/>
  <c r="H83" i="60"/>
  <c r="G83" i="60"/>
  <c r="L82" i="60"/>
  <c r="J82" i="60"/>
  <c r="I82" i="60"/>
  <c r="H82" i="60"/>
  <c r="G82" i="60"/>
  <c r="L81" i="60"/>
  <c r="J81" i="60"/>
  <c r="I81" i="60"/>
  <c r="H81" i="60"/>
  <c r="G81" i="60"/>
  <c r="A80" i="60"/>
  <c r="L80" i="60"/>
  <c r="J80" i="60"/>
  <c r="I80" i="60"/>
  <c r="H80" i="60"/>
  <c r="G80" i="60"/>
  <c r="A79" i="60"/>
  <c r="J79" i="60"/>
  <c r="I79" i="60"/>
  <c r="H79" i="60"/>
  <c r="G79" i="60"/>
  <c r="F79" i="60"/>
  <c r="E79" i="60"/>
  <c r="D79" i="60"/>
  <c r="C79" i="60"/>
  <c r="B79" i="60"/>
  <c r="A261" i="63" s="1"/>
  <c r="H261" i="63" s="1"/>
  <c r="L78" i="60"/>
  <c r="J78" i="60"/>
  <c r="I78" i="60"/>
  <c r="H78" i="60"/>
  <c r="G78" i="60"/>
  <c r="A333" i="63" l="1"/>
  <c r="H333" i="63" s="1"/>
  <c r="A309" i="63"/>
  <c r="H309" i="63" s="1"/>
  <c r="A358" i="63"/>
  <c r="H358" i="63" s="1"/>
  <c r="A286" i="63"/>
  <c r="H286" i="63" s="1"/>
  <c r="A310" i="63"/>
  <c r="H310" i="63" s="1"/>
  <c r="A285" i="63"/>
  <c r="H285" i="63" s="1"/>
  <c r="A262" i="63"/>
  <c r="H262" i="63" s="1"/>
  <c r="A334" i="63"/>
  <c r="H334" i="63" s="1"/>
  <c r="A457" i="55"/>
  <c r="H458" i="55"/>
  <c r="R675" i="123"/>
  <c r="Q675" i="123"/>
  <c r="N675" i="123"/>
  <c r="I675" i="123"/>
  <c r="R674" i="123"/>
  <c r="Q674" i="123"/>
  <c r="N674" i="123"/>
  <c r="I674" i="123"/>
  <c r="R673" i="123"/>
  <c r="Q673" i="123"/>
  <c r="N673" i="123"/>
  <c r="I673" i="123"/>
  <c r="R672" i="123"/>
  <c r="Q672" i="123"/>
  <c r="N672" i="123"/>
  <c r="I672" i="123"/>
  <c r="R671" i="123"/>
  <c r="Q671" i="123"/>
  <c r="N671" i="123"/>
  <c r="I671" i="123"/>
  <c r="R670" i="123"/>
  <c r="Q670" i="123"/>
  <c r="N670" i="123"/>
  <c r="I670" i="123"/>
  <c r="R669" i="123"/>
  <c r="Q669" i="123"/>
  <c r="N669" i="123"/>
  <c r="I669" i="123"/>
  <c r="R668" i="123"/>
  <c r="Q668" i="123"/>
  <c r="N668" i="123"/>
  <c r="I668" i="123"/>
  <c r="R667" i="123"/>
  <c r="Q667" i="123"/>
  <c r="N667" i="123"/>
  <c r="I667" i="123"/>
  <c r="R666" i="123"/>
  <c r="Q666" i="123"/>
  <c r="N666" i="123"/>
  <c r="I666" i="123"/>
  <c r="R665" i="123"/>
  <c r="Q665" i="123"/>
  <c r="N665" i="123"/>
  <c r="I665" i="123"/>
  <c r="R664" i="123"/>
  <c r="Q664" i="123"/>
  <c r="N664" i="123"/>
  <c r="I664" i="123"/>
  <c r="R663" i="123"/>
  <c r="Q663" i="123"/>
  <c r="N663" i="123"/>
  <c r="I663" i="123"/>
  <c r="R662" i="123"/>
  <c r="Q662" i="123"/>
  <c r="N662" i="123"/>
  <c r="I662" i="123"/>
  <c r="R661" i="123"/>
  <c r="Q661" i="123"/>
  <c r="N661" i="123"/>
  <c r="I661" i="123"/>
  <c r="R660" i="123"/>
  <c r="Q660" i="123"/>
  <c r="N660" i="123"/>
  <c r="I660" i="123"/>
  <c r="R659" i="123"/>
  <c r="Q659" i="123"/>
  <c r="N659" i="123"/>
  <c r="I659" i="123"/>
  <c r="R658" i="123"/>
  <c r="Q658" i="123"/>
  <c r="N658" i="123"/>
  <c r="I658" i="123"/>
  <c r="R657" i="123"/>
  <c r="Q657" i="123"/>
  <c r="N657" i="123"/>
  <c r="I657" i="123"/>
  <c r="R656" i="123"/>
  <c r="Q656" i="123"/>
  <c r="N656" i="123"/>
  <c r="I656" i="123"/>
  <c r="R655" i="123"/>
  <c r="Q655" i="123"/>
  <c r="N655" i="123"/>
  <c r="I655" i="123"/>
  <c r="R654" i="123"/>
  <c r="Q654" i="123"/>
  <c r="N654" i="123"/>
  <c r="I654" i="123"/>
  <c r="R653" i="123"/>
  <c r="Q653" i="123"/>
  <c r="N653" i="123"/>
  <c r="I653" i="123"/>
  <c r="I652" i="123"/>
  <c r="I651" i="123"/>
  <c r="R650" i="123"/>
  <c r="Q650" i="123"/>
  <c r="N650" i="123"/>
  <c r="I650" i="123"/>
  <c r="R649" i="123"/>
  <c r="Q649" i="123"/>
  <c r="N649" i="123"/>
  <c r="I649" i="123"/>
  <c r="R648" i="123"/>
  <c r="Q648" i="123"/>
  <c r="N648" i="123"/>
  <c r="I648" i="123"/>
  <c r="R647" i="123"/>
  <c r="Q647" i="123"/>
  <c r="N647" i="123"/>
  <c r="I647" i="123"/>
  <c r="R646" i="123"/>
  <c r="Q646" i="123"/>
  <c r="N646" i="123"/>
  <c r="I646" i="123"/>
  <c r="R645" i="123"/>
  <c r="Q645" i="123"/>
  <c r="N645" i="123"/>
  <c r="I645" i="123"/>
  <c r="R644" i="123"/>
  <c r="Q644" i="123"/>
  <c r="N644" i="123"/>
  <c r="I644" i="123"/>
  <c r="R643" i="123"/>
  <c r="Q643" i="123"/>
  <c r="N643" i="123"/>
  <c r="I643" i="123"/>
  <c r="R642" i="123"/>
  <c r="Q642" i="123"/>
  <c r="N642" i="123"/>
  <c r="I642" i="123"/>
  <c r="R641" i="123"/>
  <c r="Q641" i="123"/>
  <c r="N641" i="123"/>
  <c r="I641" i="123"/>
  <c r="R640" i="123"/>
  <c r="Q640" i="123"/>
  <c r="N640" i="123"/>
  <c r="I640" i="123"/>
  <c r="R639" i="123"/>
  <c r="Q639" i="123"/>
  <c r="N639" i="123"/>
  <c r="I639" i="123"/>
  <c r="R638" i="123"/>
  <c r="Q638" i="123"/>
  <c r="N638" i="123"/>
  <c r="I638" i="123"/>
  <c r="R637" i="123"/>
  <c r="Q637" i="123"/>
  <c r="N637" i="123"/>
  <c r="I637" i="123"/>
  <c r="R636" i="123"/>
  <c r="Q636" i="123"/>
  <c r="N636" i="123"/>
  <c r="I636" i="123"/>
  <c r="R635" i="123"/>
  <c r="Q635" i="123"/>
  <c r="N635" i="123"/>
  <c r="I635" i="123"/>
  <c r="R634" i="123"/>
  <c r="Q634" i="123"/>
  <c r="N634" i="123"/>
  <c r="I634" i="123"/>
  <c r="R633" i="123"/>
  <c r="Q633" i="123"/>
  <c r="N633" i="123"/>
  <c r="I633" i="123"/>
  <c r="R632" i="123"/>
  <c r="Q632" i="123"/>
  <c r="N632" i="123"/>
  <c r="I632" i="123"/>
  <c r="R631" i="123"/>
  <c r="Q631" i="123"/>
  <c r="N631" i="123"/>
  <c r="I631" i="123"/>
  <c r="R630" i="123"/>
  <c r="Q630" i="123"/>
  <c r="N630" i="123"/>
  <c r="I630" i="123"/>
  <c r="R629" i="123"/>
  <c r="Q629" i="123"/>
  <c r="N629" i="123"/>
  <c r="I629" i="123"/>
  <c r="R628" i="123"/>
  <c r="Q628" i="123"/>
  <c r="N628" i="123"/>
  <c r="I628" i="123"/>
  <c r="I627" i="123"/>
  <c r="I626" i="123"/>
  <c r="R625" i="123"/>
  <c r="Q625" i="123"/>
  <c r="N625" i="123"/>
  <c r="R624" i="123"/>
  <c r="Q624" i="123"/>
  <c r="N624" i="123"/>
  <c r="R623" i="123"/>
  <c r="Q623" i="123"/>
  <c r="N623" i="123"/>
  <c r="R622" i="123"/>
  <c r="Q622" i="123"/>
  <c r="N622" i="123"/>
  <c r="R621" i="123"/>
  <c r="Q621" i="123"/>
  <c r="N621" i="123"/>
  <c r="R620" i="123"/>
  <c r="Q620" i="123"/>
  <c r="N620" i="123"/>
  <c r="R619" i="123"/>
  <c r="Q619" i="123"/>
  <c r="N619" i="123"/>
  <c r="R618" i="123"/>
  <c r="Q618" i="123"/>
  <c r="N618" i="123"/>
  <c r="AB617" i="123"/>
  <c r="AB618" i="123" s="1"/>
  <c r="N606" i="123" s="1"/>
  <c r="T199" i="60" s="1"/>
  <c r="Y617" i="123"/>
  <c r="X617" i="123"/>
  <c r="W617" i="123"/>
  <c r="R617" i="123"/>
  <c r="Q617" i="123"/>
  <c r="N617" i="123"/>
  <c r="R616" i="123"/>
  <c r="Q616" i="123"/>
  <c r="N616" i="123"/>
  <c r="R615" i="123"/>
  <c r="Q615" i="123"/>
  <c r="N615" i="123"/>
  <c r="R614" i="123"/>
  <c r="Q614" i="123"/>
  <c r="N614" i="123"/>
  <c r="R613" i="123"/>
  <c r="Q613" i="123"/>
  <c r="N613" i="123"/>
  <c r="K613" i="123"/>
  <c r="K614" i="123" s="1"/>
  <c r="K615" i="123" s="1"/>
  <c r="K616" i="123" s="1"/>
  <c r="K617" i="123" s="1"/>
  <c r="K618" i="123" s="1"/>
  <c r="K619" i="123" s="1"/>
  <c r="K620" i="123" s="1"/>
  <c r="K621" i="123" s="1"/>
  <c r="K622" i="123" s="1"/>
  <c r="K623" i="123" s="1"/>
  <c r="K624" i="123" s="1"/>
  <c r="K625" i="123" s="1"/>
  <c r="R612" i="123"/>
  <c r="Q612" i="123"/>
  <c r="N612" i="123"/>
  <c r="P611" i="123"/>
  <c r="O611" i="123"/>
  <c r="S606" i="123"/>
  <c r="P606" i="123"/>
  <c r="M606" i="123"/>
  <c r="L606" i="123"/>
  <c r="K606" i="123"/>
  <c r="S604" i="123"/>
  <c r="P604" i="123"/>
  <c r="R600" i="123"/>
  <c r="Q600" i="123"/>
  <c r="N600" i="123"/>
  <c r="I600" i="123"/>
  <c r="R599" i="123"/>
  <c r="Q599" i="123"/>
  <c r="N599" i="123"/>
  <c r="I599" i="123"/>
  <c r="R598" i="123"/>
  <c r="Q598" i="123"/>
  <c r="N598" i="123"/>
  <c r="I598" i="123"/>
  <c r="R597" i="123"/>
  <c r="Q597" i="123"/>
  <c r="N597" i="123"/>
  <c r="I597" i="123"/>
  <c r="R596" i="123"/>
  <c r="Q596" i="123"/>
  <c r="N596" i="123"/>
  <c r="I596" i="123"/>
  <c r="R595" i="123"/>
  <c r="Q595" i="123"/>
  <c r="N595" i="123"/>
  <c r="I595" i="123"/>
  <c r="R594" i="123"/>
  <c r="Q594" i="123"/>
  <c r="N594" i="123"/>
  <c r="I594" i="123"/>
  <c r="R593" i="123"/>
  <c r="Q593" i="123"/>
  <c r="N593" i="123"/>
  <c r="I593" i="123"/>
  <c r="R592" i="123"/>
  <c r="Q592" i="123"/>
  <c r="N592" i="123"/>
  <c r="I592" i="123"/>
  <c r="R591" i="123"/>
  <c r="Q591" i="123"/>
  <c r="N591" i="123"/>
  <c r="I591" i="123"/>
  <c r="R590" i="123"/>
  <c r="Q590" i="123"/>
  <c r="N590" i="123"/>
  <c r="I590" i="123"/>
  <c r="R589" i="123"/>
  <c r="Q589" i="123"/>
  <c r="N589" i="123"/>
  <c r="I589" i="123"/>
  <c r="R588" i="123"/>
  <c r="Q588" i="123"/>
  <c r="N588" i="123"/>
  <c r="I588" i="123"/>
  <c r="R587" i="123"/>
  <c r="Q587" i="123"/>
  <c r="N587" i="123"/>
  <c r="I587" i="123"/>
  <c r="R586" i="123"/>
  <c r="Q586" i="123"/>
  <c r="N586" i="123"/>
  <c r="I586" i="123"/>
  <c r="R585" i="123"/>
  <c r="Q585" i="123"/>
  <c r="N585" i="123"/>
  <c r="I585" i="123"/>
  <c r="R584" i="123"/>
  <c r="Q584" i="123"/>
  <c r="N584" i="123"/>
  <c r="I584" i="123"/>
  <c r="R583" i="123"/>
  <c r="Q583" i="123"/>
  <c r="N583" i="123"/>
  <c r="I583" i="123"/>
  <c r="R582" i="123"/>
  <c r="Q582" i="123"/>
  <c r="N582" i="123"/>
  <c r="I582" i="123"/>
  <c r="R581" i="123"/>
  <c r="Q581" i="123"/>
  <c r="N581" i="123"/>
  <c r="I581" i="123"/>
  <c r="R580" i="123"/>
  <c r="Q580" i="123"/>
  <c r="N580" i="123"/>
  <c r="I580" i="123"/>
  <c r="R579" i="123"/>
  <c r="Q579" i="123"/>
  <c r="N579" i="123"/>
  <c r="I579" i="123"/>
  <c r="R578" i="123"/>
  <c r="Q578" i="123"/>
  <c r="N578" i="123"/>
  <c r="I578" i="123"/>
  <c r="I577" i="123"/>
  <c r="I576" i="123"/>
  <c r="R575" i="123"/>
  <c r="Q575" i="123"/>
  <c r="N575" i="123"/>
  <c r="I575" i="123"/>
  <c r="R574" i="123"/>
  <c r="Q574" i="123"/>
  <c r="N574" i="123"/>
  <c r="I574" i="123"/>
  <c r="R573" i="123"/>
  <c r="Q573" i="123"/>
  <c r="N573" i="123"/>
  <c r="I573" i="123"/>
  <c r="R572" i="123"/>
  <c r="Q572" i="123"/>
  <c r="N572" i="123"/>
  <c r="I572" i="123"/>
  <c r="R571" i="123"/>
  <c r="Q571" i="123"/>
  <c r="N571" i="123"/>
  <c r="I571" i="123"/>
  <c r="R570" i="123"/>
  <c r="Q570" i="123"/>
  <c r="N570" i="123"/>
  <c r="I570" i="123"/>
  <c r="R569" i="123"/>
  <c r="Q569" i="123"/>
  <c r="N569" i="123"/>
  <c r="I569" i="123"/>
  <c r="R568" i="123"/>
  <c r="Q568" i="123"/>
  <c r="N568" i="123"/>
  <c r="I568" i="123"/>
  <c r="R567" i="123"/>
  <c r="Q567" i="123"/>
  <c r="N567" i="123"/>
  <c r="I567" i="123"/>
  <c r="R566" i="123"/>
  <c r="Q566" i="123"/>
  <c r="N566" i="123"/>
  <c r="I566" i="123"/>
  <c r="R565" i="123"/>
  <c r="Q565" i="123"/>
  <c r="N565" i="123"/>
  <c r="I565" i="123"/>
  <c r="R564" i="123"/>
  <c r="Q564" i="123"/>
  <c r="N564" i="123"/>
  <c r="I564" i="123"/>
  <c r="R563" i="123"/>
  <c r="Q563" i="123"/>
  <c r="N563" i="123"/>
  <c r="I563" i="123"/>
  <c r="R562" i="123"/>
  <c r="Q562" i="123"/>
  <c r="N562" i="123"/>
  <c r="I562" i="123"/>
  <c r="R561" i="123"/>
  <c r="Q561" i="123"/>
  <c r="N561" i="123"/>
  <c r="I561" i="123"/>
  <c r="R560" i="123"/>
  <c r="Q560" i="123"/>
  <c r="N560" i="123"/>
  <c r="I560" i="123"/>
  <c r="R559" i="123"/>
  <c r="Q559" i="123"/>
  <c r="N559" i="123"/>
  <c r="I559" i="123"/>
  <c r="R558" i="123"/>
  <c r="Q558" i="123"/>
  <c r="N558" i="123"/>
  <c r="I558" i="123"/>
  <c r="R557" i="123"/>
  <c r="Q557" i="123"/>
  <c r="N557" i="123"/>
  <c r="I557" i="123"/>
  <c r="R556" i="123"/>
  <c r="Q556" i="123"/>
  <c r="N556" i="123"/>
  <c r="I556" i="123"/>
  <c r="R555" i="123"/>
  <c r="Q555" i="123"/>
  <c r="N555" i="123"/>
  <c r="I555" i="123"/>
  <c r="R554" i="123"/>
  <c r="Q554" i="123"/>
  <c r="N554" i="123"/>
  <c r="I554" i="123"/>
  <c r="R553" i="123"/>
  <c r="Q553" i="123"/>
  <c r="N553" i="123"/>
  <c r="I553" i="123"/>
  <c r="I552" i="123"/>
  <c r="I551" i="123"/>
  <c r="R550" i="123"/>
  <c r="Q550" i="123"/>
  <c r="N550" i="123"/>
  <c r="I550" i="123"/>
  <c r="R549" i="123"/>
  <c r="Q549" i="123"/>
  <c r="N549" i="123"/>
  <c r="I549" i="123"/>
  <c r="R548" i="123"/>
  <c r="Q548" i="123"/>
  <c r="N548" i="123"/>
  <c r="I548" i="123"/>
  <c r="R547" i="123"/>
  <c r="Q547" i="123"/>
  <c r="N547" i="123"/>
  <c r="I547" i="123"/>
  <c r="R546" i="123"/>
  <c r="Q546" i="123"/>
  <c r="N546" i="123"/>
  <c r="I546" i="123"/>
  <c r="R545" i="123"/>
  <c r="Q545" i="123"/>
  <c r="N545" i="123"/>
  <c r="I545" i="123"/>
  <c r="R544" i="123"/>
  <c r="Q544" i="123"/>
  <c r="N544" i="123"/>
  <c r="I544" i="123"/>
  <c r="R543" i="123"/>
  <c r="Q543" i="123"/>
  <c r="N543" i="123"/>
  <c r="I543" i="123"/>
  <c r="AB542" i="123"/>
  <c r="AB543" i="123" s="1"/>
  <c r="N531" i="123" s="1"/>
  <c r="T191" i="60" s="1"/>
  <c r="Y542" i="123"/>
  <c r="Q529" i="123" s="1"/>
  <c r="A25" i="137" s="1"/>
  <c r="X542" i="123"/>
  <c r="W542" i="123"/>
  <c r="R542" i="123"/>
  <c r="Q542" i="123"/>
  <c r="N542" i="123"/>
  <c r="I542" i="123"/>
  <c r="R541" i="123"/>
  <c r="Q541" i="123"/>
  <c r="N541" i="123"/>
  <c r="I541" i="123"/>
  <c r="R540" i="123"/>
  <c r="Q540" i="123"/>
  <c r="N540" i="123"/>
  <c r="I540" i="123"/>
  <c r="R539" i="123"/>
  <c r="Q539" i="123"/>
  <c r="N539" i="123"/>
  <c r="I539" i="123"/>
  <c r="R538" i="123"/>
  <c r="Q538" i="123"/>
  <c r="N538" i="123"/>
  <c r="K538" i="123"/>
  <c r="K539" i="123" s="1"/>
  <c r="K540" i="123" s="1"/>
  <c r="K541" i="123" s="1"/>
  <c r="K542" i="123" s="1"/>
  <c r="K543" i="123" s="1"/>
  <c r="K544" i="123" s="1"/>
  <c r="K545" i="123" s="1"/>
  <c r="K546" i="123" s="1"/>
  <c r="K547" i="123" s="1"/>
  <c r="K548" i="123" s="1"/>
  <c r="K549" i="123" s="1"/>
  <c r="K550" i="123" s="1"/>
  <c r="I538" i="123"/>
  <c r="R537" i="123"/>
  <c r="Q537" i="123"/>
  <c r="N537" i="123"/>
  <c r="I537" i="123"/>
  <c r="P536" i="123"/>
  <c r="O536" i="123"/>
  <c r="S531" i="123"/>
  <c r="P531" i="123"/>
  <c r="M531" i="123"/>
  <c r="L531" i="123"/>
  <c r="K531" i="123"/>
  <c r="S529" i="123"/>
  <c r="T529" i="123" s="1"/>
  <c r="P529" i="123"/>
  <c r="E360" i="121" s="1"/>
  <c r="R525" i="123"/>
  <c r="Q525" i="123"/>
  <c r="N525" i="123"/>
  <c r="I525" i="123"/>
  <c r="R524" i="123"/>
  <c r="Q524" i="123"/>
  <c r="N524" i="123"/>
  <c r="I524" i="123"/>
  <c r="R523" i="123"/>
  <c r="Q523" i="123"/>
  <c r="N523" i="123"/>
  <c r="I523" i="123"/>
  <c r="R522" i="123"/>
  <c r="Q522" i="123"/>
  <c r="N522" i="123"/>
  <c r="I522" i="123"/>
  <c r="R521" i="123"/>
  <c r="Q521" i="123"/>
  <c r="N521" i="123"/>
  <c r="I521" i="123"/>
  <c r="R520" i="123"/>
  <c r="Q520" i="123"/>
  <c r="N520" i="123"/>
  <c r="I520" i="123"/>
  <c r="R519" i="123"/>
  <c r="Q519" i="123"/>
  <c r="N519" i="123"/>
  <c r="I519" i="123"/>
  <c r="R518" i="123"/>
  <c r="Q518" i="123"/>
  <c r="N518" i="123"/>
  <c r="I518" i="123"/>
  <c r="R517" i="123"/>
  <c r="Q517" i="123"/>
  <c r="N517" i="123"/>
  <c r="I517" i="123"/>
  <c r="R516" i="123"/>
  <c r="Q516" i="123"/>
  <c r="N516" i="123"/>
  <c r="I516" i="123"/>
  <c r="R515" i="123"/>
  <c r="Q515" i="123"/>
  <c r="N515" i="123"/>
  <c r="I515" i="123"/>
  <c r="R514" i="123"/>
  <c r="Q514" i="123"/>
  <c r="N514" i="123"/>
  <c r="I514" i="123"/>
  <c r="R513" i="123"/>
  <c r="Q513" i="123"/>
  <c r="N513" i="123"/>
  <c r="I513" i="123"/>
  <c r="R512" i="123"/>
  <c r="Q512" i="123"/>
  <c r="N512" i="123"/>
  <c r="I512" i="123"/>
  <c r="R511" i="123"/>
  <c r="Q511" i="123"/>
  <c r="N511" i="123"/>
  <c r="I511" i="123"/>
  <c r="R510" i="123"/>
  <c r="Q510" i="123"/>
  <c r="N510" i="123"/>
  <c r="I510" i="123"/>
  <c r="R509" i="123"/>
  <c r="Q509" i="123"/>
  <c r="N509" i="123"/>
  <c r="I509" i="123"/>
  <c r="R508" i="123"/>
  <c r="Q508" i="123"/>
  <c r="N508" i="123"/>
  <c r="I508" i="123"/>
  <c r="R507" i="123"/>
  <c r="Q507" i="123"/>
  <c r="N507" i="123"/>
  <c r="I507" i="123"/>
  <c r="R506" i="123"/>
  <c r="Q506" i="123"/>
  <c r="N506" i="123"/>
  <c r="I506" i="123"/>
  <c r="R505" i="123"/>
  <c r="Q505" i="123"/>
  <c r="N505" i="123"/>
  <c r="I505" i="123"/>
  <c r="R504" i="123"/>
  <c r="Q504" i="123"/>
  <c r="N504" i="123"/>
  <c r="I504" i="123"/>
  <c r="R503" i="123"/>
  <c r="Q503" i="123"/>
  <c r="N503" i="123"/>
  <c r="I503" i="123"/>
  <c r="I502" i="123"/>
  <c r="I501" i="123"/>
  <c r="R500" i="123"/>
  <c r="Q500" i="123"/>
  <c r="N500" i="123"/>
  <c r="I500" i="123"/>
  <c r="R499" i="123"/>
  <c r="Q499" i="123"/>
  <c r="N499" i="123"/>
  <c r="I499" i="123"/>
  <c r="R498" i="123"/>
  <c r="Q498" i="123"/>
  <c r="N498" i="123"/>
  <c r="I498" i="123"/>
  <c r="R497" i="123"/>
  <c r="Q497" i="123"/>
  <c r="N497" i="123"/>
  <c r="I497" i="123"/>
  <c r="R496" i="123"/>
  <c r="Q496" i="123"/>
  <c r="N496" i="123"/>
  <c r="I496" i="123"/>
  <c r="R495" i="123"/>
  <c r="Q495" i="123"/>
  <c r="N495" i="123"/>
  <c r="I495" i="123"/>
  <c r="R494" i="123"/>
  <c r="Q494" i="123"/>
  <c r="N494" i="123"/>
  <c r="I494" i="123"/>
  <c r="R493" i="123"/>
  <c r="Q493" i="123"/>
  <c r="N493" i="123"/>
  <c r="I493" i="123"/>
  <c r="R492" i="123"/>
  <c r="Q492" i="123"/>
  <c r="N492" i="123"/>
  <c r="I492" i="123"/>
  <c r="R491" i="123"/>
  <c r="Q491" i="123"/>
  <c r="N491" i="123"/>
  <c r="I491" i="123"/>
  <c r="R490" i="123"/>
  <c r="Q490" i="123"/>
  <c r="N490" i="123"/>
  <c r="I490" i="123"/>
  <c r="R489" i="123"/>
  <c r="Q489" i="123"/>
  <c r="N489" i="123"/>
  <c r="I489" i="123"/>
  <c r="R488" i="123"/>
  <c r="Q488" i="123"/>
  <c r="N488" i="123"/>
  <c r="I488" i="123"/>
  <c r="R487" i="123"/>
  <c r="Q487" i="123"/>
  <c r="N487" i="123"/>
  <c r="I487" i="123"/>
  <c r="R486" i="123"/>
  <c r="Q486" i="123"/>
  <c r="N486" i="123"/>
  <c r="I486" i="123"/>
  <c r="R485" i="123"/>
  <c r="Q485" i="123"/>
  <c r="N485" i="123"/>
  <c r="I485" i="123"/>
  <c r="R484" i="123"/>
  <c r="Q484" i="123"/>
  <c r="N484" i="123"/>
  <c r="I484" i="123"/>
  <c r="R483" i="123"/>
  <c r="Q483" i="123"/>
  <c r="N483" i="123"/>
  <c r="I483" i="123"/>
  <c r="R482" i="123"/>
  <c r="Q482" i="123"/>
  <c r="N482" i="123"/>
  <c r="I482" i="123"/>
  <c r="R481" i="123"/>
  <c r="Q481" i="123"/>
  <c r="N481" i="123"/>
  <c r="I481" i="123"/>
  <c r="R480" i="123"/>
  <c r="Q480" i="123"/>
  <c r="N480" i="123"/>
  <c r="I480" i="123"/>
  <c r="R479" i="123"/>
  <c r="Q479" i="123"/>
  <c r="N479" i="123"/>
  <c r="I479" i="123"/>
  <c r="R478" i="123"/>
  <c r="Q478" i="123"/>
  <c r="N478" i="123"/>
  <c r="I478" i="123"/>
  <c r="I477" i="123"/>
  <c r="I476" i="123"/>
  <c r="R475" i="123"/>
  <c r="Q475" i="123"/>
  <c r="N475" i="123"/>
  <c r="I475" i="123"/>
  <c r="R474" i="123"/>
  <c r="Q474" i="123"/>
  <c r="N474" i="123"/>
  <c r="I474" i="123"/>
  <c r="R473" i="123"/>
  <c r="Q473" i="123"/>
  <c r="N473" i="123"/>
  <c r="I473" i="123"/>
  <c r="R472" i="123"/>
  <c r="Q472" i="123"/>
  <c r="N472" i="123"/>
  <c r="I472" i="123"/>
  <c r="R471" i="123"/>
  <c r="Q471" i="123"/>
  <c r="N471" i="123"/>
  <c r="I471" i="123"/>
  <c r="R470" i="123"/>
  <c r="Q470" i="123"/>
  <c r="N470" i="123"/>
  <c r="I470" i="123"/>
  <c r="R469" i="123"/>
  <c r="Q469" i="123"/>
  <c r="N469" i="123"/>
  <c r="I469" i="123"/>
  <c r="R468" i="123"/>
  <c r="Q468" i="123"/>
  <c r="N468" i="123"/>
  <c r="I468" i="123"/>
  <c r="AB467" i="123"/>
  <c r="AB468" i="123" s="1"/>
  <c r="N456" i="123" s="1"/>
  <c r="T183" i="60" s="1"/>
  <c r="Y467" i="123"/>
  <c r="Q454" i="123" s="1"/>
  <c r="X467" i="123"/>
  <c r="W467" i="123"/>
  <c r="R467" i="123"/>
  <c r="Q467" i="123"/>
  <c r="N467" i="123"/>
  <c r="I467" i="123"/>
  <c r="R466" i="123"/>
  <c r="Q466" i="123"/>
  <c r="N466" i="123"/>
  <c r="I466" i="123"/>
  <c r="R465" i="123"/>
  <c r="Q465" i="123"/>
  <c r="N465" i="123"/>
  <c r="I465" i="123"/>
  <c r="R464" i="123"/>
  <c r="Q464" i="123"/>
  <c r="N464" i="123"/>
  <c r="I464" i="123"/>
  <c r="R463" i="123"/>
  <c r="Q463" i="123"/>
  <c r="N463" i="123"/>
  <c r="K463" i="123"/>
  <c r="K464" i="123" s="1"/>
  <c r="K465" i="123" s="1"/>
  <c r="K466" i="123" s="1"/>
  <c r="K467" i="123" s="1"/>
  <c r="K468" i="123" s="1"/>
  <c r="K469" i="123" s="1"/>
  <c r="K470" i="123" s="1"/>
  <c r="K471" i="123" s="1"/>
  <c r="K472" i="123" s="1"/>
  <c r="K473" i="123" s="1"/>
  <c r="K474" i="123" s="1"/>
  <c r="K475" i="123" s="1"/>
  <c r="I463" i="123"/>
  <c r="R462" i="123"/>
  <c r="Q462" i="123"/>
  <c r="N462" i="123"/>
  <c r="I462" i="123"/>
  <c r="P461" i="123"/>
  <c r="O461" i="123"/>
  <c r="S456" i="123"/>
  <c r="Q456" i="123"/>
  <c r="P456" i="123"/>
  <c r="M456" i="123"/>
  <c r="L456" i="123"/>
  <c r="K456" i="123"/>
  <c r="S454" i="123"/>
  <c r="T454" i="123" s="1"/>
  <c r="P454" i="123"/>
  <c r="E310" i="121" s="1"/>
  <c r="R450" i="123"/>
  <c r="Q450" i="123"/>
  <c r="N450" i="123"/>
  <c r="I450" i="123"/>
  <c r="R449" i="123"/>
  <c r="Q449" i="123"/>
  <c r="N449" i="123"/>
  <c r="I449" i="123"/>
  <c r="R448" i="123"/>
  <c r="Q448" i="123"/>
  <c r="N448" i="123"/>
  <c r="I448" i="123"/>
  <c r="R447" i="123"/>
  <c r="Q447" i="123"/>
  <c r="N447" i="123"/>
  <c r="I447" i="123"/>
  <c r="R446" i="123"/>
  <c r="Q446" i="123"/>
  <c r="N446" i="123"/>
  <c r="I446" i="123"/>
  <c r="R445" i="123"/>
  <c r="Q445" i="123"/>
  <c r="N445" i="123"/>
  <c r="I445" i="123"/>
  <c r="R444" i="123"/>
  <c r="Q444" i="123"/>
  <c r="N444" i="123"/>
  <c r="I444" i="123"/>
  <c r="R443" i="123"/>
  <c r="Q443" i="123"/>
  <c r="N443" i="123"/>
  <c r="I443" i="123"/>
  <c r="R442" i="123"/>
  <c r="Q442" i="123"/>
  <c r="N442" i="123"/>
  <c r="I442" i="123"/>
  <c r="R441" i="123"/>
  <c r="Q441" i="123"/>
  <c r="N441" i="123"/>
  <c r="I441" i="123"/>
  <c r="R440" i="123"/>
  <c r="Q440" i="123"/>
  <c r="N440" i="123"/>
  <c r="I440" i="123"/>
  <c r="R439" i="123"/>
  <c r="Q439" i="123"/>
  <c r="N439" i="123"/>
  <c r="I439" i="123"/>
  <c r="R438" i="123"/>
  <c r="Q438" i="123"/>
  <c r="N438" i="123"/>
  <c r="I438" i="123"/>
  <c r="R437" i="123"/>
  <c r="Q437" i="123"/>
  <c r="N437" i="123"/>
  <c r="I437" i="123"/>
  <c r="R436" i="123"/>
  <c r="Q436" i="123"/>
  <c r="N436" i="123"/>
  <c r="I436" i="123"/>
  <c r="R435" i="123"/>
  <c r="Q435" i="123"/>
  <c r="N435" i="123"/>
  <c r="I435" i="123"/>
  <c r="R434" i="123"/>
  <c r="Q434" i="123"/>
  <c r="N434" i="123"/>
  <c r="I434" i="123"/>
  <c r="R433" i="123"/>
  <c r="Q433" i="123"/>
  <c r="N433" i="123"/>
  <c r="I433" i="123"/>
  <c r="R432" i="123"/>
  <c r="Q432" i="123"/>
  <c r="N432" i="123"/>
  <c r="I432" i="123"/>
  <c r="R431" i="123"/>
  <c r="Q431" i="123"/>
  <c r="N431" i="123"/>
  <c r="I431" i="123"/>
  <c r="R430" i="123"/>
  <c r="Q430" i="123"/>
  <c r="N430" i="123"/>
  <c r="I430" i="123"/>
  <c r="R429" i="123"/>
  <c r="Q429" i="123"/>
  <c r="N429" i="123"/>
  <c r="I429" i="123"/>
  <c r="R428" i="123"/>
  <c r="Q428" i="123"/>
  <c r="N428" i="123"/>
  <c r="I428" i="123"/>
  <c r="I427" i="123"/>
  <c r="I426" i="123"/>
  <c r="R425" i="123"/>
  <c r="Q425" i="123"/>
  <c r="N425" i="123"/>
  <c r="I425" i="123"/>
  <c r="R424" i="123"/>
  <c r="Q424" i="123"/>
  <c r="N424" i="123"/>
  <c r="I424" i="123"/>
  <c r="R423" i="123"/>
  <c r="Q423" i="123"/>
  <c r="N423" i="123"/>
  <c r="I423" i="123"/>
  <c r="R422" i="123"/>
  <c r="Q422" i="123"/>
  <c r="N422" i="123"/>
  <c r="I422" i="123"/>
  <c r="R421" i="123"/>
  <c r="Q421" i="123"/>
  <c r="N421" i="123"/>
  <c r="I421" i="123"/>
  <c r="R420" i="123"/>
  <c r="Q420" i="123"/>
  <c r="N420" i="123"/>
  <c r="I420" i="123"/>
  <c r="R419" i="123"/>
  <c r="Q419" i="123"/>
  <c r="N419" i="123"/>
  <c r="I419" i="123"/>
  <c r="R418" i="123"/>
  <c r="Q418" i="123"/>
  <c r="N418" i="123"/>
  <c r="I418" i="123"/>
  <c r="R417" i="123"/>
  <c r="Q417" i="123"/>
  <c r="N417" i="123"/>
  <c r="I417" i="123"/>
  <c r="R416" i="123"/>
  <c r="Q416" i="123"/>
  <c r="N416" i="123"/>
  <c r="I416" i="123"/>
  <c r="R415" i="123"/>
  <c r="Q415" i="123"/>
  <c r="N415" i="123"/>
  <c r="I415" i="123"/>
  <c r="R414" i="123"/>
  <c r="Q414" i="123"/>
  <c r="N414" i="123"/>
  <c r="I414" i="123"/>
  <c r="R413" i="123"/>
  <c r="Q413" i="123"/>
  <c r="N413" i="123"/>
  <c r="I413" i="123"/>
  <c r="R412" i="123"/>
  <c r="Q412" i="123"/>
  <c r="N412" i="123"/>
  <c r="I412" i="123"/>
  <c r="R411" i="123"/>
  <c r="Q411" i="123"/>
  <c r="N411" i="123"/>
  <c r="I411" i="123"/>
  <c r="R410" i="123"/>
  <c r="Q410" i="123"/>
  <c r="N410" i="123"/>
  <c r="I410" i="123"/>
  <c r="R409" i="123"/>
  <c r="Q409" i="123"/>
  <c r="N409" i="123"/>
  <c r="I409" i="123"/>
  <c r="R408" i="123"/>
  <c r="Q408" i="123"/>
  <c r="N408" i="123"/>
  <c r="I408" i="123"/>
  <c r="R407" i="123"/>
  <c r="Q407" i="123"/>
  <c r="N407" i="123"/>
  <c r="I407" i="123"/>
  <c r="R406" i="123"/>
  <c r="Q406" i="123"/>
  <c r="N406" i="123"/>
  <c r="I406" i="123"/>
  <c r="R405" i="123"/>
  <c r="Q405" i="123"/>
  <c r="N405" i="123"/>
  <c r="I405" i="123"/>
  <c r="R404" i="123"/>
  <c r="Q404" i="123"/>
  <c r="N404" i="123"/>
  <c r="I404" i="123"/>
  <c r="R403" i="123"/>
  <c r="Q403" i="123"/>
  <c r="N403" i="123"/>
  <c r="I403" i="123"/>
  <c r="I402" i="123"/>
  <c r="I401" i="123"/>
  <c r="R400" i="123"/>
  <c r="Q400" i="123"/>
  <c r="N400" i="123"/>
  <c r="I400" i="123"/>
  <c r="R399" i="123"/>
  <c r="Q399" i="123"/>
  <c r="N399" i="123"/>
  <c r="I399" i="123"/>
  <c r="R398" i="123"/>
  <c r="Q398" i="123"/>
  <c r="N398" i="123"/>
  <c r="I398" i="123"/>
  <c r="R397" i="123"/>
  <c r="Q397" i="123"/>
  <c r="N397" i="123"/>
  <c r="I397" i="123"/>
  <c r="R396" i="123"/>
  <c r="Q396" i="123"/>
  <c r="N396" i="123"/>
  <c r="I396" i="123"/>
  <c r="R395" i="123"/>
  <c r="Q395" i="123"/>
  <c r="N395" i="123"/>
  <c r="I395" i="123"/>
  <c r="R394" i="123"/>
  <c r="Q394" i="123"/>
  <c r="N394" i="123"/>
  <c r="I394" i="123"/>
  <c r="R393" i="123"/>
  <c r="Q393" i="123"/>
  <c r="N393" i="123"/>
  <c r="I393" i="123"/>
  <c r="AB392" i="123"/>
  <c r="AB393" i="123" s="1"/>
  <c r="N381" i="123" s="1"/>
  <c r="T175" i="60" s="1"/>
  <c r="Y392" i="123"/>
  <c r="Q379" i="123" s="1"/>
  <c r="X392" i="123"/>
  <c r="W392" i="123"/>
  <c r="R392" i="123"/>
  <c r="Q392" i="123"/>
  <c r="N392" i="123"/>
  <c r="I392" i="123"/>
  <c r="R391" i="123"/>
  <c r="Q391" i="123"/>
  <c r="N391" i="123"/>
  <c r="I391" i="123"/>
  <c r="R390" i="123"/>
  <c r="Q390" i="123"/>
  <c r="N390" i="123"/>
  <c r="I390" i="123"/>
  <c r="R389" i="123"/>
  <c r="Q389" i="123"/>
  <c r="N389" i="123"/>
  <c r="I389" i="123"/>
  <c r="R388" i="123"/>
  <c r="Q388" i="123"/>
  <c r="N388" i="123"/>
  <c r="K388" i="123"/>
  <c r="K389" i="123" s="1"/>
  <c r="K390" i="123" s="1"/>
  <c r="K391" i="123" s="1"/>
  <c r="K392" i="123" s="1"/>
  <c r="K393" i="123" s="1"/>
  <c r="K394" i="123" s="1"/>
  <c r="K395" i="123" s="1"/>
  <c r="K396" i="123" s="1"/>
  <c r="K397" i="123" s="1"/>
  <c r="K398" i="123" s="1"/>
  <c r="K399" i="123" s="1"/>
  <c r="K400" i="123" s="1"/>
  <c r="I388" i="123"/>
  <c r="R387" i="123"/>
  <c r="Q387" i="123"/>
  <c r="N387" i="123"/>
  <c r="I387" i="123"/>
  <c r="P386" i="123"/>
  <c r="O386" i="123"/>
  <c r="S381" i="123"/>
  <c r="P381" i="123"/>
  <c r="M381" i="123"/>
  <c r="L381" i="123"/>
  <c r="K381" i="123"/>
  <c r="S379" i="123"/>
  <c r="P379" i="123"/>
  <c r="E260" i="121" s="1"/>
  <c r="R375" i="123"/>
  <c r="Q375" i="123"/>
  <c r="N375" i="123"/>
  <c r="I375" i="123"/>
  <c r="R374" i="123"/>
  <c r="Q374" i="123"/>
  <c r="N374" i="123"/>
  <c r="I374" i="123"/>
  <c r="R373" i="123"/>
  <c r="Q373" i="123"/>
  <c r="N373" i="123"/>
  <c r="I373" i="123"/>
  <c r="R372" i="123"/>
  <c r="Q372" i="123"/>
  <c r="N372" i="123"/>
  <c r="I372" i="123"/>
  <c r="R371" i="123"/>
  <c r="Q371" i="123"/>
  <c r="N371" i="123"/>
  <c r="I371" i="123"/>
  <c r="R370" i="123"/>
  <c r="Q370" i="123"/>
  <c r="N370" i="123"/>
  <c r="I370" i="123"/>
  <c r="R369" i="123"/>
  <c r="Q369" i="123"/>
  <c r="N369" i="123"/>
  <c r="I369" i="123"/>
  <c r="R368" i="123"/>
  <c r="Q368" i="123"/>
  <c r="N368" i="123"/>
  <c r="I368" i="123"/>
  <c r="R367" i="123"/>
  <c r="Q367" i="123"/>
  <c r="N367" i="123"/>
  <c r="I367" i="123"/>
  <c r="R366" i="123"/>
  <c r="Q366" i="123"/>
  <c r="N366" i="123"/>
  <c r="I366" i="123"/>
  <c r="R365" i="123"/>
  <c r="Q365" i="123"/>
  <c r="N365" i="123"/>
  <c r="I365" i="123"/>
  <c r="R364" i="123"/>
  <c r="Q364" i="123"/>
  <c r="N364" i="123"/>
  <c r="I364" i="123"/>
  <c r="R363" i="123"/>
  <c r="Q363" i="123"/>
  <c r="N363" i="123"/>
  <c r="I363" i="123"/>
  <c r="R362" i="123"/>
  <c r="Q362" i="123"/>
  <c r="N362" i="123"/>
  <c r="I362" i="123"/>
  <c r="R361" i="123"/>
  <c r="Q361" i="123"/>
  <c r="N361" i="123"/>
  <c r="I361" i="123"/>
  <c r="R360" i="123"/>
  <c r="Q360" i="123"/>
  <c r="N360" i="123"/>
  <c r="I360" i="123"/>
  <c r="R359" i="123"/>
  <c r="Q359" i="123"/>
  <c r="N359" i="123"/>
  <c r="I359" i="123"/>
  <c r="R358" i="123"/>
  <c r="Q358" i="123"/>
  <c r="N358" i="123"/>
  <c r="I358" i="123"/>
  <c r="R357" i="123"/>
  <c r="Q357" i="123"/>
  <c r="N357" i="123"/>
  <c r="I357" i="123"/>
  <c r="R356" i="123"/>
  <c r="Q356" i="123"/>
  <c r="N356" i="123"/>
  <c r="I356" i="123"/>
  <c r="R355" i="123"/>
  <c r="Q355" i="123"/>
  <c r="N355" i="123"/>
  <c r="I355" i="123"/>
  <c r="R354" i="123"/>
  <c r="Q354" i="123"/>
  <c r="N354" i="123"/>
  <c r="I354" i="123"/>
  <c r="R353" i="123"/>
  <c r="Q353" i="123"/>
  <c r="N353" i="123"/>
  <c r="I353" i="123"/>
  <c r="I352" i="123"/>
  <c r="I351" i="123"/>
  <c r="R350" i="123"/>
  <c r="Q350" i="123"/>
  <c r="N350" i="123"/>
  <c r="I350" i="123"/>
  <c r="R349" i="123"/>
  <c r="Q349" i="123"/>
  <c r="N349" i="123"/>
  <c r="I349" i="123"/>
  <c r="R348" i="123"/>
  <c r="Q348" i="123"/>
  <c r="N348" i="123"/>
  <c r="I348" i="123"/>
  <c r="R347" i="123"/>
  <c r="Q347" i="123"/>
  <c r="N347" i="123"/>
  <c r="I347" i="123"/>
  <c r="R346" i="123"/>
  <c r="Q346" i="123"/>
  <c r="N346" i="123"/>
  <c r="I346" i="123"/>
  <c r="R345" i="123"/>
  <c r="Q345" i="123"/>
  <c r="N345" i="123"/>
  <c r="I345" i="123"/>
  <c r="R344" i="123"/>
  <c r="Q344" i="123"/>
  <c r="N344" i="123"/>
  <c r="I344" i="123"/>
  <c r="R343" i="123"/>
  <c r="Q343" i="123"/>
  <c r="N343" i="123"/>
  <c r="I343" i="123"/>
  <c r="R342" i="123"/>
  <c r="Q342" i="123"/>
  <c r="N342" i="123"/>
  <c r="I342" i="123"/>
  <c r="R341" i="123"/>
  <c r="Q341" i="123"/>
  <c r="N341" i="123"/>
  <c r="I341" i="123"/>
  <c r="R340" i="123"/>
  <c r="Q340" i="123"/>
  <c r="N340" i="123"/>
  <c r="I340" i="123"/>
  <c r="R339" i="123"/>
  <c r="Q339" i="123"/>
  <c r="N339" i="123"/>
  <c r="I339" i="123"/>
  <c r="R338" i="123"/>
  <c r="Q338" i="123"/>
  <c r="N338" i="123"/>
  <c r="I338" i="123"/>
  <c r="R337" i="123"/>
  <c r="Q337" i="123"/>
  <c r="N337" i="123"/>
  <c r="I337" i="123"/>
  <c r="R336" i="123"/>
  <c r="Q336" i="123"/>
  <c r="N336" i="123"/>
  <c r="I336" i="123"/>
  <c r="R335" i="123"/>
  <c r="Q335" i="123"/>
  <c r="N335" i="123"/>
  <c r="I335" i="123"/>
  <c r="R334" i="123"/>
  <c r="Q334" i="123"/>
  <c r="N334" i="123"/>
  <c r="I334" i="123"/>
  <c r="R333" i="123"/>
  <c r="Q333" i="123"/>
  <c r="N333" i="123"/>
  <c r="I333" i="123"/>
  <c r="R332" i="123"/>
  <c r="Q332" i="123"/>
  <c r="N332" i="123"/>
  <c r="I332" i="123"/>
  <c r="R331" i="123"/>
  <c r="Q331" i="123"/>
  <c r="N331" i="123"/>
  <c r="I331" i="123"/>
  <c r="R330" i="123"/>
  <c r="Q330" i="123"/>
  <c r="N330" i="123"/>
  <c r="I330" i="123"/>
  <c r="R329" i="123"/>
  <c r="Q329" i="123"/>
  <c r="N329" i="123"/>
  <c r="I329" i="123"/>
  <c r="R328" i="123"/>
  <c r="Q328" i="123"/>
  <c r="N328" i="123"/>
  <c r="I328" i="123"/>
  <c r="I327" i="123"/>
  <c r="I326" i="123"/>
  <c r="R325" i="123"/>
  <c r="Q325" i="123"/>
  <c r="N325" i="123"/>
  <c r="I325" i="123"/>
  <c r="R324" i="123"/>
  <c r="Q324" i="123"/>
  <c r="N324" i="123"/>
  <c r="I324" i="123"/>
  <c r="R323" i="123"/>
  <c r="Q323" i="123"/>
  <c r="N323" i="123"/>
  <c r="I323" i="123"/>
  <c r="R322" i="123"/>
  <c r="Q322" i="123"/>
  <c r="N322" i="123"/>
  <c r="I322" i="123"/>
  <c r="R321" i="123"/>
  <c r="Q321" i="123"/>
  <c r="N321" i="123"/>
  <c r="I321" i="123"/>
  <c r="R320" i="123"/>
  <c r="Q320" i="123"/>
  <c r="N320" i="123"/>
  <c r="I320" i="123"/>
  <c r="R319" i="123"/>
  <c r="Q319" i="123"/>
  <c r="N319" i="123"/>
  <c r="I319" i="123"/>
  <c r="R318" i="123"/>
  <c r="Q318" i="123"/>
  <c r="N318" i="123"/>
  <c r="I318" i="123"/>
  <c r="AB317" i="123"/>
  <c r="AB318" i="123" s="1"/>
  <c r="N306" i="123" s="1"/>
  <c r="T167" i="60" s="1"/>
  <c r="Y317" i="123"/>
  <c r="Q304" i="123" s="1"/>
  <c r="X317" i="123"/>
  <c r="W317" i="123"/>
  <c r="R317" i="123"/>
  <c r="Q317" i="123"/>
  <c r="N317" i="123"/>
  <c r="I317" i="123"/>
  <c r="R316" i="123"/>
  <c r="Q316" i="123"/>
  <c r="N316" i="123"/>
  <c r="I316" i="123"/>
  <c r="R315" i="123"/>
  <c r="Q315" i="123"/>
  <c r="N315" i="123"/>
  <c r="I315" i="123"/>
  <c r="R314" i="123"/>
  <c r="Q314" i="123"/>
  <c r="N314" i="123"/>
  <c r="I314" i="123"/>
  <c r="R313" i="123"/>
  <c r="Q313" i="123"/>
  <c r="N313" i="123"/>
  <c r="K313" i="123"/>
  <c r="K314" i="123" s="1"/>
  <c r="K315" i="123" s="1"/>
  <c r="K316" i="123" s="1"/>
  <c r="K317" i="123" s="1"/>
  <c r="K318" i="123" s="1"/>
  <c r="K319" i="123" s="1"/>
  <c r="K320" i="123" s="1"/>
  <c r="K321" i="123" s="1"/>
  <c r="K322" i="123" s="1"/>
  <c r="K323" i="123" s="1"/>
  <c r="K324" i="123" s="1"/>
  <c r="K325" i="123" s="1"/>
  <c r="I313" i="123"/>
  <c r="R312" i="123"/>
  <c r="Q312" i="123"/>
  <c r="N312" i="123"/>
  <c r="I312" i="123"/>
  <c r="P311" i="123"/>
  <c r="O311" i="123"/>
  <c r="S306" i="123"/>
  <c r="Q306" i="123"/>
  <c r="AI234" i="121" s="1"/>
  <c r="P306" i="123"/>
  <c r="M306" i="123"/>
  <c r="L306" i="123"/>
  <c r="K306" i="123"/>
  <c r="S304" i="123"/>
  <c r="T304" i="123" s="1"/>
  <c r="P304" i="123"/>
  <c r="E210" i="121" s="1"/>
  <c r="R300" i="123"/>
  <c r="Q300" i="123"/>
  <c r="N300" i="123"/>
  <c r="I300" i="123"/>
  <c r="R299" i="123"/>
  <c r="Q299" i="123"/>
  <c r="N299" i="123"/>
  <c r="I299" i="123"/>
  <c r="R298" i="123"/>
  <c r="Q298" i="123"/>
  <c r="N298" i="123"/>
  <c r="I298" i="123"/>
  <c r="R297" i="123"/>
  <c r="Q297" i="123"/>
  <c r="N297" i="123"/>
  <c r="I297" i="123"/>
  <c r="R296" i="123"/>
  <c r="Q296" i="123"/>
  <c r="N296" i="123"/>
  <c r="I296" i="123"/>
  <c r="R295" i="123"/>
  <c r="Q295" i="123"/>
  <c r="N295" i="123"/>
  <c r="I295" i="123"/>
  <c r="R294" i="123"/>
  <c r="Q294" i="123"/>
  <c r="N294" i="123"/>
  <c r="I294" i="123"/>
  <c r="R293" i="123"/>
  <c r="Q293" i="123"/>
  <c r="N293" i="123"/>
  <c r="I293" i="123"/>
  <c r="R292" i="123"/>
  <c r="Q292" i="123"/>
  <c r="N292" i="123"/>
  <c r="I292" i="123"/>
  <c r="R291" i="123"/>
  <c r="Q291" i="123"/>
  <c r="N291" i="123"/>
  <c r="I291" i="123"/>
  <c r="R290" i="123"/>
  <c r="Q290" i="123"/>
  <c r="N290" i="123"/>
  <c r="I290" i="123"/>
  <c r="R289" i="123"/>
  <c r="Q289" i="123"/>
  <c r="N289" i="123"/>
  <c r="I289" i="123"/>
  <c r="R288" i="123"/>
  <c r="Q288" i="123"/>
  <c r="N288" i="123"/>
  <c r="I288" i="123"/>
  <c r="R287" i="123"/>
  <c r="Q287" i="123"/>
  <c r="N287" i="123"/>
  <c r="I287" i="123"/>
  <c r="R286" i="123"/>
  <c r="Q286" i="123"/>
  <c r="N286" i="123"/>
  <c r="I286" i="123"/>
  <c r="R285" i="123"/>
  <c r="Q285" i="123"/>
  <c r="N285" i="123"/>
  <c r="I285" i="123"/>
  <c r="R284" i="123"/>
  <c r="Q284" i="123"/>
  <c r="N284" i="123"/>
  <c r="I284" i="123"/>
  <c r="R283" i="123"/>
  <c r="Q283" i="123"/>
  <c r="N283" i="123"/>
  <c r="I283" i="123"/>
  <c r="R282" i="123"/>
  <c r="Q282" i="123"/>
  <c r="N282" i="123"/>
  <c r="I282" i="123"/>
  <c r="R281" i="123"/>
  <c r="Q281" i="123"/>
  <c r="N281" i="123"/>
  <c r="I281" i="123"/>
  <c r="R280" i="123"/>
  <c r="Q280" i="123"/>
  <c r="N280" i="123"/>
  <c r="I280" i="123"/>
  <c r="R279" i="123"/>
  <c r="Q279" i="123"/>
  <c r="N279" i="123"/>
  <c r="I279" i="123"/>
  <c r="R278" i="123"/>
  <c r="Q278" i="123"/>
  <c r="N278" i="123"/>
  <c r="I278" i="123"/>
  <c r="I277" i="123"/>
  <c r="I276" i="123"/>
  <c r="R275" i="123"/>
  <c r="Q275" i="123"/>
  <c r="N275" i="123"/>
  <c r="I275" i="123"/>
  <c r="R274" i="123"/>
  <c r="Q274" i="123"/>
  <c r="N274" i="123"/>
  <c r="I274" i="123"/>
  <c r="R273" i="123"/>
  <c r="Q273" i="123"/>
  <c r="N273" i="123"/>
  <c r="I273" i="123"/>
  <c r="R272" i="123"/>
  <c r="Q272" i="123"/>
  <c r="N272" i="123"/>
  <c r="I272" i="123"/>
  <c r="R271" i="123"/>
  <c r="Q271" i="123"/>
  <c r="N271" i="123"/>
  <c r="I271" i="123"/>
  <c r="R270" i="123"/>
  <c r="Q270" i="123"/>
  <c r="N270" i="123"/>
  <c r="I270" i="123"/>
  <c r="R269" i="123"/>
  <c r="Q269" i="123"/>
  <c r="N269" i="123"/>
  <c r="I269" i="123"/>
  <c r="R268" i="123"/>
  <c r="Q268" i="123"/>
  <c r="N268" i="123"/>
  <c r="I268" i="123"/>
  <c r="R267" i="123"/>
  <c r="Q267" i="123"/>
  <c r="N267" i="123"/>
  <c r="I267" i="123"/>
  <c r="R266" i="123"/>
  <c r="Q266" i="123"/>
  <c r="N266" i="123"/>
  <c r="I266" i="123"/>
  <c r="R265" i="123"/>
  <c r="Q265" i="123"/>
  <c r="N265" i="123"/>
  <c r="I265" i="123"/>
  <c r="R264" i="123"/>
  <c r="Q264" i="123"/>
  <c r="N264" i="123"/>
  <c r="I264" i="123"/>
  <c r="R263" i="123"/>
  <c r="Q263" i="123"/>
  <c r="N263" i="123"/>
  <c r="I263" i="123"/>
  <c r="R262" i="123"/>
  <c r="Q262" i="123"/>
  <c r="N262" i="123"/>
  <c r="I262" i="123"/>
  <c r="R261" i="123"/>
  <c r="Q261" i="123"/>
  <c r="N261" i="123"/>
  <c r="I261" i="123"/>
  <c r="R260" i="123"/>
  <c r="Q260" i="123"/>
  <c r="N260" i="123"/>
  <c r="I260" i="123"/>
  <c r="R259" i="123"/>
  <c r="Q259" i="123"/>
  <c r="N259" i="123"/>
  <c r="I259" i="123"/>
  <c r="R258" i="123"/>
  <c r="Q258" i="123"/>
  <c r="N258" i="123"/>
  <c r="I258" i="123"/>
  <c r="R257" i="123"/>
  <c r="Q257" i="123"/>
  <c r="N257" i="123"/>
  <c r="I257" i="123"/>
  <c r="R256" i="123"/>
  <c r="Q256" i="123"/>
  <c r="N256" i="123"/>
  <c r="I256" i="123"/>
  <c r="R255" i="123"/>
  <c r="Q255" i="123"/>
  <c r="N255" i="123"/>
  <c r="I255" i="123"/>
  <c r="R254" i="123"/>
  <c r="Q254" i="123"/>
  <c r="N254" i="123"/>
  <c r="I254" i="123"/>
  <c r="R253" i="123"/>
  <c r="Q253" i="123"/>
  <c r="N253" i="123"/>
  <c r="I253" i="123"/>
  <c r="I252" i="123"/>
  <c r="I251" i="123"/>
  <c r="R250" i="123"/>
  <c r="Q250" i="123"/>
  <c r="N250" i="123"/>
  <c r="I250" i="123"/>
  <c r="R249" i="123"/>
  <c r="Q249" i="123"/>
  <c r="N249" i="123"/>
  <c r="I249" i="123"/>
  <c r="R248" i="123"/>
  <c r="Q248" i="123"/>
  <c r="N248" i="123"/>
  <c r="I248" i="123"/>
  <c r="R247" i="123"/>
  <c r="Q247" i="123"/>
  <c r="N247" i="123"/>
  <c r="I247" i="123"/>
  <c r="I246" i="123"/>
  <c r="I245" i="123"/>
  <c r="I244" i="123"/>
  <c r="I243" i="123"/>
  <c r="AB242" i="123"/>
  <c r="AB243" i="123" s="1"/>
  <c r="N231" i="123" s="1"/>
  <c r="T159" i="60" s="1"/>
  <c r="Y242" i="123"/>
  <c r="Q229" i="123" s="1"/>
  <c r="X242" i="123"/>
  <c r="W242" i="123"/>
  <c r="I242" i="123"/>
  <c r="I241" i="123"/>
  <c r="I240" i="123"/>
  <c r="I239" i="123"/>
  <c r="K238" i="123"/>
  <c r="K239" i="123" s="1"/>
  <c r="K240" i="123" s="1"/>
  <c r="K241" i="123" s="1"/>
  <c r="K242" i="123" s="1"/>
  <c r="K243" i="123" s="1"/>
  <c r="K244" i="123" s="1"/>
  <c r="K245" i="123" s="1"/>
  <c r="K246" i="123" s="1"/>
  <c r="K247" i="123" s="1"/>
  <c r="K248" i="123" s="1"/>
  <c r="K249" i="123" s="1"/>
  <c r="K250" i="123" s="1"/>
  <c r="I238" i="123"/>
  <c r="R237" i="123"/>
  <c r="Q237" i="123"/>
  <c r="N237" i="123"/>
  <c r="I237" i="123"/>
  <c r="P236" i="123"/>
  <c r="O236" i="123"/>
  <c r="S231" i="123"/>
  <c r="Q231" i="123"/>
  <c r="AI184" i="121" s="1"/>
  <c r="P231" i="123"/>
  <c r="M231" i="123"/>
  <c r="L231" i="123"/>
  <c r="K231" i="123"/>
  <c r="S229" i="123"/>
  <c r="T229" i="123" s="1"/>
  <c r="P229" i="123"/>
  <c r="E160" i="121" s="1"/>
  <c r="R225" i="123"/>
  <c r="Q225" i="123"/>
  <c r="N225" i="123"/>
  <c r="I225" i="123"/>
  <c r="R224" i="123"/>
  <c r="Q224" i="123"/>
  <c r="N224" i="123"/>
  <c r="I224" i="123"/>
  <c r="R223" i="123"/>
  <c r="Q223" i="123"/>
  <c r="N223" i="123"/>
  <c r="I223" i="123"/>
  <c r="R222" i="123"/>
  <c r="Q222" i="123"/>
  <c r="N222" i="123"/>
  <c r="I222" i="123"/>
  <c r="R221" i="123"/>
  <c r="Q221" i="123"/>
  <c r="N221" i="123"/>
  <c r="I221" i="123"/>
  <c r="R220" i="123"/>
  <c r="Q220" i="123"/>
  <c r="N220" i="123"/>
  <c r="I220" i="123"/>
  <c r="R219" i="123"/>
  <c r="Q219" i="123"/>
  <c r="N219" i="123"/>
  <c r="I219" i="123"/>
  <c r="R218" i="123"/>
  <c r="Q218" i="123"/>
  <c r="N218" i="123"/>
  <c r="I218" i="123"/>
  <c r="R217" i="123"/>
  <c r="Q217" i="123"/>
  <c r="N217" i="123"/>
  <c r="I217" i="123"/>
  <c r="R216" i="123"/>
  <c r="Q216" i="123"/>
  <c r="N216" i="123"/>
  <c r="I216" i="123"/>
  <c r="R215" i="123"/>
  <c r="Q215" i="123"/>
  <c r="N215" i="123"/>
  <c r="I215" i="123"/>
  <c r="R214" i="123"/>
  <c r="Q214" i="123"/>
  <c r="N214" i="123"/>
  <c r="I214" i="123"/>
  <c r="R213" i="123"/>
  <c r="Q213" i="123"/>
  <c r="N213" i="123"/>
  <c r="I213" i="123"/>
  <c r="R212" i="123"/>
  <c r="Q212" i="123"/>
  <c r="N212" i="123"/>
  <c r="I212" i="123"/>
  <c r="R211" i="123"/>
  <c r="Q211" i="123"/>
  <c r="N211" i="123"/>
  <c r="I211" i="123"/>
  <c r="R210" i="123"/>
  <c r="Q210" i="123"/>
  <c r="N210" i="123"/>
  <c r="I210" i="123"/>
  <c r="R209" i="123"/>
  <c r="Q209" i="123"/>
  <c r="N209" i="123"/>
  <c r="I209" i="123"/>
  <c r="R208" i="123"/>
  <c r="Q208" i="123"/>
  <c r="N208" i="123"/>
  <c r="I208" i="123"/>
  <c r="R207" i="123"/>
  <c r="Q207" i="123"/>
  <c r="N207" i="123"/>
  <c r="I207" i="123"/>
  <c r="R206" i="123"/>
  <c r="Q206" i="123"/>
  <c r="N206" i="123"/>
  <c r="I206" i="123"/>
  <c r="R205" i="123"/>
  <c r="Q205" i="123"/>
  <c r="N205" i="123"/>
  <c r="I205" i="123"/>
  <c r="R204" i="123"/>
  <c r="Q204" i="123"/>
  <c r="N204" i="123"/>
  <c r="I204" i="123"/>
  <c r="R203" i="123"/>
  <c r="Q203" i="123"/>
  <c r="N203" i="123"/>
  <c r="I203" i="123"/>
  <c r="I202" i="123"/>
  <c r="I201" i="123"/>
  <c r="R200" i="123"/>
  <c r="Q200" i="123"/>
  <c r="N200" i="123"/>
  <c r="I200" i="123"/>
  <c r="R199" i="123"/>
  <c r="Q199" i="123"/>
  <c r="N199" i="123"/>
  <c r="I199" i="123"/>
  <c r="R198" i="123"/>
  <c r="Q198" i="123"/>
  <c r="N198" i="123"/>
  <c r="I198" i="123"/>
  <c r="R197" i="123"/>
  <c r="Q197" i="123"/>
  <c r="N197" i="123"/>
  <c r="I197" i="123"/>
  <c r="R196" i="123"/>
  <c r="Q196" i="123"/>
  <c r="N196" i="123"/>
  <c r="I196" i="123"/>
  <c r="R195" i="123"/>
  <c r="Q195" i="123"/>
  <c r="N195" i="123"/>
  <c r="I195" i="123"/>
  <c r="R194" i="123"/>
  <c r="Q194" i="123"/>
  <c r="N194" i="123"/>
  <c r="I194" i="123"/>
  <c r="R193" i="123"/>
  <c r="Q193" i="123"/>
  <c r="N193" i="123"/>
  <c r="I193" i="123"/>
  <c r="R192" i="123"/>
  <c r="Q192" i="123"/>
  <c r="N192" i="123"/>
  <c r="I192" i="123"/>
  <c r="R191" i="123"/>
  <c r="Q191" i="123"/>
  <c r="N191" i="123"/>
  <c r="I191" i="123"/>
  <c r="R190" i="123"/>
  <c r="Q190" i="123"/>
  <c r="N190" i="123"/>
  <c r="I190" i="123"/>
  <c r="R189" i="123"/>
  <c r="Q189" i="123"/>
  <c r="N189" i="123"/>
  <c r="I189" i="123"/>
  <c r="R188" i="123"/>
  <c r="Q188" i="123"/>
  <c r="N188" i="123"/>
  <c r="I188" i="123"/>
  <c r="R187" i="123"/>
  <c r="Q187" i="123"/>
  <c r="N187" i="123"/>
  <c r="I187" i="123"/>
  <c r="R186" i="123"/>
  <c r="Q186" i="123"/>
  <c r="N186" i="123"/>
  <c r="I186" i="123"/>
  <c r="R185" i="123"/>
  <c r="Q185" i="123"/>
  <c r="N185" i="123"/>
  <c r="I185" i="123"/>
  <c r="R184" i="123"/>
  <c r="Q184" i="123"/>
  <c r="N184" i="123"/>
  <c r="I184" i="123"/>
  <c r="R183" i="123"/>
  <c r="Q183" i="123"/>
  <c r="N183" i="123"/>
  <c r="I183" i="123"/>
  <c r="R182" i="123"/>
  <c r="Q182" i="123"/>
  <c r="N182" i="123"/>
  <c r="I182" i="123"/>
  <c r="R181" i="123"/>
  <c r="Q181" i="123"/>
  <c r="N181" i="123"/>
  <c r="I181" i="123"/>
  <c r="R180" i="123"/>
  <c r="Q180" i="123"/>
  <c r="N180" i="123"/>
  <c r="I180" i="123"/>
  <c r="R179" i="123"/>
  <c r="Q179" i="123"/>
  <c r="N179" i="123"/>
  <c r="I179" i="123"/>
  <c r="R178" i="123"/>
  <c r="Q178" i="123"/>
  <c r="N178" i="123"/>
  <c r="I178" i="123"/>
  <c r="I177" i="123"/>
  <c r="I176" i="123"/>
  <c r="R175" i="123"/>
  <c r="Q175" i="123"/>
  <c r="N175" i="123"/>
  <c r="I175" i="123"/>
  <c r="R174" i="123"/>
  <c r="Q174" i="123"/>
  <c r="N174" i="123"/>
  <c r="I174" i="123"/>
  <c r="R173" i="123"/>
  <c r="Q173" i="123"/>
  <c r="N173" i="123"/>
  <c r="I173" i="123"/>
  <c r="R172" i="123"/>
  <c r="Q172" i="123"/>
  <c r="N172" i="123"/>
  <c r="I172" i="123"/>
  <c r="R171" i="123"/>
  <c r="Q171" i="123"/>
  <c r="N171" i="123"/>
  <c r="I171" i="123"/>
  <c r="R170" i="123"/>
  <c r="Q170" i="123"/>
  <c r="N170" i="123"/>
  <c r="I170" i="123"/>
  <c r="R169" i="123"/>
  <c r="Q169" i="123"/>
  <c r="N169" i="123"/>
  <c r="I169" i="123"/>
  <c r="R168" i="123"/>
  <c r="Q168" i="123"/>
  <c r="N168" i="123"/>
  <c r="I168" i="123"/>
  <c r="AB167" i="123"/>
  <c r="AB168" i="123" s="1"/>
  <c r="N156" i="123" s="1"/>
  <c r="T151" i="60" s="1"/>
  <c r="Y167" i="123"/>
  <c r="Q154" i="123" s="1"/>
  <c r="X167" i="123"/>
  <c r="W167" i="123"/>
  <c r="R167" i="123"/>
  <c r="Q167" i="123"/>
  <c r="N167" i="123"/>
  <c r="I167" i="123"/>
  <c r="R166" i="123"/>
  <c r="Q166" i="123"/>
  <c r="N166" i="123"/>
  <c r="I166" i="123"/>
  <c r="R165" i="123"/>
  <c r="Q165" i="123"/>
  <c r="N165" i="123"/>
  <c r="I165" i="123"/>
  <c r="I164" i="123"/>
  <c r="R163" i="123"/>
  <c r="Q163" i="123"/>
  <c r="N163" i="123"/>
  <c r="K163" i="123"/>
  <c r="K164" i="123" s="1"/>
  <c r="K165" i="123" s="1"/>
  <c r="K166" i="123" s="1"/>
  <c r="K167" i="123" s="1"/>
  <c r="K168" i="123" s="1"/>
  <c r="K169" i="123" s="1"/>
  <c r="K170" i="123" s="1"/>
  <c r="K171" i="123" s="1"/>
  <c r="K172" i="123" s="1"/>
  <c r="K173" i="123" s="1"/>
  <c r="K174" i="123" s="1"/>
  <c r="K175" i="123" s="1"/>
  <c r="I163" i="123"/>
  <c r="R162" i="123"/>
  <c r="Q162" i="123"/>
  <c r="N162" i="123"/>
  <c r="I162" i="123"/>
  <c r="S156" i="123"/>
  <c r="D134" i="122"/>
  <c r="P156" i="123"/>
  <c r="M156" i="123"/>
  <c r="L156" i="123"/>
  <c r="K156" i="123"/>
  <c r="S154" i="123"/>
  <c r="P154" i="123"/>
  <c r="R150" i="123"/>
  <c r="Q150" i="123"/>
  <c r="N150" i="123"/>
  <c r="I150" i="123"/>
  <c r="R149" i="123"/>
  <c r="Q149" i="123"/>
  <c r="N149" i="123"/>
  <c r="I149" i="123"/>
  <c r="R148" i="123"/>
  <c r="Q148" i="123"/>
  <c r="N148" i="123"/>
  <c r="I148" i="123"/>
  <c r="R147" i="123"/>
  <c r="Q147" i="123"/>
  <c r="N147" i="123"/>
  <c r="I147" i="123"/>
  <c r="R146" i="123"/>
  <c r="Q146" i="123"/>
  <c r="N146" i="123"/>
  <c r="I146" i="123"/>
  <c r="R145" i="123"/>
  <c r="Q145" i="123"/>
  <c r="N145" i="123"/>
  <c r="I145" i="123"/>
  <c r="R144" i="123"/>
  <c r="Q144" i="123"/>
  <c r="N144" i="123"/>
  <c r="I144" i="123"/>
  <c r="R143" i="123"/>
  <c r="Q143" i="123"/>
  <c r="N143" i="123"/>
  <c r="I143" i="123"/>
  <c r="R142" i="123"/>
  <c r="Q142" i="123"/>
  <c r="N142" i="123"/>
  <c r="I142" i="123"/>
  <c r="R141" i="123"/>
  <c r="Q141" i="123"/>
  <c r="N141" i="123"/>
  <c r="I141" i="123"/>
  <c r="R140" i="123"/>
  <c r="Q140" i="123"/>
  <c r="N140" i="123"/>
  <c r="I140" i="123"/>
  <c r="R139" i="123"/>
  <c r="Q139" i="123"/>
  <c r="N139" i="123"/>
  <c r="I139" i="123"/>
  <c r="R138" i="123"/>
  <c r="Q138" i="123"/>
  <c r="N138" i="123"/>
  <c r="I138" i="123"/>
  <c r="R137" i="123"/>
  <c r="Q137" i="123"/>
  <c r="N137" i="123"/>
  <c r="I137" i="123"/>
  <c r="R136" i="123"/>
  <c r="Q136" i="123"/>
  <c r="N136" i="123"/>
  <c r="I136" i="123"/>
  <c r="R135" i="123"/>
  <c r="Q135" i="123"/>
  <c r="N135" i="123"/>
  <c r="I135" i="123"/>
  <c r="R134" i="123"/>
  <c r="Q134" i="123"/>
  <c r="N134" i="123"/>
  <c r="I134" i="123"/>
  <c r="R133" i="123"/>
  <c r="Q133" i="123"/>
  <c r="N133" i="123"/>
  <c r="I133" i="123"/>
  <c r="R132" i="123"/>
  <c r="Q132" i="123"/>
  <c r="N132" i="123"/>
  <c r="I132" i="123"/>
  <c r="R131" i="123"/>
  <c r="Q131" i="123"/>
  <c r="N131" i="123"/>
  <c r="I131" i="123"/>
  <c r="R130" i="123"/>
  <c r="Q130" i="123"/>
  <c r="N130" i="123"/>
  <c r="I130" i="123"/>
  <c r="R129" i="123"/>
  <c r="Q129" i="123"/>
  <c r="N129" i="123"/>
  <c r="I129" i="123"/>
  <c r="R128" i="123"/>
  <c r="Q128" i="123"/>
  <c r="N128" i="123"/>
  <c r="I128" i="123"/>
  <c r="I127" i="123"/>
  <c r="I126" i="123"/>
  <c r="R125" i="123"/>
  <c r="Q125" i="123"/>
  <c r="N125" i="123"/>
  <c r="I125" i="123"/>
  <c r="R124" i="123"/>
  <c r="Q124" i="123"/>
  <c r="N124" i="123"/>
  <c r="I124" i="123"/>
  <c r="R123" i="123"/>
  <c r="Q123" i="123"/>
  <c r="N123" i="123"/>
  <c r="I123" i="123"/>
  <c r="R122" i="123"/>
  <c r="Q122" i="123"/>
  <c r="N122" i="123"/>
  <c r="I122" i="123"/>
  <c r="R121" i="123"/>
  <c r="Q121" i="123"/>
  <c r="N121" i="123"/>
  <c r="I121" i="123"/>
  <c r="R120" i="123"/>
  <c r="Q120" i="123"/>
  <c r="N120" i="123"/>
  <c r="I120" i="123"/>
  <c r="R119" i="123"/>
  <c r="Q119" i="123"/>
  <c r="N119" i="123"/>
  <c r="I119" i="123"/>
  <c r="R118" i="123"/>
  <c r="Q118" i="123"/>
  <c r="N118" i="123"/>
  <c r="I118" i="123"/>
  <c r="R117" i="123"/>
  <c r="Q117" i="123"/>
  <c r="N117" i="123"/>
  <c r="I117" i="123"/>
  <c r="R116" i="123"/>
  <c r="Q116" i="123"/>
  <c r="N116" i="123"/>
  <c r="I116" i="123"/>
  <c r="R115" i="123"/>
  <c r="Q115" i="123"/>
  <c r="N115" i="123"/>
  <c r="I115" i="123"/>
  <c r="R114" i="123"/>
  <c r="Q114" i="123"/>
  <c r="N114" i="123"/>
  <c r="I114" i="123"/>
  <c r="R113" i="123"/>
  <c r="Q113" i="123"/>
  <c r="N113" i="123"/>
  <c r="I113" i="123"/>
  <c r="R112" i="123"/>
  <c r="Q112" i="123"/>
  <c r="N112" i="123"/>
  <c r="I112" i="123"/>
  <c r="R111" i="123"/>
  <c r="Q111" i="123"/>
  <c r="N111" i="123"/>
  <c r="I111" i="123"/>
  <c r="R110" i="123"/>
  <c r="Q110" i="123"/>
  <c r="N110" i="123"/>
  <c r="I110" i="123"/>
  <c r="R109" i="123"/>
  <c r="Q109" i="123"/>
  <c r="N109" i="123"/>
  <c r="I109" i="123"/>
  <c r="R108" i="123"/>
  <c r="Q108" i="123"/>
  <c r="N108" i="123"/>
  <c r="I108" i="123"/>
  <c r="R107" i="123"/>
  <c r="Q107" i="123"/>
  <c r="N107" i="123"/>
  <c r="I107" i="123"/>
  <c r="R106" i="123"/>
  <c r="Q106" i="123"/>
  <c r="N106" i="123"/>
  <c r="I106" i="123"/>
  <c r="R105" i="123"/>
  <c r="Q105" i="123"/>
  <c r="N105" i="123"/>
  <c r="I105" i="123"/>
  <c r="R104" i="123"/>
  <c r="Q104" i="123"/>
  <c r="N104" i="123"/>
  <c r="I104" i="123"/>
  <c r="R103" i="123"/>
  <c r="Q103" i="123"/>
  <c r="N103" i="123"/>
  <c r="I103" i="123"/>
  <c r="I102" i="123"/>
  <c r="I101" i="123"/>
  <c r="R100" i="123"/>
  <c r="Q100" i="123"/>
  <c r="N100" i="123"/>
  <c r="I100" i="123"/>
  <c r="R99" i="123"/>
  <c r="Q99" i="123"/>
  <c r="N99" i="123"/>
  <c r="I99" i="123"/>
  <c r="R98" i="123"/>
  <c r="Q98" i="123"/>
  <c r="N98" i="123"/>
  <c r="I98" i="123"/>
  <c r="R97" i="123"/>
  <c r="Q97" i="123"/>
  <c r="N97" i="123"/>
  <c r="I97" i="123"/>
  <c r="R96" i="123"/>
  <c r="Q96" i="123"/>
  <c r="N96" i="123"/>
  <c r="I96" i="123"/>
  <c r="R95" i="123"/>
  <c r="Q95" i="123"/>
  <c r="N95" i="123"/>
  <c r="I95" i="123"/>
  <c r="R94" i="123"/>
  <c r="Q94" i="123"/>
  <c r="N94" i="123"/>
  <c r="I94" i="123"/>
  <c r="R93" i="123"/>
  <c r="Q93" i="123"/>
  <c r="N93" i="123"/>
  <c r="I93" i="123"/>
  <c r="AB92" i="123"/>
  <c r="AB93" i="123" s="1"/>
  <c r="N81" i="123" s="1"/>
  <c r="T143" i="60" s="1"/>
  <c r="Y92" i="123"/>
  <c r="Q79" i="123" s="1"/>
  <c r="X92" i="123"/>
  <c r="W92" i="123"/>
  <c r="R92" i="123"/>
  <c r="Q92" i="123"/>
  <c r="N92" i="123"/>
  <c r="I92" i="123"/>
  <c r="R91" i="123"/>
  <c r="Q91" i="123"/>
  <c r="N91" i="123"/>
  <c r="I91" i="123"/>
  <c r="R90" i="123"/>
  <c r="Q90" i="123"/>
  <c r="N90" i="123"/>
  <c r="I90" i="123"/>
  <c r="I89" i="123"/>
  <c r="R88" i="123"/>
  <c r="Q88" i="123"/>
  <c r="K88" i="123"/>
  <c r="K89" i="123" s="1"/>
  <c r="K90" i="123" s="1"/>
  <c r="K91" i="123" s="1"/>
  <c r="K92" i="123" s="1"/>
  <c r="K93" i="123" s="1"/>
  <c r="K94" i="123" s="1"/>
  <c r="K95" i="123" s="1"/>
  <c r="K96" i="123" s="1"/>
  <c r="K97" i="123" s="1"/>
  <c r="K98" i="123" s="1"/>
  <c r="K99" i="123" s="1"/>
  <c r="K100" i="123" s="1"/>
  <c r="K628" i="123" s="1"/>
  <c r="K629" i="123" s="1"/>
  <c r="K630" i="123" s="1"/>
  <c r="K631" i="123" s="1"/>
  <c r="K632" i="123" s="1"/>
  <c r="K633" i="123" s="1"/>
  <c r="K634" i="123" s="1"/>
  <c r="K635" i="123" s="1"/>
  <c r="K636" i="123" s="1"/>
  <c r="K637" i="123" s="1"/>
  <c r="K638" i="123" s="1"/>
  <c r="K639" i="123" s="1"/>
  <c r="K640" i="123" s="1"/>
  <c r="K641" i="123" s="1"/>
  <c r="K642" i="123" s="1"/>
  <c r="K643" i="123" s="1"/>
  <c r="K644" i="123" s="1"/>
  <c r="K645" i="123" s="1"/>
  <c r="K646" i="123" s="1"/>
  <c r="K647" i="123" s="1"/>
  <c r="K648" i="123" s="1"/>
  <c r="K649" i="123" s="1"/>
  <c r="K650" i="123" s="1"/>
  <c r="I88" i="123"/>
  <c r="R87" i="123"/>
  <c r="Q87" i="123"/>
  <c r="I87" i="123"/>
  <c r="P86" i="123"/>
  <c r="O86" i="123"/>
  <c r="S81" i="123"/>
  <c r="P81" i="123"/>
  <c r="M81" i="123"/>
  <c r="L81" i="123"/>
  <c r="K81" i="123"/>
  <c r="S79" i="123"/>
  <c r="T79" i="123" s="1"/>
  <c r="P79" i="123"/>
  <c r="R75" i="123"/>
  <c r="Q75" i="123"/>
  <c r="N75" i="123"/>
  <c r="I75" i="123"/>
  <c r="R74" i="123"/>
  <c r="Q74" i="123"/>
  <c r="N74" i="123"/>
  <c r="I74" i="123"/>
  <c r="R73" i="123"/>
  <c r="Q73" i="123"/>
  <c r="N73" i="123"/>
  <c r="I73" i="123"/>
  <c r="R72" i="123"/>
  <c r="Q72" i="123"/>
  <c r="N72" i="123"/>
  <c r="I72" i="123"/>
  <c r="R71" i="123"/>
  <c r="Q71" i="123"/>
  <c r="N71" i="123"/>
  <c r="I71" i="123"/>
  <c r="R70" i="123"/>
  <c r="Q70" i="123"/>
  <c r="N70" i="123"/>
  <c r="I70" i="123"/>
  <c r="R69" i="123"/>
  <c r="Q69" i="123"/>
  <c r="N69" i="123"/>
  <c r="I69" i="123"/>
  <c r="R68" i="123"/>
  <c r="Q68" i="123"/>
  <c r="N68" i="123"/>
  <c r="I68" i="123"/>
  <c r="R67" i="123"/>
  <c r="Q67" i="123"/>
  <c r="N67" i="123"/>
  <c r="I67" i="123"/>
  <c r="R66" i="123"/>
  <c r="Q66" i="123"/>
  <c r="N66" i="123"/>
  <c r="I66" i="123"/>
  <c r="R65" i="123"/>
  <c r="Q65" i="123"/>
  <c r="N65" i="123"/>
  <c r="I65" i="123"/>
  <c r="R64" i="123"/>
  <c r="Q64" i="123"/>
  <c r="N64" i="123"/>
  <c r="I64" i="123"/>
  <c r="R63" i="123"/>
  <c r="Q63" i="123"/>
  <c r="N63" i="123"/>
  <c r="I63" i="123"/>
  <c r="R62" i="123"/>
  <c r="Q62" i="123"/>
  <c r="N62" i="123"/>
  <c r="I62" i="123"/>
  <c r="R61" i="123"/>
  <c r="Q61" i="123"/>
  <c r="N61" i="123"/>
  <c r="I61" i="123"/>
  <c r="R60" i="123"/>
  <c r="Q60" i="123"/>
  <c r="N60" i="123"/>
  <c r="I60" i="123"/>
  <c r="R59" i="123"/>
  <c r="Q59" i="123"/>
  <c r="N59" i="123"/>
  <c r="I59" i="123"/>
  <c r="R58" i="123"/>
  <c r="Q58" i="123"/>
  <c r="N58" i="123"/>
  <c r="I58" i="123"/>
  <c r="R57" i="123"/>
  <c r="Q57" i="123"/>
  <c r="N57" i="123"/>
  <c r="I57" i="123"/>
  <c r="R56" i="123"/>
  <c r="Q56" i="123"/>
  <c r="N56" i="123"/>
  <c r="I56" i="123"/>
  <c r="R55" i="123"/>
  <c r="Q55" i="123"/>
  <c r="N55" i="123"/>
  <c r="I55" i="123"/>
  <c r="R54" i="123"/>
  <c r="Q54" i="123"/>
  <c r="N54" i="123"/>
  <c r="I54" i="123"/>
  <c r="R53" i="123"/>
  <c r="Q53" i="123"/>
  <c r="N53" i="123"/>
  <c r="I53" i="123"/>
  <c r="I52" i="123"/>
  <c r="I51" i="123"/>
  <c r="R50" i="123"/>
  <c r="Q50" i="123"/>
  <c r="N50" i="123"/>
  <c r="I50" i="123"/>
  <c r="R49" i="123"/>
  <c r="Q49" i="123"/>
  <c r="N49" i="123"/>
  <c r="I49" i="123"/>
  <c r="R48" i="123"/>
  <c r="Q48" i="123"/>
  <c r="N48" i="123"/>
  <c r="I48" i="123"/>
  <c r="R47" i="123"/>
  <c r="Q47" i="123"/>
  <c r="N47" i="123"/>
  <c r="I47" i="123"/>
  <c r="R46" i="123"/>
  <c r="Q46" i="123"/>
  <c r="N46" i="123"/>
  <c r="I46" i="123"/>
  <c r="R45" i="123"/>
  <c r="Q45" i="123"/>
  <c r="N45" i="123"/>
  <c r="I45" i="123"/>
  <c r="R44" i="123"/>
  <c r="Q44" i="123"/>
  <c r="N44" i="123"/>
  <c r="I44" i="123"/>
  <c r="R43" i="123"/>
  <c r="Q43" i="123"/>
  <c r="N43" i="123"/>
  <c r="I43" i="123"/>
  <c r="R42" i="123"/>
  <c r="Q42" i="123"/>
  <c r="N42" i="123"/>
  <c r="I42" i="123"/>
  <c r="R41" i="123"/>
  <c r="Q41" i="123"/>
  <c r="N41" i="123"/>
  <c r="I41" i="123"/>
  <c r="R40" i="123"/>
  <c r="Q40" i="123"/>
  <c r="N40" i="123"/>
  <c r="I40" i="123"/>
  <c r="R39" i="123"/>
  <c r="Q39" i="123"/>
  <c r="N39" i="123"/>
  <c r="I39" i="123"/>
  <c r="R38" i="123"/>
  <c r="Q38" i="123"/>
  <c r="N38" i="123"/>
  <c r="I38" i="123"/>
  <c r="R37" i="123"/>
  <c r="Q37" i="123"/>
  <c r="N37" i="123"/>
  <c r="I37" i="123"/>
  <c r="R36" i="123"/>
  <c r="Q36" i="123"/>
  <c r="N36" i="123"/>
  <c r="I36" i="123"/>
  <c r="R35" i="123"/>
  <c r="Q35" i="123"/>
  <c r="N35" i="123"/>
  <c r="I35" i="123"/>
  <c r="R34" i="123"/>
  <c r="Q34" i="123"/>
  <c r="N34" i="123"/>
  <c r="I34" i="123"/>
  <c r="R33" i="123"/>
  <c r="Q33" i="123"/>
  <c r="N33" i="123"/>
  <c r="I33" i="123"/>
  <c r="R32" i="123"/>
  <c r="Q32" i="123"/>
  <c r="N32" i="123"/>
  <c r="I32" i="123"/>
  <c r="R31" i="123"/>
  <c r="Q31" i="123"/>
  <c r="N31" i="123"/>
  <c r="I31" i="123"/>
  <c r="R30" i="123"/>
  <c r="Q30" i="123"/>
  <c r="N30" i="123"/>
  <c r="I30" i="123"/>
  <c r="R29" i="123"/>
  <c r="Q29" i="123"/>
  <c r="N29" i="123"/>
  <c r="I29" i="123"/>
  <c r="R28" i="123"/>
  <c r="Q28" i="123"/>
  <c r="N28" i="123"/>
  <c r="I28" i="123"/>
  <c r="I27" i="123"/>
  <c r="I26" i="123"/>
  <c r="R25" i="123"/>
  <c r="Q25" i="123"/>
  <c r="N25" i="123"/>
  <c r="I25" i="123"/>
  <c r="R24" i="123"/>
  <c r="Q24" i="123"/>
  <c r="N24" i="123"/>
  <c r="I24" i="123"/>
  <c r="R23" i="123"/>
  <c r="Q23" i="123"/>
  <c r="N23" i="123"/>
  <c r="I23" i="123"/>
  <c r="R22" i="123"/>
  <c r="Q22" i="123"/>
  <c r="N22" i="123"/>
  <c r="I22" i="123"/>
  <c r="R21" i="123"/>
  <c r="Q21" i="123"/>
  <c r="N21" i="123"/>
  <c r="I21" i="123"/>
  <c r="R20" i="123"/>
  <c r="Q20" i="123"/>
  <c r="N20" i="123"/>
  <c r="I20" i="123"/>
  <c r="R19" i="123"/>
  <c r="Q19" i="123"/>
  <c r="N19" i="123"/>
  <c r="I19" i="123"/>
  <c r="R18" i="123"/>
  <c r="Q18" i="123"/>
  <c r="N18" i="123"/>
  <c r="I18" i="123"/>
  <c r="AB17" i="123"/>
  <c r="AB18" i="123" s="1"/>
  <c r="N6" i="123" s="1"/>
  <c r="T135" i="60" s="1"/>
  <c r="Y17" i="123"/>
  <c r="Q4" i="123" s="1"/>
  <c r="X17" i="123"/>
  <c r="W17" i="123"/>
  <c r="R17" i="123"/>
  <c r="Q17" i="123"/>
  <c r="N17" i="123"/>
  <c r="I17" i="123"/>
  <c r="R16" i="123"/>
  <c r="Q16" i="123"/>
  <c r="N16" i="123"/>
  <c r="I16" i="123"/>
  <c r="I15" i="123"/>
  <c r="I14" i="123"/>
  <c r="R13" i="123"/>
  <c r="Q13" i="123"/>
  <c r="N13" i="123"/>
  <c r="K13" i="123"/>
  <c r="K14" i="123" s="1"/>
  <c r="K15" i="123" s="1"/>
  <c r="K16" i="123" s="1"/>
  <c r="K17" i="123" s="1"/>
  <c r="K18" i="123" s="1"/>
  <c r="K19" i="123" s="1"/>
  <c r="K20" i="123" s="1"/>
  <c r="K21" i="123" s="1"/>
  <c r="K22" i="123" s="1"/>
  <c r="K23" i="123" s="1"/>
  <c r="K24" i="123" s="1"/>
  <c r="K25" i="123" s="1"/>
  <c r="I13" i="123"/>
  <c r="R12" i="123"/>
  <c r="Q12" i="123"/>
  <c r="N12" i="123"/>
  <c r="I12" i="123"/>
  <c r="P11" i="123"/>
  <c r="O11" i="123"/>
  <c r="S6" i="123"/>
  <c r="P6" i="123"/>
  <c r="M6" i="123"/>
  <c r="L6" i="123"/>
  <c r="K6" i="123"/>
  <c r="S4" i="123"/>
  <c r="P4" i="123"/>
  <c r="D358" i="122"/>
  <c r="A343" i="122"/>
  <c r="A342" i="122"/>
  <c r="A341" i="122"/>
  <c r="A340" i="122"/>
  <c r="A339" i="122"/>
  <c r="A338" i="122"/>
  <c r="A337" i="122"/>
  <c r="A336" i="122"/>
  <c r="A335" i="122"/>
  <c r="A334" i="122"/>
  <c r="A333" i="122"/>
  <c r="A332" i="122"/>
  <c r="A331" i="122"/>
  <c r="A330" i="122"/>
  <c r="A329" i="122"/>
  <c r="A328" i="122"/>
  <c r="A327" i="122"/>
  <c r="A326" i="122"/>
  <c r="D326" i="122" s="1"/>
  <c r="H326" i="122" s="1"/>
  <c r="A325" i="122"/>
  <c r="D325" i="122" s="1"/>
  <c r="H325" i="122" s="1"/>
  <c r="A324" i="122"/>
  <c r="A323" i="122"/>
  <c r="K358" i="122" s="1"/>
  <c r="D322" i="122"/>
  <c r="H322" i="122" s="1"/>
  <c r="J359" i="122"/>
  <c r="D313" i="122"/>
  <c r="D308" i="122"/>
  <c r="D307" i="122"/>
  <c r="H298" i="122"/>
  <c r="A298" i="122"/>
  <c r="A297" i="122"/>
  <c r="A296" i="122"/>
  <c r="M314" i="122" s="1"/>
  <c r="A295" i="122"/>
  <c r="A294" i="122"/>
  <c r="A293" i="122"/>
  <c r="A292" i="122"/>
  <c r="A291" i="122"/>
  <c r="A290" i="122"/>
  <c r="A289" i="122"/>
  <c r="A288" i="122"/>
  <c r="A287" i="122"/>
  <c r="A286" i="122"/>
  <c r="A285" i="122"/>
  <c r="A284" i="122"/>
  <c r="A283" i="122"/>
  <c r="A282" i="122"/>
  <c r="A281" i="122"/>
  <c r="D281" i="122" s="1"/>
  <c r="H281" i="122" s="1"/>
  <c r="D283" i="122" s="1"/>
  <c r="D285" i="122" s="1"/>
  <c r="A280" i="122"/>
  <c r="D280" i="122" s="1"/>
  <c r="H280" i="122" s="1"/>
  <c r="A279" i="122"/>
  <c r="A278" i="122"/>
  <c r="K313" i="122" s="1"/>
  <c r="A277" i="122"/>
  <c r="D277" i="122" s="1"/>
  <c r="H277" i="122" s="1"/>
  <c r="A276" i="122"/>
  <c r="A275" i="122"/>
  <c r="J312" i="122" s="1"/>
  <c r="L272" i="122"/>
  <c r="F272" i="122"/>
  <c r="D272" i="122"/>
  <c r="D268" i="122"/>
  <c r="D263" i="122"/>
  <c r="D262" i="122"/>
  <c r="H253" i="122"/>
  <c r="A253" i="122"/>
  <c r="A252" i="122"/>
  <c r="A251" i="122"/>
  <c r="M269" i="122" s="1"/>
  <c r="A250" i="122"/>
  <c r="A249" i="122"/>
  <c r="A248" i="122"/>
  <c r="A247" i="122"/>
  <c r="A246" i="122"/>
  <c r="A245" i="122"/>
  <c r="A244" i="122"/>
  <c r="A243" i="122"/>
  <c r="A242" i="122"/>
  <c r="A241" i="122"/>
  <c r="A240" i="122"/>
  <c r="A239" i="122"/>
  <c r="A238" i="122"/>
  <c r="A237" i="122"/>
  <c r="A236" i="122"/>
  <c r="D236" i="122" s="1"/>
  <c r="H236" i="122" s="1"/>
  <c r="A235" i="122"/>
  <c r="D235" i="122" s="1"/>
  <c r="H235" i="122" s="1"/>
  <c r="A234" i="122"/>
  <c r="A233" i="122"/>
  <c r="K268" i="122" s="1"/>
  <c r="A232" i="122"/>
  <c r="D232" i="122" s="1"/>
  <c r="H232" i="122" s="1"/>
  <c r="A231" i="122"/>
  <c r="A230" i="122"/>
  <c r="J269" i="122" s="1"/>
  <c r="L227" i="122"/>
  <c r="F227" i="122"/>
  <c r="D227" i="122"/>
  <c r="D223" i="122"/>
  <c r="D218" i="122"/>
  <c r="D217" i="122"/>
  <c r="H208" i="122"/>
  <c r="A208" i="122"/>
  <c r="A207" i="122"/>
  <c r="A206" i="122"/>
  <c r="M222" i="122" s="1"/>
  <c r="A205" i="122"/>
  <c r="A204" i="122"/>
  <c r="A203" i="122"/>
  <c r="A202" i="122"/>
  <c r="A201" i="122"/>
  <c r="A200" i="122"/>
  <c r="A199" i="122"/>
  <c r="A198" i="122"/>
  <c r="A197" i="122"/>
  <c r="A196" i="122"/>
  <c r="A195" i="122"/>
  <c r="A194" i="122"/>
  <c r="A193" i="122"/>
  <c r="A192" i="122"/>
  <c r="A191" i="122"/>
  <c r="D191" i="122" s="1"/>
  <c r="H191" i="122" s="1"/>
  <c r="A190" i="122"/>
  <c r="D190" i="122" s="1"/>
  <c r="H190" i="122" s="1"/>
  <c r="A189" i="122"/>
  <c r="A188" i="122"/>
  <c r="K224" i="122" s="1"/>
  <c r="A187" i="122"/>
  <c r="D187" i="122" s="1"/>
  <c r="H187" i="122" s="1"/>
  <c r="A186" i="122"/>
  <c r="A185" i="122"/>
  <c r="L182" i="122"/>
  <c r="F182" i="122"/>
  <c r="D182" i="122"/>
  <c r="D178" i="122"/>
  <c r="D173" i="122"/>
  <c r="D172" i="122"/>
  <c r="H163" i="122"/>
  <c r="A163" i="122"/>
  <c r="A162" i="122"/>
  <c r="A161" i="122"/>
  <c r="M177" i="122" s="1"/>
  <c r="A160" i="122"/>
  <c r="A159" i="122"/>
  <c r="A158" i="122"/>
  <c r="A157" i="122"/>
  <c r="A156" i="122"/>
  <c r="A155" i="122"/>
  <c r="A154" i="122"/>
  <c r="A153" i="122"/>
  <c r="A152" i="122"/>
  <c r="A151" i="122"/>
  <c r="A150" i="122"/>
  <c r="A149" i="122"/>
  <c r="A148" i="122"/>
  <c r="A147" i="122"/>
  <c r="A146" i="122"/>
  <c r="D146" i="122" s="1"/>
  <c r="H146" i="122" s="1"/>
  <c r="A145" i="122"/>
  <c r="D145" i="122" s="1"/>
  <c r="H145" i="122" s="1"/>
  <c r="A144" i="122"/>
  <c r="A143" i="122"/>
  <c r="K177" i="122" s="1"/>
  <c r="A142" i="122"/>
  <c r="D142" i="122" s="1"/>
  <c r="H142" i="122" s="1"/>
  <c r="A141" i="122"/>
  <c r="A140" i="122"/>
  <c r="L137" i="122"/>
  <c r="F137" i="122"/>
  <c r="D137" i="122"/>
  <c r="D133" i="122"/>
  <c r="D128" i="122"/>
  <c r="D127" i="122"/>
  <c r="H118" i="122"/>
  <c r="A118" i="122"/>
  <c r="A117" i="122"/>
  <c r="A116" i="122"/>
  <c r="M132" i="122" s="1"/>
  <c r="A115" i="122"/>
  <c r="A114" i="122"/>
  <c r="A113" i="122"/>
  <c r="A112" i="122"/>
  <c r="A111" i="122"/>
  <c r="A110" i="122"/>
  <c r="A109" i="122"/>
  <c r="A108" i="122"/>
  <c r="A107" i="122"/>
  <c r="A106" i="122"/>
  <c r="A105" i="122"/>
  <c r="A104" i="122"/>
  <c r="A103" i="122"/>
  <c r="A102" i="122"/>
  <c r="A101" i="122"/>
  <c r="D101" i="122" s="1"/>
  <c r="H101" i="122" s="1"/>
  <c r="D103" i="122" s="1"/>
  <c r="D105" i="122" s="1"/>
  <c r="A100" i="122"/>
  <c r="D100" i="122" s="1"/>
  <c r="H100" i="122" s="1"/>
  <c r="A99" i="122"/>
  <c r="A98" i="122"/>
  <c r="K134" i="122" s="1"/>
  <c r="A97" i="122"/>
  <c r="D97" i="122" s="1"/>
  <c r="H97" i="122" s="1"/>
  <c r="A96" i="122"/>
  <c r="A95" i="122"/>
  <c r="L92" i="122"/>
  <c r="F92" i="122"/>
  <c r="D92" i="122"/>
  <c r="D88" i="122"/>
  <c r="D83" i="122"/>
  <c r="D82" i="122"/>
  <c r="H73" i="122"/>
  <c r="A73" i="122"/>
  <c r="A72" i="122"/>
  <c r="A71" i="122"/>
  <c r="A70" i="122"/>
  <c r="A69" i="122"/>
  <c r="A68" i="122"/>
  <c r="A67" i="122"/>
  <c r="A66" i="122"/>
  <c r="A65" i="122"/>
  <c r="A64" i="122"/>
  <c r="A63" i="122"/>
  <c r="A62" i="122"/>
  <c r="A61" i="122"/>
  <c r="A60" i="122"/>
  <c r="A59" i="122"/>
  <c r="A58" i="122"/>
  <c r="A57" i="122"/>
  <c r="A56" i="122"/>
  <c r="D56" i="122" s="1"/>
  <c r="H56" i="122" s="1"/>
  <c r="A55" i="122"/>
  <c r="D55" i="122" s="1"/>
  <c r="H55" i="122" s="1"/>
  <c r="A54" i="122"/>
  <c r="A53" i="122"/>
  <c r="K89" i="122" s="1"/>
  <c r="A52" i="122"/>
  <c r="D52" i="122" s="1"/>
  <c r="H52" i="122" s="1"/>
  <c r="A51" i="122"/>
  <c r="A50" i="122"/>
  <c r="J89" i="122" s="1"/>
  <c r="L47" i="122"/>
  <c r="F47" i="122"/>
  <c r="D47" i="122"/>
  <c r="D43" i="122"/>
  <c r="D38" i="122"/>
  <c r="D37" i="122"/>
  <c r="H28" i="122"/>
  <c r="A28" i="122"/>
  <c r="A27" i="122"/>
  <c r="A26" i="122"/>
  <c r="M42" i="122" s="1"/>
  <c r="A25" i="122"/>
  <c r="A24" i="122"/>
  <c r="A23" i="122"/>
  <c r="A22" i="122"/>
  <c r="A21" i="122"/>
  <c r="A20" i="122"/>
  <c r="A19" i="122"/>
  <c r="A18" i="122"/>
  <c r="A17" i="122"/>
  <c r="A16" i="122"/>
  <c r="A15" i="122"/>
  <c r="A14" i="122"/>
  <c r="A13" i="122"/>
  <c r="A12" i="122"/>
  <c r="A11" i="122"/>
  <c r="D11" i="122" s="1"/>
  <c r="H11" i="122" s="1"/>
  <c r="A10" i="122"/>
  <c r="D10" i="122" s="1"/>
  <c r="H10" i="122" s="1"/>
  <c r="A9" i="122"/>
  <c r="A8" i="122"/>
  <c r="K42" i="122" s="1"/>
  <c r="A7" i="122"/>
  <c r="D7" i="122" s="1"/>
  <c r="H7" i="122" s="1"/>
  <c r="A6" i="122"/>
  <c r="A5" i="122"/>
  <c r="L2" i="122"/>
  <c r="F2" i="122"/>
  <c r="D2" i="122"/>
  <c r="G369" i="121"/>
  <c r="E330" i="121"/>
  <c r="G319" i="121"/>
  <c r="C319" i="121"/>
  <c r="E280" i="121"/>
  <c r="G269" i="121"/>
  <c r="C269" i="121"/>
  <c r="E230" i="121"/>
  <c r="G219" i="121"/>
  <c r="C219" i="121"/>
  <c r="E180" i="121"/>
  <c r="G169" i="121"/>
  <c r="E130" i="121"/>
  <c r="G119" i="121"/>
  <c r="E80" i="121"/>
  <c r="C69" i="121"/>
  <c r="E30" i="121"/>
  <c r="G19" i="121"/>
  <c r="C19" i="121"/>
  <c r="AB617" i="120"/>
  <c r="AB618" i="120" s="1"/>
  <c r="N606" i="120" s="1"/>
  <c r="Y617" i="120"/>
  <c r="N134" i="60" s="1"/>
  <c r="X617" i="120"/>
  <c r="W617" i="120"/>
  <c r="E495" i="55"/>
  <c r="AB542" i="120"/>
  <c r="AB543" i="120" s="1"/>
  <c r="N531" i="120" s="1"/>
  <c r="Y542" i="120"/>
  <c r="Q529" i="120" s="1"/>
  <c r="E37" i="13" s="1"/>
  <c r="G37" i="13" s="1"/>
  <c r="G24" i="137" s="1"/>
  <c r="M24" i="137" s="1"/>
  <c r="X542" i="120"/>
  <c r="W542" i="120"/>
  <c r="AA388" i="118"/>
  <c r="E363" i="118"/>
  <c r="AB467" i="120"/>
  <c r="AB468" i="120" s="1"/>
  <c r="N456" i="120" s="1"/>
  <c r="Y467" i="120"/>
  <c r="X467" i="120"/>
  <c r="W467" i="120"/>
  <c r="D314" i="119"/>
  <c r="D312" i="119"/>
  <c r="S321" i="118"/>
  <c r="E324" i="118" s="1"/>
  <c r="E312" i="118"/>
  <c r="AB392" i="120"/>
  <c r="AB393" i="120" s="1"/>
  <c r="N381" i="120" s="1"/>
  <c r="Y392" i="120"/>
  <c r="X392" i="120"/>
  <c r="W392" i="120"/>
  <c r="D269" i="119"/>
  <c r="E260" i="118"/>
  <c r="S271" i="118"/>
  <c r="E274" i="118" s="1"/>
  <c r="E262" i="118"/>
  <c r="AB317" i="120"/>
  <c r="AB318" i="120" s="1"/>
  <c r="N306" i="120" s="1"/>
  <c r="R103" i="60" s="1"/>
  <c r="Y317" i="120"/>
  <c r="X317" i="120"/>
  <c r="W317" i="120"/>
  <c r="D224" i="119"/>
  <c r="D222" i="119"/>
  <c r="S220" i="118"/>
  <c r="E223" i="118" s="1"/>
  <c r="E211" i="118"/>
  <c r="AB242" i="120"/>
  <c r="AB243" i="120" s="1"/>
  <c r="N231" i="120" s="1"/>
  <c r="R95" i="60" s="1"/>
  <c r="Y242" i="120"/>
  <c r="X242" i="120"/>
  <c r="W242" i="120"/>
  <c r="AI185" i="118"/>
  <c r="AA185" i="118"/>
  <c r="S169" i="118"/>
  <c r="E172" i="118" s="1"/>
  <c r="E160" i="118"/>
  <c r="AB167" i="120"/>
  <c r="AB168" i="120" s="1"/>
  <c r="N156" i="120" s="1"/>
  <c r="R87" i="60" s="1"/>
  <c r="Y167" i="120"/>
  <c r="Q154" i="120" s="1"/>
  <c r="X167" i="120"/>
  <c r="W167" i="120"/>
  <c r="D134" i="119"/>
  <c r="AA134" i="118"/>
  <c r="S119" i="118"/>
  <c r="E122" i="118" s="1"/>
  <c r="AB92" i="120"/>
  <c r="AB93" i="120" s="1"/>
  <c r="N81" i="120" s="1"/>
  <c r="R79" i="60" s="1"/>
  <c r="Y92" i="120"/>
  <c r="X92" i="120"/>
  <c r="W92" i="120"/>
  <c r="AA84" i="118"/>
  <c r="S69" i="118"/>
  <c r="E72" i="118" s="1"/>
  <c r="E60" i="118"/>
  <c r="AB17" i="120"/>
  <c r="AB18" i="120" s="1"/>
  <c r="N6" i="120" s="1"/>
  <c r="R71" i="60" s="1"/>
  <c r="Y17" i="120"/>
  <c r="X17" i="120"/>
  <c r="W17" i="120"/>
  <c r="D44" i="119"/>
  <c r="AA34" i="118"/>
  <c r="S19" i="118"/>
  <c r="E22" i="118" s="1"/>
  <c r="E10" i="118"/>
  <c r="A386" i="119"/>
  <c r="D381" i="119"/>
  <c r="H381" i="119" s="1"/>
  <c r="D380" i="119"/>
  <c r="H380" i="119" s="1"/>
  <c r="D379" i="119"/>
  <c r="H379" i="119" s="1"/>
  <c r="A376" i="119"/>
  <c r="A367" i="119"/>
  <c r="D367" i="119" s="1"/>
  <c r="H367" i="119" s="1"/>
  <c r="A366" i="119"/>
  <c r="A365" i="119"/>
  <c r="D358" i="119"/>
  <c r="D353" i="119"/>
  <c r="D352" i="119"/>
  <c r="H343" i="119"/>
  <c r="A343" i="119"/>
  <c r="A342" i="119"/>
  <c r="A341" i="119"/>
  <c r="M359" i="119" s="1"/>
  <c r="A340" i="119"/>
  <c r="A339" i="119"/>
  <c r="A338" i="119"/>
  <c r="A337" i="119"/>
  <c r="A336" i="119"/>
  <c r="A335" i="119"/>
  <c r="A334" i="119"/>
  <c r="A333" i="119"/>
  <c r="A332" i="119"/>
  <c r="A331" i="119"/>
  <c r="A330" i="119"/>
  <c r="A329" i="119"/>
  <c r="A328" i="119"/>
  <c r="A327" i="119"/>
  <c r="A326" i="119"/>
  <c r="D326" i="119" s="1"/>
  <c r="H326" i="119" s="1"/>
  <c r="A325" i="119"/>
  <c r="D325" i="119" s="1"/>
  <c r="H325" i="119" s="1"/>
  <c r="A324" i="119"/>
  <c r="A323" i="119"/>
  <c r="K358" i="119" s="1"/>
  <c r="A322" i="119"/>
  <c r="D322" i="119" s="1"/>
  <c r="H322" i="119" s="1"/>
  <c r="A321" i="119"/>
  <c r="A320" i="119"/>
  <c r="J357" i="119" s="1"/>
  <c r="L317" i="119"/>
  <c r="F317" i="119"/>
  <c r="D317" i="119"/>
  <c r="D313" i="119"/>
  <c r="D308" i="119"/>
  <c r="D307" i="119"/>
  <c r="H298" i="119"/>
  <c r="A298" i="119"/>
  <c r="A297" i="119"/>
  <c r="A296" i="119"/>
  <c r="M314" i="119" s="1"/>
  <c r="A295" i="119"/>
  <c r="A294" i="119"/>
  <c r="A293" i="119"/>
  <c r="A292" i="119"/>
  <c r="A291" i="119"/>
  <c r="A290" i="119"/>
  <c r="A289" i="119"/>
  <c r="A288" i="119"/>
  <c r="A287" i="119"/>
  <c r="A286" i="119"/>
  <c r="A285" i="119"/>
  <c r="A284" i="119"/>
  <c r="A283" i="119"/>
  <c r="A282" i="119"/>
  <c r="A281" i="119"/>
  <c r="D281" i="119" s="1"/>
  <c r="H281" i="119" s="1"/>
  <c r="A280" i="119"/>
  <c r="D280" i="119" s="1"/>
  <c r="H280" i="119" s="1"/>
  <c r="A279" i="119"/>
  <c r="A278" i="119"/>
  <c r="A277" i="119"/>
  <c r="D277" i="119" s="1"/>
  <c r="H277" i="119" s="1"/>
  <c r="A276" i="119"/>
  <c r="A275" i="119"/>
  <c r="J312" i="119" s="1"/>
  <c r="L272" i="119"/>
  <c r="F272" i="119"/>
  <c r="D272" i="119"/>
  <c r="D268" i="119"/>
  <c r="D263" i="119"/>
  <c r="D262" i="119"/>
  <c r="H253" i="119"/>
  <c r="A253" i="119"/>
  <c r="A252" i="119"/>
  <c r="A251" i="119"/>
  <c r="A250" i="119"/>
  <c r="A249" i="119"/>
  <c r="A248" i="119"/>
  <c r="A247" i="119"/>
  <c r="A246" i="119"/>
  <c r="A245" i="119"/>
  <c r="A244" i="119"/>
  <c r="A243" i="119"/>
  <c r="A242" i="119"/>
  <c r="A241" i="119"/>
  <c r="L269" i="119" s="1"/>
  <c r="A240" i="119"/>
  <c r="A239" i="119"/>
  <c r="A238" i="119"/>
  <c r="A237" i="119"/>
  <c r="A236" i="119"/>
  <c r="D236" i="119" s="1"/>
  <c r="H236" i="119" s="1"/>
  <c r="A235" i="119"/>
  <c r="D235" i="119" s="1"/>
  <c r="H235" i="119" s="1"/>
  <c r="A234" i="119"/>
  <c r="A233" i="119"/>
  <c r="A232" i="119"/>
  <c r="D232" i="119" s="1"/>
  <c r="H232" i="119" s="1"/>
  <c r="A231" i="119"/>
  <c r="A230" i="119"/>
  <c r="J269" i="119" s="1"/>
  <c r="L227" i="119"/>
  <c r="F227" i="119"/>
  <c r="D227" i="119"/>
  <c r="D223" i="119"/>
  <c r="D218" i="119"/>
  <c r="D217" i="119"/>
  <c r="H208" i="119"/>
  <c r="A208" i="119"/>
  <c r="A207" i="119"/>
  <c r="A206" i="119"/>
  <c r="M222" i="119" s="1"/>
  <c r="A205" i="119"/>
  <c r="A204" i="119"/>
  <c r="A203" i="119"/>
  <c r="A202" i="119"/>
  <c r="A201" i="119"/>
  <c r="A200" i="119"/>
  <c r="A199" i="119"/>
  <c r="A198" i="119"/>
  <c r="A197" i="119"/>
  <c r="A196" i="119"/>
  <c r="L224" i="119" s="1"/>
  <c r="A195" i="119"/>
  <c r="A194" i="119"/>
  <c r="A193" i="119"/>
  <c r="A192" i="119"/>
  <c r="A191" i="119"/>
  <c r="D191" i="119" s="1"/>
  <c r="H191" i="119" s="1"/>
  <c r="A190" i="119"/>
  <c r="D190" i="119" s="1"/>
  <c r="H190" i="119" s="1"/>
  <c r="A189" i="119"/>
  <c r="A188" i="119"/>
  <c r="K222" i="119" s="1"/>
  <c r="A187" i="119"/>
  <c r="D187" i="119" s="1"/>
  <c r="H187" i="119" s="1"/>
  <c r="A186" i="119"/>
  <c r="A185" i="119"/>
  <c r="J224" i="119" s="1"/>
  <c r="L182" i="119"/>
  <c r="F182" i="119"/>
  <c r="D182" i="119"/>
  <c r="D178" i="119"/>
  <c r="D173" i="119"/>
  <c r="D172" i="119"/>
  <c r="H163" i="119"/>
  <c r="A163" i="119"/>
  <c r="A162" i="119"/>
  <c r="A161" i="119"/>
  <c r="M177" i="119" s="1"/>
  <c r="A160" i="119"/>
  <c r="A159" i="119"/>
  <c r="A158" i="119"/>
  <c r="A157" i="119"/>
  <c r="A156" i="119"/>
  <c r="A155" i="119"/>
  <c r="A154" i="119"/>
  <c r="A153" i="119"/>
  <c r="A152" i="119"/>
  <c r="A151" i="119"/>
  <c r="A150" i="119"/>
  <c r="A149" i="119"/>
  <c r="A148" i="119"/>
  <c r="A147" i="119"/>
  <c r="A146" i="119"/>
  <c r="D146" i="119" s="1"/>
  <c r="H146" i="119" s="1"/>
  <c r="A145" i="119"/>
  <c r="D145" i="119" s="1"/>
  <c r="H145" i="119" s="1"/>
  <c r="A144" i="119"/>
  <c r="A143" i="119"/>
  <c r="K177" i="119" s="1"/>
  <c r="A142" i="119"/>
  <c r="D142" i="119" s="1"/>
  <c r="H142" i="119" s="1"/>
  <c r="A141" i="119"/>
  <c r="A140" i="119"/>
  <c r="J177" i="119" s="1"/>
  <c r="L137" i="119"/>
  <c r="F137" i="119"/>
  <c r="D137" i="119"/>
  <c r="D133" i="119"/>
  <c r="D128" i="119"/>
  <c r="D127" i="119"/>
  <c r="H118" i="119"/>
  <c r="A118" i="119"/>
  <c r="A117" i="119"/>
  <c r="A116" i="119"/>
  <c r="M134" i="119" s="1"/>
  <c r="A115" i="119"/>
  <c r="A114" i="119"/>
  <c r="A113" i="119"/>
  <c r="A112" i="119"/>
  <c r="A111" i="119"/>
  <c r="A110" i="119"/>
  <c r="A109" i="119"/>
  <c r="A108" i="119"/>
  <c r="A107" i="119"/>
  <c r="A106" i="119"/>
  <c r="A105" i="119"/>
  <c r="A104" i="119"/>
  <c r="A103" i="119"/>
  <c r="A102" i="119"/>
  <c r="A101" i="119"/>
  <c r="D101" i="119" s="1"/>
  <c r="H101" i="119" s="1"/>
  <c r="A100" i="119"/>
  <c r="D100" i="119" s="1"/>
  <c r="H100" i="119" s="1"/>
  <c r="A99" i="119"/>
  <c r="A98" i="119"/>
  <c r="K134" i="119" s="1"/>
  <c r="A97" i="119"/>
  <c r="D97" i="119" s="1"/>
  <c r="H97" i="119" s="1"/>
  <c r="A96" i="119"/>
  <c r="A95" i="119"/>
  <c r="J134" i="119" s="1"/>
  <c r="L92" i="119"/>
  <c r="F92" i="119"/>
  <c r="D92" i="119"/>
  <c r="D88" i="119"/>
  <c r="D83" i="119"/>
  <c r="D82" i="119"/>
  <c r="H73" i="119"/>
  <c r="A73" i="119"/>
  <c r="A72" i="119"/>
  <c r="A71" i="119"/>
  <c r="M87" i="119" s="1"/>
  <c r="A70" i="119"/>
  <c r="A69" i="119"/>
  <c r="A68" i="119"/>
  <c r="A67" i="119"/>
  <c r="A66" i="119"/>
  <c r="A65" i="119"/>
  <c r="A64" i="119"/>
  <c r="A63" i="119"/>
  <c r="A62" i="119"/>
  <c r="A61" i="119"/>
  <c r="A60" i="119"/>
  <c r="A59" i="119"/>
  <c r="A58" i="119"/>
  <c r="A57" i="119"/>
  <c r="A56" i="119"/>
  <c r="D56" i="119" s="1"/>
  <c r="H56" i="119" s="1"/>
  <c r="A55" i="119"/>
  <c r="D55" i="119" s="1"/>
  <c r="H55" i="119" s="1"/>
  <c r="A54" i="119"/>
  <c r="A53" i="119"/>
  <c r="K88" i="119" s="1"/>
  <c r="A52" i="119"/>
  <c r="D52" i="119" s="1"/>
  <c r="H52" i="119" s="1"/>
  <c r="A51" i="119"/>
  <c r="A50" i="119"/>
  <c r="J89" i="119" s="1"/>
  <c r="L47" i="119"/>
  <c r="F47" i="119"/>
  <c r="D47" i="119"/>
  <c r="D43" i="119"/>
  <c r="D38" i="119"/>
  <c r="D37" i="119"/>
  <c r="H28" i="119"/>
  <c r="A28" i="119"/>
  <c r="A27" i="119"/>
  <c r="A26" i="119"/>
  <c r="M42" i="119" s="1"/>
  <c r="A25" i="119"/>
  <c r="A24" i="119"/>
  <c r="A23" i="119"/>
  <c r="A22" i="119"/>
  <c r="A21" i="119"/>
  <c r="A20" i="119"/>
  <c r="A19" i="119"/>
  <c r="A18" i="119"/>
  <c r="A17" i="119"/>
  <c r="A16" i="119"/>
  <c r="A15" i="119"/>
  <c r="A14" i="119"/>
  <c r="A13" i="119"/>
  <c r="A12" i="119"/>
  <c r="A11" i="119"/>
  <c r="D11" i="119" s="1"/>
  <c r="H11" i="119" s="1"/>
  <c r="A10" i="119"/>
  <c r="D10" i="119" s="1"/>
  <c r="H10" i="119" s="1"/>
  <c r="A9" i="119"/>
  <c r="A8" i="119"/>
  <c r="K42" i="119" s="1"/>
  <c r="A7" i="119"/>
  <c r="D7" i="119" s="1"/>
  <c r="H7" i="119" s="1"/>
  <c r="A6" i="119"/>
  <c r="A5" i="119"/>
  <c r="J44" i="119" s="1"/>
  <c r="L2" i="119"/>
  <c r="F2" i="119"/>
  <c r="D2" i="119"/>
  <c r="AQ388" i="118"/>
  <c r="AQ372" i="118"/>
  <c r="E380" i="118" s="1"/>
  <c r="S372" i="118"/>
  <c r="E375" i="118" s="1"/>
  <c r="AO356" i="118"/>
  <c r="E384" i="118" s="1"/>
  <c r="Z356" i="118"/>
  <c r="G372" i="118" s="1"/>
  <c r="L356" i="118"/>
  <c r="C372" i="118" s="1"/>
  <c r="AQ337" i="118"/>
  <c r="AQ321" i="118"/>
  <c r="E329" i="118" s="1"/>
  <c r="AO305" i="118"/>
  <c r="E333" i="118" s="1"/>
  <c r="Z305" i="118"/>
  <c r="G321" i="118" s="1"/>
  <c r="L305" i="118"/>
  <c r="AQ286" i="118"/>
  <c r="AQ271" i="118"/>
  <c r="E278" i="118" s="1"/>
  <c r="AO255" i="118"/>
  <c r="E282" i="118" s="1"/>
  <c r="Z255" i="118"/>
  <c r="G271" i="118" s="1"/>
  <c r="L255" i="118"/>
  <c r="C271" i="118" s="1"/>
  <c r="AQ236" i="118"/>
  <c r="AQ220" i="118"/>
  <c r="E228" i="118" s="1"/>
  <c r="AO204" i="118"/>
  <c r="E232" i="118" s="1"/>
  <c r="Z204" i="118"/>
  <c r="G220" i="118" s="1"/>
  <c r="L204" i="118"/>
  <c r="C220" i="118" s="1"/>
  <c r="AQ185" i="118"/>
  <c r="AQ169" i="118"/>
  <c r="E177" i="118" s="1"/>
  <c r="AO153" i="118"/>
  <c r="E181" i="118" s="1"/>
  <c r="Z153" i="118"/>
  <c r="G169" i="118" s="1"/>
  <c r="L153" i="118"/>
  <c r="AQ134" i="118"/>
  <c r="E125" i="118"/>
  <c r="AQ119" i="118"/>
  <c r="E126" i="118" s="1"/>
  <c r="AO103" i="118"/>
  <c r="E130" i="118" s="1"/>
  <c r="Z103" i="118"/>
  <c r="G119" i="118" s="1"/>
  <c r="L103" i="118"/>
  <c r="C119" i="118" s="1"/>
  <c r="AQ84" i="118"/>
  <c r="E75" i="118"/>
  <c r="AQ69" i="118"/>
  <c r="E76" i="118" s="1"/>
  <c r="AO53" i="118"/>
  <c r="E80" i="118" s="1"/>
  <c r="Z53" i="118"/>
  <c r="G69" i="118" s="1"/>
  <c r="L53" i="118"/>
  <c r="C69" i="118" s="1"/>
  <c r="AQ34" i="118"/>
  <c r="AQ19" i="118"/>
  <c r="E26" i="118" s="1"/>
  <c r="AO3" i="118"/>
  <c r="E30" i="118" s="1"/>
  <c r="Z3" i="118"/>
  <c r="G19" i="118" s="1"/>
  <c r="L3" i="118"/>
  <c r="C19" i="118" s="1"/>
  <c r="N13" i="73"/>
  <c r="N14" i="73"/>
  <c r="N15" i="73"/>
  <c r="L134" i="119" l="1"/>
  <c r="L44" i="119"/>
  <c r="E27" i="13"/>
  <c r="G27" i="13" s="1"/>
  <c r="G19" i="137" s="1"/>
  <c r="E15" i="14"/>
  <c r="A458" i="55"/>
  <c r="G458" i="55"/>
  <c r="F458" i="55"/>
  <c r="Q604" i="123"/>
  <c r="E419" i="121" s="1"/>
  <c r="N199" i="60"/>
  <c r="A24" i="137"/>
  <c r="X14" i="60"/>
  <c r="P134" i="60"/>
  <c r="M134" i="60" s="1"/>
  <c r="A134" i="60" s="1"/>
  <c r="D25" i="61"/>
  <c r="D29" i="61"/>
  <c r="D28" i="61"/>
  <c r="D31" i="61"/>
  <c r="D30" i="61"/>
  <c r="D27" i="61"/>
  <c r="D26" i="61"/>
  <c r="D24" i="61"/>
  <c r="D22" i="61"/>
  <c r="D402" i="122"/>
  <c r="L402" i="122" s="1"/>
  <c r="E416" i="121"/>
  <c r="AA442" i="121"/>
  <c r="T531" i="120"/>
  <c r="T126" i="60"/>
  <c r="V126" i="60" s="1"/>
  <c r="E564" i="55"/>
  <c r="E418" i="121"/>
  <c r="T231" i="120"/>
  <c r="T95" i="60"/>
  <c r="V95" i="60" s="1"/>
  <c r="T306" i="120"/>
  <c r="T103" i="60"/>
  <c r="V103" i="60" s="1"/>
  <c r="T381" i="120"/>
  <c r="T110" i="60"/>
  <c r="V110" i="60" s="1"/>
  <c r="T456" i="120"/>
  <c r="T118" i="60"/>
  <c r="V118" i="60" s="1"/>
  <c r="T606" i="120"/>
  <c r="T134" i="60"/>
  <c r="V134" i="60" s="1"/>
  <c r="T6" i="120"/>
  <c r="T71" i="60"/>
  <c r="V71" i="60" s="1"/>
  <c r="T81" i="120"/>
  <c r="T79" i="60"/>
  <c r="V79" i="60" s="1"/>
  <c r="T156" i="120"/>
  <c r="T87" i="60"/>
  <c r="V87" i="60" s="1"/>
  <c r="K169" i="121"/>
  <c r="E161" i="121"/>
  <c r="E10" i="121"/>
  <c r="B22" i="14"/>
  <c r="E108" i="121"/>
  <c r="AA134" i="121"/>
  <c r="J382" i="123"/>
  <c r="K269" i="121"/>
  <c r="E261" i="121"/>
  <c r="S319" i="121"/>
  <c r="E322" i="121" s="1"/>
  <c r="AA84" i="121"/>
  <c r="E58" i="121"/>
  <c r="E258" i="121"/>
  <c r="AA284" i="121"/>
  <c r="U603" i="123"/>
  <c r="H362" i="122"/>
  <c r="S19" i="121"/>
  <c r="E22" i="121" s="1"/>
  <c r="E110" i="121"/>
  <c r="B24" i="14"/>
  <c r="E111" i="121"/>
  <c r="K119" i="121"/>
  <c r="S169" i="121"/>
  <c r="E172" i="121" s="1"/>
  <c r="S219" i="121"/>
  <c r="E222" i="121" s="1"/>
  <c r="E308" i="121"/>
  <c r="AA334" i="121"/>
  <c r="K319" i="121"/>
  <c r="E311" i="121"/>
  <c r="S369" i="121"/>
  <c r="E372" i="121" s="1"/>
  <c r="E60" i="121"/>
  <c r="B23" i="14"/>
  <c r="D314" i="122"/>
  <c r="AI334" i="121"/>
  <c r="D42" i="122"/>
  <c r="L42" i="122" s="1"/>
  <c r="E8" i="121"/>
  <c r="AA34" i="121"/>
  <c r="K69" i="121"/>
  <c r="E61" i="121"/>
  <c r="S119" i="121"/>
  <c r="E122" i="121" s="1"/>
  <c r="K369" i="121"/>
  <c r="E361" i="121"/>
  <c r="H317" i="122"/>
  <c r="N356" i="122" s="1"/>
  <c r="A22" i="14"/>
  <c r="K19" i="121"/>
  <c r="E11" i="121"/>
  <c r="S69" i="121"/>
  <c r="E72" i="121" s="1"/>
  <c r="E158" i="121"/>
  <c r="AA184" i="121"/>
  <c r="E208" i="121"/>
  <c r="AA234" i="121"/>
  <c r="E26" i="14"/>
  <c r="A26" i="14" s="1"/>
  <c r="K219" i="121"/>
  <c r="E211" i="121"/>
  <c r="S269" i="121"/>
  <c r="E272" i="121" s="1"/>
  <c r="E358" i="121"/>
  <c r="AA384" i="121"/>
  <c r="Q604" i="120"/>
  <c r="E415" i="118" s="1"/>
  <c r="Q79" i="120"/>
  <c r="E25" i="13" s="1"/>
  <c r="Q229" i="120"/>
  <c r="E29" i="13" s="1"/>
  <c r="G29" i="13" s="1"/>
  <c r="G20" i="137" s="1"/>
  <c r="Q304" i="120"/>
  <c r="E31" i="13" s="1"/>
  <c r="G31" i="13" s="1"/>
  <c r="G21" i="137" s="1"/>
  <c r="A21" i="137" s="1"/>
  <c r="Q454" i="120"/>
  <c r="Q4" i="120"/>
  <c r="E23" i="13" s="1"/>
  <c r="U206" i="120"/>
  <c r="J205" i="120"/>
  <c r="J198" i="120"/>
  <c r="J182" i="120"/>
  <c r="U171" i="120"/>
  <c r="U222" i="120"/>
  <c r="U190" i="120"/>
  <c r="U196" i="120"/>
  <c r="U168" i="120"/>
  <c r="U155" i="120"/>
  <c r="J152" i="120"/>
  <c r="J225" i="120"/>
  <c r="U179" i="120"/>
  <c r="J169" i="120"/>
  <c r="J174" i="120"/>
  <c r="I154" i="120"/>
  <c r="U217" i="120"/>
  <c r="J216" i="120"/>
  <c r="J194" i="120"/>
  <c r="U186" i="120"/>
  <c r="J185" i="120"/>
  <c r="J154" i="120"/>
  <c r="J181" i="120"/>
  <c r="J224" i="120"/>
  <c r="U211" i="120"/>
  <c r="J206" i="120"/>
  <c r="U158" i="120"/>
  <c r="I156" i="120"/>
  <c r="J215" i="120"/>
  <c r="J191" i="120"/>
  <c r="J166" i="120"/>
  <c r="J164" i="120"/>
  <c r="J155" i="120"/>
  <c r="J173" i="120"/>
  <c r="J159" i="120"/>
  <c r="J165" i="120"/>
  <c r="I153" i="120"/>
  <c r="U213" i="120"/>
  <c r="J160" i="120"/>
  <c r="J156" i="120"/>
  <c r="J188" i="120"/>
  <c r="J151" i="120"/>
  <c r="U223" i="120"/>
  <c r="J218" i="120"/>
  <c r="U201" i="120"/>
  <c r="J172" i="120"/>
  <c r="U174" i="120"/>
  <c r="U177" i="120"/>
  <c r="U216" i="120"/>
  <c r="J221" i="120"/>
  <c r="U204" i="120"/>
  <c r="U176" i="120"/>
  <c r="I155" i="120"/>
  <c r="U205" i="120"/>
  <c r="J168" i="120"/>
  <c r="J153" i="120"/>
  <c r="J186" i="120"/>
  <c r="U152" i="120"/>
  <c r="U212" i="120"/>
  <c r="U178" i="120"/>
  <c r="J193" i="120"/>
  <c r="J223" i="120"/>
  <c r="U221" i="120"/>
  <c r="U163" i="120"/>
  <c r="U202" i="120"/>
  <c r="U200" i="120"/>
  <c r="U219" i="120"/>
  <c r="J189" i="120"/>
  <c r="U164" i="120"/>
  <c r="J222" i="120"/>
  <c r="J184" i="120"/>
  <c r="U160" i="120"/>
  <c r="J197" i="120"/>
  <c r="J170" i="120"/>
  <c r="U185" i="120"/>
  <c r="U184" i="120"/>
  <c r="U156" i="120"/>
  <c r="U169" i="120"/>
  <c r="U224" i="120"/>
  <c r="U192" i="120"/>
  <c r="J212" i="120"/>
  <c r="J183" i="120"/>
  <c r="I160" i="120"/>
  <c r="U215" i="120"/>
  <c r="J176" i="120"/>
  <c r="I157" i="120"/>
  <c r="J192" i="120"/>
  <c r="U162" i="120"/>
  <c r="J202" i="120"/>
  <c r="J199" i="120"/>
  <c r="U157" i="120"/>
  <c r="U188" i="120"/>
  <c r="J187" i="120"/>
  <c r="U193" i="120"/>
  <c r="U153" i="120"/>
  <c r="U181" i="120"/>
  <c r="J209" i="120"/>
  <c r="I159" i="120"/>
  <c r="J158" i="120"/>
  <c r="U218" i="120"/>
  <c r="J200" i="120"/>
  <c r="U191" i="120"/>
  <c r="U187" i="120"/>
  <c r="I151" i="120"/>
  <c r="U173" i="120"/>
  <c r="U207" i="120"/>
  <c r="J162" i="120"/>
  <c r="J161" i="120"/>
  <c r="U203" i="120"/>
  <c r="I158" i="120"/>
  <c r="J211" i="120"/>
  <c r="U214" i="120"/>
  <c r="U172" i="120"/>
  <c r="J208" i="120"/>
  <c r="U161" i="120"/>
  <c r="U183" i="120"/>
  <c r="U198" i="120"/>
  <c r="J210" i="120"/>
  <c r="U166" i="120"/>
  <c r="U208" i="120"/>
  <c r="J207" i="120"/>
  <c r="J167" i="120"/>
  <c r="J196" i="120"/>
  <c r="J171" i="120"/>
  <c r="J203" i="120"/>
  <c r="J201" i="120"/>
  <c r="I161" i="120"/>
  <c r="U194" i="120"/>
  <c r="U154" i="120"/>
  <c r="U175" i="120"/>
  <c r="J220" i="120"/>
  <c r="J179" i="120"/>
  <c r="J195" i="120"/>
  <c r="U199" i="120"/>
  <c r="J157" i="120"/>
  <c r="J190" i="120"/>
  <c r="U220" i="120"/>
  <c r="U167" i="120"/>
  <c r="I152" i="120"/>
  <c r="J180" i="120"/>
  <c r="J217" i="120"/>
  <c r="U182" i="120"/>
  <c r="U165" i="120"/>
  <c r="U209" i="120"/>
  <c r="J219" i="120"/>
  <c r="J163" i="120"/>
  <c r="U151" i="120"/>
  <c r="J204" i="120"/>
  <c r="U210" i="120"/>
  <c r="U195" i="120"/>
  <c r="U180" i="120"/>
  <c r="U189" i="120"/>
  <c r="U159" i="120"/>
  <c r="J175" i="120"/>
  <c r="J178" i="120"/>
  <c r="U170" i="120"/>
  <c r="J214" i="120"/>
  <c r="U225" i="120"/>
  <c r="J177" i="120"/>
  <c r="U197" i="120"/>
  <c r="J213" i="120"/>
  <c r="Q379" i="120"/>
  <c r="E33" i="13" s="1"/>
  <c r="G33" i="13" s="1"/>
  <c r="G22" i="137" s="1"/>
  <c r="U675" i="120"/>
  <c r="U650" i="120"/>
  <c r="U647" i="120"/>
  <c r="U642" i="120"/>
  <c r="U639" i="120"/>
  <c r="U634" i="120"/>
  <c r="U631" i="120"/>
  <c r="J538" i="120"/>
  <c r="J534" i="120"/>
  <c r="U527" i="120"/>
  <c r="J595" i="120"/>
  <c r="I527" i="120"/>
  <c r="U648" i="120"/>
  <c r="U640" i="120"/>
  <c r="U632" i="120"/>
  <c r="I536" i="120"/>
  <c r="I532" i="120"/>
  <c r="U530" i="120"/>
  <c r="J529" i="120"/>
  <c r="U526" i="120"/>
  <c r="J675" i="120"/>
  <c r="J667" i="120"/>
  <c r="U665" i="120"/>
  <c r="J659" i="120"/>
  <c r="J642" i="120"/>
  <c r="J637" i="120"/>
  <c r="J634" i="120"/>
  <c r="J626" i="120"/>
  <c r="J593" i="120"/>
  <c r="J585" i="120"/>
  <c r="U567" i="120"/>
  <c r="J561" i="120"/>
  <c r="U543" i="120"/>
  <c r="U531" i="120"/>
  <c r="I529" i="120"/>
  <c r="U672" i="120"/>
  <c r="U664" i="120"/>
  <c r="U656" i="120"/>
  <c r="J644" i="120"/>
  <c r="J636" i="120"/>
  <c r="J628" i="120"/>
  <c r="U598" i="120"/>
  <c r="U590" i="120"/>
  <c r="U582" i="120"/>
  <c r="U574" i="120"/>
  <c r="U566" i="120"/>
  <c r="U558" i="120"/>
  <c r="U550" i="120"/>
  <c r="U542" i="120"/>
  <c r="U532" i="120"/>
  <c r="J527" i="120"/>
  <c r="J674" i="120"/>
  <c r="J669" i="120"/>
  <c r="J666" i="120"/>
  <c r="J661" i="120"/>
  <c r="J658" i="120"/>
  <c r="J653" i="120"/>
  <c r="J600" i="120"/>
  <c r="J592" i="120"/>
  <c r="J587" i="120"/>
  <c r="J584" i="120"/>
  <c r="J579" i="120"/>
  <c r="J576" i="120"/>
  <c r="J571" i="120"/>
  <c r="J568" i="120"/>
  <c r="J563" i="120"/>
  <c r="J560" i="120"/>
  <c r="J555" i="120"/>
  <c r="J547" i="120"/>
  <c r="J544" i="120"/>
  <c r="J539" i="120"/>
  <c r="J536" i="120"/>
  <c r="J532" i="120"/>
  <c r="U673" i="120"/>
  <c r="U657" i="120"/>
  <c r="J650" i="120"/>
  <c r="J645" i="120"/>
  <c r="J629" i="120"/>
  <c r="U599" i="120"/>
  <c r="U591" i="120"/>
  <c r="U583" i="120"/>
  <c r="U575" i="120"/>
  <c r="J569" i="120"/>
  <c r="U559" i="120"/>
  <c r="J553" i="120"/>
  <c r="J545" i="120"/>
  <c r="U535" i="120"/>
  <c r="J530" i="120"/>
  <c r="J526" i="120"/>
  <c r="U651" i="120"/>
  <c r="J537" i="120"/>
  <c r="J535" i="120"/>
  <c r="I530" i="120"/>
  <c r="U528" i="120"/>
  <c r="I526" i="120"/>
  <c r="U674" i="120"/>
  <c r="U671" i="120"/>
  <c r="U666" i="120"/>
  <c r="U663" i="120"/>
  <c r="U658" i="120"/>
  <c r="U655" i="120"/>
  <c r="J651" i="120"/>
  <c r="U649" i="120"/>
  <c r="J643" i="120"/>
  <c r="U641" i="120"/>
  <c r="J635" i="120"/>
  <c r="U633" i="120"/>
  <c r="U600" i="120"/>
  <c r="U597" i="120"/>
  <c r="U589" i="120"/>
  <c r="U584" i="120"/>
  <c r="U581" i="120"/>
  <c r="U573" i="120"/>
  <c r="U568" i="120"/>
  <c r="U565" i="120"/>
  <c r="U560" i="120"/>
  <c r="U557" i="120"/>
  <c r="U552" i="120"/>
  <c r="J668" i="120"/>
  <c r="U592" i="120"/>
  <c r="J570" i="120"/>
  <c r="I528" i="120"/>
  <c r="J660" i="120"/>
  <c r="J562" i="120"/>
  <c r="U541" i="120"/>
  <c r="J594" i="120"/>
  <c r="J554" i="120"/>
  <c r="I535" i="120"/>
  <c r="U529" i="120"/>
  <c r="U534" i="120"/>
  <c r="J586" i="120"/>
  <c r="U544" i="120"/>
  <c r="J578" i="120"/>
  <c r="U549" i="120"/>
  <c r="J546" i="120"/>
  <c r="J528" i="120"/>
  <c r="U536" i="120"/>
  <c r="J543" i="120"/>
  <c r="J575" i="120"/>
  <c r="J649" i="120"/>
  <c r="AI388" i="118"/>
  <c r="U555" i="120"/>
  <c r="U587" i="120"/>
  <c r="U645" i="120"/>
  <c r="J672" i="120"/>
  <c r="J557" i="120"/>
  <c r="U586" i="120"/>
  <c r="U644" i="120"/>
  <c r="I534" i="120"/>
  <c r="U561" i="120"/>
  <c r="U593" i="120"/>
  <c r="J638" i="120"/>
  <c r="J531" i="120"/>
  <c r="J589" i="120"/>
  <c r="J647" i="120"/>
  <c r="J564" i="120"/>
  <c r="J596" i="120"/>
  <c r="U643" i="120"/>
  <c r="U556" i="120"/>
  <c r="U662" i="120"/>
  <c r="U539" i="120"/>
  <c r="J566" i="120"/>
  <c r="J598" i="120"/>
  <c r="U653" i="120"/>
  <c r="U538" i="120"/>
  <c r="U570" i="120"/>
  <c r="J597" i="120"/>
  <c r="J655" i="120"/>
  <c r="U545" i="120"/>
  <c r="J654" i="120"/>
  <c r="J559" i="120"/>
  <c r="J665" i="120"/>
  <c r="U571" i="120"/>
  <c r="J656" i="120"/>
  <c r="J573" i="120"/>
  <c r="U628" i="120"/>
  <c r="J548" i="120"/>
  <c r="U638" i="120"/>
  <c r="J577" i="120"/>
  <c r="J552" i="120"/>
  <c r="J662" i="120"/>
  <c r="I533" i="120"/>
  <c r="J550" i="120"/>
  <c r="J664" i="120"/>
  <c r="U578" i="120"/>
  <c r="U668" i="120"/>
  <c r="J630" i="120"/>
  <c r="U667" i="120"/>
  <c r="U572" i="120"/>
  <c r="I531" i="120"/>
  <c r="U669" i="120"/>
  <c r="J671" i="120"/>
  <c r="U635" i="120"/>
  <c r="U548" i="120"/>
  <c r="U576" i="120"/>
  <c r="U654" i="120"/>
  <c r="J533" i="120"/>
  <c r="J558" i="120"/>
  <c r="J590" i="120"/>
  <c r="J648" i="120"/>
  <c r="U562" i="120"/>
  <c r="U537" i="120"/>
  <c r="J583" i="120"/>
  <c r="J627" i="120"/>
  <c r="J633" i="120"/>
  <c r="U629" i="120"/>
  <c r="U577" i="120"/>
  <c r="J591" i="120"/>
  <c r="U547" i="120"/>
  <c r="U661" i="120"/>
  <c r="J631" i="120"/>
  <c r="U627" i="120"/>
  <c r="U596" i="120"/>
  <c r="J641" i="120"/>
  <c r="U579" i="120"/>
  <c r="J549" i="120"/>
  <c r="U636" i="120"/>
  <c r="U585" i="120"/>
  <c r="J599" i="120"/>
  <c r="U551" i="120"/>
  <c r="U554" i="120"/>
  <c r="J556" i="120"/>
  <c r="J670" i="120"/>
  <c r="J551" i="120"/>
  <c r="U580" i="120"/>
  <c r="U626" i="120"/>
  <c r="J657" i="120"/>
  <c r="U563" i="120"/>
  <c r="U595" i="120"/>
  <c r="J652" i="120"/>
  <c r="U533" i="120"/>
  <c r="J565" i="120"/>
  <c r="U594" i="120"/>
  <c r="U652" i="120"/>
  <c r="J540" i="120"/>
  <c r="U569" i="120"/>
  <c r="J646" i="120"/>
  <c r="U630" i="120"/>
  <c r="J572" i="120"/>
  <c r="U588" i="120"/>
  <c r="J542" i="120"/>
  <c r="J541" i="120"/>
  <c r="U660" i="120"/>
  <c r="U659" i="120"/>
  <c r="U564" i="120"/>
  <c r="U670" i="120"/>
  <c r="J574" i="120"/>
  <c r="J632" i="120"/>
  <c r="U546" i="120"/>
  <c r="J663" i="120"/>
  <c r="J580" i="120"/>
  <c r="J567" i="120"/>
  <c r="J673" i="120"/>
  <c r="U637" i="120"/>
  <c r="U553" i="120"/>
  <c r="U540" i="120"/>
  <c r="U646" i="120"/>
  <c r="J582" i="120"/>
  <c r="J640" i="120"/>
  <c r="J581" i="120"/>
  <c r="J639" i="120"/>
  <c r="J588" i="120"/>
  <c r="A496" i="55"/>
  <c r="E29" i="14"/>
  <c r="D357" i="122"/>
  <c r="L357" i="122" s="1"/>
  <c r="D20" i="122"/>
  <c r="H20" i="122" s="1"/>
  <c r="D154" i="122"/>
  <c r="H154" i="122" s="1"/>
  <c r="D65" i="119"/>
  <c r="H65" i="119" s="1"/>
  <c r="M404" i="119"/>
  <c r="M402" i="119"/>
  <c r="E414" i="118"/>
  <c r="B21" i="14"/>
  <c r="D383" i="119"/>
  <c r="J404" i="119"/>
  <c r="J402" i="119"/>
  <c r="E20" i="14"/>
  <c r="A20" i="14" s="1"/>
  <c r="E364" i="118"/>
  <c r="E412" i="118"/>
  <c r="AA438" i="118"/>
  <c r="D402" i="119"/>
  <c r="I402" i="119" s="1"/>
  <c r="D179" i="122"/>
  <c r="L179" i="122" s="1"/>
  <c r="J87" i="122"/>
  <c r="L51" i="122" s="1"/>
  <c r="B26" i="14"/>
  <c r="E533" i="55"/>
  <c r="E555" i="55"/>
  <c r="B29" i="14"/>
  <c r="E506" i="55"/>
  <c r="E25" i="14"/>
  <c r="A25" i="14" s="1"/>
  <c r="E28" i="14"/>
  <c r="A28" i="14" s="1"/>
  <c r="J2" i="123"/>
  <c r="T456" i="123"/>
  <c r="D246" i="122"/>
  <c r="H246" i="122" s="1"/>
  <c r="J267" i="122"/>
  <c r="L231" i="122" s="1"/>
  <c r="E513" i="55"/>
  <c r="B28" i="14"/>
  <c r="E547" i="55"/>
  <c r="O460" i="123"/>
  <c r="E519" i="55"/>
  <c r="B25" i="14"/>
  <c r="E525" i="55"/>
  <c r="D334" i="122"/>
  <c r="H334" i="122" s="1"/>
  <c r="U76" i="123"/>
  <c r="E23" i="14"/>
  <c r="A23" i="14" s="1"/>
  <c r="E24" i="14"/>
  <c r="A24" i="14" s="1"/>
  <c r="U393" i="123"/>
  <c r="B27" i="14"/>
  <c r="E540" i="55"/>
  <c r="U389" i="123"/>
  <c r="E27" i="14"/>
  <c r="A27" i="14" s="1"/>
  <c r="D312" i="122"/>
  <c r="L312" i="122" s="1"/>
  <c r="M134" i="122"/>
  <c r="D156" i="122"/>
  <c r="H156" i="122" s="1"/>
  <c r="D224" i="122"/>
  <c r="L224" i="122" s="1"/>
  <c r="P385" i="123"/>
  <c r="J370" i="123"/>
  <c r="U358" i="123"/>
  <c r="J337" i="123"/>
  <c r="U373" i="123"/>
  <c r="J674" i="123"/>
  <c r="J598" i="123"/>
  <c r="J571" i="123"/>
  <c r="U646" i="123"/>
  <c r="J645" i="123"/>
  <c r="U584" i="123"/>
  <c r="U630" i="123"/>
  <c r="U655" i="123"/>
  <c r="J629" i="123"/>
  <c r="J638" i="123"/>
  <c r="L135" i="122"/>
  <c r="L314" i="122"/>
  <c r="D65" i="122"/>
  <c r="H65" i="122" s="1"/>
  <c r="D269" i="122"/>
  <c r="L269" i="122" s="1"/>
  <c r="U384" i="123"/>
  <c r="H103" i="122"/>
  <c r="K178" i="122"/>
  <c r="K269" i="122"/>
  <c r="D289" i="122"/>
  <c r="H289" i="122" s="1"/>
  <c r="K357" i="122"/>
  <c r="J314" i="122"/>
  <c r="L276" i="122" s="1"/>
  <c r="D132" i="122"/>
  <c r="L132" i="122" s="1"/>
  <c r="D336" i="122"/>
  <c r="H336" i="122" s="1"/>
  <c r="K359" i="122"/>
  <c r="U50" i="123"/>
  <c r="J122" i="123"/>
  <c r="U447" i="123"/>
  <c r="D66" i="122"/>
  <c r="H66" i="122" s="1"/>
  <c r="D111" i="122"/>
  <c r="H111" i="122" s="1"/>
  <c r="M312" i="122"/>
  <c r="D19" i="122"/>
  <c r="H19" i="122" s="1"/>
  <c r="D110" i="122"/>
  <c r="H110" i="122" s="1"/>
  <c r="D109" i="122"/>
  <c r="H109" i="122" s="1"/>
  <c r="D290" i="122"/>
  <c r="H290" i="122" s="1"/>
  <c r="D245" i="122"/>
  <c r="H245" i="122" s="1"/>
  <c r="D244" i="122"/>
  <c r="H244" i="122" s="1"/>
  <c r="D193" i="122"/>
  <c r="J62" i="123"/>
  <c r="U65" i="123"/>
  <c r="U551" i="123"/>
  <c r="J562" i="123"/>
  <c r="U577" i="123"/>
  <c r="H47" i="122"/>
  <c r="A81" i="122" s="1"/>
  <c r="D64" i="122"/>
  <c r="H64" i="122" s="1"/>
  <c r="K179" i="122"/>
  <c r="K222" i="122"/>
  <c r="H283" i="122"/>
  <c r="J76" i="123"/>
  <c r="J541" i="123"/>
  <c r="J575" i="123"/>
  <c r="U579" i="123"/>
  <c r="J589" i="123"/>
  <c r="J633" i="123"/>
  <c r="U634" i="123"/>
  <c r="J649" i="123"/>
  <c r="U529" i="123"/>
  <c r="J533" i="123"/>
  <c r="U554" i="123"/>
  <c r="J566" i="123"/>
  <c r="J628" i="123"/>
  <c r="J644" i="123"/>
  <c r="J660" i="123"/>
  <c r="U665" i="123"/>
  <c r="M179" i="122"/>
  <c r="D201" i="122"/>
  <c r="H201" i="122" s="1"/>
  <c r="K223" i="122"/>
  <c r="K267" i="122"/>
  <c r="I530" i="123"/>
  <c r="U535" i="123"/>
  <c r="U638" i="123"/>
  <c r="K88" i="122"/>
  <c r="I536" i="123"/>
  <c r="U562" i="123"/>
  <c r="D21" i="122"/>
  <c r="H21" i="122" s="1"/>
  <c r="K43" i="122"/>
  <c r="J115" i="123"/>
  <c r="U526" i="123"/>
  <c r="U541" i="123"/>
  <c r="U575" i="123"/>
  <c r="J641" i="123"/>
  <c r="J659" i="123"/>
  <c r="D155" i="122"/>
  <c r="H155" i="122" s="1"/>
  <c r="D291" i="122"/>
  <c r="H291" i="122" s="1"/>
  <c r="J574" i="123"/>
  <c r="J668" i="123"/>
  <c r="K44" i="122"/>
  <c r="K312" i="122"/>
  <c r="D335" i="122"/>
  <c r="H335" i="122" s="1"/>
  <c r="I2" i="123"/>
  <c r="J100" i="123"/>
  <c r="J527" i="123"/>
  <c r="U546" i="123"/>
  <c r="U580" i="123"/>
  <c r="J594" i="123"/>
  <c r="AI337" i="118"/>
  <c r="D335" i="119"/>
  <c r="H335" i="119" s="1"/>
  <c r="D370" i="119"/>
  <c r="H370" i="119" s="1"/>
  <c r="D200" i="119"/>
  <c r="H200" i="119" s="1"/>
  <c r="D371" i="119"/>
  <c r="H371" i="119" s="1"/>
  <c r="J132" i="119"/>
  <c r="L96" i="119" s="1"/>
  <c r="E443" i="55"/>
  <c r="B13" i="14"/>
  <c r="E457" i="55"/>
  <c r="E448" i="55"/>
  <c r="E462" i="55"/>
  <c r="B16" i="14"/>
  <c r="E209" i="118"/>
  <c r="U8" i="123"/>
  <c r="U37" i="123"/>
  <c r="I6" i="123"/>
  <c r="J11" i="123"/>
  <c r="J67" i="123"/>
  <c r="U19" i="123"/>
  <c r="P10" i="123"/>
  <c r="T4" i="123"/>
  <c r="D87" i="122"/>
  <c r="L87" i="122" s="1"/>
  <c r="J132" i="123"/>
  <c r="U363" i="123"/>
  <c r="J293" i="123"/>
  <c r="J281" i="123"/>
  <c r="U275" i="123"/>
  <c r="U268" i="123"/>
  <c r="U261" i="123"/>
  <c r="U232" i="123"/>
  <c r="J230" i="123"/>
  <c r="U226" i="123"/>
  <c r="J254" i="123"/>
  <c r="I226" i="123"/>
  <c r="H137" i="122"/>
  <c r="A176" i="122" s="1"/>
  <c r="J253" i="123"/>
  <c r="I234" i="123"/>
  <c r="I231" i="123"/>
  <c r="I227" i="123"/>
  <c r="J270" i="123"/>
  <c r="J263" i="123"/>
  <c r="J256" i="123"/>
  <c r="J226" i="123"/>
  <c r="J299" i="123"/>
  <c r="J237" i="123"/>
  <c r="U228" i="123"/>
  <c r="I235" i="123"/>
  <c r="U227" i="123"/>
  <c r="U286" i="123"/>
  <c r="J286" i="123"/>
  <c r="U262" i="123"/>
  <c r="U246" i="123"/>
  <c r="J245" i="123"/>
  <c r="U292" i="123"/>
  <c r="J271" i="123"/>
  <c r="J264" i="123"/>
  <c r="J261" i="123"/>
  <c r="J242" i="123"/>
  <c r="J229" i="123"/>
  <c r="U290" i="123"/>
  <c r="J289" i="123"/>
  <c r="J269" i="123"/>
  <c r="J443" i="123"/>
  <c r="U406" i="123"/>
  <c r="J383" i="123"/>
  <c r="J440" i="123"/>
  <c r="U432" i="123"/>
  <c r="U417" i="123"/>
  <c r="P235" i="123"/>
  <c r="T379" i="123"/>
  <c r="O385" i="123"/>
  <c r="H182" i="122"/>
  <c r="N219" i="122" s="1"/>
  <c r="P460" i="123"/>
  <c r="R461" i="123"/>
  <c r="R460" i="123" s="1"/>
  <c r="AI319" i="121" s="1"/>
  <c r="U223" i="123"/>
  <c r="H92" i="122"/>
  <c r="A132" i="122" s="1"/>
  <c r="J211" i="123"/>
  <c r="U192" i="123"/>
  <c r="J222" i="123"/>
  <c r="J185" i="123"/>
  <c r="I154" i="123"/>
  <c r="J198" i="123"/>
  <c r="U206" i="123"/>
  <c r="J217" i="123"/>
  <c r="U215" i="123"/>
  <c r="U224" i="123"/>
  <c r="J208" i="123"/>
  <c r="J201" i="123"/>
  <c r="U189" i="123"/>
  <c r="I159" i="123"/>
  <c r="J182" i="123"/>
  <c r="U172" i="123"/>
  <c r="U157" i="123"/>
  <c r="E483" i="55"/>
  <c r="B19" i="14"/>
  <c r="D177" i="122"/>
  <c r="L177" i="122" s="1"/>
  <c r="U243" i="123"/>
  <c r="U254" i="123"/>
  <c r="J279" i="123"/>
  <c r="J227" i="123"/>
  <c r="I230" i="123"/>
  <c r="U239" i="123"/>
  <c r="U245" i="123"/>
  <c r="J249" i="123"/>
  <c r="U250" i="123"/>
  <c r="U277" i="123"/>
  <c r="J295" i="123"/>
  <c r="U296" i="123"/>
  <c r="I229" i="123"/>
  <c r="J231" i="123"/>
  <c r="U233" i="123"/>
  <c r="U238" i="123"/>
  <c r="J248" i="123"/>
  <c r="U252" i="123"/>
  <c r="U283" i="123"/>
  <c r="J287" i="123"/>
  <c r="J294" i="123"/>
  <c r="E491" i="55"/>
  <c r="B20" i="14"/>
  <c r="D222" i="122"/>
  <c r="L222" i="122" s="1"/>
  <c r="U309" i="123"/>
  <c r="U328" i="123"/>
  <c r="T306" i="123"/>
  <c r="J16" i="123"/>
  <c r="U18" i="123"/>
  <c r="U60" i="123"/>
  <c r="H2" i="122"/>
  <c r="N31" i="122" s="1"/>
  <c r="U14" i="123"/>
  <c r="J31" i="123"/>
  <c r="J61" i="123"/>
  <c r="J5" i="123"/>
  <c r="J12" i="123"/>
  <c r="U29" i="123"/>
  <c r="U48" i="123"/>
  <c r="U57" i="123"/>
  <c r="U42" i="123"/>
  <c r="J72" i="123"/>
  <c r="U5" i="123"/>
  <c r="I8" i="123"/>
  <c r="O10" i="123"/>
  <c r="G69" i="121"/>
  <c r="N86" i="123"/>
  <c r="N85" i="123" s="1"/>
  <c r="J85" i="123"/>
  <c r="J95" i="123"/>
  <c r="U93" i="123"/>
  <c r="T156" i="123"/>
  <c r="J176" i="123"/>
  <c r="J219" i="123"/>
  <c r="J151" i="123"/>
  <c r="U159" i="123"/>
  <c r="J162" i="123"/>
  <c r="U167" i="123"/>
  <c r="U174" i="123"/>
  <c r="U176" i="123"/>
  <c r="U180" i="123"/>
  <c r="U188" i="123"/>
  <c r="U196" i="123"/>
  <c r="U205" i="123"/>
  <c r="J207" i="123"/>
  <c r="J210" i="123"/>
  <c r="U214" i="123"/>
  <c r="J152" i="123"/>
  <c r="U154" i="123"/>
  <c r="J160" i="123"/>
  <c r="J165" i="123"/>
  <c r="J184" i="123"/>
  <c r="J192" i="123"/>
  <c r="J200" i="123"/>
  <c r="J202" i="123"/>
  <c r="U208" i="123"/>
  <c r="U211" i="123"/>
  <c r="J224" i="123"/>
  <c r="U183" i="123"/>
  <c r="U199" i="123"/>
  <c r="U220" i="123"/>
  <c r="U152" i="123"/>
  <c r="J155" i="123"/>
  <c r="U160" i="123"/>
  <c r="U163" i="123"/>
  <c r="J169" i="123"/>
  <c r="J175" i="123"/>
  <c r="U182" i="123"/>
  <c r="J215" i="123"/>
  <c r="U222" i="123"/>
  <c r="I153" i="123"/>
  <c r="J156" i="123"/>
  <c r="I157" i="123"/>
  <c r="I161" i="123"/>
  <c r="J178" i="123"/>
  <c r="U179" i="123"/>
  <c r="U187" i="123"/>
  <c r="J191" i="123"/>
  <c r="J194" i="123"/>
  <c r="U195" i="123"/>
  <c r="J203" i="123"/>
  <c r="U204" i="123"/>
  <c r="J209" i="123"/>
  <c r="U216" i="123"/>
  <c r="I151" i="123"/>
  <c r="J159" i="123"/>
  <c r="J166" i="123"/>
  <c r="J170" i="123"/>
  <c r="J187" i="123"/>
  <c r="U191" i="123"/>
  <c r="U201" i="123"/>
  <c r="J225" i="123"/>
  <c r="U173" i="123"/>
  <c r="U198" i="123"/>
  <c r="J206" i="123"/>
  <c r="U213" i="123"/>
  <c r="J218" i="123"/>
  <c r="U153" i="123"/>
  <c r="J157" i="123"/>
  <c r="J161" i="123"/>
  <c r="U162" i="123"/>
  <c r="J164" i="123"/>
  <c r="J171" i="123"/>
  <c r="J174" i="123"/>
  <c r="J214" i="123"/>
  <c r="U221" i="123"/>
  <c r="J223" i="123"/>
  <c r="O235" i="123"/>
  <c r="U230" i="123"/>
  <c r="J235" i="123"/>
  <c r="U241" i="123"/>
  <c r="J247" i="123"/>
  <c r="U259" i="123"/>
  <c r="U267" i="123"/>
  <c r="U293" i="123"/>
  <c r="I233" i="123"/>
  <c r="J236" i="123"/>
  <c r="U237" i="123"/>
  <c r="U253" i="123"/>
  <c r="U258" i="123"/>
  <c r="J265" i="123"/>
  <c r="U266" i="123"/>
  <c r="U269" i="123"/>
  <c r="J273" i="123"/>
  <c r="U284" i="123"/>
  <c r="J233" i="123"/>
  <c r="J241" i="123"/>
  <c r="J278" i="123"/>
  <c r="J288" i="123"/>
  <c r="T231" i="123"/>
  <c r="C169" i="121"/>
  <c r="N311" i="123"/>
  <c r="N310" i="123" s="1"/>
  <c r="U310" i="123"/>
  <c r="J326" i="123"/>
  <c r="J334" i="123"/>
  <c r="U335" i="123"/>
  <c r="U350" i="123"/>
  <c r="U365" i="123"/>
  <c r="U301" i="123"/>
  <c r="U315" i="123"/>
  <c r="J317" i="123"/>
  <c r="J323" i="123"/>
  <c r="J339" i="123"/>
  <c r="J369" i="123"/>
  <c r="I302" i="123"/>
  <c r="U304" i="123"/>
  <c r="J327" i="123"/>
  <c r="J331" i="123"/>
  <c r="J346" i="123"/>
  <c r="U347" i="123"/>
  <c r="J354" i="123"/>
  <c r="U355" i="123"/>
  <c r="U367" i="123"/>
  <c r="J371" i="123"/>
  <c r="J302" i="123"/>
  <c r="U305" i="123"/>
  <c r="J308" i="123"/>
  <c r="U311" i="123"/>
  <c r="U314" i="123"/>
  <c r="J316" i="123"/>
  <c r="U344" i="123"/>
  <c r="U352" i="123"/>
  <c r="J361" i="123"/>
  <c r="U302" i="123"/>
  <c r="U308" i="123"/>
  <c r="J322" i="123"/>
  <c r="U374" i="123"/>
  <c r="I303" i="123"/>
  <c r="I309" i="123"/>
  <c r="U313" i="123"/>
  <c r="J315" i="123"/>
  <c r="J330" i="123"/>
  <c r="U336" i="123"/>
  <c r="J345" i="123"/>
  <c r="J353" i="123"/>
  <c r="U366" i="123"/>
  <c r="I306" i="123"/>
  <c r="J338" i="123"/>
  <c r="J350" i="123"/>
  <c r="U359" i="123"/>
  <c r="J368" i="123"/>
  <c r="J303" i="123"/>
  <c r="J309" i="123"/>
  <c r="U320" i="123"/>
  <c r="U325" i="123"/>
  <c r="U333" i="123"/>
  <c r="J342" i="123"/>
  <c r="U343" i="123"/>
  <c r="J360" i="123"/>
  <c r="U371" i="123"/>
  <c r="O310" i="123"/>
  <c r="P310" i="123"/>
  <c r="T381" i="123"/>
  <c r="D267" i="122"/>
  <c r="L267" i="122" s="1"/>
  <c r="J419" i="123"/>
  <c r="U422" i="123"/>
  <c r="T606" i="123"/>
  <c r="J518" i="123"/>
  <c r="J509" i="123"/>
  <c r="I458" i="123"/>
  <c r="J500" i="123"/>
  <c r="U490" i="123"/>
  <c r="U525" i="123"/>
  <c r="J468" i="123"/>
  <c r="U463" i="123"/>
  <c r="H272" i="122"/>
  <c r="A304" i="122" s="1"/>
  <c r="U506" i="123"/>
  <c r="J465" i="123"/>
  <c r="I452" i="123"/>
  <c r="U481" i="123"/>
  <c r="U458" i="123"/>
  <c r="U517" i="123"/>
  <c r="U497" i="123"/>
  <c r="J492" i="123"/>
  <c r="U451" i="123"/>
  <c r="J508" i="123"/>
  <c r="J501" i="123"/>
  <c r="J523" i="123"/>
  <c r="I460" i="123"/>
  <c r="U454" i="123"/>
  <c r="U533" i="123"/>
  <c r="J537" i="123"/>
  <c r="U544" i="123"/>
  <c r="J557" i="123"/>
  <c r="J567" i="123"/>
  <c r="J572" i="123"/>
  <c r="J586" i="123"/>
  <c r="J599" i="123"/>
  <c r="U627" i="123"/>
  <c r="U635" i="123"/>
  <c r="J642" i="123"/>
  <c r="J657" i="123"/>
  <c r="U658" i="123"/>
  <c r="J675" i="123"/>
  <c r="J526" i="123"/>
  <c r="I535" i="123"/>
  <c r="J548" i="123"/>
  <c r="U552" i="123"/>
  <c r="U555" i="123"/>
  <c r="U560" i="123"/>
  <c r="J581" i="123"/>
  <c r="J591" i="123"/>
  <c r="J596" i="123"/>
  <c r="U640" i="123"/>
  <c r="U663" i="123"/>
  <c r="U666" i="123"/>
  <c r="U673" i="123"/>
  <c r="J528" i="123"/>
  <c r="J530" i="123"/>
  <c r="J547" i="123"/>
  <c r="U569" i="123"/>
  <c r="U578" i="123"/>
  <c r="J590" i="123"/>
  <c r="U599" i="123"/>
  <c r="U631" i="123"/>
  <c r="J661" i="123"/>
  <c r="U528" i="123"/>
  <c r="U530" i="123"/>
  <c r="U532" i="123"/>
  <c r="U539" i="123"/>
  <c r="U545" i="123"/>
  <c r="J555" i="123"/>
  <c r="J558" i="123"/>
  <c r="U576" i="123"/>
  <c r="U588" i="123"/>
  <c r="U593" i="123"/>
  <c r="U596" i="123"/>
  <c r="J666" i="123"/>
  <c r="U564" i="123"/>
  <c r="U572" i="123"/>
  <c r="U586" i="123"/>
  <c r="J595" i="123"/>
  <c r="J635" i="123"/>
  <c r="U639" i="123"/>
  <c r="U642" i="123"/>
  <c r="U647" i="123"/>
  <c r="U662" i="123"/>
  <c r="J669" i="123"/>
  <c r="U670" i="123"/>
  <c r="I529" i="123"/>
  <c r="J531" i="123"/>
  <c r="I533" i="123"/>
  <c r="U536" i="123"/>
  <c r="J549" i="123"/>
  <c r="U553" i="123"/>
  <c r="U556" i="123"/>
  <c r="J565" i="123"/>
  <c r="J570" i="123"/>
  <c r="J579" i="123"/>
  <c r="J582" i="123"/>
  <c r="J626" i="123"/>
  <c r="J637" i="123"/>
  <c r="U649" i="123"/>
  <c r="J653" i="123"/>
  <c r="U664" i="123"/>
  <c r="U674" i="123"/>
  <c r="T531" i="123"/>
  <c r="O535" i="123"/>
  <c r="P535" i="123"/>
  <c r="E468" i="55"/>
  <c r="B17" i="14"/>
  <c r="E476" i="55"/>
  <c r="B18" i="14"/>
  <c r="AI236" i="118"/>
  <c r="AI34" i="118"/>
  <c r="AA337" i="118"/>
  <c r="D64" i="119"/>
  <c r="H64" i="119" s="1"/>
  <c r="D177" i="119"/>
  <c r="L177" i="119" s="1"/>
  <c r="D267" i="119"/>
  <c r="L267" i="119" s="1"/>
  <c r="L270" i="119" s="1"/>
  <c r="M357" i="119"/>
  <c r="E158" i="118"/>
  <c r="K43" i="119"/>
  <c r="D156" i="119"/>
  <c r="H156" i="119" s="1"/>
  <c r="E57" i="118"/>
  <c r="E360" i="118"/>
  <c r="D201" i="119"/>
  <c r="H201" i="119" s="1"/>
  <c r="M312" i="119"/>
  <c r="K359" i="119"/>
  <c r="D21" i="119"/>
  <c r="H21" i="119" s="1"/>
  <c r="J314" i="119"/>
  <c r="L276" i="119" s="1"/>
  <c r="L222" i="119"/>
  <c r="AA236" i="118"/>
  <c r="D132" i="119"/>
  <c r="L132" i="119" s="1"/>
  <c r="M179" i="119"/>
  <c r="D246" i="119"/>
  <c r="H246" i="119" s="1"/>
  <c r="J267" i="119"/>
  <c r="L231" i="119" s="1"/>
  <c r="M44" i="119"/>
  <c r="L28" i="119" s="1"/>
  <c r="D283" i="119"/>
  <c r="H283" i="119" s="1"/>
  <c r="D148" i="119"/>
  <c r="H148" i="119" s="1"/>
  <c r="D290" i="119"/>
  <c r="H290" i="119" s="1"/>
  <c r="K224" i="119"/>
  <c r="E108" i="118"/>
  <c r="AI134" i="118"/>
  <c r="AI286" i="118"/>
  <c r="K119" i="118"/>
  <c r="D20" i="119"/>
  <c r="H20" i="119" s="1"/>
  <c r="AA286" i="118"/>
  <c r="E7" i="118"/>
  <c r="J42" i="119"/>
  <c r="L6" i="119" s="1"/>
  <c r="D357" i="119"/>
  <c r="L357" i="119" s="1"/>
  <c r="AI69" i="118"/>
  <c r="K179" i="119"/>
  <c r="E361" i="118"/>
  <c r="E107" i="118"/>
  <c r="K44" i="119"/>
  <c r="J87" i="119"/>
  <c r="L51" i="119" s="1"/>
  <c r="M132" i="119"/>
  <c r="L117" i="119" s="1"/>
  <c r="D66" i="119"/>
  <c r="H66" i="119" s="1"/>
  <c r="D110" i="119"/>
  <c r="H110" i="119" s="1"/>
  <c r="K223" i="119"/>
  <c r="D244" i="119"/>
  <c r="H244" i="119" s="1"/>
  <c r="H317" i="119"/>
  <c r="N322" i="119" s="1"/>
  <c r="K357" i="119"/>
  <c r="K372" i="118"/>
  <c r="D109" i="119"/>
  <c r="H109" i="119" s="1"/>
  <c r="D199" i="119"/>
  <c r="H199" i="119" s="1"/>
  <c r="D245" i="119"/>
  <c r="H245" i="119" s="1"/>
  <c r="D291" i="119"/>
  <c r="H291" i="119" s="1"/>
  <c r="D289" i="119"/>
  <c r="H289" i="119" s="1"/>
  <c r="E310" i="118"/>
  <c r="E208" i="118"/>
  <c r="D111" i="119"/>
  <c r="H111" i="119" s="1"/>
  <c r="AI84" i="118"/>
  <c r="E58" i="118"/>
  <c r="D87" i="119"/>
  <c r="D42" i="119"/>
  <c r="L42" i="119" s="1"/>
  <c r="D19" i="119"/>
  <c r="H19" i="119" s="1"/>
  <c r="E8" i="118"/>
  <c r="D13" i="122"/>
  <c r="D58" i="122"/>
  <c r="D148" i="122"/>
  <c r="D238" i="122"/>
  <c r="C119" i="121"/>
  <c r="K553" i="123"/>
  <c r="K554" i="123" s="1"/>
  <c r="K555" i="123" s="1"/>
  <c r="K556" i="123" s="1"/>
  <c r="K557" i="123" s="1"/>
  <c r="K558" i="123" s="1"/>
  <c r="K559" i="123" s="1"/>
  <c r="K560" i="123" s="1"/>
  <c r="K561" i="123" s="1"/>
  <c r="K562" i="123" s="1"/>
  <c r="K563" i="123" s="1"/>
  <c r="K564" i="123" s="1"/>
  <c r="K565" i="123" s="1"/>
  <c r="K566" i="123" s="1"/>
  <c r="K567" i="123" s="1"/>
  <c r="K568" i="123" s="1"/>
  <c r="K569" i="123" s="1"/>
  <c r="K570" i="123" s="1"/>
  <c r="K571" i="123" s="1"/>
  <c r="K572" i="123" s="1"/>
  <c r="K573" i="123" s="1"/>
  <c r="K574" i="123" s="1"/>
  <c r="K575" i="123" s="1"/>
  <c r="K478" i="123"/>
  <c r="K479" i="123" s="1"/>
  <c r="K480" i="123" s="1"/>
  <c r="K481" i="123" s="1"/>
  <c r="K482" i="123" s="1"/>
  <c r="K483" i="123" s="1"/>
  <c r="K484" i="123" s="1"/>
  <c r="K485" i="123" s="1"/>
  <c r="K486" i="123" s="1"/>
  <c r="K487" i="123" s="1"/>
  <c r="K488" i="123" s="1"/>
  <c r="K489" i="123" s="1"/>
  <c r="K490" i="123" s="1"/>
  <c r="K491" i="123" s="1"/>
  <c r="K492" i="123" s="1"/>
  <c r="K493" i="123" s="1"/>
  <c r="K494" i="123" s="1"/>
  <c r="K495" i="123" s="1"/>
  <c r="K496" i="123" s="1"/>
  <c r="K497" i="123" s="1"/>
  <c r="K498" i="123" s="1"/>
  <c r="K499" i="123" s="1"/>
  <c r="K500" i="123" s="1"/>
  <c r="K328" i="123"/>
  <c r="K329" i="123" s="1"/>
  <c r="K330" i="123" s="1"/>
  <c r="K331" i="123" s="1"/>
  <c r="K332" i="123" s="1"/>
  <c r="K333" i="123" s="1"/>
  <c r="K334" i="123" s="1"/>
  <c r="K335" i="123" s="1"/>
  <c r="K336" i="123" s="1"/>
  <c r="K337" i="123" s="1"/>
  <c r="K338" i="123" s="1"/>
  <c r="K339" i="123" s="1"/>
  <c r="K340" i="123" s="1"/>
  <c r="K341" i="123" s="1"/>
  <c r="K342" i="123" s="1"/>
  <c r="K343" i="123" s="1"/>
  <c r="K344" i="123" s="1"/>
  <c r="K345" i="123" s="1"/>
  <c r="K346" i="123" s="1"/>
  <c r="K347" i="123" s="1"/>
  <c r="K348" i="123" s="1"/>
  <c r="K349" i="123" s="1"/>
  <c r="K350" i="123" s="1"/>
  <c r="K253" i="123"/>
  <c r="K254" i="123" s="1"/>
  <c r="K255" i="123" s="1"/>
  <c r="K256" i="123" s="1"/>
  <c r="K257" i="123" s="1"/>
  <c r="K258" i="123" s="1"/>
  <c r="K259" i="123" s="1"/>
  <c r="K260" i="123" s="1"/>
  <c r="K261" i="123" s="1"/>
  <c r="K262" i="123" s="1"/>
  <c r="K263" i="123" s="1"/>
  <c r="K264" i="123" s="1"/>
  <c r="K265" i="123" s="1"/>
  <c r="K266" i="123" s="1"/>
  <c r="K267" i="123" s="1"/>
  <c r="K268" i="123" s="1"/>
  <c r="K269" i="123" s="1"/>
  <c r="K270" i="123" s="1"/>
  <c r="K271" i="123" s="1"/>
  <c r="K272" i="123" s="1"/>
  <c r="K273" i="123" s="1"/>
  <c r="K274" i="123" s="1"/>
  <c r="K275" i="123" s="1"/>
  <c r="K103" i="123"/>
  <c r="K104" i="123" s="1"/>
  <c r="K105" i="123" s="1"/>
  <c r="K106" i="123" s="1"/>
  <c r="K107" i="123" s="1"/>
  <c r="K108" i="123" s="1"/>
  <c r="K109" i="123" s="1"/>
  <c r="K110" i="123" s="1"/>
  <c r="K111" i="123" s="1"/>
  <c r="K112" i="123" s="1"/>
  <c r="K113" i="123" s="1"/>
  <c r="K114" i="123" s="1"/>
  <c r="K115" i="123" s="1"/>
  <c r="K116" i="123" s="1"/>
  <c r="K117" i="123" s="1"/>
  <c r="K118" i="123" s="1"/>
  <c r="K119" i="123" s="1"/>
  <c r="K120" i="123" s="1"/>
  <c r="K121" i="123" s="1"/>
  <c r="K122" i="123" s="1"/>
  <c r="K123" i="123" s="1"/>
  <c r="K124" i="123" s="1"/>
  <c r="K125" i="123" s="1"/>
  <c r="K653" i="123" s="1"/>
  <c r="K654" i="123" s="1"/>
  <c r="K655" i="123" s="1"/>
  <c r="K656" i="123" s="1"/>
  <c r="K657" i="123" s="1"/>
  <c r="K658" i="123" s="1"/>
  <c r="K659" i="123" s="1"/>
  <c r="K660" i="123" s="1"/>
  <c r="K661" i="123" s="1"/>
  <c r="K662" i="123" s="1"/>
  <c r="K663" i="123" s="1"/>
  <c r="K664" i="123" s="1"/>
  <c r="K665" i="123" s="1"/>
  <c r="K666" i="123" s="1"/>
  <c r="K667" i="123" s="1"/>
  <c r="K668" i="123" s="1"/>
  <c r="K669" i="123" s="1"/>
  <c r="K670" i="123" s="1"/>
  <c r="K671" i="123" s="1"/>
  <c r="K672" i="123" s="1"/>
  <c r="K673" i="123" s="1"/>
  <c r="K674" i="123" s="1"/>
  <c r="K675" i="123" s="1"/>
  <c r="K178" i="123"/>
  <c r="K179" i="123" s="1"/>
  <c r="K180" i="123" s="1"/>
  <c r="K181" i="123" s="1"/>
  <c r="K182" i="123" s="1"/>
  <c r="K183" i="123" s="1"/>
  <c r="K184" i="123" s="1"/>
  <c r="K185" i="123" s="1"/>
  <c r="K186" i="123" s="1"/>
  <c r="K187" i="123" s="1"/>
  <c r="K188" i="123" s="1"/>
  <c r="K189" i="123" s="1"/>
  <c r="K190" i="123" s="1"/>
  <c r="K191" i="123" s="1"/>
  <c r="K192" i="123" s="1"/>
  <c r="K193" i="123" s="1"/>
  <c r="K194" i="123" s="1"/>
  <c r="K195" i="123" s="1"/>
  <c r="K196" i="123" s="1"/>
  <c r="K197" i="123" s="1"/>
  <c r="K198" i="123" s="1"/>
  <c r="K199" i="123" s="1"/>
  <c r="K200" i="123" s="1"/>
  <c r="K28" i="123"/>
  <c r="K29" i="123" s="1"/>
  <c r="K30" i="123" s="1"/>
  <c r="K31" i="123" s="1"/>
  <c r="K32" i="123" s="1"/>
  <c r="K33" i="123" s="1"/>
  <c r="K34" i="123" s="1"/>
  <c r="K35" i="123" s="1"/>
  <c r="K36" i="123" s="1"/>
  <c r="K37" i="123" s="1"/>
  <c r="K38" i="123" s="1"/>
  <c r="K39" i="123" s="1"/>
  <c r="K40" i="123" s="1"/>
  <c r="K41" i="123" s="1"/>
  <c r="K42" i="123" s="1"/>
  <c r="K43" i="123" s="1"/>
  <c r="K44" i="123" s="1"/>
  <c r="K45" i="123" s="1"/>
  <c r="K46" i="123" s="1"/>
  <c r="K47" i="123" s="1"/>
  <c r="K48" i="123" s="1"/>
  <c r="K49" i="123" s="1"/>
  <c r="K50" i="123" s="1"/>
  <c r="K403" i="123"/>
  <c r="K404" i="123" s="1"/>
  <c r="K405" i="123" s="1"/>
  <c r="K406" i="123" s="1"/>
  <c r="K407" i="123" s="1"/>
  <c r="K408" i="123" s="1"/>
  <c r="K409" i="123" s="1"/>
  <c r="K410" i="123" s="1"/>
  <c r="K411" i="123" s="1"/>
  <c r="K412" i="123" s="1"/>
  <c r="K413" i="123" s="1"/>
  <c r="K414" i="123" s="1"/>
  <c r="K415" i="123" s="1"/>
  <c r="K416" i="123" s="1"/>
  <c r="K417" i="123" s="1"/>
  <c r="K418" i="123" s="1"/>
  <c r="K419" i="123" s="1"/>
  <c r="K420" i="123" s="1"/>
  <c r="K421" i="123" s="1"/>
  <c r="K422" i="123" s="1"/>
  <c r="K423" i="123" s="1"/>
  <c r="K424" i="123" s="1"/>
  <c r="K425" i="123" s="1"/>
  <c r="J177" i="122"/>
  <c r="J179" i="122"/>
  <c r="J149" i="123"/>
  <c r="U146" i="123"/>
  <c r="J141" i="123"/>
  <c r="U138" i="123"/>
  <c r="J133" i="123"/>
  <c r="U130" i="123"/>
  <c r="U126" i="123"/>
  <c r="J125" i="123"/>
  <c r="U122" i="123"/>
  <c r="J117" i="123"/>
  <c r="U114" i="123"/>
  <c r="J109" i="123"/>
  <c r="U106" i="123"/>
  <c r="J101" i="123"/>
  <c r="U98" i="123"/>
  <c r="U88" i="123"/>
  <c r="U83" i="123"/>
  <c r="J81" i="123"/>
  <c r="J77" i="123"/>
  <c r="J150" i="123"/>
  <c r="U147" i="123"/>
  <c r="J142" i="123"/>
  <c r="U139" i="123"/>
  <c r="J134" i="123"/>
  <c r="U131" i="123"/>
  <c r="J126" i="123"/>
  <c r="U123" i="123"/>
  <c r="J118" i="123"/>
  <c r="U115" i="123"/>
  <c r="J110" i="123"/>
  <c r="U107" i="123"/>
  <c r="U99" i="123"/>
  <c r="J94" i="123"/>
  <c r="J93" i="123"/>
  <c r="J83" i="123"/>
  <c r="I81" i="123"/>
  <c r="I77" i="123"/>
  <c r="J147" i="123"/>
  <c r="U145" i="123"/>
  <c r="J138" i="123"/>
  <c r="U135" i="123"/>
  <c r="J128" i="123"/>
  <c r="U117" i="123"/>
  <c r="U112" i="123"/>
  <c r="J144" i="123"/>
  <c r="U142" i="123"/>
  <c r="J140" i="123"/>
  <c r="J135" i="123"/>
  <c r="J131" i="123"/>
  <c r="U129" i="123"/>
  <c r="U124" i="123"/>
  <c r="J121" i="123"/>
  <c r="U100" i="123"/>
  <c r="J97" i="123"/>
  <c r="J90" i="123"/>
  <c r="J87" i="123"/>
  <c r="J86" i="123"/>
  <c r="U84" i="123"/>
  <c r="U80" i="123"/>
  <c r="I79" i="123"/>
  <c r="U150" i="123"/>
  <c r="J148" i="123"/>
  <c r="J145" i="123"/>
  <c r="U143" i="123"/>
  <c r="U140" i="123"/>
  <c r="U136" i="123"/>
  <c r="U133" i="123"/>
  <c r="J124" i="123"/>
  <c r="J120" i="123"/>
  <c r="U118" i="123"/>
  <c r="J113" i="123"/>
  <c r="U108" i="123"/>
  <c r="J106" i="123"/>
  <c r="U103" i="123"/>
  <c r="U86" i="123"/>
  <c r="U82" i="123"/>
  <c r="I76" i="123"/>
  <c r="U137" i="123"/>
  <c r="U116" i="123"/>
  <c r="J114" i="123"/>
  <c r="U104" i="123"/>
  <c r="U101" i="123"/>
  <c r="U95" i="123"/>
  <c r="U89" i="123"/>
  <c r="J88" i="123"/>
  <c r="J82" i="123"/>
  <c r="J79" i="123"/>
  <c r="U144" i="123"/>
  <c r="U141" i="123"/>
  <c r="J139" i="123"/>
  <c r="U119" i="123"/>
  <c r="U109" i="123"/>
  <c r="J107" i="123"/>
  <c r="U105" i="123"/>
  <c r="J98" i="123"/>
  <c r="U96" i="123"/>
  <c r="J91" i="123"/>
  <c r="I82" i="123"/>
  <c r="U78" i="123"/>
  <c r="J137" i="123"/>
  <c r="U127" i="123"/>
  <c r="U113" i="123"/>
  <c r="J103" i="123"/>
  <c r="J99" i="123"/>
  <c r="U90" i="123"/>
  <c r="J84" i="123"/>
  <c r="J129" i="123"/>
  <c r="J127" i="123"/>
  <c r="U121" i="123"/>
  <c r="J112" i="123"/>
  <c r="U110" i="123"/>
  <c r="J92" i="123"/>
  <c r="I84" i="123"/>
  <c r="J78" i="123"/>
  <c r="J143" i="123"/>
  <c r="U128" i="123"/>
  <c r="U111" i="123"/>
  <c r="J104" i="123"/>
  <c r="J102" i="123"/>
  <c r="U91" i="123"/>
  <c r="U81" i="123"/>
  <c r="J80" i="123"/>
  <c r="U77" i="123"/>
  <c r="J130" i="123"/>
  <c r="J123" i="123"/>
  <c r="U102" i="123"/>
  <c r="U92" i="123"/>
  <c r="U79" i="123"/>
  <c r="I78" i="123"/>
  <c r="U148" i="123"/>
  <c r="U134" i="123"/>
  <c r="J111" i="123"/>
  <c r="U97" i="123"/>
  <c r="U94" i="123"/>
  <c r="U120" i="123"/>
  <c r="I86" i="123"/>
  <c r="U149" i="123"/>
  <c r="U125" i="123"/>
  <c r="U87" i="123"/>
  <c r="J116" i="123"/>
  <c r="J96" i="123"/>
  <c r="J136" i="123"/>
  <c r="U132" i="123"/>
  <c r="J119" i="123"/>
  <c r="U85" i="123"/>
  <c r="N236" i="123"/>
  <c r="N235" i="123" s="1"/>
  <c r="J89" i="123"/>
  <c r="J108" i="123"/>
  <c r="J132" i="122"/>
  <c r="J134" i="122"/>
  <c r="M89" i="122"/>
  <c r="M87" i="122"/>
  <c r="O160" i="123"/>
  <c r="T154" i="123"/>
  <c r="K87" i="122"/>
  <c r="D44" i="122"/>
  <c r="L45" i="122" s="1"/>
  <c r="I83" i="123"/>
  <c r="J146" i="123"/>
  <c r="C369" i="121"/>
  <c r="M357" i="122"/>
  <c r="M359" i="122"/>
  <c r="M44" i="122"/>
  <c r="J44" i="122"/>
  <c r="J42" i="122"/>
  <c r="I80" i="123"/>
  <c r="I85" i="123"/>
  <c r="J105" i="123"/>
  <c r="J623" i="123"/>
  <c r="I622" i="123"/>
  <c r="U620" i="123"/>
  <c r="I617" i="123"/>
  <c r="U615" i="123"/>
  <c r="I608" i="123"/>
  <c r="U605" i="123"/>
  <c r="J604" i="123"/>
  <c r="U601" i="123"/>
  <c r="J624" i="123"/>
  <c r="I623" i="123"/>
  <c r="U621" i="123"/>
  <c r="U616" i="123"/>
  <c r="J612" i="123"/>
  <c r="J611" i="123"/>
  <c r="J610" i="123"/>
  <c r="U607" i="123"/>
  <c r="J605" i="123"/>
  <c r="I604" i="123"/>
  <c r="J601" i="123"/>
  <c r="J625" i="123"/>
  <c r="J614" i="123"/>
  <c r="I613" i="123"/>
  <c r="I607" i="123"/>
  <c r="I601" i="123"/>
  <c r="I625" i="123"/>
  <c r="J622" i="123"/>
  <c r="U617" i="123"/>
  <c r="J615" i="123"/>
  <c r="I614" i="123"/>
  <c r="U612" i="123"/>
  <c r="I610" i="123"/>
  <c r="U606" i="123"/>
  <c r="J619" i="123"/>
  <c r="J618" i="123"/>
  <c r="J616" i="123"/>
  <c r="U614" i="123"/>
  <c r="I611" i="123"/>
  <c r="J609" i="123"/>
  <c r="I606" i="123"/>
  <c r="J603" i="123"/>
  <c r="U625" i="123"/>
  <c r="I624" i="123"/>
  <c r="I618" i="123"/>
  <c r="I612" i="123"/>
  <c r="U604" i="123"/>
  <c r="I602" i="123"/>
  <c r="U623" i="123"/>
  <c r="I619" i="123"/>
  <c r="J617" i="123"/>
  <c r="U611" i="123"/>
  <c r="U609" i="123"/>
  <c r="I620" i="123"/>
  <c r="U618" i="123"/>
  <c r="U608" i="123"/>
  <c r="U624" i="123"/>
  <c r="I621" i="123"/>
  <c r="I603" i="123"/>
  <c r="I616" i="123"/>
  <c r="I609" i="123"/>
  <c r="U602" i="123"/>
  <c r="U613" i="123"/>
  <c r="J608" i="123"/>
  <c r="J602" i="123"/>
  <c r="J620" i="123"/>
  <c r="I615" i="123"/>
  <c r="U610" i="123"/>
  <c r="U619" i="123"/>
  <c r="J613" i="123"/>
  <c r="J607" i="123"/>
  <c r="J606" i="123"/>
  <c r="U622" i="123"/>
  <c r="J621" i="123"/>
  <c r="I605" i="123"/>
  <c r="J73" i="123"/>
  <c r="U70" i="123"/>
  <c r="J65" i="123"/>
  <c r="U62" i="123"/>
  <c r="J57" i="123"/>
  <c r="U54" i="123"/>
  <c r="J49" i="123"/>
  <c r="U46" i="123"/>
  <c r="J41" i="123"/>
  <c r="U38" i="123"/>
  <c r="J33" i="123"/>
  <c r="U30" i="123"/>
  <c r="U26" i="123"/>
  <c r="J25" i="123"/>
  <c r="U22" i="123"/>
  <c r="U17" i="123"/>
  <c r="I11" i="123"/>
  <c r="I10" i="123"/>
  <c r="J7" i="123"/>
  <c r="I5" i="123"/>
  <c r="U3" i="123"/>
  <c r="J74" i="123"/>
  <c r="U71" i="123"/>
  <c r="J66" i="123"/>
  <c r="U63" i="123"/>
  <c r="J58" i="123"/>
  <c r="U55" i="123"/>
  <c r="U51" i="123"/>
  <c r="J50" i="123"/>
  <c r="U47" i="123"/>
  <c r="J42" i="123"/>
  <c r="U39" i="123"/>
  <c r="J34" i="123"/>
  <c r="U31" i="123"/>
  <c r="J26" i="123"/>
  <c r="U23" i="123"/>
  <c r="J13" i="123"/>
  <c r="U11" i="123"/>
  <c r="U10" i="123"/>
  <c r="U9" i="123"/>
  <c r="I7" i="123"/>
  <c r="U4" i="123"/>
  <c r="J3" i="123"/>
  <c r="U75" i="123"/>
  <c r="J68" i="123"/>
  <c r="U66" i="123"/>
  <c r="J64" i="123"/>
  <c r="J59" i="123"/>
  <c r="J55" i="123"/>
  <c r="U53" i="123"/>
  <c r="J52" i="123"/>
  <c r="J46" i="123"/>
  <c r="U43" i="123"/>
  <c r="J36" i="123"/>
  <c r="U34" i="123"/>
  <c r="J32" i="123"/>
  <c r="U25" i="123"/>
  <c r="U20" i="123"/>
  <c r="U7" i="123"/>
  <c r="U72" i="123"/>
  <c r="J69" i="123"/>
  <c r="U49" i="123"/>
  <c r="U44" i="123"/>
  <c r="U40" i="123"/>
  <c r="J37" i="123"/>
  <c r="J23" i="123"/>
  <c r="U21" i="123"/>
  <c r="J14" i="123"/>
  <c r="U12" i="123"/>
  <c r="U6" i="123"/>
  <c r="J1" i="123"/>
  <c r="J70" i="123"/>
  <c r="U67" i="123"/>
  <c r="J60" i="123"/>
  <c r="U58" i="123"/>
  <c r="J56" i="123"/>
  <c r="J51" i="123"/>
  <c r="J47" i="123"/>
  <c r="U45" i="123"/>
  <c r="J38" i="123"/>
  <c r="U35" i="123"/>
  <c r="J28" i="123"/>
  <c r="J18" i="123"/>
  <c r="J15" i="123"/>
  <c r="J10" i="123"/>
  <c r="J6" i="123"/>
  <c r="J4" i="123"/>
  <c r="U73" i="123"/>
  <c r="J71" i="123"/>
  <c r="J44" i="123"/>
  <c r="J35" i="123"/>
  <c r="U27" i="123"/>
  <c r="J9" i="123"/>
  <c r="U1" i="123"/>
  <c r="J75" i="123"/>
  <c r="J63" i="123"/>
  <c r="U61" i="123"/>
  <c r="J54" i="123"/>
  <c r="U52" i="123"/>
  <c r="J29" i="123"/>
  <c r="J27" i="123"/>
  <c r="U24" i="123"/>
  <c r="J19" i="123"/>
  <c r="J17" i="123"/>
  <c r="U15" i="123"/>
  <c r="I9" i="123"/>
  <c r="U74" i="123"/>
  <c r="U68" i="123"/>
  <c r="U56" i="123"/>
  <c r="J48" i="123"/>
  <c r="U32" i="123"/>
  <c r="J30" i="123"/>
  <c r="U28" i="123"/>
  <c r="J20" i="123"/>
  <c r="U16" i="123"/>
  <c r="J8" i="123"/>
  <c r="I4" i="123"/>
  <c r="J40" i="123"/>
  <c r="D199" i="122"/>
  <c r="H199" i="122" s="1"/>
  <c r="D200" i="122"/>
  <c r="H200" i="122" s="1"/>
  <c r="U2" i="123"/>
  <c r="N11" i="123"/>
  <c r="N10" i="123" s="1"/>
  <c r="U13" i="123"/>
  <c r="J22" i="123"/>
  <c r="U41" i="123"/>
  <c r="U64" i="123"/>
  <c r="U69" i="123"/>
  <c r="P85" i="123"/>
  <c r="O85" i="123"/>
  <c r="I377" i="123"/>
  <c r="U391" i="123"/>
  <c r="U405" i="123"/>
  <c r="P610" i="123"/>
  <c r="T604" i="123"/>
  <c r="R11" i="123"/>
  <c r="R10" i="123" s="1"/>
  <c r="AI19" i="121" s="1"/>
  <c r="U36" i="123"/>
  <c r="J43" i="123"/>
  <c r="U59" i="123"/>
  <c r="T81" i="123"/>
  <c r="R161" i="123"/>
  <c r="R160" i="123" s="1"/>
  <c r="AI119" i="121" s="1"/>
  <c r="N386" i="123"/>
  <c r="N385" i="123" s="1"/>
  <c r="J446" i="123"/>
  <c r="U443" i="123"/>
  <c r="J438" i="123"/>
  <c r="U435" i="123"/>
  <c r="J430" i="123"/>
  <c r="U427" i="123"/>
  <c r="J422" i="123"/>
  <c r="U419" i="123"/>
  <c r="J414" i="123"/>
  <c r="U411" i="123"/>
  <c r="J447" i="123"/>
  <c r="U444" i="123"/>
  <c r="J439" i="123"/>
  <c r="U436" i="123"/>
  <c r="J431" i="123"/>
  <c r="U448" i="123"/>
  <c r="J441" i="123"/>
  <c r="U439" i="123"/>
  <c r="J437" i="123"/>
  <c r="J432" i="123"/>
  <c r="U425" i="123"/>
  <c r="J410" i="123"/>
  <c r="U407" i="123"/>
  <c r="J403" i="123"/>
  <c r="U400" i="123"/>
  <c r="J395" i="123"/>
  <c r="J390" i="123"/>
  <c r="U387" i="123"/>
  <c r="I384" i="123"/>
  <c r="U377" i="123"/>
  <c r="U449" i="123"/>
  <c r="U445" i="123"/>
  <c r="J442" i="123"/>
  <c r="J428" i="123"/>
  <c r="U420" i="123"/>
  <c r="J416" i="123"/>
  <c r="U414" i="123"/>
  <c r="J411" i="123"/>
  <c r="U408" i="123"/>
  <c r="J404" i="123"/>
  <c r="J396" i="123"/>
  <c r="J391" i="123"/>
  <c r="U388" i="123"/>
  <c r="U383" i="123"/>
  <c r="J381" i="123"/>
  <c r="J377" i="123"/>
  <c r="U446" i="123"/>
  <c r="U441" i="123"/>
  <c r="U437" i="123"/>
  <c r="J434" i="123"/>
  <c r="J427" i="123"/>
  <c r="J418" i="123"/>
  <c r="U415" i="123"/>
  <c r="J412" i="123"/>
  <c r="U410" i="123"/>
  <c r="J406" i="123"/>
  <c r="U403" i="123"/>
  <c r="J402" i="123"/>
  <c r="J398" i="123"/>
  <c r="U395" i="123"/>
  <c r="U390" i="123"/>
  <c r="I383" i="123"/>
  <c r="U380" i="123"/>
  <c r="J379" i="123"/>
  <c r="U376" i="123"/>
  <c r="J449" i="123"/>
  <c r="J435" i="123"/>
  <c r="U433" i="123"/>
  <c r="U430" i="123"/>
  <c r="J425" i="123"/>
  <c r="U423" i="123"/>
  <c r="J421" i="123"/>
  <c r="U413" i="123"/>
  <c r="J408" i="123"/>
  <c r="J401" i="123"/>
  <c r="U399" i="123"/>
  <c r="J397" i="123"/>
  <c r="J393" i="123"/>
  <c r="U386" i="123"/>
  <c r="I382" i="123"/>
  <c r="U442" i="123"/>
  <c r="J429" i="123"/>
  <c r="U426" i="123"/>
  <c r="U416" i="123"/>
  <c r="J415" i="123"/>
  <c r="J405" i="123"/>
  <c r="J394" i="123"/>
  <c r="J388" i="123"/>
  <c r="J385" i="123"/>
  <c r="U381" i="123"/>
  <c r="I379" i="123"/>
  <c r="J450" i="123"/>
  <c r="J444" i="123"/>
  <c r="U434" i="123"/>
  <c r="J426" i="123"/>
  <c r="U424" i="123"/>
  <c r="J409" i="123"/>
  <c r="U396" i="123"/>
  <c r="J392" i="123"/>
  <c r="I385" i="123"/>
  <c r="I381" i="123"/>
  <c r="U378" i="123"/>
  <c r="J448" i="123"/>
  <c r="J445" i="123"/>
  <c r="J433" i="123"/>
  <c r="U429" i="123"/>
  <c r="U421" i="123"/>
  <c r="U402" i="123"/>
  <c r="J400" i="123"/>
  <c r="U392" i="123"/>
  <c r="U382" i="123"/>
  <c r="J378" i="123"/>
  <c r="J424" i="123"/>
  <c r="J413" i="123"/>
  <c r="U409" i="123"/>
  <c r="U397" i="123"/>
  <c r="U379" i="123"/>
  <c r="I376" i="123"/>
  <c r="U418" i="123"/>
  <c r="J380" i="123"/>
  <c r="U450" i="123"/>
  <c r="U438" i="123"/>
  <c r="J420" i="123"/>
  <c r="J417" i="123"/>
  <c r="U398" i="123"/>
  <c r="J386" i="123"/>
  <c r="I380" i="123"/>
  <c r="H227" i="122"/>
  <c r="U431" i="123"/>
  <c r="J423" i="123"/>
  <c r="U404" i="123"/>
  <c r="U394" i="123"/>
  <c r="I386" i="123"/>
  <c r="U401" i="123"/>
  <c r="J399" i="123"/>
  <c r="U385" i="123"/>
  <c r="I378" i="123"/>
  <c r="J436" i="123"/>
  <c r="U428" i="123"/>
  <c r="J389" i="123"/>
  <c r="J384" i="123"/>
  <c r="J376" i="123"/>
  <c r="J407" i="123"/>
  <c r="U412" i="123"/>
  <c r="M267" i="122"/>
  <c r="D328" i="122"/>
  <c r="I3" i="123"/>
  <c r="Q11" i="123"/>
  <c r="Q10" i="123" s="1"/>
  <c r="J45" i="123"/>
  <c r="J53" i="123"/>
  <c r="R236" i="123"/>
  <c r="R235" i="123" s="1"/>
  <c r="AI169" i="121" s="1"/>
  <c r="J387" i="123"/>
  <c r="R386" i="123"/>
  <c r="R385" i="123" s="1"/>
  <c r="AI269" i="121" s="1"/>
  <c r="U440" i="123"/>
  <c r="Q461" i="123"/>
  <c r="Q460" i="123" s="1"/>
  <c r="K133" i="122"/>
  <c r="K132" i="122"/>
  <c r="J224" i="122"/>
  <c r="J222" i="122"/>
  <c r="J21" i="123"/>
  <c r="J24" i="123"/>
  <c r="U33" i="123"/>
  <c r="J39" i="123"/>
  <c r="P160" i="123"/>
  <c r="Q161" i="123"/>
  <c r="Q160" i="123" s="1"/>
  <c r="T6" i="123"/>
  <c r="Q236" i="123"/>
  <c r="Q235" i="123" s="1"/>
  <c r="Q386" i="123"/>
  <c r="Q385" i="123" s="1"/>
  <c r="M224" i="122"/>
  <c r="K314" i="122"/>
  <c r="J357" i="122"/>
  <c r="L321" i="122" s="1"/>
  <c r="R86" i="123"/>
  <c r="R85" i="123" s="1"/>
  <c r="AI69" i="121" s="1"/>
  <c r="Q86" i="123"/>
  <c r="Q85" i="123" s="1"/>
  <c r="N611" i="123"/>
  <c r="N610" i="123" s="1"/>
  <c r="R611" i="123"/>
  <c r="R610" i="123" s="1"/>
  <c r="AI427" i="121" s="1"/>
  <c r="Q311" i="123"/>
  <c r="Q310" i="123" s="1"/>
  <c r="N161" i="123"/>
  <c r="N160" i="123" s="1"/>
  <c r="N536" i="123"/>
  <c r="N535" i="123" s="1"/>
  <c r="O610" i="123"/>
  <c r="J153" i="123"/>
  <c r="I155" i="123"/>
  <c r="U158" i="123"/>
  <c r="U161" i="123"/>
  <c r="J163" i="123"/>
  <c r="U166" i="123"/>
  <c r="J179" i="123"/>
  <c r="U181" i="123"/>
  <c r="J183" i="123"/>
  <c r="U190" i="123"/>
  <c r="J193" i="123"/>
  <c r="U200" i="123"/>
  <c r="J216" i="123"/>
  <c r="U219" i="123"/>
  <c r="U298" i="123"/>
  <c r="U299" i="123"/>
  <c r="J296" i="123"/>
  <c r="U294" i="123"/>
  <c r="J290" i="123"/>
  <c r="U287" i="123"/>
  <c r="J282" i="123"/>
  <c r="U279" i="123"/>
  <c r="J274" i="123"/>
  <c r="U271" i="123"/>
  <c r="J266" i="123"/>
  <c r="U263" i="123"/>
  <c r="J258" i="123"/>
  <c r="U255" i="123"/>
  <c r="U251" i="123"/>
  <c r="J250" i="123"/>
  <c r="U247" i="123"/>
  <c r="U242" i="123"/>
  <c r="U300" i="123"/>
  <c r="J297" i="123"/>
  <c r="J291" i="123"/>
  <c r="U288" i="123"/>
  <c r="J283" i="123"/>
  <c r="U280" i="123"/>
  <c r="U276" i="123"/>
  <c r="J275" i="123"/>
  <c r="U272" i="123"/>
  <c r="J267" i="123"/>
  <c r="U264" i="123"/>
  <c r="J259" i="123"/>
  <c r="U256" i="123"/>
  <c r="J251" i="123"/>
  <c r="U248" i="123"/>
  <c r="J238" i="123"/>
  <c r="U236" i="123"/>
  <c r="U235" i="123"/>
  <c r="U234" i="123"/>
  <c r="I232" i="123"/>
  <c r="U229" i="123"/>
  <c r="J228" i="123"/>
  <c r="J298" i="123"/>
  <c r="U295" i="123"/>
  <c r="J292" i="123"/>
  <c r="U289" i="123"/>
  <c r="J284" i="123"/>
  <c r="U281" i="123"/>
  <c r="J276" i="123"/>
  <c r="U273" i="123"/>
  <c r="J268" i="123"/>
  <c r="U265" i="123"/>
  <c r="J260" i="123"/>
  <c r="U257" i="123"/>
  <c r="U249" i="123"/>
  <c r="J244" i="123"/>
  <c r="J243" i="123"/>
  <c r="J239" i="123"/>
  <c r="J234" i="123"/>
  <c r="U231" i="123"/>
  <c r="I228" i="123"/>
  <c r="J232" i="123"/>
  <c r="U240" i="123"/>
  <c r="J257" i="123"/>
  <c r="U270" i="123"/>
  <c r="J272" i="123"/>
  <c r="U274" i="123"/>
  <c r="J277" i="123"/>
  <c r="U278" i="123"/>
  <c r="J280" i="123"/>
  <c r="U282" i="123"/>
  <c r="U285" i="123"/>
  <c r="J300" i="123"/>
  <c r="R311" i="123"/>
  <c r="R310" i="123" s="1"/>
  <c r="AI219" i="121" s="1"/>
  <c r="I455" i="123"/>
  <c r="J485" i="123"/>
  <c r="U488" i="123"/>
  <c r="U225" i="123"/>
  <c r="J220" i="123"/>
  <c r="U217" i="123"/>
  <c r="J212" i="123"/>
  <c r="U209" i="123"/>
  <c r="J204" i="123"/>
  <c r="J196" i="123"/>
  <c r="U193" i="123"/>
  <c r="J188" i="123"/>
  <c r="U185" i="123"/>
  <c r="J180" i="123"/>
  <c r="U177" i="123"/>
  <c r="J172" i="123"/>
  <c r="U169" i="123"/>
  <c r="U168" i="123"/>
  <c r="J167" i="123"/>
  <c r="U164" i="123"/>
  <c r="J158" i="123"/>
  <c r="I156" i="123"/>
  <c r="I152" i="123"/>
  <c r="J221" i="123"/>
  <c r="U218" i="123"/>
  <c r="J213" i="123"/>
  <c r="U210" i="123"/>
  <c r="J205" i="123"/>
  <c r="U202" i="123"/>
  <c r="J197" i="123"/>
  <c r="U194" i="123"/>
  <c r="J189" i="123"/>
  <c r="U186" i="123"/>
  <c r="J181" i="123"/>
  <c r="U178" i="123"/>
  <c r="J177" i="123"/>
  <c r="J173" i="123"/>
  <c r="U170" i="123"/>
  <c r="U165" i="123"/>
  <c r="I158" i="123"/>
  <c r="U155" i="123"/>
  <c r="J154" i="123"/>
  <c r="U151" i="123"/>
  <c r="U156" i="123"/>
  <c r="I160" i="123"/>
  <c r="J168" i="123"/>
  <c r="U171" i="123"/>
  <c r="U175" i="123"/>
  <c r="U184" i="123"/>
  <c r="J186" i="123"/>
  <c r="J190" i="123"/>
  <c r="J195" i="123"/>
  <c r="U197" i="123"/>
  <c r="J199" i="123"/>
  <c r="U203" i="123"/>
  <c r="U207" i="123"/>
  <c r="U212" i="123"/>
  <c r="I236" i="123"/>
  <c r="J240" i="123"/>
  <c r="U244" i="123"/>
  <c r="J246" i="123"/>
  <c r="J252" i="123"/>
  <c r="J255" i="123"/>
  <c r="U260" i="123"/>
  <c r="J262" i="123"/>
  <c r="J285" i="123"/>
  <c r="U291" i="123"/>
  <c r="U297" i="123"/>
  <c r="U499" i="123"/>
  <c r="U507" i="123"/>
  <c r="U512" i="123"/>
  <c r="J521" i="123"/>
  <c r="U518" i="123"/>
  <c r="J513" i="123"/>
  <c r="U510" i="123"/>
  <c r="J505" i="123"/>
  <c r="U502" i="123"/>
  <c r="J497" i="123"/>
  <c r="U494" i="123"/>
  <c r="J489" i="123"/>
  <c r="U486" i="123"/>
  <c r="J481" i="123"/>
  <c r="U478" i="123"/>
  <c r="J477" i="123"/>
  <c r="J473" i="123"/>
  <c r="U470" i="123"/>
  <c r="U465" i="123"/>
  <c r="J522" i="123"/>
  <c r="U519" i="123"/>
  <c r="J514" i="123"/>
  <c r="U511" i="123"/>
  <c r="J506" i="123"/>
  <c r="U503" i="123"/>
  <c r="J502" i="123"/>
  <c r="J498" i="123"/>
  <c r="U495" i="123"/>
  <c r="J490" i="123"/>
  <c r="U487" i="123"/>
  <c r="J482" i="123"/>
  <c r="U479" i="123"/>
  <c r="J474" i="123"/>
  <c r="U471" i="123"/>
  <c r="U466" i="123"/>
  <c r="J462" i="123"/>
  <c r="J461" i="123"/>
  <c r="J524" i="123"/>
  <c r="U522" i="123"/>
  <c r="J520" i="123"/>
  <c r="J515" i="123"/>
  <c r="J511" i="123"/>
  <c r="U509" i="123"/>
  <c r="U500" i="123"/>
  <c r="U496" i="123"/>
  <c r="J493" i="123"/>
  <c r="J475" i="123"/>
  <c r="J471" i="123"/>
  <c r="U469" i="123"/>
  <c r="U468" i="123"/>
  <c r="J467" i="123"/>
  <c r="J459" i="123"/>
  <c r="U456" i="123"/>
  <c r="I453" i="123"/>
  <c r="J525" i="123"/>
  <c r="U505" i="123"/>
  <c r="J494" i="123"/>
  <c r="U491" i="123"/>
  <c r="J484" i="123"/>
  <c r="U482" i="123"/>
  <c r="J480" i="123"/>
  <c r="U476" i="123"/>
  <c r="U461" i="123"/>
  <c r="I459" i="123"/>
  <c r="U452" i="123"/>
  <c r="U524" i="123"/>
  <c r="U520" i="123"/>
  <c r="J517" i="123"/>
  <c r="J499" i="123"/>
  <c r="J495" i="123"/>
  <c r="U493" i="123"/>
  <c r="J486" i="123"/>
  <c r="U483" i="123"/>
  <c r="U467" i="123"/>
  <c r="J464" i="123"/>
  <c r="J458" i="123"/>
  <c r="I456" i="123"/>
  <c r="U523" i="123"/>
  <c r="J519" i="123"/>
  <c r="U514" i="123"/>
  <c r="J503" i="123"/>
  <c r="J496" i="123"/>
  <c r="U492" i="123"/>
  <c r="U485" i="123"/>
  <c r="U464" i="123"/>
  <c r="I457" i="123"/>
  <c r="J451" i="123"/>
  <c r="J516" i="123"/>
  <c r="J510" i="123"/>
  <c r="U508" i="123"/>
  <c r="U498" i="123"/>
  <c r="U489" i="123"/>
  <c r="J487" i="123"/>
  <c r="J478" i="123"/>
  <c r="U473" i="123"/>
  <c r="J466" i="123"/>
  <c r="J460" i="123"/>
  <c r="J456" i="123"/>
  <c r="J454" i="123"/>
  <c r="I451" i="123"/>
  <c r="U515" i="123"/>
  <c r="J507" i="123"/>
  <c r="J504" i="123"/>
  <c r="U501" i="123"/>
  <c r="J488" i="123"/>
  <c r="J479" i="123"/>
  <c r="U477" i="123"/>
  <c r="J469" i="123"/>
  <c r="J463" i="123"/>
  <c r="U459" i="123"/>
  <c r="J455" i="123"/>
  <c r="U453" i="123"/>
  <c r="U513" i="123"/>
  <c r="U484" i="123"/>
  <c r="J483" i="123"/>
  <c r="U457" i="123"/>
  <c r="I454" i="123"/>
  <c r="J512" i="123"/>
  <c r="J491" i="123"/>
  <c r="U474" i="123"/>
  <c r="J470" i="123"/>
  <c r="J457" i="123"/>
  <c r="J453" i="123"/>
  <c r="U521" i="123"/>
  <c r="J476" i="123"/>
  <c r="U472" i="123"/>
  <c r="U462" i="123"/>
  <c r="I461" i="123"/>
  <c r="U455" i="123"/>
  <c r="J452" i="123"/>
  <c r="U460" i="123"/>
  <c r="J472" i="123"/>
  <c r="U475" i="123"/>
  <c r="U480" i="123"/>
  <c r="U504" i="123"/>
  <c r="U516" i="123"/>
  <c r="J304" i="123"/>
  <c r="J306" i="123"/>
  <c r="U306" i="123"/>
  <c r="U312" i="123"/>
  <c r="U319" i="123"/>
  <c r="J321" i="123"/>
  <c r="U327" i="123"/>
  <c r="J329" i="123"/>
  <c r="U339" i="123"/>
  <c r="U342" i="123"/>
  <c r="J344" i="123"/>
  <c r="U357" i="123"/>
  <c r="J363" i="123"/>
  <c r="J374" i="123"/>
  <c r="I307" i="123"/>
  <c r="U318" i="123"/>
  <c r="U323" i="123"/>
  <c r="U331" i="123"/>
  <c r="U334" i="123"/>
  <c r="J336" i="123"/>
  <c r="U349" i="123"/>
  <c r="U351" i="123"/>
  <c r="J355" i="123"/>
  <c r="J366" i="123"/>
  <c r="U368" i="123"/>
  <c r="R536" i="123"/>
  <c r="R535" i="123" s="1"/>
  <c r="AI369" i="121" s="1"/>
  <c r="Q611" i="123"/>
  <c r="Q610" i="123" s="1"/>
  <c r="J372" i="123"/>
  <c r="U369" i="123"/>
  <c r="J364" i="123"/>
  <c r="U361" i="123"/>
  <c r="J356" i="123"/>
  <c r="U353" i="123"/>
  <c r="J352" i="123"/>
  <c r="J348" i="123"/>
  <c r="U345" i="123"/>
  <c r="J340" i="123"/>
  <c r="U337" i="123"/>
  <c r="J332" i="123"/>
  <c r="U329" i="123"/>
  <c r="J324" i="123"/>
  <c r="U321" i="123"/>
  <c r="U316" i="123"/>
  <c r="J312" i="123"/>
  <c r="J311" i="123"/>
  <c r="J310" i="123"/>
  <c r="U307" i="123"/>
  <c r="J305" i="123"/>
  <c r="I304" i="123"/>
  <c r="J301" i="123"/>
  <c r="J373" i="123"/>
  <c r="U370" i="123"/>
  <c r="J365" i="123"/>
  <c r="U362" i="123"/>
  <c r="J357" i="123"/>
  <c r="U354" i="123"/>
  <c r="J349" i="123"/>
  <c r="U346" i="123"/>
  <c r="J341" i="123"/>
  <c r="U338" i="123"/>
  <c r="J333" i="123"/>
  <c r="U330" i="123"/>
  <c r="U326" i="123"/>
  <c r="J325" i="123"/>
  <c r="U322" i="123"/>
  <c r="U317" i="123"/>
  <c r="I311" i="123"/>
  <c r="I310" i="123"/>
  <c r="J307" i="123"/>
  <c r="I305" i="123"/>
  <c r="U303" i="123"/>
  <c r="I301" i="123"/>
  <c r="J375" i="123"/>
  <c r="U372" i="123"/>
  <c r="J367" i="123"/>
  <c r="U364" i="123"/>
  <c r="J359" i="123"/>
  <c r="U356" i="123"/>
  <c r="J351" i="123"/>
  <c r="U348" i="123"/>
  <c r="J343" i="123"/>
  <c r="U340" i="123"/>
  <c r="J335" i="123"/>
  <c r="U332" i="123"/>
  <c r="U324" i="123"/>
  <c r="J319" i="123"/>
  <c r="J318" i="123"/>
  <c r="J314" i="123"/>
  <c r="I308" i="123"/>
  <c r="J313" i="123"/>
  <c r="J320" i="123"/>
  <c r="J328" i="123"/>
  <c r="U341" i="123"/>
  <c r="J347" i="123"/>
  <c r="J358" i="123"/>
  <c r="U360" i="123"/>
  <c r="J362" i="123"/>
  <c r="U375" i="123"/>
  <c r="I526" i="123"/>
  <c r="J529" i="123"/>
  <c r="I531" i="123"/>
  <c r="U534" i="123"/>
  <c r="J536" i="123"/>
  <c r="Q536" i="123"/>
  <c r="Q535" i="123" s="1"/>
  <c r="U191" i="60" s="1"/>
  <c r="V191" i="60" s="1"/>
  <c r="U538" i="123"/>
  <c r="U542" i="123"/>
  <c r="J546" i="123"/>
  <c r="J551" i="123"/>
  <c r="J556" i="123"/>
  <c r="U559" i="123"/>
  <c r="U563" i="123"/>
  <c r="U568" i="123"/>
  <c r="J577" i="123"/>
  <c r="J580" i="123"/>
  <c r="U583" i="123"/>
  <c r="U587" i="123"/>
  <c r="U592" i="123"/>
  <c r="U633" i="123"/>
  <c r="J636" i="123"/>
  <c r="U650" i="123"/>
  <c r="U654" i="123"/>
  <c r="U657" i="123"/>
  <c r="J667" i="123"/>
  <c r="U672" i="123"/>
  <c r="N461" i="123"/>
  <c r="N460" i="123" s="1"/>
  <c r="U675" i="123"/>
  <c r="J670" i="123"/>
  <c r="U667" i="123"/>
  <c r="J662" i="123"/>
  <c r="U659" i="123"/>
  <c r="J654" i="123"/>
  <c r="J646" i="123"/>
  <c r="U643" i="123"/>
  <c r="J671" i="123"/>
  <c r="U668" i="123"/>
  <c r="J663" i="123"/>
  <c r="U660" i="123"/>
  <c r="J655" i="123"/>
  <c r="U652" i="123"/>
  <c r="J647" i="123"/>
  <c r="U644" i="123"/>
  <c r="J639" i="123"/>
  <c r="U636" i="123"/>
  <c r="J631" i="123"/>
  <c r="U628" i="123"/>
  <c r="J627" i="123"/>
  <c r="J600" i="123"/>
  <c r="U597" i="123"/>
  <c r="J592" i="123"/>
  <c r="U589" i="123"/>
  <c r="J584" i="123"/>
  <c r="U581" i="123"/>
  <c r="J576" i="123"/>
  <c r="U573" i="123"/>
  <c r="J568" i="123"/>
  <c r="U565" i="123"/>
  <c r="J560" i="123"/>
  <c r="U557" i="123"/>
  <c r="U549" i="123"/>
  <c r="J544" i="123"/>
  <c r="J543" i="123"/>
  <c r="J539" i="123"/>
  <c r="J534" i="123"/>
  <c r="U531" i="123"/>
  <c r="I528" i="123"/>
  <c r="J672" i="123"/>
  <c r="U669" i="123"/>
  <c r="J664" i="123"/>
  <c r="U661" i="123"/>
  <c r="J656" i="123"/>
  <c r="U653" i="123"/>
  <c r="J652" i="123"/>
  <c r="J648" i="123"/>
  <c r="U645" i="123"/>
  <c r="J640" i="123"/>
  <c r="U637" i="123"/>
  <c r="J632" i="123"/>
  <c r="U629" i="123"/>
  <c r="U598" i="123"/>
  <c r="J593" i="123"/>
  <c r="U590" i="123"/>
  <c r="J585" i="123"/>
  <c r="U582" i="123"/>
  <c r="U574" i="123"/>
  <c r="J569" i="123"/>
  <c r="U566" i="123"/>
  <c r="J561" i="123"/>
  <c r="U558" i="123"/>
  <c r="J553" i="123"/>
  <c r="U550" i="123"/>
  <c r="J545" i="123"/>
  <c r="J540" i="123"/>
  <c r="U537" i="123"/>
  <c r="I534" i="123"/>
  <c r="U527" i="123"/>
  <c r="I532" i="123"/>
  <c r="J535" i="123"/>
  <c r="U543" i="123"/>
  <c r="U548" i="123"/>
  <c r="J550" i="123"/>
  <c r="J564" i="123"/>
  <c r="U567" i="123"/>
  <c r="U571" i="123"/>
  <c r="J588" i="123"/>
  <c r="U591" i="123"/>
  <c r="U595" i="123"/>
  <c r="U600" i="123"/>
  <c r="U626" i="123"/>
  <c r="J630" i="123"/>
  <c r="U632" i="123"/>
  <c r="J634" i="123"/>
  <c r="U641" i="123"/>
  <c r="J651" i="123"/>
  <c r="U656" i="123"/>
  <c r="J658" i="123"/>
  <c r="J673" i="123"/>
  <c r="I527" i="123"/>
  <c r="J532" i="123"/>
  <c r="J538" i="123"/>
  <c r="U540" i="123"/>
  <c r="J542" i="123"/>
  <c r="U547" i="123"/>
  <c r="J552" i="123"/>
  <c r="J554" i="123"/>
  <c r="J559" i="123"/>
  <c r="U561" i="123"/>
  <c r="J563" i="123"/>
  <c r="U570" i="123"/>
  <c r="J573" i="123"/>
  <c r="J578" i="123"/>
  <c r="J583" i="123"/>
  <c r="U585" i="123"/>
  <c r="J587" i="123"/>
  <c r="U594" i="123"/>
  <c r="J597" i="123"/>
  <c r="J643" i="123"/>
  <c r="U648" i="123"/>
  <c r="J650" i="123"/>
  <c r="U651" i="123"/>
  <c r="J665" i="123"/>
  <c r="U671" i="123"/>
  <c r="D58" i="119"/>
  <c r="D193" i="119"/>
  <c r="D238" i="119"/>
  <c r="L312" i="119"/>
  <c r="AI169" i="118"/>
  <c r="E111" i="118"/>
  <c r="C169" i="118"/>
  <c r="E157" i="118"/>
  <c r="H92" i="119"/>
  <c r="D179" i="119"/>
  <c r="L179" i="119" s="1"/>
  <c r="AI19" i="118"/>
  <c r="K269" i="119"/>
  <c r="K268" i="119"/>
  <c r="K267" i="119"/>
  <c r="AI220" i="118"/>
  <c r="J179" i="119"/>
  <c r="L141" i="119" s="1"/>
  <c r="K313" i="119"/>
  <c r="K314" i="119"/>
  <c r="K312" i="119"/>
  <c r="D336" i="119"/>
  <c r="H336" i="119" s="1"/>
  <c r="D334" i="119"/>
  <c r="H334" i="119" s="1"/>
  <c r="D13" i="119"/>
  <c r="K133" i="119"/>
  <c r="K132" i="119"/>
  <c r="D103" i="119"/>
  <c r="C321" i="118"/>
  <c r="E309" i="118"/>
  <c r="D154" i="119"/>
  <c r="H154" i="119" s="1"/>
  <c r="D155" i="119"/>
  <c r="H155" i="119" s="1"/>
  <c r="K87" i="119"/>
  <c r="K89" i="119"/>
  <c r="M89" i="119"/>
  <c r="J222" i="119"/>
  <c r="J225" i="119" s="1"/>
  <c r="L186" i="119" s="1"/>
  <c r="D328" i="119"/>
  <c r="J359" i="119"/>
  <c r="L321" i="119" s="1"/>
  <c r="AI119" i="118"/>
  <c r="E259" i="118"/>
  <c r="M224" i="119"/>
  <c r="M225" i="119" s="1"/>
  <c r="M269" i="119"/>
  <c r="M267" i="119"/>
  <c r="K178" i="119"/>
  <c r="AI271" i="118"/>
  <c r="AI321" i="118"/>
  <c r="AI372" i="118"/>
  <c r="AI423" i="118"/>
  <c r="D17" i="61" l="1"/>
  <c r="A15" i="14"/>
  <c r="G15" i="14"/>
  <c r="L135" i="119"/>
  <c r="L107" i="119" s="1"/>
  <c r="L180" i="119"/>
  <c r="L152" i="119" s="1"/>
  <c r="E313" i="118"/>
  <c r="E35" i="13"/>
  <c r="G35" i="13" s="1"/>
  <c r="G23" i="137" s="1"/>
  <c r="L45" i="119"/>
  <c r="L17" i="119" s="1"/>
  <c r="G23" i="13"/>
  <c r="G17" i="137" s="1"/>
  <c r="G25" i="13"/>
  <c r="G18" i="137" s="1"/>
  <c r="A389" i="118"/>
  <c r="A381" i="118"/>
  <c r="A372" i="118"/>
  <c r="A364" i="118"/>
  <c r="A356" i="118"/>
  <c r="A380" i="118"/>
  <c r="A371" i="118"/>
  <c r="A363" i="118"/>
  <c r="A355" i="118"/>
  <c r="A387" i="118"/>
  <c r="A379" i="118"/>
  <c r="A370" i="118"/>
  <c r="A362" i="118"/>
  <c r="A354" i="118"/>
  <c r="A383" i="118"/>
  <c r="A366" i="118"/>
  <c r="A382" i="118"/>
  <c r="A365" i="118"/>
  <c r="A386" i="118"/>
  <c r="A378" i="118"/>
  <c r="A369" i="118"/>
  <c r="A361" i="118"/>
  <c r="A404" i="118"/>
  <c r="A385" i="118"/>
  <c r="A376" i="118"/>
  <c r="A368" i="118"/>
  <c r="A360" i="118"/>
  <c r="A384" i="118"/>
  <c r="A375" i="118"/>
  <c r="A367" i="118"/>
  <c r="A359" i="118"/>
  <c r="A374" i="118"/>
  <c r="A358" i="118"/>
  <c r="A373" i="118"/>
  <c r="A357" i="118"/>
  <c r="A131" i="118"/>
  <c r="A123" i="118"/>
  <c r="A115" i="118"/>
  <c r="A107" i="118"/>
  <c r="A125" i="118"/>
  <c r="A116" i="118"/>
  <c r="A130" i="118"/>
  <c r="A122" i="118"/>
  <c r="A114" i="118"/>
  <c r="A106" i="118"/>
  <c r="A133" i="118"/>
  <c r="A109" i="118"/>
  <c r="A132" i="118"/>
  <c r="A108" i="118"/>
  <c r="A129" i="118"/>
  <c r="A121" i="118"/>
  <c r="A113" i="118"/>
  <c r="A105" i="118"/>
  <c r="A128" i="118"/>
  <c r="A120" i="118"/>
  <c r="A112" i="118"/>
  <c r="A104" i="118"/>
  <c r="A135" i="118"/>
  <c r="A127" i="118"/>
  <c r="A119" i="118"/>
  <c r="A111" i="118"/>
  <c r="A103" i="118"/>
  <c r="A126" i="118"/>
  <c r="A118" i="118"/>
  <c r="A110" i="118"/>
  <c r="A102" i="118"/>
  <c r="A117" i="118"/>
  <c r="A101" i="118"/>
  <c r="A124" i="118"/>
  <c r="X22" i="60"/>
  <c r="N338" i="60"/>
  <c r="P199" i="60"/>
  <c r="M199" i="60" s="1"/>
  <c r="A199" i="60" s="1"/>
  <c r="A22" i="137"/>
  <c r="A20" i="137"/>
  <c r="D19" i="61"/>
  <c r="K169" i="118"/>
  <c r="S186" i="118" s="1"/>
  <c r="E161" i="118"/>
  <c r="R25" i="61"/>
  <c r="P25" i="61"/>
  <c r="K321" i="118"/>
  <c r="S338" i="118" s="1"/>
  <c r="D20" i="61"/>
  <c r="D18" i="61"/>
  <c r="P17" i="61"/>
  <c r="P31" i="61"/>
  <c r="P28" i="61"/>
  <c r="R28" i="61"/>
  <c r="P29" i="61"/>
  <c r="R29" i="61"/>
  <c r="P30" i="61"/>
  <c r="R30" i="61"/>
  <c r="P22" i="61"/>
  <c r="R22" i="61"/>
  <c r="P24" i="61"/>
  <c r="R24" i="61"/>
  <c r="P26" i="61"/>
  <c r="R26" i="61"/>
  <c r="P27" i="61"/>
  <c r="R27" i="61"/>
  <c r="A102" i="121"/>
  <c r="A110" i="121"/>
  <c r="A118" i="121"/>
  <c r="A125" i="121"/>
  <c r="A133" i="121"/>
  <c r="A135" i="121"/>
  <c r="A103" i="121"/>
  <c r="A111" i="121"/>
  <c r="A119" i="121"/>
  <c r="A126" i="121"/>
  <c r="A104" i="121"/>
  <c r="A112" i="121"/>
  <c r="A120" i="121"/>
  <c r="A127" i="121"/>
  <c r="A109" i="121"/>
  <c r="A123" i="121"/>
  <c r="A101" i="121"/>
  <c r="A107" i="121"/>
  <c r="A122" i="121"/>
  <c r="A113" i="121"/>
  <c r="A128" i="121"/>
  <c r="A116" i="121"/>
  <c r="A117" i="121"/>
  <c r="A121" i="121"/>
  <c r="A108" i="121"/>
  <c r="A114" i="121"/>
  <c r="A124" i="121"/>
  <c r="A115" i="121"/>
  <c r="A105" i="121"/>
  <c r="A129" i="121"/>
  <c r="A106" i="121"/>
  <c r="A130" i="121"/>
  <c r="A131" i="121"/>
  <c r="A132" i="121"/>
  <c r="A55" i="121"/>
  <c r="A63" i="121"/>
  <c r="A71" i="121"/>
  <c r="A79" i="121"/>
  <c r="A56" i="121"/>
  <c r="A64" i="121"/>
  <c r="A72" i="121"/>
  <c r="A80" i="121"/>
  <c r="A57" i="121"/>
  <c r="A65" i="121"/>
  <c r="A73" i="121"/>
  <c r="A81" i="121"/>
  <c r="A58" i="121"/>
  <c r="A69" i="121"/>
  <c r="A83" i="121"/>
  <c r="A67" i="121"/>
  <c r="A68" i="121"/>
  <c r="A59" i="121"/>
  <c r="A70" i="121"/>
  <c r="A61" i="121"/>
  <c r="A51" i="121"/>
  <c r="A66" i="121"/>
  <c r="A53" i="121"/>
  <c r="A60" i="121"/>
  <c r="A74" i="121"/>
  <c r="A85" i="121"/>
  <c r="A75" i="121"/>
  <c r="A62" i="121"/>
  <c r="A76" i="121"/>
  <c r="A52" i="121"/>
  <c r="A77" i="121"/>
  <c r="A78" i="121"/>
  <c r="A54" i="121"/>
  <c r="A82" i="121"/>
  <c r="A250" i="121"/>
  <c r="A205" i="121"/>
  <c r="A213" i="121"/>
  <c r="A221" i="121"/>
  <c r="A228" i="121"/>
  <c r="A201" i="121"/>
  <c r="A223" i="121"/>
  <c r="A206" i="121"/>
  <c r="A214" i="121"/>
  <c r="A222" i="121"/>
  <c r="A229" i="121"/>
  <c r="A207" i="121"/>
  <c r="A215" i="121"/>
  <c r="A230" i="121"/>
  <c r="A203" i="121"/>
  <c r="A217" i="121"/>
  <c r="A227" i="121"/>
  <c r="A212" i="121"/>
  <c r="A216" i="121"/>
  <c r="A204" i="121"/>
  <c r="A218" i="121"/>
  <c r="A231" i="121"/>
  <c r="A209" i="121"/>
  <c r="A211" i="121"/>
  <c r="A235" i="121"/>
  <c r="A226" i="121"/>
  <c r="A208" i="121"/>
  <c r="A219" i="121"/>
  <c r="A232" i="121"/>
  <c r="A220" i="121"/>
  <c r="A233" i="121"/>
  <c r="A210" i="121"/>
  <c r="A234" i="121"/>
  <c r="A224" i="121"/>
  <c r="A225" i="121"/>
  <c r="A202" i="121"/>
  <c r="A26" i="121"/>
  <c r="A18" i="121"/>
  <c r="A10" i="121"/>
  <c r="A2" i="121"/>
  <c r="A32" i="121"/>
  <c r="A33" i="121"/>
  <c r="A25" i="121"/>
  <c r="A17" i="121"/>
  <c r="A9" i="121"/>
  <c r="A24" i="121"/>
  <c r="A28" i="121"/>
  <c r="A15" i="121"/>
  <c r="A5" i="121"/>
  <c r="A19" i="121"/>
  <c r="A6" i="121"/>
  <c r="A27" i="121"/>
  <c r="A14" i="121"/>
  <c r="A4" i="121"/>
  <c r="A21" i="121"/>
  <c r="A11" i="121"/>
  <c r="A8" i="121"/>
  <c r="A30" i="121"/>
  <c r="A29" i="121"/>
  <c r="A23" i="121"/>
  <c r="A13" i="121"/>
  <c r="A3" i="121"/>
  <c r="A22" i="121"/>
  <c r="A12" i="121"/>
  <c r="A31" i="121"/>
  <c r="A20" i="121"/>
  <c r="A7" i="121"/>
  <c r="A16" i="121"/>
  <c r="A350" i="121"/>
  <c r="A305" i="121"/>
  <c r="A313" i="121"/>
  <c r="A321" i="121"/>
  <c r="A328" i="121"/>
  <c r="A301" i="121"/>
  <c r="A306" i="121"/>
  <c r="A314" i="121"/>
  <c r="A322" i="121"/>
  <c r="A329" i="121"/>
  <c r="A307" i="121"/>
  <c r="A315" i="121"/>
  <c r="A323" i="121"/>
  <c r="A330" i="121"/>
  <c r="A312" i="121"/>
  <c r="A325" i="121"/>
  <c r="A310" i="121"/>
  <c r="A311" i="121"/>
  <c r="A335" i="121"/>
  <c r="A302" i="121"/>
  <c r="A316" i="121"/>
  <c r="A326" i="121"/>
  <c r="A332" i="121"/>
  <c r="A309" i="121"/>
  <c r="A334" i="121"/>
  <c r="A324" i="121"/>
  <c r="A303" i="121"/>
  <c r="A317" i="121"/>
  <c r="A327" i="121"/>
  <c r="A304" i="121"/>
  <c r="A318" i="121"/>
  <c r="A331" i="121"/>
  <c r="A308" i="121"/>
  <c r="A319" i="121"/>
  <c r="A320" i="121"/>
  <c r="A333" i="121"/>
  <c r="A200" i="121"/>
  <c r="A155" i="121"/>
  <c r="A163" i="121"/>
  <c r="A171" i="121"/>
  <c r="A178" i="121"/>
  <c r="A151" i="121"/>
  <c r="A156" i="121"/>
  <c r="A164" i="121"/>
  <c r="A172" i="121"/>
  <c r="A179" i="121"/>
  <c r="A157" i="121"/>
  <c r="A165" i="121"/>
  <c r="A173" i="121"/>
  <c r="A180" i="121"/>
  <c r="A154" i="121"/>
  <c r="A168" i="121"/>
  <c r="A181" i="121"/>
  <c r="A152" i="121"/>
  <c r="A176" i="121"/>
  <c r="A153" i="121"/>
  <c r="A158" i="121"/>
  <c r="A169" i="121"/>
  <c r="A182" i="121"/>
  <c r="A161" i="121"/>
  <c r="A174" i="121"/>
  <c r="A162" i="121"/>
  <c r="A177" i="121"/>
  <c r="A159" i="121"/>
  <c r="A170" i="121"/>
  <c r="A183" i="121"/>
  <c r="A160" i="121"/>
  <c r="A184" i="121"/>
  <c r="A185" i="121"/>
  <c r="A175" i="121"/>
  <c r="A166" i="121"/>
  <c r="A167" i="121"/>
  <c r="A300" i="121"/>
  <c r="A255" i="121"/>
  <c r="A263" i="121"/>
  <c r="A271" i="121"/>
  <c r="A278" i="121"/>
  <c r="A251" i="121"/>
  <c r="A257" i="121"/>
  <c r="A265" i="121"/>
  <c r="A273" i="121"/>
  <c r="A280" i="121"/>
  <c r="A256" i="121"/>
  <c r="A264" i="121"/>
  <c r="A272" i="121"/>
  <c r="A279" i="121"/>
  <c r="A252" i="121"/>
  <c r="A266" i="121"/>
  <c r="A276" i="121"/>
  <c r="A253" i="121"/>
  <c r="A267" i="121"/>
  <c r="A277" i="121"/>
  <c r="A270" i="121"/>
  <c r="A285" i="121"/>
  <c r="A262" i="121"/>
  <c r="A254" i="121"/>
  <c r="A268" i="121"/>
  <c r="A281" i="121"/>
  <c r="A258" i="121"/>
  <c r="A269" i="121"/>
  <c r="A282" i="121"/>
  <c r="A259" i="121"/>
  <c r="A283" i="121"/>
  <c r="A260" i="121"/>
  <c r="A284" i="121"/>
  <c r="A261" i="121"/>
  <c r="A274" i="121"/>
  <c r="A275" i="121"/>
  <c r="A354" i="121"/>
  <c r="A362" i="121"/>
  <c r="A370" i="121"/>
  <c r="A378" i="121"/>
  <c r="A351" i="121"/>
  <c r="A364" i="121"/>
  <c r="A380" i="121"/>
  <c r="A355" i="121"/>
  <c r="A363" i="121"/>
  <c r="A371" i="121"/>
  <c r="A379" i="121"/>
  <c r="A356" i="121"/>
  <c r="A372" i="121"/>
  <c r="A360" i="121"/>
  <c r="A374" i="121"/>
  <c r="A385" i="121"/>
  <c r="A369" i="121"/>
  <c r="A384" i="121"/>
  <c r="A400" i="121"/>
  <c r="A361" i="121"/>
  <c r="A375" i="121"/>
  <c r="A460" i="121"/>
  <c r="A459" i="121"/>
  <c r="A381" i="121"/>
  <c r="A368" i="121"/>
  <c r="A365" i="121"/>
  <c r="A352" i="121"/>
  <c r="A366" i="121"/>
  <c r="A377" i="121"/>
  <c r="A353" i="121"/>
  <c r="A367" i="121"/>
  <c r="A357" i="121"/>
  <c r="A382" i="121"/>
  <c r="A358" i="121"/>
  <c r="A383" i="121"/>
  <c r="A359" i="121"/>
  <c r="K19" i="118"/>
  <c r="H272" i="119"/>
  <c r="N309" i="119" s="1"/>
  <c r="K69" i="118"/>
  <c r="E19" i="14"/>
  <c r="A19" i="14" s="1"/>
  <c r="E18" i="14"/>
  <c r="A18" i="14" s="1"/>
  <c r="H137" i="119"/>
  <c r="A179" i="119" s="1"/>
  <c r="E13" i="14"/>
  <c r="A13" i="14" s="1"/>
  <c r="AA269" i="121"/>
  <c r="U175" i="60"/>
  <c r="V175" i="60" s="1"/>
  <c r="AA169" i="121"/>
  <c r="U159" i="60"/>
  <c r="V159" i="60" s="1"/>
  <c r="D404" i="122"/>
  <c r="L404" i="122" s="1"/>
  <c r="L377" i="122" s="1"/>
  <c r="AI442" i="121"/>
  <c r="H227" i="119"/>
  <c r="N263" i="119" s="1"/>
  <c r="AA219" i="121"/>
  <c r="U167" i="60"/>
  <c r="V167" i="60" s="1"/>
  <c r="AA69" i="121"/>
  <c r="U143" i="60"/>
  <c r="V143" i="60" s="1"/>
  <c r="AA19" i="121"/>
  <c r="U135" i="60"/>
  <c r="V135" i="60" s="1"/>
  <c r="D396" i="122"/>
  <c r="H378" i="122" s="1"/>
  <c r="AA427" i="121"/>
  <c r="U199" i="60"/>
  <c r="V199" i="60" s="1"/>
  <c r="AA119" i="121"/>
  <c r="U151" i="60"/>
  <c r="V151" i="60" s="1"/>
  <c r="AA319" i="121"/>
  <c r="U183" i="60"/>
  <c r="V183" i="60" s="1"/>
  <c r="N367" i="122"/>
  <c r="N375" i="122"/>
  <c r="N383" i="122"/>
  <c r="N391" i="122"/>
  <c r="N399" i="122"/>
  <c r="N389" i="122"/>
  <c r="N366" i="122"/>
  <c r="N374" i="122"/>
  <c r="N382" i="122"/>
  <c r="N390" i="122"/>
  <c r="N398" i="122"/>
  <c r="N361" i="122"/>
  <c r="N368" i="122"/>
  <c r="N376" i="122"/>
  <c r="N384" i="122"/>
  <c r="N392" i="122"/>
  <c r="N400" i="122"/>
  <c r="N381" i="122"/>
  <c r="N369" i="122"/>
  <c r="N377" i="122"/>
  <c r="N385" i="122"/>
  <c r="N393" i="122"/>
  <c r="N401" i="122"/>
  <c r="N362" i="122"/>
  <c r="N370" i="122"/>
  <c r="N378" i="122"/>
  <c r="N386" i="122"/>
  <c r="N394" i="122"/>
  <c r="N402" i="122"/>
  <c r="N365" i="122"/>
  <c r="N363" i="122"/>
  <c r="N371" i="122"/>
  <c r="N379" i="122"/>
  <c r="N387" i="122"/>
  <c r="N395" i="122"/>
  <c r="N403" i="122"/>
  <c r="N364" i="122"/>
  <c r="N372" i="122"/>
  <c r="N380" i="122"/>
  <c r="N388" i="122"/>
  <c r="N396" i="122"/>
  <c r="N404" i="122"/>
  <c r="N373" i="122"/>
  <c r="N397" i="122"/>
  <c r="N405" i="122"/>
  <c r="A405" i="122"/>
  <c r="A403" i="122"/>
  <c r="A394" i="122"/>
  <c r="A363" i="122"/>
  <c r="A404" i="122"/>
  <c r="A402" i="122"/>
  <c r="A393" i="122"/>
  <c r="A362" i="122"/>
  <c r="A395" i="122"/>
  <c r="A401" i="122"/>
  <c r="A392" i="122"/>
  <c r="A361" i="122"/>
  <c r="A400" i="122"/>
  <c r="A391" i="122"/>
  <c r="A364" i="122"/>
  <c r="A399" i="122"/>
  <c r="A390" i="122"/>
  <c r="A398" i="122"/>
  <c r="A396" i="122"/>
  <c r="I402" i="122"/>
  <c r="A389" i="122"/>
  <c r="A397" i="122"/>
  <c r="AI384" i="121"/>
  <c r="D359" i="122"/>
  <c r="L359" i="122" s="1"/>
  <c r="L332" i="122" s="1"/>
  <c r="U346" i="120"/>
  <c r="U370" i="120"/>
  <c r="J359" i="120"/>
  <c r="J356" i="120"/>
  <c r="J350" i="120"/>
  <c r="J326" i="120"/>
  <c r="U324" i="120"/>
  <c r="U313" i="120"/>
  <c r="I311" i="120"/>
  <c r="J307" i="120"/>
  <c r="J302" i="120"/>
  <c r="J375" i="120"/>
  <c r="J372" i="120"/>
  <c r="J367" i="120"/>
  <c r="J364" i="120"/>
  <c r="J352" i="120"/>
  <c r="U338" i="120"/>
  <c r="J318" i="120"/>
  <c r="U316" i="120"/>
  <c r="J310" i="120"/>
  <c r="I307" i="120"/>
  <c r="I302" i="120"/>
  <c r="J357" i="120"/>
  <c r="J374" i="120"/>
  <c r="J366" i="120"/>
  <c r="U345" i="120"/>
  <c r="U340" i="120"/>
  <c r="U337" i="120"/>
  <c r="U332" i="120"/>
  <c r="J325" i="120"/>
  <c r="U323" i="120"/>
  <c r="U315" i="120"/>
  <c r="I308" i="120"/>
  <c r="U304" i="120"/>
  <c r="I303" i="120"/>
  <c r="U363" i="120"/>
  <c r="J340" i="120"/>
  <c r="J333" i="120"/>
  <c r="U329" i="120"/>
  <c r="J313" i="120"/>
  <c r="U306" i="120"/>
  <c r="U305" i="120"/>
  <c r="J303" i="120"/>
  <c r="I305" i="120"/>
  <c r="U301" i="120"/>
  <c r="J365" i="120"/>
  <c r="U361" i="120"/>
  <c r="J358" i="120"/>
  <c r="U354" i="120"/>
  <c r="J343" i="120"/>
  <c r="U317" i="120"/>
  <c r="J305" i="120"/>
  <c r="U302" i="120"/>
  <c r="U339" i="120"/>
  <c r="U326" i="120"/>
  <c r="J311" i="120"/>
  <c r="J373" i="120"/>
  <c r="U369" i="120"/>
  <c r="J349" i="120"/>
  <c r="U347" i="120"/>
  <c r="J332" i="120"/>
  <c r="J317" i="120"/>
  <c r="J312" i="120"/>
  <c r="U308" i="120"/>
  <c r="J304" i="120"/>
  <c r="U353" i="120"/>
  <c r="J342" i="120"/>
  <c r="J335" i="120"/>
  <c r="U321" i="120"/>
  <c r="J320" i="120"/>
  <c r="J308" i="120"/>
  <c r="I304" i="120"/>
  <c r="J351" i="120"/>
  <c r="J334" i="120"/>
  <c r="U331" i="120"/>
  <c r="J319" i="120"/>
  <c r="U311" i="120"/>
  <c r="J301" i="120"/>
  <c r="I301" i="120"/>
  <c r="U325" i="120"/>
  <c r="U303" i="120"/>
  <c r="U372" i="120"/>
  <c r="U355" i="120"/>
  <c r="U348" i="120"/>
  <c r="J341" i="120"/>
  <c r="U364" i="120"/>
  <c r="U314" i="120"/>
  <c r="U356" i="120"/>
  <c r="J324" i="120"/>
  <c r="I310" i="120"/>
  <c r="J348" i="120"/>
  <c r="U309" i="120"/>
  <c r="I306" i="120"/>
  <c r="U371" i="120"/>
  <c r="U307" i="120"/>
  <c r="U373" i="120"/>
  <c r="J336" i="120"/>
  <c r="U350" i="120"/>
  <c r="U375" i="120"/>
  <c r="J338" i="120"/>
  <c r="U368" i="120"/>
  <c r="U336" i="120"/>
  <c r="I309" i="120"/>
  <c r="U362" i="120"/>
  <c r="U357" i="120"/>
  <c r="U366" i="120"/>
  <c r="U334" i="120"/>
  <c r="U359" i="120"/>
  <c r="J322" i="120"/>
  <c r="U352" i="120"/>
  <c r="J323" i="120"/>
  <c r="J316" i="120"/>
  <c r="J344" i="120"/>
  <c r="U358" i="120"/>
  <c r="J321" i="120"/>
  <c r="J346" i="120"/>
  <c r="J314" i="120"/>
  <c r="U344" i="120"/>
  <c r="J315" i="120"/>
  <c r="J328" i="120"/>
  <c r="U341" i="120"/>
  <c r="J337" i="120"/>
  <c r="U335" i="120"/>
  <c r="J347" i="120"/>
  <c r="J309" i="120"/>
  <c r="J339" i="120"/>
  <c r="U330" i="120"/>
  <c r="U333" i="120"/>
  <c r="J329" i="120"/>
  <c r="J330" i="120"/>
  <c r="U310" i="120"/>
  <c r="J368" i="120"/>
  <c r="J361" i="120"/>
  <c r="U367" i="120"/>
  <c r="J371" i="120"/>
  <c r="J327" i="120"/>
  <c r="J360" i="120"/>
  <c r="J345" i="120"/>
  <c r="J354" i="120"/>
  <c r="U360" i="120"/>
  <c r="U312" i="120"/>
  <c r="U374" i="120"/>
  <c r="U327" i="120"/>
  <c r="U322" i="120"/>
  <c r="U319" i="120"/>
  <c r="J363" i="120"/>
  <c r="J369" i="120"/>
  <c r="U351" i="120"/>
  <c r="U342" i="120"/>
  <c r="U318" i="120"/>
  <c r="J331" i="120"/>
  <c r="J370" i="120"/>
  <c r="U328" i="120"/>
  <c r="J355" i="120"/>
  <c r="U365" i="120"/>
  <c r="J362" i="120"/>
  <c r="U320" i="120"/>
  <c r="U349" i="120"/>
  <c r="U343" i="120"/>
  <c r="J306" i="120"/>
  <c r="J353" i="120"/>
  <c r="E11" i="118"/>
  <c r="E61" i="118"/>
  <c r="U299" i="120"/>
  <c r="U296" i="120"/>
  <c r="U293" i="120"/>
  <c r="J289" i="120"/>
  <c r="U284" i="120"/>
  <c r="J280" i="120"/>
  <c r="U275" i="120"/>
  <c r="J271" i="120"/>
  <c r="U253" i="120"/>
  <c r="U244" i="120"/>
  <c r="U241" i="120"/>
  <c r="J237" i="120"/>
  <c r="U233" i="120"/>
  <c r="U226" i="120"/>
  <c r="J286" i="120"/>
  <c r="U264" i="120"/>
  <c r="J263" i="120"/>
  <c r="U259" i="120"/>
  <c r="U250" i="120"/>
  <c r="J249" i="120"/>
  <c r="U238" i="120"/>
  <c r="J233" i="120"/>
  <c r="J226" i="120"/>
  <c r="J294" i="120"/>
  <c r="U292" i="120"/>
  <c r="J288" i="120"/>
  <c r="J285" i="120"/>
  <c r="J270" i="120"/>
  <c r="J254" i="120"/>
  <c r="J245" i="120"/>
  <c r="J242" i="120"/>
  <c r="J235" i="120"/>
  <c r="J230" i="120"/>
  <c r="J227" i="120"/>
  <c r="J272" i="120"/>
  <c r="U268" i="120"/>
  <c r="U261" i="120"/>
  <c r="J246" i="120"/>
  <c r="J238" i="120"/>
  <c r="U277" i="120"/>
  <c r="J273" i="120"/>
  <c r="J265" i="120"/>
  <c r="J228" i="120"/>
  <c r="U294" i="120"/>
  <c r="J293" i="120"/>
  <c r="U282" i="120"/>
  <c r="J281" i="120"/>
  <c r="J275" i="120"/>
  <c r="U235" i="120"/>
  <c r="J229" i="120"/>
  <c r="U266" i="120"/>
  <c r="U254" i="120"/>
  <c r="U240" i="120"/>
  <c r="U234" i="120"/>
  <c r="U300" i="120"/>
  <c r="J299" i="120"/>
  <c r="U288" i="120"/>
  <c r="J287" i="120"/>
  <c r="U278" i="120"/>
  <c r="U267" i="120"/>
  <c r="J259" i="120"/>
  <c r="J251" i="120"/>
  <c r="J243" i="120"/>
  <c r="J239" i="120"/>
  <c r="U230" i="120"/>
  <c r="U270" i="120"/>
  <c r="J269" i="120"/>
  <c r="J247" i="120"/>
  <c r="U236" i="120"/>
  <c r="U229" i="120"/>
  <c r="J296" i="120"/>
  <c r="U286" i="120"/>
  <c r="J277" i="120"/>
  <c r="U291" i="120"/>
  <c r="U280" i="120"/>
  <c r="J279" i="120"/>
  <c r="U243" i="120"/>
  <c r="I233" i="120"/>
  <c r="J231" i="120"/>
  <c r="U283" i="120"/>
  <c r="U258" i="120"/>
  <c r="J257" i="120"/>
  <c r="U298" i="120"/>
  <c r="U252" i="120"/>
  <c r="U227" i="120"/>
  <c r="J291" i="120"/>
  <c r="J256" i="120"/>
  <c r="I227" i="120"/>
  <c r="U272" i="120"/>
  <c r="J261" i="120"/>
  <c r="J240" i="120"/>
  <c r="U232" i="120"/>
  <c r="U242" i="120"/>
  <c r="J241" i="120"/>
  <c r="J283" i="120"/>
  <c r="U295" i="120"/>
  <c r="U263" i="120"/>
  <c r="J232" i="120"/>
  <c r="J284" i="120"/>
  <c r="U249" i="120"/>
  <c r="U246" i="120"/>
  <c r="U274" i="120"/>
  <c r="I229" i="120"/>
  <c r="J255" i="120"/>
  <c r="U279" i="120"/>
  <c r="J250" i="120"/>
  <c r="J300" i="120"/>
  <c r="J268" i="120"/>
  <c r="I232" i="120"/>
  <c r="U260" i="120"/>
  <c r="I234" i="120"/>
  <c r="J264" i="120"/>
  <c r="U271" i="120"/>
  <c r="I236" i="120"/>
  <c r="J292" i="120"/>
  <c r="J260" i="120"/>
  <c r="U239" i="120"/>
  <c r="J267" i="120"/>
  <c r="U262" i="120"/>
  <c r="J298" i="120"/>
  <c r="U251" i="120"/>
  <c r="U281" i="120"/>
  <c r="U237" i="120"/>
  <c r="J295" i="120"/>
  <c r="J278" i="120"/>
  <c r="J290" i="120"/>
  <c r="U247" i="120"/>
  <c r="J276" i="120"/>
  <c r="J244" i="120"/>
  <c r="J236" i="120"/>
  <c r="J297" i="120"/>
  <c r="J274" i="120"/>
  <c r="U228" i="120"/>
  <c r="U257" i="120"/>
  <c r="U256" i="120"/>
  <c r="U248" i="120"/>
  <c r="J258" i="120"/>
  <c r="U297" i="120"/>
  <c r="U231" i="120"/>
  <c r="U269" i="120"/>
  <c r="J252" i="120"/>
  <c r="U290" i="120"/>
  <c r="I235" i="120"/>
  <c r="J248" i="120"/>
  <c r="I230" i="120"/>
  <c r="J253" i="120"/>
  <c r="I226" i="120"/>
  <c r="J262" i="120"/>
  <c r="U287" i="120"/>
  <c r="U273" i="120"/>
  <c r="I231" i="120"/>
  <c r="J282" i="120"/>
  <c r="U265" i="120"/>
  <c r="U289" i="120"/>
  <c r="U245" i="120"/>
  <c r="J266" i="120"/>
  <c r="J234" i="120"/>
  <c r="U285" i="120"/>
  <c r="U255" i="120"/>
  <c r="I228" i="120"/>
  <c r="U276" i="120"/>
  <c r="J427" i="120"/>
  <c r="U444" i="120"/>
  <c r="J433" i="120"/>
  <c r="J430" i="120"/>
  <c r="J422" i="120"/>
  <c r="U411" i="120"/>
  <c r="J431" i="120"/>
  <c r="U414" i="120"/>
  <c r="U390" i="120"/>
  <c r="U387" i="120"/>
  <c r="J449" i="120"/>
  <c r="J446" i="120"/>
  <c r="J441" i="120"/>
  <c r="J438" i="120"/>
  <c r="U404" i="120"/>
  <c r="J400" i="120"/>
  <c r="U398" i="120"/>
  <c r="U395" i="120"/>
  <c r="U383" i="120"/>
  <c r="J379" i="120"/>
  <c r="U429" i="120"/>
  <c r="U421" i="120"/>
  <c r="J406" i="120"/>
  <c r="J402" i="120"/>
  <c r="J383" i="120"/>
  <c r="U377" i="120"/>
  <c r="J448" i="120"/>
  <c r="J440" i="120"/>
  <c r="U426" i="120"/>
  <c r="J393" i="120"/>
  <c r="J390" i="120"/>
  <c r="U437" i="120"/>
  <c r="U428" i="120"/>
  <c r="U412" i="120"/>
  <c r="J409" i="120"/>
  <c r="I377" i="120"/>
  <c r="J439" i="120"/>
  <c r="U435" i="120"/>
  <c r="J432" i="120"/>
  <c r="J407" i="120"/>
  <c r="I383" i="120"/>
  <c r="J381" i="120"/>
  <c r="U376" i="120"/>
  <c r="J416" i="120"/>
  <c r="U396" i="120"/>
  <c r="I381" i="120"/>
  <c r="J447" i="120"/>
  <c r="U443" i="120"/>
  <c r="U427" i="120"/>
  <c r="U420" i="120"/>
  <c r="J417" i="120"/>
  <c r="U401" i="120"/>
  <c r="U397" i="120"/>
  <c r="U388" i="120"/>
  <c r="J399" i="120"/>
  <c r="J392" i="120"/>
  <c r="U446" i="120"/>
  <c r="U445" i="120"/>
  <c r="J423" i="120"/>
  <c r="J398" i="120"/>
  <c r="U380" i="120"/>
  <c r="U438" i="120"/>
  <c r="U430" i="120"/>
  <c r="U405" i="120"/>
  <c r="J377" i="120"/>
  <c r="U423" i="120"/>
  <c r="J387" i="120"/>
  <c r="J443" i="120"/>
  <c r="U408" i="120"/>
  <c r="I380" i="120"/>
  <c r="J428" i="120"/>
  <c r="U393" i="120"/>
  <c r="U450" i="120"/>
  <c r="J413" i="120"/>
  <c r="U381" i="120"/>
  <c r="J408" i="120"/>
  <c r="U413" i="120"/>
  <c r="U439" i="120"/>
  <c r="U407" i="120"/>
  <c r="J380" i="120"/>
  <c r="U424" i="120"/>
  <c r="U392" i="120"/>
  <c r="J444" i="120"/>
  <c r="J412" i="120"/>
  <c r="U384" i="120"/>
  <c r="J425" i="120"/>
  <c r="U431" i="120"/>
  <c r="J394" i="120"/>
  <c r="J376" i="120"/>
  <c r="U416" i="120"/>
  <c r="I385" i="120"/>
  <c r="J436" i="120"/>
  <c r="J404" i="120"/>
  <c r="J426" i="120"/>
  <c r="U382" i="120"/>
  <c r="J403" i="120"/>
  <c r="U441" i="120"/>
  <c r="U386" i="120"/>
  <c r="U434" i="120"/>
  <c r="U394" i="120"/>
  <c r="U403" i="120"/>
  <c r="J418" i="120"/>
  <c r="I379" i="120"/>
  <c r="U400" i="120"/>
  <c r="U433" i="120"/>
  <c r="U385" i="120"/>
  <c r="J429" i="120"/>
  <c r="J389" i="120"/>
  <c r="U406" i="120"/>
  <c r="J450" i="120"/>
  <c r="U399" i="120"/>
  <c r="J435" i="120"/>
  <c r="J382" i="120"/>
  <c r="U417" i="120"/>
  <c r="J378" i="120"/>
  <c r="U410" i="120"/>
  <c r="I384" i="120"/>
  <c r="U422" i="120"/>
  <c r="J442" i="120"/>
  <c r="J386" i="120"/>
  <c r="J419" i="120"/>
  <c r="I376" i="120"/>
  <c r="J396" i="120"/>
  <c r="U442" i="120"/>
  <c r="U402" i="120"/>
  <c r="J391" i="120"/>
  <c r="U436" i="120"/>
  <c r="U448" i="120"/>
  <c r="U425" i="120"/>
  <c r="J421" i="120"/>
  <c r="J414" i="120"/>
  <c r="J420" i="120"/>
  <c r="U419" i="120"/>
  <c r="U440" i="120"/>
  <c r="U418" i="120"/>
  <c r="U447" i="120"/>
  <c r="U432" i="120"/>
  <c r="U409" i="120"/>
  <c r="J424" i="120"/>
  <c r="J411" i="120"/>
  <c r="J415" i="120"/>
  <c r="U415" i="120"/>
  <c r="J395" i="120"/>
  <c r="I382" i="120"/>
  <c r="J384" i="120"/>
  <c r="J410" i="120"/>
  <c r="I386" i="120"/>
  <c r="U379" i="120"/>
  <c r="I378" i="120"/>
  <c r="J405" i="120"/>
  <c r="J388" i="120"/>
  <c r="U391" i="120"/>
  <c r="U378" i="120"/>
  <c r="J445" i="120"/>
  <c r="U389" i="120"/>
  <c r="J385" i="120"/>
  <c r="U449" i="120"/>
  <c r="J437" i="120"/>
  <c r="J401" i="120"/>
  <c r="J434" i="120"/>
  <c r="J397" i="120"/>
  <c r="E17" i="14"/>
  <c r="A17" i="14" s="1"/>
  <c r="E263" i="118"/>
  <c r="E16" i="14"/>
  <c r="A16" i="14" s="1"/>
  <c r="U149" i="120"/>
  <c r="U150" i="120"/>
  <c r="J145" i="120"/>
  <c r="J142" i="120"/>
  <c r="U137" i="120"/>
  <c r="U134" i="120"/>
  <c r="J129" i="120"/>
  <c r="U126" i="120"/>
  <c r="U124" i="120"/>
  <c r="J116" i="120"/>
  <c r="U108" i="120"/>
  <c r="U97" i="120"/>
  <c r="U94" i="120"/>
  <c r="J89" i="120"/>
  <c r="I86" i="120"/>
  <c r="J82" i="120"/>
  <c r="J79" i="120"/>
  <c r="J76" i="120"/>
  <c r="J149" i="120"/>
  <c r="U147" i="120"/>
  <c r="J133" i="120"/>
  <c r="U131" i="120"/>
  <c r="J126" i="120"/>
  <c r="U121" i="120"/>
  <c r="U118" i="120"/>
  <c r="J113" i="120"/>
  <c r="J110" i="120"/>
  <c r="U105" i="120"/>
  <c r="U102" i="120"/>
  <c r="J93" i="120"/>
  <c r="U91" i="120"/>
  <c r="J85" i="120"/>
  <c r="U81" i="120"/>
  <c r="I81" i="120"/>
  <c r="I79" i="120"/>
  <c r="I76" i="120"/>
  <c r="U146" i="120"/>
  <c r="U143" i="120"/>
  <c r="J138" i="120"/>
  <c r="J135" i="120"/>
  <c r="U130" i="120"/>
  <c r="U127" i="120"/>
  <c r="J125" i="120"/>
  <c r="U123" i="120"/>
  <c r="J109" i="120"/>
  <c r="U107" i="120"/>
  <c r="J98" i="120"/>
  <c r="J95" i="120"/>
  <c r="U90" i="120"/>
  <c r="I83" i="120"/>
  <c r="I77" i="120"/>
  <c r="J150" i="120"/>
  <c r="U138" i="120"/>
  <c r="J137" i="120"/>
  <c r="J132" i="120"/>
  <c r="J117" i="120"/>
  <c r="J114" i="120"/>
  <c r="J102" i="120"/>
  <c r="U98" i="120"/>
  <c r="J97" i="120"/>
  <c r="J92" i="120"/>
  <c r="I84" i="120"/>
  <c r="I78" i="120"/>
  <c r="U116" i="120"/>
  <c r="U80" i="120"/>
  <c r="J143" i="120"/>
  <c r="J140" i="120"/>
  <c r="J130" i="120"/>
  <c r="U110" i="120"/>
  <c r="J100" i="120"/>
  <c r="J90" i="120"/>
  <c r="J87" i="120"/>
  <c r="J83" i="120"/>
  <c r="U77" i="120"/>
  <c r="J148" i="120"/>
  <c r="U119" i="120"/>
  <c r="U113" i="120"/>
  <c r="U103" i="120"/>
  <c r="U101" i="120"/>
  <c r="U82" i="120"/>
  <c r="J77" i="120"/>
  <c r="U145" i="120"/>
  <c r="U140" i="120"/>
  <c r="J124" i="120"/>
  <c r="J108" i="120"/>
  <c r="U100" i="120"/>
  <c r="U87" i="120"/>
  <c r="J86" i="120"/>
  <c r="U148" i="120"/>
  <c r="U135" i="120"/>
  <c r="J134" i="120"/>
  <c r="J119" i="120"/>
  <c r="J103" i="120"/>
  <c r="U95" i="120"/>
  <c r="J94" i="120"/>
  <c r="I85" i="120"/>
  <c r="U142" i="120"/>
  <c r="J141" i="120"/>
  <c r="U129" i="120"/>
  <c r="J121" i="120"/>
  <c r="J105" i="120"/>
  <c r="J80" i="120"/>
  <c r="U132" i="120"/>
  <c r="U89" i="120"/>
  <c r="I80" i="120"/>
  <c r="U111" i="120"/>
  <c r="U99" i="120"/>
  <c r="J146" i="120"/>
  <c r="J101" i="120"/>
  <c r="J84" i="120"/>
  <c r="J118" i="120"/>
  <c r="U139" i="120"/>
  <c r="U92" i="120"/>
  <c r="U78" i="120"/>
  <c r="U122" i="120"/>
  <c r="U115" i="120"/>
  <c r="U106" i="120"/>
  <c r="U76" i="120"/>
  <c r="J122" i="120"/>
  <c r="J106" i="120"/>
  <c r="U114" i="120"/>
  <c r="J111" i="120"/>
  <c r="J107" i="120"/>
  <c r="U136" i="120"/>
  <c r="U86" i="120"/>
  <c r="J120" i="120"/>
  <c r="J91" i="120"/>
  <c r="J123" i="120"/>
  <c r="U79" i="120"/>
  <c r="J104" i="120"/>
  <c r="J136" i="120"/>
  <c r="J99" i="120"/>
  <c r="U128" i="120"/>
  <c r="U84" i="120"/>
  <c r="J112" i="120"/>
  <c r="J144" i="120"/>
  <c r="U88" i="120"/>
  <c r="J139" i="120"/>
  <c r="U93" i="120"/>
  <c r="U96" i="120"/>
  <c r="U144" i="120"/>
  <c r="J96" i="120"/>
  <c r="J115" i="120"/>
  <c r="J78" i="120"/>
  <c r="U125" i="120"/>
  <c r="J81" i="120"/>
  <c r="J127" i="120"/>
  <c r="U85" i="120"/>
  <c r="U133" i="120"/>
  <c r="U83" i="120"/>
  <c r="J131" i="120"/>
  <c r="J88" i="120"/>
  <c r="U141" i="120"/>
  <c r="I82" i="120"/>
  <c r="U104" i="120"/>
  <c r="U109" i="120"/>
  <c r="U112" i="120"/>
  <c r="U117" i="120"/>
  <c r="J128" i="120"/>
  <c r="J147" i="120"/>
  <c r="U120" i="120"/>
  <c r="H47" i="119"/>
  <c r="A84" i="119" s="1"/>
  <c r="K271" i="118"/>
  <c r="E14" i="14"/>
  <c r="A14" i="14" s="1"/>
  <c r="K220" i="118"/>
  <c r="U460" i="120"/>
  <c r="J518" i="120"/>
  <c r="J486" i="120"/>
  <c r="U475" i="120"/>
  <c r="U468" i="120"/>
  <c r="I457" i="120"/>
  <c r="I455" i="120"/>
  <c r="J452" i="120"/>
  <c r="J470" i="120"/>
  <c r="U510" i="120"/>
  <c r="U494" i="120"/>
  <c r="U478" i="120"/>
  <c r="U454" i="120"/>
  <c r="I452" i="120"/>
  <c r="U524" i="120"/>
  <c r="U517" i="120"/>
  <c r="U508" i="120"/>
  <c r="U492" i="120"/>
  <c r="U485" i="120"/>
  <c r="J513" i="120"/>
  <c r="J497" i="120"/>
  <c r="J481" i="120"/>
  <c r="I458" i="120"/>
  <c r="I453" i="120"/>
  <c r="U523" i="120"/>
  <c r="U507" i="120"/>
  <c r="U491" i="120"/>
  <c r="J457" i="120"/>
  <c r="U452" i="120"/>
  <c r="J463" i="120"/>
  <c r="J496" i="120"/>
  <c r="U462" i="120"/>
  <c r="J519" i="120"/>
  <c r="I460" i="120"/>
  <c r="J464" i="120"/>
  <c r="J458" i="120"/>
  <c r="J453" i="120"/>
  <c r="J512" i="120"/>
  <c r="J487" i="120"/>
  <c r="J473" i="120"/>
  <c r="J480" i="120"/>
  <c r="J503" i="120"/>
  <c r="U458" i="120"/>
  <c r="J454" i="120"/>
  <c r="J489" i="120"/>
  <c r="U451" i="120"/>
  <c r="U503" i="120"/>
  <c r="J474" i="120"/>
  <c r="J507" i="120"/>
  <c r="U476" i="120"/>
  <c r="U513" i="120"/>
  <c r="J484" i="120"/>
  <c r="J517" i="120"/>
  <c r="J485" i="120"/>
  <c r="U457" i="120"/>
  <c r="U469" i="120"/>
  <c r="U502" i="120"/>
  <c r="U455" i="120"/>
  <c r="I456" i="120"/>
  <c r="J495" i="120"/>
  <c r="J522" i="120"/>
  <c r="J490" i="120"/>
  <c r="U520" i="120"/>
  <c r="J483" i="120"/>
  <c r="J516" i="120"/>
  <c r="U481" i="120"/>
  <c r="J509" i="120"/>
  <c r="J469" i="120"/>
  <c r="U456" i="120"/>
  <c r="J488" i="120"/>
  <c r="U461" i="120"/>
  <c r="J515" i="120"/>
  <c r="J508" i="120"/>
  <c r="U506" i="120"/>
  <c r="U459" i="120"/>
  <c r="I459" i="120"/>
  <c r="J505" i="120"/>
  <c r="U519" i="120"/>
  <c r="U487" i="120"/>
  <c r="U480" i="120"/>
  <c r="J476" i="120"/>
  <c r="U466" i="120"/>
  <c r="J494" i="120"/>
  <c r="U500" i="120"/>
  <c r="J472" i="120"/>
  <c r="J521" i="120"/>
  <c r="J506" i="120"/>
  <c r="U471" i="120"/>
  <c r="J499" i="120"/>
  <c r="J467" i="120"/>
  <c r="J500" i="120"/>
  <c r="U465" i="120"/>
  <c r="J493" i="120"/>
  <c r="J460" i="120"/>
  <c r="J471" i="120"/>
  <c r="J510" i="120"/>
  <c r="J479" i="120"/>
  <c r="J456" i="120"/>
  <c r="J498" i="120"/>
  <c r="U463" i="120"/>
  <c r="J491" i="120"/>
  <c r="J524" i="120"/>
  <c r="J492" i="120"/>
  <c r="U522" i="120"/>
  <c r="U482" i="120"/>
  <c r="I454" i="120"/>
  <c r="U483" i="120"/>
  <c r="U518" i="120"/>
  <c r="U467" i="120"/>
  <c r="J514" i="120"/>
  <c r="U512" i="120"/>
  <c r="U505" i="120"/>
  <c r="J501" i="120"/>
  <c r="I461" i="120"/>
  <c r="U511" i="120"/>
  <c r="U504" i="120"/>
  <c r="U498" i="120"/>
  <c r="J465" i="120"/>
  <c r="U477" i="120"/>
  <c r="U497" i="120"/>
  <c r="U495" i="120"/>
  <c r="U470" i="120"/>
  <c r="U501" i="120"/>
  <c r="J502" i="120"/>
  <c r="U496" i="120"/>
  <c r="U490" i="120"/>
  <c r="U453" i="120"/>
  <c r="U474" i="120"/>
  <c r="J477" i="120"/>
  <c r="U509" i="120"/>
  <c r="J482" i="120"/>
  <c r="J475" i="120"/>
  <c r="U473" i="120"/>
  <c r="J462" i="120"/>
  <c r="U499" i="120"/>
  <c r="U484" i="120"/>
  <c r="J511" i="120"/>
  <c r="U479" i="120"/>
  <c r="U472" i="120"/>
  <c r="J468" i="120"/>
  <c r="J461" i="120"/>
  <c r="J504" i="120"/>
  <c r="U493" i="120"/>
  <c r="U489" i="120"/>
  <c r="U516" i="120"/>
  <c r="U525" i="120"/>
  <c r="J466" i="120"/>
  <c r="U464" i="120"/>
  <c r="J525" i="120"/>
  <c r="J455" i="120"/>
  <c r="U515" i="120"/>
  <c r="I451" i="120"/>
  <c r="J459" i="120"/>
  <c r="J523" i="120"/>
  <c r="U521" i="120"/>
  <c r="U514" i="120"/>
  <c r="J451" i="120"/>
  <c r="J520" i="120"/>
  <c r="J478" i="120"/>
  <c r="U488" i="120"/>
  <c r="U486" i="120"/>
  <c r="J622" i="120"/>
  <c r="U625" i="120"/>
  <c r="J620" i="120"/>
  <c r="U611" i="120"/>
  <c r="U609" i="120"/>
  <c r="U604" i="120"/>
  <c r="I603" i="120"/>
  <c r="I608" i="120"/>
  <c r="U623" i="120"/>
  <c r="I620" i="120"/>
  <c r="I617" i="120"/>
  <c r="J613" i="120"/>
  <c r="J609" i="120"/>
  <c r="U602" i="120"/>
  <c r="U616" i="120"/>
  <c r="I613" i="120"/>
  <c r="J602" i="120"/>
  <c r="I619" i="120"/>
  <c r="U615" i="120"/>
  <c r="J612" i="120"/>
  <c r="J610" i="120"/>
  <c r="U606" i="120"/>
  <c r="J605" i="120"/>
  <c r="U603" i="120"/>
  <c r="I601" i="120"/>
  <c r="U618" i="120"/>
  <c r="I612" i="120"/>
  <c r="I610" i="120"/>
  <c r="I605" i="120"/>
  <c r="J603" i="120"/>
  <c r="U607" i="120"/>
  <c r="U605" i="120"/>
  <c r="J619" i="120"/>
  <c r="J607" i="120"/>
  <c r="J621" i="120"/>
  <c r="I607" i="120"/>
  <c r="J618" i="120"/>
  <c r="J611" i="120"/>
  <c r="I602" i="120"/>
  <c r="I618" i="120"/>
  <c r="I611" i="120"/>
  <c r="U601" i="120"/>
  <c r="U617" i="120"/>
  <c r="U610" i="120"/>
  <c r="J601" i="120"/>
  <c r="I604" i="120"/>
  <c r="I625" i="120"/>
  <c r="U624" i="120"/>
  <c r="J604" i="120"/>
  <c r="I606" i="120"/>
  <c r="I624" i="120"/>
  <c r="U621" i="120"/>
  <c r="U622" i="120"/>
  <c r="I623" i="120"/>
  <c r="J623" i="120"/>
  <c r="J625" i="120"/>
  <c r="J624" i="120"/>
  <c r="J614" i="120"/>
  <c r="U608" i="120"/>
  <c r="I614" i="120"/>
  <c r="I616" i="120"/>
  <c r="I615" i="120"/>
  <c r="U620" i="120"/>
  <c r="J606" i="120"/>
  <c r="I621" i="120"/>
  <c r="U613" i="120"/>
  <c r="J616" i="120"/>
  <c r="I609" i="120"/>
  <c r="U612" i="120"/>
  <c r="U614" i="120"/>
  <c r="J615" i="120"/>
  <c r="J608" i="120"/>
  <c r="J617" i="120"/>
  <c r="I622" i="120"/>
  <c r="U619" i="120"/>
  <c r="U67" i="120"/>
  <c r="J30" i="120"/>
  <c r="I5" i="120"/>
  <c r="J47" i="120"/>
  <c r="U20" i="120"/>
  <c r="J73" i="120"/>
  <c r="J41" i="120"/>
  <c r="U12" i="120"/>
  <c r="J50" i="120"/>
  <c r="U40" i="120"/>
  <c r="U29" i="120"/>
  <c r="U39" i="120"/>
  <c r="I2" i="120"/>
  <c r="U16" i="120"/>
  <c r="U61" i="120"/>
  <c r="U31" i="120"/>
  <c r="U49" i="120"/>
  <c r="J62" i="120"/>
  <c r="U27" i="120"/>
  <c r="U3" i="120"/>
  <c r="U44" i="120"/>
  <c r="J13" i="120"/>
  <c r="U70" i="120"/>
  <c r="U38" i="120"/>
  <c r="I9" i="120"/>
  <c r="U53" i="120"/>
  <c r="J52" i="120"/>
  <c r="U32" i="120"/>
  <c r="J45" i="120"/>
  <c r="J1" i="120"/>
  <c r="J8" i="120"/>
  <c r="J18" i="120"/>
  <c r="J46" i="120"/>
  <c r="U14" i="120"/>
  <c r="J63" i="120"/>
  <c r="J31" i="120"/>
  <c r="U9" i="120"/>
  <c r="J57" i="120"/>
  <c r="U26" i="120"/>
  <c r="J21" i="120"/>
  <c r="J11" i="120"/>
  <c r="J5" i="120"/>
  <c r="U55" i="120"/>
  <c r="U5" i="120"/>
  <c r="U66" i="120"/>
  <c r="U1" i="120"/>
  <c r="U50" i="120"/>
  <c r="U42" i="120"/>
  <c r="U13" i="120"/>
  <c r="I4" i="120"/>
  <c r="U58" i="120"/>
  <c r="U23" i="120"/>
  <c r="U69" i="120"/>
  <c r="U75" i="120"/>
  <c r="J38" i="120"/>
  <c r="I10" i="120"/>
  <c r="J55" i="120"/>
  <c r="J27" i="120"/>
  <c r="U4" i="120"/>
  <c r="J49" i="120"/>
  <c r="U22" i="120"/>
  <c r="U41" i="120"/>
  <c r="U18" i="120"/>
  <c r="J14" i="120"/>
  <c r="J72" i="120"/>
  <c r="U17" i="120"/>
  <c r="J58" i="120"/>
  <c r="U73" i="120"/>
  <c r="J6" i="120"/>
  <c r="U65" i="120"/>
  <c r="J12" i="120"/>
  <c r="U33" i="120"/>
  <c r="U21" i="120"/>
  <c r="U34" i="120"/>
  <c r="J74" i="120"/>
  <c r="U43" i="120"/>
  <c r="U60" i="120"/>
  <c r="I7" i="120"/>
  <c r="J25" i="120"/>
  <c r="J16" i="120"/>
  <c r="J61" i="120"/>
  <c r="J64" i="120"/>
  <c r="J67" i="120"/>
  <c r="U48" i="120"/>
  <c r="J48" i="120"/>
  <c r="U6" i="120"/>
  <c r="U35" i="120"/>
  <c r="U52" i="120"/>
  <c r="J3" i="120"/>
  <c r="J17" i="120"/>
  <c r="U37" i="120"/>
  <c r="U74" i="120"/>
  <c r="J68" i="120"/>
  <c r="U7" i="120"/>
  <c r="J56" i="120"/>
  <c r="J32" i="120"/>
  <c r="I11" i="120"/>
  <c r="U28" i="120"/>
  <c r="U54" i="120"/>
  <c r="J28" i="120"/>
  <c r="U8" i="120"/>
  <c r="I3" i="120"/>
  <c r="U71" i="120"/>
  <c r="J15" i="120"/>
  <c r="U64" i="120"/>
  <c r="J69" i="120"/>
  <c r="U57" i="120"/>
  <c r="J70" i="120"/>
  <c r="J7" i="120"/>
  <c r="J23" i="120"/>
  <c r="U46" i="120"/>
  <c r="J35" i="120"/>
  <c r="U25" i="120"/>
  <c r="J9" i="120"/>
  <c r="I6" i="120"/>
  <c r="J29" i="120"/>
  <c r="J66" i="120"/>
  <c r="J10" i="120"/>
  <c r="U59" i="120"/>
  <c r="J71" i="120"/>
  <c r="U11" i="120"/>
  <c r="J33" i="120"/>
  <c r="U56" i="120"/>
  <c r="J34" i="120"/>
  <c r="J19" i="120"/>
  <c r="J26" i="120"/>
  <c r="J40" i="120"/>
  <c r="I8" i="120"/>
  <c r="U24" i="120"/>
  <c r="U72" i="120"/>
  <c r="J54" i="120"/>
  <c r="U68" i="120"/>
  <c r="U10" i="120"/>
  <c r="U30" i="120"/>
  <c r="U47" i="120"/>
  <c r="J53" i="120"/>
  <c r="J60" i="120"/>
  <c r="J44" i="120"/>
  <c r="J24" i="120"/>
  <c r="J37" i="120"/>
  <c r="U62" i="120"/>
  <c r="J4" i="120"/>
  <c r="J42" i="120"/>
  <c r="U2" i="120"/>
  <c r="J75" i="120"/>
  <c r="U15" i="120"/>
  <c r="J22" i="120"/>
  <c r="J36" i="120"/>
  <c r="U19" i="120"/>
  <c r="J2" i="120"/>
  <c r="J51" i="120"/>
  <c r="J39" i="120"/>
  <c r="J43" i="120"/>
  <c r="U51" i="120"/>
  <c r="J59" i="120"/>
  <c r="U63" i="120"/>
  <c r="U36" i="120"/>
  <c r="U45" i="120"/>
  <c r="J65" i="120"/>
  <c r="J20" i="120"/>
  <c r="E212" i="118"/>
  <c r="H182" i="119"/>
  <c r="N186" i="119" s="1"/>
  <c r="H2" i="119"/>
  <c r="N44" i="119" s="1"/>
  <c r="AA369" i="121"/>
  <c r="S384" i="121" s="1"/>
  <c r="D351" i="122"/>
  <c r="L366" i="119"/>
  <c r="N305" i="122"/>
  <c r="A353" i="122"/>
  <c r="N49" i="122"/>
  <c r="A85" i="122"/>
  <c r="L287" i="122"/>
  <c r="N358" i="124"/>
  <c r="N339" i="124"/>
  <c r="N326" i="124"/>
  <c r="N333" i="124"/>
  <c r="N324" i="124"/>
  <c r="A350" i="124"/>
  <c r="A360" i="124"/>
  <c r="A359" i="124"/>
  <c r="N318" i="124"/>
  <c r="N320" i="124"/>
  <c r="A345" i="124"/>
  <c r="N357" i="124"/>
  <c r="A351" i="124"/>
  <c r="N352" i="124"/>
  <c r="N345" i="124"/>
  <c r="N319" i="124"/>
  <c r="N349" i="124"/>
  <c r="N342" i="124"/>
  <c r="N338" i="124"/>
  <c r="N344" i="124"/>
  <c r="A357" i="124"/>
  <c r="A344" i="124"/>
  <c r="N343" i="124"/>
  <c r="N337" i="124"/>
  <c r="N317" i="124"/>
  <c r="A347" i="124"/>
  <c r="A355" i="124"/>
  <c r="N347" i="124"/>
  <c r="N334" i="124"/>
  <c r="N329" i="124"/>
  <c r="N323" i="124"/>
  <c r="A346" i="124"/>
  <c r="N356" i="124"/>
  <c r="N336" i="124"/>
  <c r="A354" i="124"/>
  <c r="N332" i="124"/>
  <c r="N325" i="124"/>
  <c r="A349" i="124"/>
  <c r="N331" i="124"/>
  <c r="N341" i="124"/>
  <c r="A352" i="124"/>
  <c r="N360" i="124"/>
  <c r="N351" i="124"/>
  <c r="N321" i="124"/>
  <c r="N316" i="124"/>
  <c r="N353" i="124"/>
  <c r="N335" i="124"/>
  <c r="N330" i="124"/>
  <c r="A318" i="124"/>
  <c r="N327" i="124"/>
  <c r="A356" i="124"/>
  <c r="A319" i="124"/>
  <c r="N359" i="124"/>
  <c r="N350" i="124"/>
  <c r="N328" i="124"/>
  <c r="A316" i="124"/>
  <c r="N322" i="124"/>
  <c r="A317" i="124"/>
  <c r="A358" i="124"/>
  <c r="A353" i="124"/>
  <c r="N355" i="124"/>
  <c r="N354" i="124"/>
  <c r="N346" i="124"/>
  <c r="A348" i="124"/>
  <c r="N348" i="124"/>
  <c r="N340" i="124"/>
  <c r="A309" i="122"/>
  <c r="A308" i="122"/>
  <c r="N148" i="122"/>
  <c r="A305" i="122"/>
  <c r="N301" i="122"/>
  <c r="N286" i="122"/>
  <c r="N309" i="122"/>
  <c r="N32" i="122"/>
  <c r="N37" i="122"/>
  <c r="N352" i="122"/>
  <c r="A43" i="122"/>
  <c r="N324" i="122"/>
  <c r="N338" i="122"/>
  <c r="N26" i="122"/>
  <c r="A31" i="122"/>
  <c r="D68" i="122"/>
  <c r="D70" i="122" s="1"/>
  <c r="L388" i="119"/>
  <c r="H383" i="119"/>
  <c r="D385" i="119"/>
  <c r="D373" i="119"/>
  <c r="L9" i="119"/>
  <c r="D396" i="119"/>
  <c r="H378" i="119" s="1"/>
  <c r="AA423" i="118"/>
  <c r="K404" i="119"/>
  <c r="K402" i="119"/>
  <c r="K403" i="119"/>
  <c r="L402" i="119"/>
  <c r="N164" i="122"/>
  <c r="N22" i="122"/>
  <c r="N33" i="122"/>
  <c r="L279" i="122"/>
  <c r="N1" i="122"/>
  <c r="N3" i="122"/>
  <c r="A169" i="122"/>
  <c r="N156" i="122"/>
  <c r="N44" i="122"/>
  <c r="A2" i="122"/>
  <c r="N162" i="122"/>
  <c r="N38" i="122"/>
  <c r="A32" i="122"/>
  <c r="A4" i="122"/>
  <c r="D248" i="122"/>
  <c r="D250" i="122" s="1"/>
  <c r="N161" i="122"/>
  <c r="N150" i="122"/>
  <c r="N16" i="122"/>
  <c r="N34" i="122"/>
  <c r="A225" i="122"/>
  <c r="N211" i="122"/>
  <c r="N185" i="122"/>
  <c r="A209" i="122"/>
  <c r="N131" i="122"/>
  <c r="N142" i="122"/>
  <c r="N105" i="122"/>
  <c r="N106" i="122"/>
  <c r="N133" i="122"/>
  <c r="N135" i="122"/>
  <c r="N103" i="122"/>
  <c r="N130" i="122"/>
  <c r="N113" i="122"/>
  <c r="N99" i="122"/>
  <c r="N61" i="122"/>
  <c r="N65" i="122"/>
  <c r="N45" i="122"/>
  <c r="N30" i="122"/>
  <c r="A41" i="122"/>
  <c r="N14" i="122"/>
  <c r="A45" i="122"/>
  <c r="A92" i="122"/>
  <c r="N187" i="122"/>
  <c r="A138" i="122"/>
  <c r="N132" i="122"/>
  <c r="N97" i="122"/>
  <c r="N110" i="122"/>
  <c r="D338" i="122"/>
  <c r="H338" i="122" s="1"/>
  <c r="D158" i="122"/>
  <c r="H158" i="122" s="1"/>
  <c r="N137" i="122"/>
  <c r="N116" i="122"/>
  <c r="A210" i="122"/>
  <c r="N198" i="122"/>
  <c r="A137" i="122"/>
  <c r="N91" i="122"/>
  <c r="I357" i="122"/>
  <c r="A181" i="122"/>
  <c r="D359" i="119"/>
  <c r="L332" i="119" s="1"/>
  <c r="A80" i="122"/>
  <c r="N224" i="122"/>
  <c r="N193" i="122"/>
  <c r="A139" i="122"/>
  <c r="N168" i="122"/>
  <c r="N176" i="122"/>
  <c r="A33" i="122"/>
  <c r="N4" i="122"/>
  <c r="I42" i="122"/>
  <c r="N69" i="122"/>
  <c r="N19" i="122"/>
  <c r="A37" i="122"/>
  <c r="N18" i="122"/>
  <c r="N6" i="122"/>
  <c r="N75" i="122"/>
  <c r="N87" i="122"/>
  <c r="N210" i="122"/>
  <c r="I222" i="122"/>
  <c r="N200" i="122"/>
  <c r="A167" i="122"/>
  <c r="L197" i="122"/>
  <c r="D293" i="122"/>
  <c r="D295" i="122" s="1"/>
  <c r="N292" i="122"/>
  <c r="A223" i="122"/>
  <c r="N197" i="122"/>
  <c r="N291" i="122"/>
  <c r="A165" i="122"/>
  <c r="A179" i="122"/>
  <c r="N160" i="122"/>
  <c r="N15" i="122"/>
  <c r="N27" i="122"/>
  <c r="N47" i="122"/>
  <c r="A316" i="122"/>
  <c r="N39" i="122"/>
  <c r="A40" i="122"/>
  <c r="N28" i="122"/>
  <c r="N8" i="122"/>
  <c r="A49" i="122"/>
  <c r="N63" i="122"/>
  <c r="N202" i="122"/>
  <c r="N206" i="122"/>
  <c r="N194" i="122"/>
  <c r="N223" i="122"/>
  <c r="N149" i="122"/>
  <c r="N70" i="122"/>
  <c r="N58" i="122"/>
  <c r="N214" i="122"/>
  <c r="A211" i="122"/>
  <c r="L107" i="122"/>
  <c r="N172" i="122"/>
  <c r="N180" i="122"/>
  <c r="N10" i="122"/>
  <c r="N196" i="122"/>
  <c r="I312" i="122"/>
  <c r="N188" i="122"/>
  <c r="A212" i="122"/>
  <c r="N205" i="122"/>
  <c r="N225" i="122"/>
  <c r="A177" i="122"/>
  <c r="N153" i="122"/>
  <c r="N167" i="122"/>
  <c r="A38" i="122"/>
  <c r="N343" i="122"/>
  <c r="A3" i="122"/>
  <c r="N2" i="122"/>
  <c r="N40" i="122"/>
  <c r="A29" i="122"/>
  <c r="A74" i="122"/>
  <c r="N74" i="122"/>
  <c r="N190" i="122"/>
  <c r="A213" i="122"/>
  <c r="N173" i="122"/>
  <c r="N151" i="122"/>
  <c r="A46" i="122"/>
  <c r="L234" i="122"/>
  <c r="D23" i="122"/>
  <c r="D25" i="122" s="1"/>
  <c r="L324" i="122"/>
  <c r="N171" i="122"/>
  <c r="A166" i="122"/>
  <c r="N71" i="122"/>
  <c r="A84" i="122"/>
  <c r="A220" i="122"/>
  <c r="N201" i="122"/>
  <c r="N136" i="122"/>
  <c r="N42" i="122"/>
  <c r="N359" i="122"/>
  <c r="N43" i="122"/>
  <c r="A44" i="122"/>
  <c r="A34" i="122"/>
  <c r="N11" i="122"/>
  <c r="N56" i="122"/>
  <c r="N60" i="122"/>
  <c r="N195" i="122"/>
  <c r="N182" i="122"/>
  <c r="N218" i="122"/>
  <c r="N84" i="122"/>
  <c r="N284" i="122"/>
  <c r="N191" i="122"/>
  <c r="A215" i="122"/>
  <c r="N203" i="122"/>
  <c r="N169" i="122"/>
  <c r="A136" i="122"/>
  <c r="N163" i="122"/>
  <c r="N158" i="122"/>
  <c r="A354" i="122"/>
  <c r="N67" i="122"/>
  <c r="N12" i="122"/>
  <c r="A347" i="122"/>
  <c r="N54" i="122"/>
  <c r="N24" i="122"/>
  <c r="N7" i="122"/>
  <c r="N36" i="122"/>
  <c r="A86" i="122"/>
  <c r="N80" i="122"/>
  <c r="N204" i="122"/>
  <c r="A170" i="122"/>
  <c r="A171" i="122"/>
  <c r="A89" i="122"/>
  <c r="N127" i="122"/>
  <c r="A94" i="122"/>
  <c r="N107" i="122"/>
  <c r="A127" i="122"/>
  <c r="A121" i="122"/>
  <c r="N109" i="122"/>
  <c r="N325" i="122"/>
  <c r="A317" i="122"/>
  <c r="A360" i="122"/>
  <c r="S135" i="121"/>
  <c r="N119" i="122"/>
  <c r="L152" i="122"/>
  <c r="N314" i="122"/>
  <c r="N293" i="122"/>
  <c r="N94" i="122"/>
  <c r="S85" i="121"/>
  <c r="A126" i="122"/>
  <c r="A131" i="122"/>
  <c r="N124" i="122"/>
  <c r="N126" i="122"/>
  <c r="N323" i="122"/>
  <c r="N334" i="122"/>
  <c r="N355" i="122"/>
  <c r="L189" i="122"/>
  <c r="D113" i="122"/>
  <c r="D115" i="122" s="1"/>
  <c r="N96" i="122"/>
  <c r="A135" i="122"/>
  <c r="N360" i="122"/>
  <c r="N296" i="122"/>
  <c r="N300" i="122"/>
  <c r="A300" i="122"/>
  <c r="N327" i="122"/>
  <c r="A91" i="122"/>
  <c r="N100" i="122"/>
  <c r="A129" i="122"/>
  <c r="N337" i="122"/>
  <c r="N348" i="122"/>
  <c r="N108" i="122"/>
  <c r="L144" i="122"/>
  <c r="A130" i="122"/>
  <c r="N112" i="122"/>
  <c r="A318" i="122"/>
  <c r="N279" i="122"/>
  <c r="N306" i="122"/>
  <c r="S385" i="121"/>
  <c r="N98" i="122"/>
  <c r="N118" i="122"/>
  <c r="N134" i="122"/>
  <c r="N358" i="122"/>
  <c r="N346" i="122"/>
  <c r="N344" i="122"/>
  <c r="A358" i="122"/>
  <c r="L96" i="122"/>
  <c r="L17" i="122"/>
  <c r="L9" i="122"/>
  <c r="L163" i="122"/>
  <c r="L162" i="122"/>
  <c r="N332" i="122"/>
  <c r="A348" i="122"/>
  <c r="N326" i="122"/>
  <c r="N339" i="122"/>
  <c r="N316" i="122"/>
  <c r="A356" i="122"/>
  <c r="N48" i="122"/>
  <c r="N76" i="122"/>
  <c r="N62" i="122"/>
  <c r="N73" i="122"/>
  <c r="A87" i="122"/>
  <c r="L186" i="122"/>
  <c r="L54" i="122"/>
  <c r="N64" i="122"/>
  <c r="A90" i="122"/>
  <c r="A357" i="122"/>
  <c r="N347" i="122"/>
  <c r="A359" i="122"/>
  <c r="N328" i="122"/>
  <c r="N341" i="122"/>
  <c r="N318" i="122"/>
  <c r="I87" i="122"/>
  <c r="N85" i="122"/>
  <c r="N79" i="122"/>
  <c r="N66" i="122"/>
  <c r="A79" i="122"/>
  <c r="N89" i="122"/>
  <c r="A344" i="122"/>
  <c r="A82" i="122"/>
  <c r="A345" i="122"/>
  <c r="N78" i="122"/>
  <c r="N50" i="122"/>
  <c r="N353" i="122"/>
  <c r="A78" i="122"/>
  <c r="N81" i="122"/>
  <c r="N77" i="122"/>
  <c r="A319" i="122"/>
  <c r="N322" i="122"/>
  <c r="N357" i="122"/>
  <c r="N319" i="122"/>
  <c r="N330" i="122"/>
  <c r="A346" i="122"/>
  <c r="N333" i="122"/>
  <c r="A76" i="122"/>
  <c r="A47" i="122"/>
  <c r="N82" i="122"/>
  <c r="A77" i="122"/>
  <c r="N55" i="122"/>
  <c r="A88" i="122"/>
  <c r="A75" i="122"/>
  <c r="A48" i="122"/>
  <c r="N59" i="122"/>
  <c r="N331" i="122"/>
  <c r="N351" i="122"/>
  <c r="N317" i="122"/>
  <c r="N342" i="122"/>
  <c r="N345" i="122"/>
  <c r="A352" i="122"/>
  <c r="A349" i="122"/>
  <c r="N51" i="122"/>
  <c r="N90" i="122"/>
  <c r="A83" i="122"/>
  <c r="N68" i="122"/>
  <c r="N52" i="122"/>
  <c r="H193" i="122"/>
  <c r="D195" i="122"/>
  <c r="L99" i="122"/>
  <c r="N83" i="122"/>
  <c r="L6" i="122"/>
  <c r="N57" i="122"/>
  <c r="N336" i="122"/>
  <c r="N320" i="122"/>
  <c r="N335" i="122"/>
  <c r="N349" i="122"/>
  <c r="A350" i="122"/>
  <c r="A355" i="122"/>
  <c r="N53" i="122"/>
  <c r="N46" i="122"/>
  <c r="N86" i="122"/>
  <c r="N72" i="122"/>
  <c r="N88" i="122"/>
  <c r="S35" i="121"/>
  <c r="N123" i="122"/>
  <c r="S185" i="121"/>
  <c r="A182" i="122"/>
  <c r="N217" i="122"/>
  <c r="A218" i="122"/>
  <c r="N199" i="122"/>
  <c r="N189" i="122"/>
  <c r="A222" i="122"/>
  <c r="N220" i="122"/>
  <c r="N212" i="122"/>
  <c r="A184" i="122"/>
  <c r="A221" i="122"/>
  <c r="N221" i="122"/>
  <c r="N215" i="122"/>
  <c r="A214" i="122"/>
  <c r="A224" i="122"/>
  <c r="N186" i="122"/>
  <c r="N184" i="122"/>
  <c r="N222" i="122"/>
  <c r="A216" i="122"/>
  <c r="A217" i="122"/>
  <c r="N209" i="122"/>
  <c r="N208" i="122"/>
  <c r="N213" i="122"/>
  <c r="N145" i="122"/>
  <c r="A174" i="122"/>
  <c r="N143" i="122"/>
  <c r="N157" i="122"/>
  <c r="N152" i="122"/>
  <c r="N159" i="122"/>
  <c r="N138" i="122"/>
  <c r="A164" i="122"/>
  <c r="N154" i="122"/>
  <c r="N166" i="122"/>
  <c r="N174" i="122"/>
  <c r="N170" i="122"/>
  <c r="N155" i="122"/>
  <c r="A178" i="122"/>
  <c r="N139" i="122"/>
  <c r="A180" i="122"/>
  <c r="A172" i="122"/>
  <c r="N175" i="122"/>
  <c r="A173" i="122"/>
  <c r="N141" i="122"/>
  <c r="N146" i="122"/>
  <c r="N147" i="122"/>
  <c r="N179" i="122"/>
  <c r="N178" i="122"/>
  <c r="A175" i="122"/>
  <c r="A168" i="122"/>
  <c r="N144" i="122"/>
  <c r="N165" i="122"/>
  <c r="N140" i="122"/>
  <c r="N177" i="122"/>
  <c r="L242" i="122"/>
  <c r="N207" i="122"/>
  <c r="N216" i="122"/>
  <c r="N192" i="122"/>
  <c r="N181" i="122"/>
  <c r="N183" i="122"/>
  <c r="A183" i="122"/>
  <c r="A219" i="122"/>
  <c r="N288" i="122"/>
  <c r="N272" i="122"/>
  <c r="N313" i="122"/>
  <c r="N283" i="122"/>
  <c r="N275" i="122"/>
  <c r="N277" i="122"/>
  <c r="A315" i="122"/>
  <c r="N281" i="122"/>
  <c r="S335" i="121"/>
  <c r="A310" i="122"/>
  <c r="A303" i="122"/>
  <c r="N289" i="122"/>
  <c r="N308" i="122"/>
  <c r="A316" i="119"/>
  <c r="N92" i="122"/>
  <c r="A93" i="122"/>
  <c r="N125" i="122"/>
  <c r="A134" i="122"/>
  <c r="A123" i="122"/>
  <c r="N120" i="122"/>
  <c r="A124" i="122"/>
  <c r="A120" i="122"/>
  <c r="N122" i="122"/>
  <c r="N121" i="122"/>
  <c r="N102" i="122"/>
  <c r="N93" i="122"/>
  <c r="N115" i="122"/>
  <c r="I132" i="122"/>
  <c r="N129" i="122"/>
  <c r="N101" i="122"/>
  <c r="A125" i="122"/>
  <c r="N128" i="122"/>
  <c r="N114" i="122"/>
  <c r="A119" i="122"/>
  <c r="A133" i="122"/>
  <c r="A122" i="122"/>
  <c r="N111" i="122"/>
  <c r="N95" i="122"/>
  <c r="N104" i="122"/>
  <c r="A128" i="122"/>
  <c r="N117" i="122"/>
  <c r="I177" i="122"/>
  <c r="N5" i="122"/>
  <c r="N41" i="122"/>
  <c r="N20" i="122"/>
  <c r="N17" i="122"/>
  <c r="A36" i="122"/>
  <c r="N35" i="122"/>
  <c r="N21" i="122"/>
  <c r="N9" i="122"/>
  <c r="A35" i="122"/>
  <c r="N25" i="122"/>
  <c r="N13" i="122"/>
  <c r="A42" i="122"/>
  <c r="A30" i="122"/>
  <c r="N29" i="122"/>
  <c r="A39" i="122"/>
  <c r="N23" i="122"/>
  <c r="S235" i="121"/>
  <c r="L298" i="122"/>
  <c r="L297" i="122"/>
  <c r="N315" i="122"/>
  <c r="A307" i="122"/>
  <c r="A299" i="122"/>
  <c r="A273" i="122"/>
  <c r="A312" i="122"/>
  <c r="A306" i="122"/>
  <c r="N298" i="122"/>
  <c r="N295" i="122"/>
  <c r="N280" i="122"/>
  <c r="A314" i="122"/>
  <c r="N311" i="122"/>
  <c r="N304" i="122"/>
  <c r="N290" i="122"/>
  <c r="N287" i="122"/>
  <c r="N276" i="122"/>
  <c r="A311" i="122"/>
  <c r="N303" i="122"/>
  <c r="N273" i="122"/>
  <c r="A313" i="122"/>
  <c r="N310" i="122"/>
  <c r="N302" i="122"/>
  <c r="N294" i="122"/>
  <c r="N282" i="122"/>
  <c r="N312" i="122"/>
  <c r="A302" i="122"/>
  <c r="N297" i="122"/>
  <c r="N285" i="122"/>
  <c r="N274" i="122"/>
  <c r="A272" i="122"/>
  <c r="N307" i="122"/>
  <c r="A301" i="122"/>
  <c r="N278" i="122"/>
  <c r="A274" i="122"/>
  <c r="N271" i="122"/>
  <c r="N299" i="122"/>
  <c r="A271" i="122"/>
  <c r="N354" i="122"/>
  <c r="A351" i="122"/>
  <c r="N321" i="122"/>
  <c r="N350" i="122"/>
  <c r="N329" i="122"/>
  <c r="N340" i="122"/>
  <c r="D68" i="119"/>
  <c r="D70" i="119" s="1"/>
  <c r="L287" i="119"/>
  <c r="N321" i="119"/>
  <c r="L242" i="119"/>
  <c r="N353" i="119"/>
  <c r="A319" i="119"/>
  <c r="A344" i="119"/>
  <c r="N320" i="119"/>
  <c r="A350" i="119"/>
  <c r="N318" i="119"/>
  <c r="L343" i="119"/>
  <c r="L342" i="119"/>
  <c r="L253" i="119"/>
  <c r="L144" i="119"/>
  <c r="L324" i="119"/>
  <c r="L225" i="119"/>
  <c r="L197" i="119" s="1"/>
  <c r="L163" i="119"/>
  <c r="L162" i="119"/>
  <c r="L118" i="119"/>
  <c r="N329" i="119"/>
  <c r="N358" i="119"/>
  <c r="A354" i="119"/>
  <c r="D150" i="119"/>
  <c r="D203" i="119"/>
  <c r="D205" i="119" s="1"/>
  <c r="A348" i="119"/>
  <c r="A345" i="119"/>
  <c r="A349" i="119"/>
  <c r="N360" i="119"/>
  <c r="N336" i="119"/>
  <c r="N355" i="119"/>
  <c r="N339" i="119"/>
  <c r="N327" i="119"/>
  <c r="D285" i="119"/>
  <c r="D293" i="119"/>
  <c r="H293" i="119" s="1"/>
  <c r="L27" i="119"/>
  <c r="D23" i="119"/>
  <c r="H23" i="119" s="1"/>
  <c r="D248" i="119"/>
  <c r="D250" i="119" s="1"/>
  <c r="K225" i="119"/>
  <c r="L189" i="119" s="1"/>
  <c r="L234" i="119"/>
  <c r="N323" i="119"/>
  <c r="N324" i="119"/>
  <c r="N333" i="119"/>
  <c r="N332" i="119"/>
  <c r="N319" i="119"/>
  <c r="N330" i="119"/>
  <c r="N325" i="119"/>
  <c r="N337" i="119"/>
  <c r="N343" i="119"/>
  <c r="L87" i="119"/>
  <c r="N328" i="119"/>
  <c r="A317" i="119"/>
  <c r="N354" i="119"/>
  <c r="A347" i="119"/>
  <c r="A358" i="119"/>
  <c r="N350" i="119"/>
  <c r="A346" i="119"/>
  <c r="N340" i="119"/>
  <c r="A353" i="119"/>
  <c r="N352" i="119"/>
  <c r="N338" i="119"/>
  <c r="A318" i="119"/>
  <c r="N356" i="119"/>
  <c r="N344" i="119"/>
  <c r="N331" i="119"/>
  <c r="N326" i="119"/>
  <c r="N342" i="119"/>
  <c r="N349" i="119"/>
  <c r="S135" i="118"/>
  <c r="A357" i="119"/>
  <c r="A351" i="119"/>
  <c r="A355" i="119"/>
  <c r="N359" i="119"/>
  <c r="N348" i="119"/>
  <c r="N341" i="119"/>
  <c r="A360" i="119"/>
  <c r="A359" i="119"/>
  <c r="A356" i="119"/>
  <c r="N351" i="119"/>
  <c r="I357" i="119"/>
  <c r="N317" i="119"/>
  <c r="N345" i="119"/>
  <c r="N347" i="119"/>
  <c r="N346" i="119"/>
  <c r="N357" i="119"/>
  <c r="N316" i="119"/>
  <c r="N335" i="119"/>
  <c r="N334" i="119"/>
  <c r="A352" i="119"/>
  <c r="S389" i="118"/>
  <c r="D113" i="119"/>
  <c r="H113" i="119" s="1"/>
  <c r="L99" i="119"/>
  <c r="D89" i="119"/>
  <c r="L89" i="119" s="1"/>
  <c r="AA19" i="118"/>
  <c r="H18" i="119"/>
  <c r="J17" i="137" s="1"/>
  <c r="L27" i="122"/>
  <c r="L28" i="122"/>
  <c r="O531" i="123"/>
  <c r="L252" i="122"/>
  <c r="L253" i="122"/>
  <c r="O81" i="123"/>
  <c r="D81" i="122"/>
  <c r="H63" i="122" s="1"/>
  <c r="L207" i="122"/>
  <c r="L208" i="122"/>
  <c r="L118" i="122"/>
  <c r="L117" i="122"/>
  <c r="L141" i="122"/>
  <c r="D126" i="122"/>
  <c r="H108" i="122" s="1"/>
  <c r="O156" i="123"/>
  <c r="S285" i="121"/>
  <c r="O6" i="123"/>
  <c r="H18" i="122"/>
  <c r="D203" i="122"/>
  <c r="D240" i="122"/>
  <c r="H238" i="122"/>
  <c r="D60" i="122"/>
  <c r="H58" i="122"/>
  <c r="O306" i="123"/>
  <c r="D216" i="122"/>
  <c r="H198" i="122" s="1"/>
  <c r="D15" i="122"/>
  <c r="H13" i="122"/>
  <c r="N270" i="122"/>
  <c r="N263" i="122"/>
  <c r="A261" i="122"/>
  <c r="N257" i="122"/>
  <c r="A255" i="122"/>
  <c r="N250" i="122"/>
  <c r="N245" i="122"/>
  <c r="N237" i="122"/>
  <c r="A268" i="122"/>
  <c r="A267" i="122"/>
  <c r="N260" i="122"/>
  <c r="N254" i="122"/>
  <c r="N252" i="122"/>
  <c r="N248" i="122"/>
  <c r="N240" i="122"/>
  <c r="N235" i="122"/>
  <c r="N268" i="122"/>
  <c r="I267" i="122"/>
  <c r="N259" i="122"/>
  <c r="A256" i="122"/>
  <c r="N244" i="122"/>
  <c r="N238" i="122"/>
  <c r="N229" i="122"/>
  <c r="A227" i="122"/>
  <c r="A263" i="122"/>
  <c r="A259" i="122"/>
  <c r="N255" i="122"/>
  <c r="A229" i="122"/>
  <c r="N226" i="122"/>
  <c r="N269" i="122"/>
  <c r="N267" i="122"/>
  <c r="A266" i="122"/>
  <c r="N249" i="122"/>
  <c r="A228" i="122"/>
  <c r="A265" i="122"/>
  <c r="A254" i="122"/>
  <c r="N251" i="122"/>
  <c r="N241" i="122"/>
  <c r="N233" i="122"/>
  <c r="A226" i="122"/>
  <c r="A270" i="122"/>
  <c r="N262" i="122"/>
  <c r="N264" i="122"/>
  <c r="A260" i="122"/>
  <c r="N253" i="122"/>
  <c r="N243" i="122"/>
  <c r="N230" i="122"/>
  <c r="A258" i="122"/>
  <c r="N228" i="122"/>
  <c r="A264" i="122"/>
  <c r="N258" i="122"/>
  <c r="N232" i="122"/>
  <c r="N261" i="122"/>
  <c r="N236" i="122"/>
  <c r="A257" i="122"/>
  <c r="N242" i="122"/>
  <c r="A269" i="122"/>
  <c r="A262" i="122"/>
  <c r="N239" i="122"/>
  <c r="N227" i="122"/>
  <c r="N256" i="122"/>
  <c r="N247" i="122"/>
  <c r="N266" i="122"/>
  <c r="N231" i="122"/>
  <c r="N265" i="122"/>
  <c r="N246" i="122"/>
  <c r="N234" i="122"/>
  <c r="O231" i="123"/>
  <c r="D171" i="122"/>
  <c r="H153" i="122" s="1"/>
  <c r="O456" i="123"/>
  <c r="D306" i="122"/>
  <c r="H288" i="122" s="1"/>
  <c r="O381" i="123"/>
  <c r="D261" i="122"/>
  <c r="H243" i="122" s="1"/>
  <c r="K578" i="123"/>
  <c r="K579" i="123" s="1"/>
  <c r="K580" i="123" s="1"/>
  <c r="K581" i="123" s="1"/>
  <c r="K582" i="123" s="1"/>
  <c r="K583" i="123" s="1"/>
  <c r="K584" i="123" s="1"/>
  <c r="K585" i="123" s="1"/>
  <c r="K586" i="123" s="1"/>
  <c r="K587" i="123" s="1"/>
  <c r="K588" i="123" s="1"/>
  <c r="K589" i="123" s="1"/>
  <c r="K590" i="123" s="1"/>
  <c r="K591" i="123" s="1"/>
  <c r="K592" i="123" s="1"/>
  <c r="K593" i="123" s="1"/>
  <c r="K594" i="123" s="1"/>
  <c r="K595" i="123" s="1"/>
  <c r="K596" i="123" s="1"/>
  <c r="K597" i="123" s="1"/>
  <c r="K598" i="123" s="1"/>
  <c r="K599" i="123" s="1"/>
  <c r="K600" i="123" s="1"/>
  <c r="K503" i="123"/>
  <c r="K504" i="123" s="1"/>
  <c r="K505" i="123" s="1"/>
  <c r="K506" i="123" s="1"/>
  <c r="K507" i="123" s="1"/>
  <c r="K508" i="123" s="1"/>
  <c r="K509" i="123" s="1"/>
  <c r="K510" i="123" s="1"/>
  <c r="K511" i="123" s="1"/>
  <c r="K512" i="123" s="1"/>
  <c r="K513" i="123" s="1"/>
  <c r="K514" i="123" s="1"/>
  <c r="K515" i="123" s="1"/>
  <c r="K516" i="123" s="1"/>
  <c r="K517" i="123" s="1"/>
  <c r="K518" i="123" s="1"/>
  <c r="K519" i="123" s="1"/>
  <c r="K520" i="123" s="1"/>
  <c r="K521" i="123" s="1"/>
  <c r="K522" i="123" s="1"/>
  <c r="K523" i="123" s="1"/>
  <c r="K524" i="123" s="1"/>
  <c r="K525" i="123" s="1"/>
  <c r="K428" i="123"/>
  <c r="K429" i="123" s="1"/>
  <c r="K430" i="123" s="1"/>
  <c r="K431" i="123" s="1"/>
  <c r="K432" i="123" s="1"/>
  <c r="K433" i="123" s="1"/>
  <c r="K434" i="123" s="1"/>
  <c r="K435" i="123" s="1"/>
  <c r="K436" i="123" s="1"/>
  <c r="K437" i="123" s="1"/>
  <c r="K438" i="123" s="1"/>
  <c r="K439" i="123" s="1"/>
  <c r="K440" i="123" s="1"/>
  <c r="K441" i="123" s="1"/>
  <c r="K442" i="123" s="1"/>
  <c r="K443" i="123" s="1"/>
  <c r="K444" i="123" s="1"/>
  <c r="K445" i="123" s="1"/>
  <c r="K446" i="123" s="1"/>
  <c r="K447" i="123" s="1"/>
  <c r="K448" i="123" s="1"/>
  <c r="K449" i="123" s="1"/>
  <c r="K450" i="123" s="1"/>
  <c r="K353" i="123"/>
  <c r="K354" i="123" s="1"/>
  <c r="K355" i="123" s="1"/>
  <c r="K356" i="123" s="1"/>
  <c r="K357" i="123" s="1"/>
  <c r="K358" i="123" s="1"/>
  <c r="K359" i="123" s="1"/>
  <c r="K360" i="123" s="1"/>
  <c r="K361" i="123" s="1"/>
  <c r="K362" i="123" s="1"/>
  <c r="K363" i="123" s="1"/>
  <c r="K364" i="123" s="1"/>
  <c r="K365" i="123" s="1"/>
  <c r="K366" i="123" s="1"/>
  <c r="K367" i="123" s="1"/>
  <c r="K368" i="123" s="1"/>
  <c r="K369" i="123" s="1"/>
  <c r="K370" i="123" s="1"/>
  <c r="K371" i="123" s="1"/>
  <c r="K372" i="123" s="1"/>
  <c r="K373" i="123" s="1"/>
  <c r="K374" i="123" s="1"/>
  <c r="K375" i="123" s="1"/>
  <c r="K278" i="123"/>
  <c r="K279" i="123" s="1"/>
  <c r="K280" i="123" s="1"/>
  <c r="K281" i="123" s="1"/>
  <c r="K282" i="123" s="1"/>
  <c r="K283" i="123" s="1"/>
  <c r="K284" i="123" s="1"/>
  <c r="K285" i="123" s="1"/>
  <c r="K286" i="123" s="1"/>
  <c r="K287" i="123" s="1"/>
  <c r="K288" i="123" s="1"/>
  <c r="K289" i="123" s="1"/>
  <c r="K290" i="123" s="1"/>
  <c r="K291" i="123" s="1"/>
  <c r="K292" i="123" s="1"/>
  <c r="K293" i="123" s="1"/>
  <c r="K294" i="123" s="1"/>
  <c r="K295" i="123" s="1"/>
  <c r="K296" i="123" s="1"/>
  <c r="K297" i="123" s="1"/>
  <c r="K298" i="123" s="1"/>
  <c r="K299" i="123" s="1"/>
  <c r="K300" i="123" s="1"/>
  <c r="K203" i="123"/>
  <c r="K204" i="123" s="1"/>
  <c r="K205" i="123" s="1"/>
  <c r="K206" i="123" s="1"/>
  <c r="K207" i="123" s="1"/>
  <c r="K208" i="123" s="1"/>
  <c r="K209" i="123" s="1"/>
  <c r="K210" i="123" s="1"/>
  <c r="K211" i="123" s="1"/>
  <c r="K212" i="123" s="1"/>
  <c r="K213" i="123" s="1"/>
  <c r="K214" i="123" s="1"/>
  <c r="K215" i="123" s="1"/>
  <c r="K216" i="123" s="1"/>
  <c r="K217" i="123" s="1"/>
  <c r="K218" i="123" s="1"/>
  <c r="K219" i="123" s="1"/>
  <c r="K220" i="123" s="1"/>
  <c r="K221" i="123" s="1"/>
  <c r="K222" i="123" s="1"/>
  <c r="K223" i="123" s="1"/>
  <c r="K224" i="123" s="1"/>
  <c r="K225" i="123" s="1"/>
  <c r="K128" i="123"/>
  <c r="K129" i="123" s="1"/>
  <c r="K130" i="123" s="1"/>
  <c r="K131" i="123" s="1"/>
  <c r="K132" i="123" s="1"/>
  <c r="K133" i="123" s="1"/>
  <c r="K134" i="123" s="1"/>
  <c r="K135" i="123" s="1"/>
  <c r="K136" i="123" s="1"/>
  <c r="K137" i="123" s="1"/>
  <c r="K138" i="123" s="1"/>
  <c r="K139" i="123" s="1"/>
  <c r="K140" i="123" s="1"/>
  <c r="K141" i="123" s="1"/>
  <c r="K142" i="123" s="1"/>
  <c r="K143" i="123" s="1"/>
  <c r="K144" i="123" s="1"/>
  <c r="K145" i="123" s="1"/>
  <c r="K146" i="123" s="1"/>
  <c r="K147" i="123" s="1"/>
  <c r="K148" i="123" s="1"/>
  <c r="K149" i="123" s="1"/>
  <c r="K150" i="123" s="1"/>
  <c r="K53" i="123"/>
  <c r="K54" i="123" s="1"/>
  <c r="K55" i="123" s="1"/>
  <c r="K56" i="123" s="1"/>
  <c r="K57" i="123" s="1"/>
  <c r="K58" i="123" s="1"/>
  <c r="K59" i="123" s="1"/>
  <c r="K60" i="123" s="1"/>
  <c r="K61" i="123" s="1"/>
  <c r="K62" i="123" s="1"/>
  <c r="K63" i="123" s="1"/>
  <c r="K64" i="123" s="1"/>
  <c r="K65" i="123" s="1"/>
  <c r="K66" i="123" s="1"/>
  <c r="K67" i="123" s="1"/>
  <c r="K68" i="123" s="1"/>
  <c r="K69" i="123" s="1"/>
  <c r="K70" i="123" s="1"/>
  <c r="K71" i="123" s="1"/>
  <c r="K72" i="123" s="1"/>
  <c r="K73" i="123" s="1"/>
  <c r="K74" i="123" s="1"/>
  <c r="K75" i="123" s="1"/>
  <c r="O606" i="123"/>
  <c r="D330" i="122"/>
  <c r="H328" i="122"/>
  <c r="D89" i="122"/>
  <c r="D150" i="122"/>
  <c r="H148" i="122"/>
  <c r="D158" i="119"/>
  <c r="H333" i="119"/>
  <c r="AA372" i="118"/>
  <c r="H198" i="119"/>
  <c r="J21" i="137" s="1"/>
  <c r="M21" i="137" s="1"/>
  <c r="AA220" i="118"/>
  <c r="AA69" i="118"/>
  <c r="H63" i="119"/>
  <c r="J18" i="137" s="1"/>
  <c r="D338" i="119"/>
  <c r="D105" i="119"/>
  <c r="H103" i="119"/>
  <c r="N134" i="119"/>
  <c r="I132" i="119"/>
  <c r="A129" i="119"/>
  <c r="A123" i="119"/>
  <c r="N112" i="119"/>
  <c r="N99" i="119"/>
  <c r="N95" i="119"/>
  <c r="A133" i="119"/>
  <c r="A132" i="119"/>
  <c r="N125" i="119"/>
  <c r="N119" i="119"/>
  <c r="N117" i="119"/>
  <c r="N113" i="119"/>
  <c r="N105" i="119"/>
  <c r="N100" i="119"/>
  <c r="N135" i="119"/>
  <c r="N128" i="119"/>
  <c r="A125" i="119"/>
  <c r="N103" i="119"/>
  <c r="N101" i="119"/>
  <c r="A134" i="119"/>
  <c r="A128" i="119"/>
  <c r="A124" i="119"/>
  <c r="N120" i="119"/>
  <c r="N124" i="119"/>
  <c r="A121" i="119"/>
  <c r="N115" i="119"/>
  <c r="N94" i="119"/>
  <c r="N109" i="119"/>
  <c r="A94" i="119"/>
  <c r="A92" i="119"/>
  <c r="N133" i="119"/>
  <c r="N131" i="119"/>
  <c r="N127" i="119"/>
  <c r="N123" i="119"/>
  <c r="A120" i="119"/>
  <c r="N107" i="119"/>
  <c r="N96" i="119"/>
  <c r="N93" i="119"/>
  <c r="N91" i="119"/>
  <c r="A131" i="119"/>
  <c r="N98" i="119"/>
  <c r="A93" i="119"/>
  <c r="A91" i="119"/>
  <c r="N132" i="119"/>
  <c r="A119" i="119"/>
  <c r="N110" i="119"/>
  <c r="A127" i="119"/>
  <c r="N122" i="119"/>
  <c r="N118" i="119"/>
  <c r="N104" i="119"/>
  <c r="N92" i="119"/>
  <c r="A135" i="119"/>
  <c r="N97" i="119"/>
  <c r="A122" i="119"/>
  <c r="N121" i="119"/>
  <c r="N116" i="119"/>
  <c r="N126" i="119"/>
  <c r="N111" i="119"/>
  <c r="A126" i="119"/>
  <c r="N114" i="119"/>
  <c r="N130" i="119"/>
  <c r="N106" i="119"/>
  <c r="A130" i="119"/>
  <c r="N102" i="119"/>
  <c r="N129" i="119"/>
  <c r="N108" i="119"/>
  <c r="H243" i="119"/>
  <c r="J22" i="137" s="1"/>
  <c r="M22" i="137" s="1"/>
  <c r="AA271" i="118"/>
  <c r="H108" i="119"/>
  <c r="J19" i="137" s="1"/>
  <c r="M19" i="137" s="1"/>
  <c r="AA119" i="118"/>
  <c r="L54" i="119"/>
  <c r="L279" i="119"/>
  <c r="D240" i="119"/>
  <c r="H238" i="119"/>
  <c r="H193" i="119"/>
  <c r="D195" i="119"/>
  <c r="AA169" i="118"/>
  <c r="L72" i="119"/>
  <c r="L73" i="119"/>
  <c r="D330" i="119"/>
  <c r="H328" i="119"/>
  <c r="D15" i="119"/>
  <c r="H13" i="119"/>
  <c r="L298" i="119"/>
  <c r="L297" i="119"/>
  <c r="L207" i="119"/>
  <c r="L208" i="119"/>
  <c r="H58" i="119"/>
  <c r="D60" i="119"/>
  <c r="H288" i="119"/>
  <c r="AA321" i="118"/>
  <c r="M23" i="137" l="1"/>
  <c r="A23" i="137"/>
  <c r="A46" i="121"/>
  <c r="A40" i="121"/>
  <c r="A41" i="121"/>
  <c r="A49" i="121"/>
  <c r="A42" i="121"/>
  <c r="A50" i="121"/>
  <c r="A43" i="121"/>
  <c r="A39" i="121"/>
  <c r="A44" i="121"/>
  <c r="A35" i="121"/>
  <c r="A47" i="121"/>
  <c r="A48" i="121"/>
  <c r="A45" i="121"/>
  <c r="A396" i="118"/>
  <c r="A397" i="118"/>
  <c r="A398" i="118"/>
  <c r="A399" i="118"/>
  <c r="A400" i="118"/>
  <c r="A401" i="118"/>
  <c r="A402" i="118"/>
  <c r="A403" i="118"/>
  <c r="A353" i="118"/>
  <c r="A346" i="118"/>
  <c r="A345" i="118"/>
  <c r="A350" i="118"/>
  <c r="A351" i="118"/>
  <c r="A347" i="118"/>
  <c r="A348" i="118"/>
  <c r="A349" i="118"/>
  <c r="A352" i="118"/>
  <c r="L90" i="122"/>
  <c r="L62" i="122" s="1"/>
  <c r="A195" i="118"/>
  <c r="A196" i="118"/>
  <c r="A199" i="118"/>
  <c r="A193" i="118"/>
  <c r="A197" i="118"/>
  <c r="A198" i="118"/>
  <c r="A200" i="118"/>
  <c r="A201" i="118"/>
  <c r="A194" i="118"/>
  <c r="A143" i="118"/>
  <c r="A144" i="118"/>
  <c r="A148" i="118"/>
  <c r="A149" i="118"/>
  <c r="A142" i="118"/>
  <c r="A145" i="118"/>
  <c r="A146" i="118"/>
  <c r="A147" i="118"/>
  <c r="A150" i="118"/>
  <c r="M18" i="137"/>
  <c r="M17" i="137"/>
  <c r="L90" i="119"/>
  <c r="L62" i="119" s="1"/>
  <c r="A18" i="137"/>
  <c r="A29" i="118"/>
  <c r="A21" i="118"/>
  <c r="A13" i="118"/>
  <c r="A5" i="118"/>
  <c r="A7" i="118"/>
  <c r="A22" i="118"/>
  <c r="A6" i="118"/>
  <c r="A28" i="118"/>
  <c r="A20" i="118"/>
  <c r="A12" i="118"/>
  <c r="A4" i="118"/>
  <c r="A23" i="118"/>
  <c r="A30" i="118"/>
  <c r="A35" i="118"/>
  <c r="A27" i="118"/>
  <c r="A19" i="118"/>
  <c r="A11" i="118"/>
  <c r="A3" i="118"/>
  <c r="A26" i="118"/>
  <c r="A18" i="118"/>
  <c r="A10" i="118"/>
  <c r="A2" i="118"/>
  <c r="A33" i="118"/>
  <c r="A25" i="118"/>
  <c r="A17" i="118"/>
  <c r="A9" i="118"/>
  <c r="A32" i="118"/>
  <c r="A24" i="118"/>
  <c r="A16" i="118"/>
  <c r="A8" i="118"/>
  <c r="A31" i="118"/>
  <c r="A15" i="118"/>
  <c r="A14" i="118"/>
  <c r="A76" i="118"/>
  <c r="A68" i="118"/>
  <c r="A60" i="118"/>
  <c r="A52" i="118"/>
  <c r="A70" i="118"/>
  <c r="A85" i="118"/>
  <c r="A53" i="118"/>
  <c r="A83" i="118"/>
  <c r="A75" i="118"/>
  <c r="A67" i="118"/>
  <c r="A59" i="118"/>
  <c r="A51" i="118"/>
  <c r="A54" i="118"/>
  <c r="A69" i="118"/>
  <c r="A82" i="118"/>
  <c r="A74" i="118"/>
  <c r="A66" i="118"/>
  <c r="A58" i="118"/>
  <c r="A81" i="118"/>
  <c r="A73" i="118"/>
  <c r="A65" i="118"/>
  <c r="A57" i="118"/>
  <c r="A80" i="118"/>
  <c r="A72" i="118"/>
  <c r="A64" i="118"/>
  <c r="A56" i="118"/>
  <c r="A79" i="118"/>
  <c r="A71" i="118"/>
  <c r="A63" i="118"/>
  <c r="A55" i="118"/>
  <c r="A78" i="118"/>
  <c r="A62" i="118"/>
  <c r="A77" i="118"/>
  <c r="A61" i="118"/>
  <c r="A182" i="118"/>
  <c r="A173" i="118"/>
  <c r="A165" i="118"/>
  <c r="A157" i="118"/>
  <c r="A172" i="118"/>
  <c r="A156" i="118"/>
  <c r="A180" i="118"/>
  <c r="A171" i="118"/>
  <c r="A163" i="118"/>
  <c r="A155" i="118"/>
  <c r="A179" i="118"/>
  <c r="A170" i="118"/>
  <c r="A162" i="118"/>
  <c r="A154" i="118"/>
  <c r="A186" i="118"/>
  <c r="A178" i="118"/>
  <c r="A169" i="118"/>
  <c r="A161" i="118"/>
  <c r="A153" i="118"/>
  <c r="A177" i="118"/>
  <c r="A168" i="118"/>
  <c r="A160" i="118"/>
  <c r="A152" i="118"/>
  <c r="A184" i="118"/>
  <c r="A176" i="118"/>
  <c r="A167" i="118"/>
  <c r="A159" i="118"/>
  <c r="A151" i="118"/>
  <c r="A183" i="118"/>
  <c r="A175" i="118"/>
  <c r="A166" i="118"/>
  <c r="A158" i="118"/>
  <c r="A181" i="118"/>
  <c r="A164" i="118"/>
  <c r="A233" i="118"/>
  <c r="A224" i="118"/>
  <c r="A216" i="118"/>
  <c r="A208" i="118"/>
  <c r="A219" i="118"/>
  <c r="A235" i="118"/>
  <c r="A202" i="118"/>
  <c r="A217" i="118"/>
  <c r="A232" i="118"/>
  <c r="A223" i="118"/>
  <c r="A215" i="118"/>
  <c r="A207" i="118"/>
  <c r="A211" i="118"/>
  <c r="A218" i="118"/>
  <c r="A234" i="118"/>
  <c r="A231" i="118"/>
  <c r="A222" i="118"/>
  <c r="A214" i="118"/>
  <c r="A206" i="118"/>
  <c r="A230" i="118"/>
  <c r="A221" i="118"/>
  <c r="A213" i="118"/>
  <c r="A205" i="118"/>
  <c r="A237" i="118"/>
  <c r="A229" i="118"/>
  <c r="A220" i="118"/>
  <c r="A212" i="118"/>
  <c r="A204" i="118"/>
  <c r="A228" i="118"/>
  <c r="A203" i="118"/>
  <c r="A227" i="118"/>
  <c r="A210" i="118"/>
  <c r="A226" i="118"/>
  <c r="A209" i="118"/>
  <c r="A280" i="118"/>
  <c r="A272" i="118"/>
  <c r="A264" i="118"/>
  <c r="A256" i="118"/>
  <c r="A283" i="118"/>
  <c r="A282" i="118"/>
  <c r="A281" i="118"/>
  <c r="A287" i="118"/>
  <c r="A279" i="118"/>
  <c r="A271" i="118"/>
  <c r="A263" i="118"/>
  <c r="A255" i="118"/>
  <c r="A275" i="118"/>
  <c r="A274" i="118"/>
  <c r="A273" i="118"/>
  <c r="A278" i="118"/>
  <c r="A270" i="118"/>
  <c r="A262" i="118"/>
  <c r="A254" i="118"/>
  <c r="A285" i="118"/>
  <c r="A277" i="118"/>
  <c r="A269" i="118"/>
  <c r="A261" i="118"/>
  <c r="A253" i="118"/>
  <c r="A284" i="118"/>
  <c r="A276" i="118"/>
  <c r="A268" i="118"/>
  <c r="A260" i="118"/>
  <c r="A267" i="118"/>
  <c r="A259" i="118"/>
  <c r="A266" i="118"/>
  <c r="A258" i="118"/>
  <c r="A265" i="118"/>
  <c r="A257" i="118"/>
  <c r="A314" i="118"/>
  <c r="A338" i="118"/>
  <c r="A330" i="118"/>
  <c r="A321" i="118"/>
  <c r="A313" i="118"/>
  <c r="A305" i="118"/>
  <c r="A328" i="118"/>
  <c r="A311" i="118"/>
  <c r="A327" i="118"/>
  <c r="A310" i="118"/>
  <c r="A334" i="118"/>
  <c r="A317" i="118"/>
  <c r="A333" i="118"/>
  <c r="A324" i="118"/>
  <c r="A308" i="118"/>
  <c r="A323" i="118"/>
  <c r="A307" i="118"/>
  <c r="A331" i="118"/>
  <c r="A306" i="118"/>
  <c r="A329" i="118"/>
  <c r="A320" i="118"/>
  <c r="A312" i="118"/>
  <c r="A304" i="118"/>
  <c r="A336" i="118"/>
  <c r="A319" i="118"/>
  <c r="A303" i="118"/>
  <c r="A335" i="118"/>
  <c r="A318" i="118"/>
  <c r="A325" i="118"/>
  <c r="A309" i="118"/>
  <c r="A316" i="118"/>
  <c r="A332" i="118"/>
  <c r="A315" i="118"/>
  <c r="A322" i="118"/>
  <c r="A140" i="118"/>
  <c r="A139" i="118"/>
  <c r="A141" i="118"/>
  <c r="A343" i="118"/>
  <c r="A344" i="118"/>
  <c r="A342" i="118"/>
  <c r="A189" i="118"/>
  <c r="A188" i="118"/>
  <c r="A187" i="118"/>
  <c r="A395" i="118"/>
  <c r="A394" i="118"/>
  <c r="A393" i="118"/>
  <c r="A138" i="118"/>
  <c r="A137" i="118"/>
  <c r="A136" i="118"/>
  <c r="A289" i="118"/>
  <c r="A288" i="118"/>
  <c r="A290" i="118"/>
  <c r="A192" i="118"/>
  <c r="A191" i="118"/>
  <c r="A190" i="118"/>
  <c r="S35" i="118"/>
  <c r="N286" i="119"/>
  <c r="A274" i="119"/>
  <c r="N282" i="119"/>
  <c r="N306" i="119"/>
  <c r="A309" i="119"/>
  <c r="A272" i="119"/>
  <c r="N281" i="119"/>
  <c r="N296" i="119"/>
  <c r="A307" i="119"/>
  <c r="N277" i="119"/>
  <c r="N293" i="119"/>
  <c r="A311" i="119"/>
  <c r="N273" i="119"/>
  <c r="N295" i="119"/>
  <c r="N302" i="119"/>
  <c r="N314" i="119"/>
  <c r="N305" i="119"/>
  <c r="N313" i="119"/>
  <c r="A314" i="119"/>
  <c r="A273" i="119"/>
  <c r="A301" i="119"/>
  <c r="A315" i="119"/>
  <c r="N294" i="119"/>
  <c r="N278" i="119"/>
  <c r="A312" i="119"/>
  <c r="N285" i="119"/>
  <c r="A305" i="119"/>
  <c r="A306" i="119"/>
  <c r="N311" i="119"/>
  <c r="A308" i="119"/>
  <c r="N298" i="119"/>
  <c r="N284" i="119"/>
  <c r="P19" i="61"/>
  <c r="R19" i="61"/>
  <c r="H153" i="119"/>
  <c r="J20" i="137" s="1"/>
  <c r="M20" i="137" s="1"/>
  <c r="H333" i="122"/>
  <c r="H343" i="122"/>
  <c r="R20" i="61"/>
  <c r="P20" i="61"/>
  <c r="A138" i="119"/>
  <c r="P18" i="61"/>
  <c r="A299" i="119"/>
  <c r="N304" i="119"/>
  <c r="N315" i="119"/>
  <c r="N276" i="119"/>
  <c r="N290" i="119"/>
  <c r="N271" i="119"/>
  <c r="I312" i="119"/>
  <c r="A300" i="119"/>
  <c r="N280" i="119"/>
  <c r="N279" i="119"/>
  <c r="N312" i="119"/>
  <c r="N272" i="119"/>
  <c r="N289" i="119"/>
  <c r="N288" i="119"/>
  <c r="N292" i="119"/>
  <c r="A303" i="119"/>
  <c r="N275" i="119"/>
  <c r="N303" i="119"/>
  <c r="A302" i="119"/>
  <c r="N307" i="119"/>
  <c r="N299" i="119"/>
  <c r="A310" i="119"/>
  <c r="N310" i="119"/>
  <c r="A313" i="119"/>
  <c r="N287" i="119"/>
  <c r="N274" i="119"/>
  <c r="N297" i="119"/>
  <c r="A304" i="119"/>
  <c r="N301" i="119"/>
  <c r="N308" i="119"/>
  <c r="N291" i="119"/>
  <c r="N300" i="119"/>
  <c r="N283" i="119"/>
  <c r="A271" i="119"/>
  <c r="S85" i="118"/>
  <c r="D15" i="61"/>
  <c r="A82" i="119"/>
  <c r="D21" i="61"/>
  <c r="D16" i="61"/>
  <c r="A169" i="119"/>
  <c r="A136" i="119"/>
  <c r="N178" i="119"/>
  <c r="A167" i="119"/>
  <c r="N138" i="119"/>
  <c r="N162" i="119"/>
  <c r="N166" i="119"/>
  <c r="N151" i="119"/>
  <c r="N179" i="119"/>
  <c r="N213" i="119"/>
  <c r="N152" i="119"/>
  <c r="A217" i="119"/>
  <c r="A173" i="119"/>
  <c r="N216" i="119"/>
  <c r="N143" i="119"/>
  <c r="N196" i="119"/>
  <c r="N155" i="119"/>
  <c r="N225" i="119"/>
  <c r="N136" i="119"/>
  <c r="A166" i="119"/>
  <c r="A212" i="119"/>
  <c r="N148" i="119"/>
  <c r="A168" i="119"/>
  <c r="A216" i="119"/>
  <c r="A32" i="119"/>
  <c r="N219" i="119"/>
  <c r="A172" i="119"/>
  <c r="A209" i="119"/>
  <c r="N141" i="119"/>
  <c r="A213" i="119"/>
  <c r="N218" i="119"/>
  <c r="A211" i="119"/>
  <c r="N139" i="119"/>
  <c r="A176" i="119"/>
  <c r="N171" i="119"/>
  <c r="A170" i="119"/>
  <c r="N223" i="119"/>
  <c r="N188" i="119"/>
  <c r="N197" i="119"/>
  <c r="N191" i="119"/>
  <c r="N169" i="119"/>
  <c r="N172" i="119"/>
  <c r="N157" i="119"/>
  <c r="N200" i="119"/>
  <c r="N208" i="119"/>
  <c r="N137" i="119"/>
  <c r="I177" i="119"/>
  <c r="N161" i="119"/>
  <c r="A225" i="119"/>
  <c r="N207" i="119"/>
  <c r="N220" i="119"/>
  <c r="N13" i="119"/>
  <c r="A164" i="119"/>
  <c r="N145" i="119"/>
  <c r="N163" i="119"/>
  <c r="N159" i="119"/>
  <c r="N173" i="119"/>
  <c r="N17" i="119"/>
  <c r="A180" i="119"/>
  <c r="N198" i="119"/>
  <c r="A215" i="119"/>
  <c r="A223" i="119"/>
  <c r="N36" i="119"/>
  <c r="A137" i="119"/>
  <c r="N156" i="119"/>
  <c r="A165" i="119"/>
  <c r="N153" i="119"/>
  <c r="N174" i="119"/>
  <c r="N74" i="119"/>
  <c r="A85" i="119"/>
  <c r="A41" i="119"/>
  <c r="N192" i="119"/>
  <c r="A210" i="119"/>
  <c r="A214" i="119"/>
  <c r="N195" i="119"/>
  <c r="N222" i="119"/>
  <c r="N224" i="119"/>
  <c r="A220" i="119"/>
  <c r="N211" i="119"/>
  <c r="N209" i="119"/>
  <c r="N182" i="119"/>
  <c r="N190" i="119"/>
  <c r="I222" i="119"/>
  <c r="I225" i="119" s="1"/>
  <c r="N215" i="119"/>
  <c r="N187" i="119"/>
  <c r="A181" i="119"/>
  <c r="A224" i="119"/>
  <c r="N214" i="119"/>
  <c r="N167" i="119"/>
  <c r="N150" i="119"/>
  <c r="N177" i="119"/>
  <c r="N176" i="119"/>
  <c r="N146" i="119"/>
  <c r="N154" i="119"/>
  <c r="N170" i="119"/>
  <c r="N262" i="119"/>
  <c r="N202" i="119"/>
  <c r="A218" i="119"/>
  <c r="N181" i="119"/>
  <c r="N185" i="119"/>
  <c r="A183" i="119"/>
  <c r="A182" i="119"/>
  <c r="N217" i="119"/>
  <c r="N184" i="119"/>
  <c r="N204" i="119"/>
  <c r="N164" i="119"/>
  <c r="A178" i="119"/>
  <c r="N158" i="119"/>
  <c r="N144" i="119"/>
  <c r="N183" i="119"/>
  <c r="A219" i="119"/>
  <c r="N194" i="119"/>
  <c r="N221" i="119"/>
  <c r="N193" i="119"/>
  <c r="N199" i="119"/>
  <c r="N201" i="119"/>
  <c r="A184" i="119"/>
  <c r="A221" i="119"/>
  <c r="N180" i="119"/>
  <c r="N160" i="119"/>
  <c r="A139" i="119"/>
  <c r="N165" i="119"/>
  <c r="N168" i="119"/>
  <c r="N244" i="119"/>
  <c r="N212" i="119"/>
  <c r="A222" i="119"/>
  <c r="N189" i="119"/>
  <c r="N210" i="119"/>
  <c r="N205" i="119"/>
  <c r="N203" i="119"/>
  <c r="N206" i="119"/>
  <c r="N21" i="119"/>
  <c r="N149" i="119"/>
  <c r="A171" i="119"/>
  <c r="N175" i="119"/>
  <c r="N142" i="119"/>
  <c r="N147" i="119"/>
  <c r="A177" i="119"/>
  <c r="A175" i="119"/>
  <c r="A174" i="119"/>
  <c r="N140" i="119"/>
  <c r="S287" i="118"/>
  <c r="N32" i="119"/>
  <c r="N5" i="119"/>
  <c r="N234" i="119"/>
  <c r="N23" i="119"/>
  <c r="N41" i="119"/>
  <c r="N240" i="119"/>
  <c r="S237" i="118"/>
  <c r="A4" i="119"/>
  <c r="N239" i="119"/>
  <c r="N3" i="119"/>
  <c r="N12" i="119"/>
  <c r="N246" i="119"/>
  <c r="N35" i="119"/>
  <c r="N261" i="119"/>
  <c r="N235" i="119"/>
  <c r="N265" i="119"/>
  <c r="A268" i="119"/>
  <c r="N11" i="119"/>
  <c r="N255" i="119"/>
  <c r="A227" i="119"/>
  <c r="N254" i="119"/>
  <c r="N33" i="119"/>
  <c r="A89" i="119"/>
  <c r="A74" i="119"/>
  <c r="N46" i="119"/>
  <c r="N252" i="119"/>
  <c r="N242" i="119"/>
  <c r="N259" i="119"/>
  <c r="N76" i="119"/>
  <c r="A264" i="119"/>
  <c r="A257" i="119"/>
  <c r="A262" i="119"/>
  <c r="N6" i="119"/>
  <c r="N2" i="119"/>
  <c r="N4" i="119"/>
  <c r="N90" i="119"/>
  <c r="N245" i="119"/>
  <c r="N232" i="119"/>
  <c r="N251" i="119"/>
  <c r="N233" i="119"/>
  <c r="A226" i="119"/>
  <c r="N25" i="119"/>
  <c r="N30" i="119"/>
  <c r="N249" i="119"/>
  <c r="N85" i="119"/>
  <c r="A229" i="119"/>
  <c r="L387" i="119"/>
  <c r="A80" i="119"/>
  <c r="A267" i="119"/>
  <c r="N42" i="119"/>
  <c r="N230" i="119"/>
  <c r="N260" i="119"/>
  <c r="A261" i="119"/>
  <c r="I267" i="119"/>
  <c r="N228" i="119"/>
  <c r="N229" i="119"/>
  <c r="N39" i="119"/>
  <c r="N27" i="119"/>
  <c r="A42" i="119"/>
  <c r="N250" i="119"/>
  <c r="A270" i="119"/>
  <c r="A255" i="119"/>
  <c r="N86" i="119"/>
  <c r="N56" i="119"/>
  <c r="N73" i="119"/>
  <c r="A259" i="119"/>
  <c r="N253" i="119"/>
  <c r="N257" i="119"/>
  <c r="A266" i="119"/>
  <c r="A258" i="119"/>
  <c r="N248" i="119"/>
  <c r="N264" i="119"/>
  <c r="N65" i="119"/>
  <c r="N258" i="119"/>
  <c r="N81" i="119"/>
  <c r="N38" i="119"/>
  <c r="A46" i="119"/>
  <c r="A33" i="119"/>
  <c r="A37" i="119"/>
  <c r="N49" i="119"/>
  <c r="N243" i="119"/>
  <c r="A269" i="119"/>
  <c r="N269" i="119"/>
  <c r="A254" i="119"/>
  <c r="N238" i="119"/>
  <c r="A263" i="119"/>
  <c r="A3" i="119"/>
  <c r="N1" i="119"/>
  <c r="N270" i="119"/>
  <c r="N267" i="119"/>
  <c r="N60" i="119"/>
  <c r="N63" i="119"/>
  <c r="A78" i="119"/>
  <c r="A256" i="119"/>
  <c r="N231" i="119"/>
  <c r="N226" i="119"/>
  <c r="N52" i="119"/>
  <c r="N10" i="119"/>
  <c r="A38" i="119"/>
  <c r="A43" i="119"/>
  <c r="N58" i="119"/>
  <c r="N268" i="119"/>
  <c r="N237" i="119"/>
  <c r="N256" i="119"/>
  <c r="A260" i="119"/>
  <c r="A265" i="119"/>
  <c r="N241" i="119"/>
  <c r="A228" i="119"/>
  <c r="N247" i="119"/>
  <c r="N19" i="119"/>
  <c r="N40" i="119"/>
  <c r="N236" i="119"/>
  <c r="N227" i="119"/>
  <c r="N51" i="119"/>
  <c r="N89" i="119"/>
  <c r="N266" i="119"/>
  <c r="A81" i="119"/>
  <c r="A83" i="119"/>
  <c r="N69" i="119"/>
  <c r="A79" i="119"/>
  <c r="N77" i="119"/>
  <c r="N68" i="119"/>
  <c r="N50" i="119"/>
  <c r="I87" i="119"/>
  <c r="N47" i="119"/>
  <c r="A88" i="119"/>
  <c r="N64" i="119"/>
  <c r="N87" i="119"/>
  <c r="N75" i="119"/>
  <c r="N48" i="119"/>
  <c r="N88" i="119"/>
  <c r="N53" i="119"/>
  <c r="A75" i="119"/>
  <c r="N82" i="119"/>
  <c r="N66" i="119"/>
  <c r="A90" i="119"/>
  <c r="N54" i="119"/>
  <c r="N55" i="119"/>
  <c r="A87" i="119"/>
  <c r="N62" i="119"/>
  <c r="N78" i="119"/>
  <c r="A49" i="119"/>
  <c r="A86" i="119"/>
  <c r="A77" i="119"/>
  <c r="N71" i="119"/>
  <c r="N79" i="119"/>
  <c r="A48" i="119"/>
  <c r="N84" i="119"/>
  <c r="N67" i="119"/>
  <c r="N70" i="119"/>
  <c r="N57" i="119"/>
  <c r="A76" i="119"/>
  <c r="N83" i="119"/>
  <c r="N72" i="119"/>
  <c r="N59" i="119"/>
  <c r="A47" i="119"/>
  <c r="N80" i="119"/>
  <c r="N61" i="119"/>
  <c r="N34" i="119"/>
  <c r="N43" i="119"/>
  <c r="A45" i="119"/>
  <c r="A36" i="119"/>
  <c r="N9" i="119"/>
  <c r="A34" i="119"/>
  <c r="A31" i="119"/>
  <c r="D404" i="119"/>
  <c r="L377" i="119" s="1"/>
  <c r="AI438" i="118"/>
  <c r="N29" i="119"/>
  <c r="I42" i="119"/>
  <c r="N16" i="119"/>
  <c r="N8" i="119"/>
  <c r="N22" i="119"/>
  <c r="A40" i="119"/>
  <c r="A35" i="119"/>
  <c r="N24" i="119"/>
  <c r="N37" i="119"/>
  <c r="A39" i="119"/>
  <c r="N31" i="119"/>
  <c r="A2" i="119"/>
  <c r="N45" i="119"/>
  <c r="A29" i="119"/>
  <c r="N18" i="119"/>
  <c r="N26" i="119"/>
  <c r="A30" i="119"/>
  <c r="A44" i="119"/>
  <c r="N7" i="119"/>
  <c r="N15" i="119"/>
  <c r="N28" i="119"/>
  <c r="N14" i="119"/>
  <c r="N20" i="119"/>
  <c r="L369" i="119"/>
  <c r="H68" i="122"/>
  <c r="H293" i="122"/>
  <c r="D340" i="122"/>
  <c r="H248" i="122"/>
  <c r="D160" i="122"/>
  <c r="H113" i="122"/>
  <c r="H373" i="119"/>
  <c r="D375" i="119"/>
  <c r="E426" i="118"/>
  <c r="H23" i="122"/>
  <c r="H68" i="119"/>
  <c r="L252" i="119"/>
  <c r="H248" i="119"/>
  <c r="D295" i="119"/>
  <c r="H203" i="119"/>
  <c r="D25" i="119"/>
  <c r="D115" i="119"/>
  <c r="L343" i="122"/>
  <c r="L342" i="122"/>
  <c r="L72" i="122"/>
  <c r="L73" i="122"/>
  <c r="D205" i="122"/>
  <c r="H203" i="122"/>
  <c r="H338" i="119"/>
  <c r="D340" i="119"/>
  <c r="H158" i="119"/>
  <c r="D160" i="119"/>
  <c r="L54" i="60"/>
  <c r="L46" i="60"/>
  <c r="H16" i="39"/>
  <c r="H15" i="39"/>
  <c r="H13" i="39"/>
  <c r="H12" i="39"/>
  <c r="H11" i="39"/>
  <c r="H8" i="39"/>
  <c r="H3" i="39"/>
  <c r="A247" i="118" l="1"/>
  <c r="A248" i="118"/>
  <c r="A252" i="118"/>
  <c r="A246" i="118"/>
  <c r="A249" i="118"/>
  <c r="A250" i="118"/>
  <c r="A251" i="118"/>
  <c r="A244" i="118"/>
  <c r="A245" i="118"/>
  <c r="A298" i="118"/>
  <c r="A299" i="118"/>
  <c r="A302" i="118"/>
  <c r="A295" i="118"/>
  <c r="A296" i="118"/>
  <c r="A300" i="118"/>
  <c r="A301" i="118"/>
  <c r="A294" i="118"/>
  <c r="A297" i="118"/>
  <c r="A90" i="118"/>
  <c r="A98" i="118"/>
  <c r="A100" i="118"/>
  <c r="A94" i="118"/>
  <c r="A91" i="118"/>
  <c r="A99" i="118"/>
  <c r="A92" i="118"/>
  <c r="A93" i="118"/>
  <c r="A95" i="118"/>
  <c r="A96" i="118"/>
  <c r="A97" i="118"/>
  <c r="A44" i="118"/>
  <c r="A45" i="118"/>
  <c r="A46" i="118"/>
  <c r="A47" i="118"/>
  <c r="A40" i="118"/>
  <c r="A48" i="118"/>
  <c r="A41" i="118"/>
  <c r="A49" i="118"/>
  <c r="A42" i="118"/>
  <c r="A50" i="118"/>
  <c r="A43" i="118"/>
  <c r="A293" i="118"/>
  <c r="A291" i="118"/>
  <c r="A292" i="118"/>
  <c r="A39" i="118"/>
  <c r="A241" i="118"/>
  <c r="A243" i="118"/>
  <c r="A242" i="118"/>
  <c r="A89" i="118"/>
  <c r="P21" i="61"/>
  <c r="R21" i="61"/>
  <c r="P15" i="61"/>
  <c r="P16" i="61"/>
  <c r="D44" i="138"/>
  <c r="L44" i="138" s="1"/>
  <c r="AG21" i="13" l="1"/>
  <c r="A19" i="137"/>
  <c r="A17" i="137"/>
  <c r="A388" i="70"/>
  <c r="A387" i="70"/>
  <c r="A386" i="70"/>
  <c r="M402" i="70" l="1"/>
  <c r="M404" i="70"/>
  <c r="D381" i="70"/>
  <c r="H381" i="70" s="1"/>
  <c r="D380" i="70"/>
  <c r="H380" i="70" s="1"/>
  <c r="D379" i="70"/>
  <c r="H379" i="70" s="1"/>
  <c r="A367" i="70"/>
  <c r="D367" i="70" s="1"/>
  <c r="H367" i="70" s="1"/>
  <c r="A366" i="70"/>
  <c r="A365" i="70"/>
  <c r="A320" i="70"/>
  <c r="K404" i="70" l="1"/>
  <c r="K403" i="70"/>
  <c r="K402" i="70"/>
  <c r="D383" i="70"/>
  <c r="J404" i="70"/>
  <c r="J402" i="70"/>
  <c r="R675" i="73"/>
  <c r="Q675" i="73"/>
  <c r="N675" i="73"/>
  <c r="I675" i="73"/>
  <c r="R674" i="73"/>
  <c r="Q674" i="73"/>
  <c r="N674" i="73"/>
  <c r="I674" i="73"/>
  <c r="R673" i="73"/>
  <c r="Q673" i="73"/>
  <c r="N673" i="73"/>
  <c r="I673" i="73"/>
  <c r="R672" i="73"/>
  <c r="Q672" i="73"/>
  <c r="N672" i="73"/>
  <c r="I672" i="73"/>
  <c r="R671" i="73"/>
  <c r="Q671" i="73"/>
  <c r="N671" i="73"/>
  <c r="I671" i="73"/>
  <c r="R670" i="73"/>
  <c r="Q670" i="73"/>
  <c r="N670" i="73"/>
  <c r="I670" i="73"/>
  <c r="R669" i="73"/>
  <c r="Q669" i="73"/>
  <c r="N669" i="73"/>
  <c r="I669" i="73"/>
  <c r="R668" i="73"/>
  <c r="Q668" i="73"/>
  <c r="N668" i="73"/>
  <c r="I668" i="73"/>
  <c r="R667" i="73"/>
  <c r="Q667" i="73"/>
  <c r="N667" i="73"/>
  <c r="I667" i="73"/>
  <c r="R666" i="73"/>
  <c r="Q666" i="73"/>
  <c r="N666" i="73"/>
  <c r="I666" i="73"/>
  <c r="R665" i="73"/>
  <c r="Q665" i="73"/>
  <c r="N665" i="73"/>
  <c r="I665" i="73"/>
  <c r="R664" i="73"/>
  <c r="Q664" i="73"/>
  <c r="N664" i="73"/>
  <c r="I664" i="73"/>
  <c r="R663" i="73"/>
  <c r="Q663" i="73"/>
  <c r="N663" i="73"/>
  <c r="I663" i="73"/>
  <c r="R662" i="73"/>
  <c r="Q662" i="73"/>
  <c r="N662" i="73"/>
  <c r="I662" i="73"/>
  <c r="R661" i="73"/>
  <c r="Q661" i="73"/>
  <c r="N661" i="73"/>
  <c r="I661" i="73"/>
  <c r="R660" i="73"/>
  <c r="Q660" i="73"/>
  <c r="N660" i="73"/>
  <c r="I660" i="73"/>
  <c r="R659" i="73"/>
  <c r="Q659" i="73"/>
  <c r="N659" i="73"/>
  <c r="I659" i="73"/>
  <c r="R658" i="73"/>
  <c r="Q658" i="73"/>
  <c r="N658" i="73"/>
  <c r="I658" i="73"/>
  <c r="R657" i="73"/>
  <c r="Q657" i="73"/>
  <c r="N657" i="73"/>
  <c r="I657" i="73"/>
  <c r="R656" i="73"/>
  <c r="Q656" i="73"/>
  <c r="N656" i="73"/>
  <c r="I656" i="73"/>
  <c r="R655" i="73"/>
  <c r="Q655" i="73"/>
  <c r="N655" i="73"/>
  <c r="I655" i="73"/>
  <c r="R654" i="73"/>
  <c r="Q654" i="73"/>
  <c r="N654" i="73"/>
  <c r="I654" i="73"/>
  <c r="R653" i="73"/>
  <c r="Q653" i="73"/>
  <c r="N653" i="73"/>
  <c r="I653" i="73"/>
  <c r="I652" i="73"/>
  <c r="I651" i="73"/>
  <c r="R650" i="73"/>
  <c r="Q650" i="73"/>
  <c r="N650" i="73"/>
  <c r="I650" i="73"/>
  <c r="R649" i="73"/>
  <c r="Q649" i="73"/>
  <c r="N649" i="73"/>
  <c r="I649" i="73"/>
  <c r="R648" i="73"/>
  <c r="Q648" i="73"/>
  <c r="N648" i="73"/>
  <c r="I648" i="73"/>
  <c r="R647" i="73"/>
  <c r="Q647" i="73"/>
  <c r="N647" i="73"/>
  <c r="I647" i="73"/>
  <c r="R646" i="73"/>
  <c r="Q646" i="73"/>
  <c r="N646" i="73"/>
  <c r="I646" i="73"/>
  <c r="R645" i="73"/>
  <c r="Q645" i="73"/>
  <c r="N645" i="73"/>
  <c r="I645" i="73"/>
  <c r="R644" i="73"/>
  <c r="Q644" i="73"/>
  <c r="N644" i="73"/>
  <c r="I644" i="73"/>
  <c r="R643" i="73"/>
  <c r="Q643" i="73"/>
  <c r="N643" i="73"/>
  <c r="I643" i="73"/>
  <c r="R642" i="73"/>
  <c r="Q642" i="73"/>
  <c r="N642" i="73"/>
  <c r="I642" i="73"/>
  <c r="R641" i="73"/>
  <c r="Q641" i="73"/>
  <c r="N641" i="73"/>
  <c r="I641" i="73"/>
  <c r="R640" i="73"/>
  <c r="Q640" i="73"/>
  <c r="N640" i="73"/>
  <c r="I640" i="73"/>
  <c r="R639" i="73"/>
  <c r="Q639" i="73"/>
  <c r="N639" i="73"/>
  <c r="I639" i="73"/>
  <c r="R638" i="73"/>
  <c r="Q638" i="73"/>
  <c r="N638" i="73"/>
  <c r="I638" i="73"/>
  <c r="R637" i="73"/>
  <c r="Q637" i="73"/>
  <c r="N637" i="73"/>
  <c r="I637" i="73"/>
  <c r="R636" i="73"/>
  <c r="Q636" i="73"/>
  <c r="N636" i="73"/>
  <c r="I636" i="73"/>
  <c r="R635" i="73"/>
  <c r="Q635" i="73"/>
  <c r="N635" i="73"/>
  <c r="I635" i="73"/>
  <c r="R634" i="73"/>
  <c r="Q634" i="73"/>
  <c r="N634" i="73"/>
  <c r="I634" i="73"/>
  <c r="R633" i="73"/>
  <c r="Q633" i="73"/>
  <c r="N633" i="73"/>
  <c r="I633" i="73"/>
  <c r="R632" i="73"/>
  <c r="Q632" i="73"/>
  <c r="N632" i="73"/>
  <c r="I632" i="73"/>
  <c r="R631" i="73"/>
  <c r="Q631" i="73"/>
  <c r="N631" i="73"/>
  <c r="I631" i="73"/>
  <c r="R630" i="73"/>
  <c r="Q630" i="73"/>
  <c r="N630" i="73"/>
  <c r="I630" i="73"/>
  <c r="R629" i="73"/>
  <c r="Q629" i="73"/>
  <c r="N629" i="73"/>
  <c r="I629" i="73"/>
  <c r="R628" i="73"/>
  <c r="Q628" i="73"/>
  <c r="N628" i="73"/>
  <c r="I628" i="73"/>
  <c r="I627" i="73"/>
  <c r="I626" i="73"/>
  <c r="R625" i="73"/>
  <c r="Q625" i="73"/>
  <c r="N625" i="73"/>
  <c r="R624" i="73"/>
  <c r="Q624" i="73"/>
  <c r="N624" i="73"/>
  <c r="R623" i="73"/>
  <c r="Q623" i="73"/>
  <c r="N623" i="73"/>
  <c r="R622" i="73"/>
  <c r="Q622" i="73"/>
  <c r="N622" i="73"/>
  <c r="R621" i="73"/>
  <c r="Q621" i="73"/>
  <c r="N621" i="73"/>
  <c r="R620" i="73"/>
  <c r="Q620" i="73"/>
  <c r="N620" i="73"/>
  <c r="R619" i="73"/>
  <c r="Q619" i="73"/>
  <c r="N619" i="73"/>
  <c r="R618" i="73"/>
  <c r="Q618" i="73"/>
  <c r="N618" i="73"/>
  <c r="AB617" i="73"/>
  <c r="AB618" i="73" s="1"/>
  <c r="N606" i="73" s="1"/>
  <c r="T70" i="60" s="1"/>
  <c r="Y617" i="73"/>
  <c r="X617" i="73"/>
  <c r="W617" i="73"/>
  <c r="R617" i="73"/>
  <c r="Q617" i="73"/>
  <c r="N617" i="73"/>
  <c r="R616" i="73"/>
  <c r="Q616" i="73"/>
  <c r="N616" i="73"/>
  <c r="R615" i="73"/>
  <c r="N615" i="73"/>
  <c r="R614" i="73"/>
  <c r="Q614" i="73"/>
  <c r="N614" i="73"/>
  <c r="R613" i="73"/>
  <c r="Q613" i="73"/>
  <c r="N613" i="73"/>
  <c r="K613" i="73"/>
  <c r="R612" i="73"/>
  <c r="Q612" i="73"/>
  <c r="P611" i="73"/>
  <c r="O611" i="73"/>
  <c r="S606" i="73"/>
  <c r="P606" i="73"/>
  <c r="M606" i="73"/>
  <c r="L606" i="73"/>
  <c r="K606" i="73"/>
  <c r="S425" i="72" s="1"/>
  <c r="E428" i="72" s="1"/>
  <c r="S604" i="73"/>
  <c r="T604" i="73" s="1"/>
  <c r="P604" i="73"/>
  <c r="E416" i="72" s="1"/>
  <c r="N70" i="60" l="1"/>
  <c r="M70" i="60" s="1"/>
  <c r="E12" i="14"/>
  <c r="E21" i="13"/>
  <c r="D402" i="138"/>
  <c r="L402" i="138" s="1"/>
  <c r="E414" i="72"/>
  <c r="AA440" i="72"/>
  <c r="E434" i="55"/>
  <c r="K614" i="73"/>
  <c r="L369" i="70"/>
  <c r="D402" i="70"/>
  <c r="L402" i="70" s="1"/>
  <c r="L388" i="70"/>
  <c r="L387" i="70"/>
  <c r="L366" i="70"/>
  <c r="H383" i="70"/>
  <c r="D385" i="70"/>
  <c r="B12" i="14"/>
  <c r="Q604" i="73"/>
  <c r="R611" i="73"/>
  <c r="R610" i="73" s="1"/>
  <c r="AI425" i="72" s="1"/>
  <c r="Q611" i="73"/>
  <c r="Q610" i="73" s="1"/>
  <c r="N611" i="73"/>
  <c r="N610" i="73" s="1"/>
  <c r="T606" i="73"/>
  <c r="O610" i="73"/>
  <c r="P610" i="73"/>
  <c r="R14" i="73"/>
  <c r="Q14" i="73"/>
  <c r="D14" i="61" l="1"/>
  <c r="G21" i="13"/>
  <c r="G16" i="137" s="1"/>
  <c r="A16" i="137" s="1"/>
  <c r="A12" i="14"/>
  <c r="G12" i="14"/>
  <c r="H362" i="138"/>
  <c r="A394" i="138" s="1"/>
  <c r="E417" i="72"/>
  <c r="K425" i="72"/>
  <c r="L405" i="70"/>
  <c r="L377" i="70" s="1"/>
  <c r="D396" i="138"/>
  <c r="AA425" i="72"/>
  <c r="R70" i="60"/>
  <c r="U70" i="60"/>
  <c r="V70" i="60" s="1"/>
  <c r="D396" i="70"/>
  <c r="O70" i="60" s="1"/>
  <c r="K615" i="73"/>
  <c r="H362" i="70"/>
  <c r="A405" i="70" s="1"/>
  <c r="I602" i="73"/>
  <c r="I604" i="73"/>
  <c r="I612" i="73"/>
  <c r="I620" i="73"/>
  <c r="I605" i="73"/>
  <c r="I613" i="73"/>
  <c r="I621" i="73"/>
  <c r="I606" i="73"/>
  <c r="I614" i="73"/>
  <c r="I622" i="73"/>
  <c r="I607" i="73"/>
  <c r="I615" i="73"/>
  <c r="I623" i="73"/>
  <c r="I608" i="73"/>
  <c r="I616" i="73"/>
  <c r="I624" i="73"/>
  <c r="I609" i="73"/>
  <c r="I617" i="73"/>
  <c r="I625" i="73"/>
  <c r="I610" i="73"/>
  <c r="I618" i="73"/>
  <c r="I601" i="73"/>
  <c r="I603" i="73"/>
  <c r="I611" i="73"/>
  <c r="I619" i="73"/>
  <c r="U603" i="73"/>
  <c r="U611" i="73"/>
  <c r="U619" i="73"/>
  <c r="J602" i="73"/>
  <c r="J610" i="73"/>
  <c r="J618" i="73"/>
  <c r="J601" i="73"/>
  <c r="U604" i="73"/>
  <c r="U612" i="73"/>
  <c r="U620" i="73"/>
  <c r="J603" i="73"/>
  <c r="J611" i="73"/>
  <c r="J619" i="73"/>
  <c r="J604" i="73"/>
  <c r="J620" i="73"/>
  <c r="U606" i="73"/>
  <c r="U622" i="73"/>
  <c r="J605" i="73"/>
  <c r="J621" i="73"/>
  <c r="U615" i="73"/>
  <c r="U623" i="73"/>
  <c r="J614" i="73"/>
  <c r="J622" i="73"/>
  <c r="U624" i="73"/>
  <c r="J607" i="73"/>
  <c r="J623" i="73"/>
  <c r="U617" i="73"/>
  <c r="U625" i="73"/>
  <c r="J616" i="73"/>
  <c r="J617" i="73"/>
  <c r="U605" i="73"/>
  <c r="U613" i="73"/>
  <c r="U621" i="73"/>
  <c r="J612" i="73"/>
  <c r="U614" i="73"/>
  <c r="J613" i="73"/>
  <c r="U607" i="73"/>
  <c r="J606" i="73"/>
  <c r="U616" i="73"/>
  <c r="J615" i="73"/>
  <c r="U609" i="73"/>
  <c r="J608" i="73"/>
  <c r="J624" i="73"/>
  <c r="U608" i="73"/>
  <c r="U602" i="73"/>
  <c r="U610" i="73"/>
  <c r="U618" i="73"/>
  <c r="U601" i="73"/>
  <c r="J609" i="73"/>
  <c r="J625" i="73"/>
  <c r="O606" i="73"/>
  <c r="Q70" i="60" s="1"/>
  <c r="P304" i="73"/>
  <c r="E214" i="72" s="1"/>
  <c r="R393" i="73"/>
  <c r="Q393" i="73"/>
  <c r="N393" i="73"/>
  <c r="AB392" i="73"/>
  <c r="AB393" i="73" s="1"/>
  <c r="N381" i="73" s="1"/>
  <c r="Y392" i="73"/>
  <c r="Q379" i="73" s="1"/>
  <c r="E15" i="13" s="1"/>
  <c r="X392" i="73"/>
  <c r="W392" i="73"/>
  <c r="R392" i="73"/>
  <c r="Q392" i="73"/>
  <c r="N392" i="73"/>
  <c r="R391" i="73"/>
  <c r="Q391" i="73"/>
  <c r="N391" i="73"/>
  <c r="R390" i="73"/>
  <c r="Q390" i="73"/>
  <c r="N390" i="73"/>
  <c r="R389" i="73"/>
  <c r="Q389" i="73"/>
  <c r="N389" i="73"/>
  <c r="R388" i="73"/>
  <c r="Q388" i="73"/>
  <c r="N388" i="73"/>
  <c r="K388" i="73"/>
  <c r="K389" i="73" s="1"/>
  <c r="K390" i="73" s="1"/>
  <c r="K391" i="73" s="1"/>
  <c r="K392" i="73" s="1"/>
  <c r="K393" i="73" s="1"/>
  <c r="R387" i="73"/>
  <c r="Q387" i="73"/>
  <c r="N387" i="73"/>
  <c r="P386" i="73"/>
  <c r="O386" i="73"/>
  <c r="S381" i="73"/>
  <c r="P381" i="73"/>
  <c r="D267" i="138" s="1"/>
  <c r="M381" i="73"/>
  <c r="L381" i="73"/>
  <c r="K381" i="73"/>
  <c r="T379" i="73"/>
  <c r="P379" i="73"/>
  <c r="E265" i="72" s="1"/>
  <c r="R468" i="73"/>
  <c r="Q468" i="73"/>
  <c r="N468" i="73"/>
  <c r="AB467" i="73"/>
  <c r="AB468" i="73" s="1"/>
  <c r="N456" i="73" s="1"/>
  <c r="Y467" i="73"/>
  <c r="Q454" i="73" s="1"/>
  <c r="E17" i="13" s="1"/>
  <c r="X467" i="73"/>
  <c r="W467" i="73"/>
  <c r="R467" i="73"/>
  <c r="Q467" i="73"/>
  <c r="N467" i="73"/>
  <c r="R466" i="73"/>
  <c r="Q466" i="73"/>
  <c r="N466" i="73"/>
  <c r="R465" i="73"/>
  <c r="Q465" i="73"/>
  <c r="N465" i="73"/>
  <c r="R464" i="73"/>
  <c r="Q464" i="73"/>
  <c r="N464" i="73"/>
  <c r="R463" i="73"/>
  <c r="Q463" i="73"/>
  <c r="K463" i="73"/>
  <c r="K464" i="73" s="1"/>
  <c r="K465" i="73" s="1"/>
  <c r="K466" i="73" s="1"/>
  <c r="K467" i="73" s="1"/>
  <c r="K468" i="73" s="1"/>
  <c r="R462" i="73"/>
  <c r="Q462" i="73"/>
  <c r="P461" i="73"/>
  <c r="O461" i="73"/>
  <c r="S456" i="73"/>
  <c r="P456" i="73"/>
  <c r="D312" i="138" s="1"/>
  <c r="L312" i="138" s="1"/>
  <c r="M456" i="73"/>
  <c r="L456" i="73"/>
  <c r="K456" i="73"/>
  <c r="S454" i="73"/>
  <c r="T454" i="73" s="1"/>
  <c r="P454" i="73"/>
  <c r="R543" i="73"/>
  <c r="Q543" i="73"/>
  <c r="N543" i="73"/>
  <c r="AB542" i="73"/>
  <c r="AB543" i="73" s="1"/>
  <c r="N531" i="73" s="1"/>
  <c r="Y542" i="73"/>
  <c r="Q529" i="73" s="1"/>
  <c r="E19" i="13" s="1"/>
  <c r="X542" i="73"/>
  <c r="W542" i="73"/>
  <c r="R542" i="73"/>
  <c r="Q542" i="73"/>
  <c r="N542" i="73"/>
  <c r="R541" i="73"/>
  <c r="Q541" i="73"/>
  <c r="N541" i="73"/>
  <c r="R540" i="73"/>
  <c r="Q540" i="73"/>
  <c r="R539" i="73"/>
  <c r="Q539" i="73"/>
  <c r="N539" i="73"/>
  <c r="R538" i="73"/>
  <c r="Q538" i="73"/>
  <c r="K538" i="73"/>
  <c r="K539" i="73" s="1"/>
  <c r="K540" i="73" s="1"/>
  <c r="K541" i="73" s="1"/>
  <c r="K542" i="73" s="1"/>
  <c r="K543" i="73" s="1"/>
  <c r="R537" i="73"/>
  <c r="Q537" i="73"/>
  <c r="P536" i="73"/>
  <c r="O536" i="73"/>
  <c r="S531" i="73"/>
  <c r="P531" i="73"/>
  <c r="D357" i="138" s="1"/>
  <c r="L357" i="138" s="1"/>
  <c r="M531" i="73"/>
  <c r="L531" i="73"/>
  <c r="K531" i="73"/>
  <c r="S529" i="73"/>
  <c r="T529" i="73" s="1"/>
  <c r="P529" i="73"/>
  <c r="E366" i="72" s="1"/>
  <c r="F30" i="59"/>
  <c r="N393" i="138" l="1"/>
  <c r="N402" i="138"/>
  <c r="N396" i="138"/>
  <c r="N384" i="138"/>
  <c r="N392" i="138"/>
  <c r="N365" i="138"/>
  <c r="A405" i="138"/>
  <c r="A399" i="138"/>
  <c r="I402" i="138"/>
  <c r="N372" i="138"/>
  <c r="N389" i="138"/>
  <c r="P14" i="61"/>
  <c r="A14" i="61"/>
  <c r="N387" i="138"/>
  <c r="A398" i="138"/>
  <c r="N403" i="138"/>
  <c r="N364" i="138"/>
  <c r="A397" i="138"/>
  <c r="N386" i="138"/>
  <c r="N397" i="138"/>
  <c r="N363" i="138"/>
  <c r="A362" i="138"/>
  <c r="N398" i="138"/>
  <c r="A390" i="138"/>
  <c r="N391" i="138"/>
  <c r="N405" i="138"/>
  <c r="N381" i="138"/>
  <c r="N361" i="138"/>
  <c r="N374" i="138"/>
  <c r="A391" i="138"/>
  <c r="A364" i="138"/>
  <c r="A402" i="138"/>
  <c r="N379" i="138"/>
  <c r="N375" i="138"/>
  <c r="N382" i="138"/>
  <c r="S440" i="72"/>
  <c r="P70" i="60"/>
  <c r="A70" i="60" s="1"/>
  <c r="N383" i="138"/>
  <c r="N394" i="138"/>
  <c r="N376" i="138"/>
  <c r="A389" i="138"/>
  <c r="N368" i="138"/>
  <c r="N378" i="138"/>
  <c r="N400" i="138"/>
  <c r="N367" i="138"/>
  <c r="N370" i="138"/>
  <c r="N371" i="138"/>
  <c r="N395" i="138"/>
  <c r="N362" i="138"/>
  <c r="N390" i="138"/>
  <c r="A400" i="138"/>
  <c r="A396" i="138"/>
  <c r="N388" i="138"/>
  <c r="N399" i="138"/>
  <c r="A404" i="138"/>
  <c r="A403" i="138"/>
  <c r="A393" i="138"/>
  <c r="N377" i="138"/>
  <c r="A395" i="138"/>
  <c r="N380" i="138"/>
  <c r="N366" i="138"/>
  <c r="N369" i="138"/>
  <c r="A401" i="138"/>
  <c r="N385" i="138"/>
  <c r="A363" i="138"/>
  <c r="N373" i="138"/>
  <c r="N404" i="138"/>
  <c r="A361" i="138"/>
  <c r="N401" i="138"/>
  <c r="A392" i="138"/>
  <c r="A412" i="72"/>
  <c r="A451" i="72"/>
  <c r="A452" i="72"/>
  <c r="A453" i="72"/>
  <c r="A446" i="72"/>
  <c r="A454" i="72"/>
  <c r="A447" i="72"/>
  <c r="A455" i="72"/>
  <c r="A448" i="72"/>
  <c r="A456" i="72"/>
  <c r="A449" i="72"/>
  <c r="A450" i="72"/>
  <c r="A434" i="72"/>
  <c r="S441" i="72"/>
  <c r="A415" i="72"/>
  <c r="A445" i="72"/>
  <c r="A441" i="72"/>
  <c r="A422" i="72"/>
  <c r="A428" i="72"/>
  <c r="A431" i="72"/>
  <c r="A423" i="72"/>
  <c r="A432" i="72"/>
  <c r="A414" i="72"/>
  <c r="A420" i="72"/>
  <c r="A411" i="72"/>
  <c r="A424" i="72"/>
  <c r="A407" i="72"/>
  <c r="A427" i="72"/>
  <c r="A435" i="72"/>
  <c r="A416" i="72"/>
  <c r="A437" i="72"/>
  <c r="A409" i="72"/>
  <c r="A418" i="72"/>
  <c r="A408" i="72"/>
  <c r="A429" i="72"/>
  <c r="A425" i="72"/>
  <c r="A426" i="72"/>
  <c r="A421" i="72"/>
  <c r="A417" i="72"/>
  <c r="A439" i="72"/>
  <c r="A410" i="72"/>
  <c r="A438" i="72"/>
  <c r="A413" i="72"/>
  <c r="A433" i="72"/>
  <c r="A419" i="72"/>
  <c r="A430" i="72"/>
  <c r="A436" i="72"/>
  <c r="T62" i="60"/>
  <c r="T54" i="60"/>
  <c r="T46" i="60"/>
  <c r="D13" i="61"/>
  <c r="H317" i="138"/>
  <c r="H272" i="138"/>
  <c r="L267" i="138"/>
  <c r="H227" i="138"/>
  <c r="I267" i="138" s="1"/>
  <c r="H378" i="70"/>
  <c r="B10" i="14"/>
  <c r="E315" i="72"/>
  <c r="D12" i="61"/>
  <c r="A391" i="70"/>
  <c r="K616" i="73"/>
  <c r="K617" i="73" s="1"/>
  <c r="K618" i="73" s="1"/>
  <c r="K619" i="73" s="1"/>
  <c r="K620" i="73" s="1"/>
  <c r="K621" i="73" s="1"/>
  <c r="K622" i="73" s="1"/>
  <c r="K623" i="73" s="1"/>
  <c r="K624" i="73" s="1"/>
  <c r="K625" i="73" s="1"/>
  <c r="A395" i="70"/>
  <c r="A389" i="70"/>
  <c r="A400" i="70"/>
  <c r="A362" i="70"/>
  <c r="A392" i="70"/>
  <c r="A401" i="70"/>
  <c r="A361" i="70"/>
  <c r="A364" i="70"/>
  <c r="A398" i="70"/>
  <c r="A397" i="70"/>
  <c r="A390" i="70"/>
  <c r="A396" i="70"/>
  <c r="A404" i="70"/>
  <c r="A393" i="70"/>
  <c r="A394" i="70"/>
  <c r="A399" i="70"/>
  <c r="A402" i="70"/>
  <c r="A363" i="70"/>
  <c r="A403" i="70"/>
  <c r="I402" i="70"/>
  <c r="N368" i="70"/>
  <c r="N376" i="70"/>
  <c r="N384" i="70"/>
  <c r="N392" i="70"/>
  <c r="N400" i="70"/>
  <c r="N369" i="70"/>
  <c r="N377" i="70"/>
  <c r="N385" i="70"/>
  <c r="N393" i="70"/>
  <c r="N401" i="70"/>
  <c r="N362" i="70"/>
  <c r="N370" i="70"/>
  <c r="N378" i="70"/>
  <c r="N386" i="70"/>
  <c r="N394" i="70"/>
  <c r="N402" i="70"/>
  <c r="N363" i="70"/>
  <c r="N371" i="70"/>
  <c r="N379" i="70"/>
  <c r="N387" i="70"/>
  <c r="N395" i="70"/>
  <c r="N403" i="70"/>
  <c r="N366" i="70"/>
  <c r="N382" i="70"/>
  <c r="N398" i="70"/>
  <c r="N399" i="70"/>
  <c r="N396" i="70"/>
  <c r="N365" i="70"/>
  <c r="N367" i="70"/>
  <c r="N383" i="70"/>
  <c r="N380" i="70"/>
  <c r="N381" i="70"/>
  <c r="N372" i="70"/>
  <c r="N388" i="70"/>
  <c r="N404" i="70"/>
  <c r="N373" i="70"/>
  <c r="N389" i="70"/>
  <c r="N405" i="70"/>
  <c r="N374" i="70"/>
  <c r="N390" i="70"/>
  <c r="N361" i="70"/>
  <c r="N375" i="70"/>
  <c r="N391" i="70"/>
  <c r="N364" i="70"/>
  <c r="N397" i="70"/>
  <c r="P535" i="73"/>
  <c r="U629" i="73"/>
  <c r="U637" i="73"/>
  <c r="U645" i="73"/>
  <c r="U653" i="73"/>
  <c r="U661" i="73"/>
  <c r="U669" i="73"/>
  <c r="J626" i="73"/>
  <c r="J634" i="73"/>
  <c r="J642" i="73"/>
  <c r="J650" i="73"/>
  <c r="J658" i="73"/>
  <c r="J666" i="73"/>
  <c r="J674" i="73"/>
  <c r="U630" i="73"/>
  <c r="U638" i="73"/>
  <c r="U646" i="73"/>
  <c r="U654" i="73"/>
  <c r="U662" i="73"/>
  <c r="J627" i="73"/>
  <c r="J635" i="73"/>
  <c r="J643" i="73"/>
  <c r="J651" i="73"/>
  <c r="J659" i="73"/>
  <c r="J667" i="73"/>
  <c r="J675" i="73"/>
  <c r="U631" i="73"/>
  <c r="U647" i="73"/>
  <c r="U663" i="73"/>
  <c r="U671" i="73"/>
  <c r="J636" i="73"/>
  <c r="J644" i="73"/>
  <c r="J668" i="73"/>
  <c r="U664" i="73"/>
  <c r="J629" i="73"/>
  <c r="J645" i="73"/>
  <c r="J661" i="73"/>
  <c r="U665" i="73"/>
  <c r="J646" i="73"/>
  <c r="J670" i="73"/>
  <c r="U626" i="73"/>
  <c r="U634" i="73"/>
  <c r="U642" i="73"/>
  <c r="U650" i="73"/>
  <c r="U658" i="73"/>
  <c r="U666" i="73"/>
  <c r="U674" i="73"/>
  <c r="J631" i="73"/>
  <c r="J639" i="73"/>
  <c r="J647" i="73"/>
  <c r="J655" i="73"/>
  <c r="J663" i="73"/>
  <c r="J671" i="73"/>
  <c r="J641" i="73"/>
  <c r="J657" i="73"/>
  <c r="J673" i="73"/>
  <c r="U655" i="73"/>
  <c r="J628" i="73"/>
  <c r="J652" i="73"/>
  <c r="U632" i="73"/>
  <c r="U640" i="73"/>
  <c r="U648" i="73"/>
  <c r="U656" i="73"/>
  <c r="U672" i="73"/>
  <c r="J637" i="73"/>
  <c r="J653" i="73"/>
  <c r="J669" i="73"/>
  <c r="U633" i="73"/>
  <c r="U649" i="73"/>
  <c r="U657" i="73"/>
  <c r="U673" i="73"/>
  <c r="J638" i="73"/>
  <c r="J654" i="73"/>
  <c r="U627" i="73"/>
  <c r="U635" i="73"/>
  <c r="U643" i="73"/>
  <c r="U651" i="73"/>
  <c r="U659" i="73"/>
  <c r="U667" i="73"/>
  <c r="U675" i="73"/>
  <c r="J632" i="73"/>
  <c r="J640" i="73"/>
  <c r="J648" i="73"/>
  <c r="J656" i="73"/>
  <c r="J664" i="73"/>
  <c r="J672" i="73"/>
  <c r="U628" i="73"/>
  <c r="U636" i="73"/>
  <c r="U644" i="73"/>
  <c r="U652" i="73"/>
  <c r="U660" i="73"/>
  <c r="U668" i="73"/>
  <c r="J633" i="73"/>
  <c r="J649" i="73"/>
  <c r="J665" i="73"/>
  <c r="U670" i="73"/>
  <c r="U639" i="73"/>
  <c r="J660" i="73"/>
  <c r="U641" i="73"/>
  <c r="J630" i="73"/>
  <c r="J662" i="73"/>
  <c r="U543" i="73"/>
  <c r="U535" i="73"/>
  <c r="U527" i="73"/>
  <c r="U534" i="73"/>
  <c r="U541" i="73"/>
  <c r="U540" i="73"/>
  <c r="U539" i="73"/>
  <c r="U538" i="73"/>
  <c r="U537" i="73"/>
  <c r="U529" i="73"/>
  <c r="U544" i="73"/>
  <c r="U536" i="73"/>
  <c r="U528" i="73"/>
  <c r="U542" i="73"/>
  <c r="U526" i="73"/>
  <c r="U533" i="73"/>
  <c r="U532" i="73"/>
  <c r="U531" i="73"/>
  <c r="U546" i="73"/>
  <c r="U530" i="73"/>
  <c r="U545" i="73"/>
  <c r="U465" i="73"/>
  <c r="U457" i="73"/>
  <c r="U456" i="73"/>
  <c r="U471" i="73"/>
  <c r="U455" i="73"/>
  <c r="U470" i="73"/>
  <c r="U454" i="73"/>
  <c r="U469" i="73"/>
  <c r="U453" i="73"/>
  <c r="U468" i="73"/>
  <c r="U452" i="73"/>
  <c r="U459" i="73"/>
  <c r="U466" i="73"/>
  <c r="U458" i="73"/>
  <c r="U464" i="73"/>
  <c r="U463" i="73"/>
  <c r="U462" i="73"/>
  <c r="U461" i="73"/>
  <c r="U460" i="73"/>
  <c r="U467" i="73"/>
  <c r="U451" i="73"/>
  <c r="U396" i="73"/>
  <c r="U388" i="73"/>
  <c r="U380" i="73"/>
  <c r="U395" i="73"/>
  <c r="U379" i="73"/>
  <c r="U386" i="73"/>
  <c r="U385" i="73"/>
  <c r="U384" i="73"/>
  <c r="U383" i="73"/>
  <c r="U382" i="73"/>
  <c r="U389" i="73"/>
  <c r="U381" i="73"/>
  <c r="U387" i="73"/>
  <c r="U394" i="73"/>
  <c r="U378" i="73"/>
  <c r="U393" i="73"/>
  <c r="U377" i="73"/>
  <c r="U392" i="73"/>
  <c r="U376" i="73"/>
  <c r="U391" i="73"/>
  <c r="U390" i="73"/>
  <c r="T381" i="73"/>
  <c r="T456" i="73"/>
  <c r="O460" i="73"/>
  <c r="P460" i="73"/>
  <c r="T531" i="73"/>
  <c r="P385" i="73"/>
  <c r="O535" i="73"/>
  <c r="O385" i="73"/>
  <c r="A442" i="72" l="1"/>
  <c r="A444" i="72"/>
  <c r="A443" i="72"/>
  <c r="A440" i="72"/>
  <c r="J16" i="137"/>
  <c r="M16" i="137" s="1"/>
  <c r="D11" i="61"/>
  <c r="R11" i="61" s="1"/>
  <c r="G17" i="13"/>
  <c r="N257" i="138"/>
  <c r="N228" i="138"/>
  <c r="A226" i="138"/>
  <c r="N262" i="138"/>
  <c r="N231" i="138"/>
  <c r="A263" i="138"/>
  <c r="A257" i="138"/>
  <c r="A228" i="138"/>
  <c r="N256" i="138"/>
  <c r="N247" i="138"/>
  <c r="A254" i="138"/>
  <c r="N266" i="138"/>
  <c r="A261" i="138"/>
  <c r="N240" i="138"/>
  <c r="N233" i="138"/>
  <c r="A266" i="138"/>
  <c r="A259" i="138"/>
  <c r="N243" i="138"/>
  <c r="A227" i="138"/>
  <c r="N235" i="138"/>
  <c r="N246" i="138"/>
  <c r="N253" i="138"/>
  <c r="N250" i="138"/>
  <c r="A258" i="138"/>
  <c r="N245" i="138"/>
  <c r="N265" i="138"/>
  <c r="N236" i="138"/>
  <c r="N226" i="138"/>
  <c r="A229" i="138"/>
  <c r="A262" i="138"/>
  <c r="N227" i="138"/>
  <c r="N230" i="138"/>
  <c r="N238" i="138"/>
  <c r="N269" i="138"/>
  <c r="A264" i="138"/>
  <c r="N270" i="138"/>
  <c r="N241" i="138"/>
  <c r="N255" i="138"/>
  <c r="N252" i="138"/>
  <c r="A255" i="138"/>
  <c r="N258" i="138"/>
  <c r="N264" i="138"/>
  <c r="N248" i="138"/>
  <c r="A256" i="138"/>
  <c r="N261" i="138"/>
  <c r="N242" i="138"/>
  <c r="N251" i="138"/>
  <c r="N244" i="138"/>
  <c r="N229" i="138"/>
  <c r="N249" i="138"/>
  <c r="N234" i="138"/>
  <c r="N237" i="138"/>
  <c r="A268" i="138"/>
  <c r="N232" i="138"/>
  <c r="A267" i="138"/>
  <c r="A269" i="138"/>
  <c r="A270" i="138"/>
  <c r="N260" i="138"/>
  <c r="N259" i="138"/>
  <c r="A260" i="138"/>
  <c r="A265" i="138"/>
  <c r="N268" i="138"/>
  <c r="N254" i="138"/>
  <c r="N263" i="138"/>
  <c r="N267" i="138"/>
  <c r="N239" i="138"/>
  <c r="A309" i="138"/>
  <c r="N282" i="138"/>
  <c r="N278" i="138"/>
  <c r="N312" i="138"/>
  <c r="A308" i="138"/>
  <c r="N307" i="138"/>
  <c r="N302" i="138"/>
  <c r="I312" i="138"/>
  <c r="A300" i="138"/>
  <c r="A272" i="138"/>
  <c r="N314" i="138"/>
  <c r="N280" i="138"/>
  <c r="N308" i="138"/>
  <c r="A310" i="138"/>
  <c r="N277" i="138"/>
  <c r="N279" i="138"/>
  <c r="N287" i="138"/>
  <c r="A311" i="138"/>
  <c r="N288" i="138"/>
  <c r="A305" i="138"/>
  <c r="N298" i="138"/>
  <c r="N294" i="138"/>
  <c r="N306" i="138"/>
  <c r="N299" i="138"/>
  <c r="N295" i="138"/>
  <c r="N310" i="138"/>
  <c r="N296" i="138"/>
  <c r="N289" i="138"/>
  <c r="N274" i="138"/>
  <c r="A271" i="138"/>
  <c r="N286" i="138"/>
  <c r="N275" i="138"/>
  <c r="N311" i="138"/>
  <c r="A306" i="138"/>
  <c r="A299" i="138"/>
  <c r="N284" i="138"/>
  <c r="A313" i="138"/>
  <c r="N292" i="138"/>
  <c r="N272" i="138"/>
  <c r="A274" i="138"/>
  <c r="N305" i="138"/>
  <c r="A302" i="138"/>
  <c r="N315" i="138"/>
  <c r="A312" i="138"/>
  <c r="N285" i="138"/>
  <c r="A304" i="138"/>
  <c r="A315" i="138"/>
  <c r="N276" i="138"/>
  <c r="A303" i="138"/>
  <c r="A307" i="138"/>
  <c r="N313" i="138"/>
  <c r="N297" i="138"/>
  <c r="N301" i="138"/>
  <c r="A273" i="138"/>
  <c r="N303" i="138"/>
  <c r="N309" i="138"/>
  <c r="N293" i="138"/>
  <c r="N290" i="138"/>
  <c r="N281" i="138"/>
  <c r="A301" i="138"/>
  <c r="N300" i="138"/>
  <c r="N283" i="138"/>
  <c r="N273" i="138"/>
  <c r="N291" i="138"/>
  <c r="N304" i="138"/>
  <c r="A314" i="138"/>
  <c r="N271" i="138"/>
  <c r="N355" i="138"/>
  <c r="A349" i="138"/>
  <c r="N325" i="138"/>
  <c r="N318" i="138"/>
  <c r="A354" i="138"/>
  <c r="N346" i="138"/>
  <c r="A318" i="138"/>
  <c r="N353" i="138"/>
  <c r="A350" i="138"/>
  <c r="N330" i="138"/>
  <c r="A316" i="138"/>
  <c r="A356" i="138"/>
  <c r="N349" i="138"/>
  <c r="N336" i="138"/>
  <c r="N333" i="138"/>
  <c r="N323" i="138"/>
  <c r="N327" i="138"/>
  <c r="N357" i="138"/>
  <c r="N339" i="138"/>
  <c r="N351" i="138"/>
  <c r="N344" i="138"/>
  <c r="A348" i="138"/>
  <c r="A347" i="138"/>
  <c r="A345" i="138"/>
  <c r="N360" i="138"/>
  <c r="N331" i="138"/>
  <c r="N345" i="138"/>
  <c r="N342" i="138"/>
  <c r="A344" i="138"/>
  <c r="N340" i="138"/>
  <c r="N348" i="138"/>
  <c r="A360" i="138"/>
  <c r="A358" i="138"/>
  <c r="N319" i="138"/>
  <c r="N326" i="138"/>
  <c r="N337" i="138"/>
  <c r="A346" i="138"/>
  <c r="N324" i="138"/>
  <c r="A353" i="138"/>
  <c r="N321" i="138"/>
  <c r="N341" i="138"/>
  <c r="N352" i="138"/>
  <c r="A351" i="138"/>
  <c r="N347" i="138"/>
  <c r="N322" i="138"/>
  <c r="N343" i="138"/>
  <c r="A317" i="138"/>
  <c r="N320" i="138"/>
  <c r="N329" i="138"/>
  <c r="A357" i="138"/>
  <c r="N359" i="138"/>
  <c r="N350" i="138"/>
  <c r="N338" i="138"/>
  <c r="A359" i="138"/>
  <c r="N358" i="138"/>
  <c r="N332" i="138"/>
  <c r="N356" i="138"/>
  <c r="N335" i="138"/>
  <c r="A355" i="138"/>
  <c r="N354" i="138"/>
  <c r="N328" i="138"/>
  <c r="A319" i="138"/>
  <c r="A352" i="138"/>
  <c r="N334" i="138"/>
  <c r="I357" i="138"/>
  <c r="N316" i="138"/>
  <c r="N317" i="138"/>
  <c r="G19" i="13"/>
  <c r="G15" i="13"/>
  <c r="P12" i="61"/>
  <c r="R12" i="61"/>
  <c r="P13" i="61"/>
  <c r="I29" i="7"/>
  <c r="I30" i="7"/>
  <c r="I31" i="7"/>
  <c r="I32" i="7"/>
  <c r="I33" i="7"/>
  <c r="I34" i="7"/>
  <c r="I37" i="7"/>
  <c r="I39" i="7"/>
  <c r="I40" i="7"/>
  <c r="I28" i="7"/>
  <c r="F29" i="7"/>
  <c r="F30" i="7"/>
  <c r="F31" i="7"/>
  <c r="F32" i="7"/>
  <c r="F33" i="7"/>
  <c r="F34" i="7"/>
  <c r="F37" i="7"/>
  <c r="F39" i="7"/>
  <c r="F40" i="7"/>
  <c r="F28" i="7"/>
  <c r="B29" i="7"/>
  <c r="B30" i="7"/>
  <c r="B31" i="7"/>
  <c r="B32" i="7"/>
  <c r="B33" i="7"/>
  <c r="B34" i="7"/>
  <c r="B37" i="7"/>
  <c r="B39" i="7"/>
  <c r="B40" i="7"/>
  <c r="B28" i="7"/>
  <c r="G15" i="137" l="1"/>
  <c r="G14" i="137"/>
  <c r="A14" i="137" s="1"/>
  <c r="G13" i="137"/>
  <c r="P11" i="61"/>
  <c r="G4" i="111"/>
  <c r="F4" i="111"/>
  <c r="E4" i="111"/>
  <c r="A15" i="137" l="1"/>
  <c r="A13" i="137"/>
  <c r="N13" i="114"/>
  <c r="F6" i="59" l="1"/>
  <c r="N166" i="73" l="1"/>
  <c r="M81" i="73"/>
  <c r="L81" i="73"/>
  <c r="BB12" i="126" l="1"/>
  <c r="BB12" i="131"/>
  <c r="F4" i="59"/>
  <c r="E4" i="1" s="1"/>
  <c r="E110" i="118"/>
  <c r="BB12" i="72"/>
  <c r="BB12" i="121"/>
  <c r="BB12" i="118"/>
  <c r="B201" i="59"/>
  <c r="A201" i="59"/>
  <c r="B202" i="59"/>
  <c r="A202" i="59"/>
  <c r="B203" i="59"/>
  <c r="A203" i="59"/>
  <c r="L196" i="111"/>
  <c r="K196" i="111"/>
  <c r="J196" i="111"/>
  <c r="I196" i="111"/>
  <c r="G196" i="111"/>
  <c r="L195" i="111"/>
  <c r="K195" i="111"/>
  <c r="J195" i="111"/>
  <c r="I195" i="111"/>
  <c r="G195" i="111"/>
  <c r="L194" i="111"/>
  <c r="K194" i="111"/>
  <c r="J194" i="111"/>
  <c r="I194" i="111"/>
  <c r="G194" i="111"/>
  <c r="L193" i="111"/>
  <c r="K193" i="111"/>
  <c r="J193" i="111"/>
  <c r="I193" i="111"/>
  <c r="G193" i="111"/>
  <c r="L192" i="111"/>
  <c r="K192" i="111"/>
  <c r="J192" i="111"/>
  <c r="I192" i="111"/>
  <c r="G192" i="111"/>
  <c r="L191" i="111"/>
  <c r="K191" i="111"/>
  <c r="J191" i="111"/>
  <c r="I191" i="111"/>
  <c r="G191" i="111"/>
  <c r="L190" i="111"/>
  <c r="K190" i="111"/>
  <c r="J190" i="111"/>
  <c r="I190" i="111"/>
  <c r="G190" i="111"/>
  <c r="L189" i="111"/>
  <c r="K189" i="111"/>
  <c r="J189" i="111"/>
  <c r="I189" i="111"/>
  <c r="G189" i="111"/>
  <c r="F189" i="111"/>
  <c r="E189" i="111"/>
  <c r="D189" i="111"/>
  <c r="B193" i="59" s="1"/>
  <c r="C189" i="111"/>
  <c r="B189" i="111"/>
  <c r="L188" i="111"/>
  <c r="K188" i="111"/>
  <c r="J188" i="111"/>
  <c r="I188" i="111"/>
  <c r="G188" i="111"/>
  <c r="L187" i="111"/>
  <c r="K187" i="111"/>
  <c r="J187" i="111"/>
  <c r="I187" i="111"/>
  <c r="G187" i="111"/>
  <c r="L186" i="111"/>
  <c r="K186" i="111"/>
  <c r="J186" i="111"/>
  <c r="I186" i="111"/>
  <c r="G186" i="111"/>
  <c r="L185" i="111"/>
  <c r="K185" i="111"/>
  <c r="J185" i="111"/>
  <c r="I185" i="111"/>
  <c r="G185" i="111"/>
  <c r="L184" i="111"/>
  <c r="K184" i="111"/>
  <c r="J184" i="111"/>
  <c r="I184" i="111"/>
  <c r="G184" i="111"/>
  <c r="L183" i="111"/>
  <c r="K183" i="111"/>
  <c r="J183" i="111"/>
  <c r="I183" i="111"/>
  <c r="G183" i="111"/>
  <c r="L182" i="111"/>
  <c r="K182" i="111"/>
  <c r="J182" i="111"/>
  <c r="I182" i="111"/>
  <c r="G182" i="111"/>
  <c r="L181" i="111"/>
  <c r="K181" i="111"/>
  <c r="J181" i="111"/>
  <c r="I181" i="111"/>
  <c r="G181" i="111"/>
  <c r="E185" i="59" s="1"/>
  <c r="F181" i="111"/>
  <c r="D185" i="59" s="1"/>
  <c r="E181" i="111"/>
  <c r="C185" i="59" s="1"/>
  <c r="D181" i="111"/>
  <c r="B185" i="59" s="1"/>
  <c r="C181" i="111"/>
  <c r="B181" i="111"/>
  <c r="L180" i="111"/>
  <c r="K180" i="111"/>
  <c r="J180" i="111"/>
  <c r="I180" i="111"/>
  <c r="G180" i="111"/>
  <c r="E184" i="59" s="1"/>
  <c r="L179" i="111"/>
  <c r="K179" i="111"/>
  <c r="J179" i="111"/>
  <c r="I179" i="111"/>
  <c r="G179" i="111"/>
  <c r="E183" i="59" s="1"/>
  <c r="L178" i="111"/>
  <c r="K178" i="111"/>
  <c r="J178" i="111"/>
  <c r="I178" i="111"/>
  <c r="G178" i="111"/>
  <c r="E182" i="59" s="1"/>
  <c r="L177" i="111"/>
  <c r="K177" i="111"/>
  <c r="J177" i="111"/>
  <c r="I177" i="111"/>
  <c r="G177" i="111"/>
  <c r="E181" i="59" s="1"/>
  <c r="L176" i="111"/>
  <c r="K176" i="111"/>
  <c r="J176" i="111"/>
  <c r="I176" i="111"/>
  <c r="G176" i="111"/>
  <c r="E180" i="59" s="1"/>
  <c r="L175" i="111"/>
  <c r="K175" i="111"/>
  <c r="J175" i="111"/>
  <c r="I175" i="111"/>
  <c r="G175" i="111"/>
  <c r="E179" i="59" s="1"/>
  <c r="L174" i="111"/>
  <c r="K174" i="111"/>
  <c r="J174" i="111"/>
  <c r="I174" i="111"/>
  <c r="G174" i="111"/>
  <c r="L173" i="111"/>
  <c r="K173" i="111"/>
  <c r="J173" i="111"/>
  <c r="I173" i="111"/>
  <c r="G173" i="111"/>
  <c r="F173" i="111"/>
  <c r="E173" i="111"/>
  <c r="D173" i="111"/>
  <c r="B177" i="59" s="1"/>
  <c r="C173" i="111"/>
  <c r="B173" i="111"/>
  <c r="L172" i="111"/>
  <c r="K172" i="111"/>
  <c r="J172" i="111"/>
  <c r="I172" i="111"/>
  <c r="G172" i="111"/>
  <c r="E176" i="59" s="1"/>
  <c r="L171" i="111"/>
  <c r="K171" i="111"/>
  <c r="J171" i="111"/>
  <c r="I171" i="111"/>
  <c r="G171" i="111"/>
  <c r="E175" i="59" s="1"/>
  <c r="L170" i="111"/>
  <c r="K170" i="111"/>
  <c r="J170" i="111"/>
  <c r="I170" i="111"/>
  <c r="G170" i="111"/>
  <c r="E174" i="59" s="1"/>
  <c r="L169" i="111"/>
  <c r="K169" i="111"/>
  <c r="J169" i="111"/>
  <c r="I169" i="111"/>
  <c r="G169" i="111"/>
  <c r="E173" i="59" s="1"/>
  <c r="L168" i="111"/>
  <c r="K168" i="111"/>
  <c r="J168" i="111"/>
  <c r="I168" i="111"/>
  <c r="G168" i="111"/>
  <c r="E172" i="59" s="1"/>
  <c r="L167" i="111"/>
  <c r="K167" i="111"/>
  <c r="J167" i="111"/>
  <c r="I167" i="111"/>
  <c r="H167" i="111" s="1"/>
  <c r="G167" i="111"/>
  <c r="E171" i="59" s="1"/>
  <c r="L166" i="111"/>
  <c r="K166" i="111"/>
  <c r="J166" i="111"/>
  <c r="I166" i="111"/>
  <c r="G166" i="111"/>
  <c r="E170" i="59" s="1"/>
  <c r="L165" i="111"/>
  <c r="K165" i="111"/>
  <c r="J165" i="111"/>
  <c r="I165" i="111"/>
  <c r="G165" i="111"/>
  <c r="F165" i="111"/>
  <c r="E165" i="111"/>
  <c r="D165" i="111"/>
  <c r="B169" i="59" s="1"/>
  <c r="C165" i="111"/>
  <c r="B165" i="111"/>
  <c r="L164" i="111"/>
  <c r="K164" i="111"/>
  <c r="J164" i="111"/>
  <c r="I164" i="111"/>
  <c r="G164" i="111"/>
  <c r="L163" i="111"/>
  <c r="K163" i="111"/>
  <c r="J163" i="111"/>
  <c r="I163" i="111"/>
  <c r="G163" i="111"/>
  <c r="E167" i="59" s="1"/>
  <c r="L162" i="111"/>
  <c r="K162" i="111"/>
  <c r="J162" i="111"/>
  <c r="I162" i="111"/>
  <c r="G162" i="111"/>
  <c r="E166" i="59" s="1"/>
  <c r="L161" i="111"/>
  <c r="K161" i="111"/>
  <c r="J161" i="111"/>
  <c r="I161" i="111"/>
  <c r="G161" i="111"/>
  <c r="E165" i="59" s="1"/>
  <c r="L160" i="111"/>
  <c r="K160" i="111"/>
  <c r="J160" i="111"/>
  <c r="I160" i="111"/>
  <c r="G160" i="111"/>
  <c r="E164" i="59" s="1"/>
  <c r="L159" i="111"/>
  <c r="K159" i="111"/>
  <c r="J159" i="111"/>
  <c r="I159" i="111"/>
  <c r="G159" i="111"/>
  <c r="E163" i="59" s="1"/>
  <c r="L158" i="111"/>
  <c r="K158" i="111"/>
  <c r="J158" i="111"/>
  <c r="I158" i="111"/>
  <c r="G158" i="111"/>
  <c r="E162" i="59" s="1"/>
  <c r="L157" i="111"/>
  <c r="K157" i="111"/>
  <c r="J157" i="111"/>
  <c r="I157" i="111"/>
  <c r="G157" i="111"/>
  <c r="F157" i="111"/>
  <c r="E157" i="111"/>
  <c r="D157" i="111"/>
  <c r="B161" i="59" s="1"/>
  <c r="C157" i="111"/>
  <c r="B157" i="111"/>
  <c r="L156" i="111"/>
  <c r="K156" i="111"/>
  <c r="J156" i="111"/>
  <c r="I156" i="111"/>
  <c r="G156" i="111"/>
  <c r="L155" i="111"/>
  <c r="K155" i="111"/>
  <c r="J155" i="111"/>
  <c r="I155" i="111"/>
  <c r="G155" i="111"/>
  <c r="E159" i="59" s="1"/>
  <c r="L154" i="111"/>
  <c r="K154" i="111"/>
  <c r="J154" i="111"/>
  <c r="I154" i="111"/>
  <c r="G154" i="111"/>
  <c r="E158" i="59" s="1"/>
  <c r="L153" i="111"/>
  <c r="K153" i="111"/>
  <c r="J153" i="111"/>
  <c r="I153" i="111"/>
  <c r="G153" i="111"/>
  <c r="E157" i="59" s="1"/>
  <c r="L152" i="111"/>
  <c r="K152" i="111"/>
  <c r="J152" i="111"/>
  <c r="I152" i="111"/>
  <c r="G152" i="111"/>
  <c r="E156" i="59" s="1"/>
  <c r="L151" i="111"/>
  <c r="K151" i="111"/>
  <c r="J151" i="111"/>
  <c r="I151" i="111"/>
  <c r="G151" i="111"/>
  <c r="E155" i="59" s="1"/>
  <c r="L150" i="111"/>
  <c r="K150" i="111"/>
  <c r="J150" i="111"/>
  <c r="I150" i="111"/>
  <c r="G150" i="111"/>
  <c r="E154" i="59" s="1"/>
  <c r="L149" i="111"/>
  <c r="K149" i="111"/>
  <c r="J149" i="111"/>
  <c r="I149" i="111"/>
  <c r="G149" i="111"/>
  <c r="F149" i="111"/>
  <c r="E149" i="111"/>
  <c r="D149" i="111"/>
  <c r="B153" i="59" s="1"/>
  <c r="C149" i="111"/>
  <c r="B149" i="111"/>
  <c r="L148" i="111"/>
  <c r="K148" i="111"/>
  <c r="J148" i="111"/>
  <c r="I148" i="111"/>
  <c r="G148" i="111"/>
  <c r="E152" i="59" s="1"/>
  <c r="L147" i="111"/>
  <c r="K147" i="111"/>
  <c r="J147" i="111"/>
  <c r="I147" i="111"/>
  <c r="G147" i="111"/>
  <c r="E151" i="59" s="1"/>
  <c r="L146" i="111"/>
  <c r="K146" i="111"/>
  <c r="J146" i="111"/>
  <c r="I146" i="111"/>
  <c r="G146" i="111"/>
  <c r="E150" i="59" s="1"/>
  <c r="L145" i="111"/>
  <c r="K145" i="111"/>
  <c r="J145" i="111"/>
  <c r="I145" i="111"/>
  <c r="G145" i="111"/>
  <c r="E149" i="59" s="1"/>
  <c r="L144" i="111"/>
  <c r="K144" i="111"/>
  <c r="J144" i="111"/>
  <c r="I144" i="111"/>
  <c r="G144" i="111"/>
  <c r="E148" i="59" s="1"/>
  <c r="L143" i="111"/>
  <c r="K143" i="111"/>
  <c r="J143" i="111"/>
  <c r="I143" i="111"/>
  <c r="G143" i="111"/>
  <c r="E147" i="59" s="1"/>
  <c r="L142" i="111"/>
  <c r="K142" i="111"/>
  <c r="J142" i="111"/>
  <c r="I142" i="111"/>
  <c r="G142" i="111"/>
  <c r="E146" i="59" s="1"/>
  <c r="L141" i="111"/>
  <c r="K141" i="111"/>
  <c r="J141" i="111"/>
  <c r="I141" i="111"/>
  <c r="G141" i="111"/>
  <c r="F141" i="111"/>
  <c r="E141" i="111"/>
  <c r="D141" i="111"/>
  <c r="B145" i="59" s="1"/>
  <c r="C141" i="111"/>
  <c r="B141" i="111"/>
  <c r="L140" i="111"/>
  <c r="K140" i="111"/>
  <c r="J140" i="111"/>
  <c r="I140" i="111"/>
  <c r="G140" i="111"/>
  <c r="E144" i="59" s="1"/>
  <c r="L139" i="111"/>
  <c r="K139" i="111"/>
  <c r="J139" i="111"/>
  <c r="I139" i="111"/>
  <c r="G139" i="111"/>
  <c r="E143" i="59" s="1"/>
  <c r="L138" i="111"/>
  <c r="K138" i="111"/>
  <c r="J138" i="111"/>
  <c r="I138" i="111"/>
  <c r="G138" i="111"/>
  <c r="E142" i="59" s="1"/>
  <c r="L137" i="111"/>
  <c r="K137" i="111"/>
  <c r="J137" i="111"/>
  <c r="I137" i="111"/>
  <c r="G137" i="111"/>
  <c r="E141" i="59" s="1"/>
  <c r="L136" i="111"/>
  <c r="K136" i="111"/>
  <c r="J136" i="111"/>
  <c r="I136" i="111"/>
  <c r="G136" i="111"/>
  <c r="E140" i="59" s="1"/>
  <c r="L135" i="111"/>
  <c r="K135" i="111"/>
  <c r="J135" i="111"/>
  <c r="I135" i="111"/>
  <c r="G135" i="111"/>
  <c r="E139" i="59" s="1"/>
  <c r="L134" i="111"/>
  <c r="K134" i="111"/>
  <c r="J134" i="111"/>
  <c r="I134" i="111"/>
  <c r="G134" i="111"/>
  <c r="E138" i="59" s="1"/>
  <c r="L133" i="111"/>
  <c r="K133" i="111"/>
  <c r="J133" i="111"/>
  <c r="I133" i="111"/>
  <c r="G133" i="111"/>
  <c r="F133" i="111"/>
  <c r="E133" i="111"/>
  <c r="D133" i="111"/>
  <c r="B137" i="59" s="1"/>
  <c r="C133" i="111"/>
  <c r="B133" i="111"/>
  <c r="E136" i="59"/>
  <c r="E135" i="59"/>
  <c r="E134" i="59"/>
  <c r="E133" i="59"/>
  <c r="E132" i="59"/>
  <c r="E131" i="59"/>
  <c r="E125" i="59"/>
  <c r="E124" i="59"/>
  <c r="E123" i="59"/>
  <c r="E122" i="59"/>
  <c r="E121" i="59"/>
  <c r="E120" i="59"/>
  <c r="E119" i="59"/>
  <c r="E117" i="59"/>
  <c r="E116" i="59"/>
  <c r="E115" i="59"/>
  <c r="E114" i="59"/>
  <c r="E101" i="59"/>
  <c r="E100" i="59"/>
  <c r="E99" i="59"/>
  <c r="E98" i="59"/>
  <c r="E97" i="59"/>
  <c r="E96" i="59"/>
  <c r="E95" i="59"/>
  <c r="E93" i="59"/>
  <c r="E92" i="59"/>
  <c r="E91" i="59"/>
  <c r="E90" i="59"/>
  <c r="E89" i="59"/>
  <c r="E88" i="59"/>
  <c r="E87" i="59"/>
  <c r="E85" i="59"/>
  <c r="E84" i="59"/>
  <c r="E83" i="59"/>
  <c r="E82" i="59"/>
  <c r="E81" i="59"/>
  <c r="E80" i="59"/>
  <c r="E77" i="59"/>
  <c r="E76" i="59"/>
  <c r="E75" i="59"/>
  <c r="E74" i="59"/>
  <c r="E73" i="59"/>
  <c r="E72" i="59"/>
  <c r="E71" i="59"/>
  <c r="A31" i="61"/>
  <c r="A32" i="61"/>
  <c r="A33" i="61"/>
  <c r="A34" i="61"/>
  <c r="A41" i="61"/>
  <c r="B31" i="61"/>
  <c r="C30" i="61"/>
  <c r="B30" i="61"/>
  <c r="C29" i="61"/>
  <c r="B29" i="61"/>
  <c r="C28" i="61"/>
  <c r="B28" i="61"/>
  <c r="C27" i="61"/>
  <c r="B27" i="61"/>
  <c r="C26" i="61"/>
  <c r="B26" i="61"/>
  <c r="C25" i="61"/>
  <c r="B25" i="61"/>
  <c r="C24" i="61"/>
  <c r="B24" i="61"/>
  <c r="C22" i="61"/>
  <c r="B22" i="61"/>
  <c r="C20" i="61"/>
  <c r="B20" i="61"/>
  <c r="C19" i="61"/>
  <c r="B19" i="61"/>
  <c r="C18" i="61"/>
  <c r="B18" i="61"/>
  <c r="C15" i="61"/>
  <c r="B15" i="61"/>
  <c r="A30" i="14"/>
  <c r="A31" i="14"/>
  <c r="H556" i="55"/>
  <c r="H557" i="55" s="1"/>
  <c r="H558" i="55"/>
  <c r="A558" i="55" s="1"/>
  <c r="H559" i="55"/>
  <c r="A559" i="55" s="1"/>
  <c r="H560" i="55"/>
  <c r="A560" i="55" s="1"/>
  <c r="H561" i="55"/>
  <c r="A561" i="55" s="1"/>
  <c r="H562" i="55"/>
  <c r="A562" i="55" s="1"/>
  <c r="H563" i="55"/>
  <c r="A563" i="55" s="1"/>
  <c r="H550" i="55"/>
  <c r="H551" i="55"/>
  <c r="A551" i="55" s="1"/>
  <c r="H552" i="55"/>
  <c r="A552" i="55" s="1"/>
  <c r="H553" i="55"/>
  <c r="A553" i="55" s="1"/>
  <c r="H554" i="55"/>
  <c r="A554" i="55" s="1"/>
  <c r="H547" i="55"/>
  <c r="A547" i="55" s="1"/>
  <c r="H545" i="55"/>
  <c r="H546" i="55"/>
  <c r="A546" i="55" s="1"/>
  <c r="H540" i="55"/>
  <c r="J488" i="55"/>
  <c r="I488" i="55"/>
  <c r="H488" i="55" s="1"/>
  <c r="A488" i="55" s="1"/>
  <c r="J487" i="55"/>
  <c r="I487" i="55"/>
  <c r="H487" i="55" s="1"/>
  <c r="A487" i="55" s="1"/>
  <c r="H533" i="55"/>
  <c r="A533" i="55" s="1"/>
  <c r="H522" i="55"/>
  <c r="A522" i="55" s="1"/>
  <c r="H523" i="55"/>
  <c r="H524" i="55"/>
  <c r="H519" i="55"/>
  <c r="H518" i="55"/>
  <c r="H513" i="55"/>
  <c r="H506" i="55"/>
  <c r="A506" i="55" s="1"/>
  <c r="H491" i="55"/>
  <c r="A491" i="55" s="1"/>
  <c r="H483" i="55"/>
  <c r="A483" i="55" s="1"/>
  <c r="H512" i="55"/>
  <c r="A512" i="55" s="1"/>
  <c r="H476" i="55"/>
  <c r="A476" i="55" s="1"/>
  <c r="H468" i="55"/>
  <c r="A468" i="55" s="1"/>
  <c r="H462" i="55"/>
  <c r="A462" i="55" s="1"/>
  <c r="K6" i="117"/>
  <c r="S19" i="115" s="1"/>
  <c r="E22" i="115" s="1"/>
  <c r="L6" i="117"/>
  <c r="M6" i="117"/>
  <c r="H448" i="55"/>
  <c r="A448" i="55" s="1"/>
  <c r="M6" i="73"/>
  <c r="L6" i="73"/>
  <c r="K6" i="73"/>
  <c r="M6" i="114"/>
  <c r="L6" i="114"/>
  <c r="K6" i="114"/>
  <c r="S19" i="112" s="1"/>
  <c r="E22" i="112" s="1"/>
  <c r="P4" i="117"/>
  <c r="E10" i="115" s="1"/>
  <c r="S4" i="117"/>
  <c r="T4" i="117" s="1"/>
  <c r="P6" i="117"/>
  <c r="AA34" i="115" s="1"/>
  <c r="S6" i="117"/>
  <c r="O11" i="117"/>
  <c r="P11" i="117"/>
  <c r="I12" i="117"/>
  <c r="N12" i="117"/>
  <c r="Q12" i="117"/>
  <c r="R12" i="117"/>
  <c r="I13" i="117"/>
  <c r="K13" i="117"/>
  <c r="K14" i="117" s="1"/>
  <c r="K15" i="117" s="1"/>
  <c r="K16" i="117" s="1"/>
  <c r="K17" i="117" s="1"/>
  <c r="K18" i="117" s="1"/>
  <c r="K19" i="117" s="1"/>
  <c r="K20" i="117" s="1"/>
  <c r="K21" i="117" s="1"/>
  <c r="K22" i="117" s="1"/>
  <c r="K23" i="117" s="1"/>
  <c r="K24" i="117" s="1"/>
  <c r="K25" i="117" s="1"/>
  <c r="N13" i="117"/>
  <c r="Q13" i="117"/>
  <c r="R13" i="117"/>
  <c r="I14" i="117"/>
  <c r="N14" i="117"/>
  <c r="Q14" i="117"/>
  <c r="R14" i="117"/>
  <c r="I15" i="117"/>
  <c r="N15" i="117"/>
  <c r="Q15" i="117"/>
  <c r="R15" i="117"/>
  <c r="I16" i="117"/>
  <c r="N16" i="117"/>
  <c r="Q16" i="117"/>
  <c r="R16" i="117"/>
  <c r="I17" i="117"/>
  <c r="N17" i="117"/>
  <c r="Q17" i="117"/>
  <c r="R17" i="117"/>
  <c r="W17" i="117"/>
  <c r="X17" i="117"/>
  <c r="Y17" i="117"/>
  <c r="Q4" i="117" s="1"/>
  <c r="J3" i="117" s="1"/>
  <c r="AB17" i="117"/>
  <c r="AB18" i="117" s="1"/>
  <c r="N6" i="117" s="1"/>
  <c r="I18" i="117"/>
  <c r="N18" i="117"/>
  <c r="Q18" i="117"/>
  <c r="R18" i="117"/>
  <c r="I19" i="117"/>
  <c r="N19" i="117"/>
  <c r="Q19" i="117"/>
  <c r="R19" i="117"/>
  <c r="I20" i="117"/>
  <c r="N20" i="117"/>
  <c r="Q20" i="117"/>
  <c r="R20" i="117"/>
  <c r="I21" i="117"/>
  <c r="N21" i="117"/>
  <c r="Q21" i="117"/>
  <c r="R21" i="117"/>
  <c r="I22" i="117"/>
  <c r="N22" i="117"/>
  <c r="Q22" i="117"/>
  <c r="R22" i="117"/>
  <c r="I23" i="117"/>
  <c r="N23" i="117"/>
  <c r="Q23" i="117"/>
  <c r="R23" i="117"/>
  <c r="I24" i="117"/>
  <c r="N24" i="117"/>
  <c r="Q24" i="117"/>
  <c r="R24" i="117"/>
  <c r="I25" i="117"/>
  <c r="N25" i="117"/>
  <c r="Q25" i="117"/>
  <c r="R25" i="117"/>
  <c r="I26" i="117"/>
  <c r="I27" i="117"/>
  <c r="I28" i="117"/>
  <c r="N28" i="117"/>
  <c r="Q28" i="117"/>
  <c r="R28" i="117"/>
  <c r="I29" i="117"/>
  <c r="N29" i="117"/>
  <c r="Q29" i="117"/>
  <c r="R29" i="117"/>
  <c r="I30" i="117"/>
  <c r="N30" i="117"/>
  <c r="Q30" i="117"/>
  <c r="R30" i="117"/>
  <c r="I31" i="117"/>
  <c r="N31" i="117"/>
  <c r="Q31" i="117"/>
  <c r="R31" i="117"/>
  <c r="I32" i="117"/>
  <c r="N32" i="117"/>
  <c r="Q32" i="117"/>
  <c r="R32" i="117"/>
  <c r="I33" i="117"/>
  <c r="N33" i="117"/>
  <c r="Q33" i="117"/>
  <c r="R33" i="117"/>
  <c r="I34" i="117"/>
  <c r="N34" i="117"/>
  <c r="Q34" i="117"/>
  <c r="R34" i="117"/>
  <c r="I35" i="117"/>
  <c r="N35" i="117"/>
  <c r="Q35" i="117"/>
  <c r="R35" i="117"/>
  <c r="I36" i="117"/>
  <c r="N36" i="117"/>
  <c r="Q36" i="117"/>
  <c r="R36" i="117"/>
  <c r="I37" i="117"/>
  <c r="N37" i="117"/>
  <c r="Q37" i="117"/>
  <c r="R37" i="117"/>
  <c r="I38" i="117"/>
  <c r="N38" i="117"/>
  <c r="Q38" i="117"/>
  <c r="R38" i="117"/>
  <c r="I39" i="117"/>
  <c r="N39" i="117"/>
  <c r="Q39" i="117"/>
  <c r="R39" i="117"/>
  <c r="I40" i="117"/>
  <c r="N40" i="117"/>
  <c r="Q40" i="117"/>
  <c r="R40" i="117"/>
  <c r="I41" i="117"/>
  <c r="N41" i="117"/>
  <c r="Q41" i="117"/>
  <c r="R41" i="117"/>
  <c r="I42" i="117"/>
  <c r="N42" i="117"/>
  <c r="Q42" i="117"/>
  <c r="R42" i="117"/>
  <c r="I43" i="117"/>
  <c r="N43" i="117"/>
  <c r="Q43" i="117"/>
  <c r="R43" i="117"/>
  <c r="I44" i="117"/>
  <c r="N44" i="117"/>
  <c r="Q44" i="117"/>
  <c r="R44" i="117"/>
  <c r="I45" i="117"/>
  <c r="N45" i="117"/>
  <c r="Q45" i="117"/>
  <c r="R45" i="117"/>
  <c r="I46" i="117"/>
  <c r="N46" i="117"/>
  <c r="Q46" i="117"/>
  <c r="R46" i="117"/>
  <c r="I47" i="117"/>
  <c r="N47" i="117"/>
  <c r="Q47" i="117"/>
  <c r="R47" i="117"/>
  <c r="I48" i="117"/>
  <c r="N48" i="117"/>
  <c r="Q48" i="117"/>
  <c r="R48" i="117"/>
  <c r="I49" i="117"/>
  <c r="N49" i="117"/>
  <c r="Q49" i="117"/>
  <c r="R49" i="117"/>
  <c r="I50" i="117"/>
  <c r="N50" i="117"/>
  <c r="Q50" i="117"/>
  <c r="R50" i="117"/>
  <c r="I51" i="117"/>
  <c r="I52" i="117"/>
  <c r="I53" i="117"/>
  <c r="N53" i="117"/>
  <c r="Q53" i="117"/>
  <c r="R53" i="117"/>
  <c r="I54" i="117"/>
  <c r="N54" i="117"/>
  <c r="Q54" i="117"/>
  <c r="R54" i="117"/>
  <c r="I55" i="117"/>
  <c r="N55" i="117"/>
  <c r="Q55" i="117"/>
  <c r="R55" i="117"/>
  <c r="I56" i="117"/>
  <c r="N56" i="117"/>
  <c r="Q56" i="117"/>
  <c r="R56" i="117"/>
  <c r="I57" i="117"/>
  <c r="N57" i="117"/>
  <c r="Q57" i="117"/>
  <c r="R57" i="117"/>
  <c r="I58" i="117"/>
  <c r="N58" i="117"/>
  <c r="Q58" i="117"/>
  <c r="R58" i="117"/>
  <c r="I59" i="117"/>
  <c r="N59" i="117"/>
  <c r="Q59" i="117"/>
  <c r="R59" i="117"/>
  <c r="I60" i="117"/>
  <c r="N60" i="117"/>
  <c r="Q60" i="117"/>
  <c r="R60" i="117"/>
  <c r="I61" i="117"/>
  <c r="N61" i="117"/>
  <c r="Q61" i="117"/>
  <c r="R61" i="117"/>
  <c r="I62" i="117"/>
  <c r="N62" i="117"/>
  <c r="Q62" i="117"/>
  <c r="R62" i="117"/>
  <c r="I63" i="117"/>
  <c r="N63" i="117"/>
  <c r="Q63" i="117"/>
  <c r="R63" i="117"/>
  <c r="I64" i="117"/>
  <c r="N64" i="117"/>
  <c r="Q64" i="117"/>
  <c r="R64" i="117"/>
  <c r="I65" i="117"/>
  <c r="N65" i="117"/>
  <c r="Q65" i="117"/>
  <c r="R65" i="117"/>
  <c r="I66" i="117"/>
  <c r="N66" i="117"/>
  <c r="Q66" i="117"/>
  <c r="R66" i="117"/>
  <c r="I67" i="117"/>
  <c r="N67" i="117"/>
  <c r="Q67" i="117"/>
  <c r="R67" i="117"/>
  <c r="I68" i="117"/>
  <c r="N68" i="117"/>
  <c r="Q68" i="117"/>
  <c r="R68" i="117"/>
  <c r="I69" i="117"/>
  <c r="N69" i="117"/>
  <c r="Q69" i="117"/>
  <c r="R69" i="117"/>
  <c r="I70" i="117"/>
  <c r="N70" i="117"/>
  <c r="Q70" i="117"/>
  <c r="R70" i="117"/>
  <c r="I71" i="117"/>
  <c r="N71" i="117"/>
  <c r="Q71" i="117"/>
  <c r="R71" i="117"/>
  <c r="I72" i="117"/>
  <c r="N72" i="117"/>
  <c r="Q72" i="117"/>
  <c r="R72" i="117"/>
  <c r="I73" i="117"/>
  <c r="N73" i="117"/>
  <c r="Q73" i="117"/>
  <c r="R73" i="117"/>
  <c r="I74" i="117"/>
  <c r="N74" i="117"/>
  <c r="Q74" i="117"/>
  <c r="R74" i="117"/>
  <c r="I75" i="117"/>
  <c r="N75" i="117"/>
  <c r="Q75" i="117"/>
  <c r="R75" i="117"/>
  <c r="P79" i="117"/>
  <c r="S79" i="117"/>
  <c r="T79" i="117" s="1"/>
  <c r="K81" i="117"/>
  <c r="S69" i="115" s="1"/>
  <c r="E72" i="115" s="1"/>
  <c r="L81" i="117"/>
  <c r="M81" i="117"/>
  <c r="P81" i="117"/>
  <c r="D87" i="116" s="1"/>
  <c r="S81" i="117"/>
  <c r="O86" i="117"/>
  <c r="P86" i="117"/>
  <c r="I87" i="117"/>
  <c r="N87" i="117"/>
  <c r="Q87" i="117"/>
  <c r="R87" i="117"/>
  <c r="I88" i="117"/>
  <c r="K88" i="117"/>
  <c r="K89" i="117" s="1"/>
  <c r="K90" i="117" s="1"/>
  <c r="K91" i="117" s="1"/>
  <c r="K92" i="117" s="1"/>
  <c r="K93" i="117" s="1"/>
  <c r="K94" i="117" s="1"/>
  <c r="K95" i="117" s="1"/>
  <c r="K96" i="117" s="1"/>
  <c r="K97" i="117" s="1"/>
  <c r="K98" i="117" s="1"/>
  <c r="K99" i="117" s="1"/>
  <c r="K100" i="117" s="1"/>
  <c r="N88" i="117"/>
  <c r="Q88" i="117"/>
  <c r="R88" i="117"/>
  <c r="I89" i="117"/>
  <c r="N89" i="117"/>
  <c r="Q89" i="117"/>
  <c r="R89" i="117"/>
  <c r="I90" i="117"/>
  <c r="N90" i="117"/>
  <c r="Q90" i="117"/>
  <c r="R90" i="117"/>
  <c r="I91" i="117"/>
  <c r="N91" i="117"/>
  <c r="Q91" i="117"/>
  <c r="R91" i="117"/>
  <c r="I92" i="117"/>
  <c r="N92" i="117"/>
  <c r="Q92" i="117"/>
  <c r="R92" i="117"/>
  <c r="W92" i="117"/>
  <c r="X92" i="117"/>
  <c r="Y92" i="117"/>
  <c r="Q79" i="117" s="1"/>
  <c r="U80" i="117" s="1"/>
  <c r="AB92" i="117"/>
  <c r="AB93" i="117" s="1"/>
  <c r="N81" i="117" s="1"/>
  <c r="I93" i="117"/>
  <c r="N93" i="117"/>
  <c r="Q93" i="117"/>
  <c r="R93" i="117"/>
  <c r="I94" i="117"/>
  <c r="N94" i="117"/>
  <c r="Q94" i="117"/>
  <c r="R94" i="117"/>
  <c r="I95" i="117"/>
  <c r="N95" i="117"/>
  <c r="Q95" i="117"/>
  <c r="R95" i="117"/>
  <c r="I96" i="117"/>
  <c r="N96" i="117"/>
  <c r="Q96" i="117"/>
  <c r="R96" i="117"/>
  <c r="I97" i="117"/>
  <c r="N97" i="117"/>
  <c r="Q97" i="117"/>
  <c r="R97" i="117"/>
  <c r="I98" i="117"/>
  <c r="N98" i="117"/>
  <c r="Q98" i="117"/>
  <c r="R98" i="117"/>
  <c r="I99" i="117"/>
  <c r="N99" i="117"/>
  <c r="Q99" i="117"/>
  <c r="R99" i="117"/>
  <c r="I100" i="117"/>
  <c r="N100" i="117"/>
  <c r="Q100" i="117"/>
  <c r="R100" i="117"/>
  <c r="I101" i="117"/>
  <c r="I102" i="117"/>
  <c r="I103" i="117"/>
  <c r="N103" i="117"/>
  <c r="Q103" i="117"/>
  <c r="R103" i="117"/>
  <c r="I104" i="117"/>
  <c r="N104" i="117"/>
  <c r="Q104" i="117"/>
  <c r="R104" i="117"/>
  <c r="I105" i="117"/>
  <c r="N105" i="117"/>
  <c r="Q105" i="117"/>
  <c r="R105" i="117"/>
  <c r="I106" i="117"/>
  <c r="N106" i="117"/>
  <c r="Q106" i="117"/>
  <c r="R106" i="117"/>
  <c r="I107" i="117"/>
  <c r="N107" i="117"/>
  <c r="Q107" i="117"/>
  <c r="R107" i="117"/>
  <c r="I108" i="117"/>
  <c r="N108" i="117"/>
  <c r="Q108" i="117"/>
  <c r="R108" i="117"/>
  <c r="I109" i="117"/>
  <c r="N109" i="117"/>
  <c r="Q109" i="117"/>
  <c r="R109" i="117"/>
  <c r="I110" i="117"/>
  <c r="N110" i="117"/>
  <c r="Q110" i="117"/>
  <c r="R110" i="117"/>
  <c r="I111" i="117"/>
  <c r="N111" i="117"/>
  <c r="Q111" i="117"/>
  <c r="R111" i="117"/>
  <c r="I112" i="117"/>
  <c r="N112" i="117"/>
  <c r="Q112" i="117"/>
  <c r="R112" i="117"/>
  <c r="I113" i="117"/>
  <c r="N113" i="117"/>
  <c r="Q113" i="117"/>
  <c r="R113" i="117"/>
  <c r="I114" i="117"/>
  <c r="N114" i="117"/>
  <c r="Q114" i="117"/>
  <c r="R114" i="117"/>
  <c r="I115" i="117"/>
  <c r="N115" i="117"/>
  <c r="Q115" i="117"/>
  <c r="R115" i="117"/>
  <c r="I116" i="117"/>
  <c r="N116" i="117"/>
  <c r="Q116" i="117"/>
  <c r="R116" i="117"/>
  <c r="I117" i="117"/>
  <c r="N117" i="117"/>
  <c r="Q117" i="117"/>
  <c r="R117" i="117"/>
  <c r="I118" i="117"/>
  <c r="N118" i="117"/>
  <c r="Q118" i="117"/>
  <c r="R118" i="117"/>
  <c r="I119" i="117"/>
  <c r="N119" i="117"/>
  <c r="Q119" i="117"/>
  <c r="R119" i="117"/>
  <c r="I120" i="117"/>
  <c r="N120" i="117"/>
  <c r="Q120" i="117"/>
  <c r="R120" i="117"/>
  <c r="I121" i="117"/>
  <c r="N121" i="117"/>
  <c r="Q121" i="117"/>
  <c r="R121" i="117"/>
  <c r="I122" i="117"/>
  <c r="N122" i="117"/>
  <c r="Q122" i="117"/>
  <c r="R122" i="117"/>
  <c r="I123" i="117"/>
  <c r="N123" i="117"/>
  <c r="Q123" i="117"/>
  <c r="R123" i="117"/>
  <c r="I124" i="117"/>
  <c r="N124" i="117"/>
  <c r="Q124" i="117"/>
  <c r="R124" i="117"/>
  <c r="I125" i="117"/>
  <c r="N125" i="117"/>
  <c r="Q125" i="117"/>
  <c r="R125" i="117"/>
  <c r="I126" i="117"/>
  <c r="I127" i="117"/>
  <c r="I128" i="117"/>
  <c r="N128" i="117"/>
  <c r="Q128" i="117"/>
  <c r="R128" i="117"/>
  <c r="I129" i="117"/>
  <c r="N129" i="117"/>
  <c r="Q129" i="117"/>
  <c r="R129" i="117"/>
  <c r="I130" i="117"/>
  <c r="N130" i="117"/>
  <c r="Q130" i="117"/>
  <c r="R130" i="117"/>
  <c r="I131" i="117"/>
  <c r="N131" i="117"/>
  <c r="Q131" i="117"/>
  <c r="R131" i="117"/>
  <c r="I132" i="117"/>
  <c r="N132" i="117"/>
  <c r="Q132" i="117"/>
  <c r="R132" i="117"/>
  <c r="I133" i="117"/>
  <c r="N133" i="117"/>
  <c r="Q133" i="117"/>
  <c r="R133" i="117"/>
  <c r="I134" i="117"/>
  <c r="N134" i="117"/>
  <c r="Q134" i="117"/>
  <c r="R134" i="117"/>
  <c r="I135" i="117"/>
  <c r="N135" i="117"/>
  <c r="Q135" i="117"/>
  <c r="R135" i="117"/>
  <c r="I136" i="117"/>
  <c r="N136" i="117"/>
  <c r="Q136" i="117"/>
  <c r="R136" i="117"/>
  <c r="I137" i="117"/>
  <c r="N137" i="117"/>
  <c r="Q137" i="117"/>
  <c r="R137" i="117"/>
  <c r="I138" i="117"/>
  <c r="N138" i="117"/>
  <c r="Q138" i="117"/>
  <c r="R138" i="117"/>
  <c r="I139" i="117"/>
  <c r="N139" i="117"/>
  <c r="Q139" i="117"/>
  <c r="R139" i="117"/>
  <c r="I140" i="117"/>
  <c r="N140" i="117"/>
  <c r="Q140" i="117"/>
  <c r="R140" i="117"/>
  <c r="I141" i="117"/>
  <c r="N141" i="117"/>
  <c r="Q141" i="117"/>
  <c r="R141" i="117"/>
  <c r="I142" i="117"/>
  <c r="N142" i="117"/>
  <c r="Q142" i="117"/>
  <c r="R142" i="117"/>
  <c r="I143" i="117"/>
  <c r="N143" i="117"/>
  <c r="Q143" i="117"/>
  <c r="R143" i="117"/>
  <c r="I144" i="117"/>
  <c r="N144" i="117"/>
  <c r="Q144" i="117"/>
  <c r="R144" i="117"/>
  <c r="I145" i="117"/>
  <c r="N145" i="117"/>
  <c r="Q145" i="117"/>
  <c r="R145" i="117"/>
  <c r="I146" i="117"/>
  <c r="N146" i="117"/>
  <c r="Q146" i="117"/>
  <c r="R146" i="117"/>
  <c r="I147" i="117"/>
  <c r="N147" i="117"/>
  <c r="Q147" i="117"/>
  <c r="R147" i="117"/>
  <c r="I148" i="117"/>
  <c r="N148" i="117"/>
  <c r="Q148" i="117"/>
  <c r="R148" i="117"/>
  <c r="I149" i="117"/>
  <c r="N149" i="117"/>
  <c r="Q149" i="117"/>
  <c r="R149" i="117"/>
  <c r="I150" i="117"/>
  <c r="N150" i="117"/>
  <c r="Q150" i="117"/>
  <c r="R150" i="117"/>
  <c r="P154" i="117"/>
  <c r="S154" i="117"/>
  <c r="T154" i="117" s="1"/>
  <c r="K156" i="117"/>
  <c r="S119" i="115" s="1"/>
  <c r="E122" i="115" s="1"/>
  <c r="L156" i="117"/>
  <c r="M156" i="117"/>
  <c r="P156" i="117"/>
  <c r="D132" i="116" s="1"/>
  <c r="S156" i="117"/>
  <c r="O161" i="117"/>
  <c r="P161" i="117"/>
  <c r="I162" i="117"/>
  <c r="N162" i="117"/>
  <c r="Q162" i="117"/>
  <c r="R162" i="117"/>
  <c r="I163" i="117"/>
  <c r="K163" i="117"/>
  <c r="K164" i="117" s="1"/>
  <c r="K165" i="117" s="1"/>
  <c r="K166" i="117" s="1"/>
  <c r="K167" i="117" s="1"/>
  <c r="K168" i="117" s="1"/>
  <c r="K169" i="117" s="1"/>
  <c r="K170" i="117" s="1"/>
  <c r="K171" i="117" s="1"/>
  <c r="K172" i="117" s="1"/>
  <c r="K173" i="117" s="1"/>
  <c r="K174" i="117" s="1"/>
  <c r="K175" i="117" s="1"/>
  <c r="N163" i="117"/>
  <c r="Q163" i="117"/>
  <c r="R163" i="117"/>
  <c r="I164" i="117"/>
  <c r="N164" i="117"/>
  <c r="Q164" i="117"/>
  <c r="R164" i="117"/>
  <c r="I165" i="117"/>
  <c r="N165" i="117"/>
  <c r="Q165" i="117"/>
  <c r="R165" i="117"/>
  <c r="I166" i="117"/>
  <c r="N166" i="117"/>
  <c r="Q166" i="117"/>
  <c r="R166" i="117"/>
  <c r="I167" i="117"/>
  <c r="N167" i="117"/>
  <c r="Q167" i="117"/>
  <c r="R167" i="117"/>
  <c r="W167" i="117"/>
  <c r="X167" i="117"/>
  <c r="Y167" i="117"/>
  <c r="Q154" i="117" s="1"/>
  <c r="AB167" i="117"/>
  <c r="AB168" i="117" s="1"/>
  <c r="N156" i="117" s="1"/>
  <c r="I168" i="117"/>
  <c r="N168" i="117"/>
  <c r="Q168" i="117"/>
  <c r="R168" i="117"/>
  <c r="I169" i="117"/>
  <c r="N169" i="117"/>
  <c r="Q169" i="117"/>
  <c r="R169" i="117"/>
  <c r="I170" i="117"/>
  <c r="N170" i="117"/>
  <c r="Q170" i="117"/>
  <c r="R170" i="117"/>
  <c r="I171" i="117"/>
  <c r="N171" i="117"/>
  <c r="Q171" i="117"/>
  <c r="R171" i="117"/>
  <c r="I172" i="117"/>
  <c r="N172" i="117"/>
  <c r="Q172" i="117"/>
  <c r="R172" i="117"/>
  <c r="I173" i="117"/>
  <c r="N173" i="117"/>
  <c r="Q173" i="117"/>
  <c r="R173" i="117"/>
  <c r="I174" i="117"/>
  <c r="N174" i="117"/>
  <c r="Q174" i="117"/>
  <c r="R174" i="117"/>
  <c r="I175" i="117"/>
  <c r="N175" i="117"/>
  <c r="Q175" i="117"/>
  <c r="R175" i="117"/>
  <c r="I176" i="117"/>
  <c r="I177" i="117"/>
  <c r="I178" i="117"/>
  <c r="N178" i="117"/>
  <c r="Q178" i="117"/>
  <c r="R178" i="117"/>
  <c r="I179" i="117"/>
  <c r="N179" i="117"/>
  <c r="Q179" i="117"/>
  <c r="R179" i="117"/>
  <c r="I180" i="117"/>
  <c r="N180" i="117"/>
  <c r="Q180" i="117"/>
  <c r="R180" i="117"/>
  <c r="I181" i="117"/>
  <c r="N181" i="117"/>
  <c r="Q181" i="117"/>
  <c r="R181" i="117"/>
  <c r="I182" i="117"/>
  <c r="N182" i="117"/>
  <c r="Q182" i="117"/>
  <c r="R182" i="117"/>
  <c r="I183" i="117"/>
  <c r="N183" i="117"/>
  <c r="Q183" i="117"/>
  <c r="R183" i="117"/>
  <c r="I184" i="117"/>
  <c r="N184" i="117"/>
  <c r="Q184" i="117"/>
  <c r="R184" i="117"/>
  <c r="I185" i="117"/>
  <c r="N185" i="117"/>
  <c r="Q185" i="117"/>
  <c r="R185" i="117"/>
  <c r="I186" i="117"/>
  <c r="N186" i="117"/>
  <c r="Q186" i="117"/>
  <c r="R186" i="117"/>
  <c r="I187" i="117"/>
  <c r="N187" i="117"/>
  <c r="Q187" i="117"/>
  <c r="R187" i="117"/>
  <c r="I188" i="117"/>
  <c r="N188" i="117"/>
  <c r="Q188" i="117"/>
  <c r="R188" i="117"/>
  <c r="I189" i="117"/>
  <c r="N189" i="117"/>
  <c r="Q189" i="117"/>
  <c r="R189" i="117"/>
  <c r="I190" i="117"/>
  <c r="N190" i="117"/>
  <c r="Q190" i="117"/>
  <c r="R190" i="117"/>
  <c r="I191" i="117"/>
  <c r="N191" i="117"/>
  <c r="Q191" i="117"/>
  <c r="R191" i="117"/>
  <c r="I192" i="117"/>
  <c r="N192" i="117"/>
  <c r="Q192" i="117"/>
  <c r="R192" i="117"/>
  <c r="I193" i="117"/>
  <c r="N193" i="117"/>
  <c r="Q193" i="117"/>
  <c r="R193" i="117"/>
  <c r="I194" i="117"/>
  <c r="N194" i="117"/>
  <c r="Q194" i="117"/>
  <c r="R194" i="117"/>
  <c r="I195" i="117"/>
  <c r="N195" i="117"/>
  <c r="Q195" i="117"/>
  <c r="R195" i="117"/>
  <c r="I196" i="117"/>
  <c r="N196" i="117"/>
  <c r="Q196" i="117"/>
  <c r="R196" i="117"/>
  <c r="I197" i="117"/>
  <c r="N197" i="117"/>
  <c r="Q197" i="117"/>
  <c r="R197" i="117"/>
  <c r="I198" i="117"/>
  <c r="N198" i="117"/>
  <c r="Q198" i="117"/>
  <c r="R198" i="117"/>
  <c r="I199" i="117"/>
  <c r="N199" i="117"/>
  <c r="Q199" i="117"/>
  <c r="R199" i="117"/>
  <c r="I200" i="117"/>
  <c r="N200" i="117"/>
  <c r="Q200" i="117"/>
  <c r="R200" i="117"/>
  <c r="I201" i="117"/>
  <c r="I202" i="117"/>
  <c r="I203" i="117"/>
  <c r="N203" i="117"/>
  <c r="Q203" i="117"/>
  <c r="R203" i="117"/>
  <c r="I204" i="117"/>
  <c r="N204" i="117"/>
  <c r="Q204" i="117"/>
  <c r="R204" i="117"/>
  <c r="I205" i="117"/>
  <c r="N205" i="117"/>
  <c r="Q205" i="117"/>
  <c r="R205" i="117"/>
  <c r="I206" i="117"/>
  <c r="N206" i="117"/>
  <c r="Q206" i="117"/>
  <c r="R206" i="117"/>
  <c r="I207" i="117"/>
  <c r="N207" i="117"/>
  <c r="Q207" i="117"/>
  <c r="R207" i="117"/>
  <c r="I208" i="117"/>
  <c r="N208" i="117"/>
  <c r="Q208" i="117"/>
  <c r="R208" i="117"/>
  <c r="I209" i="117"/>
  <c r="N209" i="117"/>
  <c r="Q209" i="117"/>
  <c r="R209" i="117"/>
  <c r="I210" i="117"/>
  <c r="N210" i="117"/>
  <c r="Q210" i="117"/>
  <c r="R210" i="117"/>
  <c r="I211" i="117"/>
  <c r="N211" i="117"/>
  <c r="Q211" i="117"/>
  <c r="R211" i="117"/>
  <c r="I212" i="117"/>
  <c r="N212" i="117"/>
  <c r="Q212" i="117"/>
  <c r="R212" i="117"/>
  <c r="I213" i="117"/>
  <c r="N213" i="117"/>
  <c r="Q213" i="117"/>
  <c r="R213" i="117"/>
  <c r="I214" i="117"/>
  <c r="N214" i="117"/>
  <c r="Q214" i="117"/>
  <c r="R214" i="117"/>
  <c r="I215" i="117"/>
  <c r="N215" i="117"/>
  <c r="Q215" i="117"/>
  <c r="R215" i="117"/>
  <c r="I216" i="117"/>
  <c r="N216" i="117"/>
  <c r="Q216" i="117"/>
  <c r="R216" i="117"/>
  <c r="I217" i="117"/>
  <c r="N217" i="117"/>
  <c r="Q217" i="117"/>
  <c r="R217" i="117"/>
  <c r="I218" i="117"/>
  <c r="N218" i="117"/>
  <c r="Q218" i="117"/>
  <c r="R218" i="117"/>
  <c r="I219" i="117"/>
  <c r="N219" i="117"/>
  <c r="Q219" i="117"/>
  <c r="R219" i="117"/>
  <c r="I220" i="117"/>
  <c r="N220" i="117"/>
  <c r="Q220" i="117"/>
  <c r="R220" i="117"/>
  <c r="I221" i="117"/>
  <c r="N221" i="117"/>
  <c r="Q221" i="117"/>
  <c r="R221" i="117"/>
  <c r="I222" i="117"/>
  <c r="N222" i="117"/>
  <c r="Q222" i="117"/>
  <c r="R222" i="117"/>
  <c r="I223" i="117"/>
  <c r="N223" i="117"/>
  <c r="Q223" i="117"/>
  <c r="R223" i="117"/>
  <c r="I224" i="117"/>
  <c r="N224" i="117"/>
  <c r="Q224" i="117"/>
  <c r="R224" i="117"/>
  <c r="I225" i="117"/>
  <c r="N225" i="117"/>
  <c r="Q225" i="117"/>
  <c r="R225" i="117"/>
  <c r="P229" i="117"/>
  <c r="S229" i="117"/>
  <c r="T229" i="117" s="1"/>
  <c r="K231" i="117"/>
  <c r="S169" i="115" s="1"/>
  <c r="E172" i="115" s="1"/>
  <c r="L231" i="117"/>
  <c r="M231" i="117"/>
  <c r="P231" i="117"/>
  <c r="E158" i="115" s="1"/>
  <c r="S231" i="117"/>
  <c r="O236" i="117"/>
  <c r="P236" i="117"/>
  <c r="I237" i="117"/>
  <c r="N237" i="117"/>
  <c r="Q237" i="117"/>
  <c r="R237" i="117"/>
  <c r="I238" i="117"/>
  <c r="K238" i="117"/>
  <c r="K239" i="117" s="1"/>
  <c r="K240" i="117" s="1"/>
  <c r="K241" i="117" s="1"/>
  <c r="K242" i="117" s="1"/>
  <c r="K243" i="117" s="1"/>
  <c r="K244" i="117" s="1"/>
  <c r="K245" i="117" s="1"/>
  <c r="K246" i="117" s="1"/>
  <c r="K247" i="117" s="1"/>
  <c r="K248" i="117" s="1"/>
  <c r="K249" i="117" s="1"/>
  <c r="K250" i="117" s="1"/>
  <c r="N238" i="117"/>
  <c r="Q238" i="117"/>
  <c r="R238" i="117"/>
  <c r="I239" i="117"/>
  <c r="N239" i="117"/>
  <c r="Q239" i="117"/>
  <c r="R239" i="117"/>
  <c r="I240" i="117"/>
  <c r="N240" i="117"/>
  <c r="Q240" i="117"/>
  <c r="R240" i="117"/>
  <c r="I241" i="117"/>
  <c r="N241" i="117"/>
  <c r="Q241" i="117"/>
  <c r="R241" i="117"/>
  <c r="I242" i="117"/>
  <c r="N242" i="117"/>
  <c r="Q242" i="117"/>
  <c r="R242" i="117"/>
  <c r="W242" i="117"/>
  <c r="X242" i="117"/>
  <c r="Y242" i="117"/>
  <c r="Q229" i="117" s="1"/>
  <c r="J270" i="117" s="1"/>
  <c r="AB242" i="117"/>
  <c r="AB243" i="117" s="1"/>
  <c r="N231" i="117" s="1"/>
  <c r="I243" i="117"/>
  <c r="N243" i="117"/>
  <c r="Q243" i="117"/>
  <c r="R243" i="117"/>
  <c r="I244" i="117"/>
  <c r="N244" i="117"/>
  <c r="Q244" i="117"/>
  <c r="R244" i="117"/>
  <c r="I245" i="117"/>
  <c r="N245" i="117"/>
  <c r="Q245" i="117"/>
  <c r="R245" i="117"/>
  <c r="I246" i="117"/>
  <c r="N246" i="117"/>
  <c r="Q246" i="117"/>
  <c r="R246" i="117"/>
  <c r="I247" i="117"/>
  <c r="N247" i="117"/>
  <c r="Q247" i="117"/>
  <c r="R247" i="117"/>
  <c r="I248" i="117"/>
  <c r="N248" i="117"/>
  <c r="Q248" i="117"/>
  <c r="R248" i="117"/>
  <c r="I249" i="117"/>
  <c r="N249" i="117"/>
  <c r="Q249" i="117"/>
  <c r="R249" i="117"/>
  <c r="I250" i="117"/>
  <c r="N250" i="117"/>
  <c r="Q250" i="117"/>
  <c r="R250" i="117"/>
  <c r="I251" i="117"/>
  <c r="I252" i="117"/>
  <c r="I253" i="117"/>
  <c r="N253" i="117"/>
  <c r="Q253" i="117"/>
  <c r="R253" i="117"/>
  <c r="I254" i="117"/>
  <c r="N254" i="117"/>
  <c r="Q254" i="117"/>
  <c r="R254" i="117"/>
  <c r="I255" i="117"/>
  <c r="N255" i="117"/>
  <c r="Q255" i="117"/>
  <c r="R255" i="117"/>
  <c r="I256" i="117"/>
  <c r="N256" i="117"/>
  <c r="Q256" i="117"/>
  <c r="R256" i="117"/>
  <c r="I257" i="117"/>
  <c r="N257" i="117"/>
  <c r="Q257" i="117"/>
  <c r="R257" i="117"/>
  <c r="I258" i="117"/>
  <c r="N258" i="117"/>
  <c r="Q258" i="117"/>
  <c r="R258" i="117"/>
  <c r="I259" i="117"/>
  <c r="N259" i="117"/>
  <c r="Q259" i="117"/>
  <c r="R259" i="117"/>
  <c r="I260" i="117"/>
  <c r="N260" i="117"/>
  <c r="Q260" i="117"/>
  <c r="R260" i="117"/>
  <c r="I261" i="117"/>
  <c r="N261" i="117"/>
  <c r="Q261" i="117"/>
  <c r="R261" i="117"/>
  <c r="I262" i="117"/>
  <c r="N262" i="117"/>
  <c r="Q262" i="117"/>
  <c r="R262" i="117"/>
  <c r="I263" i="117"/>
  <c r="N263" i="117"/>
  <c r="Q263" i="117"/>
  <c r="R263" i="117"/>
  <c r="I264" i="117"/>
  <c r="N264" i="117"/>
  <c r="Q264" i="117"/>
  <c r="R264" i="117"/>
  <c r="I265" i="117"/>
  <c r="N265" i="117"/>
  <c r="Q265" i="117"/>
  <c r="R265" i="117"/>
  <c r="I266" i="117"/>
  <c r="N266" i="117"/>
  <c r="Q266" i="117"/>
  <c r="R266" i="117"/>
  <c r="I267" i="117"/>
  <c r="N267" i="117"/>
  <c r="Q267" i="117"/>
  <c r="R267" i="117"/>
  <c r="I268" i="117"/>
  <c r="N268" i="117"/>
  <c r="Q268" i="117"/>
  <c r="R268" i="117"/>
  <c r="I269" i="117"/>
  <c r="N269" i="117"/>
  <c r="Q269" i="117"/>
  <c r="R269" i="117"/>
  <c r="I270" i="117"/>
  <c r="N270" i="117"/>
  <c r="Q270" i="117"/>
  <c r="R270" i="117"/>
  <c r="I271" i="117"/>
  <c r="N271" i="117"/>
  <c r="Q271" i="117"/>
  <c r="R271" i="117"/>
  <c r="I272" i="117"/>
  <c r="N272" i="117"/>
  <c r="Q272" i="117"/>
  <c r="R272" i="117"/>
  <c r="I273" i="117"/>
  <c r="N273" i="117"/>
  <c r="Q273" i="117"/>
  <c r="R273" i="117"/>
  <c r="I274" i="117"/>
  <c r="N274" i="117"/>
  <c r="Q274" i="117"/>
  <c r="R274" i="117"/>
  <c r="I275" i="117"/>
  <c r="N275" i="117"/>
  <c r="Q275" i="117"/>
  <c r="R275" i="117"/>
  <c r="I276" i="117"/>
  <c r="I277" i="117"/>
  <c r="I278" i="117"/>
  <c r="N278" i="117"/>
  <c r="Q278" i="117"/>
  <c r="R278" i="117"/>
  <c r="I279" i="117"/>
  <c r="N279" i="117"/>
  <c r="Q279" i="117"/>
  <c r="R279" i="117"/>
  <c r="I280" i="117"/>
  <c r="N280" i="117"/>
  <c r="Q280" i="117"/>
  <c r="R280" i="117"/>
  <c r="I281" i="117"/>
  <c r="N281" i="117"/>
  <c r="Q281" i="117"/>
  <c r="R281" i="117"/>
  <c r="I282" i="117"/>
  <c r="N282" i="117"/>
  <c r="Q282" i="117"/>
  <c r="R282" i="117"/>
  <c r="I283" i="117"/>
  <c r="N283" i="117"/>
  <c r="Q283" i="117"/>
  <c r="R283" i="117"/>
  <c r="I284" i="117"/>
  <c r="N284" i="117"/>
  <c r="Q284" i="117"/>
  <c r="R284" i="117"/>
  <c r="I285" i="117"/>
  <c r="N285" i="117"/>
  <c r="Q285" i="117"/>
  <c r="R285" i="117"/>
  <c r="I286" i="117"/>
  <c r="N286" i="117"/>
  <c r="Q286" i="117"/>
  <c r="R286" i="117"/>
  <c r="I287" i="117"/>
  <c r="N287" i="117"/>
  <c r="Q287" i="117"/>
  <c r="R287" i="117"/>
  <c r="I288" i="117"/>
  <c r="N288" i="117"/>
  <c r="Q288" i="117"/>
  <c r="R288" i="117"/>
  <c r="I289" i="117"/>
  <c r="N289" i="117"/>
  <c r="Q289" i="117"/>
  <c r="R289" i="117"/>
  <c r="I290" i="117"/>
  <c r="N290" i="117"/>
  <c r="Q290" i="117"/>
  <c r="R290" i="117"/>
  <c r="I291" i="117"/>
  <c r="N291" i="117"/>
  <c r="Q291" i="117"/>
  <c r="R291" i="117"/>
  <c r="I292" i="117"/>
  <c r="N292" i="117"/>
  <c r="Q292" i="117"/>
  <c r="R292" i="117"/>
  <c r="I293" i="117"/>
  <c r="N293" i="117"/>
  <c r="Q293" i="117"/>
  <c r="R293" i="117"/>
  <c r="I294" i="117"/>
  <c r="N294" i="117"/>
  <c r="Q294" i="117"/>
  <c r="R294" i="117"/>
  <c r="I295" i="117"/>
  <c r="N295" i="117"/>
  <c r="Q295" i="117"/>
  <c r="R295" i="117"/>
  <c r="I296" i="117"/>
  <c r="N296" i="117"/>
  <c r="Q296" i="117"/>
  <c r="R296" i="117"/>
  <c r="I297" i="117"/>
  <c r="N297" i="117"/>
  <c r="Q297" i="117"/>
  <c r="R297" i="117"/>
  <c r="I298" i="117"/>
  <c r="N298" i="117"/>
  <c r="Q298" i="117"/>
  <c r="R298" i="117"/>
  <c r="I299" i="117"/>
  <c r="N299" i="117"/>
  <c r="Q299" i="117"/>
  <c r="R299" i="117"/>
  <c r="I300" i="117"/>
  <c r="N300" i="117"/>
  <c r="Q300" i="117"/>
  <c r="R300" i="117"/>
  <c r="P304" i="117"/>
  <c r="S304" i="117"/>
  <c r="T304" i="117" s="1"/>
  <c r="K306" i="117"/>
  <c r="S219" i="115" s="1"/>
  <c r="E222" i="115" s="1"/>
  <c r="L306" i="117"/>
  <c r="M306" i="117"/>
  <c r="P306" i="117"/>
  <c r="D222" i="116" s="1"/>
  <c r="S306" i="117"/>
  <c r="O311" i="117"/>
  <c r="P311" i="117"/>
  <c r="I312" i="117"/>
  <c r="N312" i="117"/>
  <c r="Q312" i="117"/>
  <c r="R312" i="117"/>
  <c r="I313" i="117"/>
  <c r="K313" i="117"/>
  <c r="K314" i="117" s="1"/>
  <c r="K315" i="117" s="1"/>
  <c r="K316" i="117" s="1"/>
  <c r="K317" i="117" s="1"/>
  <c r="K318" i="117" s="1"/>
  <c r="K319" i="117" s="1"/>
  <c r="K320" i="117" s="1"/>
  <c r="K321" i="117" s="1"/>
  <c r="K322" i="117" s="1"/>
  <c r="K323" i="117" s="1"/>
  <c r="K324" i="117" s="1"/>
  <c r="K325" i="117" s="1"/>
  <c r="N313" i="117"/>
  <c r="Q313" i="117"/>
  <c r="R313" i="117"/>
  <c r="I314" i="117"/>
  <c r="N314" i="117"/>
  <c r="Q314" i="117"/>
  <c r="R314" i="117"/>
  <c r="I315" i="117"/>
  <c r="N315" i="117"/>
  <c r="Q315" i="117"/>
  <c r="R315" i="117"/>
  <c r="I316" i="117"/>
  <c r="N316" i="117"/>
  <c r="Q316" i="117"/>
  <c r="R316" i="117"/>
  <c r="I317" i="117"/>
  <c r="N317" i="117"/>
  <c r="Q317" i="117"/>
  <c r="R317" i="117"/>
  <c r="W317" i="117"/>
  <c r="X317" i="117"/>
  <c r="Y317" i="117"/>
  <c r="Q304" i="117" s="1"/>
  <c r="AB317" i="117"/>
  <c r="AB318" i="117" s="1"/>
  <c r="N306" i="117" s="1"/>
  <c r="I318" i="117"/>
  <c r="N318" i="117"/>
  <c r="Q318" i="117"/>
  <c r="R318" i="117"/>
  <c r="I319" i="117"/>
  <c r="N319" i="117"/>
  <c r="Q319" i="117"/>
  <c r="R319" i="117"/>
  <c r="I320" i="117"/>
  <c r="N320" i="117"/>
  <c r="Q320" i="117"/>
  <c r="R320" i="117"/>
  <c r="I321" i="117"/>
  <c r="N321" i="117"/>
  <c r="Q321" i="117"/>
  <c r="R321" i="117"/>
  <c r="I322" i="117"/>
  <c r="N322" i="117"/>
  <c r="Q322" i="117"/>
  <c r="R322" i="117"/>
  <c r="I323" i="117"/>
  <c r="N323" i="117"/>
  <c r="Q323" i="117"/>
  <c r="R323" i="117"/>
  <c r="I324" i="117"/>
  <c r="N324" i="117"/>
  <c r="Q324" i="117"/>
  <c r="R324" i="117"/>
  <c r="I325" i="117"/>
  <c r="N325" i="117"/>
  <c r="Q325" i="117"/>
  <c r="R325" i="117"/>
  <c r="I326" i="117"/>
  <c r="I327" i="117"/>
  <c r="I328" i="117"/>
  <c r="N328" i="117"/>
  <c r="Q328" i="117"/>
  <c r="R328" i="117"/>
  <c r="I329" i="117"/>
  <c r="N329" i="117"/>
  <c r="Q329" i="117"/>
  <c r="R329" i="117"/>
  <c r="I330" i="117"/>
  <c r="N330" i="117"/>
  <c r="Q330" i="117"/>
  <c r="R330" i="117"/>
  <c r="I331" i="117"/>
  <c r="N331" i="117"/>
  <c r="Q331" i="117"/>
  <c r="R331" i="117"/>
  <c r="I332" i="117"/>
  <c r="N332" i="117"/>
  <c r="Q332" i="117"/>
  <c r="R332" i="117"/>
  <c r="I333" i="117"/>
  <c r="N333" i="117"/>
  <c r="Q333" i="117"/>
  <c r="R333" i="117"/>
  <c r="I334" i="117"/>
  <c r="N334" i="117"/>
  <c r="Q334" i="117"/>
  <c r="R334" i="117"/>
  <c r="I335" i="117"/>
  <c r="N335" i="117"/>
  <c r="Q335" i="117"/>
  <c r="R335" i="117"/>
  <c r="I336" i="117"/>
  <c r="N336" i="117"/>
  <c r="Q336" i="117"/>
  <c r="R336" i="117"/>
  <c r="I337" i="117"/>
  <c r="N337" i="117"/>
  <c r="Q337" i="117"/>
  <c r="R337" i="117"/>
  <c r="I338" i="117"/>
  <c r="N338" i="117"/>
  <c r="Q338" i="117"/>
  <c r="R338" i="117"/>
  <c r="I339" i="117"/>
  <c r="N339" i="117"/>
  <c r="Q339" i="117"/>
  <c r="R339" i="117"/>
  <c r="I340" i="117"/>
  <c r="N340" i="117"/>
  <c r="Q340" i="117"/>
  <c r="R340" i="117"/>
  <c r="I341" i="117"/>
  <c r="N341" i="117"/>
  <c r="Q341" i="117"/>
  <c r="R341" i="117"/>
  <c r="I342" i="117"/>
  <c r="N342" i="117"/>
  <c r="Q342" i="117"/>
  <c r="R342" i="117"/>
  <c r="I343" i="117"/>
  <c r="N343" i="117"/>
  <c r="Q343" i="117"/>
  <c r="R343" i="117"/>
  <c r="I344" i="117"/>
  <c r="N344" i="117"/>
  <c r="Q344" i="117"/>
  <c r="R344" i="117"/>
  <c r="U344" i="117"/>
  <c r="I345" i="117"/>
  <c r="N345" i="117"/>
  <c r="Q345" i="117"/>
  <c r="R345" i="117"/>
  <c r="I346" i="117"/>
  <c r="N346" i="117"/>
  <c r="Q346" i="117"/>
  <c r="R346" i="117"/>
  <c r="I347" i="117"/>
  <c r="N347" i="117"/>
  <c r="Q347" i="117"/>
  <c r="R347" i="117"/>
  <c r="I348" i="117"/>
  <c r="N348" i="117"/>
  <c r="Q348" i="117"/>
  <c r="R348" i="117"/>
  <c r="I349" i="117"/>
  <c r="N349" i="117"/>
  <c r="Q349" i="117"/>
  <c r="R349" i="117"/>
  <c r="I350" i="117"/>
  <c r="N350" i="117"/>
  <c r="Q350" i="117"/>
  <c r="R350" i="117"/>
  <c r="I351" i="117"/>
  <c r="I352" i="117"/>
  <c r="I353" i="117"/>
  <c r="N353" i="117"/>
  <c r="Q353" i="117"/>
  <c r="R353" i="117"/>
  <c r="I354" i="117"/>
  <c r="N354" i="117"/>
  <c r="Q354" i="117"/>
  <c r="R354" i="117"/>
  <c r="I355" i="117"/>
  <c r="N355" i="117"/>
  <c r="Q355" i="117"/>
  <c r="R355" i="117"/>
  <c r="I356" i="117"/>
  <c r="N356" i="117"/>
  <c r="Q356" i="117"/>
  <c r="R356" i="117"/>
  <c r="I357" i="117"/>
  <c r="N357" i="117"/>
  <c r="Q357" i="117"/>
  <c r="R357" i="117"/>
  <c r="I358" i="117"/>
  <c r="N358" i="117"/>
  <c r="Q358" i="117"/>
  <c r="R358" i="117"/>
  <c r="I359" i="117"/>
  <c r="N359" i="117"/>
  <c r="Q359" i="117"/>
  <c r="R359" i="117"/>
  <c r="I360" i="117"/>
  <c r="N360" i="117"/>
  <c r="Q360" i="117"/>
  <c r="R360" i="117"/>
  <c r="I361" i="117"/>
  <c r="N361" i="117"/>
  <c r="Q361" i="117"/>
  <c r="R361" i="117"/>
  <c r="I362" i="117"/>
  <c r="N362" i="117"/>
  <c r="Q362" i="117"/>
  <c r="R362" i="117"/>
  <c r="I363" i="117"/>
  <c r="N363" i="117"/>
  <c r="Q363" i="117"/>
  <c r="R363" i="117"/>
  <c r="I364" i="117"/>
  <c r="N364" i="117"/>
  <c r="Q364" i="117"/>
  <c r="R364" i="117"/>
  <c r="I365" i="117"/>
  <c r="N365" i="117"/>
  <c r="Q365" i="117"/>
  <c r="R365" i="117"/>
  <c r="I366" i="117"/>
  <c r="N366" i="117"/>
  <c r="Q366" i="117"/>
  <c r="R366" i="117"/>
  <c r="I367" i="117"/>
  <c r="N367" i="117"/>
  <c r="Q367" i="117"/>
  <c r="R367" i="117"/>
  <c r="I368" i="117"/>
  <c r="N368" i="117"/>
  <c r="Q368" i="117"/>
  <c r="R368" i="117"/>
  <c r="I369" i="117"/>
  <c r="N369" i="117"/>
  <c r="Q369" i="117"/>
  <c r="R369" i="117"/>
  <c r="I370" i="117"/>
  <c r="N370" i="117"/>
  <c r="Q370" i="117"/>
  <c r="R370" i="117"/>
  <c r="I371" i="117"/>
  <c r="N371" i="117"/>
  <c r="Q371" i="117"/>
  <c r="R371" i="117"/>
  <c r="I372" i="117"/>
  <c r="N372" i="117"/>
  <c r="Q372" i="117"/>
  <c r="R372" i="117"/>
  <c r="I373" i="117"/>
  <c r="N373" i="117"/>
  <c r="Q373" i="117"/>
  <c r="R373" i="117"/>
  <c r="I374" i="117"/>
  <c r="N374" i="117"/>
  <c r="Q374" i="117"/>
  <c r="R374" i="117"/>
  <c r="I375" i="117"/>
  <c r="N375" i="117"/>
  <c r="Q375" i="117"/>
  <c r="R375" i="117"/>
  <c r="P379" i="117"/>
  <c r="S379" i="117"/>
  <c r="T379" i="117" s="1"/>
  <c r="K381" i="117"/>
  <c r="S269" i="115" s="1"/>
  <c r="E272" i="115" s="1"/>
  <c r="L381" i="117"/>
  <c r="M381" i="117"/>
  <c r="P381" i="117"/>
  <c r="S381" i="117"/>
  <c r="O386" i="117"/>
  <c r="P386" i="117"/>
  <c r="I387" i="117"/>
  <c r="N387" i="117"/>
  <c r="Q387" i="117"/>
  <c r="R387" i="117"/>
  <c r="I388" i="117"/>
  <c r="K388" i="117"/>
  <c r="K389" i="117" s="1"/>
  <c r="K390" i="117" s="1"/>
  <c r="K391" i="117" s="1"/>
  <c r="K392" i="117" s="1"/>
  <c r="K393" i="117" s="1"/>
  <c r="K394" i="117" s="1"/>
  <c r="K395" i="117" s="1"/>
  <c r="K396" i="117" s="1"/>
  <c r="K397" i="117" s="1"/>
  <c r="K398" i="117" s="1"/>
  <c r="K399" i="117" s="1"/>
  <c r="K400" i="117" s="1"/>
  <c r="N388" i="117"/>
  <c r="Q388" i="117"/>
  <c r="R388" i="117"/>
  <c r="I389" i="117"/>
  <c r="N389" i="117"/>
  <c r="Q389" i="117"/>
  <c r="R389" i="117"/>
  <c r="I390" i="117"/>
  <c r="N390" i="117"/>
  <c r="Q390" i="117"/>
  <c r="R390" i="117"/>
  <c r="I391" i="117"/>
  <c r="N391" i="117"/>
  <c r="Q391" i="117"/>
  <c r="R391" i="117"/>
  <c r="I392" i="117"/>
  <c r="N392" i="117"/>
  <c r="Q392" i="117"/>
  <c r="R392" i="117"/>
  <c r="W392" i="117"/>
  <c r="X392" i="117"/>
  <c r="Y392" i="117"/>
  <c r="Q379" i="117" s="1"/>
  <c r="I385" i="117" s="1"/>
  <c r="AB392" i="117"/>
  <c r="AB393" i="117" s="1"/>
  <c r="N381" i="117" s="1"/>
  <c r="I393" i="117"/>
  <c r="N393" i="117"/>
  <c r="Q393" i="117"/>
  <c r="R393" i="117"/>
  <c r="I394" i="117"/>
  <c r="N394" i="117"/>
  <c r="Q394" i="117"/>
  <c r="R394" i="117"/>
  <c r="I395" i="117"/>
  <c r="N395" i="117"/>
  <c r="Q395" i="117"/>
  <c r="R395" i="117"/>
  <c r="I396" i="117"/>
  <c r="N396" i="117"/>
  <c r="Q396" i="117"/>
  <c r="R396" i="117"/>
  <c r="I397" i="117"/>
  <c r="N397" i="117"/>
  <c r="Q397" i="117"/>
  <c r="R397" i="117"/>
  <c r="I398" i="117"/>
  <c r="N398" i="117"/>
  <c r="Q398" i="117"/>
  <c r="R398" i="117"/>
  <c r="I399" i="117"/>
  <c r="N399" i="117"/>
  <c r="Q399" i="117"/>
  <c r="R399" i="117"/>
  <c r="I400" i="117"/>
  <c r="N400" i="117"/>
  <c r="Q400" i="117"/>
  <c r="R400" i="117"/>
  <c r="I401" i="117"/>
  <c r="I402" i="117"/>
  <c r="I403" i="117"/>
  <c r="N403" i="117"/>
  <c r="Q403" i="117"/>
  <c r="R403" i="117"/>
  <c r="I404" i="117"/>
  <c r="N404" i="117"/>
  <c r="Q404" i="117"/>
  <c r="R404" i="117"/>
  <c r="I405" i="117"/>
  <c r="N405" i="117"/>
  <c r="Q405" i="117"/>
  <c r="R405" i="117"/>
  <c r="I406" i="117"/>
  <c r="N406" i="117"/>
  <c r="Q406" i="117"/>
  <c r="R406" i="117"/>
  <c r="I407" i="117"/>
  <c r="N407" i="117"/>
  <c r="Q407" i="117"/>
  <c r="R407" i="117"/>
  <c r="I408" i="117"/>
  <c r="N408" i="117"/>
  <c r="Q408" i="117"/>
  <c r="R408" i="117"/>
  <c r="I409" i="117"/>
  <c r="N409" i="117"/>
  <c r="Q409" i="117"/>
  <c r="R409" i="117"/>
  <c r="I410" i="117"/>
  <c r="N410" i="117"/>
  <c r="Q410" i="117"/>
  <c r="R410" i="117"/>
  <c r="I411" i="117"/>
  <c r="N411" i="117"/>
  <c r="Q411" i="117"/>
  <c r="R411" i="117"/>
  <c r="I412" i="117"/>
  <c r="N412" i="117"/>
  <c r="Q412" i="117"/>
  <c r="R412" i="117"/>
  <c r="I413" i="117"/>
  <c r="N413" i="117"/>
  <c r="Q413" i="117"/>
  <c r="R413" i="117"/>
  <c r="I414" i="117"/>
  <c r="N414" i="117"/>
  <c r="Q414" i="117"/>
  <c r="R414" i="117"/>
  <c r="I415" i="117"/>
  <c r="N415" i="117"/>
  <c r="Q415" i="117"/>
  <c r="R415" i="117"/>
  <c r="I416" i="117"/>
  <c r="N416" i="117"/>
  <c r="Q416" i="117"/>
  <c r="R416" i="117"/>
  <c r="I417" i="117"/>
  <c r="J417" i="117"/>
  <c r="N417" i="117"/>
  <c r="Q417" i="117"/>
  <c r="R417" i="117"/>
  <c r="I418" i="117"/>
  <c r="N418" i="117"/>
  <c r="Q418" i="117"/>
  <c r="R418" i="117"/>
  <c r="I419" i="117"/>
  <c r="N419" i="117"/>
  <c r="Q419" i="117"/>
  <c r="R419" i="117"/>
  <c r="I420" i="117"/>
  <c r="N420" i="117"/>
  <c r="Q420" i="117"/>
  <c r="R420" i="117"/>
  <c r="I421" i="117"/>
  <c r="N421" i="117"/>
  <c r="Q421" i="117"/>
  <c r="R421" i="117"/>
  <c r="I422" i="117"/>
  <c r="N422" i="117"/>
  <c r="Q422" i="117"/>
  <c r="R422" i="117"/>
  <c r="I423" i="117"/>
  <c r="N423" i="117"/>
  <c r="Q423" i="117"/>
  <c r="R423" i="117"/>
  <c r="I424" i="117"/>
  <c r="N424" i="117"/>
  <c r="Q424" i="117"/>
  <c r="R424" i="117"/>
  <c r="I425" i="117"/>
  <c r="N425" i="117"/>
  <c r="Q425" i="117"/>
  <c r="R425" i="117"/>
  <c r="I426" i="117"/>
  <c r="I427" i="117"/>
  <c r="I428" i="117"/>
  <c r="N428" i="117"/>
  <c r="Q428" i="117"/>
  <c r="R428" i="117"/>
  <c r="I429" i="117"/>
  <c r="N429" i="117"/>
  <c r="Q429" i="117"/>
  <c r="R429" i="117"/>
  <c r="I430" i="117"/>
  <c r="N430" i="117"/>
  <c r="Q430" i="117"/>
  <c r="R430" i="117"/>
  <c r="I431" i="117"/>
  <c r="N431" i="117"/>
  <c r="Q431" i="117"/>
  <c r="R431" i="117"/>
  <c r="I432" i="117"/>
  <c r="N432" i="117"/>
  <c r="Q432" i="117"/>
  <c r="R432" i="117"/>
  <c r="I433" i="117"/>
  <c r="J433" i="117"/>
  <c r="N433" i="117"/>
  <c r="Q433" i="117"/>
  <c r="R433" i="117"/>
  <c r="I434" i="117"/>
  <c r="N434" i="117"/>
  <c r="Q434" i="117"/>
  <c r="R434" i="117"/>
  <c r="I435" i="117"/>
  <c r="N435" i="117"/>
  <c r="Q435" i="117"/>
  <c r="R435" i="117"/>
  <c r="I436" i="117"/>
  <c r="N436" i="117"/>
  <c r="Q436" i="117"/>
  <c r="R436" i="117"/>
  <c r="U436" i="117"/>
  <c r="I437" i="117"/>
  <c r="N437" i="117"/>
  <c r="Q437" i="117"/>
  <c r="R437" i="117"/>
  <c r="I438" i="117"/>
  <c r="N438" i="117"/>
  <c r="Q438" i="117"/>
  <c r="R438" i="117"/>
  <c r="I439" i="117"/>
  <c r="N439" i="117"/>
  <c r="Q439" i="117"/>
  <c r="R439" i="117"/>
  <c r="I440" i="117"/>
  <c r="N440" i="117"/>
  <c r="Q440" i="117"/>
  <c r="R440" i="117"/>
  <c r="I441" i="117"/>
  <c r="N441" i="117"/>
  <c r="Q441" i="117"/>
  <c r="R441" i="117"/>
  <c r="I442" i="117"/>
  <c r="J442" i="117"/>
  <c r="N442" i="117"/>
  <c r="Q442" i="117"/>
  <c r="R442" i="117"/>
  <c r="I443" i="117"/>
  <c r="N443" i="117"/>
  <c r="Q443" i="117"/>
  <c r="R443" i="117"/>
  <c r="I444" i="117"/>
  <c r="N444" i="117"/>
  <c r="Q444" i="117"/>
  <c r="R444" i="117"/>
  <c r="U444" i="117"/>
  <c r="I445" i="117"/>
  <c r="N445" i="117"/>
  <c r="Q445" i="117"/>
  <c r="R445" i="117"/>
  <c r="I446" i="117"/>
  <c r="N446" i="117"/>
  <c r="Q446" i="117"/>
  <c r="R446" i="117"/>
  <c r="I447" i="117"/>
  <c r="N447" i="117"/>
  <c r="Q447" i="117"/>
  <c r="R447" i="117"/>
  <c r="I448" i="117"/>
  <c r="N448" i="117"/>
  <c r="Q448" i="117"/>
  <c r="R448" i="117"/>
  <c r="I449" i="117"/>
  <c r="N449" i="117"/>
  <c r="Q449" i="117"/>
  <c r="R449" i="117"/>
  <c r="I450" i="117"/>
  <c r="N450" i="117"/>
  <c r="Q450" i="117"/>
  <c r="R450" i="117"/>
  <c r="P454" i="117"/>
  <c r="S454" i="117"/>
  <c r="T454" i="117" s="1"/>
  <c r="K456" i="117"/>
  <c r="S319" i="115" s="1"/>
  <c r="E322" i="115" s="1"/>
  <c r="L456" i="117"/>
  <c r="M456" i="117"/>
  <c r="P456" i="117"/>
  <c r="E308" i="115" s="1"/>
  <c r="S456" i="117"/>
  <c r="O461" i="117"/>
  <c r="P461" i="117"/>
  <c r="I462" i="117"/>
  <c r="N462" i="117"/>
  <c r="Q462" i="117"/>
  <c r="R462" i="117"/>
  <c r="I463" i="117"/>
  <c r="K463" i="117"/>
  <c r="K464" i="117" s="1"/>
  <c r="K465" i="117" s="1"/>
  <c r="K466" i="117" s="1"/>
  <c r="K467" i="117" s="1"/>
  <c r="K468" i="117" s="1"/>
  <c r="K469" i="117" s="1"/>
  <c r="K470" i="117" s="1"/>
  <c r="K471" i="117" s="1"/>
  <c r="K472" i="117" s="1"/>
  <c r="K473" i="117" s="1"/>
  <c r="K474" i="117" s="1"/>
  <c r="K475" i="117" s="1"/>
  <c r="N463" i="117"/>
  <c r="Q463" i="117"/>
  <c r="R463" i="117"/>
  <c r="I464" i="117"/>
  <c r="N464" i="117"/>
  <c r="Q464" i="117"/>
  <c r="R464" i="117"/>
  <c r="I465" i="117"/>
  <c r="N465" i="117"/>
  <c r="Q465" i="117"/>
  <c r="R465" i="117"/>
  <c r="I466" i="117"/>
  <c r="N466" i="117"/>
  <c r="Q466" i="117"/>
  <c r="R466" i="117"/>
  <c r="I467" i="117"/>
  <c r="N467" i="117"/>
  <c r="Q467" i="117"/>
  <c r="R467" i="117"/>
  <c r="W467" i="117"/>
  <c r="X467" i="117"/>
  <c r="Y467" i="117"/>
  <c r="Q454" i="117" s="1"/>
  <c r="J453" i="117" s="1"/>
  <c r="AB467" i="117"/>
  <c r="AB468" i="117" s="1"/>
  <c r="N456" i="117" s="1"/>
  <c r="I468" i="117"/>
  <c r="N468" i="117"/>
  <c r="Q468" i="117"/>
  <c r="R468" i="117"/>
  <c r="I469" i="117"/>
  <c r="N469" i="117"/>
  <c r="Q469" i="117"/>
  <c r="R469" i="117"/>
  <c r="I470" i="117"/>
  <c r="N470" i="117"/>
  <c r="Q470" i="117"/>
  <c r="R470" i="117"/>
  <c r="I471" i="117"/>
  <c r="N471" i="117"/>
  <c r="Q471" i="117"/>
  <c r="R471" i="117"/>
  <c r="I472" i="117"/>
  <c r="N472" i="117"/>
  <c r="Q472" i="117"/>
  <c r="R472" i="117"/>
  <c r="I473" i="117"/>
  <c r="N473" i="117"/>
  <c r="Q473" i="117"/>
  <c r="R473" i="117"/>
  <c r="I474" i="117"/>
  <c r="N474" i="117"/>
  <c r="Q474" i="117"/>
  <c r="R474" i="117"/>
  <c r="I475" i="117"/>
  <c r="N475" i="117"/>
  <c r="Q475" i="117"/>
  <c r="R475" i="117"/>
  <c r="I476" i="117"/>
  <c r="I477" i="117"/>
  <c r="I478" i="117"/>
  <c r="N478" i="117"/>
  <c r="Q478" i="117"/>
  <c r="R478" i="117"/>
  <c r="I479" i="117"/>
  <c r="N479" i="117"/>
  <c r="Q479" i="117"/>
  <c r="R479" i="117"/>
  <c r="I480" i="117"/>
  <c r="N480" i="117"/>
  <c r="Q480" i="117"/>
  <c r="R480" i="117"/>
  <c r="I481" i="117"/>
  <c r="N481" i="117"/>
  <c r="Q481" i="117"/>
  <c r="R481" i="117"/>
  <c r="I482" i="117"/>
  <c r="N482" i="117"/>
  <c r="Q482" i="117"/>
  <c r="R482" i="117"/>
  <c r="I483" i="117"/>
  <c r="N483" i="117"/>
  <c r="Q483" i="117"/>
  <c r="R483" i="117"/>
  <c r="I484" i="117"/>
  <c r="N484" i="117"/>
  <c r="Q484" i="117"/>
  <c r="R484" i="117"/>
  <c r="I485" i="117"/>
  <c r="N485" i="117"/>
  <c r="Q485" i="117"/>
  <c r="R485" i="117"/>
  <c r="I486" i="117"/>
  <c r="N486" i="117"/>
  <c r="Q486" i="117"/>
  <c r="R486" i="117"/>
  <c r="I487" i="117"/>
  <c r="N487" i="117"/>
  <c r="Q487" i="117"/>
  <c r="R487" i="117"/>
  <c r="I488" i="117"/>
  <c r="N488" i="117"/>
  <c r="Q488" i="117"/>
  <c r="R488" i="117"/>
  <c r="I489" i="117"/>
  <c r="N489" i="117"/>
  <c r="Q489" i="117"/>
  <c r="R489" i="117"/>
  <c r="I490" i="117"/>
  <c r="N490" i="117"/>
  <c r="Q490" i="117"/>
  <c r="R490" i="117"/>
  <c r="I491" i="117"/>
  <c r="N491" i="117"/>
  <c r="Q491" i="117"/>
  <c r="R491" i="117"/>
  <c r="I492" i="117"/>
  <c r="N492" i="117"/>
  <c r="Q492" i="117"/>
  <c r="R492" i="117"/>
  <c r="I493" i="117"/>
  <c r="N493" i="117"/>
  <c r="Q493" i="117"/>
  <c r="R493" i="117"/>
  <c r="I494" i="117"/>
  <c r="N494" i="117"/>
  <c r="Q494" i="117"/>
  <c r="R494" i="117"/>
  <c r="I495" i="117"/>
  <c r="J495" i="117"/>
  <c r="N495" i="117"/>
  <c r="Q495" i="117"/>
  <c r="R495" i="117"/>
  <c r="I496" i="117"/>
  <c r="N496" i="117"/>
  <c r="Q496" i="117"/>
  <c r="R496" i="117"/>
  <c r="U496" i="117"/>
  <c r="I497" i="117"/>
  <c r="N497" i="117"/>
  <c r="Q497" i="117"/>
  <c r="R497" i="117"/>
  <c r="I498" i="117"/>
  <c r="N498" i="117"/>
  <c r="Q498" i="117"/>
  <c r="R498" i="117"/>
  <c r="I499" i="117"/>
  <c r="N499" i="117"/>
  <c r="Q499" i="117"/>
  <c r="R499" i="117"/>
  <c r="I500" i="117"/>
  <c r="N500" i="117"/>
  <c r="Q500" i="117"/>
  <c r="R500" i="117"/>
  <c r="I501" i="117"/>
  <c r="I502" i="117"/>
  <c r="I503" i="117"/>
  <c r="N503" i="117"/>
  <c r="Q503" i="117"/>
  <c r="R503" i="117"/>
  <c r="I504" i="117"/>
  <c r="J504" i="117"/>
  <c r="N504" i="117"/>
  <c r="Q504" i="117"/>
  <c r="R504" i="117"/>
  <c r="I505" i="117"/>
  <c r="N505" i="117"/>
  <c r="Q505" i="117"/>
  <c r="R505" i="117"/>
  <c r="I506" i="117"/>
  <c r="N506" i="117"/>
  <c r="Q506" i="117"/>
  <c r="R506" i="117"/>
  <c r="I507" i="117"/>
  <c r="N507" i="117"/>
  <c r="Q507" i="117"/>
  <c r="R507" i="117"/>
  <c r="I508" i="117"/>
  <c r="N508" i="117"/>
  <c r="Q508" i="117"/>
  <c r="R508" i="117"/>
  <c r="I509" i="117"/>
  <c r="N509" i="117"/>
  <c r="Q509" i="117"/>
  <c r="R509" i="117"/>
  <c r="U509" i="117"/>
  <c r="I510" i="117"/>
  <c r="N510" i="117"/>
  <c r="Q510" i="117"/>
  <c r="R510" i="117"/>
  <c r="I511" i="117"/>
  <c r="N511" i="117"/>
  <c r="Q511" i="117"/>
  <c r="R511" i="117"/>
  <c r="I512" i="117"/>
  <c r="N512" i="117"/>
  <c r="Q512" i="117"/>
  <c r="R512" i="117"/>
  <c r="I513" i="117"/>
  <c r="N513" i="117"/>
  <c r="Q513" i="117"/>
  <c r="R513" i="117"/>
  <c r="I514" i="117"/>
  <c r="N514" i="117"/>
  <c r="Q514" i="117"/>
  <c r="R514" i="117"/>
  <c r="I515" i="117"/>
  <c r="N515" i="117"/>
  <c r="Q515" i="117"/>
  <c r="R515" i="117"/>
  <c r="I516" i="117"/>
  <c r="N516" i="117"/>
  <c r="Q516" i="117"/>
  <c r="R516" i="117"/>
  <c r="I517" i="117"/>
  <c r="N517" i="117"/>
  <c r="Q517" i="117"/>
  <c r="R517" i="117"/>
  <c r="I518" i="117"/>
  <c r="N518" i="117"/>
  <c r="Q518" i="117"/>
  <c r="R518" i="117"/>
  <c r="I519" i="117"/>
  <c r="N519" i="117"/>
  <c r="Q519" i="117"/>
  <c r="R519" i="117"/>
  <c r="I520" i="117"/>
  <c r="N520" i="117"/>
  <c r="Q520" i="117"/>
  <c r="R520" i="117"/>
  <c r="I521" i="117"/>
  <c r="N521" i="117"/>
  <c r="Q521" i="117"/>
  <c r="R521" i="117"/>
  <c r="I522" i="117"/>
  <c r="N522" i="117"/>
  <c r="Q522" i="117"/>
  <c r="R522" i="117"/>
  <c r="I523" i="117"/>
  <c r="N523" i="117"/>
  <c r="Q523" i="117"/>
  <c r="R523" i="117"/>
  <c r="I524" i="117"/>
  <c r="N524" i="117"/>
  <c r="Q524" i="117"/>
  <c r="R524" i="117"/>
  <c r="I525" i="117"/>
  <c r="N525" i="117"/>
  <c r="Q525" i="117"/>
  <c r="R525" i="117"/>
  <c r="P529" i="117"/>
  <c r="S529" i="117"/>
  <c r="T529" i="117" s="1"/>
  <c r="K531" i="117"/>
  <c r="S369" i="115" s="1"/>
  <c r="E372" i="115" s="1"/>
  <c r="L531" i="117"/>
  <c r="M531" i="117"/>
  <c r="P531" i="117"/>
  <c r="E358" i="115" s="1"/>
  <c r="S531" i="117"/>
  <c r="O536" i="117"/>
  <c r="P536" i="117"/>
  <c r="I537" i="117"/>
  <c r="N537" i="117"/>
  <c r="Q537" i="117"/>
  <c r="R537" i="117"/>
  <c r="I538" i="117"/>
  <c r="K538" i="117"/>
  <c r="K539" i="117" s="1"/>
  <c r="K540" i="117" s="1"/>
  <c r="K541" i="117" s="1"/>
  <c r="K542" i="117" s="1"/>
  <c r="K543" i="117" s="1"/>
  <c r="K544" i="117" s="1"/>
  <c r="K545" i="117" s="1"/>
  <c r="K546" i="117" s="1"/>
  <c r="K547" i="117" s="1"/>
  <c r="K548" i="117" s="1"/>
  <c r="K549" i="117" s="1"/>
  <c r="K550" i="117" s="1"/>
  <c r="N538" i="117"/>
  <c r="Q538" i="117"/>
  <c r="R538" i="117"/>
  <c r="I539" i="117"/>
  <c r="N539" i="117"/>
  <c r="Q539" i="117"/>
  <c r="R539" i="117"/>
  <c r="I540" i="117"/>
  <c r="N540" i="117"/>
  <c r="Q540" i="117"/>
  <c r="R540" i="117"/>
  <c r="I541" i="117"/>
  <c r="N541" i="117"/>
  <c r="Q541" i="117"/>
  <c r="R541" i="117"/>
  <c r="I542" i="117"/>
  <c r="N542" i="117"/>
  <c r="Q542" i="117"/>
  <c r="R542" i="117"/>
  <c r="W542" i="117"/>
  <c r="X542" i="117"/>
  <c r="Y542" i="117"/>
  <c r="Q529" i="117" s="1"/>
  <c r="AB542" i="117"/>
  <c r="AB543" i="117" s="1"/>
  <c r="N531" i="117" s="1"/>
  <c r="I543" i="117"/>
  <c r="N543" i="117"/>
  <c r="Q543" i="117"/>
  <c r="R543" i="117"/>
  <c r="I544" i="117"/>
  <c r="N544" i="117"/>
  <c r="Q544" i="117"/>
  <c r="R544" i="117"/>
  <c r="I545" i="117"/>
  <c r="N545" i="117"/>
  <c r="Q545" i="117"/>
  <c r="R545" i="117"/>
  <c r="I546" i="117"/>
  <c r="N546" i="117"/>
  <c r="Q546" i="117"/>
  <c r="R546" i="117"/>
  <c r="I547" i="117"/>
  <c r="N547" i="117"/>
  <c r="Q547" i="117"/>
  <c r="R547" i="117"/>
  <c r="I548" i="117"/>
  <c r="N548" i="117"/>
  <c r="Q548" i="117"/>
  <c r="R548" i="117"/>
  <c r="I549" i="117"/>
  <c r="N549" i="117"/>
  <c r="Q549" i="117"/>
  <c r="R549" i="117"/>
  <c r="I550" i="117"/>
  <c r="N550" i="117"/>
  <c r="Q550" i="117"/>
  <c r="R550" i="117"/>
  <c r="I551" i="117"/>
  <c r="I552" i="117"/>
  <c r="I553" i="117"/>
  <c r="N553" i="117"/>
  <c r="Q553" i="117"/>
  <c r="R553" i="117"/>
  <c r="I554" i="117"/>
  <c r="N554" i="117"/>
  <c r="Q554" i="117"/>
  <c r="R554" i="117"/>
  <c r="I555" i="117"/>
  <c r="N555" i="117"/>
  <c r="Q555" i="117"/>
  <c r="R555" i="117"/>
  <c r="I556" i="117"/>
  <c r="N556" i="117"/>
  <c r="Q556" i="117"/>
  <c r="R556" i="117"/>
  <c r="I557" i="117"/>
  <c r="N557" i="117"/>
  <c r="Q557" i="117"/>
  <c r="R557" i="117"/>
  <c r="I558" i="117"/>
  <c r="N558" i="117"/>
  <c r="Q558" i="117"/>
  <c r="R558" i="117"/>
  <c r="I559" i="117"/>
  <c r="N559" i="117"/>
  <c r="Q559" i="117"/>
  <c r="R559" i="117"/>
  <c r="I560" i="117"/>
  <c r="N560" i="117"/>
  <c r="Q560" i="117"/>
  <c r="R560" i="117"/>
  <c r="I561" i="117"/>
  <c r="N561" i="117"/>
  <c r="Q561" i="117"/>
  <c r="R561" i="117"/>
  <c r="I562" i="117"/>
  <c r="N562" i="117"/>
  <c r="Q562" i="117"/>
  <c r="R562" i="117"/>
  <c r="I563" i="117"/>
  <c r="N563" i="117"/>
  <c r="Q563" i="117"/>
  <c r="R563" i="117"/>
  <c r="I564" i="117"/>
  <c r="N564" i="117"/>
  <c r="Q564" i="117"/>
  <c r="R564" i="117"/>
  <c r="I565" i="117"/>
  <c r="N565" i="117"/>
  <c r="Q565" i="117"/>
  <c r="R565" i="117"/>
  <c r="I566" i="117"/>
  <c r="N566" i="117"/>
  <c r="Q566" i="117"/>
  <c r="R566" i="117"/>
  <c r="I567" i="117"/>
  <c r="N567" i="117"/>
  <c r="Q567" i="117"/>
  <c r="R567" i="117"/>
  <c r="I568" i="117"/>
  <c r="N568" i="117"/>
  <c r="Q568" i="117"/>
  <c r="R568" i="117"/>
  <c r="I569" i="117"/>
  <c r="N569" i="117"/>
  <c r="Q569" i="117"/>
  <c r="R569" i="117"/>
  <c r="I570" i="117"/>
  <c r="N570" i="117"/>
  <c r="Q570" i="117"/>
  <c r="R570" i="117"/>
  <c r="I571" i="117"/>
  <c r="N571" i="117"/>
  <c r="Q571" i="117"/>
  <c r="R571" i="117"/>
  <c r="I572" i="117"/>
  <c r="N572" i="117"/>
  <c r="Q572" i="117"/>
  <c r="R572" i="117"/>
  <c r="I573" i="117"/>
  <c r="N573" i="117"/>
  <c r="Q573" i="117"/>
  <c r="R573" i="117"/>
  <c r="I574" i="117"/>
  <c r="N574" i="117"/>
  <c r="Q574" i="117"/>
  <c r="R574" i="117"/>
  <c r="I575" i="117"/>
  <c r="N575" i="117"/>
  <c r="Q575" i="117"/>
  <c r="R575" i="117"/>
  <c r="I576" i="117"/>
  <c r="I577" i="117"/>
  <c r="I578" i="117"/>
  <c r="N578" i="117"/>
  <c r="Q578" i="117"/>
  <c r="R578" i="117"/>
  <c r="I579" i="117"/>
  <c r="N579" i="117"/>
  <c r="Q579" i="117"/>
  <c r="R579" i="117"/>
  <c r="I580" i="117"/>
  <c r="N580" i="117"/>
  <c r="Q580" i="117"/>
  <c r="R580" i="117"/>
  <c r="I581" i="117"/>
  <c r="N581" i="117"/>
  <c r="Q581" i="117"/>
  <c r="R581" i="117"/>
  <c r="I582" i="117"/>
  <c r="N582" i="117"/>
  <c r="Q582" i="117"/>
  <c r="R582" i="117"/>
  <c r="I583" i="117"/>
  <c r="N583" i="117"/>
  <c r="Q583" i="117"/>
  <c r="R583" i="117"/>
  <c r="I584" i="117"/>
  <c r="N584" i="117"/>
  <c r="Q584" i="117"/>
  <c r="R584" i="117"/>
  <c r="I585" i="117"/>
  <c r="N585" i="117"/>
  <c r="Q585" i="117"/>
  <c r="R585" i="117"/>
  <c r="I586" i="117"/>
  <c r="N586" i="117"/>
  <c r="Q586" i="117"/>
  <c r="R586" i="117"/>
  <c r="I587" i="117"/>
  <c r="N587" i="117"/>
  <c r="Q587" i="117"/>
  <c r="R587" i="117"/>
  <c r="I588" i="117"/>
  <c r="N588" i="117"/>
  <c r="Q588" i="117"/>
  <c r="R588" i="117"/>
  <c r="I589" i="117"/>
  <c r="N589" i="117"/>
  <c r="Q589" i="117"/>
  <c r="R589" i="117"/>
  <c r="I590" i="117"/>
  <c r="N590" i="117"/>
  <c r="Q590" i="117"/>
  <c r="R590" i="117"/>
  <c r="I591" i="117"/>
  <c r="N591" i="117"/>
  <c r="Q591" i="117"/>
  <c r="R591" i="117"/>
  <c r="I592" i="117"/>
  <c r="N592" i="117"/>
  <c r="Q592" i="117"/>
  <c r="R592" i="117"/>
  <c r="I593" i="117"/>
  <c r="N593" i="117"/>
  <c r="Q593" i="117"/>
  <c r="R593" i="117"/>
  <c r="I594" i="117"/>
  <c r="N594" i="117"/>
  <c r="Q594" i="117"/>
  <c r="R594" i="117"/>
  <c r="I595" i="117"/>
  <c r="N595" i="117"/>
  <c r="Q595" i="117"/>
  <c r="R595" i="117"/>
  <c r="I596" i="117"/>
  <c r="N596" i="117"/>
  <c r="Q596" i="117"/>
  <c r="R596" i="117"/>
  <c r="I597" i="117"/>
  <c r="N597" i="117"/>
  <c r="Q597" i="117"/>
  <c r="R597" i="117"/>
  <c r="I598" i="117"/>
  <c r="N598" i="117"/>
  <c r="Q598" i="117"/>
  <c r="R598" i="117"/>
  <c r="I599" i="117"/>
  <c r="N599" i="117"/>
  <c r="Q599" i="117"/>
  <c r="R599" i="117"/>
  <c r="I600" i="117"/>
  <c r="N600" i="117"/>
  <c r="Q600" i="117"/>
  <c r="R600" i="117"/>
  <c r="D2" i="116"/>
  <c r="F2" i="116"/>
  <c r="L2" i="116"/>
  <c r="A5" i="116"/>
  <c r="A6" i="116"/>
  <c r="A7" i="116"/>
  <c r="D7" i="116" s="1"/>
  <c r="H7" i="116" s="1"/>
  <c r="A8" i="116"/>
  <c r="K44" i="116" s="1"/>
  <c r="A9" i="116"/>
  <c r="A10" i="116"/>
  <c r="D10" i="116" s="1"/>
  <c r="H10" i="116" s="1"/>
  <c r="A11" i="116"/>
  <c r="D11" i="116" s="1"/>
  <c r="H11" i="116" s="1"/>
  <c r="A12" i="116"/>
  <c r="A13" i="116"/>
  <c r="A14" i="116"/>
  <c r="A15" i="116"/>
  <c r="A16" i="116"/>
  <c r="A17" i="116"/>
  <c r="A18" i="116"/>
  <c r="A19" i="116"/>
  <c r="A20" i="116"/>
  <c r="A21" i="116"/>
  <c r="A22" i="116"/>
  <c r="A23" i="116"/>
  <c r="A24" i="116"/>
  <c r="A25" i="116"/>
  <c r="A26" i="116"/>
  <c r="M42" i="116" s="1"/>
  <c r="A27" i="116"/>
  <c r="A28" i="116"/>
  <c r="H28" i="116"/>
  <c r="D37" i="116"/>
  <c r="D38" i="116"/>
  <c r="D43" i="116"/>
  <c r="D47" i="116"/>
  <c r="F47" i="116"/>
  <c r="L47" i="116"/>
  <c r="A50" i="116"/>
  <c r="A51" i="116"/>
  <c r="A52" i="116"/>
  <c r="D52" i="116" s="1"/>
  <c r="H52" i="116" s="1"/>
  <c r="A53" i="116"/>
  <c r="K88" i="116" s="1"/>
  <c r="A54" i="116"/>
  <c r="A55" i="116"/>
  <c r="D55" i="116" s="1"/>
  <c r="H55" i="116" s="1"/>
  <c r="A56" i="116"/>
  <c r="D56" i="116" s="1"/>
  <c r="H56" i="116" s="1"/>
  <c r="D58" i="116" s="1"/>
  <c r="A57" i="116"/>
  <c r="A58" i="116"/>
  <c r="A59" i="116"/>
  <c r="A60" i="116"/>
  <c r="A61" i="116"/>
  <c r="A62" i="116"/>
  <c r="A63" i="116"/>
  <c r="A64" i="116"/>
  <c r="A65" i="116"/>
  <c r="A66" i="116"/>
  <c r="A67" i="116"/>
  <c r="A68" i="116"/>
  <c r="A69" i="116"/>
  <c r="A70" i="116"/>
  <c r="A71" i="116"/>
  <c r="A72" i="116"/>
  <c r="A73" i="116"/>
  <c r="H73" i="116"/>
  <c r="D82" i="116"/>
  <c r="D83" i="116"/>
  <c r="D88" i="116"/>
  <c r="D92" i="116"/>
  <c r="F92" i="116"/>
  <c r="L92" i="116"/>
  <c r="A95" i="116"/>
  <c r="J132" i="116" s="1"/>
  <c r="A96" i="116"/>
  <c r="A97" i="116"/>
  <c r="D97" i="116" s="1"/>
  <c r="H97" i="116" s="1"/>
  <c r="A98" i="116"/>
  <c r="A99" i="116"/>
  <c r="A100" i="116"/>
  <c r="D100" i="116" s="1"/>
  <c r="H100" i="116" s="1"/>
  <c r="A101" i="116"/>
  <c r="D101" i="116" s="1"/>
  <c r="H101" i="116" s="1"/>
  <c r="A102" i="116"/>
  <c r="A103" i="116"/>
  <c r="A104" i="116"/>
  <c r="A105" i="116"/>
  <c r="A106" i="116"/>
  <c r="A107" i="116"/>
  <c r="A108" i="116"/>
  <c r="A109" i="116"/>
  <c r="A110" i="116"/>
  <c r="A111" i="116"/>
  <c r="A112" i="116"/>
  <c r="A113" i="116"/>
  <c r="A114" i="116"/>
  <c r="A115" i="116"/>
  <c r="A116" i="116"/>
  <c r="M134" i="116" s="1"/>
  <c r="A117" i="116"/>
  <c r="A118" i="116"/>
  <c r="H118" i="116"/>
  <c r="D127" i="116"/>
  <c r="D128" i="116"/>
  <c r="D133" i="116"/>
  <c r="D137" i="116"/>
  <c r="F137" i="116"/>
  <c r="L137" i="116"/>
  <c r="A140" i="116"/>
  <c r="J177" i="116" s="1"/>
  <c r="A141" i="116"/>
  <c r="A142" i="116"/>
  <c r="D142" i="116" s="1"/>
  <c r="H142" i="116" s="1"/>
  <c r="A143" i="116"/>
  <c r="A144" i="116"/>
  <c r="A145" i="116"/>
  <c r="D145" i="116" s="1"/>
  <c r="H145" i="116" s="1"/>
  <c r="A146" i="116"/>
  <c r="D146" i="116" s="1"/>
  <c r="H146" i="116" s="1"/>
  <c r="D148" i="116" s="1"/>
  <c r="A147" i="116"/>
  <c r="A148" i="116"/>
  <c r="A149" i="116"/>
  <c r="A150" i="116"/>
  <c r="A151" i="116"/>
  <c r="A152" i="116"/>
  <c r="A153" i="116"/>
  <c r="A154" i="116"/>
  <c r="A155" i="116"/>
  <c r="A156" i="116"/>
  <c r="A157" i="116"/>
  <c r="A158" i="116"/>
  <c r="A159" i="116"/>
  <c r="A160" i="116"/>
  <c r="A161" i="116"/>
  <c r="A162" i="116"/>
  <c r="A163" i="116"/>
  <c r="H163" i="116"/>
  <c r="D172" i="116"/>
  <c r="D173" i="116"/>
  <c r="D178" i="116"/>
  <c r="D182" i="116"/>
  <c r="F182" i="116"/>
  <c r="L182" i="116"/>
  <c r="A185" i="116"/>
  <c r="J224" i="116" s="1"/>
  <c r="A186" i="116"/>
  <c r="A187" i="116"/>
  <c r="D187" i="116" s="1"/>
  <c r="H187" i="116" s="1"/>
  <c r="A188" i="116"/>
  <c r="A189" i="116"/>
  <c r="A190" i="116"/>
  <c r="D190" i="116" s="1"/>
  <c r="H190" i="116" s="1"/>
  <c r="A191" i="116"/>
  <c r="D191" i="116" s="1"/>
  <c r="H191" i="116" s="1"/>
  <c r="A192" i="116"/>
  <c r="A193" i="116"/>
  <c r="A194" i="116"/>
  <c r="A195" i="116"/>
  <c r="A196" i="116"/>
  <c r="A197" i="116"/>
  <c r="A198" i="116"/>
  <c r="A199" i="116"/>
  <c r="D199" i="116" s="1"/>
  <c r="H199" i="116" s="1"/>
  <c r="A200" i="116"/>
  <c r="A201" i="116"/>
  <c r="A202" i="116"/>
  <c r="A203" i="116"/>
  <c r="A204" i="116"/>
  <c r="A205" i="116"/>
  <c r="A206" i="116"/>
  <c r="M222" i="116" s="1"/>
  <c r="A207" i="116"/>
  <c r="A208" i="116"/>
  <c r="H208" i="116"/>
  <c r="D217" i="116"/>
  <c r="D218" i="116"/>
  <c r="D223" i="116"/>
  <c r="M224" i="116"/>
  <c r="D227" i="116"/>
  <c r="F227" i="116"/>
  <c r="L227" i="116"/>
  <c r="A230" i="116"/>
  <c r="A231" i="116"/>
  <c r="A232" i="116"/>
  <c r="D232" i="116" s="1"/>
  <c r="H232" i="116" s="1"/>
  <c r="A233" i="116"/>
  <c r="A234" i="116"/>
  <c r="A235" i="116"/>
  <c r="D235" i="116" s="1"/>
  <c r="H235" i="116" s="1"/>
  <c r="A236" i="116"/>
  <c r="D236" i="116" s="1"/>
  <c r="H236" i="116" s="1"/>
  <c r="A237" i="116"/>
  <c r="A238" i="116"/>
  <c r="A239" i="116"/>
  <c r="A240" i="116"/>
  <c r="A241" i="116"/>
  <c r="A242" i="116"/>
  <c r="A243" i="116"/>
  <c r="A244" i="116"/>
  <c r="A245" i="116"/>
  <c r="A246" i="116"/>
  <c r="A247" i="116"/>
  <c r="A248" i="116"/>
  <c r="A249" i="116"/>
  <c r="A250" i="116"/>
  <c r="A251" i="116"/>
  <c r="M269" i="116" s="1"/>
  <c r="A252" i="116"/>
  <c r="A253" i="116"/>
  <c r="H253" i="116"/>
  <c r="D262" i="116"/>
  <c r="D263" i="116"/>
  <c r="D268" i="116"/>
  <c r="D272" i="116"/>
  <c r="F272" i="116"/>
  <c r="L272" i="116"/>
  <c r="A275" i="116"/>
  <c r="J312" i="116" s="1"/>
  <c r="A276" i="116"/>
  <c r="A277" i="116"/>
  <c r="D277" i="116" s="1"/>
  <c r="H277" i="116" s="1"/>
  <c r="A278" i="116"/>
  <c r="K313" i="116" s="1"/>
  <c r="A279" i="116"/>
  <c r="A280" i="116"/>
  <c r="D280" i="116" s="1"/>
  <c r="H280" i="116" s="1"/>
  <c r="A281" i="116"/>
  <c r="D281" i="116" s="1"/>
  <c r="H281" i="116" s="1"/>
  <c r="D283" i="116" s="1"/>
  <c r="A282" i="116"/>
  <c r="A283" i="116"/>
  <c r="A284" i="116"/>
  <c r="A285" i="116"/>
  <c r="A286" i="116"/>
  <c r="A287" i="116"/>
  <c r="A288" i="116"/>
  <c r="A289" i="116"/>
  <c r="A290" i="116"/>
  <c r="A291" i="116"/>
  <c r="A292" i="116"/>
  <c r="A293" i="116"/>
  <c r="A294" i="116"/>
  <c r="A295" i="116"/>
  <c r="A296" i="116"/>
  <c r="M312" i="116" s="1"/>
  <c r="A297" i="116"/>
  <c r="A298" i="116"/>
  <c r="H298" i="116"/>
  <c r="D307" i="116"/>
  <c r="D308" i="116"/>
  <c r="D313" i="116"/>
  <c r="D317" i="116"/>
  <c r="F317" i="116"/>
  <c r="L317" i="116"/>
  <c r="A320" i="116"/>
  <c r="J359" i="116" s="1"/>
  <c r="A321" i="116"/>
  <c r="A322" i="116"/>
  <c r="D322" i="116" s="1"/>
  <c r="H322" i="116" s="1"/>
  <c r="A323" i="116"/>
  <c r="K359" i="116" s="1"/>
  <c r="A324" i="116"/>
  <c r="A325" i="116"/>
  <c r="D325" i="116" s="1"/>
  <c r="H325" i="116" s="1"/>
  <c r="A326" i="116"/>
  <c r="D326" i="116" s="1"/>
  <c r="H326" i="116" s="1"/>
  <c r="A327" i="116"/>
  <c r="A328" i="116"/>
  <c r="A329" i="116"/>
  <c r="A330" i="116"/>
  <c r="A331" i="116"/>
  <c r="A332" i="116"/>
  <c r="A333" i="116"/>
  <c r="A334" i="116"/>
  <c r="A335" i="116"/>
  <c r="A336" i="116"/>
  <c r="A337" i="116"/>
  <c r="A338" i="116"/>
  <c r="A339" i="116"/>
  <c r="A340" i="116"/>
  <c r="A341" i="116"/>
  <c r="A342" i="116"/>
  <c r="A343" i="116"/>
  <c r="H343" i="116"/>
  <c r="D352" i="116"/>
  <c r="D353" i="116"/>
  <c r="D358" i="116"/>
  <c r="L3" i="115"/>
  <c r="Z3" i="115"/>
  <c r="G19" i="115" s="1"/>
  <c r="AO3" i="115"/>
  <c r="E30" i="115" s="1"/>
  <c r="AQ19" i="115"/>
  <c r="E26" i="115" s="1"/>
  <c r="E25" i="115"/>
  <c r="AQ34" i="115"/>
  <c r="L53" i="115"/>
  <c r="Z53" i="115"/>
  <c r="G69" i="115" s="1"/>
  <c r="AO53" i="115"/>
  <c r="E80" i="115" s="1"/>
  <c r="AQ69" i="115"/>
  <c r="E76" i="115" s="1"/>
  <c r="E75" i="115"/>
  <c r="AQ84" i="115"/>
  <c r="L103" i="115"/>
  <c r="C119" i="115" s="1"/>
  <c r="Z103" i="115"/>
  <c r="AO103" i="115"/>
  <c r="E130" i="115" s="1"/>
  <c r="AQ119" i="115"/>
  <c r="E126" i="115" s="1"/>
  <c r="E125" i="115"/>
  <c r="AQ134" i="115"/>
  <c r="L153" i="115"/>
  <c r="C169" i="115" s="1"/>
  <c r="Z153" i="115"/>
  <c r="G169" i="115" s="1"/>
  <c r="AO153" i="115"/>
  <c r="E180" i="115" s="1"/>
  <c r="AQ169" i="115"/>
  <c r="E176" i="115" s="1"/>
  <c r="E175" i="115"/>
  <c r="AQ184" i="115"/>
  <c r="L203" i="115"/>
  <c r="C219" i="115" s="1"/>
  <c r="Z203" i="115"/>
  <c r="G219" i="115" s="1"/>
  <c r="AO203" i="115"/>
  <c r="E230" i="115" s="1"/>
  <c r="AQ219" i="115"/>
  <c r="E226" i="115" s="1"/>
  <c r="E225" i="115"/>
  <c r="AQ234" i="115"/>
  <c r="L253" i="115"/>
  <c r="Z253" i="115"/>
  <c r="G269" i="115" s="1"/>
  <c r="AO253" i="115"/>
  <c r="E280" i="115" s="1"/>
  <c r="K269" i="115"/>
  <c r="AQ269" i="115"/>
  <c r="E276" i="115" s="1"/>
  <c r="E275" i="115"/>
  <c r="AQ284" i="115"/>
  <c r="L303" i="115"/>
  <c r="C319" i="115" s="1"/>
  <c r="Z303" i="115"/>
  <c r="G319" i="115" s="1"/>
  <c r="AO303" i="115"/>
  <c r="E330" i="115" s="1"/>
  <c r="AQ319" i="115"/>
  <c r="E326" i="115" s="1"/>
  <c r="E325" i="115"/>
  <c r="AQ334" i="115"/>
  <c r="L353" i="115"/>
  <c r="C369" i="115" s="1"/>
  <c r="Z353" i="115"/>
  <c r="AO353" i="115"/>
  <c r="E380" i="115" s="1"/>
  <c r="AQ369" i="115"/>
  <c r="E376" i="115" s="1"/>
  <c r="E375" i="115"/>
  <c r="AQ384" i="115"/>
  <c r="P4" i="114"/>
  <c r="S4" i="114"/>
  <c r="T4" i="114" s="1"/>
  <c r="P6" i="114"/>
  <c r="D42" i="113" s="1"/>
  <c r="S6" i="114"/>
  <c r="O11" i="114"/>
  <c r="P11" i="114"/>
  <c r="I12" i="114"/>
  <c r="N12" i="114"/>
  <c r="Q12" i="114"/>
  <c r="R12" i="114"/>
  <c r="I13" i="114"/>
  <c r="K13" i="114"/>
  <c r="K14" i="114" s="1"/>
  <c r="K15" i="114" s="1"/>
  <c r="K16" i="114" s="1"/>
  <c r="K17" i="114" s="1"/>
  <c r="K18" i="114" s="1"/>
  <c r="K19" i="114" s="1"/>
  <c r="K20" i="114" s="1"/>
  <c r="K21" i="114" s="1"/>
  <c r="K22" i="114" s="1"/>
  <c r="K23" i="114" s="1"/>
  <c r="K24" i="114" s="1"/>
  <c r="K25" i="114" s="1"/>
  <c r="Q13" i="114"/>
  <c r="R13" i="114"/>
  <c r="I14" i="114"/>
  <c r="N14" i="114"/>
  <c r="Q14" i="114"/>
  <c r="R14" i="114"/>
  <c r="I15" i="114"/>
  <c r="N15" i="114"/>
  <c r="Q15" i="114"/>
  <c r="R15" i="114"/>
  <c r="I16" i="114"/>
  <c r="N16" i="114"/>
  <c r="Q16" i="114"/>
  <c r="R16" i="114"/>
  <c r="I17" i="114"/>
  <c r="N17" i="114"/>
  <c r="Q17" i="114"/>
  <c r="R17" i="114"/>
  <c r="W17" i="114"/>
  <c r="X17" i="114"/>
  <c r="Y17" i="114"/>
  <c r="Q4" i="114" s="1"/>
  <c r="J47" i="114" s="1"/>
  <c r="AB17" i="114"/>
  <c r="AB18" i="114" s="1"/>
  <c r="N6" i="114" s="1"/>
  <c r="I18" i="114"/>
  <c r="N18" i="114"/>
  <c r="Q18" i="114"/>
  <c r="R18" i="114"/>
  <c r="I19" i="114"/>
  <c r="N19" i="114"/>
  <c r="Q19" i="114"/>
  <c r="R19" i="114"/>
  <c r="I20" i="114"/>
  <c r="N20" i="114"/>
  <c r="Q20" i="114"/>
  <c r="R20" i="114"/>
  <c r="I21" i="114"/>
  <c r="N21" i="114"/>
  <c r="Q21" i="114"/>
  <c r="R21" i="114"/>
  <c r="I22" i="114"/>
  <c r="N22" i="114"/>
  <c r="Q22" i="114"/>
  <c r="R22" i="114"/>
  <c r="I23" i="114"/>
  <c r="N23" i="114"/>
  <c r="Q23" i="114"/>
  <c r="R23" i="114"/>
  <c r="I24" i="114"/>
  <c r="N24" i="114"/>
  <c r="Q24" i="114"/>
  <c r="R24" i="114"/>
  <c r="I25" i="114"/>
  <c r="N25" i="114"/>
  <c r="Q25" i="114"/>
  <c r="R25" i="114"/>
  <c r="I26" i="114"/>
  <c r="I27" i="114"/>
  <c r="I28" i="114"/>
  <c r="N28" i="114"/>
  <c r="Q28" i="114"/>
  <c r="R28" i="114"/>
  <c r="I29" i="114"/>
  <c r="N29" i="114"/>
  <c r="Q29" i="114"/>
  <c r="R29" i="114"/>
  <c r="I30" i="114"/>
  <c r="N30" i="114"/>
  <c r="Q30" i="114"/>
  <c r="R30" i="114"/>
  <c r="I31" i="114"/>
  <c r="N31" i="114"/>
  <c r="Q31" i="114"/>
  <c r="R31" i="114"/>
  <c r="I32" i="114"/>
  <c r="N32" i="114"/>
  <c r="Q32" i="114"/>
  <c r="R32" i="114"/>
  <c r="I33" i="114"/>
  <c r="N33" i="114"/>
  <c r="Q33" i="114"/>
  <c r="R33" i="114"/>
  <c r="I34" i="114"/>
  <c r="N34" i="114"/>
  <c r="Q34" i="114"/>
  <c r="R34" i="114"/>
  <c r="I35" i="114"/>
  <c r="N35" i="114"/>
  <c r="Q35" i="114"/>
  <c r="R35" i="114"/>
  <c r="I36" i="114"/>
  <c r="N36" i="114"/>
  <c r="Q36" i="114"/>
  <c r="R36" i="114"/>
  <c r="I37" i="114"/>
  <c r="N37" i="114"/>
  <c r="Q37" i="114"/>
  <c r="R37" i="114"/>
  <c r="I38" i="114"/>
  <c r="N38" i="114"/>
  <c r="Q38" i="114"/>
  <c r="R38" i="114"/>
  <c r="I39" i="114"/>
  <c r="N39" i="114"/>
  <c r="Q39" i="114"/>
  <c r="R39" i="114"/>
  <c r="I40" i="114"/>
  <c r="N40" i="114"/>
  <c r="Q40" i="114"/>
  <c r="R40" i="114"/>
  <c r="I41" i="114"/>
  <c r="N41" i="114"/>
  <c r="Q41" i="114"/>
  <c r="R41" i="114"/>
  <c r="I42" i="114"/>
  <c r="N42" i="114"/>
  <c r="Q42" i="114"/>
  <c r="R42" i="114"/>
  <c r="I43" i="114"/>
  <c r="N43" i="114"/>
  <c r="Q43" i="114"/>
  <c r="R43" i="114"/>
  <c r="I44" i="114"/>
  <c r="N44" i="114"/>
  <c r="Q44" i="114"/>
  <c r="R44" i="114"/>
  <c r="I45" i="114"/>
  <c r="N45" i="114"/>
  <c r="Q45" i="114"/>
  <c r="R45" i="114"/>
  <c r="I46" i="114"/>
  <c r="N46" i="114"/>
  <c r="Q46" i="114"/>
  <c r="R46" i="114"/>
  <c r="I47" i="114"/>
  <c r="N47" i="114"/>
  <c r="Q47" i="114"/>
  <c r="R47" i="114"/>
  <c r="I48" i="114"/>
  <c r="N48" i="114"/>
  <c r="Q48" i="114"/>
  <c r="R48" i="114"/>
  <c r="I49" i="114"/>
  <c r="N49" i="114"/>
  <c r="Q49" i="114"/>
  <c r="R49" i="114"/>
  <c r="I50" i="114"/>
  <c r="N50" i="114"/>
  <c r="Q50" i="114"/>
  <c r="R50" i="114"/>
  <c r="I51" i="114"/>
  <c r="I52" i="114"/>
  <c r="I53" i="114"/>
  <c r="N53" i="114"/>
  <c r="Q53" i="114"/>
  <c r="R53" i="114"/>
  <c r="I54" i="114"/>
  <c r="N54" i="114"/>
  <c r="Q54" i="114"/>
  <c r="R54" i="114"/>
  <c r="I55" i="114"/>
  <c r="N55" i="114"/>
  <c r="Q55" i="114"/>
  <c r="R55" i="114"/>
  <c r="I56" i="114"/>
  <c r="N56" i="114"/>
  <c r="Q56" i="114"/>
  <c r="R56" i="114"/>
  <c r="I57" i="114"/>
  <c r="N57" i="114"/>
  <c r="Q57" i="114"/>
  <c r="R57" i="114"/>
  <c r="I58" i="114"/>
  <c r="N58" i="114"/>
  <c r="Q58" i="114"/>
  <c r="R58" i="114"/>
  <c r="I59" i="114"/>
  <c r="N59" i="114"/>
  <c r="Q59" i="114"/>
  <c r="R59" i="114"/>
  <c r="I60" i="114"/>
  <c r="N60" i="114"/>
  <c r="Q60" i="114"/>
  <c r="R60" i="114"/>
  <c r="I61" i="114"/>
  <c r="N61" i="114"/>
  <c r="Q61" i="114"/>
  <c r="R61" i="114"/>
  <c r="I62" i="114"/>
  <c r="N62" i="114"/>
  <c r="Q62" i="114"/>
  <c r="R62" i="114"/>
  <c r="I63" i="114"/>
  <c r="N63" i="114"/>
  <c r="Q63" i="114"/>
  <c r="R63" i="114"/>
  <c r="I64" i="114"/>
  <c r="N64" i="114"/>
  <c r="Q64" i="114"/>
  <c r="R64" i="114"/>
  <c r="I65" i="114"/>
  <c r="N65" i="114"/>
  <c r="Q65" i="114"/>
  <c r="R65" i="114"/>
  <c r="I66" i="114"/>
  <c r="N66" i="114"/>
  <c r="Q66" i="114"/>
  <c r="R66" i="114"/>
  <c r="I67" i="114"/>
  <c r="N67" i="114"/>
  <c r="Q67" i="114"/>
  <c r="R67" i="114"/>
  <c r="I68" i="114"/>
  <c r="N68" i="114"/>
  <c r="Q68" i="114"/>
  <c r="R68" i="114"/>
  <c r="I69" i="114"/>
  <c r="N69" i="114"/>
  <c r="Q69" i="114"/>
  <c r="R69" i="114"/>
  <c r="I70" i="114"/>
  <c r="N70" i="114"/>
  <c r="Q70" i="114"/>
  <c r="R70" i="114"/>
  <c r="I71" i="114"/>
  <c r="N71" i="114"/>
  <c r="Q71" i="114"/>
  <c r="R71" i="114"/>
  <c r="I72" i="114"/>
  <c r="N72" i="114"/>
  <c r="Q72" i="114"/>
  <c r="R72" i="114"/>
  <c r="I73" i="114"/>
  <c r="N73" i="114"/>
  <c r="Q73" i="114"/>
  <c r="R73" i="114"/>
  <c r="I74" i="114"/>
  <c r="N74" i="114"/>
  <c r="Q74" i="114"/>
  <c r="R74" i="114"/>
  <c r="I75" i="114"/>
  <c r="N75" i="114"/>
  <c r="Q75" i="114"/>
  <c r="R75" i="114"/>
  <c r="P79" i="114"/>
  <c r="S79" i="114"/>
  <c r="T79" i="114" s="1"/>
  <c r="K81" i="114"/>
  <c r="S69" i="112" s="1"/>
  <c r="E72" i="112" s="1"/>
  <c r="L81" i="114"/>
  <c r="M81" i="114"/>
  <c r="P81" i="114"/>
  <c r="AA84" i="112" s="1"/>
  <c r="S81" i="114"/>
  <c r="O86" i="114"/>
  <c r="P86" i="114"/>
  <c r="I87" i="114"/>
  <c r="N87" i="114"/>
  <c r="Q87" i="114"/>
  <c r="R87" i="114"/>
  <c r="I88" i="114"/>
  <c r="K88" i="114"/>
  <c r="K89" i="114" s="1"/>
  <c r="K90" i="114" s="1"/>
  <c r="K91" i="114" s="1"/>
  <c r="K92" i="114" s="1"/>
  <c r="K93" i="114" s="1"/>
  <c r="K94" i="114" s="1"/>
  <c r="K95" i="114" s="1"/>
  <c r="K96" i="114" s="1"/>
  <c r="K97" i="114" s="1"/>
  <c r="K98" i="114" s="1"/>
  <c r="K99" i="114" s="1"/>
  <c r="K100" i="114" s="1"/>
  <c r="N88" i="114"/>
  <c r="Q88" i="114"/>
  <c r="R88" i="114"/>
  <c r="I89" i="114"/>
  <c r="N89" i="114"/>
  <c r="Q89" i="114"/>
  <c r="R89" i="114"/>
  <c r="I90" i="114"/>
  <c r="N90" i="114"/>
  <c r="Q90" i="114"/>
  <c r="R90" i="114"/>
  <c r="I91" i="114"/>
  <c r="N91" i="114"/>
  <c r="Q91" i="114"/>
  <c r="R91" i="114"/>
  <c r="I92" i="114"/>
  <c r="N92" i="114"/>
  <c r="Q92" i="114"/>
  <c r="R92" i="114"/>
  <c r="W92" i="114"/>
  <c r="X92" i="114"/>
  <c r="Y92" i="114"/>
  <c r="Q79" i="114" s="1"/>
  <c r="AB92" i="114"/>
  <c r="AB93" i="114" s="1"/>
  <c r="N81" i="114" s="1"/>
  <c r="I93" i="114"/>
  <c r="N93" i="114"/>
  <c r="Q93" i="114"/>
  <c r="R93" i="114"/>
  <c r="I94" i="114"/>
  <c r="N94" i="114"/>
  <c r="Q94" i="114"/>
  <c r="R94" i="114"/>
  <c r="I95" i="114"/>
  <c r="N95" i="114"/>
  <c r="Q95" i="114"/>
  <c r="R95" i="114"/>
  <c r="I96" i="114"/>
  <c r="N96" i="114"/>
  <c r="Q96" i="114"/>
  <c r="R96" i="114"/>
  <c r="I97" i="114"/>
  <c r="N97" i="114"/>
  <c r="Q97" i="114"/>
  <c r="R97" i="114"/>
  <c r="I98" i="114"/>
  <c r="N98" i="114"/>
  <c r="Q98" i="114"/>
  <c r="R98" i="114"/>
  <c r="I99" i="114"/>
  <c r="N99" i="114"/>
  <c r="Q99" i="114"/>
  <c r="R99" i="114"/>
  <c r="I100" i="114"/>
  <c r="N100" i="114"/>
  <c r="Q100" i="114"/>
  <c r="R100" i="114"/>
  <c r="I101" i="114"/>
  <c r="I102" i="114"/>
  <c r="I103" i="114"/>
  <c r="N103" i="114"/>
  <c r="Q103" i="114"/>
  <c r="R103" i="114"/>
  <c r="I104" i="114"/>
  <c r="N104" i="114"/>
  <c r="Q104" i="114"/>
  <c r="R104" i="114"/>
  <c r="I105" i="114"/>
  <c r="N105" i="114"/>
  <c r="Q105" i="114"/>
  <c r="R105" i="114"/>
  <c r="I106" i="114"/>
  <c r="N106" i="114"/>
  <c r="Q106" i="114"/>
  <c r="R106" i="114"/>
  <c r="I107" i="114"/>
  <c r="N107" i="114"/>
  <c r="Q107" i="114"/>
  <c r="R107" i="114"/>
  <c r="I108" i="114"/>
  <c r="N108" i="114"/>
  <c r="Q108" i="114"/>
  <c r="R108" i="114"/>
  <c r="I109" i="114"/>
  <c r="N109" i="114"/>
  <c r="Q109" i="114"/>
  <c r="R109" i="114"/>
  <c r="I110" i="114"/>
  <c r="N110" i="114"/>
  <c r="Q110" i="114"/>
  <c r="R110" i="114"/>
  <c r="I111" i="114"/>
  <c r="N111" i="114"/>
  <c r="Q111" i="114"/>
  <c r="R111" i="114"/>
  <c r="I112" i="114"/>
  <c r="N112" i="114"/>
  <c r="Q112" i="114"/>
  <c r="R112" i="114"/>
  <c r="I113" i="114"/>
  <c r="N113" i="114"/>
  <c r="Q113" i="114"/>
  <c r="R113" i="114"/>
  <c r="I114" i="114"/>
  <c r="N114" i="114"/>
  <c r="Q114" i="114"/>
  <c r="R114" i="114"/>
  <c r="I115" i="114"/>
  <c r="N115" i="114"/>
  <c r="Q115" i="114"/>
  <c r="R115" i="114"/>
  <c r="I116" i="114"/>
  <c r="N116" i="114"/>
  <c r="Q116" i="114"/>
  <c r="R116" i="114"/>
  <c r="I117" i="114"/>
  <c r="N117" i="114"/>
  <c r="Q117" i="114"/>
  <c r="R117" i="114"/>
  <c r="I118" i="114"/>
  <c r="N118" i="114"/>
  <c r="Q118" i="114"/>
  <c r="R118" i="114"/>
  <c r="I119" i="114"/>
  <c r="N119" i="114"/>
  <c r="Q119" i="114"/>
  <c r="R119" i="114"/>
  <c r="I120" i="114"/>
  <c r="N120" i="114"/>
  <c r="Q120" i="114"/>
  <c r="R120" i="114"/>
  <c r="I121" i="114"/>
  <c r="N121" i="114"/>
  <c r="Q121" i="114"/>
  <c r="R121" i="114"/>
  <c r="I122" i="114"/>
  <c r="N122" i="114"/>
  <c r="Q122" i="114"/>
  <c r="R122" i="114"/>
  <c r="I123" i="114"/>
  <c r="N123" i="114"/>
  <c r="Q123" i="114"/>
  <c r="R123" i="114"/>
  <c r="I124" i="114"/>
  <c r="N124" i="114"/>
  <c r="Q124" i="114"/>
  <c r="R124" i="114"/>
  <c r="I125" i="114"/>
  <c r="N125" i="114"/>
  <c r="Q125" i="114"/>
  <c r="R125" i="114"/>
  <c r="I126" i="114"/>
  <c r="I127" i="114"/>
  <c r="I128" i="114"/>
  <c r="N128" i="114"/>
  <c r="Q128" i="114"/>
  <c r="R128" i="114"/>
  <c r="I129" i="114"/>
  <c r="N129" i="114"/>
  <c r="Q129" i="114"/>
  <c r="R129" i="114"/>
  <c r="I130" i="114"/>
  <c r="N130" i="114"/>
  <c r="Q130" i="114"/>
  <c r="R130" i="114"/>
  <c r="I131" i="114"/>
  <c r="N131" i="114"/>
  <c r="Q131" i="114"/>
  <c r="R131" i="114"/>
  <c r="I132" i="114"/>
  <c r="N132" i="114"/>
  <c r="Q132" i="114"/>
  <c r="R132" i="114"/>
  <c r="I133" i="114"/>
  <c r="N133" i="114"/>
  <c r="Q133" i="114"/>
  <c r="R133" i="114"/>
  <c r="I134" i="114"/>
  <c r="N134" i="114"/>
  <c r="Q134" i="114"/>
  <c r="R134" i="114"/>
  <c r="I135" i="114"/>
  <c r="N135" i="114"/>
  <c r="Q135" i="114"/>
  <c r="R135" i="114"/>
  <c r="I136" i="114"/>
  <c r="N136" i="114"/>
  <c r="Q136" i="114"/>
  <c r="R136" i="114"/>
  <c r="I137" i="114"/>
  <c r="N137" i="114"/>
  <c r="Q137" i="114"/>
  <c r="R137" i="114"/>
  <c r="I138" i="114"/>
  <c r="N138" i="114"/>
  <c r="Q138" i="114"/>
  <c r="R138" i="114"/>
  <c r="I139" i="114"/>
  <c r="N139" i="114"/>
  <c r="Q139" i="114"/>
  <c r="R139" i="114"/>
  <c r="I140" i="114"/>
  <c r="N140" i="114"/>
  <c r="Q140" i="114"/>
  <c r="R140" i="114"/>
  <c r="I141" i="114"/>
  <c r="N141" i="114"/>
  <c r="Q141" i="114"/>
  <c r="R141" i="114"/>
  <c r="I142" i="114"/>
  <c r="N142" i="114"/>
  <c r="Q142" i="114"/>
  <c r="R142" i="114"/>
  <c r="I143" i="114"/>
  <c r="N143" i="114"/>
  <c r="Q143" i="114"/>
  <c r="R143" i="114"/>
  <c r="I144" i="114"/>
  <c r="N144" i="114"/>
  <c r="Q144" i="114"/>
  <c r="R144" i="114"/>
  <c r="I145" i="114"/>
  <c r="N145" i="114"/>
  <c r="Q145" i="114"/>
  <c r="R145" i="114"/>
  <c r="I146" i="114"/>
  <c r="N146" i="114"/>
  <c r="Q146" i="114"/>
  <c r="R146" i="114"/>
  <c r="I147" i="114"/>
  <c r="N147" i="114"/>
  <c r="Q147" i="114"/>
  <c r="R147" i="114"/>
  <c r="I148" i="114"/>
  <c r="N148" i="114"/>
  <c r="Q148" i="114"/>
  <c r="R148" i="114"/>
  <c r="I149" i="114"/>
  <c r="N149" i="114"/>
  <c r="Q149" i="114"/>
  <c r="R149" i="114"/>
  <c r="I150" i="114"/>
  <c r="N150" i="114"/>
  <c r="Q150" i="114"/>
  <c r="R150" i="114"/>
  <c r="P154" i="114"/>
  <c r="S154" i="114"/>
  <c r="T154" i="114" s="1"/>
  <c r="K156" i="114"/>
  <c r="S119" i="112" s="1"/>
  <c r="E122" i="112" s="1"/>
  <c r="L156" i="114"/>
  <c r="M156" i="114"/>
  <c r="P156" i="114"/>
  <c r="D132" i="113" s="1"/>
  <c r="S156" i="114"/>
  <c r="O161" i="114"/>
  <c r="P161" i="114"/>
  <c r="I162" i="114"/>
  <c r="N162" i="114"/>
  <c r="Q162" i="114"/>
  <c r="R162" i="114"/>
  <c r="I163" i="114"/>
  <c r="K163" i="114"/>
  <c r="K164" i="114" s="1"/>
  <c r="K165" i="114" s="1"/>
  <c r="K166" i="114" s="1"/>
  <c r="K167" i="114" s="1"/>
  <c r="K168" i="114" s="1"/>
  <c r="K169" i="114" s="1"/>
  <c r="K170" i="114" s="1"/>
  <c r="K171" i="114" s="1"/>
  <c r="K172" i="114" s="1"/>
  <c r="K173" i="114" s="1"/>
  <c r="K174" i="114" s="1"/>
  <c r="K175" i="114" s="1"/>
  <c r="N163" i="114"/>
  <c r="Q163" i="114"/>
  <c r="R163" i="114"/>
  <c r="I164" i="114"/>
  <c r="N164" i="114"/>
  <c r="Q164" i="114"/>
  <c r="R164" i="114"/>
  <c r="I165" i="114"/>
  <c r="N165" i="114"/>
  <c r="Q165" i="114"/>
  <c r="R165" i="114"/>
  <c r="I166" i="114"/>
  <c r="N166" i="114"/>
  <c r="Q166" i="114"/>
  <c r="R166" i="114"/>
  <c r="I167" i="114"/>
  <c r="N167" i="114"/>
  <c r="Q167" i="114"/>
  <c r="R167" i="114"/>
  <c r="W167" i="114"/>
  <c r="X167" i="114"/>
  <c r="Y167" i="114"/>
  <c r="Q154" i="114" s="1"/>
  <c r="J164" i="114" s="1"/>
  <c r="AB167" i="114"/>
  <c r="AB168" i="114" s="1"/>
  <c r="N156" i="114" s="1"/>
  <c r="I168" i="114"/>
  <c r="N168" i="114"/>
  <c r="Q168" i="114"/>
  <c r="R168" i="114"/>
  <c r="I169" i="114"/>
  <c r="N169" i="114"/>
  <c r="Q169" i="114"/>
  <c r="R169" i="114"/>
  <c r="I170" i="114"/>
  <c r="N170" i="114"/>
  <c r="Q170" i="114"/>
  <c r="R170" i="114"/>
  <c r="I171" i="114"/>
  <c r="N171" i="114"/>
  <c r="Q171" i="114"/>
  <c r="R171" i="114"/>
  <c r="I172" i="114"/>
  <c r="N172" i="114"/>
  <c r="Q172" i="114"/>
  <c r="R172" i="114"/>
  <c r="I173" i="114"/>
  <c r="N173" i="114"/>
  <c r="Q173" i="114"/>
  <c r="R173" i="114"/>
  <c r="I174" i="114"/>
  <c r="N174" i="114"/>
  <c r="Q174" i="114"/>
  <c r="R174" i="114"/>
  <c r="I175" i="114"/>
  <c r="N175" i="114"/>
  <c r="Q175" i="114"/>
  <c r="R175" i="114"/>
  <c r="I176" i="114"/>
  <c r="I177" i="114"/>
  <c r="I178" i="114"/>
  <c r="N178" i="114"/>
  <c r="Q178" i="114"/>
  <c r="R178" i="114"/>
  <c r="I179" i="114"/>
  <c r="N179" i="114"/>
  <c r="Q179" i="114"/>
  <c r="R179" i="114"/>
  <c r="I180" i="114"/>
  <c r="N180" i="114"/>
  <c r="Q180" i="114"/>
  <c r="R180" i="114"/>
  <c r="I181" i="114"/>
  <c r="N181" i="114"/>
  <c r="Q181" i="114"/>
  <c r="R181" i="114"/>
  <c r="I182" i="114"/>
  <c r="N182" i="114"/>
  <c r="Q182" i="114"/>
  <c r="R182" i="114"/>
  <c r="I183" i="114"/>
  <c r="N183" i="114"/>
  <c r="Q183" i="114"/>
  <c r="R183" i="114"/>
  <c r="I184" i="114"/>
  <c r="N184" i="114"/>
  <c r="Q184" i="114"/>
  <c r="R184" i="114"/>
  <c r="I185" i="114"/>
  <c r="N185" i="114"/>
  <c r="Q185" i="114"/>
  <c r="R185" i="114"/>
  <c r="I186" i="114"/>
  <c r="N186" i="114"/>
  <c r="Q186" i="114"/>
  <c r="R186" i="114"/>
  <c r="I187" i="114"/>
  <c r="N187" i="114"/>
  <c r="Q187" i="114"/>
  <c r="R187" i="114"/>
  <c r="I188" i="114"/>
  <c r="N188" i="114"/>
  <c r="Q188" i="114"/>
  <c r="R188" i="114"/>
  <c r="I189" i="114"/>
  <c r="N189" i="114"/>
  <c r="Q189" i="114"/>
  <c r="R189" i="114"/>
  <c r="I190" i="114"/>
  <c r="N190" i="114"/>
  <c r="Q190" i="114"/>
  <c r="R190" i="114"/>
  <c r="I191" i="114"/>
  <c r="N191" i="114"/>
  <c r="Q191" i="114"/>
  <c r="R191" i="114"/>
  <c r="I192" i="114"/>
  <c r="N192" i="114"/>
  <c r="Q192" i="114"/>
  <c r="R192" i="114"/>
  <c r="I193" i="114"/>
  <c r="N193" i="114"/>
  <c r="Q193" i="114"/>
  <c r="R193" i="114"/>
  <c r="I194" i="114"/>
  <c r="N194" i="114"/>
  <c r="Q194" i="114"/>
  <c r="R194" i="114"/>
  <c r="I195" i="114"/>
  <c r="N195" i="114"/>
  <c r="Q195" i="114"/>
  <c r="R195" i="114"/>
  <c r="I196" i="114"/>
  <c r="N196" i="114"/>
  <c r="Q196" i="114"/>
  <c r="R196" i="114"/>
  <c r="I197" i="114"/>
  <c r="N197" i="114"/>
  <c r="Q197" i="114"/>
  <c r="R197" i="114"/>
  <c r="I198" i="114"/>
  <c r="N198" i="114"/>
  <c r="Q198" i="114"/>
  <c r="R198" i="114"/>
  <c r="I199" i="114"/>
  <c r="N199" i="114"/>
  <c r="Q199" i="114"/>
  <c r="R199" i="114"/>
  <c r="I200" i="114"/>
  <c r="N200" i="114"/>
  <c r="Q200" i="114"/>
  <c r="R200" i="114"/>
  <c r="I201" i="114"/>
  <c r="I202" i="114"/>
  <c r="I203" i="114"/>
  <c r="N203" i="114"/>
  <c r="Q203" i="114"/>
  <c r="R203" i="114"/>
  <c r="I204" i="114"/>
  <c r="N204" i="114"/>
  <c r="Q204" i="114"/>
  <c r="R204" i="114"/>
  <c r="I205" i="114"/>
  <c r="N205" i="114"/>
  <c r="Q205" i="114"/>
  <c r="R205" i="114"/>
  <c r="I206" i="114"/>
  <c r="N206" i="114"/>
  <c r="Q206" i="114"/>
  <c r="R206" i="114"/>
  <c r="I207" i="114"/>
  <c r="N207" i="114"/>
  <c r="Q207" i="114"/>
  <c r="R207" i="114"/>
  <c r="I208" i="114"/>
  <c r="N208" i="114"/>
  <c r="Q208" i="114"/>
  <c r="R208" i="114"/>
  <c r="I209" i="114"/>
  <c r="N209" i="114"/>
  <c r="Q209" i="114"/>
  <c r="R209" i="114"/>
  <c r="I210" i="114"/>
  <c r="N210" i="114"/>
  <c r="Q210" i="114"/>
  <c r="R210" i="114"/>
  <c r="I211" i="114"/>
  <c r="N211" i="114"/>
  <c r="Q211" i="114"/>
  <c r="R211" i="114"/>
  <c r="I212" i="114"/>
  <c r="N212" i="114"/>
  <c r="Q212" i="114"/>
  <c r="R212" i="114"/>
  <c r="I213" i="114"/>
  <c r="N213" i="114"/>
  <c r="Q213" i="114"/>
  <c r="R213" i="114"/>
  <c r="I214" i="114"/>
  <c r="N214" i="114"/>
  <c r="Q214" i="114"/>
  <c r="R214" i="114"/>
  <c r="I215" i="114"/>
  <c r="N215" i="114"/>
  <c r="Q215" i="114"/>
  <c r="R215" i="114"/>
  <c r="I216" i="114"/>
  <c r="N216" i="114"/>
  <c r="Q216" i="114"/>
  <c r="R216" i="114"/>
  <c r="I217" i="114"/>
  <c r="N217" i="114"/>
  <c r="Q217" i="114"/>
  <c r="R217" i="114"/>
  <c r="I218" i="114"/>
  <c r="N218" i="114"/>
  <c r="Q218" i="114"/>
  <c r="R218" i="114"/>
  <c r="I219" i="114"/>
  <c r="N219" i="114"/>
  <c r="Q219" i="114"/>
  <c r="R219" i="114"/>
  <c r="I220" i="114"/>
  <c r="N220" i="114"/>
  <c r="Q220" i="114"/>
  <c r="R220" i="114"/>
  <c r="I221" i="114"/>
  <c r="N221" i="114"/>
  <c r="Q221" i="114"/>
  <c r="R221" i="114"/>
  <c r="I222" i="114"/>
  <c r="N222" i="114"/>
  <c r="Q222" i="114"/>
  <c r="R222" i="114"/>
  <c r="I223" i="114"/>
  <c r="N223" i="114"/>
  <c r="Q223" i="114"/>
  <c r="R223" i="114"/>
  <c r="I224" i="114"/>
  <c r="N224" i="114"/>
  <c r="Q224" i="114"/>
  <c r="R224" i="114"/>
  <c r="I225" i="114"/>
  <c r="N225" i="114"/>
  <c r="Q225" i="114"/>
  <c r="R225" i="114"/>
  <c r="P229" i="114"/>
  <c r="E160" i="112" s="1"/>
  <c r="S229" i="114"/>
  <c r="T229" i="114" s="1"/>
  <c r="K231" i="114"/>
  <c r="S169" i="112" s="1"/>
  <c r="E172" i="112" s="1"/>
  <c r="L231" i="114"/>
  <c r="M231" i="114"/>
  <c r="P231" i="114"/>
  <c r="AA184" i="112" s="1"/>
  <c r="S231" i="114"/>
  <c r="O236" i="114"/>
  <c r="P236" i="114"/>
  <c r="I237" i="114"/>
  <c r="N237" i="114"/>
  <c r="Q237" i="114"/>
  <c r="R237" i="114"/>
  <c r="I238" i="114"/>
  <c r="K238" i="114"/>
  <c r="K239" i="114" s="1"/>
  <c r="K240" i="114" s="1"/>
  <c r="K241" i="114" s="1"/>
  <c r="K242" i="114" s="1"/>
  <c r="K243" i="114" s="1"/>
  <c r="K244" i="114" s="1"/>
  <c r="K245" i="114" s="1"/>
  <c r="K246" i="114" s="1"/>
  <c r="K247" i="114" s="1"/>
  <c r="K248" i="114" s="1"/>
  <c r="K249" i="114" s="1"/>
  <c r="K250" i="114" s="1"/>
  <c r="N238" i="114"/>
  <c r="Q238" i="114"/>
  <c r="R238" i="114"/>
  <c r="I239" i="114"/>
  <c r="N239" i="114"/>
  <c r="Q239" i="114"/>
  <c r="R239" i="114"/>
  <c r="I240" i="114"/>
  <c r="N240" i="114"/>
  <c r="Q240" i="114"/>
  <c r="R240" i="114"/>
  <c r="I241" i="114"/>
  <c r="N241" i="114"/>
  <c r="Q241" i="114"/>
  <c r="R241" i="114"/>
  <c r="I242" i="114"/>
  <c r="N242" i="114"/>
  <c r="Q242" i="114"/>
  <c r="R242" i="114"/>
  <c r="W242" i="114"/>
  <c r="X242" i="114"/>
  <c r="Y242" i="114"/>
  <c r="Q229" i="114" s="1"/>
  <c r="AB242" i="114"/>
  <c r="AB243" i="114" s="1"/>
  <c r="N231" i="114" s="1"/>
  <c r="I243" i="114"/>
  <c r="N243" i="114"/>
  <c r="Q243" i="114"/>
  <c r="R243" i="114"/>
  <c r="I244" i="114"/>
  <c r="N244" i="114"/>
  <c r="Q244" i="114"/>
  <c r="R244" i="114"/>
  <c r="I245" i="114"/>
  <c r="N245" i="114"/>
  <c r="Q245" i="114"/>
  <c r="R245" i="114"/>
  <c r="I246" i="114"/>
  <c r="N246" i="114"/>
  <c r="Q246" i="114"/>
  <c r="R246" i="114"/>
  <c r="I247" i="114"/>
  <c r="N247" i="114"/>
  <c r="Q247" i="114"/>
  <c r="R247" i="114"/>
  <c r="I248" i="114"/>
  <c r="N248" i="114"/>
  <c r="Q248" i="114"/>
  <c r="R248" i="114"/>
  <c r="I249" i="114"/>
  <c r="N249" i="114"/>
  <c r="Q249" i="114"/>
  <c r="R249" i="114"/>
  <c r="I250" i="114"/>
  <c r="N250" i="114"/>
  <c r="Q250" i="114"/>
  <c r="R250" i="114"/>
  <c r="I251" i="114"/>
  <c r="I252" i="114"/>
  <c r="I253" i="114"/>
  <c r="N253" i="114"/>
  <c r="Q253" i="114"/>
  <c r="R253" i="114"/>
  <c r="I254" i="114"/>
  <c r="N254" i="114"/>
  <c r="Q254" i="114"/>
  <c r="R254" i="114"/>
  <c r="I255" i="114"/>
  <c r="N255" i="114"/>
  <c r="Q255" i="114"/>
  <c r="R255" i="114"/>
  <c r="I256" i="114"/>
  <c r="N256" i="114"/>
  <c r="Q256" i="114"/>
  <c r="R256" i="114"/>
  <c r="I257" i="114"/>
  <c r="N257" i="114"/>
  <c r="Q257" i="114"/>
  <c r="R257" i="114"/>
  <c r="I258" i="114"/>
  <c r="N258" i="114"/>
  <c r="Q258" i="114"/>
  <c r="R258" i="114"/>
  <c r="I259" i="114"/>
  <c r="N259" i="114"/>
  <c r="Q259" i="114"/>
  <c r="R259" i="114"/>
  <c r="I260" i="114"/>
  <c r="N260" i="114"/>
  <c r="Q260" i="114"/>
  <c r="R260" i="114"/>
  <c r="I261" i="114"/>
  <c r="N261" i="114"/>
  <c r="Q261" i="114"/>
  <c r="R261" i="114"/>
  <c r="I262" i="114"/>
  <c r="N262" i="114"/>
  <c r="Q262" i="114"/>
  <c r="R262" i="114"/>
  <c r="I263" i="114"/>
  <c r="N263" i="114"/>
  <c r="Q263" i="114"/>
  <c r="R263" i="114"/>
  <c r="I264" i="114"/>
  <c r="N264" i="114"/>
  <c r="Q264" i="114"/>
  <c r="R264" i="114"/>
  <c r="I265" i="114"/>
  <c r="N265" i="114"/>
  <c r="Q265" i="114"/>
  <c r="R265" i="114"/>
  <c r="I266" i="114"/>
  <c r="N266" i="114"/>
  <c r="Q266" i="114"/>
  <c r="R266" i="114"/>
  <c r="I267" i="114"/>
  <c r="N267" i="114"/>
  <c r="Q267" i="114"/>
  <c r="R267" i="114"/>
  <c r="I268" i="114"/>
  <c r="N268" i="114"/>
  <c r="Q268" i="114"/>
  <c r="R268" i="114"/>
  <c r="I269" i="114"/>
  <c r="N269" i="114"/>
  <c r="Q269" i="114"/>
  <c r="R269" i="114"/>
  <c r="I270" i="114"/>
  <c r="N270" i="114"/>
  <c r="Q270" i="114"/>
  <c r="R270" i="114"/>
  <c r="I271" i="114"/>
  <c r="N271" i="114"/>
  <c r="Q271" i="114"/>
  <c r="R271" i="114"/>
  <c r="I272" i="114"/>
  <c r="N272" i="114"/>
  <c r="Q272" i="114"/>
  <c r="R272" i="114"/>
  <c r="I273" i="114"/>
  <c r="N273" i="114"/>
  <c r="Q273" i="114"/>
  <c r="R273" i="114"/>
  <c r="I274" i="114"/>
  <c r="N274" i="114"/>
  <c r="Q274" i="114"/>
  <c r="R274" i="114"/>
  <c r="I275" i="114"/>
  <c r="N275" i="114"/>
  <c r="Q275" i="114"/>
  <c r="R275" i="114"/>
  <c r="I276" i="114"/>
  <c r="I277" i="114"/>
  <c r="I278" i="114"/>
  <c r="N278" i="114"/>
  <c r="Q278" i="114"/>
  <c r="R278" i="114"/>
  <c r="I279" i="114"/>
  <c r="N279" i="114"/>
  <c r="Q279" i="114"/>
  <c r="R279" i="114"/>
  <c r="I280" i="114"/>
  <c r="N280" i="114"/>
  <c r="Q280" i="114"/>
  <c r="R280" i="114"/>
  <c r="I281" i="114"/>
  <c r="N281" i="114"/>
  <c r="Q281" i="114"/>
  <c r="R281" i="114"/>
  <c r="I282" i="114"/>
  <c r="N282" i="114"/>
  <c r="Q282" i="114"/>
  <c r="R282" i="114"/>
  <c r="I283" i="114"/>
  <c r="N283" i="114"/>
  <c r="Q283" i="114"/>
  <c r="R283" i="114"/>
  <c r="I284" i="114"/>
  <c r="N284" i="114"/>
  <c r="Q284" i="114"/>
  <c r="R284" i="114"/>
  <c r="I285" i="114"/>
  <c r="N285" i="114"/>
  <c r="Q285" i="114"/>
  <c r="R285" i="114"/>
  <c r="I286" i="114"/>
  <c r="N286" i="114"/>
  <c r="Q286" i="114"/>
  <c r="R286" i="114"/>
  <c r="I287" i="114"/>
  <c r="N287" i="114"/>
  <c r="Q287" i="114"/>
  <c r="R287" i="114"/>
  <c r="I288" i="114"/>
  <c r="N288" i="114"/>
  <c r="Q288" i="114"/>
  <c r="R288" i="114"/>
  <c r="I289" i="114"/>
  <c r="N289" i="114"/>
  <c r="Q289" i="114"/>
  <c r="R289" i="114"/>
  <c r="I290" i="114"/>
  <c r="N290" i="114"/>
  <c r="Q290" i="114"/>
  <c r="R290" i="114"/>
  <c r="I291" i="114"/>
  <c r="N291" i="114"/>
  <c r="Q291" i="114"/>
  <c r="R291" i="114"/>
  <c r="I292" i="114"/>
  <c r="N292" i="114"/>
  <c r="Q292" i="114"/>
  <c r="R292" i="114"/>
  <c r="I293" i="114"/>
  <c r="N293" i="114"/>
  <c r="Q293" i="114"/>
  <c r="R293" i="114"/>
  <c r="I294" i="114"/>
  <c r="N294" i="114"/>
  <c r="Q294" i="114"/>
  <c r="R294" i="114"/>
  <c r="I295" i="114"/>
  <c r="N295" i="114"/>
  <c r="Q295" i="114"/>
  <c r="R295" i="114"/>
  <c r="I296" i="114"/>
  <c r="N296" i="114"/>
  <c r="Q296" i="114"/>
  <c r="R296" i="114"/>
  <c r="I297" i="114"/>
  <c r="N297" i="114"/>
  <c r="Q297" i="114"/>
  <c r="R297" i="114"/>
  <c r="I298" i="114"/>
  <c r="N298" i="114"/>
  <c r="Q298" i="114"/>
  <c r="R298" i="114"/>
  <c r="I299" i="114"/>
  <c r="N299" i="114"/>
  <c r="Q299" i="114"/>
  <c r="R299" i="114"/>
  <c r="I300" i="114"/>
  <c r="N300" i="114"/>
  <c r="Q300" i="114"/>
  <c r="R300" i="114"/>
  <c r="P304" i="114"/>
  <c r="E210" i="112" s="1"/>
  <c r="S304" i="114"/>
  <c r="K306" i="114"/>
  <c r="S219" i="112" s="1"/>
  <c r="E222" i="112" s="1"/>
  <c r="L306" i="114"/>
  <c r="M306" i="114"/>
  <c r="P306" i="114"/>
  <c r="D222" i="113" s="1"/>
  <c r="S306" i="114"/>
  <c r="I312" i="114"/>
  <c r="N312" i="114"/>
  <c r="Q312" i="114"/>
  <c r="R312" i="114"/>
  <c r="I313" i="114"/>
  <c r="K313" i="114"/>
  <c r="K314" i="114" s="1"/>
  <c r="K315" i="114" s="1"/>
  <c r="K316" i="114" s="1"/>
  <c r="K317" i="114" s="1"/>
  <c r="K318" i="114" s="1"/>
  <c r="K319" i="114" s="1"/>
  <c r="K320" i="114" s="1"/>
  <c r="K321" i="114" s="1"/>
  <c r="K322" i="114" s="1"/>
  <c r="K323" i="114" s="1"/>
  <c r="K324" i="114" s="1"/>
  <c r="K325" i="114" s="1"/>
  <c r="N313" i="114"/>
  <c r="Q313" i="114"/>
  <c r="R313" i="114"/>
  <c r="I314" i="114"/>
  <c r="N314" i="114"/>
  <c r="Q314" i="114"/>
  <c r="R314" i="114"/>
  <c r="I315" i="114"/>
  <c r="N315" i="114"/>
  <c r="Q315" i="114"/>
  <c r="R315" i="114"/>
  <c r="I316" i="114"/>
  <c r="N316" i="114"/>
  <c r="Q316" i="114"/>
  <c r="R316" i="114"/>
  <c r="I317" i="114"/>
  <c r="N317" i="114"/>
  <c r="Q317" i="114"/>
  <c r="R317" i="114"/>
  <c r="W317" i="114"/>
  <c r="X317" i="114"/>
  <c r="Y317" i="114"/>
  <c r="Q304" i="114" s="1"/>
  <c r="AB317" i="114"/>
  <c r="AB318" i="114" s="1"/>
  <c r="N306" i="114" s="1"/>
  <c r="I318" i="114"/>
  <c r="N318" i="114"/>
  <c r="Q318" i="114"/>
  <c r="R318" i="114"/>
  <c r="I319" i="114"/>
  <c r="N319" i="114"/>
  <c r="Q319" i="114"/>
  <c r="R319" i="114"/>
  <c r="I320" i="114"/>
  <c r="N320" i="114"/>
  <c r="Q320" i="114"/>
  <c r="R320" i="114"/>
  <c r="I321" i="114"/>
  <c r="N321" i="114"/>
  <c r="Q321" i="114"/>
  <c r="R321" i="114"/>
  <c r="I322" i="114"/>
  <c r="N322" i="114"/>
  <c r="Q322" i="114"/>
  <c r="R322" i="114"/>
  <c r="I323" i="114"/>
  <c r="N323" i="114"/>
  <c r="Q323" i="114"/>
  <c r="R323" i="114"/>
  <c r="I324" i="114"/>
  <c r="N324" i="114"/>
  <c r="Q324" i="114"/>
  <c r="R324" i="114"/>
  <c r="I325" i="114"/>
  <c r="N325" i="114"/>
  <c r="Q325" i="114"/>
  <c r="R325" i="114"/>
  <c r="I326" i="114"/>
  <c r="I327" i="114"/>
  <c r="I328" i="114"/>
  <c r="N328" i="114"/>
  <c r="Q328" i="114"/>
  <c r="R328" i="114"/>
  <c r="I329" i="114"/>
  <c r="N329" i="114"/>
  <c r="Q329" i="114"/>
  <c r="R329" i="114"/>
  <c r="I330" i="114"/>
  <c r="N330" i="114"/>
  <c r="Q330" i="114"/>
  <c r="R330" i="114"/>
  <c r="I331" i="114"/>
  <c r="N331" i="114"/>
  <c r="Q331" i="114"/>
  <c r="R331" i="114"/>
  <c r="I332" i="114"/>
  <c r="N332" i="114"/>
  <c r="Q332" i="114"/>
  <c r="R332" i="114"/>
  <c r="I333" i="114"/>
  <c r="N333" i="114"/>
  <c r="Q333" i="114"/>
  <c r="R333" i="114"/>
  <c r="I334" i="114"/>
  <c r="N334" i="114"/>
  <c r="Q334" i="114"/>
  <c r="R334" i="114"/>
  <c r="I335" i="114"/>
  <c r="N335" i="114"/>
  <c r="Q335" i="114"/>
  <c r="R335" i="114"/>
  <c r="I336" i="114"/>
  <c r="N336" i="114"/>
  <c r="Q336" i="114"/>
  <c r="R336" i="114"/>
  <c r="U336" i="114"/>
  <c r="I337" i="114"/>
  <c r="N337" i="114"/>
  <c r="Q337" i="114"/>
  <c r="R337" i="114"/>
  <c r="I338" i="114"/>
  <c r="N338" i="114"/>
  <c r="Q338" i="114"/>
  <c r="R338" i="114"/>
  <c r="I339" i="114"/>
  <c r="N339" i="114"/>
  <c r="Q339" i="114"/>
  <c r="R339" i="114"/>
  <c r="I340" i="114"/>
  <c r="N340" i="114"/>
  <c r="Q340" i="114"/>
  <c r="R340" i="114"/>
  <c r="I341" i="114"/>
  <c r="N341" i="114"/>
  <c r="Q341" i="114"/>
  <c r="R341" i="114"/>
  <c r="I342" i="114"/>
  <c r="N342" i="114"/>
  <c r="Q342" i="114"/>
  <c r="R342" i="114"/>
  <c r="I343" i="114"/>
  <c r="N343" i="114"/>
  <c r="Q343" i="114"/>
  <c r="R343" i="114"/>
  <c r="I344" i="114"/>
  <c r="N344" i="114"/>
  <c r="Q344" i="114"/>
  <c r="R344" i="114"/>
  <c r="I345" i="114"/>
  <c r="N345" i="114"/>
  <c r="Q345" i="114"/>
  <c r="R345" i="114"/>
  <c r="I346" i="114"/>
  <c r="N346" i="114"/>
  <c r="Q346" i="114"/>
  <c r="R346" i="114"/>
  <c r="I347" i="114"/>
  <c r="N347" i="114"/>
  <c r="Q347" i="114"/>
  <c r="R347" i="114"/>
  <c r="I348" i="114"/>
  <c r="N348" i="114"/>
  <c r="Q348" i="114"/>
  <c r="R348" i="114"/>
  <c r="I349" i="114"/>
  <c r="N349" i="114"/>
  <c r="Q349" i="114"/>
  <c r="R349" i="114"/>
  <c r="I350" i="114"/>
  <c r="N350" i="114"/>
  <c r="Q350" i="114"/>
  <c r="R350" i="114"/>
  <c r="I351" i="114"/>
  <c r="I352" i="114"/>
  <c r="I353" i="114"/>
  <c r="N353" i="114"/>
  <c r="Q353" i="114"/>
  <c r="R353" i="114"/>
  <c r="I354" i="114"/>
  <c r="N354" i="114"/>
  <c r="Q354" i="114"/>
  <c r="R354" i="114"/>
  <c r="I355" i="114"/>
  <c r="N355" i="114"/>
  <c r="Q355" i="114"/>
  <c r="R355" i="114"/>
  <c r="I356" i="114"/>
  <c r="N356" i="114"/>
  <c r="Q356" i="114"/>
  <c r="R356" i="114"/>
  <c r="I357" i="114"/>
  <c r="N357" i="114"/>
  <c r="Q357" i="114"/>
  <c r="R357" i="114"/>
  <c r="I358" i="114"/>
  <c r="N358" i="114"/>
  <c r="Q358" i="114"/>
  <c r="R358" i="114"/>
  <c r="I359" i="114"/>
  <c r="N359" i="114"/>
  <c r="Q359" i="114"/>
  <c r="R359" i="114"/>
  <c r="I360" i="114"/>
  <c r="N360" i="114"/>
  <c r="Q360" i="114"/>
  <c r="R360" i="114"/>
  <c r="I361" i="114"/>
  <c r="N361" i="114"/>
  <c r="Q361" i="114"/>
  <c r="R361" i="114"/>
  <c r="I362" i="114"/>
  <c r="N362" i="114"/>
  <c r="Q362" i="114"/>
  <c r="R362" i="114"/>
  <c r="I363" i="114"/>
  <c r="N363" i="114"/>
  <c r="Q363" i="114"/>
  <c r="R363" i="114"/>
  <c r="I364" i="114"/>
  <c r="N364" i="114"/>
  <c r="Q364" i="114"/>
  <c r="R364" i="114"/>
  <c r="I365" i="114"/>
  <c r="N365" i="114"/>
  <c r="Q365" i="114"/>
  <c r="R365" i="114"/>
  <c r="I366" i="114"/>
  <c r="N366" i="114"/>
  <c r="Q366" i="114"/>
  <c r="R366" i="114"/>
  <c r="I367" i="114"/>
  <c r="N367" i="114"/>
  <c r="Q367" i="114"/>
  <c r="R367" i="114"/>
  <c r="I368" i="114"/>
  <c r="N368" i="114"/>
  <c r="Q368" i="114"/>
  <c r="R368" i="114"/>
  <c r="I369" i="114"/>
  <c r="N369" i="114"/>
  <c r="Q369" i="114"/>
  <c r="R369" i="114"/>
  <c r="I370" i="114"/>
  <c r="N370" i="114"/>
  <c r="Q370" i="114"/>
  <c r="R370" i="114"/>
  <c r="I371" i="114"/>
  <c r="N371" i="114"/>
  <c r="Q371" i="114"/>
  <c r="R371" i="114"/>
  <c r="I372" i="114"/>
  <c r="N372" i="114"/>
  <c r="Q372" i="114"/>
  <c r="R372" i="114"/>
  <c r="I373" i="114"/>
  <c r="N373" i="114"/>
  <c r="Q373" i="114"/>
  <c r="R373" i="114"/>
  <c r="I374" i="114"/>
  <c r="N374" i="114"/>
  <c r="Q374" i="114"/>
  <c r="R374" i="114"/>
  <c r="I375" i="114"/>
  <c r="N375" i="114"/>
  <c r="Q375" i="114"/>
  <c r="R375" i="114"/>
  <c r="P379" i="114"/>
  <c r="E260" i="112" s="1"/>
  <c r="S379" i="114"/>
  <c r="T379" i="114" s="1"/>
  <c r="K381" i="114"/>
  <c r="S269" i="112" s="1"/>
  <c r="E272" i="112" s="1"/>
  <c r="L381" i="114"/>
  <c r="M381" i="114"/>
  <c r="P381" i="114"/>
  <c r="AA284" i="112" s="1"/>
  <c r="S381" i="114"/>
  <c r="O386" i="114"/>
  <c r="P386" i="114"/>
  <c r="I387" i="114"/>
  <c r="N387" i="114"/>
  <c r="Q387" i="114"/>
  <c r="R387" i="114"/>
  <c r="I388" i="114"/>
  <c r="K388" i="114"/>
  <c r="K389" i="114" s="1"/>
  <c r="K390" i="114" s="1"/>
  <c r="K391" i="114" s="1"/>
  <c r="K392" i="114" s="1"/>
  <c r="K393" i="114" s="1"/>
  <c r="K394" i="114" s="1"/>
  <c r="K395" i="114" s="1"/>
  <c r="K396" i="114" s="1"/>
  <c r="K397" i="114" s="1"/>
  <c r="K398" i="114" s="1"/>
  <c r="K399" i="114" s="1"/>
  <c r="K400" i="114" s="1"/>
  <c r="N388" i="114"/>
  <c r="Q388" i="114"/>
  <c r="R388" i="114"/>
  <c r="I389" i="114"/>
  <c r="N389" i="114"/>
  <c r="Q389" i="114"/>
  <c r="R389" i="114"/>
  <c r="I390" i="114"/>
  <c r="N390" i="114"/>
  <c r="Q390" i="114"/>
  <c r="R390" i="114"/>
  <c r="I391" i="114"/>
  <c r="N391" i="114"/>
  <c r="Q391" i="114"/>
  <c r="R391" i="114"/>
  <c r="I392" i="114"/>
  <c r="N392" i="114"/>
  <c r="Q392" i="114"/>
  <c r="R392" i="114"/>
  <c r="W392" i="114"/>
  <c r="X392" i="114"/>
  <c r="Y392" i="114"/>
  <c r="Q379" i="114" s="1"/>
  <c r="AB392" i="114"/>
  <c r="AB393" i="114" s="1"/>
  <c r="N381" i="114" s="1"/>
  <c r="I393" i="114"/>
  <c r="N393" i="114"/>
  <c r="Q393" i="114"/>
  <c r="R393" i="114"/>
  <c r="I394" i="114"/>
  <c r="N394" i="114"/>
  <c r="Q394" i="114"/>
  <c r="R394" i="114"/>
  <c r="I395" i="114"/>
  <c r="N395" i="114"/>
  <c r="Q395" i="114"/>
  <c r="R395" i="114"/>
  <c r="I396" i="114"/>
  <c r="N396" i="114"/>
  <c r="Q396" i="114"/>
  <c r="R396" i="114"/>
  <c r="I397" i="114"/>
  <c r="N397" i="114"/>
  <c r="Q397" i="114"/>
  <c r="R397" i="114"/>
  <c r="I398" i="114"/>
  <c r="N398" i="114"/>
  <c r="Q398" i="114"/>
  <c r="R398" i="114"/>
  <c r="I399" i="114"/>
  <c r="N399" i="114"/>
  <c r="Q399" i="114"/>
  <c r="R399" i="114"/>
  <c r="I400" i="114"/>
  <c r="N400" i="114"/>
  <c r="Q400" i="114"/>
  <c r="R400" i="114"/>
  <c r="I401" i="114"/>
  <c r="I402" i="114"/>
  <c r="I403" i="114"/>
  <c r="N403" i="114"/>
  <c r="Q403" i="114"/>
  <c r="R403" i="114"/>
  <c r="I404" i="114"/>
  <c r="N404" i="114"/>
  <c r="Q404" i="114"/>
  <c r="R404" i="114"/>
  <c r="I405" i="114"/>
  <c r="N405" i="114"/>
  <c r="Q405" i="114"/>
  <c r="R405" i="114"/>
  <c r="I406" i="114"/>
  <c r="N406" i="114"/>
  <c r="Q406" i="114"/>
  <c r="R406" i="114"/>
  <c r="I407" i="114"/>
  <c r="N407" i="114"/>
  <c r="Q407" i="114"/>
  <c r="R407" i="114"/>
  <c r="I408" i="114"/>
  <c r="N408" i="114"/>
  <c r="Q408" i="114"/>
  <c r="R408" i="114"/>
  <c r="I409" i="114"/>
  <c r="N409" i="114"/>
  <c r="Q409" i="114"/>
  <c r="R409" i="114"/>
  <c r="I410" i="114"/>
  <c r="N410" i="114"/>
  <c r="Q410" i="114"/>
  <c r="R410" i="114"/>
  <c r="I411" i="114"/>
  <c r="N411" i="114"/>
  <c r="Q411" i="114"/>
  <c r="R411" i="114"/>
  <c r="I412" i="114"/>
  <c r="N412" i="114"/>
  <c r="Q412" i="114"/>
  <c r="R412" i="114"/>
  <c r="I413" i="114"/>
  <c r="N413" i="114"/>
  <c r="Q413" i="114"/>
  <c r="R413" i="114"/>
  <c r="I414" i="114"/>
  <c r="N414" i="114"/>
  <c r="Q414" i="114"/>
  <c r="R414" i="114"/>
  <c r="I415" i="114"/>
  <c r="N415" i="114"/>
  <c r="Q415" i="114"/>
  <c r="R415" i="114"/>
  <c r="I416" i="114"/>
  <c r="N416" i="114"/>
  <c r="Q416" i="114"/>
  <c r="R416" i="114"/>
  <c r="I417" i="114"/>
  <c r="N417" i="114"/>
  <c r="Q417" i="114"/>
  <c r="R417" i="114"/>
  <c r="I418" i="114"/>
  <c r="N418" i="114"/>
  <c r="Q418" i="114"/>
  <c r="R418" i="114"/>
  <c r="I419" i="114"/>
  <c r="N419" i="114"/>
  <c r="Q419" i="114"/>
  <c r="R419" i="114"/>
  <c r="I420" i="114"/>
  <c r="N420" i="114"/>
  <c r="Q420" i="114"/>
  <c r="R420" i="114"/>
  <c r="I421" i="114"/>
  <c r="N421" i="114"/>
  <c r="Q421" i="114"/>
  <c r="R421" i="114"/>
  <c r="I422" i="114"/>
  <c r="N422" i="114"/>
  <c r="Q422" i="114"/>
  <c r="R422" i="114"/>
  <c r="I423" i="114"/>
  <c r="N423" i="114"/>
  <c r="Q423" i="114"/>
  <c r="R423" i="114"/>
  <c r="I424" i="114"/>
  <c r="N424" i="114"/>
  <c r="Q424" i="114"/>
  <c r="R424" i="114"/>
  <c r="I425" i="114"/>
  <c r="N425" i="114"/>
  <c r="Q425" i="114"/>
  <c r="R425" i="114"/>
  <c r="I426" i="114"/>
  <c r="I427" i="114"/>
  <c r="I428" i="114"/>
  <c r="N428" i="114"/>
  <c r="Q428" i="114"/>
  <c r="R428" i="114"/>
  <c r="I429" i="114"/>
  <c r="N429" i="114"/>
  <c r="Q429" i="114"/>
  <c r="R429" i="114"/>
  <c r="I430" i="114"/>
  <c r="N430" i="114"/>
  <c r="Q430" i="114"/>
  <c r="R430" i="114"/>
  <c r="I431" i="114"/>
  <c r="N431" i="114"/>
  <c r="Q431" i="114"/>
  <c r="R431" i="114"/>
  <c r="I432" i="114"/>
  <c r="N432" i="114"/>
  <c r="Q432" i="114"/>
  <c r="R432" i="114"/>
  <c r="I433" i="114"/>
  <c r="N433" i="114"/>
  <c r="Q433" i="114"/>
  <c r="R433" i="114"/>
  <c r="I434" i="114"/>
  <c r="N434" i="114"/>
  <c r="Q434" i="114"/>
  <c r="R434" i="114"/>
  <c r="I435" i="114"/>
  <c r="N435" i="114"/>
  <c r="Q435" i="114"/>
  <c r="R435" i="114"/>
  <c r="I436" i="114"/>
  <c r="N436" i="114"/>
  <c r="Q436" i="114"/>
  <c r="R436" i="114"/>
  <c r="I437" i="114"/>
  <c r="N437" i="114"/>
  <c r="Q437" i="114"/>
  <c r="R437" i="114"/>
  <c r="I438" i="114"/>
  <c r="N438" i="114"/>
  <c r="Q438" i="114"/>
  <c r="R438" i="114"/>
  <c r="I439" i="114"/>
  <c r="N439" i="114"/>
  <c r="Q439" i="114"/>
  <c r="R439" i="114"/>
  <c r="I440" i="114"/>
  <c r="N440" i="114"/>
  <c r="Q440" i="114"/>
  <c r="R440" i="114"/>
  <c r="I441" i="114"/>
  <c r="N441" i="114"/>
  <c r="Q441" i="114"/>
  <c r="R441" i="114"/>
  <c r="I442" i="114"/>
  <c r="N442" i="114"/>
  <c r="Q442" i="114"/>
  <c r="R442" i="114"/>
  <c r="I443" i="114"/>
  <c r="N443" i="114"/>
  <c r="Q443" i="114"/>
  <c r="R443" i="114"/>
  <c r="I444" i="114"/>
  <c r="N444" i="114"/>
  <c r="Q444" i="114"/>
  <c r="R444" i="114"/>
  <c r="I445" i="114"/>
  <c r="N445" i="114"/>
  <c r="Q445" i="114"/>
  <c r="R445" i="114"/>
  <c r="I446" i="114"/>
  <c r="N446" i="114"/>
  <c r="Q446" i="114"/>
  <c r="R446" i="114"/>
  <c r="I447" i="114"/>
  <c r="N447" i="114"/>
  <c r="Q447" i="114"/>
  <c r="R447" i="114"/>
  <c r="I448" i="114"/>
  <c r="N448" i="114"/>
  <c r="Q448" i="114"/>
  <c r="R448" i="114"/>
  <c r="I449" i="114"/>
  <c r="N449" i="114"/>
  <c r="Q449" i="114"/>
  <c r="R449" i="114"/>
  <c r="I450" i="114"/>
  <c r="N450" i="114"/>
  <c r="Q450" i="114"/>
  <c r="R450" i="114"/>
  <c r="P454" i="114"/>
  <c r="E310" i="112" s="1"/>
  <c r="S454" i="114"/>
  <c r="K456" i="114"/>
  <c r="S319" i="112" s="1"/>
  <c r="E322" i="112" s="1"/>
  <c r="L456" i="114"/>
  <c r="M456" i="114"/>
  <c r="P456" i="114"/>
  <c r="AA334" i="112" s="1"/>
  <c r="S456" i="114"/>
  <c r="O461" i="114"/>
  <c r="P461" i="114"/>
  <c r="I462" i="114"/>
  <c r="N462" i="114"/>
  <c r="Q462" i="114"/>
  <c r="R462" i="114"/>
  <c r="I463" i="114"/>
  <c r="K463" i="114"/>
  <c r="K464" i="114" s="1"/>
  <c r="K465" i="114" s="1"/>
  <c r="K466" i="114" s="1"/>
  <c r="K467" i="114" s="1"/>
  <c r="K468" i="114" s="1"/>
  <c r="K469" i="114" s="1"/>
  <c r="K470" i="114" s="1"/>
  <c r="K471" i="114" s="1"/>
  <c r="K472" i="114" s="1"/>
  <c r="K473" i="114" s="1"/>
  <c r="K474" i="114" s="1"/>
  <c r="K475" i="114" s="1"/>
  <c r="N463" i="114"/>
  <c r="Q463" i="114"/>
  <c r="R463" i="114"/>
  <c r="I464" i="114"/>
  <c r="N464" i="114"/>
  <c r="Q464" i="114"/>
  <c r="R464" i="114"/>
  <c r="I465" i="114"/>
  <c r="N465" i="114"/>
  <c r="Q465" i="114"/>
  <c r="R465" i="114"/>
  <c r="I466" i="114"/>
  <c r="N466" i="114"/>
  <c r="Q466" i="114"/>
  <c r="R466" i="114"/>
  <c r="I467" i="114"/>
  <c r="N467" i="114"/>
  <c r="Q467" i="114"/>
  <c r="R467" i="114"/>
  <c r="W467" i="114"/>
  <c r="X467" i="114"/>
  <c r="Y467" i="114"/>
  <c r="Q454" i="114" s="1"/>
  <c r="AB467" i="114"/>
  <c r="AB468" i="114" s="1"/>
  <c r="N456" i="114" s="1"/>
  <c r="I468" i="114"/>
  <c r="N468" i="114"/>
  <c r="Q468" i="114"/>
  <c r="R468" i="114"/>
  <c r="I469" i="114"/>
  <c r="N469" i="114"/>
  <c r="Q469" i="114"/>
  <c r="R469" i="114"/>
  <c r="I470" i="114"/>
  <c r="N470" i="114"/>
  <c r="Q470" i="114"/>
  <c r="R470" i="114"/>
  <c r="I471" i="114"/>
  <c r="N471" i="114"/>
  <c r="Q471" i="114"/>
  <c r="R471" i="114"/>
  <c r="I472" i="114"/>
  <c r="N472" i="114"/>
  <c r="Q472" i="114"/>
  <c r="R472" i="114"/>
  <c r="I473" i="114"/>
  <c r="N473" i="114"/>
  <c r="Q473" i="114"/>
  <c r="R473" i="114"/>
  <c r="I474" i="114"/>
  <c r="N474" i="114"/>
  <c r="Q474" i="114"/>
  <c r="R474" i="114"/>
  <c r="I475" i="114"/>
  <c r="N475" i="114"/>
  <c r="Q475" i="114"/>
  <c r="R475" i="114"/>
  <c r="I476" i="114"/>
  <c r="I477" i="114"/>
  <c r="I478" i="114"/>
  <c r="N478" i="114"/>
  <c r="Q478" i="114"/>
  <c r="R478" i="114"/>
  <c r="I479" i="114"/>
  <c r="N479" i="114"/>
  <c r="Q479" i="114"/>
  <c r="R479" i="114"/>
  <c r="I480" i="114"/>
  <c r="N480" i="114"/>
  <c r="Q480" i="114"/>
  <c r="R480" i="114"/>
  <c r="I481" i="114"/>
  <c r="N481" i="114"/>
  <c r="Q481" i="114"/>
  <c r="R481" i="114"/>
  <c r="I482" i="114"/>
  <c r="N482" i="114"/>
  <c r="Q482" i="114"/>
  <c r="R482" i="114"/>
  <c r="I483" i="114"/>
  <c r="N483" i="114"/>
  <c r="Q483" i="114"/>
  <c r="R483" i="114"/>
  <c r="I484" i="114"/>
  <c r="N484" i="114"/>
  <c r="Q484" i="114"/>
  <c r="R484" i="114"/>
  <c r="I485" i="114"/>
  <c r="N485" i="114"/>
  <c r="Q485" i="114"/>
  <c r="R485" i="114"/>
  <c r="I486" i="114"/>
  <c r="N486" i="114"/>
  <c r="Q486" i="114"/>
  <c r="R486" i="114"/>
  <c r="I487" i="114"/>
  <c r="N487" i="114"/>
  <c r="Q487" i="114"/>
  <c r="R487" i="114"/>
  <c r="I488" i="114"/>
  <c r="N488" i="114"/>
  <c r="Q488" i="114"/>
  <c r="R488" i="114"/>
  <c r="I489" i="114"/>
  <c r="N489" i="114"/>
  <c r="Q489" i="114"/>
  <c r="R489" i="114"/>
  <c r="I490" i="114"/>
  <c r="N490" i="114"/>
  <c r="Q490" i="114"/>
  <c r="R490" i="114"/>
  <c r="I491" i="114"/>
  <c r="N491" i="114"/>
  <c r="Q491" i="114"/>
  <c r="R491" i="114"/>
  <c r="I492" i="114"/>
  <c r="N492" i="114"/>
  <c r="Q492" i="114"/>
  <c r="R492" i="114"/>
  <c r="I493" i="114"/>
  <c r="N493" i="114"/>
  <c r="Q493" i="114"/>
  <c r="R493" i="114"/>
  <c r="I494" i="114"/>
  <c r="N494" i="114"/>
  <c r="Q494" i="114"/>
  <c r="R494" i="114"/>
  <c r="I495" i="114"/>
  <c r="N495" i="114"/>
  <c r="Q495" i="114"/>
  <c r="R495" i="114"/>
  <c r="I496" i="114"/>
  <c r="N496" i="114"/>
  <c r="Q496" i="114"/>
  <c r="R496" i="114"/>
  <c r="I497" i="114"/>
  <c r="N497" i="114"/>
  <c r="Q497" i="114"/>
  <c r="R497" i="114"/>
  <c r="I498" i="114"/>
  <c r="N498" i="114"/>
  <c r="Q498" i="114"/>
  <c r="R498" i="114"/>
  <c r="I499" i="114"/>
  <c r="N499" i="114"/>
  <c r="Q499" i="114"/>
  <c r="R499" i="114"/>
  <c r="I500" i="114"/>
  <c r="N500" i="114"/>
  <c r="Q500" i="114"/>
  <c r="R500" i="114"/>
  <c r="I501" i="114"/>
  <c r="I502" i="114"/>
  <c r="I503" i="114"/>
  <c r="N503" i="114"/>
  <c r="Q503" i="114"/>
  <c r="R503" i="114"/>
  <c r="I504" i="114"/>
  <c r="N504" i="114"/>
  <c r="Q504" i="114"/>
  <c r="R504" i="114"/>
  <c r="I505" i="114"/>
  <c r="N505" i="114"/>
  <c r="Q505" i="114"/>
  <c r="R505" i="114"/>
  <c r="I506" i="114"/>
  <c r="N506" i="114"/>
  <c r="Q506" i="114"/>
  <c r="R506" i="114"/>
  <c r="I507" i="114"/>
  <c r="N507" i="114"/>
  <c r="Q507" i="114"/>
  <c r="R507" i="114"/>
  <c r="I508" i="114"/>
  <c r="N508" i="114"/>
  <c r="Q508" i="114"/>
  <c r="R508" i="114"/>
  <c r="I509" i="114"/>
  <c r="N509" i="114"/>
  <c r="Q509" i="114"/>
  <c r="R509" i="114"/>
  <c r="I510" i="114"/>
  <c r="N510" i="114"/>
  <c r="Q510" i="114"/>
  <c r="R510" i="114"/>
  <c r="I511" i="114"/>
  <c r="N511" i="114"/>
  <c r="Q511" i="114"/>
  <c r="R511" i="114"/>
  <c r="I512" i="114"/>
  <c r="N512" i="114"/>
  <c r="Q512" i="114"/>
  <c r="R512" i="114"/>
  <c r="I513" i="114"/>
  <c r="N513" i="114"/>
  <c r="Q513" i="114"/>
  <c r="R513" i="114"/>
  <c r="I514" i="114"/>
  <c r="N514" i="114"/>
  <c r="Q514" i="114"/>
  <c r="R514" i="114"/>
  <c r="I515" i="114"/>
  <c r="N515" i="114"/>
  <c r="Q515" i="114"/>
  <c r="R515" i="114"/>
  <c r="I516" i="114"/>
  <c r="N516" i="114"/>
  <c r="Q516" i="114"/>
  <c r="R516" i="114"/>
  <c r="I517" i="114"/>
  <c r="N517" i="114"/>
  <c r="Q517" i="114"/>
  <c r="R517" i="114"/>
  <c r="I518" i="114"/>
  <c r="N518" i="114"/>
  <c r="Q518" i="114"/>
  <c r="R518" i="114"/>
  <c r="I519" i="114"/>
  <c r="N519" i="114"/>
  <c r="Q519" i="114"/>
  <c r="R519" i="114"/>
  <c r="I520" i="114"/>
  <c r="N520" i="114"/>
  <c r="Q520" i="114"/>
  <c r="R520" i="114"/>
  <c r="I521" i="114"/>
  <c r="N521" i="114"/>
  <c r="Q521" i="114"/>
  <c r="R521" i="114"/>
  <c r="I522" i="114"/>
  <c r="N522" i="114"/>
  <c r="Q522" i="114"/>
  <c r="R522" i="114"/>
  <c r="I523" i="114"/>
  <c r="N523" i="114"/>
  <c r="Q523" i="114"/>
  <c r="R523" i="114"/>
  <c r="I524" i="114"/>
  <c r="N524" i="114"/>
  <c r="Q524" i="114"/>
  <c r="R524" i="114"/>
  <c r="I525" i="114"/>
  <c r="N525" i="114"/>
  <c r="Q525" i="114"/>
  <c r="R525" i="114"/>
  <c r="P529" i="114"/>
  <c r="E360" i="112" s="1"/>
  <c r="S529" i="114"/>
  <c r="T529" i="114" s="1"/>
  <c r="K531" i="114"/>
  <c r="S369" i="112" s="1"/>
  <c r="E372" i="112" s="1"/>
  <c r="L531" i="114"/>
  <c r="M531" i="114"/>
  <c r="P531" i="114"/>
  <c r="D357" i="113" s="1"/>
  <c r="S531" i="114"/>
  <c r="O536" i="114"/>
  <c r="P536" i="114"/>
  <c r="I537" i="114"/>
  <c r="N537" i="114"/>
  <c r="Q537" i="114"/>
  <c r="R537" i="114"/>
  <c r="I538" i="114"/>
  <c r="K538" i="114"/>
  <c r="K539" i="114" s="1"/>
  <c r="K540" i="114" s="1"/>
  <c r="K541" i="114" s="1"/>
  <c r="K542" i="114" s="1"/>
  <c r="K543" i="114" s="1"/>
  <c r="K544" i="114" s="1"/>
  <c r="K545" i="114" s="1"/>
  <c r="K546" i="114" s="1"/>
  <c r="K547" i="114" s="1"/>
  <c r="K548" i="114" s="1"/>
  <c r="K549" i="114" s="1"/>
  <c r="K550" i="114" s="1"/>
  <c r="N538" i="114"/>
  <c r="Q538" i="114"/>
  <c r="R538" i="114"/>
  <c r="I539" i="114"/>
  <c r="N539" i="114"/>
  <c r="Q539" i="114"/>
  <c r="R539" i="114"/>
  <c r="I540" i="114"/>
  <c r="N540" i="114"/>
  <c r="Q540" i="114"/>
  <c r="R540" i="114"/>
  <c r="I541" i="114"/>
  <c r="N541" i="114"/>
  <c r="Q541" i="114"/>
  <c r="R541" i="114"/>
  <c r="I542" i="114"/>
  <c r="N542" i="114"/>
  <c r="Q542" i="114"/>
  <c r="R542" i="114"/>
  <c r="W542" i="114"/>
  <c r="X542" i="114"/>
  <c r="Y542" i="114"/>
  <c r="Q529" i="114" s="1"/>
  <c r="AB542" i="114"/>
  <c r="AB543" i="114" s="1"/>
  <c r="N531" i="114" s="1"/>
  <c r="I543" i="114"/>
  <c r="N543" i="114"/>
  <c r="Q543" i="114"/>
  <c r="R543" i="114"/>
  <c r="I544" i="114"/>
  <c r="N544" i="114"/>
  <c r="Q544" i="114"/>
  <c r="R544" i="114"/>
  <c r="I545" i="114"/>
  <c r="N545" i="114"/>
  <c r="Q545" i="114"/>
  <c r="R545" i="114"/>
  <c r="I546" i="114"/>
  <c r="N546" i="114"/>
  <c r="Q546" i="114"/>
  <c r="R546" i="114"/>
  <c r="I547" i="114"/>
  <c r="N547" i="114"/>
  <c r="Q547" i="114"/>
  <c r="R547" i="114"/>
  <c r="I548" i="114"/>
  <c r="N548" i="114"/>
  <c r="Q548" i="114"/>
  <c r="R548" i="114"/>
  <c r="I549" i="114"/>
  <c r="N549" i="114"/>
  <c r="Q549" i="114"/>
  <c r="R549" i="114"/>
  <c r="I550" i="114"/>
  <c r="N550" i="114"/>
  <c r="Q550" i="114"/>
  <c r="R550" i="114"/>
  <c r="I551" i="114"/>
  <c r="I552" i="114"/>
  <c r="I553" i="114"/>
  <c r="N553" i="114"/>
  <c r="Q553" i="114"/>
  <c r="R553" i="114"/>
  <c r="I554" i="114"/>
  <c r="N554" i="114"/>
  <c r="Q554" i="114"/>
  <c r="R554" i="114"/>
  <c r="I555" i="114"/>
  <c r="N555" i="114"/>
  <c r="Q555" i="114"/>
  <c r="R555" i="114"/>
  <c r="I556" i="114"/>
  <c r="N556" i="114"/>
  <c r="Q556" i="114"/>
  <c r="R556" i="114"/>
  <c r="I557" i="114"/>
  <c r="N557" i="114"/>
  <c r="Q557" i="114"/>
  <c r="R557" i="114"/>
  <c r="I558" i="114"/>
  <c r="N558" i="114"/>
  <c r="Q558" i="114"/>
  <c r="R558" i="114"/>
  <c r="I559" i="114"/>
  <c r="N559" i="114"/>
  <c r="Q559" i="114"/>
  <c r="R559" i="114"/>
  <c r="I560" i="114"/>
  <c r="N560" i="114"/>
  <c r="Q560" i="114"/>
  <c r="R560" i="114"/>
  <c r="I561" i="114"/>
  <c r="N561" i="114"/>
  <c r="Q561" i="114"/>
  <c r="R561" i="114"/>
  <c r="I562" i="114"/>
  <c r="N562" i="114"/>
  <c r="Q562" i="114"/>
  <c r="R562" i="114"/>
  <c r="I563" i="114"/>
  <c r="N563" i="114"/>
  <c r="Q563" i="114"/>
  <c r="R563" i="114"/>
  <c r="I564" i="114"/>
  <c r="N564" i="114"/>
  <c r="Q564" i="114"/>
  <c r="R564" i="114"/>
  <c r="I565" i="114"/>
  <c r="N565" i="114"/>
  <c r="Q565" i="114"/>
  <c r="R565" i="114"/>
  <c r="I566" i="114"/>
  <c r="N566" i="114"/>
  <c r="Q566" i="114"/>
  <c r="R566" i="114"/>
  <c r="I567" i="114"/>
  <c r="N567" i="114"/>
  <c r="Q567" i="114"/>
  <c r="R567" i="114"/>
  <c r="I568" i="114"/>
  <c r="N568" i="114"/>
  <c r="Q568" i="114"/>
  <c r="R568" i="114"/>
  <c r="I569" i="114"/>
  <c r="N569" i="114"/>
  <c r="Q569" i="114"/>
  <c r="R569" i="114"/>
  <c r="I570" i="114"/>
  <c r="N570" i="114"/>
  <c r="Q570" i="114"/>
  <c r="R570" i="114"/>
  <c r="I571" i="114"/>
  <c r="N571" i="114"/>
  <c r="Q571" i="114"/>
  <c r="R571" i="114"/>
  <c r="I572" i="114"/>
  <c r="N572" i="114"/>
  <c r="Q572" i="114"/>
  <c r="R572" i="114"/>
  <c r="I573" i="114"/>
  <c r="N573" i="114"/>
  <c r="Q573" i="114"/>
  <c r="R573" i="114"/>
  <c r="I574" i="114"/>
  <c r="N574" i="114"/>
  <c r="Q574" i="114"/>
  <c r="R574" i="114"/>
  <c r="I575" i="114"/>
  <c r="N575" i="114"/>
  <c r="Q575" i="114"/>
  <c r="R575" i="114"/>
  <c r="I576" i="114"/>
  <c r="I577" i="114"/>
  <c r="I578" i="114"/>
  <c r="N578" i="114"/>
  <c r="Q578" i="114"/>
  <c r="R578" i="114"/>
  <c r="I579" i="114"/>
  <c r="N579" i="114"/>
  <c r="Q579" i="114"/>
  <c r="R579" i="114"/>
  <c r="I580" i="114"/>
  <c r="N580" i="114"/>
  <c r="Q580" i="114"/>
  <c r="R580" i="114"/>
  <c r="I581" i="114"/>
  <c r="N581" i="114"/>
  <c r="Q581" i="114"/>
  <c r="R581" i="114"/>
  <c r="I582" i="114"/>
  <c r="N582" i="114"/>
  <c r="Q582" i="114"/>
  <c r="R582" i="114"/>
  <c r="I583" i="114"/>
  <c r="N583" i="114"/>
  <c r="Q583" i="114"/>
  <c r="R583" i="114"/>
  <c r="I584" i="114"/>
  <c r="N584" i="114"/>
  <c r="Q584" i="114"/>
  <c r="R584" i="114"/>
  <c r="I585" i="114"/>
  <c r="N585" i="114"/>
  <c r="Q585" i="114"/>
  <c r="R585" i="114"/>
  <c r="I586" i="114"/>
  <c r="N586" i="114"/>
  <c r="Q586" i="114"/>
  <c r="R586" i="114"/>
  <c r="I587" i="114"/>
  <c r="N587" i="114"/>
  <c r="Q587" i="114"/>
  <c r="R587" i="114"/>
  <c r="I588" i="114"/>
  <c r="N588" i="114"/>
  <c r="Q588" i="114"/>
  <c r="R588" i="114"/>
  <c r="I589" i="114"/>
  <c r="N589" i="114"/>
  <c r="Q589" i="114"/>
  <c r="R589" i="114"/>
  <c r="I590" i="114"/>
  <c r="N590" i="114"/>
  <c r="Q590" i="114"/>
  <c r="R590" i="114"/>
  <c r="I591" i="114"/>
  <c r="N591" i="114"/>
  <c r="Q591" i="114"/>
  <c r="R591" i="114"/>
  <c r="I592" i="114"/>
  <c r="N592" i="114"/>
  <c r="Q592" i="114"/>
  <c r="R592" i="114"/>
  <c r="I593" i="114"/>
  <c r="N593" i="114"/>
  <c r="Q593" i="114"/>
  <c r="R593" i="114"/>
  <c r="I594" i="114"/>
  <c r="N594" i="114"/>
  <c r="Q594" i="114"/>
  <c r="R594" i="114"/>
  <c r="I595" i="114"/>
  <c r="N595" i="114"/>
  <c r="Q595" i="114"/>
  <c r="R595" i="114"/>
  <c r="I596" i="114"/>
  <c r="N596" i="114"/>
  <c r="Q596" i="114"/>
  <c r="R596" i="114"/>
  <c r="I597" i="114"/>
  <c r="N597" i="114"/>
  <c r="Q597" i="114"/>
  <c r="R597" i="114"/>
  <c r="I598" i="114"/>
  <c r="N598" i="114"/>
  <c r="Q598" i="114"/>
  <c r="R598" i="114"/>
  <c r="I599" i="114"/>
  <c r="N599" i="114"/>
  <c r="Q599" i="114"/>
  <c r="R599" i="114"/>
  <c r="I600" i="114"/>
  <c r="N600" i="114"/>
  <c r="Q600" i="114"/>
  <c r="R600" i="114"/>
  <c r="D2" i="113"/>
  <c r="F2" i="113"/>
  <c r="L2" i="113"/>
  <c r="A5" i="113"/>
  <c r="J44" i="113" s="1"/>
  <c r="A6" i="113"/>
  <c r="A7" i="113"/>
  <c r="D7" i="113" s="1"/>
  <c r="H7" i="113" s="1"/>
  <c r="A8" i="113"/>
  <c r="K42" i="113" s="1"/>
  <c r="A9" i="113"/>
  <c r="A10" i="113"/>
  <c r="D10" i="113" s="1"/>
  <c r="H10" i="113" s="1"/>
  <c r="A11" i="113"/>
  <c r="D11" i="113" s="1"/>
  <c r="H11" i="113" s="1"/>
  <c r="A12" i="113"/>
  <c r="A13" i="113"/>
  <c r="A14" i="113"/>
  <c r="A15" i="113"/>
  <c r="A16" i="113"/>
  <c r="A17" i="113"/>
  <c r="A18" i="113"/>
  <c r="A19" i="113"/>
  <c r="A20" i="113"/>
  <c r="A21" i="113"/>
  <c r="A22" i="113"/>
  <c r="A23" i="113"/>
  <c r="A24" i="113"/>
  <c r="A25" i="113"/>
  <c r="A26" i="113"/>
  <c r="M42" i="113" s="1"/>
  <c r="A27" i="113"/>
  <c r="A28" i="113"/>
  <c r="H28" i="113"/>
  <c r="D37" i="113"/>
  <c r="D38" i="113"/>
  <c r="D43" i="113"/>
  <c r="D47" i="113"/>
  <c r="F47" i="113"/>
  <c r="L47" i="113"/>
  <c r="A50" i="113"/>
  <c r="J89" i="113" s="1"/>
  <c r="A51" i="113"/>
  <c r="A52" i="113"/>
  <c r="D52" i="113" s="1"/>
  <c r="H52" i="113" s="1"/>
  <c r="A53" i="113"/>
  <c r="K87" i="113" s="1"/>
  <c r="A54" i="113"/>
  <c r="A55" i="113"/>
  <c r="D55" i="113" s="1"/>
  <c r="H55" i="113" s="1"/>
  <c r="A56" i="113"/>
  <c r="D56" i="113" s="1"/>
  <c r="H56" i="113" s="1"/>
  <c r="A57" i="113"/>
  <c r="A58" i="113"/>
  <c r="A59" i="113"/>
  <c r="A60" i="113"/>
  <c r="A61" i="113"/>
  <c r="A62" i="113"/>
  <c r="A63" i="113"/>
  <c r="A64" i="113"/>
  <c r="A65" i="113"/>
  <c r="A66" i="113"/>
  <c r="A67" i="113"/>
  <c r="A68" i="113"/>
  <c r="A69" i="113"/>
  <c r="A70" i="113"/>
  <c r="A71" i="113"/>
  <c r="M89" i="113" s="1"/>
  <c r="A72" i="113"/>
  <c r="A73" i="113"/>
  <c r="H73" i="113"/>
  <c r="D82" i="113"/>
  <c r="D83" i="113"/>
  <c r="D88" i="113"/>
  <c r="D92" i="113"/>
  <c r="F92" i="113"/>
  <c r="L92" i="113"/>
  <c r="A95" i="113"/>
  <c r="A96" i="113"/>
  <c r="A97" i="113"/>
  <c r="D97" i="113" s="1"/>
  <c r="H97" i="113" s="1"/>
  <c r="A98" i="113"/>
  <c r="K132" i="113" s="1"/>
  <c r="A99" i="113"/>
  <c r="A100" i="113"/>
  <c r="D100" i="113" s="1"/>
  <c r="H100" i="113" s="1"/>
  <c r="A101" i="113"/>
  <c r="D101" i="113" s="1"/>
  <c r="H101" i="113" s="1"/>
  <c r="A102" i="113"/>
  <c r="A103" i="113"/>
  <c r="A104" i="113"/>
  <c r="A105" i="113"/>
  <c r="A106" i="113"/>
  <c r="A107" i="113"/>
  <c r="A108" i="113"/>
  <c r="A109" i="113"/>
  <c r="A110" i="113"/>
  <c r="A111" i="113"/>
  <c r="A112" i="113"/>
  <c r="A113" i="113"/>
  <c r="A114" i="113"/>
  <c r="A115" i="113"/>
  <c r="A116" i="113"/>
  <c r="M132" i="113" s="1"/>
  <c r="A117" i="113"/>
  <c r="A118" i="113"/>
  <c r="H118" i="113"/>
  <c r="D127" i="113"/>
  <c r="D128" i="113"/>
  <c r="D133" i="113"/>
  <c r="D137" i="113"/>
  <c r="F137" i="113"/>
  <c r="L137" i="113"/>
  <c r="A140" i="113"/>
  <c r="J179" i="113" s="1"/>
  <c r="A141" i="113"/>
  <c r="A142" i="113"/>
  <c r="D142" i="113" s="1"/>
  <c r="H142" i="113" s="1"/>
  <c r="A143" i="113"/>
  <c r="K179" i="113" s="1"/>
  <c r="A144" i="113"/>
  <c r="A145" i="113"/>
  <c r="D145" i="113" s="1"/>
  <c r="H145" i="113" s="1"/>
  <c r="A146" i="113"/>
  <c r="D146" i="113" s="1"/>
  <c r="H146" i="113" s="1"/>
  <c r="A147" i="113"/>
  <c r="A148" i="113"/>
  <c r="A149" i="113"/>
  <c r="A150" i="113"/>
  <c r="A151" i="113"/>
  <c r="A152" i="113"/>
  <c r="A153" i="113"/>
  <c r="A154" i="113"/>
  <c r="A155" i="113"/>
  <c r="A156" i="113"/>
  <c r="A157" i="113"/>
  <c r="A158" i="113"/>
  <c r="A159" i="113"/>
  <c r="A160" i="113"/>
  <c r="A161" i="113"/>
  <c r="M177" i="113" s="1"/>
  <c r="A162" i="113"/>
  <c r="A163" i="113"/>
  <c r="H163" i="113"/>
  <c r="D172" i="113"/>
  <c r="D173" i="113"/>
  <c r="D178" i="113"/>
  <c r="D182" i="113"/>
  <c r="F182" i="113"/>
  <c r="L182" i="113"/>
  <c r="A185" i="113"/>
  <c r="J224" i="113" s="1"/>
  <c r="A186" i="113"/>
  <c r="A187" i="113"/>
  <c r="D187" i="113" s="1"/>
  <c r="H187" i="113" s="1"/>
  <c r="A188" i="113"/>
  <c r="K222" i="113" s="1"/>
  <c r="A189" i="113"/>
  <c r="A190" i="113"/>
  <c r="D190" i="113" s="1"/>
  <c r="H190" i="113" s="1"/>
  <c r="A191" i="113"/>
  <c r="D191" i="113" s="1"/>
  <c r="H191" i="113" s="1"/>
  <c r="D193" i="113" s="1"/>
  <c r="A192" i="113"/>
  <c r="A193" i="113"/>
  <c r="A194" i="113"/>
  <c r="A195" i="113"/>
  <c r="A196" i="113"/>
  <c r="A197" i="113"/>
  <c r="A198" i="113"/>
  <c r="A199" i="113"/>
  <c r="A200" i="113"/>
  <c r="A201" i="113"/>
  <c r="A202" i="113"/>
  <c r="A203" i="113"/>
  <c r="A204" i="113"/>
  <c r="A205" i="113"/>
  <c r="A206" i="113"/>
  <c r="A207" i="113"/>
  <c r="A208" i="113"/>
  <c r="H208" i="113"/>
  <c r="D217" i="113"/>
  <c r="D218" i="113"/>
  <c r="D223" i="113"/>
  <c r="D227" i="113"/>
  <c r="F227" i="113"/>
  <c r="L227" i="113"/>
  <c r="A230" i="113"/>
  <c r="J267" i="113" s="1"/>
  <c r="A231" i="113"/>
  <c r="A232" i="113"/>
  <c r="D232" i="113" s="1"/>
  <c r="H232" i="113" s="1"/>
  <c r="A233" i="113"/>
  <c r="K269" i="113" s="1"/>
  <c r="A234" i="113"/>
  <c r="A235" i="113"/>
  <c r="D235" i="113" s="1"/>
  <c r="H235" i="113" s="1"/>
  <c r="A236" i="113"/>
  <c r="D236" i="113" s="1"/>
  <c r="H236" i="113" s="1"/>
  <c r="A237" i="113"/>
  <c r="A238" i="113"/>
  <c r="A239" i="113"/>
  <c r="A240" i="113"/>
  <c r="A241" i="113"/>
  <c r="A242" i="113"/>
  <c r="A243" i="113"/>
  <c r="A244" i="113"/>
  <c r="A245" i="113"/>
  <c r="A246" i="113"/>
  <c r="A247" i="113"/>
  <c r="A248" i="113"/>
  <c r="A249" i="113"/>
  <c r="A250" i="113"/>
  <c r="A251" i="113"/>
  <c r="A252" i="113"/>
  <c r="A253" i="113"/>
  <c r="H253" i="113"/>
  <c r="D262" i="113"/>
  <c r="D263" i="113"/>
  <c r="D268" i="113"/>
  <c r="D272" i="113"/>
  <c r="F272" i="113"/>
  <c r="L272" i="113"/>
  <c r="A275" i="113"/>
  <c r="J312" i="113" s="1"/>
  <c r="A276" i="113"/>
  <c r="A277" i="113"/>
  <c r="D277" i="113" s="1"/>
  <c r="H277" i="113" s="1"/>
  <c r="A278" i="113"/>
  <c r="K313" i="113" s="1"/>
  <c r="A279" i="113"/>
  <c r="A280" i="113"/>
  <c r="D280" i="113" s="1"/>
  <c r="H280" i="113" s="1"/>
  <c r="A281" i="113"/>
  <c r="D281" i="113" s="1"/>
  <c r="H281" i="113" s="1"/>
  <c r="A282" i="113"/>
  <c r="A283" i="113"/>
  <c r="A284" i="113"/>
  <c r="A285" i="113"/>
  <c r="A286" i="113"/>
  <c r="A287" i="113"/>
  <c r="A288" i="113"/>
  <c r="A289" i="113"/>
  <c r="A290" i="113"/>
  <c r="A291" i="113"/>
  <c r="A292" i="113"/>
  <c r="A293" i="113"/>
  <c r="A294" i="113"/>
  <c r="A295" i="113"/>
  <c r="A296" i="113"/>
  <c r="M312" i="113" s="1"/>
  <c r="A297" i="113"/>
  <c r="A298" i="113"/>
  <c r="H298" i="113"/>
  <c r="D307" i="113"/>
  <c r="D308" i="113"/>
  <c r="D313" i="113"/>
  <c r="D317" i="113"/>
  <c r="F317" i="113"/>
  <c r="L317" i="113"/>
  <c r="A320" i="113"/>
  <c r="J359" i="113" s="1"/>
  <c r="A321" i="113"/>
  <c r="A322" i="113"/>
  <c r="D322" i="113" s="1"/>
  <c r="H322" i="113" s="1"/>
  <c r="A323" i="113"/>
  <c r="K359" i="113" s="1"/>
  <c r="A324" i="113"/>
  <c r="A325" i="113"/>
  <c r="D325" i="113" s="1"/>
  <c r="H325" i="113" s="1"/>
  <c r="A326" i="113"/>
  <c r="D326" i="113" s="1"/>
  <c r="H326" i="113" s="1"/>
  <c r="D328" i="113" s="1"/>
  <c r="A327" i="113"/>
  <c r="A328" i="113"/>
  <c r="A329" i="113"/>
  <c r="A330" i="113"/>
  <c r="A331" i="113"/>
  <c r="A332" i="113"/>
  <c r="A333" i="113"/>
  <c r="A334" i="113"/>
  <c r="A335" i="113"/>
  <c r="A336" i="113"/>
  <c r="A337" i="113"/>
  <c r="A338" i="113"/>
  <c r="A339" i="113"/>
  <c r="A340" i="113"/>
  <c r="A341" i="113"/>
  <c r="M359" i="113" s="1"/>
  <c r="A342" i="113"/>
  <c r="A343" i="113"/>
  <c r="H343" i="113"/>
  <c r="D352" i="113"/>
  <c r="D353" i="113"/>
  <c r="D358" i="113"/>
  <c r="L3" i="112"/>
  <c r="C19" i="112" s="1"/>
  <c r="Z3" i="112"/>
  <c r="AO3" i="112"/>
  <c r="E30" i="112" s="1"/>
  <c r="AQ19" i="112"/>
  <c r="E26" i="112" s="1"/>
  <c r="E25" i="112"/>
  <c r="AQ34" i="112"/>
  <c r="L53" i="112"/>
  <c r="Z53" i="112"/>
  <c r="G69" i="112" s="1"/>
  <c r="AO53" i="112"/>
  <c r="E80" i="112" s="1"/>
  <c r="AQ69" i="112"/>
  <c r="E76" i="112" s="1"/>
  <c r="E75" i="112"/>
  <c r="AQ84" i="112"/>
  <c r="L103" i="112"/>
  <c r="Z103" i="112"/>
  <c r="G119" i="112" s="1"/>
  <c r="AO103" i="112"/>
  <c r="E130" i="112" s="1"/>
  <c r="AQ119" i="112"/>
  <c r="E126" i="112" s="1"/>
  <c r="E125" i="112"/>
  <c r="AQ134" i="112"/>
  <c r="L153" i="112"/>
  <c r="C169" i="112" s="1"/>
  <c r="Z153" i="112"/>
  <c r="G169" i="112" s="1"/>
  <c r="AO153" i="112"/>
  <c r="E180" i="112" s="1"/>
  <c r="AQ169" i="112"/>
  <c r="E176" i="112" s="1"/>
  <c r="E175" i="112"/>
  <c r="AQ184" i="112"/>
  <c r="L203" i="112"/>
  <c r="C219" i="112" s="1"/>
  <c r="Z203" i="112"/>
  <c r="AO203" i="112"/>
  <c r="E230" i="112" s="1"/>
  <c r="AQ219" i="112"/>
  <c r="E226" i="112" s="1"/>
  <c r="E225" i="112"/>
  <c r="AQ234" i="112"/>
  <c r="L253" i="112"/>
  <c r="C269" i="112" s="1"/>
  <c r="Z253" i="112"/>
  <c r="G269" i="112" s="1"/>
  <c r="AO253" i="112"/>
  <c r="E280" i="112" s="1"/>
  <c r="AQ269" i="112"/>
  <c r="E276" i="112" s="1"/>
  <c r="E275" i="112"/>
  <c r="AQ284" i="112"/>
  <c r="L303" i="112"/>
  <c r="Z303" i="112"/>
  <c r="G319" i="112" s="1"/>
  <c r="AO303" i="112"/>
  <c r="E330" i="112" s="1"/>
  <c r="AQ319" i="112"/>
  <c r="E326" i="112" s="1"/>
  <c r="E325" i="112"/>
  <c r="AQ334" i="112"/>
  <c r="L353" i="112"/>
  <c r="C369" i="112" s="1"/>
  <c r="Z353" i="112"/>
  <c r="G369" i="112" s="1"/>
  <c r="AO353" i="112"/>
  <c r="E380" i="112" s="1"/>
  <c r="AQ369" i="112"/>
  <c r="E376" i="112" s="1"/>
  <c r="E375" i="112"/>
  <c r="AQ384" i="112"/>
  <c r="S79" i="73"/>
  <c r="S304" i="73"/>
  <c r="S229" i="73"/>
  <c r="S154" i="73"/>
  <c r="M306" i="73"/>
  <c r="L306" i="73"/>
  <c r="K306" i="73"/>
  <c r="M231" i="73"/>
  <c r="L231" i="73"/>
  <c r="K231" i="73"/>
  <c r="M156" i="73"/>
  <c r="L156" i="73"/>
  <c r="K156" i="73"/>
  <c r="K81" i="73"/>
  <c r="A557" i="55" l="1"/>
  <c r="A519" i="55"/>
  <c r="H520" i="55"/>
  <c r="H521" i="55" s="1"/>
  <c r="D357" i="116"/>
  <c r="U438" i="117"/>
  <c r="J426" i="117"/>
  <c r="J385" i="117"/>
  <c r="U523" i="117"/>
  <c r="J520" i="117"/>
  <c r="P460" i="117"/>
  <c r="J447" i="117"/>
  <c r="U439" i="117"/>
  <c r="U409" i="117"/>
  <c r="J408" i="117"/>
  <c r="J512" i="117"/>
  <c r="A556" i="55"/>
  <c r="F556" i="55"/>
  <c r="F557" i="55" s="1"/>
  <c r="G523" i="55"/>
  <c r="A523" i="55"/>
  <c r="G488" i="55"/>
  <c r="G545" i="55"/>
  <c r="A545" i="55"/>
  <c r="G524" i="55"/>
  <c r="A524" i="55"/>
  <c r="G550" i="55"/>
  <c r="A550" i="55"/>
  <c r="H514" i="55"/>
  <c r="A513" i="55"/>
  <c r="G487" i="55"/>
  <c r="H541" i="55"/>
  <c r="A540" i="55"/>
  <c r="G518" i="55"/>
  <c r="A518" i="55"/>
  <c r="G561" i="55"/>
  <c r="G560" i="55"/>
  <c r="G559" i="55"/>
  <c r="G562" i="55"/>
  <c r="G558" i="55"/>
  <c r="H548" i="55"/>
  <c r="H534" i="55"/>
  <c r="A534" i="55" s="1"/>
  <c r="H492" i="55"/>
  <c r="F492" i="55" s="1"/>
  <c r="D335" i="113"/>
  <c r="H335" i="113" s="1"/>
  <c r="D20" i="113"/>
  <c r="H20" i="113" s="1"/>
  <c r="A29" i="14"/>
  <c r="U486" i="117"/>
  <c r="J357" i="116"/>
  <c r="D65" i="116"/>
  <c r="H65" i="116" s="1"/>
  <c r="U480" i="117"/>
  <c r="U475" i="117"/>
  <c r="J472" i="117"/>
  <c r="U493" i="117"/>
  <c r="D65" i="113"/>
  <c r="H65" i="113" s="1"/>
  <c r="J515" i="117"/>
  <c r="J478" i="117"/>
  <c r="U494" i="117"/>
  <c r="D19" i="116"/>
  <c r="H19" i="116" s="1"/>
  <c r="H272" i="116"/>
  <c r="A299" i="116" s="1"/>
  <c r="A135" i="60"/>
  <c r="H165" i="111"/>
  <c r="A165" i="111" s="1"/>
  <c r="I312" i="116"/>
  <c r="I315" i="116" s="1"/>
  <c r="N312" i="116"/>
  <c r="N285" i="116"/>
  <c r="M44" i="113"/>
  <c r="M45" i="113" s="1"/>
  <c r="L28" i="113" s="1"/>
  <c r="U303" i="117"/>
  <c r="E211" i="115"/>
  <c r="A28" i="61"/>
  <c r="J315" i="117"/>
  <c r="H134" i="111"/>
  <c r="A134" i="111" s="1"/>
  <c r="H140" i="111"/>
  <c r="A140" i="111" s="1"/>
  <c r="J440" i="117"/>
  <c r="U431" i="117"/>
  <c r="U415" i="117"/>
  <c r="P385" i="117"/>
  <c r="J380" i="117"/>
  <c r="H180" i="111"/>
  <c r="A180" i="111" s="1"/>
  <c r="D180" i="111" s="1"/>
  <c r="B184" i="59" s="1"/>
  <c r="G27" i="14"/>
  <c r="A29" i="61"/>
  <c r="H153" i="111"/>
  <c r="A153" i="111" s="1"/>
  <c r="E261" i="115"/>
  <c r="U485" i="117"/>
  <c r="U437" i="117"/>
  <c r="H146" i="111"/>
  <c r="G150" i="59" s="1"/>
  <c r="A150" i="59" s="1"/>
  <c r="H151" i="111"/>
  <c r="G155" i="59" s="1"/>
  <c r="A155" i="59" s="1"/>
  <c r="U430" i="117"/>
  <c r="U423" i="117"/>
  <c r="J420" i="117"/>
  <c r="U414" i="117"/>
  <c r="H143" i="111"/>
  <c r="A143" i="111" s="1"/>
  <c r="B143" i="111" s="1"/>
  <c r="H168" i="111"/>
  <c r="A168" i="111" s="1"/>
  <c r="H190" i="111"/>
  <c r="E357" i="115"/>
  <c r="U504" i="117"/>
  <c r="U499" i="117"/>
  <c r="U472" i="117"/>
  <c r="J432" i="117"/>
  <c r="H157" i="111"/>
  <c r="A157" i="111" s="1"/>
  <c r="H184" i="111"/>
  <c r="A188" i="59" s="1"/>
  <c r="H185" i="111"/>
  <c r="A189" i="59" s="1"/>
  <c r="H94" i="111"/>
  <c r="G95" i="59" s="1"/>
  <c r="A95" i="59" s="1"/>
  <c r="K358" i="113"/>
  <c r="H86" i="111"/>
  <c r="A86" i="111" s="1"/>
  <c r="F86" i="111" s="1"/>
  <c r="D87" i="59" s="1"/>
  <c r="G171" i="59"/>
  <c r="A171" i="59" s="1"/>
  <c r="H78" i="111"/>
  <c r="A78" i="111" s="1"/>
  <c r="B80" i="60"/>
  <c r="H88" i="111"/>
  <c r="G89" i="59" s="1"/>
  <c r="A89" i="59" s="1"/>
  <c r="H90" i="111"/>
  <c r="H103" i="111"/>
  <c r="H119" i="111"/>
  <c r="A119" i="111" s="1"/>
  <c r="H122" i="111"/>
  <c r="A122" i="111" s="1"/>
  <c r="A21" i="61"/>
  <c r="H73" i="111"/>
  <c r="H82" i="111"/>
  <c r="H77" i="111"/>
  <c r="A77" i="111" s="1"/>
  <c r="D267" i="116"/>
  <c r="E258" i="115"/>
  <c r="AA284" i="115"/>
  <c r="A283" i="115"/>
  <c r="S285" i="115"/>
  <c r="A281" i="115"/>
  <c r="A271" i="115"/>
  <c r="H142" i="111"/>
  <c r="T381" i="117"/>
  <c r="H155" i="111"/>
  <c r="AA234" i="115"/>
  <c r="AA184" i="115"/>
  <c r="J267" i="116"/>
  <c r="J269" i="116"/>
  <c r="K42" i="116"/>
  <c r="K43" i="116"/>
  <c r="G26" i="14"/>
  <c r="A27" i="61"/>
  <c r="A143" i="60"/>
  <c r="H154" i="111"/>
  <c r="H162" i="111"/>
  <c r="H170" i="111"/>
  <c r="E60" i="115"/>
  <c r="H188" i="111"/>
  <c r="A293" i="115"/>
  <c r="N273" i="116"/>
  <c r="A306" i="116"/>
  <c r="A301" i="116"/>
  <c r="G29" i="14"/>
  <c r="H176" i="111"/>
  <c r="H145" i="111"/>
  <c r="M132" i="116"/>
  <c r="M135" i="116" s="1"/>
  <c r="L118" i="116" s="1"/>
  <c r="J165" i="117"/>
  <c r="G24" i="14"/>
  <c r="N288" i="116"/>
  <c r="A191" i="60"/>
  <c r="H150" i="111"/>
  <c r="H152" i="111"/>
  <c r="H160" i="111"/>
  <c r="J494" i="117"/>
  <c r="J476" i="117"/>
  <c r="A30" i="61"/>
  <c r="H136" i="111"/>
  <c r="H137" i="111"/>
  <c r="H138" i="111"/>
  <c r="H144" i="111"/>
  <c r="H158" i="111"/>
  <c r="H161" i="111"/>
  <c r="H174" i="111"/>
  <c r="H178" i="111"/>
  <c r="H186" i="111"/>
  <c r="D201" i="116"/>
  <c r="H201" i="116" s="1"/>
  <c r="T456" i="117"/>
  <c r="U459" i="117"/>
  <c r="J454" i="117"/>
  <c r="H193" i="111"/>
  <c r="T531" i="117"/>
  <c r="I451" i="117"/>
  <c r="H133" i="111"/>
  <c r="H141" i="111"/>
  <c r="A141" i="111" s="1"/>
  <c r="H181" i="111"/>
  <c r="H194" i="111"/>
  <c r="H196" i="111"/>
  <c r="H117" i="111"/>
  <c r="H101" i="111"/>
  <c r="A22" i="61"/>
  <c r="F104" i="60"/>
  <c r="H72" i="111"/>
  <c r="H102" i="111"/>
  <c r="H107" i="111"/>
  <c r="H92" i="111"/>
  <c r="H75" i="111"/>
  <c r="A75" i="111" s="1"/>
  <c r="E110" i="112"/>
  <c r="I302" i="114"/>
  <c r="Q231" i="114"/>
  <c r="D179" i="113" s="1"/>
  <c r="L179" i="113" s="1"/>
  <c r="A18" i="61"/>
  <c r="G16" i="14"/>
  <c r="D111" i="60"/>
  <c r="H125" i="111"/>
  <c r="H126" i="111"/>
  <c r="H93" i="111"/>
  <c r="H83" i="111"/>
  <c r="H84" i="111"/>
  <c r="H97" i="111"/>
  <c r="G19" i="14"/>
  <c r="H116" i="111"/>
  <c r="H95" i="111"/>
  <c r="H70" i="111"/>
  <c r="H91" i="111"/>
  <c r="E60" i="112"/>
  <c r="I10" i="114"/>
  <c r="E10" i="112"/>
  <c r="H149" i="111"/>
  <c r="E110" i="115"/>
  <c r="A151" i="60"/>
  <c r="E8" i="115"/>
  <c r="D42" i="116"/>
  <c r="L42" i="116" s="1"/>
  <c r="H148" i="111"/>
  <c r="H139" i="111"/>
  <c r="H135" i="111"/>
  <c r="H159" i="111"/>
  <c r="H166" i="111"/>
  <c r="A167" i="111"/>
  <c r="H147" i="111"/>
  <c r="H156" i="111"/>
  <c r="H163" i="111"/>
  <c r="H164" i="111"/>
  <c r="H179" i="111"/>
  <c r="H182" i="111"/>
  <c r="H169" i="111"/>
  <c r="H171" i="111"/>
  <c r="H172" i="111"/>
  <c r="H173" i="111"/>
  <c r="H189" i="111"/>
  <c r="H191" i="111"/>
  <c r="H192" i="111"/>
  <c r="H183" i="111"/>
  <c r="H195" i="111"/>
  <c r="H175" i="111"/>
  <c r="H187" i="111"/>
  <c r="H177" i="111"/>
  <c r="H71" i="111"/>
  <c r="H74" i="111"/>
  <c r="H96" i="111"/>
  <c r="H98" i="111"/>
  <c r="H79" i="111"/>
  <c r="H85" i="111"/>
  <c r="H99" i="111"/>
  <c r="H115" i="111"/>
  <c r="H80" i="111"/>
  <c r="H69" i="111"/>
  <c r="H76" i="111"/>
  <c r="H81" i="111"/>
  <c r="H87" i="111"/>
  <c r="H100" i="111"/>
  <c r="H112" i="111"/>
  <c r="H113" i="111"/>
  <c r="H127" i="111"/>
  <c r="H104" i="111"/>
  <c r="H123" i="111"/>
  <c r="H89" i="111"/>
  <c r="H121" i="111"/>
  <c r="H105" i="111"/>
  <c r="H108" i="111"/>
  <c r="H109" i="111"/>
  <c r="H132" i="111"/>
  <c r="H110" i="111"/>
  <c r="H130" i="111"/>
  <c r="H106" i="111"/>
  <c r="H111" i="111"/>
  <c r="H124" i="111"/>
  <c r="H128" i="111"/>
  <c r="H120" i="111"/>
  <c r="H131" i="111"/>
  <c r="H114" i="111"/>
  <c r="H118" i="111"/>
  <c r="H129" i="111"/>
  <c r="A155" i="60"/>
  <c r="A168" i="60"/>
  <c r="A172" i="60"/>
  <c r="A178" i="60"/>
  <c r="A184" i="60"/>
  <c r="A159" i="60"/>
  <c r="A163" i="60"/>
  <c r="A175" i="60"/>
  <c r="A189" i="60"/>
  <c r="A154" i="60"/>
  <c r="A158" i="60"/>
  <c r="A167" i="60"/>
  <c r="A171" i="60"/>
  <c r="A174" i="60"/>
  <c r="A180" i="60"/>
  <c r="A186" i="60"/>
  <c r="A192" i="60"/>
  <c r="A195" i="60"/>
  <c r="A162" i="60"/>
  <c r="A166" i="60"/>
  <c r="A177" i="60"/>
  <c r="A183" i="60"/>
  <c r="A96" i="60"/>
  <c r="A26" i="61"/>
  <c r="A20" i="61"/>
  <c r="A19" i="61"/>
  <c r="D154" i="116"/>
  <c r="H154" i="116" s="1"/>
  <c r="M267" i="116"/>
  <c r="M270" i="116" s="1"/>
  <c r="L253" i="116" s="1"/>
  <c r="K358" i="116"/>
  <c r="D334" i="116"/>
  <c r="H334" i="116" s="1"/>
  <c r="P310" i="117"/>
  <c r="O310" i="117"/>
  <c r="U23" i="13"/>
  <c r="U25" i="13"/>
  <c r="U29" i="13"/>
  <c r="U31" i="13"/>
  <c r="U33" i="13"/>
  <c r="U37" i="13"/>
  <c r="V23" i="13"/>
  <c r="V25" i="13"/>
  <c r="V29" i="13"/>
  <c r="V31" i="13"/>
  <c r="V33" i="13"/>
  <c r="V37" i="13"/>
  <c r="W23" i="13"/>
  <c r="W25" i="13"/>
  <c r="W29" i="13"/>
  <c r="W31" i="13"/>
  <c r="W33" i="13"/>
  <c r="W37" i="13"/>
  <c r="X33" i="13"/>
  <c r="X37" i="13"/>
  <c r="Y23" i="13"/>
  <c r="Y25" i="13"/>
  <c r="Y31" i="13"/>
  <c r="Y37" i="13"/>
  <c r="S23" i="13"/>
  <c r="S25" i="13"/>
  <c r="S29" i="13"/>
  <c r="S31" i="13"/>
  <c r="S33" i="13"/>
  <c r="S37" i="13"/>
  <c r="X23" i="13"/>
  <c r="X25" i="13"/>
  <c r="X29" i="13"/>
  <c r="X31" i="13"/>
  <c r="Y29" i="13"/>
  <c r="Y33" i="13"/>
  <c r="R23" i="13"/>
  <c r="R25" i="13"/>
  <c r="R29" i="13"/>
  <c r="R31" i="13"/>
  <c r="R33" i="13"/>
  <c r="R37" i="13"/>
  <c r="T23" i="13"/>
  <c r="T25" i="13"/>
  <c r="T29" i="13"/>
  <c r="T31" i="13"/>
  <c r="T33" i="13"/>
  <c r="T37" i="13"/>
  <c r="H507" i="55"/>
  <c r="G512" i="55"/>
  <c r="G554" i="55"/>
  <c r="G553" i="55"/>
  <c r="G552" i="55"/>
  <c r="G546" i="55"/>
  <c r="G551" i="55"/>
  <c r="G522" i="55"/>
  <c r="G563" i="55"/>
  <c r="G556" i="55"/>
  <c r="G557" i="55" s="1"/>
  <c r="P160" i="117"/>
  <c r="K169" i="115"/>
  <c r="A154" i="115" s="1"/>
  <c r="J289" i="117"/>
  <c r="L87" i="116"/>
  <c r="D60" i="116"/>
  <c r="H58" i="116"/>
  <c r="K553" i="117"/>
  <c r="K554" i="117" s="1"/>
  <c r="K555" i="117" s="1"/>
  <c r="K556" i="117" s="1"/>
  <c r="K557" i="117" s="1"/>
  <c r="K558" i="117" s="1"/>
  <c r="K559" i="117" s="1"/>
  <c r="K560" i="117" s="1"/>
  <c r="K561" i="117" s="1"/>
  <c r="K562" i="117" s="1"/>
  <c r="K563" i="117" s="1"/>
  <c r="K564" i="117" s="1"/>
  <c r="K565" i="117" s="1"/>
  <c r="K566" i="117" s="1"/>
  <c r="K567" i="117" s="1"/>
  <c r="K568" i="117" s="1"/>
  <c r="K569" i="117" s="1"/>
  <c r="K570" i="117" s="1"/>
  <c r="K571" i="117" s="1"/>
  <c r="K572" i="117" s="1"/>
  <c r="K573" i="117" s="1"/>
  <c r="K574" i="117" s="1"/>
  <c r="K575" i="117" s="1"/>
  <c r="K253" i="117"/>
  <c r="K254" i="117" s="1"/>
  <c r="K255" i="117" s="1"/>
  <c r="K256" i="117" s="1"/>
  <c r="K257" i="117" s="1"/>
  <c r="K258" i="117" s="1"/>
  <c r="K259" i="117" s="1"/>
  <c r="K260" i="117" s="1"/>
  <c r="K261" i="117" s="1"/>
  <c r="K262" i="117" s="1"/>
  <c r="K263" i="117" s="1"/>
  <c r="K264" i="117" s="1"/>
  <c r="K265" i="117" s="1"/>
  <c r="K266" i="117" s="1"/>
  <c r="K267" i="117" s="1"/>
  <c r="K268" i="117" s="1"/>
  <c r="K269" i="117" s="1"/>
  <c r="K270" i="117" s="1"/>
  <c r="K271" i="117" s="1"/>
  <c r="K272" i="117" s="1"/>
  <c r="K273" i="117" s="1"/>
  <c r="K274" i="117" s="1"/>
  <c r="K275" i="117" s="1"/>
  <c r="A291" i="115"/>
  <c r="A278" i="115"/>
  <c r="A266" i="115"/>
  <c r="J314" i="116"/>
  <c r="J315" i="116" s="1"/>
  <c r="L276" i="116" s="1"/>
  <c r="D245" i="116"/>
  <c r="H245" i="116" s="1"/>
  <c r="U378" i="117"/>
  <c r="T306" i="117"/>
  <c r="A289" i="115"/>
  <c r="A276" i="115"/>
  <c r="A262" i="115"/>
  <c r="A253" i="115"/>
  <c r="E208" i="115"/>
  <c r="K357" i="116"/>
  <c r="H227" i="116"/>
  <c r="A262" i="116" s="1"/>
  <c r="O460" i="117"/>
  <c r="U447" i="117"/>
  <c r="J428" i="117"/>
  <c r="U421" i="117"/>
  <c r="U399" i="117"/>
  <c r="J378" i="117"/>
  <c r="L267" i="116"/>
  <c r="D110" i="116"/>
  <c r="H110" i="116" s="1"/>
  <c r="D20" i="116"/>
  <c r="H20" i="116" s="1"/>
  <c r="D23" i="116" s="1"/>
  <c r="P535" i="117"/>
  <c r="J192" i="117"/>
  <c r="A285" i="115"/>
  <c r="A251" i="115"/>
  <c r="E207" i="115"/>
  <c r="D336" i="116"/>
  <c r="H336" i="116" s="1"/>
  <c r="U401" i="117"/>
  <c r="J386" i="117"/>
  <c r="A261" i="115"/>
  <c r="L357" i="116"/>
  <c r="A313" i="116"/>
  <c r="A300" i="116"/>
  <c r="N281" i="116"/>
  <c r="D244" i="116"/>
  <c r="H244" i="116" s="1"/>
  <c r="J134" i="116"/>
  <c r="J135" i="116" s="1"/>
  <c r="L96" i="116" s="1"/>
  <c r="K45" i="116"/>
  <c r="L9" i="116" s="1"/>
  <c r="J444" i="117"/>
  <c r="J439" i="117"/>
  <c r="J436" i="117"/>
  <c r="J431" i="117"/>
  <c r="J427" i="117"/>
  <c r="J423" i="117"/>
  <c r="U405" i="117"/>
  <c r="J404" i="117"/>
  <c r="J401" i="117"/>
  <c r="U392" i="117"/>
  <c r="J391" i="117"/>
  <c r="U385" i="117"/>
  <c r="T156" i="117"/>
  <c r="O160" i="117"/>
  <c r="D335" i="116"/>
  <c r="H335" i="116" s="1"/>
  <c r="A297" i="115"/>
  <c r="A284" i="115"/>
  <c r="A257" i="115"/>
  <c r="M225" i="116"/>
  <c r="L208" i="116" s="1"/>
  <c r="J179" i="116"/>
  <c r="J180" i="116" s="1"/>
  <c r="L141" i="116" s="1"/>
  <c r="D156" i="116"/>
  <c r="H156" i="116" s="1"/>
  <c r="D21" i="116"/>
  <c r="H21" i="116" s="1"/>
  <c r="U382" i="117"/>
  <c r="U379" i="117"/>
  <c r="A295" i="115"/>
  <c r="D290" i="116"/>
  <c r="H290" i="116" s="1"/>
  <c r="N280" i="116"/>
  <c r="O535" i="117"/>
  <c r="U420" i="117"/>
  <c r="J410" i="117"/>
  <c r="U406" i="117"/>
  <c r="U398" i="117"/>
  <c r="J387" i="117"/>
  <c r="U381" i="117"/>
  <c r="U358" i="117"/>
  <c r="J75" i="117"/>
  <c r="U44" i="117"/>
  <c r="K19" i="115"/>
  <c r="A37" i="115" s="1"/>
  <c r="U68" i="117"/>
  <c r="J59" i="117"/>
  <c r="J48" i="117"/>
  <c r="U41" i="117"/>
  <c r="U33" i="117"/>
  <c r="U52" i="117"/>
  <c r="U27" i="117"/>
  <c r="E208" i="112"/>
  <c r="M357" i="113"/>
  <c r="M360" i="113" s="1"/>
  <c r="L343" i="113" s="1"/>
  <c r="AA134" i="112"/>
  <c r="K312" i="113"/>
  <c r="K357" i="113"/>
  <c r="J42" i="113"/>
  <c r="J45" i="113" s="1"/>
  <c r="L6" i="113" s="1"/>
  <c r="E358" i="112"/>
  <c r="J177" i="113"/>
  <c r="J180" i="113" s="1"/>
  <c r="L141" i="113" s="1"/>
  <c r="I151" i="114"/>
  <c r="D334" i="113"/>
  <c r="H334" i="113" s="1"/>
  <c r="K134" i="113"/>
  <c r="O235" i="114"/>
  <c r="J357" i="114"/>
  <c r="D267" i="113"/>
  <c r="L267" i="113" s="1"/>
  <c r="U368" i="114"/>
  <c r="K314" i="113"/>
  <c r="P235" i="114"/>
  <c r="M134" i="113"/>
  <c r="M135" i="113" s="1"/>
  <c r="L117" i="113" s="1"/>
  <c r="D109" i="113"/>
  <c r="H109" i="113" s="1"/>
  <c r="J274" i="114"/>
  <c r="L222" i="113"/>
  <c r="J375" i="114"/>
  <c r="J319" i="114"/>
  <c r="J300" i="114"/>
  <c r="D110" i="113"/>
  <c r="H110" i="113" s="1"/>
  <c r="U296" i="114"/>
  <c r="D289" i="113"/>
  <c r="H289" i="113" s="1"/>
  <c r="T381" i="114"/>
  <c r="T6" i="114"/>
  <c r="AA234" i="112"/>
  <c r="K169" i="112"/>
  <c r="A160" i="112" s="1"/>
  <c r="K267" i="113"/>
  <c r="D246" i="113"/>
  <c r="H246" i="113" s="1"/>
  <c r="M87" i="113"/>
  <c r="M90" i="113" s="1"/>
  <c r="L72" i="113" s="1"/>
  <c r="O460" i="114"/>
  <c r="U261" i="114"/>
  <c r="J258" i="114"/>
  <c r="T231" i="114"/>
  <c r="I229" i="114"/>
  <c r="E161" i="112"/>
  <c r="D244" i="113"/>
  <c r="H244" i="113" s="1"/>
  <c r="L357" i="113"/>
  <c r="U293" i="114"/>
  <c r="J292" i="114"/>
  <c r="E258" i="112"/>
  <c r="D312" i="113"/>
  <c r="L312" i="113" s="1"/>
  <c r="M179" i="113"/>
  <c r="M180" i="113" s="1"/>
  <c r="J280" i="114"/>
  <c r="D195" i="113"/>
  <c r="H193" i="113"/>
  <c r="D58" i="113"/>
  <c r="I527" i="114"/>
  <c r="U542" i="114"/>
  <c r="J593" i="114"/>
  <c r="J590" i="114"/>
  <c r="J582" i="114"/>
  <c r="U585" i="114"/>
  <c r="J595" i="114"/>
  <c r="J548" i="114"/>
  <c r="K369" i="112"/>
  <c r="A387" i="112" s="1"/>
  <c r="U546" i="114"/>
  <c r="U569" i="114"/>
  <c r="I227" i="114"/>
  <c r="K19" i="112"/>
  <c r="J357" i="113"/>
  <c r="J360" i="113" s="1"/>
  <c r="L321" i="113" s="1"/>
  <c r="D336" i="113"/>
  <c r="H336" i="113" s="1"/>
  <c r="D291" i="113"/>
  <c r="H291" i="113" s="1"/>
  <c r="D245" i="113"/>
  <c r="H245" i="113" s="1"/>
  <c r="J222" i="113"/>
  <c r="J225" i="113" s="1"/>
  <c r="L186" i="113" s="1"/>
  <c r="D177" i="113"/>
  <c r="L177" i="113" s="1"/>
  <c r="K133" i="113"/>
  <c r="K88" i="113"/>
  <c r="P385" i="114"/>
  <c r="J298" i="114"/>
  <c r="J290" i="114"/>
  <c r="U279" i="114"/>
  <c r="U273" i="114"/>
  <c r="U251" i="114"/>
  <c r="U239" i="114"/>
  <c r="AA384" i="112"/>
  <c r="E207" i="112"/>
  <c r="D111" i="113"/>
  <c r="H111" i="113" s="1"/>
  <c r="O535" i="114"/>
  <c r="U284" i="114"/>
  <c r="J281" i="114"/>
  <c r="J275" i="114"/>
  <c r="U271" i="114"/>
  <c r="J256" i="114"/>
  <c r="U243" i="114"/>
  <c r="U235" i="114"/>
  <c r="K89" i="113"/>
  <c r="J277" i="114"/>
  <c r="E307" i="112"/>
  <c r="D154" i="113"/>
  <c r="H154" i="113" s="1"/>
  <c r="H137" i="113"/>
  <c r="N157" i="113" s="1"/>
  <c r="U300" i="114"/>
  <c r="U292" i="114"/>
  <c r="U260" i="114"/>
  <c r="U244" i="114"/>
  <c r="E257" i="112"/>
  <c r="E8" i="112"/>
  <c r="J269" i="113"/>
  <c r="J270" i="113" s="1"/>
  <c r="L231" i="113" s="1"/>
  <c r="J87" i="113"/>
  <c r="J90" i="113" s="1"/>
  <c r="L51" i="113" s="1"/>
  <c r="D21" i="113"/>
  <c r="H21" i="113" s="1"/>
  <c r="P460" i="114"/>
  <c r="T306" i="114"/>
  <c r="U295" i="114"/>
  <c r="J294" i="114"/>
  <c r="U285" i="114"/>
  <c r="U276" i="114"/>
  <c r="U263" i="114"/>
  <c r="J262" i="114"/>
  <c r="U231" i="114"/>
  <c r="M314" i="113"/>
  <c r="M315" i="113" s="1"/>
  <c r="L298" i="113" s="1"/>
  <c r="D200" i="113"/>
  <c r="H200" i="113" s="1"/>
  <c r="D19" i="113"/>
  <c r="H19" i="113" s="1"/>
  <c r="U297" i="114"/>
  <c r="J286" i="114"/>
  <c r="U242" i="114"/>
  <c r="I231" i="114"/>
  <c r="J27" i="114"/>
  <c r="U269" i="114"/>
  <c r="I235" i="114"/>
  <c r="J221" i="114"/>
  <c r="U64" i="114"/>
  <c r="AA34" i="112"/>
  <c r="K178" i="113"/>
  <c r="D156" i="113"/>
  <c r="H156" i="113" s="1"/>
  <c r="D87" i="113"/>
  <c r="L87" i="113" s="1"/>
  <c r="J287" i="114"/>
  <c r="U278" i="114"/>
  <c r="J271" i="114"/>
  <c r="U256" i="114"/>
  <c r="J237" i="114"/>
  <c r="O10" i="114"/>
  <c r="U533" i="117"/>
  <c r="U565" i="117"/>
  <c r="J585" i="117"/>
  <c r="U592" i="117"/>
  <c r="H317" i="116"/>
  <c r="N323" i="116" s="1"/>
  <c r="J556" i="117"/>
  <c r="J570" i="117"/>
  <c r="E361" i="115"/>
  <c r="U554" i="117"/>
  <c r="J562" i="117"/>
  <c r="U563" i="117"/>
  <c r="J575" i="117"/>
  <c r="U560" i="117"/>
  <c r="J582" i="117"/>
  <c r="J596" i="117"/>
  <c r="U580" i="117"/>
  <c r="U576" i="117"/>
  <c r="J567" i="117"/>
  <c r="U568" i="117"/>
  <c r="J539" i="117"/>
  <c r="J578" i="117"/>
  <c r="J599" i="117"/>
  <c r="E107" i="115"/>
  <c r="G119" i="115"/>
  <c r="D285" i="116"/>
  <c r="H283" i="116"/>
  <c r="G369" i="115"/>
  <c r="K132" i="116"/>
  <c r="K134" i="116"/>
  <c r="H92" i="116"/>
  <c r="A94" i="116" s="1"/>
  <c r="J220" i="117"/>
  <c r="AA384" i="115"/>
  <c r="N310" i="116"/>
  <c r="N303" i="116"/>
  <c r="N287" i="116"/>
  <c r="I267" i="116"/>
  <c r="I270" i="116" s="1"/>
  <c r="A264" i="115"/>
  <c r="A256" i="115"/>
  <c r="A263" i="115"/>
  <c r="A270" i="115"/>
  <c r="A277" i="115"/>
  <c r="A294" i="115"/>
  <c r="A252" i="115"/>
  <c r="A258" i="115"/>
  <c r="A268" i="115"/>
  <c r="A272" i="115"/>
  <c r="A280" i="115"/>
  <c r="A286" i="115"/>
  <c r="A296" i="115"/>
  <c r="A260" i="115"/>
  <c r="A274" i="115"/>
  <c r="A282" i="115"/>
  <c r="A288" i="115"/>
  <c r="A299" i="115"/>
  <c r="A254" i="115"/>
  <c r="K119" i="115"/>
  <c r="A142" i="115" s="1"/>
  <c r="A310" i="116"/>
  <c r="N302" i="116"/>
  <c r="N297" i="116"/>
  <c r="N293" i="116"/>
  <c r="N274" i="116"/>
  <c r="D155" i="116"/>
  <c r="H155" i="116" s="1"/>
  <c r="U258" i="117"/>
  <c r="J236" i="117"/>
  <c r="U241" i="117"/>
  <c r="U230" i="117"/>
  <c r="E161" i="115"/>
  <c r="U289" i="117"/>
  <c r="H137" i="116"/>
  <c r="N169" i="116" s="1"/>
  <c r="U243" i="117"/>
  <c r="U282" i="117"/>
  <c r="K403" i="117"/>
  <c r="K404" i="117" s="1"/>
  <c r="K405" i="117" s="1"/>
  <c r="K406" i="117" s="1"/>
  <c r="K407" i="117" s="1"/>
  <c r="K408" i="117" s="1"/>
  <c r="K409" i="117" s="1"/>
  <c r="K410" i="117" s="1"/>
  <c r="K411" i="117" s="1"/>
  <c r="K412" i="117" s="1"/>
  <c r="K413" i="117" s="1"/>
  <c r="K414" i="117" s="1"/>
  <c r="K415" i="117" s="1"/>
  <c r="K416" i="117" s="1"/>
  <c r="K417" i="117" s="1"/>
  <c r="K418" i="117" s="1"/>
  <c r="K419" i="117" s="1"/>
  <c r="K420" i="117" s="1"/>
  <c r="K421" i="117" s="1"/>
  <c r="K422" i="117" s="1"/>
  <c r="K423" i="117" s="1"/>
  <c r="K424" i="117" s="1"/>
  <c r="K425" i="117" s="1"/>
  <c r="K478" i="117"/>
  <c r="K479" i="117" s="1"/>
  <c r="K480" i="117" s="1"/>
  <c r="K481" i="117" s="1"/>
  <c r="K482" i="117" s="1"/>
  <c r="K483" i="117" s="1"/>
  <c r="K484" i="117" s="1"/>
  <c r="K485" i="117" s="1"/>
  <c r="K486" i="117" s="1"/>
  <c r="K487" i="117" s="1"/>
  <c r="K488" i="117" s="1"/>
  <c r="K489" i="117" s="1"/>
  <c r="K490" i="117" s="1"/>
  <c r="K491" i="117" s="1"/>
  <c r="K492" i="117" s="1"/>
  <c r="K493" i="117" s="1"/>
  <c r="K494" i="117" s="1"/>
  <c r="K495" i="117" s="1"/>
  <c r="K496" i="117" s="1"/>
  <c r="K497" i="117" s="1"/>
  <c r="K498" i="117" s="1"/>
  <c r="K499" i="117" s="1"/>
  <c r="K500" i="117" s="1"/>
  <c r="A287" i="115"/>
  <c r="A269" i="115"/>
  <c r="A309" i="116"/>
  <c r="N301" i="116"/>
  <c r="K312" i="116"/>
  <c r="K314" i="116"/>
  <c r="D64" i="116"/>
  <c r="H64" i="116" s="1"/>
  <c r="J87" i="116"/>
  <c r="J89" i="116"/>
  <c r="U454" i="117"/>
  <c r="U463" i="117"/>
  <c r="U469" i="117"/>
  <c r="U476" i="117"/>
  <c r="U491" i="117"/>
  <c r="J519" i="117"/>
  <c r="U455" i="117"/>
  <c r="I459" i="117"/>
  <c r="U467" i="117"/>
  <c r="J470" i="117"/>
  <c r="U510" i="117"/>
  <c r="U517" i="117"/>
  <c r="E311" i="115"/>
  <c r="K319" i="115"/>
  <c r="A350" i="115" s="1"/>
  <c r="U460" i="117"/>
  <c r="U473" i="117"/>
  <c r="U501" i="117"/>
  <c r="U507" i="117"/>
  <c r="J511" i="117"/>
  <c r="U458" i="117"/>
  <c r="U449" i="117"/>
  <c r="J448" i="117"/>
  <c r="U446" i="117"/>
  <c r="U428" i="117"/>
  <c r="U426" i="117"/>
  <c r="J416" i="117"/>
  <c r="U412" i="117"/>
  <c r="J400" i="117"/>
  <c r="U396" i="117"/>
  <c r="J180" i="117"/>
  <c r="U195" i="117"/>
  <c r="U211" i="117"/>
  <c r="J217" i="117"/>
  <c r="J205" i="117"/>
  <c r="J177" i="117"/>
  <c r="J212" i="117"/>
  <c r="U213" i="117"/>
  <c r="U157" i="117"/>
  <c r="U174" i="117"/>
  <c r="U210" i="117"/>
  <c r="U168" i="117"/>
  <c r="J170" i="117"/>
  <c r="J178" i="117"/>
  <c r="U181" i="117"/>
  <c r="J193" i="117"/>
  <c r="U219" i="117"/>
  <c r="I156" i="117"/>
  <c r="U205" i="117"/>
  <c r="A273" i="116"/>
  <c r="A271" i="116"/>
  <c r="A274" i="116"/>
  <c r="A302" i="116"/>
  <c r="A307" i="116"/>
  <c r="A311" i="116"/>
  <c r="A272" i="116"/>
  <c r="N295" i="116"/>
  <c r="N298" i="116"/>
  <c r="A303" i="116"/>
  <c r="N307" i="116"/>
  <c r="A314" i="116"/>
  <c r="N276" i="116"/>
  <c r="N299" i="116"/>
  <c r="A304" i="116"/>
  <c r="N308" i="116"/>
  <c r="D66" i="116"/>
  <c r="H66" i="116" s="1"/>
  <c r="D312" i="116"/>
  <c r="L312" i="116" s="1"/>
  <c r="AA334" i="115"/>
  <c r="I379" i="117"/>
  <c r="J381" i="117"/>
  <c r="J382" i="117"/>
  <c r="I386" i="117"/>
  <c r="U388" i="117"/>
  <c r="J407" i="117"/>
  <c r="J425" i="117"/>
  <c r="J441" i="117"/>
  <c r="U445" i="117"/>
  <c r="J450" i="117"/>
  <c r="U383" i="117"/>
  <c r="J389" i="117"/>
  <c r="J394" i="117"/>
  <c r="U417" i="117"/>
  <c r="U433" i="117"/>
  <c r="J449" i="117"/>
  <c r="J376" i="117"/>
  <c r="J384" i="117"/>
  <c r="J388" i="117"/>
  <c r="J396" i="117"/>
  <c r="J399" i="117"/>
  <c r="U404" i="117"/>
  <c r="J409" i="117"/>
  <c r="J412" i="117"/>
  <c r="J415" i="117"/>
  <c r="U422" i="117"/>
  <c r="J424" i="117"/>
  <c r="J377" i="117"/>
  <c r="U384" i="117"/>
  <c r="U386" i="117"/>
  <c r="J393" i="117"/>
  <c r="U397" i="117"/>
  <c r="U407" i="117"/>
  <c r="U413" i="117"/>
  <c r="J418" i="117"/>
  <c r="U425" i="117"/>
  <c r="U429" i="117"/>
  <c r="J434" i="117"/>
  <c r="U441" i="117"/>
  <c r="U450" i="117"/>
  <c r="I378" i="117"/>
  <c r="U391" i="117"/>
  <c r="I382" i="117"/>
  <c r="I380" i="117"/>
  <c r="J190" i="117"/>
  <c r="J169" i="117"/>
  <c r="A172" i="115"/>
  <c r="D103" i="116"/>
  <c r="D105" i="116" s="1"/>
  <c r="K89" i="116"/>
  <c r="K87" i="116"/>
  <c r="U201" i="117"/>
  <c r="M314" i="116"/>
  <c r="M315" i="116" s="1"/>
  <c r="N311" i="116"/>
  <c r="A305" i="116"/>
  <c r="N294" i="116"/>
  <c r="N283" i="116"/>
  <c r="N271" i="116"/>
  <c r="M177" i="116"/>
  <c r="M179" i="116"/>
  <c r="P235" i="117"/>
  <c r="J210" i="117"/>
  <c r="J172" i="117"/>
  <c r="T81" i="117"/>
  <c r="E257" i="115"/>
  <c r="J312" i="117"/>
  <c r="I8" i="117"/>
  <c r="R386" i="117"/>
  <c r="R385" i="117" s="1"/>
  <c r="AI269" i="115" s="1"/>
  <c r="AA134" i="115"/>
  <c r="D289" i="116"/>
  <c r="H289" i="116" s="1"/>
  <c r="D246" i="116"/>
  <c r="H246" i="116" s="1"/>
  <c r="O385" i="117"/>
  <c r="O235" i="117"/>
  <c r="R161" i="117"/>
  <c r="R160" i="117" s="1"/>
  <c r="AI119" i="115" s="1"/>
  <c r="E307" i="115"/>
  <c r="E108" i="115"/>
  <c r="D111" i="116"/>
  <c r="H111" i="116" s="1"/>
  <c r="A195" i="115"/>
  <c r="A185" i="115"/>
  <c r="A178" i="115"/>
  <c r="A163" i="115"/>
  <c r="A193" i="115"/>
  <c r="A184" i="115"/>
  <c r="A199" i="115"/>
  <c r="A160" i="115"/>
  <c r="A158" i="115"/>
  <c r="D177" i="116"/>
  <c r="L177" i="116" s="1"/>
  <c r="L132" i="116"/>
  <c r="D109" i="116"/>
  <c r="H109" i="116" s="1"/>
  <c r="U178" i="117"/>
  <c r="I154" i="117"/>
  <c r="U209" i="117"/>
  <c r="J206" i="117"/>
  <c r="U202" i="117"/>
  <c r="J184" i="117"/>
  <c r="U165" i="117"/>
  <c r="U152" i="117"/>
  <c r="J198" i="117"/>
  <c r="U187" i="117"/>
  <c r="J176" i="117"/>
  <c r="E111" i="115"/>
  <c r="U222" i="117"/>
  <c r="U217" i="117"/>
  <c r="U197" i="117"/>
  <c r="U190" i="117"/>
  <c r="J174" i="117"/>
  <c r="J167" i="117"/>
  <c r="U162" i="117"/>
  <c r="J160" i="117"/>
  <c r="U151" i="117"/>
  <c r="U156" i="117"/>
  <c r="U155" i="117"/>
  <c r="U223" i="117"/>
  <c r="U218" i="117"/>
  <c r="U186" i="117"/>
  <c r="P85" i="117"/>
  <c r="O85" i="117"/>
  <c r="J114" i="117"/>
  <c r="U104" i="117"/>
  <c r="U77" i="117"/>
  <c r="J150" i="117"/>
  <c r="U144" i="117"/>
  <c r="J130" i="117"/>
  <c r="J90" i="117"/>
  <c r="U76" i="117"/>
  <c r="U140" i="117"/>
  <c r="H47" i="116"/>
  <c r="N52" i="116" s="1"/>
  <c r="J119" i="117"/>
  <c r="J85" i="117"/>
  <c r="J80" i="117"/>
  <c r="J99" i="117"/>
  <c r="J131" i="117"/>
  <c r="J126" i="117"/>
  <c r="U96" i="117"/>
  <c r="J95" i="117"/>
  <c r="U90" i="117"/>
  <c r="I83" i="117"/>
  <c r="E61" i="115"/>
  <c r="J122" i="117"/>
  <c r="J107" i="117"/>
  <c r="U81" i="117"/>
  <c r="J138" i="117"/>
  <c r="K69" i="115"/>
  <c r="U148" i="117"/>
  <c r="J147" i="117"/>
  <c r="J134" i="117"/>
  <c r="U119" i="117"/>
  <c r="U106" i="117"/>
  <c r="J78" i="117"/>
  <c r="E57" i="115"/>
  <c r="C69" i="115"/>
  <c r="O10" i="117"/>
  <c r="P10" i="117"/>
  <c r="J70" i="117"/>
  <c r="J67" i="117"/>
  <c r="J54" i="117"/>
  <c r="J40" i="117"/>
  <c r="U36" i="117"/>
  <c r="J32" i="117"/>
  <c r="J27" i="117"/>
  <c r="U24" i="117"/>
  <c r="U21" i="117"/>
  <c r="U14" i="117"/>
  <c r="U6" i="117"/>
  <c r="H2" i="116"/>
  <c r="N21" i="116" s="1"/>
  <c r="U61" i="117"/>
  <c r="J60" i="117"/>
  <c r="J51" i="117"/>
  <c r="J46" i="117"/>
  <c r="J43" i="117"/>
  <c r="J38" i="117"/>
  <c r="U28" i="117"/>
  <c r="J20" i="117"/>
  <c r="J4" i="117"/>
  <c r="J12" i="117"/>
  <c r="E11" i="115"/>
  <c r="U72" i="117"/>
  <c r="U69" i="117"/>
  <c r="U56" i="117"/>
  <c r="U53" i="117"/>
  <c r="J30" i="117"/>
  <c r="Q6" i="117"/>
  <c r="U3" i="117"/>
  <c r="U75" i="117"/>
  <c r="J71" i="117"/>
  <c r="J68" i="117"/>
  <c r="J63" i="117"/>
  <c r="U59" i="117"/>
  <c r="J55" i="117"/>
  <c r="U48" i="117"/>
  <c r="J44" i="117"/>
  <c r="U37" i="117"/>
  <c r="U25" i="117"/>
  <c r="U19" i="117"/>
  <c r="J11" i="117"/>
  <c r="I3" i="117"/>
  <c r="J47" i="117"/>
  <c r="U40" i="117"/>
  <c r="J36" i="117"/>
  <c r="U32" i="117"/>
  <c r="U29" i="117"/>
  <c r="J18" i="117"/>
  <c r="J9" i="117"/>
  <c r="I6" i="117"/>
  <c r="U73" i="117"/>
  <c r="U57" i="117"/>
  <c r="U43" i="117"/>
  <c r="J31" i="117"/>
  <c r="J28" i="117"/>
  <c r="J24" i="117"/>
  <c r="U20" i="117"/>
  <c r="J14" i="117"/>
  <c r="I9" i="117"/>
  <c r="I5" i="117"/>
  <c r="J72" i="117"/>
  <c r="U65" i="117"/>
  <c r="J64" i="117"/>
  <c r="J56" i="117"/>
  <c r="U35" i="117"/>
  <c r="J22" i="117"/>
  <c r="J15" i="117"/>
  <c r="J8" i="117"/>
  <c r="E7" i="115"/>
  <c r="T531" i="114"/>
  <c r="P535" i="114"/>
  <c r="U600" i="114"/>
  <c r="U595" i="114"/>
  <c r="J588" i="114"/>
  <c r="J585" i="114"/>
  <c r="J580" i="114"/>
  <c r="U575" i="114"/>
  <c r="J571" i="114"/>
  <c r="U564" i="114"/>
  <c r="J556" i="114"/>
  <c r="J552" i="114"/>
  <c r="J545" i="114"/>
  <c r="U537" i="114"/>
  <c r="H317" i="113"/>
  <c r="I357" i="113" s="1"/>
  <c r="I360" i="113" s="1"/>
  <c r="J594" i="114"/>
  <c r="U592" i="114"/>
  <c r="U567" i="114"/>
  <c r="J563" i="114"/>
  <c r="U547" i="114"/>
  <c r="J535" i="114"/>
  <c r="I529" i="114"/>
  <c r="J586" i="114"/>
  <c r="U584" i="114"/>
  <c r="U579" i="114"/>
  <c r="J572" i="114"/>
  <c r="U570" i="114"/>
  <c r="J566" i="114"/>
  <c r="J561" i="114"/>
  <c r="U555" i="114"/>
  <c r="J554" i="114"/>
  <c r="J549" i="114"/>
  <c r="J533" i="114"/>
  <c r="U528" i="114"/>
  <c r="E361" i="112"/>
  <c r="U593" i="114"/>
  <c r="U590" i="114"/>
  <c r="U582" i="114"/>
  <c r="J578" i="114"/>
  <c r="J569" i="114"/>
  <c r="J542" i="114"/>
  <c r="I533" i="114"/>
  <c r="U530" i="114"/>
  <c r="J528" i="114"/>
  <c r="J575" i="114"/>
  <c r="U571" i="114"/>
  <c r="U558" i="114"/>
  <c r="U545" i="114"/>
  <c r="J540" i="114"/>
  <c r="J537" i="114"/>
  <c r="J532" i="114"/>
  <c r="J530" i="114"/>
  <c r="U527" i="114"/>
  <c r="U599" i="114"/>
  <c r="J598" i="114"/>
  <c r="J587" i="114"/>
  <c r="U577" i="114"/>
  <c r="J573" i="114"/>
  <c r="J567" i="114"/>
  <c r="U563" i="114"/>
  <c r="J547" i="114"/>
  <c r="I530" i="114"/>
  <c r="I526" i="114"/>
  <c r="J596" i="114"/>
  <c r="U591" i="114"/>
  <c r="J579" i="114"/>
  <c r="E357" i="112"/>
  <c r="T454" i="114"/>
  <c r="T456" i="114"/>
  <c r="J487" i="114"/>
  <c r="J469" i="114"/>
  <c r="U503" i="114"/>
  <c r="J467" i="114"/>
  <c r="E308" i="112"/>
  <c r="C319" i="112"/>
  <c r="O385" i="114"/>
  <c r="U394" i="114"/>
  <c r="J404" i="114"/>
  <c r="J428" i="114"/>
  <c r="K269" i="112"/>
  <c r="U407" i="114"/>
  <c r="I376" i="114"/>
  <c r="U440" i="114"/>
  <c r="J434" i="114"/>
  <c r="E261" i="112"/>
  <c r="J429" i="114"/>
  <c r="J394" i="114"/>
  <c r="J414" i="114"/>
  <c r="U415" i="114"/>
  <c r="U445" i="114"/>
  <c r="U391" i="114"/>
  <c r="J405" i="114"/>
  <c r="U430" i="114"/>
  <c r="J409" i="114"/>
  <c r="O160" i="114"/>
  <c r="J374" i="114"/>
  <c r="U362" i="114"/>
  <c r="J361" i="114"/>
  <c r="J326" i="114"/>
  <c r="U315" i="114"/>
  <c r="I310" i="114"/>
  <c r="J306" i="114"/>
  <c r="K219" i="112"/>
  <c r="U370" i="114"/>
  <c r="U355" i="114"/>
  <c r="J344" i="114"/>
  <c r="J337" i="114"/>
  <c r="U328" i="114"/>
  <c r="U322" i="114"/>
  <c r="J321" i="114"/>
  <c r="J317" i="114"/>
  <c r="U313" i="114"/>
  <c r="U308" i="114"/>
  <c r="U305" i="114"/>
  <c r="E211" i="112"/>
  <c r="U373" i="114"/>
  <c r="U363" i="114"/>
  <c r="U358" i="114"/>
  <c r="J347" i="114"/>
  <c r="J330" i="114"/>
  <c r="J365" i="114"/>
  <c r="U346" i="114"/>
  <c r="U339" i="114"/>
  <c r="J338" i="114"/>
  <c r="U303" i="114"/>
  <c r="J370" i="114"/>
  <c r="J355" i="114"/>
  <c r="U344" i="114"/>
  <c r="U334" i="114"/>
  <c r="J303" i="114"/>
  <c r="J363" i="114"/>
  <c r="J358" i="114"/>
  <c r="J353" i="114"/>
  <c r="U349" i="114"/>
  <c r="J341" i="114"/>
  <c r="U332" i="114"/>
  <c r="J327" i="114"/>
  <c r="U324" i="114"/>
  <c r="I311" i="114"/>
  <c r="U302" i="114"/>
  <c r="H182" i="113"/>
  <c r="N184" i="113" s="1"/>
  <c r="U372" i="114"/>
  <c r="J371" i="114"/>
  <c r="J366" i="114"/>
  <c r="J336" i="114"/>
  <c r="J329" i="114"/>
  <c r="J323" i="114"/>
  <c r="U312" i="114"/>
  <c r="U310" i="114"/>
  <c r="D64" i="113"/>
  <c r="H64" i="113" s="1"/>
  <c r="D155" i="113"/>
  <c r="H155" i="113" s="1"/>
  <c r="U249" i="114"/>
  <c r="J248" i="114"/>
  <c r="J234" i="114"/>
  <c r="J231" i="114"/>
  <c r="J226" i="114"/>
  <c r="J268" i="114"/>
  <c r="J254" i="114"/>
  <c r="J251" i="114"/>
  <c r="I230" i="114"/>
  <c r="E158" i="112"/>
  <c r="E157" i="112"/>
  <c r="E58" i="112"/>
  <c r="E108" i="112"/>
  <c r="N161" i="114"/>
  <c r="N160" i="114" s="1"/>
  <c r="J191" i="114"/>
  <c r="U217" i="114"/>
  <c r="U221" i="114"/>
  <c r="J205" i="114"/>
  <c r="U225" i="114"/>
  <c r="U170" i="114"/>
  <c r="U178" i="114"/>
  <c r="U167" i="114"/>
  <c r="U207" i="114"/>
  <c r="J201" i="114"/>
  <c r="H92" i="113"/>
  <c r="N111" i="113" s="1"/>
  <c r="U224" i="114"/>
  <c r="J180" i="114"/>
  <c r="U169" i="114"/>
  <c r="I158" i="114"/>
  <c r="E111" i="112"/>
  <c r="J186" i="114"/>
  <c r="K119" i="112"/>
  <c r="J218" i="114"/>
  <c r="J213" i="114"/>
  <c r="U196" i="114"/>
  <c r="U151" i="114"/>
  <c r="U220" i="114"/>
  <c r="J219" i="114"/>
  <c r="U215" i="114"/>
  <c r="I161" i="114"/>
  <c r="U223" i="114"/>
  <c r="U213" i="114"/>
  <c r="U204" i="114"/>
  <c r="J194" i="114"/>
  <c r="U162" i="114"/>
  <c r="J158" i="114"/>
  <c r="I155" i="114"/>
  <c r="P85" i="114"/>
  <c r="T81" i="114"/>
  <c r="O85" i="114"/>
  <c r="J94" i="114"/>
  <c r="J109" i="114"/>
  <c r="J139" i="114"/>
  <c r="J117" i="114"/>
  <c r="U122" i="114"/>
  <c r="U127" i="114"/>
  <c r="U131" i="114"/>
  <c r="K69" i="112"/>
  <c r="A62" i="112" s="1"/>
  <c r="U81" i="114"/>
  <c r="J91" i="114"/>
  <c r="J144" i="114"/>
  <c r="E61" i="112"/>
  <c r="J88" i="114"/>
  <c r="U126" i="114"/>
  <c r="U96" i="114"/>
  <c r="U44" i="114"/>
  <c r="E11" i="112"/>
  <c r="U38" i="114"/>
  <c r="U26" i="114"/>
  <c r="J59" i="114"/>
  <c r="U30" i="114"/>
  <c r="J55" i="114"/>
  <c r="R461" i="117"/>
  <c r="R460" i="117" s="1"/>
  <c r="AI319" i="115" s="1"/>
  <c r="D328" i="116"/>
  <c r="C269" i="115"/>
  <c r="E157" i="115"/>
  <c r="C19" i="115"/>
  <c r="K268" i="116"/>
  <c r="K267" i="116"/>
  <c r="K269" i="116"/>
  <c r="D238" i="116"/>
  <c r="D193" i="116"/>
  <c r="Q386" i="117"/>
  <c r="Q385" i="117" s="1"/>
  <c r="R536" i="117"/>
  <c r="R535" i="117" s="1"/>
  <c r="AI369" i="115" s="1"/>
  <c r="M87" i="116"/>
  <c r="M89" i="116"/>
  <c r="K223" i="116"/>
  <c r="K224" i="116"/>
  <c r="K222" i="116"/>
  <c r="J360" i="116"/>
  <c r="L321" i="116" s="1"/>
  <c r="M357" i="116"/>
  <c r="M359" i="116"/>
  <c r="K179" i="116"/>
  <c r="K177" i="116"/>
  <c r="K178" i="116"/>
  <c r="I303" i="117"/>
  <c r="U306" i="117"/>
  <c r="J309" i="117"/>
  <c r="J314" i="117"/>
  <c r="J318" i="117"/>
  <c r="J319" i="117"/>
  <c r="U324" i="117"/>
  <c r="U332" i="117"/>
  <c r="J335" i="117"/>
  <c r="U340" i="117"/>
  <c r="J343" i="117"/>
  <c r="U348" i="117"/>
  <c r="J351" i="117"/>
  <c r="U356" i="117"/>
  <c r="J359" i="117"/>
  <c r="U364" i="117"/>
  <c r="J367" i="117"/>
  <c r="U372" i="117"/>
  <c r="J375" i="117"/>
  <c r="J301" i="117"/>
  <c r="J304" i="117"/>
  <c r="I306" i="117"/>
  <c r="Q306" i="117"/>
  <c r="U308" i="117"/>
  <c r="U311" i="117"/>
  <c r="J313" i="117"/>
  <c r="U316" i="117"/>
  <c r="U319" i="117"/>
  <c r="J321" i="117"/>
  <c r="U325" i="117"/>
  <c r="J328" i="117"/>
  <c r="J334" i="117"/>
  <c r="U337" i="117"/>
  <c r="J340" i="117"/>
  <c r="U343" i="117"/>
  <c r="J345" i="117"/>
  <c r="U349" i="117"/>
  <c r="J358" i="117"/>
  <c r="U361" i="117"/>
  <c r="J364" i="117"/>
  <c r="U367" i="117"/>
  <c r="J369" i="117"/>
  <c r="U373" i="117"/>
  <c r="U301" i="117"/>
  <c r="J306" i="117"/>
  <c r="I309" i="117"/>
  <c r="U310" i="117"/>
  <c r="U315" i="117"/>
  <c r="U318" i="117"/>
  <c r="U331" i="117"/>
  <c r="J333" i="117"/>
  <c r="U336" i="117"/>
  <c r="J339" i="117"/>
  <c r="U351" i="117"/>
  <c r="U355" i="117"/>
  <c r="J357" i="117"/>
  <c r="U360" i="117"/>
  <c r="J363" i="117"/>
  <c r="J302" i="117"/>
  <c r="I307" i="117"/>
  <c r="I310" i="117"/>
  <c r="J311" i="117"/>
  <c r="U314" i="117"/>
  <c r="J316" i="117"/>
  <c r="U323" i="117"/>
  <c r="J325" i="117"/>
  <c r="U326" i="117"/>
  <c r="U329" i="117"/>
  <c r="J332" i="117"/>
  <c r="U335" i="117"/>
  <c r="J337" i="117"/>
  <c r="U341" i="117"/>
  <c r="U347" i="117"/>
  <c r="J349" i="117"/>
  <c r="J352" i="117"/>
  <c r="U353" i="117"/>
  <c r="J356" i="117"/>
  <c r="U359" i="117"/>
  <c r="J361" i="117"/>
  <c r="U365" i="117"/>
  <c r="U371" i="117"/>
  <c r="J373" i="117"/>
  <c r="I308" i="117"/>
  <c r="J317" i="117"/>
  <c r="J322" i="117"/>
  <c r="J346" i="117"/>
  <c r="J353" i="117"/>
  <c r="J360" i="117"/>
  <c r="J366" i="117"/>
  <c r="U368" i="117"/>
  <c r="J308" i="117"/>
  <c r="J331" i="117"/>
  <c r="U342" i="117"/>
  <c r="U363" i="117"/>
  <c r="U366" i="117"/>
  <c r="J374" i="117"/>
  <c r="J310" i="117"/>
  <c r="U321" i="117"/>
  <c r="U334" i="117"/>
  <c r="J338" i="117"/>
  <c r="J341" i="117"/>
  <c r="I304" i="117"/>
  <c r="U307" i="117"/>
  <c r="J342" i="117"/>
  <c r="U346" i="117"/>
  <c r="J348" i="117"/>
  <c r="J354" i="117"/>
  <c r="J365" i="117"/>
  <c r="J368" i="117"/>
  <c r="U369" i="117"/>
  <c r="J371" i="117"/>
  <c r="U375" i="117"/>
  <c r="U313" i="117"/>
  <c r="U320" i="117"/>
  <c r="J324" i="117"/>
  <c r="J355" i="117"/>
  <c r="U304" i="117"/>
  <c r="I311" i="117"/>
  <c r="U322" i="117"/>
  <c r="J336" i="117"/>
  <c r="U350" i="117"/>
  <c r="J372" i="117"/>
  <c r="J303" i="117"/>
  <c r="U309" i="117"/>
  <c r="U327" i="117"/>
  <c r="U338" i="117"/>
  <c r="J347" i="117"/>
  <c r="J350" i="117"/>
  <c r="U357" i="117"/>
  <c r="I301" i="117"/>
  <c r="U305" i="117"/>
  <c r="J327" i="117"/>
  <c r="U330" i="117"/>
  <c r="U339" i="117"/>
  <c r="U374" i="117"/>
  <c r="I302" i="117"/>
  <c r="J323" i="117"/>
  <c r="J370" i="117"/>
  <c r="U302" i="117"/>
  <c r="J344" i="117"/>
  <c r="U362" i="117"/>
  <c r="H182" i="116"/>
  <c r="K219" i="115"/>
  <c r="S235" i="115" s="1"/>
  <c r="J305" i="117"/>
  <c r="U328" i="117"/>
  <c r="I305" i="117"/>
  <c r="J307" i="117"/>
  <c r="J330" i="117"/>
  <c r="U333" i="117"/>
  <c r="U370" i="117"/>
  <c r="U312" i="117"/>
  <c r="J320" i="117"/>
  <c r="U317" i="117"/>
  <c r="J326" i="117"/>
  <c r="J329" i="117"/>
  <c r="U345" i="117"/>
  <c r="U352" i="117"/>
  <c r="J362" i="117"/>
  <c r="U354" i="117"/>
  <c r="Q311" i="117"/>
  <c r="Q310" i="117" s="1"/>
  <c r="D291" i="116"/>
  <c r="H291" i="116" s="1"/>
  <c r="U526" i="117"/>
  <c r="J529" i="117"/>
  <c r="U530" i="117"/>
  <c r="I533" i="117"/>
  <c r="U540" i="117"/>
  <c r="U527" i="117"/>
  <c r="I534" i="117"/>
  <c r="U537" i="117"/>
  <c r="J540" i="117"/>
  <c r="J545" i="117"/>
  <c r="U550" i="117"/>
  <c r="J553" i="117"/>
  <c r="U558" i="117"/>
  <c r="J561" i="117"/>
  <c r="U566" i="117"/>
  <c r="J569" i="117"/>
  <c r="U574" i="117"/>
  <c r="I526" i="117"/>
  <c r="J531" i="117"/>
  <c r="U534" i="117"/>
  <c r="J536" i="117"/>
  <c r="U538" i="117"/>
  <c r="U546" i="117"/>
  <c r="J549" i="117"/>
  <c r="J552" i="117"/>
  <c r="U564" i="117"/>
  <c r="J572" i="117"/>
  <c r="U583" i="117"/>
  <c r="J586" i="117"/>
  <c r="U591" i="117"/>
  <c r="J594" i="117"/>
  <c r="U599" i="117"/>
  <c r="U531" i="117"/>
  <c r="J535" i="117"/>
  <c r="J538" i="117"/>
  <c r="J542" i="117"/>
  <c r="U547" i="117"/>
  <c r="U556" i="117"/>
  <c r="U561" i="117"/>
  <c r="J563" i="117"/>
  <c r="J568" i="117"/>
  <c r="U571" i="117"/>
  <c r="J573" i="117"/>
  <c r="U582" i="117"/>
  <c r="J584" i="117"/>
  <c r="U587" i="117"/>
  <c r="J590" i="117"/>
  <c r="U528" i="117"/>
  <c r="J530" i="117"/>
  <c r="Q531" i="117"/>
  <c r="I535" i="117"/>
  <c r="U536" i="117"/>
  <c r="J541" i="117"/>
  <c r="J543" i="117"/>
  <c r="U557" i="117"/>
  <c r="J559" i="117"/>
  <c r="J574" i="117"/>
  <c r="J577" i="117"/>
  <c r="J588" i="117"/>
  <c r="J593" i="117"/>
  <c r="J598" i="117"/>
  <c r="I527" i="117"/>
  <c r="J534" i="117"/>
  <c r="U539" i="117"/>
  <c r="U542" i="117"/>
  <c r="U555" i="117"/>
  <c r="J557" i="117"/>
  <c r="U562" i="117"/>
  <c r="J564" i="117"/>
  <c r="U570" i="117"/>
  <c r="U573" i="117"/>
  <c r="U586" i="117"/>
  <c r="U598" i="117"/>
  <c r="J527" i="117"/>
  <c r="U529" i="117"/>
  <c r="J537" i="117"/>
  <c r="U543" i="117"/>
  <c r="J548" i="117"/>
  <c r="J560" i="117"/>
  <c r="U577" i="117"/>
  <c r="J579" i="117"/>
  <c r="U589" i="117"/>
  <c r="J591" i="117"/>
  <c r="U593" i="117"/>
  <c r="J595" i="117"/>
  <c r="U532" i="117"/>
  <c r="I536" i="117"/>
  <c r="J565" i="117"/>
  <c r="U579" i="117"/>
  <c r="J581" i="117"/>
  <c r="J589" i="117"/>
  <c r="U595" i="117"/>
  <c r="J597" i="117"/>
  <c r="J526" i="117"/>
  <c r="I530" i="117"/>
  <c r="I532" i="117"/>
  <c r="J544" i="117"/>
  <c r="J547" i="117"/>
  <c r="J566" i="117"/>
  <c r="I528" i="117"/>
  <c r="I531" i="117"/>
  <c r="J532" i="117"/>
  <c r="U541" i="117"/>
  <c r="U545" i="117"/>
  <c r="J550" i="117"/>
  <c r="J528" i="117"/>
  <c r="J533" i="117"/>
  <c r="U548" i="117"/>
  <c r="J587" i="117"/>
  <c r="U594" i="117"/>
  <c r="U597" i="117"/>
  <c r="U600" i="117"/>
  <c r="N461" i="117"/>
  <c r="N460" i="117" s="1"/>
  <c r="A342" i="115"/>
  <c r="A300" i="115"/>
  <c r="A292" i="115"/>
  <c r="A275" i="115"/>
  <c r="A267" i="115"/>
  <c r="A255" i="115"/>
  <c r="A175" i="115"/>
  <c r="N314" i="116"/>
  <c r="A312" i="116"/>
  <c r="A308" i="116"/>
  <c r="N304" i="116"/>
  <c r="N296" i="116"/>
  <c r="N292" i="116"/>
  <c r="N290" i="116"/>
  <c r="N282" i="116"/>
  <c r="N278" i="116"/>
  <c r="K133" i="116"/>
  <c r="U584" i="117"/>
  <c r="U581" i="117"/>
  <c r="U578" i="117"/>
  <c r="J576" i="117"/>
  <c r="U572" i="117"/>
  <c r="U569" i="117"/>
  <c r="J554" i="117"/>
  <c r="U552" i="117"/>
  <c r="U544" i="117"/>
  <c r="J272" i="117"/>
  <c r="N236" i="117"/>
  <c r="N235" i="117" s="1"/>
  <c r="N161" i="117"/>
  <c r="N160" i="117" s="1"/>
  <c r="U590" i="117"/>
  <c r="J583" i="117"/>
  <c r="J571" i="117"/>
  <c r="A340" i="115"/>
  <c r="A329" i="115"/>
  <c r="A298" i="115"/>
  <c r="A290" i="115"/>
  <c r="A279" i="115"/>
  <c r="A273" i="115"/>
  <c r="A265" i="115"/>
  <c r="A259" i="115"/>
  <c r="A198" i="115"/>
  <c r="A190" i="115"/>
  <c r="AA84" i="115"/>
  <c r="N275" i="116"/>
  <c r="N279" i="116"/>
  <c r="N272" i="116"/>
  <c r="N277" i="116"/>
  <c r="N284" i="116"/>
  <c r="N286" i="116"/>
  <c r="N289" i="116"/>
  <c r="N300" i="116"/>
  <c r="N306" i="116"/>
  <c r="N309" i="116"/>
  <c r="N313" i="116"/>
  <c r="A315" i="116"/>
  <c r="M44" i="116"/>
  <c r="M45" i="116" s="1"/>
  <c r="J600" i="117"/>
  <c r="U585" i="117"/>
  <c r="J580" i="117"/>
  <c r="U575" i="117"/>
  <c r="U559" i="117"/>
  <c r="J555" i="117"/>
  <c r="U553" i="117"/>
  <c r="U551" i="117"/>
  <c r="J546" i="117"/>
  <c r="J227" i="117"/>
  <c r="J231" i="117"/>
  <c r="U227" i="117"/>
  <c r="I234" i="117"/>
  <c r="U237" i="117"/>
  <c r="J240" i="117"/>
  <c r="J228" i="117"/>
  <c r="U229" i="117"/>
  <c r="I232" i="117"/>
  <c r="U234" i="117"/>
  <c r="U235" i="117"/>
  <c r="U236" i="117"/>
  <c r="J238" i="117"/>
  <c r="U248" i="117"/>
  <c r="J251" i="117"/>
  <c r="U256" i="117"/>
  <c r="J259" i="117"/>
  <c r="U264" i="117"/>
  <c r="J267" i="117"/>
  <c r="U272" i="117"/>
  <c r="J275" i="117"/>
  <c r="U276" i="117"/>
  <c r="U280" i="117"/>
  <c r="J283" i="117"/>
  <c r="U288" i="117"/>
  <c r="J291" i="117"/>
  <c r="U296" i="117"/>
  <c r="I227" i="117"/>
  <c r="I230" i="117"/>
  <c r="J233" i="117"/>
  <c r="J237" i="117"/>
  <c r="J243" i="117"/>
  <c r="U247" i="117"/>
  <c r="J249" i="117"/>
  <c r="J252" i="117"/>
  <c r="U253" i="117"/>
  <c r="J256" i="117"/>
  <c r="U259" i="117"/>
  <c r="J261" i="117"/>
  <c r="U265" i="117"/>
  <c r="U271" i="117"/>
  <c r="J273" i="117"/>
  <c r="J279" i="117"/>
  <c r="U294" i="117"/>
  <c r="U228" i="117"/>
  <c r="I231" i="117"/>
  <c r="U231" i="117"/>
  <c r="U239" i="117"/>
  <c r="J241" i="117"/>
  <c r="J257" i="117"/>
  <c r="J266" i="117"/>
  <c r="U269" i="117"/>
  <c r="U283" i="117"/>
  <c r="J285" i="117"/>
  <c r="U293" i="117"/>
  <c r="J295" i="117"/>
  <c r="U298" i="117"/>
  <c r="I229" i="117"/>
  <c r="J232" i="117"/>
  <c r="U246" i="117"/>
  <c r="J248" i="117"/>
  <c r="U250" i="117"/>
  <c r="U255" i="117"/>
  <c r="U268" i="117"/>
  <c r="J271" i="117"/>
  <c r="U273" i="117"/>
  <c r="J277" i="117"/>
  <c r="U278" i="117"/>
  <c r="J280" i="117"/>
  <c r="J290" i="117"/>
  <c r="U292" i="117"/>
  <c r="U297" i="117"/>
  <c r="J300" i="117"/>
  <c r="I233" i="117"/>
  <c r="I236" i="117"/>
  <c r="U242" i="117"/>
  <c r="U244" i="117"/>
  <c r="J247" i="117"/>
  <c r="U249" i="117"/>
  <c r="U251" i="117"/>
  <c r="J260" i="117"/>
  <c r="U262" i="117"/>
  <c r="U267" i="117"/>
  <c r="J269" i="117"/>
  <c r="J274" i="117"/>
  <c r="U281" i="117"/>
  <c r="U286" i="117"/>
  <c r="U291" i="117"/>
  <c r="J293" i="117"/>
  <c r="J298" i="117"/>
  <c r="U226" i="117"/>
  <c r="U233" i="117"/>
  <c r="J246" i="117"/>
  <c r="U254" i="117"/>
  <c r="U263" i="117"/>
  <c r="J265" i="117"/>
  <c r="U266" i="117"/>
  <c r="J276" i="117"/>
  <c r="J286" i="117"/>
  <c r="U300" i="117"/>
  <c r="J239" i="117"/>
  <c r="J242" i="117"/>
  <c r="J244" i="117"/>
  <c r="U257" i="117"/>
  <c r="U260" i="117"/>
  <c r="J281" i="117"/>
  <c r="J288" i="117"/>
  <c r="U290" i="117"/>
  <c r="J299" i="117"/>
  <c r="J226" i="117"/>
  <c r="I235" i="117"/>
  <c r="U238" i="117"/>
  <c r="J258" i="117"/>
  <c r="J263" i="117"/>
  <c r="J268" i="117"/>
  <c r="J282" i="117"/>
  <c r="U287" i="117"/>
  <c r="J230" i="117"/>
  <c r="U232" i="117"/>
  <c r="J250" i="117"/>
  <c r="J253" i="117"/>
  <c r="J264" i="117"/>
  <c r="U270" i="117"/>
  <c r="J292" i="117"/>
  <c r="J297" i="117"/>
  <c r="U245" i="117"/>
  <c r="J254" i="117"/>
  <c r="U274" i="117"/>
  <c r="U277" i="117"/>
  <c r="J284" i="117"/>
  <c r="J234" i="117"/>
  <c r="U240" i="117"/>
  <c r="U252" i="117"/>
  <c r="U285" i="117"/>
  <c r="J294" i="117"/>
  <c r="U295" i="117"/>
  <c r="I228" i="117"/>
  <c r="U275" i="117"/>
  <c r="I226" i="117"/>
  <c r="U261" i="117"/>
  <c r="J278" i="117"/>
  <c r="U284" i="117"/>
  <c r="J229" i="117"/>
  <c r="U279" i="117"/>
  <c r="J296" i="117"/>
  <c r="Q231" i="117"/>
  <c r="J245" i="117"/>
  <c r="J255" i="117"/>
  <c r="J262" i="117"/>
  <c r="J287" i="117"/>
  <c r="U299" i="117"/>
  <c r="Q461" i="117"/>
  <c r="Q460" i="117" s="1"/>
  <c r="J222" i="116"/>
  <c r="J225" i="116" s="1"/>
  <c r="L186" i="116" s="1"/>
  <c r="D13" i="116"/>
  <c r="J42" i="116"/>
  <c r="J44" i="116"/>
  <c r="U549" i="117"/>
  <c r="I529" i="117"/>
  <c r="K369" i="115"/>
  <c r="S385" i="115" s="1"/>
  <c r="E58" i="115"/>
  <c r="H148" i="116"/>
  <c r="D150" i="116"/>
  <c r="U596" i="117"/>
  <c r="J592" i="117"/>
  <c r="U588" i="117"/>
  <c r="U567" i="117"/>
  <c r="J558" i="117"/>
  <c r="J551" i="117"/>
  <c r="U535" i="117"/>
  <c r="J235" i="117"/>
  <c r="N270" i="116"/>
  <c r="N536" i="117"/>
  <c r="N535" i="117" s="1"/>
  <c r="J523" i="117"/>
  <c r="J518" i="117"/>
  <c r="U492" i="117"/>
  <c r="J488" i="117"/>
  <c r="J471" i="117"/>
  <c r="I457" i="117"/>
  <c r="Q86" i="117"/>
  <c r="Q85" i="117" s="1"/>
  <c r="R11" i="117"/>
  <c r="R10" i="117" s="1"/>
  <c r="AI19" i="115" s="1"/>
  <c r="I453" i="117"/>
  <c r="U456" i="117"/>
  <c r="J459" i="117"/>
  <c r="J464" i="117"/>
  <c r="J468" i="117"/>
  <c r="J469" i="117"/>
  <c r="U474" i="117"/>
  <c r="U482" i="117"/>
  <c r="J485" i="117"/>
  <c r="U490" i="117"/>
  <c r="J493" i="117"/>
  <c r="U498" i="117"/>
  <c r="J501" i="117"/>
  <c r="U506" i="117"/>
  <c r="J509" i="117"/>
  <c r="U514" i="117"/>
  <c r="J517" i="117"/>
  <c r="U522" i="117"/>
  <c r="J525" i="117"/>
  <c r="J451" i="117"/>
  <c r="I454" i="117"/>
  <c r="J455" i="117"/>
  <c r="U457" i="117"/>
  <c r="J460" i="117"/>
  <c r="J461" i="117"/>
  <c r="J462" i="117"/>
  <c r="U466" i="117"/>
  <c r="U471" i="117"/>
  <c r="J474" i="117"/>
  <c r="U479" i="117"/>
  <c r="J482" i="117"/>
  <c r="U487" i="117"/>
  <c r="J490" i="117"/>
  <c r="U495" i="117"/>
  <c r="J498" i="117"/>
  <c r="J502" i="117"/>
  <c r="U503" i="117"/>
  <c r="J506" i="117"/>
  <c r="U511" i="117"/>
  <c r="J514" i="117"/>
  <c r="U519" i="117"/>
  <c r="J522" i="117"/>
  <c r="U451" i="117"/>
  <c r="J457" i="117"/>
  <c r="J463" i="117"/>
  <c r="U468" i="117"/>
  <c r="J475" i="117"/>
  <c r="J481" i="117"/>
  <c r="U483" i="117"/>
  <c r="U488" i="117"/>
  <c r="J499" i="117"/>
  <c r="J508" i="117"/>
  <c r="J513" i="117"/>
  <c r="U515" i="117"/>
  <c r="U520" i="117"/>
  <c r="U453" i="117"/>
  <c r="J456" i="117"/>
  <c r="U461" i="117"/>
  <c r="J473" i="117"/>
  <c r="U484" i="117"/>
  <c r="J486" i="117"/>
  <c r="U497" i="117"/>
  <c r="U505" i="117"/>
  <c r="U513" i="117"/>
  <c r="U521" i="117"/>
  <c r="U525" i="117"/>
  <c r="I452" i="117"/>
  <c r="I455" i="117"/>
  <c r="Q456" i="117"/>
  <c r="I460" i="117"/>
  <c r="U464" i="117"/>
  <c r="J466" i="117"/>
  <c r="J477" i="117"/>
  <c r="U478" i="117"/>
  <c r="J480" i="117"/>
  <c r="J487" i="117"/>
  <c r="J491" i="117"/>
  <c r="J503" i="117"/>
  <c r="U508" i="117"/>
  <c r="J510" i="117"/>
  <c r="U512" i="117"/>
  <c r="J524" i="117"/>
  <c r="J452" i="117"/>
  <c r="I456" i="117"/>
  <c r="I458" i="117"/>
  <c r="I461" i="117"/>
  <c r="U462" i="117"/>
  <c r="J467" i="117"/>
  <c r="U470" i="117"/>
  <c r="J483" i="117"/>
  <c r="J489" i="117"/>
  <c r="J497" i="117"/>
  <c r="J500" i="117"/>
  <c r="J507" i="117"/>
  <c r="J516" i="117"/>
  <c r="U518" i="117"/>
  <c r="U452" i="117"/>
  <c r="J458" i="117"/>
  <c r="U465" i="117"/>
  <c r="U477" i="117"/>
  <c r="J479" i="117"/>
  <c r="U481" i="117"/>
  <c r="J492" i="117"/>
  <c r="J496" i="117"/>
  <c r="U502" i="117"/>
  <c r="U524" i="117"/>
  <c r="J465" i="117"/>
  <c r="J484" i="117"/>
  <c r="U489" i="117"/>
  <c r="U500" i="117"/>
  <c r="J505" i="117"/>
  <c r="U516" i="117"/>
  <c r="J521" i="117"/>
  <c r="N11" i="117"/>
  <c r="N10" i="117" s="1"/>
  <c r="D200" i="116"/>
  <c r="H200" i="116" s="1"/>
  <c r="Q161" i="117"/>
  <c r="Q160" i="117" s="1"/>
  <c r="L222" i="116"/>
  <c r="N386" i="117"/>
  <c r="N385" i="117" s="1"/>
  <c r="T231" i="117"/>
  <c r="N311" i="117"/>
  <c r="N310" i="117" s="1"/>
  <c r="R236" i="117"/>
  <c r="R235" i="117" s="1"/>
  <c r="AI169" i="115" s="1"/>
  <c r="Q536" i="117"/>
  <c r="Q535" i="117" s="1"/>
  <c r="U376" i="117"/>
  <c r="J379" i="117"/>
  <c r="U380" i="117"/>
  <c r="I383" i="117"/>
  <c r="U390" i="117"/>
  <c r="U395" i="117"/>
  <c r="J398" i="117"/>
  <c r="J402" i="117"/>
  <c r="U403" i="117"/>
  <c r="J406" i="117"/>
  <c r="U411" i="117"/>
  <c r="J414" i="117"/>
  <c r="U419" i="117"/>
  <c r="J422" i="117"/>
  <c r="U427" i="117"/>
  <c r="J430" i="117"/>
  <c r="U435" i="117"/>
  <c r="J438" i="117"/>
  <c r="U443" i="117"/>
  <c r="J446" i="117"/>
  <c r="I377" i="117"/>
  <c r="I381" i="117"/>
  <c r="Q381" i="117"/>
  <c r="J383" i="117"/>
  <c r="U389" i="117"/>
  <c r="J392" i="117"/>
  <c r="U393" i="117"/>
  <c r="U394" i="117"/>
  <c r="J397" i="117"/>
  <c r="U402" i="117"/>
  <c r="J405" i="117"/>
  <c r="U410" i="117"/>
  <c r="J413" i="117"/>
  <c r="U418" i="117"/>
  <c r="J421" i="117"/>
  <c r="J429" i="117"/>
  <c r="U434" i="117"/>
  <c r="J437" i="117"/>
  <c r="U442" i="117"/>
  <c r="J445" i="117"/>
  <c r="U377" i="117"/>
  <c r="I384" i="117"/>
  <c r="U387" i="117"/>
  <c r="J390" i="117"/>
  <c r="J395" i="117"/>
  <c r="U400" i="117"/>
  <c r="J403" i="117"/>
  <c r="U408" i="117"/>
  <c r="J411" i="117"/>
  <c r="U416" i="117"/>
  <c r="J419" i="117"/>
  <c r="U424" i="117"/>
  <c r="U432" i="117"/>
  <c r="J435" i="117"/>
  <c r="U440" i="117"/>
  <c r="J443" i="117"/>
  <c r="U448" i="117"/>
  <c r="I376" i="117"/>
  <c r="R311" i="117"/>
  <c r="R310" i="117" s="1"/>
  <c r="AI219" i="115" s="1"/>
  <c r="Q236" i="117"/>
  <c r="Q235" i="117" s="1"/>
  <c r="U214" i="117"/>
  <c r="J201" i="117"/>
  <c r="J188" i="117"/>
  <c r="J142" i="117"/>
  <c r="U127" i="117"/>
  <c r="U122" i="117"/>
  <c r="J118" i="117"/>
  <c r="J102" i="117"/>
  <c r="J93" i="117"/>
  <c r="R86" i="117"/>
  <c r="R85" i="117" s="1"/>
  <c r="AI69" i="115" s="1"/>
  <c r="U84" i="117"/>
  <c r="N86" i="117"/>
  <c r="N85" i="117" s="1"/>
  <c r="K103" i="117"/>
  <c r="K104" i="117" s="1"/>
  <c r="K105" i="117" s="1"/>
  <c r="K106" i="117" s="1"/>
  <c r="K107" i="117" s="1"/>
  <c r="K108" i="117" s="1"/>
  <c r="K109" i="117" s="1"/>
  <c r="K110" i="117" s="1"/>
  <c r="K111" i="117" s="1"/>
  <c r="K112" i="117" s="1"/>
  <c r="K113" i="117" s="1"/>
  <c r="K114" i="117" s="1"/>
  <c r="K115" i="117" s="1"/>
  <c r="K116" i="117" s="1"/>
  <c r="K117" i="117" s="1"/>
  <c r="K118" i="117" s="1"/>
  <c r="K119" i="117" s="1"/>
  <c r="K120" i="117" s="1"/>
  <c r="K121" i="117" s="1"/>
  <c r="K122" i="117" s="1"/>
  <c r="K123" i="117" s="1"/>
  <c r="K124" i="117" s="1"/>
  <c r="K125" i="117" s="1"/>
  <c r="K178" i="117"/>
  <c r="K179" i="117" s="1"/>
  <c r="K180" i="117" s="1"/>
  <c r="K181" i="117" s="1"/>
  <c r="K182" i="117" s="1"/>
  <c r="K183" i="117" s="1"/>
  <c r="K184" i="117" s="1"/>
  <c r="K185" i="117" s="1"/>
  <c r="K186" i="117" s="1"/>
  <c r="K187" i="117" s="1"/>
  <c r="K188" i="117" s="1"/>
  <c r="K189" i="117" s="1"/>
  <c r="K190" i="117" s="1"/>
  <c r="K191" i="117" s="1"/>
  <c r="K192" i="117" s="1"/>
  <c r="K193" i="117" s="1"/>
  <c r="K194" i="117" s="1"/>
  <c r="K195" i="117" s="1"/>
  <c r="K196" i="117" s="1"/>
  <c r="K197" i="117" s="1"/>
  <c r="K198" i="117" s="1"/>
  <c r="K199" i="117" s="1"/>
  <c r="K200" i="117" s="1"/>
  <c r="K28" i="117"/>
  <c r="K29" i="117" s="1"/>
  <c r="K30" i="117" s="1"/>
  <c r="K31" i="117" s="1"/>
  <c r="K32" i="117" s="1"/>
  <c r="K33" i="117" s="1"/>
  <c r="K34" i="117" s="1"/>
  <c r="K35" i="117" s="1"/>
  <c r="K36" i="117" s="1"/>
  <c r="K37" i="117" s="1"/>
  <c r="K38" i="117" s="1"/>
  <c r="K39" i="117" s="1"/>
  <c r="K40" i="117" s="1"/>
  <c r="K41" i="117" s="1"/>
  <c r="K42" i="117" s="1"/>
  <c r="K43" i="117" s="1"/>
  <c r="K44" i="117" s="1"/>
  <c r="K45" i="117" s="1"/>
  <c r="K46" i="117" s="1"/>
  <c r="K47" i="117" s="1"/>
  <c r="K48" i="117" s="1"/>
  <c r="K49" i="117" s="1"/>
  <c r="K50" i="117" s="1"/>
  <c r="K328" i="117"/>
  <c r="K329" i="117" s="1"/>
  <c r="K330" i="117" s="1"/>
  <c r="K331" i="117" s="1"/>
  <c r="K332" i="117" s="1"/>
  <c r="K333" i="117" s="1"/>
  <c r="K334" i="117" s="1"/>
  <c r="K335" i="117" s="1"/>
  <c r="K336" i="117" s="1"/>
  <c r="K337" i="117" s="1"/>
  <c r="K338" i="117" s="1"/>
  <c r="K339" i="117" s="1"/>
  <c r="K340" i="117" s="1"/>
  <c r="K341" i="117" s="1"/>
  <c r="K342" i="117" s="1"/>
  <c r="K343" i="117" s="1"/>
  <c r="K344" i="117" s="1"/>
  <c r="K345" i="117" s="1"/>
  <c r="K346" i="117" s="1"/>
  <c r="K347" i="117" s="1"/>
  <c r="K348" i="117" s="1"/>
  <c r="K349" i="117" s="1"/>
  <c r="K350" i="117" s="1"/>
  <c r="J152" i="117"/>
  <c r="J156" i="117"/>
  <c r="U158" i="117"/>
  <c r="U163" i="117"/>
  <c r="J166" i="117"/>
  <c r="J171" i="117"/>
  <c r="J179" i="117"/>
  <c r="U184" i="117"/>
  <c r="J187" i="117"/>
  <c r="U192" i="117"/>
  <c r="J195" i="117"/>
  <c r="U200" i="117"/>
  <c r="J203" i="117"/>
  <c r="U208" i="117"/>
  <c r="J211" i="117"/>
  <c r="U216" i="117"/>
  <c r="J219" i="117"/>
  <c r="U224" i="117"/>
  <c r="J153" i="117"/>
  <c r="U154" i="117"/>
  <c r="I157" i="117"/>
  <c r="U159" i="117"/>
  <c r="U160" i="117"/>
  <c r="U161" i="117"/>
  <c r="J163" i="117"/>
  <c r="U173" i="117"/>
  <c r="I151" i="117"/>
  <c r="U153" i="117"/>
  <c r="I155" i="117"/>
  <c r="J157" i="117"/>
  <c r="I160" i="117"/>
  <c r="I161" i="117"/>
  <c r="U167" i="117"/>
  <c r="U172" i="117"/>
  <c r="J175" i="117"/>
  <c r="U176" i="117"/>
  <c r="U180" i="117"/>
  <c r="J183" i="117"/>
  <c r="U188" i="117"/>
  <c r="J191" i="117"/>
  <c r="U196" i="117"/>
  <c r="J199" i="117"/>
  <c r="U204" i="117"/>
  <c r="J207" i="117"/>
  <c r="U212" i="117"/>
  <c r="J215" i="117"/>
  <c r="U220" i="117"/>
  <c r="I158" i="117"/>
  <c r="J162" i="117"/>
  <c r="U164" i="117"/>
  <c r="J168" i="117"/>
  <c r="U171" i="117"/>
  <c r="U175" i="117"/>
  <c r="J182" i="117"/>
  <c r="U189" i="117"/>
  <c r="U194" i="117"/>
  <c r="J196" i="117"/>
  <c r="U203" i="117"/>
  <c r="J209" i="117"/>
  <c r="J214" i="117"/>
  <c r="U221" i="117"/>
  <c r="J224" i="117"/>
  <c r="J151" i="117"/>
  <c r="J158" i="117"/>
  <c r="J161" i="117"/>
  <c r="J181" i="117"/>
  <c r="J186" i="117"/>
  <c r="U193" i="117"/>
  <c r="U198" i="117"/>
  <c r="J200" i="117"/>
  <c r="J202" i="117"/>
  <c r="U207" i="117"/>
  <c r="J213" i="117"/>
  <c r="J218" i="117"/>
  <c r="J223" i="117"/>
  <c r="I152" i="117"/>
  <c r="J155" i="117"/>
  <c r="Q156" i="117"/>
  <c r="J159" i="117"/>
  <c r="J164" i="117"/>
  <c r="U169" i="117"/>
  <c r="U183" i="117"/>
  <c r="J189" i="117"/>
  <c r="J194" i="117"/>
  <c r="U206" i="117"/>
  <c r="J208" i="117"/>
  <c r="U215" i="117"/>
  <c r="J221" i="117"/>
  <c r="U225" i="117"/>
  <c r="J173" i="117"/>
  <c r="U179" i="117"/>
  <c r="U182" i="117"/>
  <c r="U185" i="117"/>
  <c r="U191" i="117"/>
  <c r="I153" i="117"/>
  <c r="I159" i="117"/>
  <c r="U170" i="117"/>
  <c r="U177" i="117"/>
  <c r="J185" i="117"/>
  <c r="J197" i="117"/>
  <c r="U199" i="117"/>
  <c r="J204" i="117"/>
  <c r="J216" i="117"/>
  <c r="J222" i="117"/>
  <c r="J225" i="117"/>
  <c r="U166" i="117"/>
  <c r="J154" i="117"/>
  <c r="I76" i="117"/>
  <c r="U78" i="117"/>
  <c r="I80" i="117"/>
  <c r="J82" i="117"/>
  <c r="I85" i="117"/>
  <c r="I86" i="117"/>
  <c r="U92" i="117"/>
  <c r="U97" i="117"/>
  <c r="J100" i="117"/>
  <c r="U101" i="117"/>
  <c r="U105" i="117"/>
  <c r="J108" i="117"/>
  <c r="U113" i="117"/>
  <c r="J116" i="117"/>
  <c r="U121" i="117"/>
  <c r="J124" i="117"/>
  <c r="U129" i="117"/>
  <c r="J132" i="117"/>
  <c r="U137" i="117"/>
  <c r="J140" i="117"/>
  <c r="U145" i="117"/>
  <c r="J148" i="117"/>
  <c r="I77" i="117"/>
  <c r="I81" i="117"/>
  <c r="Q81" i="117"/>
  <c r="J83" i="117"/>
  <c r="U89" i="117"/>
  <c r="J92" i="117"/>
  <c r="U93" i="117"/>
  <c r="U94" i="117"/>
  <c r="J97" i="117"/>
  <c r="U102" i="117"/>
  <c r="J105" i="117"/>
  <c r="U110" i="117"/>
  <c r="J113" i="117"/>
  <c r="U118" i="117"/>
  <c r="J121" i="117"/>
  <c r="J129" i="117"/>
  <c r="U134" i="117"/>
  <c r="J137" i="117"/>
  <c r="U142" i="117"/>
  <c r="J145" i="117"/>
  <c r="U150" i="117"/>
  <c r="J77" i="117"/>
  <c r="J81" i="117"/>
  <c r="U83" i="117"/>
  <c r="U88" i="117"/>
  <c r="J91" i="117"/>
  <c r="J96" i="117"/>
  <c r="J104" i="117"/>
  <c r="U109" i="117"/>
  <c r="J112" i="117"/>
  <c r="U117" i="117"/>
  <c r="J120" i="117"/>
  <c r="U125" i="117"/>
  <c r="J128" i="117"/>
  <c r="U133" i="117"/>
  <c r="J136" i="117"/>
  <c r="U141" i="117"/>
  <c r="J144" i="117"/>
  <c r="U149" i="117"/>
  <c r="I79" i="117"/>
  <c r="I82" i="117"/>
  <c r="U91" i="117"/>
  <c r="J98" i="117"/>
  <c r="J106" i="117"/>
  <c r="J110" i="117"/>
  <c r="U116" i="117"/>
  <c r="U120" i="117"/>
  <c r="U128" i="117"/>
  <c r="U139" i="117"/>
  <c r="J141" i="117"/>
  <c r="U143" i="117"/>
  <c r="U146" i="117"/>
  <c r="J79" i="117"/>
  <c r="U82" i="117"/>
  <c r="U86" i="117"/>
  <c r="J88" i="117"/>
  <c r="J94" i="117"/>
  <c r="U100" i="117"/>
  <c r="U108" i="117"/>
  <c r="U112" i="117"/>
  <c r="U123" i="117"/>
  <c r="J125" i="117"/>
  <c r="J127" i="117"/>
  <c r="U131" i="117"/>
  <c r="J133" i="117"/>
  <c r="U135" i="117"/>
  <c r="U138" i="117"/>
  <c r="J76" i="117"/>
  <c r="I84" i="117"/>
  <c r="J86" i="117"/>
  <c r="J87" i="117"/>
  <c r="U99" i="117"/>
  <c r="J101" i="117"/>
  <c r="U107" i="117"/>
  <c r="J109" i="117"/>
  <c r="U111" i="117"/>
  <c r="U114" i="117"/>
  <c r="J139" i="117"/>
  <c r="J143" i="117"/>
  <c r="U85" i="117"/>
  <c r="J89" i="117"/>
  <c r="U98" i="117"/>
  <c r="J103" i="117"/>
  <c r="J111" i="117"/>
  <c r="J117" i="117"/>
  <c r="J123" i="117"/>
  <c r="U126" i="117"/>
  <c r="J135" i="117"/>
  <c r="J146" i="117"/>
  <c r="J149" i="117"/>
  <c r="U79" i="117"/>
  <c r="U87" i="117"/>
  <c r="U95" i="117"/>
  <c r="U115" i="117"/>
  <c r="U124" i="117"/>
  <c r="U130" i="117"/>
  <c r="U136" i="117"/>
  <c r="U147" i="117"/>
  <c r="I78" i="117"/>
  <c r="J84" i="117"/>
  <c r="U103" i="117"/>
  <c r="J115" i="117"/>
  <c r="U132" i="117"/>
  <c r="Q11" i="117"/>
  <c r="Q10" i="117" s="1"/>
  <c r="T6" i="117"/>
  <c r="U67" i="117"/>
  <c r="U64" i="117"/>
  <c r="J62" i="117"/>
  <c r="U60" i="117"/>
  <c r="J52" i="117"/>
  <c r="U49" i="117"/>
  <c r="U45" i="117"/>
  <c r="J39" i="117"/>
  <c r="J35" i="117"/>
  <c r="J23" i="117"/>
  <c r="J19" i="117"/>
  <c r="J17" i="117"/>
  <c r="U15" i="117"/>
  <c r="U7" i="117"/>
  <c r="U5" i="117"/>
  <c r="J1" i="117"/>
  <c r="I4" i="117"/>
  <c r="J5" i="117"/>
  <c r="U8" i="117"/>
  <c r="U13" i="117"/>
  <c r="J16" i="117"/>
  <c r="J21" i="117"/>
  <c r="J29" i="117"/>
  <c r="U34" i="117"/>
  <c r="J37" i="117"/>
  <c r="U42" i="117"/>
  <c r="J45" i="117"/>
  <c r="U50" i="117"/>
  <c r="J53" i="117"/>
  <c r="U58" i="117"/>
  <c r="J61" i="117"/>
  <c r="U66" i="117"/>
  <c r="J69" i="117"/>
  <c r="U74" i="117"/>
  <c r="J2" i="117"/>
  <c r="J6" i="117"/>
  <c r="I7" i="117"/>
  <c r="U9" i="117"/>
  <c r="U10" i="117"/>
  <c r="U11" i="117"/>
  <c r="J13" i="117"/>
  <c r="U23" i="117"/>
  <c r="J26" i="117"/>
  <c r="U31" i="117"/>
  <c r="J34" i="117"/>
  <c r="U39" i="117"/>
  <c r="J42" i="117"/>
  <c r="U47" i="117"/>
  <c r="J50" i="117"/>
  <c r="U51" i="117"/>
  <c r="U55" i="117"/>
  <c r="J58" i="117"/>
  <c r="U63" i="117"/>
  <c r="J66" i="117"/>
  <c r="U71" i="117"/>
  <c r="J74" i="117"/>
  <c r="U2" i="117"/>
  <c r="J7" i="117"/>
  <c r="I10" i="117"/>
  <c r="I11" i="117"/>
  <c r="U17" i="117"/>
  <c r="U22" i="117"/>
  <c r="J25" i="117"/>
  <c r="U26" i="117"/>
  <c r="U30" i="117"/>
  <c r="J33" i="117"/>
  <c r="U38" i="117"/>
  <c r="J41" i="117"/>
  <c r="U46" i="117"/>
  <c r="J49" i="117"/>
  <c r="U54" i="117"/>
  <c r="J57" i="117"/>
  <c r="U62" i="117"/>
  <c r="J65" i="117"/>
  <c r="U70" i="117"/>
  <c r="J73" i="117"/>
  <c r="U16" i="117"/>
  <c r="U4" i="117"/>
  <c r="I2" i="117"/>
  <c r="U18" i="117"/>
  <c r="U12" i="117"/>
  <c r="J10" i="117"/>
  <c r="U1" i="117"/>
  <c r="I451" i="114"/>
  <c r="U453" i="114"/>
  <c r="U451" i="114"/>
  <c r="J454" i="114"/>
  <c r="U455" i="114"/>
  <c r="I458" i="114"/>
  <c r="U465" i="114"/>
  <c r="U470" i="114"/>
  <c r="J473" i="114"/>
  <c r="J477" i="114"/>
  <c r="U478" i="114"/>
  <c r="J481" i="114"/>
  <c r="U486" i="114"/>
  <c r="J489" i="114"/>
  <c r="U494" i="114"/>
  <c r="J497" i="114"/>
  <c r="U502" i="114"/>
  <c r="J505" i="114"/>
  <c r="U510" i="114"/>
  <c r="J513" i="114"/>
  <c r="U518" i="114"/>
  <c r="J521" i="114"/>
  <c r="I454" i="114"/>
  <c r="I456" i="114"/>
  <c r="Q456" i="114"/>
  <c r="U458" i="114"/>
  <c r="J464" i="114"/>
  <c r="U472" i="114"/>
  <c r="J474" i="114"/>
  <c r="U477" i="114"/>
  <c r="J479" i="114"/>
  <c r="U482" i="114"/>
  <c r="J485" i="114"/>
  <c r="U500" i="114"/>
  <c r="J508" i="114"/>
  <c r="U512" i="114"/>
  <c r="J514" i="114"/>
  <c r="J520" i="114"/>
  <c r="U523" i="114"/>
  <c r="J456" i="114"/>
  <c r="I459" i="114"/>
  <c r="U461" i="114"/>
  <c r="J463" i="114"/>
  <c r="U467" i="114"/>
  <c r="U471" i="114"/>
  <c r="J484" i="114"/>
  <c r="U488" i="114"/>
  <c r="J490" i="114"/>
  <c r="J496" i="114"/>
  <c r="U499" i="114"/>
  <c r="U505" i="114"/>
  <c r="J507" i="114"/>
  <c r="U511" i="114"/>
  <c r="U517" i="114"/>
  <c r="J519" i="114"/>
  <c r="U522" i="114"/>
  <c r="J525" i="114"/>
  <c r="I452" i="114"/>
  <c r="U456" i="114"/>
  <c r="U459" i="114"/>
  <c r="I461" i="114"/>
  <c r="J462" i="114"/>
  <c r="J472" i="114"/>
  <c r="U475" i="114"/>
  <c r="U492" i="114"/>
  <c r="J500" i="114"/>
  <c r="U501" i="114"/>
  <c r="U504" i="114"/>
  <c r="J506" i="114"/>
  <c r="J512" i="114"/>
  <c r="U515" i="114"/>
  <c r="J518" i="114"/>
  <c r="U521" i="114"/>
  <c r="J523" i="114"/>
  <c r="J452" i="114"/>
  <c r="U454" i="114"/>
  <c r="I460" i="114"/>
  <c r="U464" i="114"/>
  <c r="J468" i="114"/>
  <c r="U476" i="114"/>
  <c r="U484" i="114"/>
  <c r="U495" i="114"/>
  <c r="J502" i="114"/>
  <c r="J504" i="114"/>
  <c r="U516" i="114"/>
  <c r="U452" i="114"/>
  <c r="I455" i="114"/>
  <c r="J460" i="114"/>
  <c r="J475" i="114"/>
  <c r="U480" i="114"/>
  <c r="J482" i="114"/>
  <c r="U487" i="114"/>
  <c r="U490" i="114"/>
  <c r="J492" i="114"/>
  <c r="U498" i="114"/>
  <c r="U508" i="114"/>
  <c r="J510" i="114"/>
  <c r="U519" i="114"/>
  <c r="U525" i="114"/>
  <c r="J453" i="114"/>
  <c r="I457" i="114"/>
  <c r="U463" i="114"/>
  <c r="U469" i="114"/>
  <c r="J471" i="114"/>
  <c r="J478" i="114"/>
  <c r="U479" i="114"/>
  <c r="J488" i="114"/>
  <c r="J491" i="114"/>
  <c r="U497" i="114"/>
  <c r="J499" i="114"/>
  <c r="J509" i="114"/>
  <c r="U514" i="114"/>
  <c r="J516" i="114"/>
  <c r="U524" i="114"/>
  <c r="J451" i="114"/>
  <c r="U457" i="114"/>
  <c r="U466" i="114"/>
  <c r="J494" i="114"/>
  <c r="U506" i="114"/>
  <c r="I453" i="114"/>
  <c r="J458" i="114"/>
  <c r="J480" i="114"/>
  <c r="U481" i="114"/>
  <c r="J515" i="114"/>
  <c r="J461" i="114"/>
  <c r="U485" i="114"/>
  <c r="J498" i="114"/>
  <c r="U507" i="114"/>
  <c r="J511" i="114"/>
  <c r="U520" i="114"/>
  <c r="J524" i="114"/>
  <c r="K319" i="112"/>
  <c r="S335" i="112" s="1"/>
  <c r="J455" i="114"/>
  <c r="J476" i="114"/>
  <c r="U493" i="114"/>
  <c r="K28" i="114"/>
  <c r="K29" i="114" s="1"/>
  <c r="K30" i="114" s="1"/>
  <c r="K31" i="114" s="1"/>
  <c r="K32" i="114" s="1"/>
  <c r="K33" i="114" s="1"/>
  <c r="K34" i="114" s="1"/>
  <c r="K35" i="114" s="1"/>
  <c r="K36" i="114" s="1"/>
  <c r="K37" i="114" s="1"/>
  <c r="K38" i="114" s="1"/>
  <c r="K39" i="114" s="1"/>
  <c r="K40" i="114" s="1"/>
  <c r="K41" i="114" s="1"/>
  <c r="K42" i="114" s="1"/>
  <c r="K43" i="114" s="1"/>
  <c r="K44" i="114" s="1"/>
  <c r="K45" i="114" s="1"/>
  <c r="K46" i="114" s="1"/>
  <c r="K47" i="114" s="1"/>
  <c r="K48" i="114" s="1"/>
  <c r="K49" i="114" s="1"/>
  <c r="K50" i="114" s="1"/>
  <c r="K178" i="114"/>
  <c r="K179" i="114" s="1"/>
  <c r="K180" i="114" s="1"/>
  <c r="K181" i="114" s="1"/>
  <c r="K182" i="114" s="1"/>
  <c r="K183" i="114" s="1"/>
  <c r="K184" i="114" s="1"/>
  <c r="K185" i="114" s="1"/>
  <c r="K186" i="114" s="1"/>
  <c r="K187" i="114" s="1"/>
  <c r="K188" i="114" s="1"/>
  <c r="K189" i="114" s="1"/>
  <c r="K190" i="114" s="1"/>
  <c r="K191" i="114" s="1"/>
  <c r="K192" i="114" s="1"/>
  <c r="K193" i="114" s="1"/>
  <c r="K194" i="114" s="1"/>
  <c r="K195" i="114" s="1"/>
  <c r="K196" i="114" s="1"/>
  <c r="K197" i="114" s="1"/>
  <c r="K198" i="114" s="1"/>
  <c r="K199" i="114" s="1"/>
  <c r="K200" i="114" s="1"/>
  <c r="K328" i="114"/>
  <c r="K329" i="114" s="1"/>
  <c r="K330" i="114" s="1"/>
  <c r="K331" i="114" s="1"/>
  <c r="K332" i="114" s="1"/>
  <c r="K333" i="114" s="1"/>
  <c r="K334" i="114" s="1"/>
  <c r="K335" i="114" s="1"/>
  <c r="K336" i="114" s="1"/>
  <c r="K337" i="114" s="1"/>
  <c r="K338" i="114" s="1"/>
  <c r="K339" i="114" s="1"/>
  <c r="K340" i="114" s="1"/>
  <c r="K341" i="114" s="1"/>
  <c r="K342" i="114" s="1"/>
  <c r="K343" i="114" s="1"/>
  <c r="K344" i="114" s="1"/>
  <c r="K345" i="114" s="1"/>
  <c r="K346" i="114" s="1"/>
  <c r="K347" i="114" s="1"/>
  <c r="K348" i="114" s="1"/>
  <c r="K349" i="114" s="1"/>
  <c r="K350" i="114" s="1"/>
  <c r="K103" i="114"/>
  <c r="K104" i="114" s="1"/>
  <c r="K105" i="114" s="1"/>
  <c r="K106" i="114" s="1"/>
  <c r="K107" i="114" s="1"/>
  <c r="K108" i="114" s="1"/>
  <c r="K109" i="114" s="1"/>
  <c r="K110" i="114" s="1"/>
  <c r="K111" i="114" s="1"/>
  <c r="K112" i="114" s="1"/>
  <c r="K113" i="114" s="1"/>
  <c r="K114" i="114" s="1"/>
  <c r="K115" i="114" s="1"/>
  <c r="K116" i="114" s="1"/>
  <c r="K117" i="114" s="1"/>
  <c r="K118" i="114" s="1"/>
  <c r="K119" i="114" s="1"/>
  <c r="K120" i="114" s="1"/>
  <c r="K121" i="114" s="1"/>
  <c r="K122" i="114" s="1"/>
  <c r="K123" i="114" s="1"/>
  <c r="K124" i="114" s="1"/>
  <c r="K125" i="114" s="1"/>
  <c r="K553" i="114"/>
  <c r="K554" i="114" s="1"/>
  <c r="K555" i="114" s="1"/>
  <c r="K556" i="114" s="1"/>
  <c r="K557" i="114" s="1"/>
  <c r="K558" i="114" s="1"/>
  <c r="K559" i="114" s="1"/>
  <c r="K560" i="114" s="1"/>
  <c r="K561" i="114" s="1"/>
  <c r="K562" i="114" s="1"/>
  <c r="K563" i="114" s="1"/>
  <c r="K564" i="114" s="1"/>
  <c r="K565" i="114" s="1"/>
  <c r="K566" i="114" s="1"/>
  <c r="K567" i="114" s="1"/>
  <c r="K568" i="114" s="1"/>
  <c r="K569" i="114" s="1"/>
  <c r="K570" i="114" s="1"/>
  <c r="K571" i="114" s="1"/>
  <c r="K572" i="114" s="1"/>
  <c r="K573" i="114" s="1"/>
  <c r="K574" i="114" s="1"/>
  <c r="K575" i="114" s="1"/>
  <c r="K253" i="114"/>
  <c r="K254" i="114" s="1"/>
  <c r="K255" i="114" s="1"/>
  <c r="K256" i="114" s="1"/>
  <c r="K257" i="114" s="1"/>
  <c r="K258" i="114" s="1"/>
  <c r="K259" i="114" s="1"/>
  <c r="K260" i="114" s="1"/>
  <c r="K261" i="114" s="1"/>
  <c r="K262" i="114" s="1"/>
  <c r="K263" i="114" s="1"/>
  <c r="K264" i="114" s="1"/>
  <c r="K265" i="114" s="1"/>
  <c r="K266" i="114" s="1"/>
  <c r="K267" i="114" s="1"/>
  <c r="K268" i="114" s="1"/>
  <c r="K269" i="114" s="1"/>
  <c r="K270" i="114" s="1"/>
  <c r="K271" i="114" s="1"/>
  <c r="K272" i="114" s="1"/>
  <c r="K273" i="114" s="1"/>
  <c r="K274" i="114" s="1"/>
  <c r="K275" i="114" s="1"/>
  <c r="K478" i="114"/>
  <c r="K479" i="114" s="1"/>
  <c r="K480" i="114" s="1"/>
  <c r="K481" i="114" s="1"/>
  <c r="K482" i="114" s="1"/>
  <c r="K483" i="114" s="1"/>
  <c r="K484" i="114" s="1"/>
  <c r="K485" i="114" s="1"/>
  <c r="K486" i="114" s="1"/>
  <c r="K487" i="114" s="1"/>
  <c r="K488" i="114" s="1"/>
  <c r="K489" i="114" s="1"/>
  <c r="K490" i="114" s="1"/>
  <c r="K491" i="114" s="1"/>
  <c r="K492" i="114" s="1"/>
  <c r="K493" i="114" s="1"/>
  <c r="K494" i="114" s="1"/>
  <c r="K495" i="114" s="1"/>
  <c r="K496" i="114" s="1"/>
  <c r="K497" i="114" s="1"/>
  <c r="K498" i="114" s="1"/>
  <c r="K499" i="114" s="1"/>
  <c r="K500" i="114" s="1"/>
  <c r="K403" i="114"/>
  <c r="K404" i="114" s="1"/>
  <c r="K405" i="114" s="1"/>
  <c r="K406" i="114" s="1"/>
  <c r="K407" i="114" s="1"/>
  <c r="K408" i="114" s="1"/>
  <c r="K409" i="114" s="1"/>
  <c r="K410" i="114" s="1"/>
  <c r="K411" i="114" s="1"/>
  <c r="K412" i="114" s="1"/>
  <c r="K413" i="114" s="1"/>
  <c r="K414" i="114" s="1"/>
  <c r="K415" i="114" s="1"/>
  <c r="K416" i="114" s="1"/>
  <c r="K417" i="114" s="1"/>
  <c r="K418" i="114" s="1"/>
  <c r="K419" i="114" s="1"/>
  <c r="K420" i="114" s="1"/>
  <c r="K421" i="114" s="1"/>
  <c r="K422" i="114" s="1"/>
  <c r="K423" i="114" s="1"/>
  <c r="K424" i="114" s="1"/>
  <c r="K425" i="114" s="1"/>
  <c r="G219" i="112"/>
  <c r="D283" i="113"/>
  <c r="M269" i="113"/>
  <c r="M267" i="113"/>
  <c r="U496" i="114"/>
  <c r="U491" i="114"/>
  <c r="J465" i="114"/>
  <c r="E107" i="112"/>
  <c r="E57" i="112"/>
  <c r="D238" i="113"/>
  <c r="D199" i="113"/>
  <c r="H199" i="113" s="1"/>
  <c r="D201" i="113"/>
  <c r="H201" i="113" s="1"/>
  <c r="D13" i="113"/>
  <c r="J495" i="114"/>
  <c r="U489" i="114"/>
  <c r="J483" i="114"/>
  <c r="U468" i="114"/>
  <c r="C119" i="112"/>
  <c r="C69" i="112"/>
  <c r="J314" i="113"/>
  <c r="J315" i="113" s="1"/>
  <c r="L276" i="113" s="1"/>
  <c r="H272" i="113"/>
  <c r="D148" i="113"/>
  <c r="N536" i="114"/>
  <c r="N535" i="114" s="1"/>
  <c r="J517" i="114"/>
  <c r="U513" i="114"/>
  <c r="J503" i="114"/>
  <c r="J493" i="114"/>
  <c r="U473" i="114"/>
  <c r="J470" i="114"/>
  <c r="U460" i="114"/>
  <c r="U377" i="114"/>
  <c r="I384" i="114"/>
  <c r="U387" i="114"/>
  <c r="J390" i="114"/>
  <c r="J395" i="114"/>
  <c r="U400" i="114"/>
  <c r="J403" i="114"/>
  <c r="U408" i="114"/>
  <c r="J411" i="114"/>
  <c r="U416" i="114"/>
  <c r="J419" i="114"/>
  <c r="U424" i="114"/>
  <c r="U432" i="114"/>
  <c r="J435" i="114"/>
  <c r="J377" i="114"/>
  <c r="U381" i="114"/>
  <c r="U384" i="114"/>
  <c r="I386" i="114"/>
  <c r="J387" i="114"/>
  <c r="U399" i="114"/>
  <c r="J401" i="114"/>
  <c r="U404" i="114"/>
  <c r="J407" i="114"/>
  <c r="U422" i="114"/>
  <c r="U428" i="114"/>
  <c r="J431" i="114"/>
  <c r="J437" i="114"/>
  <c r="U442" i="114"/>
  <c r="J445" i="114"/>
  <c r="I378" i="114"/>
  <c r="I382" i="114"/>
  <c r="I385" i="114"/>
  <c r="J386" i="114"/>
  <c r="U389" i="114"/>
  <c r="J391" i="114"/>
  <c r="U398" i="114"/>
  <c r="U401" i="114"/>
  <c r="J406" i="114"/>
  <c r="U410" i="114"/>
  <c r="J412" i="114"/>
  <c r="J418" i="114"/>
  <c r="U421" i="114"/>
  <c r="J424" i="114"/>
  <c r="J427" i="114"/>
  <c r="J430" i="114"/>
  <c r="U434" i="114"/>
  <c r="J436" i="114"/>
  <c r="U441" i="114"/>
  <c r="J444" i="114"/>
  <c r="U449" i="114"/>
  <c r="U378" i="114"/>
  <c r="I380" i="114"/>
  <c r="U382" i="114"/>
  <c r="U396" i="114"/>
  <c r="J399" i="114"/>
  <c r="J402" i="114"/>
  <c r="U414" i="114"/>
  <c r="J422" i="114"/>
  <c r="U439" i="114"/>
  <c r="J442" i="114"/>
  <c r="U447" i="114"/>
  <c r="J450" i="114"/>
  <c r="J376" i="114"/>
  <c r="J383" i="114"/>
  <c r="U403" i="114"/>
  <c r="J408" i="114"/>
  <c r="U413" i="114"/>
  <c r="J415" i="114"/>
  <c r="J426" i="114"/>
  <c r="J433" i="114"/>
  <c r="U435" i="114"/>
  <c r="J441" i="114"/>
  <c r="U446" i="114"/>
  <c r="J448" i="114"/>
  <c r="U376" i="114"/>
  <c r="U383" i="114"/>
  <c r="J389" i="114"/>
  <c r="J392" i="114"/>
  <c r="J398" i="114"/>
  <c r="U406" i="114"/>
  <c r="U417" i="114"/>
  <c r="U426" i="114"/>
  <c r="U431" i="114"/>
  <c r="U438" i="114"/>
  <c r="J440" i="114"/>
  <c r="U450" i="114"/>
  <c r="J378" i="114"/>
  <c r="J380" i="114"/>
  <c r="J385" i="114"/>
  <c r="J393" i="114"/>
  <c r="U395" i="114"/>
  <c r="U405" i="114"/>
  <c r="U423" i="114"/>
  <c r="U427" i="114"/>
  <c r="J432" i="114"/>
  <c r="U437" i="114"/>
  <c r="J439" i="114"/>
  <c r="J443" i="114"/>
  <c r="I377" i="114"/>
  <c r="U380" i="114"/>
  <c r="Q381" i="114"/>
  <c r="U385" i="114"/>
  <c r="U390" i="114"/>
  <c r="J396" i="114"/>
  <c r="J416" i="114"/>
  <c r="U420" i="114"/>
  <c r="U429" i="114"/>
  <c r="U444" i="114"/>
  <c r="I379" i="114"/>
  <c r="I381" i="114"/>
  <c r="J388" i="114"/>
  <c r="U397" i="114"/>
  <c r="J410" i="114"/>
  <c r="J413" i="114"/>
  <c r="U436" i="114"/>
  <c r="H227" i="113"/>
  <c r="I383" i="114"/>
  <c r="U386" i="114"/>
  <c r="U393" i="114"/>
  <c r="U402" i="114"/>
  <c r="U425" i="114"/>
  <c r="U443" i="114"/>
  <c r="J379" i="114"/>
  <c r="U392" i="114"/>
  <c r="U411" i="114"/>
  <c r="J420" i="114"/>
  <c r="J425" i="114"/>
  <c r="J449" i="114"/>
  <c r="J397" i="114"/>
  <c r="J417" i="114"/>
  <c r="U418" i="114"/>
  <c r="U433" i="114"/>
  <c r="J446" i="114"/>
  <c r="U379" i="114"/>
  <c r="J382" i="114"/>
  <c r="U388" i="114"/>
  <c r="U412" i="114"/>
  <c r="J421" i="114"/>
  <c r="J438" i="114"/>
  <c r="J381" i="114"/>
  <c r="J384" i="114"/>
  <c r="J400" i="114"/>
  <c r="U409" i="114"/>
  <c r="U419" i="114"/>
  <c r="J423" i="114"/>
  <c r="J447" i="114"/>
  <c r="U448" i="114"/>
  <c r="H328" i="113"/>
  <c r="D330" i="113"/>
  <c r="E311" i="112"/>
  <c r="J486" i="114"/>
  <c r="J466" i="114"/>
  <c r="U462" i="114"/>
  <c r="K268" i="113"/>
  <c r="L132" i="113"/>
  <c r="R461" i="114"/>
  <c r="R460" i="114" s="1"/>
  <c r="AI319" i="112" s="1"/>
  <c r="J459" i="114"/>
  <c r="Q311" i="114"/>
  <c r="Q310" i="114" s="1"/>
  <c r="M222" i="113"/>
  <c r="M224" i="113"/>
  <c r="D103" i="113"/>
  <c r="Q536" i="114"/>
  <c r="Q535" i="114" s="1"/>
  <c r="G19" i="112"/>
  <c r="E7" i="112"/>
  <c r="K224" i="113"/>
  <c r="K223" i="113"/>
  <c r="K177" i="113"/>
  <c r="J522" i="114"/>
  <c r="U509" i="114"/>
  <c r="J501" i="114"/>
  <c r="U483" i="114"/>
  <c r="U474" i="114"/>
  <c r="J457" i="114"/>
  <c r="R386" i="114"/>
  <c r="R385" i="114" s="1"/>
  <c r="AI269" i="112" s="1"/>
  <c r="Q386" i="114"/>
  <c r="Q385" i="114" s="1"/>
  <c r="K44" i="113"/>
  <c r="K43" i="113"/>
  <c r="N311" i="114"/>
  <c r="N310" i="114" s="1"/>
  <c r="R311" i="114"/>
  <c r="R310" i="114" s="1"/>
  <c r="AI219" i="112" s="1"/>
  <c r="J1" i="114"/>
  <c r="I4" i="114"/>
  <c r="J5" i="114"/>
  <c r="U8" i="114"/>
  <c r="U13" i="114"/>
  <c r="J16" i="114"/>
  <c r="J21" i="114"/>
  <c r="J29" i="114"/>
  <c r="U34" i="114"/>
  <c r="J37" i="114"/>
  <c r="U42" i="114"/>
  <c r="J45" i="114"/>
  <c r="U50" i="114"/>
  <c r="J53" i="114"/>
  <c r="U58" i="114"/>
  <c r="J61" i="114"/>
  <c r="U66" i="114"/>
  <c r="J69" i="114"/>
  <c r="U74" i="114"/>
  <c r="J2" i="114"/>
  <c r="J6" i="114"/>
  <c r="I7" i="114"/>
  <c r="U9" i="114"/>
  <c r="U10" i="114"/>
  <c r="U11" i="114"/>
  <c r="J13" i="114"/>
  <c r="U23" i="114"/>
  <c r="J26" i="114"/>
  <c r="U31" i="114"/>
  <c r="J34" i="114"/>
  <c r="U39" i="114"/>
  <c r="J42" i="114"/>
  <c r="U47" i="114"/>
  <c r="J50" i="114"/>
  <c r="U51" i="114"/>
  <c r="U55" i="114"/>
  <c r="J58" i="114"/>
  <c r="U63" i="114"/>
  <c r="J66" i="114"/>
  <c r="U71" i="114"/>
  <c r="J74" i="114"/>
  <c r="I3" i="114"/>
  <c r="U7" i="114"/>
  <c r="J10" i="114"/>
  <c r="J11" i="114"/>
  <c r="J12" i="114"/>
  <c r="U16" i="114"/>
  <c r="U21" i="114"/>
  <c r="J24" i="114"/>
  <c r="U29" i="114"/>
  <c r="J32" i="114"/>
  <c r="U37" i="114"/>
  <c r="J40" i="114"/>
  <c r="U45" i="114"/>
  <c r="J48" i="114"/>
  <c r="J52" i="114"/>
  <c r="U53" i="114"/>
  <c r="J56" i="114"/>
  <c r="U61" i="114"/>
  <c r="J64" i="114"/>
  <c r="U69" i="114"/>
  <c r="J72" i="114"/>
  <c r="U1" i="114"/>
  <c r="U4" i="114"/>
  <c r="U15" i="114"/>
  <c r="J19" i="114"/>
  <c r="J23" i="114"/>
  <c r="U25" i="114"/>
  <c r="J35" i="114"/>
  <c r="J39" i="114"/>
  <c r="U41" i="114"/>
  <c r="U52" i="114"/>
  <c r="U59" i="114"/>
  <c r="J65" i="114"/>
  <c r="I2" i="114"/>
  <c r="I5" i="114"/>
  <c r="U6" i="114"/>
  <c r="U14" i="114"/>
  <c r="J18" i="114"/>
  <c r="J31" i="114"/>
  <c r="U33" i="114"/>
  <c r="J46" i="114"/>
  <c r="U48" i="114"/>
  <c r="J57" i="114"/>
  <c r="J68" i="114"/>
  <c r="U70" i="114"/>
  <c r="J3" i="114"/>
  <c r="I6" i="114"/>
  <c r="I8" i="114"/>
  <c r="J15" i="114"/>
  <c r="U17" i="114"/>
  <c r="U20" i="114"/>
  <c r="J30" i="114"/>
  <c r="U32" i="114"/>
  <c r="U36" i="114"/>
  <c r="U43" i="114"/>
  <c r="J49" i="114"/>
  <c r="U54" i="114"/>
  <c r="J67" i="114"/>
  <c r="J71" i="114"/>
  <c r="U73" i="114"/>
  <c r="U2" i="114"/>
  <c r="Q6" i="114"/>
  <c r="I11" i="114"/>
  <c r="U12" i="114"/>
  <c r="U19" i="114"/>
  <c r="U40" i="114"/>
  <c r="U46" i="114"/>
  <c r="U57" i="114"/>
  <c r="U60" i="114"/>
  <c r="J73" i="114"/>
  <c r="U3" i="114"/>
  <c r="U22" i="114"/>
  <c r="J33" i="114"/>
  <c r="J44" i="114"/>
  <c r="J70" i="114"/>
  <c r="J8" i="114"/>
  <c r="U24" i="114"/>
  <c r="U28" i="114"/>
  <c r="U56" i="114"/>
  <c r="U65" i="114"/>
  <c r="U68" i="114"/>
  <c r="J4" i="114"/>
  <c r="I9" i="114"/>
  <c r="J14" i="114"/>
  <c r="J25" i="114"/>
  <c r="U27" i="114"/>
  <c r="J36" i="114"/>
  <c r="J54" i="114"/>
  <c r="J9" i="114"/>
  <c r="J20" i="114"/>
  <c r="J41" i="114"/>
  <c r="J51" i="114"/>
  <c r="U62" i="114"/>
  <c r="U75" i="114"/>
  <c r="U5" i="114"/>
  <c r="J43" i="114"/>
  <c r="U49" i="114"/>
  <c r="J63" i="114"/>
  <c r="U67" i="114"/>
  <c r="J17" i="114"/>
  <c r="J28" i="114"/>
  <c r="J60" i="114"/>
  <c r="J22" i="114"/>
  <c r="U35" i="114"/>
  <c r="J38" i="114"/>
  <c r="J62" i="114"/>
  <c r="U72" i="114"/>
  <c r="U18" i="114"/>
  <c r="J75" i="114"/>
  <c r="H2" i="113"/>
  <c r="J7" i="114"/>
  <c r="Q461" i="114"/>
  <c r="Q460" i="114" s="1"/>
  <c r="N461" i="114"/>
  <c r="N460" i="114" s="1"/>
  <c r="D290" i="113"/>
  <c r="H290" i="113" s="1"/>
  <c r="D66" i="113"/>
  <c r="H66" i="113" s="1"/>
  <c r="L42" i="113"/>
  <c r="U598" i="114"/>
  <c r="U587" i="114"/>
  <c r="U583" i="114"/>
  <c r="U559" i="114"/>
  <c r="U552" i="114"/>
  <c r="U534" i="114"/>
  <c r="U529" i="114"/>
  <c r="N386" i="114"/>
  <c r="N385" i="114" s="1"/>
  <c r="I303" i="114"/>
  <c r="U306" i="114"/>
  <c r="J309" i="114"/>
  <c r="J314" i="114"/>
  <c r="J318" i="114"/>
  <c r="J301" i="114"/>
  <c r="I304" i="114"/>
  <c r="J305" i="114"/>
  <c r="U307" i="114"/>
  <c r="J310" i="114"/>
  <c r="J311" i="114"/>
  <c r="J312" i="114"/>
  <c r="U316" i="114"/>
  <c r="U321" i="114"/>
  <c r="J324" i="114"/>
  <c r="U329" i="114"/>
  <c r="J332" i="114"/>
  <c r="U337" i="114"/>
  <c r="J340" i="114"/>
  <c r="U345" i="114"/>
  <c r="J348" i="114"/>
  <c r="J352" i="114"/>
  <c r="U353" i="114"/>
  <c r="J356" i="114"/>
  <c r="U361" i="114"/>
  <c r="J364" i="114"/>
  <c r="U369" i="114"/>
  <c r="J372" i="114"/>
  <c r="I301" i="114"/>
  <c r="I307" i="114"/>
  <c r="U320" i="114"/>
  <c r="J322" i="114"/>
  <c r="U325" i="114"/>
  <c r="J328" i="114"/>
  <c r="U343" i="114"/>
  <c r="J351" i="114"/>
  <c r="U354" i="114"/>
  <c r="U360" i="114"/>
  <c r="J362" i="114"/>
  <c r="U365" i="114"/>
  <c r="J368" i="114"/>
  <c r="U301" i="114"/>
  <c r="J307" i="114"/>
  <c r="J313" i="114"/>
  <c r="U318" i="114"/>
  <c r="U319" i="114"/>
  <c r="U331" i="114"/>
  <c r="J333" i="114"/>
  <c r="J339" i="114"/>
  <c r="U342" i="114"/>
  <c r="J345" i="114"/>
  <c r="U348" i="114"/>
  <c r="J350" i="114"/>
  <c r="U351" i="114"/>
  <c r="U359" i="114"/>
  <c r="J367" i="114"/>
  <c r="U371" i="114"/>
  <c r="J373" i="114"/>
  <c r="J302" i="114"/>
  <c r="U304" i="114"/>
  <c r="J308" i="114"/>
  <c r="J320" i="114"/>
  <c r="U326" i="114"/>
  <c r="U335" i="114"/>
  <c r="J343" i="114"/>
  <c r="U347" i="114"/>
  <c r="J349" i="114"/>
  <c r="U352" i="114"/>
  <c r="J354" i="114"/>
  <c r="U357" i="114"/>
  <c r="J360" i="114"/>
  <c r="U375" i="114"/>
  <c r="J304" i="114"/>
  <c r="I309" i="114"/>
  <c r="U323" i="114"/>
  <c r="J325" i="114"/>
  <c r="U327" i="114"/>
  <c r="U338" i="114"/>
  <c r="U364" i="114"/>
  <c r="J369" i="114"/>
  <c r="U374" i="114"/>
  <c r="U309" i="114"/>
  <c r="U311" i="114"/>
  <c r="U314" i="114"/>
  <c r="J316" i="114"/>
  <c r="U330" i="114"/>
  <c r="U333" i="114"/>
  <c r="J335" i="114"/>
  <c r="U341" i="114"/>
  <c r="J346" i="114"/>
  <c r="J359" i="114"/>
  <c r="U367" i="114"/>
  <c r="I305" i="114"/>
  <c r="Q306" i="114"/>
  <c r="J315" i="114"/>
  <c r="U317" i="114"/>
  <c r="J331" i="114"/>
  <c r="J334" i="114"/>
  <c r="U340" i="114"/>
  <c r="J342" i="114"/>
  <c r="U350" i="114"/>
  <c r="U356" i="114"/>
  <c r="U366" i="114"/>
  <c r="I308" i="114"/>
  <c r="I306" i="114"/>
  <c r="N236" i="114"/>
  <c r="N235" i="114" s="1"/>
  <c r="U119" i="114"/>
  <c r="J118" i="114"/>
  <c r="J132" i="113"/>
  <c r="J134" i="113"/>
  <c r="R536" i="114"/>
  <c r="R535" i="114" s="1"/>
  <c r="AI369" i="112" s="1"/>
  <c r="I528" i="114"/>
  <c r="U531" i="114"/>
  <c r="J534" i="114"/>
  <c r="J539" i="114"/>
  <c r="J543" i="114"/>
  <c r="J544" i="114"/>
  <c r="U549" i="114"/>
  <c r="U557" i="114"/>
  <c r="J560" i="114"/>
  <c r="U565" i="114"/>
  <c r="J568" i="114"/>
  <c r="U573" i="114"/>
  <c r="J576" i="114"/>
  <c r="J526" i="114"/>
  <c r="J529" i="114"/>
  <c r="I531" i="114"/>
  <c r="Q531" i="114"/>
  <c r="U533" i="114"/>
  <c r="U536" i="114"/>
  <c r="J538" i="114"/>
  <c r="U541" i="114"/>
  <c r="U544" i="114"/>
  <c r="J546" i="114"/>
  <c r="U550" i="114"/>
  <c r="J553" i="114"/>
  <c r="J559" i="114"/>
  <c r="U562" i="114"/>
  <c r="J565" i="114"/>
  <c r="U568" i="114"/>
  <c r="J570" i="114"/>
  <c r="U574" i="114"/>
  <c r="U581" i="114"/>
  <c r="J584" i="114"/>
  <c r="U589" i="114"/>
  <c r="J592" i="114"/>
  <c r="U597" i="114"/>
  <c r="J600" i="114"/>
  <c r="U526" i="114"/>
  <c r="J531" i="114"/>
  <c r="I534" i="114"/>
  <c r="U535" i="114"/>
  <c r="U540" i="114"/>
  <c r="U543" i="114"/>
  <c r="U556" i="114"/>
  <c r="J558" i="114"/>
  <c r="U561" i="114"/>
  <c r="J564" i="114"/>
  <c r="U576" i="114"/>
  <c r="U580" i="114"/>
  <c r="J583" i="114"/>
  <c r="U588" i="114"/>
  <c r="J591" i="114"/>
  <c r="U596" i="114"/>
  <c r="J599" i="114"/>
  <c r="J527" i="114"/>
  <c r="I532" i="114"/>
  <c r="I535" i="114"/>
  <c r="J536" i="114"/>
  <c r="U539" i="114"/>
  <c r="J541" i="114"/>
  <c r="U548" i="114"/>
  <c r="J550" i="114"/>
  <c r="U551" i="114"/>
  <c r="U554" i="114"/>
  <c r="J557" i="114"/>
  <c r="U560" i="114"/>
  <c r="J562" i="114"/>
  <c r="U566" i="114"/>
  <c r="U572" i="114"/>
  <c r="J574" i="114"/>
  <c r="J577" i="114"/>
  <c r="U578" i="114"/>
  <c r="J581" i="114"/>
  <c r="U586" i="114"/>
  <c r="J589" i="114"/>
  <c r="U594" i="114"/>
  <c r="J597" i="114"/>
  <c r="T304" i="114"/>
  <c r="R86" i="114"/>
  <c r="R85" i="114" s="1"/>
  <c r="AI69" i="112" s="1"/>
  <c r="J555" i="114"/>
  <c r="U553" i="114"/>
  <c r="J551" i="114"/>
  <c r="U538" i="114"/>
  <c r="I536" i="114"/>
  <c r="U532" i="114"/>
  <c r="I76" i="114"/>
  <c r="U78" i="114"/>
  <c r="I80" i="114"/>
  <c r="J82" i="114"/>
  <c r="I85" i="114"/>
  <c r="I86" i="114"/>
  <c r="U92" i="114"/>
  <c r="U97" i="114"/>
  <c r="J100" i="114"/>
  <c r="U101" i="114"/>
  <c r="U105" i="114"/>
  <c r="J108" i="114"/>
  <c r="U113" i="114"/>
  <c r="J116" i="114"/>
  <c r="U121" i="114"/>
  <c r="J124" i="114"/>
  <c r="U129" i="114"/>
  <c r="J132" i="114"/>
  <c r="U137" i="114"/>
  <c r="J140" i="114"/>
  <c r="U145" i="114"/>
  <c r="J148" i="114"/>
  <c r="I77" i="114"/>
  <c r="I81" i="114"/>
  <c r="Q81" i="114"/>
  <c r="J83" i="114"/>
  <c r="U89" i="114"/>
  <c r="J92" i="114"/>
  <c r="U93" i="114"/>
  <c r="U94" i="114"/>
  <c r="J97" i="114"/>
  <c r="U102" i="114"/>
  <c r="J105" i="114"/>
  <c r="U110" i="114"/>
  <c r="J113" i="114"/>
  <c r="U118" i="114"/>
  <c r="J121" i="114"/>
  <c r="J129" i="114"/>
  <c r="U134" i="114"/>
  <c r="J137" i="114"/>
  <c r="U142" i="114"/>
  <c r="J145" i="114"/>
  <c r="U150" i="114"/>
  <c r="U77" i="114"/>
  <c r="I84" i="114"/>
  <c r="U87" i="114"/>
  <c r="J90" i="114"/>
  <c r="J95" i="114"/>
  <c r="U100" i="114"/>
  <c r="J103" i="114"/>
  <c r="U108" i="114"/>
  <c r="J111" i="114"/>
  <c r="U116" i="114"/>
  <c r="J119" i="114"/>
  <c r="U124" i="114"/>
  <c r="U132" i="114"/>
  <c r="J135" i="114"/>
  <c r="U140" i="114"/>
  <c r="J143" i="114"/>
  <c r="U148" i="114"/>
  <c r="U76" i="114"/>
  <c r="U83" i="114"/>
  <c r="J86" i="114"/>
  <c r="U98" i="114"/>
  <c r="J102" i="114"/>
  <c r="J104" i="114"/>
  <c r="J115" i="114"/>
  <c r="U117" i="114"/>
  <c r="J131" i="114"/>
  <c r="U133" i="114"/>
  <c r="J146" i="114"/>
  <c r="J150" i="114"/>
  <c r="J77" i="114"/>
  <c r="J84" i="114"/>
  <c r="U88" i="114"/>
  <c r="J96" i="114"/>
  <c r="J107" i="114"/>
  <c r="U109" i="114"/>
  <c r="J122" i="114"/>
  <c r="J126" i="114"/>
  <c r="J138" i="114"/>
  <c r="J142" i="114"/>
  <c r="U144" i="114"/>
  <c r="J78" i="114"/>
  <c r="J80" i="114"/>
  <c r="J85" i="114"/>
  <c r="J89" i="114"/>
  <c r="U91" i="114"/>
  <c r="J106" i="114"/>
  <c r="J110" i="114"/>
  <c r="U112" i="114"/>
  <c r="J125" i="114"/>
  <c r="U128" i="114"/>
  <c r="J141" i="114"/>
  <c r="U143" i="114"/>
  <c r="U147" i="114"/>
  <c r="I78" i="114"/>
  <c r="U80" i="114"/>
  <c r="I82" i="114"/>
  <c r="U90" i="114"/>
  <c r="J93" i="114"/>
  <c r="J99" i="114"/>
  <c r="U106" i="114"/>
  <c r="U120" i="114"/>
  <c r="U123" i="114"/>
  <c r="J134" i="114"/>
  <c r="U135" i="114"/>
  <c r="U138" i="114"/>
  <c r="U141" i="114"/>
  <c r="U146" i="114"/>
  <c r="I79" i="114"/>
  <c r="J81" i="114"/>
  <c r="U82" i="114"/>
  <c r="U103" i="114"/>
  <c r="U111" i="114"/>
  <c r="U114" i="114"/>
  <c r="J128" i="114"/>
  <c r="U149" i="114"/>
  <c r="U84" i="114"/>
  <c r="U86" i="114"/>
  <c r="J98" i="114"/>
  <c r="J112" i="114"/>
  <c r="J130" i="114"/>
  <c r="J133" i="114"/>
  <c r="U79" i="114"/>
  <c r="J87" i="114"/>
  <c r="J101" i="114"/>
  <c r="J123" i="114"/>
  <c r="U130" i="114"/>
  <c r="J136" i="114"/>
  <c r="U107" i="114"/>
  <c r="J120" i="114"/>
  <c r="J127" i="114"/>
  <c r="J79" i="114"/>
  <c r="U85" i="114"/>
  <c r="U104" i="114"/>
  <c r="J147" i="114"/>
  <c r="J76" i="114"/>
  <c r="U95" i="114"/>
  <c r="U125" i="114"/>
  <c r="H47" i="113"/>
  <c r="J114" i="114"/>
  <c r="U115" i="114"/>
  <c r="U139" i="114"/>
  <c r="J149" i="114"/>
  <c r="I83" i="114"/>
  <c r="U99" i="114"/>
  <c r="U136" i="114"/>
  <c r="U226" i="114"/>
  <c r="J229" i="114"/>
  <c r="U230" i="114"/>
  <c r="U227" i="114"/>
  <c r="I234" i="114"/>
  <c r="U237" i="114"/>
  <c r="J240" i="114"/>
  <c r="J245" i="114"/>
  <c r="U250" i="114"/>
  <c r="J253" i="114"/>
  <c r="U258" i="114"/>
  <c r="J261" i="114"/>
  <c r="U266" i="114"/>
  <c r="J269" i="114"/>
  <c r="U274" i="114"/>
  <c r="U282" i="114"/>
  <c r="J285" i="114"/>
  <c r="U290" i="114"/>
  <c r="J293" i="114"/>
  <c r="U298" i="114"/>
  <c r="J227" i="114"/>
  <c r="J232" i="114"/>
  <c r="J235" i="114"/>
  <c r="U238" i="114"/>
  <c r="J243" i="114"/>
  <c r="J244" i="114"/>
  <c r="U247" i="114"/>
  <c r="J250" i="114"/>
  <c r="U253" i="114"/>
  <c r="J255" i="114"/>
  <c r="U259" i="114"/>
  <c r="U265" i="114"/>
  <c r="J267" i="114"/>
  <c r="U270" i="114"/>
  <c r="J273" i="114"/>
  <c r="U277" i="114"/>
  <c r="J279" i="114"/>
  <c r="U283" i="114"/>
  <c r="U289" i="114"/>
  <c r="J291" i="114"/>
  <c r="U294" i="114"/>
  <c r="J297" i="114"/>
  <c r="I228" i="114"/>
  <c r="U229" i="114"/>
  <c r="U232" i="114"/>
  <c r="U246" i="114"/>
  <c r="J249" i="114"/>
  <c r="J252" i="114"/>
  <c r="U264" i="114"/>
  <c r="J272" i="114"/>
  <c r="U228" i="114"/>
  <c r="J230" i="114"/>
  <c r="J233" i="114"/>
  <c r="J238" i="114"/>
  <c r="U241" i="114"/>
  <c r="U245" i="114"/>
  <c r="J247" i="114"/>
  <c r="U257" i="114"/>
  <c r="J259" i="114"/>
  <c r="U262" i="114"/>
  <c r="J265" i="114"/>
  <c r="U281" i="114"/>
  <c r="J283" i="114"/>
  <c r="U286" i="114"/>
  <c r="J289" i="114"/>
  <c r="I233" i="114"/>
  <c r="I236" i="114"/>
  <c r="J239" i="114"/>
  <c r="J242" i="114"/>
  <c r="U252" i="114"/>
  <c r="U255" i="114"/>
  <c r="J257" i="114"/>
  <c r="J264" i="114"/>
  <c r="U272" i="114"/>
  <c r="J278" i="114"/>
  <c r="U280" i="114"/>
  <c r="J282" i="114"/>
  <c r="U288" i="114"/>
  <c r="U291" i="114"/>
  <c r="U299" i="114"/>
  <c r="U233" i="114"/>
  <c r="J236" i="114"/>
  <c r="U240" i="114"/>
  <c r="U248" i="114"/>
  <c r="J260" i="114"/>
  <c r="J263" i="114"/>
  <c r="U268" i="114"/>
  <c r="J270" i="114"/>
  <c r="U275" i="114"/>
  <c r="U287" i="114"/>
  <c r="J296" i="114"/>
  <c r="I226" i="114"/>
  <c r="U234" i="114"/>
  <c r="J241" i="114"/>
  <c r="J246" i="114"/>
  <c r="U254" i="114"/>
  <c r="J266" i="114"/>
  <c r="U267" i="114"/>
  <c r="J276" i="114"/>
  <c r="J284" i="114"/>
  <c r="J288" i="114"/>
  <c r="J295" i="114"/>
  <c r="J299" i="114"/>
  <c r="U236" i="114"/>
  <c r="I232" i="114"/>
  <c r="J228" i="114"/>
  <c r="N11" i="114"/>
  <c r="N10" i="114" s="1"/>
  <c r="N86" i="114"/>
  <c r="N85" i="114" s="1"/>
  <c r="U216" i="114"/>
  <c r="J212" i="114"/>
  <c r="U198" i="114"/>
  <c r="J183" i="114"/>
  <c r="U177" i="114"/>
  <c r="U172" i="114"/>
  <c r="J168" i="114"/>
  <c r="R11" i="114"/>
  <c r="R10" i="114" s="1"/>
  <c r="AI19" i="112" s="1"/>
  <c r="R236" i="114"/>
  <c r="R235" i="114" s="1"/>
  <c r="AI169" i="112" s="1"/>
  <c r="R161" i="114"/>
  <c r="R160" i="114" s="1"/>
  <c r="AI119" i="112" s="1"/>
  <c r="J152" i="114"/>
  <c r="J156" i="114"/>
  <c r="U158" i="114"/>
  <c r="U163" i="114"/>
  <c r="J166" i="114"/>
  <c r="J171" i="114"/>
  <c r="J179" i="114"/>
  <c r="U184" i="114"/>
  <c r="J187" i="114"/>
  <c r="U192" i="114"/>
  <c r="J195" i="114"/>
  <c r="U200" i="114"/>
  <c r="J203" i="114"/>
  <c r="U208" i="114"/>
  <c r="J211" i="114"/>
  <c r="J153" i="114"/>
  <c r="U154" i="114"/>
  <c r="I157" i="114"/>
  <c r="U159" i="114"/>
  <c r="U160" i="114"/>
  <c r="U161" i="114"/>
  <c r="J163" i="114"/>
  <c r="U173" i="114"/>
  <c r="J176" i="114"/>
  <c r="U181" i="114"/>
  <c r="J184" i="114"/>
  <c r="U189" i="114"/>
  <c r="J192" i="114"/>
  <c r="U197" i="114"/>
  <c r="J200" i="114"/>
  <c r="U201" i="114"/>
  <c r="U205" i="114"/>
  <c r="J208" i="114"/>
  <c r="J151" i="114"/>
  <c r="I154" i="114"/>
  <c r="J155" i="114"/>
  <c r="U157" i="114"/>
  <c r="J160" i="114"/>
  <c r="J161" i="114"/>
  <c r="J162" i="114"/>
  <c r="U166" i="114"/>
  <c r="U171" i="114"/>
  <c r="J174" i="114"/>
  <c r="U179" i="114"/>
  <c r="J182" i="114"/>
  <c r="U187" i="114"/>
  <c r="J190" i="114"/>
  <c r="U195" i="114"/>
  <c r="J198" i="114"/>
  <c r="J202" i="114"/>
  <c r="U203" i="114"/>
  <c r="J206" i="114"/>
  <c r="U211" i="114"/>
  <c r="J214" i="114"/>
  <c r="U152" i="114"/>
  <c r="U155" i="114"/>
  <c r="I160" i="114"/>
  <c r="J167" i="114"/>
  <c r="J178" i="114"/>
  <c r="U180" i="114"/>
  <c r="J193" i="114"/>
  <c r="J197" i="114"/>
  <c r="U199" i="114"/>
  <c r="J204" i="114"/>
  <c r="U206" i="114"/>
  <c r="U210" i="114"/>
  <c r="U214" i="114"/>
  <c r="J217" i="114"/>
  <c r="U222" i="114"/>
  <c r="J225" i="114"/>
  <c r="I153" i="114"/>
  <c r="I156" i="114"/>
  <c r="U165" i="114"/>
  <c r="J169" i="114"/>
  <c r="J173" i="114"/>
  <c r="U175" i="114"/>
  <c r="J185" i="114"/>
  <c r="J189" i="114"/>
  <c r="U191" i="114"/>
  <c r="U202" i="114"/>
  <c r="U209" i="114"/>
  <c r="J216" i="114"/>
  <c r="J154" i="114"/>
  <c r="J157" i="114"/>
  <c r="J172" i="114"/>
  <c r="U174" i="114"/>
  <c r="U176" i="114"/>
  <c r="J188" i="114"/>
  <c r="U190" i="114"/>
  <c r="U194" i="114"/>
  <c r="J210" i="114"/>
  <c r="U212" i="114"/>
  <c r="U219" i="114"/>
  <c r="J222" i="114"/>
  <c r="I152" i="114"/>
  <c r="I159" i="114"/>
  <c r="U164" i="114"/>
  <c r="J196" i="114"/>
  <c r="J199" i="114"/>
  <c r="U218" i="114"/>
  <c r="J220" i="114"/>
  <c r="U153" i="114"/>
  <c r="J159" i="114"/>
  <c r="U168" i="114"/>
  <c r="J170" i="114"/>
  <c r="J177" i="114"/>
  <c r="U183" i="114"/>
  <c r="U186" i="114"/>
  <c r="J207" i="114"/>
  <c r="J224" i="114"/>
  <c r="Q156" i="114"/>
  <c r="J175" i="114"/>
  <c r="J181" i="114"/>
  <c r="U182" i="114"/>
  <c r="U185" i="114"/>
  <c r="U188" i="114"/>
  <c r="U193" i="114"/>
  <c r="J209" i="114"/>
  <c r="J215" i="114"/>
  <c r="J223" i="114"/>
  <c r="J165" i="114"/>
  <c r="U156" i="114"/>
  <c r="Q11" i="114"/>
  <c r="Q10" i="114" s="1"/>
  <c r="Q161" i="114"/>
  <c r="Q160" i="114" s="1"/>
  <c r="P10" i="114"/>
  <c r="T156" i="114"/>
  <c r="Q236" i="114"/>
  <c r="Q235" i="114" s="1"/>
  <c r="Q86" i="114"/>
  <c r="Q85" i="114" s="1"/>
  <c r="P160" i="114"/>
  <c r="AQ375" i="72"/>
  <c r="E382" i="72" s="1"/>
  <c r="E332" i="72"/>
  <c r="AQ274" i="72"/>
  <c r="E281" i="72" s="1"/>
  <c r="AQ223" i="72"/>
  <c r="E231" i="72" s="1"/>
  <c r="E180" i="72"/>
  <c r="E129" i="72"/>
  <c r="G520" i="55" l="1"/>
  <c r="G521" i="55" s="1"/>
  <c r="A520" i="55"/>
  <c r="A541" i="55"/>
  <c r="H542" i="55"/>
  <c r="N263" i="116"/>
  <c r="A131" i="116"/>
  <c r="K360" i="116"/>
  <c r="L324" i="116" s="1"/>
  <c r="N229" i="116"/>
  <c r="K90" i="116"/>
  <c r="L54" i="116" s="1"/>
  <c r="N315" i="116"/>
  <c r="N291" i="116"/>
  <c r="N305" i="116"/>
  <c r="G541" i="55"/>
  <c r="G514" i="55"/>
  <c r="A514" i="55"/>
  <c r="H549" i="55"/>
  <c r="A549" i="55" s="1"/>
  <c r="A548" i="55"/>
  <c r="A521" i="55"/>
  <c r="A492" i="55"/>
  <c r="H493" i="55"/>
  <c r="A507" i="55"/>
  <c r="H508" i="55"/>
  <c r="H515" i="55"/>
  <c r="A170" i="60"/>
  <c r="F170" i="60" s="1"/>
  <c r="A161" i="60"/>
  <c r="B161" i="60" s="1"/>
  <c r="A197" i="60"/>
  <c r="D197" i="60" s="1"/>
  <c r="A129" i="60"/>
  <c r="B129" i="60" s="1"/>
  <c r="A185" i="60"/>
  <c r="F185" i="60" s="1"/>
  <c r="A120" i="60"/>
  <c r="A156" i="60"/>
  <c r="F156" i="60" s="1"/>
  <c r="A147" i="60"/>
  <c r="C147" i="60" s="1"/>
  <c r="A117" i="60"/>
  <c r="C117" i="60" s="1"/>
  <c r="A99" i="60"/>
  <c r="F99" i="60" s="1"/>
  <c r="A182" i="60"/>
  <c r="F182" i="60" s="1"/>
  <c r="A100" i="60"/>
  <c r="D100" i="60" s="1"/>
  <c r="A119" i="60"/>
  <c r="E119" i="60" s="1"/>
  <c r="A145" i="60"/>
  <c r="C145" i="60" s="1"/>
  <c r="A136" i="60"/>
  <c r="C136" i="60" s="1"/>
  <c r="A198" i="60"/>
  <c r="C198" i="60" s="1"/>
  <c r="A176" i="60"/>
  <c r="F176" i="60" s="1"/>
  <c r="A106" i="60"/>
  <c r="D106" i="60" s="1"/>
  <c r="A108" i="60"/>
  <c r="B108" i="60" s="1"/>
  <c r="A89" i="60"/>
  <c r="E89" i="60" s="1"/>
  <c r="A91" i="60"/>
  <c r="F91" i="60" s="1"/>
  <c r="A153" i="60"/>
  <c r="B153" i="60" s="1"/>
  <c r="A160" i="60"/>
  <c r="B160" i="60" s="1"/>
  <c r="A144" i="60"/>
  <c r="C144" i="60" s="1"/>
  <c r="A140" i="60"/>
  <c r="E140" i="60" s="1"/>
  <c r="A81" i="60"/>
  <c r="B81" i="60" s="1"/>
  <c r="A125" i="60"/>
  <c r="F125" i="60" s="1"/>
  <c r="A141" i="60"/>
  <c r="C141" i="60" s="1"/>
  <c r="A187" i="60"/>
  <c r="F187" i="60" s="1"/>
  <c r="A127" i="60"/>
  <c r="E127" i="60" s="1"/>
  <c r="A116" i="60"/>
  <c r="F116" i="60" s="1"/>
  <c r="A102" i="60"/>
  <c r="E102" i="60" s="1"/>
  <c r="A164" i="60"/>
  <c r="D164" i="60" s="1"/>
  <c r="A85" i="60"/>
  <c r="D85" i="60" s="1"/>
  <c r="A88" i="60"/>
  <c r="C88" i="60" s="1"/>
  <c r="A142" i="60"/>
  <c r="B142" i="60" s="1"/>
  <c r="A173" i="60"/>
  <c r="F173" i="60" s="1"/>
  <c r="A193" i="60"/>
  <c r="D193" i="60" s="1"/>
  <c r="A97" i="60"/>
  <c r="E97" i="60" s="1"/>
  <c r="A131" i="60"/>
  <c r="E131" i="60" s="1"/>
  <c r="A150" i="60"/>
  <c r="C150" i="60" s="1"/>
  <c r="A157" i="60"/>
  <c r="F157" i="60" s="1"/>
  <c r="A101" i="60"/>
  <c r="C101" i="60" s="1"/>
  <c r="A148" i="60"/>
  <c r="D148" i="60" s="1"/>
  <c r="A94" i="60"/>
  <c r="F94" i="60" s="1"/>
  <c r="A121" i="60"/>
  <c r="D121" i="60" s="1"/>
  <c r="A139" i="60"/>
  <c r="C139" i="60" s="1"/>
  <c r="A93" i="60"/>
  <c r="B93" i="60" s="1"/>
  <c r="A152" i="60"/>
  <c r="B152" i="60" s="1"/>
  <c r="A137" i="60"/>
  <c r="C137" i="60" s="1"/>
  <c r="A98" i="60"/>
  <c r="B98" i="60" s="1"/>
  <c r="A122" i="60"/>
  <c r="F122" i="60" s="1"/>
  <c r="A124" i="60"/>
  <c r="C124" i="60" s="1"/>
  <c r="A109" i="60"/>
  <c r="F109" i="60" s="1"/>
  <c r="A84" i="60"/>
  <c r="C84" i="60" s="1"/>
  <c r="A107" i="60"/>
  <c r="F107" i="60" s="1"/>
  <c r="A78" i="60"/>
  <c r="D78" i="60" s="1"/>
  <c r="A194" i="60"/>
  <c r="B194" i="60" s="1"/>
  <c r="A149" i="60"/>
  <c r="D149" i="60" s="1"/>
  <c r="A165" i="60"/>
  <c r="F165" i="60" s="1"/>
  <c r="A133" i="60"/>
  <c r="D133" i="60" s="1"/>
  <c r="A123" i="60"/>
  <c r="B123" i="60" s="1"/>
  <c r="A90" i="60"/>
  <c r="C90" i="60" s="1"/>
  <c r="A83" i="60"/>
  <c r="B83" i="60" s="1"/>
  <c r="A86" i="60"/>
  <c r="F86" i="60" s="1"/>
  <c r="A188" i="60"/>
  <c r="E188" i="60" s="1"/>
  <c r="A190" i="60"/>
  <c r="F190" i="60" s="1"/>
  <c r="A132" i="60"/>
  <c r="D132" i="60" s="1"/>
  <c r="A146" i="60"/>
  <c r="D146" i="60" s="1"/>
  <c r="A179" i="60"/>
  <c r="B179" i="60" s="1"/>
  <c r="A82" i="60"/>
  <c r="C82" i="60" s="1"/>
  <c r="A92" i="60"/>
  <c r="D92" i="60" s="1"/>
  <c r="A181" i="60"/>
  <c r="F181" i="60" s="1"/>
  <c r="A169" i="60"/>
  <c r="D169" i="60" s="1"/>
  <c r="A196" i="60"/>
  <c r="C196" i="60" s="1"/>
  <c r="A138" i="60"/>
  <c r="F138" i="60" s="1"/>
  <c r="A114" i="60"/>
  <c r="E114" i="60" s="1"/>
  <c r="A115" i="60"/>
  <c r="F115" i="60" s="1"/>
  <c r="A130" i="60"/>
  <c r="F130" i="60" s="1"/>
  <c r="A128" i="60"/>
  <c r="E128" i="60" s="1"/>
  <c r="A94" i="111"/>
  <c r="D94" i="111" s="1"/>
  <c r="B95" i="59" s="1"/>
  <c r="A185" i="111"/>
  <c r="E185" i="111" s="1"/>
  <c r="B77" i="60"/>
  <c r="C77" i="60"/>
  <c r="D77" i="60"/>
  <c r="E77" i="60"/>
  <c r="F77" i="60"/>
  <c r="F74" i="60"/>
  <c r="B74" i="60"/>
  <c r="C74" i="60"/>
  <c r="D74" i="60"/>
  <c r="E74" i="60"/>
  <c r="B73" i="60"/>
  <c r="C73" i="60"/>
  <c r="E73" i="60"/>
  <c r="F73" i="60"/>
  <c r="D73" i="60"/>
  <c r="F76" i="60"/>
  <c r="B76" i="60"/>
  <c r="C76" i="60"/>
  <c r="D76" i="60"/>
  <c r="E76" i="60"/>
  <c r="F72" i="60"/>
  <c r="B72" i="60"/>
  <c r="C72" i="60"/>
  <c r="D72" i="60"/>
  <c r="E72" i="60"/>
  <c r="B75" i="60"/>
  <c r="C75" i="60"/>
  <c r="D75" i="60"/>
  <c r="E75" i="60"/>
  <c r="F75" i="60"/>
  <c r="G548" i="55"/>
  <c r="G531" i="55"/>
  <c r="G534" i="55"/>
  <c r="H535" i="55"/>
  <c r="G492" i="55"/>
  <c r="G87" i="59"/>
  <c r="A87" i="59" s="1"/>
  <c r="A184" i="111"/>
  <c r="G184" i="59"/>
  <c r="A184" i="59" s="1"/>
  <c r="A151" i="111"/>
  <c r="F151" i="111" s="1"/>
  <c r="D155" i="59" s="1"/>
  <c r="A268" i="116"/>
  <c r="A267" i="116"/>
  <c r="A16" i="115"/>
  <c r="N232" i="116"/>
  <c r="G147" i="59"/>
  <c r="A147" i="59" s="1"/>
  <c r="G172" i="59"/>
  <c r="A172" i="59" s="1"/>
  <c r="N260" i="116"/>
  <c r="N267" i="116"/>
  <c r="A197" i="112"/>
  <c r="G144" i="59"/>
  <c r="A144" i="59" s="1"/>
  <c r="A49" i="115"/>
  <c r="G28" i="14"/>
  <c r="N233" i="116"/>
  <c r="N242" i="116"/>
  <c r="N165" i="113"/>
  <c r="N234" i="116"/>
  <c r="N265" i="116"/>
  <c r="A146" i="111"/>
  <c r="E146" i="111" s="1"/>
  <c r="C150" i="59" s="1"/>
  <c r="A261" i="116"/>
  <c r="N253" i="116"/>
  <c r="N238" i="116"/>
  <c r="A192" i="115"/>
  <c r="A182" i="115"/>
  <c r="A156" i="115"/>
  <c r="D113" i="116"/>
  <c r="D115" i="116" s="1"/>
  <c r="G157" i="59"/>
  <c r="A157" i="59" s="1"/>
  <c r="A165" i="115"/>
  <c r="A188" i="115"/>
  <c r="A171" i="115"/>
  <c r="D248" i="116"/>
  <c r="A194" i="59"/>
  <c r="G18" i="14"/>
  <c r="K360" i="113"/>
  <c r="L324" i="113" s="1"/>
  <c r="G25" i="14"/>
  <c r="A169" i="115"/>
  <c r="A151" i="115"/>
  <c r="E80" i="60"/>
  <c r="G138" i="59"/>
  <c r="A138" i="59" s="1"/>
  <c r="A190" i="111"/>
  <c r="F190" i="111" s="1"/>
  <c r="A167" i="115"/>
  <c r="A197" i="115"/>
  <c r="D80" i="60"/>
  <c r="D112" i="60"/>
  <c r="D113" i="60" s="1"/>
  <c r="F80" i="60"/>
  <c r="F105" i="60"/>
  <c r="C80" i="60"/>
  <c r="A196" i="111"/>
  <c r="F196" i="111" s="1"/>
  <c r="A198" i="59"/>
  <c r="E86" i="111"/>
  <c r="C87" i="59" s="1"/>
  <c r="A199" i="59"/>
  <c r="A196" i="59"/>
  <c r="A197" i="59"/>
  <c r="A195" i="59"/>
  <c r="A193" i="59"/>
  <c r="A187" i="59"/>
  <c r="A191" i="59"/>
  <c r="A186" i="111"/>
  <c r="B186" i="111" s="1"/>
  <c r="G185" i="59"/>
  <c r="A185" i="59" s="1"/>
  <c r="A192" i="59"/>
  <c r="G182" i="59"/>
  <c r="A182" i="59" s="1"/>
  <c r="G181" i="59"/>
  <c r="A181" i="59" s="1"/>
  <c r="G179" i="59"/>
  <c r="A179" i="59" s="1"/>
  <c r="G183" i="59"/>
  <c r="A183" i="59" s="1"/>
  <c r="G180" i="59"/>
  <c r="A180" i="59" s="1"/>
  <c r="G176" i="59"/>
  <c r="A176" i="59" s="1"/>
  <c r="G170" i="59"/>
  <c r="A170" i="59" s="1"/>
  <c r="G174" i="59"/>
  <c r="A174" i="59" s="1"/>
  <c r="G175" i="59"/>
  <c r="A175" i="59" s="1"/>
  <c r="G173" i="59"/>
  <c r="A173" i="59" s="1"/>
  <c r="A161" i="111"/>
  <c r="C161" i="111" s="1"/>
  <c r="G164" i="59"/>
  <c r="A164" i="59" s="1"/>
  <c r="G163" i="59"/>
  <c r="A163" i="59" s="1"/>
  <c r="G162" i="59"/>
  <c r="A162" i="59" s="1"/>
  <c r="G166" i="59"/>
  <c r="A166" i="59" s="1"/>
  <c r="G167" i="59"/>
  <c r="A167" i="59" s="1"/>
  <c r="G156" i="59"/>
  <c r="A156" i="59" s="1"/>
  <c r="A150" i="111"/>
  <c r="F150" i="111" s="1"/>
  <c r="D154" i="59" s="1"/>
  <c r="G158" i="59"/>
  <c r="A158" i="59" s="1"/>
  <c r="G151" i="59"/>
  <c r="A151" i="59" s="1"/>
  <c r="G152" i="59"/>
  <c r="A152" i="59" s="1"/>
  <c r="G149" i="59"/>
  <c r="A149" i="59" s="1"/>
  <c r="G148" i="59"/>
  <c r="A148" i="59" s="1"/>
  <c r="G141" i="59"/>
  <c r="A141" i="59" s="1"/>
  <c r="G140" i="59"/>
  <c r="A140" i="59" s="1"/>
  <c r="G139" i="59"/>
  <c r="A139" i="59" s="1"/>
  <c r="G143" i="59"/>
  <c r="A143" i="59" s="1"/>
  <c r="G142" i="59"/>
  <c r="A142" i="59" s="1"/>
  <c r="G133" i="59"/>
  <c r="A133" i="59" s="1"/>
  <c r="G132" i="59"/>
  <c r="A132" i="59" s="1"/>
  <c r="G134" i="59"/>
  <c r="A134" i="59" s="1"/>
  <c r="G135" i="59"/>
  <c r="A135" i="59" s="1"/>
  <c r="G136" i="59"/>
  <c r="A136" i="59" s="1"/>
  <c r="G131" i="59"/>
  <c r="A131" i="59" s="1"/>
  <c r="G122" i="59"/>
  <c r="A122" i="59" s="1"/>
  <c r="G119" i="59"/>
  <c r="A119" i="59" s="1"/>
  <c r="G121" i="59"/>
  <c r="A121" i="59" s="1"/>
  <c r="G125" i="59"/>
  <c r="A125" i="59" s="1"/>
  <c r="G124" i="59"/>
  <c r="A124" i="59" s="1"/>
  <c r="G123" i="59"/>
  <c r="A123" i="59" s="1"/>
  <c r="G120" i="59"/>
  <c r="A120" i="59" s="1"/>
  <c r="G116" i="59"/>
  <c r="A116" i="59" s="1"/>
  <c r="G114" i="59"/>
  <c r="A114" i="59" s="1"/>
  <c r="G117" i="59"/>
  <c r="A117" i="59" s="1"/>
  <c r="G115" i="59"/>
  <c r="A115" i="59" s="1"/>
  <c r="G106" i="59"/>
  <c r="A106" i="59" s="1"/>
  <c r="G72" i="59"/>
  <c r="A72" i="59" s="1"/>
  <c r="A72" i="111"/>
  <c r="B72" i="111" s="1"/>
  <c r="G107" i="59"/>
  <c r="A107" i="59" s="1"/>
  <c r="G82" i="59"/>
  <c r="A82" i="59" s="1"/>
  <c r="G80" i="59"/>
  <c r="A80" i="59" s="1"/>
  <c r="G76" i="59"/>
  <c r="A76" i="59" s="1"/>
  <c r="G75" i="59"/>
  <c r="A75" i="59" s="1"/>
  <c r="G108" i="59"/>
  <c r="A108" i="59" s="1"/>
  <c r="G77" i="59"/>
  <c r="A77" i="59" s="1"/>
  <c r="G71" i="59"/>
  <c r="G85" i="59"/>
  <c r="A85" i="59" s="1"/>
  <c r="G74" i="59"/>
  <c r="A74" i="59" s="1"/>
  <c r="G81" i="59"/>
  <c r="A81" i="59" s="1"/>
  <c r="G109" i="59"/>
  <c r="A109" i="59" s="1"/>
  <c r="G84" i="59"/>
  <c r="A84" i="59" s="1"/>
  <c r="G83" i="59"/>
  <c r="A83" i="59" s="1"/>
  <c r="G88" i="59"/>
  <c r="A88" i="59" s="1"/>
  <c r="G100" i="59"/>
  <c r="A100" i="59" s="1"/>
  <c r="A88" i="111"/>
  <c r="D88" i="111" s="1"/>
  <c r="B89" i="59" s="1"/>
  <c r="G101" i="59"/>
  <c r="A101" i="59" s="1"/>
  <c r="D86" i="111"/>
  <c r="B87" i="59" s="1"/>
  <c r="G97" i="59"/>
  <c r="A97" i="59" s="1"/>
  <c r="G91" i="59"/>
  <c r="A91" i="59" s="1"/>
  <c r="G98" i="59"/>
  <c r="A98" i="59" s="1"/>
  <c r="G92" i="59"/>
  <c r="A92" i="59" s="1"/>
  <c r="C86" i="111"/>
  <c r="G90" i="59"/>
  <c r="A90" i="59" s="1"/>
  <c r="B86" i="111"/>
  <c r="G99" i="59"/>
  <c r="A99" i="59" s="1"/>
  <c r="A92" i="111"/>
  <c r="C92" i="111" s="1"/>
  <c r="A160" i="111"/>
  <c r="F160" i="111" s="1"/>
  <c r="D164" i="59" s="1"/>
  <c r="A174" i="111"/>
  <c r="C174" i="111" s="1"/>
  <c r="C143" i="111"/>
  <c r="A158" i="111"/>
  <c r="C158" i="111" s="1"/>
  <c r="A152" i="111"/>
  <c r="E152" i="111" s="1"/>
  <c r="C156" i="59" s="1"/>
  <c r="F143" i="111"/>
  <c r="D147" i="59" s="1"/>
  <c r="A162" i="111"/>
  <c r="E162" i="111" s="1"/>
  <c r="C166" i="59" s="1"/>
  <c r="B104" i="60"/>
  <c r="B105" i="60" s="1"/>
  <c r="A90" i="111"/>
  <c r="F90" i="111" s="1"/>
  <c r="D91" i="59" s="1"/>
  <c r="A103" i="111"/>
  <c r="F103" i="111" s="1"/>
  <c r="C104" i="60"/>
  <c r="C105" i="60" s="1"/>
  <c r="D104" i="60"/>
  <c r="D105" i="60" s="1"/>
  <c r="E104" i="60"/>
  <c r="E105" i="60" s="1"/>
  <c r="A178" i="111"/>
  <c r="D178" i="111" s="1"/>
  <c r="B182" i="59" s="1"/>
  <c r="E143" i="111"/>
  <c r="C147" i="59" s="1"/>
  <c r="D143" i="111"/>
  <c r="B147" i="59" s="1"/>
  <c r="A133" i="111"/>
  <c r="A126" i="111"/>
  <c r="D126" i="111" s="1"/>
  <c r="B130" i="59" s="1"/>
  <c r="A194" i="111"/>
  <c r="F194" i="111" s="1"/>
  <c r="A136" i="111"/>
  <c r="E136" i="111" s="1"/>
  <c r="C140" i="59" s="1"/>
  <c r="A188" i="111"/>
  <c r="D188" i="111" s="1"/>
  <c r="B192" i="59" s="1"/>
  <c r="A137" i="111"/>
  <c r="C137" i="111" s="1"/>
  <c r="A82" i="111"/>
  <c r="C82" i="111" s="1"/>
  <c r="AI184" i="112"/>
  <c r="A117" i="111"/>
  <c r="A73" i="111"/>
  <c r="F73" i="111" s="1"/>
  <c r="D74" i="59" s="1"/>
  <c r="A101" i="111"/>
  <c r="A107" i="111"/>
  <c r="D107" i="111" s="1"/>
  <c r="B108" i="59" s="1"/>
  <c r="D338" i="116"/>
  <c r="H338" i="116" s="1"/>
  <c r="D158" i="116"/>
  <c r="H158" i="116" s="1"/>
  <c r="A144" i="111"/>
  <c r="F144" i="111" s="1"/>
  <c r="D148" i="59" s="1"/>
  <c r="N241" i="116"/>
  <c r="A227" i="116"/>
  <c r="A260" i="116"/>
  <c r="N249" i="116"/>
  <c r="A186" i="115"/>
  <c r="S185" i="115"/>
  <c r="A200" i="59"/>
  <c r="G165" i="59"/>
  <c r="A165" i="59" s="1"/>
  <c r="A142" i="111"/>
  <c r="G146" i="59"/>
  <c r="A146" i="59" s="1"/>
  <c r="N237" i="116"/>
  <c r="N246" i="116"/>
  <c r="A173" i="115"/>
  <c r="A155" i="115"/>
  <c r="N110" i="116"/>
  <c r="A153" i="115"/>
  <c r="A162" i="115"/>
  <c r="A166" i="115"/>
  <c r="A180" i="115"/>
  <c r="A164" i="115"/>
  <c r="N269" i="116"/>
  <c r="N239" i="116"/>
  <c r="A170" i="111"/>
  <c r="B170" i="111" s="1"/>
  <c r="A149" i="111"/>
  <c r="A154" i="111"/>
  <c r="D154" i="111" s="1"/>
  <c r="B158" i="59" s="1"/>
  <c r="A145" i="111"/>
  <c r="B145" i="111" s="1"/>
  <c r="G154" i="59"/>
  <c r="A154" i="59" s="1"/>
  <c r="J270" i="116"/>
  <c r="L231" i="116" s="1"/>
  <c r="N257" i="116"/>
  <c r="N107" i="116"/>
  <c r="N102" i="116"/>
  <c r="J90" i="116"/>
  <c r="L51" i="116" s="1"/>
  <c r="E180" i="111"/>
  <c r="C184" i="59" s="1"/>
  <c r="A190" i="59"/>
  <c r="D203" i="116"/>
  <c r="H203" i="116" s="1"/>
  <c r="A255" i="116"/>
  <c r="N235" i="116"/>
  <c r="A165" i="116"/>
  <c r="A181" i="115"/>
  <c r="A161" i="115"/>
  <c r="A170" i="115"/>
  <c r="A157" i="115"/>
  <c r="A196" i="115"/>
  <c r="A325" i="115"/>
  <c r="S335" i="115"/>
  <c r="N261" i="116"/>
  <c r="N266" i="116"/>
  <c r="N248" i="116"/>
  <c r="A193" i="111"/>
  <c r="B193" i="111" s="1"/>
  <c r="A176" i="111"/>
  <c r="D176" i="111" s="1"/>
  <c r="B180" i="59" s="1"/>
  <c r="A155" i="111"/>
  <c r="G159" i="59"/>
  <c r="A159" i="59" s="1"/>
  <c r="A181" i="111"/>
  <c r="F180" i="111"/>
  <c r="D184" i="59" s="1"/>
  <c r="C180" i="111"/>
  <c r="N254" i="116"/>
  <c r="A176" i="116"/>
  <c r="L252" i="116"/>
  <c r="N245" i="116"/>
  <c r="N268" i="116"/>
  <c r="N256" i="116"/>
  <c r="B180" i="111"/>
  <c r="N252" i="116"/>
  <c r="A229" i="116"/>
  <c r="A159" i="115"/>
  <c r="N154" i="116"/>
  <c r="N33" i="116"/>
  <c r="A187" i="115"/>
  <c r="A176" i="115"/>
  <c r="A177" i="115"/>
  <c r="A189" i="115"/>
  <c r="N230" i="116"/>
  <c r="A270" i="116"/>
  <c r="A258" i="116"/>
  <c r="A138" i="111"/>
  <c r="C138" i="111" s="1"/>
  <c r="A153" i="112"/>
  <c r="G96" i="59"/>
  <c r="A96" i="59" s="1"/>
  <c r="A91" i="111"/>
  <c r="E91" i="111" s="1"/>
  <c r="C92" i="59" s="1"/>
  <c r="A125" i="111"/>
  <c r="A240" i="112"/>
  <c r="S235" i="112"/>
  <c r="A196" i="112"/>
  <c r="S185" i="112"/>
  <c r="A93" i="111"/>
  <c r="A97" i="111"/>
  <c r="C97" i="111" s="1"/>
  <c r="G93" i="59"/>
  <c r="A93" i="59" s="1"/>
  <c r="A392" i="112"/>
  <c r="S385" i="112"/>
  <c r="A124" i="112"/>
  <c r="S135" i="112"/>
  <c r="C111" i="60"/>
  <c r="C112" i="60" s="1"/>
  <c r="C113" i="60" s="1"/>
  <c r="A84" i="111"/>
  <c r="D84" i="111" s="1"/>
  <c r="B85" i="59" s="1"/>
  <c r="A83" i="111"/>
  <c r="E83" i="111" s="1"/>
  <c r="C84" i="59" s="1"/>
  <c r="A102" i="111"/>
  <c r="E102" i="111" s="1"/>
  <c r="C103" i="59" s="1"/>
  <c r="E111" i="60"/>
  <c r="E112" i="60" s="1"/>
  <c r="E113" i="60" s="1"/>
  <c r="B111" i="60"/>
  <c r="B112" i="60" s="1"/>
  <c r="B113" i="60" s="1"/>
  <c r="A116" i="111"/>
  <c r="F116" i="111" s="1"/>
  <c r="D117" i="59" s="1"/>
  <c r="A95" i="111"/>
  <c r="E95" i="111" s="1"/>
  <c r="C96" i="59" s="1"/>
  <c r="G73" i="59"/>
  <c r="A73" i="59" s="1"/>
  <c r="F111" i="60"/>
  <c r="F112" i="60" s="1"/>
  <c r="F113" i="60" s="1"/>
  <c r="G20" i="14"/>
  <c r="G17" i="14"/>
  <c r="A299" i="112"/>
  <c r="S285" i="112"/>
  <c r="K315" i="113"/>
  <c r="L279" i="113" s="1"/>
  <c r="A70" i="111"/>
  <c r="E70" i="111" s="1"/>
  <c r="C71" i="59" s="1"/>
  <c r="A98" i="112"/>
  <c r="S85" i="112"/>
  <c r="G14" i="14"/>
  <c r="A15" i="61"/>
  <c r="G13" i="14"/>
  <c r="A32" i="112"/>
  <c r="S35" i="112"/>
  <c r="N104" i="116"/>
  <c r="N114" i="116"/>
  <c r="A128" i="116"/>
  <c r="A128" i="115"/>
  <c r="S135" i="115"/>
  <c r="N126" i="116"/>
  <c r="G23" i="14"/>
  <c r="A59" i="115"/>
  <c r="S85" i="115"/>
  <c r="G22" i="14"/>
  <c r="A20" i="115"/>
  <c r="A11" i="115"/>
  <c r="A24" i="61"/>
  <c r="A22" i="115"/>
  <c r="S35" i="115"/>
  <c r="A50" i="115"/>
  <c r="A36" i="115"/>
  <c r="A23" i="115"/>
  <c r="A177" i="111"/>
  <c r="A187" i="111"/>
  <c r="A139" i="111"/>
  <c r="A175" i="111"/>
  <c r="A173" i="111"/>
  <c r="A166" i="111"/>
  <c r="C134" i="111"/>
  <c r="E134" i="111"/>
  <c r="C138" i="59" s="1"/>
  <c r="B134" i="111"/>
  <c r="D134" i="111"/>
  <c r="B138" i="59" s="1"/>
  <c r="F134" i="111"/>
  <c r="D138" i="59" s="1"/>
  <c r="A195" i="111"/>
  <c r="A172" i="111"/>
  <c r="C153" i="111"/>
  <c r="F153" i="111"/>
  <c r="D157" i="59" s="1"/>
  <c r="E153" i="111"/>
  <c r="C157" i="59" s="1"/>
  <c r="B153" i="111"/>
  <c r="D153" i="111"/>
  <c r="B157" i="59" s="1"/>
  <c r="A164" i="111"/>
  <c r="A135" i="111"/>
  <c r="D151" i="111"/>
  <c r="B155" i="59" s="1"/>
  <c r="D184" i="111"/>
  <c r="B188" i="59" s="1"/>
  <c r="F184" i="111"/>
  <c r="C184" i="111"/>
  <c r="B184" i="111"/>
  <c r="E184" i="111"/>
  <c r="A183" i="111"/>
  <c r="A171" i="111"/>
  <c r="A163" i="111"/>
  <c r="A148" i="111"/>
  <c r="F140" i="111"/>
  <c r="D144" i="59" s="1"/>
  <c r="E140" i="111"/>
  <c r="C144" i="59" s="1"/>
  <c r="C140" i="111"/>
  <c r="B140" i="111"/>
  <c r="D140" i="111"/>
  <c r="B144" i="59" s="1"/>
  <c r="A192" i="111"/>
  <c r="A169" i="111"/>
  <c r="A182" i="111"/>
  <c r="A156" i="111"/>
  <c r="A159" i="111"/>
  <c r="A191" i="111"/>
  <c r="D168" i="111"/>
  <c r="B172" i="59" s="1"/>
  <c r="C168" i="111"/>
  <c r="F168" i="111"/>
  <c r="D172" i="59" s="1"/>
  <c r="E168" i="111"/>
  <c r="C172" i="59" s="1"/>
  <c r="B168" i="111"/>
  <c r="E167" i="111"/>
  <c r="C171" i="59" s="1"/>
  <c r="C167" i="111"/>
  <c r="B167" i="111"/>
  <c r="F167" i="111"/>
  <c r="D171" i="59" s="1"/>
  <c r="D167" i="111"/>
  <c r="B171" i="59" s="1"/>
  <c r="A189" i="111"/>
  <c r="A179" i="111"/>
  <c r="A147" i="111"/>
  <c r="A96" i="111"/>
  <c r="A106" i="111"/>
  <c r="A114" i="111"/>
  <c r="A110" i="111"/>
  <c r="A87" i="111"/>
  <c r="A85" i="111"/>
  <c r="A74" i="111"/>
  <c r="A131" i="111"/>
  <c r="A132" i="111"/>
  <c r="D122" i="111"/>
  <c r="B123" i="59" s="1"/>
  <c r="F122" i="111"/>
  <c r="D123" i="59" s="1"/>
  <c r="C122" i="111"/>
  <c r="E122" i="111"/>
  <c r="C123" i="59" s="1"/>
  <c r="B122" i="111"/>
  <c r="A81" i="111"/>
  <c r="A69" i="111"/>
  <c r="A79" i="111"/>
  <c r="A100" i="111"/>
  <c r="A118" i="111"/>
  <c r="A89" i="111"/>
  <c r="A109" i="111"/>
  <c r="A112" i="111"/>
  <c r="A76" i="111"/>
  <c r="A128" i="111"/>
  <c r="A108" i="111"/>
  <c r="A123" i="111"/>
  <c r="A111" i="111"/>
  <c r="A127" i="111"/>
  <c r="A80" i="111"/>
  <c r="A129" i="111"/>
  <c r="A121" i="111"/>
  <c r="A113" i="111"/>
  <c r="A99" i="111"/>
  <c r="A130" i="111"/>
  <c r="A120" i="111"/>
  <c r="B78" i="111"/>
  <c r="D78" i="111"/>
  <c r="C78" i="111"/>
  <c r="F78" i="111"/>
  <c r="E78" i="111"/>
  <c r="A71" i="111"/>
  <c r="F75" i="111"/>
  <c r="D76" i="59" s="1"/>
  <c r="B75" i="111"/>
  <c r="E75" i="111"/>
  <c r="C76" i="59" s="1"/>
  <c r="D75" i="111"/>
  <c r="B76" i="59" s="1"/>
  <c r="C75" i="111"/>
  <c r="A124" i="111"/>
  <c r="A105" i="111"/>
  <c r="A104" i="111"/>
  <c r="A115" i="111"/>
  <c r="A98" i="111"/>
  <c r="E174" i="60"/>
  <c r="D174" i="60"/>
  <c r="C174" i="60"/>
  <c r="F174" i="60"/>
  <c r="B174" i="60"/>
  <c r="E178" i="60"/>
  <c r="D178" i="60"/>
  <c r="F178" i="60"/>
  <c r="C178" i="60"/>
  <c r="B178" i="60"/>
  <c r="E177" i="60"/>
  <c r="D177" i="60"/>
  <c r="B177" i="60"/>
  <c r="F177" i="60"/>
  <c r="C177" i="60"/>
  <c r="D163" i="60"/>
  <c r="F163" i="60"/>
  <c r="E163" i="60"/>
  <c r="C163" i="60"/>
  <c r="B163" i="60"/>
  <c r="D172" i="60"/>
  <c r="F172" i="60"/>
  <c r="E172" i="60"/>
  <c r="B172" i="60"/>
  <c r="C172" i="60"/>
  <c r="D166" i="60"/>
  <c r="C166" i="60"/>
  <c r="B166" i="60"/>
  <c r="F166" i="60"/>
  <c r="E166" i="60"/>
  <c r="E180" i="60"/>
  <c r="D180" i="60"/>
  <c r="C180" i="60"/>
  <c r="B180" i="60"/>
  <c r="F180" i="60"/>
  <c r="D155" i="60"/>
  <c r="F155" i="60"/>
  <c r="B155" i="60"/>
  <c r="E155" i="60"/>
  <c r="C155" i="60"/>
  <c r="D171" i="60"/>
  <c r="E171" i="60"/>
  <c r="C171" i="60"/>
  <c r="B171" i="60"/>
  <c r="F171" i="60"/>
  <c r="D162" i="60"/>
  <c r="C162" i="60"/>
  <c r="B162" i="60"/>
  <c r="E162" i="60"/>
  <c r="F162" i="60"/>
  <c r="D158" i="60"/>
  <c r="E158" i="60"/>
  <c r="C158" i="60"/>
  <c r="F158" i="60"/>
  <c r="B158" i="60"/>
  <c r="D168" i="60"/>
  <c r="F168" i="60"/>
  <c r="B168" i="60"/>
  <c r="E168" i="60"/>
  <c r="C168" i="60"/>
  <c r="E195" i="60"/>
  <c r="D195" i="60"/>
  <c r="F195" i="60"/>
  <c r="C195" i="60"/>
  <c r="B195" i="60"/>
  <c r="E192" i="60"/>
  <c r="D192" i="60"/>
  <c r="C192" i="60"/>
  <c r="B192" i="60"/>
  <c r="F192" i="60"/>
  <c r="D154" i="60"/>
  <c r="E154" i="60"/>
  <c r="C154" i="60"/>
  <c r="B154" i="60"/>
  <c r="F154" i="60"/>
  <c r="E186" i="60"/>
  <c r="D186" i="60"/>
  <c r="C186" i="60"/>
  <c r="B186" i="60"/>
  <c r="F186" i="60"/>
  <c r="E189" i="60"/>
  <c r="D189" i="60"/>
  <c r="F189" i="60"/>
  <c r="C189" i="60"/>
  <c r="B189" i="60"/>
  <c r="E184" i="60"/>
  <c r="D184" i="60"/>
  <c r="F184" i="60"/>
  <c r="C184" i="60"/>
  <c r="B184" i="60"/>
  <c r="C96" i="60"/>
  <c r="D96" i="60"/>
  <c r="B96" i="60"/>
  <c r="E96" i="60"/>
  <c r="A121" i="115"/>
  <c r="A129" i="115"/>
  <c r="A110" i="115"/>
  <c r="A125" i="115"/>
  <c r="A124" i="115"/>
  <c r="L207" i="116"/>
  <c r="G507" i="55"/>
  <c r="A179" i="115"/>
  <c r="A200" i="115"/>
  <c r="A152" i="115"/>
  <c r="A174" i="115"/>
  <c r="A191" i="115"/>
  <c r="A194" i="115"/>
  <c r="A183" i="115"/>
  <c r="A168" i="115"/>
  <c r="M180" i="116"/>
  <c r="L162" i="116" s="1"/>
  <c r="A170" i="116"/>
  <c r="A175" i="116"/>
  <c r="A144" i="115"/>
  <c r="A101" i="115"/>
  <c r="L117" i="116"/>
  <c r="A150" i="115"/>
  <c r="A127" i="115"/>
  <c r="A116" i="115"/>
  <c r="A42" i="116"/>
  <c r="N168" i="116"/>
  <c r="A138" i="116"/>
  <c r="K270" i="116"/>
  <c r="L234" i="116" s="1"/>
  <c r="N145" i="116"/>
  <c r="A137" i="116"/>
  <c r="N143" i="116"/>
  <c r="N158" i="116"/>
  <c r="A180" i="116"/>
  <c r="N142" i="116"/>
  <c r="N342" i="116"/>
  <c r="A119" i="115"/>
  <c r="A138" i="115"/>
  <c r="A126" i="115"/>
  <c r="N135" i="116"/>
  <c r="A145" i="115"/>
  <c r="N155" i="116"/>
  <c r="N139" i="116"/>
  <c r="A164" i="116"/>
  <c r="N157" i="116"/>
  <c r="D68" i="116"/>
  <c r="D70" i="116" s="1"/>
  <c r="N70" i="116"/>
  <c r="N138" i="116"/>
  <c r="N144" i="116"/>
  <c r="N178" i="116"/>
  <c r="N137" i="116"/>
  <c r="A350" i="116"/>
  <c r="A131" i="115"/>
  <c r="A149" i="115"/>
  <c r="A134" i="115"/>
  <c r="A104" i="115"/>
  <c r="N159" i="116"/>
  <c r="N163" i="116"/>
  <c r="A171" i="116"/>
  <c r="N161" i="116"/>
  <c r="N166" i="116"/>
  <c r="A266" i="116"/>
  <c r="N262" i="116"/>
  <c r="N156" i="116"/>
  <c r="N167" i="116"/>
  <c r="N140" i="116"/>
  <c r="A348" i="115"/>
  <c r="N150" i="116"/>
  <c r="N160" i="116"/>
  <c r="N149" i="116"/>
  <c r="N347" i="116"/>
  <c r="A179" i="116"/>
  <c r="N146" i="116"/>
  <c r="N59" i="116"/>
  <c r="N175" i="116"/>
  <c r="A305" i="115"/>
  <c r="N325" i="116"/>
  <c r="A137" i="115"/>
  <c r="A111" i="115"/>
  <c r="A112" i="115"/>
  <c r="A139" i="116"/>
  <c r="N164" i="116"/>
  <c r="N60" i="116"/>
  <c r="A115" i="115"/>
  <c r="A315" i="115"/>
  <c r="N179" i="116"/>
  <c r="N180" i="116"/>
  <c r="A172" i="116"/>
  <c r="N171" i="116"/>
  <c r="A317" i="115"/>
  <c r="A349" i="116"/>
  <c r="I132" i="116"/>
  <c r="I135" i="116" s="1"/>
  <c r="A174" i="116"/>
  <c r="N148" i="116"/>
  <c r="N176" i="116"/>
  <c r="I177" i="116"/>
  <c r="I180" i="116" s="1"/>
  <c r="A178" i="116"/>
  <c r="D293" i="116"/>
  <c r="H293" i="116" s="1"/>
  <c r="A228" i="116"/>
  <c r="A263" i="116"/>
  <c r="N228" i="116"/>
  <c r="A254" i="116"/>
  <c r="A269" i="116"/>
  <c r="A226" i="116"/>
  <c r="N250" i="116"/>
  <c r="N255" i="116"/>
  <c r="A264" i="116"/>
  <c r="A256" i="116"/>
  <c r="N264" i="116"/>
  <c r="N231" i="116"/>
  <c r="N247" i="116"/>
  <c r="N251" i="116"/>
  <c r="A257" i="116"/>
  <c r="A265" i="116"/>
  <c r="N236" i="116"/>
  <c r="N244" i="116"/>
  <c r="N258" i="116"/>
  <c r="N240" i="116"/>
  <c r="N259" i="116"/>
  <c r="N227" i="116"/>
  <c r="A166" i="116"/>
  <c r="N151" i="116"/>
  <c r="A359" i="116"/>
  <c r="N153" i="116"/>
  <c r="N136" i="116"/>
  <c r="A309" i="115"/>
  <c r="A136" i="116"/>
  <c r="N174" i="116"/>
  <c r="A169" i="116"/>
  <c r="N170" i="116"/>
  <c r="A177" i="116"/>
  <c r="N172" i="116"/>
  <c r="N86" i="116"/>
  <c r="A123" i="115"/>
  <c r="A323" i="115"/>
  <c r="N173" i="116"/>
  <c r="N177" i="116"/>
  <c r="A168" i="116"/>
  <c r="N165" i="116"/>
  <c r="A105" i="115"/>
  <c r="M90" i="116"/>
  <c r="L73" i="116" s="1"/>
  <c r="A259" i="116"/>
  <c r="N243" i="116"/>
  <c r="N226" i="116"/>
  <c r="A46" i="115"/>
  <c r="A25" i="115"/>
  <c r="N1" i="116"/>
  <c r="A4" i="115"/>
  <c r="A21" i="115"/>
  <c r="A29" i="115"/>
  <c r="A6" i="115"/>
  <c r="A13" i="115"/>
  <c r="A42" i="115"/>
  <c r="A19" i="115"/>
  <c r="A12" i="115"/>
  <c r="A47" i="115"/>
  <c r="A26" i="115"/>
  <c r="A7" i="115"/>
  <c r="A15" i="115"/>
  <c r="A8" i="115"/>
  <c r="A10" i="115"/>
  <c r="A34" i="115"/>
  <c r="A45" i="115"/>
  <c r="A5" i="115"/>
  <c r="A18" i="115"/>
  <c r="A24" i="115"/>
  <c r="A9" i="115"/>
  <c r="A17" i="115"/>
  <c r="A31" i="115"/>
  <c r="A32" i="115"/>
  <c r="A38" i="115"/>
  <c r="A33" i="115"/>
  <c r="A40" i="115"/>
  <c r="A39" i="115"/>
  <c r="A27" i="115"/>
  <c r="A28" i="115"/>
  <c r="A35" i="115"/>
  <c r="A30" i="115"/>
  <c r="A48" i="115"/>
  <c r="A2" i="115"/>
  <c r="A3" i="115"/>
  <c r="A41" i="115"/>
  <c r="A43" i="115"/>
  <c r="A44" i="115"/>
  <c r="A14" i="115"/>
  <c r="N225" i="113"/>
  <c r="N218" i="113"/>
  <c r="N214" i="113"/>
  <c r="N189" i="113"/>
  <c r="N185" i="113"/>
  <c r="A161" i="112"/>
  <c r="A154" i="112"/>
  <c r="A156" i="112"/>
  <c r="A372" i="112"/>
  <c r="A188" i="112"/>
  <c r="D158" i="113"/>
  <c r="D160" i="113" s="1"/>
  <c r="A373" i="112"/>
  <c r="A381" i="112"/>
  <c r="A182" i="112"/>
  <c r="N187" i="113"/>
  <c r="A175" i="112"/>
  <c r="A368" i="112"/>
  <c r="A168" i="112"/>
  <c r="K135" i="113"/>
  <c r="L99" i="113" s="1"/>
  <c r="D338" i="113"/>
  <c r="D340" i="113" s="1"/>
  <c r="A194" i="112"/>
  <c r="A370" i="112"/>
  <c r="K90" i="113"/>
  <c r="L54" i="113" s="1"/>
  <c r="N217" i="113"/>
  <c r="A164" i="112"/>
  <c r="A293" i="112"/>
  <c r="A354" i="112"/>
  <c r="A353" i="113"/>
  <c r="N197" i="113"/>
  <c r="A190" i="112"/>
  <c r="A158" i="112"/>
  <c r="A198" i="112"/>
  <c r="N222" i="113"/>
  <c r="A195" i="112"/>
  <c r="A191" i="112"/>
  <c r="A394" i="112"/>
  <c r="A371" i="112"/>
  <c r="A155" i="112"/>
  <c r="A177" i="112"/>
  <c r="A350" i="113"/>
  <c r="D68" i="113"/>
  <c r="D70" i="113" s="1"/>
  <c r="A221" i="113"/>
  <c r="A186" i="112"/>
  <c r="A166" i="112"/>
  <c r="A170" i="112"/>
  <c r="A369" i="112"/>
  <c r="A169" i="112"/>
  <c r="L180" i="113"/>
  <c r="L152" i="113" s="1"/>
  <c r="A362" i="112"/>
  <c r="N167" i="113"/>
  <c r="N141" i="113"/>
  <c r="A177" i="113"/>
  <c r="N137" i="113"/>
  <c r="A214" i="112"/>
  <c r="A166" i="113"/>
  <c r="A27" i="112"/>
  <c r="K45" i="113"/>
  <c r="L9" i="113" s="1"/>
  <c r="A19" i="112"/>
  <c r="A26" i="112"/>
  <c r="A138" i="113"/>
  <c r="A175" i="113"/>
  <c r="N178" i="113"/>
  <c r="N158" i="113"/>
  <c r="N149" i="113"/>
  <c r="A49" i="112"/>
  <c r="A8" i="112"/>
  <c r="A276" i="112"/>
  <c r="N166" i="113"/>
  <c r="N177" i="113"/>
  <c r="A172" i="113"/>
  <c r="N173" i="113"/>
  <c r="N150" i="113"/>
  <c r="N154" i="113"/>
  <c r="A41" i="112"/>
  <c r="A291" i="112"/>
  <c r="A15" i="112"/>
  <c r="A173" i="113"/>
  <c r="N180" i="113"/>
  <c r="A168" i="113"/>
  <c r="D248" i="113"/>
  <c r="D250" i="113" s="1"/>
  <c r="N162" i="113"/>
  <c r="N140" i="113"/>
  <c r="A48" i="112"/>
  <c r="N172" i="113"/>
  <c r="N148" i="113"/>
  <c r="A164" i="113"/>
  <c r="N145" i="113"/>
  <c r="A12" i="112"/>
  <c r="D293" i="113"/>
  <c r="H293" i="113" s="1"/>
  <c r="N146" i="113"/>
  <c r="N159" i="113"/>
  <c r="N138" i="113"/>
  <c r="A165" i="113"/>
  <c r="A24" i="112"/>
  <c r="K270" i="113"/>
  <c r="L234" i="113" s="1"/>
  <c r="L342" i="113"/>
  <c r="A45" i="112"/>
  <c r="N151" i="113"/>
  <c r="A22" i="112"/>
  <c r="A39" i="112"/>
  <c r="A316" i="113"/>
  <c r="A13" i="112"/>
  <c r="A42" i="112"/>
  <c r="N161" i="113"/>
  <c r="A30" i="112"/>
  <c r="A36" i="112"/>
  <c r="A11" i="112"/>
  <c r="A137" i="113"/>
  <c r="N152" i="113"/>
  <c r="N175" i="113"/>
  <c r="A10" i="112"/>
  <c r="N174" i="113"/>
  <c r="L163" i="113"/>
  <c r="L162" i="113"/>
  <c r="A210" i="112"/>
  <c r="N319" i="113"/>
  <c r="A110" i="112"/>
  <c r="A216" i="113"/>
  <c r="N221" i="113"/>
  <c r="N211" i="113"/>
  <c r="N335" i="113"/>
  <c r="A235" i="112"/>
  <c r="A257" i="112"/>
  <c r="A296" i="112"/>
  <c r="A266" i="112"/>
  <c r="A219" i="112"/>
  <c r="A2" i="112"/>
  <c r="D113" i="113"/>
  <c r="H113" i="113" s="1"/>
  <c r="A157" i="112"/>
  <c r="A159" i="112"/>
  <c r="A192" i="112"/>
  <c r="A193" i="112"/>
  <c r="A184" i="112"/>
  <c r="A176" i="112"/>
  <c r="A359" i="113"/>
  <c r="N212" i="113"/>
  <c r="A218" i="113"/>
  <c r="A209" i="113"/>
  <c r="N342" i="113"/>
  <c r="A16" i="112"/>
  <c r="A111" i="112"/>
  <c r="A200" i="112"/>
  <c r="A165" i="112"/>
  <c r="A199" i="112"/>
  <c r="A365" i="112"/>
  <c r="A163" i="112"/>
  <c r="A251" i="112"/>
  <c r="A287" i="112"/>
  <c r="A260" i="112"/>
  <c r="A386" i="112"/>
  <c r="A399" i="112"/>
  <c r="A9" i="112"/>
  <c r="A3" i="112"/>
  <c r="A180" i="113"/>
  <c r="N168" i="113"/>
  <c r="A116" i="112"/>
  <c r="A355" i="113"/>
  <c r="L118" i="113"/>
  <c r="N357" i="113"/>
  <c r="A352" i="113"/>
  <c r="N103" i="113"/>
  <c r="N205" i="113"/>
  <c r="A212" i="113"/>
  <c r="N194" i="113"/>
  <c r="N358" i="113"/>
  <c r="A4" i="112"/>
  <c r="K180" i="113"/>
  <c r="L144" i="113" s="1"/>
  <c r="A178" i="112"/>
  <c r="A185" i="112"/>
  <c r="A180" i="112"/>
  <c r="A382" i="112"/>
  <c r="A245" i="112"/>
  <c r="A179" i="112"/>
  <c r="A288" i="112"/>
  <c r="A265" i="112"/>
  <c r="A397" i="112"/>
  <c r="A375" i="112"/>
  <c r="A226" i="112"/>
  <c r="A21" i="112"/>
  <c r="A25" i="112"/>
  <c r="A43" i="112"/>
  <c r="A173" i="112"/>
  <c r="A152" i="112"/>
  <c r="D23" i="113"/>
  <c r="D25" i="113" s="1"/>
  <c r="A151" i="112"/>
  <c r="A171" i="112"/>
  <c r="A241" i="112"/>
  <c r="A238" i="112"/>
  <c r="A279" i="112"/>
  <c r="A267" i="112"/>
  <c r="A280" i="112"/>
  <c r="N336" i="113"/>
  <c r="A262" i="112"/>
  <c r="A259" i="112"/>
  <c r="A274" i="112"/>
  <c r="A210" i="113"/>
  <c r="A215" i="113"/>
  <c r="N198" i="113"/>
  <c r="A349" i="113"/>
  <c r="A242" i="112"/>
  <c r="A297" i="112"/>
  <c r="A282" i="112"/>
  <c r="A254" i="112"/>
  <c r="N356" i="113"/>
  <c r="N341" i="113"/>
  <c r="N200" i="113"/>
  <c r="N201" i="113"/>
  <c r="A5" i="112"/>
  <c r="A34" i="112"/>
  <c r="K225" i="113"/>
  <c r="L189" i="113" s="1"/>
  <c r="A172" i="112"/>
  <c r="A181" i="112"/>
  <c r="A174" i="112"/>
  <c r="A236" i="112"/>
  <c r="A187" i="112"/>
  <c r="A283" i="112"/>
  <c r="A377" i="112"/>
  <c r="A29" i="112"/>
  <c r="A162" i="112"/>
  <c r="A183" i="112"/>
  <c r="A167" i="112"/>
  <c r="A189" i="112"/>
  <c r="A104" i="112"/>
  <c r="A113" i="112"/>
  <c r="A119" i="113"/>
  <c r="A121" i="112"/>
  <c r="A393" i="112"/>
  <c r="A364" i="112"/>
  <c r="A361" i="112"/>
  <c r="A391" i="112"/>
  <c r="A385" i="112"/>
  <c r="A378" i="112"/>
  <c r="N139" i="113"/>
  <c r="I177" i="113"/>
  <c r="I180" i="113" s="1"/>
  <c r="A178" i="113"/>
  <c r="N153" i="113"/>
  <c r="A347" i="113"/>
  <c r="A346" i="113"/>
  <c r="A149" i="112"/>
  <c r="N96" i="113"/>
  <c r="A132" i="113"/>
  <c r="N169" i="113"/>
  <c r="A127" i="112"/>
  <c r="A230" i="112"/>
  <c r="A229" i="112"/>
  <c r="A358" i="112"/>
  <c r="A355" i="112"/>
  <c r="A380" i="112"/>
  <c r="A351" i="112"/>
  <c r="A6" i="112"/>
  <c r="A7" i="112"/>
  <c r="A20" i="112"/>
  <c r="A47" i="112"/>
  <c r="A14" i="112"/>
  <c r="A35" i="112"/>
  <c r="A46" i="112"/>
  <c r="A23" i="112"/>
  <c r="A50" i="112"/>
  <c r="A17" i="112"/>
  <c r="A37" i="112"/>
  <c r="A31" i="112"/>
  <c r="A44" i="112"/>
  <c r="A18" i="112"/>
  <c r="A28" i="112"/>
  <c r="A38" i="112"/>
  <c r="A40" i="112"/>
  <c r="A33" i="112"/>
  <c r="H58" i="113"/>
  <c r="D60" i="113"/>
  <c r="A124" i="113"/>
  <c r="A102" i="112"/>
  <c r="A119" i="112"/>
  <c r="A356" i="112"/>
  <c r="A379" i="112"/>
  <c r="A396" i="112"/>
  <c r="A141" i="112"/>
  <c r="N133" i="113"/>
  <c r="A140" i="112"/>
  <c r="A363" i="112"/>
  <c r="A136" i="113"/>
  <c r="N171" i="113"/>
  <c r="A176" i="113"/>
  <c r="N155" i="113"/>
  <c r="A170" i="113"/>
  <c r="N143" i="113"/>
  <c r="N179" i="113"/>
  <c r="A169" i="113"/>
  <c r="A139" i="113"/>
  <c r="N176" i="113"/>
  <c r="N163" i="113"/>
  <c r="A179" i="113"/>
  <c r="A171" i="113"/>
  <c r="N170" i="113"/>
  <c r="N136" i="113"/>
  <c r="N332" i="113"/>
  <c r="N339" i="113"/>
  <c r="A130" i="112"/>
  <c r="A125" i="113"/>
  <c r="N120" i="113"/>
  <c r="N144" i="113"/>
  <c r="A150" i="112"/>
  <c r="A250" i="112"/>
  <c r="A239" i="112"/>
  <c r="A228" i="112"/>
  <c r="A367" i="112"/>
  <c r="A352" i="112"/>
  <c r="A223" i="112"/>
  <c r="A400" i="112"/>
  <c r="A389" i="112"/>
  <c r="A366" i="112"/>
  <c r="N156" i="113"/>
  <c r="L297" i="113"/>
  <c r="A376" i="112"/>
  <c r="N121" i="113"/>
  <c r="N113" i="113"/>
  <c r="A353" i="112"/>
  <c r="A398" i="112"/>
  <c r="A374" i="112"/>
  <c r="N112" i="113"/>
  <c r="A174" i="113"/>
  <c r="A167" i="113"/>
  <c r="N164" i="113"/>
  <c r="N328" i="113"/>
  <c r="A318" i="113"/>
  <c r="A121" i="113"/>
  <c r="A91" i="112"/>
  <c r="N147" i="113"/>
  <c r="A357" i="112"/>
  <c r="A246" i="112"/>
  <c r="A383" i="112"/>
  <c r="A359" i="112"/>
  <c r="A395" i="112"/>
  <c r="A390" i="112"/>
  <c r="A384" i="112"/>
  <c r="A360" i="112"/>
  <c r="N160" i="113"/>
  <c r="N142" i="113"/>
  <c r="A388" i="112"/>
  <c r="A88" i="116"/>
  <c r="N85" i="116"/>
  <c r="N73" i="116"/>
  <c r="N65" i="116"/>
  <c r="N58" i="116"/>
  <c r="A90" i="115"/>
  <c r="A100" i="115"/>
  <c r="H103" i="116"/>
  <c r="N360" i="116"/>
  <c r="A357" i="116"/>
  <c r="A317" i="116"/>
  <c r="N346" i="116"/>
  <c r="A319" i="116"/>
  <c r="N333" i="116"/>
  <c r="N339" i="116"/>
  <c r="N44" i="116"/>
  <c r="N30" i="116"/>
  <c r="N14" i="116"/>
  <c r="N92" i="116"/>
  <c r="N121" i="116"/>
  <c r="A129" i="116"/>
  <c r="N111" i="116"/>
  <c r="N116" i="116"/>
  <c r="N123" i="116"/>
  <c r="N109" i="116"/>
  <c r="A126" i="116"/>
  <c r="N130" i="116"/>
  <c r="N119" i="116"/>
  <c r="N93" i="116"/>
  <c r="N99" i="116"/>
  <c r="N101" i="116"/>
  <c r="A122" i="116"/>
  <c r="N106" i="116"/>
  <c r="N125" i="116"/>
  <c r="N133" i="116"/>
  <c r="N95" i="116"/>
  <c r="A134" i="116"/>
  <c r="N91" i="116"/>
  <c r="N103" i="116"/>
  <c r="N128" i="116"/>
  <c r="N134" i="116"/>
  <c r="A84" i="116"/>
  <c r="N68" i="116"/>
  <c r="N71" i="116"/>
  <c r="N47" i="116"/>
  <c r="N49" i="116"/>
  <c r="A98" i="115"/>
  <c r="N353" i="116"/>
  <c r="N350" i="116"/>
  <c r="N357" i="116"/>
  <c r="A344" i="116"/>
  <c r="A316" i="116"/>
  <c r="N318" i="116"/>
  <c r="N348" i="116"/>
  <c r="N42" i="116"/>
  <c r="N24" i="116"/>
  <c r="N18" i="116"/>
  <c r="N129" i="116"/>
  <c r="A91" i="116"/>
  <c r="N97" i="116"/>
  <c r="N132" i="116"/>
  <c r="N94" i="116"/>
  <c r="N131" i="116"/>
  <c r="A125" i="116"/>
  <c r="L298" i="116"/>
  <c r="L297" i="116"/>
  <c r="A74" i="116"/>
  <c r="N63" i="116"/>
  <c r="N69" i="116"/>
  <c r="N87" i="116"/>
  <c r="A109" i="115"/>
  <c r="A117" i="115"/>
  <c r="A351" i="116"/>
  <c r="N344" i="116"/>
  <c r="A353" i="116"/>
  <c r="N327" i="116"/>
  <c r="N355" i="116"/>
  <c r="N316" i="116"/>
  <c r="A355" i="116"/>
  <c r="A45" i="116"/>
  <c r="N13" i="116"/>
  <c r="N3" i="116"/>
  <c r="N96" i="116"/>
  <c r="A103" i="115"/>
  <c r="A93" i="116"/>
  <c r="A132" i="115"/>
  <c r="N108" i="116"/>
  <c r="A135" i="116"/>
  <c r="N98" i="116"/>
  <c r="A107" i="115"/>
  <c r="N100" i="116"/>
  <c r="A133" i="116"/>
  <c r="A106" i="115"/>
  <c r="N53" i="116"/>
  <c r="N88" i="116"/>
  <c r="A83" i="116"/>
  <c r="N61" i="116"/>
  <c r="A55" i="115"/>
  <c r="N338" i="116"/>
  <c r="A347" i="116"/>
  <c r="N321" i="116"/>
  <c r="N343" i="116"/>
  <c r="A119" i="116"/>
  <c r="N50" i="116"/>
  <c r="I87" i="116"/>
  <c r="I90" i="116" s="1"/>
  <c r="A48" i="116"/>
  <c r="N77" i="116"/>
  <c r="A67" i="115"/>
  <c r="N336" i="116"/>
  <c r="A356" i="116"/>
  <c r="A318" i="116"/>
  <c r="A32" i="116"/>
  <c r="N9" i="116"/>
  <c r="N115" i="116"/>
  <c r="A120" i="116"/>
  <c r="A47" i="116"/>
  <c r="N83" i="116"/>
  <c r="A90" i="116"/>
  <c r="N66" i="116"/>
  <c r="A79" i="115"/>
  <c r="A140" i="115"/>
  <c r="K135" i="116"/>
  <c r="L99" i="116" s="1"/>
  <c r="A75" i="115"/>
  <c r="N324" i="116"/>
  <c r="N329" i="116"/>
  <c r="N352" i="116"/>
  <c r="N356" i="116"/>
  <c r="K225" i="116"/>
  <c r="L189" i="116" s="1"/>
  <c r="N26" i="116"/>
  <c r="A31" i="116"/>
  <c r="N23" i="116"/>
  <c r="N118" i="116"/>
  <c r="A147" i="115"/>
  <c r="A127" i="116"/>
  <c r="A124" i="116"/>
  <c r="A141" i="115"/>
  <c r="A113" i="115"/>
  <c r="N120" i="116"/>
  <c r="A143" i="115"/>
  <c r="A314" i="115"/>
  <c r="A310" i="115"/>
  <c r="A331" i="115"/>
  <c r="A337" i="115"/>
  <c r="A347" i="115"/>
  <c r="A333" i="115"/>
  <c r="A339" i="115"/>
  <c r="A306" i="115"/>
  <c r="A313" i="115"/>
  <c r="A343" i="115"/>
  <c r="A318" i="115"/>
  <c r="A332" i="115"/>
  <c r="A345" i="115"/>
  <c r="A304" i="115"/>
  <c r="A346" i="115"/>
  <c r="A301" i="115"/>
  <c r="A308" i="115"/>
  <c r="A326" i="115"/>
  <c r="A335" i="115"/>
  <c r="A302" i="115"/>
  <c r="A336" i="115"/>
  <c r="A303" i="115"/>
  <c r="A311" i="115"/>
  <c r="A327" i="115"/>
  <c r="A338" i="115"/>
  <c r="A312" i="115"/>
  <c r="A320" i="115"/>
  <c r="A328" i="115"/>
  <c r="A341" i="115"/>
  <c r="A316" i="115"/>
  <c r="A321" i="115"/>
  <c r="A330" i="115"/>
  <c r="A344" i="115"/>
  <c r="A322" i="115"/>
  <c r="A319" i="115"/>
  <c r="A324" i="115"/>
  <c r="A334" i="115"/>
  <c r="A307" i="115"/>
  <c r="A349" i="115"/>
  <c r="N152" i="116"/>
  <c r="N141" i="116"/>
  <c r="N162" i="116"/>
  <c r="A167" i="116"/>
  <c r="N147" i="116"/>
  <c r="A173" i="116"/>
  <c r="N328" i="116"/>
  <c r="N330" i="116"/>
  <c r="N341" i="116"/>
  <c r="N351" i="116"/>
  <c r="N335" i="116"/>
  <c r="A354" i="116"/>
  <c r="N358" i="116"/>
  <c r="N337" i="116"/>
  <c r="N354" i="116"/>
  <c r="N322" i="116"/>
  <c r="N326" i="116"/>
  <c r="N345" i="116"/>
  <c r="I357" i="116"/>
  <c r="I360" i="116" s="1"/>
  <c r="A346" i="116"/>
  <c r="A348" i="116"/>
  <c r="A352" i="116"/>
  <c r="N320" i="116"/>
  <c r="N359" i="116"/>
  <c r="A360" i="116"/>
  <c r="N56" i="116"/>
  <c r="A65" i="115"/>
  <c r="A345" i="116"/>
  <c r="M360" i="116"/>
  <c r="L343" i="116" s="1"/>
  <c r="N20" i="116"/>
  <c r="N32" i="116"/>
  <c r="N15" i="116"/>
  <c r="N112" i="116"/>
  <c r="N113" i="116"/>
  <c r="A121" i="116"/>
  <c r="N105" i="116"/>
  <c r="K315" i="116"/>
  <c r="L279" i="116" s="1"/>
  <c r="A80" i="116"/>
  <c r="A73" i="115"/>
  <c r="N340" i="116"/>
  <c r="N334" i="116"/>
  <c r="N35" i="116"/>
  <c r="A123" i="116"/>
  <c r="A132" i="116"/>
  <c r="N117" i="116"/>
  <c r="A114" i="115"/>
  <c r="A130" i="115"/>
  <c r="A136" i="115"/>
  <c r="A102" i="115"/>
  <c r="A122" i="115"/>
  <c r="A133" i="115"/>
  <c r="A108" i="115"/>
  <c r="A118" i="115"/>
  <c r="A139" i="115"/>
  <c r="A146" i="115"/>
  <c r="N90" i="116"/>
  <c r="N80" i="116"/>
  <c r="N67" i="116"/>
  <c r="N62" i="116"/>
  <c r="A148" i="115"/>
  <c r="A92" i="115"/>
  <c r="A358" i="116"/>
  <c r="N319" i="116"/>
  <c r="N349" i="116"/>
  <c r="N331" i="116"/>
  <c r="N317" i="116"/>
  <c r="N332" i="116"/>
  <c r="A4" i="116"/>
  <c r="N22" i="116"/>
  <c r="N122" i="116"/>
  <c r="A130" i="116"/>
  <c r="A92" i="116"/>
  <c r="N127" i="116"/>
  <c r="A120" i="115"/>
  <c r="N124" i="116"/>
  <c r="A135" i="115"/>
  <c r="N78" i="116"/>
  <c r="A82" i="116"/>
  <c r="N76" i="116"/>
  <c r="N79" i="116"/>
  <c r="A77" i="116"/>
  <c r="A64" i="115"/>
  <c r="A53" i="115"/>
  <c r="A60" i="115"/>
  <c r="A83" i="115"/>
  <c r="A91" i="115"/>
  <c r="A61" i="115"/>
  <c r="A76" i="115"/>
  <c r="A84" i="115"/>
  <c r="A93" i="115"/>
  <c r="A94" i="115"/>
  <c r="A62" i="115"/>
  <c r="A70" i="115"/>
  <c r="A77" i="115"/>
  <c r="A85" i="115"/>
  <c r="A95" i="115"/>
  <c r="A72" i="115"/>
  <c r="A52" i="115"/>
  <c r="A69" i="115"/>
  <c r="A74" i="115"/>
  <c r="A82" i="115"/>
  <c r="A89" i="115"/>
  <c r="A54" i="115"/>
  <c r="A63" i="115"/>
  <c r="A71" i="115"/>
  <c r="A78" i="115"/>
  <c r="A86" i="115"/>
  <c r="A96" i="115"/>
  <c r="A56" i="115"/>
  <c r="A66" i="115"/>
  <c r="A80" i="115"/>
  <c r="A87" i="115"/>
  <c r="A97" i="115"/>
  <c r="A51" i="115"/>
  <c r="A57" i="115"/>
  <c r="A68" i="115"/>
  <c r="A81" i="115"/>
  <c r="A88" i="115"/>
  <c r="A99" i="115"/>
  <c r="A58" i="115"/>
  <c r="N48" i="116"/>
  <c r="A46" i="116"/>
  <c r="N54" i="116"/>
  <c r="N64" i="116"/>
  <c r="A79" i="116"/>
  <c r="A86" i="116"/>
  <c r="N89" i="116"/>
  <c r="N46" i="116"/>
  <c r="N51" i="116"/>
  <c r="A81" i="116"/>
  <c r="A87" i="116"/>
  <c r="N81" i="116"/>
  <c r="N72" i="116"/>
  <c r="N55" i="116"/>
  <c r="N74" i="116"/>
  <c r="N57" i="116"/>
  <c r="A75" i="116"/>
  <c r="N82" i="116"/>
  <c r="N75" i="116"/>
  <c r="A49" i="116"/>
  <c r="A76" i="116"/>
  <c r="N84" i="116"/>
  <c r="A89" i="116"/>
  <c r="A78" i="116"/>
  <c r="A85" i="116"/>
  <c r="A44" i="116"/>
  <c r="N34" i="116"/>
  <c r="N12" i="116"/>
  <c r="A41" i="116"/>
  <c r="N8" i="116"/>
  <c r="A38" i="116"/>
  <c r="A29" i="116"/>
  <c r="N16" i="116"/>
  <c r="N6" i="116"/>
  <c r="A3" i="116"/>
  <c r="N4" i="116"/>
  <c r="N43" i="116"/>
  <c r="N31" i="116"/>
  <c r="N19" i="116"/>
  <c r="N11" i="116"/>
  <c r="N45" i="116"/>
  <c r="N36" i="116"/>
  <c r="A2" i="116"/>
  <c r="N17" i="116"/>
  <c r="N10" i="116"/>
  <c r="N2" i="116"/>
  <c r="A33" i="116"/>
  <c r="A36" i="116"/>
  <c r="A40" i="116"/>
  <c r="N29" i="116"/>
  <c r="A37" i="116"/>
  <c r="N5" i="116"/>
  <c r="N38" i="116"/>
  <c r="N41" i="116"/>
  <c r="A30" i="116"/>
  <c r="A34" i="116"/>
  <c r="D44" i="116"/>
  <c r="L44" i="116" s="1"/>
  <c r="L45" i="116" s="1"/>
  <c r="L17" i="116" s="1"/>
  <c r="AI34" i="115"/>
  <c r="I42" i="116"/>
  <c r="I45" i="116" s="1"/>
  <c r="A43" i="116"/>
  <c r="N40" i="116"/>
  <c r="N39" i="116"/>
  <c r="N7" i="116"/>
  <c r="N25" i="116"/>
  <c r="A39" i="116"/>
  <c r="A35" i="116"/>
  <c r="N37" i="116"/>
  <c r="N27" i="116"/>
  <c r="N28" i="116"/>
  <c r="N348" i="113"/>
  <c r="A317" i="113"/>
  <c r="N318" i="113"/>
  <c r="N327" i="113"/>
  <c r="N340" i="113"/>
  <c r="N344" i="113"/>
  <c r="A351" i="113"/>
  <c r="N355" i="113"/>
  <c r="A319" i="113"/>
  <c r="N322" i="113"/>
  <c r="N325" i="113"/>
  <c r="N331" i="113"/>
  <c r="N334" i="113"/>
  <c r="N337" i="113"/>
  <c r="A345" i="113"/>
  <c r="N351" i="113"/>
  <c r="A356" i="113"/>
  <c r="N316" i="113"/>
  <c r="N345" i="113"/>
  <c r="A357" i="113"/>
  <c r="N320" i="113"/>
  <c r="N323" i="113"/>
  <c r="N346" i="113"/>
  <c r="N352" i="113"/>
  <c r="N329" i="113"/>
  <c r="N338" i="113"/>
  <c r="N347" i="113"/>
  <c r="N359" i="113"/>
  <c r="N326" i="113"/>
  <c r="N349" i="113"/>
  <c r="A354" i="113"/>
  <c r="N317" i="113"/>
  <c r="N350" i="113"/>
  <c r="A358" i="113"/>
  <c r="N321" i="113"/>
  <c r="N333" i="113"/>
  <c r="A348" i="113"/>
  <c r="N353" i="113"/>
  <c r="A360" i="113"/>
  <c r="N324" i="113"/>
  <c r="N343" i="113"/>
  <c r="N330" i="113"/>
  <c r="A344" i="113"/>
  <c r="N354" i="113"/>
  <c r="N360" i="113"/>
  <c r="A252" i="112"/>
  <c r="A258" i="112"/>
  <c r="A298" i="112"/>
  <c r="A253" i="112"/>
  <c r="A285" i="112"/>
  <c r="A300" i="112"/>
  <c r="A261" i="112"/>
  <c r="A277" i="112"/>
  <c r="A286" i="112"/>
  <c r="A275" i="112"/>
  <c r="A270" i="112"/>
  <c r="A278" i="112"/>
  <c r="A289" i="112"/>
  <c r="A264" i="112"/>
  <c r="A281" i="112"/>
  <c r="A268" i="112"/>
  <c r="A284" i="112"/>
  <c r="A269" i="112"/>
  <c r="A295" i="112"/>
  <c r="A263" i="112"/>
  <c r="A271" i="112"/>
  <c r="A290" i="112"/>
  <c r="A255" i="112"/>
  <c r="A272" i="112"/>
  <c r="A292" i="112"/>
  <c r="A256" i="112"/>
  <c r="A273" i="112"/>
  <c r="A294" i="112"/>
  <c r="A207" i="112"/>
  <c r="A247" i="112"/>
  <c r="A248" i="112"/>
  <c r="A205" i="112"/>
  <c r="A208" i="112"/>
  <c r="A201" i="112"/>
  <c r="A212" i="112"/>
  <c r="A232" i="112"/>
  <c r="A203" i="112"/>
  <c r="A213" i="112"/>
  <c r="A218" i="112"/>
  <c r="A202" i="112"/>
  <c r="A244" i="112"/>
  <c r="N186" i="113"/>
  <c r="N208" i="113"/>
  <c r="N216" i="113"/>
  <c r="A222" i="113"/>
  <c r="A224" i="113"/>
  <c r="N190" i="113"/>
  <c r="N202" i="113"/>
  <c r="N209" i="113"/>
  <c r="A217" i="113"/>
  <c r="N224" i="113"/>
  <c r="N182" i="113"/>
  <c r="N206" i="113"/>
  <c r="N210" i="113"/>
  <c r="I222" i="113"/>
  <c r="I225" i="113" s="1"/>
  <c r="A225" i="113"/>
  <c r="A181" i="113"/>
  <c r="A183" i="113"/>
  <c r="N195" i="113"/>
  <c r="N199" i="113"/>
  <c r="A211" i="113"/>
  <c r="N181" i="113"/>
  <c r="N183" i="113"/>
  <c r="N188" i="113"/>
  <c r="N203" i="113"/>
  <c r="N207" i="113"/>
  <c r="A219" i="113"/>
  <c r="A182" i="113"/>
  <c r="A184" i="113"/>
  <c r="N191" i="113"/>
  <c r="N193" i="113"/>
  <c r="N196" i="113"/>
  <c r="N213" i="113"/>
  <c r="N219" i="113"/>
  <c r="A223" i="113"/>
  <c r="N204" i="113"/>
  <c r="A214" i="113"/>
  <c r="A220" i="113"/>
  <c r="N192" i="113"/>
  <c r="N215" i="113"/>
  <c r="N220" i="113"/>
  <c r="N223" i="113"/>
  <c r="A213" i="113"/>
  <c r="A237" i="112"/>
  <c r="A204" i="112"/>
  <c r="A227" i="112"/>
  <c r="A215" i="112"/>
  <c r="A249" i="112"/>
  <c r="A220" i="112"/>
  <c r="A233" i="112"/>
  <c r="A209" i="112"/>
  <c r="A211" i="112"/>
  <c r="A222" i="112"/>
  <c r="A231" i="112"/>
  <c r="A224" i="112"/>
  <c r="A217" i="112"/>
  <c r="A234" i="112"/>
  <c r="A206" i="112"/>
  <c r="A225" i="112"/>
  <c r="A216" i="112"/>
  <c r="A221" i="112"/>
  <c r="A243" i="112"/>
  <c r="A70" i="112"/>
  <c r="A57" i="112"/>
  <c r="A84" i="112"/>
  <c r="A93" i="112"/>
  <c r="A74" i="112"/>
  <c r="A79" i="112"/>
  <c r="A80" i="112"/>
  <c r="A66" i="112"/>
  <c r="L73" i="113"/>
  <c r="N91" i="113"/>
  <c r="N129" i="113"/>
  <c r="N132" i="113"/>
  <c r="N127" i="113"/>
  <c r="N109" i="113"/>
  <c r="A130" i="113"/>
  <c r="N124" i="113"/>
  <c r="N97" i="113"/>
  <c r="A122" i="113"/>
  <c r="I132" i="113"/>
  <c r="I135" i="113" s="1"/>
  <c r="N98" i="113"/>
  <c r="N104" i="113"/>
  <c r="A128" i="113"/>
  <c r="N95" i="113"/>
  <c r="N94" i="113"/>
  <c r="A92" i="113"/>
  <c r="N92" i="113"/>
  <c r="N134" i="113"/>
  <c r="N135" i="113"/>
  <c r="A91" i="113"/>
  <c r="A135" i="113"/>
  <c r="N100" i="113"/>
  <c r="N93" i="113"/>
  <c r="A127" i="113"/>
  <c r="A133" i="113"/>
  <c r="N108" i="113"/>
  <c r="N115" i="113"/>
  <c r="N118" i="113"/>
  <c r="N116" i="113"/>
  <c r="A134" i="113"/>
  <c r="N122" i="113"/>
  <c r="N130" i="113"/>
  <c r="N102" i="113"/>
  <c r="N114" i="113"/>
  <c r="N123" i="113"/>
  <c r="A93" i="113"/>
  <c r="A129" i="113"/>
  <c r="A123" i="113"/>
  <c r="N131" i="113"/>
  <c r="N107" i="113"/>
  <c r="N117" i="113"/>
  <c r="N110" i="113"/>
  <c r="N125" i="113"/>
  <c r="A120" i="113"/>
  <c r="N128" i="113"/>
  <c r="N99" i="113"/>
  <c r="N101" i="113"/>
  <c r="N126" i="113"/>
  <c r="N119" i="113"/>
  <c r="A105" i="112"/>
  <c r="A114" i="112"/>
  <c r="A122" i="112"/>
  <c r="A129" i="112"/>
  <c r="A136" i="112"/>
  <c r="A146" i="112"/>
  <c r="A106" i="112"/>
  <c r="A115" i="112"/>
  <c r="A131" i="112"/>
  <c r="A137" i="112"/>
  <c r="A147" i="112"/>
  <c r="A107" i="112"/>
  <c r="A148" i="112"/>
  <c r="A118" i="112"/>
  <c r="A139" i="112"/>
  <c r="A101" i="112"/>
  <c r="A134" i="112"/>
  <c r="A142" i="112"/>
  <c r="A144" i="112"/>
  <c r="A120" i="112"/>
  <c r="A135" i="112"/>
  <c r="A117" i="112"/>
  <c r="A138" i="112"/>
  <c r="A108" i="112"/>
  <c r="A103" i="112"/>
  <c r="A109" i="112"/>
  <c r="A126" i="112"/>
  <c r="A143" i="112"/>
  <c r="A112" i="112"/>
  <c r="A128" i="112"/>
  <c r="A145" i="112"/>
  <c r="A123" i="112"/>
  <c r="A132" i="112"/>
  <c r="A125" i="112"/>
  <c r="A133" i="112"/>
  <c r="J135" i="113"/>
  <c r="L96" i="113" s="1"/>
  <c r="A126" i="113"/>
  <c r="N105" i="113"/>
  <c r="A131" i="113"/>
  <c r="A94" i="113"/>
  <c r="N106" i="113"/>
  <c r="A60" i="112"/>
  <c r="A52" i="112"/>
  <c r="A54" i="112"/>
  <c r="A68" i="112"/>
  <c r="A56" i="112"/>
  <c r="A67" i="112"/>
  <c r="A75" i="112"/>
  <c r="A83" i="112"/>
  <c r="A92" i="112"/>
  <c r="A58" i="112"/>
  <c r="A69" i="112"/>
  <c r="A94" i="112"/>
  <c r="A59" i="112"/>
  <c r="A61" i="112"/>
  <c r="A78" i="112"/>
  <c r="A86" i="112"/>
  <c r="A97" i="112"/>
  <c r="A64" i="112"/>
  <c r="A81" i="112"/>
  <c r="A55" i="112"/>
  <c r="A73" i="112"/>
  <c r="A90" i="112"/>
  <c r="A76" i="112"/>
  <c r="A53" i="112"/>
  <c r="A77" i="112"/>
  <c r="A96" i="112"/>
  <c r="A71" i="112"/>
  <c r="A87" i="112"/>
  <c r="A100" i="112"/>
  <c r="A72" i="112"/>
  <c r="A88" i="112"/>
  <c r="A65" i="112"/>
  <c r="A82" i="112"/>
  <c r="A95" i="112"/>
  <c r="A85" i="112"/>
  <c r="A63" i="112"/>
  <c r="A89" i="112"/>
  <c r="A51" i="112"/>
  <c r="A99" i="112"/>
  <c r="L27" i="113"/>
  <c r="D359" i="116"/>
  <c r="L359" i="116" s="1"/>
  <c r="L360" i="116" s="1"/>
  <c r="L332" i="116" s="1"/>
  <c r="AI384" i="115"/>
  <c r="A214" i="115"/>
  <c r="A228" i="115"/>
  <c r="A239" i="115"/>
  <c r="A247" i="115"/>
  <c r="A204" i="115"/>
  <c r="A210" i="115"/>
  <c r="A224" i="115"/>
  <c r="A249" i="115"/>
  <c r="A209" i="115"/>
  <c r="A215" i="115"/>
  <c r="A223" i="115"/>
  <c r="A229" i="115"/>
  <c r="A240" i="115"/>
  <c r="A248" i="115"/>
  <c r="A216" i="115"/>
  <c r="A230" i="115"/>
  <c r="A241" i="115"/>
  <c r="A205" i="115"/>
  <c r="A217" i="115"/>
  <c r="A225" i="115"/>
  <c r="A242" i="115"/>
  <c r="A250" i="115"/>
  <c r="A201" i="115"/>
  <c r="A206" i="115"/>
  <c r="A211" i="115"/>
  <c r="A218" i="115"/>
  <c r="A231" i="115"/>
  <c r="A235" i="115"/>
  <c r="A243" i="115"/>
  <c r="A207" i="115"/>
  <c r="A219" i="115"/>
  <c r="A202" i="115"/>
  <c r="A203" i="115"/>
  <c r="A238" i="115"/>
  <c r="A208" i="115"/>
  <c r="A226" i="115"/>
  <c r="A236" i="115"/>
  <c r="A237" i="115"/>
  <c r="A220" i="115"/>
  <c r="A232" i="115"/>
  <c r="A244" i="115"/>
  <c r="A212" i="115"/>
  <c r="A221" i="115"/>
  <c r="A233" i="115"/>
  <c r="A245" i="115"/>
  <c r="A213" i="115"/>
  <c r="A222" i="115"/>
  <c r="A234" i="115"/>
  <c r="A246" i="115"/>
  <c r="A227" i="115"/>
  <c r="D224" i="116"/>
  <c r="L224" i="116" s="1"/>
  <c r="L225" i="116" s="1"/>
  <c r="L197" i="116" s="1"/>
  <c r="AI234" i="115"/>
  <c r="H23" i="116"/>
  <c r="D25" i="116"/>
  <c r="L27" i="116"/>
  <c r="L28" i="116"/>
  <c r="D330" i="116"/>
  <c r="H328" i="116"/>
  <c r="O6" i="117"/>
  <c r="D36" i="116"/>
  <c r="D18" i="116" s="1"/>
  <c r="H18" i="116" s="1"/>
  <c r="AA19" i="115"/>
  <c r="S34" i="115" s="1"/>
  <c r="J45" i="116"/>
  <c r="L6" i="116" s="1"/>
  <c r="N181" i="116"/>
  <c r="N183" i="116"/>
  <c r="N198" i="116"/>
  <c r="N208" i="116"/>
  <c r="A214" i="116"/>
  <c r="N220" i="116"/>
  <c r="N182" i="116"/>
  <c r="N188" i="116"/>
  <c r="N199" i="116"/>
  <c r="A209" i="116"/>
  <c r="A212" i="116"/>
  <c r="N215" i="116"/>
  <c r="A225" i="116"/>
  <c r="A183" i="116"/>
  <c r="N186" i="116"/>
  <c r="N190" i="116"/>
  <c r="N192" i="116"/>
  <c r="A216" i="116"/>
  <c r="N218" i="116"/>
  <c r="I222" i="116"/>
  <c r="I225" i="116" s="1"/>
  <c r="N223" i="116"/>
  <c r="N195" i="116"/>
  <c r="N201" i="116"/>
  <c r="N212" i="116"/>
  <c r="A217" i="116"/>
  <c r="A221" i="116"/>
  <c r="A223" i="116"/>
  <c r="N189" i="116"/>
  <c r="N194" i="116"/>
  <c r="N197" i="116"/>
  <c r="N203" i="116"/>
  <c r="N205" i="116"/>
  <c r="N211" i="116"/>
  <c r="A222" i="116"/>
  <c r="A213" i="116"/>
  <c r="N217" i="116"/>
  <c r="A184" i="116"/>
  <c r="A218" i="116"/>
  <c r="N184" i="116"/>
  <c r="N206" i="116"/>
  <c r="N209" i="116"/>
  <c r="N213" i="116"/>
  <c r="A181" i="116"/>
  <c r="N187" i="116"/>
  <c r="N202" i="116"/>
  <c r="N204" i="116"/>
  <c r="A210" i="116"/>
  <c r="N214" i="116"/>
  <c r="A219" i="116"/>
  <c r="N224" i="116"/>
  <c r="A182" i="116"/>
  <c r="N200" i="116"/>
  <c r="N216" i="116"/>
  <c r="N222" i="116"/>
  <c r="N210" i="116"/>
  <c r="A220" i="116"/>
  <c r="A224" i="116"/>
  <c r="N191" i="116"/>
  <c r="N219" i="116"/>
  <c r="N196" i="116"/>
  <c r="A211" i="116"/>
  <c r="N221" i="116"/>
  <c r="N185" i="116"/>
  <c r="A215" i="116"/>
  <c r="N225" i="116"/>
  <c r="N193" i="116"/>
  <c r="N207" i="116"/>
  <c r="H248" i="116"/>
  <c r="D250" i="116"/>
  <c r="O231" i="117"/>
  <c r="AA169" i="115"/>
  <c r="S184" i="115" s="1"/>
  <c r="D171" i="116"/>
  <c r="D153" i="116" s="1"/>
  <c r="H153" i="116" s="1"/>
  <c r="O81" i="117"/>
  <c r="AA69" i="115"/>
  <c r="S84" i="115" s="1"/>
  <c r="D81" i="116"/>
  <c r="D63" i="116" s="1"/>
  <c r="H63" i="116" s="1"/>
  <c r="D15" i="116"/>
  <c r="H13" i="116"/>
  <c r="D195" i="116"/>
  <c r="H193" i="116"/>
  <c r="H68" i="116"/>
  <c r="H113" i="116"/>
  <c r="D134" i="116"/>
  <c r="L134" i="116" s="1"/>
  <c r="L135" i="116" s="1"/>
  <c r="L107" i="116" s="1"/>
  <c r="AI134" i="115"/>
  <c r="O156" i="117"/>
  <c r="AA119" i="115"/>
  <c r="S134" i="115" s="1"/>
  <c r="D126" i="116"/>
  <c r="D108" i="116" s="1"/>
  <c r="H108" i="116" s="1"/>
  <c r="AI334" i="115"/>
  <c r="D314" i="116"/>
  <c r="L314" i="116" s="1"/>
  <c r="L315" i="116" s="1"/>
  <c r="L287" i="116" s="1"/>
  <c r="H238" i="116"/>
  <c r="D240" i="116"/>
  <c r="AI84" i="115"/>
  <c r="D89" i="116"/>
  <c r="L89" i="116" s="1"/>
  <c r="L90" i="116" s="1"/>
  <c r="L62" i="116" s="1"/>
  <c r="O531" i="117"/>
  <c r="AA369" i="115"/>
  <c r="S384" i="115" s="1"/>
  <c r="D351" i="116"/>
  <c r="D333" i="116" s="1"/>
  <c r="H333" i="116" s="1"/>
  <c r="AI184" i="115"/>
  <c r="D179" i="116"/>
  <c r="L179" i="116" s="1"/>
  <c r="L180" i="116" s="1"/>
  <c r="L152" i="116" s="1"/>
  <c r="K53" i="117"/>
  <c r="K54" i="117" s="1"/>
  <c r="K55" i="117" s="1"/>
  <c r="K56" i="117" s="1"/>
  <c r="K57" i="117" s="1"/>
  <c r="K58" i="117" s="1"/>
  <c r="K59" i="117" s="1"/>
  <c r="K60" i="117" s="1"/>
  <c r="K61" i="117" s="1"/>
  <c r="K62" i="117" s="1"/>
  <c r="K63" i="117" s="1"/>
  <c r="K64" i="117" s="1"/>
  <c r="K65" i="117" s="1"/>
  <c r="K66" i="117" s="1"/>
  <c r="K67" i="117" s="1"/>
  <c r="K68" i="117" s="1"/>
  <c r="K69" i="117" s="1"/>
  <c r="K70" i="117" s="1"/>
  <c r="K71" i="117" s="1"/>
  <c r="K72" i="117" s="1"/>
  <c r="K73" i="117" s="1"/>
  <c r="K74" i="117" s="1"/>
  <c r="K75" i="117" s="1"/>
  <c r="K128" i="117"/>
  <c r="K129" i="117" s="1"/>
  <c r="K130" i="117" s="1"/>
  <c r="K131" i="117" s="1"/>
  <c r="K132" i="117" s="1"/>
  <c r="K133" i="117" s="1"/>
  <c r="K134" i="117" s="1"/>
  <c r="K135" i="117" s="1"/>
  <c r="K136" i="117" s="1"/>
  <c r="K137" i="117" s="1"/>
  <c r="K138" i="117" s="1"/>
  <c r="K139" i="117" s="1"/>
  <c r="K140" i="117" s="1"/>
  <c r="K141" i="117" s="1"/>
  <c r="K142" i="117" s="1"/>
  <c r="K143" i="117" s="1"/>
  <c r="K144" i="117" s="1"/>
  <c r="K145" i="117" s="1"/>
  <c r="K146" i="117" s="1"/>
  <c r="K147" i="117" s="1"/>
  <c r="K148" i="117" s="1"/>
  <c r="K149" i="117" s="1"/>
  <c r="K150" i="117" s="1"/>
  <c r="K203" i="117"/>
  <c r="K204" i="117" s="1"/>
  <c r="K205" i="117" s="1"/>
  <c r="K206" i="117" s="1"/>
  <c r="K207" i="117" s="1"/>
  <c r="K208" i="117" s="1"/>
  <c r="K209" i="117" s="1"/>
  <c r="K210" i="117" s="1"/>
  <c r="K211" i="117" s="1"/>
  <c r="K212" i="117" s="1"/>
  <c r="K213" i="117" s="1"/>
  <c r="K214" i="117" s="1"/>
  <c r="K215" i="117" s="1"/>
  <c r="K216" i="117" s="1"/>
  <c r="K217" i="117" s="1"/>
  <c r="K218" i="117" s="1"/>
  <c r="K219" i="117" s="1"/>
  <c r="K220" i="117" s="1"/>
  <c r="K221" i="117" s="1"/>
  <c r="K222" i="117" s="1"/>
  <c r="K223" i="117" s="1"/>
  <c r="K224" i="117" s="1"/>
  <c r="K225" i="117" s="1"/>
  <c r="K428" i="117"/>
  <c r="K429" i="117" s="1"/>
  <c r="K430" i="117" s="1"/>
  <c r="K431" i="117" s="1"/>
  <c r="K432" i="117" s="1"/>
  <c r="K433" i="117" s="1"/>
  <c r="K434" i="117" s="1"/>
  <c r="K435" i="117" s="1"/>
  <c r="K436" i="117" s="1"/>
  <c r="K437" i="117" s="1"/>
  <c r="K438" i="117" s="1"/>
  <c r="K439" i="117" s="1"/>
  <c r="K440" i="117" s="1"/>
  <c r="K441" i="117" s="1"/>
  <c r="K442" i="117" s="1"/>
  <c r="K443" i="117" s="1"/>
  <c r="K444" i="117" s="1"/>
  <c r="K445" i="117" s="1"/>
  <c r="K446" i="117" s="1"/>
  <c r="K447" i="117" s="1"/>
  <c r="K448" i="117" s="1"/>
  <c r="K449" i="117" s="1"/>
  <c r="K450" i="117" s="1"/>
  <c r="K578" i="117"/>
  <c r="K579" i="117" s="1"/>
  <c r="K580" i="117" s="1"/>
  <c r="K581" i="117" s="1"/>
  <c r="K582" i="117" s="1"/>
  <c r="K583" i="117" s="1"/>
  <c r="K584" i="117" s="1"/>
  <c r="K585" i="117" s="1"/>
  <c r="K586" i="117" s="1"/>
  <c r="K587" i="117" s="1"/>
  <c r="K588" i="117" s="1"/>
  <c r="K589" i="117" s="1"/>
  <c r="K590" i="117" s="1"/>
  <c r="K591" i="117" s="1"/>
  <c r="K592" i="117" s="1"/>
  <c r="K593" i="117" s="1"/>
  <c r="K594" i="117" s="1"/>
  <c r="K595" i="117" s="1"/>
  <c r="K596" i="117" s="1"/>
  <c r="K597" i="117" s="1"/>
  <c r="K598" i="117" s="1"/>
  <c r="K599" i="117" s="1"/>
  <c r="K600" i="117" s="1"/>
  <c r="K353" i="117"/>
  <c r="K354" i="117" s="1"/>
  <c r="K355" i="117" s="1"/>
  <c r="K356" i="117" s="1"/>
  <c r="K357" i="117" s="1"/>
  <c r="K358" i="117" s="1"/>
  <c r="K359" i="117" s="1"/>
  <c r="K360" i="117" s="1"/>
  <c r="K361" i="117" s="1"/>
  <c r="K362" i="117" s="1"/>
  <c r="K363" i="117" s="1"/>
  <c r="K364" i="117" s="1"/>
  <c r="K365" i="117" s="1"/>
  <c r="K366" i="117" s="1"/>
  <c r="K367" i="117" s="1"/>
  <c r="K368" i="117" s="1"/>
  <c r="K369" i="117" s="1"/>
  <c r="K370" i="117" s="1"/>
  <c r="K371" i="117" s="1"/>
  <c r="K372" i="117" s="1"/>
  <c r="K373" i="117" s="1"/>
  <c r="K374" i="117" s="1"/>
  <c r="K375" i="117" s="1"/>
  <c r="K503" i="117"/>
  <c r="K504" i="117" s="1"/>
  <c r="K505" i="117" s="1"/>
  <c r="K506" i="117" s="1"/>
  <c r="K507" i="117" s="1"/>
  <c r="K508" i="117" s="1"/>
  <c r="K509" i="117" s="1"/>
  <c r="K510" i="117" s="1"/>
  <c r="K511" i="117" s="1"/>
  <c r="K512" i="117" s="1"/>
  <c r="K513" i="117" s="1"/>
  <c r="K514" i="117" s="1"/>
  <c r="K515" i="117" s="1"/>
  <c r="K516" i="117" s="1"/>
  <c r="K517" i="117" s="1"/>
  <c r="K518" i="117" s="1"/>
  <c r="K519" i="117" s="1"/>
  <c r="K520" i="117" s="1"/>
  <c r="K521" i="117" s="1"/>
  <c r="K522" i="117" s="1"/>
  <c r="K523" i="117" s="1"/>
  <c r="K524" i="117" s="1"/>
  <c r="K525" i="117" s="1"/>
  <c r="K278" i="117"/>
  <c r="K279" i="117" s="1"/>
  <c r="K280" i="117" s="1"/>
  <c r="K281" i="117" s="1"/>
  <c r="K282" i="117" s="1"/>
  <c r="K283" i="117" s="1"/>
  <c r="K284" i="117" s="1"/>
  <c r="K285" i="117" s="1"/>
  <c r="K286" i="117" s="1"/>
  <c r="K287" i="117" s="1"/>
  <c r="K288" i="117" s="1"/>
  <c r="K289" i="117" s="1"/>
  <c r="K290" i="117" s="1"/>
  <c r="K291" i="117" s="1"/>
  <c r="K292" i="117" s="1"/>
  <c r="K293" i="117" s="1"/>
  <c r="K294" i="117" s="1"/>
  <c r="K295" i="117" s="1"/>
  <c r="K296" i="117" s="1"/>
  <c r="K297" i="117" s="1"/>
  <c r="K298" i="117" s="1"/>
  <c r="K299" i="117" s="1"/>
  <c r="K300" i="117" s="1"/>
  <c r="K180" i="116"/>
  <c r="L144" i="116" s="1"/>
  <c r="A364" i="115"/>
  <c r="A378" i="115"/>
  <c r="A389" i="115"/>
  <c r="A397" i="115"/>
  <c r="A360" i="115"/>
  <c r="A380" i="115"/>
  <c r="A391" i="115"/>
  <c r="A359" i="115"/>
  <c r="A365" i="115"/>
  <c r="A373" i="115"/>
  <c r="A379" i="115"/>
  <c r="A390" i="115"/>
  <c r="A398" i="115"/>
  <c r="A354" i="115"/>
  <c r="A366" i="115"/>
  <c r="A374" i="115"/>
  <c r="A399" i="115"/>
  <c r="A355" i="115"/>
  <c r="A367" i="115"/>
  <c r="A375" i="115"/>
  <c r="A392" i="115"/>
  <c r="A400" i="115"/>
  <c r="A351" i="115"/>
  <c r="A356" i="115"/>
  <c r="A361" i="115"/>
  <c r="A368" i="115"/>
  <c r="A381" i="115"/>
  <c r="A385" i="115"/>
  <c r="A393" i="115"/>
  <c r="A370" i="115"/>
  <c r="A382" i="115"/>
  <c r="A394" i="115"/>
  <c r="A363" i="115"/>
  <c r="A372" i="115"/>
  <c r="A384" i="115"/>
  <c r="A396" i="115"/>
  <c r="A362" i="115"/>
  <c r="A371" i="115"/>
  <c r="A383" i="115"/>
  <c r="A395" i="115"/>
  <c r="A357" i="115"/>
  <c r="A369" i="115"/>
  <c r="A358" i="115"/>
  <c r="A376" i="115"/>
  <c r="A386" i="115"/>
  <c r="A352" i="115"/>
  <c r="A387" i="115"/>
  <c r="A353" i="115"/>
  <c r="A377" i="115"/>
  <c r="A388" i="115"/>
  <c r="AI284" i="115"/>
  <c r="D269" i="116"/>
  <c r="L269" i="116" s="1"/>
  <c r="L270" i="116" s="1"/>
  <c r="L242" i="116" s="1"/>
  <c r="O456" i="117"/>
  <c r="AA319" i="115"/>
  <c r="S334" i="115" s="1"/>
  <c r="D306" i="116"/>
  <c r="D288" i="116" s="1"/>
  <c r="H288" i="116" s="1"/>
  <c r="O306" i="117"/>
  <c r="AA219" i="115"/>
  <c r="S234" i="115" s="1"/>
  <c r="D216" i="116"/>
  <c r="D198" i="116" s="1"/>
  <c r="H198" i="116" s="1"/>
  <c r="O381" i="117"/>
  <c r="AA269" i="115"/>
  <c r="S284" i="115" s="1"/>
  <c r="D261" i="116"/>
  <c r="D243" i="116" s="1"/>
  <c r="H243" i="116" s="1"/>
  <c r="H13" i="113"/>
  <c r="D15" i="113"/>
  <c r="O81" i="114"/>
  <c r="AA69" i="112"/>
  <c r="S84" i="112" s="1"/>
  <c r="D81" i="113"/>
  <c r="D63" i="113" s="1"/>
  <c r="H63" i="113" s="1"/>
  <c r="D44" i="113"/>
  <c r="L44" i="113" s="1"/>
  <c r="L45" i="113" s="1"/>
  <c r="L17" i="113" s="1"/>
  <c r="AI34" i="112"/>
  <c r="D171" i="113"/>
  <c r="D153" i="113" s="1"/>
  <c r="H153" i="113" s="1"/>
  <c r="AA169" i="112"/>
  <c r="S184" i="112" s="1"/>
  <c r="O231" i="114"/>
  <c r="D285" i="113"/>
  <c r="H283" i="113"/>
  <c r="AI284" i="112"/>
  <c r="D269" i="113"/>
  <c r="L269" i="113" s="1"/>
  <c r="L270" i="113" s="1"/>
  <c r="L242" i="113" s="1"/>
  <c r="D150" i="113"/>
  <c r="H148" i="113"/>
  <c r="D314" i="113"/>
  <c r="L314" i="113" s="1"/>
  <c r="L315" i="113" s="1"/>
  <c r="L287" i="113" s="1"/>
  <c r="AI334" i="112"/>
  <c r="H103" i="113"/>
  <c r="D105" i="113"/>
  <c r="N235" i="113"/>
  <c r="N240" i="113"/>
  <c r="N248" i="113"/>
  <c r="N252" i="113"/>
  <c r="N254" i="113"/>
  <c r="N260" i="113"/>
  <c r="A267" i="113"/>
  <c r="A268" i="113"/>
  <c r="N237" i="113"/>
  <c r="N245" i="113"/>
  <c r="N250" i="113"/>
  <c r="A255" i="113"/>
  <c r="N257" i="113"/>
  <c r="A261" i="113"/>
  <c r="N263" i="113"/>
  <c r="N270" i="113"/>
  <c r="N227" i="113"/>
  <c r="N232" i="113"/>
  <c r="N239" i="113"/>
  <c r="N241" i="113"/>
  <c r="N244" i="113"/>
  <c r="N255" i="113"/>
  <c r="N261" i="113"/>
  <c r="N264" i="113"/>
  <c r="N268" i="113"/>
  <c r="A270" i="113"/>
  <c r="A228" i="113"/>
  <c r="N234" i="113"/>
  <c r="N238" i="113"/>
  <c r="N247" i="113"/>
  <c r="N249" i="113"/>
  <c r="N259" i="113"/>
  <c r="A264" i="113"/>
  <c r="N228" i="113"/>
  <c r="N231" i="113"/>
  <c r="N243" i="113"/>
  <c r="A256" i="113"/>
  <c r="A260" i="113"/>
  <c r="A265" i="113"/>
  <c r="N269" i="113"/>
  <c r="N230" i="113"/>
  <c r="N251" i="113"/>
  <c r="N253" i="113"/>
  <c r="A258" i="113"/>
  <c r="N262" i="113"/>
  <c r="A269" i="113"/>
  <c r="N226" i="113"/>
  <c r="A257" i="113"/>
  <c r="N265" i="113"/>
  <c r="N246" i="113"/>
  <c r="A259" i="113"/>
  <c r="N266" i="113"/>
  <c r="A229" i="113"/>
  <c r="N242" i="113"/>
  <c r="N229" i="113"/>
  <c r="N236" i="113"/>
  <c r="A226" i="113"/>
  <c r="N256" i="113"/>
  <c r="A227" i="113"/>
  <c r="N258" i="113"/>
  <c r="A266" i="113"/>
  <c r="A263" i="113"/>
  <c r="N267" i="113"/>
  <c r="A254" i="113"/>
  <c r="A262" i="113"/>
  <c r="I267" i="113"/>
  <c r="I270" i="113" s="1"/>
  <c r="N233" i="113"/>
  <c r="D203" i="113"/>
  <c r="K128" i="114"/>
  <c r="K129" i="114" s="1"/>
  <c r="K130" i="114" s="1"/>
  <c r="K131" i="114" s="1"/>
  <c r="K132" i="114" s="1"/>
  <c r="K133" i="114" s="1"/>
  <c r="K134" i="114" s="1"/>
  <c r="K135" i="114" s="1"/>
  <c r="K136" i="114" s="1"/>
  <c r="K137" i="114" s="1"/>
  <c r="K138" i="114" s="1"/>
  <c r="K139" i="114" s="1"/>
  <c r="K140" i="114" s="1"/>
  <c r="K141" i="114" s="1"/>
  <c r="K142" i="114" s="1"/>
  <c r="K143" i="114" s="1"/>
  <c r="K144" i="114" s="1"/>
  <c r="K145" i="114" s="1"/>
  <c r="K146" i="114" s="1"/>
  <c r="K147" i="114" s="1"/>
  <c r="K148" i="114" s="1"/>
  <c r="K149" i="114" s="1"/>
  <c r="K150" i="114" s="1"/>
  <c r="K203" i="114"/>
  <c r="K204" i="114" s="1"/>
  <c r="K205" i="114" s="1"/>
  <c r="K206" i="114" s="1"/>
  <c r="K207" i="114" s="1"/>
  <c r="K208" i="114" s="1"/>
  <c r="K209" i="114" s="1"/>
  <c r="K210" i="114" s="1"/>
  <c r="K211" i="114" s="1"/>
  <c r="K212" i="114" s="1"/>
  <c r="K213" i="114" s="1"/>
  <c r="K214" i="114" s="1"/>
  <c r="K215" i="114" s="1"/>
  <c r="K216" i="114" s="1"/>
  <c r="K217" i="114" s="1"/>
  <c r="K218" i="114" s="1"/>
  <c r="K219" i="114" s="1"/>
  <c r="K220" i="114" s="1"/>
  <c r="K221" i="114" s="1"/>
  <c r="K222" i="114" s="1"/>
  <c r="K223" i="114" s="1"/>
  <c r="K224" i="114" s="1"/>
  <c r="K225" i="114" s="1"/>
  <c r="K278" i="114"/>
  <c r="K279" i="114" s="1"/>
  <c r="K280" i="114" s="1"/>
  <c r="K281" i="114" s="1"/>
  <c r="K282" i="114" s="1"/>
  <c r="K283" i="114" s="1"/>
  <c r="K284" i="114" s="1"/>
  <c r="K285" i="114" s="1"/>
  <c r="K286" i="114" s="1"/>
  <c r="K287" i="114" s="1"/>
  <c r="K288" i="114" s="1"/>
  <c r="K289" i="114" s="1"/>
  <c r="K290" i="114" s="1"/>
  <c r="K291" i="114" s="1"/>
  <c r="K292" i="114" s="1"/>
  <c r="K293" i="114" s="1"/>
  <c r="K294" i="114" s="1"/>
  <c r="K295" i="114" s="1"/>
  <c r="K296" i="114" s="1"/>
  <c r="K297" i="114" s="1"/>
  <c r="K298" i="114" s="1"/>
  <c r="K299" i="114" s="1"/>
  <c r="K300" i="114" s="1"/>
  <c r="K53" i="114"/>
  <c r="K54" i="114" s="1"/>
  <c r="K55" i="114" s="1"/>
  <c r="K56" i="114" s="1"/>
  <c r="K57" i="114" s="1"/>
  <c r="K58" i="114" s="1"/>
  <c r="K59" i="114" s="1"/>
  <c r="K60" i="114" s="1"/>
  <c r="K61" i="114" s="1"/>
  <c r="K62" i="114" s="1"/>
  <c r="K63" i="114" s="1"/>
  <c r="K64" i="114" s="1"/>
  <c r="K65" i="114" s="1"/>
  <c r="K66" i="114" s="1"/>
  <c r="K67" i="114" s="1"/>
  <c r="K68" i="114" s="1"/>
  <c r="K69" i="114" s="1"/>
  <c r="K70" i="114" s="1"/>
  <c r="K71" i="114" s="1"/>
  <c r="K72" i="114" s="1"/>
  <c r="K73" i="114" s="1"/>
  <c r="K74" i="114" s="1"/>
  <c r="K75" i="114" s="1"/>
  <c r="K428" i="114"/>
  <c r="K429" i="114" s="1"/>
  <c r="K430" i="114" s="1"/>
  <c r="K431" i="114" s="1"/>
  <c r="K432" i="114" s="1"/>
  <c r="K433" i="114" s="1"/>
  <c r="K434" i="114" s="1"/>
  <c r="K435" i="114" s="1"/>
  <c r="K436" i="114" s="1"/>
  <c r="K437" i="114" s="1"/>
  <c r="K438" i="114" s="1"/>
  <c r="K439" i="114" s="1"/>
  <c r="K440" i="114" s="1"/>
  <c r="K441" i="114" s="1"/>
  <c r="K442" i="114" s="1"/>
  <c r="K443" i="114" s="1"/>
  <c r="K444" i="114" s="1"/>
  <c r="K445" i="114" s="1"/>
  <c r="K446" i="114" s="1"/>
  <c r="K447" i="114" s="1"/>
  <c r="K448" i="114" s="1"/>
  <c r="K449" i="114" s="1"/>
  <c r="K450" i="114" s="1"/>
  <c r="K353" i="114"/>
  <c r="K354" i="114" s="1"/>
  <c r="K355" i="114" s="1"/>
  <c r="K356" i="114" s="1"/>
  <c r="K357" i="114" s="1"/>
  <c r="K358" i="114" s="1"/>
  <c r="K359" i="114" s="1"/>
  <c r="K360" i="114" s="1"/>
  <c r="K361" i="114" s="1"/>
  <c r="K362" i="114" s="1"/>
  <c r="K363" i="114" s="1"/>
  <c r="K364" i="114" s="1"/>
  <c r="K365" i="114" s="1"/>
  <c r="K366" i="114" s="1"/>
  <c r="K367" i="114" s="1"/>
  <c r="K368" i="114" s="1"/>
  <c r="K369" i="114" s="1"/>
  <c r="K370" i="114" s="1"/>
  <c r="K371" i="114" s="1"/>
  <c r="K372" i="114" s="1"/>
  <c r="K373" i="114" s="1"/>
  <c r="K374" i="114" s="1"/>
  <c r="K375" i="114" s="1"/>
  <c r="K503" i="114"/>
  <c r="K504" i="114" s="1"/>
  <c r="K505" i="114" s="1"/>
  <c r="K506" i="114" s="1"/>
  <c r="K507" i="114" s="1"/>
  <c r="K508" i="114" s="1"/>
  <c r="K509" i="114" s="1"/>
  <c r="K510" i="114" s="1"/>
  <c r="K511" i="114" s="1"/>
  <c r="K512" i="114" s="1"/>
  <c r="K513" i="114" s="1"/>
  <c r="K514" i="114" s="1"/>
  <c r="K515" i="114" s="1"/>
  <c r="K516" i="114" s="1"/>
  <c r="K517" i="114" s="1"/>
  <c r="K518" i="114" s="1"/>
  <c r="K519" i="114" s="1"/>
  <c r="K520" i="114" s="1"/>
  <c r="K521" i="114" s="1"/>
  <c r="K522" i="114" s="1"/>
  <c r="K523" i="114" s="1"/>
  <c r="K524" i="114" s="1"/>
  <c r="K525" i="114" s="1"/>
  <c r="K578" i="114"/>
  <c r="K579" i="114" s="1"/>
  <c r="K580" i="114" s="1"/>
  <c r="K581" i="114" s="1"/>
  <c r="K582" i="114" s="1"/>
  <c r="K583" i="114" s="1"/>
  <c r="K584" i="114" s="1"/>
  <c r="K585" i="114" s="1"/>
  <c r="K586" i="114" s="1"/>
  <c r="K587" i="114" s="1"/>
  <c r="K588" i="114" s="1"/>
  <c r="K589" i="114" s="1"/>
  <c r="K590" i="114" s="1"/>
  <c r="K591" i="114" s="1"/>
  <c r="K592" i="114" s="1"/>
  <c r="K593" i="114" s="1"/>
  <c r="K594" i="114" s="1"/>
  <c r="K595" i="114" s="1"/>
  <c r="K596" i="114" s="1"/>
  <c r="K597" i="114" s="1"/>
  <c r="K598" i="114" s="1"/>
  <c r="K599" i="114" s="1"/>
  <c r="K600" i="114" s="1"/>
  <c r="O306" i="114"/>
  <c r="AA219" i="112"/>
  <c r="S234" i="112" s="1"/>
  <c r="D216" i="113"/>
  <c r="D198" i="113" s="1"/>
  <c r="H198" i="113" s="1"/>
  <c r="A304" i="112"/>
  <c r="A310" i="112"/>
  <c r="A316" i="112"/>
  <c r="A324" i="112"/>
  <c r="A330" i="112"/>
  <c r="A341" i="112"/>
  <c r="A349" i="112"/>
  <c r="A309" i="112"/>
  <c r="A317" i="112"/>
  <c r="A326" i="112"/>
  <c r="A333" i="112"/>
  <c r="A338" i="112"/>
  <c r="A347" i="112"/>
  <c r="A318" i="112"/>
  <c r="A320" i="112"/>
  <c r="A334" i="112"/>
  <c r="A339" i="112"/>
  <c r="A348" i="112"/>
  <c r="A302" i="112"/>
  <c r="A313" i="112"/>
  <c r="A323" i="112"/>
  <c r="A335" i="112"/>
  <c r="A344" i="112"/>
  <c r="A346" i="112"/>
  <c r="A331" i="112"/>
  <c r="A308" i="112"/>
  <c r="A303" i="112"/>
  <c r="A311" i="112"/>
  <c r="A350" i="112"/>
  <c r="A327" i="112"/>
  <c r="A336" i="112"/>
  <c r="A307" i="112"/>
  <c r="A315" i="112"/>
  <c r="A342" i="112"/>
  <c r="A305" i="112"/>
  <c r="A312" i="112"/>
  <c r="A328" i="112"/>
  <c r="A337" i="112"/>
  <c r="A306" i="112"/>
  <c r="A314" i="112"/>
  <c r="A321" i="112"/>
  <c r="A329" i="112"/>
  <c r="A340" i="112"/>
  <c r="A322" i="112"/>
  <c r="A301" i="112"/>
  <c r="A319" i="112"/>
  <c r="A332" i="112"/>
  <c r="A343" i="112"/>
  <c r="A325" i="112"/>
  <c r="A345" i="112"/>
  <c r="AI384" i="112"/>
  <c r="D359" i="113"/>
  <c r="L359" i="113" s="1"/>
  <c r="L360" i="113" s="1"/>
  <c r="L332" i="113" s="1"/>
  <c r="O531" i="114"/>
  <c r="AA369" i="112"/>
  <c r="S384" i="112" s="1"/>
  <c r="D351" i="113"/>
  <c r="D333" i="113" s="1"/>
  <c r="H333" i="113" s="1"/>
  <c r="D134" i="113"/>
  <c r="L134" i="113" s="1"/>
  <c r="L135" i="113" s="1"/>
  <c r="L107" i="113" s="1"/>
  <c r="AI134" i="112"/>
  <c r="AI84" i="112"/>
  <c r="D89" i="113"/>
  <c r="L89" i="113" s="1"/>
  <c r="L90" i="113" s="1"/>
  <c r="L62" i="113" s="1"/>
  <c r="N275" i="113"/>
  <c r="N279" i="113"/>
  <c r="N292" i="113"/>
  <c r="A303" i="113"/>
  <c r="A309" i="113"/>
  <c r="I312" i="113"/>
  <c r="I315" i="113" s="1"/>
  <c r="N314" i="113"/>
  <c r="N272" i="113"/>
  <c r="N277" i="113"/>
  <c r="N284" i="113"/>
  <c r="N286" i="113"/>
  <c r="N271" i="113"/>
  <c r="N273" i="113"/>
  <c r="N288" i="113"/>
  <c r="N298" i="113"/>
  <c r="A304" i="113"/>
  <c r="N310" i="113"/>
  <c r="N297" i="113"/>
  <c r="A300" i="113"/>
  <c r="N303" i="113"/>
  <c r="N307" i="113"/>
  <c r="A312" i="113"/>
  <c r="N313" i="113"/>
  <c r="N278" i="113"/>
  <c r="N280" i="113"/>
  <c r="N293" i="113"/>
  <c r="N295" i="113"/>
  <c r="N300" i="113"/>
  <c r="N304" i="113"/>
  <c r="A308" i="113"/>
  <c r="A314" i="113"/>
  <c r="A274" i="113"/>
  <c r="A299" i="113"/>
  <c r="N306" i="113"/>
  <c r="A310" i="113"/>
  <c r="N312" i="113"/>
  <c r="A272" i="113"/>
  <c r="A302" i="113"/>
  <c r="N276" i="113"/>
  <c r="N309" i="113"/>
  <c r="N315" i="113"/>
  <c r="N289" i="113"/>
  <c r="N299" i="113"/>
  <c r="N287" i="113"/>
  <c r="A271" i="113"/>
  <c r="N281" i="113"/>
  <c r="N290" i="113"/>
  <c r="N302" i="113"/>
  <c r="N308" i="113"/>
  <c r="A313" i="113"/>
  <c r="N282" i="113"/>
  <c r="A273" i="113"/>
  <c r="A306" i="113"/>
  <c r="N274" i="113"/>
  <c r="N291" i="113"/>
  <c r="A301" i="113"/>
  <c r="A315" i="113"/>
  <c r="N285" i="113"/>
  <c r="A305" i="113"/>
  <c r="A311" i="113"/>
  <c r="N296" i="113"/>
  <c r="N305" i="113"/>
  <c r="N311" i="113"/>
  <c r="N283" i="113"/>
  <c r="N294" i="113"/>
  <c r="A307" i="113"/>
  <c r="N301" i="113"/>
  <c r="O6" i="114"/>
  <c r="D36" i="113"/>
  <c r="D18" i="113" s="1"/>
  <c r="H18" i="113" s="1"/>
  <c r="AA19" i="112"/>
  <c r="S34" i="112" s="1"/>
  <c r="N57" i="113"/>
  <c r="N65" i="113"/>
  <c r="N70" i="113"/>
  <c r="A75" i="113"/>
  <c r="N77" i="113"/>
  <c r="A81" i="113"/>
  <c r="N83" i="113"/>
  <c r="N90" i="113"/>
  <c r="N50" i="113"/>
  <c r="N54" i="113"/>
  <c r="N67" i="113"/>
  <c r="A46" i="113"/>
  <c r="A48" i="113"/>
  <c r="N69" i="113"/>
  <c r="N71" i="113"/>
  <c r="A76" i="113"/>
  <c r="N78" i="113"/>
  <c r="A82" i="113"/>
  <c r="A85" i="113"/>
  <c r="A89" i="113"/>
  <c r="N47" i="113"/>
  <c r="A74" i="113"/>
  <c r="N81" i="113"/>
  <c r="A86" i="113"/>
  <c r="N48" i="113"/>
  <c r="N60" i="113"/>
  <c r="N66" i="113"/>
  <c r="A78" i="113"/>
  <c r="N86" i="113"/>
  <c r="N87" i="113"/>
  <c r="N46" i="113"/>
  <c r="N49" i="113"/>
  <c r="N52" i="113"/>
  <c r="N56" i="113"/>
  <c r="N61" i="113"/>
  <c r="N72" i="113"/>
  <c r="A79" i="113"/>
  <c r="A83" i="113"/>
  <c r="A90" i="113"/>
  <c r="N58" i="113"/>
  <c r="A77" i="113"/>
  <c r="A47" i="113"/>
  <c r="N51" i="113"/>
  <c r="A84" i="113"/>
  <c r="A49" i="113"/>
  <c r="N55" i="113"/>
  <c r="N63" i="113"/>
  <c r="N75" i="113"/>
  <c r="N64" i="113"/>
  <c r="N74" i="113"/>
  <c r="N89" i="113"/>
  <c r="N62" i="113"/>
  <c r="N76" i="113"/>
  <c r="N85" i="113"/>
  <c r="N73" i="113"/>
  <c r="N84" i="113"/>
  <c r="A88" i="113"/>
  <c r="I87" i="113"/>
  <c r="I90" i="113" s="1"/>
  <c r="N53" i="113"/>
  <c r="N79" i="113"/>
  <c r="A87" i="113"/>
  <c r="N59" i="113"/>
  <c r="N68" i="113"/>
  <c r="A80" i="113"/>
  <c r="N80" i="113"/>
  <c r="N88" i="113"/>
  <c r="N82" i="113"/>
  <c r="D306" i="113"/>
  <c r="D288" i="113" s="1"/>
  <c r="H288" i="113" s="1"/>
  <c r="AA319" i="112"/>
  <c r="S334" i="112" s="1"/>
  <c r="O456" i="114"/>
  <c r="AA269" i="112"/>
  <c r="S284" i="112" s="1"/>
  <c r="O381" i="114"/>
  <c r="D261" i="113"/>
  <c r="D243" i="113" s="1"/>
  <c r="H243" i="113" s="1"/>
  <c r="M225" i="113"/>
  <c r="H238" i="113"/>
  <c r="D240" i="113"/>
  <c r="N4" i="113"/>
  <c r="N13" i="113"/>
  <c r="N17" i="113"/>
  <c r="N21" i="113"/>
  <c r="A32" i="113"/>
  <c r="A35" i="113"/>
  <c r="A38" i="113"/>
  <c r="N41" i="113"/>
  <c r="N42" i="113"/>
  <c r="N10" i="113"/>
  <c r="N15" i="113"/>
  <c r="N23" i="113"/>
  <c r="N27" i="113"/>
  <c r="N29" i="113"/>
  <c r="N35" i="113"/>
  <c r="A42" i="113"/>
  <c r="A43" i="113"/>
  <c r="N5" i="113"/>
  <c r="N9" i="113"/>
  <c r="N22" i="113"/>
  <c r="A33" i="113"/>
  <c r="A39" i="113"/>
  <c r="I42" i="113"/>
  <c r="I45" i="113" s="1"/>
  <c r="N44" i="113"/>
  <c r="A2" i="113"/>
  <c r="A4" i="113"/>
  <c r="N16" i="113"/>
  <c r="N18" i="113"/>
  <c r="N20" i="113"/>
  <c r="A31" i="113"/>
  <c r="A36" i="113"/>
  <c r="A40" i="113"/>
  <c r="N11" i="113"/>
  <c r="N36" i="113"/>
  <c r="N40" i="113"/>
  <c r="N43" i="113"/>
  <c r="N7" i="113"/>
  <c r="N12" i="113"/>
  <c r="N14" i="113"/>
  <c r="N19" i="113"/>
  <c r="N32" i="113"/>
  <c r="N2" i="113"/>
  <c r="N6" i="113"/>
  <c r="N30" i="113"/>
  <c r="N37" i="113"/>
  <c r="N45" i="113"/>
  <c r="A3" i="113"/>
  <c r="N24" i="113"/>
  <c r="N31" i="113"/>
  <c r="N28" i="113"/>
  <c r="N34" i="113"/>
  <c r="A34" i="113"/>
  <c r="N8" i="113"/>
  <c r="A37" i="113"/>
  <c r="N1" i="113"/>
  <c r="N3" i="113"/>
  <c r="N25" i="113"/>
  <c r="A29" i="113"/>
  <c r="N38" i="113"/>
  <c r="A44" i="113"/>
  <c r="A30" i="113"/>
  <c r="N39" i="113"/>
  <c r="A41" i="113"/>
  <c r="N26" i="113"/>
  <c r="N33" i="113"/>
  <c r="A45" i="113"/>
  <c r="O156" i="114"/>
  <c r="AA119" i="112"/>
  <c r="S134" i="112" s="1"/>
  <c r="D126" i="113"/>
  <c r="D108" i="113" s="1"/>
  <c r="H108" i="113" s="1"/>
  <c r="AI234" i="112"/>
  <c r="D224" i="113"/>
  <c r="L224" i="113" s="1"/>
  <c r="L225" i="113" s="1"/>
  <c r="L197" i="113" s="1"/>
  <c r="M270" i="113"/>
  <c r="D353" i="70"/>
  <c r="D308" i="70"/>
  <c r="D263" i="70"/>
  <c r="D218" i="70"/>
  <c r="D173" i="70"/>
  <c r="D128" i="70"/>
  <c r="D83" i="70"/>
  <c r="D38" i="70"/>
  <c r="I13" i="73"/>
  <c r="I14" i="73"/>
  <c r="I15" i="73"/>
  <c r="I16" i="73"/>
  <c r="I17" i="73"/>
  <c r="I18" i="73"/>
  <c r="I19" i="73"/>
  <c r="I20" i="73"/>
  <c r="I21" i="73"/>
  <c r="I22" i="73"/>
  <c r="I23" i="73"/>
  <c r="I24" i="73"/>
  <c r="I25" i="73"/>
  <c r="I12" i="73"/>
  <c r="N24" i="73"/>
  <c r="Q24" i="73"/>
  <c r="R24" i="73"/>
  <c r="N25" i="73"/>
  <c r="Q25" i="73"/>
  <c r="R25" i="73"/>
  <c r="C94" i="111" l="1"/>
  <c r="F493" i="55"/>
  <c r="H494" i="55"/>
  <c r="H516" i="55"/>
  <c r="G516" i="55" s="1"/>
  <c r="G515" i="55"/>
  <c r="A542" i="55"/>
  <c r="H543" i="55"/>
  <c r="G542" i="55"/>
  <c r="C140" i="60"/>
  <c r="C78" i="60"/>
  <c r="A71" i="59"/>
  <c r="C151" i="111"/>
  <c r="D185" i="111"/>
  <c r="B189" i="59" s="1"/>
  <c r="D160" i="116"/>
  <c r="B151" i="111"/>
  <c r="F185" i="111"/>
  <c r="B185" i="111"/>
  <c r="C185" i="111"/>
  <c r="H517" i="55"/>
  <c r="G549" i="55"/>
  <c r="H536" i="55"/>
  <c r="A535" i="55"/>
  <c r="G508" i="55"/>
  <c r="A508" i="55"/>
  <c r="H509" i="55"/>
  <c r="A515" i="55"/>
  <c r="G493" i="55"/>
  <c r="A493" i="55"/>
  <c r="D150" i="60"/>
  <c r="D117" i="60"/>
  <c r="B181" i="60"/>
  <c r="D176" i="60"/>
  <c r="E194" i="60"/>
  <c r="F161" i="60"/>
  <c r="E170" i="60"/>
  <c r="B164" i="60"/>
  <c r="B94" i="111"/>
  <c r="C194" i="60"/>
  <c r="C181" i="60"/>
  <c r="B137" i="60"/>
  <c r="C169" i="60"/>
  <c r="F152" i="60"/>
  <c r="B106" i="60"/>
  <c r="F164" i="60"/>
  <c r="B125" i="60"/>
  <c r="C99" i="60"/>
  <c r="D181" i="60"/>
  <c r="B117" i="60"/>
  <c r="F106" i="60"/>
  <c r="E137" i="60"/>
  <c r="B176" i="60"/>
  <c r="E181" i="60"/>
  <c r="C161" i="60"/>
  <c r="F153" i="60"/>
  <c r="B85" i="60"/>
  <c r="E179" i="60"/>
  <c r="C100" i="60"/>
  <c r="B145" i="60"/>
  <c r="F188" i="60"/>
  <c r="F119" i="60"/>
  <c r="F120" i="60" s="1"/>
  <c r="E193" i="60"/>
  <c r="D157" i="60"/>
  <c r="E109" i="60"/>
  <c r="D194" i="60"/>
  <c r="D161" i="60"/>
  <c r="B148" i="60"/>
  <c r="F123" i="60"/>
  <c r="C176" i="60"/>
  <c r="E176" i="60"/>
  <c r="C86" i="60"/>
  <c r="E121" i="60"/>
  <c r="E86" i="60"/>
  <c r="D136" i="60"/>
  <c r="C157" i="60"/>
  <c r="F140" i="60"/>
  <c r="E85" i="60"/>
  <c r="F117" i="60"/>
  <c r="E99" i="60"/>
  <c r="F169" i="60"/>
  <c r="E120" i="60"/>
  <c r="E145" i="60"/>
  <c r="E88" i="60"/>
  <c r="C115" i="60"/>
  <c r="F137" i="60"/>
  <c r="B188" i="60"/>
  <c r="E161" i="60"/>
  <c r="B139" i="60"/>
  <c r="B124" i="60"/>
  <c r="B133" i="60"/>
  <c r="B88" i="60"/>
  <c r="E81" i="60"/>
  <c r="D119" i="60"/>
  <c r="D120" i="60" s="1"/>
  <c r="D130" i="60"/>
  <c r="D114" i="60"/>
  <c r="C119" i="60"/>
  <c r="C120" i="60" s="1"/>
  <c r="C91" i="60"/>
  <c r="F81" i="60"/>
  <c r="C146" i="60"/>
  <c r="F148" i="60"/>
  <c r="D165" i="60"/>
  <c r="E197" i="60"/>
  <c r="B156" i="60"/>
  <c r="C153" i="60"/>
  <c r="B185" i="60"/>
  <c r="E165" i="60"/>
  <c r="D142" i="60"/>
  <c r="E138" i="60"/>
  <c r="C197" i="60"/>
  <c r="B187" i="60"/>
  <c r="B130" i="60"/>
  <c r="B115" i="60"/>
  <c r="D124" i="60"/>
  <c r="C187" i="60"/>
  <c r="C94" i="60"/>
  <c r="D123" i="60"/>
  <c r="F150" i="60"/>
  <c r="B119" i="60"/>
  <c r="B120" i="60" s="1"/>
  <c r="B82" i="60"/>
  <c r="B173" i="60"/>
  <c r="C123" i="60"/>
  <c r="E185" i="60"/>
  <c r="E150" i="60"/>
  <c r="F97" i="60"/>
  <c r="F136" i="60"/>
  <c r="D127" i="60"/>
  <c r="B97" i="60"/>
  <c r="C121" i="60"/>
  <c r="E156" i="60"/>
  <c r="B94" i="60"/>
  <c r="D185" i="60"/>
  <c r="E139" i="60"/>
  <c r="B114" i="60"/>
  <c r="B84" i="60"/>
  <c r="E94" i="60"/>
  <c r="B91" i="60"/>
  <c r="B121" i="60"/>
  <c r="C127" i="60"/>
  <c r="B131" i="60"/>
  <c r="F108" i="60"/>
  <c r="C133" i="60"/>
  <c r="D125" i="60"/>
  <c r="D152" i="60"/>
  <c r="D94" i="60"/>
  <c r="F133" i="60"/>
  <c r="B170" i="60"/>
  <c r="C97" i="60"/>
  <c r="B78" i="60"/>
  <c r="E98" i="60"/>
  <c r="D98" i="60"/>
  <c r="C170" i="60"/>
  <c r="C156" i="60"/>
  <c r="B128" i="60"/>
  <c r="B150" i="60"/>
  <c r="D140" i="60"/>
  <c r="B190" i="60"/>
  <c r="F114" i="60"/>
  <c r="E173" i="60"/>
  <c r="E187" i="60"/>
  <c r="B140" i="60"/>
  <c r="F149" i="60"/>
  <c r="E117" i="60"/>
  <c r="F78" i="60"/>
  <c r="E91" i="60"/>
  <c r="F98" i="60"/>
  <c r="D82" i="60"/>
  <c r="D86" i="60"/>
  <c r="E164" i="60"/>
  <c r="F160" i="60"/>
  <c r="C164" i="60"/>
  <c r="B146" i="60"/>
  <c r="E101" i="60"/>
  <c r="F101" i="60"/>
  <c r="F124" i="60"/>
  <c r="B107" i="60"/>
  <c r="C173" i="60"/>
  <c r="F84" i="60"/>
  <c r="C114" i="60"/>
  <c r="E133" i="60"/>
  <c r="E78" i="60"/>
  <c r="C152" i="60"/>
  <c r="B196" i="60"/>
  <c r="D196" i="60"/>
  <c r="D170" i="60"/>
  <c r="E152" i="60"/>
  <c r="C130" i="60"/>
  <c r="D91" i="60"/>
  <c r="C190" i="60"/>
  <c r="D173" i="60"/>
  <c r="E124" i="60"/>
  <c r="B86" i="60"/>
  <c r="F146" i="60"/>
  <c r="E84" i="60"/>
  <c r="D187" i="60"/>
  <c r="D116" i="60"/>
  <c r="C98" i="60"/>
  <c r="E190" i="60"/>
  <c r="C185" i="60"/>
  <c r="C89" i="60"/>
  <c r="D138" i="60"/>
  <c r="E83" i="60"/>
  <c r="F93" i="60"/>
  <c r="D102" i="60"/>
  <c r="B89" i="60"/>
  <c r="B198" i="60"/>
  <c r="F198" i="60"/>
  <c r="C93" i="60"/>
  <c r="D83" i="60"/>
  <c r="C83" i="60"/>
  <c r="F83" i="60"/>
  <c r="F89" i="60"/>
  <c r="D128" i="60"/>
  <c r="D101" i="60"/>
  <c r="C188" i="60"/>
  <c r="B169" i="60"/>
  <c r="B100" i="60"/>
  <c r="E100" i="60"/>
  <c r="F193" i="60"/>
  <c r="F142" i="60"/>
  <c r="E115" i="60"/>
  <c r="C149" i="60"/>
  <c r="B101" i="60"/>
  <c r="B149" i="60"/>
  <c r="E144" i="60"/>
  <c r="E130" i="60"/>
  <c r="C102" i="60"/>
  <c r="E108" i="60"/>
  <c r="B132" i="60"/>
  <c r="C138" i="60"/>
  <c r="F145" i="60"/>
  <c r="E90" i="60"/>
  <c r="D190" i="60"/>
  <c r="B90" i="60"/>
  <c r="C81" i="60"/>
  <c r="E153" i="60"/>
  <c r="E136" i="60"/>
  <c r="C182" i="60"/>
  <c r="B157" i="60"/>
  <c r="F139" i="60"/>
  <c r="E146" i="60"/>
  <c r="F128" i="60"/>
  <c r="F196" i="60"/>
  <c r="E82" i="60"/>
  <c r="F90" i="60"/>
  <c r="E149" i="60"/>
  <c r="D84" i="60"/>
  <c r="D139" i="60"/>
  <c r="D97" i="60"/>
  <c r="D88" i="60"/>
  <c r="B116" i="60"/>
  <c r="E125" i="60"/>
  <c r="D160" i="60"/>
  <c r="D108" i="60"/>
  <c r="B136" i="60"/>
  <c r="E182" i="60"/>
  <c r="D156" i="60"/>
  <c r="F197" i="60"/>
  <c r="F141" i="60"/>
  <c r="B92" i="60"/>
  <c r="E107" i="60"/>
  <c r="C148" i="60"/>
  <c r="B141" i="60"/>
  <c r="D147" i="60"/>
  <c r="D107" i="60"/>
  <c r="E198" i="60"/>
  <c r="E196" i="60"/>
  <c r="F147" i="60"/>
  <c r="D141" i="60"/>
  <c r="E142" i="60"/>
  <c r="F100" i="60"/>
  <c r="E93" i="60"/>
  <c r="C92" i="60"/>
  <c r="F92" i="60"/>
  <c r="D93" i="60"/>
  <c r="F194" i="60"/>
  <c r="E106" i="60"/>
  <c r="E141" i="60"/>
  <c r="C106" i="60"/>
  <c r="F85" i="60"/>
  <c r="E116" i="60"/>
  <c r="C125" i="60"/>
  <c r="C129" i="60"/>
  <c r="B99" i="60"/>
  <c r="F82" i="60"/>
  <c r="E129" i="60"/>
  <c r="D90" i="60"/>
  <c r="E169" i="60"/>
  <c r="C122" i="60"/>
  <c r="D81" i="60"/>
  <c r="C128" i="60"/>
  <c r="D182" i="60"/>
  <c r="E160" i="60"/>
  <c r="D115" i="60"/>
  <c r="F179" i="60"/>
  <c r="D188" i="60"/>
  <c r="E123" i="60"/>
  <c r="C109" i="60"/>
  <c r="D137" i="60"/>
  <c r="F121" i="60"/>
  <c r="E157" i="60"/>
  <c r="C193" i="60"/>
  <c r="C85" i="60"/>
  <c r="B127" i="60"/>
  <c r="D153" i="60"/>
  <c r="D145" i="60"/>
  <c r="D99" i="60"/>
  <c r="B165" i="60"/>
  <c r="C142" i="60"/>
  <c r="D129" i="60"/>
  <c r="E92" i="60"/>
  <c r="C131" i="60"/>
  <c r="F144" i="60"/>
  <c r="D109" i="60"/>
  <c r="B109" i="60"/>
  <c r="D198" i="60"/>
  <c r="B197" i="60"/>
  <c r="C108" i="60"/>
  <c r="B193" i="60"/>
  <c r="F127" i="60"/>
  <c r="D179" i="60"/>
  <c r="C179" i="60"/>
  <c r="B147" i="60"/>
  <c r="D144" i="60"/>
  <c r="B102" i="60"/>
  <c r="F129" i="60"/>
  <c r="D89" i="60"/>
  <c r="B122" i="60"/>
  <c r="F132" i="60"/>
  <c r="C132" i="60"/>
  <c r="D131" i="60"/>
  <c r="C160" i="60"/>
  <c r="C165" i="60"/>
  <c r="C107" i="60"/>
  <c r="B138" i="60"/>
  <c r="F102" i="60"/>
  <c r="F131" i="60"/>
  <c r="E132" i="60"/>
  <c r="D122" i="60"/>
  <c r="B144" i="60"/>
  <c r="E148" i="60"/>
  <c r="E147" i="60"/>
  <c r="F88" i="60"/>
  <c r="C116" i="60"/>
  <c r="E122" i="60"/>
  <c r="B182" i="60"/>
  <c r="F94" i="111"/>
  <c r="E94" i="111"/>
  <c r="C95" i="59" s="1"/>
  <c r="E151" i="111"/>
  <c r="C155" i="59" s="1"/>
  <c r="F146" i="111"/>
  <c r="D150" i="59" s="1"/>
  <c r="G535" i="55"/>
  <c r="B190" i="111"/>
  <c r="D146" i="111"/>
  <c r="B150" i="59" s="1"/>
  <c r="B146" i="111"/>
  <c r="C146" i="111"/>
  <c r="D340" i="116"/>
  <c r="E190" i="111"/>
  <c r="D190" i="111"/>
  <c r="B194" i="59" s="1"/>
  <c r="C190" i="111"/>
  <c r="D196" i="111"/>
  <c r="B200" i="59" s="1"/>
  <c r="D194" i="111"/>
  <c r="B198" i="59" s="1"/>
  <c r="E196" i="111"/>
  <c r="C196" i="111"/>
  <c r="B196" i="111"/>
  <c r="B152" i="111"/>
  <c r="E158" i="111"/>
  <c r="C162" i="59" s="1"/>
  <c r="D160" i="111"/>
  <c r="B164" i="59" s="1"/>
  <c r="D103" i="111"/>
  <c r="B70" i="111"/>
  <c r="B73" i="111"/>
  <c r="C178" i="111"/>
  <c r="C152" i="111"/>
  <c r="D72" i="111"/>
  <c r="B73" i="59" s="1"/>
  <c r="C160" i="111"/>
  <c r="C72" i="111"/>
  <c r="E72" i="111"/>
  <c r="C73" i="59" s="1"/>
  <c r="E160" i="111"/>
  <c r="C164" i="59" s="1"/>
  <c r="C103" i="111"/>
  <c r="B160" i="111"/>
  <c r="F72" i="111"/>
  <c r="D73" i="59" s="1"/>
  <c r="B103" i="111"/>
  <c r="E186" i="111"/>
  <c r="C136" i="111"/>
  <c r="F186" i="111"/>
  <c r="D186" i="111"/>
  <c r="B190" i="59" s="1"/>
  <c r="B154" i="111"/>
  <c r="E150" i="111"/>
  <c r="C154" i="59" s="1"/>
  <c r="C186" i="111"/>
  <c r="D162" i="111"/>
  <c r="B166" i="59" s="1"/>
  <c r="B161" i="111"/>
  <c r="B92" i="111"/>
  <c r="B83" i="111"/>
  <c r="E161" i="111"/>
  <c r="C165" i="59" s="1"/>
  <c r="E88" i="111"/>
  <c r="C89" i="59" s="1"/>
  <c r="F161" i="111"/>
  <c r="D165" i="59" s="1"/>
  <c r="C73" i="111"/>
  <c r="E174" i="111"/>
  <c r="F137" i="111"/>
  <c r="D141" i="59" s="1"/>
  <c r="D158" i="111"/>
  <c r="B162" i="59" s="1"/>
  <c r="D161" i="111"/>
  <c r="B165" i="59" s="1"/>
  <c r="F174" i="111"/>
  <c r="B174" i="111"/>
  <c r="B178" i="111"/>
  <c r="D174" i="111"/>
  <c r="B178" i="59" s="1"/>
  <c r="E178" i="111"/>
  <c r="C182" i="59" s="1"/>
  <c r="F178" i="111"/>
  <c r="D182" i="59" s="1"/>
  <c r="B162" i="111"/>
  <c r="C162" i="111"/>
  <c r="F162" i="111"/>
  <c r="D166" i="59" s="1"/>
  <c r="C150" i="111"/>
  <c r="B150" i="111"/>
  <c r="D150" i="111"/>
  <c r="B154" i="59" s="1"/>
  <c r="F102" i="111"/>
  <c r="D103" i="59" s="1"/>
  <c r="D90" i="111"/>
  <c r="B91" i="59" s="1"/>
  <c r="E92" i="111"/>
  <c r="C93" i="59" s="1"/>
  <c r="C88" i="111"/>
  <c r="F88" i="111"/>
  <c r="D89" i="59" s="1"/>
  <c r="F92" i="111"/>
  <c r="D93" i="59" s="1"/>
  <c r="D92" i="111"/>
  <c r="B93" i="59" s="1"/>
  <c r="B88" i="111"/>
  <c r="D137" i="111"/>
  <c r="B141" i="59" s="1"/>
  <c r="E103" i="111"/>
  <c r="C91" i="111"/>
  <c r="E137" i="111"/>
  <c r="C141" i="59" s="1"/>
  <c r="E154" i="111"/>
  <c r="C158" i="59" s="1"/>
  <c r="B90" i="111"/>
  <c r="D152" i="111"/>
  <c r="B156" i="59" s="1"/>
  <c r="C107" i="111"/>
  <c r="C90" i="111"/>
  <c r="F152" i="111"/>
  <c r="D156" i="59" s="1"/>
  <c r="F158" i="111"/>
  <c r="D162" i="59" s="1"/>
  <c r="B97" i="111"/>
  <c r="B137" i="111"/>
  <c r="B158" i="111"/>
  <c r="F176" i="111"/>
  <c r="D180" i="59" s="1"/>
  <c r="C170" i="111"/>
  <c r="E194" i="111"/>
  <c r="C95" i="111"/>
  <c r="E73" i="111"/>
  <c r="C74" i="59" s="1"/>
  <c r="E90" i="111"/>
  <c r="C91" i="59" s="1"/>
  <c r="B95" i="111"/>
  <c r="D136" i="111"/>
  <c r="B140" i="59" s="1"/>
  <c r="B136" i="111"/>
  <c r="C194" i="111"/>
  <c r="D95" i="111"/>
  <c r="B96" i="59" s="1"/>
  <c r="C102" i="111"/>
  <c r="F95" i="111"/>
  <c r="D96" i="59" s="1"/>
  <c r="D102" i="111"/>
  <c r="B116" i="111"/>
  <c r="D145" i="111"/>
  <c r="B149" i="59" s="1"/>
  <c r="C116" i="111"/>
  <c r="D144" i="111"/>
  <c r="B148" i="59" s="1"/>
  <c r="F188" i="111"/>
  <c r="B138" i="111"/>
  <c r="D116" i="111"/>
  <c r="B117" i="59" s="1"/>
  <c r="F126" i="111"/>
  <c r="B194" i="111"/>
  <c r="F136" i="111"/>
  <c r="D140" i="59" s="1"/>
  <c r="B91" i="111"/>
  <c r="C144" i="111"/>
  <c r="E170" i="111"/>
  <c r="C174" i="59" s="1"/>
  <c r="B102" i="111"/>
  <c r="D91" i="111"/>
  <c r="B92" i="59" s="1"/>
  <c r="E144" i="111"/>
  <c r="C148" i="59" s="1"/>
  <c r="E145" i="111"/>
  <c r="C149" i="59" s="1"/>
  <c r="D170" i="111"/>
  <c r="B174" i="59" s="1"/>
  <c r="B126" i="111"/>
  <c r="C126" i="111"/>
  <c r="B82" i="111"/>
  <c r="C188" i="111"/>
  <c r="E126" i="111"/>
  <c r="E188" i="111"/>
  <c r="F170" i="111"/>
  <c r="D174" i="59" s="1"/>
  <c r="B188" i="111"/>
  <c r="F91" i="111"/>
  <c r="D92" i="59" s="1"/>
  <c r="B144" i="111"/>
  <c r="E82" i="111"/>
  <c r="C83" i="59" s="1"/>
  <c r="B107" i="111"/>
  <c r="E116" i="111"/>
  <c r="C117" i="59" s="1"/>
  <c r="F82" i="111"/>
  <c r="D83" i="59" s="1"/>
  <c r="F107" i="111"/>
  <c r="D73" i="111"/>
  <c r="B74" i="59" s="1"/>
  <c r="D82" i="111"/>
  <c r="B83" i="59" s="1"/>
  <c r="E107" i="111"/>
  <c r="B84" i="111"/>
  <c r="D205" i="116"/>
  <c r="F142" i="111"/>
  <c r="D146" i="59" s="1"/>
  <c r="E142" i="111"/>
  <c r="C146" i="59" s="1"/>
  <c r="B142" i="111"/>
  <c r="C142" i="111"/>
  <c r="D142" i="111"/>
  <c r="B146" i="59" s="1"/>
  <c r="E176" i="111"/>
  <c r="C180" i="59" s="1"/>
  <c r="C193" i="111"/>
  <c r="E138" i="111"/>
  <c r="C142" i="59" s="1"/>
  <c r="C145" i="111"/>
  <c r="B176" i="111"/>
  <c r="E193" i="111"/>
  <c r="F138" i="111"/>
  <c r="D142" i="59" s="1"/>
  <c r="C176" i="111"/>
  <c r="F154" i="111"/>
  <c r="D158" i="59" s="1"/>
  <c r="L163" i="116"/>
  <c r="D295" i="116"/>
  <c r="C154" i="111"/>
  <c r="F193" i="111"/>
  <c r="D138" i="111"/>
  <c r="B142" i="59" s="1"/>
  <c r="C155" i="111"/>
  <c r="E155" i="111"/>
  <c r="C159" i="59" s="1"/>
  <c r="F155" i="111"/>
  <c r="D159" i="59" s="1"/>
  <c r="D155" i="111"/>
  <c r="B159" i="59" s="1"/>
  <c r="B155" i="111"/>
  <c r="F145" i="111"/>
  <c r="D149" i="59" s="1"/>
  <c r="D193" i="111"/>
  <c r="B197" i="59" s="1"/>
  <c r="C83" i="111"/>
  <c r="D83" i="111"/>
  <c r="B84" i="59" s="1"/>
  <c r="H158" i="113"/>
  <c r="C84" i="111"/>
  <c r="F70" i="111"/>
  <c r="D71" i="59" s="1"/>
  <c r="D97" i="111"/>
  <c r="B98" i="59" s="1"/>
  <c r="E84" i="111"/>
  <c r="C85" i="59" s="1"/>
  <c r="C70" i="111"/>
  <c r="E97" i="111"/>
  <c r="C98" i="59" s="1"/>
  <c r="F83" i="111"/>
  <c r="D84" i="59" s="1"/>
  <c r="F84" i="111"/>
  <c r="D85" i="59" s="1"/>
  <c r="D70" i="111"/>
  <c r="B71" i="59" s="1"/>
  <c r="F97" i="111"/>
  <c r="D98" i="59" s="1"/>
  <c r="A25" i="61"/>
  <c r="F148" i="111"/>
  <c r="D152" i="59" s="1"/>
  <c r="D148" i="111"/>
  <c r="B152" i="59" s="1"/>
  <c r="E148" i="111"/>
  <c r="C152" i="59" s="1"/>
  <c r="C148" i="111"/>
  <c r="B148" i="111"/>
  <c r="D182" i="111"/>
  <c r="B186" i="59" s="1"/>
  <c r="E182" i="111"/>
  <c r="B182" i="111"/>
  <c r="F182" i="111"/>
  <c r="C182" i="111"/>
  <c r="D192" i="111"/>
  <c r="B196" i="59" s="1"/>
  <c r="F192" i="111"/>
  <c r="E192" i="111"/>
  <c r="C192" i="111"/>
  <c r="B192" i="111"/>
  <c r="C147" i="111"/>
  <c r="B147" i="111"/>
  <c r="F147" i="111"/>
  <c r="D151" i="59" s="1"/>
  <c r="E147" i="111"/>
  <c r="C151" i="59" s="1"/>
  <c r="D147" i="111"/>
  <c r="B151" i="59" s="1"/>
  <c r="E156" i="111"/>
  <c r="F156" i="111"/>
  <c r="D156" i="111"/>
  <c r="B160" i="59" s="1"/>
  <c r="C156" i="111"/>
  <c r="B156" i="111"/>
  <c r="E171" i="111"/>
  <c r="C175" i="59" s="1"/>
  <c r="C171" i="111"/>
  <c r="D171" i="111"/>
  <c r="B175" i="59" s="1"/>
  <c r="B171" i="111"/>
  <c r="F171" i="111"/>
  <c r="D175" i="59" s="1"/>
  <c r="E179" i="111"/>
  <c r="C183" i="59" s="1"/>
  <c r="C179" i="111"/>
  <c r="F179" i="111"/>
  <c r="D183" i="59" s="1"/>
  <c r="B179" i="111"/>
  <c r="D179" i="111"/>
  <c r="B183" i="59" s="1"/>
  <c r="E177" i="111"/>
  <c r="C181" i="59" s="1"/>
  <c r="C177" i="111"/>
  <c r="D177" i="111"/>
  <c r="B181" i="59" s="1"/>
  <c r="F177" i="111"/>
  <c r="D181" i="59" s="1"/>
  <c r="B177" i="111"/>
  <c r="C159" i="111"/>
  <c r="F159" i="111"/>
  <c r="D163" i="59" s="1"/>
  <c r="D159" i="111"/>
  <c r="B163" i="59" s="1"/>
  <c r="B159" i="111"/>
  <c r="E159" i="111"/>
  <c r="C163" i="59" s="1"/>
  <c r="E183" i="111"/>
  <c r="C183" i="111"/>
  <c r="F183" i="111"/>
  <c r="D183" i="111"/>
  <c r="B187" i="59" s="1"/>
  <c r="B183" i="111"/>
  <c r="B164" i="111"/>
  <c r="C164" i="111"/>
  <c r="F164" i="111"/>
  <c r="D164" i="111"/>
  <c r="B168" i="59" s="1"/>
  <c r="E164" i="111"/>
  <c r="E175" i="111"/>
  <c r="C179" i="59" s="1"/>
  <c r="C175" i="111"/>
  <c r="F175" i="111"/>
  <c r="D179" i="59" s="1"/>
  <c r="B175" i="111"/>
  <c r="D175" i="111"/>
  <c r="B179" i="59" s="1"/>
  <c r="F163" i="111"/>
  <c r="D167" i="59" s="1"/>
  <c r="E163" i="111"/>
  <c r="C167" i="59" s="1"/>
  <c r="C163" i="111"/>
  <c r="D163" i="111"/>
  <c r="B167" i="59" s="1"/>
  <c r="B163" i="111"/>
  <c r="E169" i="111"/>
  <c r="C173" i="59" s="1"/>
  <c r="C169" i="111"/>
  <c r="F169" i="111"/>
  <c r="D173" i="59" s="1"/>
  <c r="D169" i="111"/>
  <c r="B173" i="59" s="1"/>
  <c r="B169" i="111"/>
  <c r="D172" i="111"/>
  <c r="B176" i="59" s="1"/>
  <c r="F172" i="111"/>
  <c r="D176" i="59" s="1"/>
  <c r="E172" i="111"/>
  <c r="C176" i="59" s="1"/>
  <c r="B172" i="111"/>
  <c r="C172" i="111"/>
  <c r="C135" i="111"/>
  <c r="B135" i="111"/>
  <c r="F135" i="111"/>
  <c r="D139" i="59" s="1"/>
  <c r="E135" i="111"/>
  <c r="C139" i="59" s="1"/>
  <c r="D135" i="111"/>
  <c r="B139" i="59" s="1"/>
  <c r="E187" i="111"/>
  <c r="C187" i="111"/>
  <c r="F187" i="111"/>
  <c r="B187" i="111"/>
  <c r="D187" i="111"/>
  <c r="B191" i="59" s="1"/>
  <c r="E191" i="111"/>
  <c r="C191" i="111"/>
  <c r="D191" i="111"/>
  <c r="B195" i="59" s="1"/>
  <c r="B191" i="111"/>
  <c r="F191" i="111"/>
  <c r="C166" i="111"/>
  <c r="B166" i="111"/>
  <c r="F166" i="111"/>
  <c r="D170" i="59" s="1"/>
  <c r="D166" i="111"/>
  <c r="B170" i="59" s="1"/>
  <c r="E166" i="111"/>
  <c r="C170" i="59" s="1"/>
  <c r="E195" i="111"/>
  <c r="C195" i="111"/>
  <c r="B195" i="111"/>
  <c r="F195" i="111"/>
  <c r="D195" i="111"/>
  <c r="B199" i="59" s="1"/>
  <c r="B139" i="111"/>
  <c r="F139" i="111"/>
  <c r="D143" i="59" s="1"/>
  <c r="E139" i="111"/>
  <c r="C143" i="59" s="1"/>
  <c r="D139" i="111"/>
  <c r="B143" i="59" s="1"/>
  <c r="C139" i="111"/>
  <c r="D120" i="111"/>
  <c r="B121" i="59" s="1"/>
  <c r="F120" i="111"/>
  <c r="D121" i="59" s="1"/>
  <c r="C120" i="111"/>
  <c r="B120" i="111"/>
  <c r="E120" i="111"/>
  <c r="C121" i="59" s="1"/>
  <c r="F104" i="111"/>
  <c r="E104" i="111"/>
  <c r="D104" i="111"/>
  <c r="B104" i="111"/>
  <c r="C104" i="111"/>
  <c r="D124" i="111"/>
  <c r="B125" i="59" s="1"/>
  <c r="B124" i="111"/>
  <c r="F124" i="111"/>
  <c r="D125" i="59" s="1"/>
  <c r="C124" i="111"/>
  <c r="E124" i="111"/>
  <c r="C125" i="59" s="1"/>
  <c r="E127" i="111"/>
  <c r="C131" i="59" s="1"/>
  <c r="D127" i="111"/>
  <c r="B131" i="59" s="1"/>
  <c r="F127" i="111"/>
  <c r="D131" i="59" s="1"/>
  <c r="B127" i="111"/>
  <c r="C127" i="111"/>
  <c r="D112" i="111"/>
  <c r="C112" i="111"/>
  <c r="E112" i="111"/>
  <c r="B112" i="111"/>
  <c r="F112" i="111"/>
  <c r="F99" i="111"/>
  <c r="D100" i="59" s="1"/>
  <c r="D99" i="111"/>
  <c r="B100" i="59" s="1"/>
  <c r="C99" i="111"/>
  <c r="B99" i="111"/>
  <c r="E99" i="111"/>
  <c r="C100" i="59" s="1"/>
  <c r="E123" i="111"/>
  <c r="C124" i="59" s="1"/>
  <c r="D123" i="111"/>
  <c r="B124" i="59" s="1"/>
  <c r="F123" i="111"/>
  <c r="D124" i="59" s="1"/>
  <c r="B123" i="111"/>
  <c r="C123" i="111"/>
  <c r="B76" i="111"/>
  <c r="E76" i="111"/>
  <c r="C77" i="59" s="1"/>
  <c r="F76" i="111"/>
  <c r="D77" i="59" s="1"/>
  <c r="D76" i="111"/>
  <c r="B77" i="59" s="1"/>
  <c r="C76" i="111"/>
  <c r="E100" i="111"/>
  <c r="C101" i="59" s="1"/>
  <c r="D100" i="111"/>
  <c r="B101" i="59" s="1"/>
  <c r="F100" i="111"/>
  <c r="D101" i="59" s="1"/>
  <c r="C100" i="111"/>
  <c r="B100" i="111"/>
  <c r="B74" i="111"/>
  <c r="C74" i="111"/>
  <c r="E74" i="111"/>
  <c r="C75" i="59" s="1"/>
  <c r="D74" i="111"/>
  <c r="B75" i="59" s="1"/>
  <c r="F74" i="111"/>
  <c r="D75" i="59" s="1"/>
  <c r="E113" i="111"/>
  <c r="C114" i="59" s="1"/>
  <c r="D113" i="111"/>
  <c r="B114" i="59" s="1"/>
  <c r="B113" i="111"/>
  <c r="F113" i="111"/>
  <c r="D114" i="59" s="1"/>
  <c r="C113" i="111"/>
  <c r="D110" i="111"/>
  <c r="D111" i="111" s="1"/>
  <c r="F110" i="111"/>
  <c r="D111" i="59" s="1"/>
  <c r="B110" i="111"/>
  <c r="B111" i="111" s="1"/>
  <c r="C110" i="111"/>
  <c r="C111" i="111" s="1"/>
  <c r="E110" i="111"/>
  <c r="D108" i="111"/>
  <c r="B109" i="59" s="1"/>
  <c r="C108" i="111"/>
  <c r="E108" i="111"/>
  <c r="B108" i="111"/>
  <c r="F108" i="111"/>
  <c r="F81" i="111"/>
  <c r="D82" i="59" s="1"/>
  <c r="D81" i="111"/>
  <c r="B82" i="59" s="1"/>
  <c r="C81" i="111"/>
  <c r="E81" i="111"/>
  <c r="C82" i="59" s="1"/>
  <c r="B81" i="111"/>
  <c r="D105" i="111"/>
  <c r="B106" i="59" s="1"/>
  <c r="F105" i="111"/>
  <c r="E105" i="111"/>
  <c r="C105" i="111"/>
  <c r="B105" i="111"/>
  <c r="F71" i="111"/>
  <c r="D72" i="59" s="1"/>
  <c r="D71" i="111"/>
  <c r="B72" i="59" s="1"/>
  <c r="E71" i="111"/>
  <c r="C72" i="59" s="1"/>
  <c r="B71" i="111"/>
  <c r="C71" i="111"/>
  <c r="D130" i="111"/>
  <c r="B134" i="59" s="1"/>
  <c r="C130" i="111"/>
  <c r="B130" i="111"/>
  <c r="E130" i="111"/>
  <c r="C134" i="59" s="1"/>
  <c r="F130" i="111"/>
  <c r="D134" i="59" s="1"/>
  <c r="B80" i="111"/>
  <c r="F80" i="111"/>
  <c r="D81" i="59" s="1"/>
  <c r="E80" i="111"/>
  <c r="C81" i="59" s="1"/>
  <c r="D80" i="111"/>
  <c r="B81" i="59" s="1"/>
  <c r="C80" i="111"/>
  <c r="D128" i="111"/>
  <c r="B132" i="59" s="1"/>
  <c r="B128" i="111"/>
  <c r="F128" i="111"/>
  <c r="D132" i="59" s="1"/>
  <c r="C128" i="111"/>
  <c r="E128" i="111"/>
  <c r="C132" i="59" s="1"/>
  <c r="D118" i="111"/>
  <c r="E118" i="111"/>
  <c r="F118" i="111"/>
  <c r="C118" i="111"/>
  <c r="C119" i="111" s="1"/>
  <c r="B118" i="111"/>
  <c r="B119" i="111" s="1"/>
  <c r="F87" i="111"/>
  <c r="D88" i="59" s="1"/>
  <c r="D87" i="111"/>
  <c r="B88" i="59" s="1"/>
  <c r="C87" i="111"/>
  <c r="B87" i="111"/>
  <c r="E87" i="111"/>
  <c r="C88" i="59" s="1"/>
  <c r="D114" i="111"/>
  <c r="B115" i="59" s="1"/>
  <c r="E114" i="111"/>
  <c r="C115" i="59" s="1"/>
  <c r="C114" i="111"/>
  <c r="B114" i="111"/>
  <c r="F114" i="111"/>
  <c r="D115" i="59" s="1"/>
  <c r="E121" i="111"/>
  <c r="C122" i="59" s="1"/>
  <c r="D121" i="111"/>
  <c r="B122" i="59" s="1"/>
  <c r="F121" i="111"/>
  <c r="D122" i="59" s="1"/>
  <c r="C121" i="111"/>
  <c r="B121" i="111"/>
  <c r="E98" i="111"/>
  <c r="C99" i="59" s="1"/>
  <c r="B98" i="111"/>
  <c r="D98" i="111"/>
  <c r="B99" i="59" s="1"/>
  <c r="C98" i="111"/>
  <c r="F98" i="111"/>
  <c r="D99" i="59" s="1"/>
  <c r="E129" i="111"/>
  <c r="C133" i="59" s="1"/>
  <c r="D129" i="111"/>
  <c r="B133" i="59" s="1"/>
  <c r="C129" i="111"/>
  <c r="F129" i="111"/>
  <c r="D133" i="59" s="1"/>
  <c r="B129" i="111"/>
  <c r="F79" i="111"/>
  <c r="D80" i="59" s="1"/>
  <c r="B79" i="111"/>
  <c r="C79" i="111"/>
  <c r="E79" i="111"/>
  <c r="C80" i="59" s="1"/>
  <c r="D79" i="111"/>
  <c r="B80" i="59" s="1"/>
  <c r="D132" i="111"/>
  <c r="B136" i="59" s="1"/>
  <c r="E132" i="111"/>
  <c r="C136" i="59" s="1"/>
  <c r="C132" i="111"/>
  <c r="F132" i="111"/>
  <c r="D136" i="59" s="1"/>
  <c r="B132" i="111"/>
  <c r="E115" i="111"/>
  <c r="C116" i="59" s="1"/>
  <c r="D115" i="111"/>
  <c r="B116" i="59" s="1"/>
  <c r="C115" i="111"/>
  <c r="F115" i="111"/>
  <c r="D116" i="59" s="1"/>
  <c r="B115" i="111"/>
  <c r="F111" i="111"/>
  <c r="D112" i="59" s="1"/>
  <c r="F89" i="111"/>
  <c r="D90" i="59" s="1"/>
  <c r="D89" i="111"/>
  <c r="B90" i="59" s="1"/>
  <c r="C89" i="111"/>
  <c r="B89" i="111"/>
  <c r="E89" i="111"/>
  <c r="C90" i="59" s="1"/>
  <c r="E131" i="111"/>
  <c r="C135" i="59" s="1"/>
  <c r="D131" i="111"/>
  <c r="B135" i="59" s="1"/>
  <c r="F131" i="111"/>
  <c r="D135" i="59" s="1"/>
  <c r="B131" i="111"/>
  <c r="C131" i="111"/>
  <c r="D106" i="111"/>
  <c r="B107" i="59" s="1"/>
  <c r="B106" i="111"/>
  <c r="F106" i="111"/>
  <c r="E106" i="111"/>
  <c r="C106" i="111"/>
  <c r="E96" i="111"/>
  <c r="C97" i="59" s="1"/>
  <c r="D96" i="111"/>
  <c r="B97" i="59" s="1"/>
  <c r="B96" i="111"/>
  <c r="C96" i="111"/>
  <c r="F96" i="111"/>
  <c r="D97" i="59" s="1"/>
  <c r="L342" i="116"/>
  <c r="L72" i="116"/>
  <c r="H338" i="113"/>
  <c r="H68" i="113"/>
  <c r="H248" i="113"/>
  <c r="H23" i="113"/>
  <c r="D295" i="113"/>
  <c r="D115" i="113"/>
  <c r="L252" i="113"/>
  <c r="L253" i="113"/>
  <c r="L207" i="113"/>
  <c r="L208" i="113"/>
  <c r="D205" i="113"/>
  <c r="H203" i="113"/>
  <c r="K544" i="73"/>
  <c r="K545" i="73" s="1"/>
  <c r="K546" i="73" s="1"/>
  <c r="K547" i="73" s="1"/>
  <c r="K548" i="73" s="1"/>
  <c r="K549" i="73" s="1"/>
  <c r="K550" i="73" s="1"/>
  <c r="K469" i="73"/>
  <c r="K470" i="73" s="1"/>
  <c r="K471" i="73" s="1"/>
  <c r="K472" i="73" s="1"/>
  <c r="K473" i="73" s="1"/>
  <c r="K474" i="73" s="1"/>
  <c r="K475" i="73" s="1"/>
  <c r="K394" i="73"/>
  <c r="K395" i="73" s="1"/>
  <c r="K396" i="73" s="1"/>
  <c r="K397" i="73" s="1"/>
  <c r="K398" i="73" s="1"/>
  <c r="K399" i="73" s="1"/>
  <c r="K400" i="73" s="1"/>
  <c r="K313" i="73"/>
  <c r="K314" i="73" s="1"/>
  <c r="K315" i="73" s="1"/>
  <c r="K316" i="73" s="1"/>
  <c r="K317" i="73" s="1"/>
  <c r="K318" i="73" s="1"/>
  <c r="K319" i="73" s="1"/>
  <c r="K320" i="73" s="1"/>
  <c r="K321" i="73" s="1"/>
  <c r="K322" i="73" s="1"/>
  <c r="K323" i="73" s="1"/>
  <c r="K324" i="73" s="1"/>
  <c r="K325" i="73" s="1"/>
  <c r="K238" i="73"/>
  <c r="K239" i="73" s="1"/>
  <c r="K240" i="73" s="1"/>
  <c r="K241" i="73" s="1"/>
  <c r="K242" i="73" s="1"/>
  <c r="K243" i="73" s="1"/>
  <c r="K244" i="73" s="1"/>
  <c r="K245" i="73" s="1"/>
  <c r="K246" i="73" s="1"/>
  <c r="K247" i="73" s="1"/>
  <c r="K248" i="73" s="1"/>
  <c r="K249" i="73" s="1"/>
  <c r="K250" i="73" s="1"/>
  <c r="K163" i="73"/>
  <c r="K164" i="73" s="1"/>
  <c r="K165" i="73" s="1"/>
  <c r="K166" i="73" s="1"/>
  <c r="K167" i="73" s="1"/>
  <c r="K168" i="73" s="1"/>
  <c r="K169" i="73" s="1"/>
  <c r="K170" i="73" s="1"/>
  <c r="K171" i="73" s="1"/>
  <c r="K172" i="73" s="1"/>
  <c r="K173" i="73" s="1"/>
  <c r="K174" i="73" s="1"/>
  <c r="K175" i="73" s="1"/>
  <c r="K88" i="73"/>
  <c r="K89" i="73" s="1"/>
  <c r="K90" i="73" s="1"/>
  <c r="K91" i="73" s="1"/>
  <c r="K92" i="73" s="1"/>
  <c r="K93" i="73" s="1"/>
  <c r="K94" i="73" s="1"/>
  <c r="K95" i="73" s="1"/>
  <c r="K96" i="73" s="1"/>
  <c r="K97" i="73" s="1"/>
  <c r="K98" i="73" s="1"/>
  <c r="K99" i="73" s="1"/>
  <c r="K100" i="73" s="1"/>
  <c r="K628" i="73" s="1"/>
  <c r="K629" i="73" s="1"/>
  <c r="K630" i="73" s="1"/>
  <c r="K631" i="73" s="1"/>
  <c r="K632" i="73" s="1"/>
  <c r="K633" i="73" s="1"/>
  <c r="K634" i="73" s="1"/>
  <c r="K635" i="73" s="1"/>
  <c r="K636" i="73" s="1"/>
  <c r="K637" i="73" s="1"/>
  <c r="K638" i="73" s="1"/>
  <c r="K639" i="73" s="1"/>
  <c r="K640" i="73" s="1"/>
  <c r="K641" i="73" s="1"/>
  <c r="K642" i="73" s="1"/>
  <c r="K643" i="73" s="1"/>
  <c r="K644" i="73" s="1"/>
  <c r="K645" i="73" s="1"/>
  <c r="K646" i="73" s="1"/>
  <c r="K647" i="73" s="1"/>
  <c r="K648" i="73" s="1"/>
  <c r="K649" i="73" s="1"/>
  <c r="K650" i="73" s="1"/>
  <c r="K13" i="73"/>
  <c r="K14" i="73" s="1"/>
  <c r="K15" i="73" s="1"/>
  <c r="K16" i="73" s="1"/>
  <c r="K17" i="73" s="1"/>
  <c r="D357" i="70"/>
  <c r="E313" i="72"/>
  <c r="E263" i="72"/>
  <c r="P306" i="73"/>
  <c r="P231" i="73"/>
  <c r="P156" i="73"/>
  <c r="P81" i="73"/>
  <c r="P6" i="73"/>
  <c r="D42" i="138" s="1"/>
  <c r="N28" i="73"/>
  <c r="N29" i="73"/>
  <c r="N30" i="73"/>
  <c r="N31" i="73"/>
  <c r="N32" i="73"/>
  <c r="N33" i="73"/>
  <c r="N34" i="73"/>
  <c r="N35" i="73"/>
  <c r="N36" i="73"/>
  <c r="N37" i="73"/>
  <c r="N38" i="73"/>
  <c r="N39" i="73"/>
  <c r="N40" i="73"/>
  <c r="N41" i="73"/>
  <c r="N42" i="73"/>
  <c r="N43" i="73"/>
  <c r="N44" i="73"/>
  <c r="N45" i="73"/>
  <c r="N46" i="73"/>
  <c r="N47" i="73"/>
  <c r="N48" i="73"/>
  <c r="S43" i="6"/>
  <c r="S42" i="6"/>
  <c r="B14" i="3"/>
  <c r="A37" i="3"/>
  <c r="A36" i="3"/>
  <c r="A35" i="3"/>
  <c r="F6" i="6"/>
  <c r="M7" i="3"/>
  <c r="AC25" i="3"/>
  <c r="AC24" i="3"/>
  <c r="B1" i="111"/>
  <c r="B1" i="60"/>
  <c r="M19" i="18"/>
  <c r="M18" i="18"/>
  <c r="M11" i="18"/>
  <c r="L19" i="18"/>
  <c r="L18" i="18"/>
  <c r="K14" i="18"/>
  <c r="J14" i="18"/>
  <c r="I14" i="18"/>
  <c r="H14" i="18"/>
  <c r="G14" i="18"/>
  <c r="F14" i="18"/>
  <c r="E14" i="18"/>
  <c r="D14" i="18"/>
  <c r="K12" i="18"/>
  <c r="I12" i="18"/>
  <c r="H12" i="18"/>
  <c r="G12" i="18"/>
  <c r="F12" i="18"/>
  <c r="E12" i="18"/>
  <c r="D12" i="18"/>
  <c r="K11" i="18"/>
  <c r="I11" i="18"/>
  <c r="H11" i="18"/>
  <c r="G11" i="18"/>
  <c r="F11" i="18"/>
  <c r="E11" i="18"/>
  <c r="D11" i="18"/>
  <c r="K13" i="18"/>
  <c r="J13" i="18"/>
  <c r="R30" i="1"/>
  <c r="L17" i="18" s="1"/>
  <c r="R29" i="1"/>
  <c r="S29" i="1" s="1"/>
  <c r="M16" i="18" s="1"/>
  <c r="R28" i="1"/>
  <c r="S28" i="1" s="1"/>
  <c r="M15" i="18" s="1"/>
  <c r="L14" i="18"/>
  <c r="R26" i="1"/>
  <c r="S26" i="1" s="1"/>
  <c r="M13" i="18" s="1"/>
  <c r="I13" i="18"/>
  <c r="H13" i="18"/>
  <c r="G13" i="18"/>
  <c r="F13" i="18"/>
  <c r="E13" i="18"/>
  <c r="D13" i="18"/>
  <c r="L8" i="18"/>
  <c r="L7" i="18"/>
  <c r="L6" i="18"/>
  <c r="S25" i="1"/>
  <c r="M12" i="18" s="1"/>
  <c r="F15" i="12"/>
  <c r="F15" i="39" s="1"/>
  <c r="F14" i="12"/>
  <c r="F14" i="39" s="1"/>
  <c r="F13" i="12"/>
  <c r="F13" i="39" s="1"/>
  <c r="G13" i="12"/>
  <c r="F23" i="12"/>
  <c r="F22" i="12"/>
  <c r="F12" i="12"/>
  <c r="F11" i="12"/>
  <c r="F8" i="12"/>
  <c r="A1" i="12"/>
  <c r="E55" i="7"/>
  <c r="G14" i="12"/>
  <c r="G15" i="12"/>
  <c r="F2" i="6"/>
  <c r="F34" i="61"/>
  <c r="J32" i="61"/>
  <c r="F41" i="61"/>
  <c r="F33" i="61"/>
  <c r="H41" i="61"/>
  <c r="H34" i="61"/>
  <c r="H33" i="61"/>
  <c r="H32" i="61"/>
  <c r="J41" i="61"/>
  <c r="J33" i="61"/>
  <c r="I600" i="73"/>
  <c r="I599" i="73"/>
  <c r="I598" i="73"/>
  <c r="I597" i="73"/>
  <c r="I596" i="73"/>
  <c r="I595" i="73"/>
  <c r="I594" i="73"/>
  <c r="I593" i="73"/>
  <c r="I592" i="73"/>
  <c r="I591" i="73"/>
  <c r="I590" i="73"/>
  <c r="I589" i="73"/>
  <c r="I588" i="73"/>
  <c r="I587" i="73"/>
  <c r="I586" i="73"/>
  <c r="I585" i="73"/>
  <c r="I584" i="73"/>
  <c r="I583" i="73"/>
  <c r="I582" i="73"/>
  <c r="I581" i="73"/>
  <c r="I580" i="73"/>
  <c r="I579" i="73"/>
  <c r="I578" i="73"/>
  <c r="I577" i="73"/>
  <c r="I576" i="73"/>
  <c r="I575" i="73"/>
  <c r="I574" i="73"/>
  <c r="I573" i="73"/>
  <c r="I572" i="73"/>
  <c r="I571" i="73"/>
  <c r="I570" i="73"/>
  <c r="I569" i="73"/>
  <c r="I568" i="73"/>
  <c r="I567" i="73"/>
  <c r="I566" i="73"/>
  <c r="I565" i="73"/>
  <c r="I564" i="73"/>
  <c r="I563" i="73"/>
  <c r="I562" i="73"/>
  <c r="I561" i="73"/>
  <c r="I560" i="73"/>
  <c r="I559" i="73"/>
  <c r="I558" i="73"/>
  <c r="I557" i="73"/>
  <c r="I556" i="73"/>
  <c r="I555" i="73"/>
  <c r="I554" i="73"/>
  <c r="I553" i="73"/>
  <c r="I552" i="73"/>
  <c r="I551" i="73"/>
  <c r="I550" i="73"/>
  <c r="I549" i="73"/>
  <c r="I548" i="73"/>
  <c r="I547" i="73"/>
  <c r="I546" i="73"/>
  <c r="I545" i="73"/>
  <c r="I544" i="73"/>
  <c r="I543" i="73"/>
  <c r="I542" i="73"/>
  <c r="I541" i="73"/>
  <c r="I540" i="73"/>
  <c r="I539" i="73"/>
  <c r="I538" i="73"/>
  <c r="I537" i="73"/>
  <c r="I525" i="73"/>
  <c r="I524" i="73"/>
  <c r="I523" i="73"/>
  <c r="I522" i="73"/>
  <c r="I521" i="73"/>
  <c r="I520" i="73"/>
  <c r="I519" i="73"/>
  <c r="I518" i="73"/>
  <c r="I517" i="73"/>
  <c r="I516" i="73"/>
  <c r="I515" i="73"/>
  <c r="I514" i="73"/>
  <c r="I513" i="73"/>
  <c r="I512" i="73"/>
  <c r="I511" i="73"/>
  <c r="I510" i="73"/>
  <c r="I509" i="73"/>
  <c r="I508" i="73"/>
  <c r="I507" i="73"/>
  <c r="I506" i="73"/>
  <c r="I505" i="73"/>
  <c r="I504" i="73"/>
  <c r="I503" i="73"/>
  <c r="I502" i="73"/>
  <c r="I501" i="73"/>
  <c r="I500" i="73"/>
  <c r="I499" i="73"/>
  <c r="I498" i="73"/>
  <c r="I497" i="73"/>
  <c r="I496" i="73"/>
  <c r="I495" i="73"/>
  <c r="I494" i="73"/>
  <c r="I493" i="73"/>
  <c r="I492" i="73"/>
  <c r="I491" i="73"/>
  <c r="I490" i="73"/>
  <c r="I489" i="73"/>
  <c r="I488" i="73"/>
  <c r="I487" i="73"/>
  <c r="I486" i="73"/>
  <c r="I485" i="73"/>
  <c r="I484" i="73"/>
  <c r="I483" i="73"/>
  <c r="I482" i="73"/>
  <c r="I481" i="73"/>
  <c r="I480" i="73"/>
  <c r="I479" i="73"/>
  <c r="I478" i="73"/>
  <c r="I477" i="73"/>
  <c r="I476" i="73"/>
  <c r="I475" i="73"/>
  <c r="I474" i="73"/>
  <c r="I473" i="73"/>
  <c r="I472" i="73"/>
  <c r="I471" i="73"/>
  <c r="I470" i="73"/>
  <c r="I469" i="73"/>
  <c r="I468" i="73"/>
  <c r="I467" i="73"/>
  <c r="I466" i="73"/>
  <c r="I465" i="73"/>
  <c r="I464" i="73"/>
  <c r="I463" i="73"/>
  <c r="I462" i="73"/>
  <c r="I450" i="73"/>
  <c r="I449" i="73"/>
  <c r="I448" i="73"/>
  <c r="I447" i="73"/>
  <c r="I446" i="73"/>
  <c r="I445" i="73"/>
  <c r="I444" i="73"/>
  <c r="I443" i="73"/>
  <c r="I442" i="73"/>
  <c r="I441" i="73"/>
  <c r="I440" i="73"/>
  <c r="I439" i="73"/>
  <c r="I438" i="73"/>
  <c r="I437" i="73"/>
  <c r="I436" i="73"/>
  <c r="I435" i="73"/>
  <c r="I434" i="73"/>
  <c r="I433" i="73"/>
  <c r="I432" i="73"/>
  <c r="I431" i="73"/>
  <c r="I430" i="73"/>
  <c r="I429" i="73"/>
  <c r="I428" i="73"/>
  <c r="I427" i="73"/>
  <c r="I426" i="73"/>
  <c r="I425" i="73"/>
  <c r="I424" i="73"/>
  <c r="I423" i="73"/>
  <c r="I422" i="73"/>
  <c r="I421" i="73"/>
  <c r="I420" i="73"/>
  <c r="I419" i="73"/>
  <c r="I418" i="73"/>
  <c r="I417" i="73"/>
  <c r="I416" i="73"/>
  <c r="I415" i="73"/>
  <c r="I414" i="73"/>
  <c r="I413" i="73"/>
  <c r="I412" i="73"/>
  <c r="I411" i="73"/>
  <c r="I410" i="73"/>
  <c r="I409" i="73"/>
  <c r="I408" i="73"/>
  <c r="I407" i="73"/>
  <c r="I406" i="73"/>
  <c r="I405" i="73"/>
  <c r="I404" i="73"/>
  <c r="I403" i="73"/>
  <c r="I402" i="73"/>
  <c r="I401" i="73"/>
  <c r="I400" i="73"/>
  <c r="I399" i="73"/>
  <c r="I398" i="73"/>
  <c r="I397" i="73"/>
  <c r="I396" i="73"/>
  <c r="I395" i="73"/>
  <c r="I394" i="73"/>
  <c r="I393" i="73"/>
  <c r="I392" i="73"/>
  <c r="I391" i="73"/>
  <c r="I390" i="73"/>
  <c r="I389" i="73"/>
  <c r="I388" i="73"/>
  <c r="I387" i="73"/>
  <c r="I375" i="73"/>
  <c r="I374" i="73"/>
  <c r="I373" i="73"/>
  <c r="I372" i="73"/>
  <c r="I371" i="73"/>
  <c r="I370" i="73"/>
  <c r="I369" i="73"/>
  <c r="I368" i="73"/>
  <c r="I367" i="73"/>
  <c r="I366" i="73"/>
  <c r="I365" i="73"/>
  <c r="I364" i="73"/>
  <c r="I363" i="73"/>
  <c r="I362" i="73"/>
  <c r="I361" i="73"/>
  <c r="I360" i="73"/>
  <c r="I359" i="73"/>
  <c r="I358" i="73"/>
  <c r="I357" i="73"/>
  <c r="I356" i="73"/>
  <c r="I355" i="73"/>
  <c r="I354" i="73"/>
  <c r="I353" i="73"/>
  <c r="I352" i="73"/>
  <c r="I351" i="73"/>
  <c r="I350" i="73"/>
  <c r="I349" i="73"/>
  <c r="I348" i="73"/>
  <c r="I347" i="73"/>
  <c r="I346" i="73"/>
  <c r="I345" i="73"/>
  <c r="I344" i="73"/>
  <c r="I343" i="73"/>
  <c r="I342" i="73"/>
  <c r="I341" i="73"/>
  <c r="I340" i="73"/>
  <c r="I339" i="73"/>
  <c r="I338" i="73"/>
  <c r="I337" i="73"/>
  <c r="I336" i="73"/>
  <c r="I335" i="73"/>
  <c r="I334" i="73"/>
  <c r="I333" i="73"/>
  <c r="I332" i="73"/>
  <c r="I331" i="73"/>
  <c r="I330" i="73"/>
  <c r="I329" i="73"/>
  <c r="I328" i="73"/>
  <c r="I327" i="73"/>
  <c r="I326" i="73"/>
  <c r="I325" i="73"/>
  <c r="I324" i="73"/>
  <c r="I323" i="73"/>
  <c r="I322" i="73"/>
  <c r="I321" i="73"/>
  <c r="I320" i="73"/>
  <c r="I319" i="73"/>
  <c r="I318" i="73"/>
  <c r="I317" i="73"/>
  <c r="I316" i="73"/>
  <c r="I315" i="73"/>
  <c r="I314" i="73"/>
  <c r="I313" i="73"/>
  <c r="I312" i="73"/>
  <c r="I300" i="73"/>
  <c r="I299" i="73"/>
  <c r="I298" i="73"/>
  <c r="I297" i="73"/>
  <c r="I296" i="73"/>
  <c r="I295" i="73"/>
  <c r="I294" i="73"/>
  <c r="I293" i="73"/>
  <c r="I292" i="73"/>
  <c r="I291" i="73"/>
  <c r="I290" i="73"/>
  <c r="I289" i="73"/>
  <c r="I288" i="73"/>
  <c r="I287" i="73"/>
  <c r="I286" i="73"/>
  <c r="I285" i="73"/>
  <c r="I284" i="73"/>
  <c r="I283" i="73"/>
  <c r="I282" i="73"/>
  <c r="I281" i="73"/>
  <c r="I280" i="73"/>
  <c r="I279" i="73"/>
  <c r="I278" i="73"/>
  <c r="I277" i="73"/>
  <c r="I276" i="73"/>
  <c r="I275" i="73"/>
  <c r="I274" i="73"/>
  <c r="I273" i="73"/>
  <c r="I272" i="73"/>
  <c r="I271" i="73"/>
  <c r="I270" i="73"/>
  <c r="I269" i="73"/>
  <c r="I268" i="73"/>
  <c r="I267" i="73"/>
  <c r="I266" i="73"/>
  <c r="I265" i="73"/>
  <c r="I264" i="73"/>
  <c r="I263" i="73"/>
  <c r="I262" i="73"/>
  <c r="I261" i="73"/>
  <c r="I260" i="73"/>
  <c r="I259" i="73"/>
  <c r="I258" i="73"/>
  <c r="I257" i="73"/>
  <c r="I256" i="73"/>
  <c r="I255" i="73"/>
  <c r="I254" i="73"/>
  <c r="I253" i="73"/>
  <c r="I252" i="73"/>
  <c r="I251" i="73"/>
  <c r="I250" i="73"/>
  <c r="I249" i="73"/>
  <c r="I248" i="73"/>
  <c r="I247" i="73"/>
  <c r="I246" i="73"/>
  <c r="I245" i="73"/>
  <c r="I244" i="73"/>
  <c r="I243" i="73"/>
  <c r="I242" i="73"/>
  <c r="I241" i="73"/>
  <c r="I240" i="73"/>
  <c r="I239" i="73"/>
  <c r="I238" i="73"/>
  <c r="I237" i="73"/>
  <c r="I225" i="73"/>
  <c r="I224" i="73"/>
  <c r="I223" i="73"/>
  <c r="I222" i="73"/>
  <c r="I221" i="73"/>
  <c r="I220" i="73"/>
  <c r="I219" i="73"/>
  <c r="I218" i="73"/>
  <c r="I217" i="73"/>
  <c r="I216" i="73"/>
  <c r="I215" i="73"/>
  <c r="I214" i="73"/>
  <c r="I213" i="73"/>
  <c r="I212" i="73"/>
  <c r="I211" i="73"/>
  <c r="I210" i="73"/>
  <c r="I209" i="73"/>
  <c r="I208" i="73"/>
  <c r="I207" i="73"/>
  <c r="I206" i="73"/>
  <c r="I205" i="73"/>
  <c r="I204" i="73"/>
  <c r="I203" i="73"/>
  <c r="I202" i="73"/>
  <c r="I201" i="73"/>
  <c r="I200" i="73"/>
  <c r="I199" i="73"/>
  <c r="I198" i="73"/>
  <c r="I197" i="73"/>
  <c r="I196" i="73"/>
  <c r="I195" i="73"/>
  <c r="I194" i="73"/>
  <c r="I193" i="73"/>
  <c r="I192" i="73"/>
  <c r="I191" i="73"/>
  <c r="I190" i="73"/>
  <c r="I189" i="73"/>
  <c r="I188" i="73"/>
  <c r="I187" i="73"/>
  <c r="I186" i="73"/>
  <c r="I185" i="73"/>
  <c r="I184" i="73"/>
  <c r="I183" i="73"/>
  <c r="I182" i="73"/>
  <c r="I181" i="73"/>
  <c r="I180" i="73"/>
  <c r="I179" i="73"/>
  <c r="I178" i="73"/>
  <c r="I177" i="73"/>
  <c r="I176" i="73"/>
  <c r="I175" i="73"/>
  <c r="I174" i="73"/>
  <c r="I173" i="73"/>
  <c r="I172" i="73"/>
  <c r="I171" i="73"/>
  <c r="I170" i="73"/>
  <c r="I169" i="73"/>
  <c r="I168" i="73"/>
  <c r="I167" i="73"/>
  <c r="I166" i="73"/>
  <c r="I165" i="73"/>
  <c r="I164" i="73"/>
  <c r="I163" i="73"/>
  <c r="I162" i="73"/>
  <c r="I150" i="73"/>
  <c r="I149" i="73"/>
  <c r="I148" i="73"/>
  <c r="I147" i="73"/>
  <c r="I146" i="73"/>
  <c r="I145" i="73"/>
  <c r="I144" i="73"/>
  <c r="I143" i="73"/>
  <c r="I142" i="73"/>
  <c r="I141" i="73"/>
  <c r="I140" i="73"/>
  <c r="I139" i="73"/>
  <c r="I138" i="73"/>
  <c r="I137" i="73"/>
  <c r="I136" i="73"/>
  <c r="I135" i="73"/>
  <c r="I134" i="73"/>
  <c r="I133" i="73"/>
  <c r="I132" i="73"/>
  <c r="I131" i="73"/>
  <c r="I130" i="73"/>
  <c r="I129" i="73"/>
  <c r="I128" i="73"/>
  <c r="I127" i="73"/>
  <c r="I126" i="73"/>
  <c r="I125" i="73"/>
  <c r="I124" i="73"/>
  <c r="I123" i="73"/>
  <c r="I122" i="73"/>
  <c r="I121" i="73"/>
  <c r="I120" i="73"/>
  <c r="I119" i="73"/>
  <c r="I118" i="73"/>
  <c r="I117" i="73"/>
  <c r="I116" i="73"/>
  <c r="I115" i="73"/>
  <c r="I114" i="73"/>
  <c r="I113" i="73"/>
  <c r="I112" i="73"/>
  <c r="I111" i="73"/>
  <c r="I110" i="73"/>
  <c r="I109" i="73"/>
  <c r="I108" i="73"/>
  <c r="I107" i="73"/>
  <c r="I106" i="73"/>
  <c r="I105" i="73"/>
  <c r="I104" i="73"/>
  <c r="I103" i="73"/>
  <c r="I102" i="73"/>
  <c r="I101" i="73"/>
  <c r="I100" i="73"/>
  <c r="I99" i="73"/>
  <c r="I98" i="73"/>
  <c r="I97" i="73"/>
  <c r="I96" i="73"/>
  <c r="I95" i="73"/>
  <c r="I94" i="73"/>
  <c r="I93" i="73"/>
  <c r="I92" i="73"/>
  <c r="I91" i="73"/>
  <c r="I90" i="73"/>
  <c r="I89" i="73"/>
  <c r="I88" i="73"/>
  <c r="I87" i="73"/>
  <c r="I75" i="73"/>
  <c r="I74" i="73"/>
  <c r="I73" i="73"/>
  <c r="I72" i="73"/>
  <c r="I71" i="73"/>
  <c r="I70" i="73"/>
  <c r="I69" i="73"/>
  <c r="I68" i="73"/>
  <c r="I67" i="73"/>
  <c r="I66" i="73"/>
  <c r="I65" i="73"/>
  <c r="I64" i="73"/>
  <c r="I63" i="73"/>
  <c r="I62" i="73"/>
  <c r="I61" i="73"/>
  <c r="I60" i="73"/>
  <c r="I59" i="73"/>
  <c r="I58" i="73"/>
  <c r="I57" i="73"/>
  <c r="I56" i="73"/>
  <c r="I55" i="73"/>
  <c r="I54" i="73"/>
  <c r="I53" i="73"/>
  <c r="I52" i="73"/>
  <c r="I51" i="73"/>
  <c r="I50" i="73"/>
  <c r="I49" i="73"/>
  <c r="I48" i="73"/>
  <c r="I47" i="73"/>
  <c r="I46" i="73"/>
  <c r="I45" i="73"/>
  <c r="I44" i="73"/>
  <c r="I43" i="73"/>
  <c r="I42" i="73"/>
  <c r="I41" i="73"/>
  <c r="I40" i="73"/>
  <c r="I39" i="73"/>
  <c r="I38" i="73"/>
  <c r="I37" i="73"/>
  <c r="I36" i="73"/>
  <c r="I35" i="73"/>
  <c r="I34" i="73"/>
  <c r="I33" i="73"/>
  <c r="I32" i="73"/>
  <c r="I31" i="73"/>
  <c r="I30" i="73"/>
  <c r="I29" i="73"/>
  <c r="I28" i="73"/>
  <c r="I27" i="73"/>
  <c r="I26" i="73"/>
  <c r="J442" i="55"/>
  <c r="I442" i="55"/>
  <c r="H442" i="55" s="1"/>
  <c r="J441" i="55"/>
  <c r="I441" i="55"/>
  <c r="H441" i="55" s="1"/>
  <c r="J440" i="55"/>
  <c r="I440" i="55"/>
  <c r="H440" i="55" s="1"/>
  <c r="J439" i="55"/>
  <c r="I439" i="55"/>
  <c r="H439" i="55" s="1"/>
  <c r="J433" i="55"/>
  <c r="I433" i="55"/>
  <c r="J432" i="55"/>
  <c r="I432" i="55"/>
  <c r="J431" i="55"/>
  <c r="I431" i="55"/>
  <c r="J430" i="55"/>
  <c r="I430" i="55"/>
  <c r="J429" i="55"/>
  <c r="I429" i="55"/>
  <c r="J428" i="55"/>
  <c r="I428" i="55"/>
  <c r="J427" i="55"/>
  <c r="I427" i="55"/>
  <c r="J426" i="55"/>
  <c r="I426" i="55"/>
  <c r="J423" i="55"/>
  <c r="I423" i="55"/>
  <c r="J422" i="55"/>
  <c r="I422" i="55"/>
  <c r="J421" i="55"/>
  <c r="I421" i="55"/>
  <c r="J420" i="55"/>
  <c r="I420" i="55"/>
  <c r="J419" i="55"/>
  <c r="I419" i="55"/>
  <c r="J418" i="55"/>
  <c r="I418" i="55"/>
  <c r="J417" i="55"/>
  <c r="I417" i="55"/>
  <c r="J416" i="55"/>
  <c r="I416" i="55"/>
  <c r="J415" i="55"/>
  <c r="I415" i="55"/>
  <c r="J414" i="55"/>
  <c r="I414" i="55"/>
  <c r="J413" i="55"/>
  <c r="I413" i="55"/>
  <c r="J412" i="55"/>
  <c r="I412" i="55"/>
  <c r="J411" i="55"/>
  <c r="I411" i="55"/>
  <c r="J410" i="55"/>
  <c r="I410" i="55"/>
  <c r="J409" i="55"/>
  <c r="I409" i="55"/>
  <c r="J408" i="55"/>
  <c r="I408" i="55"/>
  <c r="J407" i="55"/>
  <c r="I407" i="55"/>
  <c r="J406" i="55"/>
  <c r="I406" i="55"/>
  <c r="J405" i="55"/>
  <c r="I405" i="55"/>
  <c r="J404" i="55"/>
  <c r="I404" i="55"/>
  <c r="J403" i="55"/>
  <c r="I403" i="55"/>
  <c r="J402" i="55"/>
  <c r="I402" i="55"/>
  <c r="J401" i="55"/>
  <c r="I401" i="55"/>
  <c r="J400" i="55"/>
  <c r="I400" i="55"/>
  <c r="J399" i="55"/>
  <c r="I399" i="55"/>
  <c r="J398" i="55"/>
  <c r="I398" i="55"/>
  <c r="J397" i="55"/>
  <c r="I397" i="55"/>
  <c r="J396" i="55"/>
  <c r="I396" i="55"/>
  <c r="J395" i="55"/>
  <c r="I395" i="55"/>
  <c r="J394" i="55"/>
  <c r="I394" i="55"/>
  <c r="J393" i="55"/>
  <c r="I393" i="55"/>
  <c r="J392" i="55"/>
  <c r="I392" i="55"/>
  <c r="J391" i="55"/>
  <c r="I391" i="55"/>
  <c r="J390" i="55"/>
  <c r="I390" i="55"/>
  <c r="J389" i="55"/>
  <c r="I389" i="55"/>
  <c r="J388" i="55"/>
  <c r="I388" i="55"/>
  <c r="J387" i="55"/>
  <c r="I387" i="55"/>
  <c r="J386" i="55"/>
  <c r="I386" i="55"/>
  <c r="J385" i="55"/>
  <c r="I385" i="55"/>
  <c r="J384" i="55"/>
  <c r="I384" i="55"/>
  <c r="J383" i="55"/>
  <c r="I383" i="55"/>
  <c r="J382" i="55"/>
  <c r="I382" i="55"/>
  <c r="J381" i="55"/>
  <c r="I381" i="55"/>
  <c r="J380" i="55"/>
  <c r="I380" i="55"/>
  <c r="J379" i="55"/>
  <c r="I379" i="55"/>
  <c r="J378" i="55"/>
  <c r="I378" i="55"/>
  <c r="J377" i="55"/>
  <c r="I377" i="55"/>
  <c r="J376" i="55"/>
  <c r="I376" i="55"/>
  <c r="J375" i="55"/>
  <c r="I375" i="55"/>
  <c r="J374" i="55"/>
  <c r="I374" i="55"/>
  <c r="J373" i="55"/>
  <c r="I373" i="55"/>
  <c r="J372" i="55"/>
  <c r="I372" i="55"/>
  <c r="J371" i="55"/>
  <c r="I371" i="55"/>
  <c r="J370" i="55"/>
  <c r="I370" i="55"/>
  <c r="J369" i="55"/>
  <c r="I369" i="55"/>
  <c r="J368" i="55"/>
  <c r="I368" i="55"/>
  <c r="J367" i="55"/>
  <c r="I367" i="55"/>
  <c r="J366" i="55"/>
  <c r="I366" i="55"/>
  <c r="J363" i="55"/>
  <c r="I363" i="55"/>
  <c r="J362" i="55"/>
  <c r="I362" i="55"/>
  <c r="J361" i="55"/>
  <c r="I361" i="55"/>
  <c r="J360" i="55"/>
  <c r="I360" i="55"/>
  <c r="J359" i="55"/>
  <c r="I359" i="55"/>
  <c r="J358" i="55"/>
  <c r="I358" i="55"/>
  <c r="J357" i="55"/>
  <c r="I357" i="55"/>
  <c r="J356" i="55"/>
  <c r="I356" i="55"/>
  <c r="J355" i="55"/>
  <c r="I355" i="55"/>
  <c r="J354" i="55"/>
  <c r="I354" i="55"/>
  <c r="J353" i="55"/>
  <c r="I353" i="55"/>
  <c r="J352" i="55"/>
  <c r="I352" i="55"/>
  <c r="J351" i="55"/>
  <c r="I351" i="55"/>
  <c r="J350" i="55"/>
  <c r="I350" i="55"/>
  <c r="J349" i="55"/>
  <c r="I349" i="55"/>
  <c r="J348" i="55"/>
  <c r="I348" i="55"/>
  <c r="J347" i="55"/>
  <c r="I347" i="55"/>
  <c r="J346" i="55"/>
  <c r="I346" i="55"/>
  <c r="J345" i="55"/>
  <c r="I345" i="55"/>
  <c r="J344" i="55"/>
  <c r="I344" i="55"/>
  <c r="J343" i="55"/>
  <c r="I343" i="55"/>
  <c r="J342" i="55"/>
  <c r="I342" i="55"/>
  <c r="J341" i="55"/>
  <c r="I341" i="55"/>
  <c r="J340" i="55"/>
  <c r="I340" i="55"/>
  <c r="J339" i="55"/>
  <c r="I339" i="55"/>
  <c r="J338" i="55"/>
  <c r="I338" i="55"/>
  <c r="J337" i="55"/>
  <c r="I337" i="55"/>
  <c r="J336" i="55"/>
  <c r="I336" i="55"/>
  <c r="J335" i="55"/>
  <c r="I335" i="55"/>
  <c r="J334" i="55"/>
  <c r="I334" i="55"/>
  <c r="J333" i="55"/>
  <c r="I333" i="55"/>
  <c r="J332" i="55"/>
  <c r="I332" i="55"/>
  <c r="J331" i="55"/>
  <c r="I331" i="55"/>
  <c r="J330" i="55"/>
  <c r="I330" i="55"/>
  <c r="J329" i="55"/>
  <c r="I329" i="55"/>
  <c r="J328" i="55"/>
  <c r="I328" i="55"/>
  <c r="J327" i="55"/>
  <c r="I327" i="55"/>
  <c r="J326" i="55"/>
  <c r="I326" i="55"/>
  <c r="J325" i="55"/>
  <c r="I325" i="55"/>
  <c r="J324" i="55"/>
  <c r="I324" i="55"/>
  <c r="J323" i="55"/>
  <c r="I323" i="55"/>
  <c r="J322" i="55"/>
  <c r="I322" i="55"/>
  <c r="J321" i="55"/>
  <c r="I321" i="55"/>
  <c r="J320" i="55"/>
  <c r="I320" i="55"/>
  <c r="J319" i="55"/>
  <c r="I319" i="55"/>
  <c r="J318" i="55"/>
  <c r="I318" i="55"/>
  <c r="J317" i="55"/>
  <c r="I317" i="55"/>
  <c r="J316" i="55"/>
  <c r="I316" i="55"/>
  <c r="J315" i="55"/>
  <c r="I315" i="55"/>
  <c r="J314" i="55"/>
  <c r="I314" i="55"/>
  <c r="J313" i="55"/>
  <c r="I313" i="55"/>
  <c r="J312" i="55"/>
  <c r="I312" i="55"/>
  <c r="J311" i="55"/>
  <c r="I311" i="55"/>
  <c r="J310" i="55"/>
  <c r="I310" i="55"/>
  <c r="J309" i="55"/>
  <c r="I309" i="55"/>
  <c r="J308" i="55"/>
  <c r="I308" i="55"/>
  <c r="J307" i="55"/>
  <c r="I307" i="55"/>
  <c r="J306" i="55"/>
  <c r="I306" i="55"/>
  <c r="J303" i="55"/>
  <c r="I303" i="55"/>
  <c r="J302" i="55"/>
  <c r="I302" i="55"/>
  <c r="J301" i="55"/>
  <c r="I301" i="55"/>
  <c r="J300" i="55"/>
  <c r="I300" i="55"/>
  <c r="J299" i="55"/>
  <c r="I299" i="55"/>
  <c r="J298" i="55"/>
  <c r="I298" i="55"/>
  <c r="J297" i="55"/>
  <c r="I297" i="55"/>
  <c r="J296" i="55"/>
  <c r="I296" i="55"/>
  <c r="J295" i="55"/>
  <c r="I295" i="55"/>
  <c r="J294" i="55"/>
  <c r="I294" i="55"/>
  <c r="J293" i="55"/>
  <c r="I293" i="55"/>
  <c r="J292" i="55"/>
  <c r="I292" i="55"/>
  <c r="J291" i="55"/>
  <c r="I291" i="55"/>
  <c r="J290" i="55"/>
  <c r="I290" i="55"/>
  <c r="J289" i="55"/>
  <c r="I289" i="55"/>
  <c r="J288" i="55"/>
  <c r="I288" i="55"/>
  <c r="J287" i="55"/>
  <c r="I287" i="55"/>
  <c r="J286" i="55"/>
  <c r="I286" i="55"/>
  <c r="J285" i="55"/>
  <c r="I285" i="55"/>
  <c r="J284" i="55"/>
  <c r="I284" i="55"/>
  <c r="J283" i="55"/>
  <c r="I283" i="55"/>
  <c r="J282" i="55"/>
  <c r="I282" i="55"/>
  <c r="J281" i="55"/>
  <c r="I281" i="55"/>
  <c r="J280" i="55"/>
  <c r="I280" i="55"/>
  <c r="J279" i="55"/>
  <c r="I279" i="55"/>
  <c r="J278" i="55"/>
  <c r="I278" i="55"/>
  <c r="J277" i="55"/>
  <c r="I277" i="55"/>
  <c r="J276" i="55"/>
  <c r="I276" i="55"/>
  <c r="J275" i="55"/>
  <c r="I275" i="55"/>
  <c r="J274" i="55"/>
  <c r="I274" i="55"/>
  <c r="J273" i="55"/>
  <c r="I273" i="55"/>
  <c r="J272" i="55"/>
  <c r="I272" i="55"/>
  <c r="J271" i="55"/>
  <c r="I271" i="55"/>
  <c r="J270" i="55"/>
  <c r="I270" i="55"/>
  <c r="J269" i="55"/>
  <c r="I269" i="55"/>
  <c r="J268" i="55"/>
  <c r="I268" i="55"/>
  <c r="J267" i="55"/>
  <c r="I267" i="55"/>
  <c r="J266" i="55"/>
  <c r="I266" i="55"/>
  <c r="J265" i="55"/>
  <c r="I265" i="55"/>
  <c r="J264" i="55"/>
  <c r="I264" i="55"/>
  <c r="J263" i="55"/>
  <c r="I263" i="55"/>
  <c r="J262" i="55"/>
  <c r="I262" i="55"/>
  <c r="J261" i="55"/>
  <c r="I261" i="55"/>
  <c r="J260" i="55"/>
  <c r="I260" i="55"/>
  <c r="J259" i="55"/>
  <c r="I259" i="55"/>
  <c r="J258" i="55"/>
  <c r="I258" i="55"/>
  <c r="J257" i="55"/>
  <c r="I257" i="55"/>
  <c r="J256" i="55"/>
  <c r="I256" i="55"/>
  <c r="J255" i="55"/>
  <c r="I255" i="55"/>
  <c r="J254" i="55"/>
  <c r="I254" i="55"/>
  <c r="J253" i="55"/>
  <c r="I253" i="55"/>
  <c r="J252" i="55"/>
  <c r="I252" i="55"/>
  <c r="J251" i="55"/>
  <c r="I251" i="55"/>
  <c r="J250" i="55"/>
  <c r="I250" i="55"/>
  <c r="J249" i="55"/>
  <c r="I249" i="55"/>
  <c r="J248" i="55"/>
  <c r="I248" i="55"/>
  <c r="J247" i="55"/>
  <c r="I247" i="55"/>
  <c r="J246" i="55"/>
  <c r="I246" i="55"/>
  <c r="J243" i="55"/>
  <c r="I243" i="55"/>
  <c r="J242" i="55"/>
  <c r="I242" i="55"/>
  <c r="J241" i="55"/>
  <c r="I241" i="55"/>
  <c r="J240" i="55"/>
  <c r="I240" i="55"/>
  <c r="J239" i="55"/>
  <c r="I239" i="55"/>
  <c r="J238" i="55"/>
  <c r="I238" i="55"/>
  <c r="J237" i="55"/>
  <c r="I237" i="55"/>
  <c r="J236" i="55"/>
  <c r="I236" i="55"/>
  <c r="J235" i="55"/>
  <c r="I235" i="55"/>
  <c r="J234" i="55"/>
  <c r="I234" i="55"/>
  <c r="J233" i="55"/>
  <c r="I233" i="55"/>
  <c r="J232" i="55"/>
  <c r="I232" i="55"/>
  <c r="J231" i="55"/>
  <c r="I231" i="55"/>
  <c r="J230" i="55"/>
  <c r="I230" i="55"/>
  <c r="J229" i="55"/>
  <c r="I229" i="55"/>
  <c r="J228" i="55"/>
  <c r="I228" i="55"/>
  <c r="J227" i="55"/>
  <c r="I227" i="55"/>
  <c r="J226" i="55"/>
  <c r="I226" i="55"/>
  <c r="J225" i="55"/>
  <c r="I225" i="55"/>
  <c r="J224" i="55"/>
  <c r="I224" i="55"/>
  <c r="J223" i="55"/>
  <c r="I223" i="55"/>
  <c r="J222" i="55"/>
  <c r="I222" i="55"/>
  <c r="J221" i="55"/>
  <c r="I221" i="55"/>
  <c r="J220" i="55"/>
  <c r="I220" i="55"/>
  <c r="J219" i="55"/>
  <c r="I219" i="55"/>
  <c r="J218" i="55"/>
  <c r="I218" i="55"/>
  <c r="J217" i="55"/>
  <c r="I217" i="55"/>
  <c r="J216" i="55"/>
  <c r="I216" i="55"/>
  <c r="J215" i="55"/>
  <c r="I215" i="55"/>
  <c r="J214" i="55"/>
  <c r="I214" i="55"/>
  <c r="J213" i="55"/>
  <c r="I213" i="55"/>
  <c r="J212" i="55"/>
  <c r="I212" i="55"/>
  <c r="J211" i="55"/>
  <c r="I211" i="55"/>
  <c r="J210" i="55"/>
  <c r="I210" i="55"/>
  <c r="J209" i="55"/>
  <c r="I209" i="55"/>
  <c r="J208" i="55"/>
  <c r="I208" i="55"/>
  <c r="J207" i="55"/>
  <c r="I207" i="55"/>
  <c r="J206" i="55"/>
  <c r="I206" i="55"/>
  <c r="J205" i="55"/>
  <c r="I205" i="55"/>
  <c r="J204" i="55"/>
  <c r="I204" i="55"/>
  <c r="J203" i="55"/>
  <c r="I203" i="55"/>
  <c r="J202" i="55"/>
  <c r="I202" i="55"/>
  <c r="J201" i="55"/>
  <c r="I201" i="55"/>
  <c r="J200" i="55"/>
  <c r="I200" i="55"/>
  <c r="J199" i="55"/>
  <c r="I199" i="55"/>
  <c r="J198" i="55"/>
  <c r="I198" i="55"/>
  <c r="J197" i="55"/>
  <c r="I197" i="55"/>
  <c r="J196" i="55"/>
  <c r="I196" i="55"/>
  <c r="J195" i="55"/>
  <c r="I195" i="55"/>
  <c r="J194" i="55"/>
  <c r="I194" i="55"/>
  <c r="J193" i="55"/>
  <c r="I193" i="55"/>
  <c r="J192" i="55"/>
  <c r="I192" i="55"/>
  <c r="J191" i="55"/>
  <c r="I191" i="55"/>
  <c r="J190" i="55"/>
  <c r="I190" i="55"/>
  <c r="J189" i="55"/>
  <c r="I189" i="55"/>
  <c r="J188" i="55"/>
  <c r="I188" i="55"/>
  <c r="J187" i="55"/>
  <c r="I187" i="55"/>
  <c r="J186" i="55"/>
  <c r="I186" i="55"/>
  <c r="J183" i="55"/>
  <c r="I183" i="55"/>
  <c r="J182" i="55"/>
  <c r="I182" i="55"/>
  <c r="J181" i="55"/>
  <c r="I181" i="55"/>
  <c r="J180" i="55"/>
  <c r="I180" i="55"/>
  <c r="J179" i="55"/>
  <c r="I179" i="55"/>
  <c r="J178" i="55"/>
  <c r="I178" i="55"/>
  <c r="J177" i="55"/>
  <c r="I177" i="55"/>
  <c r="J176" i="55"/>
  <c r="I176" i="55"/>
  <c r="J175" i="55"/>
  <c r="I175" i="55"/>
  <c r="J174" i="55"/>
  <c r="I174" i="55"/>
  <c r="J173" i="55"/>
  <c r="I173" i="55"/>
  <c r="J172" i="55"/>
  <c r="I172" i="55"/>
  <c r="J171" i="55"/>
  <c r="I171" i="55"/>
  <c r="J170" i="55"/>
  <c r="I170" i="55"/>
  <c r="J169" i="55"/>
  <c r="I169" i="55"/>
  <c r="J168" i="55"/>
  <c r="I168" i="55"/>
  <c r="J167" i="55"/>
  <c r="I167" i="55"/>
  <c r="J166" i="55"/>
  <c r="I166" i="55"/>
  <c r="J165" i="55"/>
  <c r="I165" i="55"/>
  <c r="J164" i="55"/>
  <c r="I164" i="55"/>
  <c r="J163" i="55"/>
  <c r="I163" i="55"/>
  <c r="J162" i="55"/>
  <c r="I162" i="55"/>
  <c r="J161" i="55"/>
  <c r="I161" i="55"/>
  <c r="J160" i="55"/>
  <c r="I160" i="55"/>
  <c r="J159" i="55"/>
  <c r="I159" i="55"/>
  <c r="J158" i="55"/>
  <c r="I158" i="55"/>
  <c r="J157" i="55"/>
  <c r="I157" i="55"/>
  <c r="J156" i="55"/>
  <c r="I156" i="55"/>
  <c r="J155" i="55"/>
  <c r="I155" i="55"/>
  <c r="J154" i="55"/>
  <c r="I154" i="55"/>
  <c r="J153" i="55"/>
  <c r="I153" i="55"/>
  <c r="J152" i="55"/>
  <c r="I152" i="55"/>
  <c r="J151" i="55"/>
  <c r="I151" i="55"/>
  <c r="J150" i="55"/>
  <c r="I150" i="55"/>
  <c r="J149" i="55"/>
  <c r="I149" i="55"/>
  <c r="J148" i="55"/>
  <c r="I148" i="55"/>
  <c r="J147" i="55"/>
  <c r="I147" i="55"/>
  <c r="J146" i="55"/>
  <c r="I146" i="55"/>
  <c r="J145" i="55"/>
  <c r="I145" i="55"/>
  <c r="J144" i="55"/>
  <c r="I144" i="55"/>
  <c r="J143" i="55"/>
  <c r="I143" i="55"/>
  <c r="J142" i="55"/>
  <c r="I142" i="55"/>
  <c r="J141" i="55"/>
  <c r="I141" i="55"/>
  <c r="J140" i="55"/>
  <c r="I140" i="55"/>
  <c r="J139" i="55"/>
  <c r="I139" i="55"/>
  <c r="J138" i="55"/>
  <c r="I138" i="55"/>
  <c r="J137" i="55"/>
  <c r="I137" i="55"/>
  <c r="J136" i="55"/>
  <c r="I136" i="55"/>
  <c r="J135" i="55"/>
  <c r="I135" i="55"/>
  <c r="J134" i="55"/>
  <c r="I134" i="55"/>
  <c r="J133" i="55"/>
  <c r="I133" i="55"/>
  <c r="J132" i="55"/>
  <c r="I132" i="55"/>
  <c r="J131" i="55"/>
  <c r="I131" i="55"/>
  <c r="J130" i="55"/>
  <c r="I130" i="55"/>
  <c r="J129" i="55"/>
  <c r="I129" i="55"/>
  <c r="J128" i="55"/>
  <c r="I128" i="55"/>
  <c r="J127" i="55"/>
  <c r="I127" i="55"/>
  <c r="J126" i="55"/>
  <c r="I126" i="55"/>
  <c r="J123" i="55"/>
  <c r="I123" i="55"/>
  <c r="J122" i="55"/>
  <c r="I122" i="55"/>
  <c r="J121" i="55"/>
  <c r="I121" i="55"/>
  <c r="J120" i="55"/>
  <c r="I120" i="55"/>
  <c r="J119" i="55"/>
  <c r="I119" i="55"/>
  <c r="J118" i="55"/>
  <c r="I118" i="55"/>
  <c r="J117" i="55"/>
  <c r="I117" i="55"/>
  <c r="J116" i="55"/>
  <c r="I116" i="55"/>
  <c r="J115" i="55"/>
  <c r="I115" i="55"/>
  <c r="J114" i="55"/>
  <c r="I114" i="55"/>
  <c r="J113" i="55"/>
  <c r="I113" i="55"/>
  <c r="J112" i="55"/>
  <c r="I112" i="55"/>
  <c r="J111" i="55"/>
  <c r="I111" i="55"/>
  <c r="J110" i="55"/>
  <c r="I110" i="55"/>
  <c r="J109" i="55"/>
  <c r="I109" i="55"/>
  <c r="J108" i="55"/>
  <c r="I108" i="55"/>
  <c r="J107" i="55"/>
  <c r="I107" i="55"/>
  <c r="J106" i="55"/>
  <c r="I106" i="55"/>
  <c r="J105" i="55"/>
  <c r="I105" i="55"/>
  <c r="J104" i="55"/>
  <c r="I104" i="55"/>
  <c r="J103" i="55"/>
  <c r="I103" i="55"/>
  <c r="J102" i="55"/>
  <c r="I102" i="55"/>
  <c r="J101" i="55"/>
  <c r="I101" i="55"/>
  <c r="J100" i="55"/>
  <c r="I100" i="55"/>
  <c r="J99" i="55"/>
  <c r="I99" i="55"/>
  <c r="J98" i="55"/>
  <c r="I98" i="55"/>
  <c r="J97" i="55"/>
  <c r="I97" i="55"/>
  <c r="J96" i="55"/>
  <c r="I96" i="55"/>
  <c r="J95" i="55"/>
  <c r="I95" i="55"/>
  <c r="J94" i="55"/>
  <c r="I94" i="55"/>
  <c r="J93" i="55"/>
  <c r="I93" i="55"/>
  <c r="J92" i="55"/>
  <c r="I92" i="55"/>
  <c r="J91" i="55"/>
  <c r="I91" i="55"/>
  <c r="J90" i="55"/>
  <c r="I90" i="55"/>
  <c r="J89" i="55"/>
  <c r="I89" i="55"/>
  <c r="J88" i="55"/>
  <c r="I88" i="55"/>
  <c r="J87" i="55"/>
  <c r="I87" i="55"/>
  <c r="J86" i="55"/>
  <c r="I86" i="55"/>
  <c r="J85" i="55"/>
  <c r="I85" i="55"/>
  <c r="J84" i="55"/>
  <c r="I84" i="55"/>
  <c r="J83" i="55"/>
  <c r="I83" i="55"/>
  <c r="J82" i="55"/>
  <c r="I82" i="55"/>
  <c r="J81" i="55"/>
  <c r="I81" i="55"/>
  <c r="J80" i="55"/>
  <c r="I80" i="55"/>
  <c r="J79" i="55"/>
  <c r="I79" i="55"/>
  <c r="J78" i="55"/>
  <c r="I78" i="55"/>
  <c r="J77" i="55"/>
  <c r="I77" i="55"/>
  <c r="J76" i="55"/>
  <c r="I76" i="55"/>
  <c r="J75" i="55"/>
  <c r="I75" i="55"/>
  <c r="J74" i="55"/>
  <c r="I74" i="55"/>
  <c r="J73" i="55"/>
  <c r="I73" i="55"/>
  <c r="J72" i="55"/>
  <c r="I72" i="55"/>
  <c r="J71" i="55"/>
  <c r="I71" i="55"/>
  <c r="J70" i="55"/>
  <c r="I70" i="55"/>
  <c r="J69" i="55"/>
  <c r="I69" i="55"/>
  <c r="J68" i="55"/>
  <c r="I68" i="55"/>
  <c r="J67" i="55"/>
  <c r="I67" i="55"/>
  <c r="J66" i="55"/>
  <c r="I66" i="55"/>
  <c r="R450" i="73"/>
  <c r="Q450" i="73"/>
  <c r="N450" i="73"/>
  <c r="R449" i="73"/>
  <c r="Q449" i="73"/>
  <c r="N449" i="73"/>
  <c r="R300" i="73"/>
  <c r="Q300" i="73"/>
  <c r="N300" i="73"/>
  <c r="R299" i="73"/>
  <c r="Q299" i="73"/>
  <c r="N299" i="73"/>
  <c r="R298" i="73"/>
  <c r="Q298" i="73"/>
  <c r="N298" i="73"/>
  <c r="R297" i="73"/>
  <c r="Q297" i="73"/>
  <c r="N297" i="73"/>
  <c r="R296" i="73"/>
  <c r="Q296" i="73"/>
  <c r="N296" i="73"/>
  <c r="R295" i="73"/>
  <c r="Q295" i="73"/>
  <c r="N295" i="73"/>
  <c r="R225" i="73"/>
  <c r="Q225" i="73"/>
  <c r="N225" i="73"/>
  <c r="R224" i="73"/>
  <c r="Q224" i="73"/>
  <c r="N224" i="73"/>
  <c r="R223" i="73"/>
  <c r="Q223" i="73"/>
  <c r="N223" i="73"/>
  <c r="R294" i="73"/>
  <c r="Q294" i="73"/>
  <c r="N294" i="73"/>
  <c r="R293" i="73"/>
  <c r="Q293" i="73"/>
  <c r="N293" i="73"/>
  <c r="R292" i="73"/>
  <c r="Q292" i="73"/>
  <c r="N292" i="73"/>
  <c r="R291" i="73"/>
  <c r="Q291" i="73"/>
  <c r="N291" i="73"/>
  <c r="R290" i="73"/>
  <c r="Q290" i="73"/>
  <c r="N290" i="73"/>
  <c r="R289" i="73"/>
  <c r="Q289" i="73"/>
  <c r="N289" i="73"/>
  <c r="R288" i="73"/>
  <c r="Q288" i="73"/>
  <c r="N288" i="73"/>
  <c r="R287" i="73"/>
  <c r="Q287" i="73"/>
  <c r="N287" i="73"/>
  <c r="R286" i="73"/>
  <c r="Q286" i="73"/>
  <c r="N286" i="73"/>
  <c r="R285" i="73"/>
  <c r="Q285" i="73"/>
  <c r="N285" i="73"/>
  <c r="R284" i="73"/>
  <c r="Q284" i="73"/>
  <c r="N284" i="73"/>
  <c r="R283" i="73"/>
  <c r="Q283" i="73"/>
  <c r="N283" i="73"/>
  <c r="R282" i="73"/>
  <c r="Q282" i="73"/>
  <c r="N282" i="73"/>
  <c r="R281" i="73"/>
  <c r="Q281" i="73"/>
  <c r="N281" i="73"/>
  <c r="R280" i="73"/>
  <c r="Q280" i="73"/>
  <c r="N280" i="73"/>
  <c r="R279" i="73"/>
  <c r="Q279" i="73"/>
  <c r="N279" i="73"/>
  <c r="R278" i="73"/>
  <c r="Q278" i="73"/>
  <c r="N278" i="73"/>
  <c r="R275" i="73"/>
  <c r="Q275" i="73"/>
  <c r="N275" i="73"/>
  <c r="R274" i="73"/>
  <c r="Q274" i="73"/>
  <c r="N274" i="73"/>
  <c r="R273" i="73"/>
  <c r="Q273" i="73"/>
  <c r="N273" i="73"/>
  <c r="R272" i="73"/>
  <c r="Q272" i="73"/>
  <c r="N272" i="73"/>
  <c r="R271" i="73"/>
  <c r="Q271" i="73"/>
  <c r="N271" i="73"/>
  <c r="R270" i="73"/>
  <c r="Q270" i="73"/>
  <c r="N270" i="73"/>
  <c r="R269" i="73"/>
  <c r="Q269" i="73"/>
  <c r="N269" i="73"/>
  <c r="R268" i="73"/>
  <c r="Q268" i="73"/>
  <c r="N268" i="73"/>
  <c r="R267" i="73"/>
  <c r="Q267" i="73"/>
  <c r="N267" i="73"/>
  <c r="R266" i="73"/>
  <c r="Q266" i="73"/>
  <c r="N266" i="73"/>
  <c r="R265" i="73"/>
  <c r="Q265" i="73"/>
  <c r="N265" i="73"/>
  <c r="R264" i="73"/>
  <c r="Q264" i="73"/>
  <c r="N264" i="73"/>
  <c r="R263" i="73"/>
  <c r="Q263" i="73"/>
  <c r="N263" i="73"/>
  <c r="R262" i="73"/>
  <c r="Q262" i="73"/>
  <c r="N262" i="73"/>
  <c r="R261" i="73"/>
  <c r="Q261" i="73"/>
  <c r="N261" i="73"/>
  <c r="R260" i="73"/>
  <c r="Q260" i="73"/>
  <c r="N260" i="73"/>
  <c r="R259" i="73"/>
  <c r="Q259" i="73"/>
  <c r="N259" i="73"/>
  <c r="R258" i="73"/>
  <c r="Q258" i="73"/>
  <c r="N258" i="73"/>
  <c r="R257" i="73"/>
  <c r="Q257" i="73"/>
  <c r="N257" i="73"/>
  <c r="R256" i="73"/>
  <c r="Q256" i="73"/>
  <c r="N256" i="73"/>
  <c r="R255" i="73"/>
  <c r="Q255" i="73"/>
  <c r="N255" i="73"/>
  <c r="R254" i="73"/>
  <c r="Q254" i="73"/>
  <c r="N254" i="73"/>
  <c r="R253" i="73"/>
  <c r="Q253" i="73"/>
  <c r="N253" i="73"/>
  <c r="R250" i="73"/>
  <c r="Q250" i="73"/>
  <c r="N250" i="73"/>
  <c r="R249" i="73"/>
  <c r="Q249" i="73"/>
  <c r="N249" i="73"/>
  <c r="R248" i="73"/>
  <c r="Q248" i="73"/>
  <c r="N248" i="73"/>
  <c r="R247" i="73"/>
  <c r="Q247" i="73"/>
  <c r="N247" i="73"/>
  <c r="R246" i="73"/>
  <c r="Q246" i="73"/>
  <c r="N246" i="73"/>
  <c r="J63" i="55"/>
  <c r="I63" i="55"/>
  <c r="J62" i="55"/>
  <c r="I62" i="55"/>
  <c r="J61" i="55"/>
  <c r="I61" i="55"/>
  <c r="J60" i="55"/>
  <c r="I60" i="55"/>
  <c r="J59" i="55"/>
  <c r="I59" i="55"/>
  <c r="J58" i="55"/>
  <c r="I58" i="55"/>
  <c r="J57" i="55"/>
  <c r="I57" i="55"/>
  <c r="J56" i="55"/>
  <c r="I56" i="55"/>
  <c r="J55" i="55"/>
  <c r="I55" i="55"/>
  <c r="J54" i="55"/>
  <c r="I54" i="55"/>
  <c r="J53" i="55"/>
  <c r="I53" i="55"/>
  <c r="J52" i="55"/>
  <c r="I52" i="55"/>
  <c r="J51" i="55"/>
  <c r="I51" i="55"/>
  <c r="J50" i="55"/>
  <c r="I50" i="55"/>
  <c r="J49" i="55"/>
  <c r="I49" i="55"/>
  <c r="J48" i="55"/>
  <c r="I48" i="55"/>
  <c r="J47" i="55"/>
  <c r="I47" i="55"/>
  <c r="J46" i="55"/>
  <c r="I46" i="55"/>
  <c r="J45" i="55"/>
  <c r="I45" i="55"/>
  <c r="J44" i="55"/>
  <c r="I44" i="55"/>
  <c r="J43" i="55"/>
  <c r="I43" i="55"/>
  <c r="J42" i="55"/>
  <c r="I42" i="55"/>
  <c r="J41" i="55"/>
  <c r="I41" i="55"/>
  <c r="J40" i="55"/>
  <c r="I40" i="55"/>
  <c r="J39" i="55"/>
  <c r="I39" i="55"/>
  <c r="J38" i="55"/>
  <c r="I38" i="55"/>
  <c r="J37" i="55"/>
  <c r="I37" i="55"/>
  <c r="J36" i="55"/>
  <c r="I36" i="55"/>
  <c r="J35" i="55"/>
  <c r="I35" i="55"/>
  <c r="J34" i="55"/>
  <c r="I34" i="55"/>
  <c r="J33" i="55"/>
  <c r="I33" i="55"/>
  <c r="J32" i="55"/>
  <c r="I32" i="55"/>
  <c r="J31" i="55"/>
  <c r="I31" i="55"/>
  <c r="J30" i="55"/>
  <c r="I30" i="55"/>
  <c r="J29" i="55"/>
  <c r="I29" i="55"/>
  <c r="J28" i="55"/>
  <c r="I28" i="55"/>
  <c r="J27" i="55"/>
  <c r="I27" i="55"/>
  <c r="J26" i="55"/>
  <c r="I26" i="55"/>
  <c r="J25" i="55"/>
  <c r="I25" i="55"/>
  <c r="J24" i="55"/>
  <c r="I24" i="55"/>
  <c r="J23" i="55"/>
  <c r="I23" i="55"/>
  <c r="J22" i="55"/>
  <c r="I22" i="55"/>
  <c r="J21" i="55"/>
  <c r="I21" i="55"/>
  <c r="J20" i="55"/>
  <c r="I20" i="55"/>
  <c r="J19" i="55"/>
  <c r="I19" i="55"/>
  <c r="J18" i="55"/>
  <c r="I18" i="55"/>
  <c r="J17" i="55"/>
  <c r="I17" i="55"/>
  <c r="J16" i="55"/>
  <c r="I16" i="55"/>
  <c r="J15" i="55"/>
  <c r="I15" i="55"/>
  <c r="J14" i="55"/>
  <c r="I14" i="55"/>
  <c r="J13" i="55"/>
  <c r="I13" i="55"/>
  <c r="B9" i="14"/>
  <c r="P229" i="73"/>
  <c r="E163" i="72" s="1"/>
  <c r="P79" i="73"/>
  <c r="P4" i="73"/>
  <c r="E10" i="72" s="1"/>
  <c r="R600" i="73"/>
  <c r="Q600" i="73"/>
  <c r="N600" i="73"/>
  <c r="R599" i="73"/>
  <c r="Q599" i="73"/>
  <c r="N599" i="73"/>
  <c r="R598" i="73"/>
  <c r="Q598" i="73"/>
  <c r="N598" i="73"/>
  <c r="R597" i="73"/>
  <c r="Q597" i="73"/>
  <c r="N597" i="73"/>
  <c r="R596" i="73"/>
  <c r="Q596" i="73"/>
  <c r="N596" i="73"/>
  <c r="R595" i="73"/>
  <c r="Q595" i="73"/>
  <c r="N595" i="73"/>
  <c r="R594" i="73"/>
  <c r="Q594" i="73"/>
  <c r="N594" i="73"/>
  <c r="R593" i="73"/>
  <c r="Q593" i="73"/>
  <c r="N593" i="73"/>
  <c r="R592" i="73"/>
  <c r="Q592" i="73"/>
  <c r="N592" i="73"/>
  <c r="R591" i="73"/>
  <c r="Q591" i="73"/>
  <c r="N591" i="73"/>
  <c r="R590" i="73"/>
  <c r="Q590" i="73"/>
  <c r="N590" i="73"/>
  <c r="R589" i="73"/>
  <c r="Q589" i="73"/>
  <c r="N589" i="73"/>
  <c r="R588" i="73"/>
  <c r="Q588" i="73"/>
  <c r="N588" i="73"/>
  <c r="R587" i="73"/>
  <c r="Q587" i="73"/>
  <c r="N587" i="73"/>
  <c r="R586" i="73"/>
  <c r="Q586" i="73"/>
  <c r="N586" i="73"/>
  <c r="R585" i="73"/>
  <c r="Q585" i="73"/>
  <c r="N585" i="73"/>
  <c r="R584" i="73"/>
  <c r="Q584" i="73"/>
  <c r="N584" i="73"/>
  <c r="R583" i="73"/>
  <c r="Q583" i="73"/>
  <c r="N583" i="73"/>
  <c r="R582" i="73"/>
  <c r="Q582" i="73"/>
  <c r="N582" i="73"/>
  <c r="R581" i="73"/>
  <c r="Q581" i="73"/>
  <c r="N581" i="73"/>
  <c r="R580" i="73"/>
  <c r="Q580" i="73"/>
  <c r="N580" i="73"/>
  <c r="R579" i="73"/>
  <c r="Q579" i="73"/>
  <c r="N579" i="73"/>
  <c r="R578" i="73"/>
  <c r="Q578" i="73"/>
  <c r="N578" i="73"/>
  <c r="R575" i="73"/>
  <c r="Q575" i="73"/>
  <c r="N575" i="73"/>
  <c r="R574" i="73"/>
  <c r="Q574" i="73"/>
  <c r="N574" i="73"/>
  <c r="R573" i="73"/>
  <c r="Q573" i="73"/>
  <c r="N573" i="73"/>
  <c r="R572" i="73"/>
  <c r="Q572" i="73"/>
  <c r="N572" i="73"/>
  <c r="R571" i="73"/>
  <c r="Q571" i="73"/>
  <c r="N571" i="73"/>
  <c r="R570" i="73"/>
  <c r="Q570" i="73"/>
  <c r="N570" i="73"/>
  <c r="R569" i="73"/>
  <c r="Q569" i="73"/>
  <c r="N569" i="73"/>
  <c r="R568" i="73"/>
  <c r="Q568" i="73"/>
  <c r="N568" i="73"/>
  <c r="R567" i="73"/>
  <c r="Q567" i="73"/>
  <c r="N567" i="73"/>
  <c r="R566" i="73"/>
  <c r="Q566" i="73"/>
  <c r="N566" i="73"/>
  <c r="R565" i="73"/>
  <c r="Q565" i="73"/>
  <c r="N565" i="73"/>
  <c r="R564" i="73"/>
  <c r="Q564" i="73"/>
  <c r="N564" i="73"/>
  <c r="R563" i="73"/>
  <c r="Q563" i="73"/>
  <c r="N563" i="73"/>
  <c r="R562" i="73"/>
  <c r="Q562" i="73"/>
  <c r="N562" i="73"/>
  <c r="R561" i="73"/>
  <c r="Q561" i="73"/>
  <c r="N561" i="73"/>
  <c r="R560" i="73"/>
  <c r="Q560" i="73"/>
  <c r="N560" i="73"/>
  <c r="R559" i="73"/>
  <c r="Q559" i="73"/>
  <c r="N559" i="73"/>
  <c r="R558" i="73"/>
  <c r="Q558" i="73"/>
  <c r="N558" i="73"/>
  <c r="R557" i="73"/>
  <c r="Q557" i="73"/>
  <c r="N557" i="73"/>
  <c r="R556" i="73"/>
  <c r="Q556" i="73"/>
  <c r="N556" i="73"/>
  <c r="R555" i="73"/>
  <c r="Q555" i="73"/>
  <c r="N555" i="73"/>
  <c r="R554" i="73"/>
  <c r="Q554" i="73"/>
  <c r="N554" i="73"/>
  <c r="R553" i="73"/>
  <c r="Q553" i="73"/>
  <c r="N553" i="73"/>
  <c r="R550" i="73"/>
  <c r="Q550" i="73"/>
  <c r="N550" i="73"/>
  <c r="R549" i="73"/>
  <c r="Q549" i="73"/>
  <c r="N549" i="73"/>
  <c r="R548" i="73"/>
  <c r="Q548" i="73"/>
  <c r="N548" i="73"/>
  <c r="R547" i="73"/>
  <c r="Q547" i="73"/>
  <c r="N547" i="73"/>
  <c r="R546" i="73"/>
  <c r="Q546" i="73"/>
  <c r="N546" i="73"/>
  <c r="R525" i="73"/>
  <c r="Q525" i="73"/>
  <c r="N525" i="73"/>
  <c r="R524" i="73"/>
  <c r="Q524" i="73"/>
  <c r="N524" i="73"/>
  <c r="R523" i="73"/>
  <c r="Q523" i="73"/>
  <c r="N523" i="73"/>
  <c r="R522" i="73"/>
  <c r="Q522" i="73"/>
  <c r="N522" i="73"/>
  <c r="R521" i="73"/>
  <c r="Q521" i="73"/>
  <c r="N521" i="73"/>
  <c r="R520" i="73"/>
  <c r="Q520" i="73"/>
  <c r="N520" i="73"/>
  <c r="R519" i="73"/>
  <c r="Q519" i="73"/>
  <c r="N519" i="73"/>
  <c r="R518" i="73"/>
  <c r="Q518" i="73"/>
  <c r="N518" i="73"/>
  <c r="R517" i="73"/>
  <c r="Q517" i="73"/>
  <c r="N517" i="73"/>
  <c r="R516" i="73"/>
  <c r="Q516" i="73"/>
  <c r="N516" i="73"/>
  <c r="R515" i="73"/>
  <c r="Q515" i="73"/>
  <c r="N515" i="73"/>
  <c r="R514" i="73"/>
  <c r="Q514" i="73"/>
  <c r="N514" i="73"/>
  <c r="R513" i="73"/>
  <c r="Q513" i="73"/>
  <c r="N513" i="73"/>
  <c r="R512" i="73"/>
  <c r="Q512" i="73"/>
  <c r="N512" i="73"/>
  <c r="R511" i="73"/>
  <c r="Q511" i="73"/>
  <c r="N511" i="73"/>
  <c r="R510" i="73"/>
  <c r="Q510" i="73"/>
  <c r="N510" i="73"/>
  <c r="R509" i="73"/>
  <c r="Q509" i="73"/>
  <c r="N509" i="73"/>
  <c r="R508" i="73"/>
  <c r="Q508" i="73"/>
  <c r="N508" i="73"/>
  <c r="R507" i="73"/>
  <c r="Q507" i="73"/>
  <c r="N507" i="73"/>
  <c r="R506" i="73"/>
  <c r="Q506" i="73"/>
  <c r="N506" i="73"/>
  <c r="R505" i="73"/>
  <c r="Q505" i="73"/>
  <c r="N505" i="73"/>
  <c r="R504" i="73"/>
  <c r="Q504" i="73"/>
  <c r="N504" i="73"/>
  <c r="R503" i="73"/>
  <c r="Q503" i="73"/>
  <c r="N503" i="73"/>
  <c r="R500" i="73"/>
  <c r="Q500" i="73"/>
  <c r="N500" i="73"/>
  <c r="R499" i="73"/>
  <c r="Q499" i="73"/>
  <c r="N499" i="73"/>
  <c r="R498" i="73"/>
  <c r="Q498" i="73"/>
  <c r="N498" i="73"/>
  <c r="R497" i="73"/>
  <c r="Q497" i="73"/>
  <c r="N497" i="73"/>
  <c r="R496" i="73"/>
  <c r="Q496" i="73"/>
  <c r="N496" i="73"/>
  <c r="R495" i="73"/>
  <c r="Q495" i="73"/>
  <c r="N495" i="73"/>
  <c r="R494" i="73"/>
  <c r="Q494" i="73"/>
  <c r="N494" i="73"/>
  <c r="R493" i="73"/>
  <c r="Q493" i="73"/>
  <c r="N493" i="73"/>
  <c r="R492" i="73"/>
  <c r="Q492" i="73"/>
  <c r="N492" i="73"/>
  <c r="R491" i="73"/>
  <c r="Q491" i="73"/>
  <c r="N491" i="73"/>
  <c r="R490" i="73"/>
  <c r="Q490" i="73"/>
  <c r="N490" i="73"/>
  <c r="R489" i="73"/>
  <c r="Q489" i="73"/>
  <c r="N489" i="73"/>
  <c r="R488" i="73"/>
  <c r="Q488" i="73"/>
  <c r="N488" i="73"/>
  <c r="R487" i="73"/>
  <c r="Q487" i="73"/>
  <c r="N487" i="73"/>
  <c r="R486" i="73"/>
  <c r="Q486" i="73"/>
  <c r="N486" i="73"/>
  <c r="R485" i="73"/>
  <c r="Q485" i="73"/>
  <c r="N485" i="73"/>
  <c r="R484" i="73"/>
  <c r="Q484" i="73"/>
  <c r="N484" i="73"/>
  <c r="R483" i="73"/>
  <c r="Q483" i="73"/>
  <c r="N483" i="73"/>
  <c r="R482" i="73"/>
  <c r="Q482" i="73"/>
  <c r="N482" i="73"/>
  <c r="R481" i="73"/>
  <c r="Q481" i="73"/>
  <c r="N481" i="73"/>
  <c r="R480" i="73"/>
  <c r="Q480" i="73"/>
  <c r="N480" i="73"/>
  <c r="R479" i="73"/>
  <c r="Q479" i="73"/>
  <c r="N479" i="73"/>
  <c r="R478" i="73"/>
  <c r="Q478" i="73"/>
  <c r="N478" i="73"/>
  <c r="R475" i="73"/>
  <c r="Q475" i="73"/>
  <c r="N475" i="73"/>
  <c r="R474" i="73"/>
  <c r="Q474" i="73"/>
  <c r="N474" i="73"/>
  <c r="R473" i="73"/>
  <c r="Q473" i="73"/>
  <c r="N473" i="73"/>
  <c r="R472" i="73"/>
  <c r="Q472" i="73"/>
  <c r="N472" i="73"/>
  <c r="R471" i="73"/>
  <c r="Q471" i="73"/>
  <c r="N471" i="73"/>
  <c r="R448" i="73"/>
  <c r="Q448" i="73"/>
  <c r="N448" i="73"/>
  <c r="R447" i="73"/>
  <c r="Q447" i="73"/>
  <c r="N447" i="73"/>
  <c r="R446" i="73"/>
  <c r="Q446" i="73"/>
  <c r="N446" i="73"/>
  <c r="R445" i="73"/>
  <c r="Q445" i="73"/>
  <c r="N445" i="73"/>
  <c r="R444" i="73"/>
  <c r="Q444" i="73"/>
  <c r="N444" i="73"/>
  <c r="R443" i="73"/>
  <c r="Q443" i="73"/>
  <c r="N443" i="73"/>
  <c r="R442" i="73"/>
  <c r="Q442" i="73"/>
  <c r="N442" i="73"/>
  <c r="R441" i="73"/>
  <c r="Q441" i="73"/>
  <c r="N441" i="73"/>
  <c r="R440" i="73"/>
  <c r="Q440" i="73"/>
  <c r="N440" i="73"/>
  <c r="R439" i="73"/>
  <c r="Q439" i="73"/>
  <c r="N439" i="73"/>
  <c r="R438" i="73"/>
  <c r="Q438" i="73"/>
  <c r="N438" i="73"/>
  <c r="R437" i="73"/>
  <c r="Q437" i="73"/>
  <c r="N437" i="73"/>
  <c r="R436" i="73"/>
  <c r="Q436" i="73"/>
  <c r="N436" i="73"/>
  <c r="R435" i="73"/>
  <c r="Q435" i="73"/>
  <c r="N435" i="73"/>
  <c r="R434" i="73"/>
  <c r="Q434" i="73"/>
  <c r="N434" i="73"/>
  <c r="R433" i="73"/>
  <c r="Q433" i="73"/>
  <c r="N433" i="73"/>
  <c r="R432" i="73"/>
  <c r="Q432" i="73"/>
  <c r="N432" i="73"/>
  <c r="R431" i="73"/>
  <c r="Q431" i="73"/>
  <c r="N431" i="73"/>
  <c r="R430" i="73"/>
  <c r="Q430" i="73"/>
  <c r="N430" i="73"/>
  <c r="R429" i="73"/>
  <c r="Q429" i="73"/>
  <c r="N429" i="73"/>
  <c r="R428" i="73"/>
  <c r="Q428" i="73"/>
  <c r="N428" i="73"/>
  <c r="R425" i="73"/>
  <c r="Q425" i="73"/>
  <c r="N425" i="73"/>
  <c r="R424" i="73"/>
  <c r="Q424" i="73"/>
  <c r="N424" i="73"/>
  <c r="R423" i="73"/>
  <c r="Q423" i="73"/>
  <c r="N423" i="73"/>
  <c r="R422" i="73"/>
  <c r="Q422" i="73"/>
  <c r="N422" i="73"/>
  <c r="R421" i="73"/>
  <c r="Q421" i="73"/>
  <c r="N421" i="73"/>
  <c r="R420" i="73"/>
  <c r="Q420" i="73"/>
  <c r="N420" i="73"/>
  <c r="R419" i="73"/>
  <c r="Q419" i="73"/>
  <c r="N419" i="73"/>
  <c r="R418" i="73"/>
  <c r="Q418" i="73"/>
  <c r="N418" i="73"/>
  <c r="R417" i="73"/>
  <c r="Q417" i="73"/>
  <c r="N417" i="73"/>
  <c r="R416" i="73"/>
  <c r="Q416" i="73"/>
  <c r="N416" i="73"/>
  <c r="R415" i="73"/>
  <c r="Q415" i="73"/>
  <c r="N415" i="73"/>
  <c r="R414" i="73"/>
  <c r="Q414" i="73"/>
  <c r="N414" i="73"/>
  <c r="R413" i="73"/>
  <c r="Q413" i="73"/>
  <c r="N413" i="73"/>
  <c r="R412" i="73"/>
  <c r="Q412" i="73"/>
  <c r="N412" i="73"/>
  <c r="R411" i="73"/>
  <c r="Q411" i="73"/>
  <c r="N411" i="73"/>
  <c r="R410" i="73"/>
  <c r="Q410" i="73"/>
  <c r="N410" i="73"/>
  <c r="R409" i="73"/>
  <c r="Q409" i="73"/>
  <c r="N409" i="73"/>
  <c r="R408" i="73"/>
  <c r="Q408" i="73"/>
  <c r="N408" i="73"/>
  <c r="R407" i="73"/>
  <c r="Q407" i="73"/>
  <c r="N407" i="73"/>
  <c r="R406" i="73"/>
  <c r="Q406" i="73"/>
  <c r="N406" i="73"/>
  <c r="R405" i="73"/>
  <c r="Q405" i="73"/>
  <c r="N405" i="73"/>
  <c r="R404" i="73"/>
  <c r="Q404" i="73"/>
  <c r="N404" i="73"/>
  <c r="R403" i="73"/>
  <c r="Q403" i="73"/>
  <c r="N403" i="73"/>
  <c r="R400" i="73"/>
  <c r="Q400" i="73"/>
  <c r="N400" i="73"/>
  <c r="R399" i="73"/>
  <c r="Q399" i="73"/>
  <c r="N399" i="73"/>
  <c r="R398" i="73"/>
  <c r="Q398" i="73"/>
  <c r="N398" i="73"/>
  <c r="R397" i="73"/>
  <c r="Q397" i="73"/>
  <c r="N397" i="73"/>
  <c r="R396" i="73"/>
  <c r="Q396" i="73"/>
  <c r="N396" i="73"/>
  <c r="R375" i="73"/>
  <c r="Q375" i="73"/>
  <c r="N375" i="73"/>
  <c r="R374" i="73"/>
  <c r="Q374" i="73"/>
  <c r="N374" i="73"/>
  <c r="R373" i="73"/>
  <c r="Q373" i="73"/>
  <c r="N373" i="73"/>
  <c r="R372" i="73"/>
  <c r="Q372" i="73"/>
  <c r="N372" i="73"/>
  <c r="R371" i="73"/>
  <c r="Q371" i="73"/>
  <c r="N371" i="73"/>
  <c r="R370" i="73"/>
  <c r="Q370" i="73"/>
  <c r="N370" i="73"/>
  <c r="R369" i="73"/>
  <c r="Q369" i="73"/>
  <c r="N369" i="73"/>
  <c r="R368" i="73"/>
  <c r="Q368" i="73"/>
  <c r="N368" i="73"/>
  <c r="R367" i="73"/>
  <c r="Q367" i="73"/>
  <c r="N367" i="73"/>
  <c r="R366" i="73"/>
  <c r="Q366" i="73"/>
  <c r="N366" i="73"/>
  <c r="R365" i="73"/>
  <c r="Q365" i="73"/>
  <c r="N365" i="73"/>
  <c r="R364" i="73"/>
  <c r="Q364" i="73"/>
  <c r="N364" i="73"/>
  <c r="R363" i="73"/>
  <c r="Q363" i="73"/>
  <c r="N363" i="73"/>
  <c r="R362" i="73"/>
  <c r="Q362" i="73"/>
  <c r="N362" i="73"/>
  <c r="R361" i="73"/>
  <c r="Q361" i="73"/>
  <c r="N361" i="73"/>
  <c r="R360" i="73"/>
  <c r="Q360" i="73"/>
  <c r="N360" i="73"/>
  <c r="R359" i="73"/>
  <c r="Q359" i="73"/>
  <c r="N359" i="73"/>
  <c r="R358" i="73"/>
  <c r="Q358" i="73"/>
  <c r="N358" i="73"/>
  <c r="R357" i="73"/>
  <c r="Q357" i="73"/>
  <c r="N357" i="73"/>
  <c r="R356" i="73"/>
  <c r="Q356" i="73"/>
  <c r="N356" i="73"/>
  <c r="R355" i="73"/>
  <c r="Q355" i="73"/>
  <c r="N355" i="73"/>
  <c r="R354" i="73"/>
  <c r="Q354" i="73"/>
  <c r="N354" i="73"/>
  <c r="R353" i="73"/>
  <c r="Q353" i="73"/>
  <c r="N353" i="73"/>
  <c r="R350" i="73"/>
  <c r="Q350" i="73"/>
  <c r="N350" i="73"/>
  <c r="R349" i="73"/>
  <c r="Q349" i="73"/>
  <c r="N349" i="73"/>
  <c r="R348" i="73"/>
  <c r="Q348" i="73"/>
  <c r="N348" i="73"/>
  <c r="R347" i="73"/>
  <c r="Q347" i="73"/>
  <c r="N347" i="73"/>
  <c r="R346" i="73"/>
  <c r="Q346" i="73"/>
  <c r="N346" i="73"/>
  <c r="R345" i="73"/>
  <c r="Q345" i="73"/>
  <c r="N345" i="73"/>
  <c r="R344" i="73"/>
  <c r="Q344" i="73"/>
  <c r="N344" i="73"/>
  <c r="R343" i="73"/>
  <c r="Q343" i="73"/>
  <c r="N343" i="73"/>
  <c r="R342" i="73"/>
  <c r="Q342" i="73"/>
  <c r="N342" i="73"/>
  <c r="R341" i="73"/>
  <c r="Q341" i="73"/>
  <c r="N341" i="73"/>
  <c r="R340" i="73"/>
  <c r="Q340" i="73"/>
  <c r="N340" i="73"/>
  <c r="R339" i="73"/>
  <c r="Q339" i="73"/>
  <c r="N339" i="73"/>
  <c r="R338" i="73"/>
  <c r="Q338" i="73"/>
  <c r="N338" i="73"/>
  <c r="R337" i="73"/>
  <c r="Q337" i="73"/>
  <c r="N337" i="73"/>
  <c r="R336" i="73"/>
  <c r="Q336" i="73"/>
  <c r="N336" i="73"/>
  <c r="R335" i="73"/>
  <c r="Q335" i="73"/>
  <c r="N335" i="73"/>
  <c r="R334" i="73"/>
  <c r="Q334" i="73"/>
  <c r="N334" i="73"/>
  <c r="R333" i="73"/>
  <c r="Q333" i="73"/>
  <c r="N333" i="73"/>
  <c r="R332" i="73"/>
  <c r="Q332" i="73"/>
  <c r="N332" i="73"/>
  <c r="R331" i="73"/>
  <c r="Q331" i="73"/>
  <c r="N331" i="73"/>
  <c r="R330" i="73"/>
  <c r="Q330" i="73"/>
  <c r="N330" i="73"/>
  <c r="R329" i="73"/>
  <c r="Q329" i="73"/>
  <c r="N329" i="73"/>
  <c r="R328" i="73"/>
  <c r="Q328" i="73"/>
  <c r="N328" i="73"/>
  <c r="R325" i="73"/>
  <c r="Q325" i="73"/>
  <c r="N325" i="73"/>
  <c r="R324" i="73"/>
  <c r="Q324" i="73"/>
  <c r="N324" i="73"/>
  <c r="R323" i="73"/>
  <c r="Q323" i="73"/>
  <c r="N323" i="73"/>
  <c r="R322" i="73"/>
  <c r="Q322" i="73"/>
  <c r="N322" i="73"/>
  <c r="R321" i="73"/>
  <c r="Q321" i="73"/>
  <c r="N321" i="73"/>
  <c r="R222" i="73"/>
  <c r="Q222" i="73"/>
  <c r="N222" i="73"/>
  <c r="R221" i="73"/>
  <c r="Q221" i="73"/>
  <c r="N221" i="73"/>
  <c r="R220" i="73"/>
  <c r="Q220" i="73"/>
  <c r="N220" i="73"/>
  <c r="R219" i="73"/>
  <c r="Q219" i="73"/>
  <c r="N219" i="73"/>
  <c r="R218" i="73"/>
  <c r="Q218" i="73"/>
  <c r="N218" i="73"/>
  <c r="R217" i="73"/>
  <c r="Q217" i="73"/>
  <c r="N217" i="73"/>
  <c r="R216" i="73"/>
  <c r="Q216" i="73"/>
  <c r="N216" i="73"/>
  <c r="R215" i="73"/>
  <c r="Q215" i="73"/>
  <c r="N215" i="73"/>
  <c r="R214" i="73"/>
  <c r="Q214" i="73"/>
  <c r="N214" i="73"/>
  <c r="R213" i="73"/>
  <c r="Q213" i="73"/>
  <c r="N213" i="73"/>
  <c r="R212" i="73"/>
  <c r="Q212" i="73"/>
  <c r="N212" i="73"/>
  <c r="R211" i="73"/>
  <c r="Q211" i="73"/>
  <c r="N211" i="73"/>
  <c r="R210" i="73"/>
  <c r="Q210" i="73"/>
  <c r="N210" i="73"/>
  <c r="R209" i="73"/>
  <c r="Q209" i="73"/>
  <c r="N209" i="73"/>
  <c r="R208" i="73"/>
  <c r="Q208" i="73"/>
  <c r="N208" i="73"/>
  <c r="R207" i="73"/>
  <c r="Q207" i="73"/>
  <c r="N207" i="73"/>
  <c r="R206" i="73"/>
  <c r="Q206" i="73"/>
  <c r="N206" i="73"/>
  <c r="R205" i="73"/>
  <c r="Q205" i="73"/>
  <c r="N205" i="73"/>
  <c r="R204" i="73"/>
  <c r="Q204" i="73"/>
  <c r="N204" i="73"/>
  <c r="R203" i="73"/>
  <c r="Q203" i="73"/>
  <c r="N203" i="73"/>
  <c r="R200" i="73"/>
  <c r="Q200" i="73"/>
  <c r="N200" i="73"/>
  <c r="R199" i="73"/>
  <c r="Q199" i="73"/>
  <c r="N199" i="73"/>
  <c r="R198" i="73"/>
  <c r="Q198" i="73"/>
  <c r="N198" i="73"/>
  <c r="R197" i="73"/>
  <c r="Q197" i="73"/>
  <c r="N197" i="73"/>
  <c r="R196" i="73"/>
  <c r="Q196" i="73"/>
  <c r="N196" i="73"/>
  <c r="R195" i="73"/>
  <c r="Q195" i="73"/>
  <c r="N195" i="73"/>
  <c r="R194" i="73"/>
  <c r="Q194" i="73"/>
  <c r="N194" i="73"/>
  <c r="R193" i="73"/>
  <c r="Q193" i="73"/>
  <c r="N193" i="73"/>
  <c r="R192" i="73"/>
  <c r="Q192" i="73"/>
  <c r="N192" i="73"/>
  <c r="R191" i="73"/>
  <c r="Q191" i="73"/>
  <c r="N191" i="73"/>
  <c r="R190" i="73"/>
  <c r="Q190" i="73"/>
  <c r="N190" i="73"/>
  <c r="R189" i="73"/>
  <c r="Q189" i="73"/>
  <c r="N189" i="73"/>
  <c r="R188" i="73"/>
  <c r="Q188" i="73"/>
  <c r="N188" i="73"/>
  <c r="R187" i="73"/>
  <c r="Q187" i="73"/>
  <c r="N187" i="73"/>
  <c r="R186" i="73"/>
  <c r="Q186" i="73"/>
  <c r="N186" i="73"/>
  <c r="R185" i="73"/>
  <c r="Q185" i="73"/>
  <c r="N185" i="73"/>
  <c r="R184" i="73"/>
  <c r="Q184" i="73"/>
  <c r="N184" i="73"/>
  <c r="R183" i="73"/>
  <c r="Q183" i="73"/>
  <c r="N183" i="73"/>
  <c r="R182" i="73"/>
  <c r="Q182" i="73"/>
  <c r="N182" i="73"/>
  <c r="R181" i="73"/>
  <c r="Q181" i="73"/>
  <c r="N181" i="73"/>
  <c r="R180" i="73"/>
  <c r="Q180" i="73"/>
  <c r="N180" i="73"/>
  <c r="R179" i="73"/>
  <c r="Q179" i="73"/>
  <c r="N179" i="73"/>
  <c r="R178" i="73"/>
  <c r="Q178" i="73"/>
  <c r="N178" i="73"/>
  <c r="R175" i="73"/>
  <c r="Q175" i="73"/>
  <c r="N175" i="73"/>
  <c r="R174" i="73"/>
  <c r="Q174" i="73"/>
  <c r="N174" i="73"/>
  <c r="R173" i="73"/>
  <c r="Q173" i="73"/>
  <c r="N173" i="73"/>
  <c r="R172" i="73"/>
  <c r="Q172" i="73"/>
  <c r="N172" i="73"/>
  <c r="R171" i="73"/>
  <c r="Q171" i="73"/>
  <c r="N171" i="73"/>
  <c r="R150" i="73"/>
  <c r="Q150" i="73"/>
  <c r="N150" i="73"/>
  <c r="R149" i="73"/>
  <c r="Q149" i="73"/>
  <c r="N149" i="73"/>
  <c r="R148" i="73"/>
  <c r="Q148" i="73"/>
  <c r="N148" i="73"/>
  <c r="R147" i="73"/>
  <c r="Q147" i="73"/>
  <c r="N147" i="73"/>
  <c r="R146" i="73"/>
  <c r="Q146" i="73"/>
  <c r="N146" i="73"/>
  <c r="R145" i="73"/>
  <c r="Q145" i="73"/>
  <c r="N145" i="73"/>
  <c r="R144" i="73"/>
  <c r="Q144" i="73"/>
  <c r="N144" i="73"/>
  <c r="R143" i="73"/>
  <c r="Q143" i="73"/>
  <c r="N143" i="73"/>
  <c r="R142" i="73"/>
  <c r="Q142" i="73"/>
  <c r="N142" i="73"/>
  <c r="R141" i="73"/>
  <c r="Q141" i="73"/>
  <c r="N141" i="73"/>
  <c r="R140" i="73"/>
  <c r="Q140" i="73"/>
  <c r="N140" i="73"/>
  <c r="R139" i="73"/>
  <c r="Q139" i="73"/>
  <c r="N139" i="73"/>
  <c r="R138" i="73"/>
  <c r="Q138" i="73"/>
  <c r="N138" i="73"/>
  <c r="R137" i="73"/>
  <c r="Q137" i="73"/>
  <c r="N137" i="73"/>
  <c r="R136" i="73"/>
  <c r="Q136" i="73"/>
  <c r="N136" i="73"/>
  <c r="R135" i="73"/>
  <c r="Q135" i="73"/>
  <c r="N135" i="73"/>
  <c r="R134" i="73"/>
  <c r="Q134" i="73"/>
  <c r="N134" i="73"/>
  <c r="R133" i="73"/>
  <c r="Q133" i="73"/>
  <c r="N133" i="73"/>
  <c r="R132" i="73"/>
  <c r="Q132" i="73"/>
  <c r="N132" i="73"/>
  <c r="R131" i="73"/>
  <c r="Q131" i="73"/>
  <c r="N131" i="73"/>
  <c r="R130" i="73"/>
  <c r="Q130" i="73"/>
  <c r="N130" i="73"/>
  <c r="R129" i="73"/>
  <c r="Q129" i="73"/>
  <c r="N129" i="73"/>
  <c r="R128" i="73"/>
  <c r="Q128" i="73"/>
  <c r="N128" i="73"/>
  <c r="R125" i="73"/>
  <c r="Q125" i="73"/>
  <c r="N125" i="73"/>
  <c r="R124" i="73"/>
  <c r="Q124" i="73"/>
  <c r="N124" i="73"/>
  <c r="R123" i="73"/>
  <c r="Q123" i="73"/>
  <c r="N123" i="73"/>
  <c r="R122" i="73"/>
  <c r="Q122" i="73"/>
  <c r="N122" i="73"/>
  <c r="R121" i="73"/>
  <c r="Q121" i="73"/>
  <c r="N121" i="73"/>
  <c r="R120" i="73"/>
  <c r="Q120" i="73"/>
  <c r="N120" i="73"/>
  <c r="R119" i="73"/>
  <c r="Q119" i="73"/>
  <c r="N119" i="73"/>
  <c r="R118" i="73"/>
  <c r="Q118" i="73"/>
  <c r="N118" i="73"/>
  <c r="R117" i="73"/>
  <c r="Q117" i="73"/>
  <c r="N117" i="73"/>
  <c r="R116" i="73"/>
  <c r="Q116" i="73"/>
  <c r="N116" i="73"/>
  <c r="R115" i="73"/>
  <c r="Q115" i="73"/>
  <c r="N115" i="73"/>
  <c r="R114" i="73"/>
  <c r="Q114" i="73"/>
  <c r="N114" i="73"/>
  <c r="R113" i="73"/>
  <c r="Q113" i="73"/>
  <c r="N113" i="73"/>
  <c r="R112" i="73"/>
  <c r="Q112" i="73"/>
  <c r="N112" i="73"/>
  <c r="R111" i="73"/>
  <c r="Q111" i="73"/>
  <c r="N111" i="73"/>
  <c r="R110" i="73"/>
  <c r="Q110" i="73"/>
  <c r="N110" i="73"/>
  <c r="R109" i="73"/>
  <c r="Q109" i="73"/>
  <c r="N109" i="73"/>
  <c r="R108" i="73"/>
  <c r="Q108" i="73"/>
  <c r="N108" i="73"/>
  <c r="R107" i="73"/>
  <c r="Q107" i="73"/>
  <c r="N107" i="73"/>
  <c r="R106" i="73"/>
  <c r="Q106" i="73"/>
  <c r="N106" i="73"/>
  <c r="R105" i="73"/>
  <c r="Q105" i="73"/>
  <c r="N105" i="73"/>
  <c r="R104" i="73"/>
  <c r="Q104" i="73"/>
  <c r="N104" i="73"/>
  <c r="R103" i="73"/>
  <c r="Q103" i="73"/>
  <c r="N103" i="73"/>
  <c r="R100" i="73"/>
  <c r="Q100" i="73"/>
  <c r="N100" i="73"/>
  <c r="R99" i="73"/>
  <c r="Q99" i="73"/>
  <c r="N99" i="73"/>
  <c r="R98" i="73"/>
  <c r="Q98" i="73"/>
  <c r="N98" i="73"/>
  <c r="R97" i="73"/>
  <c r="Q97" i="73"/>
  <c r="N97" i="73"/>
  <c r="R96" i="73"/>
  <c r="Q96" i="73"/>
  <c r="N96" i="73"/>
  <c r="R75" i="73"/>
  <c r="Q75" i="73"/>
  <c r="N75" i="73"/>
  <c r="R74" i="73"/>
  <c r="Q74" i="73"/>
  <c r="N74" i="73"/>
  <c r="R73" i="73"/>
  <c r="Q73" i="73"/>
  <c r="N73" i="73"/>
  <c r="R72" i="73"/>
  <c r="Q72" i="73"/>
  <c r="N72" i="73"/>
  <c r="R71" i="73"/>
  <c r="Q71" i="73"/>
  <c r="N71" i="73"/>
  <c r="R70" i="73"/>
  <c r="Q70" i="73"/>
  <c r="N70" i="73"/>
  <c r="R69" i="73"/>
  <c r="Q69" i="73"/>
  <c r="N69" i="73"/>
  <c r="R68" i="73"/>
  <c r="Q68" i="73"/>
  <c r="N68" i="73"/>
  <c r="R67" i="73"/>
  <c r="Q67" i="73"/>
  <c r="N67" i="73"/>
  <c r="R66" i="73"/>
  <c r="Q66" i="73"/>
  <c r="N66" i="73"/>
  <c r="R65" i="73"/>
  <c r="Q65" i="73"/>
  <c r="N65" i="73"/>
  <c r="R64" i="73"/>
  <c r="Q64" i="73"/>
  <c r="N64" i="73"/>
  <c r="R63" i="73"/>
  <c r="Q63" i="73"/>
  <c r="N63" i="73"/>
  <c r="R62" i="73"/>
  <c r="Q62" i="73"/>
  <c r="N62" i="73"/>
  <c r="R61" i="73"/>
  <c r="Q61" i="73"/>
  <c r="N61" i="73"/>
  <c r="R60" i="73"/>
  <c r="Q60" i="73"/>
  <c r="N60" i="73"/>
  <c r="R59" i="73"/>
  <c r="Q59" i="73"/>
  <c r="N59" i="73"/>
  <c r="R58" i="73"/>
  <c r="Q58" i="73"/>
  <c r="N58" i="73"/>
  <c r="R57" i="73"/>
  <c r="Q57" i="73"/>
  <c r="N57" i="73"/>
  <c r="R56" i="73"/>
  <c r="Q56" i="73"/>
  <c r="N56" i="73"/>
  <c r="R55" i="73"/>
  <c r="Q55" i="73"/>
  <c r="N55" i="73"/>
  <c r="R54" i="73"/>
  <c r="Q54" i="73"/>
  <c r="N54" i="73"/>
  <c r="R53" i="73"/>
  <c r="Q53" i="73"/>
  <c r="N53" i="73"/>
  <c r="R50" i="73"/>
  <c r="Q50" i="73"/>
  <c r="N50" i="73"/>
  <c r="R49" i="73"/>
  <c r="Q49" i="73"/>
  <c r="N49" i="73"/>
  <c r="R48" i="73"/>
  <c r="Q48" i="73"/>
  <c r="R47" i="73"/>
  <c r="Q47" i="73"/>
  <c r="R46" i="73"/>
  <c r="Q46" i="73"/>
  <c r="R45" i="73"/>
  <c r="Q45" i="73"/>
  <c r="R44" i="73"/>
  <c r="Q44" i="73"/>
  <c r="R43" i="73"/>
  <c r="Q43" i="73"/>
  <c r="R42" i="73"/>
  <c r="Q42" i="73"/>
  <c r="R41" i="73"/>
  <c r="Q41" i="73"/>
  <c r="R40" i="73"/>
  <c r="Q40" i="73"/>
  <c r="R39" i="73"/>
  <c r="Q39" i="73"/>
  <c r="R38" i="73"/>
  <c r="Q38" i="73"/>
  <c r="R37" i="73"/>
  <c r="Q37" i="73"/>
  <c r="R36" i="73"/>
  <c r="Q36" i="73"/>
  <c r="R35" i="73"/>
  <c r="Q35" i="73"/>
  <c r="R34" i="73"/>
  <c r="Q34" i="73"/>
  <c r="R33" i="73"/>
  <c r="Q33" i="73"/>
  <c r="R32" i="73"/>
  <c r="Q32" i="73"/>
  <c r="R31" i="73"/>
  <c r="Q31" i="73"/>
  <c r="R30" i="73"/>
  <c r="Q30" i="73"/>
  <c r="R29" i="73"/>
  <c r="Q29" i="73"/>
  <c r="R28" i="73"/>
  <c r="Q28" i="73"/>
  <c r="R23" i="73"/>
  <c r="Q23" i="73"/>
  <c r="N23" i="73"/>
  <c r="R22" i="73"/>
  <c r="Q22" i="73"/>
  <c r="N22" i="73"/>
  <c r="R21" i="73"/>
  <c r="Q21" i="73"/>
  <c r="N21" i="73"/>
  <c r="J11" i="14"/>
  <c r="I11" i="14"/>
  <c r="H11" i="14"/>
  <c r="D11" i="14"/>
  <c r="C11" i="14"/>
  <c r="J10" i="14"/>
  <c r="I10" i="14"/>
  <c r="H10" i="14"/>
  <c r="D10" i="14"/>
  <c r="C10" i="14"/>
  <c r="J9" i="14"/>
  <c r="I9" i="14"/>
  <c r="H9" i="14"/>
  <c r="D9" i="14"/>
  <c r="C9" i="14"/>
  <c r="J8" i="14"/>
  <c r="I8" i="14"/>
  <c r="H8" i="14"/>
  <c r="D8" i="14"/>
  <c r="C8" i="14"/>
  <c r="J7" i="14"/>
  <c r="I7" i="14"/>
  <c r="H7" i="14"/>
  <c r="D7" i="14"/>
  <c r="C7" i="14"/>
  <c r="J6" i="14"/>
  <c r="I6" i="14"/>
  <c r="H6" i="14"/>
  <c r="D6" i="14"/>
  <c r="C6" i="14"/>
  <c r="J5" i="14"/>
  <c r="I5" i="14"/>
  <c r="H5" i="14"/>
  <c r="D5" i="14"/>
  <c r="C5" i="14"/>
  <c r="D4" i="14"/>
  <c r="C4" i="14"/>
  <c r="J4" i="14"/>
  <c r="I4" i="14"/>
  <c r="H4" i="14"/>
  <c r="AC61" i="13"/>
  <c r="Z61" i="13"/>
  <c r="U61" i="13"/>
  <c r="T61" i="13"/>
  <c r="S61" i="13"/>
  <c r="R61" i="13"/>
  <c r="Y61" i="13"/>
  <c r="X61" i="13"/>
  <c r="W61" i="13"/>
  <c r="V61" i="13"/>
  <c r="I5" i="111"/>
  <c r="I6" i="111"/>
  <c r="I7" i="111"/>
  <c r="I8" i="111"/>
  <c r="I9" i="111"/>
  <c r="I10" i="111"/>
  <c r="I11" i="111"/>
  <c r="I12" i="111"/>
  <c r="I13" i="111"/>
  <c r="I14" i="111"/>
  <c r="I15" i="111"/>
  <c r="I16" i="111"/>
  <c r="I17" i="111"/>
  <c r="I18" i="111"/>
  <c r="I19" i="111"/>
  <c r="I20" i="111"/>
  <c r="I21" i="111"/>
  <c r="I23" i="111"/>
  <c r="I24" i="111"/>
  <c r="I25" i="111"/>
  <c r="I26" i="111"/>
  <c r="I27" i="111"/>
  <c r="I28" i="111"/>
  <c r="I29" i="111"/>
  <c r="I30" i="111"/>
  <c r="I31" i="111"/>
  <c r="I32" i="111"/>
  <c r="I33" i="111"/>
  <c r="I34" i="111"/>
  <c r="I35" i="111"/>
  <c r="I36" i="111"/>
  <c r="I37" i="111"/>
  <c r="I45" i="111"/>
  <c r="I46" i="111"/>
  <c r="I47" i="111"/>
  <c r="I48" i="111"/>
  <c r="I49" i="111"/>
  <c r="I50" i="111"/>
  <c r="I51" i="111"/>
  <c r="I52" i="111"/>
  <c r="I53" i="111"/>
  <c r="I61" i="111"/>
  <c r="I62" i="111"/>
  <c r="I63" i="111"/>
  <c r="I64" i="111"/>
  <c r="I65" i="111"/>
  <c r="I66" i="111"/>
  <c r="I67" i="111"/>
  <c r="I68" i="111"/>
  <c r="J5" i="111"/>
  <c r="J6" i="111"/>
  <c r="J7" i="111"/>
  <c r="J8" i="111"/>
  <c r="J9" i="111"/>
  <c r="J10" i="111"/>
  <c r="J11" i="111"/>
  <c r="J12" i="111"/>
  <c r="J13" i="111"/>
  <c r="J14" i="111"/>
  <c r="J15" i="111"/>
  <c r="J16" i="111"/>
  <c r="J17" i="111"/>
  <c r="J18" i="111"/>
  <c r="J19" i="111"/>
  <c r="J20" i="111"/>
  <c r="J21" i="111"/>
  <c r="J22" i="111"/>
  <c r="J23" i="111"/>
  <c r="J24" i="111"/>
  <c r="J25" i="111"/>
  <c r="J26" i="111"/>
  <c r="J27" i="111"/>
  <c r="J28" i="111"/>
  <c r="J29" i="111"/>
  <c r="J30" i="111"/>
  <c r="J31" i="111"/>
  <c r="J32" i="111"/>
  <c r="J33" i="111"/>
  <c r="J34" i="111"/>
  <c r="J35" i="111"/>
  <c r="J36" i="111"/>
  <c r="J37" i="111"/>
  <c r="J38" i="111"/>
  <c r="J39" i="111"/>
  <c r="J40" i="111"/>
  <c r="J41" i="111"/>
  <c r="J42" i="111"/>
  <c r="J43" i="111"/>
  <c r="J44" i="111"/>
  <c r="J45" i="111"/>
  <c r="J46" i="111"/>
  <c r="J47" i="111"/>
  <c r="J48" i="111"/>
  <c r="J49" i="111"/>
  <c r="J50" i="111"/>
  <c r="J51" i="111"/>
  <c r="J52" i="111"/>
  <c r="J53" i="111"/>
  <c r="J54" i="111"/>
  <c r="J55" i="111"/>
  <c r="J56" i="111"/>
  <c r="J57" i="111"/>
  <c r="J58" i="111"/>
  <c r="J59" i="111"/>
  <c r="J60" i="111"/>
  <c r="J61" i="111"/>
  <c r="J62" i="111"/>
  <c r="J63" i="111"/>
  <c r="J64" i="111"/>
  <c r="J65" i="111"/>
  <c r="J66" i="111"/>
  <c r="J67" i="111"/>
  <c r="J68" i="111"/>
  <c r="L68" i="111"/>
  <c r="K68" i="111"/>
  <c r="G68" i="111"/>
  <c r="E69" i="59" s="1"/>
  <c r="L67" i="111"/>
  <c r="K67" i="111"/>
  <c r="G67" i="111"/>
  <c r="E68" i="59" s="1"/>
  <c r="L66" i="111"/>
  <c r="K66" i="111"/>
  <c r="G66" i="111"/>
  <c r="E67" i="59" s="1"/>
  <c r="L65" i="111"/>
  <c r="K65" i="111"/>
  <c r="G65" i="111"/>
  <c r="E66" i="59" s="1"/>
  <c r="L64" i="111"/>
  <c r="K64" i="111"/>
  <c r="G64" i="111"/>
  <c r="L63" i="111"/>
  <c r="K63" i="111"/>
  <c r="G63" i="111"/>
  <c r="L62" i="111"/>
  <c r="K62" i="111"/>
  <c r="G62" i="111"/>
  <c r="E62" i="59" s="1"/>
  <c r="L61" i="111"/>
  <c r="K61" i="111"/>
  <c r="G61" i="111"/>
  <c r="E61" i="59" s="1"/>
  <c r="F61" i="111"/>
  <c r="D61" i="59" s="1"/>
  <c r="E61" i="111"/>
  <c r="C61" i="59" s="1"/>
  <c r="D61" i="111"/>
  <c r="B61" i="59" s="1"/>
  <c r="C61" i="111"/>
  <c r="B61" i="111"/>
  <c r="L60" i="111"/>
  <c r="K60" i="111"/>
  <c r="G60" i="111"/>
  <c r="E60" i="59" s="1"/>
  <c r="L59" i="111"/>
  <c r="K59" i="111"/>
  <c r="G59" i="111"/>
  <c r="E59" i="59" s="1"/>
  <c r="L58" i="111"/>
  <c r="K58" i="111"/>
  <c r="G58" i="111"/>
  <c r="E58" i="59" s="1"/>
  <c r="L57" i="111"/>
  <c r="K57" i="111"/>
  <c r="G57" i="111"/>
  <c r="E57" i="59" s="1"/>
  <c r="L56" i="111"/>
  <c r="K56" i="111"/>
  <c r="G56" i="111"/>
  <c r="E56" i="59" s="1"/>
  <c r="L55" i="111"/>
  <c r="K55" i="111"/>
  <c r="G55" i="111"/>
  <c r="E55" i="59" s="1"/>
  <c r="L54" i="111"/>
  <c r="K54" i="111"/>
  <c r="G54" i="111"/>
  <c r="E54" i="59" s="1"/>
  <c r="L53" i="111"/>
  <c r="K53" i="111"/>
  <c r="G53" i="111"/>
  <c r="E53" i="59" s="1"/>
  <c r="F53" i="111"/>
  <c r="D53" i="59" s="1"/>
  <c r="E53" i="111"/>
  <c r="C53" i="59" s="1"/>
  <c r="D53" i="111"/>
  <c r="B53" i="59" s="1"/>
  <c r="C53" i="111"/>
  <c r="B53" i="111"/>
  <c r="L52" i="111"/>
  <c r="K52" i="111"/>
  <c r="G52" i="111"/>
  <c r="E52" i="59" s="1"/>
  <c r="L51" i="111"/>
  <c r="K51" i="111"/>
  <c r="G51" i="111"/>
  <c r="E51" i="59" s="1"/>
  <c r="L50" i="111"/>
  <c r="K50" i="111"/>
  <c r="G50" i="111"/>
  <c r="E50" i="59" s="1"/>
  <c r="L49" i="111"/>
  <c r="K49" i="111"/>
  <c r="G49" i="111"/>
  <c r="E49" i="59" s="1"/>
  <c r="L48" i="111"/>
  <c r="K48" i="111"/>
  <c r="G48" i="111"/>
  <c r="E48" i="59" s="1"/>
  <c r="L47" i="111"/>
  <c r="K47" i="111"/>
  <c r="G47" i="111"/>
  <c r="E47" i="59" s="1"/>
  <c r="L46" i="111"/>
  <c r="K46" i="111"/>
  <c r="G46" i="111"/>
  <c r="E46" i="59" s="1"/>
  <c r="L45" i="111"/>
  <c r="K45" i="111"/>
  <c r="G45" i="111"/>
  <c r="E45" i="59" s="1"/>
  <c r="F45" i="111"/>
  <c r="D45" i="59" s="1"/>
  <c r="E45" i="111"/>
  <c r="C45" i="59" s="1"/>
  <c r="D45" i="111"/>
  <c r="B45" i="59" s="1"/>
  <c r="C45" i="111"/>
  <c r="B45" i="111"/>
  <c r="L44" i="111"/>
  <c r="K44" i="111"/>
  <c r="G44" i="111"/>
  <c r="E44" i="59" s="1"/>
  <c r="L43" i="111"/>
  <c r="K43" i="111"/>
  <c r="G43" i="111"/>
  <c r="E43" i="59" s="1"/>
  <c r="L42" i="111"/>
  <c r="K42" i="111"/>
  <c r="G42" i="111"/>
  <c r="E42" i="59" s="1"/>
  <c r="L41" i="111"/>
  <c r="K41" i="111"/>
  <c r="G41" i="111"/>
  <c r="E41" i="59" s="1"/>
  <c r="L40" i="111"/>
  <c r="K40" i="111"/>
  <c r="G40" i="111"/>
  <c r="E40" i="59" s="1"/>
  <c r="L39" i="111"/>
  <c r="K39" i="111"/>
  <c r="G39" i="111"/>
  <c r="E39" i="59" s="1"/>
  <c r="L38" i="111"/>
  <c r="K38" i="111"/>
  <c r="G38" i="111"/>
  <c r="E38" i="59" s="1"/>
  <c r="L37" i="111"/>
  <c r="K37" i="111"/>
  <c r="G37" i="111"/>
  <c r="E37" i="59" s="1"/>
  <c r="F37" i="111"/>
  <c r="D37" i="59" s="1"/>
  <c r="E37" i="111"/>
  <c r="C37" i="59" s="1"/>
  <c r="D37" i="111"/>
  <c r="B37" i="59" s="1"/>
  <c r="C37" i="111"/>
  <c r="B37" i="111"/>
  <c r="L36" i="111"/>
  <c r="K36" i="111"/>
  <c r="G36" i="111"/>
  <c r="E36" i="59" s="1"/>
  <c r="L35" i="111"/>
  <c r="K35" i="111"/>
  <c r="G35" i="111"/>
  <c r="E35" i="59" s="1"/>
  <c r="L34" i="111"/>
  <c r="K34" i="111"/>
  <c r="G34" i="111"/>
  <c r="E34" i="59" s="1"/>
  <c r="L33" i="111"/>
  <c r="K33" i="111"/>
  <c r="G33" i="111"/>
  <c r="E33" i="59" s="1"/>
  <c r="L32" i="111"/>
  <c r="K32" i="111"/>
  <c r="G32" i="111"/>
  <c r="E32" i="59" s="1"/>
  <c r="L31" i="111"/>
  <c r="K31" i="111"/>
  <c r="G31" i="111"/>
  <c r="E31" i="59" s="1"/>
  <c r="L30" i="111"/>
  <c r="K30" i="111"/>
  <c r="G30" i="111"/>
  <c r="E30" i="59" s="1"/>
  <c r="L29" i="111"/>
  <c r="K29" i="111"/>
  <c r="G29" i="111"/>
  <c r="E29" i="59" s="1"/>
  <c r="F29" i="111"/>
  <c r="D29" i="59" s="1"/>
  <c r="E29" i="111"/>
  <c r="C29" i="59" s="1"/>
  <c r="D29" i="111"/>
  <c r="B29" i="59" s="1"/>
  <c r="C29" i="111"/>
  <c r="B29" i="111"/>
  <c r="L28" i="111"/>
  <c r="K28" i="111"/>
  <c r="G28" i="111"/>
  <c r="E28" i="59" s="1"/>
  <c r="L27" i="111"/>
  <c r="K27" i="111"/>
  <c r="G27" i="111"/>
  <c r="E27" i="59" s="1"/>
  <c r="L26" i="111"/>
  <c r="K26" i="111"/>
  <c r="G26" i="111"/>
  <c r="E26" i="59" s="1"/>
  <c r="L25" i="111"/>
  <c r="K25" i="111"/>
  <c r="G25" i="111"/>
  <c r="E25" i="59" s="1"/>
  <c r="L24" i="111"/>
  <c r="K24" i="111"/>
  <c r="G24" i="111"/>
  <c r="E24" i="59" s="1"/>
  <c r="L23" i="111"/>
  <c r="K23" i="111"/>
  <c r="G23" i="111"/>
  <c r="E23" i="59" s="1"/>
  <c r="L22" i="111"/>
  <c r="K22" i="111"/>
  <c r="G22" i="111"/>
  <c r="E22" i="59" s="1"/>
  <c r="L21" i="111"/>
  <c r="K21" i="111"/>
  <c r="G21" i="111"/>
  <c r="E21" i="59" s="1"/>
  <c r="F21" i="111"/>
  <c r="D21" i="59" s="1"/>
  <c r="E21" i="111"/>
  <c r="C21" i="59" s="1"/>
  <c r="D21" i="111"/>
  <c r="B21" i="59" s="1"/>
  <c r="C21" i="111"/>
  <c r="B21" i="111"/>
  <c r="L20" i="111"/>
  <c r="K20" i="111"/>
  <c r="G20" i="111"/>
  <c r="E20" i="59" s="1"/>
  <c r="L19" i="111"/>
  <c r="K19" i="111"/>
  <c r="G19" i="111"/>
  <c r="E19" i="59" s="1"/>
  <c r="L18" i="111"/>
  <c r="K18" i="111"/>
  <c r="G18" i="111"/>
  <c r="E18" i="59" s="1"/>
  <c r="L17" i="111"/>
  <c r="K17" i="111"/>
  <c r="G17" i="111"/>
  <c r="E17" i="59" s="1"/>
  <c r="L16" i="111"/>
  <c r="K16" i="111"/>
  <c r="G16" i="111"/>
  <c r="E16" i="59" s="1"/>
  <c r="L15" i="111"/>
  <c r="K15" i="111"/>
  <c r="G15" i="111"/>
  <c r="E15" i="59" s="1"/>
  <c r="L14" i="111"/>
  <c r="K14" i="111"/>
  <c r="G14" i="111"/>
  <c r="E14" i="59" s="1"/>
  <c r="L13" i="111"/>
  <c r="K13" i="111"/>
  <c r="G13" i="111"/>
  <c r="E13" i="59" s="1"/>
  <c r="F13" i="111"/>
  <c r="D13" i="59" s="1"/>
  <c r="E13" i="111"/>
  <c r="C13" i="59" s="1"/>
  <c r="D13" i="111"/>
  <c r="B13" i="59" s="1"/>
  <c r="C13" i="111"/>
  <c r="B13" i="111"/>
  <c r="L12" i="111"/>
  <c r="K12" i="111"/>
  <c r="G12" i="111"/>
  <c r="E12" i="59" s="1"/>
  <c r="L11" i="111"/>
  <c r="K11" i="111"/>
  <c r="G11" i="111"/>
  <c r="E11" i="59" s="1"/>
  <c r="L10" i="111"/>
  <c r="K10" i="111"/>
  <c r="G10" i="111"/>
  <c r="E10" i="59" s="1"/>
  <c r="L9" i="111"/>
  <c r="K9" i="111"/>
  <c r="G9" i="111"/>
  <c r="E9" i="59" s="1"/>
  <c r="L8" i="111"/>
  <c r="K8" i="111"/>
  <c r="G8" i="111"/>
  <c r="E8" i="59" s="1"/>
  <c r="L7" i="111"/>
  <c r="K7" i="111"/>
  <c r="G7" i="111"/>
  <c r="E7" i="59" s="1"/>
  <c r="L6" i="111"/>
  <c r="K6" i="111"/>
  <c r="G6" i="111"/>
  <c r="E6" i="59" s="1"/>
  <c r="L5" i="111"/>
  <c r="K5" i="111"/>
  <c r="G5" i="111"/>
  <c r="E5" i="59" s="1"/>
  <c r="F5" i="111"/>
  <c r="D5" i="59" s="1"/>
  <c r="E5" i="111"/>
  <c r="C5" i="59" s="1"/>
  <c r="D5" i="111"/>
  <c r="B5" i="59" s="1"/>
  <c r="C5" i="111"/>
  <c r="B5" i="111"/>
  <c r="D4" i="111"/>
  <c r="N69" i="60"/>
  <c r="P69" i="60" s="1"/>
  <c r="M69" i="60" s="1"/>
  <c r="L69" i="60"/>
  <c r="J69" i="60"/>
  <c r="I69" i="60"/>
  <c r="H69" i="60"/>
  <c r="G69" i="60"/>
  <c r="N68" i="60"/>
  <c r="P68" i="60" s="1"/>
  <c r="M68" i="60" s="1"/>
  <c r="L68" i="60"/>
  <c r="J68" i="60"/>
  <c r="I68" i="60"/>
  <c r="H68" i="60"/>
  <c r="G68" i="60"/>
  <c r="N67" i="60"/>
  <c r="P67" i="60" s="1"/>
  <c r="M67" i="60" s="1"/>
  <c r="L67" i="60"/>
  <c r="J67" i="60"/>
  <c r="I67" i="60"/>
  <c r="H67" i="60"/>
  <c r="G67" i="60"/>
  <c r="N66" i="60"/>
  <c r="P66" i="60" s="1"/>
  <c r="M66" i="60" s="1"/>
  <c r="L66" i="60"/>
  <c r="J66" i="60"/>
  <c r="I66" i="60"/>
  <c r="H66" i="60"/>
  <c r="G66" i="60"/>
  <c r="N65" i="60"/>
  <c r="P65" i="60" s="1"/>
  <c r="M65" i="60" s="1"/>
  <c r="L65" i="60"/>
  <c r="J65" i="60"/>
  <c r="I65" i="60"/>
  <c r="H65" i="60"/>
  <c r="G65" i="60"/>
  <c r="N64" i="60"/>
  <c r="P64" i="60" s="1"/>
  <c r="M64" i="60" s="1"/>
  <c r="L64" i="60"/>
  <c r="J64" i="60"/>
  <c r="I64" i="60"/>
  <c r="H64" i="60"/>
  <c r="G64" i="60"/>
  <c r="N63" i="60"/>
  <c r="P63" i="60" s="1"/>
  <c r="M63" i="60" s="1"/>
  <c r="L63" i="60"/>
  <c r="J63" i="60"/>
  <c r="I63" i="60"/>
  <c r="H63" i="60"/>
  <c r="G63" i="60"/>
  <c r="J62" i="60"/>
  <c r="I62" i="60"/>
  <c r="H62" i="60"/>
  <c r="G62" i="60"/>
  <c r="F62" i="60"/>
  <c r="E62" i="60"/>
  <c r="D62" i="60"/>
  <c r="C62" i="60"/>
  <c r="A189" i="63" s="1"/>
  <c r="H189" i="63" s="1"/>
  <c r="L61" i="60"/>
  <c r="J61" i="60"/>
  <c r="I61" i="60"/>
  <c r="H61" i="60"/>
  <c r="G61" i="60"/>
  <c r="L60" i="60"/>
  <c r="J60" i="60"/>
  <c r="I60" i="60"/>
  <c r="H60" i="60"/>
  <c r="G60" i="60"/>
  <c r="L59" i="60"/>
  <c r="J59" i="60"/>
  <c r="I59" i="60"/>
  <c r="H59" i="60"/>
  <c r="G59" i="60"/>
  <c r="L58" i="60"/>
  <c r="J58" i="60"/>
  <c r="I58" i="60"/>
  <c r="H58" i="60"/>
  <c r="G58" i="60"/>
  <c r="L57" i="60"/>
  <c r="J57" i="60"/>
  <c r="I57" i="60"/>
  <c r="H57" i="60"/>
  <c r="G57" i="60"/>
  <c r="L56" i="60"/>
  <c r="J56" i="60"/>
  <c r="I56" i="60"/>
  <c r="H56" i="60"/>
  <c r="G56" i="60"/>
  <c r="L55" i="60"/>
  <c r="J55" i="60"/>
  <c r="I55" i="60"/>
  <c r="H55" i="60"/>
  <c r="G55" i="60"/>
  <c r="J54" i="60"/>
  <c r="I54" i="60"/>
  <c r="H54" i="60"/>
  <c r="G54" i="60"/>
  <c r="F54" i="60"/>
  <c r="E54" i="60"/>
  <c r="D54" i="60"/>
  <c r="C54" i="60"/>
  <c r="B54" i="60"/>
  <c r="N53" i="60"/>
  <c r="P53" i="60" s="1"/>
  <c r="M53" i="60" s="1"/>
  <c r="L53" i="60"/>
  <c r="J53" i="60"/>
  <c r="I53" i="60"/>
  <c r="H53" i="60"/>
  <c r="G53" i="60"/>
  <c r="N52" i="60"/>
  <c r="P52" i="60" s="1"/>
  <c r="M52" i="60" s="1"/>
  <c r="L52" i="60"/>
  <c r="J52" i="60"/>
  <c r="I52" i="60"/>
  <c r="H52" i="60"/>
  <c r="G52" i="60"/>
  <c r="N51" i="60"/>
  <c r="P51" i="60" s="1"/>
  <c r="M51" i="60" s="1"/>
  <c r="L51" i="60"/>
  <c r="J51" i="60"/>
  <c r="I51" i="60"/>
  <c r="H51" i="60"/>
  <c r="G51" i="60"/>
  <c r="N50" i="60"/>
  <c r="P50" i="60" s="1"/>
  <c r="M50" i="60" s="1"/>
  <c r="L50" i="60"/>
  <c r="J50" i="60"/>
  <c r="I50" i="60"/>
  <c r="H50" i="60"/>
  <c r="G50" i="60"/>
  <c r="N49" i="60"/>
  <c r="P49" i="60" s="1"/>
  <c r="M49" i="60" s="1"/>
  <c r="L49" i="60"/>
  <c r="J49" i="60"/>
  <c r="I49" i="60"/>
  <c r="H49" i="60"/>
  <c r="G49" i="60"/>
  <c r="N48" i="60"/>
  <c r="P48" i="60" s="1"/>
  <c r="M48" i="60" s="1"/>
  <c r="L48" i="60"/>
  <c r="J48" i="60"/>
  <c r="I48" i="60"/>
  <c r="H48" i="60"/>
  <c r="G48" i="60"/>
  <c r="N47" i="60"/>
  <c r="P47" i="60" s="1"/>
  <c r="M47" i="60" s="1"/>
  <c r="L47" i="60"/>
  <c r="J47" i="60"/>
  <c r="I47" i="60"/>
  <c r="H47" i="60"/>
  <c r="G47" i="60"/>
  <c r="J46" i="60"/>
  <c r="I46" i="60"/>
  <c r="H46" i="60"/>
  <c r="G46" i="60"/>
  <c r="F46" i="60"/>
  <c r="E46" i="60"/>
  <c r="D46" i="60"/>
  <c r="C46" i="60"/>
  <c r="B46" i="60"/>
  <c r="L45" i="60"/>
  <c r="J45" i="60"/>
  <c r="I45" i="60"/>
  <c r="H45" i="60"/>
  <c r="G45" i="60"/>
  <c r="L44" i="60"/>
  <c r="J44" i="60"/>
  <c r="I44" i="60"/>
  <c r="H44" i="60"/>
  <c r="G44" i="60"/>
  <c r="L43" i="60"/>
  <c r="J43" i="60"/>
  <c r="I43" i="60"/>
  <c r="H43" i="60"/>
  <c r="G43" i="60"/>
  <c r="L42" i="60"/>
  <c r="J42" i="60"/>
  <c r="I42" i="60"/>
  <c r="H42" i="60"/>
  <c r="G42" i="60"/>
  <c r="L41" i="60"/>
  <c r="J41" i="60"/>
  <c r="I41" i="60"/>
  <c r="H41" i="60"/>
  <c r="G41" i="60"/>
  <c r="L40" i="60"/>
  <c r="J40" i="60"/>
  <c r="I40" i="60"/>
  <c r="H40" i="60"/>
  <c r="G40" i="60"/>
  <c r="L39" i="60"/>
  <c r="J39" i="60"/>
  <c r="I39" i="60"/>
  <c r="H39" i="60"/>
  <c r="G39" i="60"/>
  <c r="L38" i="60"/>
  <c r="J38" i="60"/>
  <c r="I38" i="60"/>
  <c r="H38" i="60"/>
  <c r="G38" i="60"/>
  <c r="F38" i="60"/>
  <c r="E38" i="60"/>
  <c r="D38" i="60"/>
  <c r="C38" i="60"/>
  <c r="B38" i="60"/>
  <c r="N37" i="60"/>
  <c r="P37" i="60" s="1"/>
  <c r="M37" i="60" s="1"/>
  <c r="L37" i="60"/>
  <c r="J37" i="60"/>
  <c r="I37" i="60"/>
  <c r="H37" i="60"/>
  <c r="G37" i="60"/>
  <c r="N36" i="60"/>
  <c r="P36" i="60" s="1"/>
  <c r="M36" i="60" s="1"/>
  <c r="L36" i="60"/>
  <c r="J36" i="60"/>
  <c r="I36" i="60"/>
  <c r="H36" i="60"/>
  <c r="G36" i="60"/>
  <c r="N35" i="60"/>
  <c r="P35" i="60" s="1"/>
  <c r="M35" i="60" s="1"/>
  <c r="L35" i="60"/>
  <c r="J35" i="60"/>
  <c r="I35" i="60"/>
  <c r="H35" i="60"/>
  <c r="G35" i="60"/>
  <c r="N34" i="60"/>
  <c r="P34" i="60" s="1"/>
  <c r="M34" i="60" s="1"/>
  <c r="L34" i="60"/>
  <c r="J34" i="60"/>
  <c r="I34" i="60"/>
  <c r="H34" i="60"/>
  <c r="G34" i="60"/>
  <c r="N33" i="60"/>
  <c r="L33" i="60"/>
  <c r="J33" i="60"/>
  <c r="I33" i="60"/>
  <c r="H33" i="60"/>
  <c r="G33" i="60"/>
  <c r="N32" i="60"/>
  <c r="L32" i="60"/>
  <c r="J32" i="60"/>
  <c r="I32" i="60"/>
  <c r="H32" i="60"/>
  <c r="G32" i="60"/>
  <c r="N31" i="60"/>
  <c r="L31" i="60"/>
  <c r="J31" i="60"/>
  <c r="I31" i="60"/>
  <c r="H31" i="60"/>
  <c r="G31" i="60"/>
  <c r="L30" i="60"/>
  <c r="J30" i="60"/>
  <c r="I30" i="60"/>
  <c r="H30" i="60"/>
  <c r="G30" i="60"/>
  <c r="F30" i="60"/>
  <c r="E30" i="60"/>
  <c r="D30" i="60"/>
  <c r="C30" i="60"/>
  <c r="B30" i="60"/>
  <c r="N29" i="60"/>
  <c r="P29" i="60" s="1"/>
  <c r="M29" i="60" s="1"/>
  <c r="L29" i="60"/>
  <c r="J29" i="60"/>
  <c r="I29" i="60"/>
  <c r="H29" i="60"/>
  <c r="G29" i="60"/>
  <c r="N28" i="60"/>
  <c r="P28" i="60" s="1"/>
  <c r="M28" i="60" s="1"/>
  <c r="L28" i="60"/>
  <c r="J28" i="60"/>
  <c r="I28" i="60"/>
  <c r="H28" i="60"/>
  <c r="G28" i="60"/>
  <c r="N27" i="60"/>
  <c r="P27" i="60" s="1"/>
  <c r="M27" i="60" s="1"/>
  <c r="L27" i="60"/>
  <c r="J27" i="60"/>
  <c r="I27" i="60"/>
  <c r="H27" i="60"/>
  <c r="G27" i="60"/>
  <c r="N26" i="60"/>
  <c r="P26" i="60" s="1"/>
  <c r="M26" i="60" s="1"/>
  <c r="L26" i="60"/>
  <c r="J26" i="60"/>
  <c r="I26" i="60"/>
  <c r="H26" i="60"/>
  <c r="G26" i="60"/>
  <c r="N25" i="60"/>
  <c r="P25" i="60" s="1"/>
  <c r="M25" i="60" s="1"/>
  <c r="L25" i="60"/>
  <c r="J25" i="60"/>
  <c r="I25" i="60"/>
  <c r="H25" i="60"/>
  <c r="G25" i="60"/>
  <c r="N24" i="60"/>
  <c r="P24" i="60" s="1"/>
  <c r="M24" i="60" s="1"/>
  <c r="L24" i="60"/>
  <c r="J24" i="60"/>
  <c r="I24" i="60"/>
  <c r="H24" i="60"/>
  <c r="G24" i="60"/>
  <c r="L23" i="60"/>
  <c r="J23" i="60"/>
  <c r="I23" i="60"/>
  <c r="H23" i="60"/>
  <c r="G23" i="60"/>
  <c r="L22" i="60"/>
  <c r="J22" i="60"/>
  <c r="I22" i="60"/>
  <c r="H22" i="60"/>
  <c r="G22" i="60"/>
  <c r="F22" i="60"/>
  <c r="E22" i="60"/>
  <c r="D22" i="60"/>
  <c r="C22" i="60"/>
  <c r="B22" i="60"/>
  <c r="A69" i="63" s="1"/>
  <c r="H69" i="63" s="1"/>
  <c r="B14" i="60"/>
  <c r="R19" i="13"/>
  <c r="C13" i="61"/>
  <c r="B13" i="61"/>
  <c r="R17" i="13"/>
  <c r="C12" i="61"/>
  <c r="B12" i="61"/>
  <c r="R15" i="13"/>
  <c r="C11" i="61"/>
  <c r="B11" i="61"/>
  <c r="R13" i="13"/>
  <c r="C10" i="61"/>
  <c r="B10" i="61"/>
  <c r="R11" i="13"/>
  <c r="C9" i="61"/>
  <c r="B9" i="61"/>
  <c r="R9" i="13"/>
  <c r="C8" i="61"/>
  <c r="B8" i="61"/>
  <c r="T304" i="73"/>
  <c r="T229" i="73"/>
  <c r="T154" i="73"/>
  <c r="T79" i="73"/>
  <c r="J425" i="55"/>
  <c r="I425" i="55"/>
  <c r="J424" i="55"/>
  <c r="I424" i="55"/>
  <c r="H424" i="55" s="1"/>
  <c r="A424" i="55" s="1"/>
  <c r="G424" i="55"/>
  <c r="F424" i="55"/>
  <c r="D424" i="55"/>
  <c r="C424" i="55"/>
  <c r="B424" i="55"/>
  <c r="J365" i="55"/>
  <c r="I365" i="55"/>
  <c r="J364" i="55"/>
  <c r="I364" i="55"/>
  <c r="H364" i="55" s="1"/>
  <c r="A364" i="55" s="1"/>
  <c r="G364" i="55"/>
  <c r="F364" i="55"/>
  <c r="D364" i="55"/>
  <c r="C364" i="55"/>
  <c r="B364" i="55"/>
  <c r="J305" i="55"/>
  <c r="I305" i="55"/>
  <c r="J304" i="55"/>
  <c r="I304" i="55"/>
  <c r="H304" i="55" s="1"/>
  <c r="A304" i="55" s="1"/>
  <c r="G304" i="55"/>
  <c r="F304" i="55"/>
  <c r="D304" i="55"/>
  <c r="C304" i="55"/>
  <c r="B304" i="55"/>
  <c r="J245" i="55"/>
  <c r="I245" i="55"/>
  <c r="J244" i="55"/>
  <c r="I244" i="55"/>
  <c r="H244" i="55" s="1"/>
  <c r="A244" i="55" s="1"/>
  <c r="G244" i="55"/>
  <c r="F244" i="55"/>
  <c r="D244" i="55"/>
  <c r="C244" i="55"/>
  <c r="B244" i="55"/>
  <c r="J185" i="55"/>
  <c r="I185" i="55"/>
  <c r="J184" i="55"/>
  <c r="I184" i="55"/>
  <c r="H184" i="55" s="1"/>
  <c r="A184" i="55" s="1"/>
  <c r="G184" i="55"/>
  <c r="F184" i="55"/>
  <c r="D184" i="55"/>
  <c r="C184" i="55"/>
  <c r="B184" i="55"/>
  <c r="J125" i="55"/>
  <c r="I125" i="55"/>
  <c r="J124" i="55"/>
  <c r="I124" i="55"/>
  <c r="H124" i="55" s="1"/>
  <c r="A124" i="55" s="1"/>
  <c r="G124" i="55"/>
  <c r="F124" i="55"/>
  <c r="D124" i="55"/>
  <c r="C124" i="55"/>
  <c r="B124" i="55"/>
  <c r="S306" i="73"/>
  <c r="N312" i="73"/>
  <c r="Q312" i="73"/>
  <c r="R312" i="73"/>
  <c r="N313" i="73"/>
  <c r="Q313" i="73"/>
  <c r="R313" i="73"/>
  <c r="N314" i="73"/>
  <c r="Q314" i="73"/>
  <c r="R314" i="73"/>
  <c r="N315" i="73"/>
  <c r="Q315" i="73"/>
  <c r="R315" i="73"/>
  <c r="N316" i="73"/>
  <c r="Q316" i="73"/>
  <c r="R316" i="73"/>
  <c r="N317" i="73"/>
  <c r="Q317" i="73"/>
  <c r="R317" i="73"/>
  <c r="N318" i="73"/>
  <c r="Q318" i="73"/>
  <c r="R318" i="73"/>
  <c r="N319" i="73"/>
  <c r="Q319" i="73"/>
  <c r="R319" i="73"/>
  <c r="W317" i="73"/>
  <c r="X317" i="73"/>
  <c r="AB317" i="73"/>
  <c r="N320" i="73"/>
  <c r="Q320" i="73"/>
  <c r="R320" i="73"/>
  <c r="O311" i="73"/>
  <c r="P311" i="73"/>
  <c r="N394" i="73"/>
  <c r="Q394" i="73"/>
  <c r="R394" i="73"/>
  <c r="J394" i="73"/>
  <c r="N395" i="73"/>
  <c r="Q395" i="73"/>
  <c r="R395" i="73"/>
  <c r="N469" i="73"/>
  <c r="Q469" i="73"/>
  <c r="R469" i="73"/>
  <c r="N470" i="73"/>
  <c r="Q470" i="73"/>
  <c r="R470" i="73"/>
  <c r="N544" i="73"/>
  <c r="Q544" i="73"/>
  <c r="R544" i="73"/>
  <c r="N545" i="73"/>
  <c r="Q545" i="73"/>
  <c r="R545" i="73"/>
  <c r="D182" i="70"/>
  <c r="F182" i="70"/>
  <c r="L182" i="70"/>
  <c r="A185" i="70"/>
  <c r="J222" i="70" s="1"/>
  <c r="A186" i="70"/>
  <c r="A187" i="70"/>
  <c r="D187" i="70" s="1"/>
  <c r="H187" i="70" s="1"/>
  <c r="A188" i="70"/>
  <c r="K223" i="70" s="1"/>
  <c r="A189" i="70"/>
  <c r="A190" i="70"/>
  <c r="D190" i="70" s="1"/>
  <c r="H190" i="70" s="1"/>
  <c r="A191" i="70"/>
  <c r="D191" i="70" s="1"/>
  <c r="H191" i="70" s="1"/>
  <c r="A192" i="70"/>
  <c r="A193" i="70"/>
  <c r="A194" i="70"/>
  <c r="A195" i="70"/>
  <c r="A196" i="70"/>
  <c r="A197" i="70"/>
  <c r="A198" i="70"/>
  <c r="A199" i="70"/>
  <c r="D199" i="70" s="1"/>
  <c r="A200" i="70"/>
  <c r="D200" i="70" s="1"/>
  <c r="A201" i="70"/>
  <c r="D201" i="70" s="1"/>
  <c r="A202" i="70"/>
  <c r="A203" i="70"/>
  <c r="A204" i="70"/>
  <c r="A205" i="70"/>
  <c r="A206" i="70"/>
  <c r="M224" i="70" s="1"/>
  <c r="A207" i="70"/>
  <c r="A208" i="70"/>
  <c r="H208" i="70"/>
  <c r="D217" i="70"/>
  <c r="D223" i="70"/>
  <c r="D227" i="70"/>
  <c r="F227" i="70"/>
  <c r="L227" i="70"/>
  <c r="A230" i="70"/>
  <c r="J269" i="70" s="1"/>
  <c r="A231" i="70"/>
  <c r="A232" i="70"/>
  <c r="D232" i="70" s="1"/>
  <c r="H232" i="70" s="1"/>
  <c r="A233" i="70"/>
  <c r="K269" i="70" s="1"/>
  <c r="A234" i="70"/>
  <c r="A235" i="70"/>
  <c r="D235" i="70" s="1"/>
  <c r="H235" i="70" s="1"/>
  <c r="A236" i="70"/>
  <c r="D236" i="70" s="1"/>
  <c r="H236" i="70" s="1"/>
  <c r="A237" i="70"/>
  <c r="A238" i="70"/>
  <c r="A239" i="70"/>
  <c r="A240" i="70"/>
  <c r="A241" i="70"/>
  <c r="A242" i="70"/>
  <c r="A243" i="70"/>
  <c r="A244" i="70"/>
  <c r="D244" i="70" s="1"/>
  <c r="A245" i="70"/>
  <c r="D245" i="70" s="1"/>
  <c r="A246" i="70"/>
  <c r="D246" i="70" s="1"/>
  <c r="A247" i="70"/>
  <c r="A248" i="70"/>
  <c r="A249" i="70"/>
  <c r="A250" i="70"/>
  <c r="A251" i="70"/>
  <c r="M267" i="70" s="1"/>
  <c r="A252" i="70"/>
  <c r="A253" i="70"/>
  <c r="H253" i="70"/>
  <c r="D262" i="70"/>
  <c r="D268" i="70"/>
  <c r="D272" i="70"/>
  <c r="F272" i="70"/>
  <c r="L272" i="70"/>
  <c r="A275" i="70"/>
  <c r="J312" i="70" s="1"/>
  <c r="A276" i="70"/>
  <c r="A277" i="70"/>
  <c r="D277" i="70" s="1"/>
  <c r="H277" i="70" s="1"/>
  <c r="A278" i="70"/>
  <c r="K313" i="70" s="1"/>
  <c r="A279" i="70"/>
  <c r="A280" i="70"/>
  <c r="D280" i="70" s="1"/>
  <c r="H280" i="70" s="1"/>
  <c r="A281" i="70"/>
  <c r="D281" i="70" s="1"/>
  <c r="H281" i="70" s="1"/>
  <c r="A282" i="70"/>
  <c r="A283" i="70"/>
  <c r="A284" i="70"/>
  <c r="A285" i="70"/>
  <c r="A286" i="70"/>
  <c r="A287" i="70"/>
  <c r="A288" i="70"/>
  <c r="A289" i="70"/>
  <c r="D289" i="70" s="1"/>
  <c r="A290" i="70"/>
  <c r="D290" i="70" s="1"/>
  <c r="A291" i="70"/>
  <c r="D291" i="70" s="1"/>
  <c r="A292" i="70"/>
  <c r="A293" i="70"/>
  <c r="A294" i="70"/>
  <c r="A295" i="70"/>
  <c r="A296" i="70"/>
  <c r="M314" i="70" s="1"/>
  <c r="A297" i="70"/>
  <c r="A298" i="70"/>
  <c r="H298" i="70"/>
  <c r="D307" i="70"/>
  <c r="D313" i="70"/>
  <c r="D317" i="70"/>
  <c r="F317" i="70"/>
  <c r="L317" i="70"/>
  <c r="J359" i="70"/>
  <c r="A321" i="70"/>
  <c r="A322" i="70"/>
  <c r="D322" i="70" s="1"/>
  <c r="H322" i="70" s="1"/>
  <c r="A323" i="70"/>
  <c r="K358" i="70" s="1"/>
  <c r="A324" i="70"/>
  <c r="A325" i="70"/>
  <c r="D325" i="70" s="1"/>
  <c r="H325" i="70" s="1"/>
  <c r="A326" i="70"/>
  <c r="D326" i="70" s="1"/>
  <c r="H326" i="70" s="1"/>
  <c r="A327" i="70"/>
  <c r="A328" i="70"/>
  <c r="A329" i="70"/>
  <c r="A330" i="70"/>
  <c r="A331" i="70"/>
  <c r="A332" i="70"/>
  <c r="A333" i="70"/>
  <c r="A334" i="70"/>
  <c r="D334" i="70" s="1"/>
  <c r="A335" i="70"/>
  <c r="D335" i="70" s="1"/>
  <c r="A336" i="70"/>
  <c r="D336" i="70" s="1"/>
  <c r="A337" i="70"/>
  <c r="A338" i="70"/>
  <c r="A339" i="70"/>
  <c r="A340" i="70"/>
  <c r="A341" i="70"/>
  <c r="M359" i="70" s="1"/>
  <c r="A342" i="70"/>
  <c r="A343" i="70"/>
  <c r="H343" i="70"/>
  <c r="D352" i="70"/>
  <c r="D358" i="70"/>
  <c r="L207" i="72"/>
  <c r="C223" i="72" s="1"/>
  <c r="Z207" i="72"/>
  <c r="G223" i="72" s="1"/>
  <c r="AO207" i="72"/>
  <c r="E235" i="72" s="1"/>
  <c r="S223" i="72"/>
  <c r="E226" i="72" s="1"/>
  <c r="AQ239" i="72"/>
  <c r="L258" i="72"/>
  <c r="C274" i="72" s="1"/>
  <c r="Z258" i="72"/>
  <c r="G274" i="72" s="1"/>
  <c r="AO258" i="72"/>
  <c r="E285" i="72" s="1"/>
  <c r="S274" i="72"/>
  <c r="E277" i="72" s="1"/>
  <c r="AQ289" i="72"/>
  <c r="L308" i="72"/>
  <c r="C324" i="72" s="1"/>
  <c r="Z308" i="72"/>
  <c r="G324" i="72" s="1"/>
  <c r="AO308" i="72"/>
  <c r="E336" i="72" s="1"/>
  <c r="S324" i="72"/>
  <c r="E327" i="72" s="1"/>
  <c r="L359" i="72"/>
  <c r="Z359" i="72"/>
  <c r="G375" i="72" s="1"/>
  <c r="AO359" i="72"/>
  <c r="E386" i="72" s="1"/>
  <c r="S375" i="72"/>
  <c r="E378" i="72" s="1"/>
  <c r="AQ390" i="72"/>
  <c r="S156" i="73"/>
  <c r="N162" i="73"/>
  <c r="Q162" i="73"/>
  <c r="R162" i="73"/>
  <c r="P154" i="73"/>
  <c r="E112" i="72" s="1"/>
  <c r="N163" i="73"/>
  <c r="Q163" i="73"/>
  <c r="R163" i="73"/>
  <c r="N164" i="73"/>
  <c r="Q164" i="73"/>
  <c r="R164" i="73"/>
  <c r="N165" i="73"/>
  <c r="Q165" i="73"/>
  <c r="R165" i="73"/>
  <c r="Q166" i="73"/>
  <c r="R166" i="73"/>
  <c r="N167" i="73"/>
  <c r="Q167" i="73"/>
  <c r="R167" i="73"/>
  <c r="N168" i="73"/>
  <c r="Q168" i="73"/>
  <c r="R168" i="73"/>
  <c r="N169" i="73"/>
  <c r="Q169" i="73"/>
  <c r="R169" i="73"/>
  <c r="W167" i="73"/>
  <c r="X167" i="73"/>
  <c r="AB167" i="73"/>
  <c r="AB168" i="73" s="1"/>
  <c r="N156" i="73" s="1"/>
  <c r="T22" i="60" s="1"/>
  <c r="N170" i="73"/>
  <c r="Q170" i="73"/>
  <c r="R170" i="73"/>
  <c r="O161" i="73"/>
  <c r="P161" i="73"/>
  <c r="S231" i="73"/>
  <c r="Q237" i="73"/>
  <c r="R237" i="73"/>
  <c r="Q238" i="73"/>
  <c r="R238" i="73"/>
  <c r="Q239" i="73"/>
  <c r="R239" i="73"/>
  <c r="N240" i="73"/>
  <c r="Q240" i="73"/>
  <c r="R240" i="73"/>
  <c r="N241" i="73"/>
  <c r="Q241" i="73"/>
  <c r="R241" i="73"/>
  <c r="N242" i="73"/>
  <c r="Q242" i="73"/>
  <c r="R242" i="73"/>
  <c r="N243" i="73"/>
  <c r="Q243" i="73"/>
  <c r="R243" i="73"/>
  <c r="N244" i="73"/>
  <c r="Q244" i="73"/>
  <c r="R244" i="73"/>
  <c r="W242" i="73"/>
  <c r="X242" i="73"/>
  <c r="Y242" i="73"/>
  <c r="Q229" i="73" s="1"/>
  <c r="E11" i="13" s="1"/>
  <c r="AB242" i="73"/>
  <c r="AB243" i="73" s="1"/>
  <c r="N245" i="73"/>
  <c r="Q245" i="73"/>
  <c r="R245" i="73"/>
  <c r="O236" i="73"/>
  <c r="P236" i="73"/>
  <c r="D92" i="70"/>
  <c r="F92" i="70"/>
  <c r="L92" i="70"/>
  <c r="A95" i="70"/>
  <c r="J132" i="70" s="1"/>
  <c r="A96" i="70"/>
  <c r="A97" i="70"/>
  <c r="D97" i="70" s="1"/>
  <c r="H97" i="70" s="1"/>
  <c r="A98" i="70"/>
  <c r="K133" i="70" s="1"/>
  <c r="A99" i="70"/>
  <c r="A100" i="70"/>
  <c r="D100" i="70" s="1"/>
  <c r="H100" i="70" s="1"/>
  <c r="A101" i="70"/>
  <c r="D101" i="70" s="1"/>
  <c r="H101" i="70" s="1"/>
  <c r="A102" i="70"/>
  <c r="A103" i="70"/>
  <c r="A104" i="70"/>
  <c r="A105" i="70"/>
  <c r="A106" i="70"/>
  <c r="A107" i="70"/>
  <c r="A108" i="70"/>
  <c r="A109" i="70"/>
  <c r="D109" i="70" s="1"/>
  <c r="A110" i="70"/>
  <c r="D110" i="70" s="1"/>
  <c r="A111" i="70"/>
  <c r="D111" i="70" s="1"/>
  <c r="A112" i="70"/>
  <c r="A113" i="70"/>
  <c r="A114" i="70"/>
  <c r="A115" i="70"/>
  <c r="A116" i="70"/>
  <c r="M134" i="70" s="1"/>
  <c r="A117" i="70"/>
  <c r="A118" i="70"/>
  <c r="H118" i="70"/>
  <c r="D127" i="70"/>
  <c r="D133" i="70"/>
  <c r="D137" i="70"/>
  <c r="F137" i="70"/>
  <c r="L137" i="70"/>
  <c r="A140" i="70"/>
  <c r="J179" i="70" s="1"/>
  <c r="A141" i="70"/>
  <c r="A142" i="70"/>
  <c r="D142" i="70" s="1"/>
  <c r="H142" i="70" s="1"/>
  <c r="A143" i="70"/>
  <c r="K177" i="70" s="1"/>
  <c r="A144" i="70"/>
  <c r="A145" i="70"/>
  <c r="D145" i="70" s="1"/>
  <c r="H145" i="70" s="1"/>
  <c r="A146" i="70"/>
  <c r="D146" i="70" s="1"/>
  <c r="H146" i="70" s="1"/>
  <c r="A147" i="70"/>
  <c r="A148" i="70"/>
  <c r="A149" i="70"/>
  <c r="A150" i="70"/>
  <c r="A151" i="70"/>
  <c r="A152" i="70"/>
  <c r="A153" i="70"/>
  <c r="A154" i="70"/>
  <c r="D154" i="70" s="1"/>
  <c r="A155" i="70"/>
  <c r="D155" i="70" s="1"/>
  <c r="A156" i="70"/>
  <c r="D156" i="70" s="1"/>
  <c r="A157" i="70"/>
  <c r="A158" i="70"/>
  <c r="A159" i="70"/>
  <c r="A160" i="70"/>
  <c r="A161" i="70"/>
  <c r="M179" i="70" s="1"/>
  <c r="A162" i="70"/>
  <c r="A163" i="70"/>
  <c r="H163" i="70"/>
  <c r="D172" i="70"/>
  <c r="D178" i="70"/>
  <c r="L105" i="72"/>
  <c r="Z105" i="72"/>
  <c r="G121" i="72" s="1"/>
  <c r="AO105" i="72"/>
  <c r="E133" i="72" s="1"/>
  <c r="S121" i="72"/>
  <c r="E124" i="72" s="1"/>
  <c r="AQ137" i="72"/>
  <c r="L156" i="72"/>
  <c r="C172" i="72" s="1"/>
  <c r="Z156" i="72"/>
  <c r="G172" i="72" s="1"/>
  <c r="AO156" i="72"/>
  <c r="E184" i="72" s="1"/>
  <c r="S172" i="72"/>
  <c r="E175" i="72" s="1"/>
  <c r="AQ188" i="72"/>
  <c r="D64" i="55"/>
  <c r="C64" i="55"/>
  <c r="B64" i="55"/>
  <c r="D4" i="55"/>
  <c r="C4" i="55"/>
  <c r="B4" i="55"/>
  <c r="J65" i="55"/>
  <c r="I65" i="55"/>
  <c r="J64" i="55"/>
  <c r="I64" i="55"/>
  <c r="H64" i="55" s="1"/>
  <c r="A64" i="55" s="1"/>
  <c r="G64" i="55"/>
  <c r="F64" i="55"/>
  <c r="J12" i="55"/>
  <c r="I12" i="55"/>
  <c r="J11" i="55"/>
  <c r="I11" i="55"/>
  <c r="J10" i="55"/>
  <c r="I10" i="55"/>
  <c r="J9" i="55"/>
  <c r="I9" i="55"/>
  <c r="J8" i="55"/>
  <c r="I8" i="55"/>
  <c r="J7" i="55"/>
  <c r="I7" i="55"/>
  <c r="J6" i="55"/>
  <c r="I6" i="55"/>
  <c r="J4" i="55"/>
  <c r="I4" i="55"/>
  <c r="G4" i="55"/>
  <c r="F4" i="55"/>
  <c r="N21" i="60"/>
  <c r="P21" i="60" s="1"/>
  <c r="M21" i="60" s="1"/>
  <c r="L21" i="60"/>
  <c r="J21" i="60"/>
  <c r="I21" i="60"/>
  <c r="H21" i="60"/>
  <c r="G21" i="60"/>
  <c r="N20" i="60"/>
  <c r="P20" i="60" s="1"/>
  <c r="M20" i="60" s="1"/>
  <c r="L20" i="60"/>
  <c r="J20" i="60"/>
  <c r="I20" i="60"/>
  <c r="H20" i="60"/>
  <c r="G20" i="60"/>
  <c r="N19" i="60"/>
  <c r="P19" i="60" s="1"/>
  <c r="M19" i="60" s="1"/>
  <c r="L19" i="60"/>
  <c r="J19" i="60"/>
  <c r="I19" i="60"/>
  <c r="H19" i="60"/>
  <c r="G19" i="60"/>
  <c r="N18" i="60"/>
  <c r="P18" i="60" s="1"/>
  <c r="M18" i="60" s="1"/>
  <c r="L18" i="60"/>
  <c r="J18" i="60"/>
  <c r="I18" i="60"/>
  <c r="H18" i="60"/>
  <c r="G18" i="60"/>
  <c r="N17" i="60"/>
  <c r="P17" i="60" s="1"/>
  <c r="M17" i="60" s="1"/>
  <c r="L17" i="60"/>
  <c r="J17" i="60"/>
  <c r="I17" i="60"/>
  <c r="H17" i="60"/>
  <c r="G17" i="60"/>
  <c r="N16" i="60"/>
  <c r="P16" i="60" s="1"/>
  <c r="M16" i="60" s="1"/>
  <c r="L16" i="60"/>
  <c r="J16" i="60"/>
  <c r="I16" i="60"/>
  <c r="H16" i="60"/>
  <c r="G16" i="60"/>
  <c r="P15" i="60"/>
  <c r="M15" i="60" s="1"/>
  <c r="L15" i="60"/>
  <c r="J15" i="60"/>
  <c r="I15" i="60"/>
  <c r="H15" i="60"/>
  <c r="G15" i="60"/>
  <c r="J14" i="60"/>
  <c r="I14" i="60"/>
  <c r="H14" i="60"/>
  <c r="L14" i="60"/>
  <c r="C14" i="60"/>
  <c r="D14" i="60"/>
  <c r="E14" i="60"/>
  <c r="F14" i="60"/>
  <c r="L13" i="60"/>
  <c r="L12" i="60"/>
  <c r="L11" i="60"/>
  <c r="L10" i="60"/>
  <c r="L9" i="60"/>
  <c r="L8" i="60"/>
  <c r="L7" i="60"/>
  <c r="J13" i="60"/>
  <c r="I13" i="60"/>
  <c r="H13" i="60"/>
  <c r="G13" i="60"/>
  <c r="J12" i="60"/>
  <c r="I12" i="60"/>
  <c r="H12" i="60"/>
  <c r="G12" i="60"/>
  <c r="J11" i="60"/>
  <c r="I11" i="60"/>
  <c r="H11" i="60"/>
  <c r="G11" i="60"/>
  <c r="J10" i="60"/>
  <c r="I10" i="60"/>
  <c r="H10" i="60"/>
  <c r="G10" i="60"/>
  <c r="J9" i="60"/>
  <c r="I9" i="60"/>
  <c r="H9" i="60"/>
  <c r="G9" i="60"/>
  <c r="J8" i="60"/>
  <c r="I8" i="60"/>
  <c r="H8" i="60"/>
  <c r="G8" i="60"/>
  <c r="J7" i="60"/>
  <c r="N8" i="60"/>
  <c r="P8" i="60" s="1"/>
  <c r="M8" i="60" s="1"/>
  <c r="P7" i="60"/>
  <c r="M7" i="60" s="1"/>
  <c r="I7" i="60"/>
  <c r="H7" i="60"/>
  <c r="G7" i="60"/>
  <c r="L6" i="60"/>
  <c r="J6" i="60"/>
  <c r="I6" i="60"/>
  <c r="H6" i="60"/>
  <c r="F6" i="60"/>
  <c r="E6" i="60"/>
  <c r="D6" i="60"/>
  <c r="C6" i="60"/>
  <c r="B6" i="60"/>
  <c r="R7" i="13"/>
  <c r="C7" i="61"/>
  <c r="B7" i="61"/>
  <c r="R5" i="13"/>
  <c r="C6" i="61"/>
  <c r="B6" i="61"/>
  <c r="S81" i="73"/>
  <c r="Q87" i="73"/>
  <c r="R87" i="73"/>
  <c r="N88" i="73"/>
  <c r="Q88" i="73"/>
  <c r="R88" i="73"/>
  <c r="N90" i="73"/>
  <c r="Q90" i="73"/>
  <c r="R90" i="73"/>
  <c r="N91" i="73"/>
  <c r="Q91" i="73"/>
  <c r="R91" i="73"/>
  <c r="N92" i="73"/>
  <c r="Q92" i="73"/>
  <c r="R92" i="73"/>
  <c r="N93" i="73"/>
  <c r="Q93" i="73"/>
  <c r="R93" i="73"/>
  <c r="N94" i="73"/>
  <c r="Q94" i="73"/>
  <c r="R94" i="73"/>
  <c r="W92" i="73"/>
  <c r="X92" i="73"/>
  <c r="Y92" i="73"/>
  <c r="Q79" i="73" s="1"/>
  <c r="AB92" i="73"/>
  <c r="N95" i="73"/>
  <c r="Q95" i="73"/>
  <c r="R95" i="73"/>
  <c r="O86" i="73"/>
  <c r="P86" i="73"/>
  <c r="P11" i="73"/>
  <c r="O11" i="73"/>
  <c r="R20" i="73"/>
  <c r="Q20" i="73"/>
  <c r="N20" i="73"/>
  <c r="AB17" i="73"/>
  <c r="X17" i="73"/>
  <c r="W17" i="73"/>
  <c r="R19" i="73"/>
  <c r="Q19" i="73"/>
  <c r="N19" i="73"/>
  <c r="R18" i="73"/>
  <c r="Q18" i="73"/>
  <c r="N18" i="73"/>
  <c r="R17" i="73"/>
  <c r="Q17" i="73"/>
  <c r="N17" i="73"/>
  <c r="R16" i="73"/>
  <c r="Q16" i="73"/>
  <c r="R15" i="73"/>
  <c r="Q15" i="73"/>
  <c r="R13" i="73"/>
  <c r="Q13" i="73"/>
  <c r="R12" i="73"/>
  <c r="Q12" i="73"/>
  <c r="S6" i="73"/>
  <c r="D47" i="70"/>
  <c r="F47" i="70"/>
  <c r="L47" i="70"/>
  <c r="A50" i="70"/>
  <c r="J87" i="70" s="1"/>
  <c r="A51" i="70"/>
  <c r="A52" i="70"/>
  <c r="D52" i="70" s="1"/>
  <c r="H52" i="70" s="1"/>
  <c r="A53" i="70"/>
  <c r="K88" i="70" s="1"/>
  <c r="A54" i="70"/>
  <c r="A55" i="70"/>
  <c r="D55" i="70" s="1"/>
  <c r="H55" i="70" s="1"/>
  <c r="A56" i="70"/>
  <c r="D56" i="70" s="1"/>
  <c r="H56" i="70" s="1"/>
  <c r="A57" i="70"/>
  <c r="A58" i="70"/>
  <c r="A59" i="70"/>
  <c r="A60" i="70"/>
  <c r="A61" i="70"/>
  <c r="A62" i="70"/>
  <c r="A63" i="70"/>
  <c r="A64" i="70"/>
  <c r="D64" i="70" s="1"/>
  <c r="A65" i="70"/>
  <c r="D65" i="70" s="1"/>
  <c r="A66" i="70"/>
  <c r="D66" i="70" s="1"/>
  <c r="A67" i="70"/>
  <c r="A68" i="70"/>
  <c r="A69" i="70"/>
  <c r="A70" i="70"/>
  <c r="A71" i="70"/>
  <c r="M89" i="70" s="1"/>
  <c r="A72" i="70"/>
  <c r="A73" i="70"/>
  <c r="H73" i="70"/>
  <c r="D82" i="70"/>
  <c r="D88" i="70"/>
  <c r="L54" i="72"/>
  <c r="C70" i="72" s="1"/>
  <c r="Z54" i="72"/>
  <c r="G70" i="72" s="1"/>
  <c r="AO54" i="72"/>
  <c r="E82" i="72" s="1"/>
  <c r="S70" i="72"/>
  <c r="E73" i="72" s="1"/>
  <c r="A10" i="70"/>
  <c r="D10" i="70" s="1"/>
  <c r="A11" i="70"/>
  <c r="D11" i="70" s="1"/>
  <c r="A18" i="70"/>
  <c r="A19" i="70"/>
  <c r="D19" i="70" s="1"/>
  <c r="A20" i="70"/>
  <c r="D20" i="70" s="1"/>
  <c r="A21" i="70"/>
  <c r="D21" i="70" s="1"/>
  <c r="A15" i="70"/>
  <c r="A14" i="70"/>
  <c r="A13" i="70"/>
  <c r="A12" i="70"/>
  <c r="A9" i="70"/>
  <c r="A8" i="70"/>
  <c r="A7" i="70"/>
  <c r="D7" i="70" s="1"/>
  <c r="A6" i="70"/>
  <c r="A5" i="70"/>
  <c r="A28" i="70"/>
  <c r="A27" i="70"/>
  <c r="A26" i="70"/>
  <c r="A25" i="70"/>
  <c r="A24" i="70"/>
  <c r="A23" i="70"/>
  <c r="A22" i="70"/>
  <c r="A17" i="70"/>
  <c r="A16" i="70"/>
  <c r="AO3" i="72"/>
  <c r="E31" i="72" s="1"/>
  <c r="Z3" i="72"/>
  <c r="L3" i="72"/>
  <c r="L2" i="70"/>
  <c r="J15" i="12" l="1"/>
  <c r="I15" i="39"/>
  <c r="J14" i="12"/>
  <c r="I14" i="39"/>
  <c r="J13" i="12"/>
  <c r="I13" i="39"/>
  <c r="A21" i="63"/>
  <c r="H21" i="63" s="1"/>
  <c r="A45" i="63"/>
  <c r="H45" i="63" s="1"/>
  <c r="A117" i="63"/>
  <c r="H117" i="63" s="1"/>
  <c r="A165" i="63"/>
  <c r="H165" i="63" s="1"/>
  <c r="A46" i="63"/>
  <c r="H46" i="63" s="1"/>
  <c r="A141" i="63"/>
  <c r="H141" i="63" s="1"/>
  <c r="A190" i="63"/>
  <c r="H190" i="63" s="1"/>
  <c r="A70" i="63"/>
  <c r="H70" i="63" s="1"/>
  <c r="A142" i="63"/>
  <c r="H142" i="63" s="1"/>
  <c r="A94" i="63"/>
  <c r="H94" i="63" s="1"/>
  <c r="A22" i="63"/>
  <c r="H22" i="63" s="1"/>
  <c r="A166" i="63"/>
  <c r="H166" i="63" s="1"/>
  <c r="A118" i="63"/>
  <c r="H118" i="63" s="1"/>
  <c r="A93" i="63"/>
  <c r="H93" i="63" s="1"/>
  <c r="J150" i="138"/>
  <c r="M150" i="138" s="1"/>
  <c r="J115" i="138"/>
  <c r="M115" i="138" s="1"/>
  <c r="J15" i="138"/>
  <c r="M15" i="138" s="1"/>
  <c r="J385" i="138"/>
  <c r="M385" i="138" s="1"/>
  <c r="J105" i="138"/>
  <c r="M105" i="138" s="1"/>
  <c r="J285" i="138"/>
  <c r="M285" i="138" s="1"/>
  <c r="J250" i="138"/>
  <c r="M250" i="138" s="1"/>
  <c r="J70" i="138"/>
  <c r="M70" i="138" s="1"/>
  <c r="J205" i="138"/>
  <c r="M205" i="138" s="1"/>
  <c r="J340" i="138"/>
  <c r="M340" i="138" s="1"/>
  <c r="J195" i="138"/>
  <c r="M195" i="138" s="1"/>
  <c r="J160" i="138"/>
  <c r="M160" i="138" s="1"/>
  <c r="J60" i="138"/>
  <c r="M60" i="138" s="1"/>
  <c r="J25" i="138"/>
  <c r="M25" i="138" s="1"/>
  <c r="J330" i="138"/>
  <c r="M330" i="138" s="1"/>
  <c r="J295" i="138"/>
  <c r="M295" i="138" s="1"/>
  <c r="J240" i="138"/>
  <c r="M240" i="138" s="1"/>
  <c r="J375" i="138"/>
  <c r="M375" i="138" s="1"/>
  <c r="J336" i="138"/>
  <c r="M336" i="138" s="1"/>
  <c r="J326" i="138"/>
  <c r="M326" i="138" s="1"/>
  <c r="J154" i="138"/>
  <c r="M154" i="138" s="1"/>
  <c r="J65" i="138"/>
  <c r="M65" i="138" s="1"/>
  <c r="J21" i="138"/>
  <c r="M21" i="138" s="1"/>
  <c r="J11" i="138"/>
  <c r="M11" i="138" s="1"/>
  <c r="J380" i="138"/>
  <c r="M380" i="138" s="1"/>
  <c r="J291" i="138"/>
  <c r="M291" i="138" s="1"/>
  <c r="J281" i="138"/>
  <c r="M281" i="138" s="1"/>
  <c r="J109" i="138"/>
  <c r="M109" i="138" s="1"/>
  <c r="J334" i="138"/>
  <c r="M334" i="138" s="1"/>
  <c r="J245" i="138"/>
  <c r="M245" i="138" s="1"/>
  <c r="J156" i="138"/>
  <c r="M156" i="138" s="1"/>
  <c r="J19" i="138"/>
  <c r="M19" i="138" s="1"/>
  <c r="J200" i="138"/>
  <c r="M200" i="138" s="1"/>
  <c r="J111" i="138"/>
  <c r="M111" i="138" s="1"/>
  <c r="J101" i="138"/>
  <c r="M101" i="138" s="1"/>
  <c r="J371" i="138"/>
  <c r="M371" i="138" s="1"/>
  <c r="J199" i="138"/>
  <c r="M199" i="138" s="1"/>
  <c r="J56" i="138"/>
  <c r="M56" i="138" s="1"/>
  <c r="J335" i="138"/>
  <c r="M335" i="138" s="1"/>
  <c r="J246" i="138"/>
  <c r="M246" i="138" s="1"/>
  <c r="J236" i="138"/>
  <c r="M236" i="138" s="1"/>
  <c r="J64" i="138"/>
  <c r="M64" i="138" s="1"/>
  <c r="J20" i="138"/>
  <c r="M20" i="138" s="1"/>
  <c r="J379" i="138"/>
  <c r="M379" i="138" s="1"/>
  <c r="J290" i="138"/>
  <c r="M290" i="138" s="1"/>
  <c r="J201" i="138"/>
  <c r="M201" i="138" s="1"/>
  <c r="J191" i="138"/>
  <c r="M191" i="138" s="1"/>
  <c r="J146" i="138"/>
  <c r="M146" i="138" s="1"/>
  <c r="J289" i="138"/>
  <c r="M289" i="138" s="1"/>
  <c r="J244" i="138"/>
  <c r="M244" i="138" s="1"/>
  <c r="J155" i="138"/>
  <c r="M155" i="138" s="1"/>
  <c r="J66" i="138"/>
  <c r="M66" i="138" s="1"/>
  <c r="J381" i="138"/>
  <c r="M381" i="138" s="1"/>
  <c r="J110" i="138"/>
  <c r="M110" i="138" s="1"/>
  <c r="J7" i="134"/>
  <c r="J29" i="134" s="1"/>
  <c r="M29" i="134" s="1"/>
  <c r="J367" i="138"/>
  <c r="M366" i="138" s="1"/>
  <c r="M365" i="138" s="1"/>
  <c r="J325" i="138"/>
  <c r="M325" i="138" s="1"/>
  <c r="J288" i="138"/>
  <c r="M288" i="138" s="1"/>
  <c r="J73" i="138"/>
  <c r="M72" i="138" s="1"/>
  <c r="M71" i="138" s="1"/>
  <c r="J253" i="138"/>
  <c r="M252" i="138" s="1"/>
  <c r="M251" i="138" s="1"/>
  <c r="J52" i="138"/>
  <c r="M51" i="138" s="1"/>
  <c r="M50" i="138" s="1"/>
  <c r="J322" i="138"/>
  <c r="M321" i="138" s="1"/>
  <c r="M320" i="138" s="1"/>
  <c r="J378" i="138"/>
  <c r="M378" i="138" s="1"/>
  <c r="J97" i="138"/>
  <c r="M96" i="138" s="1"/>
  <c r="M95" i="138" s="1"/>
  <c r="J28" i="138"/>
  <c r="M27" i="138" s="1"/>
  <c r="M26" i="138" s="1"/>
  <c r="J232" i="138"/>
  <c r="M231" i="138" s="1"/>
  <c r="M230" i="138" s="1"/>
  <c r="J55" i="138"/>
  <c r="M55" i="138" s="1"/>
  <c r="J208" i="138"/>
  <c r="M207" i="138" s="1"/>
  <c r="M206" i="138" s="1"/>
  <c r="J142" i="138"/>
  <c r="M141" i="138" s="1"/>
  <c r="M140" i="138" s="1"/>
  <c r="J100" i="138"/>
  <c r="M100" i="138" s="1"/>
  <c r="J7" i="138"/>
  <c r="M6" i="138" s="1"/>
  <c r="J333" i="138"/>
  <c r="M333" i="138" s="1"/>
  <c r="J118" i="138"/>
  <c r="M117" i="138" s="1"/>
  <c r="M116" i="138" s="1"/>
  <c r="J145" i="138"/>
  <c r="M145" i="138" s="1"/>
  <c r="J108" i="138"/>
  <c r="M108" i="138" s="1"/>
  <c r="J388" i="138"/>
  <c r="M387" i="138" s="1"/>
  <c r="M386" i="138" s="1"/>
  <c r="J243" i="138"/>
  <c r="M243" i="138" s="1"/>
  <c r="J163" i="138"/>
  <c r="M162" i="138" s="1"/>
  <c r="M161" i="138" s="1"/>
  <c r="J298" i="138"/>
  <c r="M297" i="138" s="1"/>
  <c r="M296" i="138" s="1"/>
  <c r="J190" i="138"/>
  <c r="M190" i="138" s="1"/>
  <c r="J18" i="138"/>
  <c r="M18" i="138" s="1"/>
  <c r="J343" i="138"/>
  <c r="M342" i="138" s="1"/>
  <c r="M341" i="138" s="1"/>
  <c r="J277" i="138"/>
  <c r="M276" i="138" s="1"/>
  <c r="J235" i="138"/>
  <c r="M235" i="138" s="1"/>
  <c r="J198" i="138"/>
  <c r="M198" i="138" s="1"/>
  <c r="J63" i="138"/>
  <c r="M63" i="138" s="1"/>
  <c r="J370" i="138"/>
  <c r="M370" i="138" s="1"/>
  <c r="J187" i="138"/>
  <c r="M186" i="138" s="1"/>
  <c r="M185" i="138" s="1"/>
  <c r="J10" i="138"/>
  <c r="M10" i="138" s="1"/>
  <c r="J280" i="138"/>
  <c r="M280" i="138" s="1"/>
  <c r="J153" i="138"/>
  <c r="M153" i="138" s="1"/>
  <c r="O33" i="60"/>
  <c r="P33" i="60" s="1"/>
  <c r="M33" i="60" s="1"/>
  <c r="A33" i="60" s="1"/>
  <c r="O32" i="60"/>
  <c r="P32" i="60" s="1"/>
  <c r="M32" i="60" s="1"/>
  <c r="A32" i="60" s="1"/>
  <c r="D222" i="70"/>
  <c r="L222" i="70" s="1"/>
  <c r="D222" i="138"/>
  <c r="L222" i="138" s="1"/>
  <c r="L42" i="138"/>
  <c r="E7" i="13"/>
  <c r="H47" i="138"/>
  <c r="D9" i="61"/>
  <c r="H137" i="138"/>
  <c r="E110" i="72"/>
  <c r="D132" i="138"/>
  <c r="L132" i="138" s="1"/>
  <c r="D87" i="70"/>
  <c r="L87" i="70" s="1"/>
  <c r="D87" i="138"/>
  <c r="L87" i="138" s="1"/>
  <c r="O31" i="60"/>
  <c r="P31" i="60" s="1"/>
  <c r="M31" i="60" s="1"/>
  <c r="A31" i="60" s="1"/>
  <c r="D177" i="70"/>
  <c r="L177" i="70" s="1"/>
  <c r="D177" i="138"/>
  <c r="L177" i="138" s="1"/>
  <c r="J12" i="134"/>
  <c r="M12" i="134" s="1"/>
  <c r="M38" i="134" s="1"/>
  <c r="J160" i="132"/>
  <c r="M160" i="132" s="1"/>
  <c r="J25" i="132"/>
  <c r="M25" i="132" s="1"/>
  <c r="J250" i="132"/>
  <c r="M250" i="132" s="1"/>
  <c r="J285" i="132"/>
  <c r="M285" i="132" s="1"/>
  <c r="J195" i="132"/>
  <c r="M195" i="132" s="1"/>
  <c r="J15" i="132"/>
  <c r="M15" i="132" s="1"/>
  <c r="J375" i="132"/>
  <c r="M375" i="132" s="1"/>
  <c r="J115" i="132"/>
  <c r="M115" i="132" s="1"/>
  <c r="J150" i="132"/>
  <c r="M150" i="132" s="1"/>
  <c r="J330" i="132"/>
  <c r="M330" i="132" s="1"/>
  <c r="J385" i="132"/>
  <c r="M385" i="132" s="1"/>
  <c r="J70" i="132"/>
  <c r="M70" i="132" s="1"/>
  <c r="J205" i="132"/>
  <c r="M205" i="132" s="1"/>
  <c r="J105" i="132"/>
  <c r="M105" i="132" s="1"/>
  <c r="J60" i="132"/>
  <c r="M60" i="132" s="1"/>
  <c r="J340" i="132"/>
  <c r="M340" i="132" s="1"/>
  <c r="J240" i="132"/>
  <c r="M240" i="132" s="1"/>
  <c r="J295" i="132"/>
  <c r="M295" i="132" s="1"/>
  <c r="J295" i="130"/>
  <c r="M295" i="130" s="1"/>
  <c r="J105" i="130"/>
  <c r="M105" i="130" s="1"/>
  <c r="J250" i="130"/>
  <c r="M250" i="130" s="1"/>
  <c r="J25" i="130"/>
  <c r="M25" i="130" s="1"/>
  <c r="J375" i="130"/>
  <c r="M375" i="130" s="1"/>
  <c r="J240" i="130"/>
  <c r="M240" i="130" s="1"/>
  <c r="J205" i="130"/>
  <c r="M205" i="130" s="1"/>
  <c r="J330" i="130"/>
  <c r="M330" i="130" s="1"/>
  <c r="J150" i="130"/>
  <c r="M150" i="130" s="1"/>
  <c r="J385" i="130"/>
  <c r="M385" i="130" s="1"/>
  <c r="J285" i="130"/>
  <c r="M285" i="130" s="1"/>
  <c r="J340" i="130"/>
  <c r="M340" i="130" s="1"/>
  <c r="J70" i="130"/>
  <c r="M70" i="130" s="1"/>
  <c r="J195" i="130"/>
  <c r="M195" i="130" s="1"/>
  <c r="J160" i="130"/>
  <c r="M160" i="130" s="1"/>
  <c r="J115" i="130"/>
  <c r="M115" i="130" s="1"/>
  <c r="J60" i="130"/>
  <c r="M60" i="130" s="1"/>
  <c r="J15" i="130"/>
  <c r="M15" i="130" s="1"/>
  <c r="C106" i="59"/>
  <c r="D106" i="59"/>
  <c r="E106" i="59"/>
  <c r="C107" i="59"/>
  <c r="D107" i="59"/>
  <c r="E107" i="59"/>
  <c r="C109" i="59"/>
  <c r="D109" i="59"/>
  <c r="E109" i="59"/>
  <c r="C104" i="59"/>
  <c r="D104" i="59"/>
  <c r="E104" i="59"/>
  <c r="E108" i="59"/>
  <c r="C108" i="59"/>
  <c r="D108" i="59"/>
  <c r="C105" i="59"/>
  <c r="D105" i="59"/>
  <c r="E105" i="59"/>
  <c r="C112" i="59"/>
  <c r="C111" i="59"/>
  <c r="E111" i="111"/>
  <c r="J16" i="134"/>
  <c r="M16" i="134" s="1"/>
  <c r="B5" i="14"/>
  <c r="E61" i="72"/>
  <c r="J201" i="132"/>
  <c r="M201" i="132" s="1"/>
  <c r="J66" i="132"/>
  <c r="M66" i="132" s="1"/>
  <c r="J11" i="132"/>
  <c r="M11" i="132" s="1"/>
  <c r="J109" i="132"/>
  <c r="M109" i="132" s="1"/>
  <c r="J289" i="132"/>
  <c r="M289" i="132" s="1"/>
  <c r="J56" i="132"/>
  <c r="M56" i="132" s="1"/>
  <c r="J64" i="132"/>
  <c r="M64" i="132" s="1"/>
  <c r="J326" i="132"/>
  <c r="M326" i="132" s="1"/>
  <c r="J156" i="132"/>
  <c r="M156" i="132" s="1"/>
  <c r="J379" i="132"/>
  <c r="M379" i="132" s="1"/>
  <c r="J334" i="132"/>
  <c r="M334" i="132" s="1"/>
  <c r="J290" i="132"/>
  <c r="M290" i="132" s="1"/>
  <c r="J245" i="132"/>
  <c r="M245" i="132" s="1"/>
  <c r="J199" i="132"/>
  <c r="M199" i="132" s="1"/>
  <c r="J154" i="132"/>
  <c r="M154" i="132" s="1"/>
  <c r="J380" i="132"/>
  <c r="M380" i="132" s="1"/>
  <c r="J335" i="132"/>
  <c r="M335" i="132" s="1"/>
  <c r="J371" i="132"/>
  <c r="M371" i="132" s="1"/>
  <c r="J336" i="132"/>
  <c r="M336" i="132" s="1"/>
  <c r="J281" i="132"/>
  <c r="M281" i="132" s="1"/>
  <c r="J236" i="132"/>
  <c r="M236" i="132" s="1"/>
  <c r="J200" i="132"/>
  <c r="M200" i="132" s="1"/>
  <c r="J155" i="132"/>
  <c r="M155" i="132" s="1"/>
  <c r="J110" i="132"/>
  <c r="M110" i="132" s="1"/>
  <c r="J19" i="132"/>
  <c r="M19" i="132" s="1"/>
  <c r="J244" i="132"/>
  <c r="M244" i="132" s="1"/>
  <c r="J291" i="132"/>
  <c r="M291" i="132" s="1"/>
  <c r="J21" i="132"/>
  <c r="M21" i="132" s="1"/>
  <c r="J146" i="132"/>
  <c r="M146" i="132" s="1"/>
  <c r="J381" i="132"/>
  <c r="M381" i="132" s="1"/>
  <c r="J65" i="132"/>
  <c r="M65" i="132" s="1"/>
  <c r="J101" i="132"/>
  <c r="M101" i="132" s="1"/>
  <c r="J246" i="132"/>
  <c r="M246" i="132" s="1"/>
  <c r="J191" i="132"/>
  <c r="M191" i="132" s="1"/>
  <c r="J111" i="132"/>
  <c r="M111" i="132" s="1"/>
  <c r="J20" i="132"/>
  <c r="M20" i="132" s="1"/>
  <c r="J325" i="132"/>
  <c r="M325" i="132" s="1"/>
  <c r="J322" i="132"/>
  <c r="M321" i="132" s="1"/>
  <c r="J198" i="132"/>
  <c r="M198" i="132" s="1"/>
  <c r="J190" i="132"/>
  <c r="M190" i="132" s="1"/>
  <c r="J343" i="132"/>
  <c r="M342" i="132" s="1"/>
  <c r="M341" i="132" s="1"/>
  <c r="J253" i="132"/>
  <c r="M252" i="132" s="1"/>
  <c r="M251" i="132" s="1"/>
  <c r="J232" i="132"/>
  <c r="M231" i="132" s="1"/>
  <c r="J73" i="132"/>
  <c r="M72" i="132" s="1"/>
  <c r="M71" i="132" s="1"/>
  <c r="J280" i="132"/>
  <c r="M280" i="132" s="1"/>
  <c r="J333" i="132"/>
  <c r="M333" i="132" s="1"/>
  <c r="J288" i="132"/>
  <c r="M288" i="132" s="1"/>
  <c r="J235" i="132"/>
  <c r="M235" i="132" s="1"/>
  <c r="J100" i="132"/>
  <c r="M100" i="132" s="1"/>
  <c r="J28" i="132"/>
  <c r="M27" i="132" s="1"/>
  <c r="M26" i="132" s="1"/>
  <c r="J7" i="132"/>
  <c r="M6" i="132" s="1"/>
  <c r="J10" i="132"/>
  <c r="M10" i="132" s="1"/>
  <c r="J55" i="132"/>
  <c r="M55" i="132" s="1"/>
  <c r="J277" i="132"/>
  <c r="M276" i="132" s="1"/>
  <c r="J145" i="132"/>
  <c r="M145" i="132" s="1"/>
  <c r="J367" i="132"/>
  <c r="M366" i="132" s="1"/>
  <c r="J370" i="132"/>
  <c r="M370" i="132" s="1"/>
  <c r="J243" i="132"/>
  <c r="M243" i="132" s="1"/>
  <c r="J163" i="132"/>
  <c r="M162" i="132" s="1"/>
  <c r="M161" i="132" s="1"/>
  <c r="J208" i="132"/>
  <c r="M207" i="132" s="1"/>
  <c r="M206" i="132" s="1"/>
  <c r="J18" i="132"/>
  <c r="M18" i="132" s="1"/>
  <c r="J108" i="132"/>
  <c r="M108" i="132" s="1"/>
  <c r="J97" i="132"/>
  <c r="M96" i="132" s="1"/>
  <c r="J298" i="132"/>
  <c r="M297" i="132" s="1"/>
  <c r="M296" i="132" s="1"/>
  <c r="J153" i="132"/>
  <c r="M153" i="132" s="1"/>
  <c r="J142" i="132"/>
  <c r="M141" i="132" s="1"/>
  <c r="J52" i="132"/>
  <c r="M51" i="132" s="1"/>
  <c r="J378" i="132"/>
  <c r="M378" i="132" s="1"/>
  <c r="J63" i="132"/>
  <c r="M63" i="132" s="1"/>
  <c r="J187" i="132"/>
  <c r="M186" i="132" s="1"/>
  <c r="J118" i="132"/>
  <c r="M117" i="132" s="1"/>
  <c r="M116" i="132" s="1"/>
  <c r="D119" i="59"/>
  <c r="F119" i="111"/>
  <c r="D120" i="59" s="1"/>
  <c r="B119" i="59"/>
  <c r="D119" i="111"/>
  <c r="B120" i="59" s="1"/>
  <c r="C119" i="59"/>
  <c r="E119" i="111"/>
  <c r="C120" i="59" s="1"/>
  <c r="J291" i="130"/>
  <c r="M291" i="130" s="1"/>
  <c r="J281" i="130"/>
  <c r="M281" i="130" s="1"/>
  <c r="J201" i="130"/>
  <c r="M201" i="130" s="1"/>
  <c r="J146" i="130"/>
  <c r="M146" i="130" s="1"/>
  <c r="J64" i="130"/>
  <c r="M64" i="130" s="1"/>
  <c r="J326" i="130"/>
  <c r="M326" i="130" s="1"/>
  <c r="J65" i="130"/>
  <c r="M65" i="130" s="1"/>
  <c r="J381" i="130"/>
  <c r="M381" i="130" s="1"/>
  <c r="J334" i="130"/>
  <c r="M334" i="130" s="1"/>
  <c r="J200" i="130"/>
  <c r="M200" i="130" s="1"/>
  <c r="J111" i="130"/>
  <c r="M111" i="130" s="1"/>
  <c r="J56" i="130"/>
  <c r="M56" i="130" s="1"/>
  <c r="J336" i="130"/>
  <c r="M336" i="130" s="1"/>
  <c r="J66" i="130"/>
  <c r="M66" i="130" s="1"/>
  <c r="J335" i="130"/>
  <c r="M335" i="130" s="1"/>
  <c r="J290" i="130"/>
  <c r="M290" i="130" s="1"/>
  <c r="J199" i="130"/>
  <c r="M199" i="130" s="1"/>
  <c r="J110" i="130"/>
  <c r="M110" i="130" s="1"/>
  <c r="J21" i="130"/>
  <c r="M21" i="130" s="1"/>
  <c r="J289" i="130"/>
  <c r="M289" i="130" s="1"/>
  <c r="J371" i="130"/>
  <c r="M371" i="130" s="1"/>
  <c r="J244" i="130"/>
  <c r="M244" i="130" s="1"/>
  <c r="J154" i="130"/>
  <c r="M154" i="130" s="1"/>
  <c r="J380" i="130"/>
  <c r="M380" i="130" s="1"/>
  <c r="J246" i="130"/>
  <c r="M246" i="130" s="1"/>
  <c r="J236" i="130"/>
  <c r="M236" i="130" s="1"/>
  <c r="J191" i="130"/>
  <c r="M191" i="130" s="1"/>
  <c r="J109" i="130"/>
  <c r="M109" i="130" s="1"/>
  <c r="J20" i="130"/>
  <c r="M20" i="130" s="1"/>
  <c r="J101" i="130"/>
  <c r="M101" i="130" s="1"/>
  <c r="J19" i="130"/>
  <c r="M19" i="130" s="1"/>
  <c r="J379" i="130"/>
  <c r="M379" i="130" s="1"/>
  <c r="J245" i="130"/>
  <c r="M245" i="130" s="1"/>
  <c r="J156" i="130"/>
  <c r="M156" i="130" s="1"/>
  <c r="J11" i="130"/>
  <c r="M11" i="130" s="1"/>
  <c r="J155" i="130"/>
  <c r="M155" i="130" s="1"/>
  <c r="J367" i="130"/>
  <c r="M366" i="130" s="1"/>
  <c r="J253" i="130"/>
  <c r="M252" i="130" s="1"/>
  <c r="M251" i="130" s="1"/>
  <c r="J153" i="130"/>
  <c r="M153" i="130" s="1"/>
  <c r="J190" i="130"/>
  <c r="M190" i="130" s="1"/>
  <c r="J18" i="130"/>
  <c r="M18" i="130" s="1"/>
  <c r="J370" i="130"/>
  <c r="M370" i="130" s="1"/>
  <c r="J288" i="130"/>
  <c r="M288" i="130" s="1"/>
  <c r="J163" i="130"/>
  <c r="M162" i="130" s="1"/>
  <c r="M161" i="130" s="1"/>
  <c r="J325" i="130"/>
  <c r="M325" i="130" s="1"/>
  <c r="J243" i="130"/>
  <c r="M243" i="130" s="1"/>
  <c r="J232" i="130"/>
  <c r="M231" i="130" s="1"/>
  <c r="M230" i="130" s="1"/>
  <c r="J208" i="130"/>
  <c r="M207" i="130" s="1"/>
  <c r="M206" i="130" s="1"/>
  <c r="J187" i="130"/>
  <c r="M186" i="130" s="1"/>
  <c r="M185" i="130" s="1"/>
  <c r="J63" i="130"/>
  <c r="M63" i="130" s="1"/>
  <c r="J108" i="130"/>
  <c r="M108" i="130" s="1"/>
  <c r="J235" i="130"/>
  <c r="M235" i="130" s="1"/>
  <c r="J73" i="130"/>
  <c r="M72" i="130" s="1"/>
  <c r="M71" i="130" s="1"/>
  <c r="J52" i="130"/>
  <c r="M51" i="130" s="1"/>
  <c r="J343" i="130"/>
  <c r="M342" i="130" s="1"/>
  <c r="M341" i="130" s="1"/>
  <c r="J280" i="130"/>
  <c r="M280" i="130" s="1"/>
  <c r="J145" i="130"/>
  <c r="M145" i="130" s="1"/>
  <c r="J118" i="130"/>
  <c r="M117" i="130" s="1"/>
  <c r="M116" i="130" s="1"/>
  <c r="J97" i="130"/>
  <c r="M96" i="130" s="1"/>
  <c r="J298" i="130"/>
  <c r="M297" i="130" s="1"/>
  <c r="M296" i="130" s="1"/>
  <c r="J142" i="130"/>
  <c r="M141" i="130" s="1"/>
  <c r="J333" i="130"/>
  <c r="M333" i="130" s="1"/>
  <c r="J322" i="130"/>
  <c r="M321" i="130" s="1"/>
  <c r="J198" i="130"/>
  <c r="M198" i="130" s="1"/>
  <c r="J55" i="130"/>
  <c r="M55" i="130" s="1"/>
  <c r="J28" i="130"/>
  <c r="M27" i="130" s="1"/>
  <c r="M26" i="130" s="1"/>
  <c r="J7" i="130"/>
  <c r="M6" i="130" s="1"/>
  <c r="J277" i="130"/>
  <c r="M276" i="130" s="1"/>
  <c r="J100" i="130"/>
  <c r="M100" i="130" s="1"/>
  <c r="J378" i="130"/>
  <c r="M378" i="130" s="1"/>
  <c r="J10" i="130"/>
  <c r="M10" i="130" s="1"/>
  <c r="A516" i="55"/>
  <c r="F494" i="55"/>
  <c r="G494" i="55"/>
  <c r="A494" i="55"/>
  <c r="A517" i="55"/>
  <c r="G517" i="55"/>
  <c r="A543" i="55"/>
  <c r="H544" i="55"/>
  <c r="G543" i="55"/>
  <c r="A536" i="55"/>
  <c r="H537" i="55"/>
  <c r="A7" i="60"/>
  <c r="E10" i="128"/>
  <c r="E10" i="127"/>
  <c r="B3" i="127"/>
  <c r="B3" i="128"/>
  <c r="J245" i="124"/>
  <c r="M245" i="124" s="1"/>
  <c r="J191" i="124"/>
  <c r="M191" i="124" s="1"/>
  <c r="J156" i="124"/>
  <c r="M156" i="124" s="1"/>
  <c r="J56" i="124"/>
  <c r="M56" i="124" s="1"/>
  <c r="J21" i="124"/>
  <c r="M21" i="124" s="1"/>
  <c r="J371" i="122"/>
  <c r="M371" i="122" s="1"/>
  <c r="J381" i="124"/>
  <c r="M381" i="124" s="1"/>
  <c r="J291" i="124"/>
  <c r="M291" i="124" s="1"/>
  <c r="J281" i="124"/>
  <c r="M281" i="124" s="1"/>
  <c r="J155" i="124"/>
  <c r="M155" i="124" s="1"/>
  <c r="J20" i="124"/>
  <c r="M20" i="124" s="1"/>
  <c r="J380" i="124"/>
  <c r="M380" i="124" s="1"/>
  <c r="J290" i="124"/>
  <c r="M290" i="124" s="1"/>
  <c r="J244" i="124"/>
  <c r="M244" i="124" s="1"/>
  <c r="J201" i="124"/>
  <c r="M201" i="124" s="1"/>
  <c r="J154" i="124"/>
  <c r="M154" i="124" s="1"/>
  <c r="J66" i="124"/>
  <c r="M66" i="124" s="1"/>
  <c r="J19" i="124"/>
  <c r="M19" i="124" s="1"/>
  <c r="J381" i="122"/>
  <c r="M381" i="122" s="1"/>
  <c r="J379" i="124"/>
  <c r="M379" i="124" s="1"/>
  <c r="J200" i="124"/>
  <c r="M200" i="124" s="1"/>
  <c r="J101" i="124"/>
  <c r="M101" i="124" s="1"/>
  <c r="J65" i="124"/>
  <c r="M65" i="124" s="1"/>
  <c r="J380" i="122"/>
  <c r="M380" i="122" s="1"/>
  <c r="J336" i="124"/>
  <c r="M336" i="124" s="1"/>
  <c r="J326" i="124"/>
  <c r="M326" i="124" s="1"/>
  <c r="J289" i="124"/>
  <c r="M289" i="124" s="1"/>
  <c r="J199" i="124"/>
  <c r="M199" i="124" s="1"/>
  <c r="J64" i="124"/>
  <c r="M64" i="124" s="1"/>
  <c r="J379" i="122"/>
  <c r="M379" i="122" s="1"/>
  <c r="J111" i="124"/>
  <c r="M111" i="124" s="1"/>
  <c r="J335" i="124"/>
  <c r="M335" i="124" s="1"/>
  <c r="J246" i="124"/>
  <c r="M246" i="124" s="1"/>
  <c r="J236" i="124"/>
  <c r="M236" i="124" s="1"/>
  <c r="J146" i="124"/>
  <c r="M146" i="124" s="1"/>
  <c r="J110" i="124"/>
  <c r="M110" i="124" s="1"/>
  <c r="J11" i="124"/>
  <c r="M11" i="124" s="1"/>
  <c r="J371" i="124"/>
  <c r="M371" i="124" s="1"/>
  <c r="J334" i="124"/>
  <c r="M334" i="124" s="1"/>
  <c r="J109" i="124"/>
  <c r="M109" i="124" s="1"/>
  <c r="J205" i="124"/>
  <c r="M205" i="124" s="1"/>
  <c r="J70" i="124"/>
  <c r="M70" i="124" s="1"/>
  <c r="J105" i="124"/>
  <c r="M105" i="124" s="1"/>
  <c r="J385" i="122"/>
  <c r="M385" i="122" s="1"/>
  <c r="J340" i="124"/>
  <c r="M340" i="124" s="1"/>
  <c r="J330" i="124"/>
  <c r="M330" i="124" s="1"/>
  <c r="J115" i="124"/>
  <c r="M115" i="124" s="1"/>
  <c r="J250" i="124"/>
  <c r="M250" i="124" s="1"/>
  <c r="J240" i="124"/>
  <c r="M240" i="124" s="1"/>
  <c r="J150" i="124"/>
  <c r="M150" i="124" s="1"/>
  <c r="J15" i="124"/>
  <c r="M15" i="124" s="1"/>
  <c r="J375" i="124"/>
  <c r="M375" i="124" s="1"/>
  <c r="J195" i="124"/>
  <c r="M195" i="124" s="1"/>
  <c r="J160" i="124"/>
  <c r="M160" i="124" s="1"/>
  <c r="J60" i="124"/>
  <c r="M60" i="124" s="1"/>
  <c r="J25" i="124"/>
  <c r="M25" i="124" s="1"/>
  <c r="J375" i="122"/>
  <c r="M375" i="122" s="1"/>
  <c r="J385" i="124"/>
  <c r="M385" i="124" s="1"/>
  <c r="J295" i="124"/>
  <c r="M295" i="124" s="1"/>
  <c r="J285" i="124"/>
  <c r="M285" i="124" s="1"/>
  <c r="J370" i="124"/>
  <c r="M370" i="124" s="1"/>
  <c r="J343" i="124"/>
  <c r="M342" i="124" s="1"/>
  <c r="M341" i="124" s="1"/>
  <c r="J333" i="124"/>
  <c r="M333" i="124" s="1"/>
  <c r="J142" i="124"/>
  <c r="M141" i="124" s="1"/>
  <c r="M140" i="124" s="1"/>
  <c r="J108" i="124"/>
  <c r="M108" i="124" s="1"/>
  <c r="K35" i="61" s="1"/>
  <c r="L35" i="61" s="1"/>
  <c r="J7" i="124"/>
  <c r="M6" i="124" s="1"/>
  <c r="M5" i="124" s="1"/>
  <c r="J367" i="124"/>
  <c r="M366" i="124" s="1"/>
  <c r="M365" i="124" s="1"/>
  <c r="J232" i="124"/>
  <c r="M231" i="124" s="1"/>
  <c r="J190" i="124"/>
  <c r="M190" i="124" s="1"/>
  <c r="J118" i="124"/>
  <c r="M117" i="124" s="1"/>
  <c r="M116" i="124" s="1"/>
  <c r="J55" i="124"/>
  <c r="M55" i="124" s="1"/>
  <c r="J370" i="122"/>
  <c r="M370" i="122" s="1"/>
  <c r="J253" i="124"/>
  <c r="M252" i="124" s="1"/>
  <c r="M251" i="124" s="1"/>
  <c r="J187" i="124"/>
  <c r="M186" i="124" s="1"/>
  <c r="M185" i="124" s="1"/>
  <c r="J367" i="122"/>
  <c r="M366" i="122" s="1"/>
  <c r="M365" i="122" s="1"/>
  <c r="J280" i="124"/>
  <c r="M280" i="124" s="1"/>
  <c r="J243" i="124"/>
  <c r="M243" i="124" s="1"/>
  <c r="K39" i="61" s="1"/>
  <c r="L39" i="61" s="1"/>
  <c r="J153" i="124"/>
  <c r="M153" i="124" s="1"/>
  <c r="K36" i="61" s="1"/>
  <c r="L36" i="61" s="1"/>
  <c r="J52" i="124"/>
  <c r="M51" i="124" s="1"/>
  <c r="M50" i="124" s="1"/>
  <c r="J18" i="124"/>
  <c r="M18" i="124" s="1"/>
  <c r="J378" i="124"/>
  <c r="M378" i="124" s="1"/>
  <c r="J163" i="124"/>
  <c r="M162" i="124" s="1"/>
  <c r="M161" i="124" s="1"/>
  <c r="J100" i="124"/>
  <c r="M100" i="124" s="1"/>
  <c r="J28" i="124"/>
  <c r="M27" i="124" s="1"/>
  <c r="M26" i="124" s="1"/>
  <c r="J325" i="124"/>
  <c r="M325" i="124" s="1"/>
  <c r="J298" i="124"/>
  <c r="M297" i="124" s="1"/>
  <c r="M296" i="124" s="1"/>
  <c r="J277" i="124"/>
  <c r="M276" i="124" s="1"/>
  <c r="J198" i="124"/>
  <c r="M198" i="124" s="1"/>
  <c r="K37" i="61" s="1"/>
  <c r="L37" i="61" s="1"/>
  <c r="J97" i="124"/>
  <c r="M96" i="124" s="1"/>
  <c r="M95" i="124" s="1"/>
  <c r="J63" i="124"/>
  <c r="M63" i="124" s="1"/>
  <c r="J378" i="122"/>
  <c r="M378" i="122" s="1"/>
  <c r="K32" i="61" s="1"/>
  <c r="L32" i="61" s="1"/>
  <c r="J322" i="124"/>
  <c r="M321" i="124" s="1"/>
  <c r="M320" i="124" s="1"/>
  <c r="J288" i="124"/>
  <c r="M288" i="124" s="1"/>
  <c r="K40" i="61" s="1"/>
  <c r="L40" i="61" s="1"/>
  <c r="J208" i="124"/>
  <c r="M207" i="124" s="1"/>
  <c r="M206" i="124" s="1"/>
  <c r="J73" i="124"/>
  <c r="M72" i="124" s="1"/>
  <c r="M71" i="124" s="1"/>
  <c r="J235" i="124"/>
  <c r="M235" i="124" s="1"/>
  <c r="J145" i="124"/>
  <c r="M145" i="124" s="1"/>
  <c r="J10" i="124"/>
  <c r="M10" i="124" s="1"/>
  <c r="G509" i="55"/>
  <c r="A509" i="55"/>
  <c r="G536" i="55"/>
  <c r="A30" i="60"/>
  <c r="A22" i="60"/>
  <c r="A38" i="60"/>
  <c r="A54" i="60"/>
  <c r="A63" i="60"/>
  <c r="A46" i="60"/>
  <c r="A62" i="60"/>
  <c r="L5" i="60"/>
  <c r="J380" i="119"/>
  <c r="M380" i="119" s="1"/>
  <c r="J379" i="119"/>
  <c r="M379" i="119" s="1"/>
  <c r="J379" i="70"/>
  <c r="M379" i="70" s="1"/>
  <c r="J371" i="70"/>
  <c r="J381" i="119"/>
  <c r="M381" i="119" s="1"/>
  <c r="J371" i="119"/>
  <c r="M371" i="119" s="1"/>
  <c r="J381" i="70"/>
  <c r="M381" i="70" s="1"/>
  <c r="J380" i="70"/>
  <c r="M380" i="70" s="1"/>
  <c r="J246" i="122"/>
  <c r="M246" i="122" s="1"/>
  <c r="J191" i="122"/>
  <c r="M191" i="122" s="1"/>
  <c r="I28" i="61" s="1"/>
  <c r="J155" i="122"/>
  <c r="M155" i="122" s="1"/>
  <c r="J64" i="122"/>
  <c r="M64" i="122" s="1"/>
  <c r="J21" i="122"/>
  <c r="M21" i="122" s="1"/>
  <c r="J246" i="119"/>
  <c r="M246" i="119" s="1"/>
  <c r="J191" i="119"/>
  <c r="M191" i="119" s="1"/>
  <c r="I19" i="61" s="1"/>
  <c r="J155" i="119"/>
  <c r="M155" i="119" s="1"/>
  <c r="J64" i="119"/>
  <c r="M64" i="119" s="1"/>
  <c r="J244" i="122"/>
  <c r="M244" i="122" s="1"/>
  <c r="J11" i="119"/>
  <c r="M11" i="119" s="1"/>
  <c r="I15" i="61" s="1"/>
  <c r="J200" i="122"/>
  <c r="M200" i="122" s="1"/>
  <c r="J11" i="122"/>
  <c r="M11" i="122" s="1"/>
  <c r="I24" i="61" s="1"/>
  <c r="J236" i="119"/>
  <c r="M236" i="119" s="1"/>
  <c r="I20" i="61" s="1"/>
  <c r="J65" i="122"/>
  <c r="M65" i="122" s="1"/>
  <c r="J290" i="122"/>
  <c r="M290" i="122" s="1"/>
  <c r="J199" i="119"/>
  <c r="M199" i="119" s="1"/>
  <c r="J289" i="122"/>
  <c r="M289" i="122" s="1"/>
  <c r="J111" i="122"/>
  <c r="M111" i="122" s="1"/>
  <c r="J56" i="122"/>
  <c r="M56" i="122" s="1"/>
  <c r="I25" i="61" s="1"/>
  <c r="J289" i="119"/>
  <c r="M289" i="119" s="1"/>
  <c r="J111" i="119"/>
  <c r="M111" i="119" s="1"/>
  <c r="J56" i="119"/>
  <c r="M56" i="119" s="1"/>
  <c r="J20" i="119"/>
  <c r="M20" i="119" s="1"/>
  <c r="J66" i="122"/>
  <c r="M66" i="122" s="1"/>
  <c r="J109" i="122"/>
  <c r="M109" i="122" s="1"/>
  <c r="J109" i="119"/>
  <c r="M109" i="119" s="1"/>
  <c r="J101" i="122"/>
  <c r="M101" i="122" s="1"/>
  <c r="I26" i="61" s="1"/>
  <c r="J65" i="119"/>
  <c r="M65" i="119" s="1"/>
  <c r="J326" i="119"/>
  <c r="M326" i="119" s="1"/>
  <c r="I22" i="61" s="1"/>
  <c r="J336" i="122"/>
  <c r="M336" i="122" s="1"/>
  <c r="J281" i="122"/>
  <c r="M281" i="122" s="1"/>
  <c r="I30" i="61" s="1"/>
  <c r="J245" i="122"/>
  <c r="M245" i="122" s="1"/>
  <c r="J154" i="122"/>
  <c r="M154" i="122" s="1"/>
  <c r="J20" i="122"/>
  <c r="M20" i="122" s="1"/>
  <c r="J336" i="119"/>
  <c r="M336" i="119" s="1"/>
  <c r="J281" i="119"/>
  <c r="M281" i="119" s="1"/>
  <c r="I21" i="61" s="1"/>
  <c r="J245" i="119"/>
  <c r="M245" i="119" s="1"/>
  <c r="J154" i="119"/>
  <c r="M154" i="119" s="1"/>
  <c r="J19" i="122"/>
  <c r="M19" i="122" s="1"/>
  <c r="J244" i="119"/>
  <c r="M244" i="119" s="1"/>
  <c r="J66" i="119"/>
  <c r="M66" i="119" s="1"/>
  <c r="J291" i="122"/>
  <c r="M291" i="122" s="1"/>
  <c r="J334" i="122"/>
  <c r="M334" i="122" s="1"/>
  <c r="J156" i="119"/>
  <c r="M156" i="119" s="1"/>
  <c r="J326" i="122"/>
  <c r="M326" i="122" s="1"/>
  <c r="J290" i="119"/>
  <c r="M290" i="119" s="1"/>
  <c r="J201" i="122"/>
  <c r="M201" i="122" s="1"/>
  <c r="J146" i="122"/>
  <c r="M146" i="122" s="1"/>
  <c r="I27" i="61" s="1"/>
  <c r="J110" i="122"/>
  <c r="M110" i="122" s="1"/>
  <c r="J201" i="119"/>
  <c r="M201" i="119" s="1"/>
  <c r="J146" i="119"/>
  <c r="M146" i="119" s="1"/>
  <c r="I18" i="61" s="1"/>
  <c r="J110" i="119"/>
  <c r="M110" i="119" s="1"/>
  <c r="J19" i="119"/>
  <c r="M19" i="119" s="1"/>
  <c r="J335" i="122"/>
  <c r="M335" i="122" s="1"/>
  <c r="J335" i="119"/>
  <c r="M335" i="119" s="1"/>
  <c r="J236" i="122"/>
  <c r="M236" i="122" s="1"/>
  <c r="I29" i="61" s="1"/>
  <c r="J291" i="119"/>
  <c r="M291" i="119" s="1"/>
  <c r="J200" i="119"/>
  <c r="M200" i="119" s="1"/>
  <c r="J156" i="122"/>
  <c r="M156" i="122" s="1"/>
  <c r="J334" i="119"/>
  <c r="M334" i="119" s="1"/>
  <c r="J101" i="119"/>
  <c r="M101" i="119" s="1"/>
  <c r="J199" i="122"/>
  <c r="M199" i="122" s="1"/>
  <c r="J21" i="119"/>
  <c r="M21" i="119" s="1"/>
  <c r="J370" i="119"/>
  <c r="M370" i="119" s="1"/>
  <c r="J367" i="119"/>
  <c r="M366" i="119" s="1"/>
  <c r="J388" i="70"/>
  <c r="M387" i="70" s="1"/>
  <c r="M386" i="70" s="1"/>
  <c r="J388" i="119"/>
  <c r="M387" i="119" s="1"/>
  <c r="M386" i="119" s="1"/>
  <c r="J370" i="70"/>
  <c r="J378" i="119"/>
  <c r="M378" i="119" s="1"/>
  <c r="J378" i="70"/>
  <c r="M378" i="70" s="1"/>
  <c r="Q14" i="61" s="1"/>
  <c r="R14" i="61" s="1"/>
  <c r="J367" i="70"/>
  <c r="M366" i="70" s="1"/>
  <c r="M365" i="70" s="1"/>
  <c r="J288" i="122"/>
  <c r="M288" i="122" s="1"/>
  <c r="K30" i="61" s="1"/>
  <c r="L30" i="61" s="1"/>
  <c r="J253" i="122"/>
  <c r="M252" i="122" s="1"/>
  <c r="M251" i="122" s="1"/>
  <c r="J190" i="122"/>
  <c r="M190" i="122" s="1"/>
  <c r="J288" i="119"/>
  <c r="M288" i="119" s="1"/>
  <c r="J253" i="119"/>
  <c r="M252" i="119" s="1"/>
  <c r="M251" i="119" s="1"/>
  <c r="J190" i="119"/>
  <c r="M190" i="119" s="1"/>
  <c r="J7" i="119"/>
  <c r="M6" i="119" s="1"/>
  <c r="J108" i="122"/>
  <c r="M108" i="122" s="1"/>
  <c r="K26" i="61" s="1"/>
  <c r="L26" i="61" s="1"/>
  <c r="J55" i="119"/>
  <c r="M55" i="119" s="1"/>
  <c r="J198" i="119"/>
  <c r="M198" i="119" s="1"/>
  <c r="J145" i="122"/>
  <c r="M145" i="122" s="1"/>
  <c r="J333" i="122"/>
  <c r="M333" i="122" s="1"/>
  <c r="K31" i="61" s="1"/>
  <c r="L31" i="61" s="1"/>
  <c r="J298" i="122"/>
  <c r="M297" i="122" s="1"/>
  <c r="M296" i="122" s="1"/>
  <c r="J235" i="122"/>
  <c r="M235" i="122" s="1"/>
  <c r="J52" i="122"/>
  <c r="M51" i="122" s="1"/>
  <c r="J7" i="122"/>
  <c r="M6" i="122" s="1"/>
  <c r="J333" i="119"/>
  <c r="M333" i="119" s="1"/>
  <c r="J298" i="119"/>
  <c r="M297" i="119" s="1"/>
  <c r="M296" i="119" s="1"/>
  <c r="J235" i="119"/>
  <c r="M235" i="119" s="1"/>
  <c r="J52" i="119"/>
  <c r="M51" i="119" s="1"/>
  <c r="J73" i="119"/>
  <c r="M72" i="119" s="1"/>
  <c r="M71" i="119" s="1"/>
  <c r="J153" i="122"/>
  <c r="M153" i="122" s="1"/>
  <c r="K27" i="61" s="1"/>
  <c r="L27" i="61" s="1"/>
  <c r="J232" i="119"/>
  <c r="M231" i="119" s="1"/>
  <c r="J277" i="122"/>
  <c r="M276" i="122" s="1"/>
  <c r="J100" i="122"/>
  <c r="M100" i="122" s="1"/>
  <c r="J277" i="119"/>
  <c r="M276" i="119" s="1"/>
  <c r="J322" i="122"/>
  <c r="M321" i="122" s="1"/>
  <c r="M320" i="122" s="1"/>
  <c r="J243" i="119"/>
  <c r="M243" i="119" s="1"/>
  <c r="J145" i="119"/>
  <c r="M145" i="119" s="1"/>
  <c r="J343" i="122"/>
  <c r="M342" i="122" s="1"/>
  <c r="J280" i="122"/>
  <c r="M280" i="122" s="1"/>
  <c r="J97" i="122"/>
  <c r="M96" i="122" s="1"/>
  <c r="J343" i="119"/>
  <c r="M342" i="119" s="1"/>
  <c r="M341" i="119" s="1"/>
  <c r="J280" i="119"/>
  <c r="M280" i="119" s="1"/>
  <c r="J97" i="119"/>
  <c r="M96" i="119" s="1"/>
  <c r="M95" i="119" s="1"/>
  <c r="J18" i="119"/>
  <c r="M18" i="119" s="1"/>
  <c r="Q15" i="61" s="1"/>
  <c r="R15" i="61" s="1"/>
  <c r="J28" i="122"/>
  <c r="M27" i="122" s="1"/>
  <c r="M26" i="122" s="1"/>
  <c r="J187" i="119"/>
  <c r="M186" i="119" s="1"/>
  <c r="J118" i="122"/>
  <c r="M117" i="122" s="1"/>
  <c r="M116" i="122" s="1"/>
  <c r="J118" i="119"/>
  <c r="M117" i="119" s="1"/>
  <c r="M116" i="119" s="1"/>
  <c r="J198" i="122"/>
  <c r="M198" i="122" s="1"/>
  <c r="K28" i="61" s="1"/>
  <c r="L28" i="61" s="1"/>
  <c r="J163" i="119"/>
  <c r="M162" i="119" s="1"/>
  <c r="M161" i="119" s="1"/>
  <c r="J243" i="122"/>
  <c r="M243" i="122" s="1"/>
  <c r="K29" i="61" s="1"/>
  <c r="L29" i="61" s="1"/>
  <c r="J322" i="119"/>
  <c r="M321" i="119" s="1"/>
  <c r="J325" i="122"/>
  <c r="M325" i="122" s="1"/>
  <c r="J142" i="122"/>
  <c r="M141" i="122" s="1"/>
  <c r="J63" i="122"/>
  <c r="M63" i="122" s="1"/>
  <c r="K25" i="61" s="1"/>
  <c r="L25" i="61" s="1"/>
  <c r="J18" i="122"/>
  <c r="M18" i="122" s="1"/>
  <c r="K24" i="61" s="1"/>
  <c r="L24" i="61" s="1"/>
  <c r="J325" i="119"/>
  <c r="M325" i="119" s="1"/>
  <c r="J142" i="119"/>
  <c r="M141" i="119" s="1"/>
  <c r="J63" i="119"/>
  <c r="M63" i="119" s="1"/>
  <c r="Q16" i="61" s="1"/>
  <c r="R16" i="61" s="1"/>
  <c r="J28" i="119"/>
  <c r="M27" i="119" s="1"/>
  <c r="M26" i="119" s="1"/>
  <c r="J187" i="122"/>
  <c r="M186" i="122" s="1"/>
  <c r="J73" i="122"/>
  <c r="M72" i="122" s="1"/>
  <c r="M71" i="122" s="1"/>
  <c r="J108" i="119"/>
  <c r="M108" i="119" s="1"/>
  <c r="J10" i="119"/>
  <c r="M10" i="119" s="1"/>
  <c r="J232" i="122"/>
  <c r="M231" i="122" s="1"/>
  <c r="J55" i="122"/>
  <c r="M55" i="122" s="1"/>
  <c r="J10" i="122"/>
  <c r="M10" i="122" s="1"/>
  <c r="J153" i="119"/>
  <c r="M153" i="119" s="1"/>
  <c r="J163" i="122"/>
  <c r="M162" i="122" s="1"/>
  <c r="M161" i="122" s="1"/>
  <c r="J100" i="119"/>
  <c r="M100" i="119" s="1"/>
  <c r="J208" i="122"/>
  <c r="M207" i="122" s="1"/>
  <c r="M206" i="122" s="1"/>
  <c r="J208" i="119"/>
  <c r="M207" i="119" s="1"/>
  <c r="M206" i="119" s="1"/>
  <c r="J385" i="70"/>
  <c r="M385" i="70" s="1"/>
  <c r="J375" i="119"/>
  <c r="M375" i="119" s="1"/>
  <c r="J385" i="119"/>
  <c r="M385" i="119" s="1"/>
  <c r="J375" i="70"/>
  <c r="J295" i="122"/>
  <c r="M295" i="122" s="1"/>
  <c r="J240" i="122"/>
  <c r="M240" i="122" s="1"/>
  <c r="J295" i="119"/>
  <c r="M295" i="119" s="1"/>
  <c r="J240" i="119"/>
  <c r="M240" i="119" s="1"/>
  <c r="J205" i="122"/>
  <c r="M205" i="122" s="1"/>
  <c r="J150" i="122"/>
  <c r="M150" i="122" s="1"/>
  <c r="J205" i="119"/>
  <c r="M205" i="119" s="1"/>
  <c r="J150" i="119"/>
  <c r="M150" i="119" s="1"/>
  <c r="J160" i="122"/>
  <c r="M160" i="122" s="1"/>
  <c r="J105" i="122"/>
  <c r="M105" i="122" s="1"/>
  <c r="J160" i="119"/>
  <c r="M160" i="119" s="1"/>
  <c r="J105" i="119"/>
  <c r="M105" i="119" s="1"/>
  <c r="J115" i="122"/>
  <c r="M115" i="122" s="1"/>
  <c r="J60" i="122"/>
  <c r="M60" i="122" s="1"/>
  <c r="J250" i="122"/>
  <c r="M250" i="122" s="1"/>
  <c r="J195" i="122"/>
  <c r="M195" i="122" s="1"/>
  <c r="J250" i="119"/>
  <c r="M250" i="119" s="1"/>
  <c r="J195" i="119"/>
  <c r="M195" i="119" s="1"/>
  <c r="J70" i="122"/>
  <c r="M70" i="122" s="1"/>
  <c r="J70" i="119"/>
  <c r="M70" i="119" s="1"/>
  <c r="J15" i="119"/>
  <c r="M15" i="119" s="1"/>
  <c r="J330" i="122"/>
  <c r="M330" i="122" s="1"/>
  <c r="J15" i="122"/>
  <c r="M15" i="122" s="1"/>
  <c r="J330" i="119"/>
  <c r="M330" i="119" s="1"/>
  <c r="J25" i="119"/>
  <c r="M25" i="119" s="1"/>
  <c r="J340" i="122"/>
  <c r="M340" i="122" s="1"/>
  <c r="J285" i="122"/>
  <c r="M285" i="122" s="1"/>
  <c r="J25" i="122"/>
  <c r="M25" i="122" s="1"/>
  <c r="J340" i="119"/>
  <c r="M340" i="119" s="1"/>
  <c r="J285" i="119"/>
  <c r="M285" i="119" s="1"/>
  <c r="J115" i="119"/>
  <c r="M115" i="119" s="1"/>
  <c r="J60" i="119"/>
  <c r="M60" i="119" s="1"/>
  <c r="E113" i="59"/>
  <c r="C113" i="59"/>
  <c r="E79" i="59"/>
  <c r="D79" i="59"/>
  <c r="D113" i="59"/>
  <c r="C79" i="59"/>
  <c r="D370" i="70"/>
  <c r="H370" i="70" s="1"/>
  <c r="D371" i="70"/>
  <c r="H371" i="70" s="1"/>
  <c r="R386" i="73"/>
  <c r="R385" i="73" s="1"/>
  <c r="R461" i="73"/>
  <c r="R460" i="73" s="1"/>
  <c r="AI324" i="72" s="1"/>
  <c r="Q461" i="73"/>
  <c r="Q460" i="73" s="1"/>
  <c r="R54" i="60" s="1"/>
  <c r="R536" i="73"/>
  <c r="R535" i="73" s="1"/>
  <c r="AI375" i="72" s="1"/>
  <c r="Q536" i="73"/>
  <c r="Q535" i="73" s="1"/>
  <c r="Q386" i="73"/>
  <c r="Q385" i="73" s="1"/>
  <c r="N386" i="73"/>
  <c r="N385" i="73" s="1"/>
  <c r="N461" i="73"/>
  <c r="N460" i="73" s="1"/>
  <c r="N536" i="73"/>
  <c r="N535" i="73" s="1"/>
  <c r="J235" i="73"/>
  <c r="J87" i="73"/>
  <c r="J73" i="116"/>
  <c r="M72" i="116" s="1"/>
  <c r="M71" i="116" s="1"/>
  <c r="J28" i="113"/>
  <c r="M27" i="113" s="1"/>
  <c r="M26" i="113" s="1"/>
  <c r="J190" i="113"/>
  <c r="M190" i="113" s="1"/>
  <c r="J253" i="113"/>
  <c r="M252" i="113" s="1"/>
  <c r="M251" i="113" s="1"/>
  <c r="J187" i="116"/>
  <c r="M186" i="116" s="1"/>
  <c r="J198" i="116"/>
  <c r="M198" i="116" s="1"/>
  <c r="J322" i="116"/>
  <c r="M321" i="116" s="1"/>
  <c r="J333" i="116"/>
  <c r="M333" i="116" s="1"/>
  <c r="J142" i="113"/>
  <c r="M141" i="113" s="1"/>
  <c r="J153" i="113"/>
  <c r="M153" i="113" s="1"/>
  <c r="J325" i="113"/>
  <c r="M325" i="113" s="1"/>
  <c r="J235" i="113"/>
  <c r="M235" i="113" s="1"/>
  <c r="J298" i="113"/>
  <c r="M297" i="113" s="1"/>
  <c r="M296" i="113" s="1"/>
  <c r="J118" i="116"/>
  <c r="M117" i="116" s="1"/>
  <c r="M116" i="116" s="1"/>
  <c r="J7" i="116"/>
  <c r="M6" i="116" s="1"/>
  <c r="J97" i="116"/>
  <c r="M96" i="116" s="1"/>
  <c r="J145" i="116"/>
  <c r="M145" i="116" s="1"/>
  <c r="J208" i="116"/>
  <c r="M207" i="116" s="1"/>
  <c r="M206" i="116" s="1"/>
  <c r="J235" i="116"/>
  <c r="M235" i="116" s="1"/>
  <c r="J277" i="116"/>
  <c r="M276" i="116" s="1"/>
  <c r="J343" i="116"/>
  <c r="M342" i="116" s="1"/>
  <c r="M341" i="116" s="1"/>
  <c r="J100" i="113"/>
  <c r="M100" i="113" s="1"/>
  <c r="J163" i="113"/>
  <c r="M162" i="113" s="1"/>
  <c r="M161" i="113" s="1"/>
  <c r="J277" i="113"/>
  <c r="M276" i="113" s="1"/>
  <c r="J288" i="113"/>
  <c r="M288" i="113" s="1"/>
  <c r="J18" i="116"/>
  <c r="M18" i="116" s="1"/>
  <c r="J55" i="116"/>
  <c r="M55" i="116" s="1"/>
  <c r="J108" i="116"/>
  <c r="M108" i="116" s="1"/>
  <c r="J288" i="116"/>
  <c r="M288" i="116" s="1"/>
  <c r="J10" i="113"/>
  <c r="M10" i="113" s="1"/>
  <c r="J52" i="113"/>
  <c r="M51" i="113" s="1"/>
  <c r="J63" i="113"/>
  <c r="M63" i="113" s="1"/>
  <c r="J28" i="116"/>
  <c r="M27" i="116" s="1"/>
  <c r="M26" i="116" s="1"/>
  <c r="J100" i="116"/>
  <c r="M100" i="116" s="1"/>
  <c r="J142" i="116"/>
  <c r="M141" i="116" s="1"/>
  <c r="J153" i="116"/>
  <c r="M153" i="116" s="1"/>
  <c r="J232" i="116"/>
  <c r="M231" i="116" s="1"/>
  <c r="J243" i="116"/>
  <c r="M243" i="116" s="1"/>
  <c r="J280" i="116"/>
  <c r="M280" i="116" s="1"/>
  <c r="J7" i="113"/>
  <c r="M6" i="113" s="1"/>
  <c r="J97" i="113"/>
  <c r="M96" i="113" s="1"/>
  <c r="J108" i="113"/>
  <c r="M108" i="113" s="1"/>
  <c r="J280" i="113"/>
  <c r="M280" i="113" s="1"/>
  <c r="J343" i="113"/>
  <c r="M342" i="113" s="1"/>
  <c r="M341" i="113" s="1"/>
  <c r="J10" i="116"/>
  <c r="M10" i="116" s="1"/>
  <c r="J52" i="116"/>
  <c r="M51" i="116" s="1"/>
  <c r="J63" i="116"/>
  <c r="M63" i="116" s="1"/>
  <c r="J163" i="116"/>
  <c r="M162" i="116" s="1"/>
  <c r="M161" i="116" s="1"/>
  <c r="J253" i="116"/>
  <c r="M252" i="116" s="1"/>
  <c r="M251" i="116" s="1"/>
  <c r="J18" i="113"/>
  <c r="M18" i="113" s="1"/>
  <c r="J55" i="113"/>
  <c r="M55" i="113" s="1"/>
  <c r="J118" i="113"/>
  <c r="M117" i="113" s="1"/>
  <c r="M116" i="113" s="1"/>
  <c r="J232" i="113"/>
  <c r="M231" i="113" s="1"/>
  <c r="J243" i="113"/>
  <c r="M243" i="113" s="1"/>
  <c r="J325" i="116"/>
  <c r="M325" i="116" s="1"/>
  <c r="J298" i="116"/>
  <c r="M297" i="116" s="1"/>
  <c r="M296" i="116" s="1"/>
  <c r="J333" i="113"/>
  <c r="M333" i="113" s="1"/>
  <c r="J73" i="113"/>
  <c r="M72" i="113" s="1"/>
  <c r="M71" i="113" s="1"/>
  <c r="J145" i="113"/>
  <c r="M145" i="113" s="1"/>
  <c r="J187" i="113"/>
  <c r="M186" i="113" s="1"/>
  <c r="J208" i="113"/>
  <c r="M207" i="113" s="1"/>
  <c r="M206" i="113" s="1"/>
  <c r="J198" i="113"/>
  <c r="M198" i="113" s="1"/>
  <c r="J190" i="116"/>
  <c r="M190" i="116" s="1"/>
  <c r="J322" i="113"/>
  <c r="M321" i="113" s="1"/>
  <c r="J154" i="116"/>
  <c r="M154" i="116" s="1"/>
  <c r="J244" i="116"/>
  <c r="M244" i="116" s="1"/>
  <c r="J281" i="116"/>
  <c r="M281" i="116" s="1"/>
  <c r="J109" i="113"/>
  <c r="M109" i="113" s="1"/>
  <c r="J200" i="113"/>
  <c r="M200" i="113" s="1"/>
  <c r="J281" i="113"/>
  <c r="M281" i="113" s="1"/>
  <c r="J291" i="113"/>
  <c r="M291" i="113" s="1"/>
  <c r="J11" i="116"/>
  <c r="M11" i="116" s="1"/>
  <c r="J21" i="116"/>
  <c r="M21" i="116" s="1"/>
  <c r="J64" i="116"/>
  <c r="M64" i="116" s="1"/>
  <c r="J101" i="116"/>
  <c r="M101" i="116" s="1"/>
  <c r="J111" i="116"/>
  <c r="M111" i="116" s="1"/>
  <c r="J291" i="116"/>
  <c r="M291" i="116" s="1"/>
  <c r="J19" i="113"/>
  <c r="M19" i="113" s="1"/>
  <c r="J56" i="113"/>
  <c r="M56" i="113" s="1"/>
  <c r="J66" i="113"/>
  <c r="M66" i="113" s="1"/>
  <c r="J244" i="113"/>
  <c r="M244" i="113" s="1"/>
  <c r="J335" i="113"/>
  <c r="M335" i="113" s="1"/>
  <c r="J245" i="113"/>
  <c r="M245" i="113" s="1"/>
  <c r="J326" i="113"/>
  <c r="M326" i="113" s="1"/>
  <c r="J336" i="113"/>
  <c r="M336" i="113" s="1"/>
  <c r="J155" i="116"/>
  <c r="M155" i="116" s="1"/>
  <c r="J245" i="116"/>
  <c r="M245" i="116" s="1"/>
  <c r="J110" i="113"/>
  <c r="M110" i="113" s="1"/>
  <c r="J191" i="113"/>
  <c r="M191" i="113" s="1"/>
  <c r="J201" i="113"/>
  <c r="M201" i="113" s="1"/>
  <c r="J65" i="116"/>
  <c r="M65" i="116" s="1"/>
  <c r="J199" i="116"/>
  <c r="M199" i="116" s="1"/>
  <c r="J334" i="116"/>
  <c r="M334" i="116" s="1"/>
  <c r="J20" i="113"/>
  <c r="M20" i="113" s="1"/>
  <c r="J154" i="113"/>
  <c r="M154" i="113" s="1"/>
  <c r="J199" i="113"/>
  <c r="M199" i="113" s="1"/>
  <c r="J290" i="113"/>
  <c r="M290" i="113" s="1"/>
  <c r="J20" i="116"/>
  <c r="M20" i="116" s="1"/>
  <c r="J110" i="116"/>
  <c r="M110" i="116" s="1"/>
  <c r="J191" i="116"/>
  <c r="M191" i="116" s="1"/>
  <c r="J201" i="116"/>
  <c r="M201" i="116" s="1"/>
  <c r="J290" i="116"/>
  <c r="M290" i="116" s="1"/>
  <c r="J326" i="116"/>
  <c r="M326" i="116" s="1"/>
  <c r="I31" i="61" s="1"/>
  <c r="J31" i="61" s="1"/>
  <c r="J336" i="116"/>
  <c r="M336" i="116" s="1"/>
  <c r="J65" i="113"/>
  <c r="M65" i="113" s="1"/>
  <c r="J146" i="113"/>
  <c r="M146" i="113" s="1"/>
  <c r="J156" i="113"/>
  <c r="M156" i="113" s="1"/>
  <c r="J334" i="113"/>
  <c r="M334" i="113" s="1"/>
  <c r="J66" i="116"/>
  <c r="M66" i="116" s="1"/>
  <c r="J200" i="116"/>
  <c r="M200" i="116" s="1"/>
  <c r="J289" i="113"/>
  <c r="M289" i="113" s="1"/>
  <c r="J11" i="113"/>
  <c r="M11" i="113" s="1"/>
  <c r="J246" i="113"/>
  <c r="M246" i="113" s="1"/>
  <c r="J156" i="116"/>
  <c r="M156" i="116" s="1"/>
  <c r="J101" i="113"/>
  <c r="M101" i="113" s="1"/>
  <c r="J236" i="113"/>
  <c r="M236" i="113" s="1"/>
  <c r="J19" i="116"/>
  <c r="M19" i="116" s="1"/>
  <c r="J56" i="116"/>
  <c r="M56" i="116" s="1"/>
  <c r="J155" i="113"/>
  <c r="M155" i="113" s="1"/>
  <c r="J21" i="113"/>
  <c r="M21" i="113" s="1"/>
  <c r="J64" i="113"/>
  <c r="M64" i="113" s="1"/>
  <c r="J236" i="116"/>
  <c r="M236" i="116" s="1"/>
  <c r="J335" i="116"/>
  <c r="M335" i="116" s="1"/>
  <c r="J111" i="113"/>
  <c r="M111" i="113" s="1"/>
  <c r="J109" i="116"/>
  <c r="M109" i="116" s="1"/>
  <c r="J146" i="116"/>
  <c r="M146" i="116" s="1"/>
  <c r="J289" i="116"/>
  <c r="M289" i="116" s="1"/>
  <c r="J246" i="116"/>
  <c r="M246" i="116" s="1"/>
  <c r="J195" i="113"/>
  <c r="M195" i="113" s="1"/>
  <c r="J205" i="113"/>
  <c r="M205" i="113" s="1"/>
  <c r="J330" i="113"/>
  <c r="M330" i="113" s="1"/>
  <c r="J340" i="113"/>
  <c r="M340" i="113" s="1"/>
  <c r="J150" i="116"/>
  <c r="M150" i="116" s="1"/>
  <c r="J160" i="116"/>
  <c r="M160" i="116" s="1"/>
  <c r="J240" i="116"/>
  <c r="M240" i="116" s="1"/>
  <c r="J250" i="116"/>
  <c r="M250" i="116" s="1"/>
  <c r="J105" i="113"/>
  <c r="M105" i="113" s="1"/>
  <c r="J115" i="113"/>
  <c r="M115" i="113" s="1"/>
  <c r="J60" i="116"/>
  <c r="M60" i="116" s="1"/>
  <c r="J70" i="116"/>
  <c r="M70" i="116" s="1"/>
  <c r="J15" i="113"/>
  <c r="M15" i="113" s="1"/>
  <c r="J25" i="113"/>
  <c r="M25" i="113" s="1"/>
  <c r="J240" i="113"/>
  <c r="M240" i="113" s="1"/>
  <c r="J250" i="113"/>
  <c r="M250" i="113" s="1"/>
  <c r="J285" i="116"/>
  <c r="M285" i="116" s="1"/>
  <c r="J285" i="113"/>
  <c r="M285" i="113" s="1"/>
  <c r="J295" i="113"/>
  <c r="M295" i="113" s="1"/>
  <c r="J15" i="116"/>
  <c r="M15" i="116" s="1"/>
  <c r="J25" i="116"/>
  <c r="M25" i="116" s="1"/>
  <c r="J105" i="116"/>
  <c r="M105" i="116" s="1"/>
  <c r="J115" i="116"/>
  <c r="M115" i="116" s="1"/>
  <c r="M123" i="116" s="1"/>
  <c r="J295" i="116"/>
  <c r="M295" i="116" s="1"/>
  <c r="J60" i="113"/>
  <c r="M60" i="113" s="1"/>
  <c r="J70" i="113"/>
  <c r="M70" i="113" s="1"/>
  <c r="J205" i="116"/>
  <c r="M205" i="116" s="1"/>
  <c r="J340" i="116"/>
  <c r="M340" i="116" s="1"/>
  <c r="J160" i="113"/>
  <c r="M160" i="113" s="1"/>
  <c r="J150" i="113"/>
  <c r="M150" i="113" s="1"/>
  <c r="J195" i="116"/>
  <c r="M195" i="116" s="1"/>
  <c r="J330" i="116"/>
  <c r="M330" i="116" s="1"/>
  <c r="B7" i="14"/>
  <c r="B11" i="14"/>
  <c r="B6" i="14"/>
  <c r="B4" i="14"/>
  <c r="P88" i="111"/>
  <c r="J4" i="111"/>
  <c r="L4" i="111"/>
  <c r="K4" i="111"/>
  <c r="E4" i="55"/>
  <c r="I533" i="73"/>
  <c r="U600" i="73"/>
  <c r="U596" i="73"/>
  <c r="U592" i="73"/>
  <c r="U588" i="73"/>
  <c r="U584" i="73"/>
  <c r="U580" i="73"/>
  <c r="U576" i="73"/>
  <c r="U572" i="73"/>
  <c r="U568" i="73"/>
  <c r="U564" i="73"/>
  <c r="U560" i="73"/>
  <c r="U556" i="73"/>
  <c r="U552" i="73"/>
  <c r="U548" i="73"/>
  <c r="J599" i="73"/>
  <c r="J595" i="73"/>
  <c r="J591" i="73"/>
  <c r="J587" i="73"/>
  <c r="J583" i="73"/>
  <c r="J579" i="73"/>
  <c r="J575" i="73"/>
  <c r="J571" i="73"/>
  <c r="J567" i="73"/>
  <c r="J563" i="73"/>
  <c r="J559" i="73"/>
  <c r="J555" i="73"/>
  <c r="J551" i="73"/>
  <c r="J547" i="73"/>
  <c r="J543" i="73"/>
  <c r="J539" i="73"/>
  <c r="J535" i="73"/>
  <c r="J531" i="73"/>
  <c r="J527" i="73"/>
  <c r="U598" i="73"/>
  <c r="U594" i="73"/>
  <c r="U590" i="73"/>
  <c r="U586" i="73"/>
  <c r="U582" i="73"/>
  <c r="U578" i="73"/>
  <c r="U574" i="73"/>
  <c r="U570" i="73"/>
  <c r="U566" i="73"/>
  <c r="U562" i="73"/>
  <c r="U558" i="73"/>
  <c r="U554" i="73"/>
  <c r="U550" i="73"/>
  <c r="J597" i="73"/>
  <c r="J589" i="73"/>
  <c r="J581" i="73"/>
  <c r="J573" i="73"/>
  <c r="J561" i="73"/>
  <c r="J549" i="73"/>
  <c r="J541" i="73"/>
  <c r="J533" i="73"/>
  <c r="J600" i="73"/>
  <c r="J592" i="73"/>
  <c r="J584" i="73"/>
  <c r="J576" i="73"/>
  <c r="J568" i="73"/>
  <c r="J560" i="73"/>
  <c r="J552" i="73"/>
  <c r="J544" i="73"/>
  <c r="J536" i="73"/>
  <c r="J528" i="73"/>
  <c r="U563" i="73"/>
  <c r="U547" i="73"/>
  <c r="J598" i="73"/>
  <c r="J594" i="73"/>
  <c r="J590" i="73"/>
  <c r="J586" i="73"/>
  <c r="J582" i="73"/>
  <c r="J578" i="73"/>
  <c r="J574" i="73"/>
  <c r="J570" i="73"/>
  <c r="J566" i="73"/>
  <c r="J562" i="73"/>
  <c r="J558" i="73"/>
  <c r="J554" i="73"/>
  <c r="J550" i="73"/>
  <c r="J546" i="73"/>
  <c r="J542" i="73"/>
  <c r="J538" i="73"/>
  <c r="J534" i="73"/>
  <c r="J530" i="73"/>
  <c r="J526" i="73"/>
  <c r="U597" i="73"/>
  <c r="U593" i="73"/>
  <c r="U589" i="73"/>
  <c r="U585" i="73"/>
  <c r="U581" i="73"/>
  <c r="U577" i="73"/>
  <c r="U573" i="73"/>
  <c r="U569" i="73"/>
  <c r="U565" i="73"/>
  <c r="U561" i="73"/>
  <c r="U557" i="73"/>
  <c r="U553" i="73"/>
  <c r="U549" i="73"/>
  <c r="J593" i="73"/>
  <c r="J585" i="73"/>
  <c r="J577" i="73"/>
  <c r="J569" i="73"/>
  <c r="J565" i="73"/>
  <c r="J557" i="73"/>
  <c r="J553" i="73"/>
  <c r="J545" i="73"/>
  <c r="J537" i="73"/>
  <c r="J529" i="73"/>
  <c r="J596" i="73"/>
  <c r="J588" i="73"/>
  <c r="J580" i="73"/>
  <c r="J572" i="73"/>
  <c r="J564" i="73"/>
  <c r="J556" i="73"/>
  <c r="J548" i="73"/>
  <c r="J540" i="73"/>
  <c r="J532" i="73"/>
  <c r="U599" i="73"/>
  <c r="U595" i="73"/>
  <c r="U591" i="73"/>
  <c r="U587" i="73"/>
  <c r="U583" i="73"/>
  <c r="U579" i="73"/>
  <c r="U575" i="73"/>
  <c r="U571" i="73"/>
  <c r="U567" i="73"/>
  <c r="U559" i="73"/>
  <c r="U555" i="73"/>
  <c r="U551" i="73"/>
  <c r="AA137" i="72"/>
  <c r="D132" i="70"/>
  <c r="L132" i="70" s="1"/>
  <c r="E59" i="72"/>
  <c r="AA340" i="72"/>
  <c r="AA289" i="72"/>
  <c r="E212" i="72"/>
  <c r="E364" i="72"/>
  <c r="AA86" i="72"/>
  <c r="AA390" i="72"/>
  <c r="S30" i="1"/>
  <c r="M17" i="18" s="1"/>
  <c r="AA239" i="72"/>
  <c r="D312" i="70"/>
  <c r="L312" i="70" s="1"/>
  <c r="D267" i="70"/>
  <c r="L267" i="70" s="1"/>
  <c r="O85" i="73"/>
  <c r="E161" i="72"/>
  <c r="AA188" i="72"/>
  <c r="K178" i="70"/>
  <c r="H335" i="70"/>
  <c r="AB93" i="73"/>
  <c r="N81" i="73" s="1"/>
  <c r="AB318" i="73"/>
  <c r="N306" i="73" s="1"/>
  <c r="AB18" i="73"/>
  <c r="N6" i="73" s="1"/>
  <c r="N231" i="73"/>
  <c r="J195" i="70"/>
  <c r="J340" i="70"/>
  <c r="J60" i="70"/>
  <c r="J205" i="70"/>
  <c r="J240" i="70"/>
  <c r="J105" i="70"/>
  <c r="J70" i="70"/>
  <c r="J250" i="70"/>
  <c r="J285" i="70"/>
  <c r="J115" i="70"/>
  <c r="J150" i="70"/>
  <c r="J295" i="70"/>
  <c r="J330" i="70"/>
  <c r="J160" i="70"/>
  <c r="S27" i="1"/>
  <c r="L15" i="18"/>
  <c r="L13" i="18"/>
  <c r="L16" i="18"/>
  <c r="K18" i="73"/>
  <c r="K19" i="73" s="1"/>
  <c r="K20" i="73" s="1"/>
  <c r="K21" i="73" s="1"/>
  <c r="K22" i="73" s="1"/>
  <c r="K23" i="73" s="1"/>
  <c r="K24" i="73" s="1"/>
  <c r="K25" i="73" s="1"/>
  <c r="D27" i="3"/>
  <c r="J34" i="61"/>
  <c r="F32" i="61"/>
  <c r="J426" i="73"/>
  <c r="U427" i="73"/>
  <c r="U401" i="73"/>
  <c r="J427" i="73"/>
  <c r="J401" i="73"/>
  <c r="U402" i="73"/>
  <c r="J402" i="73"/>
  <c r="U426" i="73"/>
  <c r="U252" i="73"/>
  <c r="U277" i="73"/>
  <c r="J252" i="73"/>
  <c r="J277" i="73"/>
  <c r="U251" i="73"/>
  <c r="U276" i="73"/>
  <c r="J251" i="73"/>
  <c r="J276" i="73"/>
  <c r="U102" i="73"/>
  <c r="U127" i="73"/>
  <c r="J102" i="73"/>
  <c r="J127" i="73"/>
  <c r="U101" i="73"/>
  <c r="U126" i="73"/>
  <c r="J101" i="73"/>
  <c r="J126" i="73"/>
  <c r="P160" i="73"/>
  <c r="Y317" i="73"/>
  <c r="Q304" i="73" s="1"/>
  <c r="E13" i="13" s="1"/>
  <c r="U295" i="73"/>
  <c r="J299" i="73"/>
  <c r="U299" i="73"/>
  <c r="J450" i="73"/>
  <c r="U450" i="73"/>
  <c r="I76" i="73"/>
  <c r="I80" i="73"/>
  <c r="I84" i="73"/>
  <c r="I228" i="73"/>
  <c r="I232" i="73"/>
  <c r="I235" i="73"/>
  <c r="I376" i="73"/>
  <c r="I380" i="73"/>
  <c r="I384" i="73"/>
  <c r="I528" i="73"/>
  <c r="I532" i="73"/>
  <c r="I535" i="73"/>
  <c r="J295" i="73"/>
  <c r="J298" i="73"/>
  <c r="U298" i="73"/>
  <c r="U449" i="73"/>
  <c r="I79" i="73"/>
  <c r="I83" i="73"/>
  <c r="I227" i="73"/>
  <c r="I231" i="73"/>
  <c r="I236" i="73"/>
  <c r="I379" i="73"/>
  <c r="I383" i="73"/>
  <c r="I527" i="73"/>
  <c r="I531" i="73"/>
  <c r="I536" i="73"/>
  <c r="J297" i="73"/>
  <c r="U297" i="73"/>
  <c r="J449" i="73"/>
  <c r="I78" i="73"/>
  <c r="I82" i="73"/>
  <c r="I85" i="73"/>
  <c r="I226" i="73"/>
  <c r="I230" i="73"/>
  <c r="I234" i="73"/>
  <c r="I378" i="73"/>
  <c r="I382" i="73"/>
  <c r="I385" i="73"/>
  <c r="I526" i="73"/>
  <c r="I530" i="73"/>
  <c r="I534" i="73"/>
  <c r="J296" i="73"/>
  <c r="U296" i="73"/>
  <c r="J300" i="73"/>
  <c r="U300" i="73"/>
  <c r="I77" i="73"/>
  <c r="I81" i="73"/>
  <c r="I86" i="73"/>
  <c r="I229" i="73"/>
  <c r="I233" i="73"/>
  <c r="I377" i="73"/>
  <c r="I381" i="73"/>
  <c r="I386" i="73"/>
  <c r="I529" i="73"/>
  <c r="K375" i="72"/>
  <c r="E367" i="72"/>
  <c r="H317" i="70"/>
  <c r="N360" i="70" s="1"/>
  <c r="J246" i="73"/>
  <c r="J249" i="73"/>
  <c r="U249" i="73"/>
  <c r="J255" i="73"/>
  <c r="U255" i="73"/>
  <c r="J259" i="73"/>
  <c r="U259" i="73"/>
  <c r="J263" i="73"/>
  <c r="U263" i="73"/>
  <c r="J267" i="73"/>
  <c r="U267" i="73"/>
  <c r="J271" i="73"/>
  <c r="U271" i="73"/>
  <c r="J275" i="73"/>
  <c r="U275" i="73"/>
  <c r="J281" i="73"/>
  <c r="U281" i="73"/>
  <c r="J285" i="73"/>
  <c r="U285" i="73"/>
  <c r="J289" i="73"/>
  <c r="U289" i="73"/>
  <c r="J293" i="73"/>
  <c r="U293" i="73"/>
  <c r="J248" i="73"/>
  <c r="U248" i="73"/>
  <c r="J254" i="73"/>
  <c r="U254" i="73"/>
  <c r="J258" i="73"/>
  <c r="U258" i="73"/>
  <c r="J262" i="73"/>
  <c r="U262" i="73"/>
  <c r="J266" i="73"/>
  <c r="U266" i="73"/>
  <c r="J270" i="73"/>
  <c r="U270" i="73"/>
  <c r="J274" i="73"/>
  <c r="U274" i="73"/>
  <c r="J280" i="73"/>
  <c r="U280" i="73"/>
  <c r="J284" i="73"/>
  <c r="U284" i="73"/>
  <c r="J288" i="73"/>
  <c r="U288" i="73"/>
  <c r="J292" i="73"/>
  <c r="U292" i="73"/>
  <c r="J247" i="73"/>
  <c r="U247" i="73"/>
  <c r="J253" i="73"/>
  <c r="U253" i="73"/>
  <c r="J257" i="73"/>
  <c r="U257" i="73"/>
  <c r="J261" i="73"/>
  <c r="U261" i="73"/>
  <c r="J265" i="73"/>
  <c r="U265" i="73"/>
  <c r="J269" i="73"/>
  <c r="U269" i="73"/>
  <c r="J273" i="73"/>
  <c r="U273" i="73"/>
  <c r="J279" i="73"/>
  <c r="U279" i="73"/>
  <c r="J283" i="73"/>
  <c r="U283" i="73"/>
  <c r="J287" i="73"/>
  <c r="U287" i="73"/>
  <c r="J291" i="73"/>
  <c r="U291" i="73"/>
  <c r="U246" i="73"/>
  <c r="J250" i="73"/>
  <c r="U250" i="73"/>
  <c r="J256" i="73"/>
  <c r="U256" i="73"/>
  <c r="J260" i="73"/>
  <c r="U260" i="73"/>
  <c r="J264" i="73"/>
  <c r="U264" i="73"/>
  <c r="J268" i="73"/>
  <c r="U268" i="73"/>
  <c r="J272" i="73"/>
  <c r="U272" i="73"/>
  <c r="J278" i="73"/>
  <c r="U278" i="73"/>
  <c r="J282" i="73"/>
  <c r="U282" i="73"/>
  <c r="J286" i="73"/>
  <c r="U286" i="73"/>
  <c r="J290" i="73"/>
  <c r="U290" i="73"/>
  <c r="J294" i="73"/>
  <c r="U294" i="73"/>
  <c r="Q236" i="73"/>
  <c r="Q235" i="73" s="1"/>
  <c r="J228" i="73"/>
  <c r="J232" i="73"/>
  <c r="J238" i="73"/>
  <c r="J242" i="73"/>
  <c r="J377" i="73"/>
  <c r="J381" i="73"/>
  <c r="J387" i="73"/>
  <c r="J391" i="73"/>
  <c r="J395" i="73"/>
  <c r="J77" i="73"/>
  <c r="J81" i="73"/>
  <c r="E62" i="72"/>
  <c r="U150" i="73"/>
  <c r="J150" i="73"/>
  <c r="U146" i="73"/>
  <c r="J146" i="73"/>
  <c r="U142" i="73"/>
  <c r="J142" i="73"/>
  <c r="U138" i="73"/>
  <c r="J138" i="73"/>
  <c r="U134" i="73"/>
  <c r="J134" i="73"/>
  <c r="U130" i="73"/>
  <c r="J130" i="73"/>
  <c r="U124" i="73"/>
  <c r="J124" i="73"/>
  <c r="U120" i="73"/>
  <c r="J120" i="73"/>
  <c r="U116" i="73"/>
  <c r="J116" i="73"/>
  <c r="U112" i="73"/>
  <c r="J112" i="73"/>
  <c r="U108" i="73"/>
  <c r="J108" i="73"/>
  <c r="U104" i="73"/>
  <c r="J104" i="73"/>
  <c r="U98" i="73"/>
  <c r="J98" i="73"/>
  <c r="J96" i="73"/>
  <c r="U95" i="73"/>
  <c r="U91" i="73"/>
  <c r="U87" i="73"/>
  <c r="U81" i="73"/>
  <c r="U77" i="73"/>
  <c r="J95" i="73"/>
  <c r="J91" i="73"/>
  <c r="U147" i="73"/>
  <c r="J147" i="73"/>
  <c r="U143" i="73"/>
  <c r="J143" i="73"/>
  <c r="U139" i="73"/>
  <c r="J139" i="73"/>
  <c r="U135" i="73"/>
  <c r="J135" i="73"/>
  <c r="U131" i="73"/>
  <c r="J131" i="73"/>
  <c r="U125" i="73"/>
  <c r="J125" i="73"/>
  <c r="U121" i="73"/>
  <c r="J121" i="73"/>
  <c r="U117" i="73"/>
  <c r="J117" i="73"/>
  <c r="U113" i="73"/>
  <c r="J113" i="73"/>
  <c r="U109" i="73"/>
  <c r="J109" i="73"/>
  <c r="U105" i="73"/>
  <c r="J105" i="73"/>
  <c r="U99" i="73"/>
  <c r="J99" i="73"/>
  <c r="U96" i="73"/>
  <c r="U86" i="73"/>
  <c r="U92" i="73"/>
  <c r="U88" i="73"/>
  <c r="U82" i="73"/>
  <c r="U78" i="73"/>
  <c r="J86" i="73"/>
  <c r="J92" i="73"/>
  <c r="U148" i="73"/>
  <c r="J148" i="73"/>
  <c r="U144" i="73"/>
  <c r="J144" i="73"/>
  <c r="U140" i="73"/>
  <c r="J140" i="73"/>
  <c r="U136" i="73"/>
  <c r="J136" i="73"/>
  <c r="U132" i="73"/>
  <c r="J132" i="73"/>
  <c r="U128" i="73"/>
  <c r="J128" i="73"/>
  <c r="U122" i="73"/>
  <c r="J122" i="73"/>
  <c r="U118" i="73"/>
  <c r="J118" i="73"/>
  <c r="U114" i="73"/>
  <c r="J114" i="73"/>
  <c r="U110" i="73"/>
  <c r="J110" i="73"/>
  <c r="U106" i="73"/>
  <c r="J106" i="73"/>
  <c r="U100" i="73"/>
  <c r="J100" i="73"/>
  <c r="J97" i="73"/>
  <c r="E5" i="14"/>
  <c r="A5" i="14" s="1"/>
  <c r="U85" i="73"/>
  <c r="U93" i="73"/>
  <c r="U89" i="73"/>
  <c r="U83" i="73"/>
  <c r="U79" i="73"/>
  <c r="J85" i="73"/>
  <c r="J93" i="73"/>
  <c r="U149" i="73"/>
  <c r="J149" i="73"/>
  <c r="U145" i="73"/>
  <c r="J145" i="73"/>
  <c r="U141" i="73"/>
  <c r="J141" i="73"/>
  <c r="U137" i="73"/>
  <c r="J137" i="73"/>
  <c r="U133" i="73"/>
  <c r="J133" i="73"/>
  <c r="U129" i="73"/>
  <c r="J129" i="73"/>
  <c r="U123" i="73"/>
  <c r="J123" i="73"/>
  <c r="U119" i="73"/>
  <c r="J119" i="73"/>
  <c r="U115" i="73"/>
  <c r="J115" i="73"/>
  <c r="U111" i="73"/>
  <c r="J111" i="73"/>
  <c r="U107" i="73"/>
  <c r="J107" i="73"/>
  <c r="U103" i="73"/>
  <c r="J103" i="73"/>
  <c r="U97" i="73"/>
  <c r="U94" i="73"/>
  <c r="U90" i="73"/>
  <c r="U84" i="73"/>
  <c r="U80" i="73"/>
  <c r="U76" i="73"/>
  <c r="J94" i="73"/>
  <c r="N61" i="60"/>
  <c r="P61" i="60" s="1"/>
  <c r="M61" i="60" s="1"/>
  <c r="I60" i="111"/>
  <c r="H60" i="111" s="1"/>
  <c r="I59" i="111"/>
  <c r="H59" i="111" s="1"/>
  <c r="N60" i="60"/>
  <c r="P60" i="60" s="1"/>
  <c r="M60" i="60" s="1"/>
  <c r="I58" i="111"/>
  <c r="H58" i="111" s="1"/>
  <c r="N59" i="60"/>
  <c r="P59" i="60" s="1"/>
  <c r="M59" i="60" s="1"/>
  <c r="I57" i="111"/>
  <c r="H57" i="111" s="1"/>
  <c r="N58" i="60"/>
  <c r="P58" i="60" s="1"/>
  <c r="M58" i="60" s="1"/>
  <c r="N57" i="60"/>
  <c r="P57" i="60" s="1"/>
  <c r="M57" i="60" s="1"/>
  <c r="I56" i="111"/>
  <c r="H56" i="111" s="1"/>
  <c r="I55" i="111"/>
  <c r="H55" i="111" s="1"/>
  <c r="N56" i="60"/>
  <c r="P56" i="60" s="1"/>
  <c r="M56" i="60" s="1"/>
  <c r="I54" i="111"/>
  <c r="H54" i="111" s="1"/>
  <c r="N55" i="60"/>
  <c r="P55" i="60" s="1"/>
  <c r="M55" i="60" s="1"/>
  <c r="E64" i="55"/>
  <c r="E184" i="55"/>
  <c r="E304" i="55"/>
  <c r="E424" i="55"/>
  <c r="J227" i="73"/>
  <c r="J231" i="73"/>
  <c r="J237" i="73"/>
  <c r="J241" i="73"/>
  <c r="J245" i="73"/>
  <c r="J376" i="73"/>
  <c r="J380" i="73"/>
  <c r="J384" i="73"/>
  <c r="J390" i="73"/>
  <c r="J76" i="73"/>
  <c r="J80" i="73"/>
  <c r="J84" i="73"/>
  <c r="J90" i="73"/>
  <c r="U445" i="73"/>
  <c r="J445" i="73"/>
  <c r="U441" i="73"/>
  <c r="J441" i="73"/>
  <c r="U437" i="73"/>
  <c r="J437" i="73"/>
  <c r="U433" i="73"/>
  <c r="J433" i="73"/>
  <c r="U429" i="73"/>
  <c r="J429" i="73"/>
  <c r="U423" i="73"/>
  <c r="J423" i="73"/>
  <c r="U419" i="73"/>
  <c r="J419" i="73"/>
  <c r="U415" i="73"/>
  <c r="J415" i="73"/>
  <c r="U411" i="73"/>
  <c r="J411" i="73"/>
  <c r="U407" i="73"/>
  <c r="J407" i="73"/>
  <c r="U403" i="73"/>
  <c r="J403" i="73"/>
  <c r="U397" i="73"/>
  <c r="J397" i="73"/>
  <c r="U446" i="73"/>
  <c r="J446" i="73"/>
  <c r="U442" i="73"/>
  <c r="J442" i="73"/>
  <c r="U438" i="73"/>
  <c r="J438" i="73"/>
  <c r="U434" i="73"/>
  <c r="J434" i="73"/>
  <c r="U430" i="73"/>
  <c r="J430" i="73"/>
  <c r="U424" i="73"/>
  <c r="J424" i="73"/>
  <c r="U420" i="73"/>
  <c r="J420" i="73"/>
  <c r="U416" i="73"/>
  <c r="J416" i="73"/>
  <c r="U412" i="73"/>
  <c r="J412" i="73"/>
  <c r="U408" i="73"/>
  <c r="J408" i="73"/>
  <c r="U404" i="73"/>
  <c r="J404" i="73"/>
  <c r="U398" i="73"/>
  <c r="J398" i="73"/>
  <c r="U447" i="73"/>
  <c r="J447" i="73"/>
  <c r="U443" i="73"/>
  <c r="J443" i="73"/>
  <c r="U439" i="73"/>
  <c r="J439" i="73"/>
  <c r="U435" i="73"/>
  <c r="J435" i="73"/>
  <c r="U431" i="73"/>
  <c r="J431" i="73"/>
  <c r="U425" i="73"/>
  <c r="J425" i="73"/>
  <c r="U421" i="73"/>
  <c r="J421" i="73"/>
  <c r="U417" i="73"/>
  <c r="J417" i="73"/>
  <c r="U413" i="73"/>
  <c r="J413" i="73"/>
  <c r="U409" i="73"/>
  <c r="J409" i="73"/>
  <c r="U405" i="73"/>
  <c r="J405" i="73"/>
  <c r="U399" i="73"/>
  <c r="J399" i="73"/>
  <c r="J396" i="73"/>
  <c r="E9" i="14"/>
  <c r="A9" i="14" s="1"/>
  <c r="U448" i="73"/>
  <c r="J448" i="73"/>
  <c r="U444" i="73"/>
  <c r="J444" i="73"/>
  <c r="U440" i="73"/>
  <c r="J440" i="73"/>
  <c r="U436" i="73"/>
  <c r="J436" i="73"/>
  <c r="U432" i="73"/>
  <c r="J432" i="73"/>
  <c r="U428" i="73"/>
  <c r="J428" i="73"/>
  <c r="U422" i="73"/>
  <c r="J422" i="73"/>
  <c r="U418" i="73"/>
  <c r="J418" i="73"/>
  <c r="U414" i="73"/>
  <c r="J414" i="73"/>
  <c r="U410" i="73"/>
  <c r="J410" i="73"/>
  <c r="U406" i="73"/>
  <c r="J406" i="73"/>
  <c r="U400" i="73"/>
  <c r="J400" i="73"/>
  <c r="J226" i="73"/>
  <c r="J230" i="73"/>
  <c r="J234" i="73"/>
  <c r="J240" i="73"/>
  <c r="J244" i="73"/>
  <c r="J379" i="73"/>
  <c r="J383" i="73"/>
  <c r="J389" i="73"/>
  <c r="J393" i="73"/>
  <c r="J385" i="73"/>
  <c r="J79" i="73"/>
  <c r="J83" i="73"/>
  <c r="J89" i="73"/>
  <c r="U245" i="73"/>
  <c r="U241" i="73"/>
  <c r="U237" i="73"/>
  <c r="U231" i="73"/>
  <c r="U227" i="73"/>
  <c r="U242" i="73"/>
  <c r="U238" i="73"/>
  <c r="U232" i="73"/>
  <c r="U228" i="73"/>
  <c r="E7" i="14"/>
  <c r="A7" i="14" s="1"/>
  <c r="U236" i="73"/>
  <c r="U243" i="73"/>
  <c r="U239" i="73"/>
  <c r="U233" i="73"/>
  <c r="U229" i="73"/>
  <c r="U235" i="73"/>
  <c r="U244" i="73"/>
  <c r="U240" i="73"/>
  <c r="U234" i="73"/>
  <c r="U230" i="73"/>
  <c r="U226" i="73"/>
  <c r="Y167" i="73"/>
  <c r="Q154" i="73" s="1"/>
  <c r="I22" i="111"/>
  <c r="H22" i="111" s="1"/>
  <c r="N23" i="60"/>
  <c r="E11" i="14"/>
  <c r="A11" i="14" s="1"/>
  <c r="I44" i="111"/>
  <c r="H44" i="111" s="1"/>
  <c r="N45" i="60"/>
  <c r="P45" i="60" s="1"/>
  <c r="M45" i="60" s="1"/>
  <c r="N44" i="60"/>
  <c r="P44" i="60" s="1"/>
  <c r="M44" i="60" s="1"/>
  <c r="I43" i="111"/>
  <c r="H43" i="111" s="1"/>
  <c r="I42" i="111"/>
  <c r="H42" i="111" s="1"/>
  <c r="N43" i="60"/>
  <c r="P43" i="60" s="1"/>
  <c r="M43" i="60" s="1"/>
  <c r="I41" i="111"/>
  <c r="H41" i="111" s="1"/>
  <c r="N42" i="60"/>
  <c r="P42" i="60" s="1"/>
  <c r="M42" i="60" s="1"/>
  <c r="I40" i="111"/>
  <c r="H40" i="111" s="1"/>
  <c r="N41" i="60"/>
  <c r="P41" i="60" s="1"/>
  <c r="M41" i="60" s="1"/>
  <c r="N40" i="60"/>
  <c r="P40" i="60" s="1"/>
  <c r="M40" i="60" s="1"/>
  <c r="I39" i="111"/>
  <c r="H39" i="111" s="1"/>
  <c r="I38" i="111"/>
  <c r="H38" i="111" s="1"/>
  <c r="N39" i="60"/>
  <c r="P39" i="60" s="1"/>
  <c r="M39" i="60" s="1"/>
  <c r="J229" i="73"/>
  <c r="J233" i="73"/>
  <c r="J239" i="73"/>
  <c r="J243" i="73"/>
  <c r="J236" i="73"/>
  <c r="J378" i="73"/>
  <c r="J382" i="73"/>
  <c r="J388" i="73"/>
  <c r="J392" i="73"/>
  <c r="J386" i="73"/>
  <c r="J78" i="73"/>
  <c r="J82" i="73"/>
  <c r="J88" i="73"/>
  <c r="M222" i="70"/>
  <c r="L208" i="70" s="1"/>
  <c r="Q311" i="73"/>
  <c r="Q310" i="73" s="1"/>
  <c r="D216" i="138" s="1"/>
  <c r="R311" i="73"/>
  <c r="R310" i="73" s="1"/>
  <c r="AI223" i="72" s="1"/>
  <c r="N311" i="73"/>
  <c r="N310" i="73" s="1"/>
  <c r="T156" i="73"/>
  <c r="P310" i="73"/>
  <c r="O310" i="73"/>
  <c r="Q161" i="73"/>
  <c r="Q160" i="73" s="1"/>
  <c r="K222" i="70"/>
  <c r="X5" i="13"/>
  <c r="X7" i="13"/>
  <c r="X9" i="13"/>
  <c r="X11" i="13"/>
  <c r="X13" i="13"/>
  <c r="X15" i="13"/>
  <c r="X17" i="13"/>
  <c r="X19" i="13"/>
  <c r="U5" i="13"/>
  <c r="U7" i="13"/>
  <c r="U9" i="13"/>
  <c r="U11" i="13"/>
  <c r="U13" i="13"/>
  <c r="U15" i="13"/>
  <c r="U17" i="13"/>
  <c r="U19" i="13"/>
  <c r="W5" i="13"/>
  <c r="W7" i="13"/>
  <c r="W9" i="13"/>
  <c r="W11" i="13"/>
  <c r="W13" i="13"/>
  <c r="W15" i="13"/>
  <c r="W17" i="13"/>
  <c r="W19" i="13"/>
  <c r="T5" i="13"/>
  <c r="T7" i="13"/>
  <c r="T9" i="13"/>
  <c r="T11" i="13"/>
  <c r="T13" i="13"/>
  <c r="T15" i="13"/>
  <c r="T17" i="13"/>
  <c r="T19" i="13"/>
  <c r="V5" i="13"/>
  <c r="V7" i="13"/>
  <c r="V9" i="13"/>
  <c r="V11" i="13"/>
  <c r="V13" i="13"/>
  <c r="V15" i="13"/>
  <c r="V17" i="13"/>
  <c r="V19" i="13"/>
  <c r="S5" i="13"/>
  <c r="S7" i="13"/>
  <c r="S9" i="13"/>
  <c r="S11" i="13"/>
  <c r="S13" i="13"/>
  <c r="S15" i="13"/>
  <c r="S17" i="13"/>
  <c r="S19" i="13"/>
  <c r="Y5" i="13"/>
  <c r="Y7" i="13"/>
  <c r="Y9" i="13"/>
  <c r="Y11" i="13"/>
  <c r="Y13" i="13"/>
  <c r="Y15" i="13"/>
  <c r="Y17" i="13"/>
  <c r="Y19" i="13"/>
  <c r="K268" i="70"/>
  <c r="K359" i="70"/>
  <c r="M269" i="70"/>
  <c r="L253" i="70" s="1"/>
  <c r="K267" i="70"/>
  <c r="H12" i="111"/>
  <c r="H8" i="111"/>
  <c r="H5" i="111"/>
  <c r="H7" i="111"/>
  <c r="H9" i="111"/>
  <c r="H11" i="111"/>
  <c r="H10" i="111"/>
  <c r="H6" i="111"/>
  <c r="H65" i="111"/>
  <c r="H61" i="111"/>
  <c r="H53" i="111"/>
  <c r="H49" i="111"/>
  <c r="H45" i="111"/>
  <c r="H37" i="111"/>
  <c r="H33" i="111"/>
  <c r="H29" i="111"/>
  <c r="H25" i="111"/>
  <c r="H21" i="111"/>
  <c r="H17" i="111"/>
  <c r="H13" i="111"/>
  <c r="H66" i="111"/>
  <c r="H62" i="111"/>
  <c r="G62" i="59" s="1"/>
  <c r="H50" i="111"/>
  <c r="H46" i="111"/>
  <c r="H34" i="111"/>
  <c r="H30" i="111"/>
  <c r="H26" i="111"/>
  <c r="H18" i="111"/>
  <c r="H14" i="111"/>
  <c r="H67" i="111"/>
  <c r="H63" i="111"/>
  <c r="H51" i="111"/>
  <c r="H47" i="111"/>
  <c r="H35" i="111"/>
  <c r="H31" i="111"/>
  <c r="H27" i="111"/>
  <c r="H23" i="111"/>
  <c r="H19" i="111"/>
  <c r="H15" i="111"/>
  <c r="H68" i="111"/>
  <c r="H64" i="111"/>
  <c r="H52" i="111"/>
  <c r="H48" i="111"/>
  <c r="H36" i="111"/>
  <c r="H32" i="111"/>
  <c r="H28" i="111"/>
  <c r="H24" i="111"/>
  <c r="H20" i="111"/>
  <c r="H16" i="111"/>
  <c r="A66" i="60"/>
  <c r="A65" i="60"/>
  <c r="A69" i="60"/>
  <c r="A64" i="60"/>
  <c r="A68" i="60"/>
  <c r="A67" i="60"/>
  <c r="A48" i="60"/>
  <c r="A50" i="60"/>
  <c r="A47" i="60"/>
  <c r="A51" i="60"/>
  <c r="A49" i="60"/>
  <c r="A53" i="60"/>
  <c r="A52" i="60"/>
  <c r="A36" i="60"/>
  <c r="A35" i="60"/>
  <c r="A34" i="60"/>
  <c r="A37" i="60"/>
  <c r="A24" i="60"/>
  <c r="A26" i="60"/>
  <c r="A28" i="60"/>
  <c r="A27" i="60"/>
  <c r="A25" i="60"/>
  <c r="A29" i="60"/>
  <c r="E109" i="72"/>
  <c r="E363" i="72"/>
  <c r="J267" i="70"/>
  <c r="L231" i="70" s="1"/>
  <c r="H199" i="70"/>
  <c r="K357" i="70"/>
  <c r="H291" i="70"/>
  <c r="H365" i="55"/>
  <c r="A365" i="55" s="1"/>
  <c r="M312" i="70"/>
  <c r="L297" i="70" s="1"/>
  <c r="H125" i="55"/>
  <c r="A125" i="55" s="1"/>
  <c r="H185" i="55"/>
  <c r="A185" i="55" s="1"/>
  <c r="H245" i="55"/>
  <c r="A245" i="55" s="1"/>
  <c r="H425" i="55"/>
  <c r="A425" i="55" s="1"/>
  <c r="H305" i="55"/>
  <c r="M357" i="70"/>
  <c r="H155" i="70"/>
  <c r="M87" i="70"/>
  <c r="L73" i="70" s="1"/>
  <c r="J134" i="70"/>
  <c r="L96" i="70" s="1"/>
  <c r="H64" i="70"/>
  <c r="K132" i="70"/>
  <c r="H110" i="70"/>
  <c r="H289" i="70"/>
  <c r="H245" i="70"/>
  <c r="J314" i="70"/>
  <c r="L276" i="70" s="1"/>
  <c r="E266" i="72"/>
  <c r="K274" i="72"/>
  <c r="H227" i="70"/>
  <c r="K87" i="70"/>
  <c r="K179" i="70"/>
  <c r="N236" i="73"/>
  <c r="N235" i="73" s="1"/>
  <c r="C375" i="72"/>
  <c r="E312" i="72"/>
  <c r="H334" i="70"/>
  <c r="H290" i="70"/>
  <c r="H200" i="70"/>
  <c r="R161" i="73"/>
  <c r="R160" i="73" s="1"/>
  <c r="AI121" i="72" s="1"/>
  <c r="L357" i="70"/>
  <c r="H336" i="70"/>
  <c r="R236" i="73"/>
  <c r="R235" i="73" s="1"/>
  <c r="AI172" i="72" s="1"/>
  <c r="O160" i="73"/>
  <c r="E262" i="72"/>
  <c r="E211" i="72"/>
  <c r="H244" i="70"/>
  <c r="J224" i="70"/>
  <c r="L186" i="70" s="1"/>
  <c r="J177" i="70"/>
  <c r="L141" i="70" s="1"/>
  <c r="P235" i="73"/>
  <c r="O235" i="73"/>
  <c r="N161" i="73"/>
  <c r="N160" i="73" s="1"/>
  <c r="H246" i="70"/>
  <c r="D193" i="70"/>
  <c r="D328" i="70"/>
  <c r="D283" i="70"/>
  <c r="D238" i="70"/>
  <c r="H201" i="70"/>
  <c r="K224" i="70"/>
  <c r="J357" i="70"/>
  <c r="L321" i="70" s="1"/>
  <c r="K312" i="70"/>
  <c r="K314" i="70"/>
  <c r="E160" i="72"/>
  <c r="H137" i="70"/>
  <c r="A139" i="70" s="1"/>
  <c r="K172" i="72"/>
  <c r="E164" i="72"/>
  <c r="C121" i="72"/>
  <c r="O10" i="73"/>
  <c r="N86" i="73"/>
  <c r="N85" i="73" s="1"/>
  <c r="M177" i="70"/>
  <c r="L163" i="70" s="1"/>
  <c r="H154" i="70"/>
  <c r="H111" i="70"/>
  <c r="H156" i="70"/>
  <c r="P85" i="73"/>
  <c r="R86" i="73"/>
  <c r="R85" i="73" s="1"/>
  <c r="AI70" i="72" s="1"/>
  <c r="M132" i="70"/>
  <c r="L117" i="70" s="1"/>
  <c r="D148" i="70"/>
  <c r="D103" i="70"/>
  <c r="K134" i="70"/>
  <c r="H109" i="70"/>
  <c r="H65" i="55"/>
  <c r="A65" i="55" s="1"/>
  <c r="A16" i="60"/>
  <c r="A20" i="60"/>
  <c r="A17" i="60"/>
  <c r="A21" i="60"/>
  <c r="A15" i="60"/>
  <c r="A19" i="60"/>
  <c r="A18" i="60"/>
  <c r="Q86" i="73"/>
  <c r="Q85" i="73" s="1"/>
  <c r="N11" i="73"/>
  <c r="N10" i="73" s="1"/>
  <c r="P10" i="73"/>
  <c r="T4" i="73"/>
  <c r="Q11" i="73"/>
  <c r="Q10" i="73" s="1"/>
  <c r="D36" i="70" s="1"/>
  <c r="R11" i="73"/>
  <c r="R10" i="73" s="1"/>
  <c r="H65" i="70"/>
  <c r="H47" i="70"/>
  <c r="K70" i="72"/>
  <c r="A75" i="72" s="1"/>
  <c r="E58" i="72"/>
  <c r="J89" i="70"/>
  <c r="L51" i="70" s="1"/>
  <c r="D58" i="70"/>
  <c r="H66" i="70"/>
  <c r="K89" i="70"/>
  <c r="A380" i="72" l="1"/>
  <c r="A381" i="72"/>
  <c r="M189" i="138"/>
  <c r="M303" i="138"/>
  <c r="N18" i="13" s="1"/>
  <c r="O18" i="13" s="1"/>
  <c r="M78" i="138"/>
  <c r="N26" i="13" s="1"/>
  <c r="O26" i="13" s="1"/>
  <c r="M168" i="138"/>
  <c r="N12" i="13" s="1"/>
  <c r="O12" i="13" s="1"/>
  <c r="M279" i="138"/>
  <c r="M348" i="138"/>
  <c r="N38" i="13" s="1"/>
  <c r="O38" i="13" s="1"/>
  <c r="M258" i="138"/>
  <c r="N16" i="13" s="1"/>
  <c r="O16" i="13" s="1"/>
  <c r="M369" i="138"/>
  <c r="M332" i="138"/>
  <c r="J22" i="134"/>
  <c r="M22" i="134" s="1"/>
  <c r="J23" i="134"/>
  <c r="M23" i="134" s="1"/>
  <c r="J30" i="134"/>
  <c r="M30" i="134" s="1"/>
  <c r="M78" i="130"/>
  <c r="M393" i="130"/>
  <c r="M78" i="132"/>
  <c r="M393" i="132"/>
  <c r="M54" i="138"/>
  <c r="M33" i="138"/>
  <c r="N36" i="13"/>
  <c r="O36" i="13" s="1"/>
  <c r="J15" i="134"/>
  <c r="M15" i="134" s="1"/>
  <c r="M14" i="134" s="1"/>
  <c r="M13" i="134" s="1"/>
  <c r="M123" i="132"/>
  <c r="M144" i="138"/>
  <c r="M287" i="138"/>
  <c r="M393" i="138"/>
  <c r="M123" i="138"/>
  <c r="J8" i="134"/>
  <c r="M8" i="134" s="1"/>
  <c r="M7" i="134"/>
  <c r="M9" i="138"/>
  <c r="M17" i="138"/>
  <c r="M324" i="138"/>
  <c r="M213" i="138"/>
  <c r="M62" i="138"/>
  <c r="M99" i="138"/>
  <c r="M377" i="138"/>
  <c r="M332" i="132"/>
  <c r="M197" i="138"/>
  <c r="M211" i="138" s="1"/>
  <c r="M210" i="138" s="1"/>
  <c r="J14" i="13" s="1"/>
  <c r="M242" i="138"/>
  <c r="M17" i="132"/>
  <c r="M234" i="138"/>
  <c r="M152" i="138"/>
  <c r="M107" i="138"/>
  <c r="M275" i="138"/>
  <c r="M5" i="138"/>
  <c r="D351" i="138"/>
  <c r="R62" i="60"/>
  <c r="D306" i="138"/>
  <c r="D261" i="138"/>
  <c r="R46" i="60"/>
  <c r="P23" i="60"/>
  <c r="M23" i="60" s="1"/>
  <c r="A23" i="60" s="1"/>
  <c r="F23" i="60" s="1"/>
  <c r="F24" i="60" s="1"/>
  <c r="R38" i="60"/>
  <c r="D36" i="138"/>
  <c r="R6" i="60"/>
  <c r="D81" i="138"/>
  <c r="R14" i="60"/>
  <c r="D126" i="138"/>
  <c r="R22" i="60"/>
  <c r="D171" i="138"/>
  <c r="R30" i="60"/>
  <c r="G7" i="13"/>
  <c r="G11" i="13"/>
  <c r="N167" i="138"/>
  <c r="N170" i="138"/>
  <c r="N174" i="138"/>
  <c r="N165" i="138"/>
  <c r="N143" i="138"/>
  <c r="N139" i="138"/>
  <c r="A165" i="138"/>
  <c r="A139" i="138"/>
  <c r="A170" i="138"/>
  <c r="N162" i="138"/>
  <c r="N146" i="138"/>
  <c r="N136" i="138"/>
  <c r="A174" i="138"/>
  <c r="N157" i="138"/>
  <c r="A180" i="138"/>
  <c r="A178" i="138"/>
  <c r="N141" i="138"/>
  <c r="N177" i="138"/>
  <c r="N173" i="138"/>
  <c r="N145" i="138"/>
  <c r="A171" i="138"/>
  <c r="N179" i="138"/>
  <c r="N164" i="138"/>
  <c r="N138" i="138"/>
  <c r="N155" i="138"/>
  <c r="N147" i="138"/>
  <c r="N144" i="138"/>
  <c r="A137" i="138"/>
  <c r="N140" i="138"/>
  <c r="A169" i="138"/>
  <c r="A172" i="138"/>
  <c r="N137" i="138"/>
  <c r="N160" i="138"/>
  <c r="N152" i="138"/>
  <c r="N176" i="138"/>
  <c r="N154" i="138"/>
  <c r="N178" i="138"/>
  <c r="N166" i="138"/>
  <c r="N180" i="138"/>
  <c r="N151" i="138"/>
  <c r="A173" i="138"/>
  <c r="N172" i="138"/>
  <c r="A179" i="138"/>
  <c r="N148" i="138"/>
  <c r="N158" i="138"/>
  <c r="N156" i="138"/>
  <c r="N169" i="138"/>
  <c r="A175" i="138"/>
  <c r="N150" i="138"/>
  <c r="A164" i="138"/>
  <c r="A166" i="138"/>
  <c r="N171" i="138"/>
  <c r="N168" i="138"/>
  <c r="A177" i="138"/>
  <c r="N175" i="138"/>
  <c r="A168" i="138"/>
  <c r="A167" i="138"/>
  <c r="N163" i="138"/>
  <c r="N153" i="138"/>
  <c r="N159" i="138"/>
  <c r="A138" i="138"/>
  <c r="N149" i="138"/>
  <c r="A176" i="138"/>
  <c r="A136" i="138"/>
  <c r="N142" i="138"/>
  <c r="N161" i="138"/>
  <c r="I177" i="138"/>
  <c r="E9" i="13"/>
  <c r="D8" i="61" s="1"/>
  <c r="H92" i="138"/>
  <c r="A81" i="138"/>
  <c r="N74" i="138"/>
  <c r="N48" i="138"/>
  <c r="A86" i="138"/>
  <c r="N51" i="138"/>
  <c r="N79" i="138"/>
  <c r="N86" i="138"/>
  <c r="N80" i="138"/>
  <c r="N70" i="138"/>
  <c r="A80" i="138"/>
  <c r="A84" i="138"/>
  <c r="N65" i="138"/>
  <c r="N58" i="138"/>
  <c r="N87" i="138"/>
  <c r="A77" i="138"/>
  <c r="N72" i="138"/>
  <c r="A47" i="138"/>
  <c r="N89" i="138"/>
  <c r="A83" i="138"/>
  <c r="N76" i="138"/>
  <c r="N49" i="138"/>
  <c r="N46" i="138"/>
  <c r="I87" i="138"/>
  <c r="N56" i="138"/>
  <c r="N83" i="138"/>
  <c r="N60" i="138"/>
  <c r="N67" i="138"/>
  <c r="A78" i="138"/>
  <c r="A75" i="138"/>
  <c r="A49" i="138"/>
  <c r="A88" i="138"/>
  <c r="N85" i="138"/>
  <c r="N75" i="138"/>
  <c r="A76" i="138"/>
  <c r="N88" i="138"/>
  <c r="N53" i="138"/>
  <c r="A79" i="138"/>
  <c r="N64" i="138"/>
  <c r="N71" i="138"/>
  <c r="N54" i="138"/>
  <c r="N55" i="138"/>
  <c r="A46" i="138"/>
  <c r="A85" i="138"/>
  <c r="N52" i="138"/>
  <c r="A87" i="138"/>
  <c r="N77" i="138"/>
  <c r="N90" i="138"/>
  <c r="A90" i="138"/>
  <c r="A74" i="138"/>
  <c r="A89" i="138"/>
  <c r="N82" i="138"/>
  <c r="A82" i="138"/>
  <c r="N57" i="138"/>
  <c r="N73" i="138"/>
  <c r="N62" i="138"/>
  <c r="N63" i="138"/>
  <c r="N78" i="138"/>
  <c r="N68" i="138"/>
  <c r="A48" i="138"/>
  <c r="N84" i="138"/>
  <c r="N61" i="138"/>
  <c r="N81" i="138"/>
  <c r="N59" i="138"/>
  <c r="N50" i="138"/>
  <c r="N47" i="138"/>
  <c r="N66" i="138"/>
  <c r="N69" i="138"/>
  <c r="D7" i="61"/>
  <c r="P7" i="61" s="1"/>
  <c r="D10" i="61"/>
  <c r="H182" i="138"/>
  <c r="M213" i="132"/>
  <c r="M303" i="132"/>
  <c r="M258" i="132"/>
  <c r="M348" i="132"/>
  <c r="M369" i="132"/>
  <c r="M168" i="130"/>
  <c r="M303" i="130"/>
  <c r="M33" i="130"/>
  <c r="M123" i="130"/>
  <c r="M348" i="130"/>
  <c r="M33" i="132"/>
  <c r="M213" i="130"/>
  <c r="M168" i="132"/>
  <c r="M258" i="130"/>
  <c r="A382" i="72"/>
  <c r="A373" i="72"/>
  <c r="A365" i="72"/>
  <c r="A357" i="72"/>
  <c r="A376" i="72"/>
  <c r="A384" i="72"/>
  <c r="A366" i="72"/>
  <c r="A389" i="72"/>
  <c r="A372" i="72"/>
  <c r="A364" i="72"/>
  <c r="A386" i="72"/>
  <c r="A361" i="72"/>
  <c r="A385" i="72"/>
  <c r="A367" i="72"/>
  <c r="A391" i="72"/>
  <c r="A358" i="72"/>
  <c r="A388" i="72"/>
  <c r="A379" i="72"/>
  <c r="A371" i="72"/>
  <c r="A363" i="72"/>
  <c r="A377" i="72"/>
  <c r="A360" i="72"/>
  <c r="A359" i="72"/>
  <c r="A374" i="72"/>
  <c r="A387" i="72"/>
  <c r="A378" i="72"/>
  <c r="A370" i="72"/>
  <c r="A362" i="72"/>
  <c r="A369" i="72"/>
  <c r="A368" i="72"/>
  <c r="A375" i="72"/>
  <c r="A383" i="72"/>
  <c r="A284" i="72"/>
  <c r="A276" i="72"/>
  <c r="A268" i="72"/>
  <c r="A260" i="72"/>
  <c r="A281" i="72"/>
  <c r="A257" i="72"/>
  <c r="A287" i="72"/>
  <c r="A271" i="72"/>
  <c r="A278" i="72"/>
  <c r="A277" i="72"/>
  <c r="A283" i="72"/>
  <c r="A275" i="72"/>
  <c r="A267" i="72"/>
  <c r="A259" i="72"/>
  <c r="A265" i="72"/>
  <c r="A288" i="72"/>
  <c r="A264" i="72"/>
  <c r="A286" i="72"/>
  <c r="A262" i="72"/>
  <c r="A269" i="72"/>
  <c r="A290" i="72"/>
  <c r="A282" i="72"/>
  <c r="A274" i="72"/>
  <c r="A266" i="72"/>
  <c r="A258" i="72"/>
  <c r="A273" i="72"/>
  <c r="A280" i="72"/>
  <c r="A272" i="72"/>
  <c r="A256" i="72"/>
  <c r="A279" i="72"/>
  <c r="A263" i="72"/>
  <c r="A270" i="72"/>
  <c r="A285" i="72"/>
  <c r="A261" i="72"/>
  <c r="A187" i="72"/>
  <c r="A179" i="72"/>
  <c r="A170" i="72"/>
  <c r="A162" i="72"/>
  <c r="A154" i="72"/>
  <c r="A175" i="72"/>
  <c r="A174" i="72"/>
  <c r="A182" i="72"/>
  <c r="A189" i="72"/>
  <c r="A156" i="72"/>
  <c r="A180" i="72"/>
  <c r="A155" i="72"/>
  <c r="A186" i="72"/>
  <c r="A178" i="72"/>
  <c r="A169" i="72"/>
  <c r="A161" i="72"/>
  <c r="A184" i="72"/>
  <c r="A159" i="72"/>
  <c r="A166" i="72"/>
  <c r="A173" i="72"/>
  <c r="A181" i="72"/>
  <c r="A171" i="72"/>
  <c r="A185" i="72"/>
  <c r="A176" i="72"/>
  <c r="A168" i="72"/>
  <c r="A160" i="72"/>
  <c r="A167" i="72"/>
  <c r="A183" i="72"/>
  <c r="A158" i="72"/>
  <c r="A165" i="72"/>
  <c r="A157" i="72"/>
  <c r="A172" i="72"/>
  <c r="A164" i="72"/>
  <c r="A163" i="72"/>
  <c r="A82" i="72"/>
  <c r="A73" i="72"/>
  <c r="A65" i="72"/>
  <c r="A57" i="72"/>
  <c r="A79" i="72"/>
  <c r="A78" i="72"/>
  <c r="A53" i="72"/>
  <c r="A77" i="72"/>
  <c r="A52" i="72"/>
  <c r="A76" i="72"/>
  <c r="A81" i="72"/>
  <c r="A72" i="72"/>
  <c r="A64" i="72"/>
  <c r="A56" i="72"/>
  <c r="A87" i="72"/>
  <c r="A62" i="72"/>
  <c r="A69" i="72"/>
  <c r="A60" i="72"/>
  <c r="A84" i="72"/>
  <c r="A67" i="72"/>
  <c r="A83" i="72"/>
  <c r="A58" i="72"/>
  <c r="A80" i="72"/>
  <c r="A71" i="72"/>
  <c r="A63" i="72"/>
  <c r="A55" i="72"/>
  <c r="A70" i="72"/>
  <c r="A54" i="72"/>
  <c r="A61" i="72"/>
  <c r="A85" i="72"/>
  <c r="A68" i="72"/>
  <c r="A59" i="72"/>
  <c r="A74" i="72"/>
  <c r="A66" i="72"/>
  <c r="M99" i="119"/>
  <c r="M31" i="61"/>
  <c r="N31" i="61" s="1"/>
  <c r="J29" i="61"/>
  <c r="M279" i="132"/>
  <c r="M21" i="134"/>
  <c r="M20" i="134" s="1"/>
  <c r="M17" i="61"/>
  <c r="N17" i="61" s="1"/>
  <c r="M14" i="61"/>
  <c r="M9" i="132"/>
  <c r="M16" i="61"/>
  <c r="N16" i="61" s="1"/>
  <c r="M234" i="132"/>
  <c r="M189" i="132"/>
  <c r="M144" i="132"/>
  <c r="M287" i="132"/>
  <c r="M197" i="132"/>
  <c r="K17" i="61"/>
  <c r="L17" i="61" s="1"/>
  <c r="Q18" i="61"/>
  <c r="R18" i="61" s="1"/>
  <c r="K16" i="61"/>
  <c r="L16" i="61" s="1"/>
  <c r="Q17" i="61"/>
  <c r="R17" i="61" s="1"/>
  <c r="M369" i="130"/>
  <c r="O46" i="61"/>
  <c r="P46" i="61" s="1"/>
  <c r="M28" i="134"/>
  <c r="M27" i="134" s="1"/>
  <c r="S391" i="72"/>
  <c r="M62" i="132"/>
  <c r="M377" i="132"/>
  <c r="M107" i="132"/>
  <c r="M54" i="132"/>
  <c r="M242" i="132"/>
  <c r="M324" i="132"/>
  <c r="M152" i="132"/>
  <c r="M99" i="132"/>
  <c r="M95" i="132"/>
  <c r="M370" i="70"/>
  <c r="M230" i="132"/>
  <c r="M5" i="132"/>
  <c r="M140" i="132"/>
  <c r="M320" i="132"/>
  <c r="M50" i="132"/>
  <c r="M365" i="132"/>
  <c r="M185" i="132"/>
  <c r="M275" i="132"/>
  <c r="M341" i="122"/>
  <c r="Q31" i="61"/>
  <c r="R31" i="61" s="1"/>
  <c r="P9" i="61"/>
  <c r="R9" i="61"/>
  <c r="M279" i="130"/>
  <c r="M242" i="130"/>
  <c r="M324" i="124"/>
  <c r="M9" i="130"/>
  <c r="M54" i="130"/>
  <c r="M144" i="130"/>
  <c r="M197" i="130"/>
  <c r="M189" i="130"/>
  <c r="M320" i="130"/>
  <c r="M99" i="130"/>
  <c r="M140" i="130"/>
  <c r="M324" i="130"/>
  <c r="M275" i="130"/>
  <c r="M234" i="130"/>
  <c r="M107" i="130"/>
  <c r="M365" i="130"/>
  <c r="M5" i="130"/>
  <c r="M95" i="130"/>
  <c r="M287" i="130"/>
  <c r="M152" i="130"/>
  <c r="M332" i="130"/>
  <c r="M369" i="122"/>
  <c r="M62" i="130"/>
  <c r="M377" i="130"/>
  <c r="M50" i="130"/>
  <c r="M17" i="130"/>
  <c r="M37" i="61"/>
  <c r="N37" i="61" s="1"/>
  <c r="M9" i="124"/>
  <c r="M144" i="124"/>
  <c r="M377" i="124"/>
  <c r="M40" i="61"/>
  <c r="N40" i="61" s="1"/>
  <c r="M234" i="124"/>
  <c r="M258" i="124"/>
  <c r="M123" i="124"/>
  <c r="M168" i="124"/>
  <c r="M348" i="124"/>
  <c r="G537" i="55"/>
  <c r="A537" i="55"/>
  <c r="H538" i="55"/>
  <c r="A544" i="55"/>
  <c r="G544" i="55"/>
  <c r="A14" i="60"/>
  <c r="U62" i="60"/>
  <c r="V62" i="60" s="1"/>
  <c r="D351" i="70"/>
  <c r="U54" i="60"/>
  <c r="V54" i="60" s="1"/>
  <c r="D306" i="70"/>
  <c r="U46" i="60"/>
  <c r="V46" i="60" s="1"/>
  <c r="D261" i="70"/>
  <c r="U38" i="60"/>
  <c r="D216" i="70"/>
  <c r="U30" i="60"/>
  <c r="D171" i="70"/>
  <c r="O30" i="60" s="1"/>
  <c r="U22" i="60"/>
  <c r="V22" i="60" s="1"/>
  <c r="D126" i="70"/>
  <c r="U14" i="60"/>
  <c r="D81" i="70"/>
  <c r="U6" i="60"/>
  <c r="O6" i="60"/>
  <c r="M30" i="61"/>
  <c r="N30" i="61" s="1"/>
  <c r="M29" i="61"/>
  <c r="N29" i="61" s="1"/>
  <c r="M62" i="124"/>
  <c r="K34" i="61"/>
  <c r="L34" i="61" s="1"/>
  <c r="M17" i="124"/>
  <c r="K33" i="61"/>
  <c r="L33" i="61" s="1"/>
  <c r="M33" i="61"/>
  <c r="N33" i="61" s="1"/>
  <c r="M24" i="61"/>
  <c r="N24" i="61" s="1"/>
  <c r="M54" i="124"/>
  <c r="M35" i="61"/>
  <c r="N35" i="61" s="1"/>
  <c r="M36" i="61"/>
  <c r="N36" i="61" s="1"/>
  <c r="M189" i="124"/>
  <c r="M279" i="124"/>
  <c r="M39" i="61"/>
  <c r="N39" i="61" s="1"/>
  <c r="M34" i="61"/>
  <c r="N34" i="61" s="1"/>
  <c r="M32" i="61"/>
  <c r="N32" i="61" s="1"/>
  <c r="M25" i="61"/>
  <c r="N25" i="61" s="1"/>
  <c r="M28" i="61"/>
  <c r="N28" i="61" s="1"/>
  <c r="M27" i="61"/>
  <c r="N27" i="61" s="1"/>
  <c r="M26" i="61"/>
  <c r="N26" i="61" s="1"/>
  <c r="M275" i="124"/>
  <c r="M332" i="124"/>
  <c r="M213" i="124"/>
  <c r="M197" i="124"/>
  <c r="M152" i="124"/>
  <c r="M303" i="124"/>
  <c r="M393" i="122"/>
  <c r="N57" i="13" s="1"/>
  <c r="O57" i="13" s="1"/>
  <c r="M107" i="124"/>
  <c r="T231" i="73"/>
  <c r="T30" i="60"/>
  <c r="M287" i="124"/>
  <c r="M242" i="124"/>
  <c r="M369" i="124"/>
  <c r="M33" i="124"/>
  <c r="T81" i="73"/>
  <c r="T14" i="60"/>
  <c r="T6" i="73"/>
  <c r="T6" i="60"/>
  <c r="M168" i="113"/>
  <c r="M168" i="116"/>
  <c r="M230" i="124"/>
  <c r="M393" i="124"/>
  <c r="M78" i="124"/>
  <c r="T306" i="73"/>
  <c r="T38" i="60"/>
  <c r="M377" i="122"/>
  <c r="M99" i="124"/>
  <c r="J18" i="61"/>
  <c r="J26" i="61"/>
  <c r="M168" i="119"/>
  <c r="N29" i="13" s="1"/>
  <c r="O29" i="13" s="1"/>
  <c r="A39" i="60"/>
  <c r="A43" i="60"/>
  <c r="A56" i="60"/>
  <c r="A60" i="60"/>
  <c r="A40" i="60"/>
  <c r="A45" i="60"/>
  <c r="A58" i="60"/>
  <c r="A44" i="60"/>
  <c r="A57" i="60"/>
  <c r="A42" i="60"/>
  <c r="A41" i="60"/>
  <c r="A61" i="60"/>
  <c r="A55" i="60"/>
  <c r="A59" i="60"/>
  <c r="O6" i="73"/>
  <c r="Q6" i="60" s="1"/>
  <c r="J15" i="61"/>
  <c r="J27" i="61"/>
  <c r="J28" i="61"/>
  <c r="M33" i="122"/>
  <c r="N41" i="13" s="1"/>
  <c r="O41" i="13" s="1"/>
  <c r="AC41" i="13" s="1"/>
  <c r="M348" i="122"/>
  <c r="N55" i="13" s="1"/>
  <c r="O55" i="13" s="1"/>
  <c r="M78" i="122"/>
  <c r="N43" i="13" s="1"/>
  <c r="O43" i="13" s="1"/>
  <c r="AC43" i="13" s="1"/>
  <c r="M168" i="122"/>
  <c r="N47" i="13" s="1"/>
  <c r="O47" i="13" s="1"/>
  <c r="AC47" i="13" s="1"/>
  <c r="M123" i="122"/>
  <c r="N45" i="13" s="1"/>
  <c r="O45" i="13" s="1"/>
  <c r="AC45" i="13" s="1"/>
  <c r="M213" i="122"/>
  <c r="N49" i="13" s="1"/>
  <c r="O49" i="13" s="1"/>
  <c r="M348" i="119"/>
  <c r="N37" i="13" s="1"/>
  <c r="O37" i="13" s="1"/>
  <c r="J20" i="61"/>
  <c r="J22" i="61"/>
  <c r="M258" i="119"/>
  <c r="N33" i="13" s="1"/>
  <c r="O33" i="13" s="1"/>
  <c r="J30" i="61"/>
  <c r="M21" i="61"/>
  <c r="N21" i="61" s="1"/>
  <c r="J24" i="61"/>
  <c r="M332" i="122"/>
  <c r="J19" i="61"/>
  <c r="M22" i="61"/>
  <c r="N22" i="61" s="1"/>
  <c r="M13" i="61"/>
  <c r="M15" i="61"/>
  <c r="N15" i="61" s="1"/>
  <c r="M324" i="122"/>
  <c r="J25" i="61"/>
  <c r="M197" i="116"/>
  <c r="J21" i="61"/>
  <c r="M23" i="61"/>
  <c r="N23" i="61" s="1"/>
  <c r="M18" i="61"/>
  <c r="N18" i="61" s="1"/>
  <c r="M369" i="119"/>
  <c r="M20" i="61"/>
  <c r="N20" i="61" s="1"/>
  <c r="M19" i="61"/>
  <c r="N19" i="61" s="1"/>
  <c r="G15" i="61"/>
  <c r="H15" i="61" s="1"/>
  <c r="M9" i="119"/>
  <c r="E30" i="61"/>
  <c r="F30" i="61" s="1"/>
  <c r="M275" i="122"/>
  <c r="E20" i="61"/>
  <c r="F20" i="61" s="1"/>
  <c r="M230" i="119"/>
  <c r="K18" i="61"/>
  <c r="L18" i="61" s="1"/>
  <c r="M152" i="119"/>
  <c r="E22" i="61"/>
  <c r="F22" i="61" s="1"/>
  <c r="M320" i="119"/>
  <c r="K15" i="61"/>
  <c r="L15" i="61" s="1"/>
  <c r="M17" i="119"/>
  <c r="M242" i="119"/>
  <c r="K20" i="61"/>
  <c r="L20" i="61" s="1"/>
  <c r="M50" i="119"/>
  <c r="K21" i="61"/>
  <c r="L21" i="61" s="1"/>
  <c r="M287" i="119"/>
  <c r="M17" i="122"/>
  <c r="M62" i="122"/>
  <c r="G30" i="61"/>
  <c r="H30" i="61" s="1"/>
  <c r="M279" i="122"/>
  <c r="M5" i="119"/>
  <c r="E15" i="61"/>
  <c r="F15" i="61" s="1"/>
  <c r="E27" i="61"/>
  <c r="F27" i="61" s="1"/>
  <c r="M140" i="122"/>
  <c r="M152" i="122"/>
  <c r="G29" i="61"/>
  <c r="H29" i="61" s="1"/>
  <c r="M234" i="122"/>
  <c r="G24" i="61"/>
  <c r="H24" i="61" s="1"/>
  <c r="M9" i="122"/>
  <c r="M62" i="119"/>
  <c r="M242" i="122"/>
  <c r="G20" i="61"/>
  <c r="H20" i="61" s="1"/>
  <c r="M234" i="119"/>
  <c r="G27" i="61"/>
  <c r="H27" i="61" s="1"/>
  <c r="M144" i="122"/>
  <c r="G28" i="61"/>
  <c r="H28" i="61" s="1"/>
  <c r="M189" i="122"/>
  <c r="M95" i="122"/>
  <c r="E26" i="61"/>
  <c r="F26" i="61" s="1"/>
  <c r="M107" i="122"/>
  <c r="K14" i="61"/>
  <c r="L14" i="61" s="1"/>
  <c r="M377" i="70"/>
  <c r="E19" i="61"/>
  <c r="F19" i="61" s="1"/>
  <c r="M185" i="119"/>
  <c r="M377" i="119"/>
  <c r="K23" i="61"/>
  <c r="L23" i="61" s="1"/>
  <c r="M185" i="122"/>
  <c r="E28" i="61"/>
  <c r="F28" i="61" s="1"/>
  <c r="G25" i="61"/>
  <c r="H25" i="61" s="1"/>
  <c r="M54" i="122"/>
  <c r="E18" i="61"/>
  <c r="F18" i="61" s="1"/>
  <c r="M140" i="119"/>
  <c r="G21" i="61"/>
  <c r="H21" i="61" s="1"/>
  <c r="M279" i="119"/>
  <c r="E21" i="61"/>
  <c r="F21" i="61" s="1"/>
  <c r="M275" i="119"/>
  <c r="K19" i="61"/>
  <c r="L19" i="61" s="1"/>
  <c r="M197" i="119"/>
  <c r="M365" i="119"/>
  <c r="E24" i="61"/>
  <c r="F24" i="61" s="1"/>
  <c r="M5" i="122"/>
  <c r="M107" i="119"/>
  <c r="E25" i="61"/>
  <c r="F25" i="61" s="1"/>
  <c r="M50" i="122"/>
  <c r="G19" i="61"/>
  <c r="H19" i="61" s="1"/>
  <c r="M189" i="119"/>
  <c r="G18" i="61"/>
  <c r="H18" i="61" s="1"/>
  <c r="M144" i="119"/>
  <c r="E29" i="61"/>
  <c r="F29" i="61" s="1"/>
  <c r="M230" i="122"/>
  <c r="G22" i="61"/>
  <c r="H22" i="61" s="1"/>
  <c r="M324" i="119"/>
  <c r="M197" i="122"/>
  <c r="G26" i="61"/>
  <c r="H26" i="61" s="1"/>
  <c r="M99" i="122"/>
  <c r="K22" i="61"/>
  <c r="L22" i="61" s="1"/>
  <c r="M332" i="119"/>
  <c r="M54" i="119"/>
  <c r="M287" i="122"/>
  <c r="M123" i="119"/>
  <c r="N27" i="13" s="1"/>
  <c r="O27" i="13" s="1"/>
  <c r="M303" i="119"/>
  <c r="N35" i="13" s="1"/>
  <c r="O35" i="13" s="1"/>
  <c r="M123" i="113"/>
  <c r="P89" i="111" s="1"/>
  <c r="M213" i="113"/>
  <c r="M213" i="119"/>
  <c r="N31" i="13" s="1"/>
  <c r="O31" i="13" s="1"/>
  <c r="M258" i="122"/>
  <c r="N51" i="13" s="1"/>
  <c r="O51" i="13" s="1"/>
  <c r="AC51" i="13" s="1"/>
  <c r="M33" i="119"/>
  <c r="N23" i="13" s="1"/>
  <c r="O23" i="13" s="1"/>
  <c r="M303" i="122"/>
  <c r="N53" i="13" s="1"/>
  <c r="O53" i="13" s="1"/>
  <c r="M78" i="119"/>
  <c r="N25" i="13" s="1"/>
  <c r="O25" i="13" s="1"/>
  <c r="M393" i="119"/>
  <c r="N39" i="13" s="1"/>
  <c r="O39" i="13" s="1"/>
  <c r="M371" i="70"/>
  <c r="D373" i="70"/>
  <c r="A8" i="60"/>
  <c r="G11" i="14"/>
  <c r="A352" i="70"/>
  <c r="D134" i="70"/>
  <c r="L134" i="70" s="1"/>
  <c r="O531" i="73"/>
  <c r="Q62" i="60" s="1"/>
  <c r="O381" i="73"/>
  <c r="Q46" i="60" s="1"/>
  <c r="O456" i="73"/>
  <c r="Q54" i="60" s="1"/>
  <c r="D224" i="70"/>
  <c r="L224" i="70" s="1"/>
  <c r="M242" i="116"/>
  <c r="M62" i="116"/>
  <c r="M107" i="113"/>
  <c r="M17" i="113"/>
  <c r="M287" i="116"/>
  <c r="M152" i="116"/>
  <c r="M33" i="116"/>
  <c r="M17" i="116"/>
  <c r="P86" i="111"/>
  <c r="M213" i="116"/>
  <c r="M303" i="113"/>
  <c r="P124" i="111" s="1"/>
  <c r="M107" i="116"/>
  <c r="M242" i="113"/>
  <c r="M348" i="116"/>
  <c r="M332" i="116"/>
  <c r="M62" i="113"/>
  <c r="P92" i="111"/>
  <c r="P87" i="111"/>
  <c r="P91" i="111"/>
  <c r="P85" i="111"/>
  <c r="P90" i="111"/>
  <c r="M303" i="116"/>
  <c r="M230" i="113"/>
  <c r="M9" i="116"/>
  <c r="M185" i="116"/>
  <c r="M185" i="113"/>
  <c r="M275" i="116"/>
  <c r="M234" i="113"/>
  <c r="M230" i="116"/>
  <c r="M78" i="113"/>
  <c r="M144" i="113"/>
  <c r="M54" i="113"/>
  <c r="M279" i="113"/>
  <c r="M140" i="116"/>
  <c r="M54" i="116"/>
  <c r="M234" i="116"/>
  <c r="M324" i="113"/>
  <c r="M189" i="113"/>
  <c r="M99" i="116"/>
  <c r="M152" i="113"/>
  <c r="M258" i="116"/>
  <c r="M95" i="113"/>
  <c r="M140" i="113"/>
  <c r="M197" i="113"/>
  <c r="M320" i="113"/>
  <c r="M275" i="113"/>
  <c r="M95" i="116"/>
  <c r="M287" i="113"/>
  <c r="M33" i="113"/>
  <c r="M189" i="116"/>
  <c r="G31" i="61"/>
  <c r="H31" i="61" s="1"/>
  <c r="M324" i="116"/>
  <c r="M279" i="116"/>
  <c r="M50" i="113"/>
  <c r="M5" i="116"/>
  <c r="M320" i="116"/>
  <c r="E31" i="61"/>
  <c r="F31" i="61" s="1"/>
  <c r="M258" i="113"/>
  <c r="M144" i="116"/>
  <c r="M5" i="113"/>
  <c r="M332" i="113"/>
  <c r="M78" i="116"/>
  <c r="M348" i="113"/>
  <c r="M50" i="116"/>
  <c r="M9" i="113"/>
  <c r="M99" i="113"/>
  <c r="B8" i="14"/>
  <c r="J302" i="73"/>
  <c r="I4" i="111"/>
  <c r="S290" i="72"/>
  <c r="S189" i="72"/>
  <c r="S87" i="72"/>
  <c r="G5" i="59"/>
  <c r="H4" i="111"/>
  <c r="U357" i="73"/>
  <c r="U360" i="73"/>
  <c r="O81" i="73"/>
  <c r="Q14" i="60" s="1"/>
  <c r="J359" i="73"/>
  <c r="J358" i="73"/>
  <c r="J305" i="73"/>
  <c r="U359" i="73"/>
  <c r="J361" i="73"/>
  <c r="J323" i="73"/>
  <c r="J322" i="73"/>
  <c r="U321" i="73"/>
  <c r="U324" i="73"/>
  <c r="A318" i="70"/>
  <c r="U323" i="73"/>
  <c r="U322" i="73"/>
  <c r="J325" i="73"/>
  <c r="J330" i="73"/>
  <c r="J301" i="73"/>
  <c r="J375" i="73"/>
  <c r="J374" i="73"/>
  <c r="U373" i="73"/>
  <c r="A354" i="70"/>
  <c r="U375" i="73"/>
  <c r="U301" i="73"/>
  <c r="J318" i="73"/>
  <c r="J341" i="73"/>
  <c r="J340" i="73"/>
  <c r="U339" i="73"/>
  <c r="U342" i="73"/>
  <c r="U358" i="73"/>
  <c r="J364" i="73"/>
  <c r="U374" i="73"/>
  <c r="J314" i="73"/>
  <c r="U341" i="73"/>
  <c r="U340" i="73"/>
  <c r="J343" i="73"/>
  <c r="J346" i="73"/>
  <c r="L144" i="70"/>
  <c r="H182" i="70"/>
  <c r="N219" i="70" s="1"/>
  <c r="A355" i="70"/>
  <c r="J328" i="73"/>
  <c r="H92" i="70"/>
  <c r="N111" i="70" s="1"/>
  <c r="E316" i="72"/>
  <c r="K223" i="72"/>
  <c r="J311" i="73"/>
  <c r="U304" i="73"/>
  <c r="U363" i="73"/>
  <c r="U344" i="73"/>
  <c r="J347" i="73"/>
  <c r="J350" i="73"/>
  <c r="H272" i="70"/>
  <c r="N287" i="70" s="1"/>
  <c r="U308" i="73"/>
  <c r="I357" i="70"/>
  <c r="A349" i="70"/>
  <c r="L234" i="70"/>
  <c r="J303" i="73"/>
  <c r="J310" i="73"/>
  <c r="J309" i="73"/>
  <c r="U310" i="73"/>
  <c r="U337" i="73"/>
  <c r="U355" i="73"/>
  <c r="U371" i="73"/>
  <c r="E8" i="14"/>
  <c r="A8" i="14" s="1"/>
  <c r="U336" i="73"/>
  <c r="U354" i="73"/>
  <c r="U370" i="73"/>
  <c r="J339" i="73"/>
  <c r="J357" i="73"/>
  <c r="J373" i="73"/>
  <c r="J324" i="73"/>
  <c r="J342" i="73"/>
  <c r="J360" i="73"/>
  <c r="J306" i="73"/>
  <c r="K121" i="72"/>
  <c r="J329" i="73"/>
  <c r="J345" i="73"/>
  <c r="J363" i="73"/>
  <c r="J344" i="73"/>
  <c r="J362" i="73"/>
  <c r="U302" i="73"/>
  <c r="U325" i="73"/>
  <c r="U343" i="73"/>
  <c r="U361" i="73"/>
  <c r="U305" i="73"/>
  <c r="U330" i="73"/>
  <c r="U346" i="73"/>
  <c r="U364" i="73"/>
  <c r="A316" i="70"/>
  <c r="A356" i="70"/>
  <c r="J304" i="73"/>
  <c r="U329" i="73"/>
  <c r="U307" i="73"/>
  <c r="U328" i="73"/>
  <c r="U362" i="73"/>
  <c r="J331" i="73"/>
  <c r="J365" i="73"/>
  <c r="J334" i="73"/>
  <c r="E215" i="72"/>
  <c r="J317" i="73"/>
  <c r="J333" i="73"/>
  <c r="J367" i="73"/>
  <c r="J332" i="73"/>
  <c r="J366" i="73"/>
  <c r="U331" i="73"/>
  <c r="U365" i="73"/>
  <c r="U334" i="73"/>
  <c r="U350" i="73"/>
  <c r="A317" i="70"/>
  <c r="K324" i="72"/>
  <c r="A329" i="72" s="1"/>
  <c r="J313" i="73"/>
  <c r="E364" i="55"/>
  <c r="J319" i="73"/>
  <c r="U314" i="73"/>
  <c r="U333" i="73"/>
  <c r="U349" i="73"/>
  <c r="U367" i="73"/>
  <c r="U317" i="73"/>
  <c r="U332" i="73"/>
  <c r="U348" i="73"/>
  <c r="U366" i="73"/>
  <c r="U316" i="73"/>
  <c r="J335" i="73"/>
  <c r="J353" i="73"/>
  <c r="J369" i="73"/>
  <c r="U319" i="73"/>
  <c r="J338" i="73"/>
  <c r="J356" i="73"/>
  <c r="J372" i="73"/>
  <c r="J316" i="73"/>
  <c r="E113" i="72"/>
  <c r="J308" i="73"/>
  <c r="U303" i="73"/>
  <c r="U345" i="73"/>
  <c r="U306" i="73"/>
  <c r="U309" i="73"/>
  <c r="J368" i="73"/>
  <c r="J349" i="73"/>
  <c r="U313" i="73"/>
  <c r="J348" i="73"/>
  <c r="U312" i="73"/>
  <c r="U347" i="73"/>
  <c r="U315" i="73"/>
  <c r="U368" i="73"/>
  <c r="J307" i="73"/>
  <c r="J315" i="73"/>
  <c r="U318" i="73"/>
  <c r="J337" i="73"/>
  <c r="J355" i="73"/>
  <c r="J371" i="73"/>
  <c r="U311" i="73"/>
  <c r="J336" i="73"/>
  <c r="J354" i="73"/>
  <c r="J370" i="73"/>
  <c r="U320" i="73"/>
  <c r="U335" i="73"/>
  <c r="U353" i="73"/>
  <c r="U369" i="73"/>
  <c r="J321" i="73"/>
  <c r="U338" i="73"/>
  <c r="U356" i="73"/>
  <c r="U372" i="73"/>
  <c r="J312" i="73"/>
  <c r="D89" i="70"/>
  <c r="L89" i="70" s="1"/>
  <c r="AI86" i="72"/>
  <c r="O306" i="73"/>
  <c r="Q38" i="60" s="1"/>
  <c r="D359" i="70"/>
  <c r="L359" i="70" s="1"/>
  <c r="AI390" i="72"/>
  <c r="O156" i="73"/>
  <c r="Q22" i="60" s="1"/>
  <c r="AA375" i="72"/>
  <c r="D314" i="70"/>
  <c r="L314" i="70" s="1"/>
  <c r="AI340" i="72"/>
  <c r="AA172" i="72"/>
  <c r="O231" i="73"/>
  <c r="Q30" i="60" s="1"/>
  <c r="AI188" i="72"/>
  <c r="D179" i="70"/>
  <c r="L179" i="70" s="1"/>
  <c r="K403" i="73"/>
  <c r="K404" i="73" s="1"/>
  <c r="K405" i="73" s="1"/>
  <c r="K406" i="73" s="1"/>
  <c r="K407" i="73" s="1"/>
  <c r="K408" i="73" s="1"/>
  <c r="K409" i="73" s="1"/>
  <c r="K410" i="73" s="1"/>
  <c r="K411" i="73" s="1"/>
  <c r="K412" i="73" s="1"/>
  <c r="K413" i="73" s="1"/>
  <c r="K414" i="73" s="1"/>
  <c r="K415" i="73" s="1"/>
  <c r="K416" i="73" s="1"/>
  <c r="K417" i="73" s="1"/>
  <c r="K418" i="73" s="1"/>
  <c r="K419" i="73" s="1"/>
  <c r="K420" i="73" s="1"/>
  <c r="K421" i="73" s="1"/>
  <c r="K422" i="73" s="1"/>
  <c r="K423" i="73" s="1"/>
  <c r="K424" i="73" s="1"/>
  <c r="K425" i="73" s="1"/>
  <c r="K28" i="73"/>
  <c r="K29" i="73" s="1"/>
  <c r="K30" i="73" s="1"/>
  <c r="K31" i="73" s="1"/>
  <c r="K32" i="73" s="1"/>
  <c r="K33" i="73" s="1"/>
  <c r="K34" i="73" s="1"/>
  <c r="K35" i="73" s="1"/>
  <c r="K36" i="73" s="1"/>
  <c r="K37" i="73" s="1"/>
  <c r="K38" i="73" s="1"/>
  <c r="K39" i="73" s="1"/>
  <c r="K40" i="73" s="1"/>
  <c r="K41" i="73" s="1"/>
  <c r="K42" i="73" s="1"/>
  <c r="K43" i="73" s="1"/>
  <c r="K44" i="73" s="1"/>
  <c r="K45" i="73" s="1"/>
  <c r="K46" i="73" s="1"/>
  <c r="K47" i="73" s="1"/>
  <c r="K48" i="73" s="1"/>
  <c r="K49" i="73" s="1"/>
  <c r="K50" i="73" s="1"/>
  <c r="K553" i="73"/>
  <c r="K554" i="73" s="1"/>
  <c r="K555" i="73" s="1"/>
  <c r="K556" i="73" s="1"/>
  <c r="K557" i="73" s="1"/>
  <c r="K558" i="73" s="1"/>
  <c r="K559" i="73" s="1"/>
  <c r="K560" i="73" s="1"/>
  <c r="K561" i="73" s="1"/>
  <c r="K562" i="73" s="1"/>
  <c r="K563" i="73" s="1"/>
  <c r="K564" i="73" s="1"/>
  <c r="K565" i="73" s="1"/>
  <c r="K566" i="73" s="1"/>
  <c r="K567" i="73" s="1"/>
  <c r="K568" i="73" s="1"/>
  <c r="K569" i="73" s="1"/>
  <c r="K570" i="73" s="1"/>
  <c r="K571" i="73" s="1"/>
  <c r="K572" i="73" s="1"/>
  <c r="K573" i="73" s="1"/>
  <c r="K574" i="73" s="1"/>
  <c r="K575" i="73" s="1"/>
  <c r="K478" i="73"/>
  <c r="K479" i="73" s="1"/>
  <c r="K480" i="73" s="1"/>
  <c r="K481" i="73" s="1"/>
  <c r="K482" i="73" s="1"/>
  <c r="K483" i="73" s="1"/>
  <c r="K484" i="73" s="1"/>
  <c r="K485" i="73" s="1"/>
  <c r="K486" i="73" s="1"/>
  <c r="K487" i="73" s="1"/>
  <c r="K488" i="73" s="1"/>
  <c r="K489" i="73" s="1"/>
  <c r="K490" i="73" s="1"/>
  <c r="K491" i="73" s="1"/>
  <c r="K492" i="73" s="1"/>
  <c r="K493" i="73" s="1"/>
  <c r="K494" i="73" s="1"/>
  <c r="K495" i="73" s="1"/>
  <c r="K496" i="73" s="1"/>
  <c r="K497" i="73" s="1"/>
  <c r="K498" i="73" s="1"/>
  <c r="K499" i="73" s="1"/>
  <c r="K500" i="73" s="1"/>
  <c r="K178" i="73"/>
  <c r="K179" i="73" s="1"/>
  <c r="K180" i="73" s="1"/>
  <c r="K181" i="73" s="1"/>
  <c r="K182" i="73" s="1"/>
  <c r="K183" i="73" s="1"/>
  <c r="K184" i="73" s="1"/>
  <c r="K185" i="73" s="1"/>
  <c r="K186" i="73" s="1"/>
  <c r="K187" i="73" s="1"/>
  <c r="K188" i="73" s="1"/>
  <c r="K189" i="73" s="1"/>
  <c r="K190" i="73" s="1"/>
  <c r="K191" i="73" s="1"/>
  <c r="K192" i="73" s="1"/>
  <c r="K193" i="73" s="1"/>
  <c r="K194" i="73" s="1"/>
  <c r="K195" i="73" s="1"/>
  <c r="K196" i="73" s="1"/>
  <c r="K197" i="73" s="1"/>
  <c r="K198" i="73" s="1"/>
  <c r="K199" i="73" s="1"/>
  <c r="K200" i="73" s="1"/>
  <c r="K103" i="73"/>
  <c r="K104" i="73" s="1"/>
  <c r="K105" i="73" s="1"/>
  <c r="K106" i="73" s="1"/>
  <c r="K107" i="73" s="1"/>
  <c r="K108" i="73" s="1"/>
  <c r="K109" i="73" s="1"/>
  <c r="K110" i="73" s="1"/>
  <c r="K111" i="73" s="1"/>
  <c r="K112" i="73" s="1"/>
  <c r="K113" i="73" s="1"/>
  <c r="K114" i="73" s="1"/>
  <c r="K115" i="73" s="1"/>
  <c r="K116" i="73" s="1"/>
  <c r="K117" i="73" s="1"/>
  <c r="K118" i="73" s="1"/>
  <c r="K119" i="73" s="1"/>
  <c r="K120" i="73" s="1"/>
  <c r="K121" i="73" s="1"/>
  <c r="K122" i="73" s="1"/>
  <c r="K123" i="73" s="1"/>
  <c r="K124" i="73" s="1"/>
  <c r="K125" i="73" s="1"/>
  <c r="K653" i="73" s="1"/>
  <c r="K654" i="73" s="1"/>
  <c r="K655" i="73" s="1"/>
  <c r="K656" i="73" s="1"/>
  <c r="K657" i="73" s="1"/>
  <c r="K658" i="73" s="1"/>
  <c r="K659" i="73" s="1"/>
  <c r="K660" i="73" s="1"/>
  <c r="K661" i="73" s="1"/>
  <c r="K662" i="73" s="1"/>
  <c r="K663" i="73" s="1"/>
  <c r="K664" i="73" s="1"/>
  <c r="K665" i="73" s="1"/>
  <c r="K666" i="73" s="1"/>
  <c r="K667" i="73" s="1"/>
  <c r="K668" i="73" s="1"/>
  <c r="K669" i="73" s="1"/>
  <c r="K670" i="73" s="1"/>
  <c r="K671" i="73" s="1"/>
  <c r="K672" i="73" s="1"/>
  <c r="K673" i="73" s="1"/>
  <c r="K674" i="73" s="1"/>
  <c r="K675" i="73" s="1"/>
  <c r="K253" i="73"/>
  <c r="K254" i="73" s="1"/>
  <c r="K255" i="73" s="1"/>
  <c r="K256" i="73" s="1"/>
  <c r="K257" i="73" s="1"/>
  <c r="K258" i="73" s="1"/>
  <c r="K259" i="73" s="1"/>
  <c r="K260" i="73" s="1"/>
  <c r="K261" i="73" s="1"/>
  <c r="K262" i="73" s="1"/>
  <c r="K263" i="73" s="1"/>
  <c r="K264" i="73" s="1"/>
  <c r="K265" i="73" s="1"/>
  <c r="K266" i="73" s="1"/>
  <c r="K267" i="73" s="1"/>
  <c r="K268" i="73" s="1"/>
  <c r="K269" i="73" s="1"/>
  <c r="K270" i="73" s="1"/>
  <c r="K271" i="73" s="1"/>
  <c r="K272" i="73" s="1"/>
  <c r="K273" i="73" s="1"/>
  <c r="K274" i="73" s="1"/>
  <c r="K275" i="73" s="1"/>
  <c r="K328" i="73"/>
  <c r="K329" i="73" s="1"/>
  <c r="K330" i="73" s="1"/>
  <c r="K331" i="73" s="1"/>
  <c r="K332" i="73" s="1"/>
  <c r="K333" i="73" s="1"/>
  <c r="K334" i="73" s="1"/>
  <c r="K335" i="73" s="1"/>
  <c r="K336" i="73" s="1"/>
  <c r="K337" i="73" s="1"/>
  <c r="K338" i="73" s="1"/>
  <c r="K339" i="73" s="1"/>
  <c r="K340" i="73" s="1"/>
  <c r="K341" i="73" s="1"/>
  <c r="K342" i="73" s="1"/>
  <c r="K343" i="73" s="1"/>
  <c r="K344" i="73" s="1"/>
  <c r="K345" i="73" s="1"/>
  <c r="K346" i="73" s="1"/>
  <c r="K347" i="73" s="1"/>
  <c r="K348" i="73" s="1"/>
  <c r="K349" i="73" s="1"/>
  <c r="K350" i="73" s="1"/>
  <c r="D269" i="70"/>
  <c r="L269" i="70" s="1"/>
  <c r="AI289" i="72"/>
  <c r="H366" i="55"/>
  <c r="A366" i="55" s="1"/>
  <c r="H126" i="55"/>
  <c r="L207" i="70"/>
  <c r="H246" i="55"/>
  <c r="A347" i="70"/>
  <c r="A357" i="70"/>
  <c r="A346" i="70"/>
  <c r="A348" i="70"/>
  <c r="A353" i="70"/>
  <c r="A358" i="70"/>
  <c r="A359" i="70"/>
  <c r="A360" i="70"/>
  <c r="A344" i="70"/>
  <c r="A345" i="70"/>
  <c r="A350" i="70"/>
  <c r="A351" i="70"/>
  <c r="A11" i="61"/>
  <c r="N87" i="70"/>
  <c r="N83" i="70"/>
  <c r="N79" i="70"/>
  <c r="N75" i="70"/>
  <c r="N71" i="70"/>
  <c r="N67" i="70"/>
  <c r="N63" i="70"/>
  <c r="N59" i="70"/>
  <c r="N55" i="70"/>
  <c r="N51" i="70"/>
  <c r="N47" i="70"/>
  <c r="N88" i="70"/>
  <c r="N84" i="70"/>
  <c r="N80" i="70"/>
  <c r="N76" i="70"/>
  <c r="N72" i="70"/>
  <c r="N68" i="70"/>
  <c r="N64" i="70"/>
  <c r="N60" i="70"/>
  <c r="N56" i="70"/>
  <c r="N52" i="70"/>
  <c r="N48" i="70"/>
  <c r="N89" i="70"/>
  <c r="N85" i="70"/>
  <c r="N81" i="70"/>
  <c r="N77" i="70"/>
  <c r="N73" i="70"/>
  <c r="N69" i="70"/>
  <c r="N65" i="70"/>
  <c r="N61" i="70"/>
  <c r="N57" i="70"/>
  <c r="N53" i="70"/>
  <c r="N49" i="70"/>
  <c r="N90" i="70"/>
  <c r="N86" i="70"/>
  <c r="N82" i="70"/>
  <c r="N78" i="70"/>
  <c r="N74" i="70"/>
  <c r="N70" i="70"/>
  <c r="N66" i="70"/>
  <c r="N62" i="70"/>
  <c r="N58" i="70"/>
  <c r="N54" i="70"/>
  <c r="N50" i="70"/>
  <c r="N46" i="70"/>
  <c r="A229" i="70"/>
  <c r="N267" i="70"/>
  <c r="N263" i="70"/>
  <c r="N259" i="70"/>
  <c r="N255" i="70"/>
  <c r="N251" i="70"/>
  <c r="N247" i="70"/>
  <c r="N243" i="70"/>
  <c r="N239" i="70"/>
  <c r="N235" i="70"/>
  <c r="N231" i="70"/>
  <c r="N227" i="70"/>
  <c r="N268" i="70"/>
  <c r="N264" i="70"/>
  <c r="N260" i="70"/>
  <c r="N256" i="70"/>
  <c r="N252" i="70"/>
  <c r="N248" i="70"/>
  <c r="N244" i="70"/>
  <c r="N240" i="70"/>
  <c r="N236" i="70"/>
  <c r="N232" i="70"/>
  <c r="N228" i="70"/>
  <c r="N269" i="70"/>
  <c r="N265" i="70"/>
  <c r="N261" i="70"/>
  <c r="N257" i="70"/>
  <c r="N253" i="70"/>
  <c r="N249" i="70"/>
  <c r="N245" i="70"/>
  <c r="N241" i="70"/>
  <c r="N237" i="70"/>
  <c r="N233" i="70"/>
  <c r="N229" i="70"/>
  <c r="N270" i="70"/>
  <c r="N266" i="70"/>
  <c r="N262" i="70"/>
  <c r="N258" i="70"/>
  <c r="N254" i="70"/>
  <c r="N250" i="70"/>
  <c r="N246" i="70"/>
  <c r="N242" i="70"/>
  <c r="N238" i="70"/>
  <c r="N234" i="70"/>
  <c r="N230" i="70"/>
  <c r="N226" i="70"/>
  <c r="A13" i="61"/>
  <c r="A136" i="70"/>
  <c r="N179" i="70"/>
  <c r="N175" i="70"/>
  <c r="N171" i="70"/>
  <c r="N167" i="70"/>
  <c r="N163" i="70"/>
  <c r="N159" i="70"/>
  <c r="N155" i="70"/>
  <c r="N151" i="70"/>
  <c r="N147" i="70"/>
  <c r="N143" i="70"/>
  <c r="N139" i="70"/>
  <c r="N180" i="70"/>
  <c r="N176" i="70"/>
  <c r="N172" i="70"/>
  <c r="N168" i="70"/>
  <c r="N164" i="70"/>
  <c r="N160" i="70"/>
  <c r="N156" i="70"/>
  <c r="N152" i="70"/>
  <c r="N148" i="70"/>
  <c r="N144" i="70"/>
  <c r="N140" i="70"/>
  <c r="N136" i="70"/>
  <c r="N177" i="70"/>
  <c r="N173" i="70"/>
  <c r="N169" i="70"/>
  <c r="N165" i="70"/>
  <c r="N161" i="70"/>
  <c r="N157" i="70"/>
  <c r="N153" i="70"/>
  <c r="N149" i="70"/>
  <c r="N145" i="70"/>
  <c r="N141" i="70"/>
  <c r="N137" i="70"/>
  <c r="N178" i="70"/>
  <c r="N174" i="70"/>
  <c r="N170" i="70"/>
  <c r="N166" i="70"/>
  <c r="N162" i="70"/>
  <c r="N158" i="70"/>
  <c r="N154" i="70"/>
  <c r="N150" i="70"/>
  <c r="N146" i="70"/>
  <c r="N142" i="70"/>
  <c r="N138" i="70"/>
  <c r="A9" i="61"/>
  <c r="A319" i="70"/>
  <c r="N359" i="70"/>
  <c r="N355" i="70"/>
  <c r="N351" i="70"/>
  <c r="N347" i="70"/>
  <c r="N343" i="70"/>
  <c r="N339" i="70"/>
  <c r="N335" i="70"/>
  <c r="N331" i="70"/>
  <c r="N327" i="70"/>
  <c r="N323" i="70"/>
  <c r="N319" i="70"/>
  <c r="N356" i="70"/>
  <c r="N352" i="70"/>
  <c r="N348" i="70"/>
  <c r="N344" i="70"/>
  <c r="N340" i="70"/>
  <c r="N336" i="70"/>
  <c r="N332" i="70"/>
  <c r="N328" i="70"/>
  <c r="N324" i="70"/>
  <c r="N320" i="70"/>
  <c r="N316" i="70"/>
  <c r="N357" i="70"/>
  <c r="N353" i="70"/>
  <c r="N349" i="70"/>
  <c r="N345" i="70"/>
  <c r="N341" i="70"/>
  <c r="N337" i="70"/>
  <c r="N333" i="70"/>
  <c r="N329" i="70"/>
  <c r="N325" i="70"/>
  <c r="N321" i="70"/>
  <c r="N317" i="70"/>
  <c r="N358" i="70"/>
  <c r="N354" i="70"/>
  <c r="N350" i="70"/>
  <c r="N346" i="70"/>
  <c r="N342" i="70"/>
  <c r="N338" i="70"/>
  <c r="N334" i="70"/>
  <c r="N330" i="70"/>
  <c r="N326" i="70"/>
  <c r="N322" i="70"/>
  <c r="N318" i="70"/>
  <c r="H306" i="55"/>
  <c r="A306" i="55" s="1"/>
  <c r="A305" i="55"/>
  <c r="J501" i="73"/>
  <c r="J476" i="73"/>
  <c r="U501" i="73"/>
  <c r="U476" i="73"/>
  <c r="J502" i="73"/>
  <c r="J477" i="73"/>
  <c r="U502" i="73"/>
  <c r="U477" i="73"/>
  <c r="J320" i="73"/>
  <c r="J351" i="73"/>
  <c r="J326" i="73"/>
  <c r="U351" i="73"/>
  <c r="U326" i="73"/>
  <c r="J352" i="73"/>
  <c r="J327" i="73"/>
  <c r="U352" i="73"/>
  <c r="U327" i="73"/>
  <c r="J158" i="73"/>
  <c r="J201" i="73"/>
  <c r="J176" i="73"/>
  <c r="U201" i="73"/>
  <c r="U176" i="73"/>
  <c r="J202" i="73"/>
  <c r="J177" i="73"/>
  <c r="U202" i="73"/>
  <c r="U177" i="73"/>
  <c r="J154" i="73"/>
  <c r="J169" i="73"/>
  <c r="J165" i="73"/>
  <c r="U163" i="73"/>
  <c r="U157" i="73"/>
  <c r="U156" i="73"/>
  <c r="U168" i="73"/>
  <c r="U160" i="73"/>
  <c r="U152" i="73"/>
  <c r="U164" i="73"/>
  <c r="I309" i="73"/>
  <c r="I304" i="73"/>
  <c r="U159" i="73"/>
  <c r="J151" i="73"/>
  <c r="J162" i="73"/>
  <c r="J163" i="73"/>
  <c r="J161" i="73"/>
  <c r="U155" i="73"/>
  <c r="U170" i="73"/>
  <c r="J156" i="73"/>
  <c r="J157" i="73"/>
  <c r="J168" i="73"/>
  <c r="AA223" i="72"/>
  <c r="AA274" i="72"/>
  <c r="U169" i="73"/>
  <c r="U151" i="73"/>
  <c r="J159" i="73"/>
  <c r="U166" i="73"/>
  <c r="J170" i="73"/>
  <c r="J152" i="73"/>
  <c r="U153" i="73"/>
  <c r="J153" i="73"/>
  <c r="U158" i="73"/>
  <c r="J164" i="73"/>
  <c r="U165" i="73"/>
  <c r="J160" i="73"/>
  <c r="J155" i="73"/>
  <c r="U162" i="73"/>
  <c r="J166" i="73"/>
  <c r="U167" i="73"/>
  <c r="J167" i="73"/>
  <c r="U161" i="73"/>
  <c r="U154" i="73"/>
  <c r="I305" i="73"/>
  <c r="I301" i="73"/>
  <c r="I306" i="73"/>
  <c r="I310" i="73"/>
  <c r="I302" i="73"/>
  <c r="I307" i="73"/>
  <c r="I303" i="73"/>
  <c r="I311" i="73"/>
  <c r="I308" i="73"/>
  <c r="I460" i="73"/>
  <c r="I457" i="73"/>
  <c r="I453" i="73"/>
  <c r="I458" i="73"/>
  <c r="I454" i="73"/>
  <c r="I459" i="73"/>
  <c r="I455" i="73"/>
  <c r="I451" i="73"/>
  <c r="I461" i="73"/>
  <c r="I456" i="73"/>
  <c r="I452" i="73"/>
  <c r="I160" i="73"/>
  <c r="I157" i="73"/>
  <c r="I153" i="73"/>
  <c r="I158" i="73"/>
  <c r="I154" i="73"/>
  <c r="I159" i="73"/>
  <c r="I155" i="73"/>
  <c r="I151" i="73"/>
  <c r="I161" i="73"/>
  <c r="I156" i="73"/>
  <c r="I152" i="73"/>
  <c r="G425" i="55"/>
  <c r="H426" i="55"/>
  <c r="A426" i="55" s="1"/>
  <c r="H66" i="55"/>
  <c r="A66" i="55" s="1"/>
  <c r="G305" i="55"/>
  <c r="H186" i="55"/>
  <c r="A186" i="55" s="1"/>
  <c r="U223" i="73"/>
  <c r="J224" i="73"/>
  <c r="U224" i="73"/>
  <c r="U225" i="73"/>
  <c r="J225" i="73"/>
  <c r="J223" i="73"/>
  <c r="G9" i="14"/>
  <c r="G7" i="14"/>
  <c r="G5" i="14"/>
  <c r="U222" i="73"/>
  <c r="J222" i="73"/>
  <c r="U218" i="73"/>
  <c r="J218" i="73"/>
  <c r="U214" i="73"/>
  <c r="J214" i="73"/>
  <c r="U210" i="73"/>
  <c r="J210" i="73"/>
  <c r="U206" i="73"/>
  <c r="J206" i="73"/>
  <c r="U200" i="73"/>
  <c r="J200" i="73"/>
  <c r="U196" i="73"/>
  <c r="J196" i="73"/>
  <c r="U192" i="73"/>
  <c r="J192" i="73"/>
  <c r="U188" i="73"/>
  <c r="J188" i="73"/>
  <c r="U184" i="73"/>
  <c r="J184" i="73"/>
  <c r="U180" i="73"/>
  <c r="J180" i="73"/>
  <c r="U174" i="73"/>
  <c r="J174" i="73"/>
  <c r="U171" i="73"/>
  <c r="U219" i="73"/>
  <c r="J219" i="73"/>
  <c r="U215" i="73"/>
  <c r="J215" i="73"/>
  <c r="U211" i="73"/>
  <c r="J211" i="73"/>
  <c r="U207" i="73"/>
  <c r="J207" i="73"/>
  <c r="U203" i="73"/>
  <c r="J203" i="73"/>
  <c r="U197" i="73"/>
  <c r="J197" i="73"/>
  <c r="U193" i="73"/>
  <c r="J193" i="73"/>
  <c r="U189" i="73"/>
  <c r="J189" i="73"/>
  <c r="U185" i="73"/>
  <c r="J185" i="73"/>
  <c r="U181" i="73"/>
  <c r="J181" i="73"/>
  <c r="U175" i="73"/>
  <c r="J175" i="73"/>
  <c r="J172" i="73"/>
  <c r="U220" i="73"/>
  <c r="J220" i="73"/>
  <c r="U216" i="73"/>
  <c r="J216" i="73"/>
  <c r="U212" i="73"/>
  <c r="J212" i="73"/>
  <c r="U208" i="73"/>
  <c r="J208" i="73"/>
  <c r="U204" i="73"/>
  <c r="J204" i="73"/>
  <c r="U198" i="73"/>
  <c r="J198" i="73"/>
  <c r="U194" i="73"/>
  <c r="J194" i="73"/>
  <c r="U190" i="73"/>
  <c r="J190" i="73"/>
  <c r="U186" i="73"/>
  <c r="J186" i="73"/>
  <c r="U182" i="73"/>
  <c r="J182" i="73"/>
  <c r="U178" i="73"/>
  <c r="J178" i="73"/>
  <c r="U172" i="73"/>
  <c r="E6" i="14"/>
  <c r="A6" i="14" s="1"/>
  <c r="U221" i="73"/>
  <c r="J221" i="73"/>
  <c r="U217" i="73"/>
  <c r="J217" i="73"/>
  <c r="U213" i="73"/>
  <c r="J213" i="73"/>
  <c r="U209" i="73"/>
  <c r="J209" i="73"/>
  <c r="U205" i="73"/>
  <c r="J205" i="73"/>
  <c r="U199" i="73"/>
  <c r="J199" i="73"/>
  <c r="U195" i="73"/>
  <c r="J195" i="73"/>
  <c r="U191" i="73"/>
  <c r="J191" i="73"/>
  <c r="U187" i="73"/>
  <c r="J187" i="73"/>
  <c r="U183" i="73"/>
  <c r="J183" i="73"/>
  <c r="U179" i="73"/>
  <c r="J179" i="73"/>
  <c r="U173" i="73"/>
  <c r="J173" i="73"/>
  <c r="J171" i="73"/>
  <c r="U524" i="73"/>
  <c r="U523" i="73"/>
  <c r="J523" i="73"/>
  <c r="U519" i="73"/>
  <c r="J519" i="73"/>
  <c r="U515" i="73"/>
  <c r="J515" i="73"/>
  <c r="U511" i="73"/>
  <c r="J511" i="73"/>
  <c r="U507" i="73"/>
  <c r="J507" i="73"/>
  <c r="U503" i="73"/>
  <c r="J503" i="73"/>
  <c r="U497" i="73"/>
  <c r="J497" i="73"/>
  <c r="U493" i="73"/>
  <c r="J493" i="73"/>
  <c r="U489" i="73"/>
  <c r="J489" i="73"/>
  <c r="U485" i="73"/>
  <c r="J485" i="73"/>
  <c r="U481" i="73"/>
  <c r="J481" i="73"/>
  <c r="U475" i="73"/>
  <c r="J475" i="73"/>
  <c r="U525" i="73"/>
  <c r="J525" i="73"/>
  <c r="U520" i="73"/>
  <c r="J520" i="73"/>
  <c r="U516" i="73"/>
  <c r="J516" i="73"/>
  <c r="U512" i="73"/>
  <c r="J512" i="73"/>
  <c r="U508" i="73"/>
  <c r="J508" i="73"/>
  <c r="U504" i="73"/>
  <c r="J504" i="73"/>
  <c r="U498" i="73"/>
  <c r="J498" i="73"/>
  <c r="U494" i="73"/>
  <c r="J494" i="73"/>
  <c r="U490" i="73"/>
  <c r="J490" i="73"/>
  <c r="U486" i="73"/>
  <c r="J486" i="73"/>
  <c r="U482" i="73"/>
  <c r="J482" i="73"/>
  <c r="U478" i="73"/>
  <c r="J478" i="73"/>
  <c r="U472" i="73"/>
  <c r="J472" i="73"/>
  <c r="U521" i="73"/>
  <c r="J521" i="73"/>
  <c r="U517" i="73"/>
  <c r="J517" i="73"/>
  <c r="U513" i="73"/>
  <c r="J513" i="73"/>
  <c r="U509" i="73"/>
  <c r="J509" i="73"/>
  <c r="U505" i="73"/>
  <c r="J505" i="73"/>
  <c r="U499" i="73"/>
  <c r="J499" i="73"/>
  <c r="U495" i="73"/>
  <c r="J495" i="73"/>
  <c r="U491" i="73"/>
  <c r="J491" i="73"/>
  <c r="U487" i="73"/>
  <c r="J487" i="73"/>
  <c r="U483" i="73"/>
  <c r="J483" i="73"/>
  <c r="U479" i="73"/>
  <c r="J479" i="73"/>
  <c r="U473" i="73"/>
  <c r="J473" i="73"/>
  <c r="E10" i="14"/>
  <c r="A10" i="14" s="1"/>
  <c r="J524" i="73"/>
  <c r="U522" i="73"/>
  <c r="J522" i="73"/>
  <c r="U518" i="73"/>
  <c r="J518" i="73"/>
  <c r="U514" i="73"/>
  <c r="J514" i="73"/>
  <c r="U510" i="73"/>
  <c r="J510" i="73"/>
  <c r="U506" i="73"/>
  <c r="J506" i="73"/>
  <c r="U500" i="73"/>
  <c r="J500" i="73"/>
  <c r="U496" i="73"/>
  <c r="J496" i="73"/>
  <c r="U492" i="73"/>
  <c r="J492" i="73"/>
  <c r="U488" i="73"/>
  <c r="J488" i="73"/>
  <c r="U484" i="73"/>
  <c r="J484" i="73"/>
  <c r="U480" i="73"/>
  <c r="J480" i="73"/>
  <c r="U474" i="73"/>
  <c r="J474" i="73"/>
  <c r="J471" i="73"/>
  <c r="J461" i="73"/>
  <c r="J467" i="73"/>
  <c r="J463" i="73"/>
  <c r="J457" i="73"/>
  <c r="J453" i="73"/>
  <c r="J460" i="73"/>
  <c r="J468" i="73"/>
  <c r="J464" i="73"/>
  <c r="J458" i="73"/>
  <c r="J454" i="73"/>
  <c r="J469" i="73"/>
  <c r="J465" i="73"/>
  <c r="J459" i="73"/>
  <c r="J455" i="73"/>
  <c r="J451" i="73"/>
  <c r="J470" i="73"/>
  <c r="J466" i="73"/>
  <c r="J462" i="73"/>
  <c r="J456" i="73"/>
  <c r="J452" i="73"/>
  <c r="E244" i="55"/>
  <c r="AA324" i="72"/>
  <c r="AI274" i="72"/>
  <c r="L189" i="70"/>
  <c r="L324" i="70"/>
  <c r="AA121" i="72"/>
  <c r="L72" i="70"/>
  <c r="F125" i="55"/>
  <c r="L54" i="70"/>
  <c r="F245" i="55"/>
  <c r="K64" i="13"/>
  <c r="O64" i="13"/>
  <c r="M64" i="13"/>
  <c r="O63" i="13"/>
  <c r="K63" i="13"/>
  <c r="M63" i="13"/>
  <c r="L298" i="70"/>
  <c r="A20" i="111"/>
  <c r="B20" i="111" s="1"/>
  <c r="G20" i="59"/>
  <c r="A20" i="59" s="1"/>
  <c r="A36" i="111"/>
  <c r="E36" i="111" s="1"/>
  <c r="C36" i="59" s="1"/>
  <c r="G36" i="59"/>
  <c r="A36" i="59" s="1"/>
  <c r="A68" i="111"/>
  <c r="B68" i="111" s="1"/>
  <c r="G69" i="59"/>
  <c r="A69" i="59" s="1"/>
  <c r="A27" i="111"/>
  <c r="E27" i="111" s="1"/>
  <c r="C27" i="59" s="1"/>
  <c r="G27" i="59"/>
  <c r="A27" i="59" s="1"/>
  <c r="A43" i="111"/>
  <c r="G43" i="59"/>
  <c r="A43" i="59" s="1"/>
  <c r="A59" i="111"/>
  <c r="G59" i="59"/>
  <c r="A59" i="59" s="1"/>
  <c r="A18" i="111"/>
  <c r="F18" i="111" s="1"/>
  <c r="D18" i="59" s="1"/>
  <c r="G18" i="59"/>
  <c r="A18" i="59" s="1"/>
  <c r="A34" i="111"/>
  <c r="G34" i="59"/>
  <c r="A34" i="59" s="1"/>
  <c r="A50" i="111"/>
  <c r="E50" i="111" s="1"/>
  <c r="C50" i="59" s="1"/>
  <c r="G50" i="59"/>
  <c r="A50" i="59" s="1"/>
  <c r="A66" i="111"/>
  <c r="F66" i="111" s="1"/>
  <c r="D67" i="59" s="1"/>
  <c r="G67" i="59"/>
  <c r="A67" i="59" s="1"/>
  <c r="A25" i="111"/>
  <c r="F25" i="111" s="1"/>
  <c r="D25" i="59" s="1"/>
  <c r="G25" i="59"/>
  <c r="A25" i="59" s="1"/>
  <c r="A41" i="111"/>
  <c r="G41" i="59"/>
  <c r="A41" i="59" s="1"/>
  <c r="A57" i="111"/>
  <c r="G57" i="59"/>
  <c r="A57" i="59" s="1"/>
  <c r="A16" i="111"/>
  <c r="G16" i="59"/>
  <c r="A16" i="59" s="1"/>
  <c r="A32" i="111"/>
  <c r="G32" i="59"/>
  <c r="A32" i="59" s="1"/>
  <c r="A48" i="111"/>
  <c r="G48" i="59"/>
  <c r="A48" i="59" s="1"/>
  <c r="A64" i="111"/>
  <c r="A65" i="59"/>
  <c r="A23" i="111"/>
  <c r="C23" i="111" s="1"/>
  <c r="G23" i="59"/>
  <c r="A23" i="59" s="1"/>
  <c r="A39" i="111"/>
  <c r="G39" i="59"/>
  <c r="A39" i="59" s="1"/>
  <c r="A55" i="111"/>
  <c r="G55" i="59"/>
  <c r="A55" i="59" s="1"/>
  <c r="A14" i="111"/>
  <c r="C14" i="111" s="1"/>
  <c r="G14" i="59"/>
  <c r="A14" i="59" s="1"/>
  <c r="A30" i="111"/>
  <c r="G30" i="59"/>
  <c r="A30" i="59" s="1"/>
  <c r="A46" i="111"/>
  <c r="E46" i="111" s="1"/>
  <c r="G46" i="59"/>
  <c r="A46" i="59" s="1"/>
  <c r="A62" i="111"/>
  <c r="E62" i="111" s="1"/>
  <c r="C62" i="59" s="1"/>
  <c r="A21" i="111"/>
  <c r="G21" i="59"/>
  <c r="A21" i="59" s="1"/>
  <c r="A37" i="111"/>
  <c r="G37" i="59"/>
  <c r="A37" i="59" s="1"/>
  <c r="A53" i="111"/>
  <c r="G53" i="59"/>
  <c r="A53" i="59" s="1"/>
  <c r="A6" i="111"/>
  <c r="D6" i="111" s="1"/>
  <c r="B6" i="59" s="1"/>
  <c r="G6" i="59"/>
  <c r="A6" i="59" s="1"/>
  <c r="A7" i="111"/>
  <c r="G7" i="59"/>
  <c r="A7" i="59" s="1"/>
  <c r="A44" i="111"/>
  <c r="G44" i="59"/>
  <c r="A44" i="59" s="1"/>
  <c r="A9" i="111"/>
  <c r="F9" i="111" s="1"/>
  <c r="D9" i="59" s="1"/>
  <c r="G9" i="59"/>
  <c r="A9" i="59" s="1"/>
  <c r="A28" i="111"/>
  <c r="G28" i="59"/>
  <c r="A28" i="59" s="1"/>
  <c r="A60" i="111"/>
  <c r="G60" i="59"/>
  <c r="A60" i="59" s="1"/>
  <c r="A19" i="111"/>
  <c r="B19" i="111" s="1"/>
  <c r="G19" i="59"/>
  <c r="A19" i="59" s="1"/>
  <c r="A35" i="111"/>
  <c r="F35" i="111" s="1"/>
  <c r="D35" i="59" s="1"/>
  <c r="G35" i="59"/>
  <c r="A35" i="59" s="1"/>
  <c r="A51" i="111"/>
  <c r="F51" i="111" s="1"/>
  <c r="D51" i="59" s="1"/>
  <c r="G51" i="59"/>
  <c r="A51" i="59" s="1"/>
  <c r="A67" i="111"/>
  <c r="C67" i="111" s="1"/>
  <c r="G68" i="59"/>
  <c r="A68" i="59" s="1"/>
  <c r="A26" i="111"/>
  <c r="G26" i="59"/>
  <c r="A26" i="59" s="1"/>
  <c r="A42" i="111"/>
  <c r="G42" i="59"/>
  <c r="A42" i="59" s="1"/>
  <c r="A58" i="111"/>
  <c r="G58" i="59"/>
  <c r="A58" i="59" s="1"/>
  <c r="A17" i="111"/>
  <c r="F17" i="111" s="1"/>
  <c r="D17" i="59" s="1"/>
  <c r="G17" i="59"/>
  <c r="A17" i="59" s="1"/>
  <c r="A33" i="111"/>
  <c r="G33" i="59"/>
  <c r="A33" i="59" s="1"/>
  <c r="A49" i="111"/>
  <c r="C49" i="111" s="1"/>
  <c r="G49" i="59"/>
  <c r="A49" i="59" s="1"/>
  <c r="A65" i="111"/>
  <c r="C65" i="111" s="1"/>
  <c r="G66" i="59"/>
  <c r="A66" i="59" s="1"/>
  <c r="A12" i="111"/>
  <c r="C12" i="111" s="1"/>
  <c r="G12" i="59"/>
  <c r="A12" i="59" s="1"/>
  <c r="A24" i="111"/>
  <c r="F24" i="111" s="1"/>
  <c r="D24" i="59" s="1"/>
  <c r="G24" i="59"/>
  <c r="A24" i="59" s="1"/>
  <c r="A40" i="111"/>
  <c r="G40" i="59"/>
  <c r="A40" i="59" s="1"/>
  <c r="A56" i="111"/>
  <c r="G56" i="59"/>
  <c r="A56" i="59" s="1"/>
  <c r="A15" i="111"/>
  <c r="G15" i="59"/>
  <c r="A15" i="59" s="1"/>
  <c r="A31" i="111"/>
  <c r="G31" i="59"/>
  <c r="A31" i="59" s="1"/>
  <c r="A47" i="111"/>
  <c r="G47" i="59"/>
  <c r="A47" i="59" s="1"/>
  <c r="A63" i="111"/>
  <c r="A64" i="59"/>
  <c r="A22" i="111"/>
  <c r="D22" i="111" s="1"/>
  <c r="B22" i="59" s="1"/>
  <c r="G22" i="59"/>
  <c r="A22" i="59" s="1"/>
  <c r="A38" i="111"/>
  <c r="E38" i="111" s="1"/>
  <c r="G38" i="59"/>
  <c r="A38" i="59" s="1"/>
  <c r="A54" i="111"/>
  <c r="F54" i="111" s="1"/>
  <c r="G54" i="59"/>
  <c r="A54" i="59" s="1"/>
  <c r="A13" i="111"/>
  <c r="G13" i="59"/>
  <c r="A13" i="59" s="1"/>
  <c r="A29" i="111"/>
  <c r="G29" i="59"/>
  <c r="A29" i="59" s="1"/>
  <c r="A45" i="111"/>
  <c r="G45" i="59"/>
  <c r="A45" i="59" s="1"/>
  <c r="A61" i="111"/>
  <c r="G61" i="59"/>
  <c r="A61" i="59" s="1"/>
  <c r="A11" i="111"/>
  <c r="C11" i="111" s="1"/>
  <c r="G11" i="59"/>
  <c r="A11" i="59" s="1"/>
  <c r="A8" i="111"/>
  <c r="G8" i="59"/>
  <c r="A8" i="59" s="1"/>
  <c r="A52" i="111"/>
  <c r="B52" i="111" s="1"/>
  <c r="G52" i="59"/>
  <c r="A52" i="59" s="1"/>
  <c r="A10" i="111"/>
  <c r="E10" i="111" s="1"/>
  <c r="C10" i="59" s="1"/>
  <c r="G10" i="59"/>
  <c r="A10" i="59" s="1"/>
  <c r="L99" i="70"/>
  <c r="B15" i="60"/>
  <c r="I267" i="70"/>
  <c r="A226" i="70"/>
  <c r="G125" i="55"/>
  <c r="G245" i="55"/>
  <c r="A5" i="111"/>
  <c r="F67" i="60"/>
  <c r="D68" i="60"/>
  <c r="E68" i="60"/>
  <c r="F68" i="60"/>
  <c r="B68" i="60"/>
  <c r="C68" i="60"/>
  <c r="F66" i="60"/>
  <c r="B66" i="60"/>
  <c r="C66" i="60"/>
  <c r="D66" i="60"/>
  <c r="E66" i="60"/>
  <c r="E67" i="60"/>
  <c r="B67" i="60"/>
  <c r="D67" i="60"/>
  <c r="F63" i="60"/>
  <c r="F64" i="60" s="1"/>
  <c r="F65" i="60" s="1"/>
  <c r="B63" i="60"/>
  <c r="B64" i="60" s="1"/>
  <c r="B65" i="60" s="1"/>
  <c r="C63" i="60"/>
  <c r="C64" i="60" s="1"/>
  <c r="C65" i="60" s="1"/>
  <c r="D63" i="60"/>
  <c r="D64" i="60" s="1"/>
  <c r="D65" i="60" s="1"/>
  <c r="E63" i="60"/>
  <c r="E64" i="60" s="1"/>
  <c r="E65" i="60" s="1"/>
  <c r="F50" i="60"/>
  <c r="D53" i="60"/>
  <c r="C47" i="60"/>
  <c r="C48" i="60" s="1"/>
  <c r="C49" i="60" s="1"/>
  <c r="D52" i="60"/>
  <c r="E52" i="60"/>
  <c r="F52" i="60"/>
  <c r="B52" i="60"/>
  <c r="C52" i="60"/>
  <c r="C53" i="60"/>
  <c r="E53" i="60"/>
  <c r="F53" i="60"/>
  <c r="B53" i="60"/>
  <c r="D50" i="60"/>
  <c r="F36" i="60"/>
  <c r="D37" i="60"/>
  <c r="E37" i="60"/>
  <c r="F37" i="60"/>
  <c r="B37" i="60"/>
  <c r="C37" i="60"/>
  <c r="F35" i="60"/>
  <c r="B35" i="60"/>
  <c r="C35" i="60"/>
  <c r="D35" i="60"/>
  <c r="E35" i="60"/>
  <c r="C34" i="60"/>
  <c r="D34" i="60"/>
  <c r="E34" i="60"/>
  <c r="F34" i="60"/>
  <c r="B34" i="60"/>
  <c r="C31" i="60"/>
  <c r="C32" i="60" s="1"/>
  <c r="D31" i="60"/>
  <c r="D32" i="60" s="1"/>
  <c r="E31" i="60"/>
  <c r="E32" i="60" s="1"/>
  <c r="F31" i="60"/>
  <c r="F32" i="60" s="1"/>
  <c r="B31" i="60"/>
  <c r="B32" i="60" s="1"/>
  <c r="E124" i="55"/>
  <c r="F365" i="55"/>
  <c r="A177" i="70"/>
  <c r="A173" i="70"/>
  <c r="A169" i="70"/>
  <c r="A165" i="70"/>
  <c r="A178" i="70"/>
  <c r="A174" i="70"/>
  <c r="A170" i="70"/>
  <c r="A166" i="70"/>
  <c r="A179" i="70"/>
  <c r="A175" i="70"/>
  <c r="A171" i="70"/>
  <c r="A167" i="70"/>
  <c r="A180" i="70"/>
  <c r="A176" i="70"/>
  <c r="A172" i="70"/>
  <c r="A168" i="70"/>
  <c r="A164" i="70"/>
  <c r="A83" i="70"/>
  <c r="A79" i="70"/>
  <c r="A75" i="70"/>
  <c r="A84" i="70"/>
  <c r="A80" i="70"/>
  <c r="A76" i="70"/>
  <c r="A81" i="70"/>
  <c r="A77" i="70"/>
  <c r="A82" i="70"/>
  <c r="A78" i="70"/>
  <c r="A74" i="70"/>
  <c r="A269" i="70"/>
  <c r="A265" i="70"/>
  <c r="A261" i="70"/>
  <c r="A257" i="70"/>
  <c r="A270" i="70"/>
  <c r="A266" i="70"/>
  <c r="A262" i="70"/>
  <c r="A258" i="70"/>
  <c r="A254" i="70"/>
  <c r="A267" i="70"/>
  <c r="A263" i="70"/>
  <c r="A259" i="70"/>
  <c r="A255" i="70"/>
  <c r="A268" i="70"/>
  <c r="A264" i="70"/>
  <c r="A260" i="70"/>
  <c r="A256" i="70"/>
  <c r="I177" i="70"/>
  <c r="L252" i="70"/>
  <c r="D248" i="70"/>
  <c r="H248" i="70" s="1"/>
  <c r="D338" i="70"/>
  <c r="D340" i="70" s="1"/>
  <c r="M340" i="70" s="1"/>
  <c r="G365" i="55"/>
  <c r="F185" i="55"/>
  <c r="G185" i="55"/>
  <c r="F425" i="55"/>
  <c r="F305" i="55"/>
  <c r="L342" i="70"/>
  <c r="L343" i="70"/>
  <c r="D293" i="70"/>
  <c r="H293" i="70" s="1"/>
  <c r="A227" i="70"/>
  <c r="A228" i="70"/>
  <c r="D158" i="70"/>
  <c r="D160" i="70" s="1"/>
  <c r="M160" i="70" s="1"/>
  <c r="H238" i="70"/>
  <c r="D240" i="70"/>
  <c r="M240" i="70" s="1"/>
  <c r="L162" i="70"/>
  <c r="H193" i="70"/>
  <c r="D195" i="70"/>
  <c r="M195" i="70" s="1"/>
  <c r="H283" i="70"/>
  <c r="D285" i="70"/>
  <c r="M285" i="70" s="1"/>
  <c r="D330" i="70"/>
  <c r="M330" i="70" s="1"/>
  <c r="H328" i="70"/>
  <c r="L279" i="70"/>
  <c r="D203" i="70"/>
  <c r="A137" i="70"/>
  <c r="A138" i="70"/>
  <c r="F65" i="55"/>
  <c r="L118" i="70"/>
  <c r="D113" i="70"/>
  <c r="D105" i="70"/>
  <c r="M105" i="70" s="1"/>
  <c r="H103" i="70"/>
  <c r="H148" i="70"/>
  <c r="D150" i="70"/>
  <c r="M150" i="70" s="1"/>
  <c r="G65" i="55"/>
  <c r="N9" i="60"/>
  <c r="AA70" i="72"/>
  <c r="A46" i="70"/>
  <c r="A48" i="70"/>
  <c r="A87" i="70"/>
  <c r="A47" i="70"/>
  <c r="A86" i="70"/>
  <c r="A88" i="70"/>
  <c r="A85" i="70"/>
  <c r="I87" i="70"/>
  <c r="A49" i="70"/>
  <c r="A89" i="70"/>
  <c r="A90" i="70"/>
  <c r="D68" i="70"/>
  <c r="H58" i="70"/>
  <c r="D60" i="70"/>
  <c r="M60" i="70" s="1"/>
  <c r="J5" i="55"/>
  <c r="I5" i="55"/>
  <c r="H4" i="55"/>
  <c r="E8" i="72"/>
  <c r="A9" i="9"/>
  <c r="D288" i="70" l="1"/>
  <c r="O54" i="60" s="1"/>
  <c r="N8" i="13"/>
  <c r="O8" i="13" s="1"/>
  <c r="N30" i="13"/>
  <c r="O30" i="13" s="1"/>
  <c r="M256" i="138"/>
  <c r="M255" i="138" s="1"/>
  <c r="J34" i="13" s="1"/>
  <c r="K34" i="13" s="1"/>
  <c r="M301" i="138"/>
  <c r="M300" i="138" s="1"/>
  <c r="J36" i="13" s="1"/>
  <c r="K36" i="13" s="1"/>
  <c r="S35" i="72"/>
  <c r="P6" i="60"/>
  <c r="M346" i="138"/>
  <c r="M345" i="138" s="1"/>
  <c r="J20" i="13" s="1"/>
  <c r="K20" i="13" s="1"/>
  <c r="O62" i="60"/>
  <c r="N34" i="13"/>
  <c r="O34" i="13" s="1"/>
  <c r="N20" i="13"/>
  <c r="O20" i="13" s="1"/>
  <c r="M391" i="138"/>
  <c r="M390" i="138" s="1"/>
  <c r="M166" i="138"/>
  <c r="M165" i="138" s="1"/>
  <c r="J30" i="13" s="1"/>
  <c r="K30" i="13" s="1"/>
  <c r="O46" i="60"/>
  <c r="O38" i="60"/>
  <c r="S188" i="72"/>
  <c r="P30" i="60"/>
  <c r="M76" i="138"/>
  <c r="M75" i="138" s="1"/>
  <c r="J8" i="13" s="1"/>
  <c r="K8" i="13" s="1"/>
  <c r="O14" i="60"/>
  <c r="S86" i="72" s="1"/>
  <c r="M31" i="138"/>
  <c r="M30" i="138" s="1"/>
  <c r="J24" i="13" s="1"/>
  <c r="K24" i="13" s="1"/>
  <c r="M121" i="138"/>
  <c r="M120" i="138" s="1"/>
  <c r="M6" i="134"/>
  <c r="N28" i="13"/>
  <c r="O28" i="13" s="1"/>
  <c r="N10" i="13"/>
  <c r="N22" i="13"/>
  <c r="O22" i="13" s="1"/>
  <c r="N40" i="13"/>
  <c r="O40" i="13" s="1"/>
  <c r="N6" i="13"/>
  <c r="N24" i="13"/>
  <c r="O24" i="13" s="1"/>
  <c r="N14" i="13"/>
  <c r="N32" i="13"/>
  <c r="O32" i="13" s="1"/>
  <c r="M391" i="132"/>
  <c r="M390" i="132" s="1"/>
  <c r="J32" i="13"/>
  <c r="K32" i="13" s="1"/>
  <c r="M31" i="132"/>
  <c r="M30" i="132" s="1"/>
  <c r="L360" i="70"/>
  <c r="L332" i="70" s="1"/>
  <c r="L315" i="70"/>
  <c r="L287" i="70" s="1"/>
  <c r="L270" i="70"/>
  <c r="L242" i="70" s="1"/>
  <c r="L225" i="70"/>
  <c r="L197" i="70" s="1"/>
  <c r="G11" i="137"/>
  <c r="A11" i="137" s="1"/>
  <c r="L180" i="70"/>
  <c r="L152" i="70" s="1"/>
  <c r="L135" i="70"/>
  <c r="L107" i="70" s="1"/>
  <c r="L90" i="70"/>
  <c r="L62" i="70" s="1"/>
  <c r="G9" i="137"/>
  <c r="A198" i="72"/>
  <c r="A194" i="72"/>
  <c r="A202" i="72"/>
  <c r="A195" i="72"/>
  <c r="A203" i="72"/>
  <c r="A196" i="72"/>
  <c r="A204" i="72"/>
  <c r="A197" i="72"/>
  <c r="A199" i="72"/>
  <c r="A200" i="72"/>
  <c r="A201" i="72"/>
  <c r="A297" i="72"/>
  <c r="A305" i="72"/>
  <c r="A301" i="72"/>
  <c r="A302" i="72"/>
  <c r="A295" i="72"/>
  <c r="A303" i="72"/>
  <c r="A298" i="72"/>
  <c r="A299" i="72"/>
  <c r="A296" i="72"/>
  <c r="A300" i="72"/>
  <c r="A304" i="72"/>
  <c r="A396" i="72"/>
  <c r="A404" i="72"/>
  <c r="A400" i="72"/>
  <c r="A401" i="72"/>
  <c r="A402" i="72"/>
  <c r="A397" i="72"/>
  <c r="A405" i="72"/>
  <c r="A398" i="72"/>
  <c r="A406" i="72"/>
  <c r="A403" i="72"/>
  <c r="A399" i="72"/>
  <c r="A97" i="72"/>
  <c r="A92" i="72"/>
  <c r="A100" i="72"/>
  <c r="A93" i="72"/>
  <c r="A101" i="72"/>
  <c r="A94" i="72"/>
  <c r="A102" i="72"/>
  <c r="A95" i="72"/>
  <c r="A91" i="72"/>
  <c r="A96" i="72"/>
  <c r="A98" i="72"/>
  <c r="A99" i="72"/>
  <c r="M121" i="119"/>
  <c r="M120" i="119" s="1"/>
  <c r="J27" i="13" s="1"/>
  <c r="K27" i="13" s="1"/>
  <c r="H108" i="70"/>
  <c r="J10" i="137" s="1"/>
  <c r="K14" i="13"/>
  <c r="A7" i="61"/>
  <c r="H153" i="70"/>
  <c r="N117" i="138"/>
  <c r="A123" i="138"/>
  <c r="N122" i="138"/>
  <c r="A132" i="138"/>
  <c r="N100" i="138"/>
  <c r="N130" i="138"/>
  <c r="A121" i="138"/>
  <c r="I132" i="138"/>
  <c r="N106" i="138"/>
  <c r="A135" i="138"/>
  <c r="N124" i="138"/>
  <c r="N101" i="138"/>
  <c r="N107" i="138"/>
  <c r="A124" i="138"/>
  <c r="N116" i="138"/>
  <c r="N115" i="138"/>
  <c r="N104" i="138"/>
  <c r="N132" i="138"/>
  <c r="N129" i="138"/>
  <c r="N91" i="138"/>
  <c r="A130" i="138"/>
  <c r="A122" i="138"/>
  <c r="N121" i="138"/>
  <c r="N120" i="138"/>
  <c r="N134" i="138"/>
  <c r="N109" i="138"/>
  <c r="A127" i="138"/>
  <c r="A93" i="138"/>
  <c r="N111" i="138"/>
  <c r="N99" i="138"/>
  <c r="N133" i="138"/>
  <c r="N126" i="138"/>
  <c r="A134" i="138"/>
  <c r="N125" i="138"/>
  <c r="N105" i="138"/>
  <c r="N103" i="138"/>
  <c r="A92" i="138"/>
  <c r="N97" i="138"/>
  <c r="N93" i="138"/>
  <c r="A129" i="138"/>
  <c r="N98" i="138"/>
  <c r="N123" i="138"/>
  <c r="N108" i="138"/>
  <c r="A131" i="138"/>
  <c r="N114" i="138"/>
  <c r="A119" i="138"/>
  <c r="N92" i="138"/>
  <c r="A94" i="138"/>
  <c r="A133" i="138"/>
  <c r="A126" i="138"/>
  <c r="A125" i="138"/>
  <c r="N96" i="138"/>
  <c r="A91" i="138"/>
  <c r="N95" i="138"/>
  <c r="N119" i="138"/>
  <c r="A120" i="138"/>
  <c r="N110" i="138"/>
  <c r="N118" i="138"/>
  <c r="N113" i="138"/>
  <c r="N127" i="138"/>
  <c r="A128" i="138"/>
  <c r="N131" i="138"/>
  <c r="N135" i="138"/>
  <c r="N128" i="138"/>
  <c r="N112" i="138"/>
  <c r="N94" i="138"/>
  <c r="N102" i="138"/>
  <c r="N221" i="138"/>
  <c r="N198" i="138"/>
  <c r="N184" i="138"/>
  <c r="N217" i="138"/>
  <c r="N199" i="138"/>
  <c r="A218" i="138"/>
  <c r="N190" i="138"/>
  <c r="A184" i="138"/>
  <c r="N202" i="138"/>
  <c r="N193" i="138"/>
  <c r="A214" i="138"/>
  <c r="N189" i="138"/>
  <c r="I222" i="138"/>
  <c r="N211" i="138"/>
  <c r="N195" i="138"/>
  <c r="N186" i="138"/>
  <c r="A224" i="138"/>
  <c r="A223" i="138"/>
  <c r="A213" i="138"/>
  <c r="A209" i="138"/>
  <c r="N187" i="138"/>
  <c r="N214" i="138"/>
  <c r="N223" i="138"/>
  <c r="N206" i="138"/>
  <c r="N203" i="138"/>
  <c r="N220" i="138"/>
  <c r="N208" i="138"/>
  <c r="A210" i="138"/>
  <c r="N213" i="138"/>
  <c r="A225" i="138"/>
  <c r="A183" i="138"/>
  <c r="N197" i="138"/>
  <c r="A215" i="138"/>
  <c r="A211" i="138"/>
  <c r="A221" i="138"/>
  <c r="A181" i="138"/>
  <c r="A219" i="138"/>
  <c r="N204" i="138"/>
  <c r="N183" i="138"/>
  <c r="N219" i="138"/>
  <c r="A216" i="138"/>
  <c r="N196" i="138"/>
  <c r="A212" i="138"/>
  <c r="N224" i="138"/>
  <c r="N210" i="138"/>
  <c r="N188" i="138"/>
  <c r="A182" i="138"/>
  <c r="N181" i="138"/>
  <c r="N201" i="138"/>
  <c r="N191" i="138"/>
  <c r="N200" i="138"/>
  <c r="N225" i="138"/>
  <c r="N215" i="138"/>
  <c r="N222" i="138"/>
  <c r="N194" i="138"/>
  <c r="N205" i="138"/>
  <c r="A220" i="138"/>
  <c r="N209" i="138"/>
  <c r="N216" i="138"/>
  <c r="N182" i="138"/>
  <c r="N218" i="138"/>
  <c r="A217" i="138"/>
  <c r="N207" i="138"/>
  <c r="N212" i="138"/>
  <c r="N192" i="138"/>
  <c r="N185" i="138"/>
  <c r="A222" i="138"/>
  <c r="M211" i="132"/>
  <c r="M210" i="132" s="1"/>
  <c r="A395" i="72"/>
  <c r="A341" i="72"/>
  <c r="A333" i="72"/>
  <c r="A324" i="72"/>
  <c r="A316" i="72"/>
  <c r="A308" i="72"/>
  <c r="A313" i="72"/>
  <c r="A337" i="72"/>
  <c r="A312" i="72"/>
  <c r="A327" i="72"/>
  <c r="A326" i="72"/>
  <c r="A325" i="72"/>
  <c r="A332" i="72"/>
  <c r="A323" i="72"/>
  <c r="A315" i="72"/>
  <c r="A307" i="72"/>
  <c r="A338" i="72"/>
  <c r="A321" i="72"/>
  <c r="A328" i="72"/>
  <c r="A319" i="72"/>
  <c r="A335" i="72"/>
  <c r="A310" i="72"/>
  <c r="A317" i="72"/>
  <c r="A339" i="72"/>
  <c r="A331" i="72"/>
  <c r="A322" i="72"/>
  <c r="A314" i="72"/>
  <c r="A306" i="72"/>
  <c r="A330" i="72"/>
  <c r="A320" i="72"/>
  <c r="A336" i="72"/>
  <c r="A311" i="72"/>
  <c r="A318" i="72"/>
  <c r="A334" i="72"/>
  <c r="A309" i="72"/>
  <c r="A294" i="72"/>
  <c r="A236" i="72"/>
  <c r="A227" i="72"/>
  <c r="A219" i="72"/>
  <c r="A211" i="72"/>
  <c r="A225" i="72"/>
  <c r="A209" i="72"/>
  <c r="A233" i="72"/>
  <c r="A216" i="72"/>
  <c r="A232" i="72"/>
  <c r="A215" i="72"/>
  <c r="A231" i="72"/>
  <c r="A214" i="72"/>
  <c r="A221" i="72"/>
  <c r="A205" i="72"/>
  <c r="A229" i="72"/>
  <c r="A235" i="72"/>
  <c r="A226" i="72"/>
  <c r="A218" i="72"/>
  <c r="A210" i="72"/>
  <c r="A234" i="72"/>
  <c r="A217" i="72"/>
  <c r="A224" i="72"/>
  <c r="A208" i="72"/>
  <c r="A240" i="72"/>
  <c r="A223" i="72"/>
  <c r="A207" i="72"/>
  <c r="A222" i="72"/>
  <c r="A206" i="72"/>
  <c r="A238" i="72"/>
  <c r="A230" i="72"/>
  <c r="A213" i="72"/>
  <c r="A237" i="72"/>
  <c r="A220" i="72"/>
  <c r="A212" i="72"/>
  <c r="A193" i="72"/>
  <c r="A138" i="72"/>
  <c r="A130" i="72"/>
  <c r="A122" i="72"/>
  <c r="A114" i="72"/>
  <c r="A106" i="72"/>
  <c r="A136" i="72"/>
  <c r="A128" i="72"/>
  <c r="A120" i="72"/>
  <c r="A112" i="72"/>
  <c r="A104" i="72"/>
  <c r="A135" i="72"/>
  <c r="A127" i="72"/>
  <c r="A119" i="72"/>
  <c r="A111" i="72"/>
  <c r="A103" i="72"/>
  <c r="A134" i="72"/>
  <c r="A118" i="72"/>
  <c r="A110" i="72"/>
  <c r="A133" i="72"/>
  <c r="A125" i="72"/>
  <c r="A117" i="72"/>
  <c r="A109" i="72"/>
  <c r="A132" i="72"/>
  <c r="A124" i="72"/>
  <c r="A116" i="72"/>
  <c r="A108" i="72"/>
  <c r="A131" i="72"/>
  <c r="A123" i="72"/>
  <c r="A115" i="72"/>
  <c r="A107" i="72"/>
  <c r="A129" i="72"/>
  <c r="A121" i="72"/>
  <c r="A113" i="72"/>
  <c r="A105" i="72"/>
  <c r="M301" i="132"/>
  <c r="M300" i="132" s="1"/>
  <c r="M369" i="70"/>
  <c r="M391" i="70" s="1"/>
  <c r="M390" i="70" s="1"/>
  <c r="J21" i="13" s="1"/>
  <c r="K21" i="13" s="1"/>
  <c r="H333" i="70"/>
  <c r="H63" i="70"/>
  <c r="J9" i="137" s="1"/>
  <c r="M76" i="132"/>
  <c r="M75" i="132" s="1"/>
  <c r="M76" i="116"/>
  <c r="M75" i="116" s="1"/>
  <c r="M211" i="130"/>
  <c r="M210" i="130" s="1"/>
  <c r="M36" i="134"/>
  <c r="M35" i="134" s="1"/>
  <c r="K5" i="6"/>
  <c r="M346" i="132"/>
  <c r="M345" i="132" s="1"/>
  <c r="M256" i="132"/>
  <c r="M255" i="132" s="1"/>
  <c r="M121" i="132"/>
  <c r="M120" i="132" s="1"/>
  <c r="M166" i="132"/>
  <c r="M165" i="132" s="1"/>
  <c r="M301" i="130"/>
  <c r="M300" i="130" s="1"/>
  <c r="P10" i="61"/>
  <c r="R10" i="61"/>
  <c r="P8" i="61"/>
  <c r="R8" i="61"/>
  <c r="M76" i="130"/>
  <c r="M75" i="130" s="1"/>
  <c r="M31" i="130"/>
  <c r="M30" i="130" s="1"/>
  <c r="M121" i="130"/>
  <c r="M120" i="130" s="1"/>
  <c r="M391" i="130"/>
  <c r="M390" i="130" s="1"/>
  <c r="M346" i="130"/>
  <c r="M345" i="130" s="1"/>
  <c r="M256" i="113"/>
  <c r="M255" i="113" s="1"/>
  <c r="M256" i="130"/>
  <c r="M255" i="130" s="1"/>
  <c r="M166" i="130"/>
  <c r="M165" i="130" s="1"/>
  <c r="P9" i="60"/>
  <c r="M9" i="60" s="1"/>
  <c r="M31" i="124"/>
  <c r="M30" i="124" s="1"/>
  <c r="V30" i="60"/>
  <c r="M256" i="124"/>
  <c r="M255" i="124" s="1"/>
  <c r="M301" i="124"/>
  <c r="M300" i="124" s="1"/>
  <c r="H307" i="55"/>
  <c r="A307" i="55" s="1"/>
  <c r="A538" i="55"/>
  <c r="H539" i="55"/>
  <c r="G538" i="55"/>
  <c r="V14" i="60"/>
  <c r="M76" i="124"/>
  <c r="M75" i="124" s="1"/>
  <c r="V38" i="60"/>
  <c r="V6" i="60"/>
  <c r="A5" i="59"/>
  <c r="G4" i="59"/>
  <c r="M391" i="122"/>
  <c r="M390" i="122" s="1"/>
  <c r="J57" i="13" s="1"/>
  <c r="K57" i="13" s="1"/>
  <c r="M166" i="124"/>
  <c r="M165" i="124" s="1"/>
  <c r="M121" i="124"/>
  <c r="M120" i="124" s="1"/>
  <c r="P152" i="111"/>
  <c r="M391" i="124"/>
  <c r="M390" i="124" s="1"/>
  <c r="M211" i="124"/>
  <c r="M210" i="124" s="1"/>
  <c r="M346" i="124"/>
  <c r="M345" i="124" s="1"/>
  <c r="M211" i="116"/>
  <c r="M210" i="116" s="1"/>
  <c r="AC35" i="13"/>
  <c r="AC25" i="13"/>
  <c r="AC37" i="13"/>
  <c r="AC31" i="13"/>
  <c r="E39" i="60"/>
  <c r="B39" i="60"/>
  <c r="F39" i="60"/>
  <c r="C39" i="60"/>
  <c r="D39" i="60"/>
  <c r="M391" i="119"/>
  <c r="M301" i="122"/>
  <c r="M300" i="122" s="1"/>
  <c r="J53" i="13" s="1"/>
  <c r="K53" i="13" s="1"/>
  <c r="M346" i="122"/>
  <c r="M345" i="122" s="1"/>
  <c r="J55" i="13" s="1"/>
  <c r="K55" i="13" s="1"/>
  <c r="M211" i="119"/>
  <c r="M210" i="119" s="1"/>
  <c r="J31" i="13" s="1"/>
  <c r="K31" i="13" s="1"/>
  <c r="P102" i="111"/>
  <c r="P105" i="111"/>
  <c r="P103" i="111"/>
  <c r="M256" i="119"/>
  <c r="M255" i="119" s="1"/>
  <c r="J33" i="13" s="1"/>
  <c r="K33" i="13" s="1"/>
  <c r="M256" i="122"/>
  <c r="M255" i="122" s="1"/>
  <c r="J51" i="13" s="1"/>
  <c r="K51" i="13" s="1"/>
  <c r="M346" i="119"/>
  <c r="M345" i="119" s="1"/>
  <c r="J37" i="13" s="1"/>
  <c r="K37" i="13" s="1"/>
  <c r="M211" i="122"/>
  <c r="M210" i="122" s="1"/>
  <c r="J49" i="13" s="1"/>
  <c r="K49" i="13" s="1"/>
  <c r="M31" i="119"/>
  <c r="M30" i="119" s="1"/>
  <c r="J23" i="13" s="1"/>
  <c r="K23" i="13" s="1"/>
  <c r="M76" i="122"/>
  <c r="M75" i="122" s="1"/>
  <c r="J43" i="13" s="1"/>
  <c r="K43" i="13" s="1"/>
  <c r="M121" i="122"/>
  <c r="M120" i="122" s="1"/>
  <c r="J45" i="13" s="1"/>
  <c r="K45" i="13" s="1"/>
  <c r="M301" i="119"/>
  <c r="M31" i="122"/>
  <c r="M30" i="122" s="1"/>
  <c r="J41" i="13" s="1"/>
  <c r="K41" i="13" s="1"/>
  <c r="M301" i="116"/>
  <c r="M300" i="116" s="1"/>
  <c r="M301" i="113"/>
  <c r="M300" i="113" s="1"/>
  <c r="M76" i="119"/>
  <c r="M75" i="119" s="1"/>
  <c r="J25" i="13" s="1"/>
  <c r="K25" i="13" s="1"/>
  <c r="M166" i="122"/>
  <c r="M165" i="122" s="1"/>
  <c r="J47" i="13" s="1"/>
  <c r="K47" i="13" s="1"/>
  <c r="M166" i="119"/>
  <c r="M165" i="119" s="1"/>
  <c r="J29" i="13" s="1"/>
  <c r="K29" i="13" s="1"/>
  <c r="P104" i="111"/>
  <c r="P106" i="111"/>
  <c r="P101" i="111"/>
  <c r="P107" i="111"/>
  <c r="P108" i="111"/>
  <c r="H373" i="70"/>
  <c r="D375" i="70"/>
  <c r="M375" i="70" s="1"/>
  <c r="M393" i="70" s="1"/>
  <c r="A8" i="61"/>
  <c r="M121" i="113"/>
  <c r="M120" i="113" s="1"/>
  <c r="AI137" i="72"/>
  <c r="P120" i="111"/>
  <c r="P119" i="111"/>
  <c r="P118" i="111"/>
  <c r="P121" i="111"/>
  <c r="P117" i="111"/>
  <c r="AI239" i="72"/>
  <c r="D7" i="111"/>
  <c r="B7" i="59" s="1"/>
  <c r="M31" i="113"/>
  <c r="M30" i="113" s="1"/>
  <c r="M346" i="113"/>
  <c r="M345" i="113" s="1"/>
  <c r="M31" i="116"/>
  <c r="M30" i="116" s="1"/>
  <c r="P122" i="111"/>
  <c r="M76" i="113"/>
  <c r="M75" i="113" s="1"/>
  <c r="P123" i="111"/>
  <c r="M166" i="113"/>
  <c r="M165" i="113" s="1"/>
  <c r="M346" i="116"/>
  <c r="M345" i="116" s="1"/>
  <c r="P130" i="111"/>
  <c r="P127" i="111"/>
  <c r="P126" i="111"/>
  <c r="P129" i="111"/>
  <c r="P128" i="111"/>
  <c r="P125" i="111"/>
  <c r="P132" i="111"/>
  <c r="P131" i="111"/>
  <c r="M211" i="113"/>
  <c r="M210" i="113" s="1"/>
  <c r="M121" i="116"/>
  <c r="M120" i="116" s="1"/>
  <c r="M166" i="116"/>
  <c r="M165" i="116" s="1"/>
  <c r="P79" i="111"/>
  <c r="P77" i="111"/>
  <c r="P84" i="111"/>
  <c r="P82" i="111"/>
  <c r="P81" i="111"/>
  <c r="P80" i="111"/>
  <c r="P83" i="111"/>
  <c r="P78" i="111"/>
  <c r="M256" i="116"/>
  <c r="M255" i="116" s="1"/>
  <c r="D8" i="111"/>
  <c r="B8" i="59" s="1"/>
  <c r="S341" i="72"/>
  <c r="S240" i="72"/>
  <c r="S138" i="72"/>
  <c r="E210" i="115"/>
  <c r="E160" i="115"/>
  <c r="E310" i="115"/>
  <c r="E260" i="115"/>
  <c r="E360" i="115"/>
  <c r="A210" i="70"/>
  <c r="A221" i="70"/>
  <c r="N197" i="70"/>
  <c r="A183" i="70"/>
  <c r="A181" i="70"/>
  <c r="N212" i="70"/>
  <c r="N195" i="70"/>
  <c r="A212" i="70"/>
  <c r="N202" i="70"/>
  <c r="A223" i="70"/>
  <c r="N185" i="70"/>
  <c r="I222" i="70"/>
  <c r="A220" i="70"/>
  <c r="N203" i="70"/>
  <c r="A225" i="70"/>
  <c r="N217" i="70"/>
  <c r="N208" i="70"/>
  <c r="A214" i="70"/>
  <c r="N221" i="70"/>
  <c r="N223" i="70"/>
  <c r="A218" i="70"/>
  <c r="N198" i="70"/>
  <c r="N184" i="70"/>
  <c r="A182" i="70"/>
  <c r="A216" i="70"/>
  <c r="N189" i="70"/>
  <c r="N216" i="70"/>
  <c r="N193" i="70"/>
  <c r="N191" i="70"/>
  <c r="N210" i="70"/>
  <c r="N204" i="70"/>
  <c r="A120" i="70"/>
  <c r="G8" i="14"/>
  <c r="N206" i="70"/>
  <c r="N225" i="70"/>
  <c r="N199" i="70"/>
  <c r="N271" i="70"/>
  <c r="A307" i="70"/>
  <c r="N295" i="70"/>
  <c r="A300" i="70"/>
  <c r="N100" i="70"/>
  <c r="A224" i="70"/>
  <c r="N106" i="70"/>
  <c r="N201" i="70"/>
  <c r="N220" i="70"/>
  <c r="A211" i="70"/>
  <c r="A209" i="70"/>
  <c r="N289" i="70"/>
  <c r="N126" i="70"/>
  <c r="N186" i="70"/>
  <c r="N218" i="70"/>
  <c r="N205" i="70"/>
  <c r="N192" i="70"/>
  <c r="N224" i="70"/>
  <c r="N211" i="70"/>
  <c r="N95" i="70"/>
  <c r="A133" i="70"/>
  <c r="N119" i="70"/>
  <c r="A222" i="70"/>
  <c r="N182" i="70"/>
  <c r="N214" i="70"/>
  <c r="N188" i="70"/>
  <c r="N207" i="70"/>
  <c r="A215" i="70"/>
  <c r="A213" i="70"/>
  <c r="N293" i="70"/>
  <c r="N121" i="70"/>
  <c r="N190" i="70"/>
  <c r="N222" i="70"/>
  <c r="N209" i="70"/>
  <c r="N196" i="70"/>
  <c r="N183" i="70"/>
  <c r="N215" i="70"/>
  <c r="A123" i="70"/>
  <c r="A129" i="70"/>
  <c r="N99" i="70"/>
  <c r="N102" i="70"/>
  <c r="A184" i="70"/>
  <c r="A219" i="70"/>
  <c r="A217" i="70"/>
  <c r="N125" i="70"/>
  <c r="N194" i="70"/>
  <c r="N181" i="70"/>
  <c r="N213" i="70"/>
  <c r="N200" i="70"/>
  <c r="N187" i="70"/>
  <c r="N297" i="70"/>
  <c r="N276" i="70"/>
  <c r="N303" i="70"/>
  <c r="N130" i="70"/>
  <c r="N123" i="70"/>
  <c r="N278" i="70"/>
  <c r="N280" i="70"/>
  <c r="N134" i="70"/>
  <c r="N108" i="70"/>
  <c r="N127" i="70"/>
  <c r="A91" i="70"/>
  <c r="A135" i="70"/>
  <c r="A309" i="70"/>
  <c r="N302" i="70"/>
  <c r="N284" i="70"/>
  <c r="N93" i="70"/>
  <c r="N112" i="70"/>
  <c r="N131" i="70"/>
  <c r="A311" i="70"/>
  <c r="A127" i="70"/>
  <c r="A315" i="70"/>
  <c r="N274" i="70"/>
  <c r="N104" i="70"/>
  <c r="I132" i="70"/>
  <c r="A121" i="70"/>
  <c r="A313" i="70"/>
  <c r="N306" i="70"/>
  <c r="N308" i="70"/>
  <c r="N94" i="70"/>
  <c r="N113" i="70"/>
  <c r="N132" i="70"/>
  <c r="N299" i="70"/>
  <c r="A131" i="70"/>
  <c r="A305" i="70"/>
  <c r="A125" i="70"/>
  <c r="N310" i="70"/>
  <c r="N312" i="70"/>
  <c r="N98" i="70"/>
  <c r="N117" i="70"/>
  <c r="N91" i="70"/>
  <c r="N282" i="70"/>
  <c r="N301" i="70"/>
  <c r="N307" i="70"/>
  <c r="A124" i="70"/>
  <c r="A94" i="70"/>
  <c r="A271" i="70"/>
  <c r="A119" i="70"/>
  <c r="A134" i="70"/>
  <c r="A303" i="70"/>
  <c r="A301" i="70"/>
  <c r="N298" i="70"/>
  <c r="N285" i="70"/>
  <c r="N272" i="70"/>
  <c r="N304" i="70"/>
  <c r="N291" i="70"/>
  <c r="N122" i="70"/>
  <c r="N109" i="70"/>
  <c r="N96" i="70"/>
  <c r="N128" i="70"/>
  <c r="N115" i="70"/>
  <c r="A302" i="70"/>
  <c r="N314" i="70"/>
  <c r="N288" i="70"/>
  <c r="A272" i="70"/>
  <c r="A308" i="70"/>
  <c r="A306" i="70"/>
  <c r="N286" i="70"/>
  <c r="N273" i="70"/>
  <c r="N305" i="70"/>
  <c r="N292" i="70"/>
  <c r="N279" i="70"/>
  <c r="N311" i="70"/>
  <c r="N110" i="70"/>
  <c r="N97" i="70"/>
  <c r="N129" i="70"/>
  <c r="N116" i="70"/>
  <c r="N103" i="70"/>
  <c r="N135" i="70"/>
  <c r="G66" i="55"/>
  <c r="A92" i="70"/>
  <c r="A273" i="70"/>
  <c r="F306" i="55"/>
  <c r="A128" i="70"/>
  <c r="A126" i="70"/>
  <c r="A312" i="70"/>
  <c r="A310" i="70"/>
  <c r="N290" i="70"/>
  <c r="N277" i="70"/>
  <c r="N309" i="70"/>
  <c r="N296" i="70"/>
  <c r="N283" i="70"/>
  <c r="N315" i="70"/>
  <c r="N114" i="70"/>
  <c r="N101" i="70"/>
  <c r="N133" i="70"/>
  <c r="N120" i="70"/>
  <c r="N107" i="70"/>
  <c r="A10" i="61"/>
  <c r="I312" i="70"/>
  <c r="A304" i="70"/>
  <c r="N275" i="70"/>
  <c r="A122" i="70"/>
  <c r="A93" i="70"/>
  <c r="A274" i="70"/>
  <c r="A132" i="70"/>
  <c r="A130" i="70"/>
  <c r="A299" i="70"/>
  <c r="A314" i="70"/>
  <c r="G306" i="55"/>
  <c r="N294" i="70"/>
  <c r="N281" i="70"/>
  <c r="N313" i="70"/>
  <c r="N300" i="70"/>
  <c r="N118" i="70"/>
  <c r="N105" i="70"/>
  <c r="N92" i="70"/>
  <c r="N124" i="70"/>
  <c r="F66" i="55"/>
  <c r="K578" i="73"/>
  <c r="K579" i="73" s="1"/>
  <c r="K580" i="73" s="1"/>
  <c r="K581" i="73" s="1"/>
  <c r="K582" i="73" s="1"/>
  <c r="K583" i="73" s="1"/>
  <c r="K584" i="73" s="1"/>
  <c r="K585" i="73" s="1"/>
  <c r="K586" i="73" s="1"/>
  <c r="K587" i="73" s="1"/>
  <c r="K588" i="73" s="1"/>
  <c r="K589" i="73" s="1"/>
  <c r="K590" i="73" s="1"/>
  <c r="K591" i="73" s="1"/>
  <c r="K592" i="73" s="1"/>
  <c r="K593" i="73" s="1"/>
  <c r="K594" i="73" s="1"/>
  <c r="K595" i="73" s="1"/>
  <c r="K596" i="73" s="1"/>
  <c r="K597" i="73" s="1"/>
  <c r="K598" i="73" s="1"/>
  <c r="K599" i="73" s="1"/>
  <c r="K600" i="73" s="1"/>
  <c r="K503" i="73"/>
  <c r="K504" i="73" s="1"/>
  <c r="K505" i="73" s="1"/>
  <c r="K506" i="73" s="1"/>
  <c r="K507" i="73" s="1"/>
  <c r="K508" i="73" s="1"/>
  <c r="K509" i="73" s="1"/>
  <c r="K510" i="73" s="1"/>
  <c r="K511" i="73" s="1"/>
  <c r="K512" i="73" s="1"/>
  <c r="K513" i="73" s="1"/>
  <c r="K514" i="73" s="1"/>
  <c r="K515" i="73" s="1"/>
  <c r="K516" i="73" s="1"/>
  <c r="K517" i="73" s="1"/>
  <c r="K518" i="73" s="1"/>
  <c r="K519" i="73" s="1"/>
  <c r="K520" i="73" s="1"/>
  <c r="K521" i="73" s="1"/>
  <c r="K522" i="73" s="1"/>
  <c r="K523" i="73" s="1"/>
  <c r="K524" i="73" s="1"/>
  <c r="K525" i="73" s="1"/>
  <c r="K203" i="73"/>
  <c r="K204" i="73" s="1"/>
  <c r="K205" i="73" s="1"/>
  <c r="K206" i="73" s="1"/>
  <c r="K207" i="73" s="1"/>
  <c r="K208" i="73" s="1"/>
  <c r="K209" i="73" s="1"/>
  <c r="K210" i="73" s="1"/>
  <c r="K211" i="73" s="1"/>
  <c r="K212" i="73" s="1"/>
  <c r="K213" i="73" s="1"/>
  <c r="K214" i="73" s="1"/>
  <c r="K215" i="73" s="1"/>
  <c r="K216" i="73" s="1"/>
  <c r="K217" i="73" s="1"/>
  <c r="K218" i="73" s="1"/>
  <c r="K219" i="73" s="1"/>
  <c r="K220" i="73" s="1"/>
  <c r="K221" i="73" s="1"/>
  <c r="K222" i="73" s="1"/>
  <c r="K223" i="73" s="1"/>
  <c r="K224" i="73" s="1"/>
  <c r="K225" i="73" s="1"/>
  <c r="K278" i="73"/>
  <c r="K279" i="73" s="1"/>
  <c r="K280" i="73" s="1"/>
  <c r="K281" i="73" s="1"/>
  <c r="K282" i="73" s="1"/>
  <c r="K283" i="73" s="1"/>
  <c r="K284" i="73" s="1"/>
  <c r="K285" i="73" s="1"/>
  <c r="K286" i="73" s="1"/>
  <c r="K287" i="73" s="1"/>
  <c r="K288" i="73" s="1"/>
  <c r="K289" i="73" s="1"/>
  <c r="K290" i="73" s="1"/>
  <c r="K291" i="73" s="1"/>
  <c r="K292" i="73" s="1"/>
  <c r="K293" i="73" s="1"/>
  <c r="K294" i="73" s="1"/>
  <c r="K295" i="73" s="1"/>
  <c r="K296" i="73" s="1"/>
  <c r="K297" i="73" s="1"/>
  <c r="K298" i="73" s="1"/>
  <c r="K299" i="73" s="1"/>
  <c r="K300" i="73" s="1"/>
  <c r="K53" i="73"/>
  <c r="K54" i="73" s="1"/>
  <c r="K55" i="73" s="1"/>
  <c r="K56" i="73" s="1"/>
  <c r="K57" i="73" s="1"/>
  <c r="K58" i="73" s="1"/>
  <c r="K59" i="73" s="1"/>
  <c r="K60" i="73" s="1"/>
  <c r="K61" i="73" s="1"/>
  <c r="K62" i="73" s="1"/>
  <c r="K63" i="73" s="1"/>
  <c r="K64" i="73" s="1"/>
  <c r="K65" i="73" s="1"/>
  <c r="K66" i="73" s="1"/>
  <c r="K67" i="73" s="1"/>
  <c r="K68" i="73" s="1"/>
  <c r="K69" i="73" s="1"/>
  <c r="K70" i="73" s="1"/>
  <c r="K71" i="73" s="1"/>
  <c r="K72" i="73" s="1"/>
  <c r="K73" i="73" s="1"/>
  <c r="K74" i="73" s="1"/>
  <c r="K75" i="73" s="1"/>
  <c r="K353" i="73"/>
  <c r="K354" i="73" s="1"/>
  <c r="K355" i="73" s="1"/>
  <c r="K356" i="73" s="1"/>
  <c r="K357" i="73" s="1"/>
  <c r="K358" i="73" s="1"/>
  <c r="K359" i="73" s="1"/>
  <c r="K360" i="73" s="1"/>
  <c r="K361" i="73" s="1"/>
  <c r="K362" i="73" s="1"/>
  <c r="K363" i="73" s="1"/>
  <c r="K364" i="73" s="1"/>
  <c r="K365" i="73" s="1"/>
  <c r="K366" i="73" s="1"/>
  <c r="K367" i="73" s="1"/>
  <c r="K368" i="73" s="1"/>
  <c r="K369" i="73" s="1"/>
  <c r="K370" i="73" s="1"/>
  <c r="K371" i="73" s="1"/>
  <c r="K372" i="73" s="1"/>
  <c r="K373" i="73" s="1"/>
  <c r="K374" i="73" s="1"/>
  <c r="K375" i="73" s="1"/>
  <c r="K428" i="73"/>
  <c r="K429" i="73" s="1"/>
  <c r="K430" i="73" s="1"/>
  <c r="K431" i="73" s="1"/>
  <c r="K432" i="73" s="1"/>
  <c r="K433" i="73" s="1"/>
  <c r="K434" i="73" s="1"/>
  <c r="K435" i="73" s="1"/>
  <c r="K436" i="73" s="1"/>
  <c r="K437" i="73" s="1"/>
  <c r="K438" i="73" s="1"/>
  <c r="K439" i="73" s="1"/>
  <c r="K440" i="73" s="1"/>
  <c r="K441" i="73" s="1"/>
  <c r="K442" i="73" s="1"/>
  <c r="K443" i="73" s="1"/>
  <c r="K444" i="73" s="1"/>
  <c r="K445" i="73" s="1"/>
  <c r="K446" i="73" s="1"/>
  <c r="K447" i="73" s="1"/>
  <c r="K448" i="73" s="1"/>
  <c r="K449" i="73" s="1"/>
  <c r="K450" i="73" s="1"/>
  <c r="K128" i="73"/>
  <c r="K129" i="73" s="1"/>
  <c r="K130" i="73" s="1"/>
  <c r="K131" i="73" s="1"/>
  <c r="K132" i="73" s="1"/>
  <c r="K133" i="73" s="1"/>
  <c r="K134" i="73" s="1"/>
  <c r="K135" i="73" s="1"/>
  <c r="K136" i="73" s="1"/>
  <c r="K137" i="73" s="1"/>
  <c r="K138" i="73" s="1"/>
  <c r="K139" i="73" s="1"/>
  <c r="K140" i="73" s="1"/>
  <c r="K141" i="73" s="1"/>
  <c r="K142" i="73" s="1"/>
  <c r="K143" i="73" s="1"/>
  <c r="K144" i="73" s="1"/>
  <c r="K145" i="73" s="1"/>
  <c r="K146" i="73" s="1"/>
  <c r="K147" i="73" s="1"/>
  <c r="K148" i="73" s="1"/>
  <c r="K149" i="73" s="1"/>
  <c r="K150" i="73" s="1"/>
  <c r="G366" i="55"/>
  <c r="H367" i="55"/>
  <c r="A367" i="55" s="1"/>
  <c r="F366" i="55"/>
  <c r="H308" i="55"/>
  <c r="A126" i="55"/>
  <c r="H127" i="55"/>
  <c r="F126" i="55"/>
  <c r="G126" i="55"/>
  <c r="A246" i="55"/>
  <c r="H247" i="55"/>
  <c r="F246" i="55"/>
  <c r="G246" i="55"/>
  <c r="A12" i="61"/>
  <c r="A4" i="55"/>
  <c r="H67" i="55"/>
  <c r="G426" i="55"/>
  <c r="H427" i="55"/>
  <c r="A427" i="55" s="1"/>
  <c r="F426" i="55"/>
  <c r="G186" i="55"/>
  <c r="F186" i="55"/>
  <c r="H187" i="55"/>
  <c r="G6" i="14"/>
  <c r="G10" i="14"/>
  <c r="E35" i="111"/>
  <c r="C35" i="59" s="1"/>
  <c r="C27" i="111"/>
  <c r="C66" i="111"/>
  <c r="B51" i="111"/>
  <c r="B36" i="111"/>
  <c r="F68" i="111"/>
  <c r="D69" i="59" s="1"/>
  <c r="B14" i="111"/>
  <c r="B15" i="111" s="1"/>
  <c r="B16" i="111" s="1"/>
  <c r="F50" i="111"/>
  <c r="D50" i="59" s="1"/>
  <c r="C20" i="111"/>
  <c r="C10" i="111"/>
  <c r="B46" i="111"/>
  <c r="B47" i="111" s="1"/>
  <c r="B48" i="111" s="1"/>
  <c r="B9" i="111"/>
  <c r="D25" i="111"/>
  <c r="B25" i="59" s="1"/>
  <c r="D49" i="111"/>
  <c r="B49" i="59" s="1"/>
  <c r="C68" i="111"/>
  <c r="E20" i="111"/>
  <c r="C20" i="59" s="1"/>
  <c r="B25" i="111"/>
  <c r="H338" i="70"/>
  <c r="E49" i="111"/>
  <c r="C49" i="59" s="1"/>
  <c r="D18" i="111"/>
  <c r="B18" i="59" s="1"/>
  <c r="F20" i="111"/>
  <c r="D20" i="59" s="1"/>
  <c r="E14" i="111"/>
  <c r="C14" i="59" s="1"/>
  <c r="F46" i="111"/>
  <c r="D46" i="59" s="1"/>
  <c r="D46" i="111"/>
  <c r="D47" i="111" s="1"/>
  <c r="C50" i="111"/>
  <c r="F67" i="111"/>
  <c r="D68" i="59" s="1"/>
  <c r="B18" i="111"/>
  <c r="C22" i="111"/>
  <c r="B17" i="111"/>
  <c r="F14" i="111"/>
  <c r="F15" i="111" s="1"/>
  <c r="E67" i="111"/>
  <c r="C68" i="59" s="1"/>
  <c r="C62" i="111"/>
  <c r="C63" i="111" s="1"/>
  <c r="C64" i="111" s="1"/>
  <c r="B24" i="111"/>
  <c r="D27" i="111"/>
  <c r="B27" i="59" s="1"/>
  <c r="D65" i="111"/>
  <c r="B66" i="59" s="1"/>
  <c r="F11" i="111"/>
  <c r="D11" i="59" s="1"/>
  <c r="D23" i="111"/>
  <c r="B23" i="59" s="1"/>
  <c r="C15" i="111"/>
  <c r="C16" i="111" s="1"/>
  <c r="H158" i="70"/>
  <c r="C46" i="111"/>
  <c r="C47" i="111" s="1"/>
  <c r="C48" i="111" s="1"/>
  <c r="B49" i="111"/>
  <c r="B50" i="111"/>
  <c r="E51" i="111"/>
  <c r="C51" i="59" s="1"/>
  <c r="B62" i="111"/>
  <c r="B63" i="111" s="1"/>
  <c r="B64" i="111" s="1"/>
  <c r="D68" i="111"/>
  <c r="B69" i="59" s="1"/>
  <c r="E68" i="111"/>
  <c r="C69" i="59" s="1"/>
  <c r="E11" i="111"/>
  <c r="C11" i="59" s="1"/>
  <c r="C18" i="111"/>
  <c r="D20" i="111"/>
  <c r="B20" i="59" s="1"/>
  <c r="E22" i="111"/>
  <c r="C22" i="59" s="1"/>
  <c r="D35" i="111"/>
  <c r="B35" i="59" s="1"/>
  <c r="D66" i="111"/>
  <c r="B67" i="59" s="1"/>
  <c r="B6" i="111"/>
  <c r="B7" i="111" s="1"/>
  <c r="B8" i="111" s="1"/>
  <c r="D12" i="111"/>
  <c r="B12" i="59" s="1"/>
  <c r="D19" i="111"/>
  <c r="B19" i="59" s="1"/>
  <c r="C25" i="111"/>
  <c r="B10" i="111"/>
  <c r="D50" i="111"/>
  <c r="B50" i="59" s="1"/>
  <c r="F27" i="111"/>
  <c r="D27" i="59" s="1"/>
  <c r="B65" i="111"/>
  <c r="D9" i="111"/>
  <c r="B9" i="59" s="1"/>
  <c r="E18" i="111"/>
  <c r="C18" i="59" s="1"/>
  <c r="F22" i="111"/>
  <c r="D22" i="59" s="1"/>
  <c r="C36" i="111"/>
  <c r="E66" i="111"/>
  <c r="C67" i="59" s="1"/>
  <c r="E25" i="111"/>
  <c r="C25" i="59" s="1"/>
  <c r="B11" i="111"/>
  <c r="F19" i="111"/>
  <c r="D19" i="59" s="1"/>
  <c r="C52" i="111"/>
  <c r="F62" i="111"/>
  <c r="D62" i="59" s="1"/>
  <c r="E65" i="111"/>
  <c r="C66" i="59" s="1"/>
  <c r="F36" i="111"/>
  <c r="D36" i="59" s="1"/>
  <c r="B66" i="111"/>
  <c r="F38" i="111"/>
  <c r="D38" i="59" s="1"/>
  <c r="F23" i="111"/>
  <c r="D23" i="59" s="1"/>
  <c r="C6" i="111"/>
  <c r="C7" i="111" s="1"/>
  <c r="C8" i="111" s="1"/>
  <c r="D51" i="111"/>
  <c r="B51" i="59" s="1"/>
  <c r="F52" i="111"/>
  <c r="D52" i="59" s="1"/>
  <c r="D62" i="111"/>
  <c r="D63" i="111" s="1"/>
  <c r="D24" i="111"/>
  <c r="B24" i="59" s="1"/>
  <c r="D36" i="111"/>
  <c r="B36" i="59" s="1"/>
  <c r="F55" i="111"/>
  <c r="D54" i="59"/>
  <c r="E39" i="111"/>
  <c r="C39" i="59" s="1"/>
  <c r="C38" i="59"/>
  <c r="E47" i="111"/>
  <c r="C46" i="59"/>
  <c r="E63" i="111"/>
  <c r="F49" i="111"/>
  <c r="D49" i="59" s="1"/>
  <c r="C51" i="111"/>
  <c r="D52" i="111"/>
  <c r="B52" i="59" s="1"/>
  <c r="E52" i="111"/>
  <c r="C52" i="59" s="1"/>
  <c r="F65" i="111"/>
  <c r="D66" i="59" s="1"/>
  <c r="C9" i="111"/>
  <c r="B22" i="111"/>
  <c r="C24" i="111"/>
  <c r="B35" i="111"/>
  <c r="D17" i="111"/>
  <c r="B17" i="59" s="1"/>
  <c r="E54" i="111"/>
  <c r="F10" i="111"/>
  <c r="D10" i="59" s="1"/>
  <c r="E9" i="111"/>
  <c r="C9" i="59" s="1"/>
  <c r="E24" i="111"/>
  <c r="C24" i="59" s="1"/>
  <c r="C38" i="111"/>
  <c r="C39" i="111" s="1"/>
  <c r="C40" i="111" s="1"/>
  <c r="C41" i="111" s="1"/>
  <c r="C42" i="111" s="1"/>
  <c r="C43" i="111" s="1"/>
  <c r="C44" i="111" s="1"/>
  <c r="D295" i="70"/>
  <c r="M295" i="70" s="1"/>
  <c r="M303" i="70" s="1"/>
  <c r="B16" i="60"/>
  <c r="B12" i="111"/>
  <c r="E6" i="111"/>
  <c r="C6" i="59" s="1"/>
  <c r="F6" i="111"/>
  <c r="D6" i="59" s="1"/>
  <c r="D14" i="111"/>
  <c r="B23" i="111"/>
  <c r="E23" i="111"/>
  <c r="C23" i="59" s="1"/>
  <c r="B27" i="111"/>
  <c r="B67" i="111"/>
  <c r="D11" i="111"/>
  <c r="B11" i="59" s="1"/>
  <c r="C35" i="111"/>
  <c r="C17" i="111"/>
  <c r="B38" i="111"/>
  <c r="B39" i="111" s="1"/>
  <c r="B40" i="111" s="1"/>
  <c r="B41" i="111" s="1"/>
  <c r="B42" i="111" s="1"/>
  <c r="B43" i="111" s="1"/>
  <c r="B44" i="111" s="1"/>
  <c r="D54" i="111"/>
  <c r="D10" i="111"/>
  <c r="B10" i="59" s="1"/>
  <c r="E12" i="111"/>
  <c r="C12" i="59" s="1"/>
  <c r="F12" i="111"/>
  <c r="D12" i="59" s="1"/>
  <c r="C19" i="111"/>
  <c r="D67" i="111"/>
  <c r="B68" i="59" s="1"/>
  <c r="E17" i="111"/>
  <c r="C17" i="59" s="1"/>
  <c r="D38" i="111"/>
  <c r="E19" i="111"/>
  <c r="C19" i="59" s="1"/>
  <c r="B54" i="111"/>
  <c r="B55" i="111" s="1"/>
  <c r="B56" i="111" s="1"/>
  <c r="B57" i="111" s="1"/>
  <c r="B58" i="111" s="1"/>
  <c r="B59" i="111" s="1"/>
  <c r="B60" i="111" s="1"/>
  <c r="C54" i="111"/>
  <c r="C55" i="111" s="1"/>
  <c r="C56" i="111" s="1"/>
  <c r="C57" i="111" s="1"/>
  <c r="C58" i="111" s="1"/>
  <c r="C59" i="111" s="1"/>
  <c r="C60" i="111" s="1"/>
  <c r="E34" i="111"/>
  <c r="C34" i="59" s="1"/>
  <c r="F34" i="111"/>
  <c r="D34" i="59" s="1"/>
  <c r="B34" i="111"/>
  <c r="D34" i="111"/>
  <c r="B34" i="59" s="1"/>
  <c r="C34" i="111"/>
  <c r="E28" i="111"/>
  <c r="C28" i="59" s="1"/>
  <c r="D28" i="111"/>
  <c r="B28" i="59" s="1"/>
  <c r="C28" i="111"/>
  <c r="F28" i="111"/>
  <c r="D28" i="59" s="1"/>
  <c r="B28" i="111"/>
  <c r="E26" i="111"/>
  <c r="C26" i="59" s="1"/>
  <c r="D26" i="111"/>
  <c r="B26" i="59" s="1"/>
  <c r="B26" i="111"/>
  <c r="C26" i="111"/>
  <c r="F26" i="111"/>
  <c r="D26" i="59" s="1"/>
  <c r="E30" i="111"/>
  <c r="D30" i="111"/>
  <c r="C30" i="111"/>
  <c r="C31" i="111" s="1"/>
  <c r="C32" i="111" s="1"/>
  <c r="F30" i="111"/>
  <c r="B30" i="111"/>
  <c r="B31" i="111" s="1"/>
  <c r="B32" i="111" s="1"/>
  <c r="E33" i="111"/>
  <c r="C33" i="59" s="1"/>
  <c r="F33" i="111"/>
  <c r="D33" i="59" s="1"/>
  <c r="B33" i="111"/>
  <c r="D33" i="111"/>
  <c r="B33" i="59" s="1"/>
  <c r="C33" i="111"/>
  <c r="D47" i="60"/>
  <c r="D48" i="60" s="1"/>
  <c r="D49" i="60" s="1"/>
  <c r="C67" i="60"/>
  <c r="B50" i="60"/>
  <c r="C69" i="60"/>
  <c r="D69" i="60"/>
  <c r="E69" i="60"/>
  <c r="F69" i="60"/>
  <c r="B69" i="60"/>
  <c r="C50" i="60"/>
  <c r="E50" i="60"/>
  <c r="B47" i="60"/>
  <c r="B48" i="60" s="1"/>
  <c r="B49" i="60" s="1"/>
  <c r="E36" i="60"/>
  <c r="E47" i="60"/>
  <c r="E48" i="60" s="1"/>
  <c r="E49" i="60" s="1"/>
  <c r="F47" i="60"/>
  <c r="F48" i="60" s="1"/>
  <c r="F49" i="60" s="1"/>
  <c r="C36" i="60"/>
  <c r="B36" i="60"/>
  <c r="D33" i="60"/>
  <c r="D36" i="60"/>
  <c r="E51" i="60"/>
  <c r="F51" i="60"/>
  <c r="B51" i="60"/>
  <c r="C51" i="60"/>
  <c r="D51" i="60"/>
  <c r="B33" i="60"/>
  <c r="D23" i="60"/>
  <c r="D24" i="60" s="1"/>
  <c r="D40" i="60"/>
  <c r="D41" i="60" s="1"/>
  <c r="D42" i="60" s="1"/>
  <c r="D43" i="60" s="1"/>
  <c r="D44" i="60" s="1"/>
  <c r="D45" i="60" s="1"/>
  <c r="E40" i="60"/>
  <c r="E41" i="60" s="1"/>
  <c r="E42" i="60" s="1"/>
  <c r="E43" i="60" s="1"/>
  <c r="E44" i="60" s="1"/>
  <c r="E45" i="60" s="1"/>
  <c r="F40" i="60"/>
  <c r="F41" i="60" s="1"/>
  <c r="F42" i="60" s="1"/>
  <c r="F43" i="60" s="1"/>
  <c r="F44" i="60" s="1"/>
  <c r="F45" i="60" s="1"/>
  <c r="B40" i="60"/>
  <c r="B41" i="60" s="1"/>
  <c r="B42" i="60" s="1"/>
  <c r="B43" i="60" s="1"/>
  <c r="B44" i="60" s="1"/>
  <c r="B45" i="60" s="1"/>
  <c r="C40" i="60"/>
  <c r="C41" i="60" s="1"/>
  <c r="C42" i="60" s="1"/>
  <c r="C43" i="60" s="1"/>
  <c r="C44" i="60" s="1"/>
  <c r="C45" i="60" s="1"/>
  <c r="C33" i="60"/>
  <c r="E33" i="60"/>
  <c r="B23" i="60"/>
  <c r="B24" i="60" s="1"/>
  <c r="B25" i="60" s="1"/>
  <c r="B26" i="60" s="1"/>
  <c r="B27" i="60" s="1"/>
  <c r="B28" i="60" s="1"/>
  <c r="B29" i="60" s="1"/>
  <c r="F33" i="60"/>
  <c r="C23" i="60"/>
  <c r="C24" i="60" s="1"/>
  <c r="C25" i="60" s="1"/>
  <c r="E23" i="60"/>
  <c r="E24" i="60" s="1"/>
  <c r="E25" i="60"/>
  <c r="E26" i="60" s="1"/>
  <c r="E27" i="60" s="1"/>
  <c r="E28" i="60" s="1"/>
  <c r="E29" i="60" s="1"/>
  <c r="F25" i="60"/>
  <c r="D25" i="60"/>
  <c r="D26" i="60" s="1"/>
  <c r="D27" i="60" s="1"/>
  <c r="D28" i="60" s="1"/>
  <c r="D29" i="60" s="1"/>
  <c r="C26" i="60"/>
  <c r="C27" i="60" s="1"/>
  <c r="C28" i="60" s="1"/>
  <c r="C29" i="60" s="1"/>
  <c r="F26" i="60"/>
  <c r="F27" i="60" s="1"/>
  <c r="F28" i="60" s="1"/>
  <c r="F29" i="60" s="1"/>
  <c r="D250" i="70"/>
  <c r="M250" i="70" s="1"/>
  <c r="M258" i="70" s="1"/>
  <c r="M168" i="70"/>
  <c r="M348" i="70"/>
  <c r="D205" i="70"/>
  <c r="M205" i="70" s="1"/>
  <c r="M213" i="70" s="1"/>
  <c r="H203" i="70"/>
  <c r="H113" i="70"/>
  <c r="D115" i="70"/>
  <c r="M115" i="70" s="1"/>
  <c r="M123" i="70" s="1"/>
  <c r="F15" i="60"/>
  <c r="F16" i="60" s="1"/>
  <c r="F17" i="60" s="1"/>
  <c r="C15" i="60"/>
  <c r="D15" i="60"/>
  <c r="E15" i="60"/>
  <c r="E16" i="60" s="1"/>
  <c r="E17" i="60" s="1"/>
  <c r="E18" i="60" s="1"/>
  <c r="E19" i="60" s="1"/>
  <c r="E20" i="60" s="1"/>
  <c r="E21" i="60" s="1"/>
  <c r="F7" i="60"/>
  <c r="F8" i="60" s="1"/>
  <c r="B7" i="60"/>
  <c r="C7" i="60"/>
  <c r="D7" i="60"/>
  <c r="E7" i="60"/>
  <c r="E8" i="60" s="1"/>
  <c r="F18" i="60"/>
  <c r="D18" i="60"/>
  <c r="D19" i="60" s="1"/>
  <c r="D20" i="60" s="1"/>
  <c r="D21" i="60" s="1"/>
  <c r="F19" i="60"/>
  <c r="F20" i="60" s="1"/>
  <c r="F21" i="60" s="1"/>
  <c r="N10" i="60"/>
  <c r="P10" i="60" s="1"/>
  <c r="M10" i="60" s="1"/>
  <c r="H68" i="70"/>
  <c r="D70" i="70"/>
  <c r="M70" i="70" s="1"/>
  <c r="M78" i="70" s="1"/>
  <c r="H5" i="55"/>
  <c r="H6" i="55" s="1"/>
  <c r="A6" i="55" s="1"/>
  <c r="J28" i="13" l="1"/>
  <c r="K28" i="13" s="1"/>
  <c r="J46" i="13"/>
  <c r="K46" i="13" s="1"/>
  <c r="J40" i="13"/>
  <c r="K40" i="13" s="1"/>
  <c r="J58" i="13"/>
  <c r="K58" i="13" s="1"/>
  <c r="AA45" i="13"/>
  <c r="AA41" i="13"/>
  <c r="AA43" i="13"/>
  <c r="S340" i="72"/>
  <c r="P54" i="60"/>
  <c r="H288" i="70"/>
  <c r="J14" i="137" s="1"/>
  <c r="M14" i="137" s="1"/>
  <c r="A191" i="72"/>
  <c r="A188" i="72"/>
  <c r="J16" i="13"/>
  <c r="K16" i="13" s="1"/>
  <c r="J18" i="13"/>
  <c r="K18" i="13" s="1"/>
  <c r="J38" i="13"/>
  <c r="K38" i="13" s="1"/>
  <c r="A38" i="72"/>
  <c r="A37" i="72"/>
  <c r="A35" i="72"/>
  <c r="A39" i="72"/>
  <c r="J22" i="13"/>
  <c r="K22" i="13" s="1"/>
  <c r="P62" i="60"/>
  <c r="S390" i="72"/>
  <c r="A390" i="72" s="1"/>
  <c r="J12" i="13"/>
  <c r="K12" i="13" s="1"/>
  <c r="A192" i="72"/>
  <c r="A190" i="72"/>
  <c r="J26" i="13"/>
  <c r="K26" i="13" s="1"/>
  <c r="S289" i="72"/>
  <c r="A289" i="72" s="1"/>
  <c r="P46" i="60"/>
  <c r="H243" i="70"/>
  <c r="J13" i="137" s="1"/>
  <c r="M13" i="137" s="1"/>
  <c r="S239" i="72"/>
  <c r="P38" i="60"/>
  <c r="H198" i="70"/>
  <c r="J12" i="137" s="1"/>
  <c r="J10" i="13"/>
  <c r="K10" i="13" s="1"/>
  <c r="S137" i="72"/>
  <c r="A137" i="72" s="1"/>
  <c r="P22" i="60"/>
  <c r="A88" i="72"/>
  <c r="A89" i="72"/>
  <c r="A86" i="72"/>
  <c r="A90" i="72"/>
  <c r="P14" i="60"/>
  <c r="J6" i="13"/>
  <c r="M9" i="137"/>
  <c r="A9" i="137"/>
  <c r="A351" i="72"/>
  <c r="A347" i="72"/>
  <c r="A355" i="72"/>
  <c r="A348" i="72"/>
  <c r="A356" i="72"/>
  <c r="A349" i="72"/>
  <c r="A350" i="72"/>
  <c r="A352" i="72"/>
  <c r="A353" i="72"/>
  <c r="A346" i="72"/>
  <c r="A354" i="72"/>
  <c r="A144" i="72"/>
  <c r="A152" i="72"/>
  <c r="A148" i="72"/>
  <c r="A149" i="72"/>
  <c r="A145" i="72"/>
  <c r="A153" i="72"/>
  <c r="A146" i="72"/>
  <c r="A150" i="72"/>
  <c r="A143" i="72"/>
  <c r="A147" i="72"/>
  <c r="A151" i="72"/>
  <c r="A252" i="72"/>
  <c r="A248" i="72"/>
  <c r="A249" i="72"/>
  <c r="A245" i="72"/>
  <c r="A253" i="72"/>
  <c r="A246" i="72"/>
  <c r="A254" i="72"/>
  <c r="A251" i="72"/>
  <c r="A247" i="72"/>
  <c r="A255" i="72"/>
  <c r="A250" i="72"/>
  <c r="G13" i="13"/>
  <c r="G12" i="137" s="1"/>
  <c r="O14" i="13"/>
  <c r="J15" i="137"/>
  <c r="M15" i="137" s="1"/>
  <c r="J11" i="137"/>
  <c r="M11" i="137" s="1"/>
  <c r="G9" i="13"/>
  <c r="G10" i="137" s="1"/>
  <c r="M10" i="137" s="1"/>
  <c r="O10" i="13"/>
  <c r="A345" i="72"/>
  <c r="A244" i="72"/>
  <c r="A142" i="72"/>
  <c r="AC23" i="13"/>
  <c r="AC27" i="13"/>
  <c r="G307" i="55"/>
  <c r="AA61" i="13"/>
  <c r="P76" i="111"/>
  <c r="P98" i="111"/>
  <c r="AC29" i="13"/>
  <c r="P134" i="111"/>
  <c r="AC39" i="13"/>
  <c r="P116" i="111"/>
  <c r="AC33" i="13"/>
  <c r="P146" i="111"/>
  <c r="AC40" i="13"/>
  <c r="P195" i="111"/>
  <c r="P188" i="111"/>
  <c r="P166" i="111"/>
  <c r="P158" i="111"/>
  <c r="N7" i="13"/>
  <c r="F307" i="55"/>
  <c r="A539" i="55"/>
  <c r="G539" i="55"/>
  <c r="P172" i="111"/>
  <c r="P170" i="111"/>
  <c r="P151" i="111"/>
  <c r="P153" i="111"/>
  <c r="P149" i="111"/>
  <c r="P156" i="111"/>
  <c r="P150" i="111"/>
  <c r="P136" i="111"/>
  <c r="P145" i="111"/>
  <c r="P137" i="111"/>
  <c r="P142" i="111"/>
  <c r="P138" i="111"/>
  <c r="P139" i="111"/>
  <c r="P183" i="111"/>
  <c r="P133" i="111"/>
  <c r="P187" i="111"/>
  <c r="P140" i="111"/>
  <c r="P193" i="111"/>
  <c r="P182" i="111"/>
  <c r="P155" i="111"/>
  <c r="P154" i="111"/>
  <c r="P113" i="111"/>
  <c r="P169" i="111"/>
  <c r="P160" i="111"/>
  <c r="P143" i="111"/>
  <c r="P168" i="111"/>
  <c r="P165" i="111"/>
  <c r="P159" i="111"/>
  <c r="P147" i="111"/>
  <c r="P171" i="111"/>
  <c r="P167" i="111"/>
  <c r="P148" i="111"/>
  <c r="P196" i="111"/>
  <c r="P163" i="111"/>
  <c r="P144" i="111"/>
  <c r="P181" i="111"/>
  <c r="P184" i="111"/>
  <c r="P157" i="111"/>
  <c r="P162" i="111"/>
  <c r="P141" i="111"/>
  <c r="P173" i="111"/>
  <c r="P185" i="111"/>
  <c r="P186" i="111"/>
  <c r="P161" i="111"/>
  <c r="P164" i="111"/>
  <c r="P178" i="111"/>
  <c r="P191" i="111"/>
  <c r="P194" i="111"/>
  <c r="P114" i="111"/>
  <c r="P174" i="111"/>
  <c r="P189" i="111"/>
  <c r="P135" i="111"/>
  <c r="P111" i="111"/>
  <c r="P109" i="111"/>
  <c r="P110" i="111"/>
  <c r="P179" i="111"/>
  <c r="P190" i="111"/>
  <c r="P192" i="111"/>
  <c r="P175" i="111"/>
  <c r="P115" i="111"/>
  <c r="P176" i="111"/>
  <c r="P112" i="111"/>
  <c r="P177" i="111"/>
  <c r="P180" i="111"/>
  <c r="P100" i="111"/>
  <c r="P94" i="111"/>
  <c r="P99" i="111"/>
  <c r="P95" i="111"/>
  <c r="P96" i="111"/>
  <c r="P97" i="111"/>
  <c r="P93" i="111"/>
  <c r="A10" i="60"/>
  <c r="M390" i="119"/>
  <c r="J39" i="13" s="1"/>
  <c r="K39" i="13" s="1"/>
  <c r="AA27" i="13"/>
  <c r="N15" i="13"/>
  <c r="O15" i="13" s="1"/>
  <c r="N9" i="13"/>
  <c r="O9" i="13" s="1"/>
  <c r="N21" i="13"/>
  <c r="O21" i="13" s="1"/>
  <c r="N17" i="13"/>
  <c r="O17" i="13" s="1"/>
  <c r="N11" i="13"/>
  <c r="O11" i="13" s="1"/>
  <c r="N13" i="13"/>
  <c r="O13" i="13" s="1"/>
  <c r="N19" i="13"/>
  <c r="O19" i="13" s="1"/>
  <c r="M300" i="119"/>
  <c r="J35" i="13" s="1"/>
  <c r="K35" i="13" s="1"/>
  <c r="AA21" i="13"/>
  <c r="A9" i="60"/>
  <c r="D9" i="60" s="1"/>
  <c r="N93" i="111"/>
  <c r="O93" i="111" s="1"/>
  <c r="P70" i="111"/>
  <c r="P71" i="111"/>
  <c r="P73" i="111"/>
  <c r="P75" i="111"/>
  <c r="P72" i="111"/>
  <c r="P74" i="111"/>
  <c r="N75" i="111"/>
  <c r="P69" i="111"/>
  <c r="N95" i="111"/>
  <c r="O95" i="111" s="1"/>
  <c r="N100" i="111"/>
  <c r="O100" i="111" s="1"/>
  <c r="N96" i="111"/>
  <c r="N98" i="111"/>
  <c r="N97" i="111"/>
  <c r="N94" i="111"/>
  <c r="N99" i="111"/>
  <c r="N185" i="111"/>
  <c r="N184" i="111"/>
  <c r="N186" i="111"/>
  <c r="N183" i="111"/>
  <c r="N181" i="111"/>
  <c r="N182" i="111"/>
  <c r="N188" i="111"/>
  <c r="N187" i="111"/>
  <c r="N164" i="111"/>
  <c r="N160" i="111"/>
  <c r="N161" i="111"/>
  <c r="N158" i="111"/>
  <c r="N157" i="111"/>
  <c r="N163" i="111"/>
  <c r="N159" i="111"/>
  <c r="N162" i="111"/>
  <c r="N102" i="111"/>
  <c r="N101" i="111"/>
  <c r="N107" i="111"/>
  <c r="N105" i="111"/>
  <c r="N104" i="111"/>
  <c r="N106" i="111"/>
  <c r="N108" i="111"/>
  <c r="N103" i="111"/>
  <c r="N167" i="111"/>
  <c r="N165" i="111"/>
  <c r="N172" i="111"/>
  <c r="N170" i="111"/>
  <c r="N168" i="111"/>
  <c r="N171" i="111"/>
  <c r="N169" i="111"/>
  <c r="N166" i="111"/>
  <c r="E7" i="111"/>
  <c r="F7" i="111"/>
  <c r="N82" i="111"/>
  <c r="N81" i="111"/>
  <c r="N78" i="111"/>
  <c r="N80" i="111"/>
  <c r="N79" i="111"/>
  <c r="N77" i="111"/>
  <c r="N84" i="111"/>
  <c r="N83" i="111"/>
  <c r="N86" i="111"/>
  <c r="N87" i="111"/>
  <c r="N90" i="111"/>
  <c r="N88" i="111"/>
  <c r="N85" i="111"/>
  <c r="N89" i="111"/>
  <c r="N91" i="111"/>
  <c r="N92" i="111"/>
  <c r="N127" i="111"/>
  <c r="N130" i="111"/>
  <c r="N132" i="111"/>
  <c r="N131" i="111"/>
  <c r="N128" i="111"/>
  <c r="N125" i="111"/>
  <c r="N129" i="111"/>
  <c r="N126" i="111"/>
  <c r="N114" i="111"/>
  <c r="N111" i="111"/>
  <c r="N112" i="111"/>
  <c r="N116" i="111"/>
  <c r="N115" i="111"/>
  <c r="N110" i="111"/>
  <c r="N109" i="111"/>
  <c r="N113" i="111"/>
  <c r="N118" i="111"/>
  <c r="N122" i="111"/>
  <c r="N119" i="111"/>
  <c r="N123" i="111"/>
  <c r="N121" i="111"/>
  <c r="N120" i="111"/>
  <c r="N124" i="111"/>
  <c r="N117" i="111"/>
  <c r="F67" i="55"/>
  <c r="H428" i="55"/>
  <c r="A428" i="55" s="1"/>
  <c r="H368" i="55"/>
  <c r="A368" i="55" s="1"/>
  <c r="G367" i="55"/>
  <c r="F367" i="55"/>
  <c r="A308" i="55"/>
  <c r="F308" i="55"/>
  <c r="H309" i="55"/>
  <c r="G308" i="55"/>
  <c r="A187" i="55"/>
  <c r="H188" i="55"/>
  <c r="A127" i="55"/>
  <c r="F127" i="55"/>
  <c r="H128" i="55"/>
  <c r="G127" i="55"/>
  <c r="A67" i="55"/>
  <c r="H68" i="55"/>
  <c r="H69" i="55" s="1"/>
  <c r="A247" i="55"/>
  <c r="H248" i="55"/>
  <c r="G247" i="55"/>
  <c r="F247" i="55"/>
  <c r="D14" i="59"/>
  <c r="G67" i="55"/>
  <c r="A2" i="59"/>
  <c r="A4" i="59"/>
  <c r="A3" i="59"/>
  <c r="F427" i="55"/>
  <c r="G427" i="55"/>
  <c r="F187" i="55"/>
  <c r="G187" i="55"/>
  <c r="E15" i="111"/>
  <c r="C15" i="59" s="1"/>
  <c r="B46" i="59"/>
  <c r="F47" i="111"/>
  <c r="D47" i="59" s="1"/>
  <c r="F39" i="111"/>
  <c r="D39" i="59" s="1"/>
  <c r="B63" i="59"/>
  <c r="F63" i="111"/>
  <c r="B64" i="59"/>
  <c r="D64" i="111"/>
  <c r="B65" i="59" s="1"/>
  <c r="H7" i="55"/>
  <c r="A7" i="55" s="1"/>
  <c r="E64" i="111"/>
  <c r="E40" i="111"/>
  <c r="C40" i="59" s="1"/>
  <c r="D31" i="111"/>
  <c r="B30" i="59"/>
  <c r="E55" i="111"/>
  <c r="C54" i="59"/>
  <c r="F16" i="111"/>
  <c r="D16" i="59" s="1"/>
  <c r="D15" i="59"/>
  <c r="D48" i="111"/>
  <c r="B48" i="59" s="1"/>
  <c r="B47" i="59"/>
  <c r="F56" i="111"/>
  <c r="D55" i="59"/>
  <c r="F31" i="111"/>
  <c r="D30" i="59"/>
  <c r="D55" i="111"/>
  <c r="B54" i="59"/>
  <c r="D15" i="111"/>
  <c r="B14" i="59"/>
  <c r="E31" i="111"/>
  <c r="C30" i="59"/>
  <c r="D39" i="111"/>
  <c r="B38" i="59"/>
  <c r="E48" i="111"/>
  <c r="C48" i="59" s="1"/>
  <c r="C47" i="59"/>
  <c r="B17" i="60"/>
  <c r="B18" i="60" s="1"/>
  <c r="B19" i="60" s="1"/>
  <c r="B20" i="60" s="1"/>
  <c r="B21" i="60" s="1"/>
  <c r="B8" i="60"/>
  <c r="D8" i="60"/>
  <c r="C16" i="60"/>
  <c r="C8" i="60"/>
  <c r="D16" i="60"/>
  <c r="A5" i="55"/>
  <c r="F5" i="55"/>
  <c r="F6" i="55" s="1"/>
  <c r="G5" i="55"/>
  <c r="G6" i="55" s="1"/>
  <c r="N11" i="60"/>
  <c r="P11" i="60" s="1"/>
  <c r="M11" i="60" s="1"/>
  <c r="A340" i="72" l="1"/>
  <c r="A344" i="72"/>
  <c r="A342" i="72"/>
  <c r="A343" i="72"/>
  <c r="A392" i="72"/>
  <c r="A393" i="72"/>
  <c r="A394" i="72"/>
  <c r="A293" i="72"/>
  <c r="A292" i="72"/>
  <c r="A291" i="72"/>
  <c r="M12" i="137"/>
  <c r="A239" i="72"/>
  <c r="A241" i="72"/>
  <c r="A243" i="72"/>
  <c r="A242" i="72"/>
  <c r="A140" i="72"/>
  <c r="A141" i="72"/>
  <c r="A139" i="72"/>
  <c r="A12" i="137"/>
  <c r="A10" i="137"/>
  <c r="O7" i="13"/>
  <c r="AC7" i="13" s="1"/>
  <c r="K66" i="13"/>
  <c r="N138" i="111"/>
  <c r="O138" i="111" s="1"/>
  <c r="N140" i="111"/>
  <c r="U140" i="111" s="1"/>
  <c r="V140" i="111" s="1"/>
  <c r="N133" i="111"/>
  <c r="O133" i="111" s="1"/>
  <c r="N149" i="111"/>
  <c r="O149" i="111" s="1"/>
  <c r="N150" i="111"/>
  <c r="O150" i="111" s="1"/>
  <c r="N156" i="111"/>
  <c r="O156" i="111" s="1"/>
  <c r="N151" i="111"/>
  <c r="U151" i="111" s="1"/>
  <c r="V151" i="111" s="1"/>
  <c r="N136" i="111"/>
  <c r="W136" i="111" s="1"/>
  <c r="N135" i="111"/>
  <c r="O135" i="111" s="1"/>
  <c r="N134" i="111"/>
  <c r="O134" i="111" s="1"/>
  <c r="N137" i="111"/>
  <c r="W137" i="111" s="1"/>
  <c r="N148" i="111"/>
  <c r="O148" i="111" s="1"/>
  <c r="N144" i="111"/>
  <c r="U144" i="111" s="1"/>
  <c r="V144" i="111" s="1"/>
  <c r="N142" i="111"/>
  <c r="O142" i="111" s="1"/>
  <c r="N139" i="111"/>
  <c r="W139" i="111" s="1"/>
  <c r="N154" i="111"/>
  <c r="O154" i="111" s="1"/>
  <c r="N141" i="111"/>
  <c r="O141" i="111" s="1"/>
  <c r="N155" i="111"/>
  <c r="W155" i="111" s="1"/>
  <c r="N152" i="111"/>
  <c r="O152" i="111" s="1"/>
  <c r="N145" i="111"/>
  <c r="O145" i="111" s="1"/>
  <c r="N153" i="111"/>
  <c r="O153" i="111" s="1"/>
  <c r="N143" i="111"/>
  <c r="U143" i="111" s="1"/>
  <c r="V143" i="111" s="1"/>
  <c r="N146" i="111"/>
  <c r="U146" i="111" s="1"/>
  <c r="V146" i="111" s="1"/>
  <c r="N147" i="111"/>
  <c r="U147" i="111" s="1"/>
  <c r="V147" i="111" s="1"/>
  <c r="AC15" i="13"/>
  <c r="P26" i="111"/>
  <c r="AC9" i="13"/>
  <c r="P52" i="111"/>
  <c r="P45" i="111"/>
  <c r="P46" i="111"/>
  <c r="P50" i="111"/>
  <c r="P53" i="111"/>
  <c r="AC17" i="13"/>
  <c r="P51" i="111"/>
  <c r="AC21" i="13"/>
  <c r="P47" i="111"/>
  <c r="P61" i="111"/>
  <c r="P48" i="111"/>
  <c r="P37" i="111"/>
  <c r="AC13" i="13"/>
  <c r="P21" i="111"/>
  <c r="P22" i="111"/>
  <c r="P24" i="111"/>
  <c r="P25" i="111"/>
  <c r="P49" i="111"/>
  <c r="P27" i="111"/>
  <c r="P35" i="111"/>
  <c r="AC11" i="13"/>
  <c r="P55" i="111"/>
  <c r="P29" i="111"/>
  <c r="P30" i="111"/>
  <c r="P36" i="111"/>
  <c r="P38" i="111"/>
  <c r="P39" i="111"/>
  <c r="P31" i="111"/>
  <c r="P41" i="111"/>
  <c r="P32" i="111"/>
  <c r="P42" i="111"/>
  <c r="P33" i="111"/>
  <c r="P43" i="111"/>
  <c r="P34" i="111"/>
  <c r="P23" i="111"/>
  <c r="P54" i="111"/>
  <c r="P40" i="111"/>
  <c r="P62" i="111"/>
  <c r="P63" i="111"/>
  <c r="P64" i="111"/>
  <c r="P65" i="111"/>
  <c r="AA31" i="13"/>
  <c r="AA33" i="13"/>
  <c r="AA37" i="13"/>
  <c r="AA23" i="13"/>
  <c r="AA25" i="13"/>
  <c r="AA29" i="13"/>
  <c r="P56" i="111"/>
  <c r="P57" i="111"/>
  <c r="P66" i="111"/>
  <c r="P67" i="111"/>
  <c r="P60" i="111"/>
  <c r="P68" i="111"/>
  <c r="P44" i="111"/>
  <c r="P28" i="111"/>
  <c r="P58" i="111"/>
  <c r="AC19" i="13"/>
  <c r="P59" i="111"/>
  <c r="AA39" i="13"/>
  <c r="AA40" i="13"/>
  <c r="U93" i="111"/>
  <c r="V93" i="111" s="1"/>
  <c r="W93" i="111"/>
  <c r="F9" i="60"/>
  <c r="E9" i="60"/>
  <c r="B9" i="60"/>
  <c r="C9" i="60"/>
  <c r="B55" i="60"/>
  <c r="B56" i="60" s="1"/>
  <c r="B57" i="60" s="1"/>
  <c r="B58" i="60" s="1"/>
  <c r="B59" i="60" s="1"/>
  <c r="B60" i="60" s="1"/>
  <c r="B61" i="60" s="1"/>
  <c r="C55" i="60"/>
  <c r="C56" i="60" s="1"/>
  <c r="C57" i="60" s="1"/>
  <c r="C58" i="60" s="1"/>
  <c r="C59" i="60" s="1"/>
  <c r="C60" i="60" s="1"/>
  <c r="C61" i="60" s="1"/>
  <c r="D55" i="60"/>
  <c r="D56" i="60" s="1"/>
  <c r="D57" i="60" s="1"/>
  <c r="D58" i="60" s="1"/>
  <c r="D59" i="60" s="1"/>
  <c r="D60" i="60" s="1"/>
  <c r="D61" i="60" s="1"/>
  <c r="F55" i="60"/>
  <c r="F56" i="60" s="1"/>
  <c r="F57" i="60" s="1"/>
  <c r="F58" i="60" s="1"/>
  <c r="F59" i="60" s="1"/>
  <c r="F60" i="60" s="1"/>
  <c r="F61" i="60" s="1"/>
  <c r="E55" i="60"/>
  <c r="E56" i="60" s="1"/>
  <c r="E57" i="60" s="1"/>
  <c r="E58" i="60" s="1"/>
  <c r="E59" i="60" s="1"/>
  <c r="E60" i="60" s="1"/>
  <c r="E61" i="60" s="1"/>
  <c r="N69" i="111"/>
  <c r="W69" i="111" s="1"/>
  <c r="N70" i="111"/>
  <c r="W70" i="111" s="1"/>
  <c r="N74" i="111"/>
  <c r="W74" i="111" s="1"/>
  <c r="N71" i="111"/>
  <c r="U71" i="111" s="1"/>
  <c r="V71" i="111" s="1"/>
  <c r="N73" i="111"/>
  <c r="W73" i="111" s="1"/>
  <c r="N72" i="111"/>
  <c r="W72" i="111" s="1"/>
  <c r="N76" i="111"/>
  <c r="W76" i="111" s="1"/>
  <c r="U95" i="111"/>
  <c r="V95" i="111" s="1"/>
  <c r="U100" i="111"/>
  <c r="V100" i="111" s="1"/>
  <c r="W100" i="111"/>
  <c r="W95" i="111"/>
  <c r="O117" i="111"/>
  <c r="W117" i="111"/>
  <c r="U117" i="111"/>
  <c r="V117" i="111" s="1"/>
  <c r="O121" i="111"/>
  <c r="W121" i="111"/>
  <c r="U121" i="111"/>
  <c r="V121" i="111" s="1"/>
  <c r="U85" i="111"/>
  <c r="V85" i="111" s="1"/>
  <c r="W85" i="111"/>
  <c r="O167" i="111"/>
  <c r="W167" i="111"/>
  <c r="U167" i="111"/>
  <c r="V167" i="111" s="1"/>
  <c r="O160" i="111"/>
  <c r="W160" i="111"/>
  <c r="U160" i="111"/>
  <c r="V160" i="111" s="1"/>
  <c r="W116" i="111"/>
  <c r="U116" i="111"/>
  <c r="V116" i="111" s="1"/>
  <c r="W88" i="111"/>
  <c r="U88" i="111"/>
  <c r="V88" i="111" s="1"/>
  <c r="O166" i="111"/>
  <c r="W166" i="111"/>
  <c r="U166" i="111"/>
  <c r="V166" i="111" s="1"/>
  <c r="O164" i="111"/>
  <c r="W164" i="111"/>
  <c r="U164" i="111"/>
  <c r="V164" i="111" s="1"/>
  <c r="U112" i="111"/>
  <c r="V112" i="111" s="1"/>
  <c r="W112" i="111"/>
  <c r="O132" i="111"/>
  <c r="W132" i="111"/>
  <c r="U132" i="111"/>
  <c r="V132" i="111" s="1"/>
  <c r="U78" i="111"/>
  <c r="V78" i="111" s="1"/>
  <c r="W78" i="111"/>
  <c r="O108" i="111"/>
  <c r="U108" i="111"/>
  <c r="V108" i="111" s="1"/>
  <c r="W108" i="111"/>
  <c r="O122" i="111"/>
  <c r="U122" i="111"/>
  <c r="V122" i="111" s="1"/>
  <c r="W122" i="111"/>
  <c r="U111" i="111"/>
  <c r="V111" i="111" s="1"/>
  <c r="W111" i="111"/>
  <c r="W75" i="111"/>
  <c r="U75" i="111"/>
  <c r="V75" i="111" s="1"/>
  <c r="O130" i="111"/>
  <c r="W130" i="111"/>
  <c r="U130" i="111"/>
  <c r="V130" i="111" s="1"/>
  <c r="W87" i="111"/>
  <c r="U87" i="111"/>
  <c r="V87" i="111" s="1"/>
  <c r="U81" i="111"/>
  <c r="V81" i="111" s="1"/>
  <c r="W81" i="111"/>
  <c r="O171" i="111"/>
  <c r="U171" i="111"/>
  <c r="V171" i="111" s="1"/>
  <c r="W171" i="111"/>
  <c r="O106" i="111"/>
  <c r="W106" i="111"/>
  <c r="U106" i="111"/>
  <c r="V106" i="111" s="1"/>
  <c r="O159" i="111"/>
  <c r="U159" i="111"/>
  <c r="V159" i="111" s="1"/>
  <c r="W159" i="111"/>
  <c r="O188" i="111"/>
  <c r="U188" i="111"/>
  <c r="V188" i="111" s="1"/>
  <c r="W188" i="111"/>
  <c r="O94" i="111"/>
  <c r="W94" i="111"/>
  <c r="U94" i="111"/>
  <c r="V94" i="111" s="1"/>
  <c r="U113" i="111"/>
  <c r="V113" i="111" s="1"/>
  <c r="W113" i="111"/>
  <c r="W115" i="111"/>
  <c r="U115" i="111"/>
  <c r="V115" i="111" s="1"/>
  <c r="O128" i="111"/>
  <c r="W128" i="111"/>
  <c r="U128" i="111"/>
  <c r="V128" i="111" s="1"/>
  <c r="W79" i="111"/>
  <c r="U79" i="111"/>
  <c r="V79" i="111" s="1"/>
  <c r="O101" i="111"/>
  <c r="W101" i="111"/>
  <c r="U101" i="111"/>
  <c r="V101" i="111" s="1"/>
  <c r="O184" i="111"/>
  <c r="W184" i="111"/>
  <c r="U184" i="111"/>
  <c r="V184" i="111" s="1"/>
  <c r="O123" i="111"/>
  <c r="W123" i="111"/>
  <c r="U123" i="111"/>
  <c r="V123" i="111" s="1"/>
  <c r="O131" i="111"/>
  <c r="U131" i="111"/>
  <c r="V131" i="111" s="1"/>
  <c r="W131" i="111"/>
  <c r="W80" i="111"/>
  <c r="U80" i="111"/>
  <c r="V80" i="111" s="1"/>
  <c r="O103" i="111"/>
  <c r="W103" i="111"/>
  <c r="U103" i="111"/>
  <c r="V103" i="111" s="1"/>
  <c r="O102" i="111"/>
  <c r="W102" i="111"/>
  <c r="U102" i="111"/>
  <c r="V102" i="111" s="1"/>
  <c r="O185" i="111"/>
  <c r="W185" i="111"/>
  <c r="U185" i="111"/>
  <c r="V185" i="111" s="1"/>
  <c r="O119" i="111"/>
  <c r="W119" i="111"/>
  <c r="U119" i="111"/>
  <c r="V119" i="111" s="1"/>
  <c r="W90" i="111"/>
  <c r="U90" i="111"/>
  <c r="V90" i="111" s="1"/>
  <c r="O169" i="111"/>
  <c r="W169" i="111"/>
  <c r="U169" i="111"/>
  <c r="V169" i="111" s="1"/>
  <c r="O162" i="111"/>
  <c r="W162" i="111"/>
  <c r="U162" i="111"/>
  <c r="V162" i="111" s="1"/>
  <c r="O187" i="111"/>
  <c r="W187" i="111"/>
  <c r="U187" i="111"/>
  <c r="V187" i="111" s="1"/>
  <c r="O99" i="111"/>
  <c r="U99" i="111"/>
  <c r="V99" i="111" s="1"/>
  <c r="W99" i="111"/>
  <c r="O118" i="111"/>
  <c r="U118" i="111"/>
  <c r="V118" i="111" s="1"/>
  <c r="W118" i="111"/>
  <c r="W114" i="111"/>
  <c r="U114" i="111"/>
  <c r="V114" i="111" s="1"/>
  <c r="O127" i="111"/>
  <c r="U127" i="111"/>
  <c r="V127" i="111" s="1"/>
  <c r="W127" i="111"/>
  <c r="W86" i="111"/>
  <c r="U86" i="111"/>
  <c r="V86" i="111" s="1"/>
  <c r="W82" i="111"/>
  <c r="U82" i="111"/>
  <c r="V82" i="111" s="1"/>
  <c r="O168" i="111"/>
  <c r="U168" i="111"/>
  <c r="V168" i="111" s="1"/>
  <c r="W168" i="111"/>
  <c r="O104" i="111"/>
  <c r="U104" i="111"/>
  <c r="V104" i="111" s="1"/>
  <c r="W104" i="111"/>
  <c r="O163" i="111"/>
  <c r="U163" i="111"/>
  <c r="V163" i="111" s="1"/>
  <c r="W163" i="111"/>
  <c r="O182" i="111"/>
  <c r="U182" i="111"/>
  <c r="V182" i="111" s="1"/>
  <c r="W182" i="111"/>
  <c r="O97" i="111"/>
  <c r="W97" i="111"/>
  <c r="U97" i="111"/>
  <c r="V97" i="111" s="1"/>
  <c r="O158" i="111"/>
  <c r="W158" i="111"/>
  <c r="U158" i="111"/>
  <c r="V158" i="111" s="1"/>
  <c r="O183" i="111"/>
  <c r="W183" i="111"/>
  <c r="U183" i="111"/>
  <c r="V183" i="111" s="1"/>
  <c r="O96" i="111"/>
  <c r="W96" i="111"/>
  <c r="U96" i="111"/>
  <c r="V96" i="111" s="1"/>
  <c r="O126" i="111"/>
  <c r="W126" i="111"/>
  <c r="U126" i="111"/>
  <c r="V126" i="111" s="1"/>
  <c r="W92" i="111"/>
  <c r="U92" i="111"/>
  <c r="V92" i="111" s="1"/>
  <c r="W83" i="111"/>
  <c r="U83" i="111"/>
  <c r="V83" i="111" s="1"/>
  <c r="O170" i="111"/>
  <c r="U170" i="111"/>
  <c r="V170" i="111" s="1"/>
  <c r="W170" i="111"/>
  <c r="O105" i="111"/>
  <c r="W105" i="111"/>
  <c r="U105" i="111"/>
  <c r="V105" i="111" s="1"/>
  <c r="O157" i="111"/>
  <c r="U157" i="111"/>
  <c r="V157" i="111" s="1"/>
  <c r="W157" i="111"/>
  <c r="O181" i="111"/>
  <c r="U181" i="111"/>
  <c r="V181" i="111" s="1"/>
  <c r="W181" i="111"/>
  <c r="O98" i="111"/>
  <c r="W98" i="111"/>
  <c r="U98" i="111"/>
  <c r="V98" i="111" s="1"/>
  <c r="O124" i="111"/>
  <c r="U124" i="111"/>
  <c r="V124" i="111" s="1"/>
  <c r="W124" i="111"/>
  <c r="U109" i="111"/>
  <c r="V109" i="111" s="1"/>
  <c r="W109" i="111"/>
  <c r="O129" i="111"/>
  <c r="W129" i="111"/>
  <c r="U129" i="111"/>
  <c r="V129" i="111" s="1"/>
  <c r="W91" i="111"/>
  <c r="U91" i="111"/>
  <c r="V91" i="111" s="1"/>
  <c r="W84" i="111"/>
  <c r="U84" i="111"/>
  <c r="V84" i="111" s="1"/>
  <c r="O172" i="111"/>
  <c r="U172" i="111"/>
  <c r="V172" i="111" s="1"/>
  <c r="W172" i="111"/>
  <c r="O120" i="111"/>
  <c r="W120" i="111"/>
  <c r="U120" i="111"/>
  <c r="V120" i="111" s="1"/>
  <c r="W110" i="111"/>
  <c r="U110" i="111"/>
  <c r="V110" i="111" s="1"/>
  <c r="O125" i="111"/>
  <c r="W125" i="111"/>
  <c r="U125" i="111"/>
  <c r="V125" i="111" s="1"/>
  <c r="W89" i="111"/>
  <c r="U89" i="111"/>
  <c r="V89" i="111" s="1"/>
  <c r="U77" i="111"/>
  <c r="V77" i="111" s="1"/>
  <c r="W77" i="111"/>
  <c r="O165" i="111"/>
  <c r="W165" i="111"/>
  <c r="U165" i="111"/>
  <c r="V165" i="111" s="1"/>
  <c r="O107" i="111"/>
  <c r="W107" i="111"/>
  <c r="U107" i="111"/>
  <c r="V107" i="111" s="1"/>
  <c r="O161" i="111"/>
  <c r="W161" i="111"/>
  <c r="U161" i="111"/>
  <c r="V161" i="111" s="1"/>
  <c r="O186" i="111"/>
  <c r="U186" i="111"/>
  <c r="V186" i="111" s="1"/>
  <c r="W186" i="111"/>
  <c r="N189" i="111"/>
  <c r="N191" i="111"/>
  <c r="N190" i="111"/>
  <c r="N192" i="111"/>
  <c r="N195" i="111"/>
  <c r="N196" i="111"/>
  <c r="N193" i="111"/>
  <c r="N194" i="111"/>
  <c r="N180" i="111"/>
  <c r="N173" i="111"/>
  <c r="N179" i="111"/>
  <c r="N177" i="111"/>
  <c r="N175" i="111"/>
  <c r="N178" i="111"/>
  <c r="N176" i="111"/>
  <c r="N174" i="111"/>
  <c r="C7" i="59"/>
  <c r="E8" i="111"/>
  <c r="C8" i="59" s="1"/>
  <c r="D7" i="59"/>
  <c r="F8" i="111"/>
  <c r="D8" i="59" s="1"/>
  <c r="O114" i="111"/>
  <c r="O86" i="111"/>
  <c r="O82" i="111"/>
  <c r="O113" i="111"/>
  <c r="O92" i="111"/>
  <c r="O83" i="111"/>
  <c r="S83" i="111" s="1"/>
  <c r="O109" i="111"/>
  <c r="O91" i="111"/>
  <c r="O84" i="111"/>
  <c r="T84" i="111" s="1"/>
  <c r="O110" i="111"/>
  <c r="O89" i="111"/>
  <c r="T89" i="111" s="1"/>
  <c r="O77" i="111"/>
  <c r="T77" i="111" s="1"/>
  <c r="O112" i="111"/>
  <c r="O90" i="111"/>
  <c r="O78" i="111"/>
  <c r="T78" i="111" s="1"/>
  <c r="O115" i="111"/>
  <c r="O85" i="111"/>
  <c r="O79" i="111"/>
  <c r="O116" i="111"/>
  <c r="O88" i="111"/>
  <c r="S88" i="111" s="1"/>
  <c r="O80" i="111"/>
  <c r="T80" i="111" s="1"/>
  <c r="O111" i="111"/>
  <c r="O75" i="111"/>
  <c r="S75" i="111" s="1"/>
  <c r="O87" i="111"/>
  <c r="T87" i="111" s="1"/>
  <c r="O81" i="111"/>
  <c r="S81" i="111" s="1"/>
  <c r="H429" i="55"/>
  <c r="A429" i="55" s="1"/>
  <c r="G428" i="55"/>
  <c r="F428" i="55"/>
  <c r="H369" i="55"/>
  <c r="A369" i="55" s="1"/>
  <c r="G368" i="55"/>
  <c r="F368" i="55"/>
  <c r="A309" i="55"/>
  <c r="G309" i="55"/>
  <c r="H310" i="55"/>
  <c r="F309" i="55"/>
  <c r="A188" i="55"/>
  <c r="G188" i="55"/>
  <c r="H189" i="55"/>
  <c r="F188" i="55"/>
  <c r="A128" i="55"/>
  <c r="H129" i="55"/>
  <c r="F128" i="55"/>
  <c r="G128" i="55"/>
  <c r="A69" i="55"/>
  <c r="H70" i="55"/>
  <c r="A68" i="55"/>
  <c r="G68" i="55"/>
  <c r="G69" i="55" s="1"/>
  <c r="F68" i="55"/>
  <c r="F69" i="55" s="1"/>
  <c r="A248" i="55"/>
  <c r="G248" i="55"/>
  <c r="H249" i="55"/>
  <c r="H250" i="55" s="1"/>
  <c r="F248" i="55"/>
  <c r="P20" i="111"/>
  <c r="P19" i="111"/>
  <c r="P18" i="111"/>
  <c r="P17" i="111"/>
  <c r="P16" i="111"/>
  <c r="P15" i="111"/>
  <c r="P14" i="111"/>
  <c r="P13" i="111"/>
  <c r="E16" i="111"/>
  <c r="C16" i="59" s="1"/>
  <c r="F48" i="111"/>
  <c r="D48" i="59" s="1"/>
  <c r="F40" i="111"/>
  <c r="D40" i="59" s="1"/>
  <c r="F64" i="111"/>
  <c r="F10" i="60"/>
  <c r="F7" i="55"/>
  <c r="H8" i="55"/>
  <c r="A8" i="55" s="1"/>
  <c r="G7" i="55"/>
  <c r="E41" i="111"/>
  <c r="C41" i="59" s="1"/>
  <c r="D40" i="111"/>
  <c r="B39" i="59"/>
  <c r="D16" i="111"/>
  <c r="B16" i="59" s="1"/>
  <c r="B15" i="59"/>
  <c r="F32" i="111"/>
  <c r="D32" i="59" s="1"/>
  <c r="D31" i="59"/>
  <c r="E56" i="111"/>
  <c r="C55" i="59"/>
  <c r="D32" i="111"/>
  <c r="B32" i="59" s="1"/>
  <c r="B31" i="59"/>
  <c r="E32" i="111"/>
  <c r="C32" i="59" s="1"/>
  <c r="C31" i="59"/>
  <c r="D56" i="111"/>
  <c r="B55" i="59"/>
  <c r="F57" i="111"/>
  <c r="D56" i="59"/>
  <c r="D17" i="60"/>
  <c r="C17" i="60"/>
  <c r="C18" i="60" s="1"/>
  <c r="C19" i="60" s="1"/>
  <c r="C20" i="60" s="1"/>
  <c r="C21" i="60" s="1"/>
  <c r="E10" i="60"/>
  <c r="B10" i="60"/>
  <c r="D10" i="60"/>
  <c r="C10" i="60"/>
  <c r="N12" i="60"/>
  <c r="P12" i="60" s="1"/>
  <c r="M12" i="60" s="1"/>
  <c r="O140" i="111" l="1"/>
  <c r="A62" i="13"/>
  <c r="I66" i="13"/>
  <c r="W138" i="111"/>
  <c r="U138" i="111"/>
  <c r="V138" i="111" s="1"/>
  <c r="W150" i="111"/>
  <c r="U150" i="111"/>
  <c r="V150" i="111" s="1"/>
  <c r="W133" i="111"/>
  <c r="U133" i="111"/>
  <c r="V133" i="111" s="1"/>
  <c r="W140" i="111"/>
  <c r="W151" i="111"/>
  <c r="O151" i="111"/>
  <c r="O144" i="111"/>
  <c r="O136" i="111"/>
  <c r="W156" i="111"/>
  <c r="W154" i="111"/>
  <c r="U136" i="111"/>
  <c r="V136" i="111" s="1"/>
  <c r="W135" i="111"/>
  <c r="U137" i="111"/>
  <c r="V137" i="111" s="1"/>
  <c r="U135" i="111"/>
  <c r="V135" i="111" s="1"/>
  <c r="U149" i="111"/>
  <c r="V149" i="111" s="1"/>
  <c r="U156" i="111"/>
  <c r="V156" i="111" s="1"/>
  <c r="W148" i="111"/>
  <c r="W149" i="111"/>
  <c r="U148" i="111"/>
  <c r="V148" i="111" s="1"/>
  <c r="O137" i="111"/>
  <c r="W134" i="111"/>
  <c r="W142" i="111"/>
  <c r="U134" i="111"/>
  <c r="V134" i="111" s="1"/>
  <c r="O139" i="111"/>
  <c r="U142" i="111"/>
  <c r="V142" i="111" s="1"/>
  <c r="U154" i="111"/>
  <c r="V154" i="111" s="1"/>
  <c r="U139" i="111"/>
  <c r="V139" i="111" s="1"/>
  <c r="U141" i="111"/>
  <c r="V141" i="111" s="1"/>
  <c r="U152" i="111"/>
  <c r="V152" i="111" s="1"/>
  <c r="U155" i="111"/>
  <c r="V155" i="111" s="1"/>
  <c r="W152" i="111"/>
  <c r="O147" i="111"/>
  <c r="W141" i="111"/>
  <c r="O155" i="111"/>
  <c r="W144" i="111"/>
  <c r="O143" i="111"/>
  <c r="O146" i="111"/>
  <c r="W146" i="111"/>
  <c r="W145" i="111"/>
  <c r="U145" i="111"/>
  <c r="V145" i="111" s="1"/>
  <c r="W153" i="111"/>
  <c r="W147" i="111"/>
  <c r="U153" i="111"/>
  <c r="V153" i="111" s="1"/>
  <c r="W143" i="111"/>
  <c r="A11" i="60"/>
  <c r="F11" i="60" s="1"/>
  <c r="AA35" i="13"/>
  <c r="U69" i="111"/>
  <c r="V69" i="111" s="1"/>
  <c r="A12" i="60"/>
  <c r="F12" i="60" s="1"/>
  <c r="O71" i="111"/>
  <c r="S71" i="111" s="1"/>
  <c r="O70" i="111"/>
  <c r="S70" i="111" s="1"/>
  <c r="O69" i="111"/>
  <c r="T69" i="111" s="1"/>
  <c r="O74" i="111"/>
  <c r="S74" i="111" s="1"/>
  <c r="U70" i="111"/>
  <c r="V70" i="111" s="1"/>
  <c r="U74" i="111"/>
  <c r="V74" i="111" s="1"/>
  <c r="W71" i="111"/>
  <c r="U73" i="111"/>
  <c r="V73" i="111" s="1"/>
  <c r="O73" i="111"/>
  <c r="T73" i="111" s="1"/>
  <c r="O72" i="111"/>
  <c r="S72" i="111" s="1"/>
  <c r="U72" i="111"/>
  <c r="V72" i="111" s="1"/>
  <c r="O76" i="111"/>
  <c r="S76" i="111" s="1"/>
  <c r="U76" i="111"/>
  <c r="V76" i="111" s="1"/>
  <c r="O179" i="111"/>
  <c r="W179" i="111"/>
  <c r="U179" i="111"/>
  <c r="V179" i="111" s="1"/>
  <c r="O174" i="111"/>
  <c r="W174" i="111"/>
  <c r="U174" i="111"/>
  <c r="V174" i="111" s="1"/>
  <c r="O189" i="111"/>
  <c r="W189" i="111"/>
  <c r="U189" i="111"/>
  <c r="V189" i="111" s="1"/>
  <c r="O194" i="111"/>
  <c r="W194" i="111"/>
  <c r="U194" i="111"/>
  <c r="V194" i="111" s="1"/>
  <c r="O178" i="111"/>
  <c r="W178" i="111"/>
  <c r="U178" i="111"/>
  <c r="V178" i="111" s="1"/>
  <c r="O175" i="111"/>
  <c r="U175" i="111"/>
  <c r="V175" i="111" s="1"/>
  <c r="W175" i="111"/>
  <c r="O196" i="111"/>
  <c r="W196" i="111"/>
  <c r="U196" i="111"/>
  <c r="V196" i="111" s="1"/>
  <c r="O176" i="111"/>
  <c r="W176" i="111"/>
  <c r="U176" i="111"/>
  <c r="V176" i="111" s="1"/>
  <c r="O193" i="111"/>
  <c r="W193" i="111"/>
  <c r="U193" i="111"/>
  <c r="V193" i="111" s="1"/>
  <c r="O177" i="111"/>
  <c r="U177" i="111"/>
  <c r="V177" i="111" s="1"/>
  <c r="W177" i="111"/>
  <c r="O195" i="111"/>
  <c r="U195" i="111"/>
  <c r="V195" i="111" s="1"/>
  <c r="W195" i="111"/>
  <c r="O192" i="111"/>
  <c r="W192" i="111"/>
  <c r="U192" i="111"/>
  <c r="V192" i="111" s="1"/>
  <c r="O173" i="111"/>
  <c r="U173" i="111"/>
  <c r="V173" i="111" s="1"/>
  <c r="W173" i="111"/>
  <c r="O190" i="111"/>
  <c r="W190" i="111"/>
  <c r="U190" i="111"/>
  <c r="V190" i="111" s="1"/>
  <c r="O180" i="111"/>
  <c r="W180" i="111"/>
  <c r="U180" i="111"/>
  <c r="V180" i="111" s="1"/>
  <c r="O191" i="111"/>
  <c r="U191" i="111"/>
  <c r="V191" i="111" s="1"/>
  <c r="W191" i="111"/>
  <c r="S85" i="111"/>
  <c r="S89" i="111"/>
  <c r="S92" i="111"/>
  <c r="T83" i="111"/>
  <c r="S84" i="111"/>
  <c r="S80" i="111"/>
  <c r="T82" i="111"/>
  <c r="T79" i="111"/>
  <c r="T85" i="111"/>
  <c r="S78" i="111"/>
  <c r="S82" i="111"/>
  <c r="S77" i="111"/>
  <c r="T75" i="111"/>
  <c r="T81" i="111"/>
  <c r="S90" i="111"/>
  <c r="S91" i="111"/>
  <c r="T86" i="111"/>
  <c r="S87" i="111"/>
  <c r="T88" i="111"/>
  <c r="T90" i="111"/>
  <c r="T91" i="111"/>
  <c r="T92" i="111"/>
  <c r="S86" i="111"/>
  <c r="S79" i="111"/>
  <c r="H430" i="55"/>
  <c r="A430" i="55" s="1"/>
  <c r="G429" i="55"/>
  <c r="F429" i="55"/>
  <c r="F369" i="55"/>
  <c r="G369" i="55"/>
  <c r="H370" i="55"/>
  <c r="A370" i="55" s="1"/>
  <c r="A310" i="55"/>
  <c r="G310" i="55"/>
  <c r="H311" i="55"/>
  <c r="F310" i="55"/>
  <c r="A250" i="55"/>
  <c r="H251" i="55"/>
  <c r="A189" i="55"/>
  <c r="F189" i="55"/>
  <c r="G189" i="55"/>
  <c r="H190" i="55"/>
  <c r="A129" i="55"/>
  <c r="F129" i="55"/>
  <c r="H130" i="55"/>
  <c r="G129" i="55"/>
  <c r="A70" i="55"/>
  <c r="F70" i="55"/>
  <c r="G70" i="55"/>
  <c r="H71" i="55"/>
  <c r="A249" i="55"/>
  <c r="F249" i="55"/>
  <c r="F250" i="55" s="1"/>
  <c r="G249" i="55"/>
  <c r="G250" i="55" s="1"/>
  <c r="F41" i="111"/>
  <c r="D41" i="59" s="1"/>
  <c r="E42" i="111"/>
  <c r="C42" i="59" s="1"/>
  <c r="F8" i="55"/>
  <c r="H9" i="55"/>
  <c r="A9" i="55" s="1"/>
  <c r="G8" i="55"/>
  <c r="D57" i="111"/>
  <c r="B56" i="59"/>
  <c r="D41" i="111"/>
  <c r="B40" i="59"/>
  <c r="F58" i="111"/>
  <c r="D57" i="59"/>
  <c r="E57" i="111"/>
  <c r="C56" i="59"/>
  <c r="N13" i="60"/>
  <c r="X6" i="60" s="1"/>
  <c r="X38" i="60" s="1"/>
  <c r="Y17" i="73"/>
  <c r="N5" i="60" l="1"/>
  <c r="P13" i="60"/>
  <c r="M13" i="60" s="1"/>
  <c r="E11" i="60"/>
  <c r="B11" i="60"/>
  <c r="C11" i="60"/>
  <c r="D11" i="60"/>
  <c r="T71" i="111"/>
  <c r="T70" i="111"/>
  <c r="S73" i="111"/>
  <c r="T74" i="111"/>
  <c r="S69" i="111"/>
  <c r="T72" i="111"/>
  <c r="T76" i="111"/>
  <c r="G430" i="55"/>
  <c r="H431" i="55"/>
  <c r="A431" i="55" s="1"/>
  <c r="F430" i="55"/>
  <c r="F370" i="55"/>
  <c r="G370" i="55"/>
  <c r="H371" i="55"/>
  <c r="A371" i="55" s="1"/>
  <c r="A311" i="55"/>
  <c r="F311" i="55"/>
  <c r="H312" i="55"/>
  <c r="G311" i="55"/>
  <c r="A251" i="55"/>
  <c r="H252" i="55"/>
  <c r="G251" i="55"/>
  <c r="F251" i="55"/>
  <c r="A190" i="55"/>
  <c r="G190" i="55"/>
  <c r="H191" i="55"/>
  <c r="F190" i="55"/>
  <c r="A130" i="55"/>
  <c r="F130" i="55"/>
  <c r="G130" i="55"/>
  <c r="H131" i="55"/>
  <c r="A71" i="55"/>
  <c r="H72" i="55"/>
  <c r="G71" i="55"/>
  <c r="F71" i="55"/>
  <c r="F42" i="111"/>
  <c r="D42" i="59" s="1"/>
  <c r="E43" i="111"/>
  <c r="E44" i="111" s="1"/>
  <c r="C44" i="59" s="1"/>
  <c r="H10" i="55"/>
  <c r="A10" i="55" s="1"/>
  <c r="G9" i="55"/>
  <c r="F9" i="55"/>
  <c r="F59" i="111"/>
  <c r="D58" i="59"/>
  <c r="D58" i="111"/>
  <c r="B57" i="59"/>
  <c r="E58" i="111"/>
  <c r="C57" i="59"/>
  <c r="D42" i="111"/>
  <c r="B41" i="59"/>
  <c r="C12" i="60"/>
  <c r="D12" i="60"/>
  <c r="E12" i="60"/>
  <c r="B12" i="60"/>
  <c r="Q4" i="73"/>
  <c r="E7" i="1" l="1"/>
  <c r="E5" i="1" s="1"/>
  <c r="M9" i="3" s="1"/>
  <c r="N33" i="3" s="1"/>
  <c r="M5" i="60"/>
  <c r="E5" i="13"/>
  <c r="D6" i="61" s="1"/>
  <c r="D48" i="61" s="1"/>
  <c r="H2" i="138"/>
  <c r="A13" i="60"/>
  <c r="B13" i="60" s="1"/>
  <c r="J25" i="73"/>
  <c r="J24" i="73"/>
  <c r="U25" i="73"/>
  <c r="U24" i="73"/>
  <c r="R24" i="1"/>
  <c r="J11" i="18"/>
  <c r="R25" i="1"/>
  <c r="L12" i="18" s="1"/>
  <c r="J12" i="18"/>
  <c r="G431" i="55"/>
  <c r="H432" i="55"/>
  <c r="A432" i="55" s="1"/>
  <c r="F431" i="55"/>
  <c r="H372" i="55"/>
  <c r="A372" i="55" s="1"/>
  <c r="G371" i="55"/>
  <c r="F371" i="55"/>
  <c r="A312" i="55"/>
  <c r="H313" i="55"/>
  <c r="G312" i="55"/>
  <c r="F312" i="55"/>
  <c r="A252" i="55"/>
  <c r="G252" i="55"/>
  <c r="H253" i="55"/>
  <c r="F252" i="55"/>
  <c r="A191" i="55"/>
  <c r="F191" i="55"/>
  <c r="H192" i="55"/>
  <c r="G191" i="55"/>
  <c r="A131" i="55"/>
  <c r="H132" i="55"/>
  <c r="F131" i="55"/>
  <c r="G131" i="55"/>
  <c r="A72" i="55"/>
  <c r="H73" i="55"/>
  <c r="G72" i="55"/>
  <c r="F72" i="55"/>
  <c r="U51" i="73"/>
  <c r="U52" i="73"/>
  <c r="U26" i="73"/>
  <c r="U27" i="73"/>
  <c r="J27" i="73"/>
  <c r="J51" i="73"/>
  <c r="J52" i="73"/>
  <c r="J26" i="73"/>
  <c r="F43" i="111"/>
  <c r="D43" i="59" s="1"/>
  <c r="I9" i="73"/>
  <c r="I5" i="73"/>
  <c r="I11" i="73"/>
  <c r="I6" i="73"/>
  <c r="I2" i="73"/>
  <c r="I10" i="73"/>
  <c r="I7" i="73"/>
  <c r="I3" i="73"/>
  <c r="I8" i="73"/>
  <c r="I4" i="73"/>
  <c r="E4" i="14"/>
  <c r="J75" i="73"/>
  <c r="J73" i="73"/>
  <c r="J71" i="73"/>
  <c r="J69" i="73"/>
  <c r="J67" i="73"/>
  <c r="J65" i="73"/>
  <c r="J63" i="73"/>
  <c r="J61" i="73"/>
  <c r="J59" i="73"/>
  <c r="J57" i="73"/>
  <c r="J55" i="73"/>
  <c r="J53" i="73"/>
  <c r="J49" i="73"/>
  <c r="J47" i="73"/>
  <c r="J45" i="73"/>
  <c r="J43" i="73"/>
  <c r="J41" i="73"/>
  <c r="J39" i="73"/>
  <c r="J37" i="73"/>
  <c r="J35" i="73"/>
  <c r="J33" i="73"/>
  <c r="J31" i="73"/>
  <c r="J29" i="73"/>
  <c r="J23" i="73"/>
  <c r="J21" i="73"/>
  <c r="U75" i="73"/>
  <c r="U73" i="73"/>
  <c r="U71" i="73"/>
  <c r="U69" i="73"/>
  <c r="U67" i="73"/>
  <c r="U65" i="73"/>
  <c r="U63" i="73"/>
  <c r="U61" i="73"/>
  <c r="U59" i="73"/>
  <c r="U57" i="73"/>
  <c r="U55" i="73"/>
  <c r="U53" i="73"/>
  <c r="U49" i="73"/>
  <c r="U47" i="73"/>
  <c r="U45" i="73"/>
  <c r="U43" i="73"/>
  <c r="U41" i="73"/>
  <c r="U39" i="73"/>
  <c r="U37" i="73"/>
  <c r="U35" i="73"/>
  <c r="U33" i="73"/>
  <c r="U31" i="73"/>
  <c r="U29" i="73"/>
  <c r="U23" i="73"/>
  <c r="U21" i="73"/>
  <c r="J74" i="73"/>
  <c r="J72" i="73"/>
  <c r="J70" i="73"/>
  <c r="J68" i="73"/>
  <c r="J66" i="73"/>
  <c r="J64" i="73"/>
  <c r="J62" i="73"/>
  <c r="J60" i="73"/>
  <c r="J58" i="73"/>
  <c r="J56" i="73"/>
  <c r="J54" i="73"/>
  <c r="J50" i="73"/>
  <c r="J48" i="73"/>
  <c r="J46" i="73"/>
  <c r="J44" i="73"/>
  <c r="J42" i="73"/>
  <c r="J40" i="73"/>
  <c r="J38" i="73"/>
  <c r="J36" i="73"/>
  <c r="J34" i="73"/>
  <c r="J32" i="73"/>
  <c r="J30" i="73"/>
  <c r="J28" i="73"/>
  <c r="J22" i="73"/>
  <c r="U74" i="73"/>
  <c r="U72" i="73"/>
  <c r="U70" i="73"/>
  <c r="U68" i="73"/>
  <c r="U66" i="73"/>
  <c r="U64" i="73"/>
  <c r="U62" i="73"/>
  <c r="U60" i="73"/>
  <c r="U58" i="73"/>
  <c r="U56" i="73"/>
  <c r="U54" i="73"/>
  <c r="U50" i="73"/>
  <c r="U48" i="73"/>
  <c r="U46" i="73"/>
  <c r="U44" i="73"/>
  <c r="U42" i="73"/>
  <c r="U40" i="73"/>
  <c r="U38" i="73"/>
  <c r="U36" i="73"/>
  <c r="U34" i="73"/>
  <c r="U32" i="73"/>
  <c r="U30" i="73"/>
  <c r="U28" i="73"/>
  <c r="U22" i="73"/>
  <c r="C43" i="59"/>
  <c r="H11" i="55"/>
  <c r="A11" i="55" s="1"/>
  <c r="F10" i="55"/>
  <c r="G10" i="55"/>
  <c r="D43" i="111"/>
  <c r="B42" i="59"/>
  <c r="F60" i="111"/>
  <c r="D60" i="59" s="1"/>
  <c r="D59" i="59"/>
  <c r="E59" i="111"/>
  <c r="C58" i="59"/>
  <c r="D59" i="111"/>
  <c r="B58" i="59"/>
  <c r="U10" i="73"/>
  <c r="U19" i="73"/>
  <c r="U15" i="73"/>
  <c r="U9" i="73"/>
  <c r="U5" i="73"/>
  <c r="U1" i="73"/>
  <c r="J10" i="73"/>
  <c r="J19" i="73"/>
  <c r="J15" i="73"/>
  <c r="J9" i="73"/>
  <c r="J5" i="73"/>
  <c r="J1" i="73"/>
  <c r="U20" i="73"/>
  <c r="U16" i="73"/>
  <c r="U12" i="73"/>
  <c r="U6" i="73"/>
  <c r="U2" i="73"/>
  <c r="J20" i="73"/>
  <c r="J16" i="73"/>
  <c r="J12" i="73"/>
  <c r="J6" i="73"/>
  <c r="J2" i="73"/>
  <c r="U17" i="73"/>
  <c r="U13" i="73"/>
  <c r="U7" i="73"/>
  <c r="U3" i="73"/>
  <c r="J17" i="73"/>
  <c r="J13" i="73"/>
  <c r="J7" i="73"/>
  <c r="J3" i="73"/>
  <c r="U11" i="73"/>
  <c r="U18" i="73"/>
  <c r="U14" i="73"/>
  <c r="U8" i="73"/>
  <c r="U4" i="73"/>
  <c r="J11" i="73"/>
  <c r="J18" i="73"/>
  <c r="J14" i="73"/>
  <c r="J8" i="73"/>
  <c r="J4" i="73"/>
  <c r="H2" i="70"/>
  <c r="K19" i="72"/>
  <c r="A24" i="72" s="1"/>
  <c r="E11" i="72"/>
  <c r="S41" i="6" l="1"/>
  <c r="G5" i="13"/>
  <c r="G8" i="137" s="1"/>
  <c r="A27" i="72"/>
  <c r="A25" i="72"/>
  <c r="E65" i="13"/>
  <c r="AG39" i="13" s="1"/>
  <c r="N30" i="138"/>
  <c r="N1" i="138"/>
  <c r="N5" i="138"/>
  <c r="N17" i="138"/>
  <c r="N13" i="138"/>
  <c r="N43" i="138"/>
  <c r="N37" i="138"/>
  <c r="N25" i="138"/>
  <c r="A36" i="138"/>
  <c r="A42" i="138"/>
  <c r="A33" i="138"/>
  <c r="N27" i="138"/>
  <c r="N23" i="138"/>
  <c r="N41" i="138"/>
  <c r="A32" i="138"/>
  <c r="N15" i="138"/>
  <c r="A39" i="138"/>
  <c r="A2" i="138"/>
  <c r="N35" i="138"/>
  <c r="N31" i="138"/>
  <c r="A44" i="138"/>
  <c r="N14" i="138"/>
  <c r="N12" i="138"/>
  <c r="N3" i="138"/>
  <c r="N38" i="138"/>
  <c r="N40" i="138"/>
  <c r="A40" i="138"/>
  <c r="N7" i="138"/>
  <c r="N10" i="138"/>
  <c r="A38" i="138"/>
  <c r="N29" i="138"/>
  <c r="A3" i="138"/>
  <c r="N26" i="138"/>
  <c r="N32" i="138"/>
  <c r="N39" i="138"/>
  <c r="N21" i="138"/>
  <c r="N2" i="138"/>
  <c r="N24" i="138"/>
  <c r="N22" i="138"/>
  <c r="A29" i="138"/>
  <c r="A45" i="138"/>
  <c r="N28" i="138"/>
  <c r="A41" i="138"/>
  <c r="N4" i="138"/>
  <c r="N45" i="138"/>
  <c r="N20" i="138"/>
  <c r="A30" i="138"/>
  <c r="N6" i="138"/>
  <c r="N33" i="138"/>
  <c r="N9" i="138"/>
  <c r="N18" i="138"/>
  <c r="N36" i="138"/>
  <c r="N19" i="138"/>
  <c r="A37" i="138"/>
  <c r="A35" i="138"/>
  <c r="A4" i="138"/>
  <c r="A31" i="138"/>
  <c r="N42" i="138"/>
  <c r="N11" i="138"/>
  <c r="N16" i="138"/>
  <c r="N8" i="138"/>
  <c r="A34" i="138"/>
  <c r="A43" i="138"/>
  <c r="N44" i="138"/>
  <c r="N34" i="138"/>
  <c r="I42" i="138"/>
  <c r="A33" i="72"/>
  <c r="A23" i="72"/>
  <c r="A15" i="72"/>
  <c r="A7" i="72"/>
  <c r="A3" i="72"/>
  <c r="A28" i="72"/>
  <c r="A16" i="72"/>
  <c r="A32" i="72"/>
  <c r="A22" i="72"/>
  <c r="A14" i="72"/>
  <c r="A6" i="72"/>
  <c r="A20" i="72"/>
  <c r="A4" i="72"/>
  <c r="A19" i="72"/>
  <c r="A36" i="72"/>
  <c r="A10" i="72"/>
  <c r="A17" i="72"/>
  <c r="A34" i="72"/>
  <c r="A8" i="72"/>
  <c r="A31" i="72"/>
  <c r="A21" i="72"/>
  <c r="A13" i="72"/>
  <c r="A5" i="72"/>
  <c r="A30" i="72"/>
  <c r="A12" i="72"/>
  <c r="A29" i="72"/>
  <c r="A11" i="72"/>
  <c r="A18" i="72"/>
  <c r="A2" i="72"/>
  <c r="A9" i="72"/>
  <c r="A26" i="72"/>
  <c r="F65" i="13"/>
  <c r="F67" i="13" s="1"/>
  <c r="K6" i="13"/>
  <c r="O6" i="13"/>
  <c r="S36" i="72"/>
  <c r="P6" i="61"/>
  <c r="P48" i="61" s="1"/>
  <c r="D13" i="60"/>
  <c r="C13" i="60"/>
  <c r="F13" i="60"/>
  <c r="E13" i="60"/>
  <c r="H433" i="55"/>
  <c r="G432" i="55"/>
  <c r="F432" i="55"/>
  <c r="G372" i="55"/>
  <c r="F372" i="55"/>
  <c r="H373" i="55"/>
  <c r="A373" i="55" s="1"/>
  <c r="A313" i="55"/>
  <c r="H314" i="55"/>
  <c r="F313" i="55"/>
  <c r="G313" i="55"/>
  <c r="F253" i="55"/>
  <c r="H254" i="55"/>
  <c r="G253" i="55"/>
  <c r="A253" i="55"/>
  <c r="A192" i="55"/>
  <c r="H193" i="55"/>
  <c r="G192" i="55"/>
  <c r="F192" i="55"/>
  <c r="A132" i="55"/>
  <c r="F132" i="55"/>
  <c r="H133" i="55"/>
  <c r="G132" i="55"/>
  <c r="A73" i="55"/>
  <c r="G73" i="55"/>
  <c r="H74" i="55"/>
  <c r="F73" i="55"/>
  <c r="F44" i="111"/>
  <c r="D44" i="59" s="1"/>
  <c r="N43" i="70"/>
  <c r="N39" i="70"/>
  <c r="N35" i="70"/>
  <c r="N31" i="70"/>
  <c r="N27" i="70"/>
  <c r="N23" i="70"/>
  <c r="N19" i="70"/>
  <c r="N15" i="70"/>
  <c r="N11" i="70"/>
  <c r="N7" i="70"/>
  <c r="N3" i="70"/>
  <c r="N44" i="70"/>
  <c r="N40" i="70"/>
  <c r="N36" i="70"/>
  <c r="N32" i="70"/>
  <c r="N28" i="70"/>
  <c r="N24" i="70"/>
  <c r="N20" i="70"/>
  <c r="N16" i="70"/>
  <c r="N12" i="70"/>
  <c r="N8" i="70"/>
  <c r="N4" i="70"/>
  <c r="N45" i="70"/>
  <c r="N41" i="70"/>
  <c r="N37" i="70"/>
  <c r="N33" i="70"/>
  <c r="N29" i="70"/>
  <c r="N25" i="70"/>
  <c r="N21" i="70"/>
  <c r="N17" i="70"/>
  <c r="N13" i="70"/>
  <c r="N9" i="70"/>
  <c r="N5" i="70"/>
  <c r="N1" i="70"/>
  <c r="N42" i="70"/>
  <c r="N38" i="70"/>
  <c r="N34" i="70"/>
  <c r="N30" i="70"/>
  <c r="N26" i="70"/>
  <c r="N22" i="70"/>
  <c r="N18" i="70"/>
  <c r="N14" i="70"/>
  <c r="N10" i="70"/>
  <c r="N6" i="70"/>
  <c r="N2" i="70"/>
  <c r="B5" i="9"/>
  <c r="A6" i="9"/>
  <c r="F11" i="55"/>
  <c r="H12" i="55"/>
  <c r="A12" i="55" s="1"/>
  <c r="G11" i="55"/>
  <c r="D60" i="111"/>
  <c r="B60" i="59" s="1"/>
  <c r="B59" i="59"/>
  <c r="D44" i="111"/>
  <c r="B44" i="59" s="1"/>
  <c r="B43" i="59"/>
  <c r="E60" i="111"/>
  <c r="C60" i="59" s="1"/>
  <c r="C59" i="59"/>
  <c r="A31" i="70"/>
  <c r="A32" i="70"/>
  <c r="A33" i="70"/>
  <c r="A29" i="70"/>
  <c r="A30" i="70"/>
  <c r="A3" i="70"/>
  <c r="A41" i="70"/>
  <c r="A43" i="70"/>
  <c r="A36" i="70"/>
  <c r="A4" i="70"/>
  <c r="A42" i="70"/>
  <c r="A45" i="70"/>
  <c r="A44" i="70"/>
  <c r="A37" i="70"/>
  <c r="A34" i="70"/>
  <c r="A40" i="70"/>
  <c r="A39" i="70"/>
  <c r="A35" i="70"/>
  <c r="A2" i="70"/>
  <c r="A38" i="70"/>
  <c r="AG20" i="13" l="1"/>
  <c r="A433" i="55"/>
  <c r="H434" i="55"/>
  <c r="A44" i="72"/>
  <c r="A41" i="72"/>
  <c r="A45" i="72"/>
  <c r="A46" i="72"/>
  <c r="A47" i="72"/>
  <c r="A48" i="72"/>
  <c r="A49" i="72"/>
  <c r="A43" i="72"/>
  <c r="A51" i="72"/>
  <c r="A42" i="72"/>
  <c r="A50" i="72"/>
  <c r="A40" i="72"/>
  <c r="G65" i="13"/>
  <c r="G67" i="13" s="1"/>
  <c r="F433" i="55"/>
  <c r="G433" i="55"/>
  <c r="G373" i="55"/>
  <c r="F373" i="55"/>
  <c r="H374" i="55"/>
  <c r="A374" i="55" s="1"/>
  <c r="A314" i="55"/>
  <c r="F314" i="55"/>
  <c r="G314" i="55"/>
  <c r="H315" i="55"/>
  <c r="A254" i="55"/>
  <c r="F254" i="55"/>
  <c r="H255" i="55"/>
  <c r="G254" i="55"/>
  <c r="A193" i="55"/>
  <c r="H194" i="55"/>
  <c r="F193" i="55"/>
  <c r="G193" i="55"/>
  <c r="F133" i="55"/>
  <c r="G133" i="55"/>
  <c r="A133" i="55"/>
  <c r="H134" i="55"/>
  <c r="A74" i="55"/>
  <c r="H75" i="55"/>
  <c r="F74" i="55"/>
  <c r="G74" i="55"/>
  <c r="H13" i="55"/>
  <c r="A13" i="55" s="1"/>
  <c r="F12" i="55"/>
  <c r="G12" i="55"/>
  <c r="A434" i="55" l="1"/>
  <c r="H435" i="55"/>
  <c r="H436" i="55" s="1"/>
  <c r="H437" i="55" s="1"/>
  <c r="H438" i="55" s="1"/>
  <c r="A8" i="137"/>
  <c r="G7" i="137"/>
  <c r="A7" i="137" s="1"/>
  <c r="Z5" i="13"/>
  <c r="E67" i="13"/>
  <c r="H375" i="55"/>
  <c r="A375" i="55" s="1"/>
  <c r="G374" i="55"/>
  <c r="F374" i="55"/>
  <c r="A315" i="55"/>
  <c r="G315" i="55"/>
  <c r="F315" i="55"/>
  <c r="H316" i="55"/>
  <c r="A255" i="55"/>
  <c r="H256" i="55"/>
  <c r="G255" i="55"/>
  <c r="F255" i="55"/>
  <c r="A194" i="55"/>
  <c r="F194" i="55"/>
  <c r="G194" i="55"/>
  <c r="H195" i="55"/>
  <c r="A134" i="55"/>
  <c r="H135" i="55"/>
  <c r="F134" i="55"/>
  <c r="G134" i="55"/>
  <c r="A75" i="55"/>
  <c r="H76" i="55"/>
  <c r="G75" i="55"/>
  <c r="F75" i="55"/>
  <c r="F13" i="55"/>
  <c r="G13" i="55"/>
  <c r="H14" i="55"/>
  <c r="A14" i="55" s="1"/>
  <c r="AI35" i="72"/>
  <c r="AA35" i="72"/>
  <c r="S19" i="72"/>
  <c r="E22" i="72" s="1"/>
  <c r="D37" i="70"/>
  <c r="E7" i="72"/>
  <c r="A435" i="55" l="1"/>
  <c r="A6" i="61"/>
  <c r="A436" i="55"/>
  <c r="G375" i="55"/>
  <c r="H376" i="55"/>
  <c r="A376" i="55" s="1"/>
  <c r="F375" i="55"/>
  <c r="A316" i="55"/>
  <c r="G316" i="55"/>
  <c r="F316" i="55"/>
  <c r="H317" i="55"/>
  <c r="H318" i="55" s="1"/>
  <c r="A256" i="55"/>
  <c r="H257" i="55"/>
  <c r="H258" i="55" s="1"/>
  <c r="G256" i="55"/>
  <c r="F256" i="55"/>
  <c r="A195" i="55"/>
  <c r="F195" i="55"/>
  <c r="H196" i="55"/>
  <c r="G195" i="55"/>
  <c r="A135" i="55"/>
  <c r="G135" i="55"/>
  <c r="H136" i="55"/>
  <c r="F135" i="55"/>
  <c r="A76" i="55"/>
  <c r="G76" i="55"/>
  <c r="F76" i="55"/>
  <c r="H77" i="55"/>
  <c r="H78" i="55" s="1"/>
  <c r="H15" i="55"/>
  <c r="A15" i="55" s="1"/>
  <c r="G14" i="55"/>
  <c r="F14" i="55"/>
  <c r="H20" i="70"/>
  <c r="H19" i="70"/>
  <c r="H21" i="70"/>
  <c r="C19" i="72"/>
  <c r="G19" i="72"/>
  <c r="H28" i="70"/>
  <c r="J25" i="70"/>
  <c r="J15" i="70"/>
  <c r="H11" i="70"/>
  <c r="D13" i="70" s="1"/>
  <c r="H7" i="70"/>
  <c r="D44" i="70"/>
  <c r="L44" i="70" s="1"/>
  <c r="D43" i="70"/>
  <c r="K43" i="70" s="1"/>
  <c r="D42" i="70"/>
  <c r="J42" i="70" s="1"/>
  <c r="A318" i="55" l="1"/>
  <c r="H319" i="55"/>
  <c r="A258" i="55"/>
  <c r="H259" i="55"/>
  <c r="A78" i="55"/>
  <c r="H79" i="55"/>
  <c r="H377" i="55"/>
  <c r="G376" i="55"/>
  <c r="F376" i="55"/>
  <c r="A317" i="55"/>
  <c r="F317" i="55"/>
  <c r="F318" i="55" s="1"/>
  <c r="G317" i="55"/>
  <c r="G318" i="55" s="1"/>
  <c r="A257" i="55"/>
  <c r="G257" i="55"/>
  <c r="G258" i="55" s="1"/>
  <c r="F257" i="55"/>
  <c r="F258" i="55" s="1"/>
  <c r="A196" i="55"/>
  <c r="F196" i="55"/>
  <c r="H197" i="55"/>
  <c r="H198" i="55" s="1"/>
  <c r="G196" i="55"/>
  <c r="A136" i="55"/>
  <c r="H137" i="55"/>
  <c r="H138" i="55" s="1"/>
  <c r="F136" i="55"/>
  <c r="G136" i="55"/>
  <c r="A77" i="55"/>
  <c r="F77" i="55"/>
  <c r="F78" i="55" s="1"/>
  <c r="G77" i="55"/>
  <c r="G78" i="55" s="1"/>
  <c r="G15" i="55"/>
  <c r="F15" i="55"/>
  <c r="H16" i="55"/>
  <c r="A16" i="55" s="1"/>
  <c r="L42" i="70"/>
  <c r="M42" i="70"/>
  <c r="K42" i="70"/>
  <c r="J44" i="70"/>
  <c r="K44" i="70"/>
  <c r="M44" i="70"/>
  <c r="I42" i="70"/>
  <c r="D2" i="70"/>
  <c r="F2" i="70"/>
  <c r="D15" i="70"/>
  <c r="M15" i="70" s="1"/>
  <c r="H13" i="70"/>
  <c r="D23" i="70"/>
  <c r="L45" i="70" l="1"/>
  <c r="A438" i="55"/>
  <c r="A437" i="55"/>
  <c r="H378" i="55"/>
  <c r="A378" i="55" s="1"/>
  <c r="A377" i="55"/>
  <c r="A439" i="55"/>
  <c r="H379" i="55"/>
  <c r="A379" i="55" s="1"/>
  <c r="A319" i="55"/>
  <c r="G319" i="55"/>
  <c r="F319" i="55"/>
  <c r="H320" i="55"/>
  <c r="A259" i="55"/>
  <c r="H260" i="55"/>
  <c r="F259" i="55"/>
  <c r="G259" i="55"/>
  <c r="A198" i="55"/>
  <c r="G198" i="55"/>
  <c r="H199" i="55"/>
  <c r="A138" i="55"/>
  <c r="H139" i="55"/>
  <c r="F138" i="55"/>
  <c r="A79" i="55"/>
  <c r="G79" i="55"/>
  <c r="H80" i="55"/>
  <c r="F79" i="55"/>
  <c r="F377" i="55"/>
  <c r="G377" i="55"/>
  <c r="F197" i="55"/>
  <c r="F198" i="55" s="1"/>
  <c r="A197" i="55"/>
  <c r="G197" i="55"/>
  <c r="A137" i="55"/>
  <c r="G137" i="55"/>
  <c r="G138" i="55" s="1"/>
  <c r="F137" i="55"/>
  <c r="H17" i="55"/>
  <c r="A17" i="55" s="1"/>
  <c r="G16" i="55"/>
  <c r="F16" i="55"/>
  <c r="AI19" i="72"/>
  <c r="AA19" i="72"/>
  <c r="H23" i="70"/>
  <c r="D25" i="70"/>
  <c r="M25" i="70" s="1"/>
  <c r="M33" i="70" s="1"/>
  <c r="F378" i="55" l="1"/>
  <c r="G378" i="55"/>
  <c r="N5" i="13"/>
  <c r="F439" i="55"/>
  <c r="G439" i="55"/>
  <c r="A440" i="55"/>
  <c r="G379" i="55"/>
  <c r="F379" i="55"/>
  <c r="H380" i="55"/>
  <c r="A380" i="55" s="1"/>
  <c r="H321" i="55"/>
  <c r="F320" i="55"/>
  <c r="G320" i="55"/>
  <c r="A320" i="55"/>
  <c r="G260" i="55"/>
  <c r="A260" i="55"/>
  <c r="H261" i="55"/>
  <c r="F260" i="55"/>
  <c r="A199" i="55"/>
  <c r="G199" i="55"/>
  <c r="F199" i="55"/>
  <c r="H200" i="55"/>
  <c r="A139" i="55"/>
  <c r="F139" i="55"/>
  <c r="G139" i="55"/>
  <c r="H140" i="55"/>
  <c r="G80" i="55"/>
  <c r="A80" i="55"/>
  <c r="H81" i="55"/>
  <c r="F80" i="55"/>
  <c r="G17" i="55"/>
  <c r="F17" i="55"/>
  <c r="H18" i="55"/>
  <c r="A18" i="55" s="1"/>
  <c r="H18" i="70"/>
  <c r="J8" i="137" s="1"/>
  <c r="M8" i="137" s="1"/>
  <c r="L9" i="70"/>
  <c r="H10" i="70"/>
  <c r="M7" i="137" l="1"/>
  <c r="D35" i="137" s="1"/>
  <c r="M38" i="137" s="1"/>
  <c r="O5" i="13"/>
  <c r="O65" i="13" s="1"/>
  <c r="O67" i="13" s="1"/>
  <c r="P9" i="111"/>
  <c r="P8" i="111"/>
  <c r="P11" i="111"/>
  <c r="P12" i="111"/>
  <c r="P5" i="111"/>
  <c r="P6" i="111"/>
  <c r="P7" i="111"/>
  <c r="P10" i="111"/>
  <c r="G440" i="55"/>
  <c r="A441" i="55"/>
  <c r="F440" i="55"/>
  <c r="H381" i="55"/>
  <c r="A381" i="55" s="1"/>
  <c r="F380" i="55"/>
  <c r="G380" i="55"/>
  <c r="A321" i="55"/>
  <c r="G321" i="55"/>
  <c r="H322" i="55"/>
  <c r="F321" i="55"/>
  <c r="A261" i="55"/>
  <c r="H262" i="55"/>
  <c r="G261" i="55"/>
  <c r="F261" i="55"/>
  <c r="G200" i="55"/>
  <c r="A200" i="55"/>
  <c r="H201" i="55"/>
  <c r="F200" i="55"/>
  <c r="G140" i="55"/>
  <c r="A140" i="55"/>
  <c r="H141" i="55"/>
  <c r="F140" i="55"/>
  <c r="H82" i="55"/>
  <c r="F81" i="55"/>
  <c r="A81" i="55"/>
  <c r="G81" i="55"/>
  <c r="F18" i="55"/>
  <c r="H19" i="55"/>
  <c r="A19" i="55" s="1"/>
  <c r="G18" i="55"/>
  <c r="L17" i="70"/>
  <c r="P4" i="111" l="1"/>
  <c r="A442" i="55"/>
  <c r="F441" i="55"/>
  <c r="G441" i="55"/>
  <c r="F381" i="55"/>
  <c r="H382" i="55"/>
  <c r="A382" i="55" s="1"/>
  <c r="G381" i="55"/>
  <c r="H323" i="55"/>
  <c r="F322" i="55"/>
  <c r="A322" i="55"/>
  <c r="G322" i="55"/>
  <c r="G262" i="55"/>
  <c r="F262" i="55"/>
  <c r="A262" i="55"/>
  <c r="H263" i="55"/>
  <c r="F201" i="55"/>
  <c r="H202" i="55"/>
  <c r="G201" i="55"/>
  <c r="A201" i="55"/>
  <c r="G141" i="55"/>
  <c r="F141" i="55"/>
  <c r="H142" i="55"/>
  <c r="A141" i="55"/>
  <c r="F82" i="55"/>
  <c r="A82" i="55"/>
  <c r="H83" i="55"/>
  <c r="G82" i="55"/>
  <c r="G19" i="55"/>
  <c r="F19" i="55"/>
  <c r="H20" i="55"/>
  <c r="A20" i="55" s="1"/>
  <c r="L27" i="70"/>
  <c r="L28" i="70"/>
  <c r="L6" i="70"/>
  <c r="G442" i="55" l="1"/>
  <c r="H443" i="55"/>
  <c r="F442" i="55"/>
  <c r="G382" i="55"/>
  <c r="F382" i="55"/>
  <c r="H383" i="55"/>
  <c r="A383" i="55" s="1"/>
  <c r="H324" i="55"/>
  <c r="F323" i="55"/>
  <c r="A323" i="55"/>
  <c r="G323" i="55"/>
  <c r="H264" i="55"/>
  <c r="G263" i="55"/>
  <c r="A263" i="55"/>
  <c r="F263" i="55"/>
  <c r="H203" i="55"/>
  <c r="A202" i="55"/>
  <c r="G202" i="55"/>
  <c r="F202" i="55"/>
  <c r="F142" i="55"/>
  <c r="H143" i="55"/>
  <c r="A142" i="55"/>
  <c r="G142" i="55"/>
  <c r="F83" i="55"/>
  <c r="A83" i="55"/>
  <c r="H84" i="55"/>
  <c r="G83" i="55"/>
  <c r="G20" i="55"/>
  <c r="H21" i="55"/>
  <c r="A21" i="55" s="1"/>
  <c r="F20" i="55"/>
  <c r="A443" i="55" l="1"/>
  <c r="H444" i="55"/>
  <c r="F383" i="55"/>
  <c r="H384" i="55"/>
  <c r="A384" i="55" s="1"/>
  <c r="G383" i="55"/>
  <c r="F324" i="55"/>
  <c r="H325" i="55"/>
  <c r="G324" i="55"/>
  <c r="A324" i="55"/>
  <c r="G264" i="55"/>
  <c r="H265" i="55"/>
  <c r="A264" i="55"/>
  <c r="F264" i="55"/>
  <c r="H204" i="55"/>
  <c r="A203" i="55"/>
  <c r="F203" i="55"/>
  <c r="G203" i="55"/>
  <c r="F143" i="55"/>
  <c r="G143" i="55"/>
  <c r="H144" i="55"/>
  <c r="A143" i="55"/>
  <c r="F84" i="55"/>
  <c r="G84" i="55"/>
  <c r="H85" i="55"/>
  <c r="A84" i="55"/>
  <c r="H22" i="55"/>
  <c r="A22" i="55" s="1"/>
  <c r="G21" i="55"/>
  <c r="F21" i="55"/>
  <c r="B1" i="59"/>
  <c r="B26" i="7"/>
  <c r="J12" i="7"/>
  <c r="H445" i="55" l="1"/>
  <c r="G444" i="55"/>
  <c r="F444" i="55"/>
  <c r="A444" i="55"/>
  <c r="H385" i="55"/>
  <c r="A385" i="55" s="1"/>
  <c r="F384" i="55"/>
  <c r="G384" i="55"/>
  <c r="H326" i="55"/>
  <c r="G325" i="55"/>
  <c r="A325" i="55"/>
  <c r="F325" i="55"/>
  <c r="G265" i="55"/>
  <c r="H266" i="55"/>
  <c r="A265" i="55"/>
  <c r="F265" i="55"/>
  <c r="F204" i="55"/>
  <c r="H205" i="55"/>
  <c r="G204" i="55"/>
  <c r="A204" i="55"/>
  <c r="G144" i="55"/>
  <c r="H145" i="55"/>
  <c r="A144" i="55"/>
  <c r="F144" i="55"/>
  <c r="G85" i="55"/>
  <c r="F85" i="55"/>
  <c r="H86" i="55"/>
  <c r="A85" i="55"/>
  <c r="F22" i="55"/>
  <c r="H23" i="55"/>
  <c r="A23" i="55" s="1"/>
  <c r="G22" i="55"/>
  <c r="H446" i="55" l="1"/>
  <c r="A446" i="55" s="1"/>
  <c r="G445" i="55"/>
  <c r="F445" i="55"/>
  <c r="A445" i="55"/>
  <c r="H386" i="55"/>
  <c r="A386" i="55" s="1"/>
  <c r="F385" i="55"/>
  <c r="G385" i="55"/>
  <c r="H327" i="55"/>
  <c r="A326" i="55"/>
  <c r="G326" i="55"/>
  <c r="F326" i="55"/>
  <c r="G266" i="55"/>
  <c r="F266" i="55"/>
  <c r="H267" i="55"/>
  <c r="A266" i="55"/>
  <c r="H206" i="55"/>
  <c r="A205" i="55"/>
  <c r="F205" i="55"/>
  <c r="G205" i="55"/>
  <c r="F145" i="55"/>
  <c r="G145" i="55"/>
  <c r="H146" i="55"/>
  <c r="A145" i="55"/>
  <c r="G86" i="55"/>
  <c r="F86" i="55"/>
  <c r="H87" i="55"/>
  <c r="A86" i="55"/>
  <c r="G23" i="55"/>
  <c r="F23" i="55"/>
  <c r="H24" i="55"/>
  <c r="A24" i="55" s="1"/>
  <c r="A447" i="55" l="1"/>
  <c r="H387" i="55"/>
  <c r="A387" i="55" s="1"/>
  <c r="F386" i="55"/>
  <c r="G386" i="55"/>
  <c r="G327" i="55"/>
  <c r="H328" i="55"/>
  <c r="A327" i="55"/>
  <c r="F327" i="55"/>
  <c r="A267" i="55"/>
  <c r="F267" i="55"/>
  <c r="H268" i="55"/>
  <c r="G267" i="55"/>
  <c r="G206" i="55"/>
  <c r="F206" i="55"/>
  <c r="H207" i="55"/>
  <c r="A206" i="55"/>
  <c r="H147" i="55"/>
  <c r="F146" i="55"/>
  <c r="A146" i="55"/>
  <c r="G146" i="55"/>
  <c r="H88" i="55"/>
  <c r="G87" i="55"/>
  <c r="A87" i="55"/>
  <c r="F87" i="55"/>
  <c r="G24" i="55"/>
  <c r="F24" i="55"/>
  <c r="H25" i="55"/>
  <c r="A25" i="55" s="1"/>
  <c r="A8" i="18"/>
  <c r="H388" i="55" l="1"/>
  <c r="A388" i="55" s="1"/>
  <c r="F387" i="55"/>
  <c r="G387" i="55"/>
  <c r="F328" i="55"/>
  <c r="H329" i="55"/>
  <c r="G328" i="55"/>
  <c r="A328" i="55"/>
  <c r="F268" i="55"/>
  <c r="G268" i="55"/>
  <c r="A268" i="55"/>
  <c r="H269" i="55"/>
  <c r="H208" i="55"/>
  <c r="G207" i="55"/>
  <c r="A207" i="55"/>
  <c r="F207" i="55"/>
  <c r="F147" i="55"/>
  <c r="H148" i="55"/>
  <c r="G147" i="55"/>
  <c r="A147" i="55"/>
  <c r="F88" i="55"/>
  <c r="H89" i="55"/>
  <c r="A88" i="55"/>
  <c r="G88" i="55"/>
  <c r="F25" i="55"/>
  <c r="G25" i="55"/>
  <c r="H26" i="55"/>
  <c r="A26" i="55" s="1"/>
  <c r="H449" i="55" l="1"/>
  <c r="A449" i="55" s="1"/>
  <c r="G388" i="55"/>
  <c r="F388" i="55"/>
  <c r="H389" i="55"/>
  <c r="A389" i="55" s="1"/>
  <c r="G329" i="55"/>
  <c r="F329" i="55"/>
  <c r="A329" i="55"/>
  <c r="H330" i="55"/>
  <c r="G269" i="55"/>
  <c r="F269" i="55"/>
  <c r="H270" i="55"/>
  <c r="A269" i="55"/>
  <c r="H209" i="55"/>
  <c r="F208" i="55"/>
  <c r="G208" i="55"/>
  <c r="A208" i="55"/>
  <c r="F148" i="55"/>
  <c r="G148" i="55"/>
  <c r="A148" i="55"/>
  <c r="H149" i="55"/>
  <c r="F89" i="55"/>
  <c r="H90" i="55"/>
  <c r="G89" i="55"/>
  <c r="A89" i="55"/>
  <c r="H27" i="55"/>
  <c r="A27" i="55" s="1"/>
  <c r="F26" i="55"/>
  <c r="G26" i="55"/>
  <c r="G449" i="55" l="1"/>
  <c r="H450" i="55"/>
  <c r="F449" i="55"/>
  <c r="G389" i="55"/>
  <c r="H390" i="55"/>
  <c r="A390" i="55" s="1"/>
  <c r="F389" i="55"/>
  <c r="H331" i="55"/>
  <c r="G330" i="55"/>
  <c r="F330" i="55"/>
  <c r="A330" i="55"/>
  <c r="F270" i="55"/>
  <c r="A270" i="55"/>
  <c r="G270" i="55"/>
  <c r="H271" i="55"/>
  <c r="G209" i="55"/>
  <c r="F209" i="55"/>
  <c r="A209" i="55"/>
  <c r="H210" i="55"/>
  <c r="G149" i="55"/>
  <c r="A149" i="55"/>
  <c r="F149" i="55"/>
  <c r="H150" i="55"/>
  <c r="H91" i="55"/>
  <c r="G90" i="55"/>
  <c r="A90" i="55"/>
  <c r="F90" i="55"/>
  <c r="H28" i="55"/>
  <c r="A28" i="55" s="1"/>
  <c r="F27" i="55"/>
  <c r="G27" i="55"/>
  <c r="A450" i="55" l="1"/>
  <c r="H451" i="55"/>
  <c r="G450" i="55"/>
  <c r="F450" i="55"/>
  <c r="F390" i="55"/>
  <c r="H391" i="55"/>
  <c r="A391" i="55" s="1"/>
  <c r="G390" i="55"/>
  <c r="H332" i="55"/>
  <c r="A331" i="55"/>
  <c r="F331" i="55"/>
  <c r="G331" i="55"/>
  <c r="H272" i="55"/>
  <c r="G271" i="55"/>
  <c r="A271" i="55"/>
  <c r="F271" i="55"/>
  <c r="H211" i="55"/>
  <c r="F210" i="55"/>
  <c r="A210" i="55"/>
  <c r="G210" i="55"/>
  <c r="G150" i="55"/>
  <c r="H151" i="55"/>
  <c r="A150" i="55"/>
  <c r="F150" i="55"/>
  <c r="F91" i="55"/>
  <c r="H92" i="55"/>
  <c r="G91" i="55"/>
  <c r="A91" i="55"/>
  <c r="F28" i="55"/>
  <c r="G28" i="55"/>
  <c r="H29" i="55"/>
  <c r="A29" i="55" s="1"/>
  <c r="F451" i="55" l="1"/>
  <c r="G451" i="55"/>
  <c r="A451" i="55"/>
  <c r="H452" i="55"/>
  <c r="A452" i="55" s="1"/>
  <c r="F391" i="55"/>
  <c r="G391" i="55"/>
  <c r="H392" i="55"/>
  <c r="A392" i="55" s="1"/>
  <c r="F332" i="55"/>
  <c r="H333" i="55"/>
  <c r="A332" i="55"/>
  <c r="G332" i="55"/>
  <c r="G272" i="55"/>
  <c r="F272" i="55"/>
  <c r="A272" i="55"/>
  <c r="H273" i="55"/>
  <c r="H212" i="55"/>
  <c r="A211" i="55"/>
  <c r="F211" i="55"/>
  <c r="G211" i="55"/>
  <c r="G151" i="55"/>
  <c r="A151" i="55"/>
  <c r="F151" i="55"/>
  <c r="H152" i="55"/>
  <c r="F92" i="55"/>
  <c r="H93" i="55"/>
  <c r="G92" i="55"/>
  <c r="A92" i="55"/>
  <c r="H30" i="55"/>
  <c r="A30" i="55" s="1"/>
  <c r="F29" i="55"/>
  <c r="G29" i="55"/>
  <c r="G4" i="14"/>
  <c r="A4" i="14"/>
  <c r="A6" i="60"/>
  <c r="A2" i="18"/>
  <c r="F30" i="55" l="1"/>
  <c r="G30" i="55"/>
  <c r="G452" i="55"/>
  <c r="F452" i="55"/>
  <c r="H453" i="55"/>
  <c r="G392" i="55"/>
  <c r="F392" i="55"/>
  <c r="H393" i="55"/>
  <c r="A393" i="55" s="1"/>
  <c r="G333" i="55"/>
  <c r="H334" i="55"/>
  <c r="F333" i="55"/>
  <c r="A333" i="55"/>
  <c r="H274" i="55"/>
  <c r="G273" i="55"/>
  <c r="A273" i="55"/>
  <c r="F273" i="55"/>
  <c r="F212" i="55"/>
  <c r="G212" i="55"/>
  <c r="H213" i="55"/>
  <c r="A212" i="55"/>
  <c r="H153" i="55"/>
  <c r="F152" i="55"/>
  <c r="A152" i="55"/>
  <c r="G152" i="55"/>
  <c r="G93" i="55"/>
  <c r="F93" i="55"/>
  <c r="H94" i="55"/>
  <c r="A93" i="55"/>
  <c r="H31" i="55"/>
  <c r="A31" i="55" s="1"/>
  <c r="H32" i="55"/>
  <c r="A32" i="55" s="1"/>
  <c r="B1" i="13"/>
  <c r="A453" i="55" l="1"/>
  <c r="H454" i="55"/>
  <c r="A454" i="55" s="1"/>
  <c r="F31" i="55"/>
  <c r="G31" i="55"/>
  <c r="F453" i="55"/>
  <c r="G453" i="55"/>
  <c r="G393" i="55"/>
  <c r="H394" i="55"/>
  <c r="A394" i="55" s="1"/>
  <c r="F393" i="55"/>
  <c r="F334" i="55"/>
  <c r="H335" i="55"/>
  <c r="A334" i="55"/>
  <c r="G334" i="55"/>
  <c r="G274" i="55"/>
  <c r="A274" i="55"/>
  <c r="F274" i="55"/>
  <c r="H275" i="55"/>
  <c r="G213" i="55"/>
  <c r="H214" i="55"/>
  <c r="A213" i="55"/>
  <c r="F213" i="55"/>
  <c r="A153" i="55"/>
  <c r="F153" i="55"/>
  <c r="G153" i="55"/>
  <c r="H154" i="55"/>
  <c r="H95" i="55"/>
  <c r="A94" i="55"/>
  <c r="G94" i="55"/>
  <c r="F94" i="55"/>
  <c r="G32" i="55"/>
  <c r="F32" i="55"/>
  <c r="H33" i="55"/>
  <c r="A33" i="55" s="1"/>
  <c r="G454" i="55" l="1"/>
  <c r="F454" i="55"/>
  <c r="H455" i="55"/>
  <c r="A455" i="55" s="1"/>
  <c r="G394" i="55"/>
  <c r="F394" i="55"/>
  <c r="H395" i="55"/>
  <c r="A395" i="55" s="1"/>
  <c r="G335" i="55"/>
  <c r="A335" i="55"/>
  <c r="H336" i="55"/>
  <c r="F335" i="55"/>
  <c r="F275" i="55"/>
  <c r="H276" i="55"/>
  <c r="G275" i="55"/>
  <c r="A275" i="55"/>
  <c r="G214" i="55"/>
  <c r="F214" i="55"/>
  <c r="A214" i="55"/>
  <c r="H215" i="55"/>
  <c r="G154" i="55"/>
  <c r="H155" i="55"/>
  <c r="A154" i="55"/>
  <c r="F154" i="55"/>
  <c r="G95" i="55"/>
  <c r="A95" i="55"/>
  <c r="H96" i="55"/>
  <c r="F95" i="55"/>
  <c r="F33" i="55"/>
  <c r="G33" i="55"/>
  <c r="H34" i="55"/>
  <c r="A34" i="55" s="1"/>
  <c r="F455" i="55" l="1"/>
  <c r="G455" i="55"/>
  <c r="F395" i="55"/>
  <c r="G395" i="55"/>
  <c r="H396" i="55"/>
  <c r="A396" i="55" s="1"/>
  <c r="F336" i="55"/>
  <c r="G336" i="55"/>
  <c r="A336" i="55"/>
  <c r="H337" i="55"/>
  <c r="F276" i="55"/>
  <c r="H277" i="55"/>
  <c r="G276" i="55"/>
  <c r="A276" i="55"/>
  <c r="F215" i="55"/>
  <c r="H216" i="55"/>
  <c r="G215" i="55"/>
  <c r="A215" i="55"/>
  <c r="H156" i="55"/>
  <c r="G155" i="55"/>
  <c r="A155" i="55"/>
  <c r="F155" i="55"/>
  <c r="F96" i="55"/>
  <c r="H97" i="55"/>
  <c r="G96" i="55"/>
  <c r="A96" i="55"/>
  <c r="G34" i="55"/>
  <c r="H35" i="55"/>
  <c r="A35" i="55" s="1"/>
  <c r="F34" i="55"/>
  <c r="F396" i="55" l="1"/>
  <c r="G396" i="55"/>
  <c r="H397" i="55"/>
  <c r="A397" i="55" s="1"/>
  <c r="H338" i="55"/>
  <c r="G337" i="55"/>
  <c r="A337" i="55"/>
  <c r="F337" i="55"/>
  <c r="F277" i="55"/>
  <c r="A277" i="55"/>
  <c r="H278" i="55"/>
  <c r="G277" i="55"/>
  <c r="H217" i="55"/>
  <c r="G216" i="55"/>
  <c r="A216" i="55"/>
  <c r="F216" i="55"/>
  <c r="G156" i="55"/>
  <c r="A156" i="55"/>
  <c r="H157" i="55"/>
  <c r="F156" i="55"/>
  <c r="G97" i="55"/>
  <c r="H98" i="55"/>
  <c r="A97" i="55"/>
  <c r="F97" i="55"/>
  <c r="H36" i="55"/>
  <c r="A36" i="55" s="1"/>
  <c r="F35" i="55"/>
  <c r="G35" i="55"/>
  <c r="A25" i="39"/>
  <c r="E25" i="39"/>
  <c r="F25" i="39"/>
  <c r="A26" i="39"/>
  <c r="E26" i="39"/>
  <c r="F26" i="39"/>
  <c r="H26" i="39"/>
  <c r="H461" i="55" l="1"/>
  <c r="A461" i="55" s="1"/>
  <c r="H398" i="55"/>
  <c r="A398" i="55" s="1"/>
  <c r="G397" i="55"/>
  <c r="F397" i="55"/>
  <c r="H339" i="55"/>
  <c r="G338" i="55"/>
  <c r="A338" i="55"/>
  <c r="F338" i="55"/>
  <c r="G278" i="55"/>
  <c r="F278" i="55"/>
  <c r="H279" i="55"/>
  <c r="A278" i="55"/>
  <c r="F217" i="55"/>
  <c r="A217" i="55"/>
  <c r="H218" i="55"/>
  <c r="G217" i="55"/>
  <c r="A157" i="55"/>
  <c r="F157" i="55"/>
  <c r="H158" i="55"/>
  <c r="G157" i="55"/>
  <c r="A98" i="55"/>
  <c r="G98" i="55"/>
  <c r="F98" i="55"/>
  <c r="H99" i="55"/>
  <c r="G36" i="55"/>
  <c r="H37" i="55"/>
  <c r="A37" i="55" s="1"/>
  <c r="F36" i="55"/>
  <c r="G461" i="55" l="1"/>
  <c r="F461" i="55"/>
  <c r="G398" i="55"/>
  <c r="H399" i="55"/>
  <c r="A399" i="55" s="1"/>
  <c r="F398" i="55"/>
  <c r="H340" i="55"/>
  <c r="G339" i="55"/>
  <c r="A339" i="55"/>
  <c r="F339" i="55"/>
  <c r="G279" i="55"/>
  <c r="A279" i="55"/>
  <c r="F279" i="55"/>
  <c r="H280" i="55"/>
  <c r="F218" i="55"/>
  <c r="G218" i="55"/>
  <c r="A218" i="55"/>
  <c r="H219" i="55"/>
  <c r="G158" i="55"/>
  <c r="F158" i="55"/>
  <c r="A158" i="55"/>
  <c r="H159" i="55"/>
  <c r="F99" i="55"/>
  <c r="G99" i="55"/>
  <c r="H100" i="55"/>
  <c r="A99" i="55"/>
  <c r="H38" i="55"/>
  <c r="A38" i="55" s="1"/>
  <c r="F37" i="55"/>
  <c r="G37" i="55"/>
  <c r="H463" i="55" l="1"/>
  <c r="A463" i="55" s="1"/>
  <c r="F399" i="55"/>
  <c r="H400" i="55"/>
  <c r="A400" i="55" s="1"/>
  <c r="G399" i="55"/>
  <c r="H341" i="55"/>
  <c r="A340" i="55"/>
  <c r="F340" i="55"/>
  <c r="G340" i="55"/>
  <c r="H281" i="55"/>
  <c r="G280" i="55"/>
  <c r="A280" i="55"/>
  <c r="F280" i="55"/>
  <c r="G219" i="55"/>
  <c r="A219" i="55"/>
  <c r="F219" i="55"/>
  <c r="H220" i="55"/>
  <c r="H160" i="55"/>
  <c r="G159" i="55"/>
  <c r="A159" i="55"/>
  <c r="F159" i="55"/>
  <c r="H101" i="55"/>
  <c r="A100" i="55"/>
  <c r="F100" i="55"/>
  <c r="G100" i="55"/>
  <c r="G38" i="55"/>
  <c r="H39" i="55"/>
  <c r="A39" i="55" s="1"/>
  <c r="F38" i="55"/>
  <c r="H464" i="55" l="1"/>
  <c r="A464" i="55" s="1"/>
  <c r="F463" i="55"/>
  <c r="G463" i="55"/>
  <c r="H401" i="55"/>
  <c r="A401" i="55" s="1"/>
  <c r="F400" i="55"/>
  <c r="G400" i="55"/>
  <c r="A341" i="55"/>
  <c r="F341" i="55"/>
  <c r="G341" i="55"/>
  <c r="H342" i="55"/>
  <c r="A281" i="55"/>
  <c r="H282" i="55"/>
  <c r="F281" i="55"/>
  <c r="G281" i="55"/>
  <c r="H221" i="55"/>
  <c r="G220" i="55"/>
  <c r="A220" i="55"/>
  <c r="F220" i="55"/>
  <c r="H161" i="55"/>
  <c r="A160" i="55"/>
  <c r="G160" i="55"/>
  <c r="F160" i="55"/>
  <c r="A101" i="55"/>
  <c r="F101" i="55"/>
  <c r="G101" i="55"/>
  <c r="H102" i="55"/>
  <c r="H40" i="55"/>
  <c r="A40" i="55" s="1"/>
  <c r="F39" i="55"/>
  <c r="G39" i="55"/>
  <c r="E5" i="39"/>
  <c r="E7" i="39"/>
  <c r="E8" i="39"/>
  <c r="E10" i="39"/>
  <c r="E11" i="39"/>
  <c r="E12" i="39"/>
  <c r="E13" i="39"/>
  <c r="E15" i="39"/>
  <c r="E16" i="39"/>
  <c r="E19" i="39"/>
  <c r="E21" i="39"/>
  <c r="E22" i="39"/>
  <c r="E23" i="39"/>
  <c r="E24" i="39"/>
  <c r="E4" i="39"/>
  <c r="F4" i="39"/>
  <c r="F5" i="39"/>
  <c r="F6" i="39"/>
  <c r="F7" i="39"/>
  <c r="F8" i="39"/>
  <c r="F9" i="39"/>
  <c r="F10" i="39"/>
  <c r="F11" i="39"/>
  <c r="F19" i="39"/>
  <c r="F20" i="39"/>
  <c r="F21" i="39"/>
  <c r="F22" i="39"/>
  <c r="F23" i="39"/>
  <c r="I4" i="39"/>
  <c r="I5" i="39"/>
  <c r="I6" i="39"/>
  <c r="I7" i="39"/>
  <c r="I9" i="39"/>
  <c r="I10" i="39"/>
  <c r="I11" i="39"/>
  <c r="I20" i="39"/>
  <c r="I21" i="39"/>
  <c r="I2" i="39"/>
  <c r="A2" i="39"/>
  <c r="I3" i="39"/>
  <c r="E3" i="39"/>
  <c r="D3" i="39"/>
  <c r="A3" i="39"/>
  <c r="A22" i="39"/>
  <c r="A23" i="39"/>
  <c r="A24" i="39"/>
  <c r="A21" i="39"/>
  <c r="C5" i="39"/>
  <c r="C6" i="39"/>
  <c r="C7" i="39"/>
  <c r="C8" i="39"/>
  <c r="C9" i="39"/>
  <c r="C10" i="39"/>
  <c r="C11" i="39"/>
  <c r="C12" i="39"/>
  <c r="C13" i="39"/>
  <c r="C15" i="39"/>
  <c r="C16" i="39"/>
  <c r="C19" i="39"/>
  <c r="C20" i="39"/>
  <c r="C4" i="39"/>
  <c r="B10" i="39"/>
  <c r="B7" i="39"/>
  <c r="B4" i="39"/>
  <c r="A4" i="39"/>
  <c r="D5" i="39"/>
  <c r="F282" i="55" l="1"/>
  <c r="G342" i="55"/>
  <c r="H465" i="55"/>
  <c r="A465" i="55" s="1"/>
  <c r="F464" i="55"/>
  <c r="G464" i="55"/>
  <c r="F401" i="55"/>
  <c r="H402" i="55"/>
  <c r="A402" i="55" s="1"/>
  <c r="G401" i="55"/>
  <c r="A342" i="55"/>
  <c r="F342" i="55"/>
  <c r="H343" i="55"/>
  <c r="A282" i="55"/>
  <c r="H283" i="55"/>
  <c r="G282" i="55"/>
  <c r="A221" i="55"/>
  <c r="H222" i="55"/>
  <c r="F221" i="55"/>
  <c r="G221" i="55"/>
  <c r="F161" i="55"/>
  <c r="A161" i="55"/>
  <c r="H162" i="55"/>
  <c r="G161" i="55"/>
  <c r="A102" i="55"/>
  <c r="G102" i="55"/>
  <c r="H103" i="55"/>
  <c r="F102" i="55"/>
  <c r="G40" i="55"/>
  <c r="H41" i="55"/>
  <c r="A41" i="55" s="1"/>
  <c r="F40" i="55"/>
  <c r="G103" i="55" l="1"/>
  <c r="H466" i="55"/>
  <c r="A466" i="55" s="1"/>
  <c r="G465" i="55"/>
  <c r="F465" i="55"/>
  <c r="G402" i="55"/>
  <c r="F402" i="55"/>
  <c r="H403" i="55"/>
  <c r="A403" i="55" s="1"/>
  <c r="A343" i="55"/>
  <c r="H344" i="55"/>
  <c r="F343" i="55"/>
  <c r="G343" i="55"/>
  <c r="G283" i="55"/>
  <c r="A283" i="55"/>
  <c r="H284" i="55"/>
  <c r="F283" i="55"/>
  <c r="A222" i="55"/>
  <c r="H223" i="55"/>
  <c r="F222" i="55"/>
  <c r="G222" i="55"/>
  <c r="A162" i="55"/>
  <c r="F162" i="55"/>
  <c r="H163" i="55"/>
  <c r="G162" i="55"/>
  <c r="A103" i="55"/>
  <c r="H104" i="55"/>
  <c r="F103" i="55"/>
  <c r="H42" i="55"/>
  <c r="A42" i="55" s="1"/>
  <c r="F41" i="55"/>
  <c r="G41" i="55"/>
  <c r="A7" i="18"/>
  <c r="A6" i="18"/>
  <c r="A14" i="18"/>
  <c r="A13" i="18"/>
  <c r="A12" i="18"/>
  <c r="A11" i="18"/>
  <c r="M8" i="18"/>
  <c r="F163" i="55" l="1"/>
  <c r="G466" i="55"/>
  <c r="H467" i="55"/>
  <c r="A467" i="55" s="1"/>
  <c r="F466" i="55"/>
  <c r="H404" i="55"/>
  <c r="A404" i="55" s="1"/>
  <c r="F403" i="55"/>
  <c r="G403" i="55"/>
  <c r="G344" i="55"/>
  <c r="H345" i="55"/>
  <c r="F344" i="55"/>
  <c r="A344" i="55"/>
  <c r="F284" i="55"/>
  <c r="A284" i="55"/>
  <c r="H285" i="55"/>
  <c r="G284" i="55"/>
  <c r="A223" i="55"/>
  <c r="F223" i="55"/>
  <c r="H224" i="55"/>
  <c r="G223" i="55"/>
  <c r="G163" i="55"/>
  <c r="A163" i="55"/>
  <c r="H164" i="55"/>
  <c r="A104" i="55"/>
  <c r="F104" i="55"/>
  <c r="H105" i="55"/>
  <c r="G104" i="55"/>
  <c r="G42" i="55"/>
  <c r="H43" i="55"/>
  <c r="A43" i="55" s="1"/>
  <c r="F42" i="55"/>
  <c r="C14" i="18"/>
  <c r="B14" i="18"/>
  <c r="C13" i="18"/>
  <c r="B13" i="18"/>
  <c r="C12" i="18"/>
  <c r="C11" i="18"/>
  <c r="M7" i="18"/>
  <c r="M6" i="18"/>
  <c r="H23" i="39"/>
  <c r="H22" i="39"/>
  <c r="I8" i="39"/>
  <c r="A1" i="39"/>
  <c r="E7" i="9"/>
  <c r="B3" i="9"/>
  <c r="B2" i="9"/>
  <c r="I27" i="7"/>
  <c r="F27" i="7"/>
  <c r="B27" i="7"/>
  <c r="J20" i="7"/>
  <c r="J19" i="7"/>
  <c r="J18" i="7"/>
  <c r="F20" i="7"/>
  <c r="F19" i="7"/>
  <c r="F18" i="7"/>
  <c r="B20" i="7"/>
  <c r="B19" i="7"/>
  <c r="B18" i="7"/>
  <c r="E6" i="128" l="1"/>
  <c r="E6" i="127"/>
  <c r="F467" i="55"/>
  <c r="G467" i="55"/>
  <c r="F404" i="55"/>
  <c r="H405" i="55"/>
  <c r="A405" i="55" s="1"/>
  <c r="G404" i="55"/>
  <c r="G345" i="55"/>
  <c r="F345" i="55"/>
  <c r="A345" i="55"/>
  <c r="H346" i="55"/>
  <c r="A285" i="55"/>
  <c r="G285" i="55"/>
  <c r="F285" i="55"/>
  <c r="H286" i="55"/>
  <c r="G224" i="55"/>
  <c r="A224" i="55"/>
  <c r="H225" i="55"/>
  <c r="F224" i="55"/>
  <c r="G164" i="55"/>
  <c r="A164" i="55"/>
  <c r="F164" i="55"/>
  <c r="H165" i="55"/>
  <c r="H106" i="55"/>
  <c r="A105" i="55"/>
  <c r="F105" i="55"/>
  <c r="G105" i="55"/>
  <c r="H44" i="55"/>
  <c r="A44" i="55" s="1"/>
  <c r="F43" i="55"/>
  <c r="G43" i="55"/>
  <c r="J200" i="70"/>
  <c r="M200" i="70" s="1"/>
  <c r="J245" i="70"/>
  <c r="M245" i="70" s="1"/>
  <c r="J335" i="70"/>
  <c r="M335" i="70" s="1"/>
  <c r="J155" i="70"/>
  <c r="M155" i="70" s="1"/>
  <c r="J56" i="70"/>
  <c r="M56" i="70" s="1"/>
  <c r="I7" i="61" s="1"/>
  <c r="J7" i="61" s="1"/>
  <c r="J64" i="70"/>
  <c r="M64" i="70" s="1"/>
  <c r="J66" i="70"/>
  <c r="M66" i="70" s="1"/>
  <c r="J281" i="70"/>
  <c r="M281" i="70" s="1"/>
  <c r="I12" i="61" s="1"/>
  <c r="J12" i="61" s="1"/>
  <c r="J289" i="70"/>
  <c r="M289" i="70" s="1"/>
  <c r="J291" i="70"/>
  <c r="M291" i="70" s="1"/>
  <c r="J110" i="70"/>
  <c r="M110" i="70" s="1"/>
  <c r="J191" i="70"/>
  <c r="M191" i="70" s="1"/>
  <c r="I10" i="61" s="1"/>
  <c r="J10" i="61" s="1"/>
  <c r="J199" i="70"/>
  <c r="M199" i="70" s="1"/>
  <c r="J201" i="70"/>
  <c r="M201" i="70" s="1"/>
  <c r="J236" i="70"/>
  <c r="M236" i="70" s="1"/>
  <c r="I11" i="61" s="1"/>
  <c r="J11" i="61" s="1"/>
  <c r="J244" i="70"/>
  <c r="M244" i="70" s="1"/>
  <c r="J246" i="70"/>
  <c r="M246" i="70" s="1"/>
  <c r="J326" i="70"/>
  <c r="M326" i="70" s="1"/>
  <c r="I13" i="61" s="1"/>
  <c r="J13" i="61" s="1"/>
  <c r="J334" i="70"/>
  <c r="M334" i="70" s="1"/>
  <c r="J336" i="70"/>
  <c r="M336" i="70" s="1"/>
  <c r="J146" i="70"/>
  <c r="M146" i="70" s="1"/>
  <c r="I9" i="61" s="1"/>
  <c r="J9" i="61" s="1"/>
  <c r="J154" i="70"/>
  <c r="M154" i="70" s="1"/>
  <c r="J156" i="70"/>
  <c r="M156" i="70" s="1"/>
  <c r="J65" i="70"/>
  <c r="M65" i="70" s="1"/>
  <c r="J290" i="70"/>
  <c r="M290" i="70" s="1"/>
  <c r="J101" i="70"/>
  <c r="M101" i="70" s="1"/>
  <c r="I8" i="61" s="1"/>
  <c r="J8" i="61" s="1"/>
  <c r="J109" i="70"/>
  <c r="M109" i="70" s="1"/>
  <c r="J111" i="70"/>
  <c r="M111" i="70" s="1"/>
  <c r="J187" i="70"/>
  <c r="M186" i="70" s="1"/>
  <c r="E10" i="61" s="1"/>
  <c r="F10" i="61" s="1"/>
  <c r="J190" i="70"/>
  <c r="M190" i="70" s="1"/>
  <c r="G10" i="61" s="1"/>
  <c r="H10" i="61" s="1"/>
  <c r="J198" i="70"/>
  <c r="M198" i="70" s="1"/>
  <c r="K10" i="61" s="1"/>
  <c r="L10" i="61" s="1"/>
  <c r="J243" i="70"/>
  <c r="M243" i="70" s="1"/>
  <c r="K11" i="61" s="1"/>
  <c r="L11" i="61" s="1"/>
  <c r="J333" i="70"/>
  <c r="M333" i="70" s="1"/>
  <c r="Q13" i="61" s="1"/>
  <c r="R13" i="61" s="1"/>
  <c r="J118" i="70"/>
  <c r="M117" i="70" s="1"/>
  <c r="M116" i="70" s="1"/>
  <c r="J142" i="70"/>
  <c r="M141" i="70" s="1"/>
  <c r="J145" i="70"/>
  <c r="M145" i="70" s="1"/>
  <c r="G9" i="61" s="1"/>
  <c r="H9" i="61" s="1"/>
  <c r="J153" i="70"/>
  <c r="M153" i="70" s="1"/>
  <c r="K9" i="61" s="1"/>
  <c r="L9" i="61" s="1"/>
  <c r="J232" i="70"/>
  <c r="M231" i="70" s="1"/>
  <c r="E11" i="61" s="1"/>
  <c r="F11" i="61" s="1"/>
  <c r="J235" i="70"/>
  <c r="M235" i="70" s="1"/>
  <c r="J322" i="70"/>
  <c r="M321" i="70" s="1"/>
  <c r="E13" i="61" s="1"/>
  <c r="F13" i="61" s="1"/>
  <c r="J325" i="70"/>
  <c r="M325" i="70" s="1"/>
  <c r="G13" i="61" s="1"/>
  <c r="H13" i="61" s="1"/>
  <c r="J97" i="70"/>
  <c r="M96" i="70" s="1"/>
  <c r="J100" i="70"/>
  <c r="M100" i="70" s="1"/>
  <c r="G8" i="61" s="1"/>
  <c r="H8" i="61" s="1"/>
  <c r="J108" i="70"/>
  <c r="M108" i="70" s="1"/>
  <c r="K8" i="61" s="1"/>
  <c r="L8" i="61" s="1"/>
  <c r="J73" i="70"/>
  <c r="M72" i="70" s="1"/>
  <c r="M71" i="70" s="1"/>
  <c r="J298" i="70"/>
  <c r="M297" i="70" s="1"/>
  <c r="M296" i="70" s="1"/>
  <c r="J52" i="70"/>
  <c r="M51" i="70" s="1"/>
  <c r="J55" i="70"/>
  <c r="M55" i="70" s="1"/>
  <c r="G7" i="61" s="1"/>
  <c r="H7" i="61" s="1"/>
  <c r="J63" i="70"/>
  <c r="M63" i="70" s="1"/>
  <c r="J208" i="70"/>
  <c r="M207" i="70" s="1"/>
  <c r="M206" i="70" s="1"/>
  <c r="J253" i="70"/>
  <c r="M252" i="70" s="1"/>
  <c r="M251" i="70" s="1"/>
  <c r="J277" i="70"/>
  <c r="M276" i="70" s="1"/>
  <c r="E12" i="61" s="1"/>
  <c r="F12" i="61" s="1"/>
  <c r="J280" i="70"/>
  <c r="M280" i="70" s="1"/>
  <c r="G12" i="61" s="1"/>
  <c r="H12" i="61" s="1"/>
  <c r="J288" i="70"/>
  <c r="M288" i="70" s="1"/>
  <c r="K12" i="61" s="1"/>
  <c r="L12" i="61" s="1"/>
  <c r="J343" i="70"/>
  <c r="M342" i="70" s="1"/>
  <c r="M341" i="70" s="1"/>
  <c r="J163" i="70"/>
  <c r="M162" i="70" s="1"/>
  <c r="M161" i="70" s="1"/>
  <c r="J19" i="70"/>
  <c r="M19" i="70" s="1"/>
  <c r="J20" i="70"/>
  <c r="M20" i="70" s="1"/>
  <c r="J21" i="70"/>
  <c r="M21" i="70" s="1"/>
  <c r="J11" i="70"/>
  <c r="M11" i="70" s="1"/>
  <c r="I6" i="61" s="1"/>
  <c r="J6" i="61" s="1"/>
  <c r="I53" i="61"/>
  <c r="I4" i="61" s="1"/>
  <c r="J18" i="70"/>
  <c r="M18" i="70" s="1"/>
  <c r="J10" i="70"/>
  <c r="M10" i="70" s="1"/>
  <c r="G6" i="61" s="1"/>
  <c r="H6" i="61" s="1"/>
  <c r="J28" i="70"/>
  <c r="M27" i="70" s="1"/>
  <c r="M26" i="70" s="1"/>
  <c r="J7" i="70"/>
  <c r="M6" i="70" s="1"/>
  <c r="E6" i="61" s="1"/>
  <c r="F6" i="61" s="1"/>
  <c r="E53" i="61"/>
  <c r="E4" i="61" s="1"/>
  <c r="G12" i="7"/>
  <c r="M6" i="61" l="1"/>
  <c r="K6" i="61"/>
  <c r="L6" i="61" s="1"/>
  <c r="Q6" i="61"/>
  <c r="R6" i="61" s="1"/>
  <c r="K7" i="61"/>
  <c r="L7" i="61" s="1"/>
  <c r="Q7" i="61"/>
  <c r="R7" i="61" s="1"/>
  <c r="M8" i="61"/>
  <c r="N8" i="61" s="1"/>
  <c r="M7" i="61"/>
  <c r="N7" i="61" s="1"/>
  <c r="K13" i="61"/>
  <c r="L13" i="61" s="1"/>
  <c r="H469" i="55"/>
  <c r="A469" i="55" s="1"/>
  <c r="H406" i="55"/>
  <c r="A406" i="55" s="1"/>
  <c r="F405" i="55"/>
  <c r="G405" i="55"/>
  <c r="G346" i="55"/>
  <c r="A346" i="55"/>
  <c r="F346" i="55"/>
  <c r="H347" i="55"/>
  <c r="G286" i="55"/>
  <c r="F286" i="55"/>
  <c r="A286" i="55"/>
  <c r="H287" i="55"/>
  <c r="F225" i="55"/>
  <c r="A225" i="55"/>
  <c r="H226" i="55"/>
  <c r="G225" i="55"/>
  <c r="H166" i="55"/>
  <c r="F165" i="55"/>
  <c r="G165" i="55"/>
  <c r="A165" i="55"/>
  <c r="F106" i="55"/>
  <c r="G106" i="55"/>
  <c r="A106" i="55"/>
  <c r="H107" i="55"/>
  <c r="J48" i="61"/>
  <c r="I50" i="61" s="1"/>
  <c r="M10" i="61"/>
  <c r="N10" i="61" s="1"/>
  <c r="M95" i="70"/>
  <c r="E8" i="61"/>
  <c r="F8" i="61" s="1"/>
  <c r="M9" i="61"/>
  <c r="N9" i="61" s="1"/>
  <c r="M50" i="70"/>
  <c r="E7" i="61"/>
  <c r="F7" i="61" s="1"/>
  <c r="M234" i="70"/>
  <c r="G11" i="61"/>
  <c r="H11" i="61" s="1"/>
  <c r="H48" i="61" s="1"/>
  <c r="M140" i="70"/>
  <c r="E9" i="61"/>
  <c r="F9" i="61" s="1"/>
  <c r="N13" i="61"/>
  <c r="M11" i="61"/>
  <c r="N11" i="61" s="1"/>
  <c r="M12" i="61"/>
  <c r="N12" i="61" s="1"/>
  <c r="G44" i="55"/>
  <c r="H45" i="55"/>
  <c r="A45" i="55" s="1"/>
  <c r="F44" i="55"/>
  <c r="M189" i="70"/>
  <c r="M54" i="70"/>
  <c r="M279" i="70"/>
  <c r="M230" i="70"/>
  <c r="M185" i="70"/>
  <c r="M99" i="70"/>
  <c r="M107" i="70"/>
  <c r="M62" i="70"/>
  <c r="M324" i="70"/>
  <c r="M152" i="70"/>
  <c r="M332" i="70"/>
  <c r="M287" i="70"/>
  <c r="M144" i="70"/>
  <c r="M275" i="70"/>
  <c r="M320" i="70"/>
  <c r="M197" i="70"/>
  <c r="M242" i="70"/>
  <c r="M9" i="70"/>
  <c r="M5" i="70"/>
  <c r="M53" i="61"/>
  <c r="M17" i="70"/>
  <c r="K53" i="61"/>
  <c r="Q53" i="61" s="1"/>
  <c r="O53" i="61" s="1"/>
  <c r="G53" i="61"/>
  <c r="G4" i="61" s="1"/>
  <c r="H25" i="39"/>
  <c r="N6" i="61" l="1"/>
  <c r="R48" i="61"/>
  <c r="M4" i="61"/>
  <c r="K4" i="61"/>
  <c r="L48" i="61"/>
  <c r="H470" i="55"/>
  <c r="A470" i="55" s="1"/>
  <c r="F469" i="55"/>
  <c r="G469" i="55"/>
  <c r="G406" i="55"/>
  <c r="F406" i="55"/>
  <c r="H407" i="55"/>
  <c r="A407" i="55" s="1"/>
  <c r="H348" i="55"/>
  <c r="G347" i="55"/>
  <c r="A347" i="55"/>
  <c r="F347" i="55"/>
  <c r="G287" i="55"/>
  <c r="H288" i="55"/>
  <c r="F287" i="55"/>
  <c r="A287" i="55"/>
  <c r="H227" i="55"/>
  <c r="F226" i="55"/>
  <c r="A226" i="55"/>
  <c r="G226" i="55"/>
  <c r="F166" i="55"/>
  <c r="A166" i="55"/>
  <c r="H167" i="55"/>
  <c r="G166" i="55"/>
  <c r="H108" i="55"/>
  <c r="G107" i="55"/>
  <c r="F107" i="55"/>
  <c r="A107" i="55"/>
  <c r="F48" i="61"/>
  <c r="I52" i="61"/>
  <c r="J52" i="61"/>
  <c r="H46" i="55"/>
  <c r="A46" i="55" s="1"/>
  <c r="F45" i="55"/>
  <c r="G45" i="55"/>
  <c r="M211" i="70"/>
  <c r="M210" i="70" s="1"/>
  <c r="M301" i="70"/>
  <c r="M300" i="70" s="1"/>
  <c r="M76" i="70"/>
  <c r="M75" i="70" s="1"/>
  <c r="M346" i="70"/>
  <c r="M345" i="70" s="1"/>
  <c r="M166" i="70"/>
  <c r="M165" i="70" s="1"/>
  <c r="M121" i="70"/>
  <c r="M120" i="70" s="1"/>
  <c r="M256" i="70"/>
  <c r="M255" i="70" s="1"/>
  <c r="M31" i="70"/>
  <c r="M30" i="70" s="1"/>
  <c r="G50" i="61"/>
  <c r="L11" i="18"/>
  <c r="J10" i="134" l="1"/>
  <c r="M10" i="134" s="1"/>
  <c r="D11" i="134" s="1"/>
  <c r="M11" i="134" s="1"/>
  <c r="M9" i="134" s="1"/>
  <c r="M5" i="134" s="1"/>
  <c r="J158" i="138"/>
  <c r="M158" i="138" s="1"/>
  <c r="D159" i="138" s="1"/>
  <c r="M159" i="138" s="1"/>
  <c r="M157" i="138" s="1"/>
  <c r="M151" i="138" s="1"/>
  <c r="J13" i="138"/>
  <c r="M13" i="138" s="1"/>
  <c r="D14" i="138" s="1"/>
  <c r="M14" i="138" s="1"/>
  <c r="M12" i="138" s="1"/>
  <c r="J68" i="138"/>
  <c r="M68" i="138" s="1"/>
  <c r="D69" i="138" s="1"/>
  <c r="M69" i="138" s="1"/>
  <c r="M67" i="138" s="1"/>
  <c r="M61" i="138" s="1"/>
  <c r="J113" i="138"/>
  <c r="M113" i="138" s="1"/>
  <c r="J203" i="138"/>
  <c r="M203" i="138" s="1"/>
  <c r="D204" i="138" s="1"/>
  <c r="M204" i="138" s="1"/>
  <c r="M202" i="138" s="1"/>
  <c r="M196" i="138" s="1"/>
  <c r="J103" i="138"/>
  <c r="M103" i="138" s="1"/>
  <c r="D104" i="138" s="1"/>
  <c r="M104" i="138" s="1"/>
  <c r="M102" i="138" s="1"/>
  <c r="M98" i="138" s="1"/>
  <c r="J58" i="138"/>
  <c r="M58" i="138" s="1"/>
  <c r="D59" i="138" s="1"/>
  <c r="M59" i="138" s="1"/>
  <c r="M57" i="138" s="1"/>
  <c r="J23" i="138"/>
  <c r="M23" i="138" s="1"/>
  <c r="D24" i="138" s="1"/>
  <c r="M24" i="138" s="1"/>
  <c r="M22" i="138" s="1"/>
  <c r="M16" i="138" s="1"/>
  <c r="J248" i="138"/>
  <c r="M248" i="138" s="1"/>
  <c r="D249" i="138" s="1"/>
  <c r="M249" i="138" s="1"/>
  <c r="M247" i="138" s="1"/>
  <c r="M241" i="138" s="1"/>
  <c r="J148" i="138"/>
  <c r="M148" i="138" s="1"/>
  <c r="D149" i="138" s="1"/>
  <c r="M149" i="138" s="1"/>
  <c r="M147" i="138" s="1"/>
  <c r="J293" i="138"/>
  <c r="M293" i="138" s="1"/>
  <c r="D294" i="138" s="1"/>
  <c r="M294" i="138" s="1"/>
  <c r="M292" i="138" s="1"/>
  <c r="J193" i="138"/>
  <c r="M193" i="138" s="1"/>
  <c r="D194" i="138" s="1"/>
  <c r="M194" i="138" s="1"/>
  <c r="M192" i="138" s="1"/>
  <c r="J338" i="138"/>
  <c r="M338" i="138" s="1"/>
  <c r="D339" i="138" s="1"/>
  <c r="M339" i="138" s="1"/>
  <c r="M337" i="138" s="1"/>
  <c r="M331" i="138" s="1"/>
  <c r="J238" i="138"/>
  <c r="M238" i="138" s="1"/>
  <c r="D239" i="138" s="1"/>
  <c r="M239" i="138" s="1"/>
  <c r="M237" i="138" s="1"/>
  <c r="J383" i="138"/>
  <c r="M383" i="138" s="1"/>
  <c r="D384" i="138" s="1"/>
  <c r="M384" i="138" s="1"/>
  <c r="M382" i="138" s="1"/>
  <c r="M376" i="138" s="1"/>
  <c r="J283" i="138"/>
  <c r="M283" i="138" s="1"/>
  <c r="D284" i="138" s="1"/>
  <c r="M284" i="138" s="1"/>
  <c r="M282" i="138" s="1"/>
  <c r="M278" i="138" s="1"/>
  <c r="J328" i="138"/>
  <c r="M328" i="138" s="1"/>
  <c r="D329" i="138" s="1"/>
  <c r="M329" i="138" s="1"/>
  <c r="M327" i="138" s="1"/>
  <c r="J373" i="138"/>
  <c r="M373" i="138" s="1"/>
  <c r="D374" i="138" s="1"/>
  <c r="M374" i="138" s="1"/>
  <c r="M372" i="138" s="1"/>
  <c r="E50" i="61"/>
  <c r="F52" i="61" s="1"/>
  <c r="J383" i="132"/>
  <c r="M383" i="132" s="1"/>
  <c r="D384" i="132" s="1"/>
  <c r="M384" i="132" s="1"/>
  <c r="M382" i="132" s="1"/>
  <c r="M376" i="132" s="1"/>
  <c r="J373" i="132"/>
  <c r="M373" i="132" s="1"/>
  <c r="D374" i="132" s="1"/>
  <c r="M374" i="132" s="1"/>
  <c r="M372" i="132" s="1"/>
  <c r="J293" i="132"/>
  <c r="M293" i="132" s="1"/>
  <c r="J23" i="132"/>
  <c r="M23" i="132" s="1"/>
  <c r="D24" i="132" s="1"/>
  <c r="M24" i="132" s="1"/>
  <c r="M22" i="132" s="1"/>
  <c r="M16" i="132" s="1"/>
  <c r="J113" i="132"/>
  <c r="M113" i="132" s="1"/>
  <c r="D114" i="132" s="1"/>
  <c r="M114" i="132" s="1"/>
  <c r="M112" i="132" s="1"/>
  <c r="M106" i="132" s="1"/>
  <c r="J193" i="132"/>
  <c r="M193" i="132" s="1"/>
  <c r="D194" i="132" s="1"/>
  <c r="M194" i="132" s="1"/>
  <c r="M192" i="132" s="1"/>
  <c r="J238" i="132"/>
  <c r="M238" i="132" s="1"/>
  <c r="J338" i="132"/>
  <c r="M338" i="132" s="1"/>
  <c r="J68" i="132"/>
  <c r="M68" i="132" s="1"/>
  <c r="D69" i="132" s="1"/>
  <c r="M69" i="132" s="1"/>
  <c r="M67" i="132" s="1"/>
  <c r="M61" i="132" s="1"/>
  <c r="J13" i="132"/>
  <c r="M13" i="132" s="1"/>
  <c r="J283" i="132"/>
  <c r="M283" i="132" s="1"/>
  <c r="D284" i="132" s="1"/>
  <c r="M284" i="132" s="1"/>
  <c r="M282" i="132" s="1"/>
  <c r="J58" i="132"/>
  <c r="M58" i="132" s="1"/>
  <c r="D59" i="132" s="1"/>
  <c r="M59" i="132" s="1"/>
  <c r="M57" i="132" s="1"/>
  <c r="J328" i="132"/>
  <c r="M328" i="132" s="1"/>
  <c r="D329" i="132" s="1"/>
  <c r="M329" i="132" s="1"/>
  <c r="M327" i="132" s="1"/>
  <c r="J148" i="132"/>
  <c r="M148" i="132" s="1"/>
  <c r="D149" i="132" s="1"/>
  <c r="M149" i="132" s="1"/>
  <c r="M147" i="132" s="1"/>
  <c r="M143" i="132" s="1"/>
  <c r="J203" i="132"/>
  <c r="M203" i="132" s="1"/>
  <c r="D204" i="132" s="1"/>
  <c r="M204" i="132" s="1"/>
  <c r="M202" i="132" s="1"/>
  <c r="M196" i="132" s="1"/>
  <c r="J103" i="132"/>
  <c r="M103" i="132" s="1"/>
  <c r="J248" i="132"/>
  <c r="M248" i="132" s="1"/>
  <c r="J158" i="132"/>
  <c r="M158" i="132" s="1"/>
  <c r="D159" i="132" s="1"/>
  <c r="M159" i="132" s="1"/>
  <c r="M157" i="132" s="1"/>
  <c r="O4" i="61"/>
  <c r="J103" i="130"/>
  <c r="M103" i="130" s="1"/>
  <c r="J238" i="130"/>
  <c r="M238" i="130" s="1"/>
  <c r="D239" i="130" s="1"/>
  <c r="M239" i="130" s="1"/>
  <c r="M237" i="130" s="1"/>
  <c r="J193" i="130"/>
  <c r="M193" i="130" s="1"/>
  <c r="D194" i="130" s="1"/>
  <c r="M194" i="130" s="1"/>
  <c r="M192" i="130" s="1"/>
  <c r="J158" i="130"/>
  <c r="M158" i="130" s="1"/>
  <c r="D159" i="130" s="1"/>
  <c r="M159" i="130" s="1"/>
  <c r="M157" i="130" s="1"/>
  <c r="M151" i="130" s="1"/>
  <c r="J68" i="130"/>
  <c r="M68" i="130" s="1"/>
  <c r="J293" i="130"/>
  <c r="M293" i="130" s="1"/>
  <c r="D294" i="130" s="1"/>
  <c r="M294" i="130" s="1"/>
  <c r="M292" i="130" s="1"/>
  <c r="M286" i="130" s="1"/>
  <c r="J283" i="130"/>
  <c r="M283" i="130" s="1"/>
  <c r="D284" i="130" s="1"/>
  <c r="M284" i="130" s="1"/>
  <c r="M282" i="130" s="1"/>
  <c r="J148" i="130"/>
  <c r="M148" i="130" s="1"/>
  <c r="D149" i="130" s="1"/>
  <c r="M149" i="130" s="1"/>
  <c r="M147" i="130" s="1"/>
  <c r="J23" i="130"/>
  <c r="M23" i="130" s="1"/>
  <c r="D24" i="130" s="1"/>
  <c r="M24" i="130" s="1"/>
  <c r="M22" i="130" s="1"/>
  <c r="M16" i="130" s="1"/>
  <c r="J338" i="130"/>
  <c r="M338" i="130" s="1"/>
  <c r="D339" i="130" s="1"/>
  <c r="M339" i="130" s="1"/>
  <c r="M337" i="130" s="1"/>
  <c r="M331" i="130" s="1"/>
  <c r="J58" i="130"/>
  <c r="M58" i="130" s="1"/>
  <c r="D59" i="130" s="1"/>
  <c r="M59" i="130" s="1"/>
  <c r="M57" i="130" s="1"/>
  <c r="M53" i="130" s="1"/>
  <c r="J383" i="130"/>
  <c r="M383" i="130" s="1"/>
  <c r="D384" i="130" s="1"/>
  <c r="M384" i="130" s="1"/>
  <c r="M382" i="130" s="1"/>
  <c r="M376" i="130" s="1"/>
  <c r="J328" i="130"/>
  <c r="M328" i="130" s="1"/>
  <c r="D329" i="130" s="1"/>
  <c r="M329" i="130" s="1"/>
  <c r="M327" i="130" s="1"/>
  <c r="J13" i="130"/>
  <c r="M13" i="130" s="1"/>
  <c r="D14" i="130" s="1"/>
  <c r="M14" i="130" s="1"/>
  <c r="M12" i="130" s="1"/>
  <c r="J203" i="130"/>
  <c r="M203" i="130" s="1"/>
  <c r="D204" i="130" s="1"/>
  <c r="M204" i="130" s="1"/>
  <c r="M202" i="130" s="1"/>
  <c r="M196" i="130" s="1"/>
  <c r="J373" i="130"/>
  <c r="M373" i="130" s="1"/>
  <c r="D374" i="130" s="1"/>
  <c r="M374" i="130" s="1"/>
  <c r="M372" i="130" s="1"/>
  <c r="J248" i="130"/>
  <c r="M248" i="130" s="1"/>
  <c r="D249" i="130" s="1"/>
  <c r="M249" i="130" s="1"/>
  <c r="M247" i="130" s="1"/>
  <c r="M241" i="130" s="1"/>
  <c r="J113" i="130"/>
  <c r="M113" i="130" s="1"/>
  <c r="D114" i="130" s="1"/>
  <c r="M114" i="130" s="1"/>
  <c r="M112" i="130" s="1"/>
  <c r="M106" i="130" s="1"/>
  <c r="O50" i="61"/>
  <c r="P52" i="61" s="1"/>
  <c r="J383" i="124"/>
  <c r="M383" i="124" s="1"/>
  <c r="D384" i="124" s="1"/>
  <c r="M384" i="124" s="1"/>
  <c r="M382" i="124" s="1"/>
  <c r="M376" i="124" s="1"/>
  <c r="J293" i="124"/>
  <c r="M293" i="124" s="1"/>
  <c r="D294" i="124" s="1"/>
  <c r="M294" i="124" s="1"/>
  <c r="M292" i="124" s="1"/>
  <c r="M286" i="124" s="1"/>
  <c r="J283" i="124"/>
  <c r="M283" i="124" s="1"/>
  <c r="D284" i="124" s="1"/>
  <c r="M284" i="124" s="1"/>
  <c r="M282" i="124" s="1"/>
  <c r="J203" i="124"/>
  <c r="M203" i="124" s="1"/>
  <c r="D204" i="124" s="1"/>
  <c r="M204" i="124" s="1"/>
  <c r="M202" i="124" s="1"/>
  <c r="M196" i="124" s="1"/>
  <c r="J68" i="124"/>
  <c r="M68" i="124" s="1"/>
  <c r="D69" i="124" s="1"/>
  <c r="M69" i="124" s="1"/>
  <c r="M67" i="124" s="1"/>
  <c r="M61" i="124" s="1"/>
  <c r="J103" i="124"/>
  <c r="M103" i="124" s="1"/>
  <c r="D104" i="124" s="1"/>
  <c r="M104" i="124" s="1"/>
  <c r="M102" i="124" s="1"/>
  <c r="J338" i="124"/>
  <c r="M338" i="124" s="1"/>
  <c r="D339" i="124" s="1"/>
  <c r="M339" i="124" s="1"/>
  <c r="M337" i="124" s="1"/>
  <c r="M331" i="124" s="1"/>
  <c r="J328" i="124"/>
  <c r="M328" i="124" s="1"/>
  <c r="D329" i="124" s="1"/>
  <c r="M329" i="124" s="1"/>
  <c r="M327" i="124" s="1"/>
  <c r="J383" i="122"/>
  <c r="M383" i="122" s="1"/>
  <c r="D384" i="122" s="1"/>
  <c r="M384" i="122" s="1"/>
  <c r="M382" i="122" s="1"/>
  <c r="M376" i="122" s="1"/>
  <c r="J113" i="124"/>
  <c r="M113" i="124" s="1"/>
  <c r="D114" i="124" s="1"/>
  <c r="M114" i="124" s="1"/>
  <c r="M112" i="124" s="1"/>
  <c r="M106" i="124" s="1"/>
  <c r="J248" i="124"/>
  <c r="M248" i="124" s="1"/>
  <c r="D249" i="124" s="1"/>
  <c r="M249" i="124" s="1"/>
  <c r="M247" i="124" s="1"/>
  <c r="M241" i="124" s="1"/>
  <c r="J238" i="124"/>
  <c r="M238" i="124" s="1"/>
  <c r="D239" i="124" s="1"/>
  <c r="M239" i="124" s="1"/>
  <c r="M237" i="124" s="1"/>
  <c r="J148" i="124"/>
  <c r="M148" i="124" s="1"/>
  <c r="D149" i="124" s="1"/>
  <c r="M149" i="124" s="1"/>
  <c r="M147" i="124" s="1"/>
  <c r="J13" i="124"/>
  <c r="M13" i="124" s="1"/>
  <c r="D14" i="124" s="1"/>
  <c r="M14" i="124" s="1"/>
  <c r="M12" i="124" s="1"/>
  <c r="J373" i="124"/>
  <c r="M373" i="124" s="1"/>
  <c r="D374" i="124" s="1"/>
  <c r="M374" i="124" s="1"/>
  <c r="M372" i="124" s="1"/>
  <c r="J193" i="124"/>
  <c r="M193" i="124" s="1"/>
  <c r="D194" i="124" s="1"/>
  <c r="M194" i="124" s="1"/>
  <c r="M192" i="124" s="1"/>
  <c r="J158" i="124"/>
  <c r="M158" i="124" s="1"/>
  <c r="D159" i="124" s="1"/>
  <c r="M159" i="124" s="1"/>
  <c r="M157" i="124" s="1"/>
  <c r="M151" i="124" s="1"/>
  <c r="J58" i="124"/>
  <c r="M58" i="124" s="1"/>
  <c r="D59" i="124" s="1"/>
  <c r="M59" i="124" s="1"/>
  <c r="M57" i="124" s="1"/>
  <c r="J23" i="124"/>
  <c r="M23" i="124" s="1"/>
  <c r="D24" i="124" s="1"/>
  <c r="M24" i="124" s="1"/>
  <c r="M22" i="124" s="1"/>
  <c r="M16" i="124" s="1"/>
  <c r="J373" i="122"/>
  <c r="M373" i="122" s="1"/>
  <c r="D374" i="122" s="1"/>
  <c r="M374" i="122" s="1"/>
  <c r="M372" i="122" s="1"/>
  <c r="J9" i="13"/>
  <c r="K9" i="13" s="1"/>
  <c r="J11" i="13"/>
  <c r="K11" i="13" s="1"/>
  <c r="J19" i="13"/>
  <c r="K19" i="13" s="1"/>
  <c r="J7" i="13"/>
  <c r="K7" i="13" s="1"/>
  <c r="J17" i="13"/>
  <c r="K17" i="13" s="1"/>
  <c r="J5" i="13"/>
  <c r="K5" i="13" s="1"/>
  <c r="J13" i="13"/>
  <c r="K13" i="13" s="1"/>
  <c r="J15" i="13"/>
  <c r="K15" i="13" s="1"/>
  <c r="J373" i="70"/>
  <c r="M373" i="70" s="1"/>
  <c r="J383" i="70"/>
  <c r="M383" i="70" s="1"/>
  <c r="D384" i="70" s="1"/>
  <c r="M384" i="70" s="1"/>
  <c r="M382" i="70" s="1"/>
  <c r="M376" i="70" s="1"/>
  <c r="J383" i="119"/>
  <c r="M383" i="119" s="1"/>
  <c r="D384" i="119" s="1"/>
  <c r="M384" i="119" s="1"/>
  <c r="M382" i="119" s="1"/>
  <c r="M376" i="119" s="1"/>
  <c r="J373" i="119"/>
  <c r="M373" i="119" s="1"/>
  <c r="D374" i="119" s="1"/>
  <c r="M374" i="119" s="1"/>
  <c r="M372" i="119" s="1"/>
  <c r="J283" i="122"/>
  <c r="M283" i="122" s="1"/>
  <c r="D284" i="122" s="1"/>
  <c r="M284" i="122" s="1"/>
  <c r="M282" i="122" s="1"/>
  <c r="M278" i="122" s="1"/>
  <c r="J113" i="122"/>
  <c r="M113" i="122" s="1"/>
  <c r="D114" i="122" s="1"/>
  <c r="M114" i="122" s="1"/>
  <c r="M112" i="122" s="1"/>
  <c r="M106" i="122" s="1"/>
  <c r="J113" i="119"/>
  <c r="M113" i="119" s="1"/>
  <c r="D114" i="119" s="1"/>
  <c r="M114" i="119" s="1"/>
  <c r="M112" i="119" s="1"/>
  <c r="M106" i="119" s="1"/>
  <c r="J103" i="119"/>
  <c r="M103" i="119" s="1"/>
  <c r="D104" i="119" s="1"/>
  <c r="M104" i="119" s="1"/>
  <c r="M102" i="119" s="1"/>
  <c r="J68" i="119"/>
  <c r="M68" i="119" s="1"/>
  <c r="J58" i="119"/>
  <c r="M58" i="119" s="1"/>
  <c r="D59" i="119" s="1"/>
  <c r="M59" i="119" s="1"/>
  <c r="M57" i="119" s="1"/>
  <c r="J238" i="122"/>
  <c r="M238" i="122" s="1"/>
  <c r="D239" i="122" s="1"/>
  <c r="M239" i="122" s="1"/>
  <c r="M237" i="122" s="1"/>
  <c r="J148" i="119"/>
  <c r="M148" i="119" s="1"/>
  <c r="D149" i="119" s="1"/>
  <c r="M149" i="119" s="1"/>
  <c r="M147" i="119" s="1"/>
  <c r="J338" i="122"/>
  <c r="M338" i="122" s="1"/>
  <c r="D339" i="122" s="1"/>
  <c r="M339" i="122" s="1"/>
  <c r="M337" i="122" s="1"/>
  <c r="M331" i="122" s="1"/>
  <c r="J103" i="122"/>
  <c r="M103" i="122" s="1"/>
  <c r="D104" i="122" s="1"/>
  <c r="M104" i="122" s="1"/>
  <c r="M102" i="122" s="1"/>
  <c r="J158" i="122"/>
  <c r="M158" i="122" s="1"/>
  <c r="J23" i="119"/>
  <c r="M23" i="119" s="1"/>
  <c r="D24" i="119" s="1"/>
  <c r="M24" i="119" s="1"/>
  <c r="M22" i="119" s="1"/>
  <c r="M16" i="119" s="1"/>
  <c r="J203" i="119"/>
  <c r="M203" i="119" s="1"/>
  <c r="D204" i="119" s="1"/>
  <c r="M204" i="119" s="1"/>
  <c r="M202" i="119" s="1"/>
  <c r="M196" i="119" s="1"/>
  <c r="J193" i="119"/>
  <c r="M193" i="119" s="1"/>
  <c r="D194" i="119" s="1"/>
  <c r="M194" i="119" s="1"/>
  <c r="M192" i="119" s="1"/>
  <c r="J283" i="119"/>
  <c r="M283" i="119" s="1"/>
  <c r="D284" i="119" s="1"/>
  <c r="M284" i="119" s="1"/>
  <c r="M282" i="119" s="1"/>
  <c r="M278" i="119" s="1"/>
  <c r="J23" i="122"/>
  <c r="M23" i="122" s="1"/>
  <c r="J248" i="119"/>
  <c r="M248" i="119" s="1"/>
  <c r="D249" i="119" s="1"/>
  <c r="M249" i="119" s="1"/>
  <c r="M247" i="119" s="1"/>
  <c r="M241" i="119" s="1"/>
  <c r="J13" i="119"/>
  <c r="M13" i="119" s="1"/>
  <c r="D14" i="119" s="1"/>
  <c r="M14" i="119" s="1"/>
  <c r="M12" i="119" s="1"/>
  <c r="J293" i="122"/>
  <c r="M293" i="122" s="1"/>
  <c r="J13" i="122"/>
  <c r="M13" i="122" s="1"/>
  <c r="J293" i="119"/>
  <c r="M293" i="119" s="1"/>
  <c r="D294" i="119" s="1"/>
  <c r="M294" i="119" s="1"/>
  <c r="M292" i="119" s="1"/>
  <c r="J158" i="119"/>
  <c r="M158" i="119" s="1"/>
  <c r="D159" i="119" s="1"/>
  <c r="M159" i="119" s="1"/>
  <c r="M157" i="119" s="1"/>
  <c r="M151" i="119" s="1"/>
  <c r="J58" i="122"/>
  <c r="M58" i="122" s="1"/>
  <c r="D59" i="122" s="1"/>
  <c r="M59" i="122" s="1"/>
  <c r="M57" i="122" s="1"/>
  <c r="J193" i="122"/>
  <c r="M193" i="122" s="1"/>
  <c r="J148" i="122"/>
  <c r="M148" i="122" s="1"/>
  <c r="D149" i="122" s="1"/>
  <c r="M149" i="122" s="1"/>
  <c r="M147" i="122" s="1"/>
  <c r="J238" i="119"/>
  <c r="M238" i="119" s="1"/>
  <c r="D239" i="119" s="1"/>
  <c r="M239" i="119" s="1"/>
  <c r="M237" i="119" s="1"/>
  <c r="J328" i="122"/>
  <c r="M328" i="122" s="1"/>
  <c r="J338" i="119"/>
  <c r="M338" i="119" s="1"/>
  <c r="D339" i="119" s="1"/>
  <c r="M339" i="119" s="1"/>
  <c r="M337" i="119" s="1"/>
  <c r="M331" i="119" s="1"/>
  <c r="J328" i="119"/>
  <c r="M328" i="119" s="1"/>
  <c r="D329" i="119" s="1"/>
  <c r="M329" i="119" s="1"/>
  <c r="M327" i="119" s="1"/>
  <c r="J248" i="122"/>
  <c r="M248" i="122" s="1"/>
  <c r="J68" i="122"/>
  <c r="M68" i="122" s="1"/>
  <c r="J203" i="122"/>
  <c r="M203" i="122" s="1"/>
  <c r="D204" i="122" s="1"/>
  <c r="M204" i="122" s="1"/>
  <c r="M202" i="122" s="1"/>
  <c r="M196" i="122" s="1"/>
  <c r="J58" i="116"/>
  <c r="M58" i="116" s="1"/>
  <c r="D59" i="116" s="1"/>
  <c r="M59" i="116" s="1"/>
  <c r="M57" i="116" s="1"/>
  <c r="M53" i="116" s="1"/>
  <c r="J68" i="116"/>
  <c r="M68" i="116" s="1"/>
  <c r="D69" i="116" s="1"/>
  <c r="M69" i="116" s="1"/>
  <c r="M67" i="116" s="1"/>
  <c r="J13" i="113"/>
  <c r="M13" i="113" s="1"/>
  <c r="D14" i="113" s="1"/>
  <c r="M14" i="113" s="1"/>
  <c r="M12" i="113" s="1"/>
  <c r="J23" i="113"/>
  <c r="M23" i="113" s="1"/>
  <c r="D24" i="113" s="1"/>
  <c r="M24" i="113" s="1"/>
  <c r="M22" i="113" s="1"/>
  <c r="M16" i="113" s="1"/>
  <c r="J238" i="113"/>
  <c r="M238" i="113" s="1"/>
  <c r="D239" i="113" s="1"/>
  <c r="M239" i="113" s="1"/>
  <c r="M237" i="113" s="1"/>
  <c r="J248" i="113"/>
  <c r="M248" i="113" s="1"/>
  <c r="D249" i="113" s="1"/>
  <c r="M249" i="113" s="1"/>
  <c r="M247" i="113" s="1"/>
  <c r="M241" i="113" s="1"/>
  <c r="J283" i="113"/>
  <c r="M283" i="113" s="1"/>
  <c r="D284" i="113" s="1"/>
  <c r="M284" i="113" s="1"/>
  <c r="M282" i="113" s="1"/>
  <c r="J293" i="113"/>
  <c r="M293" i="113" s="1"/>
  <c r="D294" i="113" s="1"/>
  <c r="M294" i="113" s="1"/>
  <c r="M292" i="113" s="1"/>
  <c r="M286" i="113" s="1"/>
  <c r="J103" i="116"/>
  <c r="M103" i="116" s="1"/>
  <c r="D104" i="116" s="1"/>
  <c r="M104" i="116" s="1"/>
  <c r="M102" i="116" s="1"/>
  <c r="M98" i="116" s="1"/>
  <c r="J193" i="116"/>
  <c r="M193" i="116" s="1"/>
  <c r="D194" i="116" s="1"/>
  <c r="M194" i="116" s="1"/>
  <c r="M192" i="116" s="1"/>
  <c r="J203" i="116"/>
  <c r="M203" i="116" s="1"/>
  <c r="D204" i="116" s="1"/>
  <c r="M204" i="116" s="1"/>
  <c r="M202" i="116" s="1"/>
  <c r="M196" i="116" s="1"/>
  <c r="J328" i="116"/>
  <c r="M328" i="116" s="1"/>
  <c r="D329" i="116" s="1"/>
  <c r="M329" i="116" s="1"/>
  <c r="M327" i="116" s="1"/>
  <c r="J338" i="116"/>
  <c r="M338" i="116" s="1"/>
  <c r="D339" i="116" s="1"/>
  <c r="M339" i="116" s="1"/>
  <c r="M337" i="116" s="1"/>
  <c r="M331" i="116" s="1"/>
  <c r="J148" i="113"/>
  <c r="M148" i="113" s="1"/>
  <c r="D149" i="113" s="1"/>
  <c r="M149" i="113" s="1"/>
  <c r="M147" i="113" s="1"/>
  <c r="J158" i="113"/>
  <c r="M158" i="113" s="1"/>
  <c r="D159" i="113" s="1"/>
  <c r="M159" i="113" s="1"/>
  <c r="M157" i="113" s="1"/>
  <c r="M151" i="113" s="1"/>
  <c r="J283" i="116"/>
  <c r="M283" i="116" s="1"/>
  <c r="D284" i="116" s="1"/>
  <c r="M284" i="116" s="1"/>
  <c r="M282" i="116" s="1"/>
  <c r="M278" i="116" s="1"/>
  <c r="J113" i="116"/>
  <c r="M113" i="116" s="1"/>
  <c r="D114" i="116" s="1"/>
  <c r="M114" i="116" s="1"/>
  <c r="M112" i="116" s="1"/>
  <c r="J13" i="116"/>
  <c r="M13" i="116" s="1"/>
  <c r="D14" i="116" s="1"/>
  <c r="M14" i="116" s="1"/>
  <c r="M12" i="116" s="1"/>
  <c r="J328" i="113"/>
  <c r="M328" i="113" s="1"/>
  <c r="D329" i="113" s="1"/>
  <c r="M329" i="113" s="1"/>
  <c r="M327" i="113" s="1"/>
  <c r="M323" i="113" s="1"/>
  <c r="J338" i="113"/>
  <c r="M338" i="113" s="1"/>
  <c r="D339" i="113" s="1"/>
  <c r="M339" i="113" s="1"/>
  <c r="M337" i="113" s="1"/>
  <c r="J148" i="116"/>
  <c r="M148" i="116" s="1"/>
  <c r="D149" i="116" s="1"/>
  <c r="M149" i="116" s="1"/>
  <c r="M147" i="116" s="1"/>
  <c r="J158" i="116"/>
  <c r="M158" i="116" s="1"/>
  <c r="D159" i="116" s="1"/>
  <c r="M159" i="116" s="1"/>
  <c r="M157" i="116" s="1"/>
  <c r="M151" i="116" s="1"/>
  <c r="J238" i="116"/>
  <c r="M238" i="116" s="1"/>
  <c r="D239" i="116" s="1"/>
  <c r="M239" i="116" s="1"/>
  <c r="M237" i="116" s="1"/>
  <c r="J248" i="116"/>
  <c r="M248" i="116" s="1"/>
  <c r="D249" i="116" s="1"/>
  <c r="M249" i="116" s="1"/>
  <c r="M247" i="116" s="1"/>
  <c r="M241" i="116" s="1"/>
  <c r="J103" i="113"/>
  <c r="M103" i="113" s="1"/>
  <c r="D104" i="113" s="1"/>
  <c r="M104" i="113" s="1"/>
  <c r="M102" i="113" s="1"/>
  <c r="J113" i="113"/>
  <c r="M113" i="113" s="1"/>
  <c r="D114" i="113" s="1"/>
  <c r="M114" i="113" s="1"/>
  <c r="M112" i="113" s="1"/>
  <c r="M106" i="113" s="1"/>
  <c r="J23" i="116"/>
  <c r="M23" i="116" s="1"/>
  <c r="D24" i="116" s="1"/>
  <c r="M24" i="116" s="1"/>
  <c r="M22" i="116" s="1"/>
  <c r="M16" i="116" s="1"/>
  <c r="J58" i="113"/>
  <c r="M58" i="113" s="1"/>
  <c r="D59" i="113" s="1"/>
  <c r="M59" i="113" s="1"/>
  <c r="M57" i="113" s="1"/>
  <c r="J193" i="113"/>
  <c r="M193" i="113" s="1"/>
  <c r="J293" i="116"/>
  <c r="M293" i="116" s="1"/>
  <c r="D294" i="116" s="1"/>
  <c r="M294" i="116" s="1"/>
  <c r="M292" i="116" s="1"/>
  <c r="J203" i="113"/>
  <c r="M203" i="113" s="1"/>
  <c r="D204" i="113" s="1"/>
  <c r="M204" i="113" s="1"/>
  <c r="M202" i="113" s="1"/>
  <c r="M196" i="113" s="1"/>
  <c r="J68" i="113"/>
  <c r="M68" i="113" s="1"/>
  <c r="D69" i="113" s="1"/>
  <c r="M69" i="113" s="1"/>
  <c r="M67" i="113" s="1"/>
  <c r="M61" i="113" s="1"/>
  <c r="H471" i="55"/>
  <c r="A471" i="55" s="1"/>
  <c r="G470" i="55"/>
  <c r="F470" i="55"/>
  <c r="H408" i="55"/>
  <c r="A408" i="55" s="1"/>
  <c r="F407" i="55"/>
  <c r="G407" i="55"/>
  <c r="F348" i="55"/>
  <c r="A348" i="55"/>
  <c r="G348" i="55"/>
  <c r="H349" i="55"/>
  <c r="H289" i="55"/>
  <c r="G288" i="55"/>
  <c r="A288" i="55"/>
  <c r="F288" i="55"/>
  <c r="H228" i="55"/>
  <c r="A227" i="55"/>
  <c r="F227" i="55"/>
  <c r="G227" i="55"/>
  <c r="F167" i="55"/>
  <c r="A167" i="55"/>
  <c r="G167" i="55"/>
  <c r="H168" i="55"/>
  <c r="G108" i="55"/>
  <c r="H109" i="55"/>
  <c r="F108" i="55"/>
  <c r="A108" i="55"/>
  <c r="H52" i="61"/>
  <c r="G52" i="61"/>
  <c r="G46" i="55"/>
  <c r="H47" i="55"/>
  <c r="A47" i="55" s="1"/>
  <c r="F46" i="55"/>
  <c r="J103" i="70"/>
  <c r="M103" i="70" s="1"/>
  <c r="D104" i="70" s="1"/>
  <c r="M104" i="70" s="1"/>
  <c r="M102" i="70" s="1"/>
  <c r="J113" i="70"/>
  <c r="M113" i="70" s="1"/>
  <c r="D114" i="70" s="1"/>
  <c r="M114" i="70" s="1"/>
  <c r="M112" i="70" s="1"/>
  <c r="M106" i="70" s="1"/>
  <c r="J58" i="70"/>
  <c r="M58" i="70" s="1"/>
  <c r="D59" i="70" s="1"/>
  <c r="M59" i="70" s="1"/>
  <c r="M57" i="70" s="1"/>
  <c r="J68" i="70"/>
  <c r="M68" i="70" s="1"/>
  <c r="D69" i="70" s="1"/>
  <c r="M69" i="70" s="1"/>
  <c r="M67" i="70" s="1"/>
  <c r="M61" i="70" s="1"/>
  <c r="J283" i="70"/>
  <c r="M283" i="70" s="1"/>
  <c r="D284" i="70" s="1"/>
  <c r="M284" i="70" s="1"/>
  <c r="M282" i="70" s="1"/>
  <c r="J293" i="70"/>
  <c r="M293" i="70" s="1"/>
  <c r="D294" i="70" s="1"/>
  <c r="M294" i="70" s="1"/>
  <c r="M292" i="70" s="1"/>
  <c r="M286" i="70" s="1"/>
  <c r="J193" i="70"/>
  <c r="M193" i="70" s="1"/>
  <c r="D194" i="70" s="1"/>
  <c r="M194" i="70" s="1"/>
  <c r="M192" i="70" s="1"/>
  <c r="J203" i="70"/>
  <c r="M203" i="70" s="1"/>
  <c r="D204" i="70" s="1"/>
  <c r="M204" i="70" s="1"/>
  <c r="M202" i="70" s="1"/>
  <c r="M196" i="70" s="1"/>
  <c r="J238" i="70"/>
  <c r="M238" i="70" s="1"/>
  <c r="D239" i="70" s="1"/>
  <c r="M239" i="70" s="1"/>
  <c r="M237" i="70" s="1"/>
  <c r="J248" i="70"/>
  <c r="M248" i="70" s="1"/>
  <c r="D249" i="70" s="1"/>
  <c r="M249" i="70" s="1"/>
  <c r="M247" i="70" s="1"/>
  <c r="M241" i="70" s="1"/>
  <c r="J328" i="70"/>
  <c r="M328" i="70" s="1"/>
  <c r="D329" i="70" s="1"/>
  <c r="M329" i="70" s="1"/>
  <c r="M327" i="70" s="1"/>
  <c r="J338" i="70"/>
  <c r="M338" i="70" s="1"/>
  <c r="D339" i="70" s="1"/>
  <c r="M339" i="70" s="1"/>
  <c r="M337" i="70" s="1"/>
  <c r="J148" i="70"/>
  <c r="M148" i="70" s="1"/>
  <c r="D149" i="70" s="1"/>
  <c r="M149" i="70" s="1"/>
  <c r="M147" i="70" s="1"/>
  <c r="J158" i="70"/>
  <c r="M158" i="70" s="1"/>
  <c r="D159" i="70" s="1"/>
  <c r="M159" i="70" s="1"/>
  <c r="M157" i="70" s="1"/>
  <c r="M151" i="70" s="1"/>
  <c r="K50" i="61"/>
  <c r="J13" i="70"/>
  <c r="M13" i="70" s="1"/>
  <c r="D14" i="70" s="1"/>
  <c r="M14" i="70" s="1"/>
  <c r="M12" i="70" s="1"/>
  <c r="M8" i="70" s="1"/>
  <c r="J23" i="70"/>
  <c r="M23" i="70" s="1"/>
  <c r="D24" i="70" s="1"/>
  <c r="M24" i="70" s="1"/>
  <c r="M22" i="70" s="1"/>
  <c r="G11" i="7"/>
  <c r="M37" i="134" l="1"/>
  <c r="M34" i="134" s="1"/>
  <c r="M212" i="138"/>
  <c r="L50" i="13" s="1"/>
  <c r="M50" i="13" s="1"/>
  <c r="I50" i="13" s="1"/>
  <c r="A50" i="13" s="1"/>
  <c r="M188" i="138"/>
  <c r="M302" i="138"/>
  <c r="L54" i="13" s="1"/>
  <c r="M54" i="13" s="1"/>
  <c r="I54" i="13" s="1"/>
  <c r="A54" i="13" s="1"/>
  <c r="M286" i="138"/>
  <c r="M143" i="138"/>
  <c r="M167" i="138"/>
  <c r="L48" i="13" s="1"/>
  <c r="M48" i="13" s="1"/>
  <c r="I48" i="13" s="1"/>
  <c r="A48" i="13" s="1"/>
  <c r="M323" i="138"/>
  <c r="M347" i="138"/>
  <c r="L56" i="13" s="1"/>
  <c r="M56" i="13" s="1"/>
  <c r="I56" i="13" s="1"/>
  <c r="A56" i="13" s="1"/>
  <c r="M53" i="138"/>
  <c r="M77" i="138"/>
  <c r="L44" i="13" s="1"/>
  <c r="M44" i="13" s="1"/>
  <c r="I44" i="13" s="1"/>
  <c r="A44" i="13" s="1"/>
  <c r="M392" i="138"/>
  <c r="L58" i="13" s="1"/>
  <c r="M58" i="13" s="1"/>
  <c r="I58" i="13" s="1"/>
  <c r="A58" i="13" s="1"/>
  <c r="M368" i="138"/>
  <c r="M233" i="138"/>
  <c r="M257" i="138"/>
  <c r="L52" i="13" s="1"/>
  <c r="M52" i="13" s="1"/>
  <c r="I52" i="13" s="1"/>
  <c r="A52" i="13" s="1"/>
  <c r="D114" i="138"/>
  <c r="M114" i="138" s="1"/>
  <c r="M112" i="138" s="1"/>
  <c r="M32" i="138"/>
  <c r="L42" i="13" s="1"/>
  <c r="M42" i="13" s="1"/>
  <c r="I42" i="13" s="1"/>
  <c r="A42" i="13" s="1"/>
  <c r="M8" i="138"/>
  <c r="E52" i="61"/>
  <c r="M212" i="132"/>
  <c r="M209" i="132" s="1"/>
  <c r="M188" i="132"/>
  <c r="M77" i="132"/>
  <c r="M74" i="132" s="1"/>
  <c r="M53" i="132"/>
  <c r="M278" i="132"/>
  <c r="D294" i="132"/>
  <c r="M294" i="132" s="1"/>
  <c r="M292" i="132" s="1"/>
  <c r="D339" i="132"/>
  <c r="M339" i="132" s="1"/>
  <c r="M337" i="132" s="1"/>
  <c r="M323" i="132"/>
  <c r="M167" i="132"/>
  <c r="M164" i="132" s="1"/>
  <c r="M151" i="132"/>
  <c r="D14" i="132"/>
  <c r="M14" i="132" s="1"/>
  <c r="M12" i="132" s="1"/>
  <c r="M392" i="132"/>
  <c r="M389" i="132" s="1"/>
  <c r="M368" i="132"/>
  <c r="D104" i="132"/>
  <c r="M104" i="132" s="1"/>
  <c r="M102" i="132" s="1"/>
  <c r="D239" i="132"/>
  <c r="M239" i="132" s="1"/>
  <c r="M237" i="132" s="1"/>
  <c r="D249" i="132"/>
  <c r="M249" i="132" s="1"/>
  <c r="M247" i="132" s="1"/>
  <c r="M241" i="132" s="1"/>
  <c r="Q4" i="61"/>
  <c r="Q50" i="61"/>
  <c r="R52" i="61" s="1"/>
  <c r="D69" i="130"/>
  <c r="M69" i="130" s="1"/>
  <c r="M67" i="130" s="1"/>
  <c r="M347" i="130"/>
  <c r="M344" i="130" s="1"/>
  <c r="M323" i="130"/>
  <c r="M212" i="130"/>
  <c r="M209" i="130" s="1"/>
  <c r="M188" i="130"/>
  <c r="M167" i="130"/>
  <c r="M143" i="130"/>
  <c r="M302" i="130"/>
  <c r="M299" i="130" s="1"/>
  <c r="M278" i="130"/>
  <c r="M257" i="130"/>
  <c r="M254" i="130" s="1"/>
  <c r="M233" i="130"/>
  <c r="M392" i="130"/>
  <c r="M389" i="130" s="1"/>
  <c r="M368" i="130"/>
  <c r="M32" i="130"/>
  <c r="M8" i="130"/>
  <c r="D104" i="130"/>
  <c r="M104" i="130" s="1"/>
  <c r="M102" i="130" s="1"/>
  <c r="N34" i="111"/>
  <c r="W34" i="111" s="1"/>
  <c r="N28" i="111"/>
  <c r="W28" i="111" s="1"/>
  <c r="AA9" i="13"/>
  <c r="M122" i="124"/>
  <c r="M98" i="124"/>
  <c r="M167" i="124"/>
  <c r="M143" i="124"/>
  <c r="M392" i="124"/>
  <c r="M368" i="124"/>
  <c r="M32" i="124"/>
  <c r="M8" i="124"/>
  <c r="M392" i="122"/>
  <c r="L57" i="13" s="1"/>
  <c r="M57" i="13" s="1"/>
  <c r="I57" i="13" s="1"/>
  <c r="A57" i="13" s="1"/>
  <c r="M368" i="122"/>
  <c r="M257" i="124"/>
  <c r="M233" i="124"/>
  <c r="M302" i="124"/>
  <c r="M278" i="124"/>
  <c r="M347" i="124"/>
  <c r="M323" i="124"/>
  <c r="M77" i="124"/>
  <c r="M53" i="124"/>
  <c r="M212" i="124"/>
  <c r="M188" i="124"/>
  <c r="N32" i="111"/>
  <c r="W32" i="111" s="1"/>
  <c r="N68" i="111"/>
  <c r="W68" i="111" s="1"/>
  <c r="AA19" i="13"/>
  <c r="N60" i="111"/>
  <c r="O60" i="111" s="1"/>
  <c r="S60" i="111" s="1"/>
  <c r="AA17" i="13"/>
  <c r="AA15" i="13"/>
  <c r="N39" i="111"/>
  <c r="O39" i="111" s="1"/>
  <c r="S39" i="111" s="1"/>
  <c r="AA13" i="13"/>
  <c r="N38" i="111"/>
  <c r="W38" i="111" s="1"/>
  <c r="N31" i="111"/>
  <c r="W31" i="111" s="1"/>
  <c r="N5" i="111"/>
  <c r="U5" i="111" s="1"/>
  <c r="N7" i="111"/>
  <c r="O7" i="111" s="1"/>
  <c r="S7" i="111" s="1"/>
  <c r="N17" i="111"/>
  <c r="U17" i="111" s="1"/>
  <c r="V17" i="111" s="1"/>
  <c r="N65" i="111"/>
  <c r="W65" i="111" s="1"/>
  <c r="N59" i="111"/>
  <c r="U59" i="111" s="1"/>
  <c r="V59" i="111" s="1"/>
  <c r="N63" i="111"/>
  <c r="U63" i="111" s="1"/>
  <c r="V63" i="111" s="1"/>
  <c r="N33" i="111"/>
  <c r="W33" i="111" s="1"/>
  <c r="N21" i="111"/>
  <c r="U21" i="111" s="1"/>
  <c r="V21" i="111" s="1"/>
  <c r="N23" i="111"/>
  <c r="O23" i="111" s="1"/>
  <c r="T23" i="111" s="1"/>
  <c r="N25" i="111"/>
  <c r="W25" i="111" s="1"/>
  <c r="N27" i="111"/>
  <c r="O27" i="111" s="1"/>
  <c r="S27" i="111" s="1"/>
  <c r="N22" i="111"/>
  <c r="O22" i="111" s="1"/>
  <c r="T22" i="111" s="1"/>
  <c r="N24" i="111"/>
  <c r="O24" i="111" s="1"/>
  <c r="S24" i="111" s="1"/>
  <c r="N26" i="111"/>
  <c r="W26" i="111" s="1"/>
  <c r="N40" i="111"/>
  <c r="W40" i="111" s="1"/>
  <c r="N47" i="111"/>
  <c r="W47" i="111" s="1"/>
  <c r="N43" i="111"/>
  <c r="U43" i="111" s="1"/>
  <c r="V43" i="111" s="1"/>
  <c r="N54" i="111"/>
  <c r="W54" i="111" s="1"/>
  <c r="N56" i="111"/>
  <c r="U56" i="111" s="1"/>
  <c r="V56" i="111" s="1"/>
  <c r="N53" i="111"/>
  <c r="O53" i="111" s="1"/>
  <c r="S53" i="111" s="1"/>
  <c r="N55" i="111"/>
  <c r="W55" i="111" s="1"/>
  <c r="N35" i="111"/>
  <c r="W35" i="111" s="1"/>
  <c r="N9" i="111"/>
  <c r="U9" i="111" s="1"/>
  <c r="V9" i="111" s="1"/>
  <c r="N61" i="111"/>
  <c r="U61" i="111" s="1"/>
  <c r="V61" i="111" s="1"/>
  <c r="N11" i="111"/>
  <c r="W11" i="111" s="1"/>
  <c r="N57" i="111"/>
  <c r="W57" i="111" s="1"/>
  <c r="N36" i="111"/>
  <c r="W36" i="111" s="1"/>
  <c r="N19" i="111"/>
  <c r="W19" i="111" s="1"/>
  <c r="N12" i="111"/>
  <c r="W12" i="111" s="1"/>
  <c r="N6" i="111"/>
  <c r="W6" i="111" s="1"/>
  <c r="N58" i="111"/>
  <c r="U58" i="111" s="1"/>
  <c r="V58" i="111" s="1"/>
  <c r="N30" i="111"/>
  <c r="W30" i="111" s="1"/>
  <c r="N16" i="111"/>
  <c r="O16" i="111" s="1"/>
  <c r="T16" i="111" s="1"/>
  <c r="N42" i="111"/>
  <c r="O42" i="111" s="1"/>
  <c r="S42" i="111" s="1"/>
  <c r="N18" i="111"/>
  <c r="U18" i="111" s="1"/>
  <c r="V18" i="111" s="1"/>
  <c r="N62" i="111"/>
  <c r="W62" i="111" s="1"/>
  <c r="N46" i="111"/>
  <c r="U46" i="111" s="1"/>
  <c r="V46" i="111" s="1"/>
  <c r="N44" i="111"/>
  <c r="U44" i="111" s="1"/>
  <c r="V44" i="111" s="1"/>
  <c r="N20" i="111"/>
  <c r="U20" i="111" s="1"/>
  <c r="V20" i="111" s="1"/>
  <c r="N64" i="111"/>
  <c r="W64" i="111" s="1"/>
  <c r="N8" i="111"/>
  <c r="O8" i="111" s="1"/>
  <c r="T8" i="111" s="1"/>
  <c r="N50" i="111"/>
  <c r="U50" i="111" s="1"/>
  <c r="V50" i="111" s="1"/>
  <c r="N37" i="111"/>
  <c r="U37" i="111" s="1"/>
  <c r="V37" i="111" s="1"/>
  <c r="N29" i="111"/>
  <c r="U29" i="111" s="1"/>
  <c r="V29" i="111" s="1"/>
  <c r="N13" i="111"/>
  <c r="U13" i="111" s="1"/>
  <c r="V13" i="111" s="1"/>
  <c r="N67" i="111"/>
  <c r="W67" i="111" s="1"/>
  <c r="N66" i="111"/>
  <c r="W66" i="111" s="1"/>
  <c r="N10" i="111"/>
  <c r="O10" i="111" s="1"/>
  <c r="S10" i="111" s="1"/>
  <c r="N52" i="111"/>
  <c r="W52" i="111" s="1"/>
  <c r="N15" i="111"/>
  <c r="U15" i="111" s="1"/>
  <c r="V15" i="111" s="1"/>
  <c r="N14" i="111"/>
  <c r="U14" i="111" s="1"/>
  <c r="V14" i="111" s="1"/>
  <c r="N45" i="111"/>
  <c r="W45" i="111" s="1"/>
  <c r="N41" i="111"/>
  <c r="O41" i="111" s="1"/>
  <c r="S41" i="111" s="1"/>
  <c r="N49" i="111"/>
  <c r="W49" i="111" s="1"/>
  <c r="N51" i="111"/>
  <c r="W51" i="111" s="1"/>
  <c r="N48" i="111"/>
  <c r="U48" i="111" s="1"/>
  <c r="V48" i="111" s="1"/>
  <c r="M392" i="119"/>
  <c r="L39" i="13" s="1"/>
  <c r="M39" i="13" s="1"/>
  <c r="I39" i="13" s="1"/>
  <c r="M368" i="119"/>
  <c r="D374" i="70"/>
  <c r="M374" i="70" s="1"/>
  <c r="M372" i="70" s="1"/>
  <c r="M331" i="70"/>
  <c r="N14" i="61"/>
  <c r="N48" i="61" s="1"/>
  <c r="E49" i="61" s="1"/>
  <c r="M53" i="122"/>
  <c r="M233" i="122"/>
  <c r="D249" i="122"/>
  <c r="M249" i="122" s="1"/>
  <c r="M247" i="122" s="1"/>
  <c r="M241" i="122" s="1"/>
  <c r="M323" i="119"/>
  <c r="M347" i="119"/>
  <c r="L37" i="13" s="1"/>
  <c r="M37" i="13" s="1"/>
  <c r="I37" i="13" s="1"/>
  <c r="D69" i="119"/>
  <c r="M69" i="119" s="1"/>
  <c r="M67" i="119" s="1"/>
  <c r="M61" i="119" s="1"/>
  <c r="M98" i="119"/>
  <c r="M122" i="119"/>
  <c r="L27" i="13" s="1"/>
  <c r="M27" i="13" s="1"/>
  <c r="I27" i="13" s="1"/>
  <c r="D194" i="122"/>
  <c r="M194" i="122" s="1"/>
  <c r="M192" i="122" s="1"/>
  <c r="D24" i="122"/>
  <c r="M24" i="122" s="1"/>
  <c r="M22" i="122" s="1"/>
  <c r="M16" i="122" s="1"/>
  <c r="M143" i="119"/>
  <c r="M167" i="119"/>
  <c r="L29" i="13" s="1"/>
  <c r="M29" i="13" s="1"/>
  <c r="I29" i="13" s="1"/>
  <c r="D69" i="122"/>
  <c r="M69" i="122" s="1"/>
  <c r="M67" i="122" s="1"/>
  <c r="M61" i="122" s="1"/>
  <c r="M212" i="119"/>
  <c r="L31" i="13" s="1"/>
  <c r="M31" i="13" s="1"/>
  <c r="I31" i="13" s="1"/>
  <c r="M188" i="119"/>
  <c r="D329" i="122"/>
  <c r="M329" i="122" s="1"/>
  <c r="M327" i="122" s="1"/>
  <c r="D294" i="122"/>
  <c r="M294" i="122" s="1"/>
  <c r="M292" i="122" s="1"/>
  <c r="D159" i="122"/>
  <c r="M159" i="122" s="1"/>
  <c r="M157" i="122" s="1"/>
  <c r="M151" i="122" s="1"/>
  <c r="M233" i="119"/>
  <c r="M257" i="119"/>
  <c r="L33" i="13" s="1"/>
  <c r="M33" i="13" s="1"/>
  <c r="I33" i="13" s="1"/>
  <c r="M32" i="119"/>
  <c r="L23" i="13" s="1"/>
  <c r="M23" i="13" s="1"/>
  <c r="I23" i="13" s="1"/>
  <c r="M8" i="119"/>
  <c r="M98" i="122"/>
  <c r="M122" i="122"/>
  <c r="L45" i="13" s="1"/>
  <c r="M45" i="13" s="1"/>
  <c r="M53" i="119"/>
  <c r="M302" i="119"/>
  <c r="L35" i="13" s="1"/>
  <c r="M35" i="13" s="1"/>
  <c r="I35" i="13" s="1"/>
  <c r="M286" i="119"/>
  <c r="D14" i="122"/>
  <c r="M14" i="122" s="1"/>
  <c r="M12" i="122" s="1"/>
  <c r="M143" i="122"/>
  <c r="M167" i="116"/>
  <c r="M143" i="116"/>
  <c r="M257" i="116"/>
  <c r="M233" i="116"/>
  <c r="M278" i="113"/>
  <c r="M302" i="113"/>
  <c r="M257" i="113"/>
  <c r="M233" i="113"/>
  <c r="M347" i="113"/>
  <c r="M331" i="113"/>
  <c r="M302" i="116"/>
  <c r="M286" i="116"/>
  <c r="M167" i="113"/>
  <c r="M143" i="113"/>
  <c r="M53" i="113"/>
  <c r="M77" i="113"/>
  <c r="M347" i="116"/>
  <c r="M323" i="116"/>
  <c r="M32" i="113"/>
  <c r="M8" i="113"/>
  <c r="M32" i="116"/>
  <c r="M8" i="116"/>
  <c r="M212" i="116"/>
  <c r="M188" i="116"/>
  <c r="M77" i="116"/>
  <c r="M61" i="116"/>
  <c r="D194" i="113"/>
  <c r="M194" i="113" s="1"/>
  <c r="M192" i="113" s="1"/>
  <c r="M122" i="113"/>
  <c r="M98" i="113"/>
  <c r="M122" i="116"/>
  <c r="M106" i="116"/>
  <c r="S191" i="111"/>
  <c r="S130" i="111"/>
  <c r="S129" i="111"/>
  <c r="S127" i="111"/>
  <c r="T193" i="111"/>
  <c r="T125" i="111"/>
  <c r="T192" i="111"/>
  <c r="T126" i="111"/>
  <c r="T132" i="111"/>
  <c r="S131" i="111"/>
  <c r="S128" i="111"/>
  <c r="T195" i="111"/>
  <c r="S190" i="111"/>
  <c r="T189" i="111"/>
  <c r="T194" i="111"/>
  <c r="T184" i="111"/>
  <c r="S187" i="111"/>
  <c r="T188" i="111"/>
  <c r="T124" i="111"/>
  <c r="T120" i="111"/>
  <c r="T121" i="111"/>
  <c r="S181" i="111"/>
  <c r="S119" i="111"/>
  <c r="T118" i="111"/>
  <c r="T186" i="111"/>
  <c r="T114" i="111"/>
  <c r="S174" i="111"/>
  <c r="T116" i="111"/>
  <c r="T109" i="111"/>
  <c r="T179" i="111"/>
  <c r="T115" i="111"/>
  <c r="T112" i="111"/>
  <c r="T175" i="111"/>
  <c r="T178" i="111"/>
  <c r="T176" i="111"/>
  <c r="S173" i="111"/>
  <c r="S180" i="111"/>
  <c r="S107" i="111"/>
  <c r="T172" i="111"/>
  <c r="T102" i="111"/>
  <c r="S170" i="111"/>
  <c r="T103" i="111"/>
  <c r="T101" i="111"/>
  <c r="S108" i="111"/>
  <c r="T168" i="111"/>
  <c r="S165" i="111"/>
  <c r="T98" i="111"/>
  <c r="T159" i="111"/>
  <c r="T99" i="111"/>
  <c r="T93" i="111"/>
  <c r="S157" i="111"/>
  <c r="S163" i="111"/>
  <c r="S94" i="111"/>
  <c r="T161" i="111"/>
  <c r="S164" i="111"/>
  <c r="T97" i="111"/>
  <c r="S160" i="111"/>
  <c r="T158" i="111"/>
  <c r="T96" i="111"/>
  <c r="S162" i="111"/>
  <c r="S156" i="111"/>
  <c r="S150" i="111"/>
  <c r="S155" i="111"/>
  <c r="T152" i="111"/>
  <c r="S149" i="111"/>
  <c r="S154" i="111"/>
  <c r="T141" i="111"/>
  <c r="S143" i="111"/>
  <c r="S145" i="111"/>
  <c r="T147" i="111"/>
  <c r="T146" i="111"/>
  <c r="S142" i="111"/>
  <c r="T144" i="111"/>
  <c r="T136" i="111"/>
  <c r="T133" i="111"/>
  <c r="S140" i="111"/>
  <c r="S134" i="111"/>
  <c r="G471" i="55"/>
  <c r="F471" i="55"/>
  <c r="H472" i="55"/>
  <c r="A472" i="55" s="1"/>
  <c r="G408" i="55"/>
  <c r="H409" i="55"/>
  <c r="A409" i="55" s="1"/>
  <c r="F408" i="55"/>
  <c r="G349" i="55"/>
  <c r="H350" i="55"/>
  <c r="A350" i="55" s="1"/>
  <c r="A349" i="55"/>
  <c r="F349" i="55"/>
  <c r="H290" i="55"/>
  <c r="G289" i="55"/>
  <c r="A289" i="55"/>
  <c r="F289" i="55"/>
  <c r="F228" i="55"/>
  <c r="H229" i="55"/>
  <c r="G228" i="55"/>
  <c r="A228" i="55"/>
  <c r="G168" i="55"/>
  <c r="F168" i="55"/>
  <c r="H169" i="55"/>
  <c r="A168" i="55"/>
  <c r="H110" i="55"/>
  <c r="F109" i="55"/>
  <c r="G109" i="55"/>
  <c r="A109" i="55"/>
  <c r="F47" i="55"/>
  <c r="G47" i="55"/>
  <c r="H48" i="55"/>
  <c r="A48" i="55" s="1"/>
  <c r="M347" i="70"/>
  <c r="M323" i="70"/>
  <c r="M212" i="70"/>
  <c r="M188" i="70"/>
  <c r="M77" i="70"/>
  <c r="M53" i="70"/>
  <c r="M167" i="70"/>
  <c r="M143" i="70"/>
  <c r="M257" i="70"/>
  <c r="M233" i="70"/>
  <c r="M302" i="70"/>
  <c r="M278" i="70"/>
  <c r="M122" i="70"/>
  <c r="M98" i="70"/>
  <c r="M32" i="70"/>
  <c r="M16" i="70"/>
  <c r="AB45" i="13" l="1"/>
  <c r="I45" i="13"/>
  <c r="A45" i="13" s="1"/>
  <c r="L16" i="13"/>
  <c r="M16" i="13" s="1"/>
  <c r="L34" i="13"/>
  <c r="M34" i="13" s="1"/>
  <c r="I34" i="13" s="1"/>
  <c r="M254" i="138"/>
  <c r="L36" i="13"/>
  <c r="M36" i="13" s="1"/>
  <c r="I36" i="13" s="1"/>
  <c r="L18" i="13"/>
  <c r="M18" i="13" s="1"/>
  <c r="M299" i="138"/>
  <c r="L26" i="13"/>
  <c r="M26" i="13" s="1"/>
  <c r="I26" i="13" s="1"/>
  <c r="M74" i="138"/>
  <c r="L8" i="13"/>
  <c r="M8" i="13" s="1"/>
  <c r="M122" i="138"/>
  <c r="L46" i="13" s="1"/>
  <c r="M46" i="13" s="1"/>
  <c r="I46" i="13" s="1"/>
  <c r="A46" i="13" s="1"/>
  <c r="M106" i="138"/>
  <c r="L38" i="13"/>
  <c r="M38" i="13" s="1"/>
  <c r="I38" i="13" s="1"/>
  <c r="L20" i="13"/>
  <c r="M20" i="13" s="1"/>
  <c r="M344" i="138"/>
  <c r="L30" i="13"/>
  <c r="M30" i="13" s="1"/>
  <c r="I30" i="13" s="1"/>
  <c r="L12" i="13"/>
  <c r="M12" i="13" s="1"/>
  <c r="M164" i="138"/>
  <c r="L40" i="13"/>
  <c r="M40" i="13" s="1"/>
  <c r="I40" i="13" s="1"/>
  <c r="L22" i="13"/>
  <c r="M22" i="13" s="1"/>
  <c r="M389" i="138"/>
  <c r="L24" i="13"/>
  <c r="M24" i="13" s="1"/>
  <c r="I24" i="13" s="1"/>
  <c r="M29" i="138"/>
  <c r="L6" i="13"/>
  <c r="L32" i="13"/>
  <c r="M32" i="13" s="1"/>
  <c r="I32" i="13" s="1"/>
  <c r="M209" i="138"/>
  <c r="L14" i="13"/>
  <c r="M14" i="13" s="1"/>
  <c r="M331" i="132"/>
  <c r="M347" i="132"/>
  <c r="M344" i="132" s="1"/>
  <c r="M122" i="132"/>
  <c r="M119" i="132" s="1"/>
  <c r="M98" i="132"/>
  <c r="M257" i="132"/>
  <c r="M254" i="132" s="1"/>
  <c r="M233" i="132"/>
  <c r="M286" i="132"/>
  <c r="M302" i="132"/>
  <c r="M299" i="132" s="1"/>
  <c r="M32" i="132"/>
  <c r="M29" i="132" s="1"/>
  <c r="M8" i="132"/>
  <c r="K65" i="13"/>
  <c r="M164" i="130"/>
  <c r="M29" i="130"/>
  <c r="A37" i="13"/>
  <c r="M122" i="130"/>
  <c r="M98" i="130"/>
  <c r="M77" i="130"/>
  <c r="M61" i="130"/>
  <c r="U34" i="111"/>
  <c r="V34" i="111" s="1"/>
  <c r="O34" i="111"/>
  <c r="S34" i="111" s="1"/>
  <c r="U32" i="111"/>
  <c r="V32" i="111" s="1"/>
  <c r="L19" i="13"/>
  <c r="L17" i="13"/>
  <c r="L15" i="13"/>
  <c r="L13" i="13"/>
  <c r="AA11" i="13"/>
  <c r="L9" i="13"/>
  <c r="L7" i="13"/>
  <c r="L5" i="13"/>
  <c r="M5" i="13" s="1"/>
  <c r="U28" i="111"/>
  <c r="V28" i="111" s="1"/>
  <c r="O28" i="111"/>
  <c r="S28" i="111" s="1"/>
  <c r="M344" i="124"/>
  <c r="L11" i="13"/>
  <c r="M209" i="124"/>
  <c r="M254" i="124"/>
  <c r="M164" i="124"/>
  <c r="M299" i="124"/>
  <c r="M29" i="124"/>
  <c r="M389" i="124"/>
  <c r="W59" i="111"/>
  <c r="M74" i="124"/>
  <c r="M389" i="122"/>
  <c r="M119" i="124"/>
  <c r="O32" i="111"/>
  <c r="S32" i="111" s="1"/>
  <c r="O31" i="111"/>
  <c r="T31" i="111" s="1"/>
  <c r="O65" i="111"/>
  <c r="S65" i="111" s="1"/>
  <c r="W58" i="111"/>
  <c r="AA7" i="13"/>
  <c r="U31" i="111"/>
  <c r="V31" i="111" s="1"/>
  <c r="W5" i="111"/>
  <c r="U60" i="111"/>
  <c r="V60" i="111" s="1"/>
  <c r="W60" i="111"/>
  <c r="O45" i="111"/>
  <c r="S45" i="111" s="1"/>
  <c r="W43" i="111"/>
  <c r="W7" i="111"/>
  <c r="U39" i="111"/>
  <c r="V39" i="111" s="1"/>
  <c r="O25" i="111"/>
  <c r="S25" i="111" s="1"/>
  <c r="U25" i="111"/>
  <c r="V25" i="111" s="1"/>
  <c r="O17" i="111"/>
  <c r="S17" i="111" s="1"/>
  <c r="O43" i="111"/>
  <c r="T43" i="111" s="1"/>
  <c r="W17" i="111"/>
  <c r="U16" i="111"/>
  <c r="V16" i="111" s="1"/>
  <c r="U7" i="111"/>
  <c r="V7" i="111" s="1"/>
  <c r="O5" i="111"/>
  <c r="S5" i="111" s="1"/>
  <c r="W39" i="111"/>
  <c r="W14" i="111"/>
  <c r="O59" i="111"/>
  <c r="T59" i="111" s="1"/>
  <c r="W24" i="111"/>
  <c r="AC38" i="13"/>
  <c r="O64" i="111"/>
  <c r="T64" i="111" s="1"/>
  <c r="O68" i="111"/>
  <c r="S68" i="111" s="1"/>
  <c r="U68" i="111"/>
  <c r="V68" i="111" s="1"/>
  <c r="U65" i="111"/>
  <c r="V65" i="111" s="1"/>
  <c r="O57" i="111"/>
  <c r="S57" i="111" s="1"/>
  <c r="O54" i="111"/>
  <c r="S54" i="111" s="1"/>
  <c r="O56" i="111"/>
  <c r="S56" i="111" s="1"/>
  <c r="W56" i="111"/>
  <c r="U54" i="111"/>
  <c r="V54" i="111" s="1"/>
  <c r="U38" i="111"/>
  <c r="V38" i="111" s="1"/>
  <c r="O38" i="111"/>
  <c r="S38" i="111" s="1"/>
  <c r="W37" i="111"/>
  <c r="O30" i="111"/>
  <c r="T30" i="111" s="1"/>
  <c r="W23" i="111"/>
  <c r="U23" i="111"/>
  <c r="V23" i="111" s="1"/>
  <c r="N4" i="111"/>
  <c r="O63" i="111"/>
  <c r="T63" i="111" s="1"/>
  <c r="O61" i="111"/>
  <c r="S61" i="111" s="1"/>
  <c r="O15" i="111"/>
  <c r="T15" i="111" s="1"/>
  <c r="O35" i="111"/>
  <c r="T35" i="111" s="1"/>
  <c r="U6" i="111"/>
  <c r="V6" i="111" s="1"/>
  <c r="W63" i="111"/>
  <c r="O33" i="111"/>
  <c r="S33" i="111" s="1"/>
  <c r="O21" i="111"/>
  <c r="S21" i="111" s="1"/>
  <c r="W21" i="111"/>
  <c r="W13" i="111"/>
  <c r="W42" i="111"/>
  <c r="U24" i="111"/>
  <c r="V24" i="111" s="1"/>
  <c r="U33" i="111"/>
  <c r="V33" i="111" s="1"/>
  <c r="O47" i="111"/>
  <c r="T47" i="111" s="1"/>
  <c r="O58" i="111"/>
  <c r="S58" i="111" s="1"/>
  <c r="U47" i="111"/>
  <c r="V47" i="111" s="1"/>
  <c r="O44" i="111"/>
  <c r="S44" i="111" s="1"/>
  <c r="U26" i="111"/>
  <c r="V26" i="111" s="1"/>
  <c r="W15" i="111"/>
  <c r="O6" i="111"/>
  <c r="S6" i="111" s="1"/>
  <c r="W61" i="111"/>
  <c r="W44" i="111"/>
  <c r="U40" i="111"/>
  <c r="V40" i="111" s="1"/>
  <c r="O52" i="111"/>
  <c r="S52" i="111" s="1"/>
  <c r="U41" i="111"/>
  <c r="V41" i="111" s="1"/>
  <c r="U22" i="111"/>
  <c r="V22" i="111" s="1"/>
  <c r="U27" i="111"/>
  <c r="V27" i="111" s="1"/>
  <c r="O13" i="111"/>
  <c r="S13" i="111" s="1"/>
  <c r="O26" i="111"/>
  <c r="S26" i="111" s="1"/>
  <c r="O36" i="111"/>
  <c r="S36" i="111" s="1"/>
  <c r="O67" i="111"/>
  <c r="T67" i="111" s="1"/>
  <c r="O46" i="111"/>
  <c r="T46" i="111" s="1"/>
  <c r="W41" i="111"/>
  <c r="W22" i="111"/>
  <c r="W27" i="111"/>
  <c r="O49" i="111"/>
  <c r="S49" i="111" s="1"/>
  <c r="W18" i="111"/>
  <c r="W8" i="111"/>
  <c r="W46" i="111"/>
  <c r="O40" i="111"/>
  <c r="T40" i="111" s="1"/>
  <c r="O9" i="111"/>
  <c r="S9" i="111" s="1"/>
  <c r="U36" i="111"/>
  <c r="V36" i="111" s="1"/>
  <c r="U52" i="111"/>
  <c r="V52" i="111" s="1"/>
  <c r="U8" i="111"/>
  <c r="V8" i="111" s="1"/>
  <c r="W9" i="111"/>
  <c r="O55" i="111"/>
  <c r="S55" i="111" s="1"/>
  <c r="O50" i="111"/>
  <c r="S50" i="111" s="1"/>
  <c r="U53" i="111"/>
  <c r="V53" i="111" s="1"/>
  <c r="W53" i="111"/>
  <c r="U12" i="111"/>
  <c r="V12" i="111" s="1"/>
  <c r="U55" i="111"/>
  <c r="V55" i="111" s="1"/>
  <c r="U42" i="111"/>
  <c r="V42" i="111" s="1"/>
  <c r="U67" i="111"/>
  <c r="V67" i="111" s="1"/>
  <c r="U49" i="111"/>
  <c r="V49" i="111" s="1"/>
  <c r="O66" i="111"/>
  <c r="S66" i="111" s="1"/>
  <c r="U35" i="111"/>
  <c r="V35" i="111" s="1"/>
  <c r="W20" i="111"/>
  <c r="O19" i="111"/>
  <c r="S19" i="111" s="1"/>
  <c r="W16" i="111"/>
  <c r="U57" i="111"/>
  <c r="V57" i="111" s="1"/>
  <c r="O14" i="111"/>
  <c r="S14" i="111" s="1"/>
  <c r="O18" i="111"/>
  <c r="S18" i="111" s="1"/>
  <c r="O20" i="111"/>
  <c r="S20" i="111" s="1"/>
  <c r="U62" i="111"/>
  <c r="V62" i="111" s="1"/>
  <c r="U51" i="111"/>
  <c r="V51" i="111" s="1"/>
  <c r="W50" i="111"/>
  <c r="O62" i="111"/>
  <c r="S62" i="111" s="1"/>
  <c r="W48" i="111"/>
  <c r="O51" i="111"/>
  <c r="T51" i="111" s="1"/>
  <c r="O29" i="111"/>
  <c r="S29" i="111" s="1"/>
  <c r="O48" i="111"/>
  <c r="S48" i="111" s="1"/>
  <c r="U45" i="111"/>
  <c r="V45" i="111" s="1"/>
  <c r="U10" i="111"/>
  <c r="V10" i="111" s="1"/>
  <c r="U19" i="111"/>
  <c r="V19" i="111" s="1"/>
  <c r="O11" i="111"/>
  <c r="T11" i="111" s="1"/>
  <c r="O37" i="111"/>
  <c r="S37" i="111" s="1"/>
  <c r="W29" i="111"/>
  <c r="U66" i="111"/>
  <c r="V66" i="111" s="1"/>
  <c r="U30" i="111"/>
  <c r="V30" i="111" s="1"/>
  <c r="U11" i="111"/>
  <c r="V11" i="111" s="1"/>
  <c r="W10" i="111"/>
  <c r="O12" i="111"/>
  <c r="S12" i="111" s="1"/>
  <c r="U64" i="111"/>
  <c r="V64" i="111" s="1"/>
  <c r="M392" i="70"/>
  <c r="M368" i="70"/>
  <c r="M389" i="119"/>
  <c r="M50" i="61"/>
  <c r="N52" i="61" s="1"/>
  <c r="M119" i="122"/>
  <c r="M77" i="119"/>
  <c r="L25" i="13" s="1"/>
  <c r="M25" i="13" s="1"/>
  <c r="I25" i="13" s="1"/>
  <c r="M302" i="122"/>
  <c r="L53" i="13" s="1"/>
  <c r="M53" i="13" s="1"/>
  <c r="I53" i="13" s="1"/>
  <c r="A53" i="13" s="1"/>
  <c r="M286" i="122"/>
  <c r="M32" i="122"/>
  <c r="L41" i="13" s="1"/>
  <c r="M41" i="13" s="1"/>
  <c r="M8" i="122"/>
  <c r="M323" i="122"/>
  <c r="M347" i="122"/>
  <c r="L55" i="13" s="1"/>
  <c r="M55" i="13" s="1"/>
  <c r="I55" i="13" s="1"/>
  <c r="A55" i="13" s="1"/>
  <c r="M119" i="119"/>
  <c r="M344" i="119"/>
  <c r="M254" i="119"/>
  <c r="M257" i="122"/>
  <c r="L51" i="13" s="1"/>
  <c r="M51" i="13" s="1"/>
  <c r="I51" i="13" s="1"/>
  <c r="A51" i="13" s="1"/>
  <c r="M167" i="122"/>
  <c r="L47" i="13" s="1"/>
  <c r="M47" i="13" s="1"/>
  <c r="I47" i="13" s="1"/>
  <c r="A47" i="13" s="1"/>
  <c r="M164" i="119"/>
  <c r="M29" i="119"/>
  <c r="M188" i="122"/>
  <c r="M212" i="122"/>
  <c r="L49" i="13" s="1"/>
  <c r="M49" i="13" s="1"/>
  <c r="M299" i="119"/>
  <c r="M209" i="119"/>
  <c r="M77" i="122"/>
  <c r="L43" i="13" s="1"/>
  <c r="M43" i="13" s="1"/>
  <c r="V5" i="111"/>
  <c r="M74" i="113"/>
  <c r="M119" i="116"/>
  <c r="M209" i="116"/>
  <c r="M254" i="113"/>
  <c r="M29" i="116"/>
  <c r="M299" i="113"/>
  <c r="M164" i="113"/>
  <c r="M212" i="113"/>
  <c r="M188" i="113"/>
  <c r="M299" i="116"/>
  <c r="M119" i="113"/>
  <c r="M29" i="113"/>
  <c r="M254" i="116"/>
  <c r="M74" i="116"/>
  <c r="M344" i="116"/>
  <c r="M344" i="113"/>
  <c r="M164" i="116"/>
  <c r="S176" i="111"/>
  <c r="S194" i="111"/>
  <c r="S102" i="111"/>
  <c r="T108" i="111"/>
  <c r="S195" i="111"/>
  <c r="S98" i="111"/>
  <c r="T150" i="111"/>
  <c r="S152" i="111"/>
  <c r="T140" i="111"/>
  <c r="S97" i="111"/>
  <c r="S158" i="111"/>
  <c r="T107" i="111"/>
  <c r="T104" i="111"/>
  <c r="S111" i="111"/>
  <c r="S113" i="111"/>
  <c r="T143" i="111"/>
  <c r="S159" i="111"/>
  <c r="T139" i="111"/>
  <c r="T187" i="111"/>
  <c r="S184" i="111"/>
  <c r="T191" i="111"/>
  <c r="T127" i="111"/>
  <c r="S132" i="111"/>
  <c r="T190" i="111"/>
  <c r="T196" i="111"/>
  <c r="S196" i="111"/>
  <c r="T129" i="111"/>
  <c r="T128" i="111"/>
  <c r="S189" i="111"/>
  <c r="S125" i="111"/>
  <c r="T131" i="111"/>
  <c r="S192" i="111"/>
  <c r="T130" i="111"/>
  <c r="S126" i="111"/>
  <c r="S193" i="111"/>
  <c r="S183" i="111"/>
  <c r="T122" i="111"/>
  <c r="S121" i="111"/>
  <c r="S124" i="111"/>
  <c r="S122" i="111"/>
  <c r="T185" i="111"/>
  <c r="S117" i="111"/>
  <c r="S118" i="111"/>
  <c r="T183" i="111"/>
  <c r="T117" i="111"/>
  <c r="S182" i="111"/>
  <c r="T181" i="111"/>
  <c r="T182" i="111"/>
  <c r="S186" i="111"/>
  <c r="T119" i="111"/>
  <c r="S120" i="111"/>
  <c r="S188" i="111"/>
  <c r="T123" i="111"/>
  <c r="S185" i="111"/>
  <c r="S123" i="111"/>
  <c r="S179" i="111"/>
  <c r="S109" i="111"/>
  <c r="T180" i="111"/>
  <c r="T174" i="111"/>
  <c r="S110" i="111"/>
  <c r="T113" i="111"/>
  <c r="S114" i="111"/>
  <c r="S175" i="111"/>
  <c r="S177" i="111"/>
  <c r="T177" i="111"/>
  <c r="S116" i="111"/>
  <c r="T111" i="111"/>
  <c r="S115" i="111"/>
  <c r="T173" i="111"/>
  <c r="S112" i="111"/>
  <c r="S178" i="111"/>
  <c r="T110" i="111"/>
  <c r="T171" i="111"/>
  <c r="S167" i="111"/>
  <c r="T106" i="111"/>
  <c r="T167" i="111"/>
  <c r="S169" i="111"/>
  <c r="S106" i="111"/>
  <c r="S168" i="111"/>
  <c r="S103" i="111"/>
  <c r="S172" i="111"/>
  <c r="S171" i="111"/>
  <c r="S101" i="111"/>
  <c r="T169" i="111"/>
  <c r="T170" i="111"/>
  <c r="S105" i="111"/>
  <c r="T165" i="111"/>
  <c r="S166" i="111"/>
  <c r="S104" i="111"/>
  <c r="T105" i="111"/>
  <c r="T166" i="111"/>
  <c r="T162" i="111"/>
  <c r="S95" i="111"/>
  <c r="T95" i="111"/>
  <c r="T164" i="111"/>
  <c r="T163" i="111"/>
  <c r="S99" i="111"/>
  <c r="T160" i="111"/>
  <c r="T100" i="111"/>
  <c r="S100" i="111"/>
  <c r="T157" i="111"/>
  <c r="S161" i="111"/>
  <c r="S93" i="111"/>
  <c r="S96" i="111"/>
  <c r="T94" i="111"/>
  <c r="S153" i="111"/>
  <c r="T153" i="111"/>
  <c r="T154" i="111"/>
  <c r="T155" i="111"/>
  <c r="T149" i="111"/>
  <c r="S151" i="111"/>
  <c r="T156" i="111"/>
  <c r="T151" i="111"/>
  <c r="S144" i="111"/>
  <c r="T142" i="111"/>
  <c r="T148" i="111"/>
  <c r="T145" i="111"/>
  <c r="S147" i="111"/>
  <c r="S148" i="111"/>
  <c r="S141" i="111"/>
  <c r="S146" i="111"/>
  <c r="T137" i="111"/>
  <c r="S139" i="111"/>
  <c r="T135" i="111"/>
  <c r="S135" i="111"/>
  <c r="S138" i="111"/>
  <c r="S136" i="111"/>
  <c r="T134" i="111"/>
  <c r="S137" i="111"/>
  <c r="S133" i="111"/>
  <c r="T138" i="111"/>
  <c r="F472" i="55"/>
  <c r="H473" i="55"/>
  <c r="A473" i="55" s="1"/>
  <c r="G472" i="55"/>
  <c r="G409" i="55"/>
  <c r="F409" i="55"/>
  <c r="H410" i="55"/>
  <c r="A410" i="55" s="1"/>
  <c r="H351" i="55"/>
  <c r="A351" i="55" s="1"/>
  <c r="G350" i="55"/>
  <c r="F350" i="55"/>
  <c r="G290" i="55"/>
  <c r="F290" i="55"/>
  <c r="H291" i="55"/>
  <c r="A290" i="55"/>
  <c r="H230" i="55"/>
  <c r="G229" i="55"/>
  <c r="A229" i="55"/>
  <c r="F229" i="55"/>
  <c r="H170" i="55"/>
  <c r="G169" i="55"/>
  <c r="A169" i="55"/>
  <c r="F169" i="55"/>
  <c r="G110" i="55"/>
  <c r="F110" i="55"/>
  <c r="H111" i="55"/>
  <c r="A110" i="55"/>
  <c r="T60" i="111"/>
  <c r="T39" i="111"/>
  <c r="T24" i="111"/>
  <c r="S23" i="111"/>
  <c r="T10" i="111"/>
  <c r="T7" i="111"/>
  <c r="T27" i="111"/>
  <c r="S22" i="111"/>
  <c r="T53" i="111"/>
  <c r="S8" i="111"/>
  <c r="S16" i="111"/>
  <c r="T42" i="111"/>
  <c r="T41" i="111"/>
  <c r="L52" i="61"/>
  <c r="G48" i="55"/>
  <c r="H49" i="55"/>
  <c r="A49" i="55" s="1"/>
  <c r="F48" i="55"/>
  <c r="M119" i="70"/>
  <c r="M299" i="70"/>
  <c r="M164" i="70"/>
  <c r="M74" i="70"/>
  <c r="M344" i="70"/>
  <c r="M209" i="70"/>
  <c r="M254" i="70"/>
  <c r="M29" i="70"/>
  <c r="AA5" i="13"/>
  <c r="AB41" i="13" l="1"/>
  <c r="I41" i="13"/>
  <c r="A41" i="13" s="1"/>
  <c r="AB43" i="13"/>
  <c r="I43" i="13"/>
  <c r="A43" i="13" s="1"/>
  <c r="AB49" i="13"/>
  <c r="I49" i="13"/>
  <c r="A49" i="13" s="1"/>
  <c r="L28" i="13"/>
  <c r="M28" i="13" s="1"/>
  <c r="I28" i="13" s="1"/>
  <c r="A28" i="13" s="1"/>
  <c r="M119" i="138"/>
  <c r="L10" i="13"/>
  <c r="M10" i="13" s="1"/>
  <c r="I10" i="13" s="1"/>
  <c r="A10" i="13" s="1"/>
  <c r="I22" i="13"/>
  <c r="A22" i="13" s="1"/>
  <c r="A32" i="13"/>
  <c r="I16" i="13"/>
  <c r="A16" i="13" s="1"/>
  <c r="M6" i="13"/>
  <c r="I6" i="13" s="1"/>
  <c r="A6" i="13" s="1"/>
  <c r="A26" i="13"/>
  <c r="A36" i="13"/>
  <c r="I20" i="13"/>
  <c r="A20" i="13" s="1"/>
  <c r="A30" i="13"/>
  <c r="I14" i="13"/>
  <c r="A14" i="13" s="1"/>
  <c r="A24" i="13"/>
  <c r="I8" i="13"/>
  <c r="A8" i="13" s="1"/>
  <c r="A34" i="13"/>
  <c r="I18" i="13"/>
  <c r="A18" i="13" s="1"/>
  <c r="I12" i="13"/>
  <c r="A12" i="13" s="1"/>
  <c r="A33" i="13"/>
  <c r="A29" i="13"/>
  <c r="A23" i="13"/>
  <c r="A35" i="13"/>
  <c r="A27" i="13"/>
  <c r="AB31" i="13"/>
  <c r="M19" i="13"/>
  <c r="I19" i="13" s="1"/>
  <c r="A19" i="13" s="1"/>
  <c r="M17" i="13"/>
  <c r="I17" i="13" s="1"/>
  <c r="A17" i="13" s="1"/>
  <c r="M15" i="13"/>
  <c r="I15" i="13" s="1"/>
  <c r="A15" i="13" s="1"/>
  <c r="M13" i="13"/>
  <c r="I13" i="13" s="1"/>
  <c r="A13" i="13" s="1"/>
  <c r="M11" i="13"/>
  <c r="I11" i="13" s="1"/>
  <c r="A11" i="13" s="1"/>
  <c r="M9" i="13"/>
  <c r="I9" i="13" s="1"/>
  <c r="A9" i="13" s="1"/>
  <c r="M7" i="13"/>
  <c r="I7" i="13" s="1"/>
  <c r="A7" i="13" s="1"/>
  <c r="K69" i="13"/>
  <c r="K70" i="13" s="1"/>
  <c r="K67" i="13"/>
  <c r="AB61" i="13"/>
  <c r="A61" i="13"/>
  <c r="M74" i="130"/>
  <c r="A59" i="13"/>
  <c r="M119" i="130"/>
  <c r="A60" i="13"/>
  <c r="T34" i="111"/>
  <c r="A38" i="13"/>
  <c r="L21" i="13"/>
  <c r="T28" i="111"/>
  <c r="T61" i="111"/>
  <c r="T65" i="111"/>
  <c r="T68" i="111"/>
  <c r="T32" i="111"/>
  <c r="A39" i="13"/>
  <c r="A40" i="13"/>
  <c r="S31" i="111"/>
  <c r="T56" i="111"/>
  <c r="S43" i="111"/>
  <c r="T54" i="111"/>
  <c r="T57" i="111"/>
  <c r="T29" i="111"/>
  <c r="T18" i="111"/>
  <c r="T55" i="111"/>
  <c r="T5" i="111"/>
  <c r="T45" i="111"/>
  <c r="S59" i="111"/>
  <c r="T58" i="111"/>
  <c r="T25" i="111"/>
  <c r="S63" i="111"/>
  <c r="T17" i="111"/>
  <c r="S30" i="111"/>
  <c r="T38" i="111"/>
  <c r="T9" i="111"/>
  <c r="S64" i="111"/>
  <c r="T50" i="111"/>
  <c r="S47" i="111"/>
  <c r="S46" i="111"/>
  <c r="T52" i="111"/>
  <c r="T44" i="111"/>
  <c r="S40" i="111"/>
  <c r="T33" i="111"/>
  <c r="S35" i="111"/>
  <c r="T21" i="111"/>
  <c r="W4" i="111"/>
  <c r="O4" i="111"/>
  <c r="U4" i="111"/>
  <c r="V4" i="111"/>
  <c r="T26" i="111"/>
  <c r="T13" i="111"/>
  <c r="T6" i="111"/>
  <c r="S15" i="111"/>
  <c r="T12" i="111"/>
  <c r="T20" i="111"/>
  <c r="S67" i="111"/>
  <c r="T49" i="111"/>
  <c r="S11" i="111"/>
  <c r="T66" i="111"/>
  <c r="T36" i="111"/>
  <c r="T62" i="111"/>
  <c r="T19" i="111"/>
  <c r="T37" i="111"/>
  <c r="T14" i="111"/>
  <c r="S51" i="111"/>
  <c r="T48" i="111"/>
  <c r="AB23" i="13"/>
  <c r="AB37" i="13"/>
  <c r="AB29" i="13"/>
  <c r="M389" i="70"/>
  <c r="M254" i="122"/>
  <c r="M209" i="122"/>
  <c r="M29" i="122"/>
  <c r="M299" i="122"/>
  <c r="M74" i="122"/>
  <c r="M164" i="122"/>
  <c r="M344" i="122"/>
  <c r="M74" i="119"/>
  <c r="M76" i="111"/>
  <c r="M69" i="111"/>
  <c r="M75" i="111"/>
  <c r="M70" i="111"/>
  <c r="M72" i="111"/>
  <c r="M73" i="111"/>
  <c r="M74" i="111"/>
  <c r="M71" i="111"/>
  <c r="M209" i="113"/>
  <c r="M115" i="111"/>
  <c r="R115" i="111" s="1"/>
  <c r="Q115" i="111" s="1"/>
  <c r="M110" i="111"/>
  <c r="R110" i="111" s="1"/>
  <c r="Q110" i="111" s="1"/>
  <c r="M113" i="111"/>
  <c r="R113" i="111" s="1"/>
  <c r="Q113" i="111" s="1"/>
  <c r="M112" i="111"/>
  <c r="R112" i="111" s="1"/>
  <c r="Q112" i="111" s="1"/>
  <c r="M109" i="111"/>
  <c r="R109" i="111" s="1"/>
  <c r="Q109" i="111" s="1"/>
  <c r="M116" i="111"/>
  <c r="R116" i="111" s="1"/>
  <c r="Q116" i="111" s="1"/>
  <c r="M114" i="111"/>
  <c r="R114" i="111" s="1"/>
  <c r="Q114" i="111" s="1"/>
  <c r="M111" i="111"/>
  <c r="R111" i="111" s="1"/>
  <c r="Q111" i="111" s="1"/>
  <c r="M126" i="111"/>
  <c r="M125" i="111"/>
  <c r="M127" i="111"/>
  <c r="M129" i="111"/>
  <c r="M132" i="111"/>
  <c r="M128" i="111"/>
  <c r="M130" i="111"/>
  <c r="M131" i="111"/>
  <c r="M95" i="111"/>
  <c r="M94" i="111"/>
  <c r="M98" i="111"/>
  <c r="M97" i="111"/>
  <c r="M96" i="111"/>
  <c r="M93" i="111"/>
  <c r="M99" i="111"/>
  <c r="M100" i="111"/>
  <c r="M89" i="111"/>
  <c r="M86" i="111"/>
  <c r="M87" i="111"/>
  <c r="M92" i="111"/>
  <c r="M85" i="111"/>
  <c r="M91" i="111"/>
  <c r="M90" i="111"/>
  <c r="M88" i="111"/>
  <c r="M119" i="111"/>
  <c r="M117" i="111"/>
  <c r="M124" i="111"/>
  <c r="M120" i="111"/>
  <c r="M121" i="111"/>
  <c r="M122" i="111"/>
  <c r="M123" i="111"/>
  <c r="M118" i="111"/>
  <c r="M151" i="111"/>
  <c r="R151" i="111" s="1"/>
  <c r="Q151" i="111" s="1"/>
  <c r="M152" i="111"/>
  <c r="R152" i="111" s="1"/>
  <c r="Q152" i="111" s="1"/>
  <c r="M156" i="111"/>
  <c r="R156" i="111" s="1"/>
  <c r="Q156" i="111" s="1"/>
  <c r="M150" i="111"/>
  <c r="R150" i="111" s="1"/>
  <c r="Q150" i="111" s="1"/>
  <c r="M154" i="111"/>
  <c r="R154" i="111" s="1"/>
  <c r="Q154" i="111" s="1"/>
  <c r="M153" i="111"/>
  <c r="R153" i="111" s="1"/>
  <c r="Q153" i="111" s="1"/>
  <c r="M155" i="111"/>
  <c r="R155" i="111" s="1"/>
  <c r="Q155" i="111" s="1"/>
  <c r="M149" i="111"/>
  <c r="R149" i="111" s="1"/>
  <c r="Q149" i="111" s="1"/>
  <c r="G473" i="55"/>
  <c r="F473" i="55"/>
  <c r="H474" i="55"/>
  <c r="A474" i="55" s="1"/>
  <c r="H411" i="55"/>
  <c r="A411" i="55" s="1"/>
  <c r="F410" i="55"/>
  <c r="G410" i="55"/>
  <c r="F351" i="55"/>
  <c r="G351" i="55"/>
  <c r="H352" i="55"/>
  <c r="A352" i="55" s="1"/>
  <c r="H292" i="55"/>
  <c r="F291" i="55"/>
  <c r="G291" i="55"/>
  <c r="A291" i="55"/>
  <c r="G230" i="55"/>
  <c r="F230" i="55"/>
  <c r="H231" i="55"/>
  <c r="A230" i="55"/>
  <c r="H171" i="55"/>
  <c r="G170" i="55"/>
  <c r="A170" i="55"/>
  <c r="F170" i="55"/>
  <c r="G111" i="55"/>
  <c r="H112" i="55"/>
  <c r="F111" i="55"/>
  <c r="A111" i="55"/>
  <c r="M51" i="111"/>
  <c r="M49" i="111"/>
  <c r="M47" i="111"/>
  <c r="M45" i="111"/>
  <c r="M52" i="111"/>
  <c r="M50" i="111"/>
  <c r="M48" i="111"/>
  <c r="M46" i="111"/>
  <c r="M67" i="111"/>
  <c r="M65" i="111"/>
  <c r="M63" i="111"/>
  <c r="M61" i="111"/>
  <c r="M68" i="111"/>
  <c r="M66" i="111"/>
  <c r="M64" i="111"/>
  <c r="M62" i="111"/>
  <c r="M35" i="111"/>
  <c r="M33" i="111"/>
  <c r="M31" i="111"/>
  <c r="M29" i="111"/>
  <c r="M36" i="111"/>
  <c r="M34" i="111"/>
  <c r="M32" i="111"/>
  <c r="M30" i="111"/>
  <c r="M27" i="111"/>
  <c r="M25" i="111"/>
  <c r="M23" i="111"/>
  <c r="M21" i="111"/>
  <c r="M28" i="111"/>
  <c r="M26" i="111"/>
  <c r="M24" i="111"/>
  <c r="M22" i="111"/>
  <c r="M11" i="111"/>
  <c r="M9" i="111"/>
  <c r="M7" i="111"/>
  <c r="M5" i="111"/>
  <c r="M12" i="111"/>
  <c r="M10" i="111"/>
  <c r="M8" i="111"/>
  <c r="M6" i="111"/>
  <c r="M19" i="111"/>
  <c r="M17" i="111"/>
  <c r="M15" i="111"/>
  <c r="M13" i="111"/>
  <c r="M20" i="111"/>
  <c r="M18" i="111"/>
  <c r="M16" i="111"/>
  <c r="M14" i="111"/>
  <c r="M43" i="111"/>
  <c r="M41" i="111"/>
  <c r="M39" i="111"/>
  <c r="M37" i="111"/>
  <c r="M44" i="111"/>
  <c r="M42" i="111"/>
  <c r="M40" i="111"/>
  <c r="M38" i="111"/>
  <c r="M59" i="111"/>
  <c r="M57" i="111"/>
  <c r="M55" i="111"/>
  <c r="M53" i="111"/>
  <c r="M60" i="111"/>
  <c r="M58" i="111"/>
  <c r="M56" i="111"/>
  <c r="M54" i="111"/>
  <c r="F49" i="55"/>
  <c r="G49" i="55"/>
  <c r="H50" i="55"/>
  <c r="A50" i="55" s="1"/>
  <c r="AB15" i="13" l="1"/>
  <c r="AB13" i="13"/>
  <c r="AB7" i="13"/>
  <c r="AB17" i="13"/>
  <c r="AB19" i="13"/>
  <c r="AB11" i="13"/>
  <c r="AB9" i="13"/>
  <c r="AB27" i="13"/>
  <c r="AB35" i="13"/>
  <c r="AB33" i="13"/>
  <c r="A31" i="13"/>
  <c r="A25" i="13"/>
  <c r="M21" i="13"/>
  <c r="I21" i="13" s="1"/>
  <c r="A21" i="13" s="1"/>
  <c r="M79" i="111"/>
  <c r="R79" i="111" s="1"/>
  <c r="Q79" i="111" s="1"/>
  <c r="M78" i="111"/>
  <c r="X78" i="111" s="1"/>
  <c r="M77" i="111"/>
  <c r="X77" i="111" s="1"/>
  <c r="M83" i="111"/>
  <c r="X83" i="111" s="1"/>
  <c r="M80" i="111"/>
  <c r="R80" i="111" s="1"/>
  <c r="Q80" i="111" s="1"/>
  <c r="M82" i="111"/>
  <c r="R82" i="111" s="1"/>
  <c r="Q82" i="111" s="1"/>
  <c r="M84" i="111"/>
  <c r="X84" i="111" s="1"/>
  <c r="M81" i="111"/>
  <c r="R81" i="111" s="1"/>
  <c r="Q81" i="111" s="1"/>
  <c r="AB38" i="13"/>
  <c r="M189" i="111"/>
  <c r="R189" i="111" s="1"/>
  <c r="Q189" i="111" s="1"/>
  <c r="M190" i="111"/>
  <c r="R190" i="111" s="1"/>
  <c r="Q190" i="111" s="1"/>
  <c r="M191" i="111"/>
  <c r="R191" i="111" s="1"/>
  <c r="Q191" i="111" s="1"/>
  <c r="M195" i="111"/>
  <c r="R195" i="111" s="1"/>
  <c r="Q195" i="111" s="1"/>
  <c r="M192" i="111"/>
  <c r="R192" i="111" s="1"/>
  <c r="Q192" i="111" s="1"/>
  <c r="M193" i="111"/>
  <c r="R193" i="111" s="1"/>
  <c r="Q193" i="111" s="1"/>
  <c r="M194" i="111"/>
  <c r="R194" i="111" s="1"/>
  <c r="Q194" i="111" s="1"/>
  <c r="M196" i="111"/>
  <c r="R196" i="111" s="1"/>
  <c r="Q196" i="111" s="1"/>
  <c r="M170" i="111"/>
  <c r="R170" i="111" s="1"/>
  <c r="Q170" i="111" s="1"/>
  <c r="M180" i="111"/>
  <c r="R180" i="111" s="1"/>
  <c r="Q180" i="111" s="1"/>
  <c r="M143" i="111"/>
  <c r="R143" i="111" s="1"/>
  <c r="Q143" i="111" s="1"/>
  <c r="M187" i="111"/>
  <c r="R187" i="111" s="1"/>
  <c r="Q187" i="111" s="1"/>
  <c r="M164" i="111"/>
  <c r="R164" i="111" s="1"/>
  <c r="Q164" i="111" s="1"/>
  <c r="M139" i="111"/>
  <c r="R139" i="111" s="1"/>
  <c r="Q139" i="111" s="1"/>
  <c r="S4" i="111"/>
  <c r="T4" i="111"/>
  <c r="AA38" i="13"/>
  <c r="D7" i="12" s="1"/>
  <c r="AB39" i="13"/>
  <c r="AB40" i="13"/>
  <c r="M144" i="111"/>
  <c r="R144" i="111" s="1"/>
  <c r="Q144" i="111" s="1"/>
  <c r="M147" i="111"/>
  <c r="R147" i="111" s="1"/>
  <c r="Q147" i="111" s="1"/>
  <c r="M146" i="111"/>
  <c r="R146" i="111" s="1"/>
  <c r="Q146" i="111" s="1"/>
  <c r="M148" i="111"/>
  <c r="R148" i="111" s="1"/>
  <c r="Q148" i="111" s="1"/>
  <c r="M178" i="111"/>
  <c r="R178" i="111" s="1"/>
  <c r="Q178" i="111" s="1"/>
  <c r="M157" i="111"/>
  <c r="R157" i="111" s="1"/>
  <c r="Q157" i="111" s="1"/>
  <c r="M169" i="111"/>
  <c r="R169" i="111" s="1"/>
  <c r="Q169" i="111" s="1"/>
  <c r="M135" i="111"/>
  <c r="R135" i="111" s="1"/>
  <c r="Q135" i="111" s="1"/>
  <c r="M137" i="111"/>
  <c r="R137" i="111" s="1"/>
  <c r="Q137" i="111" s="1"/>
  <c r="M138" i="111"/>
  <c r="R138" i="111" s="1"/>
  <c r="Q138" i="111" s="1"/>
  <c r="M136" i="111"/>
  <c r="R136" i="111" s="1"/>
  <c r="Q136" i="111" s="1"/>
  <c r="M186" i="111"/>
  <c r="R186" i="111" s="1"/>
  <c r="Q186" i="111" s="1"/>
  <c r="M182" i="111"/>
  <c r="R182" i="111" s="1"/>
  <c r="Q182" i="111" s="1"/>
  <c r="M134" i="111"/>
  <c r="R134" i="111" s="1"/>
  <c r="Q134" i="111" s="1"/>
  <c r="M140" i="111"/>
  <c r="R140" i="111" s="1"/>
  <c r="Q140" i="111" s="1"/>
  <c r="M185" i="111"/>
  <c r="R185" i="111" s="1"/>
  <c r="Q185" i="111" s="1"/>
  <c r="M183" i="111"/>
  <c r="R183" i="111" s="1"/>
  <c r="Q183" i="111" s="1"/>
  <c r="M181" i="111"/>
  <c r="R181" i="111" s="1"/>
  <c r="Q181" i="111" s="1"/>
  <c r="M133" i="111"/>
  <c r="R133" i="111" s="1"/>
  <c r="Q133" i="111" s="1"/>
  <c r="M188" i="111"/>
  <c r="R188" i="111" s="1"/>
  <c r="Q188" i="111" s="1"/>
  <c r="M184" i="111"/>
  <c r="R184" i="111" s="1"/>
  <c r="Q184" i="111" s="1"/>
  <c r="M179" i="111"/>
  <c r="R179" i="111" s="1"/>
  <c r="Q179" i="111" s="1"/>
  <c r="M166" i="111"/>
  <c r="R166" i="111" s="1"/>
  <c r="Q166" i="111" s="1"/>
  <c r="M142" i="111"/>
  <c r="R142" i="111" s="1"/>
  <c r="Q142" i="111" s="1"/>
  <c r="M177" i="111"/>
  <c r="R177" i="111" s="1"/>
  <c r="Q177" i="111" s="1"/>
  <c r="M158" i="111"/>
  <c r="R158" i="111" s="1"/>
  <c r="Q158" i="111" s="1"/>
  <c r="M171" i="111"/>
  <c r="R171" i="111" s="1"/>
  <c r="Q171" i="111" s="1"/>
  <c r="M162" i="111"/>
  <c r="R162" i="111" s="1"/>
  <c r="Q162" i="111" s="1"/>
  <c r="M160" i="111"/>
  <c r="R160" i="111" s="1"/>
  <c r="Q160" i="111" s="1"/>
  <c r="M176" i="111"/>
  <c r="R176" i="111" s="1"/>
  <c r="Q176" i="111" s="1"/>
  <c r="M163" i="111"/>
  <c r="R163" i="111" s="1"/>
  <c r="Q163" i="111" s="1"/>
  <c r="M165" i="111"/>
  <c r="R165" i="111" s="1"/>
  <c r="Q165" i="111" s="1"/>
  <c r="M175" i="111"/>
  <c r="R175" i="111" s="1"/>
  <c r="Q175" i="111" s="1"/>
  <c r="M167" i="111"/>
  <c r="R167" i="111" s="1"/>
  <c r="Q167" i="111" s="1"/>
  <c r="M141" i="111"/>
  <c r="R141" i="111" s="1"/>
  <c r="Q141" i="111" s="1"/>
  <c r="M174" i="111"/>
  <c r="R174" i="111" s="1"/>
  <c r="Q174" i="111" s="1"/>
  <c r="M159" i="111"/>
  <c r="R159" i="111" s="1"/>
  <c r="Q159" i="111" s="1"/>
  <c r="M172" i="111"/>
  <c r="R172" i="111" s="1"/>
  <c r="Q172" i="111" s="1"/>
  <c r="M145" i="111"/>
  <c r="R145" i="111" s="1"/>
  <c r="Q145" i="111" s="1"/>
  <c r="M173" i="111"/>
  <c r="R173" i="111" s="1"/>
  <c r="Q173" i="111" s="1"/>
  <c r="M161" i="111"/>
  <c r="R161" i="111" s="1"/>
  <c r="Q161" i="111" s="1"/>
  <c r="M168" i="111"/>
  <c r="R168" i="111" s="1"/>
  <c r="Q168" i="111" s="1"/>
  <c r="R69" i="111"/>
  <c r="Q69" i="111" s="1"/>
  <c r="X69" i="111"/>
  <c r="R90" i="111"/>
  <c r="Q90" i="111" s="1"/>
  <c r="X90" i="111"/>
  <c r="R70" i="111"/>
  <c r="Q70" i="111" s="1"/>
  <c r="X70" i="111"/>
  <c r="R91" i="111"/>
  <c r="Q91" i="111" s="1"/>
  <c r="X91" i="111"/>
  <c r="M107" i="111"/>
  <c r="X107" i="111" s="1"/>
  <c r="M104" i="111"/>
  <c r="R104" i="111" s="1"/>
  <c r="Q104" i="111" s="1"/>
  <c r="M105" i="111"/>
  <c r="R105" i="111" s="1"/>
  <c r="Q105" i="111" s="1"/>
  <c r="M103" i="111"/>
  <c r="R103" i="111" s="1"/>
  <c r="Q103" i="111" s="1"/>
  <c r="M108" i="111"/>
  <c r="R108" i="111" s="1"/>
  <c r="Q108" i="111" s="1"/>
  <c r="M102" i="111"/>
  <c r="R102" i="111" s="1"/>
  <c r="Q102" i="111" s="1"/>
  <c r="M106" i="111"/>
  <c r="R106" i="111" s="1"/>
  <c r="Q106" i="111" s="1"/>
  <c r="M101" i="111"/>
  <c r="R75" i="111"/>
  <c r="Q75" i="111" s="1"/>
  <c r="X75" i="111"/>
  <c r="R74" i="111"/>
  <c r="Q74" i="111" s="1"/>
  <c r="X74" i="111"/>
  <c r="R87" i="111"/>
  <c r="Q87" i="111" s="1"/>
  <c r="X87" i="111"/>
  <c r="R71" i="111"/>
  <c r="Q71" i="111" s="1"/>
  <c r="X71" i="111"/>
  <c r="R92" i="111"/>
  <c r="Q92" i="111" s="1"/>
  <c r="X92" i="111"/>
  <c r="R86" i="111"/>
  <c r="Q86" i="111" s="1"/>
  <c r="X86" i="111"/>
  <c r="R73" i="111"/>
  <c r="Q73" i="111" s="1"/>
  <c r="X73" i="111"/>
  <c r="R85" i="111"/>
  <c r="Q85" i="111" s="1"/>
  <c r="X85" i="111"/>
  <c r="R76" i="111"/>
  <c r="Q76" i="111" s="1"/>
  <c r="X76" i="111"/>
  <c r="R88" i="111"/>
  <c r="Q88" i="111" s="1"/>
  <c r="X88" i="111"/>
  <c r="R89" i="111"/>
  <c r="Q89" i="111" s="1"/>
  <c r="X89" i="111"/>
  <c r="R72" i="111"/>
  <c r="Q72" i="111" s="1"/>
  <c r="X72" i="111"/>
  <c r="X154" i="111"/>
  <c r="X155" i="111"/>
  <c r="X152" i="111"/>
  <c r="X156" i="111"/>
  <c r="X150" i="111"/>
  <c r="X153" i="111"/>
  <c r="X151" i="111"/>
  <c r="X149" i="111"/>
  <c r="R98" i="111"/>
  <c r="Q98" i="111" s="1"/>
  <c r="X98" i="111"/>
  <c r="R99" i="111"/>
  <c r="Q99" i="111" s="1"/>
  <c r="X99" i="111"/>
  <c r="R97" i="111"/>
  <c r="Q97" i="111" s="1"/>
  <c r="X97" i="111"/>
  <c r="R93" i="111"/>
  <c r="Q93" i="111" s="1"/>
  <c r="X93" i="111"/>
  <c r="R100" i="111"/>
  <c r="Q100" i="111" s="1"/>
  <c r="X100" i="111"/>
  <c r="R94" i="111"/>
  <c r="Q94" i="111" s="1"/>
  <c r="X94" i="111"/>
  <c r="R96" i="111"/>
  <c r="Q96" i="111" s="1"/>
  <c r="X96" i="111"/>
  <c r="R95" i="111"/>
  <c r="Q95" i="111" s="1"/>
  <c r="X95" i="111"/>
  <c r="X111" i="111"/>
  <c r="X112" i="111"/>
  <c r="X110" i="111"/>
  <c r="X114" i="111"/>
  <c r="X113" i="111"/>
  <c r="X109" i="111"/>
  <c r="X115" i="111"/>
  <c r="X116" i="111"/>
  <c r="R120" i="111"/>
  <c r="Q120" i="111" s="1"/>
  <c r="X120" i="111"/>
  <c r="R123" i="111"/>
  <c r="Q123" i="111" s="1"/>
  <c r="X123" i="111"/>
  <c r="R118" i="111"/>
  <c r="Q118" i="111" s="1"/>
  <c r="X118" i="111"/>
  <c r="R119" i="111"/>
  <c r="Q119" i="111" s="1"/>
  <c r="X119" i="111"/>
  <c r="R124" i="111"/>
  <c r="Q124" i="111" s="1"/>
  <c r="X124" i="111"/>
  <c r="R122" i="111"/>
  <c r="Q122" i="111" s="1"/>
  <c r="X122" i="111"/>
  <c r="R121" i="111"/>
  <c r="Q121" i="111" s="1"/>
  <c r="X121" i="111"/>
  <c r="R117" i="111"/>
  <c r="Q117" i="111" s="1"/>
  <c r="X117" i="111"/>
  <c r="R130" i="111"/>
  <c r="Q130" i="111" s="1"/>
  <c r="X130" i="111"/>
  <c r="R127" i="111"/>
  <c r="Q127" i="111" s="1"/>
  <c r="X127" i="111"/>
  <c r="R129" i="111"/>
  <c r="Q129" i="111" s="1"/>
  <c r="X129" i="111"/>
  <c r="R132" i="111"/>
  <c r="Q132" i="111" s="1"/>
  <c r="X132" i="111"/>
  <c r="R131" i="111"/>
  <c r="Q131" i="111" s="1"/>
  <c r="X131" i="111"/>
  <c r="R126" i="111"/>
  <c r="Q126" i="111" s="1"/>
  <c r="X126" i="111"/>
  <c r="R125" i="111"/>
  <c r="Q125" i="111" s="1"/>
  <c r="X125" i="111"/>
  <c r="R128" i="111"/>
  <c r="Q128" i="111" s="1"/>
  <c r="X128" i="111"/>
  <c r="F474" i="55"/>
  <c r="H475" i="55"/>
  <c r="A475" i="55" s="1"/>
  <c r="G474" i="55"/>
  <c r="G411" i="55"/>
  <c r="H412" i="55"/>
  <c r="A412" i="55" s="1"/>
  <c r="F411" i="55"/>
  <c r="H353" i="55"/>
  <c r="A353" i="55" s="1"/>
  <c r="G352" i="55"/>
  <c r="F352" i="55"/>
  <c r="G292" i="55"/>
  <c r="H293" i="55"/>
  <c r="F292" i="55"/>
  <c r="A292" i="55"/>
  <c r="F231" i="55"/>
  <c r="H232" i="55"/>
  <c r="A231" i="55"/>
  <c r="G231" i="55"/>
  <c r="H172" i="55"/>
  <c r="F171" i="55"/>
  <c r="G171" i="55"/>
  <c r="A171" i="55"/>
  <c r="F112" i="55"/>
  <c r="G112" i="55"/>
  <c r="A112" i="55"/>
  <c r="H113" i="55"/>
  <c r="R53" i="111"/>
  <c r="Q53" i="111" s="1"/>
  <c r="X53" i="111"/>
  <c r="R38" i="111"/>
  <c r="Q38" i="111" s="1"/>
  <c r="X38" i="111"/>
  <c r="R37" i="111"/>
  <c r="Q37" i="111" s="1"/>
  <c r="X37" i="111"/>
  <c r="R14" i="111"/>
  <c r="Q14" i="111" s="1"/>
  <c r="X14" i="111"/>
  <c r="R13" i="111"/>
  <c r="Q13" i="111" s="1"/>
  <c r="X13" i="111"/>
  <c r="R6" i="111"/>
  <c r="Q6" i="111" s="1"/>
  <c r="X6" i="111"/>
  <c r="R5" i="111"/>
  <c r="X5" i="111"/>
  <c r="R22" i="111"/>
  <c r="Q22" i="111" s="1"/>
  <c r="X22" i="111"/>
  <c r="R21" i="111"/>
  <c r="Q21" i="111" s="1"/>
  <c r="X21" i="111"/>
  <c r="R30" i="111"/>
  <c r="Q30" i="111" s="1"/>
  <c r="X30" i="111"/>
  <c r="R29" i="111"/>
  <c r="Q29" i="111" s="1"/>
  <c r="X29" i="111"/>
  <c r="R62" i="111"/>
  <c r="Q62" i="111" s="1"/>
  <c r="X62" i="111"/>
  <c r="R61" i="111"/>
  <c r="Q61" i="111" s="1"/>
  <c r="X61" i="111"/>
  <c r="R46" i="111"/>
  <c r="Q46" i="111" s="1"/>
  <c r="X46" i="111"/>
  <c r="R45" i="111"/>
  <c r="Q45" i="111" s="1"/>
  <c r="X45" i="111"/>
  <c r="R60" i="111"/>
  <c r="Q60" i="111" s="1"/>
  <c r="X60" i="111"/>
  <c r="R59" i="111"/>
  <c r="Q59" i="111" s="1"/>
  <c r="X59" i="111"/>
  <c r="R44" i="111"/>
  <c r="Q44" i="111" s="1"/>
  <c r="X44" i="111"/>
  <c r="R43" i="111"/>
  <c r="Q43" i="111" s="1"/>
  <c r="X43" i="111"/>
  <c r="R20" i="111"/>
  <c r="Q20" i="111" s="1"/>
  <c r="X20" i="111"/>
  <c r="R19" i="111"/>
  <c r="Q19" i="111" s="1"/>
  <c r="X19" i="111"/>
  <c r="R12" i="111"/>
  <c r="Q12" i="111" s="1"/>
  <c r="X12" i="111"/>
  <c r="R11" i="111"/>
  <c r="Q11" i="111" s="1"/>
  <c r="X11" i="111"/>
  <c r="R28" i="111"/>
  <c r="Q28" i="111" s="1"/>
  <c r="X28" i="111"/>
  <c r="R27" i="111"/>
  <c r="Q27" i="111" s="1"/>
  <c r="X27" i="111"/>
  <c r="R36" i="111"/>
  <c r="Q36" i="111" s="1"/>
  <c r="X36" i="111"/>
  <c r="R35" i="111"/>
  <c r="Q35" i="111" s="1"/>
  <c r="X35" i="111"/>
  <c r="R68" i="111"/>
  <c r="Q68" i="111" s="1"/>
  <c r="X68" i="111"/>
  <c r="R67" i="111"/>
  <c r="Q67" i="111" s="1"/>
  <c r="X67" i="111"/>
  <c r="R52" i="111"/>
  <c r="Q52" i="111" s="1"/>
  <c r="X52" i="111"/>
  <c r="R51" i="111"/>
  <c r="Q51" i="111" s="1"/>
  <c r="X51" i="111"/>
  <c r="R42" i="111"/>
  <c r="Q42" i="111" s="1"/>
  <c r="X42" i="111"/>
  <c r="R58" i="111"/>
  <c r="Q58" i="111" s="1"/>
  <c r="X58" i="111"/>
  <c r="R57" i="111"/>
  <c r="Q57" i="111" s="1"/>
  <c r="X57" i="111"/>
  <c r="R41" i="111"/>
  <c r="Q41" i="111" s="1"/>
  <c r="X41" i="111"/>
  <c r="R18" i="111"/>
  <c r="Q18" i="111" s="1"/>
  <c r="X18" i="111"/>
  <c r="R17" i="111"/>
  <c r="Q17" i="111" s="1"/>
  <c r="X17" i="111"/>
  <c r="R10" i="111"/>
  <c r="Q10" i="111" s="1"/>
  <c r="X10" i="111"/>
  <c r="R9" i="111"/>
  <c r="Q9" i="111" s="1"/>
  <c r="X9" i="111"/>
  <c r="R26" i="111"/>
  <c r="Q26" i="111" s="1"/>
  <c r="X26" i="111"/>
  <c r="R25" i="111"/>
  <c r="Q25" i="111" s="1"/>
  <c r="X25" i="111"/>
  <c r="R34" i="111"/>
  <c r="Q34" i="111" s="1"/>
  <c r="X34" i="111"/>
  <c r="R33" i="111"/>
  <c r="Q33" i="111" s="1"/>
  <c r="X33" i="111"/>
  <c r="R66" i="111"/>
  <c r="Q66" i="111" s="1"/>
  <c r="X66" i="111"/>
  <c r="R65" i="111"/>
  <c r="Q65" i="111" s="1"/>
  <c r="X65" i="111"/>
  <c r="R50" i="111"/>
  <c r="Q50" i="111" s="1"/>
  <c r="X50" i="111"/>
  <c r="R49" i="111"/>
  <c r="Q49" i="111" s="1"/>
  <c r="X49" i="111"/>
  <c r="R56" i="111"/>
  <c r="Q56" i="111" s="1"/>
  <c r="X56" i="111"/>
  <c r="R55" i="111"/>
  <c r="Q55" i="111" s="1"/>
  <c r="X55" i="111"/>
  <c r="R40" i="111"/>
  <c r="Q40" i="111" s="1"/>
  <c r="X40" i="111"/>
  <c r="R39" i="111"/>
  <c r="Q39" i="111" s="1"/>
  <c r="X39" i="111"/>
  <c r="R16" i="111"/>
  <c r="Q16" i="111" s="1"/>
  <c r="X16" i="111"/>
  <c r="R15" i="111"/>
  <c r="Q15" i="111" s="1"/>
  <c r="X15" i="111"/>
  <c r="R8" i="111"/>
  <c r="Q8" i="111" s="1"/>
  <c r="X8" i="111"/>
  <c r="R7" i="111"/>
  <c r="Q7" i="111" s="1"/>
  <c r="X7" i="111"/>
  <c r="R24" i="111"/>
  <c r="Q24" i="111" s="1"/>
  <c r="X24" i="111"/>
  <c r="R23" i="111"/>
  <c r="Q23" i="111" s="1"/>
  <c r="X23" i="111"/>
  <c r="R32" i="111"/>
  <c r="Q32" i="111" s="1"/>
  <c r="X32" i="111"/>
  <c r="R31" i="111"/>
  <c r="Q31" i="111" s="1"/>
  <c r="X31" i="111"/>
  <c r="R64" i="111"/>
  <c r="Q64" i="111" s="1"/>
  <c r="X64" i="111"/>
  <c r="R63" i="111"/>
  <c r="Q63" i="111" s="1"/>
  <c r="X63" i="111"/>
  <c r="R48" i="111"/>
  <c r="Q48" i="111" s="1"/>
  <c r="X48" i="111"/>
  <c r="R47" i="111"/>
  <c r="Q47" i="111" s="1"/>
  <c r="X47" i="111"/>
  <c r="R54" i="111"/>
  <c r="Q54" i="111" s="1"/>
  <c r="X54" i="111"/>
  <c r="G50" i="55"/>
  <c r="H51" i="55"/>
  <c r="A51" i="55" s="1"/>
  <c r="F50" i="55"/>
  <c r="D15" i="12" l="1"/>
  <c r="D15" i="39" s="1"/>
  <c r="D13" i="12"/>
  <c r="D14" i="12" s="1"/>
  <c r="D14" i="39" s="1"/>
  <c r="AB21" i="13"/>
  <c r="AB25" i="13"/>
  <c r="R78" i="111"/>
  <c r="Q78" i="111" s="1"/>
  <c r="Y78" i="111" s="1"/>
  <c r="Z78" i="111" s="1"/>
  <c r="AA78" i="111" s="1"/>
  <c r="AB78" i="111" s="1"/>
  <c r="R83" i="111"/>
  <c r="Q83" i="111" s="1"/>
  <c r="Y83" i="111" s="1"/>
  <c r="Z83" i="111" s="1"/>
  <c r="AA83" i="111" s="1"/>
  <c r="AB83" i="111" s="1"/>
  <c r="X79" i="111"/>
  <c r="Y79" i="111" s="1"/>
  <c r="Z79" i="111" s="1"/>
  <c r="AA79" i="111" s="1"/>
  <c r="AB79" i="111" s="1"/>
  <c r="R77" i="111"/>
  <c r="Q77" i="111" s="1"/>
  <c r="Y77" i="111" s="1"/>
  <c r="Z77" i="111" s="1"/>
  <c r="AA77" i="111" s="1"/>
  <c r="AB77" i="111" s="1"/>
  <c r="X80" i="111"/>
  <c r="Y80" i="111" s="1"/>
  <c r="Z80" i="111" s="1"/>
  <c r="AA80" i="111" s="1"/>
  <c r="AB80" i="111" s="1"/>
  <c r="R84" i="111"/>
  <c r="Q84" i="111" s="1"/>
  <c r="Y84" i="111" s="1"/>
  <c r="Z84" i="111" s="1"/>
  <c r="AA84" i="111" s="1"/>
  <c r="AB84" i="111" s="1"/>
  <c r="X82" i="111"/>
  <c r="Y82" i="111" s="1"/>
  <c r="Z82" i="111" s="1"/>
  <c r="AA82" i="111" s="1"/>
  <c r="AB82" i="111" s="1"/>
  <c r="X190" i="111"/>
  <c r="Y190" i="111" s="1"/>
  <c r="Z190" i="111" s="1"/>
  <c r="AA190" i="111" s="1"/>
  <c r="AB190" i="111" s="1"/>
  <c r="X81" i="111"/>
  <c r="Y81" i="111" s="1"/>
  <c r="Z81" i="111" s="1"/>
  <c r="AA81" i="111" s="1"/>
  <c r="AB81" i="111" s="1"/>
  <c r="X139" i="111"/>
  <c r="Y139" i="111" s="1"/>
  <c r="Z139" i="111" s="1"/>
  <c r="AA139" i="111" s="1"/>
  <c r="AB139" i="111" s="1"/>
  <c r="X196" i="111"/>
  <c r="Y196" i="111" s="1"/>
  <c r="Z196" i="111" s="1"/>
  <c r="AA196" i="111" s="1"/>
  <c r="AB196" i="111" s="1"/>
  <c r="X189" i="111"/>
  <c r="Y189" i="111" s="1"/>
  <c r="Z189" i="111" s="1"/>
  <c r="AA189" i="111" s="1"/>
  <c r="AB189" i="111" s="1"/>
  <c r="X195" i="111"/>
  <c r="Y195" i="111" s="1"/>
  <c r="Z195" i="111" s="1"/>
  <c r="AA195" i="111" s="1"/>
  <c r="AB195" i="111" s="1"/>
  <c r="X191" i="111"/>
  <c r="Y191" i="111" s="1"/>
  <c r="Z191" i="111" s="1"/>
  <c r="AA191" i="111" s="1"/>
  <c r="AB191" i="111" s="1"/>
  <c r="X180" i="111"/>
  <c r="Y180" i="111" s="1"/>
  <c r="Z180" i="111" s="1"/>
  <c r="AA180" i="111" s="1"/>
  <c r="AB180" i="111" s="1"/>
  <c r="X193" i="111"/>
  <c r="Y193" i="111" s="1"/>
  <c r="Z193" i="111" s="1"/>
  <c r="AA193" i="111" s="1"/>
  <c r="AB193" i="111" s="1"/>
  <c r="X170" i="111"/>
  <c r="Y170" i="111" s="1"/>
  <c r="Z170" i="111" s="1"/>
  <c r="AA170" i="111" s="1"/>
  <c r="AB170" i="111" s="1"/>
  <c r="X192" i="111"/>
  <c r="Y192" i="111" s="1"/>
  <c r="Z192" i="111" s="1"/>
  <c r="AA192" i="111" s="1"/>
  <c r="AB192" i="111" s="1"/>
  <c r="X194" i="111"/>
  <c r="Y194" i="111" s="1"/>
  <c r="Z194" i="111" s="1"/>
  <c r="AA194" i="111" s="1"/>
  <c r="AB194" i="111" s="1"/>
  <c r="X187" i="111"/>
  <c r="Y187" i="111" s="1"/>
  <c r="Z187" i="111" s="1"/>
  <c r="AA187" i="111" s="1"/>
  <c r="AB187" i="111" s="1"/>
  <c r="X143" i="111"/>
  <c r="Y143" i="111" s="1"/>
  <c r="Z143" i="111" s="1"/>
  <c r="AA143" i="111" s="1"/>
  <c r="AB143" i="111" s="1"/>
  <c r="X164" i="111"/>
  <c r="Y164" i="111" s="1"/>
  <c r="Z164" i="111" s="1"/>
  <c r="AA164" i="111" s="1"/>
  <c r="AB164" i="111" s="1"/>
  <c r="M65" i="13"/>
  <c r="M67" i="13" s="1"/>
  <c r="D7" i="39"/>
  <c r="D8" i="12"/>
  <c r="D9" i="12" s="1"/>
  <c r="X146" i="111"/>
  <c r="Y146" i="111" s="1"/>
  <c r="Z146" i="111" s="1"/>
  <c r="AA146" i="111" s="1"/>
  <c r="AB146" i="111" s="1"/>
  <c r="X169" i="111"/>
  <c r="Y169" i="111" s="1"/>
  <c r="Z169" i="111" s="1"/>
  <c r="AA169" i="111" s="1"/>
  <c r="AB169" i="111" s="1"/>
  <c r="X147" i="111"/>
  <c r="Y147" i="111" s="1"/>
  <c r="Z147" i="111" s="1"/>
  <c r="AA147" i="111" s="1"/>
  <c r="AB147" i="111" s="1"/>
  <c r="X144" i="111"/>
  <c r="Y144" i="111" s="1"/>
  <c r="Z144" i="111" s="1"/>
  <c r="AA144" i="111" s="1"/>
  <c r="AB144" i="111" s="1"/>
  <c r="X140" i="111"/>
  <c r="Y140" i="111" s="1"/>
  <c r="Z140" i="111" s="1"/>
  <c r="AA140" i="111" s="1"/>
  <c r="AB140" i="111" s="1"/>
  <c r="X148" i="111"/>
  <c r="Y148" i="111" s="1"/>
  <c r="Z148" i="111" s="1"/>
  <c r="AA148" i="111" s="1"/>
  <c r="AB148" i="111" s="1"/>
  <c r="X178" i="111"/>
  <c r="Y178" i="111" s="1"/>
  <c r="Z178" i="111" s="1"/>
  <c r="AA178" i="111" s="1"/>
  <c r="AB178" i="111" s="1"/>
  <c r="X157" i="111"/>
  <c r="Y157" i="111" s="1"/>
  <c r="Z157" i="111" s="1"/>
  <c r="AA157" i="111" s="1"/>
  <c r="AB157" i="111" s="1"/>
  <c r="X161" i="111"/>
  <c r="Y161" i="111" s="1"/>
  <c r="Z161" i="111" s="1"/>
  <c r="AA161" i="111" s="1"/>
  <c r="AB161" i="111" s="1"/>
  <c r="X141" i="111"/>
  <c r="Y141" i="111" s="1"/>
  <c r="Z141" i="111" s="1"/>
  <c r="AA141" i="111" s="1"/>
  <c r="AB141" i="111" s="1"/>
  <c r="X135" i="111"/>
  <c r="Y135" i="111" s="1"/>
  <c r="Z135" i="111" s="1"/>
  <c r="AA135" i="111" s="1"/>
  <c r="AB135" i="111" s="1"/>
  <c r="X136" i="111"/>
  <c r="Y136" i="111" s="1"/>
  <c r="Z136" i="111" s="1"/>
  <c r="AA136" i="111" s="1"/>
  <c r="AB136" i="111" s="1"/>
  <c r="X138" i="111"/>
  <c r="Y138" i="111" s="1"/>
  <c r="Z138" i="111" s="1"/>
  <c r="AA138" i="111" s="1"/>
  <c r="AB138" i="111" s="1"/>
  <c r="X137" i="111"/>
  <c r="Y137" i="111" s="1"/>
  <c r="Z137" i="111" s="1"/>
  <c r="AA137" i="111" s="1"/>
  <c r="AB137" i="111" s="1"/>
  <c r="X186" i="111"/>
  <c r="Y186" i="111" s="1"/>
  <c r="Z186" i="111" s="1"/>
  <c r="AA186" i="111" s="1"/>
  <c r="AB186" i="111" s="1"/>
  <c r="X182" i="111"/>
  <c r="Y182" i="111" s="1"/>
  <c r="Z182" i="111" s="1"/>
  <c r="AA182" i="111" s="1"/>
  <c r="AB182" i="111" s="1"/>
  <c r="X159" i="111"/>
  <c r="Y159" i="111" s="1"/>
  <c r="Z159" i="111" s="1"/>
  <c r="AA159" i="111" s="1"/>
  <c r="AB159" i="111" s="1"/>
  <c r="X166" i="111"/>
  <c r="Y166" i="111" s="1"/>
  <c r="Z166" i="111" s="1"/>
  <c r="AA166" i="111" s="1"/>
  <c r="AB166" i="111" s="1"/>
  <c r="X134" i="111"/>
  <c r="Y134" i="111" s="1"/>
  <c r="Z134" i="111" s="1"/>
  <c r="AA134" i="111" s="1"/>
  <c r="AB134" i="111" s="1"/>
  <c r="X173" i="111"/>
  <c r="Y173" i="111" s="1"/>
  <c r="Z173" i="111" s="1"/>
  <c r="AA173" i="111" s="1"/>
  <c r="AB173" i="111" s="1"/>
  <c r="X158" i="111"/>
  <c r="Y158" i="111" s="1"/>
  <c r="Z158" i="111" s="1"/>
  <c r="AA158" i="111" s="1"/>
  <c r="AB158" i="111" s="1"/>
  <c r="X185" i="111"/>
  <c r="Y185" i="111" s="1"/>
  <c r="Z185" i="111" s="1"/>
  <c r="AA185" i="111" s="1"/>
  <c r="AB185" i="111" s="1"/>
  <c r="X174" i="111"/>
  <c r="Y174" i="111" s="1"/>
  <c r="Z174" i="111" s="1"/>
  <c r="AA174" i="111" s="1"/>
  <c r="AB174" i="111" s="1"/>
  <c r="X168" i="111"/>
  <c r="Y168" i="111" s="1"/>
  <c r="Z168" i="111" s="1"/>
  <c r="AA168" i="111" s="1"/>
  <c r="AB168" i="111" s="1"/>
  <c r="X184" i="111"/>
  <c r="Y184" i="111" s="1"/>
  <c r="Z184" i="111" s="1"/>
  <c r="AA184" i="111" s="1"/>
  <c r="AB184" i="111" s="1"/>
  <c r="X165" i="111"/>
  <c r="Y165" i="111" s="1"/>
  <c r="Z165" i="111" s="1"/>
  <c r="AA165" i="111" s="1"/>
  <c r="AB165" i="111" s="1"/>
  <c r="X183" i="111"/>
  <c r="Y183" i="111" s="1"/>
  <c r="Z183" i="111" s="1"/>
  <c r="AA183" i="111" s="1"/>
  <c r="AB183" i="111" s="1"/>
  <c r="X181" i="111"/>
  <c r="Y181" i="111" s="1"/>
  <c r="Z181" i="111" s="1"/>
  <c r="AA181" i="111" s="1"/>
  <c r="AB181" i="111" s="1"/>
  <c r="X133" i="111"/>
  <c r="Y133" i="111" s="1"/>
  <c r="Z133" i="111" s="1"/>
  <c r="AA133" i="111" s="1"/>
  <c r="AB133" i="111" s="1"/>
  <c r="X188" i="111"/>
  <c r="Y188" i="111" s="1"/>
  <c r="Z188" i="111" s="1"/>
  <c r="AA188" i="111" s="1"/>
  <c r="AB188" i="111" s="1"/>
  <c r="X176" i="111"/>
  <c r="Y176" i="111" s="1"/>
  <c r="Z176" i="111" s="1"/>
  <c r="AA176" i="111" s="1"/>
  <c r="AB176" i="111" s="1"/>
  <c r="X171" i="111"/>
  <c r="Y171" i="111" s="1"/>
  <c r="Z171" i="111" s="1"/>
  <c r="AA171" i="111" s="1"/>
  <c r="AB171" i="111" s="1"/>
  <c r="X163" i="111"/>
  <c r="Y163" i="111" s="1"/>
  <c r="Z163" i="111" s="1"/>
  <c r="AA163" i="111" s="1"/>
  <c r="AB163" i="111" s="1"/>
  <c r="X160" i="111"/>
  <c r="Y160" i="111" s="1"/>
  <c r="Z160" i="111" s="1"/>
  <c r="AA160" i="111" s="1"/>
  <c r="AB160" i="111" s="1"/>
  <c r="X167" i="111"/>
  <c r="Y167" i="111" s="1"/>
  <c r="Z167" i="111" s="1"/>
  <c r="AA167" i="111" s="1"/>
  <c r="AB167" i="111" s="1"/>
  <c r="X179" i="111"/>
  <c r="Y179" i="111" s="1"/>
  <c r="Z179" i="111" s="1"/>
  <c r="AA179" i="111" s="1"/>
  <c r="AB179" i="111" s="1"/>
  <c r="X162" i="111"/>
  <c r="Y162" i="111" s="1"/>
  <c r="Z162" i="111" s="1"/>
  <c r="AA162" i="111" s="1"/>
  <c r="AB162" i="111" s="1"/>
  <c r="X177" i="111"/>
  <c r="Y177" i="111" s="1"/>
  <c r="Z177" i="111" s="1"/>
  <c r="AA177" i="111" s="1"/>
  <c r="AB177" i="111" s="1"/>
  <c r="X145" i="111"/>
  <c r="Y145" i="111" s="1"/>
  <c r="Z145" i="111" s="1"/>
  <c r="AA145" i="111" s="1"/>
  <c r="AB145" i="111" s="1"/>
  <c r="X175" i="111"/>
  <c r="Y175" i="111" s="1"/>
  <c r="Z175" i="111" s="1"/>
  <c r="AA175" i="111" s="1"/>
  <c r="AB175" i="111" s="1"/>
  <c r="X172" i="111"/>
  <c r="Y172" i="111" s="1"/>
  <c r="Z172" i="111" s="1"/>
  <c r="AA172" i="111" s="1"/>
  <c r="AB172" i="111" s="1"/>
  <c r="X142" i="111"/>
  <c r="Y142" i="111" s="1"/>
  <c r="Z142" i="111" s="1"/>
  <c r="AA142" i="111" s="1"/>
  <c r="AB142" i="111" s="1"/>
  <c r="R107" i="111"/>
  <c r="Q107" i="111" s="1"/>
  <c r="Y107" i="111" s="1"/>
  <c r="Z107" i="111" s="1"/>
  <c r="AA107" i="111" s="1"/>
  <c r="AB107" i="111" s="1"/>
  <c r="X103" i="111"/>
  <c r="Y103" i="111" s="1"/>
  <c r="Z103" i="111" s="1"/>
  <c r="AA103" i="111" s="1"/>
  <c r="AB103" i="111" s="1"/>
  <c r="X105" i="111"/>
  <c r="Y105" i="111" s="1"/>
  <c r="Z105" i="111" s="1"/>
  <c r="AA105" i="111" s="1"/>
  <c r="AB105" i="111" s="1"/>
  <c r="X108" i="111"/>
  <c r="Y108" i="111" s="1"/>
  <c r="Z108" i="111" s="1"/>
  <c r="AA108" i="111" s="1"/>
  <c r="AB108" i="111" s="1"/>
  <c r="X102" i="111"/>
  <c r="Y102" i="111" s="1"/>
  <c r="Z102" i="111" s="1"/>
  <c r="AA102" i="111" s="1"/>
  <c r="AB102" i="111" s="1"/>
  <c r="X106" i="111"/>
  <c r="Y106" i="111" s="1"/>
  <c r="Z106" i="111" s="1"/>
  <c r="AA106" i="111" s="1"/>
  <c r="AB106" i="111" s="1"/>
  <c r="M4" i="111"/>
  <c r="X104" i="111"/>
  <c r="Y104" i="111" s="1"/>
  <c r="Z104" i="111" s="1"/>
  <c r="AA104" i="111" s="1"/>
  <c r="AB104" i="111" s="1"/>
  <c r="X101" i="111"/>
  <c r="R101" i="111"/>
  <c r="Q101" i="111" s="1"/>
  <c r="Y72" i="111"/>
  <c r="Z72" i="111" s="1"/>
  <c r="AA72" i="111" s="1"/>
  <c r="AB72" i="111" s="1"/>
  <c r="Y76" i="111"/>
  <c r="Z76" i="111" s="1"/>
  <c r="AA76" i="111" s="1"/>
  <c r="AB76" i="111" s="1"/>
  <c r="Y71" i="111"/>
  <c r="Z71" i="111" s="1"/>
  <c r="AA71" i="111" s="1"/>
  <c r="AB71" i="111" s="1"/>
  <c r="Y74" i="111"/>
  <c r="Z74" i="111" s="1"/>
  <c r="AA74" i="111" s="1"/>
  <c r="AB74" i="111" s="1"/>
  <c r="Y89" i="111"/>
  <c r="Z89" i="111" s="1"/>
  <c r="AA89" i="111" s="1"/>
  <c r="AB89" i="111" s="1"/>
  <c r="Y91" i="111"/>
  <c r="Z91" i="111" s="1"/>
  <c r="AA91" i="111" s="1"/>
  <c r="AB91" i="111" s="1"/>
  <c r="Y90" i="111"/>
  <c r="Z90" i="111" s="1"/>
  <c r="AA90" i="111" s="1"/>
  <c r="AB90" i="111" s="1"/>
  <c r="Y88" i="111"/>
  <c r="Z88" i="111" s="1"/>
  <c r="AA88" i="111" s="1"/>
  <c r="AB88" i="111" s="1"/>
  <c r="Y85" i="111"/>
  <c r="Z85" i="111" s="1"/>
  <c r="AA85" i="111" s="1"/>
  <c r="AB85" i="111" s="1"/>
  <c r="Y92" i="111"/>
  <c r="Z92" i="111" s="1"/>
  <c r="AA92" i="111" s="1"/>
  <c r="AB92" i="111" s="1"/>
  <c r="Y87" i="111"/>
  <c r="Z87" i="111" s="1"/>
  <c r="AA87" i="111" s="1"/>
  <c r="AB87" i="111" s="1"/>
  <c r="Y73" i="111"/>
  <c r="Z73" i="111" s="1"/>
  <c r="AA73" i="111" s="1"/>
  <c r="AB73" i="111" s="1"/>
  <c r="Y86" i="111"/>
  <c r="Z86" i="111" s="1"/>
  <c r="AA86" i="111" s="1"/>
  <c r="AB86" i="111" s="1"/>
  <c r="Y75" i="111"/>
  <c r="Z75" i="111" s="1"/>
  <c r="AA75" i="111" s="1"/>
  <c r="AB75" i="111" s="1"/>
  <c r="Y70" i="111"/>
  <c r="Z70" i="111" s="1"/>
  <c r="AA70" i="111" s="1"/>
  <c r="AB70" i="111" s="1"/>
  <c r="Y69" i="111"/>
  <c r="Z69" i="111" s="1"/>
  <c r="AA69" i="111" s="1"/>
  <c r="AB69" i="111" s="1"/>
  <c r="Y150" i="111"/>
  <c r="Z150" i="111" s="1"/>
  <c r="AA150" i="111" s="1"/>
  <c r="AB150" i="111" s="1"/>
  <c r="Y152" i="111"/>
  <c r="Z152" i="111" s="1"/>
  <c r="AA152" i="111" s="1"/>
  <c r="AB152" i="111" s="1"/>
  <c r="Y116" i="111"/>
  <c r="Z116" i="111" s="1"/>
  <c r="AA116" i="111" s="1"/>
  <c r="AB116" i="111" s="1"/>
  <c r="Y113" i="111"/>
  <c r="Z113" i="111" s="1"/>
  <c r="AA113" i="111" s="1"/>
  <c r="AB113" i="111" s="1"/>
  <c r="Y125" i="111"/>
  <c r="Z125" i="111" s="1"/>
  <c r="AA125" i="111" s="1"/>
  <c r="AB125" i="111" s="1"/>
  <c r="Y129" i="111"/>
  <c r="Z129" i="111" s="1"/>
  <c r="AA129" i="111" s="1"/>
  <c r="AB129" i="111" s="1"/>
  <c r="Y121" i="111"/>
  <c r="Z121" i="111" s="1"/>
  <c r="AA121" i="111" s="1"/>
  <c r="AB121" i="111" s="1"/>
  <c r="Y119" i="111"/>
  <c r="Z119" i="111" s="1"/>
  <c r="AA119" i="111" s="1"/>
  <c r="AB119" i="111" s="1"/>
  <c r="Y123" i="111"/>
  <c r="Z123" i="111" s="1"/>
  <c r="AA123" i="111" s="1"/>
  <c r="AB123" i="111" s="1"/>
  <c r="Y109" i="111"/>
  <c r="Z109" i="111" s="1"/>
  <c r="AA109" i="111" s="1"/>
  <c r="AB109" i="111" s="1"/>
  <c r="Y110" i="111"/>
  <c r="Z110" i="111" s="1"/>
  <c r="AA110" i="111" s="1"/>
  <c r="AB110" i="111" s="1"/>
  <c r="Y154" i="111"/>
  <c r="Z154" i="111" s="1"/>
  <c r="AA154" i="111" s="1"/>
  <c r="AB154" i="111" s="1"/>
  <c r="Y149" i="111"/>
  <c r="Z149" i="111" s="1"/>
  <c r="AA149" i="111" s="1"/>
  <c r="AB149" i="111" s="1"/>
  <c r="Y155" i="111"/>
  <c r="Z155" i="111" s="1"/>
  <c r="AA155" i="111" s="1"/>
  <c r="AB155" i="111" s="1"/>
  <c r="Y151" i="111"/>
  <c r="Z151" i="111" s="1"/>
  <c r="AA151" i="111" s="1"/>
  <c r="AB151" i="111" s="1"/>
  <c r="Y153" i="111"/>
  <c r="Z153" i="111" s="1"/>
  <c r="AA153" i="111" s="1"/>
  <c r="AB153" i="111" s="1"/>
  <c r="Y156" i="111"/>
  <c r="Z156" i="111" s="1"/>
  <c r="AA156" i="111" s="1"/>
  <c r="AB156" i="111" s="1"/>
  <c r="Y97" i="111"/>
  <c r="Z97" i="111" s="1"/>
  <c r="AA97" i="111" s="1"/>
  <c r="AB97" i="111" s="1"/>
  <c r="Y96" i="111"/>
  <c r="Z96" i="111" s="1"/>
  <c r="AA96" i="111" s="1"/>
  <c r="AB96" i="111" s="1"/>
  <c r="Y100" i="111"/>
  <c r="Z100" i="111" s="1"/>
  <c r="AA100" i="111" s="1"/>
  <c r="AB100" i="111" s="1"/>
  <c r="Y99" i="111"/>
  <c r="Z99" i="111" s="1"/>
  <c r="AA99" i="111" s="1"/>
  <c r="AB99" i="111" s="1"/>
  <c r="Y95" i="111"/>
  <c r="Z95" i="111" s="1"/>
  <c r="AA95" i="111" s="1"/>
  <c r="AB95" i="111" s="1"/>
  <c r="Y98" i="111"/>
  <c r="Z98" i="111" s="1"/>
  <c r="AA98" i="111" s="1"/>
  <c r="AB98" i="111" s="1"/>
  <c r="Y94" i="111"/>
  <c r="Z94" i="111" s="1"/>
  <c r="AA94" i="111" s="1"/>
  <c r="AB94" i="111" s="1"/>
  <c r="Y93" i="111"/>
  <c r="Z93" i="111" s="1"/>
  <c r="AA93" i="111" s="1"/>
  <c r="AB93" i="111" s="1"/>
  <c r="Y112" i="111"/>
  <c r="Z112" i="111" s="1"/>
  <c r="AA112" i="111" s="1"/>
  <c r="AB112" i="111" s="1"/>
  <c r="Y114" i="111"/>
  <c r="Z114" i="111" s="1"/>
  <c r="AA114" i="111" s="1"/>
  <c r="AB114" i="111" s="1"/>
  <c r="Y115" i="111"/>
  <c r="Z115" i="111" s="1"/>
  <c r="AA115" i="111" s="1"/>
  <c r="AB115" i="111" s="1"/>
  <c r="Y111" i="111"/>
  <c r="Z111" i="111" s="1"/>
  <c r="AA111" i="111" s="1"/>
  <c r="AB111" i="111" s="1"/>
  <c r="Y122" i="111"/>
  <c r="Z122" i="111" s="1"/>
  <c r="AA122" i="111" s="1"/>
  <c r="AB122" i="111" s="1"/>
  <c r="Y117" i="111"/>
  <c r="Z117" i="111" s="1"/>
  <c r="AA117" i="111" s="1"/>
  <c r="AB117" i="111" s="1"/>
  <c r="Y118" i="111"/>
  <c r="Z118" i="111" s="1"/>
  <c r="AA118" i="111" s="1"/>
  <c r="AB118" i="111" s="1"/>
  <c r="Y124" i="111"/>
  <c r="Z124" i="111" s="1"/>
  <c r="AA124" i="111" s="1"/>
  <c r="AB124" i="111" s="1"/>
  <c r="Y120" i="111"/>
  <c r="Z120" i="111" s="1"/>
  <c r="AA120" i="111" s="1"/>
  <c r="AB120" i="111" s="1"/>
  <c r="Y127" i="111"/>
  <c r="Z127" i="111" s="1"/>
  <c r="AA127" i="111" s="1"/>
  <c r="AB127" i="111" s="1"/>
  <c r="Y131" i="111"/>
  <c r="Z131" i="111" s="1"/>
  <c r="AA131" i="111" s="1"/>
  <c r="AB131" i="111" s="1"/>
  <c r="Y132" i="111"/>
  <c r="Z132" i="111" s="1"/>
  <c r="AA132" i="111" s="1"/>
  <c r="AB132" i="111" s="1"/>
  <c r="Y128" i="111"/>
  <c r="Z128" i="111" s="1"/>
  <c r="AA128" i="111" s="1"/>
  <c r="AB128" i="111" s="1"/>
  <c r="Y126" i="111"/>
  <c r="Z126" i="111" s="1"/>
  <c r="AA126" i="111" s="1"/>
  <c r="AB126" i="111" s="1"/>
  <c r="Y130" i="111"/>
  <c r="Z130" i="111" s="1"/>
  <c r="AA130" i="111" s="1"/>
  <c r="AB130" i="111" s="1"/>
  <c r="Y26" i="111"/>
  <c r="Z26" i="111" s="1"/>
  <c r="AA26" i="111" s="1"/>
  <c r="Y29" i="111"/>
  <c r="Z29" i="111" s="1"/>
  <c r="AA29" i="111" s="1"/>
  <c r="Y52" i="111"/>
  <c r="Z52" i="111" s="1"/>
  <c r="AA52" i="111" s="1"/>
  <c r="Y59" i="111"/>
  <c r="Z59" i="111" s="1"/>
  <c r="AA59" i="111" s="1"/>
  <c r="Y60" i="111"/>
  <c r="Z60" i="111" s="1"/>
  <c r="AA60" i="111" s="1"/>
  <c r="Y62" i="111"/>
  <c r="Z62" i="111" s="1"/>
  <c r="AA62" i="111" s="1"/>
  <c r="Y49" i="111"/>
  <c r="Z49" i="111" s="1"/>
  <c r="AA49" i="111" s="1"/>
  <c r="G475" i="55"/>
  <c r="F475" i="55"/>
  <c r="G412" i="55"/>
  <c r="F412" i="55"/>
  <c r="H413" i="55"/>
  <c r="A413" i="55" s="1"/>
  <c r="G353" i="55"/>
  <c r="F353" i="55"/>
  <c r="H354" i="55"/>
  <c r="A354" i="55" s="1"/>
  <c r="F293" i="55"/>
  <c r="H294" i="55"/>
  <c r="G293" i="55"/>
  <c r="A293" i="55"/>
  <c r="H233" i="55"/>
  <c r="G232" i="55"/>
  <c r="A232" i="55"/>
  <c r="F232" i="55"/>
  <c r="H173" i="55"/>
  <c r="F172" i="55"/>
  <c r="G172" i="55"/>
  <c r="A172" i="55"/>
  <c r="G113" i="55"/>
  <c r="F113" i="55"/>
  <c r="H114" i="55"/>
  <c r="A113" i="55"/>
  <c r="Y58" i="111"/>
  <c r="Z58" i="111" s="1"/>
  <c r="AA58" i="111" s="1"/>
  <c r="Y17" i="111"/>
  <c r="Z17" i="111" s="1"/>
  <c r="AA17" i="111" s="1"/>
  <c r="Y20" i="111"/>
  <c r="Z20" i="111" s="1"/>
  <c r="AA20" i="111" s="1"/>
  <c r="Y6" i="111"/>
  <c r="Z6" i="111" s="1"/>
  <c r="AA6" i="111" s="1"/>
  <c r="Y30" i="111"/>
  <c r="Z30" i="111" s="1"/>
  <c r="AA30" i="111" s="1"/>
  <c r="Y24" i="111"/>
  <c r="Z24" i="111" s="1"/>
  <c r="AA24" i="111" s="1"/>
  <c r="Y57" i="111"/>
  <c r="Z57" i="111" s="1"/>
  <c r="AA57" i="111" s="1"/>
  <c r="Y46" i="111"/>
  <c r="Z46" i="111" s="1"/>
  <c r="AA46" i="111" s="1"/>
  <c r="Y13" i="111"/>
  <c r="Z13" i="111" s="1"/>
  <c r="AA13" i="111" s="1"/>
  <c r="Y38" i="111"/>
  <c r="Z38" i="111" s="1"/>
  <c r="AA38" i="111" s="1"/>
  <c r="Y22" i="111"/>
  <c r="Z22" i="111" s="1"/>
  <c r="AA22" i="111" s="1"/>
  <c r="Y51" i="111"/>
  <c r="Z51" i="111" s="1"/>
  <c r="AA51" i="111" s="1"/>
  <c r="Y42" i="111"/>
  <c r="Z42" i="111" s="1"/>
  <c r="AA42" i="111" s="1"/>
  <c r="Y35" i="111"/>
  <c r="Z35" i="111" s="1"/>
  <c r="AA35" i="111" s="1"/>
  <c r="Y12" i="111"/>
  <c r="Z12" i="111" s="1"/>
  <c r="AA12" i="111" s="1"/>
  <c r="Y34" i="111"/>
  <c r="Z34" i="111" s="1"/>
  <c r="AA34" i="111" s="1"/>
  <c r="Y44" i="111"/>
  <c r="Z44" i="111" s="1"/>
  <c r="AA44" i="111" s="1"/>
  <c r="Y18" i="111"/>
  <c r="Z18" i="111" s="1"/>
  <c r="AA18" i="111" s="1"/>
  <c r="Y66" i="111"/>
  <c r="Z66" i="111" s="1"/>
  <c r="AA66" i="111" s="1"/>
  <c r="Y54" i="111"/>
  <c r="Z54" i="111" s="1"/>
  <c r="AA54" i="111" s="1"/>
  <c r="Y48" i="111"/>
  <c r="Z48" i="111" s="1"/>
  <c r="AA48" i="111" s="1"/>
  <c r="Y64" i="111"/>
  <c r="Z64" i="111" s="1"/>
  <c r="AA64" i="111" s="1"/>
  <c r="Y32" i="111"/>
  <c r="Z32" i="111" s="1"/>
  <c r="AA32" i="111" s="1"/>
  <c r="Y8" i="111"/>
  <c r="Z8" i="111" s="1"/>
  <c r="AA8" i="111" s="1"/>
  <c r="Y16" i="111"/>
  <c r="Z16" i="111" s="1"/>
  <c r="AA16" i="111" s="1"/>
  <c r="Y40" i="111"/>
  <c r="Z40" i="111" s="1"/>
  <c r="AA40" i="111" s="1"/>
  <c r="Y56" i="111"/>
  <c r="Z56" i="111" s="1"/>
  <c r="AA56" i="111" s="1"/>
  <c r="Y50" i="111"/>
  <c r="Z50" i="111" s="1"/>
  <c r="AA50" i="111" s="1"/>
  <c r="Y10" i="111"/>
  <c r="Z10" i="111" s="1"/>
  <c r="AA10" i="111" s="1"/>
  <c r="Y68" i="111"/>
  <c r="Z68" i="111" s="1"/>
  <c r="AA68" i="111" s="1"/>
  <c r="Y36" i="111"/>
  <c r="Z36" i="111" s="1"/>
  <c r="AA36" i="111" s="1"/>
  <c r="Y28" i="111"/>
  <c r="Z28" i="111" s="1"/>
  <c r="AA28" i="111" s="1"/>
  <c r="Y14" i="111"/>
  <c r="Z14" i="111" s="1"/>
  <c r="AA14" i="111" s="1"/>
  <c r="Y47" i="111"/>
  <c r="Z47" i="111" s="1"/>
  <c r="AA47" i="111" s="1"/>
  <c r="Y63" i="111"/>
  <c r="Z63" i="111" s="1"/>
  <c r="AA63" i="111" s="1"/>
  <c r="Y31" i="111"/>
  <c r="Z31" i="111" s="1"/>
  <c r="AA31" i="111" s="1"/>
  <c r="Y23" i="111"/>
  <c r="Z23" i="111" s="1"/>
  <c r="AA23" i="111" s="1"/>
  <c r="Y7" i="111"/>
  <c r="Z7" i="111" s="1"/>
  <c r="AA7" i="111" s="1"/>
  <c r="Y15" i="111"/>
  <c r="Z15" i="111" s="1"/>
  <c r="AA15" i="111" s="1"/>
  <c r="Y39" i="111"/>
  <c r="Z39" i="111" s="1"/>
  <c r="AA39" i="111" s="1"/>
  <c r="Y55" i="111"/>
  <c r="Z55" i="111" s="1"/>
  <c r="AA55" i="111" s="1"/>
  <c r="Y65" i="111"/>
  <c r="Z65" i="111" s="1"/>
  <c r="AA65" i="111" s="1"/>
  <c r="Y33" i="111"/>
  <c r="Z33" i="111" s="1"/>
  <c r="AA33" i="111" s="1"/>
  <c r="Y25" i="111"/>
  <c r="Z25" i="111" s="1"/>
  <c r="AA25" i="111" s="1"/>
  <c r="Y9" i="111"/>
  <c r="Z9" i="111" s="1"/>
  <c r="AA9" i="111" s="1"/>
  <c r="Y41" i="111"/>
  <c r="Z41" i="111" s="1"/>
  <c r="AA41" i="111" s="1"/>
  <c r="Y67" i="111"/>
  <c r="Z67" i="111" s="1"/>
  <c r="AA67" i="111" s="1"/>
  <c r="Y27" i="111"/>
  <c r="Z27" i="111" s="1"/>
  <c r="AA27" i="111" s="1"/>
  <c r="Y11" i="111"/>
  <c r="Z11" i="111" s="1"/>
  <c r="AA11" i="111" s="1"/>
  <c r="Y19" i="111"/>
  <c r="Z19" i="111" s="1"/>
  <c r="AA19" i="111" s="1"/>
  <c r="Y43" i="111"/>
  <c r="Z43" i="111" s="1"/>
  <c r="AA43" i="111" s="1"/>
  <c r="Y45" i="111"/>
  <c r="Z45" i="111" s="1"/>
  <c r="AA45" i="111" s="1"/>
  <c r="Y61" i="111"/>
  <c r="Z61" i="111" s="1"/>
  <c r="AA61" i="111" s="1"/>
  <c r="Y21" i="111"/>
  <c r="Z21" i="111" s="1"/>
  <c r="AA21" i="111" s="1"/>
  <c r="Y37" i="111"/>
  <c r="Z37" i="111" s="1"/>
  <c r="AA37" i="111" s="1"/>
  <c r="Y53" i="111"/>
  <c r="Z53" i="111" s="1"/>
  <c r="AA53" i="111" s="1"/>
  <c r="F51" i="55"/>
  <c r="G51" i="55"/>
  <c r="H52" i="55"/>
  <c r="A52" i="55" s="1"/>
  <c r="Q5" i="111"/>
  <c r="D18" i="12" l="1"/>
  <c r="D18" i="39" s="1"/>
  <c r="D17" i="12"/>
  <c r="D17" i="39" s="1"/>
  <c r="D13" i="39"/>
  <c r="D12" i="12"/>
  <c r="D12" i="39" s="1"/>
  <c r="D11" i="12"/>
  <c r="D11" i="39" s="1"/>
  <c r="D8" i="39"/>
  <c r="X4" i="111"/>
  <c r="Y101" i="111"/>
  <c r="Z101" i="111" s="1"/>
  <c r="AA101" i="111" s="1"/>
  <c r="AB101" i="111" s="1"/>
  <c r="R4" i="111"/>
  <c r="Y5" i="111"/>
  <c r="Q4" i="111"/>
  <c r="H477" i="55"/>
  <c r="A477" i="55" s="1"/>
  <c r="G413" i="55"/>
  <c r="H414" i="55"/>
  <c r="A414" i="55" s="1"/>
  <c r="F413" i="55"/>
  <c r="F354" i="55"/>
  <c r="H355" i="55"/>
  <c r="A355" i="55" s="1"/>
  <c r="G354" i="55"/>
  <c r="G294" i="55"/>
  <c r="A294" i="55"/>
  <c r="H295" i="55"/>
  <c r="F294" i="55"/>
  <c r="F233" i="55"/>
  <c r="G233" i="55"/>
  <c r="H234" i="55"/>
  <c r="A233" i="55"/>
  <c r="H174" i="55"/>
  <c r="G173" i="55"/>
  <c r="A173" i="55"/>
  <c r="F173" i="55"/>
  <c r="G114" i="55"/>
  <c r="H115" i="55"/>
  <c r="F114" i="55"/>
  <c r="A114" i="55"/>
  <c r="AB11" i="111"/>
  <c r="AB67" i="111"/>
  <c r="AB61" i="111"/>
  <c r="AB36" i="111"/>
  <c r="AB29" i="111"/>
  <c r="AB6" i="111"/>
  <c r="AB62" i="111"/>
  <c r="AB50" i="111"/>
  <c r="AB13" i="111"/>
  <c r="AB41" i="111"/>
  <c r="AB22" i="111"/>
  <c r="AB48" i="111"/>
  <c r="AB24" i="111"/>
  <c r="AB65" i="111"/>
  <c r="AB60" i="111"/>
  <c r="AB12" i="111"/>
  <c r="AB49" i="111"/>
  <c r="AB47" i="111"/>
  <c r="AB8" i="111"/>
  <c r="AB15" i="111"/>
  <c r="AB54" i="111"/>
  <c r="AB31" i="111"/>
  <c r="AB51" i="111"/>
  <c r="AB33" i="111"/>
  <c r="AB37" i="111"/>
  <c r="AB40" i="111"/>
  <c r="AB59" i="111"/>
  <c r="AB32" i="111"/>
  <c r="AB43" i="111"/>
  <c r="AB20" i="111"/>
  <c r="AB35" i="111"/>
  <c r="AB30" i="111"/>
  <c r="AB52" i="111"/>
  <c r="AB26" i="111"/>
  <c r="AB63" i="111"/>
  <c r="AB10" i="111"/>
  <c r="AB38" i="111"/>
  <c r="AB23" i="111"/>
  <c r="AB39" i="111"/>
  <c r="AB53" i="111"/>
  <c r="AB57" i="111"/>
  <c r="AB64" i="111"/>
  <c r="AB27" i="111"/>
  <c r="AB44" i="111"/>
  <c r="AB46" i="111"/>
  <c r="AB14" i="111"/>
  <c r="AB66" i="111"/>
  <c r="AB16" i="111"/>
  <c r="AB25" i="111"/>
  <c r="AB18" i="111"/>
  <c r="AB68" i="111"/>
  <c r="AB55" i="111"/>
  <c r="AB45" i="111"/>
  <c r="AB7" i="111"/>
  <c r="AB28" i="111"/>
  <c r="AB17" i="111"/>
  <c r="AB56" i="111"/>
  <c r="AB34" i="111"/>
  <c r="AB42" i="111"/>
  <c r="AB21" i="111"/>
  <c r="AB58" i="111"/>
  <c r="AB19" i="111"/>
  <c r="AB9" i="111"/>
  <c r="G52" i="55"/>
  <c r="H53" i="55"/>
  <c r="A53" i="55" s="1"/>
  <c r="F52" i="55"/>
  <c r="D9" i="39"/>
  <c r="Y4" i="111" l="1"/>
  <c r="G477" i="55"/>
  <c r="F477" i="55"/>
  <c r="H478" i="55"/>
  <c r="A478" i="55" s="1"/>
  <c r="H415" i="55"/>
  <c r="A415" i="55" s="1"/>
  <c r="G414" i="55"/>
  <c r="F414" i="55"/>
  <c r="F355" i="55"/>
  <c r="G355" i="55"/>
  <c r="H356" i="55"/>
  <c r="A356" i="55" s="1"/>
  <c r="F295" i="55"/>
  <c r="G295" i="55"/>
  <c r="H296" i="55"/>
  <c r="A295" i="55"/>
  <c r="G234" i="55"/>
  <c r="F234" i="55"/>
  <c r="H235" i="55"/>
  <c r="A234" i="55"/>
  <c r="H175" i="55"/>
  <c r="G174" i="55"/>
  <c r="F174" i="55"/>
  <c r="A174" i="55"/>
  <c r="H116" i="55"/>
  <c r="G115" i="55"/>
  <c r="F115" i="55"/>
  <c r="A115" i="55"/>
  <c r="F53" i="55"/>
  <c r="G53" i="55"/>
  <c r="H54" i="55"/>
  <c r="A54" i="55" s="1"/>
  <c r="Z5" i="111"/>
  <c r="AB5" i="13"/>
  <c r="AA5" i="111" l="1"/>
  <c r="AA4" i="111" s="1"/>
  <c r="Z4" i="111"/>
  <c r="H479" i="55"/>
  <c r="A479" i="55" s="1"/>
  <c r="F478" i="55"/>
  <c r="G478" i="55"/>
  <c r="H416" i="55"/>
  <c r="A416" i="55" s="1"/>
  <c r="F415" i="55"/>
  <c r="G415" i="55"/>
  <c r="G356" i="55"/>
  <c r="H357" i="55"/>
  <c r="A357" i="55" s="1"/>
  <c r="F356" i="55"/>
  <c r="G296" i="55"/>
  <c r="F296" i="55"/>
  <c r="H297" i="55"/>
  <c r="A296" i="55"/>
  <c r="G235" i="55"/>
  <c r="H236" i="55"/>
  <c r="A235" i="55"/>
  <c r="F235" i="55"/>
  <c r="G175" i="55"/>
  <c r="H176" i="55"/>
  <c r="A175" i="55"/>
  <c r="F175" i="55"/>
  <c r="G116" i="55"/>
  <c r="H117" i="55"/>
  <c r="A116" i="55"/>
  <c r="F116" i="55"/>
  <c r="G54" i="55"/>
  <c r="H55" i="55"/>
  <c r="A55" i="55" s="1"/>
  <c r="F54" i="55"/>
  <c r="D4" i="12" l="1"/>
  <c r="D6" i="12" s="1"/>
  <c r="D16" i="12" s="1"/>
  <c r="G479" i="55"/>
  <c r="F479" i="55"/>
  <c r="H480" i="55"/>
  <c r="A480" i="55" s="1"/>
  <c r="G416" i="55"/>
  <c r="H417" i="55"/>
  <c r="A417" i="55" s="1"/>
  <c r="F416" i="55"/>
  <c r="G357" i="55"/>
  <c r="F357" i="55"/>
  <c r="H358" i="55"/>
  <c r="A358" i="55" s="1"/>
  <c r="F297" i="55"/>
  <c r="H298" i="55"/>
  <c r="A297" i="55"/>
  <c r="G297" i="55"/>
  <c r="G236" i="55"/>
  <c r="F236" i="55"/>
  <c r="A236" i="55"/>
  <c r="H237" i="55"/>
  <c r="H177" i="55"/>
  <c r="A176" i="55"/>
  <c r="G176" i="55"/>
  <c r="F176" i="55"/>
  <c r="A117" i="55"/>
  <c r="H118" i="55"/>
  <c r="G117" i="55"/>
  <c r="F117" i="55"/>
  <c r="F55" i="55"/>
  <c r="G55" i="55"/>
  <c r="H56" i="55"/>
  <c r="A56" i="55" s="1"/>
  <c r="AB5" i="111"/>
  <c r="AB4" i="111" s="1"/>
  <c r="D19" i="12" l="1"/>
  <c r="D19" i="39" s="1"/>
  <c r="D4" i="39"/>
  <c r="G480" i="55"/>
  <c r="F480" i="55"/>
  <c r="H481" i="55"/>
  <c r="A481" i="55" s="1"/>
  <c r="F417" i="55"/>
  <c r="H418" i="55"/>
  <c r="A418" i="55" s="1"/>
  <c r="G417" i="55"/>
  <c r="G358" i="55"/>
  <c r="H359" i="55"/>
  <c r="A359" i="55" s="1"/>
  <c r="F358" i="55"/>
  <c r="G298" i="55"/>
  <c r="H299" i="55"/>
  <c r="F298" i="55"/>
  <c r="A298" i="55"/>
  <c r="H238" i="55"/>
  <c r="G237" i="55"/>
  <c r="F237" i="55"/>
  <c r="A237" i="55"/>
  <c r="G177" i="55"/>
  <c r="A177" i="55"/>
  <c r="H178" i="55"/>
  <c r="F177" i="55"/>
  <c r="G118" i="55"/>
  <c r="H119" i="55"/>
  <c r="A118" i="55"/>
  <c r="F118" i="55"/>
  <c r="H57" i="55"/>
  <c r="A57" i="55" s="1"/>
  <c r="H58" i="55"/>
  <c r="A58" i="55" s="1"/>
  <c r="G56" i="55"/>
  <c r="F56" i="55"/>
  <c r="D6" i="39"/>
  <c r="F481" i="55" l="1"/>
  <c r="H482" i="55"/>
  <c r="A482" i="55" s="1"/>
  <c r="G481" i="55"/>
  <c r="G418" i="55"/>
  <c r="F418" i="55"/>
  <c r="H419" i="55"/>
  <c r="A419" i="55" s="1"/>
  <c r="H360" i="55"/>
  <c r="A360" i="55" s="1"/>
  <c r="G359" i="55"/>
  <c r="F359" i="55"/>
  <c r="A299" i="55"/>
  <c r="H300" i="55"/>
  <c r="F299" i="55"/>
  <c r="G299" i="55"/>
  <c r="G238" i="55"/>
  <c r="H239" i="55"/>
  <c r="A238" i="55"/>
  <c r="F238" i="55"/>
  <c r="G178" i="55"/>
  <c r="H179" i="55"/>
  <c r="F178" i="55"/>
  <c r="A178" i="55"/>
  <c r="F119" i="55"/>
  <c r="G119" i="55"/>
  <c r="H120" i="55"/>
  <c r="A119" i="55"/>
  <c r="G57" i="55"/>
  <c r="G58" i="55" s="1"/>
  <c r="F57" i="55"/>
  <c r="F58" i="55" s="1"/>
  <c r="H59" i="55"/>
  <c r="A59" i="55" s="1"/>
  <c r="AC5" i="13"/>
  <c r="F482" i="55" l="1"/>
  <c r="G482" i="55"/>
  <c r="H420" i="55"/>
  <c r="A420" i="55" s="1"/>
  <c r="F419" i="55"/>
  <c r="G419" i="55"/>
  <c r="H361" i="55"/>
  <c r="A361" i="55" s="1"/>
  <c r="F360" i="55"/>
  <c r="G360" i="55"/>
  <c r="H301" i="55"/>
  <c r="G300" i="55"/>
  <c r="F300" i="55"/>
  <c r="A300" i="55"/>
  <c r="F239" i="55"/>
  <c r="G239" i="55"/>
  <c r="A239" i="55"/>
  <c r="H240" i="55"/>
  <c r="H180" i="55"/>
  <c r="F179" i="55"/>
  <c r="A179" i="55"/>
  <c r="G179" i="55"/>
  <c r="F120" i="55"/>
  <c r="H121" i="55"/>
  <c r="A120" i="55"/>
  <c r="G120" i="55"/>
  <c r="H60" i="55"/>
  <c r="A60" i="55" s="1"/>
  <c r="F59" i="55"/>
  <c r="G59" i="55"/>
  <c r="I65" i="13"/>
  <c r="I67" i="13" s="1"/>
  <c r="I5" i="13"/>
  <c r="A5" i="13" s="1"/>
  <c r="D10" i="12" l="1"/>
  <c r="H484" i="55"/>
  <c r="A484" i="55" s="1"/>
  <c r="H421" i="55"/>
  <c r="A421" i="55" s="1"/>
  <c r="F420" i="55"/>
  <c r="G420" i="55"/>
  <c r="H362" i="55"/>
  <c r="A362" i="55" s="1"/>
  <c r="F361" i="55"/>
  <c r="G361" i="55"/>
  <c r="G301" i="55"/>
  <c r="H302" i="55"/>
  <c r="F301" i="55"/>
  <c r="A301" i="55"/>
  <c r="H241" i="55"/>
  <c r="G240" i="55"/>
  <c r="F240" i="55"/>
  <c r="A240" i="55"/>
  <c r="H181" i="55"/>
  <c r="F180" i="55"/>
  <c r="G180" i="55"/>
  <c r="A180" i="55"/>
  <c r="G121" i="55"/>
  <c r="A121" i="55"/>
  <c r="H122" i="55"/>
  <c r="F121" i="55"/>
  <c r="G60" i="55"/>
  <c r="H61" i="55"/>
  <c r="A61" i="55" s="1"/>
  <c r="F60" i="55"/>
  <c r="D10" i="39" l="1"/>
  <c r="G484" i="55"/>
  <c r="F484" i="55"/>
  <c r="H485" i="55"/>
  <c r="A485" i="55" s="1"/>
  <c r="F421" i="55"/>
  <c r="G421" i="55"/>
  <c r="H422" i="55"/>
  <c r="A422" i="55" s="1"/>
  <c r="H363" i="55"/>
  <c r="A363" i="55" s="1"/>
  <c r="G362" i="55"/>
  <c r="F362" i="55"/>
  <c r="H303" i="55"/>
  <c r="F302" i="55"/>
  <c r="A302" i="55"/>
  <c r="G302" i="55"/>
  <c r="F241" i="55"/>
  <c r="H242" i="55"/>
  <c r="G241" i="55"/>
  <c r="A241" i="55"/>
  <c r="G181" i="55"/>
  <c r="F181" i="55"/>
  <c r="H182" i="55"/>
  <c r="A181" i="55"/>
  <c r="G122" i="55"/>
  <c r="A122" i="55"/>
  <c r="H123" i="55"/>
  <c r="F122" i="55"/>
  <c r="H62" i="55"/>
  <c r="A62" i="55" s="1"/>
  <c r="F61" i="55"/>
  <c r="G61" i="55"/>
  <c r="H486" i="55" l="1"/>
  <c r="A486" i="55" s="1"/>
  <c r="F485" i="55"/>
  <c r="G485" i="55"/>
  <c r="H423" i="55"/>
  <c r="A423" i="55" s="1"/>
  <c r="G422" i="55"/>
  <c r="F422" i="55"/>
  <c r="F363" i="55"/>
  <c r="G363" i="55"/>
  <c r="F303" i="55"/>
  <c r="G303" i="55"/>
  <c r="A303" i="55"/>
  <c r="F242" i="55"/>
  <c r="H243" i="55"/>
  <c r="A242" i="55"/>
  <c r="G242" i="55"/>
  <c r="H183" i="55"/>
  <c r="F182" i="55"/>
  <c r="A182" i="55"/>
  <c r="G182" i="55"/>
  <c r="G123" i="55"/>
  <c r="F123" i="55"/>
  <c r="A123" i="55"/>
  <c r="G62" i="55"/>
  <c r="H63" i="55"/>
  <c r="A63" i="55" s="1"/>
  <c r="F62" i="55"/>
  <c r="G486" i="55" l="1"/>
  <c r="F486" i="55"/>
  <c r="F423" i="55"/>
  <c r="G423" i="55"/>
  <c r="F243" i="55"/>
  <c r="G243" i="55"/>
  <c r="A243" i="55"/>
  <c r="F183" i="55"/>
  <c r="G183" i="55"/>
  <c r="A183" i="55"/>
  <c r="F63" i="55"/>
  <c r="G63" i="55"/>
  <c r="P311" i="114" l="1"/>
  <c r="P310" i="114" s="1"/>
  <c r="O311" i="114"/>
  <c r="O310" i="114" s="1"/>
  <c r="A218" i="60" l="1"/>
  <c r="A244" i="60"/>
  <c r="A249" i="60"/>
  <c r="B249" i="60" s="1"/>
  <c r="A217" i="60"/>
  <c r="B217" i="60" s="1"/>
  <c r="A213" i="60"/>
  <c r="A219" i="60"/>
  <c r="B219" i="60" s="1"/>
  <c r="A224" i="60"/>
  <c r="B224" i="60" s="1"/>
  <c r="A245" i="60"/>
  <c r="B245" i="60" s="1"/>
  <c r="A253" i="60"/>
  <c r="B253" i="60" s="1"/>
  <c r="A252" i="60"/>
  <c r="A258" i="60"/>
  <c r="B258" i="60" s="1"/>
  <c r="A260" i="60"/>
  <c r="A242" i="60"/>
  <c r="A212" i="60"/>
  <c r="B212" i="60" s="1"/>
  <c r="A238" i="60"/>
  <c r="B238" i="60" s="1"/>
  <c r="A236" i="60"/>
  <c r="B236" i="60" s="1"/>
  <c r="A216" i="60"/>
  <c r="A221" i="60"/>
  <c r="B221" i="60" s="1"/>
  <c r="A209" i="60"/>
  <c r="B209" i="60" s="1"/>
  <c r="A251" i="60"/>
  <c r="A210" i="60"/>
  <c r="B210" i="60" s="1"/>
  <c r="A241" i="60"/>
  <c r="B241" i="60" s="1"/>
  <c r="A248" i="60"/>
  <c r="B248" i="60" s="1"/>
  <c r="A259" i="60"/>
  <c r="B259" i="60" s="1"/>
  <c r="A211" i="60"/>
  <c r="B211" i="60" s="1"/>
  <c r="A214" i="60"/>
  <c r="A254" i="60"/>
  <c r="B254" i="60" s="1"/>
  <c r="A262" i="60"/>
  <c r="B262" i="60" s="1"/>
  <c r="A234" i="60"/>
  <c r="A257" i="60"/>
  <c r="A243" i="60"/>
  <c r="A230" i="60"/>
  <c r="B230" i="60" s="1"/>
  <c r="A222" i="60"/>
  <c r="A256" i="60"/>
  <c r="B256" i="60" s="1"/>
  <c r="A208" i="60"/>
  <c r="B208" i="60" s="1"/>
  <c r="A229" i="60"/>
  <c r="B229" i="60" s="1"/>
  <c r="A228" i="60"/>
  <c r="B228" i="60" s="1"/>
  <c r="A220" i="60"/>
  <c r="A226" i="60"/>
  <c r="A250" i="60"/>
  <c r="B250" i="60" s="1"/>
  <c r="A246" i="60"/>
  <c r="B246" i="60" s="1"/>
  <c r="A237" i="60"/>
  <c r="B237" i="60" s="1"/>
  <c r="A240" i="60"/>
  <c r="B240" i="60" s="1"/>
  <c r="A233" i="60"/>
  <c r="A261" i="60"/>
  <c r="A232" i="60"/>
  <c r="B232" i="60" s="1"/>
  <c r="A225" i="60"/>
  <c r="A235" i="60"/>
  <c r="B235" i="60" s="1"/>
  <c r="A227" i="60"/>
  <c r="B227" i="60" s="1"/>
  <c r="B5" i="6" l="1"/>
  <c r="D213" i="60"/>
  <c r="E213" i="60"/>
  <c r="F213" i="60"/>
  <c r="C213" i="60"/>
  <c r="C232" i="60"/>
  <c r="D232" i="60"/>
  <c r="E232" i="60"/>
  <c r="F232" i="60"/>
  <c r="C257" i="60"/>
  <c r="D257" i="60"/>
  <c r="E257" i="60"/>
  <c r="F257" i="60"/>
  <c r="C261" i="60"/>
  <c r="D261" i="60"/>
  <c r="E261" i="60"/>
  <c r="F261" i="60"/>
  <c r="C214" i="60"/>
  <c r="D214" i="60"/>
  <c r="E214" i="60"/>
  <c r="F214" i="60"/>
  <c r="C249" i="60"/>
  <c r="D249" i="60"/>
  <c r="F249" i="60"/>
  <c r="E249" i="60"/>
  <c r="F233" i="60"/>
  <c r="C233" i="60"/>
  <c r="E233" i="60"/>
  <c r="D233" i="60"/>
  <c r="E229" i="60"/>
  <c r="F229" i="60"/>
  <c r="D229" i="60"/>
  <c r="C229" i="60"/>
  <c r="D211" i="60"/>
  <c r="E211" i="60"/>
  <c r="F211" i="60"/>
  <c r="C211" i="60"/>
  <c r="D221" i="60"/>
  <c r="E221" i="60"/>
  <c r="F221" i="60"/>
  <c r="C221" i="60"/>
  <c r="C252" i="60"/>
  <c r="D252" i="60"/>
  <c r="E252" i="60"/>
  <c r="F252" i="60"/>
  <c r="C244" i="60"/>
  <c r="D244" i="60"/>
  <c r="E244" i="60"/>
  <c r="F244" i="60"/>
  <c r="C240" i="60"/>
  <c r="D240" i="60"/>
  <c r="E240" i="60"/>
  <c r="F240" i="60"/>
  <c r="C216" i="60"/>
  <c r="D216" i="60"/>
  <c r="E216" i="60"/>
  <c r="F216" i="60"/>
  <c r="E253" i="60"/>
  <c r="F253" i="60"/>
  <c r="D253" i="60"/>
  <c r="C253" i="60"/>
  <c r="C218" i="60"/>
  <c r="D218" i="60"/>
  <c r="E218" i="60"/>
  <c r="F218" i="60"/>
  <c r="B218" i="60"/>
  <c r="C222" i="60"/>
  <c r="D222" i="60"/>
  <c r="E222" i="60"/>
  <c r="F222" i="60"/>
  <c r="C242" i="60"/>
  <c r="D242" i="60"/>
  <c r="E242" i="60"/>
  <c r="F242" i="60"/>
  <c r="B213" i="60"/>
  <c r="C228" i="60"/>
  <c r="D228" i="60"/>
  <c r="E228" i="60"/>
  <c r="F228" i="60"/>
  <c r="E225" i="60"/>
  <c r="F225" i="60"/>
  <c r="C225" i="60"/>
  <c r="D225" i="60"/>
  <c r="C226" i="60"/>
  <c r="D226" i="60"/>
  <c r="E226" i="60"/>
  <c r="F226" i="60"/>
  <c r="D243" i="60"/>
  <c r="E243" i="60"/>
  <c r="F243" i="60"/>
  <c r="C243" i="60"/>
  <c r="C210" i="60"/>
  <c r="D210" i="60"/>
  <c r="E210" i="60"/>
  <c r="F210" i="60"/>
  <c r="C220" i="60"/>
  <c r="D220" i="60"/>
  <c r="E220" i="60"/>
  <c r="F220" i="60"/>
  <c r="C251" i="60"/>
  <c r="D251" i="60"/>
  <c r="E251" i="60"/>
  <c r="F251" i="60"/>
  <c r="C260" i="60"/>
  <c r="D260" i="60"/>
  <c r="E260" i="60"/>
  <c r="F260" i="60"/>
  <c r="D209" i="60"/>
  <c r="E209" i="60"/>
  <c r="F209" i="60"/>
  <c r="C209" i="60"/>
  <c r="C258" i="60"/>
  <c r="D258" i="60"/>
  <c r="E258" i="60"/>
  <c r="F258" i="60"/>
  <c r="B257" i="60"/>
  <c r="B220" i="60"/>
  <c r="F237" i="60"/>
  <c r="C237" i="60"/>
  <c r="D237" i="60"/>
  <c r="E237" i="60"/>
  <c r="C236" i="60"/>
  <c r="D236" i="60"/>
  <c r="E236" i="60"/>
  <c r="F236" i="60"/>
  <c r="E245" i="60"/>
  <c r="F245" i="60"/>
  <c r="C245" i="60"/>
  <c r="D245" i="60"/>
  <c r="B244" i="60"/>
  <c r="B226" i="60"/>
  <c r="E227" i="60"/>
  <c r="F227" i="60"/>
  <c r="C227" i="60"/>
  <c r="D227" i="60"/>
  <c r="C246" i="60"/>
  <c r="D246" i="60"/>
  <c r="E246" i="60"/>
  <c r="F246" i="60"/>
  <c r="C208" i="60"/>
  <c r="D208" i="60"/>
  <c r="E208" i="60"/>
  <c r="F208" i="60"/>
  <c r="C234" i="60"/>
  <c r="D234" i="60"/>
  <c r="E234" i="60"/>
  <c r="F234" i="60"/>
  <c r="C248" i="60"/>
  <c r="D248" i="60"/>
  <c r="E248" i="60"/>
  <c r="F248" i="60"/>
  <c r="C238" i="60"/>
  <c r="D238" i="60"/>
  <c r="E238" i="60"/>
  <c r="F238" i="60"/>
  <c r="C224" i="60"/>
  <c r="D224" i="60"/>
  <c r="E224" i="60"/>
  <c r="F224" i="60"/>
  <c r="B261" i="60"/>
  <c r="B252" i="60"/>
  <c r="B243" i="60"/>
  <c r="B234" i="60"/>
  <c r="B225" i="60"/>
  <c r="B216" i="60"/>
  <c r="B222" i="60"/>
  <c r="C230" i="60"/>
  <c r="D230" i="60"/>
  <c r="E230" i="60"/>
  <c r="F230" i="60"/>
  <c r="C254" i="60"/>
  <c r="D254" i="60"/>
  <c r="E254" i="60"/>
  <c r="F254" i="60"/>
  <c r="D217" i="60"/>
  <c r="E217" i="60"/>
  <c r="F217" i="60"/>
  <c r="C217" i="60"/>
  <c r="D259" i="60"/>
  <c r="E259" i="60"/>
  <c r="F259" i="60"/>
  <c r="C259" i="60"/>
  <c r="F235" i="60"/>
  <c r="E235" i="60"/>
  <c r="C235" i="60"/>
  <c r="D235" i="60"/>
  <c r="C250" i="60"/>
  <c r="D250" i="60"/>
  <c r="E250" i="60"/>
  <c r="F250" i="60"/>
  <c r="C256" i="60"/>
  <c r="D256" i="60"/>
  <c r="E256" i="60"/>
  <c r="F256" i="60"/>
  <c r="C262" i="60"/>
  <c r="D262" i="60"/>
  <c r="E262" i="60"/>
  <c r="F262" i="60"/>
  <c r="D241" i="60"/>
  <c r="F241" i="60"/>
  <c r="C241" i="60"/>
  <c r="E241" i="60"/>
  <c r="C212" i="60"/>
  <c r="D212" i="60"/>
  <c r="E212" i="60"/>
  <c r="F212" i="60"/>
  <c r="D219" i="60"/>
  <c r="E219" i="60"/>
  <c r="F219" i="60"/>
  <c r="C219" i="60"/>
  <c r="B260" i="60"/>
  <c r="B251" i="60"/>
  <c r="B242" i="60"/>
  <c r="B233" i="60"/>
  <c r="B214" i="60"/>
  <c r="A34" i="3" l="1"/>
  <c r="S45" i="6"/>
  <c r="E8" i="127" s="1"/>
  <c r="E8" i="128" s="1"/>
  <c r="F4" i="6"/>
  <c r="F5" i="6" s="1"/>
  <c r="E6" i="1"/>
  <c r="H2" i="9"/>
  <c r="D16" i="39" l="1"/>
  <c r="D20" i="12"/>
  <c r="D20" i="39" l="1"/>
  <c r="D21" i="12"/>
  <c r="D22" i="12" l="1"/>
  <c r="D23" i="12" s="1"/>
  <c r="E6" i="12"/>
  <c r="E6" i="39" s="1"/>
  <c r="D21" i="39"/>
  <c r="E9" i="12"/>
  <c r="E9" i="39" s="1"/>
  <c r="E20" i="12"/>
  <c r="E20" i="39" s="1"/>
  <c r="D22" i="39" l="1"/>
  <c r="D24" i="12" l="1"/>
  <c r="D23" i="39"/>
  <c r="D24" i="39" l="1"/>
  <c r="D25" i="12"/>
  <c r="D29" i="12" s="1"/>
  <c r="W42" i="3"/>
  <c r="K42" i="3" s="1"/>
  <c r="D25" i="39" l="1"/>
  <c r="W43" i="3"/>
  <c r="K43" i="3" s="1"/>
  <c r="V60" i="9"/>
  <c r="D26" i="12"/>
  <c r="G16" i="12" l="1"/>
  <c r="I16" i="39" s="1"/>
  <c r="D26" i="39"/>
  <c r="W41" i="3"/>
  <c r="K41" i="3" s="1"/>
  <c r="D28" i="12"/>
  <c r="J16" i="12" l="1"/>
</calcChain>
</file>

<file path=xl/comments1.xml><?xml version="1.0" encoding="utf-8"?>
<comments xmlns="http://schemas.openxmlformats.org/spreadsheetml/2006/main">
  <authors>
    <author>오명익님</author>
  </authors>
  <commentList>
    <comment ref="D24" authorId="0" shapeId="0">
      <text>
        <r>
          <rPr>
            <b/>
            <sz val="20"/>
            <color indexed="81"/>
            <rFont val="굴림"/>
            <family val="3"/>
            <charset val="129"/>
          </rPr>
          <t>안잠금</t>
        </r>
      </text>
    </comment>
  </commentList>
</comments>
</file>

<file path=xl/comments2.xml><?xml version="1.0" encoding="utf-8"?>
<comments xmlns="http://schemas.openxmlformats.org/spreadsheetml/2006/main">
  <authors>
    <author>오명익님</author>
  </authors>
  <commentList>
    <comment ref="G4" authorId="0" shapeId="0">
      <text>
        <r>
          <rPr>
            <b/>
            <sz val="20"/>
            <color indexed="10"/>
            <rFont val="굴림"/>
            <family val="3"/>
            <charset val="129"/>
          </rPr>
          <t>직접입력</t>
        </r>
      </text>
    </comment>
  </commentList>
</comments>
</file>

<file path=xl/comments3.xml><?xml version="1.0" encoding="utf-8"?>
<comments xmlns="http://schemas.openxmlformats.org/spreadsheetml/2006/main">
  <authors>
    <author>오명익님</author>
  </authors>
  <commentList>
    <comment ref="S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7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8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15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15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22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23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30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30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37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38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45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45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52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53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</commentList>
</comments>
</file>

<file path=xl/comments4.xml><?xml version="1.0" encoding="utf-8"?>
<comments xmlns="http://schemas.openxmlformats.org/spreadsheetml/2006/main">
  <authors>
    <author>오명익님</author>
  </authors>
  <commentList>
    <comment ref="S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S7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S15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S22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S30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S37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S45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S52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</commentList>
</comments>
</file>

<file path=xl/comments5.xml><?xml version="1.0" encoding="utf-8"?>
<comments xmlns="http://schemas.openxmlformats.org/spreadsheetml/2006/main">
  <authors>
    <author>오명익님</author>
  </authors>
  <commentList>
    <comment ref="S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7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8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15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15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22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23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30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30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37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38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45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45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52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53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60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60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</commentList>
</comments>
</file>

<file path=xl/comments6.xml><?xml version="1.0" encoding="utf-8"?>
<comments xmlns="http://schemas.openxmlformats.org/spreadsheetml/2006/main">
  <authors>
    <author>오명익님</author>
  </authors>
  <commentList>
    <comment ref="S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7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8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15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15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22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23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30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30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37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38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45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45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52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53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60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60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</commentList>
</comments>
</file>

<file path=xl/comments7.xml><?xml version="1.0" encoding="utf-8"?>
<comments xmlns="http://schemas.openxmlformats.org/spreadsheetml/2006/main">
  <authors>
    <author>오명익님</author>
  </authors>
  <commentList>
    <comment ref="S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7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8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15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15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22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23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30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30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37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38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45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45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52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53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60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60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</commentList>
</comments>
</file>

<file path=xl/comments8.xml><?xml version="1.0" encoding="utf-8"?>
<comments xmlns="http://schemas.openxmlformats.org/spreadsheetml/2006/main">
  <authors>
    <author>오명익님</author>
  </authors>
  <commentList>
    <comment ref="S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7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8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15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15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22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23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30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30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37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38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45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45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52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53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60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60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</commentList>
</comments>
</file>

<file path=xl/comments9.xml><?xml version="1.0" encoding="utf-8"?>
<comments xmlns="http://schemas.openxmlformats.org/spreadsheetml/2006/main">
  <authors>
    <author>오명익님</author>
  </authors>
  <commentList>
    <comment ref="S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7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8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15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15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22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23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30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30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37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38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45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45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529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531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  <comment ref="S60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  <comment ref="P606" authorId="0" shapeId="0">
      <text>
        <r>
          <rPr>
            <b/>
            <sz val="12"/>
            <color indexed="10"/>
            <rFont val="굴림"/>
            <family val="3"/>
            <charset val="129"/>
          </rPr>
          <t>평균경사입력</t>
        </r>
      </text>
    </comment>
  </commentList>
</comments>
</file>

<file path=xl/comments10.xml><?xml version="1.0" encoding="utf-8"?>
<comments xmlns="http://schemas.openxmlformats.org/spreadsheetml/2006/main">
  <authors>
    <author>오명익님</author>
  </authors>
  <commentList>
    <comment ref="K4" authorId="0" shapeId="0">
      <text>
        <r>
          <rPr>
            <b/>
            <sz val="9"/>
            <color indexed="81"/>
            <rFont val="돋움"/>
            <family val="3"/>
            <charset val="129"/>
          </rPr>
          <t>표준지의 개수가 모자라면 붉은 바탕임.</t>
        </r>
      </text>
    </comment>
  </commentList>
</comments>
</file>

<file path=xl/sharedStrings.xml><?xml version="1.0" encoding="utf-8"?>
<sst xmlns="http://schemas.openxmlformats.org/spreadsheetml/2006/main" count="23152" uniqueCount="2531">
  <si>
    <t>가)</t>
    <phoneticPr fontId="3" type="noConversion"/>
  </si>
  <si>
    <t>나)</t>
    <phoneticPr fontId="3" type="noConversion"/>
  </si>
  <si>
    <t>해당좌표계에표기</t>
    <phoneticPr fontId="3" type="noConversion"/>
  </si>
  <si>
    <t>중부</t>
    <phoneticPr fontId="3" type="noConversion"/>
  </si>
  <si>
    <t>동부</t>
    <phoneticPr fontId="3" type="noConversion"/>
  </si>
  <si>
    <t>항목</t>
    <phoneticPr fontId="3" type="noConversion"/>
  </si>
  <si>
    <t>비고</t>
    <phoneticPr fontId="3" type="noConversion"/>
  </si>
  <si>
    <t>보통인부</t>
    <phoneticPr fontId="3" type="noConversion"/>
  </si>
  <si>
    <t>적용년도</t>
    <phoneticPr fontId="3" type="noConversion"/>
  </si>
  <si>
    <t>특별인부</t>
    <phoneticPr fontId="3" type="noConversion"/>
  </si>
  <si>
    <t>물가정보</t>
    <phoneticPr fontId="3" type="noConversion"/>
  </si>
  <si>
    <t>거래가격</t>
    <phoneticPr fontId="3" type="noConversion"/>
  </si>
  <si>
    <t>물가자료</t>
    <phoneticPr fontId="3" type="noConversion"/>
  </si>
  <si>
    <t>한국석유공사</t>
    <phoneticPr fontId="3" type="noConversion"/>
  </si>
  <si>
    <t>적용단가</t>
    <phoneticPr fontId="3" type="noConversion"/>
  </si>
  <si>
    <t>무연휘발유</t>
    <phoneticPr fontId="3" type="noConversion"/>
  </si>
  <si>
    <t>1ℓ</t>
    <phoneticPr fontId="3" type="noConversion"/>
  </si>
  <si>
    <t>ℓ</t>
    <phoneticPr fontId="3" type="noConversion"/>
  </si>
  <si>
    <t>홈페이지</t>
    <phoneticPr fontId="3" type="noConversion"/>
  </si>
  <si>
    <t>경유</t>
    <phoneticPr fontId="3" type="noConversion"/>
  </si>
  <si>
    <t>ℓ</t>
  </si>
  <si>
    <t>대</t>
    <phoneticPr fontId="3" type="noConversion"/>
  </si>
  <si>
    <t>보조금</t>
    <phoneticPr fontId="3" type="noConversion"/>
  </si>
  <si>
    <t>자부담</t>
    <phoneticPr fontId="3" type="noConversion"/>
  </si>
  <si>
    <t>부가가치세</t>
    <phoneticPr fontId="3" type="noConversion"/>
  </si>
  <si>
    <t>간접노무비</t>
  </si>
  <si>
    <t>산재보험료</t>
  </si>
  <si>
    <t>고용보험료</t>
  </si>
  <si>
    <t>건강보험료</t>
  </si>
  <si>
    <t>국민연금보험료</t>
  </si>
  <si>
    <t>일반관리비</t>
  </si>
  <si>
    <t>이윤</t>
  </si>
  <si>
    <t>부가가치세</t>
  </si>
  <si>
    <t>총원가의 10%</t>
  </si>
  <si>
    <t>1.</t>
    <phoneticPr fontId="3" type="noConversion"/>
  </si>
  <si>
    <t>2.</t>
    <phoneticPr fontId="3" type="noConversion"/>
  </si>
  <si>
    <t>3.</t>
    <phoneticPr fontId="3" type="noConversion"/>
  </si>
  <si>
    <t>4.</t>
    <phoneticPr fontId="3" type="noConversion"/>
  </si>
  <si>
    <t>현    장    사    진</t>
    <phoneticPr fontId="3" type="noConversion"/>
  </si>
  <si>
    <t>사진입력 : 셀 선택 후 Ctrl+Q - 사진파일</t>
    <phoneticPr fontId="3" type="noConversion"/>
  </si>
  <si>
    <t>라)</t>
    <phoneticPr fontId="3" type="noConversion"/>
  </si>
  <si>
    <t>5.</t>
    <phoneticPr fontId="3" type="noConversion"/>
  </si>
  <si>
    <t>6.</t>
    <phoneticPr fontId="3" type="noConversion"/>
  </si>
  <si>
    <t>8.</t>
    <phoneticPr fontId="3" type="noConversion"/>
  </si>
  <si>
    <t>9.</t>
    <phoneticPr fontId="3" type="noConversion"/>
  </si>
  <si>
    <t>작업종</t>
    <phoneticPr fontId="3" type="noConversion"/>
  </si>
  <si>
    <t>구분</t>
    <phoneticPr fontId="3" type="noConversion"/>
  </si>
  <si>
    <t>단위</t>
    <phoneticPr fontId="3" type="noConversion"/>
  </si>
  <si>
    <t>수량</t>
    <phoneticPr fontId="3" type="noConversion"/>
  </si>
  <si>
    <t>ha</t>
  </si>
  <si>
    <t>계</t>
    <phoneticPr fontId="3" type="noConversion"/>
  </si>
  <si>
    <t>10.</t>
    <phoneticPr fontId="3" type="noConversion"/>
  </si>
  <si>
    <t>설 계 적 용 기 준</t>
  </si>
  <si>
    <t>○</t>
    <phoneticPr fontId="3" type="noConversion"/>
  </si>
  <si>
    <t>재료비</t>
    <phoneticPr fontId="3" type="noConversion"/>
  </si>
  <si>
    <t>단가</t>
    <phoneticPr fontId="3" type="noConversion"/>
  </si>
  <si>
    <t>비             고</t>
    <phoneticPr fontId="3" type="noConversion"/>
  </si>
  <si>
    <t>휘발류</t>
    <phoneticPr fontId="3" type="noConversion"/>
  </si>
  <si>
    <t>품셈은 실시설계비 사업비 산출 방법에 의한 작업단계별 품셈을 적용하였다.</t>
    <phoneticPr fontId="3" type="noConversion"/>
  </si>
  <si>
    <t>GPS좌표 적용기준</t>
    <phoneticPr fontId="3" type="noConversion"/>
  </si>
  <si>
    <t xml:space="preserve">직각좌표계 원점의 경위도 </t>
    <phoneticPr fontId="3" type="noConversion"/>
  </si>
  <si>
    <t>명칭</t>
    <phoneticPr fontId="3" type="noConversion"/>
  </si>
  <si>
    <t>원점의 경위도</t>
    <phoneticPr fontId="3" type="noConversion"/>
  </si>
  <si>
    <t>비   고</t>
    <phoneticPr fontId="3" type="noConversion"/>
  </si>
  <si>
    <t xml:space="preserve"> 위도 : 동경 38°00‘00“.0000</t>
    <phoneticPr fontId="3" type="noConversion"/>
  </si>
  <si>
    <t xml:space="preserve"> 경도 : 동경 129°00‘00“.0000</t>
    <phoneticPr fontId="3" type="noConversion"/>
  </si>
  <si>
    <t>동경 128°~130°구역내</t>
    <phoneticPr fontId="3" type="noConversion"/>
  </si>
  <si>
    <t>7.</t>
    <phoneticPr fontId="3" type="noConversion"/>
  </si>
  <si>
    <t>작업기간</t>
    <phoneticPr fontId="3" type="noConversion"/>
  </si>
  <si>
    <t>할인,할증요소적용</t>
    <phoneticPr fontId="3" type="noConversion"/>
  </si>
  <si>
    <t>기타</t>
    <phoneticPr fontId="3" type="noConversion"/>
  </si>
  <si>
    <t>사   업   명</t>
    <phoneticPr fontId="10" type="noConversion"/>
  </si>
  <si>
    <t xml:space="preserve">사  업  량 </t>
    <phoneticPr fontId="10" type="noConversion"/>
  </si>
  <si>
    <t>감염여부만 확인!!!
 다른건 건들지 말것.</t>
    <phoneticPr fontId="3" type="noConversion"/>
  </si>
  <si>
    <t>감 염 여 부</t>
    <phoneticPr fontId="10" type="noConversion"/>
  </si>
  <si>
    <t>감   염</t>
    <phoneticPr fontId="10" type="noConversion"/>
  </si>
  <si>
    <t xml:space="preserve">미 감 염 </t>
    <phoneticPr fontId="10" type="noConversion"/>
  </si>
  <si>
    <t>○</t>
    <phoneticPr fontId="10" type="noConversion"/>
  </si>
  <si>
    <t>1. 일  반  기  준</t>
    <phoneticPr fontId="3" type="noConversion"/>
  </si>
  <si>
    <t>1. 적용범위</t>
    <phoneticPr fontId="3" type="noConversion"/>
  </si>
  <si>
    <t>가.</t>
    <phoneticPr fontId="3" type="noConversion"/>
  </si>
  <si>
    <t>나.</t>
    <phoneticPr fontId="3" type="noConversion"/>
  </si>
  <si>
    <t>다.</t>
    <phoneticPr fontId="3" type="noConversion"/>
  </si>
  <si>
    <t>라.</t>
    <phoneticPr fontId="3" type="noConversion"/>
  </si>
  <si>
    <t>2. 용어의 정의</t>
    <phoneticPr fontId="3" type="noConversion"/>
  </si>
  <si>
    <t>계   약   서:</t>
    <phoneticPr fontId="3" type="noConversion"/>
  </si>
  <si>
    <t>시   방   서:</t>
    <phoneticPr fontId="3" type="noConversion"/>
  </si>
  <si>
    <t>특별시방서:</t>
    <phoneticPr fontId="3" type="noConversion"/>
  </si>
  <si>
    <t>설계변경:</t>
    <phoneticPr fontId="3" type="noConversion"/>
  </si>
  <si>
    <t>마.</t>
    <phoneticPr fontId="3" type="noConversion"/>
  </si>
  <si>
    <t>발   주   자:</t>
    <phoneticPr fontId="3" type="noConversion"/>
  </si>
  <si>
    <t>바.</t>
    <phoneticPr fontId="3" type="noConversion"/>
  </si>
  <si>
    <t>시   공   자:</t>
    <phoneticPr fontId="3" type="noConversion"/>
  </si>
  <si>
    <t>사.</t>
    <phoneticPr fontId="3" type="noConversion"/>
  </si>
  <si>
    <t>감   독   관:</t>
    <phoneticPr fontId="3" type="noConversion"/>
  </si>
  <si>
    <t>아.</t>
    <phoneticPr fontId="3" type="noConversion"/>
  </si>
  <si>
    <t>감   리   원:</t>
    <phoneticPr fontId="3" type="noConversion"/>
  </si>
  <si>
    <t>자.</t>
    <phoneticPr fontId="3" type="noConversion"/>
  </si>
  <si>
    <t>지          시:</t>
    <phoneticPr fontId="3" type="noConversion"/>
  </si>
  <si>
    <t>발주자 측에서 발의하여 감독관이 도급자에 대하여 작업감독의 소관업무에 관한 방침, 기준, 계획 등을 알려주고 실시하게 하는 것을 말한다.</t>
    <phoneticPr fontId="3" type="noConversion"/>
  </si>
  <si>
    <t>차.</t>
    <phoneticPr fontId="3" type="noConversion"/>
  </si>
  <si>
    <t>승          인:</t>
    <phoneticPr fontId="3" type="noConversion"/>
  </si>
  <si>
    <t>도급자 측에서 신청한 사항을 발주자 또는 감독관이 서면으로 동의하는 것을 말한다.</t>
    <phoneticPr fontId="3" type="noConversion"/>
  </si>
  <si>
    <t>카.</t>
    <phoneticPr fontId="3" type="noConversion"/>
  </si>
  <si>
    <t>입          회:</t>
    <phoneticPr fontId="3" type="noConversion"/>
  </si>
  <si>
    <t>감독관 또는 그가 지정하는 대리인이 현장에 참석하여 작업사항을 확인하는 것을 말한다.</t>
    <phoneticPr fontId="3" type="noConversion"/>
  </si>
  <si>
    <t>타.</t>
    <phoneticPr fontId="3" type="noConversion"/>
  </si>
  <si>
    <t>협          의:</t>
    <phoneticPr fontId="3" type="noConversion"/>
  </si>
  <si>
    <t>감독관과 도급자가 대등한 입장에서 합의하는 것을 말한다.</t>
    <phoneticPr fontId="3" type="noConversion"/>
  </si>
  <si>
    <t>3. 제출서류</t>
    <phoneticPr fontId="3" type="noConversion"/>
  </si>
  <si>
    <t>4. 현장대리인 지정</t>
    <phoneticPr fontId="3" type="noConversion"/>
  </si>
  <si>
    <t>감독관은 현장대리인, 도급자의 고용인 및 노무자가 작업시행 또는 관리에 대하여 부적당하다고 인정될 경우 감리자의 의견을 물어 시공자에게 교체를 요구할 수 있다.</t>
    <phoneticPr fontId="3" type="noConversion"/>
  </si>
  <si>
    <t>6. 제보고 : 도급자는 계약서에서 지정한 것과 감독관이 지시한 각종 보고를 지정한 기일 내에 지체없이 서류를 구비하여 제출 또는 보고하여야 한다.</t>
    <phoneticPr fontId="3" type="noConversion"/>
  </si>
  <si>
    <t>9. 공사시행</t>
    <phoneticPr fontId="3" type="noConversion"/>
  </si>
  <si>
    <t>설계도서 및 시방서에 명시되지 않은 사항이라도 작업의 성질상 당연히 필요한 사항은 감독관의 지시에 따라 도급자의 부담으로 시행하여야 한다.</t>
    <phoneticPr fontId="3" type="noConversion"/>
  </si>
  <si>
    <t>11. 작업시간</t>
    <phoneticPr fontId="3" type="noConversion"/>
  </si>
  <si>
    <t>도급자는 작업개시 및 종료시간을 감독관에게 통지하여야 한다.</t>
    <phoneticPr fontId="3" type="noConversion"/>
  </si>
  <si>
    <t>12. 측량기구 비치 : 도급자는 착수와 동시에 측량기구(방위계, 경사계등)를 현장에 비치하여야 한다.</t>
    <phoneticPr fontId="3" type="noConversion"/>
  </si>
  <si>
    <t>13. 작업확인 : 도급자는 작업장의 작업면적이 설계상의 면적과 다를 경우에는 면적을 확인토록 하고 그 결과를 감독관과 감리에게 알린 후 지시에 따른다.</t>
    <phoneticPr fontId="3" type="noConversion"/>
  </si>
  <si>
    <t>15. 작업추진 관리</t>
    <phoneticPr fontId="3" type="noConversion"/>
  </si>
  <si>
    <t>현장대리인은 감독관의 지시에 따라 작업계획서를 제출하여 승인을 받아 작업을 실행하여야 하며 작업일보 및 작업 진도를 표기하여 추진현황을 알려야 한다.</t>
    <phoneticPr fontId="3" type="noConversion"/>
  </si>
  <si>
    <t>17. 작업관리</t>
    <phoneticPr fontId="3" type="noConversion"/>
  </si>
  <si>
    <t>육림작업에 필요한 작업과정은 감독관, 감리원, 설계자, 현장대리인, 현장작업자의 입회하에 설계자 주관의 설계 설명 및 작업교육을 실시하여 작업의 질 향상에 노력한다.</t>
    <phoneticPr fontId="3" type="noConversion"/>
  </si>
  <si>
    <t>18. 작업현장관리</t>
    <phoneticPr fontId="3" type="noConversion"/>
  </si>
  <si>
    <t>사업시행 기간 중 항상 안전에 유의하여 현장관리를 하여야 하며 재해예방에 최선을 다하여야 한다.</t>
    <phoneticPr fontId="3" type="noConversion"/>
  </si>
  <si>
    <t>사업시행 중 감독관 및 감리자의 승인 없이 시방서외의 작업방법을 택해서는 아니 된다.</t>
    <phoneticPr fontId="3" type="noConversion"/>
  </si>
  <si>
    <t>사업 착수와 동시에 재해예방 및 비상연락망을 편성, 운영토록 하고 우천 시는 작업을 중단 한다.</t>
    <phoneticPr fontId="3" type="noConversion"/>
  </si>
  <si>
    <t>19. 자재관리 : 자재는 일정장소에 보관 관리함을 원칙으로 하며 사용시는 산불예방 및 재해예방에 철저를 기한다.</t>
    <phoneticPr fontId="3" type="noConversion"/>
  </si>
  <si>
    <t>작업전, 작업중, 작업후 사진</t>
    <phoneticPr fontId="3" type="noConversion"/>
  </si>
  <si>
    <t>공정사진</t>
    <phoneticPr fontId="3" type="noConversion"/>
  </si>
  <si>
    <t>기록사진 : 사업 진행 상황을 촬영하고 사진첩을 3부 작성하여 제출</t>
    <phoneticPr fontId="3" type="noConversion"/>
  </si>
  <si>
    <t>기타 홍보용 사진 및 슬라이드(필요시)</t>
    <phoneticPr fontId="3" type="noConversion"/>
  </si>
  <si>
    <t>21. 안전관리</t>
    <phoneticPr fontId="3" type="noConversion"/>
  </si>
  <si>
    <t>도급자는 안전관리 책임자를 선임하여 현장에 상주토록 하고 산업재해 예방에 최선을 다한다.</t>
    <phoneticPr fontId="3" type="noConversion"/>
  </si>
  <si>
    <t>도급자는 안전사고 등이 발생하지 않도록 제반 안전수칙을 준수하여야 하며 당해 작업진행 중 발생하는 모든 사고에 대하여 책임져야 한다.</t>
    <phoneticPr fontId="3" type="noConversion"/>
  </si>
  <si>
    <t>22. 안전조치</t>
    <phoneticPr fontId="3" type="noConversion"/>
  </si>
  <si>
    <t>산불방지 및 주변에 산불발생시 진화 참여는 물론 이에 대한 대책을 강구하여야 한다.</t>
    <phoneticPr fontId="3" type="noConversion"/>
  </si>
  <si>
    <t>호우, 홍수, 태풍 등에 대한 기상예보 등에 충분히 유의하여 유사시에는 피해를 최소한으로 되게 응급조치를 하여야 한다.</t>
    <phoneticPr fontId="3" type="noConversion"/>
  </si>
  <si>
    <t>사업수행에 필요한 안전조치는 관계법규에 따라 안전에 만전을 기하기 위한 조직, 계획, 점검 등을 실시하고 필요한 제반시설을 갖추어야 한다.</t>
    <phoneticPr fontId="3" type="noConversion"/>
  </si>
  <si>
    <t>작업착수 전에 안전시설을 해야 할 사항은 일반적으로 다음과 같다.</t>
    <phoneticPr fontId="3" type="noConversion"/>
  </si>
  <si>
    <t>1) 유류 및 기계톱 보관지역 및 사용 장소 설정</t>
    <phoneticPr fontId="3" type="noConversion"/>
  </si>
  <si>
    <t>도로의 교통을 제한하고자 할 때에는 교통제한의 범위, 기간, 안전조치 등에 대하여 소정의 절차를 밟아야 한다.</t>
    <phoneticPr fontId="3" type="noConversion"/>
  </si>
  <si>
    <t>작업장 내의 모든 작업관련자는 안전장비를 착용하여야 한다.</t>
    <phoneticPr fontId="3" type="noConversion"/>
  </si>
  <si>
    <t>작업장에는 구급약을 상비하여야 한다.</t>
    <phoneticPr fontId="3" type="noConversion"/>
  </si>
  <si>
    <t>작업시행시 일반인의 교통에 피해를 주지 않도록 보호대책을 강구하여야 한다.</t>
    <phoneticPr fontId="3" type="noConversion"/>
  </si>
  <si>
    <t>작업시행시 인접해 있는 수리시설 및 농작물에 지장이 없도록 적절한 조치를 강구하여야 한다.</t>
    <phoneticPr fontId="3" type="noConversion"/>
  </si>
  <si>
    <t>23. 사고의 예방</t>
    <phoneticPr fontId="3" type="noConversion"/>
  </si>
  <si>
    <t>작업기간 중 도급자는 작업장을 방문하는 사람의 통제와 안전을 위해 발주처에 의해 조치된 모든 사항에 따라야 한다.</t>
    <phoneticPr fontId="3" type="noConversion"/>
  </si>
  <si>
    <t>도급자는 기본적인 응급비품과 구급약을 상비하여야 한다.</t>
    <phoneticPr fontId="3" type="noConversion"/>
  </si>
  <si>
    <t>25. 제법규 준수</t>
    <phoneticPr fontId="3" type="noConversion"/>
  </si>
  <si>
    <t>작업시행에 있어서는 관련법규를 반드시 준수하여야 한다.</t>
    <phoneticPr fontId="3" type="noConversion"/>
  </si>
  <si>
    <t>노무자에 대한 제법규의 운영과 적용은 도급자의 책임 하에 이루어지고  전 노무자의 모든 행위에 대한 책임은 도급자가 진다.</t>
    <phoneticPr fontId="3" type="noConversion"/>
  </si>
  <si>
    <t>26. 기성고 작성 : 도급자는 기성검사 요청을 할 때는 감독관 및 감리원과 사전에 협의하여 제출한다.</t>
    <phoneticPr fontId="3" type="noConversion"/>
  </si>
  <si>
    <t>27. 작업의 일시중지</t>
    <phoneticPr fontId="3" type="noConversion"/>
  </si>
  <si>
    <t>감독관은 다음의 경우 작업을 일시 중지시킬 수 있으며 이에 대하여 감리는 의견을 제시할 수 있고 작업중지로 인한 손해는 도급자가 진다.</t>
    <phoneticPr fontId="3" type="noConversion"/>
  </si>
  <si>
    <t>기후 악조건으로 작업이 곤란할 때</t>
    <phoneticPr fontId="3" type="noConversion"/>
  </si>
  <si>
    <t>작업자의 안전을 위하여 필요하다고 인정할 때</t>
    <phoneticPr fontId="3" type="noConversion"/>
  </si>
  <si>
    <t>감독관 및 감리자의 지시 불이행으로 작업의 진행이 부당하다고 인정될 때</t>
    <phoneticPr fontId="3" type="noConversion"/>
  </si>
  <si>
    <t>민원사항이 발생하여 민원해소 시간이 필요할 때</t>
    <phoneticPr fontId="3" type="noConversion"/>
  </si>
  <si>
    <t>28. 설계변경</t>
    <phoneticPr fontId="3" type="noConversion"/>
  </si>
  <si>
    <t>작업공종에서 현지와 작업공종이 부합되지 않을 때</t>
    <phoneticPr fontId="3" type="noConversion"/>
  </si>
  <si>
    <t>설계시 품셈적용 및 계산착오가 있을 때</t>
    <phoneticPr fontId="3" type="noConversion"/>
  </si>
  <si>
    <t>당초 계획된 작업면적의 변경이 불가피한 경우</t>
    <phoneticPr fontId="3" type="noConversion"/>
  </si>
  <si>
    <t>기타 발주자가 변경을 요할 때</t>
    <phoneticPr fontId="3" type="noConversion"/>
  </si>
  <si>
    <t>29. 사업기간 연장</t>
    <phoneticPr fontId="3" type="noConversion"/>
  </si>
  <si>
    <t>천재지변 및 발주자의 사정에 의하여 작업이 중단되었을 때는 사업기간을 연장할 수 있다.</t>
    <phoneticPr fontId="3" type="noConversion"/>
  </si>
  <si>
    <t>기상이변 및 강우일수가 과거 5개년 평균일수보다 많아 작업에 막대한 지장을 초래하였다고 인정될 때</t>
    <phoneticPr fontId="3" type="noConversion"/>
  </si>
  <si>
    <t>작업장의 불가항력적인 일이 발생하여 감독관과 감리의 의견을 물어 타당성이 인정 될 때</t>
    <phoneticPr fontId="3" type="noConversion"/>
  </si>
  <si>
    <t>30. 설계 및 완료 도서관리</t>
    <phoneticPr fontId="3" type="noConversion"/>
  </si>
  <si>
    <t>31. 사업완료검사</t>
    <phoneticPr fontId="3" type="noConversion"/>
  </si>
  <si>
    <t>검사 또는 시험결과가 시방서 및 설계도서에 명시한 검사 검수기준에 일치하다고 인정되었을 때 사업완료 조치한다.</t>
    <phoneticPr fontId="3" type="noConversion"/>
  </si>
  <si>
    <t>검사결과가 시방서 및 설계도서 기준에 적합하지 않은 부분은 수정 또는 재시공 후에 재검사를 받아 합격할 경우 사업완료조치 한다.</t>
    <phoneticPr fontId="3" type="noConversion"/>
  </si>
  <si>
    <t>완료도면이 제출되어 검사가 완료되었을 때 사업완료 조치한다.</t>
    <phoneticPr fontId="3" type="noConversion"/>
  </si>
  <si>
    <t>완료도면은 도급자가 작성 제출하여 감독관의 검토 및 승인을 얻어야 한다.</t>
    <phoneticPr fontId="3" type="noConversion"/>
  </si>
  <si>
    <t>32. 사업완료 후 정리</t>
    <phoneticPr fontId="3" type="noConversion"/>
  </si>
  <si>
    <t>사업이 완료되었을 때는 감독관의 지시에 따라 설치물을 제거하고 청소 정리하여 감독관의 검사를 득해야 한다.</t>
    <phoneticPr fontId="3" type="noConversion"/>
  </si>
  <si>
    <t>33. 기타사항</t>
    <phoneticPr fontId="3" type="noConversion"/>
  </si>
  <si>
    <t>도급자는 본 사업 완료시까지 감독과의 지시에 따라야 하고 특히 민원이 발생치 않도록 사전에 발생요인을 확인 처리하여야 한다.</t>
    <phoneticPr fontId="3" type="noConversion"/>
  </si>
  <si>
    <t>도급자는 사업완료시 준공조서 2부를 작성하여 완료계와 동시에 제출하여야 한다.</t>
    <phoneticPr fontId="3" type="noConversion"/>
  </si>
  <si>
    <t>도급자는 감독관이 지시하는 내용에 따라 사업완료표시판을 제작 설치하고 완료 조사 시 광경사진을 제출 할 수 있다.</t>
    <phoneticPr fontId="3" type="noConversion"/>
  </si>
  <si>
    <t>각종 설계도서는 보안규정에 따라 보관하여야 한다.</t>
    <phoneticPr fontId="3" type="noConversion"/>
  </si>
  <si>
    <t>각종 관계서류는 지정된 기일까지 제출하여야 한다.</t>
    <phoneticPr fontId="3" type="noConversion"/>
  </si>
  <si>
    <t>2. 특  별  기  준</t>
    <phoneticPr fontId="3" type="noConversion"/>
  </si>
  <si>
    <t>1. 적용기준 : 본 사업의 설계서상 설정된 단어의 규정과 작업에 필요한 구분되어야 할 사항을 규정하였다.</t>
    <phoneticPr fontId="3" type="noConversion"/>
  </si>
  <si>
    <t>2. 작업일반</t>
    <phoneticPr fontId="3" type="noConversion"/>
  </si>
  <si>
    <t>준비작업 : 면적 및 수량의 검측에 필요한 면적 확인은 1. 일반기준 제13항에 따라야 한다.</t>
    <phoneticPr fontId="3" type="noConversion"/>
  </si>
  <si>
    <t>작업준비</t>
    <phoneticPr fontId="3" type="noConversion"/>
  </si>
  <si>
    <t>1)</t>
    <phoneticPr fontId="3" type="noConversion"/>
  </si>
  <si>
    <t>작업자는 작업에 앞서 작업장의 경계지역에 흰색페인트를 이용하여 경계 표식을 하여야 하며 경계를 넘어 작업을 하여서는 아니 된다.</t>
    <phoneticPr fontId="3" type="noConversion"/>
  </si>
  <si>
    <t>2)</t>
    <phoneticPr fontId="3" type="noConversion"/>
  </si>
  <si>
    <t>감독관은 작업 중 수시로 경계지역의 작업 상황을 점검 확인하여 민원발생이 되지 않도록 한다.</t>
    <phoneticPr fontId="3" type="noConversion"/>
  </si>
  <si>
    <t>3)</t>
    <phoneticPr fontId="3" type="noConversion"/>
  </si>
  <si>
    <t>산불예방</t>
    <phoneticPr fontId="3" type="noConversion"/>
  </si>
  <si>
    <t>작업자는 작업장에 투입 시 인화성물질을 지참하고 작업장에 진입할 수 없다.</t>
    <phoneticPr fontId="3" type="noConversion"/>
  </si>
  <si>
    <t>작업자는 흡연시는 일정장소에 안전조치를 취한 후 현장대리인 책임 하에 흡연을 하고 현장대리인은 담뱃불의  화기점검을 반드시 한 후 자리를 이동하여야 한다.</t>
    <phoneticPr fontId="3" type="noConversion"/>
  </si>
  <si>
    <t>작업자는 기계톱 사용원료인 휘발유와 오일관리에 철저를 기한다.</t>
    <phoneticPr fontId="3" type="noConversion"/>
  </si>
  <si>
    <t>작업방법</t>
    <phoneticPr fontId="3" type="noConversion"/>
  </si>
  <si>
    <t>작업자는 설계된 작업예정에 따라 작업을 하여야하며, 임의대로 변경할 수 없다. 부득이 작업예정을 변경하고자 할 때는 감독관과 협의하여 변경 실시 할 수 있다.</t>
    <phoneticPr fontId="3" type="noConversion"/>
  </si>
  <si>
    <t>4)</t>
    <phoneticPr fontId="3" type="noConversion"/>
  </si>
  <si>
    <t>5)</t>
    <phoneticPr fontId="3" type="noConversion"/>
  </si>
  <si>
    <t>6)</t>
    <phoneticPr fontId="3" type="noConversion"/>
  </si>
  <si>
    <t>제 1 장 일반적인 산림자원관리</t>
    <phoneticPr fontId="3" type="noConversion"/>
  </si>
  <si>
    <t>작업시기</t>
    <phoneticPr fontId="3" type="noConversion"/>
  </si>
  <si>
    <t>다)</t>
    <phoneticPr fontId="3" type="noConversion"/>
  </si>
  <si>
    <t>2)</t>
  </si>
  <si>
    <t>제 2 장 산림의 기능구분 및 조성·관리</t>
    <phoneticPr fontId="3" type="noConversion"/>
  </si>
  <si>
    <t>1. 산림의 기능구분</t>
    <phoneticPr fontId="3" type="noConversion"/>
  </si>
  <si>
    <t>산림을 그 기능에 따라 다음의 순위와 같이 구분함</t>
    <phoneticPr fontId="3" type="noConversion"/>
  </si>
  <si>
    <t>1) 목재생산림</t>
    <phoneticPr fontId="3" type="noConversion"/>
  </si>
  <si>
    <t>2) 수원함양림</t>
    <phoneticPr fontId="3" type="noConversion"/>
  </si>
  <si>
    <t>3) 산지재해방지림</t>
    <phoneticPr fontId="3" type="noConversion"/>
  </si>
  <si>
    <t>4) 자연환경보전림</t>
    <phoneticPr fontId="3" type="noConversion"/>
  </si>
  <si>
    <t>5) 산림휴양림</t>
    <phoneticPr fontId="3" type="noConversion"/>
  </si>
  <si>
    <t>6) 생활환경보전림</t>
    <phoneticPr fontId="3" type="noConversion"/>
  </si>
  <si>
    <t>2. 목재생산림의 조성과 관리</t>
    <phoneticPr fontId="3" type="noConversion"/>
  </si>
  <si>
    <t>관리목표 : 생태적 안정을 기반으로 하여 국민경제 활동에 필요한 양질의 목재를 지속적·효율적으로 생산·공급하기 위한 산림</t>
    <phoneticPr fontId="3" type="noConversion"/>
  </si>
  <si>
    <t>목표로 하는 산림 - 다음과 같은 목표생산재를 안정적으로 생산할 수 있는 산림</t>
    <phoneticPr fontId="3" type="noConversion"/>
  </si>
  <si>
    <t>인공림에서는 우량대경재, 우량중경재, 일반소경재로 구분</t>
    <phoneticPr fontId="3" type="noConversion"/>
  </si>
  <si>
    <t>우량대경재</t>
    <phoneticPr fontId="3" type="noConversion"/>
  </si>
  <si>
    <t>① 목표지름 : 40cm이상</t>
    <phoneticPr fontId="3" type="noConversion"/>
  </si>
  <si>
    <t>② 용도 : 문화재, 화장단판, 합판, 고급제제(각재, 판재) 구조재, 고급건축재, 가구재, 악기재 등</t>
    <phoneticPr fontId="3" type="noConversion"/>
  </si>
  <si>
    <t>우량중경재</t>
    <phoneticPr fontId="3" type="noConversion"/>
  </si>
  <si>
    <t>① 목표지름 : 40cm 미만 25cm 이상</t>
    <phoneticPr fontId="3" type="noConversion"/>
  </si>
  <si>
    <t>② 용도 : 건축재, 소형가구재, 공예재, 일반제재(각재, 판재) 등</t>
    <phoneticPr fontId="3" type="noConversion"/>
  </si>
  <si>
    <t>일반소경재</t>
    <phoneticPr fontId="3" type="noConversion"/>
  </si>
  <si>
    <t>① 목표지름 : 25cm</t>
    <phoneticPr fontId="3" type="noConversion"/>
  </si>
  <si>
    <t>② 용도 : 가설재, 포장재, 일반제재(소각재, 소판재), 펄프재, 칲, 톱밥용 등</t>
    <phoneticPr fontId="3" type="noConversion"/>
  </si>
  <si>
    <t>천연림에서는 우량대경재, 우량중경재, 특용·소경재로 구분</t>
    <phoneticPr fontId="3" type="noConversion"/>
  </si>
  <si>
    <t>② 용도 : 문화재, 화장단판, 합판, 고급제재(각재, 판재) 등</t>
    <phoneticPr fontId="3" type="noConversion"/>
  </si>
  <si>
    <t>① 목표지름 : 40cm 미만 20cm 이상</t>
    <phoneticPr fontId="3" type="noConversion"/>
  </si>
  <si>
    <t>② 용도 : 구조재, 고급건축재, 가구재, 악기재, 일반제재(각재, 판재) 등</t>
    <phoneticPr fontId="3" type="noConversion"/>
  </si>
  <si>
    <t>① 목표지름 : 20cm</t>
    <phoneticPr fontId="3" type="noConversion"/>
  </si>
  <si>
    <t>② 용도 : 특수용(약용·식용), 공예재, 버섯용원목, 펄프재</t>
    <phoneticPr fontId="3" type="noConversion"/>
  </si>
  <si>
    <t>관리대상 : 생태적으로 건강하고 지속적으로 목재를 생산할 수 있는 산림으로서 다음과 같음</t>
    <phoneticPr fontId="3" type="noConversion"/>
  </si>
  <si>
    <t>산림법에 의한 요존국유림</t>
    <phoneticPr fontId="3" type="noConversion"/>
  </si>
  <si>
    <t>임업 및 산촌진흥촉진에 관한법률에 의한 임업진흥권역 안의 모재생산을 위한 산림</t>
    <phoneticPr fontId="3" type="noConversion"/>
  </si>
  <si>
    <t>그밖에 목재생산기능 증진을 위해 관리가 필요하다고 산림관리자가 인정하는 산림</t>
    <phoneticPr fontId="3" type="noConversion"/>
  </si>
  <si>
    <t>인공림의 조성 · 관리</t>
    <phoneticPr fontId="3" type="noConversion"/>
  </si>
  <si>
    <t>조림 : 조림 수종은 주수종과 부수종으로 구분하여 식재</t>
    <phoneticPr fontId="3" type="noConversion"/>
  </si>
  <si>
    <t>① 주수종은 생산목표재가 되는 수종</t>
    <phoneticPr fontId="3" type="noConversion"/>
  </si>
  <si>
    <t>② 부수종은 산림의 생태적 안정성을 의해 또는 보조적 목재생산재로 활용할 수 있는 수종</t>
    <phoneticPr fontId="3" type="noConversion"/>
  </si>
  <si>
    <t>숲가꾸기</t>
    <phoneticPr fontId="3" type="noConversion"/>
  </si>
  <si>
    <t>① 목표생산재가 정해지기 전까지의 작업은 제Ⅲ장에서 정하는 바와 같이 숲가꾸기를 실시함</t>
    <phoneticPr fontId="3" type="noConversion"/>
  </si>
  <si>
    <t>② 도태간벌은 목표생산재가 우량대경재일 경우 적용할 수 있음</t>
    <phoneticPr fontId="3" type="noConversion"/>
  </si>
  <si>
    <t>③ 설계·감리를 시행할 경우에는 수종과 생산목표제에 따라 〔별표 2〕의 2. 인공림의 수종별 시업기준(예시)에 따라 작업을 실시할 수 있음</t>
    <phoneticPr fontId="3" type="noConversion"/>
  </si>
  <si>
    <t>④ 목표생산재가 일반소경재일 경우에는 수종의 특성에 따라 솎아베기 작업시 가지치기를 생략할 수 있음</t>
    <phoneticPr fontId="3" type="noConversion"/>
  </si>
  <si>
    <t>수확 및 산물의 처리 등은 제3장에서 정하는 바에 따름</t>
    <phoneticPr fontId="3" type="noConversion"/>
  </si>
  <si>
    <t>천연림의 조성 · 관리</t>
    <phoneticPr fontId="3" type="noConversion"/>
  </si>
  <si>
    <t>갱신 : 갱신 수종은 주수종과 부수종으로 구분</t>
    <phoneticPr fontId="3" type="noConversion"/>
  </si>
  <si>
    <t>① 주수종은 생산목표재가 되는 수종으로 함</t>
    <phoneticPr fontId="3" type="noConversion"/>
  </si>
  <si>
    <t>② 부수종은 산림의 생태적 안정성을 위해 또는 보조적 목재생산재로 활용할 수 있는 수종</t>
    <phoneticPr fontId="3" type="noConversion"/>
  </si>
  <si>
    <t>② 목표생산재가 우량대경재일 경우에는 도태간벌을 적용함</t>
    <phoneticPr fontId="3" type="noConversion"/>
  </si>
  <si>
    <t>③ 설계·감리를 시행할 경우에는 수종과 생산목표재에 따라 〔별표2〕의 3. 천연림의 수종별 시업기준(예시)에 따라 작업을 실시할 수 있음</t>
    <phoneticPr fontId="3" type="noConversion"/>
  </si>
  <si>
    <t>3. 수원함양림의 조성 · 관리</t>
    <phoneticPr fontId="3" type="noConversion"/>
  </si>
  <si>
    <t>관리목표 : 수자원함양기능과 수질정화기능이 고도로 증진되는 산림</t>
    <phoneticPr fontId="3" type="noConversion"/>
  </si>
  <si>
    <t>목표로 하는 산림 : 다층혼효림</t>
    <phoneticPr fontId="3" type="noConversion"/>
  </si>
  <si>
    <t>관리대상 : 산림의 수자원함양기능 및 수질정화기능을 높이기 위하여 지정·결정 또는 관리하는 산림으로서 다음과 같음</t>
    <phoneticPr fontId="3" type="noConversion"/>
  </si>
  <si>
    <t>산림법에 의한 수원함양보안림</t>
    <phoneticPr fontId="3" type="noConversion"/>
  </si>
  <si>
    <t>수도법에 의한 상수원보호구역 안의 산림</t>
    <phoneticPr fontId="3" type="noConversion"/>
  </si>
  <si>
    <t>한강수계상수원수질개선 및 주미지원등에 관한 법률시행규칙에 의한 한강수계 지역 안에서 수원함양에 직접적인 영향을 주는 산림</t>
    <phoneticPr fontId="3" type="noConversion"/>
  </si>
  <si>
    <t>영산강 · 섬진강 수계물 관리 및 주민지원등에 관한 법률시행규칙에 의한 영상강·섬진강수계 지역 안에서 수원함양에 직접적인 영향을 주는 산림</t>
    <phoneticPr fontId="3" type="noConversion"/>
  </si>
  <si>
    <t>금강수계물관리 및 주민지원등에 관한 법률시행규칙에 의한 금강수계 지역 안에서 수원함양에 직접적인 영향을 주는 산림</t>
    <phoneticPr fontId="3" type="noConversion"/>
  </si>
  <si>
    <t>낙동강수계물관리 및 주민지원등에 관한 법률시행규칙에 의한 낙동강수계 지역 안에서 수원함양에 직접적인 영향을 주는 산림</t>
    <phoneticPr fontId="3" type="noConversion"/>
  </si>
  <si>
    <t>7)</t>
    <phoneticPr fontId="3" type="noConversion"/>
  </si>
  <si>
    <t>댐건설 및 주변지역지원등에 관한 법률 제2조의 규정에 의한 댐으로 집수되는 자연경계구획 산림</t>
    <phoneticPr fontId="3" type="noConversion"/>
  </si>
  <si>
    <t>8)</t>
    <phoneticPr fontId="3" type="noConversion"/>
  </si>
  <si>
    <t>그밖에 수원함양기능 증진을 위해 관리가 필요하다고 산림관리자가 인정하는 산림</t>
    <phoneticPr fontId="3" type="noConversion"/>
  </si>
  <si>
    <t>조림 : 나무의 뿌리가 다층구조를 이룰 수 있도록 참나무류, 소나무 등의 심근성 수종을 중심으로 천근성수종이 혼합 되도록 조림수종을 선정</t>
    <phoneticPr fontId="3" type="noConversion"/>
  </si>
  <si>
    <t>솎아베기(간벌)</t>
    <phoneticPr fontId="3" type="noConversion"/>
  </si>
  <si>
    <t>수관울폐도를 50~80% 수준으로 유지하는 것을 원칙으로 함</t>
    <phoneticPr fontId="3" type="noConversion"/>
  </si>
  <si>
    <t>① 계곡으로 부터 홍수위 폭 만큼의 계곡부 양안 지역</t>
    <phoneticPr fontId="3" type="noConversion"/>
  </si>
  <si>
    <t>② 호소, 저수지 등 수변부는 만수위로부터 32m 이내 지역</t>
    <phoneticPr fontId="3" type="noConversion"/>
  </si>
  <si>
    <t>③ 하천의 홍수위로부터 30m 이내 지역</t>
    <phoneticPr fontId="3" type="noConversion"/>
  </si>
  <si>
    <t>수확</t>
    <phoneticPr fontId="3" type="noConversion"/>
  </si>
  <si>
    <t>수원함양림에서는 목재생산림의 우량대경재를 목표생산재로 하고 수확함</t>
    <phoneticPr fontId="3" type="noConversion"/>
  </si>
  <si>
    <t>가급적 골라베기를 원칙으로 하되 불가피할 경우 모두베기와 모수작업은 하나의 벌채구역을 2ha미만으로 함</t>
    <phoneticPr fontId="3" type="noConversion"/>
  </si>
  <si>
    <t>모두베기와 모수작업 시 벌채구역과 벌채구역 사이에는 최소 20m 이상의 수림대를 등고선 방향으로 존치</t>
    <phoneticPr fontId="3" type="noConversion"/>
  </si>
  <si>
    <t>4. 산지재해방지림의 조성 · 관리</t>
    <phoneticPr fontId="3" type="noConversion"/>
  </si>
  <si>
    <t>관리목표 : 산사태, 토사유출, 대형산불, 산림병해충 등 각종 산림재해에 강한 산림이다.</t>
    <phoneticPr fontId="3" type="noConversion"/>
  </si>
  <si>
    <t>목표로 하는 산림</t>
    <phoneticPr fontId="3" type="noConversion"/>
  </si>
  <si>
    <t>산사태, 토사유출에 강한 다층효림</t>
    <phoneticPr fontId="3" type="noConversion"/>
  </si>
  <si>
    <t>대형산불을 방지하기 위해 내화수림대가 포함된 혼효림</t>
    <phoneticPr fontId="3" type="noConversion"/>
  </si>
  <si>
    <t>산림병해충에 강하고 생태적으로 건강한 다층혼효림</t>
    <phoneticPr fontId="3" type="noConversion"/>
  </si>
  <si>
    <t>관리대상 : 산사태, 토사유출, 대형산불, 병해충 등 산림재해 발생 방지 및 임지보전을 위하여 지정·결정 또는 관리하는 산림으로서 다음과 같다.</t>
    <phoneticPr fontId="3" type="noConversion"/>
  </si>
  <si>
    <t>사방사업법에 의한 사방지(산사태복구지 포함)</t>
    <phoneticPr fontId="3" type="noConversion"/>
  </si>
  <si>
    <t>산림법에 의한 토사방비보안림</t>
    <phoneticPr fontId="3" type="noConversion"/>
  </si>
  <si>
    <t>과밀 임분으로서 산사태가 우려되는 지역의 침엽수 단순림</t>
    <phoneticPr fontId="3" type="noConversion"/>
  </si>
  <si>
    <t>대형산불의 발생이 우려되는 지역으로 침엽수 단순림</t>
    <phoneticPr fontId="3" type="noConversion"/>
  </si>
  <si>
    <t>산림병해충의 피해 우려가 있는 단순림</t>
    <phoneticPr fontId="3" type="noConversion"/>
  </si>
  <si>
    <t>그밖에 산지재해방지기능 증진을 위해 관리가 필요하다고 산림관리자가 인정하는 산림이다.</t>
    <phoneticPr fontId="3" type="noConversion"/>
  </si>
  <si>
    <t>사방지, 토사방비보안림</t>
    <phoneticPr fontId="3" type="noConversion"/>
  </si>
  <si>
    <t>사방지·토사방비보안림</t>
    <phoneticPr fontId="3" type="noConversion"/>
  </si>
  <si>
    <t>조림</t>
    <phoneticPr fontId="3" type="noConversion"/>
  </si>
  <si>
    <t>①</t>
    <phoneticPr fontId="3" type="noConversion"/>
  </si>
  <si>
    <t>사방지는 오리나무, 아까시나무, 싸리나무 등 질소고정 효과가 큰 수종과 속성수를 혼합하여 조림수종으로 선정</t>
    <phoneticPr fontId="3" type="noConversion"/>
  </si>
  <si>
    <t>②</t>
    <phoneticPr fontId="3" type="noConversion"/>
  </si>
  <si>
    <t>나무의 뿌리가 다층구조를 이룰 수 있도록 참나무류, 소나무 등의 심근성(深根性) 수종을 중심으로 천근성(淺根性) 수종이 혼합되도록 조림수종을 선정</t>
    <phoneticPr fontId="3" type="noConversion"/>
  </si>
  <si>
    <t>③</t>
    <phoneticPr fontId="3" type="noConversion"/>
  </si>
  <si>
    <t>토심이 깊은 곳에는 활엽수, 얕은 곳에는 침엽수 위주로 조림수종을 선정</t>
    <phoneticPr fontId="3" type="noConversion"/>
  </si>
  <si>
    <t>④</t>
    <phoneticPr fontId="3" type="noConversion"/>
  </si>
  <si>
    <t>ha당 5,000본을 기준으로 입지 조건에 따라 조정</t>
    <phoneticPr fontId="3" type="noConversion"/>
  </si>
  <si>
    <t>산림의 사방기능 제고를 위한 경우를 제외하고는 숲가꾸기를 실시하지 않음</t>
    <phoneticPr fontId="3" type="noConversion"/>
  </si>
  <si>
    <t>뿌리 발달과 하층식생의 생육 촉진을 위해 Ⅲ령급 이상의 산림에 대해 솎아베기 실시</t>
    <phoneticPr fontId="3" type="noConversion"/>
  </si>
  <si>
    <t>침엽수림은 솎아베기를 통해 다층혼효림으로 전환 유도</t>
    <phoneticPr fontId="3" type="noConversion"/>
  </si>
  <si>
    <t>산사태, 산불, 산림병해충 등 산림재해로 인한 피해 복구 등 공익적 목적을 위한 경우를 제외하고는 벌채하지 않음</t>
    <phoneticPr fontId="3" type="noConversion"/>
  </si>
  <si>
    <t>그 밖의 사항에 관해서는 사방사업법 등 관계법령의 규정에 따름</t>
    <phoneticPr fontId="3" type="noConversion"/>
  </si>
  <si>
    <t>산사태가 우려되는 과밀 침엽수 단순림</t>
    <phoneticPr fontId="3" type="noConversion"/>
  </si>
  <si>
    <t>대상지 : 낙엽송, 편백 등의 침엽수 단순림 중 산림관리자가 산사태 피해 이력, 현재의 산림 상태 등을 고려하여 결정</t>
    <phoneticPr fontId="3" type="noConversion"/>
  </si>
  <si>
    <t>조림 : 조림이 필요할 경우는 심근성 수종을 중심으로 혼효림 조성</t>
    <phoneticPr fontId="3" type="noConversion"/>
  </si>
  <si>
    <t>대형산불의 발생이 우려되는 지역의 침엽수 단순림</t>
    <phoneticPr fontId="3" type="noConversion"/>
  </si>
  <si>
    <t>대상지 : 산림관리자가 대형산불의 피해 이력, 현재의 산림 상태 등을 고려하여 결정</t>
    <phoneticPr fontId="3" type="noConversion"/>
  </si>
  <si>
    <t xml:space="preserve">조림 </t>
    <phoneticPr fontId="3" type="noConversion"/>
  </si>
  <si>
    <t>산불피해지의 벌채는 교호대상(交互帶狀)으로 하고 벌채하지 않은 지역은 조림지가 어린나무가꾸기에 도달할 시점에 벌채 후 조림을 실시</t>
    <phoneticPr fontId="3" type="noConversion"/>
  </si>
  <si>
    <t>벌채 후 조림할 경우에는 혼효림으로 조성</t>
    <phoneticPr fontId="3" type="noConversion"/>
  </si>
  <si>
    <t>마을, 도로, 농경지 인접 지역 산림은 ‘(가)’와 같이 내화수림대를 조성</t>
    <phoneticPr fontId="3" type="noConversion"/>
  </si>
  <si>
    <t>내화수림대를 조성할 침엽수림은 강도(强度)의 솎아베기를 실시하거나 약도의 솎아베기를 수회 반복 실시하여 혼효림으로 유도</t>
    <phoneticPr fontId="3" type="noConversion"/>
  </si>
  <si>
    <t>솎아베기를 통한 자연발생 활엽수가 부족할 경우에는 하층에 활엽수 식재 가능</t>
    <phoneticPr fontId="3" type="noConversion"/>
  </si>
  <si>
    <t>대상지 : 산림관리자가 산림병해충 피해 이력, 현재의 산림 상태 등을 고려하여 결정</t>
    <phoneticPr fontId="3" type="noConversion"/>
  </si>
  <si>
    <t>그 밖에 산림병해충 피해지의 방제에 관한 사항은 산림병해충방제규정(산림청 훈령)에 따름</t>
    <phoneticPr fontId="3" type="noConversion"/>
  </si>
  <si>
    <t>5. 자연환경보전림의 조성 · 관리</t>
    <phoneticPr fontId="3" type="noConversion"/>
  </si>
  <si>
    <t>관리목표 : 보호할 가치가 있는 산림자원이 건강하게 보전될 수 있는 산림</t>
    <phoneticPr fontId="3" type="noConversion"/>
  </si>
  <si>
    <t>자연환경보전림의 유형구분</t>
    <phoneticPr fontId="3" type="noConversion"/>
  </si>
  <si>
    <t>보존형 : 생태계, 유전자원 보호 등을 위해 보전해야 할 산림</t>
    <phoneticPr fontId="3" type="noConversion"/>
  </si>
  <si>
    <t>문화형 : 역사․문화적 가치 보호 등을 위해 보전해야 할 산림</t>
    <phoneticPr fontId="3" type="noConversion"/>
  </si>
  <si>
    <t>학술교육형 : 학술․교육의 목적으로 보전해야 할 산림</t>
    <phoneticPr fontId="3" type="noConversion"/>
  </si>
  <si>
    <t>목표로 하는 산림 : 다층혼효림 또는 지정·결정·관리의 목적을 달성할 수 있는 산림</t>
    <phoneticPr fontId="3" type="noConversion"/>
  </si>
  <si>
    <t>관리대상 : 생태․문화․역사․학술적 가치를 보전하기 위하여 지정․결정 또는 관리하는 산림으로서 다음과 같음</t>
    <phoneticPr fontId="3" type="noConversion"/>
  </si>
  <si>
    <t>산림자원의 조성 및 관리에 관한 법률에 의한 생활환경보안림, 어촌보안림, 산림유전자원보호림, 채종림, 채종원, 시험림</t>
    <phoneticPr fontId="3" type="noConversion"/>
  </si>
  <si>
    <t>백두대간 보호에 관한 법률에 의한 백두대간보호지역 안의 산림</t>
    <phoneticPr fontId="3" type="noConversion"/>
  </si>
  <si>
    <t>3)</t>
  </si>
  <si>
    <t>국토의 계획 및 이용에 관한 법률에 의한 보전녹지지역 안의 산림</t>
    <phoneticPr fontId="3" type="noConversion"/>
  </si>
  <si>
    <t>4)</t>
  </si>
  <si>
    <t>자연공원법에 의한 자연공원 안의 산림</t>
    <phoneticPr fontId="3" type="noConversion"/>
  </si>
  <si>
    <t>5)</t>
  </si>
  <si>
    <t>자연환경보전법에 의한 자연생태계․경관보전지역, 생태․자연도 1등급 권역 안의 산림</t>
    <phoneticPr fontId="3" type="noConversion"/>
  </si>
  <si>
    <t>6)</t>
  </si>
  <si>
    <t>야생동․식물보호법에 의한 야생동․식물보호구역 안의 산림</t>
    <phoneticPr fontId="3" type="noConversion"/>
  </si>
  <si>
    <t>7)</t>
  </si>
  <si>
    <t>습지보전법에 의한 습지보호지역 안의 산림</t>
    <phoneticPr fontId="3" type="noConversion"/>
  </si>
  <si>
    <t>8)</t>
  </si>
  <si>
    <t>독도등도서지역의생태계보전에관한특별법에 의한 특정도서 안의 산림</t>
    <phoneticPr fontId="3" type="noConversion"/>
  </si>
  <si>
    <t>9)</t>
  </si>
  <si>
    <t>전통사찰보존법에 의한 사찰림</t>
    <phoneticPr fontId="3" type="noConversion"/>
  </si>
  <si>
    <t>10)</t>
  </si>
  <si>
    <t>11)</t>
  </si>
  <si>
    <t>12)</t>
  </si>
  <si>
    <t>13)</t>
  </si>
  <si>
    <t>14)</t>
  </si>
  <si>
    <t>1.</t>
    <phoneticPr fontId="10" type="noConversion"/>
  </si>
  <si>
    <t>1)</t>
    <phoneticPr fontId="10" type="noConversion"/>
  </si>
  <si>
    <t>2.</t>
    <phoneticPr fontId="10" type="noConversion"/>
  </si>
  <si>
    <t xml:space="preserve">         </t>
    <phoneticPr fontId="10" type="noConversion"/>
  </si>
  <si>
    <t>재료비</t>
    <phoneticPr fontId="12" type="noConversion"/>
  </si>
  <si>
    <t>직 접 재 료 비</t>
  </si>
  <si>
    <t>간 접 재 료 비</t>
  </si>
  <si>
    <t>소         계</t>
  </si>
  <si>
    <t>노무비</t>
    <phoneticPr fontId="12" type="noConversion"/>
  </si>
  <si>
    <t>직 접 노 무 비</t>
  </si>
  <si>
    <t>숲가꾸기 품 적용기준</t>
    <phoneticPr fontId="12" type="noConversion"/>
  </si>
  <si>
    <t>간 접 노 무 비</t>
  </si>
  <si>
    <t>기계경비</t>
    <phoneticPr fontId="12" type="noConversion"/>
  </si>
  <si>
    <t>산 재 보 험 료</t>
    <phoneticPr fontId="12" type="noConversion"/>
  </si>
  <si>
    <t>고 용 보 험 료</t>
    <phoneticPr fontId="12" type="noConversion"/>
  </si>
  <si>
    <t>관계법령의 보험요율 적용</t>
    <phoneticPr fontId="12" type="noConversion"/>
  </si>
  <si>
    <t>국민건강보험료</t>
    <phoneticPr fontId="12" type="noConversion"/>
  </si>
  <si>
    <t>국민연금보험료</t>
    <phoneticPr fontId="12" type="noConversion"/>
  </si>
  <si>
    <t>산업안전보건관리비</t>
    <phoneticPr fontId="12" type="noConversion"/>
  </si>
  <si>
    <t>노인장기요양보험료</t>
    <phoneticPr fontId="12" type="noConversion"/>
  </si>
  <si>
    <t>기 타 법 정 경 비</t>
    <phoneticPr fontId="12" type="noConversion"/>
  </si>
  <si>
    <t>소                계</t>
    <phoneticPr fontId="12" type="noConversion"/>
  </si>
  <si>
    <t>합            계</t>
    <phoneticPr fontId="12" type="noConversion"/>
  </si>
  <si>
    <t>일반관리비</t>
    <phoneticPr fontId="12" type="noConversion"/>
  </si>
  <si>
    <t>평균 경사도 분석 방법</t>
  </si>
  <si>
    <t>1. 사용 Data</t>
  </si>
  <si>
    <t>◉ 국토지리정보원 1:5,000 수치지형도</t>
  </si>
  <si>
    <t>◉ 국토지리정보원 1:5,000 토지특성도</t>
  </si>
  <si>
    <t>2. 사용 Software</t>
  </si>
  <si>
    <t>◉ 분석 : ESRI사 ArcGIS 9.3.1(ArcMap, Spatial Analyst, 3D Analyst Module)</t>
  </si>
  <si>
    <t>3. 경사분석 방법</t>
  </si>
  <si>
    <t>소반</t>
    <phoneticPr fontId="3" type="noConversion"/>
  </si>
  <si>
    <t>다)</t>
    <phoneticPr fontId="2" type="noConversion"/>
  </si>
  <si>
    <t>지번</t>
  </si>
  <si>
    <t>부가가치세</t>
    <phoneticPr fontId="2" type="noConversion"/>
  </si>
  <si>
    <t>도급공사비</t>
    <phoneticPr fontId="12" type="noConversion"/>
  </si>
  <si>
    <t>총  원 가</t>
    <phoneticPr fontId="12" type="noConversion"/>
  </si>
  <si>
    <t>공사원가계산의 총액은 천단위 이하 금액을 절사하여 계산하였다.</t>
    <phoneticPr fontId="3" type="noConversion"/>
  </si>
  <si>
    <t>첨부된 지형도의 임야도는 참고사항이며, 작업구역 확정용으로 사용할 수 없다.</t>
    <phoneticPr fontId="3" type="noConversion"/>
  </si>
  <si>
    <t>사업장 입구에 반드시 안전 입간판을 설치후 작업에 임한다</t>
    <phoneticPr fontId="2" type="noConversion"/>
  </si>
  <si>
    <t>안전교육</t>
    <phoneticPr fontId="3" type="noConversion"/>
  </si>
  <si>
    <t>감독관은 작업착수 전에 안전교육을 실시한다.</t>
    <phoneticPr fontId="3" type="noConversion"/>
  </si>
  <si>
    <t>현장대리인은 작업자가 안전장비를 착용, 확인 후 작업을 실시토록 한다.</t>
    <phoneticPr fontId="3" type="noConversion"/>
  </si>
  <si>
    <t>작업장 환경관리</t>
    <phoneticPr fontId="3" type="noConversion"/>
  </si>
  <si>
    <t>현장대리인은 작업장내 작업기자재 및 폐기자재를 방치하는 일이 없도록 한다.</t>
    <phoneticPr fontId="3" type="noConversion"/>
  </si>
  <si>
    <t>작업장내의 각종 오물은 일정장소에 모아 바람에 흩날리지 않도록 관리하며 작업 후 수집 하산 처리할 수 있도록 한다.</t>
    <phoneticPr fontId="3" type="noConversion"/>
  </si>
  <si>
    <t>현장대리인은 작업장내 통행 등산객을 상대로 환경정화 및 쓰레기 투기 금지를 홍보 계도한다.</t>
    <phoneticPr fontId="3" type="noConversion"/>
  </si>
  <si>
    <t>야생동물 보호</t>
    <phoneticPr fontId="3" type="noConversion"/>
  </si>
  <si>
    <t>현장대리인은 작업장내 야생동물을 무단으로 포획하는 일이 발생되지 않도록 작업자에 대하여 교육을 실시한다.</t>
    <phoneticPr fontId="3" type="noConversion"/>
  </si>
  <si>
    <t>작업장내에 야생동물 서식처가 있을 시는 서식처 주위 일정면적을 작업면적에서 제외하고 작업을 할 수 있다.</t>
    <phoneticPr fontId="3" type="noConversion"/>
  </si>
  <si>
    <t>작업장내에서 부상당한 야생동물을 발견할 때는 가까운 야생동물 보호소나 관계부서에 연락을 취하여 응급 조치 후 본래의 보금자리로 돌려보낼 수 있도록 한다.</t>
    <phoneticPr fontId="3" type="noConversion"/>
  </si>
  <si>
    <t>무단 포획 도구 발견 시는 (덫,올무,함정 등) 공사 감독관에게 연락 후 포획도구 수거 및 원상복구 작업을 실시한다.</t>
    <phoneticPr fontId="3" type="noConversion"/>
  </si>
  <si>
    <t>현장대리인과 작업자는 야생동물 보호에 철저를 기하여야 한다.</t>
    <phoneticPr fontId="3" type="noConversion"/>
  </si>
  <si>
    <t>등산로 관리</t>
    <phoneticPr fontId="3" type="noConversion"/>
  </si>
  <si>
    <t>등산로,임내소로의 주변 작업산물은 등산로,소로 밖으로 정리하여 등산객과 성묘객의 통행에 지장이 없도록 한다.</t>
    <phoneticPr fontId="3" type="noConversion"/>
  </si>
  <si>
    <t>표시목 방법</t>
    <phoneticPr fontId="3" type="noConversion"/>
  </si>
  <si>
    <t>경 계 표 식 = 친환경 흰색 수성페인트</t>
    <phoneticPr fontId="3" type="noConversion"/>
  </si>
  <si>
    <t>나.</t>
    <phoneticPr fontId="2" type="noConversion"/>
  </si>
  <si>
    <t>인위적으로 베어진 나무가 없어야 한다</t>
    <phoneticPr fontId="2" type="noConversion"/>
  </si>
  <si>
    <t>다.</t>
    <phoneticPr fontId="2" type="noConversion"/>
  </si>
  <si>
    <t>기계를 사용하여 수계를 횡단하는 것이 허용된 곳을 제외하고는 금지하며, 최대한 짧은 거리로 개설한다</t>
    <phoneticPr fontId="2" type="noConversion"/>
  </si>
  <si>
    <t>라.</t>
    <phoneticPr fontId="2" type="noConversion"/>
  </si>
  <si>
    <t>부주의로 인하여 나무가 넘어진 경우 모든 잔해는 정리되어야 하며, 특히 수계지역에서 물의 흐름을 방해하는 일이 생기지 않도록 제거한다</t>
    <phoneticPr fontId="2" type="noConversion"/>
  </si>
  <si>
    <t>마.</t>
    <phoneticPr fontId="2" type="noConversion"/>
  </si>
  <si>
    <t>바.</t>
    <phoneticPr fontId="2" type="noConversion"/>
  </si>
  <si>
    <t>사.</t>
    <phoneticPr fontId="2" type="noConversion"/>
  </si>
  <si>
    <t>수계의 양쪽방향으로 초목류를 유지한다</t>
    <phoneticPr fontId="2" type="noConversion"/>
  </si>
  <si>
    <t>아.</t>
    <phoneticPr fontId="2" type="noConversion"/>
  </si>
  <si>
    <t>도랑지역과 물길에서 이용가치가 높은 목재를 벌채가능</t>
    <phoneticPr fontId="2" type="noConversion"/>
  </si>
  <si>
    <t>4. 기타 : 발주자의 요청에 따라 필요한 사항을 추가할 수 있다.</t>
    <phoneticPr fontId="3" type="noConversion"/>
  </si>
  <si>
    <t>3.</t>
    <phoneticPr fontId="10" type="noConversion"/>
  </si>
  <si>
    <t xml:space="preserve">작업 시 유의사항 </t>
    <phoneticPr fontId="10" type="noConversion"/>
  </si>
  <si>
    <t>산지 소득작물(송이, 두릅, 산나물류, 약초류, 과수나무류 등)이 있을 경우 반드시 사전 협의 후 작업에 임하여 민원 발생을 사전에 예방한다</t>
    <phoneticPr fontId="10" type="noConversion"/>
  </si>
  <si>
    <t>암벽지 및 쇄석지, 석력지 주위 작업 시에는 암석의 전도 등 안전에 유의하여 작업을 실시토록 한다.</t>
    <phoneticPr fontId="10" type="noConversion"/>
  </si>
  <si>
    <t>안전장구(안전모, 안전화, 안전복, 귀마개, 안면보호망 등)의 착용을 생활화하여야 한다.</t>
    <phoneticPr fontId="10" type="noConversion"/>
  </si>
  <si>
    <t>안전장구 미착용 시 2005년 6월 1일부터 즉시 과태료가 부과됨을 유의 요 (근로감독관)</t>
    <phoneticPr fontId="10" type="noConversion"/>
  </si>
  <si>
    <t>현장대리인은 산불과 관련하여 지속적인 교육을 실시하며 산불발생 방지를 위하여 노력하여야 한다.</t>
    <phoneticPr fontId="10" type="noConversion"/>
  </si>
  <si>
    <t>ha</t>
    <phoneticPr fontId="10" type="noConversion"/>
  </si>
  <si>
    <t>임반</t>
    <phoneticPr fontId="3" type="noConversion"/>
  </si>
  <si>
    <t>재료비 적용기준</t>
    <phoneticPr fontId="3" type="noConversion"/>
  </si>
  <si>
    <t>기술적 적용기준</t>
    <phoneticPr fontId="3" type="noConversion"/>
  </si>
  <si>
    <t>단가 적용기준</t>
    <phoneticPr fontId="3" type="noConversion"/>
  </si>
  <si>
    <t>요율 적용기준</t>
    <phoneticPr fontId="3" type="noConversion"/>
  </si>
  <si>
    <t>품셈 적용기준</t>
    <phoneticPr fontId="3" type="noConversion"/>
  </si>
  <si>
    <t>설   계   자
의         견</t>
    <phoneticPr fontId="10" type="noConversion"/>
  </si>
  <si>
    <t>위         치</t>
    <phoneticPr fontId="10" type="noConversion"/>
  </si>
  <si>
    <t>소나무재선충병 미감염증상 확인서</t>
    <phoneticPr fontId="10" type="noConversion"/>
  </si>
  <si>
    <t>본 시방서는 작업의 일반사항을 위한 것이며 기술적인 사항은 특별시방서와 전문시방서에 의한다.</t>
    <phoneticPr fontId="3" type="noConversion"/>
  </si>
  <si>
    <t>도급계약서와 계약조건, 설계내역서, 설계도서, 시방서 등 기타 이것을 보충하는 서류를 말한다.</t>
    <phoneticPr fontId="3" type="noConversion"/>
  </si>
  <si>
    <t>2) 도로변 작업 시 통행자 이동제한</t>
    <phoneticPr fontId="3" type="noConversion"/>
  </si>
  <si>
    <t>도급자는 고용원 및 기타인의 생명과 건강보호 및 도급자재, 장비 등의 재산상의 피해예방과 계약기간 중 작업중단이 없도록 안전대책을 준비해야 하며 지역안전의</t>
    <phoneticPr fontId="3" type="noConversion"/>
  </si>
  <si>
    <t>목적을 위해 필요하다고 인정될 경우 추가적인 조치를 준비해야 한다.</t>
    <phoneticPr fontId="3" type="noConversion"/>
  </si>
  <si>
    <t>현장 대리인 및 작업인부의 행위가 사업수행에 지장을 주거나 부적당하다고 판단될 때 현장감독관은 감리자의 의견을 물어 도급자에게 교체를 요구할 수 있으며</t>
    <phoneticPr fontId="3" type="noConversion"/>
  </si>
  <si>
    <t>도급자는 감독관으로부터 교체요구가 있을 때에는 즉시 교체하여야 한다.</t>
    <phoneticPr fontId="3" type="noConversion"/>
  </si>
  <si>
    <t>도급자가 설계도서 및 시방서에 준하지 않는 작업을 시행하여 부실의 우려가 있을 때</t>
    <phoneticPr fontId="3" type="noConversion"/>
  </si>
  <si>
    <t>감독관의 승인을 득한 후 현지여건에 맞도록 설계 변경한다.</t>
    <phoneticPr fontId="3" type="noConversion"/>
  </si>
  <si>
    <t>※ 상기의 가, 나, 다의 경우와 기타 중대 사안이 발생시 발주처와 협의하여 공기를 연장할 수 있다.</t>
    <phoneticPr fontId="3" type="noConversion"/>
  </si>
  <si>
    <t>사업시행에 사용되는 모든 설계도서는 발주자의 관리방법에 준하여 관리하며 완료와 동시에 완료 도서를 작성하여 감독관에게 제출하고 수급인이 제공받은 설계도서 및</t>
    <phoneticPr fontId="3" type="noConversion"/>
  </si>
  <si>
    <t>성과품은 요구가 있을시 반환하여야 한다.</t>
    <phoneticPr fontId="3" type="noConversion"/>
  </si>
  <si>
    <t>본 사업 시행 중 발생한 경미한 사항은 설계도서에 명시되지 않았더라도 감독관이 필요하다고 인정되는 경우 감독관의 지시에 따라 도급자 부담으로 시행하여야 한다.</t>
    <phoneticPr fontId="3" type="noConversion"/>
  </si>
  <si>
    <t>1. 인공림의 조성 · 관리</t>
    <phoneticPr fontId="3" type="noConversion"/>
  </si>
  <si>
    <t>‘제 2, 3장에서 특별히 규정한 사항을 제외하고는 산림자원의 조성과 관리에 관한 사항은 본 장을 따름</t>
    <phoneticPr fontId="3" type="noConversion"/>
  </si>
  <si>
    <t>제2장 산림의 기능구분 및 조성· 관리요령</t>
    <phoneticPr fontId="3" type="noConversion"/>
  </si>
  <si>
    <t>관리의 원칙 : 목재생산림은 ‘나. 목표로 하는 산림’에 따라 목표생산재를 설정하고 그에 적합한 산림사업의 시기, 강도, 횟수 등을 달리하여 최소의 투입으로 최대의</t>
    <phoneticPr fontId="3" type="noConversion"/>
  </si>
  <si>
    <t>효과를 내도록 함</t>
    <phoneticPr fontId="3" type="noConversion"/>
  </si>
  <si>
    <t>솎아베기를 시행하지 않아 울폐된 침엽수림과 다음의 각 지역은 건강한 숲이 될 때까지 약도의 솎아베기를 5년 내외의 간격으로 수회 실시하여 산림토양을</t>
    <phoneticPr fontId="3" type="noConversion"/>
  </si>
  <si>
    <t>보전하고 입목의 수원함양기능을 증진</t>
    <phoneticPr fontId="2" type="noConversion"/>
  </si>
  <si>
    <t>이 시방서에 규정되지 아니한 사항은 산림청 제정 “지속가능한 산림자원관리지침” 에 의한다.</t>
    <phoneticPr fontId="2" type="noConversion"/>
  </si>
  <si>
    <t>본 시방서의 순서는 아래와 같다.</t>
    <phoneticPr fontId="3" type="noConversion"/>
  </si>
  <si>
    <t>제3장 작업자의 기준(현장대리인, 선목자 기준)</t>
    <phoneticPr fontId="3" type="noConversion"/>
  </si>
  <si>
    <t>제1장 일반산림자원관리 요령(인공림, 천연림 관리) 및 기준</t>
    <phoneticPr fontId="3" type="noConversion"/>
  </si>
  <si>
    <t>풀베기</t>
    <phoneticPr fontId="3" type="noConversion"/>
  </si>
  <si>
    <t>모두베기</t>
    <phoneticPr fontId="3" type="noConversion"/>
  </si>
  <si>
    <t>경   유</t>
    <phoneticPr fontId="3" type="noConversion"/>
  </si>
  <si>
    <t>설계상 국민연금, 고용보험료, 건강보험료 등을 사후정산 처리한다.</t>
    <phoneticPr fontId="3" type="noConversion"/>
  </si>
  <si>
    <t>예 정 공 사 기 간 :</t>
    <phoneticPr fontId="3" type="noConversion"/>
  </si>
  <si>
    <t>사항은 아래의 각 시방서의 규정에 따라 시공한다.</t>
    <phoneticPr fontId="2" type="noConversion"/>
  </si>
  <si>
    <t xml:space="preserve"> 본 시방서는 1. 일반기준  2. 특별기준으로 구분하며 1은 작업설계에 대한 일반적인 기준과 준수사항을 정하며 2는 조림지풀베기 작업에 따른 사업별 작업범위 기준을 정하였다.</t>
    <phoneticPr fontId="3" type="noConversion"/>
  </si>
  <si>
    <t>조림지풀베기 작업 수행에 관련되는 제반규정 및 요구사항 등을 정한 서류를 말한다.</t>
    <phoneticPr fontId="3" type="noConversion"/>
  </si>
  <si>
    <t>일반시방서를 보충하고 본 조림지풀베기 사업만의 특별한 사항 및 전문적인 사항에 대한 제반규정 및 요구사항을 정한 서류를 말한다.</t>
    <phoneticPr fontId="3" type="noConversion"/>
  </si>
  <si>
    <t>계약된 조림지풀베기 사업의 변경을 말한다.</t>
    <phoneticPr fontId="3" type="noConversion"/>
  </si>
  <si>
    <t>조림지풀베기 사업을 시행하기 위하여 입찰을 부여하거나 사업을 발주하고 도급계약을 체결하여 이를 집행하는 자를 말한다.</t>
    <phoneticPr fontId="3" type="noConversion"/>
  </si>
  <si>
    <t>조림지풀베기 사업에 관해 발주자와 도급계약을 체결한 자 또는 회사를 말하며 기타 규정에 따라 인정된 도급자의 대리인, 승계인을 포함한다.</t>
    <phoneticPr fontId="3" type="noConversion"/>
  </si>
  <si>
    <t>발주청을 대리하여 현장 비상주 근무자로서 조림지풀베기 사업의 검토시행, 설계변경에 관한 검토 및 자금집행 등 조림지풀베기 사업 전반에 관한</t>
    <phoneticPr fontId="3" type="noConversion"/>
  </si>
  <si>
    <t>업무를 관장하는 자와 현장에 상주하여 조림지풀베기 사업에 관한 감독업무를 수행하는 자를 말한다.</t>
    <phoneticPr fontId="3" type="noConversion"/>
  </si>
  <si>
    <t>일반시방서의 내용과 특별시방서의 내용이 서로 상이할 경우에는 전문시방서를 우선으로 하며 도면과 시방서가 상이할 경우에는 도면을 우선으로 하되 도면이</t>
    <phoneticPr fontId="3" type="noConversion"/>
  </si>
  <si>
    <t>오류나 누락 등으로 모순이 있을 경우에는 발주처장, 감독관과 시공자가 상호 협의하여 결정하여야 한다.</t>
    <phoneticPr fontId="3" type="noConversion"/>
  </si>
  <si>
    <t>일정한 자격을 갖춘 자로서 당해 조림지풀베기 사업의 설계도서, 기타 관계서류의 내용대로 시행되는지의 여부를 확인하고 품질관리, 작업관리 및</t>
    <phoneticPr fontId="3" type="noConversion"/>
  </si>
  <si>
    <t>안전관리 등에 대한 기술 지도를 하며 발주자의 위탁에 의하여 관계법령에 따라 발주자의 감독권한을 대행하여 감리업무를 수행하는 자를 말한다.</t>
    <phoneticPr fontId="3" type="noConversion"/>
  </si>
  <si>
    <t>도급자는 조림지풀베기 사업 착수 전에 착수계, 도급 내역서, 예정공정표 및 기타 발주처의 규정에 의한 제반서류를 제출하여야 한다. 또한 작업착수 전에 본 조림지</t>
    <phoneticPr fontId="3" type="noConversion"/>
  </si>
  <si>
    <t>풀베기사업 추진을 위한 작업순서 및 방법, 노무계획 등에 대한 작업시행 세부공정표를 별도로 작성하여 감독관의 승인을 얻어야 한다.</t>
    <phoneticPr fontId="3" type="noConversion"/>
  </si>
  <si>
    <t>현장대리인은 본 조림지풀베기 사업 수행에 필요한 전문지식과 충분한 경험이 있고 법규에 적합한 자격자를 고정 배치하여야 하며 감독관의 승인 없이는 임의로 현장을</t>
    <phoneticPr fontId="3" type="noConversion"/>
  </si>
  <si>
    <t>떠나서는 아니 된다.</t>
    <phoneticPr fontId="3" type="noConversion"/>
  </si>
  <si>
    <t>7. 설계도서 등의 비치 : 조림지풀베기 사업 현장에는 당해 작업에 관련된 계약조건, 설계도서, 예정공정표, 작업계획서 및 기타 필요한 서류 등을 비치하여야 한다.</t>
    <phoneticPr fontId="3" type="noConversion"/>
  </si>
  <si>
    <t>8. 장비의 반입 : 작업용 장비 및 기구에 대해서는 현장 반입 전에 종류, 규격, 성능 등에 대하여 감독관과 협의하여야 하며 반입 후 또한 감독관의 검사와 승인을 받아야 한다.</t>
    <phoneticPr fontId="3" type="noConversion"/>
  </si>
  <si>
    <t>본 조림지풀베기 사업은 설계도서와 일반, 전문시방서 및 특별시방서에 의거 감독관의 지시에 따라 시행한다.</t>
    <phoneticPr fontId="3" type="noConversion"/>
  </si>
  <si>
    <t>도급자는 조림지풀베기 사업의 착수와 동시 또는 진행 중 설계도서 및 현장조건에 상이한 사항을 발견하는 즉시 감독관에게 보고하여야 한다.</t>
    <phoneticPr fontId="3" type="noConversion"/>
  </si>
  <si>
    <t>10. 작업순서 : 각 공정별 작업순서는 착수전에 제출한 예정공정표에 따라야 하며 더 상세한 계획은 감독관의 승인을 받아 수행한다.</t>
    <phoneticPr fontId="3" type="noConversion"/>
  </si>
  <si>
    <t>감독관이 조림지풀베기 사업 시행 상 필요하다고 인정할 때는 작업시간을 변경할 수 있다.</t>
    <phoneticPr fontId="3" type="noConversion"/>
  </si>
  <si>
    <t>14. 가설물 및 안내표시판 설치 : 착수와 동시에 감독관의 지시에 따라 조림지풀베기 사업 현장에 사업안내판 및 안전표식의 입간판을 설치할 수 있다.</t>
    <phoneticPr fontId="3" type="noConversion"/>
  </si>
  <si>
    <t>16. 보완작업 : 당해 사업은 설계도서 및 제반규정에 의한 시방기준에 따라 시행하여야 하며 감독관 및 감리의 재작업 요구가 있을 때는 그 지시에 따라야 한다.</t>
    <phoneticPr fontId="3" type="noConversion"/>
  </si>
  <si>
    <t>오일, 휘발유, 예취기, 기타 위험물의 보관 및 취급으로 인해 발생되는 모든 사고에 있어서는 현장대리인 및 도급계약자가 민형사상의 책임을 진다.</t>
    <phoneticPr fontId="3" type="noConversion"/>
  </si>
  <si>
    <t>당해 조림지풀베기 작업으로 인하여 각종 차량 및 사람의 통행에 지장을 초래해서는 안 된다.</t>
    <phoneticPr fontId="3" type="noConversion"/>
  </si>
  <si>
    <t>3) 전기, 하수도 및 통신 선로 등 중요시설에 대한 보호</t>
    <phoneticPr fontId="3" type="noConversion"/>
  </si>
  <si>
    <t>4) 유류 등 화재발생대비 안전장비 구비</t>
    <phoneticPr fontId="3" type="noConversion"/>
  </si>
  <si>
    <t>도급자는 본 조림지풀베기 사업 중에 일어나는 작업상 인명손실, 외상, 직업병과 재산상의 피해사고 등 모든 사고를 감독관에게 보고하여야 한다.</t>
    <phoneticPr fontId="3" type="noConversion"/>
  </si>
  <si>
    <t>24. 위험물의 취급 : 발화위험물 운반, 보관, 사용 등의 취급은 유류취급에 관한 관계법규에 의하여 확실히 안전하게 하여야 한다.</t>
    <phoneticPr fontId="3" type="noConversion"/>
  </si>
  <si>
    <t>본 작업은 조사당시 수집된 자료에 의하여 계획 설계 된 것인 바 착수 당시 작업지의 현저한 변동, 민원, 기타 조사후 변경사항 등 다음의 경우에 대하여는 사전에</t>
    <phoneticPr fontId="3" type="noConversion"/>
  </si>
  <si>
    <t>작업현장에는 작업 대상 필지의 도면과 작업내역을 비치하여 수시로 확인, 점검하여 정확한 작업이 될 수 있도록 지도 한다.</t>
    <phoneticPr fontId="3" type="noConversion"/>
  </si>
  <si>
    <t>표준지작업 : 풀베기 등 조림목의 피해를 방지하기 위한 사업은 표준지도 작업을 시행한다.</t>
    <phoneticPr fontId="3" type="noConversion"/>
  </si>
  <si>
    <t>특히 예취기의 연료와 오일관리에 유의하여 토양오염이 없도록 각별히 주의하여야 한다.</t>
    <phoneticPr fontId="3" type="noConversion"/>
  </si>
  <si>
    <t>경계 표식용 자재는 친환경적인 자재를 사용한다.</t>
    <phoneticPr fontId="3" type="noConversion"/>
  </si>
  <si>
    <t>작업 종류별 대상지</t>
    <phoneticPr fontId="3" type="noConversion"/>
  </si>
  <si>
    <t>모두베기는 조림지 전면의 잡초목을 모두 베어내는 방법으로 소나무, 낙엽송, 삼나무, 편백 등 조림 또는 갱신지에 적용</t>
    <phoneticPr fontId="3" type="noConversion"/>
  </si>
  <si>
    <t>줄베기는 조림목의 식재열을 따라 90cm~100cm 폭으로 잘라내는 방법으로 한해·풍해 등이 예상되는 지역에 적용</t>
    <phoneticPr fontId="3" type="noConversion"/>
  </si>
  <si>
    <t>둘레베기는 조림목 주변을 반경 50cm 내외로 정방형 또는 원형으로 잘라내는 방법으로 군상식재지 등 조림목의 특별한 보호가 필요한 경우에 적용</t>
    <phoneticPr fontId="2" type="noConversion"/>
  </si>
  <si>
    <t>일반적으로 1회 실행지는 5월 ~ 7월에 실시</t>
    <phoneticPr fontId="3" type="noConversion"/>
  </si>
  <si>
    <t>2회 실행지의 경우는 8월에 추가로 실시할 수 있으며 9월 초순 이후의 풀베기는 피함</t>
    <phoneticPr fontId="3" type="noConversion"/>
  </si>
  <si>
    <t>지역별 권장 시기는 다음과 같음</t>
    <phoneticPr fontId="2" type="noConversion"/>
  </si>
  <si>
    <t>1) 온대남부 : 5월 중순 ~ 9월 초순</t>
    <phoneticPr fontId="2" type="noConversion"/>
  </si>
  <si>
    <t>2) 온대중부 : 5월 하순 ~ 8월 하순</t>
    <phoneticPr fontId="2" type="noConversion"/>
  </si>
  <si>
    <t>3) 온대북부 : 6월 초순 ~ 8월 중순</t>
    <phoneticPr fontId="2" type="noConversion"/>
  </si>
  <si>
    <t>작업횟수</t>
    <phoneticPr fontId="3" type="noConversion"/>
  </si>
  <si>
    <t>조림목의 수고가 풀베기 대상물 수고에 비해 약 1.5배 또는 60~80cm 정도 더 클때까지 실시</t>
    <phoneticPr fontId="3" type="noConversion"/>
  </si>
  <si>
    <t>잣나무, 소나무류는 5~8회, 낙엽송, 참나무류(상수리나무)는 5회를 기준으로 하되 수목과 풀베기 대상물의 생장 상황에 따라 가감할 수 있음</t>
    <phoneticPr fontId="3" type="noConversion"/>
  </si>
  <si>
    <t>잡초목이 무성할 경우에는 연2회 실시하며 특히 양수의 경우에는 주위 식생에 의한 피압을 받기 쉬우므로 다른 수종보다 우선 실시</t>
    <phoneticPr fontId="3" type="noConversion"/>
  </si>
  <si>
    <t>비료를 준 조림지에서는 최소 식재당년과 이듬해에는 연2회의 풀베기 실시</t>
    <phoneticPr fontId="3" type="noConversion"/>
  </si>
  <si>
    <t>4)</t>
    <phoneticPr fontId="2" type="noConversion"/>
  </si>
  <si>
    <t>조림목 피해 산정기준</t>
    <phoneticPr fontId="2" type="noConversion"/>
  </si>
  <si>
    <t>조림목 피해적용 대상</t>
    <phoneticPr fontId="3" type="noConversion"/>
  </si>
  <si>
    <t>2) 적용대상 조림목의 피해는 예취기, 낫 등 작업도구에 의한 초두부의 절단 등 조림목의 정상적 생장에 지장을 주는 피해가 해당</t>
    <phoneticPr fontId="2" type="noConversion"/>
  </si>
  <si>
    <t>3) 풀베기 작업과정에서 피해율 허용치는 10% 미만으로 정함</t>
    <phoneticPr fontId="2" type="noConversion"/>
  </si>
  <si>
    <t>피해율 및 피해액 산정기준</t>
    <phoneticPr fontId="3" type="noConversion"/>
  </si>
  <si>
    <t>1) 피해율 산출기준</t>
    <phoneticPr fontId="2" type="noConversion"/>
  </si>
  <si>
    <t>① 피해율 조사는 감리자가 표준지 조사법에 의하여 조사</t>
    <phoneticPr fontId="2" type="noConversion"/>
  </si>
  <si>
    <t>② 피해율은 표준지내 자연고사목을 제외한 조림목 본수대비 풀베기 작업으로 인한 피해본수 비율임</t>
    <phoneticPr fontId="2" type="noConversion"/>
  </si>
  <si>
    <t>③ 세부 기준은 숲가꾸기 설계·감리 및 사업시행지침에 따름</t>
    <phoneticPr fontId="2" type="noConversion"/>
  </si>
  <si>
    <t>2) 피해액 산정기준</t>
    <phoneticPr fontId="2" type="noConversion"/>
  </si>
  <si>
    <t>① 피해액 적용단가는 산림청장이 고시하는 최근년도 조림비용 적용</t>
    <phoneticPr fontId="2" type="noConversion"/>
  </si>
  <si>
    <t>② 피해액은 피해면적에 대하여 피해율과 피해금액 적용 단가로 곱하여 산정</t>
    <phoneticPr fontId="2" type="noConversion"/>
  </si>
  <si>
    <t>줄베기</t>
    <phoneticPr fontId="3" type="noConversion"/>
  </si>
  <si>
    <t>이윤</t>
    <phoneticPr fontId="12" type="noConversion"/>
  </si>
  <si>
    <t>설계변경조건</t>
    <phoneticPr fontId="3" type="noConversion"/>
  </si>
  <si>
    <t>당초 설계된 작업면적의 변경이 불가피한 경우</t>
    <phoneticPr fontId="3" type="noConversion"/>
  </si>
  <si>
    <t>기타 발주처의 사정에 의하여 변경을 요할 때</t>
    <phoneticPr fontId="3" type="noConversion"/>
  </si>
  <si>
    <t>예취기</t>
    <phoneticPr fontId="3" type="noConversion"/>
  </si>
  <si>
    <t>35cc</t>
    <phoneticPr fontId="3" type="noConversion"/>
  </si>
  <si>
    <t>둘레베기</t>
    <phoneticPr fontId="2" type="noConversion"/>
  </si>
  <si>
    <t>묘목찾기</t>
    <phoneticPr fontId="2" type="noConversion"/>
  </si>
  <si>
    <t>줄베기</t>
    <phoneticPr fontId="2" type="noConversion"/>
  </si>
  <si>
    <t>모두베기</t>
    <phoneticPr fontId="2" type="noConversion"/>
  </si>
  <si>
    <t>특별인부</t>
    <phoneticPr fontId="2" type="noConversion"/>
  </si>
  <si>
    <t>○</t>
  </si>
  <si>
    <t xml:space="preserve">작업종 : </t>
    <phoneticPr fontId="10" type="noConversion"/>
  </si>
  <si>
    <t>구분</t>
    <phoneticPr fontId="10" type="noConversion"/>
  </si>
  <si>
    <t>작업량(수량)</t>
    <phoneticPr fontId="10" type="noConversion"/>
  </si>
  <si>
    <t>단위품</t>
    <phoneticPr fontId="3" type="noConversion"/>
  </si>
  <si>
    <t>소요품</t>
    <phoneticPr fontId="10" type="noConversion"/>
  </si>
  <si>
    <t>단가</t>
    <phoneticPr fontId="10" type="noConversion"/>
  </si>
  <si>
    <t>단위작업</t>
    <phoneticPr fontId="10" type="noConversion"/>
  </si>
  <si>
    <t>단위</t>
    <phoneticPr fontId="10" type="noConversion"/>
  </si>
  <si>
    <t>종류</t>
    <phoneticPr fontId="10" type="noConversion"/>
  </si>
  <si>
    <t>인</t>
    <phoneticPr fontId="10" type="noConversion"/>
  </si>
  <si>
    <t>본/ha</t>
    <phoneticPr fontId="10" type="noConversion"/>
  </si>
  <si>
    <t>인/100본</t>
    <phoneticPr fontId="10" type="noConversion"/>
  </si>
  <si>
    <t>ℓ/일, 대</t>
    <phoneticPr fontId="10" type="noConversion"/>
  </si>
  <si>
    <t>ℓ</t>
    <phoneticPr fontId="10" type="noConversion"/>
  </si>
  <si>
    <t>합계</t>
    <phoneticPr fontId="10" type="noConversion"/>
  </si>
  <si>
    <t>■ 참고사항(소반내 실시설계 표준지 조사결과의 평균을 적용)</t>
    <phoneticPr fontId="10" type="noConversion"/>
  </si>
  <si>
    <t xml:space="preserve"> ◇ 작업량 산정</t>
    <phoneticPr fontId="10" type="noConversion"/>
  </si>
  <si>
    <t>-</t>
    <phoneticPr fontId="10" type="noConversion"/>
  </si>
  <si>
    <t>-</t>
    <phoneticPr fontId="2" type="noConversion"/>
  </si>
  <si>
    <t>집단화정도</t>
    <phoneticPr fontId="10" type="noConversion"/>
  </si>
  <si>
    <t>조림후경과년수</t>
    <phoneticPr fontId="10" type="noConversion"/>
  </si>
  <si>
    <t>조림년도</t>
    <phoneticPr fontId="2" type="noConversion"/>
  </si>
  <si>
    <t>표준지기준본수</t>
    <phoneticPr fontId="2" type="noConversion"/>
  </si>
  <si>
    <t>임반</t>
    <phoneticPr fontId="2" type="noConversion"/>
  </si>
  <si>
    <t>소반</t>
    <phoneticPr fontId="2" type="noConversion"/>
  </si>
  <si>
    <t>지번</t>
    <phoneticPr fontId="2" type="noConversion"/>
  </si>
  <si>
    <t>ha당조림본수</t>
    <phoneticPr fontId="2" type="noConversion"/>
  </si>
  <si>
    <t>조림수종</t>
    <phoneticPr fontId="2" type="noConversion"/>
  </si>
  <si>
    <t>묘목규격</t>
    <phoneticPr fontId="2" type="noConversion"/>
  </si>
  <si>
    <t>작업종</t>
    <phoneticPr fontId="2" type="noConversion"/>
  </si>
  <si>
    <t>활착률</t>
    <phoneticPr fontId="2" type="noConversion"/>
  </si>
  <si>
    <t>경사도</t>
    <phoneticPr fontId="2" type="noConversion"/>
  </si>
  <si>
    <t>집단화정도</t>
    <phoneticPr fontId="2" type="noConversion"/>
  </si>
  <si>
    <t>경과년수</t>
    <phoneticPr fontId="2" type="noConversion"/>
  </si>
  <si>
    <t>소반면적(ha)</t>
    <phoneticPr fontId="2" type="noConversion"/>
  </si>
  <si>
    <t>표준지수(개소)</t>
    <phoneticPr fontId="2" type="noConversion"/>
  </si>
  <si>
    <t>표준지면적(㎡)</t>
    <phoneticPr fontId="2" type="noConversion"/>
  </si>
  <si>
    <t>◎ 조림내역 및 기본조사</t>
    <phoneticPr fontId="2" type="noConversion"/>
  </si>
  <si>
    <t>◎ 둘레베기</t>
    <phoneticPr fontId="10" type="noConversion"/>
  </si>
  <si>
    <t>보통인부</t>
    <phoneticPr fontId="10" type="noConversion"/>
  </si>
  <si>
    <t>◎ 줄베기</t>
    <phoneticPr fontId="10" type="noConversion"/>
  </si>
  <si>
    <t>인/ha</t>
    <phoneticPr fontId="10" type="noConversion"/>
  </si>
  <si>
    <t>특별인부</t>
    <phoneticPr fontId="10" type="noConversion"/>
  </si>
  <si>
    <t>휘발유</t>
    <phoneticPr fontId="2" type="noConversion"/>
  </si>
  <si>
    <t>35cc기준</t>
    <phoneticPr fontId="2" type="noConversion"/>
  </si>
  <si>
    <t>원</t>
    <phoneticPr fontId="10" type="noConversion"/>
  </si>
  <si>
    <t>주연료10%</t>
    <phoneticPr fontId="10" type="noConversion"/>
  </si>
  <si>
    <t>대/ha</t>
    <phoneticPr fontId="10" type="noConversion"/>
  </si>
  <si>
    <t>1대1인</t>
    <phoneticPr fontId="10" type="noConversion"/>
  </si>
  <si>
    <t>◎ 모두베기</t>
    <phoneticPr fontId="10" type="noConversion"/>
  </si>
  <si>
    <t>◎ 맹아제거</t>
    <phoneticPr fontId="10" type="noConversion"/>
  </si>
  <si>
    <t>◎ 순원가</t>
    <phoneticPr fontId="10" type="noConversion"/>
  </si>
  <si>
    <t>평균경사</t>
    <phoneticPr fontId="2" type="noConversion"/>
  </si>
  <si>
    <t>현장대리인는 "숲가꾸기 설계·감리 및 사업시행지침"에서 정한 자격자로서 현장에 상주하여야 한다.</t>
    <phoneticPr fontId="10" type="noConversion"/>
  </si>
  <si>
    <t>경계확인</t>
    <phoneticPr fontId="10" type="noConversion"/>
  </si>
  <si>
    <t>작업방법</t>
    <phoneticPr fontId="10" type="noConversion"/>
  </si>
  <si>
    <t>둘레베기는 조림목을 중심으로 반경 50cm 이내에 있는 모든식생을 제거하는 방법으로서 예취기를 사용하지 않고 낫으로 작업을 실행한다.</t>
    <phoneticPr fontId="3" type="noConversion"/>
  </si>
  <si>
    <t>둘레베기의 식생제거 작업시 낫으로 최대한 낮은 지점의 식생까지 모두 제거하도록 한다.</t>
    <phoneticPr fontId="3" type="noConversion"/>
  </si>
  <si>
    <t>줄베기는 묘목찾기 실행 후 식재열을 따라 폭1m 내의 모든식생을 예취기로 제거하는 방법이다.</t>
    <phoneticPr fontId="2" type="noConversion"/>
  </si>
  <si>
    <t>묘목찾기는 예취기작업으로 인한 묘목의 피해를 방지하기 위하여 묘목주변 반경 20cm이내의 식생을 낫으로 제거하는 작업이다.</t>
    <phoneticPr fontId="10" type="noConversion"/>
  </si>
  <si>
    <t>줄베기의 예취기 작업전 반드시 묘목찾기 작업을 먼저 실행하고 그다음 예취기 작업을 실행하도록 한다.</t>
    <phoneticPr fontId="10" type="noConversion"/>
  </si>
  <si>
    <t>모두베기의 예취기 작업 전 반드시 묘목찾기 작업을 먼전 실행하고 그다음 예취기 작업을 실행하도록 한다.</t>
    <phoneticPr fontId="10" type="noConversion"/>
  </si>
  <si>
    <t>맹아제거는 벌도목의 벌근에서 올라오는 맹아를 괭이나 도끼 등 도구를 이용하여 벌근에서 떼어내는 작업이다.</t>
    <phoneticPr fontId="10" type="noConversion"/>
  </si>
  <si>
    <t>맹아제거의 적용 대상은 벌근에서 올라오는 근원경 1cm 이상의 교목, 아교목성 맹아만 제거하도록 한다.</t>
    <phoneticPr fontId="10" type="noConversion"/>
  </si>
  <si>
    <t xml:space="preserve">풀베기 작업으로 인하여 발생할 수 있는 조림목의 피해허용 최고비율은 10% 미만이며 그 이상 피해가 발생할 경우 사업시행자가 피해보상을 하여야 한다. </t>
    <phoneticPr fontId="10" type="noConversion"/>
  </si>
  <si>
    <t>따라서 사업시행자는 풀베기 작업을 실행 시 주의하여 작업을 진행하고 조림목의 피해가 발생하지 않도록 사업시행에 만전을 기한다.</t>
    <phoneticPr fontId="10" type="noConversion"/>
  </si>
  <si>
    <t>줄베기와 모두베기 작업시에는 반드시 묘목찾기 작업을 먼저 실행하여 조림목의 피해가 발생되지 않도록 한다.</t>
    <phoneticPr fontId="10" type="noConversion"/>
  </si>
  <si>
    <t>둘레베기 작업시에는 낫으로 작업하여야 하며 예취기의 사용은 금한다.</t>
    <phoneticPr fontId="10" type="noConversion"/>
  </si>
  <si>
    <t>3)</t>
    <phoneticPr fontId="2" type="noConversion"/>
  </si>
  <si>
    <t>5)</t>
    <phoneticPr fontId="2" type="noConversion"/>
  </si>
  <si>
    <t>6)</t>
    <phoneticPr fontId="2" type="noConversion"/>
  </si>
  <si>
    <t>7)</t>
    <phoneticPr fontId="2" type="noConversion"/>
  </si>
  <si>
    <t>8)</t>
    <phoneticPr fontId="2" type="noConversion"/>
  </si>
  <si>
    <t>9)</t>
    <phoneticPr fontId="2" type="noConversion"/>
  </si>
  <si>
    <t xml:space="preserve">풀베기 작업 중 장거리 이동시에는 반드시 예취기의 시동을 끈 후 이동하여야 한다. </t>
    <phoneticPr fontId="10" type="noConversion"/>
  </si>
  <si>
    <t>모두베기</t>
  </si>
  <si>
    <t>대부분 목본</t>
  </si>
  <si>
    <t>천원미만절사</t>
    <phoneticPr fontId="2" type="noConversion"/>
  </si>
  <si>
    <t>조림지
풀베기</t>
    <phoneticPr fontId="3" type="noConversion"/>
  </si>
  <si>
    <t>노인장기요양보험료</t>
    <phoneticPr fontId="3" type="noConversion"/>
  </si>
  <si>
    <t>수성페인트</t>
    <phoneticPr fontId="3" type="noConversion"/>
  </si>
  <si>
    <t>목               차</t>
    <phoneticPr fontId="3" type="noConversion"/>
  </si>
  <si>
    <t>재료의 공급은 작업계약자가 자율적으로 구입(사급자재)하여 사업에 사용한다.</t>
    <phoneticPr fontId="3" type="noConversion"/>
  </si>
  <si>
    <t>※.재료비는 설계당시 물가정보 반영입력(재료비 항목 추가 가능)</t>
    <phoneticPr fontId="3" type="noConversion"/>
  </si>
  <si>
    <t xml:space="preserve">사   업   명 : </t>
    <phoneticPr fontId="10" type="noConversion"/>
  </si>
  <si>
    <t xml:space="preserve"> ※ 감염 의심목이 발견될 경우는 소나무재선충병 방제특별법 제10조 규정에 따라 시.도 산림환경 관련 연구기관장의 확인증을 첨부함</t>
    <phoneticPr fontId="10" type="noConversion"/>
  </si>
  <si>
    <t>3. FSC인증관련 보존·완충구역에서의 작업요령</t>
    <phoneticPr fontId="3" type="noConversion"/>
  </si>
  <si>
    <t>보존·완충구역은 작업설계도 또는 작업계획도에 반드시 표시되어야 한다</t>
    <phoneticPr fontId="3" type="noConversion"/>
  </si>
  <si>
    <t>벌목 등 작업으로 인한 잔유물이 보호·완충구역으로 쓸려 들어가지 않도록 한다</t>
    <phoneticPr fontId="2" type="noConversion"/>
  </si>
  <si>
    <t>가능한 한 나무를 보존·완충구역 및 수계지역의 반대쪽 방향으로 쓰러지도록 유도한다</t>
    <phoneticPr fontId="2" type="noConversion"/>
  </si>
  <si>
    <t>일 반  시 방 서</t>
    <phoneticPr fontId="3" type="noConversion"/>
  </si>
  <si>
    <t>일반 및 특별시방서에 명기된 내용 이외에 특별한 작업종 및 숲가꾸기작업의 품질향상을 위하여 필요한 사항은 발주처장과 협의하여 시행하여야 한다.</t>
    <phoneticPr fontId="3" type="noConversion"/>
  </si>
  <si>
    <t>문화재보호법에 의한 문화재보호구역 안의 산림</t>
    <phoneticPr fontId="3" type="noConversion"/>
  </si>
  <si>
    <t>수목원조성 및 진흥에 관한 법률에 의한 수목원 안의 산림</t>
    <phoneticPr fontId="3" type="noConversion"/>
  </si>
  <si>
    <t>대학설립․운영규정에 의한 연습림</t>
    <phoneticPr fontId="3" type="noConversion"/>
  </si>
  <si>
    <t>고등학교 이하 각급 학교 설립․운영규정에 의한 교지 안의 학교 숲</t>
    <phoneticPr fontId="3" type="noConversion"/>
  </si>
  <si>
    <t>그 밖에 자연환경보전을 위해 관리가 필요하다고 산림관리자가 인정하는 산림</t>
    <phoneticPr fontId="3" type="noConversion"/>
  </si>
  <si>
    <t>마.</t>
    <phoneticPr fontId="3" type="noConversion"/>
  </si>
  <si>
    <t>관리의 기본 방향 : 자연환경보전림은 해당 법률의 지정․결정의 취지에 맞게 관리하여야 하며, 해당부처․기관과 협의하여 추진</t>
    <phoneticPr fontId="3" type="noConversion"/>
  </si>
  <si>
    <t>바.</t>
    <phoneticPr fontId="3" type="noConversion"/>
  </si>
  <si>
    <t>보전형</t>
    <phoneticPr fontId="3" type="noConversion"/>
  </si>
  <si>
    <t>1)</t>
    <phoneticPr fontId="3" type="noConversion"/>
  </si>
  <si>
    <t>조림</t>
    <phoneticPr fontId="3" type="noConversion"/>
  </si>
  <si>
    <t>①</t>
    <phoneticPr fontId="3" type="noConversion"/>
  </si>
  <si>
    <t>현재 자라고 있는 수종 또는 그 지역의 자생수종으로 선정</t>
    <phoneticPr fontId="3" type="noConversion"/>
  </si>
  <si>
    <t>②</t>
    <phoneticPr fontId="3" type="noConversion"/>
  </si>
  <si>
    <t>동일 지역에서 천연적으로 발생한 어린나무나 종자를 묘목으로 생산하여 조림</t>
    <phoneticPr fontId="3" type="noConversion"/>
  </si>
  <si>
    <t>2)</t>
    <phoneticPr fontId="3" type="noConversion"/>
  </si>
  <si>
    <t xml:space="preserve">숲가꾸기 </t>
    <phoneticPr fontId="3" type="noConversion"/>
  </si>
  <si>
    <t>약도의 솎아베기를 5년 내외의 간격으로 수회 실시하여 산림 구조의 급격한 변화를 피하고 안정도를 높임</t>
    <phoneticPr fontId="3" type="noConversion"/>
  </si>
  <si>
    <t>채종림은 강도의 솎아베기를 실시하여 종자 생산량과 종자의 품질을 개선</t>
    <phoneticPr fontId="3" type="noConversion"/>
  </si>
  <si>
    <t>3)</t>
    <phoneticPr fontId="3" type="noConversion"/>
  </si>
  <si>
    <t>수확</t>
    <phoneticPr fontId="3" type="noConversion"/>
  </si>
  <si>
    <t>산사태, 산불, 산림병해충 등 산림재해로 인한 피해 복구 등 공익적 목적을 위한 경우를 제외하고는 벌채하지 않음</t>
    <phoneticPr fontId="3" type="noConversion"/>
  </si>
  <si>
    <t>골라베기를 원칙으로 하되 모두베기와 모수작업은 하나의 벌채구역을 2ha미만으로 함</t>
    <phoneticPr fontId="3" type="noConversion"/>
  </si>
  <si>
    <t>③</t>
    <phoneticPr fontId="3" type="noConversion"/>
  </si>
  <si>
    <t>모두베기와 모수작업 시 벌채구역과 벌채구역 사이에는 최소 20m 이상의 수림대를 등고선 방향으로 존치</t>
    <phoneticPr fontId="3" type="noConversion"/>
  </si>
  <si>
    <t>사.</t>
    <phoneticPr fontId="3" type="noConversion"/>
  </si>
  <si>
    <t>문화형</t>
    <phoneticPr fontId="3" type="noConversion"/>
  </si>
  <si>
    <t>자생 또는 특별히 보존해야 할 수종을 조림수종으로 선정</t>
    <phoneticPr fontId="3" type="noConversion"/>
  </si>
  <si>
    <t>수목의 고사 등으로 빈 공간이 생겨 토양 유실 등 공익적 기능의 저하가 우려될 경우에 우선적으로 조림</t>
    <phoneticPr fontId="3" type="noConversion"/>
  </si>
  <si>
    <t>숲가꾸기</t>
    <phoneticPr fontId="3" type="noConversion"/>
  </si>
  <si>
    <t>약도의 솎아베기를 5년 내외의 간격으로 수회 실시하여 숲의 활력도 제고</t>
    <phoneticPr fontId="3" type="noConversion"/>
  </si>
  <si>
    <t>보호해야 할 주요 수종이 다른 경쟁 수종에 피압(被壓)될 경우에는 경쟁수종을 우선적으로 제거</t>
    <phoneticPr fontId="3" type="noConversion"/>
  </si>
  <si>
    <t>특별히 보존해야 할 숲 또는 나무는 인위적인 피해를 막기 위해 보호울타리 등 보호시설을 설치할 수 있음</t>
    <phoneticPr fontId="3" type="noConversion"/>
  </si>
  <si>
    <t>아.</t>
    <phoneticPr fontId="3" type="noConversion"/>
  </si>
  <si>
    <t>학술․교육형</t>
    <phoneticPr fontId="3" type="noConversion"/>
  </si>
  <si>
    <t>연습림은 연구와 연습의 목적에 맞게 숲을 조성․관리하되 활력(活力)을 유지하기 위해 지속적으로 솎아베기 실시</t>
    <phoneticPr fontId="3" type="noConversion"/>
  </si>
  <si>
    <t>학교 부지 안의 숲은 향토․자생 수종으로 선정하여 조성하고 방음, 교육, 휴식, 경계 등 그 기능이 최대로 발휘될 수 있도록 유지․관리</t>
    <phoneticPr fontId="3" type="noConversion"/>
  </si>
  <si>
    <t>6. 산림휴양림의 조성․관리</t>
    <phoneticPr fontId="3" type="noConversion"/>
  </si>
  <si>
    <t>가.</t>
    <phoneticPr fontId="3" type="noConversion"/>
  </si>
  <si>
    <t>관리목표</t>
    <phoneticPr fontId="3" type="noConversion"/>
  </si>
  <si>
    <t>다양한 휴양기능을 발휘할 수 있는 특색 있는 산림</t>
    <phoneticPr fontId="3" type="noConversion"/>
  </si>
  <si>
    <t>종다양성이 풍부하고 경관이 다양한 산림</t>
    <phoneticPr fontId="3" type="noConversion"/>
  </si>
  <si>
    <t>나.</t>
    <phoneticPr fontId="3" type="noConversion"/>
  </si>
  <si>
    <t>목표로 하는 산림 : 지역적 특성에 적합한 다층림 또는 다층혼효림</t>
    <phoneticPr fontId="3" type="noConversion"/>
  </si>
  <si>
    <t>다.</t>
    <phoneticPr fontId="3" type="noConversion"/>
  </si>
  <si>
    <t>관리대상 : 쾌적한 환경과 휴식처를 제공하여 인간의 정신․육체적 건강의 유지․증진에 기여하는 기능으로 지정․결정 또는 관리하는 산림으로서 다음과 같음</t>
    <phoneticPr fontId="3" type="noConversion"/>
  </si>
  <si>
    <t>산림법에 의한 자연휴양림</t>
    <phoneticPr fontId="3" type="noConversion"/>
  </si>
  <si>
    <t>그밖에 휴양기능 증진을 위해 관리가 필요하다고 산림관리자가 인정하는 산림</t>
    <phoneticPr fontId="3" type="noConversion"/>
  </si>
  <si>
    <t>라.</t>
    <phoneticPr fontId="3" type="noConversion"/>
  </si>
  <si>
    <t>산림휴양림의 구분</t>
    <phoneticPr fontId="3" type="noConversion"/>
  </si>
  <si>
    <t>시설부지, 등산로, 산책로 주변으로부터 가시권을 고려하여 30m 이내 지역은 공간이용지역으로 함</t>
    <phoneticPr fontId="3" type="noConversion"/>
  </si>
  <si>
    <t>공간이용지역을 제외한 지역은 자연유지지역으로 함</t>
    <phoneticPr fontId="3" type="noConversion"/>
  </si>
  <si>
    <t>공간이용지역의 관리</t>
    <phoneticPr fontId="3" type="noConversion"/>
  </si>
  <si>
    <t>가)</t>
    <phoneticPr fontId="3" type="noConversion"/>
  </si>
  <si>
    <t>경관수종, 화목류, 관목류, 식이(食餌)수종, 지역특색수종으로 선정</t>
    <phoneticPr fontId="3" type="noConversion"/>
  </si>
  <si>
    <t>나)</t>
    <phoneticPr fontId="3" type="noConversion"/>
  </si>
  <si>
    <t>생태적 활력도 제고를 위해 솎아베기 등 숲가꾸기 실시</t>
    <phoneticPr fontId="3" type="noConversion"/>
  </si>
  <si>
    <t>희귀식물, 노령목, 괴목(怪木), 노령고사목 등은 보존함. 다만, 병해충의 전염․확산의 우려가 있을 경우에는 제거할 수 있음</t>
    <phoneticPr fontId="3" type="noConversion"/>
  </si>
  <si>
    <t>다)</t>
    <phoneticPr fontId="3" type="noConversion"/>
  </si>
  <si>
    <t>사방지, 송진채취림 등 과거의 특별산림사업지는 보존</t>
    <phoneticPr fontId="3" type="noConversion"/>
  </si>
  <si>
    <t>라)</t>
    <phoneticPr fontId="3" type="noConversion"/>
  </si>
  <si>
    <t>덩굴제거는 필요할 경우 인력으로 제거</t>
    <phoneticPr fontId="3" type="noConversion"/>
  </si>
  <si>
    <t>마)</t>
    <phoneticPr fontId="3" type="noConversion"/>
  </si>
  <si>
    <t>살초목제(殺草木劑) 사용금지</t>
    <phoneticPr fontId="3" type="noConversion"/>
  </si>
  <si>
    <t>바)</t>
    <phoneticPr fontId="3" type="noConversion"/>
  </si>
  <si>
    <t>살충제, 화학비료는 대량 사용금지</t>
    <phoneticPr fontId="3" type="noConversion"/>
  </si>
  <si>
    <t>사)</t>
    <phoneticPr fontId="3" type="noConversion"/>
  </si>
  <si>
    <t>작업 시기는 방문객이 적은 시기에 실시</t>
    <phoneticPr fontId="3" type="noConversion"/>
  </si>
  <si>
    <t>아)</t>
    <phoneticPr fontId="3" type="noConversion"/>
  </si>
  <si>
    <t>열식간벌 등 기계적 솎아베기는 금지하고 가급적 약도의 솎아베기를 실시</t>
    <phoneticPr fontId="3" type="noConversion"/>
  </si>
  <si>
    <t>수확 : 산사태, 산불, 병해충 등 산림재해로 인한 피해 복구 등 공익적 목적을 위한 경우를 제외하고는 벌채하지 않음</t>
    <phoneticPr fontId="3" type="noConversion"/>
  </si>
  <si>
    <t>자연유지지역의 관리 : 목재생산림의 우량대경재에 준하여 관리함</t>
    <phoneticPr fontId="3" type="noConversion"/>
  </si>
  <si>
    <t>7. 생활환경보전림의 조성․관리</t>
    <phoneticPr fontId="3" type="noConversion"/>
  </si>
  <si>
    <t>관리목표 : 도시와 생활권 주변의 경관유지 등 쾌적한 환경을 제공하는 산림</t>
    <phoneticPr fontId="3" type="noConversion"/>
  </si>
  <si>
    <t>유형구분</t>
    <phoneticPr fontId="3" type="noConversion"/>
  </si>
  <si>
    <t>공원형 : 거주자의 자연체험, 레크리에이션, 환경교육 등의 장소로 이용하는 산림</t>
    <phoneticPr fontId="3" type="noConversion"/>
  </si>
  <si>
    <t>경관형 : 심리적 안정감을 주고 시각적으로 풍요로움을 주는 산림</t>
    <phoneticPr fontId="3" type="noConversion"/>
  </si>
  <si>
    <t>방풍․방음형 : 바람, 소음, 대기오염물질을 완화시켜 쾌적한 거주환경이 되도록 하는 산림</t>
    <phoneticPr fontId="3" type="noConversion"/>
  </si>
  <si>
    <t xml:space="preserve">생산형 : 거주자의 쾌적한 거주환경을 훼손하지 않는 범위 내에서 목재를 생산하는 산림 </t>
    <phoneticPr fontId="3" type="noConversion"/>
  </si>
  <si>
    <t>목표로 하는 산림</t>
    <phoneticPr fontId="3" type="noConversion"/>
  </si>
  <si>
    <t>공원형․경관형 : 생태적․경관적으로 다양한 다층혼효림</t>
    <phoneticPr fontId="3" type="noConversion"/>
  </si>
  <si>
    <t>방풍․방음형 : 방풍과 방음의 기능을 최대한 발휘할 수 있는 다층림 또는 계단식 다층림</t>
    <phoneticPr fontId="3" type="noConversion"/>
  </si>
  <si>
    <t>생산형 : 생태적으로 건강한 목재생산림</t>
    <phoneticPr fontId="3" type="noConversion"/>
  </si>
  <si>
    <t>관리대상 : 도시 또는 생활권 주변의 경관 유지, 쾌적한 생활환경 유지 기능을 위해 지정․결정 또는 관리하는 산림으로서 다음과 같음</t>
    <phoneticPr fontId="3" type="noConversion"/>
  </si>
  <si>
    <t>산림법에 의한 풍치보안림, 비사방비보안림</t>
    <phoneticPr fontId="3" type="noConversion"/>
  </si>
  <si>
    <t>도시공원법에 의한 도시공원 안의 산림</t>
    <phoneticPr fontId="3" type="noConversion"/>
  </si>
  <si>
    <t>개발제한구역의지정및관리에관한특별조치법에의한 개발제한구역 안의 산림</t>
    <phoneticPr fontId="3" type="noConversion"/>
  </si>
  <si>
    <t>그밖에 생활환경보전기능 증진을 위해 관리가 필요하다고 산림관리자가 인정하는 산림</t>
    <phoneticPr fontId="3" type="noConversion"/>
  </si>
  <si>
    <t>공원형․경관형</t>
    <phoneticPr fontId="3" type="noConversion"/>
  </si>
  <si>
    <t>수종은 경관수종, 화목류, 관목류, 식이수종, 지역특색수종으로 선정</t>
    <phoneticPr fontId="3" type="noConversion"/>
  </si>
  <si>
    <t>희귀식물, 노령목, 괴목, 노령고사목 등은 보존함. 다만, 병해충의 전염․확산의 우려가 있을 경우에는 제거할 수 있음</t>
    <phoneticPr fontId="3" type="noConversion"/>
  </si>
  <si>
    <t>5)</t>
    <phoneticPr fontId="3" type="noConversion"/>
  </si>
  <si>
    <t>살초목제 사용금지</t>
    <phoneticPr fontId="3" type="noConversion"/>
  </si>
  <si>
    <t>생리적 수확기에 달한 산림, 산불․병해충 등 피해지 이외에는 수확 벌채하지 않음</t>
    <phoneticPr fontId="3" type="noConversion"/>
  </si>
  <si>
    <t>방풍․방음형</t>
    <phoneticPr fontId="3" type="noConversion"/>
  </si>
  <si>
    <t>최소 30m 폭으로 계단식 다층림의 수림대를 조성</t>
    <phoneticPr fontId="3" type="noConversion"/>
  </si>
  <si>
    <t>30m 이내로 수림대를 조성할 경우에는 다층림으로 조성</t>
    <phoneticPr fontId="3" type="noConversion"/>
  </si>
  <si>
    <t>수종은 경관수종, 화목류, 관목류, 식이수종, 지역특색수종으로 선정하되 침엽수림을 포함하여야 함</t>
    <phoneticPr fontId="3" type="noConversion"/>
  </si>
  <si>
    <t>산물은 전량 수거하여 산불을 예방</t>
    <phoneticPr fontId="3" type="noConversion"/>
  </si>
  <si>
    <t>밀생 임분은 약도의 솎아베기 등 숲가꾸기를 통해 활력도 제고</t>
    <phoneticPr fontId="3" type="noConversion"/>
  </si>
  <si>
    <t>생산형</t>
    <phoneticPr fontId="3" type="noConversion"/>
  </si>
  <si>
    <t>목재생산림의 우량대경재에 준하여 관리함</t>
    <phoneticPr fontId="3" type="noConversion"/>
  </si>
  <si>
    <t>제 3 장 자격관리 기준 및 관리 구분</t>
    <phoneticPr fontId="3" type="noConversion"/>
  </si>
  <si>
    <t xml:space="preserve">  조림지풀베기 작업 현장대리인 및 작업원의 기준은 다음과 같음</t>
    <phoneticPr fontId="3" type="noConversion"/>
  </si>
  <si>
    <t>현장대인으로 인명된 자는 조림지풀베기 사업시행 전반에 대하여 사업계획(기본설계), 실시설계도.서 및 계약사항에  따라 작업을 성실히 실행한다.</t>
    <phoneticPr fontId="3" type="noConversion"/>
  </si>
  <si>
    <t>감독자와 감리원은 제 다항에 따른 작업원이 계약 당시의 구성원과 동일한지를 수시로 점검하여야 한다.</t>
    <phoneticPr fontId="2" type="noConversion"/>
  </si>
  <si>
    <t>전 문  시 방 서</t>
    <phoneticPr fontId="3" type="noConversion"/>
  </si>
  <si>
    <t>보고하고 지시에 따르도록 한다.</t>
    <phoneticPr fontId="10" type="noConversion"/>
  </si>
  <si>
    <t>도로와 인접한 절개지 및 하천 상단부 주위 작업 시 안전에 유의하여 작업을 실시하고, 도로주변 및 하천에 낙하물의 유입에 유의하여 작업을 실시한다.</t>
    <phoneticPr fontId="10" type="noConversion"/>
  </si>
  <si>
    <t>전문시방서이다.  이는 생물다양성의 보전· 증진, 산림생태계의 생산력. 건강도와 활력도 유지· 증진, 산림 내의 토양 및 수자원의 보전· 유지, 지구탄소순환에 대한 산림의</t>
    <phoneticPr fontId="3" type="noConversion"/>
  </si>
  <si>
    <t>현장 조사내용을 중심으로 작업의  방향과 방법을 제시한다.</t>
    <phoneticPr fontId="3" type="noConversion"/>
  </si>
  <si>
    <t xml:space="preserve">기여도 증진, 산림의 사회·경제적 편익 증진을 위한 작업으로 ‘지속가능한 산림자원관리 지침’과  지속가능한 산림자원관리 표준 매뉴얼을 기본으로 하여 설계 대상지의 </t>
    <phoneticPr fontId="3" type="noConversion"/>
  </si>
  <si>
    <t xml:space="preserve"> 본 시방서는 산림의 군락분포와 임지를 답사하여 자연환경에서 나타나고 있는 임분 형태와 생장속도를 최대한 고려하여 무육을 실행하기 위한 숲가꾸기 작업 의</t>
    <phoneticPr fontId="3" type="noConversion"/>
  </si>
  <si>
    <t>1) 국고보조 사업으로 실행한 풀베기 작업과정에서 발생한 조림목의 피해를 대상으로 하며, 사업시행자는 공사계약 일반조건(기획재정부·행정자치부 예규)</t>
    <phoneticPr fontId="2" type="noConversion"/>
  </si>
  <si>
    <t>에 따라 이로 인한 손해를 부담하여야 함</t>
    <phoneticPr fontId="2" type="noConversion"/>
  </si>
  <si>
    <t xml:space="preserve">  숲 가꾸기 대상지의 기능을 구분하여 이에 관련된 기능구분에 따른 조성 관리 요령을 정하며 본 장에서 규정되지 않은 사항은 산림청 지속가능한 산림자원관리지침에</t>
    <phoneticPr fontId="3" type="noConversion"/>
  </si>
  <si>
    <t xml:space="preserve"> 따른다.</t>
    <phoneticPr fontId="3" type="noConversion"/>
  </si>
  <si>
    <t xml:space="preserve">산림의 기능이 중복될 경우에는 산림관리자가 산림의 위치, 입지 조건, 지역 주민과 산주의 요구 등 경제적 · 사회적 여건을 종합적으로 고려하여 ‘가’의 규정과 </t>
    <phoneticPr fontId="3" type="noConversion"/>
  </si>
  <si>
    <t>다르게 우선순위를 정할 수 있음</t>
    <phoneticPr fontId="3" type="noConversion"/>
  </si>
  <si>
    <t>덩굴제거는 하천과 계곡(1/25,000 지형도 상의 계곡을 말함. 이하 같음)의 홍수위, 호소의 만수위 등 수계로부터 100m 이내 지역 또는 집수유역 안의 지역은</t>
    <phoneticPr fontId="3" type="noConversion"/>
  </si>
  <si>
    <t>약제를 사용하지 않고 인력으로 제거하고 기타 지역은 약해가 발생하지 않도록 소면적으로 제거</t>
    <phoneticPr fontId="2" type="noConversion"/>
  </si>
  <si>
    <t>숲가꾸기 : 숲의 활력이 회복될 때까지 약도의 솎아베기를 5년 내외의 간격으로 수회 실시하여 산사태와 수해, 풍해, 설해 등을 예방하고 장기적으로는 뿌리</t>
    <phoneticPr fontId="3" type="noConversion"/>
  </si>
  <si>
    <t>발달이 좋은 혼효림으로 조성</t>
    <phoneticPr fontId="2" type="noConversion"/>
  </si>
  <si>
    <t>이상으로 함</t>
    <phoneticPr fontId="3" type="noConversion"/>
  </si>
  <si>
    <t>산불피해지를 복구할 경우 주풍(主風) 방향을 고려 참나무류 등 내화수종으로 30m 내외의 내화수림대를 교호로 조성하되 내화수림대간의 간격은 30m</t>
    <phoneticPr fontId="3" type="noConversion"/>
  </si>
  <si>
    <t>조림 : 산림병충해이 심한 지역은 산림병해충의 피해가 없는 수종을 선정하거나 혼효림이 조성될 수 있도록 수종을 선정하여 산림병해충 발생을 방지 또는</t>
    <phoneticPr fontId="3" type="noConversion"/>
  </si>
  <si>
    <t>확산을 저지</t>
    <phoneticPr fontId="3" type="noConversion"/>
  </si>
  <si>
    <t xml:space="preserve">숲가꾸기 : 단순림 또는 솎아베기가 지연되어 활력이 떨어지는 산림은 활력이 회복될 때까지 약도의 솎아베기를 5년 내외의 간격으로 수회에 걸쳐 실시하여 </t>
    <phoneticPr fontId="3" type="noConversion"/>
  </si>
  <si>
    <t>종다양성이 높고 생태적 활력이 좋은 혼효림으로 조성</t>
    <phoneticPr fontId="2" type="noConversion"/>
  </si>
  <si>
    <t>식재조림, 천연갱신 등을 통한 이단림 등 다층혼효림으로 조성하되 지역적․국소적으로 특성있는 수종이 있을 경우 동일 수종으로 후계림을 조성하여</t>
    <phoneticPr fontId="3" type="noConversion"/>
  </si>
  <si>
    <t>다층림으로 조성</t>
    <phoneticPr fontId="3" type="noConversion"/>
  </si>
  <si>
    <t>식재조림, 천연갱신, 솎아베기 등을 통한 다층혼효림으로 조성하되 지역적으로 특성있는 수종이 있을 경우 동일 수종으로 후계림을 조성하여 다층림으로</t>
    <phoneticPr fontId="3" type="noConversion"/>
  </si>
  <si>
    <t>조성할 수 있음</t>
    <phoneticPr fontId="3" type="noConversion"/>
  </si>
  <si>
    <t>덩굴제거는 하천․계곡의 홍수위, 호소의 만수위 등 수계와 방문객이 이동하는 산책로 등으로부터 100m 이내 지역 또는 집수유역 안의 지역은 약제를 사용</t>
    <phoneticPr fontId="3" type="noConversion"/>
  </si>
  <si>
    <t>하지 않고 인력으로 제거하고 기타 지역은 약해가 발생하지 않도록 소면적으로 제거</t>
    <phoneticPr fontId="2" type="noConversion"/>
  </si>
  <si>
    <t>◈ 임 반 명 :</t>
    <phoneticPr fontId="3" type="noConversion"/>
  </si>
  <si>
    <t>◈ 소 반 명 :</t>
    <phoneticPr fontId="3" type="noConversion"/>
  </si>
  <si>
    <t>◈ 작 업 방 법 :</t>
    <phoneticPr fontId="3" type="noConversion"/>
  </si>
  <si>
    <t>1. 지     황</t>
    <phoneticPr fontId="3" type="noConversion"/>
  </si>
  <si>
    <t>가.</t>
    <phoneticPr fontId="2" type="noConversion"/>
  </si>
  <si>
    <t>지형</t>
    <phoneticPr fontId="2" type="noConversion"/>
  </si>
  <si>
    <t>임반</t>
    <phoneticPr fontId="2" type="noConversion"/>
  </si>
  <si>
    <t>소반</t>
    <phoneticPr fontId="2" type="noConversion"/>
  </si>
  <si>
    <t>나.</t>
    <phoneticPr fontId="2" type="noConversion"/>
  </si>
  <si>
    <t>면적</t>
    <phoneticPr fontId="3" type="noConversion"/>
  </si>
  <si>
    <t>다.</t>
    <phoneticPr fontId="2" type="noConversion"/>
  </si>
  <si>
    <t>접근성</t>
    <phoneticPr fontId="2" type="noConversion"/>
  </si>
  <si>
    <t>2. 임     황</t>
    <phoneticPr fontId="3" type="noConversion"/>
  </si>
  <si>
    <t>임황개요</t>
    <phoneticPr fontId="2" type="noConversion"/>
  </si>
  <si>
    <t>임소반명</t>
    <phoneticPr fontId="2" type="noConversion"/>
  </si>
  <si>
    <t>사업면적(ha)</t>
    <phoneticPr fontId="2" type="noConversion"/>
  </si>
  <si>
    <t>조림수종</t>
    <phoneticPr fontId="2" type="noConversion"/>
  </si>
  <si>
    <t>조림목본수 (본/ha)</t>
    <phoneticPr fontId="2" type="noConversion"/>
  </si>
  <si>
    <t>생존목</t>
    <phoneticPr fontId="2" type="noConversion"/>
  </si>
  <si>
    <t>고사목</t>
    <phoneticPr fontId="2" type="noConversion"/>
  </si>
  <si>
    <t>조림목의 생육상태</t>
    <phoneticPr fontId="2" type="noConversion"/>
  </si>
  <si>
    <t>고사목은 단목으로 불규칙하게 분포되어 있음</t>
    <phoneticPr fontId="2" type="noConversion"/>
  </si>
  <si>
    <t>제거대상식생</t>
    <phoneticPr fontId="2" type="noConversion"/>
  </si>
  <si>
    <t>3. 작업량 및 작업방법</t>
    <phoneticPr fontId="3" type="noConversion"/>
  </si>
  <si>
    <t>가.</t>
    <phoneticPr fontId="2" type="noConversion"/>
  </si>
  <si>
    <t>단위작업의 종류</t>
    <phoneticPr fontId="2" type="noConversion"/>
  </si>
  <si>
    <t>나.</t>
    <phoneticPr fontId="2" type="noConversion"/>
  </si>
  <si>
    <t>작업량과 작업난이도</t>
    <phoneticPr fontId="2" type="noConversion"/>
  </si>
  <si>
    <t>작업량</t>
    <phoneticPr fontId="2" type="noConversion"/>
  </si>
  <si>
    <t>작업난이도</t>
    <phoneticPr fontId="2" type="noConversion"/>
  </si>
  <si>
    <t>작업구분</t>
    <phoneticPr fontId="2" type="noConversion"/>
  </si>
  <si>
    <t>단위</t>
    <phoneticPr fontId="2" type="noConversion"/>
  </si>
  <si>
    <t>수량</t>
    <phoneticPr fontId="2" type="noConversion"/>
  </si>
  <si>
    <t>경사도</t>
    <phoneticPr fontId="2" type="noConversion"/>
  </si>
  <si>
    <t>집단화정도</t>
    <phoneticPr fontId="2" type="noConversion"/>
  </si>
  <si>
    <t>경과년수</t>
    <phoneticPr fontId="2" type="noConversion"/>
  </si>
  <si>
    <t>묘목찾기</t>
    <phoneticPr fontId="2" type="noConversion"/>
  </si>
  <si>
    <t>본/ha</t>
    <phoneticPr fontId="2" type="noConversion"/>
  </si>
  <si>
    <t>모두베기</t>
    <phoneticPr fontId="2" type="noConversion"/>
  </si>
  <si>
    <t>ha</t>
    <phoneticPr fontId="2" type="noConversion"/>
  </si>
  <si>
    <t>다.</t>
    <phoneticPr fontId="2" type="noConversion"/>
  </si>
  <si>
    <t>예취기작업시 조림목에 피해가 가지 않도록 조림목주변 반경 20cm 이내에 있는 식생을 사전에 제거한다.</t>
    <phoneticPr fontId="2" type="noConversion"/>
  </si>
  <si>
    <t>묘목찾기 작업은 낫으로 제거작업을 실시하며 예취기작업전 반드시 본작업을 실행하여 풀베기작업으로 제거되는 식생이 발생하지 않도록 한다.</t>
    <phoneticPr fontId="2" type="noConversion"/>
  </si>
  <si>
    <t>라.모두베기</t>
    <phoneticPr fontId="2" type="noConversion"/>
  </si>
  <si>
    <t>묘목찾기 작업이 완료되면 예취기를 사용하여 조림목을 제외한 나머지 식생을 모두 제거한다.</t>
    <phoneticPr fontId="2" type="noConversion"/>
  </si>
  <si>
    <t>모두베기 작업은 예취기를 사용하여 제거작업을 실시하며 조림목을 제외한 나머지 식생을 모두 제거한다.</t>
    <phoneticPr fontId="2" type="noConversion"/>
  </si>
  <si>
    <t>마.</t>
    <phoneticPr fontId="2" type="noConversion"/>
  </si>
  <si>
    <t>기타</t>
    <phoneticPr fontId="2" type="noConversion"/>
  </si>
  <si>
    <t>작업전 매일 안전교육을 실시하여 취급 부주의로 인한 안전사고를 미연에 방지한다.</t>
    <phoneticPr fontId="10" type="noConversion"/>
  </si>
  <si>
    <t>작업시 안전장구를 착용하고 작업에 임하여 안전사고 예방에 만전을 기한다.</t>
    <phoneticPr fontId="2" type="noConversion"/>
  </si>
  <si>
    <t>작업시 뱀 및 벌 등으로부터 물리거나 쏘이지 않도록 유의하여 작업하도록 한다.</t>
    <phoneticPr fontId="2" type="noConversion"/>
  </si>
  <si>
    <t>작업후에는 음식물이나 장갑, 기름통 등 사용재료를 잘 수거하여 환경오염을 예방한다.</t>
    <phoneticPr fontId="10" type="noConversion"/>
  </si>
  <si>
    <t>현장내 구급약품을 비치하여 안전사고 발생시 응급처치를 실시하도록 한다.</t>
    <phoneticPr fontId="2" type="noConversion"/>
  </si>
  <si>
    <t>현장대리인은 현장에 상주하여 현장관리에 만전을 기하도록 한다.</t>
    <phoneticPr fontId="2" type="noConversion"/>
  </si>
  <si>
    <t>기타 작업방법은 일반, 전문, 특별 시방서를 사업 착수전 반드시 숙지하여 작업을 실시토록 한다.</t>
    <phoneticPr fontId="10" type="noConversion"/>
  </si>
  <si>
    <t>소 반 별  시 방 서</t>
  </si>
  <si>
    <t>(기계손료 x 장비단가)</t>
    <phoneticPr fontId="12" type="noConversion"/>
  </si>
  <si>
    <t>순 공 사 원 가</t>
    <phoneticPr fontId="12" type="noConversion"/>
  </si>
  <si>
    <t>경
비</t>
    <phoneticPr fontId="12" type="noConversion"/>
  </si>
  <si>
    <t>비                     목</t>
    <phoneticPr fontId="12" type="noConversion"/>
  </si>
  <si>
    <t>금           액</t>
    <phoneticPr fontId="12" type="noConversion"/>
  </si>
  <si>
    <t>구성비</t>
    <phoneticPr fontId="12" type="noConversion"/>
  </si>
  <si>
    <t>비         고</t>
    <phoneticPr fontId="12" type="noConversion"/>
  </si>
  <si>
    <t xml:space="preserve">(금액단위 : 원)  </t>
    <phoneticPr fontId="2" type="noConversion"/>
  </si>
  <si>
    <t>합계</t>
    <phoneticPr fontId="2" type="noConversion"/>
  </si>
  <si>
    <t>입력창</t>
    <phoneticPr fontId="2" type="noConversion"/>
  </si>
  <si>
    <t>드롭바</t>
    <phoneticPr fontId="2" type="noConversion"/>
  </si>
  <si>
    <t>조림면적</t>
    <phoneticPr fontId="2" type="noConversion"/>
  </si>
  <si>
    <t>식재본수</t>
    <phoneticPr fontId="2" type="noConversion"/>
  </si>
  <si>
    <t>지     번</t>
    <phoneticPr fontId="2" type="noConversion"/>
  </si>
  <si>
    <t>지   적</t>
    <phoneticPr fontId="2" type="noConversion"/>
  </si>
  <si>
    <t>조림지 풀베기 ha당 단가산출서</t>
    <phoneticPr fontId="10" type="noConversion"/>
  </si>
  <si>
    <t xml:space="preserve">제 거 식 생 유 형 : </t>
    <phoneticPr fontId="3" type="noConversion"/>
  </si>
  <si>
    <t xml:space="preserve"> ㅇ직접노무비</t>
    <phoneticPr fontId="10" type="noConversion"/>
  </si>
  <si>
    <t xml:space="preserve">   - 둘레베기</t>
    <phoneticPr fontId="10" type="noConversion"/>
  </si>
  <si>
    <t xml:space="preserve">  - 묘목찾기</t>
    <phoneticPr fontId="10" type="noConversion"/>
  </si>
  <si>
    <t xml:space="preserve">   - 줄 베 기</t>
    <phoneticPr fontId="10" type="noConversion"/>
  </si>
  <si>
    <t xml:space="preserve"> ㅇ재료비(예취기)</t>
    <phoneticPr fontId="10" type="noConversion"/>
  </si>
  <si>
    <t xml:space="preserve">  - 연료</t>
    <phoneticPr fontId="10" type="noConversion"/>
  </si>
  <si>
    <t xml:space="preserve">  - 잡품</t>
    <phoneticPr fontId="10" type="noConversion"/>
  </si>
  <si>
    <t xml:space="preserve"> ㅇ기계경비(예취기)</t>
    <phoneticPr fontId="10" type="noConversion"/>
  </si>
  <si>
    <t xml:space="preserve">  - 맹아제거</t>
    <phoneticPr fontId="10" type="noConversion"/>
  </si>
  <si>
    <t xml:space="preserve"> ㅇ노무비</t>
    <phoneticPr fontId="10" type="noConversion"/>
  </si>
  <si>
    <t xml:space="preserve">  - 직접노무비</t>
    <phoneticPr fontId="10" type="noConversion"/>
  </si>
  <si>
    <t xml:space="preserve"> ㅇ재료비</t>
    <phoneticPr fontId="10" type="noConversion"/>
  </si>
  <si>
    <t xml:space="preserve"> ㅇ기계경비</t>
    <phoneticPr fontId="10" type="noConversion"/>
  </si>
  <si>
    <t xml:space="preserve">h a 당   활 착 본 수 : </t>
    <phoneticPr fontId="3" type="noConversion"/>
  </si>
  <si>
    <t xml:space="preserve">조 림 목 식 별 정 도  : </t>
    <phoneticPr fontId="3" type="noConversion"/>
  </si>
  <si>
    <t xml:space="preserve"> ◇  할인 할증율 산정</t>
    <phoneticPr fontId="10" type="noConversion"/>
  </si>
  <si>
    <t xml:space="preserve">위치 및 면적 : </t>
    <phoneticPr fontId="10" type="noConversion"/>
  </si>
  <si>
    <t>할인
할증
(%)</t>
    <phoneticPr fontId="10" type="noConversion"/>
  </si>
  <si>
    <t>리동</t>
    <phoneticPr fontId="2" type="noConversion"/>
  </si>
  <si>
    <t>조림수종</t>
    <phoneticPr fontId="2" type="noConversion"/>
  </si>
  <si>
    <t>표준지면적</t>
    <phoneticPr fontId="2" type="noConversion"/>
  </si>
  <si>
    <t>작업종</t>
    <phoneticPr fontId="10" type="noConversion"/>
  </si>
  <si>
    <t>제거식생유형</t>
    <phoneticPr fontId="2" type="noConversion"/>
  </si>
  <si>
    <t>조림목식별정도</t>
    <phoneticPr fontId="2" type="noConversion"/>
  </si>
  <si>
    <t>경사도</t>
    <phoneticPr fontId="10" type="noConversion"/>
  </si>
  <si>
    <t>해발고(저)</t>
    <phoneticPr fontId="10" type="noConversion"/>
  </si>
  <si>
    <t>줄베기</t>
    <phoneticPr fontId="10" type="noConversion"/>
  </si>
  <si>
    <t>대부분 목본</t>
    <phoneticPr fontId="2" type="noConversion"/>
  </si>
  <si>
    <t>3/4식별가능</t>
    <phoneticPr fontId="2" type="noConversion"/>
  </si>
  <si>
    <t>완 (15˚ 이하)</t>
    <phoneticPr fontId="10" type="noConversion"/>
  </si>
  <si>
    <t>해발고(고)</t>
    <phoneticPr fontId="10" type="noConversion"/>
  </si>
  <si>
    <t>둘레베기</t>
    <phoneticPr fontId="10" type="noConversion"/>
  </si>
  <si>
    <t>대부분 초본</t>
    <phoneticPr fontId="2" type="noConversion"/>
  </si>
  <si>
    <t>1/2식별가능</t>
    <phoneticPr fontId="2" type="noConversion"/>
  </si>
  <si>
    <t>중 (15˚ ~ 30˚)</t>
    <phoneticPr fontId="2" type="noConversion"/>
  </si>
  <si>
    <t>평균경사</t>
    <phoneticPr fontId="10" type="noConversion"/>
  </si>
  <si>
    <t>모두베기</t>
    <phoneticPr fontId="10" type="noConversion"/>
  </si>
  <si>
    <t xml:space="preserve">목본 + 초본 </t>
    <phoneticPr fontId="2" type="noConversion"/>
  </si>
  <si>
    <t>3/4식별불가</t>
    <phoneticPr fontId="2" type="noConversion"/>
  </si>
  <si>
    <t>급 (30˚ 초과)</t>
    <phoneticPr fontId="2" type="noConversion"/>
  </si>
  <si>
    <t>맹아제거</t>
    <phoneticPr fontId="2" type="noConversion"/>
  </si>
  <si>
    <t>집단화정도</t>
    <phoneticPr fontId="10" type="noConversion"/>
  </si>
  <si>
    <t>조림후경과년수</t>
    <phoneticPr fontId="10" type="noConversion"/>
  </si>
  <si>
    <t>할인할증</t>
    <phoneticPr fontId="2" type="noConversion"/>
  </si>
  <si>
    <t>개소당5ha이상</t>
    <phoneticPr fontId="10" type="noConversion"/>
  </si>
  <si>
    <t xml:space="preserve">개소당3~5ha미만 </t>
    <phoneticPr fontId="2" type="noConversion"/>
  </si>
  <si>
    <t>2년차</t>
    <phoneticPr fontId="10" type="noConversion"/>
  </si>
  <si>
    <t>개소당3ha미만</t>
    <phoneticPr fontId="2" type="noConversion"/>
  </si>
  <si>
    <t>평균</t>
    <phoneticPr fontId="2" type="noConversion"/>
  </si>
  <si>
    <t>작업면적</t>
    <phoneticPr fontId="2" type="noConversion"/>
  </si>
  <si>
    <t>표 준 지  조 사 서</t>
    <phoneticPr fontId="10" type="noConversion"/>
  </si>
  <si>
    <t>왼쪽의 필터에 필드값 없음만 체크할것!!!</t>
    <phoneticPr fontId="2" type="noConversion"/>
  </si>
  <si>
    <t>할인·할증요소</t>
    <phoneticPr fontId="10" type="noConversion"/>
  </si>
  <si>
    <t>단   위   작   업(%)</t>
    <phoneticPr fontId="10" type="noConversion"/>
  </si>
  <si>
    <t>경계표시</t>
    <phoneticPr fontId="2" type="noConversion"/>
  </si>
  <si>
    <t>둘레베기</t>
    <phoneticPr fontId="2" type="noConversion"/>
  </si>
  <si>
    <t>줄베기</t>
    <phoneticPr fontId="2" type="noConversion"/>
  </si>
  <si>
    <t>모두베기</t>
    <phoneticPr fontId="2" type="noConversion"/>
  </si>
  <si>
    <t>맹아제거</t>
    <phoneticPr fontId="2" type="noConversion"/>
  </si>
  <si>
    <t>소반</t>
    <phoneticPr fontId="3" type="noConversion"/>
  </si>
  <si>
    <t>구</t>
    <phoneticPr fontId="2" type="noConversion"/>
  </si>
  <si>
    <t>규격</t>
    <phoneticPr fontId="2" type="noConversion"/>
  </si>
  <si>
    <t>지적
(ha)</t>
    <phoneticPr fontId="2" type="noConversion"/>
  </si>
  <si>
    <t>사업
면적
(ha)</t>
    <phoneticPr fontId="3" type="noConversion"/>
  </si>
  <si>
    <t>임반명</t>
    <phoneticPr fontId="3" type="noConversion"/>
  </si>
  <si>
    <t>소반</t>
    <phoneticPr fontId="3" type="noConversion"/>
  </si>
  <si>
    <t>임야소재지</t>
    <phoneticPr fontId="3" type="noConversion"/>
  </si>
  <si>
    <t>조림내역</t>
    <phoneticPr fontId="2" type="noConversion"/>
  </si>
  <si>
    <t>사    업    종</t>
    <phoneticPr fontId="3" type="noConversion"/>
  </si>
  <si>
    <t>비  고</t>
    <phoneticPr fontId="3" type="noConversion"/>
  </si>
  <si>
    <t>읍.면</t>
    <phoneticPr fontId="2" type="noConversion"/>
  </si>
  <si>
    <t>동.리</t>
    <phoneticPr fontId="2" type="noConversion"/>
  </si>
  <si>
    <t>조림수종</t>
    <phoneticPr fontId="2" type="noConversion"/>
  </si>
  <si>
    <t>규격</t>
    <phoneticPr fontId="2" type="noConversion"/>
  </si>
  <si>
    <t>조림년도</t>
    <phoneticPr fontId="2" type="noConversion"/>
  </si>
  <si>
    <t>사업면적
(ha)</t>
    <phoneticPr fontId="3" type="noConversion"/>
  </si>
  <si>
    <t>둘레베기</t>
    <phoneticPr fontId="3" type="noConversion"/>
  </si>
  <si>
    <t>맹아제거</t>
    <phoneticPr fontId="3" type="noConversion"/>
  </si>
  <si>
    <t>재료비</t>
    <phoneticPr fontId="2" type="noConversion"/>
  </si>
  <si>
    <t>직접노무비</t>
    <phoneticPr fontId="2" type="noConversion"/>
  </si>
  <si>
    <t>산출경비</t>
    <phoneticPr fontId="2" type="noConversion"/>
  </si>
  <si>
    <t>산업안전보건관리비</t>
    <phoneticPr fontId="2" type="noConversion"/>
  </si>
  <si>
    <t>고용보험료</t>
    <phoneticPr fontId="2" type="noConversion"/>
  </si>
  <si>
    <t>산재보험료</t>
    <phoneticPr fontId="2" type="noConversion"/>
  </si>
  <si>
    <t>건강보험료</t>
    <phoneticPr fontId="2" type="noConversion"/>
  </si>
  <si>
    <t>국민연금</t>
    <phoneticPr fontId="2" type="noConversion"/>
  </si>
  <si>
    <t>이윤</t>
    <phoneticPr fontId="2" type="noConversion"/>
  </si>
  <si>
    <t>총원가</t>
    <phoneticPr fontId="2" type="noConversion"/>
  </si>
  <si>
    <t>총사업비</t>
    <phoneticPr fontId="2" type="noConversion"/>
  </si>
  <si>
    <t>표준지
번   호</t>
    <phoneticPr fontId="3" type="noConversion"/>
  </si>
  <si>
    <t>표준지좌표</t>
    <phoneticPr fontId="3" type="noConversion"/>
  </si>
  <si>
    <t>X좌표</t>
    <phoneticPr fontId="3" type="noConversion"/>
  </si>
  <si>
    <t>Y좌표</t>
    <phoneticPr fontId="3" type="noConversion"/>
  </si>
  <si>
    <t>구</t>
    <phoneticPr fontId="3" type="noConversion"/>
  </si>
  <si>
    <t>읍면</t>
    <phoneticPr fontId="3" type="noConversion"/>
  </si>
  <si>
    <t>리동</t>
    <phoneticPr fontId="3" type="noConversion"/>
  </si>
  <si>
    <t>지번</t>
    <phoneticPr fontId="3" type="noConversion"/>
  </si>
  <si>
    <t>비고</t>
    <phoneticPr fontId="3" type="noConversion"/>
  </si>
  <si>
    <t>왼쪽</t>
    <phoneticPr fontId="2" type="noConversion"/>
  </si>
  <si>
    <t>읍면</t>
    <phoneticPr fontId="2" type="noConversion"/>
  </si>
  <si>
    <t>◎ 표준지조사</t>
    <phoneticPr fontId="2" type="noConversion"/>
  </si>
  <si>
    <t>표준지번호</t>
    <phoneticPr fontId="2" type="noConversion"/>
  </si>
  <si>
    <t>표준지좌표
(X)</t>
    <phoneticPr fontId="2" type="noConversion"/>
  </si>
  <si>
    <t>표준지좌표
(Y)</t>
    <phoneticPr fontId="2" type="noConversion"/>
  </si>
  <si>
    <t>표준지면적
(㎡)</t>
    <phoneticPr fontId="2" type="noConversion"/>
  </si>
  <si>
    <t>표준지 조사본수</t>
    <phoneticPr fontId="2" type="noConversion"/>
  </si>
  <si>
    <t>ha당 조사본수</t>
    <phoneticPr fontId="2" type="noConversion"/>
  </si>
  <si>
    <t>제거식생
유형</t>
    <phoneticPr fontId="2" type="noConversion"/>
  </si>
  <si>
    <t>조림목
식별정도</t>
    <phoneticPr fontId="2" type="noConversion"/>
  </si>
  <si>
    <t>생존목</t>
    <phoneticPr fontId="2" type="noConversion"/>
  </si>
  <si>
    <t>고사목</t>
    <phoneticPr fontId="2" type="noConversion"/>
  </si>
  <si>
    <t>합계</t>
    <phoneticPr fontId="2" type="noConversion"/>
  </si>
  <si>
    <t>평균</t>
    <phoneticPr fontId="2" type="noConversion"/>
  </si>
  <si>
    <t>표 준 지  조 사 서</t>
    <phoneticPr fontId="10" type="noConversion"/>
  </si>
  <si>
    <t>◎ 조림내역 및 기본조사</t>
    <phoneticPr fontId="2" type="noConversion"/>
  </si>
  <si>
    <t>임반</t>
    <phoneticPr fontId="2" type="noConversion"/>
  </si>
  <si>
    <t>소반</t>
    <phoneticPr fontId="2" type="noConversion"/>
  </si>
  <si>
    <t>읍면</t>
    <phoneticPr fontId="2" type="noConversion"/>
  </si>
  <si>
    <t>리동</t>
    <phoneticPr fontId="2" type="noConversion"/>
  </si>
  <si>
    <t>지번</t>
    <phoneticPr fontId="2" type="noConversion"/>
  </si>
  <si>
    <t>소반면적(ha)</t>
    <phoneticPr fontId="2" type="noConversion"/>
  </si>
  <si>
    <t>작업종</t>
    <phoneticPr fontId="2" type="noConversion"/>
  </si>
  <si>
    <t>표준지수(개소)</t>
    <phoneticPr fontId="2" type="noConversion"/>
  </si>
  <si>
    <t>표준지면적(㎡)</t>
    <phoneticPr fontId="2" type="noConversion"/>
  </si>
  <si>
    <t>묘목규격</t>
    <phoneticPr fontId="2" type="noConversion"/>
  </si>
  <si>
    <t>조림년도</t>
    <phoneticPr fontId="2" type="noConversion"/>
  </si>
  <si>
    <t>ha당조림본수</t>
    <phoneticPr fontId="2" type="noConversion"/>
  </si>
  <si>
    <t>활착률</t>
    <phoneticPr fontId="2" type="noConversion"/>
  </si>
  <si>
    <t>경사도</t>
    <phoneticPr fontId="2" type="noConversion"/>
  </si>
  <si>
    <t>집단화정도</t>
    <phoneticPr fontId="2" type="noConversion"/>
  </si>
  <si>
    <t>경과년수</t>
    <phoneticPr fontId="2" type="noConversion"/>
  </si>
  <si>
    <t>평균경사</t>
    <phoneticPr fontId="2" type="noConversion"/>
  </si>
  <si>
    <t>표준지기준본수</t>
    <phoneticPr fontId="2" type="noConversion"/>
  </si>
  <si>
    <t>조림수종</t>
    <phoneticPr fontId="2" type="noConversion"/>
  </si>
  <si>
    <t>묘목규격</t>
    <phoneticPr fontId="2" type="noConversion"/>
  </si>
  <si>
    <t>조림년도</t>
    <phoneticPr fontId="2" type="noConversion"/>
  </si>
  <si>
    <t>ha당조림본수</t>
    <phoneticPr fontId="2" type="noConversion"/>
  </si>
  <si>
    <t>활착률</t>
    <phoneticPr fontId="2" type="noConversion"/>
  </si>
  <si>
    <t>경사도</t>
    <phoneticPr fontId="2" type="noConversion"/>
  </si>
  <si>
    <t>집단화정도</t>
    <phoneticPr fontId="2" type="noConversion"/>
  </si>
  <si>
    <t>경과년수</t>
    <phoneticPr fontId="2" type="noConversion"/>
  </si>
  <si>
    <t>평균경사</t>
    <phoneticPr fontId="2" type="noConversion"/>
  </si>
  <si>
    <t>표준지기준본수</t>
    <phoneticPr fontId="2" type="noConversion"/>
  </si>
  <si>
    <t xml:space="preserve">노 무 비 </t>
    <phoneticPr fontId="10" type="noConversion"/>
  </si>
  <si>
    <t>재 료 비</t>
    <phoneticPr fontId="10" type="noConversion"/>
  </si>
  <si>
    <t>ha당 단가</t>
    <phoneticPr fontId="10" type="noConversion"/>
  </si>
  <si>
    <t>임야소재지</t>
    <phoneticPr fontId="3" type="noConversion"/>
  </si>
  <si>
    <t>필지별 설계내역서</t>
    <phoneticPr fontId="2" type="noConversion"/>
  </si>
  <si>
    <t>동.리</t>
    <phoneticPr fontId="2" type="noConversion"/>
  </si>
  <si>
    <t>간접노무비</t>
    <phoneticPr fontId="2" type="noConversion"/>
  </si>
  <si>
    <t>경비계</t>
    <phoneticPr fontId="2" type="noConversion"/>
  </si>
  <si>
    <t>노인장기요양보험료</t>
    <phoneticPr fontId="2" type="noConversion"/>
  </si>
  <si>
    <t>일반관리비</t>
    <phoneticPr fontId="2" type="noConversion"/>
  </si>
  <si>
    <t>부가세</t>
    <phoneticPr fontId="2" type="noConversion"/>
  </si>
  <si>
    <t>임반</t>
    <phoneticPr fontId="3" type="noConversion"/>
  </si>
  <si>
    <t>비
고</t>
    <phoneticPr fontId="3" type="noConversion"/>
  </si>
  <si>
    <t>합  계</t>
    <phoneticPr fontId="2" type="noConversion"/>
  </si>
  <si>
    <t>합   계</t>
    <phoneticPr fontId="2" type="noConversion"/>
  </si>
  <si>
    <t>둘레베기</t>
    <phoneticPr fontId="2" type="noConversion"/>
  </si>
  <si>
    <t>줄베기</t>
    <phoneticPr fontId="2" type="noConversion"/>
  </si>
  <si>
    <t>모두베기</t>
    <phoneticPr fontId="2" type="noConversion"/>
  </si>
  <si>
    <t>( 단위 : 원 )</t>
    <phoneticPr fontId="3" type="noConversion"/>
  </si>
  <si>
    <t>임반
구분</t>
    <phoneticPr fontId="10" type="noConversion"/>
  </si>
  <si>
    <t>소반
구분</t>
    <phoneticPr fontId="10" type="noConversion"/>
  </si>
  <si>
    <t>사업종</t>
    <phoneticPr fontId="10" type="noConversion"/>
  </si>
  <si>
    <t>계</t>
    <phoneticPr fontId="10" type="noConversion"/>
  </si>
  <si>
    <t>기계경비</t>
    <phoneticPr fontId="10" type="noConversion"/>
  </si>
  <si>
    <t>금    액</t>
    <phoneticPr fontId="10" type="noConversion"/>
  </si>
  <si>
    <t>총                  계</t>
    <phoneticPr fontId="10" type="noConversion"/>
  </si>
  <si>
    <t>비고</t>
    <phoneticPr fontId="10" type="noConversion"/>
  </si>
  <si>
    <t>위        치</t>
    <phoneticPr fontId="2" type="noConversion"/>
  </si>
  <si>
    <t>경 사 도˚</t>
    <phoneticPr fontId="3" type="noConversion"/>
  </si>
  <si>
    <t>해 발 고 도(m)</t>
    <phoneticPr fontId="3" type="noConversion"/>
  </si>
  <si>
    <t>면적(ha)</t>
    <phoneticPr fontId="3" type="noConversion"/>
  </si>
  <si>
    <t>MIN</t>
    <phoneticPr fontId="3" type="noConversion"/>
  </si>
  <si>
    <t>MAX</t>
    <phoneticPr fontId="3" type="noConversion"/>
  </si>
  <si>
    <t>AVERAGE</t>
    <phoneticPr fontId="3" type="noConversion"/>
  </si>
  <si>
    <t>임소반별 평균 경사도 조서</t>
    <phoneticPr fontId="3" type="noConversion"/>
  </si>
  <si>
    <t>비 고</t>
    <phoneticPr fontId="3" type="noConversion"/>
  </si>
  <si>
    <t xml:space="preserve"> ① 경사분석을 수행하기위해 국토지리정보원에서 제공하는 1:5,000 수치지형도로부터 고도값을 가지는 등고선 레이어(7111, 7114)와 표고점 레이어(7217,7311), 기타 수계망과 도로망 등의 자료를 Shape File(ArcGIS File Format)로 추출한다.</t>
    <phoneticPr fontId="3" type="noConversion"/>
  </si>
  <si>
    <t xml:space="preserve"> ② ArcGIS의 3D Analyst Module을 통하여 추출된 레이어를 이용하여 TIN(Triangulated Irregular Network; 불규칙삼각망)을 구성한다.</t>
    <phoneticPr fontId="3" type="noConversion"/>
  </si>
  <si>
    <t xml:space="preserve"> ③ ArcGIS의 3D Analyst Module에서 만들어진 TIN으로부터 5m×5m 격자크기로 경사값을 추출하여 Slope Grid File을 생성한다.</t>
    <phoneticPr fontId="3" type="noConversion"/>
  </si>
  <si>
    <t xml:space="preserve">  ※ 격자의 크기는 국토지리정보원에서 제공되는 수치지형도의 고도간격 이내로는 값의 의미가 없으므로
   1:5,000 수치지형도 자료는 5m×5m로 1:25,000 수치지형도 자료는 20m×20m의 격자크기 이상을 해상도로
   결정하는 것이 바람직하다.</t>
    <phoneticPr fontId="3" type="noConversion"/>
  </si>
  <si>
    <t xml:space="preserve"> ④ 추출된 Slope Grid File로부터 Spatial Analyst Module을 이용하여 필요한 구분단위별로 Reclassify하여 경사분포도 제작 및 최대, 최소, 평균경사등을 계산하여 이용한다.</t>
    <phoneticPr fontId="3" type="noConversion"/>
  </si>
  <si>
    <t>읍.면</t>
    <phoneticPr fontId="3" type="noConversion"/>
  </si>
  <si>
    <t>리</t>
    <phoneticPr fontId="3" type="noConversion"/>
  </si>
  <si>
    <t>지  번</t>
    <phoneticPr fontId="3" type="noConversion"/>
  </si>
  <si>
    <t>사업
면적
(ha)</t>
    <phoneticPr fontId="3" type="noConversion"/>
  </si>
  <si>
    <t>구</t>
    <phoneticPr fontId="2" type="noConversion"/>
  </si>
  <si>
    <t>비고</t>
    <phoneticPr fontId="3" type="noConversion"/>
  </si>
  <si>
    <t xml:space="preserve">목본 + 초본 </t>
  </si>
  <si>
    <t>// 붉은색 수기로 입력 // 파란색은 잠금!!!</t>
    <phoneticPr fontId="2" type="noConversion"/>
  </si>
  <si>
    <t>줄     베     기</t>
    <phoneticPr fontId="3" type="noConversion"/>
  </si>
  <si>
    <t>ha당(원)</t>
    <phoneticPr fontId="3" type="noConversion"/>
  </si>
  <si>
    <t>소반(원)</t>
    <phoneticPr fontId="3" type="noConversion"/>
  </si>
  <si>
    <t>소  계</t>
    <phoneticPr fontId="3" type="noConversion"/>
  </si>
  <si>
    <t>합  계</t>
    <phoneticPr fontId="3" type="noConversion"/>
  </si>
  <si>
    <t>설계내역 소요인원(1)</t>
    <phoneticPr fontId="3" type="noConversion"/>
  </si>
  <si>
    <t>예정공정표 소요인원(2)</t>
    <phoneticPr fontId="3" type="noConversion"/>
  </si>
  <si>
    <t>일 수</t>
    <phoneticPr fontId="3" type="noConversion"/>
  </si>
  <si>
    <t>인 원</t>
    <phoneticPr fontId="3" type="noConversion"/>
  </si>
  <si>
    <t>보통인부</t>
    <phoneticPr fontId="2" type="noConversion"/>
  </si>
  <si>
    <t>임 반</t>
    <phoneticPr fontId="3" type="noConversion"/>
  </si>
  <si>
    <t>소 반</t>
    <phoneticPr fontId="3" type="noConversion"/>
  </si>
  <si>
    <t>비고</t>
    <phoneticPr fontId="3" type="noConversion"/>
  </si>
  <si>
    <t>인</t>
    <phoneticPr fontId="3" type="noConversion"/>
  </si>
  <si>
    <t>사업년도</t>
    <phoneticPr fontId="2" type="noConversion"/>
  </si>
  <si>
    <t>사업명</t>
    <phoneticPr fontId="2" type="noConversion"/>
  </si>
  <si>
    <t>위치</t>
    <phoneticPr fontId="2" type="noConversion"/>
  </si>
  <si>
    <t>발주처</t>
    <phoneticPr fontId="2" type="noConversion"/>
  </si>
  <si>
    <t>발주기관</t>
    <phoneticPr fontId="2" type="noConversion"/>
  </si>
  <si>
    <t>설계일자</t>
    <phoneticPr fontId="2" type="noConversion"/>
  </si>
  <si>
    <t>지적면적</t>
    <phoneticPr fontId="2" type="noConversion"/>
  </si>
  <si>
    <t>사업면적</t>
    <phoneticPr fontId="2" type="noConversion"/>
  </si>
  <si>
    <t>제지</t>
    <phoneticPr fontId="2" type="noConversion"/>
  </si>
  <si>
    <t>모두베기</t>
    <phoneticPr fontId="2" type="noConversion"/>
  </si>
  <si>
    <t>줄베기</t>
    <phoneticPr fontId="2" type="noConversion"/>
  </si>
  <si>
    <t>둘레베게</t>
    <phoneticPr fontId="2" type="noConversion"/>
  </si>
  <si>
    <t>맹아제거</t>
    <phoneticPr fontId="2" type="noConversion"/>
  </si>
  <si>
    <t>적   용   년   도</t>
    <phoneticPr fontId="3" type="noConversion"/>
  </si>
  <si>
    <t>비              고</t>
    <phoneticPr fontId="3" type="noConversion"/>
  </si>
  <si>
    <t>직접노무비의</t>
  </si>
  <si>
    <t>노무비의</t>
  </si>
  <si>
    <t>(재료비+직접노무비)의</t>
  </si>
  <si>
    <t>요 율(%)</t>
    <phoneticPr fontId="2" type="noConversion"/>
  </si>
  <si>
    <t>요       율</t>
    <phoneticPr fontId="2" type="noConversion"/>
  </si>
  <si>
    <t>단위</t>
    <phoneticPr fontId="2" type="noConversion"/>
  </si>
  <si>
    <t>공사기간</t>
    <phoneticPr fontId="2" type="noConversion"/>
  </si>
  <si>
    <t>1종2급(외부)</t>
    <phoneticPr fontId="3" type="noConversion"/>
  </si>
  <si>
    <t>산업안전보건관리비</t>
    <phoneticPr fontId="3" type="noConversion"/>
  </si>
  <si>
    <t>풀베기적용</t>
    <phoneticPr fontId="3" type="noConversion"/>
  </si>
  <si>
    <t>건설기계운전사</t>
    <phoneticPr fontId="3" type="noConversion"/>
  </si>
  <si>
    <t>초급기술자</t>
    <phoneticPr fontId="3" type="noConversion"/>
  </si>
  <si>
    <t>가격</t>
    <phoneticPr fontId="2" type="noConversion"/>
  </si>
  <si>
    <t>page</t>
    <phoneticPr fontId="2" type="noConversion"/>
  </si>
  <si>
    <t>노임  및  자재단가  대비표</t>
    <phoneticPr fontId="3" type="noConversion"/>
  </si>
  <si>
    <t xml:space="preserve">              (금액단위 : 원)</t>
    <phoneticPr fontId="3" type="noConversion"/>
  </si>
  <si>
    <t>단  가</t>
    <phoneticPr fontId="3" type="noConversion"/>
  </si>
  <si>
    <t>페이지</t>
    <phoneticPr fontId="3" type="noConversion"/>
  </si>
  <si>
    <t>2. 자재단가</t>
    <phoneticPr fontId="3" type="noConversion"/>
  </si>
  <si>
    <t>1. 노임단가</t>
    <phoneticPr fontId="3" type="noConversion"/>
  </si>
  <si>
    <t>명           칭</t>
    <phoneticPr fontId="3" type="noConversion"/>
  </si>
  <si>
    <t>규   격</t>
    <phoneticPr fontId="3" type="noConversion"/>
  </si>
  <si>
    <t>인</t>
    <phoneticPr fontId="3" type="noConversion"/>
  </si>
  <si>
    <t>인</t>
    <phoneticPr fontId="2" type="noConversion"/>
  </si>
  <si>
    <t>3. 원가계산서 관련 수정사항 입력</t>
    <phoneticPr fontId="3" type="noConversion"/>
  </si>
  <si>
    <t>3. 노임단가 입력</t>
    <phoneticPr fontId="2" type="noConversion"/>
  </si>
  <si>
    <t>4. 자재단가 입력</t>
    <phoneticPr fontId="3" type="noConversion"/>
  </si>
  <si>
    <t>단       가(원)</t>
    <phoneticPr fontId="3" type="noConversion"/>
  </si>
  <si>
    <t>비           고</t>
    <phoneticPr fontId="3" type="noConversion"/>
  </si>
  <si>
    <t>품                          목</t>
    <phoneticPr fontId="3" type="noConversion"/>
  </si>
  <si>
    <t>규       격</t>
    <phoneticPr fontId="3" type="noConversion"/>
  </si>
  <si>
    <t>비       고</t>
    <phoneticPr fontId="2" type="noConversion"/>
  </si>
  <si>
    <t>1. 기초사항 입력</t>
    <phoneticPr fontId="3" type="noConversion"/>
  </si>
  <si>
    <t>부가세
포함가</t>
    <phoneticPr fontId="2" type="noConversion"/>
  </si>
  <si>
    <t>GPS좌표계</t>
    <phoneticPr fontId="3" type="noConversion"/>
  </si>
  <si>
    <t>건강보험료의</t>
    <phoneticPr fontId="2" type="noConversion"/>
  </si>
  <si>
    <t>설  계</t>
    <phoneticPr fontId="2" type="noConversion"/>
  </si>
  <si>
    <t>심  사</t>
    <phoneticPr fontId="2" type="noConversion"/>
  </si>
  <si>
    <t>사 업 면 적 :</t>
    <phoneticPr fontId="3" type="noConversion"/>
  </si>
  <si>
    <t>위         치 :</t>
    <phoneticPr fontId="3" type="noConversion"/>
  </si>
  <si>
    <t>▣ 사 업 개 요</t>
    <phoneticPr fontId="2" type="noConversion"/>
  </si>
  <si>
    <t>도급공사비 :</t>
    <phoneticPr fontId="3" type="noConversion"/>
  </si>
  <si>
    <t>- 부가세 :</t>
    <phoneticPr fontId="3" type="noConversion"/>
  </si>
  <si>
    <t>- 총원가 :</t>
    <phoneticPr fontId="3" type="noConversion"/>
  </si>
  <si>
    <t xml:space="preserve">1. 위     치 : </t>
    <phoneticPr fontId="2" type="noConversion"/>
  </si>
  <si>
    <t xml:space="preserve">2. 사 업 량 : </t>
    <phoneticPr fontId="2" type="noConversion"/>
  </si>
  <si>
    <t>1.</t>
    <phoneticPr fontId="2" type="noConversion"/>
  </si>
  <si>
    <t>사업계획서</t>
    <phoneticPr fontId="2" type="noConversion"/>
  </si>
  <si>
    <t>설 계 설 명 서</t>
    <phoneticPr fontId="2" type="noConversion"/>
  </si>
  <si>
    <t>조림목의 생육에 지장을 주는 식생을 제거하여 산림의 생태, 환경적인 건전성을 유지하고, 국민경제 활동에 필요한 양질의 목재를 지속적으로 생산하여 산림의 경제적 가치를 증진시키는데 그 목적이 있다.</t>
    <phoneticPr fontId="3" type="noConversion"/>
  </si>
  <si>
    <t>도면은 1/5000도를 기본으로하여 임야도와 지형도를 사용하였음.</t>
    <phoneticPr fontId="3" type="noConversion"/>
  </si>
  <si>
    <t>작업목표및방법:</t>
    <phoneticPr fontId="3" type="noConversion"/>
  </si>
  <si>
    <t>모두베기는 낫으로 묘목찾기 작업 실행후 남아있는 모든 식생을 예취기로 제거하는 작업이다.</t>
    <phoneticPr fontId="3" type="noConversion"/>
  </si>
  <si>
    <t>줄베기는 낫으로 묘목찾기 작업 실행후 식재열을 따라 폭 1m내의 모든 식생을 예취기로 제거하는 작업이다.</t>
    <phoneticPr fontId="3" type="noConversion"/>
  </si>
  <si>
    <t>둘레베기는 조림목을 중심으로 반경 50cm 이내의 모든 식생을 낫으로 제거하는 작업이다.</t>
    <phoneticPr fontId="3" type="noConversion"/>
  </si>
  <si>
    <t>표준지내의 조림수종, 조림목본수, 고사목본수, 제거식생 등을 조사하였다.</t>
    <phoneticPr fontId="3" type="noConversion"/>
  </si>
  <si>
    <t>작업조건별 난이도를 적용하기 위하여 대상 사업지의 경사도, 집단화정도, 조림후 경과년수 등을 조사하였다.</t>
    <phoneticPr fontId="3" type="noConversion"/>
  </si>
  <si>
    <t>사업비산출기준:</t>
    <phoneticPr fontId="3" type="noConversion"/>
  </si>
  <si>
    <t>설계적용기준 참조</t>
    <phoneticPr fontId="2" type="noConversion"/>
  </si>
  <si>
    <t>11.</t>
    <phoneticPr fontId="3" type="noConversion"/>
  </si>
  <si>
    <t>설계기준및조건:</t>
    <phoneticPr fontId="3" type="noConversion"/>
  </si>
  <si>
    <t>12.</t>
    <phoneticPr fontId="3" type="noConversion"/>
  </si>
  <si>
    <t>단위</t>
    <phoneticPr fontId="3" type="noConversion"/>
  </si>
  <si>
    <t>표 준 지 조 사:</t>
    <phoneticPr fontId="3" type="noConversion"/>
  </si>
  <si>
    <t>임 소 반 구 획:</t>
    <phoneticPr fontId="3" type="noConversion"/>
  </si>
  <si>
    <t>설   계   목   적:</t>
    <phoneticPr fontId="3" type="noConversion"/>
  </si>
  <si>
    <t>지            황 :</t>
    <phoneticPr fontId="3" type="noConversion"/>
  </si>
  <si>
    <t>임            황 :</t>
    <phoneticPr fontId="3" type="noConversion"/>
  </si>
  <si>
    <t>입            지 :</t>
    <phoneticPr fontId="3" type="noConversion"/>
  </si>
  <si>
    <t>현   장   설   명:</t>
    <phoneticPr fontId="3" type="noConversion"/>
  </si>
  <si>
    <t>사   업   기   간:</t>
    <phoneticPr fontId="3" type="noConversion"/>
  </si>
  <si>
    <t>사   업   면   적:</t>
    <phoneticPr fontId="3" type="noConversion"/>
  </si>
  <si>
    <t>소       재      지:</t>
    <phoneticPr fontId="3" type="noConversion"/>
  </si>
  <si>
    <t>사       업      명:</t>
    <phoneticPr fontId="3" type="noConversion"/>
  </si>
  <si>
    <t>사   업   개   요:</t>
    <phoneticPr fontId="3" type="noConversion"/>
  </si>
  <si>
    <t>항목선택</t>
    <phoneticPr fontId="2" type="noConversion"/>
  </si>
  <si>
    <t>잠금설정</t>
    <phoneticPr fontId="2" type="noConversion"/>
  </si>
  <si>
    <t>직접입력</t>
    <phoneticPr fontId="2" type="noConversion"/>
  </si>
  <si>
    <t>목록에서 항목선택하는 셀</t>
    <phoneticPr fontId="2" type="noConversion"/>
  </si>
  <si>
    <t>잠금설정을 통한 데이터 보호</t>
    <phoneticPr fontId="2" type="noConversion"/>
  </si>
  <si>
    <t>직접입력을 해야 하는 셀</t>
    <phoneticPr fontId="2" type="noConversion"/>
  </si>
  <si>
    <t xml:space="preserve">설계설명서와 적용기준도 손대야 함…. 담 기회에… </t>
    <phoneticPr fontId="2" type="noConversion"/>
  </si>
  <si>
    <t>별도 수정사항이 없으면 패스~</t>
    <phoneticPr fontId="2" type="noConversion"/>
  </si>
  <si>
    <t>금액은 이윤에서…</t>
    <phoneticPr fontId="2" type="noConversion"/>
  </si>
  <si>
    <t>금액맞추기(-금액)</t>
    <phoneticPr fontId="2" type="noConversion"/>
  </si>
  <si>
    <t>비 고</t>
  </si>
  <si>
    <t>표준지개소수 및 표준지 좌표 오류확인</t>
    <phoneticPr fontId="2" type="noConversion"/>
  </si>
  <si>
    <t xml:space="preserve">저작권자 : </t>
    <phoneticPr fontId="2" type="noConversion"/>
  </si>
  <si>
    <t>3년차 이상</t>
  </si>
  <si>
    <t>당해 년도</t>
  </si>
  <si>
    <t xml:space="preserve">조림후 경과년수  : </t>
    <phoneticPr fontId="3" type="noConversion"/>
  </si>
  <si>
    <t>3년차 이상</t>
    <phoneticPr fontId="2" type="noConversion"/>
  </si>
  <si>
    <t>2권-286</t>
  </si>
  <si>
    <t>설계자 : 산림경영기술 특급  한  상  범 (인)</t>
    <phoneticPr fontId="10" type="noConversion"/>
  </si>
  <si>
    <t>조림후 경과년수</t>
  </si>
  <si>
    <t>조림후 경과년수</t>
    <phoneticPr fontId="2" type="noConversion"/>
  </si>
  <si>
    <t xml:space="preserve">  - 조림 당해 년도</t>
  </si>
  <si>
    <t xml:space="preserve">  - 조림 2년차</t>
  </si>
  <si>
    <t xml:space="preserve">  - 조림 3년차 이상</t>
  </si>
  <si>
    <t>위 치 :</t>
    <phoneticPr fontId="10" type="noConversion"/>
  </si>
  <si>
    <t>비고</t>
    <phoneticPr fontId="2" type="noConversion"/>
  </si>
  <si>
    <t>기타</t>
    <phoneticPr fontId="2" type="noConversion"/>
  </si>
  <si>
    <t>마.</t>
    <phoneticPr fontId="2" type="noConversion"/>
  </si>
  <si>
    <t>모두베기 작업은 예취기를 사용하여 제거작업을 실시하며 조림목을 제외한 나머지 식생을 모두 제거한다.</t>
    <phoneticPr fontId="2" type="noConversion"/>
  </si>
  <si>
    <t>묘목찾기 작업이 완료되면 예취기를 사용하여 조림목을 제외한 나머지 식생을 모두 제거한다.</t>
    <phoneticPr fontId="2" type="noConversion"/>
  </si>
  <si>
    <t>라.모두베기</t>
    <phoneticPr fontId="2" type="noConversion"/>
  </si>
  <si>
    <t>묘목찾기 작업은 낫으로 제거작업을 실시하며 예취기작업전 반드시 본작업을 실행하여 풀베기작업으로 제거되는 식생이 발생하지 않도록 한다.</t>
    <phoneticPr fontId="2" type="noConversion"/>
  </si>
  <si>
    <t>예취기작업시 조림목에 피해가 가지 않도록 조림목주변 반경 20cm 이내에 있는 식생을 사전에 제거한다.</t>
    <phoneticPr fontId="2" type="noConversion"/>
  </si>
  <si>
    <t>묘목찾기</t>
    <phoneticPr fontId="2" type="noConversion"/>
  </si>
  <si>
    <t>다.</t>
    <phoneticPr fontId="2" type="noConversion"/>
  </si>
  <si>
    <t>ha</t>
    <phoneticPr fontId="2" type="noConversion"/>
  </si>
  <si>
    <t>모두베기</t>
    <phoneticPr fontId="2" type="noConversion"/>
  </si>
  <si>
    <t>본/ha</t>
    <phoneticPr fontId="2" type="noConversion"/>
  </si>
  <si>
    <t>제거대상식생</t>
    <phoneticPr fontId="2" type="noConversion"/>
  </si>
  <si>
    <t>고사목은 단목으로 불규칙하게 분포되어 있음</t>
    <phoneticPr fontId="2" type="noConversion"/>
  </si>
  <si>
    <t>조림목의 생육상태</t>
    <phoneticPr fontId="2" type="noConversion"/>
  </si>
  <si>
    <t>나.</t>
    <phoneticPr fontId="2" type="noConversion"/>
  </si>
  <si>
    <t>소반</t>
    <phoneticPr fontId="2" type="noConversion"/>
  </si>
  <si>
    <t>임반</t>
    <phoneticPr fontId="2" type="noConversion"/>
  </si>
  <si>
    <t>고사목</t>
    <phoneticPr fontId="2" type="noConversion"/>
  </si>
  <si>
    <t>생존목</t>
    <phoneticPr fontId="2" type="noConversion"/>
  </si>
  <si>
    <t>조림목본수 (본/ha)</t>
    <phoneticPr fontId="2" type="noConversion"/>
  </si>
  <si>
    <t>조림수종</t>
    <phoneticPr fontId="2" type="noConversion"/>
  </si>
  <si>
    <t>사업면적(ha)</t>
    <phoneticPr fontId="2" type="noConversion"/>
  </si>
  <si>
    <t>임소반명</t>
    <phoneticPr fontId="2" type="noConversion"/>
  </si>
  <si>
    <t>임황개요</t>
    <phoneticPr fontId="2" type="noConversion"/>
  </si>
  <si>
    <t>가.</t>
    <phoneticPr fontId="2" type="noConversion"/>
  </si>
  <si>
    <t>2. 임     황</t>
    <phoneticPr fontId="3" type="noConversion"/>
  </si>
  <si>
    <t>소반 하단부에 임도가 있으나 작업장까지 접근하기 위해서는 도보로 20분 정도 소요된다.</t>
    <phoneticPr fontId="2" type="noConversion"/>
  </si>
  <si>
    <t>접근성</t>
    <phoneticPr fontId="2" type="noConversion"/>
  </si>
  <si>
    <t>면적</t>
    <phoneticPr fontId="3" type="noConversion"/>
  </si>
  <si>
    <t>지형</t>
    <phoneticPr fontId="2" type="noConversion"/>
  </si>
  <si>
    <t>1. 지     황</t>
    <phoneticPr fontId="3" type="noConversion"/>
  </si>
  <si>
    <t>◈ 작 업 방 법 :</t>
    <phoneticPr fontId="3" type="noConversion"/>
  </si>
  <si>
    <t>◈ 소 반 명 :</t>
    <phoneticPr fontId="3" type="noConversion"/>
  </si>
  <si>
    <t>◈ 임 반 명 :</t>
    <phoneticPr fontId="3" type="noConversion"/>
  </si>
  <si>
    <t>기타 작업방법은 일반, 전문, 특별 시방서를 사업 착수전 반드시 숙지하여 작업을 실시토록 한다.</t>
    <phoneticPr fontId="10" type="noConversion"/>
  </si>
  <si>
    <t>현장대리인은 현장에 상주하여 현장관리에 만전을 기하도록 한다.</t>
    <phoneticPr fontId="2" type="noConversion"/>
  </si>
  <si>
    <t>현장내 구급약품을 비치하여 안전사고 발생시 응급처치를 실시하도록 한다.</t>
    <phoneticPr fontId="2" type="noConversion"/>
  </si>
  <si>
    <t>작업후에는 음식물이나 장갑, 기름통 등 사용재료를 잘 수거하여 환경오염을 예방한다.</t>
    <phoneticPr fontId="10" type="noConversion"/>
  </si>
  <si>
    <t>작업시 뱀 및 벌 등으로부터 물리거나 쏘이지 않도록 유의하여 작업하도록 한다.</t>
    <phoneticPr fontId="2" type="noConversion"/>
  </si>
  <si>
    <t>작업시 안전장구를 착용하고 작업에 임하여 안전사고 예방에 만전을 기한다.</t>
    <phoneticPr fontId="2" type="noConversion"/>
  </si>
  <si>
    <t>작업전 매일 안전교육을 실시하여 취급 부주의로 인한 안전사고를 미연에 방지한다.</t>
    <phoneticPr fontId="10" type="noConversion"/>
  </si>
  <si>
    <t>기타</t>
    <phoneticPr fontId="2" type="noConversion"/>
  </si>
  <si>
    <t>마.</t>
    <phoneticPr fontId="2" type="noConversion"/>
  </si>
  <si>
    <t>모두베기 작업은 예취기를 사용하여 제거작업을 실시하며 조림목을 제외한 나머지 식생을 모두 제거한다.</t>
    <phoneticPr fontId="2" type="noConversion"/>
  </si>
  <si>
    <t>묘목찾기 작업이 완료되면 예취기를 사용하여 조림목을 제외한 나머지 식생을 모두 제거한다.</t>
    <phoneticPr fontId="2" type="noConversion"/>
  </si>
  <si>
    <t>라.모두베기</t>
    <phoneticPr fontId="2" type="noConversion"/>
  </si>
  <si>
    <t>묘목찾기 작업은 낫으로 제거작업을 실시하며 예취기작업전 반드시 본작업을 실행하여 풀베기작업으로 제거되는 식생이 발생하지 않도록 한다.</t>
    <phoneticPr fontId="2" type="noConversion"/>
  </si>
  <si>
    <t>예취기작업시 조림목에 피해가 가지 않도록 조림목주변 반경 20cm 이내에 있는 식생을 사전에 제거한다.</t>
    <phoneticPr fontId="2" type="noConversion"/>
  </si>
  <si>
    <t>경과년수</t>
    <phoneticPr fontId="2" type="noConversion"/>
  </si>
  <si>
    <t>집단화정도</t>
    <phoneticPr fontId="2" type="noConversion"/>
  </si>
  <si>
    <t>경사도</t>
    <phoneticPr fontId="2" type="noConversion"/>
  </si>
  <si>
    <t>수량</t>
    <phoneticPr fontId="2" type="noConversion"/>
  </si>
  <si>
    <t>단위</t>
    <phoneticPr fontId="2" type="noConversion"/>
  </si>
  <si>
    <t>작업구분</t>
    <phoneticPr fontId="2" type="noConversion"/>
  </si>
  <si>
    <t>작업난이도</t>
    <phoneticPr fontId="2" type="noConversion"/>
  </si>
  <si>
    <t>작업량</t>
    <phoneticPr fontId="2" type="noConversion"/>
  </si>
  <si>
    <t>작업량과 작업난이도</t>
    <phoneticPr fontId="2" type="noConversion"/>
  </si>
  <si>
    <t>단위작업의 종류</t>
    <phoneticPr fontId="2" type="noConversion"/>
  </si>
  <si>
    <t>3. 작업량 및 작업방법</t>
    <phoneticPr fontId="3" type="noConversion"/>
  </si>
  <si>
    <t>조림후 경과년수</t>
    <phoneticPr fontId="2" type="noConversion"/>
  </si>
  <si>
    <t>왼쪽의 필터에 필드값 없음만 체크할것!!!</t>
    <phoneticPr fontId="2" type="noConversion"/>
  </si>
  <si>
    <t>합계</t>
    <phoneticPr fontId="10" type="noConversion"/>
  </si>
  <si>
    <t>집단화정도</t>
    <phoneticPr fontId="10" type="noConversion"/>
  </si>
  <si>
    <t>조림후경과년수</t>
    <phoneticPr fontId="10" type="noConversion"/>
  </si>
  <si>
    <t>맹아제거</t>
    <phoneticPr fontId="2" type="noConversion"/>
  </si>
  <si>
    <t>줄베기</t>
    <phoneticPr fontId="2" type="noConversion"/>
  </si>
  <si>
    <t>둘레베기</t>
    <phoneticPr fontId="2" type="noConversion"/>
  </si>
  <si>
    <t>경계표시</t>
    <phoneticPr fontId="2" type="noConversion"/>
  </si>
  <si>
    <t>단   위   작   업(%)</t>
    <phoneticPr fontId="10" type="noConversion"/>
  </si>
  <si>
    <t>할인·할증요소</t>
    <phoneticPr fontId="10" type="noConversion"/>
  </si>
  <si>
    <t>구분</t>
    <phoneticPr fontId="10" type="noConversion"/>
  </si>
  <si>
    <t xml:space="preserve"> ◇  할인 할증율 산정</t>
    <phoneticPr fontId="10" type="noConversion"/>
  </si>
  <si>
    <t xml:space="preserve">조 림 목 식 별 정 도  : </t>
    <phoneticPr fontId="3" type="noConversion"/>
  </si>
  <si>
    <t>-</t>
    <phoneticPr fontId="10" type="noConversion"/>
  </si>
  <si>
    <t xml:space="preserve">제 거 식 생 유 형 : </t>
    <phoneticPr fontId="3" type="noConversion"/>
  </si>
  <si>
    <t>-</t>
    <phoneticPr fontId="2" type="noConversion"/>
  </si>
  <si>
    <t>본/ha</t>
    <phoneticPr fontId="10" type="noConversion"/>
  </si>
  <si>
    <t xml:space="preserve">h a 당   활 착 본 수 : </t>
    <phoneticPr fontId="3" type="noConversion"/>
  </si>
  <si>
    <t xml:space="preserve"> ◇ 작업량 산정</t>
    <phoneticPr fontId="10" type="noConversion"/>
  </si>
  <si>
    <t>■ 참고사항(소반내 실시설계 표준지 조사결과의 평균을 적용)</t>
    <phoneticPr fontId="10" type="noConversion"/>
  </si>
  <si>
    <t xml:space="preserve"> ㅇ기계경비</t>
    <phoneticPr fontId="10" type="noConversion"/>
  </si>
  <si>
    <t xml:space="preserve"> ㅇ재료비</t>
    <phoneticPr fontId="10" type="noConversion"/>
  </si>
  <si>
    <t xml:space="preserve">  - 직접노무비</t>
    <phoneticPr fontId="10" type="noConversion"/>
  </si>
  <si>
    <t xml:space="preserve"> ㅇ노무비</t>
    <phoneticPr fontId="10" type="noConversion"/>
  </si>
  <si>
    <t>◎ 순원가</t>
    <phoneticPr fontId="10" type="noConversion"/>
  </si>
  <si>
    <t>인/100본</t>
    <phoneticPr fontId="10" type="noConversion"/>
  </si>
  <si>
    <t xml:space="preserve"> ㅇ기계경비(예취기)</t>
    <phoneticPr fontId="10" type="noConversion"/>
  </si>
  <si>
    <t>주연료10%</t>
    <phoneticPr fontId="10" type="noConversion"/>
  </si>
  <si>
    <t>원</t>
    <phoneticPr fontId="10" type="noConversion"/>
  </si>
  <si>
    <t xml:space="preserve">  - 잡품</t>
    <phoneticPr fontId="10" type="noConversion"/>
  </si>
  <si>
    <t>휘발유</t>
    <phoneticPr fontId="2" type="noConversion"/>
  </si>
  <si>
    <t>ℓ</t>
    <phoneticPr fontId="10" type="noConversion"/>
  </si>
  <si>
    <t>ℓ/일, 대</t>
    <phoneticPr fontId="10" type="noConversion"/>
  </si>
  <si>
    <t>인/ha</t>
    <phoneticPr fontId="10" type="noConversion"/>
  </si>
  <si>
    <t xml:space="preserve">  - 연료</t>
    <phoneticPr fontId="10" type="noConversion"/>
  </si>
  <si>
    <t xml:space="preserve"> ㅇ재료비(예취기)</t>
    <phoneticPr fontId="10" type="noConversion"/>
  </si>
  <si>
    <t>특별인부</t>
    <phoneticPr fontId="10" type="noConversion"/>
  </si>
  <si>
    <t>인</t>
    <phoneticPr fontId="10" type="noConversion"/>
  </si>
  <si>
    <t>인/ha</t>
    <phoneticPr fontId="10" type="noConversion"/>
  </si>
  <si>
    <t>ha</t>
    <phoneticPr fontId="10" type="noConversion"/>
  </si>
  <si>
    <t>보통인부</t>
    <phoneticPr fontId="10" type="noConversion"/>
  </si>
  <si>
    <t>인/100본</t>
    <phoneticPr fontId="10" type="noConversion"/>
  </si>
  <si>
    <t xml:space="preserve">  - 묘목찾기</t>
    <phoneticPr fontId="10" type="noConversion"/>
  </si>
  <si>
    <t xml:space="preserve"> ㅇ직접노무비</t>
    <phoneticPr fontId="10" type="noConversion"/>
  </si>
  <si>
    <t>◎ 모두베기</t>
    <phoneticPr fontId="10" type="noConversion"/>
  </si>
  <si>
    <t>35cc기준</t>
    <phoneticPr fontId="2" type="noConversion"/>
  </si>
  <si>
    <t>1대1인</t>
    <phoneticPr fontId="10" type="noConversion"/>
  </si>
  <si>
    <t>대/ha</t>
    <phoneticPr fontId="10" type="noConversion"/>
  </si>
  <si>
    <t>ℓ/일, 대</t>
    <phoneticPr fontId="10" type="noConversion"/>
  </si>
  <si>
    <t xml:space="preserve">  - 연료</t>
    <phoneticPr fontId="10" type="noConversion"/>
  </si>
  <si>
    <t xml:space="preserve">   - 줄 베 기</t>
    <phoneticPr fontId="10" type="noConversion"/>
  </si>
  <si>
    <t>보통인부</t>
    <phoneticPr fontId="10" type="noConversion"/>
  </si>
  <si>
    <t>인</t>
    <phoneticPr fontId="10" type="noConversion"/>
  </si>
  <si>
    <t>인/100본</t>
    <phoneticPr fontId="10" type="noConversion"/>
  </si>
  <si>
    <t>본/ha</t>
    <phoneticPr fontId="10" type="noConversion"/>
  </si>
  <si>
    <t xml:space="preserve">  - 묘목찾기</t>
    <phoneticPr fontId="10" type="noConversion"/>
  </si>
  <si>
    <t xml:space="preserve"> ㅇ직접노무비</t>
    <phoneticPr fontId="10" type="noConversion"/>
  </si>
  <si>
    <t>◎ 줄베기</t>
    <phoneticPr fontId="10" type="noConversion"/>
  </si>
  <si>
    <t xml:space="preserve">   - 둘레베기</t>
    <phoneticPr fontId="10" type="noConversion"/>
  </si>
  <si>
    <t>◎ 둘레베기</t>
    <phoneticPr fontId="10" type="noConversion"/>
  </si>
  <si>
    <t>단위작업</t>
    <phoneticPr fontId="10" type="noConversion"/>
  </si>
  <si>
    <t>종류</t>
    <phoneticPr fontId="10" type="noConversion"/>
  </si>
  <si>
    <t>단위</t>
    <phoneticPr fontId="10" type="noConversion"/>
  </si>
  <si>
    <t>할인
할증
(%)</t>
    <phoneticPr fontId="10" type="noConversion"/>
  </si>
  <si>
    <t>단가</t>
    <phoneticPr fontId="10" type="noConversion"/>
  </si>
  <si>
    <t>소요품</t>
    <phoneticPr fontId="10" type="noConversion"/>
  </si>
  <si>
    <t>단위품</t>
    <phoneticPr fontId="3" type="noConversion"/>
  </si>
  <si>
    <t>작업량(수량)</t>
    <phoneticPr fontId="10" type="noConversion"/>
  </si>
  <si>
    <t xml:space="preserve">작업종 : </t>
    <phoneticPr fontId="10" type="noConversion"/>
  </si>
  <si>
    <t xml:space="preserve">위치 및 면적 : </t>
    <phoneticPr fontId="10" type="noConversion"/>
  </si>
  <si>
    <t>조림지 풀베기 ha당 단가산출서</t>
    <phoneticPr fontId="10" type="noConversion"/>
  </si>
  <si>
    <t xml:space="preserve">  - 맹아제거</t>
    <phoneticPr fontId="10" type="noConversion"/>
  </si>
  <si>
    <t>◎ 맹아제거</t>
    <phoneticPr fontId="10" type="noConversion"/>
  </si>
  <si>
    <t>35cc기준</t>
    <phoneticPr fontId="2" type="noConversion"/>
  </si>
  <si>
    <t>1대1인</t>
    <phoneticPr fontId="10" type="noConversion"/>
  </si>
  <si>
    <t>대/ha</t>
    <phoneticPr fontId="10" type="noConversion"/>
  </si>
  <si>
    <t xml:space="preserve"> ㅇ기계경비(예취기)</t>
    <phoneticPr fontId="10" type="noConversion"/>
  </si>
  <si>
    <t>주연료10%</t>
    <phoneticPr fontId="10" type="noConversion"/>
  </si>
  <si>
    <t>원</t>
    <phoneticPr fontId="10" type="noConversion"/>
  </si>
  <si>
    <t xml:space="preserve">  - 잡품</t>
    <phoneticPr fontId="10" type="noConversion"/>
  </si>
  <si>
    <t>휘발유</t>
    <phoneticPr fontId="2" type="noConversion"/>
  </si>
  <si>
    <t>ℓ</t>
    <phoneticPr fontId="10" type="noConversion"/>
  </si>
  <si>
    <t xml:space="preserve"> ㅇ재료비(예취기)</t>
    <phoneticPr fontId="10" type="noConversion"/>
  </si>
  <si>
    <t>특별인부</t>
    <phoneticPr fontId="10" type="noConversion"/>
  </si>
  <si>
    <t>ha</t>
    <phoneticPr fontId="10" type="noConversion"/>
  </si>
  <si>
    <t>◎ 모두베기</t>
    <phoneticPr fontId="10" type="noConversion"/>
  </si>
  <si>
    <t>단가</t>
    <phoneticPr fontId="10" type="noConversion"/>
  </si>
  <si>
    <t>소요품</t>
    <phoneticPr fontId="10" type="noConversion"/>
  </si>
  <si>
    <t>단위품</t>
    <phoneticPr fontId="3" type="noConversion"/>
  </si>
  <si>
    <t>작업량(수량)</t>
    <phoneticPr fontId="10" type="noConversion"/>
  </si>
  <si>
    <t>구분</t>
    <phoneticPr fontId="10" type="noConversion"/>
  </si>
  <si>
    <t xml:space="preserve">작업종 : </t>
    <phoneticPr fontId="10" type="noConversion"/>
  </si>
  <si>
    <t xml:space="preserve">위치 및 면적 : </t>
    <phoneticPr fontId="10" type="noConversion"/>
  </si>
  <si>
    <t>조림지 풀베기 ha당 단가산출서</t>
    <phoneticPr fontId="10" type="noConversion"/>
  </si>
  <si>
    <t>합계</t>
    <phoneticPr fontId="10" type="noConversion"/>
  </si>
  <si>
    <t>집단화정도</t>
    <phoneticPr fontId="10" type="noConversion"/>
  </si>
  <si>
    <t>조림후경과년수</t>
    <phoneticPr fontId="10" type="noConversion"/>
  </si>
  <si>
    <t>경사도</t>
    <phoneticPr fontId="2" type="noConversion"/>
  </si>
  <si>
    <t>맹아제거</t>
    <phoneticPr fontId="2" type="noConversion"/>
  </si>
  <si>
    <t>모두베기</t>
    <phoneticPr fontId="2" type="noConversion"/>
  </si>
  <si>
    <t>줄베기</t>
    <phoneticPr fontId="2" type="noConversion"/>
  </si>
  <si>
    <t>둘레베기</t>
    <phoneticPr fontId="2" type="noConversion"/>
  </si>
  <si>
    <t>경계표시</t>
    <phoneticPr fontId="2" type="noConversion"/>
  </si>
  <si>
    <t>단   위   작   업(%)</t>
    <phoneticPr fontId="10" type="noConversion"/>
  </si>
  <si>
    <t>할인·할증요소</t>
    <phoneticPr fontId="10" type="noConversion"/>
  </si>
  <si>
    <t xml:space="preserve"> ◇  할인 할증율 산정</t>
    <phoneticPr fontId="10" type="noConversion"/>
  </si>
  <si>
    <t xml:space="preserve">조 림 목 식 별 정 도  : </t>
    <phoneticPr fontId="3" type="noConversion"/>
  </si>
  <si>
    <t>-</t>
    <phoneticPr fontId="10" type="noConversion"/>
  </si>
  <si>
    <t xml:space="preserve">제 거 식 생 유 형 : </t>
    <phoneticPr fontId="3" type="noConversion"/>
  </si>
  <si>
    <t>-</t>
    <phoneticPr fontId="2" type="noConversion"/>
  </si>
  <si>
    <t xml:space="preserve">h a 당   활 착 본 수 : </t>
    <phoneticPr fontId="3" type="noConversion"/>
  </si>
  <si>
    <t xml:space="preserve"> ◇ 작업량 산정</t>
    <phoneticPr fontId="10" type="noConversion"/>
  </si>
  <si>
    <t>■ 참고사항(소반내 실시설계 표준지 조사결과의 평균을 적용)</t>
    <phoneticPr fontId="10" type="noConversion"/>
  </si>
  <si>
    <t xml:space="preserve"> ㅇ기계경비</t>
    <phoneticPr fontId="10" type="noConversion"/>
  </si>
  <si>
    <t xml:space="preserve"> ㅇ재료비</t>
    <phoneticPr fontId="10" type="noConversion"/>
  </si>
  <si>
    <t xml:space="preserve">  - 직접노무비</t>
    <phoneticPr fontId="10" type="noConversion"/>
  </si>
  <si>
    <t xml:space="preserve"> ㅇ노무비</t>
    <phoneticPr fontId="10" type="noConversion"/>
  </si>
  <si>
    <t>◎ 순원가</t>
    <phoneticPr fontId="10" type="noConversion"/>
  </si>
  <si>
    <t>-</t>
    <phoneticPr fontId="10" type="noConversion"/>
  </si>
  <si>
    <t xml:space="preserve"> ㅇ기계경비</t>
    <phoneticPr fontId="10" type="noConversion"/>
  </si>
  <si>
    <t>특별인부</t>
    <phoneticPr fontId="10" type="noConversion"/>
  </si>
  <si>
    <t xml:space="preserve">  - 묘목찾기</t>
    <phoneticPr fontId="10" type="noConversion"/>
  </si>
  <si>
    <t>◎ 둘레베기</t>
    <phoneticPr fontId="10" type="noConversion"/>
  </si>
  <si>
    <t>단위품</t>
    <phoneticPr fontId="3" type="noConversion"/>
  </si>
  <si>
    <t>제거식생
유형</t>
    <phoneticPr fontId="2" type="noConversion"/>
  </si>
  <si>
    <t>ha당 조사본수</t>
    <phoneticPr fontId="2" type="noConversion"/>
  </si>
  <si>
    <t>표준지 조사본수</t>
    <phoneticPr fontId="2" type="noConversion"/>
  </si>
  <si>
    <t>표준지면적
(㎡)</t>
    <phoneticPr fontId="2" type="noConversion"/>
  </si>
  <si>
    <t>표준지좌표
(Y)</t>
    <phoneticPr fontId="2" type="noConversion"/>
  </si>
  <si>
    <t>표준지좌표
(X)</t>
    <phoneticPr fontId="2" type="noConversion"/>
  </si>
  <si>
    <t>표준지번호</t>
    <phoneticPr fontId="2" type="noConversion"/>
  </si>
  <si>
    <t>고사목</t>
    <phoneticPr fontId="2" type="noConversion"/>
  </si>
  <si>
    <t>생존목</t>
    <phoneticPr fontId="2" type="noConversion"/>
  </si>
  <si>
    <t>조림목
식별정도</t>
    <phoneticPr fontId="2" type="noConversion"/>
  </si>
  <si>
    <t>제거식생
유형</t>
    <phoneticPr fontId="2" type="noConversion"/>
  </si>
  <si>
    <t>ha당 조사본수</t>
    <phoneticPr fontId="2" type="noConversion"/>
  </si>
  <si>
    <t>표준지 조사본수</t>
    <phoneticPr fontId="2" type="noConversion"/>
  </si>
  <si>
    <t>표준지면적
(㎡)</t>
    <phoneticPr fontId="2" type="noConversion"/>
  </si>
  <si>
    <t>표준지좌표
(Y)</t>
    <phoneticPr fontId="2" type="noConversion"/>
  </si>
  <si>
    <t>표준지좌표
(X)</t>
    <phoneticPr fontId="2" type="noConversion"/>
  </si>
  <si>
    <t>표준지번호</t>
    <phoneticPr fontId="2" type="noConversion"/>
  </si>
  <si>
    <t>평균</t>
    <phoneticPr fontId="2" type="noConversion"/>
  </si>
  <si>
    <t>합계</t>
    <phoneticPr fontId="2" type="noConversion"/>
  </si>
  <si>
    <t>개소당3ha미만</t>
    <phoneticPr fontId="2" type="noConversion"/>
  </si>
  <si>
    <t>2년차</t>
    <phoneticPr fontId="10" type="noConversion"/>
  </si>
  <si>
    <t xml:space="preserve">개소당3~5ha미만 </t>
    <phoneticPr fontId="2" type="noConversion"/>
  </si>
  <si>
    <t>개소당5ha이상</t>
    <phoneticPr fontId="10" type="noConversion"/>
  </si>
  <si>
    <t>할인할증</t>
    <phoneticPr fontId="2" type="noConversion"/>
  </si>
  <si>
    <t>조림후경과년수</t>
    <phoneticPr fontId="10" type="noConversion"/>
  </si>
  <si>
    <t>집단화정도</t>
    <phoneticPr fontId="10" type="noConversion"/>
  </si>
  <si>
    <t>평균</t>
    <phoneticPr fontId="2" type="noConversion"/>
  </si>
  <si>
    <t>고사목</t>
    <phoneticPr fontId="2" type="noConversion"/>
  </si>
  <si>
    <t>생존목</t>
    <phoneticPr fontId="2" type="noConversion"/>
  </si>
  <si>
    <t>조림년도</t>
    <phoneticPr fontId="2" type="noConversion"/>
  </si>
  <si>
    <t>식재본수</t>
    <phoneticPr fontId="2" type="noConversion"/>
  </si>
  <si>
    <t>규격</t>
    <phoneticPr fontId="2" type="noConversion"/>
  </si>
  <si>
    <t>조림수종</t>
    <phoneticPr fontId="2" type="noConversion"/>
  </si>
  <si>
    <t>작업면적</t>
    <phoneticPr fontId="2" type="noConversion"/>
  </si>
  <si>
    <t>조림면적</t>
    <phoneticPr fontId="2" type="noConversion"/>
  </si>
  <si>
    <t>지   적</t>
    <phoneticPr fontId="2" type="noConversion"/>
  </si>
  <si>
    <t>지     번</t>
    <phoneticPr fontId="2" type="noConversion"/>
  </si>
  <si>
    <t>비고</t>
    <phoneticPr fontId="2" type="noConversion"/>
  </si>
  <si>
    <t>제거식생
유형</t>
    <phoneticPr fontId="2" type="noConversion"/>
  </si>
  <si>
    <t>ha당 조사본수</t>
    <phoneticPr fontId="2" type="noConversion"/>
  </si>
  <si>
    <t>표준지 조사본수</t>
    <phoneticPr fontId="2" type="noConversion"/>
  </si>
  <si>
    <t>표준지면적
(㎡)</t>
    <phoneticPr fontId="2" type="noConversion"/>
  </si>
  <si>
    <t>표준지좌표
(Y)</t>
    <phoneticPr fontId="2" type="noConversion"/>
  </si>
  <si>
    <t>표준지좌표
(X)</t>
    <phoneticPr fontId="2" type="noConversion"/>
  </si>
  <si>
    <t>표준지번호</t>
    <phoneticPr fontId="2" type="noConversion"/>
  </si>
  <si>
    <t>◎ 표준지조사</t>
    <phoneticPr fontId="2" type="noConversion"/>
  </si>
  <si>
    <t>맹아제거</t>
    <phoneticPr fontId="2" type="noConversion"/>
  </si>
  <si>
    <t>급 (30˚ 초과)</t>
    <phoneticPr fontId="2" type="noConversion"/>
  </si>
  <si>
    <t>3/4식별불가</t>
    <phoneticPr fontId="2" type="noConversion"/>
  </si>
  <si>
    <t xml:space="preserve">목본 + 초본 </t>
    <phoneticPr fontId="2" type="noConversion"/>
  </si>
  <si>
    <t>모두베기</t>
    <phoneticPr fontId="10" type="noConversion"/>
  </si>
  <si>
    <t>평균경사</t>
    <phoneticPr fontId="10" type="noConversion"/>
  </si>
  <si>
    <t>표준지기준본수</t>
    <phoneticPr fontId="2" type="noConversion"/>
  </si>
  <si>
    <t>평균경사</t>
    <phoneticPr fontId="2" type="noConversion"/>
  </si>
  <si>
    <t>경과년수</t>
    <phoneticPr fontId="2" type="noConversion"/>
  </si>
  <si>
    <t>집단화정도</t>
    <phoneticPr fontId="2" type="noConversion"/>
  </si>
  <si>
    <t>경사도</t>
    <phoneticPr fontId="2" type="noConversion"/>
  </si>
  <si>
    <t>활착률</t>
    <phoneticPr fontId="2" type="noConversion"/>
  </si>
  <si>
    <t>ha당조림본수</t>
    <phoneticPr fontId="2" type="noConversion"/>
  </si>
  <si>
    <t>조림년도</t>
    <phoneticPr fontId="2" type="noConversion"/>
  </si>
  <si>
    <t>묘목규격</t>
    <phoneticPr fontId="2" type="noConversion"/>
  </si>
  <si>
    <t>중 (15˚ ~ 30˚)</t>
    <phoneticPr fontId="2" type="noConversion"/>
  </si>
  <si>
    <t>1/2식별가능</t>
    <phoneticPr fontId="2" type="noConversion"/>
  </si>
  <si>
    <t>대부분 초본</t>
    <phoneticPr fontId="2" type="noConversion"/>
  </si>
  <si>
    <t>둘레베기</t>
    <phoneticPr fontId="10" type="noConversion"/>
  </si>
  <si>
    <t>해발고(고)</t>
    <phoneticPr fontId="10" type="noConversion"/>
  </si>
  <si>
    <t>완 (15˚ 이하)</t>
    <phoneticPr fontId="10" type="noConversion"/>
  </si>
  <si>
    <t>3/4식별가능</t>
    <phoneticPr fontId="2" type="noConversion"/>
  </si>
  <si>
    <t>대부분 목본</t>
    <phoneticPr fontId="2" type="noConversion"/>
  </si>
  <si>
    <t>줄베기</t>
    <phoneticPr fontId="10" type="noConversion"/>
  </si>
  <si>
    <t>해발고(저)</t>
    <phoneticPr fontId="10" type="noConversion"/>
  </si>
  <si>
    <t>표준지면적(㎡)</t>
    <phoneticPr fontId="2" type="noConversion"/>
  </si>
  <si>
    <t>표준지수(개소)</t>
    <phoneticPr fontId="2" type="noConversion"/>
  </si>
  <si>
    <t>작업종</t>
    <phoneticPr fontId="2" type="noConversion"/>
  </si>
  <si>
    <t>소반면적(ha)</t>
    <phoneticPr fontId="2" type="noConversion"/>
  </si>
  <si>
    <t>지번</t>
    <phoneticPr fontId="2" type="noConversion"/>
  </si>
  <si>
    <t>리동</t>
    <phoneticPr fontId="2" type="noConversion"/>
  </si>
  <si>
    <t>읍면</t>
    <phoneticPr fontId="2" type="noConversion"/>
  </si>
  <si>
    <t>경사도</t>
    <phoneticPr fontId="10" type="noConversion"/>
  </si>
  <si>
    <t>조림목식별정도</t>
    <phoneticPr fontId="2" type="noConversion"/>
  </si>
  <si>
    <t>제거식생유형</t>
    <phoneticPr fontId="2" type="noConversion"/>
  </si>
  <si>
    <t>작업종</t>
    <phoneticPr fontId="10" type="noConversion"/>
  </si>
  <si>
    <t>표준지면적</t>
    <phoneticPr fontId="2" type="noConversion"/>
  </si>
  <si>
    <t>◎ 조림내역 및 기본조사</t>
    <phoneticPr fontId="2" type="noConversion"/>
  </si>
  <si>
    <t>드롭바</t>
    <phoneticPr fontId="2" type="noConversion"/>
  </si>
  <si>
    <t>입력창</t>
    <phoneticPr fontId="2" type="noConversion"/>
  </si>
  <si>
    <t>표 준 지  조 사 서</t>
    <phoneticPr fontId="10" type="noConversion"/>
  </si>
  <si>
    <t>비고</t>
    <phoneticPr fontId="2" type="noConversion"/>
  </si>
  <si>
    <t>합계</t>
    <phoneticPr fontId="2" type="noConversion"/>
  </si>
  <si>
    <t>2년차</t>
    <phoneticPr fontId="10" type="noConversion"/>
  </si>
  <si>
    <t xml:space="preserve">개소당3~5ha미만 </t>
    <phoneticPr fontId="2" type="noConversion"/>
  </si>
  <si>
    <t>개소당5ha이상</t>
    <phoneticPr fontId="10" type="noConversion"/>
  </si>
  <si>
    <t>합계</t>
    <phoneticPr fontId="2" type="noConversion"/>
  </si>
  <si>
    <t>할인할증</t>
    <phoneticPr fontId="2" type="noConversion"/>
  </si>
  <si>
    <t>조림후경과년수</t>
    <phoneticPr fontId="10" type="noConversion"/>
  </si>
  <si>
    <t>집단화정도</t>
    <phoneticPr fontId="10" type="noConversion"/>
  </si>
  <si>
    <t>평균</t>
    <phoneticPr fontId="2" type="noConversion"/>
  </si>
  <si>
    <t>고사목</t>
    <phoneticPr fontId="2" type="noConversion"/>
  </si>
  <si>
    <t>생존목</t>
    <phoneticPr fontId="2" type="noConversion"/>
  </si>
  <si>
    <t>조림년도</t>
    <phoneticPr fontId="2" type="noConversion"/>
  </si>
  <si>
    <t>식재본수</t>
    <phoneticPr fontId="2" type="noConversion"/>
  </si>
  <si>
    <t>규격</t>
    <phoneticPr fontId="2" type="noConversion"/>
  </si>
  <si>
    <t>조림수종</t>
    <phoneticPr fontId="2" type="noConversion"/>
  </si>
  <si>
    <t>작업면적</t>
    <phoneticPr fontId="2" type="noConversion"/>
  </si>
  <si>
    <t>조림면적</t>
    <phoneticPr fontId="2" type="noConversion"/>
  </si>
  <si>
    <t>지   적</t>
    <phoneticPr fontId="2" type="noConversion"/>
  </si>
  <si>
    <t>지     번</t>
    <phoneticPr fontId="2" type="noConversion"/>
  </si>
  <si>
    <t>비고</t>
    <phoneticPr fontId="2" type="noConversion"/>
  </si>
  <si>
    <t>제거식생
유형</t>
    <phoneticPr fontId="2" type="noConversion"/>
  </si>
  <si>
    <t>ha당 조사본수</t>
    <phoneticPr fontId="2" type="noConversion"/>
  </si>
  <si>
    <t>표준지 조사본수</t>
    <phoneticPr fontId="2" type="noConversion"/>
  </si>
  <si>
    <t>표준지면적
(㎡)</t>
    <phoneticPr fontId="2" type="noConversion"/>
  </si>
  <si>
    <t>표준지좌표
(Y)</t>
    <phoneticPr fontId="2" type="noConversion"/>
  </si>
  <si>
    <t>표준지좌표
(X)</t>
    <phoneticPr fontId="2" type="noConversion"/>
  </si>
  <si>
    <t>표준지번호</t>
    <phoneticPr fontId="2" type="noConversion"/>
  </si>
  <si>
    <t>◎ 표준지조사</t>
    <phoneticPr fontId="2" type="noConversion"/>
  </si>
  <si>
    <t>맹아제거</t>
    <phoneticPr fontId="2" type="noConversion"/>
  </si>
  <si>
    <t>급 (30˚ 초과)</t>
    <phoneticPr fontId="2" type="noConversion"/>
  </si>
  <si>
    <t>3/4식별불가</t>
    <phoneticPr fontId="2" type="noConversion"/>
  </si>
  <si>
    <t xml:space="preserve">목본 + 초본 </t>
    <phoneticPr fontId="2" type="noConversion"/>
  </si>
  <si>
    <t>모두베기</t>
    <phoneticPr fontId="10" type="noConversion"/>
  </si>
  <si>
    <t>평균경사</t>
    <phoneticPr fontId="10" type="noConversion"/>
  </si>
  <si>
    <t>표준지기준본수</t>
    <phoneticPr fontId="2" type="noConversion"/>
  </si>
  <si>
    <t>평균경사</t>
    <phoneticPr fontId="2" type="noConversion"/>
  </si>
  <si>
    <t>경과년수</t>
    <phoneticPr fontId="2" type="noConversion"/>
  </si>
  <si>
    <t>집단화정도</t>
    <phoneticPr fontId="2" type="noConversion"/>
  </si>
  <si>
    <t>경사도</t>
    <phoneticPr fontId="2" type="noConversion"/>
  </si>
  <si>
    <t>활착률</t>
    <phoneticPr fontId="2" type="noConversion"/>
  </si>
  <si>
    <t>ha당조림본수</t>
    <phoneticPr fontId="2" type="noConversion"/>
  </si>
  <si>
    <t>묘목규격</t>
    <phoneticPr fontId="2" type="noConversion"/>
  </si>
  <si>
    <t>중 (15˚ ~ 30˚)</t>
    <phoneticPr fontId="2" type="noConversion"/>
  </si>
  <si>
    <t>1/2식별가능</t>
    <phoneticPr fontId="2" type="noConversion"/>
  </si>
  <si>
    <t>둘레베기</t>
    <phoneticPr fontId="10" type="noConversion"/>
  </si>
  <si>
    <t>해발고(고)</t>
    <phoneticPr fontId="10" type="noConversion"/>
  </si>
  <si>
    <t>완 (15˚ 이하)</t>
    <phoneticPr fontId="10" type="noConversion"/>
  </si>
  <si>
    <t>3/4식별가능</t>
    <phoneticPr fontId="2" type="noConversion"/>
  </si>
  <si>
    <t>대부분 목본</t>
    <phoneticPr fontId="2" type="noConversion"/>
  </si>
  <si>
    <t>줄베기</t>
    <phoneticPr fontId="10" type="noConversion"/>
  </si>
  <si>
    <t>해발고(저)</t>
    <phoneticPr fontId="10" type="noConversion"/>
  </si>
  <si>
    <t>표준지면적(㎡)</t>
    <phoneticPr fontId="2" type="noConversion"/>
  </si>
  <si>
    <t>표준지수(개소)</t>
    <phoneticPr fontId="2" type="noConversion"/>
  </si>
  <si>
    <t>작업종</t>
    <phoneticPr fontId="2" type="noConversion"/>
  </si>
  <si>
    <t>소반면적(ha)</t>
    <phoneticPr fontId="2" type="noConversion"/>
  </si>
  <si>
    <t>지번</t>
    <phoneticPr fontId="2" type="noConversion"/>
  </si>
  <si>
    <t>리동</t>
    <phoneticPr fontId="2" type="noConversion"/>
  </si>
  <si>
    <t>읍면</t>
    <phoneticPr fontId="2" type="noConversion"/>
  </si>
  <si>
    <t>소반</t>
    <phoneticPr fontId="2" type="noConversion"/>
  </si>
  <si>
    <t>임반</t>
    <phoneticPr fontId="2" type="noConversion"/>
  </si>
  <si>
    <t>경사도</t>
    <phoneticPr fontId="10" type="noConversion"/>
  </si>
  <si>
    <t>조림목식별정도</t>
    <phoneticPr fontId="2" type="noConversion"/>
  </si>
  <si>
    <t>제거식생유형</t>
    <phoneticPr fontId="2" type="noConversion"/>
  </si>
  <si>
    <t>작업종</t>
    <phoneticPr fontId="10" type="noConversion"/>
  </si>
  <si>
    <t>표준지면적</t>
    <phoneticPr fontId="2" type="noConversion"/>
  </si>
  <si>
    <t>◎ 조림내역 및 기본조사</t>
    <phoneticPr fontId="2" type="noConversion"/>
  </si>
  <si>
    <t>드롭바</t>
    <phoneticPr fontId="2" type="noConversion"/>
  </si>
  <si>
    <t>입력창</t>
    <phoneticPr fontId="2" type="noConversion"/>
  </si>
  <si>
    <t>표 준 지  조 사 서</t>
    <phoneticPr fontId="10" type="noConversion"/>
  </si>
  <si>
    <t>조림목
식별정도</t>
    <phoneticPr fontId="2" type="noConversion"/>
  </si>
  <si>
    <t>활착률</t>
    <phoneticPr fontId="2" type="noConversion"/>
  </si>
  <si>
    <t>ha당조림본수</t>
    <phoneticPr fontId="2" type="noConversion"/>
  </si>
  <si>
    <t>묘목규격</t>
    <phoneticPr fontId="2" type="noConversion"/>
  </si>
  <si>
    <t>중 (15˚ ~ 30˚)</t>
    <phoneticPr fontId="2" type="noConversion"/>
  </si>
  <si>
    <t>1/2식별가능</t>
    <phoneticPr fontId="2" type="noConversion"/>
  </si>
  <si>
    <t>대부분 초본</t>
    <phoneticPr fontId="2" type="noConversion"/>
  </si>
  <si>
    <t>둘레베기</t>
    <phoneticPr fontId="10" type="noConversion"/>
  </si>
  <si>
    <t>해발고(고)</t>
    <phoneticPr fontId="10" type="noConversion"/>
  </si>
  <si>
    <t>완 (15˚ 이하)</t>
    <phoneticPr fontId="10" type="noConversion"/>
  </si>
  <si>
    <t>3/4식별가능</t>
    <phoneticPr fontId="2" type="noConversion"/>
  </si>
  <si>
    <t>대부분 목본</t>
    <phoneticPr fontId="2" type="noConversion"/>
  </si>
  <si>
    <t>줄베기</t>
    <phoneticPr fontId="10" type="noConversion"/>
  </si>
  <si>
    <t>해발고(저)</t>
    <phoneticPr fontId="10" type="noConversion"/>
  </si>
  <si>
    <t>표준지면적(㎡)</t>
    <phoneticPr fontId="2" type="noConversion"/>
  </si>
  <si>
    <t>표준지수(개소)</t>
    <phoneticPr fontId="2" type="noConversion"/>
  </si>
  <si>
    <t>작업종</t>
    <phoneticPr fontId="2" type="noConversion"/>
  </si>
  <si>
    <t>소반면적(ha)</t>
    <phoneticPr fontId="2" type="noConversion"/>
  </si>
  <si>
    <t>지번</t>
    <phoneticPr fontId="2" type="noConversion"/>
  </si>
  <si>
    <t>리동</t>
    <phoneticPr fontId="2" type="noConversion"/>
  </si>
  <si>
    <t>읍면</t>
    <phoneticPr fontId="2" type="noConversion"/>
  </si>
  <si>
    <t>소반</t>
    <phoneticPr fontId="2" type="noConversion"/>
  </si>
  <si>
    <t>임반</t>
    <phoneticPr fontId="2" type="noConversion"/>
  </si>
  <si>
    <t>경사도</t>
    <phoneticPr fontId="10" type="noConversion"/>
  </si>
  <si>
    <t>조림목식별정도</t>
    <phoneticPr fontId="2" type="noConversion"/>
  </si>
  <si>
    <t>제거식생유형</t>
    <phoneticPr fontId="2" type="noConversion"/>
  </si>
  <si>
    <t>작업종</t>
    <phoneticPr fontId="10" type="noConversion"/>
  </si>
  <si>
    <t>표준지면적</t>
    <phoneticPr fontId="2" type="noConversion"/>
  </si>
  <si>
    <t>◎ 조림내역 및 기본조사</t>
    <phoneticPr fontId="2" type="noConversion"/>
  </si>
  <si>
    <t>드롭바</t>
    <phoneticPr fontId="2" type="noConversion"/>
  </si>
  <si>
    <t>입력창</t>
    <phoneticPr fontId="2" type="noConversion"/>
  </si>
  <si>
    <t>표 준 지  조 사 서</t>
    <phoneticPr fontId="10" type="noConversion"/>
  </si>
  <si>
    <t>고사목</t>
    <phoneticPr fontId="2" type="noConversion"/>
  </si>
  <si>
    <t>생존목</t>
    <phoneticPr fontId="2" type="noConversion"/>
  </si>
  <si>
    <t>비고</t>
    <phoneticPr fontId="2" type="noConversion"/>
  </si>
  <si>
    <t>제거식생
유형</t>
    <phoneticPr fontId="2" type="noConversion"/>
  </si>
  <si>
    <t>ha당 조사본수</t>
    <phoneticPr fontId="2" type="noConversion"/>
  </si>
  <si>
    <t>표준지 조사본수</t>
    <phoneticPr fontId="2" type="noConversion"/>
  </si>
  <si>
    <t>표준지면적
(㎡)</t>
    <phoneticPr fontId="2" type="noConversion"/>
  </si>
  <si>
    <t>표준지좌표
(Y)</t>
    <phoneticPr fontId="2" type="noConversion"/>
  </si>
  <si>
    <t>표준지좌표
(X)</t>
    <phoneticPr fontId="2" type="noConversion"/>
  </si>
  <si>
    <t>표준지번호</t>
    <phoneticPr fontId="2" type="noConversion"/>
  </si>
  <si>
    <t>표준지개소수 및 표준지 좌표 오류확인</t>
    <phoneticPr fontId="2" type="noConversion"/>
  </si>
  <si>
    <t>왼쪽의 필터에 필드값 없음만 체크할것!!!</t>
    <phoneticPr fontId="2" type="noConversion"/>
  </si>
  <si>
    <t>3년차 이상</t>
    <phoneticPr fontId="2" type="noConversion"/>
  </si>
  <si>
    <t>// 붉은색 수기로 입력 // 파란색은 잠금!!!</t>
    <phoneticPr fontId="2" type="noConversion"/>
  </si>
  <si>
    <t>왼쪽</t>
    <phoneticPr fontId="2" type="noConversion"/>
  </si>
  <si>
    <t>기타 작업방법은 일반, 전문, 특별 시방서를 사업 착수전 반드시 숙지하여 작업을 실시토록 한다.</t>
    <phoneticPr fontId="10" type="noConversion"/>
  </si>
  <si>
    <t>현장대리인은 현장에 상주하여 현장관리에 만전을 기하도록 한다.</t>
    <phoneticPr fontId="2" type="noConversion"/>
  </si>
  <si>
    <t>현장내 구급약품을 비치하여 안전사고 발생시 응급처치를 실시하도록 한다.</t>
    <phoneticPr fontId="2" type="noConversion"/>
  </si>
  <si>
    <t>작업후에는 음식물이나 장갑, 기름통 등 사용재료를 잘 수거하여 환경오염을 예방한다.</t>
    <phoneticPr fontId="10" type="noConversion"/>
  </si>
  <si>
    <t>작업시 뱀 및 벌 등으로부터 물리거나 쏘이지 않도록 유의하여 작업하도록 한다.</t>
    <phoneticPr fontId="2" type="noConversion"/>
  </si>
  <si>
    <t>작업시 안전장구를 착용하고 작업에 임하여 안전사고 예방에 만전을 기한다.</t>
    <phoneticPr fontId="2" type="noConversion"/>
  </si>
  <si>
    <t>작업전 매일 안전교육을 실시하여 취급 부주의로 인한 안전사고를 미연에 방지한다.</t>
    <phoneticPr fontId="10" type="noConversion"/>
  </si>
  <si>
    <t>기타</t>
    <phoneticPr fontId="2" type="noConversion"/>
  </si>
  <si>
    <t>마.</t>
    <phoneticPr fontId="2" type="noConversion"/>
  </si>
  <si>
    <t>모두베기 작업은 예취기를 사용하여 제거작업을 실시하며 조림목을 제외한 나머지 식생을 모두 제거한다.</t>
    <phoneticPr fontId="2" type="noConversion"/>
  </si>
  <si>
    <t>묘목찾기 작업이 완료되면 예취기를 사용하여 조림목을 제외한 나머지 식생을 모두 제거한다.</t>
    <phoneticPr fontId="2" type="noConversion"/>
  </si>
  <si>
    <t>라.모두베기</t>
    <phoneticPr fontId="2" type="noConversion"/>
  </si>
  <si>
    <t>묘목찾기 작업은 낫으로 제거작업을 실시하며 예취기작업전 반드시 본작업을 실행하여 풀베기작업으로 제거되는 식생이 발생하지 않도록 한다.</t>
    <phoneticPr fontId="2" type="noConversion"/>
  </si>
  <si>
    <t>예취기작업시 조림목에 피해가 가지 않도록 조림목주변 반경 20cm 이내에 있는 식생을 사전에 제거한다.</t>
    <phoneticPr fontId="2" type="noConversion"/>
  </si>
  <si>
    <t>묘목찾기</t>
    <phoneticPr fontId="2" type="noConversion"/>
  </si>
  <si>
    <t>다.</t>
    <phoneticPr fontId="2" type="noConversion"/>
  </si>
  <si>
    <t>ha</t>
    <phoneticPr fontId="2" type="noConversion"/>
  </si>
  <si>
    <t>모두베기</t>
    <phoneticPr fontId="2" type="noConversion"/>
  </si>
  <si>
    <t>본/ha</t>
    <phoneticPr fontId="2" type="noConversion"/>
  </si>
  <si>
    <t>수량</t>
    <phoneticPr fontId="2" type="noConversion"/>
  </si>
  <si>
    <t>단위</t>
    <phoneticPr fontId="2" type="noConversion"/>
  </si>
  <si>
    <t>작업구분</t>
    <phoneticPr fontId="2" type="noConversion"/>
  </si>
  <si>
    <t>작업난이도</t>
    <phoneticPr fontId="2" type="noConversion"/>
  </si>
  <si>
    <t>작업량</t>
    <phoneticPr fontId="2" type="noConversion"/>
  </si>
  <si>
    <t>작업량과 작업난이도</t>
    <phoneticPr fontId="2" type="noConversion"/>
  </si>
  <si>
    <t>나.</t>
    <phoneticPr fontId="2" type="noConversion"/>
  </si>
  <si>
    <t>단위작업의 종류</t>
    <phoneticPr fontId="2" type="noConversion"/>
  </si>
  <si>
    <t>가.</t>
    <phoneticPr fontId="2" type="noConversion"/>
  </si>
  <si>
    <t>3. 작업량 및 작업방법</t>
    <phoneticPr fontId="3" type="noConversion"/>
  </si>
  <si>
    <t>제거대상식생</t>
    <phoneticPr fontId="2" type="noConversion"/>
  </si>
  <si>
    <t>고사목은 단목으로 불규칙하게 분포되어 있음</t>
    <phoneticPr fontId="2" type="noConversion"/>
  </si>
  <si>
    <t>조림목의 생육상태</t>
    <phoneticPr fontId="2" type="noConversion"/>
  </si>
  <si>
    <t>조림목본수 (본/ha)</t>
    <phoneticPr fontId="2" type="noConversion"/>
  </si>
  <si>
    <t>사업면적(ha)</t>
    <phoneticPr fontId="2" type="noConversion"/>
  </si>
  <si>
    <t>임소반명</t>
    <phoneticPr fontId="2" type="noConversion"/>
  </si>
  <si>
    <t>임황개요</t>
    <phoneticPr fontId="2" type="noConversion"/>
  </si>
  <si>
    <t>2. 임     황</t>
    <phoneticPr fontId="3" type="noConversion"/>
  </si>
  <si>
    <t>소반 하단부에 임도가 있으나 작업장까지 접근하기 위해서는 도보로 20분 정도 소요된다.</t>
    <phoneticPr fontId="2" type="noConversion"/>
  </si>
  <si>
    <t>접근성</t>
    <phoneticPr fontId="2" type="noConversion"/>
  </si>
  <si>
    <t>면적</t>
    <phoneticPr fontId="3" type="noConversion"/>
  </si>
  <si>
    <t>지형</t>
    <phoneticPr fontId="2" type="noConversion"/>
  </si>
  <si>
    <t>1. 지     황</t>
    <phoneticPr fontId="3" type="noConversion"/>
  </si>
  <si>
    <t>◈ 작 업 방 법 :</t>
    <phoneticPr fontId="3" type="noConversion"/>
  </si>
  <si>
    <t>◈ 소 반 명 :</t>
    <phoneticPr fontId="3" type="noConversion"/>
  </si>
  <si>
    <t>◈ 임 반 명 :</t>
    <phoneticPr fontId="3" type="noConversion"/>
  </si>
  <si>
    <t>조림후 경과년수</t>
    <phoneticPr fontId="2" type="noConversion"/>
  </si>
  <si>
    <t>합계</t>
    <phoneticPr fontId="10" type="noConversion"/>
  </si>
  <si>
    <t>줄베기</t>
    <phoneticPr fontId="2" type="noConversion"/>
  </si>
  <si>
    <t>둘레베기</t>
    <phoneticPr fontId="2" type="noConversion"/>
  </si>
  <si>
    <t>경계표시</t>
    <phoneticPr fontId="2" type="noConversion"/>
  </si>
  <si>
    <t>단   위   작   업(%)</t>
    <phoneticPr fontId="10" type="noConversion"/>
  </si>
  <si>
    <t>할인·할증요소</t>
    <phoneticPr fontId="10" type="noConversion"/>
  </si>
  <si>
    <t>구분</t>
    <phoneticPr fontId="10" type="noConversion"/>
  </si>
  <si>
    <t xml:space="preserve"> ◇  할인 할증율 산정</t>
    <phoneticPr fontId="10" type="noConversion"/>
  </si>
  <si>
    <t>인</t>
    <phoneticPr fontId="10" type="noConversion"/>
  </si>
  <si>
    <t>인/100본</t>
    <phoneticPr fontId="10" type="noConversion"/>
  </si>
  <si>
    <t>본/ha</t>
    <phoneticPr fontId="10" type="noConversion"/>
  </si>
  <si>
    <t xml:space="preserve">  - 맹아제거</t>
    <phoneticPr fontId="10" type="noConversion"/>
  </si>
  <si>
    <t xml:space="preserve"> ㅇ직접노무비</t>
    <phoneticPr fontId="10" type="noConversion"/>
  </si>
  <si>
    <t>◎ 맹아제거</t>
    <phoneticPr fontId="10" type="noConversion"/>
  </si>
  <si>
    <t>35cc기준</t>
    <phoneticPr fontId="2" type="noConversion"/>
  </si>
  <si>
    <t>1대1인</t>
    <phoneticPr fontId="10" type="noConversion"/>
  </si>
  <si>
    <t>대/ha</t>
    <phoneticPr fontId="10" type="noConversion"/>
  </si>
  <si>
    <t xml:space="preserve"> ㅇ기계경비(예취기)</t>
    <phoneticPr fontId="10" type="noConversion"/>
  </si>
  <si>
    <t>주연료10%</t>
    <phoneticPr fontId="10" type="noConversion"/>
  </si>
  <si>
    <t>원</t>
    <phoneticPr fontId="10" type="noConversion"/>
  </si>
  <si>
    <t xml:space="preserve">  - 잡품</t>
    <phoneticPr fontId="10" type="noConversion"/>
  </si>
  <si>
    <t>휘발유</t>
    <phoneticPr fontId="2" type="noConversion"/>
  </si>
  <si>
    <t>ℓ</t>
    <phoneticPr fontId="10" type="noConversion"/>
  </si>
  <si>
    <t>ℓ/일, 대</t>
    <phoneticPr fontId="10" type="noConversion"/>
  </si>
  <si>
    <t>인/ha</t>
    <phoneticPr fontId="10" type="noConversion"/>
  </si>
  <si>
    <t xml:space="preserve">  - 연료</t>
    <phoneticPr fontId="10" type="noConversion"/>
  </si>
  <si>
    <t xml:space="preserve"> ㅇ재료비(예취기)</t>
    <phoneticPr fontId="10" type="noConversion"/>
  </si>
  <si>
    <t>특별인부</t>
    <phoneticPr fontId="10" type="noConversion"/>
  </si>
  <si>
    <t>ha</t>
    <phoneticPr fontId="10" type="noConversion"/>
  </si>
  <si>
    <t>보통인부</t>
    <phoneticPr fontId="10" type="noConversion"/>
  </si>
  <si>
    <t xml:space="preserve">  - 묘목찾기</t>
    <phoneticPr fontId="10" type="noConversion"/>
  </si>
  <si>
    <t>◎ 모두베기</t>
    <phoneticPr fontId="10" type="noConversion"/>
  </si>
  <si>
    <t xml:space="preserve">   - 줄 베 기</t>
    <phoneticPr fontId="10" type="noConversion"/>
  </si>
  <si>
    <t>◎ 줄베기</t>
    <phoneticPr fontId="10" type="noConversion"/>
  </si>
  <si>
    <t xml:space="preserve">   - 둘레베기</t>
    <phoneticPr fontId="10" type="noConversion"/>
  </si>
  <si>
    <t>◎ 둘레베기</t>
    <phoneticPr fontId="10" type="noConversion"/>
  </si>
  <si>
    <t>단위작업</t>
    <phoneticPr fontId="10" type="noConversion"/>
  </si>
  <si>
    <t>단   위   작   업(%)</t>
    <phoneticPr fontId="10" type="noConversion"/>
  </si>
  <si>
    <t>할인·할증요소</t>
    <phoneticPr fontId="10" type="noConversion"/>
  </si>
  <si>
    <t>표준지 조사본수</t>
    <phoneticPr fontId="2" type="noConversion"/>
  </si>
  <si>
    <t>지     번</t>
    <phoneticPr fontId="2" type="noConversion"/>
  </si>
  <si>
    <t>대부분 초본</t>
    <phoneticPr fontId="2" type="noConversion"/>
  </si>
  <si>
    <t>줄베기</t>
    <phoneticPr fontId="10" type="noConversion"/>
  </si>
  <si>
    <t>고사목</t>
    <phoneticPr fontId="2" type="noConversion"/>
  </si>
  <si>
    <t>생존목</t>
    <phoneticPr fontId="2" type="noConversion"/>
  </si>
  <si>
    <t>비고</t>
    <phoneticPr fontId="2" type="noConversion"/>
  </si>
  <si>
    <t>제거식생
유형</t>
    <phoneticPr fontId="2" type="noConversion"/>
  </si>
  <si>
    <t>ha당 조사본수</t>
    <phoneticPr fontId="2" type="noConversion"/>
  </si>
  <si>
    <t>표준지 조사본수</t>
    <phoneticPr fontId="2" type="noConversion"/>
  </si>
  <si>
    <t>표준지면적
(㎡)</t>
    <phoneticPr fontId="2" type="noConversion"/>
  </si>
  <si>
    <t>표준지좌표
(Y)</t>
    <phoneticPr fontId="2" type="noConversion"/>
  </si>
  <si>
    <t>표준지좌표
(X)</t>
    <phoneticPr fontId="2" type="noConversion"/>
  </si>
  <si>
    <t>표준지번호</t>
    <phoneticPr fontId="2" type="noConversion"/>
  </si>
  <si>
    <t>왼쪽의 필터에 필드값 없음만 체크할것!!!</t>
    <phoneticPr fontId="2" type="noConversion"/>
  </si>
  <si>
    <t>평균</t>
    <phoneticPr fontId="2" type="noConversion"/>
  </si>
  <si>
    <t>시군</t>
  </si>
  <si>
    <t>시군</t>
    <phoneticPr fontId="2" type="noConversion"/>
  </si>
  <si>
    <t>지적
면적
(ha)</t>
    <phoneticPr fontId="3" type="noConversion"/>
  </si>
  <si>
    <t>소반 하단부 인접지역 까지 농로가 있어 접근이 용이하다.</t>
    <phoneticPr fontId="2" type="noConversion"/>
  </si>
  <si>
    <t>소반 하단부에 농로가 있으나 작업장까지 접근하기 위해서는 도보로 10분 정도 소요된다.</t>
    <phoneticPr fontId="2" type="noConversion"/>
  </si>
  <si>
    <t>소반 하단부에 농로가 있어 접근이 용이하다.</t>
    <phoneticPr fontId="2" type="noConversion"/>
  </si>
  <si>
    <t>5.</t>
    <phoneticPr fontId="2" type="noConversion"/>
  </si>
  <si>
    <t>사업비내역서</t>
    <phoneticPr fontId="2" type="noConversion"/>
  </si>
  <si>
    <t>○</t>
    <phoneticPr fontId="3" type="noConversion"/>
  </si>
  <si>
    <t>위치도</t>
    <phoneticPr fontId="2" type="noConversion"/>
  </si>
  <si>
    <t>○</t>
    <phoneticPr fontId="3" type="noConversion"/>
  </si>
  <si>
    <t>원가계산서</t>
    <phoneticPr fontId="2" type="noConversion"/>
  </si>
  <si>
    <t>현장사진</t>
    <phoneticPr fontId="2" type="noConversion"/>
  </si>
  <si>
    <t>설계내역서</t>
    <phoneticPr fontId="2" type="noConversion"/>
  </si>
  <si>
    <t>설계설명서</t>
    <phoneticPr fontId="2" type="noConversion"/>
  </si>
  <si>
    <t>○</t>
    <phoneticPr fontId="3" type="noConversion"/>
  </si>
  <si>
    <t>ha당단가산출서</t>
    <phoneticPr fontId="2" type="noConversion"/>
  </si>
  <si>
    <t>설계적용기준</t>
    <phoneticPr fontId="2" type="noConversion"/>
  </si>
  <si>
    <t>예정공정표</t>
    <phoneticPr fontId="2" type="noConversion"/>
  </si>
  <si>
    <t>6.</t>
    <phoneticPr fontId="2" type="noConversion"/>
  </si>
  <si>
    <t>산림조사자료</t>
    <phoneticPr fontId="2" type="noConversion"/>
  </si>
  <si>
    <t>G P S표준지좌표</t>
    <phoneticPr fontId="2" type="noConversion"/>
  </si>
  <si>
    <t>2.</t>
    <phoneticPr fontId="3" type="noConversion"/>
  </si>
  <si>
    <t>재선충미감염확인서</t>
    <phoneticPr fontId="2" type="noConversion"/>
  </si>
  <si>
    <t>산림조사야장</t>
    <phoneticPr fontId="2" type="noConversion"/>
  </si>
  <si>
    <t>공종별 소요인원 검토</t>
    <phoneticPr fontId="2" type="noConversion"/>
  </si>
  <si>
    <t>3.</t>
    <phoneticPr fontId="3" type="noConversion"/>
  </si>
  <si>
    <t>시방서</t>
    <phoneticPr fontId="2" type="noConversion"/>
  </si>
  <si>
    <t>일반시방서</t>
    <phoneticPr fontId="2" type="noConversion"/>
  </si>
  <si>
    <t>7.</t>
    <phoneticPr fontId="2" type="noConversion"/>
  </si>
  <si>
    <t>기타자료</t>
    <phoneticPr fontId="2" type="noConversion"/>
  </si>
  <si>
    <t>전문시방서</t>
    <phoneticPr fontId="2" type="noConversion"/>
  </si>
  <si>
    <t>자재단가조사서</t>
    <phoneticPr fontId="2" type="noConversion"/>
  </si>
  <si>
    <t>특별시방서</t>
    <phoneticPr fontId="2" type="noConversion"/>
  </si>
  <si>
    <t>○</t>
    <phoneticPr fontId="3" type="noConversion"/>
  </si>
  <si>
    <t>소반시방서</t>
    <phoneticPr fontId="2" type="noConversion"/>
  </si>
  <si>
    <t>8.</t>
    <phoneticPr fontId="2" type="noConversion"/>
  </si>
  <si>
    <t>설계도면</t>
    <phoneticPr fontId="2" type="noConversion"/>
  </si>
  <si>
    <t>위치도</t>
    <phoneticPr fontId="2" type="noConversion"/>
  </si>
  <si>
    <t>4.</t>
    <phoneticPr fontId="2" type="noConversion"/>
  </si>
  <si>
    <t>필지별사업내역서</t>
    <phoneticPr fontId="2" type="noConversion"/>
  </si>
  <si>
    <t>표준지배치도</t>
    <phoneticPr fontId="2" type="noConversion"/>
  </si>
  <si>
    <t>○</t>
    <phoneticPr fontId="3" type="noConversion"/>
  </si>
  <si>
    <t>필지내역서</t>
    <phoneticPr fontId="2" type="noConversion"/>
  </si>
  <si>
    <t>작업지시도</t>
    <phoneticPr fontId="2" type="noConversion"/>
  </si>
  <si>
    <t>필지별사업내역서</t>
    <phoneticPr fontId="2" type="noConversion"/>
  </si>
  <si>
    <t>5. 기술자, 작업원의 배치</t>
    <phoneticPr fontId="3" type="noConversion"/>
  </si>
  <si>
    <t>작업현장에는 본 조림지풀베기 사업의 자격에 적합한 작업원을 배치하여야 하며 현장대리인은 현장에서 조림지풀베기 기술지도를 하여야 한다.</t>
    <phoneticPr fontId="3" type="noConversion"/>
  </si>
  <si>
    <t>20. 사진제출 : 사진 촬영은 동일 장소와 방향에서 촬영하고 필요에 따라 아래 사진을 제출하여야 한다.</t>
    <phoneticPr fontId="3" type="noConversion"/>
  </si>
  <si>
    <t>1인 143,613원/일</t>
    <phoneticPr fontId="2" type="noConversion"/>
  </si>
  <si>
    <t>1인 145,234원/일</t>
    <phoneticPr fontId="2" type="noConversion"/>
  </si>
  <si>
    <t>1)</t>
    <phoneticPr fontId="2" type="noConversion"/>
  </si>
  <si>
    <t>2)</t>
    <phoneticPr fontId="2" type="noConversion"/>
  </si>
  <si>
    <t>3)</t>
    <phoneticPr fontId="2" type="noConversion"/>
  </si>
  <si>
    <t>소반 하단부에 대전리1길이 있어 접근이 용이하다.</t>
    <phoneticPr fontId="2" type="noConversion"/>
  </si>
  <si>
    <t>11)</t>
    <phoneticPr fontId="2" type="noConversion"/>
  </si>
  <si>
    <t>12)</t>
    <phoneticPr fontId="2" type="noConversion"/>
  </si>
  <si>
    <t>소반 하부에 대대5길부터 이어져 있는 농로와 소반내 임도가 있어 접근이 용이하다.</t>
    <phoneticPr fontId="2" type="noConversion"/>
  </si>
  <si>
    <r>
      <rPr>
        <sz val="36"/>
        <color rgb="FFFF0000"/>
        <rFont val="맑은 고딕"/>
        <family val="3"/>
        <charset val="129"/>
        <scheme val="minor"/>
      </rPr>
      <t>인쇄용~!!!</t>
    </r>
    <r>
      <rPr>
        <sz val="20"/>
        <color rgb="FFFF0000"/>
        <rFont val="맑은 고딕"/>
        <family val="3"/>
        <charset val="129"/>
        <scheme val="minor"/>
      </rPr>
      <t xml:space="preserve">
현 시트는 복사본일뿐
절대수정하지말것!!!
(05-1 원가 시트 수정)</t>
    </r>
    <phoneticPr fontId="3" type="noConversion"/>
  </si>
  <si>
    <t>비고</t>
  </si>
  <si>
    <t>사업대상지 내역</t>
    <phoneticPr fontId="10" type="noConversion"/>
  </si>
  <si>
    <t>합 계</t>
    <phoneticPr fontId="2" type="noConversion"/>
  </si>
  <si>
    <t>식재본수</t>
    <phoneticPr fontId="2" type="noConversion"/>
  </si>
  <si>
    <t>생존본수</t>
    <phoneticPr fontId="2" type="noConversion"/>
  </si>
  <si>
    <t>식재본수 대비 활착</t>
    <phoneticPr fontId="2" type="noConversion"/>
  </si>
  <si>
    <t>조림지 풀베기사업의 작업종은 모두베기로 적용한다.</t>
    <phoneticPr fontId="3" type="noConversion"/>
  </si>
  <si>
    <t>고사목은 단목으로 불규칙하게 분포되어 있으나, 일부는 집단으로 분포하고 있다.</t>
    <phoneticPr fontId="2" type="noConversion"/>
  </si>
  <si>
    <t>조림본수 대비 활착율이 80%이하로 보식 대상지이나 2016년 조림지로 현재 활착된 조림목과의 생장속도 차이 등을 고려할 경우 보식의 필요성이 낮다고 판단된다.</t>
    <phoneticPr fontId="2" type="noConversion"/>
  </si>
  <si>
    <t>조림본수 대비 활착율이 80%이하의 보식 대상지로서 현재 활착된 조림목을 보호하고 추후 보식을 위한 작업이 필요하다.</t>
    <phoneticPr fontId="2" type="noConversion"/>
  </si>
  <si>
    <t>소반별 시방서 묘목찾기 작업량에 반영됨</t>
    <phoneticPr fontId="2" type="noConversion"/>
  </si>
  <si>
    <t>사업위치:</t>
    <phoneticPr fontId="2" type="noConversion"/>
  </si>
  <si>
    <t>사업종:</t>
    <phoneticPr fontId="2" type="noConversion"/>
  </si>
  <si>
    <t>사업면적:</t>
    <phoneticPr fontId="2" type="noConversion"/>
  </si>
  <si>
    <t>1. 위  치  도</t>
    <phoneticPr fontId="2" type="noConversion"/>
  </si>
  <si>
    <t>풀베기</t>
    <phoneticPr fontId="2" type="noConversion"/>
  </si>
  <si>
    <t>고용보험 및 산업재해보상보험의 보험료 징수 등에 관한 법률-시행령 제12조</t>
    <phoneticPr fontId="3" type="noConversion"/>
  </si>
  <si>
    <t>기타법정경비</t>
    <phoneticPr fontId="2" type="noConversion"/>
  </si>
  <si>
    <t>조달청 토목공사원가계산 제비율 적용기준 조경부 적용</t>
  </si>
  <si>
    <t>○</t>
    <phoneticPr fontId="3" type="noConversion"/>
  </si>
  <si>
    <t>묘목찾기는 묘목의 생육상태에 따라 적용하였다.</t>
    <phoneticPr fontId="3" type="noConversion"/>
  </si>
  <si>
    <t>면 적 ( ha )</t>
    <phoneticPr fontId="10" type="noConversion"/>
  </si>
  <si>
    <t>질마로에서 문방저수지방향으로 진입하여 연결된 임도를 이용하면 소반까지 차량으로 접근이 용이하다.</t>
    <phoneticPr fontId="2" type="noConversion"/>
  </si>
  <si>
    <t>대문길에서 연결된 임도를 이용하여 접근이 가능하며, 해당임도는 현재 건설중이다.</t>
    <phoneticPr fontId="2" type="noConversion"/>
  </si>
  <si>
    <t>(노무비+재료비+경비)의</t>
    <phoneticPr fontId="2" type="noConversion"/>
  </si>
  <si>
    <t>(노무비+경비+일반관리비)의</t>
    <phoneticPr fontId="2" type="noConversion"/>
  </si>
  <si>
    <t xml:space="preserve">30%이상이 산림경영기술자 기능 2급 이상이어야 한다. 다만, 산주, 독림가와 임업후계자가 사업으로 솎아베기를 수반하는 숲가꾸기 실행 작업원은 </t>
    <phoneticPr fontId="2" type="noConversion"/>
  </si>
  <si>
    <t>모두베기는 조림목을 제외한 작업지에 남아있는 모든 식생을 예취기로 제거하는 방법이다.</t>
    <phoneticPr fontId="10" type="noConversion"/>
  </si>
  <si>
    <t>2)</t>
    <phoneticPr fontId="2" type="noConversion"/>
  </si>
  <si>
    <t>3)</t>
    <phoneticPr fontId="2" type="noConversion"/>
  </si>
  <si>
    <t>4)</t>
    <phoneticPr fontId="2" type="noConversion"/>
  </si>
  <si>
    <t>맹아목본수 (본/ha)</t>
    <phoneticPr fontId="2" type="noConversion"/>
  </si>
  <si>
    <t>작업 대상목</t>
    <phoneticPr fontId="2" type="noConversion"/>
  </si>
  <si>
    <t>벌채후 경과년수</t>
    <phoneticPr fontId="2" type="noConversion"/>
  </si>
  <si>
    <t>라.맹아제거</t>
    <phoneticPr fontId="2" type="noConversion"/>
  </si>
  <si>
    <t>맹아제거 작업은 괭이 또는 도끼를 이용하여 맹아를 제거하도록 한다.</t>
    <phoneticPr fontId="2" type="noConversion"/>
  </si>
  <si>
    <t>맹아제거 대상은 교목성 수종으로 하며, 우세줄기 1~2가지를 남기고 나머지를 제거한다.</t>
    <phoneticPr fontId="2" type="noConversion"/>
  </si>
  <si>
    <t>34번 국도에서 임도로 연결되어 차량으로 접근이 용이하다.</t>
    <phoneticPr fontId="2" type="noConversion"/>
  </si>
  <si>
    <t>괴산로와 인접하여 차량 접근이 용이하다.</t>
    <phoneticPr fontId="2" type="noConversion"/>
  </si>
  <si>
    <t>도경로후영3길과 연결된 마을길 및 농로를 이용하면 차량으로 접근이 용이하다.</t>
    <phoneticPr fontId="2" type="noConversion"/>
  </si>
  <si>
    <t>기술적인 사업실행방법은 『지속가능한 산림자원 관리지침』(산림청훈령 제1454호 ‘20.06.15), 『숲가꾸기 설계,감리 및 사업시행지침』</t>
    <phoneticPr fontId="3" type="noConversion"/>
  </si>
  <si>
    <t>사업량</t>
    <phoneticPr fontId="3" type="noConversion"/>
  </si>
  <si>
    <t>덩굴제거</t>
    <phoneticPr fontId="2" type="noConversion"/>
  </si>
  <si>
    <t>소  반  별  시  방  서</t>
    <phoneticPr fontId="3" type="noConversion"/>
  </si>
  <si>
    <t>◈ 임반명 :</t>
    <phoneticPr fontId="3" type="noConversion"/>
  </si>
  <si>
    <t>◈ 소반명 :</t>
    <phoneticPr fontId="3" type="noConversion"/>
  </si>
  <si>
    <t>◈ 작업방법 :</t>
    <phoneticPr fontId="3" type="noConversion"/>
  </si>
  <si>
    <t>1. 지     황</t>
    <phoneticPr fontId="3" type="noConversion"/>
  </si>
  <si>
    <t>가.</t>
    <phoneticPr fontId="2" type="noConversion"/>
  </si>
  <si>
    <t>지형</t>
    <phoneticPr fontId="2" type="noConversion"/>
  </si>
  <si>
    <t>나.</t>
    <phoneticPr fontId="2" type="noConversion"/>
  </si>
  <si>
    <t>면적</t>
    <phoneticPr fontId="3" type="noConversion"/>
  </si>
  <si>
    <t>다.</t>
    <phoneticPr fontId="2" type="noConversion"/>
  </si>
  <si>
    <t>접근성</t>
    <phoneticPr fontId="2" type="noConversion"/>
  </si>
  <si>
    <t>2. 임     황</t>
    <phoneticPr fontId="3" type="noConversion"/>
  </si>
  <si>
    <t>임황개요</t>
    <phoneticPr fontId="2" type="noConversion"/>
  </si>
  <si>
    <t>임소반명</t>
    <phoneticPr fontId="2" type="noConversion"/>
  </si>
  <si>
    <t>사업면적(ha)</t>
    <phoneticPr fontId="2" type="noConversion"/>
  </si>
  <si>
    <t>조림수종</t>
    <phoneticPr fontId="2" type="noConversion"/>
  </si>
  <si>
    <t>조림년도</t>
    <phoneticPr fontId="2" type="noConversion"/>
  </si>
  <si>
    <t>작업구분</t>
    <phoneticPr fontId="2" type="noConversion"/>
  </si>
  <si>
    <t>비 고</t>
    <phoneticPr fontId="2" type="noConversion"/>
  </si>
  <si>
    <t>임반</t>
    <phoneticPr fontId="2" type="noConversion"/>
  </si>
  <si>
    <t>소반</t>
    <phoneticPr fontId="2" type="noConversion"/>
  </si>
  <si>
    <t>임지의 현황</t>
    <phoneticPr fontId="2" type="noConversion"/>
  </si>
  <si>
    <t>3. 작업량 및 작업방법</t>
    <phoneticPr fontId="3" type="noConversion"/>
  </si>
  <si>
    <t>작업량과 작업난이도</t>
    <phoneticPr fontId="2" type="noConversion"/>
  </si>
  <si>
    <t>적용 수량
(ha)</t>
    <phoneticPr fontId="2" type="noConversion"/>
  </si>
  <si>
    <t>할증요소</t>
    <phoneticPr fontId="2" type="noConversion"/>
  </si>
  <si>
    <t>비고</t>
    <phoneticPr fontId="2" type="noConversion"/>
  </si>
  <si>
    <t>경사도</t>
    <phoneticPr fontId="2" type="noConversion"/>
  </si>
  <si>
    <t>집단화정도</t>
  </si>
  <si>
    <t>작업시기</t>
    <phoneticPr fontId="2" type="noConversion"/>
  </si>
  <si>
    <t>토양조건</t>
    <phoneticPr fontId="2" type="noConversion"/>
  </si>
  <si>
    <t>하층 장애물</t>
  </si>
  <si>
    <t>덩굴피복</t>
  </si>
  <si>
    <t>덩굴제거</t>
    <phoneticPr fontId="2" type="noConversion"/>
  </si>
  <si>
    <t>사업시행자는 약제처리 작업전 인근 마을, 경작지, 계곡부, 취수장 등의 오염으로 인하여 민원발생이 우려되는 사항에 대하여 조사하여 감리자 또는 감독자의 확인</t>
    <phoneticPr fontId="2" type="noConversion"/>
  </si>
  <si>
    <t xml:space="preserve"> 후 작업을 실시하여야 한다.</t>
    <phoneticPr fontId="2" type="noConversion"/>
  </si>
  <si>
    <t>약제가 빗물이나 관개수 등에 흘러 조림목이나 다른 작물에 피해를 줄 수 있으므로 약액을 땅에 흘리지 않도록 한다.</t>
    <phoneticPr fontId="2" type="noConversion"/>
  </si>
  <si>
    <t>약제 처리 후 24시간 이내에 강우가 예상될 경우 약제처리 작업을 중지 한다.</t>
    <phoneticPr fontId="2" type="noConversion"/>
  </si>
  <si>
    <t>약제처리시 사용한 도구는 잘 세척하여 보관하고 빈병을 반드시 감리자 및 감독자의 입회하에 회수하여 지정된 장소에서 처리한다.</t>
    <phoneticPr fontId="2" type="noConversion"/>
  </si>
  <si>
    <t>라.</t>
    <phoneticPr fontId="2" type="noConversion"/>
  </si>
  <si>
    <t>기타</t>
    <phoneticPr fontId="2" type="noConversion"/>
  </si>
  <si>
    <t>덩굴제거 작업은 풀베기 사업전 실시하도록 하며, 덩굴제거 작업 완료후 풀베기 작업을 할 수 있도록 한다.</t>
    <phoneticPr fontId="2" type="noConversion"/>
  </si>
  <si>
    <t>작업전 매일 안전교육을 실시하여 취급 부주의로 인한 안전사고를 미연에 방지한다.</t>
    <phoneticPr fontId="10" type="noConversion"/>
  </si>
  <si>
    <t>작업시 안전장구를 착용하고 작업에 임하여 안전사고 예방에 만전을 기한다.</t>
    <phoneticPr fontId="2" type="noConversion"/>
  </si>
  <si>
    <t>작업시 뱀 및 벌 등으로부터 물리거나 쏘이지 않도록 유의하여 작업하도록 한다.</t>
    <phoneticPr fontId="2" type="noConversion"/>
  </si>
  <si>
    <t>작업후에는 음식물이나 장갑, 기름통 등 사용재료를 잘 수거하여 환경오염을 예방한다.</t>
    <phoneticPr fontId="10" type="noConversion"/>
  </si>
  <si>
    <t>현장내 구급약품을 비치하여 안전사고 발생시 응급처치를 실시하도록 한다.</t>
    <phoneticPr fontId="2" type="noConversion"/>
  </si>
  <si>
    <t>현장대리인은 현장에 상주하여 현장관리에 만전을 기하도록 한다.</t>
    <phoneticPr fontId="2" type="noConversion"/>
  </si>
  <si>
    <t>기타 작업방법은 일반, 특별 시방서를 사업 착수전 반드시 숙지하여 작업을 실시토록 한다.</t>
    <phoneticPr fontId="10" type="noConversion"/>
  </si>
  <si>
    <t>왼쪽</t>
    <phoneticPr fontId="2" type="noConversion"/>
  </si>
  <si>
    <t xml:space="preserve">위치 및 면적 : </t>
    <phoneticPr fontId="10" type="noConversion"/>
  </si>
  <si>
    <t xml:space="preserve">작업종 : </t>
    <phoneticPr fontId="10" type="noConversion"/>
  </si>
  <si>
    <t>구분</t>
    <phoneticPr fontId="10" type="noConversion"/>
  </si>
  <si>
    <t>작업량(수량)</t>
    <phoneticPr fontId="10" type="noConversion"/>
  </si>
  <si>
    <t>단위품</t>
    <phoneticPr fontId="3" type="noConversion"/>
  </si>
  <si>
    <t>소요품</t>
    <phoneticPr fontId="10" type="noConversion"/>
  </si>
  <si>
    <t>단가</t>
    <phoneticPr fontId="10" type="noConversion"/>
  </si>
  <si>
    <t>할인
할증
(%)</t>
    <phoneticPr fontId="10" type="noConversion"/>
  </si>
  <si>
    <t>단위작업</t>
    <phoneticPr fontId="10" type="noConversion"/>
  </si>
  <si>
    <t>단위</t>
    <phoneticPr fontId="10" type="noConversion"/>
  </si>
  <si>
    <t>종류</t>
    <phoneticPr fontId="10" type="noConversion"/>
  </si>
  <si>
    <t>◎ 지상부제거</t>
    <phoneticPr fontId="10" type="noConversion"/>
  </si>
  <si>
    <t xml:space="preserve"> ㅇ직접노무비</t>
    <phoneticPr fontId="10" type="noConversion"/>
  </si>
  <si>
    <t xml:space="preserve">  - 덩굴걷기</t>
    <phoneticPr fontId="10" type="noConversion"/>
  </si>
  <si>
    <t>본/ha</t>
    <phoneticPr fontId="10" type="noConversion"/>
  </si>
  <si>
    <t>인/ha</t>
    <phoneticPr fontId="10" type="noConversion"/>
  </si>
  <si>
    <t>인</t>
    <phoneticPr fontId="10" type="noConversion"/>
  </si>
  <si>
    <t>보통인부</t>
    <phoneticPr fontId="10" type="noConversion"/>
  </si>
  <si>
    <t xml:space="preserve">  - 표시봉설치</t>
    <phoneticPr fontId="10" type="noConversion"/>
  </si>
  <si>
    <t xml:space="preserve"> ㅇ재료비(예취기)</t>
    <phoneticPr fontId="10" type="noConversion"/>
  </si>
  <si>
    <t xml:space="preserve">  - 연료</t>
    <phoneticPr fontId="10" type="noConversion"/>
  </si>
  <si>
    <t>ℓ/일, 대</t>
    <phoneticPr fontId="10" type="noConversion"/>
  </si>
  <si>
    <t>ℓ</t>
    <phoneticPr fontId="10" type="noConversion"/>
  </si>
  <si>
    <t>휘발유</t>
    <phoneticPr fontId="2" type="noConversion"/>
  </si>
  <si>
    <t xml:space="preserve">  - 잡품</t>
    <phoneticPr fontId="10" type="noConversion"/>
  </si>
  <si>
    <t>원</t>
    <phoneticPr fontId="10" type="noConversion"/>
  </si>
  <si>
    <t>주연료10%</t>
    <phoneticPr fontId="10" type="noConversion"/>
  </si>
  <si>
    <t xml:space="preserve"> ㅇ기계경비(예취기)</t>
    <phoneticPr fontId="10" type="noConversion"/>
  </si>
  <si>
    <t>대/ha</t>
    <phoneticPr fontId="10" type="noConversion"/>
  </si>
  <si>
    <t>1대1인</t>
    <phoneticPr fontId="10" type="noConversion"/>
  </si>
  <si>
    <t>35cc기준</t>
    <phoneticPr fontId="2" type="noConversion"/>
  </si>
  <si>
    <t xml:space="preserve">  - 약제주입기</t>
    <phoneticPr fontId="10" type="noConversion"/>
  </si>
  <si>
    <t xml:space="preserve"> ㅇ재료비(농약)</t>
    <phoneticPr fontId="10" type="noConversion"/>
  </si>
  <si>
    <t>㎖/본</t>
    <phoneticPr fontId="10" type="noConversion"/>
  </si>
  <si>
    <t>ℓ/ha</t>
    <phoneticPr fontId="10" type="noConversion"/>
  </si>
  <si>
    <t>농약/본</t>
    <phoneticPr fontId="2" type="noConversion"/>
  </si>
  <si>
    <t>주재료(병)</t>
    <phoneticPr fontId="10" type="noConversion"/>
  </si>
  <si>
    <t>◎ 뿌리제거</t>
    <phoneticPr fontId="10" type="noConversion"/>
  </si>
  <si>
    <t xml:space="preserve">  - 뿌리 근사미</t>
    <phoneticPr fontId="10" type="noConversion"/>
  </si>
  <si>
    <t>인/100본</t>
    <phoneticPr fontId="10" type="noConversion"/>
  </si>
  <si>
    <t xml:space="preserve">  - 뿌리 굴취</t>
    <phoneticPr fontId="10" type="noConversion"/>
  </si>
  <si>
    <t xml:space="preserve"> ㅇ재료비</t>
    <phoneticPr fontId="10" type="noConversion"/>
  </si>
  <si>
    <t xml:space="preserve">  - 표시봉</t>
    <phoneticPr fontId="10" type="noConversion"/>
  </si>
  <si>
    <t>개/ha</t>
    <phoneticPr fontId="10" type="noConversion"/>
  </si>
  <si>
    <t>개</t>
    <phoneticPr fontId="10" type="noConversion"/>
  </si>
  <si>
    <t>표시봉</t>
    <phoneticPr fontId="2" type="noConversion"/>
  </si>
  <si>
    <t>합계</t>
    <phoneticPr fontId="10" type="noConversion"/>
  </si>
  <si>
    <t>◎ 순원가</t>
    <phoneticPr fontId="10" type="noConversion"/>
  </si>
  <si>
    <t xml:space="preserve"> ㅇ노무비</t>
    <phoneticPr fontId="10" type="noConversion"/>
  </si>
  <si>
    <t xml:space="preserve">  - 직접노무비</t>
    <phoneticPr fontId="10" type="noConversion"/>
  </si>
  <si>
    <t xml:space="preserve"> ㅇ기계경비</t>
    <phoneticPr fontId="10" type="noConversion"/>
  </si>
  <si>
    <t>■ 참고사항(소반내 실시설계 표준지 조사결과의 평균을 적용)</t>
    <phoneticPr fontId="10" type="noConversion"/>
  </si>
  <si>
    <t xml:space="preserve"> ◇ 작업량 산정</t>
    <phoneticPr fontId="10" type="noConversion"/>
  </si>
  <si>
    <t>-</t>
    <phoneticPr fontId="10" type="noConversion"/>
  </si>
  <si>
    <t xml:space="preserve">ha당 덩굴본수 : </t>
    <phoneticPr fontId="3" type="noConversion"/>
  </si>
  <si>
    <t xml:space="preserve"> ◇  할인 할증율 산정</t>
    <phoneticPr fontId="10" type="noConversion"/>
  </si>
  <si>
    <t>할인·할증요소</t>
    <phoneticPr fontId="10" type="noConversion"/>
  </si>
  <si>
    <t>단   위   작   업(%)</t>
    <phoneticPr fontId="10" type="noConversion"/>
  </si>
  <si>
    <t>덩굴걷기</t>
    <phoneticPr fontId="2" type="noConversion"/>
  </si>
  <si>
    <t>약제주입기</t>
    <phoneticPr fontId="2" type="noConversion"/>
  </si>
  <si>
    <t>뿌리근사미</t>
    <phoneticPr fontId="2" type="noConversion"/>
  </si>
  <si>
    <t>뿌리 굴취</t>
    <phoneticPr fontId="2" type="noConversion"/>
  </si>
  <si>
    <t>전면적제거</t>
    <phoneticPr fontId="2" type="noConversion"/>
  </si>
  <si>
    <t>표 준 지  조 사 서</t>
    <phoneticPr fontId="10" type="noConversion"/>
  </si>
  <si>
    <t>입력창</t>
    <phoneticPr fontId="2" type="noConversion"/>
  </si>
  <si>
    <t>// 붉은색 수기로 입력 // 파란색은 잠금!!!</t>
    <phoneticPr fontId="2" type="noConversion"/>
  </si>
  <si>
    <t>드롭바</t>
    <phoneticPr fontId="2" type="noConversion"/>
  </si>
  <si>
    <t>◎ 조림내역 및 기본조사</t>
    <phoneticPr fontId="2" type="noConversion"/>
  </si>
  <si>
    <t>표준지면적</t>
    <phoneticPr fontId="2" type="noConversion"/>
  </si>
  <si>
    <t>작업종</t>
    <phoneticPr fontId="10" type="noConversion"/>
  </si>
  <si>
    <t>경사도</t>
    <phoneticPr fontId="10" type="noConversion"/>
  </si>
  <si>
    <t>덩굴피복도</t>
    <phoneticPr fontId="10" type="noConversion"/>
  </si>
  <si>
    <t>읍면</t>
    <phoneticPr fontId="2" type="noConversion"/>
  </si>
  <si>
    <t>리동</t>
    <phoneticPr fontId="2" type="noConversion"/>
  </si>
  <si>
    <t>지번</t>
    <phoneticPr fontId="2" type="noConversion"/>
  </si>
  <si>
    <t>소반면적(ha)</t>
    <phoneticPr fontId="2" type="noConversion"/>
  </si>
  <si>
    <t>작업종</t>
    <phoneticPr fontId="2" type="noConversion"/>
  </si>
  <si>
    <t>표준지수(개소)</t>
    <phoneticPr fontId="2" type="noConversion"/>
  </si>
  <si>
    <t>표준지면적(㎡)</t>
    <phoneticPr fontId="2" type="noConversion"/>
  </si>
  <si>
    <t>해발고(저)</t>
    <phoneticPr fontId="10" type="noConversion"/>
  </si>
  <si>
    <t>덩굴걷기</t>
    <phoneticPr fontId="10" type="noConversion"/>
  </si>
  <si>
    <t>1~5월</t>
    <phoneticPr fontId="10" type="noConversion"/>
  </si>
  <si>
    <t>장애물 없음</t>
    <phoneticPr fontId="10" type="noConversion"/>
  </si>
  <si>
    <t>완 (15˚ 이하)</t>
    <phoneticPr fontId="10" type="noConversion"/>
  </si>
  <si>
    <t>과밀(80%이상 피복)</t>
    <phoneticPr fontId="10" type="noConversion"/>
  </si>
  <si>
    <t>해발고(고)</t>
    <phoneticPr fontId="10" type="noConversion"/>
  </si>
  <si>
    <t>약제주입기</t>
    <phoneticPr fontId="10" type="noConversion"/>
  </si>
  <si>
    <t>10월~12월</t>
    <phoneticPr fontId="10" type="noConversion"/>
  </si>
  <si>
    <t>돌, 장애물 함량 10~30%</t>
    <phoneticPr fontId="10" type="noConversion"/>
  </si>
  <si>
    <t>중 (15˚ ~ 30˚)</t>
    <phoneticPr fontId="2" type="noConversion"/>
  </si>
  <si>
    <t>밀(60~80% 피복)</t>
    <phoneticPr fontId="10" type="noConversion"/>
  </si>
  <si>
    <t>묘목규격</t>
    <phoneticPr fontId="2" type="noConversion"/>
  </si>
  <si>
    <t>ha당조림본수</t>
    <phoneticPr fontId="2" type="noConversion"/>
  </si>
  <si>
    <t>집단화정도</t>
    <phoneticPr fontId="2" type="noConversion"/>
  </si>
  <si>
    <t>하층 장애물</t>
    <phoneticPr fontId="2" type="noConversion"/>
  </si>
  <si>
    <t>덩굴피복</t>
    <phoneticPr fontId="2" type="noConversion"/>
  </si>
  <si>
    <t>평균경사</t>
    <phoneticPr fontId="10" type="noConversion"/>
  </si>
  <si>
    <t>뿌리 근사미</t>
    <phoneticPr fontId="10" type="noConversion"/>
  </si>
  <si>
    <t>6월~9월</t>
    <phoneticPr fontId="10" type="noConversion"/>
  </si>
  <si>
    <t>돌, 장애물 함량 30% 이상</t>
    <phoneticPr fontId="10" type="noConversion"/>
  </si>
  <si>
    <t>급 (30˚ 초과)</t>
    <phoneticPr fontId="2" type="noConversion"/>
  </si>
  <si>
    <t>보통(40~60% 피복)</t>
    <phoneticPr fontId="10" type="noConversion"/>
  </si>
  <si>
    <t>장애물 없음</t>
  </si>
  <si>
    <t>보행 용이</t>
  </si>
  <si>
    <t>소(20~40% 피복)</t>
    <phoneticPr fontId="10" type="noConversion"/>
  </si>
  <si>
    <t>◎ 표준지조사</t>
    <phoneticPr fontId="2" type="noConversion"/>
  </si>
  <si>
    <t>과소(20%이하 피복)</t>
    <phoneticPr fontId="10" type="noConversion"/>
  </si>
  <si>
    <t>표준지번호</t>
    <phoneticPr fontId="2" type="noConversion"/>
  </si>
  <si>
    <t>표준지좌표
(X)</t>
    <phoneticPr fontId="2" type="noConversion"/>
  </si>
  <si>
    <t>표준지좌표
(Y)</t>
    <phoneticPr fontId="2" type="noConversion"/>
  </si>
  <si>
    <t>표준지면적
(㎡)</t>
    <phoneticPr fontId="2" type="noConversion"/>
  </si>
  <si>
    <t>본수조사 본수</t>
    <phoneticPr fontId="2" type="noConversion"/>
  </si>
  <si>
    <t>피복도조사 본수</t>
    <phoneticPr fontId="2" type="noConversion"/>
  </si>
  <si>
    <t>지     번</t>
    <phoneticPr fontId="2" type="noConversion"/>
  </si>
  <si>
    <t>지   적</t>
    <phoneticPr fontId="2" type="noConversion"/>
  </si>
  <si>
    <t>조림면적</t>
    <phoneticPr fontId="2" type="noConversion"/>
  </si>
  <si>
    <t>작업면적</t>
    <phoneticPr fontId="2" type="noConversion"/>
  </si>
  <si>
    <t>규격</t>
    <phoneticPr fontId="2" type="noConversion"/>
  </si>
  <si>
    <t>식재본수</t>
    <phoneticPr fontId="2" type="noConversion"/>
  </si>
  <si>
    <t>2회</t>
    <phoneticPr fontId="2" type="noConversion"/>
  </si>
  <si>
    <t>조사본수</t>
    <phoneticPr fontId="2" type="noConversion"/>
  </si>
  <si>
    <t>ha당</t>
    <phoneticPr fontId="2" type="noConversion"/>
  </si>
  <si>
    <t>평균</t>
    <phoneticPr fontId="2" type="noConversion"/>
  </si>
  <si>
    <t>집단화정도</t>
    <phoneticPr fontId="10" type="noConversion"/>
  </si>
  <si>
    <t>조림후경과년수</t>
    <phoneticPr fontId="10" type="noConversion"/>
  </si>
  <si>
    <t>할인할증</t>
    <phoneticPr fontId="2" type="noConversion"/>
  </si>
  <si>
    <t>합계</t>
    <phoneticPr fontId="2" type="noConversion"/>
  </si>
  <si>
    <t>개소당3ha이상</t>
    <phoneticPr fontId="10" type="noConversion"/>
  </si>
  <si>
    <t>보행 용이</t>
    <phoneticPr fontId="10" type="noConversion"/>
  </si>
  <si>
    <t xml:space="preserve">개소당1~3ha미만 </t>
    <phoneticPr fontId="2" type="noConversion"/>
  </si>
  <si>
    <t>2년차</t>
    <phoneticPr fontId="10" type="noConversion"/>
  </si>
  <si>
    <t>보행 약간 어려움</t>
    <phoneticPr fontId="10" type="noConversion"/>
  </si>
  <si>
    <t>개소당1ha미만</t>
    <phoneticPr fontId="2" type="noConversion"/>
  </si>
  <si>
    <t>3년차 이상</t>
    <phoneticPr fontId="2" type="noConversion"/>
  </si>
  <si>
    <t>보행 곤란</t>
    <phoneticPr fontId="10" type="noConversion"/>
  </si>
  <si>
    <t>생육상태</t>
    <phoneticPr fontId="2" type="noConversion"/>
  </si>
  <si>
    <t>덩굴분포</t>
    <phoneticPr fontId="2" type="noConversion"/>
  </si>
  <si>
    <t>특이사항</t>
    <phoneticPr fontId="2" type="noConversion"/>
  </si>
  <si>
    <t>기타 2</t>
    <phoneticPr fontId="2" type="noConversion"/>
  </si>
  <si>
    <t>기타 3</t>
    <phoneticPr fontId="2" type="noConversion"/>
  </si>
  <si>
    <t>피복도</t>
    <phoneticPr fontId="2" type="noConversion"/>
  </si>
  <si>
    <t>본수</t>
    <phoneticPr fontId="2" type="noConversion"/>
  </si>
  <si>
    <t>할증</t>
    <phoneticPr fontId="2" type="noConversion"/>
  </si>
  <si>
    <t>80% 이상</t>
    <phoneticPr fontId="2" type="noConversion"/>
  </si>
  <si>
    <t>60-80%</t>
    <phoneticPr fontId="2" type="noConversion"/>
  </si>
  <si>
    <t>40-60%</t>
    <phoneticPr fontId="2" type="noConversion"/>
  </si>
  <si>
    <t>20~40%</t>
    <phoneticPr fontId="2" type="noConversion"/>
  </si>
  <si>
    <t>20%이하</t>
    <phoneticPr fontId="2" type="noConversion"/>
  </si>
  <si>
    <t>덩굴제거(뿌리굴취)</t>
    <phoneticPr fontId="2" type="noConversion"/>
  </si>
  <si>
    <t xml:space="preserve">풀베기사업은 지속가능한 산림자원관리지침 제Ⅳ장 숲가꾸기 표준지의 조사·관리 규정에서 제시한 사업대상지 면적의 1%이상으로 </t>
    <phoneticPr fontId="3" type="noConversion"/>
  </si>
  <si>
    <t>표준지를 배치하였으며 표준지는 중앙부에 지상부 1m 이상의 막대를 세우고 반지름 8m 크기의 원형으로 구획하여 가능한 지형에 맞추어</t>
    <phoneticPr fontId="2" type="noConversion"/>
  </si>
  <si>
    <t>산록부와 산복부에 고르게 배치하였으며 표준지의 간격은 임지의 상태에 따라 조정하였다.</t>
    <phoneticPr fontId="2" type="noConversion"/>
  </si>
  <si>
    <t>필요항목만 출력</t>
    <phoneticPr fontId="2" type="noConversion"/>
  </si>
  <si>
    <t>1.</t>
    <phoneticPr fontId="10" type="noConversion"/>
  </si>
  <si>
    <t>경계확인</t>
    <phoneticPr fontId="10" type="noConversion"/>
  </si>
  <si>
    <t>1)</t>
    <phoneticPr fontId="10" type="noConversion"/>
  </si>
  <si>
    <t xml:space="preserve">작업 실행전 현장을 답사하여 작업지의 경계를 확인한 후 작업에 임하도록하며 설계도서와 비교하여 불일치되는 일이 발생할 경우 감독관 및 감리에게 </t>
    <phoneticPr fontId="10" type="noConversion"/>
  </si>
  <si>
    <t>보고하고 지시에 따르도록 한다.</t>
    <phoneticPr fontId="10" type="noConversion"/>
  </si>
  <si>
    <t>2.</t>
    <phoneticPr fontId="10" type="noConversion"/>
  </si>
  <si>
    <t>풀베기 작업방법</t>
    <phoneticPr fontId="10" type="noConversion"/>
  </si>
  <si>
    <t>1)</t>
    <phoneticPr fontId="10" type="noConversion"/>
  </si>
  <si>
    <t>둘레베기는 조림목을 중심으로 반경 50cm 이내에 있는 모든식생을 제거하는 방법으로서 예취기를 사용하지 않고 낫으로 작업을 실행한다.</t>
    <phoneticPr fontId="3" type="noConversion"/>
  </si>
  <si>
    <t>2)</t>
    <phoneticPr fontId="2" type="noConversion"/>
  </si>
  <si>
    <t>둘레베기의 식생제거 작업시 낫으로 최대한 낮은 지점의 식생까지 모두 제거하도록 한다.</t>
    <phoneticPr fontId="3" type="noConversion"/>
  </si>
  <si>
    <t>줄베기는 묘목찾기 실행 후 식재열을 따라 폭1m 내의 모든식생을 예취기로 제거하는 방법이다.</t>
    <phoneticPr fontId="2" type="noConversion"/>
  </si>
  <si>
    <t>묘목찾기는 예취기작업으로 인한 묘목의 피해를 방지하기 위하여 묘목주변 반경 20cm이내의 식생을 낫으로 제거하는 작업이다.</t>
    <phoneticPr fontId="10" type="noConversion"/>
  </si>
  <si>
    <t>줄베기의 예취기 작업전 반드시 묘목찾기 작업을 먼저 실행하고 그다음 예취기 작업을 실행하도록 한다.</t>
    <phoneticPr fontId="10" type="noConversion"/>
  </si>
  <si>
    <t>모두베기는 묘목찾기 실행 후 작업지에 남아있는 모든 식생을 예취기로 제거하는 방법이다.</t>
    <phoneticPr fontId="10" type="noConversion"/>
  </si>
  <si>
    <t>12)</t>
    <phoneticPr fontId="10" type="noConversion"/>
  </si>
  <si>
    <t>둘레베기 작업시에는 낫으로 작업하여야 하며 예취기의 사용은 금한다.</t>
    <phoneticPr fontId="10" type="noConversion"/>
  </si>
  <si>
    <t>5)</t>
    <phoneticPr fontId="2" type="noConversion"/>
  </si>
  <si>
    <t>어린나무의 가지치기와 수형교정은 가급적 전정 가위로 실행하고 수고의 50% 내외의 높이까지 가지제거</t>
    <phoneticPr fontId="10" type="noConversion"/>
  </si>
  <si>
    <t>6)</t>
    <phoneticPr fontId="2" type="noConversion"/>
  </si>
  <si>
    <t>솎아베기 작업 대상목에 대한 가지치기는 톱으로 실행하고 최종수확 대상목을 중심으로 가지치기를 50 ~ 60% 내외의 높이까지 가지제거</t>
    <phoneticPr fontId="10" type="noConversion"/>
  </si>
  <si>
    <t>7)</t>
    <phoneticPr fontId="2" type="noConversion"/>
  </si>
  <si>
    <t>침엽수는 절단면이 줄기와 평행하게 되도록 가지를 제거</t>
    <phoneticPr fontId="10" type="noConversion"/>
  </si>
  <si>
    <t>덩굴제거 작업방법</t>
    <phoneticPr fontId="2" type="noConversion"/>
  </si>
  <si>
    <t>1) 공통적용</t>
    <phoneticPr fontId="2" type="noConversion"/>
  </si>
  <si>
    <t>가.</t>
    <phoneticPr fontId="2" type="noConversion"/>
  </si>
  <si>
    <t>적용대상은 칡덩굴을 포함한 임목생장에 지장을 주는 모든 덩굴</t>
    <phoneticPr fontId="2" type="noConversion"/>
  </si>
  <si>
    <t>나.</t>
    <phoneticPr fontId="2" type="noConversion"/>
  </si>
  <si>
    <t>칡덩굴 수량은 주두부 직경 1cm 이상 기준</t>
    <phoneticPr fontId="2" type="noConversion"/>
  </si>
  <si>
    <t>다.</t>
    <phoneticPr fontId="2" type="noConversion"/>
  </si>
  <si>
    <t>주두부 직경 1cm 미만과 세근은 필요한 경우 별도 처리</t>
    <phoneticPr fontId="2" type="noConversion"/>
  </si>
  <si>
    <t>라.</t>
    <phoneticPr fontId="2" type="noConversion"/>
  </si>
  <si>
    <t>뿌리제거 작업순서 : 지상부 덩굴 제거 → 주두부 찾기 → 구덩이 파기 → 주두부 절단 → 고살 처리</t>
    <phoneticPr fontId="2" type="noConversion"/>
  </si>
  <si>
    <t>2) 지상부 제거</t>
    <phoneticPr fontId="2" type="noConversion"/>
  </si>
  <si>
    <t>1) 덩굴걷기</t>
    <phoneticPr fontId="2" type="noConversion"/>
  </si>
  <si>
    <t>① 지상부에 있는 덩굴을 모두 제거하는 작업, 나무를 타고 올라가는 칡덩굴의 경우, 주두부와 밀착하여 1차로 덩굴을 자르고 나무를 타고 올라간 덩굴은 가슴높이에서 2차로 자르거나 제거하여야 한다.</t>
    <phoneticPr fontId="2" type="noConversion"/>
  </si>
  <si>
    <t>2) 약제도포기 사용 약제처리</t>
    <phoneticPr fontId="2" type="noConversion"/>
  </si>
  <si>
    <t>① 사용약제 : 반벨[디캄바액제]</t>
    <phoneticPr fontId="2" type="noConversion"/>
  </si>
  <si>
    <t>② 처리시기 : 연중 처리 가능하나 생장 휴기지인 11월~4월 최적, 장마철이나 우천시, 기온 30℃ 이상시 약제처리 불가</t>
    <phoneticPr fontId="2" type="noConversion"/>
  </si>
  <si>
    <t>③ 처리위치 : 주두부에서 20cm 이내의 모든 줄기에 환상 도포[칠]</t>
    <phoneticPr fontId="2" type="noConversion"/>
  </si>
  <si>
    <t>④ 도포길이 : 칡 줄기 직경의 3배 길이만큼 도포</t>
    <phoneticPr fontId="2" type="noConversion"/>
  </si>
  <si>
    <t>2) 약제주입기 사용 약제처리</t>
    <phoneticPr fontId="2" type="noConversion"/>
  </si>
  <si>
    <t>① 지상부 덩굴을 걷어내지 않은 상태로 작업.</t>
    <phoneticPr fontId="2" type="noConversion"/>
  </si>
  <si>
    <t>② 칡의 주두부나 줄기에 주입기의 침을 돌리면서 삽입한 후 방아쇠를 당겨 주입</t>
    <phoneticPr fontId="2" type="noConversion"/>
  </si>
  <si>
    <t>③ 칡 줄기의 지름이 2㎝ 이상인 경우에는 줄기에 처리, 2㎝ 미만인 경우는 주두부(主頭部) 중심에 처리</t>
    <phoneticPr fontId="2" type="noConversion"/>
  </si>
  <si>
    <t>④ 디캄바액제는 원액 그대로 사용하며 지름이 2㎝일 경우에는 0.2㎖, 5㎝일 경우에는 0.5㎖를 주입, 주두부에서 나온 줄기가 1개 이상일 때는 가장 굵은 줄기 한 곳에만 처리</t>
    <phoneticPr fontId="2" type="noConversion"/>
  </si>
  <si>
    <t>⑤ 글리포세이트액제는 원액을 칡 주두부 살아있는 조직에 1본당 1~2회 주사, 1회 주입 약량은 덩굴의 크기에 따라 차이가 있으나 대개 1본당 글리포세이트액제 원액 0.3∼1.0㎖ 정도를 주사한다.</t>
    <phoneticPr fontId="2" type="noConversion"/>
  </si>
  <si>
    <t>4) 면봉사용</t>
    <phoneticPr fontId="2" type="noConversion"/>
  </si>
  <si>
    <t>① 지상부 덩굴을 걷어내지 않은 상태로 작업</t>
    <phoneticPr fontId="2" type="noConversion"/>
  </si>
  <si>
    <t>② 면봉을 이용하여 주두부의 살아있는 조직 내부로 약액을 주입</t>
    <phoneticPr fontId="2" type="noConversion"/>
  </si>
  <si>
    <t>③ 칡의 포기 부분은 부패되어 있는 부위가 많이 있는데 부패된 부위를 피하여 반드시 살아있는 조직에 구멍을 뚫고 약액에 침적된 면봉을 꽂는다.</t>
    <phoneticPr fontId="2" type="noConversion"/>
  </si>
  <si>
    <t xml:space="preserve">④ 면봉사용 시 약제원액에 15분 이상 침적시켜 제거대상 덩굴에 송곳으로  1본당 2개 정도 구멍을 뚫고 각각 1개씩 꽂음 </t>
    <phoneticPr fontId="2" type="noConversion"/>
  </si>
  <si>
    <t>⑤ 약제 처리 후 1주가 경과되어도 잎이 변색되지 않을 경우, 재처리한다.</t>
    <phoneticPr fontId="2" type="noConversion"/>
  </si>
  <si>
    <t>⑥ 약제 처리 후 4주가 되면 지상부가 완전히 고사하고 뿌리가 부패되기 시작한다.</t>
    <phoneticPr fontId="2" type="noConversion"/>
  </si>
  <si>
    <t xml:space="preserve">⑦ 면봉처리 약제는 본당 1.5㎖ 처리한다.  </t>
    <phoneticPr fontId="2" type="noConversion"/>
  </si>
  <si>
    <t>5) 약제살포</t>
    <phoneticPr fontId="2" type="noConversion"/>
  </si>
  <si>
    <t>① 사용약제 : 근사미[글라신액제]</t>
    <phoneticPr fontId="2" type="noConversion"/>
  </si>
  <si>
    <t>② 처리시기 : 9월 중순[북부] ~ 10월 하순[남부], 서리가 내리기 전 살포</t>
    <phoneticPr fontId="2" type="noConversion"/>
  </si>
  <si>
    <t>③ 작업방법 : 배부식분무기를 이용하여 덩굴의 잎이나 줄기에 전면 살포[임목에 직접 닫지 않도록 배부식분무기 사용]</t>
    <phoneticPr fontId="2" type="noConversion"/>
  </si>
  <si>
    <t>3). 뿌리제거</t>
    <phoneticPr fontId="2" type="noConversion"/>
  </si>
  <si>
    <t>① 뿌리제거의 작업범위는 지상부 덩굴을 인력으로 걷기, 주두부 찾기, 세근처리, 구덩이파기, 주근 자르기, 뿌리처리, 표시봉 설치와 뒷정리를 포함한다.</t>
    <phoneticPr fontId="2" type="noConversion"/>
  </si>
  <si>
    <t>② 뿌리제거는 보통인부 1인 1조로 작업한다.</t>
    <phoneticPr fontId="2" type="noConversion"/>
  </si>
  <si>
    <t>③ (주두부 찾기) 손으로 칡덩굴을 잡아당겨 주두부를 찾는다. 줄기 마디에서 발생한 세근은 손으로 뽑거나 도구를 이용하여 제거한다. 주두부에서 낫으로 덩굴의 줄기를 자른다.</t>
    <phoneticPr fontId="2" type="noConversion"/>
  </si>
  <si>
    <t>④ 인력 또는 기계를 이용하여 직경 2㎝ 이상의 뿌리를 굴취 한다. 굴취가 곤란한 경우, 주두부로부터 지하부 20㎝이상 떨어진 지점을 손톱으로 자르면 굴취로 본다.</t>
    <phoneticPr fontId="2" type="noConversion"/>
  </si>
  <si>
    <t xml:space="preserve">⑤ 직경 2㎝ 미만의 뿌리는 손으로 뽑거나 주두부 아래 5㎝ 이상 떨어진 지하부를 절단한다. </t>
    <phoneticPr fontId="2" type="noConversion"/>
  </si>
  <si>
    <t>⑥ 뿌리 굴취가 완료되면 구덩이는 되메우기를 실시한다.</t>
    <phoneticPr fontId="2" type="noConversion"/>
  </si>
  <si>
    <t>⑦ 뽑거나 자른 뿌리와 주두부는 구덩이 위에 놓아 작업결과를 확인할 수 있도록 한다.</t>
    <phoneticPr fontId="2" type="noConversion"/>
  </si>
  <si>
    <t>칡덩굴의 생장 단계별 형태적 구조</t>
  </si>
  <si>
    <t xml:space="preserve">주두부 절단 부위 </t>
  </si>
  <si>
    <t>2) 면봉처리</t>
    <phoneticPr fontId="2" type="noConversion"/>
  </si>
  <si>
    <t xml:space="preserve">① 뿌리에 면봉처리는 직경 2㎝의 뿌리만 실시한다. 직경 2㎝ 미만의 뿌리는 손으로 뽑거나 주두부 아래 5㎝ 이상 떨어진 지하부를 절단한다. </t>
    <phoneticPr fontId="2" type="noConversion"/>
  </si>
  <si>
    <t>② 칡뿌리에 꽂을 면봉은 작업 전에 다음과 같이 준비한다.</t>
    <phoneticPr fontId="2" type="noConversion"/>
  </si>
  <si>
    <t>- 면봉은 자르지 말고 통째로 글리포세이트 원액에 한쪽만 침적시킨다.</t>
    <phoneticPr fontId="2" type="noConversion"/>
  </si>
  <si>
    <t>- 글리포세이트 원액에 침적시간은 15분 이상으로 한다.</t>
    <phoneticPr fontId="2" type="noConversion"/>
  </si>
  <si>
    <t>③ 글리포세이트 침적 면봉처리는 다음과 같이 실시한다.</t>
    <phoneticPr fontId="2" type="noConversion"/>
  </si>
  <si>
    <t>- 뿌리 직경 2㎝에 면봉 2개를 꽂으며, 직경 1㎝ 증가마다 면봉 1개를 추가할 수 있도록 칡뿌리에 송곳으로 구멍을 뚫는다.</t>
    <phoneticPr fontId="2" type="noConversion"/>
  </si>
  <si>
    <t>- 면봉을 꽂을 구멍은 약액이 뿌리에 충분히 흡수될 수 있도록 뿌리와 직각 또는 사선방향으로 뚫는다.</t>
    <phoneticPr fontId="2" type="noConversion"/>
  </si>
  <si>
    <t>- 구멍의 넓이는 면봉을 삽입할 수 있는 적당한 크기로 한다.</t>
    <phoneticPr fontId="2" type="noConversion"/>
  </si>
  <si>
    <t>3) 뿌리굴취</t>
    <phoneticPr fontId="2" type="noConversion"/>
  </si>
  <si>
    <t>① 인력 또는 기계를 이용하여 직경 2㎝ 이상의 뿌리를 굴취 한다. 굴취가 곤란한 경우, 주두부로부터 지하부 20㎝이상 떨어진 지점을 손톱으로 자르면 굴취로 본다.</t>
    <phoneticPr fontId="2" type="noConversion"/>
  </si>
  <si>
    <t xml:space="preserve">② 직경 2㎝ 미만의 뿌리는 손으로 뽑거나 주두부 아래 5㎝ 이상 떨어진 지하부를 절단한다. </t>
    <phoneticPr fontId="2" type="noConversion"/>
  </si>
  <si>
    <t>③ 뿌리 굴취가 완료되면 구덩이는 되메우기를 실시한다.</t>
    <phoneticPr fontId="2" type="noConversion"/>
  </si>
  <si>
    <t>④ 뽑거나 자른 뿌리와 주두부는 구덩이 위에 놓아 작업결과를 확인할 수 있도록 한다.</t>
    <phoneticPr fontId="2" type="noConversion"/>
  </si>
  <si>
    <t>3.</t>
    <phoneticPr fontId="10" type="noConversion"/>
  </si>
  <si>
    <t xml:space="preserve">작업 시 유의사항 </t>
    <phoneticPr fontId="10" type="noConversion"/>
  </si>
  <si>
    <t>1)</t>
    <phoneticPr fontId="10" type="noConversion"/>
  </si>
  <si>
    <t>산지 소득작물(송이, 두릅, 산나물류, 약초류, 과수나무류 등)이 있을 경우 반드시 사전 협의 후 작업에 임하여 민원 발생을 사전에 예방한다</t>
    <phoneticPr fontId="10" type="noConversion"/>
  </si>
  <si>
    <t>도로와 인접한 절개지 및 하천 상단부 주위 작업 시 안전에 유의하여 작업을 실시하고, 도로주변 및 하천에 낙하물의 유입에 유의하여 작업을 실시한다.</t>
    <phoneticPr fontId="10" type="noConversion"/>
  </si>
  <si>
    <t>3)</t>
    <phoneticPr fontId="2" type="noConversion"/>
  </si>
  <si>
    <t>암벽지 및 쇄석지, 석력지 주위 작업 시에는 암석의 전도 등 안전에 유의하여 작업을 실시토록 한다.</t>
    <phoneticPr fontId="10" type="noConversion"/>
  </si>
  <si>
    <t>4)</t>
    <phoneticPr fontId="2" type="noConversion"/>
  </si>
  <si>
    <t xml:space="preserve">예취기 작업 중 장거리 이동시에는 반드시 예취기의 시동을 끈 후 이동하여야 한다. </t>
    <phoneticPr fontId="10" type="noConversion"/>
  </si>
  <si>
    <t>안전장구(안전모, 안전화, 안전복, 귀마개, 안면보호망 등)의 착용을 생활화하여야 한다.</t>
    <phoneticPr fontId="10" type="noConversion"/>
  </si>
  <si>
    <t>6)</t>
    <phoneticPr fontId="2" type="noConversion"/>
  </si>
  <si>
    <t>안전장구 미착용 시 2005년 6월 1일부터 즉시 과태료가 부과됨을 유의 요 (근로감독관)</t>
    <phoneticPr fontId="10" type="noConversion"/>
  </si>
  <si>
    <t>7)</t>
    <phoneticPr fontId="2" type="noConversion"/>
  </si>
  <si>
    <t>현장대리인은 매 작업 착수 전 안전교육을 실시하여 안전사고를 미연에 방지한다.</t>
    <phoneticPr fontId="10" type="noConversion"/>
  </si>
  <si>
    <t>8)</t>
    <phoneticPr fontId="2" type="noConversion"/>
  </si>
  <si>
    <t xml:space="preserve"> 작업시 뱀 및 벌 등으로부터 물리거나 쏘이지 않도록 유의하여 작업하도록 하며 현장내 구급약품을 비치하여 안전사고 발생시 응급처치를 실시하도록 한다.</t>
    <phoneticPr fontId="10" type="noConversion"/>
  </si>
  <si>
    <t>9)</t>
    <phoneticPr fontId="2" type="noConversion"/>
  </si>
  <si>
    <t xml:space="preserve"> 안전사고 발생시 안전관리계획서내 사고발생시 처리계획 및 절차에 따라 조치토록 한다.</t>
    <phoneticPr fontId="10" type="noConversion"/>
  </si>
  <si>
    <t>10)</t>
    <phoneticPr fontId="2" type="noConversion"/>
  </si>
  <si>
    <t xml:space="preserve"> 본 사업은 햇볕에 많이 노출되는 작업으로 작업장내 물과 그늘을 갖추고 작업자의 휴식을 의무화토록 한다.</t>
    <phoneticPr fontId="10" type="noConversion"/>
  </si>
  <si>
    <t>11)</t>
    <phoneticPr fontId="2" type="noConversion"/>
  </si>
  <si>
    <t xml:space="preserve"> 여름철 폭염 등으로 작업시간의 탄력적 운영으로 작업원들의 안전사고를 미연에 방지토록 한다.</t>
    <phoneticPr fontId="10" type="noConversion"/>
  </si>
  <si>
    <t>12)</t>
    <phoneticPr fontId="2" type="noConversion"/>
  </si>
  <si>
    <t xml:space="preserve">현장대리인은 작업단의 작업착수 전 당일의 안전사고 방지를 위한 교육을 실시하고 있는지 확인하고 일지에 교육내용을 기록후 유지한다. </t>
    <phoneticPr fontId="10" type="noConversion"/>
  </si>
  <si>
    <t>13)</t>
    <phoneticPr fontId="2" type="noConversion"/>
  </si>
  <si>
    <t>현장대리인은 산불과 관련하여 지속적인 교육을 실시하며 산불발생 방지를 위하여 노력하여야 한다.</t>
    <phoneticPr fontId="10" type="noConversion"/>
  </si>
  <si>
    <t>14)</t>
    <phoneticPr fontId="2" type="noConversion"/>
  </si>
  <si>
    <t>현장대리인는 "숲가꾸기 설계·감리 및 사업시행지침"에서 정한 자격자로서 현장에 상주하여야 한다.</t>
    <phoneticPr fontId="10" type="noConversion"/>
  </si>
  <si>
    <t>특 별  시 방 서 - 풀 베 기</t>
    <phoneticPr fontId="10" type="noConversion"/>
  </si>
  <si>
    <t>특 별  시 방 서 - 덩 굴 제 거</t>
    <phoneticPr fontId="10" type="noConversion"/>
  </si>
  <si>
    <t>3. 작업량</t>
    <phoneticPr fontId="3" type="noConversion"/>
  </si>
  <si>
    <t xml:space="preserve">3. 작업량 </t>
    <phoneticPr fontId="3" type="noConversion"/>
  </si>
  <si>
    <t>인등로에서 이어진 임도를 이용하면 접근이 용이하다.</t>
    <phoneticPr fontId="2" type="noConversion"/>
  </si>
  <si>
    <t>중원대로에서 마을길을 이용하여 임지 하단 농경지까지 접근이 가능하다.</t>
    <phoneticPr fontId="2" type="noConversion"/>
  </si>
  <si>
    <t>중원대로에서 이어진 탑골1길을 이용하여 개설된 사유임도를 이용하여 접근이 가능하다.</t>
    <phoneticPr fontId="2" type="noConversion"/>
  </si>
  <si>
    <t>논동옥성길에서 연결된 과거 과수원 진입로를 이용하여 접근이 가능하다.</t>
    <phoneticPr fontId="2" type="noConversion"/>
  </si>
  <si>
    <t>사 업 종</t>
    <phoneticPr fontId="3" type="noConversion"/>
  </si>
  <si>
    <t>숲 가
꾸 기</t>
    <phoneticPr fontId="3" type="noConversion"/>
  </si>
  <si>
    <t>1)</t>
    <phoneticPr fontId="2" type="noConversion"/>
  </si>
  <si>
    <t>3)</t>
    <phoneticPr fontId="2" type="noConversion"/>
  </si>
  <si>
    <t>모두베기의 예취기 작업 전 반드시 묘목찾기가 적용된 대상지는 작업을 먼저 실행하고 예취기 작업을 실행하도록 한다.</t>
    <phoneticPr fontId="10" type="noConversion"/>
  </si>
  <si>
    <t>소반의 덩굴 분포는 전면적에 고르게 분포하고 있다.</t>
    <phoneticPr fontId="2" type="noConversion"/>
  </si>
  <si>
    <t>소반 하단 농경지가 존재하여 접근이 용이하다.</t>
    <phoneticPr fontId="2" type="noConversion"/>
  </si>
  <si>
    <t>해당 임소반은 과거 조림이력이 있는 조림실패지로서 덩굴류에 의한 피해가 심각하며, 2022년 불량림정리 후 조림을 실시하였다.</t>
    <phoneticPr fontId="2" type="noConversion"/>
  </si>
  <si>
    <t>덩굴제거 ha당 단가산출서</t>
    <phoneticPr fontId="2" type="noConversion"/>
  </si>
  <si>
    <t>작업기간 산출</t>
    <phoneticPr fontId="2" type="noConversion"/>
  </si>
  <si>
    <t>【 작업기간산출기초자료 】</t>
  </si>
  <si>
    <t>임반</t>
  </si>
  <si>
    <t>소반</t>
  </si>
  <si>
    <t>작업종</t>
  </si>
  <si>
    <t>ha당 소요인력</t>
  </si>
  <si>
    <t>총소요인력</t>
  </si>
  <si>
    <t>계</t>
  </si>
  <si>
    <t/>
  </si>
  <si>
    <t xml:space="preserve">   □ 총 소요인원 :</t>
  </si>
  <si>
    <t>일</t>
    <phoneticPr fontId="2" type="noConversion"/>
  </si>
  <si>
    <t>【 작업기간결정 】</t>
  </si>
  <si>
    <t>산출 : 총소요인원 ÷ 공사기간 = 일당 평균 소요인원</t>
    <phoneticPr fontId="2" type="noConversion"/>
  </si>
  <si>
    <t>□ 일당 평균 소요인원 :</t>
    <phoneticPr fontId="2" type="noConversion"/>
  </si>
  <si>
    <t>명</t>
    <phoneticPr fontId="2" type="noConversion"/>
  </si>
  <si>
    <t xml:space="preserve">작업기간조정사유 및 기간 : </t>
  </si>
  <si>
    <t>작업기간
(일)</t>
  </si>
  <si>
    <t>작업일수</t>
  </si>
  <si>
    <t>÷</t>
  </si>
  <si>
    <t>) + 【{(</t>
  </si>
  <si>
    <t>) ÷</t>
  </si>
  <si>
    <t xml:space="preserve">} x </t>
  </si>
  <si>
    <t>】</t>
  </si>
  <si>
    <t>9</t>
  </si>
  <si>
    <t>일</t>
  </si>
  <si>
    <t>인</t>
    <phoneticPr fontId="2" type="noConversion"/>
  </si>
  <si>
    <t>사업면적
(ha)</t>
    <phoneticPr fontId="2" type="noConversion"/>
  </si>
  <si>
    <t>2. 표준지배치도</t>
    <phoneticPr fontId="2" type="noConversion"/>
  </si>
  <si>
    <t>3. 작업지시도</t>
    <phoneticPr fontId="2" type="noConversion"/>
  </si>
  <si>
    <t>소  유  자</t>
    <phoneticPr fontId="3" type="noConversion"/>
  </si>
  <si>
    <t>예  정  공  정  표</t>
    <phoneticPr fontId="3" type="noConversion"/>
  </si>
  <si>
    <t>공사기간 :</t>
    <phoneticPr fontId="10" type="noConversion"/>
  </si>
  <si>
    <t>사   업   기   간</t>
    <phoneticPr fontId="10" type="noConversion"/>
  </si>
  <si>
    <t>비   고</t>
    <phoneticPr fontId="10" type="noConversion"/>
  </si>
  <si>
    <t>사   업   준   비</t>
    <phoneticPr fontId="3" type="noConversion"/>
  </si>
  <si>
    <t>1회 풀베기 완료 30일 후
2회 풀베기 사업 시행</t>
    <phoneticPr fontId="2" type="noConversion"/>
  </si>
  <si>
    <t>조 림 지 풀 베 기</t>
    <phoneticPr fontId="3" type="noConversion"/>
  </si>
  <si>
    <t>보 완  및  정 리</t>
    <phoneticPr fontId="3" type="noConversion"/>
  </si>
  <si>
    <t>□ 실 작업기간 :</t>
    <phoneticPr fontId="2" type="noConversion"/>
  </si>
  <si>
    <t>줄베기</t>
    <phoneticPr fontId="2" type="noConversion"/>
  </si>
  <si>
    <t>둘레베기</t>
    <phoneticPr fontId="2" type="noConversion"/>
  </si>
  <si>
    <t>조림 후 경과년수 및 현장여건을 고려하여 상기 작업종 중 현장에 적정한 작업종을 적용하였다.</t>
    <phoneticPr fontId="3" type="noConversion"/>
  </si>
  <si>
    <t>현장대리인은 매일 안전교육을 실시하고 교육자의 명단과 근거사진을 촬영하여 비치하여 둔다.</t>
    <phoneticPr fontId="3" type="noConversion"/>
  </si>
  <si>
    <t>1. 작업자 기준</t>
    <phoneticPr fontId="3" type="noConversion"/>
  </si>
  <si>
    <t>현장대리인 및 작업원 등</t>
    <phoneticPr fontId="3" type="noConversion"/>
  </si>
  <si>
    <t xml:space="preserve">현장대리인은 시행령 제10조 제1항 [별표3]의 자격을 갖추고 사업시행자에 소속된 기술자 중에 다음 각 호의 어느 하나의 해당하는 자를 선임하여 </t>
    <phoneticPr fontId="3" type="noConversion"/>
  </si>
  <si>
    <t>이를 발주자에게 보고하여야 한다.</t>
    <phoneticPr fontId="2" type="noConversion"/>
  </si>
  <si>
    <t xml:space="preserve">기술초급 이상 산림경영기술자 </t>
    <phoneticPr fontId="3" type="noConversion"/>
  </si>
  <si>
    <t>해당 업무 실무경력이 2년 이상인 기능2급 이상 산림경영기술자(국유림만 해당한다)</t>
    <phoneticPr fontId="3" type="noConversion"/>
  </si>
  <si>
    <t xml:space="preserve">다. </t>
    <phoneticPr fontId="2" type="noConversion"/>
  </si>
  <si>
    <t>사업시행자는 다음 각 호의 기준에 따라 현장대리인을 당해 사업의 착수와 동시에 배치하여야 한다.</t>
    <phoneticPr fontId="2" type="noConversion"/>
  </si>
  <si>
    <t>600ha 이하 사업장 : 현장대리인 1인 이상</t>
    <phoneticPr fontId="2" type="noConversion"/>
  </si>
  <si>
    <t>600ha 초과 사업장 : 현장대리인 2인 이상</t>
    <phoneticPr fontId="2" type="noConversion"/>
  </si>
  <si>
    <t xml:space="preserve">다.의 기준에도 불구하고 사업시행자는 사업의 품질 및 안전에 지장이 없고 전체 사업장의 규모가 600ha를 초과하지 않는 범위 내에서 다음 각 호의 </t>
    <phoneticPr fontId="2" type="noConversion"/>
  </si>
  <si>
    <t>어느 하나에 해당하는 경우 발주자의 승낙을 받아 3개이내의 사업장을 통합하여 1인의 현장대리인을 배치할 수 있다.</t>
    <phoneticPr fontId="2" type="noConversion"/>
  </si>
  <si>
    <r>
      <t xml:space="preserve">사업장이 동일 특별시 </t>
    </r>
    <r>
      <rPr>
        <sz val="10"/>
        <color theme="1"/>
        <rFont val="맑은 고딕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 xml:space="preserve"> 광역시에 위치하는 경우 </t>
    </r>
    <phoneticPr fontId="2" type="noConversion"/>
  </si>
  <si>
    <r>
      <t xml:space="preserve">사업장이 동일 시 </t>
    </r>
    <r>
      <rPr>
        <sz val="10"/>
        <color theme="1"/>
        <rFont val="맑은 고딕"/>
        <family val="3"/>
        <charset val="129"/>
      </rPr>
      <t>· 군에 위치하는경우</t>
    </r>
    <phoneticPr fontId="2" type="noConversion"/>
  </si>
  <si>
    <t>③</t>
    <phoneticPr fontId="2" type="noConversion"/>
  </si>
  <si>
    <t>사업장이 제주특별자치도에 위치하는 경우</t>
    <phoneticPr fontId="2" type="noConversion"/>
  </si>
  <si>
    <t>현장대리인이 부득이 사업장을 이탈하고자 하는 경우 별지 제21호 서식에 따라 감리원 또는 감독자의 승인을 받아야 하며, 라.에 따라 1인의 현장 대리인이</t>
    <phoneticPr fontId="2" type="noConversion"/>
  </si>
  <si>
    <t>복수의 사업장에 배치된 경우 현장대리인은 사업장간 이동시 안전사고 등 사업 현장관리에 필요한 조치를 취하여야 한다.</t>
    <phoneticPr fontId="2" type="noConversion"/>
  </si>
  <si>
    <t xml:space="preserve">바. </t>
    <phoneticPr fontId="2" type="noConversion"/>
  </si>
  <si>
    <t>숲 가꾸기 사업시행 시 발생하는 모든 사고, 피해 및 하자는 사업시행자가 부담하여 처리하여야 한다.</t>
    <phoneticPr fontId="2" type="noConversion"/>
  </si>
  <si>
    <t>솎아베기를 수반하는 숲가꾸기 사업은 전체 작업인원의 50% 이상이 산림경영기술자 기능2급 이상이어야 하며, 그 외 숲가꾸기 사업은 전체 작업인원의</t>
    <phoneticPr fontId="3" type="noConversion"/>
  </si>
  <si>
    <t>산림경영기술자 기능2급 이상인 자가 전체 작업원 중 30% 이상이어야 한다.</t>
    <phoneticPr fontId="2" type="noConversion"/>
  </si>
  <si>
    <t xml:space="preserve"> 다.에 따른 산림경영기술자 기능 2급 이상의 참여비율은 감독자와 감리원의 확인을 받아 세부 작업공정 및 작업기간별로 구분하여 적용 할 수 있다.</t>
    <phoneticPr fontId="2" type="noConversion"/>
  </si>
  <si>
    <t>자.</t>
    <phoneticPr fontId="2" type="noConversion"/>
  </si>
  <si>
    <t>차.</t>
    <phoneticPr fontId="2" type="noConversion"/>
  </si>
  <si>
    <t>작업원을 교체할 경우에는 감리원을 경유하여 감독자 통보하고 동의를 받아야 한다.</t>
    <phoneticPr fontId="2" type="noConversion"/>
  </si>
  <si>
    <t>카.</t>
    <phoneticPr fontId="2" type="noConversion"/>
  </si>
  <si>
    <t>감독자는 사업 착수 및 작업원 교체시에 현장대리인, 작업원의 인적사항과 자격정보를 숲가꾸기 작업원 관리 전산시스템에 등록하여 타지역 사업장과의</t>
    <phoneticPr fontId="3" type="noConversion"/>
  </si>
  <si>
    <t>이중등록 여부 및 자격정보를 확인하여야 한다.</t>
    <phoneticPr fontId="3" type="noConversion"/>
  </si>
  <si>
    <t>왼쪽</t>
    <phoneticPr fontId="2" type="noConversion"/>
  </si>
  <si>
    <t>기타법정경비</t>
    <phoneticPr fontId="2" type="noConversion"/>
  </si>
  <si>
    <t>(재료비+노무비)의</t>
    <phoneticPr fontId="2" type="noConversion"/>
  </si>
  <si>
    <t>풀베기 ha당 단가산출서(2회차)</t>
    <phoneticPr fontId="10" type="noConversion"/>
  </si>
  <si>
    <t>활착율(%)</t>
    <phoneticPr fontId="2" type="noConversion"/>
  </si>
  <si>
    <t>2년차</t>
  </si>
  <si>
    <t xml:space="preserve">경사는 완경사에서 급경사까지 분포되어 있고 대체적으로 중경사이며 장애물이 많지 않으므로 작업조건은 양호함. </t>
    <phoneticPr fontId="3" type="noConversion"/>
  </si>
  <si>
    <t>차량으로 이동이 가능하여 접근이 용이하다.</t>
    <phoneticPr fontId="2" type="noConversion"/>
  </si>
  <si>
    <t>사 업 량</t>
    <phoneticPr fontId="3" type="noConversion"/>
  </si>
  <si>
    <t>모두베기</t>
    <phoneticPr fontId="2" type="noConversion"/>
  </si>
  <si>
    <t>풀베기사업</t>
    <phoneticPr fontId="3" type="noConversion"/>
  </si>
  <si>
    <t>풀베기(모두베기)</t>
    <phoneticPr fontId="3" type="noConversion"/>
  </si>
  <si>
    <t>숲의 기능</t>
    <phoneticPr fontId="2" type="noConversion"/>
  </si>
  <si>
    <t>2026년 상반기</t>
    <phoneticPr fontId="3" type="noConversion"/>
  </si>
  <si>
    <t>2026년 5월</t>
    <phoneticPr fontId="3" type="noConversion"/>
  </si>
  <si>
    <t>1인 172,068원/일</t>
    <phoneticPr fontId="3" type="noConversion"/>
  </si>
  <si>
    <t>1인 226,122원/일</t>
    <phoneticPr fontId="3" type="noConversion"/>
  </si>
  <si>
    <t>조달청 토목공사원가계산 제비율 적용기준 (2026.04.13)</t>
    <phoneticPr fontId="2" type="noConversion"/>
  </si>
  <si>
    <t>석면부담금</t>
    <phoneticPr fontId="2" type="noConversion"/>
  </si>
  <si>
    <t>임금채권부담금</t>
    <phoneticPr fontId="2" type="noConversion"/>
  </si>
  <si>
    <t>고용노동부 고시 제2025-91호</t>
    <phoneticPr fontId="3" type="noConversion"/>
  </si>
  <si>
    <t>사업부문의 노임단가는 대한건설협회에서 2026년 상반기 조사·공표하는 시중 노임단가를 적용하였다.</t>
    <phoneticPr fontId="2" type="noConversion"/>
  </si>
  <si>
    <t>작업 단계별 공정은 "산림사업 표준품셈[산림청고시 제2025-82호]"을 적용하였다.</t>
    <phoneticPr fontId="3" type="noConversion"/>
  </si>
  <si>
    <t>(산림청훈령 제1502호, '21.08.09'), 『산림사업 표준안전 작업지침』(산림청고시 제2025-25호, '25.02.27')에 기초하였다.</t>
    <phoneticPr fontId="3" type="noConversion"/>
  </si>
  <si>
    <t>목재생산림</t>
    <phoneticPr fontId="2" type="noConversion"/>
  </si>
  <si>
    <t>드론 전경</t>
    <phoneticPr fontId="2" type="noConversion"/>
  </si>
  <si>
    <t>현장 근경</t>
    <phoneticPr fontId="2" type="noConversion"/>
  </si>
  <si>
    <t>2026년 풀베기사업은 계약서, 설계도서, 입찰유의서, 계약일반조건, 계약 특수조건 등 계약 문서에 의하여 시행하여야 하며 본 계약문서에 규정하지 않은</t>
    <phoneticPr fontId="2" type="noConversion"/>
  </si>
  <si>
    <t>현장대리인은 매 작업 착수 전 안전교육 및 작업 전 안전점검회의(TBM)을 실시하고 기록한다.</t>
    <phoneticPr fontId="10" type="noConversion"/>
  </si>
  <si>
    <t xml:space="preserve">작업 실행전 현장을 답사하여 작업지의 경계를 확인한 후 작업에 임하도록하며 설계도서와 비교하여 불일치되는 일이 발생할 경우 감독관 및 감리자에게 </t>
    <phoneticPr fontId="10" type="noConversion"/>
  </si>
  <si>
    <r>
      <t xml:space="preserve">산림사업  표준안전  작업지침
</t>
    </r>
    <r>
      <rPr>
        <b/>
        <sz val="10"/>
        <rFont val="맑은 고딕"/>
        <family val="3"/>
        <charset val="129"/>
        <scheme val="minor"/>
      </rPr>
      <t>[시행 2025. 2. 27.] [산림청고시 제2025-25호, 2025. 2. 27. 제정.]</t>
    </r>
    <phoneticPr fontId="10" type="noConversion"/>
  </si>
  <si>
    <t>제1장 총칙</t>
  </si>
  <si>
    <t>제3장 개인보호구</t>
  </si>
  <si>
    <t>제4장 도구 및 장비의 취급</t>
  </si>
  <si>
    <t xml:space="preserve"> 및 작업자에게 지도ㆍ권고할 기술상의 지침을 규정함을 목적으로 한다.</t>
    <phoneticPr fontId="2" type="noConversion"/>
  </si>
  <si>
    <t xml:space="preserve"> 제1조(목적) 이 고시는 「산림기술 진흥 및 관리에 관한 법률」 제25조 및 26조에 따라 산림사업의 안전관리를 위한 산림사업 시행상의 안전에 관하여 산림사업시행업자</t>
    <phoneticPr fontId="2" type="noConversion"/>
  </si>
  <si>
    <t xml:space="preserve"> 제2조(용어) 이 고시에서 사용하는 용어의 정의는 별표와 같다</t>
    <phoneticPr fontId="2" type="noConversion"/>
  </si>
  <si>
    <t xml:space="preserve"> 제3조(적용범위) 이 고시는 「산림자원의 조성 및 관리에 관한 법률」 제2조제3호에 따른 산림사업에 적용한다.</t>
    <phoneticPr fontId="2" type="noConversion"/>
  </si>
  <si>
    <t>제2장 일반수칙</t>
    <phoneticPr fontId="2" type="noConversion"/>
  </si>
  <si>
    <t xml:space="preserve"> 제4조(작업자의 기본수칙) 작업자는 다음 각 호의 사항을 준수하여야 한다.</t>
    <phoneticPr fontId="2" type="noConversion"/>
  </si>
  <si>
    <t xml:space="preserve">  1. 산림사업을 시행하는 경우 음주 상태로 작업을 해서는 아니 된다.</t>
    <phoneticPr fontId="2" type="noConversion"/>
  </si>
  <si>
    <t xml:space="preserve">  2. 다른 작업자가 작업을 수행하고 있는 경우 작업반경 내에 진입해서는 아니 된다.</t>
    <phoneticPr fontId="2" type="noConversion"/>
  </si>
  <si>
    <t xml:space="preserve">  3. 산림사업을 시행하는 경우 관련 규정 및 시방서 등을 준수하고 올바른 작업 방법에 따라 작업하여야 한다.</t>
    <phoneticPr fontId="2" type="noConversion"/>
  </si>
  <si>
    <t xml:space="preserve">  4. 나무, 돌 등 중량물이 굴러 떨어질 위험이 있는 장소에서는 작업을 해서는 아니 된다. 다만, 작업이 불가피한 경우에는 위험에 대한 안전조치를 이행한 후 작업을</t>
    <phoneticPr fontId="2" type="noConversion"/>
  </si>
  <si>
    <t xml:space="preserve">   수행할 수 있다.</t>
    <phoneticPr fontId="2" type="noConversion"/>
  </si>
  <si>
    <t xml:space="preserve">  5. 산림사업과 관계없는 화기물 등 위험물질을 휴대해서는 아니 된다.</t>
    <phoneticPr fontId="2" type="noConversion"/>
  </si>
  <si>
    <t xml:space="preserve">  6. 작업 전 법정 안전교육을 이수하고, 개인보호구를 착용하여야 한다.</t>
    <phoneticPr fontId="2" type="noConversion"/>
  </si>
  <si>
    <t xml:space="preserve">  7. 작업 중 위험 상황이 발생하는 경우 즉시 작업을 중단하고 산림사업시행업자에게 알려야 한다.</t>
    <phoneticPr fontId="2" type="noConversion"/>
  </si>
  <si>
    <t xml:space="preserve"> 제5조(작업 전 안전점검 회의) 산림사업시행업자는 작업 전에 작업자와 함께 다음 각 호의 내용을 포함한 안전점검 회의를 하여야 한다.</t>
    <phoneticPr fontId="2" type="noConversion"/>
  </si>
  <si>
    <t xml:space="preserve">  1. 작업자의 건강상태 확인</t>
    <phoneticPr fontId="2" type="noConversion"/>
  </si>
  <si>
    <t xml:space="preserve">  2. 당일 작업내용 및 안전 작업절차</t>
    <phoneticPr fontId="2" type="noConversion"/>
  </si>
  <si>
    <t xml:space="preserve">  3. 작업별 유해ㆍ위험요인 식별 및 기존 위험 검토</t>
    <phoneticPr fontId="2" type="noConversion"/>
  </si>
  <si>
    <t xml:space="preserve">  4. 최근 사건ㆍ사고사례</t>
    <phoneticPr fontId="2" type="noConversion"/>
  </si>
  <si>
    <t xml:space="preserve">  5. 그 밖의 안전사고 예방을 위해 필요한 사항</t>
    <phoneticPr fontId="2" type="noConversion"/>
  </si>
  <si>
    <t xml:space="preserve"> 제6조(상하작업의 금지) 산림사업시행업자는 다음 각 호의 어느 하나에 해당하는 경우 해당 작업구역의 아래 지역에서의 작업 및 통행을 금지하여야 한다.</t>
    <phoneticPr fontId="2" type="noConversion"/>
  </si>
  <si>
    <t xml:space="preserve">  1. 원목, 돌, 토사 등이 굴러떨어지거나 미끄러질 위험이 있는 경사지에서 작업하는 경우</t>
    <phoneticPr fontId="2" type="noConversion"/>
  </si>
  <si>
    <t xml:space="preserve">  2. 나무를 벌목하거나 가지를 제거하는 작업을 하는 경우</t>
    <phoneticPr fontId="2" type="noConversion"/>
  </si>
  <si>
    <t xml:space="preserve">  3. 기타 상부 작업으로 인해 하부에 위험이 예상되는 경우</t>
    <phoneticPr fontId="2" type="noConversion"/>
  </si>
  <si>
    <t xml:space="preserve"> 제7조(작업 안전거리의 확보) 산림사업시행업자는 산림사업장에서 작업을 할 때 적정 안전거리를 확보하도록 하여야 한다.</t>
    <phoneticPr fontId="2" type="noConversion"/>
  </si>
  <si>
    <t xml:space="preserve"> 제8조(응급상황의 대처 절차) 산림사업시행업자는 산림사업장에서 발생할 수 있는 응급상황에 대처하기 위한 절차를 마련하여 산림사업장 내 모든 작업자가 이를 </t>
    <phoneticPr fontId="2" type="noConversion"/>
  </si>
  <si>
    <t xml:space="preserve">  숙지하도록 하여야 하며, 응급상황 대비 절차에는 다음 각 호의 사항을 포함하여야 한다.</t>
    <phoneticPr fontId="2" type="noConversion"/>
  </si>
  <si>
    <t xml:space="preserve">  1. 응급상황을 대비하여 비상 연락망을 구축하고 개인별 임무를 부여하고 숙지</t>
    <phoneticPr fontId="2" type="noConversion"/>
  </si>
  <si>
    <t xml:space="preserve">  2. 산림사업장으로의 진입이 가능한 지점을 특정할 수 있는 위치정보</t>
    <phoneticPr fontId="2" type="noConversion"/>
  </si>
  <si>
    <t xml:space="preserve">  3. 비상 연락망 및 통신 이용이 가능한 지점의 위치정보</t>
    <phoneticPr fontId="2" type="noConversion"/>
  </si>
  <si>
    <t xml:space="preserve">  4. 부상자를 구조지점까지 이동하는 방법</t>
    <phoneticPr fontId="2" type="noConversion"/>
  </si>
  <si>
    <t xml:space="preserve">  5. 응급처치 구급용구의 위치 및 사용방법</t>
    <phoneticPr fontId="2" type="noConversion"/>
  </si>
  <si>
    <t xml:space="preserve"> 제9조(응급처치 구급용구) 산림사업시행업자는 응급상황 발생 시 응급처치를 위하여 다음 각 호의 사항을 준수하여야 한다.</t>
    <phoneticPr fontId="2" type="noConversion"/>
  </si>
  <si>
    <t xml:space="preserve">  1. 응급처치가 가능한 각 목의 구급용구를 작업 현장에 상시 비치하고, 비치된 장소와 사용 방법을 작업자에게 알려야 한다.</t>
    <phoneticPr fontId="2" type="noConversion"/>
  </si>
  <si>
    <t xml:space="preserve">   가. 탈지면, 거즈, 핀셋 및 반창고</t>
    <phoneticPr fontId="2" type="noConversion"/>
  </si>
  <si>
    <t xml:space="preserve">   나. 외상에 대한 소독약</t>
    <phoneticPr fontId="2" type="noConversion"/>
  </si>
  <si>
    <t xml:space="preserve">   다. 압박붕대, 지혈대, 고무줄</t>
    <phoneticPr fontId="2" type="noConversion"/>
  </si>
  <si>
    <t xml:space="preserve">   라. 의료용 장갑, 비닐봉투</t>
    <phoneticPr fontId="2" type="noConversion"/>
  </si>
  <si>
    <t xml:space="preserve">   마. 생리식염수</t>
    <phoneticPr fontId="2" type="noConversion"/>
  </si>
  <si>
    <t xml:space="preserve">  2. 산림사업시행업자는 제1호에 따른 구급용구를 관리하는 사람을 지정하여 언제든지 사용할 수 있도록 청결하게 유지하여야 한다.</t>
    <phoneticPr fontId="2" type="noConversion"/>
  </si>
  <si>
    <t xml:space="preserve"> ② 산림사업시행업자는 작업 방법 변경, 새로운 장비 도입, 급격한 환경변화 등의 경우는 수시로 위험요소를 확인하고 위험성 감소대책을 수립하여야 한다.</t>
    <phoneticPr fontId="2" type="noConversion"/>
  </si>
  <si>
    <t xml:space="preserve"> ③ 산림사업시행업자는 위험성 감소대책이 적절하게 이행되는지 주 1회 이상 현장점검을 하여야 한다.</t>
    <phoneticPr fontId="2" type="noConversion"/>
  </si>
  <si>
    <t xml:space="preserve"> 제11조(이동식 기계장비의 운용) 산림사업시행업자는 이동식 기계장비를 운행하는 작업에서는 다음 각 호의 사항을 준수하여야 한다.</t>
    <phoneticPr fontId="2" type="noConversion"/>
  </si>
  <si>
    <t xml:space="preserve"> ① 산림사업시행업자는 산림사업장의 안전을 위해 정기적으로 위험요소를 확인하고 위험성 감소대책을 수립하여야 한다.</t>
  </si>
  <si>
    <t xml:space="preserve"> 제10조(위험요소 사전확인 및 점검)</t>
    <phoneticPr fontId="2" type="noConversion"/>
  </si>
  <si>
    <t xml:space="preserve">  1. 유해ㆍ위험을 방지하기 위해 다음의 각 목의 업무를 수행하여야 한다.</t>
    <phoneticPr fontId="2" type="noConversion"/>
  </si>
  <si>
    <t xml:space="preserve">   가. 작업 전 지형 및 지반 상태 등을 조사하고 운행경로 및 작업방법 등 현장에 적합한 작업계획 수립</t>
    <phoneticPr fontId="2" type="noConversion"/>
  </si>
  <si>
    <t xml:space="preserve">   나. 작업계획에 따라 작업 시 추락ㆍ낙하ㆍ전도ㆍ협착 및 붕괴 등의 위험이 있는 경우 사전 예방조치</t>
    <phoneticPr fontId="2" type="noConversion"/>
  </si>
  <si>
    <t xml:space="preserve">   다. 이동식 기계장비에 대해 작업 전 점검 및 정비 실시</t>
    <phoneticPr fontId="2" type="noConversion"/>
  </si>
  <si>
    <t xml:space="preserve">   라. 이동식 기계장비와 작업자가 접촉할 우려가 있는 장소에서는 유도자를 배치하고 작업자 출입 금지</t>
    <phoneticPr fontId="2" type="noConversion"/>
  </si>
  <si>
    <t xml:space="preserve">   마. 화물 등의 해체작업을 할 때 화물의 낙하위험 유ㆍ무 확인하고 사전 안전조치</t>
    <phoneticPr fontId="2" type="noConversion"/>
  </si>
  <si>
    <t xml:space="preserve">   바. 운전자와 그 외 보조인력의 지정 및 적정위치 여부 등</t>
    <phoneticPr fontId="2" type="noConversion"/>
  </si>
  <si>
    <t xml:space="preserve">  2. 산림사업시행업자는 자동차 등록증 및 검사증의 적격 여부와 운전자의 자격 및 보험가입 여부를 확인하여야 한다.</t>
    <phoneticPr fontId="2" type="noConversion"/>
  </si>
  <si>
    <t xml:space="preserve">  ③ 산림사업시행업자는 위험이 예상되는 진ㆍ출입로, 반출로, 낭떠러지 등에 출입금지 표지를 설치하여야 한다.</t>
    <phoneticPr fontId="2" type="noConversion"/>
  </si>
  <si>
    <t xml:space="preserve">  ② 산림사업시행업자는 관계 작업자가 아닌 사람의 산림사업장 출입을 제한하고 사업내용을 알 수 있도록 산림사업장 진입 장소 등에 산림사업 현수막 등을 게시하여야 한다.</t>
    <phoneticPr fontId="2" type="noConversion"/>
  </si>
  <si>
    <t xml:space="preserve">  ① 산림사업시행업자는 작업자가 스스로 안전의식을 갖도록 산림사업장 내에 안전사고 예방 현수막을 게시하여야 한다.</t>
    <phoneticPr fontId="2" type="noConversion"/>
  </si>
  <si>
    <t xml:space="preserve"> 제12조(사업장 안전표지)</t>
    <phoneticPr fontId="2" type="noConversion"/>
  </si>
  <si>
    <t xml:space="preserve"> 제13조(추락의 위험이 존재하는 작업) 산림사업시행업자는 추락의 위험이 존재하는 작업을 수행할 경우에는 다음 각 호의 사항을 준수하여야 한다.</t>
    <phoneticPr fontId="2" type="noConversion"/>
  </si>
  <si>
    <t xml:space="preserve">  1. 작업자의 추락을 방지하기 위하여 적절한 장비를 사용하도록 하여야 한다.</t>
    <phoneticPr fontId="2" type="noConversion"/>
  </si>
  <si>
    <t xml:space="preserve">  2. 사다리 작업 등은 다른 작업자가 지지하여 넘어지지 않도록 하여야 한다.</t>
    <phoneticPr fontId="2" type="noConversion"/>
  </si>
  <si>
    <t xml:space="preserve">  3. 추락하거나 넘어질 위험이 있는 장소에서는 안전대를 사용하도록 하여야 한다.</t>
    <phoneticPr fontId="2" type="noConversion"/>
  </si>
  <si>
    <t xml:space="preserve">  4. 작업자가 손 또는 발을 거는 가지는 살아있는 가지여야 한다.</t>
    <phoneticPr fontId="2" type="noConversion"/>
  </si>
  <si>
    <t xml:space="preserve">  5. 고소작업의 아래 위험구역에는 다른 작업자들의 출입을 금지하여야 한다.</t>
    <phoneticPr fontId="2" type="noConversion"/>
  </si>
  <si>
    <t xml:space="preserve">  ② 발주처는 제1항에도 불구하고 기상상황을 종합적으로 고려하여, 필요하다고 판단되는 경우 산림사업시행업자와 협의하여 사업을 중지할 수 있다.</t>
    <phoneticPr fontId="2" type="noConversion"/>
  </si>
  <si>
    <t xml:space="preserve"> 제15조(악천후 시의 작업중지)</t>
    <phoneticPr fontId="2" type="noConversion"/>
  </si>
  <si>
    <t xml:space="preserve">  ① 산림사업시행업자는 강풍, 호우 등 악천후로 인한 위험이 예상되는 경우에는 작업을 중지할 수 있다.</t>
    <phoneticPr fontId="2" type="noConversion"/>
  </si>
  <si>
    <t xml:space="preserve"> 제16조(적정 휴식시간 부여) 산림사업시행업자는 작업자에게 산림사업별 특성을 고려하여 적절한 휴식시간을 부여하여야 한다.</t>
    <phoneticPr fontId="2" type="noConversion"/>
  </si>
  <si>
    <t xml:space="preserve"> 제18조(화학물질 및 약제 취급) 산림사업시행업자는 산림사업장에서 화학물질 및 약제를 취급할 경우에는 다음 각 호의 사항을 준수하여야 한다.</t>
    <phoneticPr fontId="2" type="noConversion"/>
  </si>
  <si>
    <t xml:space="preserve">  1. 화학물질 및 약제를 보관할 저장함을 구비하고, 저장함에 잠금잠치를 설치하여 산림사업시행업자가 필요시에만 제공하여야 한다.</t>
    <phoneticPr fontId="2" type="noConversion"/>
  </si>
  <si>
    <t xml:space="preserve">  2. 화학물질 및 약제에 대해 유해ㆍ위험 정보가 명확히 표시된 경고표지를 부착하고 작업자가 쉽게 볼 수 있도록 게시하여야 한다.</t>
    <phoneticPr fontId="2" type="noConversion"/>
  </si>
  <si>
    <t xml:space="preserve">  3. 화학물질 및 약제를 취급하거나 저장ㆍ적재ㆍ입출고 중에는 내용물이 유출되지 않도록 포장하여야 한다.</t>
    <phoneticPr fontId="2" type="noConversion"/>
  </si>
  <si>
    <t xml:space="preserve">  4. 용기는 화학물질의 품질을 떨어뜨리거나 변형, 손상되지 않는 재질이어야 하고 화학물질의 성질에 따라 적당한 재질, 두께 및 구조를 갖추어야 한다.</t>
    <phoneticPr fontId="2" type="noConversion"/>
  </si>
  <si>
    <t xml:space="preserve">  5. 뚜껑을 포함한 용기의 재질이 화학물질과 반응을 일으키지 않아야 한다.</t>
    <phoneticPr fontId="2" type="noConversion"/>
  </si>
  <si>
    <t xml:space="preserve">  6. 용기의 모든 부분은 온도, 압력, 습도 등의 대기조건에 영향을 받지 않아야 한다.</t>
    <phoneticPr fontId="2" type="noConversion"/>
  </si>
  <si>
    <t xml:space="preserve">  7. 화학물질의 용기는 사용자가 처음 개봉할 때 파손될 수 있도록 한 실(Seal)이 있어야 하고 사용자가 사용 후 다시 잠글 수 있는 밀봉 뚜껑이 있어야 한다.</t>
    <phoneticPr fontId="2" type="noConversion"/>
  </si>
  <si>
    <t xml:space="preserve">  8. 화학물질이 적재된 장소에서 화기를 취급해서는 안 된다.</t>
    <phoneticPr fontId="2" type="noConversion"/>
  </si>
  <si>
    <t xml:space="preserve">  9. 화학물질을 운반할 때 화학물질의 용기는 바로 세워야 하고 움직이지 않도록 고정하여야 한다.</t>
    <phoneticPr fontId="2" type="noConversion"/>
  </si>
  <si>
    <t xml:space="preserve"> 제19조(단독작업의 금지) 산림사업시행업자는 산림작업장에서 단독작업에 관하여서는 다음 각 호의 사항을 준수하여야 한다.</t>
    <phoneticPr fontId="2" type="noConversion"/>
  </si>
  <si>
    <t xml:space="preserve">  1. 시각적, 청각적으로 확인이 불가능한 장소에 작업자를 단독으로 배치해서는 아니 된다.</t>
    <phoneticPr fontId="2" type="noConversion"/>
  </si>
  <si>
    <t xml:space="preserve">  2. 벌목작업, 조재작업, 집재작업, 적재작업 등과 같은 고위험 산림작업을 수행할 경우에는 산림사업장에 최소 2명 이상의 작업자가 같이 있어야 한다.</t>
    <phoneticPr fontId="2" type="noConversion"/>
  </si>
  <si>
    <t xml:space="preserve">  3. 추락 위험이 있는 작업, 기계 전복 위험이 있는 작업, 중량물을 이동하여야 하거나 깔림사고가 일어날 가능성이 있는 작업 등에는 단독으로 배치해서는 아니 된다.</t>
    <phoneticPr fontId="2" type="noConversion"/>
  </si>
  <si>
    <t xml:space="preserve">  1. 모든 작업자에게 진드기 매개 감염병의 위험성과 예방법에 대해 교육을 하여야 한다.</t>
    <phoneticPr fontId="2" type="noConversion"/>
  </si>
  <si>
    <t xml:space="preserve">  2. 교육 내용에는 다음 각 목의 사항이 포함되어야 한다:</t>
    <phoneticPr fontId="2" type="noConversion"/>
  </si>
  <si>
    <t xml:space="preserve">   가. 주요 진드기 매개 감염병(쯔쯔가무시병, SFTS(중증열성혈소판감소증후군) 등)의 특징과 증상</t>
    <phoneticPr fontId="2" type="noConversion"/>
  </si>
  <si>
    <t xml:space="preserve">   나. 진드기의 서식 환경과 활동 시기</t>
    <phoneticPr fontId="2" type="noConversion"/>
  </si>
  <si>
    <t xml:space="preserve">   다. 진드기 물림 예방을 위한 안전 수칙</t>
    <phoneticPr fontId="2" type="noConversion"/>
  </si>
  <si>
    <t xml:space="preserve">   라. 진드기 제거 방법 및 물림 후 대처 요령</t>
    <phoneticPr fontId="2" type="noConversion"/>
  </si>
  <si>
    <t xml:space="preserve">  3. 작업 종료 후 즉시 작업복을 세탁하고 샤워를 하도록 지도하여야 한다.</t>
    <phoneticPr fontId="2" type="noConversion"/>
  </si>
  <si>
    <t xml:space="preserve">  4. 귀가 후 전신을 확인하여 진드기 물림 여부를 점검하도록 지도하여야 한다.</t>
    <phoneticPr fontId="2" type="noConversion"/>
  </si>
  <si>
    <t xml:space="preserve"> ② 이 지침에 정하지 않은 사항은 「산업안전보건기준에 관한 규칙」에서 정하는 바에 따른다.</t>
    <phoneticPr fontId="2" type="noConversion"/>
  </si>
  <si>
    <t xml:space="preserve"> 제22조(곤충 및 동물 매개 감염병 예방 및 조치)</t>
    <phoneticPr fontId="2" type="noConversion"/>
  </si>
  <si>
    <t xml:space="preserve"> ① 산림사업시행업자는 진드기 매개 감염병 위험이 있는 작업과 관련하여 다음 각 호의 사항을 준수하여야 한다.</t>
    <phoneticPr fontId="2" type="noConversion"/>
  </si>
  <si>
    <t xml:space="preserve">  1. 「임업 및 산촌 진흥촉진에 관한 법률」제18조의12에 따라 품질인증 받은 보호구</t>
    <phoneticPr fontId="2" type="noConversion"/>
  </si>
  <si>
    <t xml:space="preserve">  2. 「산업안전보건법 시행령」제74조제1항제3호에 따른 보호구</t>
    <phoneticPr fontId="2" type="noConversion"/>
  </si>
  <si>
    <t xml:space="preserve">  3.</t>
    <phoneticPr fontId="2" type="noConversion"/>
  </si>
  <si>
    <t>인증을 받은 보호구로써 산림사업장 안전사고 예방을 위해 필요하다고 인정되는 다음 각 목의 보호구</t>
    <phoneticPr fontId="2" type="noConversion"/>
  </si>
  <si>
    <t xml:space="preserve"> 제23조(개인보호구에 관한 일반 준수사항)</t>
    <phoneticPr fontId="2" type="noConversion"/>
  </si>
  <si>
    <t xml:space="preserve"> ① 산림사업시행업자는 작업자에게 작업조건에 맞게 다음 각 호에 따른 인증받은 보호구를 지급하고, 이를 사용하도록 하여야 한다.</t>
  </si>
  <si>
    <t xml:space="preserve">   가. 안전모</t>
    <phoneticPr fontId="2" type="noConversion"/>
  </si>
  <si>
    <t xml:space="preserve">   나. 작업복 상ㆍ하의</t>
    <phoneticPr fontId="2" type="noConversion"/>
  </si>
  <si>
    <t xml:space="preserve"> ② 산림사업시행업자는 보호구를 지급하는 경우 상시 점검하여 이상이 있는 것은 수리하거나 다른 것으로 교환해 주는 등 늘 사용할 수 있도록 관리하여야 한다.</t>
    <phoneticPr fontId="2" type="noConversion"/>
  </si>
  <si>
    <t xml:space="preserve"> ③ 산림사업시행업자로부터 보호구를 받거나 착용 지시를 받은 작업자는 그 보호구를 착용하여야 한다.</t>
    <phoneticPr fontId="2" type="noConversion"/>
  </si>
  <si>
    <t xml:space="preserve"> 제25조(상체의 보호) 산림사업시행업자는 임업용 동력기계톱을 사용하는 작업자에게 인증받은 "산림작업복 상의"를 제공하고 착용하도록 하여야 한다.</t>
    <phoneticPr fontId="2" type="noConversion"/>
  </si>
  <si>
    <t xml:space="preserve"> ② 산림사업시행업자는 산림사업장에 하층식생, 지조물, 장애물 등 위험요소가 있을 경우 작업자의 다리를 보호하기 위해 무릎보호대 등의 안전장구류를 지급할 수 있다</t>
    <phoneticPr fontId="2" type="noConversion"/>
  </si>
  <si>
    <t xml:space="preserve"> ② 청력에 이상이 발생 될 수 있는 소음 노출 기준은 작업에 따라 발생하는 소음수준(dB(A))에 따라 노출시간을 아래 표를 기준으로 제한하여야 한다.</t>
    <phoneticPr fontId="2" type="noConversion"/>
  </si>
  <si>
    <t xml:space="preserve"> ① 산림사업시행업자는 물체가 떨어지거나 날아올 위험 또는 작업자가 추락할 위험이 있는 작업은 인증받은 안전모를 제공하여야 한다.</t>
  </si>
  <si>
    <t xml:space="preserve"> 제24조(머리 및 얼굴의 보호)</t>
    <phoneticPr fontId="2" type="noConversion"/>
  </si>
  <si>
    <t xml:space="preserve"> ① 산림사업시행업자는 손 부상이 발생할 수 있는 작업을 하는 작업자에게 인증받은 "산림작업 안전장갑"을 제공하고 작업자에게 착용하도록 하여야 한다.</t>
  </si>
  <si>
    <t xml:space="preserve"> 제26조(손의 보호)</t>
    <phoneticPr fontId="2" type="noConversion"/>
  </si>
  <si>
    <t xml:space="preserve"> 제27조(하체의 보호)</t>
    <phoneticPr fontId="2" type="noConversion"/>
  </si>
  <si>
    <t xml:space="preserve"> ① 산림사업시행업자는 임업용 동력기계톱을 사용하는 작업자에게 인증받은 "산림작업복 하의" 또는 "산림작업 덧바지"를 제공하고 착용하도록 하여야 한다.</t>
  </si>
  <si>
    <t xml:space="preserve"> 제29조(청력의 보호)</t>
    <phoneticPr fontId="2" type="noConversion"/>
  </si>
  <si>
    <t xml:space="preserve"> ② 산림사업시행업자는 제1항에 따라 호흡용 보호구를 지급하는 경우에 작업자 개인 전용 보호구를 지급하여야 한다.</t>
    <phoneticPr fontId="2" type="noConversion"/>
  </si>
  <si>
    <t xml:space="preserve"> 제30조(호흡기의 보호)</t>
    <phoneticPr fontId="2" type="noConversion"/>
  </si>
  <si>
    <t xml:space="preserve"> 제14조(송전선 주변에서의 작업) 산림사업시행업자는 작업 대상 수목의 수고 2배 이내에 송전선이 위치한 경우에는 송전선의 관리 주체 및 산림사업의 주체와 협의하여</t>
    <phoneticPr fontId="2" type="noConversion"/>
  </si>
  <si>
    <t xml:space="preserve">  안전한 작업환경을 확보한 후 작업을 실시하여야 한다.</t>
    <phoneticPr fontId="2" type="noConversion"/>
  </si>
  <si>
    <t xml:space="preserve"> 제17조(작업시간의 조정) 산림사업시행업자는 작업자의 온열질환의 예방 및 신체적 부담 저감을 위하여 작업의 시작과 종료 시간을 작업자와 상호합의하여 조정할 수</t>
    <phoneticPr fontId="2" type="noConversion"/>
  </si>
  <si>
    <t xml:space="preserve">  있다.</t>
    <phoneticPr fontId="2" type="noConversion"/>
  </si>
  <si>
    <t xml:space="preserve"> 제20조(통신가능구역의 표기) 산림사업시행업자는 산림사업 현장에서 통신장비가 사용될 수 있는 명확한 위치를 파악하고 해당하는 지점을 모든 작업자가 인지할 수</t>
    <phoneticPr fontId="2" type="noConversion"/>
  </si>
  <si>
    <t xml:space="preserve">  있도록 통신가능구역 표지판 등의 설치를 하여야 한다.</t>
    <phoneticPr fontId="2" type="noConversion"/>
  </si>
  <si>
    <t xml:space="preserve"> 제21조(벌 알르레기 예방조치) 산림사업시행업자는 벌 쏘임 우려가 있는 작업을 하는 경우 알레르기 반응을 일으킬 수 있는 작업자에게 처방받은 알레르기 약 또는</t>
    <phoneticPr fontId="2" type="noConversion"/>
  </si>
  <si>
    <t xml:space="preserve"> 주사제를 항상 휴대하도록 안내하여야 한다.</t>
  </si>
  <si>
    <t xml:space="preserve"> ② 톱밥, 파편, 휘어진 나뭇가지 등이 흩날릴 위험이 있는 작업은 "보안면"과 같이 작업자의 "눈 및 안면부(머리의 전면, 이마, 턱, 목, 목 앞부분, 코, 입을 말한다)를 </t>
    <phoneticPr fontId="2" type="noConversion"/>
  </si>
  <si>
    <t xml:space="preserve">  보호할 수 있는 장비"를 제공하여 작업자에게 착용하도록 하여야 한다.</t>
    <phoneticPr fontId="2" type="noConversion"/>
  </si>
  <si>
    <t xml:space="preserve"> ③ 다만, 벌 등의 독충에 의한 피해 및 온열질환 예방이 필요한 풀베기사업장은 추락, 맞음 등 유해ㆍ위험요인 제거, 예방 조치 등을 이행한 경우, 작업자는 안전모를</t>
    <phoneticPr fontId="2" type="noConversion"/>
  </si>
  <si>
    <t xml:space="preserve">  대체하여 작업모(벌 보호망 부착)의 착용할 수 있다.</t>
    <phoneticPr fontId="2" type="noConversion"/>
  </si>
  <si>
    <t xml:space="preserve"> ② 산림사업시행업자는 작업자가 임업용 동력기계톱 및 임업용 예불기를 조작할 때 손에 전달되는 일일 국소 진동이 4m/s2 이상일 경우에는 방진장갑을 착용하도록</t>
    <phoneticPr fontId="2" type="noConversion"/>
  </si>
  <si>
    <t xml:space="preserve">  하여야 한다.</t>
    <phoneticPr fontId="2" type="noConversion"/>
  </si>
  <si>
    <t xml:space="preserve"> 제28조(발의 보호) 산림사업시행업자는 무거운 물체의 운반, 임업용 동력기계톱 등을 사용하여 발에 부상이 발생할 수 있는 작업자에게 인증받은 "산림작업 안전화"를</t>
    <phoneticPr fontId="2" type="noConversion"/>
  </si>
  <si>
    <t xml:space="preserve">  제공하고 착용하도록 하여야 한다.</t>
    <phoneticPr fontId="2" type="noConversion"/>
  </si>
  <si>
    <t xml:space="preserve"> ① 산림사업시행업자는 임업용 동력기계톱, 임업용 예불기 등 소음이 발생하여 청력에 손상을 발생할 수 있는 기계장비가 포함된 작업은 "귀덮개"를 작업자에게</t>
    <phoneticPr fontId="2" type="noConversion"/>
  </si>
  <si>
    <t xml:space="preserve"> ① 산림사업시행업자는 분진이 발생하는 작업, 약제를 사용하는 작업 등 호흡기 질환이 발생 될 우려가 있는 작업을 수행하는 작업자에게 적절한 "호흡용 보호구"를</t>
    <phoneticPr fontId="2" type="noConversion"/>
  </si>
  <si>
    <t xml:space="preserve">  지급하여 착용하도록 하여야 한다.</t>
    <phoneticPr fontId="2" type="noConversion"/>
  </si>
  <si>
    <t xml:space="preserve"> ③ 작업자는 제1항에 따라 지급된 보호구를 산림사업시행업자의 지시에 따라 착용하여야 하며, 작업자는 수시로 교체하는 등 오염 방지를 위하여 필요한 조치를 하여야</t>
    <phoneticPr fontId="2" type="noConversion"/>
  </si>
  <si>
    <t xml:space="preserve">  한다.</t>
    <phoneticPr fontId="2" type="noConversion"/>
  </si>
  <si>
    <t xml:space="preserve"> 제31조(도구 및 장비의 취급에 관한 일반 준수사항) 산림사업장에서 도구 및 장비의 취급에 관하여서는 다음 각 호의 사항을 준수하여야 한다.</t>
    <phoneticPr fontId="2" type="noConversion"/>
  </si>
  <si>
    <t xml:space="preserve">  1. 작업 전ㆍ후 사용하는 도구 및 장비에 대해 안전 검사, 안전장치 및 제어 장치의 점검하고 안전하지 않은 도구 및 장비는 산림사업시행업자에게 보고하고, 수리 또는</t>
    <phoneticPr fontId="2" type="noConversion"/>
  </si>
  <si>
    <t xml:space="preserve">    교환하여야 한다.</t>
    <phoneticPr fontId="2" type="noConversion"/>
  </si>
  <si>
    <t xml:space="preserve">  2. 모든 도구 및 장비는 적합한 용도로만 사용하여야 하며, 안전한 상태로 유지하고 관리하여야 한다.</t>
    <phoneticPr fontId="2" type="noConversion"/>
  </si>
  <si>
    <t xml:space="preserve">  3. 작업 시 손상 혹은 결함이 발생한 도구 및 장비는 수리 및 교체를 완료한 후 작업을 진행하여야 한다.</t>
    <phoneticPr fontId="2" type="noConversion"/>
  </si>
  <si>
    <t xml:space="preserve">  4. 도구 및 장비를 사용하여 작업을 할 경우에는 작업자 간 안전거리를 준수하여야 한다.</t>
    <phoneticPr fontId="2" type="noConversion"/>
  </si>
  <si>
    <t xml:space="preserve">  5. 휴대용 장비에 연료를 공급할 때 화기 사용과 흡연을 금하여야 하며, 장비의 시동이 꺼진 상태에서 연료를 공급하여야 한다.</t>
    <phoneticPr fontId="2" type="noConversion"/>
  </si>
  <si>
    <t xml:space="preserve">  6. 도구의 운반 시 칼날이 부착된 절단 및 굴착 도구를 어깨에 매어 운반하는 행위를 하여서는 아니 된다.</t>
    <phoneticPr fontId="2" type="noConversion"/>
  </si>
  <si>
    <t xml:space="preserve">  7. 도구 및 장비를 사용하지 않을 시에는 안전한 장소에 보관하여야 한다.</t>
    <phoneticPr fontId="2" type="noConversion"/>
  </si>
  <si>
    <t xml:space="preserve"> 제33조(임업용 예불기) 임업용 예불기의 취급에 관하여서는 다음 각 호의 사항을 준수하여야 한다.</t>
    <phoneticPr fontId="2" type="noConversion"/>
  </si>
  <si>
    <t xml:space="preserve">  1. 임업용 예불기는 사용하기 전에 안전장치 및 제어 장치 등에 이상이 없는지 검사하여야 한다.</t>
    <phoneticPr fontId="2" type="noConversion"/>
  </si>
  <si>
    <t xml:space="preserve">  2. 임업용 예불기는 안전받침대를 장착하여야 하며 위치변경 및 제거 후 작업을 해서는 아니 된다.</t>
    <phoneticPr fontId="2" type="noConversion"/>
  </si>
  <si>
    <t xml:space="preserve">  3. 임업용 예불기를 가지고 풀베기 행위 이외의 목적으로 이동할 경우에는 칼날을 제거하거나 날 보호 덮개를 씌우고 작업자 간 5m이상 안전거리를 유지하여야 한다.</t>
    <phoneticPr fontId="2" type="noConversion"/>
  </si>
  <si>
    <t xml:space="preserve">  4. 임업용 예불기는 어깨끈의 조절 기능이 정상적으로 작동하여야 한다.</t>
    <phoneticPr fontId="2" type="noConversion"/>
  </si>
  <si>
    <t xml:space="preserve">  5. 임업용 예불기는 작업 현장에 적합한 칼날을 장착하고 작업을 하여야 한다.</t>
    <phoneticPr fontId="2" type="noConversion"/>
  </si>
  <si>
    <t xml:space="preserve">  6. 작업 전 칼날을 단단히 고정하고 칼날 회전 상태(흔들림 등)를 확인한 후 이상이 없는 경우 작업을 실시하여야 한다.</t>
    <phoneticPr fontId="2" type="noConversion"/>
  </si>
  <si>
    <t xml:space="preserve">  7. 칼날이 멈춰 있더라도 엔진이 회전 중이라면 칼날에 접근하거나 다른 작업자를 가까이해서는 아니 된다.</t>
    <phoneticPr fontId="2" type="noConversion"/>
  </si>
  <si>
    <t xml:space="preserve">  8. 다음 각 목의 어느 하나에 해당하는 경우 임업용 예불기를 사용하여서는 아니 된다.</t>
    <phoneticPr fontId="2" type="noConversion"/>
  </si>
  <si>
    <t xml:space="preserve">   가. 칼날이 암석 등의 장해물에 부딪혔을 경우</t>
    <phoneticPr fontId="2" type="noConversion"/>
  </si>
  <si>
    <t xml:space="preserve">   나. 칼날에 잡초, 덩굴 등이 얽혀 있는 경우</t>
    <phoneticPr fontId="2" type="noConversion"/>
  </si>
  <si>
    <t xml:space="preserve">  9. 작업 중 휴식을 할 경우에는 임업용 예불기 시동을 정지하고 미끄러지지 않는 안전한 장소에 칼날이 잘 보이도록 보관하여야 한다.</t>
    <phoneticPr fontId="2" type="noConversion"/>
  </si>
  <si>
    <t>제5장 작업별 유의사항</t>
    <phoneticPr fontId="2" type="noConversion"/>
  </si>
  <si>
    <t xml:space="preserve"> 제3절 임업용 예불기 등 소형장비를 이용하는 작업</t>
    <phoneticPr fontId="2" type="noConversion"/>
  </si>
  <si>
    <t xml:space="preserve">  제61조(임업용 예불기를 이용한 작업) 임업용 예불기를 이용한 작업을 할 경우에는 다음 각 호의 사항을 준수하여야 한다.</t>
    <phoneticPr fontId="2" type="noConversion"/>
  </si>
  <si>
    <t xml:space="preserve">  1. 엔진 시동 시 작업자는 칼날과 안전거리를 확보하고 칼날이 지면과 장애물에 닿지 않도록 하여야 한다.</t>
    <phoneticPr fontId="2" type="noConversion"/>
  </si>
  <si>
    <t xml:space="preserve">  2. 임업용 예불기의 가동방향은 임업용 예불기 칼날의 회전방향이 좌측이므로 허리를 축으로 하여 우측에서 좌측으로 실시하여야 한다.</t>
    <phoneticPr fontId="2" type="noConversion"/>
  </si>
  <si>
    <t xml:space="preserve">  3. 작업 중 임업용 예불기 칼날이 돌 또는 굵은 나무 등에 부딪히지 않도록 주의하고, 돌 등에 부딪힌 경우에는 엔진을 정지시키고 칼날의 이상 유무를 확인하여야 한다.</t>
    <phoneticPr fontId="2" type="noConversion"/>
  </si>
  <si>
    <t xml:space="preserve">  4. 발의 위치는 임업용 예불기 칼날에 접근하지 않도록 하여야 한다.</t>
    <phoneticPr fontId="2" type="noConversion"/>
  </si>
  <si>
    <t xml:space="preserve">  5. 급경사의 비탈면에서는 비탈면의 아래쪽을 향하여 진행하지 않도록 하여야 한다.</t>
    <phoneticPr fontId="2" type="noConversion"/>
  </si>
  <si>
    <t xml:space="preserve">  6. 톱날이 덩굴에 휘감기지 않도록 주의하고, 덩굴 위 부분을 1차로 작업한 후 아래 부분을 작업하여야 한다.</t>
    <phoneticPr fontId="2" type="noConversion"/>
  </si>
  <si>
    <t xml:space="preserve"> 제63조(손톱을 이용한 작업) 손톱을 이용한 작업을 할 경우에는 다음 각 호의 사항을 준수하여야 한다.</t>
    <phoneticPr fontId="2" type="noConversion"/>
  </si>
  <si>
    <t xml:space="preserve">  1. 손톱의 자루가 제대로 결합되어 있는지 수시로 점검하여야 한다.</t>
    <phoneticPr fontId="2" type="noConversion"/>
  </si>
  <si>
    <t xml:space="preserve">  2. 작업자 간 안전거리를 유지하고 미끄러지지 않도록 주의하여야 한다.</t>
    <phoneticPr fontId="2" type="noConversion"/>
  </si>
  <si>
    <t xml:space="preserve"> 제64조(고지절단기를 이용한 작업) 고지절단기를 이용한 작업을 할 경우에는 다음 각 호의 사항을 준수하여야 한다.</t>
    <phoneticPr fontId="2" type="noConversion"/>
  </si>
  <si>
    <t xml:space="preserve">  1. 나뭇가지 낙하에 의한 상해를 방지하기 위한 안면보호구를 착용하여야 한다.</t>
    <phoneticPr fontId="2" type="noConversion"/>
  </si>
  <si>
    <t xml:space="preserve">  3. 나뭇가지의 지융부 아래지점으로 나뭇가지가 낙하할 수 있음을 주의하여 작업하여야 한다.</t>
    <phoneticPr fontId="2" type="noConversion"/>
  </si>
  <si>
    <t xml:space="preserve"> 제65조(낫을 이용한 작업) 낫을 이용한 작업을 할 경우에는 다음 각 호의 사항을 준수하여야 한다.</t>
    <phoneticPr fontId="2" type="noConversion"/>
  </si>
  <si>
    <t xml:space="preserve">  1. 이동 시 낫 날에 의한 자상을 막기 위해 덮개를 씌우고 이동하여야 한다.</t>
    <phoneticPr fontId="2" type="noConversion"/>
  </si>
  <si>
    <t xml:space="preserve">  2. 작업자 간 안전거리를 유지하고 항상 미끄러지지 않도록 하여야 한다.</t>
    <phoneticPr fontId="2" type="noConversion"/>
  </si>
  <si>
    <t xml:space="preserve"> 제62조(임업용 예불기 작업자의 안전거리 확보) 임업용 예불기를 이용한 작업을 할 경우에는 안전거리를 15미터 이상 확보하고, 풀베기 행위 이외의 목적으로 이동</t>
    <phoneticPr fontId="2" type="noConversion"/>
  </si>
  <si>
    <t xml:space="preserve">  시에는 임업용 예불기의 시동을 끄고 이동자 간 5미터 이상의 안전거리를 유지하여야 한다.</t>
    <phoneticPr fontId="2" type="noConversion"/>
  </si>
  <si>
    <t>투영원점 가산수치</t>
    <phoneticPr fontId="3" type="noConversion"/>
  </si>
  <si>
    <t>표준지의 표시는 지상부 1m 이상의 막대 상부에 황색 임업용 마킹테이프를 사용하여 표식하였다.</t>
    <phoneticPr fontId="3" type="noConversion"/>
  </si>
  <si>
    <t>소나무</t>
    <phoneticPr fontId="2" type="noConversion"/>
  </si>
  <si>
    <t>(용)2-0</t>
    <phoneticPr fontId="2" type="noConversion"/>
  </si>
  <si>
    <t>(용)2-0</t>
    <phoneticPr fontId="2" type="noConversion"/>
  </si>
  <si>
    <t>작업면적</t>
    <phoneticPr fontId="2" type="noConversion"/>
  </si>
  <si>
    <t>소나무</t>
    <phoneticPr fontId="2" type="noConversion"/>
  </si>
  <si>
    <t>지     번</t>
    <phoneticPr fontId="2" type="noConversion"/>
  </si>
  <si>
    <t>지   적</t>
    <phoneticPr fontId="2" type="noConversion"/>
  </si>
  <si>
    <t>조림면적</t>
    <phoneticPr fontId="2" type="noConversion"/>
  </si>
  <si>
    <t>작업면적</t>
    <phoneticPr fontId="2" type="noConversion"/>
  </si>
  <si>
    <t>조림수종</t>
    <phoneticPr fontId="2" type="noConversion"/>
  </si>
  <si>
    <t>규격</t>
    <phoneticPr fontId="2" type="noConversion"/>
  </si>
  <si>
    <t>식재본수</t>
    <phoneticPr fontId="2" type="noConversion"/>
  </si>
  <si>
    <t>조림년도</t>
    <phoneticPr fontId="2" type="noConversion"/>
  </si>
  <si>
    <t>지     번</t>
    <phoneticPr fontId="2" type="noConversion"/>
  </si>
  <si>
    <t>지   적</t>
    <phoneticPr fontId="2" type="noConversion"/>
  </si>
  <si>
    <t>조림면적</t>
    <phoneticPr fontId="2" type="noConversion"/>
  </si>
  <si>
    <t>작업면적</t>
    <phoneticPr fontId="2" type="noConversion"/>
  </si>
  <si>
    <t>조림수종</t>
    <phoneticPr fontId="2" type="noConversion"/>
  </si>
  <si>
    <t>규격</t>
    <phoneticPr fontId="2" type="noConversion"/>
  </si>
  <si>
    <t>식재본수</t>
    <phoneticPr fontId="2" type="noConversion"/>
  </si>
  <si>
    <t>조림년도</t>
    <phoneticPr fontId="2" type="noConversion"/>
  </si>
  <si>
    <t>(용)2-0</t>
    <phoneticPr fontId="2" type="noConversion"/>
  </si>
  <si>
    <t>지     번</t>
    <phoneticPr fontId="2" type="noConversion"/>
  </si>
  <si>
    <t>지   적</t>
    <phoneticPr fontId="2" type="noConversion"/>
  </si>
  <si>
    <t>조림면적</t>
    <phoneticPr fontId="2" type="noConversion"/>
  </si>
  <si>
    <t>작업면적</t>
    <phoneticPr fontId="2" type="noConversion"/>
  </si>
  <si>
    <t>조림수종</t>
    <phoneticPr fontId="2" type="noConversion"/>
  </si>
  <si>
    <t>규격</t>
    <phoneticPr fontId="2" type="noConversion"/>
  </si>
  <si>
    <t>식재본수</t>
    <phoneticPr fontId="2" type="noConversion"/>
  </si>
  <si>
    <t>조림년도</t>
    <phoneticPr fontId="2" type="noConversion"/>
  </si>
  <si>
    <t>낙엽송</t>
    <phoneticPr fontId="2" type="noConversion"/>
  </si>
  <si>
    <t>(용)2-0</t>
    <phoneticPr fontId="2" type="noConversion"/>
  </si>
  <si>
    <t>지     번</t>
    <phoneticPr fontId="2" type="noConversion"/>
  </si>
  <si>
    <t>지   적</t>
    <phoneticPr fontId="2" type="noConversion"/>
  </si>
  <si>
    <t>조림면적</t>
    <phoneticPr fontId="2" type="noConversion"/>
  </si>
  <si>
    <t>작업면적</t>
    <phoneticPr fontId="2" type="noConversion"/>
  </si>
  <si>
    <t>조림수종</t>
    <phoneticPr fontId="2" type="noConversion"/>
  </si>
  <si>
    <t>규격</t>
    <phoneticPr fontId="2" type="noConversion"/>
  </si>
  <si>
    <t>식재본수</t>
    <phoneticPr fontId="2" type="noConversion"/>
  </si>
  <si>
    <t>조림년도</t>
    <phoneticPr fontId="2" type="noConversion"/>
  </si>
  <si>
    <t>조천</t>
    <phoneticPr fontId="2" type="noConversion"/>
  </si>
  <si>
    <t>개소당3ha이상</t>
    <phoneticPr fontId="10" type="noConversion"/>
  </si>
  <si>
    <t xml:space="preserve">개소당1~3ha미만 </t>
    <phoneticPr fontId="2" type="noConversion"/>
  </si>
  <si>
    <t>개소당1ha미만</t>
    <phoneticPr fontId="2" type="noConversion"/>
  </si>
  <si>
    <t>개소당3ha이상</t>
    <phoneticPr fontId="10" type="noConversion"/>
  </si>
  <si>
    <t xml:space="preserve">개소당1~3ha미만 </t>
    <phoneticPr fontId="2" type="noConversion"/>
  </si>
  <si>
    <t>개소당1ha미만</t>
    <phoneticPr fontId="2" type="noConversion"/>
  </si>
  <si>
    <t>개소당3ha이상</t>
    <phoneticPr fontId="10" type="noConversion"/>
  </si>
  <si>
    <t xml:space="preserve">개소당1~3ha미만 </t>
    <phoneticPr fontId="2" type="noConversion"/>
  </si>
  <si>
    <t>개소당1ha미만</t>
    <phoneticPr fontId="2" type="noConversion"/>
  </si>
  <si>
    <t>경사도 결정은 PowerKS 경사도분석프로그램을 활용하여 완,중,급에 따라 할인할증을 적용하였다.</t>
    <phoneticPr fontId="3" type="noConversion"/>
  </si>
  <si>
    <t>설계</t>
    <phoneticPr fontId="3" type="noConversion"/>
  </si>
  <si>
    <t>산림경영기술
고급 김 진 겸</t>
    <phoneticPr fontId="2" type="noConversion"/>
  </si>
  <si>
    <t>감리</t>
    <phoneticPr fontId="3" type="noConversion"/>
  </si>
  <si>
    <t>담당</t>
    <phoneticPr fontId="3" type="noConversion"/>
  </si>
  <si>
    <t>팀장</t>
    <phoneticPr fontId="3" type="noConversion"/>
  </si>
  <si>
    <t>소장</t>
    <phoneticPr fontId="2" type="noConversion"/>
  </si>
  <si>
    <t>국유림경영계획에 기준하여 구획하였음.</t>
    <phoneticPr fontId="3" type="noConversion"/>
  </si>
  <si>
    <t>소반은 수종 및 작업종에 따라 구획하였으며 경계는 기존 조림지의 경계를 기준으로 구획하였음.</t>
    <phoneticPr fontId="3" type="noConversion"/>
  </si>
  <si>
    <t>할증,할인 요인으로는 작업종에 따라 경사도, 집단화정도에 따라 적용하였다.</t>
    <phoneticPr fontId="3" type="noConversion"/>
  </si>
  <si>
    <t>○</t>
    <phoneticPr fontId="3" type="noConversion"/>
  </si>
  <si>
    <t>작업종 선정시 전체 임분에 소면적 산개분포한 수종은 전체 작업에 영향을 미치지 않는 소면적의 경우 주요 작업종에 포함 적용하였다</t>
    <phoneticPr fontId="2" type="noConversion"/>
  </si>
  <si>
    <t>기타 설계서에 명시되지 않은 사항에 대해서는 관련법규를 준용토록 한다.</t>
    <phoneticPr fontId="3" type="noConversion"/>
  </si>
  <si>
    <t>풀베기 ha당 단가산출서</t>
    <phoneticPr fontId="10" type="noConversion"/>
  </si>
  <si>
    <t>제천</t>
    <phoneticPr fontId="2" type="noConversion"/>
  </si>
  <si>
    <t>소나무</t>
    <phoneticPr fontId="2" type="noConversion"/>
  </si>
  <si>
    <t>(용)2-0</t>
    <phoneticPr fontId="2" type="noConversion"/>
  </si>
  <si>
    <t>목재생산림</t>
    <phoneticPr fontId="2" type="noConversion"/>
  </si>
  <si>
    <t>낙엽송</t>
    <phoneticPr fontId="2" type="noConversion"/>
  </si>
  <si>
    <t>3-0</t>
    <phoneticPr fontId="2" type="noConversion"/>
  </si>
  <si>
    <t>마가목</t>
    <phoneticPr fontId="2" type="noConversion"/>
  </si>
  <si>
    <t>(노)1-0</t>
    <phoneticPr fontId="2" type="noConversion"/>
  </si>
  <si>
    <t>단양</t>
    <phoneticPr fontId="2" type="noConversion"/>
  </si>
  <si>
    <t>65-0</t>
    <phoneticPr fontId="2" type="noConversion"/>
  </si>
  <si>
    <t>어상천</t>
    <phoneticPr fontId="2" type="noConversion"/>
  </si>
  <si>
    <t>임현</t>
    <phoneticPr fontId="2" type="noConversion"/>
  </si>
  <si>
    <t>산52-1</t>
    <phoneticPr fontId="2" type="noConversion"/>
  </si>
  <si>
    <t>64-0</t>
    <phoneticPr fontId="2" type="noConversion"/>
  </si>
  <si>
    <t>방북</t>
    <phoneticPr fontId="2" type="noConversion"/>
  </si>
  <si>
    <t>쉬나무</t>
    <phoneticPr fontId="2" type="noConversion"/>
  </si>
  <si>
    <t>묘목찾기 여부</t>
    <phoneticPr fontId="2" type="noConversion"/>
  </si>
  <si>
    <t>단양국유림관리소</t>
    <phoneticPr fontId="3" type="noConversion"/>
  </si>
  <si>
    <t>GRS80
중부좌표계</t>
    <phoneticPr fontId="3" type="noConversion"/>
  </si>
  <si>
    <t xml:space="preserve"> 경도 : 동경 127°00‘00“.0000</t>
    <phoneticPr fontId="3" type="noConversion"/>
  </si>
  <si>
    <t>동경 126°~128°구역내</t>
    <phoneticPr fontId="3" type="noConversion"/>
  </si>
  <si>
    <t>풀베기사업 적용</t>
    <phoneticPr fontId="2" type="noConversion"/>
  </si>
  <si>
    <t>GRS80
동부좌표계</t>
    <phoneticPr fontId="3" type="noConversion"/>
  </si>
  <si>
    <t>현장 전경</t>
    <phoneticPr fontId="2" type="noConversion"/>
  </si>
  <si>
    <t>2023년 낙엽송 조림 후 조림실패지로 분류되어 2025년 재조림을 실시하였다.</t>
    <phoneticPr fontId="2" type="noConversion"/>
  </si>
  <si>
    <t>2023년 벌채 후 조림하였으며, 2026년 재조림을 실시함</t>
    <phoneticPr fontId="2" type="noConversion"/>
  </si>
  <si>
    <t>표준지 GPS좌표</t>
    <phoneticPr fontId="3" type="noConversion"/>
  </si>
  <si>
    <t>66-0</t>
    <phoneticPr fontId="2" type="noConversion"/>
  </si>
  <si>
    <t>영춘</t>
    <phoneticPr fontId="2" type="noConversion"/>
  </si>
  <si>
    <t>사지원</t>
    <phoneticPr fontId="2" type="noConversion"/>
  </si>
  <si>
    <t>산147</t>
    <phoneticPr fontId="2" type="noConversion"/>
  </si>
  <si>
    <t>밤나무</t>
    <phoneticPr fontId="2" type="noConversion"/>
  </si>
  <si>
    <t>H1.0</t>
    <phoneticPr fontId="2" type="noConversion"/>
  </si>
  <si>
    <t>8-0</t>
    <phoneticPr fontId="2" type="noConversion"/>
  </si>
  <si>
    <t>9-0</t>
    <phoneticPr fontId="2" type="noConversion"/>
  </si>
  <si>
    <t>봉양</t>
    <phoneticPr fontId="2" type="noConversion"/>
  </si>
  <si>
    <t>구학</t>
    <phoneticPr fontId="2" type="noConversion"/>
  </si>
  <si>
    <t>산5-4</t>
    <phoneticPr fontId="2" type="noConversion"/>
  </si>
  <si>
    <t>(용)3-0</t>
    <phoneticPr fontId="2" type="noConversion"/>
  </si>
  <si>
    <t>65-0</t>
    <phoneticPr fontId="2" type="noConversion"/>
  </si>
  <si>
    <t>51-0</t>
    <phoneticPr fontId="2" type="noConversion"/>
  </si>
  <si>
    <t>연곡</t>
    <phoneticPr fontId="2" type="noConversion"/>
  </si>
  <si>
    <t>산147-3</t>
    <phoneticPr fontId="2" type="noConversion"/>
  </si>
  <si>
    <t>소나무</t>
    <phoneticPr fontId="2" type="noConversion"/>
  </si>
  <si>
    <t>7-1</t>
    <phoneticPr fontId="2" type="noConversion"/>
  </si>
  <si>
    <t>낙엽송</t>
    <phoneticPr fontId="2" type="noConversion"/>
  </si>
  <si>
    <t>24-3</t>
    <phoneticPr fontId="2" type="noConversion"/>
  </si>
  <si>
    <t>산벚나무</t>
    <phoneticPr fontId="2" type="noConversion"/>
  </si>
  <si>
    <t>R2 H1.5</t>
    <phoneticPr fontId="2" type="noConversion"/>
  </si>
  <si>
    <t>산30-1</t>
    <phoneticPr fontId="2" type="noConversion"/>
  </si>
  <si>
    <t>24-2</t>
    <phoneticPr fontId="2" type="noConversion"/>
  </si>
  <si>
    <t>7-1</t>
    <phoneticPr fontId="2" type="noConversion"/>
  </si>
  <si>
    <t>2024 추</t>
    <phoneticPr fontId="2" type="noConversion"/>
  </si>
  <si>
    <t>37-1</t>
    <phoneticPr fontId="2" type="noConversion"/>
  </si>
  <si>
    <t>오사</t>
    <phoneticPr fontId="2" type="noConversion"/>
  </si>
  <si>
    <t>산1</t>
    <phoneticPr fontId="2" type="noConversion"/>
  </si>
  <si>
    <t>23-0</t>
    <phoneticPr fontId="2" type="noConversion"/>
  </si>
  <si>
    <t>산126-1</t>
    <phoneticPr fontId="2" type="noConversion"/>
  </si>
  <si>
    <t>14-1</t>
    <phoneticPr fontId="2" type="noConversion"/>
  </si>
  <si>
    <t>상</t>
    <phoneticPr fontId="2" type="noConversion"/>
  </si>
  <si>
    <t>산40-1</t>
    <phoneticPr fontId="2" type="noConversion"/>
  </si>
  <si>
    <t>14-2</t>
    <phoneticPr fontId="2" type="noConversion"/>
  </si>
  <si>
    <t>14-3</t>
    <phoneticPr fontId="2" type="noConversion"/>
  </si>
  <si>
    <t>66-0</t>
    <phoneticPr fontId="2" type="noConversion"/>
  </si>
  <si>
    <t>28-0</t>
    <phoneticPr fontId="2" type="noConversion"/>
  </si>
  <si>
    <t>단양</t>
    <phoneticPr fontId="2" type="noConversion"/>
  </si>
  <si>
    <t>영춘</t>
    <phoneticPr fontId="2" type="noConversion"/>
  </si>
  <si>
    <t>오사</t>
    <phoneticPr fontId="2" type="noConversion"/>
  </si>
  <si>
    <t>산1</t>
    <phoneticPr fontId="2" type="noConversion"/>
  </si>
  <si>
    <t>낙엽송</t>
    <phoneticPr fontId="2" type="noConversion"/>
  </si>
  <si>
    <t>(용)2-0</t>
    <phoneticPr fontId="2" type="noConversion"/>
  </si>
  <si>
    <t>29-0</t>
    <phoneticPr fontId="2" type="noConversion"/>
  </si>
  <si>
    <t>31-0</t>
    <phoneticPr fontId="2" type="noConversion"/>
  </si>
  <si>
    <t>5-1</t>
    <phoneticPr fontId="2" type="noConversion"/>
  </si>
  <si>
    <t>사지원</t>
    <phoneticPr fontId="2" type="noConversion"/>
  </si>
  <si>
    <t>산10-2</t>
    <phoneticPr fontId="2" type="noConversion"/>
  </si>
  <si>
    <t>소나무</t>
    <phoneticPr fontId="2" type="noConversion"/>
  </si>
  <si>
    <t>5-2</t>
    <phoneticPr fontId="2" type="noConversion"/>
  </si>
  <si>
    <t>1-0</t>
    <phoneticPr fontId="2" type="noConversion"/>
  </si>
  <si>
    <t>2-0</t>
    <phoneticPr fontId="2" type="noConversion"/>
  </si>
  <si>
    <t>제천</t>
    <phoneticPr fontId="2" type="noConversion"/>
  </si>
  <si>
    <t>자작</t>
    <phoneticPr fontId="2" type="noConversion"/>
  </si>
  <si>
    <t>산11-4</t>
    <phoneticPr fontId="2" type="noConversion"/>
  </si>
  <si>
    <t>2022 추</t>
    <phoneticPr fontId="2" type="noConversion"/>
  </si>
  <si>
    <t>2025 재조림</t>
    <phoneticPr fontId="2" type="noConversion"/>
  </si>
  <si>
    <t>2026년 숲가꾸기(풀베기)사업(12차)</t>
    <phoneticPr fontId="3" type="noConversion"/>
  </si>
  <si>
    <t>단양군 영춘면 사지원리 산147 외 10(66-0-3-0 외 16개소)</t>
    <phoneticPr fontId="2" type="noConversion"/>
  </si>
  <si>
    <t>2026년 07월</t>
    <phoneticPr fontId="3" type="noConversion"/>
  </si>
  <si>
    <t>산림휴양림</t>
    <phoneticPr fontId="2" type="noConversion"/>
  </si>
  <si>
    <t>수원함양림</t>
    <phoneticPr fontId="2" type="noConversion"/>
  </si>
  <si>
    <t>산32</t>
    <phoneticPr fontId="2" type="noConversion"/>
  </si>
  <si>
    <t>자연환경보전림</t>
    <phoneticPr fontId="2" type="noConversion"/>
  </si>
  <si>
    <t>목재생산림</t>
    <phoneticPr fontId="2" type="noConversion"/>
  </si>
  <si>
    <t>목재생산림</t>
    <phoneticPr fontId="2" type="noConversion"/>
  </si>
  <si>
    <t>본 사업지는 충북 단양군 영춘면 사지원리 산147 외 10(66-0-3-0 외 16개서)에 위치하며 개소당 사업지의 크기는 0.10ha ~ 8.60ha로 다양하며, 대상지는 도로 및 임도와 인접하여 접근성은 양호함.</t>
    <phoneticPr fontId="3" type="noConversion"/>
  </si>
  <si>
    <t xml:space="preserve"> 2022 추기 ~ 2026년 조림지로 대상수종은 소나무, 낙엽송, 마가목, 쉬나무, 밤나무, 산벚나무이며 자연발생 관목류와 초본류가 조림목을 피압하고 있는 상황이다.</t>
    <phoneticPr fontId="3" type="noConversion"/>
  </si>
  <si>
    <t>한국석유공사 가격 (2026년 07월 10일 충북) VAT 별도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</si>
</sst>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0"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0.00_ "/>
    <numFmt numFmtId="179" formatCode="_-* #,##0.00_-;\-* #,##0.00_-;_-* &quot;-&quot;_-;_-@_-"/>
    <numFmt numFmtId="180" formatCode="_ * #,##0_ ;_ * \-#,##0_ ;_ * &quot;-&quot;_ ;_ @_ "/>
    <numFmt numFmtId="181" formatCode="0.0%"/>
    <numFmt numFmtId="182" formatCode="0.000%"/>
    <numFmt numFmtId="183" formatCode="#,##0_ "/>
    <numFmt numFmtId="184" formatCode="0_);[Red]\(0\)"/>
    <numFmt numFmtId="185" formatCode="0.0_);[Red]\(0.0\)"/>
    <numFmt numFmtId="186" formatCode="#,##0_);[Red]\(#,##0\)"/>
    <numFmt numFmtId="187" formatCode="#,##0.00_);[Red]\(#,##0.00\)"/>
    <numFmt numFmtId="188" formatCode="#,##0_ ;[Red]\-#,##0\ "/>
    <numFmt numFmtId="189" formatCode="_(* #,##0.0_);_(* \(#,##0.0\);_(* &quot;-&quot;_);_(@_)"/>
    <numFmt numFmtId="190" formatCode="0.0000"/>
    <numFmt numFmtId="191" formatCode="_(* #,##0.00_);_(* \(#,##0.00\);_(* &quot;-&quot;_);_(@_)"/>
    <numFmt numFmtId="192" formatCode="0.00&quot;(㎥)&quot;"/>
    <numFmt numFmtId="193" formatCode="0.000_ "/>
    <numFmt numFmtId="194" formatCode="0&quot;(본)&quot;"/>
    <numFmt numFmtId="195" formatCode="_-* #,##0.0000_-;\-* #,##0.0000_-;_-* &quot;-&quot;_-;_-@_-"/>
    <numFmt numFmtId="196" formatCode="0.0"/>
    <numFmt numFmtId="197" formatCode="&quot;₩&quot;#,##0;[Red]&quot;₩&quot;\-#,##0"/>
    <numFmt numFmtId="198" formatCode="0.00;[Red]0.00"/>
    <numFmt numFmtId="199" formatCode="&quot;₩&quot;#,##0;&quot;₩&quot;\-#,##0"/>
    <numFmt numFmtId="200" formatCode="&quot;₩&quot;#,##0.00;&quot;₩&quot;\-#,##0.00"/>
    <numFmt numFmtId="201" formatCode="0.0000000"/>
    <numFmt numFmtId="202" formatCode="#,###.00&quot;ha&quot;"/>
    <numFmt numFmtId="203" formatCode="&quot; &quot;#,###&quot;일&quot;"/>
    <numFmt numFmtId="204" formatCode="#,###&quot;본&quot;"/>
    <numFmt numFmtId="205" formatCode="###_);[Red]###"/>
    <numFmt numFmtId="206" formatCode="&quot;(₩&quot;#,##0&quot;-/-)&quot;"/>
    <numFmt numFmtId="207" formatCode="_-* #,##0.0_-;\-* #,##0.0_-;_-* &quot;-&quot;?_-;_-@_-"/>
    <numFmt numFmtId="208" formatCode="#,###;\-#,###"/>
    <numFmt numFmtId="209" formatCode="#,###\ ;\-#,###\ "/>
    <numFmt numFmtId="210" formatCode="#,###.00\ ;\-#,###.00\ "/>
    <numFmt numFmtId="211" formatCode="&quot;(\&quot;#,###&quot;/인)&quot;"/>
    <numFmt numFmtId="212" formatCode="#,##0.00_ "/>
    <numFmt numFmtId="213" formatCode="0.00_);[Red]\(0.00\)"/>
    <numFmt numFmtId="214" formatCode="mm&quot;월&quot;\ dd&quot;일&quot;"/>
    <numFmt numFmtId="215" formatCode="##,##0.00&quot;ha&quot;"/>
    <numFmt numFmtId="216" formatCode="_(* #,##0.000_);_(* \(#,##0.000\);_(* &quot;-&quot;_);_(@_)"/>
    <numFmt numFmtId="217" formatCode="#,##0.000_ "/>
    <numFmt numFmtId="218" formatCode="0_ "/>
    <numFmt numFmtId="219" formatCode="###0&quot; 년&quot;"/>
    <numFmt numFmtId="220" formatCode="###0&quot;)&quot;"/>
    <numFmt numFmtId="221" formatCode="0.0_ "/>
    <numFmt numFmtId="222" formatCode="_-* #,##0.00_-;\-* #,##0.00_-;_-* &quot;-&quot;?_-;_-@_-"/>
  </numFmts>
  <fonts count="19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theme="1"/>
      <name val="굴림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sz val="9"/>
      <name val="굴림"/>
      <family val="3"/>
      <charset val="129"/>
    </font>
    <font>
      <sz val="11"/>
      <color theme="1"/>
      <name val="돋움"/>
      <family val="3"/>
      <charset val="129"/>
    </font>
    <font>
      <sz val="10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name val="Courier New"/>
      <family val="3"/>
    </font>
    <font>
      <b/>
      <sz val="9"/>
      <color indexed="81"/>
      <name val="돋움"/>
      <family val="3"/>
      <charset val="129"/>
    </font>
    <font>
      <sz val="10"/>
      <color rgb="FF000000"/>
      <name val="굴림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19"/>
      <name val="맑은 고딕"/>
      <family val="3"/>
      <charset val="129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62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0"/>
      <name val="Arial"/>
      <family val="2"/>
    </font>
    <font>
      <b/>
      <sz val="11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10"/>
      <name val="굴림"/>
      <family val="3"/>
      <charset val="129"/>
    </font>
    <font>
      <b/>
      <sz val="24"/>
      <color rgb="FF000000"/>
      <name val="굴림"/>
      <family val="3"/>
      <charset val="129"/>
    </font>
    <font>
      <b/>
      <sz val="20"/>
      <name val="굴림"/>
      <family val="3"/>
      <charset val="129"/>
    </font>
    <font>
      <b/>
      <sz val="20"/>
      <color indexed="10"/>
      <name val="굴림"/>
      <family val="3"/>
      <charset val="129"/>
    </font>
    <font>
      <sz val="11"/>
      <color rgb="FFFF0000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2"/>
      <color indexed="10"/>
      <name val="굴림"/>
      <family val="3"/>
      <charset val="129"/>
    </font>
    <font>
      <sz val="12"/>
      <color rgb="FF000000"/>
      <name val="굴림"/>
      <family val="3"/>
      <charset val="129"/>
    </font>
    <font>
      <sz val="1"/>
      <color theme="1"/>
      <name val="굴림"/>
      <family val="3"/>
      <charset val="129"/>
    </font>
    <font>
      <b/>
      <sz val="20"/>
      <color theme="1"/>
      <name val="굴림"/>
      <family val="3"/>
      <charset val="129"/>
    </font>
    <font>
      <b/>
      <sz val="20"/>
      <color rgb="FFFF0000"/>
      <name val="굴림"/>
      <family val="3"/>
      <charset val="129"/>
    </font>
    <font>
      <sz val="1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20"/>
      <color indexed="81"/>
      <name val="굴림"/>
      <family val="3"/>
      <charset val="129"/>
    </font>
    <font>
      <b/>
      <sz val="24"/>
      <color rgb="FFFF0000"/>
      <name val="맑은 고딕"/>
      <family val="3"/>
      <charset val="129"/>
      <scheme val="major"/>
    </font>
    <font>
      <sz val="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20"/>
      <color rgb="FFFF000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7"/>
      <color rgb="FFFF0000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8"/>
      <name val="굴림"/>
      <family val="3"/>
      <charset val="129"/>
    </font>
    <font>
      <b/>
      <sz val="2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inor"/>
    </font>
    <font>
      <b/>
      <sz val="24"/>
      <color rgb="FFFF0000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u/>
      <sz val="2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u/>
      <sz val="24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u/>
      <sz val="15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0"/>
      <color rgb="FFFF0000"/>
      <name val="맑은 고딕"/>
      <family val="3"/>
      <charset val="129"/>
      <scheme val="minor"/>
    </font>
    <font>
      <sz val="36"/>
      <color rgb="FFFF0000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7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6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7"/>
      <name val="맑은 고딕"/>
      <family val="3"/>
      <charset val="129"/>
      <scheme val="minor"/>
    </font>
    <font>
      <sz val="18"/>
      <color theme="1"/>
      <name val="HY수평선M"/>
      <family val="1"/>
      <charset val="129"/>
    </font>
    <font>
      <sz val="11"/>
      <color theme="1"/>
      <name val="HY수평선M"/>
      <family val="1"/>
      <charset val="129"/>
    </font>
    <font>
      <sz val="10"/>
      <color theme="1"/>
      <name val="HY수평선M"/>
      <family val="1"/>
      <charset val="129"/>
    </font>
    <font>
      <sz val="13"/>
      <color theme="1"/>
      <name val="HY수평선M"/>
      <family val="1"/>
      <charset val="129"/>
    </font>
    <font>
      <b/>
      <sz val="13"/>
      <color theme="1"/>
      <name val="HY수평선M"/>
      <family val="1"/>
      <charset val="129"/>
    </font>
    <font>
      <b/>
      <sz val="11"/>
      <color theme="1"/>
      <name val="HY수평선M"/>
      <family val="1"/>
      <charset val="129"/>
    </font>
    <font>
      <b/>
      <sz val="10"/>
      <color theme="1"/>
      <name val="HY수평선M"/>
      <family val="1"/>
      <charset val="129"/>
    </font>
    <font>
      <sz val="8"/>
      <color theme="1"/>
      <name val="HY수평선M"/>
      <family val="1"/>
      <charset val="129"/>
    </font>
    <font>
      <sz val="9"/>
      <color theme="1"/>
      <name val="HY수평선M"/>
      <family val="1"/>
      <charset val="129"/>
    </font>
    <font>
      <b/>
      <sz val="8"/>
      <color rgb="FFFF0000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"/>
      <name val="맑은 고딕"/>
      <family val="3"/>
      <charset val="129"/>
      <scheme val="major"/>
    </font>
    <font>
      <sz val="16"/>
      <color rgb="FFFF0000"/>
      <name val="맑은 고딕"/>
      <family val="3"/>
      <charset val="129"/>
      <scheme val="major"/>
    </font>
    <font>
      <sz val="8"/>
      <color indexed="8"/>
      <name val="HY수평선M"/>
      <family val="1"/>
      <charset val="129"/>
    </font>
    <font>
      <b/>
      <sz val="9"/>
      <name val="맑은 고딕"/>
      <family val="3"/>
      <charset val="129"/>
      <scheme val="major"/>
    </font>
    <font>
      <sz val="9"/>
      <name val="HY수평선M"/>
      <family val="1"/>
      <charset val="129"/>
    </font>
    <font>
      <sz val="8"/>
      <color rgb="FFFF000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sz val="11"/>
      <name val="돋움"/>
      <family val="3"/>
    </font>
    <font>
      <sz val="11"/>
      <name val="제주고딕"/>
      <family val="3"/>
      <charset val="129"/>
    </font>
    <font>
      <sz val="10"/>
      <name val="제주고딕"/>
      <family val="3"/>
      <charset val="129"/>
    </font>
    <font>
      <b/>
      <sz val="11"/>
      <name val="제주고딕"/>
      <family val="3"/>
      <charset val="129"/>
    </font>
    <font>
      <b/>
      <sz val="12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6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2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ck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ck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ck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8"/>
      </bottom>
      <diagonal/>
    </border>
    <border>
      <left style="thin">
        <color indexed="8"/>
      </left>
      <right/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ck">
        <color auto="1"/>
      </bottom>
      <diagonal/>
    </border>
  </borders>
  <cellStyleXfs count="1900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176" fontId="6" fillId="0" borderId="0" applyFont="0" applyFill="0" applyBorder="0" applyAlignment="0" applyProtection="0"/>
    <xf numFmtId="0" fontId="6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3" fontId="19" fillId="0" borderId="71">
      <alignment horizontal="right"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1" fillId="0" borderId="0"/>
    <xf numFmtId="180" fontId="11" fillId="0" borderId="0" applyFont="0" applyFill="0" applyBorder="0" applyAlignment="0" applyProtection="0"/>
    <xf numFmtId="0" fontId="7" fillId="0" borderId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4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7" fillId="52" borderId="108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6" fillId="12" borderId="102" applyNumberFormat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7" fillId="14" borderId="106" applyNumberFormat="0" applyFont="0" applyAlignment="0" applyProtection="0">
      <alignment vertical="center"/>
    </xf>
    <xf numFmtId="0" fontId="7" fillId="14" borderId="106" applyNumberFormat="0" applyFont="0" applyAlignment="0" applyProtection="0">
      <alignment vertical="center"/>
    </xf>
    <xf numFmtId="0" fontId="7" fillId="14" borderId="106" applyNumberFormat="0" applyFont="0" applyAlignment="0" applyProtection="0">
      <alignment vertical="center"/>
    </xf>
    <xf numFmtId="0" fontId="7" fillId="14" borderId="106" applyNumberFormat="0" applyFont="0" applyAlignment="0" applyProtection="0">
      <alignment vertical="center"/>
    </xf>
    <xf numFmtId="0" fontId="7" fillId="14" borderId="106" applyNumberFormat="0" applyFont="0" applyAlignment="0" applyProtection="0">
      <alignment vertical="center"/>
    </xf>
    <xf numFmtId="0" fontId="7" fillId="14" borderId="106" applyNumberFormat="0" applyFont="0" applyAlignment="0" applyProtection="0">
      <alignment vertical="center"/>
    </xf>
    <xf numFmtId="0" fontId="7" fillId="14" borderId="106" applyNumberFormat="0" applyFont="0" applyAlignment="0" applyProtection="0">
      <alignment vertical="center"/>
    </xf>
    <xf numFmtId="0" fontId="11" fillId="41" borderId="109" applyNumberFormat="0" applyFont="0" applyAlignment="0" applyProtection="0">
      <alignment vertical="center"/>
    </xf>
    <xf numFmtId="0" fontId="7" fillId="14" borderId="106" applyNumberFormat="0" applyFont="0" applyAlignment="0" applyProtection="0">
      <alignment vertical="center"/>
    </xf>
    <xf numFmtId="0" fontId="7" fillId="14" borderId="106" applyNumberFormat="0" applyFont="0" applyAlignment="0" applyProtection="0">
      <alignment vertical="center"/>
    </xf>
    <xf numFmtId="0" fontId="7" fillId="14" borderId="106" applyNumberFormat="0" applyFont="0" applyAlignment="0" applyProtection="0">
      <alignment vertical="center"/>
    </xf>
    <xf numFmtId="0" fontId="7" fillId="14" borderId="106" applyNumberFormat="0" applyFont="0" applyAlignment="0" applyProtection="0">
      <alignment vertical="center"/>
    </xf>
    <xf numFmtId="0" fontId="7" fillId="14" borderId="106" applyNumberFormat="0" applyFont="0" applyAlignment="0" applyProtection="0">
      <alignment vertical="center"/>
    </xf>
    <xf numFmtId="0" fontId="7" fillId="14" borderId="106" applyNumberFormat="0" applyFont="0" applyAlignment="0" applyProtection="0">
      <alignment vertical="center"/>
    </xf>
    <xf numFmtId="0" fontId="7" fillId="14" borderId="106" applyNumberFormat="0" applyFont="0" applyAlignment="0" applyProtection="0">
      <alignment vertical="center"/>
    </xf>
    <xf numFmtId="0" fontId="7" fillId="14" borderId="106" applyNumberFormat="0" applyFont="0" applyAlignment="0" applyProtection="0">
      <alignment vertical="center"/>
    </xf>
    <xf numFmtId="0" fontId="7" fillId="14" borderId="106" applyNumberFormat="0" applyFont="0" applyAlignment="0" applyProtection="0">
      <alignment vertical="center"/>
    </xf>
    <xf numFmtId="0" fontId="7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7" fillId="14" borderId="106" applyNumberFormat="0" applyFont="0" applyAlignment="0" applyProtection="0">
      <alignment vertical="center"/>
    </xf>
    <xf numFmtId="0" fontId="7" fillId="14" borderId="106" applyNumberFormat="0" applyFont="0" applyAlignment="0" applyProtection="0">
      <alignment vertical="center"/>
    </xf>
    <xf numFmtId="0" fontId="7" fillId="14" borderId="106" applyNumberFormat="0" applyFont="0" applyAlignment="0" applyProtection="0">
      <alignment vertical="center"/>
    </xf>
    <xf numFmtId="0" fontId="7" fillId="14" borderId="106" applyNumberFormat="0" applyFont="0" applyAlignment="0" applyProtection="0">
      <alignment vertical="center"/>
    </xf>
    <xf numFmtId="0" fontId="7" fillId="14" borderId="106" applyNumberFormat="0" applyFont="0" applyAlignment="0" applyProtection="0">
      <alignment vertical="center"/>
    </xf>
    <xf numFmtId="0" fontId="7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4" fillId="14" borderId="106" applyNumberFormat="0" applyFont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2" fillId="0" borderId="0"/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6" fillId="54" borderId="110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5" fillId="13" borderId="105" applyNumberFormat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25" fillId="0" borderId="111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37" fillId="0" borderId="104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38" fillId="0" borderId="112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16" fillId="0" borderId="107" applyNumberFormat="0" applyFill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40" fillId="44" borderId="108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39" fillId="11" borderId="102" applyNumberFormat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2" fillId="0" borderId="113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1" fillId="0" borderId="9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5" fillId="0" borderId="114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7" fillId="0" borderId="115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6" fillId="0" borderId="101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50" fillId="43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2" fillId="52" borderId="116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0" fontId="51" fillId="12" borderId="103" applyNumberFormat="0" applyAlignment="0" applyProtection="0">
      <alignment vertical="center"/>
    </xf>
    <xf numFmtId="190" fontId="11" fillId="0" borderId="0" applyFont="0" applyFill="0" applyBorder="0" applyAlignment="0" applyProtection="0"/>
    <xf numFmtId="197" fontId="6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3" fillId="0" borderId="0" applyFont="0" applyFill="0" applyBorder="0" applyAlignment="0" applyProtection="0"/>
    <xf numFmtId="0" fontId="53" fillId="0" borderId="0"/>
    <xf numFmtId="198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11" fillId="0" borderId="0" applyFont="0" applyFill="0" applyBorder="0" applyAlignment="0" applyProtection="0"/>
    <xf numFmtId="0" fontId="54" fillId="0" borderId="117" applyNumberFormat="0" applyAlignment="0" applyProtection="0">
      <alignment horizontal="left" vertical="center"/>
    </xf>
    <xf numFmtId="0" fontId="54" fillId="0" borderId="10">
      <alignment horizontal="left" vertical="center"/>
    </xf>
    <xf numFmtId="0" fontId="55" fillId="0" borderId="0"/>
    <xf numFmtId="0" fontId="1" fillId="0" borderId="0">
      <alignment vertical="center"/>
    </xf>
    <xf numFmtId="0" fontId="183" fillId="0" borderId="0"/>
    <xf numFmtId="0" fontId="183" fillId="0" borderId="0">
      <alignment vertical="center"/>
    </xf>
  </cellStyleXfs>
  <cellXfs count="2556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57" fillId="0" borderId="0" xfId="0" applyFont="1">
      <alignment vertical="center"/>
    </xf>
    <xf numFmtId="0" fontId="59" fillId="0" borderId="0" xfId="0" applyFont="1" applyAlignment="1">
      <alignment horizontal="centerContinuous" vertical="center"/>
    </xf>
    <xf numFmtId="0" fontId="67" fillId="0" borderId="0" xfId="0" applyFont="1" applyProtection="1">
      <alignment vertical="center"/>
      <protection hidden="1"/>
    </xf>
    <xf numFmtId="0" fontId="70" fillId="0" borderId="0" xfId="0" applyFont="1" applyFill="1" applyProtection="1">
      <alignment vertical="center"/>
      <protection hidden="1"/>
    </xf>
    <xf numFmtId="0" fontId="5" fillId="0" borderId="0" xfId="0" applyFont="1" applyFill="1" applyProtection="1">
      <alignment vertical="center"/>
      <protection hidden="1"/>
    </xf>
    <xf numFmtId="0" fontId="15" fillId="0" borderId="0" xfId="0" applyFont="1" applyFill="1" applyProtection="1">
      <alignment vertical="center"/>
      <protection hidden="1"/>
    </xf>
    <xf numFmtId="0" fontId="62" fillId="0" borderId="0" xfId="0" applyFont="1" applyFill="1" applyAlignment="1" applyProtection="1">
      <alignment horizontal="center" vertical="center"/>
      <protection locked="0"/>
    </xf>
    <xf numFmtId="41" fontId="15" fillId="58" borderId="1" xfId="0" applyNumberFormat="1" applyFont="1" applyFill="1" applyBorder="1" applyAlignment="1" applyProtection="1">
      <alignment vertical="center" shrinkToFit="1"/>
      <protection hidden="1"/>
    </xf>
    <xf numFmtId="186" fontId="15" fillId="58" borderId="1" xfId="0" applyNumberFormat="1" applyFont="1" applyFill="1" applyBorder="1" applyAlignment="1" applyProtection="1">
      <alignment horizontal="center" vertical="center" shrinkToFit="1"/>
      <protection hidden="1"/>
    </xf>
    <xf numFmtId="0" fontId="15" fillId="58" borderId="1" xfId="0" applyNumberFormat="1" applyFont="1" applyFill="1" applyBorder="1" applyAlignment="1" applyProtection="1">
      <alignment horizontal="center" vertical="center" shrinkToFit="1"/>
      <protection hidden="1"/>
    </xf>
    <xf numFmtId="191" fontId="15" fillId="58" borderId="1" xfId="1" applyNumberFormat="1" applyFont="1" applyFill="1" applyBorder="1" applyAlignment="1" applyProtection="1">
      <alignment horizontal="right" vertical="center" shrinkToFit="1"/>
      <protection hidden="1"/>
    </xf>
    <xf numFmtId="191" fontId="15" fillId="58" borderId="1" xfId="1" applyNumberFormat="1" applyFont="1" applyFill="1" applyBorder="1" applyAlignment="1" applyProtection="1">
      <alignment vertical="center" shrinkToFit="1"/>
      <protection hidden="1"/>
    </xf>
    <xf numFmtId="41" fontId="15" fillId="58" borderId="1" xfId="1" applyNumberFormat="1" applyFont="1" applyFill="1" applyBorder="1" applyAlignment="1" applyProtection="1">
      <alignment vertical="center" shrinkToFit="1"/>
      <protection hidden="1"/>
    </xf>
    <xf numFmtId="41" fontId="15" fillId="58" borderId="1" xfId="0" applyNumberFormat="1" applyFont="1" applyFill="1" applyBorder="1" applyAlignment="1" applyProtection="1">
      <alignment horizontal="center" vertical="center" shrinkToFit="1"/>
      <protection hidden="1"/>
    </xf>
    <xf numFmtId="41" fontId="15" fillId="58" borderId="9" xfId="0" applyNumberFormat="1" applyFont="1" applyFill="1" applyBorder="1" applyAlignment="1" applyProtection="1">
      <alignment vertical="center" shrinkToFit="1"/>
      <protection hidden="1"/>
    </xf>
    <xf numFmtId="41" fontId="15" fillId="58" borderId="9" xfId="1" applyNumberFormat="1" applyFont="1" applyFill="1" applyBorder="1" applyAlignment="1" applyProtection="1">
      <alignment vertical="center" shrinkToFit="1"/>
      <protection hidden="1"/>
    </xf>
    <xf numFmtId="186" fontId="15" fillId="58" borderId="1" xfId="0" applyNumberFormat="1" applyFont="1" applyFill="1" applyBorder="1" applyAlignment="1" applyProtection="1">
      <alignment horizontal="center" vertical="center"/>
      <protection hidden="1"/>
    </xf>
    <xf numFmtId="0" fontId="15" fillId="58" borderId="1" xfId="0" applyNumberFormat="1" applyFont="1" applyFill="1" applyBorder="1" applyAlignment="1" applyProtection="1">
      <alignment horizontal="center" vertical="center"/>
      <protection hidden="1"/>
    </xf>
    <xf numFmtId="191" fontId="15" fillId="58" borderId="1" xfId="1" applyNumberFormat="1" applyFont="1" applyFill="1" applyBorder="1" applyAlignment="1" applyProtection="1">
      <alignment horizontal="center" vertical="center"/>
      <protection hidden="1"/>
    </xf>
    <xf numFmtId="191" fontId="15" fillId="58" borderId="1" xfId="1" applyNumberFormat="1" applyFont="1" applyFill="1" applyBorder="1" applyAlignment="1" applyProtection="1">
      <alignment vertical="center"/>
      <protection hidden="1"/>
    </xf>
    <xf numFmtId="41" fontId="15" fillId="58" borderId="1" xfId="0" applyNumberFormat="1" applyFont="1" applyFill="1" applyBorder="1" applyAlignment="1" applyProtection="1">
      <alignment horizontal="center" vertical="center" wrapText="1"/>
      <protection hidden="1"/>
    </xf>
    <xf numFmtId="41" fontId="15" fillId="58" borderId="1" xfId="0" applyNumberFormat="1" applyFont="1" applyFill="1" applyBorder="1" applyAlignment="1" applyProtection="1">
      <alignment vertical="center" wrapText="1"/>
      <protection hidden="1"/>
    </xf>
    <xf numFmtId="0" fontId="17" fillId="0" borderId="0" xfId="0" applyFont="1" applyProtection="1">
      <alignment vertical="center"/>
      <protection hidden="1"/>
    </xf>
    <xf numFmtId="176" fontId="15" fillId="0" borderId="0" xfId="7" applyFont="1" applyFill="1" applyAlignment="1" applyProtection="1">
      <alignment vertical="center"/>
      <protection hidden="1"/>
    </xf>
    <xf numFmtId="0" fontId="70" fillId="0" borderId="0" xfId="7" applyNumberFormat="1" applyFont="1" applyFill="1" applyAlignment="1" applyProtection="1">
      <alignment horizontal="center" vertical="center"/>
      <protection hidden="1"/>
    </xf>
    <xf numFmtId="176" fontId="58" fillId="58" borderId="32" xfId="7" applyFont="1" applyFill="1" applyBorder="1" applyAlignment="1" applyProtection="1">
      <alignment vertical="center"/>
      <protection hidden="1"/>
    </xf>
    <xf numFmtId="179" fontId="15" fillId="58" borderId="26" xfId="7" applyNumberFormat="1" applyFont="1" applyFill="1" applyBorder="1" applyAlignment="1" applyProtection="1">
      <alignment horizontal="center" vertical="center" shrinkToFit="1"/>
      <protection hidden="1"/>
    </xf>
    <xf numFmtId="176" fontId="13" fillId="58" borderId="27" xfId="7" applyFont="1" applyFill="1" applyBorder="1" applyAlignment="1" applyProtection="1">
      <alignment horizontal="center" vertical="center" shrinkToFit="1"/>
      <protection hidden="1"/>
    </xf>
    <xf numFmtId="176" fontId="15" fillId="58" borderId="26" xfId="7" applyFont="1" applyFill="1" applyBorder="1" applyAlignment="1" applyProtection="1">
      <alignment horizontal="center" vertical="center" shrinkToFit="1"/>
      <protection hidden="1"/>
    </xf>
    <xf numFmtId="176" fontId="15" fillId="58" borderId="27" xfId="7" applyFont="1" applyFill="1" applyBorder="1" applyAlignment="1" applyProtection="1">
      <alignment horizontal="center" vertical="center" shrinkToFit="1"/>
      <protection hidden="1"/>
    </xf>
    <xf numFmtId="9" fontId="15" fillId="58" borderId="44" xfId="9" applyNumberFormat="1" applyFont="1" applyFill="1" applyBorder="1" applyAlignment="1" applyProtection="1">
      <alignment horizontal="center" vertical="center" shrinkToFit="1"/>
      <protection hidden="1"/>
    </xf>
    <xf numFmtId="176" fontId="15" fillId="58" borderId="75" xfId="7" applyFont="1" applyFill="1" applyBorder="1" applyAlignment="1" applyProtection="1">
      <alignment vertical="center"/>
      <protection hidden="1"/>
    </xf>
    <xf numFmtId="41" fontId="15" fillId="58" borderId="28" xfId="7" applyNumberFormat="1" applyFont="1" applyFill="1" applyBorder="1" applyAlignment="1" applyProtection="1">
      <alignment horizontal="center" vertical="center" shrinkToFit="1"/>
      <protection hidden="1"/>
    </xf>
    <xf numFmtId="176" fontId="13" fillId="58" borderId="29" xfId="7" applyFont="1" applyFill="1" applyBorder="1" applyAlignment="1" applyProtection="1">
      <alignment horizontal="center" vertical="center" shrinkToFit="1"/>
      <protection hidden="1"/>
    </xf>
    <xf numFmtId="179" fontId="15" fillId="58" borderId="28" xfId="7" applyNumberFormat="1" applyFont="1" applyFill="1" applyBorder="1" applyAlignment="1" applyProtection="1">
      <alignment horizontal="center" vertical="center" shrinkToFit="1"/>
      <protection hidden="1"/>
    </xf>
    <xf numFmtId="176" fontId="15" fillId="58" borderId="28" xfId="7" applyFont="1" applyFill="1" applyBorder="1" applyAlignment="1" applyProtection="1">
      <alignment horizontal="center" vertical="center" shrinkToFit="1"/>
      <protection hidden="1"/>
    </xf>
    <xf numFmtId="176" fontId="15" fillId="58" borderId="29" xfId="7" applyFont="1" applyFill="1" applyBorder="1" applyAlignment="1" applyProtection="1">
      <alignment horizontal="center" vertical="center" shrinkToFit="1"/>
      <protection hidden="1"/>
    </xf>
    <xf numFmtId="9" fontId="15" fillId="58" borderId="75" xfId="9" applyNumberFormat="1" applyFont="1" applyFill="1" applyBorder="1" applyAlignment="1" applyProtection="1">
      <alignment horizontal="center" vertical="center" shrinkToFit="1"/>
      <protection hidden="1"/>
    </xf>
    <xf numFmtId="0" fontId="15" fillId="58" borderId="44" xfId="9" applyNumberFormat="1" applyFont="1" applyFill="1" applyBorder="1" applyAlignment="1" applyProtection="1">
      <alignment horizontal="center" vertical="center" shrinkToFit="1"/>
      <protection hidden="1"/>
    </xf>
    <xf numFmtId="176" fontId="15" fillId="58" borderId="28" xfId="7" applyNumberFormat="1" applyFont="1" applyFill="1" applyBorder="1" applyAlignment="1" applyProtection="1">
      <alignment horizontal="center" vertical="center" shrinkToFit="1"/>
      <protection hidden="1"/>
    </xf>
    <xf numFmtId="191" fontId="15" fillId="58" borderId="28" xfId="7" applyNumberFormat="1" applyFont="1" applyFill="1" applyBorder="1" applyAlignment="1" applyProtection="1">
      <alignment horizontal="center" vertical="center" shrinkToFit="1"/>
      <protection hidden="1"/>
    </xf>
    <xf numFmtId="184" fontId="15" fillId="58" borderId="75" xfId="9" applyNumberFormat="1" applyFont="1" applyFill="1" applyBorder="1" applyAlignment="1" applyProtection="1">
      <alignment horizontal="center" vertical="center" shrinkToFit="1"/>
      <protection hidden="1"/>
    </xf>
    <xf numFmtId="176" fontId="15" fillId="58" borderId="79" xfId="7" applyFont="1" applyFill="1" applyBorder="1" applyAlignment="1" applyProtection="1">
      <alignment vertical="center"/>
      <protection hidden="1"/>
    </xf>
    <xf numFmtId="191" fontId="15" fillId="58" borderId="77" xfId="7" applyNumberFormat="1" applyFont="1" applyFill="1" applyBorder="1" applyAlignment="1" applyProtection="1">
      <alignment horizontal="center" vertical="center" shrinkToFit="1"/>
      <protection hidden="1"/>
    </xf>
    <xf numFmtId="176" fontId="13" fillId="58" borderId="78" xfId="7" applyFont="1" applyFill="1" applyBorder="1" applyAlignment="1" applyProtection="1">
      <alignment horizontal="center" vertical="center" shrinkToFit="1"/>
      <protection hidden="1"/>
    </xf>
    <xf numFmtId="195" fontId="15" fillId="58" borderId="77" xfId="7" applyNumberFormat="1" applyFont="1" applyFill="1" applyBorder="1" applyAlignment="1" applyProtection="1">
      <alignment horizontal="center" vertical="center" shrinkToFit="1"/>
      <protection hidden="1"/>
    </xf>
    <xf numFmtId="179" fontId="15" fillId="58" borderId="77" xfId="7" applyNumberFormat="1" applyFont="1" applyFill="1" applyBorder="1" applyAlignment="1" applyProtection="1">
      <alignment horizontal="center" vertical="center" shrinkToFit="1"/>
      <protection hidden="1"/>
    </xf>
    <xf numFmtId="176" fontId="15" fillId="58" borderId="77" xfId="7" applyFont="1" applyFill="1" applyBorder="1" applyAlignment="1" applyProtection="1">
      <alignment horizontal="center" vertical="center" shrinkToFit="1"/>
      <protection hidden="1"/>
    </xf>
    <xf numFmtId="176" fontId="15" fillId="58" borderId="78" xfId="7" applyFont="1" applyFill="1" applyBorder="1" applyAlignment="1" applyProtection="1">
      <alignment horizontal="center" vertical="center" shrinkToFit="1"/>
      <protection hidden="1"/>
    </xf>
    <xf numFmtId="184" fontId="15" fillId="58" borderId="79" xfId="9" applyNumberFormat="1" applyFont="1" applyFill="1" applyBorder="1" applyAlignment="1" applyProtection="1">
      <alignment horizontal="center" vertical="center" shrinkToFit="1"/>
      <protection hidden="1"/>
    </xf>
    <xf numFmtId="0" fontId="15" fillId="0" borderId="0" xfId="3" applyFont="1" applyAlignment="1" applyProtection="1">
      <alignment vertical="center"/>
      <protection hidden="1"/>
    </xf>
    <xf numFmtId="0" fontId="15" fillId="0" borderId="0" xfId="3" applyFont="1" applyFill="1" applyAlignment="1" applyProtection="1">
      <alignment horizontal="center" vertical="center"/>
      <protection hidden="1"/>
    </xf>
    <xf numFmtId="0" fontId="15" fillId="0" borderId="0" xfId="3" applyFont="1" applyFill="1" applyAlignment="1" applyProtection="1">
      <alignment vertical="center"/>
      <protection hidden="1"/>
    </xf>
    <xf numFmtId="186" fontId="15" fillId="58" borderId="1" xfId="3" applyNumberFormat="1" applyFont="1" applyFill="1" applyBorder="1" applyAlignment="1" applyProtection="1">
      <alignment horizontal="center" vertical="center"/>
      <protection hidden="1"/>
    </xf>
    <xf numFmtId="186" fontId="15" fillId="58" borderId="1" xfId="1" applyNumberFormat="1" applyFont="1" applyFill="1" applyBorder="1" applyAlignment="1" applyProtection="1">
      <alignment horizontal="right" vertical="center"/>
      <protection hidden="1"/>
    </xf>
    <xf numFmtId="186" fontId="15" fillId="58" borderId="1" xfId="1" applyNumberFormat="1" applyFont="1" applyFill="1" applyBorder="1" applyAlignment="1" applyProtection="1">
      <alignment horizontal="right" vertical="center" shrinkToFit="1"/>
      <protection hidden="1"/>
    </xf>
    <xf numFmtId="0" fontId="67" fillId="0" borderId="0" xfId="0" applyFont="1" applyAlignment="1" applyProtection="1">
      <alignment horizontal="center" vertical="center"/>
      <protection hidden="1"/>
    </xf>
    <xf numFmtId="0" fontId="5" fillId="0" borderId="0" xfId="0" applyFont="1" applyProtection="1">
      <alignment vertical="center"/>
      <protection hidden="1"/>
    </xf>
    <xf numFmtId="0" fontId="5" fillId="58" borderId="1" xfId="0" applyFont="1" applyFill="1" applyBorder="1" applyAlignment="1" applyProtection="1">
      <alignment horizontal="center" vertical="center" shrinkToFit="1"/>
      <protection hidden="1"/>
    </xf>
    <xf numFmtId="207" fontId="5" fillId="58" borderId="1" xfId="0" applyNumberFormat="1" applyFont="1" applyFill="1" applyBorder="1" applyAlignment="1" applyProtection="1">
      <alignment horizontal="center" vertical="center"/>
      <protection hidden="1"/>
    </xf>
    <xf numFmtId="185" fontId="5" fillId="58" borderId="1" xfId="1" applyNumberFormat="1" applyFont="1" applyFill="1" applyBorder="1" applyProtection="1">
      <alignment vertical="center"/>
      <protection hidden="1"/>
    </xf>
    <xf numFmtId="207" fontId="5" fillId="58" borderId="1" xfId="1" applyNumberFormat="1" applyFont="1" applyFill="1" applyBorder="1" applyProtection="1">
      <alignment vertical="center"/>
      <protection hidden="1"/>
    </xf>
    <xf numFmtId="0" fontId="15" fillId="58" borderId="1" xfId="8" applyFont="1" applyFill="1" applyBorder="1" applyAlignment="1" applyProtection="1">
      <alignment horizontal="center" vertical="center"/>
      <protection hidden="1"/>
    </xf>
    <xf numFmtId="0" fontId="64" fillId="0" borderId="0" xfId="0" applyFont="1" applyAlignment="1">
      <alignment horizontal="centerContinuous" vertical="center"/>
    </xf>
    <xf numFmtId="187" fontId="15" fillId="58" borderId="1" xfId="0" applyNumberFormat="1" applyFont="1" applyFill="1" applyBorder="1" applyAlignment="1" applyProtection="1">
      <alignment horizontal="center" vertical="center"/>
      <protection hidden="1"/>
    </xf>
    <xf numFmtId="0" fontId="5" fillId="58" borderId="1" xfId="0" applyNumberFormat="1" applyFont="1" applyFill="1" applyBorder="1" applyAlignment="1" applyProtection="1">
      <alignment horizontal="center" vertical="center"/>
      <protection hidden="1"/>
    </xf>
    <xf numFmtId="0" fontId="60" fillId="0" borderId="0" xfId="7" applyNumberFormat="1" applyFont="1" applyFill="1" applyAlignment="1" applyProtection="1">
      <alignment horizontal="center" vertical="center"/>
      <protection hidden="1"/>
    </xf>
    <xf numFmtId="208" fontId="15" fillId="58" borderId="73" xfId="7" applyNumberFormat="1" applyFont="1" applyFill="1" applyBorder="1" applyAlignment="1" applyProtection="1">
      <alignment horizontal="right" vertical="center" shrinkToFit="1"/>
      <protection hidden="1"/>
    </xf>
    <xf numFmtId="208" fontId="15" fillId="58" borderId="76" xfId="7" applyNumberFormat="1" applyFont="1" applyFill="1" applyBorder="1" applyAlignment="1" applyProtection="1">
      <alignment horizontal="right" vertical="center" shrinkToFit="1"/>
      <protection hidden="1"/>
    </xf>
    <xf numFmtId="208" fontId="15" fillId="58" borderId="80" xfId="7" applyNumberFormat="1" applyFont="1" applyFill="1" applyBorder="1" applyAlignment="1" applyProtection="1">
      <alignment horizontal="right" vertical="center" shrinkToFit="1"/>
      <protection hidden="1"/>
    </xf>
    <xf numFmtId="0" fontId="5" fillId="0" borderId="0" xfId="0" applyNumberFormat="1" applyFont="1" applyFill="1" applyAlignment="1" applyProtection="1">
      <alignment vertical="center"/>
      <protection hidden="1"/>
    </xf>
    <xf numFmtId="0" fontId="5" fillId="58" borderId="1" xfId="0" applyNumberFormat="1" applyFont="1" applyFill="1" applyBorder="1" applyAlignment="1" applyProtection="1">
      <alignment horizontal="distributed" vertical="center" indent="1"/>
      <protection hidden="1"/>
    </xf>
    <xf numFmtId="0" fontId="5" fillId="58" borderId="0" xfId="0" applyNumberFormat="1" applyFont="1" applyFill="1" applyBorder="1" applyAlignment="1" applyProtection="1">
      <alignment horizontal="center" vertical="center"/>
      <protection hidden="1"/>
    </xf>
    <xf numFmtId="176" fontId="5" fillId="58" borderId="1" xfId="1" applyFont="1" applyFill="1" applyBorder="1" applyAlignment="1" applyProtection="1">
      <alignment vertical="center"/>
      <protection hidden="1"/>
    </xf>
    <xf numFmtId="191" fontId="5" fillId="58" borderId="1" xfId="1" applyNumberFormat="1" applyFont="1" applyFill="1" applyBorder="1" applyAlignment="1" applyProtection="1">
      <alignment vertical="center"/>
      <protection hidden="1"/>
    </xf>
    <xf numFmtId="0" fontId="21" fillId="58" borderId="1" xfId="0" applyNumberFormat="1" applyFont="1" applyFill="1" applyBorder="1" applyAlignment="1" applyProtection="1">
      <alignment horizontal="distributed" vertical="center" indent="1"/>
      <protection hidden="1"/>
    </xf>
    <xf numFmtId="0" fontId="21" fillId="58" borderId="4" xfId="0" applyNumberFormat="1" applyFont="1" applyFill="1" applyBorder="1" applyAlignment="1" applyProtection="1">
      <alignment horizontal="centerContinuous" vertical="center"/>
      <protection hidden="1"/>
    </xf>
    <xf numFmtId="0" fontId="21" fillId="58" borderId="10" xfId="0" applyNumberFormat="1" applyFont="1" applyFill="1" applyBorder="1" applyAlignment="1" applyProtection="1">
      <alignment horizontal="centerContinuous" vertical="center"/>
      <protection hidden="1"/>
    </xf>
    <xf numFmtId="0" fontId="21" fillId="58" borderId="5" xfId="0" applyNumberFormat="1" applyFont="1" applyFill="1" applyBorder="1" applyAlignment="1" applyProtection="1">
      <alignment horizontal="centerContinuous" vertical="center"/>
      <protection hidden="1"/>
    </xf>
    <xf numFmtId="191" fontId="21" fillId="58" borderId="4" xfId="1" applyNumberFormat="1" applyFont="1" applyFill="1" applyBorder="1" applyAlignment="1" applyProtection="1">
      <alignment horizontal="right" vertical="center"/>
      <protection hidden="1"/>
    </xf>
    <xf numFmtId="0" fontId="21" fillId="58" borderId="4" xfId="0" applyNumberFormat="1" applyFont="1" applyFill="1" applyBorder="1" applyAlignment="1" applyProtection="1">
      <alignment vertical="center"/>
      <protection hidden="1"/>
    </xf>
    <xf numFmtId="0" fontId="21" fillId="58" borderId="10" xfId="0" applyNumberFormat="1" applyFont="1" applyFill="1" applyBorder="1" applyAlignment="1" applyProtection="1">
      <alignment vertical="center"/>
      <protection hidden="1"/>
    </xf>
    <xf numFmtId="0" fontId="63" fillId="58" borderId="2" xfId="1" applyNumberFormat="1" applyFont="1" applyFill="1" applyBorder="1" applyAlignment="1" applyProtection="1">
      <alignment horizontal="left" vertical="center"/>
      <protection hidden="1"/>
    </xf>
    <xf numFmtId="0" fontId="71" fillId="58" borderId="1" xfId="0" applyNumberFormat="1" applyFont="1" applyFill="1" applyBorder="1" applyAlignment="1" applyProtection="1">
      <alignment horizontal="distributed" vertical="center" indent="1"/>
      <protection hidden="1"/>
    </xf>
    <xf numFmtId="0" fontId="71" fillId="58" borderId="1" xfId="0" applyNumberFormat="1" applyFont="1" applyFill="1" applyBorder="1" applyAlignment="1" applyProtection="1">
      <alignment horizontal="center" vertical="center" shrinkToFit="1"/>
      <protection hidden="1"/>
    </xf>
    <xf numFmtId="209" fontId="71" fillId="58" borderId="1" xfId="2" applyNumberFormat="1" applyFont="1" applyFill="1" applyBorder="1" applyAlignment="1" applyProtection="1">
      <alignment horizontal="right" vertical="center" shrinkToFit="1"/>
      <protection hidden="1"/>
    </xf>
    <xf numFmtId="0" fontId="5" fillId="58" borderId="0" xfId="0" applyNumberFormat="1" applyFont="1" applyFill="1" applyBorder="1" applyAlignment="1" applyProtection="1">
      <alignment vertical="center"/>
      <protection hidden="1"/>
    </xf>
    <xf numFmtId="0" fontId="5" fillId="0" borderId="0" xfId="0" applyNumberFormat="1" applyFont="1" applyFill="1" applyAlignment="1" applyProtection="1">
      <alignment horizontal="center" vertical="center"/>
      <protection hidden="1"/>
    </xf>
    <xf numFmtId="209" fontId="5" fillId="56" borderId="1" xfId="0" applyNumberFormat="1" applyFont="1" applyFill="1" applyBorder="1" applyAlignment="1" applyProtection="1">
      <alignment horizontal="right" vertical="center"/>
      <protection locked="0"/>
    </xf>
    <xf numFmtId="0" fontId="5" fillId="56" borderId="1" xfId="0" applyNumberFormat="1" applyFont="1" applyFill="1" applyBorder="1" applyAlignment="1" applyProtection="1">
      <alignment horizontal="center" vertical="center"/>
      <protection locked="0"/>
    </xf>
    <xf numFmtId="209" fontId="71" fillId="56" borderId="1" xfId="0" applyNumberFormat="1" applyFont="1" applyFill="1" applyBorder="1" applyAlignment="1" applyProtection="1">
      <alignment horizontal="right" vertical="center" shrinkToFit="1"/>
      <protection locked="0"/>
    </xf>
    <xf numFmtId="0" fontId="71" fillId="56" borderId="1" xfId="0" applyNumberFormat="1" applyFont="1" applyFill="1" applyBorder="1" applyAlignment="1" applyProtection="1">
      <alignment horizontal="center" vertical="center" shrinkToFit="1"/>
      <protection locked="0"/>
    </xf>
    <xf numFmtId="209" fontId="71" fillId="56" borderId="1" xfId="2" applyNumberFormat="1" applyFont="1" applyFill="1" applyBorder="1" applyAlignment="1" applyProtection="1">
      <alignment horizontal="right" vertical="center" shrinkToFit="1"/>
      <protection locked="0"/>
    </xf>
    <xf numFmtId="209" fontId="71" fillId="56" borderId="1" xfId="1" applyNumberFormat="1" applyFont="1" applyFill="1" applyBorder="1" applyAlignment="1" applyProtection="1">
      <alignment horizontal="right" vertical="center" shrinkToFit="1"/>
      <protection locked="0"/>
    </xf>
    <xf numFmtId="208" fontId="71" fillId="58" borderId="1" xfId="0" applyNumberFormat="1" applyFont="1" applyFill="1" applyBorder="1" applyAlignment="1" applyProtection="1">
      <alignment horizontal="center" vertical="center" shrinkToFit="1"/>
      <protection hidden="1"/>
    </xf>
    <xf numFmtId="0" fontId="63" fillId="58" borderId="24" xfId="1" applyNumberFormat="1" applyFont="1" applyFill="1" applyBorder="1" applyAlignment="1" applyProtection="1">
      <alignment vertical="center"/>
      <protection hidden="1"/>
    </xf>
    <xf numFmtId="0" fontId="5" fillId="58" borderId="14" xfId="0" applyNumberFormat="1" applyFont="1" applyFill="1" applyBorder="1" applyAlignment="1" applyProtection="1">
      <alignment vertical="center"/>
      <protection hidden="1"/>
    </xf>
    <xf numFmtId="0" fontId="5" fillId="58" borderId="14" xfId="0" applyNumberFormat="1" applyFont="1" applyFill="1" applyBorder="1" applyAlignment="1" applyProtection="1">
      <alignment horizontal="center" vertical="center"/>
      <protection hidden="1"/>
    </xf>
    <xf numFmtId="0" fontId="63" fillId="58" borderId="14" xfId="1" applyNumberFormat="1" applyFont="1" applyFill="1" applyBorder="1" applyAlignment="1" applyProtection="1">
      <alignment vertical="center"/>
      <protection hidden="1"/>
    </xf>
    <xf numFmtId="0" fontId="5" fillId="58" borderId="14" xfId="1" applyNumberFormat="1" applyFont="1" applyFill="1" applyBorder="1" applyAlignment="1" applyProtection="1">
      <alignment vertical="center"/>
      <protection hidden="1"/>
    </xf>
    <xf numFmtId="0" fontId="5" fillId="58" borderId="38" xfId="0" applyNumberFormat="1" applyFont="1" applyFill="1" applyBorder="1" applyAlignment="1" applyProtection="1">
      <alignment vertical="center"/>
      <protection hidden="1"/>
    </xf>
    <xf numFmtId="0" fontId="5" fillId="58" borderId="25" xfId="0" applyNumberFormat="1" applyFont="1" applyFill="1" applyBorder="1" applyAlignment="1" applyProtection="1">
      <alignment vertical="center"/>
      <protection hidden="1"/>
    </xf>
    <xf numFmtId="0" fontId="5" fillId="58" borderId="16" xfId="0" applyNumberFormat="1" applyFont="1" applyFill="1" applyBorder="1" applyAlignment="1" applyProtection="1">
      <alignment horizontal="distributed" vertical="center" indent="1"/>
      <protection hidden="1"/>
    </xf>
    <xf numFmtId="0" fontId="5" fillId="58" borderId="20" xfId="0" applyNumberFormat="1" applyFont="1" applyFill="1" applyBorder="1" applyAlignment="1" applyProtection="1">
      <alignment vertical="center"/>
      <protection hidden="1"/>
    </xf>
    <xf numFmtId="0" fontId="21" fillId="58" borderId="41" xfId="0" applyNumberFormat="1" applyFont="1" applyFill="1" applyBorder="1" applyAlignment="1" applyProtection="1">
      <alignment horizontal="centerContinuous" vertical="center"/>
      <protection hidden="1"/>
    </xf>
    <xf numFmtId="0" fontId="21" fillId="58" borderId="41" xfId="0" applyNumberFormat="1" applyFont="1" applyFill="1" applyBorder="1" applyAlignment="1" applyProtection="1">
      <alignment vertical="center"/>
      <protection hidden="1"/>
    </xf>
    <xf numFmtId="0" fontId="5" fillId="58" borderId="19" xfId="0" applyNumberFormat="1" applyFont="1" applyFill="1" applyBorder="1" applyAlignment="1" applyProtection="1">
      <alignment vertical="center"/>
      <protection hidden="1"/>
    </xf>
    <xf numFmtId="0" fontId="63" fillId="58" borderId="19" xfId="0" applyNumberFormat="1" applyFont="1" applyFill="1" applyBorder="1" applyAlignment="1" applyProtection="1">
      <alignment vertical="center"/>
      <protection hidden="1"/>
    </xf>
    <xf numFmtId="0" fontId="5" fillId="58" borderId="142" xfId="0" applyNumberFormat="1" applyFont="1" applyFill="1" applyBorder="1" applyAlignment="1" applyProtection="1">
      <alignment horizontal="distributed" vertical="center" indent="1"/>
      <protection hidden="1"/>
    </xf>
    <xf numFmtId="209" fontId="5" fillId="56" borderId="6" xfId="0" applyNumberFormat="1" applyFont="1" applyFill="1" applyBorder="1" applyAlignment="1" applyProtection="1">
      <alignment horizontal="right" vertical="center" shrinkToFit="1"/>
      <protection locked="0"/>
    </xf>
    <xf numFmtId="0" fontId="5" fillId="58" borderId="6" xfId="0" applyNumberFormat="1" applyFont="1" applyFill="1" applyBorder="1" applyAlignment="1" applyProtection="1">
      <alignment vertical="center" shrinkToFit="1"/>
      <protection hidden="1"/>
    </xf>
    <xf numFmtId="0" fontId="18" fillId="58" borderId="66" xfId="0" applyNumberFormat="1" applyFont="1" applyFill="1" applyBorder="1" applyAlignment="1" applyProtection="1">
      <alignment vertical="center"/>
      <protection hidden="1"/>
    </xf>
    <xf numFmtId="0" fontId="5" fillId="58" borderId="16" xfId="0" applyNumberFormat="1" applyFont="1" applyFill="1" applyBorder="1" applyAlignment="1" applyProtection="1">
      <alignment horizontal="center" vertical="center"/>
      <protection hidden="1"/>
    </xf>
    <xf numFmtId="0" fontId="5" fillId="58" borderId="49" xfId="0" applyNumberFormat="1" applyFont="1" applyFill="1" applyBorder="1" applyAlignment="1" applyProtection="1">
      <alignment horizontal="center" vertical="center"/>
      <protection hidden="1"/>
    </xf>
    <xf numFmtId="0" fontId="5" fillId="58" borderId="46" xfId="0" applyNumberFormat="1" applyFont="1" applyFill="1" applyBorder="1" applyAlignment="1" applyProtection="1">
      <alignment horizontal="center" vertical="center"/>
      <protection hidden="1"/>
    </xf>
    <xf numFmtId="0" fontId="5" fillId="58" borderId="22" xfId="0" applyNumberFormat="1" applyFont="1" applyFill="1" applyBorder="1" applyAlignment="1" applyProtection="1">
      <alignment vertical="center"/>
      <protection hidden="1"/>
    </xf>
    <xf numFmtId="0" fontId="71" fillId="58" borderId="46" xfId="0" applyNumberFormat="1" applyFont="1" applyFill="1" applyBorder="1" applyAlignment="1" applyProtection="1">
      <alignment horizontal="distributed" vertical="center" indent="1"/>
      <protection hidden="1"/>
    </xf>
    <xf numFmtId="0" fontId="71" fillId="58" borderId="46" xfId="0" applyNumberFormat="1" applyFont="1" applyFill="1" applyBorder="1" applyAlignment="1" applyProtection="1">
      <alignment horizontal="center" vertical="center" shrinkToFit="1"/>
      <protection hidden="1"/>
    </xf>
    <xf numFmtId="209" fontId="71" fillId="56" borderId="46" xfId="2" applyNumberFormat="1" applyFont="1" applyFill="1" applyBorder="1" applyAlignment="1" applyProtection="1">
      <alignment horizontal="right" vertical="center" shrinkToFit="1"/>
      <protection locked="0"/>
    </xf>
    <xf numFmtId="0" fontId="71" fillId="56" borderId="46" xfId="0" applyNumberFormat="1" applyFont="1" applyFill="1" applyBorder="1" applyAlignment="1" applyProtection="1">
      <alignment horizontal="center" vertical="center" shrinkToFit="1"/>
      <protection locked="0"/>
    </xf>
    <xf numFmtId="209" fontId="71" fillId="56" borderId="46" xfId="1" applyNumberFormat="1" applyFont="1" applyFill="1" applyBorder="1" applyAlignment="1" applyProtection="1">
      <alignment horizontal="right" vertical="center" shrinkToFit="1"/>
      <protection locked="0"/>
    </xf>
    <xf numFmtId="209" fontId="71" fillId="56" borderId="46" xfId="0" applyNumberFormat="1" applyFont="1" applyFill="1" applyBorder="1" applyAlignment="1" applyProtection="1">
      <alignment horizontal="right" vertical="center" shrinkToFit="1"/>
      <protection locked="0"/>
    </xf>
    <xf numFmtId="209" fontId="71" fillId="58" borderId="46" xfId="2" applyNumberFormat="1" applyFont="1" applyFill="1" applyBorder="1" applyAlignment="1" applyProtection="1">
      <alignment horizontal="right" vertical="center" shrinkToFit="1"/>
      <protection hidden="1"/>
    </xf>
    <xf numFmtId="208" fontId="71" fillId="58" borderId="46" xfId="0" applyNumberFormat="1" applyFont="1" applyFill="1" applyBorder="1" applyAlignment="1" applyProtection="1">
      <alignment horizontal="center" vertical="center" shrinkToFit="1"/>
      <protection hidden="1"/>
    </xf>
    <xf numFmtId="0" fontId="5" fillId="58" borderId="47" xfId="0" applyNumberFormat="1" applyFont="1" applyFill="1" applyBorder="1" applyAlignment="1" applyProtection="1">
      <alignment vertical="center" shrinkToFit="1"/>
      <protection hidden="1"/>
    </xf>
    <xf numFmtId="208" fontId="71" fillId="56" borderId="1" xfId="0" applyNumberFormat="1" applyFont="1" applyFill="1" applyBorder="1" applyAlignment="1" applyProtection="1">
      <alignment horizontal="center" vertical="center" shrinkToFit="1"/>
      <protection locked="0"/>
    </xf>
    <xf numFmtId="0" fontId="56" fillId="55" borderId="144" xfId="0" applyNumberFormat="1" applyFont="1" applyFill="1" applyBorder="1" applyAlignment="1" applyProtection="1">
      <alignment horizontal="center" vertical="center"/>
      <protection hidden="1"/>
    </xf>
    <xf numFmtId="0" fontId="56" fillId="58" borderId="147" xfId="0" applyNumberFormat="1" applyFont="1" applyFill="1" applyBorder="1" applyAlignment="1" applyProtection="1">
      <alignment horizontal="center" vertical="center"/>
      <protection hidden="1"/>
    </xf>
    <xf numFmtId="0" fontId="56" fillId="56" borderId="149" xfId="0" applyNumberFormat="1" applyFont="1" applyFill="1" applyBorder="1" applyAlignment="1" applyProtection="1">
      <alignment horizontal="center" vertical="center"/>
      <protection hidden="1"/>
    </xf>
    <xf numFmtId="0" fontId="68" fillId="0" borderId="0" xfId="0" applyNumberFormat="1" applyFont="1" applyFill="1" applyAlignment="1" applyProtection="1">
      <alignment vertical="center"/>
      <protection hidden="1"/>
    </xf>
    <xf numFmtId="0" fontId="62" fillId="0" borderId="1" xfId="0" applyFont="1" applyFill="1" applyBorder="1" applyAlignment="1" applyProtection="1">
      <alignment horizontal="center" vertical="center"/>
      <protection locked="0"/>
    </xf>
    <xf numFmtId="0" fontId="74" fillId="0" borderId="0" xfId="0" applyFont="1" applyAlignment="1" applyProtection="1">
      <alignment horizontal="center" vertical="center"/>
      <protection hidden="1"/>
    </xf>
    <xf numFmtId="205" fontId="7" fillId="17" borderId="1" xfId="304" applyNumberFormat="1" applyBorder="1" applyAlignment="1" applyProtection="1">
      <alignment horizontal="center" vertical="center"/>
      <protection hidden="1"/>
    </xf>
    <xf numFmtId="0" fontId="7" fillId="17" borderId="1" xfId="304" applyBorder="1" applyProtection="1">
      <alignment vertical="center"/>
      <protection hidden="1"/>
    </xf>
    <xf numFmtId="49" fontId="15" fillId="58" borderId="1" xfId="0" applyNumberFormat="1" applyFont="1" applyFill="1" applyBorder="1" applyAlignment="1" applyProtection="1">
      <alignment horizontal="center" vertical="center"/>
      <protection hidden="1"/>
    </xf>
    <xf numFmtId="0" fontId="80" fillId="0" borderId="118" xfId="7" applyNumberFormat="1" applyFont="1" applyFill="1" applyBorder="1" applyAlignment="1" applyProtection="1">
      <alignment horizontal="center" vertical="center"/>
      <protection locked="0"/>
    </xf>
    <xf numFmtId="1" fontId="81" fillId="0" borderId="0" xfId="0" applyNumberFormat="1" applyFont="1" applyFill="1" applyAlignment="1" applyProtection="1">
      <alignment horizontal="centerContinuous" vertical="center"/>
      <protection hidden="1"/>
    </xf>
    <xf numFmtId="0" fontId="79" fillId="0" borderId="0" xfId="0" applyFont="1" applyProtection="1">
      <alignment vertical="center"/>
      <protection hidden="1"/>
    </xf>
    <xf numFmtId="176" fontId="73" fillId="59" borderId="0" xfId="7" applyFont="1" applyFill="1" applyAlignment="1" applyProtection="1">
      <alignment vertical="center"/>
      <protection hidden="1"/>
    </xf>
    <xf numFmtId="176" fontId="82" fillId="0" borderId="0" xfId="7" applyFont="1" applyFill="1" applyAlignment="1" applyProtection="1">
      <alignment vertical="center"/>
      <protection hidden="1"/>
    </xf>
    <xf numFmtId="0" fontId="74" fillId="0" borderId="0" xfId="0" applyFont="1" applyFill="1" applyAlignment="1" applyProtection="1">
      <alignment horizontal="center" vertical="center"/>
      <protection hidden="1"/>
    </xf>
    <xf numFmtId="0" fontId="79" fillId="0" borderId="0" xfId="0" applyFont="1" applyFill="1" applyProtection="1">
      <alignment vertical="center"/>
      <protection hidden="1"/>
    </xf>
    <xf numFmtId="0" fontId="80" fillId="0" borderId="118" xfId="0" applyFont="1" applyFill="1" applyBorder="1" applyAlignment="1" applyProtection="1">
      <alignment horizontal="center" vertical="center"/>
      <protection locked="0"/>
    </xf>
    <xf numFmtId="0" fontId="76" fillId="0" borderId="0" xfId="0" applyFont="1" applyFill="1" applyAlignment="1" applyProtection="1">
      <alignment horizontal="center" vertical="center"/>
      <protection locked="0"/>
    </xf>
    <xf numFmtId="176" fontId="73" fillId="0" borderId="0" xfId="7" applyFont="1" applyFill="1" applyAlignment="1" applyProtection="1">
      <alignment vertical="center"/>
      <protection hidden="1"/>
    </xf>
    <xf numFmtId="0" fontId="77" fillId="0" borderId="0" xfId="0" applyFont="1" applyFill="1" applyProtection="1">
      <alignment vertical="center"/>
      <protection hidden="1"/>
    </xf>
    <xf numFmtId="0" fontId="74" fillId="0" borderId="0" xfId="0" applyFont="1" applyFill="1" applyProtection="1">
      <alignment vertical="center"/>
      <protection hidden="1"/>
    </xf>
    <xf numFmtId="0" fontId="87" fillId="0" borderId="0" xfId="0" applyFont="1" applyFill="1" applyProtection="1">
      <alignment vertical="center"/>
      <protection hidden="1"/>
    </xf>
    <xf numFmtId="0" fontId="82" fillId="0" borderId="0" xfId="0" applyFont="1" applyFill="1" applyProtection="1">
      <alignment vertical="center"/>
      <protection hidden="1"/>
    </xf>
    <xf numFmtId="186" fontId="82" fillId="58" borderId="9" xfId="0" applyNumberFormat="1" applyFont="1" applyFill="1" applyBorder="1" applyAlignment="1" applyProtection="1">
      <alignment horizontal="center" vertical="center" shrinkToFit="1"/>
      <protection hidden="1"/>
    </xf>
    <xf numFmtId="0" fontId="82" fillId="58" borderId="9" xfId="0" applyNumberFormat="1" applyFont="1" applyFill="1" applyBorder="1" applyAlignment="1" applyProtection="1">
      <alignment horizontal="center" vertical="center" shrinkToFit="1"/>
      <protection hidden="1"/>
    </xf>
    <xf numFmtId="191" fontId="82" fillId="58" borderId="9" xfId="1" applyNumberFormat="1" applyFont="1" applyFill="1" applyBorder="1" applyAlignment="1" applyProtection="1">
      <alignment horizontal="right" vertical="center" shrinkToFit="1"/>
      <protection hidden="1"/>
    </xf>
    <xf numFmtId="191" fontId="82" fillId="58" borderId="9" xfId="1" applyNumberFormat="1" applyFont="1" applyFill="1" applyBorder="1" applyAlignment="1" applyProtection="1">
      <alignment vertical="center" shrinkToFit="1"/>
      <protection hidden="1"/>
    </xf>
    <xf numFmtId="41" fontId="82" fillId="58" borderId="9" xfId="0" applyNumberFormat="1" applyFont="1" applyFill="1" applyBorder="1" applyAlignment="1" applyProtection="1">
      <alignment vertical="center" shrinkToFit="1"/>
      <protection hidden="1"/>
    </xf>
    <xf numFmtId="41" fontId="82" fillId="58" borderId="9" xfId="1" applyNumberFormat="1" applyFont="1" applyFill="1" applyBorder="1" applyAlignment="1" applyProtection="1">
      <alignment vertical="center" shrinkToFit="1"/>
      <protection hidden="1"/>
    </xf>
    <xf numFmtId="41" fontId="82" fillId="58" borderId="9" xfId="0" applyNumberFormat="1" applyFont="1" applyFill="1" applyBorder="1" applyAlignment="1" applyProtection="1">
      <alignment horizontal="center" vertical="center" shrinkToFit="1"/>
      <protection hidden="1"/>
    </xf>
    <xf numFmtId="0" fontId="76" fillId="0" borderId="1" xfId="0" applyFont="1" applyFill="1" applyBorder="1" applyAlignment="1" applyProtection="1">
      <alignment horizontal="center" vertical="center"/>
      <protection locked="0"/>
    </xf>
    <xf numFmtId="186" fontId="82" fillId="58" borderId="1" xfId="0" applyNumberFormat="1" applyFont="1" applyFill="1" applyBorder="1" applyAlignment="1" applyProtection="1">
      <alignment horizontal="center" vertical="center" shrinkToFit="1"/>
      <protection hidden="1"/>
    </xf>
    <xf numFmtId="191" fontId="82" fillId="58" borderId="1" xfId="1" applyNumberFormat="1" applyFont="1" applyFill="1" applyBorder="1" applyAlignment="1" applyProtection="1">
      <alignment horizontal="right" vertical="center" shrinkToFit="1"/>
      <protection hidden="1"/>
    </xf>
    <xf numFmtId="191" fontId="82" fillId="58" borderId="1" xfId="1" applyNumberFormat="1" applyFont="1" applyFill="1" applyBorder="1" applyAlignment="1" applyProtection="1">
      <alignment vertical="center" shrinkToFit="1"/>
      <protection hidden="1"/>
    </xf>
    <xf numFmtId="41" fontId="82" fillId="58" borderId="1" xfId="0" applyNumberFormat="1" applyFont="1" applyFill="1" applyBorder="1" applyAlignment="1" applyProtection="1">
      <alignment vertical="center" shrinkToFit="1"/>
      <protection hidden="1"/>
    </xf>
    <xf numFmtId="41" fontId="82" fillId="58" borderId="1" xfId="1" applyNumberFormat="1" applyFont="1" applyFill="1" applyBorder="1" applyAlignment="1" applyProtection="1">
      <alignment vertical="center" shrinkToFit="1"/>
      <protection hidden="1"/>
    </xf>
    <xf numFmtId="41" fontId="82" fillId="58" borderId="1" xfId="0" applyNumberFormat="1" applyFont="1" applyFill="1" applyBorder="1" applyAlignment="1" applyProtection="1">
      <alignment horizontal="center" vertical="center" shrinkToFit="1"/>
      <protection hidden="1"/>
    </xf>
    <xf numFmtId="0" fontId="82" fillId="0" borderId="0" xfId="3" applyFont="1" applyProtection="1">
      <protection hidden="1"/>
    </xf>
    <xf numFmtId="0" fontId="82" fillId="0" borderId="0" xfId="3" applyFont="1" applyAlignment="1" applyProtection="1">
      <alignment horizontal="center"/>
      <protection hidden="1"/>
    </xf>
    <xf numFmtId="0" fontId="82" fillId="0" borderId="0" xfId="3" applyFont="1" applyBorder="1" applyAlignment="1" applyProtection="1">
      <alignment horizontal="center" vertical="center"/>
      <protection hidden="1"/>
    </xf>
    <xf numFmtId="0" fontId="82" fillId="0" borderId="11" xfId="3" applyFont="1" applyBorder="1" applyAlignment="1" applyProtection="1">
      <alignment horizontal="center" vertical="center"/>
      <protection hidden="1"/>
    </xf>
    <xf numFmtId="0" fontId="82" fillId="0" borderId="0" xfId="3" applyFont="1" applyAlignment="1" applyProtection="1">
      <alignment vertical="center"/>
      <protection hidden="1"/>
    </xf>
    <xf numFmtId="0" fontId="82" fillId="0" borderId="0" xfId="3" applyFont="1" applyFill="1" applyAlignment="1" applyProtection="1">
      <alignment horizontal="center" vertical="center"/>
      <protection hidden="1"/>
    </xf>
    <xf numFmtId="0" fontId="82" fillId="0" borderId="0" xfId="3" applyFont="1" applyFill="1" applyAlignment="1" applyProtection="1">
      <alignment vertical="center"/>
      <protection hidden="1"/>
    </xf>
    <xf numFmtId="0" fontId="88" fillId="0" borderId="0" xfId="3" applyFont="1" applyAlignment="1" applyProtection="1">
      <alignment horizontal="center" vertical="center"/>
      <protection hidden="1"/>
    </xf>
    <xf numFmtId="0" fontId="88" fillId="0" borderId="0" xfId="3" applyFont="1" applyAlignment="1" applyProtection="1">
      <alignment vertical="center"/>
      <protection hidden="1"/>
    </xf>
    <xf numFmtId="0" fontId="82" fillId="0" borderId="0" xfId="3" applyFont="1" applyBorder="1" applyProtection="1">
      <protection hidden="1"/>
    </xf>
    <xf numFmtId="0" fontId="92" fillId="0" borderId="0" xfId="7" applyNumberFormat="1" applyFont="1" applyFill="1" applyAlignment="1" applyProtection="1">
      <alignment horizontal="center" vertical="center"/>
      <protection hidden="1"/>
    </xf>
    <xf numFmtId="0" fontId="87" fillId="0" borderId="0" xfId="7" applyNumberFormat="1" applyFont="1" applyFill="1" applyAlignment="1" applyProtection="1">
      <alignment horizontal="center" vertical="center"/>
      <protection hidden="1"/>
    </xf>
    <xf numFmtId="176" fontId="82" fillId="58" borderId="38" xfId="7" applyFont="1" applyFill="1" applyBorder="1" applyAlignment="1" applyProtection="1">
      <alignment vertical="center"/>
      <protection hidden="1"/>
    </xf>
    <xf numFmtId="0" fontId="82" fillId="58" borderId="38" xfId="7" applyNumberFormat="1" applyFont="1" applyFill="1" applyBorder="1" applyAlignment="1" applyProtection="1">
      <alignment horizontal="right" vertical="center"/>
      <protection hidden="1"/>
    </xf>
    <xf numFmtId="176" fontId="82" fillId="58" borderId="66" xfId="7" applyFont="1" applyFill="1" applyBorder="1" applyAlignment="1" applyProtection="1">
      <alignment horizontal="center" vertical="center"/>
      <protection hidden="1"/>
    </xf>
    <xf numFmtId="176" fontId="82" fillId="58" borderId="4" xfId="7" applyFont="1" applyFill="1" applyBorder="1" applyAlignment="1" applyProtection="1">
      <alignment horizontal="center" vertical="center"/>
      <protection hidden="1"/>
    </xf>
    <xf numFmtId="179" fontId="82" fillId="58" borderId="54" xfId="7" applyNumberFormat="1" applyFont="1" applyFill="1" applyBorder="1" applyAlignment="1" applyProtection="1">
      <alignment horizontal="center" vertical="center"/>
      <protection hidden="1"/>
    </xf>
    <xf numFmtId="176" fontId="82" fillId="58" borderId="31" xfId="7" applyFont="1" applyFill="1" applyBorder="1" applyAlignment="1" applyProtection="1">
      <alignment horizontal="center" vertical="center"/>
      <protection hidden="1"/>
    </xf>
    <xf numFmtId="176" fontId="82" fillId="58" borderId="54" xfId="7" applyFont="1" applyFill="1" applyBorder="1" applyAlignment="1" applyProtection="1">
      <alignment horizontal="center" vertical="center"/>
      <protection hidden="1"/>
    </xf>
    <xf numFmtId="176" fontId="88" fillId="58" borderId="32" xfId="7" applyFont="1" applyFill="1" applyBorder="1" applyAlignment="1" applyProtection="1">
      <alignment vertical="center"/>
      <protection hidden="1"/>
    </xf>
    <xf numFmtId="176" fontId="82" fillId="58" borderId="26" xfId="7" applyNumberFormat="1" applyFont="1" applyFill="1" applyBorder="1" applyAlignment="1" applyProtection="1">
      <alignment horizontal="center" vertical="center" shrinkToFit="1"/>
      <protection hidden="1"/>
    </xf>
    <xf numFmtId="176" fontId="93" fillId="58" borderId="27" xfId="7" applyFont="1" applyFill="1" applyBorder="1" applyAlignment="1" applyProtection="1">
      <alignment horizontal="center" vertical="center" shrinkToFit="1"/>
      <protection hidden="1"/>
    </xf>
    <xf numFmtId="179" fontId="82" fillId="58" borderId="26" xfId="7" applyNumberFormat="1" applyFont="1" applyFill="1" applyBorder="1" applyAlignment="1" applyProtection="1">
      <alignment horizontal="center" vertical="center" shrinkToFit="1"/>
      <protection hidden="1"/>
    </xf>
    <xf numFmtId="176" fontId="82" fillId="58" borderId="26" xfId="7" applyFont="1" applyFill="1" applyBorder="1" applyAlignment="1" applyProtection="1">
      <alignment horizontal="center" vertical="center" shrinkToFit="1"/>
      <protection hidden="1"/>
    </xf>
    <xf numFmtId="176" fontId="82" fillId="58" borderId="27" xfId="7" applyFont="1" applyFill="1" applyBorder="1" applyAlignment="1" applyProtection="1">
      <alignment horizontal="center" vertical="center" shrinkToFit="1"/>
      <protection hidden="1"/>
    </xf>
    <xf numFmtId="184" fontId="82" fillId="58" borderId="44" xfId="9" applyNumberFormat="1" applyFont="1" applyFill="1" applyBorder="1" applyAlignment="1" applyProtection="1">
      <alignment horizontal="center" vertical="center" shrinkToFit="1"/>
      <protection hidden="1"/>
    </xf>
    <xf numFmtId="208" fontId="82" fillId="58" borderId="73" xfId="7" applyNumberFormat="1" applyFont="1" applyFill="1" applyBorder="1" applyAlignment="1" applyProtection="1">
      <alignment horizontal="right" vertical="center" shrinkToFit="1"/>
      <protection hidden="1"/>
    </xf>
    <xf numFmtId="176" fontId="82" fillId="58" borderId="75" xfId="7" applyFont="1" applyFill="1" applyBorder="1" applyAlignment="1" applyProtection="1">
      <alignment vertical="center"/>
      <protection hidden="1"/>
    </xf>
    <xf numFmtId="176" fontId="82" fillId="58" borderId="28" xfId="7" applyNumberFormat="1" applyFont="1" applyFill="1" applyBorder="1" applyAlignment="1" applyProtection="1">
      <alignment horizontal="center" vertical="center" shrinkToFit="1"/>
      <protection hidden="1"/>
    </xf>
    <xf numFmtId="176" fontId="93" fillId="58" borderId="29" xfId="7" applyFont="1" applyFill="1" applyBorder="1" applyAlignment="1" applyProtection="1">
      <alignment horizontal="center" vertical="center" shrinkToFit="1"/>
      <protection hidden="1"/>
    </xf>
    <xf numFmtId="179" fontId="82" fillId="58" borderId="28" xfId="7" applyNumberFormat="1" applyFont="1" applyFill="1" applyBorder="1" applyAlignment="1" applyProtection="1">
      <alignment horizontal="center" vertical="center" shrinkToFit="1"/>
      <protection hidden="1"/>
    </xf>
    <xf numFmtId="176" fontId="82" fillId="58" borderId="28" xfId="7" applyFont="1" applyFill="1" applyBorder="1" applyAlignment="1" applyProtection="1">
      <alignment horizontal="center" vertical="center" shrinkToFit="1"/>
      <protection hidden="1"/>
    </xf>
    <xf numFmtId="176" fontId="82" fillId="58" borderId="29" xfId="7" applyFont="1" applyFill="1" applyBorder="1" applyAlignment="1" applyProtection="1">
      <alignment horizontal="center" vertical="center" shrinkToFit="1"/>
      <protection hidden="1"/>
    </xf>
    <xf numFmtId="9" fontId="82" fillId="58" borderId="75" xfId="9" applyNumberFormat="1" applyFont="1" applyFill="1" applyBorder="1" applyAlignment="1" applyProtection="1">
      <alignment horizontal="center" vertical="center" shrinkToFit="1"/>
      <protection hidden="1"/>
    </xf>
    <xf numFmtId="208" fontId="82" fillId="58" borderId="76" xfId="7" applyNumberFormat="1" applyFont="1" applyFill="1" applyBorder="1" applyAlignment="1" applyProtection="1">
      <alignment horizontal="right" vertical="center" shrinkToFit="1"/>
      <protection hidden="1"/>
    </xf>
    <xf numFmtId="184" fontId="82" fillId="58" borderId="75" xfId="9" applyNumberFormat="1" applyFont="1" applyFill="1" applyBorder="1" applyAlignment="1" applyProtection="1">
      <alignment horizontal="center" vertical="center" shrinkToFit="1"/>
      <protection hidden="1"/>
    </xf>
    <xf numFmtId="176" fontId="94" fillId="58" borderId="75" xfId="7" applyFont="1" applyFill="1" applyBorder="1" applyAlignment="1" applyProtection="1">
      <alignment vertical="center"/>
      <protection hidden="1"/>
    </xf>
    <xf numFmtId="191" fontId="82" fillId="58" borderId="28" xfId="7" applyNumberFormat="1" applyFont="1" applyFill="1" applyBorder="1" applyAlignment="1" applyProtection="1">
      <alignment horizontal="center" vertical="center" shrinkToFit="1"/>
      <protection hidden="1"/>
    </xf>
    <xf numFmtId="176" fontId="82" fillId="58" borderId="87" xfId="7" applyFont="1" applyFill="1" applyBorder="1" applyAlignment="1" applyProtection="1">
      <alignment vertical="center"/>
      <protection hidden="1"/>
    </xf>
    <xf numFmtId="191" fontId="82" fillId="58" borderId="30" xfId="7" applyNumberFormat="1" applyFont="1" applyFill="1" applyBorder="1" applyAlignment="1" applyProtection="1">
      <alignment horizontal="center" vertical="center" shrinkToFit="1"/>
      <protection hidden="1"/>
    </xf>
    <xf numFmtId="176" fontId="93" fillId="58" borderId="31" xfId="7" applyFont="1" applyFill="1" applyBorder="1" applyAlignment="1" applyProtection="1">
      <alignment horizontal="center" vertical="center" shrinkToFit="1"/>
      <protection hidden="1"/>
    </xf>
    <xf numFmtId="195" fontId="82" fillId="58" borderId="30" xfId="7" applyNumberFormat="1" applyFont="1" applyFill="1" applyBorder="1" applyAlignment="1" applyProtection="1">
      <alignment horizontal="center" vertical="center" shrinkToFit="1"/>
      <protection hidden="1"/>
    </xf>
    <xf numFmtId="179" fontId="82" fillId="58" borderId="30" xfId="7" applyNumberFormat="1" applyFont="1" applyFill="1" applyBorder="1" applyAlignment="1" applyProtection="1">
      <alignment horizontal="center" vertical="center" shrinkToFit="1"/>
      <protection hidden="1"/>
    </xf>
    <xf numFmtId="176" fontId="82" fillId="58" borderId="30" xfId="7" applyFont="1" applyFill="1" applyBorder="1" applyAlignment="1" applyProtection="1">
      <alignment horizontal="center" vertical="center" shrinkToFit="1"/>
      <protection hidden="1"/>
    </xf>
    <xf numFmtId="176" fontId="82" fillId="58" borderId="31" xfId="7" applyFont="1" applyFill="1" applyBorder="1" applyAlignment="1" applyProtection="1">
      <alignment horizontal="center" vertical="center" shrinkToFit="1"/>
      <protection hidden="1"/>
    </xf>
    <xf numFmtId="184" fontId="82" fillId="58" borderId="87" xfId="9" applyNumberFormat="1" applyFont="1" applyFill="1" applyBorder="1" applyAlignment="1" applyProtection="1">
      <alignment horizontal="center" vertical="center" shrinkToFit="1"/>
      <protection hidden="1"/>
    </xf>
    <xf numFmtId="208" fontId="82" fillId="58" borderId="88" xfId="7" applyNumberFormat="1" applyFont="1" applyFill="1" applyBorder="1" applyAlignment="1" applyProtection="1">
      <alignment horizontal="right" vertical="center" shrinkToFit="1"/>
      <protection hidden="1"/>
    </xf>
    <xf numFmtId="179" fontId="82" fillId="58" borderId="82" xfId="7" applyNumberFormat="1" applyFont="1" applyFill="1" applyBorder="1" applyAlignment="1" applyProtection="1">
      <alignment horizontal="center" vertical="center" shrinkToFit="1"/>
      <protection hidden="1"/>
    </xf>
    <xf numFmtId="176" fontId="93" fillId="58" borderId="83" xfId="7" applyFont="1" applyFill="1" applyBorder="1" applyAlignment="1" applyProtection="1">
      <alignment horizontal="center" vertical="center" shrinkToFit="1"/>
      <protection hidden="1"/>
    </xf>
    <xf numFmtId="176" fontId="82" fillId="58" borderId="82" xfId="7" applyFont="1" applyFill="1" applyBorder="1" applyAlignment="1" applyProtection="1">
      <alignment horizontal="center" vertical="center" shrinkToFit="1"/>
      <protection hidden="1"/>
    </xf>
    <xf numFmtId="176" fontId="82" fillId="58" borderId="83" xfId="7" applyFont="1" applyFill="1" applyBorder="1" applyAlignment="1" applyProtection="1">
      <alignment horizontal="center" vertical="center" shrinkToFit="1"/>
      <protection hidden="1"/>
    </xf>
    <xf numFmtId="184" fontId="82" fillId="58" borderId="84" xfId="9" applyNumberFormat="1" applyFont="1" applyFill="1" applyBorder="1" applyAlignment="1" applyProtection="1">
      <alignment horizontal="center" vertical="center" shrinkToFit="1"/>
      <protection hidden="1"/>
    </xf>
    <xf numFmtId="208" fontId="82" fillId="58" borderId="85" xfId="7" applyNumberFormat="1" applyFont="1" applyFill="1" applyBorder="1" applyAlignment="1" applyProtection="1">
      <alignment horizontal="right" vertical="center" shrinkToFit="1"/>
      <protection hidden="1"/>
    </xf>
    <xf numFmtId="176" fontId="82" fillId="58" borderId="0" xfId="7" applyFont="1" applyFill="1" applyAlignment="1" applyProtection="1">
      <alignment horizontal="center" vertical="center" shrinkToFit="1"/>
      <protection hidden="1"/>
    </xf>
    <xf numFmtId="176" fontId="82" fillId="58" borderId="0" xfId="7" applyFont="1" applyFill="1" applyAlignment="1" applyProtection="1">
      <alignment horizontal="distributed" vertical="center" shrinkToFit="1"/>
      <protection hidden="1"/>
    </xf>
    <xf numFmtId="41" fontId="82" fillId="58" borderId="0" xfId="7" applyNumberFormat="1" applyFont="1" applyFill="1" applyAlignment="1" applyProtection="1">
      <alignment horizontal="center" vertical="center" shrinkToFit="1"/>
      <protection hidden="1"/>
    </xf>
    <xf numFmtId="179" fontId="82" fillId="58" borderId="0" xfId="7" applyNumberFormat="1" applyFont="1" applyFill="1" applyAlignment="1" applyProtection="1">
      <alignment horizontal="center" vertical="center" shrinkToFit="1"/>
      <protection hidden="1"/>
    </xf>
    <xf numFmtId="179" fontId="82" fillId="58" borderId="0" xfId="7" applyNumberFormat="1" applyFont="1" applyFill="1" applyAlignment="1" applyProtection="1">
      <alignment horizontal="center" vertical="center"/>
      <protection hidden="1"/>
    </xf>
    <xf numFmtId="176" fontId="82" fillId="58" borderId="0" xfId="7" applyFont="1" applyFill="1" applyAlignment="1" applyProtection="1">
      <alignment horizontal="center" vertical="center"/>
      <protection hidden="1"/>
    </xf>
    <xf numFmtId="9" fontId="82" fillId="58" borderId="0" xfId="9" applyFont="1" applyFill="1" applyAlignment="1" applyProtection="1">
      <alignment horizontal="center" vertical="center"/>
      <protection hidden="1"/>
    </xf>
    <xf numFmtId="179" fontId="82" fillId="58" borderId="0" xfId="7" applyNumberFormat="1" applyFont="1" applyFill="1" applyAlignment="1" applyProtection="1">
      <alignment vertical="center" shrinkToFit="1"/>
      <protection hidden="1"/>
    </xf>
    <xf numFmtId="0" fontId="82" fillId="0" borderId="0" xfId="7" applyNumberFormat="1" applyFont="1" applyFill="1" applyAlignment="1" applyProtection="1">
      <alignment horizontal="left" vertical="center"/>
      <protection hidden="1"/>
    </xf>
    <xf numFmtId="179" fontId="82" fillId="58" borderId="1" xfId="7" applyNumberFormat="1" applyFont="1" applyFill="1" applyBorder="1" applyAlignment="1" applyProtection="1">
      <alignment horizontal="center" vertical="center" shrinkToFit="1"/>
      <protection hidden="1"/>
    </xf>
    <xf numFmtId="176" fontId="82" fillId="58" borderId="1" xfId="7" applyFont="1" applyFill="1" applyBorder="1" applyAlignment="1" applyProtection="1">
      <alignment horizontal="center" vertical="center" shrinkToFit="1"/>
      <protection hidden="1"/>
    </xf>
    <xf numFmtId="176" fontId="82" fillId="58" borderId="1" xfId="7" applyFont="1" applyFill="1" applyBorder="1" applyAlignment="1" applyProtection="1">
      <alignment vertical="center" shrinkToFit="1"/>
      <protection hidden="1"/>
    </xf>
    <xf numFmtId="0" fontId="82" fillId="58" borderId="1" xfId="7" applyNumberFormat="1" applyFont="1" applyFill="1" applyBorder="1" applyAlignment="1" applyProtection="1">
      <alignment horizontal="center" vertical="center" shrinkToFit="1"/>
      <protection hidden="1"/>
    </xf>
    <xf numFmtId="179" fontId="82" fillId="0" borderId="0" xfId="7" applyNumberFormat="1" applyFont="1" applyFill="1" applyAlignment="1" applyProtection="1">
      <alignment vertical="center"/>
      <protection hidden="1"/>
    </xf>
    <xf numFmtId="9" fontId="82" fillId="0" borderId="0" xfId="9" applyFont="1" applyFill="1" applyAlignment="1" applyProtection="1">
      <alignment vertical="center"/>
      <protection hidden="1"/>
    </xf>
    <xf numFmtId="9" fontId="82" fillId="58" borderId="44" xfId="9" applyNumberFormat="1" applyFont="1" applyFill="1" applyBorder="1" applyAlignment="1" applyProtection="1">
      <alignment horizontal="center" vertical="center" shrinkToFit="1"/>
      <protection hidden="1"/>
    </xf>
    <xf numFmtId="41" fontId="82" fillId="58" borderId="28" xfId="7" applyNumberFormat="1" applyFont="1" applyFill="1" applyBorder="1" applyAlignment="1" applyProtection="1">
      <alignment horizontal="center" vertical="center" shrinkToFit="1"/>
      <protection hidden="1"/>
    </xf>
    <xf numFmtId="0" fontId="82" fillId="58" borderId="44" xfId="9" applyNumberFormat="1" applyFont="1" applyFill="1" applyBorder="1" applyAlignment="1" applyProtection="1">
      <alignment horizontal="center" vertical="center" shrinkToFit="1"/>
      <protection hidden="1"/>
    </xf>
    <xf numFmtId="176" fontId="82" fillId="58" borderId="79" xfId="7" applyFont="1" applyFill="1" applyBorder="1" applyAlignment="1" applyProtection="1">
      <alignment vertical="center"/>
      <protection hidden="1"/>
    </xf>
    <xf numFmtId="191" fontId="82" fillId="58" borderId="77" xfId="7" applyNumberFormat="1" applyFont="1" applyFill="1" applyBorder="1" applyAlignment="1" applyProtection="1">
      <alignment horizontal="center" vertical="center" shrinkToFit="1"/>
      <protection hidden="1"/>
    </xf>
    <xf numFmtId="176" fontId="93" fillId="58" borderId="78" xfId="7" applyFont="1" applyFill="1" applyBorder="1" applyAlignment="1" applyProtection="1">
      <alignment horizontal="center" vertical="center" shrinkToFit="1"/>
      <protection hidden="1"/>
    </xf>
    <xf numFmtId="195" fontId="82" fillId="58" borderId="77" xfId="7" applyNumberFormat="1" applyFont="1" applyFill="1" applyBorder="1" applyAlignment="1" applyProtection="1">
      <alignment horizontal="center" vertical="center" shrinkToFit="1"/>
      <protection hidden="1"/>
    </xf>
    <xf numFmtId="179" fontId="82" fillId="58" borderId="77" xfId="7" applyNumberFormat="1" applyFont="1" applyFill="1" applyBorder="1" applyAlignment="1" applyProtection="1">
      <alignment horizontal="center" vertical="center" shrinkToFit="1"/>
      <protection hidden="1"/>
    </xf>
    <xf numFmtId="176" fontId="82" fillId="58" borderId="77" xfId="7" applyFont="1" applyFill="1" applyBorder="1" applyAlignment="1" applyProtection="1">
      <alignment horizontal="center" vertical="center" shrinkToFit="1"/>
      <protection hidden="1"/>
    </xf>
    <xf numFmtId="176" fontId="82" fillId="58" borderId="78" xfId="7" applyFont="1" applyFill="1" applyBorder="1" applyAlignment="1" applyProtection="1">
      <alignment horizontal="center" vertical="center" shrinkToFit="1"/>
      <protection hidden="1"/>
    </xf>
    <xf numFmtId="184" fontId="82" fillId="58" borderId="79" xfId="9" applyNumberFormat="1" applyFont="1" applyFill="1" applyBorder="1" applyAlignment="1" applyProtection="1">
      <alignment horizontal="center" vertical="center" shrinkToFit="1"/>
      <protection hidden="1"/>
    </xf>
    <xf numFmtId="208" fontId="82" fillId="58" borderId="80" xfId="7" applyNumberFormat="1" applyFont="1" applyFill="1" applyBorder="1" applyAlignment="1" applyProtection="1">
      <alignment horizontal="right" vertical="center" shrinkToFit="1"/>
      <protection hidden="1"/>
    </xf>
    <xf numFmtId="0" fontId="77" fillId="0" borderId="0" xfId="0" applyFont="1" applyProtection="1">
      <alignment vertical="center"/>
      <protection hidden="1"/>
    </xf>
    <xf numFmtId="0" fontId="74" fillId="0" borderId="0" xfId="0" applyFont="1" applyProtection="1">
      <alignment vertical="center"/>
      <protection hidden="1"/>
    </xf>
    <xf numFmtId="0" fontId="75" fillId="0" borderId="0" xfId="0" applyFont="1" applyProtection="1">
      <alignment vertical="center"/>
      <protection hidden="1"/>
    </xf>
    <xf numFmtId="205" fontId="75" fillId="17" borderId="1" xfId="304" applyNumberFormat="1" applyFont="1" applyBorder="1" applyAlignment="1" applyProtection="1">
      <alignment horizontal="center" vertical="center"/>
      <protection hidden="1"/>
    </xf>
    <xf numFmtId="0" fontId="75" fillId="0" borderId="0" xfId="0" applyFont="1" applyBorder="1" applyProtection="1">
      <alignment vertical="center"/>
      <protection hidden="1"/>
    </xf>
    <xf numFmtId="0" fontId="78" fillId="0" borderId="0" xfId="3" applyFont="1" applyProtection="1">
      <protection locked="0"/>
    </xf>
    <xf numFmtId="0" fontId="78" fillId="0" borderId="0" xfId="3" applyFont="1" applyProtection="1">
      <protection hidden="1"/>
    </xf>
    <xf numFmtId="0" fontId="80" fillId="0" borderId="130" xfId="7" applyNumberFormat="1" applyFont="1" applyFill="1" applyBorder="1" applyAlignment="1" applyProtection="1">
      <alignment horizontal="center" vertical="center"/>
      <protection locked="0"/>
    </xf>
    <xf numFmtId="0" fontId="92" fillId="0" borderId="0" xfId="3" applyFont="1" applyAlignment="1" applyProtection="1">
      <alignment horizontal="center"/>
      <protection hidden="1"/>
    </xf>
    <xf numFmtId="0" fontId="95" fillId="0" borderId="0" xfId="3" applyFont="1" applyAlignment="1" applyProtection="1">
      <alignment horizontal="center" vertical="center"/>
      <protection hidden="1"/>
    </xf>
    <xf numFmtId="0" fontId="86" fillId="0" borderId="0" xfId="3" applyFont="1" applyAlignment="1" applyProtection="1">
      <alignment horizontal="left" vertical="center"/>
      <protection hidden="1"/>
    </xf>
    <xf numFmtId="0" fontId="78" fillId="0" borderId="0" xfId="3" applyFont="1" applyAlignment="1" applyProtection="1">
      <alignment horizontal="center" vertical="center"/>
      <protection hidden="1"/>
    </xf>
    <xf numFmtId="0" fontId="93" fillId="0" borderId="0" xfId="3" applyFont="1" applyAlignment="1" applyProtection="1">
      <alignment horizontal="center" vertical="center"/>
      <protection hidden="1"/>
    </xf>
    <xf numFmtId="49" fontId="93" fillId="0" borderId="0" xfId="3" applyNumberFormat="1" applyFont="1" applyAlignment="1" applyProtection="1">
      <alignment horizontal="center" vertical="center"/>
      <protection hidden="1"/>
    </xf>
    <xf numFmtId="0" fontId="95" fillId="0" borderId="0" xfId="3" applyFont="1" applyBorder="1" applyAlignment="1" applyProtection="1">
      <alignment horizontal="center" vertical="center"/>
      <protection hidden="1"/>
    </xf>
    <xf numFmtId="0" fontId="93" fillId="0" borderId="0" xfId="3" applyFont="1" applyBorder="1" applyAlignment="1" applyProtection="1">
      <alignment horizontal="center" vertical="center"/>
      <protection hidden="1"/>
    </xf>
    <xf numFmtId="0" fontId="78" fillId="0" borderId="0" xfId="3" applyFont="1" applyBorder="1" applyAlignment="1" applyProtection="1">
      <alignment horizontal="center" vertical="center"/>
      <protection hidden="1"/>
    </xf>
    <xf numFmtId="0" fontId="78" fillId="0" borderId="0" xfId="3" applyFont="1" applyBorder="1" applyProtection="1">
      <protection hidden="1"/>
    </xf>
    <xf numFmtId="0" fontId="87" fillId="0" borderId="0" xfId="3" applyFont="1" applyProtection="1">
      <protection hidden="1"/>
    </xf>
    <xf numFmtId="0" fontId="88" fillId="0" borderId="12" xfId="3" applyFont="1" applyBorder="1" applyAlignment="1" applyProtection="1">
      <alignment horizontal="center" vertical="center"/>
      <protection hidden="1"/>
    </xf>
    <xf numFmtId="0" fontId="89" fillId="0" borderId="13" xfId="1" applyNumberFormat="1" applyFont="1" applyBorder="1" applyAlignment="1" applyProtection="1">
      <alignment horizontal="center" vertical="center"/>
      <protection locked="0"/>
    </xf>
    <xf numFmtId="0" fontId="88" fillId="0" borderId="13" xfId="1" applyNumberFormat="1" applyFont="1" applyBorder="1" applyAlignment="1" applyProtection="1">
      <alignment horizontal="center" vertical="center"/>
      <protection locked="0"/>
    </xf>
    <xf numFmtId="0" fontId="82" fillId="0" borderId="13" xfId="3" applyFont="1" applyBorder="1" applyAlignment="1" applyProtection="1">
      <alignment horizontal="center" vertical="center"/>
      <protection locked="0"/>
    </xf>
    <xf numFmtId="49" fontId="82" fillId="0" borderId="13" xfId="3" applyNumberFormat="1" applyFont="1" applyBorder="1" applyAlignment="1" applyProtection="1">
      <alignment horizontal="center" vertical="center"/>
      <protection locked="0"/>
    </xf>
    <xf numFmtId="0" fontId="82" fillId="0" borderId="37" xfId="3" applyFont="1" applyBorder="1" applyAlignment="1" applyProtection="1">
      <alignment horizontal="center" vertical="center"/>
      <protection locked="0"/>
    </xf>
    <xf numFmtId="0" fontId="82" fillId="0" borderId="15" xfId="3" applyFont="1" applyBorder="1" applyAlignment="1" applyProtection="1">
      <alignment horizontal="center" vertical="center"/>
      <protection locked="0"/>
    </xf>
    <xf numFmtId="0" fontId="88" fillId="2" borderId="12" xfId="3" applyFont="1" applyFill="1" applyBorder="1" applyAlignment="1" applyProtection="1">
      <alignment horizontal="center" vertical="center"/>
      <protection hidden="1"/>
    </xf>
    <xf numFmtId="0" fontId="88" fillId="2" borderId="13" xfId="3" applyFont="1" applyFill="1" applyBorder="1" applyAlignment="1" applyProtection="1">
      <alignment horizontal="center" vertical="center"/>
      <protection hidden="1"/>
    </xf>
    <xf numFmtId="0" fontId="88" fillId="2" borderId="15" xfId="3" applyFont="1" applyFill="1" applyBorder="1" applyAlignment="1" applyProtection="1">
      <alignment horizontal="center" vertical="center"/>
      <protection hidden="1"/>
    </xf>
    <xf numFmtId="0" fontId="88" fillId="58" borderId="12" xfId="3" applyFont="1" applyFill="1" applyBorder="1" applyAlignment="1" applyProtection="1">
      <alignment horizontal="center" vertical="center"/>
      <protection hidden="1"/>
    </xf>
    <xf numFmtId="0" fontId="88" fillId="58" borderId="13" xfId="3" applyFont="1" applyFill="1" applyBorder="1" applyAlignment="1" applyProtection="1">
      <alignment horizontal="center" vertical="center"/>
      <protection hidden="1"/>
    </xf>
    <xf numFmtId="0" fontId="88" fillId="58" borderId="13" xfId="3" applyFont="1" applyFill="1" applyBorder="1" applyAlignment="1" applyProtection="1">
      <alignment horizontal="center" vertical="center" wrapText="1"/>
      <protection hidden="1"/>
    </xf>
    <xf numFmtId="0" fontId="88" fillId="58" borderId="15" xfId="3" applyFont="1" applyFill="1" applyBorder="1" applyAlignment="1" applyProtection="1">
      <alignment horizontal="center" vertical="center"/>
      <protection hidden="1"/>
    </xf>
    <xf numFmtId="0" fontId="88" fillId="0" borderId="16" xfId="3" applyFont="1" applyBorder="1" applyAlignment="1" applyProtection="1">
      <alignment horizontal="center" vertical="center"/>
      <protection hidden="1"/>
    </xf>
    <xf numFmtId="0" fontId="96" fillId="2" borderId="1" xfId="3" applyFont="1" applyFill="1" applyBorder="1" applyAlignment="1" applyProtection="1">
      <alignment horizontal="center" vertical="center"/>
      <protection locked="0"/>
    </xf>
    <xf numFmtId="0" fontId="88" fillId="2" borderId="1" xfId="3" applyFont="1" applyFill="1" applyBorder="1" applyAlignment="1" applyProtection="1">
      <alignment horizontal="center" vertical="center"/>
      <protection locked="0"/>
    </xf>
    <xf numFmtId="0" fontId="82" fillId="0" borderId="1" xfId="3" applyFont="1" applyBorder="1" applyAlignment="1" applyProtection="1">
      <alignment horizontal="center" vertical="center"/>
      <protection locked="0"/>
    </xf>
    <xf numFmtId="49" fontId="82" fillId="0" borderId="1" xfId="3" applyNumberFormat="1" applyFont="1" applyBorder="1" applyAlignment="1" applyProtection="1">
      <alignment horizontal="center" vertical="center"/>
      <protection locked="0"/>
    </xf>
    <xf numFmtId="0" fontId="82" fillId="0" borderId="4" xfId="3" applyFont="1" applyBorder="1" applyAlignment="1" applyProtection="1">
      <alignment horizontal="center" vertical="center"/>
      <protection locked="0"/>
    </xf>
    <xf numFmtId="0" fontId="82" fillId="0" borderId="6" xfId="3" applyFont="1" applyBorder="1" applyAlignment="1" applyProtection="1">
      <alignment horizontal="center" vertical="center"/>
      <protection locked="0"/>
    </xf>
    <xf numFmtId="0" fontId="82" fillId="2" borderId="16" xfId="3" applyFont="1" applyFill="1" applyBorder="1" applyAlignment="1" applyProtection="1">
      <alignment horizontal="center" vertical="center"/>
      <protection hidden="1"/>
    </xf>
    <xf numFmtId="0" fontId="82" fillId="2" borderId="1" xfId="3" applyFont="1" applyFill="1" applyBorder="1" applyAlignment="1" applyProtection="1">
      <alignment horizontal="center" vertical="center"/>
      <protection hidden="1"/>
    </xf>
    <xf numFmtId="0" fontId="82" fillId="2" borderId="6" xfId="3" applyFont="1" applyFill="1" applyBorder="1" applyAlignment="1" applyProtection="1">
      <alignment horizontal="center" vertical="center"/>
      <protection hidden="1"/>
    </xf>
    <xf numFmtId="0" fontId="82" fillId="57" borderId="49" xfId="3" applyFont="1" applyFill="1" applyBorder="1" applyAlignment="1" applyProtection="1">
      <alignment horizontal="center" vertical="center"/>
      <protection locked="0"/>
    </xf>
    <xf numFmtId="0" fontId="82" fillId="57" borderId="46" xfId="3" applyFont="1" applyFill="1" applyBorder="1" applyAlignment="1" applyProtection="1">
      <alignment horizontal="center" vertical="center"/>
      <protection locked="0"/>
    </xf>
    <xf numFmtId="176" fontId="82" fillId="57" borderId="46" xfId="3" applyNumberFormat="1" applyFont="1" applyFill="1" applyBorder="1" applyAlignment="1" applyProtection="1">
      <alignment horizontal="center" vertical="center"/>
      <protection locked="0"/>
    </xf>
    <xf numFmtId="176" fontId="93" fillId="58" borderId="46" xfId="3" applyNumberFormat="1" applyFont="1" applyFill="1" applyBorder="1" applyAlignment="1" applyProtection="1">
      <alignment horizontal="center" vertical="center" shrinkToFit="1"/>
      <protection hidden="1"/>
    </xf>
    <xf numFmtId="178" fontId="82" fillId="58" borderId="46" xfId="3" applyNumberFormat="1" applyFont="1" applyFill="1" applyBorder="1" applyAlignment="1" applyProtection="1">
      <alignment horizontal="center" vertical="center"/>
      <protection hidden="1"/>
    </xf>
    <xf numFmtId="0" fontId="94" fillId="55" borderId="46" xfId="3" applyFont="1" applyFill="1" applyBorder="1" applyAlignment="1" applyProtection="1">
      <alignment horizontal="center" vertical="center"/>
      <protection locked="0"/>
    </xf>
    <xf numFmtId="0" fontId="82" fillId="57" borderId="46" xfId="3" applyNumberFormat="1" applyFont="1" applyFill="1" applyBorder="1" applyAlignment="1" applyProtection="1">
      <alignment horizontal="center" vertical="center"/>
      <protection locked="0"/>
    </xf>
    <xf numFmtId="0" fontId="82" fillId="58" borderId="47" xfId="3" applyFont="1" applyFill="1" applyBorder="1" applyAlignment="1" applyProtection="1">
      <alignment horizontal="center" vertical="center"/>
      <protection hidden="1"/>
    </xf>
    <xf numFmtId="41" fontId="82" fillId="2" borderId="1" xfId="17" applyNumberFormat="1" applyFont="1" applyFill="1" applyBorder="1" applyAlignment="1" applyProtection="1">
      <alignment horizontal="center" vertical="center"/>
      <protection hidden="1"/>
    </xf>
    <xf numFmtId="0" fontId="88" fillId="58" borderId="13" xfId="3" applyNumberFormat="1" applyFont="1" applyFill="1" applyBorder="1" applyAlignment="1" applyProtection="1">
      <alignment horizontal="center" vertical="center"/>
      <protection hidden="1"/>
    </xf>
    <xf numFmtId="176" fontId="88" fillId="58" borderId="13" xfId="1" applyFont="1" applyFill="1" applyBorder="1" applyAlignment="1" applyProtection="1">
      <alignment horizontal="center" vertical="center"/>
      <protection hidden="1"/>
    </xf>
    <xf numFmtId="41" fontId="88" fillId="58" borderId="13" xfId="17" applyFont="1" applyFill="1" applyBorder="1" applyAlignment="1" applyProtection="1">
      <alignment horizontal="center" vertical="center"/>
      <protection hidden="1"/>
    </xf>
    <xf numFmtId="0" fontId="88" fillId="0" borderId="48" xfId="3" applyFont="1" applyBorder="1" applyAlignment="1" applyProtection="1">
      <alignment horizontal="center" vertical="center"/>
      <protection hidden="1"/>
    </xf>
    <xf numFmtId="0" fontId="96" fillId="2" borderId="128" xfId="3" applyFont="1" applyFill="1" applyBorder="1" applyAlignment="1" applyProtection="1">
      <alignment horizontal="center" vertical="center"/>
      <protection locked="0"/>
    </xf>
    <xf numFmtId="0" fontId="88" fillId="2" borderId="128" xfId="3" applyFont="1" applyFill="1" applyBorder="1" applyAlignment="1" applyProtection="1">
      <alignment horizontal="center" vertical="center"/>
      <protection locked="0"/>
    </xf>
    <xf numFmtId="0" fontId="82" fillId="0" borderId="128" xfId="3" applyFont="1" applyBorder="1" applyAlignment="1" applyProtection="1">
      <alignment horizontal="center" vertical="center"/>
      <protection locked="0"/>
    </xf>
    <xf numFmtId="49" fontId="82" fillId="0" borderId="128" xfId="3" applyNumberFormat="1" applyFont="1" applyBorder="1" applyAlignment="1" applyProtection="1">
      <alignment horizontal="center" vertical="center"/>
      <protection locked="0"/>
    </xf>
    <xf numFmtId="0" fontId="82" fillId="0" borderId="32" xfId="3" applyFont="1" applyBorder="1" applyAlignment="1" applyProtection="1">
      <alignment horizontal="center" vertical="center"/>
      <protection locked="0"/>
    </xf>
    <xf numFmtId="0" fontId="82" fillId="0" borderId="86" xfId="3" applyFont="1" applyBorder="1" applyAlignment="1" applyProtection="1">
      <alignment horizontal="center" vertical="center"/>
      <protection locked="0"/>
    </xf>
    <xf numFmtId="0" fontId="82" fillId="2" borderId="1" xfId="17" applyNumberFormat="1" applyFont="1" applyFill="1" applyBorder="1" applyAlignment="1" applyProtection="1">
      <alignment horizontal="center" vertical="center"/>
      <protection hidden="1"/>
    </xf>
    <xf numFmtId="41" fontId="82" fillId="2" borderId="1" xfId="17" applyFont="1" applyFill="1" applyBorder="1" applyAlignment="1" applyProtection="1">
      <alignment horizontal="center" vertical="center"/>
      <protection hidden="1"/>
    </xf>
    <xf numFmtId="0" fontId="82" fillId="56" borderId="49" xfId="3" applyFont="1" applyFill="1" applyBorder="1" applyAlignment="1" applyProtection="1">
      <alignment horizontal="center" vertical="center"/>
      <protection locked="0"/>
    </xf>
    <xf numFmtId="49" fontId="82" fillId="56" borderId="46" xfId="3" applyNumberFormat="1" applyFont="1" applyFill="1" applyBorder="1" applyAlignment="1" applyProtection="1">
      <alignment horizontal="center" vertical="center" shrinkToFit="1"/>
      <protection locked="0"/>
    </xf>
    <xf numFmtId="0" fontId="82" fillId="56" borderId="46" xfId="3" applyFont="1" applyFill="1" applyBorder="1" applyAlignment="1" applyProtection="1">
      <alignment horizontal="center" vertical="center"/>
      <protection locked="0"/>
    </xf>
    <xf numFmtId="204" fontId="82" fillId="58" borderId="46" xfId="3" applyNumberFormat="1" applyFont="1" applyFill="1" applyBorder="1" applyAlignment="1" applyProtection="1">
      <alignment horizontal="center" vertical="center"/>
      <protection locked="0"/>
    </xf>
    <xf numFmtId="10" fontId="82" fillId="58" borderId="46" xfId="3" applyNumberFormat="1" applyFont="1" applyFill="1" applyBorder="1" applyAlignment="1" applyProtection="1">
      <alignment horizontal="center" vertical="center"/>
      <protection locked="0"/>
    </xf>
    <xf numFmtId="0" fontId="82" fillId="58" borderId="46" xfId="3" applyNumberFormat="1" applyFont="1" applyFill="1" applyBorder="1" applyAlignment="1" applyProtection="1">
      <alignment horizontal="center" vertical="center"/>
      <protection hidden="1"/>
    </xf>
    <xf numFmtId="0" fontId="94" fillId="58" borderId="46" xfId="3" applyNumberFormat="1" applyFont="1" applyFill="1" applyBorder="1" applyAlignment="1" applyProtection="1">
      <alignment horizontal="center" vertical="center"/>
      <protection hidden="1"/>
    </xf>
    <xf numFmtId="176" fontId="82" fillId="55" borderId="46" xfId="1" applyFont="1" applyFill="1" applyBorder="1" applyAlignment="1" applyProtection="1">
      <alignment horizontal="center" vertical="center"/>
      <protection locked="0"/>
    </xf>
    <xf numFmtId="0" fontId="82" fillId="58" borderId="46" xfId="17" applyNumberFormat="1" applyFont="1" applyFill="1" applyBorder="1" applyAlignment="1" applyProtection="1">
      <alignment horizontal="center" vertical="center"/>
      <protection hidden="1"/>
    </xf>
    <xf numFmtId="0" fontId="82" fillId="58" borderId="47" xfId="3" applyFont="1" applyFill="1" applyBorder="1" applyAlignment="1" applyProtection="1">
      <alignment horizontal="center" vertical="center" wrapText="1"/>
      <protection hidden="1"/>
    </xf>
    <xf numFmtId="49" fontId="82" fillId="2" borderId="1" xfId="3" applyNumberFormat="1" applyFont="1" applyFill="1" applyBorder="1" applyAlignment="1" applyProtection="1">
      <alignment horizontal="center" vertical="center"/>
      <protection hidden="1"/>
    </xf>
    <xf numFmtId="0" fontId="78" fillId="0" borderId="0" xfId="3" applyFont="1" applyAlignment="1" applyProtection="1">
      <alignment horizontal="center" vertical="center"/>
      <protection locked="0"/>
    </xf>
    <xf numFmtId="0" fontId="93" fillId="0" borderId="0" xfId="3" applyFont="1" applyAlignment="1" applyProtection="1">
      <alignment horizontal="center" vertical="center"/>
      <protection locked="0"/>
    </xf>
    <xf numFmtId="49" fontId="93" fillId="0" borderId="0" xfId="3" applyNumberFormat="1" applyFont="1" applyAlignment="1" applyProtection="1">
      <alignment horizontal="center" vertical="center"/>
      <protection locked="0"/>
    </xf>
    <xf numFmtId="0" fontId="88" fillId="0" borderId="13" xfId="3" applyFont="1" applyBorder="1" applyAlignment="1" applyProtection="1">
      <alignment horizontal="center" vertical="center"/>
      <protection hidden="1"/>
    </xf>
    <xf numFmtId="49" fontId="88" fillId="0" borderId="13" xfId="3" applyNumberFormat="1" applyFont="1" applyBorder="1" applyAlignment="1" applyProtection="1">
      <alignment horizontal="center" vertical="center"/>
      <protection hidden="1"/>
    </xf>
    <xf numFmtId="0" fontId="88" fillId="0" borderId="37" xfId="3" applyFont="1" applyBorder="1" applyAlignment="1" applyProtection="1">
      <alignment horizontal="center" vertical="center"/>
      <protection hidden="1"/>
    </xf>
    <xf numFmtId="0" fontId="88" fillId="0" borderId="15" xfId="3" applyFont="1" applyBorder="1" applyAlignment="1" applyProtection="1">
      <alignment horizontal="center" vertical="center"/>
      <protection hidden="1"/>
    </xf>
    <xf numFmtId="0" fontId="82" fillId="2" borderId="49" xfId="3" applyFont="1" applyFill="1" applyBorder="1" applyAlignment="1" applyProtection="1">
      <alignment horizontal="center" vertical="center"/>
      <protection hidden="1"/>
    </xf>
    <xf numFmtId="0" fontId="82" fillId="2" borderId="46" xfId="3" applyFont="1" applyFill="1" applyBorder="1" applyAlignment="1" applyProtection="1">
      <alignment horizontal="center" vertical="center"/>
      <protection hidden="1"/>
    </xf>
    <xf numFmtId="49" fontId="82" fillId="2" borderId="46" xfId="3" applyNumberFormat="1" applyFont="1" applyFill="1" applyBorder="1" applyAlignment="1" applyProtection="1">
      <alignment horizontal="center" vertical="center"/>
      <protection hidden="1"/>
    </xf>
    <xf numFmtId="0" fontId="82" fillId="2" borderId="47" xfId="3" applyFont="1" applyFill="1" applyBorder="1" applyAlignment="1" applyProtection="1">
      <alignment horizontal="center" vertical="center"/>
      <protection hidden="1"/>
    </xf>
    <xf numFmtId="0" fontId="82" fillId="2" borderId="0" xfId="3" applyFont="1" applyFill="1" applyBorder="1" applyAlignment="1" applyProtection="1">
      <alignment horizontal="center" vertical="center"/>
      <protection hidden="1"/>
    </xf>
    <xf numFmtId="0" fontId="88" fillId="58" borderId="1" xfId="3" applyFont="1" applyFill="1" applyBorder="1" applyAlignment="1" applyProtection="1">
      <alignment horizontal="center" vertical="center"/>
      <protection hidden="1"/>
    </xf>
    <xf numFmtId="0" fontId="88" fillId="58" borderId="1" xfId="3" applyNumberFormat="1" applyFont="1" applyFill="1" applyBorder="1" applyAlignment="1" applyProtection="1">
      <alignment horizontal="center" vertical="center"/>
      <protection hidden="1"/>
    </xf>
    <xf numFmtId="176" fontId="88" fillId="58" borderId="1" xfId="1" applyFont="1" applyFill="1" applyBorder="1" applyAlignment="1" applyProtection="1">
      <alignment horizontal="center" vertical="center"/>
      <protection hidden="1"/>
    </xf>
    <xf numFmtId="0" fontId="96" fillId="0" borderId="16" xfId="3" applyFont="1" applyBorder="1" applyAlignment="1" applyProtection="1">
      <alignment horizontal="center" vertical="center"/>
      <protection locked="0"/>
    </xf>
    <xf numFmtId="0" fontId="96" fillId="0" borderId="1" xfId="3" applyFont="1" applyBorder="1" applyAlignment="1" applyProtection="1">
      <alignment horizontal="center" vertical="center"/>
      <protection locked="0"/>
    </xf>
    <xf numFmtId="49" fontId="96" fillId="0" borderId="1" xfId="3" applyNumberFormat="1" applyFont="1" applyBorder="1" applyAlignment="1" applyProtection="1">
      <alignment horizontal="center" vertical="center"/>
      <protection locked="0"/>
    </xf>
    <xf numFmtId="0" fontId="96" fillId="0" borderId="4" xfId="3" applyFont="1" applyBorder="1" applyAlignment="1" applyProtection="1">
      <alignment horizontal="center" vertical="center"/>
      <protection locked="0"/>
    </xf>
    <xf numFmtId="0" fontId="96" fillId="0" borderId="6" xfId="3" applyFont="1" applyBorder="1" applyAlignment="1" applyProtection="1">
      <alignment horizontal="center" vertical="center"/>
      <protection locked="0"/>
    </xf>
    <xf numFmtId="0" fontId="88" fillId="2" borderId="0" xfId="3" applyFont="1" applyFill="1" applyBorder="1" applyAlignment="1" applyProtection="1">
      <alignment horizontal="center" vertical="center"/>
      <protection hidden="1"/>
    </xf>
    <xf numFmtId="0" fontId="88" fillId="58" borderId="16" xfId="3" applyFont="1" applyFill="1" applyBorder="1" applyAlignment="1" applyProtection="1">
      <alignment horizontal="center" vertical="center"/>
      <protection hidden="1"/>
    </xf>
    <xf numFmtId="0" fontId="88" fillId="58" borderId="1" xfId="3" applyFont="1" applyFill="1" applyBorder="1" applyProtection="1">
      <protection hidden="1"/>
    </xf>
    <xf numFmtId="176" fontId="88" fillId="58" borderId="1" xfId="1" applyFont="1" applyFill="1" applyBorder="1" applyAlignment="1" applyProtection="1">
      <alignment horizontal="right" vertical="center" indent="1"/>
      <protection hidden="1"/>
    </xf>
    <xf numFmtId="189" fontId="88" fillId="58" borderId="1" xfId="1" applyNumberFormat="1" applyFont="1" applyFill="1" applyBorder="1" applyAlignment="1" applyProtection="1">
      <alignment horizontal="right" vertical="center" indent="1"/>
      <protection hidden="1"/>
    </xf>
    <xf numFmtId="176" fontId="88" fillId="55" borderId="1" xfId="1" applyFont="1" applyFill="1" applyBorder="1" applyAlignment="1" applyProtection="1">
      <alignment horizontal="center" vertical="center"/>
      <protection locked="0"/>
    </xf>
    <xf numFmtId="0" fontId="88" fillId="55" borderId="6" xfId="3" applyFont="1" applyFill="1" applyBorder="1" applyAlignment="1" applyProtection="1">
      <alignment horizontal="center" vertical="center"/>
      <protection locked="0"/>
    </xf>
    <xf numFmtId="0" fontId="96" fillId="0" borderId="1" xfId="1" applyNumberFormat="1" applyFont="1" applyBorder="1" applyAlignment="1" applyProtection="1">
      <alignment horizontal="center" vertical="center"/>
      <protection locked="0"/>
    </xf>
    <xf numFmtId="0" fontId="82" fillId="2" borderId="15" xfId="3" applyFont="1" applyFill="1" applyBorder="1" applyAlignment="1" applyProtection="1">
      <alignment horizontal="center" vertical="center"/>
      <protection hidden="1"/>
    </xf>
    <xf numFmtId="176" fontId="82" fillId="58" borderId="1" xfId="1" applyFont="1" applyFill="1" applyBorder="1" applyAlignment="1" applyProtection="1">
      <alignment horizontal="right" vertical="center" indent="1"/>
      <protection hidden="1"/>
    </xf>
    <xf numFmtId="176" fontId="82" fillId="58" borderId="1" xfId="1" applyFont="1" applyFill="1" applyBorder="1" applyAlignment="1" applyProtection="1">
      <alignment horizontal="center" vertical="center"/>
      <protection hidden="1"/>
    </xf>
    <xf numFmtId="0" fontId="82" fillId="58" borderId="6" xfId="3" applyFont="1" applyFill="1" applyBorder="1" applyAlignment="1" applyProtection="1">
      <alignment horizontal="center" vertical="center"/>
      <protection hidden="1"/>
    </xf>
    <xf numFmtId="10" fontId="82" fillId="0" borderId="1" xfId="3" applyNumberFormat="1" applyFont="1" applyBorder="1" applyAlignment="1" applyProtection="1">
      <alignment horizontal="center" vertical="center"/>
      <protection hidden="1"/>
    </xf>
    <xf numFmtId="176" fontId="82" fillId="2" borderId="6" xfId="1" applyFont="1" applyFill="1" applyBorder="1" applyAlignment="1" applyProtection="1">
      <alignment horizontal="center" vertical="center"/>
      <protection hidden="1"/>
    </xf>
    <xf numFmtId="0" fontId="82" fillId="56" borderId="1" xfId="3" applyFont="1" applyFill="1" applyBorder="1" applyAlignment="1" applyProtection="1">
      <alignment horizontal="center" vertical="center"/>
      <protection locked="0"/>
    </xf>
    <xf numFmtId="0" fontId="82" fillId="58" borderId="1" xfId="3" applyFont="1" applyFill="1" applyBorder="1" applyAlignment="1" applyProtection="1">
      <alignment horizontal="right" vertical="center" indent="1"/>
      <protection hidden="1"/>
    </xf>
    <xf numFmtId="0" fontId="82" fillId="56" borderId="1" xfId="3" applyFont="1" applyFill="1" applyBorder="1" applyAlignment="1" applyProtection="1">
      <alignment horizontal="right" vertical="center" indent="1"/>
      <protection locked="0"/>
    </xf>
    <xf numFmtId="38" fontId="82" fillId="58" borderId="1" xfId="3" applyNumberFormat="1" applyFont="1" applyFill="1" applyBorder="1" applyAlignment="1" applyProtection="1">
      <alignment horizontal="right" vertical="center" indent="1"/>
      <protection hidden="1"/>
    </xf>
    <xf numFmtId="41" fontId="82" fillId="55" borderId="1" xfId="17" applyFont="1" applyFill="1" applyBorder="1" applyAlignment="1" applyProtection="1">
      <alignment horizontal="center" vertical="center"/>
      <protection locked="0"/>
    </xf>
    <xf numFmtId="0" fontId="82" fillId="55" borderId="6" xfId="3" applyFont="1" applyFill="1" applyBorder="1" applyAlignment="1" applyProtection="1">
      <alignment horizontal="center" vertical="center"/>
      <protection locked="0"/>
    </xf>
    <xf numFmtId="9" fontId="82" fillId="0" borderId="1" xfId="3" applyNumberFormat="1" applyFont="1" applyBorder="1" applyAlignment="1" applyProtection="1">
      <alignment horizontal="center" vertical="center"/>
      <protection hidden="1"/>
    </xf>
    <xf numFmtId="41" fontId="82" fillId="2" borderId="6" xfId="17" applyFont="1" applyFill="1" applyBorder="1" applyAlignment="1" applyProtection="1">
      <alignment horizontal="center" vertical="center"/>
      <protection hidden="1"/>
    </xf>
    <xf numFmtId="0" fontId="82" fillId="0" borderId="1" xfId="3" applyFont="1" applyBorder="1" applyAlignment="1" applyProtection="1">
      <alignment horizontal="center" vertical="center"/>
      <protection hidden="1"/>
    </xf>
    <xf numFmtId="0" fontId="82" fillId="2" borderId="46" xfId="1" applyNumberFormat="1" applyFont="1" applyFill="1" applyBorder="1" applyAlignment="1" applyProtection="1">
      <alignment horizontal="center" vertical="center"/>
      <protection hidden="1"/>
    </xf>
    <xf numFmtId="0" fontId="88" fillId="0" borderId="1" xfId="3" applyFont="1" applyBorder="1" applyAlignment="1" applyProtection="1">
      <alignment horizontal="center" vertical="center"/>
      <protection hidden="1"/>
    </xf>
    <xf numFmtId="0" fontId="88" fillId="0" borderId="1" xfId="3" applyFont="1" applyBorder="1" applyProtection="1">
      <protection hidden="1"/>
    </xf>
    <xf numFmtId="49" fontId="88" fillId="0" borderId="1" xfId="3" applyNumberFormat="1" applyFont="1" applyBorder="1" applyProtection="1">
      <protection hidden="1"/>
    </xf>
    <xf numFmtId="0" fontId="88" fillId="0" borderId="4" xfId="3" applyFont="1" applyBorder="1" applyAlignment="1" applyProtection="1">
      <alignment horizontal="center" vertical="center"/>
      <protection hidden="1"/>
    </xf>
    <xf numFmtId="0" fontId="88" fillId="0" borderId="6" xfId="3" applyFont="1" applyBorder="1" applyProtection="1">
      <protection hidden="1"/>
    </xf>
    <xf numFmtId="0" fontId="82" fillId="0" borderId="0" xfId="3" applyFont="1" applyAlignment="1" applyProtection="1">
      <alignment horizontal="center" vertical="center"/>
      <protection hidden="1"/>
    </xf>
    <xf numFmtId="0" fontId="82" fillId="0" borderId="0" xfId="3" applyFont="1" applyProtection="1">
      <protection locked="0"/>
    </xf>
    <xf numFmtId="0" fontId="82" fillId="0" borderId="49" xfId="3" applyFont="1" applyBorder="1" applyAlignment="1" applyProtection="1">
      <alignment horizontal="center" vertical="center"/>
      <protection hidden="1"/>
    </xf>
    <xf numFmtId="0" fontId="82" fillId="0" borderId="46" xfId="3" applyFont="1" applyBorder="1" applyAlignment="1" applyProtection="1">
      <alignment horizontal="center" vertical="center"/>
      <protection hidden="1"/>
    </xf>
    <xf numFmtId="49" fontId="82" fillId="0" borderId="46" xfId="3" applyNumberFormat="1" applyFont="1" applyBorder="1" applyAlignment="1" applyProtection="1">
      <alignment horizontal="center" vertical="center"/>
      <protection hidden="1"/>
    </xf>
    <xf numFmtId="0" fontId="82" fillId="0" borderId="59" xfId="3" applyFont="1" applyBorder="1" applyAlignment="1" applyProtection="1">
      <alignment horizontal="center" vertical="center"/>
      <protection hidden="1"/>
    </xf>
    <xf numFmtId="0" fontId="82" fillId="0" borderId="47" xfId="3" applyFont="1" applyBorder="1" applyAlignment="1" applyProtection="1">
      <alignment horizontal="center" vertical="center"/>
      <protection hidden="1"/>
    </xf>
    <xf numFmtId="49" fontId="82" fillId="0" borderId="0" xfId="3" applyNumberFormat="1" applyFont="1" applyBorder="1" applyAlignment="1" applyProtection="1">
      <alignment horizontal="center" vertical="center"/>
      <protection hidden="1"/>
    </xf>
    <xf numFmtId="0" fontId="88" fillId="58" borderId="49" xfId="3" applyFont="1" applyFill="1" applyBorder="1" applyAlignment="1" applyProtection="1">
      <alignment horizontal="center" vertical="center"/>
      <protection hidden="1"/>
    </xf>
    <xf numFmtId="0" fontId="82" fillId="58" borderId="46" xfId="3" applyFont="1" applyFill="1" applyBorder="1" applyAlignment="1" applyProtection="1">
      <alignment horizontal="right" vertical="center" indent="1"/>
      <protection hidden="1"/>
    </xf>
    <xf numFmtId="0" fontId="82" fillId="56" borderId="46" xfId="3" applyFont="1" applyFill="1" applyBorder="1" applyAlignment="1" applyProtection="1">
      <alignment horizontal="right" vertical="center" indent="1"/>
      <protection locked="0"/>
    </xf>
    <xf numFmtId="38" fontId="82" fillId="58" borderId="46" xfId="3" applyNumberFormat="1" applyFont="1" applyFill="1" applyBorder="1" applyAlignment="1" applyProtection="1">
      <alignment horizontal="right" vertical="center" indent="1"/>
      <protection hidden="1"/>
    </xf>
    <xf numFmtId="41" fontId="82" fillId="55" borderId="46" xfId="17" applyFont="1" applyFill="1" applyBorder="1" applyAlignment="1" applyProtection="1">
      <alignment horizontal="center" vertical="center"/>
      <protection locked="0"/>
    </xf>
    <xf numFmtId="0" fontId="82" fillId="55" borderId="47" xfId="3" applyFont="1" applyFill="1" applyBorder="1" applyAlignment="1" applyProtection="1">
      <alignment horizontal="center" vertical="center"/>
      <protection locked="0"/>
    </xf>
    <xf numFmtId="0" fontId="88" fillId="58" borderId="48" xfId="3" applyFont="1" applyFill="1" applyBorder="1" applyAlignment="1" applyProtection="1">
      <alignment horizontal="center" vertical="center"/>
      <protection hidden="1"/>
    </xf>
    <xf numFmtId="0" fontId="82" fillId="56" borderId="128" xfId="3" applyFont="1" applyFill="1" applyBorder="1" applyAlignment="1" applyProtection="1">
      <alignment horizontal="center" vertical="center"/>
      <protection locked="0"/>
    </xf>
    <xf numFmtId="0" fontId="82" fillId="58" borderId="128" xfId="3" applyFont="1" applyFill="1" applyBorder="1" applyAlignment="1" applyProtection="1">
      <alignment horizontal="right" vertical="center" indent="1"/>
      <protection hidden="1"/>
    </xf>
    <xf numFmtId="0" fontId="82" fillId="56" borderId="128" xfId="3" applyFont="1" applyFill="1" applyBorder="1" applyAlignment="1" applyProtection="1">
      <alignment horizontal="right" vertical="center" indent="1"/>
      <protection locked="0"/>
    </xf>
    <xf numFmtId="38" fontId="82" fillId="58" borderId="128" xfId="3" applyNumberFormat="1" applyFont="1" applyFill="1" applyBorder="1" applyAlignment="1" applyProtection="1">
      <alignment horizontal="right" vertical="center" indent="1"/>
      <protection hidden="1"/>
    </xf>
    <xf numFmtId="41" fontId="82" fillId="55" borderId="128" xfId="17" applyFont="1" applyFill="1" applyBorder="1" applyAlignment="1" applyProtection="1">
      <alignment horizontal="center" vertical="center"/>
      <protection locked="0"/>
    </xf>
    <xf numFmtId="0" fontId="82" fillId="55" borderId="86" xfId="3" applyFont="1" applyFill="1" applyBorder="1" applyAlignment="1" applyProtection="1">
      <alignment horizontal="center" vertical="center"/>
      <protection locked="0"/>
    </xf>
    <xf numFmtId="0" fontId="82" fillId="0" borderId="0" xfId="3" applyFont="1" applyAlignment="1" applyProtection="1">
      <alignment horizontal="left" vertical="center"/>
      <protection locked="0"/>
    </xf>
    <xf numFmtId="49" fontId="82" fillId="0" borderId="0" xfId="3" applyNumberFormat="1" applyFont="1" applyAlignment="1" applyProtection="1">
      <alignment horizontal="left" vertical="center"/>
      <protection locked="0"/>
    </xf>
    <xf numFmtId="0" fontId="82" fillId="0" borderId="0" xfId="3" applyFont="1" applyAlignment="1" applyProtection="1">
      <alignment horizontal="left" vertical="center"/>
      <protection hidden="1"/>
    </xf>
    <xf numFmtId="0" fontId="95" fillId="0" borderId="0" xfId="3" applyFont="1" applyAlignment="1" applyProtection="1">
      <alignment horizontal="center" vertical="center"/>
      <protection locked="0"/>
    </xf>
    <xf numFmtId="0" fontId="88" fillId="0" borderId="12" xfId="3" applyFont="1" applyBorder="1" applyAlignment="1" applyProtection="1">
      <alignment horizontal="center" vertical="center"/>
      <protection locked="0"/>
    </xf>
    <xf numFmtId="0" fontId="88" fillId="0" borderId="16" xfId="3" applyFont="1" applyBorder="1" applyAlignment="1" applyProtection="1">
      <alignment horizontal="center" vertical="center"/>
      <protection locked="0"/>
    </xf>
    <xf numFmtId="0" fontId="88" fillId="0" borderId="49" xfId="3" applyFont="1" applyBorder="1" applyAlignment="1" applyProtection="1">
      <alignment horizontal="center" vertical="center"/>
      <protection locked="0"/>
    </xf>
    <xf numFmtId="0" fontId="96" fillId="2" borderId="46" xfId="3" applyFont="1" applyFill="1" applyBorder="1" applyAlignment="1" applyProtection="1">
      <alignment horizontal="center" vertical="center"/>
      <protection locked="0"/>
    </xf>
    <xf numFmtId="0" fontId="88" fillId="2" borderId="46" xfId="3" applyFont="1" applyFill="1" applyBorder="1" applyAlignment="1" applyProtection="1">
      <alignment horizontal="center" vertical="center"/>
      <protection locked="0"/>
    </xf>
    <xf numFmtId="0" fontId="82" fillId="0" borderId="46" xfId="3" applyFont="1" applyBorder="1" applyAlignment="1" applyProtection="1">
      <alignment horizontal="center" vertical="center"/>
      <protection locked="0"/>
    </xf>
    <xf numFmtId="49" fontId="82" fillId="0" borderId="46" xfId="3" applyNumberFormat="1" applyFont="1" applyBorder="1" applyAlignment="1" applyProtection="1">
      <alignment horizontal="center" vertical="center"/>
      <protection locked="0"/>
    </xf>
    <xf numFmtId="0" fontId="82" fillId="0" borderId="59" xfId="3" applyFont="1" applyBorder="1" applyAlignment="1" applyProtection="1">
      <alignment horizontal="center" vertical="center"/>
      <protection locked="0"/>
    </xf>
    <xf numFmtId="0" fontId="82" fillId="0" borderId="47" xfId="3" applyFont="1" applyBorder="1" applyAlignment="1" applyProtection="1">
      <alignment horizontal="center" vertical="center"/>
      <protection locked="0"/>
    </xf>
    <xf numFmtId="0" fontId="82" fillId="0" borderId="0" xfId="3" applyFont="1" applyBorder="1" applyAlignment="1" applyProtection="1">
      <alignment horizontal="center" vertical="center"/>
      <protection locked="0"/>
    </xf>
    <xf numFmtId="49" fontId="82" fillId="0" borderId="0" xfId="3" applyNumberFormat="1" applyFont="1" applyBorder="1" applyAlignment="1" applyProtection="1">
      <alignment horizontal="center" vertical="center"/>
      <protection locked="0"/>
    </xf>
    <xf numFmtId="0" fontId="88" fillId="0" borderId="13" xfId="3" applyFont="1" applyBorder="1" applyAlignment="1" applyProtection="1">
      <alignment horizontal="center" vertical="center"/>
      <protection locked="0"/>
    </xf>
    <xf numFmtId="49" fontId="88" fillId="0" borderId="13" xfId="3" applyNumberFormat="1" applyFont="1" applyBorder="1" applyAlignment="1" applyProtection="1">
      <alignment horizontal="center" vertical="center"/>
      <protection locked="0"/>
    </xf>
    <xf numFmtId="0" fontId="88" fillId="0" borderId="37" xfId="3" applyFont="1" applyBorder="1" applyAlignment="1" applyProtection="1">
      <alignment horizontal="center" vertical="center"/>
      <protection locked="0"/>
    </xf>
    <xf numFmtId="0" fontId="88" fillId="0" borderId="15" xfId="3" applyFont="1" applyBorder="1" applyAlignment="1" applyProtection="1">
      <alignment horizontal="center" vertical="center"/>
      <protection locked="0"/>
    </xf>
    <xf numFmtId="0" fontId="89" fillId="0" borderId="13" xfId="16" applyNumberFormat="1" applyFont="1" applyBorder="1" applyAlignment="1" applyProtection="1">
      <alignment horizontal="center" vertical="center"/>
      <protection locked="0"/>
    </xf>
    <xf numFmtId="0" fontId="88" fillId="0" borderId="13" xfId="16" applyNumberFormat="1" applyFont="1" applyBorder="1" applyAlignment="1" applyProtection="1">
      <alignment horizontal="center" vertical="center"/>
      <protection locked="0"/>
    </xf>
    <xf numFmtId="176" fontId="88" fillId="58" borderId="13" xfId="16" applyFont="1" applyFill="1" applyBorder="1" applyAlignment="1" applyProtection="1">
      <alignment horizontal="center" vertical="center"/>
      <protection hidden="1"/>
    </xf>
    <xf numFmtId="176" fontId="82" fillId="55" borderId="46" xfId="16" applyFont="1" applyFill="1" applyBorder="1" applyAlignment="1" applyProtection="1">
      <alignment horizontal="center" vertical="center"/>
      <protection locked="0"/>
    </xf>
    <xf numFmtId="176" fontId="88" fillId="58" borderId="1" xfId="16" applyFont="1" applyFill="1" applyBorder="1" applyAlignment="1" applyProtection="1">
      <alignment horizontal="center" vertical="center"/>
      <protection hidden="1"/>
    </xf>
    <xf numFmtId="176" fontId="88" fillId="58" borderId="1" xfId="16" applyFont="1" applyFill="1" applyBorder="1" applyAlignment="1" applyProtection="1">
      <alignment horizontal="right" vertical="center" indent="1"/>
      <protection hidden="1"/>
    </xf>
    <xf numFmtId="189" fontId="88" fillId="58" borderId="1" xfId="16" applyNumberFormat="1" applyFont="1" applyFill="1" applyBorder="1" applyAlignment="1" applyProtection="1">
      <alignment horizontal="right" vertical="center" indent="1"/>
      <protection hidden="1"/>
    </xf>
    <xf numFmtId="176" fontId="88" fillId="55" borderId="1" xfId="16" applyFont="1" applyFill="1" applyBorder="1" applyAlignment="1" applyProtection="1">
      <alignment horizontal="center" vertical="center"/>
      <protection locked="0"/>
    </xf>
    <xf numFmtId="0" fontId="96" fillId="0" borderId="1" xfId="16" applyNumberFormat="1" applyFont="1" applyBorder="1" applyAlignment="1" applyProtection="1">
      <alignment horizontal="center" vertical="center"/>
      <protection locked="0"/>
    </xf>
    <xf numFmtId="176" fontId="82" fillId="58" borderId="1" xfId="16" applyFont="1" applyFill="1" applyBorder="1" applyAlignment="1" applyProtection="1">
      <alignment horizontal="right" vertical="center" indent="1"/>
      <protection hidden="1"/>
    </xf>
    <xf numFmtId="176" fontId="82" fillId="58" borderId="1" xfId="16" applyFont="1" applyFill="1" applyBorder="1" applyAlignment="1" applyProtection="1">
      <alignment horizontal="center" vertical="center"/>
      <protection hidden="1"/>
    </xf>
    <xf numFmtId="176" fontId="82" fillId="2" borderId="6" xfId="16" applyFont="1" applyFill="1" applyBorder="1" applyAlignment="1" applyProtection="1">
      <alignment horizontal="center" vertical="center"/>
      <protection hidden="1"/>
    </xf>
    <xf numFmtId="0" fontId="82" fillId="2" borderId="46" xfId="16" applyNumberFormat="1" applyFont="1" applyFill="1" applyBorder="1" applyAlignment="1" applyProtection="1">
      <alignment horizontal="center" vertical="center"/>
      <protection hidden="1"/>
    </xf>
    <xf numFmtId="186" fontId="90" fillId="58" borderId="1" xfId="0" applyNumberFormat="1" applyFont="1" applyFill="1" applyBorder="1" applyAlignment="1" applyProtection="1">
      <alignment horizontal="center" vertical="center" shrinkToFit="1"/>
      <protection hidden="1"/>
    </xf>
    <xf numFmtId="209" fontId="82" fillId="58" borderId="50" xfId="1" applyNumberFormat="1" applyFont="1" applyFill="1" applyBorder="1" applyAlignment="1" applyProtection="1">
      <alignment horizontal="right" vertical="center" shrinkToFit="1"/>
      <protection hidden="1"/>
    </xf>
    <xf numFmtId="209" fontId="82" fillId="58" borderId="51" xfId="1" applyNumberFormat="1" applyFont="1" applyFill="1" applyBorder="1" applyAlignment="1" applyProtection="1">
      <alignment horizontal="right" vertical="center" shrinkToFit="1"/>
      <protection hidden="1"/>
    </xf>
    <xf numFmtId="176" fontId="79" fillId="0" borderId="0" xfId="0" applyNumberFormat="1" applyFont="1" applyProtection="1">
      <alignment vertical="center"/>
      <protection hidden="1"/>
    </xf>
    <xf numFmtId="0" fontId="82" fillId="58" borderId="1" xfId="8" applyFont="1" applyFill="1" applyBorder="1" applyAlignment="1" applyProtection="1">
      <alignment horizontal="center" vertical="center" shrinkToFit="1"/>
      <protection hidden="1"/>
    </xf>
    <xf numFmtId="186" fontId="82" fillId="0" borderId="0" xfId="0" applyNumberFormat="1" applyFont="1" applyProtection="1">
      <alignment vertical="center"/>
      <protection hidden="1"/>
    </xf>
    <xf numFmtId="186" fontId="82" fillId="0" borderId="1" xfId="0" applyNumberFormat="1" applyFont="1" applyBorder="1" applyProtection="1">
      <alignment vertical="center"/>
      <protection hidden="1"/>
    </xf>
    <xf numFmtId="186" fontId="82" fillId="0" borderId="1" xfId="0" applyNumberFormat="1" applyFont="1" applyBorder="1" applyAlignment="1" applyProtection="1">
      <alignment horizontal="center" vertical="center"/>
      <protection hidden="1"/>
    </xf>
    <xf numFmtId="0" fontId="80" fillId="0" borderId="121" xfId="15" applyFont="1" applyBorder="1" applyAlignment="1" applyProtection="1">
      <alignment horizontal="center" vertical="center"/>
      <protection locked="0"/>
    </xf>
    <xf numFmtId="0" fontId="98" fillId="0" borderId="0" xfId="15" applyFont="1" applyBorder="1" applyAlignment="1" applyProtection="1">
      <alignment horizontal="center" vertical="center"/>
      <protection hidden="1"/>
    </xf>
    <xf numFmtId="176" fontId="80" fillId="59" borderId="0" xfId="7" applyFont="1" applyFill="1" applyAlignment="1" applyProtection="1">
      <alignment vertical="center"/>
      <protection hidden="1"/>
    </xf>
    <xf numFmtId="0" fontId="75" fillId="0" borderId="0" xfId="15" applyFont="1" applyProtection="1">
      <alignment vertical="center"/>
      <protection hidden="1"/>
    </xf>
    <xf numFmtId="0" fontId="74" fillId="0" borderId="0" xfId="15" applyFont="1" applyProtection="1">
      <alignment vertical="center"/>
      <protection hidden="1"/>
    </xf>
    <xf numFmtId="0" fontId="79" fillId="58" borderId="0" xfId="15" applyFont="1" applyFill="1" applyProtection="1">
      <alignment vertical="center"/>
      <protection hidden="1"/>
    </xf>
    <xf numFmtId="0" fontId="79" fillId="0" borderId="0" xfId="15" applyFont="1" applyProtection="1">
      <alignment vertical="center"/>
      <protection hidden="1"/>
    </xf>
    <xf numFmtId="0" fontId="99" fillId="58" borderId="0" xfId="15" applyFont="1" applyFill="1" applyProtection="1">
      <alignment vertical="center"/>
      <protection hidden="1"/>
    </xf>
    <xf numFmtId="0" fontId="99" fillId="58" borderId="0" xfId="15" applyFont="1" applyFill="1" applyAlignment="1" applyProtection="1">
      <alignment vertical="center" shrinkToFit="1"/>
      <protection hidden="1"/>
    </xf>
    <xf numFmtId="0" fontId="77" fillId="58" borderId="0" xfId="15" applyFont="1" applyFill="1" applyAlignment="1" applyProtection="1">
      <alignment vertical="center"/>
      <protection hidden="1"/>
    </xf>
    <xf numFmtId="0" fontId="99" fillId="0" borderId="0" xfId="15" applyFont="1" applyProtection="1">
      <alignment vertical="center"/>
      <protection hidden="1"/>
    </xf>
    <xf numFmtId="0" fontId="90" fillId="0" borderId="0" xfId="15" applyFont="1" applyAlignment="1" applyProtection="1">
      <alignment horizontal="left" vertical="center"/>
      <protection hidden="1"/>
    </xf>
    <xf numFmtId="0" fontId="101" fillId="0" borderId="0" xfId="15" applyFont="1" applyProtection="1">
      <alignment vertical="center"/>
      <protection hidden="1"/>
    </xf>
    <xf numFmtId="0" fontId="101" fillId="58" borderId="0" xfId="15" applyFont="1" applyFill="1" applyProtection="1">
      <alignment vertical="center"/>
      <protection hidden="1"/>
    </xf>
    <xf numFmtId="0" fontId="101" fillId="58" borderId="0" xfId="15" applyFont="1" applyFill="1" applyAlignment="1" applyProtection="1">
      <alignment vertical="center"/>
      <protection hidden="1"/>
    </xf>
    <xf numFmtId="0" fontId="101" fillId="58" borderId="0" xfId="15" applyFont="1" applyFill="1" applyAlignment="1" applyProtection="1">
      <alignment vertical="center" wrapText="1"/>
      <protection hidden="1"/>
    </xf>
    <xf numFmtId="0" fontId="101" fillId="58" borderId="0" xfId="15" applyFont="1" applyFill="1" applyAlignment="1" applyProtection="1">
      <alignment horizontal="left" vertical="center"/>
      <protection hidden="1"/>
    </xf>
    <xf numFmtId="178" fontId="101" fillId="58" borderId="0" xfId="15" applyNumberFormat="1" applyFont="1" applyFill="1" applyAlignment="1" applyProtection="1">
      <alignment vertical="center"/>
      <protection hidden="1"/>
    </xf>
    <xf numFmtId="0" fontId="102" fillId="58" borderId="0" xfId="15" applyFont="1" applyFill="1" applyAlignment="1" applyProtection="1">
      <alignment horizontal="left" vertical="center"/>
      <protection hidden="1"/>
    </xf>
    <xf numFmtId="176" fontId="101" fillId="58" borderId="0" xfId="15" applyNumberFormat="1" applyFont="1" applyFill="1" applyAlignment="1" applyProtection="1">
      <alignment vertical="center"/>
      <protection hidden="1"/>
    </xf>
    <xf numFmtId="0" fontId="101" fillId="0" borderId="0" xfId="15" applyFont="1" applyAlignment="1" applyProtection="1">
      <alignment horizontal="left" vertical="center" wrapText="1"/>
      <protection hidden="1"/>
    </xf>
    <xf numFmtId="0" fontId="101" fillId="58" borderId="0" xfId="15" applyFont="1" applyFill="1" applyBorder="1" applyAlignment="1" applyProtection="1">
      <alignment horizontal="center" vertical="center"/>
      <protection hidden="1"/>
    </xf>
    <xf numFmtId="0" fontId="101" fillId="56" borderId="0" xfId="15" applyFont="1" applyFill="1" applyProtection="1">
      <alignment vertical="center"/>
      <protection locked="0"/>
    </xf>
    <xf numFmtId="0" fontId="101" fillId="56" borderId="0" xfId="15" applyFont="1" applyFill="1" applyAlignment="1" applyProtection="1">
      <alignment vertical="center"/>
      <protection locked="0"/>
    </xf>
    <xf numFmtId="0" fontId="101" fillId="56" borderId="0" xfId="15" applyFont="1" applyFill="1" applyBorder="1" applyAlignment="1" applyProtection="1">
      <alignment horizontal="center" vertical="center"/>
      <protection locked="0"/>
    </xf>
    <xf numFmtId="0" fontId="101" fillId="58" borderId="0" xfId="15" applyFont="1" applyFill="1" applyAlignment="1" applyProtection="1">
      <alignment horizontal="left" vertical="center" wrapText="1"/>
      <protection hidden="1"/>
    </xf>
    <xf numFmtId="0" fontId="101" fillId="0" borderId="0" xfId="15" applyFont="1" applyFill="1" applyProtection="1">
      <alignment vertical="center"/>
      <protection hidden="1"/>
    </xf>
    <xf numFmtId="0" fontId="79" fillId="0" borderId="0" xfId="15" applyFont="1" applyFill="1" applyProtection="1">
      <alignment vertical="center"/>
      <protection hidden="1"/>
    </xf>
    <xf numFmtId="178" fontId="79" fillId="58" borderId="0" xfId="15" applyNumberFormat="1" applyFont="1" applyFill="1" applyBorder="1" applyAlignment="1" applyProtection="1">
      <alignment horizontal="center" vertical="center"/>
      <protection hidden="1"/>
    </xf>
    <xf numFmtId="0" fontId="101" fillId="58" borderId="0" xfId="15" applyFont="1" applyFill="1" applyBorder="1" applyAlignment="1" applyProtection="1">
      <alignment horizontal="left" vertical="center"/>
      <protection hidden="1"/>
    </xf>
    <xf numFmtId="0" fontId="102" fillId="58" borderId="0" xfId="15" applyFont="1" applyFill="1" applyBorder="1" applyAlignment="1" applyProtection="1">
      <alignment horizontal="left" vertical="center"/>
      <protection hidden="1"/>
    </xf>
    <xf numFmtId="0" fontId="79" fillId="58" borderId="0" xfId="15" applyFont="1" applyFill="1" applyBorder="1" applyAlignment="1" applyProtection="1">
      <alignment horizontal="center" vertical="center"/>
      <protection hidden="1"/>
    </xf>
    <xf numFmtId="0" fontId="79" fillId="58" borderId="0" xfId="15" applyFont="1" applyFill="1" applyBorder="1" applyAlignment="1" applyProtection="1">
      <alignment horizontal="distributed" vertical="center" indent="1"/>
      <protection hidden="1"/>
    </xf>
    <xf numFmtId="181" fontId="79" fillId="58" borderId="0" xfId="15" applyNumberFormat="1" applyFont="1" applyFill="1" applyBorder="1" applyAlignment="1" applyProtection="1">
      <alignment horizontal="center" vertical="center"/>
      <protection hidden="1"/>
    </xf>
    <xf numFmtId="0" fontId="79" fillId="58" borderId="0" xfId="15" applyFont="1" applyFill="1" applyBorder="1" applyAlignment="1" applyProtection="1">
      <alignment vertical="center"/>
      <protection hidden="1"/>
    </xf>
    <xf numFmtId="176" fontId="79" fillId="58" borderId="0" xfId="16" applyFont="1" applyFill="1" applyBorder="1" applyAlignment="1" applyProtection="1">
      <alignment horizontal="center" vertical="center"/>
      <protection hidden="1"/>
    </xf>
    <xf numFmtId="192" fontId="79" fillId="58" borderId="0" xfId="15" applyNumberFormat="1" applyFont="1" applyFill="1" applyBorder="1" applyAlignment="1" applyProtection="1">
      <alignment horizontal="center" vertical="center"/>
      <protection hidden="1"/>
    </xf>
    <xf numFmtId="0" fontId="79" fillId="0" borderId="0" xfId="15" applyFont="1" applyFill="1" applyBorder="1" applyAlignment="1" applyProtection="1">
      <alignment horizontal="center" vertical="center"/>
      <protection hidden="1"/>
    </xf>
    <xf numFmtId="0" fontId="101" fillId="58" borderId="0" xfId="15" applyFont="1" applyFill="1" applyBorder="1" applyAlignment="1" applyProtection="1">
      <alignment vertical="center"/>
      <protection hidden="1"/>
    </xf>
    <xf numFmtId="0" fontId="101" fillId="0" borderId="0" xfId="15" applyFont="1" applyBorder="1" applyAlignment="1" applyProtection="1">
      <alignment horizontal="center" vertical="center"/>
      <protection hidden="1"/>
    </xf>
    <xf numFmtId="178" fontId="101" fillId="58" borderId="0" xfId="15" applyNumberFormat="1" applyFont="1" applyFill="1" applyBorder="1" applyAlignment="1" applyProtection="1">
      <alignment vertical="center"/>
      <protection hidden="1"/>
    </xf>
    <xf numFmtId="9" fontId="101" fillId="58" borderId="0" xfId="15" applyNumberFormat="1" applyFont="1" applyFill="1" applyBorder="1" applyAlignment="1" applyProtection="1">
      <alignment vertical="center"/>
      <protection hidden="1"/>
    </xf>
    <xf numFmtId="0" fontId="101" fillId="58" borderId="0" xfId="15" applyNumberFormat="1" applyFont="1" applyFill="1" applyBorder="1" applyAlignment="1" applyProtection="1">
      <alignment vertical="center"/>
      <protection hidden="1"/>
    </xf>
    <xf numFmtId="176" fontId="101" fillId="58" borderId="0" xfId="16" applyFont="1" applyFill="1" applyBorder="1" applyAlignment="1" applyProtection="1">
      <alignment vertical="center"/>
      <protection hidden="1"/>
    </xf>
    <xf numFmtId="192" fontId="101" fillId="58" borderId="0" xfId="15" applyNumberFormat="1" applyFont="1" applyFill="1" applyBorder="1" applyAlignment="1" applyProtection="1">
      <alignment vertical="center"/>
      <protection hidden="1"/>
    </xf>
    <xf numFmtId="49" fontId="101" fillId="58" borderId="0" xfId="15" applyNumberFormat="1" applyFont="1" applyFill="1" applyBorder="1" applyAlignment="1" applyProtection="1">
      <alignment vertical="center"/>
      <protection hidden="1"/>
    </xf>
    <xf numFmtId="178" fontId="101" fillId="58" borderId="0" xfId="15" applyNumberFormat="1" applyFont="1" applyFill="1" applyBorder="1" applyAlignment="1" applyProtection="1">
      <alignment horizontal="center" vertical="center"/>
      <protection hidden="1"/>
    </xf>
    <xf numFmtId="0" fontId="101" fillId="58" borderId="0" xfId="15" applyFont="1" applyFill="1" applyBorder="1" applyAlignment="1" applyProtection="1">
      <alignment horizontal="distributed" vertical="center" indent="1"/>
      <protection hidden="1"/>
    </xf>
    <xf numFmtId="181" fontId="101" fillId="58" borderId="0" xfId="15" applyNumberFormat="1" applyFont="1" applyFill="1" applyBorder="1" applyAlignment="1" applyProtection="1">
      <alignment horizontal="center" vertical="center"/>
      <protection hidden="1"/>
    </xf>
    <xf numFmtId="176" fontId="101" fillId="58" borderId="0" xfId="16" applyFont="1" applyFill="1" applyBorder="1" applyAlignment="1" applyProtection="1">
      <alignment horizontal="center" vertical="center"/>
      <protection hidden="1"/>
    </xf>
    <xf numFmtId="192" fontId="101" fillId="58" borderId="0" xfId="15" applyNumberFormat="1" applyFont="1" applyFill="1" applyBorder="1" applyAlignment="1" applyProtection="1">
      <alignment horizontal="center" vertical="center"/>
      <protection hidden="1"/>
    </xf>
    <xf numFmtId="0" fontId="90" fillId="0" borderId="0" xfId="15" applyFont="1" applyFill="1" applyAlignment="1" applyProtection="1">
      <alignment horizontal="left" vertical="center"/>
      <protection hidden="1"/>
    </xf>
    <xf numFmtId="0" fontId="90" fillId="58" borderId="0" xfId="15" applyFont="1" applyFill="1" applyAlignment="1" applyProtection="1">
      <alignment horizontal="left" vertical="center"/>
      <protection hidden="1"/>
    </xf>
    <xf numFmtId="0" fontId="79" fillId="58" borderId="0" xfId="15" applyFont="1" applyFill="1" applyAlignment="1" applyProtection="1">
      <alignment vertical="center"/>
      <protection hidden="1"/>
    </xf>
    <xf numFmtId="0" fontId="101" fillId="0" borderId="0" xfId="15" applyFont="1" applyFill="1" applyAlignment="1" applyProtection="1">
      <alignment vertical="center"/>
      <protection hidden="1"/>
    </xf>
    <xf numFmtId="0" fontId="90" fillId="58" borderId="0" xfId="15" applyFont="1" applyFill="1" applyBorder="1" applyAlignment="1" applyProtection="1">
      <alignment vertical="center"/>
      <protection hidden="1"/>
    </xf>
    <xf numFmtId="193" fontId="101" fillId="58" borderId="0" xfId="15" applyNumberFormat="1" applyFont="1" applyFill="1" applyBorder="1" applyAlignment="1" applyProtection="1">
      <alignment vertical="center"/>
      <protection hidden="1"/>
    </xf>
    <xf numFmtId="194" fontId="101" fillId="58" borderId="0" xfId="15" applyNumberFormat="1" applyFont="1" applyFill="1" applyBorder="1" applyAlignment="1" applyProtection="1">
      <alignment vertical="center"/>
      <protection hidden="1"/>
    </xf>
    <xf numFmtId="10" fontId="101" fillId="58" borderId="0" xfId="15" applyNumberFormat="1" applyFont="1" applyFill="1" applyBorder="1" applyAlignment="1" applyProtection="1">
      <alignment vertical="center"/>
      <protection hidden="1"/>
    </xf>
    <xf numFmtId="41" fontId="101" fillId="58" borderId="0" xfId="15" applyNumberFormat="1" applyFont="1" applyFill="1" applyBorder="1" applyAlignment="1" applyProtection="1">
      <alignment vertical="center"/>
      <protection hidden="1"/>
    </xf>
    <xf numFmtId="176" fontId="101" fillId="58" borderId="0" xfId="15" applyNumberFormat="1" applyFont="1" applyFill="1" applyBorder="1" applyAlignment="1" applyProtection="1">
      <alignment vertical="center"/>
      <protection hidden="1"/>
    </xf>
    <xf numFmtId="9" fontId="93" fillId="58" borderId="0" xfId="15" applyNumberFormat="1" applyFont="1" applyFill="1" applyBorder="1" applyAlignment="1" applyProtection="1">
      <alignment vertical="center" shrinkToFit="1"/>
      <protection hidden="1"/>
    </xf>
    <xf numFmtId="9" fontId="101" fillId="58" borderId="0" xfId="11" applyFont="1" applyFill="1" applyBorder="1" applyAlignment="1" applyProtection="1">
      <alignment vertical="center"/>
      <protection hidden="1"/>
    </xf>
    <xf numFmtId="9" fontId="93" fillId="58" borderId="0" xfId="15" applyNumberFormat="1" applyFont="1" applyFill="1" applyBorder="1" applyAlignment="1" applyProtection="1">
      <alignment vertical="center" wrapText="1"/>
      <protection hidden="1"/>
    </xf>
    <xf numFmtId="9" fontId="93" fillId="0" borderId="0" xfId="15" applyNumberFormat="1" applyFont="1" applyFill="1" applyBorder="1" applyAlignment="1" applyProtection="1">
      <alignment horizontal="center" vertical="center" wrapText="1"/>
      <protection hidden="1"/>
    </xf>
    <xf numFmtId="0" fontId="93" fillId="58" borderId="0" xfId="10" applyFont="1" applyFill="1" applyAlignment="1" applyProtection="1">
      <alignment vertical="center"/>
      <protection hidden="1"/>
    </xf>
    <xf numFmtId="0" fontId="93" fillId="0" borderId="0" xfId="10" applyFont="1" applyFill="1" applyAlignment="1" applyProtection="1">
      <alignment vertical="center" wrapText="1"/>
      <protection hidden="1"/>
    </xf>
    <xf numFmtId="0" fontId="93" fillId="58" borderId="0" xfId="10" applyFont="1" applyFill="1" applyAlignment="1" applyProtection="1">
      <alignment vertical="center" wrapText="1"/>
      <protection hidden="1"/>
    </xf>
    <xf numFmtId="186" fontId="82" fillId="0" borderId="0" xfId="3" applyNumberFormat="1" applyFont="1" applyProtection="1">
      <protection hidden="1"/>
    </xf>
    <xf numFmtId="0" fontId="80" fillId="60" borderId="118" xfId="0" applyFont="1" applyFill="1" applyBorder="1" applyAlignment="1" applyProtection="1">
      <alignment horizontal="center" vertical="center"/>
      <protection locked="0"/>
    </xf>
    <xf numFmtId="0" fontId="76" fillId="60" borderId="0" xfId="0" applyFont="1" applyFill="1" applyAlignment="1" applyProtection="1">
      <alignment horizontal="center" vertical="center"/>
      <protection locked="0"/>
    </xf>
    <xf numFmtId="176" fontId="73" fillId="60" borderId="0" xfId="7" applyFont="1" applyFill="1" applyAlignment="1" applyProtection="1">
      <alignment vertical="center"/>
      <protection hidden="1"/>
    </xf>
    <xf numFmtId="0" fontId="77" fillId="60" borderId="0" xfId="0" applyFont="1" applyFill="1" applyProtection="1">
      <alignment vertical="center"/>
      <protection hidden="1"/>
    </xf>
    <xf numFmtId="0" fontId="79" fillId="60" borderId="0" xfId="0" applyFont="1" applyFill="1" applyProtection="1">
      <alignment vertical="center"/>
      <protection hidden="1"/>
    </xf>
    <xf numFmtId="0" fontId="74" fillId="60" borderId="0" xfId="0" applyFont="1" applyFill="1" applyProtection="1">
      <alignment vertical="center"/>
      <protection hidden="1"/>
    </xf>
    <xf numFmtId="0" fontId="86" fillId="60" borderId="0" xfId="0" applyFont="1" applyFill="1" applyAlignment="1" applyProtection="1">
      <alignment horizontal="center" vertical="center"/>
      <protection locked="0"/>
    </xf>
    <xf numFmtId="0" fontId="87" fillId="60" borderId="0" xfId="0" applyFont="1" applyFill="1" applyProtection="1">
      <alignment vertical="center"/>
      <protection hidden="1"/>
    </xf>
    <xf numFmtId="0" fontId="82" fillId="60" borderId="0" xfId="0" applyFont="1" applyFill="1" applyProtection="1">
      <alignment vertical="center"/>
      <protection hidden="1"/>
    </xf>
    <xf numFmtId="0" fontId="76" fillId="60" borderId="1" xfId="0" applyFont="1" applyFill="1" applyBorder="1" applyAlignment="1" applyProtection="1">
      <alignment horizontal="center" vertical="center"/>
      <protection locked="0"/>
    </xf>
    <xf numFmtId="0" fontId="83" fillId="2" borderId="0" xfId="0" applyFont="1" applyFill="1" applyAlignment="1" applyProtection="1">
      <alignment horizontal="centerContinuous" vertical="center"/>
      <protection hidden="1"/>
    </xf>
    <xf numFmtId="0" fontId="79" fillId="2" borderId="0" xfId="0" applyFont="1" applyFill="1" applyAlignment="1" applyProtection="1">
      <alignment horizontal="centerContinuous" vertical="center"/>
      <protection hidden="1"/>
    </xf>
    <xf numFmtId="0" fontId="79" fillId="2" borderId="1" xfId="0" applyNumberFormat="1" applyFont="1" applyFill="1" applyBorder="1" applyAlignment="1" applyProtection="1">
      <alignment horizontal="centerContinuous" vertical="center"/>
      <protection hidden="1"/>
    </xf>
    <xf numFmtId="0" fontId="79" fillId="2" borderId="4" xfId="0" applyNumberFormat="1" applyFont="1" applyFill="1" applyBorder="1" applyAlignment="1" applyProtection="1">
      <alignment horizontal="centerContinuous" vertical="center"/>
      <protection hidden="1"/>
    </xf>
    <xf numFmtId="0" fontId="79" fillId="2" borderId="10" xfId="0" applyNumberFormat="1" applyFont="1" applyFill="1" applyBorder="1" applyAlignment="1" applyProtection="1">
      <alignment horizontal="centerContinuous" vertical="center"/>
      <protection hidden="1"/>
    </xf>
    <xf numFmtId="0" fontId="79" fillId="2" borderId="128" xfId="0" applyNumberFormat="1" applyFont="1" applyFill="1" applyBorder="1" applyAlignment="1" applyProtection="1">
      <alignment horizontal="center" vertical="center"/>
      <protection hidden="1"/>
    </xf>
    <xf numFmtId="0" fontId="79" fillId="2" borderId="128" xfId="0" applyNumberFormat="1" applyFont="1" applyFill="1" applyBorder="1" applyAlignment="1" applyProtection="1">
      <alignment horizontal="center" vertical="center" wrapText="1"/>
      <protection hidden="1"/>
    </xf>
    <xf numFmtId="0" fontId="84" fillId="2" borderId="128" xfId="0" applyNumberFormat="1" applyFont="1" applyFill="1" applyBorder="1" applyAlignment="1" applyProtection="1">
      <alignment horizontal="center" vertical="center" wrapText="1"/>
      <protection hidden="1"/>
    </xf>
    <xf numFmtId="0" fontId="85" fillId="2" borderId="128" xfId="0" applyNumberFormat="1" applyFont="1" applyFill="1" applyBorder="1" applyAlignment="1" applyProtection="1">
      <alignment horizontal="center" vertical="center" wrapText="1"/>
      <protection hidden="1"/>
    </xf>
    <xf numFmtId="1" fontId="89" fillId="2" borderId="129" xfId="0" applyNumberFormat="1" applyFont="1" applyFill="1" applyBorder="1" applyAlignment="1" applyProtection="1">
      <alignment horizontal="center" vertical="center" shrinkToFit="1"/>
      <protection locked="0"/>
    </xf>
    <xf numFmtId="0" fontId="89" fillId="2" borderId="129" xfId="0" applyNumberFormat="1" applyFont="1" applyFill="1" applyBorder="1" applyAlignment="1" applyProtection="1">
      <alignment horizontal="center" vertical="center" shrinkToFit="1"/>
      <protection locked="0"/>
    </xf>
    <xf numFmtId="187" fontId="82" fillId="2" borderId="129" xfId="0" applyNumberFormat="1" applyFont="1" applyFill="1" applyBorder="1" applyAlignment="1" applyProtection="1">
      <alignment vertical="center" shrinkToFit="1"/>
      <protection hidden="1"/>
    </xf>
    <xf numFmtId="41" fontId="82" fillId="2" borderId="129" xfId="0" applyNumberFormat="1" applyFont="1" applyFill="1" applyBorder="1" applyAlignment="1" applyProtection="1">
      <alignment vertical="center" shrinkToFit="1"/>
      <protection hidden="1"/>
    </xf>
    <xf numFmtId="186" fontId="82" fillId="2" borderId="9" xfId="0" applyNumberFormat="1" applyFont="1" applyFill="1" applyBorder="1" applyAlignment="1" applyProtection="1">
      <alignment horizontal="center" vertical="center" shrinkToFit="1"/>
      <protection hidden="1"/>
    </xf>
    <xf numFmtId="0" fontId="82" fillId="2" borderId="9" xfId="0" applyNumberFormat="1" applyFont="1" applyFill="1" applyBorder="1" applyAlignment="1" applyProtection="1">
      <alignment horizontal="center" vertical="center" shrinkToFit="1"/>
      <protection hidden="1"/>
    </xf>
    <xf numFmtId="191" fontId="82" fillId="2" borderId="9" xfId="1" applyNumberFormat="1" applyFont="1" applyFill="1" applyBorder="1" applyAlignment="1" applyProtection="1">
      <alignment horizontal="right" vertical="center" shrinkToFit="1"/>
      <protection hidden="1"/>
    </xf>
    <xf numFmtId="191" fontId="82" fillId="2" borderId="9" xfId="1" applyNumberFormat="1" applyFont="1" applyFill="1" applyBorder="1" applyAlignment="1" applyProtection="1">
      <alignment vertical="center" shrinkToFit="1"/>
      <protection hidden="1"/>
    </xf>
    <xf numFmtId="41" fontId="82" fillId="2" borderId="9" xfId="0" applyNumberFormat="1" applyFont="1" applyFill="1" applyBorder="1" applyAlignment="1" applyProtection="1">
      <alignment vertical="center" shrinkToFit="1"/>
      <protection hidden="1"/>
    </xf>
    <xf numFmtId="41" fontId="82" fillId="2" borderId="9" xfId="1" applyNumberFormat="1" applyFont="1" applyFill="1" applyBorder="1" applyAlignment="1" applyProtection="1">
      <alignment vertical="center" shrinkToFit="1"/>
      <protection hidden="1"/>
    </xf>
    <xf numFmtId="41" fontId="82" fillId="2" borderId="9" xfId="0" applyNumberFormat="1" applyFont="1" applyFill="1" applyBorder="1" applyAlignment="1" applyProtection="1">
      <alignment horizontal="center" vertical="center" shrinkToFit="1"/>
      <protection hidden="1"/>
    </xf>
    <xf numFmtId="186" fontId="82" fillId="2" borderId="1" xfId="0" applyNumberFormat="1" applyFont="1" applyFill="1" applyBorder="1" applyAlignment="1" applyProtection="1">
      <alignment horizontal="center" vertical="center" shrinkToFit="1"/>
      <protection hidden="1"/>
    </xf>
    <xf numFmtId="191" fontId="82" fillId="2" borderId="1" xfId="1" applyNumberFormat="1" applyFont="1" applyFill="1" applyBorder="1" applyAlignment="1" applyProtection="1">
      <alignment horizontal="right" vertical="center" shrinkToFit="1"/>
      <protection hidden="1"/>
    </xf>
    <xf numFmtId="191" fontId="82" fillId="2" borderId="1" xfId="1" applyNumberFormat="1" applyFont="1" applyFill="1" applyBorder="1" applyAlignment="1" applyProtection="1">
      <alignment vertical="center" shrinkToFit="1"/>
      <protection hidden="1"/>
    </xf>
    <xf numFmtId="41" fontId="82" fillId="2" borderId="1" xfId="0" applyNumberFormat="1" applyFont="1" applyFill="1" applyBorder="1" applyAlignment="1" applyProtection="1">
      <alignment vertical="center" shrinkToFit="1"/>
      <protection hidden="1"/>
    </xf>
    <xf numFmtId="41" fontId="82" fillId="2" borderId="1" xfId="1" applyNumberFormat="1" applyFont="1" applyFill="1" applyBorder="1" applyAlignment="1" applyProtection="1">
      <alignment vertical="center" shrinkToFit="1"/>
      <protection hidden="1"/>
    </xf>
    <xf numFmtId="41" fontId="82" fillId="2" borderId="1" xfId="0" applyNumberFormat="1" applyFont="1" applyFill="1" applyBorder="1" applyAlignment="1" applyProtection="1">
      <alignment horizontal="center" vertical="center" shrinkToFit="1"/>
      <protection hidden="1"/>
    </xf>
    <xf numFmtId="0" fontId="88" fillId="58" borderId="16" xfId="3" applyFont="1" applyFill="1" applyBorder="1" applyAlignment="1" applyProtection="1">
      <alignment horizontal="center" vertical="center"/>
      <protection hidden="1"/>
    </xf>
    <xf numFmtId="0" fontId="88" fillId="58" borderId="1" xfId="3" applyFont="1" applyFill="1" applyBorder="1" applyAlignment="1" applyProtection="1">
      <alignment horizontal="center" vertical="center"/>
      <protection hidden="1"/>
    </xf>
    <xf numFmtId="213" fontId="82" fillId="0" borderId="0" xfId="3" applyNumberFormat="1" applyFont="1" applyProtection="1">
      <protection hidden="1"/>
    </xf>
    <xf numFmtId="0" fontId="90" fillId="58" borderId="0" xfId="15" applyFont="1" applyFill="1" applyAlignment="1" applyProtection="1">
      <alignment horizontal="left" vertical="center"/>
      <protection hidden="1"/>
    </xf>
    <xf numFmtId="176" fontId="82" fillId="58" borderId="1" xfId="7" applyFont="1" applyFill="1" applyBorder="1" applyAlignment="1" applyProtection="1">
      <alignment horizontal="center" vertical="center" shrinkToFit="1"/>
      <protection hidden="1"/>
    </xf>
    <xf numFmtId="179" fontId="82" fillId="58" borderId="0" xfId="7" applyNumberFormat="1" applyFont="1" applyFill="1" applyAlignment="1" applyProtection="1">
      <alignment horizontal="center" vertical="center" shrinkToFit="1"/>
      <protection hidden="1"/>
    </xf>
    <xf numFmtId="0" fontId="82" fillId="58" borderId="1" xfId="7" applyNumberFormat="1" applyFont="1" applyFill="1" applyBorder="1" applyAlignment="1" applyProtection="1">
      <alignment horizontal="center" vertical="center" shrinkToFit="1"/>
      <protection hidden="1"/>
    </xf>
    <xf numFmtId="0" fontId="88" fillId="58" borderId="13" xfId="3" applyNumberFormat="1" applyFont="1" applyFill="1" applyBorder="1" applyAlignment="1" applyProtection="1">
      <alignment horizontal="center" vertical="center"/>
      <protection hidden="1"/>
    </xf>
    <xf numFmtId="0" fontId="88" fillId="58" borderId="12" xfId="3" applyFont="1" applyFill="1" applyBorder="1" applyAlignment="1" applyProtection="1">
      <alignment horizontal="center" vertical="center"/>
      <protection hidden="1"/>
    </xf>
    <xf numFmtId="0" fontId="88" fillId="58" borderId="16" xfId="3" applyFont="1" applyFill="1" applyBorder="1" applyAlignment="1" applyProtection="1">
      <alignment horizontal="center" vertical="center"/>
      <protection hidden="1"/>
    </xf>
    <xf numFmtId="0" fontId="88" fillId="58" borderId="13" xfId="3" applyFont="1" applyFill="1" applyBorder="1" applyAlignment="1" applyProtection="1">
      <alignment horizontal="center" vertical="center" wrapText="1"/>
      <protection hidden="1"/>
    </xf>
    <xf numFmtId="0" fontId="88" fillId="58" borderId="1" xfId="3" applyFont="1" applyFill="1" applyBorder="1" applyAlignment="1" applyProtection="1">
      <alignment horizontal="center" vertical="center"/>
      <protection hidden="1"/>
    </xf>
    <xf numFmtId="49" fontId="82" fillId="57" borderId="49" xfId="3" applyNumberFormat="1" applyFont="1" applyFill="1" applyBorder="1" applyAlignment="1" applyProtection="1">
      <alignment horizontal="center" vertical="center"/>
      <protection locked="0"/>
    </xf>
    <xf numFmtId="49" fontId="82" fillId="57" borderId="46" xfId="3" applyNumberFormat="1" applyFont="1" applyFill="1" applyBorder="1" applyAlignment="1" applyProtection="1">
      <alignment horizontal="center" vertical="center"/>
      <protection locked="0"/>
    </xf>
    <xf numFmtId="49" fontId="5" fillId="58" borderId="1" xfId="0" applyNumberFormat="1" applyFont="1" applyFill="1" applyBorder="1" applyAlignment="1" applyProtection="1">
      <alignment horizontal="center" vertical="center"/>
      <protection hidden="1"/>
    </xf>
    <xf numFmtId="49" fontId="82" fillId="58" borderId="9" xfId="0" applyNumberFormat="1" applyFont="1" applyFill="1" applyBorder="1" applyAlignment="1" applyProtection="1">
      <alignment horizontal="center" vertical="center" shrinkToFit="1"/>
      <protection hidden="1"/>
    </xf>
    <xf numFmtId="49" fontId="7" fillId="17" borderId="1" xfId="304" applyNumberFormat="1" applyBorder="1" applyProtection="1">
      <alignment vertical="center"/>
      <protection hidden="1"/>
    </xf>
    <xf numFmtId="0" fontId="104" fillId="0" borderId="0" xfId="0" applyFont="1" applyFill="1" applyAlignment="1" applyProtection="1">
      <alignment horizontal="centerContinuous" vertical="center"/>
      <protection hidden="1"/>
    </xf>
    <xf numFmtId="0" fontId="105" fillId="0" borderId="0" xfId="0" applyFont="1" applyFill="1" applyAlignment="1" applyProtection="1">
      <alignment horizontal="centerContinuous" vertical="center"/>
      <protection hidden="1"/>
    </xf>
    <xf numFmtId="186" fontId="107" fillId="58" borderId="1" xfId="0" applyNumberFormat="1" applyFont="1" applyFill="1" applyBorder="1" applyAlignment="1" applyProtection="1">
      <alignment horizontal="center" vertical="center"/>
      <protection hidden="1"/>
    </xf>
    <xf numFmtId="0" fontId="107" fillId="58" borderId="1" xfId="0" applyNumberFormat="1" applyFont="1" applyFill="1" applyBorder="1" applyAlignment="1" applyProtection="1">
      <alignment horizontal="center" vertical="center"/>
      <protection hidden="1"/>
    </xf>
    <xf numFmtId="191" fontId="107" fillId="58" borderId="1" xfId="1" applyNumberFormat="1" applyFont="1" applyFill="1" applyBorder="1" applyAlignment="1" applyProtection="1">
      <alignment horizontal="center" vertical="center"/>
      <protection hidden="1"/>
    </xf>
    <xf numFmtId="191" fontId="107" fillId="58" borderId="1" xfId="1" applyNumberFormat="1" applyFont="1" applyFill="1" applyBorder="1" applyAlignment="1" applyProtection="1">
      <alignment horizontal="right" vertical="center"/>
      <protection hidden="1"/>
    </xf>
    <xf numFmtId="191" fontId="107" fillId="58" borderId="1" xfId="1" applyNumberFormat="1" applyFont="1" applyFill="1" applyBorder="1" applyAlignment="1" applyProtection="1">
      <alignment vertical="center"/>
      <protection hidden="1"/>
    </xf>
    <xf numFmtId="41" fontId="107" fillId="58" borderId="1" xfId="0" applyNumberFormat="1" applyFont="1" applyFill="1" applyBorder="1" applyAlignment="1" applyProtection="1">
      <alignment horizontal="center" vertical="center" wrapText="1"/>
      <protection hidden="1"/>
    </xf>
    <xf numFmtId="0" fontId="108" fillId="58" borderId="1" xfId="0" applyNumberFormat="1" applyFont="1" applyFill="1" applyBorder="1" applyAlignment="1" applyProtection="1">
      <alignment horizontal="center" vertical="center"/>
      <protection hidden="1"/>
    </xf>
    <xf numFmtId="49" fontId="107" fillId="58" borderId="1" xfId="0" applyNumberFormat="1" applyFont="1" applyFill="1" applyBorder="1" applyAlignment="1" applyProtection="1">
      <alignment horizontal="center" vertical="center"/>
      <protection hidden="1"/>
    </xf>
    <xf numFmtId="0" fontId="109" fillId="0" borderId="0" xfId="3" applyFont="1" applyBorder="1" applyAlignment="1" applyProtection="1">
      <alignment horizontal="centerContinuous" vertical="center"/>
      <protection hidden="1"/>
    </xf>
    <xf numFmtId="0" fontId="107" fillId="0" borderId="0" xfId="3" applyFont="1" applyBorder="1" applyAlignment="1" applyProtection="1">
      <alignment horizontal="center" vertical="center"/>
      <protection hidden="1"/>
    </xf>
    <xf numFmtId="186" fontId="107" fillId="58" borderId="1" xfId="3" applyNumberFormat="1" applyFont="1" applyFill="1" applyBorder="1" applyAlignment="1" applyProtection="1">
      <alignment horizontal="center" vertical="center"/>
      <protection hidden="1"/>
    </xf>
    <xf numFmtId="186" fontId="107" fillId="58" borderId="1" xfId="1" applyNumberFormat="1" applyFont="1" applyFill="1" applyBorder="1" applyAlignment="1" applyProtection="1">
      <alignment horizontal="right" vertical="center"/>
      <protection hidden="1"/>
    </xf>
    <xf numFmtId="49" fontId="107" fillId="58" borderId="1" xfId="1" applyNumberFormat="1" applyFont="1" applyFill="1" applyBorder="1" applyAlignment="1" applyProtection="1">
      <alignment horizontal="center" vertical="center"/>
      <protection hidden="1"/>
    </xf>
    <xf numFmtId="186" fontId="107" fillId="58" borderId="1" xfId="1" applyNumberFormat="1" applyFont="1" applyFill="1" applyBorder="1" applyAlignment="1" applyProtection="1">
      <alignment horizontal="right" vertical="center" shrinkToFit="1"/>
      <protection hidden="1"/>
    </xf>
    <xf numFmtId="186" fontId="106" fillId="58" borderId="1" xfId="1" applyNumberFormat="1" applyFont="1" applyFill="1" applyBorder="1" applyAlignment="1" applyProtection="1">
      <alignment horizontal="right" vertical="center"/>
      <protection hidden="1"/>
    </xf>
    <xf numFmtId="186" fontId="106" fillId="58" borderId="1" xfId="1" applyNumberFormat="1" applyFont="1" applyFill="1" applyBorder="1" applyAlignment="1" applyProtection="1">
      <alignment horizontal="right" vertical="center" shrinkToFit="1"/>
      <protection hidden="1"/>
    </xf>
    <xf numFmtId="186" fontId="106" fillId="58" borderId="1" xfId="3" applyNumberFormat="1" applyFont="1" applyFill="1" applyBorder="1" applyAlignment="1" applyProtection="1">
      <alignment horizontal="center" vertical="center"/>
      <protection hidden="1"/>
    </xf>
    <xf numFmtId="0" fontId="112" fillId="0" borderId="121" xfId="15" applyFont="1" applyBorder="1" applyAlignment="1" applyProtection="1">
      <alignment horizontal="center" vertical="center"/>
      <protection locked="0"/>
    </xf>
    <xf numFmtId="0" fontId="9" fillId="0" borderId="0" xfId="15" applyFont="1" applyBorder="1" applyAlignment="1" applyProtection="1">
      <alignment horizontal="center" vertical="center"/>
      <protection hidden="1"/>
    </xf>
    <xf numFmtId="176" fontId="112" fillId="59" borderId="0" xfId="7" applyFont="1" applyFill="1" applyAlignment="1" applyProtection="1">
      <alignment vertical="center"/>
      <protection hidden="1"/>
    </xf>
    <xf numFmtId="0" fontId="16" fillId="0" borderId="0" xfId="0" applyFont="1" applyProtection="1">
      <alignment vertical="center"/>
      <protection hidden="1"/>
    </xf>
    <xf numFmtId="0" fontId="7" fillId="0" borderId="0" xfId="15" applyFont="1" applyProtection="1">
      <alignment vertical="center"/>
      <protection hidden="1"/>
    </xf>
    <xf numFmtId="0" fontId="114" fillId="0" borderId="0" xfId="15" applyFont="1" applyProtection="1">
      <alignment vertical="center"/>
      <protection hidden="1"/>
    </xf>
    <xf numFmtId="0" fontId="110" fillId="58" borderId="0" xfId="15" applyFont="1" applyFill="1" applyProtection="1">
      <alignment vertical="center"/>
      <protection hidden="1"/>
    </xf>
    <xf numFmtId="0" fontId="110" fillId="0" borderId="0" xfId="15" applyFont="1" applyProtection="1">
      <alignment vertical="center"/>
      <protection hidden="1"/>
    </xf>
    <xf numFmtId="0" fontId="116" fillId="58" borderId="0" xfId="15" applyFont="1" applyFill="1" applyProtection="1">
      <alignment vertical="center"/>
      <protection hidden="1"/>
    </xf>
    <xf numFmtId="0" fontId="116" fillId="58" borderId="0" xfId="15" applyFont="1" applyFill="1" applyAlignment="1" applyProtection="1">
      <alignment vertical="center" shrinkToFit="1"/>
      <protection hidden="1"/>
    </xf>
    <xf numFmtId="0" fontId="16" fillId="58" borderId="0" xfId="15" applyFont="1" applyFill="1" applyAlignment="1" applyProtection="1">
      <alignment vertical="center"/>
      <protection hidden="1"/>
    </xf>
    <xf numFmtId="0" fontId="116" fillId="0" borderId="0" xfId="15" applyFont="1" applyProtection="1">
      <alignment vertical="center"/>
      <protection hidden="1"/>
    </xf>
    <xf numFmtId="0" fontId="105" fillId="0" borderId="0" xfId="15" applyFont="1" applyAlignment="1" applyProtection="1">
      <alignment horizontal="left" vertical="center"/>
      <protection hidden="1"/>
    </xf>
    <xf numFmtId="0" fontId="118" fillId="0" borderId="0" xfId="15" applyFont="1" applyProtection="1">
      <alignment vertical="center"/>
      <protection hidden="1"/>
    </xf>
    <xf numFmtId="0" fontId="118" fillId="58" borderId="0" xfId="15" applyFont="1" applyFill="1" applyProtection="1">
      <alignment vertical="center"/>
      <protection hidden="1"/>
    </xf>
    <xf numFmtId="0" fontId="118" fillId="58" borderId="0" xfId="15" applyFont="1" applyFill="1" applyAlignment="1" applyProtection="1">
      <alignment vertical="center"/>
      <protection hidden="1"/>
    </xf>
    <xf numFmtId="0" fontId="118" fillId="58" borderId="0" xfId="15" applyFont="1" applyFill="1" applyAlignment="1" applyProtection="1">
      <alignment vertical="center" wrapText="1"/>
      <protection hidden="1"/>
    </xf>
    <xf numFmtId="0" fontId="118" fillId="58" borderId="0" xfId="15" applyFont="1" applyFill="1" applyAlignment="1" applyProtection="1">
      <alignment horizontal="left" vertical="center"/>
      <protection hidden="1"/>
    </xf>
    <xf numFmtId="178" fontId="118" fillId="58" borderId="0" xfId="15" applyNumberFormat="1" applyFont="1" applyFill="1" applyAlignment="1" applyProtection="1">
      <alignment vertical="center"/>
      <protection hidden="1"/>
    </xf>
    <xf numFmtId="0" fontId="119" fillId="58" borderId="0" xfId="15" applyFont="1" applyFill="1" applyAlignment="1" applyProtection="1">
      <alignment horizontal="left" vertical="center"/>
      <protection hidden="1"/>
    </xf>
    <xf numFmtId="176" fontId="118" fillId="58" borderId="0" xfId="15" applyNumberFormat="1" applyFont="1" applyFill="1" applyAlignment="1" applyProtection="1">
      <alignment vertical="center"/>
      <protection hidden="1"/>
    </xf>
    <xf numFmtId="0" fontId="118" fillId="0" borderId="0" xfId="15" applyFont="1" applyAlignment="1" applyProtection="1">
      <alignment horizontal="left" vertical="center" wrapText="1"/>
      <protection hidden="1"/>
    </xf>
    <xf numFmtId="0" fontId="118" fillId="58" borderId="0" xfId="15" applyFont="1" applyFill="1" applyBorder="1" applyAlignment="1" applyProtection="1">
      <alignment horizontal="center" vertical="center"/>
      <protection hidden="1"/>
    </xf>
    <xf numFmtId="0" fontId="118" fillId="56" borderId="0" xfId="15" applyFont="1" applyFill="1" applyProtection="1">
      <alignment vertical="center"/>
      <protection locked="0"/>
    </xf>
    <xf numFmtId="0" fontId="118" fillId="56" borderId="0" xfId="15" applyFont="1" applyFill="1" applyAlignment="1" applyProtection="1">
      <alignment vertical="center"/>
      <protection locked="0"/>
    </xf>
    <xf numFmtId="0" fontId="118" fillId="56" borderId="0" xfId="15" applyFont="1" applyFill="1" applyBorder="1" applyAlignment="1" applyProtection="1">
      <alignment horizontal="center" vertical="center"/>
      <protection locked="0"/>
    </xf>
    <xf numFmtId="0" fontId="118" fillId="58" borderId="0" xfId="15" applyFont="1" applyFill="1" applyAlignment="1" applyProtection="1">
      <alignment horizontal="left" vertical="center" wrapText="1"/>
      <protection hidden="1"/>
    </xf>
    <xf numFmtId="0" fontId="118" fillId="0" borderId="0" xfId="15" applyFont="1" applyFill="1" applyProtection="1">
      <alignment vertical="center"/>
      <protection hidden="1"/>
    </xf>
    <xf numFmtId="0" fontId="110" fillId="0" borderId="0" xfId="15" applyFont="1" applyFill="1" applyProtection="1">
      <alignment vertical="center"/>
      <protection hidden="1"/>
    </xf>
    <xf numFmtId="178" fontId="110" fillId="58" borderId="0" xfId="15" applyNumberFormat="1" applyFont="1" applyFill="1" applyBorder="1" applyAlignment="1" applyProtection="1">
      <alignment horizontal="center" vertical="center"/>
      <protection hidden="1"/>
    </xf>
    <xf numFmtId="0" fontId="118" fillId="58" borderId="0" xfId="15" applyFont="1" applyFill="1" applyBorder="1" applyAlignment="1" applyProtection="1">
      <alignment horizontal="left" vertical="center"/>
      <protection hidden="1"/>
    </xf>
    <xf numFmtId="0" fontId="119" fillId="58" borderId="0" xfId="15" applyFont="1" applyFill="1" applyBorder="1" applyAlignment="1" applyProtection="1">
      <alignment horizontal="left" vertical="center"/>
      <protection hidden="1"/>
    </xf>
    <xf numFmtId="0" fontId="110" fillId="58" borderId="0" xfId="15" applyFont="1" applyFill="1" applyBorder="1" applyAlignment="1" applyProtection="1">
      <alignment horizontal="center" vertical="center"/>
      <protection hidden="1"/>
    </xf>
    <xf numFmtId="0" fontId="110" fillId="58" borderId="0" xfId="15" applyFont="1" applyFill="1" applyBorder="1" applyAlignment="1" applyProtection="1">
      <alignment horizontal="distributed" vertical="center" indent="1"/>
      <protection hidden="1"/>
    </xf>
    <xf numFmtId="181" fontId="110" fillId="58" borderId="0" xfId="15" applyNumberFormat="1" applyFont="1" applyFill="1" applyBorder="1" applyAlignment="1" applyProtection="1">
      <alignment horizontal="center" vertical="center"/>
      <protection hidden="1"/>
    </xf>
    <xf numFmtId="0" fontId="110" fillId="58" borderId="0" xfId="15" applyFont="1" applyFill="1" applyBorder="1" applyAlignment="1" applyProtection="1">
      <alignment vertical="center"/>
      <protection hidden="1"/>
    </xf>
    <xf numFmtId="176" fontId="110" fillId="58" borderId="0" xfId="16" applyFont="1" applyFill="1" applyBorder="1" applyAlignment="1" applyProtection="1">
      <alignment horizontal="center" vertical="center"/>
      <protection hidden="1"/>
    </xf>
    <xf numFmtId="192" fontId="110" fillId="58" borderId="0" xfId="15" applyNumberFormat="1" applyFont="1" applyFill="1" applyBorder="1" applyAlignment="1" applyProtection="1">
      <alignment horizontal="center" vertical="center"/>
      <protection hidden="1"/>
    </xf>
    <xf numFmtId="0" fontId="110" fillId="0" borderId="0" xfId="15" applyFont="1" applyFill="1" applyBorder="1" applyAlignment="1" applyProtection="1">
      <alignment horizontal="center" vertical="center"/>
      <protection hidden="1"/>
    </xf>
    <xf numFmtId="0" fontId="118" fillId="58" borderId="0" xfId="15" applyFont="1" applyFill="1" applyBorder="1" applyAlignment="1" applyProtection="1">
      <alignment vertical="center"/>
      <protection hidden="1"/>
    </xf>
    <xf numFmtId="0" fontId="118" fillId="0" borderId="0" xfId="15" applyFont="1" applyBorder="1" applyAlignment="1" applyProtection="1">
      <alignment horizontal="center" vertical="center"/>
      <protection hidden="1"/>
    </xf>
    <xf numFmtId="178" fontId="118" fillId="58" borderId="0" xfId="15" applyNumberFormat="1" applyFont="1" applyFill="1" applyBorder="1" applyAlignment="1" applyProtection="1">
      <alignment vertical="center"/>
      <protection hidden="1"/>
    </xf>
    <xf numFmtId="9" fontId="118" fillId="58" borderId="0" xfId="15" applyNumberFormat="1" applyFont="1" applyFill="1" applyBorder="1" applyAlignment="1" applyProtection="1">
      <alignment vertical="center"/>
      <protection hidden="1"/>
    </xf>
    <xf numFmtId="0" fontId="118" fillId="58" borderId="0" xfId="15" applyNumberFormat="1" applyFont="1" applyFill="1" applyBorder="1" applyAlignment="1" applyProtection="1">
      <alignment vertical="center"/>
      <protection hidden="1"/>
    </xf>
    <xf numFmtId="176" fontId="118" fillId="58" borderId="0" xfId="16" applyFont="1" applyFill="1" applyBorder="1" applyAlignment="1" applyProtection="1">
      <alignment vertical="center"/>
      <protection hidden="1"/>
    </xf>
    <xf numFmtId="192" fontId="118" fillId="58" borderId="0" xfId="15" applyNumberFormat="1" applyFont="1" applyFill="1" applyBorder="1" applyAlignment="1" applyProtection="1">
      <alignment vertical="center"/>
      <protection hidden="1"/>
    </xf>
    <xf numFmtId="49" fontId="118" fillId="58" borderId="0" xfId="15" applyNumberFormat="1" applyFont="1" applyFill="1" applyBorder="1" applyAlignment="1" applyProtection="1">
      <alignment vertical="center"/>
      <protection hidden="1"/>
    </xf>
    <xf numFmtId="178" fontId="118" fillId="58" borderId="0" xfId="15" applyNumberFormat="1" applyFont="1" applyFill="1" applyBorder="1" applyAlignment="1" applyProtection="1">
      <alignment horizontal="center" vertical="center"/>
      <protection hidden="1"/>
    </xf>
    <xf numFmtId="0" fontId="118" fillId="58" borderId="0" xfId="15" applyFont="1" applyFill="1" applyBorder="1" applyAlignment="1" applyProtection="1">
      <alignment horizontal="distributed" vertical="center" indent="1"/>
      <protection hidden="1"/>
    </xf>
    <xf numFmtId="181" fontId="118" fillId="58" borderId="0" xfId="15" applyNumberFormat="1" applyFont="1" applyFill="1" applyBorder="1" applyAlignment="1" applyProtection="1">
      <alignment horizontal="center" vertical="center"/>
      <protection hidden="1"/>
    </xf>
    <xf numFmtId="176" fontId="118" fillId="58" borderId="0" xfId="16" applyFont="1" applyFill="1" applyBorder="1" applyAlignment="1" applyProtection="1">
      <alignment horizontal="center" vertical="center"/>
      <protection hidden="1"/>
    </xf>
    <xf numFmtId="192" fontId="118" fillId="58" borderId="0" xfId="15" applyNumberFormat="1" applyFont="1" applyFill="1" applyBorder="1" applyAlignment="1" applyProtection="1">
      <alignment horizontal="center" vertical="center"/>
      <protection hidden="1"/>
    </xf>
    <xf numFmtId="0" fontId="105" fillId="0" borderId="0" xfId="15" applyFont="1" applyFill="1" applyAlignment="1" applyProtection="1">
      <alignment horizontal="left" vertical="center"/>
      <protection hidden="1"/>
    </xf>
    <xf numFmtId="0" fontId="105" fillId="58" borderId="0" xfId="15" applyFont="1" applyFill="1" applyAlignment="1" applyProtection="1">
      <alignment horizontal="left" vertical="center"/>
      <protection hidden="1"/>
    </xf>
    <xf numFmtId="0" fontId="110" fillId="58" borderId="0" xfId="15" applyFont="1" applyFill="1" applyAlignment="1" applyProtection="1">
      <alignment vertical="center"/>
      <protection hidden="1"/>
    </xf>
    <xf numFmtId="0" fontId="118" fillId="0" borderId="0" xfId="15" applyFont="1" applyFill="1" applyAlignment="1" applyProtection="1">
      <alignment vertical="center"/>
      <protection hidden="1"/>
    </xf>
    <xf numFmtId="0" fontId="105" fillId="58" borderId="0" xfId="15" applyFont="1" applyFill="1" applyBorder="1" applyAlignment="1" applyProtection="1">
      <alignment vertical="center"/>
      <protection hidden="1"/>
    </xf>
    <xf numFmtId="193" fontId="118" fillId="58" borderId="0" xfId="15" applyNumberFormat="1" applyFont="1" applyFill="1" applyBorder="1" applyAlignment="1" applyProtection="1">
      <alignment vertical="center"/>
      <protection hidden="1"/>
    </xf>
    <xf numFmtId="194" fontId="118" fillId="58" borderId="0" xfId="15" applyNumberFormat="1" applyFont="1" applyFill="1" applyBorder="1" applyAlignment="1" applyProtection="1">
      <alignment vertical="center"/>
      <protection hidden="1"/>
    </xf>
    <xf numFmtId="10" fontId="118" fillId="58" borderId="0" xfId="15" applyNumberFormat="1" applyFont="1" applyFill="1" applyBorder="1" applyAlignment="1" applyProtection="1">
      <alignment vertical="center"/>
      <protection hidden="1"/>
    </xf>
    <xf numFmtId="41" fontId="118" fillId="58" borderId="0" xfId="15" applyNumberFormat="1" applyFont="1" applyFill="1" applyBorder="1" applyAlignment="1" applyProtection="1">
      <alignment vertical="center"/>
      <protection hidden="1"/>
    </xf>
    <xf numFmtId="176" fontId="118" fillId="58" borderId="0" xfId="15" applyNumberFormat="1" applyFont="1" applyFill="1" applyBorder="1" applyAlignment="1" applyProtection="1">
      <alignment vertical="center"/>
      <protection hidden="1"/>
    </xf>
    <xf numFmtId="9" fontId="111" fillId="58" borderId="0" xfId="15" applyNumberFormat="1" applyFont="1" applyFill="1" applyBorder="1" applyAlignment="1" applyProtection="1">
      <alignment vertical="center" shrinkToFit="1"/>
      <protection hidden="1"/>
    </xf>
    <xf numFmtId="9" fontId="118" fillId="58" borderId="0" xfId="11" applyFont="1" applyFill="1" applyBorder="1" applyAlignment="1" applyProtection="1">
      <alignment vertical="center"/>
      <protection hidden="1"/>
    </xf>
    <xf numFmtId="9" fontId="111" fillId="58" borderId="0" xfId="15" applyNumberFormat="1" applyFont="1" applyFill="1" applyBorder="1" applyAlignment="1" applyProtection="1">
      <alignment vertical="center" wrapText="1"/>
      <protection hidden="1"/>
    </xf>
    <xf numFmtId="9" fontId="111" fillId="0" borderId="0" xfId="15" applyNumberFormat="1" applyFont="1" applyFill="1" applyBorder="1" applyAlignment="1" applyProtection="1">
      <alignment horizontal="center" vertical="center" wrapText="1"/>
      <protection hidden="1"/>
    </xf>
    <xf numFmtId="0" fontId="111" fillId="58" borderId="0" xfId="10" applyFont="1" applyFill="1" applyAlignment="1" applyProtection="1">
      <alignment vertical="center"/>
      <protection hidden="1"/>
    </xf>
    <xf numFmtId="0" fontId="111" fillId="0" borderId="0" xfId="10" applyFont="1" applyFill="1" applyAlignment="1" applyProtection="1">
      <alignment vertical="center" wrapText="1"/>
      <protection hidden="1"/>
    </xf>
    <xf numFmtId="0" fontId="111" fillId="58" borderId="0" xfId="10" applyFont="1" applyFill="1" applyAlignment="1" applyProtection="1">
      <alignment vertical="center" wrapText="1"/>
      <protection hidden="1"/>
    </xf>
    <xf numFmtId="0" fontId="109" fillId="0" borderId="0" xfId="3" applyFont="1" applyAlignment="1">
      <alignment horizontal="centerContinuous" vertical="center"/>
    </xf>
    <xf numFmtId="0" fontId="107" fillId="0" borderId="0" xfId="3" applyFont="1" applyAlignment="1">
      <alignment horizontal="justify" vertical="center" wrapText="1"/>
    </xf>
    <xf numFmtId="0" fontId="112" fillId="0" borderId="0" xfId="0" applyFont="1" applyAlignment="1">
      <alignment vertical="center"/>
    </xf>
    <xf numFmtId="0" fontId="107" fillId="0" borderId="0" xfId="3" quotePrefix="1" applyFont="1" applyAlignment="1">
      <alignment horizontal="right" vertical="center" wrapText="1"/>
    </xf>
    <xf numFmtId="0" fontId="107" fillId="0" borderId="0" xfId="3" applyFont="1" applyAlignment="1">
      <alignment horizontal="right" vertical="center" wrapText="1"/>
    </xf>
    <xf numFmtId="0" fontId="107" fillId="0" borderId="0" xfId="3" applyFont="1" applyAlignment="1">
      <alignment horizontal="right" vertical="center"/>
    </xf>
    <xf numFmtId="176" fontId="107" fillId="0" borderId="0" xfId="1" applyFont="1" applyAlignment="1">
      <alignment horizontal="left" vertical="center"/>
    </xf>
    <xf numFmtId="176" fontId="107" fillId="0" borderId="0" xfId="1" applyFont="1" applyAlignment="1">
      <alignment horizontal="right" vertical="center" wrapText="1"/>
    </xf>
    <xf numFmtId="0" fontId="104" fillId="0" borderId="0" xfId="0" applyFont="1" applyAlignment="1">
      <alignment horizontal="centerContinuous" vertical="center"/>
    </xf>
    <xf numFmtId="0" fontId="110" fillId="0" borderId="0" xfId="0" applyFont="1" applyAlignment="1">
      <alignment vertical="center"/>
    </xf>
    <xf numFmtId="176" fontId="110" fillId="0" borderId="0" xfId="1" applyFont="1" applyAlignment="1">
      <alignment horizontal="left" vertical="center"/>
    </xf>
    <xf numFmtId="176" fontId="110" fillId="0" borderId="0" xfId="1" applyFont="1" applyAlignment="1">
      <alignment vertical="center"/>
    </xf>
    <xf numFmtId="176" fontId="110" fillId="0" borderId="0" xfId="1" applyFont="1" applyAlignment="1">
      <alignment horizontal="left" vertical="center" wrapText="1"/>
    </xf>
    <xf numFmtId="0" fontId="110" fillId="0" borderId="0" xfId="0" applyFont="1" applyAlignment="1">
      <alignment vertical="center" wrapText="1"/>
    </xf>
    <xf numFmtId="0" fontId="110" fillId="0" borderId="0" xfId="0" applyFont="1" applyFill="1" applyBorder="1" applyAlignment="1">
      <alignment vertical="center"/>
    </xf>
    <xf numFmtId="0" fontId="110" fillId="0" borderId="0" xfId="0" applyFont="1" applyAlignment="1">
      <alignment horizontal="left" vertical="center"/>
    </xf>
    <xf numFmtId="0" fontId="110" fillId="0" borderId="0" xfId="0" applyFont="1" applyAlignment="1">
      <alignment horizontal="distributed" vertical="center"/>
    </xf>
    <xf numFmtId="0" fontId="109" fillId="0" borderId="34" xfId="5" applyFont="1" applyBorder="1" applyAlignment="1" applyProtection="1">
      <alignment horizontal="centerContinuous" vertical="center"/>
      <protection hidden="1"/>
    </xf>
    <xf numFmtId="0" fontId="109" fillId="0" borderId="35" xfId="5" applyFont="1" applyBorder="1" applyAlignment="1" applyProtection="1">
      <alignment horizontal="centerContinuous" vertical="center"/>
      <protection hidden="1"/>
    </xf>
    <xf numFmtId="0" fontId="109" fillId="0" borderId="36" xfId="5" applyFont="1" applyBorder="1" applyAlignment="1" applyProtection="1">
      <alignment horizontal="centerContinuous" vertical="center"/>
      <protection hidden="1"/>
    </xf>
    <xf numFmtId="0" fontId="120" fillId="0" borderId="0" xfId="5" applyFont="1" applyProtection="1">
      <alignment vertical="center"/>
      <protection locked="0"/>
    </xf>
    <xf numFmtId="0" fontId="121" fillId="0" borderId="12" xfId="5" applyFont="1" applyBorder="1" applyAlignment="1" applyProtection="1">
      <alignment horizontal="center" vertical="center"/>
      <protection hidden="1"/>
    </xf>
    <xf numFmtId="0" fontId="121" fillId="0" borderId="16" xfId="5" applyFont="1" applyBorder="1" applyAlignment="1" applyProtection="1">
      <alignment horizontal="center" vertical="center"/>
      <protection hidden="1"/>
    </xf>
    <xf numFmtId="0" fontId="121" fillId="0" borderId="1" xfId="5" applyFont="1" applyBorder="1" applyAlignment="1" applyProtection="1">
      <alignment horizontal="center" vertical="center"/>
      <protection hidden="1"/>
    </xf>
    <xf numFmtId="0" fontId="121" fillId="0" borderId="16" xfId="5" applyFont="1" applyBorder="1" applyAlignment="1" applyProtection="1">
      <alignment horizontal="center" vertical="center" wrapText="1"/>
      <protection hidden="1"/>
    </xf>
    <xf numFmtId="0" fontId="120" fillId="0" borderId="19" xfId="5" applyFont="1" applyBorder="1" applyAlignment="1" applyProtection="1">
      <alignment horizontal="center" vertical="center"/>
      <protection hidden="1"/>
    </xf>
    <xf numFmtId="0" fontId="120" fillId="0" borderId="0" xfId="5" applyFont="1" applyBorder="1" applyAlignment="1" applyProtection="1">
      <alignment horizontal="center" vertical="center"/>
      <protection hidden="1"/>
    </xf>
    <xf numFmtId="0" fontId="120" fillId="0" borderId="0" xfId="5" applyFont="1" applyBorder="1" applyAlignment="1" applyProtection="1">
      <alignment horizontal="center" vertical="center"/>
      <protection locked="0"/>
    </xf>
    <xf numFmtId="0" fontId="120" fillId="0" borderId="19" xfId="5" applyFont="1" applyBorder="1" applyProtection="1">
      <alignment vertical="center"/>
      <protection hidden="1"/>
    </xf>
    <xf numFmtId="0" fontId="120" fillId="0" borderId="0" xfId="5" applyFont="1" applyBorder="1" applyProtection="1">
      <alignment vertical="center"/>
      <protection hidden="1"/>
    </xf>
    <xf numFmtId="0" fontId="121" fillId="0" borderId="0" xfId="5" applyFont="1" applyBorder="1" applyAlignment="1" applyProtection="1">
      <alignment vertical="center"/>
      <protection hidden="1"/>
    </xf>
    <xf numFmtId="0" fontId="120" fillId="0" borderId="20" xfId="5" applyFont="1" applyBorder="1" applyProtection="1">
      <alignment vertical="center"/>
      <protection hidden="1"/>
    </xf>
    <xf numFmtId="0" fontId="120" fillId="0" borderId="21" xfId="5" applyFont="1" applyBorder="1" applyProtection="1">
      <alignment vertical="center"/>
      <protection hidden="1"/>
    </xf>
    <xf numFmtId="0" fontId="120" fillId="0" borderId="22" xfId="5" applyFont="1" applyBorder="1" applyProtection="1">
      <alignment vertical="center"/>
      <protection hidden="1"/>
    </xf>
    <xf numFmtId="0" fontId="120" fillId="0" borderId="23" xfId="5" applyFont="1" applyBorder="1" applyProtection="1">
      <alignment vertical="center"/>
      <protection hidden="1"/>
    </xf>
    <xf numFmtId="0" fontId="120" fillId="0" borderId="0" xfId="5" applyFont="1" applyBorder="1" applyProtection="1">
      <alignment vertical="center"/>
      <protection locked="0"/>
    </xf>
    <xf numFmtId="0" fontId="109" fillId="0" borderId="0" xfId="4" applyFont="1" applyAlignment="1">
      <alignment horizontal="centerContinuous" vertical="center"/>
    </xf>
    <xf numFmtId="0" fontId="123" fillId="0" borderId="0" xfId="4" applyFont="1" applyAlignment="1">
      <alignment vertical="center"/>
    </xf>
    <xf numFmtId="0" fontId="124" fillId="0" borderId="0" xfId="4" applyFont="1">
      <alignment vertical="center"/>
    </xf>
    <xf numFmtId="0" fontId="121" fillId="56" borderId="0" xfId="4" applyFont="1" applyFill="1">
      <alignment vertical="center"/>
    </xf>
    <xf numFmtId="0" fontId="121" fillId="58" borderId="0" xfId="4" applyFont="1" applyFill="1" applyAlignment="1">
      <alignment horizontal="left" vertical="center"/>
    </xf>
    <xf numFmtId="0" fontId="124" fillId="0" borderId="0" xfId="4" applyFont="1" applyBorder="1" applyAlignment="1">
      <alignment vertical="center"/>
    </xf>
    <xf numFmtId="0" fontId="113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49" fontId="126" fillId="0" borderId="0" xfId="0" applyNumberFormat="1" applyFont="1" applyAlignment="1">
      <alignment horizontal="right" vertical="center"/>
    </xf>
    <xf numFmtId="0" fontId="113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right" vertical="center"/>
    </xf>
    <xf numFmtId="49" fontId="7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126" fillId="0" borderId="0" xfId="0" applyFont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center" vertical="center" wrapText="1"/>
    </xf>
    <xf numFmtId="0" fontId="116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distributed" vertical="center" wrapText="1" indent="1"/>
    </xf>
    <xf numFmtId="3" fontId="7" fillId="0" borderId="0" xfId="0" applyNumberFormat="1" applyFont="1" applyBorder="1" applyAlignment="1">
      <alignment horizontal="center" vertical="center" wrapText="1"/>
    </xf>
    <xf numFmtId="0" fontId="116" fillId="0" borderId="0" xfId="0" applyFont="1" applyAlignment="1">
      <alignment vertical="center"/>
    </xf>
    <xf numFmtId="9" fontId="7" fillId="0" borderId="0" xfId="0" applyNumberFormat="1" applyFont="1" applyBorder="1" applyAlignment="1">
      <alignment horizontal="center" vertical="center" wrapText="1"/>
    </xf>
    <xf numFmtId="0" fontId="126" fillId="0" borderId="0" xfId="0" applyFont="1" applyBorder="1" applyAlignment="1">
      <alignment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128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176" fontId="7" fillId="0" borderId="0" xfId="1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1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49" fontId="16" fillId="0" borderId="0" xfId="0" applyNumberFormat="1" applyFont="1" applyAlignment="1">
      <alignment horizontal="right" vertical="center"/>
    </xf>
    <xf numFmtId="0" fontId="16" fillId="0" borderId="0" xfId="1" applyNumberFormat="1" applyFont="1" applyAlignment="1">
      <alignment horizontal="left" vertical="center"/>
    </xf>
    <xf numFmtId="49" fontId="7" fillId="0" borderId="0" xfId="0" applyNumberFormat="1" applyFont="1" applyBorder="1" applyAlignment="1">
      <alignment horizontal="left" vertical="center"/>
    </xf>
    <xf numFmtId="176" fontId="7" fillId="0" borderId="0" xfId="1" applyFont="1" applyBorder="1" applyAlignment="1">
      <alignment vertical="center"/>
    </xf>
    <xf numFmtId="0" fontId="16" fillId="0" borderId="0" xfId="0" applyNumberFormat="1" applyFont="1" applyBorder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1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distributed" vertical="center"/>
    </xf>
    <xf numFmtId="49" fontId="7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 applyAlignment="1">
      <alignment vertical="center" wrapText="1"/>
    </xf>
    <xf numFmtId="0" fontId="7" fillId="0" borderId="0" xfId="4" applyFont="1" applyAlignment="1">
      <alignment vertical="center"/>
    </xf>
    <xf numFmtId="49" fontId="16" fillId="0" borderId="0" xfId="0" applyNumberFormat="1" applyFont="1" applyBorder="1" applyAlignment="1">
      <alignment vertical="center"/>
    </xf>
    <xf numFmtId="49" fontId="16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center" vertical="center"/>
    </xf>
    <xf numFmtId="49" fontId="129" fillId="0" borderId="134" xfId="0" applyNumberFormat="1" applyFont="1" applyBorder="1" applyAlignment="1" applyProtection="1">
      <alignment horizontal="centerContinuous" vertical="center"/>
      <protection locked="0"/>
    </xf>
    <xf numFmtId="49" fontId="129" fillId="0" borderId="63" xfId="0" applyNumberFormat="1" applyFont="1" applyBorder="1" applyAlignment="1" applyProtection="1">
      <alignment horizontal="centerContinuous" vertical="center"/>
      <protection locked="0"/>
    </xf>
    <xf numFmtId="49" fontId="129" fillId="0" borderId="135" xfId="0" applyNumberFormat="1" applyFont="1" applyBorder="1" applyAlignment="1" applyProtection="1">
      <alignment horizontal="centerContinuous" vertical="center"/>
      <protection locked="0"/>
    </xf>
    <xf numFmtId="49" fontId="130" fillId="0" borderId="0" xfId="0" applyNumberFormat="1" applyFont="1" applyBorder="1" applyProtection="1">
      <alignment vertical="center"/>
      <protection locked="0"/>
    </xf>
    <xf numFmtId="49" fontId="131" fillId="0" borderId="136" xfId="0" applyNumberFormat="1" applyFont="1" applyBorder="1" applyAlignment="1" applyProtection="1">
      <alignment horizontal="center" vertical="center"/>
      <protection locked="0"/>
    </xf>
    <xf numFmtId="49" fontId="131" fillId="0" borderId="0" xfId="0" applyNumberFormat="1" applyFont="1" applyBorder="1" applyAlignment="1" applyProtection="1">
      <alignment horizontal="center" vertical="center"/>
      <protection locked="0"/>
    </xf>
    <xf numFmtId="49" fontId="131" fillId="0" borderId="137" xfId="0" applyNumberFormat="1" applyFont="1" applyBorder="1" applyAlignment="1" applyProtection="1">
      <alignment horizontal="center" vertical="center"/>
      <protection locked="0"/>
    </xf>
    <xf numFmtId="49" fontId="132" fillId="0" borderId="136" xfId="0" applyNumberFormat="1" applyFont="1" applyBorder="1" applyProtection="1">
      <alignment vertical="center"/>
      <protection locked="0"/>
    </xf>
    <xf numFmtId="49" fontId="132" fillId="0" borderId="0" xfId="0" applyNumberFormat="1" applyFont="1" applyBorder="1" applyProtection="1">
      <alignment vertical="center"/>
      <protection locked="0"/>
    </xf>
    <xf numFmtId="49" fontId="132" fillId="0" borderId="0" xfId="0" applyNumberFormat="1" applyFont="1" applyBorder="1" applyAlignment="1" applyProtection="1">
      <alignment horizontal="center" vertical="center"/>
      <protection locked="0"/>
    </xf>
    <xf numFmtId="49" fontId="132" fillId="0" borderId="137" xfId="0" applyNumberFormat="1" applyFont="1" applyBorder="1" applyProtection="1">
      <alignment vertical="center"/>
      <protection locked="0"/>
    </xf>
    <xf numFmtId="49" fontId="130" fillId="0" borderId="136" xfId="0" applyNumberFormat="1" applyFont="1" applyBorder="1" applyProtection="1">
      <alignment vertical="center"/>
      <protection locked="0"/>
    </xf>
    <xf numFmtId="49" fontId="130" fillId="0" borderId="0" xfId="0" applyNumberFormat="1" applyFont="1" applyBorder="1" applyAlignment="1" applyProtection="1">
      <alignment horizontal="center" vertical="center"/>
      <protection locked="0"/>
    </xf>
    <xf numFmtId="49" fontId="130" fillId="0" borderId="137" xfId="0" applyNumberFormat="1" applyFont="1" applyBorder="1" applyProtection="1">
      <alignment vertical="center"/>
      <protection locked="0"/>
    </xf>
    <xf numFmtId="49" fontId="130" fillId="0" borderId="0" xfId="0" applyNumberFormat="1" applyFont="1" applyBorder="1" applyAlignment="1" applyProtection="1">
      <alignment horizontal="distributed" vertical="center"/>
      <protection locked="0"/>
    </xf>
    <xf numFmtId="49" fontId="130" fillId="0" borderId="0" xfId="0" applyNumberFormat="1" applyFont="1" applyBorder="1" applyAlignment="1" applyProtection="1">
      <alignment vertical="center"/>
      <protection locked="0"/>
    </xf>
    <xf numFmtId="49" fontId="133" fillId="0" borderId="136" xfId="0" applyNumberFormat="1" applyFont="1" applyBorder="1" applyProtection="1">
      <alignment vertical="center"/>
      <protection locked="0"/>
    </xf>
    <xf numFmtId="49" fontId="133" fillId="0" borderId="0" xfId="0" applyNumberFormat="1" applyFont="1" applyBorder="1" applyProtection="1">
      <alignment vertical="center"/>
      <protection locked="0"/>
    </xf>
    <xf numFmtId="49" fontId="132" fillId="0" borderId="0" xfId="0" applyNumberFormat="1" applyFont="1" applyBorder="1" applyAlignment="1" applyProtection="1">
      <alignment vertical="center"/>
      <protection locked="0"/>
    </xf>
    <xf numFmtId="49" fontId="133" fillId="0" borderId="0" xfId="0" applyNumberFormat="1" applyFont="1" applyBorder="1" applyAlignment="1" applyProtection="1">
      <alignment vertical="center"/>
      <protection locked="0"/>
    </xf>
    <xf numFmtId="49" fontId="133" fillId="0" borderId="137" xfId="0" applyNumberFormat="1" applyFont="1" applyBorder="1" applyProtection="1">
      <alignment vertical="center"/>
      <protection locked="0"/>
    </xf>
    <xf numFmtId="49" fontId="130" fillId="0" borderId="138" xfId="0" applyNumberFormat="1" applyFont="1" applyBorder="1" applyProtection="1">
      <alignment vertical="center"/>
      <protection locked="0"/>
    </xf>
    <xf numFmtId="49" fontId="130" fillId="0" borderId="139" xfId="0" applyNumberFormat="1" applyFont="1" applyBorder="1" applyProtection="1">
      <alignment vertical="center"/>
      <protection locked="0"/>
    </xf>
    <xf numFmtId="49" fontId="130" fillId="0" borderId="140" xfId="0" applyNumberFormat="1" applyFont="1" applyBorder="1" applyProtection="1">
      <alignment vertical="center"/>
      <protection locked="0"/>
    </xf>
    <xf numFmtId="0" fontId="124" fillId="0" borderId="0" xfId="3" applyFont="1"/>
    <xf numFmtId="0" fontId="135" fillId="0" borderId="2" xfId="6" applyFont="1" applyBorder="1" applyAlignment="1" applyProtection="1">
      <alignment vertical="center"/>
      <protection hidden="1"/>
    </xf>
    <xf numFmtId="0" fontId="124" fillId="0" borderId="0" xfId="6" applyFont="1" applyBorder="1" applyAlignment="1" applyProtection="1">
      <alignment vertical="center"/>
      <protection hidden="1"/>
    </xf>
    <xf numFmtId="0" fontId="124" fillId="0" borderId="0" xfId="6" applyFont="1" applyBorder="1" applyAlignment="1" applyProtection="1">
      <alignment horizontal="right" vertical="center"/>
      <protection hidden="1"/>
    </xf>
    <xf numFmtId="180" fontId="135" fillId="7" borderId="1" xfId="6" applyNumberFormat="1" applyFont="1" applyFill="1" applyBorder="1" applyAlignment="1" applyProtection="1">
      <alignment horizontal="center" vertical="center"/>
      <protection hidden="1"/>
    </xf>
    <xf numFmtId="0" fontId="135" fillId="7" borderId="1" xfId="6" applyFont="1" applyFill="1" applyBorder="1" applyAlignment="1" applyProtection="1">
      <alignment horizontal="center" vertical="center"/>
      <protection hidden="1"/>
    </xf>
    <xf numFmtId="0" fontId="106" fillId="7" borderId="1" xfId="6" applyFont="1" applyFill="1" applyBorder="1" applyAlignment="1" applyProtection="1">
      <alignment horizontal="center" vertical="center"/>
      <protection hidden="1"/>
    </xf>
    <xf numFmtId="0" fontId="138" fillId="0" borderId="0" xfId="3" applyFont="1" applyAlignment="1"/>
    <xf numFmtId="0" fontId="135" fillId="0" borderId="1" xfId="6" applyFont="1" applyBorder="1" applyAlignment="1" applyProtection="1">
      <alignment horizontal="distributed" vertical="center" indent="1"/>
      <protection hidden="1"/>
    </xf>
    <xf numFmtId="186" fontId="124" fillId="0" borderId="1" xfId="1" applyNumberFormat="1" applyFont="1" applyBorder="1" applyAlignment="1" applyProtection="1">
      <alignment vertical="center"/>
      <protection hidden="1"/>
    </xf>
    <xf numFmtId="181" fontId="124" fillId="0" borderId="1" xfId="6" applyNumberFormat="1" applyFont="1" applyBorder="1" applyAlignment="1" applyProtection="1">
      <alignment horizontal="center" vertical="center"/>
      <protection hidden="1"/>
    </xf>
    <xf numFmtId="0" fontId="107" fillId="0" borderId="1" xfId="6" applyFont="1" applyBorder="1" applyAlignment="1" applyProtection="1">
      <alignment horizontal="center" vertical="center"/>
      <protection hidden="1"/>
    </xf>
    <xf numFmtId="0" fontId="107" fillId="7" borderId="1" xfId="6" applyFont="1" applyFill="1" applyBorder="1" applyAlignment="1" applyProtection="1">
      <alignment horizontal="center" vertical="center"/>
      <protection hidden="1"/>
    </xf>
    <xf numFmtId="181" fontId="107" fillId="0" borderId="1" xfId="6" applyNumberFormat="1" applyFont="1" applyBorder="1" applyAlignment="1" applyProtection="1">
      <alignment horizontal="center" vertical="center"/>
      <protection hidden="1"/>
    </xf>
    <xf numFmtId="0" fontId="107" fillId="0" borderId="1" xfId="6" applyFont="1" applyBorder="1" applyAlignment="1" applyProtection="1">
      <alignment vertical="center"/>
      <protection hidden="1"/>
    </xf>
    <xf numFmtId="182" fontId="107" fillId="0" borderId="1" xfId="6" applyNumberFormat="1" applyFont="1" applyBorder="1" applyAlignment="1" applyProtection="1">
      <alignment horizontal="center" vertical="center"/>
      <protection hidden="1"/>
    </xf>
    <xf numFmtId="10" fontId="107" fillId="0" borderId="1" xfId="6" applyNumberFormat="1" applyFont="1" applyBorder="1" applyAlignment="1" applyProtection="1">
      <alignment horizontal="center" vertical="center"/>
      <protection hidden="1"/>
    </xf>
    <xf numFmtId="0" fontId="124" fillId="0" borderId="1" xfId="6" applyFont="1" applyBorder="1" applyAlignment="1" applyProtection="1">
      <alignment horizontal="center" vertical="center"/>
      <protection hidden="1"/>
    </xf>
    <xf numFmtId="177" fontId="107" fillId="0" borderId="1" xfId="6" applyNumberFormat="1" applyFont="1" applyBorder="1" applyAlignment="1" applyProtection="1">
      <alignment vertical="center"/>
      <protection hidden="1"/>
    </xf>
    <xf numFmtId="0" fontId="139" fillId="0" borderId="118" xfId="0" applyFont="1" applyFill="1" applyBorder="1" applyAlignment="1" applyProtection="1">
      <alignment horizontal="center" vertical="center"/>
      <protection locked="0"/>
    </xf>
    <xf numFmtId="0" fontId="127" fillId="0" borderId="0" xfId="0" applyFont="1" applyProtection="1">
      <alignment vertical="center"/>
      <protection hidden="1"/>
    </xf>
    <xf numFmtId="0" fontId="127" fillId="0" borderId="0" xfId="0" applyFont="1" applyProtection="1">
      <alignment vertical="center"/>
      <protection locked="0"/>
    </xf>
    <xf numFmtId="0" fontId="114" fillId="0" borderId="0" xfId="0" applyFont="1" applyAlignment="1" applyProtection="1">
      <alignment horizontal="center" vertical="center"/>
      <protection hidden="1"/>
    </xf>
    <xf numFmtId="0" fontId="126" fillId="0" borderId="0" xfId="0" applyFont="1" applyAlignment="1" applyProtection="1">
      <alignment vertical="center" wrapText="1"/>
      <protection hidden="1"/>
    </xf>
    <xf numFmtId="0" fontId="140" fillId="0" borderId="0" xfId="0" applyFont="1" applyAlignment="1" applyProtection="1">
      <alignment vertical="center" shrinkToFit="1"/>
      <protection hidden="1"/>
    </xf>
    <xf numFmtId="0" fontId="141" fillId="0" borderId="0" xfId="0" applyFont="1" applyProtection="1">
      <alignment vertical="center"/>
      <protection hidden="1"/>
    </xf>
    <xf numFmtId="0" fontId="141" fillId="0" borderId="0" xfId="0" applyFont="1" applyAlignment="1" applyProtection="1">
      <alignment vertical="center"/>
      <protection hidden="1"/>
    </xf>
    <xf numFmtId="0" fontId="141" fillId="0" borderId="0" xfId="0" applyFont="1" applyAlignment="1" applyProtection="1">
      <alignment horizontal="right" vertical="center"/>
      <protection hidden="1"/>
    </xf>
    <xf numFmtId="0" fontId="141" fillId="0" borderId="0" xfId="0" applyFont="1" applyAlignment="1" applyProtection="1">
      <alignment horizontal="left" vertical="center"/>
      <protection hidden="1"/>
    </xf>
    <xf numFmtId="176" fontId="141" fillId="0" borderId="0" xfId="1" applyFont="1" applyAlignment="1" applyProtection="1">
      <alignment horizontal="left" vertical="center"/>
      <protection hidden="1"/>
    </xf>
    <xf numFmtId="0" fontId="141" fillId="0" borderId="0" xfId="0" applyFont="1" applyAlignment="1" applyProtection="1">
      <alignment vertical="center"/>
      <protection locked="0"/>
    </xf>
    <xf numFmtId="0" fontId="141" fillId="0" borderId="0" xfId="0" applyFont="1" applyProtection="1">
      <alignment vertical="center"/>
      <protection locked="0"/>
    </xf>
    <xf numFmtId="202" fontId="7" fillId="0" borderId="0" xfId="0" applyNumberFormat="1" applyFont="1" applyAlignment="1" applyProtection="1">
      <alignment vertical="center"/>
      <protection hidden="1"/>
    </xf>
    <xf numFmtId="0" fontId="126" fillId="0" borderId="0" xfId="0" applyFont="1" applyAlignment="1" applyProtection="1">
      <alignment horizontal="distributed" vertical="center"/>
      <protection hidden="1"/>
    </xf>
    <xf numFmtId="0" fontId="126" fillId="0" borderId="0" xfId="0" applyFont="1" applyAlignment="1" applyProtection="1">
      <alignment vertical="center"/>
      <protection hidden="1"/>
    </xf>
    <xf numFmtId="0" fontId="128" fillId="0" borderId="0" xfId="0" applyFont="1" applyAlignment="1" applyProtection="1">
      <alignment horizontal="centerContinuous" vertical="center"/>
      <protection hidden="1"/>
    </xf>
    <xf numFmtId="0" fontId="126" fillId="0" borderId="0" xfId="0" applyFont="1" applyAlignment="1" applyProtection="1">
      <alignment horizontal="centerContinuous" vertical="center"/>
      <protection hidden="1"/>
    </xf>
    <xf numFmtId="0" fontId="114" fillId="0" borderId="0" xfId="0" applyFont="1" applyAlignment="1" applyProtection="1">
      <alignment horizontal="center" vertical="center"/>
      <protection locked="0"/>
    </xf>
    <xf numFmtId="0" fontId="127" fillId="0" borderId="0" xfId="0" applyFont="1" applyAlignment="1" applyProtection="1">
      <alignment vertical="center"/>
      <protection hidden="1"/>
    </xf>
    <xf numFmtId="0" fontId="126" fillId="0" borderId="19" xfId="0" applyFont="1" applyBorder="1" applyAlignment="1" applyProtection="1">
      <alignment horizontal="center" vertical="center"/>
      <protection hidden="1"/>
    </xf>
    <xf numFmtId="0" fontId="126" fillId="0" borderId="0" xfId="0" applyFont="1" applyBorder="1" applyAlignment="1" applyProtection="1">
      <alignment horizontal="center" vertical="center"/>
      <protection hidden="1"/>
    </xf>
    <xf numFmtId="0" fontId="127" fillId="0" borderId="0" xfId="0" applyFont="1" applyBorder="1" applyAlignment="1" applyProtection="1">
      <alignment horizontal="center" vertical="center"/>
      <protection hidden="1"/>
    </xf>
    <xf numFmtId="0" fontId="127" fillId="0" borderId="0" xfId="0" applyFont="1" applyBorder="1" applyProtection="1">
      <alignment vertical="center"/>
      <protection hidden="1"/>
    </xf>
    <xf numFmtId="0" fontId="127" fillId="0" borderId="20" xfId="0" applyFont="1" applyBorder="1" applyAlignment="1" applyProtection="1">
      <alignment horizontal="center" vertical="center"/>
      <protection hidden="1"/>
    </xf>
    <xf numFmtId="0" fontId="140" fillId="0" borderId="19" xfId="0" applyFont="1" applyBorder="1" applyAlignment="1" applyProtection="1">
      <alignment vertical="center" wrapText="1"/>
      <protection hidden="1"/>
    </xf>
    <xf numFmtId="0" fontId="140" fillId="0" borderId="0" xfId="0" applyFont="1" applyBorder="1" applyAlignment="1" applyProtection="1">
      <alignment vertical="center" wrapText="1"/>
      <protection hidden="1"/>
    </xf>
    <xf numFmtId="0" fontId="140" fillId="0" borderId="20" xfId="0" applyFont="1" applyBorder="1" applyAlignment="1" applyProtection="1">
      <alignment vertical="center" wrapText="1"/>
      <protection hidden="1"/>
    </xf>
    <xf numFmtId="0" fontId="114" fillId="0" borderId="0" xfId="0" applyNumberFormat="1" applyFont="1" applyAlignment="1" applyProtection="1">
      <alignment horizontal="center" vertical="center"/>
      <protection hidden="1"/>
    </xf>
    <xf numFmtId="0" fontId="127" fillId="0" borderId="19" xfId="0" applyNumberFormat="1" applyFont="1" applyBorder="1" applyProtection="1">
      <alignment vertical="center"/>
      <protection hidden="1"/>
    </xf>
    <xf numFmtId="0" fontId="127" fillId="0" borderId="0" xfId="0" applyNumberFormat="1" applyFont="1" applyBorder="1" applyAlignment="1" applyProtection="1">
      <alignment horizontal="right" vertical="center"/>
      <protection hidden="1"/>
    </xf>
    <xf numFmtId="0" fontId="127" fillId="0" borderId="0" xfId="0" applyNumberFormat="1" applyFont="1" applyBorder="1" applyProtection="1">
      <alignment vertical="center"/>
      <protection hidden="1"/>
    </xf>
    <xf numFmtId="0" fontId="127" fillId="0" borderId="20" xfId="0" applyNumberFormat="1" applyFont="1" applyBorder="1" applyProtection="1">
      <alignment vertical="center"/>
      <protection hidden="1"/>
    </xf>
    <xf numFmtId="0" fontId="127" fillId="0" borderId="0" xfId="0" applyNumberFormat="1" applyFont="1" applyProtection="1">
      <alignment vertical="center"/>
      <protection locked="0"/>
    </xf>
    <xf numFmtId="0" fontId="127" fillId="0" borderId="0" xfId="0" applyNumberFormat="1" applyFont="1" applyProtection="1">
      <alignment vertical="center"/>
      <protection hidden="1"/>
    </xf>
    <xf numFmtId="0" fontId="143" fillId="0" borderId="0" xfId="0" applyNumberFormat="1" applyFont="1" applyBorder="1" applyProtection="1">
      <alignment vertical="center"/>
      <protection hidden="1"/>
    </xf>
    <xf numFmtId="0" fontId="143" fillId="0" borderId="19" xfId="0" applyNumberFormat="1" applyFont="1" applyBorder="1" applyProtection="1">
      <alignment vertical="center"/>
      <protection hidden="1"/>
    </xf>
    <xf numFmtId="0" fontId="143" fillId="0" borderId="0" xfId="0" applyNumberFormat="1" applyFont="1" applyProtection="1">
      <alignment vertical="center"/>
      <protection hidden="1"/>
    </xf>
    <xf numFmtId="0" fontId="126" fillId="0" borderId="0" xfId="0" applyNumberFormat="1" applyFont="1" applyBorder="1" applyProtection="1">
      <alignment vertical="center"/>
      <protection hidden="1"/>
    </xf>
    <xf numFmtId="0" fontId="126" fillId="0" borderId="0" xfId="0" applyNumberFormat="1" applyFont="1" applyBorder="1" applyAlignment="1" applyProtection="1">
      <alignment horizontal="right" vertical="center"/>
      <protection hidden="1"/>
    </xf>
    <xf numFmtId="0" fontId="143" fillId="0" borderId="20" xfId="0" applyNumberFormat="1" applyFont="1" applyBorder="1" applyProtection="1">
      <alignment vertical="center"/>
      <protection hidden="1"/>
    </xf>
    <xf numFmtId="0" fontId="143" fillId="0" borderId="0" xfId="0" applyNumberFormat="1" applyFont="1" applyProtection="1">
      <alignment vertical="center"/>
      <protection locked="0"/>
    </xf>
    <xf numFmtId="0" fontId="127" fillId="0" borderId="20" xfId="0" applyNumberFormat="1" applyFont="1" applyBorder="1" applyAlignment="1" applyProtection="1">
      <alignment vertical="center"/>
      <protection hidden="1"/>
    </xf>
    <xf numFmtId="49" fontId="127" fillId="0" borderId="19" xfId="0" applyNumberFormat="1" applyFont="1" applyBorder="1" applyProtection="1">
      <alignment vertical="center"/>
      <protection hidden="1"/>
    </xf>
    <xf numFmtId="49" fontId="127" fillId="0" borderId="0" xfId="0" applyNumberFormat="1" applyFont="1" applyBorder="1" applyProtection="1">
      <alignment vertical="center"/>
      <protection hidden="1"/>
    </xf>
    <xf numFmtId="0" fontId="127" fillId="0" borderId="21" xfId="0" applyFont="1" applyBorder="1" applyProtection="1">
      <alignment vertical="center"/>
      <protection hidden="1"/>
    </xf>
    <xf numFmtId="0" fontId="127" fillId="0" borderId="22" xfId="0" applyFont="1" applyBorder="1" applyProtection="1">
      <alignment vertical="center"/>
      <protection hidden="1"/>
    </xf>
    <xf numFmtId="0" fontId="127" fillId="0" borderId="23" xfId="0" applyFont="1" applyBorder="1" applyProtection="1">
      <alignment vertical="center"/>
      <protection hidden="1"/>
    </xf>
    <xf numFmtId="0" fontId="109" fillId="0" borderId="0" xfId="6" applyFont="1" applyBorder="1" applyAlignment="1" applyProtection="1">
      <alignment horizontal="centerContinuous" vertical="center"/>
      <protection hidden="1"/>
    </xf>
    <xf numFmtId="0" fontId="107" fillId="0" borderId="0" xfId="3" applyFont="1" applyProtection="1">
      <protection hidden="1"/>
    </xf>
    <xf numFmtId="0" fontId="107" fillId="0" borderId="2" xfId="6" applyFont="1" applyBorder="1" applyAlignment="1" applyProtection="1">
      <alignment vertical="center"/>
      <protection hidden="1"/>
    </xf>
    <xf numFmtId="0" fontId="107" fillId="0" borderId="0" xfId="6" applyFont="1" applyBorder="1" applyAlignment="1" applyProtection="1">
      <alignment horizontal="right" vertical="center"/>
      <protection hidden="1"/>
    </xf>
    <xf numFmtId="180" fontId="107" fillId="58" borderId="1" xfId="6" applyNumberFormat="1" applyFont="1" applyFill="1" applyBorder="1" applyAlignment="1" applyProtection="1">
      <alignment horizontal="center" vertical="center"/>
      <protection hidden="1"/>
    </xf>
    <xf numFmtId="0" fontId="107" fillId="58" borderId="1" xfId="6" applyFont="1" applyFill="1" applyBorder="1" applyAlignment="1" applyProtection="1">
      <alignment horizontal="center" vertical="center"/>
      <protection hidden="1"/>
    </xf>
    <xf numFmtId="0" fontId="107" fillId="58" borderId="1" xfId="6" applyFont="1" applyFill="1" applyBorder="1" applyAlignment="1" applyProtection="1">
      <alignment horizontal="distributed" vertical="center" indent="1"/>
      <protection hidden="1"/>
    </xf>
    <xf numFmtId="186" fontId="107" fillId="58" borderId="1" xfId="1" applyNumberFormat="1" applyFont="1" applyFill="1" applyBorder="1" applyAlignment="1" applyProtection="1">
      <alignment vertical="center"/>
      <protection hidden="1"/>
    </xf>
    <xf numFmtId="0" fontId="107" fillId="58" borderId="1" xfId="6" applyFont="1" applyFill="1" applyBorder="1" applyAlignment="1" applyProtection="1">
      <alignment horizontal="left" vertical="center" indent="1"/>
      <protection hidden="1"/>
    </xf>
    <xf numFmtId="181" fontId="107" fillId="58" borderId="1" xfId="6" applyNumberFormat="1" applyFont="1" applyFill="1" applyBorder="1" applyAlignment="1" applyProtection="1">
      <alignment horizontal="center" vertical="center"/>
      <protection hidden="1"/>
    </xf>
    <xf numFmtId="2" fontId="107" fillId="58" borderId="1" xfId="6" applyNumberFormat="1" applyFont="1" applyFill="1" applyBorder="1" applyAlignment="1" applyProtection="1">
      <alignment horizontal="center" vertical="center"/>
      <protection hidden="1"/>
    </xf>
    <xf numFmtId="0" fontId="107" fillId="58" borderId="1" xfId="6" applyNumberFormat="1" applyFont="1" applyFill="1" applyBorder="1" applyAlignment="1" applyProtection="1">
      <alignment horizontal="left" vertical="center" indent="1"/>
      <protection hidden="1"/>
    </xf>
    <xf numFmtId="10" fontId="107" fillId="0" borderId="0" xfId="3" applyNumberFormat="1" applyFont="1" applyProtection="1">
      <protection hidden="1"/>
    </xf>
    <xf numFmtId="10" fontId="107" fillId="0" borderId="0" xfId="9" applyNumberFormat="1" applyFont="1" applyAlignment="1" applyProtection="1">
      <protection hidden="1"/>
    </xf>
    <xf numFmtId="9" fontId="107" fillId="58" borderId="1" xfId="6" applyNumberFormat="1" applyFont="1" applyFill="1" applyBorder="1" applyAlignment="1" applyProtection="1">
      <alignment horizontal="center" vertical="center"/>
      <protection hidden="1"/>
    </xf>
    <xf numFmtId="186" fontId="107" fillId="0" borderId="0" xfId="3" applyNumberFormat="1" applyFont="1" applyProtection="1">
      <protection hidden="1"/>
    </xf>
    <xf numFmtId="0" fontId="107" fillId="58" borderId="4" xfId="6" applyFont="1" applyFill="1" applyBorder="1" applyAlignment="1" applyProtection="1">
      <alignment horizontal="left" vertical="center" indent="1"/>
      <protection hidden="1"/>
    </xf>
    <xf numFmtId="10" fontId="107" fillId="58" borderId="1" xfId="6" applyNumberFormat="1" applyFont="1" applyFill="1" applyBorder="1" applyAlignment="1" applyProtection="1">
      <alignment horizontal="center" vertical="center"/>
      <protection hidden="1"/>
    </xf>
    <xf numFmtId="0" fontId="107" fillId="58" borderId="4" xfId="6" applyNumberFormat="1" applyFont="1" applyFill="1" applyBorder="1" applyAlignment="1" applyProtection="1">
      <alignment horizontal="left" vertical="center" indent="1"/>
      <protection hidden="1"/>
    </xf>
    <xf numFmtId="38" fontId="107" fillId="58" borderId="5" xfId="6" applyNumberFormat="1" applyFont="1" applyFill="1" applyBorder="1" applyAlignment="1" applyProtection="1">
      <alignment horizontal="center" vertical="center"/>
      <protection hidden="1"/>
    </xf>
    <xf numFmtId="176" fontId="107" fillId="58" borderId="5" xfId="1" applyFont="1" applyFill="1" applyBorder="1" applyAlignment="1" applyProtection="1">
      <alignment horizontal="center" vertical="center"/>
      <protection hidden="1"/>
    </xf>
    <xf numFmtId="176" fontId="107" fillId="0" borderId="0" xfId="3" applyNumberFormat="1" applyFont="1" applyProtection="1">
      <protection hidden="1"/>
    </xf>
    <xf numFmtId="0" fontId="112" fillId="0" borderId="118" xfId="7" applyNumberFormat="1" applyFont="1" applyFill="1" applyBorder="1" applyAlignment="1" applyProtection="1">
      <alignment horizontal="center" vertical="center"/>
      <protection locked="0"/>
    </xf>
    <xf numFmtId="0" fontId="144" fillId="0" borderId="0" xfId="7" applyNumberFormat="1" applyFont="1" applyFill="1" applyAlignment="1" applyProtection="1">
      <alignment horizontal="center" vertical="center"/>
      <protection hidden="1"/>
    </xf>
    <xf numFmtId="176" fontId="115" fillId="59" borderId="0" xfId="7" applyFont="1" applyFill="1" applyAlignment="1" applyProtection="1">
      <alignment vertical="center"/>
      <protection hidden="1"/>
    </xf>
    <xf numFmtId="176" fontId="107" fillId="0" borderId="0" xfId="7" applyFont="1" applyFill="1" applyAlignment="1" applyProtection="1">
      <alignment vertical="center"/>
      <protection hidden="1"/>
    </xf>
    <xf numFmtId="0" fontId="145" fillId="0" borderId="0" xfId="7" applyNumberFormat="1" applyFont="1" applyFill="1" applyAlignment="1" applyProtection="1">
      <alignment horizontal="center" vertical="center"/>
      <protection hidden="1"/>
    </xf>
    <xf numFmtId="176" fontId="107" fillId="58" borderId="38" xfId="7" applyFont="1" applyFill="1" applyBorder="1" applyAlignment="1" applyProtection="1">
      <alignment vertical="center"/>
      <protection hidden="1"/>
    </xf>
    <xf numFmtId="0" fontId="107" fillId="58" borderId="38" xfId="7" applyNumberFormat="1" applyFont="1" applyFill="1" applyBorder="1" applyAlignment="1" applyProtection="1">
      <alignment horizontal="right" vertical="center"/>
      <protection hidden="1"/>
    </xf>
    <xf numFmtId="176" fontId="107" fillId="58" borderId="66" xfId="7" applyFont="1" applyFill="1" applyBorder="1" applyAlignment="1" applyProtection="1">
      <alignment horizontal="center" vertical="center"/>
      <protection hidden="1"/>
    </xf>
    <xf numFmtId="176" fontId="107" fillId="58" borderId="4" xfId="7" applyFont="1" applyFill="1" applyBorder="1" applyAlignment="1" applyProtection="1">
      <alignment horizontal="center" vertical="center"/>
      <protection hidden="1"/>
    </xf>
    <xf numFmtId="179" fontId="107" fillId="58" borderId="54" xfId="7" applyNumberFormat="1" applyFont="1" applyFill="1" applyBorder="1" applyAlignment="1" applyProtection="1">
      <alignment horizontal="center" vertical="center"/>
      <protection hidden="1"/>
    </xf>
    <xf numFmtId="176" fontId="107" fillId="58" borderId="31" xfId="7" applyFont="1" applyFill="1" applyBorder="1" applyAlignment="1" applyProtection="1">
      <alignment horizontal="center" vertical="center"/>
      <protection hidden="1"/>
    </xf>
    <xf numFmtId="176" fontId="107" fillId="58" borderId="54" xfId="7" applyFont="1" applyFill="1" applyBorder="1" applyAlignment="1" applyProtection="1">
      <alignment horizontal="center" vertical="center"/>
      <protection hidden="1"/>
    </xf>
    <xf numFmtId="176" fontId="106" fillId="58" borderId="32" xfId="7" applyFont="1" applyFill="1" applyBorder="1" applyAlignment="1" applyProtection="1">
      <alignment vertical="center"/>
      <protection hidden="1"/>
    </xf>
    <xf numFmtId="176" fontId="107" fillId="58" borderId="26" xfId="7" applyNumberFormat="1" applyFont="1" applyFill="1" applyBorder="1" applyAlignment="1" applyProtection="1">
      <alignment horizontal="center" vertical="center" shrinkToFit="1"/>
      <protection hidden="1"/>
    </xf>
    <xf numFmtId="176" fontId="111" fillId="58" borderId="27" xfId="7" applyFont="1" applyFill="1" applyBorder="1" applyAlignment="1" applyProtection="1">
      <alignment horizontal="center" vertical="center" shrinkToFit="1"/>
      <protection hidden="1"/>
    </xf>
    <xf numFmtId="179" fontId="107" fillId="58" borderId="26" xfId="7" applyNumberFormat="1" applyFont="1" applyFill="1" applyBorder="1" applyAlignment="1" applyProtection="1">
      <alignment horizontal="center" vertical="center" shrinkToFit="1"/>
      <protection hidden="1"/>
    </xf>
    <xf numFmtId="176" fontId="107" fillId="58" borderId="26" xfId="7" applyFont="1" applyFill="1" applyBorder="1" applyAlignment="1" applyProtection="1">
      <alignment horizontal="center" vertical="center" shrinkToFit="1"/>
      <protection hidden="1"/>
    </xf>
    <xf numFmtId="176" fontId="107" fillId="58" borderId="27" xfId="7" applyFont="1" applyFill="1" applyBorder="1" applyAlignment="1" applyProtection="1">
      <alignment horizontal="center" vertical="center" shrinkToFit="1"/>
      <protection hidden="1"/>
    </xf>
    <xf numFmtId="184" fontId="107" fillId="58" borderId="44" xfId="9" applyNumberFormat="1" applyFont="1" applyFill="1" applyBorder="1" applyAlignment="1" applyProtection="1">
      <alignment horizontal="center" vertical="center" shrinkToFit="1"/>
      <protection hidden="1"/>
    </xf>
    <xf numFmtId="208" fontId="107" fillId="58" borderId="73" xfId="7" applyNumberFormat="1" applyFont="1" applyFill="1" applyBorder="1" applyAlignment="1" applyProtection="1">
      <alignment horizontal="right" vertical="center" shrinkToFit="1"/>
      <protection hidden="1"/>
    </xf>
    <xf numFmtId="176" fontId="107" fillId="58" borderId="75" xfId="7" applyFont="1" applyFill="1" applyBorder="1" applyAlignment="1" applyProtection="1">
      <alignment vertical="center"/>
      <protection hidden="1"/>
    </xf>
    <xf numFmtId="176" fontId="107" fillId="58" borderId="28" xfId="7" applyNumberFormat="1" applyFont="1" applyFill="1" applyBorder="1" applyAlignment="1" applyProtection="1">
      <alignment horizontal="center" vertical="center" shrinkToFit="1"/>
      <protection hidden="1"/>
    </xf>
    <xf numFmtId="176" fontId="111" fillId="58" borderId="29" xfId="7" applyFont="1" applyFill="1" applyBorder="1" applyAlignment="1" applyProtection="1">
      <alignment horizontal="center" vertical="center" shrinkToFit="1"/>
      <protection hidden="1"/>
    </xf>
    <xf numFmtId="179" fontId="107" fillId="58" borderId="28" xfId="7" applyNumberFormat="1" applyFont="1" applyFill="1" applyBorder="1" applyAlignment="1" applyProtection="1">
      <alignment horizontal="center" vertical="center" shrinkToFit="1"/>
      <protection hidden="1"/>
    </xf>
    <xf numFmtId="176" fontId="107" fillId="58" borderId="28" xfId="7" applyFont="1" applyFill="1" applyBorder="1" applyAlignment="1" applyProtection="1">
      <alignment horizontal="center" vertical="center" shrinkToFit="1"/>
      <protection hidden="1"/>
    </xf>
    <xf numFmtId="176" fontId="107" fillId="58" borderId="29" xfId="7" applyFont="1" applyFill="1" applyBorder="1" applyAlignment="1" applyProtection="1">
      <alignment horizontal="center" vertical="center" shrinkToFit="1"/>
      <protection hidden="1"/>
    </xf>
    <xf numFmtId="9" fontId="107" fillId="58" borderId="75" xfId="9" applyNumberFormat="1" applyFont="1" applyFill="1" applyBorder="1" applyAlignment="1" applyProtection="1">
      <alignment horizontal="center" vertical="center" shrinkToFit="1"/>
      <protection hidden="1"/>
    </xf>
    <xf numFmtId="208" fontId="107" fillId="58" borderId="76" xfId="7" applyNumberFormat="1" applyFont="1" applyFill="1" applyBorder="1" applyAlignment="1" applyProtection="1">
      <alignment horizontal="right" vertical="center" shrinkToFit="1"/>
      <protection hidden="1"/>
    </xf>
    <xf numFmtId="184" fontId="107" fillId="58" borderId="75" xfId="9" applyNumberFormat="1" applyFont="1" applyFill="1" applyBorder="1" applyAlignment="1" applyProtection="1">
      <alignment horizontal="center" vertical="center" shrinkToFit="1"/>
      <protection hidden="1"/>
    </xf>
    <xf numFmtId="176" fontId="108" fillId="58" borderId="75" xfId="7" applyFont="1" applyFill="1" applyBorder="1" applyAlignment="1" applyProtection="1">
      <alignment vertical="center"/>
      <protection hidden="1"/>
    </xf>
    <xf numFmtId="191" fontId="107" fillId="58" borderId="28" xfId="7" applyNumberFormat="1" applyFont="1" applyFill="1" applyBorder="1" applyAlignment="1" applyProtection="1">
      <alignment horizontal="center" vertical="center" shrinkToFit="1"/>
      <protection hidden="1"/>
    </xf>
    <xf numFmtId="176" fontId="107" fillId="58" borderId="87" xfId="7" applyFont="1" applyFill="1" applyBorder="1" applyAlignment="1" applyProtection="1">
      <alignment vertical="center"/>
      <protection hidden="1"/>
    </xf>
    <xf numFmtId="191" fontId="107" fillId="58" borderId="30" xfId="7" applyNumberFormat="1" applyFont="1" applyFill="1" applyBorder="1" applyAlignment="1" applyProtection="1">
      <alignment horizontal="center" vertical="center" shrinkToFit="1"/>
      <protection hidden="1"/>
    </xf>
    <xf numFmtId="176" fontId="111" fillId="58" borderId="31" xfId="7" applyFont="1" applyFill="1" applyBorder="1" applyAlignment="1" applyProtection="1">
      <alignment horizontal="center" vertical="center" shrinkToFit="1"/>
      <protection hidden="1"/>
    </xf>
    <xf numFmtId="195" fontId="107" fillId="58" borderId="30" xfId="7" applyNumberFormat="1" applyFont="1" applyFill="1" applyBorder="1" applyAlignment="1" applyProtection="1">
      <alignment horizontal="center" vertical="center" shrinkToFit="1"/>
      <protection hidden="1"/>
    </xf>
    <xf numFmtId="179" fontId="107" fillId="58" borderId="30" xfId="7" applyNumberFormat="1" applyFont="1" applyFill="1" applyBorder="1" applyAlignment="1" applyProtection="1">
      <alignment horizontal="center" vertical="center" shrinkToFit="1"/>
      <protection hidden="1"/>
    </xf>
    <xf numFmtId="176" fontId="107" fillId="58" borderId="30" xfId="7" applyFont="1" applyFill="1" applyBorder="1" applyAlignment="1" applyProtection="1">
      <alignment horizontal="center" vertical="center" shrinkToFit="1"/>
      <protection hidden="1"/>
    </xf>
    <xf numFmtId="176" fontId="107" fillId="58" borderId="31" xfId="7" applyFont="1" applyFill="1" applyBorder="1" applyAlignment="1" applyProtection="1">
      <alignment horizontal="center" vertical="center" shrinkToFit="1"/>
      <protection hidden="1"/>
    </xf>
    <xf numFmtId="184" fontId="107" fillId="58" borderId="87" xfId="9" applyNumberFormat="1" applyFont="1" applyFill="1" applyBorder="1" applyAlignment="1" applyProtection="1">
      <alignment horizontal="center" vertical="center" shrinkToFit="1"/>
      <protection hidden="1"/>
    </xf>
    <xf numFmtId="208" fontId="107" fillId="58" borderId="88" xfId="7" applyNumberFormat="1" applyFont="1" applyFill="1" applyBorder="1" applyAlignment="1" applyProtection="1">
      <alignment horizontal="right" vertical="center" shrinkToFit="1"/>
      <protection hidden="1"/>
    </xf>
    <xf numFmtId="179" fontId="107" fillId="58" borderId="82" xfId="7" applyNumberFormat="1" applyFont="1" applyFill="1" applyBorder="1" applyAlignment="1" applyProtection="1">
      <alignment horizontal="center" vertical="center" shrinkToFit="1"/>
      <protection hidden="1"/>
    </xf>
    <xf numFmtId="176" fontId="111" fillId="58" borderId="83" xfId="7" applyFont="1" applyFill="1" applyBorder="1" applyAlignment="1" applyProtection="1">
      <alignment horizontal="center" vertical="center" shrinkToFit="1"/>
      <protection hidden="1"/>
    </xf>
    <xf numFmtId="176" fontId="107" fillId="58" borderId="82" xfId="7" applyFont="1" applyFill="1" applyBorder="1" applyAlignment="1" applyProtection="1">
      <alignment horizontal="center" vertical="center" shrinkToFit="1"/>
      <protection hidden="1"/>
    </xf>
    <xf numFmtId="176" fontId="107" fillId="58" borderId="83" xfId="7" applyFont="1" applyFill="1" applyBorder="1" applyAlignment="1" applyProtection="1">
      <alignment horizontal="center" vertical="center" shrinkToFit="1"/>
      <protection hidden="1"/>
    </xf>
    <xf numFmtId="184" fontId="107" fillId="58" borderId="84" xfId="9" applyNumberFormat="1" applyFont="1" applyFill="1" applyBorder="1" applyAlignment="1" applyProtection="1">
      <alignment horizontal="center" vertical="center" shrinkToFit="1"/>
      <protection hidden="1"/>
    </xf>
    <xf numFmtId="208" fontId="107" fillId="58" borderId="85" xfId="7" applyNumberFormat="1" applyFont="1" applyFill="1" applyBorder="1" applyAlignment="1" applyProtection="1">
      <alignment horizontal="right" vertical="center" shrinkToFit="1"/>
      <protection hidden="1"/>
    </xf>
    <xf numFmtId="176" fontId="107" fillId="58" borderId="0" xfId="7" applyFont="1" applyFill="1" applyAlignment="1" applyProtection="1">
      <alignment horizontal="center" vertical="center" shrinkToFit="1"/>
      <protection hidden="1"/>
    </xf>
    <xf numFmtId="176" fontId="107" fillId="58" borderId="0" xfId="7" applyFont="1" applyFill="1" applyAlignment="1" applyProtection="1">
      <alignment horizontal="distributed" vertical="center" shrinkToFit="1"/>
      <protection hidden="1"/>
    </xf>
    <xf numFmtId="41" fontId="107" fillId="58" borderId="0" xfId="7" applyNumberFormat="1" applyFont="1" applyFill="1" applyAlignment="1" applyProtection="1">
      <alignment horizontal="center" vertical="center" shrinkToFit="1"/>
      <protection hidden="1"/>
    </xf>
    <xf numFmtId="179" fontId="107" fillId="58" borderId="0" xfId="7" applyNumberFormat="1" applyFont="1" applyFill="1" applyAlignment="1" applyProtection="1">
      <alignment horizontal="center" vertical="center" shrinkToFit="1"/>
      <protection hidden="1"/>
    </xf>
    <xf numFmtId="179" fontId="107" fillId="58" borderId="0" xfId="7" applyNumberFormat="1" applyFont="1" applyFill="1" applyAlignment="1" applyProtection="1">
      <alignment horizontal="center" vertical="center"/>
      <protection hidden="1"/>
    </xf>
    <xf numFmtId="176" fontId="107" fillId="58" borderId="0" xfId="7" applyFont="1" applyFill="1" applyAlignment="1" applyProtection="1">
      <alignment horizontal="center" vertical="center"/>
      <protection hidden="1"/>
    </xf>
    <xf numFmtId="9" fontId="107" fillId="58" borderId="0" xfId="9" applyFont="1" applyFill="1" applyAlignment="1" applyProtection="1">
      <alignment horizontal="center" vertical="center"/>
      <protection hidden="1"/>
    </xf>
    <xf numFmtId="179" fontId="107" fillId="58" borderId="0" xfId="7" applyNumberFormat="1" applyFont="1" applyFill="1" applyAlignment="1" applyProtection="1">
      <alignment vertical="center" shrinkToFit="1"/>
      <protection hidden="1"/>
    </xf>
    <xf numFmtId="0" fontId="107" fillId="0" borderId="0" xfId="7" applyNumberFormat="1" applyFont="1" applyFill="1" applyAlignment="1" applyProtection="1">
      <alignment horizontal="left" vertical="center"/>
      <protection hidden="1"/>
    </xf>
    <xf numFmtId="179" fontId="107" fillId="58" borderId="1" xfId="7" applyNumberFormat="1" applyFont="1" applyFill="1" applyBorder="1" applyAlignment="1" applyProtection="1">
      <alignment horizontal="center" vertical="center" shrinkToFit="1"/>
      <protection hidden="1"/>
    </xf>
    <xf numFmtId="176" fontId="107" fillId="58" borderId="1" xfId="7" applyFont="1" applyFill="1" applyBorder="1" applyAlignment="1" applyProtection="1">
      <alignment horizontal="center" vertical="center" shrinkToFit="1"/>
      <protection hidden="1"/>
    </xf>
    <xf numFmtId="176" fontId="107" fillId="58" borderId="1" xfId="7" applyFont="1" applyFill="1" applyBorder="1" applyAlignment="1" applyProtection="1">
      <alignment vertical="center" shrinkToFit="1"/>
      <protection hidden="1"/>
    </xf>
    <xf numFmtId="0" fontId="107" fillId="58" borderId="1" xfId="7" applyNumberFormat="1" applyFont="1" applyFill="1" applyBorder="1" applyAlignment="1" applyProtection="1">
      <alignment horizontal="center" vertical="center" shrinkToFit="1"/>
      <protection hidden="1"/>
    </xf>
    <xf numFmtId="176" fontId="115" fillId="0" borderId="0" xfId="7" applyFont="1" applyFill="1" applyAlignment="1" applyProtection="1">
      <alignment vertical="center"/>
      <protection hidden="1"/>
    </xf>
    <xf numFmtId="179" fontId="107" fillId="0" borderId="0" xfId="7" applyNumberFormat="1" applyFont="1" applyFill="1" applyAlignment="1" applyProtection="1">
      <alignment vertical="center"/>
      <protection hidden="1"/>
    </xf>
    <xf numFmtId="9" fontId="107" fillId="0" borderId="0" xfId="9" applyFont="1" applyFill="1" applyAlignment="1" applyProtection="1">
      <alignment vertical="center"/>
      <protection hidden="1"/>
    </xf>
    <xf numFmtId="9" fontId="107" fillId="58" borderId="44" xfId="9" applyNumberFormat="1" applyFont="1" applyFill="1" applyBorder="1" applyAlignment="1" applyProtection="1">
      <alignment horizontal="center" vertical="center" shrinkToFit="1"/>
      <protection hidden="1"/>
    </xf>
    <xf numFmtId="41" fontId="107" fillId="58" borderId="28" xfId="7" applyNumberFormat="1" applyFont="1" applyFill="1" applyBorder="1" applyAlignment="1" applyProtection="1">
      <alignment horizontal="center" vertical="center" shrinkToFit="1"/>
      <protection hidden="1"/>
    </xf>
    <xf numFmtId="0" fontId="107" fillId="58" borderId="44" xfId="9" applyNumberFormat="1" applyFont="1" applyFill="1" applyBorder="1" applyAlignment="1" applyProtection="1">
      <alignment horizontal="center" vertical="center" shrinkToFit="1"/>
      <protection hidden="1"/>
    </xf>
    <xf numFmtId="176" fontId="107" fillId="58" borderId="79" xfId="7" applyFont="1" applyFill="1" applyBorder="1" applyAlignment="1" applyProtection="1">
      <alignment vertical="center"/>
      <protection hidden="1"/>
    </xf>
    <xf numFmtId="191" fontId="107" fillId="58" borderId="77" xfId="7" applyNumberFormat="1" applyFont="1" applyFill="1" applyBorder="1" applyAlignment="1" applyProtection="1">
      <alignment horizontal="center" vertical="center" shrinkToFit="1"/>
      <protection hidden="1"/>
    </xf>
    <xf numFmtId="176" fontId="111" fillId="58" borderId="78" xfId="7" applyFont="1" applyFill="1" applyBorder="1" applyAlignment="1" applyProtection="1">
      <alignment horizontal="center" vertical="center" shrinkToFit="1"/>
      <protection hidden="1"/>
    </xf>
    <xf numFmtId="195" fontId="107" fillId="58" borderId="77" xfId="7" applyNumberFormat="1" applyFont="1" applyFill="1" applyBorder="1" applyAlignment="1" applyProtection="1">
      <alignment horizontal="center" vertical="center" shrinkToFit="1"/>
      <protection hidden="1"/>
    </xf>
    <xf numFmtId="179" fontId="107" fillId="58" borderId="77" xfId="7" applyNumberFormat="1" applyFont="1" applyFill="1" applyBorder="1" applyAlignment="1" applyProtection="1">
      <alignment horizontal="center" vertical="center" shrinkToFit="1"/>
      <protection hidden="1"/>
    </xf>
    <xf numFmtId="176" fontId="107" fillId="58" borderId="77" xfId="7" applyFont="1" applyFill="1" applyBorder="1" applyAlignment="1" applyProtection="1">
      <alignment horizontal="center" vertical="center" shrinkToFit="1"/>
      <protection hidden="1"/>
    </xf>
    <xf numFmtId="176" fontId="107" fillId="58" borderId="78" xfId="7" applyFont="1" applyFill="1" applyBorder="1" applyAlignment="1" applyProtection="1">
      <alignment horizontal="center" vertical="center" shrinkToFit="1"/>
      <protection hidden="1"/>
    </xf>
    <xf numFmtId="184" fontId="107" fillId="58" borderId="79" xfId="9" applyNumberFormat="1" applyFont="1" applyFill="1" applyBorder="1" applyAlignment="1" applyProtection="1">
      <alignment horizontal="center" vertical="center" shrinkToFit="1"/>
      <protection hidden="1"/>
    </xf>
    <xf numFmtId="208" fontId="107" fillId="58" borderId="80" xfId="7" applyNumberFormat="1" applyFont="1" applyFill="1" applyBorder="1" applyAlignment="1" applyProtection="1">
      <alignment horizontal="right" vertical="center" shrinkToFit="1"/>
      <protection hidden="1"/>
    </xf>
    <xf numFmtId="176" fontId="111" fillId="58" borderId="0" xfId="7" applyFont="1" applyFill="1" applyAlignment="1" applyProtection="1">
      <alignment horizontal="distributed" vertical="center" shrinkToFit="1"/>
      <protection hidden="1"/>
    </xf>
    <xf numFmtId="0" fontId="112" fillId="0" borderId="118" xfId="0" applyFont="1" applyBorder="1" applyAlignment="1" applyProtection="1">
      <alignment horizontal="center" vertical="center"/>
      <protection locked="0"/>
    </xf>
    <xf numFmtId="0" fontId="104" fillId="0" borderId="0" xfId="0" applyFont="1" applyAlignment="1" applyProtection="1">
      <alignment horizontal="centerContinuous" vertical="center"/>
      <protection hidden="1"/>
    </xf>
    <xf numFmtId="0" fontId="16" fillId="0" borderId="0" xfId="0" applyFont="1" applyAlignment="1" applyProtection="1">
      <alignment horizontal="centerContinuous" vertical="center"/>
      <protection hidden="1"/>
    </xf>
    <xf numFmtId="0" fontId="114" fillId="0" borderId="0" xfId="0" applyFont="1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205" fontId="7" fillId="17" borderId="1" xfId="304" applyNumberFormat="1" applyFont="1" applyBorder="1" applyAlignment="1" applyProtection="1">
      <alignment horizontal="center" vertical="center"/>
      <protection hidden="1"/>
    </xf>
    <xf numFmtId="0" fontId="7" fillId="0" borderId="0" xfId="0" applyFont="1" applyBorder="1" applyProtection="1">
      <alignment vertical="center"/>
      <protection hidden="1"/>
    </xf>
    <xf numFmtId="205" fontId="124" fillId="58" borderId="0" xfId="0" applyNumberFormat="1" applyFont="1" applyFill="1" applyBorder="1" applyAlignment="1" applyProtection="1">
      <alignment horizontal="center" vertical="center"/>
      <protection hidden="1"/>
    </xf>
    <xf numFmtId="205" fontId="124" fillId="58" borderId="0" xfId="0" applyNumberFormat="1" applyFont="1" applyFill="1" applyBorder="1" applyAlignment="1" applyProtection="1">
      <alignment horizontal="center" vertical="center" shrinkToFit="1"/>
      <protection hidden="1"/>
    </xf>
    <xf numFmtId="205" fontId="7" fillId="0" borderId="0" xfId="0" applyNumberFormat="1" applyFont="1" applyBorder="1" applyProtection="1">
      <alignment vertical="center"/>
      <protection hidden="1"/>
    </xf>
    <xf numFmtId="205" fontId="7" fillId="17" borderId="1" xfId="304" applyNumberFormat="1" applyFont="1" applyBorder="1" applyAlignment="1" applyProtection="1">
      <alignment horizontal="center" vertical="center" shrinkToFit="1"/>
      <protection hidden="1"/>
    </xf>
    <xf numFmtId="49" fontId="7" fillId="17" borderId="1" xfId="304" applyNumberFormat="1" applyFont="1" applyBorder="1" applyAlignment="1" applyProtection="1">
      <alignment horizontal="center" vertical="center"/>
      <protection hidden="1"/>
    </xf>
    <xf numFmtId="0" fontId="104" fillId="0" borderId="2" xfId="0" applyFont="1" applyFill="1" applyBorder="1" applyAlignment="1" applyProtection="1">
      <alignment horizontal="centerContinuous" vertical="center"/>
      <protection hidden="1"/>
    </xf>
    <xf numFmtId="0" fontId="110" fillId="0" borderId="0" xfId="0" applyFont="1" applyFill="1" applyProtection="1">
      <alignment vertical="center"/>
      <protection hidden="1"/>
    </xf>
    <xf numFmtId="0" fontId="106" fillId="58" borderId="1" xfId="8" applyFont="1" applyFill="1" applyBorder="1" applyAlignment="1" applyProtection="1">
      <alignment horizontal="center" vertical="center" wrapText="1"/>
      <protection hidden="1"/>
    </xf>
    <xf numFmtId="0" fontId="110" fillId="0" borderId="0" xfId="0" applyFont="1" applyProtection="1">
      <alignment vertical="center"/>
      <protection hidden="1"/>
    </xf>
    <xf numFmtId="0" fontId="106" fillId="58" borderId="1" xfId="8" applyFont="1" applyFill="1" applyBorder="1" applyAlignment="1" applyProtection="1">
      <alignment horizontal="center" vertical="center"/>
      <protection hidden="1"/>
    </xf>
    <xf numFmtId="0" fontId="110" fillId="58" borderId="1" xfId="0" applyFont="1" applyFill="1" applyBorder="1" applyAlignment="1" applyProtection="1">
      <alignment horizontal="center" vertical="center" shrinkToFit="1"/>
      <protection hidden="1"/>
    </xf>
    <xf numFmtId="0" fontId="110" fillId="58" borderId="1" xfId="0" applyFont="1" applyFill="1" applyBorder="1" applyAlignment="1" applyProtection="1">
      <alignment horizontal="center" vertical="center"/>
      <protection hidden="1"/>
    </xf>
    <xf numFmtId="207" fontId="110" fillId="58" borderId="1" xfId="0" applyNumberFormat="1" applyFont="1" applyFill="1" applyBorder="1" applyAlignment="1" applyProtection="1">
      <alignment horizontal="center" vertical="center"/>
      <protection hidden="1"/>
    </xf>
    <xf numFmtId="185" fontId="110" fillId="58" borderId="1" xfId="1" applyNumberFormat="1" applyFont="1" applyFill="1" applyBorder="1" applyProtection="1">
      <alignment vertical="center"/>
      <protection hidden="1"/>
    </xf>
    <xf numFmtId="207" fontId="110" fillId="58" borderId="1" xfId="1" applyNumberFormat="1" applyFont="1" applyFill="1" applyBorder="1" applyProtection="1">
      <alignment vertical="center"/>
      <protection hidden="1"/>
    </xf>
    <xf numFmtId="0" fontId="107" fillId="58" borderId="1" xfId="8" applyFont="1" applyFill="1" applyBorder="1" applyAlignment="1" applyProtection="1">
      <alignment horizontal="center" vertical="center"/>
      <protection hidden="1"/>
    </xf>
    <xf numFmtId="49" fontId="110" fillId="58" borderId="1" xfId="0" applyNumberFormat="1" applyFont="1" applyFill="1" applyBorder="1" applyAlignment="1" applyProtection="1">
      <alignment horizontal="center" vertical="center"/>
      <protection hidden="1"/>
    </xf>
    <xf numFmtId="0" fontId="107" fillId="58" borderId="1" xfId="8" applyNumberFormat="1" applyFont="1" applyFill="1" applyBorder="1" applyAlignment="1" applyProtection="1">
      <alignment horizontal="center" vertical="center"/>
      <protection hidden="1"/>
    </xf>
    <xf numFmtId="0" fontId="112" fillId="0" borderId="130" xfId="7" applyNumberFormat="1" applyFont="1" applyFill="1" applyBorder="1" applyAlignment="1" applyProtection="1">
      <alignment horizontal="center" vertical="center"/>
      <protection locked="0"/>
    </xf>
    <xf numFmtId="0" fontId="144" fillId="0" borderId="0" xfId="3" applyFont="1" applyAlignment="1" applyProtection="1">
      <alignment horizontal="center"/>
      <protection hidden="1"/>
    </xf>
    <xf numFmtId="0" fontId="146" fillId="0" borderId="0" xfId="3" applyFont="1" applyAlignment="1" applyProtection="1">
      <alignment horizontal="center" vertical="center"/>
      <protection hidden="1"/>
    </xf>
    <xf numFmtId="0" fontId="147" fillId="0" borderId="0" xfId="3" applyFont="1" applyAlignment="1" applyProtection="1">
      <alignment horizontal="left" vertical="center"/>
      <protection hidden="1"/>
    </xf>
    <xf numFmtId="0" fontId="124" fillId="0" borderId="0" xfId="3" applyFont="1" applyAlignment="1" applyProtection="1">
      <alignment horizontal="center" vertical="center"/>
      <protection hidden="1"/>
    </xf>
    <xf numFmtId="0" fontId="111" fillId="0" borderId="0" xfId="3" applyFont="1" applyAlignment="1" applyProtection="1">
      <alignment horizontal="center" vertical="center"/>
      <protection hidden="1"/>
    </xf>
    <xf numFmtId="49" fontId="111" fillId="0" borderId="0" xfId="3" applyNumberFormat="1" applyFont="1" applyAlignment="1" applyProtection="1">
      <alignment horizontal="center" vertical="center"/>
      <protection hidden="1"/>
    </xf>
    <xf numFmtId="0" fontId="146" fillId="0" borderId="0" xfId="3" applyFont="1" applyBorder="1" applyAlignment="1" applyProtection="1">
      <alignment horizontal="center" vertical="center"/>
      <protection hidden="1"/>
    </xf>
    <xf numFmtId="0" fontId="111" fillId="0" borderId="0" xfId="3" applyFont="1" applyBorder="1" applyAlignment="1" applyProtection="1">
      <alignment horizontal="center" vertical="center"/>
      <protection hidden="1"/>
    </xf>
    <xf numFmtId="0" fontId="124" fillId="0" borderId="0" xfId="3" applyFont="1" applyBorder="1" applyAlignment="1" applyProtection="1">
      <alignment horizontal="center" vertical="center"/>
      <protection hidden="1"/>
    </xf>
    <xf numFmtId="0" fontId="124" fillId="0" borderId="0" xfId="3" applyFont="1" applyBorder="1" applyProtection="1">
      <protection hidden="1"/>
    </xf>
    <xf numFmtId="0" fontId="124" fillId="0" borderId="0" xfId="3" applyFont="1" applyProtection="1">
      <protection hidden="1"/>
    </xf>
    <xf numFmtId="0" fontId="145" fillId="0" borderId="0" xfId="3" applyFont="1" applyProtection="1">
      <protection hidden="1"/>
    </xf>
    <xf numFmtId="0" fontId="106" fillId="0" borderId="12" xfId="3" applyFont="1" applyBorder="1" applyAlignment="1" applyProtection="1">
      <alignment horizontal="center" vertical="center"/>
      <protection hidden="1"/>
    </xf>
    <xf numFmtId="0" fontId="148" fillId="0" borderId="13" xfId="16" applyNumberFormat="1" applyFont="1" applyBorder="1" applyAlignment="1" applyProtection="1">
      <alignment horizontal="center" vertical="center"/>
      <protection locked="0"/>
    </xf>
    <xf numFmtId="0" fontId="106" fillId="0" borderId="13" xfId="1" applyNumberFormat="1" applyFont="1" applyBorder="1" applyAlignment="1" applyProtection="1">
      <alignment horizontal="center" vertical="center"/>
      <protection locked="0"/>
    </xf>
    <xf numFmtId="0" fontId="107" fillId="0" borderId="13" xfId="3" applyFont="1" applyBorder="1" applyAlignment="1" applyProtection="1">
      <alignment horizontal="center" vertical="center"/>
      <protection locked="0"/>
    </xf>
    <xf numFmtId="49" fontId="107" fillId="0" borderId="13" xfId="3" applyNumberFormat="1" applyFont="1" applyBorder="1" applyAlignment="1" applyProtection="1">
      <alignment horizontal="center" vertical="center"/>
      <protection locked="0"/>
    </xf>
    <xf numFmtId="0" fontId="107" fillId="0" borderId="37" xfId="3" applyFont="1" applyBorder="1" applyAlignment="1" applyProtection="1">
      <alignment horizontal="center" vertical="center"/>
      <protection locked="0"/>
    </xf>
    <xf numFmtId="0" fontId="107" fillId="0" borderId="15" xfId="3" applyFont="1" applyBorder="1" applyAlignment="1" applyProtection="1">
      <alignment horizontal="center" vertical="center"/>
      <protection locked="0"/>
    </xf>
    <xf numFmtId="0" fontId="106" fillId="2" borderId="12" xfId="3" applyFont="1" applyFill="1" applyBorder="1" applyAlignment="1" applyProtection="1">
      <alignment horizontal="center" vertical="center"/>
      <protection hidden="1"/>
    </xf>
    <xf numFmtId="0" fontId="106" fillId="2" borderId="13" xfId="3" applyFont="1" applyFill="1" applyBorder="1" applyAlignment="1" applyProtection="1">
      <alignment horizontal="center" vertical="center"/>
      <protection hidden="1"/>
    </xf>
    <xf numFmtId="0" fontId="106" fillId="2" borderId="15" xfId="3" applyFont="1" applyFill="1" applyBorder="1" applyAlignment="1" applyProtection="1">
      <alignment horizontal="center" vertical="center"/>
      <protection hidden="1"/>
    </xf>
    <xf numFmtId="0" fontId="107" fillId="0" borderId="0" xfId="3" applyFont="1" applyBorder="1" applyProtection="1">
      <protection hidden="1"/>
    </xf>
    <xf numFmtId="0" fontId="106" fillId="58" borderId="12" xfId="3" applyFont="1" applyFill="1" applyBorder="1" applyAlignment="1" applyProtection="1">
      <alignment horizontal="center" vertical="center"/>
      <protection hidden="1"/>
    </xf>
    <xf numFmtId="0" fontId="106" fillId="58" borderId="13" xfId="3" applyFont="1" applyFill="1" applyBorder="1" applyAlignment="1" applyProtection="1">
      <alignment horizontal="center" vertical="center"/>
      <protection hidden="1"/>
    </xf>
    <xf numFmtId="0" fontId="106" fillId="58" borderId="13" xfId="3" applyFont="1" applyFill="1" applyBorder="1" applyAlignment="1" applyProtection="1">
      <alignment horizontal="center" vertical="center" wrapText="1"/>
      <protection hidden="1"/>
    </xf>
    <xf numFmtId="0" fontId="106" fillId="58" borderId="15" xfId="3" applyFont="1" applyFill="1" applyBorder="1" applyAlignment="1" applyProtection="1">
      <alignment horizontal="center" vertical="center"/>
      <protection hidden="1"/>
    </xf>
    <xf numFmtId="0" fontId="106" fillId="0" borderId="16" xfId="3" applyFont="1" applyBorder="1" applyAlignment="1" applyProtection="1">
      <alignment horizontal="center" vertical="center"/>
      <protection hidden="1"/>
    </xf>
    <xf numFmtId="0" fontId="149" fillId="2" borderId="1" xfId="3" applyFont="1" applyFill="1" applyBorder="1" applyAlignment="1" applyProtection="1">
      <alignment horizontal="center" vertical="center"/>
      <protection locked="0"/>
    </xf>
    <xf numFmtId="0" fontId="106" fillId="2" borderId="1" xfId="3" applyFont="1" applyFill="1" applyBorder="1" applyAlignment="1" applyProtection="1">
      <alignment horizontal="center" vertical="center"/>
      <protection locked="0"/>
    </xf>
    <xf numFmtId="0" fontId="107" fillId="0" borderId="1" xfId="3" applyFont="1" applyBorder="1" applyAlignment="1" applyProtection="1">
      <alignment horizontal="center" vertical="center"/>
      <protection locked="0"/>
    </xf>
    <xf numFmtId="49" fontId="107" fillId="0" borderId="1" xfId="3" applyNumberFormat="1" applyFont="1" applyBorder="1" applyAlignment="1" applyProtection="1">
      <alignment horizontal="center" vertical="center"/>
      <protection locked="0"/>
    </xf>
    <xf numFmtId="0" fontId="107" fillId="0" borderId="4" xfId="3" applyFont="1" applyBorder="1" applyAlignment="1" applyProtection="1">
      <alignment horizontal="center" vertical="center"/>
      <protection locked="0"/>
    </xf>
    <xf numFmtId="0" fontId="107" fillId="0" borderId="6" xfId="3" applyFont="1" applyBorder="1" applyAlignment="1" applyProtection="1">
      <alignment horizontal="center" vertical="center"/>
      <protection locked="0"/>
    </xf>
    <xf numFmtId="0" fontId="107" fillId="2" borderId="16" xfId="3" applyFont="1" applyFill="1" applyBorder="1" applyAlignment="1" applyProtection="1">
      <alignment horizontal="center" vertical="center"/>
      <protection hidden="1"/>
    </xf>
    <xf numFmtId="0" fontId="107" fillId="2" borderId="1" xfId="3" applyFont="1" applyFill="1" applyBorder="1" applyAlignment="1" applyProtection="1">
      <alignment horizontal="center" vertical="center"/>
      <protection hidden="1"/>
    </xf>
    <xf numFmtId="0" fontId="107" fillId="2" borderId="6" xfId="3" applyFont="1" applyFill="1" applyBorder="1" applyAlignment="1" applyProtection="1">
      <alignment horizontal="center" vertical="center"/>
      <protection hidden="1"/>
    </xf>
    <xf numFmtId="49" fontId="107" fillId="57" borderId="49" xfId="3" applyNumberFormat="1" applyFont="1" applyFill="1" applyBorder="1" applyAlignment="1" applyProtection="1">
      <alignment horizontal="center" vertical="center"/>
      <protection locked="0"/>
    </xf>
    <xf numFmtId="49" fontId="107" fillId="57" borderId="46" xfId="3" applyNumberFormat="1" applyFont="1" applyFill="1" applyBorder="1" applyAlignment="1" applyProtection="1">
      <alignment horizontal="center" vertical="center"/>
      <protection locked="0"/>
    </xf>
    <xf numFmtId="176" fontId="111" fillId="58" borderId="46" xfId="3" applyNumberFormat="1" applyFont="1" applyFill="1" applyBorder="1" applyAlignment="1" applyProtection="1">
      <alignment horizontal="center" vertical="center" shrinkToFit="1"/>
      <protection hidden="1"/>
    </xf>
    <xf numFmtId="178" fontId="107" fillId="58" borderId="46" xfId="3" applyNumberFormat="1" applyFont="1" applyFill="1" applyBorder="1" applyAlignment="1" applyProtection="1">
      <alignment horizontal="center" vertical="center"/>
      <protection hidden="1"/>
    </xf>
    <xf numFmtId="0" fontId="108" fillId="55" borderId="46" xfId="3" applyFont="1" applyFill="1" applyBorder="1" applyAlignment="1" applyProtection="1">
      <alignment horizontal="center" vertical="center"/>
      <protection locked="0"/>
    </xf>
    <xf numFmtId="0" fontId="107" fillId="57" borderId="46" xfId="3" applyNumberFormat="1" applyFont="1" applyFill="1" applyBorder="1" applyAlignment="1" applyProtection="1">
      <alignment horizontal="center" vertical="center"/>
      <protection locked="0"/>
    </xf>
    <xf numFmtId="0" fontId="107" fillId="58" borderId="47" xfId="3" applyFont="1" applyFill="1" applyBorder="1" applyAlignment="1" applyProtection="1">
      <alignment horizontal="center" vertical="center"/>
      <protection hidden="1"/>
    </xf>
    <xf numFmtId="41" fontId="107" fillId="2" borderId="1" xfId="17" applyNumberFormat="1" applyFont="1" applyFill="1" applyBorder="1" applyAlignment="1" applyProtection="1">
      <alignment horizontal="center" vertical="center"/>
      <protection hidden="1"/>
    </xf>
    <xf numFmtId="0" fontId="106" fillId="58" borderId="13" xfId="3" applyNumberFormat="1" applyFont="1" applyFill="1" applyBorder="1" applyAlignment="1" applyProtection="1">
      <alignment horizontal="center" vertical="center"/>
      <protection hidden="1"/>
    </xf>
    <xf numFmtId="176" fontId="106" fillId="58" borderId="13" xfId="1" applyFont="1" applyFill="1" applyBorder="1" applyAlignment="1" applyProtection="1">
      <alignment horizontal="center" vertical="center"/>
      <protection hidden="1"/>
    </xf>
    <xf numFmtId="41" fontId="106" fillId="58" borderId="13" xfId="17" applyFont="1" applyFill="1" applyBorder="1" applyAlignment="1" applyProtection="1">
      <alignment horizontal="center" vertical="center"/>
      <protection hidden="1"/>
    </xf>
    <xf numFmtId="0" fontId="106" fillId="0" borderId="48" xfId="3" applyFont="1" applyBorder="1" applyAlignment="1" applyProtection="1">
      <alignment horizontal="center" vertical="center"/>
      <protection hidden="1"/>
    </xf>
    <xf numFmtId="0" fontId="149" fillId="2" borderId="46" xfId="3" applyFont="1" applyFill="1" applyBorder="1" applyAlignment="1" applyProtection="1">
      <alignment horizontal="center" vertical="center"/>
      <protection locked="0"/>
    </xf>
    <xf numFmtId="0" fontId="106" fillId="2" borderId="128" xfId="3" applyFont="1" applyFill="1" applyBorder="1" applyAlignment="1" applyProtection="1">
      <alignment horizontal="center" vertical="center"/>
      <protection locked="0"/>
    </xf>
    <xf numFmtId="0" fontId="107" fillId="0" borderId="128" xfId="3" applyFont="1" applyBorder="1" applyAlignment="1" applyProtection="1">
      <alignment horizontal="center" vertical="center"/>
      <protection locked="0"/>
    </xf>
    <xf numFmtId="49" fontId="107" fillId="0" borderId="128" xfId="3" applyNumberFormat="1" applyFont="1" applyBorder="1" applyAlignment="1" applyProtection="1">
      <alignment horizontal="center" vertical="center"/>
      <protection locked="0"/>
    </xf>
    <xf numFmtId="0" fontId="107" fillId="0" borderId="32" xfId="3" applyFont="1" applyBorder="1" applyAlignment="1" applyProtection="1">
      <alignment horizontal="center" vertical="center"/>
      <protection locked="0"/>
    </xf>
    <xf numFmtId="0" fontId="107" fillId="0" borderId="86" xfId="3" applyFont="1" applyBorder="1" applyAlignment="1" applyProtection="1">
      <alignment horizontal="center" vertical="center"/>
      <protection locked="0"/>
    </xf>
    <xf numFmtId="0" fontId="107" fillId="2" borderId="1" xfId="17" applyNumberFormat="1" applyFont="1" applyFill="1" applyBorder="1" applyAlignment="1" applyProtection="1">
      <alignment horizontal="center" vertical="center"/>
      <protection hidden="1"/>
    </xf>
    <xf numFmtId="41" fontId="107" fillId="2" borderId="1" xfId="17" applyFont="1" applyFill="1" applyBorder="1" applyAlignment="1" applyProtection="1">
      <alignment horizontal="center" vertical="center"/>
      <protection hidden="1"/>
    </xf>
    <xf numFmtId="0" fontId="107" fillId="56" borderId="49" xfId="3" applyFont="1" applyFill="1" applyBorder="1" applyAlignment="1" applyProtection="1">
      <alignment horizontal="center" vertical="center"/>
      <protection locked="0"/>
    </xf>
    <xf numFmtId="49" fontId="107" fillId="56" borderId="46" xfId="3" applyNumberFormat="1" applyFont="1" applyFill="1" applyBorder="1" applyAlignment="1" applyProtection="1">
      <alignment horizontal="center" vertical="center" shrinkToFit="1"/>
      <protection locked="0"/>
    </xf>
    <xf numFmtId="0" fontId="107" fillId="56" borderId="46" xfId="3" applyFont="1" applyFill="1" applyBorder="1" applyAlignment="1" applyProtection="1">
      <alignment horizontal="center" vertical="center"/>
      <protection locked="0"/>
    </xf>
    <xf numFmtId="204" fontId="107" fillId="58" borderId="46" xfId="3" applyNumberFormat="1" applyFont="1" applyFill="1" applyBorder="1" applyAlignment="1" applyProtection="1">
      <alignment horizontal="center" vertical="center"/>
      <protection locked="0"/>
    </xf>
    <xf numFmtId="10" fontId="107" fillId="58" borderId="46" xfId="3" applyNumberFormat="1" applyFont="1" applyFill="1" applyBorder="1" applyAlignment="1" applyProtection="1">
      <alignment horizontal="center" vertical="center"/>
      <protection locked="0"/>
    </xf>
    <xf numFmtId="0" fontId="107" fillId="58" borderId="46" xfId="3" applyNumberFormat="1" applyFont="1" applyFill="1" applyBorder="1" applyAlignment="1" applyProtection="1">
      <alignment horizontal="center" vertical="center"/>
      <protection hidden="1"/>
    </xf>
    <xf numFmtId="0" fontId="108" fillId="58" borderId="46" xfId="3" applyNumberFormat="1" applyFont="1" applyFill="1" applyBorder="1" applyAlignment="1" applyProtection="1">
      <alignment horizontal="center" vertical="center"/>
      <protection hidden="1"/>
    </xf>
    <xf numFmtId="176" fontId="107" fillId="55" borderId="46" xfId="1" applyFont="1" applyFill="1" applyBorder="1" applyAlignment="1" applyProtection="1">
      <alignment horizontal="center" vertical="center"/>
      <protection locked="0"/>
    </xf>
    <xf numFmtId="0" fontId="107" fillId="58" borderId="46" xfId="17" applyNumberFormat="1" applyFont="1" applyFill="1" applyBorder="1" applyAlignment="1" applyProtection="1">
      <alignment horizontal="center" vertical="center"/>
      <protection hidden="1"/>
    </xf>
    <xf numFmtId="0" fontId="107" fillId="58" borderId="47" xfId="3" applyFont="1" applyFill="1" applyBorder="1" applyAlignment="1" applyProtection="1">
      <alignment horizontal="center" vertical="center" wrapText="1"/>
      <protection hidden="1"/>
    </xf>
    <xf numFmtId="49" fontId="107" fillId="2" borderId="1" xfId="3" applyNumberFormat="1" applyFont="1" applyFill="1" applyBorder="1" applyAlignment="1" applyProtection="1">
      <alignment horizontal="center" vertical="center"/>
      <protection hidden="1"/>
    </xf>
    <xf numFmtId="0" fontId="124" fillId="0" borderId="0" xfId="3" applyFont="1" applyAlignment="1" applyProtection="1">
      <alignment horizontal="center" vertical="center"/>
      <protection locked="0"/>
    </xf>
    <xf numFmtId="0" fontId="111" fillId="0" borderId="0" xfId="3" applyFont="1" applyAlignment="1" applyProtection="1">
      <alignment horizontal="center" vertical="center"/>
      <protection locked="0"/>
    </xf>
    <xf numFmtId="49" fontId="111" fillId="0" borderId="0" xfId="3" applyNumberFormat="1" applyFont="1" applyAlignment="1" applyProtection="1">
      <alignment horizontal="center" vertical="center"/>
      <protection locked="0"/>
    </xf>
    <xf numFmtId="0" fontId="106" fillId="0" borderId="13" xfId="3" applyFont="1" applyBorder="1" applyAlignment="1" applyProtection="1">
      <alignment horizontal="center" vertical="center"/>
      <protection hidden="1"/>
    </xf>
    <xf numFmtId="49" fontId="106" fillId="0" borderId="13" xfId="3" applyNumberFormat="1" applyFont="1" applyBorder="1" applyAlignment="1" applyProtection="1">
      <alignment horizontal="center" vertical="center"/>
      <protection hidden="1"/>
    </xf>
    <xf numFmtId="0" fontId="106" fillId="0" borderId="37" xfId="3" applyFont="1" applyBorder="1" applyAlignment="1" applyProtection="1">
      <alignment horizontal="center" vertical="center"/>
      <protection hidden="1"/>
    </xf>
    <xf numFmtId="0" fontId="106" fillId="0" borderId="15" xfId="3" applyFont="1" applyBorder="1" applyAlignment="1" applyProtection="1">
      <alignment horizontal="center" vertical="center"/>
      <protection hidden="1"/>
    </xf>
    <xf numFmtId="0" fontId="107" fillId="2" borderId="49" xfId="3" applyFont="1" applyFill="1" applyBorder="1" applyAlignment="1" applyProtection="1">
      <alignment horizontal="center" vertical="center"/>
      <protection hidden="1"/>
    </xf>
    <xf numFmtId="0" fontId="107" fillId="2" borderId="46" xfId="3" applyFont="1" applyFill="1" applyBorder="1" applyAlignment="1" applyProtection="1">
      <alignment horizontal="center" vertical="center"/>
      <protection hidden="1"/>
    </xf>
    <xf numFmtId="49" fontId="107" fillId="2" borderId="46" xfId="3" applyNumberFormat="1" applyFont="1" applyFill="1" applyBorder="1" applyAlignment="1" applyProtection="1">
      <alignment horizontal="center" vertical="center"/>
      <protection hidden="1"/>
    </xf>
    <xf numFmtId="0" fontId="107" fillId="2" borderId="47" xfId="3" applyFont="1" applyFill="1" applyBorder="1" applyAlignment="1" applyProtection="1">
      <alignment horizontal="center" vertical="center"/>
      <protection hidden="1"/>
    </xf>
    <xf numFmtId="0" fontId="107" fillId="2" borderId="0" xfId="3" applyFont="1" applyFill="1" applyBorder="1" applyAlignment="1" applyProtection="1">
      <alignment horizontal="center" vertical="center"/>
      <protection hidden="1"/>
    </xf>
    <xf numFmtId="0" fontId="106" fillId="58" borderId="1" xfId="3" applyFont="1" applyFill="1" applyBorder="1" applyAlignment="1" applyProtection="1">
      <alignment horizontal="center" vertical="center"/>
      <protection hidden="1"/>
    </xf>
    <xf numFmtId="0" fontId="106" fillId="58" borderId="1" xfId="3" applyNumberFormat="1" applyFont="1" applyFill="1" applyBorder="1" applyAlignment="1" applyProtection="1">
      <alignment horizontal="center" vertical="center"/>
      <protection hidden="1"/>
    </xf>
    <xf numFmtId="176" fontId="106" fillId="58" borderId="1" xfId="1" applyFont="1" applyFill="1" applyBorder="1" applyAlignment="1" applyProtection="1">
      <alignment horizontal="center" vertical="center"/>
      <protection hidden="1"/>
    </xf>
    <xf numFmtId="214" fontId="149" fillId="0" borderId="16" xfId="3" applyNumberFormat="1" applyFont="1" applyBorder="1" applyAlignment="1" applyProtection="1">
      <alignment horizontal="center" vertical="center"/>
      <protection locked="0"/>
    </xf>
    <xf numFmtId="0" fontId="149" fillId="0" borderId="1" xfId="3" applyFont="1" applyBorder="1" applyAlignment="1" applyProtection="1">
      <alignment horizontal="center" vertical="center"/>
      <protection locked="0"/>
    </xf>
    <xf numFmtId="49" fontId="149" fillId="0" borderId="1" xfId="3" applyNumberFormat="1" applyFont="1" applyBorder="1" applyAlignment="1" applyProtection="1">
      <alignment horizontal="center" vertical="center"/>
      <protection locked="0"/>
    </xf>
    <xf numFmtId="0" fontId="149" fillId="0" borderId="4" xfId="3" applyFont="1" applyBorder="1" applyAlignment="1" applyProtection="1">
      <alignment horizontal="center" vertical="center"/>
      <protection locked="0"/>
    </xf>
    <xf numFmtId="0" fontId="149" fillId="0" borderId="6" xfId="3" applyFont="1" applyBorder="1" applyAlignment="1" applyProtection="1">
      <alignment horizontal="center" vertical="center"/>
      <protection locked="0"/>
    </xf>
    <xf numFmtId="0" fontId="106" fillId="2" borderId="0" xfId="3" applyFont="1" applyFill="1" applyBorder="1" applyAlignment="1" applyProtection="1">
      <alignment horizontal="center" vertical="center"/>
      <protection hidden="1"/>
    </xf>
    <xf numFmtId="0" fontId="106" fillId="58" borderId="16" xfId="3" applyFont="1" applyFill="1" applyBorder="1" applyAlignment="1" applyProtection="1">
      <alignment horizontal="center" vertical="center"/>
      <protection hidden="1"/>
    </xf>
    <xf numFmtId="0" fontId="106" fillId="58" borderId="1" xfId="3" applyFont="1" applyFill="1" applyBorder="1" applyProtection="1">
      <protection hidden="1"/>
    </xf>
    <xf numFmtId="176" fontId="106" fillId="58" borderId="1" xfId="1" applyFont="1" applyFill="1" applyBorder="1" applyAlignment="1" applyProtection="1">
      <alignment horizontal="right" vertical="center" indent="1"/>
      <protection hidden="1"/>
    </xf>
    <xf numFmtId="189" fontId="106" fillId="58" borderId="1" xfId="1" applyNumberFormat="1" applyFont="1" applyFill="1" applyBorder="1" applyAlignment="1" applyProtection="1">
      <alignment horizontal="right" vertical="center" indent="1"/>
      <protection hidden="1"/>
    </xf>
    <xf numFmtId="176" fontId="106" fillId="55" borderId="1" xfId="1" applyFont="1" applyFill="1" applyBorder="1" applyAlignment="1" applyProtection="1">
      <alignment horizontal="center" vertical="center"/>
      <protection locked="0"/>
    </xf>
    <xf numFmtId="0" fontId="106" fillId="55" borderId="6" xfId="3" applyFont="1" applyFill="1" applyBorder="1" applyAlignment="1" applyProtection="1">
      <alignment horizontal="center" vertical="center"/>
      <protection locked="0"/>
    </xf>
    <xf numFmtId="0" fontId="149" fillId="0" borderId="16" xfId="3" applyFont="1" applyBorder="1" applyAlignment="1" applyProtection="1">
      <alignment horizontal="center" vertical="center"/>
      <protection locked="0"/>
    </xf>
    <xf numFmtId="0" fontId="149" fillId="0" borderId="1" xfId="1" applyNumberFormat="1" applyFont="1" applyBorder="1" applyAlignment="1" applyProtection="1">
      <alignment horizontal="center" vertical="center"/>
      <protection locked="0"/>
    </xf>
    <xf numFmtId="0" fontId="107" fillId="2" borderId="15" xfId="3" applyFont="1" applyFill="1" applyBorder="1" applyAlignment="1" applyProtection="1">
      <alignment horizontal="center" vertical="center"/>
      <protection hidden="1"/>
    </xf>
    <xf numFmtId="176" fontId="107" fillId="58" borderId="1" xfId="1" applyFont="1" applyFill="1" applyBorder="1" applyAlignment="1" applyProtection="1">
      <alignment horizontal="right" vertical="center" indent="1"/>
      <protection hidden="1"/>
    </xf>
    <xf numFmtId="176" fontId="107" fillId="58" borderId="1" xfId="1" applyFont="1" applyFill="1" applyBorder="1" applyAlignment="1" applyProtection="1">
      <alignment horizontal="center" vertical="center"/>
      <protection hidden="1"/>
    </xf>
    <xf numFmtId="0" fontId="107" fillId="58" borderId="6" xfId="3" applyFont="1" applyFill="1" applyBorder="1" applyAlignment="1" applyProtection="1">
      <alignment horizontal="center" vertical="center"/>
      <protection hidden="1"/>
    </xf>
    <xf numFmtId="10" fontId="107" fillId="0" borderId="1" xfId="3" applyNumberFormat="1" applyFont="1" applyBorder="1" applyAlignment="1" applyProtection="1">
      <alignment horizontal="center" vertical="center"/>
      <protection hidden="1"/>
    </xf>
    <xf numFmtId="176" fontId="107" fillId="2" borderId="6" xfId="1" applyFont="1" applyFill="1" applyBorder="1" applyAlignment="1" applyProtection="1">
      <alignment horizontal="center" vertical="center"/>
      <protection hidden="1"/>
    </xf>
    <xf numFmtId="0" fontId="107" fillId="56" borderId="1" xfId="3" applyFont="1" applyFill="1" applyBorder="1" applyAlignment="1" applyProtection="1">
      <alignment horizontal="center" vertical="center"/>
      <protection locked="0"/>
    </xf>
    <xf numFmtId="41" fontId="107" fillId="58" borderId="1" xfId="3" applyNumberFormat="1" applyFont="1" applyFill="1" applyBorder="1" applyAlignment="1" applyProtection="1">
      <alignment horizontal="right" vertical="center" indent="1"/>
      <protection hidden="1"/>
    </xf>
    <xf numFmtId="41" fontId="107" fillId="56" borderId="1" xfId="3" applyNumberFormat="1" applyFont="1" applyFill="1" applyBorder="1" applyAlignment="1" applyProtection="1">
      <alignment horizontal="right" vertical="center" indent="1"/>
      <protection locked="0"/>
    </xf>
    <xf numFmtId="41" fontId="107" fillId="55" borderId="1" xfId="17" applyFont="1" applyFill="1" applyBorder="1" applyAlignment="1" applyProtection="1">
      <alignment horizontal="center" vertical="center"/>
      <protection locked="0"/>
    </xf>
    <xf numFmtId="0" fontId="107" fillId="55" borderId="6" xfId="3" applyFont="1" applyFill="1" applyBorder="1" applyAlignment="1" applyProtection="1">
      <alignment horizontal="center" vertical="center"/>
      <protection locked="0"/>
    </xf>
    <xf numFmtId="9" fontId="107" fillId="0" borderId="1" xfId="3" applyNumberFormat="1" applyFont="1" applyBorder="1" applyAlignment="1" applyProtection="1">
      <alignment horizontal="center" vertical="center"/>
      <protection hidden="1"/>
    </xf>
    <xf numFmtId="41" fontId="107" fillId="2" borderId="6" xfId="17" applyFont="1" applyFill="1" applyBorder="1" applyAlignment="1" applyProtection="1">
      <alignment horizontal="center" vertical="center"/>
      <protection hidden="1"/>
    </xf>
    <xf numFmtId="0" fontId="107" fillId="0" borderId="1" xfId="3" applyFont="1" applyBorder="1" applyAlignment="1" applyProtection="1">
      <alignment horizontal="center" vertical="center"/>
      <protection hidden="1"/>
    </xf>
    <xf numFmtId="0" fontId="107" fillId="58" borderId="1" xfId="3" applyFont="1" applyFill="1" applyBorder="1" applyAlignment="1" applyProtection="1">
      <alignment horizontal="right" vertical="center" indent="1"/>
      <protection hidden="1"/>
    </xf>
    <xf numFmtId="0" fontId="107" fillId="56" borderId="1" xfId="3" applyFont="1" applyFill="1" applyBorder="1" applyAlignment="1" applyProtection="1">
      <alignment horizontal="right" vertical="center" indent="1"/>
      <protection locked="0"/>
    </xf>
    <xf numFmtId="38" fontId="107" fillId="58" borderId="1" xfId="3" applyNumberFormat="1" applyFont="1" applyFill="1" applyBorder="1" applyAlignment="1" applyProtection="1">
      <alignment horizontal="right" vertical="center" indent="1"/>
      <protection hidden="1"/>
    </xf>
    <xf numFmtId="0" fontId="107" fillId="2" borderId="46" xfId="1" applyNumberFormat="1" applyFont="1" applyFill="1" applyBorder="1" applyAlignment="1" applyProtection="1">
      <alignment horizontal="center" vertical="center"/>
      <protection hidden="1"/>
    </xf>
    <xf numFmtId="0" fontId="106" fillId="0" borderId="1" xfId="3" applyFont="1" applyBorder="1" applyAlignment="1" applyProtection="1">
      <alignment horizontal="center" vertical="center"/>
      <protection hidden="1"/>
    </xf>
    <xf numFmtId="0" fontId="106" fillId="0" borderId="1" xfId="3" applyFont="1" applyBorder="1" applyProtection="1">
      <protection hidden="1"/>
    </xf>
    <xf numFmtId="49" fontId="106" fillId="0" borderId="1" xfId="3" applyNumberFormat="1" applyFont="1" applyBorder="1" applyProtection="1">
      <protection hidden="1"/>
    </xf>
    <xf numFmtId="0" fontId="106" fillId="0" borderId="4" xfId="3" applyFont="1" applyBorder="1" applyAlignment="1" applyProtection="1">
      <alignment horizontal="center" vertical="center"/>
      <protection hidden="1"/>
    </xf>
    <xf numFmtId="0" fontId="106" fillId="0" borderId="6" xfId="3" applyFont="1" applyBorder="1" applyProtection="1">
      <protection hidden="1"/>
    </xf>
    <xf numFmtId="0" fontId="107" fillId="0" borderId="0" xfId="3" applyFont="1" applyAlignment="1" applyProtection="1">
      <alignment horizontal="center" vertical="center"/>
      <protection hidden="1"/>
    </xf>
    <xf numFmtId="0" fontId="107" fillId="0" borderId="49" xfId="3" applyFont="1" applyBorder="1" applyAlignment="1" applyProtection="1">
      <alignment horizontal="center" vertical="center"/>
      <protection hidden="1"/>
    </xf>
    <xf numFmtId="0" fontId="107" fillId="0" borderId="46" xfId="3" applyFont="1" applyBorder="1" applyAlignment="1" applyProtection="1">
      <alignment horizontal="center" vertical="center"/>
      <protection hidden="1"/>
    </xf>
    <xf numFmtId="49" fontId="107" fillId="0" borderId="46" xfId="3" applyNumberFormat="1" applyFont="1" applyBorder="1" applyAlignment="1" applyProtection="1">
      <alignment horizontal="center" vertical="center"/>
      <protection hidden="1"/>
    </xf>
    <xf numFmtId="0" fontId="107" fillId="0" borderId="59" xfId="3" applyFont="1" applyBorder="1" applyAlignment="1" applyProtection="1">
      <alignment horizontal="center" vertical="center"/>
      <protection hidden="1"/>
    </xf>
    <xf numFmtId="0" fontId="107" fillId="0" borderId="47" xfId="3" applyFont="1" applyBorder="1" applyAlignment="1" applyProtection="1">
      <alignment horizontal="center" vertical="center"/>
      <protection hidden="1"/>
    </xf>
    <xf numFmtId="49" fontId="107" fillId="0" borderId="0" xfId="3" applyNumberFormat="1" applyFont="1" applyBorder="1" applyAlignment="1" applyProtection="1">
      <alignment horizontal="center" vertical="center"/>
      <protection hidden="1"/>
    </xf>
    <xf numFmtId="0" fontId="106" fillId="58" borderId="49" xfId="3" applyFont="1" applyFill="1" applyBorder="1" applyAlignment="1" applyProtection="1">
      <alignment horizontal="center" vertical="center"/>
      <protection hidden="1"/>
    </xf>
    <xf numFmtId="0" fontId="107" fillId="58" borderId="46" xfId="3" applyFont="1" applyFill="1" applyBorder="1" applyAlignment="1" applyProtection="1">
      <alignment horizontal="right" vertical="center" indent="1"/>
      <protection hidden="1"/>
    </xf>
    <xf numFmtId="0" fontId="107" fillId="56" borderId="46" xfId="3" applyFont="1" applyFill="1" applyBorder="1" applyAlignment="1" applyProtection="1">
      <alignment horizontal="right" vertical="center" indent="1"/>
      <protection locked="0"/>
    </xf>
    <xf numFmtId="38" fontId="107" fillId="58" borderId="46" xfId="3" applyNumberFormat="1" applyFont="1" applyFill="1" applyBorder="1" applyAlignment="1" applyProtection="1">
      <alignment horizontal="right" vertical="center" indent="1"/>
      <protection hidden="1"/>
    </xf>
    <xf numFmtId="41" fontId="107" fillId="55" borderId="46" xfId="17" applyFont="1" applyFill="1" applyBorder="1" applyAlignment="1" applyProtection="1">
      <alignment horizontal="center" vertical="center"/>
      <protection locked="0"/>
    </xf>
    <xf numFmtId="0" fontId="107" fillId="55" borderId="47" xfId="3" applyFont="1" applyFill="1" applyBorder="1" applyAlignment="1" applyProtection="1">
      <alignment horizontal="center" vertical="center"/>
      <protection locked="0"/>
    </xf>
    <xf numFmtId="0" fontId="146" fillId="0" borderId="0" xfId="3" applyFont="1" applyAlignment="1" applyProtection="1">
      <alignment horizontal="center" vertical="center"/>
      <protection locked="0"/>
    </xf>
    <xf numFmtId="0" fontId="106" fillId="0" borderId="12" xfId="3" applyFont="1" applyBorder="1" applyAlignment="1" applyProtection="1">
      <alignment horizontal="center" vertical="center"/>
      <protection locked="0"/>
    </xf>
    <xf numFmtId="0" fontId="148" fillId="0" borderId="13" xfId="1" applyNumberFormat="1" applyFont="1" applyBorder="1" applyAlignment="1" applyProtection="1">
      <alignment horizontal="center" vertical="center"/>
      <protection locked="0"/>
    </xf>
    <xf numFmtId="0" fontId="106" fillId="0" borderId="16" xfId="3" applyFont="1" applyBorder="1" applyAlignment="1" applyProtection="1">
      <alignment horizontal="center" vertical="center"/>
      <protection locked="0"/>
    </xf>
    <xf numFmtId="0" fontId="106" fillId="0" borderId="49" xfId="3" applyFont="1" applyBorder="1" applyAlignment="1" applyProtection="1">
      <alignment horizontal="center" vertical="center"/>
      <protection locked="0"/>
    </xf>
    <xf numFmtId="0" fontId="106" fillId="2" borderId="46" xfId="3" applyFont="1" applyFill="1" applyBorder="1" applyAlignment="1" applyProtection="1">
      <alignment horizontal="center" vertical="center"/>
      <protection locked="0"/>
    </xf>
    <xf numFmtId="0" fontId="107" fillId="0" borderId="46" xfId="3" applyFont="1" applyBorder="1" applyAlignment="1" applyProtection="1">
      <alignment horizontal="center" vertical="center"/>
      <protection locked="0"/>
    </xf>
    <xf numFmtId="49" fontId="107" fillId="0" borderId="46" xfId="3" applyNumberFormat="1" applyFont="1" applyBorder="1" applyAlignment="1" applyProtection="1">
      <alignment horizontal="center" vertical="center"/>
      <protection locked="0"/>
    </xf>
    <xf numFmtId="0" fontId="107" fillId="0" borderId="59" xfId="3" applyFont="1" applyBorder="1" applyAlignment="1" applyProtection="1">
      <alignment horizontal="center" vertical="center"/>
      <protection locked="0"/>
    </xf>
    <xf numFmtId="0" fontId="107" fillId="0" borderId="47" xfId="3" applyFont="1" applyBorder="1" applyAlignment="1" applyProtection="1">
      <alignment horizontal="center" vertical="center"/>
      <protection locked="0"/>
    </xf>
    <xf numFmtId="0" fontId="107" fillId="0" borderId="0" xfId="3" applyFont="1" applyBorder="1" applyAlignment="1" applyProtection="1">
      <alignment horizontal="center" vertical="center"/>
      <protection locked="0"/>
    </xf>
    <xf numFmtId="49" fontId="107" fillId="0" borderId="0" xfId="3" applyNumberFormat="1" applyFont="1" applyBorder="1" applyAlignment="1" applyProtection="1">
      <alignment horizontal="center" vertical="center"/>
      <protection locked="0"/>
    </xf>
    <xf numFmtId="0" fontId="106" fillId="0" borderId="13" xfId="3" applyFont="1" applyBorder="1" applyAlignment="1" applyProtection="1">
      <alignment horizontal="center" vertical="center"/>
      <protection locked="0"/>
    </xf>
    <xf numFmtId="49" fontId="106" fillId="0" borderId="13" xfId="3" applyNumberFormat="1" applyFont="1" applyBorder="1" applyAlignment="1" applyProtection="1">
      <alignment horizontal="center" vertical="center"/>
      <protection locked="0"/>
    </xf>
    <xf numFmtId="0" fontId="106" fillId="0" borderId="37" xfId="3" applyFont="1" applyBorder="1" applyAlignment="1" applyProtection="1">
      <alignment horizontal="center" vertical="center"/>
      <protection locked="0"/>
    </xf>
    <xf numFmtId="0" fontId="106" fillId="0" borderId="15" xfId="3" applyFont="1" applyBorder="1" applyAlignment="1" applyProtection="1">
      <alignment horizontal="center" vertical="center"/>
      <protection locked="0"/>
    </xf>
    <xf numFmtId="0" fontId="106" fillId="58" borderId="48" xfId="3" applyFont="1" applyFill="1" applyBorder="1" applyAlignment="1" applyProtection="1">
      <alignment horizontal="center" vertical="center"/>
      <protection hidden="1"/>
    </xf>
    <xf numFmtId="0" fontId="107" fillId="58" borderId="128" xfId="3" applyFont="1" applyFill="1" applyBorder="1" applyAlignment="1" applyProtection="1">
      <alignment horizontal="right" vertical="center" indent="1"/>
      <protection hidden="1"/>
    </xf>
    <xf numFmtId="0" fontId="107" fillId="56" borderId="128" xfId="3" applyFont="1" applyFill="1" applyBorder="1" applyAlignment="1" applyProtection="1">
      <alignment horizontal="right" vertical="center" indent="1"/>
      <protection locked="0"/>
    </xf>
    <xf numFmtId="38" fontId="107" fillId="58" borderId="128" xfId="3" applyNumberFormat="1" applyFont="1" applyFill="1" applyBorder="1" applyAlignment="1" applyProtection="1">
      <alignment horizontal="right" vertical="center" indent="1"/>
      <protection hidden="1"/>
    </xf>
    <xf numFmtId="41" fontId="107" fillId="55" borderId="128" xfId="17" applyFont="1" applyFill="1" applyBorder="1" applyAlignment="1" applyProtection="1">
      <alignment horizontal="center" vertical="center"/>
      <protection locked="0"/>
    </xf>
    <xf numFmtId="0" fontId="107" fillId="55" borderId="86" xfId="3" applyFont="1" applyFill="1" applyBorder="1" applyAlignment="1" applyProtection="1">
      <alignment horizontal="center" vertical="center"/>
      <protection locked="0"/>
    </xf>
    <xf numFmtId="0" fontId="124" fillId="0" borderId="0" xfId="3" applyFont="1" applyProtection="1">
      <protection locked="0"/>
    </xf>
    <xf numFmtId="38" fontId="107" fillId="58" borderId="1" xfId="3" applyNumberFormat="1" applyFont="1" applyFill="1" applyBorder="1" applyAlignment="1" applyProtection="1">
      <alignment horizontal="right" vertical="center"/>
      <protection hidden="1"/>
    </xf>
    <xf numFmtId="0" fontId="110" fillId="0" borderId="0" xfId="0" applyFont="1" applyProtection="1">
      <alignment vertical="center"/>
      <protection locked="0"/>
    </xf>
    <xf numFmtId="0" fontId="106" fillId="7" borderId="1" xfId="8" applyFont="1" applyFill="1" applyBorder="1" applyAlignment="1" applyProtection="1">
      <alignment horizontal="center" vertical="center" wrapText="1"/>
      <protection hidden="1"/>
    </xf>
    <xf numFmtId="0" fontId="151" fillId="7" borderId="50" xfId="8" applyFont="1" applyFill="1" applyBorder="1" applyAlignment="1" applyProtection="1">
      <alignment horizontal="center" vertical="center"/>
      <protection hidden="1"/>
    </xf>
    <xf numFmtId="0" fontId="151" fillId="7" borderId="51" xfId="8" applyFont="1" applyFill="1" applyBorder="1" applyAlignment="1" applyProtection="1">
      <alignment horizontal="center" vertical="center"/>
      <protection hidden="1"/>
    </xf>
    <xf numFmtId="0" fontId="107" fillId="0" borderId="0" xfId="3" applyFont="1" applyFill="1" applyAlignment="1" applyProtection="1">
      <alignment horizontal="center" vertical="center"/>
      <protection hidden="1"/>
    </xf>
    <xf numFmtId="186" fontId="105" fillId="58" borderId="1" xfId="0" applyNumberFormat="1" applyFont="1" applyFill="1" applyBorder="1" applyAlignment="1" applyProtection="1">
      <alignment horizontal="center" vertical="center" shrinkToFit="1"/>
      <protection hidden="1"/>
    </xf>
    <xf numFmtId="187" fontId="106" fillId="58" borderId="1" xfId="8" applyNumberFormat="1" applyFont="1" applyFill="1" applyBorder="1" applyAlignment="1" applyProtection="1">
      <alignment horizontal="right" vertical="center" shrinkToFit="1"/>
      <protection hidden="1"/>
    </xf>
    <xf numFmtId="209" fontId="107" fillId="58" borderId="50" xfId="1" applyNumberFormat="1" applyFont="1" applyFill="1" applyBorder="1" applyAlignment="1" applyProtection="1">
      <alignment horizontal="right" vertical="center" shrinkToFit="1"/>
      <protection hidden="1"/>
    </xf>
    <xf numFmtId="209" fontId="107" fillId="58" borderId="51" xfId="1" applyNumberFormat="1" applyFont="1" applyFill="1" applyBorder="1" applyAlignment="1" applyProtection="1">
      <alignment horizontal="right" vertical="center" shrinkToFit="1"/>
      <protection hidden="1"/>
    </xf>
    <xf numFmtId="186" fontId="107" fillId="58" borderId="1" xfId="8" applyNumberFormat="1" applyFont="1" applyFill="1" applyBorder="1" applyAlignment="1" applyProtection="1">
      <alignment horizontal="center" vertical="center" shrinkToFit="1"/>
      <protection hidden="1"/>
    </xf>
    <xf numFmtId="176" fontId="110" fillId="0" borderId="0" xfId="0" applyNumberFormat="1" applyFont="1" applyProtection="1">
      <alignment vertical="center"/>
      <protection hidden="1"/>
    </xf>
    <xf numFmtId="0" fontId="107" fillId="58" borderId="1" xfId="8" applyFont="1" applyFill="1" applyBorder="1" applyAlignment="1" applyProtection="1">
      <alignment horizontal="center" vertical="center" shrinkToFit="1"/>
      <protection hidden="1"/>
    </xf>
    <xf numFmtId="209" fontId="107" fillId="58" borderId="50" xfId="8" applyNumberFormat="1" applyFont="1" applyFill="1" applyBorder="1" applyAlignment="1" applyProtection="1">
      <alignment horizontal="right" vertical="center" shrinkToFit="1"/>
      <protection hidden="1"/>
    </xf>
    <xf numFmtId="209" fontId="106" fillId="58" borderId="51" xfId="8" applyNumberFormat="1" applyFont="1" applyFill="1" applyBorder="1" applyAlignment="1" applyProtection="1">
      <alignment horizontal="right" vertical="center" shrinkToFit="1"/>
      <protection hidden="1"/>
    </xf>
    <xf numFmtId="186" fontId="107" fillId="58" borderId="1" xfId="8" applyNumberFormat="1" applyFont="1" applyFill="1" applyBorder="1" applyAlignment="1" applyProtection="1">
      <alignment vertical="center" shrinkToFit="1"/>
      <protection hidden="1"/>
    </xf>
    <xf numFmtId="186" fontId="106" fillId="58" borderId="1" xfId="8" applyNumberFormat="1" applyFont="1" applyFill="1" applyBorder="1" applyAlignment="1" applyProtection="1">
      <alignment horizontal="center" vertical="center" shrinkToFit="1"/>
      <protection hidden="1"/>
    </xf>
    <xf numFmtId="209" fontId="107" fillId="58" borderId="1" xfId="8" applyNumberFormat="1" applyFont="1" applyFill="1" applyBorder="1" applyAlignment="1" applyProtection="1">
      <alignment horizontal="center" vertical="center" shrinkToFit="1"/>
      <protection hidden="1"/>
    </xf>
    <xf numFmtId="210" fontId="107" fillId="58" borderId="1" xfId="8" applyNumberFormat="1" applyFont="1" applyFill="1" applyBorder="1" applyAlignment="1" applyProtection="1">
      <alignment horizontal="center" vertical="center" shrinkToFit="1"/>
      <protection hidden="1"/>
    </xf>
    <xf numFmtId="0" fontId="107" fillId="58" borderId="1" xfId="8" applyNumberFormat="1" applyFont="1" applyFill="1" applyBorder="1" applyAlignment="1" applyProtection="1">
      <alignment horizontal="center" vertical="center" shrinkToFit="1"/>
      <protection hidden="1"/>
    </xf>
    <xf numFmtId="0" fontId="152" fillId="0" borderId="0" xfId="0" applyFont="1" applyAlignment="1">
      <alignment horizontal="centerContinuous" vertical="center"/>
    </xf>
    <xf numFmtId="0" fontId="153" fillId="0" borderId="0" xfId="0" applyFont="1" applyAlignment="1">
      <alignment horizontal="centerContinuous" vertical="center"/>
    </xf>
    <xf numFmtId="0" fontId="110" fillId="0" borderId="0" xfId="0" applyFont="1">
      <alignment vertical="center"/>
    </xf>
    <xf numFmtId="0" fontId="153" fillId="58" borderId="1" xfId="0" applyFont="1" applyFill="1" applyBorder="1" applyAlignment="1">
      <alignment horizontal="center" vertical="center" shrinkToFit="1"/>
    </xf>
    <xf numFmtId="0" fontId="154" fillId="58" borderId="1" xfId="0" applyFont="1" applyFill="1" applyBorder="1" applyAlignment="1">
      <alignment vertical="center" shrinkToFit="1"/>
    </xf>
    <xf numFmtId="0" fontId="153" fillId="58" borderId="1" xfId="0" applyFont="1" applyFill="1" applyBorder="1" applyAlignment="1">
      <alignment vertical="center" shrinkToFit="1"/>
    </xf>
    <xf numFmtId="208" fontId="153" fillId="58" borderId="1" xfId="1" applyNumberFormat="1" applyFont="1" applyFill="1" applyBorder="1" applyAlignment="1">
      <alignment horizontal="right" vertical="center" shrinkToFit="1"/>
    </xf>
    <xf numFmtId="38" fontId="153" fillId="58" borderId="1" xfId="0" applyNumberFormat="1" applyFont="1" applyFill="1" applyBorder="1" applyAlignment="1">
      <alignment horizontal="center" vertical="center" shrinkToFit="1"/>
    </xf>
    <xf numFmtId="208" fontId="153" fillId="58" borderId="1" xfId="0" applyNumberFormat="1" applyFont="1" applyFill="1" applyBorder="1" applyAlignment="1">
      <alignment horizontal="right" vertical="center" shrinkToFit="1"/>
    </xf>
    <xf numFmtId="208" fontId="153" fillId="58" borderId="1" xfId="0" applyNumberFormat="1" applyFont="1" applyFill="1" applyBorder="1" applyAlignment="1">
      <alignment horizontal="center" vertical="center" shrinkToFit="1"/>
    </xf>
    <xf numFmtId="0" fontId="153" fillId="58" borderId="1" xfId="0" applyFont="1" applyFill="1" applyBorder="1" applyAlignment="1">
      <alignment horizontal="distributed" vertical="center" indent="1" shrinkToFit="1"/>
    </xf>
    <xf numFmtId="176" fontId="153" fillId="58" borderId="1" xfId="1" applyFont="1" applyFill="1" applyBorder="1" applyAlignment="1">
      <alignment horizontal="center" vertical="center" shrinkToFit="1"/>
    </xf>
    <xf numFmtId="38" fontId="153" fillId="58" borderId="1" xfId="1" applyNumberFormat="1" applyFont="1" applyFill="1" applyBorder="1" applyAlignment="1">
      <alignment horizontal="center" vertical="center" shrinkToFit="1"/>
    </xf>
    <xf numFmtId="208" fontId="153" fillId="58" borderId="1" xfId="1" applyNumberFormat="1" applyFont="1" applyFill="1" applyBorder="1" applyAlignment="1">
      <alignment horizontal="center" vertical="center" shrinkToFit="1"/>
    </xf>
    <xf numFmtId="0" fontId="110" fillId="58" borderId="1" xfId="0" applyFont="1" applyFill="1" applyBorder="1" applyAlignment="1">
      <alignment horizontal="distributed" vertical="center" indent="1" shrinkToFit="1"/>
    </xf>
    <xf numFmtId="0" fontId="110" fillId="58" borderId="1" xfId="0" applyFont="1" applyFill="1" applyBorder="1" applyAlignment="1">
      <alignment vertical="center" shrinkToFit="1"/>
    </xf>
    <xf numFmtId="208" fontId="110" fillId="58" borderId="1" xfId="1" applyNumberFormat="1" applyFont="1" applyFill="1" applyBorder="1" applyAlignment="1">
      <alignment horizontal="right" vertical="center" shrinkToFit="1"/>
    </xf>
    <xf numFmtId="38" fontId="110" fillId="58" borderId="1" xfId="1" applyNumberFormat="1" applyFont="1" applyFill="1" applyBorder="1" applyAlignment="1">
      <alignment horizontal="center" vertical="center" shrinkToFit="1"/>
    </xf>
    <xf numFmtId="0" fontId="110" fillId="0" borderId="0" xfId="0" applyFont="1" applyBorder="1">
      <alignment vertical="center"/>
    </xf>
    <xf numFmtId="0" fontId="7" fillId="17" borderId="1" xfId="304" applyFont="1" applyBorder="1" applyProtection="1">
      <alignment vertical="center"/>
      <protection hidden="1"/>
    </xf>
    <xf numFmtId="179" fontId="82" fillId="58" borderId="0" xfId="7" applyNumberFormat="1" applyFont="1" applyFill="1" applyAlignment="1" applyProtection="1">
      <alignment horizontal="center" vertical="center" shrinkToFit="1"/>
      <protection hidden="1"/>
    </xf>
    <xf numFmtId="0" fontId="82" fillId="58" borderId="1" xfId="7" applyNumberFormat="1" applyFont="1" applyFill="1" applyBorder="1" applyAlignment="1" applyProtection="1">
      <alignment horizontal="center" vertical="center" shrinkToFit="1"/>
      <protection hidden="1"/>
    </xf>
    <xf numFmtId="176" fontId="82" fillId="58" borderId="1" xfId="7" applyFont="1" applyFill="1" applyBorder="1" applyAlignment="1" applyProtection="1">
      <alignment horizontal="center" vertical="center" shrinkToFit="1"/>
      <protection hidden="1"/>
    </xf>
    <xf numFmtId="176" fontId="107" fillId="58" borderId="1" xfId="7" applyFont="1" applyFill="1" applyBorder="1" applyAlignment="1" applyProtection="1">
      <alignment horizontal="center" vertical="center" shrinkToFit="1"/>
      <protection hidden="1"/>
    </xf>
    <xf numFmtId="179" fontId="107" fillId="58" borderId="0" xfId="7" applyNumberFormat="1" applyFont="1" applyFill="1" applyAlignment="1" applyProtection="1">
      <alignment horizontal="center" vertical="center" shrinkToFit="1"/>
      <protection hidden="1"/>
    </xf>
    <xf numFmtId="0" fontId="107" fillId="58" borderId="1" xfId="7" applyNumberFormat="1" applyFont="1" applyFill="1" applyBorder="1" applyAlignment="1" applyProtection="1">
      <alignment horizontal="center" vertical="center" shrinkToFit="1"/>
      <protection hidden="1"/>
    </xf>
    <xf numFmtId="0" fontId="88" fillId="58" borderId="12" xfId="3" applyFont="1" applyFill="1" applyBorder="1" applyAlignment="1" applyProtection="1">
      <alignment horizontal="center" vertical="center"/>
      <protection hidden="1"/>
    </xf>
    <xf numFmtId="0" fontId="88" fillId="58" borderId="16" xfId="3" applyFont="1" applyFill="1" applyBorder="1" applyAlignment="1" applyProtection="1">
      <alignment horizontal="center" vertical="center"/>
      <protection hidden="1"/>
    </xf>
    <xf numFmtId="0" fontId="88" fillId="58" borderId="13" xfId="3" applyFont="1" applyFill="1" applyBorder="1" applyAlignment="1" applyProtection="1">
      <alignment horizontal="center" vertical="center" wrapText="1"/>
      <protection hidden="1"/>
    </xf>
    <xf numFmtId="0" fontId="88" fillId="58" borderId="1" xfId="3" applyFont="1" applyFill="1" applyBorder="1" applyAlignment="1" applyProtection="1">
      <alignment horizontal="center" vertical="center"/>
      <protection hidden="1"/>
    </xf>
    <xf numFmtId="0" fontId="88" fillId="58" borderId="13" xfId="3" applyNumberFormat="1" applyFont="1" applyFill="1" applyBorder="1" applyAlignment="1" applyProtection="1">
      <alignment horizontal="center" vertical="center"/>
      <protection hidden="1"/>
    </xf>
    <xf numFmtId="0" fontId="106" fillId="58" borderId="13" xfId="3" applyNumberFormat="1" applyFont="1" applyFill="1" applyBorder="1" applyAlignment="1" applyProtection="1">
      <alignment horizontal="center" vertical="center"/>
      <protection hidden="1"/>
    </xf>
    <xf numFmtId="0" fontId="106" fillId="58" borderId="12" xfId="3" applyFont="1" applyFill="1" applyBorder="1" applyAlignment="1" applyProtection="1">
      <alignment horizontal="center" vertical="center"/>
      <protection hidden="1"/>
    </xf>
    <xf numFmtId="0" fontId="106" fillId="58" borderId="16" xfId="3" applyFont="1" applyFill="1" applyBorder="1" applyAlignment="1" applyProtection="1">
      <alignment horizontal="center" vertical="center"/>
      <protection hidden="1"/>
    </xf>
    <xf numFmtId="0" fontId="106" fillId="58" borderId="13" xfId="3" applyFont="1" applyFill="1" applyBorder="1" applyAlignment="1" applyProtection="1">
      <alignment horizontal="center" vertical="center" wrapText="1"/>
      <protection hidden="1"/>
    </xf>
    <xf numFmtId="0" fontId="106" fillId="58" borderId="1" xfId="3" applyFont="1" applyFill="1" applyBorder="1" applyAlignment="1" applyProtection="1">
      <alignment horizontal="center" vertical="center"/>
      <protection hidden="1"/>
    </xf>
    <xf numFmtId="0" fontId="105" fillId="58" borderId="0" xfId="15" applyFont="1" applyFill="1" applyAlignment="1" applyProtection="1">
      <alignment horizontal="left" vertical="center"/>
      <protection hidden="1"/>
    </xf>
    <xf numFmtId="0" fontId="90" fillId="58" borderId="0" xfId="15" applyFont="1" applyFill="1" applyAlignment="1" applyProtection="1">
      <alignment horizontal="left" vertical="center"/>
      <protection hidden="1"/>
    </xf>
    <xf numFmtId="0" fontId="107" fillId="58" borderId="1" xfId="1" applyNumberFormat="1" applyFont="1" applyFill="1" applyBorder="1" applyAlignment="1" applyProtection="1">
      <alignment horizontal="right" vertical="center"/>
      <protection hidden="1"/>
    </xf>
    <xf numFmtId="41" fontId="107" fillId="58" borderId="1" xfId="1" applyNumberFormat="1" applyFont="1" applyFill="1" applyBorder="1" applyAlignment="1" applyProtection="1">
      <alignment horizontal="right" vertical="center"/>
      <protection hidden="1"/>
    </xf>
    <xf numFmtId="176" fontId="107" fillId="0" borderId="0" xfId="1" applyFont="1" applyAlignment="1" applyProtection="1">
      <protection hidden="1"/>
    </xf>
    <xf numFmtId="41" fontId="107" fillId="58" borderId="4" xfId="0" applyNumberFormat="1" applyFont="1" applyFill="1" applyBorder="1" applyAlignment="1" applyProtection="1">
      <alignment horizontal="center" vertical="center" wrapText="1"/>
      <protection hidden="1"/>
    </xf>
    <xf numFmtId="41" fontId="15" fillId="58" borderId="4" xfId="0" applyNumberFormat="1" applyFont="1" applyFill="1" applyBorder="1" applyAlignment="1" applyProtection="1">
      <alignment horizontal="center" vertical="center" wrapText="1"/>
      <protection hidden="1"/>
    </xf>
    <xf numFmtId="0" fontId="82" fillId="0" borderId="13" xfId="0" applyFont="1" applyFill="1" applyBorder="1" applyAlignment="1" applyProtection="1">
      <alignment horizontal="center" vertical="center"/>
      <protection hidden="1"/>
    </xf>
    <xf numFmtId="0" fontId="82" fillId="0" borderId="15" xfId="0" applyFont="1" applyFill="1" applyBorder="1" applyAlignment="1" applyProtection="1">
      <alignment horizontal="center" vertical="center"/>
      <protection hidden="1"/>
    </xf>
    <xf numFmtId="9" fontId="82" fillId="0" borderId="47" xfId="9" applyFont="1" applyFill="1" applyBorder="1" applyAlignment="1" applyProtection="1">
      <alignment horizontal="center" vertical="center"/>
      <protection hidden="1"/>
    </xf>
    <xf numFmtId="0" fontId="82" fillId="0" borderId="129" xfId="0" applyFont="1" applyFill="1" applyBorder="1" applyAlignment="1" applyProtection="1">
      <alignment horizontal="center" vertical="center"/>
      <protection hidden="1"/>
    </xf>
    <xf numFmtId="9" fontId="82" fillId="0" borderId="160" xfId="9" applyFont="1" applyFill="1" applyBorder="1" applyAlignment="1" applyProtection="1">
      <alignment horizontal="center" vertical="center"/>
      <protection hidden="1"/>
    </xf>
    <xf numFmtId="0" fontId="15" fillId="0" borderId="13" xfId="0" applyFont="1" applyFill="1" applyBorder="1" applyAlignment="1" applyProtection="1">
      <alignment horizontal="center" vertical="center"/>
      <protection hidden="1"/>
    </xf>
    <xf numFmtId="9" fontId="82" fillId="0" borderId="15" xfId="9" applyFont="1" applyFill="1" applyBorder="1" applyAlignment="1" applyProtection="1">
      <alignment horizontal="center" vertical="center"/>
      <protection hidden="1"/>
    </xf>
    <xf numFmtId="0" fontId="79" fillId="0" borderId="46" xfId="0" applyFont="1" applyFill="1" applyBorder="1" applyAlignment="1" applyProtection="1">
      <alignment horizontal="center" vertical="center"/>
      <protection hidden="1"/>
    </xf>
    <xf numFmtId="0" fontId="79" fillId="0" borderId="129" xfId="0" applyFont="1" applyFill="1" applyBorder="1" applyAlignment="1" applyProtection="1">
      <alignment horizontal="center" vertical="center"/>
      <protection hidden="1"/>
    </xf>
    <xf numFmtId="0" fontId="5" fillId="0" borderId="13" xfId="0" applyFont="1" applyFill="1" applyBorder="1" applyAlignment="1" applyProtection="1">
      <alignment horizontal="center" vertical="center"/>
      <protection hidden="1"/>
    </xf>
    <xf numFmtId="0" fontId="5" fillId="0" borderId="129" xfId="0" applyFont="1" applyFill="1" applyBorder="1" applyAlignment="1" applyProtection="1">
      <alignment horizontal="center" vertical="center"/>
      <protection hidden="1"/>
    </xf>
    <xf numFmtId="0" fontId="96" fillId="0" borderId="129" xfId="0" applyFont="1" applyFill="1" applyBorder="1" applyAlignment="1" applyProtection="1">
      <alignment horizontal="center" vertical="center"/>
      <protection hidden="1"/>
    </xf>
    <xf numFmtId="9" fontId="96" fillId="0" borderId="160" xfId="9" applyFont="1" applyFill="1" applyBorder="1" applyAlignment="1" applyProtection="1">
      <alignment horizontal="center" vertical="center"/>
      <protection hidden="1"/>
    </xf>
    <xf numFmtId="44" fontId="107" fillId="0" borderId="0" xfId="3" applyNumberFormat="1" applyFont="1" applyProtection="1">
      <protection hidden="1"/>
    </xf>
    <xf numFmtId="176" fontId="107" fillId="0" borderId="0" xfId="1" applyNumberFormat="1" applyFont="1" applyAlignment="1" applyProtection="1">
      <protection hidden="1"/>
    </xf>
    <xf numFmtId="0" fontId="107" fillId="58" borderId="1" xfId="3" applyNumberFormat="1" applyFont="1" applyFill="1" applyBorder="1" applyAlignment="1" applyProtection="1">
      <alignment horizontal="distributed" vertical="center"/>
      <protection hidden="1"/>
    </xf>
    <xf numFmtId="0" fontId="7" fillId="17" borderId="1" xfId="304" applyFont="1" applyBorder="1" applyAlignment="1" applyProtection="1">
      <alignment horizontal="center" vertical="center"/>
      <protection hidden="1"/>
    </xf>
    <xf numFmtId="0" fontId="15" fillId="0" borderId="129" xfId="0" applyFont="1" applyFill="1" applyBorder="1" applyAlignment="1" applyProtection="1">
      <alignment horizontal="center" vertical="center"/>
      <protection hidden="1"/>
    </xf>
    <xf numFmtId="205" fontId="7" fillId="17" borderId="16" xfId="304" applyNumberFormat="1" applyFont="1" applyBorder="1" applyAlignment="1" applyProtection="1">
      <alignment horizontal="center" vertical="center"/>
      <protection hidden="1"/>
    </xf>
    <xf numFmtId="205" fontId="7" fillId="17" borderId="6" xfId="304" applyNumberFormat="1" applyFont="1" applyBorder="1" applyAlignment="1" applyProtection="1">
      <alignment horizontal="center" vertical="center"/>
      <protection hidden="1"/>
    </xf>
    <xf numFmtId="205" fontId="7" fillId="17" borderId="16" xfId="304" applyNumberFormat="1" applyBorder="1" applyAlignment="1" applyProtection="1">
      <alignment horizontal="center" vertical="center"/>
      <protection hidden="1"/>
    </xf>
    <xf numFmtId="205" fontId="7" fillId="17" borderId="1" xfId="304" applyNumberFormat="1" applyBorder="1" applyAlignment="1" applyProtection="1">
      <alignment horizontal="center" vertical="center" shrinkToFit="1"/>
      <protection hidden="1"/>
    </xf>
    <xf numFmtId="205" fontId="7" fillId="17" borderId="6" xfId="304" applyNumberFormat="1" applyBorder="1" applyAlignment="1" applyProtection="1">
      <alignment horizontal="center" vertical="center"/>
      <protection hidden="1"/>
    </xf>
    <xf numFmtId="0" fontId="7" fillId="17" borderId="16" xfId="304" applyFont="1" applyBorder="1" applyProtection="1">
      <alignment vertical="center"/>
      <protection hidden="1"/>
    </xf>
    <xf numFmtId="0" fontId="7" fillId="17" borderId="6" xfId="304" applyFont="1" applyBorder="1" applyProtection="1">
      <alignment vertical="center"/>
      <protection hidden="1"/>
    </xf>
    <xf numFmtId="0" fontId="7" fillId="17" borderId="16" xfId="304" applyBorder="1" applyProtection="1">
      <alignment vertical="center"/>
      <protection hidden="1"/>
    </xf>
    <xf numFmtId="0" fontId="7" fillId="17" borderId="6" xfId="304" applyBorder="1" applyProtection="1">
      <alignment vertical="center"/>
      <protection hidden="1"/>
    </xf>
    <xf numFmtId="205" fontId="75" fillId="17" borderId="16" xfId="304" applyNumberFormat="1" applyFont="1" applyBorder="1" applyAlignment="1" applyProtection="1">
      <alignment horizontal="center" vertical="center"/>
      <protection hidden="1"/>
    </xf>
    <xf numFmtId="205" fontId="75" fillId="17" borderId="1" xfId="304" applyNumberFormat="1" applyFont="1" applyBorder="1" applyAlignment="1" applyProtection="1">
      <alignment horizontal="center" vertical="center" shrinkToFit="1"/>
      <protection hidden="1"/>
    </xf>
    <xf numFmtId="205" fontId="75" fillId="17" borderId="6" xfId="304" applyNumberFormat="1" applyFont="1" applyBorder="1" applyAlignment="1" applyProtection="1">
      <alignment horizontal="center" vertical="center"/>
      <protection hidden="1"/>
    </xf>
    <xf numFmtId="49" fontId="7" fillId="17" borderId="16" xfId="304" applyNumberFormat="1" applyBorder="1" applyProtection="1">
      <alignment vertical="center"/>
      <protection hidden="1"/>
    </xf>
    <xf numFmtId="0" fontId="7" fillId="17" borderId="1" xfId="304" applyBorder="1" applyAlignment="1" applyProtection="1">
      <alignment horizontal="center" vertical="center"/>
      <protection hidden="1"/>
    </xf>
    <xf numFmtId="0" fontId="105" fillId="58" borderId="0" xfId="15" applyFont="1" applyFill="1" applyAlignment="1" applyProtection="1">
      <alignment horizontal="left" vertical="center"/>
      <protection hidden="1"/>
    </xf>
    <xf numFmtId="0" fontId="107" fillId="58" borderId="44" xfId="3" applyNumberFormat="1" applyFont="1" applyFill="1" applyBorder="1" applyAlignment="1" applyProtection="1">
      <alignment horizontal="center" vertical="center"/>
      <protection hidden="1"/>
    </xf>
    <xf numFmtId="0" fontId="107" fillId="58" borderId="87" xfId="3" applyNumberFormat="1" applyFont="1" applyFill="1" applyBorder="1" applyAlignment="1" applyProtection="1">
      <alignment horizontal="center" vertical="center"/>
      <protection hidden="1"/>
    </xf>
    <xf numFmtId="208" fontId="158" fillId="58" borderId="1" xfId="1" applyNumberFormat="1" applyFont="1" applyFill="1" applyBorder="1" applyAlignment="1">
      <alignment horizontal="center" vertical="center" wrapText="1" shrinkToFit="1"/>
    </xf>
    <xf numFmtId="0" fontId="0" fillId="0" borderId="24" xfId="0" applyBorder="1">
      <alignment vertical="center"/>
    </xf>
    <xf numFmtId="0" fontId="0" fillId="0" borderId="14" xfId="0" applyBorder="1">
      <alignment vertical="center"/>
    </xf>
    <xf numFmtId="0" fontId="0" fillId="0" borderId="25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>
      <alignment vertical="center"/>
    </xf>
    <xf numFmtId="0" fontId="143" fillId="0" borderId="0" xfId="0" applyFont="1" applyBorder="1" applyAlignment="1">
      <alignment vertical="center"/>
    </xf>
    <xf numFmtId="2" fontId="143" fillId="0" borderId="0" xfId="0" applyNumberFormat="1" applyFont="1" applyBorder="1">
      <alignment vertical="center"/>
    </xf>
    <xf numFmtId="0" fontId="143" fillId="0" borderId="0" xfId="0" applyFont="1">
      <alignment vertical="center"/>
    </xf>
    <xf numFmtId="0" fontId="143" fillId="0" borderId="0" xfId="0" applyFont="1" applyBorder="1" applyAlignment="1">
      <alignment horizontal="distributed" vertical="center" indent="1"/>
    </xf>
    <xf numFmtId="196" fontId="143" fillId="0" borderId="0" xfId="0" applyNumberFormat="1" applyFont="1" applyBorder="1">
      <alignment vertical="center"/>
    </xf>
    <xf numFmtId="0" fontId="104" fillId="0" borderId="0" xfId="0" applyFont="1" applyBorder="1" applyAlignment="1">
      <alignment vertical="center"/>
    </xf>
    <xf numFmtId="0" fontId="0" fillId="0" borderId="21" xfId="0" applyBorder="1">
      <alignment vertical="center"/>
    </xf>
    <xf numFmtId="0" fontId="0" fillId="0" borderId="162" xfId="0" applyBorder="1">
      <alignment vertical="center"/>
    </xf>
    <xf numFmtId="0" fontId="0" fillId="0" borderId="163" xfId="0" applyBorder="1">
      <alignment vertical="center"/>
    </xf>
    <xf numFmtId="0" fontId="132" fillId="0" borderId="0" xfId="0" applyFont="1" applyBorder="1" applyAlignment="1">
      <alignment horizontal="center" vertical="center"/>
    </xf>
    <xf numFmtId="49" fontId="143" fillId="0" borderId="0" xfId="0" applyNumberFormat="1" applyFont="1" applyBorder="1" applyAlignment="1">
      <alignment vertical="center"/>
    </xf>
    <xf numFmtId="0" fontId="162" fillId="0" borderId="0" xfId="0" applyFont="1" applyAlignment="1">
      <alignment vertical="center"/>
    </xf>
    <xf numFmtId="0" fontId="163" fillId="0" borderId="0" xfId="0" applyFont="1">
      <alignment vertical="center"/>
    </xf>
    <xf numFmtId="182" fontId="107" fillId="0" borderId="0" xfId="9" applyNumberFormat="1" applyFont="1" applyAlignment="1" applyProtection="1">
      <protection hidden="1"/>
    </xf>
    <xf numFmtId="41" fontId="107" fillId="58" borderId="44" xfId="1" applyNumberFormat="1" applyFont="1" applyFill="1" applyBorder="1" applyAlignment="1" applyProtection="1">
      <alignment horizontal="right" vertical="center"/>
      <protection hidden="1"/>
    </xf>
    <xf numFmtId="41" fontId="107" fillId="58" borderId="87" xfId="1" applyNumberFormat="1" applyFont="1" applyFill="1" applyBorder="1" applyAlignment="1" applyProtection="1">
      <alignment horizontal="right" vertical="center"/>
      <protection hidden="1"/>
    </xf>
    <xf numFmtId="2" fontId="107" fillId="58" borderId="4" xfId="3" applyNumberFormat="1" applyFont="1" applyFill="1" applyBorder="1" applyAlignment="1" applyProtection="1">
      <alignment horizontal="center" vertical="center"/>
      <protection hidden="1"/>
    </xf>
    <xf numFmtId="2" fontId="107" fillId="58" borderId="1" xfId="3" applyNumberFormat="1" applyFont="1" applyFill="1" applyBorder="1" applyAlignment="1" applyProtection="1">
      <alignment horizontal="center" vertical="center"/>
      <protection hidden="1"/>
    </xf>
    <xf numFmtId="2" fontId="15" fillId="58" borderId="1" xfId="3" applyNumberFormat="1" applyFont="1" applyFill="1" applyBorder="1" applyAlignment="1" applyProtection="1">
      <alignment horizontal="distributed" vertical="center" indent="1"/>
      <protection hidden="1"/>
    </xf>
    <xf numFmtId="2" fontId="111" fillId="58" borderId="1" xfId="1" applyNumberFormat="1" applyFont="1" applyFill="1" applyBorder="1" applyAlignment="1" applyProtection="1">
      <alignment horizontal="right" vertical="center" shrinkToFit="1"/>
      <protection hidden="1"/>
    </xf>
    <xf numFmtId="2" fontId="151" fillId="58" borderId="1" xfId="1" applyNumberFormat="1" applyFont="1" applyFill="1" applyBorder="1" applyAlignment="1" applyProtection="1">
      <alignment vertical="center" wrapText="1"/>
      <protection hidden="1"/>
    </xf>
    <xf numFmtId="2" fontId="107" fillId="58" borderId="44" xfId="3" applyNumberFormat="1" applyFont="1" applyFill="1" applyBorder="1" applyAlignment="1" applyProtection="1">
      <alignment horizontal="center" vertical="center"/>
      <protection hidden="1"/>
    </xf>
    <xf numFmtId="186" fontId="105" fillId="58" borderId="1" xfId="0" applyNumberFormat="1" applyFont="1" applyFill="1" applyBorder="1" applyAlignment="1" applyProtection="1">
      <alignment horizontal="center" vertical="center" shrinkToFit="1"/>
      <protection hidden="1"/>
    </xf>
    <xf numFmtId="191" fontId="107" fillId="58" borderId="4" xfId="1" applyNumberFormat="1" applyFont="1" applyFill="1" applyBorder="1" applyAlignment="1" applyProtection="1">
      <alignment vertical="center"/>
      <protection hidden="1"/>
    </xf>
    <xf numFmtId="0" fontId="135" fillId="58" borderId="4" xfId="1" applyNumberFormat="1" applyFont="1" applyFill="1" applyBorder="1" applyAlignment="1" applyProtection="1">
      <alignment horizontal="center" vertical="center"/>
      <protection hidden="1"/>
    </xf>
    <xf numFmtId="0" fontId="5" fillId="58" borderId="1" xfId="0" applyNumberFormat="1" applyFont="1" applyFill="1" applyBorder="1" applyAlignment="1" applyProtection="1">
      <alignment horizontal="center" vertical="center"/>
      <protection hidden="1"/>
    </xf>
    <xf numFmtId="0" fontId="5" fillId="56" borderId="1" xfId="0" applyNumberFormat="1" applyFont="1" applyFill="1" applyBorder="1" applyAlignment="1" applyProtection="1">
      <alignment horizontal="center" vertical="center"/>
      <protection locked="0"/>
    </xf>
    <xf numFmtId="0" fontId="105" fillId="58" borderId="0" xfId="15" applyFont="1" applyFill="1" applyAlignment="1" applyProtection="1">
      <alignment horizontal="left" vertical="center"/>
      <protection hidden="1"/>
    </xf>
    <xf numFmtId="0" fontId="90" fillId="58" borderId="0" xfId="15" applyFont="1" applyFill="1" applyAlignment="1" applyProtection="1">
      <alignment horizontal="left" vertical="center"/>
      <protection hidden="1"/>
    </xf>
    <xf numFmtId="0" fontId="107" fillId="58" borderId="128" xfId="3" applyNumberFormat="1" applyFont="1" applyFill="1" applyBorder="1" applyAlignment="1" applyProtection="1">
      <alignment horizontal="distributed" vertical="center"/>
      <protection hidden="1"/>
    </xf>
    <xf numFmtId="2" fontId="107" fillId="58" borderId="44" xfId="3" applyNumberFormat="1" applyFont="1" applyFill="1" applyBorder="1" applyAlignment="1" applyProtection="1">
      <alignment horizontal="center" vertical="center"/>
      <protection hidden="1"/>
    </xf>
    <xf numFmtId="49" fontId="107" fillId="58" borderId="128" xfId="0" applyNumberFormat="1" applyFont="1" applyFill="1" applyBorder="1" applyAlignment="1" applyProtection="1">
      <alignment horizontal="center" vertical="center"/>
      <protection hidden="1"/>
    </xf>
    <xf numFmtId="49" fontId="107" fillId="58" borderId="128" xfId="1" applyNumberFormat="1" applyFont="1" applyFill="1" applyBorder="1" applyAlignment="1" applyProtection="1">
      <alignment horizontal="center" vertical="center" wrapText="1"/>
      <protection hidden="1"/>
    </xf>
    <xf numFmtId="176" fontId="82" fillId="58" borderId="1" xfId="7" applyFont="1" applyFill="1" applyBorder="1" applyAlignment="1" applyProtection="1">
      <alignment horizontal="center" vertical="center" shrinkToFit="1"/>
      <protection hidden="1"/>
    </xf>
    <xf numFmtId="179" fontId="82" fillId="58" borderId="0" xfId="7" applyNumberFormat="1" applyFont="1" applyFill="1" applyAlignment="1" applyProtection="1">
      <alignment horizontal="center" vertical="center" shrinkToFit="1"/>
      <protection hidden="1"/>
    </xf>
    <xf numFmtId="0" fontId="82" fillId="58" borderId="1" xfId="7" applyNumberFormat="1" applyFont="1" applyFill="1" applyBorder="1" applyAlignment="1" applyProtection="1">
      <alignment horizontal="center" vertical="center" shrinkToFit="1"/>
      <protection hidden="1"/>
    </xf>
    <xf numFmtId="176" fontId="107" fillId="58" borderId="1" xfId="7" applyFont="1" applyFill="1" applyBorder="1" applyAlignment="1" applyProtection="1">
      <alignment horizontal="center" vertical="center" shrinkToFit="1"/>
      <protection hidden="1"/>
    </xf>
    <xf numFmtId="179" fontId="107" fillId="58" borderId="0" xfId="7" applyNumberFormat="1" applyFont="1" applyFill="1" applyAlignment="1" applyProtection="1">
      <alignment horizontal="center" vertical="center" shrinkToFit="1"/>
      <protection hidden="1"/>
    </xf>
    <xf numFmtId="0" fontId="107" fillId="58" borderId="1" xfId="7" applyNumberFormat="1" applyFont="1" applyFill="1" applyBorder="1" applyAlignment="1" applyProtection="1">
      <alignment horizontal="center" vertical="center" shrinkToFit="1"/>
      <protection hidden="1"/>
    </xf>
    <xf numFmtId="0" fontId="88" fillId="58" borderId="12" xfId="3" applyFont="1" applyFill="1" applyBorder="1" applyAlignment="1" applyProtection="1">
      <alignment horizontal="center" vertical="center"/>
      <protection hidden="1"/>
    </xf>
    <xf numFmtId="0" fontId="88" fillId="58" borderId="16" xfId="3" applyFont="1" applyFill="1" applyBorder="1" applyAlignment="1" applyProtection="1">
      <alignment horizontal="center" vertical="center"/>
      <protection hidden="1"/>
    </xf>
    <xf numFmtId="0" fontId="88" fillId="58" borderId="13" xfId="3" applyFont="1" applyFill="1" applyBorder="1" applyAlignment="1" applyProtection="1">
      <alignment horizontal="center" vertical="center" wrapText="1"/>
      <protection hidden="1"/>
    </xf>
    <xf numFmtId="0" fontId="88" fillId="58" borderId="1" xfId="3" applyFont="1" applyFill="1" applyBorder="1" applyAlignment="1" applyProtection="1">
      <alignment horizontal="center" vertical="center"/>
      <protection hidden="1"/>
    </xf>
    <xf numFmtId="0" fontId="88" fillId="58" borderId="13" xfId="3" applyNumberFormat="1" applyFont="1" applyFill="1" applyBorder="1" applyAlignment="1" applyProtection="1">
      <alignment horizontal="center" vertical="center"/>
      <protection hidden="1"/>
    </xf>
    <xf numFmtId="0" fontId="106" fillId="58" borderId="12" xfId="3" applyFont="1" applyFill="1" applyBorder="1" applyAlignment="1" applyProtection="1">
      <alignment horizontal="center" vertical="center"/>
      <protection hidden="1"/>
    </xf>
    <xf numFmtId="0" fontId="106" fillId="58" borderId="16" xfId="3" applyFont="1" applyFill="1" applyBorder="1" applyAlignment="1" applyProtection="1">
      <alignment horizontal="center" vertical="center"/>
      <protection hidden="1"/>
    </xf>
    <xf numFmtId="0" fontId="106" fillId="58" borderId="13" xfId="3" applyFont="1" applyFill="1" applyBorder="1" applyAlignment="1" applyProtection="1">
      <alignment horizontal="center" vertical="center" wrapText="1"/>
      <protection hidden="1"/>
    </xf>
    <xf numFmtId="0" fontId="106" fillId="58" borderId="1" xfId="3" applyFont="1" applyFill="1" applyBorder="1" applyAlignment="1" applyProtection="1">
      <alignment horizontal="center" vertical="center"/>
      <protection hidden="1"/>
    </xf>
    <xf numFmtId="0" fontId="106" fillId="58" borderId="13" xfId="3" applyNumberFormat="1" applyFont="1" applyFill="1" applyBorder="1" applyAlignment="1" applyProtection="1">
      <alignment horizontal="center" vertical="center"/>
      <protection hidden="1"/>
    </xf>
    <xf numFmtId="176" fontId="107" fillId="58" borderId="1" xfId="1" applyFont="1" applyFill="1" applyBorder="1" applyAlignment="1" applyProtection="1">
      <alignment horizontal="right" vertical="center"/>
      <protection hidden="1"/>
    </xf>
    <xf numFmtId="2" fontId="107" fillId="58" borderId="164" xfId="3" applyNumberFormat="1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7" fillId="17" borderId="48" xfId="304" applyBorder="1" applyProtection="1">
      <alignment vertical="center"/>
      <protection hidden="1"/>
    </xf>
    <xf numFmtId="0" fontId="7" fillId="17" borderId="128" xfId="304" applyBorder="1" applyProtection="1">
      <alignment vertical="center"/>
      <protection hidden="1"/>
    </xf>
    <xf numFmtId="205" fontId="7" fillId="17" borderId="128" xfId="304" applyNumberFormat="1" applyBorder="1" applyAlignment="1" applyProtection="1">
      <alignment horizontal="center" vertical="center"/>
      <protection hidden="1"/>
    </xf>
    <xf numFmtId="0" fontId="7" fillId="17" borderId="86" xfId="304" applyBorder="1" applyProtection="1">
      <alignment vertical="center"/>
      <protection hidden="1"/>
    </xf>
    <xf numFmtId="0" fontId="7" fillId="17" borderId="152" xfId="304" applyBorder="1" applyProtection="1">
      <alignment vertical="center"/>
      <protection hidden="1"/>
    </xf>
    <xf numFmtId="0" fontId="7" fillId="17" borderId="9" xfId="304" applyBorder="1" applyProtection="1">
      <alignment vertical="center"/>
      <protection hidden="1"/>
    </xf>
    <xf numFmtId="205" fontId="7" fillId="17" borderId="9" xfId="304" applyNumberFormat="1" applyBorder="1" applyAlignment="1" applyProtection="1">
      <alignment horizontal="center" vertical="center"/>
      <protection hidden="1"/>
    </xf>
    <xf numFmtId="0" fontId="7" fillId="17" borderId="153" xfId="304" applyBorder="1" applyProtection="1">
      <alignment vertical="center"/>
      <protection hidden="1"/>
    </xf>
    <xf numFmtId="49" fontId="7" fillId="0" borderId="1" xfId="0" applyNumberFormat="1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159" fillId="0" borderId="0" xfId="0" applyFont="1" applyAlignment="1" applyProtection="1">
      <alignment horizontal="centerContinuous" vertical="center"/>
      <protection hidden="1"/>
    </xf>
    <xf numFmtId="191" fontId="79" fillId="0" borderId="0" xfId="0" applyNumberFormat="1" applyFont="1" applyFill="1" applyProtection="1">
      <alignment vertical="center"/>
      <protection hidden="1"/>
    </xf>
    <xf numFmtId="0" fontId="105" fillId="58" borderId="0" xfId="15" applyFont="1" applyFill="1" applyAlignment="1" applyProtection="1">
      <alignment horizontal="left" vertical="center"/>
      <protection hidden="1"/>
    </xf>
    <xf numFmtId="187" fontId="15" fillId="58" borderId="9" xfId="0" applyNumberFormat="1" applyFont="1" applyFill="1" applyBorder="1" applyAlignment="1" applyProtection="1">
      <alignment horizontal="center" vertical="center"/>
      <protection hidden="1"/>
    </xf>
    <xf numFmtId="191" fontId="15" fillId="58" borderId="9" xfId="1" applyNumberFormat="1" applyFont="1" applyFill="1" applyBorder="1" applyAlignment="1" applyProtection="1">
      <alignment horizontal="center" vertical="center"/>
      <protection hidden="1"/>
    </xf>
    <xf numFmtId="1" fontId="5" fillId="58" borderId="9" xfId="0" applyNumberFormat="1" applyFont="1" applyFill="1" applyBorder="1" applyAlignment="1" applyProtection="1">
      <alignment horizontal="center" vertical="center"/>
      <protection hidden="1"/>
    </xf>
    <xf numFmtId="176" fontId="82" fillId="58" borderId="1" xfId="7" applyFont="1" applyFill="1" applyBorder="1" applyAlignment="1" applyProtection="1">
      <alignment horizontal="center" vertical="center" shrinkToFit="1"/>
      <protection hidden="1"/>
    </xf>
    <xf numFmtId="179" fontId="82" fillId="58" borderId="0" xfId="7" applyNumberFormat="1" applyFont="1" applyFill="1" applyAlignment="1" applyProtection="1">
      <alignment horizontal="center" vertical="center" shrinkToFit="1"/>
      <protection hidden="1"/>
    </xf>
    <xf numFmtId="0" fontId="82" fillId="58" borderId="1" xfId="7" applyNumberFormat="1" applyFont="1" applyFill="1" applyBorder="1" applyAlignment="1" applyProtection="1">
      <alignment horizontal="center" vertical="center" shrinkToFit="1"/>
      <protection hidden="1"/>
    </xf>
    <xf numFmtId="176" fontId="107" fillId="58" borderId="1" xfId="7" applyFont="1" applyFill="1" applyBorder="1" applyAlignment="1" applyProtection="1">
      <alignment horizontal="center" vertical="center" shrinkToFit="1"/>
      <protection hidden="1"/>
    </xf>
    <xf numFmtId="179" fontId="107" fillId="58" borderId="0" xfId="7" applyNumberFormat="1" applyFont="1" applyFill="1" applyAlignment="1" applyProtection="1">
      <alignment horizontal="center" vertical="center" shrinkToFit="1"/>
      <protection hidden="1"/>
    </xf>
    <xf numFmtId="0" fontId="107" fillId="58" borderId="1" xfId="7" applyNumberFormat="1" applyFont="1" applyFill="1" applyBorder="1" applyAlignment="1" applyProtection="1">
      <alignment horizontal="center" vertical="center" shrinkToFit="1"/>
      <protection hidden="1"/>
    </xf>
    <xf numFmtId="186" fontId="90" fillId="58" borderId="10" xfId="0" applyNumberFormat="1" applyFont="1" applyFill="1" applyBorder="1" applyAlignment="1" applyProtection="1">
      <alignment horizontal="center" vertical="center" shrinkToFit="1"/>
      <protection hidden="1"/>
    </xf>
    <xf numFmtId="178" fontId="82" fillId="0" borderId="0" xfId="3" applyNumberFormat="1" applyFont="1" applyAlignment="1" applyProtection="1">
      <alignment vertical="center"/>
      <protection hidden="1"/>
    </xf>
    <xf numFmtId="2" fontId="107" fillId="58" borderId="1" xfId="8" applyNumberFormat="1" applyFont="1" applyFill="1" applyBorder="1" applyAlignment="1" applyProtection="1">
      <alignment horizontal="center" vertical="center" shrinkToFit="1"/>
      <protection hidden="1"/>
    </xf>
    <xf numFmtId="191" fontId="82" fillId="0" borderId="0" xfId="0" applyNumberFormat="1" applyFont="1" applyFill="1" applyProtection="1">
      <alignment vertical="center"/>
      <protection hidden="1"/>
    </xf>
    <xf numFmtId="44" fontId="82" fillId="0" borderId="0" xfId="0" applyNumberFormat="1" applyFont="1" applyFill="1" applyProtection="1">
      <alignment vertical="center"/>
      <protection hidden="1"/>
    </xf>
    <xf numFmtId="0" fontId="110" fillId="0" borderId="0" xfId="0" applyFont="1" applyAlignment="1" applyProtection="1">
      <alignment vertical="center"/>
      <protection hidden="1"/>
    </xf>
    <xf numFmtId="2" fontId="107" fillId="58" borderId="44" xfId="3" applyNumberFormat="1" applyFont="1" applyFill="1" applyBorder="1" applyAlignment="1" applyProtection="1">
      <alignment horizontal="center" vertical="center"/>
      <protection hidden="1"/>
    </xf>
    <xf numFmtId="0" fontId="107" fillId="58" borderId="128" xfId="3" applyNumberFormat="1" applyFont="1" applyFill="1" applyBorder="1" applyAlignment="1" applyProtection="1">
      <alignment horizontal="center" vertical="center"/>
      <protection hidden="1"/>
    </xf>
    <xf numFmtId="0" fontId="165" fillId="0" borderId="0" xfId="15" applyFont="1" applyFill="1" applyBorder="1" applyAlignment="1">
      <alignment horizontal="center" vertical="center"/>
    </xf>
    <xf numFmtId="0" fontId="166" fillId="0" borderId="0" xfId="15" applyFont="1" applyFill="1">
      <alignment vertical="center"/>
    </xf>
    <xf numFmtId="0" fontId="167" fillId="0" borderId="0" xfId="15" applyFont="1" applyFill="1">
      <alignment vertical="center"/>
    </xf>
    <xf numFmtId="0" fontId="168" fillId="0" borderId="0" xfId="15" applyFont="1" applyFill="1">
      <alignment vertical="center"/>
    </xf>
    <xf numFmtId="0" fontId="170" fillId="0" borderId="0" xfId="15" applyFont="1" applyFill="1" applyAlignment="1">
      <alignment vertical="center"/>
    </xf>
    <xf numFmtId="0" fontId="171" fillId="0" borderId="0" xfId="15" applyFont="1" applyFill="1" applyAlignment="1">
      <alignment horizontal="left" vertical="center"/>
    </xf>
    <xf numFmtId="0" fontId="167" fillId="0" borderId="0" xfId="15" applyFont="1" applyFill="1" applyAlignment="1">
      <alignment vertical="center"/>
    </xf>
    <xf numFmtId="0" fontId="167" fillId="0" borderId="0" xfId="15" applyFont="1" applyFill="1" applyAlignment="1">
      <alignment vertical="center" wrapText="1"/>
    </xf>
    <xf numFmtId="0" fontId="167" fillId="0" borderId="0" xfId="15" applyFont="1" applyFill="1" applyAlignment="1">
      <alignment horizontal="left" vertical="center"/>
    </xf>
    <xf numFmtId="0" fontId="167" fillId="0" borderId="0" xfId="15" applyFont="1" applyFill="1" applyAlignment="1">
      <alignment horizontal="center" vertical="center"/>
    </xf>
    <xf numFmtId="178" fontId="167" fillId="0" borderId="0" xfId="15" applyNumberFormat="1" applyFont="1" applyFill="1" applyAlignment="1">
      <alignment vertical="center"/>
    </xf>
    <xf numFmtId="218" fontId="167" fillId="0" borderId="0" xfId="15" applyNumberFormat="1" applyFont="1" applyFill="1" applyAlignment="1">
      <alignment vertical="center"/>
    </xf>
    <xf numFmtId="176" fontId="167" fillId="0" borderId="0" xfId="15" applyNumberFormat="1" applyFont="1" applyFill="1" applyAlignment="1">
      <alignment vertical="center"/>
    </xf>
    <xf numFmtId="0" fontId="167" fillId="0" borderId="0" xfId="15" applyFont="1" applyFill="1" applyAlignment="1">
      <alignment horizontal="left" vertical="center" wrapText="1"/>
    </xf>
    <xf numFmtId="0" fontId="167" fillId="0" borderId="0" xfId="15" applyFont="1" applyFill="1" applyBorder="1" applyAlignment="1">
      <alignment horizontal="center" vertical="center"/>
    </xf>
    <xf numFmtId="178" fontId="167" fillId="0" borderId="0" xfId="15" applyNumberFormat="1" applyFont="1" applyFill="1" applyBorder="1" applyAlignment="1">
      <alignment horizontal="center" vertical="center"/>
    </xf>
    <xf numFmtId="0" fontId="167" fillId="0" borderId="0" xfId="15" applyFont="1" applyFill="1" applyBorder="1" applyAlignment="1">
      <alignment horizontal="left" vertical="center"/>
    </xf>
    <xf numFmtId="0" fontId="171" fillId="0" borderId="0" xfId="15" applyFont="1" applyFill="1" applyBorder="1" applyAlignment="1">
      <alignment horizontal="left" vertical="center"/>
    </xf>
    <xf numFmtId="0" fontId="167" fillId="0" borderId="0" xfId="15" applyFont="1" applyFill="1" applyBorder="1" applyAlignment="1">
      <alignment horizontal="distributed" vertical="center" indent="1"/>
    </xf>
    <xf numFmtId="181" fontId="167" fillId="0" borderId="0" xfId="15" applyNumberFormat="1" applyFont="1" applyFill="1" applyBorder="1" applyAlignment="1">
      <alignment horizontal="center" vertical="center"/>
    </xf>
    <xf numFmtId="0" fontId="167" fillId="0" borderId="0" xfId="15" applyFont="1" applyFill="1" applyBorder="1" applyAlignment="1">
      <alignment vertical="center"/>
    </xf>
    <xf numFmtId="176" fontId="167" fillId="0" borderId="0" xfId="16" applyFont="1" applyFill="1" applyBorder="1" applyAlignment="1">
      <alignment horizontal="center" vertical="center"/>
    </xf>
    <xf numFmtId="192" fontId="167" fillId="0" borderId="0" xfId="15" applyNumberFormat="1" applyFont="1" applyFill="1" applyBorder="1" applyAlignment="1">
      <alignment horizontal="center" vertical="center"/>
    </xf>
    <xf numFmtId="178" fontId="167" fillId="0" borderId="0" xfId="15" applyNumberFormat="1" applyFont="1" applyFill="1" applyBorder="1" applyAlignment="1">
      <alignment vertical="center"/>
    </xf>
    <xf numFmtId="9" fontId="167" fillId="0" borderId="0" xfId="15" applyNumberFormat="1" applyFont="1" applyFill="1" applyBorder="1" applyAlignment="1">
      <alignment vertical="center"/>
    </xf>
    <xf numFmtId="0" fontId="167" fillId="0" borderId="0" xfId="15" applyNumberFormat="1" applyFont="1" applyFill="1" applyBorder="1" applyAlignment="1">
      <alignment vertical="center"/>
    </xf>
    <xf numFmtId="176" fontId="167" fillId="0" borderId="0" xfId="16" applyFont="1" applyFill="1" applyBorder="1" applyAlignment="1">
      <alignment vertical="center"/>
    </xf>
    <xf numFmtId="192" fontId="167" fillId="0" borderId="0" xfId="15" applyNumberFormat="1" applyFont="1" applyFill="1" applyBorder="1" applyAlignment="1">
      <alignment vertical="center"/>
    </xf>
    <xf numFmtId="0" fontId="167" fillId="0" borderId="0" xfId="15" applyFont="1" applyFill="1" applyBorder="1" applyAlignment="1">
      <alignment vertical="center" wrapText="1"/>
    </xf>
    <xf numFmtId="0" fontId="171" fillId="0" borderId="0" xfId="15" applyFont="1" applyFill="1" applyBorder="1" applyAlignment="1">
      <alignment vertical="center"/>
    </xf>
    <xf numFmtId="0" fontId="167" fillId="0" borderId="0" xfId="10" applyFont="1" applyFill="1" applyAlignment="1">
      <alignment vertical="center"/>
    </xf>
    <xf numFmtId="0" fontId="167" fillId="0" borderId="0" xfId="10" applyFont="1" applyFill="1" applyAlignment="1">
      <alignment vertical="center" wrapText="1"/>
    </xf>
    <xf numFmtId="0" fontId="167" fillId="0" borderId="0" xfId="10" applyNumberFormat="1" applyFont="1" applyFill="1" applyAlignment="1">
      <alignment vertical="center"/>
    </xf>
    <xf numFmtId="0" fontId="173" fillId="0" borderId="0" xfId="10" applyFont="1" applyFill="1" applyAlignment="1">
      <alignment vertical="center"/>
    </xf>
    <xf numFmtId="0" fontId="173" fillId="0" borderId="0" xfId="10" applyFont="1" applyFill="1" applyAlignment="1">
      <alignment vertical="center" wrapText="1"/>
    </xf>
    <xf numFmtId="0" fontId="173" fillId="0" borderId="0" xfId="15" applyFont="1" applyFill="1">
      <alignment vertical="center"/>
    </xf>
    <xf numFmtId="0" fontId="174" fillId="0" borderId="118" xfId="7" applyNumberFormat="1" applyFont="1" applyFill="1" applyBorder="1" applyAlignment="1" applyProtection="1">
      <alignment horizontal="center" vertical="center"/>
      <protection locked="0"/>
    </xf>
    <xf numFmtId="0" fontId="176" fillId="0" borderId="0" xfId="7" applyNumberFormat="1" applyFont="1" applyFill="1" applyAlignment="1" applyProtection="1">
      <alignment horizontal="center" vertical="center"/>
      <protection hidden="1"/>
    </xf>
    <xf numFmtId="0" fontId="94" fillId="0" borderId="0" xfId="7" applyNumberFormat="1" applyFont="1" applyFill="1" applyAlignment="1" applyProtection="1">
      <alignment horizontal="center" vertical="center"/>
      <protection hidden="1"/>
    </xf>
    <xf numFmtId="176" fontId="82" fillId="0" borderId="38" xfId="7" applyFont="1" applyFill="1" applyBorder="1" applyAlignment="1" applyProtection="1">
      <alignment vertical="center"/>
      <protection hidden="1"/>
    </xf>
    <xf numFmtId="0" fontId="82" fillId="0" borderId="38" xfId="7" applyNumberFormat="1" applyFont="1" applyFill="1" applyBorder="1" applyAlignment="1" applyProtection="1">
      <alignment horizontal="right" vertical="center"/>
      <protection hidden="1"/>
    </xf>
    <xf numFmtId="176" fontId="82" fillId="0" borderId="66" xfId="7" applyFont="1" applyFill="1" applyBorder="1" applyAlignment="1" applyProtection="1">
      <alignment horizontal="center" vertical="center"/>
      <protection hidden="1"/>
    </xf>
    <xf numFmtId="176" fontId="82" fillId="0" borderId="4" xfId="7" applyFont="1" applyFill="1" applyBorder="1" applyAlignment="1" applyProtection="1">
      <alignment horizontal="center" vertical="center"/>
      <protection hidden="1"/>
    </xf>
    <xf numFmtId="179" fontId="82" fillId="0" borderId="54" xfId="7" applyNumberFormat="1" applyFont="1" applyFill="1" applyBorder="1" applyAlignment="1" applyProtection="1">
      <alignment horizontal="center" vertical="center"/>
      <protection hidden="1"/>
    </xf>
    <xf numFmtId="176" fontId="82" fillId="0" borderId="31" xfId="7" applyFont="1" applyFill="1" applyBorder="1" applyAlignment="1" applyProtection="1">
      <alignment horizontal="center" vertical="center"/>
      <protection hidden="1"/>
    </xf>
    <xf numFmtId="176" fontId="82" fillId="0" borderId="54" xfId="7" applyFont="1" applyFill="1" applyBorder="1" applyAlignment="1" applyProtection="1">
      <alignment horizontal="center" vertical="center"/>
      <protection hidden="1"/>
    </xf>
    <xf numFmtId="176" fontId="88" fillId="0" borderId="32" xfId="7" applyFont="1" applyFill="1" applyBorder="1" applyAlignment="1" applyProtection="1">
      <alignment vertical="center"/>
      <protection hidden="1"/>
    </xf>
    <xf numFmtId="179" fontId="82" fillId="0" borderId="26" xfId="7" applyNumberFormat="1" applyFont="1" applyFill="1" applyBorder="1" applyAlignment="1" applyProtection="1">
      <alignment horizontal="center" vertical="center" shrinkToFit="1"/>
      <protection hidden="1"/>
    </xf>
    <xf numFmtId="176" fontId="93" fillId="0" borderId="27" xfId="7" applyFont="1" applyFill="1" applyBorder="1" applyAlignment="1" applyProtection="1">
      <alignment horizontal="center" vertical="center" shrinkToFit="1"/>
      <protection hidden="1"/>
    </xf>
    <xf numFmtId="176" fontId="82" fillId="0" borderId="26" xfId="7" applyFont="1" applyFill="1" applyBorder="1" applyAlignment="1" applyProtection="1">
      <alignment horizontal="center" vertical="center" shrinkToFit="1"/>
      <protection hidden="1"/>
    </xf>
    <xf numFmtId="176" fontId="82" fillId="0" borderId="27" xfId="7" applyFont="1" applyFill="1" applyBorder="1" applyAlignment="1" applyProtection="1">
      <alignment horizontal="center" vertical="center" shrinkToFit="1"/>
      <protection hidden="1"/>
    </xf>
    <xf numFmtId="0" fontId="82" fillId="0" borderId="44" xfId="9" applyNumberFormat="1" applyFont="1" applyFill="1" applyBorder="1" applyAlignment="1" applyProtection="1">
      <alignment horizontal="center" vertical="center" shrinkToFit="1"/>
      <protection hidden="1"/>
    </xf>
    <xf numFmtId="208" fontId="82" fillId="0" borderId="73" xfId="7" applyNumberFormat="1" applyFont="1" applyFill="1" applyBorder="1" applyAlignment="1" applyProtection="1">
      <alignment horizontal="right" vertical="center" shrinkToFit="1"/>
      <protection hidden="1"/>
    </xf>
    <xf numFmtId="176" fontId="82" fillId="0" borderId="75" xfId="7" applyFont="1" applyFill="1" applyBorder="1" applyAlignment="1" applyProtection="1">
      <alignment vertical="center"/>
      <protection hidden="1"/>
    </xf>
    <xf numFmtId="176" fontId="82" fillId="0" borderId="28" xfId="7" applyNumberFormat="1" applyFont="1" applyFill="1" applyBorder="1" applyAlignment="1" applyProtection="1">
      <alignment horizontal="center" vertical="center" shrinkToFit="1"/>
      <protection hidden="1"/>
    </xf>
    <xf numFmtId="176" fontId="93" fillId="0" borderId="29" xfId="7" applyFont="1" applyFill="1" applyBorder="1" applyAlignment="1" applyProtection="1">
      <alignment horizontal="center" vertical="center" shrinkToFit="1"/>
      <protection hidden="1"/>
    </xf>
    <xf numFmtId="179" fontId="82" fillId="0" borderId="28" xfId="7" applyNumberFormat="1" applyFont="1" applyFill="1" applyBorder="1" applyAlignment="1" applyProtection="1">
      <alignment horizontal="center" vertical="center" shrinkToFit="1"/>
      <protection hidden="1"/>
    </xf>
    <xf numFmtId="176" fontId="82" fillId="0" borderId="28" xfId="7" applyFont="1" applyFill="1" applyBorder="1" applyAlignment="1" applyProtection="1">
      <alignment horizontal="center" vertical="center" shrinkToFit="1"/>
      <protection hidden="1"/>
    </xf>
    <xf numFmtId="176" fontId="82" fillId="0" borderId="29" xfId="7" applyFont="1" applyFill="1" applyBorder="1" applyAlignment="1" applyProtection="1">
      <alignment horizontal="center" vertical="center" shrinkToFit="1"/>
      <protection hidden="1"/>
    </xf>
    <xf numFmtId="9" fontId="82" fillId="0" borderId="75" xfId="9" applyNumberFormat="1" applyFont="1" applyFill="1" applyBorder="1" applyAlignment="1" applyProtection="1">
      <alignment horizontal="center" vertical="center" shrinkToFit="1"/>
      <protection hidden="1"/>
    </xf>
    <xf numFmtId="208" fontId="82" fillId="0" borderId="76" xfId="7" applyNumberFormat="1" applyFont="1" applyFill="1" applyBorder="1" applyAlignment="1" applyProtection="1">
      <alignment horizontal="right" vertical="center" shrinkToFit="1"/>
      <protection hidden="1"/>
    </xf>
    <xf numFmtId="191" fontId="82" fillId="0" borderId="28" xfId="7" applyNumberFormat="1" applyFont="1" applyFill="1" applyBorder="1" applyAlignment="1" applyProtection="1">
      <alignment horizontal="center" vertical="center" shrinkToFit="1"/>
      <protection hidden="1"/>
    </xf>
    <xf numFmtId="184" fontId="82" fillId="0" borderId="75" xfId="9" applyNumberFormat="1" applyFont="1" applyFill="1" applyBorder="1" applyAlignment="1" applyProtection="1">
      <alignment horizontal="center" vertical="center" shrinkToFit="1"/>
      <protection hidden="1"/>
    </xf>
    <xf numFmtId="176" fontId="82" fillId="0" borderId="79" xfId="7" applyFont="1" applyFill="1" applyBorder="1" applyAlignment="1" applyProtection="1">
      <alignment vertical="center"/>
      <protection hidden="1"/>
    </xf>
    <xf numFmtId="191" fontId="82" fillId="0" borderId="77" xfId="7" applyNumberFormat="1" applyFont="1" applyFill="1" applyBorder="1" applyAlignment="1" applyProtection="1">
      <alignment horizontal="center" vertical="center" shrinkToFit="1"/>
      <protection hidden="1"/>
    </xf>
    <xf numFmtId="176" fontId="93" fillId="0" borderId="78" xfId="7" applyFont="1" applyFill="1" applyBorder="1" applyAlignment="1" applyProtection="1">
      <alignment horizontal="center" vertical="center" shrinkToFit="1"/>
      <protection hidden="1"/>
    </xf>
    <xf numFmtId="195" fontId="82" fillId="0" borderId="77" xfId="7" applyNumberFormat="1" applyFont="1" applyFill="1" applyBorder="1" applyAlignment="1" applyProtection="1">
      <alignment horizontal="center" vertical="center" shrinkToFit="1"/>
      <protection hidden="1"/>
    </xf>
    <xf numFmtId="179" fontId="82" fillId="0" borderId="77" xfId="7" applyNumberFormat="1" applyFont="1" applyFill="1" applyBorder="1" applyAlignment="1" applyProtection="1">
      <alignment horizontal="center" vertical="center" shrinkToFit="1"/>
      <protection hidden="1"/>
    </xf>
    <xf numFmtId="176" fontId="82" fillId="0" borderId="77" xfId="7" applyFont="1" applyFill="1" applyBorder="1" applyAlignment="1" applyProtection="1">
      <alignment horizontal="center" vertical="center" shrinkToFit="1"/>
      <protection hidden="1"/>
    </xf>
    <xf numFmtId="176" fontId="82" fillId="0" borderId="78" xfId="7" applyFont="1" applyFill="1" applyBorder="1" applyAlignment="1" applyProtection="1">
      <alignment horizontal="center" vertical="center" shrinkToFit="1"/>
      <protection hidden="1"/>
    </xf>
    <xf numFmtId="184" fontId="82" fillId="0" borderId="79" xfId="9" applyNumberFormat="1" applyFont="1" applyFill="1" applyBorder="1" applyAlignment="1" applyProtection="1">
      <alignment horizontal="center" vertical="center" shrinkToFit="1"/>
      <protection hidden="1"/>
    </xf>
    <xf numFmtId="208" fontId="82" fillId="0" borderId="80" xfId="7" applyNumberFormat="1" applyFont="1" applyFill="1" applyBorder="1" applyAlignment="1" applyProtection="1">
      <alignment horizontal="right" vertical="center" shrinkToFit="1"/>
      <protection hidden="1"/>
    </xf>
    <xf numFmtId="41" fontId="82" fillId="0" borderId="28" xfId="7" applyNumberFormat="1" applyFont="1" applyFill="1" applyBorder="1" applyAlignment="1" applyProtection="1">
      <alignment horizontal="center" vertical="center" shrinkToFit="1"/>
      <protection hidden="1"/>
    </xf>
    <xf numFmtId="9" fontId="82" fillId="0" borderId="28" xfId="7" applyNumberFormat="1" applyFont="1" applyFill="1" applyBorder="1" applyAlignment="1" applyProtection="1">
      <alignment horizontal="center" vertical="center" shrinkToFit="1"/>
      <protection hidden="1"/>
    </xf>
    <xf numFmtId="184" fontId="82" fillId="0" borderId="44" xfId="9" applyNumberFormat="1" applyFont="1" applyFill="1" applyBorder="1" applyAlignment="1" applyProtection="1">
      <alignment horizontal="center" vertical="center" shrinkToFit="1"/>
      <protection hidden="1"/>
    </xf>
    <xf numFmtId="176" fontId="82" fillId="0" borderId="87" xfId="7" applyFont="1" applyFill="1" applyBorder="1" applyAlignment="1" applyProtection="1">
      <alignment vertical="center"/>
      <protection hidden="1"/>
    </xf>
    <xf numFmtId="179" fontId="82" fillId="0" borderId="82" xfId="7" applyNumberFormat="1" applyFont="1" applyFill="1" applyBorder="1" applyAlignment="1" applyProtection="1">
      <alignment horizontal="center" vertical="center" shrinkToFit="1"/>
      <protection hidden="1"/>
    </xf>
    <xf numFmtId="176" fontId="93" fillId="0" borderId="83" xfId="7" applyFont="1" applyFill="1" applyBorder="1" applyAlignment="1" applyProtection="1">
      <alignment horizontal="center" vertical="center" shrinkToFit="1"/>
      <protection hidden="1"/>
    </xf>
    <xf numFmtId="176" fontId="82" fillId="0" borderId="82" xfId="7" applyFont="1" applyFill="1" applyBorder="1" applyAlignment="1" applyProtection="1">
      <alignment horizontal="center" vertical="center" shrinkToFit="1"/>
      <protection hidden="1"/>
    </xf>
    <xf numFmtId="176" fontId="82" fillId="0" borderId="83" xfId="7" applyFont="1" applyFill="1" applyBorder="1" applyAlignment="1" applyProtection="1">
      <alignment horizontal="center" vertical="center" shrinkToFit="1"/>
      <protection hidden="1"/>
    </xf>
    <xf numFmtId="184" fontId="82" fillId="0" borderId="84" xfId="9" applyNumberFormat="1" applyFont="1" applyFill="1" applyBorder="1" applyAlignment="1" applyProtection="1">
      <alignment horizontal="center" vertical="center" shrinkToFit="1"/>
      <protection hidden="1"/>
    </xf>
    <xf numFmtId="208" fontId="82" fillId="0" borderId="85" xfId="7" applyNumberFormat="1" applyFont="1" applyFill="1" applyBorder="1" applyAlignment="1" applyProtection="1">
      <alignment horizontal="right" vertical="center" shrinkToFit="1"/>
      <protection hidden="1"/>
    </xf>
    <xf numFmtId="176" fontId="82" fillId="0" borderId="0" xfId="7" applyFont="1" applyFill="1" applyAlignment="1" applyProtection="1">
      <alignment horizontal="center" vertical="center" shrinkToFit="1"/>
      <protection hidden="1"/>
    </xf>
    <xf numFmtId="176" fontId="82" fillId="0" borderId="0" xfId="7" applyFont="1" applyFill="1" applyAlignment="1" applyProtection="1">
      <alignment horizontal="distributed" vertical="center" shrinkToFit="1"/>
      <protection hidden="1"/>
    </xf>
    <xf numFmtId="41" fontId="82" fillId="0" borderId="0" xfId="7" applyNumberFormat="1" applyFont="1" applyFill="1" applyAlignment="1" applyProtection="1">
      <alignment horizontal="center" vertical="center" shrinkToFit="1"/>
      <protection hidden="1"/>
    </xf>
    <xf numFmtId="179" fontId="82" fillId="0" borderId="0" xfId="7" applyNumberFormat="1" applyFont="1" applyFill="1" applyAlignment="1" applyProtection="1">
      <alignment horizontal="center" vertical="center" shrinkToFit="1"/>
      <protection hidden="1"/>
    </xf>
    <xf numFmtId="179" fontId="82" fillId="0" borderId="0" xfId="7" applyNumberFormat="1" applyFont="1" applyFill="1" applyAlignment="1" applyProtection="1">
      <alignment horizontal="center" vertical="center"/>
      <protection hidden="1"/>
    </xf>
    <xf numFmtId="176" fontId="82" fillId="0" borderId="0" xfId="7" applyFont="1" applyFill="1" applyAlignment="1" applyProtection="1">
      <alignment horizontal="center" vertical="center"/>
      <protection hidden="1"/>
    </xf>
    <xf numFmtId="9" fontId="82" fillId="0" borderId="0" xfId="9" applyFont="1" applyFill="1" applyAlignment="1" applyProtection="1">
      <alignment horizontal="center" vertical="center"/>
      <protection hidden="1"/>
    </xf>
    <xf numFmtId="179" fontId="82" fillId="0" borderId="1" xfId="7" applyNumberFormat="1" applyFont="1" applyFill="1" applyBorder="1" applyAlignment="1" applyProtection="1">
      <alignment horizontal="center" vertical="center" shrinkToFit="1"/>
      <protection hidden="1"/>
    </xf>
    <xf numFmtId="176" fontId="82" fillId="0" borderId="1" xfId="7" applyFont="1" applyFill="1" applyBorder="1" applyAlignment="1" applyProtection="1">
      <alignment horizontal="center" vertical="center" shrinkToFit="1"/>
      <protection hidden="1"/>
    </xf>
    <xf numFmtId="176" fontId="82" fillId="0" borderId="1" xfId="7" applyFont="1" applyFill="1" applyBorder="1" applyAlignment="1" applyProtection="1">
      <alignment vertical="center" shrinkToFit="1"/>
      <protection hidden="1"/>
    </xf>
    <xf numFmtId="0" fontId="82" fillId="0" borderId="1" xfId="7" applyNumberFormat="1" applyFont="1" applyFill="1" applyBorder="1" applyAlignment="1" applyProtection="1">
      <alignment horizontal="center" vertical="center" shrinkToFit="1"/>
      <protection hidden="1"/>
    </xf>
    <xf numFmtId="176" fontId="87" fillId="0" borderId="0" xfId="7" applyFont="1" applyFill="1" applyAlignment="1" applyProtection="1">
      <alignment vertical="center"/>
      <protection hidden="1"/>
    </xf>
    <xf numFmtId="0" fontId="92" fillId="0" borderId="0" xfId="3" applyFont="1" applyFill="1" applyAlignment="1" applyProtection="1">
      <alignment horizontal="center"/>
      <protection hidden="1"/>
    </xf>
    <xf numFmtId="0" fontId="92" fillId="0" borderId="0" xfId="3" applyFont="1" applyFill="1" applyAlignment="1" applyProtection="1">
      <alignment horizontal="center"/>
    </xf>
    <xf numFmtId="0" fontId="95" fillId="0" borderId="0" xfId="3" applyFont="1" applyFill="1" applyAlignment="1" applyProtection="1">
      <alignment horizontal="center" vertical="center"/>
    </xf>
    <xf numFmtId="0" fontId="86" fillId="0" borderId="0" xfId="3" applyFont="1" applyFill="1" applyAlignment="1" applyProtection="1">
      <alignment horizontal="left" vertical="center"/>
    </xf>
    <xf numFmtId="0" fontId="78" fillId="0" borderId="0" xfId="3" applyFont="1" applyFill="1" applyAlignment="1" applyProtection="1">
      <alignment horizontal="center" vertical="center"/>
    </xf>
    <xf numFmtId="0" fontId="93" fillId="0" borderId="0" xfId="3" applyFont="1" applyFill="1" applyAlignment="1" applyProtection="1">
      <alignment horizontal="center" vertical="center"/>
    </xf>
    <xf numFmtId="49" fontId="93" fillId="0" borderId="0" xfId="3" applyNumberFormat="1" applyFont="1" applyFill="1" applyAlignment="1" applyProtection="1">
      <alignment horizontal="center" vertical="center"/>
    </xf>
    <xf numFmtId="0" fontId="93" fillId="0" borderId="0" xfId="3" applyFont="1" applyFill="1" applyAlignment="1" applyProtection="1">
      <alignment horizontal="center" vertical="center"/>
      <protection hidden="1"/>
    </xf>
    <xf numFmtId="0" fontId="95" fillId="0" borderId="0" xfId="3" applyFont="1" applyFill="1" applyBorder="1" applyAlignment="1" applyProtection="1">
      <alignment horizontal="center" vertical="center"/>
      <protection hidden="1"/>
    </xf>
    <xf numFmtId="0" fontId="93" fillId="0" borderId="0" xfId="3" applyFont="1" applyFill="1" applyBorder="1" applyAlignment="1" applyProtection="1">
      <alignment horizontal="center" vertical="center"/>
      <protection hidden="1"/>
    </xf>
    <xf numFmtId="0" fontId="78" fillId="0" borderId="0" xfId="3" applyFont="1" applyFill="1" applyBorder="1" applyAlignment="1" applyProtection="1">
      <alignment horizontal="center" vertical="center"/>
      <protection hidden="1"/>
    </xf>
    <xf numFmtId="0" fontId="78" fillId="0" borderId="0" xfId="3" applyFont="1" applyFill="1" applyAlignment="1" applyProtection="1">
      <alignment horizontal="center" vertical="center"/>
      <protection hidden="1"/>
    </xf>
    <xf numFmtId="0" fontId="78" fillId="0" borderId="0" xfId="3" applyFont="1" applyFill="1" applyBorder="1" applyProtection="1">
      <protection hidden="1"/>
    </xf>
    <xf numFmtId="0" fontId="78" fillId="0" borderId="0" xfId="3" applyFont="1" applyFill="1" applyProtection="1">
      <protection hidden="1"/>
    </xf>
    <xf numFmtId="0" fontId="177" fillId="0" borderId="0" xfId="3" applyFont="1" applyFill="1" applyAlignment="1" applyProtection="1">
      <alignment horizontal="center"/>
      <protection hidden="1"/>
    </xf>
    <xf numFmtId="0" fontId="88" fillId="0" borderId="12" xfId="3" applyFont="1" applyFill="1" applyBorder="1" applyAlignment="1" applyProtection="1">
      <alignment horizontal="center" vertical="center"/>
    </xf>
    <xf numFmtId="0" fontId="89" fillId="0" borderId="13" xfId="16" applyNumberFormat="1" applyFont="1" applyFill="1" applyBorder="1" applyAlignment="1" applyProtection="1">
      <alignment horizontal="center" vertical="center"/>
    </xf>
    <xf numFmtId="0" fontId="88" fillId="0" borderId="13" xfId="16" applyNumberFormat="1" applyFont="1" applyFill="1" applyBorder="1" applyAlignment="1" applyProtection="1">
      <alignment horizontal="center" vertical="center"/>
    </xf>
    <xf numFmtId="0" fontId="82" fillId="0" borderId="13" xfId="3" applyFont="1" applyFill="1" applyBorder="1" applyAlignment="1" applyProtection="1">
      <alignment horizontal="center" vertical="center"/>
    </xf>
    <xf numFmtId="49" fontId="82" fillId="0" borderId="13" xfId="3" applyNumberFormat="1" applyFont="1" applyFill="1" applyBorder="1" applyAlignment="1" applyProtection="1">
      <alignment horizontal="center" vertical="center"/>
    </xf>
    <xf numFmtId="0" fontId="82" fillId="0" borderId="37" xfId="3" applyFont="1" applyFill="1" applyBorder="1" applyAlignment="1" applyProtection="1">
      <alignment horizontal="center" vertical="center"/>
    </xf>
    <xf numFmtId="0" fontId="82" fillId="0" borderId="15" xfId="3" applyFont="1" applyFill="1" applyBorder="1" applyAlignment="1" applyProtection="1">
      <alignment horizontal="center" vertical="center"/>
    </xf>
    <xf numFmtId="0" fontId="82" fillId="0" borderId="0" xfId="3" applyFont="1" applyFill="1" applyBorder="1" applyAlignment="1" applyProtection="1">
      <alignment horizontal="center" vertical="center"/>
      <protection hidden="1"/>
    </xf>
    <xf numFmtId="0" fontId="88" fillId="0" borderId="12" xfId="3" applyFont="1" applyFill="1" applyBorder="1" applyAlignment="1" applyProtection="1">
      <alignment horizontal="center" vertical="center"/>
      <protection hidden="1"/>
    </xf>
    <xf numFmtId="0" fontId="88" fillId="0" borderId="13" xfId="3" applyFont="1" applyFill="1" applyBorder="1" applyAlignment="1" applyProtection="1">
      <alignment horizontal="center" vertical="center"/>
      <protection hidden="1"/>
    </xf>
    <xf numFmtId="0" fontId="178" fillId="0" borderId="15" xfId="0" applyFont="1" applyFill="1" applyBorder="1" applyAlignment="1">
      <alignment horizontal="center" vertical="center"/>
    </xf>
    <xf numFmtId="0" fontId="178" fillId="0" borderId="0" xfId="0" applyFont="1" applyFill="1" applyBorder="1" applyAlignment="1">
      <alignment vertical="center"/>
    </xf>
    <xf numFmtId="0" fontId="82" fillId="0" borderId="0" xfId="3" applyFont="1" applyFill="1" applyBorder="1" applyProtection="1">
      <protection hidden="1"/>
    </xf>
    <xf numFmtId="0" fontId="88" fillId="0" borderId="13" xfId="3" applyFont="1" applyFill="1" applyBorder="1" applyAlignment="1" applyProtection="1">
      <alignment horizontal="center" vertical="center"/>
    </xf>
    <xf numFmtId="0" fontId="88" fillId="0" borderId="13" xfId="3" applyFont="1" applyFill="1" applyBorder="1" applyAlignment="1" applyProtection="1">
      <alignment horizontal="center" vertical="center" wrapText="1"/>
    </xf>
    <xf numFmtId="0" fontId="179" fillId="0" borderId="13" xfId="3" applyFont="1" applyFill="1" applyBorder="1" applyAlignment="1" applyProtection="1">
      <alignment horizontal="center" vertical="center"/>
    </xf>
    <xf numFmtId="0" fontId="179" fillId="0" borderId="15" xfId="3" applyFont="1" applyFill="1" applyBorder="1" applyAlignment="1" applyProtection="1">
      <alignment horizontal="center" vertical="center"/>
    </xf>
    <xf numFmtId="0" fontId="88" fillId="0" borderId="16" xfId="3" applyFont="1" applyFill="1" applyBorder="1" applyAlignment="1" applyProtection="1">
      <alignment horizontal="center" vertical="center"/>
    </xf>
    <xf numFmtId="0" fontId="96" fillId="0" borderId="1" xfId="3" applyFont="1" applyFill="1" applyBorder="1" applyAlignment="1" applyProtection="1">
      <alignment horizontal="center" vertical="center"/>
    </xf>
    <xf numFmtId="0" fontId="88" fillId="0" borderId="1" xfId="3" applyFont="1" applyFill="1" applyBorder="1" applyAlignment="1" applyProtection="1">
      <alignment horizontal="center" vertical="center"/>
    </xf>
    <xf numFmtId="0" fontId="82" fillId="0" borderId="1" xfId="3" applyFont="1" applyFill="1" applyBorder="1" applyAlignment="1" applyProtection="1">
      <alignment horizontal="center" vertical="center"/>
    </xf>
    <xf numFmtId="49" fontId="82" fillId="0" borderId="1" xfId="3" applyNumberFormat="1" applyFont="1" applyFill="1" applyBorder="1" applyAlignment="1" applyProtection="1">
      <alignment horizontal="center" vertical="center"/>
    </xf>
    <xf numFmtId="0" fontId="82" fillId="0" borderId="4" xfId="3" applyFont="1" applyFill="1" applyBorder="1" applyAlignment="1" applyProtection="1">
      <alignment horizontal="center" vertical="center"/>
    </xf>
    <xf numFmtId="0" fontId="82" fillId="0" borderId="6" xfId="3" applyFont="1" applyFill="1" applyBorder="1" applyAlignment="1" applyProtection="1">
      <alignment horizontal="center" vertical="center"/>
    </xf>
    <xf numFmtId="0" fontId="82" fillId="0" borderId="16" xfId="3" applyFont="1" applyFill="1" applyBorder="1" applyAlignment="1" applyProtection="1">
      <alignment horizontal="center" vertical="center"/>
      <protection hidden="1"/>
    </xf>
    <xf numFmtId="0" fontId="178" fillId="0" borderId="1" xfId="0" applyFont="1" applyFill="1" applyBorder="1" applyAlignment="1">
      <alignment horizontal="center" vertical="center"/>
    </xf>
    <xf numFmtId="183" fontId="180" fillId="0" borderId="1" xfId="0" applyNumberFormat="1" applyFont="1" applyBorder="1" applyAlignment="1">
      <alignment horizontal="center" vertical="center"/>
    </xf>
    <xf numFmtId="0" fontId="82" fillId="0" borderId="1" xfId="3" applyFont="1" applyFill="1" applyBorder="1" applyAlignment="1" applyProtection="1">
      <alignment horizontal="center" vertical="center"/>
      <protection hidden="1"/>
    </xf>
    <xf numFmtId="0" fontId="178" fillId="0" borderId="6" xfId="0" applyFont="1" applyFill="1" applyBorder="1" applyAlignment="1">
      <alignment horizontal="center" vertical="center"/>
    </xf>
    <xf numFmtId="49" fontId="82" fillId="0" borderId="49" xfId="3" applyNumberFormat="1" applyFont="1" applyFill="1" applyBorder="1" applyAlignment="1" applyProtection="1">
      <alignment horizontal="center" vertical="center"/>
    </xf>
    <xf numFmtId="49" fontId="82" fillId="0" borderId="46" xfId="3" applyNumberFormat="1" applyFont="1" applyFill="1" applyBorder="1" applyAlignment="1" applyProtection="1">
      <alignment horizontal="center" vertical="center"/>
    </xf>
    <xf numFmtId="0" fontId="82" fillId="0" borderId="46" xfId="3" applyNumberFormat="1" applyFont="1" applyFill="1" applyBorder="1" applyAlignment="1" applyProtection="1">
      <alignment horizontal="center" vertical="center"/>
    </xf>
    <xf numFmtId="176" fontId="93" fillId="0" borderId="46" xfId="3" applyNumberFormat="1" applyFont="1" applyFill="1" applyBorder="1" applyAlignment="1" applyProtection="1">
      <alignment horizontal="center" vertical="center" shrinkToFit="1"/>
    </xf>
    <xf numFmtId="178" fontId="82" fillId="0" borderId="46" xfId="3" applyNumberFormat="1" applyFont="1" applyFill="1" applyBorder="1" applyAlignment="1" applyProtection="1">
      <alignment horizontal="center" vertical="center"/>
    </xf>
    <xf numFmtId="0" fontId="181" fillId="0" borderId="46" xfId="3" applyFont="1" applyFill="1" applyBorder="1" applyAlignment="1" applyProtection="1">
      <alignment horizontal="center" vertical="center"/>
    </xf>
    <xf numFmtId="0" fontId="82" fillId="0" borderId="47" xfId="3" applyFont="1" applyFill="1" applyBorder="1" applyAlignment="1" applyProtection="1">
      <alignment horizontal="center" vertical="center"/>
    </xf>
    <xf numFmtId="183" fontId="180" fillId="0" borderId="1" xfId="0" applyNumberFormat="1" applyFont="1" applyBorder="1" applyAlignment="1">
      <alignment horizontal="center" vertical="center" wrapText="1" shrinkToFit="1"/>
    </xf>
    <xf numFmtId="0" fontId="88" fillId="0" borderId="13" xfId="3" applyNumberFormat="1" applyFont="1" applyFill="1" applyBorder="1" applyAlignment="1" applyProtection="1">
      <alignment horizontal="center" vertical="center"/>
    </xf>
    <xf numFmtId="176" fontId="88" fillId="0" borderId="13" xfId="16" applyFont="1" applyFill="1" applyBorder="1" applyAlignment="1" applyProtection="1">
      <alignment horizontal="center" vertical="center"/>
    </xf>
    <xf numFmtId="41" fontId="88" fillId="0" borderId="13" xfId="17" applyFont="1" applyFill="1" applyBorder="1" applyAlignment="1" applyProtection="1">
      <alignment horizontal="center" vertical="center"/>
    </xf>
    <xf numFmtId="0" fontId="88" fillId="0" borderId="48" xfId="3" applyFont="1" applyFill="1" applyBorder="1" applyAlignment="1" applyProtection="1">
      <alignment horizontal="center" vertical="center"/>
    </xf>
    <xf numFmtId="0" fontId="96" fillId="0" borderId="128" xfId="3" applyFont="1" applyFill="1" applyBorder="1" applyAlignment="1" applyProtection="1">
      <alignment horizontal="center" vertical="center"/>
    </xf>
    <xf numFmtId="0" fontId="88" fillId="0" borderId="46" xfId="3" applyFont="1" applyFill="1" applyBorder="1" applyAlignment="1" applyProtection="1">
      <alignment horizontal="center" vertical="center"/>
    </xf>
    <xf numFmtId="0" fontId="82" fillId="0" borderId="46" xfId="3" applyFont="1" applyFill="1" applyBorder="1" applyAlignment="1" applyProtection="1">
      <alignment horizontal="center" vertical="center"/>
    </xf>
    <xf numFmtId="0" fontId="82" fillId="0" borderId="59" xfId="3" applyFont="1" applyFill="1" applyBorder="1" applyAlignment="1" applyProtection="1">
      <alignment horizontal="center" vertical="center"/>
    </xf>
    <xf numFmtId="183" fontId="180" fillId="0" borderId="1" xfId="0" applyNumberFormat="1" applyFont="1" applyBorder="1" applyAlignment="1">
      <alignment horizontal="center" vertical="center" shrinkToFit="1"/>
    </xf>
    <xf numFmtId="49" fontId="79" fillId="0" borderId="46" xfId="3" applyNumberFormat="1" applyFont="1" applyFill="1" applyBorder="1" applyAlignment="1" applyProtection="1">
      <alignment horizontal="center" vertical="center" shrinkToFit="1"/>
    </xf>
    <xf numFmtId="219" fontId="79" fillId="0" borderId="46" xfId="3" applyNumberFormat="1" applyFont="1" applyFill="1" applyBorder="1" applyAlignment="1" applyProtection="1">
      <alignment horizontal="center" vertical="center"/>
    </xf>
    <xf numFmtId="204" fontId="82" fillId="0" borderId="46" xfId="3" applyNumberFormat="1" applyFont="1" applyFill="1" applyBorder="1" applyAlignment="1" applyProtection="1">
      <alignment horizontal="center" vertical="center"/>
    </xf>
    <xf numFmtId="10" fontId="82" fillId="0" borderId="46" xfId="3" applyNumberFormat="1" applyFont="1" applyFill="1" applyBorder="1" applyAlignment="1" applyProtection="1">
      <alignment horizontal="center" vertical="center"/>
    </xf>
    <xf numFmtId="0" fontId="181" fillId="0" borderId="46" xfId="3" applyNumberFormat="1" applyFont="1" applyFill="1" applyBorder="1" applyAlignment="1" applyProtection="1">
      <alignment horizontal="center" vertical="center"/>
    </xf>
    <xf numFmtId="176" fontId="94" fillId="0" borderId="46" xfId="16" applyFont="1" applyFill="1" applyBorder="1" applyAlignment="1" applyProtection="1">
      <alignment horizontal="center" vertical="center" wrapText="1"/>
    </xf>
    <xf numFmtId="176" fontId="82" fillId="0" borderId="46" xfId="16" applyFont="1" applyFill="1" applyBorder="1" applyAlignment="1" applyProtection="1">
      <alignment horizontal="center" vertical="center"/>
    </xf>
    <xf numFmtId="176" fontId="94" fillId="0" borderId="47" xfId="16" applyFont="1" applyFill="1" applyBorder="1" applyAlignment="1" applyProtection="1">
      <alignment horizontal="center" vertical="center"/>
    </xf>
    <xf numFmtId="49" fontId="96" fillId="0" borderId="159" xfId="3" applyNumberFormat="1" applyFont="1" applyFill="1" applyBorder="1" applyAlignment="1" applyProtection="1">
      <alignment horizontal="center" vertical="center"/>
    </xf>
    <xf numFmtId="49" fontId="96" fillId="0" borderId="160" xfId="3" applyNumberFormat="1" applyFont="1" applyFill="1" applyBorder="1" applyAlignment="1" applyProtection="1">
      <alignment horizontal="center" vertical="center"/>
    </xf>
    <xf numFmtId="0" fontId="82" fillId="0" borderId="0" xfId="3" applyFont="1" applyFill="1" applyBorder="1" applyAlignment="1" applyProtection="1">
      <alignment horizontal="center" vertical="center"/>
    </xf>
    <xf numFmtId="49" fontId="82" fillId="0" borderId="0" xfId="3" applyNumberFormat="1" applyFont="1" applyFill="1" applyBorder="1" applyAlignment="1" applyProtection="1">
      <alignment horizontal="center" vertical="center"/>
    </xf>
    <xf numFmtId="49" fontId="82" fillId="0" borderId="1" xfId="3" applyNumberFormat="1" applyFont="1" applyFill="1" applyBorder="1" applyAlignment="1" applyProtection="1">
      <alignment horizontal="center" vertical="center"/>
      <protection hidden="1"/>
    </xf>
    <xf numFmtId="0" fontId="76" fillId="0" borderId="81" xfId="3" applyFont="1" applyFill="1" applyBorder="1" applyAlignment="1" applyProtection="1">
      <alignment horizontal="center" vertical="center"/>
    </xf>
    <xf numFmtId="0" fontId="76" fillId="0" borderId="35" xfId="3" applyFont="1" applyFill="1" applyBorder="1" applyAlignment="1" applyProtection="1">
      <alignment horizontal="center" vertical="center"/>
    </xf>
    <xf numFmtId="0" fontId="76" fillId="0" borderId="160" xfId="3" applyFont="1" applyFill="1" applyBorder="1" applyAlignment="1" applyProtection="1">
      <alignment horizontal="center" vertical="center"/>
    </xf>
    <xf numFmtId="0" fontId="88" fillId="0" borderId="152" xfId="3" applyFont="1" applyFill="1" applyBorder="1" applyAlignment="1" applyProtection="1">
      <alignment horizontal="center" vertical="center"/>
    </xf>
    <xf numFmtId="0" fontId="88" fillId="0" borderId="9" xfId="3" applyFont="1" applyFill="1" applyBorder="1" applyAlignment="1" applyProtection="1">
      <alignment horizontal="center" vertical="center"/>
    </xf>
    <xf numFmtId="49" fontId="88" fillId="0" borderId="13" xfId="3" applyNumberFormat="1" applyFont="1" applyFill="1" applyBorder="1" applyAlignment="1" applyProtection="1">
      <alignment horizontal="center" vertical="center"/>
    </xf>
    <xf numFmtId="0" fontId="88" fillId="0" borderId="37" xfId="3" applyFont="1" applyFill="1" applyBorder="1" applyAlignment="1" applyProtection="1">
      <alignment horizontal="center" vertical="center"/>
    </xf>
    <xf numFmtId="0" fontId="88" fillId="0" borderId="15" xfId="3" applyFont="1" applyFill="1" applyBorder="1" applyAlignment="1" applyProtection="1">
      <alignment horizontal="center" vertical="center"/>
    </xf>
    <xf numFmtId="0" fontId="82" fillId="0" borderId="49" xfId="3" applyFont="1" applyFill="1" applyBorder="1" applyAlignment="1" applyProtection="1">
      <alignment horizontal="center" vertical="center"/>
      <protection hidden="1"/>
    </xf>
    <xf numFmtId="0" fontId="82" fillId="0" borderId="46" xfId="3" applyFont="1" applyFill="1" applyBorder="1" applyAlignment="1" applyProtection="1">
      <alignment horizontal="center" vertical="center"/>
      <protection hidden="1"/>
    </xf>
    <xf numFmtId="49" fontId="82" fillId="0" borderId="46" xfId="3" applyNumberFormat="1" applyFont="1" applyFill="1" applyBorder="1" applyAlignment="1" applyProtection="1">
      <alignment horizontal="center" vertical="center"/>
      <protection hidden="1"/>
    </xf>
    <xf numFmtId="0" fontId="82" fillId="0" borderId="47" xfId="3" applyFont="1" applyFill="1" applyBorder="1" applyAlignment="1" applyProtection="1">
      <alignment horizontal="center" vertical="center"/>
      <protection hidden="1"/>
    </xf>
    <xf numFmtId="0" fontId="88" fillId="0" borderId="1" xfId="3" applyNumberFormat="1" applyFont="1" applyFill="1" applyBorder="1" applyAlignment="1" applyProtection="1">
      <alignment horizontal="center" vertical="center"/>
    </xf>
    <xf numFmtId="0" fontId="96" fillId="0" borderId="16" xfId="3" applyNumberFormat="1" applyFont="1" applyFill="1" applyBorder="1" applyAlignment="1" applyProtection="1">
      <alignment horizontal="center" vertical="center"/>
    </xf>
    <xf numFmtId="49" fontId="96" fillId="0" borderId="1" xfId="3" applyNumberFormat="1" applyFont="1" applyFill="1" applyBorder="1" applyAlignment="1" applyProtection="1">
      <alignment horizontal="center" vertical="center"/>
    </xf>
    <xf numFmtId="219" fontId="96" fillId="0" borderId="4" xfId="3" applyNumberFormat="1" applyFont="1" applyFill="1" applyBorder="1" applyAlignment="1" applyProtection="1">
      <alignment horizontal="center" vertical="center"/>
    </xf>
    <xf numFmtId="0" fontId="96" fillId="0" borderId="6" xfId="3" applyFont="1" applyFill="1" applyBorder="1" applyAlignment="1" applyProtection="1">
      <alignment horizontal="center" vertical="center"/>
    </xf>
    <xf numFmtId="0" fontId="88" fillId="0" borderId="0" xfId="3" applyFont="1" applyFill="1" applyBorder="1" applyAlignment="1" applyProtection="1">
      <alignment horizontal="center" vertical="center"/>
      <protection hidden="1"/>
    </xf>
    <xf numFmtId="0" fontId="88" fillId="0" borderId="1" xfId="3" applyFont="1" applyFill="1" applyBorder="1" applyProtection="1"/>
    <xf numFmtId="41" fontId="88" fillId="0" borderId="1" xfId="16" applyNumberFormat="1" applyFont="1" applyFill="1" applyBorder="1" applyAlignment="1" applyProtection="1">
      <alignment horizontal="right" vertical="center" indent="1"/>
    </xf>
    <xf numFmtId="41" fontId="88" fillId="0" borderId="10" xfId="16" applyNumberFormat="1" applyFont="1" applyFill="1" applyBorder="1" applyAlignment="1" applyProtection="1">
      <alignment vertical="center"/>
    </xf>
    <xf numFmtId="41" fontId="88" fillId="0" borderId="41" xfId="16" applyNumberFormat="1" applyFont="1" applyFill="1" applyBorder="1" applyAlignment="1" applyProtection="1">
      <alignment vertical="center"/>
    </xf>
    <xf numFmtId="0" fontId="96" fillId="0" borderId="16" xfId="3" applyFont="1" applyFill="1" applyBorder="1" applyAlignment="1" applyProtection="1">
      <alignment horizontal="center" vertical="center"/>
    </xf>
    <xf numFmtId="0" fontId="96" fillId="0" borderId="1" xfId="16" applyNumberFormat="1" applyFont="1" applyFill="1" applyBorder="1" applyAlignment="1" applyProtection="1">
      <alignment horizontal="center" vertical="center"/>
    </xf>
    <xf numFmtId="0" fontId="82" fillId="0" borderId="15" xfId="3" applyFont="1" applyFill="1" applyBorder="1" applyAlignment="1" applyProtection="1">
      <alignment horizontal="center" vertical="center"/>
      <protection hidden="1"/>
    </xf>
    <xf numFmtId="41" fontId="82" fillId="0" borderId="1" xfId="3" applyNumberFormat="1" applyFont="1" applyFill="1" applyBorder="1" applyAlignment="1" applyProtection="1">
      <alignment horizontal="right" vertical="center" indent="1"/>
    </xf>
    <xf numFmtId="41" fontId="82" fillId="0" borderId="1" xfId="16" applyNumberFormat="1" applyFont="1" applyFill="1" applyBorder="1" applyAlignment="1" applyProtection="1">
      <alignment horizontal="right" vertical="center" indent="1"/>
      <protection hidden="1"/>
    </xf>
    <xf numFmtId="41" fontId="82" fillId="0" borderId="1" xfId="16" applyNumberFormat="1" applyFont="1" applyFill="1" applyBorder="1" applyAlignment="1" applyProtection="1">
      <alignment horizontal="right" vertical="center" indent="1"/>
    </xf>
    <xf numFmtId="41" fontId="82" fillId="0" borderId="10" xfId="16" applyNumberFormat="1" applyFont="1" applyFill="1" applyBorder="1" applyAlignment="1" applyProtection="1">
      <alignment vertical="center"/>
    </xf>
    <xf numFmtId="41" fontId="82" fillId="0" borderId="41" xfId="16" applyNumberFormat="1" applyFont="1" applyFill="1" applyBorder="1" applyAlignment="1" applyProtection="1">
      <alignment vertical="center"/>
    </xf>
    <xf numFmtId="10" fontId="82" fillId="0" borderId="1" xfId="3" applyNumberFormat="1" applyFont="1" applyFill="1" applyBorder="1" applyAlignment="1" applyProtection="1">
      <alignment horizontal="center" vertical="center"/>
      <protection hidden="1"/>
    </xf>
    <xf numFmtId="183" fontId="180" fillId="0" borderId="6" xfId="0" applyNumberFormat="1" applyFont="1" applyBorder="1" applyAlignment="1">
      <alignment horizontal="center" vertical="center" shrinkToFit="1"/>
    </xf>
    <xf numFmtId="0" fontId="82" fillId="0" borderId="1" xfId="3" applyFont="1" applyFill="1" applyBorder="1" applyAlignment="1" applyProtection="1">
      <alignment horizontal="right" vertical="center" indent="1"/>
    </xf>
    <xf numFmtId="0" fontId="79" fillId="0" borderId="1" xfId="3" applyFont="1" applyFill="1" applyBorder="1" applyAlignment="1" applyProtection="1">
      <alignment horizontal="right" vertical="center" indent="1"/>
    </xf>
    <xf numFmtId="1" fontId="79" fillId="0" borderId="1" xfId="3" applyNumberFormat="1" applyFont="1" applyFill="1" applyBorder="1" applyAlignment="1" applyProtection="1">
      <alignment horizontal="right" vertical="center" indent="1"/>
    </xf>
    <xf numFmtId="1" fontId="87" fillId="0" borderId="1" xfId="3" applyNumberFormat="1" applyFont="1" applyFill="1" applyBorder="1" applyAlignment="1" applyProtection="1">
      <alignment horizontal="right" vertical="center" indent="1"/>
    </xf>
    <xf numFmtId="41" fontId="82" fillId="0" borderId="10" xfId="17" applyFont="1" applyFill="1" applyBorder="1" applyAlignment="1" applyProtection="1">
      <alignment vertical="center"/>
    </xf>
    <xf numFmtId="41" fontId="82" fillId="0" borderId="41" xfId="17" applyFont="1" applyFill="1" applyBorder="1" applyAlignment="1" applyProtection="1">
      <alignment vertical="center"/>
    </xf>
    <xf numFmtId="9" fontId="82" fillId="0" borderId="1" xfId="3" applyNumberFormat="1" applyFont="1" applyFill="1" applyBorder="1" applyAlignment="1" applyProtection="1">
      <alignment horizontal="center" vertical="center"/>
      <protection hidden="1"/>
    </xf>
    <xf numFmtId="0" fontId="82" fillId="0" borderId="6" xfId="3" applyFont="1" applyFill="1" applyBorder="1" applyAlignment="1" applyProtection="1">
      <alignment horizontal="center" vertical="center"/>
      <protection hidden="1"/>
    </xf>
    <xf numFmtId="0" fontId="82" fillId="0" borderId="46" xfId="16" applyNumberFormat="1" applyFont="1" applyFill="1" applyBorder="1" applyAlignment="1" applyProtection="1">
      <alignment horizontal="center" vertical="center"/>
      <protection hidden="1"/>
    </xf>
    <xf numFmtId="1" fontId="82" fillId="0" borderId="1" xfId="3" applyNumberFormat="1" applyFont="1" applyFill="1" applyBorder="1" applyAlignment="1" applyProtection="1">
      <alignment horizontal="right" vertical="center" indent="1"/>
    </xf>
    <xf numFmtId="0" fontId="82" fillId="0" borderId="0" xfId="3" applyFont="1" applyFill="1" applyProtection="1">
      <protection hidden="1"/>
    </xf>
    <xf numFmtId="49" fontId="88" fillId="0" borderId="1" xfId="3" applyNumberFormat="1" applyFont="1" applyFill="1" applyBorder="1" applyProtection="1"/>
    <xf numFmtId="0" fontId="88" fillId="0" borderId="6" xfId="3" applyFont="1" applyFill="1" applyBorder="1" applyAlignment="1" applyProtection="1">
      <alignment horizontal="center" vertical="center"/>
    </xf>
    <xf numFmtId="0" fontId="82" fillId="0" borderId="49" xfId="3" applyFont="1" applyFill="1" applyBorder="1" applyAlignment="1" applyProtection="1">
      <alignment horizontal="center" vertical="center"/>
    </xf>
    <xf numFmtId="219" fontId="96" fillId="0" borderId="46" xfId="3" applyNumberFormat="1" applyFont="1" applyFill="1" applyBorder="1" applyAlignment="1" applyProtection="1">
      <alignment horizontal="center" vertical="center"/>
    </xf>
    <xf numFmtId="176" fontId="90" fillId="0" borderId="1" xfId="7" applyFont="1" applyFill="1" applyBorder="1" applyAlignment="1" applyProtection="1">
      <alignment horizontal="center" vertical="center"/>
    </xf>
    <xf numFmtId="176" fontId="89" fillId="0" borderId="4" xfId="7" applyFont="1" applyFill="1" applyBorder="1" applyAlignment="1" applyProtection="1">
      <alignment vertical="center"/>
    </xf>
    <xf numFmtId="176" fontId="89" fillId="0" borderId="10" xfId="7" applyFont="1" applyFill="1" applyBorder="1" applyAlignment="1" applyProtection="1">
      <alignment vertical="center"/>
    </xf>
    <xf numFmtId="176" fontId="89" fillId="0" borderId="5" xfId="7" applyFont="1" applyFill="1" applyBorder="1" applyAlignment="1" applyProtection="1">
      <alignment vertical="center"/>
    </xf>
    <xf numFmtId="176" fontId="182" fillId="0" borderId="1" xfId="7" applyFont="1" applyFill="1" applyBorder="1" applyAlignment="1" applyProtection="1">
      <alignment horizontal="center" vertical="center"/>
    </xf>
    <xf numFmtId="0" fontId="88" fillId="0" borderId="49" xfId="3" applyFont="1" applyFill="1" applyBorder="1" applyAlignment="1" applyProtection="1">
      <alignment horizontal="center" vertical="center"/>
    </xf>
    <xf numFmtId="0" fontId="82" fillId="0" borderId="46" xfId="3" applyFont="1" applyFill="1" applyBorder="1" applyAlignment="1" applyProtection="1">
      <alignment horizontal="right" vertical="center" indent="1"/>
    </xf>
    <xf numFmtId="1" fontId="82" fillId="0" borderId="46" xfId="3" applyNumberFormat="1" applyFont="1" applyFill="1" applyBorder="1" applyAlignment="1" applyProtection="1">
      <alignment horizontal="right" vertical="center" indent="1"/>
    </xf>
    <xf numFmtId="41" fontId="82" fillId="0" borderId="167" xfId="17" applyFont="1" applyFill="1" applyBorder="1" applyAlignment="1" applyProtection="1">
      <alignment vertical="center"/>
    </xf>
    <xf numFmtId="41" fontId="82" fillId="0" borderId="168" xfId="17" applyFont="1" applyFill="1" applyBorder="1" applyAlignment="1" applyProtection="1">
      <alignment vertical="center"/>
    </xf>
    <xf numFmtId="0" fontId="87" fillId="0" borderId="0" xfId="3" applyFont="1" applyFill="1" applyProtection="1">
      <protection hidden="1"/>
    </xf>
    <xf numFmtId="0" fontId="78" fillId="0" borderId="0" xfId="3" applyFont="1" applyFill="1" applyProtection="1">
      <protection locked="0"/>
    </xf>
    <xf numFmtId="0" fontId="78" fillId="0" borderId="1" xfId="3" applyFont="1" applyFill="1" applyBorder="1" applyAlignment="1" applyProtection="1">
      <alignment horizontal="center"/>
      <protection locked="0"/>
    </xf>
    <xf numFmtId="0" fontId="88" fillId="0" borderId="1" xfId="3" applyFont="1" applyFill="1" applyBorder="1" applyAlignment="1" applyProtection="1">
      <alignment horizontal="center"/>
      <protection hidden="1"/>
    </xf>
    <xf numFmtId="0" fontId="78" fillId="0" borderId="0" xfId="3" applyFont="1" applyFill="1" applyAlignment="1" applyProtection="1">
      <alignment horizontal="center" vertical="center"/>
      <protection locked="0"/>
    </xf>
    <xf numFmtId="0" fontId="93" fillId="0" borderId="0" xfId="3" applyFont="1" applyFill="1" applyAlignment="1" applyProtection="1">
      <alignment horizontal="center" vertical="center"/>
      <protection locked="0"/>
    </xf>
    <xf numFmtId="49" fontId="93" fillId="0" borderId="0" xfId="3" applyNumberFormat="1" applyFont="1" applyFill="1" applyAlignment="1" applyProtection="1">
      <alignment horizontal="center" vertical="center"/>
      <protection locked="0"/>
    </xf>
    <xf numFmtId="0" fontId="79" fillId="0" borderId="49" xfId="3" applyFont="1" applyFill="1" applyBorder="1" applyAlignment="1" applyProtection="1">
      <alignment horizontal="center" vertical="center" wrapText="1"/>
    </xf>
    <xf numFmtId="0" fontId="107" fillId="58" borderId="4" xfId="3" applyNumberFormat="1" applyFont="1" applyFill="1" applyBorder="1" applyAlignment="1" applyProtection="1">
      <alignment horizontal="center" vertical="center"/>
      <protection hidden="1"/>
    </xf>
    <xf numFmtId="2" fontId="5" fillId="58" borderId="0" xfId="0" applyNumberFormat="1" applyFont="1" applyFill="1" applyBorder="1" applyAlignment="1" applyProtection="1">
      <alignment vertical="center"/>
      <protection hidden="1"/>
    </xf>
    <xf numFmtId="0" fontId="105" fillId="0" borderId="0" xfId="0" applyNumberFormat="1" applyFont="1" applyBorder="1" applyProtection="1">
      <alignment vertical="center"/>
      <protection hidden="1"/>
    </xf>
    <xf numFmtId="0" fontId="83" fillId="0" borderId="0" xfId="3" applyFont="1" applyFill="1" applyAlignment="1">
      <alignment horizontal="centerContinuous" vertical="center"/>
    </xf>
    <xf numFmtId="0" fontId="79" fillId="0" borderId="0" xfId="3" applyFont="1" applyFill="1" applyAlignment="1">
      <alignment horizontal="justify" vertical="center" wrapText="1"/>
    </xf>
    <xf numFmtId="0" fontId="81" fillId="0" borderId="0" xfId="0" applyFont="1" applyFill="1" applyAlignment="1">
      <alignment vertical="center"/>
    </xf>
    <xf numFmtId="0" fontId="101" fillId="0" borderId="0" xfId="3" quotePrefix="1" applyFont="1" applyFill="1" applyAlignment="1">
      <alignment horizontal="right" vertical="center" wrapText="1"/>
    </xf>
    <xf numFmtId="0" fontId="101" fillId="0" borderId="0" xfId="3" applyFont="1" applyFill="1" applyAlignment="1">
      <alignment horizontal="justify" vertical="center" wrapText="1"/>
    </xf>
    <xf numFmtId="0" fontId="101" fillId="0" borderId="0" xfId="3" applyFont="1" applyFill="1" applyAlignment="1">
      <alignment horizontal="right" vertical="center" wrapText="1"/>
    </xf>
    <xf numFmtId="0" fontId="101" fillId="0" borderId="0" xfId="3" applyFont="1" applyFill="1" applyAlignment="1">
      <alignment horizontal="right" vertical="center"/>
    </xf>
    <xf numFmtId="176" fontId="101" fillId="0" borderId="0" xfId="16" applyFont="1" applyFill="1" applyAlignment="1">
      <alignment horizontal="left" vertical="center"/>
    </xf>
    <xf numFmtId="220" fontId="101" fillId="0" borderId="0" xfId="3" applyNumberFormat="1" applyFont="1" applyFill="1" applyAlignment="1">
      <alignment horizontal="right" vertical="center" wrapText="1"/>
    </xf>
    <xf numFmtId="0" fontId="101" fillId="0" borderId="0" xfId="1897" applyFont="1" applyFill="1">
      <alignment vertical="center"/>
    </xf>
    <xf numFmtId="0" fontId="101" fillId="0" borderId="0" xfId="3" applyFont="1" applyFill="1" applyAlignment="1">
      <alignment horizontal="justify" vertical="justify" wrapText="1"/>
    </xf>
    <xf numFmtId="0" fontId="101" fillId="0" borderId="0" xfId="3" applyFont="1" applyFill="1" applyBorder="1" applyAlignment="1">
      <alignment horizontal="justify" vertical="justify" wrapText="1"/>
    </xf>
    <xf numFmtId="0" fontId="101" fillId="0" borderId="0" xfId="0" applyFont="1" applyFill="1" applyBorder="1" applyAlignment="1">
      <alignment vertical="top" wrapText="1"/>
    </xf>
    <xf numFmtId="0" fontId="101" fillId="0" borderId="0" xfId="0" applyFont="1" applyFill="1">
      <alignment vertical="center"/>
    </xf>
    <xf numFmtId="0" fontId="101" fillId="0" borderId="1" xfId="1897" applyFont="1" applyFill="1" applyBorder="1" applyAlignment="1">
      <alignment vertical="center" wrapText="1"/>
    </xf>
    <xf numFmtId="49" fontId="101" fillId="0" borderId="0" xfId="1897" applyNumberFormat="1" applyFont="1" applyFill="1">
      <alignment vertical="center"/>
    </xf>
    <xf numFmtId="0" fontId="101" fillId="0" borderId="0" xfId="1897" applyFont="1" applyFill="1" applyAlignment="1">
      <alignment vertical="center" wrapText="1"/>
    </xf>
    <xf numFmtId="176" fontId="101" fillId="0" borderId="0" xfId="16" applyFont="1" applyFill="1" applyAlignment="1">
      <alignment horizontal="left" vertical="center" wrapText="1"/>
    </xf>
    <xf numFmtId="0" fontId="101" fillId="0" borderId="0" xfId="10" applyFont="1" applyFill="1" applyAlignment="1" applyProtection="1">
      <alignment vertical="center"/>
      <protection hidden="1"/>
    </xf>
    <xf numFmtId="0" fontId="79" fillId="0" borderId="0" xfId="3" applyFont="1" applyFill="1" applyAlignment="1">
      <alignment horizontal="right" vertical="center" wrapText="1"/>
    </xf>
    <xf numFmtId="2" fontId="118" fillId="58" borderId="0" xfId="15" applyNumberFormat="1" applyFont="1" applyFill="1" applyBorder="1" applyAlignment="1" applyProtection="1">
      <alignment horizontal="center" vertical="center"/>
      <protection hidden="1"/>
    </xf>
    <xf numFmtId="41" fontId="105" fillId="0" borderId="0" xfId="0" applyNumberFormat="1" applyFont="1" applyBorder="1" applyAlignment="1">
      <alignment vertical="center"/>
    </xf>
    <xf numFmtId="0" fontId="7" fillId="17" borderId="49" xfId="304" applyBorder="1" applyProtection="1">
      <alignment vertical="center"/>
      <protection hidden="1"/>
    </xf>
    <xf numFmtId="0" fontId="7" fillId="17" borderId="46" xfId="304" applyBorder="1" applyProtection="1">
      <alignment vertical="center"/>
      <protection hidden="1"/>
    </xf>
    <xf numFmtId="205" fontId="7" fillId="17" borderId="46" xfId="304" applyNumberFormat="1" applyBorder="1" applyAlignment="1" applyProtection="1">
      <alignment horizontal="center" vertical="center"/>
      <protection hidden="1"/>
    </xf>
    <xf numFmtId="0" fontId="7" fillId="17" borderId="47" xfId="304" applyBorder="1" applyProtection="1">
      <alignment vertical="center"/>
      <protection hidden="1"/>
    </xf>
    <xf numFmtId="0" fontId="184" fillId="0" borderId="0" xfId="1898" applyFont="1" applyFill="1" applyAlignment="1">
      <alignment horizontal="center" vertical="center"/>
    </xf>
    <xf numFmtId="0" fontId="184" fillId="0" borderId="0" xfId="1898" applyFont="1" applyFill="1" applyAlignment="1">
      <alignment vertical="center"/>
    </xf>
    <xf numFmtId="0" fontId="184" fillId="0" borderId="0" xfId="1898" applyFont="1" applyFill="1" applyBorder="1" applyAlignment="1">
      <alignment vertical="center"/>
    </xf>
    <xf numFmtId="0" fontId="184" fillId="0" borderId="11" xfId="1898" applyFont="1" applyFill="1" applyBorder="1" applyAlignment="1">
      <alignment vertical="center"/>
    </xf>
    <xf numFmtId="43" fontId="185" fillId="0" borderId="5" xfId="1898" applyNumberFormat="1" applyFont="1" applyFill="1" applyBorder="1" applyAlignment="1">
      <alignment horizontal="center" vertical="center"/>
    </xf>
    <xf numFmtId="49" fontId="184" fillId="0" borderId="0" xfId="1898" applyNumberFormat="1" applyFont="1" applyFill="1" applyAlignment="1">
      <alignment horizontal="center" vertical="center"/>
    </xf>
    <xf numFmtId="0" fontId="185" fillId="0" borderId="4" xfId="1898" applyFont="1" applyFill="1" applyBorder="1" applyAlignment="1">
      <alignment horizontal="center" vertical="center"/>
    </xf>
    <xf numFmtId="0" fontId="185" fillId="0" borderId="185" xfId="1898" applyFont="1" applyFill="1" applyBorder="1" applyAlignment="1">
      <alignment horizontal="center" vertical="center"/>
    </xf>
    <xf numFmtId="0" fontId="184" fillId="0" borderId="0" xfId="1898" applyFont="1" applyFill="1" applyBorder="1" applyAlignment="1">
      <alignment horizontal="center" vertical="center"/>
    </xf>
    <xf numFmtId="178" fontId="184" fillId="0" borderId="0" xfId="1898" applyNumberFormat="1" applyFont="1" applyFill="1" applyBorder="1" applyAlignment="1">
      <alignment horizontal="center" vertical="center"/>
    </xf>
    <xf numFmtId="0" fontId="184" fillId="0" borderId="0" xfId="1898" applyFont="1" applyFill="1" applyBorder="1" applyAlignment="1">
      <alignment horizontal="right" vertical="center"/>
    </xf>
    <xf numFmtId="0" fontId="184" fillId="0" borderId="2" xfId="1898" applyFont="1" applyFill="1" applyBorder="1" applyAlignment="1">
      <alignment vertical="center"/>
    </xf>
    <xf numFmtId="0" fontId="184" fillId="0" borderId="18" xfId="1898" applyFont="1" applyFill="1" applyBorder="1" applyAlignment="1">
      <alignment vertical="center"/>
    </xf>
    <xf numFmtId="0" fontId="184" fillId="0" borderId="3" xfId="1899" applyFont="1" applyFill="1" applyBorder="1" applyAlignment="1">
      <alignment horizontal="left"/>
    </xf>
    <xf numFmtId="178" fontId="184" fillId="0" borderId="2" xfId="1898" applyNumberFormat="1" applyFont="1" applyFill="1" applyBorder="1" applyAlignment="1">
      <alignment vertical="center" shrinkToFit="1"/>
    </xf>
    <xf numFmtId="0" fontId="186" fillId="0" borderId="192" xfId="1898" applyFont="1" applyFill="1" applyBorder="1" applyAlignment="1">
      <alignment horizontal="center" vertical="center"/>
    </xf>
    <xf numFmtId="0" fontId="184" fillId="0" borderId="0" xfId="1898" applyFont="1" applyFill="1" applyAlignment="1">
      <alignment horizontal="center"/>
    </xf>
    <xf numFmtId="0" fontId="184" fillId="0" borderId="0" xfId="1898" applyFont="1" applyFill="1"/>
    <xf numFmtId="0" fontId="184" fillId="0" borderId="186" xfId="1898" applyFont="1" applyFill="1" applyBorder="1" applyAlignment="1">
      <alignment horizontal="center" vertical="center"/>
    </xf>
    <xf numFmtId="0" fontId="184" fillId="0" borderId="189" xfId="1898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4" fillId="0" borderId="3" xfId="1898" applyFont="1" applyFill="1" applyBorder="1" applyAlignment="1">
      <alignment horizontal="center" vertical="center"/>
    </xf>
    <xf numFmtId="0" fontId="124" fillId="0" borderId="0" xfId="1898" applyFont="1" applyFill="1" applyBorder="1" applyAlignment="1">
      <alignment horizontal="center" vertical="center"/>
    </xf>
    <xf numFmtId="0" fontId="124" fillId="0" borderId="0" xfId="1898" applyFont="1" applyFill="1" applyBorder="1" applyAlignment="1">
      <alignment vertical="center"/>
    </xf>
    <xf numFmtId="0" fontId="124" fillId="0" borderId="11" xfId="1898" applyFont="1" applyFill="1" applyBorder="1" applyAlignment="1">
      <alignment vertical="center"/>
    </xf>
    <xf numFmtId="0" fontId="124" fillId="0" borderId="178" xfId="1898" applyFont="1" applyFill="1" applyBorder="1" applyAlignment="1">
      <alignment horizontal="center" vertical="center"/>
    </xf>
    <xf numFmtId="0" fontId="124" fillId="0" borderId="179" xfId="1898" applyFont="1" applyFill="1" applyBorder="1" applyAlignment="1">
      <alignment horizontal="center" vertical="center"/>
    </xf>
    <xf numFmtId="49" fontId="124" fillId="0" borderId="182" xfId="1898" applyNumberFormat="1" applyFont="1" applyFill="1" applyBorder="1" applyAlignment="1">
      <alignment horizontal="center" vertical="center"/>
    </xf>
    <xf numFmtId="49" fontId="124" fillId="0" borderId="183" xfId="1898" applyNumberFormat="1" applyFont="1" applyFill="1" applyBorder="1" applyAlignment="1">
      <alignment horizontal="center" vertical="center"/>
    </xf>
    <xf numFmtId="43" fontId="107" fillId="0" borderId="4" xfId="1898" applyNumberFormat="1" applyFont="1" applyFill="1" applyBorder="1" applyAlignment="1">
      <alignment horizontal="center" vertical="center"/>
    </xf>
    <xf numFmtId="43" fontId="107" fillId="0" borderId="185" xfId="1898" applyNumberFormat="1" applyFont="1" applyFill="1" applyBorder="1" applyAlignment="1">
      <alignment horizontal="center" vertical="center"/>
    </xf>
    <xf numFmtId="43" fontId="107" fillId="0" borderId="5" xfId="1898" applyNumberFormat="1" applyFont="1" applyFill="1" applyBorder="1" applyAlignment="1">
      <alignment horizontal="center" vertical="center"/>
    </xf>
    <xf numFmtId="0" fontId="124" fillId="0" borderId="182" xfId="1898" applyNumberFormat="1" applyFont="1" applyFill="1" applyBorder="1" applyAlignment="1">
      <alignment horizontal="center" vertical="center"/>
    </xf>
    <xf numFmtId="178" fontId="124" fillId="0" borderId="0" xfId="1898" applyNumberFormat="1" applyFont="1" applyFill="1" applyBorder="1" applyAlignment="1">
      <alignment horizontal="center" vertical="center"/>
    </xf>
    <xf numFmtId="0" fontId="124" fillId="0" borderId="0" xfId="1898" applyFont="1" applyFill="1" applyBorder="1" applyAlignment="1">
      <alignment horizontal="right" vertical="center"/>
    </xf>
    <xf numFmtId="2" fontId="124" fillId="0" borderId="0" xfId="1898" applyNumberFormat="1" applyFont="1" applyFill="1" applyBorder="1" applyAlignment="1">
      <alignment horizontal="left" vertical="center"/>
    </xf>
    <xf numFmtId="0" fontId="124" fillId="0" borderId="2" xfId="1898" applyFont="1" applyFill="1" applyBorder="1" applyAlignment="1">
      <alignment vertical="center"/>
    </xf>
    <xf numFmtId="196" fontId="124" fillId="0" borderId="2" xfId="1898" applyNumberFormat="1" applyFont="1" applyFill="1" applyBorder="1" applyAlignment="1">
      <alignment horizontal="right" vertical="center"/>
    </xf>
    <xf numFmtId="0" fontId="124" fillId="0" borderId="18" xfId="1898" applyFont="1" applyFill="1" applyBorder="1" applyAlignment="1">
      <alignment vertical="center"/>
    </xf>
    <xf numFmtId="49" fontId="107" fillId="58" borderId="9" xfId="0" applyNumberFormat="1" applyFont="1" applyFill="1" applyBorder="1" applyAlignment="1" applyProtection="1">
      <alignment horizontal="center" vertical="center"/>
      <protection hidden="1"/>
    </xf>
    <xf numFmtId="1" fontId="5" fillId="56" borderId="9" xfId="0" applyNumberFormat="1" applyFont="1" applyFill="1" applyBorder="1" applyAlignment="1" applyProtection="1">
      <alignment horizontal="center" vertical="center"/>
      <protection locked="0"/>
    </xf>
    <xf numFmtId="1" fontId="79" fillId="56" borderId="4" xfId="0" applyNumberFormat="1" applyFont="1" applyFill="1" applyBorder="1" applyAlignment="1" applyProtection="1">
      <alignment horizontal="center" vertical="center"/>
      <protection locked="0"/>
    </xf>
    <xf numFmtId="187" fontId="82" fillId="58" borderId="4" xfId="0" applyNumberFormat="1" applyFont="1" applyFill="1" applyBorder="1" applyAlignment="1" applyProtection="1">
      <alignment horizontal="center" vertical="center"/>
      <protection hidden="1"/>
    </xf>
    <xf numFmtId="187" fontId="15" fillId="58" borderId="4" xfId="0" applyNumberFormat="1" applyFont="1" applyFill="1" applyBorder="1" applyAlignment="1" applyProtection="1">
      <alignment horizontal="center" vertical="center"/>
      <protection hidden="1"/>
    </xf>
    <xf numFmtId="187" fontId="107" fillId="58" borderId="16" xfId="0" applyNumberFormat="1" applyFont="1" applyFill="1" applyBorder="1" applyAlignment="1" applyProtection="1">
      <alignment horizontal="center" vertical="center"/>
      <protection hidden="1"/>
    </xf>
    <xf numFmtId="187" fontId="107" fillId="58" borderId="81" xfId="0" applyNumberFormat="1" applyFont="1" applyFill="1" applyBorder="1" applyAlignment="1" applyProtection="1">
      <alignment horizontal="center" vertical="center"/>
      <protection hidden="1"/>
    </xf>
    <xf numFmtId="187" fontId="107" fillId="58" borderId="35" xfId="0" applyNumberFormat="1" applyFont="1" applyFill="1" applyBorder="1" applyAlignment="1" applyProtection="1">
      <alignment horizontal="center" vertical="center"/>
      <protection hidden="1"/>
    </xf>
    <xf numFmtId="187" fontId="107" fillId="58" borderId="161" xfId="0" applyNumberFormat="1" applyFont="1" applyFill="1" applyBorder="1" applyAlignment="1" applyProtection="1">
      <alignment horizontal="center" vertical="center"/>
      <protection hidden="1"/>
    </xf>
    <xf numFmtId="1" fontId="110" fillId="58" borderId="6" xfId="0" applyNumberFormat="1" applyFont="1" applyFill="1" applyBorder="1" applyAlignment="1" applyProtection="1">
      <alignment horizontal="center" vertical="center"/>
      <protection hidden="1"/>
    </xf>
    <xf numFmtId="191" fontId="107" fillId="58" borderId="81" xfId="1" applyNumberFormat="1" applyFont="1" applyFill="1" applyBorder="1" applyAlignment="1" applyProtection="1">
      <alignment horizontal="center" vertical="center"/>
      <protection hidden="1"/>
    </xf>
    <xf numFmtId="1" fontId="5" fillId="58" borderId="161" xfId="0" applyNumberFormat="1" applyFont="1" applyFill="1" applyBorder="1" applyAlignment="1" applyProtection="1">
      <alignment horizontal="center" vertical="center"/>
      <protection hidden="1"/>
    </xf>
    <xf numFmtId="1" fontId="5" fillId="58" borderId="47" xfId="0" applyNumberFormat="1" applyFont="1" applyFill="1" applyBorder="1" applyAlignment="1" applyProtection="1">
      <alignment horizontal="center" vertical="center"/>
      <protection hidden="1"/>
    </xf>
    <xf numFmtId="1" fontId="5" fillId="58" borderId="6" xfId="0" applyNumberFormat="1" applyFont="1" applyFill="1" applyBorder="1" applyAlignment="1" applyProtection="1">
      <alignment horizontal="center" vertical="center"/>
      <protection hidden="1"/>
    </xf>
    <xf numFmtId="191" fontId="107" fillId="58" borderId="5" xfId="1" applyNumberFormat="1" applyFont="1" applyFill="1" applyBorder="1" applyAlignment="1" applyProtection="1">
      <alignment horizontal="center" vertical="center"/>
      <protection hidden="1"/>
    </xf>
    <xf numFmtId="191" fontId="15" fillId="58" borderId="5" xfId="1" applyNumberFormat="1" applyFont="1" applyFill="1" applyBorder="1" applyAlignment="1" applyProtection="1">
      <alignment horizontal="center" vertical="center"/>
      <protection hidden="1"/>
    </xf>
    <xf numFmtId="191" fontId="107" fillId="58" borderId="5" xfId="1" applyNumberFormat="1" applyFont="1" applyFill="1" applyBorder="1" applyAlignment="1" applyProtection="1">
      <alignment vertical="center"/>
      <protection hidden="1"/>
    </xf>
    <xf numFmtId="0" fontId="82" fillId="0" borderId="39" xfId="0" applyFont="1" applyFill="1" applyBorder="1" applyAlignment="1" applyProtection="1">
      <alignment horizontal="center" vertical="center"/>
      <protection hidden="1"/>
    </xf>
    <xf numFmtId="0" fontId="82" fillId="0" borderId="194" xfId="0" applyFont="1" applyFill="1" applyBorder="1" applyAlignment="1" applyProtection="1">
      <alignment horizontal="center" vertical="center"/>
      <protection hidden="1"/>
    </xf>
    <xf numFmtId="0" fontId="15" fillId="0" borderId="39" xfId="0" applyFont="1" applyFill="1" applyBorder="1" applyAlignment="1" applyProtection="1">
      <alignment horizontal="center" vertical="center"/>
      <protection hidden="1"/>
    </xf>
    <xf numFmtId="0" fontId="79" fillId="0" borderId="195" xfId="0" applyFont="1" applyFill="1" applyBorder="1" applyAlignment="1" applyProtection="1">
      <alignment horizontal="center" vertical="center"/>
      <protection hidden="1"/>
    </xf>
    <xf numFmtId="0" fontId="96" fillId="0" borderId="194" xfId="0" applyFont="1" applyFill="1" applyBorder="1" applyAlignment="1" applyProtection="1">
      <alignment horizontal="center" vertical="center"/>
      <protection hidden="1"/>
    </xf>
    <xf numFmtId="0" fontId="79" fillId="0" borderId="194" xfId="0" applyFont="1" applyFill="1" applyBorder="1" applyAlignment="1" applyProtection="1">
      <alignment horizontal="center" vertical="center"/>
      <protection hidden="1"/>
    </xf>
    <xf numFmtId="0" fontId="5" fillId="0" borderId="39" xfId="0" applyFont="1" applyFill="1" applyBorder="1" applyAlignment="1" applyProtection="1">
      <alignment horizontal="center" vertical="center"/>
      <protection hidden="1"/>
    </xf>
    <xf numFmtId="0" fontId="5" fillId="0" borderId="194" xfId="0" applyFont="1" applyFill="1" applyBorder="1" applyAlignment="1" applyProtection="1">
      <alignment horizontal="center" vertical="center"/>
      <protection hidden="1"/>
    </xf>
    <xf numFmtId="0" fontId="15" fillId="0" borderId="194" xfId="0" applyFont="1" applyFill="1" applyBorder="1" applyAlignment="1" applyProtection="1">
      <alignment horizontal="center" vertical="center"/>
      <protection hidden="1"/>
    </xf>
    <xf numFmtId="186" fontId="15" fillId="58" borderId="128" xfId="0" applyNumberFormat="1" applyFont="1" applyFill="1" applyBorder="1" applyAlignment="1" applyProtection="1">
      <alignment horizontal="center" vertical="center"/>
      <protection hidden="1"/>
    </xf>
    <xf numFmtId="0" fontId="15" fillId="58" borderId="128" xfId="0" applyNumberFormat="1" applyFont="1" applyFill="1" applyBorder="1" applyAlignment="1" applyProtection="1">
      <alignment horizontal="center" vertical="center"/>
      <protection hidden="1"/>
    </xf>
    <xf numFmtId="191" fontId="107" fillId="58" borderId="128" xfId="1" applyNumberFormat="1" applyFont="1" applyFill="1" applyBorder="1" applyAlignment="1" applyProtection="1">
      <alignment horizontal="right" vertical="center"/>
      <protection hidden="1"/>
    </xf>
    <xf numFmtId="191" fontId="15" fillId="58" borderId="128" xfId="1" applyNumberFormat="1" applyFont="1" applyFill="1" applyBorder="1" applyAlignment="1" applyProtection="1">
      <alignment vertical="center"/>
      <protection hidden="1"/>
    </xf>
    <xf numFmtId="191" fontId="107" fillId="58" borderId="128" xfId="1" applyNumberFormat="1" applyFont="1" applyFill="1" applyBorder="1" applyAlignment="1" applyProtection="1">
      <alignment vertical="center"/>
      <protection hidden="1"/>
    </xf>
    <xf numFmtId="41" fontId="15" fillId="58" borderId="128" xfId="0" applyNumberFormat="1" applyFont="1" applyFill="1" applyBorder="1" applyAlignment="1" applyProtection="1">
      <alignment vertical="center" wrapText="1"/>
      <protection hidden="1"/>
    </xf>
    <xf numFmtId="41" fontId="15" fillId="58" borderId="128" xfId="0" applyNumberFormat="1" applyFont="1" applyFill="1" applyBorder="1" applyAlignment="1" applyProtection="1">
      <alignment horizontal="center" vertical="center" wrapText="1"/>
      <protection hidden="1"/>
    </xf>
    <xf numFmtId="49" fontId="15" fillId="58" borderId="128" xfId="0" applyNumberFormat="1" applyFont="1" applyFill="1" applyBorder="1" applyAlignment="1" applyProtection="1">
      <alignment horizontal="center" vertical="center"/>
      <protection hidden="1"/>
    </xf>
    <xf numFmtId="191" fontId="107" fillId="58" borderId="32" xfId="1" applyNumberFormat="1" applyFont="1" applyFill="1" applyBorder="1" applyAlignment="1" applyProtection="1">
      <alignment vertical="center"/>
      <protection hidden="1"/>
    </xf>
    <xf numFmtId="41" fontId="15" fillId="58" borderId="32" xfId="0" applyNumberFormat="1" applyFont="1" applyFill="1" applyBorder="1" applyAlignment="1" applyProtection="1">
      <alignment horizontal="center" vertical="center" wrapText="1"/>
      <protection hidden="1"/>
    </xf>
    <xf numFmtId="0" fontId="90" fillId="0" borderId="3" xfId="0" applyNumberFormat="1" applyFont="1" applyFill="1" applyBorder="1" applyAlignment="1" applyProtection="1">
      <alignment horizontal="center" vertical="center"/>
      <protection hidden="1"/>
    </xf>
    <xf numFmtId="186" fontId="15" fillId="58" borderId="9" xfId="0" applyNumberFormat="1" applyFont="1" applyFill="1" applyBorder="1" applyAlignment="1" applyProtection="1">
      <alignment horizontal="center" vertical="center"/>
      <protection hidden="1"/>
    </xf>
    <xf numFmtId="0" fontId="15" fillId="58" borderId="9" xfId="0" applyNumberFormat="1" applyFont="1" applyFill="1" applyBorder="1" applyAlignment="1" applyProtection="1">
      <alignment horizontal="center" vertical="center"/>
      <protection hidden="1"/>
    </xf>
    <xf numFmtId="191" fontId="107" fillId="58" borderId="9" xfId="1" applyNumberFormat="1" applyFont="1" applyFill="1" applyBorder="1" applyAlignment="1" applyProtection="1">
      <alignment horizontal="right" vertical="center"/>
      <protection hidden="1"/>
    </xf>
    <xf numFmtId="191" fontId="15" fillId="58" borderId="9" xfId="1" applyNumberFormat="1" applyFont="1" applyFill="1" applyBorder="1" applyAlignment="1" applyProtection="1">
      <alignment vertical="center"/>
      <protection hidden="1"/>
    </xf>
    <xf numFmtId="191" fontId="107" fillId="58" borderId="9" xfId="1" applyNumberFormat="1" applyFont="1" applyFill="1" applyBorder="1" applyAlignment="1" applyProtection="1">
      <alignment vertical="center"/>
      <protection hidden="1"/>
    </xf>
    <xf numFmtId="41" fontId="15" fillId="58" borderId="9" xfId="0" applyNumberFormat="1" applyFont="1" applyFill="1" applyBorder="1" applyAlignment="1" applyProtection="1">
      <alignment horizontal="center" vertical="center" wrapText="1"/>
      <protection hidden="1"/>
    </xf>
    <xf numFmtId="0" fontId="103" fillId="58" borderId="9" xfId="0" applyNumberFormat="1" applyFont="1" applyFill="1" applyBorder="1" applyAlignment="1" applyProtection="1">
      <alignment horizontal="center" vertical="center"/>
      <protection hidden="1"/>
    </xf>
    <xf numFmtId="49" fontId="15" fillId="58" borderId="9" xfId="0" applyNumberFormat="1" applyFont="1" applyFill="1" applyBorder="1" applyAlignment="1" applyProtection="1">
      <alignment horizontal="center" vertical="center"/>
      <protection hidden="1"/>
    </xf>
    <xf numFmtId="186" fontId="107" fillId="58" borderId="9" xfId="0" applyNumberFormat="1" applyFont="1" applyFill="1" applyBorder="1" applyAlignment="1" applyProtection="1">
      <alignment horizontal="center" vertical="center"/>
      <protection hidden="1"/>
    </xf>
    <xf numFmtId="0" fontId="107" fillId="58" borderId="9" xfId="0" applyNumberFormat="1" applyFont="1" applyFill="1" applyBorder="1" applyAlignment="1" applyProtection="1">
      <alignment horizontal="center" vertical="center"/>
      <protection hidden="1"/>
    </xf>
    <xf numFmtId="41" fontId="107" fillId="58" borderId="9" xfId="0" applyNumberFormat="1" applyFont="1" applyFill="1" applyBorder="1" applyAlignment="1" applyProtection="1">
      <alignment horizontal="center" vertical="center" wrapText="1"/>
      <protection hidden="1"/>
    </xf>
    <xf numFmtId="191" fontId="107" fillId="58" borderId="17" xfId="1" applyNumberFormat="1" applyFont="1" applyFill="1" applyBorder="1" applyAlignment="1" applyProtection="1">
      <alignment vertical="center"/>
      <protection hidden="1"/>
    </xf>
    <xf numFmtId="41" fontId="15" fillId="58" borderId="17" xfId="0" applyNumberFormat="1" applyFont="1" applyFill="1" applyBorder="1" applyAlignment="1" applyProtection="1">
      <alignment horizontal="center" vertical="center" wrapText="1"/>
      <protection hidden="1"/>
    </xf>
    <xf numFmtId="0" fontId="135" fillId="58" borderId="1" xfId="1" applyNumberFormat="1" applyFont="1" applyFill="1" applyBorder="1" applyAlignment="1" applyProtection="1">
      <alignment horizontal="center" vertical="center"/>
      <protection hidden="1"/>
    </xf>
    <xf numFmtId="191" fontId="107" fillId="58" borderId="45" xfId="1" applyNumberFormat="1" applyFont="1" applyFill="1" applyBorder="1" applyAlignment="1" applyProtection="1">
      <alignment horizontal="center" vertical="center"/>
      <protection hidden="1"/>
    </xf>
    <xf numFmtId="0" fontId="107" fillId="57" borderId="49" xfId="3" applyNumberFormat="1" applyFont="1" applyFill="1" applyBorder="1" applyAlignment="1" applyProtection="1">
      <alignment horizontal="center" vertical="center"/>
      <protection locked="0"/>
    </xf>
    <xf numFmtId="221" fontId="82" fillId="0" borderId="0" xfId="3" applyNumberFormat="1" applyFont="1" applyFill="1" applyAlignment="1" applyProtection="1">
      <alignment vertical="center"/>
      <protection hidden="1"/>
    </xf>
    <xf numFmtId="2" fontId="82" fillId="0" borderId="0" xfId="3" applyNumberFormat="1" applyFont="1" applyFill="1" applyAlignment="1" applyProtection="1">
      <alignment vertical="center"/>
      <protection hidden="1"/>
    </xf>
    <xf numFmtId="1" fontId="110" fillId="56" borderId="36" xfId="0" applyNumberFormat="1" applyFont="1" applyFill="1" applyBorder="1" applyAlignment="1" applyProtection="1">
      <alignment vertical="center"/>
      <protection locked="0"/>
    </xf>
    <xf numFmtId="1" fontId="110" fillId="56" borderId="193" xfId="0" applyNumberFormat="1" applyFont="1" applyFill="1" applyBorder="1" applyAlignment="1" applyProtection="1">
      <alignment vertical="center"/>
      <protection locked="0"/>
    </xf>
    <xf numFmtId="0" fontId="121" fillId="58" borderId="162" xfId="4" applyFont="1" applyFill="1" applyBorder="1" applyAlignment="1">
      <alignment horizontal="right" vertical="center"/>
    </xf>
    <xf numFmtId="0" fontId="121" fillId="56" borderId="162" xfId="4" applyFont="1" applyFill="1" applyBorder="1" applyAlignment="1">
      <alignment vertical="center"/>
    </xf>
    <xf numFmtId="0" fontId="121" fillId="56" borderId="162" xfId="4" applyFont="1" applyFill="1" applyBorder="1" applyAlignment="1">
      <alignment horizontal="right" vertical="center"/>
    </xf>
    <xf numFmtId="0" fontId="188" fillId="0" borderId="89" xfId="4" applyFont="1" applyFill="1" applyBorder="1" applyAlignment="1">
      <alignment horizontal="distributed" vertical="center" wrapText="1" indent="2"/>
    </xf>
    <xf numFmtId="0" fontId="189" fillId="0" borderId="90" xfId="4" applyFont="1" applyFill="1" applyBorder="1" applyAlignment="1">
      <alignment horizontal="center" vertical="center"/>
    </xf>
    <xf numFmtId="0" fontId="189" fillId="0" borderId="97" xfId="4" applyFont="1" applyFill="1" applyBorder="1" applyAlignment="1">
      <alignment horizontal="center" vertical="center"/>
    </xf>
    <xf numFmtId="0" fontId="189" fillId="0" borderId="64" xfId="4" applyFont="1" applyFill="1" applyBorder="1" applyAlignment="1">
      <alignment horizontal="center" vertical="center"/>
    </xf>
    <xf numFmtId="0" fontId="78" fillId="0" borderId="91" xfId="4" applyFont="1" applyFill="1" applyBorder="1" applyAlignment="1">
      <alignment horizontal="center" vertical="center" wrapText="1"/>
    </xf>
    <xf numFmtId="0" fontId="189" fillId="0" borderId="31" xfId="4" applyFont="1" applyFill="1" applyBorder="1">
      <alignment vertical="center"/>
    </xf>
    <xf numFmtId="0" fontId="189" fillId="0" borderId="54" xfId="4" applyFont="1" applyFill="1" applyBorder="1">
      <alignment vertical="center"/>
    </xf>
    <xf numFmtId="0" fontId="189" fillId="0" borderId="92" xfId="4" applyFont="1" applyFill="1" applyBorder="1">
      <alignment vertical="center"/>
    </xf>
    <xf numFmtId="0" fontId="78" fillId="0" borderId="91" xfId="4" applyFont="1" applyFill="1" applyBorder="1" applyAlignment="1">
      <alignment horizontal="center" vertical="center"/>
    </xf>
    <xf numFmtId="0" fontId="189" fillId="0" borderId="53" xfId="4" applyFont="1" applyFill="1" applyBorder="1">
      <alignment vertical="center"/>
    </xf>
    <xf numFmtId="0" fontId="188" fillId="0" borderId="57" xfId="4" applyFont="1" applyFill="1" applyBorder="1" applyAlignment="1">
      <alignment horizontal="distributed" vertical="center" wrapText="1" indent="2"/>
    </xf>
    <xf numFmtId="0" fontId="189" fillId="0" borderId="93" xfId="4" applyFont="1" applyFill="1" applyBorder="1">
      <alignment vertical="center"/>
    </xf>
    <xf numFmtId="0" fontId="189" fillId="0" borderId="98" xfId="4" applyFont="1" applyFill="1" applyBorder="1">
      <alignment vertical="center"/>
    </xf>
    <xf numFmtId="0" fontId="189" fillId="0" borderId="58" xfId="4" applyFont="1" applyFill="1" applyBorder="1">
      <alignment vertical="center"/>
    </xf>
    <xf numFmtId="0" fontId="189" fillId="0" borderId="57" xfId="4" applyFont="1" applyFill="1" applyBorder="1">
      <alignment vertical="center"/>
    </xf>
    <xf numFmtId="0" fontId="189" fillId="0" borderId="54" xfId="4" applyFont="1" applyFill="1" applyBorder="1" applyAlignment="1">
      <alignment vertical="center" wrapText="1"/>
    </xf>
    <xf numFmtId="0" fontId="78" fillId="0" borderId="54" xfId="4" applyFont="1" applyFill="1" applyBorder="1" applyAlignment="1">
      <alignment horizontal="center" vertical="center"/>
    </xf>
    <xf numFmtId="0" fontId="189" fillId="0" borderId="30" xfId="4" applyFont="1" applyFill="1" applyBorder="1">
      <alignment vertical="center"/>
    </xf>
    <xf numFmtId="0" fontId="189" fillId="0" borderId="95" xfId="4" applyFont="1" applyFill="1" applyBorder="1">
      <alignment vertical="center"/>
    </xf>
    <xf numFmtId="0" fontId="189" fillId="0" borderId="52" xfId="4" applyFont="1" applyFill="1" applyBorder="1">
      <alignment vertical="center"/>
    </xf>
    <xf numFmtId="0" fontId="78" fillId="0" borderId="94" xfId="4" applyFont="1" applyFill="1" applyBorder="1">
      <alignment vertical="center"/>
    </xf>
    <xf numFmtId="0" fontId="78" fillId="0" borderId="96" xfId="4" applyFont="1" applyFill="1" applyBorder="1">
      <alignment vertical="center"/>
    </xf>
    <xf numFmtId="0" fontId="78" fillId="0" borderId="82" xfId="4" applyFont="1" applyFill="1" applyBorder="1">
      <alignment vertical="center"/>
    </xf>
    <xf numFmtId="187" fontId="15" fillId="58" borderId="2" xfId="0" applyNumberFormat="1" applyFont="1" applyFill="1" applyBorder="1" applyAlignment="1" applyProtection="1">
      <alignment horizontal="center" vertical="center"/>
      <protection hidden="1"/>
    </xf>
    <xf numFmtId="1" fontId="110" fillId="56" borderId="16" xfId="0" applyNumberFormat="1" applyFont="1" applyFill="1" applyBorder="1" applyAlignment="1" applyProtection="1">
      <alignment horizontal="center" vertical="center"/>
      <protection locked="0"/>
    </xf>
    <xf numFmtId="188" fontId="110" fillId="56" borderId="197" xfId="0" applyNumberFormat="1" applyFont="1" applyFill="1" applyBorder="1" applyAlignment="1" applyProtection="1">
      <alignment horizontal="center" vertical="center"/>
      <protection locked="0"/>
    </xf>
    <xf numFmtId="191" fontId="110" fillId="58" borderId="197" xfId="1" applyNumberFormat="1" applyFont="1" applyFill="1" applyBorder="1" applyAlignment="1" applyProtection="1">
      <alignment horizontal="right" vertical="center"/>
      <protection hidden="1"/>
    </xf>
    <xf numFmtId="187" fontId="107" fillId="58" borderId="197" xfId="0" applyNumberFormat="1" applyFont="1" applyFill="1" applyBorder="1" applyAlignment="1" applyProtection="1">
      <alignment horizontal="center" vertical="center"/>
      <protection hidden="1"/>
    </xf>
    <xf numFmtId="191" fontId="107" fillId="58" borderId="197" xfId="1" applyNumberFormat="1" applyFont="1" applyFill="1" applyBorder="1" applyAlignment="1" applyProtection="1">
      <alignment horizontal="center" vertical="center"/>
      <protection hidden="1"/>
    </xf>
    <xf numFmtId="1" fontId="110" fillId="56" borderId="197" xfId="0" applyNumberFormat="1" applyFont="1" applyFill="1" applyBorder="1" applyAlignment="1" applyProtection="1">
      <alignment vertical="center"/>
      <protection locked="0"/>
    </xf>
    <xf numFmtId="191" fontId="82" fillId="58" borderId="197" xfId="1" applyNumberFormat="1" applyFont="1" applyFill="1" applyBorder="1" applyAlignment="1" applyProtection="1">
      <alignment horizontal="center" vertical="center"/>
      <protection hidden="1"/>
    </xf>
    <xf numFmtId="1" fontId="110" fillId="56" borderId="197" xfId="0" applyNumberFormat="1" applyFont="1" applyFill="1" applyBorder="1" applyAlignment="1" applyProtection="1">
      <alignment horizontal="center" vertical="center"/>
      <protection locked="0"/>
    </xf>
    <xf numFmtId="187" fontId="15" fillId="58" borderId="16" xfId="0" applyNumberFormat="1" applyFont="1" applyFill="1" applyBorder="1" applyAlignment="1" applyProtection="1">
      <alignment horizontal="center" vertical="center"/>
      <protection hidden="1"/>
    </xf>
    <xf numFmtId="187" fontId="15" fillId="58" borderId="197" xfId="0" applyNumberFormat="1" applyFont="1" applyFill="1" applyBorder="1" applyAlignment="1" applyProtection="1">
      <alignment horizontal="center" vertical="center"/>
      <protection hidden="1"/>
    </xf>
    <xf numFmtId="191" fontId="15" fillId="58" borderId="197" xfId="1" applyNumberFormat="1" applyFont="1" applyFill="1" applyBorder="1" applyAlignment="1" applyProtection="1">
      <alignment horizontal="center" vertical="center"/>
      <protection hidden="1"/>
    </xf>
    <xf numFmtId="187" fontId="111" fillId="58" borderId="197" xfId="0" applyNumberFormat="1" applyFont="1" applyFill="1" applyBorder="1" applyAlignment="1" applyProtection="1">
      <alignment horizontal="center" vertical="center"/>
      <protection hidden="1"/>
    </xf>
    <xf numFmtId="187" fontId="15" fillId="58" borderId="49" xfId="0" applyNumberFormat="1" applyFont="1" applyFill="1" applyBorder="1" applyAlignment="1" applyProtection="1">
      <alignment horizontal="center" vertical="center"/>
      <protection hidden="1"/>
    </xf>
    <xf numFmtId="187" fontId="15" fillId="58" borderId="46" xfId="0" applyNumberFormat="1" applyFont="1" applyFill="1" applyBorder="1" applyAlignment="1" applyProtection="1">
      <alignment horizontal="center" vertical="center"/>
      <protection hidden="1"/>
    </xf>
    <xf numFmtId="191" fontId="15" fillId="58" borderId="46" xfId="1" applyNumberFormat="1" applyFont="1" applyFill="1" applyBorder="1" applyAlignment="1" applyProtection="1">
      <alignment horizontal="center" vertical="center"/>
      <protection hidden="1"/>
    </xf>
    <xf numFmtId="1" fontId="110" fillId="56" borderId="46" xfId="0" applyNumberFormat="1" applyFont="1" applyFill="1" applyBorder="1" applyAlignment="1" applyProtection="1">
      <alignment vertical="center"/>
      <protection locked="0"/>
    </xf>
    <xf numFmtId="0" fontId="7" fillId="17" borderId="198" xfId="304" applyBorder="1" applyAlignment="1" applyProtection="1">
      <alignment vertical="center" wrapText="1"/>
      <protection hidden="1"/>
    </xf>
    <xf numFmtId="0" fontId="7" fillId="17" borderId="169" xfId="304" applyBorder="1" applyAlignment="1" applyProtection="1">
      <alignment vertical="center"/>
      <protection hidden="1"/>
    </xf>
    <xf numFmtId="0" fontId="7" fillId="17" borderId="161" xfId="304" applyBorder="1" applyAlignment="1" applyProtection="1">
      <alignment vertical="center"/>
      <protection hidden="1"/>
    </xf>
    <xf numFmtId="176" fontId="110" fillId="0" borderId="0" xfId="1" applyFont="1" applyAlignment="1">
      <alignment horizontal="left" vertical="center"/>
    </xf>
    <xf numFmtId="0" fontId="110" fillId="0" borderId="0" xfId="0" applyFont="1" applyAlignment="1">
      <alignment vertical="center"/>
    </xf>
    <xf numFmtId="0" fontId="149" fillId="0" borderId="197" xfId="3" applyFont="1" applyBorder="1" applyAlignment="1" applyProtection="1">
      <alignment horizontal="center" vertical="center"/>
      <protection locked="0"/>
    </xf>
    <xf numFmtId="49" fontId="149" fillId="0" borderId="197" xfId="3" applyNumberFormat="1" applyFont="1" applyBorder="1" applyAlignment="1" applyProtection="1">
      <alignment horizontal="center" vertical="center"/>
      <protection locked="0"/>
    </xf>
    <xf numFmtId="0" fontId="149" fillId="0" borderId="199" xfId="3" applyFont="1" applyBorder="1" applyAlignment="1" applyProtection="1">
      <alignment horizontal="center" vertical="center"/>
      <protection locked="0"/>
    </xf>
    <xf numFmtId="0" fontId="107" fillId="56" borderId="197" xfId="3" applyFont="1" applyFill="1" applyBorder="1" applyAlignment="1" applyProtection="1">
      <alignment horizontal="center" vertical="center"/>
      <protection locked="0"/>
    </xf>
    <xf numFmtId="41" fontId="107" fillId="58" borderId="197" xfId="3" applyNumberFormat="1" applyFont="1" applyFill="1" applyBorder="1" applyAlignment="1" applyProtection="1">
      <alignment horizontal="right" vertical="center" indent="1"/>
      <protection hidden="1"/>
    </xf>
    <xf numFmtId="0" fontId="107" fillId="56" borderId="197" xfId="3" applyFont="1" applyFill="1" applyBorder="1" applyAlignment="1" applyProtection="1">
      <alignment horizontal="right" vertical="center" indent="1"/>
      <protection locked="0"/>
    </xf>
    <xf numFmtId="0" fontId="21" fillId="58" borderId="197" xfId="0" applyNumberFormat="1" applyFont="1" applyFill="1" applyBorder="1" applyAlignment="1" applyProtection="1">
      <alignment horizontal="distributed" vertical="center" indent="1"/>
      <protection hidden="1"/>
    </xf>
    <xf numFmtId="191" fontId="21" fillId="6" borderId="197" xfId="1" applyNumberFormat="1" applyFont="1" applyFill="1" applyBorder="1" applyAlignment="1" applyProtection="1">
      <alignment horizontal="right" vertical="center"/>
      <protection hidden="1"/>
    </xf>
    <xf numFmtId="191" fontId="21" fillId="58" borderId="199" xfId="1" applyNumberFormat="1" applyFont="1" applyFill="1" applyBorder="1" applyAlignment="1" applyProtection="1">
      <alignment horizontal="right" vertical="center"/>
      <protection hidden="1"/>
    </xf>
    <xf numFmtId="0" fontId="21" fillId="58" borderId="199" xfId="0" applyNumberFormat="1" applyFont="1" applyFill="1" applyBorder="1" applyAlignment="1" applyProtection="1">
      <alignment vertical="center"/>
      <protection hidden="1"/>
    </xf>
    <xf numFmtId="0" fontId="21" fillId="58" borderId="200" xfId="0" applyNumberFormat="1" applyFont="1" applyFill="1" applyBorder="1" applyAlignment="1" applyProtection="1">
      <alignment vertical="center"/>
      <protection hidden="1"/>
    </xf>
    <xf numFmtId="0" fontId="21" fillId="58" borderId="202" xfId="0" applyNumberFormat="1" applyFont="1" applyFill="1" applyBorder="1" applyAlignment="1" applyProtection="1">
      <alignment vertical="center"/>
      <protection hidden="1"/>
    </xf>
    <xf numFmtId="216" fontId="21" fillId="6" borderId="197" xfId="1" applyNumberFormat="1" applyFont="1" applyFill="1" applyBorder="1" applyAlignment="1" applyProtection="1">
      <alignment horizontal="right" vertical="center"/>
      <protection hidden="1"/>
    </xf>
    <xf numFmtId="0" fontId="5" fillId="58" borderId="197" xfId="0" applyNumberFormat="1" applyFont="1" applyFill="1" applyBorder="1" applyAlignment="1" applyProtection="1">
      <alignment horizontal="center" vertical="center"/>
      <protection hidden="1"/>
    </xf>
    <xf numFmtId="176" fontId="107" fillId="58" borderId="1" xfId="7" applyFont="1" applyFill="1" applyBorder="1" applyAlignment="1" applyProtection="1">
      <alignment horizontal="center" vertical="center" shrinkToFit="1"/>
      <protection hidden="1"/>
    </xf>
    <xf numFmtId="179" fontId="107" fillId="58" borderId="0" xfId="7" applyNumberFormat="1" applyFont="1" applyFill="1" applyAlignment="1" applyProtection="1">
      <alignment horizontal="center" vertical="center" shrinkToFit="1"/>
      <protection hidden="1"/>
    </xf>
    <xf numFmtId="0" fontId="107" fillId="58" borderId="1" xfId="7" applyNumberFormat="1" applyFont="1" applyFill="1" applyBorder="1" applyAlignment="1" applyProtection="1">
      <alignment horizontal="center" vertical="center" shrinkToFit="1"/>
      <protection hidden="1"/>
    </xf>
    <xf numFmtId="191" fontId="107" fillId="58" borderId="201" xfId="1" applyNumberFormat="1" applyFont="1" applyFill="1" applyBorder="1" applyAlignment="1" applyProtection="1">
      <alignment vertical="center"/>
      <protection hidden="1"/>
    </xf>
    <xf numFmtId="191" fontId="107" fillId="58" borderId="197" xfId="1" applyNumberFormat="1" applyFont="1" applyFill="1" applyBorder="1" applyAlignment="1" applyProtection="1">
      <alignment vertical="center"/>
      <protection hidden="1"/>
    </xf>
    <xf numFmtId="191" fontId="107" fillId="58" borderId="203" xfId="1" applyNumberFormat="1" applyFont="1" applyFill="1" applyBorder="1" applyAlignment="1" applyProtection="1">
      <alignment vertical="center"/>
      <protection hidden="1"/>
    </xf>
    <xf numFmtId="191" fontId="107" fillId="58" borderId="199" xfId="1" applyNumberFormat="1" applyFont="1" applyFill="1" applyBorder="1" applyAlignment="1" applyProtection="1">
      <alignment vertical="center"/>
      <protection hidden="1"/>
    </xf>
    <xf numFmtId="191" fontId="107" fillId="58" borderId="204" xfId="1" applyNumberFormat="1" applyFont="1" applyFill="1" applyBorder="1" applyAlignment="1" applyProtection="1">
      <alignment vertical="center"/>
      <protection hidden="1"/>
    </xf>
    <xf numFmtId="191" fontId="107" fillId="58" borderId="200" xfId="1" applyNumberFormat="1" applyFont="1" applyFill="1" applyBorder="1" applyAlignment="1" applyProtection="1">
      <alignment vertical="center"/>
      <protection hidden="1"/>
    </xf>
    <xf numFmtId="10" fontId="107" fillId="58" borderId="197" xfId="9" applyNumberFormat="1" applyFont="1" applyFill="1" applyBorder="1" applyAlignment="1" applyProtection="1">
      <alignment horizontal="center" vertical="center"/>
      <protection hidden="1"/>
    </xf>
    <xf numFmtId="205" fontId="118" fillId="17" borderId="1" xfId="304" applyNumberFormat="1" applyFont="1" applyBorder="1" applyAlignment="1" applyProtection="1">
      <alignment horizontal="center" vertical="center"/>
      <protection hidden="1"/>
    </xf>
    <xf numFmtId="0" fontId="107" fillId="58" borderId="1" xfId="7" applyNumberFormat="1" applyFont="1" applyFill="1" applyBorder="1" applyAlignment="1" applyProtection="1">
      <alignment horizontal="center" vertical="center" shrinkToFit="1"/>
      <protection hidden="1"/>
    </xf>
    <xf numFmtId="0" fontId="105" fillId="58" borderId="0" xfId="15" applyFont="1" applyFill="1" applyAlignment="1" applyProtection="1">
      <alignment horizontal="left" vertical="center"/>
      <protection hidden="1"/>
    </xf>
    <xf numFmtId="0" fontId="190" fillId="0" borderId="157" xfId="4" applyFont="1" applyFill="1" applyBorder="1" applyAlignment="1">
      <alignment vertical="center" wrapText="1"/>
    </xf>
    <xf numFmtId="0" fontId="190" fillId="0" borderId="63" xfId="4" applyFont="1" applyFill="1" applyBorder="1" applyAlignment="1">
      <alignment vertical="center" wrapText="1"/>
    </xf>
    <xf numFmtId="0" fontId="190" fillId="0" borderId="3" xfId="4" applyFont="1" applyFill="1" applyBorder="1" applyAlignment="1">
      <alignment vertical="center" wrapText="1"/>
    </xf>
    <xf numFmtId="0" fontId="190" fillId="0" borderId="0" xfId="4" applyFont="1" applyFill="1" applyBorder="1" applyAlignment="1">
      <alignment vertical="center" wrapText="1"/>
    </xf>
    <xf numFmtId="0" fontId="190" fillId="0" borderId="36" xfId="4" applyFont="1" applyFill="1" applyBorder="1" applyAlignment="1">
      <alignment vertical="center" wrapText="1"/>
    </xf>
    <xf numFmtId="0" fontId="190" fillId="0" borderId="162" xfId="4" applyFont="1" applyFill="1" applyBorder="1" applyAlignment="1">
      <alignment vertical="center" wrapText="1"/>
    </xf>
    <xf numFmtId="0" fontId="78" fillId="0" borderId="210" xfId="4" applyFont="1" applyFill="1" applyBorder="1">
      <alignment vertical="center"/>
    </xf>
    <xf numFmtId="0" fontId="78" fillId="0" borderId="196" xfId="4" applyFont="1" applyFill="1" applyBorder="1">
      <alignment vertical="center"/>
    </xf>
    <xf numFmtId="10" fontId="107" fillId="58" borderId="201" xfId="9" applyNumberFormat="1" applyFont="1" applyFill="1" applyBorder="1" applyAlignment="1" applyProtection="1">
      <alignment horizontal="center" vertical="center"/>
      <protection hidden="1"/>
    </xf>
    <xf numFmtId="10" fontId="107" fillId="58" borderId="1" xfId="9" applyNumberFormat="1" applyFont="1" applyFill="1" applyBorder="1" applyAlignment="1" applyProtection="1">
      <alignment horizontal="center" vertical="center"/>
      <protection hidden="1"/>
    </xf>
    <xf numFmtId="0" fontId="107" fillId="58" borderId="201" xfId="0" applyNumberFormat="1" applyFont="1" applyFill="1" applyBorder="1" applyAlignment="1" applyProtection="1">
      <alignment horizontal="center" vertical="center"/>
      <protection hidden="1"/>
    </xf>
    <xf numFmtId="0" fontId="15" fillId="58" borderId="211" xfId="0" applyNumberFormat="1" applyFont="1" applyFill="1" applyBorder="1" applyAlignment="1" applyProtection="1">
      <alignment horizontal="center" vertical="center"/>
      <protection hidden="1"/>
    </xf>
    <xf numFmtId="0" fontId="15" fillId="58" borderId="197" xfId="0" applyNumberFormat="1" applyFont="1" applyFill="1" applyBorder="1" applyAlignment="1" applyProtection="1">
      <alignment horizontal="center" vertical="center"/>
      <protection hidden="1"/>
    </xf>
    <xf numFmtId="0" fontId="15" fillId="58" borderId="203" xfId="0" applyNumberFormat="1" applyFont="1" applyFill="1" applyBorder="1" applyAlignment="1" applyProtection="1">
      <alignment horizontal="center" vertical="center"/>
      <protection hidden="1"/>
    </xf>
    <xf numFmtId="0" fontId="15" fillId="58" borderId="201" xfId="0" applyNumberFormat="1" applyFont="1" applyFill="1" applyBorder="1" applyAlignment="1" applyProtection="1">
      <alignment horizontal="center" vertical="center"/>
      <protection hidden="1"/>
    </xf>
    <xf numFmtId="0" fontId="107" fillId="58" borderId="211" xfId="0" applyNumberFormat="1" applyFont="1" applyFill="1" applyBorder="1" applyAlignment="1" applyProtection="1">
      <alignment horizontal="center" vertical="center"/>
      <protection hidden="1"/>
    </xf>
    <xf numFmtId="0" fontId="107" fillId="58" borderId="197" xfId="0" applyNumberFormat="1" applyFont="1" applyFill="1" applyBorder="1" applyAlignment="1" applyProtection="1">
      <alignment horizontal="center" vertical="center"/>
      <protection hidden="1"/>
    </xf>
    <xf numFmtId="0" fontId="106" fillId="58" borderId="197" xfId="3" applyFont="1" applyFill="1" applyBorder="1" applyAlignment="1" applyProtection="1">
      <alignment horizontal="center" vertical="center"/>
      <protection hidden="1"/>
    </xf>
    <xf numFmtId="0" fontId="107" fillId="58" borderId="197" xfId="3" applyFont="1" applyFill="1" applyBorder="1" applyAlignment="1" applyProtection="1">
      <alignment horizontal="right" vertical="center" indent="1"/>
      <protection hidden="1"/>
    </xf>
    <xf numFmtId="38" fontId="107" fillId="58" borderId="197" xfId="3" applyNumberFormat="1" applyFont="1" applyFill="1" applyBorder="1" applyAlignment="1" applyProtection="1">
      <alignment horizontal="right" vertical="center" indent="1"/>
      <protection hidden="1"/>
    </xf>
    <xf numFmtId="41" fontId="107" fillId="55" borderId="197" xfId="17" applyFont="1" applyFill="1" applyBorder="1" applyAlignment="1" applyProtection="1">
      <alignment horizontal="center" vertical="center"/>
      <protection locked="0"/>
    </xf>
    <xf numFmtId="0" fontId="107" fillId="55" borderId="197" xfId="3" applyFont="1" applyFill="1" applyBorder="1" applyAlignment="1" applyProtection="1">
      <alignment horizontal="center" vertical="center"/>
      <protection locked="0"/>
    </xf>
    <xf numFmtId="0" fontId="135" fillId="0" borderId="1" xfId="6" applyFont="1" applyBorder="1" applyAlignment="1" applyProtection="1">
      <alignment horizontal="distributed" vertical="center" indent="1"/>
      <protection hidden="1"/>
    </xf>
    <xf numFmtId="10" fontId="107" fillId="0" borderId="1" xfId="6" applyNumberFormat="1" applyFont="1" applyBorder="1" applyAlignment="1" applyProtection="1">
      <alignment horizontal="center" vertical="center"/>
      <protection hidden="1"/>
    </xf>
    <xf numFmtId="176" fontId="110" fillId="0" borderId="0" xfId="1" applyFont="1" applyAlignment="1">
      <alignment vertical="center"/>
    </xf>
    <xf numFmtId="176" fontId="107" fillId="0" borderId="0" xfId="1" applyFont="1" applyAlignment="1">
      <alignment horizontal="left" vertical="center"/>
    </xf>
    <xf numFmtId="176" fontId="110" fillId="0" borderId="0" xfId="1" applyFont="1" applyAlignment="1">
      <alignment vertical="center"/>
    </xf>
    <xf numFmtId="0" fontId="107" fillId="58" borderId="197" xfId="6" applyFont="1" applyFill="1" applyBorder="1" applyAlignment="1" applyProtection="1">
      <alignment horizontal="distributed" vertical="center" indent="1"/>
      <protection hidden="1"/>
    </xf>
    <xf numFmtId="2" fontId="107" fillId="58" borderId="197" xfId="6" applyNumberFormat="1" applyFont="1" applyFill="1" applyBorder="1" applyAlignment="1" applyProtection="1">
      <alignment horizontal="center" vertical="center"/>
      <protection hidden="1"/>
    </xf>
    <xf numFmtId="0" fontId="107" fillId="58" borderId="0" xfId="6" applyNumberFormat="1" applyFont="1" applyFill="1" applyBorder="1" applyAlignment="1" applyProtection="1">
      <alignment horizontal="left" vertical="center" indent="1"/>
      <protection hidden="1"/>
    </xf>
    <xf numFmtId="182" fontId="107" fillId="0" borderId="0" xfId="3" applyNumberFormat="1" applyFont="1" applyProtection="1">
      <protection hidden="1"/>
    </xf>
    <xf numFmtId="0" fontId="90" fillId="0" borderId="212" xfId="0" applyNumberFormat="1" applyFont="1" applyFill="1" applyBorder="1" applyAlignment="1" applyProtection="1">
      <alignment horizontal="center" vertical="center"/>
      <protection hidden="1"/>
    </xf>
    <xf numFmtId="1" fontId="106" fillId="58" borderId="9" xfId="0" applyNumberFormat="1" applyFont="1" applyFill="1" applyBorder="1" applyAlignment="1" applyProtection="1">
      <alignment horizontal="center" vertical="center"/>
      <protection hidden="1"/>
    </xf>
    <xf numFmtId="0" fontId="106" fillId="58" borderId="9" xfId="0" applyNumberFormat="1" applyFont="1" applyFill="1" applyBorder="1" applyAlignment="1" applyProtection="1">
      <alignment horizontal="center" vertical="center"/>
      <protection hidden="1"/>
    </xf>
    <xf numFmtId="0" fontId="106" fillId="58" borderId="18" xfId="0" applyNumberFormat="1" applyFont="1" applyFill="1" applyBorder="1" applyAlignment="1" applyProtection="1">
      <alignment horizontal="center" vertical="center"/>
      <protection hidden="1"/>
    </xf>
    <xf numFmtId="187" fontId="106" fillId="58" borderId="18" xfId="0" applyNumberFormat="1" applyFont="1" applyFill="1" applyBorder="1" applyAlignment="1" applyProtection="1">
      <alignment vertical="center"/>
      <protection hidden="1"/>
    </xf>
    <xf numFmtId="187" fontId="106" fillId="58" borderId="9" xfId="0" applyNumberFormat="1" applyFont="1" applyFill="1" applyBorder="1" applyAlignment="1" applyProtection="1">
      <alignment vertical="center"/>
      <protection hidden="1"/>
    </xf>
    <xf numFmtId="187" fontId="106" fillId="58" borderId="2" xfId="0" applyNumberFormat="1" applyFont="1" applyFill="1" applyBorder="1" applyAlignment="1" applyProtection="1">
      <alignment vertical="center"/>
      <protection hidden="1"/>
    </xf>
    <xf numFmtId="41" fontId="107" fillId="58" borderId="9" xfId="0" applyNumberFormat="1" applyFont="1" applyFill="1" applyBorder="1" applyProtection="1">
      <alignment vertical="center"/>
      <protection hidden="1"/>
    </xf>
    <xf numFmtId="186" fontId="107" fillId="0" borderId="214" xfId="3" applyNumberFormat="1" applyFont="1" applyFill="1" applyBorder="1" applyAlignment="1" applyProtection="1">
      <alignment horizontal="center" vertical="center" wrapText="1"/>
      <protection hidden="1"/>
    </xf>
    <xf numFmtId="0" fontId="105" fillId="0" borderId="215" xfId="0" applyNumberFormat="1" applyFont="1" applyFill="1" applyBorder="1" applyAlignment="1" applyProtection="1">
      <alignment horizontal="center" vertical="center" wrapText="1"/>
      <protection hidden="1"/>
    </xf>
    <xf numFmtId="176" fontId="107" fillId="0" borderId="0" xfId="1" applyFont="1" applyAlignment="1">
      <alignment vertical="center"/>
    </xf>
    <xf numFmtId="176" fontId="107" fillId="0" borderId="0" xfId="1" applyFont="1" applyAlignment="1">
      <alignment horizontal="right" vertical="center"/>
    </xf>
    <xf numFmtId="176" fontId="149" fillId="0" borderId="0" xfId="1" applyFont="1" applyAlignment="1">
      <alignment vertical="center"/>
    </xf>
    <xf numFmtId="0" fontId="107" fillId="0" borderId="0" xfId="3" applyFont="1" applyAlignment="1">
      <alignment vertical="center"/>
    </xf>
    <xf numFmtId="0" fontId="107" fillId="0" borderId="0" xfId="3" applyFont="1" applyAlignment="1">
      <alignment horizontal="justify" vertical="center"/>
    </xf>
    <xf numFmtId="0" fontId="107" fillId="0" borderId="0" xfId="3" quotePrefix="1" applyFont="1" applyAlignment="1">
      <alignment vertical="center"/>
    </xf>
    <xf numFmtId="0" fontId="193" fillId="0" borderId="0" xfId="0" applyFont="1" applyAlignment="1">
      <alignment vertical="center"/>
    </xf>
    <xf numFmtId="1" fontId="110" fillId="58" borderId="6" xfId="0" applyNumberFormat="1" applyFont="1" applyFill="1" applyBorder="1" applyAlignment="1" applyProtection="1">
      <alignment horizontal="center" vertical="center"/>
      <protection hidden="1"/>
    </xf>
    <xf numFmtId="0" fontId="149" fillId="0" borderId="197" xfId="1" applyNumberFormat="1" applyFont="1" applyBorder="1" applyAlignment="1" applyProtection="1">
      <alignment horizontal="center" vertical="center"/>
      <protection locked="0"/>
    </xf>
    <xf numFmtId="187" fontId="107" fillId="58" borderId="197" xfId="0" applyNumberFormat="1" applyFont="1" applyFill="1" applyBorder="1" applyAlignment="1" applyProtection="1">
      <alignment vertical="center"/>
      <protection hidden="1"/>
    </xf>
    <xf numFmtId="187" fontId="111" fillId="58" borderId="197" xfId="0" applyNumberFormat="1" applyFont="1" applyFill="1" applyBorder="1" applyAlignment="1" applyProtection="1">
      <alignment vertical="center"/>
      <protection hidden="1"/>
    </xf>
    <xf numFmtId="186" fontId="106" fillId="58" borderId="9" xfId="0" applyNumberFormat="1" applyFont="1" applyFill="1" applyBorder="1" applyAlignment="1" applyProtection="1">
      <alignment vertical="center"/>
      <protection hidden="1"/>
    </xf>
    <xf numFmtId="186" fontId="79" fillId="0" borderId="0" xfId="0" applyNumberFormat="1" applyFont="1" applyFill="1" applyProtection="1">
      <alignment vertical="center"/>
      <protection hidden="1"/>
    </xf>
    <xf numFmtId="0" fontId="105" fillId="0" borderId="197" xfId="0" applyNumberFormat="1" applyFont="1" applyFill="1" applyBorder="1" applyAlignment="1" applyProtection="1">
      <alignment horizontal="centerContinuous" vertical="center"/>
      <protection hidden="1"/>
    </xf>
    <xf numFmtId="0" fontId="107" fillId="58" borderId="1" xfId="7" applyNumberFormat="1" applyFont="1" applyFill="1" applyBorder="1" applyAlignment="1" applyProtection="1">
      <alignment horizontal="center" vertical="center" shrinkToFit="1"/>
      <protection hidden="1"/>
    </xf>
    <xf numFmtId="49" fontId="107" fillId="58" borderId="9" xfId="0" applyNumberFormat="1" applyFont="1" applyFill="1" applyBorder="1" applyAlignment="1" applyProtection="1">
      <alignment horizontal="center" vertical="center"/>
      <protection hidden="1"/>
    </xf>
    <xf numFmtId="1" fontId="110" fillId="58" borderId="6" xfId="0" applyNumberFormat="1" applyFont="1" applyFill="1" applyBorder="1" applyAlignment="1" applyProtection="1">
      <alignment horizontal="center" vertical="center"/>
      <protection hidden="1"/>
    </xf>
    <xf numFmtId="49" fontId="107" fillId="58" borderId="9" xfId="0" applyNumberFormat="1" applyFont="1" applyFill="1" applyBorder="1" applyAlignment="1" applyProtection="1">
      <alignment horizontal="center" vertical="center"/>
      <protection hidden="1"/>
    </xf>
    <xf numFmtId="0" fontId="107" fillId="58" borderId="1" xfId="7" applyNumberFormat="1" applyFont="1" applyFill="1" applyBorder="1" applyAlignment="1" applyProtection="1">
      <alignment horizontal="center" vertical="center" shrinkToFit="1"/>
      <protection hidden="1"/>
    </xf>
    <xf numFmtId="0" fontId="149" fillId="0" borderId="221" xfId="3" applyFont="1" applyBorder="1" applyAlignment="1" applyProtection="1">
      <alignment horizontal="center" vertical="center"/>
      <protection locked="0"/>
    </xf>
    <xf numFmtId="0" fontId="149" fillId="2" borderId="197" xfId="3" applyFont="1" applyFill="1" applyBorder="1" applyAlignment="1" applyProtection="1">
      <alignment horizontal="center" vertical="center"/>
      <protection locked="0"/>
    </xf>
    <xf numFmtId="41" fontId="107" fillId="56" borderId="197" xfId="3" applyNumberFormat="1" applyFont="1" applyFill="1" applyBorder="1" applyAlignment="1" applyProtection="1">
      <alignment horizontal="right" vertical="center" indent="1"/>
      <protection locked="0"/>
    </xf>
    <xf numFmtId="187" fontId="82" fillId="58" borderId="221" xfId="0" applyNumberFormat="1" applyFont="1" applyFill="1" applyBorder="1" applyAlignment="1" applyProtection="1">
      <alignment horizontal="center" vertical="center"/>
      <protection hidden="1"/>
    </xf>
    <xf numFmtId="0" fontId="107" fillId="58" borderId="197" xfId="7" applyNumberFormat="1" applyFont="1" applyFill="1" applyBorder="1" applyAlignment="1" applyProtection="1">
      <alignment horizontal="center" vertical="center" shrinkToFit="1"/>
      <protection hidden="1"/>
    </xf>
    <xf numFmtId="222" fontId="110" fillId="58" borderId="1" xfId="0" applyNumberFormat="1" applyFont="1" applyFill="1" applyBorder="1" applyAlignment="1" applyProtection="1">
      <alignment horizontal="center" vertical="center"/>
      <protection hidden="1"/>
    </xf>
    <xf numFmtId="49" fontId="124" fillId="0" borderId="0" xfId="3" applyNumberFormat="1" applyFont="1" applyAlignment="1" applyProtection="1">
      <alignment horizontal="center" vertical="center"/>
      <protection locked="0"/>
    </xf>
    <xf numFmtId="0" fontId="149" fillId="0" borderId="13" xfId="3" applyFont="1" applyBorder="1" applyAlignment="1" applyProtection="1">
      <alignment horizontal="center" vertical="center"/>
      <protection locked="0"/>
    </xf>
    <xf numFmtId="0" fontId="189" fillId="0" borderId="26" xfId="4" applyFont="1" applyFill="1" applyBorder="1">
      <alignment vertical="center"/>
    </xf>
    <xf numFmtId="0" fontId="189" fillId="0" borderId="27" xfId="4" applyFont="1" applyFill="1" applyBorder="1">
      <alignment vertical="center"/>
    </xf>
    <xf numFmtId="0" fontId="78" fillId="0" borderId="83" xfId="4" applyFont="1" applyFill="1" applyBorder="1">
      <alignment vertical="center"/>
    </xf>
    <xf numFmtId="0" fontId="189" fillId="0" borderId="222" xfId="4" applyFont="1" applyFill="1" applyBorder="1">
      <alignment vertical="center"/>
    </xf>
    <xf numFmtId="0" fontId="78" fillId="0" borderId="30" xfId="4" applyFont="1" applyFill="1" applyBorder="1">
      <alignment vertical="center"/>
    </xf>
    <xf numFmtId="205" fontId="7" fillId="17" borderId="197" xfId="304" applyNumberFormat="1" applyBorder="1" applyAlignment="1" applyProtection="1">
      <alignment horizontal="center" vertical="center"/>
      <protection hidden="1"/>
    </xf>
    <xf numFmtId="205" fontId="7" fillId="17" borderId="197" xfId="304" applyNumberFormat="1" applyBorder="1" applyAlignment="1" applyProtection="1">
      <alignment horizontal="center" vertical="center" shrinkToFit="1"/>
      <protection hidden="1"/>
    </xf>
    <xf numFmtId="0" fontId="107" fillId="58" borderId="1" xfId="7" applyNumberFormat="1" applyFont="1" applyFill="1" applyBorder="1" applyAlignment="1" applyProtection="1">
      <alignment horizontal="center" vertical="center" shrinkToFit="1"/>
      <protection hidden="1"/>
    </xf>
    <xf numFmtId="214" fontId="107" fillId="0" borderId="0" xfId="3" applyNumberFormat="1" applyFont="1" applyBorder="1" applyAlignment="1" applyProtection="1">
      <alignment horizontal="center" vertical="center"/>
      <protection locked="0"/>
    </xf>
    <xf numFmtId="214" fontId="124" fillId="0" borderId="0" xfId="3" quotePrefix="1" applyNumberFormat="1" applyFont="1" applyAlignment="1" applyProtection="1">
      <alignment horizontal="center" vertical="center"/>
      <protection locked="0"/>
    </xf>
    <xf numFmtId="0" fontId="124" fillId="0" borderId="0" xfId="3" quotePrefix="1" applyFont="1" applyAlignment="1" applyProtection="1">
      <alignment horizontal="center" vertical="center"/>
      <protection locked="0"/>
    </xf>
    <xf numFmtId="191" fontId="107" fillId="58" borderId="9" xfId="1" applyNumberFormat="1" applyFont="1" applyFill="1" applyBorder="1" applyAlignment="1" applyProtection="1">
      <alignment horizontal="center" vertical="center"/>
      <protection hidden="1"/>
    </xf>
    <xf numFmtId="191" fontId="107" fillId="58" borderId="203" xfId="1" applyNumberFormat="1" applyFont="1" applyFill="1" applyBorder="1" applyAlignment="1" applyProtection="1">
      <alignment horizontal="center" vertical="center"/>
      <protection hidden="1"/>
    </xf>
    <xf numFmtId="176" fontId="69" fillId="2" borderId="141" xfId="7" applyFont="1" applyFill="1" applyBorder="1" applyAlignment="1" applyProtection="1">
      <alignment horizontal="center" vertical="center" shrinkToFit="1"/>
      <protection hidden="1"/>
    </xf>
    <xf numFmtId="176" fontId="69" fillId="2" borderId="0" xfId="7" applyFont="1" applyFill="1" applyBorder="1" applyAlignment="1" applyProtection="1">
      <alignment horizontal="center" vertical="center" shrinkToFit="1"/>
      <protection hidden="1"/>
    </xf>
    <xf numFmtId="176" fontId="69" fillId="2" borderId="20" xfId="7" applyFont="1" applyFill="1" applyBorder="1" applyAlignment="1" applyProtection="1">
      <alignment horizontal="center" vertical="center" shrinkToFit="1"/>
      <protection hidden="1"/>
    </xf>
    <xf numFmtId="176" fontId="69" fillId="2" borderId="143" xfId="7" applyFont="1" applyFill="1" applyBorder="1" applyAlignment="1" applyProtection="1">
      <alignment horizontal="center" vertical="center" shrinkToFit="1"/>
      <protection hidden="1"/>
    </xf>
    <xf numFmtId="176" fontId="69" fillId="2" borderId="22" xfId="7" applyFont="1" applyFill="1" applyBorder="1" applyAlignment="1" applyProtection="1">
      <alignment horizontal="center" vertical="center" shrinkToFit="1"/>
      <protection hidden="1"/>
    </xf>
    <xf numFmtId="176" fontId="69" fillId="2" borderId="23" xfId="7" applyFont="1" applyFill="1" applyBorder="1" applyAlignment="1" applyProtection="1">
      <alignment horizontal="center" vertical="center" shrinkToFit="1"/>
      <protection hidden="1"/>
    </xf>
    <xf numFmtId="0" fontId="69" fillId="2" borderId="24" xfId="7" applyNumberFormat="1" applyFont="1" applyFill="1" applyBorder="1" applyAlignment="1" applyProtection="1">
      <alignment horizontal="center" vertical="center" shrinkToFit="1"/>
      <protection hidden="1"/>
    </xf>
    <xf numFmtId="0" fontId="69" fillId="2" borderId="25" xfId="7" applyNumberFormat="1" applyFont="1" applyFill="1" applyBorder="1" applyAlignment="1" applyProtection="1">
      <alignment horizontal="center" vertical="center" shrinkToFit="1"/>
      <protection hidden="1"/>
    </xf>
    <xf numFmtId="0" fontId="69" fillId="2" borderId="21" xfId="7" applyNumberFormat="1" applyFont="1" applyFill="1" applyBorder="1" applyAlignment="1" applyProtection="1">
      <alignment horizontal="center" vertical="center" shrinkToFit="1"/>
      <protection hidden="1"/>
    </xf>
    <xf numFmtId="0" fontId="69" fillId="2" borderId="23" xfId="7" applyNumberFormat="1" applyFont="1" applyFill="1" applyBorder="1" applyAlignment="1" applyProtection="1">
      <alignment horizontal="center" vertical="center" shrinkToFit="1"/>
      <protection hidden="1"/>
    </xf>
    <xf numFmtId="0" fontId="5" fillId="56" borderId="4" xfId="1" applyNumberFormat="1" applyFont="1" applyFill="1" applyBorder="1" applyAlignment="1" applyProtection="1">
      <alignment horizontal="left" vertical="center" indent="1" shrinkToFit="1"/>
      <protection locked="0"/>
    </xf>
    <xf numFmtId="0" fontId="5" fillId="56" borderId="5" xfId="1" applyNumberFormat="1" applyFont="1" applyFill="1" applyBorder="1" applyAlignment="1" applyProtection="1">
      <alignment horizontal="left" vertical="center" indent="1" shrinkToFit="1"/>
      <protection locked="0"/>
    </xf>
    <xf numFmtId="0" fontId="5" fillId="58" borderId="1" xfId="0" applyNumberFormat="1" applyFont="1" applyFill="1" applyBorder="1" applyAlignment="1" applyProtection="1">
      <alignment horizontal="center" vertical="center"/>
      <protection hidden="1"/>
    </xf>
    <xf numFmtId="0" fontId="5" fillId="58" borderId="6" xfId="0" applyNumberFormat="1" applyFont="1" applyFill="1" applyBorder="1" applyAlignment="1" applyProtection="1">
      <alignment horizontal="center" vertical="center" wrapText="1"/>
      <protection hidden="1"/>
    </xf>
    <xf numFmtId="0" fontId="5" fillId="58" borderId="6" xfId="0" applyNumberFormat="1" applyFont="1" applyFill="1" applyBorder="1" applyAlignment="1" applyProtection="1">
      <alignment horizontal="center" vertical="center"/>
      <protection hidden="1"/>
    </xf>
    <xf numFmtId="0" fontId="5" fillId="56" borderId="4" xfId="0" applyNumberFormat="1" applyFont="1" applyFill="1" applyBorder="1" applyAlignment="1" applyProtection="1">
      <alignment horizontal="left" vertical="center" indent="1" shrinkToFit="1"/>
      <protection locked="0"/>
    </xf>
    <xf numFmtId="0" fontId="5" fillId="56" borderId="5" xfId="0" applyNumberFormat="1" applyFont="1" applyFill="1" applyBorder="1" applyAlignment="1" applyProtection="1">
      <alignment horizontal="left" vertical="center" indent="1" shrinkToFit="1"/>
      <protection locked="0"/>
    </xf>
    <xf numFmtId="0" fontId="5" fillId="56" borderId="1" xfId="0" applyNumberFormat="1" applyFont="1" applyFill="1" applyBorder="1" applyAlignment="1" applyProtection="1">
      <alignment horizontal="center" vertical="center"/>
      <protection locked="0"/>
    </xf>
    <xf numFmtId="0" fontId="56" fillId="55" borderId="145" xfId="0" applyNumberFormat="1" applyFont="1" applyFill="1" applyBorder="1" applyAlignment="1" applyProtection="1">
      <alignment horizontal="left" vertical="center" indent="1"/>
      <protection hidden="1"/>
    </xf>
    <xf numFmtId="0" fontId="56" fillId="55" borderId="146" xfId="0" applyNumberFormat="1" applyFont="1" applyFill="1" applyBorder="1" applyAlignment="1" applyProtection="1">
      <alignment horizontal="left" vertical="center" indent="1"/>
      <protection hidden="1"/>
    </xf>
    <xf numFmtId="0" fontId="21" fillId="58" borderId="4" xfId="0" applyNumberFormat="1" applyFont="1" applyFill="1" applyBorder="1" applyAlignment="1" applyProtection="1">
      <alignment horizontal="right" vertical="center" indent="1"/>
      <protection hidden="1"/>
    </xf>
    <xf numFmtId="0" fontId="21" fillId="58" borderId="10" xfId="0" applyNumberFormat="1" applyFont="1" applyFill="1" applyBorder="1" applyAlignment="1" applyProtection="1">
      <alignment horizontal="right" vertical="center" indent="1"/>
      <protection hidden="1"/>
    </xf>
    <xf numFmtId="0" fontId="21" fillId="58" borderId="5" xfId="0" applyNumberFormat="1" applyFont="1" applyFill="1" applyBorder="1" applyAlignment="1" applyProtection="1">
      <alignment horizontal="right" vertical="center" indent="1"/>
      <protection hidden="1"/>
    </xf>
    <xf numFmtId="0" fontId="21" fillId="58" borderId="199" xfId="0" applyNumberFormat="1" applyFont="1" applyFill="1" applyBorder="1" applyAlignment="1" applyProtection="1">
      <alignment horizontal="right" vertical="center" indent="1"/>
      <protection hidden="1"/>
    </xf>
    <xf numFmtId="0" fontId="21" fillId="58" borderId="200" xfId="0" applyNumberFormat="1" applyFont="1" applyFill="1" applyBorder="1" applyAlignment="1" applyProtection="1">
      <alignment horizontal="right" vertical="center" indent="1"/>
      <protection hidden="1"/>
    </xf>
    <xf numFmtId="0" fontId="21" fillId="58" borderId="201" xfId="0" applyNumberFormat="1" applyFont="1" applyFill="1" applyBorder="1" applyAlignment="1" applyProtection="1">
      <alignment horizontal="right" vertical="center" indent="1"/>
      <protection hidden="1"/>
    </xf>
    <xf numFmtId="0" fontId="56" fillId="58" borderId="1" xfId="0" applyNumberFormat="1" applyFont="1" applyFill="1" applyBorder="1" applyAlignment="1" applyProtection="1">
      <alignment horizontal="left" vertical="center" indent="1"/>
      <protection hidden="1"/>
    </xf>
    <xf numFmtId="0" fontId="56" fillId="58" borderId="148" xfId="0" applyNumberFormat="1" applyFont="1" applyFill="1" applyBorder="1" applyAlignment="1" applyProtection="1">
      <alignment horizontal="left" vertical="center" indent="1"/>
      <protection hidden="1"/>
    </xf>
    <xf numFmtId="0" fontId="56" fillId="56" borderId="150" xfId="0" applyNumberFormat="1" applyFont="1" applyFill="1" applyBorder="1" applyAlignment="1" applyProtection="1">
      <alignment horizontal="left" vertical="center" indent="1"/>
      <protection hidden="1"/>
    </xf>
    <xf numFmtId="0" fontId="56" fillId="56" borderId="151" xfId="0" applyNumberFormat="1" applyFont="1" applyFill="1" applyBorder="1" applyAlignment="1" applyProtection="1">
      <alignment horizontal="left" vertical="center" indent="1"/>
      <protection hidden="1"/>
    </xf>
    <xf numFmtId="206" fontId="132" fillId="0" borderId="0" xfId="0" applyNumberFormat="1" applyFont="1" applyBorder="1" applyAlignment="1" applyProtection="1">
      <alignment horizontal="left" vertical="center" shrinkToFit="1"/>
      <protection hidden="1"/>
    </xf>
    <xf numFmtId="206" fontId="132" fillId="0" borderId="20" xfId="0" applyNumberFormat="1" applyFont="1" applyBorder="1" applyAlignment="1" applyProtection="1">
      <alignment horizontal="left" vertical="center" shrinkToFit="1"/>
      <protection hidden="1"/>
    </xf>
    <xf numFmtId="206" fontId="143" fillId="0" borderId="0" xfId="0" applyNumberFormat="1" applyFont="1" applyBorder="1" applyAlignment="1" applyProtection="1">
      <alignment horizontal="left" vertical="center" shrinkToFit="1"/>
      <protection hidden="1"/>
    </xf>
    <xf numFmtId="206" fontId="143" fillId="0" borderId="20" xfId="0" applyNumberFormat="1" applyFont="1" applyBorder="1" applyAlignment="1" applyProtection="1">
      <alignment horizontal="left" vertical="center" shrinkToFit="1"/>
      <protection hidden="1"/>
    </xf>
    <xf numFmtId="0" fontId="110" fillId="0" borderId="0" xfId="0" applyFont="1" applyAlignment="1" applyProtection="1">
      <alignment horizontal="center" vertical="center"/>
      <protection hidden="1"/>
    </xf>
    <xf numFmtId="2" fontId="110" fillId="0" borderId="0" xfId="0" applyNumberFormat="1" applyFont="1" applyAlignment="1" applyProtection="1">
      <alignment horizontal="center" vertical="center"/>
      <protection hidden="1"/>
    </xf>
    <xf numFmtId="0" fontId="126" fillId="0" borderId="12" xfId="0" applyFont="1" applyBorder="1" applyAlignment="1" applyProtection="1">
      <alignment horizontal="center" vertical="center"/>
      <protection hidden="1"/>
    </xf>
    <xf numFmtId="0" fontId="126" fillId="0" borderId="13" xfId="0" applyFont="1" applyBorder="1" applyAlignment="1" applyProtection="1">
      <alignment horizontal="center" vertical="center"/>
      <protection hidden="1"/>
    </xf>
    <xf numFmtId="0" fontId="126" fillId="0" borderId="16" xfId="0" applyFont="1" applyBorder="1" applyAlignment="1" applyProtection="1">
      <alignment horizontal="center" vertical="center"/>
      <protection hidden="1"/>
    </xf>
    <xf numFmtId="0" fontId="126" fillId="0" borderId="197" xfId="0" applyFont="1" applyBorder="1" applyAlignment="1" applyProtection="1">
      <alignment horizontal="center" vertical="center"/>
      <protection hidden="1"/>
    </xf>
    <xf numFmtId="0" fontId="110" fillId="0" borderId="13" xfId="0" applyFont="1" applyBorder="1" applyAlignment="1" applyProtection="1">
      <alignment horizontal="center" vertical="center" wrapText="1"/>
      <protection locked="0"/>
    </xf>
    <xf numFmtId="0" fontId="110" fillId="0" borderId="13" xfId="0" applyFont="1" applyBorder="1" applyAlignment="1" applyProtection="1">
      <alignment horizontal="center" vertical="center"/>
      <protection locked="0"/>
    </xf>
    <xf numFmtId="0" fontId="110" fillId="0" borderId="197" xfId="0" applyFont="1" applyBorder="1" applyAlignment="1" applyProtection="1">
      <alignment horizontal="center" vertical="center"/>
      <protection locked="0"/>
    </xf>
    <xf numFmtId="0" fontId="127" fillId="0" borderId="13" xfId="0" applyFont="1" applyBorder="1" applyAlignment="1" applyProtection="1">
      <alignment horizontal="center" vertical="center"/>
      <protection hidden="1"/>
    </xf>
    <xf numFmtId="0" fontId="127" fillId="0" borderId="197" xfId="0" applyFont="1" applyBorder="1" applyAlignment="1" applyProtection="1">
      <alignment horizontal="center" vertical="center"/>
      <protection hidden="1"/>
    </xf>
    <xf numFmtId="176" fontId="115" fillId="59" borderId="122" xfId="7" applyFont="1" applyFill="1" applyBorder="1" applyAlignment="1" applyProtection="1">
      <alignment horizontal="left" vertical="center"/>
      <protection hidden="1"/>
    </xf>
    <xf numFmtId="176" fontId="115" fillId="59" borderId="123" xfId="7" applyFont="1" applyFill="1" applyBorder="1" applyAlignment="1" applyProtection="1">
      <alignment horizontal="left" vertical="center"/>
      <protection hidden="1"/>
    </xf>
    <xf numFmtId="176" fontId="115" fillId="59" borderId="124" xfId="7" applyFont="1" applyFill="1" applyBorder="1" applyAlignment="1" applyProtection="1">
      <alignment horizontal="left" vertical="center"/>
      <protection hidden="1"/>
    </xf>
    <xf numFmtId="176" fontId="115" fillId="59" borderId="125" xfId="7" applyFont="1" applyFill="1" applyBorder="1" applyAlignment="1" applyProtection="1">
      <alignment horizontal="left" vertical="center"/>
      <protection hidden="1"/>
    </xf>
    <xf numFmtId="176" fontId="115" fillId="59" borderId="126" xfId="7" applyFont="1" applyFill="1" applyBorder="1" applyAlignment="1" applyProtection="1">
      <alignment horizontal="left" vertical="center"/>
      <protection hidden="1"/>
    </xf>
    <xf numFmtId="176" fontId="115" fillId="59" borderId="127" xfId="7" applyFont="1" applyFill="1" applyBorder="1" applyAlignment="1" applyProtection="1">
      <alignment horizontal="left" vertical="center"/>
      <protection hidden="1"/>
    </xf>
    <xf numFmtId="176" fontId="115" fillId="59" borderId="0" xfId="7" applyFont="1" applyFill="1" applyAlignment="1" applyProtection="1">
      <alignment horizontal="center" vertical="center"/>
      <protection hidden="1"/>
    </xf>
    <xf numFmtId="0" fontId="140" fillId="0" borderId="0" xfId="0" applyFont="1" applyAlignment="1" applyProtection="1">
      <alignment horizontal="center" vertical="center" shrinkToFit="1"/>
      <protection hidden="1"/>
    </xf>
    <xf numFmtId="0" fontId="160" fillId="0" borderId="0" xfId="0" applyFont="1" applyBorder="1" applyAlignment="1" applyProtection="1">
      <alignment horizontal="center" vertical="center" wrapText="1"/>
      <protection hidden="1"/>
    </xf>
    <xf numFmtId="202" fontId="127" fillId="0" borderId="0" xfId="0" applyNumberFormat="1" applyFont="1" applyBorder="1" applyAlignment="1" applyProtection="1">
      <alignment horizontal="left" vertical="center"/>
      <protection hidden="1"/>
    </xf>
    <xf numFmtId="202" fontId="126" fillId="0" borderId="0" xfId="0" applyNumberFormat="1" applyFont="1" applyBorder="1" applyAlignment="1" applyProtection="1">
      <alignment horizontal="left" vertical="center"/>
      <protection hidden="1"/>
    </xf>
    <xf numFmtId="0" fontId="141" fillId="0" borderId="0" xfId="0" applyFont="1" applyAlignment="1" applyProtection="1">
      <alignment horizontal="center" vertical="center"/>
      <protection hidden="1"/>
    </xf>
    <xf numFmtId="202" fontId="141" fillId="0" borderId="0" xfId="0" applyNumberFormat="1" applyFont="1" applyAlignment="1" applyProtection="1">
      <alignment horizontal="left" vertical="center"/>
      <protection hidden="1"/>
    </xf>
    <xf numFmtId="0" fontId="142" fillId="0" borderId="0" xfId="0" applyFont="1" applyAlignment="1" applyProtection="1">
      <alignment horizontal="distributed" vertical="center"/>
      <protection hidden="1"/>
    </xf>
    <xf numFmtId="0" fontId="110" fillId="0" borderId="0" xfId="0" applyNumberFormat="1" applyFont="1" applyAlignment="1" applyProtection="1">
      <alignment horizontal="center" vertical="center"/>
      <protection hidden="1"/>
    </xf>
    <xf numFmtId="0" fontId="126" fillId="0" borderId="0" xfId="0" applyFont="1" applyAlignment="1" applyProtection="1">
      <alignment horizontal="left" vertical="center"/>
      <protection hidden="1"/>
    </xf>
    <xf numFmtId="49" fontId="143" fillId="0" borderId="0" xfId="0" quotePrefix="1" applyNumberFormat="1" applyFont="1" applyBorder="1" applyAlignment="1" applyProtection="1">
      <alignment horizontal="right" vertical="center"/>
      <protection hidden="1"/>
    </xf>
    <xf numFmtId="0" fontId="132" fillId="0" borderId="0" xfId="1" applyNumberFormat="1" applyFont="1" applyBorder="1" applyAlignment="1" applyProtection="1">
      <alignment horizontal="left" vertical="center" shrinkToFit="1"/>
      <protection hidden="1"/>
    </xf>
    <xf numFmtId="0" fontId="143" fillId="0" borderId="0" xfId="1" applyNumberFormat="1" applyFont="1" applyBorder="1" applyAlignment="1" applyProtection="1">
      <alignment horizontal="left" vertical="center" shrinkToFit="1"/>
      <protection hidden="1"/>
    </xf>
    <xf numFmtId="49" fontId="132" fillId="0" borderId="0" xfId="0" applyNumberFormat="1" applyFont="1" applyBorder="1" applyAlignment="1" applyProtection="1">
      <alignment horizontal="right" vertical="center"/>
      <protection hidden="1"/>
    </xf>
    <xf numFmtId="0" fontId="126" fillId="0" borderId="13" xfId="0" applyFont="1" applyBorder="1" applyAlignment="1" applyProtection="1">
      <alignment horizontal="left" vertical="center" shrinkToFit="1"/>
      <protection hidden="1"/>
    </xf>
    <xf numFmtId="0" fontId="126" fillId="0" borderId="15" xfId="0" applyFont="1" applyBorder="1" applyAlignment="1" applyProtection="1">
      <alignment horizontal="left" vertical="center" shrinkToFit="1"/>
      <protection hidden="1"/>
    </xf>
    <xf numFmtId="0" fontId="126" fillId="0" borderId="1" xfId="0" applyFont="1" applyBorder="1" applyAlignment="1" applyProtection="1">
      <alignment horizontal="left" vertical="center" shrinkToFit="1"/>
      <protection hidden="1"/>
    </xf>
    <xf numFmtId="0" fontId="126" fillId="0" borderId="6" xfId="0" applyFont="1" applyBorder="1" applyAlignment="1" applyProtection="1">
      <alignment horizontal="left" vertical="center" shrinkToFit="1"/>
      <protection hidden="1"/>
    </xf>
    <xf numFmtId="0" fontId="126" fillId="0" borderId="1" xfId="0" applyFont="1" applyBorder="1" applyAlignment="1" applyProtection="1">
      <alignment horizontal="center" vertical="center"/>
      <protection hidden="1"/>
    </xf>
    <xf numFmtId="0" fontId="135" fillId="0" borderId="4" xfId="6" applyFont="1" applyBorder="1" applyAlignment="1" applyProtection="1">
      <alignment horizontal="distributed" vertical="center" indent="1"/>
      <protection hidden="1"/>
    </xf>
    <xf numFmtId="0" fontId="135" fillId="0" borderId="10" xfId="6" applyFont="1" applyBorder="1" applyAlignment="1" applyProtection="1">
      <alignment horizontal="distributed" vertical="center" indent="1"/>
      <protection hidden="1"/>
    </xf>
    <xf numFmtId="0" fontId="135" fillId="0" borderId="5" xfId="6" applyFont="1" applyBorder="1" applyAlignment="1" applyProtection="1">
      <alignment horizontal="distributed" vertical="center" indent="1"/>
      <protection hidden="1"/>
    </xf>
    <xf numFmtId="0" fontId="107" fillId="0" borderId="4" xfId="6" applyFont="1" applyBorder="1" applyAlignment="1" applyProtection="1">
      <alignment horizontal="center" vertical="center"/>
      <protection hidden="1"/>
    </xf>
    <xf numFmtId="0" fontId="107" fillId="0" borderId="5" xfId="6" applyFont="1" applyBorder="1" applyAlignment="1" applyProtection="1">
      <alignment horizontal="center" vertical="center"/>
      <protection hidden="1"/>
    </xf>
    <xf numFmtId="183" fontId="107" fillId="0" borderId="4" xfId="6" applyNumberFormat="1" applyFont="1" applyBorder="1" applyAlignment="1" applyProtection="1">
      <alignment horizontal="right" vertical="center"/>
      <protection hidden="1"/>
    </xf>
    <xf numFmtId="183" fontId="107" fillId="0" borderId="5" xfId="6" applyNumberFormat="1" applyFont="1" applyBorder="1" applyAlignment="1" applyProtection="1">
      <alignment horizontal="right" vertical="center"/>
      <protection hidden="1"/>
    </xf>
    <xf numFmtId="0" fontId="135" fillId="0" borderId="1" xfId="6" applyFont="1" applyBorder="1" applyAlignment="1" applyProtection="1">
      <alignment horizontal="distributed" vertical="center" indent="1"/>
      <protection hidden="1"/>
    </xf>
    <xf numFmtId="38" fontId="107" fillId="0" borderId="4" xfId="6" applyNumberFormat="1" applyFont="1" applyBorder="1" applyAlignment="1" applyProtection="1">
      <alignment horizontal="center" vertical="center"/>
      <protection hidden="1"/>
    </xf>
    <xf numFmtId="38" fontId="107" fillId="0" borderId="5" xfId="6" applyNumberFormat="1" applyFont="1" applyBorder="1" applyAlignment="1" applyProtection="1">
      <alignment horizontal="center" vertical="center"/>
      <protection hidden="1"/>
    </xf>
    <xf numFmtId="0" fontId="107" fillId="0" borderId="4" xfId="6" applyNumberFormat="1" applyFont="1" applyBorder="1" applyAlignment="1" applyProtection="1">
      <alignment horizontal="center" vertical="center"/>
      <protection hidden="1"/>
    </xf>
    <xf numFmtId="0" fontId="107" fillId="0" borderId="5" xfId="6" applyNumberFormat="1" applyFont="1" applyBorder="1" applyAlignment="1" applyProtection="1">
      <alignment horizontal="center" vertical="center"/>
      <protection hidden="1"/>
    </xf>
    <xf numFmtId="0" fontId="136" fillId="0" borderId="24" xfId="3" applyFont="1" applyBorder="1" applyAlignment="1">
      <alignment horizontal="center" vertical="center" wrapText="1"/>
    </xf>
    <xf numFmtId="0" fontId="136" fillId="0" borderId="14" xfId="3" applyFont="1" applyBorder="1" applyAlignment="1">
      <alignment horizontal="center" vertical="center" wrapText="1"/>
    </xf>
    <xf numFmtId="0" fontId="136" fillId="0" borderId="25" xfId="3" applyFont="1" applyBorder="1" applyAlignment="1">
      <alignment horizontal="center" vertical="center" wrapText="1"/>
    </xf>
    <xf numFmtId="0" fontId="136" fillId="0" borderId="19" xfId="3" applyFont="1" applyBorder="1" applyAlignment="1">
      <alignment horizontal="center" vertical="center" wrapText="1"/>
    </xf>
    <xf numFmtId="0" fontId="136" fillId="0" borderId="0" xfId="3" applyFont="1" applyBorder="1" applyAlignment="1">
      <alignment horizontal="center" vertical="center" wrapText="1"/>
    </xf>
    <xf numFmtId="0" fontId="136" fillId="0" borderId="20" xfId="3" applyFont="1" applyBorder="1" applyAlignment="1">
      <alignment horizontal="center" vertical="center" wrapText="1"/>
    </xf>
    <xf numFmtId="0" fontId="136" fillId="0" borderId="21" xfId="3" applyFont="1" applyBorder="1" applyAlignment="1">
      <alignment horizontal="center" vertical="center" wrapText="1"/>
    </xf>
    <xf numFmtId="0" fontId="136" fillId="0" borderId="22" xfId="3" applyFont="1" applyBorder="1" applyAlignment="1">
      <alignment horizontal="center" vertical="center" wrapText="1"/>
    </xf>
    <xf numFmtId="0" fontId="136" fillId="0" borderId="23" xfId="3" applyFont="1" applyBorder="1" applyAlignment="1">
      <alignment horizontal="center" vertical="center" wrapText="1"/>
    </xf>
    <xf numFmtId="0" fontId="111" fillId="7" borderId="1" xfId="6" applyFont="1" applyFill="1" applyBorder="1" applyAlignment="1" applyProtection="1">
      <alignment horizontal="distributed" vertical="center" indent="1"/>
      <protection hidden="1"/>
    </xf>
    <xf numFmtId="10" fontId="107" fillId="0" borderId="1" xfId="6" applyNumberFormat="1" applyFont="1" applyBorder="1" applyAlignment="1" applyProtection="1">
      <alignment horizontal="center" vertical="center"/>
      <protection hidden="1"/>
    </xf>
    <xf numFmtId="0" fontId="107" fillId="7" borderId="1" xfId="6" applyFont="1" applyFill="1" applyBorder="1" applyAlignment="1" applyProtection="1">
      <alignment horizontal="distributed" vertical="center" indent="1"/>
      <protection hidden="1"/>
    </xf>
    <xf numFmtId="0" fontId="107" fillId="7" borderId="1" xfId="6" applyFont="1" applyFill="1" applyBorder="1" applyAlignment="1" applyProtection="1">
      <alignment horizontal="center" vertical="center"/>
      <protection hidden="1"/>
    </xf>
    <xf numFmtId="0" fontId="164" fillId="7" borderId="1" xfId="6" applyFont="1" applyFill="1" applyBorder="1" applyAlignment="1" applyProtection="1">
      <alignment horizontal="distributed" vertical="center" indent="1"/>
      <protection hidden="1"/>
    </xf>
    <xf numFmtId="0" fontId="134" fillId="0" borderId="0" xfId="6" applyFont="1" applyBorder="1" applyAlignment="1" applyProtection="1">
      <alignment horizontal="center" vertical="center" wrapText="1"/>
      <protection hidden="1"/>
    </xf>
    <xf numFmtId="0" fontId="135" fillId="0" borderId="2" xfId="6" applyFont="1" applyBorder="1" applyAlignment="1" applyProtection="1">
      <alignment vertical="center"/>
      <protection hidden="1"/>
    </xf>
    <xf numFmtId="0" fontId="135" fillId="7" borderId="1" xfId="6" applyFont="1" applyFill="1" applyBorder="1" applyAlignment="1" applyProtection="1">
      <alignment horizontal="center" vertical="center"/>
      <protection hidden="1"/>
    </xf>
    <xf numFmtId="0" fontId="106" fillId="7" borderId="1" xfId="6" applyFont="1" applyFill="1" applyBorder="1" applyAlignment="1" applyProtection="1">
      <alignment horizontal="distributed" vertical="center" indent="1"/>
      <protection hidden="1"/>
    </xf>
    <xf numFmtId="0" fontId="16" fillId="0" borderId="1" xfId="6" applyFont="1" applyBorder="1" applyAlignment="1" applyProtection="1">
      <alignment horizontal="center" vertical="center" textRotation="255" wrapText="1"/>
      <protection hidden="1"/>
    </xf>
    <xf numFmtId="0" fontId="135" fillId="0" borderId="1" xfId="6" applyFont="1" applyBorder="1" applyAlignment="1" applyProtection="1">
      <alignment horizontal="center" vertical="center" textRotation="255"/>
      <protection hidden="1"/>
    </xf>
    <xf numFmtId="0" fontId="135" fillId="0" borderId="197" xfId="6" applyFont="1" applyBorder="1" applyAlignment="1" applyProtection="1">
      <alignment horizontal="center" vertical="center" textRotation="255"/>
      <protection hidden="1"/>
    </xf>
    <xf numFmtId="0" fontId="135" fillId="0" borderId="1" xfId="6" applyFont="1" applyBorder="1" applyAlignment="1" applyProtection="1">
      <alignment horizontal="distributed" vertical="center" wrapText="1" indent="1"/>
      <protection hidden="1"/>
    </xf>
    <xf numFmtId="0" fontId="135" fillId="0" borderId="197" xfId="6" applyFont="1" applyBorder="1" applyAlignment="1" applyProtection="1">
      <alignment horizontal="distributed" vertical="center" wrapText="1" indent="1"/>
      <protection hidden="1"/>
    </xf>
    <xf numFmtId="49" fontId="130" fillId="0" borderId="0" xfId="0" applyNumberFormat="1" applyFont="1" applyBorder="1" applyAlignment="1" applyProtection="1">
      <alignment horizontal="distributed" vertical="center"/>
      <protection locked="0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7" fillId="0" borderId="197" xfId="0" applyFont="1" applyBorder="1" applyAlignment="1">
      <alignment horizontal="distributed" vertical="center" indent="1"/>
    </xf>
    <xf numFmtId="49" fontId="7" fillId="0" borderId="4" xfId="0" applyNumberFormat="1" applyFont="1" applyBorder="1" applyAlignment="1">
      <alignment horizontal="distributed" vertical="center" indent="1"/>
    </xf>
    <xf numFmtId="49" fontId="7" fillId="0" borderId="10" xfId="0" applyNumberFormat="1" applyFont="1" applyBorder="1" applyAlignment="1">
      <alignment horizontal="distributed" vertical="center" indent="1"/>
    </xf>
    <xf numFmtId="49" fontId="7" fillId="0" borderId="5" xfId="0" applyNumberFormat="1" applyFont="1" applyBorder="1" applyAlignment="1">
      <alignment horizontal="distributed" vertical="center" indent="1"/>
    </xf>
    <xf numFmtId="176" fontId="7" fillId="0" borderId="0" xfId="1" applyFont="1" applyBorder="1" applyAlignment="1">
      <alignment vertical="center"/>
    </xf>
    <xf numFmtId="49" fontId="16" fillId="0" borderId="0" xfId="0" applyNumberFormat="1" applyFont="1" applyBorder="1" applyAlignment="1">
      <alignment horizontal="distributed" vertical="center"/>
    </xf>
    <xf numFmtId="176" fontId="7" fillId="0" borderId="0" xfId="1" applyFont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176" fontId="7" fillId="0" borderId="0" xfId="1" applyFont="1" applyAlignment="1">
      <alignment horizontal="left" vertical="center" wrapText="1"/>
    </xf>
    <xf numFmtId="176" fontId="7" fillId="0" borderId="0" xfId="1" applyFont="1" applyAlignment="1">
      <alignment vertical="center"/>
    </xf>
    <xf numFmtId="0" fontId="7" fillId="0" borderId="4" xfId="0" applyFont="1" applyBorder="1" applyAlignment="1">
      <alignment horizontal="distributed" vertical="center" indent="1"/>
    </xf>
    <xf numFmtId="0" fontId="7" fillId="0" borderId="10" xfId="0" applyFont="1" applyBorder="1" applyAlignment="1">
      <alignment horizontal="distributed" vertical="center" indent="1"/>
    </xf>
    <xf numFmtId="0" fontId="7" fillId="0" borderId="5" xfId="0" applyFont="1" applyBorder="1" applyAlignment="1">
      <alignment horizontal="distributed" vertical="center" inden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distributed" vertical="center"/>
    </xf>
    <xf numFmtId="0" fontId="7" fillId="0" borderId="10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7" fillId="0" borderId="1" xfId="0" applyFont="1" applyBorder="1" applyAlignment="1">
      <alignment horizontal="center" vertical="center"/>
    </xf>
    <xf numFmtId="191" fontId="16" fillId="0" borderId="4" xfId="1" applyNumberFormat="1" applyFont="1" applyBorder="1" applyAlignment="1">
      <alignment horizontal="center" vertical="center"/>
    </xf>
    <xf numFmtId="191" fontId="16" fillId="0" borderId="10" xfId="1" applyNumberFormat="1" applyFont="1" applyBorder="1" applyAlignment="1">
      <alignment horizontal="center" vertical="center"/>
    </xf>
    <xf numFmtId="191" fontId="16" fillId="0" borderId="5" xfId="1" applyNumberFormat="1" applyFont="1" applyBorder="1" applyAlignment="1">
      <alignment horizontal="center" vertical="center"/>
    </xf>
    <xf numFmtId="202" fontId="7" fillId="0" borderId="0" xfId="1" applyNumberFormat="1" applyFont="1" applyBorder="1" applyAlignment="1">
      <alignment horizontal="left" vertical="center"/>
    </xf>
    <xf numFmtId="49" fontId="16" fillId="0" borderId="0" xfId="0" applyNumberFormat="1" applyFont="1" applyAlignment="1">
      <alignment horizontal="distributed" vertical="center"/>
    </xf>
    <xf numFmtId="49" fontId="7" fillId="0" borderId="0" xfId="0" applyNumberFormat="1" applyFont="1" applyBorder="1" applyAlignment="1">
      <alignment horizontal="center" vertical="center"/>
    </xf>
    <xf numFmtId="176" fontId="7" fillId="4" borderId="0" xfId="1" applyFont="1" applyFill="1" applyBorder="1" applyAlignment="1">
      <alignment horizontal="left" vertical="top" wrapText="1"/>
    </xf>
    <xf numFmtId="176" fontId="124" fillId="3" borderId="0" xfId="1" applyFont="1" applyFill="1" applyBorder="1" applyAlignment="1">
      <alignment horizontal="left" vertical="top" wrapText="1"/>
    </xf>
    <xf numFmtId="202" fontId="16" fillId="0" borderId="0" xfId="1" applyNumberFormat="1" applyFont="1" applyAlignment="1">
      <alignment horizontal="left" vertical="center"/>
    </xf>
    <xf numFmtId="208" fontId="7" fillId="0" borderId="0" xfId="0" applyNumberFormat="1" applyFont="1" applyBorder="1" applyAlignment="1">
      <alignment horizontal="distributed" vertical="center"/>
    </xf>
    <xf numFmtId="0" fontId="16" fillId="0" borderId="0" xfId="1" applyNumberFormat="1" applyFont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204" xfId="0" applyNumberFormat="1" applyFont="1" applyBorder="1" applyAlignment="1">
      <alignment horizontal="distributed" vertical="center" indent="1"/>
    </xf>
    <xf numFmtId="49" fontId="7" fillId="0" borderId="205" xfId="0" applyNumberFormat="1" applyFont="1" applyBorder="1" applyAlignment="1">
      <alignment horizontal="distributed" vertical="center" indent="1"/>
    </xf>
    <xf numFmtId="49" fontId="7" fillId="0" borderId="206" xfId="0" applyNumberFormat="1" applyFont="1" applyBorder="1" applyAlignment="1">
      <alignment horizontal="distributed" vertical="center" indent="1"/>
    </xf>
    <xf numFmtId="49" fontId="7" fillId="0" borderId="3" xfId="0" applyNumberFormat="1" applyFont="1" applyBorder="1" applyAlignment="1">
      <alignment horizontal="distributed" vertical="center" indent="1"/>
    </xf>
    <xf numFmtId="49" fontId="7" fillId="0" borderId="0" xfId="0" applyNumberFormat="1" applyFont="1" applyBorder="1" applyAlignment="1">
      <alignment horizontal="distributed" vertical="center" indent="1"/>
    </xf>
    <xf numFmtId="49" fontId="7" fillId="0" borderId="11" xfId="0" applyNumberFormat="1" applyFont="1" applyBorder="1" applyAlignment="1">
      <alignment horizontal="distributed" vertical="center" indent="1"/>
    </xf>
    <xf numFmtId="49" fontId="7" fillId="0" borderId="212" xfId="0" applyNumberFormat="1" applyFont="1" applyBorder="1" applyAlignment="1">
      <alignment horizontal="distributed" vertical="center" indent="1"/>
    </xf>
    <xf numFmtId="49" fontId="7" fillId="0" borderId="2" xfId="0" applyNumberFormat="1" applyFont="1" applyBorder="1" applyAlignment="1">
      <alignment horizontal="distributed" vertical="center" indent="1"/>
    </xf>
    <xf numFmtId="49" fontId="7" fillId="0" borderId="18" xfId="0" applyNumberFormat="1" applyFont="1" applyBorder="1" applyAlignment="1">
      <alignment horizontal="distributed" vertical="center" indent="1"/>
    </xf>
    <xf numFmtId="191" fontId="16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7" fillId="0" borderId="0" xfId="1" applyFont="1" applyBorder="1" applyAlignment="1">
      <alignment vertical="center" wrapText="1"/>
    </xf>
    <xf numFmtId="49" fontId="7" fillId="0" borderId="0" xfId="0" applyNumberFormat="1" applyFont="1" applyFill="1" applyBorder="1" applyAlignment="1">
      <alignment horizontal="center" vertical="center"/>
    </xf>
    <xf numFmtId="176" fontId="124" fillId="5" borderId="0" xfId="1" applyFont="1" applyFill="1" applyBorder="1" applyAlignment="1">
      <alignment horizontal="left" vertical="top" wrapText="1"/>
    </xf>
    <xf numFmtId="176" fontId="7" fillId="6" borderId="0" xfId="1" applyFont="1" applyFill="1" applyBorder="1" applyAlignment="1">
      <alignment horizontal="left" vertical="top" wrapText="1"/>
    </xf>
    <xf numFmtId="0" fontId="7" fillId="0" borderId="4" xfId="0" applyFont="1" applyBorder="1" applyAlignment="1">
      <alignment horizontal="left" vertical="center" indent="1" shrinkToFit="1"/>
    </xf>
    <xf numFmtId="0" fontId="7" fillId="0" borderId="10" xfId="0" applyFont="1" applyBorder="1" applyAlignment="1">
      <alignment horizontal="left" vertical="center" indent="1" shrinkToFit="1"/>
    </xf>
    <xf numFmtId="0" fontId="7" fillId="0" borderId="5" xfId="0" applyFont="1" applyBorder="1" applyAlignment="1">
      <alignment horizontal="left" vertical="center" indent="1" shrinkToFit="1"/>
    </xf>
    <xf numFmtId="176" fontId="110" fillId="0" borderId="0" xfId="1" applyFont="1" applyAlignment="1">
      <alignment horizontal="left" vertical="center"/>
    </xf>
    <xf numFmtId="176" fontId="126" fillId="0" borderId="0" xfId="1" applyFont="1" applyAlignment="1">
      <alignment vertical="center"/>
    </xf>
    <xf numFmtId="0" fontId="7" fillId="0" borderId="1" xfId="0" applyFont="1" applyBorder="1" applyAlignment="1">
      <alignment horizontal="distributed" vertical="center" wrapText="1" indent="1"/>
    </xf>
    <xf numFmtId="212" fontId="7" fillId="0" borderId="1" xfId="0" applyNumberFormat="1" applyFont="1" applyBorder="1" applyAlignment="1">
      <alignment horizontal="right" vertical="center" wrapText="1" indent="1"/>
    </xf>
    <xf numFmtId="217" fontId="7" fillId="0" borderId="1" xfId="0" applyNumberFormat="1" applyFont="1" applyBorder="1" applyAlignment="1">
      <alignment horizontal="right" vertical="center" wrapText="1" indent="1"/>
    </xf>
    <xf numFmtId="176" fontId="126" fillId="0" borderId="0" xfId="1" applyFont="1" applyAlignment="1">
      <alignment horizontal="left" vertical="center"/>
    </xf>
    <xf numFmtId="176" fontId="126" fillId="0" borderId="0" xfId="1" applyFont="1" applyAlignment="1">
      <alignment horizontal="left" vertical="center" wrapText="1"/>
    </xf>
    <xf numFmtId="176" fontId="126" fillId="0" borderId="0" xfId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176" fontId="7" fillId="0" borderId="0" xfId="1" applyFont="1" applyBorder="1" applyAlignment="1">
      <alignment horizontal="left" vertical="center" wrapText="1"/>
    </xf>
    <xf numFmtId="9" fontId="7" fillId="0" borderId="4" xfId="0" applyNumberFormat="1" applyFont="1" applyBorder="1" applyAlignment="1">
      <alignment horizontal="center" vertical="center"/>
    </xf>
    <xf numFmtId="9" fontId="7" fillId="0" borderId="10" xfId="0" applyNumberFormat="1" applyFont="1" applyBorder="1" applyAlignment="1">
      <alignment horizontal="center" vertical="center"/>
    </xf>
    <xf numFmtId="9" fontId="7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3" fontId="7" fillId="0" borderId="1" xfId="0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vertical="center" wrapText="1"/>
    </xf>
    <xf numFmtId="0" fontId="7" fillId="0" borderId="1" xfId="1" applyNumberFormat="1" applyFont="1" applyBorder="1" applyAlignment="1">
      <alignment vertical="center" wrapText="1"/>
    </xf>
    <xf numFmtId="0" fontId="155" fillId="0" borderId="1" xfId="0" applyFont="1" applyBorder="1" applyAlignment="1">
      <alignment horizontal="left" vertical="center" wrapText="1" indent="1"/>
    </xf>
    <xf numFmtId="0" fontId="128" fillId="0" borderId="0" xfId="0" applyFont="1" applyAlignment="1">
      <alignment horizontal="center" vertical="center" wrapText="1"/>
    </xf>
    <xf numFmtId="0" fontId="7" fillId="0" borderId="197" xfId="0" applyFont="1" applyBorder="1" applyAlignment="1">
      <alignment horizontal="distributed" vertical="center" wrapText="1" indent="1"/>
    </xf>
    <xf numFmtId="0" fontId="7" fillId="0" borderId="197" xfId="0" applyFont="1" applyBorder="1" applyAlignment="1">
      <alignment vertical="center" wrapText="1"/>
    </xf>
    <xf numFmtId="0" fontId="7" fillId="0" borderId="19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distributed" vertical="center" wrapText="1" indent="2"/>
    </xf>
    <xf numFmtId="0" fontId="7" fillId="0" borderId="10" xfId="0" applyFont="1" applyBorder="1" applyAlignment="1">
      <alignment horizontal="distributed" vertical="center" wrapText="1" indent="2"/>
    </xf>
    <xf numFmtId="0" fontId="7" fillId="0" borderId="5" xfId="0" applyFont="1" applyBorder="1" applyAlignment="1">
      <alignment horizontal="distributed" vertical="center" wrapText="1" indent="2"/>
    </xf>
    <xf numFmtId="49" fontId="7" fillId="0" borderId="1" xfId="0" applyNumberFormat="1" applyFont="1" applyBorder="1" applyAlignment="1">
      <alignment horizontal="center" vertical="center" wrapText="1"/>
    </xf>
    <xf numFmtId="0" fontId="161" fillId="0" borderId="1" xfId="0" applyFont="1" applyBorder="1" applyAlignment="1">
      <alignment horizontal="distributed" vertical="center" wrapText="1" indent="1"/>
    </xf>
    <xf numFmtId="176" fontId="7" fillId="0" borderId="0" xfId="1" applyFont="1" applyAlignment="1">
      <alignment vertical="center" wrapText="1"/>
    </xf>
    <xf numFmtId="203" fontId="7" fillId="0" borderId="0" xfId="0" applyNumberFormat="1" applyFont="1" applyAlignment="1">
      <alignment horizontal="left" vertical="center"/>
    </xf>
    <xf numFmtId="0" fontId="121" fillId="58" borderId="12" xfId="4" applyFont="1" applyFill="1" applyBorder="1" applyAlignment="1">
      <alignment horizontal="center" vertical="center"/>
    </xf>
    <xf numFmtId="0" fontId="121" fillId="58" borderId="60" xfId="4" applyFont="1" applyFill="1" applyBorder="1" applyAlignment="1">
      <alignment horizontal="center" vertical="center"/>
    </xf>
    <xf numFmtId="0" fontId="187" fillId="0" borderId="55" xfId="4" applyFont="1" applyFill="1" applyBorder="1" applyAlignment="1">
      <alignment horizontal="center" vertical="center"/>
    </xf>
    <xf numFmtId="0" fontId="187" fillId="0" borderId="56" xfId="4" applyFont="1" applyFill="1" applyBorder="1" applyAlignment="1">
      <alignment horizontal="center" vertical="center"/>
    </xf>
    <xf numFmtId="0" fontId="121" fillId="58" borderId="15" xfId="4" applyFont="1" applyFill="1" applyBorder="1" applyAlignment="1">
      <alignment horizontal="center" vertical="center"/>
    </xf>
    <xf numFmtId="0" fontId="121" fillId="58" borderId="62" xfId="4" applyFont="1" applyFill="1" applyBorder="1" applyAlignment="1">
      <alignment horizontal="center" vertical="center"/>
    </xf>
    <xf numFmtId="0" fontId="187" fillId="0" borderId="61" xfId="4" applyFont="1" applyFill="1" applyBorder="1" applyAlignment="1">
      <alignment horizontal="center" vertical="center"/>
    </xf>
    <xf numFmtId="0" fontId="121" fillId="0" borderId="155" xfId="4" applyFont="1" applyFill="1" applyBorder="1" applyAlignment="1">
      <alignment horizontal="center" vertical="center" wrapText="1"/>
    </xf>
    <xf numFmtId="0" fontId="121" fillId="0" borderId="156" xfId="4" applyFont="1" applyFill="1" applyBorder="1" applyAlignment="1">
      <alignment horizontal="center" vertical="center" wrapText="1"/>
    </xf>
    <xf numFmtId="0" fontId="121" fillId="0" borderId="155" xfId="4" applyFont="1" applyFill="1" applyBorder="1" applyAlignment="1">
      <alignment horizontal="center" vertical="center"/>
    </xf>
    <xf numFmtId="0" fontId="121" fillId="0" borderId="156" xfId="4" applyFont="1" applyFill="1" applyBorder="1" applyAlignment="1">
      <alignment horizontal="center" vertical="center"/>
    </xf>
    <xf numFmtId="0" fontId="121" fillId="0" borderId="37" xfId="4" applyFont="1" applyFill="1" applyBorder="1" applyAlignment="1">
      <alignment horizontal="center" vertical="center"/>
    </xf>
    <xf numFmtId="0" fontId="121" fillId="0" borderId="38" xfId="4" applyFont="1" applyFill="1" applyBorder="1" applyAlignment="1">
      <alignment horizontal="center" vertical="center"/>
    </xf>
    <xf numFmtId="0" fontId="121" fillId="0" borderId="39" xfId="4" applyFont="1" applyFill="1" applyBorder="1" applyAlignment="1">
      <alignment horizontal="center" vertical="center"/>
    </xf>
    <xf numFmtId="0" fontId="125" fillId="58" borderId="133" xfId="4" applyFont="1" applyFill="1" applyBorder="1" applyAlignment="1">
      <alignment horizontal="center" vertical="center"/>
    </xf>
    <xf numFmtId="0" fontId="125" fillId="58" borderId="132" xfId="4" applyFont="1" applyFill="1" applyBorder="1" applyAlignment="1">
      <alignment horizontal="center" vertical="center"/>
    </xf>
    <xf numFmtId="0" fontId="121" fillId="58" borderId="48" xfId="4" applyFont="1" applyFill="1" applyBorder="1" applyAlignment="1">
      <alignment horizontal="center" vertical="center"/>
    </xf>
    <xf numFmtId="0" fontId="121" fillId="58" borderId="152" xfId="4" applyFont="1" applyFill="1" applyBorder="1" applyAlignment="1">
      <alignment horizontal="center" vertical="center"/>
    </xf>
    <xf numFmtId="0" fontId="121" fillId="58" borderId="42" xfId="4" applyFont="1" applyFill="1" applyBorder="1" applyAlignment="1">
      <alignment horizontal="center" vertical="center" wrapText="1"/>
    </xf>
    <xf numFmtId="0" fontId="121" fillId="58" borderId="21" xfId="4" applyFont="1" applyFill="1" applyBorder="1" applyAlignment="1">
      <alignment horizontal="center" vertical="center" wrapText="1"/>
    </xf>
    <xf numFmtId="0" fontId="124" fillId="0" borderId="14" xfId="4" applyFont="1" applyBorder="1" applyAlignment="1">
      <alignment horizontal="left" vertical="center"/>
    </xf>
    <xf numFmtId="0" fontId="125" fillId="58" borderId="131" xfId="4" applyFont="1" applyFill="1" applyBorder="1" applyAlignment="1">
      <alignment horizontal="center" vertical="center"/>
    </xf>
    <xf numFmtId="0" fontId="121" fillId="58" borderId="65" xfId="4" applyFont="1" applyFill="1" applyBorder="1" applyAlignment="1">
      <alignment horizontal="center" vertical="center" wrapText="1"/>
    </xf>
    <xf numFmtId="0" fontId="121" fillId="58" borderId="66" xfId="4" applyFont="1" applyFill="1" applyBorder="1" applyAlignment="1">
      <alignment horizontal="center" vertical="center" wrapText="1"/>
    </xf>
    <xf numFmtId="0" fontId="125" fillId="58" borderId="6" xfId="4" applyFont="1" applyFill="1" applyBorder="1" applyAlignment="1">
      <alignment horizontal="center" vertical="center" wrapText="1"/>
    </xf>
    <xf numFmtId="0" fontId="125" fillId="58" borderId="47" xfId="4" applyFont="1" applyFill="1" applyBorder="1" applyAlignment="1">
      <alignment horizontal="center" vertical="center" wrapText="1"/>
    </xf>
    <xf numFmtId="176" fontId="121" fillId="0" borderId="37" xfId="1" applyFont="1" applyBorder="1" applyAlignment="1" applyProtection="1">
      <alignment horizontal="left" vertical="center"/>
      <protection hidden="1"/>
    </xf>
    <xf numFmtId="176" fontId="121" fillId="0" borderId="38" xfId="1" applyFont="1" applyBorder="1" applyAlignment="1" applyProtection="1">
      <alignment horizontal="left" vertical="center"/>
      <protection hidden="1"/>
    </xf>
    <xf numFmtId="176" fontId="121" fillId="0" borderId="39" xfId="1" applyFont="1" applyBorder="1" applyAlignment="1" applyProtection="1">
      <alignment horizontal="left" vertical="center"/>
      <protection hidden="1"/>
    </xf>
    <xf numFmtId="0" fontId="121" fillId="0" borderId="37" xfId="5" applyFont="1" applyBorder="1" applyAlignment="1" applyProtection="1">
      <alignment horizontal="center" vertical="center"/>
      <protection hidden="1"/>
    </xf>
    <xf numFmtId="0" fontId="121" fillId="0" borderId="39" xfId="5" applyFont="1" applyBorder="1" applyAlignment="1" applyProtection="1">
      <alignment horizontal="center" vertical="center"/>
      <protection hidden="1"/>
    </xf>
    <xf numFmtId="0" fontId="109" fillId="0" borderId="19" xfId="5" applyNumberFormat="1" applyFont="1" applyBorder="1" applyAlignment="1" applyProtection="1">
      <alignment horizontal="left" vertical="center"/>
      <protection hidden="1"/>
    </xf>
    <xf numFmtId="0" fontId="109" fillId="0" borderId="0" xfId="5" applyNumberFormat="1" applyFont="1" applyBorder="1" applyAlignment="1" applyProtection="1">
      <alignment horizontal="left" vertical="center"/>
      <protection hidden="1"/>
    </xf>
    <xf numFmtId="0" fontId="122" fillId="0" borderId="24" xfId="5" applyFont="1" applyBorder="1" applyAlignment="1" applyProtection="1">
      <alignment horizontal="center" vertical="center" wrapText="1"/>
      <protection locked="0"/>
    </xf>
    <xf numFmtId="0" fontId="122" fillId="0" borderId="14" xfId="5" applyFont="1" applyBorder="1" applyAlignment="1" applyProtection="1">
      <alignment horizontal="center" vertical="center" wrapText="1"/>
      <protection locked="0"/>
    </xf>
    <xf numFmtId="0" fontId="122" fillId="0" borderId="25" xfId="5" applyFont="1" applyBorder="1" applyAlignment="1" applyProtection="1">
      <alignment horizontal="center" vertical="center" wrapText="1"/>
      <protection locked="0"/>
    </xf>
    <xf numFmtId="0" fontId="122" fillId="0" borderId="19" xfId="5" applyFont="1" applyBorder="1" applyAlignment="1" applyProtection="1">
      <alignment horizontal="center" vertical="center" wrapText="1"/>
      <protection locked="0"/>
    </xf>
    <xf numFmtId="0" fontId="122" fillId="0" borderId="0" xfId="5" applyFont="1" applyBorder="1" applyAlignment="1" applyProtection="1">
      <alignment horizontal="center" vertical="center" wrapText="1"/>
      <protection locked="0"/>
    </xf>
    <xf numFmtId="0" fontId="122" fillId="0" borderId="20" xfId="5" applyFont="1" applyBorder="1" applyAlignment="1" applyProtection="1">
      <alignment horizontal="center" vertical="center" wrapText="1"/>
      <protection locked="0"/>
    </xf>
    <xf numFmtId="0" fontId="122" fillId="0" borderId="21" xfId="5" applyFont="1" applyBorder="1" applyAlignment="1" applyProtection="1">
      <alignment horizontal="center" vertical="center" wrapText="1"/>
      <protection locked="0"/>
    </xf>
    <xf numFmtId="0" fontId="122" fillId="0" borderId="22" xfId="5" applyFont="1" applyBorder="1" applyAlignment="1" applyProtection="1">
      <alignment horizontal="center" vertical="center" wrapText="1"/>
      <protection locked="0"/>
    </xf>
    <xf numFmtId="0" fontId="122" fillId="0" borderId="23" xfId="5" applyFont="1" applyBorder="1" applyAlignment="1" applyProtection="1">
      <alignment horizontal="center" vertical="center" wrapText="1"/>
      <protection locked="0"/>
    </xf>
    <xf numFmtId="176" fontId="120" fillId="0" borderId="4" xfId="1" applyFont="1" applyBorder="1" applyAlignment="1" applyProtection="1">
      <alignment horizontal="left" vertical="center"/>
      <protection hidden="1"/>
    </xf>
    <xf numFmtId="176" fontId="120" fillId="0" borderId="10" xfId="1" applyFont="1" applyBorder="1" applyAlignment="1" applyProtection="1">
      <alignment horizontal="left" vertical="center"/>
      <protection hidden="1"/>
    </xf>
    <xf numFmtId="176" fontId="120" fillId="0" borderId="41" xfId="1" applyFont="1" applyBorder="1" applyAlignment="1" applyProtection="1">
      <alignment horizontal="left" vertical="center"/>
      <protection hidden="1"/>
    </xf>
    <xf numFmtId="0" fontId="120" fillId="55" borderId="4" xfId="5" applyFont="1" applyFill="1" applyBorder="1" applyAlignment="1" applyProtection="1">
      <alignment horizontal="center" vertical="center"/>
      <protection locked="0"/>
    </xf>
    <xf numFmtId="0" fontId="120" fillId="55" borderId="5" xfId="5" applyFont="1" applyFill="1" applyBorder="1" applyAlignment="1" applyProtection="1">
      <alignment horizontal="center" vertical="center"/>
      <protection locked="0"/>
    </xf>
    <xf numFmtId="0" fontId="121" fillId="0" borderId="1" xfId="5" applyFont="1" applyBorder="1" applyAlignment="1" applyProtection="1">
      <alignment horizontal="center" vertical="center"/>
      <protection hidden="1"/>
    </xf>
    <xf numFmtId="0" fontId="121" fillId="55" borderId="4" xfId="5" applyFont="1" applyFill="1" applyBorder="1" applyAlignment="1" applyProtection="1">
      <alignment horizontal="center" vertical="center"/>
      <protection locked="0"/>
    </xf>
    <xf numFmtId="0" fontId="121" fillId="55" borderId="10" xfId="5" applyFont="1" applyFill="1" applyBorder="1" applyAlignment="1" applyProtection="1">
      <alignment horizontal="center" vertical="center"/>
      <protection locked="0"/>
    </xf>
    <xf numFmtId="0" fontId="121" fillId="55" borderId="41" xfId="5" applyFont="1" applyFill="1" applyBorder="1" applyAlignment="1" applyProtection="1">
      <alignment horizontal="center" vertical="center"/>
      <protection locked="0"/>
    </xf>
    <xf numFmtId="0" fontId="120" fillId="0" borderId="4" xfId="5" applyNumberFormat="1" applyFont="1" applyBorder="1" applyAlignment="1" applyProtection="1">
      <alignment vertical="center" wrapText="1"/>
      <protection hidden="1"/>
    </xf>
    <xf numFmtId="0" fontId="120" fillId="0" borderId="10" xfId="5" applyNumberFormat="1" applyFont="1" applyBorder="1" applyAlignment="1" applyProtection="1">
      <alignment vertical="center"/>
      <protection hidden="1"/>
    </xf>
    <xf numFmtId="0" fontId="120" fillId="0" borderId="41" xfId="5" applyNumberFormat="1" applyFont="1" applyBorder="1" applyAlignment="1" applyProtection="1">
      <alignment vertical="center"/>
      <protection hidden="1"/>
    </xf>
    <xf numFmtId="0" fontId="120" fillId="0" borderId="42" xfId="5" applyFont="1" applyBorder="1" applyAlignment="1" applyProtection="1">
      <alignment horizontal="left" vertical="center" wrapText="1"/>
      <protection hidden="1"/>
    </xf>
    <xf numFmtId="0" fontId="120" fillId="0" borderId="7" xfId="5" applyFont="1" applyBorder="1" applyAlignment="1" applyProtection="1">
      <alignment horizontal="left" vertical="center" wrapText="1"/>
      <protection hidden="1"/>
    </xf>
    <xf numFmtId="0" fontId="120" fillId="0" borderId="43" xfId="5" applyFont="1" applyBorder="1" applyAlignment="1" applyProtection="1">
      <alignment horizontal="left" vertical="center" wrapText="1"/>
      <protection hidden="1"/>
    </xf>
    <xf numFmtId="0" fontId="120" fillId="0" borderId="0" xfId="5" applyFont="1" applyBorder="1" applyAlignment="1" applyProtection="1">
      <alignment horizontal="center" vertical="center"/>
      <protection hidden="1"/>
    </xf>
    <xf numFmtId="0" fontId="120" fillId="0" borderId="20" xfId="5" applyFont="1" applyBorder="1" applyAlignment="1" applyProtection="1">
      <alignment horizontal="center" vertical="center"/>
      <protection hidden="1"/>
    </xf>
    <xf numFmtId="202" fontId="121" fillId="0" borderId="37" xfId="5" applyNumberFormat="1" applyFont="1" applyBorder="1" applyAlignment="1" applyProtection="1">
      <alignment horizontal="center" vertical="center"/>
      <protection hidden="1"/>
    </xf>
    <xf numFmtId="202" fontId="121" fillId="0" borderId="40" xfId="5" applyNumberFormat="1" applyFont="1" applyBorder="1" applyAlignment="1" applyProtection="1">
      <alignment horizontal="center" vertical="center"/>
      <protection hidden="1"/>
    </xf>
    <xf numFmtId="0" fontId="184" fillId="0" borderId="0" xfId="1898" applyFont="1" applyFill="1" applyBorder="1" applyAlignment="1">
      <alignment horizontal="center" vertical="center"/>
    </xf>
    <xf numFmtId="0" fontId="124" fillId="0" borderId="17" xfId="1898" applyFont="1" applyFill="1" applyBorder="1" applyAlignment="1">
      <alignment horizontal="center" vertical="center"/>
    </xf>
    <xf numFmtId="0" fontId="124" fillId="0" borderId="2" xfId="1898" applyFont="1" applyFill="1" applyBorder="1" applyAlignment="1">
      <alignment horizontal="center" vertical="center"/>
    </xf>
    <xf numFmtId="0" fontId="184" fillId="0" borderId="182" xfId="1898" applyFont="1" applyFill="1" applyBorder="1" applyAlignment="1">
      <alignment horizontal="center" vertical="center" wrapText="1"/>
    </xf>
    <xf numFmtId="0" fontId="184" fillId="0" borderId="191" xfId="1898" applyFont="1" applyFill="1" applyBorder="1" applyAlignment="1">
      <alignment horizontal="center" vertical="center" wrapText="1"/>
    </xf>
    <xf numFmtId="0" fontId="184" fillId="0" borderId="188" xfId="1898" applyFont="1" applyFill="1" applyBorder="1" applyAlignment="1">
      <alignment horizontal="left" vertical="center"/>
    </xf>
    <xf numFmtId="0" fontId="184" fillId="0" borderId="188" xfId="1898" applyFont="1" applyFill="1" applyBorder="1" applyAlignment="1">
      <alignment horizontal="center" vertical="center" shrinkToFit="1"/>
    </xf>
    <xf numFmtId="0" fontId="184" fillId="0" borderId="190" xfId="1898" applyFont="1" applyFill="1" applyBorder="1" applyAlignment="1">
      <alignment horizontal="center" vertical="center" shrinkToFit="1"/>
    </xf>
    <xf numFmtId="0" fontId="184" fillId="0" borderId="183" xfId="1898" applyFont="1" applyFill="1" applyBorder="1" applyAlignment="1">
      <alignment horizontal="center" vertical="center"/>
    </xf>
    <xf numFmtId="0" fontId="184" fillId="0" borderId="184" xfId="1898" applyFont="1" applyFill="1" applyBorder="1" applyAlignment="1">
      <alignment horizontal="center" vertical="center"/>
    </xf>
    <xf numFmtId="0" fontId="184" fillId="0" borderId="186" xfId="1898" applyFont="1" applyFill="1" applyBorder="1" applyAlignment="1">
      <alignment horizontal="center" vertical="center"/>
    </xf>
    <xf numFmtId="0" fontId="184" fillId="0" borderId="187" xfId="1898" applyFont="1" applyFill="1" applyBorder="1" applyAlignment="1">
      <alignment horizontal="center" vertical="center"/>
    </xf>
    <xf numFmtId="0" fontId="124" fillId="0" borderId="0" xfId="1898" applyFont="1" applyFill="1" applyBorder="1" applyAlignment="1">
      <alignment horizontal="center" vertical="center"/>
    </xf>
    <xf numFmtId="0" fontId="124" fillId="0" borderId="3" xfId="1898" applyFont="1" applyFill="1" applyBorder="1" applyAlignment="1">
      <alignment horizontal="center" vertical="center"/>
    </xf>
    <xf numFmtId="0" fontId="107" fillId="0" borderId="183" xfId="1898" applyFont="1" applyFill="1" applyBorder="1" applyAlignment="1">
      <alignment horizontal="center" vertical="center"/>
    </xf>
    <xf numFmtId="2" fontId="124" fillId="0" borderId="183" xfId="1898" applyNumberFormat="1" applyFont="1" applyFill="1" applyBorder="1" applyAlignment="1">
      <alignment horizontal="center" vertical="center"/>
    </xf>
    <xf numFmtId="2" fontId="124" fillId="0" borderId="184" xfId="1898" applyNumberFormat="1" applyFont="1" applyFill="1" applyBorder="1" applyAlignment="1">
      <alignment horizontal="center" vertical="center"/>
    </xf>
    <xf numFmtId="2" fontId="124" fillId="0" borderId="186" xfId="1898" applyNumberFormat="1" applyFont="1" applyFill="1" applyBorder="1" applyAlignment="1">
      <alignment horizontal="center" vertical="center"/>
    </xf>
    <xf numFmtId="2" fontId="124" fillId="0" borderId="187" xfId="1898" applyNumberFormat="1" applyFont="1" applyFill="1" applyBorder="1" applyAlignment="1">
      <alignment horizontal="center" vertical="center"/>
    </xf>
    <xf numFmtId="0" fontId="124" fillId="0" borderId="216" xfId="1898" applyNumberFormat="1" applyFont="1" applyFill="1" applyBorder="1" applyAlignment="1">
      <alignment horizontal="center" vertical="center"/>
    </xf>
    <xf numFmtId="0" fontId="124" fillId="0" borderId="217" xfId="1898" applyNumberFormat="1" applyFont="1" applyFill="1" applyBorder="1" applyAlignment="1">
      <alignment horizontal="center" vertical="center"/>
    </xf>
    <xf numFmtId="0" fontId="124" fillId="0" borderId="218" xfId="1898" applyNumberFormat="1" applyFont="1" applyFill="1" applyBorder="1" applyAlignment="1">
      <alignment horizontal="center" vertical="center"/>
    </xf>
    <xf numFmtId="2" fontId="124" fillId="0" borderId="216" xfId="1898" applyNumberFormat="1" applyFont="1" applyFill="1" applyBorder="1" applyAlignment="1">
      <alignment horizontal="center" vertical="center"/>
    </xf>
    <xf numFmtId="43" fontId="107" fillId="0" borderId="199" xfId="1898" applyNumberFormat="1" applyFont="1" applyFill="1" applyBorder="1" applyAlignment="1">
      <alignment horizontal="center" vertical="center"/>
    </xf>
    <xf numFmtId="43" fontId="107" fillId="0" borderId="200" xfId="1898" applyNumberFormat="1" applyFont="1" applyFill="1" applyBorder="1" applyAlignment="1">
      <alignment horizontal="center" vertical="center"/>
    </xf>
    <xf numFmtId="43" fontId="107" fillId="0" borderId="201" xfId="1898" applyNumberFormat="1" applyFont="1" applyFill="1" applyBorder="1" applyAlignment="1">
      <alignment horizontal="center" vertical="center"/>
    </xf>
    <xf numFmtId="0" fontId="124" fillId="0" borderId="179" xfId="1898" applyFont="1" applyFill="1" applyBorder="1" applyAlignment="1">
      <alignment horizontal="center" vertical="center"/>
    </xf>
    <xf numFmtId="2" fontId="124" fillId="0" borderId="179" xfId="1898" applyNumberFormat="1" applyFont="1" applyFill="1" applyBorder="1" applyAlignment="1">
      <alignment horizontal="center" vertical="center"/>
    </xf>
    <xf numFmtId="0" fontId="124" fillId="0" borderId="180" xfId="1898" applyFont="1" applyFill="1" applyBorder="1" applyAlignment="1">
      <alignment horizontal="right" vertical="center"/>
    </xf>
    <xf numFmtId="2" fontId="124" fillId="0" borderId="181" xfId="1898" applyNumberFormat="1" applyFont="1" applyFill="1" applyBorder="1" applyAlignment="1">
      <alignment horizontal="center" vertical="center"/>
    </xf>
    <xf numFmtId="0" fontId="109" fillId="0" borderId="170" xfId="1898" applyFont="1" applyFill="1" applyBorder="1" applyAlignment="1">
      <alignment horizontal="center" vertical="center"/>
    </xf>
    <xf numFmtId="0" fontId="109" fillId="0" borderId="171" xfId="1898" applyFont="1" applyFill="1" applyBorder="1" applyAlignment="1">
      <alignment horizontal="center" vertical="center"/>
    </xf>
    <xf numFmtId="0" fontId="109" fillId="0" borderId="172" xfId="1898" applyFont="1" applyFill="1" applyBorder="1" applyAlignment="1">
      <alignment horizontal="center" vertical="center"/>
    </xf>
    <xf numFmtId="0" fontId="124" fillId="0" borderId="173" xfId="1898" applyFont="1" applyFill="1" applyBorder="1" applyAlignment="1">
      <alignment horizontal="center" vertical="center"/>
    </xf>
    <xf numFmtId="0" fontId="124" fillId="0" borderId="32" xfId="1898" applyFont="1" applyFill="1" applyBorder="1" applyAlignment="1">
      <alignment horizontal="center" vertical="center"/>
    </xf>
    <xf numFmtId="0" fontId="124" fillId="0" borderId="175" xfId="1898" applyFont="1" applyFill="1" applyBorder="1" applyAlignment="1">
      <alignment horizontal="center" vertical="center"/>
    </xf>
    <xf numFmtId="0" fontId="124" fillId="0" borderId="174" xfId="1898" applyFont="1" applyFill="1" applyBorder="1" applyAlignment="1">
      <alignment horizontal="center" vertical="center"/>
    </xf>
    <xf numFmtId="0" fontId="124" fillId="0" borderId="176" xfId="1898" applyFont="1" applyFill="1" applyBorder="1" applyAlignment="1">
      <alignment horizontal="center" vertical="center"/>
    </xf>
    <xf numFmtId="0" fontId="124" fillId="0" borderId="207" xfId="1898" applyFont="1" applyFill="1" applyBorder="1" applyAlignment="1">
      <alignment horizontal="center" vertical="center"/>
    </xf>
    <xf numFmtId="0" fontId="124" fillId="0" borderId="177" xfId="1898" applyFont="1" applyFill="1" applyBorder="1" applyAlignment="1">
      <alignment horizontal="center" vertical="center"/>
    </xf>
    <xf numFmtId="0" fontId="124" fillId="0" borderId="207" xfId="1898" applyFont="1" applyFill="1" applyBorder="1" applyAlignment="1">
      <alignment horizontal="center" vertical="center" wrapText="1"/>
    </xf>
    <xf numFmtId="0" fontId="124" fillId="0" borderId="208" xfId="1898" applyFont="1" applyFill="1" applyBorder="1" applyAlignment="1">
      <alignment horizontal="center" vertical="center"/>
    </xf>
    <xf numFmtId="0" fontId="124" fillId="0" borderId="209" xfId="1898" applyFont="1" applyFill="1" applyBorder="1" applyAlignment="1">
      <alignment horizontal="center" vertical="center"/>
    </xf>
    <xf numFmtId="0" fontId="110" fillId="0" borderId="0" xfId="0" applyFont="1" applyAlignment="1">
      <alignment vertical="center"/>
    </xf>
    <xf numFmtId="176" fontId="110" fillId="0" borderId="0" xfId="1" applyFont="1" applyAlignment="1">
      <alignment vertical="center" wrapText="1"/>
    </xf>
    <xf numFmtId="176" fontId="110" fillId="0" borderId="0" xfId="1" applyFont="1" applyAlignment="1">
      <alignment vertical="center"/>
    </xf>
    <xf numFmtId="0" fontId="110" fillId="0" borderId="0" xfId="0" applyFont="1" applyAlignment="1">
      <alignment horizontal="distributed" vertical="center"/>
    </xf>
    <xf numFmtId="176" fontId="110" fillId="0" borderId="0" xfId="1" applyFont="1" applyAlignment="1">
      <alignment horizontal="left" vertical="center" wrapText="1"/>
    </xf>
    <xf numFmtId="0" fontId="110" fillId="0" borderId="0" xfId="0" applyFont="1" applyAlignment="1">
      <alignment horizontal="left" vertical="center"/>
    </xf>
    <xf numFmtId="176" fontId="110" fillId="0" borderId="0" xfId="1" applyFont="1" applyFill="1" applyBorder="1" applyAlignment="1">
      <alignment horizontal="left" vertical="center"/>
    </xf>
    <xf numFmtId="176" fontId="149" fillId="0" borderId="0" xfId="1" applyFont="1" applyAlignment="1">
      <alignment horizontal="left" vertical="center" wrapText="1"/>
    </xf>
    <xf numFmtId="176" fontId="107" fillId="0" borderId="0" xfId="1" applyFont="1" applyAlignment="1">
      <alignment horizontal="left" vertical="center" wrapText="1"/>
    </xf>
    <xf numFmtId="176" fontId="107" fillId="0" borderId="0" xfId="1" applyFont="1" applyAlignment="1">
      <alignment horizontal="left" vertical="center"/>
    </xf>
    <xf numFmtId="0" fontId="107" fillId="0" borderId="0" xfId="3" applyFont="1" applyAlignment="1">
      <alignment horizontal="left" vertical="center" wrapText="1"/>
    </xf>
    <xf numFmtId="176" fontId="101" fillId="0" borderId="0" xfId="16" applyFont="1" applyFill="1" applyAlignment="1">
      <alignment horizontal="left" vertical="center"/>
    </xf>
    <xf numFmtId="0" fontId="101" fillId="0" borderId="1" xfId="1897" applyFont="1" applyFill="1" applyBorder="1" applyAlignment="1">
      <alignment horizontal="center" vertical="center" wrapText="1"/>
    </xf>
    <xf numFmtId="0" fontId="101" fillId="0" borderId="0" xfId="1897" applyFont="1" applyFill="1" applyAlignment="1">
      <alignment horizontal="left" vertical="center" wrapText="1"/>
    </xf>
    <xf numFmtId="0" fontId="101" fillId="0" borderId="0" xfId="3" applyFont="1" applyFill="1" applyAlignment="1">
      <alignment horizontal="left" vertical="center" wrapText="1"/>
    </xf>
    <xf numFmtId="0" fontId="101" fillId="0" borderId="4" xfId="1897" applyFont="1" applyFill="1" applyBorder="1" applyAlignment="1">
      <alignment horizontal="center" vertical="center" wrapText="1"/>
    </xf>
    <xf numFmtId="0" fontId="101" fillId="0" borderId="10" xfId="1897" applyFont="1" applyFill="1" applyBorder="1" applyAlignment="1">
      <alignment horizontal="center" vertical="center" wrapText="1"/>
    </xf>
    <xf numFmtId="0" fontId="101" fillId="0" borderId="5" xfId="1897" applyFont="1" applyFill="1" applyBorder="1" applyAlignment="1">
      <alignment horizontal="center" vertical="center" wrapText="1"/>
    </xf>
    <xf numFmtId="0" fontId="102" fillId="0" borderId="0" xfId="0" applyFont="1" applyFill="1" applyBorder="1" applyAlignment="1">
      <alignment horizontal="center" vertical="center" wrapText="1"/>
    </xf>
    <xf numFmtId="176" fontId="101" fillId="0" borderId="0" xfId="16" applyFont="1" applyFill="1" applyAlignment="1">
      <alignment horizontal="left" vertical="center" wrapText="1"/>
    </xf>
    <xf numFmtId="0" fontId="118" fillId="58" borderId="1" xfId="15" applyFont="1" applyFill="1" applyBorder="1" applyAlignment="1" applyProtection="1">
      <alignment horizontal="center" vertical="center"/>
      <protection hidden="1"/>
    </xf>
    <xf numFmtId="38" fontId="118" fillId="58" borderId="1" xfId="15" applyNumberFormat="1" applyFont="1" applyFill="1" applyBorder="1" applyAlignment="1" applyProtection="1">
      <alignment horizontal="center" vertical="center"/>
      <protection hidden="1"/>
    </xf>
    <xf numFmtId="0" fontId="118" fillId="58" borderId="8" xfId="15" applyFont="1" applyFill="1" applyBorder="1" applyAlignment="1" applyProtection="1">
      <alignment horizontal="center" vertical="center"/>
      <protection hidden="1"/>
    </xf>
    <xf numFmtId="0" fontId="118" fillId="58" borderId="9" xfId="15" applyFont="1" applyFill="1" applyBorder="1" applyAlignment="1" applyProtection="1">
      <alignment horizontal="center" vertical="center"/>
      <protection hidden="1"/>
    </xf>
    <xf numFmtId="2" fontId="118" fillId="58" borderId="1" xfId="15" applyNumberFormat="1" applyFont="1" applyFill="1" applyBorder="1" applyAlignment="1" applyProtection="1">
      <alignment horizontal="center" vertical="center"/>
      <protection hidden="1"/>
    </xf>
    <xf numFmtId="0" fontId="105" fillId="58" borderId="0" xfId="15" applyFont="1" applyFill="1" applyAlignment="1" applyProtection="1">
      <alignment horizontal="left" vertical="center"/>
      <protection hidden="1"/>
    </xf>
    <xf numFmtId="0" fontId="113" fillId="58" borderId="68" xfId="15" applyFont="1" applyFill="1" applyBorder="1" applyAlignment="1" applyProtection="1">
      <alignment horizontal="center" vertical="center"/>
      <protection hidden="1"/>
    </xf>
    <xf numFmtId="0" fontId="113" fillId="58" borderId="69" xfId="15" applyFont="1" applyFill="1" applyBorder="1" applyAlignment="1" applyProtection="1">
      <alignment horizontal="center" vertical="center"/>
      <protection hidden="1"/>
    </xf>
    <xf numFmtId="0" fontId="113" fillId="58" borderId="70" xfId="15" applyFont="1" applyFill="1" applyBorder="1" applyAlignment="1" applyProtection="1">
      <alignment horizontal="center" vertical="center"/>
      <protection hidden="1"/>
    </xf>
    <xf numFmtId="0" fontId="117" fillId="58" borderId="0" xfId="15" applyFont="1" applyFill="1" applyAlignment="1" applyProtection="1">
      <alignment horizontal="center" vertical="center" shrinkToFit="1"/>
      <protection hidden="1"/>
    </xf>
    <xf numFmtId="0" fontId="117" fillId="58" borderId="0" xfId="15" applyFont="1" applyFill="1" applyAlignment="1" applyProtection="1">
      <alignment horizontal="left" vertical="center" shrinkToFit="1"/>
      <protection hidden="1"/>
    </xf>
    <xf numFmtId="0" fontId="118" fillId="58" borderId="32" xfId="15" applyFont="1" applyFill="1" applyBorder="1" applyAlignment="1" applyProtection="1">
      <alignment horizontal="center" vertical="center" shrinkToFit="1"/>
      <protection hidden="1"/>
    </xf>
    <xf numFmtId="0" fontId="118" fillId="58" borderId="7" xfId="15" applyFont="1" applyFill="1" applyBorder="1" applyAlignment="1" applyProtection="1">
      <alignment horizontal="center" vertical="center" shrinkToFit="1"/>
      <protection hidden="1"/>
    </xf>
    <xf numFmtId="0" fontId="118" fillId="58" borderId="17" xfId="15" applyFont="1" applyFill="1" applyBorder="1" applyAlignment="1" applyProtection="1">
      <alignment horizontal="center" vertical="center" shrinkToFit="1"/>
      <protection hidden="1"/>
    </xf>
    <xf numFmtId="0" fontId="118" fillId="58" borderId="2" xfId="15" applyFont="1" applyFill="1" applyBorder="1" applyAlignment="1" applyProtection="1">
      <alignment horizontal="center" vertical="center" shrinkToFit="1"/>
      <protection hidden="1"/>
    </xf>
    <xf numFmtId="0" fontId="118" fillId="58" borderId="0" xfId="15" applyFont="1" applyFill="1" applyBorder="1" applyAlignment="1" applyProtection="1">
      <alignment horizontal="center" vertical="center" shrinkToFit="1"/>
      <protection hidden="1"/>
    </xf>
    <xf numFmtId="2" fontId="118" fillId="58" borderId="8" xfId="15" applyNumberFormat="1" applyFont="1" applyFill="1" applyBorder="1" applyAlignment="1" applyProtection="1">
      <alignment horizontal="center" vertical="center"/>
      <protection hidden="1"/>
    </xf>
    <xf numFmtId="2" fontId="118" fillId="58" borderId="9" xfId="15" applyNumberFormat="1" applyFont="1" applyFill="1" applyBorder="1" applyAlignment="1" applyProtection="1">
      <alignment horizontal="center" vertical="center"/>
      <protection hidden="1"/>
    </xf>
    <xf numFmtId="38" fontId="118" fillId="58" borderId="8" xfId="15" applyNumberFormat="1" applyFont="1" applyFill="1" applyBorder="1" applyAlignment="1" applyProtection="1">
      <alignment horizontal="center" vertical="center"/>
      <protection hidden="1"/>
    </xf>
    <xf numFmtId="38" fontId="118" fillId="58" borderId="9" xfId="15" applyNumberFormat="1" applyFont="1" applyFill="1" applyBorder="1" applyAlignment="1" applyProtection="1">
      <alignment horizontal="center" vertical="center"/>
      <protection hidden="1"/>
    </xf>
    <xf numFmtId="176" fontId="157" fillId="59" borderId="122" xfId="7" applyFont="1" applyFill="1" applyBorder="1" applyAlignment="1" applyProtection="1">
      <alignment horizontal="center" vertical="center"/>
      <protection hidden="1"/>
    </xf>
    <xf numFmtId="176" fontId="157" fillId="59" borderId="123" xfId="7" applyFont="1" applyFill="1" applyBorder="1" applyAlignment="1" applyProtection="1">
      <alignment horizontal="center" vertical="center"/>
      <protection hidden="1"/>
    </xf>
    <xf numFmtId="176" fontId="157" fillId="59" borderId="124" xfId="7" applyFont="1" applyFill="1" applyBorder="1" applyAlignment="1" applyProtection="1">
      <alignment horizontal="center" vertical="center"/>
      <protection hidden="1"/>
    </xf>
    <xf numFmtId="176" fontId="157" fillId="59" borderId="125" xfId="7" applyFont="1" applyFill="1" applyBorder="1" applyAlignment="1" applyProtection="1">
      <alignment horizontal="center" vertical="center"/>
      <protection hidden="1"/>
    </xf>
    <xf numFmtId="176" fontId="157" fillId="59" borderId="126" xfId="7" applyFont="1" applyFill="1" applyBorder="1" applyAlignment="1" applyProtection="1">
      <alignment horizontal="center" vertical="center"/>
      <protection hidden="1"/>
    </xf>
    <xf numFmtId="176" fontId="157" fillId="59" borderId="127" xfId="7" applyFont="1" applyFill="1" applyBorder="1" applyAlignment="1" applyProtection="1">
      <alignment horizontal="center" vertical="center"/>
      <protection hidden="1"/>
    </xf>
    <xf numFmtId="0" fontId="118" fillId="58" borderId="8" xfId="15" applyFont="1" applyFill="1" applyBorder="1" applyAlignment="1" applyProtection="1">
      <alignment horizontal="center" vertical="center" wrapText="1"/>
      <protection hidden="1"/>
    </xf>
    <xf numFmtId="38" fontId="156" fillId="58" borderId="1" xfId="15" applyNumberFormat="1" applyFont="1" applyFill="1" applyBorder="1" applyAlignment="1" applyProtection="1">
      <alignment horizontal="center" vertical="center"/>
      <protection hidden="1"/>
    </xf>
    <xf numFmtId="0" fontId="113" fillId="0" borderId="68" xfId="15" applyFont="1" applyBorder="1" applyAlignment="1" applyProtection="1">
      <alignment horizontal="center" vertical="center"/>
      <protection hidden="1"/>
    </xf>
    <xf numFmtId="0" fontId="113" fillId="0" borderId="69" xfId="15" applyFont="1" applyBorder="1" applyAlignment="1" applyProtection="1">
      <alignment horizontal="center" vertical="center"/>
      <protection hidden="1"/>
    </xf>
    <xf numFmtId="0" fontId="113" fillId="0" borderId="70" xfId="15" applyFont="1" applyBorder="1" applyAlignment="1" applyProtection="1">
      <alignment horizontal="center" vertical="center"/>
      <protection hidden="1"/>
    </xf>
    <xf numFmtId="0" fontId="118" fillId="0" borderId="0" xfId="15" applyFont="1" applyAlignment="1" applyProtection="1">
      <alignment horizontal="center" vertical="center"/>
      <protection hidden="1"/>
    </xf>
    <xf numFmtId="0" fontId="81" fillId="0" borderId="68" xfId="15" applyFont="1" applyBorder="1" applyAlignment="1" applyProtection="1">
      <alignment horizontal="center" vertical="center"/>
      <protection hidden="1"/>
    </xf>
    <xf numFmtId="0" fontId="81" fillId="0" borderId="69" xfId="15" applyFont="1" applyBorder="1" applyAlignment="1" applyProtection="1">
      <alignment horizontal="center" vertical="center"/>
      <protection hidden="1"/>
    </xf>
    <xf numFmtId="0" fontId="81" fillId="0" borderId="70" xfId="15" applyFont="1" applyBorder="1" applyAlignment="1" applyProtection="1">
      <alignment horizontal="center" vertical="center"/>
      <protection hidden="1"/>
    </xf>
    <xf numFmtId="176" fontId="73" fillId="59" borderId="122" xfId="7" applyFont="1" applyFill="1" applyBorder="1" applyAlignment="1" applyProtection="1">
      <alignment horizontal="center" vertical="center"/>
      <protection hidden="1"/>
    </xf>
    <xf numFmtId="176" fontId="73" fillId="59" borderId="123" xfId="7" applyFont="1" applyFill="1" applyBorder="1" applyAlignment="1" applyProtection="1">
      <alignment horizontal="center" vertical="center"/>
      <protection hidden="1"/>
    </xf>
    <xf numFmtId="176" fontId="73" fillId="59" borderId="124" xfId="7" applyFont="1" applyFill="1" applyBorder="1" applyAlignment="1" applyProtection="1">
      <alignment horizontal="center" vertical="center"/>
      <protection hidden="1"/>
    </xf>
    <xf numFmtId="176" fontId="73" fillId="59" borderId="125" xfId="7" applyFont="1" applyFill="1" applyBorder="1" applyAlignment="1" applyProtection="1">
      <alignment horizontal="center" vertical="center"/>
      <protection hidden="1"/>
    </xf>
    <xf numFmtId="176" fontId="73" fillId="59" borderId="126" xfId="7" applyFont="1" applyFill="1" applyBorder="1" applyAlignment="1" applyProtection="1">
      <alignment horizontal="center" vertical="center"/>
      <protection hidden="1"/>
    </xf>
    <xf numFmtId="176" fontId="73" fillId="59" borderId="127" xfId="7" applyFont="1" applyFill="1" applyBorder="1" applyAlignment="1" applyProtection="1">
      <alignment horizontal="center" vertical="center"/>
      <protection hidden="1"/>
    </xf>
    <xf numFmtId="0" fontId="100" fillId="58" borderId="0" xfId="15" applyFont="1" applyFill="1" applyAlignment="1" applyProtection="1">
      <alignment horizontal="center" vertical="center" shrinkToFit="1"/>
      <protection hidden="1"/>
    </xf>
    <xf numFmtId="0" fontId="100" fillId="58" borderId="0" xfId="15" applyFont="1" applyFill="1" applyAlignment="1" applyProtection="1">
      <alignment horizontal="left" vertical="center" shrinkToFit="1"/>
      <protection hidden="1"/>
    </xf>
    <xf numFmtId="0" fontId="90" fillId="58" borderId="0" xfId="15" applyFont="1" applyFill="1" applyAlignment="1" applyProtection="1">
      <alignment horizontal="left" vertical="center"/>
      <protection hidden="1"/>
    </xf>
    <xf numFmtId="0" fontId="101" fillId="58" borderId="1" xfId="15" applyFont="1" applyFill="1" applyBorder="1" applyAlignment="1" applyProtection="1">
      <alignment horizontal="center" vertical="center"/>
      <protection hidden="1"/>
    </xf>
    <xf numFmtId="38" fontId="101" fillId="58" borderId="128" xfId="15" applyNumberFormat="1" applyFont="1" applyFill="1" applyBorder="1" applyAlignment="1" applyProtection="1">
      <alignment horizontal="center" vertical="center"/>
      <protection hidden="1"/>
    </xf>
    <xf numFmtId="38" fontId="101" fillId="58" borderId="9" xfId="15" applyNumberFormat="1" applyFont="1" applyFill="1" applyBorder="1" applyAlignment="1" applyProtection="1">
      <alignment horizontal="center" vertical="center"/>
      <protection hidden="1"/>
    </xf>
    <xf numFmtId="0" fontId="101" fillId="58" borderId="128" xfId="15" applyFont="1" applyFill="1" applyBorder="1" applyAlignment="1" applyProtection="1">
      <alignment horizontal="center" vertical="center"/>
      <protection hidden="1"/>
    </xf>
    <xf numFmtId="0" fontId="101" fillId="58" borderId="9" xfId="15" applyFont="1" applyFill="1" applyBorder="1" applyAlignment="1" applyProtection="1">
      <alignment horizontal="center" vertical="center"/>
      <protection hidden="1"/>
    </xf>
    <xf numFmtId="0" fontId="101" fillId="58" borderId="32" xfId="15" applyFont="1" applyFill="1" applyBorder="1" applyAlignment="1" applyProtection="1">
      <alignment horizontal="center" vertical="center" shrinkToFit="1"/>
      <protection hidden="1"/>
    </xf>
    <xf numFmtId="0" fontId="101" fillId="58" borderId="7" xfId="15" applyFont="1" applyFill="1" applyBorder="1" applyAlignment="1" applyProtection="1">
      <alignment horizontal="center" vertical="center" shrinkToFit="1"/>
      <protection hidden="1"/>
    </xf>
    <xf numFmtId="0" fontId="101" fillId="58" borderId="17" xfId="15" applyFont="1" applyFill="1" applyBorder="1" applyAlignment="1" applyProtection="1">
      <alignment horizontal="center" vertical="center" shrinkToFit="1"/>
      <protection hidden="1"/>
    </xf>
    <xf numFmtId="0" fontId="101" fillId="58" borderId="2" xfId="15" applyFont="1" applyFill="1" applyBorder="1" applyAlignment="1" applyProtection="1">
      <alignment horizontal="center" vertical="center" shrinkToFit="1"/>
      <protection hidden="1"/>
    </xf>
    <xf numFmtId="0" fontId="101" fillId="58" borderId="0" xfId="15" applyFont="1" applyFill="1" applyBorder="1" applyAlignment="1" applyProtection="1">
      <alignment horizontal="center" vertical="center" shrinkToFit="1"/>
      <protection hidden="1"/>
    </xf>
    <xf numFmtId="38" fontId="101" fillId="58" borderId="1" xfId="15" applyNumberFormat="1" applyFont="1" applyFill="1" applyBorder="1" applyAlignment="1" applyProtection="1">
      <alignment horizontal="center" vertical="center"/>
      <protection hidden="1"/>
    </xf>
    <xf numFmtId="196" fontId="101" fillId="58" borderId="1" xfId="15" applyNumberFormat="1" applyFont="1" applyFill="1" applyBorder="1" applyAlignment="1" applyProtection="1">
      <alignment horizontal="center" vertical="center"/>
      <protection hidden="1"/>
    </xf>
    <xf numFmtId="0" fontId="81" fillId="58" borderId="68" xfId="15" applyFont="1" applyFill="1" applyBorder="1" applyAlignment="1" applyProtection="1">
      <alignment horizontal="center" vertical="center"/>
      <protection hidden="1"/>
    </xf>
    <xf numFmtId="0" fontId="81" fillId="58" borderId="69" xfId="15" applyFont="1" applyFill="1" applyBorder="1" applyAlignment="1" applyProtection="1">
      <alignment horizontal="center" vertical="center"/>
      <protection hidden="1"/>
    </xf>
    <xf numFmtId="0" fontId="81" fillId="58" borderId="70" xfId="15" applyFont="1" applyFill="1" applyBorder="1" applyAlignment="1" applyProtection="1">
      <alignment horizontal="center" vertical="center"/>
      <protection hidden="1"/>
    </xf>
    <xf numFmtId="196" fontId="101" fillId="58" borderId="128" xfId="15" applyNumberFormat="1" applyFont="1" applyFill="1" applyBorder="1" applyAlignment="1" applyProtection="1">
      <alignment horizontal="center" vertical="center"/>
      <protection hidden="1"/>
    </xf>
    <xf numFmtId="196" fontId="101" fillId="58" borderId="9" xfId="15" applyNumberFormat="1" applyFont="1" applyFill="1" applyBorder="1" applyAlignment="1" applyProtection="1">
      <alignment horizontal="center" vertical="center"/>
      <protection hidden="1"/>
    </xf>
    <xf numFmtId="49" fontId="117" fillId="58" borderId="0" xfId="15" applyNumberFormat="1" applyFont="1" applyFill="1" applyAlignment="1" applyProtection="1">
      <alignment horizontal="left" vertical="center" shrinkToFit="1"/>
      <protection hidden="1"/>
    </xf>
    <xf numFmtId="0" fontId="110" fillId="58" borderId="7" xfId="15" applyFont="1" applyFill="1" applyBorder="1" applyAlignment="1" applyProtection="1">
      <alignment horizontal="center" vertical="center" shrinkToFit="1"/>
      <protection hidden="1"/>
    </xf>
    <xf numFmtId="0" fontId="110" fillId="58" borderId="2" xfId="15" applyFont="1" applyFill="1" applyBorder="1" applyAlignment="1" applyProtection="1">
      <alignment horizontal="center" vertical="center" shrinkToFit="1"/>
      <protection hidden="1"/>
    </xf>
    <xf numFmtId="176" fontId="115" fillId="59" borderId="122" xfId="7" applyFont="1" applyFill="1" applyBorder="1" applyAlignment="1" applyProtection="1">
      <alignment horizontal="center" vertical="center"/>
      <protection hidden="1"/>
    </xf>
    <xf numFmtId="176" fontId="115" fillId="59" borderId="123" xfId="7" applyFont="1" applyFill="1" applyBorder="1" applyAlignment="1" applyProtection="1">
      <alignment horizontal="center" vertical="center"/>
      <protection hidden="1"/>
    </xf>
    <xf numFmtId="176" fontId="115" fillId="59" borderId="124" xfId="7" applyFont="1" applyFill="1" applyBorder="1" applyAlignment="1" applyProtection="1">
      <alignment horizontal="center" vertical="center"/>
      <protection hidden="1"/>
    </xf>
    <xf numFmtId="176" fontId="115" fillId="59" borderId="125" xfId="7" applyFont="1" applyFill="1" applyBorder="1" applyAlignment="1" applyProtection="1">
      <alignment horizontal="center" vertical="center"/>
      <protection hidden="1"/>
    </xf>
    <xf numFmtId="176" fontId="115" fillId="59" borderId="126" xfId="7" applyFont="1" applyFill="1" applyBorder="1" applyAlignment="1" applyProtection="1">
      <alignment horizontal="center" vertical="center"/>
      <protection hidden="1"/>
    </xf>
    <xf numFmtId="176" fontId="115" fillId="59" borderId="127" xfId="7" applyFont="1" applyFill="1" applyBorder="1" applyAlignment="1" applyProtection="1">
      <alignment horizontal="center" vertical="center"/>
      <protection hidden="1"/>
    </xf>
    <xf numFmtId="0" fontId="101" fillId="58" borderId="8" xfId="15" applyFont="1" applyFill="1" applyBorder="1" applyAlignment="1" applyProtection="1">
      <alignment horizontal="center" vertical="center"/>
      <protection hidden="1"/>
    </xf>
    <xf numFmtId="2" fontId="101" fillId="58" borderId="1" xfId="15" applyNumberFormat="1" applyFont="1" applyFill="1" applyBorder="1" applyAlignment="1" applyProtection="1">
      <alignment horizontal="center" vertical="center"/>
      <protection hidden="1"/>
    </xf>
    <xf numFmtId="38" fontId="101" fillId="58" borderId="8" xfId="15" applyNumberFormat="1" applyFont="1" applyFill="1" applyBorder="1" applyAlignment="1" applyProtection="1">
      <alignment horizontal="center" vertical="center"/>
      <protection hidden="1"/>
    </xf>
    <xf numFmtId="2" fontId="101" fillId="58" borderId="8" xfId="15" applyNumberFormat="1" applyFont="1" applyFill="1" applyBorder="1" applyAlignment="1" applyProtection="1">
      <alignment horizontal="center" vertical="center"/>
      <protection hidden="1"/>
    </xf>
    <xf numFmtId="2" fontId="101" fillId="58" borderId="9" xfId="15" applyNumberFormat="1" applyFont="1" applyFill="1" applyBorder="1" applyAlignment="1" applyProtection="1">
      <alignment horizontal="center" vertical="center"/>
      <protection hidden="1"/>
    </xf>
    <xf numFmtId="49" fontId="100" fillId="58" borderId="0" xfId="15" applyNumberFormat="1" applyFont="1" applyFill="1" applyAlignment="1" applyProtection="1">
      <alignment horizontal="left" vertical="center" shrinkToFit="1"/>
      <protection hidden="1"/>
    </xf>
    <xf numFmtId="41" fontId="79" fillId="60" borderId="0" xfId="0" applyNumberFormat="1" applyFont="1" applyFill="1" applyAlignment="1" applyProtection="1">
      <alignment horizontal="center" vertical="center"/>
      <protection hidden="1"/>
    </xf>
    <xf numFmtId="187" fontId="88" fillId="2" borderId="129" xfId="0" applyNumberFormat="1" applyFont="1" applyFill="1" applyBorder="1" applyAlignment="1" applyProtection="1">
      <alignment horizontal="center" vertical="center" shrinkToFit="1"/>
      <protection hidden="1"/>
    </xf>
    <xf numFmtId="0" fontId="79" fillId="2" borderId="128" xfId="0" applyNumberFormat="1" applyFont="1" applyFill="1" applyBorder="1" applyAlignment="1" applyProtection="1">
      <alignment horizontal="center" vertical="center" wrapText="1"/>
      <protection hidden="1"/>
    </xf>
    <xf numFmtId="0" fontId="79" fillId="2" borderId="45" xfId="0" applyNumberFormat="1" applyFont="1" applyFill="1" applyBorder="1" applyAlignment="1" applyProtection="1">
      <alignment horizontal="center" vertical="center" wrapText="1"/>
      <protection hidden="1"/>
    </xf>
    <xf numFmtId="176" fontId="73" fillId="60" borderId="122" xfId="7" applyFont="1" applyFill="1" applyBorder="1" applyAlignment="1" applyProtection="1">
      <alignment horizontal="left" vertical="center"/>
      <protection hidden="1"/>
    </xf>
    <xf numFmtId="176" fontId="73" fillId="60" borderId="123" xfId="7" applyFont="1" applyFill="1" applyBorder="1" applyAlignment="1" applyProtection="1">
      <alignment horizontal="left" vertical="center"/>
      <protection hidden="1"/>
    </xf>
    <xf numFmtId="176" fontId="73" fillId="60" borderId="124" xfId="7" applyFont="1" applyFill="1" applyBorder="1" applyAlignment="1" applyProtection="1">
      <alignment horizontal="left" vertical="center"/>
      <protection hidden="1"/>
    </xf>
    <xf numFmtId="176" fontId="73" fillId="60" borderId="125" xfId="7" applyFont="1" applyFill="1" applyBorder="1" applyAlignment="1" applyProtection="1">
      <alignment horizontal="left" vertical="center"/>
      <protection hidden="1"/>
    </xf>
    <xf numFmtId="176" fontId="73" fillId="60" borderId="126" xfId="7" applyFont="1" applyFill="1" applyBorder="1" applyAlignment="1" applyProtection="1">
      <alignment horizontal="left" vertical="center"/>
      <protection hidden="1"/>
    </xf>
    <xf numFmtId="176" fontId="73" fillId="60" borderId="127" xfId="7" applyFont="1" applyFill="1" applyBorder="1" applyAlignment="1" applyProtection="1">
      <alignment horizontal="left" vertical="center"/>
      <protection hidden="1"/>
    </xf>
    <xf numFmtId="0" fontId="79" fillId="2" borderId="1" xfId="0" applyNumberFormat="1" applyFont="1" applyFill="1" applyBorder="1" applyAlignment="1" applyProtection="1">
      <alignment horizontal="center" vertical="center"/>
      <protection hidden="1"/>
    </xf>
    <xf numFmtId="0" fontId="79" fillId="2" borderId="128" xfId="0" applyNumberFormat="1" applyFont="1" applyFill="1" applyBorder="1" applyAlignment="1" applyProtection="1">
      <alignment horizontal="center" vertical="center"/>
      <protection hidden="1"/>
    </xf>
    <xf numFmtId="0" fontId="79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65" fillId="0" borderId="0" xfId="15" applyFont="1" applyFill="1" applyBorder="1" applyAlignment="1">
      <alignment horizontal="center" vertical="center"/>
    </xf>
    <xf numFmtId="0" fontId="169" fillId="0" borderId="0" xfId="15" applyFont="1" applyFill="1" applyAlignment="1">
      <alignment horizontal="center" vertical="center"/>
    </xf>
    <xf numFmtId="49" fontId="169" fillId="0" borderId="0" xfId="15" applyNumberFormat="1" applyFont="1" applyFill="1" applyAlignment="1">
      <alignment horizontal="center" vertical="center"/>
    </xf>
    <xf numFmtId="0" fontId="169" fillId="0" borderId="0" xfId="15" applyNumberFormat="1" applyFont="1" applyFill="1" applyAlignment="1">
      <alignment horizontal="center" vertical="center"/>
    </xf>
    <xf numFmtId="49" fontId="169" fillId="0" borderId="0" xfId="15" applyNumberFormat="1" applyFont="1" applyFill="1" applyAlignment="1">
      <alignment horizontal="center" vertical="center" wrapText="1"/>
    </xf>
    <xf numFmtId="0" fontId="169" fillId="0" borderId="0" xfId="15" applyNumberFormat="1" applyFont="1" applyFill="1" applyAlignment="1">
      <alignment horizontal="center" vertical="center" wrapText="1"/>
    </xf>
    <xf numFmtId="0" fontId="171" fillId="0" borderId="0" xfId="15" applyFont="1" applyFill="1" applyAlignment="1">
      <alignment horizontal="left" vertical="center"/>
    </xf>
    <xf numFmtId="0" fontId="167" fillId="0" borderId="0" xfId="15" applyFont="1" applyFill="1" applyAlignment="1">
      <alignment horizontal="center" vertical="center"/>
    </xf>
    <xf numFmtId="0" fontId="167" fillId="0" borderId="1" xfId="15" applyFont="1" applyFill="1" applyBorder="1" applyAlignment="1">
      <alignment horizontal="center" vertical="center"/>
    </xf>
    <xf numFmtId="0" fontId="167" fillId="0" borderId="32" xfId="15" applyFont="1" applyFill="1" applyBorder="1" applyAlignment="1">
      <alignment horizontal="center" vertical="center"/>
    </xf>
    <xf numFmtId="0" fontId="167" fillId="0" borderId="7" xfId="15" applyFont="1" applyFill="1" applyBorder="1" applyAlignment="1">
      <alignment horizontal="center" vertical="center"/>
    </xf>
    <xf numFmtId="0" fontId="167" fillId="0" borderId="33" xfId="15" applyFont="1" applyFill="1" applyBorder="1" applyAlignment="1">
      <alignment horizontal="center" vertical="center"/>
    </xf>
    <xf numFmtId="0" fontId="167" fillId="0" borderId="17" xfId="15" applyFont="1" applyFill="1" applyBorder="1" applyAlignment="1">
      <alignment horizontal="center" vertical="center"/>
    </xf>
    <xf numFmtId="0" fontId="167" fillId="0" borderId="2" xfId="15" applyFont="1" applyFill="1" applyBorder="1" applyAlignment="1">
      <alignment horizontal="center" vertical="center"/>
    </xf>
    <xf numFmtId="0" fontId="167" fillId="0" borderId="18" xfId="15" applyFont="1" applyFill="1" applyBorder="1" applyAlignment="1">
      <alignment horizontal="center" vertical="center"/>
    </xf>
    <xf numFmtId="0" fontId="167" fillId="0" borderId="0" xfId="15" applyFont="1" applyFill="1" applyBorder="1" applyAlignment="1">
      <alignment horizontal="left" vertical="center" wrapText="1"/>
    </xf>
    <xf numFmtId="0" fontId="167" fillId="0" borderId="32" xfId="15" applyFont="1" applyFill="1" applyBorder="1" applyAlignment="1">
      <alignment horizontal="right" vertical="center"/>
    </xf>
    <xf numFmtId="0" fontId="167" fillId="0" borderId="7" xfId="15" applyFont="1" applyFill="1" applyBorder="1" applyAlignment="1">
      <alignment horizontal="right" vertical="center"/>
    </xf>
    <xf numFmtId="0" fontId="167" fillId="0" borderId="17" xfId="15" applyFont="1" applyFill="1" applyBorder="1" applyAlignment="1">
      <alignment horizontal="right" vertical="center"/>
    </xf>
    <xf numFmtId="0" fontId="167" fillId="0" borderId="2" xfId="15" applyFont="1" applyFill="1" applyBorder="1" applyAlignment="1">
      <alignment horizontal="right" vertical="center"/>
    </xf>
    <xf numFmtId="0" fontId="167" fillId="0" borderId="0" xfId="15" applyFont="1" applyFill="1" applyBorder="1" applyAlignment="1">
      <alignment horizontal="center" vertical="center"/>
    </xf>
    <xf numFmtId="2" fontId="167" fillId="0" borderId="128" xfId="15" applyNumberFormat="1" applyFont="1" applyFill="1" applyBorder="1" applyAlignment="1">
      <alignment horizontal="center" vertical="center"/>
    </xf>
    <xf numFmtId="2" fontId="167" fillId="0" borderId="9" xfId="15" applyNumberFormat="1" applyFont="1" applyFill="1" applyBorder="1" applyAlignment="1">
      <alignment horizontal="center" vertical="center"/>
    </xf>
    <xf numFmtId="0" fontId="167" fillId="0" borderId="128" xfId="15" applyFont="1" applyFill="1" applyBorder="1" applyAlignment="1">
      <alignment horizontal="center" vertical="center"/>
    </xf>
    <xf numFmtId="0" fontId="167" fillId="0" borderId="9" xfId="15" applyFont="1" applyFill="1" applyBorder="1" applyAlignment="1">
      <alignment horizontal="center" vertical="center"/>
    </xf>
    <xf numFmtId="1" fontId="167" fillId="0" borderId="128" xfId="15" applyNumberFormat="1" applyFont="1" applyFill="1" applyBorder="1" applyAlignment="1">
      <alignment horizontal="center" vertical="center"/>
    </xf>
    <xf numFmtId="1" fontId="167" fillId="0" borderId="9" xfId="15" applyNumberFormat="1" applyFont="1" applyFill="1" applyBorder="1" applyAlignment="1">
      <alignment horizontal="center" vertical="center"/>
    </xf>
    <xf numFmtId="0" fontId="167" fillId="0" borderId="32" xfId="15" applyFont="1" applyFill="1" applyBorder="1" applyAlignment="1">
      <alignment horizontal="center" vertical="center" wrapText="1"/>
    </xf>
    <xf numFmtId="1" fontId="167" fillId="0" borderId="32" xfId="15" applyNumberFormat="1" applyFont="1" applyFill="1" applyBorder="1" applyAlignment="1">
      <alignment horizontal="center" vertical="center"/>
    </xf>
    <xf numFmtId="0" fontId="167" fillId="0" borderId="1" xfId="15" applyNumberFormat="1" applyFont="1" applyFill="1" applyBorder="1" applyAlignment="1">
      <alignment horizontal="center" vertical="center" wrapText="1"/>
    </xf>
    <xf numFmtId="0" fontId="167" fillId="0" borderId="1" xfId="15" applyFont="1" applyFill="1" applyBorder="1" applyAlignment="1">
      <alignment horizontal="center" vertical="center" wrapText="1"/>
    </xf>
    <xf numFmtId="0" fontId="172" fillId="0" borderId="32" xfId="15" applyFont="1" applyFill="1" applyBorder="1" applyAlignment="1">
      <alignment horizontal="center" vertical="center"/>
    </xf>
    <xf numFmtId="0" fontId="172" fillId="0" borderId="33" xfId="15" applyFont="1" applyFill="1" applyBorder="1" applyAlignment="1">
      <alignment horizontal="center" vertical="center"/>
    </xf>
    <xf numFmtId="0" fontId="172" fillId="0" borderId="17" xfId="15" applyFont="1" applyFill="1" applyBorder="1" applyAlignment="1">
      <alignment horizontal="center" vertical="center"/>
    </xf>
    <xf numFmtId="0" fontId="172" fillId="0" borderId="18" xfId="15" applyFont="1" applyFill="1" applyBorder="1" applyAlignment="1">
      <alignment horizontal="center" vertical="center"/>
    </xf>
    <xf numFmtId="0" fontId="192" fillId="0" borderId="0" xfId="3" applyFont="1" applyAlignment="1">
      <alignment horizontal="center" vertical="center" wrapText="1"/>
    </xf>
    <xf numFmtId="0" fontId="192" fillId="0" borderId="0" xfId="3" applyFont="1" applyAlignment="1">
      <alignment horizontal="center" vertical="center"/>
    </xf>
    <xf numFmtId="176" fontId="109" fillId="0" borderId="0" xfId="7" applyFont="1" applyFill="1" applyBorder="1" applyAlignment="1" applyProtection="1">
      <alignment horizontal="center" vertical="center"/>
      <protection hidden="1"/>
    </xf>
    <xf numFmtId="1" fontId="110" fillId="56" borderId="197" xfId="0" applyNumberFormat="1" applyFont="1" applyFill="1" applyBorder="1" applyAlignment="1" applyProtection="1">
      <alignment horizontal="center" vertical="center" wrapText="1"/>
      <protection locked="0"/>
    </xf>
    <xf numFmtId="176" fontId="73" fillId="59" borderId="122" xfId="7" applyFont="1" applyFill="1" applyBorder="1" applyAlignment="1" applyProtection="1">
      <alignment horizontal="left" vertical="center"/>
      <protection hidden="1"/>
    </xf>
    <xf numFmtId="176" fontId="73" fillId="59" borderId="123" xfId="7" applyFont="1" applyFill="1" applyBorder="1" applyAlignment="1" applyProtection="1">
      <alignment horizontal="left" vertical="center"/>
      <protection hidden="1"/>
    </xf>
    <xf numFmtId="176" fontId="73" fillId="59" borderId="124" xfId="7" applyFont="1" applyFill="1" applyBorder="1" applyAlignment="1" applyProtection="1">
      <alignment horizontal="left" vertical="center"/>
      <protection hidden="1"/>
    </xf>
    <xf numFmtId="176" fontId="73" fillId="59" borderId="125" xfId="7" applyFont="1" applyFill="1" applyBorder="1" applyAlignment="1" applyProtection="1">
      <alignment horizontal="left" vertical="center"/>
      <protection hidden="1"/>
    </xf>
    <xf numFmtId="176" fontId="73" fillId="59" borderId="126" xfId="7" applyFont="1" applyFill="1" applyBorder="1" applyAlignment="1" applyProtection="1">
      <alignment horizontal="left" vertical="center"/>
      <protection hidden="1"/>
    </xf>
    <xf numFmtId="176" fontId="73" fillId="59" borderId="127" xfId="7" applyFont="1" applyFill="1" applyBorder="1" applyAlignment="1" applyProtection="1">
      <alignment horizontal="left" vertical="center"/>
      <protection hidden="1"/>
    </xf>
    <xf numFmtId="1" fontId="110" fillId="58" borderId="15" xfId="0" applyNumberFormat="1" applyFont="1" applyFill="1" applyBorder="1" applyAlignment="1" applyProtection="1">
      <alignment horizontal="center" vertical="center"/>
      <protection hidden="1"/>
    </xf>
    <xf numFmtId="1" fontId="110" fillId="58" borderId="6" xfId="0" applyNumberFormat="1" applyFont="1" applyFill="1" applyBorder="1" applyAlignment="1" applyProtection="1">
      <alignment horizontal="center" vertical="center"/>
      <protection hidden="1"/>
    </xf>
    <xf numFmtId="0" fontId="110" fillId="58" borderId="13" xfId="0" applyFont="1" applyFill="1" applyBorder="1" applyAlignment="1" applyProtection="1">
      <alignment horizontal="center" vertical="center"/>
      <protection hidden="1"/>
    </xf>
    <xf numFmtId="0" fontId="110" fillId="58" borderId="197" xfId="0" applyFont="1" applyFill="1" applyBorder="1" applyAlignment="1" applyProtection="1">
      <alignment horizontal="center" vertical="center"/>
      <protection hidden="1"/>
    </xf>
    <xf numFmtId="0" fontId="79" fillId="58" borderId="32" xfId="0" applyFont="1" applyFill="1" applyBorder="1" applyAlignment="1" applyProtection="1">
      <alignment horizontal="center" vertical="center"/>
      <protection hidden="1"/>
    </xf>
    <xf numFmtId="0" fontId="79" fillId="58" borderId="17" xfId="0" applyFont="1" applyFill="1" applyBorder="1" applyAlignment="1" applyProtection="1">
      <alignment horizontal="center" vertical="center"/>
      <protection hidden="1"/>
    </xf>
    <xf numFmtId="1" fontId="110" fillId="58" borderId="12" xfId="0" applyNumberFormat="1" applyFont="1" applyFill="1" applyBorder="1" applyAlignment="1" applyProtection="1">
      <alignment horizontal="center" vertical="center"/>
      <protection hidden="1"/>
    </xf>
    <xf numFmtId="1" fontId="110" fillId="58" borderId="16" xfId="0" applyNumberFormat="1" applyFont="1" applyFill="1" applyBorder="1" applyAlignment="1" applyProtection="1">
      <alignment horizontal="center" vertical="center"/>
      <protection hidden="1"/>
    </xf>
    <xf numFmtId="1" fontId="110" fillId="58" borderId="13" xfId="0" applyNumberFormat="1" applyFont="1" applyFill="1" applyBorder="1" applyAlignment="1" applyProtection="1">
      <alignment horizontal="center" vertical="center"/>
      <protection hidden="1"/>
    </xf>
    <xf numFmtId="1" fontId="110" fillId="58" borderId="197" xfId="0" applyNumberFormat="1" applyFont="1" applyFill="1" applyBorder="1" applyAlignment="1" applyProtection="1">
      <alignment horizontal="center" vertical="center"/>
      <protection hidden="1"/>
    </xf>
    <xf numFmtId="1" fontId="110" fillId="58" borderId="13" xfId="0" applyNumberFormat="1" applyFont="1" applyFill="1" applyBorder="1" applyAlignment="1" applyProtection="1">
      <alignment horizontal="center" vertical="center" wrapText="1"/>
      <protection hidden="1"/>
    </xf>
    <xf numFmtId="1" fontId="110" fillId="58" borderId="197" xfId="0" applyNumberFormat="1" applyFont="1" applyFill="1" applyBorder="1" applyAlignment="1" applyProtection="1">
      <alignment horizontal="center" vertical="center" wrapText="1"/>
      <protection hidden="1"/>
    </xf>
    <xf numFmtId="10" fontId="107" fillId="58" borderId="203" xfId="9" applyNumberFormat="1" applyFont="1" applyFill="1" applyBorder="1" applyAlignment="1" applyProtection="1">
      <alignment horizontal="center" vertical="center"/>
      <protection hidden="1"/>
    </xf>
    <xf numFmtId="10" fontId="107" fillId="58" borderId="211" xfId="9" applyNumberFormat="1" applyFont="1" applyFill="1" applyBorder="1" applyAlignment="1" applyProtection="1">
      <alignment horizontal="center" vertical="center"/>
      <protection hidden="1"/>
    </xf>
    <xf numFmtId="0" fontId="90" fillId="0" borderId="45" xfId="0" applyNumberFormat="1" applyFont="1" applyFill="1" applyBorder="1" applyAlignment="1" applyProtection="1">
      <alignment horizontal="center" vertical="center"/>
      <protection hidden="1"/>
    </xf>
    <xf numFmtId="0" fontId="105" fillId="0" borderId="214" xfId="0" applyNumberFormat="1" applyFont="1" applyFill="1" applyBorder="1" applyAlignment="1" applyProtection="1">
      <alignment horizontal="center" vertical="center"/>
      <protection hidden="1"/>
    </xf>
    <xf numFmtId="0" fontId="105" fillId="0" borderId="204" xfId="0" applyNumberFormat="1" applyFont="1" applyFill="1" applyBorder="1" applyAlignment="1" applyProtection="1">
      <alignment horizontal="center" vertical="center"/>
      <protection hidden="1"/>
    </xf>
    <xf numFmtId="0" fontId="105" fillId="0" borderId="206" xfId="0" applyNumberFormat="1" applyFont="1" applyFill="1" applyBorder="1" applyAlignment="1" applyProtection="1">
      <alignment horizontal="center" vertical="center"/>
      <protection hidden="1"/>
    </xf>
    <xf numFmtId="0" fontId="105" fillId="0" borderId="3" xfId="0" applyNumberFormat="1" applyFont="1" applyFill="1" applyBorder="1" applyAlignment="1" applyProtection="1">
      <alignment horizontal="center" vertical="center"/>
      <protection hidden="1"/>
    </xf>
    <xf numFmtId="0" fontId="105" fillId="0" borderId="11" xfId="0" applyNumberFormat="1" applyFont="1" applyFill="1" applyBorder="1" applyAlignment="1" applyProtection="1">
      <alignment horizontal="center" vertical="center"/>
      <protection hidden="1"/>
    </xf>
    <xf numFmtId="0" fontId="105" fillId="0" borderId="219" xfId="0" applyNumberFormat="1" applyFont="1" applyFill="1" applyBorder="1" applyAlignment="1" applyProtection="1">
      <alignment horizontal="center" vertical="center"/>
      <protection hidden="1"/>
    </xf>
    <xf numFmtId="0" fontId="105" fillId="0" borderId="220" xfId="0" applyNumberFormat="1" applyFont="1" applyFill="1" applyBorder="1" applyAlignment="1" applyProtection="1">
      <alignment horizontal="center" vertical="center"/>
      <protection hidden="1"/>
    </xf>
    <xf numFmtId="176" fontId="73" fillId="0" borderId="122" xfId="7" applyFont="1" applyFill="1" applyBorder="1" applyAlignment="1" applyProtection="1">
      <alignment horizontal="left" vertical="center"/>
      <protection hidden="1"/>
    </xf>
    <xf numFmtId="176" fontId="73" fillId="0" borderId="123" xfId="7" applyFont="1" applyFill="1" applyBorder="1" applyAlignment="1" applyProtection="1">
      <alignment horizontal="left" vertical="center"/>
      <protection hidden="1"/>
    </xf>
    <xf numFmtId="176" fontId="73" fillId="0" borderId="124" xfId="7" applyFont="1" applyFill="1" applyBorder="1" applyAlignment="1" applyProtection="1">
      <alignment horizontal="left" vertical="center"/>
      <protection hidden="1"/>
    </xf>
    <xf numFmtId="176" fontId="73" fillId="0" borderId="141" xfId="7" applyFont="1" applyFill="1" applyBorder="1" applyAlignment="1" applyProtection="1">
      <alignment horizontal="left" vertical="center"/>
      <protection hidden="1"/>
    </xf>
    <xf numFmtId="176" fontId="73" fillId="0" borderId="0" xfId="7" applyFont="1" applyFill="1" applyBorder="1" applyAlignment="1" applyProtection="1">
      <alignment horizontal="left" vertical="center"/>
      <protection hidden="1"/>
    </xf>
    <xf numFmtId="176" fontId="73" fillId="0" borderId="154" xfId="7" applyFont="1" applyFill="1" applyBorder="1" applyAlignment="1" applyProtection="1">
      <alignment horizontal="left" vertical="center"/>
      <protection hidden="1"/>
    </xf>
    <xf numFmtId="176" fontId="73" fillId="0" borderId="125" xfId="7" applyFont="1" applyFill="1" applyBorder="1" applyAlignment="1" applyProtection="1">
      <alignment horizontal="left" vertical="center"/>
      <protection hidden="1"/>
    </xf>
    <xf numFmtId="176" fontId="73" fillId="0" borderId="126" xfId="7" applyFont="1" applyFill="1" applyBorder="1" applyAlignment="1" applyProtection="1">
      <alignment horizontal="left" vertical="center"/>
      <protection hidden="1"/>
    </xf>
    <xf numFmtId="176" fontId="73" fillId="0" borderId="127" xfId="7" applyFont="1" applyFill="1" applyBorder="1" applyAlignment="1" applyProtection="1">
      <alignment horizontal="left" vertical="center"/>
      <protection hidden="1"/>
    </xf>
    <xf numFmtId="9" fontId="82" fillId="0" borderId="86" xfId="9" applyFont="1" applyFill="1" applyBorder="1" applyAlignment="1" applyProtection="1">
      <alignment horizontal="center" vertical="center"/>
      <protection hidden="1"/>
    </xf>
    <xf numFmtId="9" fontId="82" fillId="0" borderId="161" xfId="9" applyFont="1" applyFill="1" applyBorder="1" applyAlignment="1" applyProtection="1">
      <alignment horizontal="center" vertical="center"/>
      <protection hidden="1"/>
    </xf>
    <xf numFmtId="0" fontId="82" fillId="0" borderId="128" xfId="0" applyFont="1" applyFill="1" applyBorder="1" applyAlignment="1" applyProtection="1">
      <alignment horizontal="center" vertical="center"/>
      <protection hidden="1"/>
    </xf>
    <xf numFmtId="0" fontId="82" fillId="0" borderId="35" xfId="0" applyFont="1" applyFill="1" applyBorder="1" applyAlignment="1" applyProtection="1">
      <alignment horizontal="center" vertical="center"/>
      <protection hidden="1"/>
    </xf>
    <xf numFmtId="0" fontId="82" fillId="0" borderId="33" xfId="0" applyFont="1" applyFill="1" applyBorder="1" applyAlignment="1" applyProtection="1">
      <alignment horizontal="center" vertical="center"/>
      <protection hidden="1"/>
    </xf>
    <xf numFmtId="0" fontId="82" fillId="0" borderId="193" xfId="0" applyFont="1" applyFill="1" applyBorder="1" applyAlignment="1" applyProtection="1">
      <alignment horizontal="center" vertical="center"/>
      <protection hidden="1"/>
    </xf>
    <xf numFmtId="0" fontId="105" fillId="0" borderId="213" xfId="0" applyNumberFormat="1" applyFont="1" applyFill="1" applyBorder="1" applyAlignment="1" applyProtection="1">
      <alignment horizontal="center" vertical="center"/>
      <protection hidden="1"/>
    </xf>
    <xf numFmtId="187" fontId="106" fillId="58" borderId="9" xfId="0" applyNumberFormat="1" applyFont="1" applyFill="1" applyBorder="1" applyAlignment="1" applyProtection="1">
      <alignment horizontal="center" vertical="center"/>
      <protection hidden="1"/>
    </xf>
    <xf numFmtId="0" fontId="105" fillId="0" borderId="199" xfId="0" applyNumberFormat="1" applyFont="1" applyFill="1" applyBorder="1" applyAlignment="1" applyProtection="1">
      <alignment horizontal="center" vertical="center"/>
      <protection hidden="1"/>
    </xf>
    <xf numFmtId="0" fontId="105" fillId="0" borderId="197" xfId="0" applyNumberFormat="1" applyFont="1" applyFill="1" applyBorder="1" applyAlignment="1" applyProtection="1">
      <alignment horizontal="center" vertical="center"/>
      <protection hidden="1"/>
    </xf>
    <xf numFmtId="0" fontId="90" fillId="0" borderId="11" xfId="0" applyNumberFormat="1" applyFont="1" applyFill="1" applyBorder="1" applyAlignment="1" applyProtection="1">
      <alignment horizontal="center" vertical="center" wrapText="1"/>
      <protection hidden="1"/>
    </xf>
    <xf numFmtId="0" fontId="105" fillId="0" borderId="214" xfId="0" applyNumberFormat="1" applyFont="1" applyFill="1" applyBorder="1" applyAlignment="1" applyProtection="1">
      <alignment horizontal="center" vertical="center" wrapText="1"/>
      <protection hidden="1"/>
    </xf>
    <xf numFmtId="0" fontId="90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105" fillId="0" borderId="139" xfId="0" applyNumberFormat="1" applyFont="1" applyFill="1" applyBorder="1" applyAlignment="1" applyProtection="1">
      <alignment horizontal="center" vertical="center" wrapText="1"/>
      <protection hidden="1"/>
    </xf>
    <xf numFmtId="0" fontId="90" fillId="0" borderId="11" xfId="0" applyNumberFormat="1" applyFont="1" applyFill="1" applyBorder="1" applyAlignment="1" applyProtection="1">
      <alignment horizontal="center" vertical="center"/>
      <protection hidden="1"/>
    </xf>
    <xf numFmtId="0" fontId="90" fillId="0" borderId="0" xfId="0" applyNumberFormat="1" applyFont="1" applyFill="1" applyBorder="1" applyAlignment="1" applyProtection="1">
      <alignment horizontal="center" vertical="center"/>
      <protection hidden="1"/>
    </xf>
    <xf numFmtId="0" fontId="90" fillId="0" borderId="3" xfId="0" applyNumberFormat="1" applyFont="1" applyFill="1" applyBorder="1" applyAlignment="1" applyProtection="1">
      <alignment horizontal="center" vertical="center"/>
      <protection hidden="1"/>
    </xf>
    <xf numFmtId="0" fontId="105" fillId="0" borderId="156" xfId="0" applyNumberFormat="1" applyFont="1" applyFill="1" applyBorder="1" applyAlignment="1" applyProtection="1">
      <alignment horizontal="center" vertical="center"/>
      <protection hidden="1"/>
    </xf>
    <xf numFmtId="0" fontId="107" fillId="58" borderId="1" xfId="6" applyFont="1" applyFill="1" applyBorder="1" applyAlignment="1" applyProtection="1">
      <alignment horizontal="distributed" vertical="center" indent="2"/>
      <protection hidden="1"/>
    </xf>
    <xf numFmtId="0" fontId="107" fillId="0" borderId="2" xfId="6" applyFont="1" applyBorder="1" applyAlignment="1" applyProtection="1">
      <alignment horizontal="left" vertical="center" indent="1"/>
      <protection hidden="1"/>
    </xf>
    <xf numFmtId="0" fontId="107" fillId="58" borderId="1" xfId="6" applyFont="1" applyFill="1" applyBorder="1" applyAlignment="1" applyProtection="1">
      <alignment horizontal="center" vertical="center"/>
      <protection hidden="1"/>
    </xf>
    <xf numFmtId="0" fontId="110" fillId="58" borderId="1" xfId="6" applyFont="1" applyFill="1" applyBorder="1" applyAlignment="1" applyProtection="1">
      <alignment horizontal="center" vertical="center" textRotation="255" wrapText="1"/>
      <protection hidden="1"/>
    </xf>
    <xf numFmtId="0" fontId="107" fillId="58" borderId="1" xfId="6" applyFont="1" applyFill="1" applyBorder="1" applyAlignment="1" applyProtection="1">
      <alignment horizontal="center" vertical="center" textRotation="255"/>
      <protection hidden="1"/>
    </xf>
    <xf numFmtId="0" fontId="107" fillId="58" borderId="197" xfId="6" applyFont="1" applyFill="1" applyBorder="1" applyAlignment="1" applyProtection="1">
      <alignment horizontal="center" vertical="center" textRotation="255"/>
      <protection hidden="1"/>
    </xf>
    <xf numFmtId="0" fontId="107" fillId="58" borderId="1" xfId="6" applyFont="1" applyFill="1" applyBorder="1" applyAlignment="1" applyProtection="1">
      <alignment horizontal="distributed" vertical="center" wrapText="1" indent="1"/>
      <protection hidden="1"/>
    </xf>
    <xf numFmtId="0" fontId="107" fillId="58" borderId="197" xfId="6" applyFont="1" applyFill="1" applyBorder="1" applyAlignment="1" applyProtection="1">
      <alignment horizontal="distributed" vertical="center" wrapText="1" indent="1"/>
      <protection hidden="1"/>
    </xf>
    <xf numFmtId="0" fontId="107" fillId="58" borderId="4" xfId="6" applyFont="1" applyFill="1" applyBorder="1" applyAlignment="1" applyProtection="1">
      <alignment horizontal="distributed" vertical="center" indent="2"/>
      <protection hidden="1"/>
    </xf>
    <xf numFmtId="0" fontId="107" fillId="58" borderId="10" xfId="6" applyFont="1" applyFill="1" applyBorder="1" applyAlignment="1" applyProtection="1">
      <alignment horizontal="distributed" vertical="center" indent="2"/>
      <protection hidden="1"/>
    </xf>
    <xf numFmtId="0" fontId="107" fillId="58" borderId="5" xfId="6" applyFont="1" applyFill="1" applyBorder="1" applyAlignment="1" applyProtection="1">
      <alignment horizontal="distributed" vertical="center" indent="2"/>
      <protection hidden="1"/>
    </xf>
    <xf numFmtId="176" fontId="107" fillId="58" borderId="4" xfId="1" applyFont="1" applyFill="1" applyBorder="1" applyAlignment="1" applyProtection="1">
      <alignment horizontal="left" vertical="center" indent="1"/>
      <protection hidden="1"/>
    </xf>
    <xf numFmtId="176" fontId="107" fillId="58" borderId="5" xfId="1" applyFont="1" applyFill="1" applyBorder="1" applyAlignment="1" applyProtection="1">
      <alignment horizontal="left" vertical="center" indent="1"/>
      <protection hidden="1"/>
    </xf>
    <xf numFmtId="176" fontId="91" fillId="0" borderId="0" xfId="7" applyFont="1" applyFill="1" applyBorder="1" applyAlignment="1" applyProtection="1">
      <alignment horizontal="center" vertical="center"/>
      <protection hidden="1"/>
    </xf>
    <xf numFmtId="176" fontId="82" fillId="58" borderId="72" xfId="7" applyFont="1" applyFill="1" applyBorder="1" applyAlignment="1" applyProtection="1">
      <alignment horizontal="right" vertical="center"/>
      <protection hidden="1"/>
    </xf>
    <xf numFmtId="176" fontId="82" fillId="58" borderId="38" xfId="7" applyFont="1" applyFill="1" applyBorder="1" applyAlignment="1" applyProtection="1">
      <alignment horizontal="right" vertical="center"/>
      <protection hidden="1"/>
    </xf>
    <xf numFmtId="0" fontId="88" fillId="58" borderId="38" xfId="7" applyNumberFormat="1" applyFont="1" applyFill="1" applyBorder="1" applyAlignment="1" applyProtection="1">
      <alignment horizontal="center" vertical="center"/>
      <protection hidden="1"/>
    </xf>
    <xf numFmtId="202" fontId="88" fillId="58" borderId="38" xfId="7" applyNumberFormat="1" applyFont="1" applyFill="1" applyBorder="1" applyAlignment="1" applyProtection="1">
      <alignment horizontal="center" vertical="center"/>
      <protection hidden="1"/>
    </xf>
    <xf numFmtId="0" fontId="88" fillId="58" borderId="38" xfId="7" applyNumberFormat="1" applyFont="1" applyFill="1" applyBorder="1" applyAlignment="1" applyProtection="1">
      <alignment horizontal="left" vertical="center"/>
      <protection hidden="1"/>
    </xf>
    <xf numFmtId="0" fontId="88" fillId="58" borderId="40" xfId="7" applyNumberFormat="1" applyFont="1" applyFill="1" applyBorder="1" applyAlignment="1" applyProtection="1">
      <alignment horizontal="left" vertical="center"/>
      <protection hidden="1"/>
    </xf>
    <xf numFmtId="176" fontId="82" fillId="58" borderId="42" xfId="7" applyFont="1" applyFill="1" applyBorder="1" applyAlignment="1" applyProtection="1">
      <alignment horizontal="center" vertical="center"/>
      <protection hidden="1"/>
    </xf>
    <xf numFmtId="176" fontId="82" fillId="58" borderId="33" xfId="7" applyFont="1" applyFill="1" applyBorder="1" applyAlignment="1" applyProtection="1">
      <alignment horizontal="center" vertical="center"/>
      <protection hidden="1"/>
    </xf>
    <xf numFmtId="176" fontId="82" fillId="58" borderId="32" xfId="7" applyFont="1" applyFill="1" applyBorder="1" applyAlignment="1" applyProtection="1">
      <alignment horizontal="center" vertical="center"/>
      <protection hidden="1"/>
    </xf>
    <xf numFmtId="179" fontId="82" fillId="58" borderId="32" xfId="7" applyNumberFormat="1" applyFont="1" applyFill="1" applyBorder="1" applyAlignment="1" applyProtection="1">
      <alignment horizontal="center" vertical="center"/>
      <protection hidden="1"/>
    </xf>
    <xf numFmtId="179" fontId="82" fillId="58" borderId="33" xfId="7" applyNumberFormat="1" applyFont="1" applyFill="1" applyBorder="1" applyAlignment="1" applyProtection="1">
      <alignment horizontal="center" vertical="center"/>
      <protection hidden="1"/>
    </xf>
    <xf numFmtId="9" fontId="82" fillId="58" borderId="128" xfId="9" applyFont="1" applyFill="1" applyBorder="1" applyAlignment="1" applyProtection="1">
      <alignment horizontal="center" vertical="center" wrapText="1"/>
      <protection hidden="1"/>
    </xf>
    <xf numFmtId="9" fontId="82" fillId="58" borderId="9" xfId="9" applyFont="1" applyFill="1" applyBorder="1" applyAlignment="1" applyProtection="1">
      <alignment horizontal="center" vertical="center"/>
      <protection hidden="1"/>
    </xf>
    <xf numFmtId="176" fontId="82" fillId="58" borderId="43" xfId="7" applyFont="1" applyFill="1" applyBorder="1" applyAlignment="1" applyProtection="1">
      <alignment horizontal="center" vertical="center"/>
      <protection hidden="1"/>
    </xf>
    <xf numFmtId="176" fontId="82" fillId="58" borderId="67" xfId="7" applyFont="1" applyFill="1" applyBorder="1" applyAlignment="1" applyProtection="1">
      <alignment horizontal="center" vertical="center"/>
      <protection hidden="1"/>
    </xf>
    <xf numFmtId="176" fontId="15" fillId="58" borderId="48" xfId="7" applyFont="1" applyFill="1" applyBorder="1" applyAlignment="1" applyProtection="1">
      <alignment horizontal="center" vertical="center" textRotation="255"/>
      <protection hidden="1"/>
    </xf>
    <xf numFmtId="0" fontId="5" fillId="58" borderId="74" xfId="0" applyFont="1" applyFill="1" applyBorder="1" applyAlignment="1" applyProtection="1">
      <alignment horizontal="center" vertical="center"/>
      <protection hidden="1"/>
    </xf>
    <xf numFmtId="176" fontId="82" fillId="58" borderId="48" xfId="7" applyFont="1" applyFill="1" applyBorder="1" applyAlignment="1" applyProtection="1">
      <alignment horizontal="center" vertical="center" textRotation="255"/>
      <protection hidden="1"/>
    </xf>
    <xf numFmtId="176" fontId="82" fillId="58" borderId="74" xfId="7" applyFont="1" applyFill="1" applyBorder="1" applyAlignment="1" applyProtection="1">
      <alignment horizontal="center" vertical="center" textRotation="255"/>
      <protection hidden="1"/>
    </xf>
    <xf numFmtId="176" fontId="82" fillId="58" borderId="81" xfId="7" applyFont="1" applyFill="1" applyBorder="1" applyAlignment="1" applyProtection="1">
      <alignment horizontal="center" vertical="center" textRotation="255"/>
      <protection hidden="1"/>
    </xf>
    <xf numFmtId="176" fontId="82" fillId="58" borderId="14" xfId="7" applyFont="1" applyFill="1" applyBorder="1" applyAlignment="1" applyProtection="1">
      <alignment vertical="center"/>
      <protection hidden="1"/>
    </xf>
    <xf numFmtId="176" fontId="88" fillId="58" borderId="0" xfId="7" applyFont="1" applyFill="1" applyAlignment="1" applyProtection="1">
      <alignment vertical="center"/>
      <protection hidden="1"/>
    </xf>
    <xf numFmtId="176" fontId="82" fillId="58" borderId="0" xfId="7" applyNumberFormat="1" applyFont="1" applyFill="1" applyAlignment="1" applyProtection="1">
      <alignment horizontal="center" vertical="center" shrinkToFit="1"/>
      <protection hidden="1"/>
    </xf>
    <xf numFmtId="179" fontId="82" fillId="58" borderId="0" xfId="7" applyNumberFormat="1" applyFont="1" applyFill="1" applyAlignment="1" applyProtection="1">
      <alignment horizontal="center" vertical="center" shrinkToFit="1"/>
      <protection hidden="1"/>
    </xf>
    <xf numFmtId="0" fontId="82" fillId="58" borderId="1" xfId="7" applyNumberFormat="1" applyFont="1" applyFill="1" applyBorder="1" applyAlignment="1" applyProtection="1">
      <alignment horizontal="distributed" vertical="center" indent="3"/>
      <protection hidden="1"/>
    </xf>
    <xf numFmtId="0" fontId="82" fillId="58" borderId="1" xfId="7" applyNumberFormat="1" applyFont="1" applyFill="1" applyBorder="1" applyAlignment="1" applyProtection="1">
      <alignment horizontal="center" vertical="center" shrinkToFit="1"/>
      <protection hidden="1"/>
    </xf>
    <xf numFmtId="176" fontId="82" fillId="58" borderId="1" xfId="7" applyFont="1" applyFill="1" applyBorder="1" applyAlignment="1" applyProtection="1">
      <alignment horizontal="center" vertical="center"/>
      <protection hidden="1"/>
    </xf>
    <xf numFmtId="0" fontId="82" fillId="58" borderId="1" xfId="7" applyNumberFormat="1" applyFont="1" applyFill="1" applyBorder="1" applyAlignment="1" applyProtection="1">
      <alignment horizontal="distributed" vertical="center" indent="1"/>
      <protection hidden="1"/>
    </xf>
    <xf numFmtId="176" fontId="82" fillId="58" borderId="1" xfId="7" applyFont="1" applyFill="1" applyBorder="1" applyAlignment="1" applyProtection="1">
      <alignment horizontal="center" vertical="center" shrinkToFit="1"/>
      <protection hidden="1"/>
    </xf>
    <xf numFmtId="0" fontId="82" fillId="58" borderId="1" xfId="7" applyNumberFormat="1" applyFont="1" applyFill="1" applyBorder="1" applyAlignment="1" applyProtection="1">
      <alignment horizontal="distributed" vertical="center" wrapText="1" indent="1"/>
      <protection hidden="1"/>
    </xf>
    <xf numFmtId="176" fontId="91" fillId="58" borderId="0" xfId="7" applyFont="1" applyFill="1" applyBorder="1" applyAlignment="1" applyProtection="1">
      <alignment horizontal="center" vertical="center"/>
      <protection hidden="1"/>
    </xf>
    <xf numFmtId="0" fontId="79" fillId="58" borderId="74" xfId="0" applyFont="1" applyFill="1" applyBorder="1" applyAlignment="1" applyProtection="1">
      <alignment horizontal="center" vertical="center"/>
      <protection hidden="1"/>
    </xf>
    <xf numFmtId="49" fontId="107" fillId="58" borderId="128" xfId="1" applyNumberFormat="1" applyFont="1" applyFill="1" applyBorder="1" applyAlignment="1" applyProtection="1">
      <alignment horizontal="center" vertical="center"/>
      <protection hidden="1"/>
    </xf>
    <xf numFmtId="49" fontId="107" fillId="58" borderId="9" xfId="1" applyNumberFormat="1" applyFont="1" applyFill="1" applyBorder="1" applyAlignment="1" applyProtection="1">
      <alignment horizontal="center" vertical="center"/>
      <protection hidden="1"/>
    </xf>
    <xf numFmtId="49" fontId="107" fillId="58" borderId="128" xfId="0" applyNumberFormat="1" applyFont="1" applyFill="1" applyBorder="1" applyAlignment="1" applyProtection="1">
      <alignment horizontal="center" vertical="center"/>
      <protection hidden="1"/>
    </xf>
    <xf numFmtId="49" fontId="107" fillId="58" borderId="9" xfId="0" applyNumberFormat="1" applyFont="1" applyFill="1" applyBorder="1" applyAlignment="1" applyProtection="1">
      <alignment horizontal="center" vertical="center"/>
      <protection hidden="1"/>
    </xf>
    <xf numFmtId="186" fontId="107" fillId="58" borderId="1" xfId="3" applyNumberFormat="1" applyFont="1" applyFill="1" applyBorder="1" applyAlignment="1" applyProtection="1">
      <alignment horizontal="center" vertical="center"/>
      <protection hidden="1"/>
    </xf>
    <xf numFmtId="186" fontId="107" fillId="58" borderId="204" xfId="3" applyNumberFormat="1" applyFont="1" applyFill="1" applyBorder="1" applyAlignment="1" applyProtection="1">
      <alignment horizontal="center" vertical="center"/>
      <protection hidden="1"/>
    </xf>
    <xf numFmtId="186" fontId="107" fillId="58" borderId="205" xfId="3" applyNumberFormat="1" applyFont="1" applyFill="1" applyBorder="1" applyAlignment="1" applyProtection="1">
      <alignment horizontal="center" vertical="center"/>
      <protection hidden="1"/>
    </xf>
    <xf numFmtId="186" fontId="107" fillId="58" borderId="206" xfId="3" applyNumberFormat="1" applyFont="1" applyFill="1" applyBorder="1" applyAlignment="1" applyProtection="1">
      <alignment horizontal="center" vertical="center"/>
      <protection hidden="1"/>
    </xf>
    <xf numFmtId="186" fontId="107" fillId="58" borderId="17" xfId="3" applyNumberFormat="1" applyFont="1" applyFill="1" applyBorder="1" applyAlignment="1" applyProtection="1">
      <alignment horizontal="center" vertical="center"/>
      <protection hidden="1"/>
    </xf>
    <xf numFmtId="186" fontId="107" fillId="58" borderId="2" xfId="3" applyNumberFormat="1" applyFont="1" applyFill="1" applyBorder="1" applyAlignment="1" applyProtection="1">
      <alignment horizontal="center" vertical="center"/>
      <protection hidden="1"/>
    </xf>
    <xf numFmtId="186" fontId="107" fillId="58" borderId="18" xfId="3" applyNumberFormat="1" applyFont="1" applyFill="1" applyBorder="1" applyAlignment="1" applyProtection="1">
      <alignment horizontal="center" vertical="center"/>
      <protection hidden="1"/>
    </xf>
    <xf numFmtId="0" fontId="107" fillId="58" borderId="128" xfId="3" applyNumberFormat="1" applyFont="1" applyFill="1" applyBorder="1" applyAlignment="1" applyProtection="1">
      <alignment horizontal="center" vertical="center"/>
      <protection hidden="1"/>
    </xf>
    <xf numFmtId="0" fontId="107" fillId="58" borderId="9" xfId="3" applyNumberFormat="1" applyFont="1" applyFill="1" applyBorder="1" applyAlignment="1" applyProtection="1">
      <alignment horizontal="center" vertical="center"/>
      <protection hidden="1"/>
    </xf>
    <xf numFmtId="2" fontId="107" fillId="58" borderId="128" xfId="3" applyNumberFormat="1" applyFont="1" applyFill="1" applyBorder="1" applyAlignment="1" applyProtection="1">
      <alignment horizontal="center" vertical="center"/>
      <protection hidden="1"/>
    </xf>
    <xf numFmtId="2" fontId="107" fillId="58" borderId="9" xfId="3" applyNumberFormat="1" applyFont="1" applyFill="1" applyBorder="1" applyAlignment="1" applyProtection="1">
      <alignment horizontal="center" vertical="center"/>
      <protection hidden="1"/>
    </xf>
    <xf numFmtId="186" fontId="106" fillId="58" borderId="1" xfId="3" applyNumberFormat="1" applyFont="1" applyFill="1" applyBorder="1" applyAlignment="1" applyProtection="1">
      <alignment horizontal="center" vertical="center" wrapText="1"/>
      <protection hidden="1"/>
    </xf>
    <xf numFmtId="186" fontId="107" fillId="58" borderId="1" xfId="3" applyNumberFormat="1" applyFont="1" applyFill="1" applyBorder="1" applyAlignment="1" applyProtection="1">
      <alignment horizontal="distributed" vertical="center" indent="1"/>
      <protection hidden="1"/>
    </xf>
    <xf numFmtId="49" fontId="107" fillId="58" borderId="128" xfId="1" applyNumberFormat="1" applyFont="1" applyFill="1" applyBorder="1" applyAlignment="1" applyProtection="1">
      <alignment horizontal="center" vertical="center" wrapText="1"/>
      <protection hidden="1"/>
    </xf>
    <xf numFmtId="49" fontId="107" fillId="58" borderId="9" xfId="1" applyNumberFormat="1" applyFont="1" applyFill="1" applyBorder="1" applyAlignment="1" applyProtection="1">
      <alignment horizontal="center" vertical="center" wrapText="1"/>
      <protection hidden="1"/>
    </xf>
    <xf numFmtId="186" fontId="15" fillId="58" borderId="1" xfId="3" applyNumberFormat="1" applyFont="1" applyFill="1" applyBorder="1" applyAlignment="1" applyProtection="1">
      <alignment horizontal="distributed" vertical="center" indent="1"/>
      <protection hidden="1"/>
    </xf>
    <xf numFmtId="0" fontId="107" fillId="0" borderId="0" xfId="3" applyFont="1" applyBorder="1" applyAlignment="1" applyProtection="1">
      <alignment horizontal="right" vertical="center"/>
      <protection hidden="1"/>
    </xf>
    <xf numFmtId="186" fontId="107" fillId="58" borderId="1" xfId="3" applyNumberFormat="1" applyFont="1" applyFill="1" applyBorder="1" applyAlignment="1" applyProtection="1">
      <alignment horizontal="center" vertical="center" wrapText="1"/>
      <protection hidden="1"/>
    </xf>
    <xf numFmtId="176" fontId="107" fillId="58" borderId="72" xfId="7" applyFont="1" applyFill="1" applyBorder="1" applyAlignment="1" applyProtection="1">
      <alignment horizontal="right" vertical="center"/>
      <protection hidden="1"/>
    </xf>
    <xf numFmtId="176" fontId="107" fillId="58" borderId="38" xfId="7" applyFont="1" applyFill="1" applyBorder="1" applyAlignment="1" applyProtection="1">
      <alignment horizontal="right" vertical="center"/>
      <protection hidden="1"/>
    </xf>
    <xf numFmtId="0" fontId="106" fillId="58" borderId="38" xfId="7" applyNumberFormat="1" applyFont="1" applyFill="1" applyBorder="1" applyAlignment="1" applyProtection="1">
      <alignment horizontal="center" vertical="center"/>
      <protection hidden="1"/>
    </xf>
    <xf numFmtId="202" fontId="106" fillId="58" borderId="38" xfId="7" applyNumberFormat="1" applyFont="1" applyFill="1" applyBorder="1" applyAlignment="1" applyProtection="1">
      <alignment horizontal="center" vertical="center"/>
      <protection hidden="1"/>
    </xf>
    <xf numFmtId="0" fontId="106" fillId="58" borderId="38" xfId="7" applyNumberFormat="1" applyFont="1" applyFill="1" applyBorder="1" applyAlignment="1" applyProtection="1">
      <alignment horizontal="left" vertical="center"/>
      <protection hidden="1"/>
    </xf>
    <xf numFmtId="0" fontId="106" fillId="58" borderId="40" xfId="7" applyNumberFormat="1" applyFont="1" applyFill="1" applyBorder="1" applyAlignment="1" applyProtection="1">
      <alignment horizontal="left" vertical="center"/>
      <protection hidden="1"/>
    </xf>
    <xf numFmtId="0" fontId="107" fillId="58" borderId="1" xfId="7" applyNumberFormat="1" applyFont="1" applyFill="1" applyBorder="1" applyAlignment="1" applyProtection="1">
      <alignment horizontal="distributed" vertical="center" indent="1"/>
      <protection hidden="1"/>
    </xf>
    <xf numFmtId="176" fontId="107" fillId="58" borderId="1" xfId="7" applyFont="1" applyFill="1" applyBorder="1" applyAlignment="1" applyProtection="1">
      <alignment horizontal="center" vertical="center" shrinkToFit="1"/>
      <protection hidden="1"/>
    </xf>
    <xf numFmtId="176" fontId="107" fillId="58" borderId="43" xfId="7" applyFont="1" applyFill="1" applyBorder="1" applyAlignment="1" applyProtection="1">
      <alignment horizontal="center" vertical="center"/>
      <protection hidden="1"/>
    </xf>
    <xf numFmtId="176" fontId="107" fillId="58" borderId="67" xfId="7" applyFont="1" applyFill="1" applyBorder="1" applyAlignment="1" applyProtection="1">
      <alignment horizontal="center" vertical="center"/>
      <protection hidden="1"/>
    </xf>
    <xf numFmtId="176" fontId="107" fillId="58" borderId="48" xfId="7" applyFont="1" applyFill="1" applyBorder="1" applyAlignment="1" applyProtection="1">
      <alignment horizontal="center" vertical="center" textRotation="255"/>
      <protection hidden="1"/>
    </xf>
    <xf numFmtId="176" fontId="107" fillId="58" borderId="74" xfId="7" applyFont="1" applyFill="1" applyBorder="1" applyAlignment="1" applyProtection="1">
      <alignment horizontal="center" vertical="center" textRotation="255"/>
      <protection hidden="1"/>
    </xf>
    <xf numFmtId="176" fontId="107" fillId="58" borderId="81" xfId="7" applyFont="1" applyFill="1" applyBorder="1" applyAlignment="1" applyProtection="1">
      <alignment horizontal="center" vertical="center" textRotation="255"/>
      <protection hidden="1"/>
    </xf>
    <xf numFmtId="176" fontId="107" fillId="58" borderId="14" xfId="7" applyFont="1" applyFill="1" applyBorder="1" applyAlignment="1" applyProtection="1">
      <alignment vertical="center"/>
      <protection hidden="1"/>
    </xf>
    <xf numFmtId="176" fontId="106" fillId="58" borderId="0" xfId="7" applyFont="1" applyFill="1" applyAlignment="1" applyProtection="1">
      <alignment vertical="center"/>
      <protection hidden="1"/>
    </xf>
    <xf numFmtId="176" fontId="107" fillId="58" borderId="0" xfId="7" applyNumberFormat="1" applyFont="1" applyFill="1" applyAlignment="1" applyProtection="1">
      <alignment horizontal="center" vertical="center" shrinkToFit="1"/>
      <protection hidden="1"/>
    </xf>
    <xf numFmtId="176" fontId="107" fillId="58" borderId="42" xfId="7" applyFont="1" applyFill="1" applyBorder="1" applyAlignment="1" applyProtection="1">
      <alignment horizontal="center" vertical="center"/>
      <protection hidden="1"/>
    </xf>
    <xf numFmtId="176" fontId="107" fillId="58" borderId="33" xfId="7" applyFont="1" applyFill="1" applyBorder="1" applyAlignment="1" applyProtection="1">
      <alignment horizontal="center" vertical="center"/>
      <protection hidden="1"/>
    </xf>
    <xf numFmtId="176" fontId="107" fillId="58" borderId="32" xfId="7" applyFont="1" applyFill="1" applyBorder="1" applyAlignment="1" applyProtection="1">
      <alignment horizontal="center" vertical="center"/>
      <protection hidden="1"/>
    </xf>
    <xf numFmtId="179" fontId="107" fillId="58" borderId="32" xfId="7" applyNumberFormat="1" applyFont="1" applyFill="1" applyBorder="1" applyAlignment="1" applyProtection="1">
      <alignment horizontal="center" vertical="center"/>
      <protection hidden="1"/>
    </xf>
    <xf numFmtId="179" fontId="107" fillId="58" borderId="33" xfId="7" applyNumberFormat="1" applyFont="1" applyFill="1" applyBorder="1" applyAlignment="1" applyProtection="1">
      <alignment horizontal="center" vertical="center"/>
      <protection hidden="1"/>
    </xf>
    <xf numFmtId="9" fontId="107" fillId="58" borderId="8" xfId="9" applyFont="1" applyFill="1" applyBorder="1" applyAlignment="1" applyProtection="1">
      <alignment horizontal="center" vertical="center" wrapText="1"/>
      <protection hidden="1"/>
    </xf>
    <xf numFmtId="9" fontId="107" fillId="58" borderId="9" xfId="9" applyFont="1" applyFill="1" applyBorder="1" applyAlignment="1" applyProtection="1">
      <alignment horizontal="center" vertical="center"/>
      <protection hidden="1"/>
    </xf>
    <xf numFmtId="179" fontId="107" fillId="58" borderId="0" xfId="7" applyNumberFormat="1" applyFont="1" applyFill="1" applyAlignment="1" applyProtection="1">
      <alignment horizontal="center" vertical="center" shrinkToFit="1"/>
      <protection hidden="1"/>
    </xf>
    <xf numFmtId="0" fontId="107" fillId="58" borderId="1" xfId="7" applyNumberFormat="1" applyFont="1" applyFill="1" applyBorder="1" applyAlignment="1" applyProtection="1">
      <alignment horizontal="distributed" vertical="center" indent="3"/>
      <protection hidden="1"/>
    </xf>
    <xf numFmtId="0" fontId="107" fillId="58" borderId="1" xfId="7" applyNumberFormat="1" applyFont="1" applyFill="1" applyBorder="1" applyAlignment="1" applyProtection="1">
      <alignment horizontal="center" vertical="center" shrinkToFit="1"/>
      <protection hidden="1"/>
    </xf>
    <xf numFmtId="176" fontId="107" fillId="58" borderId="1" xfId="7" applyFont="1" applyFill="1" applyBorder="1" applyAlignment="1" applyProtection="1">
      <alignment horizontal="center" vertical="center"/>
      <protection hidden="1"/>
    </xf>
    <xf numFmtId="0" fontId="107" fillId="58" borderId="1" xfId="7" applyNumberFormat="1" applyFont="1" applyFill="1" applyBorder="1" applyAlignment="1" applyProtection="1">
      <alignment horizontal="distributed" vertical="center" wrapText="1" indent="1"/>
      <protection hidden="1"/>
    </xf>
    <xf numFmtId="215" fontId="106" fillId="58" borderId="38" xfId="7" applyNumberFormat="1" applyFont="1" applyFill="1" applyBorder="1" applyAlignment="1" applyProtection="1">
      <alignment horizontal="center" vertical="center"/>
      <protection hidden="1"/>
    </xf>
    <xf numFmtId="176" fontId="109" fillId="58" borderId="0" xfId="7" applyFont="1" applyFill="1" applyBorder="1" applyAlignment="1" applyProtection="1">
      <alignment horizontal="center" vertical="center"/>
      <protection hidden="1"/>
    </xf>
    <xf numFmtId="0" fontId="110" fillId="58" borderId="74" xfId="0" applyFont="1" applyFill="1" applyBorder="1" applyAlignment="1" applyProtection="1">
      <alignment horizontal="center" vertical="center"/>
      <protection hidden="1"/>
    </xf>
    <xf numFmtId="9" fontId="82" fillId="58" borderId="8" xfId="9" applyFont="1" applyFill="1" applyBorder="1" applyAlignment="1" applyProtection="1">
      <alignment horizontal="center" vertical="center" wrapText="1"/>
      <protection hidden="1"/>
    </xf>
    <xf numFmtId="176" fontId="144" fillId="0" borderId="0" xfId="7" applyFont="1" applyFill="1" applyBorder="1" applyAlignment="1" applyProtection="1">
      <alignment horizontal="center" vertical="center"/>
      <protection hidden="1"/>
    </xf>
    <xf numFmtId="176" fontId="175" fillId="0" borderId="0" xfId="7" applyFont="1" applyFill="1" applyBorder="1" applyAlignment="1" applyProtection="1">
      <alignment horizontal="center" vertical="center"/>
      <protection hidden="1"/>
    </xf>
    <xf numFmtId="176" fontId="82" fillId="0" borderId="72" xfId="7" applyFont="1" applyFill="1" applyBorder="1" applyAlignment="1" applyProtection="1">
      <alignment horizontal="right" vertical="center"/>
      <protection hidden="1"/>
    </xf>
    <xf numFmtId="176" fontId="82" fillId="0" borderId="38" xfId="7" applyFont="1" applyFill="1" applyBorder="1" applyAlignment="1" applyProtection="1">
      <alignment horizontal="right" vertical="center"/>
      <protection hidden="1"/>
    </xf>
    <xf numFmtId="49" fontId="88" fillId="0" borderId="38" xfId="7" applyNumberFormat="1" applyFont="1" applyFill="1" applyBorder="1" applyAlignment="1" applyProtection="1">
      <alignment horizontal="center" vertical="center"/>
      <protection hidden="1"/>
    </xf>
    <xf numFmtId="0" fontId="88" fillId="0" borderId="38" xfId="7" applyNumberFormat="1" applyFont="1" applyFill="1" applyBorder="1" applyAlignment="1" applyProtection="1">
      <alignment horizontal="center" vertical="center"/>
      <protection hidden="1"/>
    </xf>
    <xf numFmtId="202" fontId="88" fillId="0" borderId="38" xfId="7" applyNumberFormat="1" applyFont="1" applyFill="1" applyBorder="1" applyAlignment="1" applyProtection="1">
      <alignment horizontal="center" vertical="center"/>
      <protection hidden="1"/>
    </xf>
    <xf numFmtId="0" fontId="88" fillId="0" borderId="38" xfId="7" applyNumberFormat="1" applyFont="1" applyFill="1" applyBorder="1" applyAlignment="1" applyProtection="1">
      <alignment horizontal="left" vertical="center"/>
      <protection hidden="1"/>
    </xf>
    <xf numFmtId="0" fontId="88" fillId="0" borderId="40" xfId="7" applyNumberFormat="1" applyFont="1" applyFill="1" applyBorder="1" applyAlignment="1" applyProtection="1">
      <alignment horizontal="left" vertical="center"/>
      <protection hidden="1"/>
    </xf>
    <xf numFmtId="176" fontId="88" fillId="0" borderId="0" xfId="7" applyFont="1" applyFill="1" applyAlignment="1" applyProtection="1">
      <alignment vertical="center"/>
      <protection hidden="1"/>
    </xf>
    <xf numFmtId="176" fontId="82" fillId="0" borderId="42" xfId="7" applyFont="1" applyFill="1" applyBorder="1" applyAlignment="1" applyProtection="1">
      <alignment horizontal="center" vertical="center"/>
      <protection hidden="1"/>
    </xf>
    <xf numFmtId="176" fontId="82" fillId="0" borderId="33" xfId="7" applyFont="1" applyFill="1" applyBorder="1" applyAlignment="1" applyProtection="1">
      <alignment horizontal="center" vertical="center"/>
      <protection hidden="1"/>
    </xf>
    <xf numFmtId="176" fontId="82" fillId="0" borderId="32" xfId="7" applyFont="1" applyFill="1" applyBorder="1" applyAlignment="1" applyProtection="1">
      <alignment horizontal="center" vertical="center"/>
      <protection hidden="1"/>
    </xf>
    <xf numFmtId="179" fontId="82" fillId="0" borderId="32" xfId="7" applyNumberFormat="1" applyFont="1" applyFill="1" applyBorder="1" applyAlignment="1" applyProtection="1">
      <alignment horizontal="center" vertical="center"/>
      <protection hidden="1"/>
    </xf>
    <xf numFmtId="179" fontId="82" fillId="0" borderId="33" xfId="7" applyNumberFormat="1" applyFont="1" applyFill="1" applyBorder="1" applyAlignment="1" applyProtection="1">
      <alignment horizontal="center" vertical="center"/>
      <protection hidden="1"/>
    </xf>
    <xf numFmtId="9" fontId="82" fillId="0" borderId="128" xfId="9" applyFont="1" applyFill="1" applyBorder="1" applyAlignment="1" applyProtection="1">
      <alignment horizontal="center" vertical="center" wrapText="1"/>
      <protection hidden="1"/>
    </xf>
    <xf numFmtId="9" fontId="82" fillId="0" borderId="9" xfId="9" applyFont="1" applyFill="1" applyBorder="1" applyAlignment="1" applyProtection="1">
      <alignment horizontal="center" vertical="center"/>
      <protection hidden="1"/>
    </xf>
    <xf numFmtId="176" fontId="82" fillId="0" borderId="43" xfId="7" applyFont="1" applyFill="1" applyBorder="1" applyAlignment="1" applyProtection="1">
      <alignment horizontal="center" vertical="center"/>
      <protection hidden="1"/>
    </xf>
    <xf numFmtId="176" fontId="82" fillId="0" borderId="67" xfId="7" applyFont="1" applyFill="1" applyBorder="1" applyAlignment="1" applyProtection="1">
      <alignment horizontal="center" vertical="center"/>
      <protection hidden="1"/>
    </xf>
    <xf numFmtId="0" fontId="79" fillId="0" borderId="74" xfId="0" applyFont="1" applyFill="1" applyBorder="1" applyAlignment="1" applyProtection="1">
      <alignment horizontal="center" vertical="center"/>
      <protection hidden="1"/>
    </xf>
    <xf numFmtId="176" fontId="82" fillId="0" borderId="48" xfId="7" applyFont="1" applyFill="1" applyBorder="1" applyAlignment="1" applyProtection="1">
      <alignment horizontal="center" vertical="center" textRotation="255"/>
      <protection hidden="1"/>
    </xf>
    <xf numFmtId="176" fontId="82" fillId="0" borderId="74" xfId="7" applyFont="1" applyFill="1" applyBorder="1" applyAlignment="1" applyProtection="1">
      <alignment horizontal="center" vertical="center" textRotation="255"/>
      <protection hidden="1"/>
    </xf>
    <xf numFmtId="176" fontId="82" fillId="0" borderId="81" xfId="7" applyFont="1" applyFill="1" applyBorder="1" applyAlignment="1" applyProtection="1">
      <alignment horizontal="center" vertical="center" textRotation="255"/>
      <protection hidden="1"/>
    </xf>
    <xf numFmtId="176" fontId="82" fillId="0" borderId="14" xfId="7" applyFont="1" applyFill="1" applyBorder="1" applyAlignment="1" applyProtection="1">
      <alignment vertical="center"/>
      <protection hidden="1"/>
    </xf>
    <xf numFmtId="176" fontId="82" fillId="0" borderId="1" xfId="7" applyFont="1" applyFill="1" applyBorder="1" applyAlignment="1" applyProtection="1">
      <alignment horizontal="center" vertical="center"/>
      <protection hidden="1"/>
    </xf>
    <xf numFmtId="0" fontId="82" fillId="0" borderId="1" xfId="7" applyNumberFormat="1" applyFont="1" applyFill="1" applyBorder="1" applyAlignment="1" applyProtection="1">
      <alignment horizontal="distributed" vertical="center" indent="1"/>
      <protection hidden="1"/>
    </xf>
    <xf numFmtId="176" fontId="82" fillId="0" borderId="1" xfId="7" applyFont="1" applyFill="1" applyBorder="1" applyAlignment="1" applyProtection="1">
      <alignment horizontal="center" vertical="center" shrinkToFit="1"/>
      <protection hidden="1"/>
    </xf>
    <xf numFmtId="0" fontId="82" fillId="0" borderId="1" xfId="7" applyNumberFormat="1" applyFont="1" applyFill="1" applyBorder="1" applyAlignment="1" applyProtection="1">
      <alignment horizontal="distributed" vertical="center" wrapText="1" indent="1"/>
      <protection hidden="1"/>
    </xf>
    <xf numFmtId="0" fontId="82" fillId="0" borderId="1" xfId="7" applyNumberFormat="1" applyFont="1" applyFill="1" applyBorder="1" applyAlignment="1" applyProtection="1">
      <alignment horizontal="distributed" vertical="center" indent="3"/>
      <protection hidden="1"/>
    </xf>
    <xf numFmtId="0" fontId="82" fillId="0" borderId="1" xfId="7" applyNumberFormat="1" applyFont="1" applyFill="1" applyBorder="1" applyAlignment="1" applyProtection="1">
      <alignment horizontal="center" vertical="center" shrinkToFit="1"/>
      <protection hidden="1"/>
    </xf>
    <xf numFmtId="41" fontId="82" fillId="0" borderId="1" xfId="7" applyNumberFormat="1" applyFont="1" applyFill="1" applyBorder="1" applyAlignment="1" applyProtection="1">
      <alignment horizontal="distributed" vertical="center" indent="1"/>
      <protection hidden="1"/>
    </xf>
    <xf numFmtId="0" fontId="7" fillId="17" borderId="12" xfId="304" applyFont="1" applyBorder="1" applyAlignment="1" applyProtection="1">
      <alignment horizontal="center" vertical="center"/>
      <protection hidden="1"/>
    </xf>
    <xf numFmtId="0" fontId="7" fillId="17" borderId="16" xfId="304" applyFont="1" applyBorder="1" applyAlignment="1" applyProtection="1">
      <alignment horizontal="center" vertical="center"/>
      <protection hidden="1"/>
    </xf>
    <xf numFmtId="0" fontId="7" fillId="17" borderId="13" xfId="304" applyFont="1" applyBorder="1" applyAlignment="1" applyProtection="1">
      <alignment horizontal="center" vertical="center"/>
      <protection hidden="1"/>
    </xf>
    <xf numFmtId="0" fontId="7" fillId="17" borderId="1" xfId="304" applyFont="1" applyBorder="1" applyAlignment="1" applyProtection="1">
      <alignment horizontal="center" vertical="center"/>
      <protection hidden="1"/>
    </xf>
    <xf numFmtId="0" fontId="7" fillId="17" borderId="13" xfId="304" applyFont="1" applyBorder="1" applyAlignment="1" applyProtection="1">
      <alignment horizontal="center" vertical="center" wrapText="1"/>
      <protection hidden="1"/>
    </xf>
    <xf numFmtId="0" fontId="7" fillId="17" borderId="15" xfId="304" applyFont="1" applyBorder="1" applyAlignment="1" applyProtection="1">
      <alignment horizontal="center" vertical="center"/>
      <protection hidden="1"/>
    </xf>
    <xf numFmtId="0" fontId="7" fillId="17" borderId="6" xfId="304" applyFont="1" applyBorder="1" applyAlignment="1" applyProtection="1">
      <alignment horizontal="center" vertical="center"/>
      <protection hidden="1"/>
    </xf>
    <xf numFmtId="0" fontId="66" fillId="0" borderId="0" xfId="0" applyFont="1" applyAlignment="1">
      <alignment vertical="center" wrapText="1"/>
    </xf>
    <xf numFmtId="0" fontId="91" fillId="0" borderId="0" xfId="3" applyFont="1" applyAlignment="1" applyProtection="1">
      <alignment horizontal="center"/>
      <protection locked="0"/>
    </xf>
    <xf numFmtId="176" fontId="88" fillId="0" borderId="22" xfId="16" applyFont="1" applyBorder="1" applyAlignment="1" applyProtection="1">
      <alignment horizontal="left" vertical="center"/>
      <protection locked="0"/>
    </xf>
    <xf numFmtId="0" fontId="97" fillId="0" borderId="118" xfId="3" applyFont="1" applyBorder="1" applyAlignment="1" applyProtection="1">
      <alignment horizontal="center" vertical="center"/>
      <protection hidden="1"/>
    </xf>
    <xf numFmtId="0" fontId="97" fillId="0" borderId="119" xfId="3" applyFont="1" applyBorder="1" applyAlignment="1" applyProtection="1">
      <alignment horizontal="center" vertical="center"/>
      <protection hidden="1"/>
    </xf>
    <xf numFmtId="0" fontId="97" fillId="0" borderId="120" xfId="3" applyFont="1" applyBorder="1" applyAlignment="1" applyProtection="1">
      <alignment horizontal="center" vertical="center"/>
      <protection hidden="1"/>
    </xf>
    <xf numFmtId="176" fontId="88" fillId="0" borderId="0" xfId="16" applyFont="1" applyBorder="1" applyAlignment="1" applyProtection="1">
      <alignment horizontal="left" vertical="center"/>
      <protection locked="0"/>
    </xf>
    <xf numFmtId="0" fontId="88" fillId="58" borderId="12" xfId="3" applyFont="1" applyFill="1" applyBorder="1" applyAlignment="1" applyProtection="1">
      <alignment horizontal="center" vertical="center"/>
      <protection hidden="1"/>
    </xf>
    <xf numFmtId="0" fontId="88" fillId="58" borderId="16" xfId="3" applyFont="1" applyFill="1" applyBorder="1" applyAlignment="1" applyProtection="1">
      <alignment horizontal="center" vertical="center"/>
      <protection hidden="1"/>
    </xf>
    <xf numFmtId="0" fontId="88" fillId="58" borderId="13" xfId="3" applyFont="1" applyFill="1" applyBorder="1" applyAlignment="1" applyProtection="1">
      <alignment horizontal="center" vertical="center" wrapText="1" shrinkToFit="1"/>
      <protection hidden="1"/>
    </xf>
    <xf numFmtId="0" fontId="88" fillId="58" borderId="1" xfId="3" applyFont="1" applyFill="1" applyBorder="1" applyAlignment="1" applyProtection="1">
      <alignment horizontal="center" vertical="center" shrinkToFit="1"/>
      <protection hidden="1"/>
    </xf>
    <xf numFmtId="0" fontId="88" fillId="58" borderId="13" xfId="3" applyFont="1" applyFill="1" applyBorder="1" applyAlignment="1" applyProtection="1">
      <alignment horizontal="center" vertical="center" wrapText="1"/>
      <protection hidden="1"/>
    </xf>
    <xf numFmtId="0" fontId="88" fillId="58" borderId="1" xfId="3" applyFont="1" applyFill="1" applyBorder="1" applyAlignment="1" applyProtection="1">
      <alignment horizontal="center" vertical="center"/>
      <protection hidden="1"/>
    </xf>
    <xf numFmtId="0" fontId="88" fillId="58" borderId="13" xfId="3" applyNumberFormat="1" applyFont="1" applyFill="1" applyBorder="1" applyAlignment="1" applyProtection="1">
      <alignment horizontal="center" vertical="center"/>
      <protection hidden="1"/>
    </xf>
    <xf numFmtId="41" fontId="88" fillId="58" borderId="13" xfId="17" applyFont="1" applyFill="1" applyBorder="1" applyAlignment="1" applyProtection="1">
      <alignment horizontal="center" vertical="center" wrapText="1"/>
      <protection hidden="1"/>
    </xf>
    <xf numFmtId="41" fontId="88" fillId="58" borderId="1" xfId="17" applyFont="1" applyFill="1" applyBorder="1" applyAlignment="1" applyProtection="1">
      <alignment horizontal="center" vertical="center"/>
      <protection hidden="1"/>
    </xf>
    <xf numFmtId="0" fontId="88" fillId="58" borderId="15" xfId="3" applyFont="1" applyFill="1" applyBorder="1" applyAlignment="1" applyProtection="1">
      <alignment horizontal="center" vertical="center" wrapText="1"/>
      <protection hidden="1"/>
    </xf>
    <xf numFmtId="0" fontId="88" fillId="58" borderId="6" xfId="3" applyFont="1" applyFill="1" applyBorder="1" applyAlignment="1" applyProtection="1">
      <alignment horizontal="center" vertical="center"/>
      <protection hidden="1"/>
    </xf>
    <xf numFmtId="176" fontId="73" fillId="59" borderId="118" xfId="7" applyFont="1" applyFill="1" applyBorder="1" applyAlignment="1" applyProtection="1">
      <alignment horizontal="left" vertical="center"/>
      <protection hidden="1"/>
    </xf>
    <xf numFmtId="176" fontId="73" fillId="59" borderId="119" xfId="7" applyFont="1" applyFill="1" applyBorder="1" applyAlignment="1" applyProtection="1">
      <alignment horizontal="left" vertical="center"/>
      <protection hidden="1"/>
    </xf>
    <xf numFmtId="176" fontId="73" fillId="59" borderId="120" xfId="7" applyFont="1" applyFill="1" applyBorder="1" applyAlignment="1" applyProtection="1">
      <alignment horizontal="left" vertical="center"/>
      <protection hidden="1"/>
    </xf>
    <xf numFmtId="176" fontId="73" fillId="59" borderId="122" xfId="7" applyFont="1" applyFill="1" applyBorder="1" applyAlignment="1" applyProtection="1">
      <alignment horizontal="left" vertical="center" shrinkToFit="1"/>
      <protection hidden="1"/>
    </xf>
    <xf numFmtId="176" fontId="73" fillId="59" borderId="123" xfId="7" applyFont="1" applyFill="1" applyBorder="1" applyAlignment="1" applyProtection="1">
      <alignment horizontal="left" vertical="center" shrinkToFit="1"/>
      <protection hidden="1"/>
    </xf>
    <xf numFmtId="176" fontId="73" fillId="59" borderId="124" xfId="7" applyFont="1" applyFill="1" applyBorder="1" applyAlignment="1" applyProtection="1">
      <alignment horizontal="left" vertical="center" shrinkToFit="1"/>
      <protection hidden="1"/>
    </xf>
    <xf numFmtId="176" fontId="73" fillId="59" borderId="125" xfId="7" applyFont="1" applyFill="1" applyBorder="1" applyAlignment="1" applyProtection="1">
      <alignment horizontal="left" vertical="center" shrinkToFit="1"/>
      <protection hidden="1"/>
    </xf>
    <xf numFmtId="176" fontId="73" fillId="59" borderId="126" xfId="7" applyFont="1" applyFill="1" applyBorder="1" applyAlignment="1" applyProtection="1">
      <alignment horizontal="left" vertical="center" shrinkToFit="1"/>
      <protection hidden="1"/>
    </xf>
    <xf numFmtId="176" fontId="73" fillId="59" borderId="127" xfId="7" applyFont="1" applyFill="1" applyBorder="1" applyAlignment="1" applyProtection="1">
      <alignment horizontal="left" vertical="center" shrinkToFit="1"/>
      <protection hidden="1"/>
    </xf>
    <xf numFmtId="0" fontId="88" fillId="58" borderId="152" xfId="3" applyFont="1" applyFill="1" applyBorder="1" applyAlignment="1" applyProtection="1">
      <alignment horizontal="center" vertical="center"/>
      <protection hidden="1"/>
    </xf>
    <xf numFmtId="0" fontId="88" fillId="58" borderId="9" xfId="3" applyFont="1" applyFill="1" applyBorder="1" applyAlignment="1" applyProtection="1">
      <alignment horizontal="center" vertical="center" wrapText="1" shrinkToFit="1"/>
      <protection hidden="1"/>
    </xf>
    <xf numFmtId="0" fontId="88" fillId="58" borderId="9" xfId="3" applyFont="1" applyFill="1" applyBorder="1" applyAlignment="1" applyProtection="1">
      <alignment horizontal="center" vertical="center" wrapText="1"/>
      <protection hidden="1"/>
    </xf>
    <xf numFmtId="0" fontId="88" fillId="58" borderId="9" xfId="3" applyNumberFormat="1" applyFont="1" applyFill="1" applyBorder="1" applyAlignment="1" applyProtection="1">
      <alignment horizontal="center" vertical="center"/>
      <protection hidden="1"/>
    </xf>
    <xf numFmtId="41" fontId="88" fillId="58" borderId="9" xfId="17" applyFont="1" applyFill="1" applyBorder="1" applyAlignment="1" applyProtection="1">
      <alignment horizontal="center" vertical="center" wrapText="1"/>
      <protection hidden="1"/>
    </xf>
    <xf numFmtId="0" fontId="88" fillId="58" borderId="153" xfId="3" applyFont="1" applyFill="1" applyBorder="1" applyAlignment="1" applyProtection="1">
      <alignment horizontal="center" vertical="center" wrapText="1"/>
      <protection hidden="1"/>
    </xf>
    <xf numFmtId="0" fontId="88" fillId="58" borderId="13" xfId="3" applyFont="1" applyFill="1" applyBorder="1" applyAlignment="1" applyProtection="1">
      <alignment horizontal="center" vertical="center" wrapText="1" shrinkToFit="1"/>
      <protection locked="0"/>
    </xf>
    <xf numFmtId="0" fontId="88" fillId="58" borderId="1" xfId="3" applyFont="1" applyFill="1" applyBorder="1" applyAlignment="1" applyProtection="1">
      <alignment horizontal="center" vertical="center" shrinkToFit="1"/>
      <protection locked="0"/>
    </xf>
    <xf numFmtId="0" fontId="88" fillId="58" borderId="13" xfId="3" applyFont="1" applyFill="1" applyBorder="1" applyAlignment="1" applyProtection="1">
      <alignment horizontal="center" vertical="center" wrapText="1"/>
      <protection locked="0"/>
    </xf>
    <xf numFmtId="0" fontId="88" fillId="58" borderId="1" xfId="3" applyFont="1" applyFill="1" applyBorder="1" applyAlignment="1" applyProtection="1">
      <alignment horizontal="center" vertical="center"/>
      <protection locked="0"/>
    </xf>
    <xf numFmtId="0" fontId="105" fillId="58" borderId="1" xfId="0" applyFont="1" applyFill="1" applyBorder="1" applyAlignment="1" applyProtection="1">
      <alignment horizontal="center" vertical="center"/>
      <protection hidden="1"/>
    </xf>
    <xf numFmtId="0" fontId="106" fillId="58" borderId="1" xfId="0" applyFont="1" applyFill="1" applyBorder="1" applyAlignment="1" applyProtection="1">
      <alignment horizontal="center" vertical="center"/>
      <protection hidden="1"/>
    </xf>
    <xf numFmtId="0" fontId="106" fillId="58" borderId="1" xfId="8" applyFont="1" applyFill="1" applyBorder="1" applyAlignment="1" applyProtection="1">
      <alignment horizontal="center" vertical="center" wrapText="1"/>
      <protection hidden="1"/>
    </xf>
    <xf numFmtId="0" fontId="106" fillId="58" borderId="158" xfId="3" applyFont="1" applyFill="1" applyBorder="1" applyAlignment="1" applyProtection="1">
      <alignment horizontal="center" vertical="center" wrapText="1"/>
      <protection hidden="1"/>
    </xf>
    <xf numFmtId="0" fontId="106" fillId="58" borderId="25" xfId="3" applyFont="1" applyFill="1" applyBorder="1" applyAlignment="1" applyProtection="1">
      <alignment horizontal="center" vertical="center" wrapText="1"/>
      <protection hidden="1"/>
    </xf>
    <xf numFmtId="0" fontId="106" fillId="58" borderId="17" xfId="3" applyFont="1" applyFill="1" applyBorder="1" applyAlignment="1" applyProtection="1">
      <alignment horizontal="center" vertical="center" wrapText="1"/>
      <protection hidden="1"/>
    </xf>
    <xf numFmtId="0" fontId="106" fillId="58" borderId="67" xfId="3" applyFont="1" applyFill="1" applyBorder="1" applyAlignment="1" applyProtection="1">
      <alignment horizontal="center" vertical="center" wrapText="1"/>
      <protection hidden="1"/>
    </xf>
    <xf numFmtId="0" fontId="106" fillId="58" borderId="13" xfId="3" applyNumberFormat="1" applyFont="1" applyFill="1" applyBorder="1" applyAlignment="1" applyProtection="1">
      <alignment horizontal="center" vertical="center"/>
      <protection hidden="1"/>
    </xf>
    <xf numFmtId="0" fontId="109" fillId="0" borderId="0" xfId="3" applyFont="1" applyAlignment="1" applyProtection="1">
      <alignment horizontal="center"/>
      <protection locked="0"/>
    </xf>
    <xf numFmtId="176" fontId="106" fillId="0" borderId="22" xfId="1" applyFont="1" applyBorder="1" applyAlignment="1" applyProtection="1">
      <alignment horizontal="left" vertical="center"/>
      <protection locked="0"/>
    </xf>
    <xf numFmtId="176" fontId="106" fillId="0" borderId="0" xfId="1" applyFont="1" applyBorder="1" applyAlignment="1" applyProtection="1">
      <alignment horizontal="left" vertical="center"/>
      <protection locked="0"/>
    </xf>
    <xf numFmtId="0" fontId="106" fillId="58" borderId="12" xfId="3" applyFont="1" applyFill="1" applyBorder="1" applyAlignment="1" applyProtection="1">
      <alignment horizontal="center" vertical="center"/>
      <protection hidden="1"/>
    </xf>
    <xf numFmtId="0" fontId="106" fillId="58" borderId="16" xfId="3" applyFont="1" applyFill="1" applyBorder="1" applyAlignment="1" applyProtection="1">
      <alignment horizontal="center" vertical="center"/>
      <protection hidden="1"/>
    </xf>
    <xf numFmtId="0" fontId="106" fillId="58" borderId="13" xfId="3" applyFont="1" applyFill="1" applyBorder="1" applyAlignment="1" applyProtection="1">
      <alignment horizontal="center" vertical="center" wrapText="1" shrinkToFit="1"/>
      <protection hidden="1"/>
    </xf>
    <xf numFmtId="0" fontId="106" fillId="58" borderId="1" xfId="3" applyFont="1" applyFill="1" applyBorder="1" applyAlignment="1" applyProtection="1">
      <alignment horizontal="center" vertical="center" shrinkToFit="1"/>
      <protection hidden="1"/>
    </xf>
    <xf numFmtId="0" fontId="106" fillId="58" borderId="13" xfId="3" applyFont="1" applyFill="1" applyBorder="1" applyAlignment="1" applyProtection="1">
      <alignment horizontal="center" vertical="center" wrapText="1"/>
      <protection hidden="1"/>
    </xf>
    <xf numFmtId="0" fontId="106" fillId="58" borderId="1" xfId="3" applyFont="1" applyFill="1" applyBorder="1" applyAlignment="1" applyProtection="1">
      <alignment horizontal="center" vertical="center"/>
      <protection hidden="1"/>
    </xf>
    <xf numFmtId="41" fontId="106" fillId="58" borderId="158" xfId="17" applyFont="1" applyFill="1" applyBorder="1" applyAlignment="1" applyProtection="1">
      <alignment horizontal="center" vertical="center" wrapText="1"/>
      <protection hidden="1"/>
    </xf>
    <xf numFmtId="41" fontId="106" fillId="58" borderId="25" xfId="17" applyFont="1" applyFill="1" applyBorder="1" applyAlignment="1" applyProtection="1">
      <alignment horizontal="center" vertical="center" wrapText="1"/>
      <protection hidden="1"/>
    </xf>
    <xf numFmtId="41" fontId="106" fillId="58" borderId="17" xfId="17" applyFont="1" applyFill="1" applyBorder="1" applyAlignment="1" applyProtection="1">
      <alignment horizontal="center" vertical="center" wrapText="1"/>
      <protection hidden="1"/>
    </xf>
    <xf numFmtId="41" fontId="106" fillId="58" borderId="67" xfId="17" applyFont="1" applyFill="1" applyBorder="1" applyAlignment="1" applyProtection="1">
      <alignment horizontal="center" vertical="center" wrapText="1"/>
      <protection hidden="1"/>
    </xf>
    <xf numFmtId="176" fontId="115" fillId="59" borderId="118" xfId="7" applyFont="1" applyFill="1" applyBorder="1" applyAlignment="1" applyProtection="1">
      <alignment horizontal="left" vertical="center"/>
      <protection hidden="1"/>
    </xf>
    <xf numFmtId="176" fontId="115" fillId="59" borderId="119" xfId="7" applyFont="1" applyFill="1" applyBorder="1" applyAlignment="1" applyProtection="1">
      <alignment horizontal="left" vertical="center"/>
      <protection hidden="1"/>
    </xf>
    <xf numFmtId="176" fontId="115" fillId="59" borderId="120" xfId="7" applyFont="1" applyFill="1" applyBorder="1" applyAlignment="1" applyProtection="1">
      <alignment horizontal="left" vertical="center"/>
      <protection hidden="1"/>
    </xf>
    <xf numFmtId="0" fontId="150" fillId="0" borderId="118" xfId="3" applyFont="1" applyBorder="1" applyAlignment="1" applyProtection="1">
      <alignment horizontal="center" vertical="center"/>
      <protection hidden="1"/>
    </xf>
    <xf numFmtId="0" fontId="150" fillId="0" borderId="119" xfId="3" applyFont="1" applyBorder="1" applyAlignment="1" applyProtection="1">
      <alignment horizontal="center" vertical="center"/>
      <protection hidden="1"/>
    </xf>
    <xf numFmtId="0" fontId="150" fillId="0" borderId="120" xfId="3" applyFont="1" applyBorder="1" applyAlignment="1" applyProtection="1">
      <alignment horizontal="center" vertical="center"/>
      <protection hidden="1"/>
    </xf>
    <xf numFmtId="176" fontId="115" fillId="59" borderId="122" xfId="7" applyFont="1" applyFill="1" applyBorder="1" applyAlignment="1" applyProtection="1">
      <alignment horizontal="left" vertical="center" shrinkToFit="1"/>
      <protection hidden="1"/>
    </xf>
    <xf numFmtId="176" fontId="115" fillId="59" borderId="123" xfId="7" applyFont="1" applyFill="1" applyBorder="1" applyAlignment="1" applyProtection="1">
      <alignment horizontal="left" vertical="center" shrinkToFit="1"/>
      <protection hidden="1"/>
    </xf>
    <xf numFmtId="176" fontId="115" fillId="59" borderId="124" xfId="7" applyFont="1" applyFill="1" applyBorder="1" applyAlignment="1" applyProtection="1">
      <alignment horizontal="left" vertical="center" shrinkToFit="1"/>
      <protection hidden="1"/>
    </xf>
    <xf numFmtId="176" fontId="115" fillId="59" borderId="125" xfId="7" applyFont="1" applyFill="1" applyBorder="1" applyAlignment="1" applyProtection="1">
      <alignment horizontal="left" vertical="center" shrinkToFit="1"/>
      <protection hidden="1"/>
    </xf>
    <xf numFmtId="176" fontId="115" fillId="59" borderId="126" xfId="7" applyFont="1" applyFill="1" applyBorder="1" applyAlignment="1" applyProtection="1">
      <alignment horizontal="left" vertical="center" shrinkToFit="1"/>
      <protection hidden="1"/>
    </xf>
    <xf numFmtId="176" fontId="115" fillId="59" borderId="127" xfId="7" applyFont="1" applyFill="1" applyBorder="1" applyAlignment="1" applyProtection="1">
      <alignment horizontal="left" vertical="center" shrinkToFit="1"/>
      <protection hidden="1"/>
    </xf>
    <xf numFmtId="176" fontId="88" fillId="0" borderId="22" xfId="1" applyFont="1" applyBorder="1" applyAlignment="1" applyProtection="1">
      <alignment horizontal="left" vertical="center"/>
      <protection locked="0"/>
    </xf>
    <xf numFmtId="176" fontId="88" fillId="0" borderId="0" xfId="1" applyFont="1" applyBorder="1" applyAlignment="1" applyProtection="1">
      <alignment horizontal="left" vertical="center"/>
      <protection locked="0"/>
    </xf>
    <xf numFmtId="0" fontId="88" fillId="58" borderId="158" xfId="3" applyFont="1" applyFill="1" applyBorder="1" applyAlignment="1" applyProtection="1">
      <alignment horizontal="center" vertical="center" wrapText="1"/>
      <protection hidden="1"/>
    </xf>
    <xf numFmtId="0" fontId="88" fillId="58" borderId="25" xfId="3" applyFont="1" applyFill="1" applyBorder="1" applyAlignment="1" applyProtection="1">
      <alignment horizontal="center" vertical="center" wrapText="1"/>
      <protection hidden="1"/>
    </xf>
    <xf numFmtId="0" fontId="88" fillId="58" borderId="17" xfId="3" applyFont="1" applyFill="1" applyBorder="1" applyAlignment="1" applyProtection="1">
      <alignment horizontal="center" vertical="center" wrapText="1"/>
      <protection hidden="1"/>
    </xf>
    <xf numFmtId="0" fontId="88" fillId="58" borderId="67" xfId="3" applyFont="1" applyFill="1" applyBorder="1" applyAlignment="1" applyProtection="1">
      <alignment horizontal="center" vertical="center" wrapText="1"/>
      <protection hidden="1"/>
    </xf>
    <xf numFmtId="0" fontId="88" fillId="0" borderId="4" xfId="3" applyFont="1" applyFill="1" applyBorder="1" applyAlignment="1" applyProtection="1">
      <alignment horizontal="center" vertical="center" wrapText="1"/>
    </xf>
    <xf numFmtId="0" fontId="88" fillId="0" borderId="41" xfId="3" applyFont="1" applyFill="1" applyBorder="1" applyAlignment="1" applyProtection="1">
      <alignment horizontal="center" vertical="center" wrapText="1"/>
    </xf>
    <xf numFmtId="0" fontId="91" fillId="0" borderId="0" xfId="3" applyFont="1" applyFill="1" applyAlignment="1" applyProtection="1">
      <alignment horizontal="center"/>
    </xf>
    <xf numFmtId="176" fontId="88" fillId="0" borderId="162" xfId="16" applyFont="1" applyFill="1" applyBorder="1" applyAlignment="1" applyProtection="1">
      <alignment horizontal="left" vertical="center"/>
    </xf>
    <xf numFmtId="176" fontId="88" fillId="0" borderId="0" xfId="16" applyFont="1" applyFill="1" applyBorder="1" applyAlignment="1" applyProtection="1">
      <alignment horizontal="left" vertical="center"/>
    </xf>
    <xf numFmtId="0" fontId="88" fillId="0" borderId="165" xfId="3" applyFont="1" applyFill="1" applyBorder="1" applyAlignment="1" applyProtection="1">
      <alignment horizontal="center" vertical="center"/>
    </xf>
    <xf numFmtId="0" fontId="88" fillId="0" borderId="152" xfId="3" applyFont="1" applyFill="1" applyBorder="1" applyAlignment="1" applyProtection="1">
      <alignment horizontal="center" vertical="center"/>
    </xf>
    <xf numFmtId="0" fontId="88" fillId="0" borderId="166" xfId="3" applyFont="1" applyFill="1" applyBorder="1" applyAlignment="1" applyProtection="1">
      <alignment horizontal="center" vertical="center" wrapText="1" shrinkToFit="1"/>
    </xf>
    <xf numFmtId="0" fontId="88" fillId="0" borderId="9" xfId="3" applyFont="1" applyFill="1" applyBorder="1" applyAlignment="1" applyProtection="1">
      <alignment horizontal="center" vertical="center" wrapText="1" shrinkToFit="1"/>
    </xf>
    <xf numFmtId="0" fontId="88" fillId="0" borderId="166" xfId="3" applyFont="1" applyFill="1" applyBorder="1" applyAlignment="1" applyProtection="1">
      <alignment horizontal="center" vertical="center" wrapText="1"/>
    </xf>
    <xf numFmtId="0" fontId="88" fillId="0" borderId="9" xfId="3" applyFont="1" applyFill="1" applyBorder="1" applyAlignment="1" applyProtection="1">
      <alignment horizontal="center" vertical="center" wrapText="1"/>
    </xf>
    <xf numFmtId="0" fontId="88" fillId="0" borderId="37" xfId="3" applyNumberFormat="1" applyFont="1" applyFill="1" applyBorder="1" applyAlignment="1" applyProtection="1">
      <alignment horizontal="center" vertical="center"/>
    </xf>
    <xf numFmtId="0" fontId="88" fillId="0" borderId="38" xfId="3" applyNumberFormat="1" applyFont="1" applyFill="1" applyBorder="1" applyAlignment="1" applyProtection="1">
      <alignment horizontal="center" vertical="center"/>
    </xf>
    <xf numFmtId="0" fontId="88" fillId="0" borderId="13" xfId="3" applyNumberFormat="1" applyFont="1" applyFill="1" applyBorder="1" applyAlignment="1" applyProtection="1">
      <alignment horizontal="center" vertical="center"/>
    </xf>
    <xf numFmtId="0" fontId="88" fillId="0" borderId="40" xfId="3" applyNumberFormat="1" applyFont="1" applyFill="1" applyBorder="1" applyAlignment="1" applyProtection="1">
      <alignment horizontal="center" vertical="center"/>
    </xf>
    <xf numFmtId="0" fontId="106" fillId="7" borderId="1" xfId="0" applyFont="1" applyFill="1" applyBorder="1" applyAlignment="1" applyProtection="1">
      <alignment horizontal="center" vertical="center"/>
      <protection hidden="1"/>
    </xf>
    <xf numFmtId="211" fontId="106" fillId="7" borderId="4" xfId="1" applyNumberFormat="1" applyFont="1" applyFill="1" applyBorder="1" applyAlignment="1" applyProtection="1">
      <alignment horizontal="center" vertical="center" wrapText="1"/>
      <protection hidden="1"/>
    </xf>
    <xf numFmtId="211" fontId="106" fillId="7" borderId="5" xfId="1" applyNumberFormat="1" applyFont="1" applyFill="1" applyBorder="1" applyAlignment="1" applyProtection="1">
      <alignment horizontal="center" vertical="center" wrapText="1"/>
      <protection hidden="1"/>
    </xf>
    <xf numFmtId="0" fontId="106" fillId="7" borderId="32" xfId="8" applyFont="1" applyFill="1" applyBorder="1" applyAlignment="1" applyProtection="1">
      <alignment horizontal="center" vertical="center"/>
      <protection hidden="1"/>
    </xf>
    <xf numFmtId="0" fontId="106" fillId="7" borderId="7" xfId="8" applyFont="1" applyFill="1" applyBorder="1" applyAlignment="1" applyProtection="1">
      <alignment horizontal="center" vertical="center"/>
      <protection hidden="1"/>
    </xf>
    <xf numFmtId="0" fontId="106" fillId="7" borderId="33" xfId="8" applyFont="1" applyFill="1" applyBorder="1" applyAlignment="1" applyProtection="1">
      <alignment horizontal="center" vertical="center"/>
      <protection hidden="1"/>
    </xf>
    <xf numFmtId="0" fontId="106" fillId="7" borderId="1" xfId="8" applyFont="1" applyFill="1" applyBorder="1" applyAlignment="1" applyProtection="1">
      <alignment horizontal="center" vertical="center"/>
      <protection hidden="1"/>
    </xf>
    <xf numFmtId="0" fontId="106" fillId="7" borderId="4" xfId="8" applyFont="1" applyFill="1" applyBorder="1" applyAlignment="1" applyProtection="1">
      <alignment horizontal="center" vertical="center"/>
      <protection hidden="1"/>
    </xf>
    <xf numFmtId="0" fontId="106" fillId="7" borderId="10" xfId="8" applyFont="1" applyFill="1" applyBorder="1" applyAlignment="1" applyProtection="1">
      <alignment horizontal="center" vertical="center"/>
      <protection hidden="1"/>
    </xf>
    <xf numFmtId="0" fontId="106" fillId="7" borderId="5" xfId="8" applyFont="1" applyFill="1" applyBorder="1" applyAlignment="1" applyProtection="1">
      <alignment horizontal="center" vertical="center"/>
      <protection hidden="1"/>
    </xf>
    <xf numFmtId="0" fontId="7" fillId="0" borderId="5" xfId="0" applyFont="1" applyBorder="1" applyProtection="1">
      <alignment vertical="center"/>
      <protection hidden="1"/>
    </xf>
    <xf numFmtId="0" fontId="106" fillId="7" borderId="4" xfId="8" applyFont="1" applyFill="1" applyBorder="1" applyAlignment="1" applyProtection="1">
      <alignment horizontal="center" vertical="center" wrapText="1"/>
      <protection hidden="1"/>
    </xf>
    <xf numFmtId="0" fontId="106" fillId="7" borderId="5" xfId="8" applyFont="1" applyFill="1" applyBorder="1" applyAlignment="1" applyProtection="1">
      <alignment horizontal="center" vertical="center" wrapText="1"/>
      <protection hidden="1"/>
    </xf>
    <xf numFmtId="186" fontId="106" fillId="58" borderId="4" xfId="8" applyNumberFormat="1" applyFont="1" applyFill="1" applyBorder="1" applyAlignment="1" applyProtection="1">
      <alignment horizontal="center" vertical="center" shrinkToFit="1"/>
      <protection hidden="1"/>
    </xf>
    <xf numFmtId="186" fontId="106" fillId="58" borderId="5" xfId="8" applyNumberFormat="1" applyFont="1" applyFill="1" applyBorder="1" applyAlignment="1" applyProtection="1">
      <alignment horizontal="center" vertical="center" shrinkToFit="1"/>
      <protection hidden="1"/>
    </xf>
    <xf numFmtId="186" fontId="106" fillId="58" borderId="10" xfId="8" applyNumberFormat="1" applyFont="1" applyFill="1" applyBorder="1" applyAlignment="1" applyProtection="1">
      <alignment horizontal="center" vertical="center" shrinkToFit="1"/>
      <protection hidden="1"/>
    </xf>
    <xf numFmtId="186" fontId="105" fillId="58" borderId="1" xfId="0" applyNumberFormat="1" applyFont="1" applyFill="1" applyBorder="1" applyAlignment="1" applyProtection="1">
      <alignment horizontal="center" vertical="center" shrinkToFit="1"/>
      <protection hidden="1"/>
    </xf>
    <xf numFmtId="186" fontId="105" fillId="58" borderId="4" xfId="0" applyNumberFormat="1" applyFont="1" applyFill="1" applyBorder="1" applyAlignment="1" applyProtection="1">
      <alignment horizontal="center" vertical="center" shrinkToFit="1"/>
      <protection hidden="1"/>
    </xf>
    <xf numFmtId="186" fontId="105" fillId="58" borderId="10" xfId="0" applyNumberFormat="1" applyFont="1" applyFill="1" applyBorder="1" applyAlignment="1" applyProtection="1">
      <alignment horizontal="center" vertical="center" shrinkToFit="1"/>
      <protection hidden="1"/>
    </xf>
    <xf numFmtId="0" fontId="106" fillId="7" borderId="8" xfId="8" applyFont="1" applyFill="1" applyBorder="1" applyAlignment="1" applyProtection="1">
      <alignment horizontal="center" vertical="center" wrapText="1"/>
      <protection hidden="1"/>
    </xf>
    <xf numFmtId="0" fontId="106" fillId="7" borderId="45" xfId="8" applyFont="1" applyFill="1" applyBorder="1" applyAlignment="1" applyProtection="1">
      <alignment horizontal="center" vertical="center"/>
      <protection hidden="1"/>
    </xf>
    <xf numFmtId="0" fontId="106" fillId="7" borderId="9" xfId="8" applyFont="1" applyFill="1" applyBorder="1" applyAlignment="1" applyProtection="1">
      <alignment horizontal="center" vertical="center"/>
      <protection hidden="1"/>
    </xf>
    <xf numFmtId="0" fontId="153" fillId="58" borderId="1" xfId="0" applyFont="1" applyFill="1" applyBorder="1" applyAlignment="1">
      <alignment horizontal="center" vertical="center" shrinkToFit="1"/>
    </xf>
    <xf numFmtId="0" fontId="110" fillId="0" borderId="0" xfId="0" applyFont="1" applyBorder="1" applyAlignment="1">
      <alignment vertical="center"/>
    </xf>
    <xf numFmtId="0" fontId="110" fillId="0" borderId="0" xfId="0" applyFont="1" applyBorder="1" applyAlignment="1">
      <alignment horizontal="center" vertical="center"/>
    </xf>
    <xf numFmtId="41" fontId="159" fillId="0" borderId="0" xfId="0" applyNumberFormat="1" applyFont="1" applyBorder="1" applyAlignment="1">
      <alignment horizontal="center" vertical="center" wrapText="1"/>
    </xf>
    <xf numFmtId="0" fontId="160" fillId="0" borderId="0" xfId="0" applyFont="1" applyBorder="1" applyAlignment="1">
      <alignment horizontal="center" vertical="center"/>
    </xf>
    <xf numFmtId="0" fontId="132" fillId="0" borderId="0" xfId="0" applyFont="1" applyBorder="1" applyAlignment="1">
      <alignment horizontal="center" vertical="center"/>
    </xf>
    <xf numFmtId="0" fontId="104" fillId="0" borderId="0" xfId="0" applyFont="1" applyBorder="1" applyAlignment="1">
      <alignment horizontal="right" vertical="center"/>
    </xf>
    <xf numFmtId="41" fontId="113" fillId="0" borderId="0" xfId="0" applyNumberFormat="1" applyFont="1" applyBorder="1" applyAlignment="1">
      <alignment horizontal="center" vertical="center"/>
    </xf>
    <xf numFmtId="0" fontId="113" fillId="0" borderId="0" xfId="0" applyFont="1" applyBorder="1" applyAlignment="1">
      <alignment horizontal="center" vertical="center"/>
    </xf>
    <xf numFmtId="0" fontId="104" fillId="0" borderId="0" xfId="0" applyFont="1" applyBorder="1" applyAlignment="1">
      <alignment horizontal="distributed" vertical="center"/>
    </xf>
    <xf numFmtId="0" fontId="143" fillId="0" borderId="0" xfId="0" applyFont="1" applyBorder="1" applyAlignment="1">
      <alignment horizontal="distributed" vertical="center"/>
    </xf>
  </cellXfs>
  <cellStyles count="1900">
    <cellStyle name="1_단가조사표_교통센~1" xfId="12"/>
    <cellStyle name="20% - 강조색1 10" xfId="21"/>
    <cellStyle name="20% - 강조색1 11" xfId="22"/>
    <cellStyle name="20% - 강조색1 12" xfId="23"/>
    <cellStyle name="20% - 강조색1 13" xfId="24"/>
    <cellStyle name="20% - 강조색1 14" xfId="25"/>
    <cellStyle name="20% - 강조색1 15" xfId="26"/>
    <cellStyle name="20% - 강조색1 16" xfId="27"/>
    <cellStyle name="20% - 강조색1 17" xfId="28"/>
    <cellStyle name="20% - 강조색1 18" xfId="29"/>
    <cellStyle name="20% - 강조색1 19" xfId="30"/>
    <cellStyle name="20% - 강조색1 2" xfId="31"/>
    <cellStyle name="20% - 강조색1 20" xfId="32"/>
    <cellStyle name="20% - 강조색1 21" xfId="33"/>
    <cellStyle name="20% - 강조색1 22" xfId="34"/>
    <cellStyle name="20% - 강조색1 23" xfId="35"/>
    <cellStyle name="20% - 강조색1 24" xfId="36"/>
    <cellStyle name="20% - 강조색1 25" xfId="37"/>
    <cellStyle name="20% - 강조색1 26" xfId="38"/>
    <cellStyle name="20% - 강조색1 27" xfId="39"/>
    <cellStyle name="20% - 강조색1 28" xfId="40"/>
    <cellStyle name="20% - 강조색1 29" xfId="41"/>
    <cellStyle name="20% - 강조색1 3" xfId="42"/>
    <cellStyle name="20% - 강조색1 30" xfId="43"/>
    <cellStyle name="20% - 강조색1 31" xfId="44"/>
    <cellStyle name="20% - 강조색1 32" xfId="45"/>
    <cellStyle name="20% - 강조색1 33" xfId="46"/>
    <cellStyle name="20% - 강조색1 34" xfId="47"/>
    <cellStyle name="20% - 강조색1 35" xfId="48"/>
    <cellStyle name="20% - 강조색1 36" xfId="49"/>
    <cellStyle name="20% - 강조색1 37" xfId="50"/>
    <cellStyle name="20% - 강조색1 38" xfId="51"/>
    <cellStyle name="20% - 강조색1 39" xfId="52"/>
    <cellStyle name="20% - 강조색1 4" xfId="53"/>
    <cellStyle name="20% - 강조색1 40" xfId="54"/>
    <cellStyle name="20% - 강조색1 41" xfId="55"/>
    <cellStyle name="20% - 강조색1 42" xfId="56"/>
    <cellStyle name="20% - 강조색1 43" xfId="57"/>
    <cellStyle name="20% - 강조색1 44" xfId="58"/>
    <cellStyle name="20% - 강조색1 45" xfId="59"/>
    <cellStyle name="20% - 강조색1 5" xfId="60"/>
    <cellStyle name="20% - 강조색1 6" xfId="61"/>
    <cellStyle name="20% - 강조색1 7" xfId="62"/>
    <cellStyle name="20% - 강조색1 8" xfId="63"/>
    <cellStyle name="20% - 강조색1 9" xfId="64"/>
    <cellStyle name="20% - 강조색2 10" xfId="65"/>
    <cellStyle name="20% - 강조색2 11" xfId="66"/>
    <cellStyle name="20% - 강조색2 12" xfId="67"/>
    <cellStyle name="20% - 강조색2 13" xfId="68"/>
    <cellStyle name="20% - 강조색2 14" xfId="69"/>
    <cellStyle name="20% - 강조색2 15" xfId="70"/>
    <cellStyle name="20% - 강조색2 16" xfId="71"/>
    <cellStyle name="20% - 강조색2 17" xfId="72"/>
    <cellStyle name="20% - 강조색2 18" xfId="73"/>
    <cellStyle name="20% - 강조색2 19" xfId="74"/>
    <cellStyle name="20% - 강조색2 2" xfId="75"/>
    <cellStyle name="20% - 강조색2 20" xfId="76"/>
    <cellStyle name="20% - 강조색2 21" xfId="77"/>
    <cellStyle name="20% - 강조색2 22" xfId="78"/>
    <cellStyle name="20% - 강조색2 23" xfId="79"/>
    <cellStyle name="20% - 강조색2 24" xfId="80"/>
    <cellStyle name="20% - 강조색2 25" xfId="81"/>
    <cellStyle name="20% - 강조색2 26" xfId="82"/>
    <cellStyle name="20% - 강조색2 27" xfId="83"/>
    <cellStyle name="20% - 강조색2 28" xfId="84"/>
    <cellStyle name="20% - 강조색2 29" xfId="85"/>
    <cellStyle name="20% - 강조색2 3" xfId="86"/>
    <cellStyle name="20% - 강조색2 30" xfId="87"/>
    <cellStyle name="20% - 강조색2 31" xfId="88"/>
    <cellStyle name="20% - 강조색2 32" xfId="89"/>
    <cellStyle name="20% - 강조색2 33" xfId="90"/>
    <cellStyle name="20% - 강조색2 34" xfId="91"/>
    <cellStyle name="20% - 강조색2 35" xfId="92"/>
    <cellStyle name="20% - 강조색2 36" xfId="93"/>
    <cellStyle name="20% - 강조색2 37" xfId="94"/>
    <cellStyle name="20% - 강조색2 38" xfId="95"/>
    <cellStyle name="20% - 강조색2 39" xfId="96"/>
    <cellStyle name="20% - 강조색2 4" xfId="97"/>
    <cellStyle name="20% - 강조색2 40" xfId="98"/>
    <cellStyle name="20% - 강조색2 41" xfId="99"/>
    <cellStyle name="20% - 강조색2 42" xfId="100"/>
    <cellStyle name="20% - 강조색2 43" xfId="101"/>
    <cellStyle name="20% - 강조색2 44" xfId="102"/>
    <cellStyle name="20% - 강조색2 45" xfId="103"/>
    <cellStyle name="20% - 강조색2 5" xfId="104"/>
    <cellStyle name="20% - 강조색2 6" xfId="105"/>
    <cellStyle name="20% - 강조색2 7" xfId="106"/>
    <cellStyle name="20% - 강조색2 8" xfId="107"/>
    <cellStyle name="20% - 강조색2 9" xfId="108"/>
    <cellStyle name="20% - 강조색3 10" xfId="109"/>
    <cellStyle name="20% - 강조색3 11" xfId="110"/>
    <cellStyle name="20% - 강조색3 12" xfId="111"/>
    <cellStyle name="20% - 강조색3 13" xfId="112"/>
    <cellStyle name="20% - 강조색3 14" xfId="113"/>
    <cellStyle name="20% - 강조색3 15" xfId="114"/>
    <cellStyle name="20% - 강조색3 16" xfId="115"/>
    <cellStyle name="20% - 강조색3 17" xfId="116"/>
    <cellStyle name="20% - 강조색3 18" xfId="117"/>
    <cellStyle name="20% - 강조색3 19" xfId="118"/>
    <cellStyle name="20% - 강조색3 2" xfId="119"/>
    <cellStyle name="20% - 강조색3 20" xfId="120"/>
    <cellStyle name="20% - 강조색3 21" xfId="121"/>
    <cellStyle name="20% - 강조색3 22" xfId="122"/>
    <cellStyle name="20% - 강조색3 23" xfId="123"/>
    <cellStyle name="20% - 강조색3 24" xfId="124"/>
    <cellStyle name="20% - 강조색3 25" xfId="125"/>
    <cellStyle name="20% - 강조색3 26" xfId="126"/>
    <cellStyle name="20% - 강조색3 27" xfId="127"/>
    <cellStyle name="20% - 강조색3 28" xfId="128"/>
    <cellStyle name="20% - 강조색3 29" xfId="129"/>
    <cellStyle name="20% - 강조색3 3" xfId="130"/>
    <cellStyle name="20% - 강조색3 30" xfId="131"/>
    <cellStyle name="20% - 강조색3 31" xfId="132"/>
    <cellStyle name="20% - 강조색3 32" xfId="133"/>
    <cellStyle name="20% - 강조색3 33" xfId="134"/>
    <cellStyle name="20% - 강조색3 34" xfId="135"/>
    <cellStyle name="20% - 강조색3 35" xfId="136"/>
    <cellStyle name="20% - 강조색3 36" xfId="137"/>
    <cellStyle name="20% - 강조색3 37" xfId="138"/>
    <cellStyle name="20% - 강조색3 38" xfId="139"/>
    <cellStyle name="20% - 강조색3 39" xfId="140"/>
    <cellStyle name="20% - 강조색3 4" xfId="141"/>
    <cellStyle name="20% - 강조색3 40" xfId="142"/>
    <cellStyle name="20% - 강조색3 41" xfId="143"/>
    <cellStyle name="20% - 강조색3 42" xfId="144"/>
    <cellStyle name="20% - 강조색3 43" xfId="145"/>
    <cellStyle name="20% - 강조색3 44" xfId="146"/>
    <cellStyle name="20% - 강조색3 45" xfId="147"/>
    <cellStyle name="20% - 강조색3 5" xfId="148"/>
    <cellStyle name="20% - 강조색3 6" xfId="149"/>
    <cellStyle name="20% - 강조색3 7" xfId="150"/>
    <cellStyle name="20% - 강조색3 8" xfId="151"/>
    <cellStyle name="20% - 강조색3 9" xfId="152"/>
    <cellStyle name="20% - 강조색4 10" xfId="153"/>
    <cellStyle name="20% - 강조색4 11" xfId="154"/>
    <cellStyle name="20% - 강조색4 12" xfId="155"/>
    <cellStyle name="20% - 강조색4 13" xfId="156"/>
    <cellStyle name="20% - 강조색4 14" xfId="157"/>
    <cellStyle name="20% - 강조색4 15" xfId="158"/>
    <cellStyle name="20% - 강조색4 16" xfId="159"/>
    <cellStyle name="20% - 강조색4 17" xfId="160"/>
    <cellStyle name="20% - 강조색4 18" xfId="161"/>
    <cellStyle name="20% - 강조색4 19" xfId="162"/>
    <cellStyle name="20% - 강조색4 2" xfId="163"/>
    <cellStyle name="20% - 강조색4 20" xfId="164"/>
    <cellStyle name="20% - 강조색4 21" xfId="165"/>
    <cellStyle name="20% - 강조색4 22" xfId="166"/>
    <cellStyle name="20% - 강조색4 23" xfId="167"/>
    <cellStyle name="20% - 강조색4 24" xfId="168"/>
    <cellStyle name="20% - 강조색4 25" xfId="169"/>
    <cellStyle name="20% - 강조색4 26" xfId="170"/>
    <cellStyle name="20% - 강조색4 27" xfId="171"/>
    <cellStyle name="20% - 강조색4 28" xfId="172"/>
    <cellStyle name="20% - 강조색4 29" xfId="173"/>
    <cellStyle name="20% - 강조색4 3" xfId="174"/>
    <cellStyle name="20% - 강조색4 30" xfId="175"/>
    <cellStyle name="20% - 강조색4 31" xfId="176"/>
    <cellStyle name="20% - 강조색4 32" xfId="177"/>
    <cellStyle name="20% - 강조색4 33" xfId="178"/>
    <cellStyle name="20% - 강조색4 34" xfId="179"/>
    <cellStyle name="20% - 강조색4 35" xfId="180"/>
    <cellStyle name="20% - 강조색4 36" xfId="181"/>
    <cellStyle name="20% - 강조색4 37" xfId="182"/>
    <cellStyle name="20% - 강조색4 38" xfId="183"/>
    <cellStyle name="20% - 강조색4 39" xfId="184"/>
    <cellStyle name="20% - 강조색4 4" xfId="185"/>
    <cellStyle name="20% - 강조색4 40" xfId="186"/>
    <cellStyle name="20% - 강조색4 41" xfId="187"/>
    <cellStyle name="20% - 강조색4 42" xfId="188"/>
    <cellStyle name="20% - 강조색4 43" xfId="189"/>
    <cellStyle name="20% - 강조색4 44" xfId="190"/>
    <cellStyle name="20% - 강조색4 45" xfId="191"/>
    <cellStyle name="20% - 강조색4 5" xfId="192"/>
    <cellStyle name="20% - 강조색4 6" xfId="193"/>
    <cellStyle name="20% - 강조색4 7" xfId="194"/>
    <cellStyle name="20% - 강조색4 8" xfId="195"/>
    <cellStyle name="20% - 강조색4 9" xfId="196"/>
    <cellStyle name="20% - 강조색5 10" xfId="197"/>
    <cellStyle name="20% - 강조색5 11" xfId="198"/>
    <cellStyle name="20% - 강조색5 12" xfId="199"/>
    <cellStyle name="20% - 강조색5 13" xfId="200"/>
    <cellStyle name="20% - 강조색5 14" xfId="201"/>
    <cellStyle name="20% - 강조색5 15" xfId="202"/>
    <cellStyle name="20% - 강조색5 16" xfId="203"/>
    <cellStyle name="20% - 강조색5 17" xfId="204"/>
    <cellStyle name="20% - 강조색5 18" xfId="205"/>
    <cellStyle name="20% - 강조색5 19" xfId="206"/>
    <cellStyle name="20% - 강조색5 2" xfId="207"/>
    <cellStyle name="20% - 강조색5 20" xfId="208"/>
    <cellStyle name="20% - 강조색5 21" xfId="209"/>
    <cellStyle name="20% - 강조색5 22" xfId="210"/>
    <cellStyle name="20% - 강조색5 23" xfId="211"/>
    <cellStyle name="20% - 강조색5 24" xfId="212"/>
    <cellStyle name="20% - 강조색5 25" xfId="213"/>
    <cellStyle name="20% - 강조색5 26" xfId="214"/>
    <cellStyle name="20% - 강조색5 27" xfId="215"/>
    <cellStyle name="20% - 강조색5 28" xfId="216"/>
    <cellStyle name="20% - 강조색5 29" xfId="217"/>
    <cellStyle name="20% - 강조색5 3" xfId="218"/>
    <cellStyle name="20% - 강조색5 30" xfId="219"/>
    <cellStyle name="20% - 강조색5 31" xfId="220"/>
    <cellStyle name="20% - 강조색5 32" xfId="221"/>
    <cellStyle name="20% - 강조색5 33" xfId="222"/>
    <cellStyle name="20% - 강조색5 34" xfId="223"/>
    <cellStyle name="20% - 강조색5 35" xfId="224"/>
    <cellStyle name="20% - 강조색5 36" xfId="225"/>
    <cellStyle name="20% - 강조색5 37" xfId="226"/>
    <cellStyle name="20% - 강조색5 38" xfId="227"/>
    <cellStyle name="20% - 강조색5 39" xfId="228"/>
    <cellStyle name="20% - 강조색5 4" xfId="229"/>
    <cellStyle name="20% - 강조색5 40" xfId="230"/>
    <cellStyle name="20% - 강조색5 41" xfId="231"/>
    <cellStyle name="20% - 강조색5 42" xfId="232"/>
    <cellStyle name="20% - 강조색5 43" xfId="233"/>
    <cellStyle name="20% - 강조색5 44" xfId="234"/>
    <cellStyle name="20% - 강조색5 45" xfId="235"/>
    <cellStyle name="20% - 강조색5 5" xfId="236"/>
    <cellStyle name="20% - 강조색5 6" xfId="237"/>
    <cellStyle name="20% - 강조색5 7" xfId="238"/>
    <cellStyle name="20% - 강조색5 8" xfId="239"/>
    <cellStyle name="20% - 강조색5 9" xfId="240"/>
    <cellStyle name="20% - 강조색6 10" xfId="241"/>
    <cellStyle name="20% - 강조색6 11" xfId="242"/>
    <cellStyle name="20% - 강조색6 12" xfId="243"/>
    <cellStyle name="20% - 강조색6 13" xfId="244"/>
    <cellStyle name="20% - 강조색6 14" xfId="245"/>
    <cellStyle name="20% - 강조색6 15" xfId="246"/>
    <cellStyle name="20% - 강조색6 16" xfId="247"/>
    <cellStyle name="20% - 강조색6 17" xfId="248"/>
    <cellStyle name="20% - 강조색6 18" xfId="249"/>
    <cellStyle name="20% - 강조색6 19" xfId="250"/>
    <cellStyle name="20% - 강조색6 2" xfId="251"/>
    <cellStyle name="20% - 강조색6 20" xfId="252"/>
    <cellStyle name="20% - 강조색6 21" xfId="253"/>
    <cellStyle name="20% - 강조색6 22" xfId="254"/>
    <cellStyle name="20% - 강조색6 23" xfId="255"/>
    <cellStyle name="20% - 강조색6 24" xfId="256"/>
    <cellStyle name="20% - 강조색6 25" xfId="257"/>
    <cellStyle name="20% - 강조색6 26" xfId="258"/>
    <cellStyle name="20% - 강조색6 27" xfId="259"/>
    <cellStyle name="20% - 강조색6 28" xfId="260"/>
    <cellStyle name="20% - 강조색6 29" xfId="261"/>
    <cellStyle name="20% - 강조색6 3" xfId="262"/>
    <cellStyle name="20% - 강조색6 30" xfId="263"/>
    <cellStyle name="20% - 강조색6 31" xfId="264"/>
    <cellStyle name="20% - 강조색6 32" xfId="265"/>
    <cellStyle name="20% - 강조색6 33" xfId="266"/>
    <cellStyle name="20% - 강조색6 34" xfId="267"/>
    <cellStyle name="20% - 강조색6 35" xfId="268"/>
    <cellStyle name="20% - 강조색6 36" xfId="269"/>
    <cellStyle name="20% - 강조색6 37" xfId="270"/>
    <cellStyle name="20% - 강조색6 38" xfId="271"/>
    <cellStyle name="20% - 강조색6 39" xfId="272"/>
    <cellStyle name="20% - 강조색6 4" xfId="273"/>
    <cellStyle name="20% - 강조색6 40" xfId="274"/>
    <cellStyle name="20% - 강조색6 41" xfId="275"/>
    <cellStyle name="20% - 강조색6 42" xfId="276"/>
    <cellStyle name="20% - 강조색6 43" xfId="277"/>
    <cellStyle name="20% - 강조색6 44" xfId="278"/>
    <cellStyle name="20% - 강조색6 45" xfId="279"/>
    <cellStyle name="20% - 강조색6 5" xfId="280"/>
    <cellStyle name="20% - 강조색6 6" xfId="281"/>
    <cellStyle name="20% - 강조색6 7" xfId="282"/>
    <cellStyle name="20% - 강조색6 8" xfId="283"/>
    <cellStyle name="20% - 강조색6 9" xfId="284"/>
    <cellStyle name="40% - 강조색1 10" xfId="285"/>
    <cellStyle name="40% - 강조색1 11" xfId="286"/>
    <cellStyle name="40% - 강조색1 12" xfId="287"/>
    <cellStyle name="40% - 강조색1 13" xfId="288"/>
    <cellStyle name="40% - 강조색1 14" xfId="289"/>
    <cellStyle name="40% - 강조색1 15" xfId="290"/>
    <cellStyle name="40% - 강조색1 16" xfId="291"/>
    <cellStyle name="40% - 강조색1 17" xfId="292"/>
    <cellStyle name="40% - 강조색1 18" xfId="293"/>
    <cellStyle name="40% - 강조색1 19" xfId="294"/>
    <cellStyle name="40% - 강조색1 2" xfId="295"/>
    <cellStyle name="40% - 강조색1 20" xfId="296"/>
    <cellStyle name="40% - 강조색1 21" xfId="297"/>
    <cellStyle name="40% - 강조색1 22" xfId="298"/>
    <cellStyle name="40% - 강조색1 23" xfId="299"/>
    <cellStyle name="40% - 강조색1 24" xfId="300"/>
    <cellStyle name="40% - 강조색1 25" xfId="301"/>
    <cellStyle name="40% - 강조색1 26" xfId="302"/>
    <cellStyle name="40% - 강조색1 27" xfId="303"/>
    <cellStyle name="40% - 강조색1 28" xfId="304"/>
    <cellStyle name="40% - 강조색1 29" xfId="305"/>
    <cellStyle name="40% - 강조색1 3" xfId="306"/>
    <cellStyle name="40% - 강조색1 30" xfId="307"/>
    <cellStyle name="40% - 강조색1 31" xfId="308"/>
    <cellStyle name="40% - 강조색1 32" xfId="309"/>
    <cellStyle name="40% - 강조색1 33" xfId="310"/>
    <cellStyle name="40% - 강조색1 34" xfId="311"/>
    <cellStyle name="40% - 강조색1 35" xfId="312"/>
    <cellStyle name="40% - 강조색1 36" xfId="313"/>
    <cellStyle name="40% - 강조색1 37" xfId="314"/>
    <cellStyle name="40% - 강조색1 38" xfId="315"/>
    <cellStyle name="40% - 강조색1 39" xfId="316"/>
    <cellStyle name="40% - 강조색1 4" xfId="317"/>
    <cellStyle name="40% - 강조색1 40" xfId="318"/>
    <cellStyle name="40% - 강조색1 41" xfId="319"/>
    <cellStyle name="40% - 강조색1 42" xfId="320"/>
    <cellStyle name="40% - 강조색1 43" xfId="321"/>
    <cellStyle name="40% - 강조색1 44" xfId="322"/>
    <cellStyle name="40% - 강조색1 45" xfId="323"/>
    <cellStyle name="40% - 강조색1 5" xfId="324"/>
    <cellStyle name="40% - 강조색1 6" xfId="325"/>
    <cellStyle name="40% - 강조색1 7" xfId="326"/>
    <cellStyle name="40% - 강조색1 8" xfId="327"/>
    <cellStyle name="40% - 강조색1 9" xfId="328"/>
    <cellStyle name="40% - 강조색2 10" xfId="329"/>
    <cellStyle name="40% - 강조색2 11" xfId="330"/>
    <cellStyle name="40% - 강조색2 12" xfId="331"/>
    <cellStyle name="40% - 강조색2 13" xfId="332"/>
    <cellStyle name="40% - 강조색2 14" xfId="333"/>
    <cellStyle name="40% - 강조색2 15" xfId="334"/>
    <cellStyle name="40% - 강조색2 16" xfId="335"/>
    <cellStyle name="40% - 강조색2 17" xfId="336"/>
    <cellStyle name="40% - 강조색2 18" xfId="337"/>
    <cellStyle name="40% - 강조색2 19" xfId="338"/>
    <cellStyle name="40% - 강조색2 2" xfId="339"/>
    <cellStyle name="40% - 강조색2 20" xfId="340"/>
    <cellStyle name="40% - 강조색2 21" xfId="341"/>
    <cellStyle name="40% - 강조색2 22" xfId="342"/>
    <cellStyle name="40% - 강조색2 23" xfId="343"/>
    <cellStyle name="40% - 강조색2 24" xfId="344"/>
    <cellStyle name="40% - 강조색2 25" xfId="345"/>
    <cellStyle name="40% - 강조색2 26" xfId="346"/>
    <cellStyle name="40% - 강조색2 27" xfId="347"/>
    <cellStyle name="40% - 강조색2 28" xfId="348"/>
    <cellStyle name="40% - 강조색2 29" xfId="349"/>
    <cellStyle name="40% - 강조색2 3" xfId="350"/>
    <cellStyle name="40% - 강조색2 30" xfId="351"/>
    <cellStyle name="40% - 강조색2 31" xfId="352"/>
    <cellStyle name="40% - 강조색2 32" xfId="353"/>
    <cellStyle name="40% - 강조색2 33" xfId="354"/>
    <cellStyle name="40% - 강조색2 34" xfId="355"/>
    <cellStyle name="40% - 강조색2 35" xfId="356"/>
    <cellStyle name="40% - 강조색2 36" xfId="357"/>
    <cellStyle name="40% - 강조색2 37" xfId="358"/>
    <cellStyle name="40% - 강조색2 38" xfId="359"/>
    <cellStyle name="40% - 강조색2 39" xfId="360"/>
    <cellStyle name="40% - 강조색2 4" xfId="361"/>
    <cellStyle name="40% - 강조색2 40" xfId="362"/>
    <cellStyle name="40% - 강조색2 41" xfId="363"/>
    <cellStyle name="40% - 강조색2 42" xfId="364"/>
    <cellStyle name="40% - 강조색2 43" xfId="365"/>
    <cellStyle name="40% - 강조색2 44" xfId="366"/>
    <cellStyle name="40% - 강조색2 45" xfId="367"/>
    <cellStyle name="40% - 강조색2 5" xfId="368"/>
    <cellStyle name="40% - 강조색2 6" xfId="369"/>
    <cellStyle name="40% - 강조색2 7" xfId="370"/>
    <cellStyle name="40% - 강조색2 8" xfId="371"/>
    <cellStyle name="40% - 강조색2 9" xfId="372"/>
    <cellStyle name="40% - 강조색3 10" xfId="373"/>
    <cellStyle name="40% - 강조색3 11" xfId="374"/>
    <cellStyle name="40% - 강조색3 12" xfId="375"/>
    <cellStyle name="40% - 강조색3 13" xfId="376"/>
    <cellStyle name="40% - 강조색3 14" xfId="377"/>
    <cellStyle name="40% - 강조색3 15" xfId="378"/>
    <cellStyle name="40% - 강조색3 16" xfId="379"/>
    <cellStyle name="40% - 강조색3 17" xfId="380"/>
    <cellStyle name="40% - 강조색3 18" xfId="381"/>
    <cellStyle name="40% - 강조색3 19" xfId="382"/>
    <cellStyle name="40% - 강조색3 2" xfId="383"/>
    <cellStyle name="40% - 강조색3 20" xfId="384"/>
    <cellStyle name="40% - 강조색3 21" xfId="385"/>
    <cellStyle name="40% - 강조색3 22" xfId="386"/>
    <cellStyle name="40% - 강조색3 23" xfId="387"/>
    <cellStyle name="40% - 강조색3 24" xfId="388"/>
    <cellStyle name="40% - 강조색3 25" xfId="389"/>
    <cellStyle name="40% - 강조색3 26" xfId="390"/>
    <cellStyle name="40% - 강조색3 27" xfId="391"/>
    <cellStyle name="40% - 강조색3 28" xfId="392"/>
    <cellStyle name="40% - 강조색3 29" xfId="393"/>
    <cellStyle name="40% - 강조색3 3" xfId="394"/>
    <cellStyle name="40% - 강조색3 30" xfId="395"/>
    <cellStyle name="40% - 강조색3 31" xfId="396"/>
    <cellStyle name="40% - 강조색3 32" xfId="397"/>
    <cellStyle name="40% - 강조색3 33" xfId="398"/>
    <cellStyle name="40% - 강조색3 34" xfId="399"/>
    <cellStyle name="40% - 강조색3 35" xfId="400"/>
    <cellStyle name="40% - 강조색3 36" xfId="401"/>
    <cellStyle name="40% - 강조색3 37" xfId="402"/>
    <cellStyle name="40% - 강조색3 38" xfId="403"/>
    <cellStyle name="40% - 강조색3 39" xfId="404"/>
    <cellStyle name="40% - 강조색3 4" xfId="405"/>
    <cellStyle name="40% - 강조색3 40" xfId="406"/>
    <cellStyle name="40% - 강조색3 41" xfId="407"/>
    <cellStyle name="40% - 강조색3 42" xfId="408"/>
    <cellStyle name="40% - 강조색3 43" xfId="409"/>
    <cellStyle name="40% - 강조색3 44" xfId="410"/>
    <cellStyle name="40% - 강조색3 45" xfId="411"/>
    <cellStyle name="40% - 강조색3 5" xfId="412"/>
    <cellStyle name="40% - 강조색3 6" xfId="413"/>
    <cellStyle name="40% - 강조색3 7" xfId="414"/>
    <cellStyle name="40% - 강조색3 8" xfId="415"/>
    <cellStyle name="40% - 강조색3 9" xfId="416"/>
    <cellStyle name="40% - 강조색4 10" xfId="417"/>
    <cellStyle name="40% - 강조색4 11" xfId="418"/>
    <cellStyle name="40% - 강조색4 12" xfId="419"/>
    <cellStyle name="40% - 강조색4 13" xfId="420"/>
    <cellStyle name="40% - 강조색4 14" xfId="421"/>
    <cellStyle name="40% - 강조색4 15" xfId="422"/>
    <cellStyle name="40% - 강조색4 16" xfId="423"/>
    <cellStyle name="40% - 강조색4 17" xfId="424"/>
    <cellStyle name="40% - 강조색4 18" xfId="425"/>
    <cellStyle name="40% - 강조색4 19" xfId="426"/>
    <cellStyle name="40% - 강조색4 2" xfId="427"/>
    <cellStyle name="40% - 강조색4 20" xfId="428"/>
    <cellStyle name="40% - 강조색4 21" xfId="429"/>
    <cellStyle name="40% - 강조색4 22" xfId="430"/>
    <cellStyle name="40% - 강조색4 23" xfId="431"/>
    <cellStyle name="40% - 강조색4 24" xfId="432"/>
    <cellStyle name="40% - 강조색4 25" xfId="433"/>
    <cellStyle name="40% - 강조색4 26" xfId="434"/>
    <cellStyle name="40% - 강조색4 27" xfId="435"/>
    <cellStyle name="40% - 강조색4 28" xfId="436"/>
    <cellStyle name="40% - 강조색4 29" xfId="437"/>
    <cellStyle name="40% - 강조색4 3" xfId="438"/>
    <cellStyle name="40% - 강조색4 30" xfId="439"/>
    <cellStyle name="40% - 강조색4 31" xfId="440"/>
    <cellStyle name="40% - 강조색4 32" xfId="441"/>
    <cellStyle name="40% - 강조색4 33" xfId="442"/>
    <cellStyle name="40% - 강조색4 34" xfId="443"/>
    <cellStyle name="40% - 강조색4 35" xfId="444"/>
    <cellStyle name="40% - 강조색4 36" xfId="445"/>
    <cellStyle name="40% - 강조색4 37" xfId="446"/>
    <cellStyle name="40% - 강조색4 38" xfId="447"/>
    <cellStyle name="40% - 강조색4 39" xfId="448"/>
    <cellStyle name="40% - 강조색4 4" xfId="449"/>
    <cellStyle name="40% - 강조색4 40" xfId="450"/>
    <cellStyle name="40% - 강조색4 41" xfId="451"/>
    <cellStyle name="40% - 강조색4 42" xfId="452"/>
    <cellStyle name="40% - 강조색4 43" xfId="453"/>
    <cellStyle name="40% - 강조색4 44" xfId="454"/>
    <cellStyle name="40% - 강조색4 45" xfId="455"/>
    <cellStyle name="40% - 강조색4 5" xfId="456"/>
    <cellStyle name="40% - 강조색4 6" xfId="457"/>
    <cellStyle name="40% - 강조색4 7" xfId="458"/>
    <cellStyle name="40% - 강조색4 8" xfId="459"/>
    <cellStyle name="40% - 강조색4 9" xfId="460"/>
    <cellStyle name="40% - 강조색5 10" xfId="461"/>
    <cellStyle name="40% - 강조색5 11" xfId="462"/>
    <cellStyle name="40% - 강조색5 12" xfId="463"/>
    <cellStyle name="40% - 강조색5 13" xfId="464"/>
    <cellStyle name="40% - 강조색5 14" xfId="465"/>
    <cellStyle name="40% - 강조색5 15" xfId="466"/>
    <cellStyle name="40% - 강조색5 16" xfId="467"/>
    <cellStyle name="40% - 강조색5 17" xfId="468"/>
    <cellStyle name="40% - 강조색5 18" xfId="469"/>
    <cellStyle name="40% - 강조색5 19" xfId="470"/>
    <cellStyle name="40% - 강조색5 2" xfId="471"/>
    <cellStyle name="40% - 강조색5 20" xfId="472"/>
    <cellStyle name="40% - 강조색5 21" xfId="473"/>
    <cellStyle name="40% - 강조색5 22" xfId="474"/>
    <cellStyle name="40% - 강조색5 23" xfId="475"/>
    <cellStyle name="40% - 강조색5 24" xfId="476"/>
    <cellStyle name="40% - 강조색5 25" xfId="477"/>
    <cellStyle name="40% - 강조색5 26" xfId="478"/>
    <cellStyle name="40% - 강조색5 27" xfId="479"/>
    <cellStyle name="40% - 강조색5 28" xfId="480"/>
    <cellStyle name="40% - 강조색5 29" xfId="481"/>
    <cellStyle name="40% - 강조색5 3" xfId="482"/>
    <cellStyle name="40% - 강조색5 30" xfId="483"/>
    <cellStyle name="40% - 강조색5 31" xfId="484"/>
    <cellStyle name="40% - 강조색5 32" xfId="485"/>
    <cellStyle name="40% - 강조색5 33" xfId="486"/>
    <cellStyle name="40% - 강조색5 34" xfId="487"/>
    <cellStyle name="40% - 강조색5 35" xfId="488"/>
    <cellStyle name="40% - 강조색5 36" xfId="489"/>
    <cellStyle name="40% - 강조색5 37" xfId="490"/>
    <cellStyle name="40% - 강조색5 38" xfId="491"/>
    <cellStyle name="40% - 강조색5 39" xfId="492"/>
    <cellStyle name="40% - 강조색5 4" xfId="493"/>
    <cellStyle name="40% - 강조색5 40" xfId="494"/>
    <cellStyle name="40% - 강조색5 41" xfId="495"/>
    <cellStyle name="40% - 강조색5 42" xfId="496"/>
    <cellStyle name="40% - 강조색5 43" xfId="497"/>
    <cellStyle name="40% - 강조색5 44" xfId="498"/>
    <cellStyle name="40% - 강조색5 45" xfId="499"/>
    <cellStyle name="40% - 강조색5 5" xfId="500"/>
    <cellStyle name="40% - 강조색5 6" xfId="501"/>
    <cellStyle name="40% - 강조색5 7" xfId="502"/>
    <cellStyle name="40% - 강조색5 8" xfId="503"/>
    <cellStyle name="40% - 강조색5 9" xfId="504"/>
    <cellStyle name="40% - 강조색6 10" xfId="505"/>
    <cellStyle name="40% - 강조색6 11" xfId="506"/>
    <cellStyle name="40% - 강조색6 12" xfId="507"/>
    <cellStyle name="40% - 강조색6 13" xfId="508"/>
    <cellStyle name="40% - 강조색6 14" xfId="509"/>
    <cellStyle name="40% - 강조색6 15" xfId="510"/>
    <cellStyle name="40% - 강조색6 16" xfId="511"/>
    <cellStyle name="40% - 강조색6 17" xfId="512"/>
    <cellStyle name="40% - 강조색6 18" xfId="513"/>
    <cellStyle name="40% - 강조색6 19" xfId="514"/>
    <cellStyle name="40% - 강조색6 2" xfId="515"/>
    <cellStyle name="40% - 강조색6 20" xfId="516"/>
    <cellStyle name="40% - 강조색6 21" xfId="517"/>
    <cellStyle name="40% - 강조색6 22" xfId="518"/>
    <cellStyle name="40% - 강조색6 23" xfId="519"/>
    <cellStyle name="40% - 강조색6 24" xfId="520"/>
    <cellStyle name="40% - 강조색6 25" xfId="521"/>
    <cellStyle name="40% - 강조색6 26" xfId="522"/>
    <cellStyle name="40% - 강조색6 27" xfId="523"/>
    <cellStyle name="40% - 강조색6 28" xfId="524"/>
    <cellStyle name="40% - 강조색6 29" xfId="525"/>
    <cellStyle name="40% - 강조색6 3" xfId="526"/>
    <cellStyle name="40% - 강조색6 30" xfId="527"/>
    <cellStyle name="40% - 강조색6 31" xfId="528"/>
    <cellStyle name="40% - 강조색6 32" xfId="529"/>
    <cellStyle name="40% - 강조색6 33" xfId="530"/>
    <cellStyle name="40% - 강조색6 34" xfId="531"/>
    <cellStyle name="40% - 강조색6 35" xfId="532"/>
    <cellStyle name="40% - 강조색6 36" xfId="533"/>
    <cellStyle name="40% - 강조색6 37" xfId="534"/>
    <cellStyle name="40% - 강조색6 38" xfId="535"/>
    <cellStyle name="40% - 강조색6 39" xfId="536"/>
    <cellStyle name="40% - 강조색6 4" xfId="537"/>
    <cellStyle name="40% - 강조색6 40" xfId="538"/>
    <cellStyle name="40% - 강조색6 41" xfId="539"/>
    <cellStyle name="40% - 강조색6 42" xfId="540"/>
    <cellStyle name="40% - 강조색6 43" xfId="541"/>
    <cellStyle name="40% - 강조색6 44" xfId="542"/>
    <cellStyle name="40% - 강조색6 45" xfId="543"/>
    <cellStyle name="40% - 강조색6 5" xfId="544"/>
    <cellStyle name="40% - 강조색6 6" xfId="545"/>
    <cellStyle name="40% - 강조색6 7" xfId="546"/>
    <cellStyle name="40% - 강조색6 8" xfId="547"/>
    <cellStyle name="40% - 강조색6 9" xfId="548"/>
    <cellStyle name="60% - 강조색1 10" xfId="549"/>
    <cellStyle name="60% - 강조색1 11" xfId="550"/>
    <cellStyle name="60% - 강조색1 12" xfId="551"/>
    <cellStyle name="60% - 강조색1 13" xfId="552"/>
    <cellStyle name="60% - 강조색1 14" xfId="553"/>
    <cellStyle name="60% - 강조색1 15" xfId="554"/>
    <cellStyle name="60% - 강조색1 16" xfId="555"/>
    <cellStyle name="60% - 강조색1 17" xfId="556"/>
    <cellStyle name="60% - 강조색1 18" xfId="557"/>
    <cellStyle name="60% - 강조색1 19" xfId="558"/>
    <cellStyle name="60% - 강조색1 2" xfId="559"/>
    <cellStyle name="60% - 강조색1 20" xfId="560"/>
    <cellStyle name="60% - 강조색1 21" xfId="561"/>
    <cellStyle name="60% - 강조색1 22" xfId="562"/>
    <cellStyle name="60% - 강조색1 23" xfId="563"/>
    <cellStyle name="60% - 강조색1 24" xfId="564"/>
    <cellStyle name="60% - 강조색1 25" xfId="565"/>
    <cellStyle name="60% - 강조색1 26" xfId="566"/>
    <cellStyle name="60% - 강조색1 27" xfId="567"/>
    <cellStyle name="60% - 강조색1 28" xfId="568"/>
    <cellStyle name="60% - 강조색1 29" xfId="569"/>
    <cellStyle name="60% - 강조색1 3" xfId="570"/>
    <cellStyle name="60% - 강조색1 30" xfId="571"/>
    <cellStyle name="60% - 강조색1 31" xfId="572"/>
    <cellStyle name="60% - 강조색1 32" xfId="573"/>
    <cellStyle name="60% - 강조색1 33" xfId="574"/>
    <cellStyle name="60% - 강조색1 34" xfId="575"/>
    <cellStyle name="60% - 강조색1 35" xfId="576"/>
    <cellStyle name="60% - 강조색1 36" xfId="577"/>
    <cellStyle name="60% - 강조색1 37" xfId="578"/>
    <cellStyle name="60% - 강조색1 38" xfId="579"/>
    <cellStyle name="60% - 강조색1 39" xfId="580"/>
    <cellStyle name="60% - 강조색1 4" xfId="581"/>
    <cellStyle name="60% - 강조색1 40" xfId="582"/>
    <cellStyle name="60% - 강조색1 41" xfId="583"/>
    <cellStyle name="60% - 강조색1 42" xfId="584"/>
    <cellStyle name="60% - 강조색1 43" xfId="585"/>
    <cellStyle name="60% - 강조색1 44" xfId="586"/>
    <cellStyle name="60% - 강조색1 45" xfId="587"/>
    <cellStyle name="60% - 강조색1 5" xfId="588"/>
    <cellStyle name="60% - 강조색1 6" xfId="589"/>
    <cellStyle name="60% - 강조색1 7" xfId="590"/>
    <cellStyle name="60% - 강조색1 8" xfId="591"/>
    <cellStyle name="60% - 강조색1 9" xfId="592"/>
    <cellStyle name="60% - 강조색2 10" xfId="593"/>
    <cellStyle name="60% - 강조색2 11" xfId="594"/>
    <cellStyle name="60% - 강조색2 12" xfId="595"/>
    <cellStyle name="60% - 강조색2 13" xfId="596"/>
    <cellStyle name="60% - 강조색2 14" xfId="597"/>
    <cellStyle name="60% - 강조색2 15" xfId="598"/>
    <cellStyle name="60% - 강조색2 16" xfId="599"/>
    <cellStyle name="60% - 강조색2 17" xfId="600"/>
    <cellStyle name="60% - 강조색2 18" xfId="601"/>
    <cellStyle name="60% - 강조색2 19" xfId="602"/>
    <cellStyle name="60% - 강조색2 2" xfId="603"/>
    <cellStyle name="60% - 강조색2 20" xfId="604"/>
    <cellStyle name="60% - 강조색2 21" xfId="605"/>
    <cellStyle name="60% - 강조색2 22" xfId="606"/>
    <cellStyle name="60% - 강조색2 23" xfId="607"/>
    <cellStyle name="60% - 강조색2 24" xfId="608"/>
    <cellStyle name="60% - 강조색2 25" xfId="609"/>
    <cellStyle name="60% - 강조색2 26" xfId="610"/>
    <cellStyle name="60% - 강조색2 27" xfId="611"/>
    <cellStyle name="60% - 강조색2 28" xfId="612"/>
    <cellStyle name="60% - 강조색2 29" xfId="613"/>
    <cellStyle name="60% - 강조색2 3" xfId="614"/>
    <cellStyle name="60% - 강조색2 30" xfId="615"/>
    <cellStyle name="60% - 강조색2 31" xfId="616"/>
    <cellStyle name="60% - 강조색2 32" xfId="617"/>
    <cellStyle name="60% - 강조색2 33" xfId="618"/>
    <cellStyle name="60% - 강조색2 34" xfId="619"/>
    <cellStyle name="60% - 강조색2 35" xfId="620"/>
    <cellStyle name="60% - 강조색2 36" xfId="621"/>
    <cellStyle name="60% - 강조색2 37" xfId="622"/>
    <cellStyle name="60% - 강조색2 38" xfId="623"/>
    <cellStyle name="60% - 강조색2 39" xfId="624"/>
    <cellStyle name="60% - 강조색2 4" xfId="625"/>
    <cellStyle name="60% - 강조색2 40" xfId="626"/>
    <cellStyle name="60% - 강조색2 41" xfId="627"/>
    <cellStyle name="60% - 강조색2 42" xfId="628"/>
    <cellStyle name="60% - 강조색2 43" xfId="629"/>
    <cellStyle name="60% - 강조색2 44" xfId="630"/>
    <cellStyle name="60% - 강조색2 45" xfId="631"/>
    <cellStyle name="60% - 강조색2 5" xfId="632"/>
    <cellStyle name="60% - 강조색2 6" xfId="633"/>
    <cellStyle name="60% - 강조색2 7" xfId="634"/>
    <cellStyle name="60% - 강조색2 8" xfId="635"/>
    <cellStyle name="60% - 강조색2 9" xfId="636"/>
    <cellStyle name="60% - 강조색3 10" xfId="637"/>
    <cellStyle name="60% - 강조색3 11" xfId="638"/>
    <cellStyle name="60% - 강조색3 12" xfId="639"/>
    <cellStyle name="60% - 강조색3 13" xfId="640"/>
    <cellStyle name="60% - 강조색3 14" xfId="641"/>
    <cellStyle name="60% - 강조색3 15" xfId="642"/>
    <cellStyle name="60% - 강조색3 16" xfId="643"/>
    <cellStyle name="60% - 강조색3 17" xfId="644"/>
    <cellStyle name="60% - 강조색3 18" xfId="645"/>
    <cellStyle name="60% - 강조색3 19" xfId="646"/>
    <cellStyle name="60% - 강조색3 2" xfId="647"/>
    <cellStyle name="60% - 강조색3 20" xfId="648"/>
    <cellStyle name="60% - 강조색3 21" xfId="649"/>
    <cellStyle name="60% - 강조색3 22" xfId="650"/>
    <cellStyle name="60% - 강조색3 23" xfId="651"/>
    <cellStyle name="60% - 강조색3 24" xfId="652"/>
    <cellStyle name="60% - 강조색3 25" xfId="653"/>
    <cellStyle name="60% - 강조색3 26" xfId="654"/>
    <cellStyle name="60% - 강조색3 27" xfId="655"/>
    <cellStyle name="60% - 강조색3 28" xfId="656"/>
    <cellStyle name="60% - 강조색3 29" xfId="657"/>
    <cellStyle name="60% - 강조색3 3" xfId="658"/>
    <cellStyle name="60% - 강조색3 30" xfId="659"/>
    <cellStyle name="60% - 강조색3 31" xfId="660"/>
    <cellStyle name="60% - 강조색3 32" xfId="661"/>
    <cellStyle name="60% - 강조색3 33" xfId="662"/>
    <cellStyle name="60% - 강조색3 34" xfId="663"/>
    <cellStyle name="60% - 강조색3 35" xfId="664"/>
    <cellStyle name="60% - 강조색3 36" xfId="665"/>
    <cellStyle name="60% - 강조색3 37" xfId="666"/>
    <cellStyle name="60% - 강조색3 38" xfId="667"/>
    <cellStyle name="60% - 강조색3 39" xfId="668"/>
    <cellStyle name="60% - 강조색3 4" xfId="669"/>
    <cellStyle name="60% - 강조색3 40" xfId="670"/>
    <cellStyle name="60% - 강조색3 41" xfId="671"/>
    <cellStyle name="60% - 강조색3 42" xfId="672"/>
    <cellStyle name="60% - 강조색3 43" xfId="673"/>
    <cellStyle name="60% - 강조색3 44" xfId="674"/>
    <cellStyle name="60% - 강조색3 45" xfId="675"/>
    <cellStyle name="60% - 강조색3 5" xfId="676"/>
    <cellStyle name="60% - 강조색3 6" xfId="677"/>
    <cellStyle name="60% - 강조색3 7" xfId="678"/>
    <cellStyle name="60% - 강조색3 8" xfId="679"/>
    <cellStyle name="60% - 강조색3 9" xfId="680"/>
    <cellStyle name="60% - 강조색4 10" xfId="681"/>
    <cellStyle name="60% - 강조색4 11" xfId="682"/>
    <cellStyle name="60% - 강조색4 12" xfId="683"/>
    <cellStyle name="60% - 강조색4 13" xfId="684"/>
    <cellStyle name="60% - 강조색4 14" xfId="685"/>
    <cellStyle name="60% - 강조색4 15" xfId="686"/>
    <cellStyle name="60% - 강조색4 16" xfId="687"/>
    <cellStyle name="60% - 강조색4 17" xfId="688"/>
    <cellStyle name="60% - 강조색4 18" xfId="689"/>
    <cellStyle name="60% - 강조색4 19" xfId="690"/>
    <cellStyle name="60% - 강조색4 2" xfId="691"/>
    <cellStyle name="60% - 강조색4 20" xfId="692"/>
    <cellStyle name="60% - 강조색4 21" xfId="693"/>
    <cellStyle name="60% - 강조색4 22" xfId="694"/>
    <cellStyle name="60% - 강조색4 23" xfId="695"/>
    <cellStyle name="60% - 강조색4 24" xfId="696"/>
    <cellStyle name="60% - 강조색4 25" xfId="697"/>
    <cellStyle name="60% - 강조색4 26" xfId="698"/>
    <cellStyle name="60% - 강조색4 27" xfId="699"/>
    <cellStyle name="60% - 강조색4 28" xfId="700"/>
    <cellStyle name="60% - 강조색4 29" xfId="701"/>
    <cellStyle name="60% - 강조색4 3" xfId="702"/>
    <cellStyle name="60% - 강조색4 30" xfId="703"/>
    <cellStyle name="60% - 강조색4 31" xfId="704"/>
    <cellStyle name="60% - 강조색4 32" xfId="705"/>
    <cellStyle name="60% - 강조색4 33" xfId="706"/>
    <cellStyle name="60% - 강조색4 34" xfId="707"/>
    <cellStyle name="60% - 강조색4 35" xfId="708"/>
    <cellStyle name="60% - 강조색4 36" xfId="709"/>
    <cellStyle name="60% - 강조색4 37" xfId="710"/>
    <cellStyle name="60% - 강조색4 38" xfId="711"/>
    <cellStyle name="60% - 강조색4 39" xfId="712"/>
    <cellStyle name="60% - 강조색4 4" xfId="713"/>
    <cellStyle name="60% - 강조색4 40" xfId="714"/>
    <cellStyle name="60% - 강조색4 41" xfId="715"/>
    <cellStyle name="60% - 강조색4 42" xfId="716"/>
    <cellStyle name="60% - 강조색4 43" xfId="717"/>
    <cellStyle name="60% - 강조색4 44" xfId="718"/>
    <cellStyle name="60% - 강조색4 45" xfId="719"/>
    <cellStyle name="60% - 강조색4 5" xfId="720"/>
    <cellStyle name="60% - 강조색4 6" xfId="721"/>
    <cellStyle name="60% - 강조색4 7" xfId="722"/>
    <cellStyle name="60% - 강조색4 8" xfId="723"/>
    <cellStyle name="60% - 강조색4 9" xfId="724"/>
    <cellStyle name="60% - 강조색5 10" xfId="725"/>
    <cellStyle name="60% - 강조색5 11" xfId="726"/>
    <cellStyle name="60% - 강조색5 12" xfId="727"/>
    <cellStyle name="60% - 강조색5 13" xfId="728"/>
    <cellStyle name="60% - 강조색5 14" xfId="729"/>
    <cellStyle name="60% - 강조색5 15" xfId="730"/>
    <cellStyle name="60% - 강조색5 16" xfId="731"/>
    <cellStyle name="60% - 강조색5 17" xfId="732"/>
    <cellStyle name="60% - 강조색5 18" xfId="733"/>
    <cellStyle name="60% - 강조색5 19" xfId="734"/>
    <cellStyle name="60% - 강조색5 2" xfId="735"/>
    <cellStyle name="60% - 강조색5 20" xfId="736"/>
    <cellStyle name="60% - 강조색5 21" xfId="737"/>
    <cellStyle name="60% - 강조색5 22" xfId="738"/>
    <cellStyle name="60% - 강조색5 23" xfId="739"/>
    <cellStyle name="60% - 강조색5 24" xfId="740"/>
    <cellStyle name="60% - 강조색5 25" xfId="741"/>
    <cellStyle name="60% - 강조색5 26" xfId="742"/>
    <cellStyle name="60% - 강조색5 27" xfId="743"/>
    <cellStyle name="60% - 강조색5 28" xfId="744"/>
    <cellStyle name="60% - 강조색5 29" xfId="745"/>
    <cellStyle name="60% - 강조색5 3" xfId="746"/>
    <cellStyle name="60% - 강조색5 30" xfId="747"/>
    <cellStyle name="60% - 강조색5 31" xfId="748"/>
    <cellStyle name="60% - 강조색5 32" xfId="749"/>
    <cellStyle name="60% - 강조색5 33" xfId="750"/>
    <cellStyle name="60% - 강조색5 34" xfId="751"/>
    <cellStyle name="60% - 강조색5 35" xfId="752"/>
    <cellStyle name="60% - 강조색5 36" xfId="753"/>
    <cellStyle name="60% - 강조색5 37" xfId="754"/>
    <cellStyle name="60% - 강조색5 38" xfId="755"/>
    <cellStyle name="60% - 강조색5 39" xfId="756"/>
    <cellStyle name="60% - 강조색5 4" xfId="757"/>
    <cellStyle name="60% - 강조색5 40" xfId="758"/>
    <cellStyle name="60% - 강조색5 41" xfId="759"/>
    <cellStyle name="60% - 강조색5 42" xfId="760"/>
    <cellStyle name="60% - 강조색5 43" xfId="761"/>
    <cellStyle name="60% - 강조색5 44" xfId="762"/>
    <cellStyle name="60% - 강조색5 45" xfId="763"/>
    <cellStyle name="60% - 강조색5 5" xfId="764"/>
    <cellStyle name="60% - 강조색5 6" xfId="765"/>
    <cellStyle name="60% - 강조색5 7" xfId="766"/>
    <cellStyle name="60% - 강조색5 8" xfId="767"/>
    <cellStyle name="60% - 강조색5 9" xfId="768"/>
    <cellStyle name="60% - 강조색6 10" xfId="769"/>
    <cellStyle name="60% - 강조색6 11" xfId="770"/>
    <cellStyle name="60% - 강조색6 12" xfId="771"/>
    <cellStyle name="60% - 강조색6 13" xfId="772"/>
    <cellStyle name="60% - 강조색6 14" xfId="773"/>
    <cellStyle name="60% - 강조색6 15" xfId="774"/>
    <cellStyle name="60% - 강조색6 16" xfId="775"/>
    <cellStyle name="60% - 강조색6 17" xfId="776"/>
    <cellStyle name="60% - 강조색6 18" xfId="777"/>
    <cellStyle name="60% - 강조색6 19" xfId="778"/>
    <cellStyle name="60% - 강조색6 2" xfId="779"/>
    <cellStyle name="60% - 강조색6 20" xfId="780"/>
    <cellStyle name="60% - 강조색6 21" xfId="781"/>
    <cellStyle name="60% - 강조색6 22" xfId="782"/>
    <cellStyle name="60% - 강조색6 23" xfId="783"/>
    <cellStyle name="60% - 강조색6 24" xfId="784"/>
    <cellStyle name="60% - 강조색6 25" xfId="785"/>
    <cellStyle name="60% - 강조색6 26" xfId="786"/>
    <cellStyle name="60% - 강조색6 27" xfId="787"/>
    <cellStyle name="60% - 강조색6 28" xfId="788"/>
    <cellStyle name="60% - 강조색6 29" xfId="789"/>
    <cellStyle name="60% - 강조색6 3" xfId="790"/>
    <cellStyle name="60% - 강조색6 30" xfId="791"/>
    <cellStyle name="60% - 강조색6 31" xfId="792"/>
    <cellStyle name="60% - 강조색6 32" xfId="793"/>
    <cellStyle name="60% - 강조색6 33" xfId="794"/>
    <cellStyle name="60% - 강조색6 34" xfId="795"/>
    <cellStyle name="60% - 강조색6 35" xfId="796"/>
    <cellStyle name="60% - 강조색6 36" xfId="797"/>
    <cellStyle name="60% - 강조색6 37" xfId="798"/>
    <cellStyle name="60% - 강조색6 38" xfId="799"/>
    <cellStyle name="60% - 강조색6 39" xfId="800"/>
    <cellStyle name="60% - 강조색6 4" xfId="801"/>
    <cellStyle name="60% - 강조색6 40" xfId="802"/>
    <cellStyle name="60% - 강조색6 41" xfId="803"/>
    <cellStyle name="60% - 강조색6 42" xfId="804"/>
    <cellStyle name="60% - 강조색6 43" xfId="805"/>
    <cellStyle name="60% - 강조색6 44" xfId="806"/>
    <cellStyle name="60% - 강조색6 45" xfId="807"/>
    <cellStyle name="60% - 강조색6 5" xfId="808"/>
    <cellStyle name="60% - 강조색6 6" xfId="809"/>
    <cellStyle name="60% - 강조색6 7" xfId="810"/>
    <cellStyle name="60% - 강조색6 8" xfId="811"/>
    <cellStyle name="60% - 강조색6 9" xfId="812"/>
    <cellStyle name="AÞ¸¶_INQUIRY ¿μ¾÷AßAø " xfId="1888"/>
    <cellStyle name="C￥AØ_¿μ¾÷CoE² " xfId="1889"/>
    <cellStyle name="Comma [0]_ SG&amp;A Bridge " xfId="1890"/>
    <cellStyle name="Comma_ SG&amp;A Bridge " xfId="1891"/>
    <cellStyle name="Currency [0]_ SG&amp;A Bridge " xfId="1892"/>
    <cellStyle name="Currency_ SG&amp;A Bridge " xfId="1893"/>
    <cellStyle name="Header1" xfId="1894"/>
    <cellStyle name="Header2" xfId="1895"/>
    <cellStyle name="Normal_ SG&amp;A Bridge " xfId="1896"/>
    <cellStyle name="강조색1 10" xfId="813"/>
    <cellStyle name="강조색1 11" xfId="814"/>
    <cellStyle name="강조색1 12" xfId="815"/>
    <cellStyle name="강조색1 13" xfId="816"/>
    <cellStyle name="강조색1 14" xfId="817"/>
    <cellStyle name="강조색1 15" xfId="818"/>
    <cellStyle name="강조색1 16" xfId="819"/>
    <cellStyle name="강조색1 17" xfId="820"/>
    <cellStyle name="강조색1 18" xfId="821"/>
    <cellStyle name="강조색1 19" xfId="822"/>
    <cellStyle name="강조색1 2" xfId="823"/>
    <cellStyle name="강조색1 20" xfId="824"/>
    <cellStyle name="강조색1 21" xfId="825"/>
    <cellStyle name="강조색1 22" xfId="826"/>
    <cellStyle name="강조색1 23" xfId="827"/>
    <cellStyle name="강조색1 24" xfId="828"/>
    <cellStyle name="강조색1 25" xfId="829"/>
    <cellStyle name="강조색1 26" xfId="830"/>
    <cellStyle name="강조색1 27" xfId="831"/>
    <cellStyle name="강조색1 28" xfId="832"/>
    <cellStyle name="강조색1 29" xfId="833"/>
    <cellStyle name="강조색1 3" xfId="834"/>
    <cellStyle name="강조색1 30" xfId="835"/>
    <cellStyle name="강조색1 31" xfId="836"/>
    <cellStyle name="강조색1 32" xfId="837"/>
    <cellStyle name="강조색1 33" xfId="838"/>
    <cellStyle name="강조색1 34" xfId="839"/>
    <cellStyle name="강조색1 35" xfId="840"/>
    <cellStyle name="강조색1 36" xfId="841"/>
    <cellStyle name="강조색1 37" xfId="842"/>
    <cellStyle name="강조색1 38" xfId="843"/>
    <cellStyle name="강조색1 39" xfId="844"/>
    <cellStyle name="강조색1 4" xfId="845"/>
    <cellStyle name="강조색1 40" xfId="846"/>
    <cellStyle name="강조색1 41" xfId="847"/>
    <cellStyle name="강조색1 42" xfId="848"/>
    <cellStyle name="강조색1 43" xfId="849"/>
    <cellStyle name="강조색1 44" xfId="850"/>
    <cellStyle name="강조색1 45" xfId="851"/>
    <cellStyle name="강조색1 5" xfId="852"/>
    <cellStyle name="강조색1 6" xfId="853"/>
    <cellStyle name="강조색1 7" xfId="854"/>
    <cellStyle name="강조색1 8" xfId="855"/>
    <cellStyle name="강조색1 9" xfId="856"/>
    <cellStyle name="강조색2 10" xfId="857"/>
    <cellStyle name="강조색2 11" xfId="858"/>
    <cellStyle name="강조색2 12" xfId="859"/>
    <cellStyle name="강조색2 13" xfId="860"/>
    <cellStyle name="강조색2 14" xfId="861"/>
    <cellStyle name="강조색2 15" xfId="862"/>
    <cellStyle name="강조색2 16" xfId="863"/>
    <cellStyle name="강조색2 17" xfId="864"/>
    <cellStyle name="강조색2 18" xfId="865"/>
    <cellStyle name="강조색2 19" xfId="866"/>
    <cellStyle name="강조색2 2" xfId="867"/>
    <cellStyle name="강조색2 20" xfId="868"/>
    <cellStyle name="강조색2 21" xfId="869"/>
    <cellStyle name="강조색2 22" xfId="870"/>
    <cellStyle name="강조색2 23" xfId="871"/>
    <cellStyle name="강조색2 24" xfId="872"/>
    <cellStyle name="강조색2 25" xfId="873"/>
    <cellStyle name="강조색2 26" xfId="874"/>
    <cellStyle name="강조색2 27" xfId="875"/>
    <cellStyle name="강조색2 28" xfId="876"/>
    <cellStyle name="강조색2 29" xfId="877"/>
    <cellStyle name="강조색2 3" xfId="878"/>
    <cellStyle name="강조색2 30" xfId="879"/>
    <cellStyle name="강조색2 31" xfId="880"/>
    <cellStyle name="강조색2 32" xfId="881"/>
    <cellStyle name="강조색2 33" xfId="882"/>
    <cellStyle name="강조색2 34" xfId="883"/>
    <cellStyle name="강조색2 35" xfId="884"/>
    <cellStyle name="강조색2 36" xfId="885"/>
    <cellStyle name="강조색2 37" xfId="886"/>
    <cellStyle name="강조색2 38" xfId="887"/>
    <cellStyle name="강조색2 39" xfId="888"/>
    <cellStyle name="강조색2 4" xfId="889"/>
    <cellStyle name="강조색2 40" xfId="890"/>
    <cellStyle name="강조색2 41" xfId="891"/>
    <cellStyle name="강조색2 42" xfId="892"/>
    <cellStyle name="강조색2 43" xfId="893"/>
    <cellStyle name="강조색2 44" xfId="894"/>
    <cellStyle name="강조색2 45" xfId="895"/>
    <cellStyle name="강조색2 5" xfId="896"/>
    <cellStyle name="강조색2 6" xfId="897"/>
    <cellStyle name="강조색2 7" xfId="898"/>
    <cellStyle name="강조색2 8" xfId="899"/>
    <cellStyle name="강조색2 9" xfId="900"/>
    <cellStyle name="강조색3 10" xfId="901"/>
    <cellStyle name="강조색3 11" xfId="902"/>
    <cellStyle name="강조색3 12" xfId="903"/>
    <cellStyle name="강조색3 13" xfId="904"/>
    <cellStyle name="강조색3 14" xfId="905"/>
    <cellStyle name="강조색3 15" xfId="906"/>
    <cellStyle name="강조색3 16" xfId="907"/>
    <cellStyle name="강조색3 17" xfId="908"/>
    <cellStyle name="강조색3 18" xfId="909"/>
    <cellStyle name="강조색3 19" xfId="910"/>
    <cellStyle name="강조색3 2" xfId="911"/>
    <cellStyle name="강조색3 20" xfId="912"/>
    <cellStyle name="강조색3 21" xfId="913"/>
    <cellStyle name="강조색3 22" xfId="914"/>
    <cellStyle name="강조색3 23" xfId="915"/>
    <cellStyle name="강조색3 24" xfId="916"/>
    <cellStyle name="강조색3 25" xfId="917"/>
    <cellStyle name="강조색3 26" xfId="918"/>
    <cellStyle name="강조색3 27" xfId="919"/>
    <cellStyle name="강조색3 28" xfId="920"/>
    <cellStyle name="강조색3 29" xfId="921"/>
    <cellStyle name="강조색3 3" xfId="922"/>
    <cellStyle name="강조색3 30" xfId="923"/>
    <cellStyle name="강조색3 31" xfId="924"/>
    <cellStyle name="강조색3 32" xfId="925"/>
    <cellStyle name="강조색3 33" xfId="926"/>
    <cellStyle name="강조색3 34" xfId="927"/>
    <cellStyle name="강조색3 35" xfId="928"/>
    <cellStyle name="강조색3 36" xfId="929"/>
    <cellStyle name="강조색3 37" xfId="930"/>
    <cellStyle name="강조색3 38" xfId="931"/>
    <cellStyle name="강조색3 39" xfId="932"/>
    <cellStyle name="강조색3 4" xfId="933"/>
    <cellStyle name="강조색3 40" xfId="934"/>
    <cellStyle name="강조색3 41" xfId="935"/>
    <cellStyle name="강조색3 42" xfId="936"/>
    <cellStyle name="강조색3 43" xfId="937"/>
    <cellStyle name="강조색3 44" xfId="938"/>
    <cellStyle name="강조색3 45" xfId="939"/>
    <cellStyle name="강조색3 5" xfId="940"/>
    <cellStyle name="강조색3 6" xfId="941"/>
    <cellStyle name="강조색3 7" xfId="942"/>
    <cellStyle name="강조색3 8" xfId="943"/>
    <cellStyle name="강조색3 9" xfId="944"/>
    <cellStyle name="강조색4 10" xfId="945"/>
    <cellStyle name="강조색4 11" xfId="946"/>
    <cellStyle name="강조색4 12" xfId="947"/>
    <cellStyle name="강조색4 13" xfId="948"/>
    <cellStyle name="강조색4 14" xfId="949"/>
    <cellStyle name="강조색4 15" xfId="950"/>
    <cellStyle name="강조색4 16" xfId="951"/>
    <cellStyle name="강조색4 17" xfId="952"/>
    <cellStyle name="강조색4 18" xfId="953"/>
    <cellStyle name="강조색4 19" xfId="954"/>
    <cellStyle name="강조색4 2" xfId="955"/>
    <cellStyle name="강조색4 20" xfId="956"/>
    <cellStyle name="강조색4 21" xfId="957"/>
    <cellStyle name="강조색4 22" xfId="958"/>
    <cellStyle name="강조색4 23" xfId="959"/>
    <cellStyle name="강조색4 24" xfId="960"/>
    <cellStyle name="강조색4 25" xfId="961"/>
    <cellStyle name="강조색4 26" xfId="962"/>
    <cellStyle name="강조색4 27" xfId="963"/>
    <cellStyle name="강조색4 28" xfId="964"/>
    <cellStyle name="강조색4 29" xfId="965"/>
    <cellStyle name="강조색4 3" xfId="966"/>
    <cellStyle name="강조색4 30" xfId="967"/>
    <cellStyle name="강조색4 31" xfId="968"/>
    <cellStyle name="강조색4 32" xfId="969"/>
    <cellStyle name="강조색4 33" xfId="970"/>
    <cellStyle name="강조색4 34" xfId="971"/>
    <cellStyle name="강조색4 35" xfId="972"/>
    <cellStyle name="강조색4 36" xfId="973"/>
    <cellStyle name="강조색4 37" xfId="974"/>
    <cellStyle name="강조색4 38" xfId="975"/>
    <cellStyle name="강조색4 39" xfId="976"/>
    <cellStyle name="강조색4 4" xfId="977"/>
    <cellStyle name="강조색4 40" xfId="978"/>
    <cellStyle name="강조색4 41" xfId="979"/>
    <cellStyle name="강조색4 42" xfId="980"/>
    <cellStyle name="강조색4 43" xfId="981"/>
    <cellStyle name="강조색4 44" xfId="982"/>
    <cellStyle name="강조색4 45" xfId="983"/>
    <cellStyle name="강조색4 5" xfId="984"/>
    <cellStyle name="강조색4 6" xfId="985"/>
    <cellStyle name="강조색4 7" xfId="986"/>
    <cellStyle name="강조색4 8" xfId="987"/>
    <cellStyle name="강조색4 9" xfId="988"/>
    <cellStyle name="강조색5 10" xfId="989"/>
    <cellStyle name="강조색5 11" xfId="990"/>
    <cellStyle name="강조색5 12" xfId="991"/>
    <cellStyle name="강조색5 13" xfId="992"/>
    <cellStyle name="강조색5 14" xfId="993"/>
    <cellStyle name="강조색5 15" xfId="994"/>
    <cellStyle name="강조색5 16" xfId="995"/>
    <cellStyle name="강조색5 17" xfId="996"/>
    <cellStyle name="강조색5 18" xfId="997"/>
    <cellStyle name="강조색5 19" xfId="998"/>
    <cellStyle name="강조색5 2" xfId="999"/>
    <cellStyle name="강조색5 20" xfId="1000"/>
    <cellStyle name="강조색5 21" xfId="1001"/>
    <cellStyle name="강조색5 22" xfId="1002"/>
    <cellStyle name="강조색5 23" xfId="1003"/>
    <cellStyle name="강조색5 24" xfId="1004"/>
    <cellStyle name="강조색5 25" xfId="1005"/>
    <cellStyle name="강조색5 26" xfId="1006"/>
    <cellStyle name="강조색5 27" xfId="1007"/>
    <cellStyle name="강조색5 28" xfId="1008"/>
    <cellStyle name="강조색5 29" xfId="1009"/>
    <cellStyle name="강조색5 3" xfId="1010"/>
    <cellStyle name="강조색5 30" xfId="1011"/>
    <cellStyle name="강조색5 31" xfId="1012"/>
    <cellStyle name="강조색5 32" xfId="1013"/>
    <cellStyle name="강조색5 33" xfId="1014"/>
    <cellStyle name="강조색5 34" xfId="1015"/>
    <cellStyle name="강조색5 35" xfId="1016"/>
    <cellStyle name="강조색5 36" xfId="1017"/>
    <cellStyle name="강조색5 37" xfId="1018"/>
    <cellStyle name="강조색5 38" xfId="1019"/>
    <cellStyle name="강조색5 39" xfId="1020"/>
    <cellStyle name="강조색5 4" xfId="1021"/>
    <cellStyle name="강조색5 40" xfId="1022"/>
    <cellStyle name="강조색5 41" xfId="1023"/>
    <cellStyle name="강조색5 42" xfId="1024"/>
    <cellStyle name="강조색5 43" xfId="1025"/>
    <cellStyle name="강조색5 44" xfId="1026"/>
    <cellStyle name="강조색5 45" xfId="1027"/>
    <cellStyle name="강조색5 5" xfId="1028"/>
    <cellStyle name="강조색5 6" xfId="1029"/>
    <cellStyle name="강조색5 7" xfId="1030"/>
    <cellStyle name="강조색5 8" xfId="1031"/>
    <cellStyle name="강조색5 9" xfId="1032"/>
    <cellStyle name="강조색6 10" xfId="1033"/>
    <cellStyle name="강조색6 11" xfId="1034"/>
    <cellStyle name="강조색6 12" xfId="1035"/>
    <cellStyle name="강조색6 13" xfId="1036"/>
    <cellStyle name="강조색6 14" xfId="1037"/>
    <cellStyle name="강조색6 15" xfId="1038"/>
    <cellStyle name="강조색6 16" xfId="1039"/>
    <cellStyle name="강조색6 17" xfId="1040"/>
    <cellStyle name="강조색6 18" xfId="1041"/>
    <cellStyle name="강조색6 19" xfId="1042"/>
    <cellStyle name="강조색6 2" xfId="1043"/>
    <cellStyle name="강조색6 20" xfId="1044"/>
    <cellStyle name="강조색6 21" xfId="1045"/>
    <cellStyle name="강조색6 22" xfId="1046"/>
    <cellStyle name="강조색6 23" xfId="1047"/>
    <cellStyle name="강조색6 24" xfId="1048"/>
    <cellStyle name="강조색6 25" xfId="1049"/>
    <cellStyle name="강조색6 26" xfId="1050"/>
    <cellStyle name="강조색6 27" xfId="1051"/>
    <cellStyle name="강조색6 28" xfId="1052"/>
    <cellStyle name="강조색6 29" xfId="1053"/>
    <cellStyle name="강조색6 3" xfId="1054"/>
    <cellStyle name="강조색6 30" xfId="1055"/>
    <cellStyle name="강조색6 31" xfId="1056"/>
    <cellStyle name="강조색6 32" xfId="1057"/>
    <cellStyle name="강조색6 33" xfId="1058"/>
    <cellStyle name="강조색6 34" xfId="1059"/>
    <cellStyle name="강조색6 35" xfId="1060"/>
    <cellStyle name="강조색6 36" xfId="1061"/>
    <cellStyle name="강조색6 37" xfId="1062"/>
    <cellStyle name="강조색6 38" xfId="1063"/>
    <cellStyle name="강조색6 39" xfId="1064"/>
    <cellStyle name="강조색6 4" xfId="1065"/>
    <cellStyle name="강조색6 40" xfId="1066"/>
    <cellStyle name="강조색6 41" xfId="1067"/>
    <cellStyle name="강조색6 42" xfId="1068"/>
    <cellStyle name="강조색6 43" xfId="1069"/>
    <cellStyle name="강조색6 44" xfId="1070"/>
    <cellStyle name="강조색6 45" xfId="1071"/>
    <cellStyle name="강조색6 5" xfId="1072"/>
    <cellStyle name="강조색6 6" xfId="1073"/>
    <cellStyle name="강조색6 7" xfId="1074"/>
    <cellStyle name="강조색6 8" xfId="1075"/>
    <cellStyle name="강조색6 9" xfId="1076"/>
    <cellStyle name="경고문 10" xfId="1077"/>
    <cellStyle name="경고문 11" xfId="1078"/>
    <cellStyle name="경고문 12" xfId="1079"/>
    <cellStyle name="경고문 13" xfId="1080"/>
    <cellStyle name="경고문 14" xfId="1081"/>
    <cellStyle name="경고문 15" xfId="1082"/>
    <cellStyle name="경고문 16" xfId="1083"/>
    <cellStyle name="경고문 17" xfId="1084"/>
    <cellStyle name="경고문 18" xfId="1085"/>
    <cellStyle name="경고문 19" xfId="1086"/>
    <cellStyle name="경고문 2" xfId="1087"/>
    <cellStyle name="경고문 20" xfId="1088"/>
    <cellStyle name="경고문 21" xfId="1089"/>
    <cellStyle name="경고문 22" xfId="1090"/>
    <cellStyle name="경고문 23" xfId="1091"/>
    <cellStyle name="경고문 24" xfId="1092"/>
    <cellStyle name="경고문 25" xfId="1093"/>
    <cellStyle name="경고문 26" xfId="1094"/>
    <cellStyle name="경고문 27" xfId="1095"/>
    <cellStyle name="경고문 28" xfId="1096"/>
    <cellStyle name="경고문 29" xfId="1097"/>
    <cellStyle name="경고문 3" xfId="1098"/>
    <cellStyle name="경고문 30" xfId="1099"/>
    <cellStyle name="경고문 31" xfId="1100"/>
    <cellStyle name="경고문 32" xfId="1101"/>
    <cellStyle name="경고문 33" xfId="1102"/>
    <cellStyle name="경고문 34" xfId="1103"/>
    <cellStyle name="경고문 35" xfId="1104"/>
    <cellStyle name="경고문 36" xfId="1105"/>
    <cellStyle name="경고문 37" xfId="1106"/>
    <cellStyle name="경고문 38" xfId="1107"/>
    <cellStyle name="경고문 39" xfId="1108"/>
    <cellStyle name="경고문 4" xfId="1109"/>
    <cellStyle name="경고문 40" xfId="1110"/>
    <cellStyle name="경고문 41" xfId="1111"/>
    <cellStyle name="경고문 42" xfId="1112"/>
    <cellStyle name="경고문 43" xfId="1113"/>
    <cellStyle name="경고문 44" xfId="1114"/>
    <cellStyle name="경고문 45" xfId="1115"/>
    <cellStyle name="경고문 5" xfId="1116"/>
    <cellStyle name="경고문 6" xfId="1117"/>
    <cellStyle name="경고문 7" xfId="1118"/>
    <cellStyle name="경고문 8" xfId="1119"/>
    <cellStyle name="경고문 9" xfId="1120"/>
    <cellStyle name="계산 10" xfId="1121"/>
    <cellStyle name="계산 11" xfId="1122"/>
    <cellStyle name="계산 12" xfId="1123"/>
    <cellStyle name="계산 13" xfId="1124"/>
    <cellStyle name="계산 14" xfId="1125"/>
    <cellStyle name="계산 15" xfId="1126"/>
    <cellStyle name="계산 16" xfId="1127"/>
    <cellStyle name="계산 17" xfId="1128"/>
    <cellStyle name="계산 18" xfId="1129"/>
    <cellStyle name="계산 19" xfId="1130"/>
    <cellStyle name="계산 2" xfId="1131"/>
    <cellStyle name="계산 20" xfId="1132"/>
    <cellStyle name="계산 21" xfId="1133"/>
    <cellStyle name="계산 22" xfId="1134"/>
    <cellStyle name="계산 23" xfId="1135"/>
    <cellStyle name="계산 24" xfId="1136"/>
    <cellStyle name="계산 25" xfId="1137"/>
    <cellStyle name="계산 26" xfId="1138"/>
    <cellStyle name="계산 27" xfId="1139"/>
    <cellStyle name="계산 28" xfId="1140"/>
    <cellStyle name="계산 29" xfId="1141"/>
    <cellStyle name="계산 3" xfId="1142"/>
    <cellStyle name="계산 30" xfId="1143"/>
    <cellStyle name="계산 31" xfId="1144"/>
    <cellStyle name="계산 32" xfId="1145"/>
    <cellStyle name="계산 33" xfId="1146"/>
    <cellStyle name="계산 34" xfId="1147"/>
    <cellStyle name="계산 35" xfId="1148"/>
    <cellStyle name="계산 36" xfId="1149"/>
    <cellStyle name="계산 37" xfId="1150"/>
    <cellStyle name="계산 38" xfId="1151"/>
    <cellStyle name="계산 39" xfId="1152"/>
    <cellStyle name="계산 4" xfId="1153"/>
    <cellStyle name="계산 40" xfId="1154"/>
    <cellStyle name="계산 41" xfId="1155"/>
    <cellStyle name="계산 42" xfId="1156"/>
    <cellStyle name="계산 43" xfId="1157"/>
    <cellStyle name="계산 44" xfId="1158"/>
    <cellStyle name="계산 45" xfId="1159"/>
    <cellStyle name="계산 5" xfId="1160"/>
    <cellStyle name="계산 6" xfId="1161"/>
    <cellStyle name="계산 7" xfId="1162"/>
    <cellStyle name="계산 8" xfId="1163"/>
    <cellStyle name="계산 9" xfId="1164"/>
    <cellStyle name="나쁨 10" xfId="1165"/>
    <cellStyle name="나쁨 11" xfId="1166"/>
    <cellStyle name="나쁨 12" xfId="1167"/>
    <cellStyle name="나쁨 13" xfId="1168"/>
    <cellStyle name="나쁨 14" xfId="1169"/>
    <cellStyle name="나쁨 15" xfId="1170"/>
    <cellStyle name="나쁨 16" xfId="1171"/>
    <cellStyle name="나쁨 17" xfId="1172"/>
    <cellStyle name="나쁨 18" xfId="1173"/>
    <cellStyle name="나쁨 19" xfId="1174"/>
    <cellStyle name="나쁨 2" xfId="1175"/>
    <cellStyle name="나쁨 20" xfId="1176"/>
    <cellStyle name="나쁨 21" xfId="1177"/>
    <cellStyle name="나쁨 22" xfId="1178"/>
    <cellStyle name="나쁨 23" xfId="1179"/>
    <cellStyle name="나쁨 24" xfId="1180"/>
    <cellStyle name="나쁨 25" xfId="1181"/>
    <cellStyle name="나쁨 26" xfId="1182"/>
    <cellStyle name="나쁨 27" xfId="1183"/>
    <cellStyle name="나쁨 28" xfId="1184"/>
    <cellStyle name="나쁨 29" xfId="1185"/>
    <cellStyle name="나쁨 3" xfId="1186"/>
    <cellStyle name="나쁨 30" xfId="1187"/>
    <cellStyle name="나쁨 31" xfId="1188"/>
    <cellStyle name="나쁨 32" xfId="1189"/>
    <cellStyle name="나쁨 33" xfId="1190"/>
    <cellStyle name="나쁨 34" xfId="1191"/>
    <cellStyle name="나쁨 35" xfId="1192"/>
    <cellStyle name="나쁨 36" xfId="1193"/>
    <cellStyle name="나쁨 37" xfId="1194"/>
    <cellStyle name="나쁨 38" xfId="1195"/>
    <cellStyle name="나쁨 39" xfId="1196"/>
    <cellStyle name="나쁨 4" xfId="1197"/>
    <cellStyle name="나쁨 40" xfId="1198"/>
    <cellStyle name="나쁨 41" xfId="1199"/>
    <cellStyle name="나쁨 42" xfId="1200"/>
    <cellStyle name="나쁨 43" xfId="1201"/>
    <cellStyle name="나쁨 44" xfId="1202"/>
    <cellStyle name="나쁨 45" xfId="1203"/>
    <cellStyle name="나쁨 5" xfId="1204"/>
    <cellStyle name="나쁨 6" xfId="1205"/>
    <cellStyle name="나쁨 7" xfId="1206"/>
    <cellStyle name="나쁨 8" xfId="1207"/>
    <cellStyle name="나쁨 9" xfId="1208"/>
    <cellStyle name="메모 10" xfId="1209"/>
    <cellStyle name="메모 10 2" xfId="1210"/>
    <cellStyle name="메모 11" xfId="1211"/>
    <cellStyle name="메모 11 2" xfId="1212"/>
    <cellStyle name="메모 12" xfId="1213"/>
    <cellStyle name="메모 12 2" xfId="1214"/>
    <cellStyle name="메모 13" xfId="1215"/>
    <cellStyle name="메모 13 2" xfId="1216"/>
    <cellStyle name="메모 14" xfId="1217"/>
    <cellStyle name="메모 14 2" xfId="1218"/>
    <cellStyle name="메모 15" xfId="1219"/>
    <cellStyle name="메모 15 2" xfId="1220"/>
    <cellStyle name="메모 16" xfId="1221"/>
    <cellStyle name="메모 16 2" xfId="1222"/>
    <cellStyle name="메모 17" xfId="1223"/>
    <cellStyle name="메모 17 2" xfId="1224"/>
    <cellStyle name="메모 18" xfId="1225"/>
    <cellStyle name="메모 18 2" xfId="1226"/>
    <cellStyle name="메모 19" xfId="1227"/>
    <cellStyle name="메모 19 2" xfId="1228"/>
    <cellStyle name="메모 2" xfId="1229"/>
    <cellStyle name="메모 2 2" xfId="1230"/>
    <cellStyle name="메모 20" xfId="1231"/>
    <cellStyle name="메모 20 2" xfId="1232"/>
    <cellStyle name="메모 21" xfId="1233"/>
    <cellStyle name="메모 21 2" xfId="1234"/>
    <cellStyle name="메모 22" xfId="1235"/>
    <cellStyle name="메모 22 2" xfId="1236"/>
    <cellStyle name="메모 23" xfId="1237"/>
    <cellStyle name="메모 24" xfId="1238"/>
    <cellStyle name="메모 25" xfId="1239"/>
    <cellStyle name="메모 26" xfId="1240"/>
    <cellStyle name="메모 27" xfId="1241"/>
    <cellStyle name="메모 28" xfId="1242"/>
    <cellStyle name="메모 29" xfId="1243"/>
    <cellStyle name="메모 3" xfId="1244"/>
    <cellStyle name="메모 30" xfId="1245"/>
    <cellStyle name="메모 31" xfId="1246"/>
    <cellStyle name="메모 32" xfId="1247"/>
    <cellStyle name="메모 33" xfId="1248"/>
    <cellStyle name="메모 34" xfId="1249"/>
    <cellStyle name="메모 35" xfId="1250"/>
    <cellStyle name="메모 36" xfId="1251"/>
    <cellStyle name="메모 37" xfId="1252"/>
    <cellStyle name="메모 38" xfId="1253"/>
    <cellStyle name="메모 39" xfId="1254"/>
    <cellStyle name="메모 4" xfId="1255"/>
    <cellStyle name="메모 4 2" xfId="1256"/>
    <cellStyle name="메모 40" xfId="1257"/>
    <cellStyle name="메모 41" xfId="1258"/>
    <cellStyle name="메모 42" xfId="1259"/>
    <cellStyle name="메모 43" xfId="1260"/>
    <cellStyle name="메모 44" xfId="1261"/>
    <cellStyle name="메모 45" xfId="1262"/>
    <cellStyle name="메모 5" xfId="1263"/>
    <cellStyle name="메모 5 2" xfId="1264"/>
    <cellStyle name="메모 6" xfId="1265"/>
    <cellStyle name="메모 6 2" xfId="1266"/>
    <cellStyle name="메모 7" xfId="1267"/>
    <cellStyle name="메모 7 2" xfId="1268"/>
    <cellStyle name="메모 8" xfId="1269"/>
    <cellStyle name="메모 8 2" xfId="1270"/>
    <cellStyle name="메모 9" xfId="1271"/>
    <cellStyle name="메모 9 2" xfId="1272"/>
    <cellStyle name="백분율" xfId="9" builtinId="5"/>
    <cellStyle name="백분율 2" xfId="11"/>
    <cellStyle name="백분율 3" xfId="13"/>
    <cellStyle name="보통 10" xfId="1273"/>
    <cellStyle name="보통 11" xfId="1274"/>
    <cellStyle name="보통 12" xfId="1275"/>
    <cellStyle name="보통 13" xfId="1276"/>
    <cellStyle name="보통 14" xfId="1277"/>
    <cellStyle name="보통 15" xfId="1278"/>
    <cellStyle name="보통 16" xfId="1279"/>
    <cellStyle name="보통 17" xfId="1280"/>
    <cellStyle name="보통 18" xfId="1281"/>
    <cellStyle name="보통 19" xfId="1282"/>
    <cellStyle name="보통 2" xfId="1283"/>
    <cellStyle name="보통 20" xfId="1284"/>
    <cellStyle name="보통 21" xfId="1285"/>
    <cellStyle name="보통 22" xfId="1286"/>
    <cellStyle name="보통 23" xfId="1287"/>
    <cellStyle name="보통 24" xfId="1288"/>
    <cellStyle name="보통 25" xfId="1289"/>
    <cellStyle name="보통 26" xfId="1290"/>
    <cellStyle name="보통 27" xfId="1291"/>
    <cellStyle name="보통 28" xfId="1292"/>
    <cellStyle name="보통 29" xfId="1293"/>
    <cellStyle name="보통 3" xfId="1294"/>
    <cellStyle name="보통 30" xfId="1295"/>
    <cellStyle name="보통 31" xfId="1296"/>
    <cellStyle name="보통 32" xfId="1297"/>
    <cellStyle name="보통 33" xfId="1298"/>
    <cellStyle name="보통 34" xfId="1299"/>
    <cellStyle name="보통 35" xfId="1300"/>
    <cellStyle name="보통 36" xfId="1301"/>
    <cellStyle name="보통 37" xfId="1302"/>
    <cellStyle name="보통 38" xfId="1303"/>
    <cellStyle name="보통 39" xfId="1304"/>
    <cellStyle name="보통 4" xfId="1305"/>
    <cellStyle name="보통 40" xfId="1306"/>
    <cellStyle name="보통 41" xfId="1307"/>
    <cellStyle name="보통 42" xfId="1308"/>
    <cellStyle name="보통 43" xfId="1309"/>
    <cellStyle name="보통 44" xfId="1310"/>
    <cellStyle name="보통 45" xfId="1311"/>
    <cellStyle name="보통 5" xfId="1312"/>
    <cellStyle name="보통 6" xfId="1313"/>
    <cellStyle name="보통 7" xfId="1314"/>
    <cellStyle name="보통 8" xfId="1315"/>
    <cellStyle name="보통 9" xfId="1316"/>
    <cellStyle name="뷭?_BOOKSHIP" xfId="1317"/>
    <cellStyle name="설명 텍스트 10" xfId="1318"/>
    <cellStyle name="설명 텍스트 11" xfId="1319"/>
    <cellStyle name="설명 텍스트 12" xfId="1320"/>
    <cellStyle name="설명 텍스트 13" xfId="1321"/>
    <cellStyle name="설명 텍스트 14" xfId="1322"/>
    <cellStyle name="설명 텍스트 15" xfId="1323"/>
    <cellStyle name="설명 텍스트 16" xfId="1324"/>
    <cellStyle name="설명 텍스트 17" xfId="1325"/>
    <cellStyle name="설명 텍스트 18" xfId="1326"/>
    <cellStyle name="설명 텍스트 19" xfId="1327"/>
    <cellStyle name="설명 텍스트 2" xfId="1328"/>
    <cellStyle name="설명 텍스트 20" xfId="1329"/>
    <cellStyle name="설명 텍스트 21" xfId="1330"/>
    <cellStyle name="설명 텍스트 22" xfId="1331"/>
    <cellStyle name="설명 텍스트 23" xfId="1332"/>
    <cellStyle name="설명 텍스트 24" xfId="1333"/>
    <cellStyle name="설명 텍스트 25" xfId="1334"/>
    <cellStyle name="설명 텍스트 26" xfId="1335"/>
    <cellStyle name="설명 텍스트 27" xfId="1336"/>
    <cellStyle name="설명 텍스트 28" xfId="1337"/>
    <cellStyle name="설명 텍스트 29" xfId="1338"/>
    <cellStyle name="설명 텍스트 3" xfId="1339"/>
    <cellStyle name="설명 텍스트 30" xfId="1340"/>
    <cellStyle name="설명 텍스트 31" xfId="1341"/>
    <cellStyle name="설명 텍스트 32" xfId="1342"/>
    <cellStyle name="설명 텍스트 33" xfId="1343"/>
    <cellStyle name="설명 텍스트 34" xfId="1344"/>
    <cellStyle name="설명 텍스트 35" xfId="1345"/>
    <cellStyle name="설명 텍스트 36" xfId="1346"/>
    <cellStyle name="설명 텍스트 37" xfId="1347"/>
    <cellStyle name="설명 텍스트 38" xfId="1348"/>
    <cellStyle name="설명 텍스트 39" xfId="1349"/>
    <cellStyle name="설명 텍스트 4" xfId="1350"/>
    <cellStyle name="설명 텍스트 40" xfId="1351"/>
    <cellStyle name="설명 텍스트 41" xfId="1352"/>
    <cellStyle name="설명 텍스트 42" xfId="1353"/>
    <cellStyle name="설명 텍스트 43" xfId="1354"/>
    <cellStyle name="설명 텍스트 44" xfId="1355"/>
    <cellStyle name="설명 텍스트 45" xfId="1356"/>
    <cellStyle name="설명 텍스트 5" xfId="1357"/>
    <cellStyle name="설명 텍스트 6" xfId="1358"/>
    <cellStyle name="설명 텍스트 7" xfId="1359"/>
    <cellStyle name="설명 텍스트 8" xfId="1360"/>
    <cellStyle name="설명 텍스트 9" xfId="1361"/>
    <cellStyle name="셀 확인 10" xfId="1362"/>
    <cellStyle name="셀 확인 11" xfId="1363"/>
    <cellStyle name="셀 확인 12" xfId="1364"/>
    <cellStyle name="셀 확인 13" xfId="1365"/>
    <cellStyle name="셀 확인 14" xfId="1366"/>
    <cellStyle name="셀 확인 15" xfId="1367"/>
    <cellStyle name="셀 확인 16" xfId="1368"/>
    <cellStyle name="셀 확인 17" xfId="1369"/>
    <cellStyle name="셀 확인 18" xfId="1370"/>
    <cellStyle name="셀 확인 19" xfId="1371"/>
    <cellStyle name="셀 확인 2" xfId="1372"/>
    <cellStyle name="셀 확인 20" xfId="1373"/>
    <cellStyle name="셀 확인 21" xfId="1374"/>
    <cellStyle name="셀 확인 22" xfId="1375"/>
    <cellStyle name="셀 확인 23" xfId="1376"/>
    <cellStyle name="셀 확인 24" xfId="1377"/>
    <cellStyle name="셀 확인 25" xfId="1378"/>
    <cellStyle name="셀 확인 26" xfId="1379"/>
    <cellStyle name="셀 확인 27" xfId="1380"/>
    <cellStyle name="셀 확인 28" xfId="1381"/>
    <cellStyle name="셀 확인 29" xfId="1382"/>
    <cellStyle name="셀 확인 3" xfId="1383"/>
    <cellStyle name="셀 확인 30" xfId="1384"/>
    <cellStyle name="셀 확인 31" xfId="1385"/>
    <cellStyle name="셀 확인 32" xfId="1386"/>
    <cellStyle name="셀 확인 33" xfId="1387"/>
    <cellStyle name="셀 확인 34" xfId="1388"/>
    <cellStyle name="셀 확인 35" xfId="1389"/>
    <cellStyle name="셀 확인 36" xfId="1390"/>
    <cellStyle name="셀 확인 37" xfId="1391"/>
    <cellStyle name="셀 확인 38" xfId="1392"/>
    <cellStyle name="셀 확인 39" xfId="1393"/>
    <cellStyle name="셀 확인 4" xfId="1394"/>
    <cellStyle name="셀 확인 40" xfId="1395"/>
    <cellStyle name="셀 확인 41" xfId="1396"/>
    <cellStyle name="셀 확인 42" xfId="1397"/>
    <cellStyle name="셀 확인 43" xfId="1398"/>
    <cellStyle name="셀 확인 44" xfId="1399"/>
    <cellStyle name="셀 확인 45" xfId="1400"/>
    <cellStyle name="셀 확인 5" xfId="1401"/>
    <cellStyle name="셀 확인 6" xfId="1402"/>
    <cellStyle name="셀 확인 7" xfId="1403"/>
    <cellStyle name="셀 확인 8" xfId="1404"/>
    <cellStyle name="셀 확인 9" xfId="1405"/>
    <cellStyle name="쉼표 [0]" xfId="1" builtinId="6"/>
    <cellStyle name="쉼표 [0] 2" xfId="7"/>
    <cellStyle name="쉼표 [0] 3" xfId="2"/>
    <cellStyle name="쉼표 [0] 3 2" xfId="16"/>
    <cellStyle name="쉼표 [0] 4" xfId="17"/>
    <cellStyle name="쉼표 [0] 5" xfId="19"/>
    <cellStyle name="연결된 셀 10" xfId="1406"/>
    <cellStyle name="연결된 셀 11" xfId="1407"/>
    <cellStyle name="연결된 셀 12" xfId="1408"/>
    <cellStyle name="연결된 셀 13" xfId="1409"/>
    <cellStyle name="연결된 셀 14" xfId="1410"/>
    <cellStyle name="연결된 셀 15" xfId="1411"/>
    <cellStyle name="연결된 셀 16" xfId="1412"/>
    <cellStyle name="연결된 셀 17" xfId="1413"/>
    <cellStyle name="연결된 셀 18" xfId="1414"/>
    <cellStyle name="연결된 셀 19" xfId="1415"/>
    <cellStyle name="연결된 셀 2" xfId="1416"/>
    <cellStyle name="연결된 셀 20" xfId="1417"/>
    <cellStyle name="연결된 셀 21" xfId="1418"/>
    <cellStyle name="연결된 셀 22" xfId="1419"/>
    <cellStyle name="연결된 셀 23" xfId="1420"/>
    <cellStyle name="연결된 셀 24" xfId="1421"/>
    <cellStyle name="연결된 셀 25" xfId="1422"/>
    <cellStyle name="연결된 셀 26" xfId="1423"/>
    <cellStyle name="연결된 셀 27" xfId="1424"/>
    <cellStyle name="연결된 셀 28" xfId="1425"/>
    <cellStyle name="연결된 셀 29" xfId="1426"/>
    <cellStyle name="연결된 셀 3" xfId="1427"/>
    <cellStyle name="연결된 셀 30" xfId="1428"/>
    <cellStyle name="연결된 셀 31" xfId="1429"/>
    <cellStyle name="연결된 셀 32" xfId="1430"/>
    <cellStyle name="연결된 셀 33" xfId="1431"/>
    <cellStyle name="연결된 셀 34" xfId="1432"/>
    <cellStyle name="연결된 셀 35" xfId="1433"/>
    <cellStyle name="연결된 셀 36" xfId="1434"/>
    <cellStyle name="연결된 셀 37" xfId="1435"/>
    <cellStyle name="연결된 셀 38" xfId="1436"/>
    <cellStyle name="연결된 셀 39" xfId="1437"/>
    <cellStyle name="연결된 셀 4" xfId="1438"/>
    <cellStyle name="연결된 셀 40" xfId="1439"/>
    <cellStyle name="연결된 셀 41" xfId="1440"/>
    <cellStyle name="연결된 셀 42" xfId="1441"/>
    <cellStyle name="연결된 셀 43" xfId="1442"/>
    <cellStyle name="연결된 셀 44" xfId="1443"/>
    <cellStyle name="연결된 셀 45" xfId="1444"/>
    <cellStyle name="연결된 셀 5" xfId="1445"/>
    <cellStyle name="연결된 셀 6" xfId="1446"/>
    <cellStyle name="연결된 셀 7" xfId="1447"/>
    <cellStyle name="연결된 셀 8" xfId="1448"/>
    <cellStyle name="연결된 셀 9" xfId="1449"/>
    <cellStyle name="요약 10" xfId="1450"/>
    <cellStyle name="요약 11" xfId="1451"/>
    <cellStyle name="요약 12" xfId="1452"/>
    <cellStyle name="요약 13" xfId="1453"/>
    <cellStyle name="요약 14" xfId="1454"/>
    <cellStyle name="요약 15" xfId="1455"/>
    <cellStyle name="요약 16" xfId="1456"/>
    <cellStyle name="요약 17" xfId="1457"/>
    <cellStyle name="요약 18" xfId="1458"/>
    <cellStyle name="요약 19" xfId="1459"/>
    <cellStyle name="요약 2" xfId="1460"/>
    <cellStyle name="요약 20" xfId="1461"/>
    <cellStyle name="요약 21" xfId="1462"/>
    <cellStyle name="요약 22" xfId="1463"/>
    <cellStyle name="요약 23" xfId="1464"/>
    <cellStyle name="요약 24" xfId="1465"/>
    <cellStyle name="요약 25" xfId="1466"/>
    <cellStyle name="요약 26" xfId="1467"/>
    <cellStyle name="요약 27" xfId="1468"/>
    <cellStyle name="요약 28" xfId="1469"/>
    <cellStyle name="요약 29" xfId="1470"/>
    <cellStyle name="요약 3" xfId="1471"/>
    <cellStyle name="요약 30" xfId="1472"/>
    <cellStyle name="요약 31" xfId="1473"/>
    <cellStyle name="요약 32" xfId="1474"/>
    <cellStyle name="요약 33" xfId="1475"/>
    <cellStyle name="요약 34" xfId="1476"/>
    <cellStyle name="요약 35" xfId="1477"/>
    <cellStyle name="요약 36" xfId="1478"/>
    <cellStyle name="요약 37" xfId="1479"/>
    <cellStyle name="요약 38" xfId="1480"/>
    <cellStyle name="요약 39" xfId="1481"/>
    <cellStyle name="요약 4" xfId="1482"/>
    <cellStyle name="요약 40" xfId="1483"/>
    <cellStyle name="요약 41" xfId="1484"/>
    <cellStyle name="요약 42" xfId="1485"/>
    <cellStyle name="요약 43" xfId="1486"/>
    <cellStyle name="요약 44" xfId="1487"/>
    <cellStyle name="요약 45" xfId="1488"/>
    <cellStyle name="요약 5" xfId="1489"/>
    <cellStyle name="요약 6" xfId="1490"/>
    <cellStyle name="요약 7" xfId="1491"/>
    <cellStyle name="요약 8" xfId="1492"/>
    <cellStyle name="요약 9" xfId="1493"/>
    <cellStyle name="입력 10" xfId="1494"/>
    <cellStyle name="입력 11" xfId="1495"/>
    <cellStyle name="입력 12" xfId="1496"/>
    <cellStyle name="입력 13" xfId="1497"/>
    <cellStyle name="입력 14" xfId="1498"/>
    <cellStyle name="입력 15" xfId="1499"/>
    <cellStyle name="입력 16" xfId="1500"/>
    <cellStyle name="입력 17" xfId="1501"/>
    <cellStyle name="입력 18" xfId="1502"/>
    <cellStyle name="입력 19" xfId="1503"/>
    <cellStyle name="입력 2" xfId="1504"/>
    <cellStyle name="입력 20" xfId="1505"/>
    <cellStyle name="입력 21" xfId="1506"/>
    <cellStyle name="입력 22" xfId="1507"/>
    <cellStyle name="입력 23" xfId="1508"/>
    <cellStyle name="입력 24" xfId="1509"/>
    <cellStyle name="입력 25" xfId="1510"/>
    <cellStyle name="입력 26" xfId="1511"/>
    <cellStyle name="입력 27" xfId="1512"/>
    <cellStyle name="입력 28" xfId="1513"/>
    <cellStyle name="입력 29" xfId="1514"/>
    <cellStyle name="입력 3" xfId="1515"/>
    <cellStyle name="입력 30" xfId="1516"/>
    <cellStyle name="입력 31" xfId="1517"/>
    <cellStyle name="입력 32" xfId="1518"/>
    <cellStyle name="입력 33" xfId="1519"/>
    <cellStyle name="입력 34" xfId="1520"/>
    <cellStyle name="입력 35" xfId="1521"/>
    <cellStyle name="입력 36" xfId="1522"/>
    <cellStyle name="입력 37" xfId="1523"/>
    <cellStyle name="입력 38" xfId="1524"/>
    <cellStyle name="입력 39" xfId="1525"/>
    <cellStyle name="입력 4" xfId="1526"/>
    <cellStyle name="입력 40" xfId="1527"/>
    <cellStyle name="입력 41" xfId="1528"/>
    <cellStyle name="입력 42" xfId="1529"/>
    <cellStyle name="입력 43" xfId="1530"/>
    <cellStyle name="입력 44" xfId="1531"/>
    <cellStyle name="입력 45" xfId="1532"/>
    <cellStyle name="입력 5" xfId="1533"/>
    <cellStyle name="입력 6" xfId="1534"/>
    <cellStyle name="입력 7" xfId="1535"/>
    <cellStyle name="입력 8" xfId="1536"/>
    <cellStyle name="입력 9" xfId="1537"/>
    <cellStyle name="제목 1 10" xfId="1538"/>
    <cellStyle name="제목 1 11" xfId="1539"/>
    <cellStyle name="제목 1 12" xfId="1540"/>
    <cellStyle name="제목 1 13" xfId="1541"/>
    <cellStyle name="제목 1 14" xfId="1542"/>
    <cellStyle name="제목 1 15" xfId="1543"/>
    <cellStyle name="제목 1 16" xfId="1544"/>
    <cellStyle name="제목 1 17" xfId="1545"/>
    <cellStyle name="제목 1 18" xfId="1546"/>
    <cellStyle name="제목 1 19" xfId="1547"/>
    <cellStyle name="제목 1 2" xfId="1548"/>
    <cellStyle name="제목 1 20" xfId="1549"/>
    <cellStyle name="제목 1 21" xfId="1550"/>
    <cellStyle name="제목 1 22" xfId="1551"/>
    <cellStyle name="제목 1 23" xfId="1552"/>
    <cellStyle name="제목 1 24" xfId="1553"/>
    <cellStyle name="제목 1 25" xfId="1554"/>
    <cellStyle name="제목 1 26" xfId="1555"/>
    <cellStyle name="제목 1 27" xfId="1556"/>
    <cellStyle name="제목 1 28" xfId="1557"/>
    <cellStyle name="제목 1 29" xfId="1558"/>
    <cellStyle name="제목 1 3" xfId="1559"/>
    <cellStyle name="제목 1 30" xfId="1560"/>
    <cellStyle name="제목 1 31" xfId="1561"/>
    <cellStyle name="제목 1 32" xfId="1562"/>
    <cellStyle name="제목 1 33" xfId="1563"/>
    <cellStyle name="제목 1 34" xfId="1564"/>
    <cellStyle name="제목 1 35" xfId="1565"/>
    <cellStyle name="제목 1 36" xfId="1566"/>
    <cellStyle name="제목 1 37" xfId="1567"/>
    <cellStyle name="제목 1 38" xfId="1568"/>
    <cellStyle name="제목 1 39" xfId="1569"/>
    <cellStyle name="제목 1 4" xfId="1570"/>
    <cellStyle name="제목 1 40" xfId="1571"/>
    <cellStyle name="제목 1 41" xfId="1572"/>
    <cellStyle name="제목 1 42" xfId="1573"/>
    <cellStyle name="제목 1 43" xfId="1574"/>
    <cellStyle name="제목 1 44" xfId="1575"/>
    <cellStyle name="제목 1 45" xfId="1576"/>
    <cellStyle name="제목 1 5" xfId="1577"/>
    <cellStyle name="제목 1 6" xfId="1578"/>
    <cellStyle name="제목 1 7" xfId="1579"/>
    <cellStyle name="제목 1 8" xfId="1580"/>
    <cellStyle name="제목 1 9" xfId="1581"/>
    <cellStyle name="제목 10" xfId="1582"/>
    <cellStyle name="제목 11" xfId="1583"/>
    <cellStyle name="제목 12" xfId="1584"/>
    <cellStyle name="제목 13" xfId="1585"/>
    <cellStyle name="제목 14" xfId="1586"/>
    <cellStyle name="제목 15" xfId="1587"/>
    <cellStyle name="제목 16" xfId="1588"/>
    <cellStyle name="제목 17" xfId="1589"/>
    <cellStyle name="제목 18" xfId="1590"/>
    <cellStyle name="제목 19" xfId="1591"/>
    <cellStyle name="제목 2 10" xfId="1592"/>
    <cellStyle name="제목 2 11" xfId="1593"/>
    <cellStyle name="제목 2 12" xfId="1594"/>
    <cellStyle name="제목 2 13" xfId="1595"/>
    <cellStyle name="제목 2 14" xfId="1596"/>
    <cellStyle name="제목 2 15" xfId="1597"/>
    <cellStyle name="제목 2 16" xfId="1598"/>
    <cellStyle name="제목 2 17" xfId="1599"/>
    <cellStyle name="제목 2 18" xfId="1600"/>
    <cellStyle name="제목 2 19" xfId="1601"/>
    <cellStyle name="제목 2 2" xfId="1602"/>
    <cellStyle name="제목 2 20" xfId="1603"/>
    <cellStyle name="제목 2 21" xfId="1604"/>
    <cellStyle name="제목 2 22" xfId="1605"/>
    <cellStyle name="제목 2 23" xfId="1606"/>
    <cellStyle name="제목 2 24" xfId="1607"/>
    <cellStyle name="제목 2 25" xfId="1608"/>
    <cellStyle name="제목 2 26" xfId="1609"/>
    <cellStyle name="제목 2 27" xfId="1610"/>
    <cellStyle name="제목 2 28" xfId="1611"/>
    <cellStyle name="제목 2 29" xfId="1612"/>
    <cellStyle name="제목 2 3" xfId="1613"/>
    <cellStyle name="제목 2 30" xfId="1614"/>
    <cellStyle name="제목 2 31" xfId="1615"/>
    <cellStyle name="제목 2 32" xfId="1616"/>
    <cellStyle name="제목 2 33" xfId="1617"/>
    <cellStyle name="제목 2 34" xfId="1618"/>
    <cellStyle name="제목 2 35" xfId="1619"/>
    <cellStyle name="제목 2 36" xfId="1620"/>
    <cellStyle name="제목 2 37" xfId="1621"/>
    <cellStyle name="제목 2 38" xfId="1622"/>
    <cellStyle name="제목 2 39" xfId="1623"/>
    <cellStyle name="제목 2 4" xfId="1624"/>
    <cellStyle name="제목 2 40" xfId="1625"/>
    <cellStyle name="제목 2 41" xfId="1626"/>
    <cellStyle name="제목 2 42" xfId="1627"/>
    <cellStyle name="제목 2 43" xfId="1628"/>
    <cellStyle name="제목 2 44" xfId="1629"/>
    <cellStyle name="제목 2 45" xfId="1630"/>
    <cellStyle name="제목 2 5" xfId="1631"/>
    <cellStyle name="제목 2 6" xfId="1632"/>
    <cellStyle name="제목 2 7" xfId="1633"/>
    <cellStyle name="제목 2 8" xfId="1634"/>
    <cellStyle name="제목 2 9" xfId="1635"/>
    <cellStyle name="제목 20" xfId="1636"/>
    <cellStyle name="제목 21" xfId="1637"/>
    <cellStyle name="제목 22" xfId="1638"/>
    <cellStyle name="제목 23" xfId="1639"/>
    <cellStyle name="제목 24" xfId="1640"/>
    <cellStyle name="제목 25" xfId="1641"/>
    <cellStyle name="제목 26" xfId="1642"/>
    <cellStyle name="제목 27" xfId="1643"/>
    <cellStyle name="제목 28" xfId="1644"/>
    <cellStyle name="제목 29" xfId="1645"/>
    <cellStyle name="제목 3 10" xfId="1646"/>
    <cellStyle name="제목 3 11" xfId="1647"/>
    <cellStyle name="제목 3 12" xfId="1648"/>
    <cellStyle name="제목 3 13" xfId="1649"/>
    <cellStyle name="제목 3 14" xfId="1650"/>
    <cellStyle name="제목 3 15" xfId="1651"/>
    <cellStyle name="제목 3 16" xfId="1652"/>
    <cellStyle name="제목 3 17" xfId="1653"/>
    <cellStyle name="제목 3 18" xfId="1654"/>
    <cellStyle name="제목 3 19" xfId="1655"/>
    <cellStyle name="제목 3 2" xfId="1656"/>
    <cellStyle name="제목 3 20" xfId="1657"/>
    <cellStyle name="제목 3 21" xfId="1658"/>
    <cellStyle name="제목 3 22" xfId="1659"/>
    <cellStyle name="제목 3 23" xfId="1660"/>
    <cellStyle name="제목 3 24" xfId="1661"/>
    <cellStyle name="제목 3 25" xfId="1662"/>
    <cellStyle name="제목 3 26" xfId="1663"/>
    <cellStyle name="제목 3 27" xfId="1664"/>
    <cellStyle name="제목 3 28" xfId="1665"/>
    <cellStyle name="제목 3 29" xfId="1666"/>
    <cellStyle name="제목 3 3" xfId="1667"/>
    <cellStyle name="제목 3 30" xfId="1668"/>
    <cellStyle name="제목 3 31" xfId="1669"/>
    <cellStyle name="제목 3 32" xfId="1670"/>
    <cellStyle name="제목 3 33" xfId="1671"/>
    <cellStyle name="제목 3 34" xfId="1672"/>
    <cellStyle name="제목 3 35" xfId="1673"/>
    <cellStyle name="제목 3 36" xfId="1674"/>
    <cellStyle name="제목 3 37" xfId="1675"/>
    <cellStyle name="제목 3 38" xfId="1676"/>
    <cellStyle name="제목 3 39" xfId="1677"/>
    <cellStyle name="제목 3 4" xfId="1678"/>
    <cellStyle name="제목 3 40" xfId="1679"/>
    <cellStyle name="제목 3 41" xfId="1680"/>
    <cellStyle name="제목 3 42" xfId="1681"/>
    <cellStyle name="제목 3 43" xfId="1682"/>
    <cellStyle name="제목 3 44" xfId="1683"/>
    <cellStyle name="제목 3 45" xfId="1684"/>
    <cellStyle name="제목 3 5" xfId="1685"/>
    <cellStyle name="제목 3 6" xfId="1686"/>
    <cellStyle name="제목 3 7" xfId="1687"/>
    <cellStyle name="제목 3 8" xfId="1688"/>
    <cellStyle name="제목 3 9" xfId="1689"/>
    <cellStyle name="제목 30" xfId="1690"/>
    <cellStyle name="제목 31" xfId="1691"/>
    <cellStyle name="제목 32" xfId="1692"/>
    <cellStyle name="제목 33" xfId="1693"/>
    <cellStyle name="제목 34" xfId="1694"/>
    <cellStyle name="제목 35" xfId="1695"/>
    <cellStyle name="제목 36" xfId="1696"/>
    <cellStyle name="제목 37" xfId="1697"/>
    <cellStyle name="제목 38" xfId="1698"/>
    <cellStyle name="제목 39" xfId="1699"/>
    <cellStyle name="제목 4 10" xfId="1700"/>
    <cellStyle name="제목 4 11" xfId="1701"/>
    <cellStyle name="제목 4 12" xfId="1702"/>
    <cellStyle name="제목 4 13" xfId="1703"/>
    <cellStyle name="제목 4 14" xfId="1704"/>
    <cellStyle name="제목 4 15" xfId="1705"/>
    <cellStyle name="제목 4 16" xfId="1706"/>
    <cellStyle name="제목 4 17" xfId="1707"/>
    <cellStyle name="제목 4 18" xfId="1708"/>
    <cellStyle name="제목 4 19" xfId="1709"/>
    <cellStyle name="제목 4 2" xfId="1710"/>
    <cellStyle name="제목 4 20" xfId="1711"/>
    <cellStyle name="제목 4 21" xfId="1712"/>
    <cellStyle name="제목 4 22" xfId="1713"/>
    <cellStyle name="제목 4 23" xfId="1714"/>
    <cellStyle name="제목 4 24" xfId="1715"/>
    <cellStyle name="제목 4 25" xfId="1716"/>
    <cellStyle name="제목 4 26" xfId="1717"/>
    <cellStyle name="제목 4 27" xfId="1718"/>
    <cellStyle name="제목 4 28" xfId="1719"/>
    <cellStyle name="제목 4 29" xfId="1720"/>
    <cellStyle name="제목 4 3" xfId="1721"/>
    <cellStyle name="제목 4 30" xfId="1722"/>
    <cellStyle name="제목 4 31" xfId="1723"/>
    <cellStyle name="제목 4 32" xfId="1724"/>
    <cellStyle name="제목 4 33" xfId="1725"/>
    <cellStyle name="제목 4 34" xfId="1726"/>
    <cellStyle name="제목 4 35" xfId="1727"/>
    <cellStyle name="제목 4 36" xfId="1728"/>
    <cellStyle name="제목 4 37" xfId="1729"/>
    <cellStyle name="제목 4 38" xfId="1730"/>
    <cellStyle name="제목 4 39" xfId="1731"/>
    <cellStyle name="제목 4 4" xfId="1732"/>
    <cellStyle name="제목 4 40" xfId="1733"/>
    <cellStyle name="제목 4 41" xfId="1734"/>
    <cellStyle name="제목 4 42" xfId="1735"/>
    <cellStyle name="제목 4 43" xfId="1736"/>
    <cellStyle name="제목 4 44" xfId="1737"/>
    <cellStyle name="제목 4 45" xfId="1738"/>
    <cellStyle name="제목 4 5" xfId="1739"/>
    <cellStyle name="제목 4 6" xfId="1740"/>
    <cellStyle name="제목 4 7" xfId="1741"/>
    <cellStyle name="제목 4 8" xfId="1742"/>
    <cellStyle name="제목 4 9" xfId="1743"/>
    <cellStyle name="제목 40" xfId="1744"/>
    <cellStyle name="제목 41" xfId="1745"/>
    <cellStyle name="제목 42" xfId="1746"/>
    <cellStyle name="제목 43" xfId="1747"/>
    <cellStyle name="제목 44" xfId="1748"/>
    <cellStyle name="제목 45" xfId="1749"/>
    <cellStyle name="제목 46" xfId="1750"/>
    <cellStyle name="제목 47" xfId="1751"/>
    <cellStyle name="제목 48" xfId="1752"/>
    <cellStyle name="제목 5" xfId="1753"/>
    <cellStyle name="제목 6" xfId="1754"/>
    <cellStyle name="제목 7" xfId="1755"/>
    <cellStyle name="제목 8" xfId="1756"/>
    <cellStyle name="제목 9" xfId="1757"/>
    <cellStyle name="좋음 10" xfId="1758"/>
    <cellStyle name="좋음 11" xfId="1759"/>
    <cellStyle name="좋음 12" xfId="1760"/>
    <cellStyle name="좋음 13" xfId="1761"/>
    <cellStyle name="좋음 14" xfId="1762"/>
    <cellStyle name="좋음 15" xfId="1763"/>
    <cellStyle name="좋음 16" xfId="1764"/>
    <cellStyle name="좋음 17" xfId="1765"/>
    <cellStyle name="좋음 18" xfId="1766"/>
    <cellStyle name="좋음 19" xfId="1767"/>
    <cellStyle name="좋음 2" xfId="1768"/>
    <cellStyle name="좋음 20" xfId="1769"/>
    <cellStyle name="좋음 21" xfId="1770"/>
    <cellStyle name="좋음 22" xfId="1771"/>
    <cellStyle name="좋음 23" xfId="1772"/>
    <cellStyle name="좋음 24" xfId="1773"/>
    <cellStyle name="좋음 25" xfId="1774"/>
    <cellStyle name="좋음 26" xfId="1775"/>
    <cellStyle name="좋음 27" xfId="1776"/>
    <cellStyle name="좋음 28" xfId="1777"/>
    <cellStyle name="좋음 29" xfId="1778"/>
    <cellStyle name="좋음 3" xfId="1779"/>
    <cellStyle name="좋음 30" xfId="1780"/>
    <cellStyle name="좋음 31" xfId="1781"/>
    <cellStyle name="좋음 32" xfId="1782"/>
    <cellStyle name="좋음 33" xfId="1783"/>
    <cellStyle name="좋음 34" xfId="1784"/>
    <cellStyle name="좋음 35" xfId="1785"/>
    <cellStyle name="좋음 36" xfId="1786"/>
    <cellStyle name="좋음 37" xfId="1787"/>
    <cellStyle name="좋음 38" xfId="1788"/>
    <cellStyle name="좋음 39" xfId="1789"/>
    <cellStyle name="좋음 4" xfId="1790"/>
    <cellStyle name="좋음 40" xfId="1791"/>
    <cellStyle name="좋음 41" xfId="1792"/>
    <cellStyle name="좋음 42" xfId="1793"/>
    <cellStyle name="좋음 43" xfId="1794"/>
    <cellStyle name="좋음 44" xfId="1795"/>
    <cellStyle name="좋음 45" xfId="1796"/>
    <cellStyle name="좋음 5" xfId="1797"/>
    <cellStyle name="좋음 6" xfId="1798"/>
    <cellStyle name="좋음 7" xfId="1799"/>
    <cellStyle name="좋음 8" xfId="1800"/>
    <cellStyle name="좋음 9" xfId="1801"/>
    <cellStyle name="출력 10" xfId="1802"/>
    <cellStyle name="출력 11" xfId="1803"/>
    <cellStyle name="출력 12" xfId="1804"/>
    <cellStyle name="출력 13" xfId="1805"/>
    <cellStyle name="출력 14" xfId="1806"/>
    <cellStyle name="출력 15" xfId="1807"/>
    <cellStyle name="출력 16" xfId="1808"/>
    <cellStyle name="출력 17" xfId="1809"/>
    <cellStyle name="출력 18" xfId="1810"/>
    <cellStyle name="출력 19" xfId="1811"/>
    <cellStyle name="출력 2" xfId="1812"/>
    <cellStyle name="출력 20" xfId="1813"/>
    <cellStyle name="출력 21" xfId="1814"/>
    <cellStyle name="출력 22" xfId="1815"/>
    <cellStyle name="출력 23" xfId="1816"/>
    <cellStyle name="출력 24" xfId="1817"/>
    <cellStyle name="출력 25" xfId="1818"/>
    <cellStyle name="출력 26" xfId="1819"/>
    <cellStyle name="출력 27" xfId="1820"/>
    <cellStyle name="출력 28" xfId="1821"/>
    <cellStyle name="출력 29" xfId="1822"/>
    <cellStyle name="출력 3" xfId="1823"/>
    <cellStyle name="출력 30" xfId="1824"/>
    <cellStyle name="출력 31" xfId="1825"/>
    <cellStyle name="출력 32" xfId="1826"/>
    <cellStyle name="출력 33" xfId="1827"/>
    <cellStyle name="출력 34" xfId="1828"/>
    <cellStyle name="출력 35" xfId="1829"/>
    <cellStyle name="출력 36" xfId="1830"/>
    <cellStyle name="출력 37" xfId="1831"/>
    <cellStyle name="출력 38" xfId="1832"/>
    <cellStyle name="출력 39" xfId="1833"/>
    <cellStyle name="출력 4" xfId="1834"/>
    <cellStyle name="출력 40" xfId="1835"/>
    <cellStyle name="출력 41" xfId="1836"/>
    <cellStyle name="출력 42" xfId="1837"/>
    <cellStyle name="출력 43" xfId="1838"/>
    <cellStyle name="출력 44" xfId="1839"/>
    <cellStyle name="출력 45" xfId="1840"/>
    <cellStyle name="출력 5" xfId="1841"/>
    <cellStyle name="출력 6" xfId="1842"/>
    <cellStyle name="출력 7" xfId="1843"/>
    <cellStyle name="출력 8" xfId="1844"/>
    <cellStyle name="출력 9" xfId="1845"/>
    <cellStyle name="콤마 [0]_1202" xfId="1846"/>
    <cellStyle name="콤마_1202" xfId="1847"/>
    <cellStyle name="표준" xfId="0" builtinId="0" customBuiltin="1"/>
    <cellStyle name="표준 10" xfId="1848"/>
    <cellStyle name="표준 11" xfId="1849"/>
    <cellStyle name="표준 12" xfId="1850"/>
    <cellStyle name="표준 13" xfId="1851"/>
    <cellStyle name="표준 14" xfId="1852"/>
    <cellStyle name="표준 15" xfId="1853"/>
    <cellStyle name="표준 16" xfId="1854"/>
    <cellStyle name="표준 17" xfId="1855"/>
    <cellStyle name="표준 18" xfId="1856"/>
    <cellStyle name="표준 19" xfId="1857"/>
    <cellStyle name="표준 2" xfId="4"/>
    <cellStyle name="표준 2 2" xfId="15"/>
    <cellStyle name="표준 2 3" xfId="3"/>
    <cellStyle name="표준 20" xfId="1858"/>
    <cellStyle name="표준 21" xfId="1859"/>
    <cellStyle name="표준 22" xfId="1860"/>
    <cellStyle name="표준 23" xfId="1861"/>
    <cellStyle name="표준 238" xfId="1897"/>
    <cellStyle name="표준 24" xfId="1862"/>
    <cellStyle name="표준 25" xfId="1863"/>
    <cellStyle name="표준 26" xfId="1864"/>
    <cellStyle name="표준 27" xfId="1865"/>
    <cellStyle name="표준 28" xfId="1866"/>
    <cellStyle name="표준 29" xfId="1867"/>
    <cellStyle name="표준 3" xfId="10"/>
    <cellStyle name="표준 30" xfId="1868"/>
    <cellStyle name="표준 31" xfId="1869"/>
    <cellStyle name="표준 32" xfId="1870"/>
    <cellStyle name="표준 33" xfId="1871"/>
    <cellStyle name="표준 34" xfId="1872"/>
    <cellStyle name="표준 35" xfId="1873"/>
    <cellStyle name="표준 36" xfId="1874"/>
    <cellStyle name="표준 37" xfId="1875"/>
    <cellStyle name="표준 38" xfId="1876"/>
    <cellStyle name="표준 39" xfId="1877"/>
    <cellStyle name="표준 4" xfId="14"/>
    <cellStyle name="표준 4 2 2" xfId="1899"/>
    <cellStyle name="표준 40" xfId="1878"/>
    <cellStyle name="표준 41" xfId="1879"/>
    <cellStyle name="표준 42" xfId="20"/>
    <cellStyle name="표준 43" xfId="1880"/>
    <cellStyle name="표준 44" xfId="1881"/>
    <cellStyle name="표준 45" xfId="1882"/>
    <cellStyle name="표준 46" xfId="1883"/>
    <cellStyle name="표준 5" xfId="18"/>
    <cellStyle name="표준 6" xfId="1884"/>
    <cellStyle name="표준 7" xfId="1885"/>
    <cellStyle name="표준 8" xfId="1886"/>
    <cellStyle name="표준 9" xfId="1887"/>
    <cellStyle name="표준_05사방댐구조(진안)" xfId="6"/>
    <cellStyle name="표준_소나무재선충병 미감염 확인증" xfId="5"/>
    <cellStyle name="표준_안동3차 대상지조서" xfId="8"/>
    <cellStyle name="표준_평정서(7다마)" xfId="1898"/>
  </cellStyles>
  <dxfs count="149"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ont>
        <strike/>
      </font>
      <fill>
        <gradientFill degree="90"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</dxfs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externalLink" Target="externalLinks/externalLink2.xml"/><Relationship Id="rId63" Type="http://schemas.openxmlformats.org/officeDocument/2006/relationships/externalLink" Target="externalLinks/externalLink10.xml"/><Relationship Id="rId68" Type="http://schemas.openxmlformats.org/officeDocument/2006/relationships/externalLink" Target="externalLinks/externalLink15.xml"/><Relationship Id="rId7" Type="http://schemas.openxmlformats.org/officeDocument/2006/relationships/worksheet" Target="worksheets/sheet7.xml"/><Relationship Id="rId71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externalLink" Target="externalLinks/externalLink5.xml"/><Relationship Id="rId66" Type="http://schemas.openxmlformats.org/officeDocument/2006/relationships/externalLink" Target="externalLinks/externalLink13.xml"/><Relationship Id="rId7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externalLink" Target="externalLinks/externalLink4.xml"/><Relationship Id="rId61" Type="http://schemas.openxmlformats.org/officeDocument/2006/relationships/externalLink" Target="externalLinks/externalLink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externalLink" Target="externalLinks/externalLink7.xml"/><Relationship Id="rId65" Type="http://schemas.openxmlformats.org/officeDocument/2006/relationships/externalLink" Target="externalLinks/externalLink12.xml"/><Relationship Id="rId73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externalLink" Target="externalLinks/externalLink3.xml"/><Relationship Id="rId64" Type="http://schemas.openxmlformats.org/officeDocument/2006/relationships/externalLink" Target="externalLinks/externalLink11.xml"/><Relationship Id="rId69" Type="http://schemas.openxmlformats.org/officeDocument/2006/relationships/externalLink" Target="externalLinks/externalLink1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externalLink" Target="externalLinks/externalLink6.xml"/><Relationship Id="rId67" Type="http://schemas.openxmlformats.org/officeDocument/2006/relationships/externalLink" Target="externalLinks/externalLink14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externalLink" Target="externalLinks/externalLink1.xml"/><Relationship Id="rId62" Type="http://schemas.openxmlformats.org/officeDocument/2006/relationships/externalLink" Target="externalLinks/externalLink9.xml"/><Relationship Id="rId70" Type="http://schemas.openxmlformats.org/officeDocument/2006/relationships/externalLink" Target="externalLinks/externalLink17.xml"/><Relationship Id="rId75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gif"/><Relationship Id="rId1" Type="http://schemas.openxmlformats.org/officeDocument/2006/relationships/image" Target="../media/image5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22408</xdr:colOff>
      <xdr:row>19</xdr:row>
      <xdr:rowOff>22412</xdr:rowOff>
    </xdr:from>
    <xdr:to>
      <xdr:col>10</xdr:col>
      <xdr:colOff>44820</xdr:colOff>
      <xdr:row>20</xdr:row>
      <xdr:rowOff>277962</xdr:rowOff>
    </xdr:to>
    <xdr:pic>
      <xdr:nvPicPr>
        <xdr:cNvPr id="4" name="Picture 2" descr="C:\Users\User\Desktop\산림청.png">
          <a:extLst>
            <a:ext uri="{FF2B5EF4-FFF2-40B4-BE49-F238E27FC236}">
              <a16:creationId xmlns:a16="http://schemas.microsoft.com/office/drawing/2014/main" id="{00000000-0008-0000-0100-000002E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3879" y="5345206"/>
          <a:ext cx="627529" cy="5356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56030</xdr:colOff>
      <xdr:row>65</xdr:row>
      <xdr:rowOff>11206</xdr:rowOff>
    </xdr:from>
    <xdr:to>
      <xdr:col>8</xdr:col>
      <xdr:colOff>0</xdr:colOff>
      <xdr:row>66</xdr:row>
      <xdr:rowOff>561</xdr:rowOff>
    </xdr:to>
    <xdr:pic>
      <xdr:nvPicPr>
        <xdr:cNvPr id="2" name="_x405105064" descr="EMB0000312441d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0005" y="6069106"/>
          <a:ext cx="3658720" cy="19033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48091</xdr:colOff>
      <xdr:row>65</xdr:row>
      <xdr:rowOff>56030</xdr:rowOff>
    </xdr:from>
    <xdr:to>
      <xdr:col>10</xdr:col>
      <xdr:colOff>719978</xdr:colOff>
      <xdr:row>66</xdr:row>
      <xdr:rowOff>0</xdr:rowOff>
    </xdr:to>
    <xdr:pic>
      <xdr:nvPicPr>
        <xdr:cNvPr id="3" name="_x409507408" descr="EMB0000312441d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6816" y="6113930"/>
          <a:ext cx="2157787" cy="18584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69592</xdr:colOff>
      <xdr:row>65</xdr:row>
      <xdr:rowOff>57150</xdr:rowOff>
    </xdr:from>
    <xdr:to>
      <xdr:col>13</xdr:col>
      <xdr:colOff>666747</xdr:colOff>
      <xdr:row>65</xdr:row>
      <xdr:rowOff>1876425</xdr:rowOff>
    </xdr:to>
    <xdr:pic>
      <xdr:nvPicPr>
        <xdr:cNvPr id="4" name="_x409504960" descr="EMB0000312441d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07"/>
        <a:stretch>
          <a:fillRect/>
        </a:stretch>
      </xdr:blipFill>
      <xdr:spPr bwMode="auto">
        <a:xfrm>
          <a:off x="7337167" y="6115050"/>
          <a:ext cx="2083055" cy="1819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107</xdr:row>
      <xdr:rowOff>76200</xdr:rowOff>
    </xdr:from>
    <xdr:to>
      <xdr:col>4</xdr:col>
      <xdr:colOff>695325</xdr:colOff>
      <xdr:row>107</xdr:row>
      <xdr:rowOff>190500</xdr:rowOff>
    </xdr:to>
    <xdr:pic>
      <xdr:nvPicPr>
        <xdr:cNvPr id="4" name="_x319902040" descr="EMB00002b4c15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28422600"/>
          <a:ext cx="16954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76200</xdr:colOff>
      <xdr:row>132</xdr:row>
      <xdr:rowOff>114300</xdr:rowOff>
    </xdr:from>
    <xdr:to>
      <xdr:col>10</xdr:col>
      <xdr:colOff>171450</xdr:colOff>
      <xdr:row>132</xdr:row>
      <xdr:rowOff>1933575</xdr:rowOff>
    </xdr:to>
    <xdr:pic>
      <xdr:nvPicPr>
        <xdr:cNvPr id="5" name="_x319883568" descr="EMB00002b4c15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31508700"/>
          <a:ext cx="5600700" cy="1819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18</xdr:row>
      <xdr:rowOff>79375</xdr:rowOff>
    </xdr:from>
    <xdr:to>
      <xdr:col>9</xdr:col>
      <xdr:colOff>174625</xdr:colOff>
      <xdr:row>19</xdr:row>
      <xdr:rowOff>444500</xdr:rowOff>
    </xdr:to>
    <xdr:sp macro="" textlink="">
      <xdr:nvSpPr>
        <xdr:cNvPr id="3" name="모서리가 둥근 직사각형 2"/>
        <xdr:cNvSpPr/>
      </xdr:nvSpPr>
      <xdr:spPr>
        <a:xfrm>
          <a:off x="2495550" y="8480425"/>
          <a:ext cx="4022725" cy="83185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381000</xdr:colOff>
      <xdr:row>31</xdr:row>
      <xdr:rowOff>79375</xdr:rowOff>
    </xdr:from>
    <xdr:to>
      <xdr:col>9</xdr:col>
      <xdr:colOff>174625</xdr:colOff>
      <xdr:row>32</xdr:row>
      <xdr:rowOff>444500</xdr:rowOff>
    </xdr:to>
    <xdr:sp macro="" textlink="">
      <xdr:nvSpPr>
        <xdr:cNvPr id="4" name="모서리가 둥근 직사각형 3"/>
        <xdr:cNvSpPr/>
      </xdr:nvSpPr>
      <xdr:spPr>
        <a:xfrm>
          <a:off x="2495550" y="14547850"/>
          <a:ext cx="4022725" cy="83185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381000</xdr:colOff>
      <xdr:row>44</xdr:row>
      <xdr:rowOff>79375</xdr:rowOff>
    </xdr:from>
    <xdr:to>
      <xdr:col>9</xdr:col>
      <xdr:colOff>174625</xdr:colOff>
      <xdr:row>45</xdr:row>
      <xdr:rowOff>444500</xdr:rowOff>
    </xdr:to>
    <xdr:sp macro="" textlink="">
      <xdr:nvSpPr>
        <xdr:cNvPr id="5" name="모서리가 둥근 직사각형 4"/>
        <xdr:cNvSpPr/>
      </xdr:nvSpPr>
      <xdr:spPr>
        <a:xfrm>
          <a:off x="2495550" y="20615275"/>
          <a:ext cx="4022725" cy="83185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627529</xdr:colOff>
      <xdr:row>12</xdr:row>
      <xdr:rowOff>75322</xdr:rowOff>
    </xdr:to>
    <xdr:pic>
      <xdr:nvPicPr>
        <xdr:cNvPr id="6" name="Picture 2" descr="C:\Users\User\Desktop\산림청.png">
          <a:extLst>
            <a:ext uri="{FF2B5EF4-FFF2-40B4-BE49-F238E27FC236}">
              <a16:creationId xmlns:a16="http://schemas.microsoft.com/office/drawing/2014/main" id="{00000000-0008-0000-0100-000002E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5064125"/>
          <a:ext cx="627529" cy="5356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18</xdr:row>
      <xdr:rowOff>79375</xdr:rowOff>
    </xdr:from>
    <xdr:to>
      <xdr:col>9</xdr:col>
      <xdr:colOff>174625</xdr:colOff>
      <xdr:row>19</xdr:row>
      <xdr:rowOff>444500</xdr:rowOff>
    </xdr:to>
    <xdr:sp macro="" textlink="">
      <xdr:nvSpPr>
        <xdr:cNvPr id="2" name="모서리가 둥근 직사각형 1"/>
        <xdr:cNvSpPr/>
      </xdr:nvSpPr>
      <xdr:spPr>
        <a:xfrm>
          <a:off x="2495550" y="8480425"/>
          <a:ext cx="4022725" cy="83185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381000</xdr:colOff>
      <xdr:row>31</xdr:row>
      <xdr:rowOff>79375</xdr:rowOff>
    </xdr:from>
    <xdr:to>
      <xdr:col>9</xdr:col>
      <xdr:colOff>174625</xdr:colOff>
      <xdr:row>32</xdr:row>
      <xdr:rowOff>444500</xdr:rowOff>
    </xdr:to>
    <xdr:sp macro="" textlink="">
      <xdr:nvSpPr>
        <xdr:cNvPr id="3" name="모서리가 둥근 직사각형 2"/>
        <xdr:cNvSpPr/>
      </xdr:nvSpPr>
      <xdr:spPr>
        <a:xfrm>
          <a:off x="2495550" y="14547850"/>
          <a:ext cx="4022725" cy="83185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381000</xdr:colOff>
      <xdr:row>44</xdr:row>
      <xdr:rowOff>79375</xdr:rowOff>
    </xdr:from>
    <xdr:to>
      <xdr:col>9</xdr:col>
      <xdr:colOff>174625</xdr:colOff>
      <xdr:row>45</xdr:row>
      <xdr:rowOff>444500</xdr:rowOff>
    </xdr:to>
    <xdr:sp macro="" textlink="">
      <xdr:nvSpPr>
        <xdr:cNvPr id="4" name="모서리가 둥근 직사각형 3"/>
        <xdr:cNvSpPr/>
      </xdr:nvSpPr>
      <xdr:spPr>
        <a:xfrm>
          <a:off x="2495550" y="20615275"/>
          <a:ext cx="4022725" cy="83185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627529</xdr:colOff>
      <xdr:row>12</xdr:row>
      <xdr:rowOff>75322</xdr:rowOff>
    </xdr:to>
    <xdr:pic>
      <xdr:nvPicPr>
        <xdr:cNvPr id="7" name="Picture 2" descr="C:\Users\User\Desktop\산림청.png">
          <a:extLst>
            <a:ext uri="{FF2B5EF4-FFF2-40B4-BE49-F238E27FC236}">
              <a16:creationId xmlns:a16="http://schemas.microsoft.com/office/drawing/2014/main" id="{00000000-0008-0000-0100-000002E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5064125"/>
          <a:ext cx="627529" cy="5356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50\&#50644;&#51648;&#45768;&#50612;&#47553;%20&#50629;&#47924;(&#44277;&#49324;,%20&#44204;&#51201;)\&#44277;&#51452;&#45824;&#54616;&#49688;&#49444;&#44228;\&#52572;&#51333;&#48516;\&#45236;&#50669;&#49436;\&#44592;&#44228;%20&#45236;&#50669;&#494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c\EXCEL\DATAPCS\DD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&#44277;&#49324;&#51068;&#44148;01\EXCEL\DATAPCS\DD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EXCEL\DATAPCS\DD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D\EXCEL\DATAPCS\DD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&#54620;&#51008;&#51221;\D\2003&#9827;PJ\&#54801;&#51032;\&#49436;&#50872;\&#51064;&#51228;\Pcf-5\&#45824;&#50864;&#44400;&#49328;\&#44277;&#51221;&#54364;(&#44400;&#49328;&#51088;&#46041;&#52264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4620;\C\EXCEL\DATAPCS\DDD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98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1\DDD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C\EXCEL\DATAPCS\DDD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068;\D\My%20Documents\&#50577;&#51648;&#46020;&#47196;\&#48176;&#49688;&#44277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EXCEL\DATAPCS\DDD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648;&#45212;&#49324;&#50629;\2021\&#52649;&#51452;%20&#44397;&#50976;&#47548;\&#45929;&#44404;&#51228;&#44144;\2021%20&#45929;&#44404;&#51228;&#44144;%20&#49324;&#50629;%20(13&#52264;)%20&#49444;&#44228;&#49436;(&#49688;&#51221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내역 갑지"/>
      <sheetName val="내역서"/>
      <sheetName val="일위대가총괄표"/>
      <sheetName val="일위대가"/>
      <sheetName val="자재산출집계표"/>
      <sheetName val="공종별산출집계"/>
      <sheetName val="산출(배관)"/>
      <sheetName val="산출(기계)"/>
      <sheetName val="자재단가"/>
      <sheetName val="노임단가"/>
      <sheetName val="기계경비적용기준"/>
      <sheetName val="기계경비"/>
      <sheetName val="기계경비총괄표"/>
      <sheetName val="6PILE  (돌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Sheet1"/>
      <sheetName val="Sheet2"/>
      <sheetName val="Sheet3"/>
      <sheetName val="철근단면적"/>
      <sheetName val="직재"/>
      <sheetName val="단위중량"/>
      <sheetName val="토목품셈"/>
      <sheetName val="단면 (2)"/>
      <sheetName val="설계조건"/>
      <sheetName val="INPUT(덕도방향-시점)"/>
      <sheetName val="대로근거"/>
      <sheetName val="중로근거"/>
      <sheetName val="상부집계표"/>
      <sheetName val="단가산출서"/>
      <sheetName val="(A)내역서"/>
      <sheetName val="1.설계기준"/>
      <sheetName val="I.설계조건"/>
      <sheetName val="수량3"/>
      <sheetName val="설계내역서"/>
      <sheetName val="일위대가9803"/>
      <sheetName val="현장관리비"/>
      <sheetName val="노임단가"/>
      <sheetName val="총괄내역서"/>
      <sheetName val="토공"/>
      <sheetName val="날개벽수량표"/>
      <sheetName val="6PILE  (돌출)"/>
      <sheetName val="수량집계"/>
      <sheetName val="차액보증"/>
      <sheetName val="TYPE-A"/>
      <sheetName val="3련 BOX"/>
      <sheetName val="공사비예산서(토목분)"/>
      <sheetName val="내역서"/>
      <sheetName val="교각계산"/>
      <sheetName val="2.2.2입적표"/>
      <sheetName val="Sheet17"/>
      <sheetName val="INPUT"/>
      <sheetName val="출력X"/>
      <sheetName val="연결임시"/>
      <sheetName val="수종"/>
      <sheetName val="규격"/>
      <sheetName val="토목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6PILE  (돌출)"/>
      <sheetName val="67"/>
      <sheetName val="수간재적표"/>
      <sheetName val="덕전리"/>
      <sheetName val="조명시설"/>
      <sheetName val="7급줄떼"/>
      <sheetName val="편입토지조서"/>
      <sheetName val="INPUT"/>
      <sheetName val="Sheet17"/>
      <sheetName val="자재일위(경)"/>
      <sheetName val="금호"/>
      <sheetName val="준검 내역서"/>
      <sheetName val="대운산출"/>
      <sheetName val="옹벽단면치수"/>
      <sheetName val="조건표"/>
      <sheetName val="약품공급2"/>
      <sheetName val="기기리스트"/>
      <sheetName val="Total"/>
      <sheetName val="일위대가(계측기설치)"/>
      <sheetName val="DATA"/>
      <sheetName val="포장집계"/>
      <sheetName val="포장연장"/>
      <sheetName val="부대공자재집계표"/>
      <sheetName val="횡배수관토공수량"/>
      <sheetName val="설계개요"/>
      <sheetName val="약품설비"/>
      <sheetName val="가격조사서"/>
      <sheetName val="5흙막이"/>
      <sheetName val="포장수량"/>
      <sheetName val="#REF"/>
      <sheetName val="흄관기초"/>
      <sheetName val="수영4,5,6,7,8,9"/>
      <sheetName val="양수장(기계)"/>
      <sheetName val="배수"/>
      <sheetName val="골막이(야매)"/>
      <sheetName val="용소리교"/>
      <sheetName val="수량산출"/>
      <sheetName val="DDD"/>
      <sheetName val="수량이동"/>
      <sheetName val="신기1-LINE별연장"/>
      <sheetName val="일반수량"/>
      <sheetName val="용수량(생활용수)"/>
      <sheetName val="구분표"/>
      <sheetName val="Sheet1"/>
      <sheetName val="7급줄떼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내역서"/>
      <sheetName val="요율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원가"/>
      <sheetName val="현장경상비"/>
      <sheetName val="갑지(추정)"/>
      <sheetName val="갑지1"/>
      <sheetName val="샤워실위생"/>
      <sheetName val="일위대가표"/>
      <sheetName val="데이타"/>
      <sheetName val="식재인부"/>
      <sheetName val="노임이"/>
      <sheetName val="현장관리비"/>
      <sheetName val="작성"/>
      <sheetName val="DATE"/>
      <sheetName val="실행예산-변경분"/>
      <sheetName val="집계표"/>
      <sheetName val="동원인원"/>
      <sheetName val="시멘트"/>
      <sheetName val="일위대가"/>
      <sheetName val="개요"/>
      <sheetName val="현장관리"/>
      <sheetName val="중기사용료"/>
      <sheetName val="판매시설"/>
      <sheetName val="견적의뢰"/>
      <sheetName val="Total"/>
      <sheetName val="입찰견적보고서"/>
      <sheetName val="평가데이터"/>
      <sheetName val="협력업체"/>
      <sheetName val="금액"/>
      <sheetName val="#REF"/>
      <sheetName val="계DATA"/>
      <sheetName val="실DATA "/>
      <sheetName val="건축직영"/>
      <sheetName val="노임단가"/>
      <sheetName val="산업"/>
      <sheetName val="수량집계"/>
      <sheetName val="음료실행"/>
      <sheetName val="프랜트면허"/>
      <sheetName val="토목주소"/>
      <sheetName val="설계서(7)"/>
      <sheetName val="내역서(1)"/>
      <sheetName val="소비자가"/>
      <sheetName val=" 갑  지 "/>
      <sheetName val="지수980731이후"/>
      <sheetName val="공구"/>
      <sheetName val="총괄내역서"/>
      <sheetName val="예가표"/>
      <sheetName val="내역표지"/>
      <sheetName val="Sheet1"/>
      <sheetName val="인제내역"/>
      <sheetName val="건축내역서"/>
      <sheetName val="조직도"/>
      <sheetName val="공정표"/>
      <sheetName val="실DATA_"/>
      <sheetName val="조내역"/>
      <sheetName val="주식"/>
      <sheetName val="코스모공장 (어음)"/>
      <sheetName val="총괄"/>
      <sheetName val="값"/>
      <sheetName val="건축공사실행"/>
      <sheetName val="공사개요"/>
      <sheetName val="조건"/>
      <sheetName val="실행"/>
      <sheetName val="을"/>
      <sheetName val="내역"/>
      <sheetName val="참조"/>
      <sheetName val="원가계산서(거목)"/>
      <sheetName val="원가계산서(다숲)"/>
      <sheetName val="원가계산서(법정외주)"/>
      <sheetName val="갑지"/>
      <sheetName val="수량산출"/>
      <sheetName val="경산"/>
      <sheetName val="목차"/>
      <sheetName val="변수값"/>
      <sheetName val="중기상차"/>
      <sheetName val="재료"/>
      <sheetName val="AS복구"/>
      <sheetName val="중기터파기"/>
      <sheetName val="계약내역(2)"/>
      <sheetName val="일위대가목록"/>
      <sheetName val="시설물일위"/>
      <sheetName val="가설공사"/>
      <sheetName val="단가결정"/>
      <sheetName val="내역아"/>
      <sheetName val="울타리"/>
      <sheetName val="A 견적"/>
      <sheetName val="GAEYO"/>
      <sheetName val="공문"/>
      <sheetName val="조명시설"/>
      <sheetName val="진주방향"/>
      <sheetName val="설계내역"/>
      <sheetName val="2공구산출내역"/>
      <sheetName val="실행철강하도"/>
      <sheetName val="사급자재"/>
      <sheetName val="FAB별"/>
      <sheetName val="실행(ALT1)"/>
      <sheetName val="환경기계공정표 (3)"/>
      <sheetName val="내역서2안"/>
      <sheetName val="_갑__지_"/>
      <sheetName val="아파트"/>
      <sheetName val="기계경비(시간당)"/>
      <sheetName val="램머"/>
      <sheetName val="본실행경비"/>
      <sheetName val="산출1"/>
      <sheetName val="COVER"/>
      <sheetName val="관접합및부설"/>
      <sheetName val="단가"/>
      <sheetName val="입찰안"/>
      <sheetName val="노무"/>
      <sheetName val="증감내역서"/>
      <sheetName val="중기조종사 단위단가"/>
      <sheetName val="인사자료총집계"/>
      <sheetName val="기초단가"/>
      <sheetName val="Sheet5"/>
      <sheetName val="납부서"/>
      <sheetName val="SPEC"/>
      <sheetName val="원가계산서"/>
      <sheetName val="SAM"/>
      <sheetName val="견적"/>
      <sheetName val="수량-양식"/>
      <sheetName val="건축"/>
      <sheetName val="Y-WORK"/>
      <sheetName val="01"/>
      <sheetName val="원가data"/>
      <sheetName val="금액내역서"/>
      <sheetName val="투찰내역서"/>
      <sheetName val="설계명세서"/>
      <sheetName val="Sheet1 (2)"/>
      <sheetName val="총 원가계산"/>
      <sheetName val="원가계산"/>
      <sheetName val="CTEMCOST"/>
      <sheetName val="전등설비"/>
      <sheetName val="단가 (2)"/>
      <sheetName val="단중표"/>
      <sheetName val="기안"/>
      <sheetName val="입력데이타"/>
      <sheetName val="물가대비표"/>
      <sheetName val="카펫타일"/>
      <sheetName val="EQT-ESTN"/>
      <sheetName val="5사남"/>
      <sheetName val="원가계산하도"/>
      <sheetName val="시중노임단가"/>
      <sheetName val="6호기"/>
      <sheetName val="실행대비"/>
      <sheetName val="개산공사비"/>
      <sheetName val="연돌일위집계"/>
      <sheetName val="BID"/>
      <sheetName val="용역비내역-진짜"/>
      <sheetName val="날개벽수량표"/>
      <sheetName val="6PILE  (돌출)"/>
      <sheetName val="구성비"/>
      <sheetName val="화전내"/>
      <sheetName val="노무비"/>
      <sheetName val="총괄갑 "/>
      <sheetName val="일위"/>
      <sheetName val="제경비율"/>
      <sheetName val="F4-F7"/>
      <sheetName val="벽체물량산출서"/>
      <sheetName val="지수"/>
      <sheetName val="---FAB#1업무일지---"/>
      <sheetName val="표지"/>
      <sheetName val="변경내역서"/>
      <sheetName val="11-2.아파트내역"/>
      <sheetName val="내역서01"/>
      <sheetName val="전기"/>
      <sheetName val="노임"/>
      <sheetName val="국내조달(통합-1)"/>
      <sheetName val="수배전반"/>
      <sheetName val="1"/>
      <sheetName val="2"/>
      <sheetName val="3"/>
      <sheetName val="4"/>
      <sheetName val="5"/>
      <sheetName val="6"/>
      <sheetName val="내역서1999.8최종"/>
      <sheetName val="식재수량표"/>
      <sheetName val="일위목록"/>
      <sheetName val="SG"/>
      <sheetName val="DATA1"/>
      <sheetName val="추정_최근현장"/>
      <sheetName val="리스트_최근현장"/>
      <sheetName val="팩스리스트"/>
      <sheetName val="당정동경상이수"/>
      <sheetName val="당정동공통이수"/>
      <sheetName val="2-1. 경관조명 내역총괄표"/>
      <sheetName val="참고사항"/>
      <sheetName val="근로자자료입력"/>
      <sheetName val="계산서(곡선부)"/>
      <sheetName val="포장재료집계표"/>
      <sheetName val="경영상태"/>
      <sheetName val="2003상반기노임기준"/>
      <sheetName val="factor(건축)"/>
      <sheetName val="산근"/>
      <sheetName val="세금자료"/>
      <sheetName val="입력"/>
      <sheetName val="인건비 "/>
      <sheetName val="날개벽(시점좌측)"/>
      <sheetName val="건축집계표"/>
      <sheetName val="단가산출2"/>
      <sheetName val="중기사용료산출근거"/>
      <sheetName val="단가산출1"/>
      <sheetName val="단가 및 재료비"/>
      <sheetName val="설계서(본관)"/>
      <sheetName val="일위대가(계측기설치)"/>
      <sheetName val="매출현황"/>
      <sheetName val="입력정보"/>
      <sheetName val="기본항목 입력"/>
      <sheetName val="야장종합"/>
      <sheetName val="자단"/>
      <sheetName val="총투입계"/>
      <sheetName val="정보"/>
      <sheetName val="상호참고자료"/>
      <sheetName val="발주처자료입력"/>
      <sheetName val="회사기본자료"/>
      <sheetName val="하자보증자료"/>
      <sheetName val="기술자관련자료"/>
      <sheetName val="inter"/>
      <sheetName val="TEST1"/>
      <sheetName val="사진대지"/>
      <sheetName val="CON'C"/>
      <sheetName val="물량표"/>
      <sheetName val=" 견적서"/>
      <sheetName val="차액보증"/>
      <sheetName val="플랜트 설치"/>
      <sheetName val="수리결과"/>
      <sheetName val="TYPE-A"/>
      <sheetName val="Option"/>
      <sheetName val="총괄집계표"/>
      <sheetName val="ilch"/>
      <sheetName val="직재"/>
      <sheetName val="교통대책내역"/>
      <sheetName val="기초입력 DATA"/>
      <sheetName val="을지"/>
      <sheetName val="아파트기별"/>
      <sheetName val="공리일"/>
      <sheetName val="공통가설"/>
      <sheetName val="견적조건"/>
      <sheetName val="자재가격조사표"/>
      <sheetName val="1차 내역서"/>
      <sheetName val="파일의이용"/>
      <sheetName val="공종목록표"/>
      <sheetName val="합천내역"/>
      <sheetName val="출입자명단"/>
      <sheetName val="일위산출"/>
      <sheetName val="노임단가 (2)"/>
      <sheetName val="해평견적"/>
      <sheetName val="직접경비"/>
      <sheetName val="직접인건비"/>
      <sheetName val="적격심사표"/>
      <sheetName val="001"/>
      <sheetName val="차수"/>
      <sheetName val="pier(각형)"/>
      <sheetName val="경비"/>
      <sheetName val="CONCRETE"/>
      <sheetName val="Sheet2"/>
      <sheetName val="배명(단가)"/>
      <sheetName val="0"/>
      <sheetName val="건축공사집계"/>
      <sheetName val="C3"/>
      <sheetName val="FORM-0"/>
      <sheetName val="견적갑지"/>
      <sheetName val="물량내역"/>
      <sheetName val="실행_ALT1_"/>
      <sheetName val="설계서"/>
      <sheetName val="업무분장"/>
      <sheetName val="BSD (2)"/>
      <sheetName val="PAINT"/>
      <sheetName val="자재단가"/>
      <sheetName val="장비경비"/>
      <sheetName val="예산서"/>
      <sheetName val="실행내역"/>
      <sheetName val="2000년1차"/>
      <sheetName val="건축내역"/>
      <sheetName val="수목단가"/>
      <sheetName val="시설수량표"/>
      <sheetName val="청천내"/>
      <sheetName val="공사_산출"/>
      <sheetName val="철거산출근거"/>
      <sheetName val="FOB발"/>
      <sheetName val="설비공사"/>
      <sheetName val="토공집계"/>
      <sheetName val="토목공사"/>
      <sheetName val="INPUT"/>
      <sheetName val="건축실행"/>
      <sheetName val="결재판"/>
      <sheetName val="신.분"/>
      <sheetName val="배관배선내역"/>
      <sheetName val="COST"/>
      <sheetName val="설명서 "/>
      <sheetName val="토목"/>
      <sheetName val="역T형교대(말뚝기초)"/>
      <sheetName val="기성"/>
      <sheetName val="현장별"/>
      <sheetName val="동별집계(비디오폰흑백-&gt;칼라)"/>
      <sheetName val="동별집계"/>
      <sheetName val="세부내역서"/>
      <sheetName val="가설공사내역"/>
      <sheetName val="토공연장"/>
      <sheetName val="자재"/>
      <sheetName val="말뚝지지력산정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산출"/>
      <sheetName val="예정공정표"/>
      <sheetName val="초기화면"/>
      <sheetName val="관급자재"/>
      <sheetName val="05-원가계산"/>
      <sheetName val="장비집계"/>
      <sheetName val="단기차입금"/>
      <sheetName val="설비내역서"/>
      <sheetName val="전기내역서"/>
      <sheetName val="배수내역"/>
      <sheetName val="입력시트"/>
      <sheetName val="구분자"/>
      <sheetName val="단가및재료비"/>
      <sheetName val="계목분류"/>
      <sheetName val="용수량(생활용수)"/>
      <sheetName val="기초일위"/>
      <sheetName val="시설일위"/>
      <sheetName val="조명일위"/>
      <sheetName val="정부노임단가"/>
      <sheetName val="일위대가 "/>
      <sheetName val="참조M"/>
      <sheetName val="소요자재"/>
      <sheetName val="견적율"/>
      <sheetName val="퍼스트"/>
      <sheetName val="Sheet3"/>
      <sheetName val="단가대비표"/>
      <sheetName val="연도별노무비(신)"/>
      <sheetName val="산출서"/>
      <sheetName val="980731"/>
      <sheetName val="Sheet4"/>
      <sheetName val="3월팀계 "/>
      <sheetName val="수량명세서"/>
      <sheetName val="유림골조"/>
      <sheetName val="골조시행"/>
      <sheetName val="철콘"/>
      <sheetName val="집계"/>
      <sheetName val="공사통보서"/>
      <sheetName val="간지"/>
      <sheetName val="공사요율"/>
      <sheetName val="C1.공사개요"/>
      <sheetName val="실행(1)"/>
      <sheetName val="A1.스케쥴"/>
      <sheetName val="전선 및 전선관-자유로"/>
      <sheetName val="관로터파기-자유로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새공통"/>
      <sheetName val="wall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계획금액"/>
      <sheetName val="단가(자재)"/>
      <sheetName val="단가(노임)"/>
      <sheetName val="기초목록"/>
      <sheetName val="삭제금지단가"/>
      <sheetName val="한강운반비"/>
      <sheetName val="Customer Databas"/>
      <sheetName val="우수받이재료집계표"/>
      <sheetName val="APT"/>
      <sheetName val="1-최종안"/>
      <sheetName val="사업분석-분양가결정"/>
      <sheetName val="포장복구집계"/>
      <sheetName val="부표총괄"/>
      <sheetName val="AS포장복구 "/>
      <sheetName val="G.R300경비"/>
      <sheetName val="표준건축비"/>
      <sheetName val="고유코드_설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간접"/>
      <sheetName val="단가조사"/>
      <sheetName val="토목내역"/>
      <sheetName val="주공 갑지"/>
      <sheetName val="MAT_N048"/>
      <sheetName val="경쟁실분"/>
      <sheetName val="[내역서(ͭ_x0000_ͭ_x0000__x001c__x0000__x001c__x0000_가표"/>
      <sheetName val="工완성공사율"/>
      <sheetName val="투입비분석표"/>
      <sheetName val="백암비스타내역"/>
      <sheetName val="토공사"/>
      <sheetName val="DATA 입력란"/>
      <sheetName val="수목표준대가"/>
      <sheetName val="횡배수관"/>
      <sheetName val="코드"/>
      <sheetName val="장비사양"/>
      <sheetName val="토사(PE)"/>
      <sheetName val="목표세부명세"/>
      <sheetName val="FD"/>
      <sheetName val="LD"/>
      <sheetName val="BLOCK(1)"/>
      <sheetName val="소업1교"/>
      <sheetName val="전익자재"/>
      <sheetName val="매입세율"/>
      <sheetName val="DATA"/>
      <sheetName val="측량요율"/>
      <sheetName val="자재대"/>
      <sheetName val="설계명세서-2"/>
      <sheetName val="빙장비사양"/>
      <sheetName val="노무비단가"/>
      <sheetName val="자판실행"/>
      <sheetName val="Apt내역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설계예산서"/>
      <sheetName val="예산내역서"/>
      <sheetName val="총계"/>
      <sheetName val="수정시산표"/>
      <sheetName val="신_분"/>
      <sheetName val="경율산정.XLS"/>
      <sheetName val="노임단가표"/>
      <sheetName val="2.고용보험료산출근거"/>
      <sheetName val="터널조도"/>
      <sheetName val="손익집계(공장별)"/>
      <sheetName val="최적단면"/>
      <sheetName val="문학간접"/>
      <sheetName val="분석대장"/>
      <sheetName val="base"/>
      <sheetName val="용역비내역_진짜"/>
      <sheetName val="D"/>
      <sheetName val="[내역서(ͭ?ͭ?_x001c_?_x001c_?가표"/>
      <sheetName val="본선토량운반계산서(1)0"/>
      <sheetName val="00000"/>
      <sheetName val="내역서 제출"/>
      <sheetName val="연부97-1"/>
      <sheetName val="#3_일위대가목록"/>
      <sheetName val="BTL시설예산 기준표"/>
      <sheetName val="5.학교신설예산 집행(01~08)"/>
      <sheetName val="점검결과(08년 100교 지원)"/>
      <sheetName val="울산시산표"/>
      <sheetName val="-치수표(곡선부)"/>
      <sheetName val="1안98Billing"/>
      <sheetName val="대비"/>
      <sheetName val="ateCodes_x0000_TimeCodes_x0000_OverrideShor"/>
      <sheetName val="공사내역서"/>
      <sheetName val="등록자료"/>
      <sheetName val="99년신청"/>
      <sheetName val="견적1"/>
      <sheetName val="자재단가비교표"/>
      <sheetName val="Macro(전선)"/>
      <sheetName val="출력"/>
      <sheetName val="4동급수"/>
      <sheetName val="도급"/>
      <sheetName val="21301동"/>
      <sheetName val="설계조건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양식3"/>
      <sheetName val="영동(D)"/>
      <sheetName val="제경비"/>
      <sheetName val="실적공사비"/>
      <sheetName val="입력(K0)"/>
      <sheetName val="장비기준"/>
      <sheetName val="재료비"/>
      <sheetName val="환율"/>
      <sheetName val="전차선로 물량표"/>
      <sheetName val="부속동"/>
      <sheetName val="회사정보"/>
      <sheetName val="현금및현금등가물"/>
      <sheetName val="9811"/>
      <sheetName val="아파트 "/>
      <sheetName val="일위_파일"/>
      <sheetName val="부하(성남)"/>
      <sheetName val="공사내역"/>
      <sheetName val="1안"/>
      <sheetName val="월별수입"/>
      <sheetName val="ateCodes"/>
      <sheetName val="5-1신설물량"/>
      <sheetName val="교각1"/>
      <sheetName val="금회지출"/>
      <sheetName val="9-1차이내역"/>
      <sheetName val="물가시세"/>
      <sheetName val="친환경주택"/>
      <sheetName val="6동"/>
      <sheetName val="우배수"/>
      <sheetName val="계산식"/>
      <sheetName val="VST재료산출"/>
      <sheetName val="낙찰표"/>
      <sheetName val="수량3"/>
      <sheetName val="간선계산"/>
      <sheetName val="금융비용"/>
      <sheetName val="관련부서"/>
      <sheetName val="XL4Poppy"/>
      <sheetName val="계정code"/>
      <sheetName val="b_balju_cho"/>
      <sheetName val="조도계산서 (도서)"/>
      <sheetName val="품셈 "/>
      <sheetName val="방화도료"/>
      <sheetName val="내역1"/>
      <sheetName val="[내역서(ͭ"/>
      <sheetName val="수량산출서"/>
      <sheetName val="1,2공구원가계산서"/>
      <sheetName val="1공구산출내역서"/>
      <sheetName val="각형맨홀"/>
      <sheetName val="골막이(야매)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소방"/>
      <sheetName val="물류최종8월7"/>
      <sheetName val="인수공"/>
      <sheetName val="품셈표"/>
      <sheetName val="COVER-P"/>
      <sheetName val="예정공정표 "/>
      <sheetName val="공사요율산출표"/>
      <sheetName val="시행후면적"/>
      <sheetName val="수지예산"/>
      <sheetName val="노임자재단가"/>
      <sheetName val="TOTAL_BOQ"/>
      <sheetName val="기본단가표"/>
      <sheetName val="회선별대책안(한전)"/>
      <sheetName val="기계경비"/>
      <sheetName val="보증종류"/>
      <sheetName val="database"/>
      <sheetName val="페이지"/>
      <sheetName val="XREF"/>
      <sheetName val="제안서입력"/>
      <sheetName val="절감계산"/>
      <sheetName val="_갑__지_2"/>
      <sheetName val="실DATA_2"/>
      <sheetName val="코스모공장_(어음)1"/>
      <sheetName val="A_견적1"/>
      <sheetName val="환경기계공정표_(3)1"/>
      <sheetName val="단가_(2)1"/>
      <sheetName val="Sheet1_(2)1"/>
      <sheetName val="총_원가계산1"/>
      <sheetName val="1차_내역서"/>
      <sheetName val="6PILE__(돌출)1"/>
      <sheetName val="총괄갑_1"/>
      <sheetName val="11-2_아파트내역1"/>
      <sheetName val="내역서1999_8최종1"/>
      <sheetName val="기초입력_DATA"/>
      <sheetName val="노임단가_(2)"/>
      <sheetName val="_견적서"/>
      <sheetName val="2-1__경관조명_내역총괄표"/>
      <sheetName val="플랜트_설치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인건비_"/>
      <sheetName val="BSD_(2)"/>
      <sheetName val="중기조종사_단위단가"/>
      <sheetName val="설명서_"/>
      <sheetName val="일위대가_"/>
      <sheetName val="3월팀계_"/>
      <sheetName val="C1_공사개요"/>
      <sheetName val="참고"/>
      <sheetName val="BQ(실행)"/>
      <sheetName val="본부소개"/>
      <sheetName val="장문교(대전)"/>
      <sheetName val="패널"/>
      <sheetName val="수지표"/>
      <sheetName val="셀명"/>
      <sheetName val="산출근거-배전"/>
      <sheetName val="노임(1차)"/>
      <sheetName val="1.동력공사"/>
      <sheetName val="손익분석"/>
      <sheetName val="5.직원투입현황"/>
      <sheetName val="아파트_내역"/>
      <sheetName val="설계가"/>
      <sheetName val="신축(단위)"/>
      <sheetName val="교각계산"/>
      <sheetName val="산출근거"/>
      <sheetName val="사통"/>
      <sheetName val="ateCodes?TimeCodes?OverrideShor"/>
      <sheetName val="CC16-내역서"/>
      <sheetName val="거래처등록"/>
      <sheetName val="참고자료"/>
      <sheetName val="은행코드"/>
      <sheetName val="사업총괄"/>
      <sheetName val="판가반영"/>
      <sheetName val="방배동내역(리라)"/>
      <sheetName val="부대공사총괄"/>
      <sheetName val="건축공사집계표"/>
      <sheetName val="&quot;"/>
      <sheetName val="J형측구단위수량"/>
      <sheetName val="실행내역서 "/>
      <sheetName val="6-1. 관개량조서"/>
      <sheetName val="전선_및_전선관-자유로"/>
      <sheetName val="A1_스케쥴"/>
      <sheetName val="단가_및_재료비"/>
      <sheetName val="주공_갑지"/>
      <sheetName val="AS포장복구_"/>
      <sheetName val="G_R300경비"/>
      <sheetName val="Customer_Databas"/>
      <sheetName val="[내역서(ͭͭ가표"/>
      <sheetName val="DATA_입력란"/>
      <sheetName val="중동공구"/>
      <sheetName val="안정계산"/>
      <sheetName val="단면검토"/>
      <sheetName val="EQUIP LIST"/>
      <sheetName val="일일작업현황"/>
      <sheetName val="부하계산서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한일양산"/>
      <sheetName val="수량산출(음암)"/>
      <sheetName val="단가(1)"/>
      <sheetName val="VXXXXX"/>
      <sheetName val="단면"/>
      <sheetName val="06 일위대가목록"/>
      <sheetName val="연결임시"/>
      <sheetName val="당초"/>
      <sheetName val="H-PILE수량집계"/>
      <sheetName val="기초자료입력"/>
      <sheetName val="인건비"/>
      <sheetName val="수안보-MBR1"/>
      <sheetName val="관람석제출"/>
      <sheetName val="관급자재대"/>
      <sheetName val="Raw Data"/>
      <sheetName val="견적단가"/>
      <sheetName val="설계기준"/>
      <sheetName val="업무량"/>
      <sheetName val="우각부보강"/>
      <sheetName val="골조(1)"/>
      <sheetName val="골조(3)"/>
      <sheetName val="마감(1)"/>
      <sheetName val="내역- CCTV"/>
      <sheetName val="1.설계조건"/>
      <sheetName val="산출내역서집계표"/>
      <sheetName val="금전출납"/>
      <sheetName val="직영명부"/>
      <sheetName val="증감대비"/>
      <sheetName val="FB25JN"/>
      <sheetName val="설비(제출)"/>
      <sheetName val="전체내역 (2)"/>
      <sheetName val="ABUT수량-A1"/>
      <sheetName val="고정자산"/>
      <sheetName val="매출원가추정"/>
      <sheetName val="매출추정"/>
      <sheetName val="7.기-검-보.100"/>
      <sheetName val="입력자료"/>
      <sheetName val="양촌면도평리"/>
      <sheetName val="옹벽수량집계표"/>
      <sheetName val="HISTORICAL"/>
      <sheetName val="FORECASTING"/>
      <sheetName val="수목데이타"/>
      <sheetName val="200"/>
      <sheetName val="데리네이타현황"/>
      <sheetName val="S0"/>
      <sheetName val="하수급견적대비"/>
      <sheetName val="찍기"/>
      <sheetName val="수선비MATRIX"/>
      <sheetName val="차량소요량-년간주행거리"/>
      <sheetName val="원본"/>
      <sheetName val="98수문일위"/>
      <sheetName val="_내역서(ͭ"/>
      <sheetName val="nys"/>
      <sheetName val="연령별자료"/>
      <sheetName val="설계예시"/>
      <sheetName val="2.대외공문"/>
      <sheetName val="현장청취복명서"/>
      <sheetName val="매출"/>
      <sheetName val="신표지1"/>
      <sheetName val="단가산출서(기계)"/>
      <sheetName val="계정과목"/>
      <sheetName val="2000전체분"/>
      <sheetName val="총괄표"/>
      <sheetName val="부대경비산출서"/>
      <sheetName val="EP0618"/>
      <sheetName val="드롭다운목록"/>
      <sheetName val="03전반노무비"/>
      <sheetName val="INDEX"/>
      <sheetName val="물량내역서"/>
      <sheetName val="8.PILE  (돌출)"/>
      <sheetName val="견적내역서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AHU집계"/>
      <sheetName val="공조기휀"/>
      <sheetName val="공조기"/>
      <sheetName val="가도공"/>
      <sheetName val="예총"/>
      <sheetName val="용수지선토적"/>
      <sheetName val="도로토적"/>
      <sheetName val="비탈면보호공수량산출"/>
      <sheetName val="총괄변경내역서"/>
      <sheetName val="정비손익"/>
      <sheetName val="예산대비"/>
      <sheetName val="토목검측서"/>
      <sheetName val="투자비"/>
      <sheetName val="조성원가DATA"/>
      <sheetName val="사업비"/>
      <sheetName val="45,46"/>
      <sheetName val="원"/>
      <sheetName val="총괄BOQ"/>
      <sheetName val="성명순"/>
      <sheetName val="철골,판넬"/>
      <sheetName val="COPING"/>
      <sheetName val="참고)BTL시설예산 기준표"/>
      <sheetName val="경기"/>
      <sheetName val="1차물량(ABOUT)"/>
      <sheetName val="일위대가목차"/>
      <sheetName val="공종단가"/>
      <sheetName val="수로BOX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울산자동제어"/>
      <sheetName val="인부노임"/>
      <sheetName val="3희질산"/>
      <sheetName val="MOTOR"/>
      <sheetName val="고가수조"/>
      <sheetName val="부대내역"/>
      <sheetName val="99노임단가"/>
      <sheetName val="공사비"/>
      <sheetName val="식재"/>
      <sheetName val="시설물"/>
      <sheetName val="식재출력용"/>
      <sheetName val="유지관리"/>
      <sheetName val="Macro1"/>
      <sheetName val="입찰보고"/>
      <sheetName val="본사인상전"/>
      <sheetName val="신천교(음성)"/>
      <sheetName val="공통부대"/>
      <sheetName val="공사원가계산서 "/>
      <sheetName val="단가산출서"/>
      <sheetName val="공사비대비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설계변경총괄표(계산식)"/>
      <sheetName val="도장면"/>
      <sheetName val="[내역서(ͭ_x005f_x0000_ͭ_x005f_x0000__x005f_x001c__x0"/>
      <sheetName val="수고조사야_x0002_"/>
      <sheetName val="품셈TABLE"/>
      <sheetName val="2016상반기노임단가"/>
      <sheetName val="결재갑지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자재 집계표"/>
      <sheetName val="터파기및재료"/>
      <sheetName val="충주"/>
      <sheetName val="인부노임단가"/>
      <sheetName val="2013노임단가"/>
      <sheetName val="BOJUNGGM"/>
      <sheetName val="입력단가"/>
      <sheetName val="기술자자료입력"/>
      <sheetName val="건축설비"/>
      <sheetName val="검토"/>
      <sheetName val="각사별공사비분개 "/>
      <sheetName val="GT 1050x650"/>
      <sheetName val="연동내역"/>
      <sheetName val="세부내역"/>
      <sheetName val="개별직종노임단가(2005.1)"/>
      <sheetName val="총괄 내역서"/>
      <sheetName val="마스터"/>
      <sheetName val="2.토목공사"/>
      <sheetName val="사  업  비  수  지  예  산  서"/>
      <sheetName val="장비"/>
      <sheetName val="일위-1"/>
      <sheetName val="일위-2"/>
      <sheetName val="일위-3"/>
      <sheetName val="일위-4"/>
      <sheetName val="일위-5"/>
      <sheetName val="설비원가"/>
      <sheetName val="4.고용보험"/>
      <sheetName val="3.고용보험료산출근거"/>
      <sheetName val="CHECKLIST"/>
      <sheetName val="PIPE"/>
      <sheetName val="견적서"/>
      <sheetName val="공사비산출내역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SCHEDULE"/>
      <sheetName val="식재일위대가"/>
      <sheetName val="우수"/>
      <sheetName val="3연box"/>
      <sheetName val="제목"/>
      <sheetName val="96보완계획7.12"/>
      <sheetName val="일위대가(가설)"/>
      <sheetName val="Customer_Databa袸"/>
      <sheetName val="노임,재료비"/>
      <sheetName val="ateCodes_x005f_x0000_TimeCodes_x005f_x0000_"/>
      <sheetName val="[내역서(ͭ?ͭ?_x005f_x001c_?_x005f_x001c_?가표"/>
      <sheetName val="G_R300경푀"/>
      <sheetName val="고시단가"/>
      <sheetName val="자재코드"/>
      <sheetName val="Table"/>
      <sheetName val="기초입력"/>
      <sheetName val="자료입력"/>
      <sheetName val="건축개요"/>
      <sheetName val="1단지구내"/>
      <sheetName val="1단지주차장전등"/>
      <sheetName val="96.12"/>
      <sheetName val="동해title"/>
      <sheetName val="전체공내역서"/>
      <sheetName val="98지급계획"/>
      <sheetName val="연습장소"/>
      <sheetName val="내역(영일)"/>
      <sheetName val="계수시트"/>
      <sheetName val="입력란"/>
      <sheetName val="97노임단가"/>
      <sheetName val="단가일람 (2)"/>
      <sheetName val="단면가정"/>
      <sheetName val="FACTOR"/>
      <sheetName val="DD_raw"/>
      <sheetName val="NW_raw"/>
      <sheetName val="당월 인력"/>
      <sheetName val="원형1호맨홀토공수량"/>
      <sheetName val="관부설공집계표"/>
      <sheetName val="개인별조서"/>
      <sheetName val="소상 &quot;1&quot;"/>
      <sheetName val="설산1.나"/>
      <sheetName val="본사S"/>
      <sheetName val="단가적용"/>
      <sheetName val="A2"/>
      <sheetName val="집계표_정리_"/>
      <sheetName val="대로근거"/>
      <sheetName val="중로근거"/>
      <sheetName val="약품공급2"/>
      <sheetName val="07기준"/>
      <sheetName val="220 (2)"/>
      <sheetName val="물량표S"/>
      <sheetName val="동문건설"/>
      <sheetName val="건축원가"/>
      <sheetName val="도실집(내역)-전기외주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단가표"/>
      <sheetName val="양수장(기계)"/>
      <sheetName val="ateCodes_TimeCodes_OverrideShor"/>
      <sheetName val="전력구구조물산근"/>
      <sheetName val="1차배부(JB포함)"/>
      <sheetName val="대전-교대(A1-A2)"/>
      <sheetName val="신청서"/>
      <sheetName val="04년부품"/>
      <sheetName val="사업성분석"/>
      <sheetName val="필지별묘목간+"/>
      <sheetName val="기자재비"/>
      <sheetName val="단가비교표(전기)"/>
      <sheetName val="품셈"/>
      <sheetName val="0.0ControlSheet"/>
      <sheetName val="원가계산서 "/>
    </sheetNames>
    <sheetDataSet>
      <sheetData sheetId="0" refreshError="1">
        <row r="21">
          <cell r="B21" t="str">
            <v>1.토공</v>
          </cell>
          <cell r="C21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>
        <row r="21">
          <cell r="C21">
            <v>0</v>
          </cell>
        </row>
      </sheetData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>
        <row r="21">
          <cell r="C21">
            <v>0</v>
          </cell>
        </row>
      </sheetData>
      <sheetData sheetId="580">
        <row r="21">
          <cell r="C21">
            <v>0</v>
          </cell>
        </row>
      </sheetData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 refreshError="1"/>
      <sheetData sheetId="603" refreshError="1"/>
      <sheetData sheetId="604" refreshError="1"/>
      <sheetData sheetId="605" refreshError="1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/>
      <sheetData sheetId="627" refreshError="1"/>
      <sheetData sheetId="628" refreshError="1"/>
      <sheetData sheetId="629" refreshError="1"/>
      <sheetData sheetId="630"/>
      <sheetData sheetId="631" refreshError="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/>
      <sheetData sheetId="656"/>
      <sheetData sheetId="657"/>
      <sheetData sheetId="658"/>
      <sheetData sheetId="659"/>
      <sheetData sheetId="660"/>
      <sheetData sheetId="66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금액내역서"/>
      <sheetName val="신우"/>
      <sheetName val="집계표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조명시설"/>
      <sheetName val="일위대가모듈"/>
      <sheetName val="단면가정"/>
      <sheetName val="치수표"/>
      <sheetName val="3BL공동구 수량"/>
      <sheetName val="#REF"/>
      <sheetName val="2공구산출내역"/>
      <sheetName val="자재단가"/>
      <sheetName val="주차구획선수량"/>
      <sheetName val="1.수인터널"/>
      <sheetName val="DDD"/>
      <sheetName val="1"/>
      <sheetName val="001"/>
      <sheetName val="대치판정"/>
      <sheetName val="부경대총괄내역서"/>
      <sheetName val="덕전리"/>
      <sheetName val="수량집계"/>
      <sheetName val="연습"/>
      <sheetName val="옹벽단면치수"/>
      <sheetName val="공통비"/>
      <sheetName val="관급자대내역서"/>
      <sheetName val="설계내역서(고사목 제거)"/>
      <sheetName val="암거"/>
      <sheetName val="포장공"/>
      <sheetName val="대포2교접속"/>
      <sheetName val="제1호단위수량"/>
      <sheetName val="버스운행안내"/>
      <sheetName val="예방접종계획"/>
      <sheetName val="근태계획서"/>
      <sheetName val="집수A"/>
      <sheetName val="골막이(야매)"/>
      <sheetName val="ⴭⴭⴭⴭ"/>
      <sheetName val="4.내진설계"/>
      <sheetName val="코드표"/>
      <sheetName val="내역서 (2)"/>
      <sheetName val="차액보증"/>
      <sheetName val="SORCE1"/>
      <sheetName val="표지"/>
      <sheetName val="총괄내역"/>
      <sheetName val="낙찰표"/>
      <sheetName val="98수문일위"/>
      <sheetName val="내역"/>
      <sheetName val="식생블럭단위수량"/>
      <sheetName val="대로근거"/>
      <sheetName val="내역서"/>
      <sheetName val="수량산출"/>
      <sheetName val="일위대가(가설)"/>
      <sheetName val="각형맨홀"/>
      <sheetName val="마산방향"/>
      <sheetName val="진주방향"/>
      <sheetName val="지구단위계획"/>
      <sheetName val="배수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배수공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포장공"/>
      <sheetName val="단가 (2)"/>
      <sheetName val="중기일위대가"/>
      <sheetName val="일위대가"/>
      <sheetName val="DDD"/>
      <sheetName val="경산"/>
      <sheetName val="집수정"/>
      <sheetName val="토사(PE)"/>
      <sheetName val="골막이(야매)"/>
      <sheetName val="Sheet1"/>
      <sheetName val="암거"/>
      <sheetName val="TOTAL_BOQ"/>
      <sheetName val="교각1"/>
      <sheetName val="덕전리"/>
      <sheetName val="조명시설"/>
      <sheetName val="본체"/>
      <sheetName val="에너지요금"/>
      <sheetName val="금액내역서"/>
      <sheetName val="APT"/>
      <sheetName val="일반교실"/>
      <sheetName val="맨홀토공산출"/>
      <sheetName val="구역화물"/>
      <sheetName val="방송(체육관)"/>
      <sheetName val="G.R300경비"/>
      <sheetName val="예정(3)"/>
      <sheetName val="실행철강하도"/>
      <sheetName val="연결임시"/>
      <sheetName val="tggwan(mac)"/>
      <sheetName val="기계경비목록"/>
      <sheetName val="unitpric"/>
      <sheetName val="noyim"/>
      <sheetName val="우,오수"/>
      <sheetName val="단위수량"/>
      <sheetName val="sw1"/>
      <sheetName val="말뚝지지력산정"/>
      <sheetName val="교각(P1)수량"/>
      <sheetName val="용소리교"/>
      <sheetName val="전선관"/>
      <sheetName val="조건표"/>
      <sheetName val="토공(우물통,기타) "/>
      <sheetName val="설계내역서"/>
      <sheetName val="DATE"/>
      <sheetName val="물가시세"/>
      <sheetName val="ABUT수량-A1"/>
      <sheetName val="P_E이중관보호공800(터파기)"/>
      <sheetName val="P_E이중관보호공800"/>
      <sheetName val="Excel"/>
      <sheetName val="3BL공동구 수량"/>
      <sheetName val="빌딩 안내"/>
      <sheetName val="내역서1"/>
      <sheetName val="대로근거"/>
      <sheetName val="6동"/>
      <sheetName val="산근"/>
      <sheetName val="교육종류"/>
      <sheetName val="파일의이용"/>
      <sheetName val="차액보증"/>
      <sheetName val="흥양2교토공집계표"/>
      <sheetName val="측구공"/>
      <sheetName val="노무비계"/>
      <sheetName val="wall"/>
      <sheetName val="내역"/>
      <sheetName val="2000년1차"/>
      <sheetName val="2공구산출내역"/>
      <sheetName val="식재가격"/>
      <sheetName val="식재총괄"/>
      <sheetName val="수량3"/>
      <sheetName val="TEST1"/>
      <sheetName val="총괄"/>
      <sheetName val="2000년 공정표"/>
      <sheetName val="C-직노1"/>
      <sheetName val="품셈TABLE"/>
      <sheetName val="천방교접속"/>
      <sheetName val="현장관리비"/>
      <sheetName val="포장수량"/>
      <sheetName val="우수공"/>
      <sheetName val="공종"/>
      <sheetName val="Sheet17"/>
      <sheetName val="일위대가목록"/>
      <sheetName val="인건비 "/>
      <sheetName val="자재 집계표"/>
      <sheetName val="6PILE  (돌출)"/>
      <sheetName val="부대공자재집계표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/>
      <sheetData sheetId="102" refreshError="1"/>
      <sheetData sheetId="103"/>
      <sheetData sheetId="104" refreshError="1"/>
      <sheetData sheetId="105" refreshError="1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흄관기초"/>
      <sheetName val="Sheet1"/>
      <sheetName val="A-4"/>
      <sheetName val="단위단가"/>
      <sheetName val="암거"/>
      <sheetName val="포장공"/>
      <sheetName val="배수공"/>
      <sheetName val="단위수량"/>
      <sheetName val="맨홀토공수량"/>
      <sheetName val="계약서"/>
      <sheetName val="쎈타링"/>
      <sheetName val="덕전리"/>
      <sheetName val="SLAB&quot;1&quot;"/>
      <sheetName val="INPUT"/>
      <sheetName val="수로단위수량"/>
      <sheetName val="배수관공"/>
      <sheetName val="자재운반단가일람표"/>
      <sheetName val="낙찰표"/>
      <sheetName val="전기단가조사서"/>
      <sheetName val="중동공구"/>
      <sheetName val="DDD"/>
      <sheetName val="내역"/>
      <sheetName val="도근좌표"/>
      <sheetName val="8.PILE  (돌출)"/>
      <sheetName val="Total"/>
      <sheetName val="데리네이타현황"/>
      <sheetName val="입찰안"/>
      <sheetName val="자재단가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갑,을"/>
      <sheetName val="노임단가"/>
      <sheetName val="발주내역"/>
      <sheetName val="설계개요"/>
      <sheetName val="실행철강하도"/>
      <sheetName val="단가"/>
      <sheetName val="ABUT수량-A1"/>
      <sheetName val="제경비요율"/>
      <sheetName val="내역"/>
      <sheetName val="금액내역서"/>
      <sheetName val="계약일반사항"/>
      <sheetName val="사유서(출)"/>
      <sheetName val="입상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경기계공정표 (3)"/>
      <sheetName val="공정표(군산자동차)"/>
      <sheetName val="골조시행"/>
      <sheetName val="건축집계합계"/>
      <sheetName val="당정동공통이수"/>
      <sheetName val="토사(PE)"/>
      <sheetName val="노임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예가평정서표지"/>
      <sheetName val="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조명시설"/>
      <sheetName val="몰탈재료산출"/>
      <sheetName val="데리네이타현황"/>
      <sheetName val="산출근거"/>
      <sheetName val="이토변실(A3-LINE)"/>
      <sheetName val="슬래브"/>
      <sheetName val="98수문일위"/>
      <sheetName val="I.설계조건"/>
      <sheetName val="단"/>
      <sheetName val="실행철강하도"/>
      <sheetName val="성곽내역서"/>
      <sheetName val="내역서"/>
      <sheetName val="#REF"/>
      <sheetName val="인건비"/>
      <sheetName val="참고자료"/>
      <sheetName val="노임단가"/>
      <sheetName val="노임"/>
      <sheetName val="목록"/>
      <sheetName val="일위대가목록"/>
      <sheetName val="2000년1차"/>
      <sheetName val="Sheet1"/>
      <sheetName val="일위대가9803"/>
      <sheetName val="코드표"/>
      <sheetName val="수량산출"/>
      <sheetName val="ABUT수량-A1"/>
      <sheetName val="N賃率-職"/>
      <sheetName val="DATE"/>
      <sheetName val="Pier 3"/>
      <sheetName val="노견단위수량"/>
      <sheetName val="비탈면보호공수량산출"/>
      <sheetName val="하부철근수량"/>
      <sheetName val="증명지번목록"/>
      <sheetName val="가도공"/>
      <sheetName val="일위대가(가설)"/>
      <sheetName val="덕전리"/>
      <sheetName val="wall"/>
      <sheetName val="입력"/>
      <sheetName val="Sheet1 (2)"/>
      <sheetName val="1,2,3,4,5단위수량"/>
      <sheetName val="내역"/>
      <sheetName val="SORCE1"/>
      <sheetName val="포장면적산출"/>
      <sheetName val="안정검토(온1)"/>
      <sheetName val="터파기및재료"/>
      <sheetName val="BID"/>
      <sheetName val="노임단"/>
      <sheetName val="데이타"/>
      <sheetName val="자재"/>
      <sheetName val="단 box"/>
      <sheetName val="현황산출서"/>
      <sheetName val="설계서을"/>
      <sheetName val="단가산출서"/>
      <sheetName val="대창(장성)"/>
      <sheetName val="수량집계"/>
      <sheetName val="조도계산서 (도서)"/>
      <sheetName val="공사비"/>
      <sheetName val="물건조서"/>
      <sheetName val="일위대가"/>
      <sheetName val="2000전체분"/>
      <sheetName val="웅진교-S2"/>
      <sheetName val="절대지우지말것"/>
      <sheetName val="보도공제면적"/>
      <sheetName val="단면 (2)"/>
      <sheetName val="자재단가"/>
      <sheetName val="내역서(기성청구)"/>
      <sheetName val="간접"/>
      <sheetName val="5지진시"/>
      <sheetName val="이음개소"/>
      <sheetName val="직노"/>
      <sheetName val="6공구(당초)"/>
      <sheetName val="부대내역"/>
      <sheetName val="DATA"/>
      <sheetName val="일위대가표"/>
      <sheetName val="부대공"/>
      <sheetName val="내역서 (2)"/>
      <sheetName val="비교표"/>
      <sheetName val="증감내역서"/>
      <sheetName val="작업금지"/>
      <sheetName val="입찰안"/>
      <sheetName val="변압기 및 발전기 용량"/>
      <sheetName val="총괄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단재적표"/>
      <sheetName val="●수량(침구보관창고-21평)"/>
      <sheetName val="T13(P68~72,78)"/>
      <sheetName val="96보완계획7.12"/>
      <sheetName val="원가서"/>
      <sheetName val="총괄내역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날개벽수량표"/>
      <sheetName val="7급줄떼"/>
      <sheetName val="조명시설"/>
      <sheetName val="Sheet1 (2)"/>
      <sheetName val="시방서"/>
      <sheetName val="일위대가표"/>
      <sheetName val="구조물터파기수량집계"/>
      <sheetName val="측구터파기공수량집계"/>
      <sheetName val="배수공 시멘트 및 골재량 산출"/>
      <sheetName val="일위대가(1)"/>
      <sheetName val="토공"/>
      <sheetName val="토적"/>
      <sheetName val="자재집계표"/>
      <sheetName val="DATA 입력란"/>
      <sheetName val="대치판정"/>
      <sheetName val="06 일위대가목록"/>
      <sheetName val="DATE"/>
      <sheetName val="난간벽단위"/>
      <sheetName val="마산월령동골조물량변경"/>
      <sheetName val="000000"/>
      <sheetName val="설 계"/>
      <sheetName val="DDD"/>
      <sheetName val="코드표"/>
      <sheetName val="입력"/>
      <sheetName val="포장공"/>
      <sheetName val="배수공"/>
      <sheetName val="골막이(야매)"/>
      <sheetName val="맨홀수량산출(A-LINE)"/>
      <sheetName val="일위대가"/>
      <sheetName val="토적기초"/>
      <sheetName val="노임단가"/>
      <sheetName val="단면치수"/>
      <sheetName val="예정공정표"/>
      <sheetName val="본체"/>
      <sheetName val="설계서"/>
      <sheetName val="설계서(동안동)"/>
      <sheetName val="교대(A1)"/>
      <sheetName val="암거"/>
      <sheetName val="암거단위"/>
      <sheetName val="2경간"/>
      <sheetName val="N賃率-職"/>
      <sheetName val="대전-교대(A1-A2)"/>
      <sheetName val="data"/>
      <sheetName val="98수문일위"/>
      <sheetName val="일위"/>
      <sheetName val="자가"/>
      <sheetName val="단면가정"/>
      <sheetName val="부재력정리"/>
      <sheetName val="내역서"/>
      <sheetName val="기초자료입력"/>
      <sheetName val="맨홀조서"/>
      <sheetName val="최적단면"/>
      <sheetName val="일위대가모듈"/>
      <sheetName val="노단"/>
      <sheetName val="현장관리비"/>
      <sheetName val="#REF"/>
      <sheetName val="실행철강하도"/>
      <sheetName val="시설수량표"/>
      <sheetName val="unitpric"/>
      <sheetName val="MYUN(MAC)"/>
      <sheetName val="일위대가목록"/>
      <sheetName val="도근좌표"/>
      <sheetName val="일위대가(가설)"/>
      <sheetName val="총집계표"/>
      <sheetName val="중기사용료"/>
      <sheetName val="토사(PE)"/>
      <sheetName val="직원명부"/>
      <sheetName val="단가"/>
      <sheetName val="유림골조"/>
      <sheetName val="노임"/>
      <sheetName val="총괄"/>
      <sheetName val="사다리"/>
      <sheetName val="CTEMCOST"/>
      <sheetName val="9GNG운반"/>
      <sheetName val="한강운반비"/>
      <sheetName val="백호우계수"/>
      <sheetName val="장비단"/>
      <sheetName val="노임단"/>
      <sheetName val="DB구축"/>
      <sheetName val="ⴭⴭⴭⴭ"/>
      <sheetName val="집계표"/>
      <sheetName val="수량산출"/>
      <sheetName val="(A)내역서"/>
      <sheetName val="데리네이타현황"/>
      <sheetName val="차액보증"/>
      <sheetName val="내역서단가산출용"/>
      <sheetName val="기초단가"/>
      <sheetName val="값"/>
      <sheetName val="2.건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Sheet1"/>
      <sheetName val="자재단가"/>
      <sheetName val="속도랑내기(자갈)"/>
      <sheetName val="암거"/>
      <sheetName val="포장공"/>
      <sheetName val="배수공"/>
      <sheetName val="터파기및재료"/>
      <sheetName val="99총공사내역서"/>
      <sheetName val="7급줄떼"/>
      <sheetName val="실행철강하도"/>
      <sheetName val="집수정단"/>
      <sheetName val="3련 BOX"/>
      <sheetName val="차액보증"/>
      <sheetName val="쎈타링"/>
      <sheetName val="설비"/>
      <sheetName val="TOTAL_BOQ"/>
      <sheetName val="토공집계"/>
      <sheetName val="토적계산서"/>
      <sheetName val="N賃率-職"/>
      <sheetName val="일위대가"/>
      <sheetName val="개요"/>
      <sheetName val="터널조도"/>
      <sheetName val="배수관공"/>
      <sheetName val="자재조서2"/>
      <sheetName val="호표"/>
      <sheetName val="품셈TABLE"/>
      <sheetName val="여과지동"/>
      <sheetName val="기초자료"/>
      <sheetName val="집계표"/>
      <sheetName val="토적표(1)"/>
      <sheetName val="대림경상68억"/>
      <sheetName val="단위수량"/>
      <sheetName val="적용기준"/>
      <sheetName val="구조물터파기수량집계"/>
      <sheetName val="측구터파기공수량집계"/>
      <sheetName val="배수공 시멘트 및 골재량 산출"/>
      <sheetName val="대가표(품셈)"/>
      <sheetName val="추가예산"/>
      <sheetName val="01-적용기준"/>
      <sheetName val="15-저수퇴사조절량계산서"/>
      <sheetName val="14-비탈면적계산서"/>
      <sheetName val="12-토적계산서"/>
      <sheetName val="11-토적집계표"/>
      <sheetName val="본관동"/>
      <sheetName val="후관동"/>
      <sheetName val="TB-내역서"/>
      <sheetName val="DDD"/>
      <sheetName val="도근좌표"/>
      <sheetName val="암거날개벽"/>
      <sheetName val="내역서"/>
      <sheetName val="코드"/>
      <sheetName val="산출내역서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배수집계"/>
      <sheetName val="종배수관"/>
      <sheetName val="배수관"/>
      <sheetName val="날개벽"/>
      <sheetName val="암거단위"/>
      <sheetName val="조서및집계"/>
      <sheetName val="암거날개벽"/>
      <sheetName val="차수벽,난간"/>
      <sheetName val="집수정"/>
      <sheetName val="절토부도수로"/>
      <sheetName val="성토부도수로"/>
      <sheetName val="자재집계표"/>
      <sheetName val="기존구조물깨기 "/>
      <sheetName val="측구공"/>
      <sheetName val="Sheet1"/>
      <sheetName val="B2d"/>
      <sheetName val="날개벽수량표"/>
      <sheetName val="3.설계설명서"/>
      <sheetName val="13.수량산출서"/>
      <sheetName val="9.임소반별 필지내역서"/>
      <sheetName val="일위대가목록"/>
      <sheetName val="교각1"/>
      <sheetName val="Sheet2"/>
      <sheetName val="Sheet3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편입토지조서"/>
      <sheetName val="흄관기초"/>
      <sheetName val="암거날개벽"/>
      <sheetName val="7급줄떼"/>
      <sheetName val="설명"/>
      <sheetName val="일위대가"/>
      <sheetName val="기계경비시간당손료목록"/>
      <sheetName val="노임단가"/>
      <sheetName val="주beam"/>
      <sheetName val="바닥판"/>
      <sheetName val="입력DATA"/>
      <sheetName val="7급줄떼공"/>
      <sheetName val="포장공"/>
      <sheetName val="DDD"/>
      <sheetName val="종배수관면벽구"/>
      <sheetName val="실행철강하도"/>
      <sheetName val="총수량집계표"/>
      <sheetName val="덕전리"/>
      <sheetName val="대포2교접속"/>
      <sheetName val="재료"/>
      <sheetName val="약품공급2"/>
      <sheetName val="산출근거"/>
      <sheetName val="#REF"/>
      <sheetName val="부대단위수량"/>
      <sheetName val="오동"/>
      <sheetName val="대조"/>
      <sheetName val="나한"/>
      <sheetName val="철근량"/>
      <sheetName val="Sheet1"/>
      <sheetName val="Sheet2"/>
      <sheetName val="Sheet3"/>
      <sheetName val="영창26"/>
      <sheetName val="지점별강우량"/>
      <sheetName val="입찰안"/>
      <sheetName val="조명시설"/>
      <sheetName val="일위대가목록"/>
      <sheetName val="천방교접속"/>
      <sheetName val="내역서적용수량"/>
      <sheetName val="총괄표"/>
      <sheetName val="유입량"/>
      <sheetName val="자재단가"/>
      <sheetName val="내역"/>
      <sheetName val="제1호단위수량"/>
      <sheetName val="암거단위"/>
      <sheetName val="도근좌표"/>
      <sheetName val="골조"/>
      <sheetName val="DATE"/>
      <sheetName val="항목별진도율"/>
      <sheetName val="앉음벽 (2)"/>
      <sheetName val="PAY"/>
      <sheetName val="건축내역"/>
      <sheetName val="요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3표지"/>
      <sheetName val="기본"/>
      <sheetName val="표지"/>
      <sheetName val="원가"/>
      <sheetName val="목차"/>
      <sheetName val="1-2 사진"/>
      <sheetName val="1-3 설명서"/>
      <sheetName val="1-4 적용기준"/>
      <sheetName val="1-5 예정"/>
      <sheetName val="작업기간"/>
      <sheetName val="2-1 재선충"/>
      <sheetName val="3-1 일반시방서"/>
      <sheetName val="작업지시도"/>
      <sheetName val="3-3 특별시방서"/>
      <sheetName val="소1"/>
      <sheetName val="소1 (2)"/>
      <sheetName val="소1 (3)"/>
      <sheetName val="소1 (4)"/>
      <sheetName val="소1 (5)"/>
      <sheetName val="소1 (6)"/>
      <sheetName val="소1 (7)"/>
      <sheetName val="소1 (8)"/>
      <sheetName val="소1 (9)"/>
      <sheetName val="소1 (10)"/>
      <sheetName val="소1 (11)"/>
      <sheetName val="소1 (12)"/>
      <sheetName val="소1 (13)"/>
      <sheetName val="소1 (14)"/>
      <sheetName val="소1 (15)"/>
      <sheetName val="소1 (16)"/>
      <sheetName val="소1 (17)"/>
      <sheetName val="소1 (18)"/>
      <sheetName val="소1 (19)"/>
      <sheetName val="소1 (20)"/>
      <sheetName val="4-2-2 필지별사업내역"/>
      <sheetName val="5-1 원가"/>
      <sheetName val="5-2 내역"/>
      <sheetName val="단1"/>
      <sheetName val="단2"/>
      <sheetName val="단3"/>
      <sheetName val="단4"/>
      <sheetName val="단5"/>
      <sheetName val="단6"/>
      <sheetName val="단7"/>
      <sheetName val="단8"/>
      <sheetName val="단9"/>
      <sheetName val="단10"/>
      <sheetName val="단11"/>
      <sheetName val="단12"/>
      <sheetName val="단13"/>
      <sheetName val="단14"/>
      <sheetName val="단15"/>
      <sheetName val="단16"/>
      <sheetName val="단17"/>
      <sheetName val="단18"/>
      <sheetName val="단19"/>
      <sheetName val="단20"/>
      <sheetName val="단(지동)"/>
      <sheetName val="단(덕은4)"/>
      <sheetName val="단(덕은5.5)"/>
      <sheetName val="단(장암)"/>
      <sheetName val="6-1 표준지"/>
      <sheetName val="6-2 경사도"/>
      <sheetName val="6-4 소요인원"/>
      <sheetName val="6-3표준조사 5"/>
      <sheetName val="표1"/>
      <sheetName val="표2"/>
      <sheetName val="표3"/>
      <sheetName val="표4"/>
      <sheetName val="표5"/>
      <sheetName val="표6"/>
      <sheetName val="표7"/>
      <sheetName val="표8"/>
      <sheetName val="표9"/>
      <sheetName val="표10"/>
      <sheetName val="표11"/>
      <sheetName val="표12"/>
      <sheetName val="표13"/>
      <sheetName val="표14"/>
      <sheetName val="표15"/>
      <sheetName val="표16"/>
      <sheetName val="표17"/>
      <sheetName val="표18"/>
      <sheetName val="표19"/>
      <sheetName val="표20"/>
      <sheetName val="7-1 단가조사"/>
    </sheetNames>
    <sheetDataSet>
      <sheetData sheetId="0" refreshError="1"/>
      <sheetData sheetId="1">
        <row r="5">
          <cell r="B5" t="str">
            <v>2021년 숲가꾸기(덩굴제거) 사업(13차)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>
        <row r="2">
          <cell r="J2" t="str">
            <v>작업로 설치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>
        <row r="15">
          <cell r="L15">
            <v>0</v>
          </cell>
        </row>
        <row r="17">
          <cell r="L17">
            <v>19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  <pageSetUpPr fitToPage="1"/>
  </sheetPr>
  <dimension ref="A1:T72"/>
  <sheetViews>
    <sheetView view="pageBreakPreview" topLeftCell="B1" zoomScaleNormal="100" zoomScaleSheetLayoutView="100" workbookViewId="0">
      <selection activeCell="S25" sqref="S25"/>
    </sheetView>
  </sheetViews>
  <sheetFormatPr defaultRowHeight="19.5" customHeight="1"/>
  <cols>
    <col min="1" max="2" width="16.625" style="74" customWidth="1"/>
    <col min="3" max="3" width="22.625" style="74" customWidth="1"/>
    <col min="4" max="4" width="13" style="91" bestFit="1" customWidth="1"/>
    <col min="5" max="5" width="9.5" style="74" customWidth="1"/>
    <col min="6" max="6" width="1.75" style="74" customWidth="1"/>
    <col min="7" max="7" width="19.125" style="74" customWidth="1"/>
    <col min="8" max="8" width="14" style="74" customWidth="1"/>
    <col min="9" max="9" width="5.5" style="74" customWidth="1"/>
    <col min="10" max="18" width="8.625" style="74" customWidth="1"/>
    <col min="19" max="19" width="25.375" style="74" customWidth="1"/>
    <col min="20" max="20" width="11.5" style="74" customWidth="1"/>
    <col min="21" max="21" width="8.25" style="74" customWidth="1"/>
    <col min="22" max="22" width="9" style="74"/>
    <col min="23" max="25" width="9.125" style="74" customWidth="1"/>
    <col min="26" max="16384" width="9" style="74"/>
  </cols>
  <sheetData>
    <row r="1" spans="1:20" ht="19.5" customHeight="1">
      <c r="A1" s="1799"/>
      <c r="B1" s="1800"/>
      <c r="C1" s="1800"/>
      <c r="D1" s="1800"/>
      <c r="E1" s="1800"/>
      <c r="F1" s="1800"/>
      <c r="G1" s="1800"/>
      <c r="H1" s="1800"/>
      <c r="I1" s="1800"/>
      <c r="J1" s="1800"/>
      <c r="K1" s="1800"/>
      <c r="L1" s="1800"/>
      <c r="M1" s="1800"/>
      <c r="N1" s="1800"/>
      <c r="O1" s="1800"/>
      <c r="P1" s="1800"/>
      <c r="Q1" s="1800"/>
      <c r="R1" s="1801"/>
      <c r="S1" s="1805"/>
      <c r="T1" s="1806"/>
    </row>
    <row r="2" spans="1:20" ht="19.5" customHeight="1" thickBot="1">
      <c r="A2" s="1802"/>
      <c r="B2" s="1803"/>
      <c r="C2" s="1803"/>
      <c r="D2" s="1803"/>
      <c r="E2" s="1803"/>
      <c r="F2" s="1803"/>
      <c r="G2" s="1803"/>
      <c r="H2" s="1803"/>
      <c r="I2" s="1803"/>
      <c r="J2" s="1803"/>
      <c r="K2" s="1803"/>
      <c r="L2" s="1803"/>
      <c r="M2" s="1803"/>
      <c r="N2" s="1803"/>
      <c r="O2" s="1803"/>
      <c r="P2" s="1803"/>
      <c r="Q2" s="1803"/>
      <c r="R2" s="1804"/>
      <c r="S2" s="1807"/>
      <c r="T2" s="1808"/>
    </row>
    <row r="3" spans="1:20" ht="24" customHeight="1">
      <c r="A3" s="99" t="s">
        <v>1094</v>
      </c>
      <c r="B3" s="100"/>
      <c r="C3" s="100"/>
      <c r="D3" s="101"/>
      <c r="E3" s="100"/>
      <c r="F3" s="100"/>
      <c r="G3" s="102" t="s">
        <v>1086</v>
      </c>
      <c r="H3" s="103"/>
      <c r="I3" s="103"/>
      <c r="J3" s="103"/>
      <c r="K3" s="103"/>
      <c r="L3" s="103"/>
      <c r="M3" s="100"/>
      <c r="N3" s="100"/>
      <c r="O3" s="100"/>
      <c r="P3" s="100"/>
      <c r="Q3" s="100"/>
      <c r="R3" s="104"/>
      <c r="S3" s="100"/>
      <c r="T3" s="105"/>
    </row>
    <row r="4" spans="1:20" ht="19.5" customHeight="1">
      <c r="A4" s="106" t="s">
        <v>1047</v>
      </c>
      <c r="B4" s="1809">
        <v>2026</v>
      </c>
      <c r="C4" s="1810"/>
      <c r="D4" s="75" t="s">
        <v>1053</v>
      </c>
      <c r="E4" s="78">
        <f>'4-1 필지내역'!F4</f>
        <v>3452.8700000000003</v>
      </c>
      <c r="F4" s="90"/>
      <c r="G4" s="69" t="s">
        <v>1060</v>
      </c>
      <c r="H4" s="93">
        <v>2026</v>
      </c>
      <c r="I4" s="76"/>
      <c r="J4" s="76"/>
      <c r="K4" s="90"/>
      <c r="L4" s="90"/>
      <c r="M4" s="69" t="s">
        <v>22</v>
      </c>
      <c r="N4" s="77"/>
      <c r="O4" s="69" t="s">
        <v>23</v>
      </c>
      <c r="P4" s="77"/>
      <c r="Q4" s="69" t="s">
        <v>24</v>
      </c>
      <c r="R4" s="77"/>
      <c r="S4" s="90"/>
      <c r="T4" s="107"/>
    </row>
    <row r="5" spans="1:20" ht="19.5" customHeight="1">
      <c r="A5" s="106" t="s">
        <v>1048</v>
      </c>
      <c r="B5" s="1809" t="s">
        <v>2519</v>
      </c>
      <c r="C5" s="1810"/>
      <c r="D5" s="75" t="s">
        <v>1054</v>
      </c>
      <c r="E5" s="78">
        <f>E7+E8+E9+E10+E11</f>
        <v>68.600000000000009</v>
      </c>
      <c r="F5" s="90"/>
      <c r="G5" s="90"/>
      <c r="H5" s="76"/>
      <c r="I5" s="76"/>
      <c r="J5" s="76"/>
      <c r="K5" s="90"/>
      <c r="L5" s="90"/>
      <c r="M5" s="90"/>
      <c r="N5" s="90"/>
      <c r="O5" s="90"/>
      <c r="P5" s="90"/>
      <c r="Q5" s="90"/>
      <c r="R5" s="90"/>
      <c r="S5" s="90"/>
      <c r="T5" s="107"/>
    </row>
    <row r="6" spans="1:20" ht="19.5" customHeight="1">
      <c r="A6" s="106" t="s">
        <v>1049</v>
      </c>
      <c r="B6" s="1809" t="s">
        <v>2520</v>
      </c>
      <c r="C6" s="1810"/>
      <c r="D6" s="75" t="s">
        <v>1055</v>
      </c>
      <c r="E6" s="78">
        <f>E4-(E5/2)</f>
        <v>3418.57</v>
      </c>
      <c r="F6" s="90"/>
      <c r="G6" s="79" t="s">
        <v>5</v>
      </c>
      <c r="H6" s="80" t="s">
        <v>1065</v>
      </c>
      <c r="I6" s="81"/>
      <c r="J6" s="81"/>
      <c r="K6" s="82"/>
      <c r="L6" s="81"/>
      <c r="M6" s="80" t="s">
        <v>1061</v>
      </c>
      <c r="N6" s="81"/>
      <c r="O6" s="81"/>
      <c r="P6" s="81"/>
      <c r="Q6" s="81"/>
      <c r="R6" s="81"/>
      <c r="S6" s="81"/>
      <c r="T6" s="108"/>
    </row>
    <row r="7" spans="1:20" ht="19.5" customHeight="1">
      <c r="A7" s="106" t="s">
        <v>1068</v>
      </c>
      <c r="B7" s="1814">
        <v>45</v>
      </c>
      <c r="C7" s="1815"/>
      <c r="D7" s="75" t="s">
        <v>1056</v>
      </c>
      <c r="E7" s="78">
        <f>'4-2-2 필지별사업내역'!N5</f>
        <v>68.600000000000009</v>
      </c>
      <c r="F7" s="90"/>
      <c r="G7" s="79" t="s">
        <v>25</v>
      </c>
      <c r="H7" s="1819" t="s">
        <v>1062</v>
      </c>
      <c r="I7" s="1820"/>
      <c r="J7" s="1821"/>
      <c r="K7" s="1698">
        <v>18.399999999999999</v>
      </c>
      <c r="L7" s="83"/>
      <c r="M7" s="84" t="s">
        <v>2175</v>
      </c>
      <c r="N7" s="85"/>
      <c r="O7" s="85"/>
      <c r="P7" s="85"/>
      <c r="Q7" s="85"/>
      <c r="R7" s="85"/>
      <c r="S7" s="85"/>
      <c r="T7" s="109"/>
    </row>
    <row r="8" spans="1:20" ht="19.5" customHeight="1">
      <c r="A8" s="106" t="s">
        <v>1052</v>
      </c>
      <c r="B8" s="1809" t="s">
        <v>2521</v>
      </c>
      <c r="C8" s="1810"/>
      <c r="D8" s="75" t="s">
        <v>1057</v>
      </c>
      <c r="E8" s="78"/>
      <c r="F8" s="90"/>
      <c r="G8" s="79" t="s">
        <v>26</v>
      </c>
      <c r="H8" s="1819" t="s">
        <v>1063</v>
      </c>
      <c r="I8" s="1820"/>
      <c r="J8" s="1821"/>
      <c r="K8" s="1698">
        <v>5.86</v>
      </c>
      <c r="L8" s="83"/>
      <c r="M8" s="84" t="s">
        <v>2178</v>
      </c>
      <c r="N8" s="85"/>
      <c r="O8" s="85"/>
      <c r="P8" s="85"/>
      <c r="Q8" s="85"/>
      <c r="R8" s="85"/>
      <c r="S8" s="85"/>
      <c r="T8" s="109"/>
    </row>
    <row r="9" spans="1:20" ht="19.5" customHeight="1">
      <c r="A9" s="106" t="s">
        <v>1050</v>
      </c>
      <c r="B9" s="1809" t="s">
        <v>2451</v>
      </c>
      <c r="C9" s="1810"/>
      <c r="D9" s="75" t="s">
        <v>1058</v>
      </c>
      <c r="E9" s="78"/>
      <c r="F9" s="90"/>
      <c r="G9" s="79" t="s">
        <v>27</v>
      </c>
      <c r="H9" s="1819" t="s">
        <v>1063</v>
      </c>
      <c r="I9" s="1820"/>
      <c r="J9" s="1821"/>
      <c r="K9" s="1698">
        <v>1.1499999999999999</v>
      </c>
      <c r="L9" s="83"/>
      <c r="M9" s="84" t="s">
        <v>1728</v>
      </c>
      <c r="N9" s="85"/>
      <c r="O9" s="85"/>
      <c r="P9" s="85"/>
      <c r="Q9" s="85"/>
      <c r="R9" s="85"/>
      <c r="S9" s="85"/>
      <c r="T9" s="109"/>
    </row>
    <row r="10" spans="1:20" ht="19.5" customHeight="1">
      <c r="A10" s="106" t="s">
        <v>1051</v>
      </c>
      <c r="B10" s="1809" t="s">
        <v>2451</v>
      </c>
      <c r="C10" s="1810"/>
      <c r="D10" s="75" t="s">
        <v>1059</v>
      </c>
      <c r="E10" s="78"/>
      <c r="F10" s="90"/>
      <c r="G10" s="79" t="s">
        <v>28</v>
      </c>
      <c r="H10" s="1819" t="s">
        <v>1062</v>
      </c>
      <c r="I10" s="1820"/>
      <c r="J10" s="1821"/>
      <c r="K10" s="1703">
        <v>3.5950000000000002</v>
      </c>
      <c r="L10" s="83"/>
      <c r="M10" s="84" t="str">
        <f>M7</f>
        <v>조달청 토목공사원가계산 제비율 적용기준 (2026.04.13)</v>
      </c>
      <c r="N10" s="85"/>
      <c r="O10" s="85"/>
      <c r="P10" s="85"/>
      <c r="Q10" s="85"/>
      <c r="R10" s="85"/>
      <c r="S10" s="85"/>
      <c r="T10" s="109"/>
    </row>
    <row r="11" spans="1:20" ht="19.5" customHeight="1">
      <c r="A11" s="110"/>
      <c r="B11" s="90"/>
      <c r="C11" s="90"/>
      <c r="D11" s="76"/>
      <c r="E11" s="1519"/>
      <c r="F11" s="90"/>
      <c r="G11" s="79" t="s">
        <v>620</v>
      </c>
      <c r="H11" s="1819" t="s">
        <v>1097</v>
      </c>
      <c r="I11" s="1820"/>
      <c r="J11" s="1821"/>
      <c r="K11" s="1698">
        <v>13.14</v>
      </c>
      <c r="L11" s="83"/>
      <c r="M11" s="84" t="str">
        <f>M7</f>
        <v>조달청 토목공사원가계산 제비율 적용기준 (2026.04.13)</v>
      </c>
      <c r="N11" s="85"/>
      <c r="O11" s="85"/>
      <c r="P11" s="85"/>
      <c r="Q11" s="85"/>
      <c r="R11" s="85"/>
      <c r="S11" s="85"/>
      <c r="T11" s="109"/>
    </row>
    <row r="12" spans="1:20" ht="19.5" customHeight="1" thickBot="1">
      <c r="A12" s="110"/>
      <c r="B12" s="90"/>
      <c r="C12" s="90"/>
      <c r="D12" s="76"/>
      <c r="E12" s="90"/>
      <c r="F12" s="90"/>
      <c r="G12" s="79" t="s">
        <v>29</v>
      </c>
      <c r="H12" s="1819" t="s">
        <v>1062</v>
      </c>
      <c r="I12" s="1820"/>
      <c r="J12" s="1821"/>
      <c r="K12" s="1698">
        <v>4.75</v>
      </c>
      <c r="L12" s="83"/>
      <c r="M12" s="84" t="str">
        <f>M7</f>
        <v>조달청 토목공사원가계산 제비율 적용기준 (2026.04.13)</v>
      </c>
      <c r="N12" s="85"/>
      <c r="O12" s="85"/>
      <c r="P12" s="85"/>
      <c r="Q12" s="85"/>
      <c r="R12" s="85"/>
      <c r="S12" s="85"/>
      <c r="T12" s="109"/>
    </row>
    <row r="13" spans="1:20" ht="19.5" customHeight="1" thickTop="1">
      <c r="A13" s="130" t="s">
        <v>1137</v>
      </c>
      <c r="B13" s="1817" t="s">
        <v>1140</v>
      </c>
      <c r="C13" s="1817"/>
      <c r="D13" s="1817"/>
      <c r="E13" s="1818"/>
      <c r="F13" s="90"/>
      <c r="G13" s="79" t="s">
        <v>1070</v>
      </c>
      <c r="H13" s="1819" t="s">
        <v>1064</v>
      </c>
      <c r="I13" s="1820"/>
      <c r="J13" s="1821"/>
      <c r="K13" s="1698">
        <v>2.0699999999999998</v>
      </c>
      <c r="L13" s="83"/>
      <c r="M13" s="84" t="str">
        <f>M7</f>
        <v>조달청 토목공사원가계산 제비율 적용기준 (2026.04.13)</v>
      </c>
      <c r="N13" s="85"/>
      <c r="O13" s="85"/>
      <c r="P13" s="85"/>
      <c r="Q13" s="85"/>
      <c r="R13" s="85"/>
      <c r="S13" s="85"/>
      <c r="T13" s="109"/>
    </row>
    <row r="14" spans="1:20" ht="19.5" customHeight="1">
      <c r="A14" s="131" t="s">
        <v>1138</v>
      </c>
      <c r="B14" s="1825" t="s">
        <v>1141</v>
      </c>
      <c r="C14" s="1825"/>
      <c r="D14" s="1825"/>
      <c r="E14" s="1826"/>
      <c r="F14" s="90"/>
      <c r="G14" s="1697" t="s">
        <v>2176</v>
      </c>
      <c r="H14" s="1819" t="s">
        <v>1063</v>
      </c>
      <c r="I14" s="1820"/>
      <c r="J14" s="1821"/>
      <c r="K14" s="1703">
        <v>6.0000000000000001E-3</v>
      </c>
      <c r="L14" s="1699"/>
      <c r="M14" s="1700" t="str">
        <f>M7</f>
        <v>조달청 토목공사원가계산 제비율 적용기준 (2026.04.13)</v>
      </c>
      <c r="N14" s="1701"/>
      <c r="O14" s="1701"/>
      <c r="P14" s="1701"/>
      <c r="Q14" s="1701"/>
      <c r="R14" s="1701"/>
      <c r="S14" s="1701"/>
      <c r="T14" s="1702"/>
    </row>
    <row r="15" spans="1:20" ht="19.5" customHeight="1" thickBot="1">
      <c r="A15" s="132" t="s">
        <v>1139</v>
      </c>
      <c r="B15" s="1827" t="s">
        <v>1142</v>
      </c>
      <c r="C15" s="1827"/>
      <c r="D15" s="1827"/>
      <c r="E15" s="1828"/>
      <c r="F15" s="90"/>
      <c r="G15" s="1697" t="s">
        <v>2177</v>
      </c>
      <c r="H15" s="1819" t="s">
        <v>1063</v>
      </c>
      <c r="I15" s="1820"/>
      <c r="J15" s="1821"/>
      <c r="K15" s="1698">
        <v>0.09</v>
      </c>
      <c r="L15" s="1699"/>
      <c r="M15" s="1700" t="str">
        <f>M7</f>
        <v>조달청 토목공사원가계산 제비율 적용기준 (2026.04.13)</v>
      </c>
      <c r="N15" s="1701"/>
      <c r="O15" s="1701"/>
      <c r="P15" s="1701"/>
      <c r="Q15" s="1701"/>
      <c r="R15" s="1701"/>
      <c r="S15" s="1701"/>
      <c r="T15" s="1702"/>
    </row>
    <row r="16" spans="1:20" ht="19.5" customHeight="1" thickTop="1">
      <c r="A16" s="131"/>
      <c r="B16" s="1825"/>
      <c r="C16" s="1825"/>
      <c r="D16" s="1825"/>
      <c r="E16" s="1826"/>
      <c r="F16" s="90"/>
      <c r="G16" s="79" t="s">
        <v>30</v>
      </c>
      <c r="H16" s="1819" t="s">
        <v>1736</v>
      </c>
      <c r="I16" s="1820"/>
      <c r="J16" s="1821"/>
      <c r="K16" s="1698">
        <v>8</v>
      </c>
      <c r="L16" s="83"/>
      <c r="M16" s="84" t="str">
        <f>M7</f>
        <v>조달청 토목공사원가계산 제비율 적용기준 (2026.04.13)</v>
      </c>
      <c r="N16" s="85"/>
      <c r="O16" s="85"/>
      <c r="P16" s="85"/>
      <c r="Q16" s="85"/>
      <c r="R16" s="85"/>
      <c r="S16" s="85"/>
      <c r="T16" s="109"/>
    </row>
    <row r="17" spans="1:20" ht="19.5" customHeight="1">
      <c r="A17" s="110"/>
      <c r="B17" s="90"/>
      <c r="C17" s="90"/>
      <c r="D17" s="76"/>
      <c r="E17" s="90"/>
      <c r="F17" s="90"/>
      <c r="G17" s="79" t="s">
        <v>31</v>
      </c>
      <c r="H17" s="1819" t="s">
        <v>1737</v>
      </c>
      <c r="I17" s="1820"/>
      <c r="J17" s="1821"/>
      <c r="K17" s="1698">
        <v>15</v>
      </c>
      <c r="L17" s="83"/>
      <c r="M17" s="84" t="str">
        <f>M7</f>
        <v>조달청 토목공사원가계산 제비율 적용기준 (2026.04.13)</v>
      </c>
      <c r="N17" s="85"/>
      <c r="O17" s="85"/>
      <c r="P17" s="85"/>
      <c r="Q17" s="85"/>
      <c r="R17" s="85"/>
      <c r="S17" s="85"/>
      <c r="T17" s="109"/>
    </row>
    <row r="18" spans="1:20" ht="19.5" customHeight="1">
      <c r="A18" s="110"/>
      <c r="B18" s="90"/>
      <c r="C18" s="90"/>
      <c r="D18" s="76"/>
      <c r="E18" s="90"/>
      <c r="F18" s="90"/>
      <c r="G18" s="1697" t="s">
        <v>2159</v>
      </c>
      <c r="H18" s="1822" t="s">
        <v>2160</v>
      </c>
      <c r="I18" s="1823"/>
      <c r="J18" s="1824"/>
      <c r="K18" s="1698">
        <v>4.9000000000000004</v>
      </c>
      <c r="L18" s="1699"/>
      <c r="M18" s="1700" t="str">
        <f>M7</f>
        <v>조달청 토목공사원가계산 제비율 적용기준 (2026.04.13)</v>
      </c>
      <c r="N18" s="1701"/>
      <c r="O18" s="1701"/>
      <c r="P18" s="1701"/>
      <c r="Q18" s="1701"/>
      <c r="R18" s="1701"/>
      <c r="S18" s="1701"/>
      <c r="T18" s="1702"/>
    </row>
    <row r="19" spans="1:20" ht="19.5" customHeight="1">
      <c r="A19" s="110"/>
      <c r="B19" s="90"/>
      <c r="C19" s="90"/>
      <c r="D19" s="76"/>
      <c r="E19" s="90"/>
      <c r="F19" s="90"/>
      <c r="G19" s="79" t="s">
        <v>32</v>
      </c>
      <c r="H19" s="1819"/>
      <c r="I19" s="1820"/>
      <c r="J19" s="1821"/>
      <c r="K19" s="1698">
        <v>10</v>
      </c>
      <c r="L19" s="83"/>
      <c r="M19" s="84" t="s">
        <v>33</v>
      </c>
      <c r="N19" s="85"/>
      <c r="O19" s="85"/>
      <c r="P19" s="85"/>
      <c r="Q19" s="85"/>
      <c r="R19" s="85"/>
      <c r="S19" s="85"/>
      <c r="T19" s="109"/>
    </row>
    <row r="20" spans="1:20" ht="19.5" customHeight="1">
      <c r="A20" s="110"/>
      <c r="B20" s="90"/>
      <c r="C20" s="90"/>
      <c r="D20" s="76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107"/>
    </row>
    <row r="21" spans="1:20" ht="24" customHeight="1">
      <c r="A21" s="111" t="s">
        <v>1087</v>
      </c>
      <c r="B21" s="1228" t="s">
        <v>8</v>
      </c>
      <c r="C21" s="1229" t="s">
        <v>2171</v>
      </c>
      <c r="D21" s="76"/>
      <c r="E21" s="90"/>
      <c r="F21" s="90"/>
      <c r="G21" s="86" t="s">
        <v>1088</v>
      </c>
      <c r="H21" s="69" t="s">
        <v>8</v>
      </c>
      <c r="I21" s="1816" t="s">
        <v>2172</v>
      </c>
      <c r="J21" s="1816"/>
      <c r="K21" s="1816"/>
      <c r="L21" s="90"/>
      <c r="M21" s="90"/>
      <c r="N21" s="90"/>
      <c r="O21" s="90"/>
      <c r="P21" s="90"/>
      <c r="Q21" s="90"/>
      <c r="R21" s="90"/>
      <c r="S21" s="90"/>
      <c r="T21" s="107"/>
    </row>
    <row r="22" spans="1:20" ht="19.5" customHeight="1">
      <c r="A22" s="112" t="s">
        <v>5</v>
      </c>
      <c r="B22" s="1228" t="s">
        <v>1089</v>
      </c>
      <c r="C22" s="1228" t="s">
        <v>1090</v>
      </c>
      <c r="D22" s="76"/>
      <c r="E22" s="90"/>
      <c r="F22" s="90"/>
      <c r="G22" s="1811" t="s">
        <v>1091</v>
      </c>
      <c r="H22" s="1811" t="s">
        <v>1092</v>
      </c>
      <c r="I22" s="1811" t="s">
        <v>1067</v>
      </c>
      <c r="J22" s="1811" t="s">
        <v>10</v>
      </c>
      <c r="K22" s="1811"/>
      <c r="L22" s="1811" t="s">
        <v>11</v>
      </c>
      <c r="M22" s="1811"/>
      <c r="N22" s="1811" t="s">
        <v>12</v>
      </c>
      <c r="O22" s="1811"/>
      <c r="P22" s="1811" t="s">
        <v>13</v>
      </c>
      <c r="Q22" s="1811"/>
      <c r="R22" s="1811" t="s">
        <v>14</v>
      </c>
      <c r="S22" s="1811" t="s">
        <v>1093</v>
      </c>
      <c r="T22" s="1812" t="s">
        <v>1095</v>
      </c>
    </row>
    <row r="23" spans="1:20" ht="19.5" customHeight="1">
      <c r="A23" s="112" t="s">
        <v>7</v>
      </c>
      <c r="B23" s="92">
        <v>172068</v>
      </c>
      <c r="C23" s="1704" t="s">
        <v>2173</v>
      </c>
      <c r="D23" s="90"/>
      <c r="E23" s="90"/>
      <c r="F23" s="90"/>
      <c r="G23" s="1811"/>
      <c r="H23" s="1811"/>
      <c r="I23" s="1811"/>
      <c r="J23" s="69" t="s">
        <v>1074</v>
      </c>
      <c r="K23" s="69" t="s">
        <v>1075</v>
      </c>
      <c r="L23" s="69" t="s">
        <v>1074</v>
      </c>
      <c r="M23" s="69" t="s">
        <v>1075</v>
      </c>
      <c r="N23" s="69" t="s">
        <v>1074</v>
      </c>
      <c r="O23" s="69" t="s">
        <v>1075</v>
      </c>
      <c r="P23" s="69" t="s">
        <v>1074</v>
      </c>
      <c r="Q23" s="69" t="s">
        <v>1075</v>
      </c>
      <c r="R23" s="1811"/>
      <c r="S23" s="1811"/>
      <c r="T23" s="1813"/>
    </row>
    <row r="24" spans="1:20" ht="19.5" customHeight="1">
      <c r="A24" s="112" t="s">
        <v>9</v>
      </c>
      <c r="B24" s="92">
        <v>226122</v>
      </c>
      <c r="C24" s="1704" t="s">
        <v>2174</v>
      </c>
      <c r="D24" s="90"/>
      <c r="E24" s="90"/>
      <c r="F24" s="90"/>
      <c r="G24" s="87" t="s">
        <v>15</v>
      </c>
      <c r="H24" s="88" t="s">
        <v>16</v>
      </c>
      <c r="I24" s="88" t="s">
        <v>17</v>
      </c>
      <c r="J24" s="94"/>
      <c r="K24" s="95"/>
      <c r="L24" s="94"/>
      <c r="M24" s="95"/>
      <c r="N24" s="94"/>
      <c r="O24" s="95"/>
      <c r="P24" s="96">
        <f>INT(T24/1.1)</f>
        <v>1720</v>
      </c>
      <c r="Q24" s="88" t="s">
        <v>18</v>
      </c>
      <c r="R24" s="89">
        <f>IF((J24+L24+N24+P24)&gt;0,SMALL((J24,L24,N24,P24),1),)</f>
        <v>1720</v>
      </c>
      <c r="S24" s="129" t="s">
        <v>2530</v>
      </c>
      <c r="T24" s="113">
        <v>1893.04</v>
      </c>
    </row>
    <row r="25" spans="1:20" ht="19.5" customHeight="1">
      <c r="A25" s="112" t="s">
        <v>1072</v>
      </c>
      <c r="B25" s="92">
        <v>0</v>
      </c>
      <c r="C25" s="1228" t="s">
        <v>1702</v>
      </c>
      <c r="D25" s="90"/>
      <c r="E25" s="90"/>
      <c r="F25" s="90"/>
      <c r="G25" s="87" t="s">
        <v>19</v>
      </c>
      <c r="H25" s="88" t="s">
        <v>16</v>
      </c>
      <c r="I25" s="88" t="s">
        <v>17</v>
      </c>
      <c r="J25" s="94"/>
      <c r="K25" s="95"/>
      <c r="L25" s="94"/>
      <c r="M25" s="95"/>
      <c r="N25" s="94"/>
      <c r="O25" s="95"/>
      <c r="P25" s="96">
        <f>INT(T25/1.1)</f>
        <v>0</v>
      </c>
      <c r="Q25" s="88" t="s">
        <v>18</v>
      </c>
      <c r="R25" s="89">
        <f>IF((J25+L25+N25+P25)&gt;0,SMALL((J25,L25,N25,P25),1),)</f>
        <v>0</v>
      </c>
      <c r="S25" s="129" t="str">
        <f>S24</f>
        <v>한국석유공사 가격 (2026년 07월 10일 충북) VAT 별도</v>
      </c>
      <c r="T25" s="113"/>
    </row>
    <row r="26" spans="1:20" ht="19.5" customHeight="1">
      <c r="A26" s="112" t="s">
        <v>1073</v>
      </c>
      <c r="B26" s="92">
        <v>0</v>
      </c>
      <c r="C26" s="1228" t="s">
        <v>1703</v>
      </c>
      <c r="D26" s="90"/>
      <c r="E26" s="90"/>
      <c r="F26" s="90"/>
      <c r="G26" s="87" t="s">
        <v>621</v>
      </c>
      <c r="H26" s="88" t="s">
        <v>1069</v>
      </c>
      <c r="I26" s="88" t="s">
        <v>20</v>
      </c>
      <c r="J26" s="96">
        <v>2305</v>
      </c>
      <c r="K26" s="95" t="s">
        <v>1154</v>
      </c>
      <c r="L26" s="94"/>
      <c r="M26" s="95"/>
      <c r="N26" s="96">
        <v>2305</v>
      </c>
      <c r="O26" s="95">
        <v>570</v>
      </c>
      <c r="P26" s="94"/>
      <c r="Q26" s="88"/>
      <c r="R26" s="89">
        <f>IF((J26+L26+N26+P26)&gt;0,SMALL((J26,L26,N26,P26),1),)</f>
        <v>2305</v>
      </c>
      <c r="S26" s="98" t="str">
        <f>IF(R26&gt;0,$I$21,)</f>
        <v>2026년 5월</v>
      </c>
      <c r="T26" s="114"/>
    </row>
    <row r="27" spans="1:20" ht="19.5" customHeight="1">
      <c r="A27" s="110"/>
      <c r="B27" s="90"/>
      <c r="C27" s="90"/>
      <c r="D27" s="76"/>
      <c r="E27" s="90"/>
      <c r="F27" s="90"/>
      <c r="G27" s="87" t="s">
        <v>533</v>
      </c>
      <c r="H27" s="88" t="s">
        <v>534</v>
      </c>
      <c r="I27" s="88" t="s">
        <v>21</v>
      </c>
      <c r="J27" s="96"/>
      <c r="K27" s="95"/>
      <c r="L27" s="97"/>
      <c r="M27" s="95"/>
      <c r="N27" s="96"/>
      <c r="O27" s="95"/>
      <c r="P27" s="94"/>
      <c r="Q27" s="88"/>
      <c r="R27" s="89">
        <v>610000</v>
      </c>
      <c r="S27" s="98" t="str">
        <f>IF(R27&gt;0,$I$21,)</f>
        <v>2026년 5월</v>
      </c>
      <c r="T27" s="114"/>
    </row>
    <row r="28" spans="1:20" ht="19.5" customHeight="1">
      <c r="A28" s="115" t="s">
        <v>1096</v>
      </c>
      <c r="B28" s="90" t="s">
        <v>2</v>
      </c>
      <c r="C28" s="90"/>
      <c r="D28" s="90"/>
      <c r="E28" s="90"/>
      <c r="F28" s="90"/>
      <c r="G28" s="87"/>
      <c r="H28" s="88"/>
      <c r="I28" s="88"/>
      <c r="J28" s="96"/>
      <c r="K28" s="95"/>
      <c r="L28" s="97"/>
      <c r="M28" s="95"/>
      <c r="N28" s="96"/>
      <c r="O28" s="95"/>
      <c r="P28" s="94"/>
      <c r="Q28" s="88"/>
      <c r="R28" s="89">
        <f>IF((J28+L28+N28+P28)&gt;0,SMALL((J28,L28,N28,P28),1),)</f>
        <v>0</v>
      </c>
      <c r="S28" s="98">
        <f>IF(R28&gt;0,$I$21,)</f>
        <v>0</v>
      </c>
      <c r="T28" s="114"/>
    </row>
    <row r="29" spans="1:20" ht="19.5" customHeight="1">
      <c r="A29" s="116" t="s">
        <v>3</v>
      </c>
      <c r="B29" s="69" t="s">
        <v>1071</v>
      </c>
      <c r="C29" s="90"/>
      <c r="D29" s="90"/>
      <c r="E29" s="90"/>
      <c r="F29" s="90"/>
      <c r="G29" s="87"/>
      <c r="H29" s="88"/>
      <c r="I29" s="88"/>
      <c r="J29" s="96"/>
      <c r="K29" s="95"/>
      <c r="L29" s="97"/>
      <c r="M29" s="95"/>
      <c r="N29" s="96"/>
      <c r="O29" s="95"/>
      <c r="P29" s="94"/>
      <c r="Q29" s="88"/>
      <c r="R29" s="89">
        <f>IF((J29+L29+N29+P29)&gt;0,SMALL((J29,L29,N29,P29),1),)</f>
        <v>0</v>
      </c>
      <c r="S29" s="98">
        <f>IF(R29&gt;0,$I$21,)</f>
        <v>0</v>
      </c>
      <c r="T29" s="114"/>
    </row>
    <row r="30" spans="1:20" ht="19.5" customHeight="1" thickBot="1">
      <c r="A30" s="117" t="s">
        <v>4</v>
      </c>
      <c r="B30" s="118"/>
      <c r="C30" s="119"/>
      <c r="D30" s="119"/>
      <c r="E30" s="119"/>
      <c r="F30" s="119"/>
      <c r="G30" s="120"/>
      <c r="H30" s="121"/>
      <c r="I30" s="121"/>
      <c r="J30" s="122"/>
      <c r="K30" s="123"/>
      <c r="L30" s="124"/>
      <c r="M30" s="123"/>
      <c r="N30" s="122"/>
      <c r="O30" s="123"/>
      <c r="P30" s="125"/>
      <c r="Q30" s="121"/>
      <c r="R30" s="126">
        <f>IF((J30+L30+N30+P30)&gt;0,SMALL((J30,L30,N30,P30),1),)</f>
        <v>0</v>
      </c>
      <c r="S30" s="127">
        <f>IF(R30&gt;0,$I$21,)</f>
        <v>0</v>
      </c>
      <c r="T30" s="128"/>
    </row>
    <row r="31" spans="1:20" ht="19.5" customHeight="1">
      <c r="D31" s="74"/>
    </row>
    <row r="32" spans="1:20" ht="35.25" customHeight="1">
      <c r="B32" s="133" t="s">
        <v>1143</v>
      </c>
      <c r="D32" s="74"/>
    </row>
    <row r="34" ht="19.5" hidden="1" customHeight="1"/>
    <row r="35" ht="19.5" hidden="1" customHeight="1"/>
    <row r="36" ht="19.5" hidden="1" customHeight="1"/>
    <row r="37" ht="19.5" hidden="1" customHeight="1"/>
    <row r="38" ht="19.5" hidden="1" customHeight="1"/>
    <row r="39" ht="19.5" hidden="1" customHeight="1"/>
    <row r="40" ht="19.5" hidden="1" customHeight="1"/>
    <row r="41" ht="19.5" hidden="1" customHeight="1"/>
    <row r="42" ht="19.5" hidden="1" customHeight="1"/>
    <row r="43" ht="19.5" hidden="1" customHeight="1"/>
    <row r="44" ht="19.5" hidden="1" customHeight="1"/>
    <row r="45" ht="19.5" hidden="1" customHeight="1"/>
    <row r="46" ht="19.5" hidden="1" customHeight="1"/>
    <row r="47" ht="19.5" hidden="1" customHeight="1"/>
    <row r="48" ht="19.5" hidden="1" customHeight="1"/>
    <row r="49" ht="19.5" hidden="1" customHeight="1"/>
    <row r="50" ht="19.5" hidden="1" customHeight="1"/>
    <row r="51" ht="19.5" hidden="1" customHeight="1"/>
    <row r="52" ht="19.5" hidden="1" customHeight="1"/>
    <row r="53" ht="19.5" hidden="1" customHeight="1"/>
    <row r="54" ht="19.5" hidden="1" customHeight="1"/>
    <row r="55" ht="19.5" hidden="1" customHeight="1"/>
    <row r="56" ht="19.5" hidden="1" customHeight="1"/>
    <row r="57" ht="19.5" hidden="1" customHeight="1"/>
    <row r="58" ht="19.5" hidden="1" customHeight="1"/>
    <row r="59" ht="19.5" hidden="1" customHeight="1"/>
    <row r="60" ht="19.5" hidden="1" customHeight="1"/>
    <row r="61" ht="19.5" hidden="1" customHeight="1"/>
    <row r="62" ht="19.5" hidden="1" customHeight="1"/>
    <row r="63" ht="19.5" hidden="1" customHeight="1"/>
    <row r="64" ht="19.5" hidden="1" customHeight="1"/>
    <row r="65" ht="19.5" hidden="1" customHeight="1"/>
    <row r="66" ht="19.5" hidden="1" customHeight="1"/>
    <row r="67" ht="19.5" hidden="1" customHeight="1"/>
    <row r="68" ht="19.5" hidden="1" customHeight="1"/>
    <row r="69" ht="19.5" hidden="1" customHeight="1"/>
    <row r="70" ht="19.5" hidden="1" customHeight="1"/>
    <row r="71" ht="19.5" hidden="1" customHeight="1"/>
    <row r="72" ht="19.5" hidden="1" customHeight="1"/>
  </sheetData>
  <sheetProtection selectLockedCells="1" selectUnlockedCells="1"/>
  <mergeCells count="37">
    <mergeCell ref="B14:E14"/>
    <mergeCell ref="B15:E15"/>
    <mergeCell ref="H14:J14"/>
    <mergeCell ref="H15:J15"/>
    <mergeCell ref="S22:S23"/>
    <mergeCell ref="R22:R23"/>
    <mergeCell ref="B16:E16"/>
    <mergeCell ref="G22:G23"/>
    <mergeCell ref="H22:H23"/>
    <mergeCell ref="I22:I23"/>
    <mergeCell ref="H7:J7"/>
    <mergeCell ref="H8:J8"/>
    <mergeCell ref="H9:J9"/>
    <mergeCell ref="H10:J10"/>
    <mergeCell ref="H11:J11"/>
    <mergeCell ref="H12:J12"/>
    <mergeCell ref="H13:J13"/>
    <mergeCell ref="H16:J16"/>
    <mergeCell ref="H17:J17"/>
    <mergeCell ref="H19:J19"/>
    <mergeCell ref="H18:J18"/>
    <mergeCell ref="A1:R2"/>
    <mergeCell ref="S1:T2"/>
    <mergeCell ref="B8:C8"/>
    <mergeCell ref="P22:Q22"/>
    <mergeCell ref="J22:K22"/>
    <mergeCell ref="L22:M22"/>
    <mergeCell ref="N22:O22"/>
    <mergeCell ref="T22:T23"/>
    <mergeCell ref="B4:C4"/>
    <mergeCell ref="B5:C5"/>
    <mergeCell ref="B6:C6"/>
    <mergeCell ref="B7:C7"/>
    <mergeCell ref="B9:C9"/>
    <mergeCell ref="B10:C10"/>
    <mergeCell ref="I21:K21"/>
    <mergeCell ref="B13:E13"/>
  </mergeCells>
  <phoneticPr fontId="2" type="noConversion"/>
  <printOptions horizontalCentered="1" verticalCentered="1"/>
  <pageMargins left="0.39370078740157483" right="0.39370078740157483" top="0.59055118110236227" bottom="0.59055118110236227" header="0" footer="0"/>
  <pageSetup paperSize="9" scale="54" orientation="landscape" blackAndWhite="1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rgb="FFFFC000"/>
  </sheetPr>
  <dimension ref="A1:AP44"/>
  <sheetViews>
    <sheetView showZeros="0" view="pageBreakPreview" zoomScale="85" zoomScaleNormal="85" zoomScaleSheetLayoutView="85" workbookViewId="0">
      <selection activeCell="D27" sqref="D27:AD29"/>
    </sheetView>
  </sheetViews>
  <sheetFormatPr defaultColWidth="8.75" defaultRowHeight="21.75" customHeight="1"/>
  <cols>
    <col min="1" max="1" width="9" style="788" customWidth="1"/>
    <col min="2" max="32" width="4" style="772" customWidth="1"/>
    <col min="33" max="16384" width="8.75" style="772"/>
  </cols>
  <sheetData>
    <row r="1" spans="1:42" ht="21.75" customHeight="1" thickTop="1" thickBot="1">
      <c r="A1" s="770" t="s">
        <v>939</v>
      </c>
      <c r="B1" s="771"/>
      <c r="C1" s="771"/>
      <c r="D1" s="771"/>
      <c r="E1" s="771"/>
      <c r="F1" s="771"/>
      <c r="G1" s="771"/>
      <c r="H1" s="771"/>
      <c r="I1" s="771"/>
      <c r="J1" s="771"/>
      <c r="K1" s="771"/>
      <c r="L1" s="771"/>
      <c r="M1" s="771"/>
      <c r="N1" s="771"/>
      <c r="O1" s="771"/>
      <c r="P1" s="771"/>
      <c r="Q1" s="771"/>
      <c r="R1" s="771"/>
      <c r="S1" s="771"/>
      <c r="T1" s="771"/>
      <c r="U1" s="771"/>
      <c r="V1" s="771"/>
      <c r="W1" s="771"/>
      <c r="X1" s="771"/>
      <c r="Y1" s="771"/>
      <c r="Z1" s="771"/>
      <c r="AA1" s="771"/>
      <c r="AB1" s="771"/>
      <c r="AC1" s="771"/>
      <c r="AD1" s="771"/>
      <c r="AE1" s="771"/>
      <c r="AF1" s="771"/>
      <c r="AH1" s="1850" t="s">
        <v>892</v>
      </c>
      <c r="AI1" s="1850"/>
      <c r="AJ1" s="1850"/>
      <c r="AK1" s="1850"/>
      <c r="AL1" s="1850"/>
      <c r="AM1" s="1850"/>
      <c r="AN1" s="1850"/>
      <c r="AO1" s="1850"/>
      <c r="AP1" s="1850"/>
    </row>
    <row r="2" spans="1:42" ht="21.75" customHeight="1" thickTop="1" thickBot="1">
      <c r="A2" s="773">
        <v>1</v>
      </c>
      <c r="B2" s="771"/>
      <c r="C2" s="771"/>
      <c r="D2" s="771"/>
      <c r="E2" s="771"/>
      <c r="F2" s="771"/>
      <c r="G2" s="771"/>
      <c r="H2" s="771"/>
      <c r="I2" s="771"/>
      <c r="J2" s="771"/>
      <c r="K2" s="771"/>
      <c r="L2" s="771"/>
      <c r="M2" s="771"/>
      <c r="N2" s="771"/>
      <c r="O2" s="771"/>
      <c r="P2" s="771"/>
      <c r="Q2" s="771"/>
      <c r="R2" s="771"/>
      <c r="S2" s="771"/>
      <c r="T2" s="771"/>
      <c r="U2" s="771"/>
      <c r="V2" s="771"/>
      <c r="W2" s="771"/>
      <c r="X2" s="771"/>
      <c r="Y2" s="771"/>
      <c r="Z2" s="771"/>
      <c r="AA2" s="771"/>
      <c r="AB2" s="771"/>
      <c r="AC2" s="771"/>
      <c r="AD2" s="771"/>
      <c r="AE2" s="771"/>
      <c r="AF2" s="771"/>
      <c r="AH2" s="1850"/>
      <c r="AI2" s="1850"/>
      <c r="AJ2" s="1850"/>
      <c r="AK2" s="1850"/>
      <c r="AL2" s="1850"/>
      <c r="AM2" s="1850"/>
      <c r="AN2" s="1850"/>
      <c r="AO2" s="1850"/>
      <c r="AP2" s="1850"/>
    </row>
    <row r="3" spans="1:42" ht="21.75" customHeight="1" thickTop="1">
      <c r="A3" s="773">
        <v>1</v>
      </c>
      <c r="B3" s="774"/>
      <c r="C3" s="774"/>
      <c r="D3" s="1851" t="str">
        <f>CONCATENATE(기본!B5," 설계서")</f>
        <v>2026년 숲가꾸기(풀베기)사업(12차) 설계서</v>
      </c>
      <c r="E3" s="1851"/>
      <c r="F3" s="1851"/>
      <c r="G3" s="1851"/>
      <c r="H3" s="1851"/>
      <c r="I3" s="1851"/>
      <c r="J3" s="1851"/>
      <c r="K3" s="1851"/>
      <c r="L3" s="1851"/>
      <c r="M3" s="1851"/>
      <c r="N3" s="1851"/>
      <c r="O3" s="1851"/>
      <c r="P3" s="1851"/>
      <c r="Q3" s="1851"/>
      <c r="R3" s="1851"/>
      <c r="S3" s="1851"/>
      <c r="T3" s="1851"/>
      <c r="U3" s="1851"/>
      <c r="V3" s="1851"/>
      <c r="W3" s="1851"/>
      <c r="X3" s="1851"/>
      <c r="Y3" s="1851"/>
      <c r="Z3" s="1851"/>
      <c r="AA3" s="1851"/>
      <c r="AB3" s="1851"/>
      <c r="AC3" s="1851"/>
      <c r="AD3" s="1851"/>
      <c r="AE3" s="775"/>
      <c r="AF3" s="774"/>
      <c r="AH3" s="1844" t="s">
        <v>1149</v>
      </c>
      <c r="AI3" s="1845"/>
      <c r="AJ3" s="1845"/>
      <c r="AK3" s="1845"/>
      <c r="AL3" s="1845"/>
      <c r="AM3" s="1845"/>
      <c r="AN3" s="1845"/>
      <c r="AO3" s="1845"/>
      <c r="AP3" s="1846"/>
    </row>
    <row r="4" spans="1:42" ht="21.75" customHeight="1" thickBot="1">
      <c r="A4" s="773">
        <v>1</v>
      </c>
      <c r="B4" s="774"/>
      <c r="C4" s="774"/>
      <c r="D4" s="1851"/>
      <c r="E4" s="1851"/>
      <c r="F4" s="1851"/>
      <c r="G4" s="1851"/>
      <c r="H4" s="1851"/>
      <c r="I4" s="1851"/>
      <c r="J4" s="1851"/>
      <c r="K4" s="1851"/>
      <c r="L4" s="1851"/>
      <c r="M4" s="1851"/>
      <c r="N4" s="1851"/>
      <c r="O4" s="1851"/>
      <c r="P4" s="1851"/>
      <c r="Q4" s="1851"/>
      <c r="R4" s="1851"/>
      <c r="S4" s="1851"/>
      <c r="T4" s="1851"/>
      <c r="U4" s="1851"/>
      <c r="V4" s="1851"/>
      <c r="W4" s="1851"/>
      <c r="X4" s="1851"/>
      <c r="Y4" s="1851"/>
      <c r="Z4" s="1851"/>
      <c r="AA4" s="1851"/>
      <c r="AB4" s="1851"/>
      <c r="AC4" s="1851"/>
      <c r="AD4" s="1851"/>
      <c r="AE4" s="775"/>
      <c r="AF4" s="774"/>
      <c r="AH4" s="1847"/>
      <c r="AI4" s="1848"/>
      <c r="AJ4" s="1848"/>
      <c r="AK4" s="1848"/>
      <c r="AL4" s="1848"/>
      <c r="AM4" s="1848"/>
      <c r="AN4" s="1848"/>
      <c r="AO4" s="1848"/>
      <c r="AP4" s="1849"/>
    </row>
    <row r="5" spans="1:42" ht="21.75" customHeight="1" thickTop="1">
      <c r="A5" s="773">
        <v>1</v>
      </c>
      <c r="B5" s="774"/>
      <c r="C5" s="774"/>
      <c r="D5" s="1851"/>
      <c r="E5" s="1851"/>
      <c r="F5" s="1851"/>
      <c r="G5" s="1851"/>
      <c r="H5" s="1851"/>
      <c r="I5" s="1851"/>
      <c r="J5" s="1851"/>
      <c r="K5" s="1851"/>
      <c r="L5" s="1851"/>
      <c r="M5" s="1851"/>
      <c r="N5" s="1851"/>
      <c r="O5" s="1851"/>
      <c r="P5" s="1851"/>
      <c r="Q5" s="1851"/>
      <c r="R5" s="1851"/>
      <c r="S5" s="1851"/>
      <c r="T5" s="1851"/>
      <c r="U5" s="1851"/>
      <c r="V5" s="1851"/>
      <c r="W5" s="1851"/>
      <c r="X5" s="1851"/>
      <c r="Y5" s="1851"/>
      <c r="Z5" s="1851"/>
      <c r="AA5" s="1851"/>
      <c r="AB5" s="1851"/>
      <c r="AC5" s="1851"/>
      <c r="AD5" s="1851"/>
      <c r="AE5" s="775"/>
      <c r="AF5" s="774"/>
    </row>
    <row r="6" spans="1:42" ht="21.75" customHeight="1">
      <c r="A6" s="773">
        <v>1</v>
      </c>
      <c r="B6" s="771"/>
      <c r="C6" s="771"/>
      <c r="D6" s="771"/>
      <c r="E6" s="771"/>
      <c r="F6" s="771"/>
      <c r="G6" s="771"/>
      <c r="H6" s="771"/>
      <c r="I6" s="771"/>
      <c r="J6" s="771"/>
      <c r="K6" s="771"/>
      <c r="L6" s="771"/>
      <c r="M6" s="771"/>
      <c r="N6" s="771"/>
      <c r="O6" s="771"/>
      <c r="P6" s="771"/>
      <c r="Q6" s="771"/>
      <c r="R6" s="771"/>
      <c r="S6" s="771"/>
      <c r="T6" s="771"/>
      <c r="U6" s="771"/>
      <c r="V6" s="771"/>
      <c r="W6" s="771"/>
      <c r="X6" s="771"/>
      <c r="Y6" s="771"/>
      <c r="Z6" s="771"/>
      <c r="AA6" s="771"/>
      <c r="AB6" s="771"/>
      <c r="AC6" s="771"/>
      <c r="AD6" s="771"/>
      <c r="AE6" s="771"/>
      <c r="AF6" s="771"/>
    </row>
    <row r="7" spans="1:42" s="782" customFormat="1" ht="21.75" customHeight="1">
      <c r="A7" s="773">
        <v>1</v>
      </c>
      <c r="B7" s="776"/>
      <c r="C7" s="776"/>
      <c r="D7" s="776"/>
      <c r="E7" s="776"/>
      <c r="F7" s="777"/>
      <c r="G7" s="777"/>
      <c r="H7" s="776"/>
      <c r="I7" s="1855" t="s">
        <v>1101</v>
      </c>
      <c r="J7" s="1855"/>
      <c r="K7" s="1855"/>
      <c r="L7" s="1855"/>
      <c r="M7" s="1859" t="str">
        <f>기본!B6</f>
        <v>단양군 영춘면 사지원리 산147 외 10(66-0-3-0 외 16개소)</v>
      </c>
      <c r="N7" s="1859"/>
      <c r="O7" s="1859"/>
      <c r="P7" s="1859"/>
      <c r="Q7" s="1859"/>
      <c r="R7" s="1859"/>
      <c r="S7" s="1859"/>
      <c r="T7" s="1859"/>
      <c r="U7" s="1859"/>
      <c r="V7" s="1859"/>
      <c r="W7" s="1859"/>
      <c r="X7" s="1859"/>
      <c r="Y7" s="1859"/>
      <c r="Z7" s="1859"/>
      <c r="AA7" s="780"/>
      <c r="AB7" s="780"/>
      <c r="AC7" s="780"/>
      <c r="AD7" s="780"/>
      <c r="AE7" s="780"/>
      <c r="AF7" s="779"/>
      <c r="AG7" s="781"/>
      <c r="AJ7" s="782">
        <v>32</v>
      </c>
    </row>
    <row r="8" spans="1:42" s="782" customFormat="1" ht="21.75" customHeight="1">
      <c r="A8" s="773">
        <v>1</v>
      </c>
      <c r="B8" s="776"/>
      <c r="C8" s="776"/>
      <c r="D8" s="776"/>
      <c r="E8" s="776"/>
      <c r="F8" s="776"/>
      <c r="G8" s="776"/>
      <c r="H8" s="776"/>
      <c r="I8" s="1855"/>
      <c r="J8" s="1855"/>
      <c r="K8" s="1855"/>
      <c r="L8" s="1855"/>
      <c r="M8" s="1859"/>
      <c r="N8" s="1859"/>
      <c r="O8" s="1859"/>
      <c r="P8" s="1859"/>
      <c r="Q8" s="1859"/>
      <c r="R8" s="1859"/>
      <c r="S8" s="1859"/>
      <c r="T8" s="1859"/>
      <c r="U8" s="1859"/>
      <c r="V8" s="1859"/>
      <c r="W8" s="1859"/>
      <c r="X8" s="1859"/>
      <c r="Y8" s="1859"/>
      <c r="Z8" s="1859"/>
      <c r="AA8" s="776"/>
      <c r="AB8" s="776"/>
      <c r="AC8" s="776"/>
      <c r="AD8" s="776"/>
      <c r="AE8" s="776"/>
      <c r="AF8" s="776"/>
    </row>
    <row r="9" spans="1:42" ht="21.75" customHeight="1">
      <c r="A9" s="773">
        <v>1</v>
      </c>
      <c r="B9" s="771"/>
      <c r="C9" s="771"/>
      <c r="D9" s="771"/>
      <c r="E9" s="771"/>
      <c r="F9" s="771"/>
      <c r="G9" s="771"/>
      <c r="H9" s="771"/>
      <c r="I9" s="776"/>
      <c r="J9" s="777"/>
      <c r="K9" s="777"/>
      <c r="L9" s="778" t="s">
        <v>1100</v>
      </c>
      <c r="M9" s="1856">
        <f>기본!E5</f>
        <v>68.600000000000009</v>
      </c>
      <c r="N9" s="1856"/>
      <c r="O9" s="1856"/>
      <c r="P9" s="1856"/>
      <c r="Q9" s="771"/>
      <c r="R9" s="771"/>
      <c r="S9" s="771"/>
      <c r="T9" s="771"/>
      <c r="U9" s="771"/>
      <c r="V9" s="771"/>
      <c r="W9" s="771"/>
      <c r="X9" s="771"/>
      <c r="Y9" s="771"/>
      <c r="Z9" s="771"/>
      <c r="AA9" s="771"/>
      <c r="AB9" s="771"/>
      <c r="AC9" s="771"/>
      <c r="AD9" s="771"/>
      <c r="AE9" s="771"/>
      <c r="AF9" s="771"/>
    </row>
    <row r="10" spans="1:42" ht="21.75" customHeight="1">
      <c r="A10" s="773">
        <v>1</v>
      </c>
      <c r="B10" s="771"/>
      <c r="C10" s="771"/>
      <c r="D10" s="771"/>
      <c r="E10" s="771"/>
      <c r="F10" s="771"/>
      <c r="G10" s="771"/>
      <c r="H10" s="771"/>
      <c r="I10" s="1833"/>
      <c r="J10" s="1833"/>
      <c r="K10" s="1833"/>
      <c r="L10" s="1833"/>
      <c r="M10" s="1834"/>
      <c r="N10" s="1834"/>
      <c r="O10" s="1834"/>
      <c r="P10" s="930"/>
      <c r="Q10" s="771"/>
      <c r="R10" s="771"/>
      <c r="S10" s="771"/>
      <c r="T10" s="771"/>
      <c r="U10" s="771"/>
      <c r="V10" s="771"/>
      <c r="W10" s="771"/>
      <c r="X10" s="771"/>
      <c r="Y10" s="771"/>
      <c r="Z10" s="771"/>
      <c r="AA10" s="771"/>
      <c r="AB10" s="771"/>
      <c r="AC10" s="771"/>
      <c r="AD10" s="771"/>
      <c r="AE10" s="771"/>
      <c r="AF10" s="771"/>
    </row>
    <row r="11" spans="1:42" ht="21.75" customHeight="1">
      <c r="A11" s="773">
        <v>1</v>
      </c>
      <c r="B11" s="771"/>
      <c r="C11" s="771"/>
      <c r="D11" s="771"/>
      <c r="E11" s="771"/>
      <c r="F11" s="771"/>
      <c r="G11" s="771"/>
      <c r="H11" s="784"/>
      <c r="I11" s="1833"/>
      <c r="J11" s="1833"/>
      <c r="K11" s="1833"/>
      <c r="L11" s="1833"/>
      <c r="M11" s="1834"/>
      <c r="N11" s="1834"/>
      <c r="O11" s="1834"/>
      <c r="P11" s="930"/>
      <c r="Q11" s="771"/>
      <c r="R11" s="771"/>
      <c r="S11" s="771"/>
      <c r="T11" s="771"/>
      <c r="U11" s="771"/>
      <c r="V11" s="771"/>
      <c r="W11" s="771"/>
      <c r="X11" s="771"/>
      <c r="Y11" s="771"/>
      <c r="Z11" s="771"/>
      <c r="AA11" s="771"/>
      <c r="AB11" s="771"/>
      <c r="AC11" s="771"/>
      <c r="AD11" s="771"/>
      <c r="AE11" s="771"/>
      <c r="AF11" s="771"/>
    </row>
    <row r="12" spans="1:42" ht="21.75" customHeight="1">
      <c r="A12" s="773">
        <v>1</v>
      </c>
      <c r="B12" s="771"/>
      <c r="C12" s="771"/>
      <c r="D12" s="771"/>
      <c r="E12" s="771"/>
      <c r="F12" s="771"/>
      <c r="G12" s="771"/>
      <c r="H12" s="784"/>
      <c r="I12" s="1833"/>
      <c r="J12" s="1833"/>
      <c r="K12" s="1833"/>
      <c r="L12" s="1833"/>
      <c r="M12" s="1858"/>
      <c r="N12" s="1858"/>
      <c r="O12" s="1858"/>
      <c r="P12" s="1282"/>
      <c r="Q12" s="771"/>
      <c r="R12" s="771"/>
      <c r="S12" s="771"/>
      <c r="T12" s="771"/>
      <c r="U12" s="771"/>
      <c r="V12" s="771"/>
      <c r="W12" s="771"/>
      <c r="X12" s="771"/>
      <c r="Y12" s="771"/>
      <c r="Z12" s="771"/>
      <c r="AA12" s="771"/>
      <c r="AB12" s="771"/>
      <c r="AC12" s="771"/>
      <c r="AD12" s="771"/>
      <c r="AE12" s="771"/>
      <c r="AF12" s="771"/>
    </row>
    <row r="13" spans="1:42" ht="21.75" customHeight="1">
      <c r="A13" s="773">
        <v>1</v>
      </c>
      <c r="B13" s="771"/>
      <c r="C13" s="771"/>
      <c r="D13" s="771"/>
      <c r="E13" s="771"/>
      <c r="F13" s="771"/>
      <c r="G13" s="771"/>
      <c r="H13" s="771"/>
      <c r="I13" s="771"/>
      <c r="J13" s="771"/>
      <c r="K13" s="771"/>
      <c r="L13" s="771"/>
      <c r="M13" s="771"/>
      <c r="N13" s="771"/>
      <c r="O13" s="771"/>
      <c r="P13" s="771"/>
      <c r="Q13" s="771"/>
      <c r="R13" s="771"/>
      <c r="S13" s="771"/>
      <c r="T13" s="771"/>
      <c r="U13" s="771"/>
      <c r="V13" s="771"/>
      <c r="W13" s="771"/>
      <c r="X13" s="771"/>
      <c r="Y13" s="771"/>
      <c r="Z13" s="771"/>
      <c r="AA13" s="771"/>
      <c r="AB13" s="771"/>
      <c r="AC13" s="771"/>
      <c r="AD13" s="771"/>
      <c r="AE13" s="771"/>
      <c r="AF13" s="771"/>
    </row>
    <row r="14" spans="1:42" ht="21.75" customHeight="1">
      <c r="A14" s="773">
        <v>1</v>
      </c>
      <c r="B14" s="786" t="str">
        <f>CONCATENATE(기본!B8,"       ")</f>
        <v xml:space="preserve">2026년 07월       </v>
      </c>
      <c r="C14" s="787"/>
      <c r="D14" s="787"/>
      <c r="E14" s="787"/>
      <c r="F14" s="787"/>
      <c r="G14" s="787"/>
      <c r="H14" s="787"/>
      <c r="I14" s="787"/>
      <c r="J14" s="787"/>
      <c r="K14" s="787"/>
      <c r="L14" s="787"/>
      <c r="M14" s="787"/>
      <c r="N14" s="787"/>
      <c r="O14" s="787"/>
      <c r="P14" s="787"/>
      <c r="Q14" s="787"/>
      <c r="R14" s="787"/>
      <c r="S14" s="787"/>
      <c r="T14" s="787"/>
      <c r="U14" s="787"/>
      <c r="V14" s="787"/>
      <c r="W14" s="787"/>
      <c r="X14" s="787"/>
      <c r="Y14" s="787"/>
      <c r="Z14" s="787"/>
      <c r="AA14" s="787"/>
      <c r="AB14" s="787"/>
      <c r="AC14" s="787"/>
      <c r="AD14" s="787"/>
      <c r="AE14" s="787"/>
      <c r="AF14" s="787"/>
    </row>
    <row r="15" spans="1:42" ht="21.75" customHeight="1">
      <c r="A15" s="788">
        <v>1</v>
      </c>
      <c r="B15" s="771"/>
      <c r="C15" s="771"/>
      <c r="D15" s="771"/>
      <c r="E15" s="771"/>
      <c r="F15" s="771"/>
      <c r="G15" s="771"/>
      <c r="H15" s="771"/>
      <c r="I15" s="771"/>
      <c r="J15" s="771"/>
      <c r="K15" s="771"/>
      <c r="L15" s="771"/>
      <c r="M15" s="771"/>
      <c r="N15" s="771"/>
      <c r="O15" s="771"/>
      <c r="P15" s="771"/>
      <c r="Q15" s="771"/>
      <c r="R15" s="771"/>
      <c r="S15" s="771"/>
      <c r="T15" s="771"/>
      <c r="U15" s="771"/>
      <c r="V15" s="771"/>
      <c r="W15" s="771"/>
      <c r="X15" s="771"/>
      <c r="Y15" s="771"/>
      <c r="Z15" s="771"/>
      <c r="AA15" s="771"/>
      <c r="AB15" s="771"/>
      <c r="AC15" s="771"/>
      <c r="AD15" s="771"/>
      <c r="AE15" s="771"/>
      <c r="AF15" s="771"/>
    </row>
    <row r="16" spans="1:42" ht="21.75" customHeight="1">
      <c r="A16" s="788">
        <v>1</v>
      </c>
      <c r="B16" s="771"/>
      <c r="C16" s="771"/>
      <c r="D16" s="771"/>
      <c r="E16" s="771"/>
      <c r="F16" s="771"/>
      <c r="G16" s="771"/>
      <c r="H16" s="771"/>
      <c r="I16" s="771"/>
      <c r="J16" s="771"/>
      <c r="K16" s="771"/>
      <c r="L16" s="771"/>
      <c r="M16" s="771"/>
      <c r="N16" s="771"/>
      <c r="O16" s="771"/>
      <c r="P16" s="771"/>
      <c r="Q16" s="771"/>
      <c r="R16" s="771"/>
      <c r="S16" s="771"/>
      <c r="T16" s="771"/>
      <c r="U16" s="771"/>
      <c r="V16" s="771"/>
      <c r="W16" s="771"/>
      <c r="X16" s="771"/>
      <c r="Y16" s="771"/>
      <c r="Z16" s="771"/>
      <c r="AA16" s="771"/>
      <c r="AB16" s="771"/>
      <c r="AC16" s="771"/>
      <c r="AD16" s="771"/>
      <c r="AE16" s="771"/>
      <c r="AF16" s="771"/>
    </row>
    <row r="17" spans="1:32" ht="21.75" customHeight="1">
      <c r="A17" s="788">
        <v>1</v>
      </c>
      <c r="B17" s="771"/>
      <c r="C17" s="771"/>
      <c r="D17" s="771"/>
      <c r="E17" s="771"/>
      <c r="F17" s="771"/>
      <c r="G17" s="771"/>
      <c r="H17" s="771"/>
      <c r="I17" s="771"/>
      <c r="J17" s="771"/>
      <c r="K17" s="771"/>
      <c r="L17" s="771"/>
      <c r="M17" s="771"/>
      <c r="N17" s="771"/>
      <c r="O17" s="771"/>
      <c r="P17" s="771"/>
      <c r="Q17" s="771"/>
      <c r="R17" s="771"/>
      <c r="S17" s="771"/>
      <c r="T17" s="771"/>
      <c r="U17" s="771"/>
      <c r="V17" s="771"/>
      <c r="W17" s="771"/>
      <c r="X17" s="771"/>
      <c r="Y17" s="771"/>
      <c r="Z17" s="771"/>
      <c r="AA17" s="771"/>
      <c r="AB17" s="771"/>
      <c r="AC17" s="771"/>
      <c r="AD17" s="771"/>
      <c r="AE17" s="771"/>
      <c r="AF17" s="771"/>
    </row>
    <row r="18" spans="1:32" ht="21.75" customHeight="1">
      <c r="A18" s="788">
        <v>1</v>
      </c>
      <c r="B18" s="771"/>
      <c r="C18" s="771"/>
      <c r="D18" s="771"/>
      <c r="E18" s="771"/>
      <c r="F18" s="771"/>
      <c r="G18" s="771"/>
      <c r="H18" s="771"/>
      <c r="I18" s="771"/>
      <c r="J18" s="771"/>
      <c r="K18" s="771"/>
      <c r="L18" s="771"/>
      <c r="M18" s="771"/>
      <c r="N18" s="771"/>
      <c r="O18" s="771"/>
      <c r="P18" s="771"/>
      <c r="Q18" s="771"/>
      <c r="R18" s="771"/>
      <c r="S18" s="771"/>
      <c r="T18" s="771"/>
      <c r="U18" s="771"/>
      <c r="V18" s="771"/>
      <c r="W18" s="771"/>
      <c r="X18" s="771"/>
      <c r="Y18" s="771"/>
      <c r="Z18" s="771"/>
      <c r="AA18" s="771"/>
      <c r="AB18" s="771"/>
      <c r="AC18" s="771"/>
      <c r="AD18" s="771"/>
      <c r="AE18" s="771"/>
      <c r="AF18" s="771"/>
    </row>
    <row r="19" spans="1:32" ht="21.75" customHeight="1">
      <c r="A19" s="788">
        <v>1</v>
      </c>
      <c r="B19" s="771"/>
      <c r="C19" s="771"/>
      <c r="D19" s="771"/>
      <c r="E19" s="771"/>
      <c r="F19" s="771"/>
      <c r="G19" s="771"/>
      <c r="H19" s="771"/>
      <c r="I19" s="771"/>
      <c r="J19" s="771"/>
      <c r="K19" s="771"/>
      <c r="L19" s="771"/>
      <c r="M19" s="771"/>
      <c r="N19" s="771"/>
      <c r="O19" s="771"/>
      <c r="P19" s="771"/>
      <c r="Q19" s="771"/>
      <c r="R19" s="771"/>
      <c r="S19" s="771"/>
      <c r="T19" s="771"/>
      <c r="U19" s="771"/>
      <c r="V19" s="771"/>
      <c r="W19" s="771"/>
      <c r="X19" s="771"/>
      <c r="Y19" s="771"/>
      <c r="Z19" s="771"/>
      <c r="AA19" s="771"/>
      <c r="AB19" s="771"/>
      <c r="AC19" s="771"/>
      <c r="AD19" s="771"/>
      <c r="AE19" s="771"/>
      <c r="AF19" s="771"/>
    </row>
    <row r="20" spans="1:32" ht="21.75" customHeight="1">
      <c r="A20" s="788">
        <v>1</v>
      </c>
      <c r="B20" s="771"/>
      <c r="C20" s="771"/>
      <c r="D20" s="771"/>
      <c r="E20" s="771"/>
      <c r="F20" s="771"/>
      <c r="G20" s="771"/>
      <c r="H20" s="771"/>
      <c r="I20" s="771"/>
      <c r="J20" s="771"/>
      <c r="K20" s="771"/>
      <c r="L20" s="1857" t="str">
        <f>기본!B10</f>
        <v>단양국유림관리소</v>
      </c>
      <c r="M20" s="1857"/>
      <c r="N20" s="1857"/>
      <c r="O20" s="1857"/>
      <c r="P20" s="1857"/>
      <c r="Q20" s="1857"/>
      <c r="R20" s="1857"/>
      <c r="S20" s="1857"/>
      <c r="T20" s="1857"/>
      <c r="U20" s="1857"/>
      <c r="V20" s="1857"/>
      <c r="W20" s="1857"/>
      <c r="X20" s="1857"/>
      <c r="Y20" s="771"/>
      <c r="Z20" s="771"/>
      <c r="AA20" s="771"/>
      <c r="AB20" s="771"/>
      <c r="AC20" s="771"/>
      <c r="AD20" s="771"/>
      <c r="AE20" s="771"/>
      <c r="AF20" s="771"/>
    </row>
    <row r="21" spans="1:32" ht="21.75" customHeight="1">
      <c r="A21" s="788">
        <v>1</v>
      </c>
      <c r="B21" s="771"/>
      <c r="C21" s="771"/>
      <c r="D21" s="771"/>
      <c r="E21" s="771"/>
      <c r="F21" s="771"/>
      <c r="G21" s="771"/>
      <c r="H21" s="771"/>
      <c r="I21" s="789"/>
      <c r="J21" s="771"/>
      <c r="K21" s="785"/>
      <c r="L21" s="1857"/>
      <c r="M21" s="1857"/>
      <c r="N21" s="1857"/>
      <c r="O21" s="1857"/>
      <c r="P21" s="1857"/>
      <c r="Q21" s="1857"/>
      <c r="R21" s="1857"/>
      <c r="S21" s="1857"/>
      <c r="T21" s="1857"/>
      <c r="U21" s="1857"/>
      <c r="V21" s="1857"/>
      <c r="W21" s="1857"/>
      <c r="X21" s="1857"/>
      <c r="Y21" s="771"/>
      <c r="Z21" s="771"/>
      <c r="AA21" s="771"/>
      <c r="AB21" s="771"/>
      <c r="AC21" s="771"/>
      <c r="AD21" s="771"/>
      <c r="AE21" s="771"/>
      <c r="AF21" s="771"/>
    </row>
    <row r="22" spans="1:32" ht="21.75" customHeight="1">
      <c r="A22" s="788">
        <v>1</v>
      </c>
      <c r="B22" s="771"/>
      <c r="C22" s="771"/>
      <c r="D22" s="771"/>
      <c r="E22" s="771"/>
      <c r="F22" s="771"/>
      <c r="G22" s="771"/>
      <c r="H22" s="771"/>
      <c r="I22" s="771"/>
      <c r="J22" s="771"/>
      <c r="K22" s="771"/>
      <c r="L22" s="771"/>
      <c r="M22" s="771"/>
      <c r="N22" s="771"/>
      <c r="O22" s="771"/>
      <c r="P22" s="771"/>
      <c r="Q22" s="771"/>
      <c r="R22" s="771"/>
      <c r="S22" s="771"/>
      <c r="T22" s="771"/>
      <c r="U22" s="771"/>
      <c r="V22" s="771"/>
      <c r="W22" s="771"/>
      <c r="X22" s="771"/>
      <c r="Y22" s="771"/>
      <c r="Z22" s="771"/>
      <c r="AA22" s="771"/>
      <c r="AB22" s="771"/>
      <c r="AC22" s="771"/>
      <c r="AD22" s="771"/>
      <c r="AE22" s="771"/>
      <c r="AF22" s="771"/>
    </row>
    <row r="23" spans="1:32" ht="21.75" customHeight="1" thickBot="1">
      <c r="A23" s="788">
        <v>1</v>
      </c>
      <c r="B23" s="771"/>
      <c r="C23" s="771"/>
      <c r="D23" s="771"/>
      <c r="E23" s="771"/>
      <c r="F23" s="771"/>
      <c r="G23" s="771"/>
      <c r="H23" s="771"/>
      <c r="I23" s="771"/>
      <c r="J23" s="771"/>
      <c r="K23" s="771"/>
      <c r="L23" s="771"/>
      <c r="M23" s="771"/>
      <c r="N23" s="771"/>
      <c r="O23" s="771"/>
      <c r="P23" s="771"/>
      <c r="Q23" s="771"/>
      <c r="R23" s="771"/>
      <c r="S23" s="771"/>
      <c r="T23" s="771"/>
      <c r="U23" s="771"/>
      <c r="V23" s="771"/>
      <c r="W23" s="771"/>
      <c r="X23" s="771"/>
      <c r="Y23" s="771"/>
      <c r="Z23" s="771"/>
      <c r="AA23" s="771"/>
      <c r="AB23" s="771"/>
      <c r="AC23" s="771"/>
      <c r="AD23" s="771"/>
      <c r="AE23" s="771"/>
      <c r="AF23" s="771"/>
    </row>
    <row r="24" spans="1:32" ht="30" customHeight="1">
      <c r="A24" s="773">
        <v>1</v>
      </c>
      <c r="B24" s="1835" t="s">
        <v>2421</v>
      </c>
      <c r="C24" s="1836"/>
      <c r="D24" s="1839" t="s">
        <v>2422</v>
      </c>
      <c r="E24" s="1840"/>
      <c r="F24" s="1840"/>
      <c r="G24" s="1836" t="s">
        <v>2423</v>
      </c>
      <c r="H24" s="1836"/>
      <c r="I24" s="1842"/>
      <c r="J24" s="1842"/>
      <c r="K24" s="1842"/>
      <c r="L24" s="1836" t="s">
        <v>2424</v>
      </c>
      <c r="M24" s="1836"/>
      <c r="N24" s="1836"/>
      <c r="O24" s="1836"/>
      <c r="P24" s="1836"/>
      <c r="Q24" s="1836" t="s">
        <v>2425</v>
      </c>
      <c r="R24" s="1836"/>
      <c r="S24" s="1836"/>
      <c r="T24" s="1836"/>
      <c r="U24" s="1836"/>
      <c r="V24" s="1836" t="s">
        <v>2426</v>
      </c>
      <c r="W24" s="1836"/>
      <c r="X24" s="1836"/>
      <c r="Y24" s="1836"/>
      <c r="Z24" s="1836"/>
      <c r="AA24" s="1836" t="s">
        <v>1098</v>
      </c>
      <c r="AB24" s="1836"/>
      <c r="AC24" s="1864" t="str">
        <f>CONCATENATE(" ",기본!B8)</f>
        <v xml:space="preserve"> 2026년 07월</v>
      </c>
      <c r="AD24" s="1864"/>
      <c r="AE24" s="1864"/>
      <c r="AF24" s="1865"/>
    </row>
    <row r="25" spans="1:32" ht="30" customHeight="1">
      <c r="A25" s="773">
        <v>1</v>
      </c>
      <c r="B25" s="1837"/>
      <c r="C25" s="1838"/>
      <c r="D25" s="1841"/>
      <c r="E25" s="1841"/>
      <c r="F25" s="1841"/>
      <c r="G25" s="1838"/>
      <c r="H25" s="1838"/>
      <c r="I25" s="1843"/>
      <c r="J25" s="1843"/>
      <c r="K25" s="1843"/>
      <c r="L25" s="1838"/>
      <c r="M25" s="1838"/>
      <c r="N25" s="1838"/>
      <c r="O25" s="1838"/>
      <c r="P25" s="1838"/>
      <c r="Q25" s="1838"/>
      <c r="R25" s="1838"/>
      <c r="S25" s="1838"/>
      <c r="T25" s="1838"/>
      <c r="U25" s="1838"/>
      <c r="V25" s="1838"/>
      <c r="W25" s="1838"/>
      <c r="X25" s="1838"/>
      <c r="Y25" s="1838"/>
      <c r="Z25" s="1838"/>
      <c r="AA25" s="1868" t="s">
        <v>1099</v>
      </c>
      <c r="AB25" s="1868"/>
      <c r="AC25" s="1866" t="str">
        <f>CONCATENATE(" ",기본!B8)</f>
        <v xml:space="preserve"> 2026년 07월</v>
      </c>
      <c r="AD25" s="1866"/>
      <c r="AE25" s="1866"/>
      <c r="AF25" s="1867"/>
    </row>
    <row r="26" spans="1:32" ht="21.75" customHeight="1">
      <c r="A26" s="773">
        <v>1</v>
      </c>
      <c r="B26" s="790"/>
      <c r="C26" s="791"/>
      <c r="D26" s="792"/>
      <c r="E26" s="792"/>
      <c r="F26" s="792"/>
      <c r="G26" s="791"/>
      <c r="H26" s="791"/>
      <c r="I26" s="792"/>
      <c r="J26" s="792"/>
      <c r="K26" s="792"/>
      <c r="L26" s="791"/>
      <c r="M26" s="791"/>
      <c r="N26" s="791"/>
      <c r="O26" s="791"/>
      <c r="P26" s="791"/>
      <c r="Q26" s="791"/>
      <c r="R26" s="791"/>
      <c r="S26" s="791"/>
      <c r="T26" s="792"/>
      <c r="U26" s="792"/>
      <c r="V26" s="792"/>
      <c r="W26" s="792"/>
      <c r="X26" s="791"/>
      <c r="Y26" s="791"/>
      <c r="Z26" s="793"/>
      <c r="AA26" s="793"/>
      <c r="AB26" s="793"/>
      <c r="AC26" s="793"/>
      <c r="AD26" s="793"/>
      <c r="AE26" s="792"/>
      <c r="AF26" s="794"/>
    </row>
    <row r="27" spans="1:32" ht="21.75" customHeight="1">
      <c r="A27" s="773">
        <v>1</v>
      </c>
      <c r="B27" s="795"/>
      <c r="C27" s="796"/>
      <c r="D27" s="1852" t="str">
        <f>+D3</f>
        <v>2026년 숲가꾸기(풀베기)사업(12차) 설계서</v>
      </c>
      <c r="E27" s="1852"/>
      <c r="F27" s="1852"/>
      <c r="G27" s="1852"/>
      <c r="H27" s="1852"/>
      <c r="I27" s="1852"/>
      <c r="J27" s="1852"/>
      <c r="K27" s="1852"/>
      <c r="L27" s="1852"/>
      <c r="M27" s="1852"/>
      <c r="N27" s="1852"/>
      <c r="O27" s="1852"/>
      <c r="P27" s="1852"/>
      <c r="Q27" s="1852"/>
      <c r="R27" s="1852"/>
      <c r="S27" s="1852"/>
      <c r="T27" s="1852"/>
      <c r="U27" s="1852"/>
      <c r="V27" s="1852"/>
      <c r="W27" s="1852"/>
      <c r="X27" s="1852"/>
      <c r="Y27" s="1852"/>
      <c r="Z27" s="1852"/>
      <c r="AA27" s="1852"/>
      <c r="AB27" s="1852"/>
      <c r="AC27" s="1852"/>
      <c r="AD27" s="1852"/>
      <c r="AE27" s="796"/>
      <c r="AF27" s="797"/>
    </row>
    <row r="28" spans="1:32" ht="21.75" customHeight="1">
      <c r="A28" s="773">
        <v>1</v>
      </c>
      <c r="B28" s="795"/>
      <c r="C28" s="796"/>
      <c r="D28" s="1852"/>
      <c r="E28" s="1852"/>
      <c r="F28" s="1852"/>
      <c r="G28" s="1852"/>
      <c r="H28" s="1852"/>
      <c r="I28" s="1852"/>
      <c r="J28" s="1852"/>
      <c r="K28" s="1852"/>
      <c r="L28" s="1852"/>
      <c r="M28" s="1852"/>
      <c r="N28" s="1852"/>
      <c r="O28" s="1852"/>
      <c r="P28" s="1852"/>
      <c r="Q28" s="1852"/>
      <c r="R28" s="1852"/>
      <c r="S28" s="1852"/>
      <c r="T28" s="1852"/>
      <c r="U28" s="1852"/>
      <c r="V28" s="1852"/>
      <c r="W28" s="1852"/>
      <c r="X28" s="1852"/>
      <c r="Y28" s="1852"/>
      <c r="Z28" s="1852"/>
      <c r="AA28" s="1852"/>
      <c r="AB28" s="1852"/>
      <c r="AC28" s="1852"/>
      <c r="AD28" s="1852"/>
      <c r="AE28" s="796"/>
      <c r="AF28" s="797"/>
    </row>
    <row r="29" spans="1:32" ht="21.75" customHeight="1">
      <c r="A29" s="773">
        <v>1</v>
      </c>
      <c r="B29" s="795"/>
      <c r="C29" s="796"/>
      <c r="D29" s="1852"/>
      <c r="E29" s="1852"/>
      <c r="F29" s="1852"/>
      <c r="G29" s="1852"/>
      <c r="H29" s="1852"/>
      <c r="I29" s="1852"/>
      <c r="J29" s="1852"/>
      <c r="K29" s="1852"/>
      <c r="L29" s="1852"/>
      <c r="M29" s="1852"/>
      <c r="N29" s="1852"/>
      <c r="O29" s="1852"/>
      <c r="P29" s="1852"/>
      <c r="Q29" s="1852"/>
      <c r="R29" s="1852"/>
      <c r="S29" s="1852"/>
      <c r="T29" s="1852"/>
      <c r="U29" s="1852"/>
      <c r="V29" s="1852"/>
      <c r="W29" s="1852"/>
      <c r="X29" s="1852"/>
      <c r="Y29" s="1852"/>
      <c r="Z29" s="1852"/>
      <c r="AA29" s="1852"/>
      <c r="AB29" s="1852"/>
      <c r="AC29" s="1852"/>
      <c r="AD29" s="1852"/>
      <c r="AE29" s="796"/>
      <c r="AF29" s="797"/>
    </row>
    <row r="30" spans="1:32" s="803" customFormat="1" ht="21.75" customHeight="1">
      <c r="A30" s="798">
        <v>1</v>
      </c>
      <c r="B30" s="799"/>
      <c r="C30" s="800"/>
      <c r="D30" s="801"/>
      <c r="E30" s="801"/>
      <c r="F30" s="801"/>
      <c r="G30" s="801"/>
      <c r="H30" s="801"/>
      <c r="I30" s="801"/>
      <c r="J30" s="801"/>
      <c r="K30" s="801"/>
      <c r="L30" s="801"/>
      <c r="M30" s="801"/>
      <c r="N30" s="801"/>
      <c r="O30" s="801"/>
      <c r="P30" s="801"/>
      <c r="Q30" s="801"/>
      <c r="R30" s="801"/>
      <c r="S30" s="801"/>
      <c r="T30" s="801"/>
      <c r="U30" s="801"/>
      <c r="V30" s="801"/>
      <c r="W30" s="801"/>
      <c r="X30" s="801"/>
      <c r="Y30" s="801"/>
      <c r="Z30" s="801"/>
      <c r="AA30" s="801"/>
      <c r="AB30" s="801"/>
      <c r="AC30" s="801"/>
      <c r="AD30" s="801"/>
      <c r="AE30" s="801"/>
      <c r="AF30" s="802"/>
    </row>
    <row r="31" spans="1:32" s="803" customFormat="1" ht="21.75" customHeight="1">
      <c r="A31" s="798">
        <v>1</v>
      </c>
      <c r="B31" s="799"/>
      <c r="C31" s="801"/>
      <c r="D31" s="801"/>
      <c r="E31" s="801"/>
      <c r="F31" s="804"/>
      <c r="G31" s="804"/>
      <c r="H31" s="804"/>
      <c r="I31" s="805" t="s">
        <v>1102</v>
      </c>
      <c r="J31" s="805"/>
      <c r="K31" s="801"/>
      <c r="L31" s="801"/>
      <c r="M31" s="801"/>
      <c r="N31" s="801"/>
      <c r="O31" s="801"/>
      <c r="P31" s="801"/>
      <c r="Q31" s="801"/>
      <c r="R31" s="801"/>
      <c r="S31" s="801"/>
      <c r="T31" s="801"/>
      <c r="U31" s="801"/>
      <c r="V31" s="801"/>
      <c r="W31" s="801"/>
      <c r="X31" s="801"/>
      <c r="Y31" s="801"/>
      <c r="Z31" s="801"/>
      <c r="AA31" s="801"/>
      <c r="AB31" s="801"/>
      <c r="AC31" s="801"/>
      <c r="AD31" s="801"/>
      <c r="AE31" s="801"/>
      <c r="AF31" s="802"/>
    </row>
    <row r="32" spans="1:32" s="811" customFormat="1" ht="21.75" customHeight="1">
      <c r="A32" s="798">
        <v>1</v>
      </c>
      <c r="B32" s="806"/>
      <c r="C32" s="805"/>
      <c r="D32" s="805"/>
      <c r="E32" s="805"/>
      <c r="F32" s="807"/>
      <c r="G32" s="807"/>
      <c r="H32" s="807"/>
      <c r="I32" s="807"/>
      <c r="J32" s="808"/>
      <c r="K32" s="808"/>
      <c r="L32" s="808"/>
      <c r="M32" s="809" t="s">
        <v>1106</v>
      </c>
      <c r="N32" s="1520" t="str">
        <f>기본!B6</f>
        <v>단양군 영춘면 사지원리 산147 외 10(66-0-3-0 외 16개소)</v>
      </c>
      <c r="O32" s="808"/>
      <c r="P32" s="808"/>
      <c r="Q32" s="808"/>
      <c r="R32" s="805"/>
      <c r="S32" s="805"/>
      <c r="T32" s="805"/>
      <c r="U32" s="805"/>
      <c r="V32" s="805"/>
      <c r="W32" s="805"/>
      <c r="X32" s="805"/>
      <c r="Y32" s="805"/>
      <c r="Z32" s="805"/>
      <c r="AA32" s="805"/>
      <c r="AB32" s="805"/>
      <c r="AC32" s="805"/>
      <c r="AD32" s="805"/>
      <c r="AE32" s="805"/>
      <c r="AF32" s="810"/>
    </row>
    <row r="33" spans="1:32" s="811" customFormat="1" ht="21.75" customHeight="1">
      <c r="A33" s="798">
        <v>1</v>
      </c>
      <c r="B33" s="806"/>
      <c r="C33" s="805"/>
      <c r="D33" s="805"/>
      <c r="E33" s="805"/>
      <c r="F33" s="807"/>
      <c r="G33" s="807"/>
      <c r="H33" s="807"/>
      <c r="I33" s="807"/>
      <c r="J33" s="808"/>
      <c r="K33" s="808"/>
      <c r="L33" s="808"/>
      <c r="M33" s="809" t="s">
        <v>1107</v>
      </c>
      <c r="N33" s="1854">
        <f>M9</f>
        <v>68.600000000000009</v>
      </c>
      <c r="O33" s="1854"/>
      <c r="P33" s="1854"/>
      <c r="Q33" s="1854"/>
      <c r="R33" s="805"/>
      <c r="S33" s="805"/>
      <c r="T33" s="805"/>
      <c r="U33" s="805"/>
      <c r="V33" s="805"/>
      <c r="W33" s="805"/>
      <c r="X33" s="805"/>
      <c r="Y33" s="805"/>
      <c r="Z33" s="805"/>
      <c r="AA33" s="805"/>
      <c r="AB33" s="805"/>
      <c r="AC33" s="805"/>
      <c r="AD33" s="805"/>
      <c r="AE33" s="805"/>
      <c r="AF33" s="810"/>
    </row>
    <row r="34" spans="1:32" s="803" customFormat="1" ht="21.75" customHeight="1">
      <c r="A34" s="798">
        <f>IF(N34&gt;0,1,)</f>
        <v>0</v>
      </c>
      <c r="B34" s="799"/>
      <c r="C34" s="801"/>
      <c r="D34" s="801"/>
      <c r="E34" s="801"/>
      <c r="F34" s="804"/>
      <c r="G34" s="804"/>
      <c r="H34" s="804"/>
      <c r="I34" s="804"/>
      <c r="J34" s="801"/>
      <c r="K34" s="801"/>
      <c r="L34" s="801"/>
      <c r="M34" s="800"/>
      <c r="N34" s="1853"/>
      <c r="O34" s="1853"/>
      <c r="P34" s="1853"/>
      <c r="Q34" s="1853"/>
      <c r="R34" s="783"/>
      <c r="S34" s="801"/>
      <c r="T34" s="801"/>
      <c r="U34" s="801"/>
      <c r="V34" s="801"/>
      <c r="W34" s="801"/>
      <c r="X34" s="801"/>
      <c r="Y34" s="801"/>
      <c r="Z34" s="801"/>
      <c r="AA34" s="801"/>
      <c r="AB34" s="801"/>
      <c r="AC34" s="801"/>
      <c r="AD34" s="801"/>
      <c r="AE34" s="801"/>
      <c r="AF34" s="802"/>
    </row>
    <row r="35" spans="1:32" s="803" customFormat="1" ht="21.75" customHeight="1">
      <c r="A35" s="798">
        <f>IF(N35&gt;0,1,)</f>
        <v>0</v>
      </c>
      <c r="B35" s="799"/>
      <c r="C35" s="801"/>
      <c r="D35" s="801"/>
      <c r="E35" s="801"/>
      <c r="F35" s="804"/>
      <c r="G35" s="804"/>
      <c r="H35" s="804"/>
      <c r="I35" s="804"/>
      <c r="J35" s="1282"/>
      <c r="K35" s="1833"/>
      <c r="L35" s="1833"/>
      <c r="M35" s="1833"/>
      <c r="N35" s="1833"/>
      <c r="O35" s="1834"/>
      <c r="P35" s="1834"/>
      <c r="Q35" s="1834"/>
      <c r="R35" s="930"/>
      <c r="S35" s="801"/>
      <c r="T35" s="801"/>
      <c r="U35" s="801"/>
      <c r="V35" s="801"/>
      <c r="W35" s="801"/>
      <c r="X35" s="801"/>
      <c r="Y35" s="801"/>
      <c r="Z35" s="801"/>
      <c r="AA35" s="801"/>
      <c r="AB35" s="801"/>
      <c r="AC35" s="801"/>
      <c r="AD35" s="801"/>
      <c r="AE35" s="801"/>
      <c r="AF35" s="802"/>
    </row>
    <row r="36" spans="1:32" s="803" customFormat="1" ht="21.75" customHeight="1">
      <c r="A36" s="798">
        <f>IF(N37&gt;0,1,)</f>
        <v>0</v>
      </c>
      <c r="B36" s="799"/>
      <c r="C36" s="801"/>
      <c r="D36" s="801"/>
      <c r="E36" s="801"/>
      <c r="F36" s="804"/>
      <c r="G36" s="804"/>
      <c r="H36" s="804"/>
      <c r="I36" s="804"/>
      <c r="J36" s="1282"/>
      <c r="K36" s="1833"/>
      <c r="L36" s="1833"/>
      <c r="M36" s="1833"/>
      <c r="N36" s="1833"/>
      <c r="O36" s="1834"/>
      <c r="P36" s="1834"/>
      <c r="Q36" s="1834"/>
      <c r="R36" s="930"/>
      <c r="S36" s="801"/>
      <c r="T36" s="801"/>
      <c r="U36" s="801"/>
      <c r="V36" s="801"/>
      <c r="W36" s="801"/>
      <c r="X36" s="801"/>
      <c r="Y36" s="801"/>
      <c r="Z36" s="801"/>
      <c r="AA36" s="801"/>
      <c r="AB36" s="801"/>
      <c r="AC36" s="801"/>
      <c r="AD36" s="801"/>
      <c r="AE36" s="801"/>
      <c r="AF36" s="802"/>
    </row>
    <row r="37" spans="1:32" s="803" customFormat="1" ht="21.75" customHeight="1">
      <c r="A37" s="798" t="e">
        <f>IF(#REF!&gt;0,1,)</f>
        <v>#REF!</v>
      </c>
      <c r="B37" s="799"/>
      <c r="C37" s="801"/>
      <c r="D37" s="801"/>
      <c r="E37" s="801"/>
      <c r="F37" s="804"/>
      <c r="G37" s="804"/>
      <c r="H37" s="804"/>
      <c r="I37" s="804"/>
      <c r="J37" s="801"/>
      <c r="K37" s="1833"/>
      <c r="L37" s="1833"/>
      <c r="M37" s="1833"/>
      <c r="N37" s="1833"/>
      <c r="O37" s="1858"/>
      <c r="P37" s="1858"/>
      <c r="Q37" s="1858"/>
      <c r="R37" s="1282"/>
      <c r="S37" s="801"/>
      <c r="T37" s="801"/>
      <c r="U37" s="801"/>
      <c r="V37" s="801"/>
      <c r="W37" s="801"/>
      <c r="X37" s="801"/>
      <c r="Y37" s="801"/>
      <c r="Z37" s="801"/>
      <c r="AA37" s="801"/>
      <c r="AB37" s="801"/>
      <c r="AC37" s="801"/>
      <c r="AD37" s="801"/>
      <c r="AE37" s="801"/>
      <c r="AF37" s="802"/>
    </row>
    <row r="38" spans="1:32" s="803" customFormat="1" ht="21.75" customHeight="1">
      <c r="A38" s="798">
        <v>1</v>
      </c>
      <c r="B38" s="799"/>
      <c r="C38" s="801"/>
      <c r="D38" s="801"/>
      <c r="E38" s="801"/>
      <c r="F38" s="804"/>
      <c r="G38" s="804"/>
      <c r="H38" s="804"/>
      <c r="I38" s="804"/>
      <c r="J38" s="801"/>
      <c r="K38" s="801"/>
      <c r="L38" s="801"/>
      <c r="M38" s="801"/>
      <c r="N38" s="801"/>
      <c r="O38" s="801"/>
      <c r="P38" s="801"/>
      <c r="Q38" s="801"/>
      <c r="R38" s="801"/>
      <c r="S38" s="801"/>
      <c r="T38" s="801"/>
      <c r="U38" s="801"/>
      <c r="V38" s="801"/>
      <c r="W38" s="801"/>
      <c r="X38" s="801"/>
      <c r="Y38" s="801"/>
      <c r="Z38" s="801"/>
      <c r="AA38" s="801"/>
      <c r="AB38" s="801"/>
      <c r="AC38" s="801"/>
      <c r="AD38" s="801"/>
      <c r="AE38" s="801"/>
      <c r="AF38" s="802"/>
    </row>
    <row r="39" spans="1:32" s="803" customFormat="1" ht="21.75" customHeight="1">
      <c r="A39" s="798">
        <v>1</v>
      </c>
      <c r="B39" s="799"/>
      <c r="C39" s="801"/>
      <c r="D39" s="801"/>
      <c r="E39" s="801"/>
      <c r="F39" s="801"/>
      <c r="G39" s="801"/>
      <c r="H39" s="801"/>
      <c r="I39" s="801"/>
      <c r="J39" s="801"/>
      <c r="K39" s="801"/>
      <c r="L39" s="801"/>
      <c r="M39" s="801"/>
      <c r="N39" s="801"/>
      <c r="O39" s="801"/>
      <c r="P39" s="801"/>
      <c r="Q39" s="801"/>
      <c r="R39" s="801"/>
      <c r="S39" s="801"/>
      <c r="T39" s="801"/>
      <c r="U39" s="801"/>
      <c r="V39" s="801"/>
      <c r="W39" s="801"/>
      <c r="X39" s="801"/>
      <c r="Y39" s="801"/>
      <c r="Z39" s="801"/>
      <c r="AA39" s="801"/>
      <c r="AB39" s="801"/>
      <c r="AC39" s="801"/>
      <c r="AD39" s="801"/>
      <c r="AE39" s="801"/>
      <c r="AF39" s="802"/>
    </row>
    <row r="40" spans="1:32" s="803" customFormat="1" ht="21.75" customHeight="1">
      <c r="A40" s="798">
        <v>1</v>
      </c>
      <c r="B40" s="799"/>
      <c r="C40" s="801"/>
      <c r="D40" s="801"/>
      <c r="E40" s="801"/>
      <c r="F40" s="801"/>
      <c r="G40" s="801"/>
      <c r="H40" s="801"/>
      <c r="I40" s="801"/>
      <c r="J40" s="801"/>
      <c r="K40" s="801"/>
      <c r="L40" s="801"/>
      <c r="M40" s="801"/>
      <c r="N40" s="801"/>
      <c r="O40" s="801"/>
      <c r="P40" s="801"/>
      <c r="Q40" s="801"/>
      <c r="R40" s="801"/>
      <c r="S40" s="801"/>
      <c r="T40" s="801"/>
      <c r="U40" s="801"/>
      <c r="V40" s="801"/>
      <c r="W40" s="801"/>
      <c r="X40" s="801"/>
      <c r="Y40" s="801"/>
      <c r="Z40" s="801"/>
      <c r="AA40" s="801"/>
      <c r="AB40" s="801"/>
      <c r="AC40" s="801"/>
      <c r="AD40" s="801"/>
      <c r="AE40" s="801"/>
      <c r="AF40" s="812"/>
    </row>
    <row r="41" spans="1:32" ht="30" customHeight="1">
      <c r="A41" s="773">
        <v>1</v>
      </c>
      <c r="B41" s="813"/>
      <c r="C41" s="814"/>
      <c r="D41" s="814"/>
      <c r="E41" s="793"/>
      <c r="F41" s="1863" t="s">
        <v>1103</v>
      </c>
      <c r="G41" s="1863"/>
      <c r="H41" s="1863"/>
      <c r="I41" s="1863"/>
      <c r="J41" s="1863"/>
      <c r="K41" s="1861" t="str">
        <f>"금"&amp;NUMBERSTRING(W41,1)&amp;"원정"</f>
        <v>금일억오천오백이십만원정</v>
      </c>
      <c r="L41" s="1861"/>
      <c r="M41" s="1861"/>
      <c r="N41" s="1861"/>
      <c r="O41" s="1861"/>
      <c r="P41" s="1861"/>
      <c r="Q41" s="1861"/>
      <c r="R41" s="1861"/>
      <c r="S41" s="1861"/>
      <c r="T41" s="1861"/>
      <c r="U41" s="1861"/>
      <c r="V41" s="1861"/>
      <c r="W41" s="1829">
        <f>'5-1 원가'!D26</f>
        <v>155200000</v>
      </c>
      <c r="X41" s="1829"/>
      <c r="Y41" s="1829"/>
      <c r="Z41" s="1829"/>
      <c r="AA41" s="1829"/>
      <c r="AB41" s="1829"/>
      <c r="AC41" s="1829"/>
      <c r="AD41" s="1829"/>
      <c r="AE41" s="1829"/>
      <c r="AF41" s="1830"/>
    </row>
    <row r="42" spans="1:32" ht="30" customHeight="1">
      <c r="A42" s="773">
        <v>1</v>
      </c>
      <c r="B42" s="813"/>
      <c r="C42" s="814"/>
      <c r="D42" s="814"/>
      <c r="E42" s="814"/>
      <c r="F42" s="1860" t="s">
        <v>1105</v>
      </c>
      <c r="G42" s="1860"/>
      <c r="H42" s="1860"/>
      <c r="I42" s="1860"/>
      <c r="J42" s="1860"/>
      <c r="K42" s="1862" t="str">
        <f>"금"&amp;NUMBERSTRING(W42,1)&amp;"원정"</f>
        <v>금일억사천일백구만구백구원정</v>
      </c>
      <c r="L42" s="1862"/>
      <c r="M42" s="1862"/>
      <c r="N42" s="1862"/>
      <c r="O42" s="1862"/>
      <c r="P42" s="1862"/>
      <c r="Q42" s="1862"/>
      <c r="R42" s="1862"/>
      <c r="S42" s="1862"/>
      <c r="T42" s="1862"/>
      <c r="U42" s="1862"/>
      <c r="V42" s="1862"/>
      <c r="W42" s="1831">
        <f>'5-1 원가'!D24</f>
        <v>141090909</v>
      </c>
      <c r="X42" s="1831"/>
      <c r="Y42" s="1831"/>
      <c r="Z42" s="1831"/>
      <c r="AA42" s="1831"/>
      <c r="AB42" s="1831"/>
      <c r="AC42" s="1831"/>
      <c r="AD42" s="1831"/>
      <c r="AE42" s="1831"/>
      <c r="AF42" s="1832"/>
    </row>
    <row r="43" spans="1:32" ht="30" customHeight="1">
      <c r="A43" s="773">
        <v>1</v>
      </c>
      <c r="B43" s="813"/>
      <c r="C43" s="814"/>
      <c r="D43" s="814"/>
      <c r="E43" s="814"/>
      <c r="F43" s="1860" t="s">
        <v>1104</v>
      </c>
      <c r="G43" s="1860"/>
      <c r="H43" s="1860"/>
      <c r="I43" s="1860"/>
      <c r="J43" s="1860"/>
      <c r="K43" s="1862" t="str">
        <f>"금"&amp;NUMBERSTRING(W43,1)&amp;"원정"</f>
        <v>금일천사백일십만구천구십일원정</v>
      </c>
      <c r="L43" s="1862"/>
      <c r="M43" s="1862"/>
      <c r="N43" s="1862"/>
      <c r="O43" s="1862"/>
      <c r="P43" s="1862"/>
      <c r="Q43" s="1862"/>
      <c r="R43" s="1862"/>
      <c r="S43" s="1862"/>
      <c r="T43" s="1862"/>
      <c r="U43" s="1862"/>
      <c r="V43" s="1862"/>
      <c r="W43" s="1831">
        <f>'5-1 원가'!D25</f>
        <v>14109091</v>
      </c>
      <c r="X43" s="1831"/>
      <c r="Y43" s="1831"/>
      <c r="Z43" s="1831"/>
      <c r="AA43" s="1831"/>
      <c r="AB43" s="1831"/>
      <c r="AC43" s="1831"/>
      <c r="AD43" s="1831"/>
      <c r="AE43" s="1831"/>
      <c r="AF43" s="1832"/>
    </row>
    <row r="44" spans="1:32" ht="21.75" customHeight="1" thickBot="1">
      <c r="A44" s="773">
        <v>1</v>
      </c>
      <c r="B44" s="815"/>
      <c r="C44" s="816"/>
      <c r="D44" s="816"/>
      <c r="E44" s="816"/>
      <c r="F44" s="816"/>
      <c r="G44" s="816"/>
      <c r="H44" s="816"/>
      <c r="I44" s="816"/>
      <c r="J44" s="816"/>
      <c r="K44" s="816"/>
      <c r="L44" s="816"/>
      <c r="M44" s="816"/>
      <c r="N44" s="816"/>
      <c r="O44" s="816"/>
      <c r="P44" s="816"/>
      <c r="Q44" s="816"/>
      <c r="R44" s="816"/>
      <c r="S44" s="816"/>
      <c r="T44" s="816"/>
      <c r="U44" s="816"/>
      <c r="V44" s="816"/>
      <c r="W44" s="816"/>
      <c r="X44" s="816"/>
      <c r="Y44" s="816"/>
      <c r="Z44" s="816"/>
      <c r="AA44" s="816"/>
      <c r="AB44" s="816"/>
      <c r="AC44" s="816"/>
      <c r="AD44" s="816"/>
      <c r="AE44" s="816"/>
      <c r="AF44" s="817"/>
    </row>
  </sheetData>
  <sheetProtection autoFilter="0"/>
  <autoFilter ref="A1:A49"/>
  <mergeCells count="45">
    <mergeCell ref="M11:O11"/>
    <mergeCell ref="M7:Z8"/>
    <mergeCell ref="F43:J43"/>
    <mergeCell ref="K41:V41"/>
    <mergeCell ref="K42:V42"/>
    <mergeCell ref="K43:V43"/>
    <mergeCell ref="F42:J42"/>
    <mergeCell ref="F41:J41"/>
    <mergeCell ref="K37:N37"/>
    <mergeCell ref="O37:Q37"/>
    <mergeCell ref="W43:AF43"/>
    <mergeCell ref="X24:Z25"/>
    <mergeCell ref="AC24:AF24"/>
    <mergeCell ref="AC25:AF25"/>
    <mergeCell ref="AA24:AB24"/>
    <mergeCell ref="AA25:AB25"/>
    <mergeCell ref="AH3:AP4"/>
    <mergeCell ref="AH1:AP2"/>
    <mergeCell ref="D3:AD5"/>
    <mergeCell ref="D27:AD29"/>
    <mergeCell ref="N34:Q34"/>
    <mergeCell ref="N33:Q33"/>
    <mergeCell ref="I7:L8"/>
    <mergeCell ref="M9:P9"/>
    <mergeCell ref="L20:X21"/>
    <mergeCell ref="I10:L10"/>
    <mergeCell ref="I12:L12"/>
    <mergeCell ref="M12:O12"/>
    <mergeCell ref="M10:O10"/>
    <mergeCell ref="I11:L11"/>
    <mergeCell ref="S24:U25"/>
    <mergeCell ref="V24:W25"/>
    <mergeCell ref="W41:AF41"/>
    <mergeCell ref="W42:AF42"/>
    <mergeCell ref="K36:N36"/>
    <mergeCell ref="O36:Q36"/>
    <mergeCell ref="B24:C25"/>
    <mergeCell ref="L24:M25"/>
    <mergeCell ref="D24:F25"/>
    <mergeCell ref="G24:H25"/>
    <mergeCell ref="I24:K25"/>
    <mergeCell ref="N24:P25"/>
    <mergeCell ref="Q24:R25"/>
    <mergeCell ref="K35:N35"/>
    <mergeCell ref="O35:Q35"/>
  </mergeCells>
  <phoneticPr fontId="2" type="noConversion"/>
  <printOptions horizontalCentered="1" verticalCentered="1"/>
  <pageMargins left="0.72" right="0.19685039370078741" top="0.59055118110236227" bottom="0.59055118110236227" header="0" footer="0"/>
  <pageSetup paperSize="9" scale="97" orientation="landscape" r:id="rId1"/>
  <rowBreaks count="1" manualBreakCount="1">
    <brk id="23" min="1" max="33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P26"/>
  <sheetViews>
    <sheetView showZeros="0" view="pageBreakPreview" zoomScaleSheetLayoutView="100" workbookViewId="0">
      <selection activeCell="D16" sqref="D16"/>
    </sheetView>
  </sheetViews>
  <sheetFormatPr defaultRowHeight="21" customHeight="1"/>
  <cols>
    <col min="1" max="2" width="7.5" style="751" customWidth="1"/>
    <col min="3" max="3" width="24" style="751" customWidth="1"/>
    <col min="4" max="4" width="17.5" style="751" bestFit="1" customWidth="1"/>
    <col min="5" max="5" width="9.875" style="751" customWidth="1"/>
    <col min="6" max="6" width="11" style="751" bestFit="1" customWidth="1"/>
    <col min="7" max="7" width="14.125" style="751" bestFit="1" customWidth="1"/>
    <col min="8" max="8" width="10.375" style="751" customWidth="1"/>
    <col min="9" max="9" width="22" style="751" bestFit="1" customWidth="1"/>
    <col min="10" max="16384" width="9" style="751"/>
  </cols>
  <sheetData>
    <row r="1" spans="1:16" ht="38.1" customHeight="1">
      <c r="A1" s="1895" t="str">
        <f>'5-1 원가'!A1:G1</f>
        <v xml:space="preserve">2026년 숲가꾸기(풀베기)사업(12차) 원가계산서 </v>
      </c>
      <c r="B1" s="1895"/>
      <c r="C1" s="1895"/>
      <c r="D1" s="1895"/>
      <c r="E1" s="1895"/>
      <c r="F1" s="1895"/>
      <c r="G1" s="1895"/>
      <c r="H1" s="1895"/>
      <c r="I1" s="1895"/>
    </row>
    <row r="2" spans="1:16" ht="19.5" customHeight="1" thickBot="1">
      <c r="A2" s="752" t="str">
        <f>'5-1 원가'!A2</f>
        <v>위 치 :</v>
      </c>
      <c r="B2" s="1896" t="str">
        <f>'5-1 원가'!B2:F2</f>
        <v>단양군 영춘면 사지원리 산147 외 10(66-0-3-0 외 16개소)</v>
      </c>
      <c r="C2" s="1896"/>
      <c r="D2" s="1896"/>
      <c r="E2" s="1896"/>
      <c r="F2" s="1896"/>
      <c r="G2" s="1896"/>
      <c r="H2" s="753"/>
      <c r="I2" s="754" t="str">
        <f>'5-1 원가'!G2</f>
        <v xml:space="preserve">(금액단위 : 원)  </v>
      </c>
    </row>
    <row r="3" spans="1:16" ht="19.5" customHeight="1">
      <c r="A3" s="1897" t="str">
        <f>'5-1 원가'!A3:C3</f>
        <v>비                     목</v>
      </c>
      <c r="B3" s="1897"/>
      <c r="C3" s="1897"/>
      <c r="D3" s="755" t="str">
        <f>'5-1 원가'!D3</f>
        <v>금           액</v>
      </c>
      <c r="E3" s="756" t="str">
        <f>'5-1 원가'!E3</f>
        <v>구성비</v>
      </c>
      <c r="F3" s="1898"/>
      <c r="G3" s="1898"/>
      <c r="H3" s="757" t="str">
        <f>'5-1 원가'!F3</f>
        <v>요       율</v>
      </c>
      <c r="I3" s="757" t="str">
        <f>'5-1 원가'!G3</f>
        <v>비         고</v>
      </c>
      <c r="K3" s="1881" t="s">
        <v>1711</v>
      </c>
      <c r="L3" s="1882"/>
      <c r="M3" s="1882"/>
      <c r="N3" s="1883"/>
      <c r="O3" s="758"/>
      <c r="P3" s="758"/>
    </row>
    <row r="4" spans="1:16" ht="19.5" customHeight="1">
      <c r="A4" s="1899" t="str">
        <f>'5-1 원가'!A4:A20</f>
        <v>순 공 사 원 가</v>
      </c>
      <c r="B4" s="1902" t="str">
        <f>'5-1 원가'!B4:B6</f>
        <v>재료비</v>
      </c>
      <c r="C4" s="759" t="str">
        <f>'5-1 원가'!C4</f>
        <v>직 접 재 료 비</v>
      </c>
      <c r="D4" s="760">
        <f>'5-1 원가'!D4</f>
        <v>3006861</v>
      </c>
      <c r="E4" s="761">
        <f>'5-1 원가'!E4</f>
        <v>0</v>
      </c>
      <c r="F4" s="1892">
        <f>'5-1 원가'!F4:F4</f>
        <v>0</v>
      </c>
      <c r="G4" s="1892"/>
      <c r="H4" s="762"/>
      <c r="I4" s="763">
        <f>'5-1 원가'!G4</f>
        <v>0</v>
      </c>
      <c r="K4" s="1884"/>
      <c r="L4" s="1885"/>
      <c r="M4" s="1885"/>
      <c r="N4" s="1886"/>
    </row>
    <row r="5" spans="1:16" ht="19.5" customHeight="1">
      <c r="A5" s="1900"/>
      <c r="B5" s="1902"/>
      <c r="C5" s="759" t="str">
        <f>'5-1 원가'!C5</f>
        <v>간 접 재 료 비</v>
      </c>
      <c r="D5" s="760">
        <f>'5-1 원가'!D5</f>
        <v>0</v>
      </c>
      <c r="E5" s="761">
        <f>'5-1 원가'!E5</f>
        <v>0</v>
      </c>
      <c r="F5" s="1892">
        <f>'5-1 원가'!F5:F5</f>
        <v>0</v>
      </c>
      <c r="G5" s="1892"/>
      <c r="H5" s="762"/>
      <c r="I5" s="763">
        <f>'5-1 원가'!G5</f>
        <v>0</v>
      </c>
      <c r="K5" s="1884"/>
      <c r="L5" s="1885"/>
      <c r="M5" s="1885"/>
      <c r="N5" s="1886"/>
    </row>
    <row r="6" spans="1:16" ht="19.5" customHeight="1">
      <c r="A6" s="1900"/>
      <c r="B6" s="1902"/>
      <c r="C6" s="759" t="str">
        <f>'5-1 원가'!C6</f>
        <v>소         계</v>
      </c>
      <c r="D6" s="760">
        <f>'5-1 원가'!D6</f>
        <v>3006861</v>
      </c>
      <c r="E6" s="761">
        <f>'5-1 원가'!E6</f>
        <v>2.6384502821912219E-2</v>
      </c>
      <c r="F6" s="1892">
        <f>'5-1 원가'!F6:F6</f>
        <v>0</v>
      </c>
      <c r="G6" s="1892"/>
      <c r="H6" s="762"/>
      <c r="I6" s="763">
        <f>'5-1 원가'!G6</f>
        <v>0</v>
      </c>
      <c r="K6" s="1884"/>
      <c r="L6" s="1885"/>
      <c r="M6" s="1885"/>
      <c r="N6" s="1886"/>
    </row>
    <row r="7" spans="1:16" ht="19.5" customHeight="1">
      <c r="A7" s="1900"/>
      <c r="B7" s="1902" t="str">
        <f>'5-1 원가'!B7:B9</f>
        <v>노무비</v>
      </c>
      <c r="C7" s="759" t="str">
        <f>'5-1 원가'!C7</f>
        <v>직 접 노 무 비</v>
      </c>
      <c r="D7" s="760">
        <f>'5-1 원가'!D7</f>
        <v>76039138</v>
      </c>
      <c r="E7" s="761">
        <f>'5-1 원가'!E7</f>
        <v>0</v>
      </c>
      <c r="F7" s="1892">
        <f>'5-1 원가'!F7:F7</f>
        <v>0</v>
      </c>
      <c r="G7" s="1892"/>
      <c r="H7" s="762"/>
      <c r="I7" s="763" t="str">
        <f>'5-1 원가'!G7</f>
        <v>숲가꾸기 품 적용기준</v>
      </c>
      <c r="K7" s="1884"/>
      <c r="L7" s="1885"/>
      <c r="M7" s="1885"/>
      <c r="N7" s="1886"/>
    </row>
    <row r="8" spans="1:16" ht="19.5" customHeight="1">
      <c r="A8" s="1900"/>
      <c r="B8" s="1902"/>
      <c r="C8" s="759" t="str">
        <f>'5-1 원가'!C8</f>
        <v>간 접 노 무 비</v>
      </c>
      <c r="D8" s="760">
        <f>'5-1 원가'!D8</f>
        <v>13991201</v>
      </c>
      <c r="E8" s="761">
        <f>'5-1 원가'!E8</f>
        <v>0</v>
      </c>
      <c r="F8" s="1892" t="str">
        <f>'5-1 원가'!F8:F8</f>
        <v>직접노무비의  18.4%</v>
      </c>
      <c r="G8" s="1892"/>
      <c r="H8" s="764">
        <f>'5-1 원가'!H8</f>
        <v>0.184</v>
      </c>
      <c r="I8" s="763" t="str">
        <f>'5-1 원가'!G8</f>
        <v>관계법령의 보험요율 적용</v>
      </c>
      <c r="K8" s="1884"/>
      <c r="L8" s="1885"/>
      <c r="M8" s="1885"/>
      <c r="N8" s="1886"/>
    </row>
    <row r="9" spans="1:16" ht="19.5" customHeight="1">
      <c r="A9" s="1900"/>
      <c r="B9" s="1902"/>
      <c r="C9" s="759" t="str">
        <f>'5-1 원가'!C9</f>
        <v>소         계</v>
      </c>
      <c r="D9" s="760">
        <f>'5-1 원가'!D9</f>
        <v>90030339</v>
      </c>
      <c r="E9" s="761">
        <f>'5-1 원가'!E9</f>
        <v>0.78999519213000324</v>
      </c>
      <c r="F9" s="1892">
        <f>'5-1 원가'!F9:F9</f>
        <v>0</v>
      </c>
      <c r="G9" s="1892"/>
      <c r="H9" s="765"/>
      <c r="I9" s="763">
        <f>'5-1 원가'!G9</f>
        <v>0</v>
      </c>
      <c r="K9" s="1884"/>
      <c r="L9" s="1885"/>
      <c r="M9" s="1885"/>
      <c r="N9" s="1886"/>
    </row>
    <row r="10" spans="1:16" ht="19.5" customHeight="1">
      <c r="A10" s="1900"/>
      <c r="B10" s="1902" t="str">
        <f>'5-1 원가'!B10:B20</f>
        <v>경
비</v>
      </c>
      <c r="C10" s="759" t="str">
        <f>'5-1 원가'!C10</f>
        <v>기계경비</v>
      </c>
      <c r="D10" s="760">
        <f>'5-1 원가'!D10</f>
        <v>1628660</v>
      </c>
      <c r="E10" s="761">
        <f>'5-1 원가'!E10</f>
        <v>0</v>
      </c>
      <c r="F10" s="1892" t="str">
        <f>'5-1 원가'!F10:F10</f>
        <v>(기계손료 x 장비단가)</v>
      </c>
      <c r="G10" s="1892"/>
      <c r="H10" s="766"/>
      <c r="I10" s="763">
        <f>'5-1 원가'!G10</f>
        <v>0</v>
      </c>
      <c r="K10" s="1884"/>
      <c r="L10" s="1885"/>
      <c r="M10" s="1885"/>
      <c r="N10" s="1886"/>
    </row>
    <row r="11" spans="1:16" ht="19.5" customHeight="1" thickBot="1">
      <c r="A11" s="1900"/>
      <c r="B11" s="1902"/>
      <c r="C11" s="759" t="str">
        <f>'5-1 원가'!C11</f>
        <v>산 재 보 험 료</v>
      </c>
      <c r="D11" s="760">
        <f>'5-1 원가'!D11</f>
        <v>5275777</v>
      </c>
      <c r="E11" s="761">
        <f>'5-1 원가'!E11</f>
        <v>0</v>
      </c>
      <c r="F11" s="1892" t="str">
        <f>'5-1 원가'!F11:F11</f>
        <v>노무비의  5.86%</v>
      </c>
      <c r="G11" s="1892"/>
      <c r="H11" s="767">
        <f>'5-1 원가'!H11</f>
        <v>5.8600000000000006E-2</v>
      </c>
      <c r="I11" s="763" t="str">
        <f>'5-1 원가'!G11</f>
        <v>관계법령의 보험요율 적용</v>
      </c>
      <c r="K11" s="1887"/>
      <c r="L11" s="1888"/>
      <c r="M11" s="1888"/>
      <c r="N11" s="1889"/>
    </row>
    <row r="12" spans="1:16" ht="19.5" customHeight="1">
      <c r="A12" s="1900"/>
      <c r="B12" s="1902"/>
      <c r="C12" s="759" t="str">
        <f>'5-1 원가'!C12</f>
        <v>고 용 보 험 료</v>
      </c>
      <c r="D12" s="760">
        <f>'5-1 원가'!D12</f>
        <v>1035348</v>
      </c>
      <c r="E12" s="761">
        <f>'5-1 원가'!E12</f>
        <v>0</v>
      </c>
      <c r="F12" s="1892" t="str">
        <f>'5-1 원가'!F12:F12</f>
        <v>노무비의  1.15%</v>
      </c>
      <c r="G12" s="1892"/>
      <c r="H12" s="767">
        <f>'5-1 원가'!H12</f>
        <v>1.15E-2</v>
      </c>
      <c r="I12" s="763" t="str">
        <f>'5-1 원가'!G12</f>
        <v>관계법령의 보험요율 적용</v>
      </c>
    </row>
    <row r="13" spans="1:16" ht="19.5" customHeight="1">
      <c r="A13" s="1900"/>
      <c r="B13" s="1902"/>
      <c r="C13" s="759" t="str">
        <f>'5-1 원가'!C13</f>
        <v>국민건강보험료</v>
      </c>
      <c r="D13" s="760">
        <f>'5-1 원가'!D13</f>
        <v>2733607</v>
      </c>
      <c r="E13" s="761">
        <f>'5-1 원가'!E13</f>
        <v>0</v>
      </c>
      <c r="F13" s="1892" t="str">
        <f>'5-1 원가'!F13:F13</f>
        <v>직접노무비의  3.595%</v>
      </c>
      <c r="G13" s="1892"/>
      <c r="H13" s="766">
        <f>'5-1 원가'!H13</f>
        <v>3.5950000000000003E-2</v>
      </c>
      <c r="I13" s="763" t="str">
        <f>'5-1 원가'!G13</f>
        <v>1개월 이상으로 적용</v>
      </c>
    </row>
    <row r="14" spans="1:16" ht="19.5" customHeight="1">
      <c r="A14" s="1901"/>
      <c r="B14" s="1903"/>
      <c r="C14" s="1740" t="str">
        <f>'5-1 원가'!C14</f>
        <v>노인장기요양보험료</v>
      </c>
      <c r="D14" s="760">
        <f>'5-1 원가'!D14</f>
        <v>359195</v>
      </c>
      <c r="E14" s="761">
        <f>'5-1 원가'!E14</f>
        <v>0</v>
      </c>
      <c r="F14" s="1892" t="str">
        <f>'5-1 원가'!F14:F14</f>
        <v>건강보험료의  13.14%</v>
      </c>
      <c r="G14" s="1892"/>
      <c r="H14" s="766">
        <f>'5-1 원가'!H14</f>
        <v>0.13140000000000002</v>
      </c>
      <c r="I14" s="763" t="str">
        <f>'5-1 원가'!G14</f>
        <v>1개월 이상으로 적용</v>
      </c>
    </row>
    <row r="15" spans="1:16" ht="19.5" customHeight="1">
      <c r="A15" s="1900"/>
      <c r="B15" s="1902"/>
      <c r="C15" s="759" t="str">
        <f>'5-1 원가'!C15</f>
        <v>국민연금보험료</v>
      </c>
      <c r="D15" s="760">
        <f>'5-1 원가'!D15</f>
        <v>3611859</v>
      </c>
      <c r="E15" s="761">
        <f>'5-1 원가'!E15</f>
        <v>0</v>
      </c>
      <c r="F15" s="1892" t="str">
        <f>'5-1 원가'!F15:F15</f>
        <v>직접노무비의  4.75%</v>
      </c>
      <c r="G15" s="1892"/>
      <c r="H15" s="767">
        <f>'5-1 원가'!H15</f>
        <v>4.7500000000000001E-2</v>
      </c>
      <c r="I15" s="763" t="str">
        <f>'5-1 원가'!G15</f>
        <v>1개월 이상으로 적용</v>
      </c>
    </row>
    <row r="16" spans="1:16" ht="19.5" customHeight="1">
      <c r="A16" s="1900"/>
      <c r="B16" s="1902"/>
      <c r="C16" s="759" t="str">
        <f>'5-1 원가'!C16</f>
        <v>산업안전보건관리비</v>
      </c>
      <c r="D16" s="760">
        <f>'5-1 원가'!D16</f>
        <v>1636252</v>
      </c>
      <c r="E16" s="761">
        <f>'5-1 원가'!E16</f>
        <v>0</v>
      </c>
      <c r="F16" s="1893" t="str">
        <f>'5-1 원가'!F16</f>
        <v>(재료비+직접노무비)의  2.07%</v>
      </c>
      <c r="G16" s="1893"/>
      <c r="H16" s="767">
        <f>'5-1 원가'!H16</f>
        <v>2.07E-2</v>
      </c>
      <c r="I16" s="763" t="str">
        <f>'5-1 원가'!G16</f>
        <v>2천만원 이상으로 적용</v>
      </c>
    </row>
    <row r="17" spans="1:9" ht="19.5" customHeight="1">
      <c r="A17" s="1901"/>
      <c r="B17" s="1903"/>
      <c r="C17" s="1740" t="str">
        <f>'5-1 원가'!C17</f>
        <v>석면부담금</v>
      </c>
      <c r="D17" s="760">
        <f>'5-1 원가'!D17</f>
        <v>5401</v>
      </c>
      <c r="E17" s="761">
        <f>'5-1 원가'!E17</f>
        <v>0</v>
      </c>
      <c r="F17" s="1890" t="str">
        <f>'5-1 원가'!F17:F17</f>
        <v>노무비의  0.006%</v>
      </c>
      <c r="G17" s="1890"/>
      <c r="H17" s="1741">
        <f>'5-1 원가'!H17</f>
        <v>6.0000000000000002E-5</v>
      </c>
      <c r="I17" s="763" t="str">
        <f>'5-1 원가'!G17</f>
        <v>관계법령의 보험요율 적용</v>
      </c>
    </row>
    <row r="18" spans="1:9" ht="19.5" customHeight="1">
      <c r="A18" s="1901"/>
      <c r="B18" s="1903"/>
      <c r="C18" s="1740" t="str">
        <f>'5-1 원가'!C18</f>
        <v>임금채권부담금</v>
      </c>
      <c r="D18" s="760">
        <f>'5-1 원가'!D18</f>
        <v>81027</v>
      </c>
      <c r="E18" s="761">
        <f>'5-1 원가'!E18</f>
        <v>0</v>
      </c>
      <c r="F18" s="1890" t="str">
        <f>'5-1 원가'!F18:F18</f>
        <v>노무비의  0.09%</v>
      </c>
      <c r="G18" s="1890"/>
      <c r="H18" s="1741">
        <f>'5-1 원가'!H18</f>
        <v>8.9999999999999998E-4</v>
      </c>
      <c r="I18" s="763" t="str">
        <f>'5-1 원가'!G18</f>
        <v>관계법령의 보험요율 적용</v>
      </c>
    </row>
    <row r="19" spans="1:9" ht="19.5" customHeight="1">
      <c r="A19" s="1900"/>
      <c r="B19" s="1902"/>
      <c r="C19" s="759" t="str">
        <f>'5-1 원가'!C19</f>
        <v>기 타 법 정 경 비</v>
      </c>
      <c r="D19" s="760">
        <f>'5-1 원가'!D19</f>
        <v>4558822</v>
      </c>
      <c r="E19" s="761">
        <f>'5-1 원가'!E19</f>
        <v>0</v>
      </c>
      <c r="F19" s="1892" t="str">
        <f>'5-1 원가'!F19:F19</f>
        <v>(재료비+노무비)의  4.9%</v>
      </c>
      <c r="G19" s="1892"/>
      <c r="H19" s="1741">
        <f>'5-1 원가'!H19</f>
        <v>4.9000000000000002E-2</v>
      </c>
      <c r="I19" s="763" t="str">
        <f>'5-1 원가'!G19</f>
        <v>관계법령의 보험요율 적용</v>
      </c>
    </row>
    <row r="20" spans="1:9" ht="19.5" customHeight="1">
      <c r="A20" s="1900"/>
      <c r="B20" s="1902"/>
      <c r="C20" s="759" t="str">
        <f>'5-1 원가'!C20</f>
        <v>소                계</v>
      </c>
      <c r="D20" s="760">
        <f>'5-1 원가'!D20</f>
        <v>20925948</v>
      </c>
      <c r="E20" s="761">
        <f>'5-1 원가'!E20</f>
        <v>0.18362030504808449</v>
      </c>
      <c r="F20" s="1892">
        <f>'5-1 원가'!F20:F20</f>
        <v>0</v>
      </c>
      <c r="G20" s="1892"/>
      <c r="H20" s="765"/>
      <c r="I20" s="763">
        <f>'5-1 원가'!G20</f>
        <v>0</v>
      </c>
    </row>
    <row r="21" spans="1:9" ht="19.5" customHeight="1">
      <c r="A21" s="1876" t="str">
        <f>'5-1 원가'!A21:C21</f>
        <v>합            계</v>
      </c>
      <c r="B21" s="1876"/>
      <c r="C21" s="1876"/>
      <c r="D21" s="760">
        <f>'5-1 원가'!D21</f>
        <v>113963148</v>
      </c>
      <c r="E21" s="768">
        <f>'5-1 원가'!E21</f>
        <v>0</v>
      </c>
      <c r="F21" s="1892">
        <f>'5-1 원가'!F21:F21</f>
        <v>0</v>
      </c>
      <c r="G21" s="1892"/>
      <c r="H21" s="769"/>
      <c r="I21" s="763">
        <f>'5-1 원가'!G21</f>
        <v>0</v>
      </c>
    </row>
    <row r="22" spans="1:9" ht="19.5" customHeight="1">
      <c r="A22" s="1876" t="str">
        <f>'5-1 원가'!A22:C22</f>
        <v>일반관리비</v>
      </c>
      <c r="B22" s="1876"/>
      <c r="C22" s="1876"/>
      <c r="D22" s="760">
        <f>'5-1 원가'!D22</f>
        <v>9117051</v>
      </c>
      <c r="E22" s="768">
        <f>'5-1 원가'!E22</f>
        <v>0</v>
      </c>
      <c r="F22" s="1890" t="str">
        <f>'5-1 원가'!F22:F22</f>
        <v>(노무비+재료비+경비)의  8%</v>
      </c>
      <c r="G22" s="1890"/>
      <c r="H22" s="1891">
        <f>'5-1 원가'!G22:G22</f>
        <v>0</v>
      </c>
      <c r="I22" s="1891"/>
    </row>
    <row r="23" spans="1:9" ht="19.5" customHeight="1">
      <c r="A23" s="1876" t="str">
        <f>'5-1 원가'!A23:C23</f>
        <v>이윤</v>
      </c>
      <c r="B23" s="1876"/>
      <c r="C23" s="1876"/>
      <c r="D23" s="760">
        <f>'5-1 원가'!D23</f>
        <v>18010710</v>
      </c>
      <c r="E23" s="768">
        <f>'5-1 원가'!E23</f>
        <v>0</v>
      </c>
      <c r="F23" s="1894" t="str">
        <f>'5-1 원가'!F23:F23</f>
        <v>(노무비+경비+일반관리비)의  15%</v>
      </c>
      <c r="G23" s="1894"/>
      <c r="H23" s="1891">
        <f>'5-1 원가'!G23:G23</f>
        <v>0</v>
      </c>
      <c r="I23" s="1891"/>
    </row>
    <row r="24" spans="1:9" ht="19.5" customHeight="1">
      <c r="A24" s="1876" t="str">
        <f>'5-1 원가'!A24:C24</f>
        <v>총  원 가</v>
      </c>
      <c r="B24" s="1876"/>
      <c r="C24" s="1876"/>
      <c r="D24" s="760">
        <f>'5-1 원가'!D24</f>
        <v>141090909</v>
      </c>
      <c r="E24" s="768">
        <f>'5-1 원가'!E24</f>
        <v>0</v>
      </c>
      <c r="F24" s="1879"/>
      <c r="G24" s="1880"/>
      <c r="H24" s="1877"/>
      <c r="I24" s="1878"/>
    </row>
    <row r="25" spans="1:9" ht="19.5" customHeight="1">
      <c r="A25" s="1869" t="str">
        <f>'5-1 원가'!A25:C25</f>
        <v>부가가치세</v>
      </c>
      <c r="B25" s="1870"/>
      <c r="C25" s="1871"/>
      <c r="D25" s="760">
        <f>'5-1 원가'!D25</f>
        <v>14109091</v>
      </c>
      <c r="E25" s="768">
        <f>'5-1 원가'!E25</f>
        <v>0</v>
      </c>
      <c r="F25" s="1872">
        <f>'5-1 원가'!F25:F25</f>
        <v>0</v>
      </c>
      <c r="G25" s="1873"/>
      <c r="H25" s="1874">
        <f>'5-1 원가'!G25:G25</f>
        <v>0</v>
      </c>
      <c r="I25" s="1875"/>
    </row>
    <row r="26" spans="1:9" ht="19.5" customHeight="1">
      <c r="A26" s="1869" t="str">
        <f>'5-1 원가'!A26:C26</f>
        <v>도급공사비</v>
      </c>
      <c r="B26" s="1870"/>
      <c r="C26" s="1871"/>
      <c r="D26" s="760">
        <f>'5-1 원가'!D26</f>
        <v>155200000</v>
      </c>
      <c r="E26" s="768">
        <f>'5-1 원가'!E26</f>
        <v>0</v>
      </c>
      <c r="F26" s="1872" t="str">
        <f>'5-1 원가'!F26:F26</f>
        <v>천원미만절사</v>
      </c>
      <c r="G26" s="1873"/>
      <c r="H26" s="1874">
        <f>'5-1 원가'!G26:G26</f>
        <v>0</v>
      </c>
      <c r="I26" s="1875"/>
    </row>
  </sheetData>
  <sheetProtection formatCells="0" formatColumns="0" formatRows="0" insertColumns="0" insertRows="0" insertHyperlinks="0" deleteColumns="0" deleteRows="0" sort="0" autoFilter="0" pivotTables="0"/>
  <mergeCells count="43">
    <mergeCell ref="A1:I1"/>
    <mergeCell ref="B2:G2"/>
    <mergeCell ref="A3:C3"/>
    <mergeCell ref="F3:G3"/>
    <mergeCell ref="A4:A20"/>
    <mergeCell ref="B4:B6"/>
    <mergeCell ref="F4:G4"/>
    <mergeCell ref="F5:G5"/>
    <mergeCell ref="F6:G6"/>
    <mergeCell ref="B7:B9"/>
    <mergeCell ref="F7:G7"/>
    <mergeCell ref="F8:G8"/>
    <mergeCell ref="F9:G9"/>
    <mergeCell ref="B10:B20"/>
    <mergeCell ref="F17:G17"/>
    <mergeCell ref="F18:G18"/>
    <mergeCell ref="A23:C23"/>
    <mergeCell ref="F23:G23"/>
    <mergeCell ref="H23:I23"/>
    <mergeCell ref="F19:G19"/>
    <mergeCell ref="A21:C21"/>
    <mergeCell ref="F21:G21"/>
    <mergeCell ref="F20:G20"/>
    <mergeCell ref="K3:N11"/>
    <mergeCell ref="A22:C22"/>
    <mergeCell ref="F22:G22"/>
    <mergeCell ref="H22:I22"/>
    <mergeCell ref="F15:G15"/>
    <mergeCell ref="F16:G16"/>
    <mergeCell ref="F14:G14"/>
    <mergeCell ref="F10:G10"/>
    <mergeCell ref="F11:G11"/>
    <mergeCell ref="F12:G12"/>
    <mergeCell ref="F13:G13"/>
    <mergeCell ref="A26:C26"/>
    <mergeCell ref="F26:G26"/>
    <mergeCell ref="H26:I26"/>
    <mergeCell ref="A24:C24"/>
    <mergeCell ref="A25:C25"/>
    <mergeCell ref="H25:I25"/>
    <mergeCell ref="H24:I24"/>
    <mergeCell ref="F25:G25"/>
    <mergeCell ref="F24:G24"/>
  </mergeCells>
  <phoneticPr fontId="2" type="noConversion"/>
  <pageMargins left="0.9" right="0.11811023622047245" top="0.44" bottom="0.39370078740157483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C000"/>
  </sheetPr>
  <dimension ref="A1:AO115"/>
  <sheetViews>
    <sheetView view="pageBreakPreview" zoomScale="70" zoomScaleNormal="60" zoomScaleSheetLayoutView="70" workbookViewId="0">
      <selection activeCell="M20" sqref="M20"/>
    </sheetView>
  </sheetViews>
  <sheetFormatPr defaultRowHeight="24"/>
  <cols>
    <col min="1" max="27" width="5.75" style="730" customWidth="1"/>
    <col min="28" max="39" width="5.625" style="730" customWidth="1"/>
    <col min="40" max="16384" width="9" style="730"/>
  </cols>
  <sheetData>
    <row r="1" spans="1:41" ht="50.1" customHeight="1" thickTop="1">
      <c r="A1" s="727" t="s">
        <v>622</v>
      </c>
      <c r="B1" s="728"/>
      <c r="C1" s="728"/>
      <c r="D1" s="728"/>
      <c r="E1" s="728"/>
      <c r="F1" s="728"/>
      <c r="G1" s="728"/>
      <c r="H1" s="728"/>
      <c r="I1" s="728"/>
      <c r="J1" s="728"/>
      <c r="K1" s="728"/>
      <c r="L1" s="728"/>
      <c r="M1" s="728"/>
      <c r="N1" s="728"/>
      <c r="O1" s="728"/>
      <c r="P1" s="728"/>
      <c r="Q1" s="728"/>
      <c r="R1" s="728"/>
      <c r="S1" s="728"/>
      <c r="T1" s="728"/>
      <c r="U1" s="728"/>
      <c r="V1" s="728"/>
      <c r="W1" s="728"/>
      <c r="X1" s="728"/>
      <c r="Y1" s="728"/>
      <c r="Z1" s="728"/>
      <c r="AA1" s="729"/>
    </row>
    <row r="2" spans="1:41" ht="30" customHeight="1">
      <c r="A2" s="731"/>
      <c r="B2" s="732"/>
      <c r="C2" s="732"/>
      <c r="D2" s="732"/>
      <c r="E2" s="732"/>
      <c r="F2" s="732"/>
      <c r="G2" s="732"/>
      <c r="H2" s="732"/>
      <c r="I2" s="732"/>
      <c r="J2" s="732"/>
      <c r="K2" s="732"/>
      <c r="L2" s="732"/>
      <c r="M2" s="732"/>
      <c r="N2" s="732"/>
      <c r="O2" s="732"/>
      <c r="P2" s="732"/>
      <c r="Q2" s="732"/>
      <c r="R2" s="732"/>
      <c r="S2" s="732"/>
      <c r="T2" s="732"/>
      <c r="U2" s="732"/>
      <c r="V2" s="732"/>
      <c r="W2" s="732"/>
      <c r="X2" s="732"/>
      <c r="Y2" s="732"/>
      <c r="Z2" s="732"/>
      <c r="AA2" s="733"/>
    </row>
    <row r="3" spans="1:41" s="735" customFormat="1" ht="30" customHeight="1">
      <c r="A3" s="734"/>
      <c r="C3" s="736" t="s">
        <v>1108</v>
      </c>
      <c r="D3" s="735" t="s">
        <v>1109</v>
      </c>
      <c r="P3" s="736" t="s">
        <v>1659</v>
      </c>
      <c r="Q3" s="735" t="s">
        <v>1660</v>
      </c>
      <c r="AA3" s="737"/>
    </row>
    <row r="4" spans="1:41" ht="30" customHeight="1">
      <c r="A4" s="738"/>
      <c r="D4" s="739" t="s">
        <v>1661</v>
      </c>
      <c r="E4" s="1904" t="s">
        <v>1662</v>
      </c>
      <c r="F4" s="1904"/>
      <c r="G4" s="1904"/>
      <c r="H4" s="1904"/>
      <c r="I4" s="1904"/>
      <c r="J4" s="1904"/>
      <c r="K4" s="1904"/>
      <c r="Q4" s="739" t="s">
        <v>1663</v>
      </c>
      <c r="R4" s="1904" t="s">
        <v>1664</v>
      </c>
      <c r="S4" s="1904"/>
      <c r="T4" s="1904"/>
      <c r="U4" s="1904"/>
      <c r="V4" s="1904"/>
      <c r="W4" s="1904"/>
      <c r="X4" s="1904"/>
      <c r="Y4" s="1904"/>
      <c r="AA4" s="740"/>
      <c r="AH4" s="739"/>
      <c r="AI4" s="1904"/>
      <c r="AJ4" s="1904"/>
      <c r="AK4" s="1904"/>
      <c r="AL4" s="1904"/>
      <c r="AM4" s="1904"/>
      <c r="AN4" s="1904"/>
      <c r="AO4" s="1904"/>
    </row>
    <row r="5" spans="1:41" ht="30" customHeight="1">
      <c r="A5" s="738"/>
      <c r="D5" s="739" t="s">
        <v>1663</v>
      </c>
      <c r="E5" s="1904" t="s">
        <v>1665</v>
      </c>
      <c r="F5" s="1904"/>
      <c r="G5" s="1904"/>
      <c r="H5" s="1904"/>
      <c r="I5" s="1904"/>
      <c r="J5" s="1904"/>
      <c r="K5" s="1904"/>
      <c r="Q5" s="739" t="s">
        <v>1663</v>
      </c>
      <c r="R5" s="1904" t="s">
        <v>1666</v>
      </c>
      <c r="S5" s="1904"/>
      <c r="T5" s="1904"/>
      <c r="U5" s="1904"/>
      <c r="V5" s="1904"/>
      <c r="W5" s="1904"/>
      <c r="X5" s="1904"/>
      <c r="Y5" s="1904"/>
      <c r="AA5" s="740"/>
      <c r="AH5" s="739"/>
      <c r="AI5" s="741"/>
      <c r="AJ5" s="741"/>
      <c r="AK5" s="741"/>
      <c r="AL5" s="741"/>
      <c r="AM5" s="741"/>
      <c r="AN5" s="741"/>
      <c r="AO5" s="741"/>
    </row>
    <row r="6" spans="1:41" ht="30" customHeight="1">
      <c r="A6" s="738"/>
      <c r="D6" s="739" t="s">
        <v>1663</v>
      </c>
      <c r="E6" s="1904" t="s">
        <v>1667</v>
      </c>
      <c r="F6" s="1904"/>
      <c r="G6" s="1904"/>
      <c r="H6" s="1904"/>
      <c r="I6" s="1904"/>
      <c r="J6" s="1904"/>
      <c r="K6" s="1904"/>
      <c r="Q6" s="739" t="s">
        <v>1668</v>
      </c>
      <c r="R6" s="1904" t="s">
        <v>1669</v>
      </c>
      <c r="S6" s="1904"/>
      <c r="T6" s="1904"/>
      <c r="U6" s="1904"/>
      <c r="V6" s="1904"/>
      <c r="W6" s="1904"/>
      <c r="X6" s="1904"/>
      <c r="Y6" s="1904"/>
      <c r="AA6" s="740"/>
    </row>
    <row r="7" spans="1:41" ht="30" customHeight="1">
      <c r="A7" s="738"/>
      <c r="D7" s="739" t="s">
        <v>1668</v>
      </c>
      <c r="E7" s="1904" t="s">
        <v>1670</v>
      </c>
      <c r="F7" s="1904"/>
      <c r="G7" s="1904"/>
      <c r="H7" s="1904"/>
      <c r="I7" s="1904"/>
      <c r="J7" s="1904"/>
      <c r="K7" s="1904"/>
      <c r="Q7" s="739"/>
      <c r="R7" s="742"/>
      <c r="S7" s="742"/>
      <c r="T7" s="742"/>
      <c r="U7" s="742"/>
      <c r="V7" s="742"/>
      <c r="W7" s="742"/>
      <c r="X7" s="742"/>
      <c r="Y7" s="742"/>
      <c r="AA7" s="740"/>
    </row>
    <row r="8" spans="1:41" s="744" customFormat="1" ht="30" customHeight="1">
      <c r="A8" s="743"/>
      <c r="D8" s="739" t="s">
        <v>1668</v>
      </c>
      <c r="E8" s="1904" t="s">
        <v>1671</v>
      </c>
      <c r="F8" s="1904"/>
      <c r="G8" s="1904"/>
      <c r="H8" s="1904"/>
      <c r="I8" s="1904"/>
      <c r="J8" s="1904"/>
      <c r="K8" s="1904"/>
      <c r="P8" s="736" t="s">
        <v>1672</v>
      </c>
      <c r="Q8" s="735" t="s">
        <v>1673</v>
      </c>
      <c r="R8" s="745"/>
      <c r="S8" s="745"/>
      <c r="T8" s="745"/>
      <c r="U8" s="746"/>
      <c r="V8" s="746"/>
      <c r="W8" s="746"/>
      <c r="X8" s="746"/>
      <c r="Y8" s="746"/>
      <c r="AA8" s="747"/>
    </row>
    <row r="9" spans="1:41" ht="30" customHeight="1">
      <c r="A9" s="738"/>
      <c r="C9" s="736"/>
      <c r="D9" s="735"/>
      <c r="E9" s="735"/>
      <c r="F9" s="735"/>
      <c r="G9" s="735"/>
      <c r="H9" s="735"/>
      <c r="I9" s="744"/>
      <c r="J9" s="744"/>
      <c r="K9" s="744"/>
      <c r="Q9" s="739" t="s">
        <v>1668</v>
      </c>
      <c r="R9" s="1904" t="s">
        <v>1674</v>
      </c>
      <c r="S9" s="1904"/>
      <c r="T9" s="1904"/>
      <c r="U9" s="1904"/>
      <c r="V9" s="1904"/>
      <c r="W9" s="1904"/>
      <c r="X9" s="1904"/>
      <c r="Y9" s="1904"/>
      <c r="AA9" s="740"/>
    </row>
    <row r="10" spans="1:41" ht="30" customHeight="1">
      <c r="A10" s="738"/>
      <c r="C10" s="736" t="s">
        <v>1675</v>
      </c>
      <c r="D10" s="735" t="s">
        <v>1676</v>
      </c>
      <c r="E10" s="735"/>
      <c r="F10" s="735"/>
      <c r="G10" s="735"/>
      <c r="H10" s="735"/>
      <c r="I10" s="744"/>
      <c r="J10" s="744"/>
      <c r="K10" s="744"/>
      <c r="Q10" s="739" t="s">
        <v>1668</v>
      </c>
      <c r="R10" s="1904" t="s">
        <v>1677</v>
      </c>
      <c r="S10" s="1904"/>
      <c r="T10" s="1904"/>
      <c r="U10" s="1904"/>
      <c r="V10" s="1904"/>
      <c r="W10" s="1904"/>
      <c r="X10" s="1904"/>
      <c r="Y10" s="1904"/>
      <c r="AA10" s="740"/>
    </row>
    <row r="11" spans="1:41" ht="30" customHeight="1">
      <c r="A11" s="738"/>
      <c r="C11" s="736"/>
      <c r="D11" s="735"/>
      <c r="E11" s="735"/>
      <c r="F11" s="744"/>
      <c r="G11" s="744"/>
      <c r="P11" s="739"/>
      <c r="Q11" s="739" t="s">
        <v>1668</v>
      </c>
      <c r="R11" s="1904" t="s">
        <v>1678</v>
      </c>
      <c r="S11" s="1904"/>
      <c r="T11" s="1904"/>
      <c r="U11" s="1904"/>
      <c r="V11" s="1904"/>
      <c r="W11" s="1904"/>
      <c r="X11" s="1904"/>
      <c r="Y11" s="1904"/>
      <c r="AA11" s="740"/>
      <c r="AH11" s="1904"/>
      <c r="AI11" s="1904"/>
      <c r="AJ11" s="1904"/>
      <c r="AK11" s="1904"/>
      <c r="AL11" s="1904"/>
      <c r="AM11" s="1904"/>
      <c r="AN11" s="1904"/>
      <c r="AO11" s="1904"/>
    </row>
    <row r="12" spans="1:41" ht="30" customHeight="1">
      <c r="A12" s="738"/>
      <c r="C12" s="736" t="s">
        <v>1679</v>
      </c>
      <c r="D12" s="735" t="s">
        <v>1680</v>
      </c>
      <c r="E12" s="735"/>
      <c r="F12" s="744"/>
      <c r="G12" s="744"/>
      <c r="P12" s="739"/>
      <c r="Q12" s="739"/>
      <c r="R12" s="1904"/>
      <c r="S12" s="1904"/>
      <c r="T12" s="1904"/>
      <c r="U12" s="1904"/>
      <c r="V12" s="1904"/>
      <c r="W12" s="1904"/>
      <c r="X12" s="1904"/>
      <c r="Y12" s="1904"/>
      <c r="AA12" s="740"/>
    </row>
    <row r="13" spans="1:41" ht="30" customHeight="1">
      <c r="A13" s="738"/>
      <c r="D13" s="739" t="s">
        <v>1668</v>
      </c>
      <c r="E13" s="1904" t="s">
        <v>1681</v>
      </c>
      <c r="F13" s="1904"/>
      <c r="G13" s="1904"/>
      <c r="H13" s="1904"/>
      <c r="I13" s="1904"/>
      <c r="J13" s="1904"/>
      <c r="K13" s="1904"/>
      <c r="P13" s="736" t="s">
        <v>1682</v>
      </c>
      <c r="Q13" s="735" t="s">
        <v>1683</v>
      </c>
      <c r="R13" s="742"/>
      <c r="S13" s="742"/>
      <c r="T13" s="742"/>
      <c r="U13" s="742"/>
      <c r="V13" s="742"/>
      <c r="W13" s="742"/>
      <c r="X13" s="742"/>
      <c r="Y13" s="742"/>
      <c r="AA13" s="740"/>
    </row>
    <row r="14" spans="1:41" ht="30" customHeight="1">
      <c r="A14" s="738"/>
      <c r="D14" s="739" t="s">
        <v>1668</v>
      </c>
      <c r="E14" s="1904" t="s">
        <v>1684</v>
      </c>
      <c r="F14" s="1904"/>
      <c r="G14" s="1904"/>
      <c r="H14" s="1904"/>
      <c r="I14" s="1904"/>
      <c r="J14" s="1904"/>
      <c r="K14" s="1904"/>
      <c r="P14" s="736"/>
      <c r="Q14" s="739" t="s">
        <v>1668</v>
      </c>
      <c r="R14" s="1904" t="s">
        <v>1685</v>
      </c>
      <c r="S14" s="1904"/>
      <c r="T14" s="1904"/>
      <c r="U14" s="1904"/>
      <c r="V14" s="1904"/>
      <c r="W14" s="1904"/>
      <c r="X14" s="1904"/>
      <c r="Y14" s="1904"/>
      <c r="AA14" s="740"/>
    </row>
    <row r="15" spans="1:41" ht="30" customHeight="1">
      <c r="A15" s="738"/>
      <c r="D15" s="739" t="s">
        <v>1668</v>
      </c>
      <c r="E15" s="1904" t="s">
        <v>1686</v>
      </c>
      <c r="F15" s="1904"/>
      <c r="G15" s="1904"/>
      <c r="H15" s="1904"/>
      <c r="I15" s="1904"/>
      <c r="J15" s="1904"/>
      <c r="K15" s="1904"/>
      <c r="P15" s="739"/>
      <c r="Q15" s="739"/>
      <c r="R15" s="1904"/>
      <c r="S15" s="1904"/>
      <c r="T15" s="1904"/>
      <c r="U15" s="1904"/>
      <c r="V15" s="1904"/>
      <c r="W15" s="1904"/>
      <c r="X15" s="1904"/>
      <c r="Y15" s="1904"/>
      <c r="AA15" s="740"/>
    </row>
    <row r="16" spans="1:41" ht="30" customHeight="1">
      <c r="A16" s="738"/>
      <c r="D16" s="739" t="s">
        <v>1687</v>
      </c>
      <c r="E16" s="1904" t="s">
        <v>1688</v>
      </c>
      <c r="F16" s="1904"/>
      <c r="G16" s="1904"/>
      <c r="H16" s="1904"/>
      <c r="I16" s="1904"/>
      <c r="J16" s="1904"/>
      <c r="K16" s="1904"/>
      <c r="P16" s="736" t="s">
        <v>1689</v>
      </c>
      <c r="Q16" s="735" t="s">
        <v>1690</v>
      </c>
      <c r="R16" s="745"/>
      <c r="S16" s="742"/>
      <c r="T16" s="742"/>
      <c r="U16" s="742"/>
      <c r="V16" s="742"/>
      <c r="W16" s="742"/>
      <c r="X16" s="742"/>
      <c r="Y16" s="742"/>
      <c r="AA16" s="740"/>
    </row>
    <row r="17" spans="1:27" ht="30" customHeight="1">
      <c r="A17" s="738"/>
      <c r="C17" s="736"/>
      <c r="D17" s="735"/>
      <c r="E17" s="735"/>
      <c r="F17" s="735"/>
      <c r="G17" s="735"/>
      <c r="H17" s="744"/>
      <c r="P17" s="736"/>
      <c r="Q17" s="739" t="s">
        <v>1668</v>
      </c>
      <c r="R17" s="1904" t="s">
        <v>1691</v>
      </c>
      <c r="S17" s="1904"/>
      <c r="T17" s="1904"/>
      <c r="U17" s="1904"/>
      <c r="V17" s="1904"/>
      <c r="W17" s="1904"/>
      <c r="X17" s="1904"/>
      <c r="Y17" s="1904"/>
      <c r="AA17" s="740"/>
    </row>
    <row r="18" spans="1:27" ht="30" customHeight="1">
      <c r="A18" s="738"/>
      <c r="C18" s="736" t="s">
        <v>1692</v>
      </c>
      <c r="D18" s="735" t="s">
        <v>1693</v>
      </c>
      <c r="E18" s="735"/>
      <c r="F18" s="735"/>
      <c r="G18" s="735"/>
      <c r="H18" s="744"/>
      <c r="Q18" s="739" t="s">
        <v>1663</v>
      </c>
      <c r="R18" s="1904" t="s">
        <v>1694</v>
      </c>
      <c r="S18" s="1904"/>
      <c r="T18" s="1904"/>
      <c r="U18" s="1904"/>
      <c r="V18" s="1904"/>
      <c r="W18" s="1904"/>
      <c r="X18" s="1904"/>
      <c r="Y18" s="1904"/>
      <c r="AA18" s="740"/>
    </row>
    <row r="19" spans="1:27" ht="30" customHeight="1">
      <c r="A19" s="738"/>
      <c r="C19" s="739"/>
      <c r="D19" s="739" t="s">
        <v>1695</v>
      </c>
      <c r="E19" s="1904" t="s">
        <v>1696</v>
      </c>
      <c r="F19" s="1904"/>
      <c r="G19" s="1904"/>
      <c r="H19" s="1904"/>
      <c r="I19" s="1904"/>
      <c r="J19" s="1904"/>
      <c r="K19" s="1904"/>
      <c r="Q19" s="739" t="s">
        <v>1695</v>
      </c>
      <c r="R19" s="1904" t="s">
        <v>1697</v>
      </c>
      <c r="S19" s="1904"/>
      <c r="T19" s="1904"/>
      <c r="U19" s="1904"/>
      <c r="V19" s="1904"/>
      <c r="W19" s="1904"/>
      <c r="X19" s="1904"/>
      <c r="Y19" s="1904"/>
      <c r="AA19" s="740"/>
    </row>
    <row r="20" spans="1:27" ht="30" customHeight="1">
      <c r="A20" s="738"/>
      <c r="C20" s="739"/>
      <c r="D20" s="739" t="s">
        <v>1695</v>
      </c>
      <c r="E20" s="1904" t="s">
        <v>1698</v>
      </c>
      <c r="F20" s="1904"/>
      <c r="G20" s="1904"/>
      <c r="H20" s="1904"/>
      <c r="I20" s="1904"/>
      <c r="J20" s="1904"/>
      <c r="K20" s="1904"/>
      <c r="Q20" s="739"/>
      <c r="R20" s="1904"/>
      <c r="S20" s="1904"/>
      <c r="T20" s="1904"/>
      <c r="U20" s="1904"/>
      <c r="V20" s="1904"/>
      <c r="W20" s="1904"/>
      <c r="X20" s="1904"/>
      <c r="Y20" s="1904"/>
      <c r="AA20" s="740"/>
    </row>
    <row r="21" spans="1:27" ht="30" customHeight="1" thickBot="1">
      <c r="A21" s="748"/>
      <c r="B21" s="749"/>
      <c r="C21" s="749"/>
      <c r="D21" s="749"/>
      <c r="E21" s="749"/>
      <c r="F21" s="749"/>
      <c r="G21" s="749"/>
      <c r="H21" s="749"/>
      <c r="I21" s="749"/>
      <c r="J21" s="749"/>
      <c r="K21" s="749"/>
      <c r="L21" s="749"/>
      <c r="M21" s="749"/>
      <c r="N21" s="749"/>
      <c r="O21" s="749"/>
      <c r="P21" s="749"/>
      <c r="Q21" s="749"/>
      <c r="R21" s="749"/>
      <c r="S21" s="749"/>
      <c r="T21" s="749"/>
      <c r="U21" s="749"/>
      <c r="V21" s="749"/>
      <c r="W21" s="749"/>
      <c r="X21" s="749"/>
      <c r="Y21" s="749"/>
      <c r="Z21" s="749"/>
      <c r="AA21" s="750"/>
    </row>
    <row r="22" spans="1:27" ht="20.100000000000001" customHeight="1" thickTop="1"/>
    <row r="23" spans="1:27" ht="20.100000000000001" customHeight="1"/>
    <row r="24" spans="1:27" ht="20.100000000000001" customHeight="1"/>
    <row r="25" spans="1:27" ht="20.100000000000001" customHeight="1"/>
    <row r="26" spans="1:27" ht="20.100000000000001" customHeight="1"/>
    <row r="27" spans="1:27" ht="20.100000000000001" customHeight="1"/>
    <row r="28" spans="1:27" ht="20.100000000000001" customHeight="1"/>
    <row r="29" spans="1:27" ht="20.100000000000001" customHeight="1"/>
    <row r="30" spans="1:27" ht="20.100000000000001" customHeight="1"/>
    <row r="31" spans="1:27" ht="20.100000000000001" customHeight="1"/>
    <row r="32" spans="1:27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</sheetData>
  <mergeCells count="26">
    <mergeCell ref="R4:Y4"/>
    <mergeCell ref="R6:Y6"/>
    <mergeCell ref="AH11:AO11"/>
    <mergeCell ref="E4:K4"/>
    <mergeCell ref="R19:Y19"/>
    <mergeCell ref="AI4:AO4"/>
    <mergeCell ref="E19:K19"/>
    <mergeCell ref="E16:K16"/>
    <mergeCell ref="R5:Y5"/>
    <mergeCell ref="R10:Y10"/>
    <mergeCell ref="R15:Y15"/>
    <mergeCell ref="R11:Y11"/>
    <mergeCell ref="R9:Y9"/>
    <mergeCell ref="R12:Y12"/>
    <mergeCell ref="R18:Y18"/>
    <mergeCell ref="R20:Y20"/>
    <mergeCell ref="E7:K7"/>
    <mergeCell ref="E6:K6"/>
    <mergeCell ref="E5:K5"/>
    <mergeCell ref="E15:K15"/>
    <mergeCell ref="E13:K13"/>
    <mergeCell ref="E8:K8"/>
    <mergeCell ref="E20:K20"/>
    <mergeCell ref="E14:K14"/>
    <mergeCell ref="R14:Y14"/>
    <mergeCell ref="R17:Y17"/>
  </mergeCells>
  <phoneticPr fontId="2" type="noConversion"/>
  <printOptions horizontalCentered="1" verticalCentered="1"/>
  <pageMargins left="0.59055118110236227" right="0.39370078740157483" top="0.59055118110236227" bottom="0.39370078740157483" header="0" footer="0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V408"/>
  <sheetViews>
    <sheetView view="pageBreakPreview" zoomScale="85" zoomScaleSheetLayoutView="85" workbookViewId="0">
      <selection activeCell="O330" sqref="O330"/>
    </sheetView>
  </sheetViews>
  <sheetFormatPr defaultRowHeight="16.5"/>
  <cols>
    <col min="1" max="13" width="9.25" style="2" customWidth="1"/>
    <col min="14" max="15" width="8.625" style="2" customWidth="1"/>
    <col min="16" max="16384" width="9" style="2"/>
  </cols>
  <sheetData>
    <row r="1" spans="1:22" s="3" customFormat="1" ht="31.5">
      <c r="A1" s="1906" t="s">
        <v>38</v>
      </c>
      <c r="B1" s="1906"/>
      <c r="C1" s="1906"/>
      <c r="D1" s="1906"/>
      <c r="E1" s="1906"/>
      <c r="F1" s="1906"/>
      <c r="G1" s="1906"/>
      <c r="H1" s="1906"/>
      <c r="I1" s="1906"/>
      <c r="J1" s="1906"/>
      <c r="K1" s="1906"/>
      <c r="L1" s="1906"/>
      <c r="M1" s="1906"/>
    </row>
    <row r="2" spans="1:22" s="3" customForma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22" s="3" customFormat="1">
      <c r="A3" s="1"/>
      <c r="B3" s="1"/>
      <c r="C3" s="1"/>
      <c r="D3" s="1"/>
      <c r="E3" s="1"/>
      <c r="F3" s="1"/>
      <c r="G3" s="1905"/>
      <c r="H3" s="1905"/>
      <c r="I3" s="1905"/>
      <c r="J3" s="1905"/>
      <c r="K3" s="1905"/>
      <c r="L3" s="1905"/>
      <c r="M3" s="1905"/>
    </row>
    <row r="4" spans="1:22" s="3" customForma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22" s="3" customFormat="1" ht="17.100000000000001" customHeight="1">
      <c r="A5" s="1905"/>
      <c r="B5" s="1905"/>
      <c r="C5" s="1905"/>
      <c r="D5" s="1905"/>
      <c r="E5" s="1905"/>
      <c r="F5" s="1905"/>
      <c r="G5" s="1"/>
      <c r="H5" s="1905"/>
      <c r="I5" s="1905"/>
      <c r="J5" s="1905"/>
      <c r="K5" s="1905"/>
      <c r="L5" s="1905"/>
      <c r="M5" s="1905"/>
    </row>
    <row r="6" spans="1:22" s="3" customFormat="1" ht="17.100000000000001" customHeight="1">
      <c r="A6" s="1905"/>
      <c r="B6" s="1905"/>
      <c r="C6" s="1905"/>
      <c r="D6" s="1905"/>
      <c r="E6" s="1905"/>
      <c r="F6" s="1905"/>
      <c r="G6" s="1"/>
      <c r="H6" s="1905"/>
      <c r="I6" s="1905"/>
      <c r="J6" s="1905"/>
      <c r="K6" s="1905"/>
      <c r="L6" s="1905"/>
      <c r="M6" s="1905"/>
      <c r="O6" s="1907" t="s">
        <v>39</v>
      </c>
      <c r="P6" s="1907"/>
      <c r="Q6" s="1907"/>
      <c r="R6" s="1907"/>
      <c r="S6" s="1907"/>
      <c r="T6" s="1907"/>
      <c r="U6" s="1907"/>
      <c r="V6" s="1907"/>
    </row>
    <row r="7" spans="1:22" s="3" customFormat="1" ht="17.100000000000001" customHeight="1">
      <c r="A7" s="1905"/>
      <c r="B7" s="1905"/>
      <c r="C7" s="1905"/>
      <c r="D7" s="1905"/>
      <c r="E7" s="1905"/>
      <c r="F7" s="1905"/>
      <c r="G7" s="1"/>
      <c r="H7" s="1905"/>
      <c r="I7" s="1905"/>
      <c r="J7" s="1905"/>
      <c r="K7" s="1905"/>
      <c r="L7" s="1905"/>
      <c r="M7" s="1905"/>
      <c r="O7" s="1907"/>
      <c r="P7" s="1907"/>
      <c r="Q7" s="1907"/>
      <c r="R7" s="1907"/>
      <c r="S7" s="1907"/>
      <c r="T7" s="1907"/>
      <c r="U7" s="1907"/>
      <c r="V7" s="1907"/>
    </row>
    <row r="8" spans="1:22" s="3" customFormat="1" ht="17.100000000000001" customHeight="1">
      <c r="A8" s="1905"/>
      <c r="B8" s="1905"/>
      <c r="C8" s="1905"/>
      <c r="D8" s="1905"/>
      <c r="E8" s="1905"/>
      <c r="F8" s="1905"/>
      <c r="G8" s="1"/>
      <c r="H8" s="1905"/>
      <c r="I8" s="1905"/>
      <c r="J8" s="1905"/>
      <c r="K8" s="1905"/>
      <c r="L8" s="1905"/>
      <c r="M8" s="1905"/>
    </row>
    <row r="9" spans="1:22" s="3" customFormat="1" ht="17.100000000000001" customHeight="1">
      <c r="A9" s="1905"/>
      <c r="B9" s="1905"/>
      <c r="C9" s="1905"/>
      <c r="D9" s="1905"/>
      <c r="E9" s="1905"/>
      <c r="F9" s="1905"/>
      <c r="G9" s="1"/>
      <c r="H9" s="1905"/>
      <c r="I9" s="1905"/>
      <c r="J9" s="1905"/>
      <c r="K9" s="1905"/>
      <c r="L9" s="1905"/>
      <c r="M9" s="1905"/>
    </row>
    <row r="10" spans="1:22" s="3" customFormat="1" ht="17.100000000000001" customHeight="1">
      <c r="A10" s="1905"/>
      <c r="B10" s="1905"/>
      <c r="C10" s="1905"/>
      <c r="D10" s="1905"/>
      <c r="E10" s="1905"/>
      <c r="F10" s="1905"/>
      <c r="G10" s="1"/>
      <c r="H10" s="1905"/>
      <c r="I10" s="1905"/>
      <c r="J10" s="1905"/>
      <c r="K10" s="1905"/>
      <c r="L10" s="1905"/>
      <c r="M10" s="1905"/>
    </row>
    <row r="11" spans="1:22" s="3" customFormat="1" ht="17.100000000000001" customHeight="1">
      <c r="A11" s="1905"/>
      <c r="B11" s="1905"/>
      <c r="C11" s="1905"/>
      <c r="D11" s="1905"/>
      <c r="E11" s="1905"/>
      <c r="F11" s="1905"/>
      <c r="G11" s="1"/>
      <c r="H11" s="1905"/>
      <c r="I11" s="1905"/>
      <c r="J11" s="1905"/>
      <c r="K11" s="1905"/>
      <c r="L11" s="1905"/>
      <c r="M11" s="1905"/>
    </row>
    <row r="12" spans="1:22" s="3" customFormat="1" ht="17.100000000000001" customHeight="1">
      <c r="A12" s="1905"/>
      <c r="B12" s="1905"/>
      <c r="C12" s="1905"/>
      <c r="D12" s="1905"/>
      <c r="E12" s="1905"/>
      <c r="F12" s="1905"/>
      <c r="G12" s="1"/>
      <c r="H12" s="1905"/>
      <c r="I12" s="1905"/>
      <c r="J12" s="1905"/>
      <c r="K12" s="1905"/>
      <c r="L12" s="1905"/>
      <c r="M12" s="1905"/>
    </row>
    <row r="13" spans="1:22" s="3" customFormat="1" ht="17.100000000000001" customHeight="1">
      <c r="A13" s="1905"/>
      <c r="B13" s="1905"/>
      <c r="C13" s="1905"/>
      <c r="D13" s="1905"/>
      <c r="E13" s="1905"/>
      <c r="F13" s="1905"/>
      <c r="G13" s="1"/>
      <c r="H13" s="1905"/>
      <c r="I13" s="1905"/>
      <c r="J13" s="1905"/>
      <c r="K13" s="1905"/>
      <c r="L13" s="1905"/>
      <c r="M13" s="1905"/>
    </row>
    <row r="14" spans="1:22" s="3" customFormat="1" ht="17.100000000000001" customHeight="1">
      <c r="A14" s="1905"/>
      <c r="B14" s="1905"/>
      <c r="C14" s="1905"/>
      <c r="D14" s="1905"/>
      <c r="E14" s="1905"/>
      <c r="F14" s="1905"/>
      <c r="G14" s="1"/>
      <c r="H14" s="1905"/>
      <c r="I14" s="1905"/>
      <c r="J14" s="1905"/>
      <c r="K14" s="1905"/>
      <c r="L14" s="1905"/>
      <c r="M14" s="1905"/>
    </row>
    <row r="15" spans="1:22" s="3" customFormat="1" ht="17.100000000000001" customHeight="1">
      <c r="A15" s="1905"/>
      <c r="B15" s="1905"/>
      <c r="C15" s="1905"/>
      <c r="D15" s="1905"/>
      <c r="E15" s="1905"/>
      <c r="F15" s="1905"/>
      <c r="G15" s="1"/>
      <c r="H15" s="1905"/>
      <c r="I15" s="1905"/>
      <c r="J15" s="1905"/>
      <c r="K15" s="1905"/>
      <c r="L15" s="1905"/>
      <c r="M15" s="1905"/>
    </row>
    <row r="16" spans="1:22" s="3" customFormat="1" ht="17.100000000000001" customHeight="1">
      <c r="A16" s="1905"/>
      <c r="B16" s="1905"/>
      <c r="C16" s="1905"/>
      <c r="D16" s="1905"/>
      <c r="E16" s="1905"/>
      <c r="F16" s="1905"/>
      <c r="G16" s="1"/>
      <c r="H16" s="1905"/>
      <c r="I16" s="1905"/>
      <c r="J16" s="1905"/>
      <c r="K16" s="1905"/>
      <c r="L16" s="1905"/>
      <c r="M16" s="1905"/>
    </row>
    <row r="17" spans="1:13" s="3" customFormat="1" ht="17.100000000000001" customHeight="1">
      <c r="A17" s="1905"/>
      <c r="B17" s="1905"/>
      <c r="C17" s="1905"/>
      <c r="D17" s="1905"/>
      <c r="E17" s="1905"/>
      <c r="F17" s="1905"/>
      <c r="G17" s="1"/>
      <c r="H17" s="1905"/>
      <c r="I17" s="1905"/>
      <c r="J17" s="1905"/>
      <c r="K17" s="1905"/>
      <c r="L17" s="1905"/>
      <c r="M17" s="1905"/>
    </row>
    <row r="18" spans="1:13" s="3" customFormat="1" ht="17.100000000000001" customHeight="1">
      <c r="A18" s="1905"/>
      <c r="B18" s="1905"/>
      <c r="C18" s="1905"/>
      <c r="D18" s="1905"/>
      <c r="E18" s="1905"/>
      <c r="F18" s="1905"/>
      <c r="G18" s="1"/>
      <c r="H18" s="1905"/>
      <c r="I18" s="1905"/>
      <c r="J18" s="1905"/>
      <c r="K18" s="1905"/>
      <c r="L18" s="1905"/>
      <c r="M18" s="1905"/>
    </row>
    <row r="19" spans="1:13" s="3" customFormat="1" ht="17.100000000000001" customHeight="1">
      <c r="A19" s="1905"/>
      <c r="B19" s="1905"/>
      <c r="C19" s="1905"/>
      <c r="D19" s="1905"/>
      <c r="E19" s="1905"/>
      <c r="F19" s="1905"/>
      <c r="G19" s="1"/>
      <c r="H19" s="1905"/>
      <c r="I19" s="1905"/>
      <c r="J19" s="1905"/>
      <c r="K19" s="1905"/>
      <c r="L19" s="1905"/>
      <c r="M19" s="1905"/>
    </row>
    <row r="20" spans="1:13" s="3" customFormat="1">
      <c r="A20" s="1"/>
      <c r="B20" s="1"/>
      <c r="C20" s="1905"/>
      <c r="D20" s="1905"/>
      <c r="E20" s="1"/>
      <c r="F20" s="1"/>
      <c r="G20" s="1"/>
      <c r="H20" s="1"/>
      <c r="I20" s="1"/>
      <c r="J20" s="1905"/>
      <c r="K20" s="1905"/>
      <c r="L20" s="1"/>
      <c r="M20" s="1"/>
    </row>
    <row r="21" spans="1:13" s="3" customFormat="1">
      <c r="A21" s="1905" t="str">
        <f>'4-2-2 필지별사업내역'!B6&amp;"/"&amp;'4-2-2 필지별사업내역'!C6</f>
        <v>66-0/3-0</v>
      </c>
      <c r="B21" s="1905"/>
      <c r="C21" s="1905"/>
      <c r="D21" s="1905"/>
      <c r="E21" s="1905"/>
      <c r="F21" s="1905"/>
      <c r="G21" s="1"/>
      <c r="H21" s="1905" t="str">
        <f>A21</f>
        <v>66-0/3-0</v>
      </c>
      <c r="I21" s="1905"/>
      <c r="J21" s="1905"/>
      <c r="K21" s="1905"/>
      <c r="L21" s="1905"/>
      <c r="M21" s="1905"/>
    </row>
    <row r="22" spans="1:13" s="3" customFormat="1">
      <c r="A22" s="1905" t="str">
        <f>'4-2-2 필지별사업내역'!D6&amp;" "&amp;'4-2-2 필지별사업내역'!E6&amp;" "&amp;'4-2-2 필지별사업내역'!F6&amp;" "&amp;'4-2-2 필지별사업내역'!G6</f>
        <v>단양 영춘 사지원 산147</v>
      </c>
      <c r="B22" s="1905"/>
      <c r="C22" s="1905"/>
      <c r="D22" s="1905"/>
      <c r="E22" s="1905" t="s">
        <v>2183</v>
      </c>
      <c r="F22" s="1905"/>
      <c r="G22" s="1"/>
      <c r="H22" s="1905" t="str">
        <f>A22</f>
        <v>단양 영춘 사지원 산147</v>
      </c>
      <c r="I22" s="1905"/>
      <c r="J22" s="1905"/>
      <c r="K22" s="1905"/>
      <c r="L22" s="1905" t="s">
        <v>2184</v>
      </c>
      <c r="M22" s="1905"/>
    </row>
    <row r="23" spans="1:13" s="3" customFormat="1">
      <c r="A23" s="1"/>
      <c r="B23" s="1905"/>
      <c r="C23" s="1905"/>
      <c r="D23" s="1905"/>
      <c r="E23" s="1905"/>
      <c r="F23" s="1"/>
      <c r="G23" s="1"/>
      <c r="H23" s="1"/>
      <c r="I23" s="1905"/>
      <c r="J23" s="1905"/>
      <c r="K23" s="1905"/>
      <c r="L23" s="1905"/>
      <c r="M23" s="1"/>
    </row>
    <row r="24" spans="1:13" s="3" customFormat="1"/>
    <row r="25" spans="1:13" s="3" customFormat="1" ht="31.5">
      <c r="A25" s="1906" t="s">
        <v>38</v>
      </c>
      <c r="B25" s="1906"/>
      <c r="C25" s="1906"/>
      <c r="D25" s="1906"/>
      <c r="E25" s="1906"/>
      <c r="F25" s="1906"/>
      <c r="G25" s="1906"/>
      <c r="H25" s="1906"/>
      <c r="I25" s="1906"/>
      <c r="J25" s="1906"/>
      <c r="K25" s="1906"/>
      <c r="L25" s="1906"/>
      <c r="M25" s="1906"/>
    </row>
    <row r="26" spans="1:13" s="3" customForma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s="3" customFormat="1">
      <c r="A27" s="1"/>
      <c r="B27" s="1"/>
      <c r="C27" s="1"/>
      <c r="D27" s="1"/>
      <c r="E27" s="1"/>
      <c r="F27" s="1"/>
      <c r="G27" s="1905"/>
      <c r="H27" s="1905"/>
      <c r="I27" s="1905"/>
      <c r="J27" s="1905"/>
      <c r="K27" s="1905"/>
      <c r="L27" s="1905"/>
      <c r="M27" s="1905"/>
    </row>
    <row r="28" spans="1:13" s="3" customForma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s="3" customFormat="1">
      <c r="A29" s="1905"/>
      <c r="B29" s="1905"/>
      <c r="C29" s="1905"/>
      <c r="D29" s="1905"/>
      <c r="E29" s="1905"/>
      <c r="F29" s="1905"/>
      <c r="G29" s="1"/>
      <c r="H29" s="1908"/>
      <c r="I29" s="1908"/>
      <c r="J29" s="1908"/>
      <c r="K29" s="1908"/>
      <c r="L29" s="1908"/>
      <c r="M29" s="1908"/>
    </row>
    <row r="30" spans="1:13" s="3" customFormat="1">
      <c r="A30" s="1905"/>
      <c r="B30" s="1905"/>
      <c r="C30" s="1905"/>
      <c r="D30" s="1905"/>
      <c r="E30" s="1905"/>
      <c r="F30" s="1905"/>
      <c r="G30" s="1"/>
      <c r="H30" s="1908"/>
      <c r="I30" s="1908"/>
      <c r="J30" s="1908"/>
      <c r="K30" s="1908"/>
      <c r="L30" s="1908"/>
      <c r="M30" s="1908"/>
    </row>
    <row r="31" spans="1:13" s="3" customFormat="1">
      <c r="A31" s="1905"/>
      <c r="B31" s="1905"/>
      <c r="C31" s="1905"/>
      <c r="D31" s="1905"/>
      <c r="E31" s="1905"/>
      <c r="F31" s="1905"/>
      <c r="G31" s="1"/>
      <c r="H31" s="1908"/>
      <c r="I31" s="1908"/>
      <c r="J31" s="1908"/>
      <c r="K31" s="1908"/>
      <c r="L31" s="1908"/>
      <c r="M31" s="1908"/>
    </row>
    <row r="32" spans="1:13" s="3" customFormat="1">
      <c r="A32" s="1905"/>
      <c r="B32" s="1905"/>
      <c r="C32" s="1905"/>
      <c r="D32" s="1905"/>
      <c r="E32" s="1905"/>
      <c r="F32" s="1905"/>
      <c r="G32" s="1"/>
      <c r="H32" s="1908"/>
      <c r="I32" s="1908"/>
      <c r="J32" s="1908"/>
      <c r="K32" s="1908"/>
      <c r="L32" s="1908"/>
      <c r="M32" s="1908"/>
    </row>
    <row r="33" spans="1:13" s="3" customFormat="1">
      <c r="A33" s="1905"/>
      <c r="B33" s="1905"/>
      <c r="C33" s="1905"/>
      <c r="D33" s="1905"/>
      <c r="E33" s="1905"/>
      <c r="F33" s="1905"/>
      <c r="G33" s="1"/>
      <c r="H33" s="1908"/>
      <c r="I33" s="1908"/>
      <c r="J33" s="1908"/>
      <c r="K33" s="1908"/>
      <c r="L33" s="1908"/>
      <c r="M33" s="1908"/>
    </row>
    <row r="34" spans="1:13" s="3" customFormat="1">
      <c r="A34" s="1905"/>
      <c r="B34" s="1905"/>
      <c r="C34" s="1905"/>
      <c r="D34" s="1905"/>
      <c r="E34" s="1905"/>
      <c r="F34" s="1905"/>
      <c r="G34" s="1"/>
      <c r="H34" s="1908"/>
      <c r="I34" s="1908"/>
      <c r="J34" s="1908"/>
      <c r="K34" s="1908"/>
      <c r="L34" s="1908"/>
      <c r="M34" s="1908"/>
    </row>
    <row r="35" spans="1:13" s="3" customFormat="1">
      <c r="A35" s="1905"/>
      <c r="B35" s="1905"/>
      <c r="C35" s="1905"/>
      <c r="D35" s="1905"/>
      <c r="E35" s="1905"/>
      <c r="F35" s="1905"/>
      <c r="G35" s="1"/>
      <c r="H35" s="1908"/>
      <c r="I35" s="1908"/>
      <c r="J35" s="1908"/>
      <c r="K35" s="1908"/>
      <c r="L35" s="1908"/>
      <c r="M35" s="1908"/>
    </row>
    <row r="36" spans="1:13" s="3" customFormat="1">
      <c r="A36" s="1905"/>
      <c r="B36" s="1905"/>
      <c r="C36" s="1905"/>
      <c r="D36" s="1905"/>
      <c r="E36" s="1905"/>
      <c r="F36" s="1905"/>
      <c r="G36" s="1"/>
      <c r="H36" s="1908"/>
      <c r="I36" s="1908"/>
      <c r="J36" s="1908"/>
      <c r="K36" s="1908"/>
      <c r="L36" s="1908"/>
      <c r="M36" s="1908"/>
    </row>
    <row r="37" spans="1:13" s="3" customFormat="1">
      <c r="A37" s="1905"/>
      <c r="B37" s="1905"/>
      <c r="C37" s="1905"/>
      <c r="D37" s="1905"/>
      <c r="E37" s="1905"/>
      <c r="F37" s="1905"/>
      <c r="G37" s="1"/>
      <c r="H37" s="1908"/>
      <c r="I37" s="1908"/>
      <c r="J37" s="1908"/>
      <c r="K37" s="1908"/>
      <c r="L37" s="1908"/>
      <c r="M37" s="1908"/>
    </row>
    <row r="38" spans="1:13" s="3" customFormat="1">
      <c r="A38" s="1905"/>
      <c r="B38" s="1905"/>
      <c r="C38" s="1905"/>
      <c r="D38" s="1905"/>
      <c r="E38" s="1905"/>
      <c r="F38" s="1905"/>
      <c r="G38" s="1"/>
      <c r="H38" s="1908"/>
      <c r="I38" s="1908"/>
      <c r="J38" s="1908"/>
      <c r="K38" s="1908"/>
      <c r="L38" s="1908"/>
      <c r="M38" s="1908"/>
    </row>
    <row r="39" spans="1:13" s="3" customFormat="1">
      <c r="A39" s="1905"/>
      <c r="B39" s="1905"/>
      <c r="C39" s="1905"/>
      <c r="D39" s="1905"/>
      <c r="E39" s="1905"/>
      <c r="F39" s="1905"/>
      <c r="G39" s="1"/>
      <c r="H39" s="1908"/>
      <c r="I39" s="1908"/>
      <c r="J39" s="1908"/>
      <c r="K39" s="1908"/>
      <c r="L39" s="1908"/>
      <c r="M39" s="1908"/>
    </row>
    <row r="40" spans="1:13" s="3" customFormat="1">
      <c r="A40" s="1905"/>
      <c r="B40" s="1905"/>
      <c r="C40" s="1905"/>
      <c r="D40" s="1905"/>
      <c r="E40" s="1905"/>
      <c r="F40" s="1905"/>
      <c r="G40" s="1"/>
      <c r="H40" s="1908"/>
      <c r="I40" s="1908"/>
      <c r="J40" s="1908"/>
      <c r="K40" s="1908"/>
      <c r="L40" s="1908"/>
      <c r="M40" s="1908"/>
    </row>
    <row r="41" spans="1:13" s="3" customFormat="1">
      <c r="A41" s="1905"/>
      <c r="B41" s="1905"/>
      <c r="C41" s="1905"/>
      <c r="D41" s="1905"/>
      <c r="E41" s="1905"/>
      <c r="F41" s="1905"/>
      <c r="G41" s="1"/>
      <c r="H41" s="1908"/>
      <c r="I41" s="1908"/>
      <c r="J41" s="1908"/>
      <c r="K41" s="1908"/>
      <c r="L41" s="1908"/>
      <c r="M41" s="1908"/>
    </row>
    <row r="42" spans="1:13" s="3" customFormat="1">
      <c r="A42" s="1905"/>
      <c r="B42" s="1905"/>
      <c r="C42" s="1905"/>
      <c r="D42" s="1905"/>
      <c r="E42" s="1905"/>
      <c r="F42" s="1905"/>
      <c r="G42" s="1"/>
      <c r="H42" s="1908"/>
      <c r="I42" s="1908"/>
      <c r="J42" s="1908"/>
      <c r="K42" s="1908"/>
      <c r="L42" s="1908"/>
      <c r="M42" s="1908"/>
    </row>
    <row r="43" spans="1:13" s="3" customFormat="1">
      <c r="A43" s="1905"/>
      <c r="B43" s="1905"/>
      <c r="C43" s="1905"/>
      <c r="D43" s="1905"/>
      <c r="E43" s="1905"/>
      <c r="F43" s="1905"/>
      <c r="G43" s="1"/>
      <c r="H43" s="1908"/>
      <c r="I43" s="1908"/>
      <c r="J43" s="1908"/>
      <c r="K43" s="1908"/>
      <c r="L43" s="1908"/>
      <c r="M43" s="1908"/>
    </row>
    <row r="44" spans="1:13" s="3" customFormat="1">
      <c r="A44" s="1"/>
      <c r="B44" s="1"/>
      <c r="C44" s="1905"/>
      <c r="D44" s="1905"/>
      <c r="E44" s="1"/>
      <c r="F44" s="1"/>
      <c r="G44" s="1"/>
      <c r="H44" s="1"/>
      <c r="I44" s="1"/>
      <c r="J44" s="1905"/>
      <c r="K44" s="1905"/>
      <c r="L44" s="1"/>
      <c r="M44" s="1"/>
    </row>
    <row r="45" spans="1:13" s="3" customFormat="1">
      <c r="A45" s="1905" t="str">
        <f>'4-2-2 필지별사업내역'!B14&amp;"/"&amp;'4-2-2 필지별사업내역'!C14</f>
        <v>8-0/9-0</v>
      </c>
      <c r="B45" s="1905"/>
      <c r="C45" s="1905"/>
      <c r="D45" s="1905"/>
      <c r="E45" s="1905"/>
      <c r="F45" s="1905"/>
      <c r="G45" s="1"/>
      <c r="H45" s="1905" t="str">
        <f>A45</f>
        <v>8-0/9-0</v>
      </c>
      <c r="I45" s="1905"/>
      <c r="J45" s="1905"/>
      <c r="K45" s="1905"/>
      <c r="L45" s="1905"/>
      <c r="M45" s="1905"/>
    </row>
    <row r="46" spans="1:13" s="3" customFormat="1">
      <c r="A46" s="1905" t="str">
        <f>'4-2-2 필지별사업내역'!D14&amp;" "&amp;'4-2-2 필지별사업내역'!E14&amp;" "&amp;'4-2-2 필지별사업내역'!F14&amp;" "&amp;'4-2-2 필지별사업내역'!G14</f>
        <v>제천 봉양 구학 산5-4</v>
      </c>
      <c r="B46" s="1905"/>
      <c r="C46" s="1905"/>
      <c r="D46" s="1905"/>
      <c r="E46" s="1905" t="s">
        <v>2183</v>
      </c>
      <c r="F46" s="1905"/>
      <c r="G46" s="1"/>
      <c r="H46" s="1905" t="str">
        <f>A46</f>
        <v>제천 봉양 구학 산5-4</v>
      </c>
      <c r="I46" s="1905"/>
      <c r="J46" s="1905"/>
      <c r="K46" s="1905"/>
      <c r="L46" s="1905" t="s">
        <v>2184</v>
      </c>
      <c r="M46" s="1905"/>
    </row>
    <row r="47" spans="1:13" s="3" customFormat="1">
      <c r="A47" s="1"/>
      <c r="B47" s="1"/>
      <c r="C47" s="1"/>
      <c r="D47" s="1"/>
      <c r="E47" s="1"/>
      <c r="F47" s="1"/>
      <c r="G47" s="1"/>
      <c r="H47" s="1905"/>
      <c r="I47" s="1905"/>
      <c r="J47" s="1905"/>
      <c r="K47" s="1905"/>
      <c r="L47" s="1905"/>
      <c r="M47" s="1905"/>
    </row>
    <row r="48" spans="1:13" s="3" customFormat="1"/>
    <row r="49" spans="1:13" s="3" customFormat="1" ht="31.5">
      <c r="A49" s="1906" t="s">
        <v>38</v>
      </c>
      <c r="B49" s="1906"/>
      <c r="C49" s="1906"/>
      <c r="D49" s="1906"/>
      <c r="E49" s="1906"/>
      <c r="F49" s="1906"/>
      <c r="G49" s="1906"/>
      <c r="H49" s="1906"/>
      <c r="I49" s="1906"/>
      <c r="J49" s="1906"/>
      <c r="K49" s="1906"/>
      <c r="L49" s="1906"/>
      <c r="M49" s="1906"/>
    </row>
    <row r="50" spans="1:1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1:13">
      <c r="A51" s="1"/>
      <c r="B51" s="1"/>
      <c r="C51" s="1"/>
      <c r="D51" s="1"/>
      <c r="E51" s="1"/>
      <c r="F51" s="1"/>
      <c r="G51" s="1905"/>
      <c r="H51" s="1905"/>
      <c r="I51" s="1905"/>
      <c r="J51" s="1905"/>
      <c r="K51" s="1905"/>
      <c r="L51" s="1905"/>
      <c r="M51" s="1905"/>
    </row>
    <row r="52" spans="1:1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1:13">
      <c r="A53" s="1905"/>
      <c r="B53" s="1905"/>
      <c r="C53" s="1905"/>
      <c r="D53" s="1905"/>
      <c r="E53" s="1905"/>
      <c r="F53" s="1905"/>
      <c r="G53" s="1"/>
      <c r="H53" s="1905"/>
      <c r="I53" s="1905"/>
      <c r="J53" s="1905"/>
      <c r="K53" s="1905"/>
      <c r="L53" s="1905"/>
      <c r="M53" s="1905"/>
    </row>
    <row r="54" spans="1:13">
      <c r="A54" s="1905"/>
      <c r="B54" s="1905"/>
      <c r="C54" s="1905"/>
      <c r="D54" s="1905"/>
      <c r="E54" s="1905"/>
      <c r="F54" s="1905"/>
      <c r="G54" s="1"/>
      <c r="H54" s="1905"/>
      <c r="I54" s="1905"/>
      <c r="J54" s="1905"/>
      <c r="K54" s="1905"/>
      <c r="L54" s="1905"/>
      <c r="M54" s="1905"/>
    </row>
    <row r="55" spans="1:13">
      <c r="A55" s="1905"/>
      <c r="B55" s="1905"/>
      <c r="C55" s="1905"/>
      <c r="D55" s="1905"/>
      <c r="E55" s="1905"/>
      <c r="F55" s="1905"/>
      <c r="G55" s="1"/>
      <c r="H55" s="1905"/>
      <c r="I55" s="1905"/>
      <c r="J55" s="1905"/>
      <c r="K55" s="1905"/>
      <c r="L55" s="1905"/>
      <c r="M55" s="1905"/>
    </row>
    <row r="56" spans="1:13">
      <c r="A56" s="1905"/>
      <c r="B56" s="1905"/>
      <c r="C56" s="1905"/>
      <c r="D56" s="1905"/>
      <c r="E56" s="1905"/>
      <c r="F56" s="1905"/>
      <c r="G56" s="1"/>
      <c r="H56" s="1905"/>
      <c r="I56" s="1905"/>
      <c r="J56" s="1905"/>
      <c r="K56" s="1905"/>
      <c r="L56" s="1905"/>
      <c r="M56" s="1905"/>
    </row>
    <row r="57" spans="1:13">
      <c r="A57" s="1905"/>
      <c r="B57" s="1905"/>
      <c r="C57" s="1905"/>
      <c r="D57" s="1905"/>
      <c r="E57" s="1905"/>
      <c r="F57" s="1905"/>
      <c r="G57" s="1"/>
      <c r="H57" s="1905"/>
      <c r="I57" s="1905"/>
      <c r="J57" s="1905"/>
      <c r="K57" s="1905"/>
      <c r="L57" s="1905"/>
      <c r="M57" s="1905"/>
    </row>
    <row r="58" spans="1:13">
      <c r="A58" s="1905"/>
      <c r="B58" s="1905"/>
      <c r="C58" s="1905"/>
      <c r="D58" s="1905"/>
      <c r="E58" s="1905"/>
      <c r="F58" s="1905"/>
      <c r="G58" s="1"/>
      <c r="H58" s="1905"/>
      <c r="I58" s="1905"/>
      <c r="J58" s="1905"/>
      <c r="K58" s="1905"/>
      <c r="L58" s="1905"/>
      <c r="M58" s="1905"/>
    </row>
    <row r="59" spans="1:13">
      <c r="A59" s="1905"/>
      <c r="B59" s="1905"/>
      <c r="C59" s="1905"/>
      <c r="D59" s="1905"/>
      <c r="E59" s="1905"/>
      <c r="F59" s="1905"/>
      <c r="G59" s="1"/>
      <c r="H59" s="1905"/>
      <c r="I59" s="1905"/>
      <c r="J59" s="1905"/>
      <c r="K59" s="1905"/>
      <c r="L59" s="1905"/>
      <c r="M59" s="1905"/>
    </row>
    <row r="60" spans="1:13">
      <c r="A60" s="1905"/>
      <c r="B60" s="1905"/>
      <c r="C60" s="1905"/>
      <c r="D60" s="1905"/>
      <c r="E60" s="1905"/>
      <c r="F60" s="1905"/>
      <c r="G60" s="1"/>
      <c r="H60" s="1905"/>
      <c r="I60" s="1905"/>
      <c r="J60" s="1905"/>
      <c r="K60" s="1905"/>
      <c r="L60" s="1905"/>
      <c r="M60" s="1905"/>
    </row>
    <row r="61" spans="1:13">
      <c r="A61" s="1905"/>
      <c r="B61" s="1905"/>
      <c r="C61" s="1905"/>
      <c r="D61" s="1905"/>
      <c r="E61" s="1905"/>
      <c r="F61" s="1905"/>
      <c r="G61" s="1"/>
      <c r="H61" s="1905"/>
      <c r="I61" s="1905"/>
      <c r="J61" s="1905"/>
      <c r="K61" s="1905"/>
      <c r="L61" s="1905"/>
      <c r="M61" s="1905"/>
    </row>
    <row r="62" spans="1:13">
      <c r="A62" s="1905"/>
      <c r="B62" s="1905"/>
      <c r="C62" s="1905"/>
      <c r="D62" s="1905"/>
      <c r="E62" s="1905"/>
      <c r="F62" s="1905"/>
      <c r="G62" s="1"/>
      <c r="H62" s="1905"/>
      <c r="I62" s="1905"/>
      <c r="J62" s="1905"/>
      <c r="K62" s="1905"/>
      <c r="L62" s="1905"/>
      <c r="M62" s="1905"/>
    </row>
    <row r="63" spans="1:13">
      <c r="A63" s="1905"/>
      <c r="B63" s="1905"/>
      <c r="C63" s="1905"/>
      <c r="D63" s="1905"/>
      <c r="E63" s="1905"/>
      <c r="F63" s="1905"/>
      <c r="G63" s="1"/>
      <c r="H63" s="1905"/>
      <c r="I63" s="1905"/>
      <c r="J63" s="1905"/>
      <c r="K63" s="1905"/>
      <c r="L63" s="1905"/>
      <c r="M63" s="1905"/>
    </row>
    <row r="64" spans="1:13">
      <c r="A64" s="1905"/>
      <c r="B64" s="1905"/>
      <c r="C64" s="1905"/>
      <c r="D64" s="1905"/>
      <c r="E64" s="1905"/>
      <c r="F64" s="1905"/>
      <c r="G64" s="1"/>
      <c r="H64" s="1905"/>
      <c r="I64" s="1905"/>
      <c r="J64" s="1905"/>
      <c r="K64" s="1905"/>
      <c r="L64" s="1905"/>
      <c r="M64" s="1905"/>
    </row>
    <row r="65" spans="1:13">
      <c r="A65" s="1905"/>
      <c r="B65" s="1905"/>
      <c r="C65" s="1905"/>
      <c r="D65" s="1905"/>
      <c r="E65" s="1905"/>
      <c r="F65" s="1905"/>
      <c r="G65" s="1"/>
      <c r="H65" s="1905"/>
      <c r="I65" s="1905"/>
      <c r="J65" s="1905"/>
      <c r="K65" s="1905"/>
      <c r="L65" s="1905"/>
      <c r="M65" s="1905"/>
    </row>
    <row r="66" spans="1:13">
      <c r="A66" s="1905"/>
      <c r="B66" s="1905"/>
      <c r="C66" s="1905"/>
      <c r="D66" s="1905"/>
      <c r="E66" s="1905"/>
      <c r="F66" s="1905"/>
      <c r="G66" s="1"/>
      <c r="H66" s="1905"/>
      <c r="I66" s="1905"/>
      <c r="J66" s="1905"/>
      <c r="K66" s="1905"/>
      <c r="L66" s="1905"/>
      <c r="M66" s="1905"/>
    </row>
    <row r="67" spans="1:13">
      <c r="A67" s="1905"/>
      <c r="B67" s="1905"/>
      <c r="C67" s="1905"/>
      <c r="D67" s="1905"/>
      <c r="E67" s="1905"/>
      <c r="F67" s="1905"/>
      <c r="G67" s="1"/>
      <c r="H67" s="1905"/>
      <c r="I67" s="1905"/>
      <c r="J67" s="1905"/>
      <c r="K67" s="1905"/>
      <c r="L67" s="1905"/>
      <c r="M67" s="1905"/>
    </row>
    <row r="68" spans="1:13">
      <c r="A68" s="1"/>
      <c r="B68" s="1"/>
      <c r="C68" s="1905"/>
      <c r="D68" s="1905"/>
      <c r="E68" s="1"/>
      <c r="F68" s="1"/>
      <c r="G68" s="1"/>
      <c r="H68" s="1"/>
      <c r="I68" s="1"/>
      <c r="J68" s="1905"/>
      <c r="K68" s="1905"/>
      <c r="L68" s="1"/>
      <c r="M68" s="1"/>
    </row>
    <row r="69" spans="1:13">
      <c r="A69" s="1905" t="str">
        <f>'4-2-2 필지별사업내역'!B22&amp;"/"&amp;'4-2-2 필지별사업내역'!C22</f>
        <v>8-0/9-0</v>
      </c>
      <c r="B69" s="1905"/>
      <c r="C69" s="1905"/>
      <c r="D69" s="1905"/>
      <c r="E69" s="1905"/>
      <c r="F69" s="1905"/>
      <c r="G69" s="1"/>
      <c r="H69" s="1905" t="str">
        <f>A69</f>
        <v>8-0/9-0</v>
      </c>
      <c r="I69" s="1905"/>
      <c r="J69" s="1905"/>
      <c r="K69" s="1905"/>
      <c r="L69" s="1905"/>
      <c r="M69" s="1905"/>
    </row>
    <row r="70" spans="1:13">
      <c r="A70" s="1905" t="str">
        <f>'4-2-2 필지별사업내역'!D22&amp;" "&amp;'4-2-2 필지별사업내역'!E22&amp;" "&amp;'4-2-2 필지별사업내역'!F22&amp;" "&amp;'4-2-2 필지별사업내역'!G22</f>
        <v>제천 봉양 구학 산5-4</v>
      </c>
      <c r="B70" s="1905"/>
      <c r="C70" s="1905"/>
      <c r="D70" s="1905"/>
      <c r="E70" s="1905" t="s">
        <v>2183</v>
      </c>
      <c r="F70" s="1905"/>
      <c r="G70" s="1"/>
      <c r="H70" s="1905" t="str">
        <f>A70</f>
        <v>제천 봉양 구학 산5-4</v>
      </c>
      <c r="I70" s="1905"/>
      <c r="J70" s="1905"/>
      <c r="K70" s="1905"/>
      <c r="L70" s="1905" t="s">
        <v>2184</v>
      </c>
      <c r="M70" s="1905"/>
    </row>
    <row r="71" spans="1:1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1:1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 spans="1:13" s="3" customFormat="1" ht="31.5">
      <c r="A73" s="1906" t="s">
        <v>38</v>
      </c>
      <c r="B73" s="1906"/>
      <c r="C73" s="1906"/>
      <c r="D73" s="1906"/>
      <c r="E73" s="1906"/>
      <c r="F73" s="1906"/>
      <c r="G73" s="1906"/>
      <c r="H73" s="1906"/>
      <c r="I73" s="1906"/>
      <c r="J73" s="1906"/>
      <c r="K73" s="1906"/>
      <c r="L73" s="1906"/>
      <c r="M73" s="1906"/>
    </row>
    <row r="74" spans="1:13" s="3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1:13" s="3" customFormat="1">
      <c r="A75" s="1"/>
      <c r="B75" s="1"/>
      <c r="C75" s="1"/>
      <c r="D75" s="1"/>
      <c r="E75" s="1"/>
      <c r="F75" s="1"/>
      <c r="G75" s="1905"/>
      <c r="H75" s="1905"/>
      <c r="I75" s="1905"/>
      <c r="J75" s="1905"/>
      <c r="K75" s="1905"/>
      <c r="L75" s="1905"/>
      <c r="M75" s="1905"/>
    </row>
    <row r="76" spans="1:13" s="3" customForma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3" s="3" customFormat="1">
      <c r="A77" s="1905"/>
      <c r="B77" s="1905"/>
      <c r="C77" s="1905"/>
      <c r="D77" s="1905"/>
      <c r="E77" s="1905"/>
      <c r="F77" s="1905"/>
      <c r="G77" s="1"/>
      <c r="H77" s="1905"/>
      <c r="I77" s="1905"/>
      <c r="J77" s="1905"/>
      <c r="K77" s="1905"/>
      <c r="L77" s="1905"/>
      <c r="M77" s="1905"/>
    </row>
    <row r="78" spans="1:13" s="3" customFormat="1">
      <c r="A78" s="1905"/>
      <c r="B78" s="1905"/>
      <c r="C78" s="1905"/>
      <c r="D78" s="1905"/>
      <c r="E78" s="1905"/>
      <c r="F78" s="1905"/>
      <c r="G78" s="1"/>
      <c r="H78" s="1905"/>
      <c r="I78" s="1905"/>
      <c r="J78" s="1905"/>
      <c r="K78" s="1905"/>
      <c r="L78" s="1905"/>
      <c r="M78" s="1905"/>
    </row>
    <row r="79" spans="1:13" s="3" customFormat="1">
      <c r="A79" s="1905"/>
      <c r="B79" s="1905"/>
      <c r="C79" s="1905"/>
      <c r="D79" s="1905"/>
      <c r="E79" s="1905"/>
      <c r="F79" s="1905"/>
      <c r="G79" s="1"/>
      <c r="H79" s="1905"/>
      <c r="I79" s="1905"/>
      <c r="J79" s="1905"/>
      <c r="K79" s="1905"/>
      <c r="L79" s="1905"/>
      <c r="M79" s="1905"/>
    </row>
    <row r="80" spans="1:13" s="3" customFormat="1">
      <c r="A80" s="1905"/>
      <c r="B80" s="1905"/>
      <c r="C80" s="1905"/>
      <c r="D80" s="1905"/>
      <c r="E80" s="1905"/>
      <c r="F80" s="1905"/>
      <c r="G80" s="1"/>
      <c r="H80" s="1905"/>
      <c r="I80" s="1905"/>
      <c r="J80" s="1905"/>
      <c r="K80" s="1905"/>
      <c r="L80" s="1905"/>
      <c r="M80" s="1905"/>
    </row>
    <row r="81" spans="1:13" s="3" customFormat="1">
      <c r="A81" s="1905"/>
      <c r="B81" s="1905"/>
      <c r="C81" s="1905"/>
      <c r="D81" s="1905"/>
      <c r="E81" s="1905"/>
      <c r="F81" s="1905"/>
      <c r="G81" s="1"/>
      <c r="H81" s="1905"/>
      <c r="I81" s="1905"/>
      <c r="J81" s="1905"/>
      <c r="K81" s="1905"/>
      <c r="L81" s="1905"/>
      <c r="M81" s="1905"/>
    </row>
    <row r="82" spans="1:13" s="3" customFormat="1">
      <c r="A82" s="1905"/>
      <c r="B82" s="1905"/>
      <c r="C82" s="1905"/>
      <c r="D82" s="1905"/>
      <c r="E82" s="1905"/>
      <c r="F82" s="1905"/>
      <c r="G82" s="1"/>
      <c r="H82" s="1905"/>
      <c r="I82" s="1905"/>
      <c r="J82" s="1905"/>
      <c r="K82" s="1905"/>
      <c r="L82" s="1905"/>
      <c r="M82" s="1905"/>
    </row>
    <row r="83" spans="1:13" s="3" customFormat="1">
      <c r="A83" s="1905"/>
      <c r="B83" s="1905"/>
      <c r="C83" s="1905"/>
      <c r="D83" s="1905"/>
      <c r="E83" s="1905"/>
      <c r="F83" s="1905"/>
      <c r="G83" s="1"/>
      <c r="H83" s="1905"/>
      <c r="I83" s="1905"/>
      <c r="J83" s="1905"/>
      <c r="K83" s="1905"/>
      <c r="L83" s="1905"/>
      <c r="M83" s="1905"/>
    </row>
    <row r="84" spans="1:13" s="3" customFormat="1">
      <c r="A84" s="1905"/>
      <c r="B84" s="1905"/>
      <c r="C84" s="1905"/>
      <c r="D84" s="1905"/>
      <c r="E84" s="1905"/>
      <c r="F84" s="1905"/>
      <c r="G84" s="1"/>
      <c r="H84" s="1905"/>
      <c r="I84" s="1905"/>
      <c r="J84" s="1905"/>
      <c r="K84" s="1905"/>
      <c r="L84" s="1905"/>
      <c r="M84" s="1905"/>
    </row>
    <row r="85" spans="1:13" s="3" customFormat="1">
      <c r="A85" s="1905"/>
      <c r="B85" s="1905"/>
      <c r="C85" s="1905"/>
      <c r="D85" s="1905"/>
      <c r="E85" s="1905"/>
      <c r="F85" s="1905"/>
      <c r="G85" s="1"/>
      <c r="H85" s="1905"/>
      <c r="I85" s="1905"/>
      <c r="J85" s="1905"/>
      <c r="K85" s="1905"/>
      <c r="L85" s="1905"/>
      <c r="M85" s="1905"/>
    </row>
    <row r="86" spans="1:13" s="3" customFormat="1">
      <c r="A86" s="1905"/>
      <c r="B86" s="1905"/>
      <c r="C86" s="1905"/>
      <c r="D86" s="1905"/>
      <c r="E86" s="1905"/>
      <c r="F86" s="1905"/>
      <c r="G86" s="1"/>
      <c r="H86" s="1905"/>
      <c r="I86" s="1905"/>
      <c r="J86" s="1905"/>
      <c r="K86" s="1905"/>
      <c r="L86" s="1905"/>
      <c r="M86" s="1905"/>
    </row>
    <row r="87" spans="1:13" s="3" customFormat="1">
      <c r="A87" s="1905"/>
      <c r="B87" s="1905"/>
      <c r="C87" s="1905"/>
      <c r="D87" s="1905"/>
      <c r="E87" s="1905"/>
      <c r="F87" s="1905"/>
      <c r="G87" s="1"/>
      <c r="H87" s="1905"/>
      <c r="I87" s="1905"/>
      <c r="J87" s="1905"/>
      <c r="K87" s="1905"/>
      <c r="L87" s="1905"/>
      <c r="M87" s="1905"/>
    </row>
    <row r="88" spans="1:13" s="3" customFormat="1">
      <c r="A88" s="1905"/>
      <c r="B88" s="1905"/>
      <c r="C88" s="1905"/>
      <c r="D88" s="1905"/>
      <c r="E88" s="1905"/>
      <c r="F88" s="1905"/>
      <c r="G88" s="1"/>
      <c r="H88" s="1905"/>
      <c r="I88" s="1905"/>
      <c r="J88" s="1905"/>
      <c r="K88" s="1905"/>
      <c r="L88" s="1905"/>
      <c r="M88" s="1905"/>
    </row>
    <row r="89" spans="1:13" s="3" customFormat="1">
      <c r="A89" s="1905"/>
      <c r="B89" s="1905"/>
      <c r="C89" s="1905"/>
      <c r="D89" s="1905"/>
      <c r="E89" s="1905"/>
      <c r="F89" s="1905"/>
      <c r="G89" s="1"/>
      <c r="H89" s="1905"/>
      <c r="I89" s="1905"/>
      <c r="J89" s="1905"/>
      <c r="K89" s="1905"/>
      <c r="L89" s="1905"/>
      <c r="M89" s="1905"/>
    </row>
    <row r="90" spans="1:13" s="3" customFormat="1">
      <c r="A90" s="1905"/>
      <c r="B90" s="1905"/>
      <c r="C90" s="1905"/>
      <c r="D90" s="1905"/>
      <c r="E90" s="1905"/>
      <c r="F90" s="1905"/>
      <c r="G90" s="1"/>
      <c r="H90" s="1905"/>
      <c r="I90" s="1905"/>
      <c r="J90" s="1905"/>
      <c r="K90" s="1905"/>
      <c r="L90" s="1905"/>
      <c r="M90" s="1905"/>
    </row>
    <row r="91" spans="1:13" s="3" customFormat="1">
      <c r="A91" s="1905"/>
      <c r="B91" s="1905"/>
      <c r="C91" s="1905"/>
      <c r="D91" s="1905"/>
      <c r="E91" s="1905"/>
      <c r="F91" s="1905"/>
      <c r="G91" s="1"/>
      <c r="H91" s="1905"/>
      <c r="I91" s="1905"/>
      <c r="J91" s="1905"/>
      <c r="K91" s="1905"/>
      <c r="L91" s="1905"/>
      <c r="M91" s="1905"/>
    </row>
    <row r="92" spans="1:13" s="3" customFormat="1">
      <c r="A92" s="1"/>
      <c r="B92" s="1"/>
      <c r="C92" s="1905"/>
      <c r="D92" s="1905"/>
      <c r="E92" s="1"/>
      <c r="F92" s="1"/>
      <c r="G92" s="1"/>
      <c r="H92" s="1"/>
      <c r="I92" s="1"/>
      <c r="J92" s="1905"/>
      <c r="K92" s="1905"/>
      <c r="L92" s="1"/>
      <c r="M92" s="1"/>
    </row>
    <row r="93" spans="1:13" s="3" customFormat="1">
      <c r="A93" s="1905" t="str">
        <f>'4-2-2 필지별사업내역'!B30&amp;"/"&amp;'4-2-2 필지별사업내역'!C30</f>
        <v>65-0/51-0</v>
      </c>
      <c r="B93" s="1905"/>
      <c r="C93" s="1905"/>
      <c r="D93" s="1905"/>
      <c r="E93" s="1905"/>
      <c r="F93" s="1905"/>
      <c r="G93" s="1"/>
      <c r="H93" s="1905" t="str">
        <f>A93</f>
        <v>65-0/51-0</v>
      </c>
      <c r="I93" s="1905"/>
      <c r="J93" s="1905"/>
      <c r="K93" s="1905"/>
      <c r="L93" s="1905"/>
      <c r="M93" s="1905"/>
    </row>
    <row r="94" spans="1:13" s="3" customFormat="1">
      <c r="A94" s="1905" t="str">
        <f>'4-2-2 필지별사업내역'!D30&amp;" "&amp;'4-2-2 필지별사업내역'!E30&amp;" "&amp;'4-2-2 필지별사업내역'!F30&amp;" "&amp;'4-2-2 필지별사업내역'!G30</f>
        <v>단양 어상천 연곡 산147-3</v>
      </c>
      <c r="B94" s="1905"/>
      <c r="C94" s="1905"/>
      <c r="D94" s="1905"/>
      <c r="E94" s="1905" t="s">
        <v>2183</v>
      </c>
      <c r="F94" s="1905"/>
      <c r="G94" s="1"/>
      <c r="H94" s="1905" t="str">
        <f>A94</f>
        <v>단양 어상천 연곡 산147-3</v>
      </c>
      <c r="I94" s="1905"/>
      <c r="J94" s="1905"/>
      <c r="K94" s="1905"/>
      <c r="L94" s="1905" t="s">
        <v>2184</v>
      </c>
      <c r="M94" s="1905"/>
    </row>
    <row r="95" spans="1:13" s="3" customForma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1:13" s="3" customFormat="1"/>
    <row r="97" spans="1:13" s="3" customFormat="1" ht="31.5">
      <c r="A97" s="1906" t="s">
        <v>38</v>
      </c>
      <c r="B97" s="1906"/>
      <c r="C97" s="1906"/>
      <c r="D97" s="1906"/>
      <c r="E97" s="1906"/>
      <c r="F97" s="1906"/>
      <c r="G97" s="1906"/>
      <c r="H97" s="1906"/>
      <c r="I97" s="1906"/>
      <c r="J97" s="1906"/>
      <c r="K97" s="1906"/>
      <c r="L97" s="1906"/>
      <c r="M97" s="1906"/>
    </row>
    <row r="98" spans="1:13" s="3" customForma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1:13" s="3" customFormat="1">
      <c r="A99" s="1"/>
      <c r="B99" s="1"/>
      <c r="C99" s="1"/>
      <c r="D99" s="1"/>
      <c r="E99" s="1"/>
      <c r="F99" s="1"/>
      <c r="G99" s="1905"/>
      <c r="H99" s="1905"/>
      <c r="I99" s="1905"/>
      <c r="J99" s="1905"/>
      <c r="K99" s="1905"/>
      <c r="L99" s="1905"/>
      <c r="M99" s="1905"/>
    </row>
    <row r="100" spans="1:13" s="3" customForma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1:13" s="3" customFormat="1">
      <c r="A101" s="1905"/>
      <c r="B101" s="1905"/>
      <c r="C101" s="1905"/>
      <c r="D101" s="1905"/>
      <c r="E101" s="1905"/>
      <c r="F101" s="1905"/>
      <c r="G101" s="1"/>
      <c r="H101" s="1905"/>
      <c r="I101" s="1905"/>
      <c r="J101" s="1905"/>
      <c r="K101" s="1905"/>
      <c r="L101" s="1905"/>
      <c r="M101" s="1905"/>
    </row>
    <row r="102" spans="1:13" s="3" customFormat="1">
      <c r="A102" s="1905"/>
      <c r="B102" s="1905"/>
      <c r="C102" s="1905"/>
      <c r="D102" s="1905"/>
      <c r="E102" s="1905"/>
      <c r="F102" s="1905"/>
      <c r="G102" s="1"/>
      <c r="H102" s="1905"/>
      <c r="I102" s="1905"/>
      <c r="J102" s="1905"/>
      <c r="K102" s="1905"/>
      <c r="L102" s="1905"/>
      <c r="M102" s="1905"/>
    </row>
    <row r="103" spans="1:13" s="3" customFormat="1">
      <c r="A103" s="1905"/>
      <c r="B103" s="1905"/>
      <c r="C103" s="1905"/>
      <c r="D103" s="1905"/>
      <c r="E103" s="1905"/>
      <c r="F103" s="1905"/>
      <c r="G103" s="1"/>
      <c r="H103" s="1905"/>
      <c r="I103" s="1905"/>
      <c r="J103" s="1905"/>
      <c r="K103" s="1905"/>
      <c r="L103" s="1905"/>
      <c r="M103" s="1905"/>
    </row>
    <row r="104" spans="1:13" s="3" customFormat="1">
      <c r="A104" s="1905"/>
      <c r="B104" s="1905"/>
      <c r="C104" s="1905"/>
      <c r="D104" s="1905"/>
      <c r="E104" s="1905"/>
      <c r="F104" s="1905"/>
      <c r="G104" s="1"/>
      <c r="H104" s="1905"/>
      <c r="I104" s="1905"/>
      <c r="J104" s="1905"/>
      <c r="K104" s="1905"/>
      <c r="L104" s="1905"/>
      <c r="M104" s="1905"/>
    </row>
    <row r="105" spans="1:13" s="3" customFormat="1">
      <c r="A105" s="1905"/>
      <c r="B105" s="1905"/>
      <c r="C105" s="1905"/>
      <c r="D105" s="1905"/>
      <c r="E105" s="1905"/>
      <c r="F105" s="1905"/>
      <c r="G105" s="1"/>
      <c r="H105" s="1905"/>
      <c r="I105" s="1905"/>
      <c r="J105" s="1905"/>
      <c r="K105" s="1905"/>
      <c r="L105" s="1905"/>
      <c r="M105" s="1905"/>
    </row>
    <row r="106" spans="1:13" s="3" customFormat="1">
      <c r="A106" s="1905"/>
      <c r="B106" s="1905"/>
      <c r="C106" s="1905"/>
      <c r="D106" s="1905"/>
      <c r="E106" s="1905"/>
      <c r="F106" s="1905"/>
      <c r="G106" s="1"/>
      <c r="H106" s="1905"/>
      <c r="I106" s="1905"/>
      <c r="J106" s="1905"/>
      <c r="K106" s="1905"/>
      <c r="L106" s="1905"/>
      <c r="M106" s="1905"/>
    </row>
    <row r="107" spans="1:13" s="3" customFormat="1">
      <c r="A107" s="1905"/>
      <c r="B107" s="1905"/>
      <c r="C107" s="1905"/>
      <c r="D107" s="1905"/>
      <c r="E107" s="1905"/>
      <c r="F107" s="1905"/>
      <c r="G107" s="1"/>
      <c r="H107" s="1905"/>
      <c r="I107" s="1905"/>
      <c r="J107" s="1905"/>
      <c r="K107" s="1905"/>
      <c r="L107" s="1905"/>
      <c r="M107" s="1905"/>
    </row>
    <row r="108" spans="1:13" s="3" customFormat="1">
      <c r="A108" s="1905"/>
      <c r="B108" s="1905"/>
      <c r="C108" s="1905"/>
      <c r="D108" s="1905"/>
      <c r="E108" s="1905"/>
      <c r="F108" s="1905"/>
      <c r="G108" s="1"/>
      <c r="H108" s="1905"/>
      <c r="I108" s="1905"/>
      <c r="J108" s="1905"/>
      <c r="K108" s="1905"/>
      <c r="L108" s="1905"/>
      <c r="M108" s="1905"/>
    </row>
    <row r="109" spans="1:13" s="3" customFormat="1">
      <c r="A109" s="1905"/>
      <c r="B109" s="1905"/>
      <c r="C109" s="1905"/>
      <c r="D109" s="1905"/>
      <c r="E109" s="1905"/>
      <c r="F109" s="1905"/>
      <c r="G109" s="1"/>
      <c r="H109" s="1905"/>
      <c r="I109" s="1905"/>
      <c r="J109" s="1905"/>
      <c r="K109" s="1905"/>
      <c r="L109" s="1905"/>
      <c r="M109" s="1905"/>
    </row>
    <row r="110" spans="1:13" s="3" customFormat="1">
      <c r="A110" s="1905"/>
      <c r="B110" s="1905"/>
      <c r="C110" s="1905"/>
      <c r="D110" s="1905"/>
      <c r="E110" s="1905"/>
      <c r="F110" s="1905"/>
      <c r="G110" s="1"/>
      <c r="H110" s="1905"/>
      <c r="I110" s="1905"/>
      <c r="J110" s="1905"/>
      <c r="K110" s="1905"/>
      <c r="L110" s="1905"/>
      <c r="M110" s="1905"/>
    </row>
    <row r="111" spans="1:13" s="3" customFormat="1">
      <c r="A111" s="1905"/>
      <c r="B111" s="1905"/>
      <c r="C111" s="1905"/>
      <c r="D111" s="1905"/>
      <c r="E111" s="1905"/>
      <c r="F111" s="1905"/>
      <c r="G111" s="1"/>
      <c r="H111" s="1905"/>
      <c r="I111" s="1905"/>
      <c r="J111" s="1905"/>
      <c r="K111" s="1905"/>
      <c r="L111" s="1905"/>
      <c r="M111" s="1905"/>
    </row>
    <row r="112" spans="1:13" s="3" customFormat="1">
      <c r="A112" s="1905"/>
      <c r="B112" s="1905"/>
      <c r="C112" s="1905"/>
      <c r="D112" s="1905"/>
      <c r="E112" s="1905"/>
      <c r="F112" s="1905"/>
      <c r="G112" s="1"/>
      <c r="H112" s="1905"/>
      <c r="I112" s="1905"/>
      <c r="J112" s="1905"/>
      <c r="K112" s="1905"/>
      <c r="L112" s="1905"/>
      <c r="M112" s="1905"/>
    </row>
    <row r="113" spans="1:13" s="3" customFormat="1">
      <c r="A113" s="1905"/>
      <c r="B113" s="1905"/>
      <c r="C113" s="1905"/>
      <c r="D113" s="1905"/>
      <c r="E113" s="1905"/>
      <c r="F113" s="1905"/>
      <c r="G113" s="1"/>
      <c r="H113" s="1905"/>
      <c r="I113" s="1905"/>
      <c r="J113" s="1905"/>
      <c r="K113" s="1905"/>
      <c r="L113" s="1905"/>
      <c r="M113" s="1905"/>
    </row>
    <row r="114" spans="1:13" s="3" customFormat="1">
      <c r="A114" s="1905"/>
      <c r="B114" s="1905"/>
      <c r="C114" s="1905"/>
      <c r="D114" s="1905"/>
      <c r="E114" s="1905"/>
      <c r="F114" s="1905"/>
      <c r="G114" s="1"/>
      <c r="H114" s="1905"/>
      <c r="I114" s="1905"/>
      <c r="J114" s="1905"/>
      <c r="K114" s="1905"/>
      <c r="L114" s="1905"/>
      <c r="M114" s="1905"/>
    </row>
    <row r="115" spans="1:13" s="3" customFormat="1">
      <c r="A115" s="1905"/>
      <c r="B115" s="1905"/>
      <c r="C115" s="1905"/>
      <c r="D115" s="1905"/>
      <c r="E115" s="1905"/>
      <c r="F115" s="1905"/>
      <c r="G115" s="1"/>
      <c r="H115" s="1905"/>
      <c r="I115" s="1905"/>
      <c r="J115" s="1905"/>
      <c r="K115" s="1905"/>
      <c r="L115" s="1905"/>
      <c r="M115" s="1905"/>
    </row>
    <row r="116" spans="1:13" s="3" customFormat="1">
      <c r="A116" s="1"/>
      <c r="B116" s="1"/>
      <c r="C116" s="1905"/>
      <c r="D116" s="1905"/>
      <c r="E116" s="1"/>
      <c r="F116" s="1"/>
      <c r="G116" s="1"/>
      <c r="H116" s="1"/>
      <c r="I116" s="1"/>
      <c r="J116" s="1905"/>
      <c r="K116" s="1905"/>
      <c r="L116" s="1"/>
      <c r="M116" s="1"/>
    </row>
    <row r="117" spans="1:13" s="3" customFormat="1">
      <c r="A117" s="1905" t="str">
        <f>'4-2-2 필지별사업내역'!B38&amp;"/"&amp;'4-2-2 필지별사업내역'!C38</f>
        <v>65-0/7-1</v>
      </c>
      <c r="B117" s="1905"/>
      <c r="C117" s="1905"/>
      <c r="D117" s="1905"/>
      <c r="E117" s="1905"/>
      <c r="F117" s="1905"/>
      <c r="G117" s="1"/>
      <c r="H117" s="1905" t="str">
        <f>A117</f>
        <v>65-0/7-1</v>
      </c>
      <c r="I117" s="1905"/>
      <c r="J117" s="1905"/>
      <c r="K117" s="1905"/>
      <c r="L117" s="1905"/>
      <c r="M117" s="1905"/>
    </row>
    <row r="118" spans="1:13" s="3" customFormat="1">
      <c r="A118" s="1905" t="str">
        <f>'4-2-2 필지별사업내역'!D38&amp;" "&amp;'4-2-2 필지별사업내역'!E38&amp;" "&amp;'4-2-2 필지별사업내역'!F38&amp;" "&amp;'4-2-2 필지별사업내역'!G38</f>
        <v>단양 어상천 임현 산52-1</v>
      </c>
      <c r="B118" s="1905"/>
      <c r="C118" s="1905"/>
      <c r="D118" s="1905"/>
      <c r="E118" s="1905" t="s">
        <v>2183</v>
      </c>
      <c r="F118" s="1905"/>
      <c r="G118" s="1"/>
      <c r="H118" s="1905" t="str">
        <f>A118</f>
        <v>단양 어상천 임현 산52-1</v>
      </c>
      <c r="I118" s="1905"/>
      <c r="J118" s="1905"/>
      <c r="K118" s="1905"/>
      <c r="L118" s="1905" t="s">
        <v>2184</v>
      </c>
      <c r="M118" s="1905"/>
    </row>
    <row r="119" spans="1:13" s="3" customForma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</row>
    <row r="120" spans="1:13" s="3" customFormat="1"/>
    <row r="121" spans="1:13" s="3" customFormat="1" ht="31.5">
      <c r="A121" s="1906" t="s">
        <v>38</v>
      </c>
      <c r="B121" s="1906"/>
      <c r="C121" s="1906"/>
      <c r="D121" s="1906"/>
      <c r="E121" s="1906"/>
      <c r="F121" s="1906"/>
      <c r="G121" s="1906"/>
      <c r="H121" s="1906"/>
      <c r="I121" s="1906"/>
      <c r="J121" s="1906"/>
      <c r="K121" s="1906"/>
      <c r="L121" s="1906"/>
      <c r="M121" s="1906"/>
    </row>
    <row r="122" spans="1:13" s="3" customForma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</row>
    <row r="123" spans="1:13" s="3" customFormat="1">
      <c r="A123" s="1"/>
      <c r="B123" s="1"/>
      <c r="C123" s="1"/>
      <c r="D123" s="1"/>
      <c r="E123" s="1"/>
      <c r="F123" s="1"/>
      <c r="G123" s="1905"/>
      <c r="H123" s="1905"/>
      <c r="I123" s="1905"/>
      <c r="J123" s="1905"/>
      <c r="K123" s="1905"/>
      <c r="L123" s="1905"/>
      <c r="M123" s="1905"/>
    </row>
    <row r="124" spans="1:13" s="3" customForma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</row>
    <row r="125" spans="1:13" s="3" customFormat="1">
      <c r="A125" s="1905"/>
      <c r="B125" s="1905"/>
      <c r="C125" s="1905"/>
      <c r="D125" s="1905"/>
      <c r="E125" s="1905"/>
      <c r="F125" s="1905"/>
      <c r="G125" s="1"/>
      <c r="H125" s="1905"/>
      <c r="I125" s="1905"/>
      <c r="J125" s="1905"/>
      <c r="K125" s="1905"/>
      <c r="L125" s="1905"/>
      <c r="M125" s="1905"/>
    </row>
    <row r="126" spans="1:13" s="3" customFormat="1">
      <c r="A126" s="1905"/>
      <c r="B126" s="1905"/>
      <c r="C126" s="1905"/>
      <c r="D126" s="1905"/>
      <c r="E126" s="1905"/>
      <c r="F126" s="1905"/>
      <c r="G126" s="1"/>
      <c r="H126" s="1905"/>
      <c r="I126" s="1905"/>
      <c r="J126" s="1905"/>
      <c r="K126" s="1905"/>
      <c r="L126" s="1905"/>
      <c r="M126" s="1905"/>
    </row>
    <row r="127" spans="1:13" s="3" customFormat="1">
      <c r="A127" s="1905"/>
      <c r="B127" s="1905"/>
      <c r="C127" s="1905"/>
      <c r="D127" s="1905"/>
      <c r="E127" s="1905"/>
      <c r="F127" s="1905"/>
      <c r="G127" s="1"/>
      <c r="H127" s="1905"/>
      <c r="I127" s="1905"/>
      <c r="J127" s="1905"/>
      <c r="K127" s="1905"/>
      <c r="L127" s="1905"/>
      <c r="M127" s="1905"/>
    </row>
    <row r="128" spans="1:13" s="3" customFormat="1">
      <c r="A128" s="1905"/>
      <c r="B128" s="1905"/>
      <c r="C128" s="1905"/>
      <c r="D128" s="1905"/>
      <c r="E128" s="1905"/>
      <c r="F128" s="1905"/>
      <c r="G128" s="1"/>
      <c r="H128" s="1905"/>
      <c r="I128" s="1905"/>
      <c r="J128" s="1905"/>
      <c r="K128" s="1905"/>
      <c r="L128" s="1905"/>
      <c r="M128" s="1905"/>
    </row>
    <row r="129" spans="1:13" s="3" customFormat="1">
      <c r="A129" s="1905"/>
      <c r="B129" s="1905"/>
      <c r="C129" s="1905"/>
      <c r="D129" s="1905"/>
      <c r="E129" s="1905"/>
      <c r="F129" s="1905"/>
      <c r="G129" s="1"/>
      <c r="H129" s="1905"/>
      <c r="I129" s="1905"/>
      <c r="J129" s="1905"/>
      <c r="K129" s="1905"/>
      <c r="L129" s="1905"/>
      <c r="M129" s="1905"/>
    </row>
    <row r="130" spans="1:13" s="3" customFormat="1">
      <c r="A130" s="1905"/>
      <c r="B130" s="1905"/>
      <c r="C130" s="1905"/>
      <c r="D130" s="1905"/>
      <c r="E130" s="1905"/>
      <c r="F130" s="1905"/>
      <c r="G130" s="1"/>
      <c r="H130" s="1905"/>
      <c r="I130" s="1905"/>
      <c r="J130" s="1905"/>
      <c r="K130" s="1905"/>
      <c r="L130" s="1905"/>
      <c r="M130" s="1905"/>
    </row>
    <row r="131" spans="1:13" s="3" customFormat="1">
      <c r="A131" s="1905"/>
      <c r="B131" s="1905"/>
      <c r="C131" s="1905"/>
      <c r="D131" s="1905"/>
      <c r="E131" s="1905"/>
      <c r="F131" s="1905"/>
      <c r="G131" s="1"/>
      <c r="H131" s="1905"/>
      <c r="I131" s="1905"/>
      <c r="J131" s="1905"/>
      <c r="K131" s="1905"/>
      <c r="L131" s="1905"/>
      <c r="M131" s="1905"/>
    </row>
    <row r="132" spans="1:13" s="3" customFormat="1">
      <c r="A132" s="1905"/>
      <c r="B132" s="1905"/>
      <c r="C132" s="1905"/>
      <c r="D132" s="1905"/>
      <c r="E132" s="1905"/>
      <c r="F132" s="1905"/>
      <c r="G132" s="1"/>
      <c r="H132" s="1905"/>
      <c r="I132" s="1905"/>
      <c r="J132" s="1905"/>
      <c r="K132" s="1905"/>
      <c r="L132" s="1905"/>
      <c r="M132" s="1905"/>
    </row>
    <row r="133" spans="1:13" s="3" customFormat="1">
      <c r="A133" s="1905"/>
      <c r="B133" s="1905"/>
      <c r="C133" s="1905"/>
      <c r="D133" s="1905"/>
      <c r="E133" s="1905"/>
      <c r="F133" s="1905"/>
      <c r="G133" s="1"/>
      <c r="H133" s="1905"/>
      <c r="I133" s="1905"/>
      <c r="J133" s="1905"/>
      <c r="K133" s="1905"/>
      <c r="L133" s="1905"/>
      <c r="M133" s="1905"/>
    </row>
    <row r="134" spans="1:13" s="3" customFormat="1">
      <c r="A134" s="1905"/>
      <c r="B134" s="1905"/>
      <c r="C134" s="1905"/>
      <c r="D134" s="1905"/>
      <c r="E134" s="1905"/>
      <c r="F134" s="1905"/>
      <c r="G134" s="1"/>
      <c r="H134" s="1905"/>
      <c r="I134" s="1905"/>
      <c r="J134" s="1905"/>
      <c r="K134" s="1905"/>
      <c r="L134" s="1905"/>
      <c r="M134" s="1905"/>
    </row>
    <row r="135" spans="1:13" s="3" customFormat="1">
      <c r="A135" s="1905"/>
      <c r="B135" s="1905"/>
      <c r="C135" s="1905"/>
      <c r="D135" s="1905"/>
      <c r="E135" s="1905"/>
      <c r="F135" s="1905"/>
      <c r="G135" s="1"/>
      <c r="H135" s="1905"/>
      <c r="I135" s="1905"/>
      <c r="J135" s="1905"/>
      <c r="K135" s="1905"/>
      <c r="L135" s="1905"/>
      <c r="M135" s="1905"/>
    </row>
    <row r="136" spans="1:13" s="3" customFormat="1">
      <c r="A136" s="1905"/>
      <c r="B136" s="1905"/>
      <c r="C136" s="1905"/>
      <c r="D136" s="1905"/>
      <c r="E136" s="1905"/>
      <c r="F136" s="1905"/>
      <c r="G136" s="1"/>
      <c r="H136" s="1905"/>
      <c r="I136" s="1905"/>
      <c r="J136" s="1905"/>
      <c r="K136" s="1905"/>
      <c r="L136" s="1905"/>
      <c r="M136" s="1905"/>
    </row>
    <row r="137" spans="1:13" s="3" customFormat="1">
      <c r="A137" s="1905"/>
      <c r="B137" s="1905"/>
      <c r="C137" s="1905"/>
      <c r="D137" s="1905"/>
      <c r="E137" s="1905"/>
      <c r="F137" s="1905"/>
      <c r="G137" s="1"/>
      <c r="H137" s="1905"/>
      <c r="I137" s="1905"/>
      <c r="J137" s="1905"/>
      <c r="K137" s="1905"/>
      <c r="L137" s="1905"/>
      <c r="M137" s="1905"/>
    </row>
    <row r="138" spans="1:13" s="3" customFormat="1">
      <c r="A138" s="1905"/>
      <c r="B138" s="1905"/>
      <c r="C138" s="1905"/>
      <c r="D138" s="1905"/>
      <c r="E138" s="1905"/>
      <c r="F138" s="1905"/>
      <c r="G138" s="1"/>
      <c r="H138" s="1905"/>
      <c r="I138" s="1905"/>
      <c r="J138" s="1905"/>
      <c r="K138" s="1905"/>
      <c r="L138" s="1905"/>
      <c r="M138" s="1905"/>
    </row>
    <row r="139" spans="1:13" s="3" customFormat="1">
      <c r="A139" s="1905"/>
      <c r="B139" s="1905"/>
      <c r="C139" s="1905"/>
      <c r="D139" s="1905"/>
      <c r="E139" s="1905"/>
      <c r="F139" s="1905"/>
      <c r="G139" s="1"/>
      <c r="H139" s="1905"/>
      <c r="I139" s="1905"/>
      <c r="J139" s="1905"/>
      <c r="K139" s="1905"/>
      <c r="L139" s="1905"/>
      <c r="M139" s="1905"/>
    </row>
    <row r="140" spans="1:13" s="3" customFormat="1">
      <c r="A140" s="1"/>
      <c r="B140" s="1"/>
      <c r="C140" s="1905"/>
      <c r="D140" s="1905"/>
      <c r="E140" s="1"/>
      <c r="F140" s="1"/>
      <c r="G140" s="1"/>
      <c r="H140" s="1"/>
      <c r="I140" s="1"/>
      <c r="J140" s="1905"/>
      <c r="K140" s="1905"/>
      <c r="L140" s="1"/>
      <c r="M140" s="1"/>
    </row>
    <row r="141" spans="1:13" s="3" customFormat="1">
      <c r="A141" s="1905" t="str">
        <f>'4-2-2 필지별사업내역'!B46&amp;"/"&amp;'4-2-2 필지별사업내역'!C46</f>
        <v>64-0/24-3</v>
      </c>
      <c r="B141" s="1905"/>
      <c r="C141" s="1905"/>
      <c r="D141" s="1905"/>
      <c r="E141" s="1905"/>
      <c r="F141" s="1905"/>
      <c r="G141" s="1"/>
      <c r="H141" s="1905" t="str">
        <f>A141</f>
        <v>64-0/24-3</v>
      </c>
      <c r="I141" s="1905"/>
      <c r="J141" s="1905"/>
      <c r="K141" s="1905"/>
      <c r="L141" s="1905"/>
      <c r="M141" s="1905"/>
    </row>
    <row r="142" spans="1:13" s="3" customFormat="1">
      <c r="A142" s="1905" t="str">
        <f>'4-2-2 필지별사업내역'!D46&amp;" "&amp;'4-2-2 필지별사업내역'!E46&amp;" "&amp;'4-2-2 필지별사업내역'!F46&amp;" "&amp;'4-2-2 필지별사업내역'!G46</f>
        <v>단양 어상천 방북 산32</v>
      </c>
      <c r="B142" s="1905"/>
      <c r="C142" s="1905"/>
      <c r="D142" s="1905"/>
      <c r="E142" s="1905" t="s">
        <v>2183</v>
      </c>
      <c r="F142" s="1905"/>
      <c r="G142" s="1"/>
      <c r="H142" s="1905" t="str">
        <f>A142</f>
        <v>단양 어상천 방북 산32</v>
      </c>
      <c r="I142" s="1905"/>
      <c r="J142" s="1905"/>
      <c r="K142" s="1905"/>
      <c r="L142" s="1905" t="s">
        <v>2184</v>
      </c>
      <c r="M142" s="1905"/>
    </row>
    <row r="143" spans="1:13" s="3" customForma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</row>
    <row r="144" spans="1:13" s="3" customFormat="1"/>
    <row r="145" spans="1:13" s="3" customFormat="1" ht="31.5">
      <c r="A145" s="1906" t="s">
        <v>38</v>
      </c>
      <c r="B145" s="1906"/>
      <c r="C145" s="1906"/>
      <c r="D145" s="1906"/>
      <c r="E145" s="1906"/>
      <c r="F145" s="1906"/>
      <c r="G145" s="1906"/>
      <c r="H145" s="1906"/>
      <c r="I145" s="1906"/>
      <c r="J145" s="1906"/>
      <c r="K145" s="1906"/>
      <c r="L145" s="1906"/>
      <c r="M145" s="1906"/>
    </row>
    <row r="146" spans="1:13" s="3" customForma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</row>
    <row r="147" spans="1:13" s="3" customFormat="1">
      <c r="A147" s="1"/>
      <c r="B147" s="1"/>
      <c r="C147" s="1"/>
      <c r="D147" s="1"/>
      <c r="E147" s="1"/>
      <c r="F147" s="1"/>
      <c r="G147" s="1905"/>
      <c r="H147" s="1905"/>
      <c r="I147" s="1905"/>
      <c r="J147" s="1905"/>
      <c r="K147" s="1905"/>
      <c r="L147" s="1905"/>
      <c r="M147" s="1905"/>
    </row>
    <row r="148" spans="1:13" s="3" customForma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</row>
    <row r="149" spans="1:13" s="3" customFormat="1">
      <c r="A149" s="1905"/>
      <c r="B149" s="1905"/>
      <c r="C149" s="1905"/>
      <c r="D149" s="1905"/>
      <c r="E149" s="1905"/>
      <c r="F149" s="1905"/>
      <c r="G149" s="1"/>
      <c r="H149" s="1905"/>
      <c r="I149" s="1905"/>
      <c r="J149" s="1905"/>
      <c r="K149" s="1905"/>
      <c r="L149" s="1905"/>
      <c r="M149" s="1905"/>
    </row>
    <row r="150" spans="1:13" s="3" customFormat="1">
      <c r="A150" s="1905"/>
      <c r="B150" s="1905"/>
      <c r="C150" s="1905"/>
      <c r="D150" s="1905"/>
      <c r="E150" s="1905"/>
      <c r="F150" s="1905"/>
      <c r="G150" s="1"/>
      <c r="H150" s="1905"/>
      <c r="I150" s="1905"/>
      <c r="J150" s="1905"/>
      <c r="K150" s="1905"/>
      <c r="L150" s="1905"/>
      <c r="M150" s="1905"/>
    </row>
    <row r="151" spans="1:13" s="3" customFormat="1">
      <c r="A151" s="1905"/>
      <c r="B151" s="1905"/>
      <c r="C151" s="1905"/>
      <c r="D151" s="1905"/>
      <c r="E151" s="1905"/>
      <c r="F151" s="1905"/>
      <c r="G151" s="1"/>
      <c r="H151" s="1905"/>
      <c r="I151" s="1905"/>
      <c r="J151" s="1905"/>
      <c r="K151" s="1905"/>
      <c r="L151" s="1905"/>
      <c r="M151" s="1905"/>
    </row>
    <row r="152" spans="1:13" s="3" customFormat="1">
      <c r="A152" s="1905"/>
      <c r="B152" s="1905"/>
      <c r="C152" s="1905"/>
      <c r="D152" s="1905"/>
      <c r="E152" s="1905"/>
      <c r="F152" s="1905"/>
      <c r="G152" s="1"/>
      <c r="H152" s="1905"/>
      <c r="I152" s="1905"/>
      <c r="J152" s="1905"/>
      <c r="K152" s="1905"/>
      <c r="L152" s="1905"/>
      <c r="M152" s="1905"/>
    </row>
    <row r="153" spans="1:13" s="3" customFormat="1">
      <c r="A153" s="1905"/>
      <c r="B153" s="1905"/>
      <c r="C153" s="1905"/>
      <c r="D153" s="1905"/>
      <c r="E153" s="1905"/>
      <c r="F153" s="1905"/>
      <c r="G153" s="1"/>
      <c r="H153" s="1905"/>
      <c r="I153" s="1905"/>
      <c r="J153" s="1905"/>
      <c r="K153" s="1905"/>
      <c r="L153" s="1905"/>
      <c r="M153" s="1905"/>
    </row>
    <row r="154" spans="1:13" s="3" customFormat="1">
      <c r="A154" s="1905"/>
      <c r="B154" s="1905"/>
      <c r="C154" s="1905"/>
      <c r="D154" s="1905"/>
      <c r="E154" s="1905"/>
      <c r="F154" s="1905"/>
      <c r="G154" s="1"/>
      <c r="H154" s="1905"/>
      <c r="I154" s="1905"/>
      <c r="J154" s="1905"/>
      <c r="K154" s="1905"/>
      <c r="L154" s="1905"/>
      <c r="M154" s="1905"/>
    </row>
    <row r="155" spans="1:13" s="3" customFormat="1">
      <c r="A155" s="1905"/>
      <c r="B155" s="1905"/>
      <c r="C155" s="1905"/>
      <c r="D155" s="1905"/>
      <c r="E155" s="1905"/>
      <c r="F155" s="1905"/>
      <c r="G155" s="1"/>
      <c r="H155" s="1905"/>
      <c r="I155" s="1905"/>
      <c r="J155" s="1905"/>
      <c r="K155" s="1905"/>
      <c r="L155" s="1905"/>
      <c r="M155" s="1905"/>
    </row>
    <row r="156" spans="1:13" s="3" customFormat="1">
      <c r="A156" s="1905"/>
      <c r="B156" s="1905"/>
      <c r="C156" s="1905"/>
      <c r="D156" s="1905"/>
      <c r="E156" s="1905"/>
      <c r="F156" s="1905"/>
      <c r="G156" s="1"/>
      <c r="H156" s="1905"/>
      <c r="I156" s="1905"/>
      <c r="J156" s="1905"/>
      <c r="K156" s="1905"/>
      <c r="L156" s="1905"/>
      <c r="M156" s="1905"/>
    </row>
    <row r="157" spans="1:13" s="3" customFormat="1">
      <c r="A157" s="1905"/>
      <c r="B157" s="1905"/>
      <c r="C157" s="1905"/>
      <c r="D157" s="1905"/>
      <c r="E157" s="1905"/>
      <c r="F157" s="1905"/>
      <c r="G157" s="1"/>
      <c r="H157" s="1905"/>
      <c r="I157" s="1905"/>
      <c r="J157" s="1905"/>
      <c r="K157" s="1905"/>
      <c r="L157" s="1905"/>
      <c r="M157" s="1905"/>
    </row>
    <row r="158" spans="1:13" s="3" customFormat="1">
      <c r="A158" s="1905"/>
      <c r="B158" s="1905"/>
      <c r="C158" s="1905"/>
      <c r="D158" s="1905"/>
      <c r="E158" s="1905"/>
      <c r="F158" s="1905"/>
      <c r="G158" s="1"/>
      <c r="H158" s="1905"/>
      <c r="I158" s="1905"/>
      <c r="J158" s="1905"/>
      <c r="K158" s="1905"/>
      <c r="L158" s="1905"/>
      <c r="M158" s="1905"/>
    </row>
    <row r="159" spans="1:13" s="3" customFormat="1">
      <c r="A159" s="1905"/>
      <c r="B159" s="1905"/>
      <c r="C159" s="1905"/>
      <c r="D159" s="1905"/>
      <c r="E159" s="1905"/>
      <c r="F159" s="1905"/>
      <c r="G159" s="1"/>
      <c r="H159" s="1905"/>
      <c r="I159" s="1905"/>
      <c r="J159" s="1905"/>
      <c r="K159" s="1905"/>
      <c r="L159" s="1905"/>
      <c r="M159" s="1905"/>
    </row>
    <row r="160" spans="1:13" s="3" customFormat="1">
      <c r="A160" s="1905"/>
      <c r="B160" s="1905"/>
      <c r="C160" s="1905"/>
      <c r="D160" s="1905"/>
      <c r="E160" s="1905"/>
      <c r="F160" s="1905"/>
      <c r="G160" s="1"/>
      <c r="H160" s="1905"/>
      <c r="I160" s="1905"/>
      <c r="J160" s="1905"/>
      <c r="K160" s="1905"/>
      <c r="L160" s="1905"/>
      <c r="M160" s="1905"/>
    </row>
    <row r="161" spans="1:13" s="3" customFormat="1">
      <c r="A161" s="1905"/>
      <c r="B161" s="1905"/>
      <c r="C161" s="1905"/>
      <c r="D161" s="1905"/>
      <c r="E161" s="1905"/>
      <c r="F161" s="1905"/>
      <c r="G161" s="1"/>
      <c r="H161" s="1905"/>
      <c r="I161" s="1905"/>
      <c r="J161" s="1905"/>
      <c r="K161" s="1905"/>
      <c r="L161" s="1905"/>
      <c r="M161" s="1905"/>
    </row>
    <row r="162" spans="1:13" s="3" customFormat="1">
      <c r="A162" s="1905"/>
      <c r="B162" s="1905"/>
      <c r="C162" s="1905"/>
      <c r="D162" s="1905"/>
      <c r="E162" s="1905"/>
      <c r="F162" s="1905"/>
      <c r="G162" s="1"/>
      <c r="H162" s="1905"/>
      <c r="I162" s="1905"/>
      <c r="J162" s="1905"/>
      <c r="K162" s="1905"/>
      <c r="L162" s="1905"/>
      <c r="M162" s="1905"/>
    </row>
    <row r="163" spans="1:13" s="3" customFormat="1">
      <c r="A163" s="1905"/>
      <c r="B163" s="1905"/>
      <c r="C163" s="1905"/>
      <c r="D163" s="1905"/>
      <c r="E163" s="1905"/>
      <c r="F163" s="1905"/>
      <c r="G163" s="1"/>
      <c r="H163" s="1905"/>
      <c r="I163" s="1905"/>
      <c r="J163" s="1905"/>
      <c r="K163" s="1905"/>
      <c r="L163" s="1905"/>
      <c r="M163" s="1905"/>
    </row>
    <row r="164" spans="1:13" s="3" customFormat="1">
      <c r="A164" s="1"/>
      <c r="B164" s="1"/>
      <c r="C164" s="1905"/>
      <c r="D164" s="1905"/>
      <c r="E164" s="1"/>
      <c r="F164" s="1"/>
      <c r="G164" s="1"/>
      <c r="H164" s="1"/>
      <c r="I164" s="1"/>
      <c r="J164" s="1905"/>
      <c r="K164" s="1905"/>
      <c r="L164" s="1"/>
      <c r="M164" s="1"/>
    </row>
    <row r="165" spans="1:13" s="3" customFormat="1">
      <c r="A165" s="1905" t="str">
        <f>'4-2-2 필지별사업내역'!B54&amp;"/"&amp;'4-2-2 필지별사업내역'!C54</f>
        <v>64-0/24-3</v>
      </c>
      <c r="B165" s="1905"/>
      <c r="C165" s="1905"/>
      <c r="D165" s="1905"/>
      <c r="E165" s="1905"/>
      <c r="F165" s="1905"/>
      <c r="G165" s="1"/>
      <c r="H165" s="1905" t="str">
        <f>A165</f>
        <v>64-0/24-3</v>
      </c>
      <c r="I165" s="1905"/>
      <c r="J165" s="1905"/>
      <c r="K165" s="1905"/>
      <c r="L165" s="1905"/>
      <c r="M165" s="1905"/>
    </row>
    <row r="166" spans="1:13" s="3" customFormat="1">
      <c r="A166" s="1905" t="str">
        <f>'4-2-2 필지별사업내역'!D54&amp;" "&amp;'4-2-2 필지별사업내역'!E54&amp;" "&amp;'4-2-2 필지별사업내역'!F54&amp;" "&amp;'4-2-2 필지별사업내역'!G54</f>
        <v>단양 어상천 방북 산32</v>
      </c>
      <c r="B166" s="1905"/>
      <c r="C166" s="1905"/>
      <c r="D166" s="1905"/>
      <c r="E166" s="1905" t="s">
        <v>2183</v>
      </c>
      <c r="F166" s="1905"/>
      <c r="G166" s="1"/>
      <c r="H166" s="1905" t="str">
        <f>A166</f>
        <v>단양 어상천 방북 산32</v>
      </c>
      <c r="I166" s="1905"/>
      <c r="J166" s="1905"/>
      <c r="K166" s="1905"/>
      <c r="L166" s="1905" t="s">
        <v>2184</v>
      </c>
      <c r="M166" s="1905"/>
    </row>
    <row r="167" spans="1:13" s="3" customForma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</row>
    <row r="168" spans="1:13" s="3" customFormat="1"/>
    <row r="169" spans="1:13" s="3" customFormat="1" ht="31.5">
      <c r="A169" s="1906" t="s">
        <v>38</v>
      </c>
      <c r="B169" s="1906"/>
      <c r="C169" s="1906"/>
      <c r="D169" s="1906"/>
      <c r="E169" s="1906"/>
      <c r="F169" s="1906"/>
      <c r="G169" s="1906"/>
      <c r="H169" s="1906"/>
      <c r="I169" s="1906"/>
      <c r="J169" s="1906"/>
      <c r="K169" s="1906"/>
      <c r="L169" s="1906"/>
      <c r="M169" s="1906"/>
    </row>
    <row r="170" spans="1:13" s="3" customForma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</row>
    <row r="171" spans="1:13" s="3" customFormat="1">
      <c r="A171" s="1"/>
      <c r="B171" s="1"/>
      <c r="C171" s="1"/>
      <c r="D171" s="1"/>
      <c r="E171" s="1"/>
      <c r="F171" s="1"/>
      <c r="G171" s="1905"/>
      <c r="H171" s="1905"/>
      <c r="I171" s="1905"/>
      <c r="J171" s="1905"/>
      <c r="K171" s="1905"/>
      <c r="L171" s="1905"/>
      <c r="M171" s="1905"/>
    </row>
    <row r="172" spans="1:13" s="3" customForma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</row>
    <row r="173" spans="1:13" s="3" customFormat="1">
      <c r="A173" s="1905"/>
      <c r="B173" s="1905"/>
      <c r="C173" s="1905"/>
      <c r="D173" s="1905"/>
      <c r="E173" s="1905"/>
      <c r="F173" s="1905"/>
      <c r="G173" s="1"/>
      <c r="H173" s="1905"/>
      <c r="I173" s="1905"/>
      <c r="J173" s="1905"/>
      <c r="K173" s="1905"/>
      <c r="L173" s="1905"/>
      <c r="M173" s="1905"/>
    </row>
    <row r="174" spans="1:13" s="3" customFormat="1">
      <c r="A174" s="1905"/>
      <c r="B174" s="1905"/>
      <c r="C174" s="1905"/>
      <c r="D174" s="1905"/>
      <c r="E174" s="1905"/>
      <c r="F174" s="1905"/>
      <c r="G174" s="1"/>
      <c r="H174" s="1905"/>
      <c r="I174" s="1905"/>
      <c r="J174" s="1905"/>
      <c r="K174" s="1905"/>
      <c r="L174" s="1905"/>
      <c r="M174" s="1905"/>
    </row>
    <row r="175" spans="1:13" s="3" customFormat="1">
      <c r="A175" s="1905"/>
      <c r="B175" s="1905"/>
      <c r="C175" s="1905"/>
      <c r="D175" s="1905"/>
      <c r="E175" s="1905"/>
      <c r="F175" s="1905"/>
      <c r="G175" s="1"/>
      <c r="H175" s="1905"/>
      <c r="I175" s="1905"/>
      <c r="J175" s="1905"/>
      <c r="K175" s="1905"/>
      <c r="L175" s="1905"/>
      <c r="M175" s="1905"/>
    </row>
    <row r="176" spans="1:13" s="3" customFormat="1">
      <c r="A176" s="1905"/>
      <c r="B176" s="1905"/>
      <c r="C176" s="1905"/>
      <c r="D176" s="1905"/>
      <c r="E176" s="1905"/>
      <c r="F176" s="1905"/>
      <c r="G176" s="1"/>
      <c r="H176" s="1905"/>
      <c r="I176" s="1905"/>
      <c r="J176" s="1905"/>
      <c r="K176" s="1905"/>
      <c r="L176" s="1905"/>
      <c r="M176" s="1905"/>
    </row>
    <row r="177" spans="1:13" s="3" customFormat="1">
      <c r="A177" s="1905"/>
      <c r="B177" s="1905"/>
      <c r="C177" s="1905"/>
      <c r="D177" s="1905"/>
      <c r="E177" s="1905"/>
      <c r="F177" s="1905"/>
      <c r="G177" s="1"/>
      <c r="H177" s="1905"/>
      <c r="I177" s="1905"/>
      <c r="J177" s="1905"/>
      <c r="K177" s="1905"/>
      <c r="L177" s="1905"/>
      <c r="M177" s="1905"/>
    </row>
    <row r="178" spans="1:13" s="3" customFormat="1">
      <c r="A178" s="1905"/>
      <c r="B178" s="1905"/>
      <c r="C178" s="1905"/>
      <c r="D178" s="1905"/>
      <c r="E178" s="1905"/>
      <c r="F178" s="1905"/>
      <c r="G178" s="1"/>
      <c r="H178" s="1905"/>
      <c r="I178" s="1905"/>
      <c r="J178" s="1905"/>
      <c r="K178" s="1905"/>
      <c r="L178" s="1905"/>
      <c r="M178" s="1905"/>
    </row>
    <row r="179" spans="1:13" s="3" customFormat="1">
      <c r="A179" s="1905"/>
      <c r="B179" s="1905"/>
      <c r="C179" s="1905"/>
      <c r="D179" s="1905"/>
      <c r="E179" s="1905"/>
      <c r="F179" s="1905"/>
      <c r="G179" s="1"/>
      <c r="H179" s="1905"/>
      <c r="I179" s="1905"/>
      <c r="J179" s="1905"/>
      <c r="K179" s="1905"/>
      <c r="L179" s="1905"/>
      <c r="M179" s="1905"/>
    </row>
    <row r="180" spans="1:13" s="3" customFormat="1">
      <c r="A180" s="1905"/>
      <c r="B180" s="1905"/>
      <c r="C180" s="1905"/>
      <c r="D180" s="1905"/>
      <c r="E180" s="1905"/>
      <c r="F180" s="1905"/>
      <c r="G180" s="1"/>
      <c r="H180" s="1905"/>
      <c r="I180" s="1905"/>
      <c r="J180" s="1905"/>
      <c r="K180" s="1905"/>
      <c r="L180" s="1905"/>
      <c r="M180" s="1905"/>
    </row>
    <row r="181" spans="1:13" s="3" customFormat="1">
      <c r="A181" s="1905"/>
      <c r="B181" s="1905"/>
      <c r="C181" s="1905"/>
      <c r="D181" s="1905"/>
      <c r="E181" s="1905"/>
      <c r="F181" s="1905"/>
      <c r="G181" s="1"/>
      <c r="H181" s="1905"/>
      <c r="I181" s="1905"/>
      <c r="J181" s="1905"/>
      <c r="K181" s="1905"/>
      <c r="L181" s="1905"/>
      <c r="M181" s="1905"/>
    </row>
    <row r="182" spans="1:13" s="3" customFormat="1">
      <c r="A182" s="1905"/>
      <c r="B182" s="1905"/>
      <c r="C182" s="1905"/>
      <c r="D182" s="1905"/>
      <c r="E182" s="1905"/>
      <c r="F182" s="1905"/>
      <c r="G182" s="1"/>
      <c r="H182" s="1905"/>
      <c r="I182" s="1905"/>
      <c r="J182" s="1905"/>
      <c r="K182" s="1905"/>
      <c r="L182" s="1905"/>
      <c r="M182" s="1905"/>
    </row>
    <row r="183" spans="1:13" s="3" customFormat="1">
      <c r="A183" s="1905"/>
      <c r="B183" s="1905"/>
      <c r="C183" s="1905"/>
      <c r="D183" s="1905"/>
      <c r="E183" s="1905"/>
      <c r="F183" s="1905"/>
      <c r="G183" s="1"/>
      <c r="H183" s="1905"/>
      <c r="I183" s="1905"/>
      <c r="J183" s="1905"/>
      <c r="K183" s="1905"/>
      <c r="L183" s="1905"/>
      <c r="M183" s="1905"/>
    </row>
    <row r="184" spans="1:13" s="3" customFormat="1">
      <c r="A184" s="1905"/>
      <c r="B184" s="1905"/>
      <c r="C184" s="1905"/>
      <c r="D184" s="1905"/>
      <c r="E184" s="1905"/>
      <c r="F184" s="1905"/>
      <c r="G184" s="1"/>
      <c r="H184" s="1905"/>
      <c r="I184" s="1905"/>
      <c r="J184" s="1905"/>
      <c r="K184" s="1905"/>
      <c r="L184" s="1905"/>
      <c r="M184" s="1905"/>
    </row>
    <row r="185" spans="1:13" s="3" customFormat="1">
      <c r="A185" s="1905"/>
      <c r="B185" s="1905"/>
      <c r="C185" s="1905"/>
      <c r="D185" s="1905"/>
      <c r="E185" s="1905"/>
      <c r="F185" s="1905"/>
      <c r="G185" s="1"/>
      <c r="H185" s="1905"/>
      <c r="I185" s="1905"/>
      <c r="J185" s="1905"/>
      <c r="K185" s="1905"/>
      <c r="L185" s="1905"/>
      <c r="M185" s="1905"/>
    </row>
    <row r="186" spans="1:13" s="3" customFormat="1">
      <c r="A186" s="1905"/>
      <c r="B186" s="1905"/>
      <c r="C186" s="1905"/>
      <c r="D186" s="1905"/>
      <c r="E186" s="1905"/>
      <c r="F186" s="1905"/>
      <c r="G186" s="1"/>
      <c r="H186" s="1905"/>
      <c r="I186" s="1905"/>
      <c r="J186" s="1905"/>
      <c r="K186" s="1905"/>
      <c r="L186" s="1905"/>
      <c r="M186" s="1905"/>
    </row>
    <row r="187" spans="1:13" s="3" customFormat="1">
      <c r="A187" s="1905"/>
      <c r="B187" s="1905"/>
      <c r="C187" s="1905"/>
      <c r="D187" s="1905"/>
      <c r="E187" s="1905"/>
      <c r="F187" s="1905"/>
      <c r="G187" s="1"/>
      <c r="H187" s="1905"/>
      <c r="I187" s="1905"/>
      <c r="J187" s="1905"/>
      <c r="K187" s="1905"/>
      <c r="L187" s="1905"/>
      <c r="M187" s="1905"/>
    </row>
    <row r="188" spans="1:13" s="3" customFormat="1">
      <c r="A188" s="1"/>
      <c r="B188" s="1"/>
      <c r="C188" s="1905"/>
      <c r="D188" s="1905"/>
      <c r="E188" s="1"/>
      <c r="F188" s="1"/>
      <c r="G188" s="1"/>
      <c r="H188" s="1"/>
      <c r="I188" s="1"/>
      <c r="J188" s="1905"/>
      <c r="K188" s="1905"/>
      <c r="L188" s="1"/>
      <c r="M188" s="1"/>
    </row>
    <row r="189" spans="1:13" s="3" customFormat="1">
      <c r="A189" s="1905" t="str">
        <f>'4-2-2 필지별사업내역'!B62&amp;"/"&amp;'4-2-2 필지별사업내역'!C62</f>
        <v>64-0/24-2</v>
      </c>
      <c r="B189" s="1905"/>
      <c r="C189" s="1905"/>
      <c r="D189" s="1905"/>
      <c r="E189" s="1905"/>
      <c r="F189" s="1905"/>
      <c r="G189" s="1"/>
      <c r="H189" s="1905" t="str">
        <f>A189</f>
        <v>64-0/24-2</v>
      </c>
      <c r="I189" s="1905"/>
      <c r="J189" s="1905"/>
      <c r="K189" s="1905"/>
      <c r="L189" s="1905"/>
      <c r="M189" s="1905"/>
    </row>
    <row r="190" spans="1:13" s="3" customFormat="1">
      <c r="A190" s="1905" t="str">
        <f>'4-2-2 필지별사업내역'!D62&amp;" "&amp;'4-2-2 필지별사업내역'!E62&amp;" "&amp;'4-2-2 필지별사업내역'!F62&amp;" "&amp;'4-2-2 필지별사업내역'!G62</f>
        <v>단양 어상천 방북 산32</v>
      </c>
      <c r="B190" s="1905"/>
      <c r="C190" s="1905"/>
      <c r="D190" s="1905"/>
      <c r="E190" s="1905" t="s">
        <v>2183</v>
      </c>
      <c r="F190" s="1905"/>
      <c r="G190" s="1"/>
      <c r="H190" s="1905" t="str">
        <f>A190</f>
        <v>단양 어상천 방북 산32</v>
      </c>
      <c r="I190" s="1905"/>
      <c r="J190" s="1905"/>
      <c r="K190" s="1905"/>
      <c r="L190" s="1905" t="s">
        <v>2184</v>
      </c>
      <c r="M190" s="1905"/>
    </row>
    <row r="191" spans="1:13" s="3" customForma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</row>
    <row r="192" spans="1:13" s="3" customFormat="1"/>
    <row r="193" spans="1:13" s="3" customFormat="1" ht="31.5">
      <c r="A193" s="1906" t="s">
        <v>38</v>
      </c>
      <c r="B193" s="1906"/>
      <c r="C193" s="1906"/>
      <c r="D193" s="1906"/>
      <c r="E193" s="1906"/>
      <c r="F193" s="1906"/>
      <c r="G193" s="1906"/>
      <c r="H193" s="1906"/>
      <c r="I193" s="1906"/>
      <c r="J193" s="1906"/>
      <c r="K193" s="1906"/>
      <c r="L193" s="1906"/>
      <c r="M193" s="1906"/>
    </row>
    <row r="194" spans="1:13" s="3" customForma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</row>
    <row r="195" spans="1:13" s="3" customFormat="1">
      <c r="A195" s="1"/>
      <c r="B195" s="1"/>
      <c r="C195" s="1"/>
      <c r="D195" s="1"/>
      <c r="E195" s="1"/>
      <c r="F195" s="1"/>
      <c r="G195" s="1905"/>
      <c r="H195" s="1905"/>
      <c r="I195" s="1905"/>
      <c r="J195" s="1905"/>
      <c r="K195" s="1905"/>
      <c r="L195" s="1905"/>
      <c r="M195" s="1905"/>
    </row>
    <row r="196" spans="1:13" s="3" customForma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</row>
    <row r="197" spans="1:13" s="3" customFormat="1">
      <c r="A197" s="1905"/>
      <c r="B197" s="1905"/>
      <c r="C197" s="1905"/>
      <c r="D197" s="1905"/>
      <c r="E197" s="1905"/>
      <c r="F197" s="1905"/>
      <c r="G197" s="1"/>
      <c r="H197" s="1905"/>
      <c r="I197" s="1905"/>
      <c r="J197" s="1905"/>
      <c r="K197" s="1905"/>
      <c r="L197" s="1905"/>
      <c r="M197" s="1905"/>
    </row>
    <row r="198" spans="1:13" s="3" customFormat="1">
      <c r="A198" s="1905"/>
      <c r="B198" s="1905"/>
      <c r="C198" s="1905"/>
      <c r="D198" s="1905"/>
      <c r="E198" s="1905"/>
      <c r="F198" s="1905"/>
      <c r="G198" s="1"/>
      <c r="H198" s="1905"/>
      <c r="I198" s="1905"/>
      <c r="J198" s="1905"/>
      <c r="K198" s="1905"/>
      <c r="L198" s="1905"/>
      <c r="M198" s="1905"/>
    </row>
    <row r="199" spans="1:13" s="3" customFormat="1">
      <c r="A199" s="1905"/>
      <c r="B199" s="1905"/>
      <c r="C199" s="1905"/>
      <c r="D199" s="1905"/>
      <c r="E199" s="1905"/>
      <c r="F199" s="1905"/>
      <c r="G199" s="1"/>
      <c r="H199" s="1905"/>
      <c r="I199" s="1905"/>
      <c r="J199" s="1905"/>
      <c r="K199" s="1905"/>
      <c r="L199" s="1905"/>
      <c r="M199" s="1905"/>
    </row>
    <row r="200" spans="1:13" s="3" customFormat="1">
      <c r="A200" s="1905"/>
      <c r="B200" s="1905"/>
      <c r="C200" s="1905"/>
      <c r="D200" s="1905"/>
      <c r="E200" s="1905"/>
      <c r="F200" s="1905"/>
      <c r="G200" s="1"/>
      <c r="H200" s="1905"/>
      <c r="I200" s="1905"/>
      <c r="J200" s="1905"/>
      <c r="K200" s="1905"/>
      <c r="L200" s="1905"/>
      <c r="M200" s="1905"/>
    </row>
    <row r="201" spans="1:13" s="3" customFormat="1">
      <c r="A201" s="1905"/>
      <c r="B201" s="1905"/>
      <c r="C201" s="1905"/>
      <c r="D201" s="1905"/>
      <c r="E201" s="1905"/>
      <c r="F201" s="1905"/>
      <c r="G201" s="1"/>
      <c r="H201" s="1905"/>
      <c r="I201" s="1905"/>
      <c r="J201" s="1905"/>
      <c r="K201" s="1905"/>
      <c r="L201" s="1905"/>
      <c r="M201" s="1905"/>
    </row>
    <row r="202" spans="1:13" s="3" customFormat="1">
      <c r="A202" s="1905"/>
      <c r="B202" s="1905"/>
      <c r="C202" s="1905"/>
      <c r="D202" s="1905"/>
      <c r="E202" s="1905"/>
      <c r="F202" s="1905"/>
      <c r="G202" s="1"/>
      <c r="H202" s="1905"/>
      <c r="I202" s="1905"/>
      <c r="J202" s="1905"/>
      <c r="K202" s="1905"/>
      <c r="L202" s="1905"/>
      <c r="M202" s="1905"/>
    </row>
    <row r="203" spans="1:13" s="3" customFormat="1">
      <c r="A203" s="1905"/>
      <c r="B203" s="1905"/>
      <c r="C203" s="1905"/>
      <c r="D203" s="1905"/>
      <c r="E203" s="1905"/>
      <c r="F203" s="1905"/>
      <c r="G203" s="1"/>
      <c r="H203" s="1905"/>
      <c r="I203" s="1905"/>
      <c r="J203" s="1905"/>
      <c r="K203" s="1905"/>
      <c r="L203" s="1905"/>
      <c r="M203" s="1905"/>
    </row>
    <row r="204" spans="1:13" s="3" customFormat="1">
      <c r="A204" s="1905"/>
      <c r="B204" s="1905"/>
      <c r="C204" s="1905"/>
      <c r="D204" s="1905"/>
      <c r="E204" s="1905"/>
      <c r="F204" s="1905"/>
      <c r="G204" s="1"/>
      <c r="H204" s="1905"/>
      <c r="I204" s="1905"/>
      <c r="J204" s="1905"/>
      <c r="K204" s="1905"/>
      <c r="L204" s="1905"/>
      <c r="M204" s="1905"/>
    </row>
    <row r="205" spans="1:13" s="3" customFormat="1">
      <c r="A205" s="1905"/>
      <c r="B205" s="1905"/>
      <c r="C205" s="1905"/>
      <c r="D205" s="1905"/>
      <c r="E205" s="1905"/>
      <c r="F205" s="1905"/>
      <c r="G205" s="1"/>
      <c r="H205" s="1905"/>
      <c r="I205" s="1905"/>
      <c r="J205" s="1905"/>
      <c r="K205" s="1905"/>
      <c r="L205" s="1905"/>
      <c r="M205" s="1905"/>
    </row>
    <row r="206" spans="1:13" s="3" customFormat="1">
      <c r="A206" s="1905"/>
      <c r="B206" s="1905"/>
      <c r="C206" s="1905"/>
      <c r="D206" s="1905"/>
      <c r="E206" s="1905"/>
      <c r="F206" s="1905"/>
      <c r="G206" s="1"/>
      <c r="H206" s="1905"/>
      <c r="I206" s="1905"/>
      <c r="J206" s="1905"/>
      <c r="K206" s="1905"/>
      <c r="L206" s="1905"/>
      <c r="M206" s="1905"/>
    </row>
    <row r="207" spans="1:13" s="3" customFormat="1">
      <c r="A207" s="1905"/>
      <c r="B207" s="1905"/>
      <c r="C207" s="1905"/>
      <c r="D207" s="1905"/>
      <c r="E207" s="1905"/>
      <c r="F207" s="1905"/>
      <c r="G207" s="1"/>
      <c r="H207" s="1905"/>
      <c r="I207" s="1905"/>
      <c r="J207" s="1905"/>
      <c r="K207" s="1905"/>
      <c r="L207" s="1905"/>
      <c r="M207" s="1905"/>
    </row>
    <row r="208" spans="1:13" s="3" customFormat="1">
      <c r="A208" s="1905"/>
      <c r="B208" s="1905"/>
      <c r="C208" s="1905"/>
      <c r="D208" s="1905"/>
      <c r="E208" s="1905"/>
      <c r="F208" s="1905"/>
      <c r="G208" s="1"/>
      <c r="H208" s="1905"/>
      <c r="I208" s="1905"/>
      <c r="J208" s="1905"/>
      <c r="K208" s="1905"/>
      <c r="L208" s="1905"/>
      <c r="M208" s="1905"/>
    </row>
    <row r="209" spans="1:13" s="3" customFormat="1">
      <c r="A209" s="1905"/>
      <c r="B209" s="1905"/>
      <c r="C209" s="1905"/>
      <c r="D209" s="1905"/>
      <c r="E209" s="1905"/>
      <c r="F209" s="1905"/>
      <c r="G209" s="1"/>
      <c r="H209" s="1905"/>
      <c r="I209" s="1905"/>
      <c r="J209" s="1905"/>
      <c r="K209" s="1905"/>
      <c r="L209" s="1905"/>
      <c r="M209" s="1905"/>
    </row>
    <row r="210" spans="1:13" s="3" customFormat="1">
      <c r="A210" s="1905"/>
      <c r="B210" s="1905"/>
      <c r="C210" s="1905"/>
      <c r="D210" s="1905"/>
      <c r="E210" s="1905"/>
      <c r="F210" s="1905"/>
      <c r="G210" s="1"/>
      <c r="H210" s="1905"/>
      <c r="I210" s="1905"/>
      <c r="J210" s="1905"/>
      <c r="K210" s="1905"/>
      <c r="L210" s="1905"/>
      <c r="M210" s="1905"/>
    </row>
    <row r="211" spans="1:13" s="3" customFormat="1">
      <c r="A211" s="1905"/>
      <c r="B211" s="1905"/>
      <c r="C211" s="1905"/>
      <c r="D211" s="1905"/>
      <c r="E211" s="1905"/>
      <c r="F211" s="1905"/>
      <c r="G211" s="1"/>
      <c r="H211" s="1905"/>
      <c r="I211" s="1905"/>
      <c r="J211" s="1905"/>
      <c r="K211" s="1905"/>
      <c r="L211" s="1905"/>
      <c r="M211" s="1905"/>
    </row>
    <row r="212" spans="1:13" s="3" customFormat="1">
      <c r="A212" s="1"/>
      <c r="B212" s="1"/>
      <c r="C212" s="1905"/>
      <c r="D212" s="1905"/>
      <c r="E212" s="1"/>
      <c r="F212" s="1"/>
      <c r="G212" s="1"/>
      <c r="H212" s="1"/>
      <c r="I212" s="1"/>
      <c r="J212" s="1905"/>
      <c r="K212" s="1905"/>
      <c r="L212" s="1"/>
      <c r="M212" s="1"/>
    </row>
    <row r="213" spans="1:13" s="3" customFormat="1">
      <c r="A213" s="1905" t="str">
        <f>'4-2-2 필지별사업내역'!B70&amp;"/"&amp;'4-2-2 필지별사업내역'!C70</f>
        <v>64-0/24-3</v>
      </c>
      <c r="B213" s="1905"/>
      <c r="C213" s="1905"/>
      <c r="D213" s="1905"/>
      <c r="E213" s="1905"/>
      <c r="F213" s="1905"/>
      <c r="G213" s="1"/>
      <c r="H213" s="1905" t="str">
        <f>A213</f>
        <v>64-0/24-3</v>
      </c>
      <c r="I213" s="1905"/>
      <c r="J213" s="1905"/>
      <c r="K213" s="1905"/>
      <c r="L213" s="1905"/>
      <c r="M213" s="1905"/>
    </row>
    <row r="214" spans="1:13" s="3" customFormat="1">
      <c r="A214" s="1905" t="str">
        <f>'4-2-2 필지별사업내역'!D70&amp;" "&amp;'4-2-2 필지별사업내역'!E70&amp;" "&amp;'4-2-2 필지별사업내역'!F70&amp;" "&amp;'4-2-2 필지별사업내역'!G70</f>
        <v>단양 어상천 방북 산30-1</v>
      </c>
      <c r="B214" s="1905"/>
      <c r="C214" s="1905"/>
      <c r="D214" s="1905"/>
      <c r="E214" s="1905" t="s">
        <v>2183</v>
      </c>
      <c r="F214" s="1905"/>
      <c r="G214" s="1"/>
      <c r="H214" s="1905" t="str">
        <f>A214</f>
        <v>단양 어상천 방북 산30-1</v>
      </c>
      <c r="I214" s="1905"/>
      <c r="J214" s="1905"/>
      <c r="K214" s="1905"/>
      <c r="L214" s="1905" t="s">
        <v>2184</v>
      </c>
      <c r="M214" s="1905"/>
    </row>
    <row r="215" spans="1:13" s="3" customForma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</row>
    <row r="216" spans="1:13" s="3" customFormat="1"/>
    <row r="217" spans="1:13" s="3" customFormat="1" ht="31.5">
      <c r="A217" s="1906" t="s">
        <v>38</v>
      </c>
      <c r="B217" s="1906"/>
      <c r="C217" s="1906"/>
      <c r="D217" s="1906"/>
      <c r="E217" s="1906"/>
      <c r="F217" s="1906"/>
      <c r="G217" s="1906"/>
      <c r="H217" s="1906"/>
      <c r="I217" s="1906"/>
      <c r="J217" s="1906"/>
      <c r="K217" s="1906"/>
      <c r="L217" s="1906"/>
      <c r="M217" s="1906"/>
    </row>
    <row r="218" spans="1:13" s="3" customForma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</row>
    <row r="219" spans="1:13" s="3" customFormat="1">
      <c r="A219" s="1"/>
      <c r="B219" s="1"/>
      <c r="C219" s="1"/>
      <c r="D219" s="1"/>
      <c r="E219" s="1"/>
      <c r="F219" s="1"/>
      <c r="G219" s="1905"/>
      <c r="H219" s="1905"/>
      <c r="I219" s="1905"/>
      <c r="J219" s="1905"/>
      <c r="K219" s="1905"/>
      <c r="L219" s="1905"/>
      <c r="M219" s="1905"/>
    </row>
    <row r="220" spans="1:13" s="3" customForma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</row>
    <row r="221" spans="1:13" s="3" customFormat="1">
      <c r="A221" s="1905"/>
      <c r="B221" s="1905"/>
      <c r="C221" s="1905"/>
      <c r="D221" s="1905"/>
      <c r="E221" s="1905"/>
      <c r="F221" s="1905"/>
      <c r="G221" s="1"/>
      <c r="H221" s="1905"/>
      <c r="I221" s="1905"/>
      <c r="J221" s="1905"/>
      <c r="K221" s="1905"/>
      <c r="L221" s="1905"/>
      <c r="M221" s="1905"/>
    </row>
    <row r="222" spans="1:13" s="3" customFormat="1">
      <c r="A222" s="1905"/>
      <c r="B222" s="1905"/>
      <c r="C222" s="1905"/>
      <c r="D222" s="1905"/>
      <c r="E222" s="1905"/>
      <c r="F222" s="1905"/>
      <c r="G222" s="1"/>
      <c r="H222" s="1905"/>
      <c r="I222" s="1905"/>
      <c r="J222" s="1905"/>
      <c r="K222" s="1905"/>
      <c r="L222" s="1905"/>
      <c r="M222" s="1905"/>
    </row>
    <row r="223" spans="1:13" s="3" customFormat="1">
      <c r="A223" s="1905"/>
      <c r="B223" s="1905"/>
      <c r="C223" s="1905"/>
      <c r="D223" s="1905"/>
      <c r="E223" s="1905"/>
      <c r="F223" s="1905"/>
      <c r="G223" s="1"/>
      <c r="H223" s="1905"/>
      <c r="I223" s="1905"/>
      <c r="J223" s="1905"/>
      <c r="K223" s="1905"/>
      <c r="L223" s="1905"/>
      <c r="M223" s="1905"/>
    </row>
    <row r="224" spans="1:13" s="3" customFormat="1">
      <c r="A224" s="1905"/>
      <c r="B224" s="1905"/>
      <c r="C224" s="1905"/>
      <c r="D224" s="1905"/>
      <c r="E224" s="1905"/>
      <c r="F224" s="1905"/>
      <c r="G224" s="1"/>
      <c r="H224" s="1905"/>
      <c r="I224" s="1905"/>
      <c r="J224" s="1905"/>
      <c r="K224" s="1905"/>
      <c r="L224" s="1905"/>
      <c r="M224" s="1905"/>
    </row>
    <row r="225" spans="1:13" s="3" customFormat="1">
      <c r="A225" s="1905"/>
      <c r="B225" s="1905"/>
      <c r="C225" s="1905"/>
      <c r="D225" s="1905"/>
      <c r="E225" s="1905"/>
      <c r="F225" s="1905"/>
      <c r="G225" s="1"/>
      <c r="H225" s="1905"/>
      <c r="I225" s="1905"/>
      <c r="J225" s="1905"/>
      <c r="K225" s="1905"/>
      <c r="L225" s="1905"/>
      <c r="M225" s="1905"/>
    </row>
    <row r="226" spans="1:13" s="3" customFormat="1">
      <c r="A226" s="1905"/>
      <c r="B226" s="1905"/>
      <c r="C226" s="1905"/>
      <c r="D226" s="1905"/>
      <c r="E226" s="1905"/>
      <c r="F226" s="1905"/>
      <c r="G226" s="1"/>
      <c r="H226" s="1905"/>
      <c r="I226" s="1905"/>
      <c r="J226" s="1905"/>
      <c r="K226" s="1905"/>
      <c r="L226" s="1905"/>
      <c r="M226" s="1905"/>
    </row>
    <row r="227" spans="1:13" s="3" customFormat="1">
      <c r="A227" s="1905"/>
      <c r="B227" s="1905"/>
      <c r="C227" s="1905"/>
      <c r="D227" s="1905"/>
      <c r="E227" s="1905"/>
      <c r="F227" s="1905"/>
      <c r="G227" s="1"/>
      <c r="H227" s="1905"/>
      <c r="I227" s="1905"/>
      <c r="J227" s="1905"/>
      <c r="K227" s="1905"/>
      <c r="L227" s="1905"/>
      <c r="M227" s="1905"/>
    </row>
    <row r="228" spans="1:13" s="3" customFormat="1">
      <c r="A228" s="1905"/>
      <c r="B228" s="1905"/>
      <c r="C228" s="1905"/>
      <c r="D228" s="1905"/>
      <c r="E228" s="1905"/>
      <c r="F228" s="1905"/>
      <c r="G228" s="1"/>
      <c r="H228" s="1905"/>
      <c r="I228" s="1905"/>
      <c r="J228" s="1905"/>
      <c r="K228" s="1905"/>
      <c r="L228" s="1905"/>
      <c r="M228" s="1905"/>
    </row>
    <row r="229" spans="1:13" s="3" customFormat="1">
      <c r="A229" s="1905"/>
      <c r="B229" s="1905"/>
      <c r="C229" s="1905"/>
      <c r="D229" s="1905"/>
      <c r="E229" s="1905"/>
      <c r="F229" s="1905"/>
      <c r="G229" s="1"/>
      <c r="H229" s="1905"/>
      <c r="I229" s="1905"/>
      <c r="J229" s="1905"/>
      <c r="K229" s="1905"/>
      <c r="L229" s="1905"/>
      <c r="M229" s="1905"/>
    </row>
    <row r="230" spans="1:13" s="3" customFormat="1">
      <c r="A230" s="1905"/>
      <c r="B230" s="1905"/>
      <c r="C230" s="1905"/>
      <c r="D230" s="1905"/>
      <c r="E230" s="1905"/>
      <c r="F230" s="1905"/>
      <c r="G230" s="1"/>
      <c r="H230" s="1905"/>
      <c r="I230" s="1905"/>
      <c r="J230" s="1905"/>
      <c r="K230" s="1905"/>
      <c r="L230" s="1905"/>
      <c r="M230" s="1905"/>
    </row>
    <row r="231" spans="1:13" s="3" customFormat="1">
      <c r="A231" s="1905"/>
      <c r="B231" s="1905"/>
      <c r="C231" s="1905"/>
      <c r="D231" s="1905"/>
      <c r="E231" s="1905"/>
      <c r="F231" s="1905"/>
      <c r="G231" s="1"/>
      <c r="H231" s="1905"/>
      <c r="I231" s="1905"/>
      <c r="J231" s="1905"/>
      <c r="K231" s="1905"/>
      <c r="L231" s="1905"/>
      <c r="M231" s="1905"/>
    </row>
    <row r="232" spans="1:13" s="3" customFormat="1">
      <c r="A232" s="1905"/>
      <c r="B232" s="1905"/>
      <c r="C232" s="1905"/>
      <c r="D232" s="1905"/>
      <c r="E232" s="1905"/>
      <c r="F232" s="1905"/>
      <c r="G232" s="1"/>
      <c r="H232" s="1905"/>
      <c r="I232" s="1905"/>
      <c r="J232" s="1905"/>
      <c r="K232" s="1905"/>
      <c r="L232" s="1905"/>
      <c r="M232" s="1905"/>
    </row>
    <row r="233" spans="1:13" s="3" customFormat="1">
      <c r="A233" s="1905"/>
      <c r="B233" s="1905"/>
      <c r="C233" s="1905"/>
      <c r="D233" s="1905"/>
      <c r="E233" s="1905"/>
      <c r="F233" s="1905"/>
      <c r="G233" s="1"/>
      <c r="H233" s="1905"/>
      <c r="I233" s="1905"/>
      <c r="J233" s="1905"/>
      <c r="K233" s="1905"/>
      <c r="L233" s="1905"/>
      <c r="M233" s="1905"/>
    </row>
    <row r="234" spans="1:13" s="3" customFormat="1">
      <c r="A234" s="1905"/>
      <c r="B234" s="1905"/>
      <c r="C234" s="1905"/>
      <c r="D234" s="1905"/>
      <c r="E234" s="1905"/>
      <c r="F234" s="1905"/>
      <c r="G234" s="1"/>
      <c r="H234" s="1905"/>
      <c r="I234" s="1905"/>
      <c r="J234" s="1905"/>
      <c r="K234" s="1905"/>
      <c r="L234" s="1905"/>
      <c r="M234" s="1905"/>
    </row>
    <row r="235" spans="1:13" s="3" customFormat="1">
      <c r="A235" s="1905"/>
      <c r="B235" s="1905"/>
      <c r="C235" s="1905"/>
      <c r="D235" s="1905"/>
      <c r="E235" s="1905"/>
      <c r="F235" s="1905"/>
      <c r="G235" s="1"/>
      <c r="H235" s="1905"/>
      <c r="I235" s="1905"/>
      <c r="J235" s="1905"/>
      <c r="K235" s="1905"/>
      <c r="L235" s="1905"/>
      <c r="M235" s="1905"/>
    </row>
    <row r="236" spans="1:13" s="3" customFormat="1">
      <c r="A236" s="1"/>
      <c r="B236" s="1"/>
      <c r="C236" s="1905"/>
      <c r="D236" s="1905"/>
      <c r="E236" s="1"/>
      <c r="F236" s="1"/>
      <c r="G236" s="1"/>
      <c r="H236" s="1"/>
      <c r="I236" s="1"/>
      <c r="J236" s="1905"/>
      <c r="K236" s="1905"/>
      <c r="L236" s="1"/>
      <c r="M236" s="1"/>
    </row>
    <row r="237" spans="1:13" s="3" customFormat="1">
      <c r="A237" s="1905" t="str">
        <f>'4-2-2 필지별사업내역'!B71&amp;"/"&amp;'4-2-2 필지별사업내역'!C71</f>
        <v>65-0/7-1</v>
      </c>
      <c r="B237" s="1905"/>
      <c r="C237" s="1905"/>
      <c r="D237" s="1905"/>
      <c r="E237" s="1905"/>
      <c r="F237" s="1905"/>
      <c r="G237" s="1"/>
      <c r="H237" s="1905" t="str">
        <f>A237</f>
        <v>65-0/7-1</v>
      </c>
      <c r="I237" s="1905"/>
      <c r="J237" s="1905"/>
      <c r="K237" s="1905"/>
      <c r="L237" s="1905"/>
      <c r="M237" s="1905"/>
    </row>
    <row r="238" spans="1:13" s="3" customFormat="1">
      <c r="A238" s="1905" t="str">
        <f>'4-2-2 필지별사업내역'!D71&amp;" "&amp;'4-2-2 필지별사업내역'!E71&amp;" "&amp;'4-2-2 필지별사업내역'!F71&amp;" "&amp;'4-2-2 필지별사업내역'!G71</f>
        <v>단양 어상천 임현 산52-1</v>
      </c>
      <c r="B238" s="1905"/>
      <c r="C238" s="1905"/>
      <c r="D238" s="1905"/>
      <c r="E238" s="1905" t="s">
        <v>2184</v>
      </c>
      <c r="F238" s="1905"/>
      <c r="G238" s="1"/>
      <c r="H238" s="1905" t="str">
        <f>A238</f>
        <v>단양 어상천 임현 산52-1</v>
      </c>
      <c r="I238" s="1905"/>
      <c r="J238" s="1905"/>
      <c r="K238" s="1905"/>
      <c r="L238" s="1905" t="s">
        <v>2457</v>
      </c>
      <c r="M238" s="1905"/>
    </row>
    <row r="239" spans="1:13" s="3" customForma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</row>
    <row r="240" spans="1:13" s="3" customFormat="1"/>
    <row r="241" spans="1:13" s="3" customFormat="1" ht="31.5">
      <c r="A241" s="1906" t="s">
        <v>38</v>
      </c>
      <c r="B241" s="1906"/>
      <c r="C241" s="1906"/>
      <c r="D241" s="1906"/>
      <c r="E241" s="1906"/>
      <c r="F241" s="1906"/>
      <c r="G241" s="1906"/>
      <c r="H241" s="1906"/>
      <c r="I241" s="1906"/>
      <c r="J241" s="1906"/>
      <c r="K241" s="1906"/>
      <c r="L241" s="1906"/>
      <c r="M241" s="1906"/>
    </row>
    <row r="242" spans="1:13" s="3" customForma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</row>
    <row r="243" spans="1:13" s="3" customFormat="1">
      <c r="A243" s="1"/>
      <c r="B243" s="1"/>
      <c r="C243" s="1"/>
      <c r="D243" s="1"/>
      <c r="E243" s="1"/>
      <c r="F243" s="1"/>
      <c r="G243" s="1905"/>
      <c r="H243" s="1905"/>
      <c r="I243" s="1905"/>
      <c r="J243" s="1905"/>
      <c r="K243" s="1905"/>
      <c r="L243" s="1905"/>
      <c r="M243" s="1905"/>
    </row>
    <row r="244" spans="1:13" s="3" customForma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</row>
    <row r="245" spans="1:13" s="3" customFormat="1">
      <c r="A245" s="1905"/>
      <c r="B245" s="1905"/>
      <c r="C245" s="1905"/>
      <c r="D245" s="1905"/>
      <c r="E245" s="1905"/>
      <c r="F245" s="1905"/>
      <c r="G245" s="1"/>
      <c r="H245" s="1905"/>
      <c r="I245" s="1905"/>
      <c r="J245" s="1905"/>
      <c r="K245" s="1905"/>
      <c r="L245" s="1905"/>
      <c r="M245" s="1905"/>
    </row>
    <row r="246" spans="1:13" s="3" customFormat="1">
      <c r="A246" s="1905"/>
      <c r="B246" s="1905"/>
      <c r="C246" s="1905"/>
      <c r="D246" s="1905"/>
      <c r="E246" s="1905"/>
      <c r="F246" s="1905"/>
      <c r="G246" s="1"/>
      <c r="H246" s="1905"/>
      <c r="I246" s="1905"/>
      <c r="J246" s="1905"/>
      <c r="K246" s="1905"/>
      <c r="L246" s="1905"/>
      <c r="M246" s="1905"/>
    </row>
    <row r="247" spans="1:13" s="3" customFormat="1">
      <c r="A247" s="1905"/>
      <c r="B247" s="1905"/>
      <c r="C247" s="1905"/>
      <c r="D247" s="1905"/>
      <c r="E247" s="1905"/>
      <c r="F247" s="1905"/>
      <c r="G247" s="1"/>
      <c r="H247" s="1905"/>
      <c r="I247" s="1905"/>
      <c r="J247" s="1905"/>
      <c r="K247" s="1905"/>
      <c r="L247" s="1905"/>
      <c r="M247" s="1905"/>
    </row>
    <row r="248" spans="1:13" s="3" customFormat="1">
      <c r="A248" s="1905"/>
      <c r="B248" s="1905"/>
      <c r="C248" s="1905"/>
      <c r="D248" s="1905"/>
      <c r="E248" s="1905"/>
      <c r="F248" s="1905"/>
      <c r="G248" s="1"/>
      <c r="H248" s="1905"/>
      <c r="I248" s="1905"/>
      <c r="J248" s="1905"/>
      <c r="K248" s="1905"/>
      <c r="L248" s="1905"/>
      <c r="M248" s="1905"/>
    </row>
    <row r="249" spans="1:13" s="3" customFormat="1">
      <c r="A249" s="1905"/>
      <c r="B249" s="1905"/>
      <c r="C249" s="1905"/>
      <c r="D249" s="1905"/>
      <c r="E249" s="1905"/>
      <c r="F249" s="1905"/>
      <c r="G249" s="1"/>
      <c r="H249" s="1905"/>
      <c r="I249" s="1905"/>
      <c r="J249" s="1905"/>
      <c r="K249" s="1905"/>
      <c r="L249" s="1905"/>
      <c r="M249" s="1905"/>
    </row>
    <row r="250" spans="1:13" s="3" customFormat="1">
      <c r="A250" s="1905"/>
      <c r="B250" s="1905"/>
      <c r="C250" s="1905"/>
      <c r="D250" s="1905"/>
      <c r="E250" s="1905"/>
      <c r="F250" s="1905"/>
      <c r="G250" s="1"/>
      <c r="H250" s="1905"/>
      <c r="I250" s="1905"/>
      <c r="J250" s="1905"/>
      <c r="K250" s="1905"/>
      <c r="L250" s="1905"/>
      <c r="M250" s="1905"/>
    </row>
    <row r="251" spans="1:13" s="3" customFormat="1">
      <c r="A251" s="1905"/>
      <c r="B251" s="1905"/>
      <c r="C251" s="1905"/>
      <c r="D251" s="1905"/>
      <c r="E251" s="1905"/>
      <c r="F251" s="1905"/>
      <c r="G251" s="1"/>
      <c r="H251" s="1905"/>
      <c r="I251" s="1905"/>
      <c r="J251" s="1905"/>
      <c r="K251" s="1905"/>
      <c r="L251" s="1905"/>
      <c r="M251" s="1905"/>
    </row>
    <row r="252" spans="1:13" s="3" customFormat="1">
      <c r="A252" s="1905"/>
      <c r="B252" s="1905"/>
      <c r="C252" s="1905"/>
      <c r="D252" s="1905"/>
      <c r="E252" s="1905"/>
      <c r="F252" s="1905"/>
      <c r="G252" s="1"/>
      <c r="H252" s="1905"/>
      <c r="I252" s="1905"/>
      <c r="J252" s="1905"/>
      <c r="K252" s="1905"/>
      <c r="L252" s="1905"/>
      <c r="M252" s="1905"/>
    </row>
    <row r="253" spans="1:13" s="3" customFormat="1">
      <c r="A253" s="1905"/>
      <c r="B253" s="1905"/>
      <c r="C253" s="1905"/>
      <c r="D253" s="1905"/>
      <c r="E253" s="1905"/>
      <c r="F253" s="1905"/>
      <c r="G253" s="1"/>
      <c r="H253" s="1905"/>
      <c r="I253" s="1905"/>
      <c r="J253" s="1905"/>
      <c r="K253" s="1905"/>
      <c r="L253" s="1905"/>
      <c r="M253" s="1905"/>
    </row>
    <row r="254" spans="1:13" s="3" customFormat="1">
      <c r="A254" s="1905"/>
      <c r="B254" s="1905"/>
      <c r="C254" s="1905"/>
      <c r="D254" s="1905"/>
      <c r="E254" s="1905"/>
      <c r="F254" s="1905"/>
      <c r="G254" s="1"/>
      <c r="H254" s="1905"/>
      <c r="I254" s="1905"/>
      <c r="J254" s="1905"/>
      <c r="K254" s="1905"/>
      <c r="L254" s="1905"/>
      <c r="M254" s="1905"/>
    </row>
    <row r="255" spans="1:13" s="3" customFormat="1">
      <c r="A255" s="1905"/>
      <c r="B255" s="1905"/>
      <c r="C255" s="1905"/>
      <c r="D255" s="1905"/>
      <c r="E255" s="1905"/>
      <c r="F255" s="1905"/>
      <c r="G255" s="1"/>
      <c r="H255" s="1905"/>
      <c r="I255" s="1905"/>
      <c r="J255" s="1905"/>
      <c r="K255" s="1905"/>
      <c r="L255" s="1905"/>
      <c r="M255" s="1905"/>
    </row>
    <row r="256" spans="1:13" s="3" customFormat="1">
      <c r="A256" s="1905"/>
      <c r="B256" s="1905"/>
      <c r="C256" s="1905"/>
      <c r="D256" s="1905"/>
      <c r="E256" s="1905"/>
      <c r="F256" s="1905"/>
      <c r="G256" s="1"/>
      <c r="H256" s="1905"/>
      <c r="I256" s="1905"/>
      <c r="J256" s="1905"/>
      <c r="K256" s="1905"/>
      <c r="L256" s="1905"/>
      <c r="M256" s="1905"/>
    </row>
    <row r="257" spans="1:13" s="3" customFormat="1">
      <c r="A257" s="1905"/>
      <c r="B257" s="1905"/>
      <c r="C257" s="1905"/>
      <c r="D257" s="1905"/>
      <c r="E257" s="1905"/>
      <c r="F257" s="1905"/>
      <c r="G257" s="1"/>
      <c r="H257" s="1905"/>
      <c r="I257" s="1905"/>
      <c r="J257" s="1905"/>
      <c r="K257" s="1905"/>
      <c r="L257" s="1905"/>
      <c r="M257" s="1905"/>
    </row>
    <row r="258" spans="1:13" s="3" customFormat="1">
      <c r="A258" s="1905"/>
      <c r="B258" s="1905"/>
      <c r="C258" s="1905"/>
      <c r="D258" s="1905"/>
      <c r="E258" s="1905"/>
      <c r="F258" s="1905"/>
      <c r="G258" s="1"/>
      <c r="H258" s="1905"/>
      <c r="I258" s="1905"/>
      <c r="J258" s="1905"/>
      <c r="K258" s="1905"/>
      <c r="L258" s="1905"/>
      <c r="M258" s="1905"/>
    </row>
    <row r="259" spans="1:13" s="3" customFormat="1">
      <c r="A259" s="1905"/>
      <c r="B259" s="1905"/>
      <c r="C259" s="1905"/>
      <c r="D259" s="1905"/>
      <c r="E259" s="1905"/>
      <c r="F259" s="1905"/>
      <c r="G259" s="1"/>
      <c r="H259" s="1905"/>
      <c r="I259" s="1905"/>
      <c r="J259" s="1905"/>
      <c r="K259" s="1905"/>
      <c r="L259" s="1905"/>
      <c r="M259" s="1905"/>
    </row>
    <row r="260" spans="1:13" s="3" customFormat="1">
      <c r="A260" s="1"/>
      <c r="B260" s="1"/>
      <c r="C260" s="1905"/>
      <c r="D260" s="1905"/>
      <c r="E260" s="1"/>
      <c r="F260" s="1"/>
      <c r="G260" s="1"/>
      <c r="H260" s="1"/>
      <c r="I260" s="1"/>
      <c r="J260" s="1905"/>
      <c r="K260" s="1905"/>
      <c r="L260" s="1"/>
      <c r="M260" s="1"/>
    </row>
    <row r="261" spans="1:13" s="3" customFormat="1">
      <c r="A261" s="1905" t="str">
        <f>'4-2-2 필지별사업내역'!B79&amp;"/"&amp;'4-2-2 필지별사업내역'!C79</f>
        <v>66-0/37-1</v>
      </c>
      <c r="B261" s="1905"/>
      <c r="C261" s="1905"/>
      <c r="D261" s="1905"/>
      <c r="E261" s="1905"/>
      <c r="F261" s="1905"/>
      <c r="G261" s="1"/>
      <c r="H261" s="1905" t="str">
        <f>A261</f>
        <v>66-0/37-1</v>
      </c>
      <c r="I261" s="1905"/>
      <c r="J261" s="1905"/>
      <c r="K261" s="1905"/>
      <c r="L261" s="1905"/>
      <c r="M261" s="1905"/>
    </row>
    <row r="262" spans="1:13" s="3" customFormat="1">
      <c r="A262" s="1905" t="str">
        <f>'4-2-2 필지별사업내역'!D79&amp;" "&amp;'4-2-2 필지별사업내역'!E79&amp;" "&amp;'4-2-2 필지별사업내역'!F79&amp;" "&amp;'4-2-2 필지별사업내역'!G79</f>
        <v>단양 영춘 오사 산1</v>
      </c>
      <c r="B262" s="1905"/>
      <c r="C262" s="1905"/>
      <c r="D262" s="1905"/>
      <c r="E262" s="1905" t="s">
        <v>2183</v>
      </c>
      <c r="F262" s="1905"/>
      <c r="G262" s="1"/>
      <c r="H262" s="1905" t="str">
        <f>A262</f>
        <v>단양 영춘 오사 산1</v>
      </c>
      <c r="I262" s="1905"/>
      <c r="J262" s="1905"/>
      <c r="K262" s="1905"/>
      <c r="L262" s="1905" t="s">
        <v>2184</v>
      </c>
      <c r="M262" s="1905"/>
    </row>
    <row r="263" spans="1:13" s="3" customForma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</row>
    <row r="264" spans="1:13" s="3" customFormat="1"/>
    <row r="265" spans="1:13" s="3" customFormat="1" ht="31.5">
      <c r="A265" s="1906" t="s">
        <v>38</v>
      </c>
      <c r="B265" s="1906"/>
      <c r="C265" s="1906"/>
      <c r="D265" s="1906"/>
      <c r="E265" s="1906"/>
      <c r="F265" s="1906"/>
      <c r="G265" s="1906"/>
      <c r="H265" s="1906"/>
      <c r="I265" s="1906"/>
      <c r="J265" s="1906"/>
      <c r="K265" s="1906"/>
      <c r="L265" s="1906"/>
      <c r="M265" s="1906"/>
    </row>
    <row r="266" spans="1:13" s="3" customForma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</row>
    <row r="267" spans="1:13" s="3" customFormat="1">
      <c r="A267" s="1"/>
      <c r="B267" s="1"/>
      <c r="C267" s="1"/>
      <c r="D267" s="1"/>
      <c r="E267" s="1"/>
      <c r="F267" s="1"/>
      <c r="G267" s="1905"/>
      <c r="H267" s="1905"/>
      <c r="I267" s="1905"/>
      <c r="J267" s="1905"/>
      <c r="K267" s="1905"/>
      <c r="L267" s="1905"/>
      <c r="M267" s="1905"/>
    </row>
    <row r="268" spans="1:13" s="3" customForma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</row>
    <row r="269" spans="1:13" s="3" customFormat="1">
      <c r="A269" s="1905"/>
      <c r="B269" s="1905"/>
      <c r="C269" s="1905"/>
      <c r="D269" s="1905"/>
      <c r="E269" s="1905"/>
      <c r="F269" s="1905"/>
      <c r="G269" s="1"/>
      <c r="H269" s="1905"/>
      <c r="I269" s="1905"/>
      <c r="J269" s="1905"/>
      <c r="K269" s="1905"/>
      <c r="L269" s="1905"/>
      <c r="M269" s="1905"/>
    </row>
    <row r="270" spans="1:13" s="3" customFormat="1">
      <c r="A270" s="1905"/>
      <c r="B270" s="1905"/>
      <c r="C270" s="1905"/>
      <c r="D270" s="1905"/>
      <c r="E270" s="1905"/>
      <c r="F270" s="1905"/>
      <c r="G270" s="1"/>
      <c r="H270" s="1905"/>
      <c r="I270" s="1905"/>
      <c r="J270" s="1905"/>
      <c r="K270" s="1905"/>
      <c r="L270" s="1905"/>
      <c r="M270" s="1905"/>
    </row>
    <row r="271" spans="1:13" s="3" customFormat="1">
      <c r="A271" s="1905"/>
      <c r="B271" s="1905"/>
      <c r="C271" s="1905"/>
      <c r="D271" s="1905"/>
      <c r="E271" s="1905"/>
      <c r="F271" s="1905"/>
      <c r="G271" s="1"/>
      <c r="H271" s="1905"/>
      <c r="I271" s="1905"/>
      <c r="J271" s="1905"/>
      <c r="K271" s="1905"/>
      <c r="L271" s="1905"/>
      <c r="M271" s="1905"/>
    </row>
    <row r="272" spans="1:13" s="3" customFormat="1">
      <c r="A272" s="1905"/>
      <c r="B272" s="1905"/>
      <c r="C272" s="1905"/>
      <c r="D272" s="1905"/>
      <c r="E272" s="1905"/>
      <c r="F272" s="1905"/>
      <c r="G272" s="1"/>
      <c r="H272" s="1905"/>
      <c r="I272" s="1905"/>
      <c r="J272" s="1905"/>
      <c r="K272" s="1905"/>
      <c r="L272" s="1905"/>
      <c r="M272" s="1905"/>
    </row>
    <row r="273" spans="1:13" s="3" customFormat="1">
      <c r="A273" s="1905"/>
      <c r="B273" s="1905"/>
      <c r="C273" s="1905"/>
      <c r="D273" s="1905"/>
      <c r="E273" s="1905"/>
      <c r="F273" s="1905"/>
      <c r="G273" s="1"/>
      <c r="H273" s="1905"/>
      <c r="I273" s="1905"/>
      <c r="J273" s="1905"/>
      <c r="K273" s="1905"/>
      <c r="L273" s="1905"/>
      <c r="M273" s="1905"/>
    </row>
    <row r="274" spans="1:13" s="3" customFormat="1">
      <c r="A274" s="1905"/>
      <c r="B274" s="1905"/>
      <c r="C274" s="1905"/>
      <c r="D274" s="1905"/>
      <c r="E274" s="1905"/>
      <c r="F274" s="1905"/>
      <c r="G274" s="1"/>
      <c r="H274" s="1905"/>
      <c r="I274" s="1905"/>
      <c r="J274" s="1905"/>
      <c r="K274" s="1905"/>
      <c r="L274" s="1905"/>
      <c r="M274" s="1905"/>
    </row>
    <row r="275" spans="1:13" s="3" customFormat="1">
      <c r="A275" s="1905"/>
      <c r="B275" s="1905"/>
      <c r="C275" s="1905"/>
      <c r="D275" s="1905"/>
      <c r="E275" s="1905"/>
      <c r="F275" s="1905"/>
      <c r="G275" s="1"/>
      <c r="H275" s="1905"/>
      <c r="I275" s="1905"/>
      <c r="J275" s="1905"/>
      <c r="K275" s="1905"/>
      <c r="L275" s="1905"/>
      <c r="M275" s="1905"/>
    </row>
    <row r="276" spans="1:13" s="3" customFormat="1">
      <c r="A276" s="1905"/>
      <c r="B276" s="1905"/>
      <c r="C276" s="1905"/>
      <c r="D276" s="1905"/>
      <c r="E276" s="1905"/>
      <c r="F276" s="1905"/>
      <c r="G276" s="1"/>
      <c r="H276" s="1905"/>
      <c r="I276" s="1905"/>
      <c r="J276" s="1905"/>
      <c r="K276" s="1905"/>
      <c r="L276" s="1905"/>
      <c r="M276" s="1905"/>
    </row>
    <row r="277" spans="1:13" s="3" customFormat="1">
      <c r="A277" s="1905"/>
      <c r="B277" s="1905"/>
      <c r="C277" s="1905"/>
      <c r="D277" s="1905"/>
      <c r="E277" s="1905"/>
      <c r="F277" s="1905"/>
      <c r="G277" s="1"/>
      <c r="H277" s="1905"/>
      <c r="I277" s="1905"/>
      <c r="J277" s="1905"/>
      <c r="K277" s="1905"/>
      <c r="L277" s="1905"/>
      <c r="M277" s="1905"/>
    </row>
    <row r="278" spans="1:13" s="3" customFormat="1">
      <c r="A278" s="1905"/>
      <c r="B278" s="1905"/>
      <c r="C278" s="1905"/>
      <c r="D278" s="1905"/>
      <c r="E278" s="1905"/>
      <c r="F278" s="1905"/>
      <c r="G278" s="1"/>
      <c r="H278" s="1905"/>
      <c r="I278" s="1905"/>
      <c r="J278" s="1905"/>
      <c r="K278" s="1905"/>
      <c r="L278" s="1905"/>
      <c r="M278" s="1905"/>
    </row>
    <row r="279" spans="1:13" s="3" customFormat="1">
      <c r="A279" s="1905"/>
      <c r="B279" s="1905"/>
      <c r="C279" s="1905"/>
      <c r="D279" s="1905"/>
      <c r="E279" s="1905"/>
      <c r="F279" s="1905"/>
      <c r="G279" s="1"/>
      <c r="H279" s="1905"/>
      <c r="I279" s="1905"/>
      <c r="J279" s="1905"/>
      <c r="K279" s="1905"/>
      <c r="L279" s="1905"/>
      <c r="M279" s="1905"/>
    </row>
    <row r="280" spans="1:13" s="3" customFormat="1">
      <c r="A280" s="1905"/>
      <c r="B280" s="1905"/>
      <c r="C280" s="1905"/>
      <c r="D280" s="1905"/>
      <c r="E280" s="1905"/>
      <c r="F280" s="1905"/>
      <c r="G280" s="1"/>
      <c r="H280" s="1905"/>
      <c r="I280" s="1905"/>
      <c r="J280" s="1905"/>
      <c r="K280" s="1905"/>
      <c r="L280" s="1905"/>
      <c r="M280" s="1905"/>
    </row>
    <row r="281" spans="1:13" s="3" customFormat="1">
      <c r="A281" s="1905"/>
      <c r="B281" s="1905"/>
      <c r="C281" s="1905"/>
      <c r="D281" s="1905"/>
      <c r="E281" s="1905"/>
      <c r="F281" s="1905"/>
      <c r="G281" s="1"/>
      <c r="H281" s="1905"/>
      <c r="I281" s="1905"/>
      <c r="J281" s="1905"/>
      <c r="K281" s="1905"/>
      <c r="L281" s="1905"/>
      <c r="M281" s="1905"/>
    </row>
    <row r="282" spans="1:13" s="3" customFormat="1">
      <c r="A282" s="1905"/>
      <c r="B282" s="1905"/>
      <c r="C282" s="1905"/>
      <c r="D282" s="1905"/>
      <c r="E282" s="1905"/>
      <c r="F282" s="1905"/>
      <c r="G282" s="1"/>
      <c r="H282" s="1905"/>
      <c r="I282" s="1905"/>
      <c r="J282" s="1905"/>
      <c r="K282" s="1905"/>
      <c r="L282" s="1905"/>
      <c r="M282" s="1905"/>
    </row>
    <row r="283" spans="1:13" s="3" customFormat="1">
      <c r="A283" s="1905"/>
      <c r="B283" s="1905"/>
      <c r="C283" s="1905"/>
      <c r="D283" s="1905"/>
      <c r="E283" s="1905"/>
      <c r="F283" s="1905"/>
      <c r="G283" s="1"/>
      <c r="H283" s="1905"/>
      <c r="I283" s="1905"/>
      <c r="J283" s="1905"/>
      <c r="K283" s="1905"/>
      <c r="L283" s="1905"/>
      <c r="M283" s="1905"/>
    </row>
    <row r="284" spans="1:13" s="3" customFormat="1">
      <c r="A284" s="1"/>
      <c r="B284" s="1"/>
      <c r="C284" s="1905"/>
      <c r="D284" s="1905"/>
      <c r="E284" s="1"/>
      <c r="F284" s="1"/>
      <c r="G284" s="1"/>
      <c r="H284" s="1"/>
      <c r="I284" s="1"/>
      <c r="J284" s="1905"/>
      <c r="K284" s="1905"/>
      <c r="L284" s="1"/>
      <c r="M284" s="1"/>
    </row>
    <row r="285" spans="1:13" s="3" customFormat="1">
      <c r="A285" s="1905" t="str">
        <f>'4-2-2 필지별사업내역'!B87&amp;"/"&amp;'4-2-2 필지별사업내역'!C87</f>
        <v>64-0/23-0</v>
      </c>
      <c r="B285" s="1905"/>
      <c r="C285" s="1905"/>
      <c r="D285" s="1905"/>
      <c r="E285" s="1905"/>
      <c r="F285" s="1905"/>
      <c r="G285" s="1"/>
      <c r="H285" s="1905" t="str">
        <f>A285</f>
        <v>64-0/23-0</v>
      </c>
      <c r="I285" s="1905"/>
      <c r="J285" s="1905"/>
      <c r="K285" s="1905"/>
      <c r="L285" s="1905"/>
      <c r="M285" s="1905"/>
    </row>
    <row r="286" spans="1:13" s="3" customFormat="1">
      <c r="A286" s="1905" t="str">
        <f>'4-2-2 필지별사업내역'!D87&amp;" "&amp;'4-2-2 필지별사업내역'!E87&amp;" "&amp;'4-2-2 필지별사업내역'!F87&amp;" "&amp;'4-2-2 필지별사업내역'!G87</f>
        <v>단양 어상천 임현 산126-1</v>
      </c>
      <c r="B286" s="1905"/>
      <c r="C286" s="1905"/>
      <c r="D286" s="1905"/>
      <c r="E286" s="1905" t="s">
        <v>2183</v>
      </c>
      <c r="F286" s="1905"/>
      <c r="G286" s="1"/>
      <c r="H286" s="1905" t="str">
        <f>A286</f>
        <v>단양 어상천 임현 산126-1</v>
      </c>
      <c r="I286" s="1905"/>
      <c r="J286" s="1905"/>
      <c r="K286" s="1905"/>
      <c r="L286" s="1905" t="s">
        <v>2184</v>
      </c>
      <c r="M286" s="1905"/>
    </row>
    <row r="287" spans="1:13" s="3" customForma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</row>
    <row r="288" spans="1:13" s="3" customFormat="1"/>
    <row r="289" spans="1:13" s="3" customFormat="1" ht="31.5">
      <c r="A289" s="1906" t="s">
        <v>38</v>
      </c>
      <c r="B289" s="1906"/>
      <c r="C289" s="1906"/>
      <c r="D289" s="1906"/>
      <c r="E289" s="1906"/>
      <c r="F289" s="1906"/>
      <c r="G289" s="1906"/>
      <c r="H289" s="1906"/>
      <c r="I289" s="1906"/>
      <c r="J289" s="1906"/>
      <c r="K289" s="1906"/>
      <c r="L289" s="1906"/>
      <c r="M289" s="1906"/>
    </row>
    <row r="290" spans="1:13" s="3" customForma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</row>
    <row r="291" spans="1:13" s="3" customFormat="1">
      <c r="A291" s="1"/>
      <c r="B291" s="1"/>
      <c r="C291" s="1"/>
      <c r="D291" s="1"/>
      <c r="E291" s="1"/>
      <c r="F291" s="1"/>
      <c r="G291" s="1905"/>
      <c r="H291" s="1905"/>
      <c r="I291" s="1905"/>
      <c r="J291" s="1905"/>
      <c r="K291" s="1905"/>
      <c r="L291" s="1905"/>
      <c r="M291" s="1905"/>
    </row>
    <row r="292" spans="1:13" s="3" customForma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</row>
    <row r="293" spans="1:13" s="3" customFormat="1">
      <c r="A293" s="1905"/>
      <c r="B293" s="1905"/>
      <c r="C293" s="1905"/>
      <c r="D293" s="1905"/>
      <c r="E293" s="1905"/>
      <c r="F293" s="1905"/>
      <c r="G293" s="1"/>
      <c r="H293" s="1905"/>
      <c r="I293" s="1905"/>
      <c r="J293" s="1905"/>
      <c r="K293" s="1905"/>
      <c r="L293" s="1905"/>
      <c r="M293" s="1905"/>
    </row>
    <row r="294" spans="1:13" s="3" customFormat="1">
      <c r="A294" s="1905"/>
      <c r="B294" s="1905"/>
      <c r="C294" s="1905"/>
      <c r="D294" s="1905"/>
      <c r="E294" s="1905"/>
      <c r="F294" s="1905"/>
      <c r="G294" s="1"/>
      <c r="H294" s="1905"/>
      <c r="I294" s="1905"/>
      <c r="J294" s="1905"/>
      <c r="K294" s="1905"/>
      <c r="L294" s="1905"/>
      <c r="M294" s="1905"/>
    </row>
    <row r="295" spans="1:13" s="3" customFormat="1">
      <c r="A295" s="1905"/>
      <c r="B295" s="1905"/>
      <c r="C295" s="1905"/>
      <c r="D295" s="1905"/>
      <c r="E295" s="1905"/>
      <c r="F295" s="1905"/>
      <c r="G295" s="1"/>
      <c r="H295" s="1905"/>
      <c r="I295" s="1905"/>
      <c r="J295" s="1905"/>
      <c r="K295" s="1905"/>
      <c r="L295" s="1905"/>
      <c r="M295" s="1905"/>
    </row>
    <row r="296" spans="1:13" s="3" customFormat="1">
      <c r="A296" s="1905"/>
      <c r="B296" s="1905"/>
      <c r="C296" s="1905"/>
      <c r="D296" s="1905"/>
      <c r="E296" s="1905"/>
      <c r="F296" s="1905"/>
      <c r="G296" s="1"/>
      <c r="H296" s="1905"/>
      <c r="I296" s="1905"/>
      <c r="J296" s="1905"/>
      <c r="K296" s="1905"/>
      <c r="L296" s="1905"/>
      <c r="M296" s="1905"/>
    </row>
    <row r="297" spans="1:13" s="3" customFormat="1">
      <c r="A297" s="1905"/>
      <c r="B297" s="1905"/>
      <c r="C297" s="1905"/>
      <c r="D297" s="1905"/>
      <c r="E297" s="1905"/>
      <c r="F297" s="1905"/>
      <c r="G297" s="1"/>
      <c r="H297" s="1905"/>
      <c r="I297" s="1905"/>
      <c r="J297" s="1905"/>
      <c r="K297" s="1905"/>
      <c r="L297" s="1905"/>
      <c r="M297" s="1905"/>
    </row>
    <row r="298" spans="1:13" s="3" customFormat="1">
      <c r="A298" s="1905"/>
      <c r="B298" s="1905"/>
      <c r="C298" s="1905"/>
      <c r="D298" s="1905"/>
      <c r="E298" s="1905"/>
      <c r="F298" s="1905"/>
      <c r="G298" s="1"/>
      <c r="H298" s="1905"/>
      <c r="I298" s="1905"/>
      <c r="J298" s="1905"/>
      <c r="K298" s="1905"/>
      <c r="L298" s="1905"/>
      <c r="M298" s="1905"/>
    </row>
    <row r="299" spans="1:13" s="3" customFormat="1">
      <c r="A299" s="1905"/>
      <c r="B299" s="1905"/>
      <c r="C299" s="1905"/>
      <c r="D299" s="1905"/>
      <c r="E299" s="1905"/>
      <c r="F299" s="1905"/>
      <c r="G299" s="1"/>
      <c r="H299" s="1905"/>
      <c r="I299" s="1905"/>
      <c r="J299" s="1905"/>
      <c r="K299" s="1905"/>
      <c r="L299" s="1905"/>
      <c r="M299" s="1905"/>
    </row>
    <row r="300" spans="1:13" s="3" customFormat="1">
      <c r="A300" s="1905"/>
      <c r="B300" s="1905"/>
      <c r="C300" s="1905"/>
      <c r="D300" s="1905"/>
      <c r="E300" s="1905"/>
      <c r="F300" s="1905"/>
      <c r="G300" s="1"/>
      <c r="H300" s="1905"/>
      <c r="I300" s="1905"/>
      <c r="J300" s="1905"/>
      <c r="K300" s="1905"/>
      <c r="L300" s="1905"/>
      <c r="M300" s="1905"/>
    </row>
    <row r="301" spans="1:13" s="3" customFormat="1">
      <c r="A301" s="1905"/>
      <c r="B301" s="1905"/>
      <c r="C301" s="1905"/>
      <c r="D301" s="1905"/>
      <c r="E301" s="1905"/>
      <c r="F301" s="1905"/>
      <c r="G301" s="1"/>
      <c r="H301" s="1905"/>
      <c r="I301" s="1905"/>
      <c r="J301" s="1905"/>
      <c r="K301" s="1905"/>
      <c r="L301" s="1905"/>
      <c r="M301" s="1905"/>
    </row>
    <row r="302" spans="1:13" s="3" customFormat="1">
      <c r="A302" s="1905"/>
      <c r="B302" s="1905"/>
      <c r="C302" s="1905"/>
      <c r="D302" s="1905"/>
      <c r="E302" s="1905"/>
      <c r="F302" s="1905"/>
      <c r="G302" s="1"/>
      <c r="H302" s="1905"/>
      <c r="I302" s="1905"/>
      <c r="J302" s="1905"/>
      <c r="K302" s="1905"/>
      <c r="L302" s="1905"/>
      <c r="M302" s="1905"/>
    </row>
    <row r="303" spans="1:13" s="3" customFormat="1">
      <c r="A303" s="1905"/>
      <c r="B303" s="1905"/>
      <c r="C303" s="1905"/>
      <c r="D303" s="1905"/>
      <c r="E303" s="1905"/>
      <c r="F303" s="1905"/>
      <c r="G303" s="1"/>
      <c r="H303" s="1905"/>
      <c r="I303" s="1905"/>
      <c r="J303" s="1905"/>
      <c r="K303" s="1905"/>
      <c r="L303" s="1905"/>
      <c r="M303" s="1905"/>
    </row>
    <row r="304" spans="1:13" s="3" customFormat="1">
      <c r="A304" s="1905"/>
      <c r="B304" s="1905"/>
      <c r="C304" s="1905"/>
      <c r="D304" s="1905"/>
      <c r="E304" s="1905"/>
      <c r="F304" s="1905"/>
      <c r="G304" s="1"/>
      <c r="H304" s="1905"/>
      <c r="I304" s="1905"/>
      <c r="J304" s="1905"/>
      <c r="K304" s="1905"/>
      <c r="L304" s="1905"/>
      <c r="M304" s="1905"/>
    </row>
    <row r="305" spans="1:13" s="3" customFormat="1">
      <c r="A305" s="1905"/>
      <c r="B305" s="1905"/>
      <c r="C305" s="1905"/>
      <c r="D305" s="1905"/>
      <c r="E305" s="1905"/>
      <c r="F305" s="1905"/>
      <c r="G305" s="1"/>
      <c r="H305" s="1905"/>
      <c r="I305" s="1905"/>
      <c r="J305" s="1905"/>
      <c r="K305" s="1905"/>
      <c r="L305" s="1905"/>
      <c r="M305" s="1905"/>
    </row>
    <row r="306" spans="1:13" s="3" customFormat="1">
      <c r="A306" s="1905"/>
      <c r="B306" s="1905"/>
      <c r="C306" s="1905"/>
      <c r="D306" s="1905"/>
      <c r="E306" s="1905"/>
      <c r="F306" s="1905"/>
      <c r="G306" s="1"/>
      <c r="H306" s="1905"/>
      <c r="I306" s="1905"/>
      <c r="J306" s="1905"/>
      <c r="K306" s="1905"/>
      <c r="L306" s="1905"/>
      <c r="M306" s="1905"/>
    </row>
    <row r="307" spans="1:13" s="3" customFormat="1">
      <c r="A307" s="1905"/>
      <c r="B307" s="1905"/>
      <c r="C307" s="1905"/>
      <c r="D307" s="1905"/>
      <c r="E307" s="1905"/>
      <c r="F307" s="1905"/>
      <c r="G307" s="1"/>
      <c r="H307" s="1905"/>
      <c r="I307" s="1905"/>
      <c r="J307" s="1905"/>
      <c r="K307" s="1905"/>
      <c r="L307" s="1905"/>
      <c r="M307" s="1905"/>
    </row>
    <row r="308" spans="1:13" s="3" customFormat="1">
      <c r="A308" s="1"/>
      <c r="B308" s="1"/>
      <c r="C308" s="1905"/>
      <c r="D308" s="1905"/>
      <c r="E308" s="1"/>
      <c r="F308" s="1"/>
      <c r="G308" s="1"/>
      <c r="H308" s="1"/>
      <c r="I308" s="1"/>
      <c r="J308" s="1905"/>
      <c r="K308" s="1905"/>
      <c r="L308" s="1"/>
      <c r="M308" s="1"/>
    </row>
    <row r="309" spans="1:13" s="3" customFormat="1">
      <c r="A309" s="1905" t="str">
        <f>'4-2-2 필지별사업내역'!B95&amp;"/"&amp;'4-2-2 필지별사업내역'!C95</f>
        <v>66-0/14-1</v>
      </c>
      <c r="B309" s="1905"/>
      <c r="C309" s="1905"/>
      <c r="D309" s="1905"/>
      <c r="E309" s="1905"/>
      <c r="F309" s="1905"/>
      <c r="G309" s="1"/>
      <c r="H309" s="1905" t="str">
        <f>A309</f>
        <v>66-0/14-1</v>
      </c>
      <c r="I309" s="1905"/>
      <c r="J309" s="1905"/>
      <c r="K309" s="1905"/>
      <c r="L309" s="1905"/>
      <c r="M309" s="1905"/>
    </row>
    <row r="310" spans="1:13" s="3" customFormat="1">
      <c r="A310" s="1905" t="str">
        <f>'4-2-2 필지별사업내역'!D95&amp;" "&amp;'4-2-2 필지별사업내역'!E95&amp;" "&amp;'4-2-2 필지별사업내역'!F95&amp;" "&amp;'4-2-2 필지별사업내역'!G95</f>
        <v>단양 영춘 상 산40-1</v>
      </c>
      <c r="B310" s="1905"/>
      <c r="C310" s="1905"/>
      <c r="D310" s="1905"/>
      <c r="E310" s="1905" t="s">
        <v>2183</v>
      </c>
      <c r="F310" s="1905"/>
      <c r="G310" s="1"/>
      <c r="H310" s="1905" t="str">
        <f>A310</f>
        <v>단양 영춘 상 산40-1</v>
      </c>
      <c r="I310" s="1905"/>
      <c r="J310" s="1905"/>
      <c r="K310" s="1905"/>
      <c r="L310" s="1905" t="s">
        <v>2184</v>
      </c>
      <c r="M310" s="1905"/>
    </row>
    <row r="311" spans="1:13" s="3" customForma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</row>
    <row r="312" spans="1:13" s="3" customFormat="1"/>
    <row r="313" spans="1:13" s="3" customFormat="1" ht="31.5">
      <c r="A313" s="1906" t="s">
        <v>38</v>
      </c>
      <c r="B313" s="1906"/>
      <c r="C313" s="1906"/>
      <c r="D313" s="1906"/>
      <c r="E313" s="1906"/>
      <c r="F313" s="1906"/>
      <c r="G313" s="1906"/>
      <c r="H313" s="1906"/>
      <c r="I313" s="1906"/>
      <c r="J313" s="1906"/>
      <c r="K313" s="1906"/>
      <c r="L313" s="1906"/>
      <c r="M313" s="1906"/>
    </row>
    <row r="314" spans="1:13" s="3" customForma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</row>
    <row r="315" spans="1:13" s="3" customFormat="1">
      <c r="A315" s="1"/>
      <c r="B315" s="1"/>
      <c r="C315" s="1"/>
      <c r="D315" s="1"/>
      <c r="E315" s="1"/>
      <c r="F315" s="1"/>
      <c r="G315" s="1905"/>
      <c r="H315" s="1905"/>
      <c r="I315" s="1905"/>
      <c r="J315" s="1905"/>
      <c r="K315" s="1905"/>
      <c r="L315" s="1905"/>
      <c r="M315" s="1905"/>
    </row>
    <row r="316" spans="1:13" s="3" customForma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</row>
    <row r="317" spans="1:13" s="3" customFormat="1">
      <c r="A317" s="1905"/>
      <c r="B317" s="1905"/>
      <c r="C317" s="1905"/>
      <c r="D317" s="1905"/>
      <c r="E317" s="1905"/>
      <c r="F317" s="1905"/>
      <c r="G317" s="1"/>
      <c r="H317" s="1905"/>
      <c r="I317" s="1905"/>
      <c r="J317" s="1905"/>
      <c r="K317" s="1905"/>
      <c r="L317" s="1905"/>
      <c r="M317" s="1905"/>
    </row>
    <row r="318" spans="1:13" s="3" customFormat="1">
      <c r="A318" s="1905"/>
      <c r="B318" s="1905"/>
      <c r="C318" s="1905"/>
      <c r="D318" s="1905"/>
      <c r="E318" s="1905"/>
      <c r="F318" s="1905"/>
      <c r="G318" s="1"/>
      <c r="H318" s="1905"/>
      <c r="I318" s="1905"/>
      <c r="J318" s="1905"/>
      <c r="K318" s="1905"/>
      <c r="L318" s="1905"/>
      <c r="M318" s="1905"/>
    </row>
    <row r="319" spans="1:13" s="3" customFormat="1">
      <c r="A319" s="1905"/>
      <c r="B319" s="1905"/>
      <c r="C319" s="1905"/>
      <c r="D319" s="1905"/>
      <c r="E319" s="1905"/>
      <c r="F319" s="1905"/>
      <c r="G319" s="1"/>
      <c r="H319" s="1905"/>
      <c r="I319" s="1905"/>
      <c r="J319" s="1905"/>
      <c r="K319" s="1905"/>
      <c r="L319" s="1905"/>
      <c r="M319" s="1905"/>
    </row>
    <row r="320" spans="1:13" s="3" customFormat="1">
      <c r="A320" s="1905"/>
      <c r="B320" s="1905"/>
      <c r="C320" s="1905"/>
      <c r="D320" s="1905"/>
      <c r="E320" s="1905"/>
      <c r="F320" s="1905"/>
      <c r="G320" s="1"/>
      <c r="H320" s="1905"/>
      <c r="I320" s="1905"/>
      <c r="J320" s="1905"/>
      <c r="K320" s="1905"/>
      <c r="L320" s="1905"/>
      <c r="M320" s="1905"/>
    </row>
    <row r="321" spans="1:13" s="3" customFormat="1">
      <c r="A321" s="1905"/>
      <c r="B321" s="1905"/>
      <c r="C321" s="1905"/>
      <c r="D321" s="1905"/>
      <c r="E321" s="1905"/>
      <c r="F321" s="1905"/>
      <c r="G321" s="1"/>
      <c r="H321" s="1905"/>
      <c r="I321" s="1905"/>
      <c r="J321" s="1905"/>
      <c r="K321" s="1905"/>
      <c r="L321" s="1905"/>
      <c r="M321" s="1905"/>
    </row>
    <row r="322" spans="1:13" s="3" customFormat="1">
      <c r="A322" s="1905"/>
      <c r="B322" s="1905"/>
      <c r="C322" s="1905"/>
      <c r="D322" s="1905"/>
      <c r="E322" s="1905"/>
      <c r="F322" s="1905"/>
      <c r="G322" s="1"/>
      <c r="H322" s="1905"/>
      <c r="I322" s="1905"/>
      <c r="J322" s="1905"/>
      <c r="K322" s="1905"/>
      <c r="L322" s="1905"/>
      <c r="M322" s="1905"/>
    </row>
    <row r="323" spans="1:13" s="3" customFormat="1">
      <c r="A323" s="1905"/>
      <c r="B323" s="1905"/>
      <c r="C323" s="1905"/>
      <c r="D323" s="1905"/>
      <c r="E323" s="1905"/>
      <c r="F323" s="1905"/>
      <c r="G323" s="1"/>
      <c r="H323" s="1905"/>
      <c r="I323" s="1905"/>
      <c r="J323" s="1905"/>
      <c r="K323" s="1905"/>
      <c r="L323" s="1905"/>
      <c r="M323" s="1905"/>
    </row>
    <row r="324" spans="1:13" s="3" customFormat="1">
      <c r="A324" s="1905"/>
      <c r="B324" s="1905"/>
      <c r="C324" s="1905"/>
      <c r="D324" s="1905"/>
      <c r="E324" s="1905"/>
      <c r="F324" s="1905"/>
      <c r="G324" s="1"/>
      <c r="H324" s="1905"/>
      <c r="I324" s="1905"/>
      <c r="J324" s="1905"/>
      <c r="K324" s="1905"/>
      <c r="L324" s="1905"/>
      <c r="M324" s="1905"/>
    </row>
    <row r="325" spans="1:13" s="3" customFormat="1">
      <c r="A325" s="1905"/>
      <c r="B325" s="1905"/>
      <c r="C325" s="1905"/>
      <c r="D325" s="1905"/>
      <c r="E325" s="1905"/>
      <c r="F325" s="1905"/>
      <c r="G325" s="1"/>
      <c r="H325" s="1905"/>
      <c r="I325" s="1905"/>
      <c r="J325" s="1905"/>
      <c r="K325" s="1905"/>
      <c r="L325" s="1905"/>
      <c r="M325" s="1905"/>
    </row>
    <row r="326" spans="1:13" s="3" customFormat="1">
      <c r="A326" s="1905"/>
      <c r="B326" s="1905"/>
      <c r="C326" s="1905"/>
      <c r="D326" s="1905"/>
      <c r="E326" s="1905"/>
      <c r="F326" s="1905"/>
      <c r="G326" s="1"/>
      <c r="H326" s="1905"/>
      <c r="I326" s="1905"/>
      <c r="J326" s="1905"/>
      <c r="K326" s="1905"/>
      <c r="L326" s="1905"/>
      <c r="M326" s="1905"/>
    </row>
    <row r="327" spans="1:13" s="3" customFormat="1">
      <c r="A327" s="1905"/>
      <c r="B327" s="1905"/>
      <c r="C327" s="1905"/>
      <c r="D327" s="1905"/>
      <c r="E327" s="1905"/>
      <c r="F327" s="1905"/>
      <c r="G327" s="1"/>
      <c r="H327" s="1905"/>
      <c r="I327" s="1905"/>
      <c r="J327" s="1905"/>
      <c r="K327" s="1905"/>
      <c r="L327" s="1905"/>
      <c r="M327" s="1905"/>
    </row>
    <row r="328" spans="1:13" s="3" customFormat="1">
      <c r="A328" s="1905"/>
      <c r="B328" s="1905"/>
      <c r="C328" s="1905"/>
      <c r="D328" s="1905"/>
      <c r="E328" s="1905"/>
      <c r="F328" s="1905"/>
      <c r="G328" s="1"/>
      <c r="H328" s="1905"/>
      <c r="I328" s="1905"/>
      <c r="J328" s="1905"/>
      <c r="K328" s="1905"/>
      <c r="L328" s="1905"/>
      <c r="M328" s="1905"/>
    </row>
    <row r="329" spans="1:13" s="3" customFormat="1">
      <c r="A329" s="1905"/>
      <c r="B329" s="1905"/>
      <c r="C329" s="1905"/>
      <c r="D329" s="1905"/>
      <c r="E329" s="1905"/>
      <c r="F329" s="1905"/>
      <c r="G329" s="1"/>
      <c r="H329" s="1905"/>
      <c r="I329" s="1905"/>
      <c r="J329" s="1905"/>
      <c r="K329" s="1905"/>
      <c r="L329" s="1905"/>
      <c r="M329" s="1905"/>
    </row>
    <row r="330" spans="1:13" s="3" customFormat="1">
      <c r="A330" s="1905"/>
      <c r="B330" s="1905"/>
      <c r="C330" s="1905"/>
      <c r="D330" s="1905"/>
      <c r="E330" s="1905"/>
      <c r="F330" s="1905"/>
      <c r="G330" s="1"/>
      <c r="H330" s="1905"/>
      <c r="I330" s="1905"/>
      <c r="J330" s="1905"/>
      <c r="K330" s="1905"/>
      <c r="L330" s="1905"/>
      <c r="M330" s="1905"/>
    </row>
    <row r="331" spans="1:13" s="3" customFormat="1">
      <c r="A331" s="1905"/>
      <c r="B331" s="1905"/>
      <c r="C331" s="1905"/>
      <c r="D331" s="1905"/>
      <c r="E331" s="1905"/>
      <c r="F331" s="1905"/>
      <c r="G331" s="1"/>
      <c r="H331" s="1905"/>
      <c r="I331" s="1905"/>
      <c r="J331" s="1905"/>
      <c r="K331" s="1905"/>
      <c r="L331" s="1905"/>
      <c r="M331" s="1905"/>
    </row>
    <row r="332" spans="1:13" s="3" customFormat="1">
      <c r="A332" s="1"/>
      <c r="B332" s="1"/>
      <c r="C332" s="1905"/>
      <c r="D332" s="1905"/>
      <c r="E332" s="1"/>
      <c r="F332" s="1"/>
      <c r="G332" s="1"/>
      <c r="H332" s="1"/>
      <c r="I332" s="1"/>
      <c r="J332" s="1905"/>
      <c r="K332" s="1905"/>
      <c r="L332" s="1"/>
      <c r="M332" s="1"/>
    </row>
    <row r="333" spans="1:13" s="3" customFormat="1">
      <c r="A333" s="1905" t="str">
        <f>'4-2-2 필지별사업내역'!B103&amp;"/"&amp;'4-2-2 필지별사업내역'!C103</f>
        <v>66-0/14-2</v>
      </c>
      <c r="B333" s="1905"/>
      <c r="C333" s="1905"/>
      <c r="D333" s="1905"/>
      <c r="E333" s="1905"/>
      <c r="F333" s="1905"/>
      <c r="G333" s="1"/>
      <c r="H333" s="1905" t="str">
        <f>A333</f>
        <v>66-0/14-2</v>
      </c>
      <c r="I333" s="1905"/>
      <c r="J333" s="1905"/>
      <c r="K333" s="1905"/>
      <c r="L333" s="1905"/>
      <c r="M333" s="1905"/>
    </row>
    <row r="334" spans="1:13" s="3" customFormat="1">
      <c r="A334" s="1905" t="str">
        <f>'4-2-2 필지별사업내역'!D103&amp;" "&amp;'4-2-2 필지별사업내역'!E103&amp;" "&amp;'4-2-2 필지별사업내역'!F103&amp;" "&amp;'4-2-2 필지별사업내역'!G103</f>
        <v>단양 영춘 상 산40-1</v>
      </c>
      <c r="B334" s="1905"/>
      <c r="C334" s="1905"/>
      <c r="D334" s="1905"/>
      <c r="E334" s="1905" t="s">
        <v>2183</v>
      </c>
      <c r="F334" s="1905"/>
      <c r="G334" s="1"/>
      <c r="H334" s="1905" t="str">
        <f>A334</f>
        <v>단양 영춘 상 산40-1</v>
      </c>
      <c r="I334" s="1905"/>
      <c r="J334" s="1905"/>
      <c r="K334" s="1905"/>
      <c r="L334" s="1905" t="s">
        <v>2184</v>
      </c>
      <c r="M334" s="1905"/>
    </row>
    <row r="335" spans="1:13" s="3" customForma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</row>
    <row r="336" spans="1:13" s="3" customFormat="1"/>
    <row r="337" spans="1:13" s="3" customFormat="1" ht="31.5">
      <c r="A337" s="1906" t="s">
        <v>38</v>
      </c>
      <c r="B337" s="1906"/>
      <c r="C337" s="1906"/>
      <c r="D337" s="1906"/>
      <c r="E337" s="1906"/>
      <c r="F337" s="1906"/>
      <c r="G337" s="1906"/>
      <c r="H337" s="1906"/>
      <c r="I337" s="1906"/>
      <c r="J337" s="1906"/>
      <c r="K337" s="1906"/>
      <c r="L337" s="1906"/>
      <c r="M337" s="1906"/>
    </row>
    <row r="338" spans="1:13" s="3" customForma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</row>
    <row r="339" spans="1:13" s="3" customFormat="1">
      <c r="A339" s="1"/>
      <c r="B339" s="1"/>
      <c r="C339" s="1"/>
      <c r="D339" s="1"/>
      <c r="E339" s="1"/>
      <c r="F339" s="1"/>
      <c r="G339" s="1905"/>
      <c r="H339" s="1905"/>
      <c r="I339" s="1905"/>
      <c r="J339" s="1905"/>
      <c r="K339" s="1905"/>
      <c r="L339" s="1905"/>
      <c r="M339" s="1905"/>
    </row>
    <row r="340" spans="1:13" s="3" customForma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</row>
    <row r="341" spans="1:13" s="3" customFormat="1">
      <c r="A341" s="1905"/>
      <c r="B341" s="1905"/>
      <c r="C341" s="1905"/>
      <c r="D341" s="1905"/>
      <c r="E341" s="1905"/>
      <c r="F341" s="1905"/>
      <c r="G341" s="1"/>
      <c r="H341" s="1905"/>
      <c r="I341" s="1905"/>
      <c r="J341" s="1905"/>
      <c r="K341" s="1905"/>
      <c r="L341" s="1905"/>
      <c r="M341" s="1905"/>
    </row>
    <row r="342" spans="1:13" s="3" customFormat="1">
      <c r="A342" s="1905"/>
      <c r="B342" s="1905"/>
      <c r="C342" s="1905"/>
      <c r="D342" s="1905"/>
      <c r="E342" s="1905"/>
      <c r="F342" s="1905"/>
      <c r="G342" s="1"/>
      <c r="H342" s="1905"/>
      <c r="I342" s="1905"/>
      <c r="J342" s="1905"/>
      <c r="K342" s="1905"/>
      <c r="L342" s="1905"/>
      <c r="M342" s="1905"/>
    </row>
    <row r="343" spans="1:13" s="3" customFormat="1">
      <c r="A343" s="1905"/>
      <c r="B343" s="1905"/>
      <c r="C343" s="1905"/>
      <c r="D343" s="1905"/>
      <c r="E343" s="1905"/>
      <c r="F343" s="1905"/>
      <c r="G343" s="1"/>
      <c r="H343" s="1905"/>
      <c r="I343" s="1905"/>
      <c r="J343" s="1905"/>
      <c r="K343" s="1905"/>
      <c r="L343" s="1905"/>
      <c r="M343" s="1905"/>
    </row>
    <row r="344" spans="1:13" s="3" customFormat="1">
      <c r="A344" s="1905"/>
      <c r="B344" s="1905"/>
      <c r="C344" s="1905"/>
      <c r="D344" s="1905"/>
      <c r="E344" s="1905"/>
      <c r="F344" s="1905"/>
      <c r="G344" s="1"/>
      <c r="H344" s="1905"/>
      <c r="I344" s="1905"/>
      <c r="J344" s="1905"/>
      <c r="K344" s="1905"/>
      <c r="L344" s="1905"/>
      <c r="M344" s="1905"/>
    </row>
    <row r="345" spans="1:13" s="3" customFormat="1">
      <c r="A345" s="1905"/>
      <c r="B345" s="1905"/>
      <c r="C345" s="1905"/>
      <c r="D345" s="1905"/>
      <c r="E345" s="1905"/>
      <c r="F345" s="1905"/>
      <c r="G345" s="1"/>
      <c r="H345" s="1905"/>
      <c r="I345" s="1905"/>
      <c r="J345" s="1905"/>
      <c r="K345" s="1905"/>
      <c r="L345" s="1905"/>
      <c r="M345" s="1905"/>
    </row>
    <row r="346" spans="1:13" s="3" customFormat="1">
      <c r="A346" s="1905"/>
      <c r="B346" s="1905"/>
      <c r="C346" s="1905"/>
      <c r="D346" s="1905"/>
      <c r="E346" s="1905"/>
      <c r="F346" s="1905"/>
      <c r="G346" s="1"/>
      <c r="H346" s="1905"/>
      <c r="I346" s="1905"/>
      <c r="J346" s="1905"/>
      <c r="K346" s="1905"/>
      <c r="L346" s="1905"/>
      <c r="M346" s="1905"/>
    </row>
    <row r="347" spans="1:13" s="3" customFormat="1">
      <c r="A347" s="1905"/>
      <c r="B347" s="1905"/>
      <c r="C347" s="1905"/>
      <c r="D347" s="1905"/>
      <c r="E347" s="1905"/>
      <c r="F347" s="1905"/>
      <c r="G347" s="1"/>
      <c r="H347" s="1905"/>
      <c r="I347" s="1905"/>
      <c r="J347" s="1905"/>
      <c r="K347" s="1905"/>
      <c r="L347" s="1905"/>
      <c r="M347" s="1905"/>
    </row>
    <row r="348" spans="1:13" s="3" customFormat="1">
      <c r="A348" s="1905"/>
      <c r="B348" s="1905"/>
      <c r="C348" s="1905"/>
      <c r="D348" s="1905"/>
      <c r="E348" s="1905"/>
      <c r="F348" s="1905"/>
      <c r="G348" s="1"/>
      <c r="H348" s="1905"/>
      <c r="I348" s="1905"/>
      <c r="J348" s="1905"/>
      <c r="K348" s="1905"/>
      <c r="L348" s="1905"/>
      <c r="M348" s="1905"/>
    </row>
    <row r="349" spans="1:13" s="3" customFormat="1">
      <c r="A349" s="1905"/>
      <c r="B349" s="1905"/>
      <c r="C349" s="1905"/>
      <c r="D349" s="1905"/>
      <c r="E349" s="1905"/>
      <c r="F349" s="1905"/>
      <c r="G349" s="1"/>
      <c r="H349" s="1905"/>
      <c r="I349" s="1905"/>
      <c r="J349" s="1905"/>
      <c r="K349" s="1905"/>
      <c r="L349" s="1905"/>
      <c r="M349" s="1905"/>
    </row>
    <row r="350" spans="1:13" s="3" customFormat="1">
      <c r="A350" s="1905"/>
      <c r="B350" s="1905"/>
      <c r="C350" s="1905"/>
      <c r="D350" s="1905"/>
      <c r="E350" s="1905"/>
      <c r="F350" s="1905"/>
      <c r="G350" s="1"/>
      <c r="H350" s="1905"/>
      <c r="I350" s="1905"/>
      <c r="J350" s="1905"/>
      <c r="K350" s="1905"/>
      <c r="L350" s="1905"/>
      <c r="M350" s="1905"/>
    </row>
    <row r="351" spans="1:13" s="3" customFormat="1">
      <c r="A351" s="1905"/>
      <c r="B351" s="1905"/>
      <c r="C351" s="1905"/>
      <c r="D351" s="1905"/>
      <c r="E351" s="1905"/>
      <c r="F351" s="1905"/>
      <c r="G351" s="1"/>
      <c r="H351" s="1905"/>
      <c r="I351" s="1905"/>
      <c r="J351" s="1905"/>
      <c r="K351" s="1905"/>
      <c r="L351" s="1905"/>
      <c r="M351" s="1905"/>
    </row>
    <row r="352" spans="1:13" s="3" customFormat="1">
      <c r="A352" s="1905"/>
      <c r="B352" s="1905"/>
      <c r="C352" s="1905"/>
      <c r="D352" s="1905"/>
      <c r="E352" s="1905"/>
      <c r="F352" s="1905"/>
      <c r="G352" s="1"/>
      <c r="H352" s="1905"/>
      <c r="I352" s="1905"/>
      <c r="J352" s="1905"/>
      <c r="K352" s="1905"/>
      <c r="L352" s="1905"/>
      <c r="M352" s="1905"/>
    </row>
    <row r="353" spans="1:13" s="3" customFormat="1">
      <c r="A353" s="1905"/>
      <c r="B353" s="1905"/>
      <c r="C353" s="1905"/>
      <c r="D353" s="1905"/>
      <c r="E353" s="1905"/>
      <c r="F353" s="1905"/>
      <c r="G353" s="1"/>
      <c r="H353" s="1905"/>
      <c r="I353" s="1905"/>
      <c r="J353" s="1905"/>
      <c r="K353" s="1905"/>
      <c r="L353" s="1905"/>
      <c r="M353" s="1905"/>
    </row>
    <row r="354" spans="1:13" s="3" customFormat="1">
      <c r="A354" s="1905"/>
      <c r="B354" s="1905"/>
      <c r="C354" s="1905"/>
      <c r="D354" s="1905"/>
      <c r="E354" s="1905"/>
      <c r="F354" s="1905"/>
      <c r="G354" s="1"/>
      <c r="H354" s="1905"/>
      <c r="I354" s="1905"/>
      <c r="J354" s="1905"/>
      <c r="K354" s="1905"/>
      <c r="L354" s="1905"/>
      <c r="M354" s="1905"/>
    </row>
    <row r="355" spans="1:13" s="3" customFormat="1">
      <c r="A355" s="1905"/>
      <c r="B355" s="1905"/>
      <c r="C355" s="1905"/>
      <c r="D355" s="1905"/>
      <c r="E355" s="1905"/>
      <c r="F355" s="1905"/>
      <c r="G355" s="1"/>
      <c r="H355" s="1905"/>
      <c r="I355" s="1905"/>
      <c r="J355" s="1905"/>
      <c r="K355" s="1905"/>
      <c r="L355" s="1905"/>
      <c r="M355" s="1905"/>
    </row>
    <row r="356" spans="1:13" s="3" customFormat="1">
      <c r="A356" s="1"/>
      <c r="B356" s="1"/>
      <c r="C356" s="1905"/>
      <c r="D356" s="1905"/>
      <c r="E356" s="1"/>
      <c r="F356" s="1"/>
      <c r="G356" s="1"/>
      <c r="H356" s="1"/>
      <c r="I356" s="1"/>
      <c r="J356" s="1905"/>
      <c r="K356" s="1905"/>
      <c r="L356" s="1"/>
      <c r="M356" s="1"/>
    </row>
    <row r="357" spans="1:13" s="3" customFormat="1">
      <c r="A357" s="1905" t="str">
        <f>'4-2-2 필지별사업내역'!B110&amp;"/"&amp;'4-2-2 필지별사업내역'!C110</f>
        <v>66-0/14-3</v>
      </c>
      <c r="B357" s="1905"/>
      <c r="C357" s="1905"/>
      <c r="D357" s="1905"/>
      <c r="E357" s="1905"/>
      <c r="F357" s="1905"/>
      <c r="G357" s="1"/>
      <c r="H357" s="1905" t="str">
        <f>A357</f>
        <v>66-0/14-3</v>
      </c>
      <c r="I357" s="1905"/>
      <c r="J357" s="1905"/>
      <c r="K357" s="1905"/>
      <c r="L357" s="1905"/>
      <c r="M357" s="1905"/>
    </row>
    <row r="358" spans="1:13" s="3" customFormat="1">
      <c r="A358" s="1905" t="str">
        <f>'4-2-2 필지별사업내역'!D110&amp;" "&amp;'4-2-2 필지별사업내역'!E110&amp;" "&amp;'4-2-2 필지별사업내역'!F110&amp;" "&amp;'4-2-2 필지별사업내역'!G110</f>
        <v>단양 영춘 상 산40-1</v>
      </c>
      <c r="B358" s="1905"/>
      <c r="C358" s="1905"/>
      <c r="D358" s="1905"/>
      <c r="E358" s="1905" t="s">
        <v>2183</v>
      </c>
      <c r="F358" s="1905"/>
      <c r="G358" s="1"/>
      <c r="H358" s="1905" t="str">
        <f>A358</f>
        <v>단양 영춘 상 산40-1</v>
      </c>
      <c r="I358" s="1905"/>
      <c r="J358" s="1905"/>
      <c r="K358" s="1905"/>
      <c r="L358" s="1905" t="s">
        <v>2184</v>
      </c>
      <c r="M358" s="1905"/>
    </row>
    <row r="359" spans="1:13" s="3" customForma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</row>
    <row r="360" spans="1:13" s="3" customFormat="1"/>
    <row r="361" spans="1:13" s="3" customFormat="1" ht="31.5">
      <c r="A361" s="1906"/>
      <c r="B361" s="1906"/>
      <c r="C361" s="1906"/>
      <c r="D361" s="1906"/>
      <c r="E361" s="1906"/>
      <c r="F361" s="1906"/>
      <c r="G361" s="1906"/>
      <c r="H361" s="1906"/>
      <c r="I361" s="1906"/>
      <c r="J361" s="1906"/>
      <c r="K361" s="1906"/>
      <c r="L361" s="1906"/>
      <c r="M361" s="1906"/>
    </row>
    <row r="362" spans="1:13" s="3" customForma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</row>
    <row r="363" spans="1:13" s="3" customFormat="1">
      <c r="A363" s="1"/>
      <c r="B363" s="1"/>
      <c r="C363" s="1"/>
      <c r="D363" s="1"/>
      <c r="E363" s="1"/>
      <c r="F363" s="1"/>
      <c r="G363" s="1905"/>
      <c r="H363" s="1905"/>
      <c r="I363" s="1905"/>
      <c r="J363" s="1905"/>
      <c r="K363" s="1905"/>
      <c r="L363" s="1905"/>
      <c r="M363" s="1905"/>
    </row>
    <row r="364" spans="1:13" s="3" customForma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</row>
    <row r="365" spans="1:13" s="3" customFormat="1">
      <c r="A365" s="1905"/>
      <c r="B365" s="1905"/>
      <c r="C365" s="1905"/>
      <c r="D365" s="1905"/>
      <c r="E365" s="1905"/>
      <c r="F365" s="1905"/>
      <c r="G365" s="1"/>
      <c r="H365" s="1905"/>
      <c r="I365" s="1905"/>
      <c r="J365" s="1905"/>
      <c r="K365" s="1905"/>
      <c r="L365" s="1905"/>
      <c r="M365" s="1905"/>
    </row>
    <row r="366" spans="1:13" s="3" customFormat="1">
      <c r="A366" s="1905"/>
      <c r="B366" s="1905"/>
      <c r="C366" s="1905"/>
      <c r="D366" s="1905"/>
      <c r="E366" s="1905"/>
      <c r="F366" s="1905"/>
      <c r="G366" s="1"/>
      <c r="H366" s="1905"/>
      <c r="I366" s="1905"/>
      <c r="J366" s="1905"/>
      <c r="K366" s="1905"/>
      <c r="L366" s="1905"/>
      <c r="M366" s="1905"/>
    </row>
    <row r="367" spans="1:13" s="3" customFormat="1">
      <c r="A367" s="1905"/>
      <c r="B367" s="1905"/>
      <c r="C367" s="1905"/>
      <c r="D367" s="1905"/>
      <c r="E367" s="1905"/>
      <c r="F367" s="1905"/>
      <c r="G367" s="1"/>
      <c r="H367" s="1905"/>
      <c r="I367" s="1905"/>
      <c r="J367" s="1905"/>
      <c r="K367" s="1905"/>
      <c r="L367" s="1905"/>
      <c r="M367" s="1905"/>
    </row>
    <row r="368" spans="1:13" s="3" customFormat="1">
      <c r="A368" s="1905"/>
      <c r="B368" s="1905"/>
      <c r="C368" s="1905"/>
      <c r="D368" s="1905"/>
      <c r="E368" s="1905"/>
      <c r="F368" s="1905"/>
      <c r="G368" s="1"/>
      <c r="H368" s="1905"/>
      <c r="I368" s="1905"/>
      <c r="J368" s="1905"/>
      <c r="K368" s="1905"/>
      <c r="L368" s="1905"/>
      <c r="M368" s="1905"/>
    </row>
    <row r="369" spans="1:13" s="3" customFormat="1">
      <c r="A369" s="1905"/>
      <c r="B369" s="1905"/>
      <c r="C369" s="1905"/>
      <c r="D369" s="1905"/>
      <c r="E369" s="1905"/>
      <c r="F369" s="1905"/>
      <c r="G369" s="1"/>
      <c r="H369" s="1905"/>
      <c r="I369" s="1905"/>
      <c r="J369" s="1905"/>
      <c r="K369" s="1905"/>
      <c r="L369" s="1905"/>
      <c r="M369" s="1905"/>
    </row>
    <row r="370" spans="1:13" s="3" customFormat="1">
      <c r="A370" s="1905"/>
      <c r="B370" s="1905"/>
      <c r="C370" s="1905"/>
      <c r="D370" s="1905"/>
      <c r="E370" s="1905"/>
      <c r="F370" s="1905"/>
      <c r="G370" s="1"/>
      <c r="H370" s="1905"/>
      <c r="I370" s="1905"/>
      <c r="J370" s="1905"/>
      <c r="K370" s="1905"/>
      <c r="L370" s="1905"/>
      <c r="M370" s="1905"/>
    </row>
    <row r="371" spans="1:13" s="3" customFormat="1">
      <c r="A371" s="1905"/>
      <c r="B371" s="1905"/>
      <c r="C371" s="1905"/>
      <c r="D371" s="1905"/>
      <c r="E371" s="1905"/>
      <c r="F371" s="1905"/>
      <c r="G371" s="1"/>
      <c r="H371" s="1905"/>
      <c r="I371" s="1905"/>
      <c r="J371" s="1905"/>
      <c r="K371" s="1905"/>
      <c r="L371" s="1905"/>
      <c r="M371" s="1905"/>
    </row>
    <row r="372" spans="1:13" s="3" customFormat="1">
      <c r="A372" s="1905"/>
      <c r="B372" s="1905"/>
      <c r="C372" s="1905"/>
      <c r="D372" s="1905"/>
      <c r="E372" s="1905"/>
      <c r="F372" s="1905"/>
      <c r="G372" s="1"/>
      <c r="H372" s="1905"/>
      <c r="I372" s="1905"/>
      <c r="J372" s="1905"/>
      <c r="K372" s="1905"/>
      <c r="L372" s="1905"/>
      <c r="M372" s="1905"/>
    </row>
    <row r="373" spans="1:13" s="3" customFormat="1">
      <c r="A373" s="1905"/>
      <c r="B373" s="1905"/>
      <c r="C373" s="1905"/>
      <c r="D373" s="1905"/>
      <c r="E373" s="1905"/>
      <c r="F373" s="1905"/>
      <c r="G373" s="1"/>
      <c r="H373" s="1905"/>
      <c r="I373" s="1905"/>
      <c r="J373" s="1905"/>
      <c r="K373" s="1905"/>
      <c r="L373" s="1905"/>
      <c r="M373" s="1905"/>
    </row>
    <row r="374" spans="1:13" s="3" customFormat="1">
      <c r="A374" s="1905"/>
      <c r="B374" s="1905"/>
      <c r="C374" s="1905"/>
      <c r="D374" s="1905"/>
      <c r="E374" s="1905"/>
      <c r="F374" s="1905"/>
      <c r="G374" s="1"/>
      <c r="H374" s="1905"/>
      <c r="I374" s="1905"/>
      <c r="J374" s="1905"/>
      <c r="K374" s="1905"/>
      <c r="L374" s="1905"/>
      <c r="M374" s="1905"/>
    </row>
    <row r="375" spans="1:13" s="3" customFormat="1">
      <c r="A375" s="1905"/>
      <c r="B375" s="1905"/>
      <c r="C375" s="1905"/>
      <c r="D375" s="1905"/>
      <c r="E375" s="1905"/>
      <c r="F375" s="1905"/>
      <c r="G375" s="1"/>
      <c r="H375" s="1905"/>
      <c r="I375" s="1905"/>
      <c r="J375" s="1905"/>
      <c r="K375" s="1905"/>
      <c r="L375" s="1905"/>
      <c r="M375" s="1905"/>
    </row>
    <row r="376" spans="1:13" s="3" customFormat="1">
      <c r="A376" s="1905"/>
      <c r="B376" s="1905"/>
      <c r="C376" s="1905"/>
      <c r="D376" s="1905"/>
      <c r="E376" s="1905"/>
      <c r="F376" s="1905"/>
      <c r="G376" s="1"/>
      <c r="H376" s="1905"/>
      <c r="I376" s="1905"/>
      <c r="J376" s="1905"/>
      <c r="K376" s="1905"/>
      <c r="L376" s="1905"/>
      <c r="M376" s="1905"/>
    </row>
    <row r="377" spans="1:13" s="3" customFormat="1">
      <c r="A377" s="1905"/>
      <c r="B377" s="1905"/>
      <c r="C377" s="1905"/>
      <c r="D377" s="1905"/>
      <c r="E377" s="1905"/>
      <c r="F377" s="1905"/>
      <c r="G377" s="1"/>
      <c r="H377" s="1905"/>
      <c r="I377" s="1905"/>
      <c r="J377" s="1905"/>
      <c r="K377" s="1905"/>
      <c r="L377" s="1905"/>
      <c r="M377" s="1905"/>
    </row>
    <row r="378" spans="1:13" s="3" customFormat="1">
      <c r="A378" s="1905"/>
      <c r="B378" s="1905"/>
      <c r="C378" s="1905"/>
      <c r="D378" s="1905"/>
      <c r="E378" s="1905"/>
      <c r="F378" s="1905"/>
      <c r="G378" s="1"/>
      <c r="H378" s="1905"/>
      <c r="I378" s="1905"/>
      <c r="J378" s="1905"/>
      <c r="K378" s="1905"/>
      <c r="L378" s="1905"/>
      <c r="M378" s="1905"/>
    </row>
    <row r="379" spans="1:13" s="3" customFormat="1">
      <c r="A379" s="1905"/>
      <c r="B379" s="1905"/>
      <c r="C379" s="1905"/>
      <c r="D379" s="1905"/>
      <c r="E379" s="1905"/>
      <c r="F379" s="1905"/>
      <c r="G379" s="1"/>
      <c r="H379" s="1905"/>
      <c r="I379" s="1905"/>
      <c r="J379" s="1905"/>
      <c r="K379" s="1905"/>
      <c r="L379" s="1905"/>
      <c r="M379" s="1905"/>
    </row>
    <row r="380" spans="1:13" s="3" customFormat="1">
      <c r="A380" s="1"/>
      <c r="B380" s="1"/>
      <c r="C380" s="1905"/>
      <c r="D380" s="1905"/>
      <c r="E380" s="1"/>
      <c r="F380" s="1"/>
      <c r="G380" s="1"/>
      <c r="H380" s="1"/>
      <c r="I380" s="1"/>
      <c r="J380" s="1905"/>
      <c r="K380" s="1905"/>
      <c r="L380" s="1"/>
      <c r="M380" s="1"/>
    </row>
    <row r="381" spans="1:13" s="3" customFormat="1">
      <c r="A381" s="1905"/>
      <c r="B381" s="1905"/>
      <c r="C381" s="1905"/>
      <c r="D381" s="1905"/>
      <c r="E381" s="1905"/>
      <c r="F381" s="1905"/>
      <c r="G381" s="1"/>
      <c r="H381" s="1905"/>
      <c r="I381" s="1905"/>
      <c r="J381" s="1905"/>
      <c r="K381" s="1905"/>
      <c r="L381" s="1905"/>
      <c r="M381" s="1905"/>
    </row>
    <row r="382" spans="1:13" s="3" customFormat="1">
      <c r="A382" s="1905"/>
      <c r="B382" s="1905"/>
      <c r="C382" s="1905"/>
      <c r="D382" s="1905"/>
      <c r="E382" s="1905"/>
      <c r="F382" s="1905"/>
      <c r="G382" s="1"/>
      <c r="H382" s="1905"/>
      <c r="I382" s="1905"/>
      <c r="J382" s="1905"/>
      <c r="K382" s="1905"/>
      <c r="L382" s="1905"/>
      <c r="M382" s="1905"/>
    </row>
    <row r="383" spans="1:13" s="3" customForma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</row>
    <row r="384" spans="1:13" s="3" customFormat="1"/>
    <row r="385" spans="1:13" s="3" customFormat="1" ht="31.5">
      <c r="A385" s="1906"/>
      <c r="B385" s="1906"/>
      <c r="C385" s="1906"/>
      <c r="D385" s="1906"/>
      <c r="E385" s="1906"/>
      <c r="F385" s="1906"/>
      <c r="G385" s="1906"/>
      <c r="H385" s="1906"/>
      <c r="I385" s="1906"/>
      <c r="J385" s="1906"/>
      <c r="K385" s="1906"/>
      <c r="L385" s="1906"/>
      <c r="M385" s="1906"/>
    </row>
    <row r="386" spans="1:13" s="3" customForma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</row>
    <row r="387" spans="1:13" s="3" customFormat="1">
      <c r="A387" s="1"/>
      <c r="B387" s="1"/>
      <c r="C387" s="1"/>
      <c r="D387" s="1"/>
      <c r="E387" s="1"/>
      <c r="F387" s="1"/>
      <c r="G387" s="1905"/>
      <c r="H387" s="1905"/>
      <c r="I387" s="1905"/>
      <c r="J387" s="1905"/>
      <c r="K387" s="1905"/>
      <c r="L387" s="1905"/>
      <c r="M387" s="1905"/>
    </row>
    <row r="388" spans="1:13" s="3" customForma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</row>
    <row r="389" spans="1:13" s="3" customFormat="1">
      <c r="A389" s="1905"/>
      <c r="B389" s="1905"/>
      <c r="C389" s="1905"/>
      <c r="D389" s="1905"/>
      <c r="E389" s="1905"/>
      <c r="F389" s="1905"/>
      <c r="G389" s="1"/>
      <c r="H389" s="1905"/>
      <c r="I389" s="1905"/>
      <c r="J389" s="1905"/>
      <c r="K389" s="1905"/>
      <c r="L389" s="1905"/>
      <c r="M389" s="1905"/>
    </row>
    <row r="390" spans="1:13" s="3" customFormat="1">
      <c r="A390" s="1905"/>
      <c r="B390" s="1905"/>
      <c r="C390" s="1905"/>
      <c r="D390" s="1905"/>
      <c r="E390" s="1905"/>
      <c r="F390" s="1905"/>
      <c r="G390" s="1"/>
      <c r="H390" s="1905"/>
      <c r="I390" s="1905"/>
      <c r="J390" s="1905"/>
      <c r="K390" s="1905"/>
      <c r="L390" s="1905"/>
      <c r="M390" s="1905"/>
    </row>
    <row r="391" spans="1:13" s="3" customFormat="1">
      <c r="A391" s="1905"/>
      <c r="B391" s="1905"/>
      <c r="C391" s="1905"/>
      <c r="D391" s="1905"/>
      <c r="E391" s="1905"/>
      <c r="F391" s="1905"/>
      <c r="G391" s="1"/>
      <c r="H391" s="1905"/>
      <c r="I391" s="1905"/>
      <c r="J391" s="1905"/>
      <c r="K391" s="1905"/>
      <c r="L391" s="1905"/>
      <c r="M391" s="1905"/>
    </row>
    <row r="392" spans="1:13" s="3" customFormat="1">
      <c r="A392" s="1905"/>
      <c r="B392" s="1905"/>
      <c r="C392" s="1905"/>
      <c r="D392" s="1905"/>
      <c r="E392" s="1905"/>
      <c r="F392" s="1905"/>
      <c r="G392" s="1"/>
      <c r="H392" s="1905"/>
      <c r="I392" s="1905"/>
      <c r="J392" s="1905"/>
      <c r="K392" s="1905"/>
      <c r="L392" s="1905"/>
      <c r="M392" s="1905"/>
    </row>
    <row r="393" spans="1:13" s="3" customFormat="1">
      <c r="A393" s="1905"/>
      <c r="B393" s="1905"/>
      <c r="C393" s="1905"/>
      <c r="D393" s="1905"/>
      <c r="E393" s="1905"/>
      <c r="F393" s="1905"/>
      <c r="G393" s="1"/>
      <c r="H393" s="1905"/>
      <c r="I393" s="1905"/>
      <c r="J393" s="1905"/>
      <c r="K393" s="1905"/>
      <c r="L393" s="1905"/>
      <c r="M393" s="1905"/>
    </row>
    <row r="394" spans="1:13" s="3" customFormat="1">
      <c r="A394" s="1905"/>
      <c r="B394" s="1905"/>
      <c r="C394" s="1905"/>
      <c r="D394" s="1905"/>
      <c r="E394" s="1905"/>
      <c r="F394" s="1905"/>
      <c r="G394" s="1"/>
      <c r="H394" s="1905"/>
      <c r="I394" s="1905"/>
      <c r="J394" s="1905"/>
      <c r="K394" s="1905"/>
      <c r="L394" s="1905"/>
      <c r="M394" s="1905"/>
    </row>
    <row r="395" spans="1:13" s="3" customFormat="1">
      <c r="A395" s="1905"/>
      <c r="B395" s="1905"/>
      <c r="C395" s="1905"/>
      <c r="D395" s="1905"/>
      <c r="E395" s="1905"/>
      <c r="F395" s="1905"/>
      <c r="G395" s="1"/>
      <c r="H395" s="1905"/>
      <c r="I395" s="1905"/>
      <c r="J395" s="1905"/>
      <c r="K395" s="1905"/>
      <c r="L395" s="1905"/>
      <c r="M395" s="1905"/>
    </row>
    <row r="396" spans="1:13" s="3" customFormat="1">
      <c r="A396" s="1905"/>
      <c r="B396" s="1905"/>
      <c r="C396" s="1905"/>
      <c r="D396" s="1905"/>
      <c r="E396" s="1905"/>
      <c r="F396" s="1905"/>
      <c r="G396" s="1"/>
      <c r="H396" s="1905"/>
      <c r="I396" s="1905"/>
      <c r="J396" s="1905"/>
      <c r="K396" s="1905"/>
      <c r="L396" s="1905"/>
      <c r="M396" s="1905"/>
    </row>
    <row r="397" spans="1:13" s="3" customFormat="1">
      <c r="A397" s="1905"/>
      <c r="B397" s="1905"/>
      <c r="C397" s="1905"/>
      <c r="D397" s="1905"/>
      <c r="E397" s="1905"/>
      <c r="F397" s="1905"/>
      <c r="G397" s="1"/>
      <c r="H397" s="1905"/>
      <c r="I397" s="1905"/>
      <c r="J397" s="1905"/>
      <c r="K397" s="1905"/>
      <c r="L397" s="1905"/>
      <c r="M397" s="1905"/>
    </row>
    <row r="398" spans="1:13" s="3" customFormat="1">
      <c r="A398" s="1905"/>
      <c r="B398" s="1905"/>
      <c r="C398" s="1905"/>
      <c r="D398" s="1905"/>
      <c r="E398" s="1905"/>
      <c r="F398" s="1905"/>
      <c r="G398" s="1"/>
      <c r="H398" s="1905"/>
      <c r="I398" s="1905"/>
      <c r="J398" s="1905"/>
      <c r="K398" s="1905"/>
      <c r="L398" s="1905"/>
      <c r="M398" s="1905"/>
    </row>
    <row r="399" spans="1:13" s="3" customFormat="1">
      <c r="A399" s="1905"/>
      <c r="B399" s="1905"/>
      <c r="C399" s="1905"/>
      <c r="D399" s="1905"/>
      <c r="E399" s="1905"/>
      <c r="F399" s="1905"/>
      <c r="G399" s="1"/>
      <c r="H399" s="1905"/>
      <c r="I399" s="1905"/>
      <c r="J399" s="1905"/>
      <c r="K399" s="1905"/>
      <c r="L399" s="1905"/>
      <c r="M399" s="1905"/>
    </row>
    <row r="400" spans="1:13" s="3" customFormat="1">
      <c r="A400" s="1905"/>
      <c r="B400" s="1905"/>
      <c r="C400" s="1905"/>
      <c r="D400" s="1905"/>
      <c r="E400" s="1905"/>
      <c r="F400" s="1905"/>
      <c r="G400" s="1"/>
      <c r="H400" s="1905"/>
      <c r="I400" s="1905"/>
      <c r="J400" s="1905"/>
      <c r="K400" s="1905"/>
      <c r="L400" s="1905"/>
      <c r="M400" s="1905"/>
    </row>
    <row r="401" spans="1:13" s="3" customFormat="1">
      <c r="A401" s="1905"/>
      <c r="B401" s="1905"/>
      <c r="C401" s="1905"/>
      <c r="D401" s="1905"/>
      <c r="E401" s="1905"/>
      <c r="F401" s="1905"/>
      <c r="G401" s="1"/>
      <c r="H401" s="1905"/>
      <c r="I401" s="1905"/>
      <c r="J401" s="1905"/>
      <c r="K401" s="1905"/>
      <c r="L401" s="1905"/>
      <c r="M401" s="1905"/>
    </row>
    <row r="402" spans="1:13" s="3" customFormat="1">
      <c r="A402" s="1905"/>
      <c r="B402" s="1905"/>
      <c r="C402" s="1905"/>
      <c r="D402" s="1905"/>
      <c r="E402" s="1905"/>
      <c r="F402" s="1905"/>
      <c r="G402" s="1"/>
      <c r="H402" s="1905"/>
      <c r="I402" s="1905"/>
      <c r="J402" s="1905"/>
      <c r="K402" s="1905"/>
      <c r="L402" s="1905"/>
      <c r="M402" s="1905"/>
    </row>
    <row r="403" spans="1:13" s="3" customFormat="1">
      <c r="A403" s="1905"/>
      <c r="B403" s="1905"/>
      <c r="C403" s="1905"/>
      <c r="D403" s="1905"/>
      <c r="E403" s="1905"/>
      <c r="F403" s="1905"/>
      <c r="G403" s="1"/>
      <c r="H403" s="1905"/>
      <c r="I403" s="1905"/>
      <c r="J403" s="1905"/>
      <c r="K403" s="1905"/>
      <c r="L403" s="1905"/>
      <c r="M403" s="1905"/>
    </row>
    <row r="404" spans="1:13" s="3" customFormat="1">
      <c r="A404" s="1"/>
      <c r="B404" s="1"/>
      <c r="C404" s="1905"/>
      <c r="D404" s="1905"/>
      <c r="E404" s="1"/>
      <c r="F404" s="1"/>
      <c r="G404" s="1"/>
      <c r="H404" s="1"/>
      <c r="I404" s="1"/>
      <c r="J404" s="1905"/>
      <c r="K404" s="1905"/>
      <c r="L404" s="1"/>
      <c r="M404" s="1"/>
    </row>
    <row r="405" spans="1:13" s="3" customFormat="1">
      <c r="A405" s="1905"/>
      <c r="B405" s="1905"/>
      <c r="C405" s="1905"/>
      <c r="D405" s="1905"/>
      <c r="E405" s="1905"/>
      <c r="F405" s="1905"/>
      <c r="G405" s="1"/>
      <c r="H405" s="1905"/>
      <c r="I405" s="1905"/>
      <c r="J405" s="1905"/>
      <c r="K405" s="1905"/>
      <c r="L405" s="1905"/>
      <c r="M405" s="1905"/>
    </row>
    <row r="406" spans="1:13" s="3" customFormat="1">
      <c r="A406" s="1905"/>
      <c r="B406" s="1905"/>
      <c r="C406" s="1905"/>
      <c r="D406" s="1905"/>
      <c r="E406" s="1905"/>
      <c r="F406" s="1905"/>
      <c r="G406" s="1"/>
      <c r="H406" s="1905"/>
      <c r="I406" s="1905"/>
      <c r="J406" s="1905"/>
      <c r="K406" s="1905"/>
      <c r="L406" s="1905"/>
      <c r="M406" s="1905"/>
    </row>
    <row r="407" spans="1:13" s="3" customForma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</row>
    <row r="408" spans="1:13" s="3" customFormat="1"/>
  </sheetData>
  <mergeCells count="204">
    <mergeCell ref="A334:D334"/>
    <mergeCell ref="E334:F334"/>
    <mergeCell ref="H334:K334"/>
    <mergeCell ref="L334:M334"/>
    <mergeCell ref="A217:M217"/>
    <mergeCell ref="G219:M219"/>
    <mergeCell ref="A221:F235"/>
    <mergeCell ref="H221:M235"/>
    <mergeCell ref="C236:D236"/>
    <mergeCell ref="J236:K236"/>
    <mergeCell ref="A237:F237"/>
    <mergeCell ref="H237:M237"/>
    <mergeCell ref="A238:D238"/>
    <mergeCell ref="E238:F238"/>
    <mergeCell ref="H238:K238"/>
    <mergeCell ref="L238:M238"/>
    <mergeCell ref="C308:D308"/>
    <mergeCell ref="J308:K308"/>
    <mergeCell ref="A309:F309"/>
    <mergeCell ref="H309:M309"/>
    <mergeCell ref="A317:F331"/>
    <mergeCell ref="H317:M331"/>
    <mergeCell ref="A313:M313"/>
    <mergeCell ref="G315:M315"/>
    <mergeCell ref="A358:D358"/>
    <mergeCell ref="E358:F358"/>
    <mergeCell ref="A337:M337"/>
    <mergeCell ref="G339:M339"/>
    <mergeCell ref="A341:F355"/>
    <mergeCell ref="H341:M355"/>
    <mergeCell ref="C356:D356"/>
    <mergeCell ref="J356:K356"/>
    <mergeCell ref="A357:F357"/>
    <mergeCell ref="H357:M357"/>
    <mergeCell ref="H358:K358"/>
    <mergeCell ref="L358:M358"/>
    <mergeCell ref="A405:F405"/>
    <mergeCell ref="H405:M405"/>
    <mergeCell ref="A406:F406"/>
    <mergeCell ref="H406:M406"/>
    <mergeCell ref="A361:M361"/>
    <mergeCell ref="G363:M363"/>
    <mergeCell ref="A365:F379"/>
    <mergeCell ref="H365:M379"/>
    <mergeCell ref="C380:D380"/>
    <mergeCell ref="J380:K380"/>
    <mergeCell ref="A381:F381"/>
    <mergeCell ref="H381:M381"/>
    <mergeCell ref="A382:F382"/>
    <mergeCell ref="H382:M382"/>
    <mergeCell ref="A385:M385"/>
    <mergeCell ref="G387:M387"/>
    <mergeCell ref="A389:F403"/>
    <mergeCell ref="H389:M403"/>
    <mergeCell ref="C404:D404"/>
    <mergeCell ref="J404:K404"/>
    <mergeCell ref="A73:M73"/>
    <mergeCell ref="G75:M75"/>
    <mergeCell ref="A262:D262"/>
    <mergeCell ref="E262:F262"/>
    <mergeCell ref="H262:K262"/>
    <mergeCell ref="L262:M262"/>
    <mergeCell ref="A286:D286"/>
    <mergeCell ref="E286:F286"/>
    <mergeCell ref="H286:K286"/>
    <mergeCell ref="L286:M286"/>
    <mergeCell ref="A285:F285"/>
    <mergeCell ref="H285:M285"/>
    <mergeCell ref="A214:D214"/>
    <mergeCell ref="E214:F214"/>
    <mergeCell ref="H214:K214"/>
    <mergeCell ref="L214:M214"/>
    <mergeCell ref="A94:D94"/>
    <mergeCell ref="E94:F94"/>
    <mergeCell ref="H94:K94"/>
    <mergeCell ref="L94:M94"/>
    <mergeCell ref="A145:M145"/>
    <mergeCell ref="G147:M147"/>
    <mergeCell ref="A149:F163"/>
    <mergeCell ref="H149:M163"/>
    <mergeCell ref="H310:K310"/>
    <mergeCell ref="L310:M310"/>
    <mergeCell ref="O6:V7"/>
    <mergeCell ref="H45:M45"/>
    <mergeCell ref="A1:M1"/>
    <mergeCell ref="G3:M3"/>
    <mergeCell ref="A5:F19"/>
    <mergeCell ref="H5:M19"/>
    <mergeCell ref="C20:D20"/>
    <mergeCell ref="J20:K20"/>
    <mergeCell ref="A21:F21"/>
    <mergeCell ref="H21:M21"/>
    <mergeCell ref="A25:M25"/>
    <mergeCell ref="G27:M27"/>
    <mergeCell ref="A29:F43"/>
    <mergeCell ref="H29:M43"/>
    <mergeCell ref="C44:D44"/>
    <mergeCell ref="B23:E23"/>
    <mergeCell ref="I23:L23"/>
    <mergeCell ref="A22:D22"/>
    <mergeCell ref="E22:F22"/>
    <mergeCell ref="H22:K22"/>
    <mergeCell ref="A93:F93"/>
    <mergeCell ref="H93:M93"/>
    <mergeCell ref="J44:K44"/>
    <mergeCell ref="A45:F45"/>
    <mergeCell ref="L22:M22"/>
    <mergeCell ref="A77:F91"/>
    <mergeCell ref="H77:M91"/>
    <mergeCell ref="C92:D92"/>
    <mergeCell ref="J92:K92"/>
    <mergeCell ref="A70:D70"/>
    <mergeCell ref="E70:F70"/>
    <mergeCell ref="H70:K70"/>
    <mergeCell ref="L70:M70"/>
    <mergeCell ref="A69:F69"/>
    <mergeCell ref="H69:M69"/>
    <mergeCell ref="A49:M49"/>
    <mergeCell ref="G51:M51"/>
    <mergeCell ref="A53:F67"/>
    <mergeCell ref="H53:M67"/>
    <mergeCell ref="C68:D68"/>
    <mergeCell ref="J68:K68"/>
    <mergeCell ref="H47:M47"/>
    <mergeCell ref="A46:D46"/>
    <mergeCell ref="E46:F46"/>
    <mergeCell ref="H46:K46"/>
    <mergeCell ref="L46:M46"/>
    <mergeCell ref="A141:F141"/>
    <mergeCell ref="H141:M141"/>
    <mergeCell ref="G123:M123"/>
    <mergeCell ref="A125:F139"/>
    <mergeCell ref="H125:M139"/>
    <mergeCell ref="C140:D140"/>
    <mergeCell ref="J140:K140"/>
    <mergeCell ref="A142:D142"/>
    <mergeCell ref="E142:F142"/>
    <mergeCell ref="H142:K142"/>
    <mergeCell ref="L142:M142"/>
    <mergeCell ref="A117:F117"/>
    <mergeCell ref="H117:M117"/>
    <mergeCell ref="A121:M121"/>
    <mergeCell ref="A97:M97"/>
    <mergeCell ref="G99:M99"/>
    <mergeCell ref="A101:F115"/>
    <mergeCell ref="H101:M115"/>
    <mergeCell ref="C116:D116"/>
    <mergeCell ref="J116:K116"/>
    <mergeCell ref="A118:D118"/>
    <mergeCell ref="E118:F118"/>
    <mergeCell ref="H118:K118"/>
    <mergeCell ref="L118:M118"/>
    <mergeCell ref="G171:M171"/>
    <mergeCell ref="A173:F187"/>
    <mergeCell ref="H173:M187"/>
    <mergeCell ref="C188:D188"/>
    <mergeCell ref="J188:K188"/>
    <mergeCell ref="C164:D164"/>
    <mergeCell ref="J164:K164"/>
    <mergeCell ref="A165:F165"/>
    <mergeCell ref="H165:M165"/>
    <mergeCell ref="A166:D166"/>
    <mergeCell ref="E166:F166"/>
    <mergeCell ref="H166:K166"/>
    <mergeCell ref="L166:M166"/>
    <mergeCell ref="A169:M169"/>
    <mergeCell ref="C212:D212"/>
    <mergeCell ref="J212:K212"/>
    <mergeCell ref="A213:F213"/>
    <mergeCell ref="H213:M213"/>
    <mergeCell ref="A189:F189"/>
    <mergeCell ref="H189:M189"/>
    <mergeCell ref="G195:M195"/>
    <mergeCell ref="A190:D190"/>
    <mergeCell ref="E190:F190"/>
    <mergeCell ref="H190:K190"/>
    <mergeCell ref="L190:M190"/>
    <mergeCell ref="A193:M193"/>
    <mergeCell ref="A197:F211"/>
    <mergeCell ref="H197:M211"/>
    <mergeCell ref="C332:D332"/>
    <mergeCell ref="J332:K332"/>
    <mergeCell ref="A333:F333"/>
    <mergeCell ref="H333:M333"/>
    <mergeCell ref="A289:M289"/>
    <mergeCell ref="G291:M291"/>
    <mergeCell ref="A293:F307"/>
    <mergeCell ref="H293:M307"/>
    <mergeCell ref="A241:M241"/>
    <mergeCell ref="A265:M265"/>
    <mergeCell ref="G267:M267"/>
    <mergeCell ref="A269:F283"/>
    <mergeCell ref="H269:M283"/>
    <mergeCell ref="C284:D284"/>
    <mergeCell ref="J284:K284"/>
    <mergeCell ref="C260:D260"/>
    <mergeCell ref="J260:K260"/>
    <mergeCell ref="A261:F261"/>
    <mergeCell ref="H261:M261"/>
    <mergeCell ref="G243:M243"/>
    <mergeCell ref="A245:F259"/>
    <mergeCell ref="H245:M259"/>
    <mergeCell ref="A310:D310"/>
    <mergeCell ref="E310:F310"/>
  </mergeCells>
  <phoneticPr fontId="2" type="noConversion"/>
  <printOptions horizontalCentered="1"/>
  <pageMargins left="0.59055118110236227" right="0.59055118110236227" top="1.29" bottom="0.74803149606299213" header="0" footer="0.31496062992125984"/>
  <pageSetup paperSize="9" orientation="landscape" r:id="rId1"/>
  <rowBreaks count="13" manualBreakCount="13">
    <brk id="48" max="12" man="1"/>
    <brk id="72" max="12" man="1"/>
    <brk id="96" max="12" man="1"/>
    <brk id="120" max="12" man="1"/>
    <brk id="144" max="12" man="1"/>
    <brk id="168" max="12" man="1"/>
    <brk id="192" max="12" man="1"/>
    <brk id="216" max="12" man="1"/>
    <brk id="240" max="12" man="1"/>
    <brk id="264" max="12" man="1"/>
    <brk id="288" max="12" man="1"/>
    <brk id="312" max="12" man="1"/>
    <brk id="336" max="1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0000"/>
  </sheetPr>
  <dimension ref="A1:AK49"/>
  <sheetViews>
    <sheetView view="pageBreakPreview" topLeftCell="A10" zoomScale="85" zoomScaleNormal="85" zoomScaleSheetLayoutView="85" workbookViewId="0">
      <selection activeCell="F17" sqref="F17:AA19"/>
    </sheetView>
  </sheetViews>
  <sheetFormatPr defaultRowHeight="21" customHeight="1"/>
  <cols>
    <col min="1" max="6" width="4.5" style="726" customWidth="1"/>
    <col min="7" max="27" width="4.5" style="703" customWidth="1"/>
    <col min="28" max="30" width="4.625" style="703" customWidth="1"/>
    <col min="31" max="34" width="12.625" style="703" customWidth="1"/>
    <col min="35" max="46" width="4.625" style="703" customWidth="1"/>
    <col min="47" max="16384" width="9" style="703"/>
  </cols>
  <sheetData>
    <row r="1" spans="1:37" ht="37.5" customHeight="1">
      <c r="A1" s="650" t="s">
        <v>1110</v>
      </c>
      <c r="B1" s="706"/>
      <c r="C1" s="706"/>
      <c r="D1" s="706"/>
      <c r="E1" s="706"/>
      <c r="F1" s="706"/>
      <c r="G1" s="706"/>
      <c r="H1" s="706"/>
      <c r="I1" s="706"/>
      <c r="J1" s="706"/>
      <c r="K1" s="706"/>
      <c r="L1" s="706"/>
      <c r="M1" s="706"/>
      <c r="N1" s="706"/>
      <c r="O1" s="706"/>
      <c r="P1" s="706"/>
      <c r="Q1" s="706"/>
      <c r="R1" s="706"/>
      <c r="S1" s="706"/>
      <c r="T1" s="706"/>
      <c r="U1" s="706"/>
      <c r="V1" s="706"/>
      <c r="W1" s="706"/>
      <c r="X1" s="706"/>
      <c r="Y1" s="706"/>
      <c r="Z1" s="706"/>
      <c r="AA1" s="707"/>
      <c r="AC1" s="705"/>
      <c r="AD1" s="705"/>
      <c r="AE1" s="705"/>
      <c r="AF1" s="705"/>
      <c r="AG1" s="705"/>
      <c r="AH1" s="705"/>
      <c r="AI1" s="705"/>
      <c r="AJ1" s="705"/>
      <c r="AK1" s="705"/>
    </row>
    <row r="2" spans="1:37" ht="21" customHeight="1">
      <c r="A2" s="708" t="s">
        <v>34</v>
      </c>
      <c r="B2" s="1932" t="s">
        <v>1135</v>
      </c>
      <c r="C2" s="1932"/>
      <c r="D2" s="1932"/>
      <c r="E2" s="1932"/>
      <c r="F2" s="709" t="str">
        <f>기본!B5</f>
        <v>2026년 숲가꾸기(풀베기)사업(12차)</v>
      </c>
      <c r="G2" s="709"/>
      <c r="H2" s="709"/>
      <c r="I2" s="709"/>
      <c r="J2" s="709"/>
      <c r="K2" s="709"/>
      <c r="L2" s="709"/>
      <c r="M2" s="709"/>
      <c r="N2" s="709"/>
      <c r="O2" s="709"/>
      <c r="P2" s="709"/>
      <c r="Q2" s="709"/>
      <c r="R2" s="709"/>
      <c r="S2" s="709"/>
      <c r="T2" s="709"/>
      <c r="U2" s="709"/>
      <c r="V2" s="709"/>
      <c r="W2" s="709"/>
      <c r="X2" s="709"/>
      <c r="Y2" s="709"/>
      <c r="Z2" s="709"/>
      <c r="AC2" s="705"/>
      <c r="AD2" s="705"/>
      <c r="AE2" s="705"/>
      <c r="AF2" s="705"/>
      <c r="AG2" s="705"/>
      <c r="AH2" s="705"/>
      <c r="AI2" s="705"/>
      <c r="AJ2" s="705"/>
      <c r="AK2" s="705"/>
    </row>
    <row r="3" spans="1:37" ht="21" customHeight="1">
      <c r="A3" s="708" t="s">
        <v>35</v>
      </c>
      <c r="B3" s="1932" t="s">
        <v>1134</v>
      </c>
      <c r="C3" s="1932"/>
      <c r="D3" s="1932"/>
      <c r="E3" s="1932"/>
      <c r="F3" s="1938" t="str">
        <f>'5-1 원가'!B2</f>
        <v>단양군 영춘면 사지원리 산147 외 10(66-0-3-0 외 16개소)</v>
      </c>
      <c r="G3" s="1938"/>
      <c r="H3" s="1938"/>
      <c r="I3" s="1938"/>
      <c r="J3" s="1938"/>
      <c r="K3" s="1938"/>
      <c r="L3" s="1938"/>
      <c r="M3" s="1938"/>
      <c r="N3" s="1938"/>
      <c r="O3" s="1938"/>
      <c r="P3" s="1938"/>
      <c r="Q3" s="1938"/>
      <c r="R3" s="1938"/>
      <c r="S3" s="1938"/>
      <c r="T3" s="1938"/>
      <c r="U3" s="1938"/>
      <c r="V3" s="1938"/>
      <c r="W3" s="1938"/>
      <c r="X3" s="1938"/>
      <c r="Y3" s="1938"/>
      <c r="Z3" s="1938"/>
      <c r="AC3" s="705"/>
      <c r="AD3" s="705"/>
      <c r="AE3" s="705"/>
      <c r="AF3" s="705"/>
      <c r="AG3" s="705"/>
      <c r="AH3" s="705"/>
      <c r="AI3" s="705"/>
      <c r="AJ3" s="705"/>
      <c r="AK3" s="705"/>
    </row>
    <row r="4" spans="1:37" ht="21" customHeight="1">
      <c r="A4" s="708" t="s">
        <v>36</v>
      </c>
      <c r="B4" s="1932" t="s">
        <v>1133</v>
      </c>
      <c r="C4" s="1932"/>
      <c r="D4" s="1932"/>
      <c r="E4" s="1932"/>
      <c r="F4" s="1936">
        <f>기본!E5</f>
        <v>68.600000000000009</v>
      </c>
      <c r="G4" s="1936"/>
      <c r="H4" s="1936"/>
      <c r="I4" s="1936"/>
      <c r="J4" s="710"/>
      <c r="K4" s="710"/>
      <c r="L4" s="710"/>
      <c r="M4" s="710"/>
      <c r="N4" s="710"/>
      <c r="O4" s="710"/>
      <c r="P4" s="710"/>
      <c r="Q4" s="710"/>
      <c r="R4" s="710"/>
      <c r="S4" s="710"/>
      <c r="T4" s="710"/>
      <c r="U4" s="710"/>
      <c r="V4" s="710"/>
      <c r="W4" s="710"/>
      <c r="X4" s="710"/>
      <c r="Y4" s="710"/>
      <c r="Z4" s="710"/>
      <c r="AA4" s="710"/>
      <c r="AC4" s="705"/>
      <c r="AD4" s="705"/>
      <c r="AE4" s="705"/>
      <c r="AF4" s="705"/>
      <c r="AG4" s="705"/>
      <c r="AH4" s="705"/>
      <c r="AI4" s="705"/>
      <c r="AJ4" s="705"/>
      <c r="AK4" s="705"/>
    </row>
    <row r="5" spans="1:37" ht="21" customHeight="1">
      <c r="A5" s="688"/>
      <c r="B5" s="1937" t="str">
        <f>IF(기본!E7&gt;0,CONCATENATE("가) ",기본!D7," : "),)</f>
        <v xml:space="preserve">가) 모두베기 : </v>
      </c>
      <c r="C5" s="1937"/>
      <c r="D5" s="1937"/>
      <c r="E5" s="1937"/>
      <c r="F5" s="1931">
        <f>F4</f>
        <v>68.600000000000009</v>
      </c>
      <c r="G5" s="1931"/>
      <c r="H5" s="1931"/>
      <c r="I5" s="1931"/>
      <c r="J5" s="710"/>
      <c r="K5" s="1937">
        <f>IF(기본!E11&gt;0,CONCATENATE("가) ",기본!D11," : "),)</f>
        <v>0</v>
      </c>
      <c r="L5" s="1937"/>
      <c r="M5" s="1937"/>
      <c r="N5" s="1937"/>
      <c r="O5" s="1931"/>
      <c r="P5" s="1931"/>
      <c r="Q5" s="1931"/>
      <c r="R5" s="1931"/>
      <c r="S5" s="710"/>
      <c r="T5" s="710"/>
      <c r="U5" s="710"/>
      <c r="V5" s="710"/>
      <c r="W5" s="710"/>
      <c r="X5" s="710"/>
      <c r="Y5" s="710"/>
      <c r="Z5" s="710"/>
      <c r="AA5" s="710"/>
      <c r="AC5" s="705"/>
      <c r="AD5" s="705"/>
      <c r="AE5" s="705"/>
      <c r="AF5" s="705"/>
      <c r="AG5" s="705"/>
      <c r="AH5" s="705"/>
      <c r="AI5" s="705"/>
      <c r="AJ5" s="705"/>
      <c r="AK5" s="705"/>
    </row>
    <row r="6" spans="1:37" ht="21" customHeight="1">
      <c r="A6" s="708" t="s">
        <v>37</v>
      </c>
      <c r="B6" s="1914" t="s">
        <v>1132</v>
      </c>
      <c r="C6" s="1914"/>
      <c r="D6" s="1914"/>
      <c r="E6" s="1914"/>
      <c r="F6" s="711" t="str">
        <f>CONCATENATE("착수일로부터 ",기본!B7," 일 ")</f>
        <v xml:space="preserve">착수일로부터 45 일 </v>
      </c>
      <c r="G6" s="711"/>
      <c r="H6" s="711"/>
      <c r="I6" s="712"/>
      <c r="J6" s="710"/>
      <c r="K6" s="710"/>
      <c r="L6" s="710"/>
      <c r="M6" s="710"/>
      <c r="N6" s="710"/>
      <c r="O6" s="713"/>
      <c r="P6" s="713"/>
      <c r="Q6" s="710"/>
      <c r="R6" s="710"/>
      <c r="S6" s="714"/>
      <c r="T6" s="715"/>
      <c r="U6" s="715"/>
      <c r="V6" s="715"/>
      <c r="W6" s="715"/>
      <c r="X6" s="715"/>
      <c r="Y6" s="715"/>
      <c r="Z6" s="715"/>
      <c r="AC6" s="705"/>
      <c r="AD6" s="705"/>
      <c r="AE6" s="705"/>
      <c r="AF6" s="705"/>
      <c r="AG6" s="705"/>
      <c r="AH6" s="705"/>
      <c r="AI6" s="705"/>
      <c r="AJ6" s="705"/>
      <c r="AK6" s="705"/>
    </row>
    <row r="7" spans="1:37" ht="21" customHeight="1">
      <c r="A7" s="708" t="s">
        <v>41</v>
      </c>
      <c r="B7" s="1914" t="s">
        <v>1131</v>
      </c>
      <c r="C7" s="1914"/>
      <c r="D7" s="1914"/>
      <c r="E7" s="1914"/>
      <c r="F7" s="716"/>
      <c r="G7" s="716"/>
      <c r="H7" s="717"/>
      <c r="I7" s="718"/>
      <c r="J7" s="718"/>
      <c r="K7" s="718"/>
      <c r="L7" s="718"/>
      <c r="M7" s="718"/>
      <c r="N7" s="718"/>
      <c r="O7" s="718"/>
      <c r="P7" s="718"/>
      <c r="Q7" s="718"/>
      <c r="R7" s="718"/>
      <c r="S7" s="718"/>
      <c r="T7" s="718"/>
      <c r="U7" s="718"/>
      <c r="V7" s="718"/>
      <c r="W7" s="718"/>
      <c r="X7" s="718"/>
      <c r="Y7" s="718"/>
      <c r="Z7" s="718"/>
      <c r="AC7" s="705"/>
      <c r="AD7" s="705"/>
      <c r="AE7" s="705"/>
      <c r="AF7" s="705"/>
      <c r="AG7" s="705"/>
      <c r="AH7" s="705"/>
      <c r="AI7" s="705"/>
      <c r="AJ7" s="705"/>
      <c r="AK7" s="705"/>
    </row>
    <row r="8" spans="1:37" ht="21" customHeight="1">
      <c r="A8" s="688"/>
      <c r="B8" s="717" t="s">
        <v>0</v>
      </c>
      <c r="C8" s="1933" t="s">
        <v>1130</v>
      </c>
      <c r="D8" s="1933"/>
      <c r="E8" s="1933"/>
      <c r="F8" s="1935" t="s">
        <v>2528</v>
      </c>
      <c r="G8" s="1935"/>
      <c r="H8" s="1935"/>
      <c r="I8" s="1935"/>
      <c r="J8" s="1935"/>
      <c r="K8" s="1935"/>
      <c r="L8" s="1935"/>
      <c r="M8" s="1935"/>
      <c r="N8" s="1935"/>
      <c r="O8" s="1935"/>
      <c r="P8" s="1935"/>
      <c r="Q8" s="1935"/>
      <c r="R8" s="1935"/>
      <c r="S8" s="1935"/>
      <c r="T8" s="1935"/>
      <c r="U8" s="1935"/>
      <c r="V8" s="1935"/>
      <c r="W8" s="1935"/>
      <c r="X8" s="1935"/>
      <c r="Y8" s="1935"/>
      <c r="Z8" s="1935"/>
      <c r="AA8" s="1935"/>
      <c r="AC8" s="705"/>
      <c r="AD8" s="705"/>
      <c r="AE8" s="705"/>
      <c r="AF8" s="705"/>
      <c r="AG8" s="705"/>
      <c r="AH8" s="705"/>
      <c r="AI8" s="705"/>
      <c r="AJ8" s="705"/>
      <c r="AK8" s="705"/>
    </row>
    <row r="9" spans="1:37" ht="21" customHeight="1">
      <c r="A9" s="688"/>
      <c r="B9" s="717"/>
      <c r="C9" s="719"/>
      <c r="D9" s="719"/>
      <c r="E9" s="719"/>
      <c r="F9" s="1935"/>
      <c r="G9" s="1935"/>
      <c r="H9" s="1935"/>
      <c r="I9" s="1935"/>
      <c r="J9" s="1935"/>
      <c r="K9" s="1935"/>
      <c r="L9" s="1935"/>
      <c r="M9" s="1935"/>
      <c r="N9" s="1935"/>
      <c r="O9" s="1935"/>
      <c r="P9" s="1935"/>
      <c r="Q9" s="1935"/>
      <c r="R9" s="1935"/>
      <c r="S9" s="1935"/>
      <c r="T9" s="1935"/>
      <c r="U9" s="1935"/>
      <c r="V9" s="1935"/>
      <c r="W9" s="1935"/>
      <c r="X9" s="1935"/>
      <c r="Y9" s="1935"/>
      <c r="Z9" s="1935"/>
      <c r="AA9" s="1935"/>
      <c r="AC9" s="705"/>
      <c r="AD9" s="705"/>
      <c r="AE9" s="705"/>
      <c r="AF9" s="705"/>
      <c r="AG9" s="705"/>
      <c r="AH9" s="705"/>
      <c r="AI9" s="705"/>
      <c r="AJ9" s="705"/>
      <c r="AK9" s="705"/>
    </row>
    <row r="10" spans="1:37" ht="21" customHeight="1">
      <c r="A10" s="688"/>
      <c r="B10" s="717"/>
      <c r="C10" s="720"/>
      <c r="D10" s="720"/>
      <c r="E10" s="717"/>
      <c r="F10" s="1935"/>
      <c r="G10" s="1935"/>
      <c r="H10" s="1935"/>
      <c r="I10" s="1935"/>
      <c r="J10" s="1935"/>
      <c r="K10" s="1935"/>
      <c r="L10" s="1935"/>
      <c r="M10" s="1935"/>
      <c r="N10" s="1935"/>
      <c r="O10" s="1935"/>
      <c r="P10" s="1935"/>
      <c r="Q10" s="1935"/>
      <c r="R10" s="1935"/>
      <c r="S10" s="1935"/>
      <c r="T10" s="1935"/>
      <c r="U10" s="1935"/>
      <c r="V10" s="1935"/>
      <c r="W10" s="1935"/>
      <c r="X10" s="1935"/>
      <c r="Y10" s="1935"/>
      <c r="Z10" s="1935"/>
      <c r="AA10" s="1935"/>
      <c r="AE10" s="705"/>
      <c r="AF10" s="705"/>
      <c r="AG10" s="705"/>
      <c r="AH10" s="705"/>
    </row>
    <row r="11" spans="1:37" ht="21" customHeight="1">
      <c r="A11" s="688"/>
      <c r="B11" s="717" t="s">
        <v>1</v>
      </c>
      <c r="C11" s="1933" t="s">
        <v>1128</v>
      </c>
      <c r="D11" s="1933"/>
      <c r="E11" s="1933"/>
      <c r="F11" s="1934" t="s">
        <v>2164</v>
      </c>
      <c r="G11" s="1934"/>
      <c r="H11" s="1934"/>
      <c r="I11" s="1934"/>
      <c r="J11" s="1934"/>
      <c r="K11" s="1934"/>
      <c r="L11" s="1934"/>
      <c r="M11" s="1934"/>
      <c r="N11" s="1934"/>
      <c r="O11" s="1934"/>
      <c r="P11" s="1934"/>
      <c r="Q11" s="1934"/>
      <c r="R11" s="1934"/>
      <c r="S11" s="1934"/>
      <c r="T11" s="1934"/>
      <c r="U11" s="1934"/>
      <c r="V11" s="1934"/>
      <c r="W11" s="1934"/>
      <c r="X11" s="1934"/>
      <c r="Y11" s="1934"/>
      <c r="Z11" s="1934"/>
      <c r="AA11" s="1934"/>
      <c r="AC11" s="1950"/>
      <c r="AD11" s="1950"/>
      <c r="AE11" s="705"/>
      <c r="AF11" s="705"/>
      <c r="AG11" s="705"/>
      <c r="AH11" s="705"/>
    </row>
    <row r="12" spans="1:37" ht="21" customHeight="1">
      <c r="A12" s="688"/>
      <c r="B12" s="720"/>
      <c r="C12" s="720"/>
      <c r="D12" s="720"/>
      <c r="E12" s="720"/>
      <c r="F12" s="1934"/>
      <c r="G12" s="1934"/>
      <c r="H12" s="1934"/>
      <c r="I12" s="1934"/>
      <c r="J12" s="1934"/>
      <c r="K12" s="1934"/>
      <c r="L12" s="1934"/>
      <c r="M12" s="1934"/>
      <c r="N12" s="1934"/>
      <c r="O12" s="1934"/>
      <c r="P12" s="1934"/>
      <c r="Q12" s="1934"/>
      <c r="R12" s="1934"/>
      <c r="S12" s="1934"/>
      <c r="T12" s="1934"/>
      <c r="U12" s="1934"/>
      <c r="V12" s="1934"/>
      <c r="W12" s="1934"/>
      <c r="X12" s="1934"/>
      <c r="Y12" s="1934"/>
      <c r="Z12" s="1934"/>
      <c r="AA12" s="1934"/>
      <c r="AC12" s="1950"/>
      <c r="AD12" s="1950"/>
      <c r="AE12" s="705"/>
      <c r="AF12" s="705"/>
      <c r="AG12" s="705"/>
      <c r="AH12" s="705"/>
    </row>
    <row r="13" spans="1:37" ht="21" customHeight="1">
      <c r="A13" s="688"/>
      <c r="B13" s="720"/>
      <c r="C13" s="720"/>
      <c r="D13" s="720"/>
      <c r="E13" s="721"/>
      <c r="F13" s="1934"/>
      <c r="G13" s="1934"/>
      <c r="H13" s="1934"/>
      <c r="I13" s="1934"/>
      <c r="J13" s="1934"/>
      <c r="K13" s="1934"/>
      <c r="L13" s="1934"/>
      <c r="M13" s="1934"/>
      <c r="N13" s="1934"/>
      <c r="O13" s="1934"/>
      <c r="P13" s="1934"/>
      <c r="Q13" s="1934"/>
      <c r="R13" s="1934"/>
      <c r="S13" s="1934"/>
      <c r="T13" s="1934"/>
      <c r="U13" s="1934"/>
      <c r="V13" s="1934"/>
      <c r="W13" s="1934"/>
      <c r="X13" s="1934"/>
      <c r="Y13" s="1934"/>
      <c r="Z13" s="1934"/>
      <c r="AA13" s="1934"/>
      <c r="AE13" s="705"/>
      <c r="AF13" s="705"/>
      <c r="AG13" s="705"/>
    </row>
    <row r="14" spans="1:37" ht="21" customHeight="1">
      <c r="A14" s="688"/>
      <c r="B14" s="717" t="s">
        <v>691</v>
      </c>
      <c r="C14" s="1952" t="s">
        <v>1129</v>
      </c>
      <c r="D14" s="1952"/>
      <c r="E14" s="1952"/>
      <c r="F14" s="1953" t="s">
        <v>2529</v>
      </c>
      <c r="G14" s="1953"/>
      <c r="H14" s="1953"/>
      <c r="I14" s="1953"/>
      <c r="J14" s="1953"/>
      <c r="K14" s="1953"/>
      <c r="L14" s="1953"/>
      <c r="M14" s="1953"/>
      <c r="N14" s="1953"/>
      <c r="O14" s="1953"/>
      <c r="P14" s="1953"/>
      <c r="Q14" s="1953"/>
      <c r="R14" s="1953"/>
      <c r="S14" s="1953"/>
      <c r="T14" s="1953"/>
      <c r="U14" s="1953"/>
      <c r="V14" s="1953"/>
      <c r="W14" s="1953"/>
      <c r="X14" s="1953"/>
      <c r="Y14" s="1953"/>
      <c r="Z14" s="1953"/>
      <c r="AA14" s="1953"/>
      <c r="AC14" s="1950"/>
      <c r="AD14" s="1950"/>
      <c r="AE14" s="705"/>
      <c r="AF14" s="705"/>
      <c r="AG14" s="705"/>
    </row>
    <row r="15" spans="1:37" ht="21" customHeight="1">
      <c r="A15" s="688"/>
      <c r="B15" s="720"/>
      <c r="C15" s="720"/>
      <c r="D15" s="720"/>
      <c r="E15" s="720"/>
      <c r="F15" s="1953"/>
      <c r="G15" s="1953"/>
      <c r="H15" s="1953"/>
      <c r="I15" s="1953"/>
      <c r="J15" s="1953"/>
      <c r="K15" s="1953"/>
      <c r="L15" s="1953"/>
      <c r="M15" s="1953"/>
      <c r="N15" s="1953"/>
      <c r="O15" s="1953"/>
      <c r="P15" s="1953"/>
      <c r="Q15" s="1953"/>
      <c r="R15" s="1953"/>
      <c r="S15" s="1953"/>
      <c r="T15" s="1953"/>
      <c r="U15" s="1953"/>
      <c r="V15" s="1953"/>
      <c r="W15" s="1953"/>
      <c r="X15" s="1953"/>
      <c r="Y15" s="1953"/>
      <c r="Z15" s="1953"/>
      <c r="AA15" s="1953"/>
      <c r="AC15" s="1950"/>
      <c r="AD15" s="1950"/>
      <c r="AE15" s="705"/>
      <c r="AF15" s="705"/>
      <c r="AG15" s="705"/>
    </row>
    <row r="16" spans="1:37" ht="21" customHeight="1">
      <c r="A16" s="688"/>
      <c r="B16" s="717"/>
      <c r="C16" s="720"/>
      <c r="D16" s="720"/>
      <c r="E16" s="720"/>
      <c r="F16" s="1953"/>
      <c r="G16" s="1953"/>
      <c r="H16" s="1953"/>
      <c r="I16" s="1953"/>
      <c r="J16" s="1953"/>
      <c r="K16" s="1953"/>
      <c r="L16" s="1953"/>
      <c r="M16" s="1953"/>
      <c r="N16" s="1953"/>
      <c r="O16" s="1953"/>
      <c r="P16" s="1953"/>
      <c r="Q16" s="1953"/>
      <c r="R16" s="1953"/>
      <c r="S16" s="1953"/>
      <c r="T16" s="1953"/>
      <c r="U16" s="1953"/>
      <c r="V16" s="1953"/>
      <c r="W16" s="1953"/>
      <c r="X16" s="1953"/>
      <c r="Y16" s="1953"/>
      <c r="Z16" s="1953"/>
      <c r="AA16" s="1953"/>
      <c r="AC16" s="1950"/>
      <c r="AD16" s="1950"/>
      <c r="AE16" s="705"/>
      <c r="AF16" s="705"/>
      <c r="AG16" s="705"/>
    </row>
    <row r="17" spans="1:30" ht="21" customHeight="1">
      <c r="A17" s="708" t="s">
        <v>42</v>
      </c>
      <c r="B17" s="1914" t="s">
        <v>1127</v>
      </c>
      <c r="C17" s="1914"/>
      <c r="D17" s="1914"/>
      <c r="E17" s="1914"/>
      <c r="F17" s="1954" t="s">
        <v>1111</v>
      </c>
      <c r="G17" s="1954"/>
      <c r="H17" s="1954"/>
      <c r="I17" s="1954"/>
      <c r="J17" s="1954"/>
      <c r="K17" s="1954"/>
      <c r="L17" s="1954"/>
      <c r="M17" s="1954"/>
      <c r="N17" s="1954"/>
      <c r="O17" s="1954"/>
      <c r="P17" s="1954"/>
      <c r="Q17" s="1954"/>
      <c r="R17" s="1954"/>
      <c r="S17" s="1954"/>
      <c r="T17" s="1954"/>
      <c r="U17" s="1954"/>
      <c r="V17" s="1954"/>
      <c r="W17" s="1954"/>
      <c r="X17" s="1954"/>
      <c r="Y17" s="1954"/>
      <c r="Z17" s="1954"/>
      <c r="AA17" s="1954"/>
      <c r="AC17" s="1950"/>
      <c r="AD17" s="1950"/>
    </row>
    <row r="18" spans="1:30" ht="21" customHeight="1">
      <c r="A18" s="688"/>
      <c r="B18" s="717"/>
      <c r="C18" s="722"/>
      <c r="D18" s="722"/>
      <c r="E18" s="723"/>
      <c r="F18" s="1954"/>
      <c r="G18" s="1954"/>
      <c r="H18" s="1954"/>
      <c r="I18" s="1954"/>
      <c r="J18" s="1954"/>
      <c r="K18" s="1954"/>
      <c r="L18" s="1954"/>
      <c r="M18" s="1954"/>
      <c r="N18" s="1954"/>
      <c r="O18" s="1954"/>
      <c r="P18" s="1954"/>
      <c r="Q18" s="1954"/>
      <c r="R18" s="1954"/>
      <c r="S18" s="1954"/>
      <c r="T18" s="1954"/>
      <c r="U18" s="1954"/>
      <c r="V18" s="1954"/>
      <c r="W18" s="1954"/>
      <c r="X18" s="1954"/>
      <c r="Y18" s="1954"/>
      <c r="Z18" s="1954"/>
      <c r="AA18" s="1954"/>
      <c r="AC18" s="1950"/>
      <c r="AD18" s="1950"/>
    </row>
    <row r="19" spans="1:30" ht="21" customHeight="1">
      <c r="A19" s="688"/>
      <c r="B19" s="717"/>
      <c r="C19" s="722"/>
      <c r="D19" s="722"/>
      <c r="E19" s="722"/>
      <c r="F19" s="1954"/>
      <c r="G19" s="1954"/>
      <c r="H19" s="1954"/>
      <c r="I19" s="1954"/>
      <c r="J19" s="1954"/>
      <c r="K19" s="1954"/>
      <c r="L19" s="1954"/>
      <c r="M19" s="1954"/>
      <c r="N19" s="1954"/>
      <c r="O19" s="1954"/>
      <c r="P19" s="1954"/>
      <c r="Q19" s="1954"/>
      <c r="R19" s="1954"/>
      <c r="S19" s="1954"/>
      <c r="T19" s="1954"/>
      <c r="U19" s="1954"/>
      <c r="V19" s="1954"/>
      <c r="W19" s="1954"/>
      <c r="X19" s="1954"/>
      <c r="Y19" s="1954"/>
      <c r="Z19" s="1954"/>
      <c r="AA19" s="1954"/>
    </row>
    <row r="20" spans="1:30" ht="21" customHeight="1">
      <c r="A20" s="708" t="s">
        <v>67</v>
      </c>
      <c r="B20" s="1914" t="s">
        <v>1126</v>
      </c>
      <c r="C20" s="1914"/>
      <c r="D20" s="1914"/>
      <c r="E20" s="1914"/>
      <c r="F20" s="722"/>
      <c r="G20" s="722"/>
      <c r="H20" s="722"/>
      <c r="I20" s="722"/>
      <c r="J20" s="722"/>
      <c r="K20" s="722"/>
      <c r="L20" s="722"/>
      <c r="M20" s="722"/>
      <c r="N20" s="722"/>
      <c r="O20" s="722"/>
      <c r="P20" s="722"/>
      <c r="Q20" s="722"/>
      <c r="R20" s="722"/>
      <c r="S20" s="722"/>
      <c r="T20" s="722"/>
      <c r="U20" s="722"/>
      <c r="V20" s="722"/>
      <c r="W20" s="722"/>
      <c r="X20" s="722"/>
      <c r="Y20" s="722"/>
      <c r="Z20" s="722"/>
      <c r="AA20" s="722"/>
    </row>
    <row r="21" spans="1:30" ht="21" customHeight="1">
      <c r="A21" s="688"/>
      <c r="B21" s="720" t="s">
        <v>53</v>
      </c>
      <c r="C21" s="1951" t="s">
        <v>2427</v>
      </c>
      <c r="D21" s="1913"/>
      <c r="E21" s="1913"/>
      <c r="F21" s="1913"/>
      <c r="G21" s="1913"/>
      <c r="H21" s="1913"/>
      <c r="I21" s="1913"/>
      <c r="J21" s="1913"/>
      <c r="K21" s="1913"/>
      <c r="L21" s="1913"/>
      <c r="M21" s="1913"/>
      <c r="N21" s="1913"/>
      <c r="O21" s="1913"/>
      <c r="P21" s="1913"/>
      <c r="Q21" s="1913"/>
      <c r="R21" s="1913"/>
      <c r="S21" s="1913"/>
      <c r="T21" s="1913"/>
      <c r="U21" s="1913"/>
      <c r="V21" s="1913"/>
      <c r="W21" s="1913"/>
      <c r="X21" s="1913"/>
      <c r="Y21" s="1913"/>
      <c r="Z21" s="1913"/>
      <c r="AA21" s="1913"/>
      <c r="AC21" s="1950"/>
      <c r="AD21" s="1950"/>
    </row>
    <row r="22" spans="1:30" ht="21" customHeight="1">
      <c r="A22" s="688"/>
      <c r="B22" s="720" t="s">
        <v>53</v>
      </c>
      <c r="C22" s="1913" t="s">
        <v>2428</v>
      </c>
      <c r="D22" s="1913"/>
      <c r="E22" s="1913"/>
      <c r="F22" s="1913"/>
      <c r="G22" s="1913"/>
      <c r="H22" s="1913"/>
      <c r="I22" s="1913"/>
      <c r="J22" s="1913"/>
      <c r="K22" s="1913"/>
      <c r="L22" s="1913"/>
      <c r="M22" s="1913"/>
      <c r="N22" s="1913"/>
      <c r="O22" s="1913"/>
      <c r="P22" s="1913"/>
      <c r="Q22" s="1913"/>
      <c r="R22" s="1913"/>
      <c r="S22" s="1913"/>
      <c r="T22" s="1913"/>
      <c r="U22" s="1913"/>
      <c r="V22" s="1913"/>
      <c r="W22" s="1913"/>
      <c r="X22" s="1913"/>
      <c r="Y22" s="1913"/>
      <c r="Z22" s="1913"/>
      <c r="AA22" s="1913"/>
    </row>
    <row r="23" spans="1:30" ht="21" customHeight="1">
      <c r="A23" s="688"/>
      <c r="B23" s="720" t="s">
        <v>53</v>
      </c>
      <c r="C23" s="1913" t="s">
        <v>1112</v>
      </c>
      <c r="D23" s="1913"/>
      <c r="E23" s="1913"/>
      <c r="F23" s="1913"/>
      <c r="G23" s="1913"/>
      <c r="H23" s="1913"/>
      <c r="I23" s="1913"/>
      <c r="J23" s="1913"/>
      <c r="K23" s="1913"/>
      <c r="L23" s="1913"/>
      <c r="M23" s="1913"/>
      <c r="N23" s="1913"/>
      <c r="O23" s="1913"/>
      <c r="P23" s="1913"/>
      <c r="Q23" s="1913"/>
      <c r="R23" s="1913"/>
      <c r="S23" s="1913"/>
      <c r="T23" s="1913"/>
      <c r="U23" s="1913"/>
      <c r="V23" s="1913"/>
      <c r="W23" s="1913"/>
      <c r="X23" s="1913"/>
      <c r="Y23" s="1913"/>
      <c r="Z23" s="1913"/>
      <c r="AA23" s="1913"/>
    </row>
    <row r="24" spans="1:30" ht="21" customHeight="1">
      <c r="A24" s="708" t="s">
        <v>43</v>
      </c>
      <c r="B24" s="1914" t="s">
        <v>1113</v>
      </c>
      <c r="C24" s="1914"/>
      <c r="D24" s="1914"/>
      <c r="E24" s="1914"/>
      <c r="F24" s="724"/>
      <c r="G24" s="717"/>
      <c r="H24" s="717"/>
      <c r="I24" s="717"/>
      <c r="J24" s="717"/>
      <c r="K24" s="717"/>
      <c r="L24" s="717"/>
      <c r="M24" s="717"/>
      <c r="N24" s="717"/>
      <c r="O24" s="717"/>
      <c r="P24" s="717"/>
      <c r="Q24" s="717"/>
      <c r="R24" s="717"/>
      <c r="S24" s="717"/>
      <c r="T24" s="717"/>
      <c r="U24" s="717"/>
      <c r="V24" s="717"/>
      <c r="W24" s="717"/>
      <c r="X24" s="717"/>
      <c r="Y24" s="717"/>
      <c r="Z24" s="717"/>
      <c r="AA24" s="717"/>
    </row>
    <row r="25" spans="1:30" ht="21" customHeight="1">
      <c r="A25" s="688"/>
      <c r="B25" s="720" t="s">
        <v>53</v>
      </c>
      <c r="C25" s="1915" t="s">
        <v>1718</v>
      </c>
      <c r="D25" s="1915"/>
      <c r="E25" s="1915"/>
      <c r="F25" s="1915"/>
      <c r="G25" s="1915"/>
      <c r="H25" s="1915"/>
      <c r="I25" s="1915"/>
      <c r="J25" s="1915"/>
      <c r="K25" s="1915"/>
      <c r="L25" s="1915"/>
      <c r="M25" s="1915"/>
      <c r="N25" s="1915"/>
      <c r="O25" s="1915"/>
      <c r="P25" s="1915"/>
      <c r="Q25" s="1915"/>
      <c r="R25" s="1915"/>
      <c r="S25" s="1915"/>
      <c r="T25" s="1915"/>
      <c r="U25" s="1915"/>
      <c r="V25" s="1915"/>
      <c r="W25" s="1915"/>
      <c r="X25" s="1915"/>
      <c r="Y25" s="1915"/>
      <c r="Z25" s="1915"/>
      <c r="AA25" s="1915"/>
    </row>
    <row r="26" spans="1:30" ht="21" customHeight="1">
      <c r="A26" s="688"/>
      <c r="B26" s="720" t="s">
        <v>53</v>
      </c>
      <c r="C26" s="1915" t="s">
        <v>1114</v>
      </c>
      <c r="D26" s="1915"/>
      <c r="E26" s="1915"/>
      <c r="F26" s="1915"/>
      <c r="G26" s="1915"/>
      <c r="H26" s="1915"/>
      <c r="I26" s="1915"/>
      <c r="J26" s="1915"/>
      <c r="K26" s="1915"/>
      <c r="L26" s="1915"/>
      <c r="M26" s="1915"/>
      <c r="N26" s="1915"/>
      <c r="O26" s="1915"/>
      <c r="P26" s="1915"/>
      <c r="Q26" s="1915"/>
      <c r="R26" s="1915"/>
      <c r="S26" s="1915"/>
      <c r="T26" s="1915"/>
      <c r="U26" s="1915"/>
      <c r="V26" s="1915"/>
      <c r="W26" s="1915"/>
      <c r="X26" s="1915"/>
      <c r="Y26" s="1915"/>
      <c r="Z26" s="1915"/>
      <c r="AA26" s="1915"/>
    </row>
    <row r="27" spans="1:30" ht="21" hidden="1" customHeight="1">
      <c r="A27" s="688"/>
      <c r="B27" s="720" t="s">
        <v>53</v>
      </c>
      <c r="C27" s="1915" t="s">
        <v>1115</v>
      </c>
      <c r="D27" s="1915"/>
      <c r="E27" s="1915"/>
      <c r="F27" s="1915"/>
      <c r="G27" s="1915"/>
      <c r="H27" s="1915"/>
      <c r="I27" s="1915"/>
      <c r="J27" s="1915"/>
      <c r="K27" s="1915"/>
      <c r="L27" s="1915"/>
      <c r="M27" s="1915"/>
      <c r="N27" s="1915"/>
      <c r="O27" s="1915"/>
      <c r="P27" s="1915"/>
      <c r="Q27" s="1915"/>
      <c r="R27" s="1915"/>
      <c r="S27" s="1915"/>
      <c r="T27" s="1915"/>
      <c r="U27" s="1915"/>
      <c r="V27" s="1915"/>
      <c r="W27" s="1915"/>
      <c r="X27" s="1915"/>
      <c r="Y27" s="1915"/>
      <c r="Z27" s="1915"/>
      <c r="AA27" s="1915"/>
    </row>
    <row r="28" spans="1:30" ht="21" hidden="1" customHeight="1">
      <c r="A28" s="688"/>
      <c r="B28" s="720" t="s">
        <v>53</v>
      </c>
      <c r="C28" s="1915" t="s">
        <v>1116</v>
      </c>
      <c r="D28" s="1915"/>
      <c r="E28" s="1915"/>
      <c r="F28" s="1915"/>
      <c r="G28" s="1915"/>
      <c r="H28" s="1915"/>
      <c r="I28" s="1915"/>
      <c r="J28" s="1915"/>
      <c r="K28" s="1915"/>
      <c r="L28" s="1915"/>
      <c r="M28" s="1915"/>
      <c r="N28" s="1915"/>
      <c r="O28" s="1915"/>
      <c r="P28" s="1915"/>
      <c r="Q28" s="1915"/>
      <c r="R28" s="1915"/>
      <c r="S28" s="1915"/>
      <c r="T28" s="1915"/>
      <c r="U28" s="1915"/>
      <c r="V28" s="1915"/>
      <c r="W28" s="1915"/>
      <c r="X28" s="1915"/>
      <c r="Y28" s="1915"/>
      <c r="Z28" s="1915"/>
      <c r="AA28" s="1915"/>
    </row>
    <row r="29" spans="1:30" ht="21" customHeight="1">
      <c r="A29" s="688"/>
      <c r="B29" s="720" t="s">
        <v>53</v>
      </c>
      <c r="C29" s="1915" t="s">
        <v>2127</v>
      </c>
      <c r="D29" s="1915"/>
      <c r="E29" s="1915"/>
      <c r="F29" s="1915"/>
      <c r="G29" s="1915"/>
      <c r="H29" s="1915"/>
      <c r="I29" s="1915"/>
      <c r="J29" s="1915"/>
      <c r="K29" s="1915"/>
      <c r="L29" s="1915"/>
      <c r="M29" s="1915"/>
      <c r="N29" s="1915"/>
      <c r="O29" s="1915"/>
      <c r="P29" s="1915"/>
      <c r="Q29" s="1915"/>
      <c r="R29" s="1915"/>
      <c r="S29" s="1915"/>
      <c r="T29" s="1915"/>
      <c r="U29" s="1915"/>
      <c r="V29" s="1915"/>
      <c r="W29" s="1915"/>
      <c r="X29" s="1915"/>
      <c r="Y29" s="1915"/>
      <c r="Z29" s="1915"/>
      <c r="AA29" s="1915"/>
    </row>
    <row r="30" spans="1:30" ht="21" customHeight="1">
      <c r="A30" s="708" t="s">
        <v>44</v>
      </c>
      <c r="B30" s="1914" t="s">
        <v>1125</v>
      </c>
      <c r="C30" s="1914"/>
      <c r="D30" s="1914"/>
      <c r="E30" s="1914"/>
      <c r="F30" s="724"/>
      <c r="G30" s="721"/>
      <c r="H30" s="721"/>
      <c r="I30" s="721"/>
      <c r="J30" s="721"/>
      <c r="K30" s="721"/>
      <c r="L30" s="721"/>
      <c r="M30" s="721"/>
      <c r="N30" s="721"/>
      <c r="O30" s="721"/>
      <c r="P30" s="721"/>
      <c r="Q30" s="721"/>
      <c r="R30" s="721"/>
      <c r="S30" s="721"/>
      <c r="T30" s="721"/>
      <c r="U30" s="721"/>
      <c r="V30" s="721"/>
      <c r="W30" s="721"/>
      <c r="X30" s="721"/>
      <c r="Y30" s="721"/>
      <c r="Z30" s="721"/>
      <c r="AA30" s="721"/>
    </row>
    <row r="31" spans="1:30" ht="21" customHeight="1">
      <c r="A31" s="688"/>
      <c r="B31" s="720" t="s">
        <v>53</v>
      </c>
      <c r="C31" s="1917" t="s">
        <v>1954</v>
      </c>
      <c r="D31" s="1917"/>
      <c r="E31" s="1917"/>
      <c r="F31" s="1917"/>
      <c r="G31" s="1917"/>
      <c r="H31" s="1917"/>
      <c r="I31" s="1917"/>
      <c r="J31" s="1917"/>
      <c r="K31" s="1917"/>
      <c r="L31" s="1917"/>
      <c r="M31" s="1917"/>
      <c r="N31" s="1917"/>
      <c r="O31" s="1917"/>
      <c r="P31" s="1917"/>
      <c r="Q31" s="1917"/>
      <c r="R31" s="1917"/>
      <c r="S31" s="1917"/>
      <c r="T31" s="1917"/>
      <c r="U31" s="1917"/>
      <c r="V31" s="1917"/>
      <c r="W31" s="1917"/>
      <c r="X31" s="1917"/>
      <c r="Y31" s="1917"/>
      <c r="Z31" s="1917"/>
      <c r="AA31" s="1917"/>
    </row>
    <row r="32" spans="1:30" ht="21" customHeight="1">
      <c r="A32" s="688"/>
      <c r="B32" s="720"/>
      <c r="C32" s="1917" t="s">
        <v>1955</v>
      </c>
      <c r="D32" s="1917"/>
      <c r="E32" s="1917"/>
      <c r="F32" s="1917"/>
      <c r="G32" s="1917"/>
      <c r="H32" s="1917"/>
      <c r="I32" s="1917"/>
      <c r="J32" s="1917"/>
      <c r="K32" s="1917"/>
      <c r="L32" s="1917"/>
      <c r="M32" s="1917"/>
      <c r="N32" s="1917"/>
      <c r="O32" s="1917"/>
      <c r="P32" s="1917"/>
      <c r="Q32" s="1917"/>
      <c r="R32" s="1917"/>
      <c r="S32" s="1917"/>
      <c r="T32" s="1917"/>
      <c r="U32" s="1917"/>
      <c r="V32" s="1917"/>
      <c r="W32" s="1917"/>
      <c r="X32" s="1917"/>
      <c r="Y32" s="1917"/>
      <c r="Z32" s="1917"/>
      <c r="AA32" s="1917"/>
    </row>
    <row r="33" spans="1:30" ht="21" customHeight="1">
      <c r="A33" s="688"/>
      <c r="B33" s="720"/>
      <c r="C33" s="1917" t="s">
        <v>1956</v>
      </c>
      <c r="D33" s="1917"/>
      <c r="E33" s="1917"/>
      <c r="F33" s="1917"/>
      <c r="G33" s="1917"/>
      <c r="H33" s="1917"/>
      <c r="I33" s="1917"/>
      <c r="J33" s="1917"/>
      <c r="K33" s="1917"/>
      <c r="L33" s="1917"/>
      <c r="M33" s="1917"/>
      <c r="N33" s="1917"/>
      <c r="O33" s="1917"/>
      <c r="P33" s="1917"/>
      <c r="Q33" s="1917"/>
      <c r="R33" s="1917"/>
      <c r="S33" s="1917"/>
      <c r="T33" s="1917"/>
      <c r="U33" s="1917"/>
      <c r="V33" s="1917"/>
      <c r="W33" s="1917"/>
      <c r="X33" s="1917"/>
      <c r="Y33" s="1917"/>
      <c r="Z33" s="1917"/>
      <c r="AA33" s="1917"/>
    </row>
    <row r="34" spans="1:30" ht="21" customHeight="1">
      <c r="A34" s="688"/>
      <c r="B34" s="720" t="s">
        <v>53</v>
      </c>
      <c r="C34" s="1918" t="s">
        <v>2369</v>
      </c>
      <c r="D34" s="1918"/>
      <c r="E34" s="1918"/>
      <c r="F34" s="1918"/>
      <c r="G34" s="1918"/>
      <c r="H34" s="1918"/>
      <c r="I34" s="1918"/>
      <c r="J34" s="1918"/>
      <c r="K34" s="1918"/>
      <c r="L34" s="1918"/>
      <c r="M34" s="1918"/>
      <c r="N34" s="1918"/>
      <c r="O34" s="1918"/>
      <c r="P34" s="1918"/>
      <c r="Q34" s="1918"/>
      <c r="R34" s="1918"/>
      <c r="S34" s="1918"/>
      <c r="T34" s="1918"/>
      <c r="U34" s="1918"/>
      <c r="V34" s="1918"/>
      <c r="W34" s="1918"/>
      <c r="X34" s="1918"/>
      <c r="Y34" s="1918"/>
      <c r="Z34" s="1918"/>
      <c r="AA34" s="1918"/>
    </row>
    <row r="35" spans="1:30" ht="21" customHeight="1">
      <c r="A35" s="688"/>
      <c r="B35" s="720" t="s">
        <v>53</v>
      </c>
      <c r="C35" s="1918" t="s">
        <v>1117</v>
      </c>
      <c r="D35" s="1918"/>
      <c r="E35" s="1918"/>
      <c r="F35" s="1918"/>
      <c r="G35" s="1918"/>
      <c r="H35" s="1918"/>
      <c r="I35" s="1918"/>
      <c r="J35" s="1918"/>
      <c r="K35" s="1918"/>
      <c r="L35" s="1918"/>
      <c r="M35" s="1918"/>
      <c r="N35" s="1918"/>
      <c r="O35" s="1918"/>
      <c r="P35" s="1918"/>
      <c r="Q35" s="1918"/>
      <c r="R35" s="1918"/>
      <c r="S35" s="1918"/>
      <c r="T35" s="1918"/>
      <c r="U35" s="1918"/>
      <c r="V35" s="1918"/>
      <c r="W35" s="1918"/>
      <c r="X35" s="1918"/>
      <c r="Y35" s="1918"/>
      <c r="Z35" s="1918"/>
      <c r="AA35" s="1918"/>
    </row>
    <row r="36" spans="1:30" ht="21" customHeight="1">
      <c r="A36" s="688"/>
      <c r="B36" s="720" t="s">
        <v>53</v>
      </c>
      <c r="C36" s="1913" t="s">
        <v>1118</v>
      </c>
      <c r="D36" s="1913"/>
      <c r="E36" s="1913"/>
      <c r="F36" s="1913"/>
      <c r="G36" s="1913"/>
      <c r="H36" s="1913"/>
      <c r="I36" s="1913"/>
      <c r="J36" s="1913"/>
      <c r="K36" s="1913"/>
      <c r="L36" s="1913"/>
      <c r="M36" s="1913"/>
      <c r="N36" s="1913"/>
      <c r="O36" s="1913"/>
      <c r="P36" s="1913"/>
      <c r="Q36" s="1913"/>
      <c r="R36" s="1913"/>
      <c r="S36" s="1913"/>
      <c r="T36" s="1913"/>
      <c r="U36" s="1913"/>
      <c r="V36" s="1913"/>
      <c r="W36" s="1913"/>
      <c r="X36" s="1913"/>
      <c r="Y36" s="1913"/>
      <c r="Z36" s="1913"/>
      <c r="AA36" s="1913"/>
    </row>
    <row r="37" spans="1:30" ht="21" customHeight="1">
      <c r="A37" s="708" t="s">
        <v>51</v>
      </c>
      <c r="B37" s="1914" t="s">
        <v>1119</v>
      </c>
      <c r="C37" s="1914"/>
      <c r="D37" s="1914"/>
      <c r="E37" s="1914"/>
      <c r="F37" s="1915" t="s">
        <v>1120</v>
      </c>
      <c r="G37" s="1915"/>
      <c r="H37" s="1915"/>
      <c r="I37" s="1915"/>
      <c r="J37" s="1915"/>
      <c r="K37" s="1915"/>
      <c r="L37" s="1915"/>
      <c r="M37" s="1915"/>
      <c r="N37" s="1915"/>
      <c r="O37" s="1915"/>
      <c r="P37" s="1915"/>
      <c r="Q37" s="1915"/>
      <c r="R37" s="1915"/>
      <c r="S37" s="1915"/>
      <c r="T37" s="1915"/>
      <c r="U37" s="1915"/>
      <c r="V37" s="1915"/>
      <c r="W37" s="1915"/>
      <c r="X37" s="1915"/>
      <c r="Y37" s="1915"/>
      <c r="Z37" s="1915"/>
      <c r="AA37" s="1915"/>
      <c r="AC37" s="705"/>
      <c r="AD37" s="705"/>
    </row>
    <row r="38" spans="1:30" ht="21" customHeight="1">
      <c r="A38" s="708" t="s">
        <v>1121</v>
      </c>
      <c r="B38" s="1914" t="s">
        <v>1122</v>
      </c>
      <c r="C38" s="1914"/>
      <c r="D38" s="1914"/>
      <c r="E38" s="1914"/>
      <c r="F38" s="1915" t="s">
        <v>1120</v>
      </c>
      <c r="G38" s="1915"/>
      <c r="H38" s="1915"/>
      <c r="I38" s="1915"/>
      <c r="J38" s="1915"/>
      <c r="K38" s="1915"/>
      <c r="L38" s="1915"/>
      <c r="M38" s="1915"/>
      <c r="N38" s="1915"/>
      <c r="O38" s="1915"/>
      <c r="P38" s="1915"/>
      <c r="Q38" s="1915"/>
      <c r="R38" s="1915"/>
      <c r="S38" s="1915"/>
      <c r="T38" s="1915"/>
      <c r="U38" s="1915"/>
      <c r="V38" s="1915"/>
      <c r="W38" s="1915"/>
      <c r="X38" s="1915"/>
      <c r="Y38" s="1915"/>
      <c r="Z38" s="1915"/>
      <c r="AA38" s="1915"/>
      <c r="AC38" s="705"/>
      <c r="AD38" s="705"/>
    </row>
    <row r="39" spans="1:30" ht="21" customHeight="1">
      <c r="A39" s="708" t="s">
        <v>1123</v>
      </c>
      <c r="B39" s="1914" t="s">
        <v>1136</v>
      </c>
      <c r="C39" s="1914"/>
      <c r="D39" s="1914"/>
      <c r="E39" s="1914"/>
      <c r="F39" s="1916"/>
      <c r="G39" s="1916"/>
      <c r="H39" s="1916"/>
      <c r="I39" s="1916"/>
      <c r="J39" s="1916"/>
      <c r="K39" s="1916"/>
      <c r="L39" s="1916"/>
      <c r="M39" s="1916"/>
      <c r="N39" s="1916"/>
      <c r="O39" s="1916"/>
      <c r="P39" s="1916"/>
      <c r="Q39" s="1916"/>
      <c r="R39" s="1916"/>
      <c r="S39" s="1916"/>
      <c r="T39" s="1916"/>
      <c r="U39" s="1916"/>
      <c r="V39" s="1916"/>
      <c r="W39" s="1916"/>
      <c r="X39" s="1916"/>
      <c r="Y39" s="1916"/>
      <c r="Z39" s="1916"/>
      <c r="AA39" s="1916"/>
    </row>
    <row r="40" spans="1:30" ht="21" customHeight="1">
      <c r="A40" s="708"/>
      <c r="B40" s="725"/>
      <c r="C40" s="703"/>
      <c r="D40" s="703"/>
      <c r="E40" s="703"/>
      <c r="F40" s="1910" t="s">
        <v>45</v>
      </c>
      <c r="G40" s="1911"/>
      <c r="H40" s="1911"/>
      <c r="I40" s="1911"/>
      <c r="J40" s="1911"/>
      <c r="K40" s="1912"/>
      <c r="L40" s="1919" t="s">
        <v>46</v>
      </c>
      <c r="M40" s="1920"/>
      <c r="N40" s="1920"/>
      <c r="O40" s="1920"/>
      <c r="P40" s="1921"/>
      <c r="Q40" s="1922" t="s">
        <v>1124</v>
      </c>
      <c r="R40" s="1923"/>
      <c r="S40" s="1924" t="s">
        <v>48</v>
      </c>
      <c r="T40" s="1925"/>
      <c r="U40" s="1925"/>
      <c r="V40" s="1926"/>
      <c r="W40" s="1924" t="s">
        <v>6</v>
      </c>
      <c r="X40" s="1925"/>
      <c r="Y40" s="1925"/>
      <c r="Z40" s="1926"/>
    </row>
    <row r="41" spans="1:30" ht="21" customHeight="1">
      <c r="A41" s="708"/>
      <c r="B41" s="725"/>
      <c r="C41" s="703"/>
      <c r="D41" s="703"/>
      <c r="E41" s="703"/>
      <c r="F41" s="1940" t="s">
        <v>2168</v>
      </c>
      <c r="G41" s="1941"/>
      <c r="H41" s="1941"/>
      <c r="I41" s="1941"/>
      <c r="J41" s="1941"/>
      <c r="K41" s="1942"/>
      <c r="L41" s="1909" t="s">
        <v>2169</v>
      </c>
      <c r="M41" s="1909"/>
      <c r="N41" s="1909"/>
      <c r="O41" s="1909"/>
      <c r="P41" s="1909"/>
      <c r="Q41" s="1927" t="s">
        <v>49</v>
      </c>
      <c r="R41" s="1927"/>
      <c r="S41" s="1928">
        <f>기본!E7</f>
        <v>68.600000000000009</v>
      </c>
      <c r="T41" s="1929"/>
      <c r="U41" s="1929"/>
      <c r="V41" s="1930"/>
      <c r="W41" s="1927"/>
      <c r="X41" s="1927"/>
      <c r="Y41" s="1927"/>
      <c r="Z41" s="1927"/>
    </row>
    <row r="42" spans="1:30" ht="21" hidden="1" customHeight="1">
      <c r="A42" s="708"/>
      <c r="B42" s="725"/>
      <c r="C42" s="703"/>
      <c r="D42" s="703"/>
      <c r="E42" s="703"/>
      <c r="F42" s="1943"/>
      <c r="G42" s="1944"/>
      <c r="H42" s="1944"/>
      <c r="I42" s="1944"/>
      <c r="J42" s="1944"/>
      <c r="K42" s="1945"/>
      <c r="L42" s="1909" t="s">
        <v>2125</v>
      </c>
      <c r="M42" s="1909"/>
      <c r="N42" s="1909"/>
      <c r="O42" s="1909"/>
      <c r="P42" s="1909"/>
      <c r="Q42" s="1927" t="s">
        <v>807</v>
      </c>
      <c r="R42" s="1927"/>
      <c r="S42" s="1928">
        <f>기본!E8</f>
        <v>0</v>
      </c>
      <c r="T42" s="1929"/>
      <c r="U42" s="1929"/>
      <c r="V42" s="1930"/>
      <c r="W42" s="1927"/>
      <c r="X42" s="1927"/>
      <c r="Y42" s="1927"/>
      <c r="Z42" s="1927"/>
    </row>
    <row r="43" spans="1:30" ht="21" hidden="1" customHeight="1">
      <c r="A43" s="708"/>
      <c r="B43" s="725"/>
      <c r="C43" s="703"/>
      <c r="D43" s="703"/>
      <c r="E43" s="703"/>
      <c r="F43" s="1943"/>
      <c r="G43" s="1944"/>
      <c r="H43" s="1944"/>
      <c r="I43" s="1944"/>
      <c r="J43" s="1944"/>
      <c r="K43" s="1945"/>
      <c r="L43" s="1909" t="s">
        <v>2126</v>
      </c>
      <c r="M43" s="1909"/>
      <c r="N43" s="1909"/>
      <c r="O43" s="1909"/>
      <c r="P43" s="1909"/>
      <c r="Q43" s="1927" t="s">
        <v>807</v>
      </c>
      <c r="R43" s="1927"/>
      <c r="S43" s="1928">
        <f>기본!E9</f>
        <v>0</v>
      </c>
      <c r="T43" s="1929"/>
      <c r="U43" s="1929"/>
      <c r="V43" s="1930"/>
      <c r="W43" s="1927"/>
      <c r="X43" s="1927"/>
      <c r="Y43" s="1927"/>
      <c r="Z43" s="1927"/>
    </row>
    <row r="44" spans="1:30" ht="21" hidden="1" customHeight="1">
      <c r="A44" s="708"/>
      <c r="B44" s="725"/>
      <c r="C44" s="703"/>
      <c r="D44" s="703"/>
      <c r="E44" s="703"/>
      <c r="F44" s="1946"/>
      <c r="G44" s="1947"/>
      <c r="H44" s="1947"/>
      <c r="I44" s="1947"/>
      <c r="J44" s="1947"/>
      <c r="K44" s="1948"/>
      <c r="L44" s="1909"/>
      <c r="M44" s="1909"/>
      <c r="N44" s="1909"/>
      <c r="O44" s="1909"/>
      <c r="P44" s="1909"/>
      <c r="Q44" s="1927"/>
      <c r="R44" s="1927"/>
      <c r="S44" s="1928"/>
      <c r="T44" s="1929"/>
      <c r="U44" s="1929"/>
      <c r="V44" s="1930"/>
      <c r="W44" s="1927"/>
      <c r="X44" s="1927"/>
      <c r="Y44" s="1927"/>
      <c r="Z44" s="1927"/>
    </row>
    <row r="45" spans="1:30" ht="21" customHeight="1">
      <c r="A45" s="708"/>
      <c r="B45" s="725"/>
      <c r="C45" s="703"/>
      <c r="D45" s="703"/>
      <c r="E45" s="703"/>
      <c r="F45" s="1939" t="s">
        <v>50</v>
      </c>
      <c r="G45" s="1939"/>
      <c r="H45" s="1939"/>
      <c r="I45" s="1939"/>
      <c r="J45" s="1939"/>
      <c r="K45" s="1939"/>
      <c r="L45" s="1927"/>
      <c r="M45" s="1927"/>
      <c r="N45" s="1927"/>
      <c r="O45" s="1927"/>
      <c r="P45" s="1927"/>
      <c r="Q45" s="1927" t="s">
        <v>49</v>
      </c>
      <c r="R45" s="1927"/>
      <c r="S45" s="1949">
        <f>SUM(S41+S42+S43+S44)</f>
        <v>68.600000000000009</v>
      </c>
      <c r="T45" s="1949"/>
      <c r="U45" s="1949"/>
      <c r="V45" s="1949"/>
      <c r="W45" s="1927"/>
      <c r="X45" s="1927"/>
      <c r="Y45" s="1927"/>
      <c r="Z45" s="1927"/>
    </row>
    <row r="46" spans="1:30" ht="21" customHeight="1">
      <c r="A46" s="703"/>
      <c r="B46" s="703"/>
      <c r="C46" s="703"/>
      <c r="D46" s="703"/>
      <c r="E46" s="703"/>
      <c r="F46" s="703"/>
    </row>
    <row r="47" spans="1:30" ht="21" customHeight="1">
      <c r="A47" s="703"/>
      <c r="B47" s="703"/>
      <c r="C47" s="703"/>
      <c r="D47" s="703"/>
      <c r="E47" s="703"/>
      <c r="F47" s="703"/>
    </row>
    <row r="48" spans="1:30" ht="21" customHeight="1">
      <c r="A48" s="703"/>
      <c r="B48" s="703"/>
      <c r="C48" s="703"/>
      <c r="D48" s="703"/>
      <c r="E48" s="703"/>
      <c r="F48" s="703"/>
    </row>
    <row r="49" spans="1:6" ht="21" customHeight="1">
      <c r="A49" s="703"/>
      <c r="B49" s="703"/>
      <c r="C49" s="703"/>
      <c r="D49" s="703"/>
      <c r="E49" s="703"/>
      <c r="F49" s="703"/>
    </row>
  </sheetData>
  <mergeCells count="73">
    <mergeCell ref="AC11:AD12"/>
    <mergeCell ref="AC21:AD21"/>
    <mergeCell ref="AC17:AD18"/>
    <mergeCell ref="AC14:AD16"/>
    <mergeCell ref="B17:E17"/>
    <mergeCell ref="B20:E20"/>
    <mergeCell ref="C21:AA21"/>
    <mergeCell ref="C14:E14"/>
    <mergeCell ref="F14:AA16"/>
    <mergeCell ref="F17:AA19"/>
    <mergeCell ref="F45:K45"/>
    <mergeCell ref="L42:P42"/>
    <mergeCell ref="F41:K44"/>
    <mergeCell ref="F37:AA37"/>
    <mergeCell ref="B37:E37"/>
    <mergeCell ref="B38:E38"/>
    <mergeCell ref="W40:Z40"/>
    <mergeCell ref="L45:P45"/>
    <mergeCell ref="Q45:R45"/>
    <mergeCell ref="S45:V45"/>
    <mergeCell ref="W45:Z45"/>
    <mergeCell ref="L44:P44"/>
    <mergeCell ref="Q44:R44"/>
    <mergeCell ref="W44:Z44"/>
    <mergeCell ref="Q43:R43"/>
    <mergeCell ref="S43:V43"/>
    <mergeCell ref="W43:Z43"/>
    <mergeCell ref="S44:V44"/>
    <mergeCell ref="B2:E2"/>
    <mergeCell ref="C8:E8"/>
    <mergeCell ref="C11:E11"/>
    <mergeCell ref="F11:AA13"/>
    <mergeCell ref="F8:AA10"/>
    <mergeCell ref="B6:E6"/>
    <mergeCell ref="F4:I4"/>
    <mergeCell ref="F5:I5"/>
    <mergeCell ref="B3:E3"/>
    <mergeCell ref="B4:E4"/>
    <mergeCell ref="B5:E5"/>
    <mergeCell ref="B7:E7"/>
    <mergeCell ref="K5:N5"/>
    <mergeCell ref="F3:Z3"/>
    <mergeCell ref="Q42:R42"/>
    <mergeCell ref="S42:V42"/>
    <mergeCell ref="W41:Z41"/>
    <mergeCell ref="C29:AA29"/>
    <mergeCell ref="O5:R5"/>
    <mergeCell ref="C31:AA31"/>
    <mergeCell ref="L41:P41"/>
    <mergeCell ref="Q41:R41"/>
    <mergeCell ref="S41:V41"/>
    <mergeCell ref="C22:AA22"/>
    <mergeCell ref="C28:AA28"/>
    <mergeCell ref="B24:E24"/>
    <mergeCell ref="C25:AA25"/>
    <mergeCell ref="C26:AA26"/>
    <mergeCell ref="C27:AA27"/>
    <mergeCell ref="L43:P43"/>
    <mergeCell ref="F40:K40"/>
    <mergeCell ref="C23:AA23"/>
    <mergeCell ref="B39:E39"/>
    <mergeCell ref="F38:AA38"/>
    <mergeCell ref="F39:AA39"/>
    <mergeCell ref="C32:AA32"/>
    <mergeCell ref="C33:AA33"/>
    <mergeCell ref="C34:AA34"/>
    <mergeCell ref="C35:AA35"/>
    <mergeCell ref="C36:AA36"/>
    <mergeCell ref="B30:E30"/>
    <mergeCell ref="L40:P40"/>
    <mergeCell ref="Q40:R40"/>
    <mergeCell ref="S40:V40"/>
    <mergeCell ref="W42:Z42"/>
  </mergeCells>
  <phoneticPr fontId="2" type="noConversion"/>
  <printOptions horizontalCentered="1"/>
  <pageMargins left="0.78740157480314965" right="0.39370078740157483" top="0.59055118110236227" bottom="0.35433070866141736" header="0" footer="0"/>
  <pageSetup paperSize="9" orientation="landscape" blackAndWhite="1" r:id="rId1"/>
  <headerFooter scaleWithDoc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92D050"/>
  </sheetPr>
  <dimension ref="A1:AL76"/>
  <sheetViews>
    <sheetView showZeros="0" view="pageBreakPreview" topLeftCell="A43" zoomScale="85" zoomScaleSheetLayoutView="85" workbookViewId="0">
      <selection activeCell="B47" sqref="B47:W47"/>
    </sheetView>
  </sheetViews>
  <sheetFormatPr defaultRowHeight="21.75" customHeight="1"/>
  <cols>
    <col min="1" max="1" width="5.625" style="689" customWidth="1"/>
    <col min="2" max="23" width="5.625" style="685" customWidth="1"/>
    <col min="24" max="25" width="9" style="685"/>
    <col min="26" max="32" width="5.25" style="685" customWidth="1"/>
    <col min="33" max="16384" width="9" style="685"/>
  </cols>
  <sheetData>
    <row r="1" spans="1:24" ht="42" customHeight="1">
      <c r="A1" s="650" t="s">
        <v>52</v>
      </c>
      <c r="B1" s="684"/>
      <c r="C1" s="684"/>
      <c r="D1" s="684"/>
      <c r="E1" s="684"/>
      <c r="F1" s="684"/>
      <c r="G1" s="684"/>
      <c r="H1" s="684"/>
      <c r="I1" s="684"/>
      <c r="J1" s="684"/>
      <c r="K1" s="684"/>
      <c r="L1" s="684"/>
      <c r="M1" s="684"/>
      <c r="N1" s="684"/>
      <c r="O1" s="684"/>
      <c r="P1" s="684"/>
      <c r="Q1" s="684"/>
      <c r="R1" s="684"/>
      <c r="S1" s="684"/>
      <c r="T1" s="684"/>
      <c r="U1" s="684"/>
      <c r="V1" s="684"/>
      <c r="W1" s="684"/>
    </row>
    <row r="2" spans="1:24" ht="21.75" customHeight="1">
      <c r="A2" s="686" t="s">
        <v>34</v>
      </c>
      <c r="B2" s="1963" t="s">
        <v>428</v>
      </c>
      <c r="C2" s="1963"/>
      <c r="D2" s="1963"/>
      <c r="E2" s="1963"/>
      <c r="F2" s="687"/>
      <c r="G2" s="687"/>
      <c r="H2" s="687"/>
      <c r="I2" s="687"/>
      <c r="J2" s="687"/>
      <c r="K2" s="687"/>
      <c r="L2" s="687"/>
      <c r="M2" s="687"/>
      <c r="N2" s="687"/>
      <c r="O2" s="687"/>
      <c r="P2" s="687"/>
      <c r="Q2" s="687"/>
      <c r="R2" s="687"/>
      <c r="S2" s="687"/>
      <c r="T2" s="687"/>
    </row>
    <row r="3" spans="1:24" ht="21.75" customHeight="1">
      <c r="A3" s="688" t="s">
        <v>53</v>
      </c>
      <c r="B3" s="1917" t="s">
        <v>1752</v>
      </c>
      <c r="C3" s="1915"/>
      <c r="D3" s="1915"/>
      <c r="E3" s="1915"/>
      <c r="F3" s="1915"/>
      <c r="G3" s="1915"/>
      <c r="H3" s="1915"/>
      <c r="I3" s="1915"/>
      <c r="J3" s="1915"/>
      <c r="K3" s="1915"/>
      <c r="L3" s="1915"/>
      <c r="M3" s="1915"/>
      <c r="N3" s="1915"/>
      <c r="O3" s="1915"/>
      <c r="P3" s="1915"/>
      <c r="Q3" s="1915"/>
      <c r="R3" s="1915"/>
      <c r="S3" s="1915"/>
      <c r="T3" s="1915"/>
      <c r="U3" s="1915"/>
      <c r="V3" s="1915"/>
      <c r="W3" s="1915"/>
      <c r="X3" s="1950"/>
    </row>
    <row r="4" spans="1:24" ht="21.75" customHeight="1">
      <c r="B4" s="1917" t="s">
        <v>2181</v>
      </c>
      <c r="C4" s="1915"/>
      <c r="D4" s="1915"/>
      <c r="E4" s="1915"/>
      <c r="F4" s="1915"/>
      <c r="G4" s="1915"/>
      <c r="H4" s="1915"/>
      <c r="I4" s="1915"/>
      <c r="J4" s="1915"/>
      <c r="K4" s="1915"/>
      <c r="L4" s="1915"/>
      <c r="M4" s="1915"/>
      <c r="N4" s="1915"/>
      <c r="O4" s="1915"/>
      <c r="P4" s="1915"/>
      <c r="Q4" s="1915"/>
      <c r="R4" s="1915"/>
      <c r="S4" s="1915"/>
      <c r="T4" s="1915"/>
      <c r="U4" s="1915"/>
      <c r="V4" s="1915"/>
      <c r="W4" s="1915"/>
      <c r="X4" s="1950"/>
    </row>
    <row r="5" spans="1:24" ht="21.75" customHeight="1">
      <c r="B5" s="690"/>
      <c r="C5" s="690"/>
      <c r="D5" s="690"/>
      <c r="E5" s="690"/>
      <c r="F5" s="690"/>
      <c r="G5" s="690"/>
      <c r="H5" s="690"/>
      <c r="I5" s="690"/>
      <c r="J5" s="690"/>
      <c r="K5" s="690"/>
      <c r="L5" s="690"/>
      <c r="M5" s="690"/>
      <c r="N5" s="690"/>
      <c r="O5" s="690"/>
      <c r="P5" s="690"/>
      <c r="Q5" s="690"/>
      <c r="R5" s="690"/>
      <c r="S5" s="690"/>
      <c r="T5" s="690"/>
      <c r="U5" s="690"/>
      <c r="V5" s="690"/>
      <c r="W5" s="690"/>
    </row>
    <row r="6" spans="1:24" ht="21.75" customHeight="1">
      <c r="A6" s="686" t="s">
        <v>35</v>
      </c>
      <c r="B6" s="1964" t="s">
        <v>427</v>
      </c>
      <c r="C6" s="1964"/>
      <c r="D6" s="1964"/>
      <c r="E6" s="1964"/>
      <c r="F6" s="691"/>
      <c r="G6" s="690"/>
      <c r="H6" s="690"/>
      <c r="I6" s="690"/>
      <c r="J6" s="690"/>
      <c r="K6" s="690"/>
      <c r="L6" s="690"/>
      <c r="M6" s="690"/>
      <c r="N6" s="690"/>
      <c r="O6" s="690"/>
      <c r="P6" s="690"/>
      <c r="Q6" s="690"/>
      <c r="R6" s="690"/>
      <c r="S6" s="690"/>
      <c r="T6" s="690"/>
      <c r="U6" s="690"/>
      <c r="V6" s="690"/>
      <c r="W6" s="690"/>
    </row>
    <row r="7" spans="1:24" ht="21.75" customHeight="1">
      <c r="A7" s="688" t="s">
        <v>53</v>
      </c>
      <c r="B7" s="1918" t="s">
        <v>623</v>
      </c>
      <c r="C7" s="1918"/>
      <c r="D7" s="1918"/>
      <c r="E7" s="1918"/>
      <c r="F7" s="1918"/>
      <c r="G7" s="1918"/>
      <c r="H7" s="1918"/>
      <c r="I7" s="1918"/>
      <c r="J7" s="1918"/>
      <c r="K7" s="1918"/>
      <c r="L7" s="1918"/>
      <c r="M7" s="1918"/>
      <c r="N7" s="1918"/>
      <c r="O7" s="1918"/>
      <c r="P7" s="1918"/>
      <c r="Q7" s="1918"/>
      <c r="R7" s="1918"/>
      <c r="S7" s="1918"/>
      <c r="T7" s="1918"/>
      <c r="U7" s="1918"/>
      <c r="V7" s="1918"/>
      <c r="W7" s="1918"/>
    </row>
    <row r="8" spans="1:24" ht="21.75" customHeight="1">
      <c r="B8" s="1918" t="s">
        <v>624</v>
      </c>
      <c r="C8" s="1918"/>
      <c r="D8" s="1918"/>
      <c r="E8" s="1918"/>
      <c r="F8" s="1918"/>
      <c r="G8" s="1918"/>
      <c r="H8" s="1918"/>
      <c r="I8" s="1918"/>
      <c r="J8" s="1918"/>
      <c r="K8" s="1918"/>
      <c r="L8" s="1918"/>
      <c r="M8" s="1918"/>
      <c r="N8" s="1918"/>
      <c r="O8" s="1918"/>
      <c r="P8" s="1918"/>
      <c r="Q8" s="1918"/>
      <c r="R8" s="1918"/>
      <c r="S8" s="1918"/>
      <c r="T8" s="1918"/>
      <c r="U8" s="1918"/>
      <c r="V8" s="1918"/>
      <c r="W8" s="1918"/>
    </row>
    <row r="9" spans="1:24" ht="21.75" customHeight="1">
      <c r="B9" s="690"/>
      <c r="C9" s="690"/>
      <c r="D9" s="690"/>
      <c r="E9" s="690"/>
      <c r="F9" s="690"/>
      <c r="G9" s="690"/>
      <c r="H9" s="690"/>
      <c r="I9" s="690"/>
      <c r="J9" s="690"/>
      <c r="K9" s="690"/>
      <c r="L9" s="690"/>
      <c r="M9" s="690"/>
      <c r="N9" s="690"/>
      <c r="O9" s="690"/>
      <c r="P9" s="690"/>
      <c r="Q9" s="690"/>
      <c r="R9" s="690"/>
      <c r="S9" s="690"/>
      <c r="T9" s="690"/>
      <c r="U9" s="690"/>
      <c r="V9" s="690"/>
      <c r="W9" s="690"/>
    </row>
    <row r="10" spans="1:24" ht="21.75" customHeight="1">
      <c r="B10" s="1966" t="s">
        <v>54</v>
      </c>
      <c r="C10" s="1966"/>
      <c r="D10" s="1966"/>
      <c r="E10" s="1966" t="s">
        <v>47</v>
      </c>
      <c r="F10" s="1966"/>
      <c r="G10" s="1966" t="s">
        <v>55</v>
      </c>
      <c r="H10" s="1966"/>
      <c r="I10" s="1966"/>
      <c r="J10" s="1966" t="s">
        <v>56</v>
      </c>
      <c r="K10" s="1966"/>
      <c r="L10" s="1966"/>
      <c r="M10" s="1966"/>
      <c r="N10" s="1966"/>
      <c r="O10" s="1966"/>
      <c r="P10" s="1966"/>
      <c r="Q10" s="1966"/>
      <c r="R10" s="1966"/>
      <c r="S10" s="1966"/>
      <c r="T10" s="1966"/>
      <c r="U10" s="690"/>
      <c r="V10" s="690"/>
      <c r="W10" s="690"/>
    </row>
    <row r="11" spans="1:24" ht="21.75" customHeight="1">
      <c r="B11" s="1960" t="s">
        <v>57</v>
      </c>
      <c r="C11" s="1960"/>
      <c r="D11" s="1960"/>
      <c r="E11" s="1966" t="s">
        <v>17</v>
      </c>
      <c r="F11" s="1966"/>
      <c r="G11" s="1973">
        <f>기본!R24</f>
        <v>1720</v>
      </c>
      <c r="H11" s="1974"/>
      <c r="I11" s="1974"/>
      <c r="J11" s="1975" t="str">
        <f>기본!S24</f>
        <v>한국석유공사 가격 (2026년 07월 10일 충북) VAT 별도</v>
      </c>
      <c r="K11" s="1975"/>
      <c r="L11" s="1975"/>
      <c r="M11" s="1975"/>
      <c r="N11" s="1975"/>
      <c r="O11" s="1975"/>
      <c r="P11" s="1975"/>
      <c r="Q11" s="1975"/>
      <c r="R11" s="1975"/>
      <c r="S11" s="1975"/>
      <c r="T11" s="1975"/>
      <c r="U11" s="690"/>
      <c r="V11" s="690"/>
      <c r="W11" s="690"/>
      <c r="X11" s="1950"/>
    </row>
    <row r="12" spans="1:24" ht="21.75" hidden="1" customHeight="1">
      <c r="B12" s="1960" t="s">
        <v>461</v>
      </c>
      <c r="C12" s="1960"/>
      <c r="D12" s="1960"/>
      <c r="E12" s="1966" t="s">
        <v>17</v>
      </c>
      <c r="F12" s="1966"/>
      <c r="G12" s="1973">
        <f>기본!R25</f>
        <v>0</v>
      </c>
      <c r="H12" s="1974"/>
      <c r="I12" s="1974"/>
      <c r="J12" s="1975" t="str">
        <f>J11</f>
        <v>한국석유공사 가격 (2026년 07월 10일 충북) VAT 별도</v>
      </c>
      <c r="K12" s="1975"/>
      <c r="L12" s="1975"/>
      <c r="M12" s="1975"/>
      <c r="N12" s="1975"/>
      <c r="O12" s="1975"/>
      <c r="P12" s="1975"/>
      <c r="Q12" s="1975"/>
      <c r="R12" s="1975"/>
      <c r="S12" s="1975"/>
      <c r="T12" s="1975"/>
      <c r="U12" s="690"/>
      <c r="V12" s="690"/>
      <c r="W12" s="690"/>
      <c r="X12" s="1950"/>
    </row>
    <row r="13" spans="1:24" ht="21.75" customHeight="1">
      <c r="B13" s="692"/>
      <c r="C13" s="692"/>
      <c r="D13" s="692"/>
      <c r="E13" s="692"/>
      <c r="F13" s="692"/>
      <c r="G13" s="693"/>
      <c r="H13" s="693"/>
      <c r="I13" s="693"/>
      <c r="J13" s="694"/>
      <c r="K13" s="694"/>
      <c r="L13" s="694"/>
      <c r="M13" s="694"/>
      <c r="N13" s="694"/>
      <c r="O13" s="694"/>
      <c r="P13" s="694"/>
      <c r="Q13" s="694"/>
      <c r="R13" s="694"/>
      <c r="S13" s="694"/>
      <c r="T13" s="694"/>
    </row>
    <row r="14" spans="1:24" ht="21.75" customHeight="1">
      <c r="A14" s="686" t="s">
        <v>36</v>
      </c>
      <c r="B14" s="1965" t="s">
        <v>429</v>
      </c>
      <c r="C14" s="1965"/>
      <c r="D14" s="1965"/>
      <c r="E14" s="1965"/>
      <c r="F14" s="692"/>
      <c r="G14" s="693"/>
      <c r="H14" s="693"/>
      <c r="I14" s="693"/>
      <c r="J14" s="694"/>
      <c r="K14" s="694"/>
      <c r="L14" s="694"/>
      <c r="M14" s="694"/>
      <c r="N14" s="694"/>
      <c r="O14" s="694"/>
      <c r="P14" s="694"/>
      <c r="Q14" s="694"/>
      <c r="R14" s="694"/>
      <c r="S14" s="694"/>
      <c r="T14" s="694"/>
    </row>
    <row r="15" spans="1:24" ht="21.75" customHeight="1">
      <c r="A15" s="688" t="s">
        <v>53</v>
      </c>
      <c r="B15" s="1951" t="s">
        <v>2180</v>
      </c>
      <c r="C15" s="1951"/>
      <c r="D15" s="1951"/>
      <c r="E15" s="1951"/>
      <c r="F15" s="1951"/>
      <c r="G15" s="1951"/>
      <c r="H15" s="1951"/>
      <c r="I15" s="1951"/>
      <c r="J15" s="1951"/>
      <c r="K15" s="1951"/>
      <c r="L15" s="1951"/>
      <c r="M15" s="1951"/>
      <c r="N15" s="1951"/>
      <c r="O15" s="1951"/>
      <c r="P15" s="1951"/>
      <c r="Q15" s="1951"/>
      <c r="R15" s="1951"/>
      <c r="S15" s="1951"/>
      <c r="T15" s="1951"/>
      <c r="U15" s="1951"/>
      <c r="V15" s="1951"/>
      <c r="W15" s="1951"/>
    </row>
    <row r="16" spans="1:24" ht="21.75" customHeight="1">
      <c r="A16" s="688" t="s">
        <v>53</v>
      </c>
      <c r="B16" s="1967" t="s">
        <v>2179</v>
      </c>
      <c r="C16" s="1967"/>
      <c r="D16" s="1967"/>
      <c r="E16" s="1967"/>
      <c r="F16" s="1967"/>
      <c r="G16" s="1967"/>
      <c r="H16" s="1967"/>
      <c r="I16" s="1967"/>
      <c r="J16" s="1967"/>
      <c r="K16" s="1967"/>
      <c r="L16" s="1967"/>
      <c r="M16" s="1967"/>
      <c r="N16" s="1967"/>
      <c r="O16" s="1967"/>
      <c r="P16" s="1967"/>
      <c r="Q16" s="1967"/>
      <c r="R16" s="1967"/>
      <c r="S16" s="1967"/>
      <c r="T16" s="1967"/>
      <c r="U16" s="1967"/>
      <c r="V16" s="1967"/>
      <c r="W16" s="1967"/>
    </row>
    <row r="17" spans="1:23" ht="21.75" customHeight="1">
      <c r="A17" s="688"/>
      <c r="B17" s="1967"/>
      <c r="C17" s="1967"/>
      <c r="D17" s="1967"/>
      <c r="E17" s="1967"/>
      <c r="F17" s="1967"/>
      <c r="G17" s="1967"/>
      <c r="H17" s="1967"/>
      <c r="I17" s="1967"/>
      <c r="J17" s="1967"/>
      <c r="K17" s="1967"/>
      <c r="L17" s="1967"/>
      <c r="M17" s="1967"/>
      <c r="N17" s="1967"/>
      <c r="O17" s="1967"/>
      <c r="P17" s="1967"/>
      <c r="Q17" s="1967"/>
      <c r="R17" s="1967"/>
      <c r="S17" s="1967"/>
      <c r="T17" s="1967"/>
      <c r="U17" s="1967"/>
      <c r="V17" s="1967"/>
      <c r="W17" s="1967"/>
    </row>
    <row r="18" spans="1:23" ht="21.75" customHeight="1">
      <c r="A18" s="688"/>
      <c r="B18" s="1960" t="str">
        <f>기본!A22</f>
        <v>항목</v>
      </c>
      <c r="C18" s="1960"/>
      <c r="D18" s="1960"/>
      <c r="E18" s="1960"/>
      <c r="F18" s="1966" t="str">
        <f>기본!B22</f>
        <v>단       가(원)</v>
      </c>
      <c r="G18" s="1966"/>
      <c r="H18" s="1966"/>
      <c r="I18" s="1966"/>
      <c r="J18" s="1966" t="str">
        <f>기본!C22</f>
        <v>비           고</v>
      </c>
      <c r="K18" s="1966"/>
      <c r="L18" s="1966"/>
      <c r="M18" s="1966"/>
      <c r="N18" s="695"/>
      <c r="O18" s="695"/>
      <c r="P18" s="695"/>
      <c r="Q18" s="695"/>
      <c r="R18" s="695"/>
      <c r="S18" s="695"/>
      <c r="T18" s="695"/>
      <c r="U18" s="695"/>
      <c r="V18" s="695"/>
      <c r="W18" s="695"/>
    </row>
    <row r="19" spans="1:23" ht="21.75" customHeight="1">
      <c r="A19" s="688"/>
      <c r="B19" s="1960" t="str">
        <f>기본!A23</f>
        <v>보통인부</v>
      </c>
      <c r="C19" s="1960"/>
      <c r="D19" s="1960"/>
      <c r="E19" s="1960"/>
      <c r="F19" s="1972">
        <f>기본!B23</f>
        <v>172068</v>
      </c>
      <c r="G19" s="1966"/>
      <c r="H19" s="1966"/>
      <c r="I19" s="1966"/>
      <c r="J19" s="1966" t="str">
        <f>기본!C23</f>
        <v>1인 172,068원/일</v>
      </c>
      <c r="K19" s="1966"/>
      <c r="L19" s="1966"/>
      <c r="M19" s="1966"/>
      <c r="N19" s="695"/>
      <c r="O19" s="695"/>
      <c r="P19" s="695"/>
      <c r="Q19" s="695"/>
      <c r="R19" s="695"/>
      <c r="S19" s="695"/>
      <c r="T19" s="695"/>
      <c r="U19" s="695"/>
      <c r="V19" s="695"/>
      <c r="W19" s="695"/>
    </row>
    <row r="20" spans="1:23" ht="21.75" customHeight="1">
      <c r="A20" s="688"/>
      <c r="B20" s="1960" t="str">
        <f>기본!A24</f>
        <v>특별인부</v>
      </c>
      <c r="C20" s="1960"/>
      <c r="D20" s="1960"/>
      <c r="E20" s="1960"/>
      <c r="F20" s="1972">
        <f>기본!B24</f>
        <v>226122</v>
      </c>
      <c r="G20" s="1966"/>
      <c r="H20" s="1966"/>
      <c r="I20" s="1966"/>
      <c r="J20" s="1966" t="str">
        <f>기본!C24</f>
        <v>1인 226,122원/일</v>
      </c>
      <c r="K20" s="1966"/>
      <c r="L20" s="1966"/>
      <c r="M20" s="1966"/>
      <c r="N20" s="695"/>
      <c r="O20" s="695"/>
      <c r="P20" s="695"/>
      <c r="Q20" s="695"/>
      <c r="R20" s="695"/>
      <c r="S20" s="695"/>
      <c r="T20" s="695"/>
      <c r="U20" s="695"/>
      <c r="V20" s="695"/>
      <c r="W20" s="695"/>
    </row>
    <row r="21" spans="1:23" ht="21.75" customHeight="1">
      <c r="A21" s="688"/>
      <c r="B21" s="696"/>
      <c r="C21" s="696"/>
      <c r="D21" s="696"/>
      <c r="E21" s="696"/>
      <c r="F21" s="697"/>
      <c r="G21" s="692"/>
      <c r="H21" s="692"/>
      <c r="I21" s="692"/>
      <c r="J21" s="692"/>
      <c r="K21" s="692"/>
      <c r="L21" s="692"/>
      <c r="M21" s="692"/>
      <c r="N21" s="695"/>
      <c r="O21" s="695"/>
      <c r="P21" s="695"/>
      <c r="Q21" s="695"/>
      <c r="R21" s="695"/>
      <c r="S21" s="695"/>
      <c r="T21" s="695"/>
      <c r="U21" s="695"/>
      <c r="V21" s="695"/>
      <c r="W21" s="695"/>
    </row>
    <row r="22" spans="1:23" ht="21.75" customHeight="1">
      <c r="A22" s="688"/>
      <c r="B22" s="696"/>
      <c r="C22" s="696"/>
      <c r="D22" s="696"/>
      <c r="E22" s="696"/>
      <c r="F22" s="697"/>
      <c r="G22" s="692"/>
      <c r="H22" s="692"/>
      <c r="I22" s="692"/>
      <c r="J22" s="692"/>
      <c r="K22" s="692"/>
      <c r="L22" s="692"/>
      <c r="M22" s="692"/>
      <c r="N22" s="695"/>
      <c r="O22" s="695"/>
      <c r="P22" s="695"/>
      <c r="Q22" s="695"/>
      <c r="R22" s="695"/>
      <c r="S22" s="695"/>
      <c r="T22" s="695"/>
      <c r="U22" s="695"/>
      <c r="V22" s="695"/>
      <c r="W22" s="695"/>
    </row>
    <row r="23" spans="1:23" ht="21.75" customHeight="1">
      <c r="A23" s="688"/>
      <c r="B23" s="696"/>
      <c r="C23" s="696"/>
      <c r="D23" s="696"/>
      <c r="E23" s="696"/>
      <c r="F23" s="697"/>
      <c r="G23" s="692"/>
      <c r="H23" s="692"/>
      <c r="I23" s="692"/>
      <c r="J23" s="692"/>
      <c r="K23" s="692"/>
      <c r="L23" s="692"/>
      <c r="M23" s="692"/>
      <c r="N23" s="695"/>
      <c r="O23" s="695"/>
      <c r="P23" s="695"/>
      <c r="Q23" s="695"/>
      <c r="R23" s="695"/>
      <c r="S23" s="695"/>
      <c r="T23" s="695"/>
      <c r="U23" s="695"/>
      <c r="V23" s="695"/>
      <c r="W23" s="695"/>
    </row>
    <row r="24" spans="1:23" ht="21.75" customHeight="1">
      <c r="A24" s="688"/>
      <c r="B24" s="692"/>
      <c r="C24" s="692"/>
      <c r="D24" s="692"/>
      <c r="E24" s="692"/>
      <c r="F24" s="692"/>
      <c r="G24" s="692"/>
      <c r="H24" s="692"/>
      <c r="I24" s="692"/>
      <c r="J24" s="692"/>
      <c r="K24" s="692"/>
      <c r="L24" s="692"/>
      <c r="M24" s="692"/>
      <c r="N24" s="695"/>
      <c r="O24" s="695"/>
      <c r="P24" s="695"/>
      <c r="Q24" s="695"/>
      <c r="R24" s="695"/>
      <c r="S24" s="695"/>
      <c r="T24" s="695"/>
      <c r="U24" s="695"/>
      <c r="V24" s="695"/>
      <c r="W24" s="695"/>
    </row>
    <row r="25" spans="1:23" ht="21.75" customHeight="1">
      <c r="A25" s="686" t="s">
        <v>37</v>
      </c>
      <c r="B25" s="1965" t="s">
        <v>430</v>
      </c>
      <c r="C25" s="1965"/>
      <c r="D25" s="1965"/>
      <c r="E25" s="1965"/>
      <c r="F25" s="692"/>
      <c r="G25" s="692"/>
      <c r="H25" s="692"/>
      <c r="I25" s="692"/>
      <c r="J25" s="692"/>
      <c r="K25" s="692"/>
      <c r="L25" s="692"/>
      <c r="M25" s="692"/>
      <c r="N25" s="695"/>
      <c r="O25" s="695"/>
      <c r="P25" s="695"/>
      <c r="Q25" s="695"/>
      <c r="R25" s="695"/>
      <c r="S25" s="695"/>
      <c r="T25" s="695"/>
      <c r="U25" s="695"/>
      <c r="V25" s="695"/>
      <c r="W25" s="695"/>
    </row>
    <row r="26" spans="1:23" ht="21.75" customHeight="1">
      <c r="A26" s="688" t="s">
        <v>53</v>
      </c>
      <c r="B26" s="1967" t="str">
        <f>CONCATENATE("사업비 산출 요율은 ",기본!H4,"년 숲가꾸기 설계·감리 품셈 차등적용 및 조달청 토목공사원계산 제비율 적용한다.")</f>
        <v>사업비 산출 요율은 2026년 숲가꾸기 설계·감리 품셈 차등적용 및 조달청 토목공사원계산 제비율 적용한다.</v>
      </c>
      <c r="C26" s="1967"/>
      <c r="D26" s="1967"/>
      <c r="E26" s="1967"/>
      <c r="F26" s="1967"/>
      <c r="G26" s="1967"/>
      <c r="H26" s="1967"/>
      <c r="I26" s="1967"/>
      <c r="J26" s="1967"/>
      <c r="K26" s="1967"/>
      <c r="L26" s="1967"/>
      <c r="M26" s="1967"/>
      <c r="N26" s="1967"/>
      <c r="O26" s="1967"/>
      <c r="P26" s="1967"/>
      <c r="Q26" s="1967"/>
      <c r="R26" s="1967"/>
      <c r="S26" s="1967"/>
      <c r="T26" s="1967"/>
      <c r="U26" s="1967"/>
      <c r="V26" s="1967"/>
      <c r="W26" s="1967"/>
    </row>
    <row r="27" spans="1:23" ht="21.75" customHeight="1">
      <c r="A27" s="688"/>
      <c r="B27" s="1919" t="str">
        <f>기본!G6</f>
        <v>항목</v>
      </c>
      <c r="C27" s="1920"/>
      <c r="D27" s="1920"/>
      <c r="E27" s="1921"/>
      <c r="F27" s="1968" t="str">
        <f>기본!H6</f>
        <v>요 율(%)</v>
      </c>
      <c r="G27" s="1969"/>
      <c r="H27" s="1970"/>
      <c r="I27" s="1971" t="str">
        <f>기본!M6</f>
        <v>비              고</v>
      </c>
      <c r="J27" s="1971"/>
      <c r="K27" s="1971"/>
      <c r="L27" s="1971"/>
      <c r="M27" s="1971"/>
      <c r="N27" s="1971"/>
      <c r="O27" s="1971"/>
      <c r="P27" s="1971"/>
      <c r="Q27" s="1971"/>
      <c r="R27" s="1971"/>
      <c r="S27" s="1971"/>
      <c r="T27" s="1971"/>
      <c r="U27" s="1971"/>
      <c r="V27" s="1971"/>
      <c r="W27" s="698"/>
    </row>
    <row r="28" spans="1:23" ht="21.75" customHeight="1">
      <c r="A28" s="688"/>
      <c r="B28" s="1960" t="str">
        <f>기본!G7</f>
        <v>간접노무비</v>
      </c>
      <c r="C28" s="1960"/>
      <c r="D28" s="1960"/>
      <c r="E28" s="1960"/>
      <c r="F28" s="1961">
        <f>기본!K7</f>
        <v>18.399999999999999</v>
      </c>
      <c r="G28" s="1961"/>
      <c r="H28" s="1961"/>
      <c r="I28" s="1955" t="str">
        <f>기본!M7</f>
        <v>조달청 토목공사원가계산 제비율 적용기준 (2026.04.13)</v>
      </c>
      <c r="J28" s="1956"/>
      <c r="K28" s="1956"/>
      <c r="L28" s="1956"/>
      <c r="M28" s="1956"/>
      <c r="N28" s="1956"/>
      <c r="O28" s="1956"/>
      <c r="P28" s="1956"/>
      <c r="Q28" s="1956"/>
      <c r="R28" s="1956"/>
      <c r="S28" s="1956"/>
      <c r="T28" s="1956"/>
      <c r="U28" s="1956"/>
      <c r="V28" s="1957"/>
      <c r="W28" s="698"/>
    </row>
    <row r="29" spans="1:23" ht="21.75" customHeight="1">
      <c r="A29" s="688"/>
      <c r="B29" s="1960" t="str">
        <f>기본!G8</f>
        <v>산재보험료</v>
      </c>
      <c r="C29" s="1960"/>
      <c r="D29" s="1960"/>
      <c r="E29" s="1960"/>
      <c r="F29" s="1961">
        <f>기본!K8</f>
        <v>5.86</v>
      </c>
      <c r="G29" s="1961"/>
      <c r="H29" s="1961"/>
      <c r="I29" s="1955" t="str">
        <f>기본!M8</f>
        <v>고용노동부 고시 제2025-91호</v>
      </c>
      <c r="J29" s="1956"/>
      <c r="K29" s="1956"/>
      <c r="L29" s="1956"/>
      <c r="M29" s="1956"/>
      <c r="N29" s="1956"/>
      <c r="O29" s="1956"/>
      <c r="P29" s="1956"/>
      <c r="Q29" s="1956"/>
      <c r="R29" s="1956"/>
      <c r="S29" s="1956"/>
      <c r="T29" s="1956"/>
      <c r="U29" s="1956"/>
      <c r="V29" s="1957"/>
      <c r="W29" s="698"/>
    </row>
    <row r="30" spans="1:23" ht="21.75" customHeight="1">
      <c r="A30" s="688"/>
      <c r="B30" s="1960" t="str">
        <f>기본!G9</f>
        <v>고용보험료</v>
      </c>
      <c r="C30" s="1960"/>
      <c r="D30" s="1960"/>
      <c r="E30" s="1960"/>
      <c r="F30" s="1961">
        <f>기본!K9</f>
        <v>1.1499999999999999</v>
      </c>
      <c r="G30" s="1961"/>
      <c r="H30" s="1961"/>
      <c r="I30" s="1955" t="str">
        <f>기본!M9</f>
        <v>고용보험 및 산업재해보상보험의 보험료 징수 등에 관한 법률-시행령 제12조</v>
      </c>
      <c r="J30" s="1956"/>
      <c r="K30" s="1956"/>
      <c r="L30" s="1956"/>
      <c r="M30" s="1956"/>
      <c r="N30" s="1956"/>
      <c r="O30" s="1956"/>
      <c r="P30" s="1956"/>
      <c r="Q30" s="1956"/>
      <c r="R30" s="1956"/>
      <c r="S30" s="1956"/>
      <c r="T30" s="1956"/>
      <c r="U30" s="1956"/>
      <c r="V30" s="1957"/>
      <c r="W30" s="698"/>
    </row>
    <row r="31" spans="1:23" ht="21.75" customHeight="1">
      <c r="A31" s="688"/>
      <c r="B31" s="1960" t="str">
        <f>기본!G10</f>
        <v>건강보험료</v>
      </c>
      <c r="C31" s="1960"/>
      <c r="D31" s="1960"/>
      <c r="E31" s="1960"/>
      <c r="F31" s="1962">
        <f>기본!K10</f>
        <v>3.5950000000000002</v>
      </c>
      <c r="G31" s="1962"/>
      <c r="H31" s="1962"/>
      <c r="I31" s="1955" t="str">
        <f>기본!M10</f>
        <v>조달청 토목공사원가계산 제비율 적용기준 (2026.04.13)</v>
      </c>
      <c r="J31" s="1956"/>
      <c r="K31" s="1956"/>
      <c r="L31" s="1956"/>
      <c r="M31" s="1956"/>
      <c r="N31" s="1956"/>
      <c r="O31" s="1956"/>
      <c r="P31" s="1956"/>
      <c r="Q31" s="1956"/>
      <c r="R31" s="1956"/>
      <c r="S31" s="1956"/>
      <c r="T31" s="1956"/>
      <c r="U31" s="1956"/>
      <c r="V31" s="1957"/>
      <c r="W31" s="698"/>
    </row>
    <row r="32" spans="1:23" ht="21.75" customHeight="1">
      <c r="A32" s="688"/>
      <c r="B32" s="1960" t="str">
        <f>기본!G11</f>
        <v>노인장기요양보험료</v>
      </c>
      <c r="C32" s="1960"/>
      <c r="D32" s="1960"/>
      <c r="E32" s="1960"/>
      <c r="F32" s="1961">
        <f>기본!K11</f>
        <v>13.14</v>
      </c>
      <c r="G32" s="1961"/>
      <c r="H32" s="1961"/>
      <c r="I32" s="1955" t="str">
        <f>기본!M11</f>
        <v>조달청 토목공사원가계산 제비율 적용기준 (2026.04.13)</v>
      </c>
      <c r="J32" s="1956"/>
      <c r="K32" s="1956"/>
      <c r="L32" s="1956"/>
      <c r="M32" s="1956"/>
      <c r="N32" s="1956"/>
      <c r="O32" s="1956"/>
      <c r="P32" s="1956"/>
      <c r="Q32" s="1956"/>
      <c r="R32" s="1956"/>
      <c r="S32" s="1956"/>
      <c r="T32" s="1956"/>
      <c r="U32" s="1956"/>
      <c r="V32" s="1957"/>
      <c r="W32" s="698"/>
    </row>
    <row r="33" spans="1:26" ht="21.75" customHeight="1">
      <c r="A33" s="688"/>
      <c r="B33" s="1960" t="str">
        <f>기본!G12</f>
        <v>국민연금보험료</v>
      </c>
      <c r="C33" s="1960"/>
      <c r="D33" s="1960"/>
      <c r="E33" s="1960"/>
      <c r="F33" s="1961">
        <f>기본!K12</f>
        <v>4.75</v>
      </c>
      <c r="G33" s="1961"/>
      <c r="H33" s="1961"/>
      <c r="I33" s="1955" t="str">
        <f>기본!M12</f>
        <v>조달청 토목공사원가계산 제비율 적용기준 (2026.04.13)</v>
      </c>
      <c r="J33" s="1956"/>
      <c r="K33" s="1956"/>
      <c r="L33" s="1956"/>
      <c r="M33" s="1956"/>
      <c r="N33" s="1956"/>
      <c r="O33" s="1956"/>
      <c r="P33" s="1956"/>
      <c r="Q33" s="1956"/>
      <c r="R33" s="1956"/>
      <c r="S33" s="1956"/>
      <c r="T33" s="1956"/>
      <c r="U33" s="1956"/>
      <c r="V33" s="1957"/>
      <c r="W33" s="698"/>
    </row>
    <row r="34" spans="1:26" ht="21.75" customHeight="1">
      <c r="A34" s="688"/>
      <c r="B34" s="1960" t="str">
        <f>기본!G13</f>
        <v>산업안전보건관리비</v>
      </c>
      <c r="C34" s="1960"/>
      <c r="D34" s="1960"/>
      <c r="E34" s="1960"/>
      <c r="F34" s="1961">
        <f>기본!K13</f>
        <v>2.0699999999999998</v>
      </c>
      <c r="G34" s="1961"/>
      <c r="H34" s="1961"/>
      <c r="I34" s="1955" t="str">
        <f>기본!M13</f>
        <v>조달청 토목공사원가계산 제비율 적용기준 (2026.04.13)</v>
      </c>
      <c r="J34" s="1956"/>
      <c r="K34" s="1956"/>
      <c r="L34" s="1956"/>
      <c r="M34" s="1956"/>
      <c r="N34" s="1956"/>
      <c r="O34" s="1956"/>
      <c r="P34" s="1956"/>
      <c r="Q34" s="1956"/>
      <c r="R34" s="1956"/>
      <c r="S34" s="1956"/>
      <c r="T34" s="1956"/>
      <c r="U34" s="1956"/>
      <c r="V34" s="1957"/>
      <c r="W34" s="698"/>
    </row>
    <row r="35" spans="1:26" ht="21.75" customHeight="1">
      <c r="A35" s="688"/>
      <c r="B35" s="1960" t="str">
        <f>기본!G14</f>
        <v>석면부담금</v>
      </c>
      <c r="C35" s="1960"/>
      <c r="D35" s="1960"/>
      <c r="E35" s="1960"/>
      <c r="F35" s="1961">
        <f>기본!K14</f>
        <v>6.0000000000000001E-3</v>
      </c>
      <c r="G35" s="1961"/>
      <c r="H35" s="1961"/>
      <c r="I35" s="1955" t="str">
        <f>기본!M14</f>
        <v>조달청 토목공사원가계산 제비율 적용기준 (2026.04.13)</v>
      </c>
      <c r="J35" s="1956"/>
      <c r="K35" s="1956"/>
      <c r="L35" s="1956"/>
      <c r="M35" s="1956"/>
      <c r="N35" s="1956"/>
      <c r="O35" s="1956"/>
      <c r="P35" s="1956"/>
      <c r="Q35" s="1956"/>
      <c r="R35" s="1956"/>
      <c r="S35" s="1956"/>
      <c r="T35" s="1956"/>
      <c r="U35" s="1956"/>
      <c r="V35" s="1957"/>
      <c r="W35" s="698"/>
    </row>
    <row r="36" spans="1:26" ht="21.75" customHeight="1">
      <c r="A36" s="688"/>
      <c r="B36" s="1960" t="str">
        <f>기본!G15</f>
        <v>임금채권부담금</v>
      </c>
      <c r="C36" s="1960"/>
      <c r="D36" s="1960"/>
      <c r="E36" s="1960"/>
      <c r="F36" s="1961">
        <f>기본!K15</f>
        <v>0.09</v>
      </c>
      <c r="G36" s="1961"/>
      <c r="H36" s="1961"/>
      <c r="I36" s="1955" t="str">
        <f>기본!M15</f>
        <v>조달청 토목공사원가계산 제비율 적용기준 (2026.04.13)</v>
      </c>
      <c r="J36" s="1956"/>
      <c r="K36" s="1956"/>
      <c r="L36" s="1956"/>
      <c r="M36" s="1956"/>
      <c r="N36" s="1956"/>
      <c r="O36" s="1956"/>
      <c r="P36" s="1956"/>
      <c r="Q36" s="1956"/>
      <c r="R36" s="1956"/>
      <c r="S36" s="1956"/>
      <c r="T36" s="1956"/>
      <c r="U36" s="1956"/>
      <c r="V36" s="1957"/>
      <c r="W36" s="698"/>
    </row>
    <row r="37" spans="1:26" ht="21.75" customHeight="1">
      <c r="A37" s="688"/>
      <c r="B37" s="1960" t="str">
        <f>기본!G16</f>
        <v>일반관리비</v>
      </c>
      <c r="C37" s="1960"/>
      <c r="D37" s="1960"/>
      <c r="E37" s="1960"/>
      <c r="F37" s="1961">
        <f>기본!K16</f>
        <v>8</v>
      </c>
      <c r="G37" s="1961"/>
      <c r="H37" s="1961"/>
      <c r="I37" s="1955" t="str">
        <f>기본!M16</f>
        <v>조달청 토목공사원가계산 제비율 적용기준 (2026.04.13)</v>
      </c>
      <c r="J37" s="1956"/>
      <c r="K37" s="1956"/>
      <c r="L37" s="1956"/>
      <c r="M37" s="1956"/>
      <c r="N37" s="1956"/>
      <c r="O37" s="1956"/>
      <c r="P37" s="1956"/>
      <c r="Q37" s="1956"/>
      <c r="R37" s="1956"/>
      <c r="S37" s="1956"/>
      <c r="T37" s="1956"/>
      <c r="U37" s="1956"/>
      <c r="V37" s="1957"/>
      <c r="W37" s="698"/>
    </row>
    <row r="38" spans="1:26" s="1215" customFormat="1" ht="23.25" customHeight="1">
      <c r="A38" s="688"/>
      <c r="B38" s="1984" t="s">
        <v>1729</v>
      </c>
      <c r="C38" s="1984"/>
      <c r="D38" s="1984"/>
      <c r="E38" s="1984"/>
      <c r="F38" s="1961">
        <f>기본!K18</f>
        <v>4.9000000000000004</v>
      </c>
      <c r="G38" s="1961"/>
      <c r="H38" s="1961"/>
      <c r="I38" s="1955" t="s">
        <v>1730</v>
      </c>
      <c r="J38" s="1956"/>
      <c r="K38" s="1956"/>
      <c r="L38" s="1956"/>
      <c r="M38" s="1956"/>
      <c r="N38" s="1956"/>
      <c r="O38" s="1956"/>
      <c r="P38" s="1956"/>
      <c r="Q38" s="1956"/>
      <c r="R38" s="1956"/>
      <c r="S38" s="1956"/>
      <c r="T38" s="1956"/>
      <c r="U38" s="1956"/>
      <c r="V38" s="1957"/>
      <c r="W38" s="1214"/>
    </row>
    <row r="39" spans="1:26" ht="21.75" customHeight="1">
      <c r="A39" s="688"/>
      <c r="B39" s="1960" t="str">
        <f>기본!G17</f>
        <v>이윤</v>
      </c>
      <c r="C39" s="1960"/>
      <c r="D39" s="1960"/>
      <c r="E39" s="1960"/>
      <c r="F39" s="1961">
        <f>기본!K17</f>
        <v>15</v>
      </c>
      <c r="G39" s="1961"/>
      <c r="H39" s="1961"/>
      <c r="I39" s="1955" t="str">
        <f>기본!M17</f>
        <v>조달청 토목공사원가계산 제비율 적용기준 (2026.04.13)</v>
      </c>
      <c r="J39" s="1956"/>
      <c r="K39" s="1956"/>
      <c r="L39" s="1956"/>
      <c r="M39" s="1956"/>
      <c r="N39" s="1956"/>
      <c r="O39" s="1956"/>
      <c r="P39" s="1956"/>
      <c r="Q39" s="1956"/>
      <c r="R39" s="1956"/>
      <c r="S39" s="1956"/>
      <c r="T39" s="1956"/>
      <c r="U39" s="1956"/>
      <c r="V39" s="1957"/>
      <c r="W39" s="698"/>
    </row>
    <row r="40" spans="1:26" ht="21.75" customHeight="1">
      <c r="A40" s="688"/>
      <c r="B40" s="1960" t="str">
        <f>기본!G19</f>
        <v>부가가치세</v>
      </c>
      <c r="C40" s="1960"/>
      <c r="D40" s="1960"/>
      <c r="E40" s="1960"/>
      <c r="F40" s="1961">
        <f>기본!K19</f>
        <v>10</v>
      </c>
      <c r="G40" s="1961"/>
      <c r="H40" s="1961"/>
      <c r="I40" s="1955" t="str">
        <f>기본!M19</f>
        <v>총원가의 10%</v>
      </c>
      <c r="J40" s="1956"/>
      <c r="K40" s="1956"/>
      <c r="L40" s="1956"/>
      <c r="M40" s="1956"/>
      <c r="N40" s="1956"/>
      <c r="O40" s="1956"/>
      <c r="P40" s="1956"/>
      <c r="Q40" s="1956"/>
      <c r="R40" s="1956"/>
      <c r="S40" s="1956"/>
      <c r="T40" s="1956"/>
      <c r="U40" s="1956"/>
      <c r="V40" s="1957"/>
      <c r="W40" s="698"/>
    </row>
    <row r="41" spans="1:26" ht="21.75" customHeight="1">
      <c r="A41" s="688"/>
      <c r="B41" s="692"/>
      <c r="C41" s="692"/>
      <c r="D41" s="692"/>
      <c r="E41" s="692"/>
      <c r="F41" s="699"/>
      <c r="G41" s="699"/>
      <c r="H41" s="699"/>
      <c r="I41" s="692"/>
      <c r="J41" s="692"/>
      <c r="K41" s="692"/>
      <c r="L41" s="692"/>
      <c r="M41" s="692"/>
      <c r="N41" s="692"/>
      <c r="O41" s="692"/>
      <c r="P41" s="698"/>
      <c r="Q41" s="698"/>
      <c r="R41" s="698"/>
      <c r="S41" s="698"/>
      <c r="T41" s="698"/>
      <c r="U41" s="698"/>
      <c r="V41" s="698"/>
      <c r="W41" s="698"/>
    </row>
    <row r="42" spans="1:26" ht="21.75" customHeight="1">
      <c r="A42" s="686" t="s">
        <v>41</v>
      </c>
      <c r="B42" s="1965" t="s">
        <v>431</v>
      </c>
      <c r="C42" s="1965"/>
      <c r="D42" s="1965"/>
      <c r="E42" s="1965"/>
      <c r="F42" s="700"/>
      <c r="G42" s="700"/>
      <c r="H42" s="700"/>
      <c r="I42" s="700"/>
      <c r="J42" s="700"/>
      <c r="K42" s="692"/>
      <c r="L42" s="692"/>
      <c r="M42" s="692"/>
      <c r="N42" s="692"/>
      <c r="O42" s="692"/>
      <c r="P42" s="698"/>
      <c r="Q42" s="698"/>
      <c r="R42" s="698"/>
      <c r="S42" s="698"/>
      <c r="T42" s="698"/>
      <c r="U42" s="698"/>
      <c r="V42" s="698"/>
      <c r="W42" s="698"/>
    </row>
    <row r="43" spans="1:26" ht="21.75" customHeight="1">
      <c r="A43" s="688" t="s">
        <v>53</v>
      </c>
      <c r="B43" s="1951" t="s">
        <v>58</v>
      </c>
      <c r="C43" s="1951"/>
      <c r="D43" s="1951"/>
      <c r="E43" s="1951"/>
      <c r="F43" s="1951"/>
      <c r="G43" s="1951"/>
      <c r="H43" s="1951"/>
      <c r="I43" s="1951"/>
      <c r="J43" s="1951"/>
      <c r="K43" s="1951"/>
      <c r="L43" s="1951"/>
      <c r="M43" s="1951"/>
      <c r="N43" s="1951"/>
      <c r="O43" s="1951"/>
      <c r="P43" s="1951"/>
      <c r="Q43" s="1951"/>
      <c r="R43" s="1951"/>
      <c r="S43" s="1951"/>
      <c r="T43" s="1951"/>
      <c r="U43" s="1951"/>
      <c r="V43" s="1951"/>
      <c r="W43" s="1951"/>
    </row>
    <row r="44" spans="1:26" ht="21.75" customHeight="1">
      <c r="A44" s="688" t="s">
        <v>1731</v>
      </c>
      <c r="B44" s="1951" t="s">
        <v>1732</v>
      </c>
      <c r="C44" s="1951"/>
      <c r="D44" s="1951"/>
      <c r="E44" s="1951"/>
      <c r="F44" s="1951"/>
      <c r="G44" s="1951"/>
      <c r="H44" s="1951"/>
      <c r="I44" s="1951"/>
      <c r="J44" s="1951"/>
      <c r="K44" s="1951"/>
      <c r="L44" s="1951"/>
      <c r="M44" s="1951"/>
      <c r="N44" s="1951"/>
      <c r="O44" s="1951"/>
      <c r="P44" s="1951"/>
      <c r="Q44" s="1951"/>
      <c r="R44" s="1951"/>
      <c r="S44" s="1951"/>
      <c r="T44" s="1951"/>
      <c r="U44" s="1951"/>
      <c r="V44" s="1951"/>
      <c r="W44" s="1951"/>
    </row>
    <row r="45" spans="1:26" ht="21.75" customHeight="1">
      <c r="A45" s="688"/>
      <c r="B45" s="692"/>
      <c r="C45" s="692"/>
      <c r="D45" s="692"/>
      <c r="E45" s="692"/>
      <c r="F45" s="699"/>
      <c r="G45" s="699"/>
      <c r="H45" s="699"/>
      <c r="I45" s="692"/>
      <c r="J45" s="692"/>
      <c r="K45" s="692"/>
      <c r="L45" s="692"/>
      <c r="M45" s="692"/>
      <c r="N45" s="692"/>
      <c r="O45" s="692"/>
      <c r="P45" s="698"/>
      <c r="Q45" s="698"/>
      <c r="R45" s="698"/>
      <c r="S45" s="698"/>
      <c r="T45" s="698"/>
      <c r="U45" s="698"/>
      <c r="V45" s="698"/>
      <c r="W45" s="698"/>
    </row>
    <row r="46" spans="1:26" ht="21.75" customHeight="1">
      <c r="A46" s="686" t="s">
        <v>42</v>
      </c>
      <c r="B46" s="1965" t="s">
        <v>59</v>
      </c>
      <c r="C46" s="1965"/>
      <c r="D46" s="1965"/>
      <c r="E46" s="1965"/>
      <c r="F46" s="700"/>
      <c r="G46" s="700"/>
      <c r="H46" s="700"/>
      <c r="I46" s="700"/>
      <c r="J46" s="700"/>
      <c r="K46" s="692"/>
      <c r="L46" s="692"/>
      <c r="M46" s="692"/>
      <c r="N46" s="692"/>
      <c r="O46" s="692"/>
      <c r="P46" s="698"/>
      <c r="Q46" s="698"/>
      <c r="R46" s="698"/>
      <c r="S46" s="698"/>
      <c r="T46" s="698"/>
      <c r="U46" s="698"/>
      <c r="V46" s="698"/>
      <c r="W46" s="698"/>
    </row>
    <row r="47" spans="1:26" ht="21.75" customHeight="1">
      <c r="A47" s="688" t="s">
        <v>53</v>
      </c>
      <c r="B47" s="1951" t="s">
        <v>60</v>
      </c>
      <c r="C47" s="1951"/>
      <c r="D47" s="1951"/>
      <c r="E47" s="1951"/>
      <c r="F47" s="1951"/>
      <c r="G47" s="1951"/>
      <c r="H47" s="1951"/>
      <c r="I47" s="1951"/>
      <c r="J47" s="1951"/>
      <c r="K47" s="1951"/>
      <c r="L47" s="1951"/>
      <c r="M47" s="1951"/>
      <c r="N47" s="1951"/>
      <c r="O47" s="1951"/>
      <c r="P47" s="1951"/>
      <c r="Q47" s="1951"/>
      <c r="R47" s="1951"/>
      <c r="S47" s="1951"/>
      <c r="T47" s="1951"/>
      <c r="U47" s="1951"/>
      <c r="V47" s="1951"/>
      <c r="W47" s="1951"/>
    </row>
    <row r="48" spans="1:26" ht="21.75" customHeight="1">
      <c r="A48" s="688"/>
      <c r="B48" s="1980" t="s">
        <v>61</v>
      </c>
      <c r="C48" s="1981"/>
      <c r="D48" s="1982"/>
      <c r="E48" s="1966" t="s">
        <v>62</v>
      </c>
      <c r="F48" s="1966"/>
      <c r="G48" s="1966"/>
      <c r="H48" s="1966"/>
      <c r="I48" s="1966"/>
      <c r="J48" s="1966"/>
      <c r="K48" s="1966" t="s">
        <v>2368</v>
      </c>
      <c r="L48" s="1966"/>
      <c r="M48" s="1966"/>
      <c r="N48" s="1966"/>
      <c r="O48" s="1966"/>
      <c r="P48" s="1983" t="s">
        <v>63</v>
      </c>
      <c r="Q48" s="1983"/>
      <c r="R48" s="1983"/>
      <c r="S48" s="1983"/>
      <c r="T48" s="1983"/>
      <c r="U48" s="1983"/>
      <c r="V48" s="695"/>
      <c r="W48" s="695"/>
      <c r="Y48" s="1976"/>
      <c r="Z48" s="1976"/>
    </row>
    <row r="49" spans="1:38" ht="21.75" customHeight="1">
      <c r="A49" s="688"/>
      <c r="B49" s="1977" t="s">
        <v>2452</v>
      </c>
      <c r="C49" s="1977"/>
      <c r="D49" s="1977"/>
      <c r="E49" s="1978" t="s">
        <v>2453</v>
      </c>
      <c r="F49" s="1978"/>
      <c r="G49" s="1978"/>
      <c r="H49" s="1978"/>
      <c r="I49" s="1978"/>
      <c r="J49" s="1978"/>
      <c r="K49" s="1979" t="s">
        <v>2454</v>
      </c>
      <c r="L49" s="1979"/>
      <c r="M49" s="1979"/>
      <c r="N49" s="1979"/>
      <c r="O49" s="1979"/>
      <c r="P49" s="1979" t="s">
        <v>2455</v>
      </c>
      <c r="Q49" s="1979"/>
      <c r="R49" s="1979"/>
      <c r="S49" s="1979"/>
      <c r="T49" s="1979"/>
      <c r="U49" s="1979"/>
      <c r="V49" s="695"/>
      <c r="W49" s="695"/>
      <c r="Y49" s="1976"/>
      <c r="Z49" s="1976"/>
    </row>
    <row r="50" spans="1:38" ht="21.75" customHeight="1">
      <c r="A50" s="688"/>
      <c r="B50" s="1977"/>
      <c r="C50" s="1977"/>
      <c r="D50" s="1977"/>
      <c r="E50" s="1978" t="s">
        <v>64</v>
      </c>
      <c r="F50" s="1978"/>
      <c r="G50" s="1978"/>
      <c r="H50" s="1978"/>
      <c r="I50" s="1978"/>
      <c r="J50" s="1978"/>
      <c r="K50" s="1979"/>
      <c r="L50" s="1979"/>
      <c r="M50" s="1979"/>
      <c r="N50" s="1979"/>
      <c r="O50" s="1979"/>
      <c r="P50" s="1979"/>
      <c r="Q50" s="1979"/>
      <c r="R50" s="1979"/>
      <c r="S50" s="1979"/>
      <c r="T50" s="1979"/>
      <c r="U50" s="1979"/>
      <c r="V50" s="695"/>
      <c r="W50" s="695"/>
      <c r="Y50" s="1976"/>
      <c r="Z50" s="1976"/>
    </row>
    <row r="51" spans="1:38" ht="21.75" hidden="1" customHeight="1">
      <c r="A51" s="688"/>
      <c r="B51" s="1977" t="s">
        <v>2456</v>
      </c>
      <c r="C51" s="1977"/>
      <c r="D51" s="1977"/>
      <c r="E51" s="1978" t="s">
        <v>65</v>
      </c>
      <c r="F51" s="1978"/>
      <c r="G51" s="1978"/>
      <c r="H51" s="1978"/>
      <c r="I51" s="1978"/>
      <c r="J51" s="1978"/>
      <c r="K51" s="1979" t="s">
        <v>66</v>
      </c>
      <c r="L51" s="1979"/>
      <c r="M51" s="1979"/>
      <c r="N51" s="1979"/>
      <c r="O51" s="1979"/>
      <c r="P51" s="1979"/>
      <c r="Q51" s="1979"/>
      <c r="R51" s="1979"/>
      <c r="S51" s="1979"/>
      <c r="T51" s="1979"/>
      <c r="U51" s="1979"/>
      <c r="V51" s="695"/>
      <c r="W51" s="695"/>
      <c r="Y51" s="1976"/>
      <c r="Z51" s="1976"/>
    </row>
    <row r="52" spans="1:38" ht="21.75" hidden="1" customHeight="1">
      <c r="A52" s="688"/>
      <c r="B52" s="1977"/>
      <c r="C52" s="1977"/>
      <c r="D52" s="1977"/>
      <c r="E52" s="1978" t="s">
        <v>64</v>
      </c>
      <c r="F52" s="1978"/>
      <c r="G52" s="1978"/>
      <c r="H52" s="1978"/>
      <c r="I52" s="1978"/>
      <c r="J52" s="1978"/>
      <c r="K52" s="1979"/>
      <c r="L52" s="1979"/>
      <c r="M52" s="1979"/>
      <c r="N52" s="1979"/>
      <c r="O52" s="1979"/>
      <c r="P52" s="1979"/>
      <c r="Q52" s="1979"/>
      <c r="R52" s="1979"/>
      <c r="S52" s="1979"/>
      <c r="T52" s="1979"/>
      <c r="U52" s="1979"/>
      <c r="V52" s="695"/>
      <c r="W52" s="695"/>
      <c r="Y52" s="1976"/>
      <c r="Z52" s="1976"/>
    </row>
    <row r="53" spans="1:38" ht="21.75" customHeight="1">
      <c r="A53" s="688"/>
      <c r="B53" s="696"/>
      <c r="C53" s="696"/>
      <c r="D53" s="696"/>
      <c r="E53" s="695"/>
      <c r="F53" s="695"/>
      <c r="G53" s="695"/>
      <c r="H53" s="695"/>
      <c r="I53" s="695"/>
      <c r="J53" s="695"/>
      <c r="K53" s="692"/>
      <c r="L53" s="692"/>
      <c r="M53" s="692"/>
      <c r="N53" s="692"/>
      <c r="O53" s="692"/>
      <c r="P53" s="701"/>
      <c r="Q53" s="701"/>
      <c r="R53" s="701"/>
      <c r="S53" s="701"/>
      <c r="T53" s="701"/>
      <c r="U53" s="701"/>
      <c r="V53" s="698"/>
      <c r="W53" s="698"/>
      <c r="Y53" s="702"/>
      <c r="Z53" s="702"/>
    </row>
    <row r="54" spans="1:38" ht="21.75" customHeight="1">
      <c r="A54" s="686" t="s">
        <v>67</v>
      </c>
      <c r="B54" s="1959" t="s">
        <v>68</v>
      </c>
      <c r="C54" s="1959"/>
      <c r="D54" s="1959"/>
      <c r="E54" s="1959"/>
    </row>
    <row r="55" spans="1:38" ht="21.75" customHeight="1">
      <c r="A55" s="688" t="s">
        <v>53</v>
      </c>
      <c r="B55" s="1915" t="s">
        <v>463</v>
      </c>
      <c r="C55" s="1915"/>
      <c r="D55" s="1915"/>
      <c r="E55" s="1986">
        <f>기본!B7</f>
        <v>45</v>
      </c>
      <c r="F55" s="1986"/>
      <c r="G55" s="703"/>
      <c r="H55" s="703"/>
      <c r="I55" s="703"/>
      <c r="J55" s="703"/>
      <c r="K55" s="703"/>
      <c r="L55" s="703"/>
      <c r="M55" s="703"/>
      <c r="N55" s="703"/>
      <c r="O55" s="703"/>
      <c r="P55" s="703"/>
      <c r="Q55" s="703"/>
      <c r="R55" s="703"/>
      <c r="S55" s="703"/>
      <c r="T55" s="703"/>
      <c r="U55" s="703"/>
      <c r="V55" s="703"/>
      <c r="W55" s="703"/>
    </row>
    <row r="56" spans="1:38" ht="21.75" customHeight="1">
      <c r="A56" s="688"/>
      <c r="B56" s="703"/>
      <c r="C56" s="703"/>
      <c r="D56" s="703"/>
      <c r="E56" s="703"/>
      <c r="F56" s="703"/>
      <c r="G56" s="703"/>
      <c r="H56" s="703"/>
      <c r="I56" s="703"/>
      <c r="J56" s="703"/>
      <c r="K56" s="703"/>
      <c r="L56" s="703"/>
      <c r="M56" s="703"/>
      <c r="N56" s="703"/>
      <c r="O56" s="703"/>
      <c r="P56" s="703"/>
      <c r="Q56" s="703"/>
      <c r="R56" s="703"/>
      <c r="S56" s="703"/>
      <c r="T56" s="703"/>
      <c r="U56" s="703"/>
      <c r="V56" s="703"/>
      <c r="W56" s="703"/>
    </row>
    <row r="57" spans="1:38" ht="21.75" customHeight="1">
      <c r="A57" s="686" t="s">
        <v>43</v>
      </c>
      <c r="B57" s="1959" t="s">
        <v>69</v>
      </c>
      <c r="C57" s="1959"/>
      <c r="D57" s="1959"/>
      <c r="E57" s="1959"/>
      <c r="F57" s="1959"/>
      <c r="G57" s="703"/>
      <c r="H57" s="703"/>
      <c r="I57" s="703"/>
      <c r="J57" s="703"/>
      <c r="K57" s="703"/>
      <c r="L57" s="703"/>
      <c r="M57" s="703"/>
      <c r="N57" s="703"/>
      <c r="O57" s="703"/>
      <c r="P57" s="703"/>
      <c r="Q57" s="703"/>
      <c r="R57" s="703"/>
      <c r="S57" s="703"/>
      <c r="T57" s="703"/>
      <c r="U57" s="703"/>
      <c r="V57" s="703"/>
      <c r="W57" s="703"/>
    </row>
    <row r="58" spans="1:38" ht="21.75" customHeight="1">
      <c r="A58" s="688" t="s">
        <v>53</v>
      </c>
      <c r="B58" s="1915" t="s">
        <v>2429</v>
      </c>
      <c r="C58" s="1915"/>
      <c r="D58" s="1915"/>
      <c r="E58" s="1915"/>
      <c r="F58" s="1915"/>
      <c r="G58" s="1915"/>
      <c r="H58" s="1915"/>
      <c r="I58" s="1915"/>
      <c r="J58" s="1915"/>
      <c r="K58" s="1915"/>
      <c r="L58" s="1915"/>
      <c r="M58" s="1915"/>
      <c r="N58" s="1915"/>
      <c r="O58" s="1915"/>
      <c r="P58" s="1915"/>
      <c r="Q58" s="1915"/>
      <c r="R58" s="1915"/>
      <c r="S58" s="1915"/>
      <c r="T58" s="1915"/>
      <c r="U58" s="1915"/>
      <c r="V58" s="1915"/>
      <c r="W58" s="1915"/>
    </row>
    <row r="59" spans="1:38" ht="21.75" customHeight="1">
      <c r="A59" s="688" t="s">
        <v>53</v>
      </c>
      <c r="B59" s="1985" t="s">
        <v>2420</v>
      </c>
      <c r="C59" s="1985"/>
      <c r="D59" s="1985"/>
      <c r="E59" s="1985"/>
      <c r="F59" s="1985"/>
      <c r="G59" s="1985"/>
      <c r="H59" s="1985"/>
      <c r="I59" s="1985"/>
      <c r="J59" s="1985"/>
      <c r="K59" s="1985"/>
      <c r="L59" s="1985"/>
      <c r="M59" s="1985"/>
      <c r="N59" s="1985"/>
      <c r="O59" s="1985"/>
      <c r="P59" s="1985"/>
      <c r="Q59" s="1985"/>
      <c r="R59" s="1985"/>
      <c r="S59" s="1985"/>
      <c r="T59" s="1985"/>
      <c r="U59" s="1985"/>
      <c r="V59" s="1985"/>
      <c r="W59" s="1985"/>
      <c r="Y59" s="1958"/>
      <c r="Z59" s="1958"/>
      <c r="AA59" s="1958"/>
      <c r="AB59" s="1958"/>
      <c r="AC59" s="1958"/>
      <c r="AD59" s="1958"/>
      <c r="AE59" s="1958"/>
      <c r="AF59" s="1958"/>
      <c r="AG59" s="1958"/>
      <c r="AH59" s="1958"/>
      <c r="AI59" s="1958"/>
      <c r="AJ59" s="1958"/>
      <c r="AK59" s="1958"/>
      <c r="AL59" s="1958"/>
    </row>
    <row r="60" spans="1:38" ht="21.75" customHeight="1">
      <c r="A60" s="688"/>
      <c r="B60" s="704"/>
      <c r="C60" s="704"/>
      <c r="D60" s="704"/>
      <c r="E60" s="704"/>
      <c r="F60" s="704"/>
      <c r="G60" s="704"/>
      <c r="H60" s="704"/>
      <c r="I60" s="704"/>
      <c r="J60" s="704"/>
      <c r="K60" s="704"/>
      <c r="L60" s="704"/>
      <c r="M60" s="704"/>
      <c r="N60" s="704"/>
      <c r="O60" s="704"/>
      <c r="P60" s="704"/>
      <c r="Q60" s="704"/>
      <c r="R60" s="704"/>
      <c r="S60" s="704"/>
      <c r="T60" s="704"/>
      <c r="U60" s="704"/>
      <c r="V60" s="704"/>
      <c r="W60" s="704"/>
      <c r="Y60" s="652"/>
      <c r="Z60" s="652"/>
      <c r="AA60" s="652"/>
      <c r="AB60" s="652"/>
      <c r="AC60" s="652"/>
      <c r="AD60" s="652"/>
      <c r="AE60" s="652"/>
      <c r="AF60" s="652"/>
      <c r="AG60" s="652"/>
      <c r="AH60" s="652"/>
      <c r="AI60" s="652"/>
      <c r="AJ60" s="652"/>
      <c r="AK60" s="652"/>
      <c r="AL60" s="652"/>
    </row>
    <row r="61" spans="1:38" ht="21.75" customHeight="1">
      <c r="A61" s="686" t="s">
        <v>44</v>
      </c>
      <c r="B61" s="1959" t="s">
        <v>530</v>
      </c>
      <c r="C61" s="1959"/>
      <c r="D61" s="1959"/>
      <c r="E61" s="1959"/>
      <c r="F61" s="1959"/>
      <c r="G61" s="704"/>
      <c r="H61" s="704"/>
      <c r="I61" s="704"/>
      <c r="J61" s="704"/>
      <c r="K61" s="704"/>
      <c r="L61" s="704"/>
      <c r="M61" s="704"/>
      <c r="N61" s="704"/>
      <c r="O61" s="704"/>
      <c r="P61" s="704"/>
      <c r="Q61" s="704"/>
      <c r="R61" s="704"/>
      <c r="S61" s="704"/>
      <c r="T61" s="704"/>
      <c r="U61" s="704"/>
      <c r="V61" s="704"/>
      <c r="W61" s="704"/>
      <c r="Y61" s="652"/>
      <c r="Z61" s="652"/>
      <c r="AA61" s="652"/>
      <c r="AB61" s="652"/>
      <c r="AC61" s="652"/>
      <c r="AD61" s="652"/>
      <c r="AE61" s="652"/>
      <c r="AF61" s="652"/>
      <c r="AG61" s="652"/>
      <c r="AH61" s="652"/>
      <c r="AI61" s="652"/>
      <c r="AJ61" s="652"/>
      <c r="AK61" s="652"/>
      <c r="AL61" s="652"/>
    </row>
    <row r="62" spans="1:38" ht="21.75" customHeight="1">
      <c r="A62" s="688" t="s">
        <v>53</v>
      </c>
      <c r="B62" s="1915" t="s">
        <v>160</v>
      </c>
      <c r="C62" s="1915"/>
      <c r="D62" s="1915"/>
      <c r="E62" s="1915"/>
      <c r="F62" s="1915"/>
      <c r="G62" s="1915"/>
      <c r="H62" s="1915"/>
      <c r="I62" s="1915"/>
      <c r="J62" s="1915"/>
      <c r="K62" s="1915"/>
      <c r="L62" s="1915"/>
      <c r="M62" s="1915"/>
      <c r="N62" s="1915"/>
      <c r="O62" s="1915"/>
      <c r="P62" s="1915"/>
      <c r="Q62" s="1915"/>
      <c r="R62" s="1915"/>
      <c r="S62" s="1915"/>
      <c r="T62" s="1915"/>
      <c r="U62" s="1915"/>
      <c r="V62" s="1915"/>
      <c r="W62" s="1915"/>
      <c r="Y62" s="652"/>
      <c r="Z62" s="652"/>
      <c r="AA62" s="652"/>
      <c r="AB62" s="652"/>
      <c r="AC62" s="652"/>
      <c r="AD62" s="652"/>
      <c r="AE62" s="652"/>
      <c r="AF62" s="652"/>
      <c r="AG62" s="652"/>
      <c r="AH62" s="652"/>
      <c r="AI62" s="652"/>
      <c r="AJ62" s="652"/>
      <c r="AK62" s="652"/>
      <c r="AL62" s="652"/>
    </row>
    <row r="63" spans="1:38" ht="21.75" customHeight="1">
      <c r="A63" s="688" t="s">
        <v>53</v>
      </c>
      <c r="B63" s="1915" t="s">
        <v>161</v>
      </c>
      <c r="C63" s="1915"/>
      <c r="D63" s="1915"/>
      <c r="E63" s="1915"/>
      <c r="F63" s="1915"/>
      <c r="G63" s="1915"/>
      <c r="H63" s="1915"/>
      <c r="I63" s="1915"/>
      <c r="J63" s="1915"/>
      <c r="K63" s="1915"/>
      <c r="L63" s="1915"/>
      <c r="M63" s="1915"/>
      <c r="N63" s="1915"/>
      <c r="O63" s="1915"/>
      <c r="P63" s="1915"/>
      <c r="Q63" s="1915"/>
      <c r="R63" s="1915"/>
      <c r="S63" s="1915"/>
      <c r="T63" s="1915"/>
      <c r="U63" s="1915"/>
      <c r="V63" s="1915"/>
      <c r="W63" s="1915"/>
      <c r="Y63" s="652"/>
      <c r="Z63" s="652"/>
      <c r="AA63" s="652"/>
      <c r="AB63" s="652"/>
      <c r="AC63" s="652"/>
      <c r="AD63" s="652"/>
      <c r="AE63" s="652"/>
      <c r="AF63" s="652"/>
      <c r="AG63" s="652"/>
      <c r="AH63" s="652"/>
      <c r="AI63" s="652"/>
      <c r="AJ63" s="652"/>
      <c r="AK63" s="652"/>
      <c r="AL63" s="652"/>
    </row>
    <row r="64" spans="1:38" ht="21.75" customHeight="1">
      <c r="A64" s="688" t="s">
        <v>53</v>
      </c>
      <c r="B64" s="1915" t="s">
        <v>531</v>
      </c>
      <c r="C64" s="1915"/>
      <c r="D64" s="1915"/>
      <c r="E64" s="1915"/>
      <c r="F64" s="1915"/>
      <c r="G64" s="1915"/>
      <c r="H64" s="1915"/>
      <c r="I64" s="1915"/>
      <c r="J64" s="1915"/>
      <c r="K64" s="1915"/>
      <c r="L64" s="1915"/>
      <c r="M64" s="1915"/>
      <c r="N64" s="1915"/>
      <c r="O64" s="1915"/>
      <c r="P64" s="1915"/>
      <c r="Q64" s="1915"/>
      <c r="R64" s="1915"/>
      <c r="S64" s="1915"/>
      <c r="T64" s="1915"/>
      <c r="U64" s="1915"/>
      <c r="V64" s="1915"/>
      <c r="W64" s="1915"/>
      <c r="Y64" s="652"/>
      <c r="Z64" s="652"/>
      <c r="AA64" s="652"/>
      <c r="AB64" s="652"/>
      <c r="AC64" s="652"/>
      <c r="AD64" s="652"/>
      <c r="AE64" s="652"/>
      <c r="AF64" s="652"/>
      <c r="AG64" s="652"/>
      <c r="AH64" s="652"/>
      <c r="AI64" s="652"/>
      <c r="AJ64" s="652"/>
      <c r="AK64" s="652"/>
      <c r="AL64" s="652"/>
    </row>
    <row r="65" spans="1:38" ht="21.75" customHeight="1">
      <c r="A65" s="688" t="s">
        <v>53</v>
      </c>
      <c r="B65" s="1915" t="s">
        <v>532</v>
      </c>
      <c r="C65" s="1915"/>
      <c r="D65" s="1915"/>
      <c r="E65" s="1915"/>
      <c r="F65" s="1915"/>
      <c r="G65" s="1915"/>
      <c r="H65" s="1915"/>
      <c r="I65" s="1915"/>
      <c r="J65" s="1915"/>
      <c r="K65" s="1915"/>
      <c r="L65" s="1915"/>
      <c r="M65" s="1915"/>
      <c r="N65" s="1915"/>
      <c r="O65" s="1915"/>
      <c r="P65" s="1915"/>
      <c r="Q65" s="1915"/>
      <c r="R65" s="1915"/>
      <c r="S65" s="1915"/>
      <c r="T65" s="1915"/>
      <c r="U65" s="1915"/>
      <c r="V65" s="1915"/>
      <c r="W65" s="1915"/>
      <c r="Y65" s="1958"/>
      <c r="Z65" s="1958"/>
      <c r="AA65" s="1958"/>
      <c r="AB65" s="1958"/>
      <c r="AC65" s="1958"/>
      <c r="AD65" s="1958"/>
      <c r="AE65" s="1958"/>
      <c r="AF65" s="1958"/>
      <c r="AG65" s="1958"/>
      <c r="AH65" s="1958"/>
      <c r="AI65" s="1958"/>
      <c r="AJ65" s="1958"/>
      <c r="AK65" s="1958"/>
      <c r="AL65" s="1958"/>
    </row>
    <row r="66" spans="1:38" ht="21.75" customHeight="1">
      <c r="A66" s="688"/>
      <c r="B66" s="690"/>
      <c r="C66" s="690"/>
      <c r="D66" s="690"/>
      <c r="E66" s="690"/>
      <c r="F66" s="690"/>
      <c r="G66" s="690"/>
      <c r="H66" s="690"/>
      <c r="I66" s="690"/>
      <c r="J66" s="690"/>
      <c r="K66" s="690"/>
      <c r="L66" s="690"/>
      <c r="M66" s="690"/>
      <c r="N66" s="690"/>
      <c r="O66" s="690"/>
      <c r="P66" s="690"/>
      <c r="Q66" s="690"/>
      <c r="R66" s="690"/>
      <c r="S66" s="690"/>
      <c r="T66" s="690"/>
      <c r="U66" s="690"/>
      <c r="V66" s="690"/>
      <c r="W66" s="690"/>
      <c r="Y66" s="652"/>
      <c r="Z66" s="652"/>
      <c r="AA66" s="652"/>
      <c r="AB66" s="652"/>
      <c r="AC66" s="652"/>
      <c r="AD66" s="652"/>
      <c r="AE66" s="652"/>
      <c r="AF66" s="652"/>
      <c r="AG66" s="652"/>
      <c r="AH66" s="652"/>
      <c r="AI66" s="652"/>
      <c r="AJ66" s="652"/>
      <c r="AK66" s="652"/>
      <c r="AL66" s="652"/>
    </row>
    <row r="67" spans="1:38" ht="21.75" customHeight="1">
      <c r="A67" s="686" t="s">
        <v>51</v>
      </c>
      <c r="B67" s="1959" t="s">
        <v>70</v>
      </c>
      <c r="C67" s="1959"/>
      <c r="D67" s="703"/>
      <c r="E67" s="703"/>
      <c r="F67" s="703"/>
      <c r="G67" s="703"/>
      <c r="H67" s="703"/>
      <c r="I67" s="703"/>
      <c r="J67" s="703"/>
      <c r="K67" s="703"/>
      <c r="L67" s="703"/>
      <c r="M67" s="703"/>
      <c r="N67" s="703"/>
      <c r="O67" s="703"/>
      <c r="P67" s="703"/>
      <c r="Q67" s="703"/>
      <c r="R67" s="703"/>
      <c r="S67" s="703"/>
      <c r="T67" s="703"/>
      <c r="U67" s="703"/>
      <c r="V67" s="703"/>
      <c r="W67" s="703"/>
      <c r="Y67" s="1958"/>
      <c r="Z67" s="1958"/>
      <c r="AA67" s="1958"/>
      <c r="AB67" s="1958"/>
      <c r="AC67" s="1958"/>
      <c r="AD67" s="1958"/>
      <c r="AE67" s="1958"/>
      <c r="AF67" s="1958"/>
      <c r="AG67" s="1958"/>
      <c r="AH67" s="1958"/>
      <c r="AI67" s="1958"/>
      <c r="AJ67" s="1958"/>
      <c r="AK67" s="1958"/>
      <c r="AL67" s="1958"/>
    </row>
    <row r="68" spans="1:38" ht="21.75" customHeight="1">
      <c r="A68" s="688" t="s">
        <v>2430</v>
      </c>
      <c r="B68" s="1918" t="s">
        <v>385</v>
      </c>
      <c r="C68" s="1918"/>
      <c r="D68" s="1918"/>
      <c r="E68" s="1918"/>
      <c r="F68" s="1918"/>
      <c r="G68" s="1918"/>
      <c r="H68" s="1918"/>
      <c r="I68" s="1918"/>
      <c r="J68" s="1918"/>
      <c r="K68" s="1918"/>
      <c r="L68" s="1918"/>
      <c r="M68" s="1918"/>
      <c r="N68" s="1918"/>
      <c r="O68" s="1918"/>
      <c r="P68" s="1918"/>
      <c r="Q68" s="1918"/>
      <c r="R68" s="1918"/>
      <c r="S68" s="1918"/>
      <c r="T68" s="1918"/>
      <c r="U68" s="1918"/>
      <c r="V68" s="1918"/>
      <c r="W68" s="1918"/>
      <c r="Y68" s="1958"/>
      <c r="Z68" s="1958"/>
      <c r="AA68" s="1958"/>
      <c r="AB68" s="1958"/>
      <c r="AC68" s="1958"/>
      <c r="AD68" s="1958"/>
      <c r="AE68" s="1958"/>
      <c r="AF68" s="1958"/>
      <c r="AG68" s="1958"/>
      <c r="AH68" s="1958"/>
      <c r="AI68" s="1958"/>
      <c r="AJ68" s="1958"/>
      <c r="AK68" s="1958"/>
      <c r="AL68" s="1958"/>
    </row>
    <row r="69" spans="1:38" ht="21.75" customHeight="1">
      <c r="A69" s="688" t="s">
        <v>2430</v>
      </c>
      <c r="B69" s="1918" t="s">
        <v>386</v>
      </c>
      <c r="C69" s="1918"/>
      <c r="D69" s="1918"/>
      <c r="E69" s="1918"/>
      <c r="F69" s="1918"/>
      <c r="G69" s="1918"/>
      <c r="H69" s="1918"/>
      <c r="I69" s="1918"/>
      <c r="J69" s="1918"/>
      <c r="K69" s="1918"/>
      <c r="L69" s="1918"/>
      <c r="M69" s="1918"/>
      <c r="N69" s="1918"/>
      <c r="O69" s="1918"/>
      <c r="P69" s="1918"/>
      <c r="Q69" s="1918"/>
      <c r="R69" s="1918"/>
      <c r="S69" s="1918"/>
      <c r="T69" s="1918"/>
      <c r="U69" s="1918"/>
      <c r="V69" s="1918"/>
      <c r="W69" s="1918"/>
    </row>
    <row r="70" spans="1:38" ht="21.75" customHeight="1">
      <c r="A70" s="688" t="s">
        <v>2430</v>
      </c>
      <c r="B70" s="1918" t="s">
        <v>387</v>
      </c>
      <c r="C70" s="1918"/>
      <c r="D70" s="1918"/>
      <c r="E70" s="1918"/>
      <c r="F70" s="1918"/>
      <c r="G70" s="1918"/>
      <c r="H70" s="1918"/>
      <c r="I70" s="1918"/>
      <c r="J70" s="1918"/>
      <c r="K70" s="1918"/>
      <c r="L70" s="1918"/>
      <c r="M70" s="1918"/>
      <c r="N70" s="1918"/>
      <c r="O70" s="1918"/>
      <c r="P70" s="1918"/>
      <c r="Q70" s="1918"/>
      <c r="R70" s="1918"/>
      <c r="S70" s="1918"/>
      <c r="T70" s="1918"/>
      <c r="U70" s="1918"/>
      <c r="V70" s="1918"/>
      <c r="W70" s="1918"/>
    </row>
    <row r="71" spans="1:38" ht="21.75" customHeight="1">
      <c r="A71" s="688" t="s">
        <v>2430</v>
      </c>
      <c r="B71" s="1918" t="s">
        <v>462</v>
      </c>
      <c r="C71" s="1918"/>
      <c r="D71" s="1918"/>
      <c r="E71" s="1918"/>
      <c r="F71" s="1918"/>
      <c r="G71" s="1918"/>
      <c r="H71" s="1918"/>
      <c r="I71" s="1918"/>
      <c r="J71" s="1918"/>
      <c r="K71" s="1918"/>
      <c r="L71" s="1918"/>
      <c r="M71" s="1918"/>
      <c r="N71" s="1918"/>
      <c r="O71" s="1918"/>
      <c r="P71" s="1918"/>
      <c r="Q71" s="1918"/>
      <c r="R71" s="1918"/>
      <c r="S71" s="1918"/>
      <c r="T71" s="1918"/>
      <c r="U71" s="1918"/>
      <c r="V71" s="1918"/>
      <c r="W71" s="1918"/>
    </row>
    <row r="72" spans="1:38" ht="21.75" customHeight="1">
      <c r="A72" s="688" t="s">
        <v>2430</v>
      </c>
      <c r="B72" s="1918" t="s">
        <v>2431</v>
      </c>
      <c r="C72" s="1918"/>
      <c r="D72" s="1918"/>
      <c r="E72" s="1918"/>
      <c r="F72" s="1918"/>
      <c r="G72" s="1918"/>
      <c r="H72" s="1918"/>
      <c r="I72" s="1918"/>
      <c r="J72" s="1918"/>
      <c r="K72" s="1918"/>
      <c r="L72" s="1918"/>
      <c r="M72" s="1918"/>
      <c r="N72" s="1918"/>
      <c r="O72" s="1918"/>
      <c r="P72" s="1918"/>
      <c r="Q72" s="1918"/>
      <c r="R72" s="1918"/>
      <c r="S72" s="1918"/>
      <c r="T72" s="1918"/>
      <c r="U72" s="1918"/>
      <c r="V72" s="1918"/>
      <c r="W72" s="1918"/>
    </row>
    <row r="73" spans="1:38" ht="21.75" customHeight="1">
      <c r="A73" s="688" t="s">
        <v>2430</v>
      </c>
      <c r="B73" s="1918" t="s">
        <v>2432</v>
      </c>
      <c r="C73" s="1918"/>
      <c r="D73" s="1918"/>
      <c r="E73" s="1918"/>
      <c r="F73" s="1918"/>
      <c r="G73" s="1918"/>
      <c r="H73" s="1918"/>
      <c r="I73" s="1918"/>
      <c r="J73" s="1918"/>
      <c r="K73" s="1918"/>
      <c r="L73" s="1918"/>
      <c r="M73" s="1918"/>
      <c r="N73" s="1918"/>
      <c r="O73" s="1918"/>
      <c r="P73" s="1918"/>
      <c r="Q73" s="1918"/>
      <c r="R73" s="1918"/>
      <c r="S73" s="1918"/>
      <c r="T73" s="1918"/>
      <c r="U73" s="1918"/>
      <c r="V73" s="1918"/>
      <c r="W73" s="1918"/>
    </row>
    <row r="74" spans="1:38" ht="21.75" customHeight="1">
      <c r="A74" s="685"/>
      <c r="B74" s="705"/>
      <c r="C74" s="705"/>
      <c r="D74" s="705"/>
      <c r="E74" s="705"/>
      <c r="F74" s="705"/>
      <c r="G74" s="705"/>
      <c r="H74" s="705"/>
      <c r="I74" s="705"/>
      <c r="J74" s="705"/>
      <c r="K74" s="705"/>
      <c r="L74" s="705"/>
      <c r="M74" s="705"/>
      <c r="N74" s="705"/>
      <c r="O74" s="705"/>
      <c r="P74" s="705"/>
      <c r="Q74" s="705"/>
      <c r="R74" s="705"/>
      <c r="S74" s="705"/>
      <c r="T74" s="705"/>
      <c r="U74" s="705"/>
      <c r="V74" s="705"/>
      <c r="W74" s="705"/>
    </row>
    <row r="75" spans="1:38" ht="21.75" customHeight="1">
      <c r="A75" s="685"/>
      <c r="B75" s="705"/>
      <c r="C75" s="705"/>
      <c r="D75" s="705"/>
      <c r="E75" s="705"/>
      <c r="F75" s="705"/>
      <c r="G75" s="705"/>
      <c r="H75" s="705"/>
      <c r="I75" s="705"/>
      <c r="J75" s="705"/>
      <c r="K75" s="705"/>
      <c r="L75" s="705"/>
      <c r="M75" s="705"/>
      <c r="N75" s="705"/>
      <c r="O75" s="705"/>
      <c r="P75" s="705"/>
      <c r="Q75" s="705"/>
      <c r="R75" s="705"/>
      <c r="S75" s="705"/>
      <c r="T75" s="705"/>
      <c r="U75" s="705"/>
      <c r="V75" s="705"/>
      <c r="W75" s="705"/>
    </row>
    <row r="76" spans="1:38" ht="21.75" customHeight="1">
      <c r="A76" s="685"/>
      <c r="B76" s="705"/>
      <c r="C76" s="705"/>
      <c r="D76" s="705"/>
      <c r="E76" s="705"/>
      <c r="F76" s="705"/>
      <c r="G76" s="705"/>
      <c r="H76" s="705"/>
      <c r="I76" s="705"/>
      <c r="J76" s="705"/>
      <c r="K76" s="705"/>
      <c r="L76" s="705"/>
      <c r="M76" s="705"/>
      <c r="N76" s="705"/>
      <c r="O76" s="705"/>
      <c r="P76" s="705"/>
      <c r="Q76" s="705"/>
      <c r="R76" s="705"/>
      <c r="S76" s="705"/>
      <c r="T76" s="705"/>
      <c r="U76" s="705"/>
      <c r="V76" s="705"/>
      <c r="W76" s="705"/>
    </row>
  </sheetData>
  <sheetProtection formatCells="0" formatColumns="0" formatRows="0" insertColumns="0" insertRows="0" insertHyperlinks="0" deleteColumns="0" deleteRows="0" sort="0" autoFilter="0" pivotTables="0"/>
  <mergeCells count="119">
    <mergeCell ref="B35:E35"/>
    <mergeCell ref="F35:H35"/>
    <mergeCell ref="I35:V35"/>
    <mergeCell ref="B36:E36"/>
    <mergeCell ref="F36:H36"/>
    <mergeCell ref="I36:V36"/>
    <mergeCell ref="K51:O52"/>
    <mergeCell ref="P51:U52"/>
    <mergeCell ref="E52:J52"/>
    <mergeCell ref="B39:E39"/>
    <mergeCell ref="B73:W73"/>
    <mergeCell ref="B54:E54"/>
    <mergeCell ref="B55:D55"/>
    <mergeCell ref="B57:F57"/>
    <mergeCell ref="B58:W58"/>
    <mergeCell ref="B59:W59"/>
    <mergeCell ref="B67:C67"/>
    <mergeCell ref="B68:W68"/>
    <mergeCell ref="B69:W69"/>
    <mergeCell ref="B71:W71"/>
    <mergeCell ref="B72:W72"/>
    <mergeCell ref="E55:F55"/>
    <mergeCell ref="B70:W70"/>
    <mergeCell ref="B34:E34"/>
    <mergeCell ref="F34:H34"/>
    <mergeCell ref="I34:V34"/>
    <mergeCell ref="B37:E37"/>
    <mergeCell ref="F37:H37"/>
    <mergeCell ref="I37:V37"/>
    <mergeCell ref="Y48:Z52"/>
    <mergeCell ref="B49:D50"/>
    <mergeCell ref="E49:J49"/>
    <mergeCell ref="K49:O50"/>
    <mergeCell ref="P49:U50"/>
    <mergeCell ref="B43:W43"/>
    <mergeCell ref="B47:W47"/>
    <mergeCell ref="B48:D48"/>
    <mergeCell ref="E48:J48"/>
    <mergeCell ref="K48:O48"/>
    <mergeCell ref="P48:U48"/>
    <mergeCell ref="B38:E38"/>
    <mergeCell ref="F38:H38"/>
    <mergeCell ref="I38:V38"/>
    <mergeCell ref="B44:W44"/>
    <mergeCell ref="E50:J50"/>
    <mergeCell ref="B51:D52"/>
    <mergeCell ref="E51:J51"/>
    <mergeCell ref="B28:E28"/>
    <mergeCell ref="F28:H28"/>
    <mergeCell ref="I28:V28"/>
    <mergeCell ref="B29:E29"/>
    <mergeCell ref="F29:H29"/>
    <mergeCell ref="I29:V29"/>
    <mergeCell ref="X3:X4"/>
    <mergeCell ref="B14:E14"/>
    <mergeCell ref="B15:W15"/>
    <mergeCell ref="B18:E18"/>
    <mergeCell ref="F18:I18"/>
    <mergeCell ref="J18:M18"/>
    <mergeCell ref="B11:D11"/>
    <mergeCell ref="E11:F11"/>
    <mergeCell ref="G11:I11"/>
    <mergeCell ref="J11:T11"/>
    <mergeCell ref="B12:D12"/>
    <mergeCell ref="E12:F12"/>
    <mergeCell ref="G12:I12"/>
    <mergeCell ref="J12:T12"/>
    <mergeCell ref="B3:W3"/>
    <mergeCell ref="B4:W4"/>
    <mergeCell ref="B16:W16"/>
    <mergeCell ref="B17:W17"/>
    <mergeCell ref="X11:X12"/>
    <mergeCell ref="B2:E2"/>
    <mergeCell ref="B6:E6"/>
    <mergeCell ref="B42:E42"/>
    <mergeCell ref="B46:E46"/>
    <mergeCell ref="B7:W7"/>
    <mergeCell ref="B8:W8"/>
    <mergeCell ref="B10:D10"/>
    <mergeCell ref="E10:F10"/>
    <mergeCell ref="G10:I10"/>
    <mergeCell ref="J10:T10"/>
    <mergeCell ref="B25:E25"/>
    <mergeCell ref="B26:W26"/>
    <mergeCell ref="B27:E27"/>
    <mergeCell ref="F27:H27"/>
    <mergeCell ref="I27:V27"/>
    <mergeCell ref="B19:E19"/>
    <mergeCell ref="F19:I19"/>
    <mergeCell ref="J19:M19"/>
    <mergeCell ref="B20:E20"/>
    <mergeCell ref="F20:I20"/>
    <mergeCell ref="J20:M20"/>
    <mergeCell ref="B30:E30"/>
    <mergeCell ref="F30:H30"/>
    <mergeCell ref="I30:V30"/>
    <mergeCell ref="Y59:AL59"/>
    <mergeCell ref="Y65:AL65"/>
    <mergeCell ref="Y67:AL67"/>
    <mergeCell ref="Y68:AL68"/>
    <mergeCell ref="B61:F61"/>
    <mergeCell ref="B62:W62"/>
    <mergeCell ref="B63:W63"/>
    <mergeCell ref="B64:W64"/>
    <mergeCell ref="B65:W65"/>
    <mergeCell ref="B32:E32"/>
    <mergeCell ref="F32:H32"/>
    <mergeCell ref="I32:V32"/>
    <mergeCell ref="B33:E33"/>
    <mergeCell ref="F33:H33"/>
    <mergeCell ref="I33:V33"/>
    <mergeCell ref="B31:E31"/>
    <mergeCell ref="F31:H31"/>
    <mergeCell ref="I31:V31"/>
    <mergeCell ref="F39:H39"/>
    <mergeCell ref="I39:V39"/>
    <mergeCell ref="B40:E40"/>
    <mergeCell ref="F40:H40"/>
    <mergeCell ref="I40:V40"/>
  </mergeCells>
  <phoneticPr fontId="2" type="noConversion"/>
  <pageMargins left="0.72" right="0.39370078740157483" top="0.59055118110236227" bottom="0.19685039370078741" header="0" footer="0"/>
  <pageSetup paperSize="9" scale="93" orientation="landscape" blackAndWhite="1" r:id="rId1"/>
  <rowBreaks count="2" manualBreakCount="2">
    <brk id="24" max="22" man="1"/>
    <brk id="45" max="22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0000"/>
  </sheetPr>
  <dimension ref="A1:Y13"/>
  <sheetViews>
    <sheetView view="pageBreakPreview" zoomScale="80" zoomScaleNormal="70" zoomScaleSheetLayoutView="80" workbookViewId="0">
      <selection activeCell="O12" sqref="O12"/>
    </sheetView>
  </sheetViews>
  <sheetFormatPr defaultRowHeight="42" customHeight="1"/>
  <cols>
    <col min="1" max="1" width="24.625" style="680" customWidth="1"/>
    <col min="2" max="7" width="6.125" style="680" customWidth="1"/>
    <col min="8" max="9" width="6.125" style="680" hidden="1" customWidth="1"/>
    <col min="10" max="21" width="6.125" style="680" customWidth="1"/>
    <col min="22" max="22" width="12.75" style="680" customWidth="1"/>
    <col min="23" max="16384" width="9" style="680"/>
  </cols>
  <sheetData>
    <row r="1" spans="1:25" ht="64.5" customHeight="1">
      <c r="A1" s="678" t="s">
        <v>2116</v>
      </c>
      <c r="B1" s="678"/>
      <c r="C1" s="678"/>
      <c r="D1" s="678"/>
      <c r="E1" s="678"/>
      <c r="F1" s="678"/>
      <c r="G1" s="678"/>
      <c r="H1" s="678"/>
      <c r="I1" s="678"/>
      <c r="J1" s="678"/>
      <c r="K1" s="678"/>
      <c r="L1" s="678"/>
      <c r="M1" s="678"/>
      <c r="N1" s="678"/>
      <c r="O1" s="678"/>
      <c r="P1" s="678"/>
      <c r="Q1" s="678"/>
      <c r="R1" s="678"/>
      <c r="S1" s="678"/>
      <c r="T1" s="678"/>
      <c r="U1" s="678"/>
      <c r="V1" s="678"/>
      <c r="W1" s="679"/>
    </row>
    <row r="2" spans="1:25" ht="42" customHeight="1" thickBot="1">
      <c r="A2" s="1643" t="s">
        <v>625</v>
      </c>
      <c r="B2" s="1644" t="str">
        <f>기본!B5</f>
        <v>2026년 숲가꾸기(풀베기)사업(12차)</v>
      </c>
      <c r="C2" s="1644"/>
      <c r="D2" s="1644"/>
      <c r="E2" s="1644"/>
      <c r="F2" s="1644"/>
      <c r="G2" s="1644"/>
      <c r="H2" s="681"/>
      <c r="I2" s="681"/>
      <c r="J2" s="681"/>
      <c r="K2" s="681"/>
      <c r="L2" s="681"/>
      <c r="M2" s="681"/>
      <c r="N2" s="681"/>
      <c r="O2" s="681"/>
      <c r="P2" s="681"/>
      <c r="Q2" s="681"/>
      <c r="R2" s="681"/>
      <c r="S2" s="681"/>
      <c r="T2" s="1644"/>
      <c r="U2" s="1645" t="s">
        <v>2117</v>
      </c>
      <c r="V2" s="682" t="str">
        <f>CONCATENATE(기본!B7,"일")</f>
        <v>45일</v>
      </c>
    </row>
    <row r="3" spans="1:25" ht="42" customHeight="1">
      <c r="A3" s="1987"/>
      <c r="B3" s="1998" t="s">
        <v>2118</v>
      </c>
      <c r="C3" s="1999"/>
      <c r="D3" s="1999"/>
      <c r="E3" s="1999"/>
      <c r="F3" s="1999"/>
      <c r="G3" s="1999"/>
      <c r="H3" s="1999"/>
      <c r="I3" s="1999"/>
      <c r="J3" s="1999"/>
      <c r="K3" s="1999"/>
      <c r="L3" s="1999"/>
      <c r="M3" s="1999"/>
      <c r="N3" s="1999"/>
      <c r="O3" s="1999"/>
      <c r="P3" s="1999"/>
      <c r="Q3" s="1999"/>
      <c r="R3" s="1999"/>
      <c r="S3" s="1999"/>
      <c r="T3" s="1999"/>
      <c r="U3" s="2000"/>
      <c r="V3" s="1991" t="s">
        <v>2119</v>
      </c>
    </row>
    <row r="4" spans="1:25" ht="42" customHeight="1" thickBot="1">
      <c r="A4" s="1988"/>
      <c r="B4" s="1989">
        <v>5</v>
      </c>
      <c r="C4" s="1990"/>
      <c r="D4" s="1989">
        <v>10</v>
      </c>
      <c r="E4" s="1990"/>
      <c r="F4" s="1989">
        <v>15</v>
      </c>
      <c r="G4" s="1990"/>
      <c r="H4" s="1994">
        <v>40</v>
      </c>
      <c r="I4" s="1995"/>
      <c r="J4" s="1996">
        <v>20</v>
      </c>
      <c r="K4" s="1997"/>
      <c r="L4" s="1996">
        <v>25</v>
      </c>
      <c r="M4" s="1997"/>
      <c r="N4" s="1989">
        <v>30</v>
      </c>
      <c r="O4" s="1990"/>
      <c r="P4" s="1989">
        <v>35</v>
      </c>
      <c r="Q4" s="1990"/>
      <c r="R4" s="1989">
        <v>40</v>
      </c>
      <c r="S4" s="1990"/>
      <c r="T4" s="1993">
        <v>45</v>
      </c>
      <c r="U4" s="1990"/>
      <c r="V4" s="1992"/>
    </row>
    <row r="5" spans="1:25" ht="42" customHeight="1" thickTop="1" thickBot="1">
      <c r="A5" s="2009" t="s">
        <v>2120</v>
      </c>
      <c r="B5" s="1646"/>
      <c r="C5" s="1647"/>
      <c r="D5" s="1648"/>
      <c r="E5" s="1647"/>
      <c r="F5" s="1648"/>
      <c r="G5" s="1647"/>
      <c r="H5" s="1718" t="s">
        <v>2121</v>
      </c>
      <c r="I5" s="1719"/>
      <c r="J5" s="1648"/>
      <c r="K5" s="1647"/>
      <c r="L5" s="1648"/>
      <c r="M5" s="1647"/>
      <c r="N5" s="1648"/>
      <c r="O5" s="1647"/>
      <c r="P5" s="1648"/>
      <c r="Q5" s="1647"/>
      <c r="R5" s="1648"/>
      <c r="S5" s="1647"/>
      <c r="T5" s="1649"/>
      <c r="U5" s="1647"/>
      <c r="V5" s="2008"/>
    </row>
    <row r="6" spans="1:25" ht="42" customHeight="1" thickTop="1">
      <c r="A6" s="2010"/>
      <c r="B6" s="1650"/>
      <c r="C6" s="1651"/>
      <c r="D6" s="1652"/>
      <c r="E6" s="1653"/>
      <c r="F6" s="1652"/>
      <c r="G6" s="1653"/>
      <c r="H6" s="1720"/>
      <c r="I6" s="1721"/>
      <c r="J6" s="1652"/>
      <c r="K6" s="1653"/>
      <c r="L6" s="1652"/>
      <c r="M6" s="1653"/>
      <c r="N6" s="1652"/>
      <c r="O6" s="1653"/>
      <c r="P6" s="1652"/>
      <c r="Q6" s="1653"/>
      <c r="R6" s="1652"/>
      <c r="S6" s="1653"/>
      <c r="T6" s="1655"/>
      <c r="U6" s="1653"/>
      <c r="V6" s="2002"/>
    </row>
    <row r="7" spans="1:25" ht="42" customHeight="1" thickBot="1">
      <c r="A7" s="2003" t="s">
        <v>2122</v>
      </c>
      <c r="B7" s="1656"/>
      <c r="C7" s="1657"/>
      <c r="D7" s="1658"/>
      <c r="E7" s="1657"/>
      <c r="F7" s="1658"/>
      <c r="G7" s="1657"/>
      <c r="H7" s="1720"/>
      <c r="I7" s="1721"/>
      <c r="J7" s="1658"/>
      <c r="K7" s="1657"/>
      <c r="L7" s="1658"/>
      <c r="M7" s="1657"/>
      <c r="N7" s="1658"/>
      <c r="O7" s="1657"/>
      <c r="P7" s="1658"/>
      <c r="Q7" s="1657"/>
      <c r="R7" s="1658"/>
      <c r="S7" s="1657"/>
      <c r="T7" s="1665"/>
      <c r="U7" s="1659"/>
      <c r="V7" s="2001"/>
    </row>
    <row r="8" spans="1:25" ht="42" customHeight="1" thickTop="1">
      <c r="A8" s="2004"/>
      <c r="B8" s="1661"/>
      <c r="C8" s="1653"/>
      <c r="D8" s="1662"/>
      <c r="E8" s="1653"/>
      <c r="F8" s="1652"/>
      <c r="G8" s="1651"/>
      <c r="H8" s="1720"/>
      <c r="I8" s="1721"/>
      <c r="J8" s="1662"/>
      <c r="K8" s="1653"/>
      <c r="L8" s="1652"/>
      <c r="M8" s="1651"/>
      <c r="N8" s="1663"/>
      <c r="O8" s="1651"/>
      <c r="P8" s="1654"/>
      <c r="Q8" s="1664"/>
      <c r="R8" s="1654"/>
      <c r="S8" s="1664"/>
      <c r="T8" s="1790"/>
      <c r="U8" s="1651"/>
      <c r="V8" s="2002"/>
      <c r="X8" s="683"/>
      <c r="Y8" s="683"/>
    </row>
    <row r="9" spans="1:25" ht="42" customHeight="1" thickBot="1">
      <c r="A9" s="2005" t="s">
        <v>2123</v>
      </c>
      <c r="B9" s="1656"/>
      <c r="C9" s="1659"/>
      <c r="D9" s="1660"/>
      <c r="E9" s="1659"/>
      <c r="F9" s="1660"/>
      <c r="G9" s="1659"/>
      <c r="H9" s="1720"/>
      <c r="I9" s="1721"/>
      <c r="J9" s="1660"/>
      <c r="K9" s="1659"/>
      <c r="L9" s="1660"/>
      <c r="M9" s="1659"/>
      <c r="N9" s="1660"/>
      <c r="O9" s="1659"/>
      <c r="P9" s="1786"/>
      <c r="Q9" s="1787"/>
      <c r="R9" s="1786"/>
      <c r="S9" s="1787"/>
      <c r="T9" s="1789"/>
      <c r="U9" s="1657"/>
      <c r="V9" s="2011"/>
      <c r="X9" s="683"/>
      <c r="Y9" s="683"/>
    </row>
    <row r="10" spans="1:25" ht="42" customHeight="1" thickTop="1" thickBot="1">
      <c r="A10" s="2006"/>
      <c r="B10" s="1666"/>
      <c r="C10" s="1667"/>
      <c r="D10" s="1666"/>
      <c r="E10" s="1667"/>
      <c r="F10" s="1666"/>
      <c r="G10" s="1667"/>
      <c r="H10" s="1722"/>
      <c r="I10" s="1723"/>
      <c r="J10" s="1666"/>
      <c r="K10" s="1667"/>
      <c r="L10" s="1666"/>
      <c r="M10" s="1667"/>
      <c r="N10" s="1666"/>
      <c r="O10" s="1667"/>
      <c r="P10" s="1668"/>
      <c r="Q10" s="1788"/>
      <c r="R10" s="1668"/>
      <c r="S10" s="1788"/>
      <c r="T10" s="1724"/>
      <c r="U10" s="1725"/>
      <c r="V10" s="2012"/>
    </row>
    <row r="11" spans="1:25" ht="42" customHeight="1">
      <c r="B11" s="2007"/>
      <c r="C11" s="2007"/>
      <c r="D11" s="2007"/>
      <c r="E11" s="2007"/>
      <c r="F11" s="2007"/>
      <c r="G11" s="2007"/>
      <c r="H11" s="2007"/>
      <c r="I11" s="2007"/>
      <c r="J11" s="2007"/>
      <c r="K11" s="2007"/>
      <c r="L11" s="2007"/>
      <c r="M11" s="2007"/>
      <c r="N11" s="2007"/>
      <c r="O11" s="2007"/>
      <c r="P11" s="2007"/>
      <c r="Q11" s="2007"/>
      <c r="R11" s="2007"/>
      <c r="S11" s="2007"/>
      <c r="T11" s="2007"/>
      <c r="U11" s="2007"/>
      <c r="V11" s="2007"/>
    </row>
    <row r="13" spans="1:25" ht="27" customHeight="1"/>
  </sheetData>
  <mergeCells count="20">
    <mergeCell ref="V7:V8"/>
    <mergeCell ref="A7:A8"/>
    <mergeCell ref="A9:A10"/>
    <mergeCell ref="B11:V11"/>
    <mergeCell ref="V5:V6"/>
    <mergeCell ref="A5:A6"/>
    <mergeCell ref="V9:V10"/>
    <mergeCell ref="A3:A4"/>
    <mergeCell ref="B4:C4"/>
    <mergeCell ref="D4:E4"/>
    <mergeCell ref="F4:G4"/>
    <mergeCell ref="V3:V4"/>
    <mergeCell ref="R4:S4"/>
    <mergeCell ref="T4:U4"/>
    <mergeCell ref="H4:I4"/>
    <mergeCell ref="N4:O4"/>
    <mergeCell ref="L4:M4"/>
    <mergeCell ref="J4:K4"/>
    <mergeCell ref="B3:U3"/>
    <mergeCell ref="P4:Q4"/>
  </mergeCells>
  <phoneticPr fontId="2" type="noConversion"/>
  <printOptions horizontalCentered="1"/>
  <pageMargins left="0.74" right="0.39370078740157483" top="0.87" bottom="0.5" header="0" footer="0"/>
  <pageSetup paperSize="9" scale="84" orientation="landscape" blackAndWhite="1" useFirstPageNumber="1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C000"/>
  </sheetPr>
  <dimension ref="A1:AA133"/>
  <sheetViews>
    <sheetView view="pageBreakPreview" zoomScaleNormal="85" zoomScaleSheetLayoutView="100" workbookViewId="0">
      <selection activeCell="A6" sqref="A6:I6"/>
    </sheetView>
  </sheetViews>
  <sheetFormatPr defaultRowHeight="40.5" customHeight="1"/>
  <cols>
    <col min="1" max="1" width="27.875" style="662" customWidth="1"/>
    <col min="2" max="2" width="15.875" style="662" customWidth="1"/>
    <col min="3" max="3" width="10.625" style="662" customWidth="1"/>
    <col min="4" max="4" width="25" style="662" customWidth="1"/>
    <col min="5" max="5" width="13.125" style="662" customWidth="1"/>
    <col min="6" max="6" width="5.25" style="662" customWidth="1"/>
    <col min="7" max="7" width="9" style="662"/>
    <col min="8" max="8" width="14.625" style="662" customWidth="1"/>
    <col min="9" max="9" width="9.125" style="662" customWidth="1"/>
    <col min="10" max="21" width="9" style="662"/>
    <col min="22" max="22" width="10.75" style="662" bestFit="1" customWidth="1"/>
    <col min="23" max="16384" width="9" style="662"/>
  </cols>
  <sheetData>
    <row r="1" spans="1:15" ht="63" customHeight="1" thickBot="1">
      <c r="A1" s="659" t="s">
        <v>434</v>
      </c>
      <c r="B1" s="660"/>
      <c r="C1" s="660"/>
      <c r="D1" s="660"/>
      <c r="E1" s="660"/>
      <c r="F1" s="660"/>
      <c r="G1" s="660"/>
      <c r="H1" s="661"/>
      <c r="I1" s="661"/>
    </row>
    <row r="2" spans="1:15" ht="39" customHeight="1">
      <c r="A2" s="663" t="s">
        <v>71</v>
      </c>
      <c r="B2" s="2013" t="str">
        <f>기본!B5</f>
        <v>2026년 숲가꾸기(풀베기)사업(12차)</v>
      </c>
      <c r="C2" s="2014"/>
      <c r="D2" s="2014"/>
      <c r="E2" s="2015"/>
      <c r="F2" s="2016" t="s">
        <v>72</v>
      </c>
      <c r="G2" s="2017"/>
      <c r="H2" s="2046">
        <f>기본!E5</f>
        <v>68.600000000000009</v>
      </c>
      <c r="I2" s="2047"/>
      <c r="K2" s="2020" t="s">
        <v>73</v>
      </c>
      <c r="L2" s="2021"/>
      <c r="M2" s="2021"/>
      <c r="N2" s="2021"/>
      <c r="O2" s="2022"/>
    </row>
    <row r="3" spans="1:15" ht="39" customHeight="1">
      <c r="A3" s="664" t="s">
        <v>433</v>
      </c>
      <c r="B3" s="2029" t="str">
        <f>기본!B6</f>
        <v>단양군 영춘면 사지원리 산147 외 10(66-0-3-0 외 16개소)</v>
      </c>
      <c r="C3" s="2030"/>
      <c r="D3" s="2030"/>
      <c r="E3" s="2030"/>
      <c r="F3" s="2030"/>
      <c r="G3" s="2030"/>
      <c r="H3" s="2030"/>
      <c r="I3" s="2031"/>
      <c r="K3" s="2023"/>
      <c r="L3" s="2024"/>
      <c r="M3" s="2024"/>
      <c r="N3" s="2024"/>
      <c r="O3" s="2025"/>
    </row>
    <row r="4" spans="1:15" ht="39" customHeight="1" thickBot="1">
      <c r="A4" s="664" t="s">
        <v>74</v>
      </c>
      <c r="B4" s="665" t="s">
        <v>75</v>
      </c>
      <c r="C4" s="2032"/>
      <c r="D4" s="2033"/>
      <c r="E4" s="2034" t="s">
        <v>76</v>
      </c>
      <c r="F4" s="2034"/>
      <c r="G4" s="2035" t="s">
        <v>77</v>
      </c>
      <c r="H4" s="2036"/>
      <c r="I4" s="2037"/>
      <c r="K4" s="2026"/>
      <c r="L4" s="2027"/>
      <c r="M4" s="2027"/>
      <c r="N4" s="2027"/>
      <c r="O4" s="2028"/>
    </row>
    <row r="5" spans="1:15" ht="98.25" customHeight="1">
      <c r="A5" s="666" t="s">
        <v>432</v>
      </c>
      <c r="B5" s="2038" t="str">
        <f>CONCATENATE("  상기 임지에 대하여 ",기본!B5,"을 위하여 실시 설계차 현지조사 결과 소나무재선충병에 감염된 임목이 발견되지 않았기 조림지풀베기사업을 실행하여도 무방하다고 사료됨.설계기간 내 대상지 조사중 소나무재선충병 감염여부는 발견치 못하였음.")</f>
        <v xml:space="preserve">  상기 임지에 대하여 2026년 숲가꾸기(풀베기)사업(12차)을 위하여 실시 설계차 현지조사 결과 소나무재선충병에 감염된 임목이 발견되지 않았기 조림지풀베기사업을 실행하여도 무방하다고 사료됨.설계기간 내 대상지 조사중 소나무재선충병 감염여부는 발견치 못하였음.</v>
      </c>
      <c r="C5" s="2039"/>
      <c r="D5" s="2039"/>
      <c r="E5" s="2039"/>
      <c r="F5" s="2039"/>
      <c r="G5" s="2039"/>
      <c r="H5" s="2039"/>
      <c r="I5" s="2040"/>
    </row>
    <row r="6" spans="1:15" ht="39" customHeight="1">
      <c r="A6" s="2041" t="str">
        <f>CONCATENATE("  ",기본!B5,"용역 과업지시서에 따라 실시설계지에 대한 소나무재선충병 미감염 여부를위와 같이 확인합니다.")</f>
        <v xml:space="preserve">  2026년 숲가꾸기(풀베기)사업(12차)용역 과업지시서에 따라 실시설계지에 대한 소나무재선충병 미감염 여부를위와 같이 확인합니다.</v>
      </c>
      <c r="B6" s="2042"/>
      <c r="C6" s="2042"/>
      <c r="D6" s="2042"/>
      <c r="E6" s="2042"/>
      <c r="F6" s="2042"/>
      <c r="G6" s="2042"/>
      <c r="H6" s="2042"/>
      <c r="I6" s="2043"/>
    </row>
    <row r="7" spans="1:15" s="669" customFormat="1" ht="39" customHeight="1">
      <c r="A7" s="667"/>
      <c r="B7" s="668"/>
      <c r="C7" s="668"/>
      <c r="D7" s="668"/>
      <c r="E7" s="2044" t="str">
        <f>기본!B8</f>
        <v>2026년 07월</v>
      </c>
      <c r="F7" s="2044"/>
      <c r="G7" s="2044"/>
      <c r="H7" s="2044"/>
      <c r="I7" s="2045"/>
    </row>
    <row r="8" spans="1:15" ht="39" customHeight="1">
      <c r="A8" s="670"/>
      <c r="B8" s="671"/>
      <c r="C8" s="671"/>
      <c r="D8" s="671"/>
      <c r="E8" s="2044" t="s">
        <v>1155</v>
      </c>
      <c r="F8" s="2044"/>
      <c r="G8" s="2044"/>
      <c r="H8" s="2044"/>
      <c r="I8" s="2045"/>
    </row>
    <row r="9" spans="1:15" ht="39" customHeight="1">
      <c r="A9" s="2018" t="str">
        <f>CONCATENATE("   ",기본!B10,"  귀하")</f>
        <v xml:space="preserve">   단양국유림관리소  귀하</v>
      </c>
      <c r="B9" s="2019"/>
      <c r="C9" s="2019"/>
      <c r="D9" s="672"/>
      <c r="E9" s="672"/>
      <c r="F9" s="672"/>
      <c r="G9" s="672"/>
      <c r="H9" s="671"/>
      <c r="I9" s="673"/>
    </row>
    <row r="10" spans="1:15" ht="39" customHeight="1">
      <c r="A10" s="670" t="s">
        <v>626</v>
      </c>
      <c r="B10" s="671"/>
      <c r="C10" s="671"/>
      <c r="D10" s="671"/>
      <c r="E10" s="671"/>
      <c r="F10" s="671"/>
      <c r="G10" s="671"/>
      <c r="H10" s="671"/>
      <c r="I10" s="673"/>
    </row>
    <row r="11" spans="1:15" ht="39" customHeight="1" thickBot="1">
      <c r="A11" s="674"/>
      <c r="B11" s="675"/>
      <c r="C11" s="675"/>
      <c r="D11" s="675"/>
      <c r="E11" s="675"/>
      <c r="F11" s="675"/>
      <c r="G11" s="675"/>
      <c r="H11" s="675"/>
      <c r="I11" s="676"/>
    </row>
    <row r="60" spans="22:22" ht="40.5" customHeight="1">
      <c r="V60" s="662">
        <f>'5-1 원가'!D25</f>
        <v>14109091</v>
      </c>
    </row>
    <row r="129" spans="26:27" ht="40.5" customHeight="1">
      <c r="Z129" s="677"/>
      <c r="AA129" s="677"/>
    </row>
    <row r="130" spans="26:27" ht="40.5" customHeight="1">
      <c r="Z130" s="677"/>
      <c r="AA130" s="677"/>
    </row>
    <row r="131" spans="26:27" ht="40.5" customHeight="1">
      <c r="Z131" s="677"/>
      <c r="AA131" s="677"/>
    </row>
    <row r="132" spans="26:27" ht="40.5" customHeight="1">
      <c r="Z132" s="677"/>
      <c r="AA132" s="677"/>
    </row>
    <row r="133" spans="26:27" ht="40.5" customHeight="1">
      <c r="Z133" s="677"/>
      <c r="AA133" s="677"/>
    </row>
  </sheetData>
  <mergeCells count="13">
    <mergeCell ref="B2:E2"/>
    <mergeCell ref="F2:G2"/>
    <mergeCell ref="A9:C9"/>
    <mergeCell ref="K2:O4"/>
    <mergeCell ref="B3:I3"/>
    <mergeCell ref="C4:D4"/>
    <mergeCell ref="E4:F4"/>
    <mergeCell ref="G4:I4"/>
    <mergeCell ref="B5:I5"/>
    <mergeCell ref="A6:I6"/>
    <mergeCell ref="E7:I7"/>
    <mergeCell ref="E8:I8"/>
    <mergeCell ref="H2:I2"/>
  </mergeCells>
  <phoneticPr fontId="2" type="noConversion"/>
  <pageMargins left="0.59055118110236227" right="0.27559055118110237" top="0.62992125984251968" bottom="0.35433070866141736" header="0.43307086614173229" footer="0.19685039370078741"/>
  <pageSetup paperSize="9" scale="96" firstPageNumber="12" orientation="landscape" blackAndWhite="1" useFirstPageNumber="1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WVS48"/>
  <sheetViews>
    <sheetView view="pageBreakPreview" topLeftCell="A16" zoomScale="85" zoomScaleNormal="85" zoomScaleSheetLayoutView="85" workbookViewId="0">
      <selection activeCell="M19" sqref="M19:P19"/>
    </sheetView>
  </sheetViews>
  <sheetFormatPr defaultColWidth="13" defaultRowHeight="16.5"/>
  <cols>
    <col min="2" max="3" width="12.625" style="1567" customWidth="1"/>
    <col min="4" max="4" width="9" customWidth="1"/>
    <col min="5" max="5" width="7.875" customWidth="1"/>
    <col min="6" max="6" width="2.625" customWidth="1"/>
    <col min="7" max="7" width="4.5" customWidth="1"/>
    <col min="8" max="8" width="3.75" customWidth="1"/>
    <col min="9" max="9" width="4.625" customWidth="1"/>
    <col min="10" max="12" width="7.625" customWidth="1"/>
    <col min="13" max="13" width="4.5" customWidth="1"/>
    <col min="14" max="14" width="1.75" customWidth="1"/>
    <col min="15" max="15" width="4.5" customWidth="1"/>
    <col min="16" max="16" width="2.625" customWidth="1"/>
    <col min="17" max="17" width="8.25" customWidth="1"/>
    <col min="246" max="246" width="12" customWidth="1"/>
    <col min="247" max="247" width="2.625" customWidth="1"/>
    <col min="248" max="248" width="7.75" customWidth="1"/>
    <col min="249" max="249" width="2.375" customWidth="1"/>
    <col min="250" max="250" width="5.25" customWidth="1"/>
    <col min="251" max="251" width="9" customWidth="1"/>
    <col min="252" max="252" width="7.875" customWidth="1"/>
    <col min="253" max="253" width="2.625" customWidth="1"/>
    <col min="254" max="254" width="4.5" customWidth="1"/>
    <col min="255" max="255" width="3.75" customWidth="1"/>
    <col min="256" max="256" width="4.625" customWidth="1"/>
    <col min="257" max="257" width="4.875" customWidth="1"/>
    <col min="258" max="258" width="4.625" customWidth="1"/>
    <col min="259" max="259" width="13" customWidth="1"/>
    <col min="260" max="260" width="4.5" customWidth="1"/>
    <col min="261" max="261" width="1.75" customWidth="1"/>
    <col min="262" max="262" width="4.5" customWidth="1"/>
    <col min="263" max="263" width="2.625" customWidth="1"/>
    <col min="264" max="264" width="8.25" customWidth="1"/>
    <col min="502" max="502" width="12" customWidth="1"/>
    <col min="503" max="503" width="2.625" customWidth="1"/>
    <col min="504" max="504" width="7.75" customWidth="1"/>
    <col min="505" max="505" width="2.375" customWidth="1"/>
    <col min="506" max="506" width="5.25" customWidth="1"/>
    <col min="507" max="507" width="9" customWidth="1"/>
    <col min="508" max="508" width="7.875" customWidth="1"/>
    <col min="509" max="509" width="2.625" customWidth="1"/>
    <col min="510" max="510" width="4.5" customWidth="1"/>
    <col min="511" max="511" width="3.75" customWidth="1"/>
    <col min="512" max="512" width="4.625" customWidth="1"/>
    <col min="513" max="513" width="4.875" customWidth="1"/>
    <col min="514" max="514" width="4.625" customWidth="1"/>
    <col min="515" max="515" width="13" customWidth="1"/>
    <col min="516" max="516" width="4.5" customWidth="1"/>
    <col min="517" max="517" width="1.75" customWidth="1"/>
    <col min="518" max="518" width="4.5" customWidth="1"/>
    <col min="519" max="519" width="2.625" customWidth="1"/>
    <col min="520" max="520" width="8.25" customWidth="1"/>
    <col min="758" max="758" width="12" customWidth="1"/>
    <col min="759" max="759" width="2.625" customWidth="1"/>
    <col min="760" max="760" width="7.75" customWidth="1"/>
    <col min="761" max="761" width="2.375" customWidth="1"/>
    <col min="762" max="762" width="5.25" customWidth="1"/>
    <col min="763" max="763" width="9" customWidth="1"/>
    <col min="764" max="764" width="7.875" customWidth="1"/>
    <col min="765" max="765" width="2.625" customWidth="1"/>
    <col min="766" max="766" width="4.5" customWidth="1"/>
    <col min="767" max="767" width="3.75" customWidth="1"/>
    <col min="768" max="768" width="4.625" customWidth="1"/>
    <col min="769" max="769" width="4.875" customWidth="1"/>
    <col min="770" max="770" width="4.625" customWidth="1"/>
    <col min="771" max="771" width="13" customWidth="1"/>
    <col min="772" max="772" width="4.5" customWidth="1"/>
    <col min="773" max="773" width="1.75" customWidth="1"/>
    <col min="774" max="774" width="4.5" customWidth="1"/>
    <col min="775" max="775" width="2.625" customWidth="1"/>
    <col min="776" max="776" width="8.25" customWidth="1"/>
    <col min="1014" max="1014" width="12" customWidth="1"/>
    <col min="1015" max="1015" width="2.625" customWidth="1"/>
    <col min="1016" max="1016" width="7.75" customWidth="1"/>
    <col min="1017" max="1017" width="2.375" customWidth="1"/>
    <col min="1018" max="1018" width="5.25" customWidth="1"/>
    <col min="1019" max="1019" width="9" customWidth="1"/>
    <col min="1020" max="1020" width="7.875" customWidth="1"/>
    <col min="1021" max="1021" width="2.625" customWidth="1"/>
    <col min="1022" max="1022" width="4.5" customWidth="1"/>
    <col min="1023" max="1023" width="3.75" customWidth="1"/>
    <col min="1024" max="1024" width="4.625" customWidth="1"/>
    <col min="1025" max="1025" width="4.875" customWidth="1"/>
    <col min="1026" max="1026" width="4.625" customWidth="1"/>
    <col min="1027" max="1027" width="13" customWidth="1"/>
    <col min="1028" max="1028" width="4.5" customWidth="1"/>
    <col min="1029" max="1029" width="1.75" customWidth="1"/>
    <col min="1030" max="1030" width="4.5" customWidth="1"/>
    <col min="1031" max="1031" width="2.625" customWidth="1"/>
    <col min="1032" max="1032" width="8.25" customWidth="1"/>
    <col min="1270" max="1270" width="12" customWidth="1"/>
    <col min="1271" max="1271" width="2.625" customWidth="1"/>
    <col min="1272" max="1272" width="7.75" customWidth="1"/>
    <col min="1273" max="1273" width="2.375" customWidth="1"/>
    <col min="1274" max="1274" width="5.25" customWidth="1"/>
    <col min="1275" max="1275" width="9" customWidth="1"/>
    <col min="1276" max="1276" width="7.875" customWidth="1"/>
    <col min="1277" max="1277" width="2.625" customWidth="1"/>
    <col min="1278" max="1278" width="4.5" customWidth="1"/>
    <col min="1279" max="1279" width="3.75" customWidth="1"/>
    <col min="1280" max="1280" width="4.625" customWidth="1"/>
    <col min="1281" max="1281" width="4.875" customWidth="1"/>
    <col min="1282" max="1282" width="4.625" customWidth="1"/>
    <col min="1283" max="1283" width="13" customWidth="1"/>
    <col min="1284" max="1284" width="4.5" customWidth="1"/>
    <col min="1285" max="1285" width="1.75" customWidth="1"/>
    <col min="1286" max="1286" width="4.5" customWidth="1"/>
    <col min="1287" max="1287" width="2.625" customWidth="1"/>
    <col min="1288" max="1288" width="8.25" customWidth="1"/>
    <col min="1526" max="1526" width="12" customWidth="1"/>
    <col min="1527" max="1527" width="2.625" customWidth="1"/>
    <col min="1528" max="1528" width="7.75" customWidth="1"/>
    <col min="1529" max="1529" width="2.375" customWidth="1"/>
    <col min="1530" max="1530" width="5.25" customWidth="1"/>
    <col min="1531" max="1531" width="9" customWidth="1"/>
    <col min="1532" max="1532" width="7.875" customWidth="1"/>
    <col min="1533" max="1533" width="2.625" customWidth="1"/>
    <col min="1534" max="1534" width="4.5" customWidth="1"/>
    <col min="1535" max="1535" width="3.75" customWidth="1"/>
    <col min="1536" max="1536" width="4.625" customWidth="1"/>
    <col min="1537" max="1537" width="4.875" customWidth="1"/>
    <col min="1538" max="1538" width="4.625" customWidth="1"/>
    <col min="1539" max="1539" width="13" customWidth="1"/>
    <col min="1540" max="1540" width="4.5" customWidth="1"/>
    <col min="1541" max="1541" width="1.75" customWidth="1"/>
    <col min="1542" max="1542" width="4.5" customWidth="1"/>
    <col min="1543" max="1543" width="2.625" customWidth="1"/>
    <col min="1544" max="1544" width="8.25" customWidth="1"/>
    <col min="1782" max="1782" width="12" customWidth="1"/>
    <col min="1783" max="1783" width="2.625" customWidth="1"/>
    <col min="1784" max="1784" width="7.75" customWidth="1"/>
    <col min="1785" max="1785" width="2.375" customWidth="1"/>
    <col min="1786" max="1786" width="5.25" customWidth="1"/>
    <col min="1787" max="1787" width="9" customWidth="1"/>
    <col min="1788" max="1788" width="7.875" customWidth="1"/>
    <col min="1789" max="1789" width="2.625" customWidth="1"/>
    <col min="1790" max="1790" width="4.5" customWidth="1"/>
    <col min="1791" max="1791" width="3.75" customWidth="1"/>
    <col min="1792" max="1792" width="4.625" customWidth="1"/>
    <col min="1793" max="1793" width="4.875" customWidth="1"/>
    <col min="1794" max="1794" width="4.625" customWidth="1"/>
    <col min="1795" max="1795" width="13" customWidth="1"/>
    <col min="1796" max="1796" width="4.5" customWidth="1"/>
    <col min="1797" max="1797" width="1.75" customWidth="1"/>
    <col min="1798" max="1798" width="4.5" customWidth="1"/>
    <col min="1799" max="1799" width="2.625" customWidth="1"/>
    <col min="1800" max="1800" width="8.25" customWidth="1"/>
    <col min="2038" max="2038" width="12" customWidth="1"/>
    <col min="2039" max="2039" width="2.625" customWidth="1"/>
    <col min="2040" max="2040" width="7.75" customWidth="1"/>
    <col min="2041" max="2041" width="2.375" customWidth="1"/>
    <col min="2042" max="2042" width="5.25" customWidth="1"/>
    <col min="2043" max="2043" width="9" customWidth="1"/>
    <col min="2044" max="2044" width="7.875" customWidth="1"/>
    <col min="2045" max="2045" width="2.625" customWidth="1"/>
    <col min="2046" max="2046" width="4.5" customWidth="1"/>
    <col min="2047" max="2047" width="3.75" customWidth="1"/>
    <col min="2048" max="2048" width="4.625" customWidth="1"/>
    <col min="2049" max="2049" width="4.875" customWidth="1"/>
    <col min="2050" max="2050" width="4.625" customWidth="1"/>
    <col min="2051" max="2051" width="13" customWidth="1"/>
    <col min="2052" max="2052" width="4.5" customWidth="1"/>
    <col min="2053" max="2053" width="1.75" customWidth="1"/>
    <col min="2054" max="2054" width="4.5" customWidth="1"/>
    <col min="2055" max="2055" width="2.625" customWidth="1"/>
    <col min="2056" max="2056" width="8.25" customWidth="1"/>
    <col min="2294" max="2294" width="12" customWidth="1"/>
    <col min="2295" max="2295" width="2.625" customWidth="1"/>
    <col min="2296" max="2296" width="7.75" customWidth="1"/>
    <col min="2297" max="2297" width="2.375" customWidth="1"/>
    <col min="2298" max="2298" width="5.25" customWidth="1"/>
    <col min="2299" max="2299" width="9" customWidth="1"/>
    <col min="2300" max="2300" width="7.875" customWidth="1"/>
    <col min="2301" max="2301" width="2.625" customWidth="1"/>
    <col min="2302" max="2302" width="4.5" customWidth="1"/>
    <col min="2303" max="2303" width="3.75" customWidth="1"/>
    <col min="2304" max="2304" width="4.625" customWidth="1"/>
    <col min="2305" max="2305" width="4.875" customWidth="1"/>
    <col min="2306" max="2306" width="4.625" customWidth="1"/>
    <col min="2307" max="2307" width="13" customWidth="1"/>
    <col min="2308" max="2308" width="4.5" customWidth="1"/>
    <col min="2309" max="2309" width="1.75" customWidth="1"/>
    <col min="2310" max="2310" width="4.5" customWidth="1"/>
    <col min="2311" max="2311" width="2.625" customWidth="1"/>
    <col min="2312" max="2312" width="8.25" customWidth="1"/>
    <col min="2550" max="2550" width="12" customWidth="1"/>
    <col min="2551" max="2551" width="2.625" customWidth="1"/>
    <col min="2552" max="2552" width="7.75" customWidth="1"/>
    <col min="2553" max="2553" width="2.375" customWidth="1"/>
    <col min="2554" max="2554" width="5.25" customWidth="1"/>
    <col min="2555" max="2555" width="9" customWidth="1"/>
    <col min="2556" max="2556" width="7.875" customWidth="1"/>
    <col min="2557" max="2557" width="2.625" customWidth="1"/>
    <col min="2558" max="2558" width="4.5" customWidth="1"/>
    <col min="2559" max="2559" width="3.75" customWidth="1"/>
    <col min="2560" max="2560" width="4.625" customWidth="1"/>
    <col min="2561" max="2561" width="4.875" customWidth="1"/>
    <col min="2562" max="2562" width="4.625" customWidth="1"/>
    <col min="2563" max="2563" width="13" customWidth="1"/>
    <col min="2564" max="2564" width="4.5" customWidth="1"/>
    <col min="2565" max="2565" width="1.75" customWidth="1"/>
    <col min="2566" max="2566" width="4.5" customWidth="1"/>
    <col min="2567" max="2567" width="2.625" customWidth="1"/>
    <col min="2568" max="2568" width="8.25" customWidth="1"/>
    <col min="2806" max="2806" width="12" customWidth="1"/>
    <col min="2807" max="2807" width="2.625" customWidth="1"/>
    <col min="2808" max="2808" width="7.75" customWidth="1"/>
    <col min="2809" max="2809" width="2.375" customWidth="1"/>
    <col min="2810" max="2810" width="5.25" customWidth="1"/>
    <col min="2811" max="2811" width="9" customWidth="1"/>
    <col min="2812" max="2812" width="7.875" customWidth="1"/>
    <col min="2813" max="2813" width="2.625" customWidth="1"/>
    <col min="2814" max="2814" width="4.5" customWidth="1"/>
    <col min="2815" max="2815" width="3.75" customWidth="1"/>
    <col min="2816" max="2816" width="4.625" customWidth="1"/>
    <col min="2817" max="2817" width="4.875" customWidth="1"/>
    <col min="2818" max="2818" width="4.625" customWidth="1"/>
    <col min="2819" max="2819" width="13" customWidth="1"/>
    <col min="2820" max="2820" width="4.5" customWidth="1"/>
    <col min="2821" max="2821" width="1.75" customWidth="1"/>
    <col min="2822" max="2822" width="4.5" customWidth="1"/>
    <col min="2823" max="2823" width="2.625" customWidth="1"/>
    <col min="2824" max="2824" width="8.25" customWidth="1"/>
    <col min="3062" max="3062" width="12" customWidth="1"/>
    <col min="3063" max="3063" width="2.625" customWidth="1"/>
    <col min="3064" max="3064" width="7.75" customWidth="1"/>
    <col min="3065" max="3065" width="2.375" customWidth="1"/>
    <col min="3066" max="3066" width="5.25" customWidth="1"/>
    <col min="3067" max="3067" width="9" customWidth="1"/>
    <col min="3068" max="3068" width="7.875" customWidth="1"/>
    <col min="3069" max="3069" width="2.625" customWidth="1"/>
    <col min="3070" max="3070" width="4.5" customWidth="1"/>
    <col min="3071" max="3071" width="3.75" customWidth="1"/>
    <col min="3072" max="3072" width="4.625" customWidth="1"/>
    <col min="3073" max="3073" width="4.875" customWidth="1"/>
    <col min="3074" max="3074" width="4.625" customWidth="1"/>
    <col min="3075" max="3075" width="13" customWidth="1"/>
    <col min="3076" max="3076" width="4.5" customWidth="1"/>
    <col min="3077" max="3077" width="1.75" customWidth="1"/>
    <col min="3078" max="3078" width="4.5" customWidth="1"/>
    <col min="3079" max="3079" width="2.625" customWidth="1"/>
    <col min="3080" max="3080" width="8.25" customWidth="1"/>
    <col min="3318" max="3318" width="12" customWidth="1"/>
    <col min="3319" max="3319" width="2.625" customWidth="1"/>
    <col min="3320" max="3320" width="7.75" customWidth="1"/>
    <col min="3321" max="3321" width="2.375" customWidth="1"/>
    <col min="3322" max="3322" width="5.25" customWidth="1"/>
    <col min="3323" max="3323" width="9" customWidth="1"/>
    <col min="3324" max="3324" width="7.875" customWidth="1"/>
    <col min="3325" max="3325" width="2.625" customWidth="1"/>
    <col min="3326" max="3326" width="4.5" customWidth="1"/>
    <col min="3327" max="3327" width="3.75" customWidth="1"/>
    <col min="3328" max="3328" width="4.625" customWidth="1"/>
    <col min="3329" max="3329" width="4.875" customWidth="1"/>
    <col min="3330" max="3330" width="4.625" customWidth="1"/>
    <col min="3331" max="3331" width="13" customWidth="1"/>
    <col min="3332" max="3332" width="4.5" customWidth="1"/>
    <col min="3333" max="3333" width="1.75" customWidth="1"/>
    <col min="3334" max="3334" width="4.5" customWidth="1"/>
    <col min="3335" max="3335" width="2.625" customWidth="1"/>
    <col min="3336" max="3336" width="8.25" customWidth="1"/>
    <col min="3574" max="3574" width="12" customWidth="1"/>
    <col min="3575" max="3575" width="2.625" customWidth="1"/>
    <col min="3576" max="3576" width="7.75" customWidth="1"/>
    <col min="3577" max="3577" width="2.375" customWidth="1"/>
    <col min="3578" max="3578" width="5.25" customWidth="1"/>
    <col min="3579" max="3579" width="9" customWidth="1"/>
    <col min="3580" max="3580" width="7.875" customWidth="1"/>
    <col min="3581" max="3581" width="2.625" customWidth="1"/>
    <col min="3582" max="3582" width="4.5" customWidth="1"/>
    <col min="3583" max="3583" width="3.75" customWidth="1"/>
    <col min="3584" max="3584" width="4.625" customWidth="1"/>
    <col min="3585" max="3585" width="4.875" customWidth="1"/>
    <col min="3586" max="3586" width="4.625" customWidth="1"/>
    <col min="3587" max="3587" width="13" customWidth="1"/>
    <col min="3588" max="3588" width="4.5" customWidth="1"/>
    <col min="3589" max="3589" width="1.75" customWidth="1"/>
    <col min="3590" max="3590" width="4.5" customWidth="1"/>
    <col min="3591" max="3591" width="2.625" customWidth="1"/>
    <col min="3592" max="3592" width="8.25" customWidth="1"/>
    <col min="3830" max="3830" width="12" customWidth="1"/>
    <col min="3831" max="3831" width="2.625" customWidth="1"/>
    <col min="3832" max="3832" width="7.75" customWidth="1"/>
    <col min="3833" max="3833" width="2.375" customWidth="1"/>
    <col min="3834" max="3834" width="5.25" customWidth="1"/>
    <col min="3835" max="3835" width="9" customWidth="1"/>
    <col min="3836" max="3836" width="7.875" customWidth="1"/>
    <col min="3837" max="3837" width="2.625" customWidth="1"/>
    <col min="3838" max="3838" width="4.5" customWidth="1"/>
    <col min="3839" max="3839" width="3.75" customWidth="1"/>
    <col min="3840" max="3840" width="4.625" customWidth="1"/>
    <col min="3841" max="3841" width="4.875" customWidth="1"/>
    <col min="3842" max="3842" width="4.625" customWidth="1"/>
    <col min="3843" max="3843" width="13" customWidth="1"/>
    <col min="3844" max="3844" width="4.5" customWidth="1"/>
    <col min="3845" max="3845" width="1.75" customWidth="1"/>
    <col min="3846" max="3846" width="4.5" customWidth="1"/>
    <col min="3847" max="3847" width="2.625" customWidth="1"/>
    <col min="3848" max="3848" width="8.25" customWidth="1"/>
    <col min="4086" max="4086" width="12" customWidth="1"/>
    <col min="4087" max="4087" width="2.625" customWidth="1"/>
    <col min="4088" max="4088" width="7.75" customWidth="1"/>
    <col min="4089" max="4089" width="2.375" customWidth="1"/>
    <col min="4090" max="4090" width="5.25" customWidth="1"/>
    <col min="4091" max="4091" width="9" customWidth="1"/>
    <col min="4092" max="4092" width="7.875" customWidth="1"/>
    <col min="4093" max="4093" width="2.625" customWidth="1"/>
    <col min="4094" max="4094" width="4.5" customWidth="1"/>
    <col min="4095" max="4095" width="3.75" customWidth="1"/>
    <col min="4096" max="4096" width="4.625" customWidth="1"/>
    <col min="4097" max="4097" width="4.875" customWidth="1"/>
    <col min="4098" max="4098" width="4.625" customWidth="1"/>
    <col min="4099" max="4099" width="13" customWidth="1"/>
    <col min="4100" max="4100" width="4.5" customWidth="1"/>
    <col min="4101" max="4101" width="1.75" customWidth="1"/>
    <col min="4102" max="4102" width="4.5" customWidth="1"/>
    <col min="4103" max="4103" width="2.625" customWidth="1"/>
    <col min="4104" max="4104" width="8.25" customWidth="1"/>
    <col min="4342" max="4342" width="12" customWidth="1"/>
    <col min="4343" max="4343" width="2.625" customWidth="1"/>
    <col min="4344" max="4344" width="7.75" customWidth="1"/>
    <col min="4345" max="4345" width="2.375" customWidth="1"/>
    <col min="4346" max="4346" width="5.25" customWidth="1"/>
    <col min="4347" max="4347" width="9" customWidth="1"/>
    <col min="4348" max="4348" width="7.875" customWidth="1"/>
    <col min="4349" max="4349" width="2.625" customWidth="1"/>
    <col min="4350" max="4350" width="4.5" customWidth="1"/>
    <col min="4351" max="4351" width="3.75" customWidth="1"/>
    <col min="4352" max="4352" width="4.625" customWidth="1"/>
    <col min="4353" max="4353" width="4.875" customWidth="1"/>
    <col min="4354" max="4354" width="4.625" customWidth="1"/>
    <col min="4355" max="4355" width="13" customWidth="1"/>
    <col min="4356" max="4356" width="4.5" customWidth="1"/>
    <col min="4357" max="4357" width="1.75" customWidth="1"/>
    <col min="4358" max="4358" width="4.5" customWidth="1"/>
    <col min="4359" max="4359" width="2.625" customWidth="1"/>
    <col min="4360" max="4360" width="8.25" customWidth="1"/>
    <col min="4598" max="4598" width="12" customWidth="1"/>
    <col min="4599" max="4599" width="2.625" customWidth="1"/>
    <col min="4600" max="4600" width="7.75" customWidth="1"/>
    <col min="4601" max="4601" width="2.375" customWidth="1"/>
    <col min="4602" max="4602" width="5.25" customWidth="1"/>
    <col min="4603" max="4603" width="9" customWidth="1"/>
    <col min="4604" max="4604" width="7.875" customWidth="1"/>
    <col min="4605" max="4605" width="2.625" customWidth="1"/>
    <col min="4606" max="4606" width="4.5" customWidth="1"/>
    <col min="4607" max="4607" width="3.75" customWidth="1"/>
    <col min="4608" max="4608" width="4.625" customWidth="1"/>
    <col min="4609" max="4609" width="4.875" customWidth="1"/>
    <col min="4610" max="4610" width="4.625" customWidth="1"/>
    <col min="4611" max="4611" width="13" customWidth="1"/>
    <col min="4612" max="4612" width="4.5" customWidth="1"/>
    <col min="4613" max="4613" width="1.75" customWidth="1"/>
    <col min="4614" max="4614" width="4.5" customWidth="1"/>
    <col min="4615" max="4615" width="2.625" customWidth="1"/>
    <col min="4616" max="4616" width="8.25" customWidth="1"/>
    <col min="4854" max="4854" width="12" customWidth="1"/>
    <col min="4855" max="4855" width="2.625" customWidth="1"/>
    <col min="4856" max="4856" width="7.75" customWidth="1"/>
    <col min="4857" max="4857" width="2.375" customWidth="1"/>
    <col min="4858" max="4858" width="5.25" customWidth="1"/>
    <col min="4859" max="4859" width="9" customWidth="1"/>
    <col min="4860" max="4860" width="7.875" customWidth="1"/>
    <col min="4861" max="4861" width="2.625" customWidth="1"/>
    <col min="4862" max="4862" width="4.5" customWidth="1"/>
    <col min="4863" max="4863" width="3.75" customWidth="1"/>
    <col min="4864" max="4864" width="4.625" customWidth="1"/>
    <col min="4865" max="4865" width="4.875" customWidth="1"/>
    <col min="4866" max="4866" width="4.625" customWidth="1"/>
    <col min="4867" max="4867" width="13" customWidth="1"/>
    <col min="4868" max="4868" width="4.5" customWidth="1"/>
    <col min="4869" max="4869" width="1.75" customWidth="1"/>
    <col min="4870" max="4870" width="4.5" customWidth="1"/>
    <col min="4871" max="4871" width="2.625" customWidth="1"/>
    <col min="4872" max="4872" width="8.25" customWidth="1"/>
    <col min="5110" max="5110" width="12" customWidth="1"/>
    <col min="5111" max="5111" width="2.625" customWidth="1"/>
    <col min="5112" max="5112" width="7.75" customWidth="1"/>
    <col min="5113" max="5113" width="2.375" customWidth="1"/>
    <col min="5114" max="5114" width="5.25" customWidth="1"/>
    <col min="5115" max="5115" width="9" customWidth="1"/>
    <col min="5116" max="5116" width="7.875" customWidth="1"/>
    <col min="5117" max="5117" width="2.625" customWidth="1"/>
    <col min="5118" max="5118" width="4.5" customWidth="1"/>
    <col min="5119" max="5119" width="3.75" customWidth="1"/>
    <col min="5120" max="5120" width="4.625" customWidth="1"/>
    <col min="5121" max="5121" width="4.875" customWidth="1"/>
    <col min="5122" max="5122" width="4.625" customWidth="1"/>
    <col min="5123" max="5123" width="13" customWidth="1"/>
    <col min="5124" max="5124" width="4.5" customWidth="1"/>
    <col min="5125" max="5125" width="1.75" customWidth="1"/>
    <col min="5126" max="5126" width="4.5" customWidth="1"/>
    <col min="5127" max="5127" width="2.625" customWidth="1"/>
    <col min="5128" max="5128" width="8.25" customWidth="1"/>
    <col min="5366" max="5366" width="12" customWidth="1"/>
    <col min="5367" max="5367" width="2.625" customWidth="1"/>
    <col min="5368" max="5368" width="7.75" customWidth="1"/>
    <col min="5369" max="5369" width="2.375" customWidth="1"/>
    <col min="5370" max="5370" width="5.25" customWidth="1"/>
    <col min="5371" max="5371" width="9" customWidth="1"/>
    <col min="5372" max="5372" width="7.875" customWidth="1"/>
    <col min="5373" max="5373" width="2.625" customWidth="1"/>
    <col min="5374" max="5374" width="4.5" customWidth="1"/>
    <col min="5375" max="5375" width="3.75" customWidth="1"/>
    <col min="5376" max="5376" width="4.625" customWidth="1"/>
    <col min="5377" max="5377" width="4.875" customWidth="1"/>
    <col min="5378" max="5378" width="4.625" customWidth="1"/>
    <col min="5379" max="5379" width="13" customWidth="1"/>
    <col min="5380" max="5380" width="4.5" customWidth="1"/>
    <col min="5381" max="5381" width="1.75" customWidth="1"/>
    <col min="5382" max="5382" width="4.5" customWidth="1"/>
    <col min="5383" max="5383" width="2.625" customWidth="1"/>
    <col min="5384" max="5384" width="8.25" customWidth="1"/>
    <col min="5622" max="5622" width="12" customWidth="1"/>
    <col min="5623" max="5623" width="2.625" customWidth="1"/>
    <col min="5624" max="5624" width="7.75" customWidth="1"/>
    <col min="5625" max="5625" width="2.375" customWidth="1"/>
    <col min="5626" max="5626" width="5.25" customWidth="1"/>
    <col min="5627" max="5627" width="9" customWidth="1"/>
    <col min="5628" max="5628" width="7.875" customWidth="1"/>
    <col min="5629" max="5629" width="2.625" customWidth="1"/>
    <col min="5630" max="5630" width="4.5" customWidth="1"/>
    <col min="5631" max="5631" width="3.75" customWidth="1"/>
    <col min="5632" max="5632" width="4.625" customWidth="1"/>
    <col min="5633" max="5633" width="4.875" customWidth="1"/>
    <col min="5634" max="5634" width="4.625" customWidth="1"/>
    <col min="5635" max="5635" width="13" customWidth="1"/>
    <col min="5636" max="5636" width="4.5" customWidth="1"/>
    <col min="5637" max="5637" width="1.75" customWidth="1"/>
    <col min="5638" max="5638" width="4.5" customWidth="1"/>
    <col min="5639" max="5639" width="2.625" customWidth="1"/>
    <col min="5640" max="5640" width="8.25" customWidth="1"/>
    <col min="5878" max="5878" width="12" customWidth="1"/>
    <col min="5879" max="5879" width="2.625" customWidth="1"/>
    <col min="5880" max="5880" width="7.75" customWidth="1"/>
    <col min="5881" max="5881" width="2.375" customWidth="1"/>
    <col min="5882" max="5882" width="5.25" customWidth="1"/>
    <col min="5883" max="5883" width="9" customWidth="1"/>
    <col min="5884" max="5884" width="7.875" customWidth="1"/>
    <col min="5885" max="5885" width="2.625" customWidth="1"/>
    <col min="5886" max="5886" width="4.5" customWidth="1"/>
    <col min="5887" max="5887" width="3.75" customWidth="1"/>
    <col min="5888" max="5888" width="4.625" customWidth="1"/>
    <col min="5889" max="5889" width="4.875" customWidth="1"/>
    <col min="5890" max="5890" width="4.625" customWidth="1"/>
    <col min="5891" max="5891" width="13" customWidth="1"/>
    <col min="5892" max="5892" width="4.5" customWidth="1"/>
    <col min="5893" max="5893" width="1.75" customWidth="1"/>
    <col min="5894" max="5894" width="4.5" customWidth="1"/>
    <col min="5895" max="5895" width="2.625" customWidth="1"/>
    <col min="5896" max="5896" width="8.25" customWidth="1"/>
    <col min="6134" max="6134" width="12" customWidth="1"/>
    <col min="6135" max="6135" width="2.625" customWidth="1"/>
    <col min="6136" max="6136" width="7.75" customWidth="1"/>
    <col min="6137" max="6137" width="2.375" customWidth="1"/>
    <col min="6138" max="6138" width="5.25" customWidth="1"/>
    <col min="6139" max="6139" width="9" customWidth="1"/>
    <col min="6140" max="6140" width="7.875" customWidth="1"/>
    <col min="6141" max="6141" width="2.625" customWidth="1"/>
    <col min="6142" max="6142" width="4.5" customWidth="1"/>
    <col min="6143" max="6143" width="3.75" customWidth="1"/>
    <col min="6144" max="6144" width="4.625" customWidth="1"/>
    <col min="6145" max="6145" width="4.875" customWidth="1"/>
    <col min="6146" max="6146" width="4.625" customWidth="1"/>
    <col min="6147" max="6147" width="13" customWidth="1"/>
    <col min="6148" max="6148" width="4.5" customWidth="1"/>
    <col min="6149" max="6149" width="1.75" customWidth="1"/>
    <col min="6150" max="6150" width="4.5" customWidth="1"/>
    <col min="6151" max="6151" width="2.625" customWidth="1"/>
    <col min="6152" max="6152" width="8.25" customWidth="1"/>
    <col min="6390" max="6390" width="12" customWidth="1"/>
    <col min="6391" max="6391" width="2.625" customWidth="1"/>
    <col min="6392" max="6392" width="7.75" customWidth="1"/>
    <col min="6393" max="6393" width="2.375" customWidth="1"/>
    <col min="6394" max="6394" width="5.25" customWidth="1"/>
    <col min="6395" max="6395" width="9" customWidth="1"/>
    <col min="6396" max="6396" width="7.875" customWidth="1"/>
    <col min="6397" max="6397" width="2.625" customWidth="1"/>
    <col min="6398" max="6398" width="4.5" customWidth="1"/>
    <col min="6399" max="6399" width="3.75" customWidth="1"/>
    <col min="6400" max="6400" width="4.625" customWidth="1"/>
    <col min="6401" max="6401" width="4.875" customWidth="1"/>
    <col min="6402" max="6402" width="4.625" customWidth="1"/>
    <col min="6403" max="6403" width="13" customWidth="1"/>
    <col min="6404" max="6404" width="4.5" customWidth="1"/>
    <col min="6405" max="6405" width="1.75" customWidth="1"/>
    <col min="6406" max="6406" width="4.5" customWidth="1"/>
    <col min="6407" max="6407" width="2.625" customWidth="1"/>
    <col min="6408" max="6408" width="8.25" customWidth="1"/>
    <col min="6646" max="6646" width="12" customWidth="1"/>
    <col min="6647" max="6647" width="2.625" customWidth="1"/>
    <col min="6648" max="6648" width="7.75" customWidth="1"/>
    <col min="6649" max="6649" width="2.375" customWidth="1"/>
    <col min="6650" max="6650" width="5.25" customWidth="1"/>
    <col min="6651" max="6651" width="9" customWidth="1"/>
    <col min="6652" max="6652" width="7.875" customWidth="1"/>
    <col min="6653" max="6653" width="2.625" customWidth="1"/>
    <col min="6654" max="6654" width="4.5" customWidth="1"/>
    <col min="6655" max="6655" width="3.75" customWidth="1"/>
    <col min="6656" max="6656" width="4.625" customWidth="1"/>
    <col min="6657" max="6657" width="4.875" customWidth="1"/>
    <col min="6658" max="6658" width="4.625" customWidth="1"/>
    <col min="6659" max="6659" width="13" customWidth="1"/>
    <col min="6660" max="6660" width="4.5" customWidth="1"/>
    <col min="6661" max="6661" width="1.75" customWidth="1"/>
    <col min="6662" max="6662" width="4.5" customWidth="1"/>
    <col min="6663" max="6663" width="2.625" customWidth="1"/>
    <col min="6664" max="6664" width="8.25" customWidth="1"/>
    <col min="6902" max="6902" width="12" customWidth="1"/>
    <col min="6903" max="6903" width="2.625" customWidth="1"/>
    <col min="6904" max="6904" width="7.75" customWidth="1"/>
    <col min="6905" max="6905" width="2.375" customWidth="1"/>
    <col min="6906" max="6906" width="5.25" customWidth="1"/>
    <col min="6907" max="6907" width="9" customWidth="1"/>
    <col min="6908" max="6908" width="7.875" customWidth="1"/>
    <col min="6909" max="6909" width="2.625" customWidth="1"/>
    <col min="6910" max="6910" width="4.5" customWidth="1"/>
    <col min="6911" max="6911" width="3.75" customWidth="1"/>
    <col min="6912" max="6912" width="4.625" customWidth="1"/>
    <col min="6913" max="6913" width="4.875" customWidth="1"/>
    <col min="6914" max="6914" width="4.625" customWidth="1"/>
    <col min="6915" max="6915" width="13" customWidth="1"/>
    <col min="6916" max="6916" width="4.5" customWidth="1"/>
    <col min="6917" max="6917" width="1.75" customWidth="1"/>
    <col min="6918" max="6918" width="4.5" customWidth="1"/>
    <col min="6919" max="6919" width="2.625" customWidth="1"/>
    <col min="6920" max="6920" width="8.25" customWidth="1"/>
    <col min="7158" max="7158" width="12" customWidth="1"/>
    <col min="7159" max="7159" width="2.625" customWidth="1"/>
    <col min="7160" max="7160" width="7.75" customWidth="1"/>
    <col min="7161" max="7161" width="2.375" customWidth="1"/>
    <col min="7162" max="7162" width="5.25" customWidth="1"/>
    <col min="7163" max="7163" width="9" customWidth="1"/>
    <col min="7164" max="7164" width="7.875" customWidth="1"/>
    <col min="7165" max="7165" width="2.625" customWidth="1"/>
    <col min="7166" max="7166" width="4.5" customWidth="1"/>
    <col min="7167" max="7167" width="3.75" customWidth="1"/>
    <col min="7168" max="7168" width="4.625" customWidth="1"/>
    <col min="7169" max="7169" width="4.875" customWidth="1"/>
    <col min="7170" max="7170" width="4.625" customWidth="1"/>
    <col min="7171" max="7171" width="13" customWidth="1"/>
    <col min="7172" max="7172" width="4.5" customWidth="1"/>
    <col min="7173" max="7173" width="1.75" customWidth="1"/>
    <col min="7174" max="7174" width="4.5" customWidth="1"/>
    <col min="7175" max="7175" width="2.625" customWidth="1"/>
    <col min="7176" max="7176" width="8.25" customWidth="1"/>
    <col min="7414" max="7414" width="12" customWidth="1"/>
    <col min="7415" max="7415" width="2.625" customWidth="1"/>
    <col min="7416" max="7416" width="7.75" customWidth="1"/>
    <col min="7417" max="7417" width="2.375" customWidth="1"/>
    <col min="7418" max="7418" width="5.25" customWidth="1"/>
    <col min="7419" max="7419" width="9" customWidth="1"/>
    <col min="7420" max="7420" width="7.875" customWidth="1"/>
    <col min="7421" max="7421" width="2.625" customWidth="1"/>
    <col min="7422" max="7422" width="4.5" customWidth="1"/>
    <col min="7423" max="7423" width="3.75" customWidth="1"/>
    <col min="7424" max="7424" width="4.625" customWidth="1"/>
    <col min="7425" max="7425" width="4.875" customWidth="1"/>
    <col min="7426" max="7426" width="4.625" customWidth="1"/>
    <col min="7427" max="7427" width="13" customWidth="1"/>
    <col min="7428" max="7428" width="4.5" customWidth="1"/>
    <col min="7429" max="7429" width="1.75" customWidth="1"/>
    <col min="7430" max="7430" width="4.5" customWidth="1"/>
    <col min="7431" max="7431" width="2.625" customWidth="1"/>
    <col min="7432" max="7432" width="8.25" customWidth="1"/>
    <col min="7670" max="7670" width="12" customWidth="1"/>
    <col min="7671" max="7671" width="2.625" customWidth="1"/>
    <col min="7672" max="7672" width="7.75" customWidth="1"/>
    <col min="7673" max="7673" width="2.375" customWidth="1"/>
    <col min="7674" max="7674" width="5.25" customWidth="1"/>
    <col min="7675" max="7675" width="9" customWidth="1"/>
    <col min="7676" max="7676" width="7.875" customWidth="1"/>
    <col min="7677" max="7677" width="2.625" customWidth="1"/>
    <col min="7678" max="7678" width="4.5" customWidth="1"/>
    <col min="7679" max="7679" width="3.75" customWidth="1"/>
    <col min="7680" max="7680" width="4.625" customWidth="1"/>
    <col min="7681" max="7681" width="4.875" customWidth="1"/>
    <col min="7682" max="7682" width="4.625" customWidth="1"/>
    <col min="7683" max="7683" width="13" customWidth="1"/>
    <col min="7684" max="7684" width="4.5" customWidth="1"/>
    <col min="7685" max="7685" width="1.75" customWidth="1"/>
    <col min="7686" max="7686" width="4.5" customWidth="1"/>
    <col min="7687" max="7687" width="2.625" customWidth="1"/>
    <col min="7688" max="7688" width="8.25" customWidth="1"/>
    <col min="7926" max="7926" width="12" customWidth="1"/>
    <col min="7927" max="7927" width="2.625" customWidth="1"/>
    <col min="7928" max="7928" width="7.75" customWidth="1"/>
    <col min="7929" max="7929" width="2.375" customWidth="1"/>
    <col min="7930" max="7930" width="5.25" customWidth="1"/>
    <col min="7931" max="7931" width="9" customWidth="1"/>
    <col min="7932" max="7932" width="7.875" customWidth="1"/>
    <col min="7933" max="7933" width="2.625" customWidth="1"/>
    <col min="7934" max="7934" width="4.5" customWidth="1"/>
    <col min="7935" max="7935" width="3.75" customWidth="1"/>
    <col min="7936" max="7936" width="4.625" customWidth="1"/>
    <col min="7937" max="7937" width="4.875" customWidth="1"/>
    <col min="7938" max="7938" width="4.625" customWidth="1"/>
    <col min="7939" max="7939" width="13" customWidth="1"/>
    <col min="7940" max="7940" width="4.5" customWidth="1"/>
    <col min="7941" max="7941" width="1.75" customWidth="1"/>
    <col min="7942" max="7942" width="4.5" customWidth="1"/>
    <col min="7943" max="7943" width="2.625" customWidth="1"/>
    <col min="7944" max="7944" width="8.25" customWidth="1"/>
    <col min="8182" max="8182" width="12" customWidth="1"/>
    <col min="8183" max="8183" width="2.625" customWidth="1"/>
    <col min="8184" max="8184" width="7.75" customWidth="1"/>
    <col min="8185" max="8185" width="2.375" customWidth="1"/>
    <col min="8186" max="8186" width="5.25" customWidth="1"/>
    <col min="8187" max="8187" width="9" customWidth="1"/>
    <col min="8188" max="8188" width="7.875" customWidth="1"/>
    <col min="8189" max="8189" width="2.625" customWidth="1"/>
    <col min="8190" max="8190" width="4.5" customWidth="1"/>
    <col min="8191" max="8191" width="3.75" customWidth="1"/>
    <col min="8192" max="8192" width="4.625" customWidth="1"/>
    <col min="8193" max="8193" width="4.875" customWidth="1"/>
    <col min="8194" max="8194" width="4.625" customWidth="1"/>
    <col min="8195" max="8195" width="13" customWidth="1"/>
    <col min="8196" max="8196" width="4.5" customWidth="1"/>
    <col min="8197" max="8197" width="1.75" customWidth="1"/>
    <col min="8198" max="8198" width="4.5" customWidth="1"/>
    <col min="8199" max="8199" width="2.625" customWidth="1"/>
    <col min="8200" max="8200" width="8.25" customWidth="1"/>
    <col min="8438" max="8438" width="12" customWidth="1"/>
    <col min="8439" max="8439" width="2.625" customWidth="1"/>
    <col min="8440" max="8440" width="7.75" customWidth="1"/>
    <col min="8441" max="8441" width="2.375" customWidth="1"/>
    <col min="8442" max="8442" width="5.25" customWidth="1"/>
    <col min="8443" max="8443" width="9" customWidth="1"/>
    <col min="8444" max="8444" width="7.875" customWidth="1"/>
    <col min="8445" max="8445" width="2.625" customWidth="1"/>
    <col min="8446" max="8446" width="4.5" customWidth="1"/>
    <col min="8447" max="8447" width="3.75" customWidth="1"/>
    <col min="8448" max="8448" width="4.625" customWidth="1"/>
    <col min="8449" max="8449" width="4.875" customWidth="1"/>
    <col min="8450" max="8450" width="4.625" customWidth="1"/>
    <col min="8451" max="8451" width="13" customWidth="1"/>
    <col min="8452" max="8452" width="4.5" customWidth="1"/>
    <col min="8453" max="8453" width="1.75" customWidth="1"/>
    <col min="8454" max="8454" width="4.5" customWidth="1"/>
    <col min="8455" max="8455" width="2.625" customWidth="1"/>
    <col min="8456" max="8456" width="8.25" customWidth="1"/>
    <col min="8694" max="8694" width="12" customWidth="1"/>
    <col min="8695" max="8695" width="2.625" customWidth="1"/>
    <col min="8696" max="8696" width="7.75" customWidth="1"/>
    <col min="8697" max="8697" width="2.375" customWidth="1"/>
    <col min="8698" max="8698" width="5.25" customWidth="1"/>
    <col min="8699" max="8699" width="9" customWidth="1"/>
    <col min="8700" max="8700" width="7.875" customWidth="1"/>
    <col min="8701" max="8701" width="2.625" customWidth="1"/>
    <col min="8702" max="8702" width="4.5" customWidth="1"/>
    <col min="8703" max="8703" width="3.75" customWidth="1"/>
    <col min="8704" max="8704" width="4.625" customWidth="1"/>
    <col min="8705" max="8705" width="4.875" customWidth="1"/>
    <col min="8706" max="8706" width="4.625" customWidth="1"/>
    <col min="8707" max="8707" width="13" customWidth="1"/>
    <col min="8708" max="8708" width="4.5" customWidth="1"/>
    <col min="8709" max="8709" width="1.75" customWidth="1"/>
    <col min="8710" max="8710" width="4.5" customWidth="1"/>
    <col min="8711" max="8711" width="2.625" customWidth="1"/>
    <col min="8712" max="8712" width="8.25" customWidth="1"/>
    <col min="8950" max="8950" width="12" customWidth="1"/>
    <col min="8951" max="8951" width="2.625" customWidth="1"/>
    <col min="8952" max="8952" width="7.75" customWidth="1"/>
    <col min="8953" max="8953" width="2.375" customWidth="1"/>
    <col min="8954" max="8954" width="5.25" customWidth="1"/>
    <col min="8955" max="8955" width="9" customWidth="1"/>
    <col min="8956" max="8956" width="7.875" customWidth="1"/>
    <col min="8957" max="8957" width="2.625" customWidth="1"/>
    <col min="8958" max="8958" width="4.5" customWidth="1"/>
    <col min="8959" max="8959" width="3.75" customWidth="1"/>
    <col min="8960" max="8960" width="4.625" customWidth="1"/>
    <col min="8961" max="8961" width="4.875" customWidth="1"/>
    <col min="8962" max="8962" width="4.625" customWidth="1"/>
    <col min="8963" max="8963" width="13" customWidth="1"/>
    <col min="8964" max="8964" width="4.5" customWidth="1"/>
    <col min="8965" max="8965" width="1.75" customWidth="1"/>
    <col min="8966" max="8966" width="4.5" customWidth="1"/>
    <col min="8967" max="8967" width="2.625" customWidth="1"/>
    <col min="8968" max="8968" width="8.25" customWidth="1"/>
    <col min="9206" max="9206" width="12" customWidth="1"/>
    <col min="9207" max="9207" width="2.625" customWidth="1"/>
    <col min="9208" max="9208" width="7.75" customWidth="1"/>
    <col min="9209" max="9209" width="2.375" customWidth="1"/>
    <col min="9210" max="9210" width="5.25" customWidth="1"/>
    <col min="9211" max="9211" width="9" customWidth="1"/>
    <col min="9212" max="9212" width="7.875" customWidth="1"/>
    <col min="9213" max="9213" width="2.625" customWidth="1"/>
    <col min="9214" max="9214" width="4.5" customWidth="1"/>
    <col min="9215" max="9215" width="3.75" customWidth="1"/>
    <col min="9216" max="9216" width="4.625" customWidth="1"/>
    <col min="9217" max="9217" width="4.875" customWidth="1"/>
    <col min="9218" max="9218" width="4.625" customWidth="1"/>
    <col min="9219" max="9219" width="13" customWidth="1"/>
    <col min="9220" max="9220" width="4.5" customWidth="1"/>
    <col min="9221" max="9221" width="1.75" customWidth="1"/>
    <col min="9222" max="9222" width="4.5" customWidth="1"/>
    <col min="9223" max="9223" width="2.625" customWidth="1"/>
    <col min="9224" max="9224" width="8.25" customWidth="1"/>
    <col min="9462" max="9462" width="12" customWidth="1"/>
    <col min="9463" max="9463" width="2.625" customWidth="1"/>
    <col min="9464" max="9464" width="7.75" customWidth="1"/>
    <col min="9465" max="9465" width="2.375" customWidth="1"/>
    <col min="9466" max="9466" width="5.25" customWidth="1"/>
    <col min="9467" max="9467" width="9" customWidth="1"/>
    <col min="9468" max="9468" width="7.875" customWidth="1"/>
    <col min="9469" max="9469" width="2.625" customWidth="1"/>
    <col min="9470" max="9470" width="4.5" customWidth="1"/>
    <col min="9471" max="9471" width="3.75" customWidth="1"/>
    <col min="9472" max="9472" width="4.625" customWidth="1"/>
    <col min="9473" max="9473" width="4.875" customWidth="1"/>
    <col min="9474" max="9474" width="4.625" customWidth="1"/>
    <col min="9475" max="9475" width="13" customWidth="1"/>
    <col min="9476" max="9476" width="4.5" customWidth="1"/>
    <col min="9477" max="9477" width="1.75" customWidth="1"/>
    <col min="9478" max="9478" width="4.5" customWidth="1"/>
    <col min="9479" max="9479" width="2.625" customWidth="1"/>
    <col min="9480" max="9480" width="8.25" customWidth="1"/>
    <col min="9718" max="9718" width="12" customWidth="1"/>
    <col min="9719" max="9719" width="2.625" customWidth="1"/>
    <col min="9720" max="9720" width="7.75" customWidth="1"/>
    <col min="9721" max="9721" width="2.375" customWidth="1"/>
    <col min="9722" max="9722" width="5.25" customWidth="1"/>
    <col min="9723" max="9723" width="9" customWidth="1"/>
    <col min="9724" max="9724" width="7.875" customWidth="1"/>
    <col min="9725" max="9725" width="2.625" customWidth="1"/>
    <col min="9726" max="9726" width="4.5" customWidth="1"/>
    <col min="9727" max="9727" width="3.75" customWidth="1"/>
    <col min="9728" max="9728" width="4.625" customWidth="1"/>
    <col min="9729" max="9729" width="4.875" customWidth="1"/>
    <col min="9730" max="9730" width="4.625" customWidth="1"/>
    <col min="9731" max="9731" width="13" customWidth="1"/>
    <col min="9732" max="9732" width="4.5" customWidth="1"/>
    <col min="9733" max="9733" width="1.75" customWidth="1"/>
    <col min="9734" max="9734" width="4.5" customWidth="1"/>
    <col min="9735" max="9735" width="2.625" customWidth="1"/>
    <col min="9736" max="9736" width="8.25" customWidth="1"/>
    <col min="9974" max="9974" width="12" customWidth="1"/>
    <col min="9975" max="9975" width="2.625" customWidth="1"/>
    <col min="9976" max="9976" width="7.75" customWidth="1"/>
    <col min="9977" max="9977" width="2.375" customWidth="1"/>
    <col min="9978" max="9978" width="5.25" customWidth="1"/>
    <col min="9979" max="9979" width="9" customWidth="1"/>
    <col min="9980" max="9980" width="7.875" customWidth="1"/>
    <col min="9981" max="9981" width="2.625" customWidth="1"/>
    <col min="9982" max="9982" width="4.5" customWidth="1"/>
    <col min="9983" max="9983" width="3.75" customWidth="1"/>
    <col min="9984" max="9984" width="4.625" customWidth="1"/>
    <col min="9985" max="9985" width="4.875" customWidth="1"/>
    <col min="9986" max="9986" width="4.625" customWidth="1"/>
    <col min="9987" max="9987" width="13" customWidth="1"/>
    <col min="9988" max="9988" width="4.5" customWidth="1"/>
    <col min="9989" max="9989" width="1.75" customWidth="1"/>
    <col min="9990" max="9990" width="4.5" customWidth="1"/>
    <col min="9991" max="9991" width="2.625" customWidth="1"/>
    <col min="9992" max="9992" width="8.25" customWidth="1"/>
    <col min="10230" max="10230" width="12" customWidth="1"/>
    <col min="10231" max="10231" width="2.625" customWidth="1"/>
    <col min="10232" max="10232" width="7.75" customWidth="1"/>
    <col min="10233" max="10233" width="2.375" customWidth="1"/>
    <col min="10234" max="10234" width="5.25" customWidth="1"/>
    <col min="10235" max="10235" width="9" customWidth="1"/>
    <col min="10236" max="10236" width="7.875" customWidth="1"/>
    <col min="10237" max="10237" width="2.625" customWidth="1"/>
    <col min="10238" max="10238" width="4.5" customWidth="1"/>
    <col min="10239" max="10239" width="3.75" customWidth="1"/>
    <col min="10240" max="10240" width="4.625" customWidth="1"/>
    <col min="10241" max="10241" width="4.875" customWidth="1"/>
    <col min="10242" max="10242" width="4.625" customWidth="1"/>
    <col min="10243" max="10243" width="13" customWidth="1"/>
    <col min="10244" max="10244" width="4.5" customWidth="1"/>
    <col min="10245" max="10245" width="1.75" customWidth="1"/>
    <col min="10246" max="10246" width="4.5" customWidth="1"/>
    <col min="10247" max="10247" width="2.625" customWidth="1"/>
    <col min="10248" max="10248" width="8.25" customWidth="1"/>
    <col min="10486" max="10486" width="12" customWidth="1"/>
    <col min="10487" max="10487" width="2.625" customWidth="1"/>
    <col min="10488" max="10488" width="7.75" customWidth="1"/>
    <col min="10489" max="10489" width="2.375" customWidth="1"/>
    <col min="10490" max="10490" width="5.25" customWidth="1"/>
    <col min="10491" max="10491" width="9" customWidth="1"/>
    <col min="10492" max="10492" width="7.875" customWidth="1"/>
    <col min="10493" max="10493" width="2.625" customWidth="1"/>
    <col min="10494" max="10494" width="4.5" customWidth="1"/>
    <col min="10495" max="10495" width="3.75" customWidth="1"/>
    <col min="10496" max="10496" width="4.625" customWidth="1"/>
    <col min="10497" max="10497" width="4.875" customWidth="1"/>
    <col min="10498" max="10498" width="4.625" customWidth="1"/>
    <col min="10499" max="10499" width="13" customWidth="1"/>
    <col min="10500" max="10500" width="4.5" customWidth="1"/>
    <col min="10501" max="10501" width="1.75" customWidth="1"/>
    <col min="10502" max="10502" width="4.5" customWidth="1"/>
    <col min="10503" max="10503" width="2.625" customWidth="1"/>
    <col min="10504" max="10504" width="8.25" customWidth="1"/>
    <col min="10742" max="10742" width="12" customWidth="1"/>
    <col min="10743" max="10743" width="2.625" customWidth="1"/>
    <col min="10744" max="10744" width="7.75" customWidth="1"/>
    <col min="10745" max="10745" width="2.375" customWidth="1"/>
    <col min="10746" max="10746" width="5.25" customWidth="1"/>
    <col min="10747" max="10747" width="9" customWidth="1"/>
    <col min="10748" max="10748" width="7.875" customWidth="1"/>
    <col min="10749" max="10749" width="2.625" customWidth="1"/>
    <col min="10750" max="10750" width="4.5" customWidth="1"/>
    <col min="10751" max="10751" width="3.75" customWidth="1"/>
    <col min="10752" max="10752" width="4.625" customWidth="1"/>
    <col min="10753" max="10753" width="4.875" customWidth="1"/>
    <col min="10754" max="10754" width="4.625" customWidth="1"/>
    <col min="10755" max="10755" width="13" customWidth="1"/>
    <col min="10756" max="10756" width="4.5" customWidth="1"/>
    <col min="10757" max="10757" width="1.75" customWidth="1"/>
    <col min="10758" max="10758" width="4.5" customWidth="1"/>
    <col min="10759" max="10759" width="2.625" customWidth="1"/>
    <col min="10760" max="10760" width="8.25" customWidth="1"/>
    <col min="10998" max="10998" width="12" customWidth="1"/>
    <col min="10999" max="10999" width="2.625" customWidth="1"/>
    <col min="11000" max="11000" width="7.75" customWidth="1"/>
    <col min="11001" max="11001" width="2.375" customWidth="1"/>
    <col min="11002" max="11002" width="5.25" customWidth="1"/>
    <col min="11003" max="11003" width="9" customWidth="1"/>
    <col min="11004" max="11004" width="7.875" customWidth="1"/>
    <col min="11005" max="11005" width="2.625" customWidth="1"/>
    <col min="11006" max="11006" width="4.5" customWidth="1"/>
    <col min="11007" max="11007" width="3.75" customWidth="1"/>
    <col min="11008" max="11008" width="4.625" customWidth="1"/>
    <col min="11009" max="11009" width="4.875" customWidth="1"/>
    <col min="11010" max="11010" width="4.625" customWidth="1"/>
    <col min="11011" max="11011" width="13" customWidth="1"/>
    <col min="11012" max="11012" width="4.5" customWidth="1"/>
    <col min="11013" max="11013" width="1.75" customWidth="1"/>
    <col min="11014" max="11014" width="4.5" customWidth="1"/>
    <col min="11015" max="11015" width="2.625" customWidth="1"/>
    <col min="11016" max="11016" width="8.25" customWidth="1"/>
    <col min="11254" max="11254" width="12" customWidth="1"/>
    <col min="11255" max="11255" width="2.625" customWidth="1"/>
    <col min="11256" max="11256" width="7.75" customWidth="1"/>
    <col min="11257" max="11257" width="2.375" customWidth="1"/>
    <col min="11258" max="11258" width="5.25" customWidth="1"/>
    <col min="11259" max="11259" width="9" customWidth="1"/>
    <col min="11260" max="11260" width="7.875" customWidth="1"/>
    <col min="11261" max="11261" width="2.625" customWidth="1"/>
    <col min="11262" max="11262" width="4.5" customWidth="1"/>
    <col min="11263" max="11263" width="3.75" customWidth="1"/>
    <col min="11264" max="11264" width="4.625" customWidth="1"/>
    <col min="11265" max="11265" width="4.875" customWidth="1"/>
    <col min="11266" max="11266" width="4.625" customWidth="1"/>
    <col min="11267" max="11267" width="13" customWidth="1"/>
    <col min="11268" max="11268" width="4.5" customWidth="1"/>
    <col min="11269" max="11269" width="1.75" customWidth="1"/>
    <col min="11270" max="11270" width="4.5" customWidth="1"/>
    <col min="11271" max="11271" width="2.625" customWidth="1"/>
    <col min="11272" max="11272" width="8.25" customWidth="1"/>
    <col min="11510" max="11510" width="12" customWidth="1"/>
    <col min="11511" max="11511" width="2.625" customWidth="1"/>
    <col min="11512" max="11512" width="7.75" customWidth="1"/>
    <col min="11513" max="11513" width="2.375" customWidth="1"/>
    <col min="11514" max="11514" width="5.25" customWidth="1"/>
    <col min="11515" max="11515" width="9" customWidth="1"/>
    <col min="11516" max="11516" width="7.875" customWidth="1"/>
    <col min="11517" max="11517" width="2.625" customWidth="1"/>
    <col min="11518" max="11518" width="4.5" customWidth="1"/>
    <col min="11519" max="11519" width="3.75" customWidth="1"/>
    <col min="11520" max="11520" width="4.625" customWidth="1"/>
    <col min="11521" max="11521" width="4.875" customWidth="1"/>
    <col min="11522" max="11522" width="4.625" customWidth="1"/>
    <col min="11523" max="11523" width="13" customWidth="1"/>
    <col min="11524" max="11524" width="4.5" customWidth="1"/>
    <col min="11525" max="11525" width="1.75" customWidth="1"/>
    <col min="11526" max="11526" width="4.5" customWidth="1"/>
    <col min="11527" max="11527" width="2.625" customWidth="1"/>
    <col min="11528" max="11528" width="8.25" customWidth="1"/>
    <col min="11766" max="11766" width="12" customWidth="1"/>
    <col min="11767" max="11767" width="2.625" customWidth="1"/>
    <col min="11768" max="11768" width="7.75" customWidth="1"/>
    <col min="11769" max="11769" width="2.375" customWidth="1"/>
    <col min="11770" max="11770" width="5.25" customWidth="1"/>
    <col min="11771" max="11771" width="9" customWidth="1"/>
    <col min="11772" max="11772" width="7.875" customWidth="1"/>
    <col min="11773" max="11773" width="2.625" customWidth="1"/>
    <col min="11774" max="11774" width="4.5" customWidth="1"/>
    <col min="11775" max="11775" width="3.75" customWidth="1"/>
    <col min="11776" max="11776" width="4.625" customWidth="1"/>
    <col min="11777" max="11777" width="4.875" customWidth="1"/>
    <col min="11778" max="11778" width="4.625" customWidth="1"/>
    <col min="11779" max="11779" width="13" customWidth="1"/>
    <col min="11780" max="11780" width="4.5" customWidth="1"/>
    <col min="11781" max="11781" width="1.75" customWidth="1"/>
    <col min="11782" max="11782" width="4.5" customWidth="1"/>
    <col min="11783" max="11783" width="2.625" customWidth="1"/>
    <col min="11784" max="11784" width="8.25" customWidth="1"/>
    <col min="12022" max="12022" width="12" customWidth="1"/>
    <col min="12023" max="12023" width="2.625" customWidth="1"/>
    <col min="12024" max="12024" width="7.75" customWidth="1"/>
    <col min="12025" max="12025" width="2.375" customWidth="1"/>
    <col min="12026" max="12026" width="5.25" customWidth="1"/>
    <col min="12027" max="12027" width="9" customWidth="1"/>
    <col min="12028" max="12028" width="7.875" customWidth="1"/>
    <col min="12029" max="12029" width="2.625" customWidth="1"/>
    <col min="12030" max="12030" width="4.5" customWidth="1"/>
    <col min="12031" max="12031" width="3.75" customWidth="1"/>
    <col min="12032" max="12032" width="4.625" customWidth="1"/>
    <col min="12033" max="12033" width="4.875" customWidth="1"/>
    <col min="12034" max="12034" width="4.625" customWidth="1"/>
    <col min="12035" max="12035" width="13" customWidth="1"/>
    <col min="12036" max="12036" width="4.5" customWidth="1"/>
    <col min="12037" max="12037" width="1.75" customWidth="1"/>
    <col min="12038" max="12038" width="4.5" customWidth="1"/>
    <col min="12039" max="12039" width="2.625" customWidth="1"/>
    <col min="12040" max="12040" width="8.25" customWidth="1"/>
    <col min="12278" max="12278" width="12" customWidth="1"/>
    <col min="12279" max="12279" width="2.625" customWidth="1"/>
    <col min="12280" max="12280" width="7.75" customWidth="1"/>
    <col min="12281" max="12281" width="2.375" customWidth="1"/>
    <col min="12282" max="12282" width="5.25" customWidth="1"/>
    <col min="12283" max="12283" width="9" customWidth="1"/>
    <col min="12284" max="12284" width="7.875" customWidth="1"/>
    <col min="12285" max="12285" width="2.625" customWidth="1"/>
    <col min="12286" max="12286" width="4.5" customWidth="1"/>
    <col min="12287" max="12287" width="3.75" customWidth="1"/>
    <col min="12288" max="12288" width="4.625" customWidth="1"/>
    <col min="12289" max="12289" width="4.875" customWidth="1"/>
    <col min="12290" max="12290" width="4.625" customWidth="1"/>
    <col min="12291" max="12291" width="13" customWidth="1"/>
    <col min="12292" max="12292" width="4.5" customWidth="1"/>
    <col min="12293" max="12293" width="1.75" customWidth="1"/>
    <col min="12294" max="12294" width="4.5" customWidth="1"/>
    <col min="12295" max="12295" width="2.625" customWidth="1"/>
    <col min="12296" max="12296" width="8.25" customWidth="1"/>
    <col min="12534" max="12534" width="12" customWidth="1"/>
    <col min="12535" max="12535" width="2.625" customWidth="1"/>
    <col min="12536" max="12536" width="7.75" customWidth="1"/>
    <col min="12537" max="12537" width="2.375" customWidth="1"/>
    <col min="12538" max="12538" width="5.25" customWidth="1"/>
    <col min="12539" max="12539" width="9" customWidth="1"/>
    <col min="12540" max="12540" width="7.875" customWidth="1"/>
    <col min="12541" max="12541" width="2.625" customWidth="1"/>
    <col min="12542" max="12542" width="4.5" customWidth="1"/>
    <col min="12543" max="12543" width="3.75" customWidth="1"/>
    <col min="12544" max="12544" width="4.625" customWidth="1"/>
    <col min="12545" max="12545" width="4.875" customWidth="1"/>
    <col min="12546" max="12546" width="4.625" customWidth="1"/>
    <col min="12547" max="12547" width="13" customWidth="1"/>
    <col min="12548" max="12548" width="4.5" customWidth="1"/>
    <col min="12549" max="12549" width="1.75" customWidth="1"/>
    <col min="12550" max="12550" width="4.5" customWidth="1"/>
    <col min="12551" max="12551" width="2.625" customWidth="1"/>
    <col min="12552" max="12552" width="8.25" customWidth="1"/>
    <col min="12790" max="12790" width="12" customWidth="1"/>
    <col min="12791" max="12791" width="2.625" customWidth="1"/>
    <col min="12792" max="12792" width="7.75" customWidth="1"/>
    <col min="12793" max="12793" width="2.375" customWidth="1"/>
    <col min="12794" max="12794" width="5.25" customWidth="1"/>
    <col min="12795" max="12795" width="9" customWidth="1"/>
    <col min="12796" max="12796" width="7.875" customWidth="1"/>
    <col min="12797" max="12797" width="2.625" customWidth="1"/>
    <col min="12798" max="12798" width="4.5" customWidth="1"/>
    <col min="12799" max="12799" width="3.75" customWidth="1"/>
    <col min="12800" max="12800" width="4.625" customWidth="1"/>
    <col min="12801" max="12801" width="4.875" customWidth="1"/>
    <col min="12802" max="12802" width="4.625" customWidth="1"/>
    <col min="12803" max="12803" width="13" customWidth="1"/>
    <col min="12804" max="12804" width="4.5" customWidth="1"/>
    <col min="12805" max="12805" width="1.75" customWidth="1"/>
    <col min="12806" max="12806" width="4.5" customWidth="1"/>
    <col min="12807" max="12807" width="2.625" customWidth="1"/>
    <col min="12808" max="12808" width="8.25" customWidth="1"/>
    <col min="13046" max="13046" width="12" customWidth="1"/>
    <col min="13047" max="13047" width="2.625" customWidth="1"/>
    <col min="13048" max="13048" width="7.75" customWidth="1"/>
    <col min="13049" max="13049" width="2.375" customWidth="1"/>
    <col min="13050" max="13050" width="5.25" customWidth="1"/>
    <col min="13051" max="13051" width="9" customWidth="1"/>
    <col min="13052" max="13052" width="7.875" customWidth="1"/>
    <col min="13053" max="13053" width="2.625" customWidth="1"/>
    <col min="13054" max="13054" width="4.5" customWidth="1"/>
    <col min="13055" max="13055" width="3.75" customWidth="1"/>
    <col min="13056" max="13056" width="4.625" customWidth="1"/>
    <col min="13057" max="13057" width="4.875" customWidth="1"/>
    <col min="13058" max="13058" width="4.625" customWidth="1"/>
    <col min="13059" max="13059" width="13" customWidth="1"/>
    <col min="13060" max="13060" width="4.5" customWidth="1"/>
    <col min="13061" max="13061" width="1.75" customWidth="1"/>
    <col min="13062" max="13062" width="4.5" customWidth="1"/>
    <col min="13063" max="13063" width="2.625" customWidth="1"/>
    <col min="13064" max="13064" width="8.25" customWidth="1"/>
    <col min="13302" max="13302" width="12" customWidth="1"/>
    <col min="13303" max="13303" width="2.625" customWidth="1"/>
    <col min="13304" max="13304" width="7.75" customWidth="1"/>
    <col min="13305" max="13305" width="2.375" customWidth="1"/>
    <col min="13306" max="13306" width="5.25" customWidth="1"/>
    <col min="13307" max="13307" width="9" customWidth="1"/>
    <col min="13308" max="13308" width="7.875" customWidth="1"/>
    <col min="13309" max="13309" width="2.625" customWidth="1"/>
    <col min="13310" max="13310" width="4.5" customWidth="1"/>
    <col min="13311" max="13311" width="3.75" customWidth="1"/>
    <col min="13312" max="13312" width="4.625" customWidth="1"/>
    <col min="13313" max="13313" width="4.875" customWidth="1"/>
    <col min="13314" max="13314" width="4.625" customWidth="1"/>
    <col min="13315" max="13315" width="13" customWidth="1"/>
    <col min="13316" max="13316" width="4.5" customWidth="1"/>
    <col min="13317" max="13317" width="1.75" customWidth="1"/>
    <col min="13318" max="13318" width="4.5" customWidth="1"/>
    <col min="13319" max="13319" width="2.625" customWidth="1"/>
    <col min="13320" max="13320" width="8.25" customWidth="1"/>
    <col min="13558" max="13558" width="12" customWidth="1"/>
    <col min="13559" max="13559" width="2.625" customWidth="1"/>
    <col min="13560" max="13560" width="7.75" customWidth="1"/>
    <col min="13561" max="13561" width="2.375" customWidth="1"/>
    <col min="13562" max="13562" width="5.25" customWidth="1"/>
    <col min="13563" max="13563" width="9" customWidth="1"/>
    <col min="13564" max="13564" width="7.875" customWidth="1"/>
    <col min="13565" max="13565" width="2.625" customWidth="1"/>
    <col min="13566" max="13566" width="4.5" customWidth="1"/>
    <col min="13567" max="13567" width="3.75" customWidth="1"/>
    <col min="13568" max="13568" width="4.625" customWidth="1"/>
    <col min="13569" max="13569" width="4.875" customWidth="1"/>
    <col min="13570" max="13570" width="4.625" customWidth="1"/>
    <col min="13571" max="13571" width="13" customWidth="1"/>
    <col min="13572" max="13572" width="4.5" customWidth="1"/>
    <col min="13573" max="13573" width="1.75" customWidth="1"/>
    <col min="13574" max="13574" width="4.5" customWidth="1"/>
    <col min="13575" max="13575" width="2.625" customWidth="1"/>
    <col min="13576" max="13576" width="8.25" customWidth="1"/>
    <col min="13814" max="13814" width="12" customWidth="1"/>
    <col min="13815" max="13815" width="2.625" customWidth="1"/>
    <col min="13816" max="13816" width="7.75" customWidth="1"/>
    <col min="13817" max="13817" width="2.375" customWidth="1"/>
    <col min="13818" max="13818" width="5.25" customWidth="1"/>
    <col min="13819" max="13819" width="9" customWidth="1"/>
    <col min="13820" max="13820" width="7.875" customWidth="1"/>
    <col min="13821" max="13821" width="2.625" customWidth="1"/>
    <col min="13822" max="13822" width="4.5" customWidth="1"/>
    <col min="13823" max="13823" width="3.75" customWidth="1"/>
    <col min="13824" max="13824" width="4.625" customWidth="1"/>
    <col min="13825" max="13825" width="4.875" customWidth="1"/>
    <col min="13826" max="13826" width="4.625" customWidth="1"/>
    <col min="13827" max="13827" width="13" customWidth="1"/>
    <col min="13828" max="13828" width="4.5" customWidth="1"/>
    <col min="13829" max="13829" width="1.75" customWidth="1"/>
    <col min="13830" max="13830" width="4.5" customWidth="1"/>
    <col min="13831" max="13831" width="2.625" customWidth="1"/>
    <col min="13832" max="13832" width="8.25" customWidth="1"/>
    <col min="14070" max="14070" width="12" customWidth="1"/>
    <col min="14071" max="14071" width="2.625" customWidth="1"/>
    <col min="14072" max="14072" width="7.75" customWidth="1"/>
    <col min="14073" max="14073" width="2.375" customWidth="1"/>
    <col min="14074" max="14074" width="5.25" customWidth="1"/>
    <col min="14075" max="14075" width="9" customWidth="1"/>
    <col min="14076" max="14076" width="7.875" customWidth="1"/>
    <col min="14077" max="14077" width="2.625" customWidth="1"/>
    <col min="14078" max="14078" width="4.5" customWidth="1"/>
    <col min="14079" max="14079" width="3.75" customWidth="1"/>
    <col min="14080" max="14080" width="4.625" customWidth="1"/>
    <col min="14081" max="14081" width="4.875" customWidth="1"/>
    <col min="14082" max="14082" width="4.625" customWidth="1"/>
    <col min="14083" max="14083" width="13" customWidth="1"/>
    <col min="14084" max="14084" width="4.5" customWidth="1"/>
    <col min="14085" max="14085" width="1.75" customWidth="1"/>
    <col min="14086" max="14086" width="4.5" customWidth="1"/>
    <col min="14087" max="14087" width="2.625" customWidth="1"/>
    <col min="14088" max="14088" width="8.25" customWidth="1"/>
    <col min="14326" max="14326" width="12" customWidth="1"/>
    <col min="14327" max="14327" width="2.625" customWidth="1"/>
    <col min="14328" max="14328" width="7.75" customWidth="1"/>
    <col min="14329" max="14329" width="2.375" customWidth="1"/>
    <col min="14330" max="14330" width="5.25" customWidth="1"/>
    <col min="14331" max="14331" width="9" customWidth="1"/>
    <col min="14332" max="14332" width="7.875" customWidth="1"/>
    <col min="14333" max="14333" width="2.625" customWidth="1"/>
    <col min="14334" max="14334" width="4.5" customWidth="1"/>
    <col min="14335" max="14335" width="3.75" customWidth="1"/>
    <col min="14336" max="14336" width="4.625" customWidth="1"/>
    <col min="14337" max="14337" width="4.875" customWidth="1"/>
    <col min="14338" max="14338" width="4.625" customWidth="1"/>
    <col min="14339" max="14339" width="13" customWidth="1"/>
    <col min="14340" max="14340" width="4.5" customWidth="1"/>
    <col min="14341" max="14341" width="1.75" customWidth="1"/>
    <col min="14342" max="14342" width="4.5" customWidth="1"/>
    <col min="14343" max="14343" width="2.625" customWidth="1"/>
    <col min="14344" max="14344" width="8.25" customWidth="1"/>
    <col min="14582" max="14582" width="12" customWidth="1"/>
    <col min="14583" max="14583" width="2.625" customWidth="1"/>
    <col min="14584" max="14584" width="7.75" customWidth="1"/>
    <col min="14585" max="14585" width="2.375" customWidth="1"/>
    <col min="14586" max="14586" width="5.25" customWidth="1"/>
    <col min="14587" max="14587" width="9" customWidth="1"/>
    <col min="14588" max="14588" width="7.875" customWidth="1"/>
    <col min="14589" max="14589" width="2.625" customWidth="1"/>
    <col min="14590" max="14590" width="4.5" customWidth="1"/>
    <col min="14591" max="14591" width="3.75" customWidth="1"/>
    <col min="14592" max="14592" width="4.625" customWidth="1"/>
    <col min="14593" max="14593" width="4.875" customWidth="1"/>
    <col min="14594" max="14594" width="4.625" customWidth="1"/>
    <col min="14595" max="14595" width="13" customWidth="1"/>
    <col min="14596" max="14596" width="4.5" customWidth="1"/>
    <col min="14597" max="14597" width="1.75" customWidth="1"/>
    <col min="14598" max="14598" width="4.5" customWidth="1"/>
    <col min="14599" max="14599" width="2.625" customWidth="1"/>
    <col min="14600" max="14600" width="8.25" customWidth="1"/>
    <col min="14838" max="14838" width="12" customWidth="1"/>
    <col min="14839" max="14839" width="2.625" customWidth="1"/>
    <col min="14840" max="14840" width="7.75" customWidth="1"/>
    <col min="14841" max="14841" width="2.375" customWidth="1"/>
    <col min="14842" max="14842" width="5.25" customWidth="1"/>
    <col min="14843" max="14843" width="9" customWidth="1"/>
    <col min="14844" max="14844" width="7.875" customWidth="1"/>
    <col min="14845" max="14845" width="2.625" customWidth="1"/>
    <col min="14846" max="14846" width="4.5" customWidth="1"/>
    <col min="14847" max="14847" width="3.75" customWidth="1"/>
    <col min="14848" max="14848" width="4.625" customWidth="1"/>
    <col min="14849" max="14849" width="4.875" customWidth="1"/>
    <col min="14850" max="14850" width="4.625" customWidth="1"/>
    <col min="14851" max="14851" width="13" customWidth="1"/>
    <col min="14852" max="14852" width="4.5" customWidth="1"/>
    <col min="14853" max="14853" width="1.75" customWidth="1"/>
    <col min="14854" max="14854" width="4.5" customWidth="1"/>
    <col min="14855" max="14855" width="2.625" customWidth="1"/>
    <col min="14856" max="14856" width="8.25" customWidth="1"/>
    <col min="15094" max="15094" width="12" customWidth="1"/>
    <col min="15095" max="15095" width="2.625" customWidth="1"/>
    <col min="15096" max="15096" width="7.75" customWidth="1"/>
    <col min="15097" max="15097" width="2.375" customWidth="1"/>
    <col min="15098" max="15098" width="5.25" customWidth="1"/>
    <col min="15099" max="15099" width="9" customWidth="1"/>
    <col min="15100" max="15100" width="7.875" customWidth="1"/>
    <col min="15101" max="15101" width="2.625" customWidth="1"/>
    <col min="15102" max="15102" width="4.5" customWidth="1"/>
    <col min="15103" max="15103" width="3.75" customWidth="1"/>
    <col min="15104" max="15104" width="4.625" customWidth="1"/>
    <col min="15105" max="15105" width="4.875" customWidth="1"/>
    <col min="15106" max="15106" width="4.625" customWidth="1"/>
    <col min="15107" max="15107" width="13" customWidth="1"/>
    <col min="15108" max="15108" width="4.5" customWidth="1"/>
    <col min="15109" max="15109" width="1.75" customWidth="1"/>
    <col min="15110" max="15110" width="4.5" customWidth="1"/>
    <col min="15111" max="15111" width="2.625" customWidth="1"/>
    <col min="15112" max="15112" width="8.25" customWidth="1"/>
    <col min="15350" max="15350" width="12" customWidth="1"/>
    <col min="15351" max="15351" width="2.625" customWidth="1"/>
    <col min="15352" max="15352" width="7.75" customWidth="1"/>
    <col min="15353" max="15353" width="2.375" customWidth="1"/>
    <col min="15354" max="15354" width="5.25" customWidth="1"/>
    <col min="15355" max="15355" width="9" customWidth="1"/>
    <col min="15356" max="15356" width="7.875" customWidth="1"/>
    <col min="15357" max="15357" width="2.625" customWidth="1"/>
    <col min="15358" max="15358" width="4.5" customWidth="1"/>
    <col min="15359" max="15359" width="3.75" customWidth="1"/>
    <col min="15360" max="15360" width="4.625" customWidth="1"/>
    <col min="15361" max="15361" width="4.875" customWidth="1"/>
    <col min="15362" max="15362" width="4.625" customWidth="1"/>
    <col min="15363" max="15363" width="13" customWidth="1"/>
    <col min="15364" max="15364" width="4.5" customWidth="1"/>
    <col min="15365" max="15365" width="1.75" customWidth="1"/>
    <col min="15366" max="15366" width="4.5" customWidth="1"/>
    <col min="15367" max="15367" width="2.625" customWidth="1"/>
    <col min="15368" max="15368" width="8.25" customWidth="1"/>
    <col min="15606" max="15606" width="12" customWidth="1"/>
    <col min="15607" max="15607" width="2.625" customWidth="1"/>
    <col min="15608" max="15608" width="7.75" customWidth="1"/>
    <col min="15609" max="15609" width="2.375" customWidth="1"/>
    <col min="15610" max="15610" width="5.25" customWidth="1"/>
    <col min="15611" max="15611" width="9" customWidth="1"/>
    <col min="15612" max="15612" width="7.875" customWidth="1"/>
    <col min="15613" max="15613" width="2.625" customWidth="1"/>
    <col min="15614" max="15614" width="4.5" customWidth="1"/>
    <col min="15615" max="15615" width="3.75" customWidth="1"/>
    <col min="15616" max="15616" width="4.625" customWidth="1"/>
    <col min="15617" max="15617" width="4.875" customWidth="1"/>
    <col min="15618" max="15618" width="4.625" customWidth="1"/>
    <col min="15619" max="15619" width="13" customWidth="1"/>
    <col min="15620" max="15620" width="4.5" customWidth="1"/>
    <col min="15621" max="15621" width="1.75" customWidth="1"/>
    <col min="15622" max="15622" width="4.5" customWidth="1"/>
    <col min="15623" max="15623" width="2.625" customWidth="1"/>
    <col min="15624" max="15624" width="8.25" customWidth="1"/>
    <col min="15862" max="15862" width="12" customWidth="1"/>
    <col min="15863" max="15863" width="2.625" customWidth="1"/>
    <col min="15864" max="15864" width="7.75" customWidth="1"/>
    <col min="15865" max="15865" width="2.375" customWidth="1"/>
    <col min="15866" max="15866" width="5.25" customWidth="1"/>
    <col min="15867" max="15867" width="9" customWidth="1"/>
    <col min="15868" max="15868" width="7.875" customWidth="1"/>
    <col min="15869" max="15869" width="2.625" customWidth="1"/>
    <col min="15870" max="15870" width="4.5" customWidth="1"/>
    <col min="15871" max="15871" width="3.75" customWidth="1"/>
    <col min="15872" max="15872" width="4.625" customWidth="1"/>
    <col min="15873" max="15873" width="4.875" customWidth="1"/>
    <col min="15874" max="15874" width="4.625" customWidth="1"/>
    <col min="15875" max="15875" width="13" customWidth="1"/>
    <col min="15876" max="15876" width="4.5" customWidth="1"/>
    <col min="15877" max="15877" width="1.75" customWidth="1"/>
    <col min="15878" max="15878" width="4.5" customWidth="1"/>
    <col min="15879" max="15879" width="2.625" customWidth="1"/>
    <col min="15880" max="15880" width="8.25" customWidth="1"/>
    <col min="16118" max="16118" width="12" customWidth="1"/>
    <col min="16119" max="16119" width="2.625" customWidth="1"/>
    <col min="16120" max="16120" width="7.75" customWidth="1"/>
    <col min="16121" max="16121" width="2.375" customWidth="1"/>
    <col min="16122" max="16122" width="5.25" customWidth="1"/>
    <col min="16123" max="16123" width="9" customWidth="1"/>
    <col min="16124" max="16124" width="7.875" customWidth="1"/>
    <col min="16125" max="16125" width="2.625" customWidth="1"/>
    <col min="16126" max="16126" width="4.5" customWidth="1"/>
    <col min="16127" max="16127" width="3.75" customWidth="1"/>
    <col min="16128" max="16128" width="4.625" customWidth="1"/>
    <col min="16129" max="16129" width="4.875" customWidth="1"/>
    <col min="16130" max="16130" width="4.625" customWidth="1"/>
    <col min="16131" max="16131" width="13" customWidth="1"/>
    <col min="16132" max="16132" width="4.5" customWidth="1"/>
    <col min="16133" max="16133" width="1.75" customWidth="1"/>
    <col min="16134" max="16134" width="4.5" customWidth="1"/>
    <col min="16135" max="16135" width="2.625" customWidth="1"/>
    <col min="16136" max="16136" width="8.25" customWidth="1"/>
  </cols>
  <sheetData>
    <row r="1" spans="1:17" s="1548" customFormat="1" ht="40.5" customHeight="1">
      <c r="A1" s="1547">
        <v>1</v>
      </c>
      <c r="B1" s="2078" t="s">
        <v>2086</v>
      </c>
      <c r="C1" s="2079"/>
      <c r="D1" s="2079"/>
      <c r="E1" s="2079"/>
      <c r="F1" s="2079"/>
      <c r="G1" s="2079"/>
      <c r="H1" s="2079"/>
      <c r="I1" s="2079"/>
      <c r="J1" s="2079"/>
      <c r="K1" s="2079"/>
      <c r="L1" s="2079"/>
      <c r="M1" s="2079"/>
      <c r="N1" s="2079"/>
      <c r="O1" s="2079"/>
      <c r="P1" s="2080"/>
      <c r="Q1" s="1547"/>
    </row>
    <row r="2" spans="1:17" s="1548" customFormat="1" ht="20.100000000000001" customHeight="1">
      <c r="A2" s="1547">
        <v>1</v>
      </c>
      <c r="B2" s="1568"/>
      <c r="C2" s="1569"/>
      <c r="D2" s="1570"/>
      <c r="E2" s="1570"/>
      <c r="F2" s="1570"/>
      <c r="G2" s="1570"/>
      <c r="H2" s="1570"/>
      <c r="I2" s="1570"/>
      <c r="J2" s="1570"/>
      <c r="K2" s="1570"/>
      <c r="L2" s="1570"/>
      <c r="M2" s="1570"/>
      <c r="N2" s="1570"/>
      <c r="O2" s="1570"/>
      <c r="P2" s="1571"/>
      <c r="Q2" s="1547"/>
    </row>
    <row r="3" spans="1:17" s="1548" customFormat="1" ht="19.5" customHeight="1">
      <c r="A3" s="1547">
        <v>1</v>
      </c>
      <c r="B3" s="2061" t="s">
        <v>2087</v>
      </c>
      <c r="C3" s="2081"/>
      <c r="D3" s="1570"/>
      <c r="E3" s="1570"/>
      <c r="F3" s="1570"/>
      <c r="G3" s="1570"/>
      <c r="H3" s="1570"/>
      <c r="I3" s="1570"/>
      <c r="J3" s="1570"/>
      <c r="K3" s="1570"/>
      <c r="L3" s="1570"/>
      <c r="M3" s="1570"/>
      <c r="N3" s="1570"/>
      <c r="O3" s="1570"/>
      <c r="P3" s="1571"/>
      <c r="Q3" s="1547"/>
    </row>
    <row r="4" spans="1:17" s="1548" customFormat="1" ht="7.5" customHeight="1">
      <c r="A4" s="1547">
        <v>1</v>
      </c>
      <c r="B4" s="1568"/>
      <c r="C4" s="1569"/>
      <c r="D4" s="1570"/>
      <c r="E4" s="1570"/>
      <c r="F4" s="1570"/>
      <c r="G4" s="1570"/>
      <c r="H4" s="1570"/>
      <c r="I4" s="1570"/>
      <c r="J4" s="1570"/>
      <c r="K4" s="1570"/>
      <c r="L4" s="1570"/>
      <c r="M4" s="1570"/>
      <c r="N4" s="1570"/>
      <c r="O4" s="1570"/>
      <c r="P4" s="1571"/>
      <c r="Q4" s="1547"/>
    </row>
    <row r="5" spans="1:17" s="1548" customFormat="1" ht="27" customHeight="1">
      <c r="A5" s="1547">
        <v>1</v>
      </c>
      <c r="B5" s="2082" t="s">
        <v>2088</v>
      </c>
      <c r="C5" s="2084" t="s">
        <v>2089</v>
      </c>
      <c r="D5" s="2086" t="s">
        <v>2090</v>
      </c>
      <c r="E5" s="2086"/>
      <c r="F5" s="2086"/>
      <c r="G5" s="2088" t="s">
        <v>2112</v>
      </c>
      <c r="H5" s="2086"/>
      <c r="I5" s="2086"/>
      <c r="J5" s="2086" t="s">
        <v>2091</v>
      </c>
      <c r="K5" s="2086"/>
      <c r="L5" s="2086"/>
      <c r="M5" s="2086" t="s">
        <v>2092</v>
      </c>
      <c r="N5" s="2086"/>
      <c r="O5" s="2086"/>
      <c r="P5" s="2089"/>
      <c r="Q5" s="1547"/>
    </row>
    <row r="6" spans="1:17" s="1548" customFormat="1" ht="27" customHeight="1" thickBot="1">
      <c r="A6" s="1547">
        <v>1</v>
      </c>
      <c r="B6" s="2083"/>
      <c r="C6" s="2085"/>
      <c r="D6" s="2087"/>
      <c r="E6" s="2087"/>
      <c r="F6" s="2087"/>
      <c r="G6" s="2087"/>
      <c r="H6" s="2087"/>
      <c r="I6" s="2087"/>
      <c r="J6" s="2087"/>
      <c r="K6" s="2087"/>
      <c r="L6" s="2087"/>
      <c r="M6" s="2087"/>
      <c r="N6" s="2087"/>
      <c r="O6" s="2087"/>
      <c r="P6" s="2090"/>
      <c r="Q6" s="1547"/>
    </row>
    <row r="7" spans="1:17" s="1548" customFormat="1" ht="27" customHeight="1" thickTop="1">
      <c r="A7" s="1547">
        <f t="shared" ref="A7:A32" si="0">IF(OR(G7="",G7=0),"",1)</f>
        <v>1</v>
      </c>
      <c r="B7" s="1572" t="s">
        <v>2093</v>
      </c>
      <c r="C7" s="1573"/>
      <c r="D7" s="2074"/>
      <c r="E7" s="2074"/>
      <c r="F7" s="2074"/>
      <c r="G7" s="2075">
        <f>SUM(G8:I33)</f>
        <v>68.600000000000009</v>
      </c>
      <c r="H7" s="2075"/>
      <c r="I7" s="2075"/>
      <c r="J7" s="2076"/>
      <c r="K7" s="2076"/>
      <c r="L7" s="2076"/>
      <c r="M7" s="2075">
        <f>SUM(M8:P33)</f>
        <v>317.85000000000002</v>
      </c>
      <c r="N7" s="2075"/>
      <c r="O7" s="2075"/>
      <c r="P7" s="2077"/>
      <c r="Q7" s="1547"/>
    </row>
    <row r="8" spans="1:17" s="1548" customFormat="1" ht="27" customHeight="1">
      <c r="A8" s="1547">
        <f t="shared" si="0"/>
        <v>1</v>
      </c>
      <c r="B8" s="1574" t="str">
        <f>'5-2 내역'!B5</f>
        <v>66-0</v>
      </c>
      <c r="C8" s="1575" t="str">
        <f>'5-2 내역'!C5</f>
        <v>3-0</v>
      </c>
      <c r="D8" s="2062" t="str">
        <f>'5-2 내역'!D5</f>
        <v>모두베기</v>
      </c>
      <c r="E8" s="2062"/>
      <c r="F8" s="2062"/>
      <c r="G8" s="2063">
        <f>'5-2 내역'!G5</f>
        <v>0.1</v>
      </c>
      <c r="H8" s="2063"/>
      <c r="I8" s="2064"/>
      <c r="J8" s="2071">
        <f>'5-3단가산출서'!$H$18+'5-3단가산출서'!$H$19+'5-3단가산출서'!$H$20+'5-3단가산출서'!$H$21</f>
        <v>3.5</v>
      </c>
      <c r="K8" s="2072"/>
      <c r="L8" s="2073"/>
      <c r="M8" s="2065">
        <f>ROUND(J8*G8,2)</f>
        <v>0.35</v>
      </c>
      <c r="N8" s="2063"/>
      <c r="O8" s="2063"/>
      <c r="P8" s="2066"/>
      <c r="Q8" s="1547"/>
    </row>
    <row r="9" spans="1:17" s="1548" customFormat="1" ht="27" customHeight="1">
      <c r="A9" s="1547">
        <f t="shared" si="0"/>
        <v>1</v>
      </c>
      <c r="B9" s="1574" t="str">
        <f>'5-2 내역'!B7</f>
        <v>8-0</v>
      </c>
      <c r="C9" s="1575" t="str">
        <f>'5-2 내역'!C7</f>
        <v>9-0</v>
      </c>
      <c r="D9" s="2062" t="str">
        <f>'5-2 내역'!D7</f>
        <v>모두베기</v>
      </c>
      <c r="E9" s="2062"/>
      <c r="F9" s="2062"/>
      <c r="G9" s="2063">
        <f>'5-2 내역'!G7</f>
        <v>2.2000000000000002</v>
      </c>
      <c r="H9" s="2063"/>
      <c r="I9" s="2064"/>
      <c r="J9" s="2071">
        <f>'5-3단가산출서'!$H$63+'5-3단가산출서'!$H$64+'5-3단가산출서'!$H$65+'5-3단가산출서'!$H$66</f>
        <v>3.5</v>
      </c>
      <c r="K9" s="2072"/>
      <c r="L9" s="2073"/>
      <c r="M9" s="2065">
        <f t="shared" ref="M9:M18" si="1">ROUND(J9*G9,2)</f>
        <v>7.7</v>
      </c>
      <c r="N9" s="2063"/>
      <c r="O9" s="2063"/>
      <c r="P9" s="2066"/>
      <c r="Q9" s="1547"/>
    </row>
    <row r="10" spans="1:17" s="1548" customFormat="1" ht="27" customHeight="1">
      <c r="A10" s="1547">
        <f t="shared" si="0"/>
        <v>1</v>
      </c>
      <c r="B10" s="1574" t="str">
        <f>'5-2 내역'!B9</f>
        <v>8-0</v>
      </c>
      <c r="C10" s="1575" t="str">
        <f>'5-2 내역'!C9</f>
        <v>9-0</v>
      </c>
      <c r="D10" s="2062" t="str">
        <f>'5-2 내역'!D9</f>
        <v>모두베기</v>
      </c>
      <c r="E10" s="2062"/>
      <c r="F10" s="2062"/>
      <c r="G10" s="2063">
        <f>'5-2 내역'!G9</f>
        <v>3</v>
      </c>
      <c r="H10" s="2063"/>
      <c r="I10" s="2064"/>
      <c r="J10" s="2071">
        <f>'5-3단가산출서'!$H$108+'5-3단가산출서'!$H$109+'5-3단가산출서'!$H$110+'5-3단가산출서'!$H$111</f>
        <v>3.5</v>
      </c>
      <c r="K10" s="2072"/>
      <c r="L10" s="2073"/>
      <c r="M10" s="2065">
        <f t="shared" si="1"/>
        <v>10.5</v>
      </c>
      <c r="N10" s="2063"/>
      <c r="O10" s="2063"/>
      <c r="P10" s="2066"/>
      <c r="Q10" s="1547"/>
    </row>
    <row r="11" spans="1:17" s="1548" customFormat="1" ht="27" customHeight="1">
      <c r="A11" s="1547">
        <f t="shared" si="0"/>
        <v>1</v>
      </c>
      <c r="B11" s="1574" t="str">
        <f>'5-2 내역'!B11</f>
        <v>65-0</v>
      </c>
      <c r="C11" s="1575" t="str">
        <f>'5-2 내역'!C11</f>
        <v>51-0</v>
      </c>
      <c r="D11" s="2062" t="str">
        <f>'5-2 내역'!D11</f>
        <v>모두베기</v>
      </c>
      <c r="E11" s="2062"/>
      <c r="F11" s="2062"/>
      <c r="G11" s="2063">
        <f>'5-2 내역'!G11</f>
        <v>8.6</v>
      </c>
      <c r="H11" s="2063"/>
      <c r="I11" s="2064"/>
      <c r="J11" s="2071">
        <f>'5-3단가산출서'!$H$153+'5-3단가산출서'!$H$154+'5-3단가산출서'!$H$155+'5-3단가산출서'!$H$156</f>
        <v>5</v>
      </c>
      <c r="K11" s="2072"/>
      <c r="L11" s="2073"/>
      <c r="M11" s="2065">
        <f t="shared" si="1"/>
        <v>43</v>
      </c>
      <c r="N11" s="2063"/>
      <c r="O11" s="2063"/>
      <c r="P11" s="2066"/>
      <c r="Q11" s="1547"/>
    </row>
    <row r="12" spans="1:17" s="1548" customFormat="1" ht="27" customHeight="1">
      <c r="A12" s="1547">
        <f t="shared" si="0"/>
        <v>1</v>
      </c>
      <c r="B12" s="1574" t="str">
        <f>'5-2 내역'!B13</f>
        <v>65-0</v>
      </c>
      <c r="C12" s="1575" t="str">
        <f>'5-2 내역'!C13</f>
        <v>7-1</v>
      </c>
      <c r="D12" s="2062" t="str">
        <f>'5-2 내역'!D13</f>
        <v>모두베기</v>
      </c>
      <c r="E12" s="2062"/>
      <c r="F12" s="2062"/>
      <c r="G12" s="2063">
        <f>'5-2 내역'!G13</f>
        <v>8.3000000000000007</v>
      </c>
      <c r="H12" s="2063"/>
      <c r="I12" s="2064"/>
      <c r="J12" s="2071">
        <f>'5-3단가산출서'!$H$198+'5-3단가산출서'!$H$199+'5-3단가산출서'!$H$200+'5-3단가산출서'!$H$201</f>
        <v>4</v>
      </c>
      <c r="K12" s="2072"/>
      <c r="L12" s="2073"/>
      <c r="M12" s="2065">
        <f t="shared" si="1"/>
        <v>33.200000000000003</v>
      </c>
      <c r="N12" s="2063"/>
      <c r="O12" s="2063"/>
      <c r="P12" s="2066"/>
      <c r="Q12" s="1547"/>
    </row>
    <row r="13" spans="1:17" s="1548" customFormat="1" ht="27" customHeight="1">
      <c r="A13" s="1547">
        <f t="shared" si="0"/>
        <v>1</v>
      </c>
      <c r="B13" s="1574" t="str">
        <f>'5-2 내역'!B15</f>
        <v>64-0</v>
      </c>
      <c r="C13" s="1575" t="str">
        <f>'5-2 내역'!C15</f>
        <v>24-3</v>
      </c>
      <c r="D13" s="2062" t="str">
        <f>'5-2 내역'!D15</f>
        <v>모두베기</v>
      </c>
      <c r="E13" s="2062"/>
      <c r="F13" s="2062"/>
      <c r="G13" s="2063">
        <f>'5-2 내역'!G15</f>
        <v>1.2</v>
      </c>
      <c r="H13" s="2063"/>
      <c r="I13" s="2064"/>
      <c r="J13" s="2071">
        <f>'5-3단가산출서'!$H$243+'5-3단가산출서'!$H$244+'5-3단가산출서'!$H$245+'5-3단가산출서'!$H$246</f>
        <v>4</v>
      </c>
      <c r="K13" s="2072"/>
      <c r="L13" s="2073"/>
      <c r="M13" s="2065">
        <f t="shared" si="1"/>
        <v>4.8</v>
      </c>
      <c r="N13" s="2063"/>
      <c r="O13" s="2063"/>
      <c r="P13" s="2066"/>
      <c r="Q13" s="1547"/>
    </row>
    <row r="14" spans="1:17" s="1548" customFormat="1" ht="27" customHeight="1">
      <c r="A14" s="1547">
        <f t="shared" si="0"/>
        <v>1</v>
      </c>
      <c r="B14" s="1574" t="str">
        <f>'5-2 내역'!B17</f>
        <v>64-0</v>
      </c>
      <c r="C14" s="1575" t="str">
        <f>'5-2 내역'!C17</f>
        <v>24-3</v>
      </c>
      <c r="D14" s="2062" t="str">
        <f>'5-2 내역'!D17</f>
        <v>모두베기</v>
      </c>
      <c r="E14" s="2062"/>
      <c r="F14" s="2062"/>
      <c r="G14" s="2063">
        <f>'5-2 내역'!G17</f>
        <v>0.2</v>
      </c>
      <c r="H14" s="2063"/>
      <c r="I14" s="2064"/>
      <c r="J14" s="2071">
        <f>'5-3단가산출서'!$H$288+'5-3단가산출서'!$H$289+'5-3단가산출서'!$H$290+'5-3단가산출서'!$H$291</f>
        <v>4</v>
      </c>
      <c r="K14" s="2072"/>
      <c r="L14" s="2073"/>
      <c r="M14" s="2065">
        <f t="shared" si="1"/>
        <v>0.8</v>
      </c>
      <c r="N14" s="2063"/>
      <c r="O14" s="2063"/>
      <c r="P14" s="2066"/>
      <c r="Q14" s="1547"/>
    </row>
    <row r="15" spans="1:17" s="1548" customFormat="1" ht="27" customHeight="1">
      <c r="A15" s="1547">
        <f t="shared" si="0"/>
        <v>1</v>
      </c>
      <c r="B15" s="1574" t="str">
        <f>'5-2 내역'!B19</f>
        <v>64-0</v>
      </c>
      <c r="C15" s="1575" t="str">
        <f>'5-2 내역'!C19</f>
        <v>24-2</v>
      </c>
      <c r="D15" s="2062" t="str">
        <f>'5-2 내역'!D19</f>
        <v>모두베기</v>
      </c>
      <c r="E15" s="2062"/>
      <c r="F15" s="2062"/>
      <c r="G15" s="2063">
        <f>'5-2 내역'!G19</f>
        <v>4.7</v>
      </c>
      <c r="H15" s="2063"/>
      <c r="I15" s="2064"/>
      <c r="J15" s="2071">
        <f>'5-3단가산출서'!$H$333+'5-3단가산출서'!$H$334+'5-3단가산출서'!$H$335+'5-3단가산출서'!$H$336</f>
        <v>4</v>
      </c>
      <c r="K15" s="2072"/>
      <c r="L15" s="2073"/>
      <c r="M15" s="2065">
        <f t="shared" si="1"/>
        <v>18.8</v>
      </c>
      <c r="N15" s="2063"/>
      <c r="O15" s="2063"/>
      <c r="P15" s="2066"/>
      <c r="Q15" s="1547"/>
    </row>
    <row r="16" spans="1:17" s="1548" customFormat="1" ht="27" customHeight="1">
      <c r="A16" s="1547">
        <f t="shared" si="0"/>
        <v>1</v>
      </c>
      <c r="B16" s="1574" t="str">
        <f>'5-2 내역'!B21</f>
        <v>64-0</v>
      </c>
      <c r="C16" s="1575" t="str">
        <f>'5-2 내역'!C21</f>
        <v>24-3</v>
      </c>
      <c r="D16" s="2062" t="str">
        <f>'5-2 내역'!D21</f>
        <v>모두베기</v>
      </c>
      <c r="E16" s="2062"/>
      <c r="F16" s="2062"/>
      <c r="G16" s="2063">
        <f>'5-2 내역'!G21</f>
        <v>1.2</v>
      </c>
      <c r="H16" s="2063"/>
      <c r="I16" s="2064"/>
      <c r="J16" s="2071">
        <f>'5-3단가산출서'!$H$378+'5-3단가산출서'!$H$379+'5-3단가산출서'!$H$380+'5-3단가산출서'!$H$381</f>
        <v>4</v>
      </c>
      <c r="K16" s="2072"/>
      <c r="L16" s="2073"/>
      <c r="M16" s="2065">
        <f t="shared" si="1"/>
        <v>4.8</v>
      </c>
      <c r="N16" s="2063"/>
      <c r="O16" s="2063"/>
      <c r="P16" s="2066"/>
      <c r="Q16" s="1552"/>
    </row>
    <row r="17" spans="1:17" s="1548" customFormat="1" ht="27" customHeight="1">
      <c r="A17" s="1547">
        <f t="shared" si="0"/>
        <v>1</v>
      </c>
      <c r="B17" s="1574" t="str">
        <f>'5-2 내역'!B23</f>
        <v>65-0</v>
      </c>
      <c r="C17" s="1575" t="str">
        <f>'5-2 내역'!C23</f>
        <v>7-1</v>
      </c>
      <c r="D17" s="2062" t="str">
        <f>'5-2 내역'!D23</f>
        <v>모두베기</v>
      </c>
      <c r="E17" s="2062"/>
      <c r="F17" s="2062"/>
      <c r="G17" s="2063">
        <f>'5-2 내역'!G23</f>
        <v>1.6</v>
      </c>
      <c r="H17" s="2063"/>
      <c r="I17" s="2064"/>
      <c r="J17" s="2071">
        <f>'5-3단가산출서 (2)'!$H$18+'5-3단가산출서 (2)'!$H$19+'5-3단가산출서 (2)'!$H$20+'5-3단가산출서 (2)'!$H$21</f>
        <v>4</v>
      </c>
      <c r="K17" s="2072"/>
      <c r="L17" s="2073"/>
      <c r="M17" s="2065">
        <f t="shared" si="1"/>
        <v>6.4</v>
      </c>
      <c r="N17" s="2063"/>
      <c r="O17" s="2063"/>
      <c r="P17" s="2066"/>
      <c r="Q17" s="1552"/>
    </row>
    <row r="18" spans="1:17" s="1548" customFormat="1" ht="27" customHeight="1">
      <c r="A18" s="1547">
        <f t="shared" si="0"/>
        <v>1</v>
      </c>
      <c r="B18" s="1574" t="str">
        <f>'5-2 내역'!B25</f>
        <v>66-0</v>
      </c>
      <c r="C18" s="1575" t="str">
        <f>'5-2 내역'!C25</f>
        <v>37-1</v>
      </c>
      <c r="D18" s="2062" t="str">
        <f>'5-2 내역'!D25</f>
        <v>모두베기</v>
      </c>
      <c r="E18" s="2062"/>
      <c r="F18" s="2062"/>
      <c r="G18" s="2063">
        <f>'5-2 내역'!G25</f>
        <v>6.8</v>
      </c>
      <c r="H18" s="2063"/>
      <c r="I18" s="2064"/>
      <c r="J18" s="2071">
        <f>'5-3단가산출서 (2)'!$H$63+'5-3단가산출서 (2)'!$H$64+'5-3단가산출서 (2)'!$H$65+'5-3단가산출서 (2)'!$H$66</f>
        <v>5</v>
      </c>
      <c r="K18" s="2072"/>
      <c r="L18" s="2073"/>
      <c r="M18" s="2065">
        <f t="shared" si="1"/>
        <v>34</v>
      </c>
      <c r="N18" s="2063"/>
      <c r="O18" s="2063"/>
      <c r="P18" s="2066"/>
      <c r="Q18" s="1552"/>
    </row>
    <row r="19" spans="1:17" s="1548" customFormat="1" ht="27" customHeight="1">
      <c r="A19" s="1547">
        <f t="shared" si="0"/>
        <v>1</v>
      </c>
      <c r="B19" s="1574" t="str">
        <f>'5-2 내역'!B27</f>
        <v>64-0</v>
      </c>
      <c r="C19" s="1574" t="str">
        <f>'5-2 내역'!C27</f>
        <v>23-0</v>
      </c>
      <c r="D19" s="2067" t="str">
        <f>'5-2 내역'!D27</f>
        <v>모두베기</v>
      </c>
      <c r="E19" s="2068"/>
      <c r="F19" s="2069"/>
      <c r="G19" s="2070">
        <f>'5-2 내역'!G27</f>
        <v>1.1000000000000001</v>
      </c>
      <c r="H19" s="2068"/>
      <c r="I19" s="2069"/>
      <c r="J19" s="2071">
        <f>'5-3단가산출서 (2)'!$H$108+'5-3단가산출서 (2)'!$H$109+'5-3단가산출서 (2)'!$H$110+'5-3단가산출서 (2)'!$H$111</f>
        <v>5</v>
      </c>
      <c r="K19" s="2072"/>
      <c r="L19" s="2073"/>
      <c r="M19" s="2065">
        <f t="shared" ref="M19:M21" si="2">ROUND(J19*G19,2)</f>
        <v>5.5</v>
      </c>
      <c r="N19" s="2063"/>
      <c r="O19" s="2063"/>
      <c r="P19" s="2066"/>
      <c r="Q19" s="1552"/>
    </row>
    <row r="20" spans="1:17" s="1548" customFormat="1" ht="27" customHeight="1">
      <c r="A20" s="1547">
        <f t="shared" si="0"/>
        <v>1</v>
      </c>
      <c r="B20" s="1574" t="str">
        <f>'5-2 내역'!B29</f>
        <v>66-0</v>
      </c>
      <c r="C20" s="1574" t="str">
        <f>'5-2 내역'!C29</f>
        <v>14-1</v>
      </c>
      <c r="D20" s="2067" t="str">
        <f>'5-2 내역'!D29</f>
        <v>모두베기</v>
      </c>
      <c r="E20" s="2068"/>
      <c r="F20" s="2069"/>
      <c r="G20" s="2070">
        <f>'5-2 내역'!G29</f>
        <v>3.4</v>
      </c>
      <c r="H20" s="2068"/>
      <c r="I20" s="2069"/>
      <c r="J20" s="2071">
        <f>'5-3단가산출서 (2)'!$H$153+'5-3단가산출서 (2)'!$H$154+'5-3단가산출서 (2)'!$H$155+'5-3단가산출서 (2)'!$H$156</f>
        <v>5</v>
      </c>
      <c r="K20" s="2072"/>
      <c r="L20" s="2073"/>
      <c r="M20" s="2065">
        <f t="shared" si="2"/>
        <v>17</v>
      </c>
      <c r="N20" s="2063"/>
      <c r="O20" s="2063"/>
      <c r="P20" s="2066"/>
      <c r="Q20" s="1552"/>
    </row>
    <row r="21" spans="1:17" s="1548" customFormat="1" ht="27" customHeight="1">
      <c r="A21" s="1547">
        <f t="shared" si="0"/>
        <v>1</v>
      </c>
      <c r="B21" s="1574" t="str">
        <f>'5-2 내역'!B31</f>
        <v>66-0</v>
      </c>
      <c r="C21" s="1574" t="str">
        <f>'5-2 내역'!C31</f>
        <v>14-2</v>
      </c>
      <c r="D21" s="2067" t="str">
        <f>'5-2 내역'!D31</f>
        <v>모두베기</v>
      </c>
      <c r="E21" s="2068"/>
      <c r="F21" s="2069"/>
      <c r="G21" s="2070">
        <f>'5-2 내역'!G31</f>
        <v>4.7</v>
      </c>
      <c r="H21" s="2068"/>
      <c r="I21" s="2069"/>
      <c r="J21" s="2071">
        <f>'5-3단가산출서 (2)'!$H$198+'5-3단가산출서 (2)'!$H$199+'5-3단가산출서 (2)'!$H$200+'5-3단가산출서 (2)'!$H$201</f>
        <v>5</v>
      </c>
      <c r="K21" s="2072"/>
      <c r="L21" s="2073"/>
      <c r="M21" s="2065">
        <f t="shared" si="2"/>
        <v>23.5</v>
      </c>
      <c r="N21" s="2063"/>
      <c r="O21" s="2063"/>
      <c r="P21" s="2066"/>
      <c r="Q21" s="1552"/>
    </row>
    <row r="22" spans="1:17" s="1548" customFormat="1" ht="27" customHeight="1">
      <c r="A22" s="1547">
        <f t="shared" si="0"/>
        <v>1</v>
      </c>
      <c r="B22" s="1574" t="str">
        <f>'5-2 내역'!B33</f>
        <v>66-0</v>
      </c>
      <c r="C22" s="1574" t="str">
        <f>'5-2 내역'!C33</f>
        <v>14-3</v>
      </c>
      <c r="D22" s="2067" t="str">
        <f>'5-2 내역'!D33</f>
        <v>모두베기</v>
      </c>
      <c r="E22" s="2068"/>
      <c r="F22" s="2069"/>
      <c r="G22" s="2070">
        <f>'5-2 내역'!G33</f>
        <v>0.9</v>
      </c>
      <c r="H22" s="2068"/>
      <c r="I22" s="2069"/>
      <c r="J22" s="2071">
        <f>'5-3단가산출서 (2)'!$H$243+'5-3단가산출서 (2)'!$H$244+'5-3단가산출서 (2)'!$H$245+'5-3단가산출서 (2)'!$H$246</f>
        <v>5</v>
      </c>
      <c r="K22" s="2072"/>
      <c r="L22" s="2073"/>
      <c r="M22" s="2065">
        <f t="shared" ref="M22" si="3">ROUND(J22*G22,2)</f>
        <v>4.5</v>
      </c>
      <c r="N22" s="2063"/>
      <c r="O22" s="2063"/>
      <c r="P22" s="2066"/>
      <c r="Q22" s="1552"/>
    </row>
    <row r="23" spans="1:17" s="1548" customFormat="1" ht="27" customHeight="1">
      <c r="A23" s="1547">
        <f t="shared" si="0"/>
        <v>1</v>
      </c>
      <c r="B23" s="1574" t="str">
        <f>'5-2 내역'!B35</f>
        <v>66-0</v>
      </c>
      <c r="C23" s="1574" t="str">
        <f>'5-2 내역'!C35</f>
        <v>28-0</v>
      </c>
      <c r="D23" s="2067" t="str">
        <f>'5-2 내역'!D35</f>
        <v>모두베기</v>
      </c>
      <c r="E23" s="2068"/>
      <c r="F23" s="2069"/>
      <c r="G23" s="2070">
        <f>'5-2 내역'!G35</f>
        <v>4.7</v>
      </c>
      <c r="H23" s="2068"/>
      <c r="I23" s="2069"/>
      <c r="J23" s="2071">
        <f>'5-3단가산출서 (2)'!$H$288+'5-3단가산출서 (2)'!$H$289+'5-3단가산출서 (2)'!$H$290+'5-3단가산출서 (2)'!$H$291</f>
        <v>5</v>
      </c>
      <c r="K23" s="2072"/>
      <c r="L23" s="2073"/>
      <c r="M23" s="2065">
        <f t="shared" ref="M23:M28" si="4">ROUND(J23*G23,2)</f>
        <v>23.5</v>
      </c>
      <c r="N23" s="2063"/>
      <c r="O23" s="2063"/>
      <c r="P23" s="2066"/>
      <c r="Q23" s="1552"/>
    </row>
    <row r="24" spans="1:17" s="1548" customFormat="1" ht="27" customHeight="1">
      <c r="A24" s="1547">
        <f t="shared" si="0"/>
        <v>1</v>
      </c>
      <c r="B24" s="1574" t="str">
        <f>'5-2 내역'!B37</f>
        <v>66-0</v>
      </c>
      <c r="C24" s="1574" t="str">
        <f>'5-2 내역'!C37</f>
        <v>29-0</v>
      </c>
      <c r="D24" s="2067" t="str">
        <f>'5-2 내역'!D37</f>
        <v>모두베기</v>
      </c>
      <c r="E24" s="2068"/>
      <c r="F24" s="2069"/>
      <c r="G24" s="2070">
        <f>'5-2 내역'!G37</f>
        <v>1.7</v>
      </c>
      <c r="H24" s="2068"/>
      <c r="I24" s="2069"/>
      <c r="J24" s="2071">
        <f>'5-3단가산출서 (2)'!$H$333+'5-3단가산출서 (2)'!$H$334+'5-3단가산출서 (2)'!$H$335+'5-3단가산출서 (2)'!$H$336</f>
        <v>5</v>
      </c>
      <c r="K24" s="2072"/>
      <c r="L24" s="2073"/>
      <c r="M24" s="2065">
        <f t="shared" si="4"/>
        <v>8.5</v>
      </c>
      <c r="N24" s="2063"/>
      <c r="O24" s="2063"/>
      <c r="P24" s="2066"/>
      <c r="Q24" s="1552"/>
    </row>
    <row r="25" spans="1:17" s="1548" customFormat="1" ht="27" customHeight="1">
      <c r="A25" s="1547">
        <f t="shared" si="0"/>
        <v>1</v>
      </c>
      <c r="B25" s="1574" t="str">
        <f>'5-2 내역'!B39</f>
        <v>66-0</v>
      </c>
      <c r="C25" s="1574" t="str">
        <f>'5-2 내역'!C39</f>
        <v>31-0</v>
      </c>
      <c r="D25" s="2067" t="str">
        <f>'5-2 내역'!D39</f>
        <v>모두베기</v>
      </c>
      <c r="E25" s="2068"/>
      <c r="F25" s="2069"/>
      <c r="G25" s="2070">
        <f>'5-2 내역'!G39</f>
        <v>2</v>
      </c>
      <c r="H25" s="2068"/>
      <c r="I25" s="2069"/>
      <c r="J25" s="2071">
        <f>'5-3단가산출서 (2)'!$H$378+'5-3단가산출서 (2)'!$H$379+'5-3단가산출서 (2)'!$H$380+'5-3단가산출서 (2)'!$H$381</f>
        <v>5</v>
      </c>
      <c r="K25" s="2072"/>
      <c r="L25" s="2073"/>
      <c r="M25" s="2065">
        <f t="shared" si="4"/>
        <v>10</v>
      </c>
      <c r="N25" s="2063"/>
      <c r="O25" s="2063"/>
      <c r="P25" s="2066"/>
      <c r="Q25" s="1552"/>
    </row>
    <row r="26" spans="1:17" s="1548" customFormat="1" ht="27" customHeight="1">
      <c r="A26" s="1547">
        <f t="shared" si="0"/>
        <v>1</v>
      </c>
      <c r="B26" s="1574" t="str">
        <f>'5-2 내역'!B41</f>
        <v>66-0</v>
      </c>
      <c r="C26" s="1574" t="str">
        <f>'5-2 내역'!C41</f>
        <v>5-1</v>
      </c>
      <c r="D26" s="2067" t="str">
        <f>'5-2 내역'!D41</f>
        <v>모두베기</v>
      </c>
      <c r="E26" s="2068"/>
      <c r="F26" s="2069"/>
      <c r="G26" s="2070">
        <f>'5-2 내역'!G41</f>
        <v>5.6</v>
      </c>
      <c r="H26" s="2068"/>
      <c r="I26" s="2069"/>
      <c r="J26" s="2071">
        <f>'5-3단가산출서 (3)'!$H$18+'5-3단가산출서 (3)'!$H$19+'5-3단가산출서 (3)'!$H$20+'5-3단가산출서 (3)'!$H$21</f>
        <v>5</v>
      </c>
      <c r="K26" s="2072"/>
      <c r="L26" s="2073"/>
      <c r="M26" s="2065">
        <f t="shared" si="4"/>
        <v>28</v>
      </c>
      <c r="N26" s="2063"/>
      <c r="O26" s="2063"/>
      <c r="P26" s="2066"/>
      <c r="Q26" s="1552"/>
    </row>
    <row r="27" spans="1:17" s="1548" customFormat="1" ht="27" customHeight="1">
      <c r="A27" s="1547">
        <f t="shared" si="0"/>
        <v>1</v>
      </c>
      <c r="B27" s="1574" t="str">
        <f>'5-2 내역'!B43</f>
        <v>66-0</v>
      </c>
      <c r="C27" s="1574" t="str">
        <f>'5-2 내역'!C43</f>
        <v>5-2</v>
      </c>
      <c r="D27" s="2067" t="str">
        <f>'5-2 내역'!D43</f>
        <v>모두베기</v>
      </c>
      <c r="E27" s="2068"/>
      <c r="F27" s="2069"/>
      <c r="G27" s="2070">
        <f>'5-2 내역'!G43</f>
        <v>0.9</v>
      </c>
      <c r="H27" s="2068"/>
      <c r="I27" s="2069"/>
      <c r="J27" s="2071">
        <f>'5-3단가산출서 (3)'!$H$63+'5-3단가산출서 (3)'!$H$64+'5-3단가산출서 (3)'!$H$65+'5-3단가산출서 (3)'!$H$66</f>
        <v>5</v>
      </c>
      <c r="K27" s="2072"/>
      <c r="L27" s="2073"/>
      <c r="M27" s="2065">
        <f t="shared" si="4"/>
        <v>4.5</v>
      </c>
      <c r="N27" s="2063"/>
      <c r="O27" s="2063"/>
      <c r="P27" s="2066"/>
      <c r="Q27" s="1552"/>
    </row>
    <row r="28" spans="1:17" s="1548" customFormat="1" ht="27" customHeight="1">
      <c r="A28" s="1547">
        <f t="shared" si="0"/>
        <v>1</v>
      </c>
      <c r="B28" s="1574" t="str">
        <f>'5-2 내역'!B45</f>
        <v>1-0</v>
      </c>
      <c r="C28" s="1574" t="str">
        <f>'5-2 내역'!C45</f>
        <v>2-0</v>
      </c>
      <c r="D28" s="2067" t="str">
        <f>'5-2 내역'!D45</f>
        <v>모두베기</v>
      </c>
      <c r="E28" s="2068"/>
      <c r="F28" s="2069"/>
      <c r="G28" s="2070">
        <f>'5-2 내역'!G45</f>
        <v>5.7</v>
      </c>
      <c r="H28" s="2068"/>
      <c r="I28" s="2069"/>
      <c r="J28" s="2071">
        <f>'5-3단가산출서 (3)'!$H$108+'5-3단가산출서 (3)'!$H$109+'5-3단가산출서 (3)'!$H$110+'5-3단가산출서 (3)'!$H$111</f>
        <v>5</v>
      </c>
      <c r="K28" s="2072"/>
      <c r="L28" s="2073"/>
      <c r="M28" s="2065">
        <f t="shared" si="4"/>
        <v>28.5</v>
      </c>
      <c r="N28" s="2063"/>
      <c r="O28" s="2063"/>
      <c r="P28" s="2066"/>
      <c r="Q28" s="1552"/>
    </row>
    <row r="29" spans="1:17" s="1548" customFormat="1" ht="27" hidden="1" customHeight="1">
      <c r="A29" s="1547" t="str">
        <f t="shared" si="0"/>
        <v/>
      </c>
      <c r="B29" s="1574"/>
      <c r="C29" s="1575"/>
      <c r="D29" s="2062"/>
      <c r="E29" s="2062"/>
      <c r="F29" s="2062"/>
      <c r="G29" s="2063"/>
      <c r="H29" s="2063"/>
      <c r="I29" s="2064"/>
      <c r="J29" s="1576"/>
      <c r="K29" s="1577"/>
      <c r="L29" s="1578"/>
      <c r="M29" s="2065"/>
      <c r="N29" s="2063"/>
      <c r="O29" s="2063"/>
      <c r="P29" s="2066"/>
      <c r="Q29" s="1552"/>
    </row>
    <row r="30" spans="1:17" s="1548" customFormat="1" ht="27" hidden="1" customHeight="1">
      <c r="A30" s="1547" t="str">
        <f t="shared" si="0"/>
        <v/>
      </c>
      <c r="B30" s="1574"/>
      <c r="C30" s="1575"/>
      <c r="D30" s="2062"/>
      <c r="E30" s="2062"/>
      <c r="F30" s="2062"/>
      <c r="G30" s="2063"/>
      <c r="H30" s="2063"/>
      <c r="I30" s="2064"/>
      <c r="J30" s="1576"/>
      <c r="K30" s="1577"/>
      <c r="L30" s="1578"/>
      <c r="M30" s="2065"/>
      <c r="N30" s="2063"/>
      <c r="O30" s="2063"/>
      <c r="P30" s="2066"/>
      <c r="Q30" s="1552"/>
    </row>
    <row r="31" spans="1:17" s="1548" customFormat="1" ht="27" hidden="1" customHeight="1">
      <c r="A31" s="1547" t="str">
        <f t="shared" si="0"/>
        <v/>
      </c>
      <c r="B31" s="1574"/>
      <c r="C31" s="1575"/>
      <c r="D31" s="2062"/>
      <c r="E31" s="2062"/>
      <c r="F31" s="2062"/>
      <c r="G31" s="2063"/>
      <c r="H31" s="2063"/>
      <c r="I31" s="2064"/>
      <c r="J31" s="1576"/>
      <c r="K31" s="1577"/>
      <c r="L31" s="1578"/>
      <c r="M31" s="2065"/>
      <c r="N31" s="2063"/>
      <c r="O31" s="2063"/>
      <c r="P31" s="2066"/>
      <c r="Q31" s="1552"/>
    </row>
    <row r="32" spans="1:17" s="1548" customFormat="1" ht="27" hidden="1" customHeight="1">
      <c r="A32" s="1547" t="str">
        <f t="shared" si="0"/>
        <v/>
      </c>
      <c r="B32" s="1579"/>
      <c r="C32" s="1575"/>
      <c r="D32" s="2062"/>
      <c r="E32" s="2062"/>
      <c r="F32" s="2062"/>
      <c r="G32" s="2063"/>
      <c r="H32" s="2063"/>
      <c r="I32" s="2064"/>
      <c r="J32" s="1576"/>
      <c r="K32" s="1577"/>
      <c r="L32" s="1578"/>
      <c r="M32" s="2065"/>
      <c r="N32" s="2063"/>
      <c r="O32" s="2063"/>
      <c r="P32" s="2066"/>
      <c r="Q32" s="1552"/>
    </row>
    <row r="33" spans="1:16139" s="1548" customFormat="1" ht="27" hidden="1" customHeight="1">
      <c r="A33" s="1547"/>
      <c r="B33" s="1566"/>
      <c r="C33" s="1565"/>
      <c r="D33" s="2056"/>
      <c r="E33" s="2056"/>
      <c r="F33" s="2056"/>
      <c r="G33" s="2056"/>
      <c r="H33" s="2056"/>
      <c r="I33" s="2057"/>
      <c r="J33" s="1553"/>
      <c r="K33" s="1554"/>
      <c r="L33" s="1551"/>
      <c r="M33" s="2058"/>
      <c r="N33" s="2056"/>
      <c r="O33" s="2056"/>
      <c r="P33" s="2059"/>
      <c r="Q33" s="1552"/>
    </row>
    <row r="34" spans="1:16139" s="1548" customFormat="1" ht="27" customHeight="1">
      <c r="A34" s="1547">
        <v>1</v>
      </c>
      <c r="B34" s="1568"/>
      <c r="C34" s="1580"/>
      <c r="D34" s="1570"/>
      <c r="E34" s="1570"/>
      <c r="F34" s="1570"/>
      <c r="G34" s="1570"/>
      <c r="H34" s="1569"/>
      <c r="I34" s="1569"/>
      <c r="J34" s="1569"/>
      <c r="K34" s="1569"/>
      <c r="L34" s="1569"/>
      <c r="M34" s="1581"/>
      <c r="N34" s="1569"/>
      <c r="O34" s="1569"/>
      <c r="P34" s="1571"/>
      <c r="Q34" s="1547"/>
    </row>
    <row r="35" spans="1:16139" s="1548" customFormat="1" ht="27" customHeight="1">
      <c r="A35" s="1547">
        <v>1</v>
      </c>
      <c r="B35" s="2061" t="s">
        <v>2095</v>
      </c>
      <c r="C35" s="2060"/>
      <c r="D35" s="1582">
        <f>M7</f>
        <v>317.85000000000002</v>
      </c>
      <c r="E35" s="1570" t="s">
        <v>2111</v>
      </c>
      <c r="F35" s="1570" t="s">
        <v>2094</v>
      </c>
      <c r="G35" s="1570" t="s">
        <v>2094</v>
      </c>
      <c r="H35" s="1569" t="s">
        <v>2094</v>
      </c>
      <c r="I35" s="2060" t="s">
        <v>2124</v>
      </c>
      <c r="J35" s="2060" t="s">
        <v>2094</v>
      </c>
      <c r="K35" s="2060" t="s">
        <v>2094</v>
      </c>
      <c r="L35" s="2060" t="s">
        <v>2094</v>
      </c>
      <c r="M35" s="1581">
        <v>45</v>
      </c>
      <c r="N35" s="2060" t="s">
        <v>2096</v>
      </c>
      <c r="O35" s="2060" t="s">
        <v>2094</v>
      </c>
      <c r="P35" s="1571" t="s">
        <v>2094</v>
      </c>
      <c r="Q35" s="1547"/>
    </row>
    <row r="36" spans="1:16139" s="1548" customFormat="1" ht="27" customHeight="1">
      <c r="A36" s="1547">
        <v>1</v>
      </c>
      <c r="B36" s="1568"/>
      <c r="C36" s="1580"/>
      <c r="D36" s="1570"/>
      <c r="E36" s="1570"/>
      <c r="F36" s="1570"/>
      <c r="G36" s="1570"/>
      <c r="H36" s="1569"/>
      <c r="I36" s="1569"/>
      <c r="J36" s="1569"/>
      <c r="K36" s="1569"/>
      <c r="L36" s="1569"/>
      <c r="M36" s="1581"/>
      <c r="N36" s="1569"/>
      <c r="O36" s="1569"/>
      <c r="P36" s="1571"/>
      <c r="Q36" s="1547"/>
    </row>
    <row r="37" spans="1:16139" s="1548" customFormat="1" ht="27" customHeight="1">
      <c r="A37" s="1547">
        <v>1</v>
      </c>
      <c r="B37" s="1568" t="s">
        <v>2097</v>
      </c>
      <c r="C37" s="1569"/>
      <c r="D37" s="1570"/>
      <c r="E37" s="1570"/>
      <c r="F37" s="1570"/>
      <c r="G37" s="1570"/>
      <c r="H37" s="1570"/>
      <c r="I37" s="1570"/>
      <c r="J37" s="1570"/>
      <c r="K37" s="1570"/>
      <c r="L37" s="1570"/>
      <c r="M37" s="1570"/>
      <c r="N37" s="1570"/>
      <c r="O37" s="1570"/>
      <c r="P37" s="1571"/>
      <c r="Q37" s="1547"/>
    </row>
    <row r="38" spans="1:16139" s="1548" customFormat="1" ht="27" customHeight="1">
      <c r="A38" s="1547">
        <v>1</v>
      </c>
      <c r="B38" s="2049" t="s">
        <v>2098</v>
      </c>
      <c r="C38" s="2050"/>
      <c r="D38" s="2050"/>
      <c r="E38" s="2050"/>
      <c r="F38" s="2050"/>
      <c r="G38" s="1583"/>
      <c r="H38" s="1583"/>
      <c r="I38" s="2050" t="s">
        <v>2099</v>
      </c>
      <c r="J38" s="2050" t="s">
        <v>2094</v>
      </c>
      <c r="K38" s="2050" t="s">
        <v>2094</v>
      </c>
      <c r="L38" s="2050" t="s">
        <v>2094</v>
      </c>
      <c r="M38" s="1584">
        <f>ROUND(D35/M35,2)</f>
        <v>7.06</v>
      </c>
      <c r="N38" s="2050" t="s">
        <v>2100</v>
      </c>
      <c r="O38" s="2050" t="s">
        <v>2094</v>
      </c>
      <c r="P38" s="1585"/>
      <c r="Q38" s="1547"/>
    </row>
    <row r="39" spans="1:16139" s="1548" customFormat="1" ht="20.100000000000001" hidden="1" customHeight="1">
      <c r="A39" s="1547"/>
      <c r="B39" s="1560" t="s">
        <v>2101</v>
      </c>
      <c r="C39" s="1556"/>
      <c r="D39" s="1549"/>
      <c r="E39" s="1549"/>
      <c r="F39" s="1549"/>
      <c r="G39" s="1549"/>
      <c r="H39" s="1555"/>
      <c r="I39" s="1555"/>
      <c r="J39" s="1555"/>
      <c r="K39" s="1555"/>
      <c r="L39" s="1555"/>
      <c r="M39" s="1557"/>
      <c r="N39" s="1555"/>
      <c r="O39" s="1555"/>
      <c r="P39" s="1550"/>
      <c r="Q39" s="1547"/>
    </row>
    <row r="40" spans="1:16139" s="1548" customFormat="1" ht="37.5" hidden="1" customHeight="1">
      <c r="A40" s="1547"/>
      <c r="B40" s="2051" t="s">
        <v>2102</v>
      </c>
      <c r="C40" s="2053"/>
      <c r="D40" s="2053"/>
      <c r="E40" s="2053"/>
      <c r="F40" s="2053"/>
      <c r="G40" s="2053"/>
      <c r="H40" s="2053"/>
      <c r="I40" s="2053"/>
      <c r="J40" s="2053"/>
      <c r="K40" s="2053"/>
      <c r="L40" s="2053"/>
      <c r="M40" s="2053"/>
      <c r="N40" s="2053"/>
      <c r="O40" s="2054" t="s">
        <v>2103</v>
      </c>
      <c r="P40" s="2055"/>
      <c r="Q40" s="1547"/>
    </row>
    <row r="41" spans="1:16139" s="1548" customFormat="1" ht="37.5" hidden="1" customHeight="1">
      <c r="A41" s="1547"/>
      <c r="B41" s="2052" t="s">
        <v>2094</v>
      </c>
      <c r="C41" s="1561">
        <v>65.739999999999995</v>
      </c>
      <c r="D41" s="1558" t="s">
        <v>2105</v>
      </c>
      <c r="E41" s="1561">
        <v>65.739999999999995</v>
      </c>
      <c r="F41" s="1558" t="s">
        <v>2104</v>
      </c>
      <c r="G41" s="1558">
        <f>M35</f>
        <v>45</v>
      </c>
      <c r="H41" s="1558" t="s">
        <v>2106</v>
      </c>
      <c r="I41" s="1558">
        <v>5</v>
      </c>
      <c r="J41" s="1558" t="s">
        <v>2107</v>
      </c>
      <c r="K41" s="1558">
        <v>2</v>
      </c>
      <c r="L41" s="1558" t="s">
        <v>2108</v>
      </c>
      <c r="M41" s="1558" t="s">
        <v>2094</v>
      </c>
      <c r="N41" s="1558" t="s">
        <v>2094</v>
      </c>
      <c r="O41" s="1562" t="s">
        <v>2109</v>
      </c>
      <c r="P41" s="1559" t="s">
        <v>2110</v>
      </c>
      <c r="Q41" s="1547"/>
    </row>
    <row r="42" spans="1:16139" s="1548" customFormat="1" ht="20.100000000000001" hidden="1" customHeight="1">
      <c r="A42" s="1547"/>
      <c r="C42" s="1555" t="e">
        <f>C41/#REF!</f>
        <v>#REF!</v>
      </c>
      <c r="E42" s="2048">
        <f>E41/G41</f>
        <v>1.4608888888888887</v>
      </c>
      <c r="F42" s="2048"/>
      <c r="G42" s="2048"/>
      <c r="I42" s="1548">
        <f>E42/I41</f>
        <v>0.29217777777777776</v>
      </c>
      <c r="K42" s="1548">
        <f>I42*2</f>
        <v>0.58435555555555552</v>
      </c>
      <c r="O42" s="1548" t="e">
        <f>C42+K42</f>
        <v>#REF!</v>
      </c>
      <c r="Q42" s="1547"/>
    </row>
    <row r="43" spans="1:16139" s="1548" customFormat="1" ht="13.5" hidden="1">
      <c r="A43" s="1547"/>
      <c r="Q43" s="1547"/>
    </row>
    <row r="44" spans="1:16139" s="1548" customFormat="1" ht="13.5" hidden="1">
      <c r="A44" s="1547"/>
      <c r="Q44" s="1547"/>
    </row>
    <row r="45" spans="1:16139" s="1548" customFormat="1" ht="13.5" hidden="1">
      <c r="A45" s="1547"/>
      <c r="Q45" s="1547"/>
    </row>
    <row r="46" spans="1:16139" s="1548" customFormat="1" ht="13.5" hidden="1">
      <c r="A46" s="1547"/>
      <c r="Q46" s="1547"/>
    </row>
    <row r="47" spans="1:16139" s="1548" customFormat="1" ht="13.5" hidden="1">
      <c r="A47" s="1547"/>
      <c r="Q47" s="1547"/>
    </row>
    <row r="48" spans="1:16139" s="1564" customFormat="1">
      <c r="A48" s="1563"/>
      <c r="B48" s="1563"/>
      <c r="C48" s="1563"/>
      <c r="Q48" s="1563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  <c r="BES48"/>
      <c r="BET48"/>
      <c r="BEU48"/>
      <c r="BEV48"/>
      <c r="BEW48"/>
      <c r="BEX48"/>
      <c r="BEY48"/>
      <c r="BEZ48"/>
      <c r="BFA48"/>
      <c r="BFB48"/>
      <c r="BFC48"/>
      <c r="BFD48"/>
      <c r="BFE48"/>
      <c r="BFF48"/>
      <c r="BFG48"/>
      <c r="BFH48"/>
      <c r="BFI48"/>
      <c r="BFJ48"/>
      <c r="BFK48"/>
      <c r="BFL48"/>
      <c r="BFM48"/>
      <c r="BFN48"/>
      <c r="BFO48"/>
      <c r="BFP48"/>
      <c r="BFQ48"/>
      <c r="BFR48"/>
      <c r="BFS48"/>
      <c r="BFT48"/>
      <c r="BFU48"/>
      <c r="BFV48"/>
      <c r="BFW48"/>
      <c r="BFX48"/>
      <c r="BFY48"/>
      <c r="BFZ48"/>
      <c r="BGA48"/>
      <c r="BGB48"/>
      <c r="BGC48"/>
      <c r="BGD48"/>
      <c r="BGE48"/>
      <c r="BGF48"/>
      <c r="BGG48"/>
      <c r="BGH48"/>
      <c r="BGI48"/>
      <c r="BGJ48"/>
      <c r="BGK48"/>
      <c r="BGL48"/>
      <c r="BGM48"/>
      <c r="BGN48"/>
      <c r="BGO48"/>
      <c r="BGP48"/>
      <c r="BGQ48"/>
      <c r="BGR48"/>
      <c r="BGS48"/>
      <c r="BGT48"/>
      <c r="BGU48"/>
      <c r="BGV48"/>
      <c r="BGW48"/>
      <c r="BGX48"/>
      <c r="BGY48"/>
      <c r="BGZ48"/>
      <c r="BHA48"/>
      <c r="BHB48"/>
      <c r="BHC48"/>
      <c r="BHD48"/>
      <c r="BHE48"/>
      <c r="BHF48"/>
      <c r="BHG48"/>
      <c r="BHH48"/>
      <c r="BHI48"/>
      <c r="BHJ48"/>
      <c r="BHK48"/>
      <c r="BHL48"/>
      <c r="BHM48"/>
      <c r="BHN48"/>
      <c r="BHO48"/>
      <c r="BHP48"/>
      <c r="BHQ48"/>
      <c r="BHR48"/>
      <c r="BHS48"/>
      <c r="BHT48"/>
      <c r="BHU48"/>
      <c r="BHV48"/>
      <c r="BHW48"/>
      <c r="BHX48"/>
      <c r="BHY48"/>
      <c r="BHZ48"/>
      <c r="BIA48"/>
      <c r="BIB48"/>
      <c r="BIC48"/>
      <c r="BID48"/>
      <c r="BIE48"/>
      <c r="BIF48"/>
      <c r="BIG48"/>
      <c r="BIH48"/>
      <c r="BII48"/>
      <c r="BIJ48"/>
      <c r="BIK48"/>
      <c r="BIL48"/>
      <c r="BIM48"/>
      <c r="BIN48"/>
      <c r="BIO48"/>
      <c r="BIP48"/>
      <c r="BIQ48"/>
      <c r="BIR48"/>
      <c r="BIS48"/>
      <c r="BIT48"/>
      <c r="BIU48"/>
      <c r="BIV48"/>
      <c r="BIW48"/>
      <c r="BIX48"/>
      <c r="BIY48"/>
      <c r="BIZ48"/>
      <c r="BJA48"/>
      <c r="BJB48"/>
      <c r="BJC48"/>
      <c r="BJD48"/>
      <c r="BJE48"/>
      <c r="BJF48"/>
      <c r="BJG48"/>
      <c r="BJH48"/>
      <c r="BJI48"/>
      <c r="BJJ48"/>
      <c r="BJK48"/>
      <c r="BJL48"/>
      <c r="BJM48"/>
      <c r="BJN48"/>
      <c r="BJO48"/>
      <c r="BJP48"/>
      <c r="BJQ48"/>
      <c r="BJR48"/>
      <c r="BJS48"/>
      <c r="BJT48"/>
      <c r="BJU48"/>
      <c r="BJV48"/>
      <c r="BJW48"/>
      <c r="BJX48"/>
      <c r="BJY48"/>
      <c r="BJZ48"/>
      <c r="BKA48"/>
      <c r="BKB48"/>
      <c r="BKC48"/>
      <c r="BKD48"/>
      <c r="BKE48"/>
      <c r="BKF48"/>
      <c r="BKG48"/>
      <c r="BKH48"/>
      <c r="BKI48"/>
      <c r="BKJ48"/>
      <c r="BKK48"/>
      <c r="BKL48"/>
      <c r="BKM48"/>
      <c r="BKN48"/>
      <c r="BKO48"/>
      <c r="BKP48"/>
      <c r="BKQ48"/>
      <c r="BKR48"/>
      <c r="BKS48"/>
      <c r="BKT48"/>
      <c r="BKU48"/>
      <c r="BKV48"/>
      <c r="BKW48"/>
      <c r="BKX48"/>
      <c r="BKY48"/>
      <c r="BKZ48"/>
      <c r="BLA48"/>
      <c r="BLB48"/>
      <c r="BLC48"/>
      <c r="BLD48"/>
      <c r="BLE48"/>
      <c r="BLF48"/>
      <c r="BLG48"/>
      <c r="BLH48"/>
      <c r="BLI48"/>
      <c r="BLJ48"/>
      <c r="BLK48"/>
      <c r="BLL48"/>
      <c r="BLM48"/>
      <c r="BLN48"/>
      <c r="BLO48"/>
      <c r="BLP48"/>
      <c r="BLQ48"/>
      <c r="BLR48"/>
      <c r="BLS48"/>
      <c r="BLT48"/>
      <c r="BLU48"/>
      <c r="BLV48"/>
      <c r="BLW48"/>
      <c r="BLX48"/>
      <c r="BLY48"/>
      <c r="BLZ48"/>
      <c r="BMA48"/>
      <c r="BMB48"/>
      <c r="BMC48"/>
      <c r="BMD48"/>
      <c r="BME48"/>
      <c r="BMF48"/>
      <c r="BMG48"/>
      <c r="BMH48"/>
      <c r="BMI48"/>
      <c r="BMJ48"/>
      <c r="BMK48"/>
      <c r="BML48"/>
      <c r="BMM48"/>
      <c r="BMN48"/>
      <c r="BMO48"/>
      <c r="BMP48"/>
      <c r="BMQ48"/>
      <c r="BMR48"/>
      <c r="BMS48"/>
      <c r="BMT48"/>
      <c r="BMU48"/>
      <c r="BMV48"/>
      <c r="BMW48"/>
      <c r="BMX48"/>
      <c r="BMY48"/>
      <c r="BMZ48"/>
      <c r="BNA48"/>
      <c r="BNB48"/>
      <c r="BNC48"/>
      <c r="BND48"/>
      <c r="BNE48"/>
      <c r="BNF48"/>
      <c r="BNG48"/>
      <c r="BNH48"/>
      <c r="BNI48"/>
      <c r="BNJ48"/>
      <c r="BNK48"/>
      <c r="BNL48"/>
      <c r="BNM48"/>
      <c r="BNN48"/>
      <c r="BNO48"/>
      <c r="BNP48"/>
      <c r="BNQ48"/>
      <c r="BNR48"/>
      <c r="BNS48"/>
      <c r="BNT48"/>
      <c r="BNU48"/>
      <c r="BNV48"/>
      <c r="BNW48"/>
      <c r="BNX48"/>
      <c r="BNY48"/>
      <c r="BNZ48"/>
      <c r="BOA48"/>
      <c r="BOB48"/>
      <c r="BOC48"/>
      <c r="BOD48"/>
      <c r="BOE48"/>
      <c r="BOF48"/>
      <c r="BOG48"/>
      <c r="BOH48"/>
      <c r="BOI48"/>
      <c r="BOJ48"/>
      <c r="BOK48"/>
      <c r="BOL48"/>
      <c r="BOM48"/>
      <c r="BON48"/>
      <c r="BOO48"/>
      <c r="BOP48"/>
      <c r="BOQ48"/>
      <c r="BOR48"/>
      <c r="BOS48"/>
      <c r="BOT48"/>
      <c r="BOU48"/>
      <c r="BOV48"/>
      <c r="BOW48"/>
      <c r="BOX48"/>
      <c r="BOY48"/>
      <c r="BOZ48"/>
      <c r="BPA48"/>
      <c r="BPB48"/>
      <c r="BPC48"/>
      <c r="BPD48"/>
      <c r="BPE48"/>
      <c r="BPF48"/>
      <c r="BPG48"/>
      <c r="BPH48"/>
      <c r="BPI48"/>
      <c r="BPJ48"/>
      <c r="BPK48"/>
      <c r="BPL48"/>
      <c r="BPM48"/>
      <c r="BPN48"/>
      <c r="BPO48"/>
      <c r="BPP48"/>
      <c r="BPQ48"/>
      <c r="BPR48"/>
      <c r="BPS48"/>
      <c r="BPT48"/>
      <c r="BPU48"/>
      <c r="BPV48"/>
      <c r="BPW48"/>
      <c r="BPX48"/>
      <c r="BPY48"/>
      <c r="BPZ48"/>
      <c r="BQA48"/>
      <c r="BQB48"/>
      <c r="BQC48"/>
      <c r="BQD48"/>
      <c r="BQE48"/>
      <c r="BQF48"/>
      <c r="BQG48"/>
      <c r="BQH48"/>
      <c r="BQI48"/>
      <c r="BQJ48"/>
      <c r="BQK48"/>
      <c r="BQL48"/>
      <c r="BQM48"/>
      <c r="BQN48"/>
      <c r="BQO48"/>
      <c r="BQP48"/>
      <c r="BQQ48"/>
      <c r="BQR48"/>
      <c r="BQS48"/>
      <c r="BQT48"/>
      <c r="BQU48"/>
      <c r="BQV48"/>
      <c r="BQW48"/>
      <c r="BQX48"/>
      <c r="BQY48"/>
      <c r="BQZ48"/>
      <c r="BRA48"/>
      <c r="BRB48"/>
      <c r="BRC48"/>
      <c r="BRD48"/>
      <c r="BRE48"/>
      <c r="BRF48"/>
      <c r="BRG48"/>
      <c r="BRH48"/>
      <c r="BRI48"/>
      <c r="BRJ48"/>
      <c r="BRK48"/>
      <c r="BRL48"/>
      <c r="BRM48"/>
      <c r="BRN48"/>
      <c r="BRO48"/>
      <c r="BRP48"/>
      <c r="BRQ48"/>
      <c r="BRR48"/>
      <c r="BRS48"/>
      <c r="BRT48"/>
      <c r="BRU48"/>
      <c r="BRV48"/>
      <c r="BRW48"/>
      <c r="BRX48"/>
      <c r="BRY48"/>
      <c r="BRZ48"/>
      <c r="BSA48"/>
      <c r="BSB48"/>
      <c r="BSC48"/>
      <c r="BSD48"/>
      <c r="BSE48"/>
      <c r="BSF48"/>
      <c r="BSG48"/>
      <c r="BSH48"/>
      <c r="BSI48"/>
      <c r="BSJ48"/>
      <c r="BSK48"/>
      <c r="BSL48"/>
      <c r="BSM48"/>
      <c r="BSN48"/>
      <c r="BSO48"/>
      <c r="BSP48"/>
      <c r="BSQ48"/>
      <c r="BSR48"/>
      <c r="BSS48"/>
      <c r="BST48"/>
      <c r="BSU48"/>
      <c r="BSV48"/>
      <c r="BSW48"/>
      <c r="BSX48"/>
      <c r="BSY48"/>
      <c r="BSZ48"/>
      <c r="BTA48"/>
      <c r="BTB48"/>
      <c r="BTC48"/>
      <c r="BTD48"/>
      <c r="BTE48"/>
      <c r="BTF48"/>
      <c r="BTG48"/>
      <c r="BTH48"/>
      <c r="BTI48"/>
      <c r="BTJ48"/>
      <c r="BTK48"/>
      <c r="BTL48"/>
      <c r="BTM48"/>
      <c r="BTN48"/>
      <c r="BTO48"/>
      <c r="BTP48"/>
      <c r="BTQ48"/>
      <c r="BTR48"/>
      <c r="BTS48"/>
      <c r="BTT48"/>
      <c r="BTU48"/>
      <c r="BTV48"/>
      <c r="BTW48"/>
      <c r="BTX48"/>
      <c r="BTY48"/>
      <c r="BTZ48"/>
      <c r="BUA48"/>
      <c r="BUB48"/>
      <c r="BUC48"/>
      <c r="BUD48"/>
      <c r="BUE48"/>
      <c r="BUF48"/>
      <c r="BUG48"/>
      <c r="BUH48"/>
      <c r="BUI48"/>
      <c r="BUJ48"/>
      <c r="BUK48"/>
      <c r="BUL48"/>
      <c r="BUM48"/>
      <c r="BUN48"/>
      <c r="BUO48"/>
      <c r="BUP48"/>
      <c r="BUQ48"/>
      <c r="BUR48"/>
      <c r="BUS48"/>
      <c r="BUT48"/>
      <c r="BUU48"/>
      <c r="BUV48"/>
      <c r="BUW48"/>
      <c r="BUX48"/>
      <c r="BUY48"/>
      <c r="BUZ48"/>
      <c r="BVA48"/>
      <c r="BVB48"/>
      <c r="BVC48"/>
      <c r="BVD48"/>
      <c r="BVE48"/>
      <c r="BVF48"/>
      <c r="BVG48"/>
      <c r="BVH48"/>
      <c r="BVI48"/>
      <c r="BVJ48"/>
      <c r="BVK48"/>
      <c r="BVL48"/>
      <c r="BVM48"/>
      <c r="BVN48"/>
      <c r="BVO48"/>
      <c r="BVP48"/>
      <c r="BVQ48"/>
      <c r="BVR48"/>
      <c r="BVS48"/>
      <c r="BVT48"/>
      <c r="BVU48"/>
      <c r="BVV48"/>
      <c r="BVW48"/>
      <c r="BVX48"/>
      <c r="BVY48"/>
      <c r="BVZ48"/>
      <c r="BWA48"/>
      <c r="BWB48"/>
      <c r="BWC48"/>
      <c r="BWD48"/>
      <c r="BWE48"/>
      <c r="BWF48"/>
      <c r="BWG48"/>
      <c r="BWH48"/>
      <c r="BWI48"/>
      <c r="BWJ48"/>
      <c r="BWK48"/>
      <c r="BWL48"/>
      <c r="BWM48"/>
      <c r="BWN48"/>
      <c r="BWO48"/>
      <c r="BWP48"/>
      <c r="BWQ48"/>
      <c r="BWR48"/>
      <c r="BWS48"/>
      <c r="BWT48"/>
      <c r="BWU48"/>
      <c r="BWV48"/>
      <c r="BWW48"/>
      <c r="BWX48"/>
      <c r="BWY48"/>
      <c r="BWZ48"/>
      <c r="BXA48"/>
      <c r="BXB48"/>
      <c r="BXC48"/>
      <c r="BXD48"/>
      <c r="BXE48"/>
      <c r="BXF48"/>
      <c r="BXG48"/>
      <c r="BXH48"/>
      <c r="BXI48"/>
      <c r="BXJ48"/>
      <c r="BXK48"/>
      <c r="BXL48"/>
      <c r="BXM48"/>
      <c r="BXN48"/>
      <c r="BXO48"/>
      <c r="BXP48"/>
      <c r="BXQ48"/>
      <c r="BXR48"/>
      <c r="BXS48"/>
      <c r="BXT48"/>
      <c r="BXU48"/>
      <c r="BXV48"/>
      <c r="BXW48"/>
      <c r="BXX48"/>
      <c r="BXY48"/>
      <c r="BXZ48"/>
      <c r="BYA48"/>
      <c r="BYB48"/>
      <c r="BYC48"/>
      <c r="BYD48"/>
      <c r="BYE48"/>
      <c r="BYF48"/>
      <c r="BYG48"/>
      <c r="BYH48"/>
      <c r="BYI48"/>
      <c r="BYJ48"/>
      <c r="BYK48"/>
      <c r="BYL48"/>
      <c r="BYM48"/>
      <c r="BYN48"/>
      <c r="BYO48"/>
      <c r="BYP48"/>
      <c r="BYQ48"/>
      <c r="BYR48"/>
      <c r="BYS48"/>
      <c r="BYT48"/>
      <c r="BYU48"/>
      <c r="BYV48"/>
      <c r="BYW48"/>
      <c r="BYX48"/>
      <c r="BYY48"/>
      <c r="BYZ48"/>
      <c r="BZA48"/>
      <c r="BZB48"/>
      <c r="BZC48"/>
      <c r="BZD48"/>
      <c r="BZE48"/>
      <c r="BZF48"/>
      <c r="BZG48"/>
      <c r="BZH48"/>
      <c r="BZI48"/>
      <c r="BZJ48"/>
      <c r="BZK48"/>
      <c r="BZL48"/>
      <c r="BZM48"/>
      <c r="BZN48"/>
      <c r="BZO48"/>
      <c r="BZP48"/>
      <c r="BZQ48"/>
      <c r="BZR48"/>
      <c r="BZS48"/>
      <c r="BZT48"/>
      <c r="BZU48"/>
      <c r="BZV48"/>
      <c r="BZW48"/>
      <c r="BZX48"/>
      <c r="BZY48"/>
      <c r="BZZ48"/>
      <c r="CAA48"/>
      <c r="CAB48"/>
      <c r="CAC48"/>
      <c r="CAD48"/>
      <c r="CAE48"/>
      <c r="CAF48"/>
      <c r="CAG48"/>
      <c r="CAH48"/>
      <c r="CAI48"/>
      <c r="CAJ48"/>
      <c r="CAK48"/>
      <c r="CAL48"/>
      <c r="CAM48"/>
      <c r="CAN48"/>
      <c r="CAO48"/>
      <c r="CAP48"/>
      <c r="CAQ48"/>
      <c r="CAR48"/>
      <c r="CAS48"/>
      <c r="CAT48"/>
      <c r="CAU48"/>
      <c r="CAV48"/>
      <c r="CAW48"/>
      <c r="CAX48"/>
      <c r="CAY48"/>
      <c r="CAZ48"/>
      <c r="CBA48"/>
      <c r="CBB48"/>
      <c r="CBC48"/>
      <c r="CBD48"/>
      <c r="CBE48"/>
      <c r="CBF48"/>
      <c r="CBG48"/>
      <c r="CBH48"/>
      <c r="CBI48"/>
      <c r="CBJ48"/>
      <c r="CBK48"/>
      <c r="CBL48"/>
      <c r="CBM48"/>
      <c r="CBN48"/>
      <c r="CBO48"/>
      <c r="CBP48"/>
      <c r="CBQ48"/>
      <c r="CBR48"/>
      <c r="CBS48"/>
      <c r="CBT48"/>
      <c r="CBU48"/>
      <c r="CBV48"/>
      <c r="CBW48"/>
      <c r="CBX48"/>
      <c r="CBY48"/>
      <c r="CBZ48"/>
      <c r="CCA48"/>
      <c r="CCB48"/>
      <c r="CCC48"/>
      <c r="CCD48"/>
      <c r="CCE48"/>
      <c r="CCF48"/>
      <c r="CCG48"/>
      <c r="CCH48"/>
      <c r="CCI48"/>
      <c r="CCJ48"/>
      <c r="CCK48"/>
      <c r="CCL48"/>
      <c r="CCM48"/>
      <c r="CCN48"/>
      <c r="CCO48"/>
      <c r="CCP48"/>
      <c r="CCQ48"/>
      <c r="CCR48"/>
      <c r="CCS48"/>
      <c r="CCT48"/>
      <c r="CCU48"/>
      <c r="CCV48"/>
      <c r="CCW48"/>
      <c r="CCX48"/>
      <c r="CCY48"/>
      <c r="CCZ48"/>
      <c r="CDA48"/>
      <c r="CDB48"/>
      <c r="CDC48"/>
      <c r="CDD48"/>
      <c r="CDE48"/>
      <c r="CDF48"/>
      <c r="CDG48"/>
      <c r="CDH48"/>
      <c r="CDI48"/>
      <c r="CDJ48"/>
      <c r="CDK48"/>
      <c r="CDL48"/>
      <c r="CDM48"/>
      <c r="CDN48"/>
      <c r="CDO48"/>
      <c r="CDP48"/>
      <c r="CDQ48"/>
      <c r="CDR48"/>
      <c r="CDS48"/>
      <c r="CDT48"/>
      <c r="CDU48"/>
      <c r="CDV48"/>
      <c r="CDW48"/>
      <c r="CDX48"/>
      <c r="CDY48"/>
      <c r="CDZ48"/>
      <c r="CEA48"/>
      <c r="CEB48"/>
      <c r="CEC48"/>
      <c r="CED48"/>
      <c r="CEE48"/>
      <c r="CEF48"/>
      <c r="CEG48"/>
      <c r="CEH48"/>
      <c r="CEI48"/>
      <c r="CEJ48"/>
      <c r="CEK48"/>
      <c r="CEL48"/>
      <c r="CEM48"/>
      <c r="CEN48"/>
      <c r="CEO48"/>
      <c r="CEP48"/>
      <c r="CEQ48"/>
      <c r="CER48"/>
      <c r="CES48"/>
      <c r="CET48"/>
      <c r="CEU48"/>
      <c r="CEV48"/>
      <c r="CEW48"/>
      <c r="CEX48"/>
      <c r="CEY48"/>
      <c r="CEZ48"/>
      <c r="CFA48"/>
      <c r="CFB48"/>
      <c r="CFC48"/>
      <c r="CFD48"/>
      <c r="CFE48"/>
      <c r="CFF48"/>
      <c r="CFG48"/>
      <c r="CFH48"/>
      <c r="CFI48"/>
      <c r="CFJ48"/>
      <c r="CFK48"/>
      <c r="CFL48"/>
      <c r="CFM48"/>
      <c r="CFN48"/>
      <c r="CFO48"/>
      <c r="CFP48"/>
      <c r="CFQ48"/>
      <c r="CFR48"/>
      <c r="CFS48"/>
      <c r="CFT48"/>
      <c r="CFU48"/>
      <c r="CFV48"/>
      <c r="CFW48"/>
      <c r="CFX48"/>
      <c r="CFY48"/>
      <c r="CFZ48"/>
      <c r="CGA48"/>
      <c r="CGB48"/>
      <c r="CGC48"/>
      <c r="CGD48"/>
      <c r="CGE48"/>
      <c r="CGF48"/>
      <c r="CGG48"/>
      <c r="CGH48"/>
      <c r="CGI48"/>
      <c r="CGJ48"/>
      <c r="CGK48"/>
      <c r="CGL48"/>
      <c r="CGM48"/>
      <c r="CGN48"/>
      <c r="CGO48"/>
      <c r="CGP48"/>
      <c r="CGQ48"/>
      <c r="CGR48"/>
      <c r="CGS48"/>
      <c r="CGT48"/>
      <c r="CGU48"/>
      <c r="CGV48"/>
      <c r="CGW48"/>
      <c r="CGX48"/>
      <c r="CGY48"/>
      <c r="CGZ48"/>
      <c r="CHA48"/>
      <c r="CHB48"/>
      <c r="CHC48"/>
      <c r="CHD48"/>
      <c r="CHE48"/>
      <c r="CHF48"/>
      <c r="CHG48"/>
      <c r="CHH48"/>
      <c r="CHI48"/>
      <c r="CHJ48"/>
      <c r="CHK48"/>
      <c r="CHL48"/>
      <c r="CHM48"/>
      <c r="CHN48"/>
      <c r="CHO48"/>
      <c r="CHP48"/>
      <c r="CHQ48"/>
      <c r="CHR48"/>
      <c r="CHS48"/>
      <c r="CHT48"/>
      <c r="CHU48"/>
      <c r="CHV48"/>
      <c r="CHW48"/>
      <c r="CHX48"/>
      <c r="CHY48"/>
      <c r="CHZ48"/>
      <c r="CIA48"/>
      <c r="CIB48"/>
      <c r="CIC48"/>
      <c r="CID48"/>
      <c r="CIE48"/>
      <c r="CIF48"/>
      <c r="CIG48"/>
      <c r="CIH48"/>
      <c r="CII48"/>
      <c r="CIJ48"/>
      <c r="CIK48"/>
      <c r="CIL48"/>
      <c r="CIM48"/>
      <c r="CIN48"/>
      <c r="CIO48"/>
      <c r="CIP48"/>
      <c r="CIQ48"/>
      <c r="CIR48"/>
      <c r="CIS48"/>
      <c r="CIT48"/>
      <c r="CIU48"/>
      <c r="CIV48"/>
      <c r="CIW48"/>
      <c r="CIX48"/>
      <c r="CIY48"/>
      <c r="CIZ48"/>
      <c r="CJA48"/>
      <c r="CJB48"/>
      <c r="CJC48"/>
      <c r="CJD48"/>
      <c r="CJE48"/>
      <c r="CJF48"/>
      <c r="CJG48"/>
      <c r="CJH48"/>
      <c r="CJI48"/>
      <c r="CJJ48"/>
      <c r="CJK48"/>
      <c r="CJL48"/>
      <c r="CJM48"/>
      <c r="CJN48"/>
      <c r="CJO48"/>
      <c r="CJP48"/>
      <c r="CJQ48"/>
      <c r="CJR48"/>
      <c r="CJS48"/>
      <c r="CJT48"/>
      <c r="CJU48"/>
      <c r="CJV48"/>
      <c r="CJW48"/>
      <c r="CJX48"/>
      <c r="CJY48"/>
      <c r="CJZ48"/>
      <c r="CKA48"/>
      <c r="CKB48"/>
      <c r="CKC48"/>
      <c r="CKD48"/>
      <c r="CKE48"/>
      <c r="CKF48"/>
      <c r="CKG48"/>
      <c r="CKH48"/>
      <c r="CKI48"/>
      <c r="CKJ48"/>
      <c r="CKK48"/>
      <c r="CKL48"/>
      <c r="CKM48"/>
      <c r="CKN48"/>
      <c r="CKO48"/>
      <c r="CKP48"/>
      <c r="CKQ48"/>
      <c r="CKR48"/>
      <c r="CKS48"/>
      <c r="CKT48"/>
      <c r="CKU48"/>
      <c r="CKV48"/>
      <c r="CKW48"/>
      <c r="CKX48"/>
      <c r="CKY48"/>
      <c r="CKZ48"/>
      <c r="CLA48"/>
      <c r="CLB48"/>
      <c r="CLC48"/>
      <c r="CLD48"/>
      <c r="CLE48"/>
      <c r="CLF48"/>
      <c r="CLG48"/>
      <c r="CLH48"/>
      <c r="CLI48"/>
      <c r="CLJ48"/>
      <c r="CLK48"/>
      <c r="CLL48"/>
      <c r="CLM48"/>
      <c r="CLN48"/>
      <c r="CLO48"/>
      <c r="CLP48"/>
      <c r="CLQ48"/>
      <c r="CLR48"/>
      <c r="CLS48"/>
      <c r="CLT48"/>
      <c r="CLU48"/>
      <c r="CLV48"/>
      <c r="CLW48"/>
      <c r="CLX48"/>
      <c r="CLY48"/>
      <c r="CLZ48"/>
      <c r="CMA48"/>
      <c r="CMB48"/>
      <c r="CMC48"/>
      <c r="CMD48"/>
      <c r="CME48"/>
      <c r="CMF48"/>
      <c r="CMG48"/>
      <c r="CMH48"/>
      <c r="CMI48"/>
      <c r="CMJ48"/>
      <c r="CMK48"/>
      <c r="CML48"/>
      <c r="CMM48"/>
      <c r="CMN48"/>
      <c r="CMO48"/>
      <c r="CMP48"/>
      <c r="CMQ48"/>
      <c r="CMR48"/>
      <c r="CMS48"/>
      <c r="CMT48"/>
      <c r="CMU48"/>
      <c r="CMV48"/>
      <c r="CMW48"/>
      <c r="CMX48"/>
      <c r="CMY48"/>
      <c r="CMZ48"/>
      <c r="CNA48"/>
      <c r="CNB48"/>
      <c r="CNC48"/>
      <c r="CND48"/>
      <c r="CNE48"/>
      <c r="CNF48"/>
      <c r="CNG48"/>
      <c r="CNH48"/>
      <c r="CNI48"/>
      <c r="CNJ48"/>
      <c r="CNK48"/>
      <c r="CNL48"/>
      <c r="CNM48"/>
      <c r="CNN48"/>
      <c r="CNO48"/>
      <c r="CNP48"/>
      <c r="CNQ48"/>
      <c r="CNR48"/>
      <c r="CNS48"/>
      <c r="CNT48"/>
      <c r="CNU48"/>
      <c r="CNV48"/>
      <c r="CNW48"/>
      <c r="CNX48"/>
      <c r="CNY48"/>
      <c r="CNZ48"/>
      <c r="COA48"/>
      <c r="COB48"/>
      <c r="COC48"/>
      <c r="COD48"/>
      <c r="COE48"/>
      <c r="COF48"/>
      <c r="COG48"/>
      <c r="COH48"/>
      <c r="COI48"/>
      <c r="COJ48"/>
      <c r="COK48"/>
      <c r="COL48"/>
      <c r="COM48"/>
      <c r="CON48"/>
      <c r="COO48"/>
      <c r="COP48"/>
      <c r="COQ48"/>
      <c r="COR48"/>
      <c r="COS48"/>
      <c r="COT48"/>
      <c r="COU48"/>
      <c r="COV48"/>
      <c r="COW48"/>
      <c r="COX48"/>
      <c r="COY48"/>
      <c r="COZ48"/>
      <c r="CPA48"/>
      <c r="CPB48"/>
      <c r="CPC48"/>
      <c r="CPD48"/>
      <c r="CPE48"/>
      <c r="CPF48"/>
      <c r="CPG48"/>
      <c r="CPH48"/>
      <c r="CPI48"/>
      <c r="CPJ48"/>
      <c r="CPK48"/>
      <c r="CPL48"/>
      <c r="CPM48"/>
      <c r="CPN48"/>
      <c r="CPO48"/>
      <c r="CPP48"/>
      <c r="CPQ48"/>
      <c r="CPR48"/>
      <c r="CPS48"/>
      <c r="CPT48"/>
      <c r="CPU48"/>
      <c r="CPV48"/>
      <c r="CPW48"/>
      <c r="CPX48"/>
      <c r="CPY48"/>
      <c r="CPZ48"/>
      <c r="CQA48"/>
      <c r="CQB48"/>
      <c r="CQC48"/>
      <c r="CQD48"/>
      <c r="CQE48"/>
      <c r="CQF48"/>
      <c r="CQG48"/>
      <c r="CQH48"/>
      <c r="CQI48"/>
      <c r="CQJ48"/>
      <c r="CQK48"/>
      <c r="CQL48"/>
      <c r="CQM48"/>
      <c r="CQN48"/>
      <c r="CQO48"/>
      <c r="CQP48"/>
      <c r="CQQ48"/>
      <c r="CQR48"/>
      <c r="CQS48"/>
      <c r="CQT48"/>
      <c r="CQU48"/>
      <c r="CQV48"/>
      <c r="CQW48"/>
      <c r="CQX48"/>
      <c r="CQY48"/>
      <c r="CQZ48"/>
      <c r="CRA48"/>
      <c r="CRB48"/>
      <c r="CRC48"/>
      <c r="CRD48"/>
      <c r="CRE48"/>
      <c r="CRF48"/>
      <c r="CRG48"/>
      <c r="CRH48"/>
      <c r="CRI48"/>
      <c r="CRJ48"/>
      <c r="CRK48"/>
      <c r="CRL48"/>
      <c r="CRM48"/>
      <c r="CRN48"/>
      <c r="CRO48"/>
      <c r="CRP48"/>
      <c r="CRQ48"/>
      <c r="CRR48"/>
      <c r="CRS48"/>
      <c r="CRT48"/>
      <c r="CRU48"/>
      <c r="CRV48"/>
      <c r="CRW48"/>
      <c r="CRX48"/>
      <c r="CRY48"/>
      <c r="CRZ48"/>
      <c r="CSA48"/>
      <c r="CSB48"/>
      <c r="CSC48"/>
      <c r="CSD48"/>
      <c r="CSE48"/>
      <c r="CSF48"/>
      <c r="CSG48"/>
      <c r="CSH48"/>
      <c r="CSI48"/>
      <c r="CSJ48"/>
      <c r="CSK48"/>
      <c r="CSL48"/>
      <c r="CSM48"/>
      <c r="CSN48"/>
      <c r="CSO48"/>
      <c r="CSP48"/>
      <c r="CSQ48"/>
      <c r="CSR48"/>
      <c r="CSS48"/>
      <c r="CST48"/>
      <c r="CSU48"/>
      <c r="CSV48"/>
      <c r="CSW48"/>
      <c r="CSX48"/>
      <c r="CSY48"/>
      <c r="CSZ48"/>
      <c r="CTA48"/>
      <c r="CTB48"/>
      <c r="CTC48"/>
      <c r="CTD48"/>
      <c r="CTE48"/>
      <c r="CTF48"/>
      <c r="CTG48"/>
      <c r="CTH48"/>
      <c r="CTI48"/>
      <c r="CTJ48"/>
      <c r="CTK48"/>
      <c r="CTL48"/>
      <c r="CTM48"/>
      <c r="CTN48"/>
      <c r="CTO48"/>
      <c r="CTP48"/>
      <c r="CTQ48"/>
      <c r="CTR48"/>
      <c r="CTS48"/>
      <c r="CTT48"/>
      <c r="CTU48"/>
      <c r="CTV48"/>
      <c r="CTW48"/>
      <c r="CTX48"/>
      <c r="CTY48"/>
      <c r="CTZ48"/>
      <c r="CUA48"/>
      <c r="CUB48"/>
      <c r="CUC48"/>
      <c r="CUD48"/>
      <c r="CUE48"/>
      <c r="CUF48"/>
      <c r="CUG48"/>
      <c r="CUH48"/>
      <c r="CUI48"/>
      <c r="CUJ48"/>
      <c r="CUK48"/>
      <c r="CUL48"/>
      <c r="CUM48"/>
      <c r="CUN48"/>
      <c r="CUO48"/>
      <c r="CUP48"/>
      <c r="CUQ48"/>
      <c r="CUR48"/>
      <c r="CUS48"/>
      <c r="CUT48"/>
      <c r="CUU48"/>
      <c r="CUV48"/>
      <c r="CUW48"/>
      <c r="CUX48"/>
      <c r="CUY48"/>
      <c r="CUZ48"/>
      <c r="CVA48"/>
      <c r="CVB48"/>
      <c r="CVC48"/>
      <c r="CVD48"/>
      <c r="CVE48"/>
      <c r="CVF48"/>
      <c r="CVG48"/>
      <c r="CVH48"/>
      <c r="CVI48"/>
      <c r="CVJ48"/>
      <c r="CVK48"/>
      <c r="CVL48"/>
      <c r="CVM48"/>
      <c r="CVN48"/>
      <c r="CVO48"/>
      <c r="CVP48"/>
      <c r="CVQ48"/>
      <c r="CVR48"/>
      <c r="CVS48"/>
      <c r="CVT48"/>
      <c r="CVU48"/>
      <c r="CVV48"/>
      <c r="CVW48"/>
      <c r="CVX48"/>
      <c r="CVY48"/>
      <c r="CVZ48"/>
      <c r="CWA48"/>
      <c r="CWB48"/>
      <c r="CWC48"/>
      <c r="CWD48"/>
      <c r="CWE48"/>
      <c r="CWF48"/>
      <c r="CWG48"/>
      <c r="CWH48"/>
      <c r="CWI48"/>
      <c r="CWJ48"/>
      <c r="CWK48"/>
      <c r="CWL48"/>
      <c r="CWM48"/>
      <c r="CWN48"/>
      <c r="CWO48"/>
      <c r="CWP48"/>
      <c r="CWQ48"/>
      <c r="CWR48"/>
      <c r="CWS48"/>
      <c r="CWT48"/>
      <c r="CWU48"/>
      <c r="CWV48"/>
      <c r="CWW48"/>
      <c r="CWX48"/>
      <c r="CWY48"/>
      <c r="CWZ48"/>
      <c r="CXA48"/>
      <c r="CXB48"/>
      <c r="CXC48"/>
      <c r="CXD48"/>
      <c r="CXE48"/>
      <c r="CXF48"/>
      <c r="CXG48"/>
      <c r="CXH48"/>
      <c r="CXI48"/>
      <c r="CXJ48"/>
      <c r="CXK48"/>
      <c r="CXL48"/>
      <c r="CXM48"/>
      <c r="CXN48"/>
      <c r="CXO48"/>
      <c r="CXP48"/>
      <c r="CXQ48"/>
      <c r="CXR48"/>
      <c r="CXS48"/>
      <c r="CXT48"/>
      <c r="CXU48"/>
      <c r="CXV48"/>
      <c r="CXW48"/>
      <c r="CXX48"/>
      <c r="CXY48"/>
      <c r="CXZ48"/>
      <c r="CYA48"/>
      <c r="CYB48"/>
      <c r="CYC48"/>
      <c r="CYD48"/>
      <c r="CYE48"/>
      <c r="CYF48"/>
      <c r="CYG48"/>
      <c r="CYH48"/>
      <c r="CYI48"/>
      <c r="CYJ48"/>
      <c r="CYK48"/>
      <c r="CYL48"/>
      <c r="CYM48"/>
      <c r="CYN48"/>
      <c r="CYO48"/>
      <c r="CYP48"/>
      <c r="CYQ48"/>
      <c r="CYR48"/>
      <c r="CYS48"/>
      <c r="CYT48"/>
      <c r="CYU48"/>
      <c r="CYV48"/>
      <c r="CYW48"/>
      <c r="CYX48"/>
      <c r="CYY48"/>
      <c r="CYZ48"/>
      <c r="CZA48"/>
      <c r="CZB48"/>
      <c r="CZC48"/>
      <c r="CZD48"/>
      <c r="CZE48"/>
      <c r="CZF48"/>
      <c r="CZG48"/>
      <c r="CZH48"/>
      <c r="CZI48"/>
      <c r="CZJ48"/>
      <c r="CZK48"/>
      <c r="CZL48"/>
      <c r="CZM48"/>
      <c r="CZN48"/>
      <c r="CZO48"/>
      <c r="CZP48"/>
      <c r="CZQ48"/>
      <c r="CZR48"/>
      <c r="CZS48"/>
      <c r="CZT48"/>
      <c r="CZU48"/>
      <c r="CZV48"/>
      <c r="CZW48"/>
      <c r="CZX48"/>
      <c r="CZY48"/>
      <c r="CZZ48"/>
      <c r="DAA48"/>
      <c r="DAB48"/>
      <c r="DAC48"/>
      <c r="DAD48"/>
      <c r="DAE48"/>
      <c r="DAF48"/>
      <c r="DAG48"/>
      <c r="DAH48"/>
      <c r="DAI48"/>
      <c r="DAJ48"/>
      <c r="DAK48"/>
      <c r="DAL48"/>
      <c r="DAM48"/>
      <c r="DAN48"/>
      <c r="DAO48"/>
      <c r="DAP48"/>
      <c r="DAQ48"/>
      <c r="DAR48"/>
      <c r="DAS48"/>
      <c r="DAT48"/>
      <c r="DAU48"/>
      <c r="DAV48"/>
      <c r="DAW48"/>
      <c r="DAX48"/>
      <c r="DAY48"/>
      <c r="DAZ48"/>
      <c r="DBA48"/>
      <c r="DBB48"/>
      <c r="DBC48"/>
      <c r="DBD48"/>
      <c r="DBE48"/>
      <c r="DBF48"/>
      <c r="DBG48"/>
      <c r="DBH48"/>
      <c r="DBI48"/>
      <c r="DBJ48"/>
      <c r="DBK48"/>
      <c r="DBL48"/>
      <c r="DBM48"/>
      <c r="DBN48"/>
      <c r="DBO48"/>
      <c r="DBP48"/>
      <c r="DBQ48"/>
      <c r="DBR48"/>
      <c r="DBS48"/>
      <c r="DBT48"/>
      <c r="DBU48"/>
      <c r="DBV48"/>
      <c r="DBW48"/>
      <c r="DBX48"/>
      <c r="DBY48"/>
      <c r="DBZ48"/>
      <c r="DCA48"/>
      <c r="DCB48"/>
      <c r="DCC48"/>
      <c r="DCD48"/>
      <c r="DCE48"/>
      <c r="DCF48"/>
      <c r="DCG48"/>
      <c r="DCH48"/>
      <c r="DCI48"/>
      <c r="DCJ48"/>
      <c r="DCK48"/>
      <c r="DCL48"/>
      <c r="DCM48"/>
      <c r="DCN48"/>
      <c r="DCO48"/>
      <c r="DCP48"/>
      <c r="DCQ48"/>
      <c r="DCR48"/>
      <c r="DCS48"/>
      <c r="DCT48"/>
      <c r="DCU48"/>
      <c r="DCV48"/>
      <c r="DCW48"/>
      <c r="DCX48"/>
      <c r="DCY48"/>
      <c r="DCZ48"/>
      <c r="DDA48"/>
      <c r="DDB48"/>
      <c r="DDC48"/>
      <c r="DDD48"/>
      <c r="DDE48"/>
      <c r="DDF48"/>
      <c r="DDG48"/>
      <c r="DDH48"/>
      <c r="DDI48"/>
      <c r="DDJ48"/>
      <c r="DDK48"/>
      <c r="DDL48"/>
      <c r="DDM48"/>
      <c r="DDN48"/>
      <c r="DDO48"/>
      <c r="DDP48"/>
      <c r="DDQ48"/>
      <c r="DDR48"/>
      <c r="DDS48"/>
      <c r="DDT48"/>
      <c r="DDU48"/>
      <c r="DDV48"/>
      <c r="DDW48"/>
      <c r="DDX48"/>
      <c r="DDY48"/>
      <c r="DDZ48"/>
      <c r="DEA48"/>
      <c r="DEB48"/>
      <c r="DEC48"/>
      <c r="DED48"/>
      <c r="DEE48"/>
      <c r="DEF48"/>
      <c r="DEG48"/>
      <c r="DEH48"/>
      <c r="DEI48"/>
      <c r="DEJ48"/>
      <c r="DEK48"/>
      <c r="DEL48"/>
      <c r="DEM48"/>
      <c r="DEN48"/>
      <c r="DEO48"/>
      <c r="DEP48"/>
      <c r="DEQ48"/>
      <c r="DER48"/>
      <c r="DES48"/>
      <c r="DET48"/>
      <c r="DEU48"/>
      <c r="DEV48"/>
      <c r="DEW48"/>
      <c r="DEX48"/>
      <c r="DEY48"/>
      <c r="DEZ48"/>
      <c r="DFA48"/>
      <c r="DFB48"/>
      <c r="DFC48"/>
      <c r="DFD48"/>
      <c r="DFE48"/>
      <c r="DFF48"/>
      <c r="DFG48"/>
      <c r="DFH48"/>
      <c r="DFI48"/>
      <c r="DFJ48"/>
      <c r="DFK48"/>
      <c r="DFL48"/>
      <c r="DFM48"/>
      <c r="DFN48"/>
      <c r="DFO48"/>
      <c r="DFP48"/>
      <c r="DFQ48"/>
      <c r="DFR48"/>
      <c r="DFS48"/>
      <c r="DFT48"/>
      <c r="DFU48"/>
      <c r="DFV48"/>
      <c r="DFW48"/>
      <c r="DFX48"/>
      <c r="DFY48"/>
      <c r="DFZ48"/>
      <c r="DGA48"/>
      <c r="DGB48"/>
      <c r="DGC48"/>
      <c r="DGD48"/>
      <c r="DGE48"/>
      <c r="DGF48"/>
      <c r="DGG48"/>
      <c r="DGH48"/>
      <c r="DGI48"/>
      <c r="DGJ48"/>
      <c r="DGK48"/>
      <c r="DGL48"/>
      <c r="DGM48"/>
      <c r="DGN48"/>
      <c r="DGO48"/>
      <c r="DGP48"/>
      <c r="DGQ48"/>
      <c r="DGR48"/>
      <c r="DGS48"/>
      <c r="DGT48"/>
      <c r="DGU48"/>
      <c r="DGV48"/>
      <c r="DGW48"/>
      <c r="DGX48"/>
      <c r="DGY48"/>
      <c r="DGZ48"/>
      <c r="DHA48"/>
      <c r="DHB48"/>
      <c r="DHC48"/>
      <c r="DHD48"/>
      <c r="DHE48"/>
      <c r="DHF48"/>
      <c r="DHG48"/>
      <c r="DHH48"/>
      <c r="DHI48"/>
      <c r="DHJ48"/>
      <c r="DHK48"/>
      <c r="DHL48"/>
      <c r="DHM48"/>
      <c r="DHN48"/>
      <c r="DHO48"/>
      <c r="DHP48"/>
      <c r="DHQ48"/>
      <c r="DHR48"/>
      <c r="DHS48"/>
      <c r="DHT48"/>
      <c r="DHU48"/>
      <c r="DHV48"/>
      <c r="DHW48"/>
      <c r="DHX48"/>
      <c r="DHY48"/>
      <c r="DHZ48"/>
      <c r="DIA48"/>
      <c r="DIB48"/>
      <c r="DIC48"/>
      <c r="DID48"/>
      <c r="DIE48"/>
      <c r="DIF48"/>
      <c r="DIG48"/>
      <c r="DIH48"/>
      <c r="DII48"/>
      <c r="DIJ48"/>
      <c r="DIK48"/>
      <c r="DIL48"/>
      <c r="DIM48"/>
      <c r="DIN48"/>
      <c r="DIO48"/>
      <c r="DIP48"/>
      <c r="DIQ48"/>
      <c r="DIR48"/>
      <c r="DIS48"/>
      <c r="DIT48"/>
      <c r="DIU48"/>
      <c r="DIV48"/>
      <c r="DIW48"/>
      <c r="DIX48"/>
      <c r="DIY48"/>
      <c r="DIZ48"/>
      <c r="DJA48"/>
      <c r="DJB48"/>
      <c r="DJC48"/>
      <c r="DJD48"/>
      <c r="DJE48"/>
      <c r="DJF48"/>
      <c r="DJG48"/>
      <c r="DJH48"/>
      <c r="DJI48"/>
      <c r="DJJ48"/>
      <c r="DJK48"/>
      <c r="DJL48"/>
      <c r="DJM48"/>
      <c r="DJN48"/>
      <c r="DJO48"/>
      <c r="DJP48"/>
      <c r="DJQ48"/>
      <c r="DJR48"/>
      <c r="DJS48"/>
      <c r="DJT48"/>
      <c r="DJU48"/>
      <c r="DJV48"/>
      <c r="DJW48"/>
      <c r="DJX48"/>
      <c r="DJY48"/>
      <c r="DJZ48"/>
      <c r="DKA48"/>
      <c r="DKB48"/>
      <c r="DKC48"/>
      <c r="DKD48"/>
      <c r="DKE48"/>
      <c r="DKF48"/>
      <c r="DKG48"/>
      <c r="DKH48"/>
      <c r="DKI48"/>
      <c r="DKJ48"/>
      <c r="DKK48"/>
      <c r="DKL48"/>
      <c r="DKM48"/>
      <c r="DKN48"/>
      <c r="DKO48"/>
      <c r="DKP48"/>
      <c r="DKQ48"/>
      <c r="DKR48"/>
      <c r="DKS48"/>
      <c r="DKT48"/>
      <c r="DKU48"/>
      <c r="DKV48"/>
      <c r="DKW48"/>
      <c r="DKX48"/>
      <c r="DKY48"/>
      <c r="DKZ48"/>
      <c r="DLA48"/>
      <c r="DLB48"/>
      <c r="DLC48"/>
      <c r="DLD48"/>
      <c r="DLE48"/>
      <c r="DLF48"/>
      <c r="DLG48"/>
      <c r="DLH48"/>
      <c r="DLI48"/>
      <c r="DLJ48"/>
      <c r="DLK48"/>
      <c r="DLL48"/>
      <c r="DLM48"/>
      <c r="DLN48"/>
      <c r="DLO48"/>
      <c r="DLP48"/>
      <c r="DLQ48"/>
      <c r="DLR48"/>
      <c r="DLS48"/>
      <c r="DLT48"/>
      <c r="DLU48"/>
      <c r="DLV48"/>
      <c r="DLW48"/>
      <c r="DLX48"/>
      <c r="DLY48"/>
      <c r="DLZ48"/>
      <c r="DMA48"/>
      <c r="DMB48"/>
      <c r="DMC48"/>
      <c r="DMD48"/>
      <c r="DME48"/>
      <c r="DMF48"/>
      <c r="DMG48"/>
      <c r="DMH48"/>
      <c r="DMI48"/>
      <c r="DMJ48"/>
      <c r="DMK48"/>
      <c r="DML48"/>
      <c r="DMM48"/>
      <c r="DMN48"/>
      <c r="DMO48"/>
      <c r="DMP48"/>
      <c r="DMQ48"/>
      <c r="DMR48"/>
      <c r="DMS48"/>
      <c r="DMT48"/>
      <c r="DMU48"/>
      <c r="DMV48"/>
      <c r="DMW48"/>
      <c r="DMX48"/>
      <c r="DMY48"/>
      <c r="DMZ48"/>
      <c r="DNA48"/>
      <c r="DNB48"/>
      <c r="DNC48"/>
      <c r="DND48"/>
      <c r="DNE48"/>
      <c r="DNF48"/>
      <c r="DNG48"/>
      <c r="DNH48"/>
      <c r="DNI48"/>
      <c r="DNJ48"/>
      <c r="DNK48"/>
      <c r="DNL48"/>
      <c r="DNM48"/>
      <c r="DNN48"/>
      <c r="DNO48"/>
      <c r="DNP48"/>
      <c r="DNQ48"/>
      <c r="DNR48"/>
      <c r="DNS48"/>
      <c r="DNT48"/>
      <c r="DNU48"/>
      <c r="DNV48"/>
      <c r="DNW48"/>
      <c r="DNX48"/>
      <c r="DNY48"/>
      <c r="DNZ48"/>
      <c r="DOA48"/>
      <c r="DOB48"/>
      <c r="DOC48"/>
      <c r="DOD48"/>
      <c r="DOE48"/>
      <c r="DOF48"/>
      <c r="DOG48"/>
      <c r="DOH48"/>
      <c r="DOI48"/>
      <c r="DOJ48"/>
      <c r="DOK48"/>
      <c r="DOL48"/>
      <c r="DOM48"/>
      <c r="DON48"/>
      <c r="DOO48"/>
      <c r="DOP48"/>
      <c r="DOQ48"/>
      <c r="DOR48"/>
      <c r="DOS48"/>
      <c r="DOT48"/>
      <c r="DOU48"/>
      <c r="DOV48"/>
      <c r="DOW48"/>
      <c r="DOX48"/>
      <c r="DOY48"/>
      <c r="DOZ48"/>
      <c r="DPA48"/>
      <c r="DPB48"/>
      <c r="DPC48"/>
      <c r="DPD48"/>
      <c r="DPE48"/>
      <c r="DPF48"/>
      <c r="DPG48"/>
      <c r="DPH48"/>
      <c r="DPI48"/>
      <c r="DPJ48"/>
      <c r="DPK48"/>
      <c r="DPL48"/>
      <c r="DPM48"/>
      <c r="DPN48"/>
      <c r="DPO48"/>
      <c r="DPP48"/>
      <c r="DPQ48"/>
      <c r="DPR48"/>
      <c r="DPS48"/>
      <c r="DPT48"/>
      <c r="DPU48"/>
      <c r="DPV48"/>
      <c r="DPW48"/>
      <c r="DPX48"/>
      <c r="DPY48"/>
      <c r="DPZ48"/>
      <c r="DQA48"/>
      <c r="DQB48"/>
      <c r="DQC48"/>
      <c r="DQD48"/>
      <c r="DQE48"/>
      <c r="DQF48"/>
      <c r="DQG48"/>
      <c r="DQH48"/>
      <c r="DQI48"/>
      <c r="DQJ48"/>
      <c r="DQK48"/>
      <c r="DQL48"/>
      <c r="DQM48"/>
      <c r="DQN48"/>
      <c r="DQO48"/>
      <c r="DQP48"/>
      <c r="DQQ48"/>
      <c r="DQR48"/>
      <c r="DQS48"/>
      <c r="DQT48"/>
      <c r="DQU48"/>
      <c r="DQV48"/>
      <c r="DQW48"/>
      <c r="DQX48"/>
      <c r="DQY48"/>
      <c r="DQZ48"/>
      <c r="DRA48"/>
      <c r="DRB48"/>
      <c r="DRC48"/>
      <c r="DRD48"/>
      <c r="DRE48"/>
      <c r="DRF48"/>
      <c r="DRG48"/>
      <c r="DRH48"/>
      <c r="DRI48"/>
      <c r="DRJ48"/>
      <c r="DRK48"/>
      <c r="DRL48"/>
      <c r="DRM48"/>
      <c r="DRN48"/>
      <c r="DRO48"/>
      <c r="DRP48"/>
      <c r="DRQ48"/>
      <c r="DRR48"/>
      <c r="DRS48"/>
      <c r="DRT48"/>
      <c r="DRU48"/>
      <c r="DRV48"/>
      <c r="DRW48"/>
      <c r="DRX48"/>
      <c r="DRY48"/>
      <c r="DRZ48"/>
      <c r="DSA48"/>
      <c r="DSB48"/>
      <c r="DSC48"/>
      <c r="DSD48"/>
      <c r="DSE48"/>
      <c r="DSF48"/>
      <c r="DSG48"/>
      <c r="DSH48"/>
      <c r="DSI48"/>
      <c r="DSJ48"/>
      <c r="DSK48"/>
      <c r="DSL48"/>
      <c r="DSM48"/>
      <c r="DSN48"/>
      <c r="DSO48"/>
      <c r="DSP48"/>
      <c r="DSQ48"/>
      <c r="DSR48"/>
      <c r="DSS48"/>
      <c r="DST48"/>
      <c r="DSU48"/>
      <c r="DSV48"/>
      <c r="DSW48"/>
      <c r="DSX48"/>
      <c r="DSY48"/>
      <c r="DSZ48"/>
      <c r="DTA48"/>
      <c r="DTB48"/>
      <c r="DTC48"/>
      <c r="DTD48"/>
      <c r="DTE48"/>
      <c r="DTF48"/>
      <c r="DTG48"/>
      <c r="DTH48"/>
      <c r="DTI48"/>
      <c r="DTJ48"/>
      <c r="DTK48"/>
      <c r="DTL48"/>
      <c r="DTM48"/>
      <c r="DTN48"/>
      <c r="DTO48"/>
      <c r="DTP48"/>
      <c r="DTQ48"/>
      <c r="DTR48"/>
      <c r="DTS48"/>
      <c r="DTT48"/>
      <c r="DTU48"/>
      <c r="DTV48"/>
      <c r="DTW48"/>
      <c r="DTX48"/>
      <c r="DTY48"/>
      <c r="DTZ48"/>
      <c r="DUA48"/>
      <c r="DUB48"/>
      <c r="DUC48"/>
      <c r="DUD48"/>
      <c r="DUE48"/>
      <c r="DUF48"/>
      <c r="DUG48"/>
      <c r="DUH48"/>
      <c r="DUI48"/>
      <c r="DUJ48"/>
      <c r="DUK48"/>
      <c r="DUL48"/>
      <c r="DUM48"/>
      <c r="DUN48"/>
      <c r="DUO48"/>
      <c r="DUP48"/>
      <c r="DUQ48"/>
      <c r="DUR48"/>
      <c r="DUS48"/>
      <c r="DUT48"/>
      <c r="DUU48"/>
      <c r="DUV48"/>
      <c r="DUW48"/>
      <c r="DUX48"/>
      <c r="DUY48"/>
      <c r="DUZ48"/>
      <c r="DVA48"/>
      <c r="DVB48"/>
      <c r="DVC48"/>
      <c r="DVD48"/>
      <c r="DVE48"/>
      <c r="DVF48"/>
      <c r="DVG48"/>
      <c r="DVH48"/>
      <c r="DVI48"/>
      <c r="DVJ48"/>
      <c r="DVK48"/>
      <c r="DVL48"/>
      <c r="DVM48"/>
      <c r="DVN48"/>
      <c r="DVO48"/>
      <c r="DVP48"/>
      <c r="DVQ48"/>
      <c r="DVR48"/>
      <c r="DVS48"/>
      <c r="DVT48"/>
      <c r="DVU48"/>
      <c r="DVV48"/>
      <c r="DVW48"/>
      <c r="DVX48"/>
      <c r="DVY48"/>
      <c r="DVZ48"/>
      <c r="DWA48"/>
      <c r="DWB48"/>
      <c r="DWC48"/>
      <c r="DWD48"/>
      <c r="DWE48"/>
      <c r="DWF48"/>
      <c r="DWG48"/>
      <c r="DWH48"/>
      <c r="DWI48"/>
      <c r="DWJ48"/>
      <c r="DWK48"/>
      <c r="DWL48"/>
      <c r="DWM48"/>
      <c r="DWN48"/>
      <c r="DWO48"/>
      <c r="DWP48"/>
      <c r="DWQ48"/>
      <c r="DWR48"/>
      <c r="DWS48"/>
      <c r="DWT48"/>
      <c r="DWU48"/>
      <c r="DWV48"/>
      <c r="DWW48"/>
      <c r="DWX48"/>
      <c r="DWY48"/>
      <c r="DWZ48"/>
      <c r="DXA48"/>
      <c r="DXB48"/>
      <c r="DXC48"/>
      <c r="DXD48"/>
      <c r="DXE48"/>
      <c r="DXF48"/>
      <c r="DXG48"/>
      <c r="DXH48"/>
      <c r="DXI48"/>
      <c r="DXJ48"/>
      <c r="DXK48"/>
      <c r="DXL48"/>
      <c r="DXM48"/>
      <c r="DXN48"/>
      <c r="DXO48"/>
      <c r="DXP48"/>
      <c r="DXQ48"/>
      <c r="DXR48"/>
      <c r="DXS48"/>
      <c r="DXT48"/>
      <c r="DXU48"/>
      <c r="DXV48"/>
      <c r="DXW48"/>
      <c r="DXX48"/>
      <c r="DXY48"/>
      <c r="DXZ48"/>
      <c r="DYA48"/>
      <c r="DYB48"/>
      <c r="DYC48"/>
      <c r="DYD48"/>
      <c r="DYE48"/>
      <c r="DYF48"/>
      <c r="DYG48"/>
      <c r="DYH48"/>
      <c r="DYI48"/>
      <c r="DYJ48"/>
      <c r="DYK48"/>
      <c r="DYL48"/>
      <c r="DYM48"/>
      <c r="DYN48"/>
      <c r="DYO48"/>
      <c r="DYP48"/>
      <c r="DYQ48"/>
      <c r="DYR48"/>
      <c r="DYS48"/>
      <c r="DYT48"/>
      <c r="DYU48"/>
      <c r="DYV48"/>
      <c r="DYW48"/>
      <c r="DYX48"/>
      <c r="DYY48"/>
      <c r="DYZ48"/>
      <c r="DZA48"/>
      <c r="DZB48"/>
      <c r="DZC48"/>
      <c r="DZD48"/>
      <c r="DZE48"/>
      <c r="DZF48"/>
      <c r="DZG48"/>
      <c r="DZH48"/>
      <c r="DZI48"/>
      <c r="DZJ48"/>
      <c r="DZK48"/>
      <c r="DZL48"/>
      <c r="DZM48"/>
      <c r="DZN48"/>
      <c r="DZO48"/>
      <c r="DZP48"/>
      <c r="DZQ48"/>
      <c r="DZR48"/>
      <c r="DZS48"/>
      <c r="DZT48"/>
      <c r="DZU48"/>
      <c r="DZV48"/>
      <c r="DZW48"/>
      <c r="DZX48"/>
      <c r="DZY48"/>
      <c r="DZZ48"/>
      <c r="EAA48"/>
      <c r="EAB48"/>
      <c r="EAC48"/>
      <c r="EAD48"/>
      <c r="EAE48"/>
      <c r="EAF48"/>
      <c r="EAG48"/>
      <c r="EAH48"/>
      <c r="EAI48"/>
      <c r="EAJ48"/>
      <c r="EAK48"/>
      <c r="EAL48"/>
      <c r="EAM48"/>
      <c r="EAN48"/>
      <c r="EAO48"/>
      <c r="EAP48"/>
      <c r="EAQ48"/>
      <c r="EAR48"/>
      <c r="EAS48"/>
      <c r="EAT48"/>
      <c r="EAU48"/>
      <c r="EAV48"/>
      <c r="EAW48"/>
      <c r="EAX48"/>
      <c r="EAY48"/>
      <c r="EAZ48"/>
      <c r="EBA48"/>
      <c r="EBB48"/>
      <c r="EBC48"/>
      <c r="EBD48"/>
      <c r="EBE48"/>
      <c r="EBF48"/>
      <c r="EBG48"/>
      <c r="EBH48"/>
      <c r="EBI48"/>
      <c r="EBJ48"/>
      <c r="EBK48"/>
      <c r="EBL48"/>
      <c r="EBM48"/>
      <c r="EBN48"/>
      <c r="EBO48"/>
      <c r="EBP48"/>
      <c r="EBQ48"/>
      <c r="EBR48"/>
      <c r="EBS48"/>
      <c r="EBT48"/>
      <c r="EBU48"/>
      <c r="EBV48"/>
      <c r="EBW48"/>
      <c r="EBX48"/>
      <c r="EBY48"/>
      <c r="EBZ48"/>
      <c r="ECA48"/>
      <c r="ECB48"/>
      <c r="ECC48"/>
      <c r="ECD48"/>
      <c r="ECE48"/>
      <c r="ECF48"/>
      <c r="ECG48"/>
      <c r="ECH48"/>
      <c r="ECI48"/>
      <c r="ECJ48"/>
      <c r="ECK48"/>
      <c r="ECL48"/>
      <c r="ECM48"/>
      <c r="ECN48"/>
      <c r="ECO48"/>
      <c r="ECP48"/>
      <c r="ECQ48"/>
      <c r="ECR48"/>
      <c r="ECS48"/>
      <c r="ECT48"/>
      <c r="ECU48"/>
      <c r="ECV48"/>
      <c r="ECW48"/>
      <c r="ECX48"/>
      <c r="ECY48"/>
      <c r="ECZ48"/>
      <c r="EDA48"/>
      <c r="EDB48"/>
      <c r="EDC48"/>
      <c r="EDD48"/>
      <c r="EDE48"/>
      <c r="EDF48"/>
      <c r="EDG48"/>
      <c r="EDH48"/>
      <c r="EDI48"/>
      <c r="EDJ48"/>
      <c r="EDK48"/>
      <c r="EDL48"/>
      <c r="EDM48"/>
      <c r="EDN48"/>
      <c r="EDO48"/>
      <c r="EDP48"/>
      <c r="EDQ48"/>
      <c r="EDR48"/>
      <c r="EDS48"/>
      <c r="EDT48"/>
      <c r="EDU48"/>
      <c r="EDV48"/>
      <c r="EDW48"/>
      <c r="EDX48"/>
      <c r="EDY48"/>
      <c r="EDZ48"/>
      <c r="EEA48"/>
      <c r="EEB48"/>
      <c r="EEC48"/>
      <c r="EED48"/>
      <c r="EEE48"/>
      <c r="EEF48"/>
      <c r="EEG48"/>
      <c r="EEH48"/>
      <c r="EEI48"/>
      <c r="EEJ48"/>
      <c r="EEK48"/>
      <c r="EEL48"/>
      <c r="EEM48"/>
      <c r="EEN48"/>
      <c r="EEO48"/>
      <c r="EEP48"/>
      <c r="EEQ48"/>
      <c r="EER48"/>
      <c r="EES48"/>
      <c r="EET48"/>
      <c r="EEU48"/>
      <c r="EEV48"/>
      <c r="EEW48"/>
      <c r="EEX48"/>
      <c r="EEY48"/>
      <c r="EEZ48"/>
      <c r="EFA48"/>
      <c r="EFB48"/>
      <c r="EFC48"/>
      <c r="EFD48"/>
      <c r="EFE48"/>
      <c r="EFF48"/>
      <c r="EFG48"/>
      <c r="EFH48"/>
      <c r="EFI48"/>
      <c r="EFJ48"/>
      <c r="EFK48"/>
      <c r="EFL48"/>
      <c r="EFM48"/>
      <c r="EFN48"/>
      <c r="EFO48"/>
      <c r="EFP48"/>
      <c r="EFQ48"/>
      <c r="EFR48"/>
      <c r="EFS48"/>
      <c r="EFT48"/>
      <c r="EFU48"/>
      <c r="EFV48"/>
      <c r="EFW48"/>
      <c r="EFX48"/>
      <c r="EFY48"/>
      <c r="EFZ48"/>
      <c r="EGA48"/>
      <c r="EGB48"/>
      <c r="EGC48"/>
      <c r="EGD48"/>
      <c r="EGE48"/>
      <c r="EGF48"/>
      <c r="EGG48"/>
      <c r="EGH48"/>
      <c r="EGI48"/>
      <c r="EGJ48"/>
      <c r="EGK48"/>
      <c r="EGL48"/>
      <c r="EGM48"/>
      <c r="EGN48"/>
      <c r="EGO48"/>
      <c r="EGP48"/>
      <c r="EGQ48"/>
      <c r="EGR48"/>
      <c r="EGS48"/>
      <c r="EGT48"/>
      <c r="EGU48"/>
      <c r="EGV48"/>
      <c r="EGW48"/>
      <c r="EGX48"/>
      <c r="EGY48"/>
      <c r="EGZ48"/>
      <c r="EHA48"/>
      <c r="EHB48"/>
      <c r="EHC48"/>
      <c r="EHD48"/>
      <c r="EHE48"/>
      <c r="EHF48"/>
      <c r="EHG48"/>
      <c r="EHH48"/>
      <c r="EHI48"/>
      <c r="EHJ48"/>
      <c r="EHK48"/>
      <c r="EHL48"/>
      <c r="EHM48"/>
      <c r="EHN48"/>
      <c r="EHO48"/>
      <c r="EHP48"/>
      <c r="EHQ48"/>
      <c r="EHR48"/>
      <c r="EHS48"/>
      <c r="EHT48"/>
      <c r="EHU48"/>
      <c r="EHV48"/>
      <c r="EHW48"/>
      <c r="EHX48"/>
      <c r="EHY48"/>
      <c r="EHZ48"/>
      <c r="EIA48"/>
      <c r="EIB48"/>
      <c r="EIC48"/>
      <c r="EID48"/>
      <c r="EIE48"/>
      <c r="EIF48"/>
      <c r="EIG48"/>
      <c r="EIH48"/>
      <c r="EII48"/>
      <c r="EIJ48"/>
      <c r="EIK48"/>
      <c r="EIL48"/>
      <c r="EIM48"/>
      <c r="EIN48"/>
      <c r="EIO48"/>
      <c r="EIP48"/>
      <c r="EIQ48"/>
      <c r="EIR48"/>
      <c r="EIS48"/>
      <c r="EIT48"/>
      <c r="EIU48"/>
      <c r="EIV48"/>
      <c r="EIW48"/>
      <c r="EIX48"/>
      <c r="EIY48"/>
      <c r="EIZ48"/>
      <c r="EJA48"/>
      <c r="EJB48"/>
      <c r="EJC48"/>
      <c r="EJD48"/>
      <c r="EJE48"/>
      <c r="EJF48"/>
      <c r="EJG48"/>
      <c r="EJH48"/>
      <c r="EJI48"/>
      <c r="EJJ48"/>
      <c r="EJK48"/>
      <c r="EJL48"/>
      <c r="EJM48"/>
      <c r="EJN48"/>
      <c r="EJO48"/>
      <c r="EJP48"/>
      <c r="EJQ48"/>
      <c r="EJR48"/>
      <c r="EJS48"/>
      <c r="EJT48"/>
      <c r="EJU48"/>
      <c r="EJV48"/>
      <c r="EJW48"/>
      <c r="EJX48"/>
      <c r="EJY48"/>
      <c r="EJZ48"/>
      <c r="EKA48"/>
      <c r="EKB48"/>
      <c r="EKC48"/>
      <c r="EKD48"/>
      <c r="EKE48"/>
      <c r="EKF48"/>
      <c r="EKG48"/>
      <c r="EKH48"/>
      <c r="EKI48"/>
      <c r="EKJ48"/>
      <c r="EKK48"/>
      <c r="EKL48"/>
      <c r="EKM48"/>
      <c r="EKN48"/>
      <c r="EKO48"/>
      <c r="EKP48"/>
      <c r="EKQ48"/>
      <c r="EKR48"/>
      <c r="EKS48"/>
      <c r="EKT48"/>
      <c r="EKU48"/>
      <c r="EKV48"/>
      <c r="EKW48"/>
      <c r="EKX48"/>
      <c r="EKY48"/>
      <c r="EKZ48"/>
      <c r="ELA48"/>
      <c r="ELB48"/>
      <c r="ELC48"/>
      <c r="ELD48"/>
      <c r="ELE48"/>
      <c r="ELF48"/>
      <c r="ELG48"/>
      <c r="ELH48"/>
      <c r="ELI48"/>
      <c r="ELJ48"/>
      <c r="ELK48"/>
      <c r="ELL48"/>
      <c r="ELM48"/>
      <c r="ELN48"/>
      <c r="ELO48"/>
      <c r="ELP48"/>
      <c r="ELQ48"/>
      <c r="ELR48"/>
      <c r="ELS48"/>
      <c r="ELT48"/>
      <c r="ELU48"/>
      <c r="ELV48"/>
      <c r="ELW48"/>
      <c r="ELX48"/>
      <c r="ELY48"/>
      <c r="ELZ48"/>
      <c r="EMA48"/>
      <c r="EMB48"/>
      <c r="EMC48"/>
      <c r="EMD48"/>
      <c r="EME48"/>
      <c r="EMF48"/>
      <c r="EMG48"/>
      <c r="EMH48"/>
      <c r="EMI48"/>
      <c r="EMJ48"/>
      <c r="EMK48"/>
      <c r="EML48"/>
      <c r="EMM48"/>
      <c r="EMN48"/>
      <c r="EMO48"/>
      <c r="EMP48"/>
      <c r="EMQ48"/>
      <c r="EMR48"/>
      <c r="EMS48"/>
      <c r="EMT48"/>
      <c r="EMU48"/>
      <c r="EMV48"/>
      <c r="EMW48"/>
      <c r="EMX48"/>
      <c r="EMY48"/>
      <c r="EMZ48"/>
      <c r="ENA48"/>
      <c r="ENB48"/>
      <c r="ENC48"/>
      <c r="END48"/>
      <c r="ENE48"/>
      <c r="ENF48"/>
      <c r="ENG48"/>
      <c r="ENH48"/>
      <c r="ENI48"/>
      <c r="ENJ48"/>
      <c r="ENK48"/>
      <c r="ENL48"/>
      <c r="ENM48"/>
      <c r="ENN48"/>
      <c r="ENO48"/>
      <c r="ENP48"/>
      <c r="ENQ48"/>
      <c r="ENR48"/>
      <c r="ENS48"/>
      <c r="ENT48"/>
      <c r="ENU48"/>
      <c r="ENV48"/>
      <c r="ENW48"/>
      <c r="ENX48"/>
      <c r="ENY48"/>
      <c r="ENZ48"/>
      <c r="EOA48"/>
      <c r="EOB48"/>
      <c r="EOC48"/>
      <c r="EOD48"/>
      <c r="EOE48"/>
      <c r="EOF48"/>
      <c r="EOG48"/>
      <c r="EOH48"/>
      <c r="EOI48"/>
      <c r="EOJ48"/>
      <c r="EOK48"/>
      <c r="EOL48"/>
      <c r="EOM48"/>
      <c r="EON48"/>
      <c r="EOO48"/>
      <c r="EOP48"/>
      <c r="EOQ48"/>
      <c r="EOR48"/>
      <c r="EOS48"/>
      <c r="EOT48"/>
      <c r="EOU48"/>
      <c r="EOV48"/>
      <c r="EOW48"/>
      <c r="EOX48"/>
      <c r="EOY48"/>
      <c r="EOZ48"/>
      <c r="EPA48"/>
      <c r="EPB48"/>
      <c r="EPC48"/>
      <c r="EPD48"/>
      <c r="EPE48"/>
      <c r="EPF48"/>
      <c r="EPG48"/>
      <c r="EPH48"/>
      <c r="EPI48"/>
      <c r="EPJ48"/>
      <c r="EPK48"/>
      <c r="EPL48"/>
      <c r="EPM48"/>
      <c r="EPN48"/>
      <c r="EPO48"/>
      <c r="EPP48"/>
      <c r="EPQ48"/>
      <c r="EPR48"/>
      <c r="EPS48"/>
      <c r="EPT48"/>
      <c r="EPU48"/>
      <c r="EPV48"/>
      <c r="EPW48"/>
      <c r="EPX48"/>
      <c r="EPY48"/>
      <c r="EPZ48"/>
      <c r="EQA48"/>
      <c r="EQB48"/>
      <c r="EQC48"/>
      <c r="EQD48"/>
      <c r="EQE48"/>
      <c r="EQF48"/>
      <c r="EQG48"/>
      <c r="EQH48"/>
      <c r="EQI48"/>
      <c r="EQJ48"/>
      <c r="EQK48"/>
      <c r="EQL48"/>
      <c r="EQM48"/>
      <c r="EQN48"/>
      <c r="EQO48"/>
      <c r="EQP48"/>
      <c r="EQQ48"/>
      <c r="EQR48"/>
      <c r="EQS48"/>
      <c r="EQT48"/>
      <c r="EQU48"/>
      <c r="EQV48"/>
      <c r="EQW48"/>
      <c r="EQX48"/>
      <c r="EQY48"/>
      <c r="EQZ48"/>
      <c r="ERA48"/>
      <c r="ERB48"/>
      <c r="ERC48"/>
      <c r="ERD48"/>
      <c r="ERE48"/>
      <c r="ERF48"/>
      <c r="ERG48"/>
      <c r="ERH48"/>
      <c r="ERI48"/>
      <c r="ERJ48"/>
      <c r="ERK48"/>
      <c r="ERL48"/>
      <c r="ERM48"/>
      <c r="ERN48"/>
      <c r="ERO48"/>
      <c r="ERP48"/>
      <c r="ERQ48"/>
      <c r="ERR48"/>
      <c r="ERS48"/>
      <c r="ERT48"/>
      <c r="ERU48"/>
      <c r="ERV48"/>
      <c r="ERW48"/>
      <c r="ERX48"/>
      <c r="ERY48"/>
      <c r="ERZ48"/>
      <c r="ESA48"/>
      <c r="ESB48"/>
      <c r="ESC48"/>
      <c r="ESD48"/>
      <c r="ESE48"/>
      <c r="ESF48"/>
      <c r="ESG48"/>
      <c r="ESH48"/>
      <c r="ESI48"/>
      <c r="ESJ48"/>
      <c r="ESK48"/>
      <c r="ESL48"/>
      <c r="ESM48"/>
      <c r="ESN48"/>
      <c r="ESO48"/>
      <c r="ESP48"/>
      <c r="ESQ48"/>
      <c r="ESR48"/>
      <c r="ESS48"/>
      <c r="EST48"/>
      <c r="ESU48"/>
      <c r="ESV48"/>
      <c r="ESW48"/>
      <c r="ESX48"/>
      <c r="ESY48"/>
      <c r="ESZ48"/>
      <c r="ETA48"/>
      <c r="ETB48"/>
      <c r="ETC48"/>
      <c r="ETD48"/>
      <c r="ETE48"/>
      <c r="ETF48"/>
      <c r="ETG48"/>
      <c r="ETH48"/>
      <c r="ETI48"/>
      <c r="ETJ48"/>
      <c r="ETK48"/>
      <c r="ETL48"/>
      <c r="ETM48"/>
      <c r="ETN48"/>
      <c r="ETO48"/>
      <c r="ETP48"/>
      <c r="ETQ48"/>
      <c r="ETR48"/>
      <c r="ETS48"/>
      <c r="ETT48"/>
      <c r="ETU48"/>
      <c r="ETV48"/>
      <c r="ETW48"/>
      <c r="ETX48"/>
      <c r="ETY48"/>
      <c r="ETZ48"/>
      <c r="EUA48"/>
      <c r="EUB48"/>
      <c r="EUC48"/>
      <c r="EUD48"/>
      <c r="EUE48"/>
      <c r="EUF48"/>
      <c r="EUG48"/>
      <c r="EUH48"/>
      <c r="EUI48"/>
      <c r="EUJ48"/>
      <c r="EUK48"/>
      <c r="EUL48"/>
      <c r="EUM48"/>
      <c r="EUN48"/>
      <c r="EUO48"/>
      <c r="EUP48"/>
      <c r="EUQ48"/>
      <c r="EUR48"/>
      <c r="EUS48"/>
      <c r="EUT48"/>
      <c r="EUU48"/>
      <c r="EUV48"/>
      <c r="EUW48"/>
      <c r="EUX48"/>
      <c r="EUY48"/>
      <c r="EUZ48"/>
      <c r="EVA48"/>
      <c r="EVB48"/>
      <c r="EVC48"/>
      <c r="EVD48"/>
      <c r="EVE48"/>
      <c r="EVF48"/>
      <c r="EVG48"/>
      <c r="EVH48"/>
      <c r="EVI48"/>
      <c r="EVJ48"/>
      <c r="EVK48"/>
      <c r="EVL48"/>
      <c r="EVM48"/>
      <c r="EVN48"/>
      <c r="EVO48"/>
      <c r="EVP48"/>
      <c r="EVQ48"/>
      <c r="EVR48"/>
      <c r="EVS48"/>
      <c r="EVT48"/>
      <c r="EVU48"/>
      <c r="EVV48"/>
      <c r="EVW48"/>
      <c r="EVX48"/>
      <c r="EVY48"/>
      <c r="EVZ48"/>
      <c r="EWA48"/>
      <c r="EWB48"/>
      <c r="EWC48"/>
      <c r="EWD48"/>
      <c r="EWE48"/>
      <c r="EWF48"/>
      <c r="EWG48"/>
      <c r="EWH48"/>
      <c r="EWI48"/>
      <c r="EWJ48"/>
      <c r="EWK48"/>
      <c r="EWL48"/>
      <c r="EWM48"/>
      <c r="EWN48"/>
      <c r="EWO48"/>
      <c r="EWP48"/>
      <c r="EWQ48"/>
      <c r="EWR48"/>
      <c r="EWS48"/>
      <c r="EWT48"/>
      <c r="EWU48"/>
      <c r="EWV48"/>
      <c r="EWW48"/>
      <c r="EWX48"/>
      <c r="EWY48"/>
      <c r="EWZ48"/>
      <c r="EXA48"/>
      <c r="EXB48"/>
      <c r="EXC48"/>
      <c r="EXD48"/>
      <c r="EXE48"/>
      <c r="EXF48"/>
      <c r="EXG48"/>
      <c r="EXH48"/>
      <c r="EXI48"/>
      <c r="EXJ48"/>
      <c r="EXK48"/>
      <c r="EXL48"/>
      <c r="EXM48"/>
      <c r="EXN48"/>
      <c r="EXO48"/>
      <c r="EXP48"/>
      <c r="EXQ48"/>
      <c r="EXR48"/>
      <c r="EXS48"/>
      <c r="EXT48"/>
      <c r="EXU48"/>
      <c r="EXV48"/>
      <c r="EXW48"/>
      <c r="EXX48"/>
      <c r="EXY48"/>
      <c r="EXZ48"/>
      <c r="EYA48"/>
      <c r="EYB48"/>
      <c r="EYC48"/>
      <c r="EYD48"/>
      <c r="EYE48"/>
      <c r="EYF48"/>
      <c r="EYG48"/>
      <c r="EYH48"/>
      <c r="EYI48"/>
      <c r="EYJ48"/>
      <c r="EYK48"/>
      <c r="EYL48"/>
      <c r="EYM48"/>
      <c r="EYN48"/>
      <c r="EYO48"/>
      <c r="EYP48"/>
      <c r="EYQ48"/>
      <c r="EYR48"/>
      <c r="EYS48"/>
      <c r="EYT48"/>
      <c r="EYU48"/>
      <c r="EYV48"/>
      <c r="EYW48"/>
      <c r="EYX48"/>
      <c r="EYY48"/>
      <c r="EYZ48"/>
      <c r="EZA48"/>
      <c r="EZB48"/>
      <c r="EZC48"/>
      <c r="EZD48"/>
      <c r="EZE48"/>
      <c r="EZF48"/>
      <c r="EZG48"/>
      <c r="EZH48"/>
      <c r="EZI48"/>
      <c r="EZJ48"/>
      <c r="EZK48"/>
      <c r="EZL48"/>
      <c r="EZM48"/>
      <c r="EZN48"/>
      <c r="EZO48"/>
      <c r="EZP48"/>
      <c r="EZQ48"/>
      <c r="EZR48"/>
      <c r="EZS48"/>
      <c r="EZT48"/>
      <c r="EZU48"/>
      <c r="EZV48"/>
      <c r="EZW48"/>
      <c r="EZX48"/>
      <c r="EZY48"/>
      <c r="EZZ48"/>
      <c r="FAA48"/>
      <c r="FAB48"/>
      <c r="FAC48"/>
      <c r="FAD48"/>
      <c r="FAE48"/>
      <c r="FAF48"/>
      <c r="FAG48"/>
      <c r="FAH48"/>
      <c r="FAI48"/>
      <c r="FAJ48"/>
      <c r="FAK48"/>
      <c r="FAL48"/>
      <c r="FAM48"/>
      <c r="FAN48"/>
      <c r="FAO48"/>
      <c r="FAP48"/>
      <c r="FAQ48"/>
      <c r="FAR48"/>
      <c r="FAS48"/>
      <c r="FAT48"/>
      <c r="FAU48"/>
      <c r="FAV48"/>
      <c r="FAW48"/>
      <c r="FAX48"/>
      <c r="FAY48"/>
      <c r="FAZ48"/>
      <c r="FBA48"/>
      <c r="FBB48"/>
      <c r="FBC48"/>
      <c r="FBD48"/>
      <c r="FBE48"/>
      <c r="FBF48"/>
      <c r="FBG48"/>
      <c r="FBH48"/>
      <c r="FBI48"/>
      <c r="FBJ48"/>
      <c r="FBK48"/>
      <c r="FBL48"/>
      <c r="FBM48"/>
      <c r="FBN48"/>
      <c r="FBO48"/>
      <c r="FBP48"/>
      <c r="FBQ48"/>
      <c r="FBR48"/>
      <c r="FBS48"/>
      <c r="FBT48"/>
      <c r="FBU48"/>
      <c r="FBV48"/>
      <c r="FBW48"/>
      <c r="FBX48"/>
      <c r="FBY48"/>
      <c r="FBZ48"/>
      <c r="FCA48"/>
      <c r="FCB48"/>
      <c r="FCC48"/>
      <c r="FCD48"/>
      <c r="FCE48"/>
      <c r="FCF48"/>
      <c r="FCG48"/>
      <c r="FCH48"/>
      <c r="FCI48"/>
      <c r="FCJ48"/>
      <c r="FCK48"/>
      <c r="FCL48"/>
      <c r="FCM48"/>
      <c r="FCN48"/>
      <c r="FCO48"/>
      <c r="FCP48"/>
      <c r="FCQ48"/>
      <c r="FCR48"/>
      <c r="FCS48"/>
      <c r="FCT48"/>
      <c r="FCU48"/>
      <c r="FCV48"/>
      <c r="FCW48"/>
      <c r="FCX48"/>
      <c r="FCY48"/>
      <c r="FCZ48"/>
      <c r="FDA48"/>
      <c r="FDB48"/>
      <c r="FDC48"/>
      <c r="FDD48"/>
      <c r="FDE48"/>
      <c r="FDF48"/>
      <c r="FDG48"/>
      <c r="FDH48"/>
      <c r="FDI48"/>
      <c r="FDJ48"/>
      <c r="FDK48"/>
      <c r="FDL48"/>
      <c r="FDM48"/>
      <c r="FDN48"/>
      <c r="FDO48"/>
      <c r="FDP48"/>
      <c r="FDQ48"/>
      <c r="FDR48"/>
      <c r="FDS48"/>
      <c r="FDT48"/>
      <c r="FDU48"/>
      <c r="FDV48"/>
      <c r="FDW48"/>
      <c r="FDX48"/>
      <c r="FDY48"/>
      <c r="FDZ48"/>
      <c r="FEA48"/>
      <c r="FEB48"/>
      <c r="FEC48"/>
      <c r="FED48"/>
      <c r="FEE48"/>
      <c r="FEF48"/>
      <c r="FEG48"/>
      <c r="FEH48"/>
      <c r="FEI48"/>
      <c r="FEJ48"/>
      <c r="FEK48"/>
      <c r="FEL48"/>
      <c r="FEM48"/>
      <c r="FEN48"/>
      <c r="FEO48"/>
      <c r="FEP48"/>
      <c r="FEQ48"/>
      <c r="FER48"/>
      <c r="FES48"/>
      <c r="FET48"/>
      <c r="FEU48"/>
      <c r="FEV48"/>
      <c r="FEW48"/>
      <c r="FEX48"/>
      <c r="FEY48"/>
      <c r="FEZ48"/>
      <c r="FFA48"/>
      <c r="FFB48"/>
      <c r="FFC48"/>
      <c r="FFD48"/>
      <c r="FFE48"/>
      <c r="FFF48"/>
      <c r="FFG48"/>
      <c r="FFH48"/>
      <c r="FFI48"/>
      <c r="FFJ48"/>
      <c r="FFK48"/>
      <c r="FFL48"/>
      <c r="FFM48"/>
      <c r="FFN48"/>
      <c r="FFO48"/>
      <c r="FFP48"/>
      <c r="FFQ48"/>
      <c r="FFR48"/>
      <c r="FFS48"/>
      <c r="FFT48"/>
      <c r="FFU48"/>
      <c r="FFV48"/>
      <c r="FFW48"/>
      <c r="FFX48"/>
      <c r="FFY48"/>
      <c r="FFZ48"/>
      <c r="FGA48"/>
      <c r="FGB48"/>
      <c r="FGC48"/>
      <c r="FGD48"/>
      <c r="FGE48"/>
      <c r="FGF48"/>
      <c r="FGG48"/>
      <c r="FGH48"/>
      <c r="FGI48"/>
      <c r="FGJ48"/>
      <c r="FGK48"/>
      <c r="FGL48"/>
      <c r="FGM48"/>
      <c r="FGN48"/>
      <c r="FGO48"/>
      <c r="FGP48"/>
      <c r="FGQ48"/>
      <c r="FGR48"/>
      <c r="FGS48"/>
      <c r="FGT48"/>
      <c r="FGU48"/>
      <c r="FGV48"/>
      <c r="FGW48"/>
      <c r="FGX48"/>
      <c r="FGY48"/>
      <c r="FGZ48"/>
      <c r="FHA48"/>
      <c r="FHB48"/>
      <c r="FHC48"/>
      <c r="FHD48"/>
      <c r="FHE48"/>
      <c r="FHF48"/>
      <c r="FHG48"/>
      <c r="FHH48"/>
      <c r="FHI48"/>
      <c r="FHJ48"/>
      <c r="FHK48"/>
      <c r="FHL48"/>
      <c r="FHM48"/>
      <c r="FHN48"/>
      <c r="FHO48"/>
      <c r="FHP48"/>
      <c r="FHQ48"/>
      <c r="FHR48"/>
      <c r="FHS48"/>
      <c r="FHT48"/>
      <c r="FHU48"/>
      <c r="FHV48"/>
      <c r="FHW48"/>
      <c r="FHX48"/>
      <c r="FHY48"/>
      <c r="FHZ48"/>
      <c r="FIA48"/>
      <c r="FIB48"/>
      <c r="FIC48"/>
      <c r="FID48"/>
      <c r="FIE48"/>
      <c r="FIF48"/>
      <c r="FIG48"/>
      <c r="FIH48"/>
      <c r="FII48"/>
      <c r="FIJ48"/>
      <c r="FIK48"/>
      <c r="FIL48"/>
      <c r="FIM48"/>
      <c r="FIN48"/>
      <c r="FIO48"/>
      <c r="FIP48"/>
      <c r="FIQ48"/>
      <c r="FIR48"/>
      <c r="FIS48"/>
      <c r="FIT48"/>
      <c r="FIU48"/>
      <c r="FIV48"/>
      <c r="FIW48"/>
      <c r="FIX48"/>
      <c r="FIY48"/>
      <c r="FIZ48"/>
      <c r="FJA48"/>
      <c r="FJB48"/>
      <c r="FJC48"/>
      <c r="FJD48"/>
      <c r="FJE48"/>
      <c r="FJF48"/>
      <c r="FJG48"/>
      <c r="FJH48"/>
      <c r="FJI48"/>
      <c r="FJJ48"/>
      <c r="FJK48"/>
      <c r="FJL48"/>
      <c r="FJM48"/>
      <c r="FJN48"/>
      <c r="FJO48"/>
      <c r="FJP48"/>
      <c r="FJQ48"/>
      <c r="FJR48"/>
      <c r="FJS48"/>
      <c r="FJT48"/>
      <c r="FJU48"/>
      <c r="FJV48"/>
      <c r="FJW48"/>
      <c r="FJX48"/>
      <c r="FJY48"/>
      <c r="FJZ48"/>
      <c r="FKA48"/>
      <c r="FKB48"/>
      <c r="FKC48"/>
      <c r="FKD48"/>
      <c r="FKE48"/>
      <c r="FKF48"/>
      <c r="FKG48"/>
      <c r="FKH48"/>
      <c r="FKI48"/>
      <c r="FKJ48"/>
      <c r="FKK48"/>
      <c r="FKL48"/>
      <c r="FKM48"/>
      <c r="FKN48"/>
      <c r="FKO48"/>
      <c r="FKP48"/>
      <c r="FKQ48"/>
      <c r="FKR48"/>
      <c r="FKS48"/>
      <c r="FKT48"/>
      <c r="FKU48"/>
      <c r="FKV48"/>
      <c r="FKW48"/>
      <c r="FKX48"/>
      <c r="FKY48"/>
      <c r="FKZ48"/>
      <c r="FLA48"/>
      <c r="FLB48"/>
      <c r="FLC48"/>
      <c r="FLD48"/>
      <c r="FLE48"/>
      <c r="FLF48"/>
      <c r="FLG48"/>
      <c r="FLH48"/>
      <c r="FLI48"/>
      <c r="FLJ48"/>
      <c r="FLK48"/>
      <c r="FLL48"/>
      <c r="FLM48"/>
      <c r="FLN48"/>
      <c r="FLO48"/>
      <c r="FLP48"/>
      <c r="FLQ48"/>
      <c r="FLR48"/>
      <c r="FLS48"/>
      <c r="FLT48"/>
      <c r="FLU48"/>
      <c r="FLV48"/>
      <c r="FLW48"/>
      <c r="FLX48"/>
      <c r="FLY48"/>
      <c r="FLZ48"/>
      <c r="FMA48"/>
      <c r="FMB48"/>
      <c r="FMC48"/>
      <c r="FMD48"/>
      <c r="FME48"/>
      <c r="FMF48"/>
      <c r="FMG48"/>
      <c r="FMH48"/>
      <c r="FMI48"/>
      <c r="FMJ48"/>
      <c r="FMK48"/>
      <c r="FML48"/>
      <c r="FMM48"/>
      <c r="FMN48"/>
      <c r="FMO48"/>
      <c r="FMP48"/>
      <c r="FMQ48"/>
      <c r="FMR48"/>
      <c r="FMS48"/>
      <c r="FMT48"/>
      <c r="FMU48"/>
      <c r="FMV48"/>
      <c r="FMW48"/>
      <c r="FMX48"/>
      <c r="FMY48"/>
      <c r="FMZ48"/>
      <c r="FNA48"/>
      <c r="FNB48"/>
      <c r="FNC48"/>
      <c r="FND48"/>
      <c r="FNE48"/>
      <c r="FNF48"/>
      <c r="FNG48"/>
      <c r="FNH48"/>
      <c r="FNI48"/>
      <c r="FNJ48"/>
      <c r="FNK48"/>
      <c r="FNL48"/>
      <c r="FNM48"/>
      <c r="FNN48"/>
      <c r="FNO48"/>
      <c r="FNP48"/>
      <c r="FNQ48"/>
      <c r="FNR48"/>
      <c r="FNS48"/>
      <c r="FNT48"/>
      <c r="FNU48"/>
      <c r="FNV48"/>
      <c r="FNW48"/>
      <c r="FNX48"/>
      <c r="FNY48"/>
      <c r="FNZ48"/>
      <c r="FOA48"/>
      <c r="FOB48"/>
      <c r="FOC48"/>
      <c r="FOD48"/>
      <c r="FOE48"/>
      <c r="FOF48"/>
      <c r="FOG48"/>
      <c r="FOH48"/>
      <c r="FOI48"/>
      <c r="FOJ48"/>
      <c r="FOK48"/>
      <c r="FOL48"/>
      <c r="FOM48"/>
      <c r="FON48"/>
      <c r="FOO48"/>
      <c r="FOP48"/>
      <c r="FOQ48"/>
      <c r="FOR48"/>
      <c r="FOS48"/>
      <c r="FOT48"/>
      <c r="FOU48"/>
      <c r="FOV48"/>
      <c r="FOW48"/>
      <c r="FOX48"/>
      <c r="FOY48"/>
      <c r="FOZ48"/>
      <c r="FPA48"/>
      <c r="FPB48"/>
      <c r="FPC48"/>
      <c r="FPD48"/>
      <c r="FPE48"/>
      <c r="FPF48"/>
      <c r="FPG48"/>
      <c r="FPH48"/>
      <c r="FPI48"/>
      <c r="FPJ48"/>
      <c r="FPK48"/>
      <c r="FPL48"/>
      <c r="FPM48"/>
      <c r="FPN48"/>
      <c r="FPO48"/>
      <c r="FPP48"/>
      <c r="FPQ48"/>
      <c r="FPR48"/>
      <c r="FPS48"/>
      <c r="FPT48"/>
      <c r="FPU48"/>
      <c r="FPV48"/>
      <c r="FPW48"/>
      <c r="FPX48"/>
      <c r="FPY48"/>
      <c r="FPZ48"/>
      <c r="FQA48"/>
      <c r="FQB48"/>
      <c r="FQC48"/>
      <c r="FQD48"/>
      <c r="FQE48"/>
      <c r="FQF48"/>
      <c r="FQG48"/>
      <c r="FQH48"/>
      <c r="FQI48"/>
      <c r="FQJ48"/>
      <c r="FQK48"/>
      <c r="FQL48"/>
      <c r="FQM48"/>
      <c r="FQN48"/>
      <c r="FQO48"/>
      <c r="FQP48"/>
      <c r="FQQ48"/>
      <c r="FQR48"/>
      <c r="FQS48"/>
      <c r="FQT48"/>
      <c r="FQU48"/>
      <c r="FQV48"/>
      <c r="FQW48"/>
      <c r="FQX48"/>
      <c r="FQY48"/>
      <c r="FQZ48"/>
      <c r="FRA48"/>
      <c r="FRB48"/>
      <c r="FRC48"/>
      <c r="FRD48"/>
      <c r="FRE48"/>
      <c r="FRF48"/>
      <c r="FRG48"/>
      <c r="FRH48"/>
      <c r="FRI48"/>
      <c r="FRJ48"/>
      <c r="FRK48"/>
      <c r="FRL48"/>
      <c r="FRM48"/>
      <c r="FRN48"/>
      <c r="FRO48"/>
      <c r="FRP48"/>
      <c r="FRQ48"/>
      <c r="FRR48"/>
      <c r="FRS48"/>
      <c r="FRT48"/>
      <c r="FRU48"/>
      <c r="FRV48"/>
      <c r="FRW48"/>
      <c r="FRX48"/>
      <c r="FRY48"/>
      <c r="FRZ48"/>
      <c r="FSA48"/>
      <c r="FSB48"/>
      <c r="FSC48"/>
      <c r="FSD48"/>
      <c r="FSE48"/>
      <c r="FSF48"/>
      <c r="FSG48"/>
      <c r="FSH48"/>
      <c r="FSI48"/>
      <c r="FSJ48"/>
      <c r="FSK48"/>
      <c r="FSL48"/>
      <c r="FSM48"/>
      <c r="FSN48"/>
      <c r="FSO48"/>
      <c r="FSP48"/>
      <c r="FSQ48"/>
      <c r="FSR48"/>
      <c r="FSS48"/>
      <c r="FST48"/>
      <c r="FSU48"/>
      <c r="FSV48"/>
      <c r="FSW48"/>
      <c r="FSX48"/>
      <c r="FSY48"/>
      <c r="FSZ48"/>
      <c r="FTA48"/>
      <c r="FTB48"/>
      <c r="FTC48"/>
      <c r="FTD48"/>
      <c r="FTE48"/>
      <c r="FTF48"/>
      <c r="FTG48"/>
      <c r="FTH48"/>
      <c r="FTI48"/>
      <c r="FTJ48"/>
      <c r="FTK48"/>
      <c r="FTL48"/>
      <c r="FTM48"/>
      <c r="FTN48"/>
      <c r="FTO48"/>
      <c r="FTP48"/>
      <c r="FTQ48"/>
      <c r="FTR48"/>
      <c r="FTS48"/>
      <c r="FTT48"/>
      <c r="FTU48"/>
      <c r="FTV48"/>
      <c r="FTW48"/>
      <c r="FTX48"/>
      <c r="FTY48"/>
      <c r="FTZ48"/>
      <c r="FUA48"/>
      <c r="FUB48"/>
      <c r="FUC48"/>
      <c r="FUD48"/>
      <c r="FUE48"/>
      <c r="FUF48"/>
      <c r="FUG48"/>
      <c r="FUH48"/>
      <c r="FUI48"/>
      <c r="FUJ48"/>
      <c r="FUK48"/>
      <c r="FUL48"/>
      <c r="FUM48"/>
      <c r="FUN48"/>
      <c r="FUO48"/>
      <c r="FUP48"/>
      <c r="FUQ48"/>
      <c r="FUR48"/>
      <c r="FUS48"/>
      <c r="FUT48"/>
      <c r="FUU48"/>
      <c r="FUV48"/>
      <c r="FUW48"/>
      <c r="FUX48"/>
      <c r="FUY48"/>
      <c r="FUZ48"/>
      <c r="FVA48"/>
      <c r="FVB48"/>
      <c r="FVC48"/>
      <c r="FVD48"/>
      <c r="FVE48"/>
      <c r="FVF48"/>
      <c r="FVG48"/>
      <c r="FVH48"/>
      <c r="FVI48"/>
      <c r="FVJ48"/>
      <c r="FVK48"/>
      <c r="FVL48"/>
      <c r="FVM48"/>
      <c r="FVN48"/>
      <c r="FVO48"/>
      <c r="FVP48"/>
      <c r="FVQ48"/>
      <c r="FVR48"/>
      <c r="FVS48"/>
      <c r="FVT48"/>
      <c r="FVU48"/>
      <c r="FVV48"/>
      <c r="FVW48"/>
      <c r="FVX48"/>
      <c r="FVY48"/>
      <c r="FVZ48"/>
      <c r="FWA48"/>
      <c r="FWB48"/>
      <c r="FWC48"/>
      <c r="FWD48"/>
      <c r="FWE48"/>
      <c r="FWF48"/>
      <c r="FWG48"/>
      <c r="FWH48"/>
      <c r="FWI48"/>
      <c r="FWJ48"/>
      <c r="FWK48"/>
      <c r="FWL48"/>
      <c r="FWM48"/>
      <c r="FWN48"/>
      <c r="FWO48"/>
      <c r="FWP48"/>
      <c r="FWQ48"/>
      <c r="FWR48"/>
      <c r="FWS48"/>
      <c r="FWT48"/>
      <c r="FWU48"/>
      <c r="FWV48"/>
      <c r="FWW48"/>
      <c r="FWX48"/>
      <c r="FWY48"/>
      <c r="FWZ48"/>
      <c r="FXA48"/>
      <c r="FXB48"/>
      <c r="FXC48"/>
      <c r="FXD48"/>
      <c r="FXE48"/>
      <c r="FXF48"/>
      <c r="FXG48"/>
      <c r="FXH48"/>
      <c r="FXI48"/>
      <c r="FXJ48"/>
      <c r="FXK48"/>
      <c r="FXL48"/>
      <c r="FXM48"/>
      <c r="FXN48"/>
      <c r="FXO48"/>
      <c r="FXP48"/>
      <c r="FXQ48"/>
      <c r="FXR48"/>
      <c r="FXS48"/>
      <c r="FXT48"/>
      <c r="FXU48"/>
      <c r="FXV48"/>
      <c r="FXW48"/>
      <c r="FXX48"/>
      <c r="FXY48"/>
      <c r="FXZ48"/>
      <c r="FYA48"/>
      <c r="FYB48"/>
      <c r="FYC48"/>
      <c r="FYD48"/>
      <c r="FYE48"/>
      <c r="FYF48"/>
      <c r="FYG48"/>
      <c r="FYH48"/>
      <c r="FYI48"/>
      <c r="FYJ48"/>
      <c r="FYK48"/>
      <c r="FYL48"/>
      <c r="FYM48"/>
      <c r="FYN48"/>
      <c r="FYO48"/>
      <c r="FYP48"/>
      <c r="FYQ48"/>
      <c r="FYR48"/>
      <c r="FYS48"/>
      <c r="FYT48"/>
      <c r="FYU48"/>
      <c r="FYV48"/>
      <c r="FYW48"/>
      <c r="FYX48"/>
      <c r="FYY48"/>
      <c r="FYZ48"/>
      <c r="FZA48"/>
      <c r="FZB48"/>
      <c r="FZC48"/>
      <c r="FZD48"/>
      <c r="FZE48"/>
      <c r="FZF48"/>
      <c r="FZG48"/>
      <c r="FZH48"/>
      <c r="FZI48"/>
      <c r="FZJ48"/>
      <c r="FZK48"/>
      <c r="FZL48"/>
      <c r="FZM48"/>
      <c r="FZN48"/>
      <c r="FZO48"/>
      <c r="FZP48"/>
      <c r="FZQ48"/>
      <c r="FZR48"/>
      <c r="FZS48"/>
      <c r="FZT48"/>
      <c r="FZU48"/>
      <c r="FZV48"/>
      <c r="FZW48"/>
      <c r="FZX48"/>
      <c r="FZY48"/>
      <c r="FZZ48"/>
      <c r="GAA48"/>
      <c r="GAB48"/>
      <c r="GAC48"/>
      <c r="GAD48"/>
      <c r="GAE48"/>
      <c r="GAF48"/>
      <c r="GAG48"/>
      <c r="GAH48"/>
      <c r="GAI48"/>
      <c r="GAJ48"/>
      <c r="GAK48"/>
      <c r="GAL48"/>
      <c r="GAM48"/>
      <c r="GAN48"/>
      <c r="GAO48"/>
      <c r="GAP48"/>
      <c r="GAQ48"/>
      <c r="GAR48"/>
      <c r="GAS48"/>
      <c r="GAT48"/>
      <c r="GAU48"/>
      <c r="GAV48"/>
      <c r="GAW48"/>
      <c r="GAX48"/>
      <c r="GAY48"/>
      <c r="GAZ48"/>
      <c r="GBA48"/>
      <c r="GBB48"/>
      <c r="GBC48"/>
      <c r="GBD48"/>
      <c r="GBE48"/>
      <c r="GBF48"/>
      <c r="GBG48"/>
      <c r="GBH48"/>
      <c r="GBI48"/>
      <c r="GBJ48"/>
      <c r="GBK48"/>
      <c r="GBL48"/>
      <c r="GBM48"/>
      <c r="GBN48"/>
      <c r="GBO48"/>
      <c r="GBP48"/>
      <c r="GBQ48"/>
      <c r="GBR48"/>
      <c r="GBS48"/>
      <c r="GBT48"/>
      <c r="GBU48"/>
      <c r="GBV48"/>
      <c r="GBW48"/>
      <c r="GBX48"/>
      <c r="GBY48"/>
      <c r="GBZ48"/>
      <c r="GCA48"/>
      <c r="GCB48"/>
      <c r="GCC48"/>
      <c r="GCD48"/>
      <c r="GCE48"/>
      <c r="GCF48"/>
      <c r="GCG48"/>
      <c r="GCH48"/>
      <c r="GCI48"/>
      <c r="GCJ48"/>
      <c r="GCK48"/>
      <c r="GCL48"/>
      <c r="GCM48"/>
      <c r="GCN48"/>
      <c r="GCO48"/>
      <c r="GCP48"/>
      <c r="GCQ48"/>
      <c r="GCR48"/>
      <c r="GCS48"/>
      <c r="GCT48"/>
      <c r="GCU48"/>
      <c r="GCV48"/>
      <c r="GCW48"/>
      <c r="GCX48"/>
      <c r="GCY48"/>
      <c r="GCZ48"/>
      <c r="GDA48"/>
      <c r="GDB48"/>
      <c r="GDC48"/>
      <c r="GDD48"/>
      <c r="GDE48"/>
      <c r="GDF48"/>
      <c r="GDG48"/>
      <c r="GDH48"/>
      <c r="GDI48"/>
      <c r="GDJ48"/>
      <c r="GDK48"/>
      <c r="GDL48"/>
      <c r="GDM48"/>
      <c r="GDN48"/>
      <c r="GDO48"/>
      <c r="GDP48"/>
      <c r="GDQ48"/>
      <c r="GDR48"/>
      <c r="GDS48"/>
      <c r="GDT48"/>
      <c r="GDU48"/>
      <c r="GDV48"/>
      <c r="GDW48"/>
      <c r="GDX48"/>
      <c r="GDY48"/>
      <c r="GDZ48"/>
      <c r="GEA48"/>
      <c r="GEB48"/>
      <c r="GEC48"/>
      <c r="GED48"/>
      <c r="GEE48"/>
      <c r="GEF48"/>
      <c r="GEG48"/>
      <c r="GEH48"/>
      <c r="GEI48"/>
      <c r="GEJ48"/>
      <c r="GEK48"/>
      <c r="GEL48"/>
      <c r="GEM48"/>
      <c r="GEN48"/>
      <c r="GEO48"/>
      <c r="GEP48"/>
      <c r="GEQ48"/>
      <c r="GER48"/>
      <c r="GES48"/>
      <c r="GET48"/>
      <c r="GEU48"/>
      <c r="GEV48"/>
      <c r="GEW48"/>
      <c r="GEX48"/>
      <c r="GEY48"/>
      <c r="GEZ48"/>
      <c r="GFA48"/>
      <c r="GFB48"/>
      <c r="GFC48"/>
      <c r="GFD48"/>
      <c r="GFE48"/>
      <c r="GFF48"/>
      <c r="GFG48"/>
      <c r="GFH48"/>
      <c r="GFI48"/>
      <c r="GFJ48"/>
      <c r="GFK48"/>
      <c r="GFL48"/>
      <c r="GFM48"/>
      <c r="GFN48"/>
      <c r="GFO48"/>
      <c r="GFP48"/>
      <c r="GFQ48"/>
      <c r="GFR48"/>
      <c r="GFS48"/>
      <c r="GFT48"/>
      <c r="GFU48"/>
      <c r="GFV48"/>
      <c r="GFW48"/>
      <c r="GFX48"/>
      <c r="GFY48"/>
      <c r="GFZ48"/>
      <c r="GGA48"/>
      <c r="GGB48"/>
      <c r="GGC48"/>
      <c r="GGD48"/>
      <c r="GGE48"/>
      <c r="GGF48"/>
      <c r="GGG48"/>
      <c r="GGH48"/>
      <c r="GGI48"/>
      <c r="GGJ48"/>
      <c r="GGK48"/>
      <c r="GGL48"/>
      <c r="GGM48"/>
      <c r="GGN48"/>
      <c r="GGO48"/>
      <c r="GGP48"/>
      <c r="GGQ48"/>
      <c r="GGR48"/>
      <c r="GGS48"/>
      <c r="GGT48"/>
      <c r="GGU48"/>
      <c r="GGV48"/>
      <c r="GGW48"/>
      <c r="GGX48"/>
      <c r="GGY48"/>
      <c r="GGZ48"/>
      <c r="GHA48"/>
      <c r="GHB48"/>
      <c r="GHC48"/>
      <c r="GHD48"/>
      <c r="GHE48"/>
      <c r="GHF48"/>
      <c r="GHG48"/>
      <c r="GHH48"/>
      <c r="GHI48"/>
      <c r="GHJ48"/>
      <c r="GHK48"/>
      <c r="GHL48"/>
      <c r="GHM48"/>
      <c r="GHN48"/>
      <c r="GHO48"/>
      <c r="GHP48"/>
      <c r="GHQ48"/>
      <c r="GHR48"/>
      <c r="GHS48"/>
      <c r="GHT48"/>
      <c r="GHU48"/>
      <c r="GHV48"/>
      <c r="GHW48"/>
      <c r="GHX48"/>
      <c r="GHY48"/>
      <c r="GHZ48"/>
      <c r="GIA48"/>
      <c r="GIB48"/>
      <c r="GIC48"/>
      <c r="GID48"/>
      <c r="GIE48"/>
      <c r="GIF48"/>
      <c r="GIG48"/>
      <c r="GIH48"/>
      <c r="GII48"/>
      <c r="GIJ48"/>
      <c r="GIK48"/>
      <c r="GIL48"/>
      <c r="GIM48"/>
      <c r="GIN48"/>
      <c r="GIO48"/>
      <c r="GIP48"/>
      <c r="GIQ48"/>
      <c r="GIR48"/>
      <c r="GIS48"/>
      <c r="GIT48"/>
      <c r="GIU48"/>
      <c r="GIV48"/>
      <c r="GIW48"/>
      <c r="GIX48"/>
      <c r="GIY48"/>
      <c r="GIZ48"/>
      <c r="GJA48"/>
      <c r="GJB48"/>
      <c r="GJC48"/>
      <c r="GJD48"/>
      <c r="GJE48"/>
      <c r="GJF48"/>
      <c r="GJG48"/>
      <c r="GJH48"/>
      <c r="GJI48"/>
      <c r="GJJ48"/>
      <c r="GJK48"/>
      <c r="GJL48"/>
      <c r="GJM48"/>
      <c r="GJN48"/>
      <c r="GJO48"/>
      <c r="GJP48"/>
      <c r="GJQ48"/>
      <c r="GJR48"/>
      <c r="GJS48"/>
      <c r="GJT48"/>
      <c r="GJU48"/>
      <c r="GJV48"/>
      <c r="GJW48"/>
      <c r="GJX48"/>
      <c r="GJY48"/>
      <c r="GJZ48"/>
      <c r="GKA48"/>
      <c r="GKB48"/>
      <c r="GKC48"/>
      <c r="GKD48"/>
      <c r="GKE48"/>
      <c r="GKF48"/>
      <c r="GKG48"/>
      <c r="GKH48"/>
      <c r="GKI48"/>
      <c r="GKJ48"/>
      <c r="GKK48"/>
      <c r="GKL48"/>
      <c r="GKM48"/>
      <c r="GKN48"/>
      <c r="GKO48"/>
      <c r="GKP48"/>
      <c r="GKQ48"/>
      <c r="GKR48"/>
      <c r="GKS48"/>
      <c r="GKT48"/>
      <c r="GKU48"/>
      <c r="GKV48"/>
      <c r="GKW48"/>
      <c r="GKX48"/>
      <c r="GKY48"/>
      <c r="GKZ48"/>
      <c r="GLA48"/>
      <c r="GLB48"/>
      <c r="GLC48"/>
      <c r="GLD48"/>
      <c r="GLE48"/>
      <c r="GLF48"/>
      <c r="GLG48"/>
      <c r="GLH48"/>
      <c r="GLI48"/>
      <c r="GLJ48"/>
      <c r="GLK48"/>
      <c r="GLL48"/>
      <c r="GLM48"/>
      <c r="GLN48"/>
      <c r="GLO48"/>
      <c r="GLP48"/>
      <c r="GLQ48"/>
      <c r="GLR48"/>
      <c r="GLS48"/>
      <c r="GLT48"/>
      <c r="GLU48"/>
      <c r="GLV48"/>
      <c r="GLW48"/>
      <c r="GLX48"/>
      <c r="GLY48"/>
      <c r="GLZ48"/>
      <c r="GMA48"/>
      <c r="GMB48"/>
      <c r="GMC48"/>
      <c r="GMD48"/>
      <c r="GME48"/>
      <c r="GMF48"/>
      <c r="GMG48"/>
      <c r="GMH48"/>
      <c r="GMI48"/>
      <c r="GMJ48"/>
      <c r="GMK48"/>
      <c r="GML48"/>
      <c r="GMM48"/>
      <c r="GMN48"/>
      <c r="GMO48"/>
      <c r="GMP48"/>
      <c r="GMQ48"/>
      <c r="GMR48"/>
      <c r="GMS48"/>
      <c r="GMT48"/>
      <c r="GMU48"/>
      <c r="GMV48"/>
      <c r="GMW48"/>
      <c r="GMX48"/>
      <c r="GMY48"/>
      <c r="GMZ48"/>
      <c r="GNA48"/>
      <c r="GNB48"/>
      <c r="GNC48"/>
      <c r="GND48"/>
      <c r="GNE48"/>
      <c r="GNF48"/>
      <c r="GNG48"/>
      <c r="GNH48"/>
      <c r="GNI48"/>
      <c r="GNJ48"/>
      <c r="GNK48"/>
      <c r="GNL48"/>
      <c r="GNM48"/>
      <c r="GNN48"/>
      <c r="GNO48"/>
      <c r="GNP48"/>
      <c r="GNQ48"/>
      <c r="GNR48"/>
      <c r="GNS48"/>
      <c r="GNT48"/>
      <c r="GNU48"/>
      <c r="GNV48"/>
      <c r="GNW48"/>
      <c r="GNX48"/>
      <c r="GNY48"/>
      <c r="GNZ48"/>
      <c r="GOA48"/>
      <c r="GOB48"/>
      <c r="GOC48"/>
      <c r="GOD48"/>
      <c r="GOE48"/>
      <c r="GOF48"/>
      <c r="GOG48"/>
      <c r="GOH48"/>
      <c r="GOI48"/>
      <c r="GOJ48"/>
      <c r="GOK48"/>
      <c r="GOL48"/>
      <c r="GOM48"/>
      <c r="GON48"/>
      <c r="GOO48"/>
      <c r="GOP48"/>
      <c r="GOQ48"/>
      <c r="GOR48"/>
      <c r="GOS48"/>
      <c r="GOT48"/>
      <c r="GOU48"/>
      <c r="GOV48"/>
      <c r="GOW48"/>
      <c r="GOX48"/>
      <c r="GOY48"/>
      <c r="GOZ48"/>
      <c r="GPA48"/>
      <c r="GPB48"/>
      <c r="GPC48"/>
      <c r="GPD48"/>
      <c r="GPE48"/>
      <c r="GPF48"/>
      <c r="GPG48"/>
      <c r="GPH48"/>
      <c r="GPI48"/>
      <c r="GPJ48"/>
      <c r="GPK48"/>
      <c r="GPL48"/>
      <c r="GPM48"/>
      <c r="GPN48"/>
      <c r="GPO48"/>
      <c r="GPP48"/>
      <c r="GPQ48"/>
      <c r="GPR48"/>
      <c r="GPS48"/>
      <c r="GPT48"/>
      <c r="GPU48"/>
      <c r="GPV48"/>
      <c r="GPW48"/>
      <c r="GPX48"/>
      <c r="GPY48"/>
      <c r="GPZ48"/>
      <c r="GQA48"/>
      <c r="GQB48"/>
      <c r="GQC48"/>
      <c r="GQD48"/>
      <c r="GQE48"/>
      <c r="GQF48"/>
      <c r="GQG48"/>
      <c r="GQH48"/>
      <c r="GQI48"/>
      <c r="GQJ48"/>
      <c r="GQK48"/>
      <c r="GQL48"/>
      <c r="GQM48"/>
      <c r="GQN48"/>
      <c r="GQO48"/>
      <c r="GQP48"/>
      <c r="GQQ48"/>
      <c r="GQR48"/>
      <c r="GQS48"/>
      <c r="GQT48"/>
      <c r="GQU48"/>
      <c r="GQV48"/>
      <c r="GQW48"/>
      <c r="GQX48"/>
      <c r="GQY48"/>
      <c r="GQZ48"/>
      <c r="GRA48"/>
      <c r="GRB48"/>
      <c r="GRC48"/>
      <c r="GRD48"/>
      <c r="GRE48"/>
      <c r="GRF48"/>
      <c r="GRG48"/>
      <c r="GRH48"/>
      <c r="GRI48"/>
      <c r="GRJ48"/>
      <c r="GRK48"/>
      <c r="GRL48"/>
      <c r="GRM48"/>
      <c r="GRN48"/>
      <c r="GRO48"/>
      <c r="GRP48"/>
      <c r="GRQ48"/>
      <c r="GRR48"/>
      <c r="GRS48"/>
      <c r="GRT48"/>
      <c r="GRU48"/>
      <c r="GRV48"/>
      <c r="GRW48"/>
      <c r="GRX48"/>
      <c r="GRY48"/>
      <c r="GRZ48"/>
      <c r="GSA48"/>
      <c r="GSB48"/>
      <c r="GSC48"/>
      <c r="GSD48"/>
      <c r="GSE48"/>
      <c r="GSF48"/>
      <c r="GSG48"/>
      <c r="GSH48"/>
      <c r="GSI48"/>
      <c r="GSJ48"/>
      <c r="GSK48"/>
      <c r="GSL48"/>
      <c r="GSM48"/>
      <c r="GSN48"/>
      <c r="GSO48"/>
      <c r="GSP48"/>
      <c r="GSQ48"/>
      <c r="GSR48"/>
      <c r="GSS48"/>
      <c r="GST48"/>
      <c r="GSU48"/>
      <c r="GSV48"/>
      <c r="GSW48"/>
      <c r="GSX48"/>
      <c r="GSY48"/>
      <c r="GSZ48"/>
      <c r="GTA48"/>
      <c r="GTB48"/>
      <c r="GTC48"/>
      <c r="GTD48"/>
      <c r="GTE48"/>
      <c r="GTF48"/>
      <c r="GTG48"/>
      <c r="GTH48"/>
      <c r="GTI48"/>
      <c r="GTJ48"/>
      <c r="GTK48"/>
      <c r="GTL48"/>
      <c r="GTM48"/>
      <c r="GTN48"/>
      <c r="GTO48"/>
      <c r="GTP48"/>
      <c r="GTQ48"/>
      <c r="GTR48"/>
      <c r="GTS48"/>
      <c r="GTT48"/>
      <c r="GTU48"/>
      <c r="GTV48"/>
      <c r="GTW48"/>
      <c r="GTX48"/>
      <c r="GTY48"/>
      <c r="GTZ48"/>
      <c r="GUA48"/>
      <c r="GUB48"/>
      <c r="GUC48"/>
      <c r="GUD48"/>
      <c r="GUE48"/>
      <c r="GUF48"/>
      <c r="GUG48"/>
      <c r="GUH48"/>
      <c r="GUI48"/>
      <c r="GUJ48"/>
      <c r="GUK48"/>
      <c r="GUL48"/>
      <c r="GUM48"/>
      <c r="GUN48"/>
      <c r="GUO48"/>
      <c r="GUP48"/>
      <c r="GUQ48"/>
      <c r="GUR48"/>
      <c r="GUS48"/>
      <c r="GUT48"/>
      <c r="GUU48"/>
      <c r="GUV48"/>
      <c r="GUW48"/>
      <c r="GUX48"/>
      <c r="GUY48"/>
      <c r="GUZ48"/>
      <c r="GVA48"/>
      <c r="GVB48"/>
      <c r="GVC48"/>
      <c r="GVD48"/>
      <c r="GVE48"/>
      <c r="GVF48"/>
      <c r="GVG48"/>
      <c r="GVH48"/>
      <c r="GVI48"/>
      <c r="GVJ48"/>
      <c r="GVK48"/>
      <c r="GVL48"/>
      <c r="GVM48"/>
      <c r="GVN48"/>
      <c r="GVO48"/>
      <c r="GVP48"/>
      <c r="GVQ48"/>
      <c r="GVR48"/>
      <c r="GVS48"/>
      <c r="GVT48"/>
      <c r="GVU48"/>
      <c r="GVV48"/>
      <c r="GVW48"/>
      <c r="GVX48"/>
      <c r="GVY48"/>
      <c r="GVZ48"/>
      <c r="GWA48"/>
      <c r="GWB48"/>
      <c r="GWC48"/>
      <c r="GWD48"/>
      <c r="GWE48"/>
      <c r="GWF48"/>
      <c r="GWG48"/>
      <c r="GWH48"/>
      <c r="GWI48"/>
      <c r="GWJ48"/>
      <c r="GWK48"/>
      <c r="GWL48"/>
      <c r="GWM48"/>
      <c r="GWN48"/>
      <c r="GWO48"/>
      <c r="GWP48"/>
      <c r="GWQ48"/>
      <c r="GWR48"/>
      <c r="GWS48"/>
      <c r="GWT48"/>
      <c r="GWU48"/>
      <c r="GWV48"/>
      <c r="GWW48"/>
      <c r="GWX48"/>
      <c r="GWY48"/>
      <c r="GWZ48"/>
      <c r="GXA48"/>
      <c r="GXB48"/>
      <c r="GXC48"/>
      <c r="GXD48"/>
      <c r="GXE48"/>
      <c r="GXF48"/>
      <c r="GXG48"/>
      <c r="GXH48"/>
      <c r="GXI48"/>
      <c r="GXJ48"/>
      <c r="GXK48"/>
      <c r="GXL48"/>
      <c r="GXM48"/>
      <c r="GXN48"/>
      <c r="GXO48"/>
      <c r="GXP48"/>
      <c r="GXQ48"/>
      <c r="GXR48"/>
      <c r="GXS48"/>
      <c r="GXT48"/>
      <c r="GXU48"/>
      <c r="GXV48"/>
      <c r="GXW48"/>
      <c r="GXX48"/>
      <c r="GXY48"/>
      <c r="GXZ48"/>
      <c r="GYA48"/>
      <c r="GYB48"/>
      <c r="GYC48"/>
      <c r="GYD48"/>
      <c r="GYE48"/>
      <c r="GYF48"/>
      <c r="GYG48"/>
      <c r="GYH48"/>
      <c r="GYI48"/>
      <c r="GYJ48"/>
      <c r="GYK48"/>
      <c r="GYL48"/>
      <c r="GYM48"/>
      <c r="GYN48"/>
      <c r="GYO48"/>
      <c r="GYP48"/>
      <c r="GYQ48"/>
      <c r="GYR48"/>
      <c r="GYS48"/>
      <c r="GYT48"/>
      <c r="GYU48"/>
      <c r="GYV48"/>
      <c r="GYW48"/>
      <c r="GYX48"/>
      <c r="GYY48"/>
      <c r="GYZ48"/>
      <c r="GZA48"/>
      <c r="GZB48"/>
      <c r="GZC48"/>
      <c r="GZD48"/>
      <c r="GZE48"/>
      <c r="GZF48"/>
      <c r="GZG48"/>
      <c r="GZH48"/>
      <c r="GZI48"/>
      <c r="GZJ48"/>
      <c r="GZK48"/>
      <c r="GZL48"/>
      <c r="GZM48"/>
      <c r="GZN48"/>
      <c r="GZO48"/>
      <c r="GZP48"/>
      <c r="GZQ48"/>
      <c r="GZR48"/>
      <c r="GZS48"/>
      <c r="GZT48"/>
      <c r="GZU48"/>
      <c r="GZV48"/>
      <c r="GZW48"/>
      <c r="GZX48"/>
      <c r="GZY48"/>
      <c r="GZZ48"/>
      <c r="HAA48"/>
      <c r="HAB48"/>
      <c r="HAC48"/>
      <c r="HAD48"/>
      <c r="HAE48"/>
      <c r="HAF48"/>
      <c r="HAG48"/>
      <c r="HAH48"/>
      <c r="HAI48"/>
      <c r="HAJ48"/>
      <c r="HAK48"/>
      <c r="HAL48"/>
      <c r="HAM48"/>
      <c r="HAN48"/>
      <c r="HAO48"/>
      <c r="HAP48"/>
      <c r="HAQ48"/>
      <c r="HAR48"/>
      <c r="HAS48"/>
      <c r="HAT48"/>
      <c r="HAU48"/>
      <c r="HAV48"/>
      <c r="HAW48"/>
      <c r="HAX48"/>
      <c r="HAY48"/>
      <c r="HAZ48"/>
      <c r="HBA48"/>
      <c r="HBB48"/>
      <c r="HBC48"/>
      <c r="HBD48"/>
      <c r="HBE48"/>
      <c r="HBF48"/>
      <c r="HBG48"/>
      <c r="HBH48"/>
      <c r="HBI48"/>
      <c r="HBJ48"/>
      <c r="HBK48"/>
      <c r="HBL48"/>
      <c r="HBM48"/>
      <c r="HBN48"/>
      <c r="HBO48"/>
      <c r="HBP48"/>
      <c r="HBQ48"/>
      <c r="HBR48"/>
      <c r="HBS48"/>
      <c r="HBT48"/>
      <c r="HBU48"/>
      <c r="HBV48"/>
      <c r="HBW48"/>
      <c r="HBX48"/>
      <c r="HBY48"/>
      <c r="HBZ48"/>
      <c r="HCA48"/>
      <c r="HCB48"/>
      <c r="HCC48"/>
      <c r="HCD48"/>
      <c r="HCE48"/>
      <c r="HCF48"/>
      <c r="HCG48"/>
      <c r="HCH48"/>
      <c r="HCI48"/>
      <c r="HCJ48"/>
      <c r="HCK48"/>
      <c r="HCL48"/>
      <c r="HCM48"/>
      <c r="HCN48"/>
      <c r="HCO48"/>
      <c r="HCP48"/>
      <c r="HCQ48"/>
      <c r="HCR48"/>
      <c r="HCS48"/>
      <c r="HCT48"/>
      <c r="HCU48"/>
      <c r="HCV48"/>
      <c r="HCW48"/>
      <c r="HCX48"/>
      <c r="HCY48"/>
      <c r="HCZ48"/>
      <c r="HDA48"/>
      <c r="HDB48"/>
      <c r="HDC48"/>
      <c r="HDD48"/>
      <c r="HDE48"/>
      <c r="HDF48"/>
      <c r="HDG48"/>
      <c r="HDH48"/>
      <c r="HDI48"/>
      <c r="HDJ48"/>
      <c r="HDK48"/>
      <c r="HDL48"/>
      <c r="HDM48"/>
      <c r="HDN48"/>
      <c r="HDO48"/>
      <c r="HDP48"/>
      <c r="HDQ48"/>
      <c r="HDR48"/>
      <c r="HDS48"/>
      <c r="HDT48"/>
      <c r="HDU48"/>
      <c r="HDV48"/>
      <c r="HDW48"/>
      <c r="HDX48"/>
      <c r="HDY48"/>
      <c r="HDZ48"/>
      <c r="HEA48"/>
      <c r="HEB48"/>
      <c r="HEC48"/>
      <c r="HED48"/>
      <c r="HEE48"/>
      <c r="HEF48"/>
      <c r="HEG48"/>
      <c r="HEH48"/>
      <c r="HEI48"/>
      <c r="HEJ48"/>
      <c r="HEK48"/>
      <c r="HEL48"/>
      <c r="HEM48"/>
      <c r="HEN48"/>
      <c r="HEO48"/>
      <c r="HEP48"/>
      <c r="HEQ48"/>
      <c r="HER48"/>
      <c r="HES48"/>
      <c r="HET48"/>
      <c r="HEU48"/>
      <c r="HEV48"/>
      <c r="HEW48"/>
      <c r="HEX48"/>
      <c r="HEY48"/>
      <c r="HEZ48"/>
      <c r="HFA48"/>
      <c r="HFB48"/>
      <c r="HFC48"/>
      <c r="HFD48"/>
      <c r="HFE48"/>
      <c r="HFF48"/>
      <c r="HFG48"/>
      <c r="HFH48"/>
      <c r="HFI48"/>
      <c r="HFJ48"/>
      <c r="HFK48"/>
      <c r="HFL48"/>
      <c r="HFM48"/>
      <c r="HFN48"/>
      <c r="HFO48"/>
      <c r="HFP48"/>
      <c r="HFQ48"/>
      <c r="HFR48"/>
      <c r="HFS48"/>
      <c r="HFT48"/>
      <c r="HFU48"/>
      <c r="HFV48"/>
      <c r="HFW48"/>
      <c r="HFX48"/>
      <c r="HFY48"/>
      <c r="HFZ48"/>
      <c r="HGA48"/>
      <c r="HGB48"/>
      <c r="HGC48"/>
      <c r="HGD48"/>
      <c r="HGE48"/>
      <c r="HGF48"/>
      <c r="HGG48"/>
      <c r="HGH48"/>
      <c r="HGI48"/>
      <c r="HGJ48"/>
      <c r="HGK48"/>
      <c r="HGL48"/>
      <c r="HGM48"/>
      <c r="HGN48"/>
      <c r="HGO48"/>
      <c r="HGP48"/>
      <c r="HGQ48"/>
      <c r="HGR48"/>
      <c r="HGS48"/>
      <c r="HGT48"/>
      <c r="HGU48"/>
      <c r="HGV48"/>
      <c r="HGW48"/>
      <c r="HGX48"/>
      <c r="HGY48"/>
      <c r="HGZ48"/>
      <c r="HHA48"/>
      <c r="HHB48"/>
      <c r="HHC48"/>
      <c r="HHD48"/>
      <c r="HHE48"/>
      <c r="HHF48"/>
      <c r="HHG48"/>
      <c r="HHH48"/>
      <c r="HHI48"/>
      <c r="HHJ48"/>
      <c r="HHK48"/>
      <c r="HHL48"/>
      <c r="HHM48"/>
      <c r="HHN48"/>
      <c r="HHO48"/>
      <c r="HHP48"/>
      <c r="HHQ48"/>
      <c r="HHR48"/>
      <c r="HHS48"/>
      <c r="HHT48"/>
      <c r="HHU48"/>
      <c r="HHV48"/>
      <c r="HHW48"/>
      <c r="HHX48"/>
      <c r="HHY48"/>
      <c r="HHZ48"/>
      <c r="HIA48"/>
      <c r="HIB48"/>
      <c r="HIC48"/>
      <c r="HID48"/>
      <c r="HIE48"/>
      <c r="HIF48"/>
      <c r="HIG48"/>
      <c r="HIH48"/>
      <c r="HII48"/>
      <c r="HIJ48"/>
      <c r="HIK48"/>
      <c r="HIL48"/>
      <c r="HIM48"/>
      <c r="HIN48"/>
      <c r="HIO48"/>
      <c r="HIP48"/>
      <c r="HIQ48"/>
      <c r="HIR48"/>
      <c r="HIS48"/>
      <c r="HIT48"/>
      <c r="HIU48"/>
      <c r="HIV48"/>
      <c r="HIW48"/>
      <c r="HIX48"/>
      <c r="HIY48"/>
      <c r="HIZ48"/>
      <c r="HJA48"/>
      <c r="HJB48"/>
      <c r="HJC48"/>
      <c r="HJD48"/>
      <c r="HJE48"/>
      <c r="HJF48"/>
      <c r="HJG48"/>
      <c r="HJH48"/>
      <c r="HJI48"/>
      <c r="HJJ48"/>
      <c r="HJK48"/>
      <c r="HJL48"/>
      <c r="HJM48"/>
      <c r="HJN48"/>
      <c r="HJO48"/>
      <c r="HJP48"/>
      <c r="HJQ48"/>
      <c r="HJR48"/>
      <c r="HJS48"/>
      <c r="HJT48"/>
      <c r="HJU48"/>
      <c r="HJV48"/>
      <c r="HJW48"/>
      <c r="HJX48"/>
      <c r="HJY48"/>
      <c r="HJZ48"/>
      <c r="HKA48"/>
      <c r="HKB48"/>
      <c r="HKC48"/>
      <c r="HKD48"/>
      <c r="HKE48"/>
      <c r="HKF48"/>
      <c r="HKG48"/>
      <c r="HKH48"/>
      <c r="HKI48"/>
      <c r="HKJ48"/>
      <c r="HKK48"/>
      <c r="HKL48"/>
      <c r="HKM48"/>
      <c r="HKN48"/>
      <c r="HKO48"/>
      <c r="HKP48"/>
      <c r="HKQ48"/>
      <c r="HKR48"/>
      <c r="HKS48"/>
      <c r="HKT48"/>
      <c r="HKU48"/>
      <c r="HKV48"/>
      <c r="HKW48"/>
      <c r="HKX48"/>
      <c r="HKY48"/>
      <c r="HKZ48"/>
      <c r="HLA48"/>
      <c r="HLB48"/>
      <c r="HLC48"/>
      <c r="HLD48"/>
      <c r="HLE48"/>
      <c r="HLF48"/>
      <c r="HLG48"/>
      <c r="HLH48"/>
      <c r="HLI48"/>
      <c r="HLJ48"/>
      <c r="HLK48"/>
      <c r="HLL48"/>
      <c r="HLM48"/>
      <c r="HLN48"/>
      <c r="HLO48"/>
      <c r="HLP48"/>
      <c r="HLQ48"/>
      <c r="HLR48"/>
      <c r="HLS48"/>
      <c r="HLT48"/>
      <c r="HLU48"/>
      <c r="HLV48"/>
      <c r="HLW48"/>
      <c r="HLX48"/>
      <c r="HLY48"/>
      <c r="HLZ48"/>
      <c r="HMA48"/>
      <c r="HMB48"/>
      <c r="HMC48"/>
      <c r="HMD48"/>
      <c r="HME48"/>
      <c r="HMF48"/>
      <c r="HMG48"/>
      <c r="HMH48"/>
      <c r="HMI48"/>
      <c r="HMJ48"/>
      <c r="HMK48"/>
      <c r="HML48"/>
      <c r="HMM48"/>
      <c r="HMN48"/>
      <c r="HMO48"/>
      <c r="HMP48"/>
      <c r="HMQ48"/>
      <c r="HMR48"/>
      <c r="HMS48"/>
      <c r="HMT48"/>
      <c r="HMU48"/>
      <c r="HMV48"/>
      <c r="HMW48"/>
      <c r="HMX48"/>
      <c r="HMY48"/>
      <c r="HMZ48"/>
      <c r="HNA48"/>
      <c r="HNB48"/>
      <c r="HNC48"/>
      <c r="HND48"/>
      <c r="HNE48"/>
      <c r="HNF48"/>
      <c r="HNG48"/>
      <c r="HNH48"/>
      <c r="HNI48"/>
      <c r="HNJ48"/>
      <c r="HNK48"/>
      <c r="HNL48"/>
      <c r="HNM48"/>
      <c r="HNN48"/>
      <c r="HNO48"/>
      <c r="HNP48"/>
      <c r="HNQ48"/>
      <c r="HNR48"/>
      <c r="HNS48"/>
      <c r="HNT48"/>
      <c r="HNU48"/>
      <c r="HNV48"/>
      <c r="HNW48"/>
      <c r="HNX48"/>
      <c r="HNY48"/>
      <c r="HNZ48"/>
      <c r="HOA48"/>
      <c r="HOB48"/>
      <c r="HOC48"/>
      <c r="HOD48"/>
      <c r="HOE48"/>
      <c r="HOF48"/>
      <c r="HOG48"/>
      <c r="HOH48"/>
      <c r="HOI48"/>
      <c r="HOJ48"/>
      <c r="HOK48"/>
      <c r="HOL48"/>
      <c r="HOM48"/>
      <c r="HON48"/>
      <c r="HOO48"/>
      <c r="HOP48"/>
      <c r="HOQ48"/>
      <c r="HOR48"/>
      <c r="HOS48"/>
      <c r="HOT48"/>
      <c r="HOU48"/>
      <c r="HOV48"/>
      <c r="HOW48"/>
      <c r="HOX48"/>
      <c r="HOY48"/>
      <c r="HOZ48"/>
      <c r="HPA48"/>
      <c r="HPB48"/>
      <c r="HPC48"/>
      <c r="HPD48"/>
      <c r="HPE48"/>
      <c r="HPF48"/>
      <c r="HPG48"/>
      <c r="HPH48"/>
      <c r="HPI48"/>
      <c r="HPJ48"/>
      <c r="HPK48"/>
      <c r="HPL48"/>
      <c r="HPM48"/>
      <c r="HPN48"/>
      <c r="HPO48"/>
      <c r="HPP48"/>
      <c r="HPQ48"/>
      <c r="HPR48"/>
      <c r="HPS48"/>
      <c r="HPT48"/>
      <c r="HPU48"/>
      <c r="HPV48"/>
      <c r="HPW48"/>
      <c r="HPX48"/>
      <c r="HPY48"/>
      <c r="HPZ48"/>
      <c r="HQA48"/>
      <c r="HQB48"/>
      <c r="HQC48"/>
      <c r="HQD48"/>
      <c r="HQE48"/>
      <c r="HQF48"/>
      <c r="HQG48"/>
      <c r="HQH48"/>
      <c r="HQI48"/>
      <c r="HQJ48"/>
      <c r="HQK48"/>
      <c r="HQL48"/>
      <c r="HQM48"/>
      <c r="HQN48"/>
      <c r="HQO48"/>
      <c r="HQP48"/>
      <c r="HQQ48"/>
      <c r="HQR48"/>
      <c r="HQS48"/>
      <c r="HQT48"/>
      <c r="HQU48"/>
      <c r="HQV48"/>
      <c r="HQW48"/>
      <c r="HQX48"/>
      <c r="HQY48"/>
      <c r="HQZ48"/>
      <c r="HRA48"/>
      <c r="HRB48"/>
      <c r="HRC48"/>
      <c r="HRD48"/>
      <c r="HRE48"/>
      <c r="HRF48"/>
      <c r="HRG48"/>
      <c r="HRH48"/>
      <c r="HRI48"/>
      <c r="HRJ48"/>
      <c r="HRK48"/>
      <c r="HRL48"/>
      <c r="HRM48"/>
      <c r="HRN48"/>
      <c r="HRO48"/>
      <c r="HRP48"/>
      <c r="HRQ48"/>
      <c r="HRR48"/>
      <c r="HRS48"/>
      <c r="HRT48"/>
      <c r="HRU48"/>
      <c r="HRV48"/>
      <c r="HRW48"/>
      <c r="HRX48"/>
      <c r="HRY48"/>
      <c r="HRZ48"/>
      <c r="HSA48"/>
      <c r="HSB48"/>
      <c r="HSC48"/>
      <c r="HSD48"/>
      <c r="HSE48"/>
      <c r="HSF48"/>
      <c r="HSG48"/>
      <c r="HSH48"/>
      <c r="HSI48"/>
      <c r="HSJ48"/>
      <c r="HSK48"/>
      <c r="HSL48"/>
      <c r="HSM48"/>
      <c r="HSN48"/>
      <c r="HSO48"/>
      <c r="HSP48"/>
      <c r="HSQ48"/>
      <c r="HSR48"/>
      <c r="HSS48"/>
      <c r="HST48"/>
      <c r="HSU48"/>
      <c r="HSV48"/>
      <c r="HSW48"/>
      <c r="HSX48"/>
      <c r="HSY48"/>
      <c r="HSZ48"/>
      <c r="HTA48"/>
      <c r="HTB48"/>
      <c r="HTC48"/>
      <c r="HTD48"/>
      <c r="HTE48"/>
      <c r="HTF48"/>
      <c r="HTG48"/>
      <c r="HTH48"/>
      <c r="HTI48"/>
      <c r="HTJ48"/>
      <c r="HTK48"/>
      <c r="HTL48"/>
      <c r="HTM48"/>
      <c r="HTN48"/>
      <c r="HTO48"/>
      <c r="HTP48"/>
      <c r="HTQ48"/>
      <c r="HTR48"/>
      <c r="HTS48"/>
      <c r="HTT48"/>
      <c r="HTU48"/>
      <c r="HTV48"/>
      <c r="HTW48"/>
      <c r="HTX48"/>
      <c r="HTY48"/>
      <c r="HTZ48"/>
      <c r="HUA48"/>
      <c r="HUB48"/>
      <c r="HUC48"/>
      <c r="HUD48"/>
      <c r="HUE48"/>
      <c r="HUF48"/>
      <c r="HUG48"/>
      <c r="HUH48"/>
      <c r="HUI48"/>
      <c r="HUJ48"/>
      <c r="HUK48"/>
      <c r="HUL48"/>
      <c r="HUM48"/>
      <c r="HUN48"/>
      <c r="HUO48"/>
      <c r="HUP48"/>
      <c r="HUQ48"/>
      <c r="HUR48"/>
      <c r="HUS48"/>
      <c r="HUT48"/>
      <c r="HUU48"/>
      <c r="HUV48"/>
      <c r="HUW48"/>
      <c r="HUX48"/>
      <c r="HUY48"/>
      <c r="HUZ48"/>
      <c r="HVA48"/>
      <c r="HVB48"/>
      <c r="HVC48"/>
      <c r="HVD48"/>
      <c r="HVE48"/>
      <c r="HVF48"/>
      <c r="HVG48"/>
      <c r="HVH48"/>
      <c r="HVI48"/>
      <c r="HVJ48"/>
      <c r="HVK48"/>
      <c r="HVL48"/>
      <c r="HVM48"/>
      <c r="HVN48"/>
      <c r="HVO48"/>
      <c r="HVP48"/>
      <c r="HVQ48"/>
      <c r="HVR48"/>
      <c r="HVS48"/>
      <c r="HVT48"/>
      <c r="HVU48"/>
      <c r="HVV48"/>
      <c r="HVW48"/>
      <c r="HVX48"/>
      <c r="HVY48"/>
      <c r="HVZ48"/>
      <c r="HWA48"/>
      <c r="HWB48"/>
      <c r="HWC48"/>
      <c r="HWD48"/>
      <c r="HWE48"/>
      <c r="HWF48"/>
      <c r="HWG48"/>
      <c r="HWH48"/>
      <c r="HWI48"/>
      <c r="HWJ48"/>
      <c r="HWK48"/>
      <c r="HWL48"/>
      <c r="HWM48"/>
      <c r="HWN48"/>
      <c r="HWO48"/>
      <c r="HWP48"/>
      <c r="HWQ48"/>
      <c r="HWR48"/>
      <c r="HWS48"/>
      <c r="HWT48"/>
      <c r="HWU48"/>
      <c r="HWV48"/>
      <c r="HWW48"/>
      <c r="HWX48"/>
      <c r="HWY48"/>
      <c r="HWZ48"/>
      <c r="HXA48"/>
      <c r="HXB48"/>
      <c r="HXC48"/>
      <c r="HXD48"/>
      <c r="HXE48"/>
      <c r="HXF48"/>
      <c r="HXG48"/>
      <c r="HXH48"/>
      <c r="HXI48"/>
      <c r="HXJ48"/>
      <c r="HXK48"/>
      <c r="HXL48"/>
      <c r="HXM48"/>
      <c r="HXN48"/>
      <c r="HXO48"/>
      <c r="HXP48"/>
      <c r="HXQ48"/>
      <c r="HXR48"/>
      <c r="HXS48"/>
      <c r="HXT48"/>
      <c r="HXU48"/>
      <c r="HXV48"/>
      <c r="HXW48"/>
      <c r="HXX48"/>
      <c r="HXY48"/>
      <c r="HXZ48"/>
      <c r="HYA48"/>
      <c r="HYB48"/>
      <c r="HYC48"/>
      <c r="HYD48"/>
      <c r="HYE48"/>
      <c r="HYF48"/>
      <c r="HYG48"/>
      <c r="HYH48"/>
      <c r="HYI48"/>
      <c r="HYJ48"/>
      <c r="HYK48"/>
      <c r="HYL48"/>
      <c r="HYM48"/>
      <c r="HYN48"/>
      <c r="HYO48"/>
      <c r="HYP48"/>
      <c r="HYQ48"/>
      <c r="HYR48"/>
      <c r="HYS48"/>
      <c r="HYT48"/>
      <c r="HYU48"/>
      <c r="HYV48"/>
      <c r="HYW48"/>
      <c r="HYX48"/>
      <c r="HYY48"/>
      <c r="HYZ48"/>
      <c r="HZA48"/>
      <c r="HZB48"/>
      <c r="HZC48"/>
      <c r="HZD48"/>
      <c r="HZE48"/>
      <c r="HZF48"/>
      <c r="HZG48"/>
      <c r="HZH48"/>
      <c r="HZI48"/>
      <c r="HZJ48"/>
      <c r="HZK48"/>
      <c r="HZL48"/>
      <c r="HZM48"/>
      <c r="HZN48"/>
      <c r="HZO48"/>
      <c r="HZP48"/>
      <c r="HZQ48"/>
      <c r="HZR48"/>
      <c r="HZS48"/>
      <c r="HZT48"/>
      <c r="HZU48"/>
      <c r="HZV48"/>
      <c r="HZW48"/>
      <c r="HZX48"/>
      <c r="HZY48"/>
      <c r="HZZ48"/>
      <c r="IAA48"/>
      <c r="IAB48"/>
      <c r="IAC48"/>
      <c r="IAD48"/>
      <c r="IAE48"/>
      <c r="IAF48"/>
      <c r="IAG48"/>
      <c r="IAH48"/>
      <c r="IAI48"/>
      <c r="IAJ48"/>
      <c r="IAK48"/>
      <c r="IAL48"/>
      <c r="IAM48"/>
      <c r="IAN48"/>
      <c r="IAO48"/>
      <c r="IAP48"/>
      <c r="IAQ48"/>
      <c r="IAR48"/>
      <c r="IAS48"/>
      <c r="IAT48"/>
      <c r="IAU48"/>
      <c r="IAV48"/>
      <c r="IAW48"/>
      <c r="IAX48"/>
      <c r="IAY48"/>
      <c r="IAZ48"/>
      <c r="IBA48"/>
      <c r="IBB48"/>
      <c r="IBC48"/>
      <c r="IBD48"/>
      <c r="IBE48"/>
      <c r="IBF48"/>
      <c r="IBG48"/>
      <c r="IBH48"/>
      <c r="IBI48"/>
      <c r="IBJ48"/>
      <c r="IBK48"/>
      <c r="IBL48"/>
      <c r="IBM48"/>
      <c r="IBN48"/>
      <c r="IBO48"/>
      <c r="IBP48"/>
      <c r="IBQ48"/>
      <c r="IBR48"/>
      <c r="IBS48"/>
      <c r="IBT48"/>
      <c r="IBU48"/>
      <c r="IBV48"/>
      <c r="IBW48"/>
      <c r="IBX48"/>
      <c r="IBY48"/>
      <c r="IBZ48"/>
      <c r="ICA48"/>
      <c r="ICB48"/>
      <c r="ICC48"/>
      <c r="ICD48"/>
      <c r="ICE48"/>
      <c r="ICF48"/>
      <c r="ICG48"/>
      <c r="ICH48"/>
      <c r="ICI48"/>
      <c r="ICJ48"/>
      <c r="ICK48"/>
      <c r="ICL48"/>
      <c r="ICM48"/>
      <c r="ICN48"/>
      <c r="ICO48"/>
      <c r="ICP48"/>
      <c r="ICQ48"/>
      <c r="ICR48"/>
      <c r="ICS48"/>
      <c r="ICT48"/>
      <c r="ICU48"/>
      <c r="ICV48"/>
      <c r="ICW48"/>
      <c r="ICX48"/>
      <c r="ICY48"/>
      <c r="ICZ48"/>
      <c r="IDA48"/>
      <c r="IDB48"/>
      <c r="IDC48"/>
      <c r="IDD48"/>
      <c r="IDE48"/>
      <c r="IDF48"/>
      <c r="IDG48"/>
      <c r="IDH48"/>
      <c r="IDI48"/>
      <c r="IDJ48"/>
      <c r="IDK48"/>
      <c r="IDL48"/>
      <c r="IDM48"/>
      <c r="IDN48"/>
      <c r="IDO48"/>
      <c r="IDP48"/>
      <c r="IDQ48"/>
      <c r="IDR48"/>
      <c r="IDS48"/>
      <c r="IDT48"/>
      <c r="IDU48"/>
      <c r="IDV48"/>
      <c r="IDW48"/>
      <c r="IDX48"/>
      <c r="IDY48"/>
      <c r="IDZ48"/>
      <c r="IEA48"/>
      <c r="IEB48"/>
      <c r="IEC48"/>
      <c r="IED48"/>
      <c r="IEE48"/>
      <c r="IEF48"/>
      <c r="IEG48"/>
      <c r="IEH48"/>
      <c r="IEI48"/>
      <c r="IEJ48"/>
      <c r="IEK48"/>
      <c r="IEL48"/>
      <c r="IEM48"/>
      <c r="IEN48"/>
      <c r="IEO48"/>
      <c r="IEP48"/>
      <c r="IEQ48"/>
      <c r="IER48"/>
      <c r="IES48"/>
      <c r="IET48"/>
      <c r="IEU48"/>
      <c r="IEV48"/>
      <c r="IEW48"/>
      <c r="IEX48"/>
      <c r="IEY48"/>
      <c r="IEZ48"/>
      <c r="IFA48"/>
      <c r="IFB48"/>
      <c r="IFC48"/>
      <c r="IFD48"/>
      <c r="IFE48"/>
      <c r="IFF48"/>
      <c r="IFG48"/>
      <c r="IFH48"/>
      <c r="IFI48"/>
      <c r="IFJ48"/>
      <c r="IFK48"/>
      <c r="IFL48"/>
      <c r="IFM48"/>
      <c r="IFN48"/>
      <c r="IFO48"/>
      <c r="IFP48"/>
      <c r="IFQ48"/>
      <c r="IFR48"/>
      <c r="IFS48"/>
      <c r="IFT48"/>
      <c r="IFU48"/>
      <c r="IFV48"/>
      <c r="IFW48"/>
      <c r="IFX48"/>
      <c r="IFY48"/>
      <c r="IFZ48"/>
      <c r="IGA48"/>
      <c r="IGB48"/>
      <c r="IGC48"/>
      <c r="IGD48"/>
      <c r="IGE48"/>
      <c r="IGF48"/>
      <c r="IGG48"/>
      <c r="IGH48"/>
      <c r="IGI48"/>
      <c r="IGJ48"/>
      <c r="IGK48"/>
      <c r="IGL48"/>
      <c r="IGM48"/>
      <c r="IGN48"/>
      <c r="IGO48"/>
      <c r="IGP48"/>
      <c r="IGQ48"/>
      <c r="IGR48"/>
      <c r="IGS48"/>
      <c r="IGT48"/>
      <c r="IGU48"/>
      <c r="IGV48"/>
      <c r="IGW48"/>
      <c r="IGX48"/>
      <c r="IGY48"/>
      <c r="IGZ48"/>
      <c r="IHA48"/>
      <c r="IHB48"/>
      <c r="IHC48"/>
      <c r="IHD48"/>
      <c r="IHE48"/>
      <c r="IHF48"/>
      <c r="IHG48"/>
      <c r="IHH48"/>
      <c r="IHI48"/>
      <c r="IHJ48"/>
      <c r="IHK48"/>
      <c r="IHL48"/>
      <c r="IHM48"/>
      <c r="IHN48"/>
      <c r="IHO48"/>
      <c r="IHP48"/>
      <c r="IHQ48"/>
      <c r="IHR48"/>
      <c r="IHS48"/>
      <c r="IHT48"/>
      <c r="IHU48"/>
      <c r="IHV48"/>
      <c r="IHW48"/>
      <c r="IHX48"/>
      <c r="IHY48"/>
      <c r="IHZ48"/>
      <c r="IIA48"/>
      <c r="IIB48"/>
      <c r="IIC48"/>
      <c r="IID48"/>
      <c r="IIE48"/>
      <c r="IIF48"/>
      <c r="IIG48"/>
      <c r="IIH48"/>
      <c r="III48"/>
      <c r="IIJ48"/>
      <c r="IIK48"/>
      <c r="IIL48"/>
      <c r="IIM48"/>
      <c r="IIN48"/>
      <c r="IIO48"/>
      <c r="IIP48"/>
      <c r="IIQ48"/>
      <c r="IIR48"/>
      <c r="IIS48"/>
      <c r="IIT48"/>
      <c r="IIU48"/>
      <c r="IIV48"/>
      <c r="IIW48"/>
      <c r="IIX48"/>
      <c r="IIY48"/>
      <c r="IIZ48"/>
      <c r="IJA48"/>
      <c r="IJB48"/>
      <c r="IJC48"/>
      <c r="IJD48"/>
      <c r="IJE48"/>
      <c r="IJF48"/>
      <c r="IJG48"/>
      <c r="IJH48"/>
      <c r="IJI48"/>
      <c r="IJJ48"/>
      <c r="IJK48"/>
      <c r="IJL48"/>
      <c r="IJM48"/>
      <c r="IJN48"/>
      <c r="IJO48"/>
      <c r="IJP48"/>
      <c r="IJQ48"/>
      <c r="IJR48"/>
      <c r="IJS48"/>
      <c r="IJT48"/>
      <c r="IJU48"/>
      <c r="IJV48"/>
      <c r="IJW48"/>
      <c r="IJX48"/>
      <c r="IJY48"/>
      <c r="IJZ48"/>
      <c r="IKA48"/>
      <c r="IKB48"/>
      <c r="IKC48"/>
      <c r="IKD48"/>
      <c r="IKE48"/>
      <c r="IKF48"/>
      <c r="IKG48"/>
      <c r="IKH48"/>
      <c r="IKI48"/>
      <c r="IKJ48"/>
      <c r="IKK48"/>
      <c r="IKL48"/>
      <c r="IKM48"/>
      <c r="IKN48"/>
      <c r="IKO48"/>
      <c r="IKP48"/>
      <c r="IKQ48"/>
      <c r="IKR48"/>
      <c r="IKS48"/>
      <c r="IKT48"/>
      <c r="IKU48"/>
      <c r="IKV48"/>
      <c r="IKW48"/>
      <c r="IKX48"/>
      <c r="IKY48"/>
      <c r="IKZ48"/>
      <c r="ILA48"/>
      <c r="ILB48"/>
      <c r="ILC48"/>
      <c r="ILD48"/>
      <c r="ILE48"/>
      <c r="ILF48"/>
      <c r="ILG48"/>
      <c r="ILH48"/>
      <c r="ILI48"/>
      <c r="ILJ48"/>
      <c r="ILK48"/>
      <c r="ILL48"/>
      <c r="ILM48"/>
      <c r="ILN48"/>
      <c r="ILO48"/>
      <c r="ILP48"/>
      <c r="ILQ48"/>
      <c r="ILR48"/>
      <c r="ILS48"/>
      <c r="ILT48"/>
      <c r="ILU48"/>
      <c r="ILV48"/>
      <c r="ILW48"/>
      <c r="ILX48"/>
      <c r="ILY48"/>
      <c r="ILZ48"/>
      <c r="IMA48"/>
      <c r="IMB48"/>
      <c r="IMC48"/>
      <c r="IMD48"/>
      <c r="IME48"/>
      <c r="IMF48"/>
      <c r="IMG48"/>
      <c r="IMH48"/>
      <c r="IMI48"/>
      <c r="IMJ48"/>
      <c r="IMK48"/>
      <c r="IML48"/>
      <c r="IMM48"/>
      <c r="IMN48"/>
      <c r="IMO48"/>
      <c r="IMP48"/>
      <c r="IMQ48"/>
      <c r="IMR48"/>
      <c r="IMS48"/>
      <c r="IMT48"/>
      <c r="IMU48"/>
      <c r="IMV48"/>
      <c r="IMW48"/>
      <c r="IMX48"/>
      <c r="IMY48"/>
      <c r="IMZ48"/>
      <c r="INA48"/>
      <c r="INB48"/>
      <c r="INC48"/>
      <c r="IND48"/>
      <c r="INE48"/>
      <c r="INF48"/>
      <c r="ING48"/>
      <c r="INH48"/>
      <c r="INI48"/>
      <c r="INJ48"/>
      <c r="INK48"/>
      <c r="INL48"/>
      <c r="INM48"/>
      <c r="INN48"/>
      <c r="INO48"/>
      <c r="INP48"/>
      <c r="INQ48"/>
      <c r="INR48"/>
      <c r="INS48"/>
      <c r="INT48"/>
      <c r="INU48"/>
      <c r="INV48"/>
      <c r="INW48"/>
      <c r="INX48"/>
      <c r="INY48"/>
      <c r="INZ48"/>
      <c r="IOA48"/>
      <c r="IOB48"/>
      <c r="IOC48"/>
      <c r="IOD48"/>
      <c r="IOE48"/>
      <c r="IOF48"/>
      <c r="IOG48"/>
      <c r="IOH48"/>
      <c r="IOI48"/>
      <c r="IOJ48"/>
      <c r="IOK48"/>
      <c r="IOL48"/>
      <c r="IOM48"/>
      <c r="ION48"/>
      <c r="IOO48"/>
      <c r="IOP48"/>
      <c r="IOQ48"/>
      <c r="IOR48"/>
      <c r="IOS48"/>
      <c r="IOT48"/>
      <c r="IOU48"/>
      <c r="IOV48"/>
      <c r="IOW48"/>
      <c r="IOX48"/>
      <c r="IOY48"/>
      <c r="IOZ48"/>
      <c r="IPA48"/>
      <c r="IPB48"/>
      <c r="IPC48"/>
      <c r="IPD48"/>
      <c r="IPE48"/>
      <c r="IPF48"/>
      <c r="IPG48"/>
      <c r="IPH48"/>
      <c r="IPI48"/>
      <c r="IPJ48"/>
      <c r="IPK48"/>
      <c r="IPL48"/>
      <c r="IPM48"/>
      <c r="IPN48"/>
      <c r="IPO48"/>
      <c r="IPP48"/>
      <c r="IPQ48"/>
      <c r="IPR48"/>
      <c r="IPS48"/>
      <c r="IPT48"/>
      <c r="IPU48"/>
      <c r="IPV48"/>
      <c r="IPW48"/>
      <c r="IPX48"/>
      <c r="IPY48"/>
      <c r="IPZ48"/>
      <c r="IQA48"/>
      <c r="IQB48"/>
      <c r="IQC48"/>
      <c r="IQD48"/>
      <c r="IQE48"/>
      <c r="IQF48"/>
      <c r="IQG48"/>
      <c r="IQH48"/>
      <c r="IQI48"/>
      <c r="IQJ48"/>
      <c r="IQK48"/>
      <c r="IQL48"/>
      <c r="IQM48"/>
      <c r="IQN48"/>
      <c r="IQO48"/>
      <c r="IQP48"/>
      <c r="IQQ48"/>
      <c r="IQR48"/>
      <c r="IQS48"/>
      <c r="IQT48"/>
      <c r="IQU48"/>
      <c r="IQV48"/>
      <c r="IQW48"/>
      <c r="IQX48"/>
      <c r="IQY48"/>
      <c r="IQZ48"/>
      <c r="IRA48"/>
      <c r="IRB48"/>
      <c r="IRC48"/>
      <c r="IRD48"/>
      <c r="IRE48"/>
      <c r="IRF48"/>
      <c r="IRG48"/>
      <c r="IRH48"/>
      <c r="IRI48"/>
      <c r="IRJ48"/>
      <c r="IRK48"/>
      <c r="IRL48"/>
      <c r="IRM48"/>
      <c r="IRN48"/>
      <c r="IRO48"/>
      <c r="IRP48"/>
      <c r="IRQ48"/>
      <c r="IRR48"/>
      <c r="IRS48"/>
      <c r="IRT48"/>
      <c r="IRU48"/>
      <c r="IRV48"/>
      <c r="IRW48"/>
      <c r="IRX48"/>
      <c r="IRY48"/>
      <c r="IRZ48"/>
      <c r="ISA48"/>
      <c r="ISB48"/>
      <c r="ISC48"/>
      <c r="ISD48"/>
      <c r="ISE48"/>
      <c r="ISF48"/>
      <c r="ISG48"/>
      <c r="ISH48"/>
      <c r="ISI48"/>
      <c r="ISJ48"/>
      <c r="ISK48"/>
      <c r="ISL48"/>
      <c r="ISM48"/>
      <c r="ISN48"/>
      <c r="ISO48"/>
      <c r="ISP48"/>
      <c r="ISQ48"/>
      <c r="ISR48"/>
      <c r="ISS48"/>
      <c r="IST48"/>
      <c r="ISU48"/>
      <c r="ISV48"/>
      <c r="ISW48"/>
      <c r="ISX48"/>
      <c r="ISY48"/>
      <c r="ISZ48"/>
      <c r="ITA48"/>
      <c r="ITB48"/>
      <c r="ITC48"/>
      <c r="ITD48"/>
      <c r="ITE48"/>
      <c r="ITF48"/>
      <c r="ITG48"/>
      <c r="ITH48"/>
      <c r="ITI48"/>
      <c r="ITJ48"/>
      <c r="ITK48"/>
      <c r="ITL48"/>
      <c r="ITM48"/>
      <c r="ITN48"/>
      <c r="ITO48"/>
      <c r="ITP48"/>
      <c r="ITQ48"/>
      <c r="ITR48"/>
      <c r="ITS48"/>
      <c r="ITT48"/>
      <c r="ITU48"/>
      <c r="ITV48"/>
      <c r="ITW48"/>
      <c r="ITX48"/>
      <c r="ITY48"/>
      <c r="ITZ48"/>
      <c r="IUA48"/>
      <c r="IUB48"/>
      <c r="IUC48"/>
      <c r="IUD48"/>
      <c r="IUE48"/>
      <c r="IUF48"/>
      <c r="IUG48"/>
      <c r="IUH48"/>
      <c r="IUI48"/>
      <c r="IUJ48"/>
      <c r="IUK48"/>
      <c r="IUL48"/>
      <c r="IUM48"/>
      <c r="IUN48"/>
      <c r="IUO48"/>
      <c r="IUP48"/>
      <c r="IUQ48"/>
      <c r="IUR48"/>
      <c r="IUS48"/>
      <c r="IUT48"/>
      <c r="IUU48"/>
      <c r="IUV48"/>
      <c r="IUW48"/>
      <c r="IUX48"/>
      <c r="IUY48"/>
      <c r="IUZ48"/>
      <c r="IVA48"/>
      <c r="IVB48"/>
      <c r="IVC48"/>
      <c r="IVD48"/>
      <c r="IVE48"/>
      <c r="IVF48"/>
      <c r="IVG48"/>
      <c r="IVH48"/>
      <c r="IVI48"/>
      <c r="IVJ48"/>
      <c r="IVK48"/>
      <c r="IVL48"/>
      <c r="IVM48"/>
      <c r="IVN48"/>
      <c r="IVO48"/>
      <c r="IVP48"/>
      <c r="IVQ48"/>
      <c r="IVR48"/>
      <c r="IVS48"/>
      <c r="IVT48"/>
      <c r="IVU48"/>
      <c r="IVV48"/>
      <c r="IVW48"/>
      <c r="IVX48"/>
      <c r="IVY48"/>
      <c r="IVZ48"/>
      <c r="IWA48"/>
      <c r="IWB48"/>
      <c r="IWC48"/>
      <c r="IWD48"/>
      <c r="IWE48"/>
      <c r="IWF48"/>
      <c r="IWG48"/>
      <c r="IWH48"/>
      <c r="IWI48"/>
      <c r="IWJ48"/>
      <c r="IWK48"/>
      <c r="IWL48"/>
      <c r="IWM48"/>
      <c r="IWN48"/>
      <c r="IWO48"/>
      <c r="IWP48"/>
      <c r="IWQ48"/>
      <c r="IWR48"/>
      <c r="IWS48"/>
      <c r="IWT48"/>
      <c r="IWU48"/>
      <c r="IWV48"/>
      <c r="IWW48"/>
      <c r="IWX48"/>
      <c r="IWY48"/>
      <c r="IWZ48"/>
      <c r="IXA48"/>
      <c r="IXB48"/>
      <c r="IXC48"/>
      <c r="IXD48"/>
      <c r="IXE48"/>
      <c r="IXF48"/>
      <c r="IXG48"/>
      <c r="IXH48"/>
      <c r="IXI48"/>
      <c r="IXJ48"/>
      <c r="IXK48"/>
      <c r="IXL48"/>
      <c r="IXM48"/>
      <c r="IXN48"/>
      <c r="IXO48"/>
      <c r="IXP48"/>
      <c r="IXQ48"/>
      <c r="IXR48"/>
      <c r="IXS48"/>
      <c r="IXT48"/>
      <c r="IXU48"/>
      <c r="IXV48"/>
      <c r="IXW48"/>
      <c r="IXX48"/>
      <c r="IXY48"/>
      <c r="IXZ48"/>
      <c r="IYA48"/>
      <c r="IYB48"/>
      <c r="IYC48"/>
      <c r="IYD48"/>
      <c r="IYE48"/>
      <c r="IYF48"/>
      <c r="IYG48"/>
      <c r="IYH48"/>
      <c r="IYI48"/>
      <c r="IYJ48"/>
      <c r="IYK48"/>
      <c r="IYL48"/>
      <c r="IYM48"/>
      <c r="IYN48"/>
      <c r="IYO48"/>
      <c r="IYP48"/>
      <c r="IYQ48"/>
      <c r="IYR48"/>
      <c r="IYS48"/>
      <c r="IYT48"/>
      <c r="IYU48"/>
      <c r="IYV48"/>
      <c r="IYW48"/>
      <c r="IYX48"/>
      <c r="IYY48"/>
      <c r="IYZ48"/>
      <c r="IZA48"/>
      <c r="IZB48"/>
      <c r="IZC48"/>
      <c r="IZD48"/>
      <c r="IZE48"/>
      <c r="IZF48"/>
      <c r="IZG48"/>
      <c r="IZH48"/>
      <c r="IZI48"/>
      <c r="IZJ48"/>
      <c r="IZK48"/>
      <c r="IZL48"/>
      <c r="IZM48"/>
      <c r="IZN48"/>
      <c r="IZO48"/>
      <c r="IZP48"/>
      <c r="IZQ48"/>
      <c r="IZR48"/>
      <c r="IZS48"/>
      <c r="IZT48"/>
      <c r="IZU48"/>
      <c r="IZV48"/>
      <c r="IZW48"/>
      <c r="IZX48"/>
      <c r="IZY48"/>
      <c r="IZZ48"/>
      <c r="JAA48"/>
      <c r="JAB48"/>
      <c r="JAC48"/>
      <c r="JAD48"/>
      <c r="JAE48"/>
      <c r="JAF48"/>
      <c r="JAG48"/>
      <c r="JAH48"/>
      <c r="JAI48"/>
      <c r="JAJ48"/>
      <c r="JAK48"/>
      <c r="JAL48"/>
      <c r="JAM48"/>
      <c r="JAN48"/>
      <c r="JAO48"/>
      <c r="JAP48"/>
      <c r="JAQ48"/>
      <c r="JAR48"/>
      <c r="JAS48"/>
      <c r="JAT48"/>
      <c r="JAU48"/>
      <c r="JAV48"/>
      <c r="JAW48"/>
      <c r="JAX48"/>
      <c r="JAY48"/>
      <c r="JAZ48"/>
      <c r="JBA48"/>
      <c r="JBB48"/>
      <c r="JBC48"/>
      <c r="JBD48"/>
      <c r="JBE48"/>
      <c r="JBF48"/>
      <c r="JBG48"/>
      <c r="JBH48"/>
      <c r="JBI48"/>
      <c r="JBJ48"/>
      <c r="JBK48"/>
      <c r="JBL48"/>
      <c r="JBM48"/>
      <c r="JBN48"/>
      <c r="JBO48"/>
      <c r="JBP48"/>
      <c r="JBQ48"/>
      <c r="JBR48"/>
      <c r="JBS48"/>
      <c r="JBT48"/>
      <c r="JBU48"/>
      <c r="JBV48"/>
      <c r="JBW48"/>
      <c r="JBX48"/>
      <c r="JBY48"/>
      <c r="JBZ48"/>
      <c r="JCA48"/>
      <c r="JCB48"/>
      <c r="JCC48"/>
      <c r="JCD48"/>
      <c r="JCE48"/>
      <c r="JCF48"/>
      <c r="JCG48"/>
      <c r="JCH48"/>
      <c r="JCI48"/>
      <c r="JCJ48"/>
      <c r="JCK48"/>
      <c r="JCL48"/>
      <c r="JCM48"/>
      <c r="JCN48"/>
      <c r="JCO48"/>
      <c r="JCP48"/>
      <c r="JCQ48"/>
      <c r="JCR48"/>
      <c r="JCS48"/>
      <c r="JCT48"/>
      <c r="JCU48"/>
      <c r="JCV48"/>
      <c r="JCW48"/>
      <c r="JCX48"/>
      <c r="JCY48"/>
      <c r="JCZ48"/>
      <c r="JDA48"/>
      <c r="JDB48"/>
      <c r="JDC48"/>
      <c r="JDD48"/>
      <c r="JDE48"/>
      <c r="JDF48"/>
      <c r="JDG48"/>
      <c r="JDH48"/>
      <c r="JDI48"/>
      <c r="JDJ48"/>
      <c r="JDK48"/>
      <c r="JDL48"/>
      <c r="JDM48"/>
      <c r="JDN48"/>
      <c r="JDO48"/>
      <c r="JDP48"/>
      <c r="JDQ48"/>
      <c r="JDR48"/>
      <c r="JDS48"/>
      <c r="JDT48"/>
      <c r="JDU48"/>
      <c r="JDV48"/>
      <c r="JDW48"/>
      <c r="JDX48"/>
      <c r="JDY48"/>
      <c r="JDZ48"/>
      <c r="JEA48"/>
      <c r="JEB48"/>
      <c r="JEC48"/>
      <c r="JED48"/>
      <c r="JEE48"/>
      <c r="JEF48"/>
      <c r="JEG48"/>
      <c r="JEH48"/>
      <c r="JEI48"/>
      <c r="JEJ48"/>
      <c r="JEK48"/>
      <c r="JEL48"/>
      <c r="JEM48"/>
      <c r="JEN48"/>
      <c r="JEO48"/>
      <c r="JEP48"/>
      <c r="JEQ48"/>
      <c r="JER48"/>
      <c r="JES48"/>
      <c r="JET48"/>
      <c r="JEU48"/>
      <c r="JEV48"/>
      <c r="JEW48"/>
      <c r="JEX48"/>
      <c r="JEY48"/>
      <c r="JEZ48"/>
      <c r="JFA48"/>
      <c r="JFB48"/>
      <c r="JFC48"/>
      <c r="JFD48"/>
      <c r="JFE48"/>
      <c r="JFF48"/>
      <c r="JFG48"/>
      <c r="JFH48"/>
      <c r="JFI48"/>
      <c r="JFJ48"/>
      <c r="JFK48"/>
      <c r="JFL48"/>
      <c r="JFM48"/>
      <c r="JFN48"/>
      <c r="JFO48"/>
      <c r="JFP48"/>
      <c r="JFQ48"/>
      <c r="JFR48"/>
      <c r="JFS48"/>
      <c r="JFT48"/>
      <c r="JFU48"/>
      <c r="JFV48"/>
      <c r="JFW48"/>
      <c r="JFX48"/>
      <c r="JFY48"/>
      <c r="JFZ48"/>
      <c r="JGA48"/>
      <c r="JGB48"/>
      <c r="JGC48"/>
      <c r="JGD48"/>
      <c r="JGE48"/>
      <c r="JGF48"/>
      <c r="JGG48"/>
      <c r="JGH48"/>
      <c r="JGI48"/>
      <c r="JGJ48"/>
      <c r="JGK48"/>
      <c r="JGL48"/>
      <c r="JGM48"/>
      <c r="JGN48"/>
      <c r="JGO48"/>
      <c r="JGP48"/>
      <c r="JGQ48"/>
      <c r="JGR48"/>
      <c r="JGS48"/>
      <c r="JGT48"/>
      <c r="JGU48"/>
      <c r="JGV48"/>
      <c r="JGW48"/>
      <c r="JGX48"/>
      <c r="JGY48"/>
      <c r="JGZ48"/>
      <c r="JHA48"/>
      <c r="JHB48"/>
      <c r="JHC48"/>
      <c r="JHD48"/>
      <c r="JHE48"/>
      <c r="JHF48"/>
      <c r="JHG48"/>
      <c r="JHH48"/>
      <c r="JHI48"/>
      <c r="JHJ48"/>
      <c r="JHK48"/>
      <c r="JHL48"/>
      <c r="JHM48"/>
      <c r="JHN48"/>
      <c r="JHO48"/>
      <c r="JHP48"/>
      <c r="JHQ48"/>
      <c r="JHR48"/>
      <c r="JHS48"/>
      <c r="JHT48"/>
      <c r="JHU48"/>
      <c r="JHV48"/>
      <c r="JHW48"/>
      <c r="JHX48"/>
      <c r="JHY48"/>
      <c r="JHZ48"/>
      <c r="JIA48"/>
      <c r="JIB48"/>
      <c r="JIC48"/>
      <c r="JID48"/>
      <c r="JIE48"/>
      <c r="JIF48"/>
      <c r="JIG48"/>
      <c r="JIH48"/>
      <c r="JII48"/>
      <c r="JIJ48"/>
      <c r="JIK48"/>
      <c r="JIL48"/>
      <c r="JIM48"/>
      <c r="JIN48"/>
      <c r="JIO48"/>
      <c r="JIP48"/>
      <c r="JIQ48"/>
      <c r="JIR48"/>
      <c r="JIS48"/>
      <c r="JIT48"/>
      <c r="JIU48"/>
      <c r="JIV48"/>
      <c r="JIW48"/>
      <c r="JIX48"/>
      <c r="JIY48"/>
      <c r="JIZ48"/>
      <c r="JJA48"/>
      <c r="JJB48"/>
      <c r="JJC48"/>
      <c r="JJD48"/>
      <c r="JJE48"/>
      <c r="JJF48"/>
      <c r="JJG48"/>
      <c r="JJH48"/>
      <c r="JJI48"/>
      <c r="JJJ48"/>
      <c r="JJK48"/>
      <c r="JJL48"/>
      <c r="JJM48"/>
      <c r="JJN48"/>
      <c r="JJO48"/>
      <c r="JJP48"/>
      <c r="JJQ48"/>
      <c r="JJR48"/>
      <c r="JJS48"/>
      <c r="JJT48"/>
      <c r="JJU48"/>
      <c r="JJV48"/>
      <c r="JJW48"/>
      <c r="JJX48"/>
      <c r="JJY48"/>
      <c r="JJZ48"/>
      <c r="JKA48"/>
      <c r="JKB48"/>
      <c r="JKC48"/>
      <c r="JKD48"/>
      <c r="JKE48"/>
      <c r="JKF48"/>
      <c r="JKG48"/>
      <c r="JKH48"/>
      <c r="JKI48"/>
      <c r="JKJ48"/>
      <c r="JKK48"/>
      <c r="JKL48"/>
      <c r="JKM48"/>
      <c r="JKN48"/>
      <c r="JKO48"/>
      <c r="JKP48"/>
      <c r="JKQ48"/>
      <c r="JKR48"/>
      <c r="JKS48"/>
      <c r="JKT48"/>
      <c r="JKU48"/>
      <c r="JKV48"/>
      <c r="JKW48"/>
      <c r="JKX48"/>
      <c r="JKY48"/>
      <c r="JKZ48"/>
      <c r="JLA48"/>
      <c r="JLB48"/>
      <c r="JLC48"/>
      <c r="JLD48"/>
      <c r="JLE48"/>
      <c r="JLF48"/>
      <c r="JLG48"/>
      <c r="JLH48"/>
      <c r="JLI48"/>
      <c r="JLJ48"/>
      <c r="JLK48"/>
      <c r="JLL48"/>
      <c r="JLM48"/>
      <c r="JLN48"/>
      <c r="JLO48"/>
      <c r="JLP48"/>
      <c r="JLQ48"/>
      <c r="JLR48"/>
      <c r="JLS48"/>
      <c r="JLT48"/>
      <c r="JLU48"/>
      <c r="JLV48"/>
      <c r="JLW48"/>
      <c r="JLX48"/>
      <c r="JLY48"/>
      <c r="JLZ48"/>
      <c r="JMA48"/>
      <c r="JMB48"/>
      <c r="JMC48"/>
      <c r="JMD48"/>
      <c r="JME48"/>
      <c r="JMF48"/>
      <c r="JMG48"/>
      <c r="JMH48"/>
      <c r="JMI48"/>
      <c r="JMJ48"/>
      <c r="JMK48"/>
      <c r="JML48"/>
      <c r="JMM48"/>
      <c r="JMN48"/>
      <c r="JMO48"/>
      <c r="JMP48"/>
      <c r="JMQ48"/>
      <c r="JMR48"/>
      <c r="JMS48"/>
      <c r="JMT48"/>
      <c r="JMU48"/>
      <c r="JMV48"/>
      <c r="JMW48"/>
      <c r="JMX48"/>
      <c r="JMY48"/>
      <c r="JMZ48"/>
      <c r="JNA48"/>
      <c r="JNB48"/>
      <c r="JNC48"/>
      <c r="JND48"/>
      <c r="JNE48"/>
      <c r="JNF48"/>
      <c r="JNG48"/>
      <c r="JNH48"/>
      <c r="JNI48"/>
      <c r="JNJ48"/>
      <c r="JNK48"/>
      <c r="JNL48"/>
      <c r="JNM48"/>
      <c r="JNN48"/>
      <c r="JNO48"/>
      <c r="JNP48"/>
      <c r="JNQ48"/>
      <c r="JNR48"/>
      <c r="JNS48"/>
      <c r="JNT48"/>
      <c r="JNU48"/>
      <c r="JNV48"/>
      <c r="JNW48"/>
      <c r="JNX48"/>
      <c r="JNY48"/>
      <c r="JNZ48"/>
      <c r="JOA48"/>
      <c r="JOB48"/>
      <c r="JOC48"/>
      <c r="JOD48"/>
      <c r="JOE48"/>
      <c r="JOF48"/>
      <c r="JOG48"/>
      <c r="JOH48"/>
      <c r="JOI48"/>
      <c r="JOJ48"/>
      <c r="JOK48"/>
      <c r="JOL48"/>
      <c r="JOM48"/>
      <c r="JON48"/>
      <c r="JOO48"/>
      <c r="JOP48"/>
      <c r="JOQ48"/>
      <c r="JOR48"/>
      <c r="JOS48"/>
      <c r="JOT48"/>
      <c r="JOU48"/>
      <c r="JOV48"/>
      <c r="JOW48"/>
      <c r="JOX48"/>
      <c r="JOY48"/>
      <c r="JOZ48"/>
      <c r="JPA48"/>
      <c r="JPB48"/>
      <c r="JPC48"/>
      <c r="JPD48"/>
      <c r="JPE48"/>
      <c r="JPF48"/>
      <c r="JPG48"/>
      <c r="JPH48"/>
      <c r="JPI48"/>
      <c r="JPJ48"/>
      <c r="JPK48"/>
      <c r="JPL48"/>
      <c r="JPM48"/>
      <c r="JPN48"/>
      <c r="JPO48"/>
      <c r="JPP48"/>
      <c r="JPQ48"/>
      <c r="JPR48"/>
      <c r="JPS48"/>
      <c r="JPT48"/>
      <c r="JPU48"/>
      <c r="JPV48"/>
      <c r="JPW48"/>
      <c r="JPX48"/>
      <c r="JPY48"/>
      <c r="JPZ48"/>
      <c r="JQA48"/>
      <c r="JQB48"/>
      <c r="JQC48"/>
      <c r="JQD48"/>
      <c r="JQE48"/>
      <c r="JQF48"/>
      <c r="JQG48"/>
      <c r="JQH48"/>
      <c r="JQI48"/>
      <c r="JQJ48"/>
      <c r="JQK48"/>
      <c r="JQL48"/>
      <c r="JQM48"/>
      <c r="JQN48"/>
      <c r="JQO48"/>
      <c r="JQP48"/>
      <c r="JQQ48"/>
      <c r="JQR48"/>
      <c r="JQS48"/>
      <c r="JQT48"/>
      <c r="JQU48"/>
      <c r="JQV48"/>
      <c r="JQW48"/>
      <c r="JQX48"/>
      <c r="JQY48"/>
      <c r="JQZ48"/>
      <c r="JRA48"/>
      <c r="JRB48"/>
      <c r="JRC48"/>
      <c r="JRD48"/>
      <c r="JRE48"/>
      <c r="JRF48"/>
      <c r="JRG48"/>
      <c r="JRH48"/>
      <c r="JRI48"/>
      <c r="JRJ48"/>
      <c r="JRK48"/>
      <c r="JRL48"/>
      <c r="JRM48"/>
      <c r="JRN48"/>
      <c r="JRO48"/>
      <c r="JRP48"/>
      <c r="JRQ48"/>
      <c r="JRR48"/>
      <c r="JRS48"/>
      <c r="JRT48"/>
      <c r="JRU48"/>
      <c r="JRV48"/>
      <c r="JRW48"/>
      <c r="JRX48"/>
      <c r="JRY48"/>
      <c r="JRZ48"/>
      <c r="JSA48"/>
      <c r="JSB48"/>
      <c r="JSC48"/>
      <c r="JSD48"/>
      <c r="JSE48"/>
      <c r="JSF48"/>
      <c r="JSG48"/>
      <c r="JSH48"/>
      <c r="JSI48"/>
      <c r="JSJ48"/>
      <c r="JSK48"/>
      <c r="JSL48"/>
      <c r="JSM48"/>
      <c r="JSN48"/>
      <c r="JSO48"/>
      <c r="JSP48"/>
      <c r="JSQ48"/>
      <c r="JSR48"/>
      <c r="JSS48"/>
      <c r="JST48"/>
      <c r="JSU48"/>
      <c r="JSV48"/>
      <c r="JSW48"/>
      <c r="JSX48"/>
      <c r="JSY48"/>
      <c r="JSZ48"/>
      <c r="JTA48"/>
      <c r="JTB48"/>
      <c r="JTC48"/>
      <c r="JTD48"/>
      <c r="JTE48"/>
      <c r="JTF48"/>
      <c r="JTG48"/>
      <c r="JTH48"/>
      <c r="JTI48"/>
      <c r="JTJ48"/>
      <c r="JTK48"/>
      <c r="JTL48"/>
      <c r="JTM48"/>
      <c r="JTN48"/>
      <c r="JTO48"/>
      <c r="JTP48"/>
      <c r="JTQ48"/>
      <c r="JTR48"/>
      <c r="JTS48"/>
      <c r="JTT48"/>
      <c r="JTU48"/>
      <c r="JTV48"/>
      <c r="JTW48"/>
      <c r="JTX48"/>
      <c r="JTY48"/>
      <c r="JTZ48"/>
      <c r="JUA48"/>
      <c r="JUB48"/>
      <c r="JUC48"/>
      <c r="JUD48"/>
      <c r="JUE48"/>
      <c r="JUF48"/>
      <c r="JUG48"/>
      <c r="JUH48"/>
      <c r="JUI48"/>
      <c r="JUJ48"/>
      <c r="JUK48"/>
      <c r="JUL48"/>
      <c r="JUM48"/>
      <c r="JUN48"/>
      <c r="JUO48"/>
      <c r="JUP48"/>
      <c r="JUQ48"/>
      <c r="JUR48"/>
      <c r="JUS48"/>
      <c r="JUT48"/>
      <c r="JUU48"/>
      <c r="JUV48"/>
      <c r="JUW48"/>
      <c r="JUX48"/>
      <c r="JUY48"/>
      <c r="JUZ48"/>
      <c r="JVA48"/>
      <c r="JVB48"/>
      <c r="JVC48"/>
      <c r="JVD48"/>
      <c r="JVE48"/>
      <c r="JVF48"/>
      <c r="JVG48"/>
      <c r="JVH48"/>
      <c r="JVI48"/>
      <c r="JVJ48"/>
      <c r="JVK48"/>
      <c r="JVL48"/>
      <c r="JVM48"/>
      <c r="JVN48"/>
      <c r="JVO48"/>
      <c r="JVP48"/>
      <c r="JVQ48"/>
      <c r="JVR48"/>
      <c r="JVS48"/>
      <c r="JVT48"/>
      <c r="JVU48"/>
      <c r="JVV48"/>
      <c r="JVW48"/>
      <c r="JVX48"/>
      <c r="JVY48"/>
      <c r="JVZ48"/>
      <c r="JWA48"/>
      <c r="JWB48"/>
      <c r="JWC48"/>
      <c r="JWD48"/>
      <c r="JWE48"/>
      <c r="JWF48"/>
      <c r="JWG48"/>
      <c r="JWH48"/>
      <c r="JWI48"/>
      <c r="JWJ48"/>
      <c r="JWK48"/>
      <c r="JWL48"/>
      <c r="JWM48"/>
      <c r="JWN48"/>
      <c r="JWO48"/>
      <c r="JWP48"/>
      <c r="JWQ48"/>
      <c r="JWR48"/>
      <c r="JWS48"/>
      <c r="JWT48"/>
      <c r="JWU48"/>
      <c r="JWV48"/>
      <c r="JWW48"/>
      <c r="JWX48"/>
      <c r="JWY48"/>
      <c r="JWZ48"/>
      <c r="JXA48"/>
      <c r="JXB48"/>
      <c r="JXC48"/>
      <c r="JXD48"/>
      <c r="JXE48"/>
      <c r="JXF48"/>
      <c r="JXG48"/>
      <c r="JXH48"/>
      <c r="JXI48"/>
      <c r="JXJ48"/>
      <c r="JXK48"/>
      <c r="JXL48"/>
      <c r="JXM48"/>
      <c r="JXN48"/>
      <c r="JXO48"/>
      <c r="JXP48"/>
      <c r="JXQ48"/>
      <c r="JXR48"/>
      <c r="JXS48"/>
      <c r="JXT48"/>
      <c r="JXU48"/>
      <c r="JXV48"/>
      <c r="JXW48"/>
      <c r="JXX48"/>
      <c r="JXY48"/>
      <c r="JXZ48"/>
      <c r="JYA48"/>
      <c r="JYB48"/>
      <c r="JYC48"/>
      <c r="JYD48"/>
      <c r="JYE48"/>
      <c r="JYF48"/>
      <c r="JYG48"/>
      <c r="JYH48"/>
      <c r="JYI48"/>
      <c r="JYJ48"/>
      <c r="JYK48"/>
      <c r="JYL48"/>
      <c r="JYM48"/>
      <c r="JYN48"/>
      <c r="JYO48"/>
      <c r="JYP48"/>
      <c r="JYQ48"/>
      <c r="JYR48"/>
      <c r="JYS48"/>
      <c r="JYT48"/>
      <c r="JYU48"/>
      <c r="JYV48"/>
      <c r="JYW48"/>
      <c r="JYX48"/>
      <c r="JYY48"/>
      <c r="JYZ48"/>
      <c r="JZA48"/>
      <c r="JZB48"/>
      <c r="JZC48"/>
      <c r="JZD48"/>
      <c r="JZE48"/>
      <c r="JZF48"/>
      <c r="JZG48"/>
      <c r="JZH48"/>
      <c r="JZI48"/>
      <c r="JZJ48"/>
      <c r="JZK48"/>
      <c r="JZL48"/>
      <c r="JZM48"/>
      <c r="JZN48"/>
      <c r="JZO48"/>
      <c r="JZP48"/>
      <c r="JZQ48"/>
      <c r="JZR48"/>
      <c r="JZS48"/>
      <c r="JZT48"/>
      <c r="JZU48"/>
      <c r="JZV48"/>
      <c r="JZW48"/>
      <c r="JZX48"/>
      <c r="JZY48"/>
      <c r="JZZ48"/>
      <c r="KAA48"/>
      <c r="KAB48"/>
      <c r="KAC48"/>
      <c r="KAD48"/>
      <c r="KAE48"/>
      <c r="KAF48"/>
      <c r="KAG48"/>
      <c r="KAH48"/>
      <c r="KAI48"/>
      <c r="KAJ48"/>
      <c r="KAK48"/>
      <c r="KAL48"/>
      <c r="KAM48"/>
      <c r="KAN48"/>
      <c r="KAO48"/>
      <c r="KAP48"/>
      <c r="KAQ48"/>
      <c r="KAR48"/>
      <c r="KAS48"/>
      <c r="KAT48"/>
      <c r="KAU48"/>
      <c r="KAV48"/>
      <c r="KAW48"/>
      <c r="KAX48"/>
      <c r="KAY48"/>
      <c r="KAZ48"/>
      <c r="KBA48"/>
      <c r="KBB48"/>
      <c r="KBC48"/>
      <c r="KBD48"/>
      <c r="KBE48"/>
      <c r="KBF48"/>
      <c r="KBG48"/>
      <c r="KBH48"/>
      <c r="KBI48"/>
      <c r="KBJ48"/>
      <c r="KBK48"/>
      <c r="KBL48"/>
      <c r="KBM48"/>
      <c r="KBN48"/>
      <c r="KBO48"/>
      <c r="KBP48"/>
      <c r="KBQ48"/>
      <c r="KBR48"/>
      <c r="KBS48"/>
      <c r="KBT48"/>
      <c r="KBU48"/>
      <c r="KBV48"/>
      <c r="KBW48"/>
      <c r="KBX48"/>
      <c r="KBY48"/>
      <c r="KBZ48"/>
      <c r="KCA48"/>
      <c r="KCB48"/>
      <c r="KCC48"/>
      <c r="KCD48"/>
      <c r="KCE48"/>
      <c r="KCF48"/>
      <c r="KCG48"/>
      <c r="KCH48"/>
      <c r="KCI48"/>
      <c r="KCJ48"/>
      <c r="KCK48"/>
      <c r="KCL48"/>
      <c r="KCM48"/>
      <c r="KCN48"/>
      <c r="KCO48"/>
      <c r="KCP48"/>
      <c r="KCQ48"/>
      <c r="KCR48"/>
      <c r="KCS48"/>
      <c r="KCT48"/>
      <c r="KCU48"/>
      <c r="KCV48"/>
      <c r="KCW48"/>
      <c r="KCX48"/>
      <c r="KCY48"/>
      <c r="KCZ48"/>
      <c r="KDA48"/>
      <c r="KDB48"/>
      <c r="KDC48"/>
      <c r="KDD48"/>
      <c r="KDE48"/>
      <c r="KDF48"/>
      <c r="KDG48"/>
      <c r="KDH48"/>
      <c r="KDI48"/>
      <c r="KDJ48"/>
      <c r="KDK48"/>
      <c r="KDL48"/>
      <c r="KDM48"/>
      <c r="KDN48"/>
      <c r="KDO48"/>
      <c r="KDP48"/>
      <c r="KDQ48"/>
      <c r="KDR48"/>
      <c r="KDS48"/>
      <c r="KDT48"/>
      <c r="KDU48"/>
      <c r="KDV48"/>
      <c r="KDW48"/>
      <c r="KDX48"/>
      <c r="KDY48"/>
      <c r="KDZ48"/>
      <c r="KEA48"/>
      <c r="KEB48"/>
      <c r="KEC48"/>
      <c r="KED48"/>
      <c r="KEE48"/>
      <c r="KEF48"/>
      <c r="KEG48"/>
      <c r="KEH48"/>
      <c r="KEI48"/>
      <c r="KEJ48"/>
      <c r="KEK48"/>
      <c r="KEL48"/>
      <c r="KEM48"/>
      <c r="KEN48"/>
      <c r="KEO48"/>
      <c r="KEP48"/>
      <c r="KEQ48"/>
      <c r="KER48"/>
      <c r="KES48"/>
      <c r="KET48"/>
      <c r="KEU48"/>
      <c r="KEV48"/>
      <c r="KEW48"/>
      <c r="KEX48"/>
      <c r="KEY48"/>
      <c r="KEZ48"/>
      <c r="KFA48"/>
      <c r="KFB48"/>
      <c r="KFC48"/>
      <c r="KFD48"/>
      <c r="KFE48"/>
      <c r="KFF48"/>
      <c r="KFG48"/>
      <c r="KFH48"/>
      <c r="KFI48"/>
      <c r="KFJ48"/>
      <c r="KFK48"/>
      <c r="KFL48"/>
      <c r="KFM48"/>
      <c r="KFN48"/>
      <c r="KFO48"/>
      <c r="KFP48"/>
      <c r="KFQ48"/>
      <c r="KFR48"/>
      <c r="KFS48"/>
      <c r="KFT48"/>
      <c r="KFU48"/>
      <c r="KFV48"/>
      <c r="KFW48"/>
      <c r="KFX48"/>
      <c r="KFY48"/>
      <c r="KFZ48"/>
      <c r="KGA48"/>
      <c r="KGB48"/>
      <c r="KGC48"/>
      <c r="KGD48"/>
      <c r="KGE48"/>
      <c r="KGF48"/>
      <c r="KGG48"/>
      <c r="KGH48"/>
      <c r="KGI48"/>
      <c r="KGJ48"/>
      <c r="KGK48"/>
      <c r="KGL48"/>
      <c r="KGM48"/>
      <c r="KGN48"/>
      <c r="KGO48"/>
      <c r="KGP48"/>
      <c r="KGQ48"/>
      <c r="KGR48"/>
      <c r="KGS48"/>
      <c r="KGT48"/>
      <c r="KGU48"/>
      <c r="KGV48"/>
      <c r="KGW48"/>
      <c r="KGX48"/>
      <c r="KGY48"/>
      <c r="KGZ48"/>
      <c r="KHA48"/>
      <c r="KHB48"/>
      <c r="KHC48"/>
      <c r="KHD48"/>
      <c r="KHE48"/>
      <c r="KHF48"/>
      <c r="KHG48"/>
      <c r="KHH48"/>
      <c r="KHI48"/>
      <c r="KHJ48"/>
      <c r="KHK48"/>
      <c r="KHL48"/>
      <c r="KHM48"/>
      <c r="KHN48"/>
      <c r="KHO48"/>
      <c r="KHP48"/>
      <c r="KHQ48"/>
      <c r="KHR48"/>
      <c r="KHS48"/>
      <c r="KHT48"/>
      <c r="KHU48"/>
      <c r="KHV48"/>
      <c r="KHW48"/>
      <c r="KHX48"/>
      <c r="KHY48"/>
      <c r="KHZ48"/>
      <c r="KIA48"/>
      <c r="KIB48"/>
      <c r="KIC48"/>
      <c r="KID48"/>
      <c r="KIE48"/>
      <c r="KIF48"/>
      <c r="KIG48"/>
      <c r="KIH48"/>
      <c r="KII48"/>
      <c r="KIJ48"/>
      <c r="KIK48"/>
      <c r="KIL48"/>
      <c r="KIM48"/>
      <c r="KIN48"/>
      <c r="KIO48"/>
      <c r="KIP48"/>
      <c r="KIQ48"/>
      <c r="KIR48"/>
      <c r="KIS48"/>
      <c r="KIT48"/>
      <c r="KIU48"/>
      <c r="KIV48"/>
      <c r="KIW48"/>
      <c r="KIX48"/>
      <c r="KIY48"/>
      <c r="KIZ48"/>
      <c r="KJA48"/>
      <c r="KJB48"/>
      <c r="KJC48"/>
      <c r="KJD48"/>
      <c r="KJE48"/>
      <c r="KJF48"/>
      <c r="KJG48"/>
      <c r="KJH48"/>
      <c r="KJI48"/>
      <c r="KJJ48"/>
      <c r="KJK48"/>
      <c r="KJL48"/>
      <c r="KJM48"/>
      <c r="KJN48"/>
      <c r="KJO48"/>
      <c r="KJP48"/>
      <c r="KJQ48"/>
      <c r="KJR48"/>
      <c r="KJS48"/>
      <c r="KJT48"/>
      <c r="KJU48"/>
      <c r="KJV48"/>
      <c r="KJW48"/>
      <c r="KJX48"/>
      <c r="KJY48"/>
      <c r="KJZ48"/>
      <c r="KKA48"/>
      <c r="KKB48"/>
      <c r="KKC48"/>
      <c r="KKD48"/>
      <c r="KKE48"/>
      <c r="KKF48"/>
      <c r="KKG48"/>
      <c r="KKH48"/>
      <c r="KKI48"/>
      <c r="KKJ48"/>
      <c r="KKK48"/>
      <c r="KKL48"/>
      <c r="KKM48"/>
      <c r="KKN48"/>
      <c r="KKO48"/>
      <c r="KKP48"/>
      <c r="KKQ48"/>
      <c r="KKR48"/>
      <c r="KKS48"/>
      <c r="KKT48"/>
      <c r="KKU48"/>
      <c r="KKV48"/>
      <c r="KKW48"/>
      <c r="KKX48"/>
      <c r="KKY48"/>
      <c r="KKZ48"/>
      <c r="KLA48"/>
      <c r="KLB48"/>
      <c r="KLC48"/>
      <c r="KLD48"/>
      <c r="KLE48"/>
      <c r="KLF48"/>
      <c r="KLG48"/>
      <c r="KLH48"/>
      <c r="KLI48"/>
      <c r="KLJ48"/>
      <c r="KLK48"/>
      <c r="KLL48"/>
      <c r="KLM48"/>
      <c r="KLN48"/>
      <c r="KLO48"/>
      <c r="KLP48"/>
      <c r="KLQ48"/>
      <c r="KLR48"/>
      <c r="KLS48"/>
      <c r="KLT48"/>
      <c r="KLU48"/>
      <c r="KLV48"/>
      <c r="KLW48"/>
      <c r="KLX48"/>
      <c r="KLY48"/>
      <c r="KLZ48"/>
      <c r="KMA48"/>
      <c r="KMB48"/>
      <c r="KMC48"/>
      <c r="KMD48"/>
      <c r="KME48"/>
      <c r="KMF48"/>
      <c r="KMG48"/>
      <c r="KMH48"/>
      <c r="KMI48"/>
      <c r="KMJ48"/>
      <c r="KMK48"/>
      <c r="KML48"/>
      <c r="KMM48"/>
      <c r="KMN48"/>
      <c r="KMO48"/>
      <c r="KMP48"/>
      <c r="KMQ48"/>
      <c r="KMR48"/>
      <c r="KMS48"/>
      <c r="KMT48"/>
      <c r="KMU48"/>
      <c r="KMV48"/>
      <c r="KMW48"/>
      <c r="KMX48"/>
      <c r="KMY48"/>
      <c r="KMZ48"/>
      <c r="KNA48"/>
      <c r="KNB48"/>
      <c r="KNC48"/>
      <c r="KND48"/>
      <c r="KNE48"/>
      <c r="KNF48"/>
      <c r="KNG48"/>
      <c r="KNH48"/>
      <c r="KNI48"/>
      <c r="KNJ48"/>
      <c r="KNK48"/>
      <c r="KNL48"/>
      <c r="KNM48"/>
      <c r="KNN48"/>
      <c r="KNO48"/>
      <c r="KNP48"/>
      <c r="KNQ48"/>
      <c r="KNR48"/>
      <c r="KNS48"/>
      <c r="KNT48"/>
      <c r="KNU48"/>
      <c r="KNV48"/>
      <c r="KNW48"/>
      <c r="KNX48"/>
      <c r="KNY48"/>
      <c r="KNZ48"/>
      <c r="KOA48"/>
      <c r="KOB48"/>
      <c r="KOC48"/>
      <c r="KOD48"/>
      <c r="KOE48"/>
      <c r="KOF48"/>
      <c r="KOG48"/>
      <c r="KOH48"/>
      <c r="KOI48"/>
      <c r="KOJ48"/>
      <c r="KOK48"/>
      <c r="KOL48"/>
      <c r="KOM48"/>
      <c r="KON48"/>
      <c r="KOO48"/>
      <c r="KOP48"/>
      <c r="KOQ48"/>
      <c r="KOR48"/>
      <c r="KOS48"/>
      <c r="KOT48"/>
      <c r="KOU48"/>
      <c r="KOV48"/>
      <c r="KOW48"/>
      <c r="KOX48"/>
      <c r="KOY48"/>
      <c r="KOZ48"/>
      <c r="KPA48"/>
      <c r="KPB48"/>
      <c r="KPC48"/>
      <c r="KPD48"/>
      <c r="KPE48"/>
      <c r="KPF48"/>
      <c r="KPG48"/>
      <c r="KPH48"/>
      <c r="KPI48"/>
      <c r="KPJ48"/>
      <c r="KPK48"/>
      <c r="KPL48"/>
      <c r="KPM48"/>
      <c r="KPN48"/>
      <c r="KPO48"/>
      <c r="KPP48"/>
      <c r="KPQ48"/>
      <c r="KPR48"/>
      <c r="KPS48"/>
      <c r="KPT48"/>
      <c r="KPU48"/>
      <c r="KPV48"/>
      <c r="KPW48"/>
      <c r="KPX48"/>
      <c r="KPY48"/>
      <c r="KPZ48"/>
      <c r="KQA48"/>
      <c r="KQB48"/>
      <c r="KQC48"/>
      <c r="KQD48"/>
      <c r="KQE48"/>
      <c r="KQF48"/>
      <c r="KQG48"/>
      <c r="KQH48"/>
      <c r="KQI48"/>
      <c r="KQJ48"/>
      <c r="KQK48"/>
      <c r="KQL48"/>
      <c r="KQM48"/>
      <c r="KQN48"/>
      <c r="KQO48"/>
      <c r="KQP48"/>
      <c r="KQQ48"/>
      <c r="KQR48"/>
      <c r="KQS48"/>
      <c r="KQT48"/>
      <c r="KQU48"/>
      <c r="KQV48"/>
      <c r="KQW48"/>
      <c r="KQX48"/>
      <c r="KQY48"/>
      <c r="KQZ48"/>
      <c r="KRA48"/>
      <c r="KRB48"/>
      <c r="KRC48"/>
      <c r="KRD48"/>
      <c r="KRE48"/>
      <c r="KRF48"/>
      <c r="KRG48"/>
      <c r="KRH48"/>
      <c r="KRI48"/>
      <c r="KRJ48"/>
      <c r="KRK48"/>
      <c r="KRL48"/>
      <c r="KRM48"/>
      <c r="KRN48"/>
      <c r="KRO48"/>
      <c r="KRP48"/>
      <c r="KRQ48"/>
      <c r="KRR48"/>
      <c r="KRS48"/>
      <c r="KRT48"/>
      <c r="KRU48"/>
      <c r="KRV48"/>
      <c r="KRW48"/>
      <c r="KRX48"/>
      <c r="KRY48"/>
      <c r="KRZ48"/>
      <c r="KSA48"/>
      <c r="KSB48"/>
      <c r="KSC48"/>
      <c r="KSD48"/>
      <c r="KSE48"/>
      <c r="KSF48"/>
      <c r="KSG48"/>
      <c r="KSH48"/>
      <c r="KSI48"/>
      <c r="KSJ48"/>
      <c r="KSK48"/>
      <c r="KSL48"/>
      <c r="KSM48"/>
      <c r="KSN48"/>
      <c r="KSO48"/>
      <c r="KSP48"/>
      <c r="KSQ48"/>
      <c r="KSR48"/>
      <c r="KSS48"/>
      <c r="KST48"/>
      <c r="KSU48"/>
      <c r="KSV48"/>
      <c r="KSW48"/>
      <c r="KSX48"/>
      <c r="KSY48"/>
      <c r="KSZ48"/>
      <c r="KTA48"/>
      <c r="KTB48"/>
      <c r="KTC48"/>
      <c r="KTD48"/>
      <c r="KTE48"/>
      <c r="KTF48"/>
      <c r="KTG48"/>
      <c r="KTH48"/>
      <c r="KTI48"/>
      <c r="KTJ48"/>
      <c r="KTK48"/>
      <c r="KTL48"/>
      <c r="KTM48"/>
      <c r="KTN48"/>
      <c r="KTO48"/>
      <c r="KTP48"/>
      <c r="KTQ48"/>
      <c r="KTR48"/>
      <c r="KTS48"/>
      <c r="KTT48"/>
      <c r="KTU48"/>
      <c r="KTV48"/>
      <c r="KTW48"/>
      <c r="KTX48"/>
      <c r="KTY48"/>
      <c r="KTZ48"/>
      <c r="KUA48"/>
      <c r="KUB48"/>
      <c r="KUC48"/>
      <c r="KUD48"/>
      <c r="KUE48"/>
      <c r="KUF48"/>
      <c r="KUG48"/>
      <c r="KUH48"/>
      <c r="KUI48"/>
      <c r="KUJ48"/>
      <c r="KUK48"/>
      <c r="KUL48"/>
      <c r="KUM48"/>
      <c r="KUN48"/>
      <c r="KUO48"/>
      <c r="KUP48"/>
      <c r="KUQ48"/>
      <c r="KUR48"/>
      <c r="KUS48"/>
      <c r="KUT48"/>
      <c r="KUU48"/>
      <c r="KUV48"/>
      <c r="KUW48"/>
      <c r="KUX48"/>
      <c r="KUY48"/>
      <c r="KUZ48"/>
      <c r="KVA48"/>
      <c r="KVB48"/>
      <c r="KVC48"/>
      <c r="KVD48"/>
      <c r="KVE48"/>
      <c r="KVF48"/>
      <c r="KVG48"/>
      <c r="KVH48"/>
      <c r="KVI48"/>
      <c r="KVJ48"/>
      <c r="KVK48"/>
      <c r="KVL48"/>
      <c r="KVM48"/>
      <c r="KVN48"/>
      <c r="KVO48"/>
      <c r="KVP48"/>
      <c r="KVQ48"/>
      <c r="KVR48"/>
      <c r="KVS48"/>
      <c r="KVT48"/>
      <c r="KVU48"/>
      <c r="KVV48"/>
      <c r="KVW48"/>
      <c r="KVX48"/>
      <c r="KVY48"/>
      <c r="KVZ48"/>
      <c r="KWA48"/>
      <c r="KWB48"/>
      <c r="KWC48"/>
      <c r="KWD48"/>
      <c r="KWE48"/>
      <c r="KWF48"/>
      <c r="KWG48"/>
      <c r="KWH48"/>
      <c r="KWI48"/>
      <c r="KWJ48"/>
      <c r="KWK48"/>
      <c r="KWL48"/>
      <c r="KWM48"/>
      <c r="KWN48"/>
      <c r="KWO48"/>
      <c r="KWP48"/>
      <c r="KWQ48"/>
      <c r="KWR48"/>
      <c r="KWS48"/>
      <c r="KWT48"/>
      <c r="KWU48"/>
      <c r="KWV48"/>
      <c r="KWW48"/>
      <c r="KWX48"/>
      <c r="KWY48"/>
      <c r="KWZ48"/>
      <c r="KXA48"/>
      <c r="KXB48"/>
      <c r="KXC48"/>
      <c r="KXD48"/>
      <c r="KXE48"/>
      <c r="KXF48"/>
      <c r="KXG48"/>
      <c r="KXH48"/>
      <c r="KXI48"/>
      <c r="KXJ48"/>
      <c r="KXK48"/>
      <c r="KXL48"/>
      <c r="KXM48"/>
      <c r="KXN48"/>
      <c r="KXO48"/>
      <c r="KXP48"/>
      <c r="KXQ48"/>
      <c r="KXR48"/>
      <c r="KXS48"/>
      <c r="KXT48"/>
      <c r="KXU48"/>
      <c r="KXV48"/>
      <c r="KXW48"/>
      <c r="KXX48"/>
      <c r="KXY48"/>
      <c r="KXZ48"/>
      <c r="KYA48"/>
      <c r="KYB48"/>
      <c r="KYC48"/>
      <c r="KYD48"/>
      <c r="KYE48"/>
      <c r="KYF48"/>
      <c r="KYG48"/>
      <c r="KYH48"/>
      <c r="KYI48"/>
      <c r="KYJ48"/>
      <c r="KYK48"/>
      <c r="KYL48"/>
      <c r="KYM48"/>
      <c r="KYN48"/>
      <c r="KYO48"/>
      <c r="KYP48"/>
      <c r="KYQ48"/>
      <c r="KYR48"/>
      <c r="KYS48"/>
      <c r="KYT48"/>
      <c r="KYU48"/>
      <c r="KYV48"/>
      <c r="KYW48"/>
      <c r="KYX48"/>
      <c r="KYY48"/>
      <c r="KYZ48"/>
      <c r="KZA48"/>
      <c r="KZB48"/>
      <c r="KZC48"/>
      <c r="KZD48"/>
      <c r="KZE48"/>
      <c r="KZF48"/>
      <c r="KZG48"/>
      <c r="KZH48"/>
      <c r="KZI48"/>
      <c r="KZJ48"/>
      <c r="KZK48"/>
      <c r="KZL48"/>
      <c r="KZM48"/>
      <c r="KZN48"/>
      <c r="KZO48"/>
      <c r="KZP48"/>
      <c r="KZQ48"/>
      <c r="KZR48"/>
      <c r="KZS48"/>
      <c r="KZT48"/>
      <c r="KZU48"/>
      <c r="KZV48"/>
      <c r="KZW48"/>
      <c r="KZX48"/>
      <c r="KZY48"/>
      <c r="KZZ48"/>
      <c r="LAA48"/>
      <c r="LAB48"/>
      <c r="LAC48"/>
      <c r="LAD48"/>
      <c r="LAE48"/>
      <c r="LAF48"/>
      <c r="LAG48"/>
      <c r="LAH48"/>
      <c r="LAI48"/>
      <c r="LAJ48"/>
      <c r="LAK48"/>
      <c r="LAL48"/>
      <c r="LAM48"/>
      <c r="LAN48"/>
      <c r="LAO48"/>
      <c r="LAP48"/>
      <c r="LAQ48"/>
      <c r="LAR48"/>
      <c r="LAS48"/>
      <c r="LAT48"/>
      <c r="LAU48"/>
      <c r="LAV48"/>
      <c r="LAW48"/>
      <c r="LAX48"/>
      <c r="LAY48"/>
      <c r="LAZ48"/>
      <c r="LBA48"/>
      <c r="LBB48"/>
      <c r="LBC48"/>
      <c r="LBD48"/>
      <c r="LBE48"/>
      <c r="LBF48"/>
      <c r="LBG48"/>
      <c r="LBH48"/>
      <c r="LBI48"/>
      <c r="LBJ48"/>
      <c r="LBK48"/>
      <c r="LBL48"/>
      <c r="LBM48"/>
      <c r="LBN48"/>
      <c r="LBO48"/>
      <c r="LBP48"/>
      <c r="LBQ48"/>
      <c r="LBR48"/>
      <c r="LBS48"/>
      <c r="LBT48"/>
      <c r="LBU48"/>
      <c r="LBV48"/>
      <c r="LBW48"/>
      <c r="LBX48"/>
      <c r="LBY48"/>
      <c r="LBZ48"/>
      <c r="LCA48"/>
      <c r="LCB48"/>
      <c r="LCC48"/>
      <c r="LCD48"/>
      <c r="LCE48"/>
      <c r="LCF48"/>
      <c r="LCG48"/>
      <c r="LCH48"/>
      <c r="LCI48"/>
      <c r="LCJ48"/>
      <c r="LCK48"/>
      <c r="LCL48"/>
      <c r="LCM48"/>
      <c r="LCN48"/>
      <c r="LCO48"/>
      <c r="LCP48"/>
      <c r="LCQ48"/>
      <c r="LCR48"/>
      <c r="LCS48"/>
      <c r="LCT48"/>
      <c r="LCU48"/>
      <c r="LCV48"/>
      <c r="LCW48"/>
      <c r="LCX48"/>
      <c r="LCY48"/>
      <c r="LCZ48"/>
      <c r="LDA48"/>
      <c r="LDB48"/>
      <c r="LDC48"/>
      <c r="LDD48"/>
      <c r="LDE48"/>
      <c r="LDF48"/>
      <c r="LDG48"/>
      <c r="LDH48"/>
      <c r="LDI48"/>
      <c r="LDJ48"/>
      <c r="LDK48"/>
      <c r="LDL48"/>
      <c r="LDM48"/>
      <c r="LDN48"/>
      <c r="LDO48"/>
      <c r="LDP48"/>
      <c r="LDQ48"/>
      <c r="LDR48"/>
      <c r="LDS48"/>
      <c r="LDT48"/>
      <c r="LDU48"/>
      <c r="LDV48"/>
      <c r="LDW48"/>
      <c r="LDX48"/>
      <c r="LDY48"/>
      <c r="LDZ48"/>
      <c r="LEA48"/>
      <c r="LEB48"/>
      <c r="LEC48"/>
      <c r="LED48"/>
      <c r="LEE48"/>
      <c r="LEF48"/>
      <c r="LEG48"/>
      <c r="LEH48"/>
      <c r="LEI48"/>
      <c r="LEJ48"/>
      <c r="LEK48"/>
      <c r="LEL48"/>
      <c r="LEM48"/>
      <c r="LEN48"/>
      <c r="LEO48"/>
      <c r="LEP48"/>
      <c r="LEQ48"/>
      <c r="LER48"/>
      <c r="LES48"/>
      <c r="LET48"/>
      <c r="LEU48"/>
      <c r="LEV48"/>
      <c r="LEW48"/>
      <c r="LEX48"/>
      <c r="LEY48"/>
      <c r="LEZ48"/>
      <c r="LFA48"/>
      <c r="LFB48"/>
      <c r="LFC48"/>
      <c r="LFD48"/>
      <c r="LFE48"/>
      <c r="LFF48"/>
      <c r="LFG48"/>
      <c r="LFH48"/>
      <c r="LFI48"/>
      <c r="LFJ48"/>
      <c r="LFK48"/>
      <c r="LFL48"/>
      <c r="LFM48"/>
      <c r="LFN48"/>
      <c r="LFO48"/>
      <c r="LFP48"/>
      <c r="LFQ48"/>
      <c r="LFR48"/>
      <c r="LFS48"/>
      <c r="LFT48"/>
      <c r="LFU48"/>
      <c r="LFV48"/>
      <c r="LFW48"/>
      <c r="LFX48"/>
      <c r="LFY48"/>
      <c r="LFZ48"/>
      <c r="LGA48"/>
      <c r="LGB48"/>
      <c r="LGC48"/>
      <c r="LGD48"/>
      <c r="LGE48"/>
      <c r="LGF48"/>
      <c r="LGG48"/>
      <c r="LGH48"/>
      <c r="LGI48"/>
      <c r="LGJ48"/>
      <c r="LGK48"/>
      <c r="LGL48"/>
      <c r="LGM48"/>
      <c r="LGN48"/>
      <c r="LGO48"/>
      <c r="LGP48"/>
      <c r="LGQ48"/>
      <c r="LGR48"/>
      <c r="LGS48"/>
      <c r="LGT48"/>
      <c r="LGU48"/>
      <c r="LGV48"/>
      <c r="LGW48"/>
      <c r="LGX48"/>
      <c r="LGY48"/>
      <c r="LGZ48"/>
      <c r="LHA48"/>
      <c r="LHB48"/>
      <c r="LHC48"/>
      <c r="LHD48"/>
      <c r="LHE48"/>
      <c r="LHF48"/>
      <c r="LHG48"/>
      <c r="LHH48"/>
      <c r="LHI48"/>
      <c r="LHJ48"/>
      <c r="LHK48"/>
      <c r="LHL48"/>
      <c r="LHM48"/>
      <c r="LHN48"/>
      <c r="LHO48"/>
      <c r="LHP48"/>
      <c r="LHQ48"/>
      <c r="LHR48"/>
      <c r="LHS48"/>
      <c r="LHT48"/>
      <c r="LHU48"/>
      <c r="LHV48"/>
      <c r="LHW48"/>
      <c r="LHX48"/>
      <c r="LHY48"/>
      <c r="LHZ48"/>
      <c r="LIA48"/>
      <c r="LIB48"/>
      <c r="LIC48"/>
      <c r="LID48"/>
      <c r="LIE48"/>
      <c r="LIF48"/>
      <c r="LIG48"/>
      <c r="LIH48"/>
      <c r="LII48"/>
      <c r="LIJ48"/>
      <c r="LIK48"/>
      <c r="LIL48"/>
      <c r="LIM48"/>
      <c r="LIN48"/>
      <c r="LIO48"/>
      <c r="LIP48"/>
      <c r="LIQ48"/>
      <c r="LIR48"/>
      <c r="LIS48"/>
      <c r="LIT48"/>
      <c r="LIU48"/>
      <c r="LIV48"/>
      <c r="LIW48"/>
      <c r="LIX48"/>
      <c r="LIY48"/>
      <c r="LIZ48"/>
      <c r="LJA48"/>
      <c r="LJB48"/>
      <c r="LJC48"/>
      <c r="LJD48"/>
      <c r="LJE48"/>
      <c r="LJF48"/>
      <c r="LJG48"/>
      <c r="LJH48"/>
      <c r="LJI48"/>
      <c r="LJJ48"/>
      <c r="LJK48"/>
      <c r="LJL48"/>
      <c r="LJM48"/>
      <c r="LJN48"/>
      <c r="LJO48"/>
      <c r="LJP48"/>
      <c r="LJQ48"/>
      <c r="LJR48"/>
      <c r="LJS48"/>
      <c r="LJT48"/>
      <c r="LJU48"/>
      <c r="LJV48"/>
      <c r="LJW48"/>
      <c r="LJX48"/>
      <c r="LJY48"/>
      <c r="LJZ48"/>
      <c r="LKA48"/>
      <c r="LKB48"/>
      <c r="LKC48"/>
      <c r="LKD48"/>
      <c r="LKE48"/>
      <c r="LKF48"/>
      <c r="LKG48"/>
      <c r="LKH48"/>
      <c r="LKI48"/>
      <c r="LKJ48"/>
      <c r="LKK48"/>
      <c r="LKL48"/>
      <c r="LKM48"/>
      <c r="LKN48"/>
      <c r="LKO48"/>
      <c r="LKP48"/>
      <c r="LKQ48"/>
      <c r="LKR48"/>
      <c r="LKS48"/>
      <c r="LKT48"/>
      <c r="LKU48"/>
      <c r="LKV48"/>
      <c r="LKW48"/>
      <c r="LKX48"/>
      <c r="LKY48"/>
      <c r="LKZ48"/>
      <c r="LLA48"/>
      <c r="LLB48"/>
      <c r="LLC48"/>
      <c r="LLD48"/>
      <c r="LLE48"/>
      <c r="LLF48"/>
      <c r="LLG48"/>
      <c r="LLH48"/>
      <c r="LLI48"/>
      <c r="LLJ48"/>
      <c r="LLK48"/>
      <c r="LLL48"/>
      <c r="LLM48"/>
      <c r="LLN48"/>
      <c r="LLO48"/>
      <c r="LLP48"/>
      <c r="LLQ48"/>
      <c r="LLR48"/>
      <c r="LLS48"/>
      <c r="LLT48"/>
      <c r="LLU48"/>
      <c r="LLV48"/>
      <c r="LLW48"/>
      <c r="LLX48"/>
      <c r="LLY48"/>
      <c r="LLZ48"/>
      <c r="LMA48"/>
      <c r="LMB48"/>
      <c r="LMC48"/>
      <c r="LMD48"/>
      <c r="LME48"/>
      <c r="LMF48"/>
      <c r="LMG48"/>
      <c r="LMH48"/>
      <c r="LMI48"/>
      <c r="LMJ48"/>
      <c r="LMK48"/>
      <c r="LML48"/>
      <c r="LMM48"/>
      <c r="LMN48"/>
      <c r="LMO48"/>
      <c r="LMP48"/>
      <c r="LMQ48"/>
      <c r="LMR48"/>
      <c r="LMS48"/>
      <c r="LMT48"/>
      <c r="LMU48"/>
      <c r="LMV48"/>
      <c r="LMW48"/>
      <c r="LMX48"/>
      <c r="LMY48"/>
      <c r="LMZ48"/>
      <c r="LNA48"/>
      <c r="LNB48"/>
      <c r="LNC48"/>
      <c r="LND48"/>
      <c r="LNE48"/>
      <c r="LNF48"/>
      <c r="LNG48"/>
      <c r="LNH48"/>
      <c r="LNI48"/>
      <c r="LNJ48"/>
      <c r="LNK48"/>
      <c r="LNL48"/>
      <c r="LNM48"/>
      <c r="LNN48"/>
      <c r="LNO48"/>
      <c r="LNP48"/>
      <c r="LNQ48"/>
      <c r="LNR48"/>
      <c r="LNS48"/>
      <c r="LNT48"/>
      <c r="LNU48"/>
      <c r="LNV48"/>
      <c r="LNW48"/>
      <c r="LNX48"/>
      <c r="LNY48"/>
      <c r="LNZ48"/>
      <c r="LOA48"/>
      <c r="LOB48"/>
      <c r="LOC48"/>
      <c r="LOD48"/>
      <c r="LOE48"/>
      <c r="LOF48"/>
      <c r="LOG48"/>
      <c r="LOH48"/>
      <c r="LOI48"/>
      <c r="LOJ48"/>
      <c r="LOK48"/>
      <c r="LOL48"/>
      <c r="LOM48"/>
      <c r="LON48"/>
      <c r="LOO48"/>
      <c r="LOP48"/>
      <c r="LOQ48"/>
      <c r="LOR48"/>
      <c r="LOS48"/>
      <c r="LOT48"/>
      <c r="LOU48"/>
      <c r="LOV48"/>
      <c r="LOW48"/>
      <c r="LOX48"/>
      <c r="LOY48"/>
      <c r="LOZ48"/>
      <c r="LPA48"/>
      <c r="LPB48"/>
      <c r="LPC48"/>
      <c r="LPD48"/>
      <c r="LPE48"/>
      <c r="LPF48"/>
      <c r="LPG48"/>
      <c r="LPH48"/>
      <c r="LPI48"/>
      <c r="LPJ48"/>
      <c r="LPK48"/>
      <c r="LPL48"/>
      <c r="LPM48"/>
      <c r="LPN48"/>
      <c r="LPO48"/>
      <c r="LPP48"/>
      <c r="LPQ48"/>
      <c r="LPR48"/>
      <c r="LPS48"/>
      <c r="LPT48"/>
      <c r="LPU48"/>
      <c r="LPV48"/>
      <c r="LPW48"/>
      <c r="LPX48"/>
      <c r="LPY48"/>
      <c r="LPZ48"/>
      <c r="LQA48"/>
      <c r="LQB48"/>
      <c r="LQC48"/>
      <c r="LQD48"/>
      <c r="LQE48"/>
      <c r="LQF48"/>
      <c r="LQG48"/>
      <c r="LQH48"/>
      <c r="LQI48"/>
      <c r="LQJ48"/>
      <c r="LQK48"/>
      <c r="LQL48"/>
      <c r="LQM48"/>
      <c r="LQN48"/>
      <c r="LQO48"/>
      <c r="LQP48"/>
      <c r="LQQ48"/>
      <c r="LQR48"/>
      <c r="LQS48"/>
      <c r="LQT48"/>
      <c r="LQU48"/>
      <c r="LQV48"/>
      <c r="LQW48"/>
      <c r="LQX48"/>
      <c r="LQY48"/>
      <c r="LQZ48"/>
      <c r="LRA48"/>
      <c r="LRB48"/>
      <c r="LRC48"/>
      <c r="LRD48"/>
      <c r="LRE48"/>
      <c r="LRF48"/>
      <c r="LRG48"/>
      <c r="LRH48"/>
      <c r="LRI48"/>
      <c r="LRJ48"/>
      <c r="LRK48"/>
      <c r="LRL48"/>
      <c r="LRM48"/>
      <c r="LRN48"/>
      <c r="LRO48"/>
      <c r="LRP48"/>
      <c r="LRQ48"/>
      <c r="LRR48"/>
      <c r="LRS48"/>
      <c r="LRT48"/>
      <c r="LRU48"/>
      <c r="LRV48"/>
      <c r="LRW48"/>
      <c r="LRX48"/>
      <c r="LRY48"/>
      <c r="LRZ48"/>
      <c r="LSA48"/>
      <c r="LSB48"/>
      <c r="LSC48"/>
      <c r="LSD48"/>
      <c r="LSE48"/>
      <c r="LSF48"/>
      <c r="LSG48"/>
      <c r="LSH48"/>
      <c r="LSI48"/>
      <c r="LSJ48"/>
      <c r="LSK48"/>
      <c r="LSL48"/>
      <c r="LSM48"/>
      <c r="LSN48"/>
      <c r="LSO48"/>
      <c r="LSP48"/>
      <c r="LSQ48"/>
      <c r="LSR48"/>
      <c r="LSS48"/>
      <c r="LST48"/>
      <c r="LSU48"/>
      <c r="LSV48"/>
      <c r="LSW48"/>
      <c r="LSX48"/>
      <c r="LSY48"/>
      <c r="LSZ48"/>
      <c r="LTA48"/>
      <c r="LTB48"/>
      <c r="LTC48"/>
      <c r="LTD48"/>
      <c r="LTE48"/>
      <c r="LTF48"/>
      <c r="LTG48"/>
      <c r="LTH48"/>
      <c r="LTI48"/>
      <c r="LTJ48"/>
      <c r="LTK48"/>
      <c r="LTL48"/>
      <c r="LTM48"/>
      <c r="LTN48"/>
      <c r="LTO48"/>
      <c r="LTP48"/>
      <c r="LTQ48"/>
      <c r="LTR48"/>
      <c r="LTS48"/>
      <c r="LTT48"/>
      <c r="LTU48"/>
      <c r="LTV48"/>
      <c r="LTW48"/>
      <c r="LTX48"/>
      <c r="LTY48"/>
      <c r="LTZ48"/>
      <c r="LUA48"/>
      <c r="LUB48"/>
      <c r="LUC48"/>
      <c r="LUD48"/>
      <c r="LUE48"/>
      <c r="LUF48"/>
      <c r="LUG48"/>
      <c r="LUH48"/>
      <c r="LUI48"/>
      <c r="LUJ48"/>
      <c r="LUK48"/>
      <c r="LUL48"/>
      <c r="LUM48"/>
      <c r="LUN48"/>
      <c r="LUO48"/>
      <c r="LUP48"/>
      <c r="LUQ48"/>
      <c r="LUR48"/>
      <c r="LUS48"/>
      <c r="LUT48"/>
      <c r="LUU48"/>
      <c r="LUV48"/>
      <c r="LUW48"/>
      <c r="LUX48"/>
      <c r="LUY48"/>
      <c r="LUZ48"/>
      <c r="LVA48"/>
      <c r="LVB48"/>
      <c r="LVC48"/>
      <c r="LVD48"/>
      <c r="LVE48"/>
      <c r="LVF48"/>
      <c r="LVG48"/>
      <c r="LVH48"/>
      <c r="LVI48"/>
      <c r="LVJ48"/>
      <c r="LVK48"/>
      <c r="LVL48"/>
      <c r="LVM48"/>
      <c r="LVN48"/>
      <c r="LVO48"/>
      <c r="LVP48"/>
      <c r="LVQ48"/>
      <c r="LVR48"/>
      <c r="LVS48"/>
      <c r="LVT48"/>
      <c r="LVU48"/>
      <c r="LVV48"/>
      <c r="LVW48"/>
      <c r="LVX48"/>
      <c r="LVY48"/>
      <c r="LVZ48"/>
      <c r="LWA48"/>
      <c r="LWB48"/>
      <c r="LWC48"/>
      <c r="LWD48"/>
      <c r="LWE48"/>
      <c r="LWF48"/>
      <c r="LWG48"/>
      <c r="LWH48"/>
      <c r="LWI48"/>
      <c r="LWJ48"/>
      <c r="LWK48"/>
      <c r="LWL48"/>
      <c r="LWM48"/>
      <c r="LWN48"/>
      <c r="LWO48"/>
      <c r="LWP48"/>
      <c r="LWQ48"/>
      <c r="LWR48"/>
      <c r="LWS48"/>
      <c r="LWT48"/>
      <c r="LWU48"/>
      <c r="LWV48"/>
      <c r="LWW48"/>
      <c r="LWX48"/>
      <c r="LWY48"/>
      <c r="LWZ48"/>
      <c r="LXA48"/>
      <c r="LXB48"/>
      <c r="LXC48"/>
      <c r="LXD48"/>
      <c r="LXE48"/>
      <c r="LXF48"/>
      <c r="LXG48"/>
      <c r="LXH48"/>
      <c r="LXI48"/>
      <c r="LXJ48"/>
      <c r="LXK48"/>
      <c r="LXL48"/>
      <c r="LXM48"/>
      <c r="LXN48"/>
      <c r="LXO48"/>
      <c r="LXP48"/>
      <c r="LXQ48"/>
      <c r="LXR48"/>
      <c r="LXS48"/>
      <c r="LXT48"/>
      <c r="LXU48"/>
      <c r="LXV48"/>
      <c r="LXW48"/>
      <c r="LXX48"/>
      <c r="LXY48"/>
      <c r="LXZ48"/>
      <c r="LYA48"/>
      <c r="LYB48"/>
      <c r="LYC48"/>
      <c r="LYD48"/>
      <c r="LYE48"/>
      <c r="LYF48"/>
      <c r="LYG48"/>
      <c r="LYH48"/>
      <c r="LYI48"/>
      <c r="LYJ48"/>
      <c r="LYK48"/>
      <c r="LYL48"/>
      <c r="LYM48"/>
      <c r="LYN48"/>
      <c r="LYO48"/>
      <c r="LYP48"/>
      <c r="LYQ48"/>
      <c r="LYR48"/>
      <c r="LYS48"/>
      <c r="LYT48"/>
      <c r="LYU48"/>
      <c r="LYV48"/>
      <c r="LYW48"/>
      <c r="LYX48"/>
      <c r="LYY48"/>
      <c r="LYZ48"/>
      <c r="LZA48"/>
      <c r="LZB48"/>
      <c r="LZC48"/>
      <c r="LZD48"/>
      <c r="LZE48"/>
      <c r="LZF48"/>
      <c r="LZG48"/>
      <c r="LZH48"/>
      <c r="LZI48"/>
      <c r="LZJ48"/>
      <c r="LZK48"/>
      <c r="LZL48"/>
      <c r="LZM48"/>
      <c r="LZN48"/>
      <c r="LZO48"/>
      <c r="LZP48"/>
      <c r="LZQ48"/>
      <c r="LZR48"/>
      <c r="LZS48"/>
      <c r="LZT48"/>
      <c r="LZU48"/>
      <c r="LZV48"/>
      <c r="LZW48"/>
      <c r="LZX48"/>
      <c r="LZY48"/>
      <c r="LZZ48"/>
      <c r="MAA48"/>
      <c r="MAB48"/>
      <c r="MAC48"/>
      <c r="MAD48"/>
      <c r="MAE48"/>
      <c r="MAF48"/>
      <c r="MAG48"/>
      <c r="MAH48"/>
      <c r="MAI48"/>
      <c r="MAJ48"/>
      <c r="MAK48"/>
      <c r="MAL48"/>
      <c r="MAM48"/>
      <c r="MAN48"/>
      <c r="MAO48"/>
      <c r="MAP48"/>
      <c r="MAQ48"/>
      <c r="MAR48"/>
      <c r="MAS48"/>
      <c r="MAT48"/>
      <c r="MAU48"/>
      <c r="MAV48"/>
      <c r="MAW48"/>
      <c r="MAX48"/>
      <c r="MAY48"/>
      <c r="MAZ48"/>
      <c r="MBA48"/>
      <c r="MBB48"/>
      <c r="MBC48"/>
      <c r="MBD48"/>
      <c r="MBE48"/>
      <c r="MBF48"/>
      <c r="MBG48"/>
      <c r="MBH48"/>
      <c r="MBI48"/>
      <c r="MBJ48"/>
      <c r="MBK48"/>
      <c r="MBL48"/>
      <c r="MBM48"/>
      <c r="MBN48"/>
      <c r="MBO48"/>
      <c r="MBP48"/>
      <c r="MBQ48"/>
      <c r="MBR48"/>
      <c r="MBS48"/>
      <c r="MBT48"/>
      <c r="MBU48"/>
      <c r="MBV48"/>
      <c r="MBW48"/>
      <c r="MBX48"/>
      <c r="MBY48"/>
      <c r="MBZ48"/>
      <c r="MCA48"/>
      <c r="MCB48"/>
      <c r="MCC48"/>
      <c r="MCD48"/>
      <c r="MCE48"/>
      <c r="MCF48"/>
      <c r="MCG48"/>
      <c r="MCH48"/>
      <c r="MCI48"/>
      <c r="MCJ48"/>
      <c r="MCK48"/>
      <c r="MCL48"/>
      <c r="MCM48"/>
      <c r="MCN48"/>
      <c r="MCO48"/>
      <c r="MCP48"/>
      <c r="MCQ48"/>
      <c r="MCR48"/>
      <c r="MCS48"/>
      <c r="MCT48"/>
      <c r="MCU48"/>
      <c r="MCV48"/>
      <c r="MCW48"/>
      <c r="MCX48"/>
      <c r="MCY48"/>
      <c r="MCZ48"/>
      <c r="MDA48"/>
      <c r="MDB48"/>
      <c r="MDC48"/>
      <c r="MDD48"/>
      <c r="MDE48"/>
      <c r="MDF48"/>
      <c r="MDG48"/>
      <c r="MDH48"/>
      <c r="MDI48"/>
      <c r="MDJ48"/>
      <c r="MDK48"/>
      <c r="MDL48"/>
      <c r="MDM48"/>
      <c r="MDN48"/>
      <c r="MDO48"/>
      <c r="MDP48"/>
      <c r="MDQ48"/>
      <c r="MDR48"/>
      <c r="MDS48"/>
      <c r="MDT48"/>
      <c r="MDU48"/>
      <c r="MDV48"/>
      <c r="MDW48"/>
      <c r="MDX48"/>
      <c r="MDY48"/>
      <c r="MDZ48"/>
      <c r="MEA48"/>
      <c r="MEB48"/>
      <c r="MEC48"/>
      <c r="MED48"/>
      <c r="MEE48"/>
      <c r="MEF48"/>
      <c r="MEG48"/>
      <c r="MEH48"/>
      <c r="MEI48"/>
      <c r="MEJ48"/>
      <c r="MEK48"/>
      <c r="MEL48"/>
      <c r="MEM48"/>
      <c r="MEN48"/>
      <c r="MEO48"/>
      <c r="MEP48"/>
      <c r="MEQ48"/>
      <c r="MER48"/>
      <c r="MES48"/>
      <c r="MET48"/>
      <c r="MEU48"/>
      <c r="MEV48"/>
      <c r="MEW48"/>
      <c r="MEX48"/>
      <c r="MEY48"/>
      <c r="MEZ48"/>
      <c r="MFA48"/>
      <c r="MFB48"/>
      <c r="MFC48"/>
      <c r="MFD48"/>
      <c r="MFE48"/>
      <c r="MFF48"/>
      <c r="MFG48"/>
      <c r="MFH48"/>
      <c r="MFI48"/>
      <c r="MFJ48"/>
      <c r="MFK48"/>
      <c r="MFL48"/>
      <c r="MFM48"/>
      <c r="MFN48"/>
      <c r="MFO48"/>
      <c r="MFP48"/>
      <c r="MFQ48"/>
      <c r="MFR48"/>
      <c r="MFS48"/>
      <c r="MFT48"/>
      <c r="MFU48"/>
      <c r="MFV48"/>
      <c r="MFW48"/>
      <c r="MFX48"/>
      <c r="MFY48"/>
      <c r="MFZ48"/>
      <c r="MGA48"/>
      <c r="MGB48"/>
      <c r="MGC48"/>
      <c r="MGD48"/>
      <c r="MGE48"/>
      <c r="MGF48"/>
      <c r="MGG48"/>
      <c r="MGH48"/>
      <c r="MGI48"/>
      <c r="MGJ48"/>
      <c r="MGK48"/>
      <c r="MGL48"/>
      <c r="MGM48"/>
      <c r="MGN48"/>
      <c r="MGO48"/>
      <c r="MGP48"/>
      <c r="MGQ48"/>
      <c r="MGR48"/>
      <c r="MGS48"/>
      <c r="MGT48"/>
      <c r="MGU48"/>
      <c r="MGV48"/>
      <c r="MGW48"/>
      <c r="MGX48"/>
      <c r="MGY48"/>
      <c r="MGZ48"/>
      <c r="MHA48"/>
      <c r="MHB48"/>
      <c r="MHC48"/>
      <c r="MHD48"/>
      <c r="MHE48"/>
      <c r="MHF48"/>
      <c r="MHG48"/>
      <c r="MHH48"/>
      <c r="MHI48"/>
      <c r="MHJ48"/>
      <c r="MHK48"/>
      <c r="MHL48"/>
      <c r="MHM48"/>
      <c r="MHN48"/>
      <c r="MHO48"/>
      <c r="MHP48"/>
      <c r="MHQ48"/>
      <c r="MHR48"/>
      <c r="MHS48"/>
      <c r="MHT48"/>
      <c r="MHU48"/>
      <c r="MHV48"/>
      <c r="MHW48"/>
      <c r="MHX48"/>
      <c r="MHY48"/>
      <c r="MHZ48"/>
      <c r="MIA48"/>
      <c r="MIB48"/>
      <c r="MIC48"/>
      <c r="MID48"/>
      <c r="MIE48"/>
      <c r="MIF48"/>
      <c r="MIG48"/>
      <c r="MIH48"/>
      <c r="MII48"/>
      <c r="MIJ48"/>
      <c r="MIK48"/>
      <c r="MIL48"/>
      <c r="MIM48"/>
      <c r="MIN48"/>
      <c r="MIO48"/>
      <c r="MIP48"/>
      <c r="MIQ48"/>
      <c r="MIR48"/>
      <c r="MIS48"/>
      <c r="MIT48"/>
      <c r="MIU48"/>
      <c r="MIV48"/>
      <c r="MIW48"/>
      <c r="MIX48"/>
      <c r="MIY48"/>
      <c r="MIZ48"/>
      <c r="MJA48"/>
      <c r="MJB48"/>
      <c r="MJC48"/>
      <c r="MJD48"/>
      <c r="MJE48"/>
      <c r="MJF48"/>
      <c r="MJG48"/>
      <c r="MJH48"/>
      <c r="MJI48"/>
      <c r="MJJ48"/>
      <c r="MJK48"/>
      <c r="MJL48"/>
      <c r="MJM48"/>
      <c r="MJN48"/>
      <c r="MJO48"/>
      <c r="MJP48"/>
      <c r="MJQ48"/>
      <c r="MJR48"/>
      <c r="MJS48"/>
      <c r="MJT48"/>
      <c r="MJU48"/>
      <c r="MJV48"/>
      <c r="MJW48"/>
      <c r="MJX48"/>
      <c r="MJY48"/>
      <c r="MJZ48"/>
      <c r="MKA48"/>
      <c r="MKB48"/>
      <c r="MKC48"/>
      <c r="MKD48"/>
      <c r="MKE48"/>
      <c r="MKF48"/>
      <c r="MKG48"/>
      <c r="MKH48"/>
      <c r="MKI48"/>
      <c r="MKJ48"/>
      <c r="MKK48"/>
      <c r="MKL48"/>
      <c r="MKM48"/>
      <c r="MKN48"/>
      <c r="MKO48"/>
      <c r="MKP48"/>
      <c r="MKQ48"/>
      <c r="MKR48"/>
      <c r="MKS48"/>
      <c r="MKT48"/>
      <c r="MKU48"/>
      <c r="MKV48"/>
      <c r="MKW48"/>
      <c r="MKX48"/>
      <c r="MKY48"/>
      <c r="MKZ48"/>
      <c r="MLA48"/>
      <c r="MLB48"/>
      <c r="MLC48"/>
      <c r="MLD48"/>
      <c r="MLE48"/>
      <c r="MLF48"/>
      <c r="MLG48"/>
      <c r="MLH48"/>
      <c r="MLI48"/>
      <c r="MLJ48"/>
      <c r="MLK48"/>
      <c r="MLL48"/>
      <c r="MLM48"/>
      <c r="MLN48"/>
      <c r="MLO48"/>
      <c r="MLP48"/>
      <c r="MLQ48"/>
      <c r="MLR48"/>
      <c r="MLS48"/>
      <c r="MLT48"/>
      <c r="MLU48"/>
      <c r="MLV48"/>
      <c r="MLW48"/>
      <c r="MLX48"/>
      <c r="MLY48"/>
      <c r="MLZ48"/>
      <c r="MMA48"/>
      <c r="MMB48"/>
      <c r="MMC48"/>
      <c r="MMD48"/>
      <c r="MME48"/>
      <c r="MMF48"/>
      <c r="MMG48"/>
      <c r="MMH48"/>
      <c r="MMI48"/>
      <c r="MMJ48"/>
      <c r="MMK48"/>
      <c r="MML48"/>
      <c r="MMM48"/>
      <c r="MMN48"/>
      <c r="MMO48"/>
      <c r="MMP48"/>
      <c r="MMQ48"/>
      <c r="MMR48"/>
      <c r="MMS48"/>
      <c r="MMT48"/>
      <c r="MMU48"/>
      <c r="MMV48"/>
      <c r="MMW48"/>
      <c r="MMX48"/>
      <c r="MMY48"/>
      <c r="MMZ48"/>
      <c r="MNA48"/>
      <c r="MNB48"/>
      <c r="MNC48"/>
      <c r="MND48"/>
      <c r="MNE48"/>
      <c r="MNF48"/>
      <c r="MNG48"/>
      <c r="MNH48"/>
      <c r="MNI48"/>
      <c r="MNJ48"/>
      <c r="MNK48"/>
      <c r="MNL48"/>
      <c r="MNM48"/>
      <c r="MNN48"/>
      <c r="MNO48"/>
      <c r="MNP48"/>
      <c r="MNQ48"/>
      <c r="MNR48"/>
      <c r="MNS48"/>
      <c r="MNT48"/>
      <c r="MNU48"/>
      <c r="MNV48"/>
      <c r="MNW48"/>
      <c r="MNX48"/>
      <c r="MNY48"/>
      <c r="MNZ48"/>
      <c r="MOA48"/>
      <c r="MOB48"/>
      <c r="MOC48"/>
      <c r="MOD48"/>
      <c r="MOE48"/>
      <c r="MOF48"/>
      <c r="MOG48"/>
      <c r="MOH48"/>
      <c r="MOI48"/>
      <c r="MOJ48"/>
      <c r="MOK48"/>
      <c r="MOL48"/>
      <c r="MOM48"/>
      <c r="MON48"/>
      <c r="MOO48"/>
      <c r="MOP48"/>
      <c r="MOQ48"/>
      <c r="MOR48"/>
      <c r="MOS48"/>
      <c r="MOT48"/>
      <c r="MOU48"/>
      <c r="MOV48"/>
      <c r="MOW48"/>
      <c r="MOX48"/>
      <c r="MOY48"/>
      <c r="MOZ48"/>
      <c r="MPA48"/>
      <c r="MPB48"/>
      <c r="MPC48"/>
      <c r="MPD48"/>
      <c r="MPE48"/>
      <c r="MPF48"/>
      <c r="MPG48"/>
      <c r="MPH48"/>
      <c r="MPI48"/>
      <c r="MPJ48"/>
      <c r="MPK48"/>
      <c r="MPL48"/>
      <c r="MPM48"/>
      <c r="MPN48"/>
      <c r="MPO48"/>
      <c r="MPP48"/>
      <c r="MPQ48"/>
      <c r="MPR48"/>
      <c r="MPS48"/>
      <c r="MPT48"/>
      <c r="MPU48"/>
      <c r="MPV48"/>
      <c r="MPW48"/>
      <c r="MPX48"/>
      <c r="MPY48"/>
      <c r="MPZ48"/>
      <c r="MQA48"/>
      <c r="MQB48"/>
      <c r="MQC48"/>
      <c r="MQD48"/>
      <c r="MQE48"/>
      <c r="MQF48"/>
      <c r="MQG48"/>
      <c r="MQH48"/>
      <c r="MQI48"/>
      <c r="MQJ48"/>
      <c r="MQK48"/>
      <c r="MQL48"/>
      <c r="MQM48"/>
      <c r="MQN48"/>
      <c r="MQO48"/>
      <c r="MQP48"/>
      <c r="MQQ48"/>
      <c r="MQR48"/>
      <c r="MQS48"/>
      <c r="MQT48"/>
      <c r="MQU48"/>
      <c r="MQV48"/>
      <c r="MQW48"/>
      <c r="MQX48"/>
      <c r="MQY48"/>
      <c r="MQZ48"/>
      <c r="MRA48"/>
      <c r="MRB48"/>
      <c r="MRC48"/>
      <c r="MRD48"/>
      <c r="MRE48"/>
      <c r="MRF48"/>
      <c r="MRG48"/>
      <c r="MRH48"/>
      <c r="MRI48"/>
      <c r="MRJ48"/>
      <c r="MRK48"/>
      <c r="MRL48"/>
      <c r="MRM48"/>
      <c r="MRN48"/>
      <c r="MRO48"/>
      <c r="MRP48"/>
      <c r="MRQ48"/>
      <c r="MRR48"/>
      <c r="MRS48"/>
      <c r="MRT48"/>
      <c r="MRU48"/>
      <c r="MRV48"/>
      <c r="MRW48"/>
      <c r="MRX48"/>
      <c r="MRY48"/>
      <c r="MRZ48"/>
      <c r="MSA48"/>
      <c r="MSB48"/>
      <c r="MSC48"/>
      <c r="MSD48"/>
      <c r="MSE48"/>
      <c r="MSF48"/>
      <c r="MSG48"/>
      <c r="MSH48"/>
      <c r="MSI48"/>
      <c r="MSJ48"/>
      <c r="MSK48"/>
      <c r="MSL48"/>
      <c r="MSM48"/>
      <c r="MSN48"/>
      <c r="MSO48"/>
      <c r="MSP48"/>
      <c r="MSQ48"/>
      <c r="MSR48"/>
      <c r="MSS48"/>
      <c r="MST48"/>
      <c r="MSU48"/>
      <c r="MSV48"/>
      <c r="MSW48"/>
      <c r="MSX48"/>
      <c r="MSY48"/>
      <c r="MSZ48"/>
      <c r="MTA48"/>
      <c r="MTB48"/>
      <c r="MTC48"/>
      <c r="MTD48"/>
      <c r="MTE48"/>
      <c r="MTF48"/>
      <c r="MTG48"/>
      <c r="MTH48"/>
      <c r="MTI48"/>
      <c r="MTJ48"/>
      <c r="MTK48"/>
      <c r="MTL48"/>
      <c r="MTM48"/>
      <c r="MTN48"/>
      <c r="MTO48"/>
      <c r="MTP48"/>
      <c r="MTQ48"/>
      <c r="MTR48"/>
      <c r="MTS48"/>
      <c r="MTT48"/>
      <c r="MTU48"/>
      <c r="MTV48"/>
      <c r="MTW48"/>
      <c r="MTX48"/>
      <c r="MTY48"/>
      <c r="MTZ48"/>
      <c r="MUA48"/>
      <c r="MUB48"/>
      <c r="MUC48"/>
      <c r="MUD48"/>
      <c r="MUE48"/>
      <c r="MUF48"/>
      <c r="MUG48"/>
      <c r="MUH48"/>
      <c r="MUI48"/>
      <c r="MUJ48"/>
      <c r="MUK48"/>
      <c r="MUL48"/>
      <c r="MUM48"/>
      <c r="MUN48"/>
      <c r="MUO48"/>
      <c r="MUP48"/>
      <c r="MUQ48"/>
      <c r="MUR48"/>
      <c r="MUS48"/>
      <c r="MUT48"/>
      <c r="MUU48"/>
      <c r="MUV48"/>
      <c r="MUW48"/>
      <c r="MUX48"/>
      <c r="MUY48"/>
      <c r="MUZ48"/>
      <c r="MVA48"/>
      <c r="MVB48"/>
      <c r="MVC48"/>
      <c r="MVD48"/>
      <c r="MVE48"/>
      <c r="MVF48"/>
      <c r="MVG48"/>
      <c r="MVH48"/>
      <c r="MVI48"/>
      <c r="MVJ48"/>
      <c r="MVK48"/>
      <c r="MVL48"/>
      <c r="MVM48"/>
      <c r="MVN48"/>
      <c r="MVO48"/>
      <c r="MVP48"/>
      <c r="MVQ48"/>
      <c r="MVR48"/>
      <c r="MVS48"/>
      <c r="MVT48"/>
      <c r="MVU48"/>
      <c r="MVV48"/>
      <c r="MVW48"/>
      <c r="MVX48"/>
      <c r="MVY48"/>
      <c r="MVZ48"/>
      <c r="MWA48"/>
      <c r="MWB48"/>
      <c r="MWC48"/>
      <c r="MWD48"/>
      <c r="MWE48"/>
      <c r="MWF48"/>
      <c r="MWG48"/>
      <c r="MWH48"/>
      <c r="MWI48"/>
      <c r="MWJ48"/>
      <c r="MWK48"/>
      <c r="MWL48"/>
      <c r="MWM48"/>
      <c r="MWN48"/>
      <c r="MWO48"/>
      <c r="MWP48"/>
      <c r="MWQ48"/>
      <c r="MWR48"/>
      <c r="MWS48"/>
      <c r="MWT48"/>
      <c r="MWU48"/>
      <c r="MWV48"/>
      <c r="MWW48"/>
      <c r="MWX48"/>
      <c r="MWY48"/>
      <c r="MWZ48"/>
      <c r="MXA48"/>
      <c r="MXB48"/>
      <c r="MXC48"/>
      <c r="MXD48"/>
      <c r="MXE48"/>
      <c r="MXF48"/>
      <c r="MXG48"/>
      <c r="MXH48"/>
      <c r="MXI48"/>
      <c r="MXJ48"/>
      <c r="MXK48"/>
      <c r="MXL48"/>
      <c r="MXM48"/>
      <c r="MXN48"/>
      <c r="MXO48"/>
      <c r="MXP48"/>
      <c r="MXQ48"/>
      <c r="MXR48"/>
      <c r="MXS48"/>
      <c r="MXT48"/>
      <c r="MXU48"/>
      <c r="MXV48"/>
      <c r="MXW48"/>
      <c r="MXX48"/>
      <c r="MXY48"/>
      <c r="MXZ48"/>
      <c r="MYA48"/>
      <c r="MYB48"/>
      <c r="MYC48"/>
      <c r="MYD48"/>
      <c r="MYE48"/>
      <c r="MYF48"/>
      <c r="MYG48"/>
      <c r="MYH48"/>
      <c r="MYI48"/>
      <c r="MYJ48"/>
      <c r="MYK48"/>
      <c r="MYL48"/>
      <c r="MYM48"/>
      <c r="MYN48"/>
      <c r="MYO48"/>
      <c r="MYP48"/>
      <c r="MYQ48"/>
      <c r="MYR48"/>
      <c r="MYS48"/>
      <c r="MYT48"/>
      <c r="MYU48"/>
      <c r="MYV48"/>
      <c r="MYW48"/>
      <c r="MYX48"/>
      <c r="MYY48"/>
      <c r="MYZ48"/>
      <c r="MZA48"/>
      <c r="MZB48"/>
      <c r="MZC48"/>
      <c r="MZD48"/>
      <c r="MZE48"/>
      <c r="MZF48"/>
      <c r="MZG48"/>
      <c r="MZH48"/>
      <c r="MZI48"/>
      <c r="MZJ48"/>
      <c r="MZK48"/>
      <c r="MZL48"/>
      <c r="MZM48"/>
      <c r="MZN48"/>
      <c r="MZO48"/>
      <c r="MZP48"/>
      <c r="MZQ48"/>
      <c r="MZR48"/>
      <c r="MZS48"/>
      <c r="MZT48"/>
      <c r="MZU48"/>
      <c r="MZV48"/>
      <c r="MZW48"/>
      <c r="MZX48"/>
      <c r="MZY48"/>
      <c r="MZZ48"/>
      <c r="NAA48"/>
      <c r="NAB48"/>
      <c r="NAC48"/>
      <c r="NAD48"/>
      <c r="NAE48"/>
      <c r="NAF48"/>
      <c r="NAG48"/>
      <c r="NAH48"/>
      <c r="NAI48"/>
      <c r="NAJ48"/>
      <c r="NAK48"/>
      <c r="NAL48"/>
      <c r="NAM48"/>
      <c r="NAN48"/>
      <c r="NAO48"/>
      <c r="NAP48"/>
      <c r="NAQ48"/>
      <c r="NAR48"/>
      <c r="NAS48"/>
      <c r="NAT48"/>
      <c r="NAU48"/>
      <c r="NAV48"/>
      <c r="NAW48"/>
      <c r="NAX48"/>
      <c r="NAY48"/>
      <c r="NAZ48"/>
      <c r="NBA48"/>
      <c r="NBB48"/>
      <c r="NBC48"/>
      <c r="NBD48"/>
      <c r="NBE48"/>
      <c r="NBF48"/>
      <c r="NBG48"/>
      <c r="NBH48"/>
      <c r="NBI48"/>
      <c r="NBJ48"/>
      <c r="NBK48"/>
      <c r="NBL48"/>
      <c r="NBM48"/>
      <c r="NBN48"/>
      <c r="NBO48"/>
      <c r="NBP48"/>
      <c r="NBQ48"/>
      <c r="NBR48"/>
      <c r="NBS48"/>
      <c r="NBT48"/>
      <c r="NBU48"/>
      <c r="NBV48"/>
      <c r="NBW48"/>
      <c r="NBX48"/>
      <c r="NBY48"/>
      <c r="NBZ48"/>
      <c r="NCA48"/>
      <c r="NCB48"/>
      <c r="NCC48"/>
      <c r="NCD48"/>
      <c r="NCE48"/>
      <c r="NCF48"/>
      <c r="NCG48"/>
      <c r="NCH48"/>
      <c r="NCI48"/>
      <c r="NCJ48"/>
      <c r="NCK48"/>
      <c r="NCL48"/>
      <c r="NCM48"/>
      <c r="NCN48"/>
      <c r="NCO48"/>
      <c r="NCP48"/>
      <c r="NCQ48"/>
      <c r="NCR48"/>
      <c r="NCS48"/>
      <c r="NCT48"/>
      <c r="NCU48"/>
      <c r="NCV48"/>
      <c r="NCW48"/>
      <c r="NCX48"/>
      <c r="NCY48"/>
      <c r="NCZ48"/>
      <c r="NDA48"/>
      <c r="NDB48"/>
      <c r="NDC48"/>
      <c r="NDD48"/>
      <c r="NDE48"/>
      <c r="NDF48"/>
      <c r="NDG48"/>
      <c r="NDH48"/>
      <c r="NDI48"/>
      <c r="NDJ48"/>
      <c r="NDK48"/>
      <c r="NDL48"/>
      <c r="NDM48"/>
      <c r="NDN48"/>
      <c r="NDO48"/>
      <c r="NDP48"/>
      <c r="NDQ48"/>
      <c r="NDR48"/>
      <c r="NDS48"/>
      <c r="NDT48"/>
      <c r="NDU48"/>
      <c r="NDV48"/>
      <c r="NDW48"/>
      <c r="NDX48"/>
      <c r="NDY48"/>
      <c r="NDZ48"/>
      <c r="NEA48"/>
      <c r="NEB48"/>
      <c r="NEC48"/>
      <c r="NED48"/>
      <c r="NEE48"/>
      <c r="NEF48"/>
      <c r="NEG48"/>
      <c r="NEH48"/>
      <c r="NEI48"/>
      <c r="NEJ48"/>
      <c r="NEK48"/>
      <c r="NEL48"/>
      <c r="NEM48"/>
      <c r="NEN48"/>
      <c r="NEO48"/>
      <c r="NEP48"/>
      <c r="NEQ48"/>
      <c r="NER48"/>
      <c r="NES48"/>
      <c r="NET48"/>
      <c r="NEU48"/>
      <c r="NEV48"/>
      <c r="NEW48"/>
      <c r="NEX48"/>
      <c r="NEY48"/>
      <c r="NEZ48"/>
      <c r="NFA48"/>
      <c r="NFB48"/>
      <c r="NFC48"/>
      <c r="NFD48"/>
      <c r="NFE48"/>
      <c r="NFF48"/>
      <c r="NFG48"/>
      <c r="NFH48"/>
      <c r="NFI48"/>
      <c r="NFJ48"/>
      <c r="NFK48"/>
      <c r="NFL48"/>
      <c r="NFM48"/>
      <c r="NFN48"/>
      <c r="NFO48"/>
      <c r="NFP48"/>
      <c r="NFQ48"/>
      <c r="NFR48"/>
      <c r="NFS48"/>
      <c r="NFT48"/>
      <c r="NFU48"/>
      <c r="NFV48"/>
      <c r="NFW48"/>
      <c r="NFX48"/>
      <c r="NFY48"/>
      <c r="NFZ48"/>
      <c r="NGA48"/>
      <c r="NGB48"/>
      <c r="NGC48"/>
      <c r="NGD48"/>
      <c r="NGE48"/>
      <c r="NGF48"/>
      <c r="NGG48"/>
      <c r="NGH48"/>
      <c r="NGI48"/>
      <c r="NGJ48"/>
      <c r="NGK48"/>
      <c r="NGL48"/>
      <c r="NGM48"/>
      <c r="NGN48"/>
      <c r="NGO48"/>
      <c r="NGP48"/>
      <c r="NGQ48"/>
      <c r="NGR48"/>
      <c r="NGS48"/>
      <c r="NGT48"/>
      <c r="NGU48"/>
      <c r="NGV48"/>
      <c r="NGW48"/>
      <c r="NGX48"/>
      <c r="NGY48"/>
      <c r="NGZ48"/>
      <c r="NHA48"/>
      <c r="NHB48"/>
      <c r="NHC48"/>
      <c r="NHD48"/>
      <c r="NHE48"/>
      <c r="NHF48"/>
      <c r="NHG48"/>
      <c r="NHH48"/>
      <c r="NHI48"/>
      <c r="NHJ48"/>
      <c r="NHK48"/>
      <c r="NHL48"/>
      <c r="NHM48"/>
      <c r="NHN48"/>
      <c r="NHO48"/>
      <c r="NHP48"/>
      <c r="NHQ48"/>
      <c r="NHR48"/>
      <c r="NHS48"/>
      <c r="NHT48"/>
      <c r="NHU48"/>
      <c r="NHV48"/>
      <c r="NHW48"/>
      <c r="NHX48"/>
      <c r="NHY48"/>
      <c r="NHZ48"/>
      <c r="NIA48"/>
      <c r="NIB48"/>
      <c r="NIC48"/>
      <c r="NID48"/>
      <c r="NIE48"/>
      <c r="NIF48"/>
      <c r="NIG48"/>
      <c r="NIH48"/>
      <c r="NII48"/>
      <c r="NIJ48"/>
      <c r="NIK48"/>
      <c r="NIL48"/>
      <c r="NIM48"/>
      <c r="NIN48"/>
      <c r="NIO48"/>
      <c r="NIP48"/>
      <c r="NIQ48"/>
      <c r="NIR48"/>
      <c r="NIS48"/>
      <c r="NIT48"/>
      <c r="NIU48"/>
      <c r="NIV48"/>
      <c r="NIW48"/>
      <c r="NIX48"/>
      <c r="NIY48"/>
      <c r="NIZ48"/>
      <c r="NJA48"/>
      <c r="NJB48"/>
      <c r="NJC48"/>
      <c r="NJD48"/>
      <c r="NJE48"/>
      <c r="NJF48"/>
      <c r="NJG48"/>
      <c r="NJH48"/>
      <c r="NJI48"/>
      <c r="NJJ48"/>
      <c r="NJK48"/>
      <c r="NJL48"/>
      <c r="NJM48"/>
      <c r="NJN48"/>
      <c r="NJO48"/>
      <c r="NJP48"/>
      <c r="NJQ48"/>
      <c r="NJR48"/>
      <c r="NJS48"/>
      <c r="NJT48"/>
      <c r="NJU48"/>
      <c r="NJV48"/>
      <c r="NJW48"/>
      <c r="NJX48"/>
      <c r="NJY48"/>
      <c r="NJZ48"/>
      <c r="NKA48"/>
      <c r="NKB48"/>
      <c r="NKC48"/>
      <c r="NKD48"/>
      <c r="NKE48"/>
      <c r="NKF48"/>
      <c r="NKG48"/>
      <c r="NKH48"/>
      <c r="NKI48"/>
      <c r="NKJ48"/>
      <c r="NKK48"/>
      <c r="NKL48"/>
      <c r="NKM48"/>
      <c r="NKN48"/>
      <c r="NKO48"/>
      <c r="NKP48"/>
      <c r="NKQ48"/>
      <c r="NKR48"/>
      <c r="NKS48"/>
      <c r="NKT48"/>
      <c r="NKU48"/>
      <c r="NKV48"/>
      <c r="NKW48"/>
      <c r="NKX48"/>
      <c r="NKY48"/>
      <c r="NKZ48"/>
      <c r="NLA48"/>
      <c r="NLB48"/>
      <c r="NLC48"/>
      <c r="NLD48"/>
      <c r="NLE48"/>
      <c r="NLF48"/>
      <c r="NLG48"/>
      <c r="NLH48"/>
      <c r="NLI48"/>
      <c r="NLJ48"/>
      <c r="NLK48"/>
      <c r="NLL48"/>
      <c r="NLM48"/>
      <c r="NLN48"/>
      <c r="NLO48"/>
      <c r="NLP48"/>
      <c r="NLQ48"/>
      <c r="NLR48"/>
      <c r="NLS48"/>
      <c r="NLT48"/>
      <c r="NLU48"/>
      <c r="NLV48"/>
      <c r="NLW48"/>
      <c r="NLX48"/>
      <c r="NLY48"/>
      <c r="NLZ48"/>
      <c r="NMA48"/>
      <c r="NMB48"/>
      <c r="NMC48"/>
      <c r="NMD48"/>
      <c r="NME48"/>
      <c r="NMF48"/>
      <c r="NMG48"/>
      <c r="NMH48"/>
      <c r="NMI48"/>
      <c r="NMJ48"/>
      <c r="NMK48"/>
      <c r="NML48"/>
      <c r="NMM48"/>
      <c r="NMN48"/>
      <c r="NMO48"/>
      <c r="NMP48"/>
      <c r="NMQ48"/>
      <c r="NMR48"/>
      <c r="NMS48"/>
      <c r="NMT48"/>
      <c r="NMU48"/>
      <c r="NMV48"/>
      <c r="NMW48"/>
      <c r="NMX48"/>
      <c r="NMY48"/>
      <c r="NMZ48"/>
      <c r="NNA48"/>
      <c r="NNB48"/>
      <c r="NNC48"/>
      <c r="NND48"/>
      <c r="NNE48"/>
      <c r="NNF48"/>
      <c r="NNG48"/>
      <c r="NNH48"/>
      <c r="NNI48"/>
      <c r="NNJ48"/>
      <c r="NNK48"/>
      <c r="NNL48"/>
      <c r="NNM48"/>
      <c r="NNN48"/>
      <c r="NNO48"/>
      <c r="NNP48"/>
      <c r="NNQ48"/>
      <c r="NNR48"/>
      <c r="NNS48"/>
      <c r="NNT48"/>
      <c r="NNU48"/>
      <c r="NNV48"/>
      <c r="NNW48"/>
      <c r="NNX48"/>
      <c r="NNY48"/>
      <c r="NNZ48"/>
      <c r="NOA48"/>
      <c r="NOB48"/>
      <c r="NOC48"/>
      <c r="NOD48"/>
      <c r="NOE48"/>
      <c r="NOF48"/>
      <c r="NOG48"/>
      <c r="NOH48"/>
      <c r="NOI48"/>
      <c r="NOJ48"/>
      <c r="NOK48"/>
      <c r="NOL48"/>
      <c r="NOM48"/>
      <c r="NON48"/>
      <c r="NOO48"/>
      <c r="NOP48"/>
      <c r="NOQ48"/>
      <c r="NOR48"/>
      <c r="NOS48"/>
      <c r="NOT48"/>
      <c r="NOU48"/>
      <c r="NOV48"/>
      <c r="NOW48"/>
      <c r="NOX48"/>
      <c r="NOY48"/>
      <c r="NOZ48"/>
      <c r="NPA48"/>
      <c r="NPB48"/>
      <c r="NPC48"/>
      <c r="NPD48"/>
      <c r="NPE48"/>
      <c r="NPF48"/>
      <c r="NPG48"/>
      <c r="NPH48"/>
      <c r="NPI48"/>
      <c r="NPJ48"/>
      <c r="NPK48"/>
      <c r="NPL48"/>
      <c r="NPM48"/>
      <c r="NPN48"/>
      <c r="NPO48"/>
      <c r="NPP48"/>
      <c r="NPQ48"/>
      <c r="NPR48"/>
      <c r="NPS48"/>
      <c r="NPT48"/>
      <c r="NPU48"/>
      <c r="NPV48"/>
      <c r="NPW48"/>
      <c r="NPX48"/>
      <c r="NPY48"/>
      <c r="NPZ48"/>
      <c r="NQA48"/>
      <c r="NQB48"/>
      <c r="NQC48"/>
      <c r="NQD48"/>
      <c r="NQE48"/>
      <c r="NQF48"/>
      <c r="NQG48"/>
      <c r="NQH48"/>
      <c r="NQI48"/>
      <c r="NQJ48"/>
      <c r="NQK48"/>
      <c r="NQL48"/>
      <c r="NQM48"/>
      <c r="NQN48"/>
      <c r="NQO48"/>
      <c r="NQP48"/>
      <c r="NQQ48"/>
      <c r="NQR48"/>
      <c r="NQS48"/>
      <c r="NQT48"/>
      <c r="NQU48"/>
      <c r="NQV48"/>
      <c r="NQW48"/>
      <c r="NQX48"/>
      <c r="NQY48"/>
      <c r="NQZ48"/>
      <c r="NRA48"/>
      <c r="NRB48"/>
      <c r="NRC48"/>
      <c r="NRD48"/>
      <c r="NRE48"/>
      <c r="NRF48"/>
      <c r="NRG48"/>
      <c r="NRH48"/>
      <c r="NRI48"/>
      <c r="NRJ48"/>
      <c r="NRK48"/>
      <c r="NRL48"/>
      <c r="NRM48"/>
      <c r="NRN48"/>
      <c r="NRO48"/>
      <c r="NRP48"/>
      <c r="NRQ48"/>
      <c r="NRR48"/>
      <c r="NRS48"/>
      <c r="NRT48"/>
      <c r="NRU48"/>
      <c r="NRV48"/>
      <c r="NRW48"/>
      <c r="NRX48"/>
      <c r="NRY48"/>
      <c r="NRZ48"/>
      <c r="NSA48"/>
      <c r="NSB48"/>
      <c r="NSC48"/>
      <c r="NSD48"/>
      <c r="NSE48"/>
      <c r="NSF48"/>
      <c r="NSG48"/>
      <c r="NSH48"/>
      <c r="NSI48"/>
      <c r="NSJ48"/>
      <c r="NSK48"/>
      <c r="NSL48"/>
      <c r="NSM48"/>
      <c r="NSN48"/>
      <c r="NSO48"/>
      <c r="NSP48"/>
      <c r="NSQ48"/>
      <c r="NSR48"/>
      <c r="NSS48"/>
      <c r="NST48"/>
      <c r="NSU48"/>
      <c r="NSV48"/>
      <c r="NSW48"/>
      <c r="NSX48"/>
      <c r="NSY48"/>
      <c r="NSZ48"/>
      <c r="NTA48"/>
      <c r="NTB48"/>
      <c r="NTC48"/>
      <c r="NTD48"/>
      <c r="NTE48"/>
      <c r="NTF48"/>
      <c r="NTG48"/>
      <c r="NTH48"/>
      <c r="NTI48"/>
      <c r="NTJ48"/>
      <c r="NTK48"/>
      <c r="NTL48"/>
      <c r="NTM48"/>
      <c r="NTN48"/>
      <c r="NTO48"/>
      <c r="NTP48"/>
      <c r="NTQ48"/>
      <c r="NTR48"/>
      <c r="NTS48"/>
      <c r="NTT48"/>
      <c r="NTU48"/>
      <c r="NTV48"/>
      <c r="NTW48"/>
      <c r="NTX48"/>
      <c r="NTY48"/>
      <c r="NTZ48"/>
      <c r="NUA48"/>
      <c r="NUB48"/>
      <c r="NUC48"/>
      <c r="NUD48"/>
      <c r="NUE48"/>
      <c r="NUF48"/>
      <c r="NUG48"/>
      <c r="NUH48"/>
      <c r="NUI48"/>
      <c r="NUJ48"/>
      <c r="NUK48"/>
      <c r="NUL48"/>
      <c r="NUM48"/>
      <c r="NUN48"/>
      <c r="NUO48"/>
      <c r="NUP48"/>
      <c r="NUQ48"/>
      <c r="NUR48"/>
      <c r="NUS48"/>
      <c r="NUT48"/>
      <c r="NUU48"/>
      <c r="NUV48"/>
      <c r="NUW48"/>
      <c r="NUX48"/>
      <c r="NUY48"/>
      <c r="NUZ48"/>
      <c r="NVA48"/>
      <c r="NVB48"/>
      <c r="NVC48"/>
      <c r="NVD48"/>
      <c r="NVE48"/>
      <c r="NVF48"/>
      <c r="NVG48"/>
      <c r="NVH48"/>
      <c r="NVI48"/>
      <c r="NVJ48"/>
      <c r="NVK48"/>
      <c r="NVL48"/>
      <c r="NVM48"/>
      <c r="NVN48"/>
      <c r="NVO48"/>
      <c r="NVP48"/>
      <c r="NVQ48"/>
      <c r="NVR48"/>
      <c r="NVS48"/>
      <c r="NVT48"/>
      <c r="NVU48"/>
      <c r="NVV48"/>
      <c r="NVW48"/>
      <c r="NVX48"/>
      <c r="NVY48"/>
      <c r="NVZ48"/>
      <c r="NWA48"/>
      <c r="NWB48"/>
      <c r="NWC48"/>
      <c r="NWD48"/>
      <c r="NWE48"/>
      <c r="NWF48"/>
      <c r="NWG48"/>
      <c r="NWH48"/>
      <c r="NWI48"/>
      <c r="NWJ48"/>
      <c r="NWK48"/>
      <c r="NWL48"/>
      <c r="NWM48"/>
      <c r="NWN48"/>
      <c r="NWO48"/>
      <c r="NWP48"/>
      <c r="NWQ48"/>
      <c r="NWR48"/>
      <c r="NWS48"/>
      <c r="NWT48"/>
      <c r="NWU48"/>
      <c r="NWV48"/>
      <c r="NWW48"/>
      <c r="NWX48"/>
      <c r="NWY48"/>
      <c r="NWZ48"/>
      <c r="NXA48"/>
      <c r="NXB48"/>
      <c r="NXC48"/>
      <c r="NXD48"/>
      <c r="NXE48"/>
      <c r="NXF48"/>
      <c r="NXG48"/>
      <c r="NXH48"/>
      <c r="NXI48"/>
      <c r="NXJ48"/>
      <c r="NXK48"/>
      <c r="NXL48"/>
      <c r="NXM48"/>
      <c r="NXN48"/>
      <c r="NXO48"/>
      <c r="NXP48"/>
      <c r="NXQ48"/>
      <c r="NXR48"/>
      <c r="NXS48"/>
      <c r="NXT48"/>
      <c r="NXU48"/>
      <c r="NXV48"/>
      <c r="NXW48"/>
      <c r="NXX48"/>
      <c r="NXY48"/>
      <c r="NXZ48"/>
      <c r="NYA48"/>
      <c r="NYB48"/>
      <c r="NYC48"/>
      <c r="NYD48"/>
      <c r="NYE48"/>
      <c r="NYF48"/>
      <c r="NYG48"/>
      <c r="NYH48"/>
      <c r="NYI48"/>
      <c r="NYJ48"/>
      <c r="NYK48"/>
      <c r="NYL48"/>
      <c r="NYM48"/>
      <c r="NYN48"/>
      <c r="NYO48"/>
      <c r="NYP48"/>
      <c r="NYQ48"/>
      <c r="NYR48"/>
      <c r="NYS48"/>
      <c r="NYT48"/>
      <c r="NYU48"/>
      <c r="NYV48"/>
      <c r="NYW48"/>
      <c r="NYX48"/>
      <c r="NYY48"/>
      <c r="NYZ48"/>
      <c r="NZA48"/>
      <c r="NZB48"/>
      <c r="NZC48"/>
      <c r="NZD48"/>
      <c r="NZE48"/>
      <c r="NZF48"/>
      <c r="NZG48"/>
      <c r="NZH48"/>
      <c r="NZI48"/>
      <c r="NZJ48"/>
      <c r="NZK48"/>
      <c r="NZL48"/>
      <c r="NZM48"/>
      <c r="NZN48"/>
      <c r="NZO48"/>
      <c r="NZP48"/>
      <c r="NZQ48"/>
      <c r="NZR48"/>
      <c r="NZS48"/>
      <c r="NZT48"/>
      <c r="NZU48"/>
      <c r="NZV48"/>
      <c r="NZW48"/>
      <c r="NZX48"/>
      <c r="NZY48"/>
      <c r="NZZ48"/>
      <c r="OAA48"/>
      <c r="OAB48"/>
      <c r="OAC48"/>
      <c r="OAD48"/>
      <c r="OAE48"/>
      <c r="OAF48"/>
      <c r="OAG48"/>
      <c r="OAH48"/>
      <c r="OAI48"/>
      <c r="OAJ48"/>
      <c r="OAK48"/>
      <c r="OAL48"/>
      <c r="OAM48"/>
      <c r="OAN48"/>
      <c r="OAO48"/>
      <c r="OAP48"/>
      <c r="OAQ48"/>
      <c r="OAR48"/>
      <c r="OAS48"/>
      <c r="OAT48"/>
      <c r="OAU48"/>
      <c r="OAV48"/>
      <c r="OAW48"/>
      <c r="OAX48"/>
      <c r="OAY48"/>
      <c r="OAZ48"/>
      <c r="OBA48"/>
      <c r="OBB48"/>
      <c r="OBC48"/>
      <c r="OBD48"/>
      <c r="OBE48"/>
      <c r="OBF48"/>
      <c r="OBG48"/>
      <c r="OBH48"/>
      <c r="OBI48"/>
      <c r="OBJ48"/>
      <c r="OBK48"/>
      <c r="OBL48"/>
      <c r="OBM48"/>
      <c r="OBN48"/>
      <c r="OBO48"/>
      <c r="OBP48"/>
      <c r="OBQ48"/>
      <c r="OBR48"/>
      <c r="OBS48"/>
      <c r="OBT48"/>
      <c r="OBU48"/>
      <c r="OBV48"/>
      <c r="OBW48"/>
      <c r="OBX48"/>
      <c r="OBY48"/>
      <c r="OBZ48"/>
      <c r="OCA48"/>
      <c r="OCB48"/>
      <c r="OCC48"/>
      <c r="OCD48"/>
      <c r="OCE48"/>
      <c r="OCF48"/>
      <c r="OCG48"/>
      <c r="OCH48"/>
      <c r="OCI48"/>
      <c r="OCJ48"/>
      <c r="OCK48"/>
      <c r="OCL48"/>
      <c r="OCM48"/>
      <c r="OCN48"/>
      <c r="OCO48"/>
      <c r="OCP48"/>
      <c r="OCQ48"/>
      <c r="OCR48"/>
      <c r="OCS48"/>
      <c r="OCT48"/>
      <c r="OCU48"/>
      <c r="OCV48"/>
      <c r="OCW48"/>
      <c r="OCX48"/>
      <c r="OCY48"/>
      <c r="OCZ48"/>
      <c r="ODA48"/>
      <c r="ODB48"/>
      <c r="ODC48"/>
      <c r="ODD48"/>
      <c r="ODE48"/>
      <c r="ODF48"/>
      <c r="ODG48"/>
      <c r="ODH48"/>
      <c r="ODI48"/>
      <c r="ODJ48"/>
      <c r="ODK48"/>
      <c r="ODL48"/>
      <c r="ODM48"/>
      <c r="ODN48"/>
      <c r="ODO48"/>
      <c r="ODP48"/>
      <c r="ODQ48"/>
      <c r="ODR48"/>
      <c r="ODS48"/>
      <c r="ODT48"/>
      <c r="ODU48"/>
      <c r="ODV48"/>
      <c r="ODW48"/>
      <c r="ODX48"/>
      <c r="ODY48"/>
      <c r="ODZ48"/>
      <c r="OEA48"/>
      <c r="OEB48"/>
      <c r="OEC48"/>
      <c r="OED48"/>
      <c r="OEE48"/>
      <c r="OEF48"/>
      <c r="OEG48"/>
      <c r="OEH48"/>
      <c r="OEI48"/>
      <c r="OEJ48"/>
      <c r="OEK48"/>
      <c r="OEL48"/>
      <c r="OEM48"/>
      <c r="OEN48"/>
      <c r="OEO48"/>
      <c r="OEP48"/>
      <c r="OEQ48"/>
      <c r="OER48"/>
      <c r="OES48"/>
      <c r="OET48"/>
      <c r="OEU48"/>
      <c r="OEV48"/>
      <c r="OEW48"/>
      <c r="OEX48"/>
      <c r="OEY48"/>
      <c r="OEZ48"/>
      <c r="OFA48"/>
      <c r="OFB48"/>
      <c r="OFC48"/>
      <c r="OFD48"/>
      <c r="OFE48"/>
      <c r="OFF48"/>
      <c r="OFG48"/>
      <c r="OFH48"/>
      <c r="OFI48"/>
      <c r="OFJ48"/>
      <c r="OFK48"/>
      <c r="OFL48"/>
      <c r="OFM48"/>
      <c r="OFN48"/>
      <c r="OFO48"/>
      <c r="OFP48"/>
      <c r="OFQ48"/>
      <c r="OFR48"/>
      <c r="OFS48"/>
      <c r="OFT48"/>
      <c r="OFU48"/>
      <c r="OFV48"/>
      <c r="OFW48"/>
      <c r="OFX48"/>
      <c r="OFY48"/>
      <c r="OFZ48"/>
      <c r="OGA48"/>
      <c r="OGB48"/>
      <c r="OGC48"/>
      <c r="OGD48"/>
      <c r="OGE48"/>
      <c r="OGF48"/>
      <c r="OGG48"/>
      <c r="OGH48"/>
      <c r="OGI48"/>
      <c r="OGJ48"/>
      <c r="OGK48"/>
      <c r="OGL48"/>
      <c r="OGM48"/>
      <c r="OGN48"/>
      <c r="OGO48"/>
      <c r="OGP48"/>
      <c r="OGQ48"/>
      <c r="OGR48"/>
      <c r="OGS48"/>
      <c r="OGT48"/>
      <c r="OGU48"/>
      <c r="OGV48"/>
      <c r="OGW48"/>
      <c r="OGX48"/>
      <c r="OGY48"/>
      <c r="OGZ48"/>
      <c r="OHA48"/>
      <c r="OHB48"/>
      <c r="OHC48"/>
      <c r="OHD48"/>
      <c r="OHE48"/>
      <c r="OHF48"/>
      <c r="OHG48"/>
      <c r="OHH48"/>
      <c r="OHI48"/>
      <c r="OHJ48"/>
      <c r="OHK48"/>
      <c r="OHL48"/>
      <c r="OHM48"/>
      <c r="OHN48"/>
      <c r="OHO48"/>
      <c r="OHP48"/>
      <c r="OHQ48"/>
      <c r="OHR48"/>
      <c r="OHS48"/>
      <c r="OHT48"/>
      <c r="OHU48"/>
      <c r="OHV48"/>
      <c r="OHW48"/>
      <c r="OHX48"/>
      <c r="OHY48"/>
      <c r="OHZ48"/>
      <c r="OIA48"/>
      <c r="OIB48"/>
      <c r="OIC48"/>
      <c r="OID48"/>
      <c r="OIE48"/>
      <c r="OIF48"/>
      <c r="OIG48"/>
      <c r="OIH48"/>
      <c r="OII48"/>
      <c r="OIJ48"/>
      <c r="OIK48"/>
      <c r="OIL48"/>
      <c r="OIM48"/>
      <c r="OIN48"/>
      <c r="OIO48"/>
      <c r="OIP48"/>
      <c r="OIQ48"/>
      <c r="OIR48"/>
      <c r="OIS48"/>
      <c r="OIT48"/>
      <c r="OIU48"/>
      <c r="OIV48"/>
      <c r="OIW48"/>
      <c r="OIX48"/>
      <c r="OIY48"/>
      <c r="OIZ48"/>
      <c r="OJA48"/>
      <c r="OJB48"/>
      <c r="OJC48"/>
      <c r="OJD48"/>
      <c r="OJE48"/>
      <c r="OJF48"/>
      <c r="OJG48"/>
      <c r="OJH48"/>
      <c r="OJI48"/>
      <c r="OJJ48"/>
      <c r="OJK48"/>
      <c r="OJL48"/>
      <c r="OJM48"/>
      <c r="OJN48"/>
      <c r="OJO48"/>
      <c r="OJP48"/>
      <c r="OJQ48"/>
      <c r="OJR48"/>
      <c r="OJS48"/>
      <c r="OJT48"/>
      <c r="OJU48"/>
      <c r="OJV48"/>
      <c r="OJW48"/>
      <c r="OJX48"/>
      <c r="OJY48"/>
      <c r="OJZ48"/>
      <c r="OKA48"/>
      <c r="OKB48"/>
      <c r="OKC48"/>
      <c r="OKD48"/>
      <c r="OKE48"/>
      <c r="OKF48"/>
      <c r="OKG48"/>
      <c r="OKH48"/>
      <c r="OKI48"/>
      <c r="OKJ48"/>
      <c r="OKK48"/>
      <c r="OKL48"/>
      <c r="OKM48"/>
      <c r="OKN48"/>
      <c r="OKO48"/>
      <c r="OKP48"/>
      <c r="OKQ48"/>
      <c r="OKR48"/>
      <c r="OKS48"/>
      <c r="OKT48"/>
      <c r="OKU48"/>
      <c r="OKV48"/>
      <c r="OKW48"/>
      <c r="OKX48"/>
      <c r="OKY48"/>
      <c r="OKZ48"/>
      <c r="OLA48"/>
      <c r="OLB48"/>
      <c r="OLC48"/>
      <c r="OLD48"/>
      <c r="OLE48"/>
      <c r="OLF48"/>
      <c r="OLG48"/>
      <c r="OLH48"/>
      <c r="OLI48"/>
      <c r="OLJ48"/>
      <c r="OLK48"/>
      <c r="OLL48"/>
      <c r="OLM48"/>
      <c r="OLN48"/>
      <c r="OLO48"/>
      <c r="OLP48"/>
      <c r="OLQ48"/>
      <c r="OLR48"/>
      <c r="OLS48"/>
      <c r="OLT48"/>
      <c r="OLU48"/>
      <c r="OLV48"/>
      <c r="OLW48"/>
      <c r="OLX48"/>
      <c r="OLY48"/>
      <c r="OLZ48"/>
      <c r="OMA48"/>
      <c r="OMB48"/>
      <c r="OMC48"/>
      <c r="OMD48"/>
      <c r="OME48"/>
      <c r="OMF48"/>
      <c r="OMG48"/>
      <c r="OMH48"/>
      <c r="OMI48"/>
      <c r="OMJ48"/>
      <c r="OMK48"/>
      <c r="OML48"/>
      <c r="OMM48"/>
      <c r="OMN48"/>
      <c r="OMO48"/>
      <c r="OMP48"/>
      <c r="OMQ48"/>
      <c r="OMR48"/>
      <c r="OMS48"/>
      <c r="OMT48"/>
      <c r="OMU48"/>
      <c r="OMV48"/>
      <c r="OMW48"/>
      <c r="OMX48"/>
      <c r="OMY48"/>
      <c r="OMZ48"/>
      <c r="ONA48"/>
      <c r="ONB48"/>
      <c r="ONC48"/>
      <c r="OND48"/>
      <c r="ONE48"/>
      <c r="ONF48"/>
      <c r="ONG48"/>
      <c r="ONH48"/>
      <c r="ONI48"/>
      <c r="ONJ48"/>
      <c r="ONK48"/>
      <c r="ONL48"/>
      <c r="ONM48"/>
      <c r="ONN48"/>
      <c r="ONO48"/>
      <c r="ONP48"/>
      <c r="ONQ48"/>
      <c r="ONR48"/>
      <c r="ONS48"/>
      <c r="ONT48"/>
      <c r="ONU48"/>
      <c r="ONV48"/>
      <c r="ONW48"/>
      <c r="ONX48"/>
      <c r="ONY48"/>
      <c r="ONZ48"/>
      <c r="OOA48"/>
      <c r="OOB48"/>
      <c r="OOC48"/>
      <c r="OOD48"/>
      <c r="OOE48"/>
      <c r="OOF48"/>
      <c r="OOG48"/>
      <c r="OOH48"/>
      <c r="OOI48"/>
      <c r="OOJ48"/>
      <c r="OOK48"/>
      <c r="OOL48"/>
      <c r="OOM48"/>
      <c r="OON48"/>
      <c r="OOO48"/>
      <c r="OOP48"/>
      <c r="OOQ48"/>
      <c r="OOR48"/>
      <c r="OOS48"/>
      <c r="OOT48"/>
      <c r="OOU48"/>
      <c r="OOV48"/>
      <c r="OOW48"/>
      <c r="OOX48"/>
      <c r="OOY48"/>
      <c r="OOZ48"/>
      <c r="OPA48"/>
      <c r="OPB48"/>
      <c r="OPC48"/>
      <c r="OPD48"/>
      <c r="OPE48"/>
      <c r="OPF48"/>
      <c r="OPG48"/>
      <c r="OPH48"/>
      <c r="OPI48"/>
      <c r="OPJ48"/>
      <c r="OPK48"/>
      <c r="OPL48"/>
      <c r="OPM48"/>
      <c r="OPN48"/>
      <c r="OPO48"/>
      <c r="OPP48"/>
      <c r="OPQ48"/>
      <c r="OPR48"/>
      <c r="OPS48"/>
      <c r="OPT48"/>
      <c r="OPU48"/>
      <c r="OPV48"/>
      <c r="OPW48"/>
      <c r="OPX48"/>
      <c r="OPY48"/>
      <c r="OPZ48"/>
      <c r="OQA48"/>
      <c r="OQB48"/>
      <c r="OQC48"/>
      <c r="OQD48"/>
      <c r="OQE48"/>
      <c r="OQF48"/>
      <c r="OQG48"/>
      <c r="OQH48"/>
      <c r="OQI48"/>
      <c r="OQJ48"/>
      <c r="OQK48"/>
      <c r="OQL48"/>
      <c r="OQM48"/>
      <c r="OQN48"/>
      <c r="OQO48"/>
      <c r="OQP48"/>
      <c r="OQQ48"/>
      <c r="OQR48"/>
      <c r="OQS48"/>
      <c r="OQT48"/>
      <c r="OQU48"/>
      <c r="OQV48"/>
      <c r="OQW48"/>
      <c r="OQX48"/>
      <c r="OQY48"/>
      <c r="OQZ48"/>
      <c r="ORA48"/>
      <c r="ORB48"/>
      <c r="ORC48"/>
      <c r="ORD48"/>
      <c r="ORE48"/>
      <c r="ORF48"/>
      <c r="ORG48"/>
      <c r="ORH48"/>
      <c r="ORI48"/>
      <c r="ORJ48"/>
      <c r="ORK48"/>
      <c r="ORL48"/>
      <c r="ORM48"/>
      <c r="ORN48"/>
      <c r="ORO48"/>
      <c r="ORP48"/>
      <c r="ORQ48"/>
      <c r="ORR48"/>
      <c r="ORS48"/>
      <c r="ORT48"/>
      <c r="ORU48"/>
      <c r="ORV48"/>
      <c r="ORW48"/>
      <c r="ORX48"/>
      <c r="ORY48"/>
      <c r="ORZ48"/>
      <c r="OSA48"/>
      <c r="OSB48"/>
      <c r="OSC48"/>
      <c r="OSD48"/>
      <c r="OSE48"/>
      <c r="OSF48"/>
      <c r="OSG48"/>
      <c r="OSH48"/>
      <c r="OSI48"/>
      <c r="OSJ48"/>
      <c r="OSK48"/>
      <c r="OSL48"/>
      <c r="OSM48"/>
      <c r="OSN48"/>
      <c r="OSO48"/>
      <c r="OSP48"/>
      <c r="OSQ48"/>
      <c r="OSR48"/>
      <c r="OSS48"/>
      <c r="OST48"/>
      <c r="OSU48"/>
      <c r="OSV48"/>
      <c r="OSW48"/>
      <c r="OSX48"/>
      <c r="OSY48"/>
      <c r="OSZ48"/>
      <c r="OTA48"/>
      <c r="OTB48"/>
      <c r="OTC48"/>
      <c r="OTD48"/>
      <c r="OTE48"/>
      <c r="OTF48"/>
      <c r="OTG48"/>
      <c r="OTH48"/>
      <c r="OTI48"/>
      <c r="OTJ48"/>
      <c r="OTK48"/>
      <c r="OTL48"/>
      <c r="OTM48"/>
      <c r="OTN48"/>
      <c r="OTO48"/>
      <c r="OTP48"/>
      <c r="OTQ48"/>
      <c r="OTR48"/>
      <c r="OTS48"/>
      <c r="OTT48"/>
      <c r="OTU48"/>
      <c r="OTV48"/>
      <c r="OTW48"/>
      <c r="OTX48"/>
      <c r="OTY48"/>
      <c r="OTZ48"/>
      <c r="OUA48"/>
      <c r="OUB48"/>
      <c r="OUC48"/>
      <c r="OUD48"/>
      <c r="OUE48"/>
      <c r="OUF48"/>
      <c r="OUG48"/>
      <c r="OUH48"/>
      <c r="OUI48"/>
      <c r="OUJ48"/>
      <c r="OUK48"/>
      <c r="OUL48"/>
      <c r="OUM48"/>
      <c r="OUN48"/>
      <c r="OUO48"/>
      <c r="OUP48"/>
      <c r="OUQ48"/>
      <c r="OUR48"/>
      <c r="OUS48"/>
      <c r="OUT48"/>
      <c r="OUU48"/>
      <c r="OUV48"/>
      <c r="OUW48"/>
      <c r="OUX48"/>
      <c r="OUY48"/>
      <c r="OUZ48"/>
      <c r="OVA48"/>
      <c r="OVB48"/>
      <c r="OVC48"/>
      <c r="OVD48"/>
      <c r="OVE48"/>
      <c r="OVF48"/>
      <c r="OVG48"/>
      <c r="OVH48"/>
      <c r="OVI48"/>
      <c r="OVJ48"/>
      <c r="OVK48"/>
      <c r="OVL48"/>
      <c r="OVM48"/>
      <c r="OVN48"/>
      <c r="OVO48"/>
      <c r="OVP48"/>
      <c r="OVQ48"/>
      <c r="OVR48"/>
      <c r="OVS48"/>
      <c r="OVT48"/>
      <c r="OVU48"/>
      <c r="OVV48"/>
      <c r="OVW48"/>
      <c r="OVX48"/>
      <c r="OVY48"/>
      <c r="OVZ48"/>
      <c r="OWA48"/>
      <c r="OWB48"/>
      <c r="OWC48"/>
      <c r="OWD48"/>
      <c r="OWE48"/>
      <c r="OWF48"/>
      <c r="OWG48"/>
      <c r="OWH48"/>
      <c r="OWI48"/>
      <c r="OWJ48"/>
      <c r="OWK48"/>
      <c r="OWL48"/>
      <c r="OWM48"/>
      <c r="OWN48"/>
      <c r="OWO48"/>
      <c r="OWP48"/>
      <c r="OWQ48"/>
      <c r="OWR48"/>
      <c r="OWS48"/>
      <c r="OWT48"/>
      <c r="OWU48"/>
      <c r="OWV48"/>
      <c r="OWW48"/>
      <c r="OWX48"/>
      <c r="OWY48"/>
      <c r="OWZ48"/>
      <c r="OXA48"/>
      <c r="OXB48"/>
      <c r="OXC48"/>
      <c r="OXD48"/>
      <c r="OXE48"/>
      <c r="OXF48"/>
      <c r="OXG48"/>
      <c r="OXH48"/>
      <c r="OXI48"/>
      <c r="OXJ48"/>
      <c r="OXK48"/>
      <c r="OXL48"/>
      <c r="OXM48"/>
      <c r="OXN48"/>
      <c r="OXO48"/>
      <c r="OXP48"/>
      <c r="OXQ48"/>
      <c r="OXR48"/>
      <c r="OXS48"/>
      <c r="OXT48"/>
      <c r="OXU48"/>
      <c r="OXV48"/>
      <c r="OXW48"/>
      <c r="OXX48"/>
      <c r="OXY48"/>
      <c r="OXZ48"/>
      <c r="OYA48"/>
      <c r="OYB48"/>
      <c r="OYC48"/>
      <c r="OYD48"/>
      <c r="OYE48"/>
      <c r="OYF48"/>
      <c r="OYG48"/>
      <c r="OYH48"/>
      <c r="OYI48"/>
      <c r="OYJ48"/>
      <c r="OYK48"/>
      <c r="OYL48"/>
      <c r="OYM48"/>
      <c r="OYN48"/>
      <c r="OYO48"/>
      <c r="OYP48"/>
      <c r="OYQ48"/>
      <c r="OYR48"/>
      <c r="OYS48"/>
      <c r="OYT48"/>
      <c r="OYU48"/>
      <c r="OYV48"/>
      <c r="OYW48"/>
      <c r="OYX48"/>
      <c r="OYY48"/>
      <c r="OYZ48"/>
      <c r="OZA48"/>
      <c r="OZB48"/>
      <c r="OZC48"/>
      <c r="OZD48"/>
      <c r="OZE48"/>
      <c r="OZF48"/>
      <c r="OZG48"/>
      <c r="OZH48"/>
      <c r="OZI48"/>
      <c r="OZJ48"/>
      <c r="OZK48"/>
      <c r="OZL48"/>
      <c r="OZM48"/>
      <c r="OZN48"/>
      <c r="OZO48"/>
      <c r="OZP48"/>
      <c r="OZQ48"/>
      <c r="OZR48"/>
      <c r="OZS48"/>
      <c r="OZT48"/>
      <c r="OZU48"/>
      <c r="OZV48"/>
      <c r="OZW48"/>
      <c r="OZX48"/>
      <c r="OZY48"/>
      <c r="OZZ48"/>
      <c r="PAA48"/>
      <c r="PAB48"/>
      <c r="PAC48"/>
      <c r="PAD48"/>
      <c r="PAE48"/>
      <c r="PAF48"/>
      <c r="PAG48"/>
      <c r="PAH48"/>
      <c r="PAI48"/>
      <c r="PAJ48"/>
      <c r="PAK48"/>
      <c r="PAL48"/>
      <c r="PAM48"/>
      <c r="PAN48"/>
      <c r="PAO48"/>
      <c r="PAP48"/>
      <c r="PAQ48"/>
      <c r="PAR48"/>
      <c r="PAS48"/>
      <c r="PAT48"/>
      <c r="PAU48"/>
      <c r="PAV48"/>
      <c r="PAW48"/>
      <c r="PAX48"/>
      <c r="PAY48"/>
      <c r="PAZ48"/>
      <c r="PBA48"/>
      <c r="PBB48"/>
      <c r="PBC48"/>
      <c r="PBD48"/>
      <c r="PBE48"/>
      <c r="PBF48"/>
      <c r="PBG48"/>
      <c r="PBH48"/>
      <c r="PBI48"/>
      <c r="PBJ48"/>
      <c r="PBK48"/>
      <c r="PBL48"/>
      <c r="PBM48"/>
      <c r="PBN48"/>
      <c r="PBO48"/>
      <c r="PBP48"/>
      <c r="PBQ48"/>
      <c r="PBR48"/>
      <c r="PBS48"/>
      <c r="PBT48"/>
      <c r="PBU48"/>
      <c r="PBV48"/>
      <c r="PBW48"/>
      <c r="PBX48"/>
      <c r="PBY48"/>
      <c r="PBZ48"/>
      <c r="PCA48"/>
      <c r="PCB48"/>
      <c r="PCC48"/>
      <c r="PCD48"/>
      <c r="PCE48"/>
      <c r="PCF48"/>
      <c r="PCG48"/>
      <c r="PCH48"/>
      <c r="PCI48"/>
      <c r="PCJ48"/>
      <c r="PCK48"/>
      <c r="PCL48"/>
      <c r="PCM48"/>
      <c r="PCN48"/>
      <c r="PCO48"/>
      <c r="PCP48"/>
      <c r="PCQ48"/>
      <c r="PCR48"/>
      <c r="PCS48"/>
      <c r="PCT48"/>
      <c r="PCU48"/>
      <c r="PCV48"/>
      <c r="PCW48"/>
      <c r="PCX48"/>
      <c r="PCY48"/>
      <c r="PCZ48"/>
      <c r="PDA48"/>
      <c r="PDB48"/>
      <c r="PDC48"/>
      <c r="PDD48"/>
      <c r="PDE48"/>
      <c r="PDF48"/>
      <c r="PDG48"/>
      <c r="PDH48"/>
      <c r="PDI48"/>
      <c r="PDJ48"/>
      <c r="PDK48"/>
      <c r="PDL48"/>
      <c r="PDM48"/>
      <c r="PDN48"/>
      <c r="PDO48"/>
      <c r="PDP48"/>
      <c r="PDQ48"/>
      <c r="PDR48"/>
      <c r="PDS48"/>
      <c r="PDT48"/>
      <c r="PDU48"/>
      <c r="PDV48"/>
      <c r="PDW48"/>
      <c r="PDX48"/>
      <c r="PDY48"/>
      <c r="PDZ48"/>
      <c r="PEA48"/>
      <c r="PEB48"/>
      <c r="PEC48"/>
      <c r="PED48"/>
      <c r="PEE48"/>
      <c r="PEF48"/>
      <c r="PEG48"/>
      <c r="PEH48"/>
      <c r="PEI48"/>
      <c r="PEJ48"/>
      <c r="PEK48"/>
      <c r="PEL48"/>
      <c r="PEM48"/>
      <c r="PEN48"/>
      <c r="PEO48"/>
      <c r="PEP48"/>
      <c r="PEQ48"/>
      <c r="PER48"/>
      <c r="PES48"/>
      <c r="PET48"/>
      <c r="PEU48"/>
      <c r="PEV48"/>
      <c r="PEW48"/>
      <c r="PEX48"/>
      <c r="PEY48"/>
      <c r="PEZ48"/>
      <c r="PFA48"/>
      <c r="PFB48"/>
      <c r="PFC48"/>
      <c r="PFD48"/>
      <c r="PFE48"/>
      <c r="PFF48"/>
      <c r="PFG48"/>
      <c r="PFH48"/>
      <c r="PFI48"/>
      <c r="PFJ48"/>
      <c r="PFK48"/>
      <c r="PFL48"/>
      <c r="PFM48"/>
      <c r="PFN48"/>
      <c r="PFO48"/>
      <c r="PFP48"/>
      <c r="PFQ48"/>
      <c r="PFR48"/>
      <c r="PFS48"/>
      <c r="PFT48"/>
      <c r="PFU48"/>
      <c r="PFV48"/>
      <c r="PFW48"/>
      <c r="PFX48"/>
      <c r="PFY48"/>
      <c r="PFZ48"/>
      <c r="PGA48"/>
      <c r="PGB48"/>
      <c r="PGC48"/>
      <c r="PGD48"/>
      <c r="PGE48"/>
      <c r="PGF48"/>
      <c r="PGG48"/>
      <c r="PGH48"/>
      <c r="PGI48"/>
      <c r="PGJ48"/>
      <c r="PGK48"/>
      <c r="PGL48"/>
      <c r="PGM48"/>
      <c r="PGN48"/>
      <c r="PGO48"/>
      <c r="PGP48"/>
      <c r="PGQ48"/>
      <c r="PGR48"/>
      <c r="PGS48"/>
      <c r="PGT48"/>
      <c r="PGU48"/>
      <c r="PGV48"/>
      <c r="PGW48"/>
      <c r="PGX48"/>
      <c r="PGY48"/>
      <c r="PGZ48"/>
      <c r="PHA48"/>
      <c r="PHB48"/>
      <c r="PHC48"/>
      <c r="PHD48"/>
      <c r="PHE48"/>
      <c r="PHF48"/>
      <c r="PHG48"/>
      <c r="PHH48"/>
      <c r="PHI48"/>
      <c r="PHJ48"/>
      <c r="PHK48"/>
      <c r="PHL48"/>
      <c r="PHM48"/>
      <c r="PHN48"/>
      <c r="PHO48"/>
      <c r="PHP48"/>
      <c r="PHQ48"/>
      <c r="PHR48"/>
      <c r="PHS48"/>
      <c r="PHT48"/>
      <c r="PHU48"/>
      <c r="PHV48"/>
      <c r="PHW48"/>
      <c r="PHX48"/>
      <c r="PHY48"/>
      <c r="PHZ48"/>
      <c r="PIA48"/>
      <c r="PIB48"/>
      <c r="PIC48"/>
      <c r="PID48"/>
      <c r="PIE48"/>
      <c r="PIF48"/>
      <c r="PIG48"/>
      <c r="PIH48"/>
      <c r="PII48"/>
      <c r="PIJ48"/>
      <c r="PIK48"/>
      <c r="PIL48"/>
      <c r="PIM48"/>
      <c r="PIN48"/>
      <c r="PIO48"/>
      <c r="PIP48"/>
      <c r="PIQ48"/>
      <c r="PIR48"/>
      <c r="PIS48"/>
      <c r="PIT48"/>
      <c r="PIU48"/>
      <c r="PIV48"/>
      <c r="PIW48"/>
      <c r="PIX48"/>
      <c r="PIY48"/>
      <c r="PIZ48"/>
      <c r="PJA48"/>
      <c r="PJB48"/>
      <c r="PJC48"/>
      <c r="PJD48"/>
      <c r="PJE48"/>
      <c r="PJF48"/>
      <c r="PJG48"/>
      <c r="PJH48"/>
      <c r="PJI48"/>
      <c r="PJJ48"/>
      <c r="PJK48"/>
      <c r="PJL48"/>
      <c r="PJM48"/>
      <c r="PJN48"/>
      <c r="PJO48"/>
      <c r="PJP48"/>
      <c r="PJQ48"/>
      <c r="PJR48"/>
      <c r="PJS48"/>
      <c r="PJT48"/>
      <c r="PJU48"/>
      <c r="PJV48"/>
      <c r="PJW48"/>
      <c r="PJX48"/>
      <c r="PJY48"/>
      <c r="PJZ48"/>
      <c r="PKA48"/>
      <c r="PKB48"/>
      <c r="PKC48"/>
      <c r="PKD48"/>
      <c r="PKE48"/>
      <c r="PKF48"/>
      <c r="PKG48"/>
      <c r="PKH48"/>
      <c r="PKI48"/>
      <c r="PKJ48"/>
      <c r="PKK48"/>
      <c r="PKL48"/>
      <c r="PKM48"/>
      <c r="PKN48"/>
      <c r="PKO48"/>
      <c r="PKP48"/>
      <c r="PKQ48"/>
      <c r="PKR48"/>
      <c r="PKS48"/>
      <c r="PKT48"/>
      <c r="PKU48"/>
      <c r="PKV48"/>
      <c r="PKW48"/>
      <c r="PKX48"/>
      <c r="PKY48"/>
      <c r="PKZ48"/>
      <c r="PLA48"/>
      <c r="PLB48"/>
      <c r="PLC48"/>
      <c r="PLD48"/>
      <c r="PLE48"/>
      <c r="PLF48"/>
      <c r="PLG48"/>
      <c r="PLH48"/>
      <c r="PLI48"/>
      <c r="PLJ48"/>
      <c r="PLK48"/>
      <c r="PLL48"/>
      <c r="PLM48"/>
      <c r="PLN48"/>
      <c r="PLO48"/>
      <c r="PLP48"/>
      <c r="PLQ48"/>
      <c r="PLR48"/>
      <c r="PLS48"/>
      <c r="PLT48"/>
      <c r="PLU48"/>
      <c r="PLV48"/>
      <c r="PLW48"/>
      <c r="PLX48"/>
      <c r="PLY48"/>
      <c r="PLZ48"/>
      <c r="PMA48"/>
      <c r="PMB48"/>
      <c r="PMC48"/>
      <c r="PMD48"/>
      <c r="PME48"/>
      <c r="PMF48"/>
      <c r="PMG48"/>
      <c r="PMH48"/>
      <c r="PMI48"/>
      <c r="PMJ48"/>
      <c r="PMK48"/>
      <c r="PML48"/>
      <c r="PMM48"/>
      <c r="PMN48"/>
      <c r="PMO48"/>
      <c r="PMP48"/>
      <c r="PMQ48"/>
      <c r="PMR48"/>
      <c r="PMS48"/>
      <c r="PMT48"/>
      <c r="PMU48"/>
      <c r="PMV48"/>
      <c r="PMW48"/>
      <c r="PMX48"/>
      <c r="PMY48"/>
      <c r="PMZ48"/>
      <c r="PNA48"/>
      <c r="PNB48"/>
      <c r="PNC48"/>
      <c r="PND48"/>
      <c r="PNE48"/>
      <c r="PNF48"/>
      <c r="PNG48"/>
      <c r="PNH48"/>
      <c r="PNI48"/>
      <c r="PNJ48"/>
      <c r="PNK48"/>
      <c r="PNL48"/>
      <c r="PNM48"/>
      <c r="PNN48"/>
      <c r="PNO48"/>
      <c r="PNP48"/>
      <c r="PNQ48"/>
      <c r="PNR48"/>
      <c r="PNS48"/>
      <c r="PNT48"/>
      <c r="PNU48"/>
      <c r="PNV48"/>
      <c r="PNW48"/>
      <c r="PNX48"/>
      <c r="PNY48"/>
      <c r="PNZ48"/>
      <c r="POA48"/>
      <c r="POB48"/>
      <c r="POC48"/>
      <c r="POD48"/>
      <c r="POE48"/>
      <c r="POF48"/>
      <c r="POG48"/>
      <c r="POH48"/>
      <c r="POI48"/>
      <c r="POJ48"/>
      <c r="POK48"/>
      <c r="POL48"/>
      <c r="POM48"/>
      <c r="PON48"/>
      <c r="POO48"/>
      <c r="POP48"/>
      <c r="POQ48"/>
      <c r="POR48"/>
      <c r="POS48"/>
      <c r="POT48"/>
      <c r="POU48"/>
      <c r="POV48"/>
      <c r="POW48"/>
      <c r="POX48"/>
      <c r="POY48"/>
      <c r="POZ48"/>
      <c r="PPA48"/>
      <c r="PPB48"/>
      <c r="PPC48"/>
      <c r="PPD48"/>
      <c r="PPE48"/>
      <c r="PPF48"/>
      <c r="PPG48"/>
      <c r="PPH48"/>
      <c r="PPI48"/>
      <c r="PPJ48"/>
      <c r="PPK48"/>
      <c r="PPL48"/>
      <c r="PPM48"/>
      <c r="PPN48"/>
      <c r="PPO48"/>
      <c r="PPP48"/>
      <c r="PPQ48"/>
      <c r="PPR48"/>
      <c r="PPS48"/>
      <c r="PPT48"/>
      <c r="PPU48"/>
      <c r="PPV48"/>
      <c r="PPW48"/>
      <c r="PPX48"/>
      <c r="PPY48"/>
      <c r="PPZ48"/>
      <c r="PQA48"/>
      <c r="PQB48"/>
      <c r="PQC48"/>
      <c r="PQD48"/>
      <c r="PQE48"/>
      <c r="PQF48"/>
      <c r="PQG48"/>
      <c r="PQH48"/>
      <c r="PQI48"/>
      <c r="PQJ48"/>
      <c r="PQK48"/>
      <c r="PQL48"/>
      <c r="PQM48"/>
      <c r="PQN48"/>
      <c r="PQO48"/>
      <c r="PQP48"/>
      <c r="PQQ48"/>
      <c r="PQR48"/>
      <c r="PQS48"/>
      <c r="PQT48"/>
      <c r="PQU48"/>
      <c r="PQV48"/>
      <c r="PQW48"/>
      <c r="PQX48"/>
      <c r="PQY48"/>
      <c r="PQZ48"/>
      <c r="PRA48"/>
      <c r="PRB48"/>
      <c r="PRC48"/>
      <c r="PRD48"/>
      <c r="PRE48"/>
      <c r="PRF48"/>
      <c r="PRG48"/>
      <c r="PRH48"/>
      <c r="PRI48"/>
      <c r="PRJ48"/>
      <c r="PRK48"/>
      <c r="PRL48"/>
      <c r="PRM48"/>
      <c r="PRN48"/>
      <c r="PRO48"/>
      <c r="PRP48"/>
      <c r="PRQ48"/>
      <c r="PRR48"/>
      <c r="PRS48"/>
      <c r="PRT48"/>
      <c r="PRU48"/>
      <c r="PRV48"/>
      <c r="PRW48"/>
      <c r="PRX48"/>
      <c r="PRY48"/>
      <c r="PRZ48"/>
      <c r="PSA48"/>
      <c r="PSB48"/>
      <c r="PSC48"/>
      <c r="PSD48"/>
      <c r="PSE48"/>
      <c r="PSF48"/>
      <c r="PSG48"/>
      <c r="PSH48"/>
      <c r="PSI48"/>
      <c r="PSJ48"/>
      <c r="PSK48"/>
      <c r="PSL48"/>
      <c r="PSM48"/>
      <c r="PSN48"/>
      <c r="PSO48"/>
      <c r="PSP48"/>
      <c r="PSQ48"/>
      <c r="PSR48"/>
      <c r="PSS48"/>
      <c r="PST48"/>
      <c r="PSU48"/>
      <c r="PSV48"/>
      <c r="PSW48"/>
      <c r="PSX48"/>
      <c r="PSY48"/>
      <c r="PSZ48"/>
      <c r="PTA48"/>
      <c r="PTB48"/>
      <c r="PTC48"/>
      <c r="PTD48"/>
      <c r="PTE48"/>
      <c r="PTF48"/>
      <c r="PTG48"/>
      <c r="PTH48"/>
      <c r="PTI48"/>
      <c r="PTJ48"/>
      <c r="PTK48"/>
      <c r="PTL48"/>
      <c r="PTM48"/>
      <c r="PTN48"/>
      <c r="PTO48"/>
      <c r="PTP48"/>
      <c r="PTQ48"/>
      <c r="PTR48"/>
      <c r="PTS48"/>
      <c r="PTT48"/>
      <c r="PTU48"/>
      <c r="PTV48"/>
      <c r="PTW48"/>
      <c r="PTX48"/>
      <c r="PTY48"/>
      <c r="PTZ48"/>
      <c r="PUA48"/>
      <c r="PUB48"/>
      <c r="PUC48"/>
      <c r="PUD48"/>
      <c r="PUE48"/>
      <c r="PUF48"/>
      <c r="PUG48"/>
      <c r="PUH48"/>
      <c r="PUI48"/>
      <c r="PUJ48"/>
      <c r="PUK48"/>
      <c r="PUL48"/>
      <c r="PUM48"/>
      <c r="PUN48"/>
      <c r="PUO48"/>
      <c r="PUP48"/>
      <c r="PUQ48"/>
      <c r="PUR48"/>
      <c r="PUS48"/>
      <c r="PUT48"/>
      <c r="PUU48"/>
      <c r="PUV48"/>
      <c r="PUW48"/>
      <c r="PUX48"/>
      <c r="PUY48"/>
      <c r="PUZ48"/>
      <c r="PVA48"/>
      <c r="PVB48"/>
      <c r="PVC48"/>
      <c r="PVD48"/>
      <c r="PVE48"/>
      <c r="PVF48"/>
      <c r="PVG48"/>
      <c r="PVH48"/>
      <c r="PVI48"/>
      <c r="PVJ48"/>
      <c r="PVK48"/>
      <c r="PVL48"/>
      <c r="PVM48"/>
      <c r="PVN48"/>
      <c r="PVO48"/>
      <c r="PVP48"/>
      <c r="PVQ48"/>
      <c r="PVR48"/>
      <c r="PVS48"/>
      <c r="PVT48"/>
      <c r="PVU48"/>
      <c r="PVV48"/>
      <c r="PVW48"/>
      <c r="PVX48"/>
      <c r="PVY48"/>
      <c r="PVZ48"/>
      <c r="PWA48"/>
      <c r="PWB48"/>
      <c r="PWC48"/>
      <c r="PWD48"/>
      <c r="PWE48"/>
      <c r="PWF48"/>
      <c r="PWG48"/>
      <c r="PWH48"/>
      <c r="PWI48"/>
      <c r="PWJ48"/>
      <c r="PWK48"/>
      <c r="PWL48"/>
      <c r="PWM48"/>
      <c r="PWN48"/>
      <c r="PWO48"/>
      <c r="PWP48"/>
      <c r="PWQ48"/>
      <c r="PWR48"/>
      <c r="PWS48"/>
      <c r="PWT48"/>
      <c r="PWU48"/>
      <c r="PWV48"/>
      <c r="PWW48"/>
      <c r="PWX48"/>
      <c r="PWY48"/>
      <c r="PWZ48"/>
      <c r="PXA48"/>
      <c r="PXB48"/>
      <c r="PXC48"/>
      <c r="PXD48"/>
      <c r="PXE48"/>
      <c r="PXF48"/>
      <c r="PXG48"/>
      <c r="PXH48"/>
      <c r="PXI48"/>
      <c r="PXJ48"/>
      <c r="PXK48"/>
      <c r="PXL48"/>
      <c r="PXM48"/>
      <c r="PXN48"/>
      <c r="PXO48"/>
      <c r="PXP48"/>
      <c r="PXQ48"/>
      <c r="PXR48"/>
      <c r="PXS48"/>
      <c r="PXT48"/>
      <c r="PXU48"/>
      <c r="PXV48"/>
      <c r="PXW48"/>
      <c r="PXX48"/>
      <c r="PXY48"/>
      <c r="PXZ48"/>
      <c r="PYA48"/>
      <c r="PYB48"/>
      <c r="PYC48"/>
      <c r="PYD48"/>
      <c r="PYE48"/>
      <c r="PYF48"/>
      <c r="PYG48"/>
      <c r="PYH48"/>
      <c r="PYI48"/>
      <c r="PYJ48"/>
      <c r="PYK48"/>
      <c r="PYL48"/>
      <c r="PYM48"/>
      <c r="PYN48"/>
      <c r="PYO48"/>
      <c r="PYP48"/>
      <c r="PYQ48"/>
      <c r="PYR48"/>
      <c r="PYS48"/>
      <c r="PYT48"/>
      <c r="PYU48"/>
      <c r="PYV48"/>
      <c r="PYW48"/>
      <c r="PYX48"/>
      <c r="PYY48"/>
      <c r="PYZ48"/>
      <c r="PZA48"/>
      <c r="PZB48"/>
      <c r="PZC48"/>
      <c r="PZD48"/>
      <c r="PZE48"/>
      <c r="PZF48"/>
      <c r="PZG48"/>
      <c r="PZH48"/>
      <c r="PZI48"/>
      <c r="PZJ48"/>
      <c r="PZK48"/>
      <c r="PZL48"/>
      <c r="PZM48"/>
      <c r="PZN48"/>
      <c r="PZO48"/>
      <c r="PZP48"/>
      <c r="PZQ48"/>
      <c r="PZR48"/>
      <c r="PZS48"/>
      <c r="PZT48"/>
      <c r="PZU48"/>
      <c r="PZV48"/>
      <c r="PZW48"/>
      <c r="PZX48"/>
      <c r="PZY48"/>
      <c r="PZZ48"/>
      <c r="QAA48"/>
      <c r="QAB48"/>
      <c r="QAC48"/>
      <c r="QAD48"/>
      <c r="QAE48"/>
      <c r="QAF48"/>
      <c r="QAG48"/>
      <c r="QAH48"/>
      <c r="QAI48"/>
      <c r="QAJ48"/>
      <c r="QAK48"/>
      <c r="QAL48"/>
      <c r="QAM48"/>
      <c r="QAN48"/>
      <c r="QAO48"/>
      <c r="QAP48"/>
      <c r="QAQ48"/>
      <c r="QAR48"/>
      <c r="QAS48"/>
      <c r="QAT48"/>
      <c r="QAU48"/>
      <c r="QAV48"/>
      <c r="QAW48"/>
      <c r="QAX48"/>
      <c r="QAY48"/>
      <c r="QAZ48"/>
      <c r="QBA48"/>
      <c r="QBB48"/>
      <c r="QBC48"/>
      <c r="QBD48"/>
      <c r="QBE48"/>
      <c r="QBF48"/>
      <c r="QBG48"/>
      <c r="QBH48"/>
      <c r="QBI48"/>
      <c r="QBJ48"/>
      <c r="QBK48"/>
      <c r="QBL48"/>
      <c r="QBM48"/>
      <c r="QBN48"/>
      <c r="QBO48"/>
      <c r="QBP48"/>
      <c r="QBQ48"/>
      <c r="QBR48"/>
      <c r="QBS48"/>
      <c r="QBT48"/>
      <c r="QBU48"/>
      <c r="QBV48"/>
      <c r="QBW48"/>
      <c r="QBX48"/>
      <c r="QBY48"/>
      <c r="QBZ48"/>
      <c r="QCA48"/>
      <c r="QCB48"/>
      <c r="QCC48"/>
      <c r="QCD48"/>
      <c r="QCE48"/>
      <c r="QCF48"/>
      <c r="QCG48"/>
      <c r="QCH48"/>
      <c r="QCI48"/>
      <c r="QCJ48"/>
      <c r="QCK48"/>
      <c r="QCL48"/>
      <c r="QCM48"/>
      <c r="QCN48"/>
      <c r="QCO48"/>
      <c r="QCP48"/>
      <c r="QCQ48"/>
      <c r="QCR48"/>
      <c r="QCS48"/>
      <c r="QCT48"/>
      <c r="QCU48"/>
      <c r="QCV48"/>
      <c r="QCW48"/>
      <c r="QCX48"/>
      <c r="QCY48"/>
      <c r="QCZ48"/>
      <c r="QDA48"/>
      <c r="QDB48"/>
      <c r="QDC48"/>
      <c r="QDD48"/>
      <c r="QDE48"/>
      <c r="QDF48"/>
      <c r="QDG48"/>
      <c r="QDH48"/>
      <c r="QDI48"/>
      <c r="QDJ48"/>
      <c r="QDK48"/>
      <c r="QDL48"/>
      <c r="QDM48"/>
      <c r="QDN48"/>
      <c r="QDO48"/>
      <c r="QDP48"/>
      <c r="QDQ48"/>
      <c r="QDR48"/>
      <c r="QDS48"/>
      <c r="QDT48"/>
      <c r="QDU48"/>
      <c r="QDV48"/>
      <c r="QDW48"/>
      <c r="QDX48"/>
      <c r="QDY48"/>
      <c r="QDZ48"/>
      <c r="QEA48"/>
      <c r="QEB48"/>
      <c r="QEC48"/>
      <c r="QED48"/>
      <c r="QEE48"/>
      <c r="QEF48"/>
      <c r="QEG48"/>
      <c r="QEH48"/>
      <c r="QEI48"/>
      <c r="QEJ48"/>
      <c r="QEK48"/>
      <c r="QEL48"/>
      <c r="QEM48"/>
      <c r="QEN48"/>
      <c r="QEO48"/>
      <c r="QEP48"/>
      <c r="QEQ48"/>
      <c r="QER48"/>
      <c r="QES48"/>
      <c r="QET48"/>
      <c r="QEU48"/>
      <c r="QEV48"/>
      <c r="QEW48"/>
      <c r="QEX48"/>
      <c r="QEY48"/>
      <c r="QEZ48"/>
      <c r="QFA48"/>
      <c r="QFB48"/>
      <c r="QFC48"/>
      <c r="QFD48"/>
      <c r="QFE48"/>
      <c r="QFF48"/>
      <c r="QFG48"/>
      <c r="QFH48"/>
      <c r="QFI48"/>
      <c r="QFJ48"/>
      <c r="QFK48"/>
      <c r="QFL48"/>
      <c r="QFM48"/>
      <c r="QFN48"/>
      <c r="QFO48"/>
      <c r="QFP48"/>
      <c r="QFQ48"/>
      <c r="QFR48"/>
      <c r="QFS48"/>
      <c r="QFT48"/>
      <c r="QFU48"/>
      <c r="QFV48"/>
      <c r="QFW48"/>
      <c r="QFX48"/>
      <c r="QFY48"/>
      <c r="QFZ48"/>
      <c r="QGA48"/>
      <c r="QGB48"/>
      <c r="QGC48"/>
      <c r="QGD48"/>
      <c r="QGE48"/>
      <c r="QGF48"/>
      <c r="QGG48"/>
      <c r="QGH48"/>
      <c r="QGI48"/>
      <c r="QGJ48"/>
      <c r="QGK48"/>
      <c r="QGL48"/>
      <c r="QGM48"/>
      <c r="QGN48"/>
      <c r="QGO48"/>
      <c r="QGP48"/>
      <c r="QGQ48"/>
      <c r="QGR48"/>
      <c r="QGS48"/>
      <c r="QGT48"/>
      <c r="QGU48"/>
      <c r="QGV48"/>
      <c r="QGW48"/>
      <c r="QGX48"/>
      <c r="QGY48"/>
      <c r="QGZ48"/>
      <c r="QHA48"/>
      <c r="QHB48"/>
      <c r="QHC48"/>
      <c r="QHD48"/>
      <c r="QHE48"/>
      <c r="QHF48"/>
      <c r="QHG48"/>
      <c r="QHH48"/>
      <c r="QHI48"/>
      <c r="QHJ48"/>
      <c r="QHK48"/>
      <c r="QHL48"/>
      <c r="QHM48"/>
      <c r="QHN48"/>
      <c r="QHO48"/>
      <c r="QHP48"/>
      <c r="QHQ48"/>
      <c r="QHR48"/>
      <c r="QHS48"/>
      <c r="QHT48"/>
      <c r="QHU48"/>
      <c r="QHV48"/>
      <c r="QHW48"/>
      <c r="QHX48"/>
      <c r="QHY48"/>
      <c r="QHZ48"/>
      <c r="QIA48"/>
      <c r="QIB48"/>
      <c r="QIC48"/>
      <c r="QID48"/>
      <c r="QIE48"/>
      <c r="QIF48"/>
      <c r="QIG48"/>
      <c r="QIH48"/>
      <c r="QII48"/>
      <c r="QIJ48"/>
      <c r="QIK48"/>
      <c r="QIL48"/>
      <c r="QIM48"/>
      <c r="QIN48"/>
      <c r="QIO48"/>
      <c r="QIP48"/>
      <c r="QIQ48"/>
      <c r="QIR48"/>
      <c r="QIS48"/>
      <c r="QIT48"/>
      <c r="QIU48"/>
      <c r="QIV48"/>
      <c r="QIW48"/>
      <c r="QIX48"/>
      <c r="QIY48"/>
      <c r="QIZ48"/>
      <c r="QJA48"/>
      <c r="QJB48"/>
      <c r="QJC48"/>
      <c r="QJD48"/>
      <c r="QJE48"/>
      <c r="QJF48"/>
      <c r="QJG48"/>
      <c r="QJH48"/>
      <c r="QJI48"/>
      <c r="QJJ48"/>
      <c r="QJK48"/>
      <c r="QJL48"/>
      <c r="QJM48"/>
      <c r="QJN48"/>
      <c r="QJO48"/>
      <c r="QJP48"/>
      <c r="QJQ48"/>
      <c r="QJR48"/>
      <c r="QJS48"/>
      <c r="QJT48"/>
      <c r="QJU48"/>
      <c r="QJV48"/>
      <c r="QJW48"/>
      <c r="QJX48"/>
      <c r="QJY48"/>
      <c r="QJZ48"/>
      <c r="QKA48"/>
      <c r="QKB48"/>
      <c r="QKC48"/>
      <c r="QKD48"/>
      <c r="QKE48"/>
      <c r="QKF48"/>
      <c r="QKG48"/>
      <c r="QKH48"/>
      <c r="QKI48"/>
      <c r="QKJ48"/>
      <c r="QKK48"/>
      <c r="QKL48"/>
      <c r="QKM48"/>
      <c r="QKN48"/>
      <c r="QKO48"/>
      <c r="QKP48"/>
      <c r="QKQ48"/>
      <c r="QKR48"/>
      <c r="QKS48"/>
      <c r="QKT48"/>
      <c r="QKU48"/>
      <c r="QKV48"/>
      <c r="QKW48"/>
      <c r="QKX48"/>
      <c r="QKY48"/>
      <c r="QKZ48"/>
      <c r="QLA48"/>
      <c r="QLB48"/>
      <c r="QLC48"/>
      <c r="QLD48"/>
      <c r="QLE48"/>
      <c r="QLF48"/>
      <c r="QLG48"/>
      <c r="QLH48"/>
      <c r="QLI48"/>
      <c r="QLJ48"/>
      <c r="QLK48"/>
      <c r="QLL48"/>
      <c r="QLM48"/>
      <c r="QLN48"/>
      <c r="QLO48"/>
      <c r="QLP48"/>
      <c r="QLQ48"/>
      <c r="QLR48"/>
      <c r="QLS48"/>
      <c r="QLT48"/>
      <c r="QLU48"/>
      <c r="QLV48"/>
      <c r="QLW48"/>
      <c r="QLX48"/>
      <c r="QLY48"/>
      <c r="QLZ48"/>
      <c r="QMA48"/>
      <c r="QMB48"/>
      <c r="QMC48"/>
      <c r="QMD48"/>
      <c r="QME48"/>
      <c r="QMF48"/>
      <c r="QMG48"/>
      <c r="QMH48"/>
      <c r="QMI48"/>
      <c r="QMJ48"/>
      <c r="QMK48"/>
      <c r="QML48"/>
      <c r="QMM48"/>
      <c r="QMN48"/>
      <c r="QMO48"/>
      <c r="QMP48"/>
      <c r="QMQ48"/>
      <c r="QMR48"/>
      <c r="QMS48"/>
      <c r="QMT48"/>
      <c r="QMU48"/>
      <c r="QMV48"/>
      <c r="QMW48"/>
      <c r="QMX48"/>
      <c r="QMY48"/>
      <c r="QMZ48"/>
      <c r="QNA48"/>
      <c r="QNB48"/>
      <c r="QNC48"/>
      <c r="QND48"/>
      <c r="QNE48"/>
      <c r="QNF48"/>
      <c r="QNG48"/>
      <c r="QNH48"/>
      <c r="QNI48"/>
      <c r="QNJ48"/>
      <c r="QNK48"/>
      <c r="QNL48"/>
      <c r="QNM48"/>
      <c r="QNN48"/>
      <c r="QNO48"/>
      <c r="QNP48"/>
      <c r="QNQ48"/>
      <c r="QNR48"/>
      <c r="QNS48"/>
      <c r="QNT48"/>
      <c r="QNU48"/>
      <c r="QNV48"/>
      <c r="QNW48"/>
      <c r="QNX48"/>
      <c r="QNY48"/>
      <c r="QNZ48"/>
      <c r="QOA48"/>
      <c r="QOB48"/>
      <c r="QOC48"/>
      <c r="QOD48"/>
      <c r="QOE48"/>
      <c r="QOF48"/>
      <c r="QOG48"/>
      <c r="QOH48"/>
      <c r="QOI48"/>
      <c r="QOJ48"/>
      <c r="QOK48"/>
      <c r="QOL48"/>
      <c r="QOM48"/>
      <c r="QON48"/>
      <c r="QOO48"/>
      <c r="QOP48"/>
      <c r="QOQ48"/>
      <c r="QOR48"/>
      <c r="QOS48"/>
      <c r="QOT48"/>
      <c r="QOU48"/>
      <c r="QOV48"/>
      <c r="QOW48"/>
      <c r="QOX48"/>
      <c r="QOY48"/>
      <c r="QOZ48"/>
      <c r="QPA48"/>
      <c r="QPB48"/>
      <c r="QPC48"/>
      <c r="QPD48"/>
      <c r="QPE48"/>
      <c r="QPF48"/>
      <c r="QPG48"/>
      <c r="QPH48"/>
      <c r="QPI48"/>
      <c r="QPJ48"/>
      <c r="QPK48"/>
      <c r="QPL48"/>
      <c r="QPM48"/>
      <c r="QPN48"/>
      <c r="QPO48"/>
      <c r="QPP48"/>
      <c r="QPQ48"/>
      <c r="QPR48"/>
      <c r="QPS48"/>
      <c r="QPT48"/>
      <c r="QPU48"/>
      <c r="QPV48"/>
      <c r="QPW48"/>
      <c r="QPX48"/>
      <c r="QPY48"/>
      <c r="QPZ48"/>
      <c r="QQA48"/>
      <c r="QQB48"/>
      <c r="QQC48"/>
      <c r="QQD48"/>
      <c r="QQE48"/>
      <c r="QQF48"/>
      <c r="QQG48"/>
      <c r="QQH48"/>
      <c r="QQI48"/>
      <c r="QQJ48"/>
      <c r="QQK48"/>
      <c r="QQL48"/>
      <c r="QQM48"/>
      <c r="QQN48"/>
      <c r="QQO48"/>
      <c r="QQP48"/>
      <c r="QQQ48"/>
      <c r="QQR48"/>
      <c r="QQS48"/>
      <c r="QQT48"/>
      <c r="QQU48"/>
      <c r="QQV48"/>
      <c r="QQW48"/>
      <c r="QQX48"/>
      <c r="QQY48"/>
      <c r="QQZ48"/>
      <c r="QRA48"/>
      <c r="QRB48"/>
      <c r="QRC48"/>
      <c r="QRD48"/>
      <c r="QRE48"/>
      <c r="QRF48"/>
      <c r="QRG48"/>
      <c r="QRH48"/>
      <c r="QRI48"/>
      <c r="QRJ48"/>
      <c r="QRK48"/>
      <c r="QRL48"/>
      <c r="QRM48"/>
      <c r="QRN48"/>
      <c r="QRO48"/>
      <c r="QRP48"/>
      <c r="QRQ48"/>
      <c r="QRR48"/>
      <c r="QRS48"/>
      <c r="QRT48"/>
      <c r="QRU48"/>
      <c r="QRV48"/>
      <c r="QRW48"/>
      <c r="QRX48"/>
      <c r="QRY48"/>
      <c r="QRZ48"/>
      <c r="QSA48"/>
      <c r="QSB48"/>
      <c r="QSC48"/>
      <c r="QSD48"/>
      <c r="QSE48"/>
      <c r="QSF48"/>
      <c r="QSG48"/>
      <c r="QSH48"/>
      <c r="QSI48"/>
      <c r="QSJ48"/>
      <c r="QSK48"/>
      <c r="QSL48"/>
      <c r="QSM48"/>
      <c r="QSN48"/>
      <c r="QSO48"/>
      <c r="QSP48"/>
      <c r="QSQ48"/>
      <c r="QSR48"/>
      <c r="QSS48"/>
      <c r="QST48"/>
      <c r="QSU48"/>
      <c r="QSV48"/>
      <c r="QSW48"/>
      <c r="QSX48"/>
      <c r="QSY48"/>
      <c r="QSZ48"/>
      <c r="QTA48"/>
      <c r="QTB48"/>
      <c r="QTC48"/>
      <c r="QTD48"/>
      <c r="QTE48"/>
      <c r="QTF48"/>
      <c r="QTG48"/>
      <c r="QTH48"/>
      <c r="QTI48"/>
      <c r="QTJ48"/>
      <c r="QTK48"/>
      <c r="QTL48"/>
      <c r="QTM48"/>
      <c r="QTN48"/>
      <c r="QTO48"/>
      <c r="QTP48"/>
      <c r="QTQ48"/>
      <c r="QTR48"/>
      <c r="QTS48"/>
      <c r="QTT48"/>
      <c r="QTU48"/>
      <c r="QTV48"/>
      <c r="QTW48"/>
      <c r="QTX48"/>
      <c r="QTY48"/>
      <c r="QTZ48"/>
      <c r="QUA48"/>
      <c r="QUB48"/>
      <c r="QUC48"/>
      <c r="QUD48"/>
      <c r="QUE48"/>
      <c r="QUF48"/>
      <c r="QUG48"/>
      <c r="QUH48"/>
      <c r="QUI48"/>
      <c r="QUJ48"/>
      <c r="QUK48"/>
      <c r="QUL48"/>
      <c r="QUM48"/>
      <c r="QUN48"/>
      <c r="QUO48"/>
      <c r="QUP48"/>
      <c r="QUQ48"/>
      <c r="QUR48"/>
      <c r="QUS48"/>
      <c r="QUT48"/>
      <c r="QUU48"/>
      <c r="QUV48"/>
      <c r="QUW48"/>
      <c r="QUX48"/>
      <c r="QUY48"/>
      <c r="QUZ48"/>
      <c r="QVA48"/>
      <c r="QVB48"/>
      <c r="QVC48"/>
      <c r="QVD48"/>
      <c r="QVE48"/>
      <c r="QVF48"/>
      <c r="QVG48"/>
      <c r="QVH48"/>
      <c r="QVI48"/>
      <c r="QVJ48"/>
      <c r="QVK48"/>
      <c r="QVL48"/>
      <c r="QVM48"/>
      <c r="QVN48"/>
      <c r="QVO48"/>
      <c r="QVP48"/>
      <c r="QVQ48"/>
      <c r="QVR48"/>
      <c r="QVS48"/>
      <c r="QVT48"/>
      <c r="QVU48"/>
      <c r="QVV48"/>
      <c r="QVW48"/>
      <c r="QVX48"/>
      <c r="QVY48"/>
      <c r="QVZ48"/>
      <c r="QWA48"/>
      <c r="QWB48"/>
      <c r="QWC48"/>
      <c r="QWD48"/>
      <c r="QWE48"/>
      <c r="QWF48"/>
      <c r="QWG48"/>
      <c r="QWH48"/>
      <c r="QWI48"/>
      <c r="QWJ48"/>
      <c r="QWK48"/>
      <c r="QWL48"/>
      <c r="QWM48"/>
      <c r="QWN48"/>
      <c r="QWO48"/>
      <c r="QWP48"/>
      <c r="QWQ48"/>
      <c r="QWR48"/>
      <c r="QWS48"/>
      <c r="QWT48"/>
      <c r="QWU48"/>
      <c r="QWV48"/>
      <c r="QWW48"/>
      <c r="QWX48"/>
      <c r="QWY48"/>
      <c r="QWZ48"/>
      <c r="QXA48"/>
      <c r="QXB48"/>
      <c r="QXC48"/>
      <c r="QXD48"/>
      <c r="QXE48"/>
      <c r="QXF48"/>
      <c r="QXG48"/>
      <c r="QXH48"/>
      <c r="QXI48"/>
      <c r="QXJ48"/>
      <c r="QXK48"/>
      <c r="QXL48"/>
      <c r="QXM48"/>
      <c r="QXN48"/>
      <c r="QXO48"/>
      <c r="QXP48"/>
      <c r="QXQ48"/>
      <c r="QXR48"/>
      <c r="QXS48"/>
      <c r="QXT48"/>
      <c r="QXU48"/>
      <c r="QXV48"/>
      <c r="QXW48"/>
      <c r="QXX48"/>
      <c r="QXY48"/>
      <c r="QXZ48"/>
      <c r="QYA48"/>
      <c r="QYB48"/>
      <c r="QYC48"/>
      <c r="QYD48"/>
      <c r="QYE48"/>
      <c r="QYF48"/>
      <c r="QYG48"/>
      <c r="QYH48"/>
      <c r="QYI48"/>
      <c r="QYJ48"/>
      <c r="QYK48"/>
      <c r="QYL48"/>
      <c r="QYM48"/>
      <c r="QYN48"/>
      <c r="QYO48"/>
      <c r="QYP48"/>
      <c r="QYQ48"/>
      <c r="QYR48"/>
      <c r="QYS48"/>
      <c r="QYT48"/>
      <c r="QYU48"/>
      <c r="QYV48"/>
      <c r="QYW48"/>
      <c r="QYX48"/>
      <c r="QYY48"/>
      <c r="QYZ48"/>
      <c r="QZA48"/>
      <c r="QZB48"/>
      <c r="QZC48"/>
      <c r="QZD48"/>
      <c r="QZE48"/>
      <c r="QZF48"/>
      <c r="QZG48"/>
      <c r="QZH48"/>
      <c r="QZI48"/>
      <c r="QZJ48"/>
      <c r="QZK48"/>
      <c r="QZL48"/>
      <c r="QZM48"/>
      <c r="QZN48"/>
      <c r="QZO48"/>
      <c r="QZP48"/>
      <c r="QZQ48"/>
      <c r="QZR48"/>
      <c r="QZS48"/>
      <c r="QZT48"/>
      <c r="QZU48"/>
      <c r="QZV48"/>
      <c r="QZW48"/>
      <c r="QZX48"/>
      <c r="QZY48"/>
      <c r="QZZ48"/>
      <c r="RAA48"/>
      <c r="RAB48"/>
      <c r="RAC48"/>
      <c r="RAD48"/>
      <c r="RAE48"/>
      <c r="RAF48"/>
      <c r="RAG48"/>
      <c r="RAH48"/>
      <c r="RAI48"/>
      <c r="RAJ48"/>
      <c r="RAK48"/>
      <c r="RAL48"/>
      <c r="RAM48"/>
      <c r="RAN48"/>
      <c r="RAO48"/>
      <c r="RAP48"/>
      <c r="RAQ48"/>
      <c r="RAR48"/>
      <c r="RAS48"/>
      <c r="RAT48"/>
      <c r="RAU48"/>
      <c r="RAV48"/>
      <c r="RAW48"/>
      <c r="RAX48"/>
      <c r="RAY48"/>
      <c r="RAZ48"/>
      <c r="RBA48"/>
      <c r="RBB48"/>
      <c r="RBC48"/>
      <c r="RBD48"/>
      <c r="RBE48"/>
      <c r="RBF48"/>
      <c r="RBG48"/>
      <c r="RBH48"/>
      <c r="RBI48"/>
      <c r="RBJ48"/>
      <c r="RBK48"/>
      <c r="RBL48"/>
      <c r="RBM48"/>
      <c r="RBN48"/>
      <c r="RBO48"/>
      <c r="RBP48"/>
      <c r="RBQ48"/>
      <c r="RBR48"/>
      <c r="RBS48"/>
      <c r="RBT48"/>
      <c r="RBU48"/>
      <c r="RBV48"/>
      <c r="RBW48"/>
      <c r="RBX48"/>
      <c r="RBY48"/>
      <c r="RBZ48"/>
      <c r="RCA48"/>
      <c r="RCB48"/>
      <c r="RCC48"/>
      <c r="RCD48"/>
      <c r="RCE48"/>
      <c r="RCF48"/>
      <c r="RCG48"/>
      <c r="RCH48"/>
      <c r="RCI48"/>
      <c r="RCJ48"/>
      <c r="RCK48"/>
      <c r="RCL48"/>
      <c r="RCM48"/>
      <c r="RCN48"/>
      <c r="RCO48"/>
      <c r="RCP48"/>
      <c r="RCQ48"/>
      <c r="RCR48"/>
      <c r="RCS48"/>
      <c r="RCT48"/>
      <c r="RCU48"/>
      <c r="RCV48"/>
      <c r="RCW48"/>
      <c r="RCX48"/>
      <c r="RCY48"/>
      <c r="RCZ48"/>
      <c r="RDA48"/>
      <c r="RDB48"/>
      <c r="RDC48"/>
      <c r="RDD48"/>
      <c r="RDE48"/>
      <c r="RDF48"/>
      <c r="RDG48"/>
      <c r="RDH48"/>
      <c r="RDI48"/>
      <c r="RDJ48"/>
      <c r="RDK48"/>
      <c r="RDL48"/>
      <c r="RDM48"/>
      <c r="RDN48"/>
      <c r="RDO48"/>
      <c r="RDP48"/>
      <c r="RDQ48"/>
      <c r="RDR48"/>
      <c r="RDS48"/>
      <c r="RDT48"/>
      <c r="RDU48"/>
      <c r="RDV48"/>
      <c r="RDW48"/>
      <c r="RDX48"/>
      <c r="RDY48"/>
      <c r="RDZ48"/>
      <c r="REA48"/>
      <c r="REB48"/>
      <c r="REC48"/>
      <c r="RED48"/>
      <c r="REE48"/>
      <c r="REF48"/>
      <c r="REG48"/>
      <c r="REH48"/>
      <c r="REI48"/>
      <c r="REJ48"/>
      <c r="REK48"/>
      <c r="REL48"/>
      <c r="REM48"/>
      <c r="REN48"/>
      <c r="REO48"/>
      <c r="REP48"/>
      <c r="REQ48"/>
      <c r="RER48"/>
      <c r="RES48"/>
      <c r="RET48"/>
      <c r="REU48"/>
      <c r="REV48"/>
      <c r="REW48"/>
      <c r="REX48"/>
      <c r="REY48"/>
      <c r="REZ48"/>
      <c r="RFA48"/>
      <c r="RFB48"/>
      <c r="RFC48"/>
      <c r="RFD48"/>
      <c r="RFE48"/>
      <c r="RFF48"/>
      <c r="RFG48"/>
      <c r="RFH48"/>
      <c r="RFI48"/>
      <c r="RFJ48"/>
      <c r="RFK48"/>
      <c r="RFL48"/>
      <c r="RFM48"/>
      <c r="RFN48"/>
      <c r="RFO48"/>
      <c r="RFP48"/>
      <c r="RFQ48"/>
      <c r="RFR48"/>
      <c r="RFS48"/>
      <c r="RFT48"/>
      <c r="RFU48"/>
      <c r="RFV48"/>
      <c r="RFW48"/>
      <c r="RFX48"/>
      <c r="RFY48"/>
      <c r="RFZ48"/>
      <c r="RGA48"/>
      <c r="RGB48"/>
      <c r="RGC48"/>
      <c r="RGD48"/>
      <c r="RGE48"/>
      <c r="RGF48"/>
      <c r="RGG48"/>
      <c r="RGH48"/>
      <c r="RGI48"/>
      <c r="RGJ48"/>
      <c r="RGK48"/>
      <c r="RGL48"/>
      <c r="RGM48"/>
      <c r="RGN48"/>
      <c r="RGO48"/>
      <c r="RGP48"/>
      <c r="RGQ48"/>
      <c r="RGR48"/>
      <c r="RGS48"/>
      <c r="RGT48"/>
      <c r="RGU48"/>
      <c r="RGV48"/>
      <c r="RGW48"/>
      <c r="RGX48"/>
      <c r="RGY48"/>
      <c r="RGZ48"/>
      <c r="RHA48"/>
      <c r="RHB48"/>
      <c r="RHC48"/>
      <c r="RHD48"/>
      <c r="RHE48"/>
      <c r="RHF48"/>
      <c r="RHG48"/>
      <c r="RHH48"/>
      <c r="RHI48"/>
      <c r="RHJ48"/>
      <c r="RHK48"/>
      <c r="RHL48"/>
      <c r="RHM48"/>
      <c r="RHN48"/>
      <c r="RHO48"/>
      <c r="RHP48"/>
      <c r="RHQ48"/>
      <c r="RHR48"/>
      <c r="RHS48"/>
      <c r="RHT48"/>
      <c r="RHU48"/>
      <c r="RHV48"/>
      <c r="RHW48"/>
      <c r="RHX48"/>
      <c r="RHY48"/>
      <c r="RHZ48"/>
      <c r="RIA48"/>
      <c r="RIB48"/>
      <c r="RIC48"/>
      <c r="RID48"/>
      <c r="RIE48"/>
      <c r="RIF48"/>
      <c r="RIG48"/>
      <c r="RIH48"/>
      <c r="RII48"/>
      <c r="RIJ48"/>
      <c r="RIK48"/>
      <c r="RIL48"/>
      <c r="RIM48"/>
      <c r="RIN48"/>
      <c r="RIO48"/>
      <c r="RIP48"/>
      <c r="RIQ48"/>
      <c r="RIR48"/>
      <c r="RIS48"/>
      <c r="RIT48"/>
      <c r="RIU48"/>
      <c r="RIV48"/>
      <c r="RIW48"/>
      <c r="RIX48"/>
      <c r="RIY48"/>
      <c r="RIZ48"/>
      <c r="RJA48"/>
      <c r="RJB48"/>
      <c r="RJC48"/>
      <c r="RJD48"/>
      <c r="RJE48"/>
      <c r="RJF48"/>
      <c r="RJG48"/>
      <c r="RJH48"/>
      <c r="RJI48"/>
      <c r="RJJ48"/>
      <c r="RJK48"/>
      <c r="RJL48"/>
      <c r="RJM48"/>
      <c r="RJN48"/>
      <c r="RJO48"/>
      <c r="RJP48"/>
      <c r="RJQ48"/>
      <c r="RJR48"/>
      <c r="RJS48"/>
      <c r="RJT48"/>
      <c r="RJU48"/>
      <c r="RJV48"/>
      <c r="RJW48"/>
      <c r="RJX48"/>
      <c r="RJY48"/>
      <c r="RJZ48"/>
      <c r="RKA48"/>
      <c r="RKB48"/>
      <c r="RKC48"/>
      <c r="RKD48"/>
      <c r="RKE48"/>
      <c r="RKF48"/>
      <c r="RKG48"/>
      <c r="RKH48"/>
      <c r="RKI48"/>
      <c r="RKJ48"/>
      <c r="RKK48"/>
      <c r="RKL48"/>
      <c r="RKM48"/>
      <c r="RKN48"/>
      <c r="RKO48"/>
      <c r="RKP48"/>
      <c r="RKQ48"/>
      <c r="RKR48"/>
      <c r="RKS48"/>
      <c r="RKT48"/>
      <c r="RKU48"/>
      <c r="RKV48"/>
      <c r="RKW48"/>
      <c r="RKX48"/>
      <c r="RKY48"/>
      <c r="RKZ48"/>
      <c r="RLA48"/>
      <c r="RLB48"/>
      <c r="RLC48"/>
      <c r="RLD48"/>
      <c r="RLE48"/>
      <c r="RLF48"/>
      <c r="RLG48"/>
      <c r="RLH48"/>
      <c r="RLI48"/>
      <c r="RLJ48"/>
      <c r="RLK48"/>
      <c r="RLL48"/>
      <c r="RLM48"/>
      <c r="RLN48"/>
      <c r="RLO48"/>
      <c r="RLP48"/>
      <c r="RLQ48"/>
      <c r="RLR48"/>
      <c r="RLS48"/>
      <c r="RLT48"/>
      <c r="RLU48"/>
      <c r="RLV48"/>
      <c r="RLW48"/>
      <c r="RLX48"/>
      <c r="RLY48"/>
      <c r="RLZ48"/>
      <c r="RMA48"/>
      <c r="RMB48"/>
      <c r="RMC48"/>
      <c r="RMD48"/>
      <c r="RME48"/>
      <c r="RMF48"/>
      <c r="RMG48"/>
      <c r="RMH48"/>
      <c r="RMI48"/>
      <c r="RMJ48"/>
      <c r="RMK48"/>
      <c r="RML48"/>
      <c r="RMM48"/>
      <c r="RMN48"/>
      <c r="RMO48"/>
      <c r="RMP48"/>
      <c r="RMQ48"/>
      <c r="RMR48"/>
      <c r="RMS48"/>
      <c r="RMT48"/>
      <c r="RMU48"/>
      <c r="RMV48"/>
      <c r="RMW48"/>
      <c r="RMX48"/>
      <c r="RMY48"/>
      <c r="RMZ48"/>
      <c r="RNA48"/>
      <c r="RNB48"/>
      <c r="RNC48"/>
      <c r="RND48"/>
      <c r="RNE48"/>
      <c r="RNF48"/>
      <c r="RNG48"/>
      <c r="RNH48"/>
      <c r="RNI48"/>
      <c r="RNJ48"/>
      <c r="RNK48"/>
      <c r="RNL48"/>
      <c r="RNM48"/>
      <c r="RNN48"/>
      <c r="RNO48"/>
      <c r="RNP48"/>
      <c r="RNQ48"/>
      <c r="RNR48"/>
      <c r="RNS48"/>
      <c r="RNT48"/>
      <c r="RNU48"/>
      <c r="RNV48"/>
      <c r="RNW48"/>
      <c r="RNX48"/>
      <c r="RNY48"/>
      <c r="RNZ48"/>
      <c r="ROA48"/>
      <c r="ROB48"/>
      <c r="ROC48"/>
      <c r="ROD48"/>
      <c r="ROE48"/>
      <c r="ROF48"/>
      <c r="ROG48"/>
      <c r="ROH48"/>
      <c r="ROI48"/>
      <c r="ROJ48"/>
      <c r="ROK48"/>
      <c r="ROL48"/>
      <c r="ROM48"/>
      <c r="RON48"/>
      <c r="ROO48"/>
      <c r="ROP48"/>
      <c r="ROQ48"/>
      <c r="ROR48"/>
      <c r="ROS48"/>
      <c r="ROT48"/>
      <c r="ROU48"/>
      <c r="ROV48"/>
      <c r="ROW48"/>
      <c r="ROX48"/>
      <c r="ROY48"/>
      <c r="ROZ48"/>
      <c r="RPA48"/>
      <c r="RPB48"/>
      <c r="RPC48"/>
      <c r="RPD48"/>
      <c r="RPE48"/>
      <c r="RPF48"/>
      <c r="RPG48"/>
      <c r="RPH48"/>
      <c r="RPI48"/>
      <c r="RPJ48"/>
      <c r="RPK48"/>
      <c r="RPL48"/>
      <c r="RPM48"/>
      <c r="RPN48"/>
      <c r="RPO48"/>
      <c r="RPP48"/>
      <c r="RPQ48"/>
      <c r="RPR48"/>
      <c r="RPS48"/>
      <c r="RPT48"/>
      <c r="RPU48"/>
      <c r="RPV48"/>
      <c r="RPW48"/>
      <c r="RPX48"/>
      <c r="RPY48"/>
      <c r="RPZ48"/>
      <c r="RQA48"/>
      <c r="RQB48"/>
      <c r="RQC48"/>
      <c r="RQD48"/>
      <c r="RQE48"/>
      <c r="RQF48"/>
      <c r="RQG48"/>
      <c r="RQH48"/>
      <c r="RQI48"/>
      <c r="RQJ48"/>
      <c r="RQK48"/>
      <c r="RQL48"/>
      <c r="RQM48"/>
      <c r="RQN48"/>
      <c r="RQO48"/>
      <c r="RQP48"/>
      <c r="RQQ48"/>
      <c r="RQR48"/>
      <c r="RQS48"/>
      <c r="RQT48"/>
      <c r="RQU48"/>
      <c r="RQV48"/>
      <c r="RQW48"/>
      <c r="RQX48"/>
      <c r="RQY48"/>
      <c r="RQZ48"/>
      <c r="RRA48"/>
      <c r="RRB48"/>
      <c r="RRC48"/>
      <c r="RRD48"/>
      <c r="RRE48"/>
      <c r="RRF48"/>
      <c r="RRG48"/>
      <c r="RRH48"/>
      <c r="RRI48"/>
      <c r="RRJ48"/>
      <c r="RRK48"/>
      <c r="RRL48"/>
      <c r="RRM48"/>
      <c r="RRN48"/>
      <c r="RRO48"/>
      <c r="RRP48"/>
      <c r="RRQ48"/>
      <c r="RRR48"/>
      <c r="RRS48"/>
      <c r="RRT48"/>
      <c r="RRU48"/>
      <c r="RRV48"/>
      <c r="RRW48"/>
      <c r="RRX48"/>
      <c r="RRY48"/>
      <c r="RRZ48"/>
      <c r="RSA48"/>
      <c r="RSB48"/>
      <c r="RSC48"/>
      <c r="RSD48"/>
      <c r="RSE48"/>
      <c r="RSF48"/>
      <c r="RSG48"/>
      <c r="RSH48"/>
      <c r="RSI48"/>
      <c r="RSJ48"/>
      <c r="RSK48"/>
      <c r="RSL48"/>
      <c r="RSM48"/>
      <c r="RSN48"/>
      <c r="RSO48"/>
      <c r="RSP48"/>
      <c r="RSQ48"/>
      <c r="RSR48"/>
      <c r="RSS48"/>
      <c r="RST48"/>
      <c r="RSU48"/>
      <c r="RSV48"/>
      <c r="RSW48"/>
      <c r="RSX48"/>
      <c r="RSY48"/>
      <c r="RSZ48"/>
      <c r="RTA48"/>
      <c r="RTB48"/>
      <c r="RTC48"/>
      <c r="RTD48"/>
      <c r="RTE48"/>
      <c r="RTF48"/>
      <c r="RTG48"/>
      <c r="RTH48"/>
      <c r="RTI48"/>
      <c r="RTJ48"/>
      <c r="RTK48"/>
      <c r="RTL48"/>
      <c r="RTM48"/>
      <c r="RTN48"/>
      <c r="RTO48"/>
      <c r="RTP48"/>
      <c r="RTQ48"/>
      <c r="RTR48"/>
      <c r="RTS48"/>
      <c r="RTT48"/>
      <c r="RTU48"/>
      <c r="RTV48"/>
      <c r="RTW48"/>
      <c r="RTX48"/>
      <c r="RTY48"/>
      <c r="RTZ48"/>
      <c r="RUA48"/>
      <c r="RUB48"/>
      <c r="RUC48"/>
      <c r="RUD48"/>
      <c r="RUE48"/>
      <c r="RUF48"/>
      <c r="RUG48"/>
      <c r="RUH48"/>
      <c r="RUI48"/>
      <c r="RUJ48"/>
      <c r="RUK48"/>
      <c r="RUL48"/>
      <c r="RUM48"/>
      <c r="RUN48"/>
      <c r="RUO48"/>
      <c r="RUP48"/>
      <c r="RUQ48"/>
      <c r="RUR48"/>
      <c r="RUS48"/>
      <c r="RUT48"/>
      <c r="RUU48"/>
      <c r="RUV48"/>
      <c r="RUW48"/>
      <c r="RUX48"/>
      <c r="RUY48"/>
      <c r="RUZ48"/>
      <c r="RVA48"/>
      <c r="RVB48"/>
      <c r="RVC48"/>
      <c r="RVD48"/>
      <c r="RVE48"/>
      <c r="RVF48"/>
      <c r="RVG48"/>
      <c r="RVH48"/>
      <c r="RVI48"/>
      <c r="RVJ48"/>
      <c r="RVK48"/>
      <c r="RVL48"/>
      <c r="RVM48"/>
      <c r="RVN48"/>
      <c r="RVO48"/>
      <c r="RVP48"/>
      <c r="RVQ48"/>
      <c r="RVR48"/>
      <c r="RVS48"/>
      <c r="RVT48"/>
      <c r="RVU48"/>
      <c r="RVV48"/>
      <c r="RVW48"/>
      <c r="RVX48"/>
      <c r="RVY48"/>
      <c r="RVZ48"/>
      <c r="RWA48"/>
      <c r="RWB48"/>
      <c r="RWC48"/>
      <c r="RWD48"/>
      <c r="RWE48"/>
      <c r="RWF48"/>
      <c r="RWG48"/>
      <c r="RWH48"/>
      <c r="RWI48"/>
      <c r="RWJ48"/>
      <c r="RWK48"/>
      <c r="RWL48"/>
      <c r="RWM48"/>
      <c r="RWN48"/>
      <c r="RWO48"/>
      <c r="RWP48"/>
      <c r="RWQ48"/>
      <c r="RWR48"/>
      <c r="RWS48"/>
      <c r="RWT48"/>
      <c r="RWU48"/>
      <c r="RWV48"/>
      <c r="RWW48"/>
      <c r="RWX48"/>
      <c r="RWY48"/>
      <c r="RWZ48"/>
      <c r="RXA48"/>
      <c r="RXB48"/>
      <c r="RXC48"/>
      <c r="RXD48"/>
      <c r="RXE48"/>
      <c r="RXF48"/>
      <c r="RXG48"/>
      <c r="RXH48"/>
      <c r="RXI48"/>
      <c r="RXJ48"/>
      <c r="RXK48"/>
      <c r="RXL48"/>
      <c r="RXM48"/>
      <c r="RXN48"/>
      <c r="RXO48"/>
      <c r="RXP48"/>
      <c r="RXQ48"/>
      <c r="RXR48"/>
      <c r="RXS48"/>
      <c r="RXT48"/>
      <c r="RXU48"/>
      <c r="RXV48"/>
      <c r="RXW48"/>
      <c r="RXX48"/>
      <c r="RXY48"/>
      <c r="RXZ48"/>
      <c r="RYA48"/>
      <c r="RYB48"/>
      <c r="RYC48"/>
      <c r="RYD48"/>
      <c r="RYE48"/>
      <c r="RYF48"/>
      <c r="RYG48"/>
      <c r="RYH48"/>
      <c r="RYI48"/>
      <c r="RYJ48"/>
      <c r="RYK48"/>
      <c r="RYL48"/>
      <c r="RYM48"/>
      <c r="RYN48"/>
      <c r="RYO48"/>
      <c r="RYP48"/>
      <c r="RYQ48"/>
      <c r="RYR48"/>
      <c r="RYS48"/>
      <c r="RYT48"/>
      <c r="RYU48"/>
      <c r="RYV48"/>
      <c r="RYW48"/>
      <c r="RYX48"/>
      <c r="RYY48"/>
      <c r="RYZ48"/>
      <c r="RZA48"/>
      <c r="RZB48"/>
      <c r="RZC48"/>
      <c r="RZD48"/>
      <c r="RZE48"/>
      <c r="RZF48"/>
      <c r="RZG48"/>
      <c r="RZH48"/>
      <c r="RZI48"/>
      <c r="RZJ48"/>
      <c r="RZK48"/>
      <c r="RZL48"/>
      <c r="RZM48"/>
      <c r="RZN48"/>
      <c r="RZO48"/>
      <c r="RZP48"/>
      <c r="RZQ48"/>
      <c r="RZR48"/>
      <c r="RZS48"/>
      <c r="RZT48"/>
      <c r="RZU48"/>
      <c r="RZV48"/>
      <c r="RZW48"/>
      <c r="RZX48"/>
      <c r="RZY48"/>
      <c r="RZZ48"/>
      <c r="SAA48"/>
      <c r="SAB48"/>
      <c r="SAC48"/>
      <c r="SAD48"/>
      <c r="SAE48"/>
      <c r="SAF48"/>
      <c r="SAG48"/>
      <c r="SAH48"/>
      <c r="SAI48"/>
      <c r="SAJ48"/>
      <c r="SAK48"/>
      <c r="SAL48"/>
      <c r="SAM48"/>
      <c r="SAN48"/>
      <c r="SAO48"/>
      <c r="SAP48"/>
      <c r="SAQ48"/>
      <c r="SAR48"/>
      <c r="SAS48"/>
      <c r="SAT48"/>
      <c r="SAU48"/>
      <c r="SAV48"/>
      <c r="SAW48"/>
      <c r="SAX48"/>
      <c r="SAY48"/>
      <c r="SAZ48"/>
      <c r="SBA48"/>
      <c r="SBB48"/>
      <c r="SBC48"/>
      <c r="SBD48"/>
      <c r="SBE48"/>
      <c r="SBF48"/>
      <c r="SBG48"/>
      <c r="SBH48"/>
      <c r="SBI48"/>
      <c r="SBJ48"/>
      <c r="SBK48"/>
      <c r="SBL48"/>
      <c r="SBM48"/>
      <c r="SBN48"/>
      <c r="SBO48"/>
      <c r="SBP48"/>
      <c r="SBQ48"/>
      <c r="SBR48"/>
      <c r="SBS48"/>
      <c r="SBT48"/>
      <c r="SBU48"/>
      <c r="SBV48"/>
      <c r="SBW48"/>
      <c r="SBX48"/>
      <c r="SBY48"/>
      <c r="SBZ48"/>
      <c r="SCA48"/>
      <c r="SCB48"/>
      <c r="SCC48"/>
      <c r="SCD48"/>
      <c r="SCE48"/>
      <c r="SCF48"/>
      <c r="SCG48"/>
      <c r="SCH48"/>
      <c r="SCI48"/>
      <c r="SCJ48"/>
      <c r="SCK48"/>
      <c r="SCL48"/>
      <c r="SCM48"/>
      <c r="SCN48"/>
      <c r="SCO48"/>
      <c r="SCP48"/>
      <c r="SCQ48"/>
      <c r="SCR48"/>
      <c r="SCS48"/>
      <c r="SCT48"/>
      <c r="SCU48"/>
      <c r="SCV48"/>
      <c r="SCW48"/>
      <c r="SCX48"/>
      <c r="SCY48"/>
      <c r="SCZ48"/>
      <c r="SDA48"/>
      <c r="SDB48"/>
      <c r="SDC48"/>
      <c r="SDD48"/>
      <c r="SDE48"/>
      <c r="SDF48"/>
      <c r="SDG48"/>
      <c r="SDH48"/>
      <c r="SDI48"/>
      <c r="SDJ48"/>
      <c r="SDK48"/>
      <c r="SDL48"/>
      <c r="SDM48"/>
      <c r="SDN48"/>
      <c r="SDO48"/>
      <c r="SDP48"/>
      <c r="SDQ48"/>
      <c r="SDR48"/>
      <c r="SDS48"/>
      <c r="SDT48"/>
      <c r="SDU48"/>
      <c r="SDV48"/>
      <c r="SDW48"/>
      <c r="SDX48"/>
      <c r="SDY48"/>
      <c r="SDZ48"/>
      <c r="SEA48"/>
      <c r="SEB48"/>
      <c r="SEC48"/>
      <c r="SED48"/>
      <c r="SEE48"/>
      <c r="SEF48"/>
      <c r="SEG48"/>
      <c r="SEH48"/>
      <c r="SEI48"/>
      <c r="SEJ48"/>
      <c r="SEK48"/>
      <c r="SEL48"/>
      <c r="SEM48"/>
      <c r="SEN48"/>
      <c r="SEO48"/>
      <c r="SEP48"/>
      <c r="SEQ48"/>
      <c r="SER48"/>
      <c r="SES48"/>
      <c r="SET48"/>
      <c r="SEU48"/>
      <c r="SEV48"/>
      <c r="SEW48"/>
      <c r="SEX48"/>
      <c r="SEY48"/>
      <c r="SEZ48"/>
      <c r="SFA48"/>
      <c r="SFB48"/>
      <c r="SFC48"/>
      <c r="SFD48"/>
      <c r="SFE48"/>
      <c r="SFF48"/>
      <c r="SFG48"/>
      <c r="SFH48"/>
      <c r="SFI48"/>
      <c r="SFJ48"/>
      <c r="SFK48"/>
      <c r="SFL48"/>
      <c r="SFM48"/>
      <c r="SFN48"/>
      <c r="SFO48"/>
      <c r="SFP48"/>
      <c r="SFQ48"/>
      <c r="SFR48"/>
      <c r="SFS48"/>
      <c r="SFT48"/>
      <c r="SFU48"/>
      <c r="SFV48"/>
      <c r="SFW48"/>
      <c r="SFX48"/>
      <c r="SFY48"/>
      <c r="SFZ48"/>
      <c r="SGA48"/>
      <c r="SGB48"/>
      <c r="SGC48"/>
      <c r="SGD48"/>
      <c r="SGE48"/>
      <c r="SGF48"/>
      <c r="SGG48"/>
      <c r="SGH48"/>
      <c r="SGI48"/>
      <c r="SGJ48"/>
      <c r="SGK48"/>
      <c r="SGL48"/>
      <c r="SGM48"/>
      <c r="SGN48"/>
      <c r="SGO48"/>
      <c r="SGP48"/>
      <c r="SGQ48"/>
      <c r="SGR48"/>
      <c r="SGS48"/>
      <c r="SGT48"/>
      <c r="SGU48"/>
      <c r="SGV48"/>
      <c r="SGW48"/>
      <c r="SGX48"/>
      <c r="SGY48"/>
      <c r="SGZ48"/>
      <c r="SHA48"/>
      <c r="SHB48"/>
      <c r="SHC48"/>
      <c r="SHD48"/>
      <c r="SHE48"/>
      <c r="SHF48"/>
      <c r="SHG48"/>
      <c r="SHH48"/>
      <c r="SHI48"/>
      <c r="SHJ48"/>
      <c r="SHK48"/>
      <c r="SHL48"/>
      <c r="SHM48"/>
      <c r="SHN48"/>
      <c r="SHO48"/>
      <c r="SHP48"/>
      <c r="SHQ48"/>
      <c r="SHR48"/>
      <c r="SHS48"/>
      <c r="SHT48"/>
      <c r="SHU48"/>
      <c r="SHV48"/>
      <c r="SHW48"/>
      <c r="SHX48"/>
      <c r="SHY48"/>
      <c r="SHZ48"/>
      <c r="SIA48"/>
      <c r="SIB48"/>
      <c r="SIC48"/>
      <c r="SID48"/>
      <c r="SIE48"/>
      <c r="SIF48"/>
      <c r="SIG48"/>
      <c r="SIH48"/>
      <c r="SII48"/>
      <c r="SIJ48"/>
      <c r="SIK48"/>
      <c r="SIL48"/>
      <c r="SIM48"/>
      <c r="SIN48"/>
      <c r="SIO48"/>
      <c r="SIP48"/>
      <c r="SIQ48"/>
      <c r="SIR48"/>
      <c r="SIS48"/>
      <c r="SIT48"/>
      <c r="SIU48"/>
      <c r="SIV48"/>
      <c r="SIW48"/>
      <c r="SIX48"/>
      <c r="SIY48"/>
      <c r="SIZ48"/>
      <c r="SJA48"/>
      <c r="SJB48"/>
      <c r="SJC48"/>
      <c r="SJD48"/>
      <c r="SJE48"/>
      <c r="SJF48"/>
      <c r="SJG48"/>
      <c r="SJH48"/>
      <c r="SJI48"/>
      <c r="SJJ48"/>
      <c r="SJK48"/>
      <c r="SJL48"/>
      <c r="SJM48"/>
      <c r="SJN48"/>
      <c r="SJO48"/>
      <c r="SJP48"/>
      <c r="SJQ48"/>
      <c r="SJR48"/>
      <c r="SJS48"/>
      <c r="SJT48"/>
      <c r="SJU48"/>
      <c r="SJV48"/>
      <c r="SJW48"/>
      <c r="SJX48"/>
      <c r="SJY48"/>
      <c r="SJZ48"/>
      <c r="SKA48"/>
      <c r="SKB48"/>
      <c r="SKC48"/>
      <c r="SKD48"/>
      <c r="SKE48"/>
      <c r="SKF48"/>
      <c r="SKG48"/>
      <c r="SKH48"/>
      <c r="SKI48"/>
      <c r="SKJ48"/>
      <c r="SKK48"/>
      <c r="SKL48"/>
      <c r="SKM48"/>
      <c r="SKN48"/>
      <c r="SKO48"/>
      <c r="SKP48"/>
      <c r="SKQ48"/>
      <c r="SKR48"/>
      <c r="SKS48"/>
      <c r="SKT48"/>
      <c r="SKU48"/>
      <c r="SKV48"/>
      <c r="SKW48"/>
      <c r="SKX48"/>
      <c r="SKY48"/>
      <c r="SKZ48"/>
      <c r="SLA48"/>
      <c r="SLB48"/>
      <c r="SLC48"/>
      <c r="SLD48"/>
      <c r="SLE48"/>
      <c r="SLF48"/>
      <c r="SLG48"/>
      <c r="SLH48"/>
      <c r="SLI48"/>
      <c r="SLJ48"/>
      <c r="SLK48"/>
      <c r="SLL48"/>
      <c r="SLM48"/>
      <c r="SLN48"/>
      <c r="SLO48"/>
      <c r="SLP48"/>
      <c r="SLQ48"/>
      <c r="SLR48"/>
      <c r="SLS48"/>
      <c r="SLT48"/>
      <c r="SLU48"/>
      <c r="SLV48"/>
      <c r="SLW48"/>
      <c r="SLX48"/>
      <c r="SLY48"/>
      <c r="SLZ48"/>
      <c r="SMA48"/>
      <c r="SMB48"/>
      <c r="SMC48"/>
      <c r="SMD48"/>
      <c r="SME48"/>
      <c r="SMF48"/>
      <c r="SMG48"/>
      <c r="SMH48"/>
      <c r="SMI48"/>
      <c r="SMJ48"/>
      <c r="SMK48"/>
      <c r="SML48"/>
      <c r="SMM48"/>
      <c r="SMN48"/>
      <c r="SMO48"/>
      <c r="SMP48"/>
      <c r="SMQ48"/>
      <c r="SMR48"/>
      <c r="SMS48"/>
      <c r="SMT48"/>
      <c r="SMU48"/>
      <c r="SMV48"/>
      <c r="SMW48"/>
      <c r="SMX48"/>
      <c r="SMY48"/>
      <c r="SMZ48"/>
      <c r="SNA48"/>
      <c r="SNB48"/>
      <c r="SNC48"/>
      <c r="SND48"/>
      <c r="SNE48"/>
      <c r="SNF48"/>
      <c r="SNG48"/>
      <c r="SNH48"/>
      <c r="SNI48"/>
      <c r="SNJ48"/>
      <c r="SNK48"/>
      <c r="SNL48"/>
      <c r="SNM48"/>
      <c r="SNN48"/>
      <c r="SNO48"/>
      <c r="SNP48"/>
      <c r="SNQ48"/>
      <c r="SNR48"/>
      <c r="SNS48"/>
      <c r="SNT48"/>
      <c r="SNU48"/>
      <c r="SNV48"/>
      <c r="SNW48"/>
      <c r="SNX48"/>
      <c r="SNY48"/>
      <c r="SNZ48"/>
      <c r="SOA48"/>
      <c r="SOB48"/>
      <c r="SOC48"/>
      <c r="SOD48"/>
      <c r="SOE48"/>
      <c r="SOF48"/>
      <c r="SOG48"/>
      <c r="SOH48"/>
      <c r="SOI48"/>
      <c r="SOJ48"/>
      <c r="SOK48"/>
      <c r="SOL48"/>
      <c r="SOM48"/>
      <c r="SON48"/>
      <c r="SOO48"/>
      <c r="SOP48"/>
      <c r="SOQ48"/>
      <c r="SOR48"/>
      <c r="SOS48"/>
      <c r="SOT48"/>
      <c r="SOU48"/>
      <c r="SOV48"/>
      <c r="SOW48"/>
      <c r="SOX48"/>
      <c r="SOY48"/>
      <c r="SOZ48"/>
      <c r="SPA48"/>
      <c r="SPB48"/>
      <c r="SPC48"/>
      <c r="SPD48"/>
      <c r="SPE48"/>
      <c r="SPF48"/>
      <c r="SPG48"/>
      <c r="SPH48"/>
      <c r="SPI48"/>
      <c r="SPJ48"/>
      <c r="SPK48"/>
      <c r="SPL48"/>
      <c r="SPM48"/>
      <c r="SPN48"/>
      <c r="SPO48"/>
      <c r="SPP48"/>
      <c r="SPQ48"/>
      <c r="SPR48"/>
      <c r="SPS48"/>
      <c r="SPT48"/>
      <c r="SPU48"/>
      <c r="SPV48"/>
      <c r="SPW48"/>
      <c r="SPX48"/>
      <c r="SPY48"/>
      <c r="SPZ48"/>
      <c r="SQA48"/>
      <c r="SQB48"/>
      <c r="SQC48"/>
      <c r="SQD48"/>
      <c r="SQE48"/>
      <c r="SQF48"/>
      <c r="SQG48"/>
      <c r="SQH48"/>
      <c r="SQI48"/>
      <c r="SQJ48"/>
      <c r="SQK48"/>
      <c r="SQL48"/>
      <c r="SQM48"/>
      <c r="SQN48"/>
      <c r="SQO48"/>
      <c r="SQP48"/>
      <c r="SQQ48"/>
      <c r="SQR48"/>
      <c r="SQS48"/>
      <c r="SQT48"/>
      <c r="SQU48"/>
      <c r="SQV48"/>
      <c r="SQW48"/>
      <c r="SQX48"/>
      <c r="SQY48"/>
      <c r="SQZ48"/>
      <c r="SRA48"/>
      <c r="SRB48"/>
      <c r="SRC48"/>
      <c r="SRD48"/>
      <c r="SRE48"/>
      <c r="SRF48"/>
      <c r="SRG48"/>
      <c r="SRH48"/>
      <c r="SRI48"/>
      <c r="SRJ48"/>
      <c r="SRK48"/>
      <c r="SRL48"/>
      <c r="SRM48"/>
      <c r="SRN48"/>
      <c r="SRO48"/>
      <c r="SRP48"/>
      <c r="SRQ48"/>
      <c r="SRR48"/>
      <c r="SRS48"/>
      <c r="SRT48"/>
      <c r="SRU48"/>
      <c r="SRV48"/>
      <c r="SRW48"/>
      <c r="SRX48"/>
      <c r="SRY48"/>
      <c r="SRZ48"/>
      <c r="SSA48"/>
      <c r="SSB48"/>
      <c r="SSC48"/>
      <c r="SSD48"/>
      <c r="SSE48"/>
      <c r="SSF48"/>
      <c r="SSG48"/>
      <c r="SSH48"/>
      <c r="SSI48"/>
      <c r="SSJ48"/>
      <c r="SSK48"/>
      <c r="SSL48"/>
      <c r="SSM48"/>
      <c r="SSN48"/>
      <c r="SSO48"/>
      <c r="SSP48"/>
      <c r="SSQ48"/>
      <c r="SSR48"/>
      <c r="SSS48"/>
      <c r="SST48"/>
      <c r="SSU48"/>
      <c r="SSV48"/>
      <c r="SSW48"/>
      <c r="SSX48"/>
      <c r="SSY48"/>
      <c r="SSZ48"/>
      <c r="STA48"/>
      <c r="STB48"/>
      <c r="STC48"/>
      <c r="STD48"/>
      <c r="STE48"/>
      <c r="STF48"/>
      <c r="STG48"/>
      <c r="STH48"/>
      <c r="STI48"/>
      <c r="STJ48"/>
      <c r="STK48"/>
      <c r="STL48"/>
      <c r="STM48"/>
      <c r="STN48"/>
      <c r="STO48"/>
      <c r="STP48"/>
      <c r="STQ48"/>
      <c r="STR48"/>
      <c r="STS48"/>
      <c r="STT48"/>
      <c r="STU48"/>
      <c r="STV48"/>
      <c r="STW48"/>
      <c r="STX48"/>
      <c r="STY48"/>
      <c r="STZ48"/>
      <c r="SUA48"/>
      <c r="SUB48"/>
      <c r="SUC48"/>
      <c r="SUD48"/>
      <c r="SUE48"/>
      <c r="SUF48"/>
      <c r="SUG48"/>
      <c r="SUH48"/>
      <c r="SUI48"/>
      <c r="SUJ48"/>
      <c r="SUK48"/>
      <c r="SUL48"/>
      <c r="SUM48"/>
      <c r="SUN48"/>
      <c r="SUO48"/>
      <c r="SUP48"/>
      <c r="SUQ48"/>
      <c r="SUR48"/>
      <c r="SUS48"/>
      <c r="SUT48"/>
      <c r="SUU48"/>
      <c r="SUV48"/>
      <c r="SUW48"/>
      <c r="SUX48"/>
      <c r="SUY48"/>
      <c r="SUZ48"/>
      <c r="SVA48"/>
      <c r="SVB48"/>
      <c r="SVC48"/>
      <c r="SVD48"/>
      <c r="SVE48"/>
      <c r="SVF48"/>
      <c r="SVG48"/>
      <c r="SVH48"/>
      <c r="SVI48"/>
      <c r="SVJ48"/>
      <c r="SVK48"/>
      <c r="SVL48"/>
      <c r="SVM48"/>
      <c r="SVN48"/>
      <c r="SVO48"/>
      <c r="SVP48"/>
      <c r="SVQ48"/>
      <c r="SVR48"/>
      <c r="SVS48"/>
      <c r="SVT48"/>
      <c r="SVU48"/>
      <c r="SVV48"/>
      <c r="SVW48"/>
      <c r="SVX48"/>
      <c r="SVY48"/>
      <c r="SVZ48"/>
      <c r="SWA48"/>
      <c r="SWB48"/>
      <c r="SWC48"/>
      <c r="SWD48"/>
      <c r="SWE48"/>
      <c r="SWF48"/>
      <c r="SWG48"/>
      <c r="SWH48"/>
      <c r="SWI48"/>
      <c r="SWJ48"/>
      <c r="SWK48"/>
      <c r="SWL48"/>
      <c r="SWM48"/>
      <c r="SWN48"/>
      <c r="SWO48"/>
      <c r="SWP48"/>
      <c r="SWQ48"/>
      <c r="SWR48"/>
      <c r="SWS48"/>
      <c r="SWT48"/>
      <c r="SWU48"/>
      <c r="SWV48"/>
      <c r="SWW48"/>
      <c r="SWX48"/>
      <c r="SWY48"/>
      <c r="SWZ48"/>
      <c r="SXA48"/>
      <c r="SXB48"/>
      <c r="SXC48"/>
      <c r="SXD48"/>
      <c r="SXE48"/>
      <c r="SXF48"/>
      <c r="SXG48"/>
      <c r="SXH48"/>
      <c r="SXI48"/>
      <c r="SXJ48"/>
      <c r="SXK48"/>
      <c r="SXL48"/>
      <c r="SXM48"/>
      <c r="SXN48"/>
      <c r="SXO48"/>
      <c r="SXP48"/>
      <c r="SXQ48"/>
      <c r="SXR48"/>
      <c r="SXS48"/>
      <c r="SXT48"/>
      <c r="SXU48"/>
      <c r="SXV48"/>
      <c r="SXW48"/>
      <c r="SXX48"/>
      <c r="SXY48"/>
      <c r="SXZ48"/>
      <c r="SYA48"/>
      <c r="SYB48"/>
      <c r="SYC48"/>
      <c r="SYD48"/>
      <c r="SYE48"/>
      <c r="SYF48"/>
      <c r="SYG48"/>
      <c r="SYH48"/>
      <c r="SYI48"/>
      <c r="SYJ48"/>
      <c r="SYK48"/>
      <c r="SYL48"/>
      <c r="SYM48"/>
      <c r="SYN48"/>
      <c r="SYO48"/>
      <c r="SYP48"/>
      <c r="SYQ48"/>
      <c r="SYR48"/>
      <c r="SYS48"/>
      <c r="SYT48"/>
      <c r="SYU48"/>
      <c r="SYV48"/>
      <c r="SYW48"/>
      <c r="SYX48"/>
      <c r="SYY48"/>
      <c r="SYZ48"/>
      <c r="SZA48"/>
      <c r="SZB48"/>
      <c r="SZC48"/>
      <c r="SZD48"/>
      <c r="SZE48"/>
      <c r="SZF48"/>
      <c r="SZG48"/>
      <c r="SZH48"/>
      <c r="SZI48"/>
      <c r="SZJ48"/>
      <c r="SZK48"/>
      <c r="SZL48"/>
      <c r="SZM48"/>
      <c r="SZN48"/>
      <c r="SZO48"/>
      <c r="SZP48"/>
      <c r="SZQ48"/>
      <c r="SZR48"/>
      <c r="SZS48"/>
      <c r="SZT48"/>
      <c r="SZU48"/>
      <c r="SZV48"/>
      <c r="SZW48"/>
      <c r="SZX48"/>
      <c r="SZY48"/>
      <c r="SZZ48"/>
      <c r="TAA48"/>
      <c r="TAB48"/>
      <c r="TAC48"/>
      <c r="TAD48"/>
      <c r="TAE48"/>
      <c r="TAF48"/>
      <c r="TAG48"/>
      <c r="TAH48"/>
      <c r="TAI48"/>
      <c r="TAJ48"/>
      <c r="TAK48"/>
      <c r="TAL48"/>
      <c r="TAM48"/>
      <c r="TAN48"/>
      <c r="TAO48"/>
      <c r="TAP48"/>
      <c r="TAQ48"/>
      <c r="TAR48"/>
      <c r="TAS48"/>
      <c r="TAT48"/>
      <c r="TAU48"/>
      <c r="TAV48"/>
      <c r="TAW48"/>
      <c r="TAX48"/>
      <c r="TAY48"/>
      <c r="TAZ48"/>
      <c r="TBA48"/>
      <c r="TBB48"/>
      <c r="TBC48"/>
      <c r="TBD48"/>
      <c r="TBE48"/>
      <c r="TBF48"/>
      <c r="TBG48"/>
      <c r="TBH48"/>
      <c r="TBI48"/>
      <c r="TBJ48"/>
      <c r="TBK48"/>
      <c r="TBL48"/>
      <c r="TBM48"/>
      <c r="TBN48"/>
      <c r="TBO48"/>
      <c r="TBP48"/>
      <c r="TBQ48"/>
      <c r="TBR48"/>
      <c r="TBS48"/>
      <c r="TBT48"/>
      <c r="TBU48"/>
      <c r="TBV48"/>
      <c r="TBW48"/>
      <c r="TBX48"/>
      <c r="TBY48"/>
      <c r="TBZ48"/>
      <c r="TCA48"/>
      <c r="TCB48"/>
      <c r="TCC48"/>
      <c r="TCD48"/>
      <c r="TCE48"/>
      <c r="TCF48"/>
      <c r="TCG48"/>
      <c r="TCH48"/>
      <c r="TCI48"/>
      <c r="TCJ48"/>
      <c r="TCK48"/>
      <c r="TCL48"/>
      <c r="TCM48"/>
      <c r="TCN48"/>
      <c r="TCO48"/>
      <c r="TCP48"/>
      <c r="TCQ48"/>
      <c r="TCR48"/>
      <c r="TCS48"/>
      <c r="TCT48"/>
      <c r="TCU48"/>
      <c r="TCV48"/>
      <c r="TCW48"/>
      <c r="TCX48"/>
      <c r="TCY48"/>
      <c r="TCZ48"/>
      <c r="TDA48"/>
      <c r="TDB48"/>
      <c r="TDC48"/>
      <c r="TDD48"/>
      <c r="TDE48"/>
      <c r="TDF48"/>
      <c r="TDG48"/>
      <c r="TDH48"/>
      <c r="TDI48"/>
      <c r="TDJ48"/>
      <c r="TDK48"/>
      <c r="TDL48"/>
      <c r="TDM48"/>
      <c r="TDN48"/>
      <c r="TDO48"/>
      <c r="TDP48"/>
      <c r="TDQ48"/>
      <c r="TDR48"/>
      <c r="TDS48"/>
      <c r="TDT48"/>
      <c r="TDU48"/>
      <c r="TDV48"/>
      <c r="TDW48"/>
      <c r="TDX48"/>
      <c r="TDY48"/>
      <c r="TDZ48"/>
      <c r="TEA48"/>
      <c r="TEB48"/>
      <c r="TEC48"/>
      <c r="TED48"/>
      <c r="TEE48"/>
      <c r="TEF48"/>
      <c r="TEG48"/>
      <c r="TEH48"/>
      <c r="TEI48"/>
      <c r="TEJ48"/>
      <c r="TEK48"/>
      <c r="TEL48"/>
      <c r="TEM48"/>
      <c r="TEN48"/>
      <c r="TEO48"/>
      <c r="TEP48"/>
      <c r="TEQ48"/>
      <c r="TER48"/>
      <c r="TES48"/>
      <c r="TET48"/>
      <c r="TEU48"/>
      <c r="TEV48"/>
      <c r="TEW48"/>
      <c r="TEX48"/>
      <c r="TEY48"/>
      <c r="TEZ48"/>
      <c r="TFA48"/>
      <c r="TFB48"/>
      <c r="TFC48"/>
      <c r="TFD48"/>
      <c r="TFE48"/>
      <c r="TFF48"/>
      <c r="TFG48"/>
      <c r="TFH48"/>
      <c r="TFI48"/>
      <c r="TFJ48"/>
      <c r="TFK48"/>
      <c r="TFL48"/>
      <c r="TFM48"/>
      <c r="TFN48"/>
      <c r="TFO48"/>
      <c r="TFP48"/>
      <c r="TFQ48"/>
      <c r="TFR48"/>
      <c r="TFS48"/>
      <c r="TFT48"/>
      <c r="TFU48"/>
      <c r="TFV48"/>
      <c r="TFW48"/>
      <c r="TFX48"/>
      <c r="TFY48"/>
      <c r="TFZ48"/>
      <c r="TGA48"/>
      <c r="TGB48"/>
      <c r="TGC48"/>
      <c r="TGD48"/>
      <c r="TGE48"/>
      <c r="TGF48"/>
      <c r="TGG48"/>
      <c r="TGH48"/>
      <c r="TGI48"/>
      <c r="TGJ48"/>
      <c r="TGK48"/>
      <c r="TGL48"/>
      <c r="TGM48"/>
      <c r="TGN48"/>
      <c r="TGO48"/>
      <c r="TGP48"/>
      <c r="TGQ48"/>
      <c r="TGR48"/>
      <c r="TGS48"/>
      <c r="TGT48"/>
      <c r="TGU48"/>
      <c r="TGV48"/>
      <c r="TGW48"/>
      <c r="TGX48"/>
      <c r="TGY48"/>
      <c r="TGZ48"/>
      <c r="THA48"/>
      <c r="THB48"/>
      <c r="THC48"/>
      <c r="THD48"/>
      <c r="THE48"/>
      <c r="THF48"/>
      <c r="THG48"/>
      <c r="THH48"/>
      <c r="THI48"/>
      <c r="THJ48"/>
      <c r="THK48"/>
      <c r="THL48"/>
      <c r="THM48"/>
      <c r="THN48"/>
      <c r="THO48"/>
      <c r="THP48"/>
      <c r="THQ48"/>
      <c r="THR48"/>
      <c r="THS48"/>
      <c r="THT48"/>
      <c r="THU48"/>
      <c r="THV48"/>
      <c r="THW48"/>
      <c r="THX48"/>
      <c r="THY48"/>
      <c r="THZ48"/>
      <c r="TIA48"/>
      <c r="TIB48"/>
      <c r="TIC48"/>
      <c r="TID48"/>
      <c r="TIE48"/>
      <c r="TIF48"/>
      <c r="TIG48"/>
      <c r="TIH48"/>
      <c r="TII48"/>
      <c r="TIJ48"/>
      <c r="TIK48"/>
      <c r="TIL48"/>
      <c r="TIM48"/>
      <c r="TIN48"/>
      <c r="TIO48"/>
      <c r="TIP48"/>
      <c r="TIQ48"/>
      <c r="TIR48"/>
      <c r="TIS48"/>
      <c r="TIT48"/>
      <c r="TIU48"/>
      <c r="TIV48"/>
      <c r="TIW48"/>
      <c r="TIX48"/>
      <c r="TIY48"/>
      <c r="TIZ48"/>
      <c r="TJA48"/>
      <c r="TJB48"/>
      <c r="TJC48"/>
      <c r="TJD48"/>
      <c r="TJE48"/>
      <c r="TJF48"/>
      <c r="TJG48"/>
      <c r="TJH48"/>
      <c r="TJI48"/>
      <c r="TJJ48"/>
      <c r="TJK48"/>
      <c r="TJL48"/>
      <c r="TJM48"/>
      <c r="TJN48"/>
      <c r="TJO48"/>
      <c r="TJP48"/>
      <c r="TJQ48"/>
      <c r="TJR48"/>
      <c r="TJS48"/>
      <c r="TJT48"/>
      <c r="TJU48"/>
      <c r="TJV48"/>
      <c r="TJW48"/>
      <c r="TJX48"/>
      <c r="TJY48"/>
      <c r="TJZ48"/>
      <c r="TKA48"/>
      <c r="TKB48"/>
      <c r="TKC48"/>
      <c r="TKD48"/>
      <c r="TKE48"/>
      <c r="TKF48"/>
      <c r="TKG48"/>
      <c r="TKH48"/>
      <c r="TKI48"/>
      <c r="TKJ48"/>
      <c r="TKK48"/>
      <c r="TKL48"/>
      <c r="TKM48"/>
      <c r="TKN48"/>
      <c r="TKO48"/>
      <c r="TKP48"/>
      <c r="TKQ48"/>
      <c r="TKR48"/>
      <c r="TKS48"/>
      <c r="TKT48"/>
      <c r="TKU48"/>
      <c r="TKV48"/>
      <c r="TKW48"/>
      <c r="TKX48"/>
      <c r="TKY48"/>
      <c r="TKZ48"/>
      <c r="TLA48"/>
      <c r="TLB48"/>
      <c r="TLC48"/>
      <c r="TLD48"/>
      <c r="TLE48"/>
      <c r="TLF48"/>
      <c r="TLG48"/>
      <c r="TLH48"/>
      <c r="TLI48"/>
      <c r="TLJ48"/>
      <c r="TLK48"/>
      <c r="TLL48"/>
      <c r="TLM48"/>
      <c r="TLN48"/>
      <c r="TLO48"/>
      <c r="TLP48"/>
      <c r="TLQ48"/>
      <c r="TLR48"/>
      <c r="TLS48"/>
      <c r="TLT48"/>
      <c r="TLU48"/>
      <c r="TLV48"/>
      <c r="TLW48"/>
      <c r="TLX48"/>
      <c r="TLY48"/>
      <c r="TLZ48"/>
      <c r="TMA48"/>
      <c r="TMB48"/>
      <c r="TMC48"/>
      <c r="TMD48"/>
      <c r="TME48"/>
      <c r="TMF48"/>
      <c r="TMG48"/>
      <c r="TMH48"/>
      <c r="TMI48"/>
      <c r="TMJ48"/>
      <c r="TMK48"/>
      <c r="TML48"/>
      <c r="TMM48"/>
      <c r="TMN48"/>
      <c r="TMO48"/>
      <c r="TMP48"/>
      <c r="TMQ48"/>
      <c r="TMR48"/>
      <c r="TMS48"/>
      <c r="TMT48"/>
      <c r="TMU48"/>
      <c r="TMV48"/>
      <c r="TMW48"/>
      <c r="TMX48"/>
      <c r="TMY48"/>
      <c r="TMZ48"/>
      <c r="TNA48"/>
      <c r="TNB48"/>
      <c r="TNC48"/>
      <c r="TND48"/>
      <c r="TNE48"/>
      <c r="TNF48"/>
      <c r="TNG48"/>
      <c r="TNH48"/>
      <c r="TNI48"/>
      <c r="TNJ48"/>
      <c r="TNK48"/>
      <c r="TNL48"/>
      <c r="TNM48"/>
      <c r="TNN48"/>
      <c r="TNO48"/>
      <c r="TNP48"/>
      <c r="TNQ48"/>
      <c r="TNR48"/>
      <c r="TNS48"/>
      <c r="TNT48"/>
      <c r="TNU48"/>
      <c r="TNV48"/>
      <c r="TNW48"/>
      <c r="TNX48"/>
      <c r="TNY48"/>
      <c r="TNZ48"/>
      <c r="TOA48"/>
      <c r="TOB48"/>
      <c r="TOC48"/>
      <c r="TOD48"/>
      <c r="TOE48"/>
      <c r="TOF48"/>
      <c r="TOG48"/>
      <c r="TOH48"/>
      <c r="TOI48"/>
      <c r="TOJ48"/>
      <c r="TOK48"/>
      <c r="TOL48"/>
      <c r="TOM48"/>
      <c r="TON48"/>
      <c r="TOO48"/>
      <c r="TOP48"/>
      <c r="TOQ48"/>
      <c r="TOR48"/>
      <c r="TOS48"/>
      <c r="TOT48"/>
      <c r="TOU48"/>
      <c r="TOV48"/>
      <c r="TOW48"/>
      <c r="TOX48"/>
      <c r="TOY48"/>
      <c r="TOZ48"/>
      <c r="TPA48"/>
      <c r="TPB48"/>
      <c r="TPC48"/>
      <c r="TPD48"/>
      <c r="TPE48"/>
      <c r="TPF48"/>
      <c r="TPG48"/>
      <c r="TPH48"/>
      <c r="TPI48"/>
      <c r="TPJ48"/>
      <c r="TPK48"/>
      <c r="TPL48"/>
      <c r="TPM48"/>
      <c r="TPN48"/>
      <c r="TPO48"/>
      <c r="TPP48"/>
      <c r="TPQ48"/>
      <c r="TPR48"/>
      <c r="TPS48"/>
      <c r="TPT48"/>
      <c r="TPU48"/>
      <c r="TPV48"/>
      <c r="TPW48"/>
      <c r="TPX48"/>
      <c r="TPY48"/>
      <c r="TPZ48"/>
      <c r="TQA48"/>
      <c r="TQB48"/>
      <c r="TQC48"/>
      <c r="TQD48"/>
      <c r="TQE48"/>
      <c r="TQF48"/>
      <c r="TQG48"/>
      <c r="TQH48"/>
      <c r="TQI48"/>
      <c r="TQJ48"/>
      <c r="TQK48"/>
      <c r="TQL48"/>
      <c r="TQM48"/>
      <c r="TQN48"/>
      <c r="TQO48"/>
      <c r="TQP48"/>
      <c r="TQQ48"/>
      <c r="TQR48"/>
      <c r="TQS48"/>
      <c r="TQT48"/>
      <c r="TQU48"/>
      <c r="TQV48"/>
      <c r="TQW48"/>
      <c r="TQX48"/>
      <c r="TQY48"/>
      <c r="TQZ48"/>
      <c r="TRA48"/>
      <c r="TRB48"/>
      <c r="TRC48"/>
      <c r="TRD48"/>
      <c r="TRE48"/>
      <c r="TRF48"/>
      <c r="TRG48"/>
      <c r="TRH48"/>
      <c r="TRI48"/>
      <c r="TRJ48"/>
      <c r="TRK48"/>
      <c r="TRL48"/>
      <c r="TRM48"/>
      <c r="TRN48"/>
      <c r="TRO48"/>
      <c r="TRP48"/>
      <c r="TRQ48"/>
      <c r="TRR48"/>
      <c r="TRS48"/>
      <c r="TRT48"/>
      <c r="TRU48"/>
      <c r="TRV48"/>
      <c r="TRW48"/>
      <c r="TRX48"/>
      <c r="TRY48"/>
      <c r="TRZ48"/>
      <c r="TSA48"/>
      <c r="TSB48"/>
      <c r="TSC48"/>
      <c r="TSD48"/>
      <c r="TSE48"/>
      <c r="TSF48"/>
      <c r="TSG48"/>
      <c r="TSH48"/>
      <c r="TSI48"/>
      <c r="TSJ48"/>
      <c r="TSK48"/>
      <c r="TSL48"/>
      <c r="TSM48"/>
      <c r="TSN48"/>
      <c r="TSO48"/>
      <c r="TSP48"/>
      <c r="TSQ48"/>
      <c r="TSR48"/>
      <c r="TSS48"/>
      <c r="TST48"/>
      <c r="TSU48"/>
      <c r="TSV48"/>
      <c r="TSW48"/>
      <c r="TSX48"/>
      <c r="TSY48"/>
      <c r="TSZ48"/>
      <c r="TTA48"/>
      <c r="TTB48"/>
      <c r="TTC48"/>
      <c r="TTD48"/>
      <c r="TTE48"/>
      <c r="TTF48"/>
      <c r="TTG48"/>
      <c r="TTH48"/>
      <c r="TTI48"/>
      <c r="TTJ48"/>
      <c r="TTK48"/>
      <c r="TTL48"/>
      <c r="TTM48"/>
      <c r="TTN48"/>
      <c r="TTO48"/>
      <c r="TTP48"/>
      <c r="TTQ48"/>
      <c r="TTR48"/>
      <c r="TTS48"/>
      <c r="TTT48"/>
      <c r="TTU48"/>
      <c r="TTV48"/>
      <c r="TTW48"/>
      <c r="TTX48"/>
      <c r="TTY48"/>
      <c r="TTZ48"/>
      <c r="TUA48"/>
      <c r="TUB48"/>
      <c r="TUC48"/>
      <c r="TUD48"/>
      <c r="TUE48"/>
      <c r="TUF48"/>
      <c r="TUG48"/>
      <c r="TUH48"/>
      <c r="TUI48"/>
      <c r="TUJ48"/>
      <c r="TUK48"/>
      <c r="TUL48"/>
      <c r="TUM48"/>
      <c r="TUN48"/>
      <c r="TUO48"/>
      <c r="TUP48"/>
      <c r="TUQ48"/>
      <c r="TUR48"/>
      <c r="TUS48"/>
      <c r="TUT48"/>
      <c r="TUU48"/>
      <c r="TUV48"/>
      <c r="TUW48"/>
      <c r="TUX48"/>
      <c r="TUY48"/>
      <c r="TUZ48"/>
      <c r="TVA48"/>
      <c r="TVB48"/>
      <c r="TVC48"/>
      <c r="TVD48"/>
      <c r="TVE48"/>
      <c r="TVF48"/>
      <c r="TVG48"/>
      <c r="TVH48"/>
      <c r="TVI48"/>
      <c r="TVJ48"/>
      <c r="TVK48"/>
      <c r="TVL48"/>
      <c r="TVM48"/>
      <c r="TVN48"/>
      <c r="TVO48"/>
      <c r="TVP48"/>
      <c r="TVQ48"/>
      <c r="TVR48"/>
      <c r="TVS48"/>
      <c r="TVT48"/>
      <c r="TVU48"/>
      <c r="TVV48"/>
      <c r="TVW48"/>
      <c r="TVX48"/>
      <c r="TVY48"/>
      <c r="TVZ48"/>
      <c r="TWA48"/>
      <c r="TWB48"/>
      <c r="TWC48"/>
      <c r="TWD48"/>
      <c r="TWE48"/>
      <c r="TWF48"/>
      <c r="TWG48"/>
      <c r="TWH48"/>
      <c r="TWI48"/>
      <c r="TWJ48"/>
      <c r="TWK48"/>
      <c r="TWL48"/>
      <c r="TWM48"/>
      <c r="TWN48"/>
      <c r="TWO48"/>
      <c r="TWP48"/>
      <c r="TWQ48"/>
      <c r="TWR48"/>
      <c r="TWS48"/>
      <c r="TWT48"/>
      <c r="TWU48"/>
      <c r="TWV48"/>
      <c r="TWW48"/>
      <c r="TWX48"/>
      <c r="TWY48"/>
      <c r="TWZ48"/>
      <c r="TXA48"/>
      <c r="TXB48"/>
      <c r="TXC48"/>
      <c r="TXD48"/>
      <c r="TXE48"/>
      <c r="TXF48"/>
      <c r="TXG48"/>
      <c r="TXH48"/>
      <c r="TXI48"/>
      <c r="TXJ48"/>
      <c r="TXK48"/>
      <c r="TXL48"/>
      <c r="TXM48"/>
      <c r="TXN48"/>
      <c r="TXO48"/>
      <c r="TXP48"/>
      <c r="TXQ48"/>
      <c r="TXR48"/>
      <c r="TXS48"/>
      <c r="TXT48"/>
      <c r="TXU48"/>
      <c r="TXV48"/>
      <c r="TXW48"/>
      <c r="TXX48"/>
      <c r="TXY48"/>
      <c r="TXZ48"/>
      <c r="TYA48"/>
      <c r="TYB48"/>
      <c r="TYC48"/>
      <c r="TYD48"/>
      <c r="TYE48"/>
      <c r="TYF48"/>
      <c r="TYG48"/>
      <c r="TYH48"/>
      <c r="TYI48"/>
      <c r="TYJ48"/>
      <c r="TYK48"/>
      <c r="TYL48"/>
      <c r="TYM48"/>
      <c r="TYN48"/>
      <c r="TYO48"/>
      <c r="TYP48"/>
      <c r="TYQ48"/>
      <c r="TYR48"/>
      <c r="TYS48"/>
      <c r="TYT48"/>
      <c r="TYU48"/>
      <c r="TYV48"/>
      <c r="TYW48"/>
      <c r="TYX48"/>
      <c r="TYY48"/>
      <c r="TYZ48"/>
      <c r="TZA48"/>
      <c r="TZB48"/>
      <c r="TZC48"/>
      <c r="TZD48"/>
      <c r="TZE48"/>
      <c r="TZF48"/>
      <c r="TZG48"/>
      <c r="TZH48"/>
      <c r="TZI48"/>
      <c r="TZJ48"/>
      <c r="TZK48"/>
      <c r="TZL48"/>
      <c r="TZM48"/>
      <c r="TZN48"/>
      <c r="TZO48"/>
      <c r="TZP48"/>
      <c r="TZQ48"/>
      <c r="TZR48"/>
      <c r="TZS48"/>
      <c r="TZT48"/>
      <c r="TZU48"/>
      <c r="TZV48"/>
      <c r="TZW48"/>
      <c r="TZX48"/>
      <c r="TZY48"/>
      <c r="TZZ48"/>
      <c r="UAA48"/>
      <c r="UAB48"/>
      <c r="UAC48"/>
      <c r="UAD48"/>
      <c r="UAE48"/>
      <c r="UAF48"/>
      <c r="UAG48"/>
      <c r="UAH48"/>
      <c r="UAI48"/>
      <c r="UAJ48"/>
      <c r="UAK48"/>
      <c r="UAL48"/>
      <c r="UAM48"/>
      <c r="UAN48"/>
      <c r="UAO48"/>
      <c r="UAP48"/>
      <c r="UAQ48"/>
      <c r="UAR48"/>
      <c r="UAS48"/>
      <c r="UAT48"/>
      <c r="UAU48"/>
      <c r="UAV48"/>
      <c r="UAW48"/>
      <c r="UAX48"/>
      <c r="UAY48"/>
      <c r="UAZ48"/>
      <c r="UBA48"/>
      <c r="UBB48"/>
      <c r="UBC48"/>
      <c r="UBD48"/>
      <c r="UBE48"/>
      <c r="UBF48"/>
      <c r="UBG48"/>
      <c r="UBH48"/>
      <c r="UBI48"/>
      <c r="UBJ48"/>
      <c r="UBK48"/>
      <c r="UBL48"/>
      <c r="UBM48"/>
      <c r="UBN48"/>
      <c r="UBO48"/>
      <c r="UBP48"/>
      <c r="UBQ48"/>
      <c r="UBR48"/>
      <c r="UBS48"/>
      <c r="UBT48"/>
      <c r="UBU48"/>
      <c r="UBV48"/>
      <c r="UBW48"/>
      <c r="UBX48"/>
      <c r="UBY48"/>
      <c r="UBZ48"/>
      <c r="UCA48"/>
      <c r="UCB48"/>
      <c r="UCC48"/>
      <c r="UCD48"/>
      <c r="UCE48"/>
      <c r="UCF48"/>
      <c r="UCG48"/>
      <c r="UCH48"/>
      <c r="UCI48"/>
      <c r="UCJ48"/>
      <c r="UCK48"/>
      <c r="UCL48"/>
      <c r="UCM48"/>
      <c r="UCN48"/>
      <c r="UCO48"/>
      <c r="UCP48"/>
      <c r="UCQ48"/>
      <c r="UCR48"/>
      <c r="UCS48"/>
      <c r="UCT48"/>
      <c r="UCU48"/>
      <c r="UCV48"/>
      <c r="UCW48"/>
      <c r="UCX48"/>
      <c r="UCY48"/>
      <c r="UCZ48"/>
      <c r="UDA48"/>
      <c r="UDB48"/>
      <c r="UDC48"/>
      <c r="UDD48"/>
      <c r="UDE48"/>
      <c r="UDF48"/>
      <c r="UDG48"/>
      <c r="UDH48"/>
      <c r="UDI48"/>
      <c r="UDJ48"/>
      <c r="UDK48"/>
      <c r="UDL48"/>
      <c r="UDM48"/>
      <c r="UDN48"/>
      <c r="UDO48"/>
      <c r="UDP48"/>
      <c r="UDQ48"/>
      <c r="UDR48"/>
      <c r="UDS48"/>
      <c r="UDT48"/>
      <c r="UDU48"/>
      <c r="UDV48"/>
      <c r="UDW48"/>
      <c r="UDX48"/>
      <c r="UDY48"/>
      <c r="UDZ48"/>
      <c r="UEA48"/>
      <c r="UEB48"/>
      <c r="UEC48"/>
      <c r="UED48"/>
      <c r="UEE48"/>
      <c r="UEF48"/>
      <c r="UEG48"/>
      <c r="UEH48"/>
      <c r="UEI48"/>
      <c r="UEJ48"/>
      <c r="UEK48"/>
      <c r="UEL48"/>
      <c r="UEM48"/>
      <c r="UEN48"/>
      <c r="UEO48"/>
      <c r="UEP48"/>
      <c r="UEQ48"/>
      <c r="UER48"/>
      <c r="UES48"/>
      <c r="UET48"/>
      <c r="UEU48"/>
      <c r="UEV48"/>
      <c r="UEW48"/>
      <c r="UEX48"/>
      <c r="UEY48"/>
      <c r="UEZ48"/>
      <c r="UFA48"/>
      <c r="UFB48"/>
      <c r="UFC48"/>
      <c r="UFD48"/>
      <c r="UFE48"/>
      <c r="UFF48"/>
      <c r="UFG48"/>
      <c r="UFH48"/>
      <c r="UFI48"/>
      <c r="UFJ48"/>
      <c r="UFK48"/>
      <c r="UFL48"/>
      <c r="UFM48"/>
      <c r="UFN48"/>
      <c r="UFO48"/>
      <c r="UFP48"/>
      <c r="UFQ48"/>
      <c r="UFR48"/>
      <c r="UFS48"/>
      <c r="UFT48"/>
      <c r="UFU48"/>
      <c r="UFV48"/>
      <c r="UFW48"/>
      <c r="UFX48"/>
      <c r="UFY48"/>
      <c r="UFZ48"/>
      <c r="UGA48"/>
      <c r="UGB48"/>
      <c r="UGC48"/>
      <c r="UGD48"/>
      <c r="UGE48"/>
      <c r="UGF48"/>
      <c r="UGG48"/>
      <c r="UGH48"/>
      <c r="UGI48"/>
      <c r="UGJ48"/>
      <c r="UGK48"/>
      <c r="UGL48"/>
      <c r="UGM48"/>
      <c r="UGN48"/>
      <c r="UGO48"/>
      <c r="UGP48"/>
      <c r="UGQ48"/>
      <c r="UGR48"/>
      <c r="UGS48"/>
      <c r="UGT48"/>
      <c r="UGU48"/>
      <c r="UGV48"/>
      <c r="UGW48"/>
      <c r="UGX48"/>
      <c r="UGY48"/>
      <c r="UGZ48"/>
      <c r="UHA48"/>
      <c r="UHB48"/>
      <c r="UHC48"/>
      <c r="UHD48"/>
      <c r="UHE48"/>
      <c r="UHF48"/>
      <c r="UHG48"/>
      <c r="UHH48"/>
      <c r="UHI48"/>
      <c r="UHJ48"/>
      <c r="UHK48"/>
      <c r="UHL48"/>
      <c r="UHM48"/>
      <c r="UHN48"/>
      <c r="UHO48"/>
      <c r="UHP48"/>
      <c r="UHQ48"/>
      <c r="UHR48"/>
      <c r="UHS48"/>
      <c r="UHT48"/>
      <c r="UHU48"/>
      <c r="UHV48"/>
      <c r="UHW48"/>
      <c r="UHX48"/>
      <c r="UHY48"/>
      <c r="UHZ48"/>
      <c r="UIA48"/>
      <c r="UIB48"/>
      <c r="UIC48"/>
      <c r="UID48"/>
      <c r="UIE48"/>
      <c r="UIF48"/>
      <c r="UIG48"/>
      <c r="UIH48"/>
      <c r="UII48"/>
      <c r="UIJ48"/>
      <c r="UIK48"/>
      <c r="UIL48"/>
      <c r="UIM48"/>
      <c r="UIN48"/>
      <c r="UIO48"/>
      <c r="UIP48"/>
      <c r="UIQ48"/>
      <c r="UIR48"/>
      <c r="UIS48"/>
      <c r="UIT48"/>
      <c r="UIU48"/>
      <c r="UIV48"/>
      <c r="UIW48"/>
      <c r="UIX48"/>
      <c r="UIY48"/>
      <c r="UIZ48"/>
      <c r="UJA48"/>
      <c r="UJB48"/>
      <c r="UJC48"/>
      <c r="UJD48"/>
      <c r="UJE48"/>
      <c r="UJF48"/>
      <c r="UJG48"/>
      <c r="UJH48"/>
      <c r="UJI48"/>
      <c r="UJJ48"/>
      <c r="UJK48"/>
      <c r="UJL48"/>
      <c r="UJM48"/>
      <c r="UJN48"/>
      <c r="UJO48"/>
      <c r="UJP48"/>
      <c r="UJQ48"/>
      <c r="UJR48"/>
      <c r="UJS48"/>
      <c r="UJT48"/>
      <c r="UJU48"/>
      <c r="UJV48"/>
      <c r="UJW48"/>
      <c r="UJX48"/>
      <c r="UJY48"/>
      <c r="UJZ48"/>
      <c r="UKA48"/>
      <c r="UKB48"/>
      <c r="UKC48"/>
      <c r="UKD48"/>
      <c r="UKE48"/>
      <c r="UKF48"/>
      <c r="UKG48"/>
      <c r="UKH48"/>
      <c r="UKI48"/>
      <c r="UKJ48"/>
      <c r="UKK48"/>
      <c r="UKL48"/>
      <c r="UKM48"/>
      <c r="UKN48"/>
      <c r="UKO48"/>
      <c r="UKP48"/>
      <c r="UKQ48"/>
      <c r="UKR48"/>
      <c r="UKS48"/>
      <c r="UKT48"/>
      <c r="UKU48"/>
      <c r="UKV48"/>
      <c r="UKW48"/>
      <c r="UKX48"/>
      <c r="UKY48"/>
      <c r="UKZ48"/>
      <c r="ULA48"/>
      <c r="ULB48"/>
      <c r="ULC48"/>
      <c r="ULD48"/>
      <c r="ULE48"/>
      <c r="ULF48"/>
      <c r="ULG48"/>
      <c r="ULH48"/>
      <c r="ULI48"/>
      <c r="ULJ48"/>
      <c r="ULK48"/>
      <c r="ULL48"/>
      <c r="ULM48"/>
      <c r="ULN48"/>
      <c r="ULO48"/>
      <c r="ULP48"/>
      <c r="ULQ48"/>
      <c r="ULR48"/>
      <c r="ULS48"/>
      <c r="ULT48"/>
      <c r="ULU48"/>
      <c r="ULV48"/>
      <c r="ULW48"/>
      <c r="ULX48"/>
      <c r="ULY48"/>
      <c r="ULZ48"/>
      <c r="UMA48"/>
      <c r="UMB48"/>
      <c r="UMC48"/>
      <c r="UMD48"/>
      <c r="UME48"/>
      <c r="UMF48"/>
      <c r="UMG48"/>
      <c r="UMH48"/>
      <c r="UMI48"/>
      <c r="UMJ48"/>
      <c r="UMK48"/>
      <c r="UML48"/>
      <c r="UMM48"/>
      <c r="UMN48"/>
      <c r="UMO48"/>
      <c r="UMP48"/>
      <c r="UMQ48"/>
      <c r="UMR48"/>
      <c r="UMS48"/>
      <c r="UMT48"/>
      <c r="UMU48"/>
      <c r="UMV48"/>
      <c r="UMW48"/>
      <c r="UMX48"/>
      <c r="UMY48"/>
      <c r="UMZ48"/>
      <c r="UNA48"/>
      <c r="UNB48"/>
      <c r="UNC48"/>
      <c r="UND48"/>
      <c r="UNE48"/>
      <c r="UNF48"/>
      <c r="UNG48"/>
      <c r="UNH48"/>
      <c r="UNI48"/>
      <c r="UNJ48"/>
      <c r="UNK48"/>
      <c r="UNL48"/>
      <c r="UNM48"/>
      <c r="UNN48"/>
      <c r="UNO48"/>
      <c r="UNP48"/>
      <c r="UNQ48"/>
      <c r="UNR48"/>
      <c r="UNS48"/>
      <c r="UNT48"/>
      <c r="UNU48"/>
      <c r="UNV48"/>
      <c r="UNW48"/>
      <c r="UNX48"/>
      <c r="UNY48"/>
      <c r="UNZ48"/>
      <c r="UOA48"/>
      <c r="UOB48"/>
      <c r="UOC48"/>
      <c r="UOD48"/>
      <c r="UOE48"/>
      <c r="UOF48"/>
      <c r="UOG48"/>
      <c r="UOH48"/>
      <c r="UOI48"/>
      <c r="UOJ48"/>
      <c r="UOK48"/>
      <c r="UOL48"/>
      <c r="UOM48"/>
      <c r="UON48"/>
      <c r="UOO48"/>
      <c r="UOP48"/>
      <c r="UOQ48"/>
      <c r="UOR48"/>
      <c r="UOS48"/>
      <c r="UOT48"/>
      <c r="UOU48"/>
      <c r="UOV48"/>
      <c r="UOW48"/>
      <c r="UOX48"/>
      <c r="UOY48"/>
      <c r="UOZ48"/>
      <c r="UPA48"/>
      <c r="UPB48"/>
      <c r="UPC48"/>
      <c r="UPD48"/>
      <c r="UPE48"/>
      <c r="UPF48"/>
      <c r="UPG48"/>
      <c r="UPH48"/>
      <c r="UPI48"/>
      <c r="UPJ48"/>
      <c r="UPK48"/>
      <c r="UPL48"/>
      <c r="UPM48"/>
      <c r="UPN48"/>
      <c r="UPO48"/>
      <c r="UPP48"/>
      <c r="UPQ48"/>
      <c r="UPR48"/>
      <c r="UPS48"/>
      <c r="UPT48"/>
      <c r="UPU48"/>
      <c r="UPV48"/>
      <c r="UPW48"/>
      <c r="UPX48"/>
      <c r="UPY48"/>
      <c r="UPZ48"/>
      <c r="UQA48"/>
      <c r="UQB48"/>
      <c r="UQC48"/>
      <c r="UQD48"/>
      <c r="UQE48"/>
      <c r="UQF48"/>
      <c r="UQG48"/>
      <c r="UQH48"/>
      <c r="UQI48"/>
      <c r="UQJ48"/>
      <c r="UQK48"/>
      <c r="UQL48"/>
      <c r="UQM48"/>
      <c r="UQN48"/>
      <c r="UQO48"/>
      <c r="UQP48"/>
      <c r="UQQ48"/>
      <c r="UQR48"/>
      <c r="UQS48"/>
      <c r="UQT48"/>
      <c r="UQU48"/>
      <c r="UQV48"/>
      <c r="UQW48"/>
      <c r="UQX48"/>
      <c r="UQY48"/>
      <c r="UQZ48"/>
      <c r="URA48"/>
      <c r="URB48"/>
      <c r="URC48"/>
      <c r="URD48"/>
      <c r="URE48"/>
      <c r="URF48"/>
      <c r="URG48"/>
      <c r="URH48"/>
      <c r="URI48"/>
      <c r="URJ48"/>
      <c r="URK48"/>
      <c r="URL48"/>
      <c r="URM48"/>
      <c r="URN48"/>
      <c r="URO48"/>
      <c r="URP48"/>
      <c r="URQ48"/>
      <c r="URR48"/>
      <c r="URS48"/>
      <c r="URT48"/>
      <c r="URU48"/>
      <c r="URV48"/>
      <c r="URW48"/>
      <c r="URX48"/>
      <c r="URY48"/>
      <c r="URZ48"/>
      <c r="USA48"/>
      <c r="USB48"/>
      <c r="USC48"/>
      <c r="USD48"/>
      <c r="USE48"/>
      <c r="USF48"/>
      <c r="USG48"/>
      <c r="USH48"/>
      <c r="USI48"/>
      <c r="USJ48"/>
      <c r="USK48"/>
      <c r="USL48"/>
      <c r="USM48"/>
      <c r="USN48"/>
      <c r="USO48"/>
      <c r="USP48"/>
      <c r="USQ48"/>
      <c r="USR48"/>
      <c r="USS48"/>
      <c r="UST48"/>
      <c r="USU48"/>
      <c r="USV48"/>
      <c r="USW48"/>
      <c r="USX48"/>
      <c r="USY48"/>
      <c r="USZ48"/>
      <c r="UTA48"/>
      <c r="UTB48"/>
      <c r="UTC48"/>
      <c r="UTD48"/>
      <c r="UTE48"/>
      <c r="UTF48"/>
      <c r="UTG48"/>
      <c r="UTH48"/>
      <c r="UTI48"/>
      <c r="UTJ48"/>
      <c r="UTK48"/>
      <c r="UTL48"/>
      <c r="UTM48"/>
      <c r="UTN48"/>
      <c r="UTO48"/>
      <c r="UTP48"/>
      <c r="UTQ48"/>
      <c r="UTR48"/>
      <c r="UTS48"/>
      <c r="UTT48"/>
      <c r="UTU48"/>
      <c r="UTV48"/>
      <c r="UTW48"/>
      <c r="UTX48"/>
      <c r="UTY48"/>
      <c r="UTZ48"/>
      <c r="UUA48"/>
      <c r="UUB48"/>
      <c r="UUC48"/>
      <c r="UUD48"/>
      <c r="UUE48"/>
      <c r="UUF48"/>
      <c r="UUG48"/>
      <c r="UUH48"/>
      <c r="UUI48"/>
      <c r="UUJ48"/>
      <c r="UUK48"/>
      <c r="UUL48"/>
      <c r="UUM48"/>
      <c r="UUN48"/>
      <c r="UUO48"/>
      <c r="UUP48"/>
      <c r="UUQ48"/>
      <c r="UUR48"/>
      <c r="UUS48"/>
      <c r="UUT48"/>
      <c r="UUU48"/>
      <c r="UUV48"/>
      <c r="UUW48"/>
      <c r="UUX48"/>
      <c r="UUY48"/>
      <c r="UUZ48"/>
      <c r="UVA48"/>
      <c r="UVB48"/>
      <c r="UVC48"/>
      <c r="UVD48"/>
      <c r="UVE48"/>
      <c r="UVF48"/>
      <c r="UVG48"/>
      <c r="UVH48"/>
      <c r="UVI48"/>
      <c r="UVJ48"/>
      <c r="UVK48"/>
      <c r="UVL48"/>
      <c r="UVM48"/>
      <c r="UVN48"/>
      <c r="UVO48"/>
      <c r="UVP48"/>
      <c r="UVQ48"/>
      <c r="UVR48"/>
      <c r="UVS48"/>
      <c r="UVT48"/>
      <c r="UVU48"/>
      <c r="UVV48"/>
      <c r="UVW48"/>
      <c r="UVX48"/>
      <c r="UVY48"/>
      <c r="UVZ48"/>
      <c r="UWA48"/>
      <c r="UWB48"/>
      <c r="UWC48"/>
      <c r="UWD48"/>
      <c r="UWE48"/>
      <c r="UWF48"/>
      <c r="UWG48"/>
      <c r="UWH48"/>
      <c r="UWI48"/>
      <c r="UWJ48"/>
      <c r="UWK48"/>
      <c r="UWL48"/>
      <c r="UWM48"/>
      <c r="UWN48"/>
      <c r="UWO48"/>
      <c r="UWP48"/>
      <c r="UWQ48"/>
      <c r="UWR48"/>
      <c r="UWS48"/>
      <c r="UWT48"/>
      <c r="UWU48"/>
      <c r="UWV48"/>
      <c r="UWW48"/>
      <c r="UWX48"/>
      <c r="UWY48"/>
      <c r="UWZ48"/>
      <c r="UXA48"/>
      <c r="UXB48"/>
      <c r="UXC48"/>
      <c r="UXD48"/>
      <c r="UXE48"/>
      <c r="UXF48"/>
      <c r="UXG48"/>
      <c r="UXH48"/>
      <c r="UXI48"/>
      <c r="UXJ48"/>
      <c r="UXK48"/>
      <c r="UXL48"/>
      <c r="UXM48"/>
      <c r="UXN48"/>
      <c r="UXO48"/>
      <c r="UXP48"/>
      <c r="UXQ48"/>
      <c r="UXR48"/>
      <c r="UXS48"/>
      <c r="UXT48"/>
      <c r="UXU48"/>
      <c r="UXV48"/>
      <c r="UXW48"/>
      <c r="UXX48"/>
      <c r="UXY48"/>
      <c r="UXZ48"/>
      <c r="UYA48"/>
      <c r="UYB48"/>
      <c r="UYC48"/>
      <c r="UYD48"/>
      <c r="UYE48"/>
      <c r="UYF48"/>
      <c r="UYG48"/>
      <c r="UYH48"/>
      <c r="UYI48"/>
      <c r="UYJ48"/>
      <c r="UYK48"/>
      <c r="UYL48"/>
      <c r="UYM48"/>
      <c r="UYN48"/>
      <c r="UYO48"/>
      <c r="UYP48"/>
      <c r="UYQ48"/>
      <c r="UYR48"/>
      <c r="UYS48"/>
      <c r="UYT48"/>
      <c r="UYU48"/>
      <c r="UYV48"/>
      <c r="UYW48"/>
      <c r="UYX48"/>
      <c r="UYY48"/>
      <c r="UYZ48"/>
      <c r="UZA48"/>
      <c r="UZB48"/>
      <c r="UZC48"/>
      <c r="UZD48"/>
      <c r="UZE48"/>
      <c r="UZF48"/>
      <c r="UZG48"/>
      <c r="UZH48"/>
      <c r="UZI48"/>
      <c r="UZJ48"/>
      <c r="UZK48"/>
      <c r="UZL48"/>
      <c r="UZM48"/>
      <c r="UZN48"/>
      <c r="UZO48"/>
      <c r="UZP48"/>
      <c r="UZQ48"/>
      <c r="UZR48"/>
      <c r="UZS48"/>
      <c r="UZT48"/>
      <c r="UZU48"/>
      <c r="UZV48"/>
      <c r="UZW48"/>
      <c r="UZX48"/>
      <c r="UZY48"/>
      <c r="UZZ48"/>
      <c r="VAA48"/>
      <c r="VAB48"/>
      <c r="VAC48"/>
      <c r="VAD48"/>
      <c r="VAE48"/>
      <c r="VAF48"/>
      <c r="VAG48"/>
      <c r="VAH48"/>
      <c r="VAI48"/>
      <c r="VAJ48"/>
      <c r="VAK48"/>
      <c r="VAL48"/>
      <c r="VAM48"/>
      <c r="VAN48"/>
      <c r="VAO48"/>
      <c r="VAP48"/>
      <c r="VAQ48"/>
      <c r="VAR48"/>
      <c r="VAS48"/>
      <c r="VAT48"/>
      <c r="VAU48"/>
      <c r="VAV48"/>
      <c r="VAW48"/>
      <c r="VAX48"/>
      <c r="VAY48"/>
      <c r="VAZ48"/>
      <c r="VBA48"/>
      <c r="VBB48"/>
      <c r="VBC48"/>
      <c r="VBD48"/>
      <c r="VBE48"/>
      <c r="VBF48"/>
      <c r="VBG48"/>
      <c r="VBH48"/>
      <c r="VBI48"/>
      <c r="VBJ48"/>
      <c r="VBK48"/>
      <c r="VBL48"/>
      <c r="VBM48"/>
      <c r="VBN48"/>
      <c r="VBO48"/>
      <c r="VBP48"/>
      <c r="VBQ48"/>
      <c r="VBR48"/>
      <c r="VBS48"/>
      <c r="VBT48"/>
      <c r="VBU48"/>
      <c r="VBV48"/>
      <c r="VBW48"/>
      <c r="VBX48"/>
      <c r="VBY48"/>
      <c r="VBZ48"/>
      <c r="VCA48"/>
      <c r="VCB48"/>
      <c r="VCC48"/>
      <c r="VCD48"/>
      <c r="VCE48"/>
      <c r="VCF48"/>
      <c r="VCG48"/>
      <c r="VCH48"/>
      <c r="VCI48"/>
      <c r="VCJ48"/>
      <c r="VCK48"/>
      <c r="VCL48"/>
      <c r="VCM48"/>
      <c r="VCN48"/>
      <c r="VCO48"/>
      <c r="VCP48"/>
      <c r="VCQ48"/>
      <c r="VCR48"/>
      <c r="VCS48"/>
      <c r="VCT48"/>
      <c r="VCU48"/>
      <c r="VCV48"/>
      <c r="VCW48"/>
      <c r="VCX48"/>
      <c r="VCY48"/>
      <c r="VCZ48"/>
      <c r="VDA48"/>
      <c r="VDB48"/>
      <c r="VDC48"/>
      <c r="VDD48"/>
      <c r="VDE48"/>
      <c r="VDF48"/>
      <c r="VDG48"/>
      <c r="VDH48"/>
      <c r="VDI48"/>
      <c r="VDJ48"/>
      <c r="VDK48"/>
      <c r="VDL48"/>
      <c r="VDM48"/>
      <c r="VDN48"/>
      <c r="VDO48"/>
      <c r="VDP48"/>
      <c r="VDQ48"/>
      <c r="VDR48"/>
      <c r="VDS48"/>
      <c r="VDT48"/>
      <c r="VDU48"/>
      <c r="VDV48"/>
      <c r="VDW48"/>
      <c r="VDX48"/>
      <c r="VDY48"/>
      <c r="VDZ48"/>
      <c r="VEA48"/>
      <c r="VEB48"/>
      <c r="VEC48"/>
      <c r="VED48"/>
      <c r="VEE48"/>
      <c r="VEF48"/>
      <c r="VEG48"/>
      <c r="VEH48"/>
      <c r="VEI48"/>
      <c r="VEJ48"/>
      <c r="VEK48"/>
      <c r="VEL48"/>
      <c r="VEM48"/>
      <c r="VEN48"/>
      <c r="VEO48"/>
      <c r="VEP48"/>
      <c r="VEQ48"/>
      <c r="VER48"/>
      <c r="VES48"/>
      <c r="VET48"/>
      <c r="VEU48"/>
      <c r="VEV48"/>
      <c r="VEW48"/>
      <c r="VEX48"/>
      <c r="VEY48"/>
      <c r="VEZ48"/>
      <c r="VFA48"/>
      <c r="VFB48"/>
      <c r="VFC48"/>
      <c r="VFD48"/>
      <c r="VFE48"/>
      <c r="VFF48"/>
      <c r="VFG48"/>
      <c r="VFH48"/>
      <c r="VFI48"/>
      <c r="VFJ48"/>
      <c r="VFK48"/>
      <c r="VFL48"/>
      <c r="VFM48"/>
      <c r="VFN48"/>
      <c r="VFO48"/>
      <c r="VFP48"/>
      <c r="VFQ48"/>
      <c r="VFR48"/>
      <c r="VFS48"/>
      <c r="VFT48"/>
      <c r="VFU48"/>
      <c r="VFV48"/>
      <c r="VFW48"/>
      <c r="VFX48"/>
      <c r="VFY48"/>
      <c r="VFZ48"/>
      <c r="VGA48"/>
      <c r="VGB48"/>
      <c r="VGC48"/>
      <c r="VGD48"/>
      <c r="VGE48"/>
      <c r="VGF48"/>
      <c r="VGG48"/>
      <c r="VGH48"/>
      <c r="VGI48"/>
      <c r="VGJ48"/>
      <c r="VGK48"/>
      <c r="VGL48"/>
      <c r="VGM48"/>
      <c r="VGN48"/>
      <c r="VGO48"/>
      <c r="VGP48"/>
      <c r="VGQ48"/>
      <c r="VGR48"/>
      <c r="VGS48"/>
      <c r="VGT48"/>
      <c r="VGU48"/>
      <c r="VGV48"/>
      <c r="VGW48"/>
      <c r="VGX48"/>
      <c r="VGY48"/>
      <c r="VGZ48"/>
      <c r="VHA48"/>
      <c r="VHB48"/>
      <c r="VHC48"/>
      <c r="VHD48"/>
      <c r="VHE48"/>
      <c r="VHF48"/>
      <c r="VHG48"/>
      <c r="VHH48"/>
      <c r="VHI48"/>
      <c r="VHJ48"/>
      <c r="VHK48"/>
      <c r="VHL48"/>
      <c r="VHM48"/>
      <c r="VHN48"/>
      <c r="VHO48"/>
      <c r="VHP48"/>
      <c r="VHQ48"/>
      <c r="VHR48"/>
      <c r="VHS48"/>
      <c r="VHT48"/>
      <c r="VHU48"/>
      <c r="VHV48"/>
      <c r="VHW48"/>
      <c r="VHX48"/>
      <c r="VHY48"/>
      <c r="VHZ48"/>
      <c r="VIA48"/>
      <c r="VIB48"/>
      <c r="VIC48"/>
      <c r="VID48"/>
      <c r="VIE48"/>
      <c r="VIF48"/>
      <c r="VIG48"/>
      <c r="VIH48"/>
      <c r="VII48"/>
      <c r="VIJ48"/>
      <c r="VIK48"/>
      <c r="VIL48"/>
      <c r="VIM48"/>
      <c r="VIN48"/>
      <c r="VIO48"/>
      <c r="VIP48"/>
      <c r="VIQ48"/>
      <c r="VIR48"/>
      <c r="VIS48"/>
      <c r="VIT48"/>
      <c r="VIU48"/>
      <c r="VIV48"/>
      <c r="VIW48"/>
      <c r="VIX48"/>
      <c r="VIY48"/>
      <c r="VIZ48"/>
      <c r="VJA48"/>
      <c r="VJB48"/>
      <c r="VJC48"/>
      <c r="VJD48"/>
      <c r="VJE48"/>
      <c r="VJF48"/>
      <c r="VJG48"/>
      <c r="VJH48"/>
      <c r="VJI48"/>
      <c r="VJJ48"/>
      <c r="VJK48"/>
      <c r="VJL48"/>
      <c r="VJM48"/>
      <c r="VJN48"/>
      <c r="VJO48"/>
      <c r="VJP48"/>
      <c r="VJQ48"/>
      <c r="VJR48"/>
      <c r="VJS48"/>
      <c r="VJT48"/>
      <c r="VJU48"/>
      <c r="VJV48"/>
      <c r="VJW48"/>
      <c r="VJX48"/>
      <c r="VJY48"/>
      <c r="VJZ48"/>
      <c r="VKA48"/>
      <c r="VKB48"/>
      <c r="VKC48"/>
      <c r="VKD48"/>
      <c r="VKE48"/>
      <c r="VKF48"/>
      <c r="VKG48"/>
      <c r="VKH48"/>
      <c r="VKI48"/>
      <c r="VKJ48"/>
      <c r="VKK48"/>
      <c r="VKL48"/>
      <c r="VKM48"/>
      <c r="VKN48"/>
      <c r="VKO48"/>
      <c r="VKP48"/>
      <c r="VKQ48"/>
      <c r="VKR48"/>
      <c r="VKS48"/>
      <c r="VKT48"/>
      <c r="VKU48"/>
      <c r="VKV48"/>
      <c r="VKW48"/>
      <c r="VKX48"/>
      <c r="VKY48"/>
      <c r="VKZ48"/>
      <c r="VLA48"/>
      <c r="VLB48"/>
      <c r="VLC48"/>
      <c r="VLD48"/>
      <c r="VLE48"/>
      <c r="VLF48"/>
      <c r="VLG48"/>
      <c r="VLH48"/>
      <c r="VLI48"/>
      <c r="VLJ48"/>
      <c r="VLK48"/>
      <c r="VLL48"/>
      <c r="VLM48"/>
      <c r="VLN48"/>
      <c r="VLO48"/>
      <c r="VLP48"/>
      <c r="VLQ48"/>
      <c r="VLR48"/>
      <c r="VLS48"/>
      <c r="VLT48"/>
      <c r="VLU48"/>
      <c r="VLV48"/>
      <c r="VLW48"/>
      <c r="VLX48"/>
      <c r="VLY48"/>
      <c r="VLZ48"/>
      <c r="VMA48"/>
      <c r="VMB48"/>
      <c r="VMC48"/>
      <c r="VMD48"/>
      <c r="VME48"/>
      <c r="VMF48"/>
      <c r="VMG48"/>
      <c r="VMH48"/>
      <c r="VMI48"/>
      <c r="VMJ48"/>
      <c r="VMK48"/>
      <c r="VML48"/>
      <c r="VMM48"/>
      <c r="VMN48"/>
      <c r="VMO48"/>
      <c r="VMP48"/>
      <c r="VMQ48"/>
      <c r="VMR48"/>
      <c r="VMS48"/>
      <c r="VMT48"/>
      <c r="VMU48"/>
      <c r="VMV48"/>
      <c r="VMW48"/>
      <c r="VMX48"/>
      <c r="VMY48"/>
      <c r="VMZ48"/>
      <c r="VNA48"/>
      <c r="VNB48"/>
      <c r="VNC48"/>
      <c r="VND48"/>
      <c r="VNE48"/>
      <c r="VNF48"/>
      <c r="VNG48"/>
      <c r="VNH48"/>
      <c r="VNI48"/>
      <c r="VNJ48"/>
      <c r="VNK48"/>
      <c r="VNL48"/>
      <c r="VNM48"/>
      <c r="VNN48"/>
      <c r="VNO48"/>
      <c r="VNP48"/>
      <c r="VNQ48"/>
      <c r="VNR48"/>
      <c r="VNS48"/>
      <c r="VNT48"/>
      <c r="VNU48"/>
      <c r="VNV48"/>
      <c r="VNW48"/>
      <c r="VNX48"/>
      <c r="VNY48"/>
      <c r="VNZ48"/>
      <c r="VOA48"/>
      <c r="VOB48"/>
      <c r="VOC48"/>
      <c r="VOD48"/>
      <c r="VOE48"/>
      <c r="VOF48"/>
      <c r="VOG48"/>
      <c r="VOH48"/>
      <c r="VOI48"/>
      <c r="VOJ48"/>
      <c r="VOK48"/>
      <c r="VOL48"/>
      <c r="VOM48"/>
      <c r="VON48"/>
      <c r="VOO48"/>
      <c r="VOP48"/>
      <c r="VOQ48"/>
      <c r="VOR48"/>
      <c r="VOS48"/>
      <c r="VOT48"/>
      <c r="VOU48"/>
      <c r="VOV48"/>
      <c r="VOW48"/>
      <c r="VOX48"/>
      <c r="VOY48"/>
      <c r="VOZ48"/>
      <c r="VPA48"/>
      <c r="VPB48"/>
      <c r="VPC48"/>
      <c r="VPD48"/>
      <c r="VPE48"/>
      <c r="VPF48"/>
      <c r="VPG48"/>
      <c r="VPH48"/>
      <c r="VPI48"/>
      <c r="VPJ48"/>
      <c r="VPK48"/>
      <c r="VPL48"/>
      <c r="VPM48"/>
      <c r="VPN48"/>
      <c r="VPO48"/>
      <c r="VPP48"/>
      <c r="VPQ48"/>
      <c r="VPR48"/>
      <c r="VPS48"/>
      <c r="VPT48"/>
      <c r="VPU48"/>
      <c r="VPV48"/>
      <c r="VPW48"/>
      <c r="VPX48"/>
      <c r="VPY48"/>
      <c r="VPZ48"/>
      <c r="VQA48"/>
      <c r="VQB48"/>
      <c r="VQC48"/>
      <c r="VQD48"/>
      <c r="VQE48"/>
      <c r="VQF48"/>
      <c r="VQG48"/>
      <c r="VQH48"/>
      <c r="VQI48"/>
      <c r="VQJ48"/>
      <c r="VQK48"/>
      <c r="VQL48"/>
      <c r="VQM48"/>
      <c r="VQN48"/>
      <c r="VQO48"/>
      <c r="VQP48"/>
      <c r="VQQ48"/>
      <c r="VQR48"/>
      <c r="VQS48"/>
      <c r="VQT48"/>
      <c r="VQU48"/>
      <c r="VQV48"/>
      <c r="VQW48"/>
      <c r="VQX48"/>
      <c r="VQY48"/>
      <c r="VQZ48"/>
      <c r="VRA48"/>
      <c r="VRB48"/>
      <c r="VRC48"/>
      <c r="VRD48"/>
      <c r="VRE48"/>
      <c r="VRF48"/>
      <c r="VRG48"/>
      <c r="VRH48"/>
      <c r="VRI48"/>
      <c r="VRJ48"/>
      <c r="VRK48"/>
      <c r="VRL48"/>
      <c r="VRM48"/>
      <c r="VRN48"/>
      <c r="VRO48"/>
      <c r="VRP48"/>
      <c r="VRQ48"/>
      <c r="VRR48"/>
      <c r="VRS48"/>
      <c r="VRT48"/>
      <c r="VRU48"/>
      <c r="VRV48"/>
      <c r="VRW48"/>
      <c r="VRX48"/>
      <c r="VRY48"/>
      <c r="VRZ48"/>
      <c r="VSA48"/>
      <c r="VSB48"/>
      <c r="VSC48"/>
      <c r="VSD48"/>
      <c r="VSE48"/>
      <c r="VSF48"/>
      <c r="VSG48"/>
      <c r="VSH48"/>
      <c r="VSI48"/>
      <c r="VSJ48"/>
      <c r="VSK48"/>
      <c r="VSL48"/>
      <c r="VSM48"/>
      <c r="VSN48"/>
      <c r="VSO48"/>
      <c r="VSP48"/>
      <c r="VSQ48"/>
      <c r="VSR48"/>
      <c r="VSS48"/>
      <c r="VST48"/>
      <c r="VSU48"/>
      <c r="VSV48"/>
      <c r="VSW48"/>
      <c r="VSX48"/>
      <c r="VSY48"/>
      <c r="VSZ48"/>
      <c r="VTA48"/>
      <c r="VTB48"/>
      <c r="VTC48"/>
      <c r="VTD48"/>
      <c r="VTE48"/>
      <c r="VTF48"/>
      <c r="VTG48"/>
      <c r="VTH48"/>
      <c r="VTI48"/>
      <c r="VTJ48"/>
      <c r="VTK48"/>
      <c r="VTL48"/>
      <c r="VTM48"/>
      <c r="VTN48"/>
      <c r="VTO48"/>
      <c r="VTP48"/>
      <c r="VTQ48"/>
      <c r="VTR48"/>
      <c r="VTS48"/>
      <c r="VTT48"/>
      <c r="VTU48"/>
      <c r="VTV48"/>
      <c r="VTW48"/>
      <c r="VTX48"/>
      <c r="VTY48"/>
      <c r="VTZ48"/>
      <c r="VUA48"/>
      <c r="VUB48"/>
      <c r="VUC48"/>
      <c r="VUD48"/>
      <c r="VUE48"/>
      <c r="VUF48"/>
      <c r="VUG48"/>
      <c r="VUH48"/>
      <c r="VUI48"/>
      <c r="VUJ48"/>
      <c r="VUK48"/>
      <c r="VUL48"/>
      <c r="VUM48"/>
      <c r="VUN48"/>
      <c r="VUO48"/>
      <c r="VUP48"/>
      <c r="VUQ48"/>
      <c r="VUR48"/>
      <c r="VUS48"/>
      <c r="VUT48"/>
      <c r="VUU48"/>
      <c r="VUV48"/>
      <c r="VUW48"/>
      <c r="VUX48"/>
      <c r="VUY48"/>
      <c r="VUZ48"/>
      <c r="VVA48"/>
      <c r="VVB48"/>
      <c r="VVC48"/>
      <c r="VVD48"/>
      <c r="VVE48"/>
      <c r="VVF48"/>
      <c r="VVG48"/>
      <c r="VVH48"/>
      <c r="VVI48"/>
      <c r="VVJ48"/>
      <c r="VVK48"/>
      <c r="VVL48"/>
      <c r="VVM48"/>
      <c r="VVN48"/>
      <c r="VVO48"/>
      <c r="VVP48"/>
      <c r="VVQ48"/>
      <c r="VVR48"/>
      <c r="VVS48"/>
      <c r="VVT48"/>
      <c r="VVU48"/>
      <c r="VVV48"/>
      <c r="VVW48"/>
      <c r="VVX48"/>
      <c r="VVY48"/>
      <c r="VVZ48"/>
      <c r="VWA48"/>
      <c r="VWB48"/>
      <c r="VWC48"/>
      <c r="VWD48"/>
      <c r="VWE48"/>
      <c r="VWF48"/>
      <c r="VWG48"/>
      <c r="VWH48"/>
      <c r="VWI48"/>
      <c r="VWJ48"/>
      <c r="VWK48"/>
      <c r="VWL48"/>
      <c r="VWM48"/>
      <c r="VWN48"/>
      <c r="VWO48"/>
      <c r="VWP48"/>
      <c r="VWQ48"/>
      <c r="VWR48"/>
      <c r="VWS48"/>
      <c r="VWT48"/>
      <c r="VWU48"/>
      <c r="VWV48"/>
      <c r="VWW48"/>
      <c r="VWX48"/>
      <c r="VWY48"/>
      <c r="VWZ48"/>
      <c r="VXA48"/>
      <c r="VXB48"/>
      <c r="VXC48"/>
      <c r="VXD48"/>
      <c r="VXE48"/>
      <c r="VXF48"/>
      <c r="VXG48"/>
      <c r="VXH48"/>
      <c r="VXI48"/>
      <c r="VXJ48"/>
      <c r="VXK48"/>
      <c r="VXL48"/>
      <c r="VXM48"/>
      <c r="VXN48"/>
      <c r="VXO48"/>
      <c r="VXP48"/>
      <c r="VXQ48"/>
      <c r="VXR48"/>
      <c r="VXS48"/>
      <c r="VXT48"/>
      <c r="VXU48"/>
      <c r="VXV48"/>
      <c r="VXW48"/>
      <c r="VXX48"/>
      <c r="VXY48"/>
      <c r="VXZ48"/>
      <c r="VYA48"/>
      <c r="VYB48"/>
      <c r="VYC48"/>
      <c r="VYD48"/>
      <c r="VYE48"/>
      <c r="VYF48"/>
      <c r="VYG48"/>
      <c r="VYH48"/>
      <c r="VYI48"/>
      <c r="VYJ48"/>
      <c r="VYK48"/>
      <c r="VYL48"/>
      <c r="VYM48"/>
      <c r="VYN48"/>
      <c r="VYO48"/>
      <c r="VYP48"/>
      <c r="VYQ48"/>
      <c r="VYR48"/>
      <c r="VYS48"/>
      <c r="VYT48"/>
      <c r="VYU48"/>
      <c r="VYV48"/>
      <c r="VYW48"/>
      <c r="VYX48"/>
      <c r="VYY48"/>
      <c r="VYZ48"/>
      <c r="VZA48"/>
      <c r="VZB48"/>
      <c r="VZC48"/>
      <c r="VZD48"/>
      <c r="VZE48"/>
      <c r="VZF48"/>
      <c r="VZG48"/>
      <c r="VZH48"/>
      <c r="VZI48"/>
      <c r="VZJ48"/>
      <c r="VZK48"/>
      <c r="VZL48"/>
      <c r="VZM48"/>
      <c r="VZN48"/>
      <c r="VZO48"/>
      <c r="VZP48"/>
      <c r="VZQ48"/>
      <c r="VZR48"/>
      <c r="VZS48"/>
      <c r="VZT48"/>
      <c r="VZU48"/>
      <c r="VZV48"/>
      <c r="VZW48"/>
      <c r="VZX48"/>
      <c r="VZY48"/>
      <c r="VZZ48"/>
      <c r="WAA48"/>
      <c r="WAB48"/>
      <c r="WAC48"/>
      <c r="WAD48"/>
      <c r="WAE48"/>
      <c r="WAF48"/>
      <c r="WAG48"/>
      <c r="WAH48"/>
      <c r="WAI48"/>
      <c r="WAJ48"/>
      <c r="WAK48"/>
      <c r="WAL48"/>
      <c r="WAM48"/>
      <c r="WAN48"/>
      <c r="WAO48"/>
      <c r="WAP48"/>
      <c r="WAQ48"/>
      <c r="WAR48"/>
      <c r="WAS48"/>
      <c r="WAT48"/>
      <c r="WAU48"/>
      <c r="WAV48"/>
      <c r="WAW48"/>
      <c r="WAX48"/>
      <c r="WAY48"/>
      <c r="WAZ48"/>
      <c r="WBA48"/>
      <c r="WBB48"/>
      <c r="WBC48"/>
      <c r="WBD48"/>
      <c r="WBE48"/>
      <c r="WBF48"/>
      <c r="WBG48"/>
      <c r="WBH48"/>
      <c r="WBI48"/>
      <c r="WBJ48"/>
      <c r="WBK48"/>
      <c r="WBL48"/>
      <c r="WBM48"/>
      <c r="WBN48"/>
      <c r="WBO48"/>
      <c r="WBP48"/>
      <c r="WBQ48"/>
      <c r="WBR48"/>
      <c r="WBS48"/>
      <c r="WBT48"/>
      <c r="WBU48"/>
      <c r="WBV48"/>
      <c r="WBW48"/>
      <c r="WBX48"/>
      <c r="WBY48"/>
      <c r="WBZ48"/>
      <c r="WCA48"/>
      <c r="WCB48"/>
      <c r="WCC48"/>
      <c r="WCD48"/>
      <c r="WCE48"/>
      <c r="WCF48"/>
      <c r="WCG48"/>
      <c r="WCH48"/>
      <c r="WCI48"/>
      <c r="WCJ48"/>
      <c r="WCK48"/>
      <c r="WCL48"/>
      <c r="WCM48"/>
      <c r="WCN48"/>
      <c r="WCO48"/>
      <c r="WCP48"/>
      <c r="WCQ48"/>
      <c r="WCR48"/>
      <c r="WCS48"/>
      <c r="WCT48"/>
      <c r="WCU48"/>
      <c r="WCV48"/>
      <c r="WCW48"/>
      <c r="WCX48"/>
      <c r="WCY48"/>
      <c r="WCZ48"/>
      <c r="WDA48"/>
      <c r="WDB48"/>
      <c r="WDC48"/>
      <c r="WDD48"/>
      <c r="WDE48"/>
      <c r="WDF48"/>
      <c r="WDG48"/>
      <c r="WDH48"/>
      <c r="WDI48"/>
      <c r="WDJ48"/>
      <c r="WDK48"/>
      <c r="WDL48"/>
      <c r="WDM48"/>
      <c r="WDN48"/>
      <c r="WDO48"/>
      <c r="WDP48"/>
      <c r="WDQ48"/>
      <c r="WDR48"/>
      <c r="WDS48"/>
      <c r="WDT48"/>
      <c r="WDU48"/>
      <c r="WDV48"/>
      <c r="WDW48"/>
      <c r="WDX48"/>
      <c r="WDY48"/>
      <c r="WDZ48"/>
      <c r="WEA48"/>
      <c r="WEB48"/>
      <c r="WEC48"/>
      <c r="WED48"/>
      <c r="WEE48"/>
      <c r="WEF48"/>
      <c r="WEG48"/>
      <c r="WEH48"/>
      <c r="WEI48"/>
      <c r="WEJ48"/>
      <c r="WEK48"/>
      <c r="WEL48"/>
      <c r="WEM48"/>
      <c r="WEN48"/>
      <c r="WEO48"/>
      <c r="WEP48"/>
      <c r="WEQ48"/>
      <c r="WER48"/>
      <c r="WES48"/>
      <c r="WET48"/>
      <c r="WEU48"/>
      <c r="WEV48"/>
      <c r="WEW48"/>
      <c r="WEX48"/>
      <c r="WEY48"/>
      <c r="WEZ48"/>
      <c r="WFA48"/>
      <c r="WFB48"/>
      <c r="WFC48"/>
      <c r="WFD48"/>
      <c r="WFE48"/>
      <c r="WFF48"/>
      <c r="WFG48"/>
      <c r="WFH48"/>
      <c r="WFI48"/>
      <c r="WFJ48"/>
      <c r="WFK48"/>
      <c r="WFL48"/>
      <c r="WFM48"/>
      <c r="WFN48"/>
      <c r="WFO48"/>
      <c r="WFP48"/>
      <c r="WFQ48"/>
      <c r="WFR48"/>
      <c r="WFS48"/>
      <c r="WFT48"/>
      <c r="WFU48"/>
      <c r="WFV48"/>
      <c r="WFW48"/>
      <c r="WFX48"/>
      <c r="WFY48"/>
      <c r="WFZ48"/>
      <c r="WGA48"/>
      <c r="WGB48"/>
      <c r="WGC48"/>
      <c r="WGD48"/>
      <c r="WGE48"/>
      <c r="WGF48"/>
      <c r="WGG48"/>
      <c r="WGH48"/>
      <c r="WGI48"/>
      <c r="WGJ48"/>
      <c r="WGK48"/>
      <c r="WGL48"/>
      <c r="WGM48"/>
      <c r="WGN48"/>
      <c r="WGO48"/>
      <c r="WGP48"/>
      <c r="WGQ48"/>
      <c r="WGR48"/>
      <c r="WGS48"/>
      <c r="WGT48"/>
      <c r="WGU48"/>
      <c r="WGV48"/>
      <c r="WGW48"/>
      <c r="WGX48"/>
      <c r="WGY48"/>
      <c r="WGZ48"/>
      <c r="WHA48"/>
      <c r="WHB48"/>
      <c r="WHC48"/>
      <c r="WHD48"/>
      <c r="WHE48"/>
      <c r="WHF48"/>
      <c r="WHG48"/>
      <c r="WHH48"/>
      <c r="WHI48"/>
      <c r="WHJ48"/>
      <c r="WHK48"/>
      <c r="WHL48"/>
      <c r="WHM48"/>
      <c r="WHN48"/>
      <c r="WHO48"/>
      <c r="WHP48"/>
      <c r="WHQ48"/>
      <c r="WHR48"/>
      <c r="WHS48"/>
      <c r="WHT48"/>
      <c r="WHU48"/>
      <c r="WHV48"/>
      <c r="WHW48"/>
      <c r="WHX48"/>
      <c r="WHY48"/>
      <c r="WHZ48"/>
      <c r="WIA48"/>
      <c r="WIB48"/>
      <c r="WIC48"/>
      <c r="WID48"/>
      <c r="WIE48"/>
      <c r="WIF48"/>
      <c r="WIG48"/>
      <c r="WIH48"/>
      <c r="WII48"/>
      <c r="WIJ48"/>
      <c r="WIK48"/>
      <c r="WIL48"/>
      <c r="WIM48"/>
      <c r="WIN48"/>
      <c r="WIO48"/>
      <c r="WIP48"/>
      <c r="WIQ48"/>
      <c r="WIR48"/>
      <c r="WIS48"/>
      <c r="WIT48"/>
      <c r="WIU48"/>
      <c r="WIV48"/>
      <c r="WIW48"/>
      <c r="WIX48"/>
      <c r="WIY48"/>
      <c r="WIZ48"/>
      <c r="WJA48"/>
      <c r="WJB48"/>
      <c r="WJC48"/>
      <c r="WJD48"/>
      <c r="WJE48"/>
      <c r="WJF48"/>
      <c r="WJG48"/>
      <c r="WJH48"/>
      <c r="WJI48"/>
      <c r="WJJ48"/>
      <c r="WJK48"/>
      <c r="WJL48"/>
      <c r="WJM48"/>
      <c r="WJN48"/>
      <c r="WJO48"/>
      <c r="WJP48"/>
      <c r="WJQ48"/>
      <c r="WJR48"/>
      <c r="WJS48"/>
      <c r="WJT48"/>
      <c r="WJU48"/>
      <c r="WJV48"/>
      <c r="WJW48"/>
      <c r="WJX48"/>
      <c r="WJY48"/>
      <c r="WJZ48"/>
      <c r="WKA48"/>
      <c r="WKB48"/>
      <c r="WKC48"/>
      <c r="WKD48"/>
      <c r="WKE48"/>
      <c r="WKF48"/>
      <c r="WKG48"/>
      <c r="WKH48"/>
      <c r="WKI48"/>
      <c r="WKJ48"/>
      <c r="WKK48"/>
      <c r="WKL48"/>
      <c r="WKM48"/>
      <c r="WKN48"/>
      <c r="WKO48"/>
      <c r="WKP48"/>
      <c r="WKQ48"/>
      <c r="WKR48"/>
      <c r="WKS48"/>
      <c r="WKT48"/>
      <c r="WKU48"/>
      <c r="WKV48"/>
      <c r="WKW48"/>
      <c r="WKX48"/>
      <c r="WKY48"/>
      <c r="WKZ48"/>
      <c r="WLA48"/>
      <c r="WLB48"/>
      <c r="WLC48"/>
      <c r="WLD48"/>
      <c r="WLE48"/>
      <c r="WLF48"/>
      <c r="WLG48"/>
      <c r="WLH48"/>
      <c r="WLI48"/>
      <c r="WLJ48"/>
      <c r="WLK48"/>
      <c r="WLL48"/>
      <c r="WLM48"/>
      <c r="WLN48"/>
      <c r="WLO48"/>
      <c r="WLP48"/>
      <c r="WLQ48"/>
      <c r="WLR48"/>
      <c r="WLS48"/>
      <c r="WLT48"/>
      <c r="WLU48"/>
      <c r="WLV48"/>
      <c r="WLW48"/>
      <c r="WLX48"/>
      <c r="WLY48"/>
      <c r="WLZ48"/>
      <c r="WMA48"/>
      <c r="WMB48"/>
      <c r="WMC48"/>
      <c r="WMD48"/>
      <c r="WME48"/>
      <c r="WMF48"/>
      <c r="WMG48"/>
      <c r="WMH48"/>
      <c r="WMI48"/>
      <c r="WMJ48"/>
      <c r="WMK48"/>
      <c r="WML48"/>
      <c r="WMM48"/>
      <c r="WMN48"/>
      <c r="WMO48"/>
      <c r="WMP48"/>
      <c r="WMQ48"/>
      <c r="WMR48"/>
      <c r="WMS48"/>
      <c r="WMT48"/>
      <c r="WMU48"/>
      <c r="WMV48"/>
      <c r="WMW48"/>
      <c r="WMX48"/>
      <c r="WMY48"/>
      <c r="WMZ48"/>
      <c r="WNA48"/>
      <c r="WNB48"/>
      <c r="WNC48"/>
      <c r="WND48"/>
      <c r="WNE48"/>
      <c r="WNF48"/>
      <c r="WNG48"/>
      <c r="WNH48"/>
      <c r="WNI48"/>
      <c r="WNJ48"/>
      <c r="WNK48"/>
      <c r="WNL48"/>
      <c r="WNM48"/>
      <c r="WNN48"/>
      <c r="WNO48"/>
      <c r="WNP48"/>
      <c r="WNQ48"/>
      <c r="WNR48"/>
      <c r="WNS48"/>
      <c r="WNT48"/>
      <c r="WNU48"/>
      <c r="WNV48"/>
      <c r="WNW48"/>
      <c r="WNX48"/>
      <c r="WNY48"/>
      <c r="WNZ48"/>
      <c r="WOA48"/>
      <c r="WOB48"/>
      <c r="WOC48"/>
      <c r="WOD48"/>
      <c r="WOE48"/>
      <c r="WOF48"/>
      <c r="WOG48"/>
      <c r="WOH48"/>
      <c r="WOI48"/>
      <c r="WOJ48"/>
      <c r="WOK48"/>
      <c r="WOL48"/>
      <c r="WOM48"/>
      <c r="WON48"/>
      <c r="WOO48"/>
      <c r="WOP48"/>
      <c r="WOQ48"/>
      <c r="WOR48"/>
      <c r="WOS48"/>
      <c r="WOT48"/>
      <c r="WOU48"/>
      <c r="WOV48"/>
      <c r="WOW48"/>
      <c r="WOX48"/>
      <c r="WOY48"/>
      <c r="WOZ48"/>
      <c r="WPA48"/>
      <c r="WPB48"/>
      <c r="WPC48"/>
      <c r="WPD48"/>
      <c r="WPE48"/>
      <c r="WPF48"/>
      <c r="WPG48"/>
      <c r="WPH48"/>
      <c r="WPI48"/>
      <c r="WPJ48"/>
      <c r="WPK48"/>
      <c r="WPL48"/>
      <c r="WPM48"/>
      <c r="WPN48"/>
      <c r="WPO48"/>
      <c r="WPP48"/>
      <c r="WPQ48"/>
      <c r="WPR48"/>
      <c r="WPS48"/>
      <c r="WPT48"/>
      <c r="WPU48"/>
      <c r="WPV48"/>
      <c r="WPW48"/>
      <c r="WPX48"/>
      <c r="WPY48"/>
      <c r="WPZ48"/>
      <c r="WQA48"/>
      <c r="WQB48"/>
      <c r="WQC48"/>
      <c r="WQD48"/>
      <c r="WQE48"/>
      <c r="WQF48"/>
      <c r="WQG48"/>
      <c r="WQH48"/>
      <c r="WQI48"/>
      <c r="WQJ48"/>
      <c r="WQK48"/>
      <c r="WQL48"/>
      <c r="WQM48"/>
      <c r="WQN48"/>
      <c r="WQO48"/>
      <c r="WQP48"/>
      <c r="WQQ48"/>
      <c r="WQR48"/>
      <c r="WQS48"/>
      <c r="WQT48"/>
      <c r="WQU48"/>
      <c r="WQV48"/>
      <c r="WQW48"/>
      <c r="WQX48"/>
      <c r="WQY48"/>
      <c r="WQZ48"/>
      <c r="WRA48"/>
      <c r="WRB48"/>
      <c r="WRC48"/>
      <c r="WRD48"/>
      <c r="WRE48"/>
      <c r="WRF48"/>
      <c r="WRG48"/>
      <c r="WRH48"/>
      <c r="WRI48"/>
      <c r="WRJ48"/>
      <c r="WRK48"/>
      <c r="WRL48"/>
      <c r="WRM48"/>
      <c r="WRN48"/>
      <c r="WRO48"/>
      <c r="WRP48"/>
      <c r="WRQ48"/>
      <c r="WRR48"/>
      <c r="WRS48"/>
      <c r="WRT48"/>
      <c r="WRU48"/>
      <c r="WRV48"/>
      <c r="WRW48"/>
      <c r="WRX48"/>
      <c r="WRY48"/>
      <c r="WRZ48"/>
      <c r="WSA48"/>
      <c r="WSB48"/>
      <c r="WSC48"/>
      <c r="WSD48"/>
      <c r="WSE48"/>
      <c r="WSF48"/>
      <c r="WSG48"/>
      <c r="WSH48"/>
      <c r="WSI48"/>
      <c r="WSJ48"/>
      <c r="WSK48"/>
      <c r="WSL48"/>
      <c r="WSM48"/>
      <c r="WSN48"/>
      <c r="WSO48"/>
      <c r="WSP48"/>
      <c r="WSQ48"/>
      <c r="WSR48"/>
      <c r="WSS48"/>
      <c r="WST48"/>
      <c r="WSU48"/>
      <c r="WSV48"/>
      <c r="WSW48"/>
      <c r="WSX48"/>
      <c r="WSY48"/>
      <c r="WSZ48"/>
      <c r="WTA48"/>
      <c r="WTB48"/>
      <c r="WTC48"/>
      <c r="WTD48"/>
      <c r="WTE48"/>
      <c r="WTF48"/>
      <c r="WTG48"/>
      <c r="WTH48"/>
      <c r="WTI48"/>
      <c r="WTJ48"/>
      <c r="WTK48"/>
      <c r="WTL48"/>
      <c r="WTM48"/>
      <c r="WTN48"/>
      <c r="WTO48"/>
      <c r="WTP48"/>
      <c r="WTQ48"/>
      <c r="WTR48"/>
      <c r="WTS48"/>
      <c r="WTT48"/>
      <c r="WTU48"/>
      <c r="WTV48"/>
      <c r="WTW48"/>
      <c r="WTX48"/>
      <c r="WTY48"/>
      <c r="WTZ48"/>
      <c r="WUA48"/>
      <c r="WUB48"/>
      <c r="WUC48"/>
      <c r="WUD48"/>
      <c r="WUE48"/>
      <c r="WUF48"/>
      <c r="WUG48"/>
      <c r="WUH48"/>
      <c r="WUI48"/>
      <c r="WUJ48"/>
      <c r="WUK48"/>
      <c r="WUL48"/>
      <c r="WUM48"/>
      <c r="WUN48"/>
      <c r="WUO48"/>
      <c r="WUP48"/>
      <c r="WUQ48"/>
      <c r="WUR48"/>
      <c r="WUS48"/>
      <c r="WUT48"/>
      <c r="WUU48"/>
      <c r="WUV48"/>
      <c r="WUW48"/>
      <c r="WUX48"/>
      <c r="WUY48"/>
      <c r="WUZ48"/>
      <c r="WVA48"/>
      <c r="WVB48"/>
      <c r="WVC48"/>
      <c r="WVD48"/>
      <c r="WVE48"/>
      <c r="WVF48"/>
      <c r="WVG48"/>
      <c r="WVH48"/>
      <c r="WVI48"/>
      <c r="WVJ48"/>
      <c r="WVK48"/>
      <c r="WVL48"/>
      <c r="WVM48"/>
      <c r="WVN48"/>
      <c r="WVO48"/>
      <c r="WVP48"/>
      <c r="WVQ48"/>
      <c r="WVR48"/>
      <c r="WVS48"/>
    </row>
  </sheetData>
  <sheetProtection selectLockedCells="1" selectUnlockedCells="1"/>
  <autoFilter ref="A1:A47">
    <filterColumn colId="0">
      <customFilters>
        <customFilter operator="notEqual" val=" "/>
      </customFilters>
    </filterColumn>
  </autoFilter>
  <mergeCells count="121">
    <mergeCell ref="B1:P1"/>
    <mergeCell ref="B3:C3"/>
    <mergeCell ref="B5:B6"/>
    <mergeCell ref="C5:C6"/>
    <mergeCell ref="D5:F6"/>
    <mergeCell ref="G5:I6"/>
    <mergeCell ref="M5:P6"/>
    <mergeCell ref="D8:F8"/>
    <mergeCell ref="G8:I8"/>
    <mergeCell ref="M8:P8"/>
    <mergeCell ref="J5:L6"/>
    <mergeCell ref="D9:F9"/>
    <mergeCell ref="G9:I9"/>
    <mergeCell ref="M9:P9"/>
    <mergeCell ref="D7:F7"/>
    <mergeCell ref="G7:I7"/>
    <mergeCell ref="J7:L7"/>
    <mergeCell ref="M7:P7"/>
    <mergeCell ref="D12:F12"/>
    <mergeCell ref="G12:I12"/>
    <mergeCell ref="M12:P12"/>
    <mergeCell ref="J9:L9"/>
    <mergeCell ref="J8:L8"/>
    <mergeCell ref="D13:F13"/>
    <mergeCell ref="G13:I13"/>
    <mergeCell ref="M13:P13"/>
    <mergeCell ref="D10:F10"/>
    <mergeCell ref="G10:I10"/>
    <mergeCell ref="M10:P10"/>
    <mergeCell ref="D11:F11"/>
    <mergeCell ref="G11:I11"/>
    <mergeCell ref="M11:P11"/>
    <mergeCell ref="J13:L13"/>
    <mergeCell ref="J12:L12"/>
    <mergeCell ref="J11:L11"/>
    <mergeCell ref="J10:L10"/>
    <mergeCell ref="D17:F17"/>
    <mergeCell ref="G17:I17"/>
    <mergeCell ref="M17:P17"/>
    <mergeCell ref="J18:L18"/>
    <mergeCell ref="J17:L17"/>
    <mergeCell ref="D16:F16"/>
    <mergeCell ref="G16:I16"/>
    <mergeCell ref="M16:P16"/>
    <mergeCell ref="D14:F14"/>
    <mergeCell ref="G14:I14"/>
    <mergeCell ref="M14:P14"/>
    <mergeCell ref="D15:F15"/>
    <mergeCell ref="G15:I15"/>
    <mergeCell ref="M15:P15"/>
    <mergeCell ref="J16:L16"/>
    <mergeCell ref="J15:L15"/>
    <mergeCell ref="J14:L14"/>
    <mergeCell ref="D19:F19"/>
    <mergeCell ref="G19:I19"/>
    <mergeCell ref="M19:P19"/>
    <mergeCell ref="J19:L19"/>
    <mergeCell ref="J20:L20"/>
    <mergeCell ref="J21:L21"/>
    <mergeCell ref="D18:F18"/>
    <mergeCell ref="G18:I18"/>
    <mergeCell ref="M18:P18"/>
    <mergeCell ref="M23:P23"/>
    <mergeCell ref="D23:F23"/>
    <mergeCell ref="G23:I23"/>
    <mergeCell ref="D22:F22"/>
    <mergeCell ref="G22:I22"/>
    <mergeCell ref="M22:P22"/>
    <mergeCell ref="J22:L22"/>
    <mergeCell ref="J23:L23"/>
    <mergeCell ref="D20:F20"/>
    <mergeCell ref="G20:I20"/>
    <mergeCell ref="M20:P20"/>
    <mergeCell ref="D21:F21"/>
    <mergeCell ref="G21:I21"/>
    <mergeCell ref="M21:P21"/>
    <mergeCell ref="D26:F26"/>
    <mergeCell ref="G26:I26"/>
    <mergeCell ref="M26:P26"/>
    <mergeCell ref="J26:L26"/>
    <mergeCell ref="J27:L27"/>
    <mergeCell ref="D25:F25"/>
    <mergeCell ref="G25:I25"/>
    <mergeCell ref="M25:P25"/>
    <mergeCell ref="D24:F24"/>
    <mergeCell ref="G24:I24"/>
    <mergeCell ref="M24:P24"/>
    <mergeCell ref="J24:L24"/>
    <mergeCell ref="J25:L25"/>
    <mergeCell ref="D29:F29"/>
    <mergeCell ref="G29:I29"/>
    <mergeCell ref="M29:P29"/>
    <mergeCell ref="D28:F28"/>
    <mergeCell ref="G28:I28"/>
    <mergeCell ref="M28:P28"/>
    <mergeCell ref="J28:L28"/>
    <mergeCell ref="D27:F27"/>
    <mergeCell ref="G27:I27"/>
    <mergeCell ref="M27:P27"/>
    <mergeCell ref="D32:F32"/>
    <mergeCell ref="G32:I32"/>
    <mergeCell ref="M32:P32"/>
    <mergeCell ref="D30:F30"/>
    <mergeCell ref="G30:I30"/>
    <mergeCell ref="M30:P30"/>
    <mergeCell ref="D31:F31"/>
    <mergeCell ref="G31:I31"/>
    <mergeCell ref="M31:P31"/>
    <mergeCell ref="E42:G42"/>
    <mergeCell ref="B38:F38"/>
    <mergeCell ref="I38:L38"/>
    <mergeCell ref="N38:O38"/>
    <mergeCell ref="B40:B41"/>
    <mergeCell ref="C40:N40"/>
    <mergeCell ref="O40:P40"/>
    <mergeCell ref="D33:F33"/>
    <mergeCell ref="G33:I33"/>
    <mergeCell ref="M33:P33"/>
    <mergeCell ref="I35:L35"/>
    <mergeCell ref="N35:O35"/>
    <mergeCell ref="B35:C35"/>
  </mergeCells>
  <phoneticPr fontId="2" type="noConversion"/>
  <printOptions horizontalCentered="1"/>
  <pageMargins left="0.70866141732283472" right="0.70866141732283472" top="0.74803149606299213" bottom="0.74803149606299213" header="0.51181102362204722" footer="0.51181102362204722"/>
  <pageSetup paperSize="9" scale="81" firstPageNumber="0" fitToWidth="9" fitToHeight="9" orientation="portrait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rgb="FFFFC000"/>
  </sheetPr>
  <dimension ref="A1:T698"/>
  <sheetViews>
    <sheetView view="pageBreakPreview" zoomScale="90" zoomScaleNormal="85" zoomScaleSheetLayoutView="90" workbookViewId="0">
      <selection activeCell="D8" sqref="D8:R8"/>
    </sheetView>
  </sheetViews>
  <sheetFormatPr defaultRowHeight="13.5"/>
  <cols>
    <col min="1" max="4" width="2.75" style="651" customWidth="1"/>
    <col min="5" max="17" width="9.125" style="651" customWidth="1"/>
    <col min="18" max="18" width="3.125" style="651" customWidth="1"/>
    <col min="19" max="16384" width="9" style="651"/>
  </cols>
  <sheetData>
    <row r="1" spans="1:20" ht="42" customHeight="1">
      <c r="A1" s="650" t="s">
        <v>631</v>
      </c>
      <c r="B1" s="650"/>
      <c r="C1" s="650"/>
      <c r="D1" s="650"/>
      <c r="E1" s="650"/>
      <c r="F1" s="650"/>
      <c r="G1" s="650"/>
      <c r="H1" s="650"/>
      <c r="I1" s="650"/>
      <c r="J1" s="650"/>
      <c r="K1" s="650"/>
      <c r="L1" s="650"/>
      <c r="M1" s="650"/>
      <c r="N1" s="650"/>
      <c r="O1" s="650"/>
      <c r="P1" s="650"/>
      <c r="Q1" s="650"/>
      <c r="R1" s="650"/>
      <c r="T1" s="644" t="s">
        <v>1144</v>
      </c>
    </row>
    <row r="2" spans="1:20" ht="22.5" customHeight="1">
      <c r="A2" s="1958" t="s">
        <v>465</v>
      </c>
      <c r="B2" s="1958"/>
      <c r="C2" s="1958"/>
      <c r="D2" s="1958"/>
      <c r="E2" s="1958"/>
      <c r="F2" s="1958"/>
      <c r="G2" s="1958"/>
      <c r="H2" s="1958"/>
      <c r="I2" s="1958"/>
      <c r="J2" s="1958"/>
      <c r="K2" s="1958"/>
      <c r="L2" s="1958"/>
      <c r="M2" s="1958"/>
      <c r="N2" s="1958"/>
      <c r="O2" s="1958"/>
      <c r="P2" s="1958"/>
      <c r="Q2" s="1958"/>
      <c r="R2" s="1958"/>
    </row>
    <row r="3" spans="1:20" ht="22.5" customHeight="1">
      <c r="A3" s="1958" t="s">
        <v>455</v>
      </c>
      <c r="B3" s="1958"/>
      <c r="C3" s="1958"/>
      <c r="D3" s="1958"/>
      <c r="E3" s="1958"/>
      <c r="F3" s="1958"/>
      <c r="G3" s="1958"/>
      <c r="H3" s="1958"/>
      <c r="I3" s="1958"/>
      <c r="J3" s="1958"/>
      <c r="K3" s="1958"/>
      <c r="L3" s="1958"/>
      <c r="M3" s="1958"/>
      <c r="N3" s="1958"/>
      <c r="O3" s="1958"/>
      <c r="P3" s="1958"/>
      <c r="Q3" s="1958"/>
      <c r="R3" s="1958"/>
    </row>
    <row r="4" spans="1:20" ht="15" customHeight="1">
      <c r="A4" s="655"/>
      <c r="B4" s="655"/>
      <c r="C4" s="655"/>
      <c r="D4" s="655"/>
      <c r="E4" s="655"/>
      <c r="F4" s="655"/>
      <c r="G4" s="655"/>
      <c r="H4" s="655"/>
      <c r="I4" s="655"/>
      <c r="J4" s="655"/>
      <c r="K4" s="655"/>
      <c r="L4" s="655"/>
      <c r="M4" s="655"/>
      <c r="N4" s="655"/>
      <c r="O4" s="655"/>
      <c r="P4" s="655"/>
      <c r="Q4" s="655"/>
      <c r="R4" s="655"/>
    </row>
    <row r="5" spans="1:20" ht="22.5" customHeight="1">
      <c r="B5" s="651" t="s">
        <v>78</v>
      </c>
    </row>
    <row r="6" spans="1:20" ht="22.5" customHeight="1">
      <c r="B6" s="2091" t="s">
        <v>79</v>
      </c>
      <c r="C6" s="2091"/>
      <c r="D6" s="2091"/>
      <c r="E6" s="2091"/>
      <c r="F6" s="2091"/>
      <c r="G6" s="2091"/>
      <c r="H6" s="2091"/>
      <c r="I6" s="2091"/>
      <c r="J6" s="2091"/>
      <c r="K6" s="2091"/>
      <c r="L6" s="2091"/>
      <c r="M6" s="2091"/>
      <c r="N6" s="2091"/>
      <c r="O6" s="2091"/>
      <c r="P6" s="2091"/>
      <c r="Q6" s="2091"/>
      <c r="R6" s="2091"/>
    </row>
    <row r="7" spans="1:20" ht="22.5" customHeight="1">
      <c r="C7" s="651" t="s">
        <v>80</v>
      </c>
      <c r="D7" s="2093" t="s">
        <v>2185</v>
      </c>
      <c r="E7" s="2093"/>
      <c r="F7" s="2093"/>
      <c r="G7" s="2093"/>
      <c r="H7" s="2093"/>
      <c r="I7" s="2093"/>
      <c r="J7" s="2093"/>
      <c r="K7" s="2093"/>
      <c r="L7" s="2093"/>
      <c r="M7" s="2093"/>
      <c r="N7" s="2093"/>
      <c r="O7" s="2093"/>
      <c r="P7" s="2093"/>
      <c r="Q7" s="2093"/>
      <c r="R7" s="2093"/>
    </row>
    <row r="8" spans="1:20" ht="22.5" customHeight="1">
      <c r="D8" s="2093" t="s">
        <v>464</v>
      </c>
      <c r="E8" s="2093"/>
      <c r="F8" s="2093"/>
      <c r="G8" s="2093"/>
      <c r="H8" s="2093"/>
      <c r="I8" s="2093"/>
      <c r="J8" s="2093"/>
      <c r="K8" s="2093"/>
      <c r="L8" s="2093"/>
      <c r="M8" s="2093"/>
      <c r="N8" s="2093"/>
      <c r="O8" s="2093"/>
      <c r="P8" s="2093"/>
      <c r="Q8" s="2093"/>
      <c r="R8" s="2093"/>
    </row>
    <row r="9" spans="1:20" ht="22.5" customHeight="1">
      <c r="C9" s="651" t="s">
        <v>81</v>
      </c>
      <c r="D9" s="2092" t="s">
        <v>435</v>
      </c>
      <c r="E9" s="2093"/>
      <c r="F9" s="2093"/>
      <c r="G9" s="2093"/>
      <c r="H9" s="2093"/>
      <c r="I9" s="2093"/>
      <c r="J9" s="2093"/>
      <c r="K9" s="2093"/>
      <c r="L9" s="2093"/>
      <c r="M9" s="2093"/>
      <c r="N9" s="2093"/>
      <c r="O9" s="2093"/>
      <c r="P9" s="2093"/>
      <c r="Q9" s="2093"/>
      <c r="R9" s="2093"/>
    </row>
    <row r="10" spans="1:20" ht="22.5" customHeight="1">
      <c r="C10" s="651" t="s">
        <v>82</v>
      </c>
      <c r="D10" s="2093" t="s">
        <v>473</v>
      </c>
      <c r="E10" s="2093"/>
      <c r="F10" s="2093"/>
      <c r="G10" s="2093"/>
      <c r="H10" s="2093"/>
      <c r="I10" s="2093"/>
      <c r="J10" s="2093"/>
      <c r="K10" s="2093"/>
      <c r="L10" s="2093"/>
      <c r="M10" s="2093"/>
      <c r="N10" s="2093"/>
      <c r="O10" s="2093"/>
      <c r="P10" s="2093"/>
      <c r="Q10" s="2093"/>
      <c r="R10" s="2093"/>
    </row>
    <row r="11" spans="1:20" ht="22.5" customHeight="1">
      <c r="D11" s="2093" t="s">
        <v>474</v>
      </c>
      <c r="E11" s="2093"/>
      <c r="F11" s="2093"/>
      <c r="G11" s="2093"/>
      <c r="H11" s="2093"/>
      <c r="I11" s="2093"/>
      <c r="J11" s="2093"/>
      <c r="K11" s="2093"/>
      <c r="L11" s="2093"/>
      <c r="M11" s="2093"/>
      <c r="N11" s="2093"/>
      <c r="O11" s="2093"/>
      <c r="P11" s="2093"/>
      <c r="Q11" s="2093"/>
      <c r="R11" s="2093"/>
    </row>
    <row r="12" spans="1:20" ht="22.5" customHeight="1">
      <c r="C12" s="651" t="s">
        <v>83</v>
      </c>
      <c r="D12" s="2093" t="s">
        <v>632</v>
      </c>
      <c r="E12" s="2093"/>
      <c r="F12" s="2093"/>
      <c r="G12" s="2093"/>
      <c r="H12" s="2093"/>
      <c r="I12" s="2093"/>
      <c r="J12" s="2093"/>
      <c r="K12" s="2093"/>
      <c r="L12" s="2093"/>
      <c r="M12" s="2093"/>
      <c r="N12" s="2093"/>
      <c r="O12" s="2093"/>
      <c r="P12" s="2093"/>
      <c r="Q12" s="2093"/>
      <c r="R12" s="2093"/>
    </row>
    <row r="13" spans="1:20" ht="22.5" customHeight="1">
      <c r="B13" s="651" t="s">
        <v>84</v>
      </c>
    </row>
    <row r="14" spans="1:20" ht="22.5" customHeight="1">
      <c r="C14" s="651" t="s">
        <v>80</v>
      </c>
      <c r="D14" s="2094" t="s">
        <v>85</v>
      </c>
      <c r="E14" s="2094"/>
      <c r="F14" s="2095" t="s">
        <v>436</v>
      </c>
      <c r="G14" s="1958"/>
      <c r="H14" s="1958"/>
      <c r="I14" s="1958"/>
      <c r="J14" s="1958"/>
      <c r="K14" s="1958"/>
      <c r="L14" s="1958"/>
      <c r="M14" s="1958"/>
      <c r="N14" s="1958"/>
      <c r="O14" s="1958"/>
      <c r="P14" s="1958"/>
      <c r="Q14" s="1958"/>
      <c r="R14" s="1958"/>
    </row>
    <row r="15" spans="1:20" ht="22.5" customHeight="1">
      <c r="C15" s="651" t="s">
        <v>81</v>
      </c>
      <c r="D15" s="2094" t="s">
        <v>86</v>
      </c>
      <c r="E15" s="2094"/>
      <c r="F15" s="1958" t="s">
        <v>466</v>
      </c>
      <c r="G15" s="1958"/>
      <c r="H15" s="1958"/>
      <c r="I15" s="1958"/>
      <c r="J15" s="1958"/>
      <c r="K15" s="1958"/>
      <c r="L15" s="1958"/>
      <c r="M15" s="1958"/>
      <c r="N15" s="1958"/>
      <c r="O15" s="1958"/>
      <c r="P15" s="1958"/>
      <c r="Q15" s="1958"/>
      <c r="R15" s="1958"/>
    </row>
    <row r="16" spans="1:20" ht="22.5" customHeight="1">
      <c r="C16" s="651" t="s">
        <v>82</v>
      </c>
      <c r="D16" s="2094" t="s">
        <v>87</v>
      </c>
      <c r="E16" s="2094"/>
      <c r="F16" s="1958" t="s">
        <v>467</v>
      </c>
      <c r="G16" s="1958"/>
      <c r="H16" s="1958"/>
      <c r="I16" s="1958"/>
      <c r="J16" s="1958"/>
      <c r="K16" s="1958"/>
      <c r="L16" s="1958"/>
      <c r="M16" s="1958"/>
      <c r="N16" s="1958"/>
      <c r="O16" s="1958"/>
      <c r="P16" s="1958"/>
      <c r="Q16" s="1958"/>
      <c r="R16" s="1958"/>
    </row>
    <row r="17" spans="2:18" ht="22.5" customHeight="1">
      <c r="C17" s="651" t="s">
        <v>83</v>
      </c>
      <c r="D17" s="2094" t="s">
        <v>88</v>
      </c>
      <c r="E17" s="2094"/>
      <c r="F17" s="1958" t="s">
        <v>468</v>
      </c>
      <c r="G17" s="1958"/>
      <c r="H17" s="1958"/>
      <c r="I17" s="1958"/>
      <c r="J17" s="1958"/>
      <c r="K17" s="1958"/>
      <c r="L17" s="1958"/>
      <c r="M17" s="1958"/>
      <c r="N17" s="1958"/>
      <c r="O17" s="1958"/>
      <c r="P17" s="1958"/>
      <c r="Q17" s="1958"/>
      <c r="R17" s="1958"/>
    </row>
    <row r="18" spans="2:18" ht="22.5" customHeight="1">
      <c r="C18" s="651" t="s">
        <v>89</v>
      </c>
      <c r="D18" s="2094" t="s">
        <v>90</v>
      </c>
      <c r="E18" s="2094"/>
      <c r="F18" s="1958" t="s">
        <v>469</v>
      </c>
      <c r="G18" s="1958"/>
      <c r="H18" s="1958"/>
      <c r="I18" s="1958"/>
      <c r="J18" s="1958"/>
      <c r="K18" s="1958"/>
      <c r="L18" s="1958"/>
      <c r="M18" s="1958"/>
      <c r="N18" s="1958"/>
      <c r="O18" s="1958"/>
      <c r="P18" s="1958"/>
      <c r="Q18" s="1958"/>
      <c r="R18" s="1958"/>
    </row>
    <row r="19" spans="2:18" ht="22.5" customHeight="1">
      <c r="C19" s="651" t="s">
        <v>91</v>
      </c>
      <c r="D19" s="2094" t="s">
        <v>92</v>
      </c>
      <c r="E19" s="2094"/>
      <c r="F19" s="1958" t="s">
        <v>470</v>
      </c>
      <c r="G19" s="1958"/>
      <c r="H19" s="1958"/>
      <c r="I19" s="1958"/>
      <c r="J19" s="1958"/>
      <c r="K19" s="1958"/>
      <c r="L19" s="1958"/>
      <c r="M19" s="1958"/>
      <c r="N19" s="1958"/>
      <c r="O19" s="1958"/>
      <c r="P19" s="1958"/>
      <c r="Q19" s="1958"/>
      <c r="R19" s="1958"/>
    </row>
    <row r="20" spans="2:18" ht="22.5" customHeight="1">
      <c r="C20" s="651" t="s">
        <v>93</v>
      </c>
      <c r="D20" s="2094" t="s">
        <v>94</v>
      </c>
      <c r="E20" s="2094"/>
      <c r="F20" s="1958" t="s">
        <v>471</v>
      </c>
      <c r="G20" s="1958"/>
      <c r="H20" s="1958"/>
      <c r="I20" s="1958"/>
      <c r="J20" s="1958"/>
      <c r="K20" s="1958"/>
      <c r="L20" s="1958"/>
      <c r="M20" s="1958"/>
      <c r="N20" s="1958"/>
      <c r="O20" s="1958"/>
      <c r="P20" s="1958"/>
      <c r="Q20" s="1958"/>
      <c r="R20" s="1958"/>
    </row>
    <row r="21" spans="2:18" ht="22.5" customHeight="1">
      <c r="D21" s="658"/>
      <c r="E21" s="658"/>
      <c r="F21" s="1958" t="s">
        <v>472</v>
      </c>
      <c r="G21" s="1958"/>
      <c r="H21" s="1958"/>
      <c r="I21" s="1958"/>
      <c r="J21" s="1958"/>
      <c r="K21" s="1958"/>
      <c r="L21" s="1958"/>
      <c r="M21" s="1958"/>
      <c r="N21" s="1958"/>
      <c r="O21" s="1958"/>
      <c r="P21" s="1958"/>
      <c r="Q21" s="1958"/>
      <c r="R21" s="1958"/>
    </row>
    <row r="22" spans="2:18" ht="22.5" customHeight="1">
      <c r="C22" s="651" t="s">
        <v>95</v>
      </c>
      <c r="D22" s="2094" t="s">
        <v>96</v>
      </c>
      <c r="E22" s="2094"/>
      <c r="F22" s="1958" t="s">
        <v>475</v>
      </c>
      <c r="G22" s="1958"/>
      <c r="H22" s="1958"/>
      <c r="I22" s="1958"/>
      <c r="J22" s="1958"/>
      <c r="K22" s="1958"/>
      <c r="L22" s="1958"/>
      <c r="M22" s="1958"/>
      <c r="N22" s="1958"/>
      <c r="O22" s="1958"/>
      <c r="P22" s="1958"/>
      <c r="Q22" s="1958"/>
      <c r="R22" s="1958"/>
    </row>
    <row r="23" spans="2:18" ht="22.5" customHeight="1">
      <c r="D23" s="658"/>
      <c r="E23" s="658"/>
      <c r="F23" s="1958" t="s">
        <v>476</v>
      </c>
      <c r="G23" s="1958"/>
      <c r="H23" s="1958"/>
      <c r="I23" s="1958"/>
      <c r="J23" s="1958"/>
      <c r="K23" s="1958"/>
      <c r="L23" s="1958"/>
      <c r="M23" s="1958"/>
      <c r="N23" s="1958"/>
      <c r="O23" s="1958"/>
      <c r="P23" s="1958"/>
      <c r="Q23" s="1958"/>
      <c r="R23" s="1958"/>
    </row>
    <row r="24" spans="2:18" ht="22.5" customHeight="1">
      <c r="C24" s="651" t="s">
        <v>97</v>
      </c>
      <c r="D24" s="2094" t="s">
        <v>98</v>
      </c>
      <c r="E24" s="2094"/>
      <c r="F24" s="1958" t="s">
        <v>99</v>
      </c>
      <c r="G24" s="1958"/>
      <c r="H24" s="1958"/>
      <c r="I24" s="1958"/>
      <c r="J24" s="1958"/>
      <c r="K24" s="1958"/>
      <c r="L24" s="1958"/>
      <c r="M24" s="1958"/>
      <c r="N24" s="1958"/>
      <c r="O24" s="1958"/>
      <c r="P24" s="1958"/>
      <c r="Q24" s="1958"/>
      <c r="R24" s="1958"/>
    </row>
    <row r="25" spans="2:18" ht="22.5" customHeight="1">
      <c r="C25" s="651" t="s">
        <v>100</v>
      </c>
      <c r="D25" s="2094" t="s">
        <v>101</v>
      </c>
      <c r="E25" s="2094"/>
      <c r="F25" s="1958" t="s">
        <v>102</v>
      </c>
      <c r="G25" s="1958"/>
      <c r="H25" s="1958"/>
      <c r="I25" s="1958"/>
      <c r="J25" s="1958"/>
      <c r="K25" s="1958"/>
      <c r="L25" s="1958"/>
      <c r="M25" s="1958"/>
      <c r="N25" s="1958"/>
      <c r="O25" s="1958"/>
      <c r="P25" s="1958"/>
      <c r="Q25" s="1958"/>
      <c r="R25" s="1958"/>
    </row>
    <row r="26" spans="2:18" ht="22.5" customHeight="1">
      <c r="C26" s="651" t="s">
        <v>103</v>
      </c>
      <c r="D26" s="2094" t="s">
        <v>104</v>
      </c>
      <c r="E26" s="2094"/>
      <c r="F26" s="1958" t="s">
        <v>105</v>
      </c>
      <c r="G26" s="1958"/>
      <c r="H26" s="1958"/>
      <c r="I26" s="1958"/>
      <c r="J26" s="1958"/>
      <c r="K26" s="1958"/>
      <c r="L26" s="1958"/>
      <c r="M26" s="1958"/>
      <c r="N26" s="1958"/>
      <c r="O26" s="1958"/>
      <c r="P26" s="1958"/>
      <c r="Q26" s="1958"/>
      <c r="R26" s="1958"/>
    </row>
    <row r="27" spans="2:18" ht="22.5" customHeight="1">
      <c r="C27" s="651" t="s">
        <v>106</v>
      </c>
      <c r="D27" s="2094" t="s">
        <v>107</v>
      </c>
      <c r="E27" s="2094"/>
      <c r="F27" s="1958" t="s">
        <v>108</v>
      </c>
      <c r="G27" s="1958"/>
      <c r="H27" s="1958"/>
      <c r="I27" s="1958"/>
      <c r="J27" s="1958"/>
      <c r="K27" s="1958"/>
      <c r="L27" s="1958"/>
      <c r="M27" s="1958"/>
      <c r="N27" s="1958"/>
      <c r="O27" s="1958"/>
      <c r="P27" s="1958"/>
      <c r="Q27" s="1958"/>
      <c r="R27" s="1958"/>
    </row>
    <row r="28" spans="2:18" ht="22.5" customHeight="1">
      <c r="B28" s="651" t="s">
        <v>109</v>
      </c>
    </row>
    <row r="29" spans="2:18" ht="22.5" customHeight="1">
      <c r="C29" s="1958" t="s">
        <v>477</v>
      </c>
      <c r="D29" s="1958"/>
      <c r="E29" s="1958"/>
      <c r="F29" s="1958"/>
      <c r="G29" s="1958"/>
      <c r="H29" s="1958"/>
      <c r="I29" s="1958"/>
      <c r="J29" s="1958"/>
      <c r="K29" s="1958"/>
      <c r="L29" s="1958"/>
      <c r="M29" s="1958"/>
      <c r="N29" s="1958"/>
      <c r="O29" s="1958"/>
      <c r="P29" s="1958"/>
      <c r="Q29" s="1958"/>
      <c r="R29" s="1958"/>
    </row>
    <row r="30" spans="2:18" ht="22.5" customHeight="1">
      <c r="C30" s="1958" t="s">
        <v>478</v>
      </c>
      <c r="D30" s="1958"/>
      <c r="E30" s="1958"/>
      <c r="F30" s="1958"/>
      <c r="G30" s="1958"/>
      <c r="H30" s="1958"/>
      <c r="I30" s="1958"/>
      <c r="J30" s="1958"/>
      <c r="K30" s="1958"/>
      <c r="L30" s="1958"/>
      <c r="M30" s="1958"/>
      <c r="N30" s="1958"/>
      <c r="O30" s="1958"/>
      <c r="P30" s="1958"/>
      <c r="Q30" s="1958"/>
      <c r="R30" s="1958"/>
    </row>
    <row r="31" spans="2:18" ht="22.5" customHeight="1">
      <c r="B31" s="651" t="s">
        <v>110</v>
      </c>
    </row>
    <row r="32" spans="2:18" ht="22.5" customHeight="1">
      <c r="C32" s="1958" t="s">
        <v>479</v>
      </c>
      <c r="D32" s="1958"/>
      <c r="E32" s="1958"/>
      <c r="F32" s="1958"/>
      <c r="G32" s="1958"/>
      <c r="H32" s="1958"/>
      <c r="I32" s="1958"/>
      <c r="J32" s="1958"/>
      <c r="K32" s="1958"/>
      <c r="L32" s="1958"/>
      <c r="M32" s="1958"/>
      <c r="N32" s="1958"/>
      <c r="O32" s="1958"/>
      <c r="P32" s="1958"/>
      <c r="Q32" s="1958"/>
      <c r="R32" s="1958"/>
    </row>
    <row r="33" spans="2:18" ht="22.5" customHeight="1">
      <c r="C33" s="1958" t="s">
        <v>480</v>
      </c>
      <c r="D33" s="1958"/>
      <c r="E33" s="1958"/>
      <c r="F33" s="1958"/>
      <c r="G33" s="1958"/>
      <c r="H33" s="1958"/>
      <c r="I33" s="1958"/>
      <c r="J33" s="1958"/>
      <c r="K33" s="1958"/>
      <c r="L33" s="1958"/>
      <c r="M33" s="1958"/>
      <c r="N33" s="1958"/>
      <c r="O33" s="1958"/>
      <c r="P33" s="1958"/>
      <c r="Q33" s="1958"/>
      <c r="R33" s="1958"/>
    </row>
    <row r="34" spans="2:18" ht="22.5" customHeight="1">
      <c r="B34" s="651" t="s">
        <v>1699</v>
      </c>
    </row>
    <row r="35" spans="2:18" ht="22.5" customHeight="1">
      <c r="C35" s="651" t="s">
        <v>80</v>
      </c>
      <c r="D35" s="1958" t="s">
        <v>1700</v>
      </c>
      <c r="E35" s="1958"/>
      <c r="F35" s="1958"/>
      <c r="G35" s="1958"/>
      <c r="H35" s="1958"/>
      <c r="I35" s="1958"/>
      <c r="J35" s="1958"/>
      <c r="K35" s="1958"/>
      <c r="L35" s="1958"/>
      <c r="M35" s="1958"/>
      <c r="N35" s="1958"/>
      <c r="O35" s="1958"/>
      <c r="P35" s="1958"/>
      <c r="Q35" s="1958"/>
      <c r="R35" s="1958"/>
    </row>
    <row r="36" spans="2:18" ht="22.5" customHeight="1">
      <c r="C36" s="651" t="s">
        <v>81</v>
      </c>
      <c r="D36" s="1958" t="s">
        <v>111</v>
      </c>
      <c r="E36" s="1958"/>
      <c r="F36" s="1958"/>
      <c r="G36" s="1958"/>
      <c r="H36" s="1958"/>
      <c r="I36" s="1958"/>
      <c r="J36" s="1958"/>
      <c r="K36" s="1958"/>
      <c r="L36" s="1958"/>
      <c r="M36" s="1958"/>
      <c r="N36" s="1958"/>
      <c r="O36" s="1958"/>
      <c r="P36" s="1958"/>
      <c r="Q36" s="1958"/>
      <c r="R36" s="1958"/>
    </row>
    <row r="37" spans="2:18" ht="22.5" customHeight="1">
      <c r="B37" s="2091" t="s">
        <v>112</v>
      </c>
      <c r="C37" s="2091"/>
      <c r="D37" s="2091"/>
      <c r="E37" s="2091"/>
      <c r="F37" s="2091"/>
      <c r="G37" s="2091"/>
      <c r="H37" s="2091"/>
      <c r="I37" s="2091"/>
      <c r="J37" s="2091"/>
      <c r="K37" s="2091"/>
      <c r="L37" s="2091"/>
      <c r="M37" s="2091"/>
      <c r="N37" s="2091"/>
      <c r="O37" s="2091"/>
      <c r="P37" s="2091"/>
      <c r="Q37" s="2091"/>
      <c r="R37" s="2091"/>
    </row>
    <row r="38" spans="2:18" ht="22.5" customHeight="1">
      <c r="B38" s="2091" t="s">
        <v>481</v>
      </c>
      <c r="C38" s="2091"/>
      <c r="D38" s="2091"/>
      <c r="E38" s="2091"/>
      <c r="F38" s="2091"/>
      <c r="G38" s="2091"/>
      <c r="H38" s="2091"/>
      <c r="I38" s="2091"/>
      <c r="J38" s="2091"/>
      <c r="K38" s="2091"/>
      <c r="L38" s="2091"/>
      <c r="M38" s="2091"/>
      <c r="N38" s="2091"/>
      <c r="O38" s="2091"/>
      <c r="P38" s="2091"/>
      <c r="Q38" s="2091"/>
      <c r="R38" s="2091"/>
    </row>
    <row r="39" spans="2:18" ht="22.5" customHeight="1">
      <c r="B39" s="2091" t="s">
        <v>482</v>
      </c>
      <c r="C39" s="2091"/>
      <c r="D39" s="2091"/>
      <c r="E39" s="2091"/>
      <c r="F39" s="2091"/>
      <c r="G39" s="2091"/>
      <c r="H39" s="2091"/>
      <c r="I39" s="2091"/>
      <c r="J39" s="2091"/>
      <c r="K39" s="2091"/>
      <c r="L39" s="2091"/>
      <c r="M39" s="2091"/>
      <c r="N39" s="2091"/>
      <c r="O39" s="2091"/>
      <c r="P39" s="2091"/>
      <c r="Q39" s="2091"/>
      <c r="R39" s="2091"/>
    </row>
    <row r="40" spans="2:18" ht="22.5" customHeight="1">
      <c r="B40" s="651" t="s">
        <v>113</v>
      </c>
    </row>
    <row r="41" spans="2:18" ht="22.5" customHeight="1">
      <c r="C41" s="651" t="s">
        <v>80</v>
      </c>
      <c r="D41" s="1958" t="s">
        <v>483</v>
      </c>
      <c r="E41" s="1958"/>
      <c r="F41" s="1958"/>
      <c r="G41" s="1958"/>
      <c r="H41" s="1958"/>
      <c r="I41" s="1958"/>
      <c r="J41" s="1958"/>
      <c r="K41" s="1958"/>
      <c r="L41" s="1958"/>
      <c r="M41" s="1958"/>
      <c r="N41" s="1958"/>
      <c r="O41" s="1958"/>
      <c r="P41" s="1958"/>
      <c r="Q41" s="1958"/>
      <c r="R41" s="1958"/>
    </row>
    <row r="42" spans="2:18" ht="22.5" customHeight="1">
      <c r="C42" s="651" t="s">
        <v>81</v>
      </c>
      <c r="D42" s="1958" t="s">
        <v>114</v>
      </c>
      <c r="E42" s="1958"/>
      <c r="F42" s="1958"/>
      <c r="G42" s="1958"/>
      <c r="H42" s="1958"/>
      <c r="I42" s="1958"/>
      <c r="J42" s="1958"/>
      <c r="K42" s="1958"/>
      <c r="L42" s="1958"/>
      <c r="M42" s="1958"/>
      <c r="N42" s="1958"/>
      <c r="O42" s="1958"/>
      <c r="P42" s="1958"/>
      <c r="Q42" s="1958"/>
      <c r="R42" s="1958"/>
    </row>
    <row r="43" spans="2:18" ht="22.5" customHeight="1">
      <c r="C43" s="651" t="s">
        <v>82</v>
      </c>
      <c r="D43" s="1958" t="s">
        <v>484</v>
      </c>
      <c r="E43" s="1958"/>
      <c r="F43" s="1958"/>
      <c r="G43" s="1958"/>
      <c r="H43" s="1958"/>
      <c r="I43" s="1958"/>
      <c r="J43" s="1958"/>
      <c r="K43" s="1958"/>
      <c r="L43" s="1958"/>
      <c r="M43" s="1958"/>
      <c r="N43" s="1958"/>
      <c r="O43" s="1958"/>
      <c r="P43" s="1958"/>
      <c r="Q43" s="1958"/>
      <c r="R43" s="1958"/>
    </row>
    <row r="44" spans="2:18" ht="22.5" customHeight="1">
      <c r="B44" s="2091" t="s">
        <v>485</v>
      </c>
      <c r="C44" s="2091"/>
      <c r="D44" s="2091"/>
      <c r="E44" s="2091"/>
      <c r="F44" s="2091"/>
      <c r="G44" s="2091"/>
      <c r="H44" s="2091"/>
      <c r="I44" s="2091"/>
      <c r="J44" s="2091"/>
      <c r="K44" s="2091"/>
      <c r="L44" s="2091"/>
      <c r="M44" s="2091"/>
      <c r="N44" s="2091"/>
      <c r="O44" s="2091"/>
      <c r="P44" s="2091"/>
      <c r="Q44" s="2091"/>
      <c r="R44" s="2091"/>
    </row>
    <row r="45" spans="2:18" ht="22.5" customHeight="1">
      <c r="B45" s="651" t="s">
        <v>115</v>
      </c>
    </row>
    <row r="46" spans="2:18" ht="22.5" customHeight="1">
      <c r="C46" s="651" t="s">
        <v>80</v>
      </c>
      <c r="D46" s="2095" t="s">
        <v>116</v>
      </c>
      <c r="E46" s="1958"/>
      <c r="F46" s="1958"/>
      <c r="G46" s="1958"/>
      <c r="H46" s="1958"/>
      <c r="I46" s="1958"/>
      <c r="J46" s="1958"/>
      <c r="K46" s="1958"/>
      <c r="L46" s="1958"/>
      <c r="M46" s="1958"/>
      <c r="N46" s="1958"/>
      <c r="O46" s="1958"/>
      <c r="P46" s="1958"/>
      <c r="Q46" s="1958"/>
      <c r="R46" s="1958"/>
    </row>
    <row r="47" spans="2:18" ht="22.5" customHeight="1">
      <c r="C47" s="651" t="s">
        <v>81</v>
      </c>
      <c r="D47" s="1958" t="s">
        <v>486</v>
      </c>
      <c r="E47" s="1958"/>
      <c r="F47" s="1958"/>
      <c r="G47" s="1958"/>
      <c r="H47" s="1958"/>
      <c r="I47" s="1958"/>
      <c r="J47" s="1958"/>
      <c r="K47" s="1958"/>
      <c r="L47" s="1958"/>
      <c r="M47" s="1958"/>
      <c r="N47" s="1958"/>
      <c r="O47" s="1958"/>
      <c r="P47" s="1958"/>
      <c r="Q47" s="1958"/>
      <c r="R47" s="1958"/>
    </row>
    <row r="48" spans="2:18" ht="22.5" customHeight="1">
      <c r="B48" s="2091" t="s">
        <v>117</v>
      </c>
      <c r="C48" s="2091"/>
      <c r="D48" s="2091"/>
      <c r="E48" s="2091"/>
      <c r="F48" s="2091"/>
      <c r="G48" s="2091"/>
      <c r="H48" s="2091"/>
      <c r="I48" s="2091"/>
      <c r="J48" s="2091"/>
      <c r="K48" s="2091"/>
      <c r="L48" s="2091"/>
      <c r="M48" s="2091"/>
      <c r="N48" s="2091"/>
      <c r="O48" s="2091"/>
      <c r="P48" s="2091"/>
      <c r="Q48" s="2091"/>
      <c r="R48" s="2091"/>
    </row>
    <row r="49" spans="2:18" ht="22.5" customHeight="1">
      <c r="B49" s="2091" t="s">
        <v>118</v>
      </c>
      <c r="C49" s="2091"/>
      <c r="D49" s="2091"/>
      <c r="E49" s="2091"/>
      <c r="F49" s="2091"/>
      <c r="G49" s="2091"/>
      <c r="H49" s="2091"/>
      <c r="I49" s="2091"/>
      <c r="J49" s="2091"/>
      <c r="K49" s="2091"/>
      <c r="L49" s="2091"/>
      <c r="M49" s="2091"/>
      <c r="N49" s="2091"/>
      <c r="O49" s="2091"/>
      <c r="P49" s="2091"/>
      <c r="Q49" s="2091"/>
      <c r="R49" s="2091"/>
    </row>
    <row r="50" spans="2:18" ht="22.5" customHeight="1">
      <c r="B50" s="2091" t="s">
        <v>487</v>
      </c>
      <c r="C50" s="2091"/>
      <c r="D50" s="2091"/>
      <c r="E50" s="2091"/>
      <c r="F50" s="2091"/>
      <c r="G50" s="2091"/>
      <c r="H50" s="2091"/>
      <c r="I50" s="2091"/>
      <c r="J50" s="2091"/>
      <c r="K50" s="2091"/>
      <c r="L50" s="2091"/>
      <c r="M50" s="2091"/>
      <c r="N50" s="2091"/>
      <c r="O50" s="2091"/>
      <c r="P50" s="2091"/>
      <c r="Q50" s="2091"/>
      <c r="R50" s="2091"/>
    </row>
    <row r="51" spans="2:18" ht="22.5" customHeight="1">
      <c r="B51" s="2091" t="s">
        <v>119</v>
      </c>
      <c r="C51" s="2091"/>
      <c r="D51" s="2091"/>
      <c r="E51" s="2091"/>
      <c r="F51" s="2091"/>
      <c r="G51" s="2091"/>
      <c r="H51" s="2091"/>
      <c r="I51" s="2091"/>
      <c r="J51" s="2091"/>
      <c r="K51" s="2091"/>
      <c r="L51" s="2091"/>
      <c r="M51" s="2091"/>
      <c r="N51" s="2091"/>
      <c r="O51" s="2091"/>
      <c r="P51" s="2091"/>
      <c r="Q51" s="2091"/>
      <c r="R51" s="2091"/>
    </row>
    <row r="52" spans="2:18" ht="22.5" customHeight="1">
      <c r="C52" s="1958" t="s">
        <v>120</v>
      </c>
      <c r="D52" s="1958"/>
      <c r="E52" s="1958"/>
      <c r="F52" s="1958"/>
      <c r="G52" s="1958"/>
      <c r="H52" s="1958"/>
      <c r="I52" s="1958"/>
      <c r="J52" s="1958"/>
      <c r="K52" s="1958"/>
      <c r="L52" s="1958"/>
      <c r="M52" s="1958"/>
      <c r="N52" s="1958"/>
      <c r="O52" s="1958"/>
      <c r="P52" s="1958"/>
      <c r="Q52" s="1958"/>
      <c r="R52" s="1958"/>
    </row>
    <row r="53" spans="2:18" ht="22.5" customHeight="1">
      <c r="B53" s="2091" t="s">
        <v>488</v>
      </c>
      <c r="C53" s="2091"/>
      <c r="D53" s="2091"/>
      <c r="E53" s="2091"/>
      <c r="F53" s="2091"/>
      <c r="G53" s="2091"/>
      <c r="H53" s="2091"/>
      <c r="I53" s="2091"/>
      <c r="J53" s="2091"/>
      <c r="K53" s="2091"/>
      <c r="L53" s="2091"/>
      <c r="M53" s="2091"/>
      <c r="N53" s="2091"/>
      <c r="O53" s="2091"/>
      <c r="P53" s="2091"/>
      <c r="Q53" s="2091"/>
      <c r="R53" s="2091"/>
    </row>
    <row r="54" spans="2:18" ht="22.5" customHeight="1">
      <c r="B54" s="2091" t="s">
        <v>121</v>
      </c>
      <c r="C54" s="2091"/>
      <c r="D54" s="2091"/>
      <c r="E54" s="2091"/>
      <c r="F54" s="2091"/>
      <c r="G54" s="2091"/>
      <c r="H54" s="2091"/>
      <c r="I54" s="2091"/>
      <c r="J54" s="2091"/>
      <c r="K54" s="2091"/>
      <c r="L54" s="2091"/>
      <c r="M54" s="2091"/>
      <c r="N54" s="2091"/>
      <c r="O54" s="2091"/>
      <c r="P54" s="2091"/>
      <c r="Q54" s="2091"/>
      <c r="R54" s="2091"/>
    </row>
    <row r="55" spans="2:18" ht="22.5" customHeight="1">
      <c r="C55" s="2095" t="s">
        <v>122</v>
      </c>
      <c r="D55" s="2095"/>
      <c r="E55" s="2095"/>
      <c r="F55" s="2095"/>
      <c r="G55" s="2095"/>
      <c r="H55" s="2095"/>
      <c r="I55" s="2095"/>
      <c r="J55" s="2095"/>
      <c r="K55" s="2095"/>
      <c r="L55" s="2095"/>
      <c r="M55" s="2095"/>
      <c r="N55" s="2095"/>
      <c r="O55" s="2095"/>
      <c r="P55" s="2095"/>
      <c r="Q55" s="2095"/>
      <c r="R55" s="2095"/>
    </row>
    <row r="56" spans="2:18" ht="22.5" customHeight="1">
      <c r="B56" s="2091" t="s">
        <v>123</v>
      </c>
      <c r="C56" s="2091"/>
      <c r="D56" s="2091"/>
      <c r="E56" s="2091"/>
      <c r="F56" s="2091"/>
      <c r="G56" s="2091"/>
      <c r="H56" s="2091"/>
      <c r="I56" s="2091"/>
      <c r="J56" s="2091"/>
      <c r="K56" s="2091"/>
      <c r="L56" s="2091"/>
      <c r="M56" s="2091"/>
      <c r="N56" s="2091"/>
      <c r="O56" s="2091"/>
      <c r="P56" s="2091"/>
      <c r="Q56" s="2091"/>
      <c r="R56" s="2091"/>
    </row>
    <row r="57" spans="2:18" ht="22.5" customHeight="1">
      <c r="C57" s="651" t="s">
        <v>80</v>
      </c>
      <c r="D57" s="1958" t="s">
        <v>124</v>
      </c>
      <c r="E57" s="1958"/>
      <c r="F57" s="1958"/>
      <c r="G57" s="1958"/>
      <c r="H57" s="1958"/>
      <c r="I57" s="1958"/>
      <c r="J57" s="1958"/>
      <c r="K57" s="1958"/>
      <c r="L57" s="1958"/>
      <c r="M57" s="1958"/>
      <c r="N57" s="1958"/>
      <c r="O57" s="1958"/>
      <c r="P57" s="1958"/>
      <c r="Q57" s="1958"/>
      <c r="R57" s="1958"/>
    </row>
    <row r="58" spans="2:18" ht="22.5" customHeight="1">
      <c r="C58" s="651" t="s">
        <v>81</v>
      </c>
      <c r="D58" s="1958" t="s">
        <v>125</v>
      </c>
      <c r="E58" s="1958"/>
      <c r="F58" s="1958"/>
      <c r="G58" s="1958"/>
      <c r="H58" s="1958"/>
      <c r="I58" s="1958"/>
      <c r="J58" s="1958"/>
      <c r="K58" s="1958"/>
      <c r="L58" s="1958"/>
      <c r="M58" s="1958"/>
      <c r="N58" s="1958"/>
      <c r="O58" s="1958"/>
      <c r="P58" s="1958"/>
      <c r="Q58" s="1958"/>
      <c r="R58" s="1958"/>
    </row>
    <row r="59" spans="2:18" ht="22.5" customHeight="1">
      <c r="C59" s="651" t="s">
        <v>82</v>
      </c>
      <c r="D59" s="1958" t="s">
        <v>126</v>
      </c>
      <c r="E59" s="1958"/>
      <c r="F59" s="1958"/>
      <c r="G59" s="1958"/>
      <c r="H59" s="1958"/>
      <c r="I59" s="1958"/>
      <c r="J59" s="1958"/>
      <c r="K59" s="1958"/>
      <c r="L59" s="1958"/>
      <c r="M59" s="1958"/>
      <c r="N59" s="1958"/>
      <c r="O59" s="1958"/>
      <c r="P59" s="1958"/>
      <c r="Q59" s="1958"/>
      <c r="R59" s="1958"/>
    </row>
    <row r="60" spans="2:18" ht="22.5" customHeight="1">
      <c r="C60" s="651" t="s">
        <v>83</v>
      </c>
      <c r="D60" s="1958" t="s">
        <v>440</v>
      </c>
      <c r="E60" s="1958"/>
      <c r="F60" s="1958"/>
      <c r="G60" s="1958"/>
      <c r="H60" s="1958"/>
      <c r="I60" s="1958"/>
      <c r="J60" s="1958"/>
      <c r="K60" s="1958"/>
      <c r="L60" s="1958"/>
      <c r="M60" s="1958"/>
      <c r="N60" s="1958"/>
      <c r="O60" s="1958"/>
      <c r="P60" s="1958"/>
      <c r="Q60" s="1958"/>
      <c r="R60" s="1958"/>
    </row>
    <row r="61" spans="2:18" ht="22.5" customHeight="1">
      <c r="D61" s="1958" t="s">
        <v>441</v>
      </c>
      <c r="E61" s="1958"/>
      <c r="F61" s="1958"/>
      <c r="G61" s="1958"/>
      <c r="H61" s="1958"/>
      <c r="I61" s="1958"/>
      <c r="J61" s="1958"/>
      <c r="K61" s="1958"/>
      <c r="L61" s="1958"/>
      <c r="M61" s="1958"/>
      <c r="N61" s="1958"/>
      <c r="O61" s="1958"/>
      <c r="P61" s="1958"/>
      <c r="Q61" s="1958"/>
      <c r="R61" s="1958"/>
    </row>
    <row r="62" spans="2:18" ht="22.5" customHeight="1">
      <c r="B62" s="2091" t="s">
        <v>127</v>
      </c>
      <c r="C62" s="2091"/>
      <c r="D62" s="2091"/>
      <c r="E62" s="2091"/>
      <c r="F62" s="2091"/>
      <c r="G62" s="2091"/>
      <c r="H62" s="2091"/>
      <c r="I62" s="2091"/>
      <c r="J62" s="2091"/>
      <c r="K62" s="2091"/>
      <c r="L62" s="2091"/>
      <c r="M62" s="2091"/>
      <c r="N62" s="2091"/>
      <c r="O62" s="2091"/>
      <c r="P62" s="2091"/>
      <c r="Q62" s="2091"/>
      <c r="R62" s="2091"/>
    </row>
    <row r="63" spans="2:18" ht="22.5" customHeight="1">
      <c r="B63" s="2091" t="s">
        <v>1701</v>
      </c>
      <c r="C63" s="2091"/>
      <c r="D63" s="2091"/>
      <c r="E63" s="2091"/>
      <c r="F63" s="2091"/>
      <c r="G63" s="2091"/>
      <c r="H63" s="2091"/>
      <c r="I63" s="2091"/>
      <c r="J63" s="2091"/>
      <c r="K63" s="2091"/>
      <c r="L63" s="2091"/>
      <c r="M63" s="2091"/>
      <c r="N63" s="2091"/>
      <c r="O63" s="2091"/>
      <c r="P63" s="2091"/>
      <c r="Q63" s="2091"/>
      <c r="R63" s="2091"/>
    </row>
    <row r="64" spans="2:18" ht="22.5" customHeight="1">
      <c r="C64" s="651" t="s">
        <v>80</v>
      </c>
      <c r="D64" s="1958" t="s">
        <v>128</v>
      </c>
      <c r="E64" s="1958"/>
      <c r="F64" s="1958"/>
      <c r="G64" s="1958"/>
      <c r="H64" s="1958"/>
      <c r="I64" s="1958"/>
      <c r="J64" s="1958"/>
      <c r="K64" s="1958"/>
      <c r="L64" s="1958"/>
      <c r="M64" s="1958"/>
      <c r="N64" s="1958"/>
      <c r="O64" s="1958"/>
      <c r="P64" s="1958"/>
      <c r="Q64" s="1958"/>
      <c r="R64" s="1958"/>
    </row>
    <row r="65" spans="2:18" ht="22.5" customHeight="1">
      <c r="C65" s="651" t="s">
        <v>81</v>
      </c>
      <c r="D65" s="1958" t="s">
        <v>129</v>
      </c>
      <c r="E65" s="1958"/>
      <c r="F65" s="1958"/>
      <c r="G65" s="1958"/>
      <c r="H65" s="1958"/>
      <c r="I65" s="1958"/>
      <c r="J65" s="1958"/>
      <c r="K65" s="1958"/>
      <c r="L65" s="1958"/>
      <c r="M65" s="1958"/>
      <c r="N65" s="1958"/>
      <c r="O65" s="1958"/>
      <c r="P65" s="1958"/>
      <c r="Q65" s="1958"/>
      <c r="R65" s="1958"/>
    </row>
    <row r="66" spans="2:18" ht="22.5" customHeight="1">
      <c r="C66" s="651" t="s">
        <v>82</v>
      </c>
      <c r="D66" s="1958" t="s">
        <v>130</v>
      </c>
      <c r="E66" s="1958"/>
      <c r="F66" s="1958"/>
      <c r="G66" s="1958"/>
      <c r="H66" s="1958"/>
      <c r="I66" s="1958"/>
      <c r="J66" s="1958"/>
      <c r="K66" s="1958"/>
      <c r="L66" s="1958"/>
      <c r="M66" s="1958"/>
      <c r="N66" s="1958"/>
      <c r="O66" s="1958"/>
      <c r="P66" s="1958"/>
      <c r="Q66" s="1958"/>
      <c r="R66" s="1958"/>
    </row>
    <row r="67" spans="2:18" ht="22.5" customHeight="1">
      <c r="C67" s="651" t="s">
        <v>83</v>
      </c>
      <c r="D67" s="1958" t="s">
        <v>131</v>
      </c>
      <c r="E67" s="1958"/>
      <c r="F67" s="1958"/>
      <c r="G67" s="1958"/>
      <c r="H67" s="1958"/>
      <c r="I67" s="1958"/>
      <c r="J67" s="1958"/>
      <c r="K67" s="1958"/>
      <c r="L67" s="1958"/>
      <c r="M67" s="1958"/>
      <c r="N67" s="1958"/>
      <c r="O67" s="1958"/>
      <c r="P67" s="1958"/>
      <c r="Q67" s="1958"/>
      <c r="R67" s="1958"/>
    </row>
    <row r="68" spans="2:18" ht="22.5" customHeight="1">
      <c r="B68" s="2091" t="s">
        <v>132</v>
      </c>
      <c r="C68" s="2091"/>
      <c r="D68" s="2091"/>
      <c r="E68" s="2091"/>
      <c r="F68" s="2091"/>
      <c r="G68" s="2091"/>
      <c r="H68" s="2091"/>
      <c r="I68" s="2091"/>
      <c r="J68" s="2091"/>
      <c r="K68" s="2091"/>
      <c r="L68" s="2091"/>
      <c r="M68" s="2091"/>
      <c r="N68" s="2091"/>
      <c r="O68" s="2091"/>
      <c r="P68" s="2091"/>
      <c r="Q68" s="2091"/>
      <c r="R68" s="2091"/>
    </row>
    <row r="69" spans="2:18" ht="22.5" customHeight="1">
      <c r="C69" s="651" t="s">
        <v>80</v>
      </c>
      <c r="D69" s="1958" t="s">
        <v>133</v>
      </c>
      <c r="E69" s="1958"/>
      <c r="F69" s="1958"/>
      <c r="G69" s="1958"/>
      <c r="H69" s="1958"/>
      <c r="I69" s="1958"/>
      <c r="J69" s="1958"/>
      <c r="K69" s="1958"/>
      <c r="L69" s="1958"/>
      <c r="M69" s="1958"/>
      <c r="N69" s="1958"/>
      <c r="O69" s="1958"/>
      <c r="P69" s="1958"/>
      <c r="Q69" s="1958"/>
      <c r="R69" s="1958"/>
    </row>
    <row r="70" spans="2:18" ht="22.5" customHeight="1">
      <c r="C70" s="651" t="s">
        <v>81</v>
      </c>
      <c r="D70" s="1958" t="s">
        <v>489</v>
      </c>
      <c r="E70" s="1958"/>
      <c r="F70" s="1958"/>
      <c r="G70" s="1958"/>
      <c r="H70" s="1958"/>
      <c r="I70" s="1958"/>
      <c r="J70" s="1958"/>
      <c r="K70" s="1958"/>
      <c r="L70" s="1958"/>
      <c r="M70" s="1958"/>
      <c r="N70" s="1958"/>
      <c r="O70" s="1958"/>
      <c r="P70" s="1958"/>
      <c r="Q70" s="1958"/>
      <c r="R70" s="1958"/>
    </row>
    <row r="71" spans="2:18" ht="22.5" customHeight="1">
      <c r="C71" s="651" t="s">
        <v>82</v>
      </c>
      <c r="D71" s="1958" t="s">
        <v>134</v>
      </c>
      <c r="E71" s="1958"/>
      <c r="F71" s="1958"/>
      <c r="G71" s="1958"/>
      <c r="H71" s="1958"/>
      <c r="I71" s="1958"/>
      <c r="J71" s="1958"/>
      <c r="K71" s="1958"/>
      <c r="L71" s="1958"/>
      <c r="M71" s="1958"/>
      <c r="N71" s="1958"/>
      <c r="O71" s="1958"/>
      <c r="P71" s="1958"/>
      <c r="Q71" s="1958"/>
      <c r="R71" s="1958"/>
    </row>
    <row r="72" spans="2:18" ht="22.5" customHeight="1">
      <c r="C72" s="651" t="s">
        <v>83</v>
      </c>
      <c r="D72" s="1958" t="s">
        <v>490</v>
      </c>
      <c r="E72" s="1958"/>
      <c r="F72" s="1958"/>
      <c r="G72" s="1958"/>
      <c r="H72" s="1958"/>
      <c r="I72" s="1958"/>
      <c r="J72" s="1958"/>
      <c r="K72" s="1958"/>
      <c r="L72" s="1958"/>
      <c r="M72" s="1958"/>
      <c r="N72" s="1958"/>
      <c r="O72" s="1958"/>
      <c r="P72" s="1958"/>
      <c r="Q72" s="1958"/>
      <c r="R72" s="1958"/>
    </row>
    <row r="73" spans="2:18" ht="22.5" customHeight="1">
      <c r="B73" s="2091" t="s">
        <v>135</v>
      </c>
      <c r="C73" s="2091"/>
      <c r="D73" s="2091"/>
      <c r="E73" s="2091"/>
      <c r="F73" s="2091"/>
      <c r="G73" s="2091"/>
      <c r="H73" s="2091"/>
      <c r="I73" s="2091"/>
      <c r="J73" s="2091"/>
      <c r="K73" s="2091"/>
      <c r="L73" s="2091"/>
      <c r="M73" s="2091"/>
      <c r="N73" s="2091"/>
      <c r="O73" s="2091"/>
      <c r="P73" s="2091"/>
      <c r="Q73" s="2091"/>
      <c r="R73" s="2091"/>
    </row>
    <row r="74" spans="2:18" ht="22.5" customHeight="1">
      <c r="C74" s="651" t="s">
        <v>80</v>
      </c>
      <c r="D74" s="1958" t="s">
        <v>136</v>
      </c>
      <c r="E74" s="1958"/>
      <c r="F74" s="1958"/>
      <c r="G74" s="1958"/>
      <c r="H74" s="1958"/>
      <c r="I74" s="1958"/>
      <c r="J74" s="1958"/>
      <c r="K74" s="1958"/>
      <c r="L74" s="1958"/>
      <c r="M74" s="1958"/>
      <c r="N74" s="1958"/>
      <c r="O74" s="1958"/>
      <c r="P74" s="1958"/>
      <c r="Q74" s="1958"/>
      <c r="R74" s="1958"/>
    </row>
    <row r="75" spans="2:18" ht="22.5" customHeight="1">
      <c r="C75" s="651" t="s">
        <v>81</v>
      </c>
      <c r="D75" s="1958" t="s">
        <v>137</v>
      </c>
      <c r="E75" s="1958"/>
      <c r="F75" s="1958"/>
      <c r="G75" s="1958"/>
      <c r="H75" s="1958"/>
      <c r="I75" s="1958"/>
      <c r="J75" s="1958"/>
      <c r="K75" s="1958"/>
      <c r="L75" s="1958"/>
      <c r="M75" s="1958"/>
      <c r="N75" s="1958"/>
      <c r="O75" s="1958"/>
      <c r="P75" s="1958"/>
      <c r="Q75" s="1958"/>
      <c r="R75" s="1958"/>
    </row>
    <row r="76" spans="2:18" ht="22.5" customHeight="1">
      <c r="C76" s="651" t="s">
        <v>82</v>
      </c>
      <c r="D76" s="1958" t="s">
        <v>138</v>
      </c>
      <c r="E76" s="1958"/>
      <c r="F76" s="1958"/>
      <c r="G76" s="1958"/>
      <c r="H76" s="1958"/>
      <c r="I76" s="1958"/>
      <c r="J76" s="1958"/>
      <c r="K76" s="1958"/>
      <c r="L76" s="1958"/>
      <c r="M76" s="1958"/>
      <c r="N76" s="1958"/>
      <c r="O76" s="1958"/>
      <c r="P76" s="1958"/>
      <c r="Q76" s="1958"/>
      <c r="R76" s="1958"/>
    </row>
    <row r="77" spans="2:18" ht="22.5" customHeight="1">
      <c r="C77" s="651" t="s">
        <v>83</v>
      </c>
      <c r="D77" s="1958" t="s">
        <v>139</v>
      </c>
      <c r="E77" s="1958"/>
      <c r="F77" s="1958"/>
      <c r="G77" s="1958"/>
      <c r="H77" s="1958"/>
      <c r="I77" s="1958"/>
      <c r="J77" s="1958"/>
      <c r="K77" s="1958"/>
      <c r="L77" s="1958"/>
      <c r="M77" s="1958"/>
      <c r="N77" s="1958"/>
      <c r="O77" s="1958"/>
      <c r="P77" s="1958"/>
      <c r="Q77" s="1958"/>
      <c r="R77" s="1958"/>
    </row>
    <row r="78" spans="2:18" ht="22.5" customHeight="1">
      <c r="D78" s="1958" t="s">
        <v>140</v>
      </c>
      <c r="E78" s="1958"/>
      <c r="F78" s="1958"/>
      <c r="G78" s="1958"/>
      <c r="H78" s="1958"/>
      <c r="I78" s="1958"/>
      <c r="J78" s="1958"/>
    </row>
    <row r="79" spans="2:18" ht="22.5" customHeight="1">
      <c r="D79" s="2095" t="s">
        <v>437</v>
      </c>
      <c r="E79" s="1958"/>
      <c r="F79" s="1958"/>
      <c r="G79" s="1958"/>
      <c r="H79" s="1958"/>
      <c r="I79" s="1958"/>
      <c r="J79" s="1958"/>
      <c r="K79" s="655"/>
    </row>
    <row r="80" spans="2:18" ht="22.5" customHeight="1">
      <c r="D80" s="1958" t="s">
        <v>491</v>
      </c>
      <c r="E80" s="1958"/>
      <c r="F80" s="1958"/>
      <c r="G80" s="1958"/>
      <c r="H80" s="1958"/>
      <c r="I80" s="1958"/>
      <c r="J80" s="1958"/>
    </row>
    <row r="81" spans="2:18" ht="22.5" customHeight="1">
      <c r="D81" s="1958" t="s">
        <v>492</v>
      </c>
      <c r="E81" s="1958"/>
      <c r="F81" s="1958"/>
      <c r="G81" s="1958"/>
      <c r="H81" s="1958"/>
      <c r="I81" s="1958"/>
      <c r="J81" s="1958"/>
    </row>
    <row r="82" spans="2:18" ht="22.5" customHeight="1">
      <c r="C82" s="651" t="s">
        <v>89</v>
      </c>
      <c r="D82" s="1958" t="s">
        <v>141</v>
      </c>
      <c r="E82" s="1958"/>
      <c r="F82" s="1958"/>
      <c r="G82" s="1958"/>
      <c r="H82" s="1958"/>
      <c r="I82" s="1958"/>
      <c r="J82" s="1958"/>
      <c r="K82" s="1958"/>
      <c r="L82" s="1958"/>
      <c r="M82" s="1958"/>
      <c r="N82" s="1958"/>
      <c r="O82" s="1958"/>
      <c r="P82" s="1958"/>
      <c r="Q82" s="1958"/>
      <c r="R82" s="1958"/>
    </row>
    <row r="83" spans="2:18" ht="22.5" customHeight="1">
      <c r="C83" s="651" t="s">
        <v>91</v>
      </c>
      <c r="D83" s="1958" t="s">
        <v>142</v>
      </c>
      <c r="E83" s="1958"/>
      <c r="F83" s="1958"/>
      <c r="G83" s="1958"/>
      <c r="H83" s="1958"/>
      <c r="I83" s="1958"/>
      <c r="J83" s="1958"/>
      <c r="K83" s="1958"/>
      <c r="L83" s="1958"/>
      <c r="M83" s="1958"/>
      <c r="N83" s="1958"/>
      <c r="O83" s="1958"/>
      <c r="P83" s="1958"/>
      <c r="Q83" s="1958"/>
      <c r="R83" s="1958"/>
    </row>
    <row r="84" spans="2:18" ht="22.5" customHeight="1">
      <c r="C84" s="651" t="s">
        <v>93</v>
      </c>
      <c r="D84" s="1958" t="s">
        <v>143</v>
      </c>
      <c r="E84" s="1958"/>
      <c r="F84" s="1958"/>
      <c r="G84" s="1958"/>
      <c r="H84" s="1958"/>
      <c r="I84" s="1958"/>
      <c r="J84" s="1958"/>
      <c r="K84" s="1958"/>
      <c r="L84" s="1958"/>
      <c r="M84" s="1958"/>
      <c r="N84" s="1958"/>
      <c r="O84" s="1958"/>
      <c r="P84" s="1958"/>
      <c r="Q84" s="1958"/>
      <c r="R84" s="1958"/>
    </row>
    <row r="85" spans="2:18" ht="22.5" customHeight="1">
      <c r="C85" s="651" t="s">
        <v>95</v>
      </c>
      <c r="D85" s="1958" t="s">
        <v>144</v>
      </c>
      <c r="E85" s="1958"/>
      <c r="F85" s="1958"/>
      <c r="G85" s="1958"/>
      <c r="H85" s="1958"/>
      <c r="I85" s="1958"/>
      <c r="J85" s="1958"/>
      <c r="K85" s="1958"/>
      <c r="L85" s="1958"/>
      <c r="M85" s="1958"/>
      <c r="N85" s="1958"/>
      <c r="O85" s="1958"/>
      <c r="P85" s="1958"/>
      <c r="Q85" s="1958"/>
      <c r="R85" s="1958"/>
    </row>
    <row r="86" spans="2:18" ht="22.5" customHeight="1">
      <c r="C86" s="651" t="s">
        <v>97</v>
      </c>
      <c r="D86" s="1958" t="s">
        <v>145</v>
      </c>
      <c r="E86" s="1958"/>
      <c r="F86" s="1958"/>
      <c r="G86" s="1958"/>
      <c r="H86" s="1958"/>
      <c r="I86" s="1958"/>
      <c r="J86" s="1958"/>
      <c r="K86" s="1958"/>
      <c r="L86" s="1958"/>
      <c r="M86" s="1958"/>
      <c r="N86" s="1958"/>
      <c r="O86" s="1958"/>
      <c r="P86" s="1958"/>
      <c r="Q86" s="1958"/>
      <c r="R86" s="1958"/>
    </row>
    <row r="87" spans="2:18" ht="22.5" customHeight="1">
      <c r="B87" s="2091" t="s">
        <v>146</v>
      </c>
      <c r="C87" s="2091"/>
      <c r="D87" s="2091"/>
      <c r="E87" s="2091"/>
      <c r="F87" s="2091"/>
      <c r="G87" s="2091"/>
      <c r="H87" s="2091"/>
      <c r="I87" s="2091"/>
      <c r="J87" s="2091"/>
      <c r="K87" s="2091"/>
      <c r="L87" s="2091"/>
      <c r="M87" s="2091"/>
      <c r="N87" s="2091"/>
      <c r="O87" s="2091"/>
      <c r="P87" s="2091"/>
      <c r="Q87" s="2091"/>
      <c r="R87" s="2091"/>
    </row>
    <row r="88" spans="2:18" ht="22.5" customHeight="1">
      <c r="C88" s="651" t="s">
        <v>80</v>
      </c>
      <c r="D88" s="1958" t="s">
        <v>438</v>
      </c>
      <c r="E88" s="1958"/>
      <c r="F88" s="1958"/>
      <c r="G88" s="1958"/>
      <c r="H88" s="1958"/>
      <c r="I88" s="1958"/>
      <c r="J88" s="1958"/>
      <c r="K88" s="1958"/>
      <c r="L88" s="1958"/>
      <c r="M88" s="1958"/>
      <c r="N88" s="1958"/>
      <c r="O88" s="1958"/>
      <c r="P88" s="1958"/>
      <c r="Q88" s="1958"/>
      <c r="R88" s="1958"/>
    </row>
    <row r="89" spans="2:18" ht="22.5" customHeight="1">
      <c r="D89" s="1958" t="s">
        <v>439</v>
      </c>
      <c r="E89" s="1958"/>
      <c r="F89" s="1958"/>
      <c r="G89" s="1958"/>
      <c r="H89" s="1958"/>
      <c r="I89" s="1958"/>
      <c r="J89" s="1958"/>
      <c r="K89" s="1958"/>
      <c r="L89" s="1958"/>
      <c r="M89" s="1958"/>
      <c r="N89" s="1958"/>
      <c r="O89" s="1958"/>
      <c r="P89" s="1958"/>
      <c r="Q89" s="1958"/>
      <c r="R89" s="1958"/>
    </row>
    <row r="90" spans="2:18" ht="22.5" customHeight="1">
      <c r="C90" s="651" t="s">
        <v>81</v>
      </c>
      <c r="D90" s="1958" t="s">
        <v>147</v>
      </c>
      <c r="E90" s="1958"/>
      <c r="F90" s="1958"/>
      <c r="G90" s="1958"/>
      <c r="H90" s="1958"/>
      <c r="I90" s="1958"/>
      <c r="J90" s="1958"/>
      <c r="K90" s="1958"/>
      <c r="L90" s="1958"/>
      <c r="M90" s="1958"/>
      <c r="N90" s="1958"/>
      <c r="O90" s="1958"/>
      <c r="P90" s="1958"/>
      <c r="Q90" s="1958"/>
      <c r="R90" s="1958"/>
    </row>
    <row r="91" spans="2:18" ht="22.5" customHeight="1">
      <c r="C91" s="651" t="s">
        <v>82</v>
      </c>
      <c r="D91" s="1958" t="s">
        <v>493</v>
      </c>
      <c r="E91" s="1958"/>
      <c r="F91" s="1958"/>
      <c r="G91" s="1958"/>
      <c r="H91" s="1958"/>
      <c r="I91" s="1958"/>
      <c r="J91" s="1958"/>
      <c r="K91" s="1958"/>
      <c r="L91" s="1958"/>
      <c r="M91" s="1958"/>
      <c r="N91" s="1958"/>
      <c r="O91" s="1958"/>
      <c r="P91" s="1958"/>
      <c r="Q91" s="1958"/>
      <c r="R91" s="1958"/>
    </row>
    <row r="92" spans="2:18" ht="22.5" customHeight="1">
      <c r="C92" s="651" t="s">
        <v>83</v>
      </c>
      <c r="D92" s="1958" t="s">
        <v>148</v>
      </c>
      <c r="E92" s="1958"/>
      <c r="F92" s="1958"/>
      <c r="G92" s="1958"/>
      <c r="H92" s="1958"/>
      <c r="I92" s="1958"/>
      <c r="J92" s="1958"/>
      <c r="K92" s="1958"/>
      <c r="L92" s="1958"/>
      <c r="M92" s="1958"/>
      <c r="N92" s="1958"/>
      <c r="O92" s="1958"/>
      <c r="P92" s="1958"/>
      <c r="Q92" s="1958"/>
      <c r="R92" s="1958"/>
    </row>
    <row r="93" spans="2:18" ht="22.5" customHeight="1">
      <c r="B93" s="2091" t="s">
        <v>494</v>
      </c>
      <c r="C93" s="2091"/>
      <c r="D93" s="2091"/>
      <c r="E93" s="2091"/>
      <c r="F93" s="2091"/>
      <c r="G93" s="2091"/>
      <c r="H93" s="2091"/>
      <c r="I93" s="2091"/>
      <c r="J93" s="2091"/>
      <c r="K93" s="2091"/>
      <c r="L93" s="2091"/>
      <c r="M93" s="2091"/>
      <c r="N93" s="2091"/>
      <c r="O93" s="2091"/>
      <c r="P93" s="2091"/>
      <c r="Q93" s="2091"/>
      <c r="R93" s="2091"/>
    </row>
    <row r="94" spans="2:18" ht="22.5" customHeight="1">
      <c r="B94" s="2091" t="s">
        <v>149</v>
      </c>
      <c r="C94" s="2091"/>
      <c r="D94" s="2091"/>
      <c r="E94" s="2091"/>
      <c r="F94" s="2091"/>
      <c r="G94" s="2091"/>
      <c r="H94" s="2091"/>
      <c r="I94" s="2091"/>
      <c r="J94" s="2091"/>
      <c r="K94" s="2091"/>
      <c r="L94" s="2091"/>
      <c r="M94" s="2091"/>
      <c r="N94" s="2091"/>
      <c r="O94" s="2091"/>
      <c r="P94" s="2091"/>
      <c r="Q94" s="2091"/>
      <c r="R94" s="2091"/>
    </row>
    <row r="95" spans="2:18" ht="22.5" customHeight="1">
      <c r="C95" s="651" t="s">
        <v>80</v>
      </c>
      <c r="D95" s="1958" t="s">
        <v>150</v>
      </c>
      <c r="E95" s="1958"/>
      <c r="F95" s="1958"/>
      <c r="G95" s="1958"/>
      <c r="H95" s="1958"/>
      <c r="I95" s="1958"/>
      <c r="J95" s="1958"/>
      <c r="K95" s="1958"/>
      <c r="L95" s="1958"/>
      <c r="M95" s="1958"/>
      <c r="N95" s="1958"/>
      <c r="O95" s="1958"/>
      <c r="P95" s="1958"/>
      <c r="Q95" s="1958"/>
      <c r="R95" s="1958"/>
    </row>
    <row r="96" spans="2:18" ht="22.5" customHeight="1">
      <c r="C96" s="651" t="s">
        <v>81</v>
      </c>
      <c r="D96" s="1958" t="s">
        <v>151</v>
      </c>
      <c r="E96" s="1958"/>
      <c r="F96" s="1958"/>
      <c r="G96" s="1958"/>
      <c r="H96" s="1958"/>
      <c r="I96" s="1958"/>
      <c r="J96" s="1958"/>
      <c r="K96" s="1958"/>
      <c r="L96" s="1958"/>
      <c r="M96" s="1958"/>
      <c r="N96" s="1958"/>
      <c r="O96" s="1958"/>
      <c r="P96" s="1958"/>
      <c r="Q96" s="1958"/>
      <c r="R96" s="1958"/>
    </row>
    <row r="97" spans="2:18" ht="22.5" customHeight="1">
      <c r="B97" s="2091" t="s">
        <v>152</v>
      </c>
      <c r="C97" s="2091"/>
      <c r="D97" s="2091"/>
      <c r="E97" s="2091"/>
      <c r="F97" s="2091"/>
      <c r="G97" s="2091"/>
      <c r="H97" s="2091"/>
      <c r="I97" s="2091"/>
      <c r="J97" s="2091"/>
      <c r="K97" s="2091"/>
      <c r="L97" s="2091"/>
      <c r="M97" s="2091"/>
      <c r="N97" s="2091"/>
      <c r="O97" s="2091"/>
      <c r="P97" s="2091"/>
      <c r="Q97" s="2091"/>
      <c r="R97" s="2091"/>
    </row>
    <row r="98" spans="2:18" ht="22.5" customHeight="1">
      <c r="B98" s="2091" t="s">
        <v>153</v>
      </c>
      <c r="C98" s="2091"/>
      <c r="D98" s="2091"/>
      <c r="E98" s="2091"/>
      <c r="F98" s="2091"/>
      <c r="G98" s="2091"/>
      <c r="H98" s="2091"/>
      <c r="I98" s="2091"/>
      <c r="J98" s="2091"/>
      <c r="K98" s="2091"/>
      <c r="L98" s="2091"/>
      <c r="M98" s="2091"/>
      <c r="N98" s="2091"/>
      <c r="O98" s="2091"/>
      <c r="P98" s="2091"/>
      <c r="Q98" s="2091"/>
      <c r="R98" s="2091"/>
    </row>
    <row r="99" spans="2:18" ht="22.5" customHeight="1">
      <c r="C99" s="1958" t="s">
        <v>154</v>
      </c>
      <c r="D99" s="1958"/>
      <c r="E99" s="1958"/>
      <c r="F99" s="1958"/>
      <c r="G99" s="1958"/>
      <c r="H99" s="1958"/>
      <c r="I99" s="1958"/>
      <c r="J99" s="1958"/>
      <c r="K99" s="1958"/>
      <c r="L99" s="1958"/>
      <c r="M99" s="1958"/>
      <c r="N99" s="1958"/>
      <c r="O99" s="1958"/>
      <c r="P99" s="1958"/>
      <c r="Q99" s="1958"/>
      <c r="R99" s="1958"/>
    </row>
    <row r="100" spans="2:18" ht="22.5" customHeight="1">
      <c r="C100" s="651" t="s">
        <v>80</v>
      </c>
      <c r="D100" s="1958" t="s">
        <v>155</v>
      </c>
      <c r="E100" s="1958"/>
      <c r="F100" s="1958"/>
      <c r="G100" s="1958"/>
      <c r="H100" s="1958"/>
      <c r="I100" s="1958"/>
      <c r="J100" s="1958"/>
      <c r="K100" s="1958"/>
      <c r="L100" s="1958"/>
      <c r="M100" s="1958"/>
      <c r="N100" s="1958"/>
      <c r="O100" s="1958"/>
      <c r="P100" s="1958"/>
      <c r="Q100" s="1958"/>
      <c r="R100" s="1958"/>
    </row>
    <row r="101" spans="2:18" ht="22.5" customHeight="1">
      <c r="C101" s="651" t="s">
        <v>81</v>
      </c>
      <c r="D101" s="1958" t="s">
        <v>156</v>
      </c>
      <c r="E101" s="1958"/>
      <c r="F101" s="1958"/>
      <c r="G101" s="1958"/>
      <c r="H101" s="1958"/>
      <c r="I101" s="1958"/>
      <c r="J101" s="1958"/>
      <c r="K101" s="1958"/>
      <c r="L101" s="1958"/>
      <c r="M101" s="1958"/>
      <c r="N101" s="1958"/>
      <c r="O101" s="1958"/>
      <c r="P101" s="1958"/>
      <c r="Q101" s="1958"/>
      <c r="R101" s="1958"/>
    </row>
    <row r="102" spans="2:18" ht="22.5" customHeight="1">
      <c r="C102" s="651" t="s">
        <v>82</v>
      </c>
      <c r="D102" s="2095" t="s">
        <v>442</v>
      </c>
      <c r="E102" s="1958"/>
      <c r="F102" s="1958"/>
      <c r="G102" s="1958"/>
      <c r="H102" s="1958"/>
      <c r="I102" s="1958"/>
      <c r="J102" s="1958"/>
      <c r="K102" s="1958"/>
      <c r="L102" s="1958"/>
      <c r="M102" s="1958"/>
      <c r="N102" s="1958"/>
      <c r="O102" s="1958"/>
      <c r="P102" s="1958"/>
      <c r="Q102" s="1958"/>
      <c r="R102" s="1958"/>
    </row>
    <row r="103" spans="2:18" ht="22.5" customHeight="1">
      <c r="C103" s="651" t="s">
        <v>83</v>
      </c>
      <c r="D103" s="1958" t="s">
        <v>157</v>
      </c>
      <c r="E103" s="1958"/>
      <c r="F103" s="1958"/>
      <c r="G103" s="1958"/>
      <c r="H103" s="1958"/>
      <c r="I103" s="1958"/>
      <c r="J103" s="1958"/>
      <c r="K103" s="1958"/>
      <c r="L103" s="1958"/>
      <c r="M103" s="1958"/>
      <c r="N103" s="1958"/>
      <c r="O103" s="1958"/>
      <c r="P103" s="1958"/>
      <c r="Q103" s="1958"/>
      <c r="R103" s="1958"/>
    </row>
    <row r="104" spans="2:18" ht="22.5" customHeight="1">
      <c r="C104" s="651" t="s">
        <v>89</v>
      </c>
      <c r="D104" s="1958" t="s">
        <v>158</v>
      </c>
      <c r="E104" s="1958"/>
      <c r="F104" s="1958"/>
      <c r="G104" s="1958"/>
      <c r="H104" s="1958"/>
      <c r="I104" s="1958"/>
      <c r="J104" s="1958"/>
      <c r="K104" s="1958"/>
      <c r="L104" s="1958"/>
      <c r="M104" s="1958"/>
      <c r="N104" s="1958"/>
      <c r="O104" s="1958"/>
      <c r="P104" s="1958"/>
      <c r="Q104" s="1958"/>
      <c r="R104" s="1958"/>
    </row>
    <row r="105" spans="2:18" ht="22.5" customHeight="1">
      <c r="B105" s="2091" t="s">
        <v>159</v>
      </c>
      <c r="C105" s="2091"/>
      <c r="D105" s="2091"/>
      <c r="E105" s="2091"/>
      <c r="F105" s="2091"/>
      <c r="G105" s="2091"/>
      <c r="H105" s="2091"/>
      <c r="I105" s="2091"/>
      <c r="J105" s="2091"/>
      <c r="K105" s="2091"/>
      <c r="L105" s="2091"/>
      <c r="M105" s="2091"/>
      <c r="N105" s="2091"/>
      <c r="O105" s="2091"/>
      <c r="P105" s="2091"/>
      <c r="Q105" s="2091"/>
      <c r="R105" s="2091"/>
    </row>
    <row r="106" spans="2:18" ht="22.5" customHeight="1">
      <c r="C106" s="1958" t="s">
        <v>495</v>
      </c>
      <c r="D106" s="1958"/>
      <c r="E106" s="1958"/>
      <c r="F106" s="1958"/>
      <c r="G106" s="1958"/>
      <c r="H106" s="1958"/>
      <c r="I106" s="1958"/>
      <c r="J106" s="1958"/>
      <c r="K106" s="1958"/>
      <c r="L106" s="1958"/>
      <c r="M106" s="1958"/>
      <c r="N106" s="1958"/>
      <c r="O106" s="1958"/>
      <c r="P106" s="1958"/>
      <c r="Q106" s="1958"/>
      <c r="R106" s="1958"/>
    </row>
    <row r="107" spans="2:18" ht="22.5" customHeight="1">
      <c r="C107" s="1958" t="s">
        <v>443</v>
      </c>
      <c r="D107" s="1958"/>
      <c r="E107" s="1958"/>
      <c r="F107" s="1958"/>
      <c r="G107" s="1958"/>
      <c r="H107" s="1958"/>
      <c r="I107" s="1958"/>
      <c r="J107" s="1958"/>
      <c r="K107" s="1958"/>
      <c r="L107" s="1958"/>
      <c r="M107" s="1958"/>
      <c r="N107" s="1958"/>
      <c r="O107" s="1958"/>
      <c r="P107" s="1958"/>
      <c r="Q107" s="1958"/>
      <c r="R107" s="1958"/>
    </row>
    <row r="108" spans="2:18" ht="22.5" customHeight="1">
      <c r="D108" s="651" t="s">
        <v>80</v>
      </c>
      <c r="E108" s="1958" t="s">
        <v>160</v>
      </c>
      <c r="F108" s="1958"/>
      <c r="G108" s="1958"/>
      <c r="H108" s="1958"/>
      <c r="I108" s="1958"/>
      <c r="J108" s="1958"/>
      <c r="K108" s="1958"/>
      <c r="L108" s="1958"/>
      <c r="M108" s="1958"/>
      <c r="N108" s="1958"/>
      <c r="O108" s="1958"/>
      <c r="P108" s="1958"/>
      <c r="Q108" s="1958"/>
      <c r="R108" s="1958"/>
    </row>
    <row r="109" spans="2:18" ht="22.5" customHeight="1">
      <c r="D109" s="651" t="s">
        <v>81</v>
      </c>
      <c r="E109" s="1958" t="s">
        <v>161</v>
      </c>
      <c r="F109" s="1958"/>
      <c r="G109" s="1958"/>
      <c r="H109" s="1958"/>
      <c r="I109" s="1958"/>
      <c r="J109" s="1958"/>
      <c r="K109" s="1958"/>
      <c r="L109" s="1958"/>
      <c r="M109" s="1958"/>
      <c r="N109" s="1958"/>
      <c r="O109" s="1958"/>
      <c r="P109" s="1958"/>
      <c r="Q109" s="1958"/>
      <c r="R109" s="1958"/>
    </row>
    <row r="110" spans="2:18" ht="22.5" customHeight="1">
      <c r="D110" s="651" t="s">
        <v>82</v>
      </c>
      <c r="E110" s="1958" t="s">
        <v>162</v>
      </c>
      <c r="F110" s="1958"/>
      <c r="G110" s="1958"/>
      <c r="H110" s="1958"/>
      <c r="I110" s="1958"/>
      <c r="J110" s="1958"/>
      <c r="K110" s="1958"/>
      <c r="L110" s="1958"/>
      <c r="M110" s="1958"/>
      <c r="N110" s="1958"/>
      <c r="O110" s="1958"/>
      <c r="P110" s="1958"/>
      <c r="Q110" s="1958"/>
      <c r="R110" s="1958"/>
    </row>
    <row r="111" spans="2:18" ht="22.5" customHeight="1">
      <c r="D111" s="651" t="s">
        <v>83</v>
      </c>
      <c r="E111" s="1958" t="s">
        <v>163</v>
      </c>
      <c r="F111" s="1958"/>
      <c r="G111" s="1958"/>
      <c r="H111" s="1958"/>
      <c r="I111" s="1958"/>
      <c r="J111" s="1958"/>
      <c r="K111" s="1958"/>
      <c r="L111" s="1958"/>
      <c r="M111" s="1958"/>
      <c r="N111" s="1958"/>
      <c r="O111" s="1958"/>
      <c r="P111" s="1958"/>
      <c r="Q111" s="1958"/>
      <c r="R111" s="1958"/>
    </row>
    <row r="112" spans="2:18" ht="22.5" customHeight="1">
      <c r="B112" s="2091" t="s">
        <v>164</v>
      </c>
      <c r="C112" s="2091"/>
      <c r="D112" s="2091"/>
      <c r="E112" s="2091"/>
      <c r="F112" s="2091"/>
      <c r="G112" s="2091"/>
      <c r="H112" s="2091"/>
      <c r="I112" s="2091"/>
      <c r="J112" s="2091"/>
      <c r="K112" s="2091"/>
      <c r="L112" s="2091"/>
      <c r="M112" s="2091"/>
      <c r="N112" s="2091"/>
      <c r="O112" s="2091"/>
      <c r="P112" s="2091"/>
      <c r="Q112" s="2091"/>
      <c r="R112" s="2091"/>
    </row>
    <row r="113" spans="2:18" ht="22.5" customHeight="1">
      <c r="C113" s="651" t="s">
        <v>80</v>
      </c>
      <c r="D113" s="1958" t="s">
        <v>165</v>
      </c>
      <c r="E113" s="1958"/>
      <c r="F113" s="1958"/>
      <c r="G113" s="1958"/>
      <c r="H113" s="1958"/>
      <c r="I113" s="1958"/>
      <c r="J113" s="1958"/>
      <c r="K113" s="1958"/>
      <c r="L113" s="1958"/>
      <c r="M113" s="1958"/>
      <c r="N113" s="1958"/>
      <c r="O113" s="1958"/>
      <c r="P113" s="1958"/>
      <c r="Q113" s="1958"/>
      <c r="R113" s="1958"/>
    </row>
    <row r="114" spans="2:18" ht="22.5" customHeight="1">
      <c r="C114" s="651" t="s">
        <v>81</v>
      </c>
      <c r="D114" s="1958" t="s">
        <v>166</v>
      </c>
      <c r="E114" s="1958"/>
      <c r="F114" s="1958"/>
      <c r="G114" s="1958"/>
      <c r="H114" s="1958"/>
      <c r="I114" s="1958"/>
      <c r="J114" s="1958"/>
      <c r="K114" s="1958"/>
      <c r="L114" s="1958"/>
      <c r="M114" s="1958"/>
      <c r="N114" s="1958"/>
      <c r="O114" s="1958"/>
      <c r="P114" s="1958"/>
      <c r="Q114" s="1958"/>
      <c r="R114" s="1958"/>
    </row>
    <row r="115" spans="2:18" ht="22.5" customHeight="1">
      <c r="C115" s="651" t="s">
        <v>82</v>
      </c>
      <c r="D115" s="1958" t="s">
        <v>167</v>
      </c>
      <c r="E115" s="1958"/>
      <c r="F115" s="1958"/>
      <c r="G115" s="1958"/>
      <c r="H115" s="1958"/>
      <c r="I115" s="1958"/>
      <c r="J115" s="1958"/>
      <c r="K115" s="1958"/>
      <c r="L115" s="1958"/>
      <c r="M115" s="1958"/>
      <c r="N115" s="1958"/>
      <c r="O115" s="1958"/>
      <c r="P115" s="1958"/>
      <c r="Q115" s="1958"/>
      <c r="R115" s="1958"/>
    </row>
    <row r="116" spans="2:18" ht="22.5" customHeight="1">
      <c r="C116" s="2091" t="s">
        <v>444</v>
      </c>
      <c r="D116" s="2091"/>
      <c r="E116" s="2091"/>
      <c r="F116" s="2091"/>
      <c r="G116" s="2091"/>
      <c r="H116" s="2091"/>
      <c r="I116" s="2091"/>
      <c r="J116" s="2091"/>
      <c r="K116" s="2091"/>
      <c r="L116" s="2091"/>
      <c r="M116" s="2091"/>
      <c r="N116" s="2091"/>
      <c r="O116" s="2091"/>
      <c r="P116" s="2091"/>
      <c r="Q116" s="2091"/>
      <c r="R116" s="2091"/>
    </row>
    <row r="117" spans="2:18" ht="22.5" customHeight="1">
      <c r="B117" s="2091" t="s">
        <v>168</v>
      </c>
      <c r="C117" s="2091"/>
      <c r="D117" s="2091"/>
      <c r="E117" s="2091"/>
      <c r="F117" s="2091"/>
      <c r="G117" s="2091"/>
      <c r="H117" s="2091"/>
      <c r="I117" s="2091"/>
      <c r="J117" s="2091"/>
      <c r="K117" s="2091"/>
      <c r="L117" s="2091"/>
      <c r="M117" s="2091"/>
      <c r="N117" s="2091"/>
      <c r="O117" s="2091"/>
      <c r="P117" s="2091"/>
      <c r="Q117" s="2091"/>
      <c r="R117" s="2091"/>
    </row>
    <row r="118" spans="2:18" ht="22.5" customHeight="1">
      <c r="C118" s="1958" t="s">
        <v>445</v>
      </c>
      <c r="D118" s="1958"/>
      <c r="E118" s="1958"/>
      <c r="F118" s="1958"/>
      <c r="G118" s="1958"/>
      <c r="H118" s="1958"/>
      <c r="I118" s="1958"/>
      <c r="J118" s="1958"/>
      <c r="K118" s="1958"/>
      <c r="L118" s="1958"/>
      <c r="M118" s="1958"/>
      <c r="N118" s="1958"/>
      <c r="O118" s="1958"/>
      <c r="P118" s="1958"/>
      <c r="Q118" s="1958"/>
      <c r="R118" s="1958"/>
    </row>
    <row r="119" spans="2:18" ht="22.5" customHeight="1">
      <c r="C119" s="1958" t="s">
        <v>446</v>
      </c>
      <c r="D119" s="1958"/>
      <c r="E119" s="1958"/>
      <c r="F119" s="1958"/>
      <c r="G119" s="1958"/>
      <c r="H119" s="1958"/>
      <c r="I119" s="1958"/>
      <c r="J119" s="1958"/>
      <c r="K119" s="1958"/>
      <c r="L119" s="1958"/>
      <c r="M119" s="1958"/>
      <c r="N119" s="1958"/>
      <c r="O119" s="1958"/>
      <c r="P119" s="1958"/>
      <c r="Q119" s="1958"/>
      <c r="R119" s="1958"/>
    </row>
    <row r="120" spans="2:18" ht="22.5" customHeight="1">
      <c r="B120" s="2091" t="s">
        <v>169</v>
      </c>
      <c r="C120" s="2091"/>
      <c r="D120" s="2091"/>
      <c r="E120" s="2091"/>
      <c r="F120" s="2091"/>
      <c r="G120" s="2091"/>
      <c r="H120" s="2091"/>
      <c r="I120" s="2091"/>
      <c r="J120" s="2091"/>
      <c r="K120" s="2091"/>
      <c r="L120" s="2091"/>
      <c r="M120" s="2091"/>
      <c r="N120" s="2091"/>
      <c r="O120" s="2091"/>
      <c r="P120" s="2091"/>
      <c r="Q120" s="2091"/>
      <c r="R120" s="2091"/>
    </row>
    <row r="121" spans="2:18" ht="22.5" customHeight="1">
      <c r="C121" s="651" t="s">
        <v>80</v>
      </c>
      <c r="D121" s="1958" t="s">
        <v>170</v>
      </c>
      <c r="E121" s="1958"/>
      <c r="F121" s="1958"/>
      <c r="G121" s="1958"/>
      <c r="H121" s="1958"/>
      <c r="I121" s="1958"/>
      <c r="J121" s="1958"/>
      <c r="K121" s="1958"/>
      <c r="L121" s="1958"/>
      <c r="M121" s="1958"/>
      <c r="N121" s="1958"/>
      <c r="O121" s="1958"/>
      <c r="P121" s="1958"/>
      <c r="Q121" s="1958"/>
      <c r="R121" s="1958"/>
    </row>
    <row r="122" spans="2:18" ht="22.5" customHeight="1">
      <c r="C122" s="651" t="s">
        <v>81</v>
      </c>
      <c r="D122" s="1958" t="s">
        <v>171</v>
      </c>
      <c r="E122" s="1958"/>
      <c r="F122" s="1958"/>
      <c r="G122" s="1958"/>
      <c r="H122" s="1958"/>
      <c r="I122" s="1958"/>
      <c r="J122" s="1958"/>
      <c r="K122" s="1958"/>
      <c r="L122" s="1958"/>
      <c r="M122" s="1958"/>
      <c r="N122" s="1958"/>
      <c r="O122" s="1958"/>
      <c r="P122" s="1958"/>
      <c r="Q122" s="1958"/>
      <c r="R122" s="1958"/>
    </row>
    <row r="123" spans="2:18" ht="22.5" customHeight="1">
      <c r="C123" s="651" t="s">
        <v>82</v>
      </c>
      <c r="D123" s="1958" t="s">
        <v>172</v>
      </c>
      <c r="E123" s="1958"/>
      <c r="F123" s="1958"/>
      <c r="G123" s="1958"/>
      <c r="H123" s="1958"/>
      <c r="I123" s="1958"/>
      <c r="J123" s="1958"/>
      <c r="K123" s="1958"/>
      <c r="L123" s="1958"/>
      <c r="M123" s="1958"/>
      <c r="N123" s="1958"/>
      <c r="O123" s="1958"/>
      <c r="P123" s="1958"/>
      <c r="Q123" s="1958"/>
      <c r="R123" s="1958"/>
    </row>
    <row r="124" spans="2:18" ht="22.5" customHeight="1">
      <c r="C124" s="651" t="s">
        <v>83</v>
      </c>
      <c r="D124" s="1958" t="s">
        <v>173</v>
      </c>
      <c r="E124" s="1958"/>
      <c r="F124" s="1958"/>
      <c r="G124" s="1958"/>
      <c r="H124" s="1958"/>
      <c r="I124" s="1958"/>
      <c r="J124" s="1958"/>
      <c r="K124" s="1958"/>
      <c r="L124" s="1958"/>
      <c r="M124" s="1958"/>
      <c r="N124" s="1958"/>
      <c r="O124" s="1958"/>
      <c r="P124" s="1958"/>
      <c r="Q124" s="1958"/>
      <c r="R124" s="1958"/>
    </row>
    <row r="125" spans="2:18" ht="22.5" customHeight="1">
      <c r="B125" s="2091" t="s">
        <v>174</v>
      </c>
      <c r="C125" s="2091"/>
      <c r="D125" s="2091"/>
      <c r="E125" s="2091"/>
      <c r="F125" s="2091"/>
      <c r="G125" s="2091"/>
      <c r="H125" s="2091"/>
      <c r="I125" s="2091"/>
      <c r="J125" s="2091"/>
      <c r="K125" s="2091"/>
      <c r="L125" s="2091"/>
      <c r="M125" s="2091"/>
      <c r="N125" s="2091"/>
      <c r="O125" s="2091"/>
      <c r="P125" s="2091"/>
      <c r="Q125" s="2091"/>
      <c r="R125" s="2091"/>
    </row>
    <row r="126" spans="2:18" ht="22.5" customHeight="1">
      <c r="C126" s="1958" t="s">
        <v>175</v>
      </c>
      <c r="D126" s="1958"/>
      <c r="E126" s="1958"/>
      <c r="F126" s="1958"/>
      <c r="G126" s="1958"/>
      <c r="H126" s="1958"/>
      <c r="I126" s="1958"/>
      <c r="J126" s="1958"/>
      <c r="K126" s="1958"/>
      <c r="L126" s="1958"/>
      <c r="M126" s="1958"/>
      <c r="N126" s="1958"/>
      <c r="O126" s="1958"/>
      <c r="P126" s="1958"/>
      <c r="Q126" s="1958"/>
      <c r="R126" s="1958"/>
    </row>
    <row r="127" spans="2:18" ht="22.5" customHeight="1">
      <c r="B127" s="2091" t="s">
        <v>176</v>
      </c>
      <c r="C127" s="2091"/>
      <c r="D127" s="2091"/>
      <c r="E127" s="2091"/>
      <c r="F127" s="2091"/>
      <c r="G127" s="2091"/>
      <c r="H127" s="2091"/>
      <c r="I127" s="2091"/>
      <c r="J127" s="2091"/>
      <c r="K127" s="2091"/>
      <c r="L127" s="2091"/>
      <c r="M127" s="2091"/>
      <c r="N127" s="2091"/>
      <c r="O127" s="2091"/>
      <c r="P127" s="2091"/>
      <c r="Q127" s="2091"/>
      <c r="R127" s="2091"/>
    </row>
    <row r="128" spans="2:18" ht="22.5" customHeight="1">
      <c r="C128" s="651" t="s">
        <v>80</v>
      </c>
      <c r="D128" s="1958" t="s">
        <v>177</v>
      </c>
      <c r="E128" s="1958"/>
      <c r="F128" s="1958"/>
      <c r="G128" s="1958"/>
      <c r="H128" s="1958"/>
      <c r="I128" s="1958"/>
      <c r="J128" s="1958"/>
      <c r="K128" s="1958"/>
      <c r="L128" s="1958"/>
      <c r="M128" s="1958"/>
      <c r="N128" s="1958"/>
      <c r="O128" s="1958"/>
      <c r="P128" s="1958"/>
      <c r="Q128" s="1958"/>
      <c r="R128" s="1958"/>
    </row>
    <row r="129" spans="1:18" ht="22.5" customHeight="1">
      <c r="C129" s="651" t="s">
        <v>81</v>
      </c>
      <c r="D129" s="1958" t="s">
        <v>178</v>
      </c>
      <c r="E129" s="1958"/>
      <c r="F129" s="1958"/>
      <c r="G129" s="1958"/>
      <c r="H129" s="1958"/>
      <c r="I129" s="1958"/>
      <c r="J129" s="1958"/>
      <c r="K129" s="1958"/>
      <c r="L129" s="1958"/>
      <c r="M129" s="1958"/>
      <c r="N129" s="1958"/>
      <c r="O129" s="1958"/>
      <c r="P129" s="1958"/>
      <c r="Q129" s="1958"/>
      <c r="R129" s="1958"/>
    </row>
    <row r="130" spans="1:18" ht="22.5" customHeight="1">
      <c r="C130" s="651" t="s">
        <v>82</v>
      </c>
      <c r="D130" s="1958" t="s">
        <v>179</v>
      </c>
      <c r="E130" s="1958"/>
      <c r="F130" s="1958"/>
      <c r="G130" s="1958"/>
      <c r="H130" s="1958"/>
      <c r="I130" s="1958"/>
      <c r="J130" s="1958"/>
      <c r="K130" s="1958"/>
      <c r="L130" s="1958"/>
      <c r="M130" s="1958"/>
      <c r="N130" s="1958"/>
      <c r="O130" s="1958"/>
      <c r="P130" s="1958"/>
      <c r="Q130" s="1958"/>
      <c r="R130" s="1958"/>
    </row>
    <row r="131" spans="1:18" ht="22.5" customHeight="1">
      <c r="C131" s="651" t="s">
        <v>83</v>
      </c>
      <c r="D131" s="1958" t="s">
        <v>447</v>
      </c>
      <c r="E131" s="1958"/>
      <c r="F131" s="1958"/>
      <c r="G131" s="1958"/>
      <c r="H131" s="1958"/>
      <c r="I131" s="1958"/>
      <c r="J131" s="1958"/>
      <c r="K131" s="1958"/>
      <c r="L131" s="1958"/>
      <c r="M131" s="1958"/>
      <c r="N131" s="1958"/>
      <c r="O131" s="1958"/>
      <c r="P131" s="1958"/>
      <c r="Q131" s="1958"/>
      <c r="R131" s="1958"/>
    </row>
    <row r="132" spans="1:18" ht="22.5" customHeight="1">
      <c r="C132" s="651" t="s">
        <v>89</v>
      </c>
      <c r="D132" s="1958" t="s">
        <v>180</v>
      </c>
      <c r="E132" s="1958"/>
      <c r="F132" s="1958"/>
      <c r="G132" s="1958"/>
      <c r="H132" s="1958"/>
      <c r="I132" s="1958"/>
      <c r="J132" s="1958"/>
      <c r="K132" s="1958"/>
      <c r="L132" s="1958"/>
      <c r="M132" s="1958"/>
      <c r="N132" s="1958"/>
      <c r="O132" s="1958"/>
      <c r="P132" s="1958"/>
      <c r="Q132" s="1958"/>
      <c r="R132" s="1958"/>
    </row>
    <row r="133" spans="1:18" ht="22.5" customHeight="1">
      <c r="C133" s="651" t="s">
        <v>91</v>
      </c>
      <c r="D133" s="1958" t="s">
        <v>181</v>
      </c>
      <c r="E133" s="1958"/>
      <c r="F133" s="1958"/>
      <c r="G133" s="1958"/>
      <c r="H133" s="1958"/>
      <c r="I133" s="1958"/>
      <c r="J133" s="1958"/>
      <c r="K133" s="1958"/>
      <c r="L133" s="1958"/>
      <c r="M133" s="1958"/>
      <c r="N133" s="1958"/>
      <c r="O133" s="1958"/>
      <c r="P133" s="1958"/>
      <c r="Q133" s="1958"/>
      <c r="R133" s="1958"/>
    </row>
    <row r="134" spans="1:18" ht="15" customHeight="1">
      <c r="D134" s="652"/>
      <c r="E134" s="652"/>
      <c r="F134" s="652"/>
      <c r="G134" s="652"/>
      <c r="H134" s="652"/>
      <c r="I134" s="652"/>
      <c r="J134" s="652"/>
      <c r="K134" s="652"/>
      <c r="L134" s="652"/>
      <c r="M134" s="652"/>
      <c r="N134" s="652"/>
      <c r="O134" s="652"/>
      <c r="P134" s="652"/>
      <c r="Q134" s="652"/>
      <c r="R134" s="652"/>
    </row>
    <row r="135" spans="1:18" ht="22.5" customHeight="1">
      <c r="A135" s="2091" t="s">
        <v>182</v>
      </c>
      <c r="B135" s="2091"/>
      <c r="C135" s="2091"/>
      <c r="D135" s="2091"/>
      <c r="E135" s="2091"/>
      <c r="F135" s="2091"/>
      <c r="G135" s="2091"/>
      <c r="H135" s="2091"/>
      <c r="I135" s="2091"/>
      <c r="J135" s="2091"/>
      <c r="K135" s="2091"/>
      <c r="L135" s="2091"/>
      <c r="M135" s="2091"/>
      <c r="N135" s="2091"/>
      <c r="O135" s="2091"/>
      <c r="P135" s="2091"/>
      <c r="Q135" s="2091"/>
      <c r="R135" s="2091"/>
    </row>
    <row r="136" spans="1:18" ht="22.5" customHeight="1">
      <c r="B136" s="2091" t="s">
        <v>183</v>
      </c>
      <c r="C136" s="2091"/>
      <c r="D136" s="2091"/>
      <c r="E136" s="2091"/>
      <c r="F136" s="2091"/>
      <c r="G136" s="2091"/>
      <c r="H136" s="2091"/>
      <c r="I136" s="2091"/>
      <c r="J136" s="2091"/>
      <c r="K136" s="2091"/>
      <c r="L136" s="2091"/>
      <c r="M136" s="2091"/>
      <c r="N136" s="2091"/>
      <c r="O136" s="2091"/>
      <c r="P136" s="2091"/>
      <c r="Q136" s="2091"/>
      <c r="R136" s="2091"/>
    </row>
    <row r="137" spans="1:18" ht="22.5" customHeight="1">
      <c r="B137" s="2091" t="s">
        <v>184</v>
      </c>
      <c r="C137" s="2091"/>
      <c r="D137" s="2091"/>
      <c r="E137" s="2091"/>
      <c r="F137" s="2091"/>
      <c r="G137" s="2091"/>
      <c r="H137" s="2091"/>
      <c r="I137" s="2091"/>
      <c r="J137" s="2091"/>
      <c r="K137" s="2091"/>
      <c r="L137" s="2091"/>
      <c r="M137" s="2091"/>
      <c r="N137" s="2091"/>
      <c r="O137" s="2091"/>
      <c r="P137" s="2091"/>
      <c r="Q137" s="2091"/>
      <c r="R137" s="2091"/>
    </row>
    <row r="138" spans="1:18" ht="22.5" customHeight="1">
      <c r="C138" s="651" t="s">
        <v>80</v>
      </c>
      <c r="D138" s="2091" t="s">
        <v>185</v>
      </c>
      <c r="E138" s="2091"/>
      <c r="F138" s="2091"/>
      <c r="G138" s="2091"/>
      <c r="H138" s="2091"/>
      <c r="I138" s="2091"/>
      <c r="J138" s="2091"/>
      <c r="K138" s="2091"/>
      <c r="L138" s="2091"/>
      <c r="M138" s="2091"/>
      <c r="N138" s="2091"/>
      <c r="O138" s="2091"/>
      <c r="P138" s="2091"/>
      <c r="Q138" s="2091"/>
      <c r="R138" s="2091"/>
    </row>
    <row r="139" spans="1:18" ht="22.5" customHeight="1">
      <c r="C139" s="651" t="s">
        <v>81</v>
      </c>
      <c r="D139" s="2091" t="s">
        <v>186</v>
      </c>
      <c r="E139" s="2091"/>
      <c r="F139" s="2091"/>
      <c r="G139" s="2091"/>
      <c r="H139" s="2091"/>
      <c r="I139" s="2091"/>
      <c r="J139" s="2091"/>
      <c r="K139" s="2091"/>
      <c r="L139" s="2091"/>
      <c r="M139" s="2091"/>
      <c r="N139" s="2091"/>
      <c r="O139" s="2091"/>
      <c r="P139" s="2091"/>
      <c r="Q139" s="2091"/>
      <c r="R139" s="2091"/>
    </row>
    <row r="140" spans="1:18" ht="22.5" customHeight="1">
      <c r="D140" s="651" t="s">
        <v>187</v>
      </c>
      <c r="E140" s="1958" t="s">
        <v>188</v>
      </c>
      <c r="F140" s="1958"/>
      <c r="G140" s="1958"/>
      <c r="H140" s="1958"/>
      <c r="I140" s="1958"/>
      <c r="J140" s="1958"/>
      <c r="K140" s="1958"/>
      <c r="L140" s="1958"/>
      <c r="M140" s="1958"/>
      <c r="N140" s="1958"/>
      <c r="O140" s="1958"/>
      <c r="P140" s="1958"/>
      <c r="Q140" s="1958"/>
      <c r="R140" s="1958"/>
    </row>
    <row r="141" spans="1:18" ht="22.5" customHeight="1">
      <c r="D141" s="651" t="s">
        <v>189</v>
      </c>
      <c r="E141" s="1958" t="s">
        <v>190</v>
      </c>
      <c r="F141" s="1958"/>
      <c r="G141" s="1958"/>
      <c r="H141" s="1958"/>
      <c r="I141" s="1958"/>
      <c r="J141" s="1958"/>
      <c r="K141" s="1958"/>
      <c r="L141" s="1958"/>
      <c r="M141" s="1958"/>
      <c r="N141" s="1958"/>
      <c r="O141" s="1958"/>
      <c r="P141" s="1958"/>
      <c r="Q141" s="1958"/>
      <c r="R141" s="1958"/>
    </row>
    <row r="142" spans="1:18" ht="22.5" customHeight="1">
      <c r="D142" s="651" t="s">
        <v>191</v>
      </c>
      <c r="E142" s="1958" t="s">
        <v>496</v>
      </c>
      <c r="F142" s="1958"/>
      <c r="G142" s="1958"/>
      <c r="H142" s="1958"/>
      <c r="I142" s="1958"/>
      <c r="J142" s="1958"/>
      <c r="K142" s="1958"/>
      <c r="L142" s="1958"/>
      <c r="M142" s="1958"/>
      <c r="N142" s="1958"/>
      <c r="O142" s="1958"/>
      <c r="P142" s="1958"/>
      <c r="Q142" s="1958"/>
      <c r="R142" s="1958"/>
    </row>
    <row r="143" spans="1:18" ht="22.5" customHeight="1">
      <c r="C143" s="651" t="s">
        <v>82</v>
      </c>
      <c r="D143" s="651" t="s">
        <v>192</v>
      </c>
    </row>
    <row r="144" spans="1:18" ht="22.5" customHeight="1">
      <c r="D144" s="651" t="s">
        <v>187</v>
      </c>
      <c r="E144" s="1958" t="s">
        <v>193</v>
      </c>
      <c r="F144" s="1958"/>
      <c r="G144" s="1958"/>
      <c r="H144" s="1958"/>
      <c r="I144" s="1958"/>
      <c r="J144" s="1958"/>
      <c r="K144" s="1958"/>
      <c r="L144" s="1958"/>
      <c r="M144" s="1958"/>
      <c r="N144" s="1958"/>
      <c r="O144" s="1958"/>
      <c r="P144" s="1958"/>
      <c r="Q144" s="1958"/>
      <c r="R144" s="1958"/>
    </row>
    <row r="145" spans="3:18" ht="22.5" customHeight="1">
      <c r="D145" s="651" t="s">
        <v>189</v>
      </c>
      <c r="E145" s="2095" t="s">
        <v>194</v>
      </c>
      <c r="F145" s="2095"/>
      <c r="G145" s="2095"/>
      <c r="H145" s="2095"/>
      <c r="I145" s="2095"/>
      <c r="J145" s="2095"/>
      <c r="K145" s="2095"/>
      <c r="L145" s="2095"/>
      <c r="M145" s="2095"/>
      <c r="N145" s="2095"/>
      <c r="O145" s="2095"/>
      <c r="P145" s="2095"/>
      <c r="Q145" s="2095"/>
      <c r="R145" s="2095"/>
    </row>
    <row r="146" spans="3:18" ht="22.5" customHeight="1">
      <c r="D146" s="651" t="s">
        <v>191</v>
      </c>
      <c r="E146" s="1958" t="s">
        <v>195</v>
      </c>
      <c r="F146" s="1958"/>
      <c r="G146" s="1958"/>
      <c r="H146" s="1958"/>
      <c r="I146" s="1958"/>
      <c r="J146" s="1958"/>
      <c r="K146" s="1958"/>
      <c r="L146" s="1958"/>
      <c r="M146" s="1958"/>
      <c r="N146" s="1958"/>
      <c r="O146" s="1958"/>
      <c r="P146" s="1958"/>
      <c r="Q146" s="1958"/>
      <c r="R146" s="1958"/>
    </row>
    <row r="147" spans="3:18" ht="22.5" customHeight="1">
      <c r="C147" s="651" t="s">
        <v>83</v>
      </c>
      <c r="D147" s="651" t="s">
        <v>196</v>
      </c>
    </row>
    <row r="148" spans="3:18" ht="22.5" customHeight="1">
      <c r="D148" s="2095" t="s">
        <v>197</v>
      </c>
      <c r="E148" s="2095"/>
      <c r="F148" s="2095"/>
      <c r="G148" s="2095"/>
      <c r="H148" s="2095"/>
      <c r="I148" s="2095"/>
      <c r="J148" s="2095"/>
      <c r="K148" s="2095"/>
      <c r="L148" s="2095"/>
      <c r="M148" s="2095"/>
      <c r="N148" s="2095"/>
      <c r="O148" s="2095"/>
      <c r="P148" s="2095"/>
      <c r="Q148" s="2095"/>
      <c r="R148" s="2095"/>
    </row>
    <row r="149" spans="3:18" ht="22.5" customHeight="1">
      <c r="C149" s="651" t="s">
        <v>89</v>
      </c>
      <c r="D149" s="651" t="s">
        <v>388</v>
      </c>
    </row>
    <row r="150" spans="3:18" ht="22.5" customHeight="1">
      <c r="D150" s="651" t="s">
        <v>187</v>
      </c>
      <c r="E150" s="1958" t="s">
        <v>389</v>
      </c>
      <c r="F150" s="1958"/>
      <c r="G150" s="1958"/>
      <c r="H150" s="1958"/>
      <c r="I150" s="1958"/>
      <c r="J150" s="1958"/>
      <c r="K150" s="1958"/>
      <c r="L150" s="1958"/>
      <c r="M150" s="1958"/>
      <c r="N150" s="1958"/>
      <c r="O150" s="1958"/>
      <c r="P150" s="1958"/>
      <c r="Q150" s="1958"/>
      <c r="R150" s="1958"/>
    </row>
    <row r="151" spans="3:18" ht="22.5" customHeight="1">
      <c r="D151" s="651" t="s">
        <v>189</v>
      </c>
      <c r="E151" s="1958" t="s">
        <v>2128</v>
      </c>
      <c r="F151" s="1958"/>
      <c r="G151" s="1958"/>
      <c r="H151" s="1958"/>
      <c r="I151" s="1958"/>
      <c r="J151" s="1958"/>
      <c r="K151" s="1958"/>
      <c r="L151" s="1958"/>
      <c r="M151" s="1958"/>
      <c r="N151" s="1958"/>
      <c r="O151" s="1958"/>
      <c r="P151" s="1958"/>
      <c r="Q151" s="1958"/>
      <c r="R151" s="1958"/>
    </row>
    <row r="152" spans="3:18" ht="22.5" customHeight="1">
      <c r="D152" s="651" t="s">
        <v>191</v>
      </c>
      <c r="E152" s="1958" t="s">
        <v>390</v>
      </c>
      <c r="F152" s="1958"/>
      <c r="G152" s="1958"/>
      <c r="H152" s="1958"/>
      <c r="I152" s="1958"/>
      <c r="J152" s="1958"/>
      <c r="K152" s="1958"/>
      <c r="L152" s="1958"/>
      <c r="M152" s="1958"/>
      <c r="N152" s="1958"/>
      <c r="O152" s="1958"/>
      <c r="P152" s="1958"/>
      <c r="Q152" s="1958"/>
      <c r="R152" s="1958"/>
    </row>
    <row r="153" spans="3:18" ht="22.5" customHeight="1">
      <c r="C153" s="651" t="s">
        <v>91</v>
      </c>
      <c r="D153" s="2091" t="s">
        <v>497</v>
      </c>
      <c r="E153" s="2091"/>
      <c r="F153" s="2091"/>
      <c r="G153" s="2091"/>
      <c r="H153" s="2091"/>
      <c r="I153" s="2091"/>
      <c r="J153" s="2091"/>
      <c r="K153" s="2091"/>
      <c r="L153" s="2091"/>
      <c r="M153" s="2091"/>
      <c r="N153" s="2091"/>
      <c r="O153" s="2091"/>
      <c r="P153" s="2091"/>
      <c r="Q153" s="2091"/>
      <c r="R153" s="2091"/>
    </row>
    <row r="154" spans="3:18" ht="22.5" customHeight="1">
      <c r="C154" s="651" t="s">
        <v>93</v>
      </c>
      <c r="D154" s="2091" t="s">
        <v>391</v>
      </c>
      <c r="E154" s="2091"/>
      <c r="F154" s="2091"/>
      <c r="G154" s="2091"/>
      <c r="H154" s="2091"/>
      <c r="I154" s="2091"/>
      <c r="J154" s="2091"/>
      <c r="K154" s="2091"/>
      <c r="L154" s="2091"/>
      <c r="M154" s="2091"/>
      <c r="N154" s="2091"/>
      <c r="O154" s="2091"/>
      <c r="P154" s="2091"/>
      <c r="Q154" s="2091"/>
      <c r="R154" s="2091"/>
    </row>
    <row r="155" spans="3:18" ht="22.5" customHeight="1">
      <c r="D155" s="651" t="s">
        <v>187</v>
      </c>
      <c r="E155" s="1958" t="s">
        <v>392</v>
      </c>
      <c r="F155" s="1958"/>
      <c r="G155" s="1958"/>
      <c r="H155" s="1958"/>
      <c r="I155" s="1958"/>
      <c r="J155" s="1958"/>
      <c r="K155" s="1958"/>
      <c r="L155" s="1958"/>
      <c r="M155" s="1958"/>
      <c r="N155" s="1958"/>
      <c r="O155" s="1958"/>
      <c r="P155" s="1958"/>
      <c r="Q155" s="1958"/>
      <c r="R155" s="1958"/>
    </row>
    <row r="156" spans="3:18" ht="22.5" customHeight="1">
      <c r="D156" s="651" t="s">
        <v>189</v>
      </c>
      <c r="E156" s="1958" t="s">
        <v>393</v>
      </c>
      <c r="F156" s="1958"/>
      <c r="G156" s="1958"/>
      <c r="H156" s="1958"/>
      <c r="I156" s="1958"/>
      <c r="J156" s="1958"/>
      <c r="K156" s="1958"/>
      <c r="L156" s="1958"/>
      <c r="M156" s="1958"/>
      <c r="N156" s="1958"/>
      <c r="O156" s="1958"/>
      <c r="P156" s="1958"/>
      <c r="Q156" s="1958"/>
      <c r="R156" s="1958"/>
    </row>
    <row r="157" spans="3:18" ht="22.5" customHeight="1">
      <c r="D157" s="651" t="s">
        <v>191</v>
      </c>
      <c r="E157" s="1958" t="s">
        <v>394</v>
      </c>
      <c r="F157" s="1958"/>
      <c r="G157" s="1958"/>
      <c r="H157" s="1958"/>
      <c r="I157" s="1958"/>
      <c r="J157" s="1958"/>
      <c r="K157" s="1958"/>
      <c r="L157" s="1958"/>
      <c r="M157" s="1958"/>
      <c r="N157" s="1958"/>
      <c r="O157" s="1958"/>
      <c r="P157" s="1958"/>
      <c r="Q157" s="1958"/>
      <c r="R157" s="1958"/>
    </row>
    <row r="158" spans="3:18" ht="22.5" customHeight="1">
      <c r="D158" s="651" t="s">
        <v>198</v>
      </c>
      <c r="E158" s="1958" t="s">
        <v>498</v>
      </c>
      <c r="F158" s="1958"/>
      <c r="G158" s="1958"/>
      <c r="H158" s="1958"/>
      <c r="I158" s="1958"/>
      <c r="J158" s="1958"/>
      <c r="K158" s="1958"/>
      <c r="L158" s="1958"/>
      <c r="M158" s="1958"/>
      <c r="N158" s="1958"/>
      <c r="O158" s="1958"/>
      <c r="P158" s="1958"/>
      <c r="Q158" s="1958"/>
      <c r="R158" s="1958"/>
    </row>
    <row r="159" spans="3:18" ht="22.5" customHeight="1">
      <c r="D159" s="651" t="s">
        <v>199</v>
      </c>
      <c r="E159" s="1958" t="s">
        <v>499</v>
      </c>
      <c r="F159" s="1958"/>
      <c r="G159" s="1958"/>
      <c r="H159" s="1958"/>
      <c r="I159" s="1958"/>
      <c r="J159" s="1958"/>
      <c r="K159" s="1958"/>
      <c r="L159" s="1958"/>
      <c r="M159" s="1958"/>
      <c r="N159" s="1958"/>
      <c r="O159" s="1958"/>
      <c r="P159" s="1958"/>
      <c r="Q159" s="1958"/>
      <c r="R159" s="1958"/>
    </row>
    <row r="160" spans="3:18" ht="22.5" customHeight="1">
      <c r="C160" s="651" t="s">
        <v>95</v>
      </c>
      <c r="D160" s="651" t="s">
        <v>395</v>
      </c>
    </row>
    <row r="161" spans="2:18" ht="22.5" customHeight="1">
      <c r="D161" s="651" t="s">
        <v>187</v>
      </c>
      <c r="E161" s="1958" t="s">
        <v>396</v>
      </c>
      <c r="F161" s="1958"/>
      <c r="G161" s="1958"/>
      <c r="H161" s="1958"/>
      <c r="I161" s="1958"/>
      <c r="J161" s="1958"/>
      <c r="K161" s="1958"/>
      <c r="L161" s="1958"/>
      <c r="M161" s="1958"/>
      <c r="N161" s="1958"/>
      <c r="O161" s="1958"/>
      <c r="P161" s="1958"/>
      <c r="Q161" s="1958"/>
      <c r="R161" s="1958"/>
    </row>
    <row r="162" spans="2:18" ht="22.5" customHeight="1">
      <c r="D162" s="651" t="s">
        <v>189</v>
      </c>
      <c r="E162" s="1958" t="s">
        <v>397</v>
      </c>
      <c r="F162" s="1958"/>
      <c r="G162" s="1958"/>
      <c r="H162" s="1958"/>
      <c r="I162" s="1958"/>
      <c r="J162" s="1958"/>
      <c r="K162" s="1958"/>
      <c r="L162" s="1958"/>
      <c r="M162" s="1958"/>
      <c r="N162" s="1958"/>
      <c r="O162" s="1958"/>
      <c r="P162" s="1958"/>
      <c r="Q162" s="1958"/>
      <c r="R162" s="1958"/>
    </row>
    <row r="163" spans="2:18" ht="22.5" customHeight="1">
      <c r="D163" s="651" t="s">
        <v>191</v>
      </c>
      <c r="E163" s="2095" t="s">
        <v>398</v>
      </c>
      <c r="F163" s="2095"/>
      <c r="G163" s="2095"/>
      <c r="H163" s="2095"/>
      <c r="I163" s="2095"/>
      <c r="J163" s="2095"/>
      <c r="K163" s="2095"/>
      <c r="L163" s="2095"/>
      <c r="M163" s="2095"/>
      <c r="N163" s="2095"/>
      <c r="O163" s="2095"/>
      <c r="P163" s="2095"/>
      <c r="Q163" s="2095"/>
      <c r="R163" s="2095"/>
    </row>
    <row r="164" spans="2:18" ht="22.5" customHeight="1">
      <c r="D164" s="651" t="s">
        <v>198</v>
      </c>
      <c r="E164" s="1958" t="s">
        <v>399</v>
      </c>
      <c r="F164" s="1958"/>
      <c r="G164" s="1958"/>
      <c r="H164" s="1958"/>
      <c r="I164" s="1958"/>
      <c r="J164" s="1958"/>
      <c r="K164" s="1958"/>
      <c r="L164" s="1958"/>
      <c r="M164" s="1958"/>
      <c r="N164" s="1958"/>
      <c r="O164" s="1958"/>
      <c r="P164" s="1958"/>
      <c r="Q164" s="1958"/>
      <c r="R164" s="1958"/>
    </row>
    <row r="165" spans="2:18" ht="22.5" customHeight="1">
      <c r="D165" s="651" t="s">
        <v>199</v>
      </c>
      <c r="E165" s="1958" t="s">
        <v>400</v>
      </c>
      <c r="F165" s="1958"/>
      <c r="G165" s="1958"/>
      <c r="H165" s="1958"/>
      <c r="I165" s="1958"/>
      <c r="J165" s="1958"/>
      <c r="K165" s="1958"/>
      <c r="L165" s="1958"/>
      <c r="M165" s="1958"/>
      <c r="N165" s="1958"/>
      <c r="O165" s="1958"/>
      <c r="P165" s="1958"/>
      <c r="Q165" s="1958"/>
      <c r="R165" s="1958"/>
    </row>
    <row r="166" spans="2:18" ht="22.5" customHeight="1">
      <c r="C166" s="651" t="s">
        <v>97</v>
      </c>
      <c r="D166" s="651" t="s">
        <v>401</v>
      </c>
    </row>
    <row r="167" spans="2:18" ht="22.5" customHeight="1">
      <c r="D167" s="651" t="s">
        <v>187</v>
      </c>
      <c r="E167" s="1958" t="s">
        <v>402</v>
      </c>
      <c r="F167" s="1958"/>
      <c r="G167" s="1958"/>
      <c r="H167" s="1958"/>
      <c r="I167" s="1958"/>
      <c r="J167" s="1958"/>
      <c r="K167" s="1958"/>
      <c r="L167" s="1958"/>
      <c r="M167" s="1958"/>
      <c r="N167" s="1958"/>
      <c r="O167" s="1958"/>
      <c r="P167" s="1958"/>
      <c r="Q167" s="1958"/>
      <c r="R167" s="1958"/>
    </row>
    <row r="168" spans="2:18" ht="22.5" customHeight="1">
      <c r="C168" s="651" t="s">
        <v>100</v>
      </c>
      <c r="D168" s="651" t="s">
        <v>403</v>
      </c>
    </row>
    <row r="169" spans="2:18" ht="22.5" customHeight="1">
      <c r="D169" s="651" t="s">
        <v>187</v>
      </c>
      <c r="E169" s="1958" t="s">
        <v>404</v>
      </c>
      <c r="F169" s="1958"/>
      <c r="G169" s="1958"/>
      <c r="H169" s="1958"/>
      <c r="I169" s="1958"/>
      <c r="J169" s="1958"/>
      <c r="K169" s="1958"/>
      <c r="L169" s="1958"/>
      <c r="M169" s="1958"/>
      <c r="N169" s="1958"/>
      <c r="O169" s="1958"/>
      <c r="P169" s="1958"/>
      <c r="Q169" s="1958"/>
      <c r="R169" s="1958"/>
    </row>
    <row r="170" spans="2:18" ht="22.5" customHeight="1">
      <c r="B170" s="2091" t="s">
        <v>627</v>
      </c>
      <c r="C170" s="2091"/>
      <c r="D170" s="2091"/>
      <c r="E170" s="2091"/>
      <c r="F170" s="2091"/>
      <c r="G170" s="2091"/>
      <c r="H170" s="2091"/>
      <c r="I170" s="2091"/>
      <c r="J170" s="2091"/>
      <c r="K170" s="2091"/>
      <c r="L170" s="2091"/>
      <c r="M170" s="2091"/>
      <c r="N170" s="2091"/>
      <c r="O170" s="2091"/>
      <c r="P170" s="2091"/>
      <c r="Q170" s="2091"/>
      <c r="R170" s="2091"/>
    </row>
    <row r="171" spans="2:18" ht="22.5" customHeight="1">
      <c r="C171" s="651" t="s">
        <v>80</v>
      </c>
      <c r="D171" s="2091" t="s">
        <v>628</v>
      </c>
      <c r="E171" s="2091"/>
      <c r="F171" s="2091"/>
      <c r="G171" s="2091"/>
      <c r="H171" s="2091"/>
      <c r="I171" s="2091"/>
      <c r="J171" s="2091"/>
      <c r="K171" s="2091"/>
      <c r="L171" s="2091"/>
      <c r="M171" s="2091"/>
      <c r="N171" s="2091"/>
      <c r="O171" s="2091"/>
      <c r="P171" s="2091"/>
      <c r="Q171" s="2091"/>
      <c r="R171" s="2091"/>
    </row>
    <row r="172" spans="2:18" ht="22.5" customHeight="1">
      <c r="C172" s="651" t="s">
        <v>405</v>
      </c>
      <c r="D172" s="2096" t="s">
        <v>406</v>
      </c>
      <c r="E172" s="2096"/>
      <c r="F172" s="2096"/>
      <c r="G172" s="2096"/>
      <c r="H172" s="2096"/>
      <c r="I172" s="2096"/>
      <c r="J172" s="2096"/>
      <c r="K172" s="2096"/>
      <c r="L172" s="2096"/>
      <c r="M172" s="2096"/>
      <c r="N172" s="2096"/>
      <c r="O172" s="2096"/>
      <c r="P172" s="2096"/>
      <c r="Q172" s="2096"/>
    </row>
    <row r="173" spans="2:18" ht="22.5" customHeight="1">
      <c r="C173" s="651" t="s">
        <v>407</v>
      </c>
      <c r="D173" s="2096" t="s">
        <v>408</v>
      </c>
      <c r="E173" s="2096"/>
      <c r="F173" s="2096"/>
      <c r="G173" s="2096"/>
      <c r="H173" s="2096"/>
      <c r="I173" s="2096"/>
      <c r="J173" s="2096"/>
      <c r="K173" s="2096"/>
      <c r="L173" s="2096"/>
      <c r="M173" s="2096"/>
      <c r="N173" s="2096"/>
      <c r="O173" s="2096"/>
      <c r="P173" s="2096"/>
      <c r="Q173" s="2096"/>
    </row>
    <row r="174" spans="2:18" ht="22.5" customHeight="1">
      <c r="C174" s="651" t="s">
        <v>409</v>
      </c>
      <c r="D174" s="2096" t="s">
        <v>410</v>
      </c>
      <c r="E174" s="2096"/>
      <c r="F174" s="2096"/>
      <c r="G174" s="2096"/>
      <c r="H174" s="2096"/>
      <c r="I174" s="2096"/>
      <c r="J174" s="2096"/>
      <c r="K174" s="2096"/>
      <c r="L174" s="2096"/>
      <c r="M174" s="2096"/>
      <c r="N174" s="2096"/>
      <c r="O174" s="2096"/>
      <c r="P174" s="2096"/>
      <c r="Q174" s="2096"/>
    </row>
    <row r="175" spans="2:18" ht="22.5" customHeight="1">
      <c r="C175" s="651" t="s">
        <v>411</v>
      </c>
      <c r="D175" s="2096" t="s">
        <v>629</v>
      </c>
      <c r="E175" s="2096"/>
      <c r="F175" s="2096"/>
      <c r="G175" s="2096"/>
      <c r="H175" s="2096"/>
      <c r="I175" s="2096"/>
      <c r="J175" s="2096"/>
      <c r="K175" s="2096"/>
      <c r="L175" s="2096"/>
      <c r="M175" s="2096"/>
      <c r="N175" s="2096"/>
      <c r="O175" s="2096"/>
      <c r="P175" s="2096"/>
      <c r="Q175" s="2096"/>
    </row>
    <row r="176" spans="2:18" ht="22.5" customHeight="1">
      <c r="C176" s="651" t="s">
        <v>412</v>
      </c>
      <c r="D176" s="2096" t="s">
        <v>630</v>
      </c>
      <c r="E176" s="2096"/>
      <c r="F176" s="2096"/>
      <c r="G176" s="2096"/>
      <c r="H176" s="2096"/>
      <c r="I176" s="2096"/>
      <c r="J176" s="2096"/>
      <c r="K176" s="2096"/>
      <c r="L176" s="2096"/>
      <c r="M176" s="2096"/>
      <c r="N176" s="2096"/>
      <c r="O176" s="2096"/>
      <c r="P176" s="2096"/>
      <c r="Q176" s="2096"/>
    </row>
    <row r="177" spans="2:18" ht="22.5" customHeight="1">
      <c r="C177" s="651" t="s">
        <v>413</v>
      </c>
      <c r="D177" s="2096" t="s">
        <v>414</v>
      </c>
      <c r="E177" s="2096"/>
      <c r="F177" s="2096"/>
      <c r="G177" s="2096"/>
      <c r="H177" s="2096"/>
      <c r="I177" s="2096"/>
      <c r="J177" s="2096"/>
      <c r="K177" s="2096"/>
      <c r="L177" s="2096"/>
      <c r="M177" s="2096"/>
      <c r="N177" s="2096"/>
      <c r="O177" s="2096"/>
      <c r="P177" s="2096"/>
      <c r="Q177" s="2096"/>
    </row>
    <row r="178" spans="2:18" ht="22.5" customHeight="1">
      <c r="C178" s="651" t="s">
        <v>415</v>
      </c>
      <c r="D178" s="2096" t="s">
        <v>416</v>
      </c>
      <c r="E178" s="2096"/>
      <c r="F178" s="2096"/>
      <c r="G178" s="2096"/>
      <c r="H178" s="2096"/>
      <c r="I178" s="2096"/>
      <c r="J178" s="2096"/>
      <c r="K178" s="2096"/>
      <c r="L178" s="2096"/>
      <c r="M178" s="2096"/>
      <c r="N178" s="2096"/>
      <c r="O178" s="2096"/>
      <c r="P178" s="2096"/>
      <c r="Q178" s="2096"/>
    </row>
    <row r="179" spans="2:18" ht="22.5" customHeight="1">
      <c r="B179" s="2091" t="s">
        <v>417</v>
      </c>
      <c r="C179" s="2091"/>
      <c r="D179" s="2091"/>
      <c r="E179" s="2091"/>
      <c r="F179" s="2091"/>
      <c r="G179" s="2091"/>
      <c r="H179" s="2091"/>
      <c r="I179" s="2091"/>
      <c r="J179" s="2091"/>
      <c r="K179" s="2091"/>
      <c r="L179" s="2091"/>
      <c r="M179" s="2091"/>
      <c r="N179" s="2091"/>
      <c r="O179" s="2091"/>
      <c r="P179" s="2091"/>
      <c r="Q179" s="2091"/>
      <c r="R179" s="2091"/>
    </row>
    <row r="180" spans="2:18" ht="15" customHeight="1"/>
    <row r="181" spans="2:18" ht="15" customHeight="1"/>
    <row r="182" spans="2:18" ht="15" customHeight="1"/>
    <row r="183" spans="2:18" ht="15" customHeight="1"/>
    <row r="184" spans="2:18" ht="15" customHeight="1"/>
    <row r="185" spans="2:18" ht="15" customHeight="1"/>
    <row r="186" spans="2:18" ht="15" customHeight="1"/>
    <row r="187" spans="2:18" ht="15" customHeight="1"/>
    <row r="188" spans="2:18" ht="15" customHeight="1"/>
    <row r="189" spans="2:18" ht="15" customHeight="1"/>
    <row r="190" spans="2:18" ht="15" customHeight="1"/>
    <row r="191" spans="2:18" ht="15" customHeight="1"/>
    <row r="192" spans="2:18" ht="15" customHeight="1"/>
    <row r="193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3" ht="13.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8" ht="13.5" customHeight="1"/>
    <row r="412" ht="13.5" customHeight="1"/>
    <row r="417" ht="13.5" customHeight="1"/>
    <row r="422" ht="13.5" customHeight="1"/>
    <row r="427" ht="15" customHeight="1"/>
    <row r="428" ht="15" customHeight="1"/>
    <row r="430" ht="15" customHeight="1"/>
    <row r="431" ht="15" customHeight="1"/>
    <row r="432" ht="15" customHeight="1"/>
    <row r="433" spans="1:1" ht="15" customHeight="1"/>
    <row r="434" spans="1:1" ht="15" customHeight="1"/>
    <row r="435" spans="1:1" ht="15" customHeight="1"/>
    <row r="437" spans="1:1" ht="15" customHeight="1"/>
    <row r="438" spans="1:1" ht="15" customHeight="1"/>
    <row r="439" spans="1:1" ht="15" customHeight="1"/>
    <row r="440" spans="1:1" ht="15" customHeight="1"/>
    <row r="441" spans="1:1" ht="15" customHeight="1">
      <c r="A441" s="655"/>
    </row>
    <row r="442" spans="1:1" ht="15" customHeight="1"/>
    <row r="443" spans="1:1" ht="15" customHeight="1"/>
    <row r="444" spans="1:1" ht="15" customHeight="1"/>
    <row r="445" spans="1:1" ht="15" customHeight="1"/>
    <row r="446" spans="1:1" ht="15" customHeight="1"/>
    <row r="447" spans="1:1" ht="15" customHeight="1"/>
    <row r="448" spans="1:1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3" ht="13.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</sheetData>
  <mergeCells count="175">
    <mergeCell ref="E164:R164"/>
    <mergeCell ref="E165:R165"/>
    <mergeCell ref="E167:R167"/>
    <mergeCell ref="E169:R169"/>
    <mergeCell ref="B179:R179"/>
    <mergeCell ref="B170:R170"/>
    <mergeCell ref="D171:R171"/>
    <mergeCell ref="D172:Q172"/>
    <mergeCell ref="D173:Q173"/>
    <mergeCell ref="D174:Q174"/>
    <mergeCell ref="D175:Q175"/>
    <mergeCell ref="D176:Q176"/>
    <mergeCell ref="D177:Q177"/>
    <mergeCell ref="D178:Q178"/>
    <mergeCell ref="E157:R157"/>
    <mergeCell ref="E158:R158"/>
    <mergeCell ref="E159:R159"/>
    <mergeCell ref="E161:R161"/>
    <mergeCell ref="E162:R162"/>
    <mergeCell ref="E163:R163"/>
    <mergeCell ref="E151:R151"/>
    <mergeCell ref="E152:R152"/>
    <mergeCell ref="D153:R153"/>
    <mergeCell ref="D154:R154"/>
    <mergeCell ref="E155:R155"/>
    <mergeCell ref="E156:R156"/>
    <mergeCell ref="E146:R146"/>
    <mergeCell ref="D148:R148"/>
    <mergeCell ref="E150:R150"/>
    <mergeCell ref="D139:R139"/>
    <mergeCell ref="E140:R140"/>
    <mergeCell ref="E141:R141"/>
    <mergeCell ref="E142:R142"/>
    <mergeCell ref="E144:R144"/>
    <mergeCell ref="E145:R145"/>
    <mergeCell ref="D132:R132"/>
    <mergeCell ref="D133:R133"/>
    <mergeCell ref="A135:R135"/>
    <mergeCell ref="B136:R136"/>
    <mergeCell ref="B137:R137"/>
    <mergeCell ref="D138:R138"/>
    <mergeCell ref="C126:R126"/>
    <mergeCell ref="B127:R127"/>
    <mergeCell ref="D128:R128"/>
    <mergeCell ref="D129:R129"/>
    <mergeCell ref="D130:R130"/>
    <mergeCell ref="D131:R131"/>
    <mergeCell ref="B120:R120"/>
    <mergeCell ref="D121:R121"/>
    <mergeCell ref="D122:R122"/>
    <mergeCell ref="D123:R123"/>
    <mergeCell ref="D124:R124"/>
    <mergeCell ref="B125:R125"/>
    <mergeCell ref="D114:R114"/>
    <mergeCell ref="D115:R115"/>
    <mergeCell ref="C116:R116"/>
    <mergeCell ref="B117:R117"/>
    <mergeCell ref="C118:R118"/>
    <mergeCell ref="C119:R119"/>
    <mergeCell ref="E108:R108"/>
    <mergeCell ref="E109:R109"/>
    <mergeCell ref="E110:R110"/>
    <mergeCell ref="E111:R111"/>
    <mergeCell ref="B112:R112"/>
    <mergeCell ref="D113:R113"/>
    <mergeCell ref="D101:R101"/>
    <mergeCell ref="D102:R102"/>
    <mergeCell ref="D103:R103"/>
    <mergeCell ref="D104:R104"/>
    <mergeCell ref="B105:R105"/>
    <mergeCell ref="C106:R106"/>
    <mergeCell ref="C107:R107"/>
    <mergeCell ref="D95:R95"/>
    <mergeCell ref="D96:R96"/>
    <mergeCell ref="B97:R97"/>
    <mergeCell ref="B98:R98"/>
    <mergeCell ref="C99:R99"/>
    <mergeCell ref="D100:R100"/>
    <mergeCell ref="D90:R90"/>
    <mergeCell ref="D91:R91"/>
    <mergeCell ref="D92:R92"/>
    <mergeCell ref="B93:R93"/>
    <mergeCell ref="B94:R94"/>
    <mergeCell ref="D88:R88"/>
    <mergeCell ref="D89:R89"/>
    <mergeCell ref="D82:R82"/>
    <mergeCell ref="D83:R83"/>
    <mergeCell ref="D84:R84"/>
    <mergeCell ref="D85:R85"/>
    <mergeCell ref="D86:R86"/>
    <mergeCell ref="B87:R87"/>
    <mergeCell ref="D77:R77"/>
    <mergeCell ref="D78:J78"/>
    <mergeCell ref="D79:J79"/>
    <mergeCell ref="D80:J80"/>
    <mergeCell ref="D81:J81"/>
    <mergeCell ref="D71:R71"/>
    <mergeCell ref="D72:R72"/>
    <mergeCell ref="B73:R73"/>
    <mergeCell ref="D74:R74"/>
    <mergeCell ref="D75:R75"/>
    <mergeCell ref="D76:R76"/>
    <mergeCell ref="D65:R65"/>
    <mergeCell ref="D66:R66"/>
    <mergeCell ref="D67:R67"/>
    <mergeCell ref="B68:R68"/>
    <mergeCell ref="D69:R69"/>
    <mergeCell ref="D70:R70"/>
    <mergeCell ref="D58:R58"/>
    <mergeCell ref="D59:R59"/>
    <mergeCell ref="B62:R62"/>
    <mergeCell ref="B63:R63"/>
    <mergeCell ref="D64:R64"/>
    <mergeCell ref="C52:R52"/>
    <mergeCell ref="B53:R53"/>
    <mergeCell ref="B54:R54"/>
    <mergeCell ref="C55:R55"/>
    <mergeCell ref="B56:R56"/>
    <mergeCell ref="D57:R57"/>
    <mergeCell ref="D60:R60"/>
    <mergeCell ref="D61:R61"/>
    <mergeCell ref="D46:R46"/>
    <mergeCell ref="D47:R47"/>
    <mergeCell ref="B48:R48"/>
    <mergeCell ref="B49:R49"/>
    <mergeCell ref="B50:R50"/>
    <mergeCell ref="B51:R51"/>
    <mergeCell ref="D41:R41"/>
    <mergeCell ref="D42:R42"/>
    <mergeCell ref="D43:R43"/>
    <mergeCell ref="B44:R44"/>
    <mergeCell ref="D35:R35"/>
    <mergeCell ref="D36:R36"/>
    <mergeCell ref="B37:R37"/>
    <mergeCell ref="B38:R38"/>
    <mergeCell ref="B39:R39"/>
    <mergeCell ref="D27:E27"/>
    <mergeCell ref="F27:R27"/>
    <mergeCell ref="C29:R29"/>
    <mergeCell ref="C30:R30"/>
    <mergeCell ref="C32:R32"/>
    <mergeCell ref="C33:R33"/>
    <mergeCell ref="D24:E24"/>
    <mergeCell ref="F24:R24"/>
    <mergeCell ref="D25:E25"/>
    <mergeCell ref="F25:R25"/>
    <mergeCell ref="D26:E26"/>
    <mergeCell ref="F26:R26"/>
    <mergeCell ref="D19:E19"/>
    <mergeCell ref="F19:R19"/>
    <mergeCell ref="D20:E20"/>
    <mergeCell ref="D22:E22"/>
    <mergeCell ref="F20:R20"/>
    <mergeCell ref="F21:R21"/>
    <mergeCell ref="F22:R22"/>
    <mergeCell ref="F23:R23"/>
    <mergeCell ref="D18:E18"/>
    <mergeCell ref="F18:R18"/>
    <mergeCell ref="D12:R12"/>
    <mergeCell ref="D14:E14"/>
    <mergeCell ref="F14:R14"/>
    <mergeCell ref="D15:E15"/>
    <mergeCell ref="F15:R15"/>
    <mergeCell ref="D10:R10"/>
    <mergeCell ref="D11:R11"/>
    <mergeCell ref="B6:R6"/>
    <mergeCell ref="D9:R9"/>
    <mergeCell ref="D16:E16"/>
    <mergeCell ref="F16:R16"/>
    <mergeCell ref="D17:E17"/>
    <mergeCell ref="F17:R17"/>
    <mergeCell ref="A2:R2"/>
    <mergeCell ref="A3:R3"/>
    <mergeCell ref="D7:R7"/>
    <mergeCell ref="D8:R8"/>
  </mergeCells>
  <phoneticPr fontId="2" type="noConversion"/>
  <printOptions horizontalCentered="1"/>
  <pageMargins left="0.39370078740157483" right="0.19685039370078741" top="0.39370078740157483" bottom="0.39370078740157483" header="0" footer="0"/>
  <pageSetup paperSize="9" scale="95" orientation="landscape" r:id="rId1"/>
  <rowBreaks count="9" manualBreakCount="9">
    <brk id="193" max="16383" man="1"/>
    <brk id="263" max="16383" man="1"/>
    <brk id="371" max="16383" man="1"/>
    <brk id="403" max="16383" man="1"/>
    <brk id="439" max="16383" man="1"/>
    <brk id="474" max="16383" man="1"/>
    <brk id="616" max="16383" man="1"/>
    <brk id="650" max="16383" man="1"/>
    <brk id="68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C000"/>
  </sheetPr>
  <dimension ref="A1:T322"/>
  <sheetViews>
    <sheetView view="pageBreakPreview" topLeftCell="A7" zoomScaleNormal="85" zoomScaleSheetLayoutView="100" workbookViewId="0">
      <selection activeCell="U28" sqref="U28"/>
    </sheetView>
  </sheetViews>
  <sheetFormatPr defaultRowHeight="21" customHeight="1"/>
  <cols>
    <col min="1" max="4" width="2.75" style="651" customWidth="1"/>
    <col min="5" max="18" width="8.125" style="651" customWidth="1"/>
    <col min="19" max="16384" width="9" style="651"/>
  </cols>
  <sheetData>
    <row r="1" spans="1:20" ht="42" customHeight="1">
      <c r="A1" s="650" t="s">
        <v>739</v>
      </c>
      <c r="B1" s="650"/>
      <c r="C1" s="650"/>
      <c r="D1" s="650"/>
      <c r="E1" s="650"/>
      <c r="F1" s="650"/>
      <c r="G1" s="650"/>
      <c r="H1" s="650"/>
      <c r="I1" s="650"/>
      <c r="J1" s="650"/>
      <c r="K1" s="650"/>
      <c r="L1" s="650"/>
      <c r="M1" s="650"/>
      <c r="N1" s="650"/>
      <c r="O1" s="650"/>
      <c r="P1" s="650"/>
      <c r="Q1" s="650"/>
      <c r="R1" s="650"/>
      <c r="T1" s="644" t="s">
        <v>1144</v>
      </c>
    </row>
    <row r="2" spans="1:20" ht="21" customHeight="1">
      <c r="A2" s="1958" t="s">
        <v>745</v>
      </c>
      <c r="B2" s="1958"/>
      <c r="C2" s="1958"/>
      <c r="D2" s="1958"/>
      <c r="E2" s="1958"/>
      <c r="F2" s="1958"/>
      <c r="G2" s="1958"/>
      <c r="H2" s="1958"/>
      <c r="I2" s="1958"/>
      <c r="J2" s="1958"/>
      <c r="K2" s="1958"/>
      <c r="L2" s="1958"/>
      <c r="M2" s="1958"/>
      <c r="N2" s="1958"/>
      <c r="O2" s="1958"/>
      <c r="P2" s="1958"/>
      <c r="Q2" s="1958"/>
      <c r="R2" s="1958"/>
    </row>
    <row r="3" spans="1:20" ht="21" customHeight="1">
      <c r="A3" s="1958" t="s">
        <v>742</v>
      </c>
      <c r="B3" s="1958"/>
      <c r="C3" s="1958"/>
      <c r="D3" s="1958"/>
      <c r="E3" s="1958"/>
      <c r="F3" s="1958"/>
      <c r="G3" s="1958"/>
      <c r="H3" s="1958"/>
      <c r="I3" s="1958"/>
      <c r="J3" s="1958"/>
      <c r="K3" s="1958"/>
      <c r="L3" s="1958"/>
      <c r="M3" s="1958"/>
      <c r="N3" s="1958"/>
      <c r="O3" s="1958"/>
      <c r="P3" s="1958"/>
      <c r="Q3" s="1958"/>
      <c r="R3" s="1958"/>
    </row>
    <row r="4" spans="1:20" ht="21" customHeight="1">
      <c r="A4" s="1958" t="s">
        <v>744</v>
      </c>
      <c r="B4" s="1958"/>
      <c r="C4" s="1958"/>
      <c r="D4" s="1958"/>
      <c r="E4" s="1958"/>
      <c r="F4" s="1958"/>
      <c r="G4" s="1958"/>
      <c r="H4" s="1958"/>
      <c r="I4" s="1958"/>
      <c r="J4" s="1958"/>
      <c r="K4" s="1958"/>
      <c r="L4" s="1958"/>
      <c r="M4" s="1958"/>
      <c r="N4" s="1958"/>
      <c r="O4" s="1958"/>
      <c r="P4" s="1958"/>
      <c r="Q4" s="1958"/>
      <c r="R4" s="1958"/>
    </row>
    <row r="5" spans="1:20" ht="21" customHeight="1">
      <c r="A5" s="1958" t="s">
        <v>743</v>
      </c>
      <c r="B5" s="1958"/>
      <c r="C5" s="1958"/>
      <c r="D5" s="1958"/>
      <c r="E5" s="1958"/>
      <c r="F5" s="1958"/>
      <c r="G5" s="1958"/>
      <c r="H5" s="1958"/>
      <c r="I5" s="1958"/>
      <c r="J5" s="1958"/>
      <c r="K5" s="1958"/>
      <c r="L5" s="1958"/>
      <c r="M5" s="1958"/>
      <c r="N5" s="1958"/>
      <c r="O5" s="1958"/>
      <c r="P5" s="1958"/>
      <c r="Q5" s="1958"/>
      <c r="R5" s="1958"/>
    </row>
    <row r="6" spans="1:20" ht="21" customHeight="1">
      <c r="B6" s="2091" t="s">
        <v>456</v>
      </c>
      <c r="C6" s="2091"/>
      <c r="D6" s="2091"/>
      <c r="E6" s="2091"/>
      <c r="F6" s="2091"/>
      <c r="G6" s="2091"/>
      <c r="H6" s="2091"/>
      <c r="I6" s="2091"/>
      <c r="J6" s="2091"/>
      <c r="K6" s="2091"/>
      <c r="L6" s="2091"/>
      <c r="M6" s="2091"/>
      <c r="N6" s="2091"/>
      <c r="O6" s="2091"/>
      <c r="P6" s="2091"/>
      <c r="Q6" s="2091"/>
      <c r="R6" s="2091"/>
    </row>
    <row r="7" spans="1:20" ht="21" customHeight="1">
      <c r="C7" s="1958" t="s">
        <v>458</v>
      </c>
      <c r="D7" s="1958"/>
      <c r="E7" s="1958"/>
      <c r="F7" s="1958"/>
      <c r="G7" s="1958"/>
      <c r="H7" s="1958"/>
      <c r="I7" s="1958"/>
      <c r="J7" s="1958"/>
      <c r="K7" s="1958"/>
      <c r="L7" s="1958"/>
      <c r="M7" s="1958"/>
      <c r="N7" s="1958"/>
      <c r="O7" s="1958"/>
      <c r="P7" s="1958"/>
      <c r="Q7" s="1958"/>
      <c r="R7" s="1958"/>
    </row>
    <row r="8" spans="1:20" ht="21" customHeight="1">
      <c r="C8" s="1958" t="s">
        <v>450</v>
      </c>
      <c r="D8" s="1958"/>
      <c r="E8" s="1958"/>
      <c r="F8" s="1958"/>
      <c r="G8" s="1958"/>
      <c r="H8" s="1958"/>
      <c r="I8" s="1958"/>
      <c r="J8" s="1958"/>
      <c r="K8" s="1958"/>
      <c r="L8" s="1958"/>
      <c r="M8" s="1958"/>
      <c r="N8" s="1958"/>
      <c r="O8" s="1958"/>
      <c r="P8" s="1958"/>
      <c r="Q8" s="1958"/>
      <c r="R8" s="1958"/>
    </row>
    <row r="9" spans="1:20" ht="21" customHeight="1">
      <c r="C9" s="1958" t="s">
        <v>457</v>
      </c>
      <c r="D9" s="1958"/>
      <c r="E9" s="1958"/>
      <c r="F9" s="1958"/>
      <c r="G9" s="1958"/>
      <c r="H9" s="1958"/>
      <c r="I9" s="1958"/>
      <c r="J9" s="1958"/>
      <c r="K9" s="1958"/>
      <c r="L9" s="1958"/>
      <c r="M9" s="1958"/>
      <c r="N9" s="1958"/>
      <c r="O9" s="1958"/>
      <c r="P9" s="1958"/>
      <c r="Q9" s="1958"/>
      <c r="R9" s="1958"/>
    </row>
    <row r="11" spans="1:20" ht="21" customHeight="1">
      <c r="A11" s="2091" t="s">
        <v>201</v>
      </c>
      <c r="B11" s="2091"/>
      <c r="C11" s="2091"/>
      <c r="D11" s="2091"/>
      <c r="E11" s="2091"/>
      <c r="F11" s="2091"/>
      <c r="G11" s="2091"/>
      <c r="H11" s="2091"/>
      <c r="I11" s="2091"/>
      <c r="J11" s="2091"/>
      <c r="K11" s="2091"/>
      <c r="L11" s="2091"/>
      <c r="M11" s="2091"/>
      <c r="N11" s="2091"/>
      <c r="O11" s="2091"/>
      <c r="P11" s="2091"/>
      <c r="Q11" s="2091"/>
      <c r="R11" s="2091"/>
    </row>
    <row r="12" spans="1:20" ht="21" customHeight="1">
      <c r="B12" s="2091" t="s">
        <v>449</v>
      </c>
      <c r="C12" s="2091"/>
      <c r="D12" s="2091"/>
      <c r="E12" s="2091"/>
      <c r="F12" s="2091"/>
      <c r="G12" s="2091"/>
      <c r="H12" s="2091"/>
      <c r="I12" s="2091"/>
      <c r="J12" s="2091"/>
      <c r="K12" s="2091"/>
      <c r="L12" s="2091"/>
      <c r="M12" s="2091"/>
      <c r="N12" s="2091"/>
      <c r="O12" s="2091"/>
      <c r="P12" s="2091"/>
      <c r="Q12" s="2091"/>
      <c r="R12" s="2091"/>
    </row>
    <row r="13" spans="1:20" ht="21" customHeight="1">
      <c r="A13" s="2091" t="s">
        <v>448</v>
      </c>
      <c r="B13" s="2091"/>
      <c r="C13" s="2091"/>
      <c r="D13" s="2091"/>
      <c r="E13" s="2091"/>
      <c r="F13" s="2091"/>
      <c r="G13" s="2091"/>
      <c r="H13" s="2091"/>
      <c r="I13" s="2091"/>
      <c r="J13" s="2091"/>
      <c r="K13" s="2091"/>
      <c r="L13" s="2091"/>
      <c r="M13" s="2091"/>
      <c r="N13" s="2091"/>
      <c r="O13" s="2091"/>
      <c r="P13" s="2091"/>
      <c r="Q13" s="2091"/>
      <c r="R13" s="2091"/>
    </row>
    <row r="14" spans="1:20" ht="21" customHeight="1">
      <c r="B14" s="651" t="s">
        <v>80</v>
      </c>
      <c r="C14" s="651" t="s">
        <v>459</v>
      </c>
    </row>
    <row r="15" spans="1:20" ht="21" customHeight="1">
      <c r="C15" s="651" t="s">
        <v>187</v>
      </c>
      <c r="D15" s="652" t="s">
        <v>500</v>
      </c>
    </row>
    <row r="16" spans="1:20" ht="21" customHeight="1">
      <c r="D16" s="651" t="s">
        <v>0</v>
      </c>
      <c r="E16" s="1958" t="s">
        <v>501</v>
      </c>
      <c r="F16" s="1958"/>
      <c r="G16" s="1958"/>
      <c r="H16" s="1958"/>
      <c r="I16" s="1958"/>
      <c r="J16" s="1958"/>
      <c r="K16" s="1958"/>
      <c r="L16" s="1958"/>
      <c r="M16" s="1958"/>
      <c r="N16" s="1958"/>
      <c r="O16" s="1958"/>
      <c r="P16" s="1958"/>
      <c r="Q16" s="1958"/>
      <c r="R16" s="1958"/>
    </row>
    <row r="17" spans="3:18" ht="21" hidden="1" customHeight="1">
      <c r="D17" s="651" t="s">
        <v>1</v>
      </c>
      <c r="E17" s="1958" t="s">
        <v>502</v>
      </c>
      <c r="F17" s="1958"/>
      <c r="G17" s="1958"/>
      <c r="H17" s="1958"/>
      <c r="I17" s="1958"/>
      <c r="J17" s="1958"/>
      <c r="K17" s="1958"/>
      <c r="L17" s="1958"/>
      <c r="M17" s="1958"/>
      <c r="N17" s="1958"/>
      <c r="O17" s="1958"/>
      <c r="P17" s="1958"/>
      <c r="Q17" s="1958"/>
      <c r="R17" s="1958"/>
    </row>
    <row r="18" spans="3:18" ht="21" hidden="1" customHeight="1">
      <c r="D18" s="651" t="s">
        <v>380</v>
      </c>
      <c r="E18" s="1958" t="s">
        <v>503</v>
      </c>
      <c r="F18" s="1958"/>
      <c r="G18" s="1958"/>
      <c r="H18" s="1958"/>
      <c r="I18" s="1958"/>
      <c r="J18" s="1958"/>
      <c r="K18" s="1958"/>
      <c r="L18" s="1958"/>
      <c r="M18" s="1958"/>
      <c r="N18" s="1958"/>
      <c r="O18" s="1958"/>
      <c r="P18" s="1958"/>
      <c r="Q18" s="1958"/>
      <c r="R18" s="1958"/>
    </row>
    <row r="19" spans="3:18" ht="21" customHeight="1">
      <c r="C19" s="651" t="s">
        <v>189</v>
      </c>
      <c r="D19" s="652" t="s">
        <v>202</v>
      </c>
    </row>
    <row r="20" spans="3:18" ht="21" customHeight="1">
      <c r="D20" s="651" t="s">
        <v>0</v>
      </c>
      <c r="E20" s="1958" t="s">
        <v>504</v>
      </c>
      <c r="F20" s="1958"/>
      <c r="G20" s="1958"/>
      <c r="H20" s="1958"/>
      <c r="I20" s="1958"/>
      <c r="J20" s="1958"/>
      <c r="K20" s="1958"/>
      <c r="L20" s="1958"/>
      <c r="M20" s="1958"/>
      <c r="N20" s="1958"/>
      <c r="O20" s="1958"/>
      <c r="P20" s="1958"/>
      <c r="Q20" s="1958"/>
      <c r="R20" s="1958"/>
    </row>
    <row r="21" spans="3:18" ht="21" customHeight="1">
      <c r="D21" s="651" t="s">
        <v>1</v>
      </c>
      <c r="E21" s="1958" t="s">
        <v>505</v>
      </c>
      <c r="F21" s="1958"/>
      <c r="G21" s="1958"/>
      <c r="H21" s="1958"/>
      <c r="I21" s="1958"/>
      <c r="J21" s="1958"/>
      <c r="K21" s="1958"/>
      <c r="L21" s="1958"/>
      <c r="M21" s="1958"/>
      <c r="N21" s="1958"/>
      <c r="O21" s="1958"/>
      <c r="P21" s="1958"/>
      <c r="Q21" s="1958"/>
      <c r="R21" s="1958"/>
    </row>
    <row r="22" spans="3:18" ht="21" customHeight="1">
      <c r="D22" s="651" t="s">
        <v>380</v>
      </c>
      <c r="E22" s="1958" t="s">
        <v>506</v>
      </c>
      <c r="F22" s="1958"/>
      <c r="G22" s="1958"/>
      <c r="H22" s="1958"/>
      <c r="I22" s="1958"/>
      <c r="J22" s="1958"/>
      <c r="K22" s="1958"/>
      <c r="L22" s="1958"/>
      <c r="M22" s="1958"/>
      <c r="N22" s="1958"/>
      <c r="O22" s="1958"/>
      <c r="P22" s="1958"/>
      <c r="Q22" s="1958"/>
      <c r="R22" s="1958"/>
    </row>
    <row r="23" spans="3:18" ht="21" customHeight="1">
      <c r="E23" s="1958" t="s">
        <v>507</v>
      </c>
      <c r="F23" s="1958"/>
      <c r="G23" s="1958"/>
      <c r="H23" s="1958"/>
      <c r="I23" s="1958"/>
      <c r="J23" s="1958"/>
      <c r="K23" s="1958"/>
      <c r="L23" s="1958"/>
      <c r="M23" s="1958"/>
      <c r="N23" s="1958"/>
      <c r="O23" s="1958"/>
      <c r="P23" s="1958"/>
      <c r="Q23" s="1958"/>
      <c r="R23" s="1958"/>
    </row>
    <row r="24" spans="3:18" ht="21" customHeight="1">
      <c r="E24" s="1958" t="s">
        <v>508</v>
      </c>
      <c r="F24" s="1958"/>
      <c r="G24" s="1958"/>
      <c r="H24" s="1958"/>
      <c r="I24" s="1958"/>
      <c r="J24" s="1958"/>
      <c r="K24" s="1958"/>
      <c r="L24" s="1958"/>
      <c r="M24" s="1958"/>
      <c r="N24" s="1958"/>
      <c r="O24" s="1958"/>
      <c r="P24" s="1958"/>
      <c r="Q24" s="1958"/>
      <c r="R24" s="1958"/>
    </row>
    <row r="25" spans="3:18" ht="21" customHeight="1">
      <c r="E25" s="1958" t="s">
        <v>509</v>
      </c>
      <c r="F25" s="1958"/>
      <c r="G25" s="1958"/>
      <c r="H25" s="1958"/>
      <c r="I25" s="1958"/>
      <c r="J25" s="1958"/>
      <c r="K25" s="1958"/>
      <c r="L25" s="1958"/>
      <c r="M25" s="1958"/>
      <c r="N25" s="1958"/>
      <c r="O25" s="1958"/>
      <c r="P25" s="1958"/>
      <c r="Q25" s="1958"/>
      <c r="R25" s="1958"/>
    </row>
    <row r="26" spans="3:18" ht="21" customHeight="1">
      <c r="C26" s="651" t="s">
        <v>191</v>
      </c>
      <c r="D26" s="652" t="s">
        <v>510</v>
      </c>
    </row>
    <row r="27" spans="3:18" ht="21" customHeight="1">
      <c r="D27" s="651" t="s">
        <v>0</v>
      </c>
      <c r="E27" s="1958" t="s">
        <v>511</v>
      </c>
      <c r="F27" s="1958"/>
      <c r="G27" s="1958"/>
      <c r="H27" s="1958"/>
      <c r="I27" s="1958"/>
      <c r="J27" s="1958"/>
      <c r="K27" s="1958"/>
      <c r="L27" s="1958"/>
      <c r="M27" s="1958"/>
      <c r="N27" s="1958"/>
      <c r="O27" s="1958"/>
      <c r="P27" s="1958"/>
      <c r="Q27" s="1958"/>
      <c r="R27" s="1958"/>
    </row>
    <row r="28" spans="3:18" ht="21" customHeight="1">
      <c r="D28" s="651" t="s">
        <v>1</v>
      </c>
      <c r="E28" s="1958" t="s">
        <v>512</v>
      </c>
      <c r="F28" s="1958"/>
      <c r="G28" s="1958"/>
      <c r="H28" s="1958"/>
      <c r="I28" s="1958"/>
      <c r="J28" s="1958"/>
      <c r="K28" s="1958"/>
      <c r="L28" s="1958"/>
      <c r="M28" s="1958"/>
      <c r="N28" s="1958"/>
      <c r="O28" s="1958"/>
      <c r="P28" s="1958"/>
      <c r="Q28" s="1958"/>
      <c r="R28" s="1958"/>
    </row>
    <row r="29" spans="3:18" ht="21" customHeight="1">
      <c r="D29" s="651" t="s">
        <v>203</v>
      </c>
      <c r="E29" s="1958" t="s">
        <v>513</v>
      </c>
      <c r="F29" s="1958"/>
      <c r="G29" s="1958"/>
      <c r="H29" s="1958"/>
      <c r="I29" s="1958"/>
      <c r="J29" s="1958"/>
      <c r="K29" s="1958"/>
      <c r="L29" s="1958"/>
      <c r="M29" s="1958"/>
      <c r="N29" s="1958"/>
      <c r="O29" s="1958"/>
      <c r="P29" s="1958"/>
      <c r="Q29" s="1958"/>
      <c r="R29" s="1958"/>
    </row>
    <row r="30" spans="3:18" ht="21" customHeight="1">
      <c r="D30" s="651" t="s">
        <v>40</v>
      </c>
      <c r="E30" s="1958" t="s">
        <v>514</v>
      </c>
      <c r="F30" s="1958"/>
      <c r="G30" s="1958"/>
      <c r="H30" s="1958"/>
      <c r="I30" s="1958"/>
      <c r="J30" s="1958"/>
      <c r="K30" s="1958"/>
      <c r="L30" s="1958"/>
      <c r="M30" s="1958"/>
      <c r="N30" s="1958"/>
      <c r="O30" s="1958"/>
      <c r="P30" s="1958"/>
      <c r="Q30" s="1958"/>
      <c r="R30" s="1958"/>
    </row>
    <row r="31" spans="3:18" ht="21" customHeight="1">
      <c r="C31" s="651" t="s">
        <v>515</v>
      </c>
      <c r="D31" s="651" t="s">
        <v>516</v>
      </c>
      <c r="E31" s="653"/>
      <c r="F31" s="653"/>
      <c r="G31" s="653"/>
      <c r="H31" s="653"/>
      <c r="I31" s="653"/>
      <c r="J31" s="653"/>
      <c r="K31" s="653"/>
      <c r="L31" s="653"/>
      <c r="M31" s="653"/>
      <c r="N31" s="653"/>
      <c r="O31" s="653"/>
      <c r="P31" s="653"/>
      <c r="Q31" s="653"/>
      <c r="R31" s="653"/>
    </row>
    <row r="32" spans="3:18" ht="21" customHeight="1">
      <c r="D32" s="651" t="s">
        <v>0</v>
      </c>
      <c r="E32" s="1958" t="s">
        <v>517</v>
      </c>
      <c r="F32" s="1958"/>
      <c r="G32" s="1958"/>
      <c r="H32" s="1958"/>
      <c r="I32" s="1958"/>
      <c r="J32" s="1958"/>
      <c r="K32" s="1958"/>
      <c r="L32" s="1958"/>
      <c r="M32" s="1958"/>
      <c r="N32" s="1958"/>
      <c r="O32" s="1958"/>
      <c r="P32" s="1958"/>
      <c r="Q32" s="1958"/>
      <c r="R32" s="1958"/>
    </row>
    <row r="33" spans="1:18" ht="21" customHeight="1">
      <c r="E33" s="1958" t="s">
        <v>746</v>
      </c>
      <c r="F33" s="1958"/>
      <c r="G33" s="1958"/>
      <c r="H33" s="1958"/>
      <c r="I33" s="1958"/>
      <c r="J33" s="1958"/>
      <c r="K33" s="1958"/>
      <c r="L33" s="1958"/>
      <c r="M33" s="1958"/>
      <c r="N33" s="1958"/>
      <c r="O33" s="1958"/>
      <c r="P33" s="1958"/>
      <c r="Q33" s="1958"/>
      <c r="R33" s="1958"/>
    </row>
    <row r="34" spans="1:18" ht="21" customHeight="1">
      <c r="E34" s="1958" t="s">
        <v>747</v>
      </c>
      <c r="F34" s="1958"/>
      <c r="G34" s="1958"/>
      <c r="H34" s="1958"/>
      <c r="I34" s="1958"/>
      <c r="J34" s="1958"/>
      <c r="K34" s="1958"/>
      <c r="L34" s="1958"/>
      <c r="M34" s="1958"/>
      <c r="N34" s="1958"/>
      <c r="O34" s="1958"/>
      <c r="P34" s="1958"/>
      <c r="Q34" s="1958"/>
      <c r="R34" s="1958"/>
    </row>
    <row r="35" spans="1:18" ht="21" customHeight="1">
      <c r="E35" s="1958" t="s">
        <v>518</v>
      </c>
      <c r="F35" s="1958"/>
      <c r="G35" s="1958"/>
      <c r="H35" s="1958"/>
      <c r="I35" s="1958"/>
      <c r="J35" s="1958"/>
      <c r="K35" s="1958"/>
      <c r="L35" s="1958"/>
      <c r="M35" s="1958"/>
      <c r="N35" s="1958"/>
      <c r="O35" s="1958"/>
      <c r="P35" s="1958"/>
      <c r="Q35" s="1958"/>
      <c r="R35" s="1958"/>
    </row>
    <row r="36" spans="1:18" ht="21" customHeight="1">
      <c r="E36" s="1958" t="s">
        <v>519</v>
      </c>
      <c r="F36" s="1958"/>
      <c r="G36" s="1958"/>
      <c r="H36" s="1958"/>
      <c r="I36" s="1958"/>
      <c r="J36" s="1958"/>
      <c r="K36" s="1958"/>
      <c r="L36" s="1958"/>
      <c r="M36" s="1958"/>
      <c r="N36" s="1958"/>
      <c r="O36" s="1958"/>
      <c r="P36" s="1958"/>
      <c r="Q36" s="1958"/>
      <c r="R36" s="1958"/>
    </row>
    <row r="37" spans="1:18" ht="21" customHeight="1">
      <c r="D37" s="651" t="s">
        <v>1</v>
      </c>
      <c r="E37" s="2095" t="s">
        <v>520</v>
      </c>
      <c r="F37" s="2095"/>
      <c r="G37" s="2095"/>
      <c r="H37" s="2095"/>
      <c r="I37" s="2095"/>
      <c r="J37" s="2095"/>
      <c r="K37" s="2095"/>
      <c r="L37" s="2095"/>
      <c r="M37" s="2095"/>
      <c r="N37" s="2095"/>
      <c r="O37" s="2095"/>
      <c r="P37" s="2095"/>
      <c r="Q37" s="2095"/>
      <c r="R37" s="2095"/>
    </row>
    <row r="38" spans="1:18" ht="21" customHeight="1">
      <c r="E38" s="2095" t="s">
        <v>521</v>
      </c>
      <c r="F38" s="2095"/>
      <c r="G38" s="2095"/>
      <c r="H38" s="2095"/>
      <c r="I38" s="2095"/>
      <c r="J38" s="2095"/>
      <c r="K38" s="2095"/>
      <c r="L38" s="2095"/>
      <c r="M38" s="2095"/>
      <c r="N38" s="2095"/>
      <c r="O38" s="2095"/>
      <c r="P38" s="2095"/>
      <c r="Q38" s="2095"/>
      <c r="R38" s="2095"/>
    </row>
    <row r="39" spans="1:18" ht="21" customHeight="1">
      <c r="E39" s="654"/>
      <c r="F39" s="2095" t="s">
        <v>522</v>
      </c>
      <c r="G39" s="2095"/>
      <c r="H39" s="2095"/>
      <c r="I39" s="2095"/>
      <c r="J39" s="2095"/>
      <c r="K39" s="2095"/>
      <c r="L39" s="2095"/>
      <c r="M39" s="2095"/>
      <c r="N39" s="2095"/>
      <c r="O39" s="2095"/>
      <c r="P39" s="2095"/>
      <c r="Q39" s="2095"/>
      <c r="R39" s="2095"/>
    </row>
    <row r="40" spans="1:18" ht="21" customHeight="1">
      <c r="E40" s="654"/>
      <c r="F40" s="2095" t="s">
        <v>523</v>
      </c>
      <c r="G40" s="2095"/>
      <c r="H40" s="2095"/>
      <c r="I40" s="2095"/>
      <c r="J40" s="2095"/>
      <c r="K40" s="2095"/>
      <c r="L40" s="2095"/>
      <c r="M40" s="2095"/>
      <c r="N40" s="2095"/>
      <c r="O40" s="2095"/>
      <c r="P40" s="2095"/>
      <c r="Q40" s="2095"/>
      <c r="R40" s="2095"/>
    </row>
    <row r="41" spans="1:18" ht="21" customHeight="1">
      <c r="E41" s="654"/>
      <c r="F41" s="2095" t="s">
        <v>524</v>
      </c>
      <c r="G41" s="2095"/>
      <c r="H41" s="2095"/>
      <c r="I41" s="2095"/>
      <c r="J41" s="2095"/>
      <c r="K41" s="2095"/>
      <c r="L41" s="2095"/>
      <c r="M41" s="2095"/>
      <c r="N41" s="2095"/>
      <c r="O41" s="2095"/>
      <c r="P41" s="2095"/>
      <c r="Q41" s="2095"/>
      <c r="R41" s="2095"/>
    </row>
    <row r="42" spans="1:18" ht="21" customHeight="1">
      <c r="E42" s="2095" t="s">
        <v>525</v>
      </c>
      <c r="F42" s="2095"/>
      <c r="G42" s="2095"/>
      <c r="H42" s="2095"/>
      <c r="I42" s="2095"/>
      <c r="J42" s="2095"/>
      <c r="K42" s="2095"/>
      <c r="L42" s="2095"/>
      <c r="M42" s="2095"/>
      <c r="N42" s="2095"/>
      <c r="O42" s="2095"/>
      <c r="P42" s="2095"/>
      <c r="Q42" s="2095"/>
      <c r="R42" s="2095"/>
    </row>
    <row r="43" spans="1:18" ht="21" customHeight="1">
      <c r="E43" s="654"/>
      <c r="F43" s="2095" t="s">
        <v>526</v>
      </c>
      <c r="G43" s="2095"/>
      <c r="H43" s="2095"/>
      <c r="I43" s="2095"/>
      <c r="J43" s="2095"/>
      <c r="K43" s="2095"/>
      <c r="L43" s="2095"/>
      <c r="M43" s="2095"/>
      <c r="N43" s="2095"/>
      <c r="O43" s="2095"/>
      <c r="P43" s="2095"/>
      <c r="Q43" s="2095"/>
      <c r="R43" s="2095"/>
    </row>
    <row r="44" spans="1:18" ht="21" customHeight="1">
      <c r="E44" s="654"/>
      <c r="F44" s="2095" t="s">
        <v>527</v>
      </c>
      <c r="G44" s="2095"/>
      <c r="H44" s="2095"/>
      <c r="I44" s="2095"/>
      <c r="J44" s="2095"/>
      <c r="K44" s="2095"/>
      <c r="L44" s="2095"/>
      <c r="M44" s="2095"/>
      <c r="N44" s="2095"/>
      <c r="O44" s="2095"/>
      <c r="P44" s="2095"/>
      <c r="Q44" s="2095"/>
      <c r="R44" s="2095"/>
    </row>
    <row r="45" spans="1:18" ht="21" customHeight="1">
      <c r="E45" s="652"/>
      <c r="F45" s="652"/>
      <c r="G45" s="652"/>
      <c r="H45" s="652"/>
      <c r="I45" s="652"/>
      <c r="J45" s="652"/>
      <c r="K45" s="652"/>
      <c r="L45" s="652"/>
      <c r="M45" s="652"/>
      <c r="N45" s="652"/>
      <c r="O45" s="652"/>
      <c r="P45" s="652"/>
      <c r="Q45" s="652"/>
      <c r="R45" s="652"/>
    </row>
    <row r="46" spans="1:18" ht="21" hidden="1" customHeight="1">
      <c r="A46" s="2091" t="s">
        <v>205</v>
      </c>
      <c r="B46" s="2091"/>
      <c r="C46" s="2091"/>
      <c r="D46" s="2091"/>
      <c r="E46" s="2091"/>
      <c r="F46" s="2091"/>
      <c r="G46" s="2091"/>
      <c r="H46" s="2091"/>
      <c r="I46" s="2091"/>
      <c r="J46" s="2091"/>
      <c r="K46" s="2091"/>
      <c r="L46" s="2091"/>
      <c r="M46" s="2091"/>
      <c r="N46" s="2091"/>
      <c r="O46" s="2091"/>
      <c r="P46" s="2091"/>
      <c r="Q46" s="2091"/>
      <c r="R46" s="2091"/>
    </row>
    <row r="47" spans="1:18" ht="21" hidden="1" customHeight="1">
      <c r="A47" s="1958" t="s">
        <v>748</v>
      </c>
      <c r="B47" s="1958"/>
      <c r="C47" s="1958"/>
      <c r="D47" s="1958"/>
      <c r="E47" s="1958"/>
      <c r="F47" s="1958"/>
      <c r="G47" s="1958"/>
      <c r="H47" s="1958"/>
      <c r="I47" s="1958"/>
      <c r="J47" s="1958"/>
      <c r="K47" s="1958"/>
      <c r="L47" s="1958"/>
      <c r="M47" s="1958"/>
      <c r="N47" s="1958"/>
      <c r="O47" s="1958"/>
      <c r="P47" s="1958"/>
      <c r="Q47" s="1958"/>
      <c r="R47" s="1958"/>
    </row>
    <row r="48" spans="1:18" ht="21" hidden="1" customHeight="1">
      <c r="A48" s="1958" t="s">
        <v>749</v>
      </c>
      <c r="B48" s="1958"/>
      <c r="C48" s="1958"/>
      <c r="D48" s="1958"/>
      <c r="E48" s="1958"/>
      <c r="F48" s="1958"/>
      <c r="G48" s="1958"/>
      <c r="H48" s="1958"/>
      <c r="I48" s="1958"/>
      <c r="J48" s="1958"/>
      <c r="K48" s="1958"/>
      <c r="L48" s="1958"/>
      <c r="M48" s="1958"/>
      <c r="N48" s="1958"/>
      <c r="O48" s="1958"/>
      <c r="P48" s="1958"/>
      <c r="Q48" s="1958"/>
      <c r="R48" s="1958"/>
    </row>
    <row r="49" spans="1:19" ht="21" hidden="1" customHeight="1">
      <c r="A49" s="2091" t="s">
        <v>206</v>
      </c>
      <c r="B49" s="2091"/>
      <c r="C49" s="2091"/>
      <c r="D49" s="2091"/>
      <c r="E49" s="2091"/>
      <c r="F49" s="2091"/>
      <c r="G49" s="2091"/>
      <c r="H49" s="2091"/>
      <c r="I49" s="2091"/>
      <c r="J49" s="2091"/>
      <c r="K49" s="2091"/>
      <c r="L49" s="2091"/>
      <c r="M49" s="2091"/>
      <c r="N49" s="2091"/>
      <c r="O49" s="2091"/>
      <c r="P49" s="2091"/>
      <c r="Q49" s="2091"/>
      <c r="R49" s="2091"/>
    </row>
    <row r="50" spans="1:19" ht="21" hidden="1" customHeight="1">
      <c r="B50" s="651" t="s">
        <v>80</v>
      </c>
      <c r="C50" s="2091" t="s">
        <v>207</v>
      </c>
      <c r="D50" s="2091"/>
      <c r="E50" s="2091"/>
      <c r="F50" s="2091"/>
      <c r="G50" s="2091"/>
      <c r="H50" s="2091"/>
      <c r="I50" s="2091"/>
      <c r="J50" s="2091"/>
      <c r="K50" s="2091"/>
      <c r="L50" s="2091"/>
      <c r="M50" s="2091"/>
      <c r="N50" s="2091"/>
      <c r="O50" s="2091"/>
      <c r="P50" s="2091"/>
      <c r="Q50" s="2091"/>
      <c r="R50" s="2091"/>
    </row>
    <row r="51" spans="1:19" ht="21" hidden="1" customHeight="1">
      <c r="C51" s="2091" t="s">
        <v>208</v>
      </c>
      <c r="D51" s="2091"/>
      <c r="E51" s="2091"/>
      <c r="F51" s="2091"/>
      <c r="G51" s="2091"/>
      <c r="H51" s="2091"/>
      <c r="I51" s="2091" t="s">
        <v>209</v>
      </c>
      <c r="J51" s="2091"/>
      <c r="K51" s="2091"/>
      <c r="L51" s="2091"/>
      <c r="M51" s="2091"/>
      <c r="N51" s="2091"/>
    </row>
    <row r="52" spans="1:19" ht="21" hidden="1" customHeight="1">
      <c r="C52" s="2091" t="s">
        <v>210</v>
      </c>
      <c r="D52" s="2091"/>
      <c r="E52" s="2091"/>
      <c r="F52" s="2091"/>
      <c r="G52" s="2091"/>
      <c r="H52" s="2091"/>
      <c r="I52" s="2091" t="s">
        <v>211</v>
      </c>
      <c r="J52" s="2091"/>
      <c r="K52" s="2091"/>
      <c r="L52" s="2091"/>
      <c r="M52" s="2091"/>
      <c r="N52" s="2091"/>
    </row>
    <row r="53" spans="1:19" ht="21" hidden="1" customHeight="1">
      <c r="C53" s="2091" t="s">
        <v>212</v>
      </c>
      <c r="D53" s="2091"/>
      <c r="E53" s="2091"/>
      <c r="F53" s="2091"/>
      <c r="G53" s="2091"/>
      <c r="H53" s="2091"/>
      <c r="I53" s="2091" t="s">
        <v>213</v>
      </c>
      <c r="J53" s="2091"/>
      <c r="K53" s="2091"/>
      <c r="L53" s="2091"/>
      <c r="M53" s="2091"/>
      <c r="N53" s="2091"/>
    </row>
    <row r="54" spans="1:19" ht="21" hidden="1" customHeight="1">
      <c r="B54" s="651" t="s">
        <v>81</v>
      </c>
      <c r="C54" s="1958" t="s">
        <v>750</v>
      </c>
      <c r="D54" s="1958"/>
      <c r="E54" s="1958"/>
      <c r="F54" s="1958"/>
      <c r="G54" s="1958"/>
      <c r="H54" s="1958"/>
      <c r="I54" s="1958"/>
      <c r="J54" s="1958"/>
      <c r="K54" s="1958"/>
      <c r="L54" s="1958"/>
      <c r="M54" s="1958"/>
      <c r="N54" s="1958"/>
      <c r="O54" s="1958"/>
      <c r="P54" s="1958"/>
      <c r="Q54" s="1958"/>
      <c r="R54" s="1958"/>
    </row>
    <row r="55" spans="1:19" ht="21" hidden="1" customHeight="1">
      <c r="C55" s="1958" t="s">
        <v>751</v>
      </c>
      <c r="D55" s="1958"/>
      <c r="E55" s="1958"/>
      <c r="F55" s="1958"/>
      <c r="G55" s="1958"/>
      <c r="H55" s="1958"/>
      <c r="I55" s="1958"/>
      <c r="J55" s="1958"/>
      <c r="K55" s="1958"/>
      <c r="L55" s="1958"/>
      <c r="M55" s="1958"/>
      <c r="N55" s="1958"/>
      <c r="O55" s="1958"/>
      <c r="P55" s="1958"/>
      <c r="Q55" s="1958"/>
      <c r="R55" s="1958"/>
    </row>
    <row r="56" spans="1:19" ht="21" hidden="1" customHeight="1">
      <c r="A56" s="2091" t="s">
        <v>214</v>
      </c>
      <c r="B56" s="2091"/>
      <c r="C56" s="2091"/>
      <c r="D56" s="2091"/>
      <c r="E56" s="2091"/>
      <c r="F56" s="2091"/>
      <c r="G56" s="2091"/>
      <c r="H56" s="2091"/>
      <c r="I56" s="2091"/>
      <c r="J56" s="2091"/>
      <c r="K56" s="2091"/>
      <c r="L56" s="2091"/>
      <c r="M56" s="2091"/>
      <c r="N56" s="2091"/>
      <c r="O56" s="2091"/>
      <c r="P56" s="2091"/>
      <c r="Q56" s="2091"/>
      <c r="R56" s="2091"/>
    </row>
    <row r="57" spans="1:19" ht="21" hidden="1" customHeight="1">
      <c r="B57" s="651" t="s">
        <v>80</v>
      </c>
      <c r="C57" s="1958" t="s">
        <v>215</v>
      </c>
      <c r="D57" s="1958"/>
      <c r="E57" s="1958"/>
      <c r="F57" s="1958"/>
      <c r="G57" s="1958"/>
      <c r="H57" s="1958"/>
      <c r="I57" s="1958"/>
      <c r="J57" s="1958"/>
      <c r="K57" s="1958"/>
      <c r="L57" s="1958"/>
      <c r="M57" s="1958"/>
      <c r="N57" s="1958"/>
      <c r="O57" s="1958"/>
      <c r="P57" s="1958"/>
      <c r="Q57" s="1958"/>
      <c r="R57" s="1958"/>
    </row>
    <row r="58" spans="1:19" ht="21" hidden="1" customHeight="1">
      <c r="B58" s="651" t="s">
        <v>81</v>
      </c>
      <c r="C58" s="1958" t="s">
        <v>216</v>
      </c>
      <c r="D58" s="1958"/>
      <c r="E58" s="1958"/>
      <c r="F58" s="1958"/>
      <c r="G58" s="1958"/>
      <c r="H58" s="1958"/>
      <c r="I58" s="1958"/>
      <c r="J58" s="1958"/>
      <c r="K58" s="1958"/>
      <c r="L58" s="1958"/>
      <c r="M58" s="1958"/>
      <c r="N58" s="1958"/>
      <c r="O58" s="1958"/>
      <c r="P58" s="1958"/>
      <c r="Q58" s="1958"/>
      <c r="R58" s="1958"/>
    </row>
    <row r="59" spans="1:19" ht="21" hidden="1" customHeight="1">
      <c r="C59" s="651" t="s">
        <v>187</v>
      </c>
      <c r="D59" s="1958" t="s">
        <v>217</v>
      </c>
      <c r="E59" s="1958"/>
      <c r="F59" s="1958"/>
      <c r="G59" s="1958"/>
      <c r="H59" s="1958"/>
      <c r="I59" s="1958"/>
      <c r="J59" s="1958"/>
      <c r="K59" s="1958"/>
      <c r="L59" s="1958"/>
      <c r="M59" s="1958"/>
      <c r="N59" s="1958"/>
      <c r="O59" s="1958"/>
      <c r="P59" s="1958"/>
      <c r="Q59" s="1958"/>
    </row>
    <row r="60" spans="1:19" ht="21" hidden="1" customHeight="1">
      <c r="D60" s="651" t="s">
        <v>0</v>
      </c>
      <c r="E60" s="652" t="s">
        <v>218</v>
      </c>
      <c r="F60" s="652"/>
      <c r="G60" s="652"/>
      <c r="H60" s="652"/>
      <c r="I60" s="652"/>
      <c r="J60" s="652"/>
      <c r="K60" s="652"/>
      <c r="L60" s="652"/>
      <c r="M60" s="652"/>
      <c r="N60" s="652"/>
      <c r="O60" s="652"/>
      <c r="P60" s="652"/>
      <c r="Q60" s="652"/>
      <c r="R60" s="652"/>
    </row>
    <row r="61" spans="1:19" ht="21" hidden="1" customHeight="1">
      <c r="E61" s="2095" t="s">
        <v>219</v>
      </c>
      <c r="F61" s="2095"/>
      <c r="G61" s="2095"/>
      <c r="H61" s="2095"/>
      <c r="I61" s="2095"/>
      <c r="J61" s="2095"/>
      <c r="K61" s="2095"/>
      <c r="L61" s="2095"/>
      <c r="M61" s="2095"/>
      <c r="N61" s="2095"/>
      <c r="O61" s="2095"/>
      <c r="P61" s="2095"/>
      <c r="Q61" s="2095"/>
      <c r="R61" s="2095"/>
      <c r="S61" s="655"/>
    </row>
    <row r="62" spans="1:19" ht="21" hidden="1" customHeight="1">
      <c r="E62" s="1958" t="s">
        <v>220</v>
      </c>
      <c r="F62" s="1958"/>
      <c r="G62" s="1958"/>
      <c r="H62" s="1958"/>
      <c r="I62" s="1958"/>
      <c r="J62" s="1958"/>
      <c r="K62" s="1958"/>
      <c r="L62" s="1958"/>
      <c r="M62" s="1958"/>
      <c r="N62" s="1958"/>
      <c r="O62" s="1958"/>
      <c r="P62" s="1958"/>
      <c r="Q62" s="1958"/>
      <c r="R62" s="1958"/>
    </row>
    <row r="63" spans="1:19" ht="21" hidden="1" customHeight="1">
      <c r="D63" s="651" t="s">
        <v>1</v>
      </c>
      <c r="E63" s="652" t="s">
        <v>221</v>
      </c>
      <c r="F63" s="652"/>
      <c r="G63" s="652"/>
      <c r="H63" s="652"/>
      <c r="I63" s="652"/>
      <c r="J63" s="652"/>
      <c r="K63" s="652"/>
      <c r="L63" s="652"/>
      <c r="M63" s="652"/>
      <c r="N63" s="652"/>
      <c r="O63" s="652"/>
      <c r="P63" s="652"/>
      <c r="Q63" s="652"/>
      <c r="R63" s="652"/>
    </row>
    <row r="64" spans="1:19" ht="21" hidden="1" customHeight="1">
      <c r="E64" s="2095" t="s">
        <v>222</v>
      </c>
      <c r="F64" s="2095"/>
      <c r="G64" s="2095"/>
      <c r="H64" s="2095"/>
      <c r="I64" s="2095"/>
      <c r="J64" s="2095"/>
      <c r="K64" s="2095"/>
      <c r="L64" s="2095"/>
      <c r="M64" s="2095"/>
      <c r="N64" s="2095"/>
      <c r="O64" s="2095"/>
      <c r="P64" s="2095"/>
      <c r="Q64" s="2095"/>
      <c r="R64" s="2095"/>
    </row>
    <row r="65" spans="2:18" ht="21" hidden="1" customHeight="1">
      <c r="E65" s="1958" t="s">
        <v>223</v>
      </c>
      <c r="F65" s="1958"/>
      <c r="G65" s="1958"/>
      <c r="H65" s="1958"/>
      <c r="I65" s="1958"/>
      <c r="J65" s="1958"/>
      <c r="K65" s="1958"/>
      <c r="L65" s="1958"/>
      <c r="M65" s="1958"/>
      <c r="N65" s="1958"/>
      <c r="O65" s="1958"/>
      <c r="P65" s="1958"/>
      <c r="Q65" s="1958"/>
      <c r="R65" s="1958"/>
    </row>
    <row r="66" spans="2:18" ht="21" hidden="1" customHeight="1">
      <c r="D66" s="651" t="s">
        <v>203</v>
      </c>
      <c r="E66" s="652" t="s">
        <v>224</v>
      </c>
      <c r="F66" s="652"/>
      <c r="G66" s="652"/>
      <c r="H66" s="652"/>
      <c r="I66" s="652"/>
      <c r="J66" s="652"/>
      <c r="K66" s="652"/>
      <c r="L66" s="652"/>
      <c r="M66" s="652"/>
      <c r="N66" s="652"/>
      <c r="O66" s="652"/>
      <c r="P66" s="652"/>
      <c r="Q66" s="652"/>
      <c r="R66" s="652"/>
    </row>
    <row r="67" spans="2:18" ht="21" hidden="1" customHeight="1">
      <c r="E67" s="2095" t="s">
        <v>225</v>
      </c>
      <c r="F67" s="2095"/>
      <c r="G67" s="2095"/>
      <c r="H67" s="2095"/>
      <c r="I67" s="2095"/>
      <c r="J67" s="2095"/>
      <c r="K67" s="2095"/>
      <c r="L67" s="2095"/>
      <c r="M67" s="2095"/>
      <c r="N67" s="2095"/>
      <c r="O67" s="2095"/>
      <c r="P67" s="2095"/>
      <c r="Q67" s="2095"/>
      <c r="R67" s="2095"/>
    </row>
    <row r="68" spans="2:18" ht="21" hidden="1" customHeight="1">
      <c r="E68" s="1958" t="s">
        <v>226</v>
      </c>
      <c r="F68" s="1958"/>
      <c r="G68" s="1958"/>
      <c r="H68" s="1958"/>
      <c r="I68" s="1958"/>
      <c r="J68" s="1958"/>
      <c r="K68" s="1958"/>
      <c r="L68" s="1958"/>
      <c r="M68" s="1958"/>
      <c r="N68" s="1958"/>
      <c r="O68" s="1958"/>
      <c r="P68" s="1958"/>
      <c r="Q68" s="1958"/>
      <c r="R68" s="1958"/>
    </row>
    <row r="69" spans="2:18" ht="21" hidden="1" customHeight="1">
      <c r="C69" s="651" t="s">
        <v>189</v>
      </c>
      <c r="D69" s="1958" t="s">
        <v>227</v>
      </c>
      <c r="E69" s="1958"/>
      <c r="F69" s="1958"/>
      <c r="G69" s="1958"/>
      <c r="H69" s="1958"/>
      <c r="I69" s="1958"/>
      <c r="J69" s="1958"/>
      <c r="K69" s="1958"/>
      <c r="L69" s="1958"/>
      <c r="M69" s="1958"/>
      <c r="N69" s="1958"/>
      <c r="O69" s="1958"/>
      <c r="P69" s="1958"/>
      <c r="Q69" s="1958"/>
      <c r="R69" s="1958"/>
    </row>
    <row r="70" spans="2:18" ht="21" hidden="1" customHeight="1">
      <c r="D70" s="651" t="s">
        <v>0</v>
      </c>
      <c r="E70" s="652" t="s">
        <v>218</v>
      </c>
      <c r="F70" s="652"/>
      <c r="G70" s="652"/>
      <c r="H70" s="652"/>
      <c r="I70" s="652"/>
      <c r="J70" s="652"/>
      <c r="K70" s="652"/>
      <c r="L70" s="652"/>
      <c r="M70" s="652"/>
      <c r="N70" s="652"/>
      <c r="O70" s="652"/>
      <c r="P70" s="652"/>
      <c r="Q70" s="652"/>
      <c r="R70" s="652"/>
    </row>
    <row r="71" spans="2:18" ht="21" hidden="1" customHeight="1">
      <c r="E71" s="2095" t="s">
        <v>219</v>
      </c>
      <c r="F71" s="2095"/>
      <c r="G71" s="2095"/>
      <c r="H71" s="2095"/>
      <c r="I71" s="2095"/>
      <c r="J71" s="2095"/>
      <c r="K71" s="2095"/>
      <c r="L71" s="2095"/>
      <c r="M71" s="2095"/>
      <c r="N71" s="2095"/>
      <c r="O71" s="2095"/>
      <c r="P71" s="2095"/>
      <c r="Q71" s="2095"/>
      <c r="R71" s="2095"/>
    </row>
    <row r="72" spans="2:18" ht="21" hidden="1" customHeight="1">
      <c r="E72" s="1958" t="s">
        <v>228</v>
      </c>
      <c r="F72" s="1958"/>
      <c r="G72" s="1958"/>
      <c r="H72" s="1958"/>
      <c r="I72" s="1958"/>
      <c r="J72" s="1958"/>
      <c r="K72" s="1958"/>
      <c r="L72" s="1958"/>
      <c r="M72" s="1958"/>
      <c r="N72" s="1958"/>
      <c r="O72" s="1958"/>
      <c r="P72" s="1958"/>
      <c r="Q72" s="1958"/>
      <c r="R72" s="1958"/>
    </row>
    <row r="73" spans="2:18" ht="21" hidden="1" customHeight="1">
      <c r="D73" s="651" t="s">
        <v>1</v>
      </c>
      <c r="E73" s="652" t="s">
        <v>221</v>
      </c>
      <c r="F73" s="652"/>
      <c r="G73" s="652"/>
      <c r="H73" s="652"/>
      <c r="I73" s="652"/>
      <c r="J73" s="652"/>
      <c r="K73" s="652"/>
      <c r="L73" s="652"/>
      <c r="M73" s="652"/>
      <c r="N73" s="652"/>
      <c r="O73" s="652"/>
      <c r="P73" s="652"/>
      <c r="Q73" s="652"/>
      <c r="R73" s="652"/>
    </row>
    <row r="74" spans="2:18" ht="21" hidden="1" customHeight="1">
      <c r="E74" s="2095" t="s">
        <v>229</v>
      </c>
      <c r="F74" s="2095"/>
      <c r="G74" s="2095"/>
      <c r="H74" s="2095"/>
      <c r="I74" s="2095"/>
      <c r="J74" s="2095"/>
      <c r="K74" s="2095"/>
      <c r="L74" s="2095"/>
      <c r="M74" s="2095"/>
      <c r="N74" s="2095"/>
      <c r="O74" s="2095"/>
      <c r="P74" s="2095"/>
      <c r="Q74" s="2095"/>
      <c r="R74" s="2095"/>
    </row>
    <row r="75" spans="2:18" ht="21" hidden="1" customHeight="1">
      <c r="E75" s="1958" t="s">
        <v>230</v>
      </c>
      <c r="F75" s="1958"/>
      <c r="G75" s="1958"/>
      <c r="H75" s="1958"/>
      <c r="I75" s="1958"/>
      <c r="J75" s="1958"/>
      <c r="K75" s="1958"/>
      <c r="L75" s="1958"/>
      <c r="M75" s="1958"/>
      <c r="N75" s="1958"/>
      <c r="O75" s="1958"/>
      <c r="P75" s="1958"/>
      <c r="Q75" s="1958"/>
      <c r="R75" s="1958"/>
    </row>
    <row r="76" spans="2:18" ht="21" hidden="1" customHeight="1">
      <c r="D76" s="651" t="s">
        <v>203</v>
      </c>
      <c r="E76" s="652" t="s">
        <v>224</v>
      </c>
      <c r="F76" s="652"/>
      <c r="G76" s="652"/>
      <c r="H76" s="652"/>
      <c r="I76" s="652"/>
      <c r="J76" s="652"/>
      <c r="K76" s="652"/>
      <c r="L76" s="652"/>
      <c r="M76" s="652"/>
      <c r="N76" s="652"/>
      <c r="O76" s="652"/>
      <c r="P76" s="652"/>
      <c r="Q76" s="652"/>
      <c r="R76" s="652"/>
    </row>
    <row r="77" spans="2:18" ht="21" hidden="1" customHeight="1">
      <c r="E77" s="2095" t="s">
        <v>231</v>
      </c>
      <c r="F77" s="2095"/>
      <c r="G77" s="2095"/>
      <c r="H77" s="2095"/>
      <c r="I77" s="2095"/>
      <c r="J77" s="2095"/>
      <c r="K77" s="2095"/>
      <c r="L77" s="2095"/>
      <c r="M77" s="2095"/>
      <c r="N77" s="2095"/>
      <c r="O77" s="2095"/>
      <c r="P77" s="2095"/>
      <c r="Q77" s="2095"/>
      <c r="R77" s="2095"/>
    </row>
    <row r="78" spans="2:18" ht="21" hidden="1" customHeight="1">
      <c r="E78" s="1958" t="s">
        <v>232</v>
      </c>
      <c r="F78" s="1958"/>
      <c r="G78" s="1958"/>
      <c r="H78" s="1958"/>
      <c r="I78" s="1958"/>
      <c r="J78" s="1958"/>
      <c r="K78" s="1958"/>
      <c r="L78" s="1958"/>
      <c r="M78" s="1958"/>
      <c r="N78" s="1958"/>
      <c r="O78" s="1958"/>
      <c r="P78" s="1958"/>
      <c r="Q78" s="1958"/>
      <c r="R78" s="1958"/>
    </row>
    <row r="79" spans="2:18" ht="21" hidden="1" customHeight="1">
      <c r="B79" s="651" t="s">
        <v>82</v>
      </c>
      <c r="C79" s="1958" t="s">
        <v>233</v>
      </c>
      <c r="D79" s="1958"/>
      <c r="E79" s="1958"/>
      <c r="F79" s="1958"/>
      <c r="G79" s="1958"/>
      <c r="H79" s="1958"/>
      <c r="I79" s="1958"/>
      <c r="J79" s="1958"/>
      <c r="K79" s="1958"/>
      <c r="L79" s="1958"/>
      <c r="M79" s="1958"/>
      <c r="N79" s="1958"/>
      <c r="O79" s="1958"/>
      <c r="P79" s="1958"/>
      <c r="Q79" s="1958"/>
      <c r="R79" s="1958"/>
    </row>
    <row r="80" spans="2:18" ht="21" hidden="1" customHeight="1">
      <c r="C80" s="651" t="s">
        <v>187</v>
      </c>
      <c r="D80" s="1958" t="s">
        <v>234</v>
      </c>
      <c r="E80" s="1958"/>
      <c r="F80" s="1958"/>
      <c r="G80" s="1958"/>
      <c r="H80" s="1958"/>
      <c r="I80" s="1958"/>
      <c r="J80" s="1958"/>
      <c r="K80" s="1958"/>
      <c r="L80" s="1958"/>
      <c r="M80" s="1958"/>
      <c r="N80" s="1958"/>
      <c r="O80" s="1958"/>
      <c r="P80" s="1958"/>
      <c r="Q80" s="1958"/>
      <c r="R80" s="1958"/>
    </row>
    <row r="81" spans="2:18" ht="21" hidden="1" customHeight="1">
      <c r="C81" s="651" t="s">
        <v>189</v>
      </c>
      <c r="D81" s="1958" t="s">
        <v>235</v>
      </c>
      <c r="E81" s="1958"/>
      <c r="F81" s="1958"/>
      <c r="G81" s="1958"/>
      <c r="H81" s="1958"/>
      <c r="I81" s="1958"/>
      <c r="J81" s="1958"/>
      <c r="K81" s="1958"/>
      <c r="L81" s="1958"/>
      <c r="M81" s="1958"/>
      <c r="N81" s="1958"/>
      <c r="O81" s="1958"/>
      <c r="P81" s="1958"/>
      <c r="Q81" s="1958"/>
      <c r="R81" s="1958"/>
    </row>
    <row r="82" spans="2:18" ht="21" hidden="1" customHeight="1">
      <c r="C82" s="651" t="s">
        <v>191</v>
      </c>
      <c r="D82" s="1958" t="s">
        <v>236</v>
      </c>
      <c r="E82" s="1958"/>
      <c r="F82" s="1958"/>
      <c r="G82" s="1958"/>
      <c r="H82" s="1958"/>
      <c r="I82" s="1958"/>
      <c r="J82" s="1958"/>
      <c r="K82" s="1958"/>
      <c r="L82" s="1958"/>
      <c r="M82" s="1958"/>
      <c r="N82" s="1958"/>
      <c r="O82" s="1958"/>
      <c r="P82" s="1958"/>
      <c r="Q82" s="1958"/>
      <c r="R82" s="1958"/>
    </row>
    <row r="83" spans="2:18" ht="21" hidden="1" customHeight="1">
      <c r="B83" s="651" t="s">
        <v>83</v>
      </c>
      <c r="C83" s="1958" t="s">
        <v>451</v>
      </c>
      <c r="D83" s="1958"/>
      <c r="E83" s="1958"/>
      <c r="F83" s="1958"/>
      <c r="G83" s="1958"/>
      <c r="H83" s="1958"/>
      <c r="I83" s="1958"/>
      <c r="J83" s="1958"/>
      <c r="K83" s="1958"/>
      <c r="L83" s="1958"/>
      <c r="M83" s="1958"/>
      <c r="N83" s="1958"/>
      <c r="O83" s="1958"/>
      <c r="P83" s="1958"/>
      <c r="Q83" s="1958"/>
      <c r="R83" s="1958"/>
    </row>
    <row r="84" spans="2:18" ht="21" hidden="1" customHeight="1">
      <c r="C84" s="1958" t="s">
        <v>452</v>
      </c>
      <c r="D84" s="1958"/>
      <c r="E84" s="1958"/>
      <c r="F84" s="1958"/>
      <c r="G84" s="1958"/>
      <c r="H84" s="1958"/>
      <c r="I84" s="1958"/>
      <c r="J84" s="1958"/>
      <c r="K84" s="1958"/>
      <c r="L84" s="1958"/>
      <c r="M84" s="1958"/>
      <c r="N84" s="1958"/>
      <c r="O84" s="1958"/>
      <c r="P84" s="1958"/>
      <c r="Q84" s="1958"/>
      <c r="R84" s="1958"/>
    </row>
    <row r="85" spans="2:18" ht="21" hidden="1" customHeight="1">
      <c r="B85" s="651" t="s">
        <v>89</v>
      </c>
      <c r="C85" s="1958" t="s">
        <v>237</v>
      </c>
      <c r="D85" s="1958"/>
      <c r="E85" s="1958"/>
      <c r="F85" s="1958"/>
      <c r="G85" s="1958"/>
      <c r="H85" s="1958"/>
      <c r="I85" s="1958"/>
      <c r="J85" s="1958"/>
      <c r="K85" s="1958"/>
      <c r="L85" s="1958"/>
      <c r="M85" s="1958"/>
      <c r="N85" s="1958"/>
      <c r="O85" s="1958"/>
      <c r="P85" s="1958"/>
      <c r="Q85" s="1958"/>
      <c r="R85" s="1958"/>
    </row>
    <row r="86" spans="2:18" ht="21" hidden="1" customHeight="1">
      <c r="C86" s="651" t="s">
        <v>187</v>
      </c>
      <c r="D86" s="2097" t="s">
        <v>238</v>
      </c>
      <c r="E86" s="2097"/>
      <c r="F86" s="2097"/>
      <c r="G86" s="2097"/>
      <c r="H86" s="2097"/>
      <c r="I86" s="2097"/>
      <c r="J86" s="2097"/>
      <c r="K86" s="2097"/>
      <c r="L86" s="2097"/>
      <c r="M86" s="2097"/>
      <c r="N86" s="2097"/>
      <c r="O86" s="2097"/>
      <c r="P86" s="2097"/>
      <c r="Q86" s="2097"/>
      <c r="R86" s="2097"/>
    </row>
    <row r="87" spans="2:18" ht="21" hidden="1" customHeight="1">
      <c r="D87" s="2095" t="s">
        <v>239</v>
      </c>
      <c r="E87" s="2095"/>
      <c r="F87" s="2095"/>
      <c r="G87" s="2095"/>
      <c r="H87" s="2095"/>
      <c r="I87" s="2095"/>
      <c r="J87" s="2095"/>
      <c r="K87" s="2095"/>
      <c r="L87" s="2095"/>
      <c r="M87" s="2095"/>
      <c r="N87" s="2095"/>
      <c r="O87" s="2095"/>
      <c r="P87" s="2095"/>
      <c r="Q87" s="2095"/>
      <c r="R87" s="2095"/>
    </row>
    <row r="88" spans="2:18" ht="21" hidden="1" customHeight="1">
      <c r="D88" s="1958" t="s">
        <v>240</v>
      </c>
      <c r="E88" s="1958"/>
      <c r="F88" s="1958"/>
      <c r="G88" s="1958"/>
      <c r="H88" s="1958"/>
      <c r="I88" s="1958"/>
      <c r="J88" s="1958"/>
      <c r="K88" s="1958"/>
      <c r="L88" s="1958"/>
      <c r="M88" s="1958"/>
      <c r="N88" s="1958"/>
      <c r="O88" s="1958"/>
      <c r="P88" s="1958"/>
      <c r="Q88" s="1958"/>
      <c r="R88" s="1958"/>
    </row>
    <row r="89" spans="2:18" ht="21" hidden="1" customHeight="1">
      <c r="C89" s="651" t="s">
        <v>189</v>
      </c>
      <c r="D89" s="2097" t="s">
        <v>241</v>
      </c>
      <c r="E89" s="2097"/>
      <c r="F89" s="2097"/>
      <c r="G89" s="2097"/>
      <c r="H89" s="2097"/>
      <c r="I89" s="2097"/>
      <c r="J89" s="2097"/>
      <c r="K89" s="2097"/>
      <c r="L89" s="2097"/>
      <c r="M89" s="2097"/>
      <c r="N89" s="2097"/>
      <c r="O89" s="2097"/>
      <c r="P89" s="2097"/>
      <c r="Q89" s="2097"/>
      <c r="R89" s="2097"/>
    </row>
    <row r="90" spans="2:18" ht="21" hidden="1" customHeight="1">
      <c r="D90" s="2095" t="s">
        <v>242</v>
      </c>
      <c r="E90" s="2095"/>
      <c r="F90" s="2095"/>
      <c r="G90" s="2095"/>
      <c r="H90" s="2095"/>
      <c r="I90" s="2095"/>
      <c r="J90" s="2095"/>
      <c r="K90" s="2095"/>
      <c r="L90" s="2095"/>
      <c r="M90" s="2095"/>
      <c r="N90" s="2095"/>
      <c r="O90" s="2095"/>
      <c r="P90" s="2095"/>
      <c r="Q90" s="2095"/>
      <c r="R90" s="2095"/>
    </row>
    <row r="91" spans="2:18" ht="21" hidden="1" customHeight="1">
      <c r="D91" s="1958" t="s">
        <v>243</v>
      </c>
      <c r="E91" s="1958"/>
      <c r="F91" s="1958"/>
      <c r="G91" s="1958"/>
      <c r="H91" s="1958"/>
      <c r="I91" s="1958"/>
      <c r="J91" s="1958"/>
      <c r="K91" s="1958"/>
      <c r="L91" s="1958"/>
      <c r="M91" s="1958"/>
      <c r="N91" s="1958"/>
      <c r="O91" s="1958"/>
      <c r="P91" s="1958"/>
      <c r="Q91" s="1958"/>
      <c r="R91" s="1958"/>
    </row>
    <row r="92" spans="2:18" ht="21" hidden="1" customHeight="1">
      <c r="D92" s="1958" t="s">
        <v>244</v>
      </c>
      <c r="E92" s="1958"/>
      <c r="F92" s="1958"/>
      <c r="G92" s="1958"/>
      <c r="H92" s="1958"/>
      <c r="I92" s="1958"/>
      <c r="J92" s="1958"/>
      <c r="K92" s="1958"/>
      <c r="L92" s="1958"/>
      <c r="M92" s="1958"/>
      <c r="N92" s="1958"/>
      <c r="O92" s="1958"/>
      <c r="P92" s="1958"/>
      <c r="Q92" s="1958"/>
      <c r="R92" s="1958"/>
    </row>
    <row r="93" spans="2:18" ht="21" hidden="1" customHeight="1">
      <c r="D93" s="1958" t="s">
        <v>245</v>
      </c>
      <c r="E93" s="1958"/>
      <c r="F93" s="1958"/>
      <c r="G93" s="1958"/>
      <c r="H93" s="1958"/>
      <c r="I93" s="1958"/>
      <c r="J93" s="1958"/>
      <c r="K93" s="1958"/>
      <c r="L93" s="1958"/>
      <c r="M93" s="1958"/>
      <c r="N93" s="1958"/>
      <c r="O93" s="1958"/>
      <c r="P93" s="1958"/>
      <c r="Q93" s="1958"/>
      <c r="R93" s="1958"/>
    </row>
    <row r="94" spans="2:18" ht="21" hidden="1" customHeight="1">
      <c r="C94" s="651" t="s">
        <v>191</v>
      </c>
      <c r="D94" s="2097" t="s">
        <v>246</v>
      </c>
      <c r="E94" s="2097"/>
      <c r="F94" s="2097"/>
      <c r="G94" s="2097"/>
      <c r="H94" s="2097"/>
      <c r="I94" s="2097"/>
      <c r="J94" s="2097"/>
      <c r="K94" s="2097"/>
      <c r="L94" s="2097"/>
      <c r="M94" s="2097"/>
      <c r="N94" s="2097"/>
      <c r="O94" s="2097"/>
      <c r="P94" s="2097"/>
      <c r="Q94" s="2097"/>
      <c r="R94" s="2097"/>
    </row>
    <row r="95" spans="2:18" ht="21" hidden="1" customHeight="1">
      <c r="B95" s="651" t="s">
        <v>91</v>
      </c>
      <c r="C95" s="1958" t="s">
        <v>247</v>
      </c>
      <c r="D95" s="1958"/>
      <c r="E95" s="1958"/>
      <c r="F95" s="1958"/>
      <c r="G95" s="1958"/>
      <c r="H95" s="1958"/>
      <c r="I95" s="1958"/>
      <c r="J95" s="1958"/>
      <c r="K95" s="1958"/>
      <c r="L95" s="1958"/>
      <c r="M95" s="1958"/>
      <c r="N95" s="1958"/>
      <c r="O95" s="1958"/>
      <c r="P95" s="1958"/>
      <c r="Q95" s="1958"/>
      <c r="R95" s="1958"/>
    </row>
    <row r="96" spans="2:18" ht="21" hidden="1" customHeight="1">
      <c r="C96" s="651" t="s">
        <v>187</v>
      </c>
      <c r="D96" s="1958" t="s">
        <v>248</v>
      </c>
      <c r="E96" s="1958"/>
      <c r="F96" s="1958"/>
      <c r="G96" s="1958"/>
      <c r="H96" s="1958"/>
      <c r="I96" s="1958"/>
      <c r="J96" s="1958"/>
      <c r="K96" s="1958"/>
      <c r="L96" s="1958"/>
      <c r="M96" s="1958"/>
      <c r="N96" s="1958"/>
      <c r="O96" s="1958"/>
      <c r="P96" s="1958"/>
      <c r="Q96" s="1958"/>
      <c r="R96" s="1958"/>
    </row>
    <row r="97" spans="1:18" ht="21" hidden="1" customHeight="1">
      <c r="D97" s="2095" t="s">
        <v>249</v>
      </c>
      <c r="E97" s="2095"/>
      <c r="F97" s="2095"/>
      <c r="G97" s="2095"/>
      <c r="H97" s="2095"/>
      <c r="I97" s="2095"/>
      <c r="J97" s="2095"/>
      <c r="K97" s="2095"/>
      <c r="L97" s="2095"/>
      <c r="M97" s="2095"/>
      <c r="N97" s="2095"/>
      <c r="O97" s="2095"/>
      <c r="P97" s="2095"/>
      <c r="Q97" s="2095"/>
      <c r="R97" s="2095"/>
    </row>
    <row r="98" spans="1:18" ht="21" hidden="1" customHeight="1">
      <c r="D98" s="1958" t="s">
        <v>250</v>
      </c>
      <c r="E98" s="1958"/>
      <c r="F98" s="1958"/>
      <c r="G98" s="1958"/>
      <c r="H98" s="1958"/>
      <c r="I98" s="1958"/>
      <c r="J98" s="1958"/>
      <c r="K98" s="1958"/>
      <c r="L98" s="1958"/>
      <c r="M98" s="1958"/>
      <c r="N98" s="1958"/>
      <c r="O98" s="1958"/>
      <c r="P98" s="1958"/>
      <c r="Q98" s="1958"/>
      <c r="R98" s="1958"/>
    </row>
    <row r="99" spans="1:18" ht="21" hidden="1" customHeight="1">
      <c r="C99" s="651" t="s">
        <v>189</v>
      </c>
      <c r="D99" s="2097" t="s">
        <v>241</v>
      </c>
      <c r="E99" s="2097"/>
      <c r="F99" s="2097"/>
      <c r="G99" s="2097"/>
      <c r="H99" s="2097"/>
      <c r="I99" s="2097"/>
      <c r="J99" s="2097"/>
      <c r="K99" s="2097"/>
      <c r="L99" s="2097"/>
      <c r="M99" s="2097"/>
      <c r="N99" s="2097"/>
      <c r="O99" s="2097"/>
      <c r="P99" s="2097"/>
      <c r="Q99" s="2097"/>
      <c r="R99" s="2097"/>
    </row>
    <row r="100" spans="1:18" ht="21" hidden="1" customHeight="1">
      <c r="D100" s="2095" t="s">
        <v>242</v>
      </c>
      <c r="E100" s="2095"/>
      <c r="F100" s="2095"/>
      <c r="G100" s="2095"/>
      <c r="H100" s="2095"/>
      <c r="I100" s="2095"/>
      <c r="J100" s="2095"/>
      <c r="K100" s="2095"/>
      <c r="L100" s="2095"/>
      <c r="M100" s="2095"/>
      <c r="N100" s="2095"/>
      <c r="O100" s="2095"/>
      <c r="P100" s="2095"/>
      <c r="Q100" s="2095"/>
      <c r="R100" s="2095"/>
    </row>
    <row r="101" spans="1:18" ht="21" hidden="1" customHeight="1">
      <c r="D101" s="1958" t="s">
        <v>251</v>
      </c>
      <c r="E101" s="1958"/>
      <c r="F101" s="1958"/>
      <c r="G101" s="1958"/>
      <c r="H101" s="1958"/>
      <c r="I101" s="1958"/>
      <c r="J101" s="1958"/>
      <c r="K101" s="1958"/>
      <c r="L101" s="1958"/>
      <c r="M101" s="1958"/>
      <c r="N101" s="1958"/>
      <c r="O101" s="1958"/>
      <c r="P101" s="1958"/>
      <c r="Q101" s="1958"/>
      <c r="R101" s="1958"/>
    </row>
    <row r="102" spans="1:18" ht="21" hidden="1" customHeight="1">
      <c r="D102" s="1958" t="s">
        <v>252</v>
      </c>
      <c r="E102" s="1958"/>
      <c r="F102" s="1958"/>
      <c r="G102" s="1958"/>
      <c r="H102" s="1958"/>
      <c r="I102" s="1958"/>
      <c r="J102" s="1958"/>
      <c r="K102" s="1958"/>
      <c r="L102" s="1958"/>
      <c r="M102" s="1958"/>
      <c r="N102" s="1958"/>
      <c r="O102" s="1958"/>
      <c r="P102" s="1958"/>
      <c r="Q102" s="1958"/>
      <c r="R102" s="1958"/>
    </row>
    <row r="103" spans="1:18" ht="21" hidden="1" customHeight="1">
      <c r="D103" s="1958" t="s">
        <v>245</v>
      </c>
      <c r="E103" s="1958"/>
      <c r="F103" s="1958"/>
      <c r="G103" s="1958"/>
      <c r="H103" s="1958"/>
      <c r="I103" s="1958"/>
      <c r="J103" s="1958"/>
      <c r="K103" s="1958"/>
      <c r="L103" s="1958"/>
      <c r="M103" s="1958"/>
      <c r="N103" s="1958"/>
      <c r="O103" s="1958"/>
      <c r="P103" s="1958"/>
      <c r="Q103" s="1958"/>
      <c r="R103" s="1958"/>
    </row>
    <row r="104" spans="1:18" ht="21" hidden="1" customHeight="1">
      <c r="A104" s="2091" t="s">
        <v>253</v>
      </c>
      <c r="B104" s="2091"/>
      <c r="C104" s="2091"/>
      <c r="D104" s="2091"/>
      <c r="E104" s="2091"/>
      <c r="F104" s="2091"/>
      <c r="G104" s="2091"/>
      <c r="H104" s="2091"/>
      <c r="I104" s="2091"/>
      <c r="J104" s="2091"/>
      <c r="K104" s="2091"/>
      <c r="L104" s="2091"/>
      <c r="M104" s="2091"/>
      <c r="N104" s="2091"/>
      <c r="O104" s="2091"/>
      <c r="P104" s="2091"/>
      <c r="Q104" s="2091"/>
      <c r="R104" s="2091"/>
    </row>
    <row r="105" spans="1:18" ht="21" hidden="1" customHeight="1">
      <c r="B105" s="651" t="s">
        <v>80</v>
      </c>
      <c r="C105" s="1958" t="s">
        <v>254</v>
      </c>
      <c r="D105" s="1958"/>
      <c r="E105" s="1958"/>
      <c r="F105" s="1958"/>
      <c r="G105" s="1958"/>
      <c r="H105" s="1958"/>
      <c r="I105" s="1958"/>
      <c r="J105" s="1958"/>
      <c r="K105" s="1958"/>
      <c r="L105" s="1958"/>
      <c r="M105" s="1958"/>
      <c r="N105" s="1958"/>
      <c r="O105" s="1958"/>
      <c r="P105" s="1958"/>
      <c r="Q105" s="1958"/>
      <c r="R105" s="1958"/>
    </row>
    <row r="106" spans="1:18" ht="21" hidden="1" customHeight="1">
      <c r="B106" s="651" t="s">
        <v>81</v>
      </c>
      <c r="C106" s="1958" t="s">
        <v>255</v>
      </c>
      <c r="D106" s="1958"/>
      <c r="E106" s="1958"/>
      <c r="F106" s="1958"/>
      <c r="G106" s="1958"/>
      <c r="H106" s="1958"/>
      <c r="I106" s="1958"/>
      <c r="J106" s="1958"/>
      <c r="K106" s="1958"/>
      <c r="L106" s="1958"/>
      <c r="M106" s="1958"/>
      <c r="N106" s="1958"/>
      <c r="O106" s="1958"/>
      <c r="P106" s="1958"/>
      <c r="Q106" s="1958"/>
      <c r="R106" s="1958"/>
    </row>
    <row r="107" spans="1:18" ht="21" hidden="1" customHeight="1">
      <c r="B107" s="651" t="s">
        <v>82</v>
      </c>
      <c r="C107" s="1958" t="s">
        <v>256</v>
      </c>
      <c r="D107" s="1958"/>
      <c r="E107" s="1958"/>
      <c r="F107" s="1958"/>
      <c r="G107" s="1958"/>
      <c r="H107" s="1958"/>
      <c r="I107" s="1958"/>
      <c r="J107" s="1958"/>
      <c r="K107" s="1958"/>
      <c r="L107" s="1958"/>
      <c r="M107" s="1958"/>
      <c r="N107" s="1958"/>
      <c r="O107" s="1958"/>
      <c r="P107" s="1958"/>
      <c r="Q107" s="1958"/>
      <c r="R107" s="1958"/>
    </row>
    <row r="108" spans="1:18" ht="21" hidden="1" customHeight="1">
      <c r="C108" s="651" t="s">
        <v>187</v>
      </c>
      <c r="D108" s="1958" t="s">
        <v>257</v>
      </c>
      <c r="E108" s="1958"/>
      <c r="F108" s="1958"/>
      <c r="G108" s="1958"/>
      <c r="H108" s="1958"/>
      <c r="I108" s="1958"/>
      <c r="J108" s="1958"/>
      <c r="K108" s="1958"/>
      <c r="L108" s="1958"/>
      <c r="M108" s="1958"/>
      <c r="N108" s="1958"/>
      <c r="O108" s="1958"/>
      <c r="P108" s="1958"/>
      <c r="Q108" s="1958"/>
      <c r="R108" s="1958"/>
    </row>
    <row r="109" spans="1:18" ht="21" hidden="1" customHeight="1">
      <c r="C109" s="651" t="s">
        <v>189</v>
      </c>
      <c r="D109" s="1958" t="s">
        <v>258</v>
      </c>
      <c r="E109" s="1958"/>
      <c r="F109" s="1958"/>
      <c r="G109" s="1958"/>
      <c r="H109" s="1958"/>
      <c r="I109" s="1958"/>
      <c r="J109" s="1958"/>
      <c r="K109" s="1958"/>
      <c r="L109" s="1958"/>
      <c r="M109" s="1958"/>
      <c r="N109" s="1958"/>
      <c r="O109" s="1958"/>
      <c r="P109" s="1958"/>
      <c r="Q109" s="1958"/>
      <c r="R109" s="1958"/>
    </row>
    <row r="110" spans="1:18" ht="21" hidden="1" customHeight="1">
      <c r="C110" s="651" t="s">
        <v>191</v>
      </c>
      <c r="D110" s="1958" t="s">
        <v>259</v>
      </c>
      <c r="E110" s="1958"/>
      <c r="F110" s="1958"/>
      <c r="G110" s="1958"/>
      <c r="H110" s="1958"/>
      <c r="I110" s="1958"/>
      <c r="J110" s="1958"/>
      <c r="K110" s="1958"/>
      <c r="L110" s="1958"/>
      <c r="M110" s="1958"/>
      <c r="N110" s="1958"/>
      <c r="O110" s="1958"/>
      <c r="P110" s="1958"/>
      <c r="Q110" s="1958"/>
      <c r="R110" s="1958"/>
    </row>
    <row r="111" spans="1:18" ht="21" hidden="1" customHeight="1">
      <c r="C111" s="651" t="s">
        <v>198</v>
      </c>
      <c r="D111" s="2097" t="s">
        <v>260</v>
      </c>
      <c r="E111" s="2097"/>
      <c r="F111" s="2097"/>
      <c r="G111" s="2097"/>
      <c r="H111" s="2097"/>
      <c r="I111" s="2097"/>
      <c r="J111" s="2097"/>
      <c r="K111" s="2097"/>
      <c r="L111" s="2097"/>
      <c r="M111" s="2097"/>
      <c r="N111" s="2097"/>
      <c r="O111" s="2097"/>
      <c r="P111" s="2097"/>
      <c r="Q111" s="2097"/>
      <c r="R111" s="2097"/>
    </row>
    <row r="112" spans="1:18" ht="21" hidden="1" customHeight="1">
      <c r="C112" s="651" t="s">
        <v>199</v>
      </c>
      <c r="D112" s="2097" t="s">
        <v>261</v>
      </c>
      <c r="E112" s="2097"/>
      <c r="F112" s="2097"/>
      <c r="G112" s="2097"/>
      <c r="H112" s="2097"/>
      <c r="I112" s="2097"/>
      <c r="J112" s="2097"/>
      <c r="K112" s="2097"/>
      <c r="L112" s="2097"/>
      <c r="M112" s="2097"/>
      <c r="N112" s="2097"/>
      <c r="O112" s="2097"/>
      <c r="P112" s="2097"/>
      <c r="Q112" s="2097"/>
      <c r="R112" s="2097"/>
    </row>
    <row r="113" spans="2:18" ht="21" hidden="1" customHeight="1">
      <c r="C113" s="651" t="s">
        <v>200</v>
      </c>
      <c r="D113" s="2097" t="s">
        <v>262</v>
      </c>
      <c r="E113" s="2097"/>
      <c r="F113" s="2097"/>
      <c r="G113" s="2097"/>
      <c r="H113" s="2097"/>
      <c r="I113" s="2097"/>
      <c r="J113" s="2097"/>
      <c r="K113" s="2097"/>
      <c r="L113" s="2097"/>
      <c r="M113" s="2097"/>
      <c r="N113" s="2097"/>
      <c r="O113" s="2097"/>
      <c r="P113" s="2097"/>
      <c r="Q113" s="2097"/>
      <c r="R113" s="2097"/>
    </row>
    <row r="114" spans="2:18" ht="21" hidden="1" customHeight="1">
      <c r="C114" s="651" t="s">
        <v>263</v>
      </c>
      <c r="D114" s="2097" t="s">
        <v>264</v>
      </c>
      <c r="E114" s="2097"/>
      <c r="F114" s="2097"/>
      <c r="G114" s="2097"/>
      <c r="H114" s="2097"/>
      <c r="I114" s="2097"/>
      <c r="J114" s="2097"/>
      <c r="K114" s="2097"/>
      <c r="L114" s="2097"/>
      <c r="M114" s="2097"/>
      <c r="N114" s="2097"/>
      <c r="O114" s="2097"/>
      <c r="P114" s="2097"/>
      <c r="Q114" s="2097"/>
      <c r="R114" s="2097"/>
    </row>
    <row r="115" spans="2:18" ht="21" hidden="1" customHeight="1">
      <c r="C115" s="651" t="s">
        <v>265</v>
      </c>
      <c r="D115" s="2097" t="s">
        <v>266</v>
      </c>
      <c r="E115" s="2097"/>
      <c r="F115" s="2097"/>
      <c r="G115" s="2097"/>
      <c r="H115" s="2097"/>
      <c r="I115" s="2097"/>
      <c r="J115" s="2097"/>
      <c r="K115" s="2097"/>
      <c r="L115" s="2097"/>
      <c r="M115" s="2097"/>
      <c r="N115" s="2097"/>
      <c r="O115" s="2097"/>
      <c r="P115" s="2097"/>
      <c r="Q115" s="2097"/>
      <c r="R115" s="2097"/>
    </row>
    <row r="116" spans="2:18" ht="21" hidden="1" customHeight="1">
      <c r="B116" s="651" t="s">
        <v>83</v>
      </c>
      <c r="C116" s="1958" t="s">
        <v>267</v>
      </c>
      <c r="D116" s="1958"/>
      <c r="E116" s="1958"/>
      <c r="F116" s="1958"/>
      <c r="G116" s="1958"/>
      <c r="H116" s="1958"/>
      <c r="I116" s="1958"/>
      <c r="J116" s="1958"/>
      <c r="K116" s="1958"/>
      <c r="L116" s="1958"/>
      <c r="M116" s="1958"/>
      <c r="N116" s="1958"/>
      <c r="O116" s="1958"/>
      <c r="P116" s="1958"/>
      <c r="Q116" s="1958"/>
      <c r="R116" s="1958"/>
    </row>
    <row r="117" spans="2:18" ht="21" hidden="1" customHeight="1">
      <c r="B117" s="651" t="s">
        <v>89</v>
      </c>
      <c r="C117" s="1958" t="s">
        <v>241</v>
      </c>
      <c r="D117" s="1958"/>
      <c r="E117" s="1958"/>
      <c r="F117" s="1958"/>
      <c r="G117" s="1958"/>
      <c r="H117" s="1958"/>
      <c r="I117" s="1958"/>
      <c r="J117" s="1958"/>
      <c r="K117" s="1958"/>
      <c r="L117" s="1958"/>
      <c r="M117" s="1958"/>
      <c r="N117" s="1958"/>
      <c r="O117" s="1958"/>
      <c r="P117" s="1958"/>
      <c r="Q117" s="1958"/>
      <c r="R117" s="1958"/>
    </row>
    <row r="118" spans="2:18" ht="21" hidden="1" customHeight="1">
      <c r="C118" s="651" t="s">
        <v>187</v>
      </c>
      <c r="D118" s="1958" t="s">
        <v>752</v>
      </c>
      <c r="E118" s="1958"/>
      <c r="F118" s="1958"/>
      <c r="G118" s="1958"/>
      <c r="H118" s="1958"/>
      <c r="I118" s="1958"/>
      <c r="J118" s="1958"/>
      <c r="K118" s="1958"/>
      <c r="L118" s="1958"/>
      <c r="M118" s="1958"/>
      <c r="N118" s="1958"/>
      <c r="O118" s="1958"/>
      <c r="P118" s="1958"/>
      <c r="Q118" s="1958"/>
      <c r="R118" s="1958"/>
    </row>
    <row r="119" spans="2:18" ht="21" hidden="1" customHeight="1">
      <c r="D119" s="1958" t="s">
        <v>753</v>
      </c>
      <c r="E119" s="1958"/>
      <c r="F119" s="1958"/>
      <c r="G119" s="1958"/>
      <c r="H119" s="1958"/>
      <c r="I119" s="1958"/>
      <c r="J119" s="1958"/>
      <c r="K119" s="1958"/>
      <c r="L119" s="1958"/>
      <c r="M119" s="1958"/>
      <c r="N119" s="1958"/>
      <c r="O119" s="1958"/>
      <c r="P119" s="1958"/>
      <c r="Q119" s="1958"/>
      <c r="R119" s="1958"/>
    </row>
    <row r="120" spans="2:18" ht="21" hidden="1" customHeight="1">
      <c r="C120" s="651" t="s">
        <v>189</v>
      </c>
      <c r="D120" s="1958" t="s">
        <v>268</v>
      </c>
      <c r="E120" s="1958"/>
      <c r="F120" s="1958"/>
      <c r="G120" s="1958"/>
      <c r="H120" s="1958"/>
      <c r="I120" s="1958"/>
      <c r="J120" s="1958"/>
      <c r="K120" s="1958"/>
      <c r="L120" s="1958"/>
      <c r="M120" s="1958"/>
      <c r="N120" s="1958"/>
      <c r="O120" s="1958"/>
      <c r="P120" s="1958"/>
      <c r="Q120" s="1958"/>
      <c r="R120" s="1958"/>
    </row>
    <row r="121" spans="2:18" ht="21" hidden="1" customHeight="1">
      <c r="D121" s="651" t="s">
        <v>0</v>
      </c>
      <c r="E121" s="1958" t="s">
        <v>269</v>
      </c>
      <c r="F121" s="1958"/>
      <c r="G121" s="1958"/>
      <c r="H121" s="1958"/>
      <c r="I121" s="1958"/>
      <c r="J121" s="1958"/>
      <c r="K121" s="1958"/>
      <c r="L121" s="1958"/>
      <c r="M121" s="1958"/>
      <c r="N121" s="1958"/>
      <c r="O121" s="1958"/>
      <c r="P121" s="1958"/>
      <c r="Q121" s="1958"/>
      <c r="R121" s="1958"/>
    </row>
    <row r="122" spans="2:18" ht="21" hidden="1" customHeight="1">
      <c r="D122" s="651" t="s">
        <v>1</v>
      </c>
      <c r="E122" s="1958" t="s">
        <v>453</v>
      </c>
      <c r="F122" s="1958"/>
      <c r="G122" s="1958"/>
      <c r="H122" s="1958"/>
      <c r="I122" s="1958"/>
      <c r="J122" s="1958"/>
      <c r="K122" s="1958"/>
      <c r="L122" s="1958"/>
      <c r="M122" s="1958"/>
      <c r="N122" s="1958"/>
      <c r="O122" s="1958"/>
      <c r="P122" s="1958"/>
      <c r="Q122" s="1958"/>
      <c r="R122" s="1958"/>
    </row>
    <row r="123" spans="2:18" ht="21" hidden="1" customHeight="1">
      <c r="E123" s="1958" t="s">
        <v>454</v>
      </c>
      <c r="F123" s="1958"/>
      <c r="G123" s="1958"/>
      <c r="H123" s="1958"/>
      <c r="I123" s="1958"/>
      <c r="J123" s="1958"/>
      <c r="K123" s="1958"/>
      <c r="L123" s="1958"/>
      <c r="M123" s="1958"/>
      <c r="N123" s="1958"/>
      <c r="O123" s="1958"/>
      <c r="P123" s="1958"/>
      <c r="Q123" s="1958"/>
      <c r="R123" s="1958"/>
    </row>
    <row r="124" spans="2:18" ht="21" hidden="1" customHeight="1">
      <c r="E124" s="2095" t="s">
        <v>270</v>
      </c>
      <c r="F124" s="1958"/>
      <c r="G124" s="1958"/>
      <c r="H124" s="1958"/>
      <c r="I124" s="1958"/>
      <c r="J124" s="1958"/>
      <c r="K124" s="1958"/>
      <c r="L124" s="1958"/>
      <c r="M124" s="1958"/>
      <c r="N124" s="1958"/>
      <c r="O124" s="1958"/>
      <c r="P124" s="1958"/>
      <c r="Q124" s="1958"/>
      <c r="R124" s="1958"/>
    </row>
    <row r="125" spans="2:18" ht="21" hidden="1" customHeight="1">
      <c r="E125" s="1958" t="s">
        <v>271</v>
      </c>
      <c r="F125" s="1958"/>
      <c r="G125" s="1958"/>
      <c r="H125" s="1958"/>
      <c r="I125" s="1958"/>
      <c r="J125" s="1958"/>
      <c r="K125" s="1958"/>
      <c r="L125" s="1958"/>
      <c r="M125" s="1958"/>
      <c r="N125" s="1958"/>
      <c r="O125" s="1958"/>
      <c r="P125" s="1958"/>
      <c r="Q125" s="1958"/>
      <c r="R125" s="1958"/>
    </row>
    <row r="126" spans="2:18" ht="21" hidden="1" customHeight="1">
      <c r="E126" s="1958" t="s">
        <v>272</v>
      </c>
      <c r="F126" s="1958"/>
      <c r="G126" s="1958"/>
      <c r="H126" s="1958"/>
      <c r="I126" s="1958"/>
      <c r="J126" s="1958"/>
      <c r="K126" s="1958"/>
      <c r="L126" s="1958"/>
      <c r="M126" s="1958"/>
      <c r="N126" s="1958"/>
      <c r="O126" s="1958"/>
      <c r="P126" s="1958"/>
      <c r="Q126" s="1958"/>
      <c r="R126" s="1958"/>
    </row>
    <row r="127" spans="2:18" ht="21" hidden="1" customHeight="1">
      <c r="B127" s="651" t="s">
        <v>91</v>
      </c>
      <c r="C127" s="652" t="s">
        <v>273</v>
      </c>
    </row>
    <row r="128" spans="2:18" ht="21" hidden="1" customHeight="1">
      <c r="C128" s="651" t="s">
        <v>187</v>
      </c>
      <c r="D128" s="1958" t="s">
        <v>274</v>
      </c>
      <c r="E128" s="1958"/>
      <c r="F128" s="1958"/>
      <c r="G128" s="1958"/>
      <c r="H128" s="1958"/>
      <c r="I128" s="1958"/>
      <c r="J128" s="1958"/>
      <c r="K128" s="1958"/>
      <c r="L128" s="1958"/>
      <c r="M128" s="1958"/>
      <c r="N128" s="1958"/>
      <c r="O128" s="1958"/>
      <c r="P128" s="1958"/>
      <c r="Q128" s="1958"/>
      <c r="R128" s="1958"/>
    </row>
    <row r="129" spans="1:18" ht="21" hidden="1" customHeight="1">
      <c r="C129" s="651" t="s">
        <v>189</v>
      </c>
      <c r="D129" s="1958" t="s">
        <v>275</v>
      </c>
      <c r="E129" s="1958"/>
      <c r="F129" s="1958"/>
      <c r="G129" s="1958"/>
      <c r="H129" s="1958"/>
      <c r="I129" s="1958"/>
      <c r="J129" s="1958"/>
      <c r="K129" s="1958"/>
      <c r="L129" s="1958"/>
      <c r="M129" s="1958"/>
      <c r="N129" s="1958"/>
      <c r="O129" s="1958"/>
      <c r="P129" s="1958"/>
      <c r="Q129" s="1958"/>
      <c r="R129" s="1958"/>
    </row>
    <row r="130" spans="1:18" ht="21" hidden="1" customHeight="1">
      <c r="C130" s="651" t="s">
        <v>191</v>
      </c>
      <c r="D130" s="1958" t="s">
        <v>276</v>
      </c>
      <c r="E130" s="1958"/>
      <c r="F130" s="1958"/>
      <c r="G130" s="1958"/>
      <c r="H130" s="1958"/>
      <c r="I130" s="1958"/>
      <c r="J130" s="1958"/>
      <c r="K130" s="1958"/>
      <c r="L130" s="1958"/>
      <c r="M130" s="1958"/>
      <c r="N130" s="1958"/>
      <c r="O130" s="1958"/>
      <c r="P130" s="1958"/>
      <c r="Q130" s="1958"/>
      <c r="R130" s="1958"/>
    </row>
    <row r="131" spans="1:18" ht="21" hidden="1" customHeight="1">
      <c r="A131" s="2091" t="s">
        <v>277</v>
      </c>
      <c r="B131" s="2091"/>
      <c r="C131" s="2091"/>
      <c r="D131" s="2091"/>
      <c r="E131" s="2091"/>
      <c r="F131" s="2091"/>
      <c r="G131" s="2091"/>
      <c r="H131" s="2091"/>
      <c r="I131" s="2091"/>
      <c r="J131" s="2091"/>
      <c r="K131" s="2091"/>
      <c r="L131" s="2091"/>
      <c r="M131" s="2091"/>
      <c r="N131" s="2091"/>
      <c r="O131" s="2091"/>
      <c r="P131" s="2091"/>
      <c r="Q131" s="2091"/>
      <c r="R131" s="2091"/>
    </row>
    <row r="132" spans="1:18" ht="21" hidden="1" customHeight="1">
      <c r="B132" s="651" t="s">
        <v>80</v>
      </c>
      <c r="C132" s="1958" t="s">
        <v>278</v>
      </c>
      <c r="D132" s="1958"/>
      <c r="E132" s="1958"/>
      <c r="F132" s="1958"/>
      <c r="G132" s="1958"/>
      <c r="H132" s="1958"/>
      <c r="I132" s="1958"/>
      <c r="J132" s="1958"/>
      <c r="K132" s="1958"/>
      <c r="L132" s="1958"/>
      <c r="M132" s="1958"/>
      <c r="N132" s="1958"/>
      <c r="O132" s="1958"/>
      <c r="P132" s="1958"/>
      <c r="Q132" s="1958"/>
      <c r="R132" s="1958"/>
    </row>
    <row r="133" spans="1:18" ht="21" hidden="1" customHeight="1">
      <c r="B133" s="651" t="s">
        <v>81</v>
      </c>
      <c r="C133" s="1958" t="s">
        <v>279</v>
      </c>
      <c r="D133" s="1958"/>
      <c r="E133" s="1958"/>
      <c r="F133" s="1958"/>
      <c r="G133" s="1958"/>
      <c r="H133" s="1958"/>
      <c r="I133" s="1958"/>
      <c r="J133" s="1958"/>
      <c r="K133" s="1958"/>
      <c r="L133" s="1958"/>
      <c r="M133" s="1958"/>
      <c r="N133" s="1958"/>
      <c r="O133" s="1958"/>
      <c r="P133" s="1958"/>
      <c r="Q133" s="1958"/>
      <c r="R133" s="1958"/>
    </row>
    <row r="134" spans="1:18" ht="21" hidden="1" customHeight="1">
      <c r="C134" s="651" t="s">
        <v>187</v>
      </c>
      <c r="D134" s="1958" t="s">
        <v>280</v>
      </c>
      <c r="E134" s="1958"/>
      <c r="F134" s="1958"/>
      <c r="G134" s="1958"/>
      <c r="H134" s="1958"/>
      <c r="I134" s="1958"/>
      <c r="J134" s="1958"/>
      <c r="K134" s="1958"/>
      <c r="L134" s="1958"/>
      <c r="M134" s="1958"/>
      <c r="N134" s="1958"/>
      <c r="O134" s="1958"/>
      <c r="P134" s="1958"/>
      <c r="Q134" s="1958"/>
      <c r="R134" s="1958"/>
    </row>
    <row r="135" spans="1:18" ht="21" hidden="1" customHeight="1">
      <c r="C135" s="651" t="s">
        <v>189</v>
      </c>
      <c r="D135" s="1958" t="s">
        <v>281</v>
      </c>
      <c r="E135" s="1958"/>
      <c r="F135" s="1958"/>
      <c r="G135" s="1958"/>
      <c r="H135" s="1958"/>
      <c r="I135" s="1958"/>
      <c r="J135" s="1958"/>
      <c r="K135" s="1958"/>
      <c r="L135" s="1958"/>
      <c r="M135" s="1958"/>
      <c r="N135" s="1958"/>
      <c r="O135" s="1958"/>
      <c r="P135" s="1958"/>
      <c r="Q135" s="1958"/>
      <c r="R135" s="1958"/>
    </row>
    <row r="136" spans="1:18" ht="21" hidden="1" customHeight="1">
      <c r="C136" s="651" t="s">
        <v>191</v>
      </c>
      <c r="D136" s="1958" t="s">
        <v>282</v>
      </c>
      <c r="E136" s="1958"/>
      <c r="F136" s="1958"/>
      <c r="G136" s="1958"/>
      <c r="H136" s="1958"/>
      <c r="I136" s="1958"/>
      <c r="J136" s="1958"/>
      <c r="K136" s="1958"/>
      <c r="L136" s="1958"/>
      <c r="M136" s="1958"/>
      <c r="N136" s="1958"/>
      <c r="O136" s="1958"/>
      <c r="P136" s="1958"/>
      <c r="Q136" s="1958"/>
      <c r="R136" s="1958"/>
    </row>
    <row r="137" spans="1:18" ht="21" hidden="1" customHeight="1">
      <c r="B137" s="651" t="s">
        <v>82</v>
      </c>
      <c r="C137" s="1958" t="s">
        <v>283</v>
      </c>
      <c r="D137" s="1958"/>
      <c r="E137" s="1958"/>
      <c r="F137" s="1958"/>
      <c r="G137" s="1958"/>
      <c r="H137" s="1958"/>
      <c r="I137" s="1958"/>
      <c r="J137" s="1958"/>
      <c r="K137" s="1958"/>
      <c r="L137" s="1958"/>
      <c r="M137" s="1958"/>
      <c r="N137" s="1958"/>
      <c r="O137" s="1958"/>
      <c r="P137" s="1958"/>
      <c r="Q137" s="1958"/>
      <c r="R137" s="1958"/>
    </row>
    <row r="138" spans="1:18" ht="21" hidden="1" customHeight="1">
      <c r="C138" s="651" t="s">
        <v>187</v>
      </c>
      <c r="D138" s="1958" t="s">
        <v>284</v>
      </c>
      <c r="E138" s="1958"/>
      <c r="F138" s="1958"/>
      <c r="G138" s="1958"/>
      <c r="H138" s="1958"/>
      <c r="I138" s="1958"/>
      <c r="J138" s="1958"/>
      <c r="K138" s="1958"/>
      <c r="L138" s="1958"/>
      <c r="M138" s="1958"/>
      <c r="N138" s="1958"/>
      <c r="O138" s="1958"/>
      <c r="P138" s="1958"/>
      <c r="Q138" s="1958"/>
      <c r="R138" s="1958"/>
    </row>
    <row r="139" spans="1:18" ht="21" hidden="1" customHeight="1">
      <c r="C139" s="651" t="s">
        <v>189</v>
      </c>
      <c r="D139" s="1958" t="s">
        <v>285</v>
      </c>
      <c r="E139" s="1958"/>
      <c r="F139" s="1958"/>
      <c r="G139" s="1958"/>
      <c r="H139" s="1958"/>
      <c r="I139" s="1958"/>
      <c r="J139" s="1958"/>
      <c r="K139" s="1958"/>
      <c r="L139" s="1958"/>
      <c r="M139" s="1958"/>
      <c r="N139" s="1958"/>
      <c r="O139" s="1958"/>
      <c r="P139" s="1958"/>
      <c r="Q139" s="1958"/>
      <c r="R139" s="1958"/>
    </row>
    <row r="140" spans="1:18" ht="21" hidden="1" customHeight="1">
      <c r="C140" s="651" t="s">
        <v>191</v>
      </c>
      <c r="D140" s="1958" t="s">
        <v>286</v>
      </c>
      <c r="E140" s="1958"/>
      <c r="F140" s="1958"/>
      <c r="G140" s="1958"/>
      <c r="H140" s="1958"/>
      <c r="I140" s="1958"/>
      <c r="J140" s="1958"/>
      <c r="K140" s="1958"/>
      <c r="L140" s="1958"/>
      <c r="M140" s="1958"/>
      <c r="N140" s="1958"/>
      <c r="O140" s="1958"/>
      <c r="P140" s="1958"/>
      <c r="Q140" s="1958"/>
      <c r="R140" s="1958"/>
    </row>
    <row r="141" spans="1:18" ht="21" hidden="1" customHeight="1">
      <c r="C141" s="651" t="s">
        <v>198</v>
      </c>
      <c r="D141" s="2097" t="s">
        <v>287</v>
      </c>
      <c r="E141" s="2097"/>
      <c r="F141" s="2097"/>
      <c r="G141" s="2097"/>
      <c r="H141" s="2097"/>
      <c r="I141" s="2097"/>
      <c r="J141" s="2097"/>
      <c r="K141" s="2097"/>
      <c r="L141" s="2097"/>
      <c r="M141" s="2097"/>
      <c r="N141" s="2097"/>
      <c r="O141" s="2097"/>
      <c r="P141" s="2097"/>
      <c r="Q141" s="2097"/>
      <c r="R141" s="2097"/>
    </row>
    <row r="142" spans="1:18" ht="21" hidden="1" customHeight="1">
      <c r="C142" s="651" t="s">
        <v>199</v>
      </c>
      <c r="D142" s="2097" t="s">
        <v>288</v>
      </c>
      <c r="E142" s="2097"/>
      <c r="F142" s="2097"/>
      <c r="G142" s="2097"/>
      <c r="H142" s="2097"/>
      <c r="I142" s="2097"/>
      <c r="J142" s="2097"/>
      <c r="K142" s="2097"/>
      <c r="L142" s="2097"/>
      <c r="M142" s="2097"/>
      <c r="N142" s="2097"/>
      <c r="O142" s="2097"/>
      <c r="P142" s="2097"/>
      <c r="Q142" s="2097"/>
      <c r="R142" s="2097"/>
    </row>
    <row r="143" spans="1:18" ht="21" hidden="1" customHeight="1">
      <c r="C143" s="651" t="s">
        <v>200</v>
      </c>
      <c r="D143" s="2097" t="s">
        <v>289</v>
      </c>
      <c r="E143" s="2097"/>
      <c r="F143" s="2097"/>
      <c r="G143" s="2097"/>
      <c r="H143" s="2097"/>
      <c r="I143" s="2097"/>
      <c r="J143" s="2097"/>
      <c r="K143" s="2097"/>
      <c r="L143" s="2097"/>
      <c r="M143" s="2097"/>
      <c r="N143" s="2097"/>
      <c r="O143" s="2097"/>
      <c r="P143" s="2097"/>
      <c r="Q143" s="2097"/>
      <c r="R143" s="2097"/>
    </row>
    <row r="144" spans="1:18" ht="21" hidden="1" customHeight="1">
      <c r="C144" s="651" t="s">
        <v>263</v>
      </c>
      <c r="D144" s="2097" t="s">
        <v>290</v>
      </c>
      <c r="E144" s="2097"/>
      <c r="F144" s="2097"/>
      <c r="G144" s="2097"/>
      <c r="H144" s="2097"/>
      <c r="I144" s="2097"/>
      <c r="J144" s="2097"/>
      <c r="K144" s="2097"/>
      <c r="L144" s="2097"/>
      <c r="M144" s="2097"/>
      <c r="N144" s="2097"/>
      <c r="O144" s="2097"/>
      <c r="P144" s="2097"/>
      <c r="Q144" s="2097"/>
      <c r="R144" s="2097"/>
    </row>
    <row r="145" spans="2:18" ht="21" hidden="1" customHeight="1">
      <c r="B145" s="651" t="s">
        <v>83</v>
      </c>
      <c r="C145" s="1958" t="s">
        <v>291</v>
      </c>
      <c r="D145" s="1958"/>
      <c r="E145" s="1958"/>
      <c r="F145" s="1958"/>
      <c r="G145" s="1958"/>
      <c r="H145" s="1958"/>
      <c r="I145" s="1958"/>
      <c r="J145" s="1958"/>
      <c r="K145" s="1958"/>
      <c r="L145" s="1958"/>
      <c r="M145" s="1958"/>
      <c r="N145" s="1958"/>
      <c r="O145" s="1958"/>
      <c r="P145" s="1958"/>
      <c r="Q145" s="1958"/>
      <c r="R145" s="1958"/>
    </row>
    <row r="146" spans="2:18" ht="21" hidden="1" customHeight="1">
      <c r="C146" s="651" t="s">
        <v>187</v>
      </c>
      <c r="D146" s="2097" t="s">
        <v>292</v>
      </c>
      <c r="E146" s="2097"/>
      <c r="F146" s="2097"/>
      <c r="G146" s="2097"/>
      <c r="H146" s="2097"/>
      <c r="I146" s="2097"/>
      <c r="J146" s="2097"/>
      <c r="K146" s="2097"/>
      <c r="L146" s="2097"/>
      <c r="M146" s="2097"/>
      <c r="N146" s="2097"/>
      <c r="O146" s="2097"/>
      <c r="P146" s="2097"/>
      <c r="Q146" s="2097"/>
      <c r="R146" s="2097"/>
    </row>
    <row r="147" spans="2:18" ht="21" hidden="1" customHeight="1">
      <c r="D147" s="651" t="s">
        <v>293</v>
      </c>
      <c r="E147" s="1958" t="s">
        <v>294</v>
      </c>
      <c r="F147" s="1958"/>
      <c r="G147" s="1958"/>
      <c r="H147" s="1958"/>
      <c r="I147" s="1958"/>
      <c r="J147" s="1958"/>
      <c r="K147" s="1958"/>
      <c r="L147" s="1958"/>
      <c r="M147" s="1958"/>
      <c r="N147" s="1958"/>
      <c r="O147" s="1958"/>
      <c r="P147" s="1958"/>
      <c r="Q147" s="1958"/>
      <c r="R147" s="1958"/>
    </row>
    <row r="148" spans="2:18" ht="21" hidden="1" customHeight="1">
      <c r="D148" s="651" t="s">
        <v>295</v>
      </c>
      <c r="E148" s="1958" t="s">
        <v>296</v>
      </c>
      <c r="F148" s="1958"/>
      <c r="G148" s="1958"/>
      <c r="H148" s="1958"/>
      <c r="I148" s="1958"/>
      <c r="J148" s="1958"/>
      <c r="K148" s="1958"/>
      <c r="L148" s="1958"/>
      <c r="M148" s="1958"/>
      <c r="N148" s="1958"/>
      <c r="O148" s="1958"/>
      <c r="P148" s="1958"/>
      <c r="Q148" s="1958"/>
      <c r="R148" s="1958"/>
    </row>
    <row r="149" spans="2:18" ht="21" hidden="1" customHeight="1">
      <c r="D149" s="651" t="s">
        <v>297</v>
      </c>
      <c r="E149" s="1958" t="s">
        <v>298</v>
      </c>
      <c r="F149" s="1958"/>
      <c r="G149" s="1958"/>
      <c r="H149" s="1958"/>
      <c r="I149" s="1958"/>
      <c r="J149" s="1958"/>
      <c r="K149" s="1958"/>
      <c r="L149" s="1958"/>
      <c r="M149" s="1958"/>
      <c r="N149" s="1958"/>
      <c r="O149" s="1958"/>
      <c r="P149" s="1958"/>
      <c r="Q149" s="1958"/>
      <c r="R149" s="1958"/>
    </row>
    <row r="150" spans="2:18" ht="21" hidden="1" customHeight="1">
      <c r="D150" s="656" t="s">
        <v>299</v>
      </c>
      <c r="E150" s="2097" t="s">
        <v>300</v>
      </c>
      <c r="F150" s="2097"/>
      <c r="G150" s="2097"/>
      <c r="H150" s="2097"/>
      <c r="I150" s="2097"/>
      <c r="J150" s="2097"/>
      <c r="K150" s="2097"/>
      <c r="L150" s="2097"/>
      <c r="M150" s="2097"/>
      <c r="N150" s="2097"/>
      <c r="O150" s="2097"/>
      <c r="P150" s="2097"/>
      <c r="Q150" s="2097"/>
      <c r="R150" s="2097"/>
    </row>
    <row r="151" spans="2:18" ht="21" hidden="1" customHeight="1">
      <c r="C151" s="651" t="s">
        <v>189</v>
      </c>
      <c r="D151" s="2097" t="s">
        <v>241</v>
      </c>
      <c r="E151" s="2097"/>
      <c r="F151" s="2097"/>
      <c r="G151" s="2097"/>
      <c r="H151" s="2097"/>
      <c r="I151" s="2097"/>
      <c r="J151" s="2097"/>
      <c r="K151" s="2097"/>
      <c r="L151" s="2097"/>
      <c r="M151" s="2097"/>
      <c r="N151" s="2097"/>
      <c r="O151" s="2097"/>
      <c r="P151" s="2097"/>
      <c r="Q151" s="2097"/>
      <c r="R151" s="2097"/>
    </row>
    <row r="152" spans="2:18" ht="21" hidden="1" customHeight="1">
      <c r="D152" s="651" t="s">
        <v>293</v>
      </c>
      <c r="E152" s="1958" t="s">
        <v>301</v>
      </c>
      <c r="F152" s="1958"/>
      <c r="G152" s="1958"/>
      <c r="H152" s="1958"/>
      <c r="I152" s="1958"/>
      <c r="J152" s="1958"/>
      <c r="K152" s="1958"/>
      <c r="L152" s="1958"/>
      <c r="M152" s="1958"/>
      <c r="N152" s="1958"/>
      <c r="O152" s="1958"/>
      <c r="P152" s="1958"/>
      <c r="Q152" s="1958"/>
      <c r="R152" s="1958"/>
    </row>
    <row r="153" spans="2:18" ht="21" hidden="1" customHeight="1">
      <c r="D153" s="651" t="s">
        <v>295</v>
      </c>
      <c r="E153" s="1958" t="s">
        <v>302</v>
      </c>
      <c r="F153" s="1958"/>
      <c r="G153" s="1958"/>
      <c r="H153" s="1958"/>
      <c r="I153" s="1958"/>
      <c r="J153" s="1958"/>
      <c r="K153" s="1958"/>
      <c r="L153" s="1958"/>
      <c r="M153" s="1958"/>
      <c r="N153" s="1958"/>
      <c r="O153" s="1958"/>
      <c r="P153" s="1958"/>
      <c r="Q153" s="1958"/>
      <c r="R153" s="1958"/>
    </row>
    <row r="154" spans="2:18" ht="21" hidden="1" customHeight="1">
      <c r="D154" s="651" t="s">
        <v>297</v>
      </c>
      <c r="E154" s="1958" t="s">
        <v>303</v>
      </c>
      <c r="F154" s="1958"/>
      <c r="G154" s="1958"/>
      <c r="H154" s="1958"/>
      <c r="I154" s="1958"/>
      <c r="J154" s="1958"/>
      <c r="K154" s="1958"/>
      <c r="L154" s="1958"/>
      <c r="M154" s="1958"/>
      <c r="N154" s="1958"/>
      <c r="O154" s="1958"/>
      <c r="P154" s="1958"/>
      <c r="Q154" s="1958"/>
      <c r="R154" s="1958"/>
    </row>
    <row r="155" spans="2:18" ht="21" hidden="1" customHeight="1">
      <c r="C155" s="651" t="s">
        <v>191</v>
      </c>
      <c r="D155" s="2097" t="s">
        <v>304</v>
      </c>
      <c r="E155" s="2097"/>
      <c r="F155" s="2097"/>
      <c r="G155" s="2097"/>
      <c r="H155" s="2097"/>
      <c r="I155" s="2097"/>
      <c r="J155" s="2097"/>
      <c r="K155" s="2097"/>
      <c r="L155" s="2097"/>
      <c r="M155" s="2097"/>
      <c r="N155" s="2097"/>
      <c r="O155" s="2097"/>
      <c r="P155" s="2097"/>
      <c r="Q155" s="2097"/>
      <c r="R155" s="2097"/>
    </row>
    <row r="156" spans="2:18" ht="21" hidden="1" customHeight="1">
      <c r="C156" s="651" t="s">
        <v>198</v>
      </c>
      <c r="D156" s="2097" t="s">
        <v>305</v>
      </c>
      <c r="E156" s="2097"/>
      <c r="F156" s="2097"/>
      <c r="G156" s="2097"/>
      <c r="H156" s="2097"/>
      <c r="I156" s="2097"/>
      <c r="J156" s="2097"/>
      <c r="K156" s="2097"/>
      <c r="L156" s="2097"/>
      <c r="M156" s="2097"/>
      <c r="N156" s="2097"/>
      <c r="O156" s="2097"/>
      <c r="P156" s="2097"/>
      <c r="Q156" s="2097"/>
      <c r="R156" s="2097"/>
    </row>
    <row r="157" spans="2:18" ht="21" hidden="1" customHeight="1">
      <c r="B157" s="651" t="s">
        <v>89</v>
      </c>
      <c r="C157" s="1958" t="s">
        <v>306</v>
      </c>
      <c r="D157" s="1958"/>
      <c r="E157" s="1958"/>
      <c r="F157" s="1958"/>
      <c r="G157" s="1958"/>
      <c r="H157" s="1958"/>
      <c r="I157" s="1958"/>
      <c r="J157" s="1958"/>
      <c r="K157" s="1958"/>
      <c r="L157" s="1958"/>
      <c r="M157" s="1958"/>
      <c r="N157" s="1958"/>
      <c r="O157" s="1958"/>
      <c r="P157" s="1958"/>
      <c r="Q157" s="1958"/>
      <c r="R157" s="1958"/>
    </row>
    <row r="158" spans="2:18" ht="21" hidden="1" customHeight="1">
      <c r="C158" s="651" t="s">
        <v>187</v>
      </c>
      <c r="D158" s="1958" t="s">
        <v>307</v>
      </c>
      <c r="E158" s="1958"/>
      <c r="F158" s="1958"/>
      <c r="G158" s="1958"/>
      <c r="H158" s="1958"/>
      <c r="I158" s="1958"/>
      <c r="J158" s="1958"/>
      <c r="K158" s="1958"/>
      <c r="L158" s="1958"/>
      <c r="M158" s="1958"/>
      <c r="N158" s="1958"/>
      <c r="O158" s="1958"/>
      <c r="P158" s="1958"/>
      <c r="Q158" s="1958"/>
      <c r="R158" s="1958"/>
    </row>
    <row r="159" spans="2:18" ht="21" hidden="1" customHeight="1">
      <c r="C159" s="651" t="s">
        <v>189</v>
      </c>
      <c r="D159" s="1958" t="s">
        <v>308</v>
      </c>
      <c r="E159" s="1958"/>
      <c r="F159" s="1958"/>
      <c r="G159" s="1958"/>
      <c r="H159" s="1958"/>
      <c r="I159" s="1958"/>
      <c r="J159" s="1958"/>
      <c r="K159" s="1958"/>
      <c r="L159" s="1958"/>
      <c r="M159" s="1958"/>
      <c r="N159" s="1958"/>
      <c r="O159" s="1958"/>
      <c r="P159" s="1958"/>
      <c r="Q159" s="1958"/>
      <c r="R159" s="1958"/>
    </row>
    <row r="160" spans="2:18" ht="21" hidden="1" customHeight="1">
      <c r="C160" s="651" t="s">
        <v>191</v>
      </c>
      <c r="D160" s="1958" t="s">
        <v>754</v>
      </c>
      <c r="E160" s="1958"/>
      <c r="F160" s="1958"/>
      <c r="G160" s="1958"/>
      <c r="H160" s="1958"/>
      <c r="I160" s="1958"/>
      <c r="J160" s="1958"/>
      <c r="K160" s="1958"/>
      <c r="L160" s="1958"/>
      <c r="M160" s="1958"/>
      <c r="N160" s="1958"/>
      <c r="O160" s="1958"/>
      <c r="P160" s="1958"/>
      <c r="Q160" s="1958"/>
      <c r="R160" s="1958"/>
    </row>
    <row r="161" spans="2:18" ht="21" hidden="1" customHeight="1">
      <c r="D161" s="1958" t="s">
        <v>755</v>
      </c>
      <c r="E161" s="1958"/>
      <c r="F161" s="1958"/>
      <c r="G161" s="1958"/>
      <c r="H161" s="1958"/>
      <c r="I161" s="1958"/>
      <c r="J161" s="1958"/>
      <c r="K161" s="1958"/>
      <c r="L161" s="1958"/>
      <c r="M161" s="1958"/>
      <c r="N161" s="1958"/>
      <c r="O161" s="1958"/>
      <c r="P161" s="1958"/>
      <c r="Q161" s="1958"/>
      <c r="R161" s="1958"/>
    </row>
    <row r="162" spans="2:18" ht="21" hidden="1" customHeight="1">
      <c r="B162" s="651" t="s">
        <v>91</v>
      </c>
      <c r="C162" s="1958" t="s">
        <v>309</v>
      </c>
      <c r="D162" s="1958"/>
      <c r="E162" s="1958"/>
      <c r="F162" s="1958"/>
      <c r="G162" s="1958"/>
      <c r="H162" s="1958"/>
      <c r="I162" s="1958"/>
      <c r="J162" s="1958"/>
      <c r="K162" s="1958"/>
      <c r="L162" s="1958"/>
      <c r="M162" s="1958"/>
      <c r="N162" s="1958"/>
      <c r="O162" s="1958"/>
      <c r="P162" s="1958"/>
      <c r="Q162" s="1958"/>
      <c r="R162" s="1958"/>
    </row>
    <row r="163" spans="2:18" ht="21" hidden="1" customHeight="1">
      <c r="C163" s="651" t="s">
        <v>187</v>
      </c>
      <c r="D163" s="1958" t="s">
        <v>310</v>
      </c>
      <c r="E163" s="1958"/>
      <c r="F163" s="1958"/>
      <c r="G163" s="1958"/>
      <c r="H163" s="1958"/>
      <c r="I163" s="1958"/>
      <c r="J163" s="1958"/>
      <c r="K163" s="1958"/>
      <c r="L163" s="1958"/>
      <c r="M163" s="1958"/>
      <c r="N163" s="1958"/>
      <c r="O163" s="1958"/>
      <c r="P163" s="1958"/>
      <c r="Q163" s="1958"/>
      <c r="R163" s="1958"/>
    </row>
    <row r="164" spans="2:18" ht="21" hidden="1" customHeight="1">
      <c r="C164" s="651" t="s">
        <v>189</v>
      </c>
      <c r="D164" s="1958" t="s">
        <v>311</v>
      </c>
      <c r="E164" s="1958"/>
      <c r="F164" s="1958"/>
      <c r="G164" s="1958"/>
      <c r="H164" s="1958"/>
      <c r="I164" s="1958"/>
      <c r="J164" s="1958"/>
      <c r="K164" s="1958"/>
      <c r="L164" s="1958"/>
      <c r="M164" s="1958"/>
      <c r="N164" s="1958"/>
      <c r="O164" s="1958"/>
      <c r="P164" s="1958"/>
      <c r="Q164" s="1958"/>
      <c r="R164" s="1958"/>
    </row>
    <row r="165" spans="2:18" ht="21" hidden="1" customHeight="1">
      <c r="D165" s="651" t="s">
        <v>293</v>
      </c>
      <c r="E165" s="1958" t="s">
        <v>757</v>
      </c>
      <c r="F165" s="1958"/>
      <c r="G165" s="1958"/>
      <c r="H165" s="1958"/>
      <c r="I165" s="1958"/>
      <c r="J165" s="1958"/>
      <c r="K165" s="1958"/>
      <c r="L165" s="1958"/>
      <c r="M165" s="1958"/>
      <c r="N165" s="1958"/>
      <c r="O165" s="1958"/>
      <c r="P165" s="1958"/>
      <c r="Q165" s="1958"/>
      <c r="R165" s="1958"/>
    </row>
    <row r="166" spans="2:18" ht="21" hidden="1" customHeight="1">
      <c r="E166" s="1958" t="s">
        <v>756</v>
      </c>
      <c r="F166" s="1958"/>
      <c r="G166" s="1958"/>
      <c r="H166" s="1958"/>
      <c r="I166" s="1958"/>
      <c r="J166" s="1958"/>
      <c r="K166" s="1958"/>
      <c r="L166" s="1958"/>
      <c r="M166" s="1958"/>
      <c r="N166" s="1958"/>
      <c r="O166" s="1958"/>
      <c r="P166" s="1958"/>
      <c r="Q166" s="1958"/>
      <c r="R166" s="1958"/>
    </row>
    <row r="167" spans="2:18" ht="21" hidden="1" customHeight="1">
      <c r="D167" s="651" t="s">
        <v>295</v>
      </c>
      <c r="E167" s="1958" t="s">
        <v>312</v>
      </c>
      <c r="F167" s="1958"/>
      <c r="G167" s="1958"/>
      <c r="H167" s="1958"/>
      <c r="I167" s="1958"/>
      <c r="J167" s="1958"/>
      <c r="K167" s="1958"/>
      <c r="L167" s="1958"/>
      <c r="M167" s="1958"/>
      <c r="N167" s="1958"/>
      <c r="O167" s="1958"/>
      <c r="P167" s="1958"/>
      <c r="Q167" s="1958"/>
      <c r="R167" s="1958"/>
    </row>
    <row r="168" spans="2:18" ht="21" hidden="1" customHeight="1">
      <c r="D168" s="651" t="s">
        <v>297</v>
      </c>
      <c r="E168" s="1958" t="s">
        <v>313</v>
      </c>
      <c r="F168" s="1958"/>
      <c r="G168" s="1958"/>
      <c r="H168" s="1958"/>
      <c r="I168" s="1958"/>
      <c r="J168" s="1958"/>
      <c r="K168" s="1958"/>
      <c r="L168" s="1958"/>
      <c r="M168" s="1958"/>
      <c r="N168" s="1958"/>
      <c r="O168" s="1958"/>
      <c r="P168" s="1958"/>
      <c r="Q168" s="1958"/>
      <c r="R168" s="1958"/>
    </row>
    <row r="169" spans="2:18" ht="21" hidden="1" customHeight="1">
      <c r="D169" s="656" t="s">
        <v>299</v>
      </c>
      <c r="E169" s="2097" t="s">
        <v>314</v>
      </c>
      <c r="F169" s="2097"/>
      <c r="G169" s="2097"/>
      <c r="H169" s="2097"/>
      <c r="I169" s="2097"/>
      <c r="J169" s="2097"/>
      <c r="K169" s="2097"/>
      <c r="L169" s="2097"/>
      <c r="M169" s="2097"/>
      <c r="N169" s="2097"/>
      <c r="O169" s="2097"/>
      <c r="P169" s="2097"/>
      <c r="Q169" s="2097"/>
      <c r="R169" s="2097"/>
    </row>
    <row r="170" spans="2:18" ht="21" hidden="1" customHeight="1">
      <c r="C170" s="651" t="s">
        <v>191</v>
      </c>
      <c r="D170" s="2097" t="s">
        <v>241</v>
      </c>
      <c r="E170" s="2097"/>
      <c r="F170" s="2097"/>
      <c r="G170" s="2097"/>
      <c r="H170" s="2097"/>
      <c r="I170" s="2097"/>
      <c r="J170" s="2097"/>
      <c r="K170" s="2097"/>
      <c r="L170" s="2097"/>
      <c r="M170" s="2097"/>
      <c r="N170" s="2097"/>
      <c r="O170" s="2097"/>
      <c r="P170" s="2097"/>
      <c r="Q170" s="2097"/>
      <c r="R170" s="2097"/>
    </row>
    <row r="171" spans="2:18" ht="21" hidden="1" customHeight="1">
      <c r="D171" s="651" t="s">
        <v>293</v>
      </c>
      <c r="E171" s="1958" t="s">
        <v>315</v>
      </c>
      <c r="F171" s="1958"/>
      <c r="G171" s="1958"/>
      <c r="H171" s="1958"/>
      <c r="I171" s="1958"/>
      <c r="J171" s="1958"/>
      <c r="K171" s="1958"/>
      <c r="L171" s="1958"/>
      <c r="M171" s="1958"/>
      <c r="N171" s="1958"/>
      <c r="O171" s="1958"/>
      <c r="P171" s="1958"/>
      <c r="Q171" s="1958"/>
      <c r="R171" s="1958"/>
    </row>
    <row r="172" spans="2:18" ht="21" hidden="1" customHeight="1">
      <c r="D172" s="651" t="s">
        <v>295</v>
      </c>
      <c r="E172" s="1958" t="s">
        <v>316</v>
      </c>
      <c r="F172" s="1958"/>
      <c r="G172" s="1958"/>
      <c r="H172" s="1958"/>
      <c r="I172" s="1958"/>
      <c r="J172" s="1958"/>
      <c r="K172" s="1958"/>
      <c r="L172" s="1958"/>
      <c r="M172" s="1958"/>
      <c r="N172" s="1958"/>
      <c r="O172" s="1958"/>
      <c r="P172" s="1958"/>
      <c r="Q172" s="1958"/>
      <c r="R172" s="1958"/>
    </row>
    <row r="173" spans="2:18" ht="21" hidden="1" customHeight="1">
      <c r="B173" s="651" t="s">
        <v>93</v>
      </c>
      <c r="C173" s="1958" t="s">
        <v>288</v>
      </c>
      <c r="D173" s="1958"/>
      <c r="E173" s="1958"/>
      <c r="F173" s="1958"/>
      <c r="G173" s="1958"/>
      <c r="H173" s="1958"/>
      <c r="I173" s="1958"/>
      <c r="J173" s="1958"/>
      <c r="K173" s="1958"/>
      <c r="L173" s="1958"/>
      <c r="M173" s="1958"/>
      <c r="N173" s="1958"/>
      <c r="O173" s="1958"/>
      <c r="P173" s="1958"/>
      <c r="Q173" s="1958"/>
      <c r="R173" s="1958"/>
    </row>
    <row r="174" spans="2:18" ht="21" hidden="1" customHeight="1">
      <c r="C174" s="651" t="s">
        <v>187</v>
      </c>
      <c r="D174" s="1958" t="s">
        <v>317</v>
      </c>
      <c r="E174" s="1958"/>
      <c r="F174" s="1958"/>
      <c r="G174" s="1958"/>
      <c r="H174" s="1958"/>
      <c r="I174" s="1958"/>
      <c r="J174" s="1958"/>
      <c r="K174" s="1958"/>
      <c r="L174" s="1958"/>
      <c r="M174" s="1958"/>
      <c r="N174" s="1958"/>
      <c r="O174" s="1958"/>
      <c r="P174" s="1958"/>
      <c r="Q174" s="1958"/>
      <c r="R174" s="1958"/>
    </row>
    <row r="175" spans="2:18" ht="21" hidden="1" customHeight="1">
      <c r="C175" s="651" t="s">
        <v>189</v>
      </c>
      <c r="D175" s="1958" t="s">
        <v>758</v>
      </c>
      <c r="E175" s="1958"/>
      <c r="F175" s="1958"/>
      <c r="G175" s="1958"/>
      <c r="H175" s="1958"/>
      <c r="I175" s="1958"/>
      <c r="J175" s="1958"/>
      <c r="K175" s="1958"/>
      <c r="L175" s="1958"/>
      <c r="M175" s="1958"/>
      <c r="N175" s="1958"/>
      <c r="O175" s="1958"/>
      <c r="P175" s="1958"/>
      <c r="Q175" s="1958"/>
      <c r="R175" s="1958"/>
    </row>
    <row r="176" spans="2:18" ht="21" hidden="1" customHeight="1">
      <c r="D176" s="1958" t="s">
        <v>759</v>
      </c>
      <c r="E176" s="1958"/>
      <c r="F176" s="1958"/>
      <c r="G176" s="1958"/>
      <c r="H176" s="1958"/>
      <c r="I176" s="1958"/>
      <c r="J176" s="1958"/>
      <c r="K176" s="1958"/>
      <c r="L176" s="1958"/>
      <c r="M176" s="1958"/>
      <c r="N176" s="1958"/>
      <c r="O176" s="1958"/>
      <c r="P176" s="1958"/>
      <c r="Q176" s="1958"/>
      <c r="R176" s="1958"/>
    </row>
    <row r="177" spans="1:18" ht="21" hidden="1" customHeight="1">
      <c r="C177" s="651" t="s">
        <v>191</v>
      </c>
      <c r="D177" s="2097" t="s">
        <v>760</v>
      </c>
      <c r="E177" s="2097"/>
      <c r="F177" s="2097"/>
      <c r="G177" s="2097"/>
      <c r="H177" s="2097"/>
      <c r="I177" s="2097"/>
      <c r="J177" s="2097"/>
      <c r="K177" s="2097"/>
      <c r="L177" s="2097"/>
      <c r="M177" s="2097"/>
      <c r="N177" s="2097"/>
      <c r="O177" s="2097"/>
      <c r="P177" s="2097"/>
      <c r="Q177" s="2097"/>
      <c r="R177" s="2097"/>
    </row>
    <row r="178" spans="1:18" ht="21" hidden="1" customHeight="1">
      <c r="D178" s="2097" t="s">
        <v>761</v>
      </c>
      <c r="E178" s="2097"/>
      <c r="F178" s="2097"/>
      <c r="G178" s="2097"/>
      <c r="H178" s="2097"/>
      <c r="I178" s="2097"/>
      <c r="J178" s="2097"/>
      <c r="K178" s="2097"/>
      <c r="L178" s="2097"/>
      <c r="M178" s="2097"/>
      <c r="N178" s="2097"/>
      <c r="O178" s="2097"/>
      <c r="P178" s="2097"/>
      <c r="Q178" s="2097"/>
      <c r="R178" s="2097"/>
    </row>
    <row r="179" spans="1:18" ht="21" hidden="1" customHeight="1">
      <c r="C179" s="651" t="s">
        <v>198</v>
      </c>
      <c r="D179" s="1958" t="s">
        <v>318</v>
      </c>
      <c r="E179" s="1958"/>
      <c r="F179" s="1958"/>
      <c r="G179" s="1958"/>
      <c r="H179" s="1958"/>
      <c r="I179" s="1958"/>
      <c r="J179" s="1958"/>
      <c r="K179" s="1958"/>
      <c r="L179" s="1958"/>
      <c r="M179" s="1958"/>
      <c r="N179" s="1958"/>
      <c r="O179" s="1958"/>
      <c r="P179" s="1958"/>
      <c r="Q179" s="1958"/>
      <c r="R179" s="1958"/>
    </row>
    <row r="180" spans="1:18" ht="21" hidden="1" customHeight="1">
      <c r="A180" s="2091" t="s">
        <v>319</v>
      </c>
      <c r="B180" s="2091"/>
      <c r="C180" s="2091"/>
      <c r="D180" s="2091"/>
      <c r="E180" s="2091"/>
      <c r="F180" s="2091"/>
      <c r="G180" s="2091"/>
      <c r="H180" s="2091"/>
      <c r="I180" s="2091"/>
      <c r="J180" s="2091"/>
      <c r="K180" s="2091"/>
      <c r="L180" s="2091"/>
      <c r="M180" s="2091"/>
      <c r="N180" s="2091"/>
      <c r="O180" s="2091"/>
      <c r="P180" s="2091"/>
      <c r="Q180" s="2091"/>
      <c r="R180" s="2091"/>
    </row>
    <row r="181" spans="1:18" ht="21" hidden="1" customHeight="1">
      <c r="B181" s="651" t="s">
        <v>80</v>
      </c>
      <c r="C181" s="1958" t="s">
        <v>320</v>
      </c>
      <c r="D181" s="1958"/>
      <c r="E181" s="1958"/>
      <c r="F181" s="1958"/>
      <c r="G181" s="1958"/>
      <c r="H181" s="1958"/>
      <c r="I181" s="1958"/>
      <c r="J181" s="1958"/>
      <c r="K181" s="1958"/>
      <c r="L181" s="1958"/>
      <c r="M181" s="1958"/>
      <c r="N181" s="1958"/>
      <c r="O181" s="1958"/>
      <c r="P181" s="1958"/>
      <c r="Q181" s="1958"/>
      <c r="R181" s="1958"/>
    </row>
    <row r="182" spans="1:18" ht="21" hidden="1" customHeight="1">
      <c r="B182" s="651" t="s">
        <v>81</v>
      </c>
      <c r="C182" s="1958" t="s">
        <v>321</v>
      </c>
      <c r="D182" s="1958"/>
      <c r="E182" s="1958"/>
      <c r="F182" s="1958"/>
      <c r="G182" s="1958"/>
      <c r="H182" s="1958"/>
      <c r="I182" s="1958"/>
      <c r="J182" s="1958"/>
      <c r="K182" s="1958"/>
      <c r="L182" s="1958"/>
      <c r="M182" s="1958"/>
      <c r="N182" s="1958"/>
      <c r="O182" s="1958"/>
      <c r="P182" s="1958"/>
      <c r="Q182" s="1958"/>
      <c r="R182" s="1958"/>
    </row>
    <row r="183" spans="1:18" ht="21" hidden="1" customHeight="1">
      <c r="C183" s="651" t="s">
        <v>187</v>
      </c>
      <c r="D183" s="1958" t="s">
        <v>322</v>
      </c>
      <c r="E183" s="1958"/>
      <c r="F183" s="1958"/>
      <c r="G183" s="1958"/>
      <c r="H183" s="1958"/>
      <c r="I183" s="1958"/>
      <c r="J183" s="1958"/>
      <c r="K183" s="1958"/>
      <c r="L183" s="1958"/>
      <c r="M183" s="1958"/>
      <c r="N183" s="1958"/>
      <c r="O183" s="1958"/>
      <c r="P183" s="1958"/>
      <c r="Q183" s="1958"/>
      <c r="R183" s="1958"/>
    </row>
    <row r="184" spans="1:18" ht="21" hidden="1" customHeight="1">
      <c r="C184" s="651" t="s">
        <v>189</v>
      </c>
      <c r="D184" s="1958" t="s">
        <v>323</v>
      </c>
      <c r="E184" s="1958"/>
      <c r="F184" s="1958"/>
      <c r="G184" s="1958"/>
      <c r="H184" s="1958"/>
      <c r="I184" s="1958"/>
      <c r="J184" s="1958"/>
      <c r="K184" s="1958"/>
      <c r="L184" s="1958"/>
      <c r="M184" s="1958"/>
      <c r="N184" s="1958"/>
      <c r="O184" s="1958"/>
      <c r="P184" s="1958"/>
      <c r="Q184" s="1958"/>
      <c r="R184" s="1958"/>
    </row>
    <row r="185" spans="1:18" ht="21" hidden="1" customHeight="1">
      <c r="C185" s="651" t="s">
        <v>191</v>
      </c>
      <c r="D185" s="1958" t="s">
        <v>324</v>
      </c>
      <c r="E185" s="1958"/>
      <c r="F185" s="1958"/>
      <c r="G185" s="1958"/>
      <c r="H185" s="1958"/>
      <c r="I185" s="1958"/>
      <c r="J185" s="1958"/>
      <c r="K185" s="1958"/>
      <c r="L185" s="1958"/>
      <c r="M185" s="1958"/>
      <c r="N185" s="1958"/>
      <c r="O185" s="1958"/>
      <c r="P185" s="1958"/>
      <c r="Q185" s="1958"/>
      <c r="R185" s="1958"/>
    </row>
    <row r="186" spans="1:18" ht="21" hidden="1" customHeight="1">
      <c r="B186" s="651" t="s">
        <v>82</v>
      </c>
      <c r="C186" s="1958" t="s">
        <v>325</v>
      </c>
      <c r="D186" s="1958"/>
      <c r="E186" s="1958"/>
      <c r="F186" s="1958"/>
      <c r="G186" s="1958"/>
      <c r="H186" s="1958"/>
      <c r="I186" s="1958"/>
      <c r="J186" s="1958"/>
      <c r="K186" s="1958"/>
      <c r="L186" s="1958"/>
      <c r="M186" s="1958"/>
      <c r="N186" s="1958"/>
      <c r="O186" s="1958"/>
      <c r="P186" s="1958"/>
      <c r="Q186" s="1958"/>
      <c r="R186" s="1958"/>
    </row>
    <row r="187" spans="1:18" ht="21" hidden="1" customHeight="1">
      <c r="B187" s="651" t="s">
        <v>83</v>
      </c>
      <c r="C187" s="1958" t="s">
        <v>326</v>
      </c>
      <c r="D187" s="1958"/>
      <c r="E187" s="1958"/>
      <c r="F187" s="1958"/>
      <c r="G187" s="1958"/>
      <c r="H187" s="1958"/>
      <c r="I187" s="1958"/>
      <c r="J187" s="1958"/>
      <c r="K187" s="1958"/>
      <c r="L187" s="1958"/>
      <c r="M187" s="1958"/>
      <c r="N187" s="1958"/>
      <c r="O187" s="1958"/>
      <c r="P187" s="1958"/>
      <c r="Q187" s="1958"/>
      <c r="R187" s="1958"/>
    </row>
    <row r="188" spans="1:18" ht="21" hidden="1" customHeight="1">
      <c r="C188" s="651" t="s">
        <v>187</v>
      </c>
      <c r="D188" s="1958" t="s">
        <v>327</v>
      </c>
      <c r="E188" s="1958"/>
      <c r="F188" s="1958"/>
      <c r="G188" s="1958"/>
      <c r="H188" s="1958"/>
      <c r="I188" s="1958"/>
      <c r="J188" s="1958"/>
      <c r="K188" s="1958"/>
      <c r="L188" s="1958"/>
      <c r="M188" s="1958"/>
      <c r="N188" s="1958"/>
      <c r="O188" s="1958"/>
      <c r="P188" s="1958"/>
      <c r="Q188" s="1958"/>
      <c r="R188" s="1958"/>
    </row>
    <row r="189" spans="1:18" ht="21" hidden="1" customHeight="1">
      <c r="C189" s="651" t="s">
        <v>204</v>
      </c>
      <c r="D189" s="1958" t="s">
        <v>328</v>
      </c>
      <c r="E189" s="1958"/>
      <c r="F189" s="1958"/>
      <c r="G189" s="1958"/>
      <c r="H189" s="1958"/>
      <c r="I189" s="1958"/>
      <c r="J189" s="1958"/>
      <c r="K189" s="1958"/>
      <c r="L189" s="1958"/>
      <c r="M189" s="1958"/>
      <c r="N189" s="1958"/>
      <c r="O189" s="1958"/>
      <c r="P189" s="1958"/>
      <c r="Q189" s="1958"/>
      <c r="R189" s="1958"/>
    </row>
    <row r="190" spans="1:18" ht="21" hidden="1" customHeight="1">
      <c r="C190" s="651" t="s">
        <v>329</v>
      </c>
      <c r="D190" s="1958" t="s">
        <v>330</v>
      </c>
      <c r="E190" s="1958"/>
      <c r="F190" s="1958"/>
      <c r="G190" s="1958"/>
      <c r="H190" s="1958"/>
      <c r="I190" s="1958"/>
      <c r="J190" s="1958"/>
      <c r="K190" s="1958"/>
      <c r="L190" s="1958"/>
      <c r="M190" s="1958"/>
      <c r="N190" s="1958"/>
      <c r="O190" s="1958"/>
      <c r="P190" s="1958"/>
      <c r="Q190" s="1958"/>
      <c r="R190" s="1958"/>
    </row>
    <row r="191" spans="1:18" ht="21" hidden="1" customHeight="1">
      <c r="C191" s="651" t="s">
        <v>331</v>
      </c>
      <c r="D191" s="1958" t="s">
        <v>332</v>
      </c>
      <c r="E191" s="1958"/>
      <c r="F191" s="1958"/>
      <c r="G191" s="1958"/>
      <c r="H191" s="1958"/>
      <c r="I191" s="1958"/>
      <c r="J191" s="1958"/>
      <c r="K191" s="1958"/>
      <c r="L191" s="1958"/>
      <c r="M191" s="1958"/>
      <c r="N191" s="1958"/>
      <c r="O191" s="1958"/>
      <c r="P191" s="1958"/>
      <c r="Q191" s="1958"/>
      <c r="R191" s="1958"/>
    </row>
    <row r="192" spans="1:18" ht="21" hidden="1" customHeight="1">
      <c r="C192" s="651" t="s">
        <v>333</v>
      </c>
      <c r="D192" s="1958" t="s">
        <v>334</v>
      </c>
      <c r="E192" s="1958"/>
      <c r="F192" s="1958"/>
      <c r="G192" s="1958"/>
      <c r="H192" s="1958"/>
      <c r="I192" s="1958"/>
      <c r="J192" s="1958"/>
      <c r="K192" s="1958"/>
      <c r="L192" s="1958"/>
      <c r="M192" s="1958"/>
      <c r="N192" s="1958"/>
      <c r="O192" s="1958"/>
      <c r="P192" s="1958"/>
      <c r="Q192" s="1958"/>
      <c r="R192" s="1958"/>
    </row>
    <row r="193" spans="2:18" ht="21" hidden="1" customHeight="1">
      <c r="C193" s="651" t="s">
        <v>335</v>
      </c>
      <c r="D193" s="1958" t="s">
        <v>336</v>
      </c>
      <c r="E193" s="1958"/>
      <c r="F193" s="1958"/>
      <c r="G193" s="1958"/>
      <c r="H193" s="1958"/>
      <c r="I193" s="1958"/>
      <c r="J193" s="1958"/>
      <c r="K193" s="1958"/>
      <c r="L193" s="1958"/>
      <c r="M193" s="1958"/>
      <c r="N193" s="1958"/>
      <c r="O193" s="1958"/>
      <c r="P193" s="1958"/>
      <c r="Q193" s="1958"/>
      <c r="R193" s="1958"/>
    </row>
    <row r="194" spans="2:18" ht="21" hidden="1" customHeight="1">
      <c r="C194" s="651" t="s">
        <v>337</v>
      </c>
      <c r="D194" s="1958" t="s">
        <v>338</v>
      </c>
      <c r="E194" s="1958"/>
      <c r="F194" s="1958"/>
      <c r="G194" s="1958"/>
      <c r="H194" s="1958"/>
      <c r="I194" s="1958"/>
      <c r="J194" s="1958"/>
      <c r="K194" s="1958"/>
      <c r="L194" s="1958"/>
      <c r="M194" s="1958"/>
      <c r="N194" s="1958"/>
      <c r="O194" s="1958"/>
      <c r="P194" s="1958"/>
      <c r="Q194" s="1958"/>
      <c r="R194" s="1958"/>
    </row>
    <row r="195" spans="2:18" ht="21" hidden="1" customHeight="1">
      <c r="C195" s="651" t="s">
        <v>339</v>
      </c>
      <c r="D195" s="1958" t="s">
        <v>340</v>
      </c>
      <c r="E195" s="1958"/>
      <c r="F195" s="1958"/>
      <c r="G195" s="1958"/>
      <c r="H195" s="1958"/>
      <c r="I195" s="1958"/>
      <c r="J195" s="1958"/>
      <c r="K195" s="1958"/>
      <c r="L195" s="1958"/>
      <c r="M195" s="1958"/>
      <c r="N195" s="1958"/>
      <c r="O195" s="1958"/>
      <c r="P195" s="1958"/>
      <c r="Q195" s="1958"/>
      <c r="R195" s="1958"/>
    </row>
    <row r="196" spans="2:18" ht="21" hidden="1" customHeight="1">
      <c r="C196" s="651" t="s">
        <v>341</v>
      </c>
      <c r="D196" s="1958" t="s">
        <v>342</v>
      </c>
      <c r="E196" s="1958"/>
      <c r="F196" s="1958"/>
      <c r="G196" s="1958"/>
      <c r="H196" s="1958"/>
      <c r="I196" s="1958"/>
      <c r="J196" s="1958"/>
      <c r="K196" s="1958"/>
      <c r="L196" s="1958"/>
      <c r="M196" s="1958"/>
      <c r="N196" s="1958"/>
      <c r="O196" s="1958"/>
      <c r="P196" s="1958"/>
      <c r="Q196" s="1958"/>
      <c r="R196" s="1958"/>
    </row>
    <row r="197" spans="2:18" ht="21" hidden="1" customHeight="1">
      <c r="C197" s="651" t="s">
        <v>343</v>
      </c>
      <c r="D197" s="1958" t="s">
        <v>633</v>
      </c>
      <c r="E197" s="1958"/>
      <c r="F197" s="1958"/>
      <c r="G197" s="1958"/>
      <c r="H197" s="1958"/>
      <c r="I197" s="1958"/>
      <c r="J197" s="1958"/>
      <c r="K197" s="1958"/>
      <c r="L197" s="1958"/>
      <c r="M197" s="1958"/>
      <c r="N197" s="1958"/>
      <c r="O197" s="1958"/>
      <c r="P197" s="1958"/>
      <c r="Q197" s="1958"/>
      <c r="R197" s="1958"/>
    </row>
    <row r="198" spans="2:18" ht="21" hidden="1" customHeight="1">
      <c r="C198" s="651" t="s">
        <v>344</v>
      </c>
      <c r="D198" s="1958" t="s">
        <v>634</v>
      </c>
      <c r="E198" s="1958"/>
      <c r="F198" s="1958"/>
      <c r="G198" s="1958"/>
      <c r="H198" s="1958"/>
      <c r="I198" s="1958"/>
      <c r="J198" s="1958"/>
      <c r="K198" s="1958"/>
      <c r="L198" s="1958"/>
      <c r="M198" s="1958"/>
      <c r="N198" s="1958"/>
      <c r="O198" s="1958"/>
      <c r="P198" s="1958"/>
      <c r="Q198" s="1958"/>
      <c r="R198" s="1958"/>
    </row>
    <row r="199" spans="2:18" ht="21" hidden="1" customHeight="1">
      <c r="C199" s="651" t="s">
        <v>345</v>
      </c>
      <c r="D199" s="1958" t="s">
        <v>635</v>
      </c>
      <c r="E199" s="1958"/>
      <c r="F199" s="1958"/>
      <c r="G199" s="1958"/>
      <c r="H199" s="1958"/>
      <c r="I199" s="1958"/>
      <c r="J199" s="1958"/>
      <c r="K199" s="1958"/>
      <c r="L199" s="1958"/>
      <c r="M199" s="1958"/>
      <c r="N199" s="1958"/>
      <c r="O199" s="1958"/>
      <c r="P199" s="1958"/>
      <c r="Q199" s="1958"/>
      <c r="R199" s="1958"/>
    </row>
    <row r="200" spans="2:18" ht="21" hidden="1" customHeight="1">
      <c r="C200" s="651" t="s">
        <v>346</v>
      </c>
      <c r="D200" s="1958" t="s">
        <v>636</v>
      </c>
      <c r="E200" s="1958"/>
      <c r="F200" s="1958"/>
      <c r="G200" s="1958"/>
      <c r="H200" s="1958"/>
      <c r="I200" s="1958"/>
      <c r="J200" s="1958"/>
      <c r="K200" s="1958"/>
      <c r="L200" s="1958"/>
      <c r="M200" s="1958"/>
      <c r="N200" s="1958"/>
      <c r="O200" s="1958"/>
      <c r="P200" s="1958"/>
      <c r="Q200" s="1958"/>
      <c r="R200" s="1958"/>
    </row>
    <row r="201" spans="2:18" ht="21" hidden="1" customHeight="1">
      <c r="C201" s="651" t="s">
        <v>347</v>
      </c>
      <c r="D201" s="1958" t="s">
        <v>637</v>
      </c>
      <c r="E201" s="1958"/>
      <c r="F201" s="1958"/>
      <c r="G201" s="1958"/>
      <c r="H201" s="1958"/>
      <c r="I201" s="1958"/>
      <c r="J201" s="1958"/>
      <c r="K201" s="1958"/>
      <c r="L201" s="1958"/>
      <c r="M201" s="1958"/>
      <c r="N201" s="1958"/>
      <c r="O201" s="1958"/>
      <c r="P201" s="1958"/>
      <c r="Q201" s="1958"/>
      <c r="R201" s="1958"/>
    </row>
    <row r="202" spans="2:18" ht="21" hidden="1" customHeight="1">
      <c r="B202" s="651" t="s">
        <v>638</v>
      </c>
      <c r="C202" s="1958" t="s">
        <v>639</v>
      </c>
      <c r="D202" s="1958"/>
      <c r="E202" s="1958"/>
      <c r="F202" s="1958"/>
      <c r="G202" s="1958"/>
      <c r="H202" s="1958"/>
      <c r="I202" s="1958"/>
      <c r="J202" s="1958"/>
      <c r="K202" s="1958"/>
      <c r="L202" s="1958"/>
      <c r="M202" s="1958"/>
      <c r="N202" s="1958"/>
      <c r="O202" s="1958"/>
      <c r="P202" s="1958"/>
      <c r="Q202" s="1958"/>
      <c r="R202" s="1958"/>
    </row>
    <row r="203" spans="2:18" ht="21" hidden="1" customHeight="1">
      <c r="B203" s="651" t="s">
        <v>640</v>
      </c>
      <c r="C203" s="1958" t="s">
        <v>641</v>
      </c>
      <c r="D203" s="1958"/>
      <c r="E203" s="1958"/>
      <c r="F203" s="1958"/>
      <c r="G203" s="1958"/>
      <c r="H203" s="1958"/>
      <c r="I203" s="1958"/>
      <c r="J203" s="1958"/>
      <c r="K203" s="1958"/>
      <c r="L203" s="1958"/>
      <c r="M203" s="1958"/>
      <c r="N203" s="1958"/>
      <c r="O203" s="1958"/>
      <c r="P203" s="1958"/>
      <c r="Q203" s="1958"/>
      <c r="R203" s="1958"/>
    </row>
    <row r="204" spans="2:18" ht="21" hidden="1" customHeight="1">
      <c r="C204" s="651" t="s">
        <v>642</v>
      </c>
      <c r="D204" s="1958" t="s">
        <v>643</v>
      </c>
      <c r="E204" s="1958"/>
      <c r="F204" s="1958"/>
      <c r="G204" s="1958"/>
      <c r="H204" s="1958"/>
      <c r="I204" s="1958"/>
      <c r="J204" s="1958"/>
      <c r="K204" s="1958"/>
      <c r="L204" s="1958"/>
      <c r="M204" s="1958"/>
      <c r="N204" s="1958"/>
      <c r="O204" s="1958"/>
      <c r="P204" s="1958"/>
      <c r="Q204" s="1958"/>
      <c r="R204" s="1958"/>
    </row>
    <row r="205" spans="2:18" ht="21" hidden="1" customHeight="1">
      <c r="D205" s="657" t="s">
        <v>644</v>
      </c>
      <c r="E205" s="1958" t="s">
        <v>645</v>
      </c>
      <c r="F205" s="1958"/>
      <c r="G205" s="1958"/>
      <c r="H205" s="1958"/>
      <c r="I205" s="1958"/>
      <c r="J205" s="1958"/>
      <c r="K205" s="1958"/>
      <c r="L205" s="1958"/>
      <c r="M205" s="1958"/>
      <c r="N205" s="1958"/>
      <c r="O205" s="1958"/>
      <c r="P205" s="1958"/>
      <c r="Q205" s="1958"/>
      <c r="R205" s="1958"/>
    </row>
    <row r="206" spans="2:18" ht="21" hidden="1" customHeight="1">
      <c r="D206" s="657" t="s">
        <v>646</v>
      </c>
      <c r="E206" s="1958" t="s">
        <v>647</v>
      </c>
      <c r="F206" s="1958"/>
      <c r="G206" s="1958"/>
      <c r="H206" s="1958"/>
      <c r="I206" s="1958"/>
      <c r="J206" s="1958"/>
      <c r="K206" s="1958"/>
      <c r="L206" s="1958"/>
      <c r="M206" s="1958"/>
      <c r="N206" s="1958"/>
      <c r="O206" s="1958"/>
      <c r="P206" s="1958"/>
      <c r="Q206" s="1958"/>
      <c r="R206" s="1958"/>
    </row>
    <row r="207" spans="2:18" ht="21" hidden="1" customHeight="1">
      <c r="C207" s="651" t="s">
        <v>648</v>
      </c>
      <c r="D207" s="1958" t="s">
        <v>649</v>
      </c>
      <c r="E207" s="1958"/>
      <c r="F207" s="1958"/>
      <c r="G207" s="1958"/>
      <c r="H207" s="1958"/>
      <c r="I207" s="1958"/>
      <c r="J207" s="1958"/>
      <c r="K207" s="1958"/>
      <c r="L207" s="1958"/>
      <c r="M207" s="1958"/>
      <c r="N207" s="1958"/>
      <c r="O207" s="1958"/>
      <c r="P207" s="1958"/>
      <c r="Q207" s="1958"/>
      <c r="R207" s="1958"/>
    </row>
    <row r="208" spans="2:18" ht="21" hidden="1" customHeight="1">
      <c r="D208" s="657" t="s">
        <v>644</v>
      </c>
      <c r="E208" s="1958" t="s">
        <v>650</v>
      </c>
      <c r="F208" s="1958"/>
      <c r="G208" s="1958"/>
      <c r="H208" s="1958"/>
      <c r="I208" s="1958"/>
      <c r="J208" s="1958"/>
      <c r="K208" s="1958"/>
      <c r="L208" s="1958"/>
      <c r="M208" s="1958"/>
      <c r="N208" s="1958"/>
      <c r="O208" s="1958"/>
      <c r="P208" s="1958"/>
      <c r="Q208" s="1958"/>
      <c r="R208" s="1958"/>
    </row>
    <row r="209" spans="2:18" ht="21" hidden="1" customHeight="1">
      <c r="D209" s="657" t="s">
        <v>646</v>
      </c>
      <c r="E209" s="1958" t="s">
        <v>651</v>
      </c>
      <c r="F209" s="1958"/>
      <c r="G209" s="1958"/>
      <c r="H209" s="1958"/>
      <c r="I209" s="1958"/>
      <c r="J209" s="1958"/>
      <c r="K209" s="1958"/>
      <c r="L209" s="1958"/>
      <c r="M209" s="1958"/>
      <c r="N209" s="1958"/>
      <c r="O209" s="1958"/>
      <c r="P209" s="1958"/>
      <c r="Q209" s="1958"/>
      <c r="R209" s="1958"/>
    </row>
    <row r="210" spans="2:18" ht="21" hidden="1" customHeight="1">
      <c r="C210" s="651" t="s">
        <v>652</v>
      </c>
      <c r="D210" s="1958" t="s">
        <v>653</v>
      </c>
      <c r="E210" s="1958"/>
      <c r="F210" s="1958"/>
      <c r="G210" s="1958"/>
      <c r="H210" s="1958"/>
      <c r="I210" s="1958"/>
      <c r="J210" s="1958"/>
      <c r="K210" s="1958"/>
      <c r="L210" s="1958"/>
      <c r="M210" s="1958"/>
      <c r="N210" s="1958"/>
      <c r="O210" s="1958"/>
      <c r="P210" s="1958"/>
      <c r="Q210" s="1958"/>
      <c r="R210" s="1958"/>
    </row>
    <row r="211" spans="2:18" ht="21" hidden="1" customHeight="1">
      <c r="D211" s="657" t="s">
        <v>644</v>
      </c>
      <c r="E211" s="1958" t="s">
        <v>654</v>
      </c>
      <c r="F211" s="1958"/>
      <c r="G211" s="1958"/>
      <c r="H211" s="1958"/>
      <c r="I211" s="1958"/>
      <c r="J211" s="1958"/>
      <c r="K211" s="1958"/>
      <c r="L211" s="1958"/>
      <c r="M211" s="1958"/>
      <c r="N211" s="1958"/>
      <c r="O211" s="1958"/>
      <c r="P211" s="1958"/>
      <c r="Q211" s="1958"/>
      <c r="R211" s="1958"/>
    </row>
    <row r="212" spans="2:18" ht="21" hidden="1" customHeight="1">
      <c r="D212" s="657" t="s">
        <v>646</v>
      </c>
      <c r="E212" s="1958" t="s">
        <v>655</v>
      </c>
      <c r="F212" s="1958"/>
      <c r="G212" s="1958"/>
      <c r="H212" s="1958"/>
      <c r="I212" s="1958"/>
      <c r="J212" s="1958"/>
      <c r="K212" s="1958"/>
      <c r="L212" s="1958"/>
      <c r="M212" s="1958"/>
      <c r="N212" s="1958"/>
      <c r="O212" s="1958"/>
      <c r="P212" s="1958"/>
      <c r="Q212" s="1958"/>
      <c r="R212" s="1958"/>
    </row>
    <row r="213" spans="2:18" ht="21" hidden="1" customHeight="1">
      <c r="D213" s="657" t="s">
        <v>656</v>
      </c>
      <c r="E213" s="1958" t="s">
        <v>657</v>
      </c>
      <c r="F213" s="1958"/>
      <c r="G213" s="1958"/>
      <c r="H213" s="1958"/>
      <c r="I213" s="1958"/>
      <c r="J213" s="1958"/>
      <c r="K213" s="1958"/>
      <c r="L213" s="1958"/>
      <c r="M213" s="1958"/>
      <c r="N213" s="1958"/>
      <c r="O213" s="1958"/>
      <c r="P213" s="1958"/>
      <c r="Q213" s="1958"/>
      <c r="R213" s="1958"/>
    </row>
    <row r="214" spans="2:18" ht="21" hidden="1" customHeight="1">
      <c r="B214" s="651" t="s">
        <v>658</v>
      </c>
      <c r="C214" s="1958" t="s">
        <v>659</v>
      </c>
      <c r="D214" s="1958"/>
      <c r="E214" s="1958"/>
      <c r="F214" s="1958"/>
      <c r="G214" s="1958"/>
      <c r="H214" s="1958"/>
      <c r="I214" s="1958"/>
      <c r="J214" s="1958"/>
      <c r="K214" s="1958"/>
      <c r="L214" s="1958"/>
      <c r="M214" s="1958"/>
      <c r="N214" s="1958"/>
      <c r="O214" s="1958"/>
      <c r="P214" s="1958"/>
      <c r="Q214" s="1958"/>
      <c r="R214" s="1958"/>
    </row>
    <row r="215" spans="2:18" ht="21" hidden="1" customHeight="1">
      <c r="C215" s="651" t="s">
        <v>642</v>
      </c>
      <c r="D215" s="1958" t="s">
        <v>643</v>
      </c>
      <c r="E215" s="1958"/>
      <c r="F215" s="1958"/>
      <c r="G215" s="1958"/>
      <c r="H215" s="1958"/>
      <c r="I215" s="1958"/>
      <c r="J215" s="1958"/>
      <c r="K215" s="1958"/>
      <c r="L215" s="1958"/>
      <c r="M215" s="1958"/>
      <c r="N215" s="1958"/>
      <c r="O215" s="1958"/>
      <c r="P215" s="1958"/>
      <c r="Q215" s="1958"/>
      <c r="R215" s="1958"/>
    </row>
    <row r="216" spans="2:18" ht="21" hidden="1" customHeight="1">
      <c r="D216" s="651" t="s">
        <v>644</v>
      </c>
      <c r="E216" s="1958" t="s">
        <v>660</v>
      </c>
      <c r="F216" s="1958"/>
      <c r="G216" s="1958"/>
      <c r="H216" s="1958"/>
      <c r="I216" s="1958"/>
      <c r="J216" s="1958"/>
      <c r="K216" s="1958"/>
      <c r="L216" s="1958"/>
      <c r="M216" s="1958"/>
      <c r="N216" s="1958"/>
      <c r="O216" s="1958"/>
      <c r="P216" s="1958"/>
      <c r="Q216" s="1958"/>
      <c r="R216" s="1958"/>
    </row>
    <row r="217" spans="2:18" ht="21" hidden="1" customHeight="1">
      <c r="D217" s="651" t="s">
        <v>646</v>
      </c>
      <c r="E217" s="1958" t="s">
        <v>647</v>
      </c>
      <c r="F217" s="1958"/>
      <c r="G217" s="1958"/>
      <c r="H217" s="1958"/>
      <c r="I217" s="1958"/>
      <c r="J217" s="1958"/>
      <c r="K217" s="1958"/>
      <c r="L217" s="1958"/>
      <c r="M217" s="1958"/>
      <c r="N217" s="1958"/>
      <c r="O217" s="1958"/>
      <c r="P217" s="1958"/>
      <c r="Q217" s="1958"/>
      <c r="R217" s="1958"/>
    </row>
    <row r="218" spans="2:18" ht="21" hidden="1" customHeight="1">
      <c r="D218" s="651" t="s">
        <v>656</v>
      </c>
      <c r="E218" s="1958" t="s">
        <v>661</v>
      </c>
      <c r="F218" s="1958"/>
      <c r="G218" s="1958"/>
      <c r="H218" s="1958"/>
      <c r="I218" s="1958"/>
      <c r="J218" s="1958"/>
      <c r="K218" s="1958"/>
      <c r="L218" s="1958"/>
      <c r="M218" s="1958"/>
      <c r="N218" s="1958"/>
      <c r="O218" s="1958"/>
      <c r="P218" s="1958"/>
      <c r="Q218" s="1958"/>
      <c r="R218" s="1958"/>
    </row>
    <row r="219" spans="2:18" ht="21" hidden="1" customHeight="1">
      <c r="C219" s="651" t="s">
        <v>648</v>
      </c>
      <c r="D219" s="1958" t="s">
        <v>662</v>
      </c>
      <c r="E219" s="1958"/>
      <c r="F219" s="1958"/>
      <c r="G219" s="1958"/>
      <c r="H219" s="1958"/>
      <c r="I219" s="1958"/>
      <c r="J219" s="1958"/>
      <c r="K219" s="1958"/>
      <c r="L219" s="1958"/>
      <c r="M219" s="1958"/>
      <c r="N219" s="1958"/>
      <c r="O219" s="1958"/>
      <c r="P219" s="1958"/>
      <c r="Q219" s="1958"/>
      <c r="R219" s="1958"/>
    </row>
    <row r="220" spans="2:18" ht="21" hidden="1" customHeight="1">
      <c r="D220" s="651" t="s">
        <v>644</v>
      </c>
      <c r="E220" s="1958" t="s">
        <v>663</v>
      </c>
      <c r="F220" s="1958"/>
      <c r="G220" s="1958"/>
      <c r="H220" s="1958"/>
      <c r="I220" s="1958"/>
      <c r="J220" s="1958"/>
      <c r="K220" s="1958"/>
      <c r="L220" s="1958"/>
      <c r="M220" s="1958"/>
      <c r="N220" s="1958"/>
      <c r="O220" s="1958"/>
      <c r="P220" s="1958"/>
      <c r="Q220" s="1958"/>
      <c r="R220" s="1958"/>
    </row>
    <row r="221" spans="2:18" ht="21" hidden="1" customHeight="1">
      <c r="D221" s="651" t="s">
        <v>646</v>
      </c>
      <c r="E221" s="1958" t="s">
        <v>664</v>
      </c>
      <c r="F221" s="1958"/>
      <c r="G221" s="1958"/>
      <c r="H221" s="1958"/>
      <c r="I221" s="1958"/>
      <c r="J221" s="1958"/>
      <c r="K221" s="1958"/>
      <c r="L221" s="1958"/>
      <c r="M221" s="1958"/>
      <c r="N221" s="1958"/>
      <c r="O221" s="1958"/>
      <c r="P221" s="1958"/>
      <c r="Q221" s="1958"/>
      <c r="R221" s="1958"/>
    </row>
    <row r="222" spans="2:18" ht="21" hidden="1" customHeight="1">
      <c r="D222" s="651" t="s">
        <v>656</v>
      </c>
      <c r="E222" s="1958" t="s">
        <v>665</v>
      </c>
      <c r="F222" s="1958"/>
      <c r="G222" s="1958"/>
      <c r="H222" s="1958"/>
      <c r="I222" s="1958"/>
      <c r="J222" s="1958"/>
      <c r="K222" s="1958"/>
      <c r="L222" s="1958"/>
      <c r="M222" s="1958"/>
      <c r="N222" s="1958"/>
      <c r="O222" s="1958"/>
      <c r="P222" s="1958"/>
      <c r="Q222" s="1958"/>
      <c r="R222" s="1958"/>
    </row>
    <row r="223" spans="2:18" ht="21" hidden="1" customHeight="1">
      <c r="C223" s="651" t="s">
        <v>652</v>
      </c>
      <c r="D223" s="1958" t="s">
        <v>653</v>
      </c>
      <c r="E223" s="1958"/>
      <c r="F223" s="1958"/>
      <c r="G223" s="1958"/>
      <c r="H223" s="1958"/>
      <c r="I223" s="1958"/>
      <c r="J223" s="1958"/>
      <c r="K223" s="1958"/>
      <c r="L223" s="1958"/>
      <c r="M223" s="1958"/>
      <c r="N223" s="1958"/>
      <c r="O223" s="1958"/>
      <c r="P223" s="1958"/>
      <c r="Q223" s="1958"/>
      <c r="R223" s="1958"/>
    </row>
    <row r="224" spans="2:18" ht="21" hidden="1" customHeight="1">
      <c r="D224" s="651" t="s">
        <v>644</v>
      </c>
      <c r="E224" s="1958" t="s">
        <v>654</v>
      </c>
      <c r="F224" s="1958"/>
      <c r="G224" s="1958"/>
      <c r="H224" s="1958"/>
      <c r="I224" s="1958"/>
      <c r="J224" s="1958"/>
      <c r="K224" s="1958"/>
      <c r="L224" s="1958"/>
      <c r="M224" s="1958"/>
      <c r="N224" s="1958"/>
      <c r="O224" s="1958"/>
      <c r="P224" s="1958"/>
      <c r="Q224" s="1958"/>
      <c r="R224" s="1958"/>
    </row>
    <row r="225" spans="1:18" ht="21" hidden="1" customHeight="1">
      <c r="D225" s="651" t="s">
        <v>646</v>
      </c>
      <c r="E225" s="1958" t="s">
        <v>655</v>
      </c>
      <c r="F225" s="1958"/>
      <c r="G225" s="1958"/>
      <c r="H225" s="1958"/>
      <c r="I225" s="1958"/>
      <c r="J225" s="1958"/>
      <c r="K225" s="1958"/>
      <c r="L225" s="1958"/>
      <c r="M225" s="1958"/>
      <c r="N225" s="1958"/>
      <c r="O225" s="1958"/>
      <c r="P225" s="1958"/>
      <c r="Q225" s="1958"/>
      <c r="R225" s="1958"/>
    </row>
    <row r="226" spans="1:18" ht="21" hidden="1" customHeight="1">
      <c r="D226" s="651" t="s">
        <v>656</v>
      </c>
      <c r="E226" s="1958" t="s">
        <v>657</v>
      </c>
      <c r="F226" s="1958"/>
      <c r="G226" s="1958"/>
      <c r="H226" s="1958"/>
      <c r="I226" s="1958"/>
      <c r="J226" s="1958"/>
      <c r="K226" s="1958"/>
      <c r="L226" s="1958"/>
      <c r="M226" s="1958"/>
      <c r="N226" s="1958"/>
      <c r="O226" s="1958"/>
      <c r="P226" s="1958"/>
      <c r="Q226" s="1958"/>
      <c r="R226" s="1958"/>
    </row>
    <row r="227" spans="1:18" ht="21" hidden="1" customHeight="1">
      <c r="B227" s="651" t="s">
        <v>666</v>
      </c>
      <c r="C227" s="1958" t="s">
        <v>667</v>
      </c>
      <c r="D227" s="1958"/>
      <c r="E227" s="1958"/>
      <c r="F227" s="1958"/>
      <c r="G227" s="1958"/>
      <c r="H227" s="1958"/>
      <c r="I227" s="1958"/>
      <c r="J227" s="1958"/>
      <c r="K227" s="1958"/>
      <c r="L227" s="1958"/>
      <c r="M227" s="1958"/>
      <c r="N227" s="1958"/>
      <c r="O227" s="1958"/>
      <c r="P227" s="1958"/>
      <c r="Q227" s="1958"/>
      <c r="R227" s="1958"/>
    </row>
    <row r="228" spans="1:18" ht="21" hidden="1" customHeight="1">
      <c r="C228" s="651" t="s">
        <v>642</v>
      </c>
      <c r="D228" s="1958" t="s">
        <v>668</v>
      </c>
      <c r="E228" s="1958"/>
      <c r="F228" s="1958"/>
      <c r="G228" s="1958"/>
      <c r="H228" s="1958"/>
      <c r="I228" s="1958"/>
      <c r="J228" s="1958"/>
      <c r="K228" s="1958"/>
      <c r="L228" s="1958"/>
      <c r="M228" s="1958"/>
      <c r="N228" s="1958"/>
      <c r="O228" s="1958"/>
      <c r="P228" s="1958"/>
      <c r="Q228" s="1958"/>
      <c r="R228" s="1958"/>
    </row>
    <row r="229" spans="1:18" ht="21" hidden="1" customHeight="1">
      <c r="C229" s="651" t="s">
        <v>648</v>
      </c>
      <c r="D229" s="1958" t="s">
        <v>669</v>
      </c>
      <c r="E229" s="1958"/>
      <c r="F229" s="1958"/>
      <c r="G229" s="1958"/>
      <c r="H229" s="1958"/>
      <c r="I229" s="1958"/>
      <c r="J229" s="1958"/>
      <c r="K229" s="1958"/>
      <c r="L229" s="1958"/>
      <c r="M229" s="1958"/>
      <c r="N229" s="1958"/>
      <c r="O229" s="1958"/>
      <c r="P229" s="1958"/>
      <c r="Q229" s="1958"/>
      <c r="R229" s="1958"/>
    </row>
    <row r="230" spans="1:18" ht="21" hidden="1" customHeight="1">
      <c r="A230" s="2091" t="s">
        <v>670</v>
      </c>
      <c r="B230" s="2091"/>
      <c r="C230" s="2091"/>
      <c r="D230" s="2091"/>
      <c r="E230" s="2091"/>
      <c r="F230" s="2091"/>
      <c r="G230" s="2091"/>
      <c r="H230" s="2091"/>
      <c r="I230" s="2091"/>
      <c r="J230" s="2091"/>
      <c r="K230" s="2091"/>
      <c r="L230" s="2091"/>
      <c r="M230" s="2091"/>
      <c r="N230" s="2091"/>
      <c r="O230" s="2091"/>
      <c r="P230" s="2091"/>
      <c r="Q230" s="2091"/>
      <c r="R230" s="2091"/>
    </row>
    <row r="231" spans="1:18" ht="21" hidden="1" customHeight="1">
      <c r="B231" s="651" t="s">
        <v>671</v>
      </c>
      <c r="C231" s="652" t="s">
        <v>672</v>
      </c>
    </row>
    <row r="232" spans="1:18" ht="21" hidden="1" customHeight="1">
      <c r="C232" s="651" t="s">
        <v>642</v>
      </c>
      <c r="D232" s="1958" t="s">
        <v>673</v>
      </c>
      <c r="E232" s="1958"/>
      <c r="F232" s="1958"/>
      <c r="G232" s="1958"/>
      <c r="H232" s="1958"/>
      <c r="I232" s="1958"/>
      <c r="J232" s="1958"/>
      <c r="K232" s="1958"/>
      <c r="L232" s="1958"/>
      <c r="M232" s="1958"/>
      <c r="N232" s="1958"/>
      <c r="O232" s="1958"/>
      <c r="P232" s="1958"/>
      <c r="Q232" s="1958"/>
      <c r="R232" s="1958"/>
    </row>
    <row r="233" spans="1:18" ht="21" hidden="1" customHeight="1">
      <c r="C233" s="651" t="s">
        <v>648</v>
      </c>
      <c r="D233" s="1958" t="s">
        <v>674</v>
      </c>
      <c r="E233" s="1958"/>
      <c r="F233" s="1958"/>
      <c r="G233" s="1958"/>
      <c r="H233" s="1958"/>
      <c r="I233" s="1958"/>
      <c r="J233" s="1958"/>
      <c r="K233" s="1958"/>
      <c r="L233" s="1958"/>
      <c r="M233" s="1958"/>
      <c r="N233" s="1958"/>
      <c r="O233" s="1958"/>
      <c r="P233" s="1958"/>
      <c r="Q233" s="1958"/>
      <c r="R233" s="1958"/>
    </row>
    <row r="234" spans="1:18" ht="21" hidden="1" customHeight="1">
      <c r="B234" s="651" t="s">
        <v>675</v>
      </c>
      <c r="C234" s="1958" t="s">
        <v>676</v>
      </c>
      <c r="D234" s="1958"/>
      <c r="E234" s="1958"/>
      <c r="F234" s="1958"/>
      <c r="G234" s="1958"/>
      <c r="H234" s="1958"/>
      <c r="I234" s="1958"/>
      <c r="J234" s="1958"/>
      <c r="K234" s="1958"/>
      <c r="L234" s="1958"/>
      <c r="M234" s="1958"/>
      <c r="N234" s="1958"/>
      <c r="O234" s="1958"/>
      <c r="P234" s="1958"/>
      <c r="Q234" s="1958"/>
      <c r="R234" s="1958"/>
    </row>
    <row r="235" spans="1:18" ht="21" hidden="1" customHeight="1">
      <c r="B235" s="651" t="s">
        <v>677</v>
      </c>
      <c r="C235" s="1958" t="s">
        <v>678</v>
      </c>
      <c r="D235" s="1958"/>
      <c r="E235" s="1958"/>
      <c r="F235" s="1958"/>
      <c r="G235" s="1958"/>
      <c r="H235" s="1958"/>
      <c r="I235" s="1958"/>
      <c r="J235" s="1958"/>
      <c r="K235" s="1958"/>
      <c r="L235" s="1958"/>
      <c r="M235" s="1958"/>
      <c r="N235" s="1958"/>
      <c r="O235" s="1958"/>
      <c r="P235" s="1958"/>
      <c r="Q235" s="1958"/>
      <c r="R235" s="1958"/>
    </row>
    <row r="236" spans="1:18" ht="21" hidden="1" customHeight="1">
      <c r="C236" s="651" t="s">
        <v>642</v>
      </c>
      <c r="D236" s="1958" t="s">
        <v>679</v>
      </c>
      <c r="E236" s="1958"/>
      <c r="F236" s="1958"/>
      <c r="G236" s="1958"/>
      <c r="H236" s="1958"/>
      <c r="I236" s="1958"/>
      <c r="J236" s="1958"/>
      <c r="K236" s="1958"/>
      <c r="L236" s="1958"/>
      <c r="M236" s="1958"/>
      <c r="N236" s="1958"/>
      <c r="O236" s="1958"/>
      <c r="P236" s="1958"/>
      <c r="Q236" s="1958"/>
      <c r="R236" s="1958"/>
    </row>
    <row r="237" spans="1:18" ht="21" hidden="1" customHeight="1">
      <c r="C237" s="651" t="s">
        <v>648</v>
      </c>
      <c r="D237" s="1958" t="s">
        <v>680</v>
      </c>
      <c r="E237" s="1958"/>
      <c r="F237" s="1958"/>
      <c r="G237" s="1958"/>
      <c r="H237" s="1958"/>
      <c r="I237" s="1958"/>
      <c r="J237" s="1958"/>
      <c r="K237" s="1958"/>
      <c r="L237" s="1958"/>
      <c r="M237" s="1958"/>
      <c r="N237" s="1958"/>
      <c r="O237" s="1958"/>
      <c r="P237" s="1958"/>
      <c r="Q237" s="1958"/>
      <c r="R237" s="1958"/>
    </row>
    <row r="238" spans="1:18" ht="21" hidden="1" customHeight="1">
      <c r="B238" s="651" t="s">
        <v>681</v>
      </c>
      <c r="C238" s="1958" t="s">
        <v>682</v>
      </c>
      <c r="D238" s="1958"/>
      <c r="E238" s="1958"/>
      <c r="F238" s="1958"/>
      <c r="G238" s="1958"/>
      <c r="H238" s="1958"/>
      <c r="I238" s="1958"/>
      <c r="J238" s="1958"/>
      <c r="K238" s="1958"/>
      <c r="L238" s="1958"/>
      <c r="M238" s="1958"/>
      <c r="N238" s="1958"/>
      <c r="O238" s="1958"/>
      <c r="P238" s="1958"/>
      <c r="Q238" s="1958"/>
      <c r="R238" s="1958"/>
    </row>
    <row r="239" spans="1:18" ht="21" hidden="1" customHeight="1">
      <c r="C239" s="651" t="s">
        <v>642</v>
      </c>
      <c r="D239" s="1958" t="s">
        <v>683</v>
      </c>
      <c r="E239" s="1958"/>
      <c r="F239" s="1958"/>
      <c r="G239" s="1958"/>
      <c r="H239" s="1958"/>
      <c r="I239" s="1958"/>
      <c r="J239" s="1958"/>
      <c r="K239" s="1958"/>
      <c r="L239" s="1958"/>
      <c r="M239" s="1958"/>
      <c r="N239" s="1958"/>
      <c r="O239" s="1958"/>
      <c r="P239" s="1958"/>
      <c r="Q239" s="1958"/>
      <c r="R239" s="1958"/>
    </row>
    <row r="240" spans="1:18" ht="21" hidden="1" customHeight="1">
      <c r="C240" s="651" t="s">
        <v>648</v>
      </c>
      <c r="D240" s="1958" t="s">
        <v>684</v>
      </c>
      <c r="E240" s="1958"/>
      <c r="F240" s="1958"/>
      <c r="G240" s="1958"/>
      <c r="H240" s="1958"/>
      <c r="I240" s="1958"/>
      <c r="J240" s="1958"/>
      <c r="K240" s="1958"/>
      <c r="L240" s="1958"/>
      <c r="M240" s="1958"/>
      <c r="N240" s="1958"/>
      <c r="O240" s="1958"/>
      <c r="P240" s="1958"/>
      <c r="Q240" s="1958"/>
      <c r="R240" s="1958"/>
    </row>
    <row r="241" spans="2:18" ht="21" hidden="1" customHeight="1">
      <c r="B241" s="651" t="s">
        <v>638</v>
      </c>
      <c r="C241" s="1958" t="s">
        <v>685</v>
      </c>
      <c r="D241" s="1958"/>
      <c r="E241" s="1958"/>
      <c r="F241" s="1958"/>
      <c r="G241" s="1958"/>
      <c r="H241" s="1958"/>
      <c r="I241" s="1958"/>
      <c r="J241" s="1958"/>
      <c r="K241" s="1958"/>
      <c r="L241" s="1958"/>
      <c r="M241" s="1958"/>
      <c r="N241" s="1958"/>
      <c r="O241" s="1958"/>
      <c r="P241" s="1958"/>
      <c r="Q241" s="1958"/>
      <c r="R241" s="1958"/>
    </row>
    <row r="242" spans="2:18" ht="21" hidden="1" customHeight="1">
      <c r="C242" s="651" t="s">
        <v>642</v>
      </c>
      <c r="D242" s="652" t="s">
        <v>643</v>
      </c>
    </row>
    <row r="243" spans="2:18" ht="21" hidden="1" customHeight="1">
      <c r="D243" s="651" t="s">
        <v>686</v>
      </c>
      <c r="E243" s="1958" t="s">
        <v>687</v>
      </c>
      <c r="F243" s="1958"/>
      <c r="G243" s="1958"/>
      <c r="H243" s="1958"/>
      <c r="I243" s="1958"/>
      <c r="J243" s="1958"/>
      <c r="K243" s="1958"/>
      <c r="L243" s="1958"/>
      <c r="M243" s="1958"/>
      <c r="N243" s="1958"/>
      <c r="O243" s="1958"/>
      <c r="P243" s="1958"/>
      <c r="Q243" s="1958"/>
      <c r="R243" s="1958"/>
    </row>
    <row r="244" spans="2:18" ht="21" hidden="1" customHeight="1">
      <c r="D244" s="651" t="s">
        <v>688</v>
      </c>
      <c r="E244" s="2095" t="s">
        <v>762</v>
      </c>
      <c r="F244" s="2095"/>
      <c r="G244" s="2095"/>
      <c r="H244" s="2095"/>
      <c r="I244" s="2095"/>
      <c r="J244" s="2095"/>
      <c r="K244" s="2095"/>
      <c r="L244" s="2095"/>
      <c r="M244" s="2095"/>
      <c r="N244" s="2095"/>
      <c r="O244" s="2095"/>
      <c r="P244" s="2095"/>
      <c r="Q244" s="2095"/>
      <c r="R244" s="2095"/>
    </row>
    <row r="245" spans="2:18" ht="21" hidden="1" customHeight="1">
      <c r="E245" s="2095" t="s">
        <v>763</v>
      </c>
      <c r="F245" s="2095"/>
      <c r="G245" s="2095"/>
      <c r="H245" s="2095"/>
      <c r="I245" s="2095"/>
      <c r="J245" s="2095"/>
      <c r="K245" s="2095"/>
      <c r="L245" s="2095"/>
      <c r="M245" s="2095"/>
      <c r="N245" s="2095"/>
      <c r="O245" s="2095"/>
      <c r="P245" s="2095"/>
      <c r="Q245" s="2095"/>
      <c r="R245" s="2095"/>
    </row>
    <row r="246" spans="2:18" ht="21" hidden="1" customHeight="1">
      <c r="C246" s="651" t="s">
        <v>648</v>
      </c>
      <c r="D246" s="1958" t="s">
        <v>662</v>
      </c>
      <c r="E246" s="1958"/>
      <c r="F246" s="1958"/>
      <c r="G246" s="1958"/>
      <c r="H246" s="1958"/>
      <c r="I246" s="1958"/>
      <c r="J246" s="1958"/>
      <c r="K246" s="1958"/>
      <c r="L246" s="1958"/>
      <c r="M246" s="1958"/>
      <c r="N246" s="1958"/>
      <c r="O246" s="1958"/>
      <c r="P246" s="1958"/>
      <c r="Q246" s="1958"/>
      <c r="R246" s="1958"/>
    </row>
    <row r="247" spans="2:18" ht="21" hidden="1" customHeight="1">
      <c r="D247" s="651" t="s">
        <v>686</v>
      </c>
      <c r="E247" s="1958" t="s">
        <v>689</v>
      </c>
      <c r="F247" s="1958"/>
      <c r="G247" s="1958"/>
      <c r="H247" s="1958"/>
      <c r="I247" s="1958"/>
      <c r="J247" s="1958"/>
      <c r="K247" s="1958"/>
      <c r="L247" s="1958"/>
      <c r="M247" s="1958"/>
      <c r="N247" s="1958"/>
      <c r="O247" s="1958"/>
      <c r="P247" s="1958"/>
      <c r="Q247" s="1958"/>
      <c r="R247" s="1958"/>
    </row>
    <row r="248" spans="2:18" ht="21" hidden="1" customHeight="1">
      <c r="D248" s="651" t="s">
        <v>688</v>
      </c>
      <c r="E248" s="1958" t="s">
        <v>690</v>
      </c>
      <c r="F248" s="1958"/>
      <c r="G248" s="1958"/>
      <c r="H248" s="1958"/>
      <c r="I248" s="1958"/>
      <c r="J248" s="1958"/>
      <c r="K248" s="1958"/>
      <c r="L248" s="1958"/>
      <c r="M248" s="1958"/>
      <c r="N248" s="1958"/>
      <c r="O248" s="1958"/>
      <c r="P248" s="1958"/>
      <c r="Q248" s="1958"/>
      <c r="R248" s="1958"/>
    </row>
    <row r="249" spans="2:18" ht="21" hidden="1" customHeight="1">
      <c r="D249" s="651" t="s">
        <v>691</v>
      </c>
      <c r="E249" s="1958" t="s">
        <v>692</v>
      </c>
      <c r="F249" s="1958"/>
      <c r="G249" s="1958"/>
      <c r="H249" s="1958"/>
      <c r="I249" s="1958"/>
      <c r="J249" s="1958"/>
      <c r="K249" s="1958"/>
      <c r="L249" s="1958"/>
      <c r="M249" s="1958"/>
      <c r="N249" s="1958"/>
      <c r="O249" s="1958"/>
      <c r="P249" s="1958"/>
      <c r="Q249" s="1958"/>
      <c r="R249" s="1958"/>
    </row>
    <row r="250" spans="2:18" ht="21" hidden="1" customHeight="1">
      <c r="D250" s="651" t="s">
        <v>693</v>
      </c>
      <c r="E250" s="1958" t="s">
        <v>694</v>
      </c>
      <c r="F250" s="1958"/>
      <c r="G250" s="1958"/>
      <c r="H250" s="1958"/>
      <c r="I250" s="1958"/>
      <c r="J250" s="1958"/>
      <c r="K250" s="1958"/>
      <c r="L250" s="1958"/>
      <c r="M250" s="1958"/>
      <c r="N250" s="1958"/>
      <c r="O250" s="1958"/>
      <c r="P250" s="1958"/>
      <c r="Q250" s="1958"/>
      <c r="R250" s="1958"/>
    </row>
    <row r="251" spans="2:18" ht="21" hidden="1" customHeight="1">
      <c r="D251" s="651" t="s">
        <v>695</v>
      </c>
      <c r="E251" s="1958" t="s">
        <v>696</v>
      </c>
      <c r="F251" s="1958"/>
      <c r="G251" s="1958"/>
      <c r="H251" s="1958"/>
      <c r="I251" s="1958"/>
      <c r="J251" s="1958"/>
      <c r="K251" s="1958"/>
      <c r="L251" s="1958"/>
      <c r="M251" s="1958"/>
      <c r="N251" s="1958"/>
      <c r="O251" s="1958"/>
      <c r="P251" s="1958"/>
      <c r="Q251" s="1958"/>
      <c r="R251" s="1958"/>
    </row>
    <row r="252" spans="2:18" ht="21" hidden="1" customHeight="1">
      <c r="D252" s="651" t="s">
        <v>697</v>
      </c>
      <c r="E252" s="1958" t="s">
        <v>698</v>
      </c>
      <c r="F252" s="1958"/>
      <c r="G252" s="1958"/>
      <c r="H252" s="1958"/>
      <c r="I252" s="1958"/>
      <c r="J252" s="1958"/>
      <c r="K252" s="1958"/>
      <c r="L252" s="1958"/>
      <c r="M252" s="1958"/>
      <c r="N252" s="1958"/>
      <c r="O252" s="1958"/>
      <c r="P252" s="1958"/>
      <c r="Q252" s="1958"/>
      <c r="R252" s="1958"/>
    </row>
    <row r="253" spans="2:18" ht="21" hidden="1" customHeight="1">
      <c r="D253" s="651" t="s">
        <v>699</v>
      </c>
      <c r="E253" s="1958" t="s">
        <v>700</v>
      </c>
      <c r="F253" s="1958"/>
      <c r="G253" s="1958"/>
      <c r="H253" s="1958"/>
      <c r="I253" s="1958"/>
      <c r="J253" s="1958"/>
      <c r="K253" s="1958"/>
      <c r="L253" s="1958"/>
      <c r="M253" s="1958"/>
      <c r="N253" s="1958"/>
      <c r="O253" s="1958"/>
      <c r="P253" s="1958"/>
      <c r="Q253" s="1958"/>
      <c r="R253" s="1958"/>
    </row>
    <row r="254" spans="2:18" ht="21" hidden="1" customHeight="1">
      <c r="D254" s="651" t="s">
        <v>701</v>
      </c>
      <c r="E254" s="1958" t="s">
        <v>702</v>
      </c>
      <c r="F254" s="1958"/>
      <c r="G254" s="1958"/>
      <c r="H254" s="1958"/>
      <c r="I254" s="1958"/>
      <c r="J254" s="1958"/>
      <c r="K254" s="1958"/>
      <c r="L254" s="1958"/>
      <c r="M254" s="1958"/>
      <c r="N254" s="1958"/>
      <c r="O254" s="1958"/>
      <c r="P254" s="1958"/>
      <c r="Q254" s="1958"/>
      <c r="R254" s="1958"/>
    </row>
    <row r="255" spans="2:18" ht="21" hidden="1" customHeight="1">
      <c r="C255" s="651" t="s">
        <v>652</v>
      </c>
      <c r="D255" s="1958" t="s">
        <v>703</v>
      </c>
      <c r="E255" s="1958"/>
      <c r="F255" s="1958"/>
      <c r="G255" s="1958"/>
      <c r="H255" s="1958"/>
      <c r="I255" s="1958"/>
      <c r="J255" s="1958"/>
      <c r="K255" s="1958"/>
      <c r="L255" s="1958"/>
      <c r="M255" s="1958"/>
      <c r="N255" s="1958"/>
      <c r="O255" s="1958"/>
      <c r="P255" s="1958"/>
      <c r="Q255" s="1958"/>
      <c r="R255" s="1958"/>
    </row>
    <row r="256" spans="2:18" ht="21" hidden="1" customHeight="1">
      <c r="B256" s="651" t="s">
        <v>640</v>
      </c>
      <c r="C256" s="1958" t="s">
        <v>704</v>
      </c>
      <c r="D256" s="1958"/>
      <c r="E256" s="1958"/>
      <c r="F256" s="1958"/>
      <c r="G256" s="1958"/>
      <c r="H256" s="1958"/>
      <c r="I256" s="1958"/>
      <c r="J256" s="1958"/>
      <c r="K256" s="1958"/>
      <c r="L256" s="1958"/>
      <c r="M256" s="1958"/>
      <c r="N256" s="1958"/>
      <c r="O256" s="1958"/>
      <c r="P256" s="1958"/>
      <c r="Q256" s="1958"/>
      <c r="R256" s="1958"/>
    </row>
    <row r="257" spans="1:18" ht="21" hidden="1" customHeight="1">
      <c r="A257" s="2091" t="s">
        <v>705</v>
      </c>
      <c r="B257" s="2091"/>
      <c r="C257" s="2091"/>
      <c r="D257" s="2091"/>
      <c r="E257" s="2091"/>
      <c r="F257" s="2091"/>
      <c r="G257" s="2091"/>
      <c r="H257" s="2091"/>
      <c r="I257" s="2091"/>
      <c r="J257" s="2091"/>
      <c r="K257" s="2091"/>
      <c r="L257" s="2091"/>
      <c r="M257" s="2091"/>
      <c r="N257" s="2091"/>
      <c r="O257" s="2091"/>
      <c r="P257" s="2091"/>
      <c r="Q257" s="2091"/>
      <c r="R257" s="2091"/>
    </row>
    <row r="258" spans="1:18" ht="21" hidden="1" customHeight="1">
      <c r="B258" s="651" t="s">
        <v>671</v>
      </c>
      <c r="C258" s="1958" t="s">
        <v>706</v>
      </c>
      <c r="D258" s="1958"/>
      <c r="E258" s="1958"/>
      <c r="F258" s="1958"/>
      <c r="G258" s="1958"/>
      <c r="H258" s="1958"/>
      <c r="I258" s="1958"/>
      <c r="J258" s="1958"/>
      <c r="K258" s="1958"/>
      <c r="L258" s="1958"/>
      <c r="M258" s="1958"/>
      <c r="N258" s="1958"/>
      <c r="O258" s="1958"/>
      <c r="P258" s="1958"/>
      <c r="Q258" s="1958"/>
      <c r="R258" s="1958"/>
    </row>
    <row r="259" spans="1:18" ht="21" hidden="1" customHeight="1">
      <c r="B259" s="651" t="s">
        <v>675</v>
      </c>
      <c r="C259" s="652" t="s">
        <v>707</v>
      </c>
      <c r="D259" s="652"/>
      <c r="E259" s="652"/>
      <c r="F259" s="652"/>
      <c r="G259" s="652"/>
      <c r="H259" s="652"/>
      <c r="I259" s="652"/>
      <c r="J259" s="652"/>
      <c r="K259" s="652"/>
      <c r="L259" s="652"/>
      <c r="M259" s="652"/>
      <c r="N259" s="652"/>
      <c r="O259" s="652"/>
      <c r="P259" s="652"/>
      <c r="Q259" s="652"/>
      <c r="R259" s="652"/>
    </row>
    <row r="260" spans="1:18" ht="21" hidden="1" customHeight="1">
      <c r="C260" s="651" t="s">
        <v>642</v>
      </c>
      <c r="D260" s="1958" t="s">
        <v>708</v>
      </c>
      <c r="E260" s="1958"/>
      <c r="F260" s="1958"/>
      <c r="G260" s="1958"/>
      <c r="H260" s="1958"/>
      <c r="I260" s="1958"/>
      <c r="J260" s="1958"/>
      <c r="K260" s="1958"/>
      <c r="L260" s="1958"/>
      <c r="M260" s="1958"/>
      <c r="N260" s="1958"/>
      <c r="O260" s="1958"/>
      <c r="P260" s="1958"/>
      <c r="Q260" s="1958"/>
      <c r="R260" s="1958"/>
    </row>
    <row r="261" spans="1:18" ht="21" hidden="1" customHeight="1">
      <c r="C261" s="651" t="s">
        <v>204</v>
      </c>
      <c r="D261" s="1958" t="s">
        <v>709</v>
      </c>
      <c r="E261" s="1958"/>
      <c r="F261" s="1958"/>
      <c r="G261" s="1958"/>
      <c r="H261" s="1958"/>
      <c r="I261" s="1958"/>
      <c r="J261" s="1958"/>
      <c r="K261" s="1958"/>
      <c r="L261" s="1958"/>
      <c r="M261" s="1958"/>
      <c r="N261" s="1958"/>
      <c r="O261" s="1958"/>
      <c r="P261" s="1958"/>
      <c r="Q261" s="1958"/>
      <c r="R261" s="1958"/>
    </row>
    <row r="262" spans="1:18" ht="21" hidden="1" customHeight="1">
      <c r="C262" s="651" t="s">
        <v>329</v>
      </c>
      <c r="D262" s="1958" t="s">
        <v>710</v>
      </c>
      <c r="E262" s="1958"/>
      <c r="F262" s="1958"/>
      <c r="G262" s="1958"/>
      <c r="H262" s="1958"/>
      <c r="I262" s="1958"/>
      <c r="J262" s="1958"/>
      <c r="K262" s="1958"/>
      <c r="L262" s="1958"/>
      <c r="M262" s="1958"/>
      <c r="N262" s="1958"/>
      <c r="O262" s="1958"/>
      <c r="P262" s="1958"/>
      <c r="Q262" s="1958"/>
      <c r="R262" s="1958"/>
    </row>
    <row r="263" spans="1:18" ht="21" hidden="1" customHeight="1">
      <c r="C263" s="651" t="s">
        <v>331</v>
      </c>
      <c r="D263" s="2097" t="s">
        <v>711</v>
      </c>
      <c r="E263" s="2097"/>
      <c r="F263" s="2097"/>
      <c r="G263" s="2097"/>
      <c r="H263" s="2097"/>
      <c r="I263" s="2097"/>
      <c r="J263" s="2097"/>
      <c r="K263" s="2097"/>
      <c r="L263" s="2097"/>
      <c r="M263" s="2097"/>
      <c r="N263" s="2097"/>
      <c r="O263" s="2097"/>
      <c r="P263" s="2097"/>
      <c r="Q263" s="2097"/>
      <c r="R263" s="2097"/>
    </row>
    <row r="264" spans="1:18" ht="21" hidden="1" customHeight="1">
      <c r="B264" s="651" t="s">
        <v>677</v>
      </c>
      <c r="C264" s="1958" t="s">
        <v>712</v>
      </c>
      <c r="D264" s="1958"/>
      <c r="E264" s="1958"/>
      <c r="F264" s="1958"/>
      <c r="G264" s="1958"/>
      <c r="H264" s="1958"/>
      <c r="I264" s="1958"/>
      <c r="J264" s="1958"/>
      <c r="K264" s="1958"/>
      <c r="L264" s="1958"/>
      <c r="M264" s="1958"/>
      <c r="N264" s="1958"/>
      <c r="O264" s="1958"/>
      <c r="P264" s="1958"/>
      <c r="Q264" s="1958"/>
      <c r="R264" s="1958"/>
    </row>
    <row r="265" spans="1:18" ht="21" hidden="1" customHeight="1">
      <c r="C265" s="651" t="s">
        <v>642</v>
      </c>
      <c r="D265" s="1958" t="s">
        <v>713</v>
      </c>
      <c r="E265" s="1958"/>
      <c r="F265" s="1958"/>
      <c r="G265" s="1958"/>
      <c r="H265" s="1958"/>
      <c r="I265" s="1958"/>
      <c r="J265" s="1958"/>
      <c r="K265" s="1958"/>
      <c r="L265" s="1958"/>
      <c r="M265" s="1958"/>
      <c r="N265" s="1958"/>
      <c r="O265" s="1958"/>
      <c r="P265" s="1958"/>
      <c r="Q265" s="1958"/>
      <c r="R265" s="1958"/>
    </row>
    <row r="266" spans="1:18" ht="21" hidden="1" customHeight="1">
      <c r="C266" s="651" t="s">
        <v>204</v>
      </c>
      <c r="D266" s="1958" t="s">
        <v>714</v>
      </c>
      <c r="E266" s="1958"/>
      <c r="F266" s="1958"/>
      <c r="G266" s="1958"/>
      <c r="H266" s="1958"/>
      <c r="I266" s="1958"/>
      <c r="J266" s="1958"/>
      <c r="K266" s="1958"/>
      <c r="L266" s="1958"/>
      <c r="M266" s="1958"/>
      <c r="N266" s="1958"/>
      <c r="O266" s="1958"/>
      <c r="P266" s="1958"/>
      <c r="Q266" s="1958"/>
      <c r="R266" s="1958"/>
    </row>
    <row r="267" spans="1:18" ht="21" hidden="1" customHeight="1">
      <c r="C267" s="651" t="s">
        <v>329</v>
      </c>
      <c r="D267" s="1958" t="s">
        <v>715</v>
      </c>
      <c r="E267" s="1958"/>
      <c r="F267" s="1958"/>
      <c r="G267" s="1958"/>
      <c r="H267" s="1958"/>
      <c r="I267" s="1958"/>
      <c r="J267" s="1958"/>
      <c r="K267" s="1958"/>
      <c r="L267" s="1958"/>
      <c r="M267" s="1958"/>
      <c r="N267" s="1958"/>
      <c r="O267" s="1958"/>
      <c r="P267" s="1958"/>
      <c r="Q267" s="1958"/>
      <c r="R267" s="1958"/>
    </row>
    <row r="268" spans="1:18" ht="21" hidden="1" customHeight="1">
      <c r="B268" s="651" t="s">
        <v>681</v>
      </c>
      <c r="C268" s="1958" t="s">
        <v>716</v>
      </c>
      <c r="D268" s="1958"/>
      <c r="E268" s="1958"/>
      <c r="F268" s="1958"/>
      <c r="G268" s="1958"/>
      <c r="H268" s="1958"/>
      <c r="I268" s="1958"/>
      <c r="J268" s="1958"/>
      <c r="K268" s="1958"/>
      <c r="L268" s="1958"/>
      <c r="M268" s="1958"/>
      <c r="N268" s="1958"/>
      <c r="O268" s="1958"/>
      <c r="P268" s="1958"/>
      <c r="Q268" s="1958"/>
      <c r="R268" s="1958"/>
    </row>
    <row r="269" spans="1:18" ht="21" hidden="1" customHeight="1">
      <c r="C269" s="651" t="s">
        <v>642</v>
      </c>
      <c r="D269" s="1958" t="s">
        <v>717</v>
      </c>
      <c r="E269" s="1958"/>
      <c r="F269" s="1958"/>
      <c r="G269" s="1958"/>
      <c r="H269" s="1958"/>
      <c r="I269" s="1958"/>
      <c r="J269" s="1958"/>
      <c r="K269" s="1958"/>
      <c r="L269" s="1958"/>
      <c r="M269" s="1958"/>
      <c r="N269" s="1958"/>
      <c r="O269" s="1958"/>
      <c r="P269" s="1958"/>
      <c r="Q269" s="1958"/>
      <c r="R269" s="1958"/>
    </row>
    <row r="270" spans="1:18" ht="21" hidden="1" customHeight="1">
      <c r="C270" s="651" t="s">
        <v>204</v>
      </c>
      <c r="D270" s="1958" t="s">
        <v>718</v>
      </c>
      <c r="E270" s="1958"/>
      <c r="F270" s="1958"/>
      <c r="G270" s="1958"/>
      <c r="H270" s="1958"/>
      <c r="I270" s="1958"/>
      <c r="J270" s="1958"/>
      <c r="K270" s="1958"/>
      <c r="L270" s="1958"/>
      <c r="M270" s="1958"/>
      <c r="N270" s="1958"/>
      <c r="O270" s="1958"/>
      <c r="P270" s="1958"/>
      <c r="Q270" s="1958"/>
      <c r="R270" s="1958"/>
    </row>
    <row r="271" spans="1:18" ht="21" hidden="1" customHeight="1">
      <c r="C271" s="651" t="s">
        <v>329</v>
      </c>
      <c r="D271" s="1958" t="s">
        <v>719</v>
      </c>
      <c r="E271" s="1958"/>
      <c r="F271" s="1958"/>
      <c r="G271" s="1958"/>
      <c r="H271" s="1958"/>
      <c r="I271" s="1958"/>
      <c r="J271" s="1958"/>
      <c r="K271" s="1958"/>
      <c r="L271" s="1958"/>
      <c r="M271" s="1958"/>
      <c r="N271" s="1958"/>
      <c r="O271" s="1958"/>
      <c r="P271" s="1958"/>
      <c r="Q271" s="1958"/>
      <c r="R271" s="1958"/>
    </row>
    <row r="272" spans="1:18" ht="21" hidden="1" customHeight="1">
      <c r="C272" s="651" t="s">
        <v>331</v>
      </c>
      <c r="D272" s="1958" t="s">
        <v>720</v>
      </c>
      <c r="E272" s="1958"/>
      <c r="F272" s="1958"/>
      <c r="G272" s="1958"/>
      <c r="H272" s="1958"/>
      <c r="I272" s="1958"/>
      <c r="J272" s="1958"/>
      <c r="K272" s="1958"/>
      <c r="L272" s="1958"/>
      <c r="M272" s="1958"/>
      <c r="N272" s="1958"/>
      <c r="O272" s="1958"/>
      <c r="P272" s="1958"/>
      <c r="Q272" s="1958"/>
      <c r="R272" s="1958"/>
    </row>
    <row r="273" spans="2:18" ht="21" hidden="1" customHeight="1">
      <c r="B273" s="651" t="s">
        <v>638</v>
      </c>
      <c r="C273" s="1958" t="s">
        <v>721</v>
      </c>
      <c r="D273" s="1958"/>
      <c r="E273" s="1958"/>
      <c r="F273" s="1958"/>
      <c r="G273" s="1958"/>
      <c r="H273" s="1958"/>
      <c r="I273" s="1958"/>
      <c r="J273" s="1958"/>
      <c r="K273" s="1958"/>
      <c r="L273" s="1958"/>
      <c r="M273" s="1958"/>
      <c r="N273" s="1958"/>
      <c r="O273" s="1958"/>
      <c r="P273" s="1958"/>
      <c r="Q273" s="1958"/>
      <c r="R273" s="1958"/>
    </row>
    <row r="274" spans="2:18" ht="21" hidden="1" customHeight="1">
      <c r="C274" s="651" t="s">
        <v>642</v>
      </c>
      <c r="D274" s="2095" t="s">
        <v>764</v>
      </c>
      <c r="E274" s="2095"/>
      <c r="F274" s="2095"/>
      <c r="G274" s="2095"/>
      <c r="H274" s="2095"/>
      <c r="I274" s="2095"/>
      <c r="J274" s="2095"/>
      <c r="K274" s="2095"/>
      <c r="L274" s="2095"/>
      <c r="M274" s="2095"/>
      <c r="N274" s="2095"/>
      <c r="O274" s="2095"/>
      <c r="P274" s="2095"/>
      <c r="Q274" s="2095"/>
      <c r="R274" s="2095"/>
    </row>
    <row r="275" spans="2:18" ht="21" hidden="1" customHeight="1">
      <c r="D275" s="2095" t="s">
        <v>765</v>
      </c>
      <c r="E275" s="2095"/>
      <c r="F275" s="2095"/>
      <c r="G275" s="2095"/>
      <c r="H275" s="2095"/>
      <c r="I275" s="2095"/>
      <c r="J275" s="2095"/>
      <c r="K275" s="2095"/>
      <c r="L275" s="2095"/>
      <c r="M275" s="2095"/>
      <c r="N275" s="2095"/>
      <c r="O275" s="2095"/>
      <c r="P275" s="2095"/>
      <c r="Q275" s="2095"/>
      <c r="R275" s="2095"/>
    </row>
    <row r="276" spans="2:18" ht="21" hidden="1" customHeight="1">
      <c r="C276" s="651" t="s">
        <v>204</v>
      </c>
      <c r="D276" s="1958" t="s">
        <v>722</v>
      </c>
      <c r="E276" s="1958"/>
      <c r="F276" s="1958"/>
      <c r="G276" s="1958"/>
      <c r="H276" s="1958"/>
      <c r="I276" s="1958"/>
      <c r="J276" s="1958"/>
      <c r="K276" s="1958"/>
      <c r="L276" s="1958"/>
      <c r="M276" s="1958"/>
      <c r="N276" s="1958"/>
      <c r="O276" s="1958"/>
      <c r="P276" s="1958"/>
      <c r="Q276" s="1958"/>
      <c r="R276" s="1958"/>
    </row>
    <row r="277" spans="2:18" ht="21" hidden="1" customHeight="1">
      <c r="C277" s="651" t="s">
        <v>329</v>
      </c>
      <c r="D277" s="1958" t="s">
        <v>723</v>
      </c>
      <c r="E277" s="1958"/>
      <c r="F277" s="1958"/>
      <c r="G277" s="1958"/>
      <c r="H277" s="1958"/>
      <c r="I277" s="1958"/>
      <c r="J277" s="1958"/>
      <c r="K277" s="1958"/>
      <c r="L277" s="1958"/>
      <c r="M277" s="1958"/>
      <c r="N277" s="1958"/>
      <c r="O277" s="1958"/>
      <c r="P277" s="1958"/>
      <c r="Q277" s="1958"/>
      <c r="R277" s="1958"/>
    </row>
    <row r="278" spans="2:18" ht="21" hidden="1" customHeight="1">
      <c r="C278" s="651" t="s">
        <v>331</v>
      </c>
      <c r="D278" s="1958" t="s">
        <v>766</v>
      </c>
      <c r="E278" s="1958"/>
      <c r="F278" s="1958"/>
      <c r="G278" s="1958"/>
      <c r="H278" s="1958"/>
      <c r="I278" s="1958"/>
      <c r="J278" s="1958"/>
      <c r="K278" s="1958"/>
      <c r="L278" s="1958"/>
      <c r="M278" s="1958"/>
      <c r="N278" s="1958"/>
      <c r="O278" s="1958"/>
      <c r="P278" s="1958"/>
      <c r="Q278" s="1958"/>
      <c r="R278" s="1958"/>
    </row>
    <row r="279" spans="2:18" ht="21" hidden="1" customHeight="1">
      <c r="D279" s="1958" t="s">
        <v>767</v>
      </c>
      <c r="E279" s="1958"/>
      <c r="F279" s="1958"/>
      <c r="G279" s="1958"/>
      <c r="H279" s="1958"/>
      <c r="I279" s="1958"/>
      <c r="J279" s="1958"/>
      <c r="K279" s="1958"/>
      <c r="L279" s="1958"/>
      <c r="M279" s="1958"/>
      <c r="N279" s="1958"/>
      <c r="O279" s="1958"/>
      <c r="P279" s="1958"/>
      <c r="Q279" s="1958"/>
      <c r="R279" s="1958"/>
    </row>
    <row r="280" spans="2:18" ht="21" hidden="1" customHeight="1">
      <c r="C280" s="651" t="s">
        <v>724</v>
      </c>
      <c r="D280" s="1958" t="s">
        <v>725</v>
      </c>
      <c r="E280" s="1958"/>
      <c r="F280" s="1958"/>
      <c r="G280" s="1958"/>
      <c r="H280" s="1958"/>
      <c r="I280" s="1958"/>
      <c r="J280" s="1958"/>
      <c r="K280" s="1958"/>
      <c r="L280" s="1958"/>
      <c r="M280" s="1958"/>
      <c r="N280" s="1958"/>
      <c r="O280" s="1958"/>
      <c r="P280" s="1958"/>
      <c r="Q280" s="1958"/>
      <c r="R280" s="1958"/>
    </row>
    <row r="281" spans="2:18" ht="21" hidden="1" customHeight="1">
      <c r="C281" s="651" t="s">
        <v>335</v>
      </c>
      <c r="D281" s="1958" t="s">
        <v>698</v>
      </c>
      <c r="E281" s="1958"/>
      <c r="F281" s="1958"/>
      <c r="G281" s="1958"/>
      <c r="H281" s="1958"/>
      <c r="I281" s="1958"/>
      <c r="J281" s="1958"/>
      <c r="K281" s="1958"/>
      <c r="L281" s="1958"/>
      <c r="M281" s="1958"/>
      <c r="N281" s="1958"/>
      <c r="O281" s="1958"/>
      <c r="P281" s="1958"/>
      <c r="Q281" s="1958"/>
      <c r="R281" s="1958"/>
    </row>
    <row r="282" spans="2:18" ht="21" hidden="1" customHeight="1">
      <c r="C282" s="651" t="s">
        <v>337</v>
      </c>
      <c r="D282" s="1958" t="s">
        <v>700</v>
      </c>
      <c r="E282" s="1958"/>
      <c r="F282" s="1958"/>
      <c r="G282" s="1958"/>
      <c r="H282" s="1958"/>
      <c r="I282" s="1958"/>
      <c r="J282" s="1958"/>
      <c r="K282" s="1958"/>
      <c r="L282" s="1958"/>
      <c r="M282" s="1958"/>
      <c r="N282" s="1958"/>
      <c r="O282" s="1958"/>
      <c r="P282" s="1958"/>
      <c r="Q282" s="1958"/>
      <c r="R282" s="1958"/>
    </row>
    <row r="283" spans="2:18" ht="21" hidden="1" customHeight="1">
      <c r="C283" s="651" t="s">
        <v>339</v>
      </c>
      <c r="D283" s="1958" t="s">
        <v>702</v>
      </c>
      <c r="E283" s="1958"/>
      <c r="F283" s="1958"/>
      <c r="G283" s="1958"/>
      <c r="H283" s="1958"/>
      <c r="I283" s="1958"/>
      <c r="J283" s="1958"/>
      <c r="K283" s="1958"/>
      <c r="L283" s="1958"/>
      <c r="M283" s="1958"/>
      <c r="N283" s="1958"/>
      <c r="O283" s="1958"/>
      <c r="P283" s="1958"/>
      <c r="Q283" s="1958"/>
      <c r="R283" s="1958"/>
    </row>
    <row r="284" spans="2:18" ht="21" hidden="1" customHeight="1">
      <c r="C284" s="651" t="s">
        <v>341</v>
      </c>
      <c r="D284" s="1958" t="s">
        <v>726</v>
      </c>
      <c r="E284" s="1958"/>
      <c r="F284" s="1958"/>
      <c r="G284" s="1958"/>
      <c r="H284" s="1958"/>
      <c r="I284" s="1958"/>
      <c r="J284" s="1958"/>
      <c r="K284" s="1958"/>
      <c r="L284" s="1958"/>
      <c r="M284" s="1958"/>
      <c r="N284" s="1958"/>
      <c r="O284" s="1958"/>
      <c r="P284" s="1958"/>
      <c r="Q284" s="1958"/>
      <c r="R284" s="1958"/>
    </row>
    <row r="285" spans="2:18" ht="21" hidden="1" customHeight="1">
      <c r="B285" s="651" t="s">
        <v>640</v>
      </c>
      <c r="C285" s="1958" t="s">
        <v>727</v>
      </c>
      <c r="D285" s="1958"/>
      <c r="E285" s="1958"/>
      <c r="F285" s="1958"/>
      <c r="G285" s="1958"/>
      <c r="H285" s="1958"/>
      <c r="I285" s="1958"/>
      <c r="J285" s="1958"/>
      <c r="K285" s="1958"/>
      <c r="L285" s="1958"/>
      <c r="M285" s="1958"/>
      <c r="N285" s="1958"/>
      <c r="O285" s="1958"/>
      <c r="P285" s="1958"/>
      <c r="Q285" s="1958"/>
      <c r="R285" s="1958"/>
    </row>
    <row r="286" spans="2:18" ht="21" hidden="1" customHeight="1">
      <c r="C286" s="651" t="s">
        <v>642</v>
      </c>
      <c r="D286" s="1958" t="s">
        <v>728</v>
      </c>
      <c r="E286" s="1958"/>
      <c r="F286" s="1958"/>
      <c r="G286" s="1958"/>
      <c r="H286" s="1958"/>
      <c r="I286" s="1958"/>
      <c r="J286" s="1958"/>
      <c r="K286" s="1958"/>
      <c r="L286" s="1958"/>
      <c r="M286" s="1958"/>
      <c r="N286" s="1958"/>
      <c r="O286" s="1958"/>
      <c r="P286" s="1958"/>
      <c r="Q286" s="1958"/>
      <c r="R286" s="1958"/>
    </row>
    <row r="287" spans="2:18" ht="21" hidden="1" customHeight="1">
      <c r="C287" s="651" t="s">
        <v>204</v>
      </c>
      <c r="D287" s="1958" t="s">
        <v>729</v>
      </c>
      <c r="E287" s="1958"/>
      <c r="F287" s="1958"/>
      <c r="G287" s="1958"/>
      <c r="H287" s="1958"/>
      <c r="I287" s="1958"/>
      <c r="J287" s="1958"/>
      <c r="K287" s="1958"/>
      <c r="L287" s="1958"/>
      <c r="M287" s="1958"/>
      <c r="N287" s="1958"/>
      <c r="O287" s="1958"/>
      <c r="P287" s="1958"/>
      <c r="Q287" s="1958"/>
      <c r="R287" s="1958"/>
    </row>
    <row r="288" spans="2:18" ht="21" hidden="1" customHeight="1">
      <c r="C288" s="651" t="s">
        <v>329</v>
      </c>
      <c r="D288" s="1958" t="s">
        <v>730</v>
      </c>
      <c r="E288" s="1958"/>
      <c r="F288" s="1958"/>
      <c r="G288" s="1958"/>
      <c r="H288" s="1958"/>
      <c r="I288" s="1958"/>
      <c r="J288" s="1958"/>
      <c r="K288" s="1958"/>
      <c r="L288" s="1958"/>
      <c r="M288" s="1958"/>
      <c r="N288" s="1958"/>
      <c r="O288" s="1958"/>
      <c r="P288" s="1958"/>
      <c r="Q288" s="1958"/>
      <c r="R288" s="1958"/>
    </row>
    <row r="289" spans="1:18" ht="21" hidden="1" customHeight="1">
      <c r="C289" s="651" t="s">
        <v>331</v>
      </c>
      <c r="D289" s="1958" t="s">
        <v>731</v>
      </c>
      <c r="E289" s="1958"/>
      <c r="F289" s="1958"/>
      <c r="G289" s="1958"/>
      <c r="H289" s="1958"/>
      <c r="I289" s="1958"/>
      <c r="J289" s="1958"/>
      <c r="K289" s="1958"/>
      <c r="L289" s="1958"/>
      <c r="M289" s="1958"/>
      <c r="N289" s="1958"/>
      <c r="O289" s="1958"/>
      <c r="P289" s="1958"/>
      <c r="Q289" s="1958"/>
      <c r="R289" s="1958"/>
    </row>
    <row r="290" spans="1:18" ht="21" hidden="1" customHeight="1">
      <c r="C290" s="651" t="s">
        <v>333</v>
      </c>
      <c r="D290" s="1958" t="s">
        <v>732</v>
      </c>
      <c r="E290" s="1958"/>
      <c r="F290" s="1958"/>
      <c r="G290" s="1958"/>
      <c r="H290" s="1958"/>
      <c r="I290" s="1958"/>
      <c r="J290" s="1958"/>
      <c r="K290" s="1958"/>
      <c r="L290" s="1958"/>
      <c r="M290" s="1958"/>
      <c r="N290" s="1958"/>
      <c r="O290" s="1958"/>
      <c r="P290" s="1958"/>
      <c r="Q290" s="1958"/>
      <c r="R290" s="1958"/>
    </row>
    <row r="291" spans="1:18" ht="21" hidden="1" customHeight="1">
      <c r="B291" s="651" t="s">
        <v>658</v>
      </c>
      <c r="C291" s="652" t="s">
        <v>733</v>
      </c>
    </row>
    <row r="292" spans="1:18" ht="21" hidden="1" customHeight="1">
      <c r="C292" s="651" t="s">
        <v>642</v>
      </c>
      <c r="D292" s="1958" t="s">
        <v>734</v>
      </c>
      <c r="E292" s="1958"/>
      <c r="F292" s="1958"/>
      <c r="G292" s="1958"/>
      <c r="H292" s="1958"/>
      <c r="I292" s="1958"/>
      <c r="J292" s="1958"/>
      <c r="K292" s="1958"/>
      <c r="L292" s="1958"/>
      <c r="M292" s="1958"/>
      <c r="N292" s="1958"/>
      <c r="O292" s="1958"/>
      <c r="P292" s="1958"/>
      <c r="Q292" s="1958"/>
      <c r="R292" s="1958"/>
    </row>
    <row r="293" spans="1:18" ht="21" hidden="1" customHeight="1">
      <c r="C293" s="651" t="s">
        <v>204</v>
      </c>
      <c r="D293" s="1958" t="s">
        <v>655</v>
      </c>
      <c r="E293" s="1958"/>
      <c r="F293" s="1958"/>
      <c r="G293" s="1958"/>
      <c r="H293" s="1958"/>
      <c r="I293" s="1958"/>
      <c r="J293" s="1958"/>
      <c r="K293" s="1958"/>
      <c r="L293" s="1958"/>
      <c r="M293" s="1958"/>
      <c r="N293" s="1958"/>
      <c r="O293" s="1958"/>
      <c r="P293" s="1958"/>
      <c r="Q293" s="1958"/>
      <c r="R293" s="1958"/>
    </row>
    <row r="294" spans="1:18" ht="21" hidden="1" customHeight="1">
      <c r="C294" s="651" t="s">
        <v>329</v>
      </c>
      <c r="D294" s="1958" t="s">
        <v>657</v>
      </c>
      <c r="E294" s="1958"/>
      <c r="F294" s="1958"/>
      <c r="G294" s="1958"/>
      <c r="H294" s="1958"/>
      <c r="I294" s="1958"/>
      <c r="J294" s="1958"/>
      <c r="K294" s="1958"/>
      <c r="L294" s="1958"/>
      <c r="M294" s="1958"/>
      <c r="N294" s="1958"/>
      <c r="O294" s="1958"/>
      <c r="P294" s="1958"/>
      <c r="Q294" s="1958"/>
      <c r="R294" s="1958"/>
    </row>
    <row r="295" spans="1:18" ht="21" customHeight="1">
      <c r="A295" s="2091" t="s">
        <v>735</v>
      </c>
      <c r="B295" s="2091"/>
      <c r="C295" s="2091"/>
      <c r="D295" s="2091"/>
      <c r="E295" s="2091"/>
      <c r="F295" s="2091"/>
      <c r="G295" s="2091"/>
      <c r="H295" s="2091"/>
      <c r="I295" s="2091"/>
      <c r="J295" s="2091"/>
      <c r="K295" s="2091"/>
      <c r="L295" s="2091"/>
      <c r="M295" s="2091"/>
      <c r="N295" s="2091"/>
      <c r="O295" s="2091"/>
      <c r="P295" s="2091"/>
      <c r="Q295" s="2091"/>
      <c r="R295" s="2091"/>
    </row>
    <row r="296" spans="1:18" ht="21" customHeight="1">
      <c r="A296" s="2095" t="s">
        <v>736</v>
      </c>
      <c r="B296" s="2095"/>
      <c r="C296" s="2095"/>
      <c r="D296" s="2095"/>
      <c r="E296" s="2095"/>
      <c r="F296" s="2095"/>
      <c r="G296" s="2095"/>
      <c r="H296" s="2095"/>
      <c r="I296" s="2095"/>
      <c r="J296" s="2095"/>
      <c r="K296" s="2095"/>
      <c r="L296" s="2095"/>
      <c r="M296" s="2095"/>
      <c r="N296" s="2095"/>
      <c r="O296" s="2095"/>
      <c r="P296" s="2095"/>
      <c r="Q296" s="2095"/>
      <c r="R296" s="2095"/>
    </row>
    <row r="297" spans="1:18" s="1690" customFormat="1" ht="21" customHeight="1">
      <c r="A297" s="1690" t="s">
        <v>2129</v>
      </c>
    </row>
    <row r="298" spans="1:18" s="1690" customFormat="1" ht="21" customHeight="1">
      <c r="B298" s="1690" t="s">
        <v>187</v>
      </c>
      <c r="C298" s="1958" t="s">
        <v>2130</v>
      </c>
      <c r="D298" s="1958"/>
      <c r="E298" s="1958"/>
      <c r="F298" s="1958"/>
      <c r="G298" s="1958"/>
      <c r="H298" s="1958"/>
      <c r="I298" s="1958"/>
      <c r="J298" s="1958"/>
      <c r="K298" s="1958"/>
      <c r="L298" s="1958"/>
      <c r="M298" s="1958"/>
      <c r="N298" s="1958"/>
      <c r="O298" s="1958"/>
      <c r="P298" s="1958"/>
      <c r="Q298" s="1958"/>
      <c r="R298" s="1958"/>
    </row>
    <row r="299" spans="1:18" s="1690" customFormat="1" ht="21" customHeight="1">
      <c r="C299" s="1690" t="s">
        <v>80</v>
      </c>
      <c r="D299" s="1958" t="s">
        <v>2131</v>
      </c>
      <c r="E299" s="1958"/>
      <c r="F299" s="1958"/>
      <c r="G299" s="1958"/>
      <c r="H299" s="1958"/>
      <c r="I299" s="1958"/>
      <c r="J299" s="1958"/>
      <c r="K299" s="1958"/>
      <c r="L299" s="1958"/>
      <c r="M299" s="1958"/>
      <c r="N299" s="1958"/>
      <c r="O299" s="1958"/>
      <c r="P299" s="1958"/>
      <c r="Q299" s="1958"/>
      <c r="R299" s="1958"/>
    </row>
    <row r="300" spans="1:18" s="1690" customFormat="1" ht="21" customHeight="1">
      <c r="D300" s="1958" t="s">
        <v>2132</v>
      </c>
      <c r="E300" s="1958"/>
      <c r="F300" s="1958"/>
      <c r="G300" s="1958"/>
      <c r="H300" s="1958"/>
      <c r="I300" s="1958"/>
      <c r="J300" s="1958"/>
      <c r="K300" s="1958"/>
      <c r="L300" s="1958"/>
      <c r="M300" s="1958"/>
      <c r="N300" s="1958"/>
      <c r="O300" s="1958"/>
      <c r="P300" s="1958"/>
      <c r="Q300" s="1958"/>
      <c r="R300" s="1958"/>
    </row>
    <row r="301" spans="1:18" s="1690" customFormat="1" ht="21" customHeight="1">
      <c r="D301" s="1690" t="s">
        <v>293</v>
      </c>
      <c r="E301" s="1958" t="s">
        <v>2133</v>
      </c>
      <c r="F301" s="1958"/>
      <c r="G301" s="1958"/>
      <c r="H301" s="1958"/>
      <c r="I301" s="1958"/>
      <c r="J301" s="1958"/>
      <c r="K301" s="1958"/>
      <c r="L301" s="1958"/>
      <c r="M301" s="1958"/>
      <c r="N301" s="1958"/>
      <c r="O301" s="1958"/>
      <c r="P301" s="1958"/>
      <c r="Q301" s="1958"/>
      <c r="R301" s="1958"/>
    </row>
    <row r="302" spans="1:18" s="1690" customFormat="1" ht="21" customHeight="1">
      <c r="D302" s="1690" t="s">
        <v>295</v>
      </c>
      <c r="E302" s="1958" t="s">
        <v>2134</v>
      </c>
      <c r="F302" s="1958"/>
      <c r="G302" s="1958"/>
      <c r="H302" s="1958"/>
      <c r="I302" s="1958"/>
      <c r="J302" s="1958"/>
      <c r="K302" s="1958"/>
      <c r="L302" s="1958"/>
      <c r="M302" s="1958"/>
      <c r="N302" s="1958"/>
      <c r="O302" s="1958"/>
      <c r="P302" s="1958"/>
      <c r="Q302" s="1958"/>
      <c r="R302" s="1958"/>
    </row>
    <row r="303" spans="1:18" s="1690" customFormat="1" ht="21" customHeight="1">
      <c r="C303" s="1690" t="s">
        <v>81</v>
      </c>
      <c r="D303" s="1958" t="s">
        <v>737</v>
      </c>
      <c r="E303" s="1958"/>
      <c r="F303" s="1958"/>
      <c r="G303" s="1958"/>
      <c r="H303" s="1958"/>
      <c r="I303" s="1958"/>
      <c r="J303" s="1958"/>
      <c r="K303" s="1958"/>
      <c r="L303" s="1958"/>
      <c r="M303" s="1958"/>
      <c r="N303" s="1958"/>
      <c r="O303" s="1958"/>
      <c r="P303" s="1958"/>
      <c r="Q303" s="1958"/>
      <c r="R303" s="1958"/>
    </row>
    <row r="304" spans="1:18" s="1690" customFormat="1" ht="21" customHeight="1">
      <c r="C304" s="1690" t="s">
        <v>2135</v>
      </c>
      <c r="D304" s="1689" t="s">
        <v>2136</v>
      </c>
      <c r="E304" s="1689"/>
      <c r="F304" s="1689"/>
      <c r="G304" s="1689"/>
      <c r="H304" s="1689"/>
      <c r="I304" s="1689"/>
      <c r="J304" s="1689"/>
      <c r="K304" s="1689"/>
      <c r="L304" s="1689"/>
      <c r="M304" s="1689"/>
      <c r="N304" s="1689"/>
      <c r="O304" s="1689"/>
      <c r="P304" s="1689"/>
      <c r="Q304" s="1689"/>
      <c r="R304" s="1689"/>
    </row>
    <row r="305" spans="3:18" s="1690" customFormat="1" ht="21" customHeight="1">
      <c r="D305" s="1690" t="s">
        <v>293</v>
      </c>
      <c r="E305" s="1689" t="s">
        <v>2137</v>
      </c>
      <c r="F305" s="1689"/>
      <c r="G305" s="1689"/>
      <c r="H305" s="1689"/>
      <c r="I305" s="1689"/>
      <c r="J305" s="1689"/>
      <c r="K305" s="1689"/>
      <c r="L305" s="1689"/>
      <c r="M305" s="1689"/>
      <c r="N305" s="1689"/>
      <c r="O305" s="1689"/>
      <c r="P305" s="1689"/>
      <c r="Q305" s="1689"/>
      <c r="R305" s="1689"/>
    </row>
    <row r="306" spans="3:18" s="1690" customFormat="1" ht="21" customHeight="1">
      <c r="D306" s="1690" t="s">
        <v>295</v>
      </c>
      <c r="E306" s="1689" t="s">
        <v>2138</v>
      </c>
      <c r="F306" s="1689"/>
      <c r="G306" s="1689"/>
      <c r="H306" s="1689"/>
      <c r="I306" s="1689"/>
      <c r="J306" s="1689"/>
      <c r="K306" s="1689"/>
      <c r="L306" s="1689"/>
      <c r="M306" s="1689"/>
      <c r="N306" s="1689"/>
      <c r="O306" s="1689"/>
      <c r="P306" s="1689"/>
      <c r="Q306" s="1689"/>
      <c r="R306" s="1689"/>
    </row>
    <row r="307" spans="3:18" s="1690" customFormat="1" ht="21" customHeight="1">
      <c r="C307" s="1690" t="s">
        <v>409</v>
      </c>
      <c r="D307" s="1690" t="s">
        <v>2139</v>
      </c>
      <c r="E307" s="1689"/>
      <c r="F307" s="1689"/>
      <c r="G307" s="1689"/>
      <c r="H307" s="1689"/>
      <c r="I307" s="1689"/>
      <c r="J307" s="1689"/>
      <c r="K307" s="1689"/>
      <c r="L307" s="1689"/>
      <c r="M307" s="1689"/>
      <c r="N307" s="1689"/>
      <c r="O307" s="1689"/>
      <c r="P307" s="1689"/>
      <c r="Q307" s="1689"/>
      <c r="R307" s="1689"/>
    </row>
    <row r="308" spans="3:18" s="1690" customFormat="1" ht="21" customHeight="1">
      <c r="D308" s="1690" t="s">
        <v>2140</v>
      </c>
      <c r="E308" s="1689"/>
      <c r="F308" s="1689"/>
      <c r="G308" s="1689"/>
      <c r="H308" s="1689"/>
      <c r="I308" s="1689"/>
      <c r="J308" s="1689"/>
      <c r="K308" s="1689"/>
      <c r="L308" s="1689"/>
      <c r="M308" s="1689"/>
      <c r="N308" s="1689"/>
      <c r="O308" s="1689"/>
      <c r="P308" s="1689"/>
      <c r="Q308" s="1689"/>
      <c r="R308" s="1689"/>
    </row>
    <row r="309" spans="3:18" s="1690" customFormat="1" ht="21" customHeight="1">
      <c r="D309" s="1690" t="s">
        <v>293</v>
      </c>
      <c r="E309" s="1689" t="s">
        <v>2141</v>
      </c>
      <c r="F309" s="1689"/>
      <c r="G309" s="1689"/>
      <c r="H309" s="1689"/>
      <c r="I309" s="1689"/>
      <c r="J309" s="1689"/>
      <c r="K309" s="1689"/>
      <c r="L309" s="1689"/>
      <c r="M309" s="1689"/>
      <c r="N309" s="1689"/>
      <c r="O309" s="1689"/>
      <c r="P309" s="1689"/>
      <c r="Q309" s="1689"/>
      <c r="R309" s="1689"/>
    </row>
    <row r="310" spans="3:18" s="1690" customFormat="1" ht="21" customHeight="1">
      <c r="D310" s="1690" t="s">
        <v>295</v>
      </c>
      <c r="E310" s="1689" t="s">
        <v>2142</v>
      </c>
      <c r="F310" s="1689"/>
      <c r="G310" s="1689"/>
      <c r="H310" s="1689"/>
      <c r="I310" s="1689"/>
      <c r="J310" s="1689"/>
      <c r="K310" s="1689"/>
      <c r="L310" s="1689"/>
      <c r="M310" s="1689"/>
      <c r="N310" s="1689"/>
      <c r="O310" s="1689"/>
      <c r="P310" s="1689"/>
      <c r="Q310" s="1689"/>
      <c r="R310" s="1689"/>
    </row>
    <row r="311" spans="3:18" s="1690" customFormat="1" ht="21" customHeight="1">
      <c r="D311" s="1690" t="s">
        <v>2143</v>
      </c>
      <c r="E311" s="1689" t="s">
        <v>2144</v>
      </c>
      <c r="F311" s="1689"/>
      <c r="G311" s="1689"/>
      <c r="H311" s="1689"/>
      <c r="I311" s="1689"/>
      <c r="J311" s="1689"/>
      <c r="K311" s="1689"/>
      <c r="L311" s="1689"/>
      <c r="M311" s="1689"/>
      <c r="N311" s="1689"/>
      <c r="O311" s="1689"/>
      <c r="P311" s="1689"/>
      <c r="Q311" s="1689"/>
      <c r="R311" s="1689"/>
    </row>
    <row r="312" spans="3:18" s="1690" customFormat="1" ht="21" customHeight="1">
      <c r="C312" s="1690" t="s">
        <v>411</v>
      </c>
      <c r="D312" s="1690" t="s">
        <v>2145</v>
      </c>
      <c r="E312" s="1689"/>
      <c r="F312" s="1689"/>
      <c r="G312" s="1689"/>
      <c r="H312" s="1689"/>
      <c r="I312" s="1689"/>
      <c r="J312" s="1689"/>
      <c r="K312" s="1689"/>
      <c r="L312" s="1689"/>
      <c r="M312" s="1689"/>
      <c r="N312" s="1689"/>
      <c r="O312" s="1689"/>
      <c r="P312" s="1689"/>
      <c r="Q312" s="1689"/>
      <c r="R312" s="1689"/>
    </row>
    <row r="313" spans="3:18" s="1690" customFormat="1" ht="21" customHeight="1">
      <c r="D313" s="1690" t="s">
        <v>2146</v>
      </c>
      <c r="E313" s="1689"/>
      <c r="F313" s="1689"/>
      <c r="G313" s="1689"/>
      <c r="H313" s="1689"/>
      <c r="I313" s="1689"/>
      <c r="J313" s="1689"/>
      <c r="K313" s="1689"/>
      <c r="L313" s="1689"/>
      <c r="M313" s="1689"/>
      <c r="N313" s="1689"/>
      <c r="O313" s="1689"/>
      <c r="P313" s="1689"/>
      <c r="Q313" s="1689"/>
      <c r="R313" s="1689"/>
    </row>
    <row r="314" spans="3:18" s="1690" customFormat="1" ht="21" customHeight="1">
      <c r="C314" s="1690" t="s">
        <v>2147</v>
      </c>
      <c r="D314" s="1690" t="s">
        <v>2148</v>
      </c>
      <c r="E314" s="1689"/>
      <c r="F314" s="1689"/>
      <c r="G314" s="1689"/>
      <c r="H314" s="1689"/>
      <c r="I314" s="1689"/>
      <c r="J314" s="1689"/>
      <c r="K314" s="1689"/>
      <c r="L314" s="1689"/>
      <c r="M314" s="1689"/>
      <c r="N314" s="1689"/>
      <c r="O314" s="1689"/>
      <c r="P314" s="1689"/>
      <c r="Q314" s="1689"/>
      <c r="R314" s="1689"/>
    </row>
    <row r="315" spans="3:18" s="1690" customFormat="1" ht="21" customHeight="1">
      <c r="C315" s="1690" t="s">
        <v>413</v>
      </c>
      <c r="D315" s="1958" t="s">
        <v>2149</v>
      </c>
      <c r="E315" s="1958"/>
      <c r="F315" s="1958"/>
      <c r="G315" s="1958"/>
      <c r="H315" s="1958"/>
      <c r="I315" s="1958"/>
      <c r="J315" s="1958"/>
      <c r="K315" s="1958"/>
      <c r="L315" s="1958"/>
      <c r="M315" s="1958"/>
      <c r="N315" s="1958"/>
      <c r="O315" s="1958"/>
      <c r="P315" s="1958"/>
      <c r="Q315" s="1958"/>
      <c r="R315" s="1958"/>
    </row>
    <row r="316" spans="3:18" s="1690" customFormat="1" ht="21" customHeight="1">
      <c r="D316" s="1958" t="s">
        <v>1738</v>
      </c>
      <c r="E316" s="1958"/>
      <c r="F316" s="1958"/>
      <c r="G316" s="1958"/>
      <c r="H316" s="1958"/>
      <c r="I316" s="1958"/>
      <c r="J316" s="1958"/>
      <c r="K316" s="1958"/>
      <c r="L316" s="1958"/>
      <c r="M316" s="1958"/>
      <c r="N316" s="1958"/>
      <c r="O316" s="1958"/>
      <c r="P316" s="1958"/>
      <c r="Q316" s="1958"/>
      <c r="R316" s="1958"/>
    </row>
    <row r="317" spans="3:18" s="1690" customFormat="1" ht="21" customHeight="1">
      <c r="D317" s="1958" t="s">
        <v>2150</v>
      </c>
      <c r="E317" s="1958"/>
      <c r="F317" s="1958"/>
      <c r="G317" s="1958"/>
      <c r="H317" s="1958"/>
      <c r="I317" s="1958"/>
      <c r="J317" s="1958"/>
      <c r="K317" s="1958"/>
      <c r="L317" s="1958"/>
      <c r="M317" s="1958"/>
      <c r="N317" s="1958"/>
      <c r="O317" s="1958"/>
      <c r="P317" s="1958"/>
      <c r="Q317" s="1958"/>
      <c r="R317" s="1958"/>
    </row>
    <row r="318" spans="3:18" s="1690" customFormat="1" ht="21" customHeight="1">
      <c r="C318" s="1690" t="s">
        <v>415</v>
      </c>
      <c r="D318" s="1958" t="s">
        <v>2151</v>
      </c>
      <c r="E318" s="1958"/>
      <c r="F318" s="1958"/>
      <c r="G318" s="1958"/>
      <c r="H318" s="1958"/>
      <c r="I318" s="1958"/>
      <c r="J318" s="1958"/>
      <c r="K318" s="1958"/>
      <c r="L318" s="1958"/>
      <c r="M318" s="1958"/>
      <c r="N318" s="1958"/>
      <c r="O318" s="1958"/>
      <c r="P318" s="1958"/>
      <c r="Q318" s="1958"/>
      <c r="R318" s="1958"/>
    </row>
    <row r="319" spans="3:18" s="1690" customFormat="1" ht="21" customHeight="1">
      <c r="C319" s="1690" t="s">
        <v>2152</v>
      </c>
      <c r="D319" s="1958" t="s">
        <v>738</v>
      </c>
      <c r="E319" s="1958"/>
      <c r="F319" s="1958"/>
      <c r="G319" s="1958"/>
      <c r="H319" s="1958"/>
      <c r="I319" s="1958"/>
      <c r="J319" s="1958"/>
      <c r="K319" s="1958"/>
      <c r="L319" s="1958"/>
      <c r="M319" s="1958"/>
      <c r="N319" s="1958"/>
      <c r="O319" s="1958"/>
      <c r="P319" s="1958"/>
      <c r="Q319" s="1958"/>
      <c r="R319" s="1958"/>
    </row>
    <row r="320" spans="3:18" s="1690" customFormat="1" ht="21" customHeight="1">
      <c r="C320" s="1690" t="s">
        <v>2153</v>
      </c>
      <c r="D320" s="1958" t="s">
        <v>2154</v>
      </c>
      <c r="E320" s="1958"/>
      <c r="F320" s="1958"/>
      <c r="G320" s="1958"/>
      <c r="H320" s="1958"/>
      <c r="I320" s="1958"/>
      <c r="J320" s="1958"/>
      <c r="K320" s="1958"/>
      <c r="L320" s="1958"/>
      <c r="M320" s="1958"/>
      <c r="N320" s="1958"/>
      <c r="O320" s="1958"/>
      <c r="P320" s="1958"/>
      <c r="Q320" s="1958"/>
      <c r="R320" s="1958"/>
    </row>
    <row r="321" spans="3:18" s="1690" customFormat="1" ht="21" customHeight="1">
      <c r="C321" s="1690" t="s">
        <v>2155</v>
      </c>
      <c r="D321" s="2095" t="s">
        <v>2156</v>
      </c>
      <c r="E321" s="2095"/>
      <c r="F321" s="2095"/>
      <c r="G321" s="2095"/>
      <c r="H321" s="2095"/>
      <c r="I321" s="2095"/>
      <c r="J321" s="2095"/>
      <c r="K321" s="2095"/>
      <c r="L321" s="2095"/>
      <c r="M321" s="2095"/>
      <c r="N321" s="2095"/>
      <c r="O321" s="2095"/>
      <c r="P321" s="2095"/>
      <c r="Q321" s="2095"/>
      <c r="R321" s="2095"/>
    </row>
    <row r="322" spans="3:18" s="1690" customFormat="1" ht="21" customHeight="1">
      <c r="D322" s="1958" t="s">
        <v>2157</v>
      </c>
      <c r="E322" s="1958"/>
      <c r="F322" s="1958"/>
      <c r="G322" s="1958"/>
      <c r="H322" s="1958"/>
      <c r="I322" s="1958"/>
      <c r="J322" s="1958"/>
      <c r="K322" s="1958"/>
      <c r="L322" s="1958"/>
      <c r="M322" s="1958"/>
      <c r="N322" s="1958"/>
      <c r="O322" s="1958"/>
      <c r="P322" s="1958"/>
      <c r="Q322" s="1958"/>
      <c r="R322" s="1958"/>
    </row>
  </sheetData>
  <mergeCells count="294">
    <mergeCell ref="D303:R303"/>
    <mergeCell ref="D292:R292"/>
    <mergeCell ref="D293:R293"/>
    <mergeCell ref="D294:R294"/>
    <mergeCell ref="A295:R295"/>
    <mergeCell ref="A296:R296"/>
    <mergeCell ref="E302:R302"/>
    <mergeCell ref="C298:R298"/>
    <mergeCell ref="E301:R301"/>
    <mergeCell ref="D299:R299"/>
    <mergeCell ref="D300:R300"/>
    <mergeCell ref="C285:R285"/>
    <mergeCell ref="D286:R286"/>
    <mergeCell ref="D287:R287"/>
    <mergeCell ref="D288:R288"/>
    <mergeCell ref="D289:R289"/>
    <mergeCell ref="D290:R290"/>
    <mergeCell ref="D280:R280"/>
    <mergeCell ref="D281:R281"/>
    <mergeCell ref="D282:R282"/>
    <mergeCell ref="D283:R283"/>
    <mergeCell ref="D284:R284"/>
    <mergeCell ref="D278:R278"/>
    <mergeCell ref="D279:R279"/>
    <mergeCell ref="D271:R271"/>
    <mergeCell ref="D272:R272"/>
    <mergeCell ref="C273:R273"/>
    <mergeCell ref="D274:R274"/>
    <mergeCell ref="D276:R276"/>
    <mergeCell ref="D277:R277"/>
    <mergeCell ref="D265:R265"/>
    <mergeCell ref="D266:R266"/>
    <mergeCell ref="D267:R267"/>
    <mergeCell ref="C268:R268"/>
    <mergeCell ref="D269:R269"/>
    <mergeCell ref="D270:R270"/>
    <mergeCell ref="D275:R275"/>
    <mergeCell ref="C258:R258"/>
    <mergeCell ref="D260:R260"/>
    <mergeCell ref="D261:R261"/>
    <mergeCell ref="D262:R262"/>
    <mergeCell ref="D263:R263"/>
    <mergeCell ref="C264:R264"/>
    <mergeCell ref="E252:R252"/>
    <mergeCell ref="E253:R253"/>
    <mergeCell ref="E254:R254"/>
    <mergeCell ref="D255:R255"/>
    <mergeCell ref="C256:R256"/>
    <mergeCell ref="A257:R257"/>
    <mergeCell ref="D246:R246"/>
    <mergeCell ref="E247:R247"/>
    <mergeCell ref="E248:R248"/>
    <mergeCell ref="E249:R249"/>
    <mergeCell ref="E250:R250"/>
    <mergeCell ref="E251:R251"/>
    <mergeCell ref="C238:R238"/>
    <mergeCell ref="D239:R239"/>
    <mergeCell ref="D240:R240"/>
    <mergeCell ref="C241:R241"/>
    <mergeCell ref="E243:R243"/>
    <mergeCell ref="E244:R244"/>
    <mergeCell ref="E245:R245"/>
    <mergeCell ref="D232:R232"/>
    <mergeCell ref="D233:R233"/>
    <mergeCell ref="C234:R234"/>
    <mergeCell ref="C235:R235"/>
    <mergeCell ref="D236:R236"/>
    <mergeCell ref="D237:R237"/>
    <mergeCell ref="E225:R225"/>
    <mergeCell ref="E226:R226"/>
    <mergeCell ref="C227:R227"/>
    <mergeCell ref="D228:R228"/>
    <mergeCell ref="D229:R229"/>
    <mergeCell ref="A230:R230"/>
    <mergeCell ref="D219:R219"/>
    <mergeCell ref="E220:R220"/>
    <mergeCell ref="E221:R221"/>
    <mergeCell ref="E222:R222"/>
    <mergeCell ref="D223:R223"/>
    <mergeCell ref="E224:R224"/>
    <mergeCell ref="E213:R213"/>
    <mergeCell ref="C214:R214"/>
    <mergeCell ref="D215:R215"/>
    <mergeCell ref="E216:R216"/>
    <mergeCell ref="E217:R217"/>
    <mergeCell ref="E218:R218"/>
    <mergeCell ref="D207:R207"/>
    <mergeCell ref="E208:R208"/>
    <mergeCell ref="E209:R209"/>
    <mergeCell ref="D210:R210"/>
    <mergeCell ref="E211:R211"/>
    <mergeCell ref="E212:R212"/>
    <mergeCell ref="D201:R201"/>
    <mergeCell ref="C202:R202"/>
    <mergeCell ref="C203:R203"/>
    <mergeCell ref="D204:R204"/>
    <mergeCell ref="E205:R205"/>
    <mergeCell ref="E206:R206"/>
    <mergeCell ref="D195:R195"/>
    <mergeCell ref="D196:R196"/>
    <mergeCell ref="D197:R197"/>
    <mergeCell ref="D198:R198"/>
    <mergeCell ref="D199:R199"/>
    <mergeCell ref="D200:R200"/>
    <mergeCell ref="D189:R189"/>
    <mergeCell ref="D190:R190"/>
    <mergeCell ref="D191:R191"/>
    <mergeCell ref="D192:R192"/>
    <mergeCell ref="D193:R193"/>
    <mergeCell ref="D194:R194"/>
    <mergeCell ref="D183:R183"/>
    <mergeCell ref="D184:R184"/>
    <mergeCell ref="D185:R185"/>
    <mergeCell ref="C186:R186"/>
    <mergeCell ref="C187:R187"/>
    <mergeCell ref="D188:R188"/>
    <mergeCell ref="D175:R175"/>
    <mergeCell ref="D179:R179"/>
    <mergeCell ref="A180:R180"/>
    <mergeCell ref="C181:R181"/>
    <mergeCell ref="C182:R182"/>
    <mergeCell ref="D177:R177"/>
    <mergeCell ref="D178:R178"/>
    <mergeCell ref="D176:R176"/>
    <mergeCell ref="E154:R154"/>
    <mergeCell ref="E169:R169"/>
    <mergeCell ref="D170:R170"/>
    <mergeCell ref="E171:R171"/>
    <mergeCell ref="E172:R172"/>
    <mergeCell ref="C173:R173"/>
    <mergeCell ref="D174:R174"/>
    <mergeCell ref="C162:R162"/>
    <mergeCell ref="D163:R163"/>
    <mergeCell ref="D164:R164"/>
    <mergeCell ref="E165:R165"/>
    <mergeCell ref="E167:R167"/>
    <mergeCell ref="E168:R168"/>
    <mergeCell ref="D160:R160"/>
    <mergeCell ref="D161:R161"/>
    <mergeCell ref="D155:R155"/>
    <mergeCell ref="D156:R156"/>
    <mergeCell ref="C157:R157"/>
    <mergeCell ref="D158:R158"/>
    <mergeCell ref="D159:R159"/>
    <mergeCell ref="E166:R166"/>
    <mergeCell ref="D146:R146"/>
    <mergeCell ref="E147:R147"/>
    <mergeCell ref="E148:R148"/>
    <mergeCell ref="C137:R137"/>
    <mergeCell ref="D138:R138"/>
    <mergeCell ref="D139:R139"/>
    <mergeCell ref="D140:R140"/>
    <mergeCell ref="D141:R141"/>
    <mergeCell ref="D142:R142"/>
    <mergeCell ref="E149:R149"/>
    <mergeCell ref="E150:R150"/>
    <mergeCell ref="D151:R151"/>
    <mergeCell ref="E152:R152"/>
    <mergeCell ref="E153:R153"/>
    <mergeCell ref="D118:R118"/>
    <mergeCell ref="D119:R119"/>
    <mergeCell ref="A131:R131"/>
    <mergeCell ref="C132:R132"/>
    <mergeCell ref="C133:R133"/>
    <mergeCell ref="D134:R134"/>
    <mergeCell ref="D135:R135"/>
    <mergeCell ref="D136:R136"/>
    <mergeCell ref="E124:R124"/>
    <mergeCell ref="E125:R125"/>
    <mergeCell ref="E126:R126"/>
    <mergeCell ref="D128:R128"/>
    <mergeCell ref="D129:R129"/>
    <mergeCell ref="D130:R130"/>
    <mergeCell ref="E122:R122"/>
    <mergeCell ref="E123:R123"/>
    <mergeCell ref="D143:R143"/>
    <mergeCell ref="D144:R144"/>
    <mergeCell ref="C145:R145"/>
    <mergeCell ref="A104:R104"/>
    <mergeCell ref="C105:R105"/>
    <mergeCell ref="C106:R106"/>
    <mergeCell ref="C107:R107"/>
    <mergeCell ref="D108:R108"/>
    <mergeCell ref="D109:R109"/>
    <mergeCell ref="D98:R98"/>
    <mergeCell ref="D99:R99"/>
    <mergeCell ref="D100:R100"/>
    <mergeCell ref="D101:R101"/>
    <mergeCell ref="D102:R102"/>
    <mergeCell ref="D103:R103"/>
    <mergeCell ref="C116:R116"/>
    <mergeCell ref="C117:R117"/>
    <mergeCell ref="D120:R120"/>
    <mergeCell ref="E121:R121"/>
    <mergeCell ref="D110:R110"/>
    <mergeCell ref="D111:R111"/>
    <mergeCell ref="D112:R112"/>
    <mergeCell ref="D113:R113"/>
    <mergeCell ref="D114:R114"/>
    <mergeCell ref="D115:R115"/>
    <mergeCell ref="D92:R92"/>
    <mergeCell ref="D93:R93"/>
    <mergeCell ref="D94:R94"/>
    <mergeCell ref="C95:R95"/>
    <mergeCell ref="D96:R96"/>
    <mergeCell ref="D97:R97"/>
    <mergeCell ref="D86:R86"/>
    <mergeCell ref="D87:R87"/>
    <mergeCell ref="D88:R88"/>
    <mergeCell ref="D89:R89"/>
    <mergeCell ref="D90:R90"/>
    <mergeCell ref="D91:R91"/>
    <mergeCell ref="C79:R79"/>
    <mergeCell ref="D80:R80"/>
    <mergeCell ref="D81:R81"/>
    <mergeCell ref="D82:R82"/>
    <mergeCell ref="C85:R85"/>
    <mergeCell ref="E71:R71"/>
    <mergeCell ref="E72:R72"/>
    <mergeCell ref="E74:R74"/>
    <mergeCell ref="E75:R75"/>
    <mergeCell ref="E77:R77"/>
    <mergeCell ref="E78:R78"/>
    <mergeCell ref="C83:R83"/>
    <mergeCell ref="C84:R84"/>
    <mergeCell ref="E62:R62"/>
    <mergeCell ref="E64:R64"/>
    <mergeCell ref="E65:R65"/>
    <mergeCell ref="E67:R67"/>
    <mergeCell ref="E68:R68"/>
    <mergeCell ref="D69:R69"/>
    <mergeCell ref="A56:R56"/>
    <mergeCell ref="C57:R57"/>
    <mergeCell ref="C58:R58"/>
    <mergeCell ref="D59:Q59"/>
    <mergeCell ref="E61:R61"/>
    <mergeCell ref="A49:R49"/>
    <mergeCell ref="A47:R47"/>
    <mergeCell ref="A48:R48"/>
    <mergeCell ref="C54:R54"/>
    <mergeCell ref="C55:R55"/>
    <mergeCell ref="C50:R50"/>
    <mergeCell ref="C51:H51"/>
    <mergeCell ref="I51:N51"/>
    <mergeCell ref="C52:H52"/>
    <mergeCell ref="I52:N52"/>
    <mergeCell ref="C53:H53"/>
    <mergeCell ref="I53:N53"/>
    <mergeCell ref="E36:R36"/>
    <mergeCell ref="E38:R38"/>
    <mergeCell ref="F39:R39"/>
    <mergeCell ref="F40:R40"/>
    <mergeCell ref="F41:R41"/>
    <mergeCell ref="E42:R42"/>
    <mergeCell ref="F43:R43"/>
    <mergeCell ref="F44:R44"/>
    <mergeCell ref="A46:R46"/>
    <mergeCell ref="B6:R6"/>
    <mergeCell ref="C7:R7"/>
    <mergeCell ref="C8:R8"/>
    <mergeCell ref="C9:R9"/>
    <mergeCell ref="A2:R2"/>
    <mergeCell ref="A3:R3"/>
    <mergeCell ref="A4:R4"/>
    <mergeCell ref="A5:R5"/>
    <mergeCell ref="E18:R18"/>
    <mergeCell ref="A11:R11"/>
    <mergeCell ref="B12:R12"/>
    <mergeCell ref="A13:R13"/>
    <mergeCell ref="E16:R16"/>
    <mergeCell ref="D315:R315"/>
    <mergeCell ref="D316:R316"/>
    <mergeCell ref="D317:R317"/>
    <mergeCell ref="D318:R318"/>
    <mergeCell ref="D319:R319"/>
    <mergeCell ref="D320:R320"/>
    <mergeCell ref="D321:R321"/>
    <mergeCell ref="D322:R322"/>
    <mergeCell ref="E17:R17"/>
    <mergeCell ref="E20:R20"/>
    <mergeCell ref="E32:R32"/>
    <mergeCell ref="E37:R37"/>
    <mergeCell ref="E21:R21"/>
    <mergeCell ref="E27:R27"/>
    <mergeCell ref="E28:R28"/>
    <mergeCell ref="E29:R29"/>
    <mergeCell ref="E30:R30"/>
    <mergeCell ref="E22:R22"/>
    <mergeCell ref="E23:R23"/>
    <mergeCell ref="E24:R24"/>
    <mergeCell ref="E25:R25"/>
    <mergeCell ref="E33:R33"/>
    <mergeCell ref="E34:R34"/>
    <mergeCell ref="E35:R35"/>
  </mergeCells>
  <phoneticPr fontId="2" type="noConversion"/>
  <printOptions horizontalCentered="1"/>
  <pageMargins left="0.62992125984251968" right="0.28999999999999998" top="0.51181102362204722" bottom="0.39370078740157483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C000"/>
  </sheetPr>
  <dimension ref="A1:P32"/>
  <sheetViews>
    <sheetView view="pageBreakPreview" zoomScaleNormal="85" zoomScaleSheetLayoutView="100" workbookViewId="0">
      <selection activeCell="C4" sqref="C4:N4"/>
    </sheetView>
  </sheetViews>
  <sheetFormatPr defaultRowHeight="21.75" customHeight="1"/>
  <cols>
    <col min="1" max="1" width="3.625" style="643" customWidth="1"/>
    <col min="2" max="2" width="4" style="646" customWidth="1"/>
    <col min="3" max="14" width="9.75" style="643" customWidth="1"/>
    <col min="15" max="16384" width="9" style="643"/>
  </cols>
  <sheetData>
    <row r="1" spans="1:16" ht="42" customHeight="1">
      <c r="A1" s="642" t="s">
        <v>2069</v>
      </c>
      <c r="B1" s="642"/>
      <c r="C1" s="642"/>
      <c r="D1" s="642"/>
      <c r="E1" s="642"/>
      <c r="F1" s="642"/>
      <c r="G1" s="642"/>
      <c r="H1" s="642"/>
      <c r="I1" s="642"/>
      <c r="J1" s="642"/>
      <c r="K1" s="642"/>
      <c r="L1" s="642"/>
      <c r="M1" s="642"/>
      <c r="N1" s="642"/>
      <c r="P1" s="644" t="s">
        <v>1144</v>
      </c>
    </row>
    <row r="2" spans="1:16" ht="21.75" customHeight="1">
      <c r="A2" s="645" t="s">
        <v>348</v>
      </c>
      <c r="B2" s="2100" t="s">
        <v>595</v>
      </c>
      <c r="C2" s="2100"/>
      <c r="D2" s="2100"/>
      <c r="E2" s="2100"/>
      <c r="F2" s="2100"/>
      <c r="G2" s="2100"/>
      <c r="H2" s="2100"/>
      <c r="I2" s="2100"/>
      <c r="J2" s="2100"/>
      <c r="K2" s="2100"/>
      <c r="L2" s="2100"/>
      <c r="M2" s="2100"/>
      <c r="N2" s="2100"/>
    </row>
    <row r="3" spans="1:16" ht="21.75" customHeight="1">
      <c r="A3" s="646"/>
      <c r="B3" s="647" t="s">
        <v>349</v>
      </c>
      <c r="C3" s="2100" t="s">
        <v>2187</v>
      </c>
      <c r="D3" s="2100"/>
      <c r="E3" s="2100"/>
      <c r="F3" s="2100"/>
      <c r="G3" s="2100"/>
      <c r="H3" s="2100"/>
      <c r="I3" s="2100"/>
      <c r="J3" s="2100"/>
      <c r="K3" s="2100"/>
      <c r="L3" s="2100"/>
      <c r="M3" s="2100"/>
      <c r="N3" s="2100"/>
    </row>
    <row r="4" spans="1:16" ht="21.75" customHeight="1">
      <c r="A4" s="646"/>
      <c r="B4" s="647"/>
      <c r="C4" s="2100" t="s">
        <v>740</v>
      </c>
      <c r="D4" s="2100"/>
      <c r="E4" s="2100"/>
      <c r="F4" s="2100"/>
      <c r="G4" s="2100"/>
      <c r="H4" s="2100"/>
      <c r="I4" s="2100"/>
      <c r="J4" s="2100"/>
      <c r="K4" s="2100"/>
      <c r="L4" s="2100"/>
      <c r="M4" s="2100"/>
      <c r="N4" s="2100"/>
    </row>
    <row r="5" spans="1:16" ht="21.75" customHeight="1">
      <c r="A5" s="646"/>
      <c r="B5" s="647"/>
      <c r="C5" s="648"/>
      <c r="D5" s="648"/>
      <c r="E5" s="648"/>
      <c r="F5" s="648"/>
      <c r="G5" s="648"/>
      <c r="H5" s="648"/>
      <c r="I5" s="648"/>
      <c r="J5" s="648"/>
      <c r="K5" s="648"/>
      <c r="L5" s="648"/>
      <c r="M5" s="648"/>
      <c r="N5" s="648"/>
    </row>
    <row r="6" spans="1:16" ht="21.75" customHeight="1">
      <c r="A6" s="645" t="s">
        <v>350</v>
      </c>
      <c r="B6" s="2099" t="s">
        <v>596</v>
      </c>
      <c r="C6" s="2099"/>
      <c r="D6" s="2099"/>
      <c r="E6" s="2099"/>
      <c r="F6" s="2099"/>
      <c r="G6" s="2099"/>
      <c r="H6" s="2099"/>
      <c r="I6" s="2099"/>
      <c r="J6" s="2099"/>
      <c r="K6" s="2099"/>
      <c r="L6" s="2099"/>
      <c r="M6" s="2099"/>
      <c r="N6" s="2099"/>
    </row>
    <row r="7" spans="1:16" ht="21.75" hidden="1" customHeight="1">
      <c r="A7" s="646"/>
      <c r="B7" s="649" t="s">
        <v>1704</v>
      </c>
      <c r="C7" s="1958" t="s">
        <v>597</v>
      </c>
      <c r="D7" s="1958"/>
      <c r="E7" s="1958"/>
      <c r="F7" s="1958"/>
      <c r="G7" s="1958"/>
      <c r="H7" s="1958"/>
      <c r="I7" s="1958"/>
      <c r="J7" s="1958"/>
      <c r="K7" s="1958"/>
      <c r="L7" s="1958"/>
      <c r="M7" s="1958"/>
      <c r="N7" s="1958"/>
    </row>
    <row r="8" spans="1:16" ht="21.75" hidden="1" customHeight="1">
      <c r="A8" s="646"/>
      <c r="B8" s="649" t="s">
        <v>1705</v>
      </c>
      <c r="C8" s="1958" t="s">
        <v>598</v>
      </c>
      <c r="D8" s="1958"/>
      <c r="E8" s="1958"/>
      <c r="F8" s="1958"/>
      <c r="G8" s="1958"/>
      <c r="H8" s="1958"/>
      <c r="I8" s="1958"/>
      <c r="J8" s="1958"/>
      <c r="K8" s="1958"/>
      <c r="L8" s="1958"/>
      <c r="M8" s="1958"/>
      <c r="N8" s="1958"/>
    </row>
    <row r="9" spans="1:16" ht="21.75" hidden="1" customHeight="1">
      <c r="A9" s="646"/>
      <c r="B9" s="649" t="s">
        <v>1706</v>
      </c>
      <c r="C9" s="1958" t="s">
        <v>599</v>
      </c>
      <c r="D9" s="1958"/>
      <c r="E9" s="1958"/>
      <c r="F9" s="1958"/>
      <c r="G9" s="1958"/>
      <c r="H9" s="1958"/>
      <c r="I9" s="1958"/>
      <c r="J9" s="1958"/>
      <c r="K9" s="1958"/>
      <c r="L9" s="1958"/>
      <c r="M9" s="1958"/>
      <c r="N9" s="1958"/>
    </row>
    <row r="10" spans="1:16" ht="21.75" customHeight="1">
      <c r="A10" s="646"/>
      <c r="B10" s="649" t="s">
        <v>2079</v>
      </c>
      <c r="C10" s="2100" t="s">
        <v>600</v>
      </c>
      <c r="D10" s="2100"/>
      <c r="E10" s="2100"/>
      <c r="F10" s="2100"/>
      <c r="G10" s="2100"/>
      <c r="H10" s="2100"/>
      <c r="I10" s="2100"/>
      <c r="J10" s="2100"/>
      <c r="K10" s="2100"/>
      <c r="L10" s="2100"/>
      <c r="M10" s="2100"/>
      <c r="N10" s="2100"/>
    </row>
    <row r="11" spans="1:16" ht="21.75" hidden="1" customHeight="1">
      <c r="A11" s="646"/>
      <c r="B11" s="649" t="s">
        <v>333</v>
      </c>
      <c r="C11" s="1958" t="s">
        <v>601</v>
      </c>
      <c r="D11" s="1958"/>
      <c r="E11" s="1958"/>
      <c r="F11" s="1958"/>
      <c r="G11" s="1958"/>
      <c r="H11" s="1958"/>
      <c r="I11" s="1958"/>
      <c r="J11" s="1958"/>
      <c r="K11" s="1958"/>
      <c r="L11" s="1958"/>
      <c r="M11" s="1958"/>
      <c r="N11" s="1958"/>
    </row>
    <row r="12" spans="1:16" ht="21.75" customHeight="1">
      <c r="A12" s="646"/>
      <c r="B12" s="649" t="s">
        <v>1705</v>
      </c>
      <c r="C12" s="2099" t="s">
        <v>1739</v>
      </c>
      <c r="D12" s="2099"/>
      <c r="E12" s="2099"/>
      <c r="F12" s="2099"/>
      <c r="G12" s="2099"/>
      <c r="H12" s="2099"/>
      <c r="I12" s="2099"/>
      <c r="J12" s="2099"/>
      <c r="K12" s="2099"/>
      <c r="L12" s="2099"/>
      <c r="M12" s="2099"/>
      <c r="N12" s="2099"/>
    </row>
    <row r="13" spans="1:16" ht="21.75" customHeight="1">
      <c r="A13" s="646"/>
      <c r="B13" s="649" t="s">
        <v>2080</v>
      </c>
      <c r="C13" s="2099" t="s">
        <v>2081</v>
      </c>
      <c r="D13" s="2099"/>
      <c r="E13" s="2099"/>
      <c r="F13" s="2099"/>
      <c r="G13" s="2099"/>
      <c r="H13" s="2099"/>
      <c r="I13" s="2099"/>
      <c r="J13" s="2099"/>
      <c r="K13" s="2099"/>
      <c r="L13" s="2099"/>
      <c r="M13" s="2099"/>
      <c r="N13" s="2099"/>
    </row>
    <row r="14" spans="1:16" ht="21.75" hidden="1" customHeight="1">
      <c r="A14" s="646"/>
      <c r="B14" s="649" t="s">
        <v>1740</v>
      </c>
      <c r="C14" s="2098" t="s">
        <v>603</v>
      </c>
      <c r="D14" s="2098"/>
      <c r="E14" s="2098"/>
      <c r="F14" s="2098"/>
      <c r="G14" s="2098"/>
      <c r="H14" s="2098"/>
      <c r="I14" s="2098"/>
      <c r="J14" s="2098"/>
      <c r="K14" s="2098"/>
      <c r="L14" s="2098"/>
      <c r="M14" s="2098"/>
      <c r="N14" s="2098"/>
    </row>
    <row r="15" spans="1:16" ht="21.75" hidden="1" customHeight="1">
      <c r="A15" s="646"/>
      <c r="B15" s="649" t="s">
        <v>1741</v>
      </c>
      <c r="C15" s="2098" t="s">
        <v>604</v>
      </c>
      <c r="D15" s="2098"/>
      <c r="E15" s="2098"/>
      <c r="F15" s="2098"/>
      <c r="G15" s="2098"/>
      <c r="H15" s="2098"/>
      <c r="I15" s="2098"/>
      <c r="J15" s="2098"/>
      <c r="K15" s="2098"/>
      <c r="L15" s="2098"/>
      <c r="M15" s="2098"/>
      <c r="N15" s="2098"/>
    </row>
    <row r="16" spans="1:16" ht="21.75" customHeight="1">
      <c r="A16" s="646"/>
      <c r="B16" s="649" t="s">
        <v>1742</v>
      </c>
      <c r="C16" s="2099" t="s">
        <v>605</v>
      </c>
      <c r="D16" s="2099"/>
      <c r="E16" s="2099"/>
      <c r="F16" s="2099"/>
      <c r="G16" s="2099"/>
      <c r="H16" s="2099"/>
      <c r="I16" s="2099"/>
      <c r="J16" s="2099"/>
      <c r="K16" s="2099"/>
      <c r="L16" s="2099"/>
      <c r="M16" s="2099"/>
      <c r="N16" s="2099"/>
    </row>
    <row r="17" spans="1:14" ht="21.75" customHeight="1">
      <c r="A17" s="646"/>
      <c r="B17" s="649"/>
      <c r="C17" s="2099" t="s">
        <v>606</v>
      </c>
      <c r="D17" s="2099"/>
      <c r="E17" s="2099"/>
      <c r="F17" s="2099"/>
      <c r="G17" s="2099"/>
      <c r="H17" s="2099"/>
      <c r="I17" s="2099"/>
      <c r="J17" s="2099"/>
      <c r="K17" s="2099"/>
      <c r="L17" s="2099"/>
      <c r="M17" s="2099"/>
      <c r="N17" s="2099"/>
    </row>
    <row r="18" spans="1:14" ht="21.75" hidden="1" customHeight="1">
      <c r="A18" s="646"/>
      <c r="B18" s="649" t="s">
        <v>1708</v>
      </c>
      <c r="C18" s="2099" t="s">
        <v>607</v>
      </c>
      <c r="D18" s="2099"/>
      <c r="E18" s="2099"/>
      <c r="F18" s="2099"/>
      <c r="G18" s="2099"/>
      <c r="H18" s="2099"/>
      <c r="I18" s="2099"/>
      <c r="J18" s="2099"/>
      <c r="K18" s="2099"/>
      <c r="L18" s="2099"/>
      <c r="M18" s="2099"/>
      <c r="N18" s="2099"/>
    </row>
    <row r="19" spans="1:14" ht="21.75" hidden="1" customHeight="1">
      <c r="A19" s="646"/>
      <c r="B19" s="649" t="s">
        <v>1709</v>
      </c>
      <c r="C19" s="2099" t="s">
        <v>608</v>
      </c>
      <c r="D19" s="2099"/>
      <c r="E19" s="2099"/>
      <c r="F19" s="2099"/>
      <c r="G19" s="2099"/>
      <c r="H19" s="2099"/>
      <c r="I19" s="2099"/>
      <c r="J19" s="2099"/>
      <c r="K19" s="2099"/>
      <c r="L19" s="2099"/>
      <c r="M19" s="2099"/>
      <c r="N19" s="2099"/>
    </row>
    <row r="20" spans="1:14" ht="21.75" customHeight="1">
      <c r="A20" s="646"/>
      <c r="C20" s="2099"/>
      <c r="D20" s="2099"/>
      <c r="E20" s="2099"/>
      <c r="F20" s="2099"/>
      <c r="G20" s="2099"/>
      <c r="H20" s="2099"/>
      <c r="I20" s="2099"/>
      <c r="J20" s="2099"/>
      <c r="K20" s="2099"/>
      <c r="L20" s="2099"/>
      <c r="M20" s="2099"/>
      <c r="N20" s="2099"/>
    </row>
    <row r="21" spans="1:14" ht="21.75" customHeight="1">
      <c r="A21" s="645" t="s">
        <v>418</v>
      </c>
      <c r="B21" s="2101" t="s">
        <v>419</v>
      </c>
      <c r="C21" s="2101"/>
      <c r="D21" s="2101"/>
      <c r="E21" s="2101"/>
      <c r="F21" s="2101"/>
      <c r="G21" s="2101"/>
      <c r="H21" s="2101"/>
      <c r="I21" s="2101"/>
      <c r="J21" s="2101"/>
      <c r="K21" s="2101"/>
      <c r="L21" s="2101"/>
      <c r="M21" s="2101"/>
      <c r="N21" s="2101"/>
    </row>
    <row r="22" spans="1:14" ht="21.75" customHeight="1">
      <c r="A22" s="646"/>
      <c r="B22" s="647" t="s">
        <v>349</v>
      </c>
      <c r="C22" s="2100" t="s">
        <v>420</v>
      </c>
      <c r="D22" s="2100"/>
      <c r="E22" s="2100"/>
      <c r="F22" s="2100"/>
      <c r="G22" s="2100"/>
      <c r="H22" s="2100"/>
      <c r="I22" s="2100"/>
      <c r="J22" s="2100"/>
      <c r="K22" s="2100"/>
      <c r="L22" s="2100"/>
      <c r="M22" s="2100"/>
      <c r="N22" s="2100"/>
    </row>
    <row r="23" spans="1:14" ht="21.75" customHeight="1">
      <c r="A23" s="646"/>
      <c r="B23" s="647" t="s">
        <v>204</v>
      </c>
      <c r="C23" s="2100" t="s">
        <v>741</v>
      </c>
      <c r="D23" s="2100"/>
      <c r="E23" s="2100"/>
      <c r="F23" s="2100"/>
      <c r="G23" s="2100"/>
      <c r="H23" s="2100"/>
      <c r="I23" s="2100"/>
      <c r="J23" s="2100"/>
      <c r="K23" s="2100"/>
      <c r="L23" s="2100"/>
      <c r="M23" s="2100"/>
      <c r="N23" s="2100"/>
    </row>
    <row r="24" spans="1:14" ht="21.75" customHeight="1">
      <c r="A24" s="646"/>
      <c r="B24" s="647" t="s">
        <v>609</v>
      </c>
      <c r="C24" s="2100" t="s">
        <v>421</v>
      </c>
      <c r="D24" s="2100"/>
      <c r="E24" s="2100"/>
      <c r="F24" s="2100"/>
      <c r="G24" s="2100"/>
      <c r="H24" s="2100"/>
      <c r="I24" s="2100"/>
      <c r="J24" s="2100"/>
      <c r="K24" s="2100"/>
      <c r="L24" s="2100"/>
      <c r="M24" s="2100"/>
      <c r="N24" s="2100"/>
    </row>
    <row r="25" spans="1:14" ht="21.75" customHeight="1">
      <c r="A25" s="646"/>
      <c r="B25" s="647" t="s">
        <v>515</v>
      </c>
      <c r="C25" s="2100" t="s">
        <v>615</v>
      </c>
      <c r="D25" s="2100"/>
      <c r="E25" s="2100"/>
      <c r="F25" s="2100"/>
      <c r="G25" s="2100"/>
      <c r="H25" s="2100"/>
      <c r="I25" s="2100"/>
      <c r="J25" s="2100"/>
      <c r="K25" s="2100"/>
      <c r="L25" s="2100"/>
      <c r="M25" s="2100"/>
      <c r="N25" s="2100"/>
    </row>
    <row r="26" spans="1:14" ht="21.75" customHeight="1">
      <c r="A26" s="646"/>
      <c r="B26" s="647" t="s">
        <v>610</v>
      </c>
      <c r="C26" s="2100" t="s">
        <v>422</v>
      </c>
      <c r="D26" s="2100"/>
      <c r="E26" s="2100"/>
      <c r="F26" s="2100"/>
      <c r="G26" s="2100"/>
      <c r="H26" s="2100"/>
      <c r="I26" s="2100"/>
      <c r="J26" s="2100"/>
      <c r="K26" s="2100"/>
      <c r="L26" s="2100"/>
      <c r="M26" s="2100"/>
      <c r="N26" s="2100"/>
    </row>
    <row r="27" spans="1:14" ht="21.75" customHeight="1">
      <c r="A27" s="646"/>
      <c r="B27" s="647" t="s">
        <v>611</v>
      </c>
      <c r="C27" s="2100" t="s">
        <v>423</v>
      </c>
      <c r="D27" s="2100"/>
      <c r="E27" s="2100"/>
      <c r="F27" s="2100"/>
      <c r="G27" s="2100"/>
      <c r="H27" s="2100"/>
      <c r="I27" s="2100"/>
      <c r="J27" s="2100"/>
      <c r="K27" s="2100"/>
      <c r="L27" s="2100"/>
      <c r="M27" s="2100"/>
      <c r="N27" s="2100"/>
    </row>
    <row r="28" spans="1:14" ht="21.75" customHeight="1">
      <c r="A28" s="646"/>
      <c r="B28" s="647" t="s">
        <v>612</v>
      </c>
      <c r="C28" s="2100" t="s">
        <v>2186</v>
      </c>
      <c r="D28" s="2100"/>
      <c r="E28" s="2100"/>
      <c r="F28" s="2100"/>
      <c r="G28" s="2100"/>
      <c r="H28" s="2100"/>
      <c r="I28" s="2100"/>
      <c r="J28" s="2100"/>
      <c r="K28" s="2100"/>
      <c r="L28" s="2100"/>
      <c r="M28" s="2100"/>
      <c r="N28" s="2100"/>
    </row>
    <row r="29" spans="1:14" ht="21.75" customHeight="1">
      <c r="A29" s="646"/>
      <c r="B29" s="647" t="s">
        <v>613</v>
      </c>
      <c r="C29" s="1743" t="s">
        <v>424</v>
      </c>
      <c r="D29" s="1743"/>
      <c r="E29" s="1743"/>
      <c r="F29" s="1743"/>
      <c r="G29" s="1743"/>
      <c r="H29" s="1743"/>
      <c r="I29" s="1743"/>
      <c r="J29" s="1743"/>
      <c r="K29" s="1743"/>
      <c r="L29" s="1743"/>
      <c r="M29" s="1743"/>
      <c r="N29" s="1743"/>
    </row>
    <row r="30" spans="1:14" ht="21.75" customHeight="1">
      <c r="A30" s="646"/>
      <c r="B30" s="647" t="s">
        <v>614</v>
      </c>
      <c r="C30" s="2100" t="s">
        <v>594</v>
      </c>
      <c r="D30" s="2100"/>
      <c r="E30" s="2100"/>
      <c r="F30" s="2100"/>
      <c r="G30" s="2100"/>
      <c r="H30" s="2100"/>
      <c r="I30" s="2100"/>
      <c r="J30" s="2100"/>
      <c r="K30" s="2100"/>
      <c r="L30" s="2100"/>
      <c r="M30" s="2100"/>
      <c r="N30" s="2100"/>
    </row>
    <row r="31" spans="1:14" ht="21.75" customHeight="1">
      <c r="A31" s="646"/>
      <c r="B31" s="647"/>
      <c r="C31" s="2100"/>
      <c r="D31" s="2100"/>
      <c r="E31" s="2100"/>
      <c r="F31" s="2100"/>
      <c r="G31" s="2100"/>
      <c r="H31" s="2100"/>
      <c r="I31" s="2100"/>
      <c r="J31" s="2100"/>
      <c r="K31" s="2100"/>
      <c r="L31" s="2100"/>
      <c r="M31" s="2100"/>
      <c r="N31" s="2100"/>
    </row>
    <row r="32" spans="1:14" ht="21.75" customHeight="1">
      <c r="D32" s="643" t="s">
        <v>351</v>
      </c>
    </row>
  </sheetData>
  <mergeCells count="28">
    <mergeCell ref="C15:N15"/>
    <mergeCell ref="C16:N16"/>
    <mergeCell ref="C17:N17"/>
    <mergeCell ref="B21:N21"/>
    <mergeCell ref="C22:N22"/>
    <mergeCell ref="C18:N18"/>
    <mergeCell ref="C19:N19"/>
    <mergeCell ref="C20:N20"/>
    <mergeCell ref="C23:N23"/>
    <mergeCell ref="C24:N24"/>
    <mergeCell ref="C25:N25"/>
    <mergeCell ref="C31:N31"/>
    <mergeCell ref="C26:N26"/>
    <mergeCell ref="C27:N27"/>
    <mergeCell ref="C28:N28"/>
    <mergeCell ref="C30:N30"/>
    <mergeCell ref="C14:N14"/>
    <mergeCell ref="C13:N13"/>
    <mergeCell ref="B2:N2"/>
    <mergeCell ref="C3:N3"/>
    <mergeCell ref="B6:N6"/>
    <mergeCell ref="C10:N10"/>
    <mergeCell ref="C11:N11"/>
    <mergeCell ref="C12:N12"/>
    <mergeCell ref="C4:N4"/>
    <mergeCell ref="C7:N7"/>
    <mergeCell ref="C8:N8"/>
    <mergeCell ref="C9:N9"/>
  </mergeCells>
  <phoneticPr fontId="2" type="noConversion"/>
  <printOptions horizontalCentered="1"/>
  <pageMargins left="0.59" right="0.39370078740157483" top="0.78" bottom="0.39370078740157483" header="0" footer="0"/>
  <pageSetup paperSize="9" firstPageNumber="14" orientation="landscape" useFirstPageNumber="1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rgb="FFFF0000"/>
  </sheetPr>
  <dimension ref="A1:AL96"/>
  <sheetViews>
    <sheetView view="pageBreakPreview" topLeftCell="A26" zoomScaleNormal="85" zoomScaleSheetLayoutView="100" workbookViewId="0">
      <selection activeCell="Y21" sqref="Y21"/>
    </sheetView>
  </sheetViews>
  <sheetFormatPr defaultColWidth="9" defaultRowHeight="21.75" customHeight="1"/>
  <cols>
    <col min="1" max="1" width="3.625" style="1522" customWidth="1"/>
    <col min="2" max="2" width="4" style="1540" customWidth="1"/>
    <col min="3" max="14" width="9.75" style="1522" customWidth="1"/>
    <col min="15" max="16384" width="9" style="1522"/>
  </cols>
  <sheetData>
    <row r="1" spans="1:16" ht="42" customHeight="1">
      <c r="A1" s="1521" t="s">
        <v>2070</v>
      </c>
      <c r="B1" s="1521"/>
      <c r="C1" s="1521"/>
      <c r="D1" s="1521"/>
      <c r="E1" s="1521"/>
      <c r="F1" s="1521"/>
      <c r="G1" s="1521"/>
      <c r="H1" s="1521"/>
      <c r="I1" s="1521"/>
      <c r="J1" s="1521"/>
      <c r="K1" s="1521"/>
      <c r="L1" s="1521"/>
      <c r="M1" s="1521"/>
      <c r="N1" s="1521"/>
      <c r="P1" s="1523" t="s">
        <v>1957</v>
      </c>
    </row>
    <row r="2" spans="1:16" s="1525" customFormat="1" ht="21.75" customHeight="1">
      <c r="A2" s="1524" t="s">
        <v>1958</v>
      </c>
      <c r="B2" s="2102" t="s">
        <v>1959</v>
      </c>
      <c r="C2" s="2102"/>
      <c r="D2" s="2102"/>
      <c r="E2" s="2102"/>
      <c r="F2" s="2102"/>
      <c r="G2" s="2102"/>
      <c r="H2" s="2102"/>
      <c r="I2" s="2102"/>
      <c r="J2" s="2102"/>
      <c r="K2" s="2102"/>
      <c r="L2" s="2102"/>
      <c r="M2" s="2102"/>
      <c r="N2" s="2102"/>
    </row>
    <row r="3" spans="1:16" s="1525" customFormat="1" ht="21.75" customHeight="1">
      <c r="A3" s="1526"/>
      <c r="B3" s="1527" t="s">
        <v>1960</v>
      </c>
      <c r="C3" s="2102" t="s">
        <v>1961</v>
      </c>
      <c r="D3" s="2102"/>
      <c r="E3" s="2102"/>
      <c r="F3" s="2102"/>
      <c r="G3" s="2102"/>
      <c r="H3" s="2102"/>
      <c r="I3" s="2102"/>
      <c r="J3" s="2102"/>
      <c r="K3" s="2102"/>
      <c r="L3" s="2102"/>
      <c r="M3" s="2102"/>
      <c r="N3" s="2102"/>
    </row>
    <row r="4" spans="1:16" s="1525" customFormat="1" ht="21.75" customHeight="1">
      <c r="A4" s="1526"/>
      <c r="B4" s="1527"/>
      <c r="C4" s="2102" t="s">
        <v>1962</v>
      </c>
      <c r="D4" s="2102"/>
      <c r="E4" s="2102"/>
      <c r="F4" s="2102"/>
      <c r="G4" s="2102"/>
      <c r="H4" s="2102"/>
      <c r="I4" s="2102"/>
      <c r="J4" s="2102"/>
      <c r="K4" s="2102"/>
      <c r="L4" s="2102"/>
      <c r="M4" s="2102"/>
      <c r="N4" s="2102"/>
    </row>
    <row r="5" spans="1:16" s="1525" customFormat="1" ht="21.75" customHeight="1">
      <c r="A5" s="1526"/>
      <c r="B5" s="1527"/>
      <c r="C5" s="1528"/>
      <c r="D5" s="1528"/>
      <c r="E5" s="1528"/>
      <c r="F5" s="1528"/>
      <c r="G5" s="1528"/>
      <c r="H5" s="1528"/>
      <c r="I5" s="1528"/>
      <c r="J5" s="1528"/>
      <c r="K5" s="1528"/>
      <c r="L5" s="1528"/>
      <c r="M5" s="1528"/>
      <c r="N5" s="1528"/>
    </row>
    <row r="6" spans="1:16" s="1525" customFormat="1" ht="21.75" hidden="1" customHeight="1">
      <c r="A6" s="1524" t="s">
        <v>1963</v>
      </c>
      <c r="B6" s="2110" t="s">
        <v>1964</v>
      </c>
      <c r="C6" s="2110"/>
      <c r="D6" s="2110"/>
      <c r="E6" s="2110"/>
      <c r="F6" s="2110"/>
      <c r="G6" s="2110"/>
      <c r="H6" s="2110"/>
      <c r="I6" s="2110"/>
      <c r="J6" s="2110"/>
      <c r="K6" s="2110"/>
      <c r="L6" s="2110"/>
      <c r="M6" s="2110"/>
      <c r="N6" s="2110"/>
    </row>
    <row r="7" spans="1:16" s="1525" customFormat="1" ht="21.75" hidden="1" customHeight="1">
      <c r="A7" s="1526"/>
      <c r="B7" s="1526" t="s">
        <v>1965</v>
      </c>
      <c r="C7" s="2102" t="s">
        <v>1966</v>
      </c>
      <c r="D7" s="2102"/>
      <c r="E7" s="2102"/>
      <c r="F7" s="2102"/>
      <c r="G7" s="2102"/>
      <c r="H7" s="2102"/>
      <c r="I7" s="2102"/>
      <c r="J7" s="2102"/>
      <c r="K7" s="2102"/>
      <c r="L7" s="2102"/>
      <c r="M7" s="2102"/>
      <c r="N7" s="2102"/>
    </row>
    <row r="8" spans="1:16" s="1525" customFormat="1" ht="21.75" hidden="1" customHeight="1">
      <c r="A8" s="1526"/>
      <c r="B8" s="1526" t="s">
        <v>1967</v>
      </c>
      <c r="C8" s="2102" t="s">
        <v>1968</v>
      </c>
      <c r="D8" s="2102"/>
      <c r="E8" s="2102"/>
      <c r="F8" s="2102"/>
      <c r="G8" s="2102"/>
      <c r="H8" s="2102"/>
      <c r="I8" s="2102"/>
      <c r="J8" s="2102"/>
      <c r="K8" s="2102"/>
      <c r="L8" s="2102"/>
      <c r="M8" s="2102"/>
      <c r="N8" s="2102"/>
    </row>
    <row r="9" spans="1:16" s="1525" customFormat="1" ht="21.75" hidden="1" customHeight="1">
      <c r="A9" s="1526"/>
      <c r="B9" s="1529">
        <v>1</v>
      </c>
      <c r="C9" s="2102" t="s">
        <v>1969</v>
      </c>
      <c r="D9" s="2102"/>
      <c r="E9" s="2102"/>
      <c r="F9" s="2102"/>
      <c r="G9" s="2102"/>
      <c r="H9" s="2102"/>
      <c r="I9" s="2102"/>
      <c r="J9" s="2102"/>
      <c r="K9" s="2102"/>
      <c r="L9" s="2102"/>
      <c r="M9" s="2102"/>
      <c r="N9" s="2102"/>
    </row>
    <row r="10" spans="1:16" s="1525" customFormat="1" ht="21.75" hidden="1" customHeight="1">
      <c r="A10" s="1526"/>
      <c r="B10" s="1529">
        <v>1</v>
      </c>
      <c r="C10" s="2102" t="s">
        <v>1970</v>
      </c>
      <c r="D10" s="2102"/>
      <c r="E10" s="2102"/>
      <c r="F10" s="2102"/>
      <c r="G10" s="2102"/>
      <c r="H10" s="2102"/>
      <c r="I10" s="2102"/>
      <c r="J10" s="2102"/>
      <c r="K10" s="2102"/>
      <c r="L10" s="2102"/>
      <c r="M10" s="2102"/>
      <c r="N10" s="2102"/>
    </row>
    <row r="11" spans="1:16" s="1525" customFormat="1" ht="21.75" hidden="1" customHeight="1">
      <c r="A11" s="1526"/>
      <c r="B11" s="1529">
        <v>3</v>
      </c>
      <c r="C11" s="2102" t="s">
        <v>1971</v>
      </c>
      <c r="D11" s="2102"/>
      <c r="E11" s="2102"/>
      <c r="F11" s="2102"/>
      <c r="G11" s="2102"/>
      <c r="H11" s="2102"/>
      <c r="I11" s="2102"/>
      <c r="J11" s="2102"/>
      <c r="K11" s="2102"/>
      <c r="L11" s="2102"/>
      <c r="M11" s="2102"/>
      <c r="N11" s="2102"/>
    </row>
    <row r="12" spans="1:16" s="1525" customFormat="1" ht="21.75" hidden="1" customHeight="1">
      <c r="A12" s="1526"/>
      <c r="B12" s="1529">
        <v>2</v>
      </c>
      <c r="C12" s="2110" t="s">
        <v>1972</v>
      </c>
      <c r="D12" s="2110"/>
      <c r="E12" s="2110"/>
      <c r="F12" s="2110"/>
      <c r="G12" s="2110"/>
      <c r="H12" s="2110"/>
      <c r="I12" s="2110"/>
      <c r="J12" s="2110"/>
      <c r="K12" s="2110"/>
      <c r="L12" s="2110"/>
      <c r="M12" s="2110"/>
      <c r="N12" s="2110"/>
    </row>
    <row r="13" spans="1:16" s="1525" customFormat="1" ht="21.75" hidden="1" customHeight="1">
      <c r="A13" s="1526"/>
      <c r="B13" s="1529">
        <v>3</v>
      </c>
      <c r="C13" s="2110" t="s">
        <v>602</v>
      </c>
      <c r="D13" s="2110"/>
      <c r="E13" s="2110"/>
      <c r="F13" s="2110"/>
      <c r="G13" s="2110"/>
      <c r="H13" s="2110"/>
      <c r="I13" s="2110"/>
      <c r="J13" s="2110"/>
      <c r="K13" s="2110"/>
      <c r="L13" s="2110"/>
      <c r="M13" s="2110"/>
      <c r="N13" s="2110"/>
    </row>
    <row r="14" spans="1:16" s="1525" customFormat="1" ht="21.75" hidden="1" customHeight="1">
      <c r="A14" s="1526"/>
      <c r="B14" s="1529"/>
      <c r="C14" s="2110" t="s">
        <v>603</v>
      </c>
      <c r="D14" s="2110"/>
      <c r="E14" s="2110"/>
      <c r="F14" s="2110"/>
      <c r="G14" s="2110"/>
      <c r="H14" s="2110"/>
      <c r="I14" s="2110"/>
      <c r="J14" s="2110"/>
      <c r="K14" s="2110"/>
      <c r="L14" s="2110"/>
      <c r="M14" s="2110"/>
      <c r="N14" s="2110"/>
    </row>
    <row r="15" spans="1:16" s="1525" customFormat="1" ht="21.75" hidden="1" customHeight="1">
      <c r="A15" s="1526"/>
      <c r="B15" s="1529"/>
      <c r="C15" s="2110" t="s">
        <v>604</v>
      </c>
      <c r="D15" s="2110"/>
      <c r="E15" s="2110"/>
      <c r="F15" s="2110"/>
      <c r="G15" s="2110"/>
      <c r="H15" s="2110"/>
      <c r="I15" s="2110"/>
      <c r="J15" s="2110"/>
      <c r="K15" s="2110"/>
      <c r="L15" s="2110"/>
      <c r="M15" s="2110"/>
      <c r="N15" s="2110"/>
    </row>
    <row r="16" spans="1:16" s="1525" customFormat="1" ht="21.75" hidden="1" customHeight="1">
      <c r="A16" s="1526"/>
      <c r="B16" s="1529">
        <v>4</v>
      </c>
      <c r="C16" s="2110" t="s">
        <v>605</v>
      </c>
      <c r="D16" s="2110"/>
      <c r="E16" s="2110"/>
      <c r="F16" s="2110"/>
      <c r="G16" s="2110"/>
      <c r="H16" s="2110"/>
      <c r="I16" s="2110"/>
      <c r="J16" s="2110"/>
      <c r="K16" s="2110"/>
      <c r="L16" s="2110"/>
      <c r="M16" s="2110"/>
      <c r="N16" s="2110"/>
    </row>
    <row r="17" spans="1:15" s="1525" customFormat="1" ht="21.75" hidden="1" customHeight="1">
      <c r="A17" s="1526"/>
      <c r="B17" s="1529"/>
      <c r="C17" s="2110" t="s">
        <v>606</v>
      </c>
      <c r="D17" s="2110"/>
      <c r="E17" s="2110"/>
      <c r="F17" s="2110"/>
      <c r="G17" s="2110"/>
      <c r="H17" s="2110"/>
      <c r="I17" s="2110"/>
      <c r="J17" s="2110"/>
      <c r="K17" s="2110"/>
      <c r="L17" s="2110"/>
      <c r="M17" s="2110"/>
      <c r="N17" s="2110"/>
    </row>
    <row r="18" spans="1:15" s="1525" customFormat="1" ht="21.75" hidden="1" customHeight="1">
      <c r="A18" s="1526"/>
      <c r="B18" s="1529">
        <v>7</v>
      </c>
      <c r="C18" s="2110" t="s">
        <v>607</v>
      </c>
      <c r="D18" s="2110"/>
      <c r="E18" s="2110"/>
      <c r="F18" s="2110"/>
      <c r="G18" s="2110"/>
      <c r="H18" s="2110"/>
      <c r="I18" s="2110"/>
      <c r="J18" s="2110"/>
      <c r="K18" s="2110"/>
      <c r="L18" s="2110"/>
      <c r="M18" s="2110"/>
      <c r="N18" s="2110"/>
    </row>
    <row r="19" spans="1:15" s="1525" customFormat="1" ht="21.75" hidden="1" customHeight="1">
      <c r="A19" s="1526"/>
      <c r="B19" s="1526" t="s">
        <v>1973</v>
      </c>
      <c r="C19" s="2110" t="s">
        <v>1974</v>
      </c>
      <c r="D19" s="2110"/>
      <c r="E19" s="2110"/>
      <c r="F19" s="2110"/>
      <c r="G19" s="2110"/>
      <c r="H19" s="2110"/>
      <c r="I19" s="2110"/>
      <c r="J19" s="2110"/>
      <c r="K19" s="2110"/>
      <c r="L19" s="2110"/>
      <c r="M19" s="2110"/>
      <c r="N19" s="2110"/>
    </row>
    <row r="20" spans="1:15" s="1525" customFormat="1" ht="21.75" hidden="1" customHeight="1">
      <c r="A20" s="1526"/>
      <c r="B20" s="1526" t="s">
        <v>1975</v>
      </c>
      <c r="C20" s="2110" t="s">
        <v>1976</v>
      </c>
      <c r="D20" s="2110"/>
      <c r="E20" s="2110"/>
      <c r="F20" s="2110"/>
      <c r="G20" s="2110"/>
      <c r="H20" s="2110"/>
      <c r="I20" s="2110"/>
      <c r="J20" s="2110"/>
      <c r="K20" s="2110"/>
      <c r="L20" s="2110"/>
      <c r="M20" s="2110"/>
      <c r="N20" s="2110"/>
    </row>
    <row r="21" spans="1:15" s="1525" customFormat="1" ht="21.75" hidden="1" customHeight="1">
      <c r="A21" s="1526"/>
      <c r="B21" s="1526" t="s">
        <v>1977</v>
      </c>
      <c r="C21" s="2110" t="s">
        <v>1978</v>
      </c>
      <c r="D21" s="2110"/>
      <c r="E21" s="2110"/>
      <c r="F21" s="2110"/>
      <c r="G21" s="2110"/>
      <c r="H21" s="2110"/>
      <c r="I21" s="2110"/>
      <c r="J21" s="2110"/>
      <c r="K21" s="2110"/>
      <c r="L21" s="2110"/>
      <c r="M21" s="2110"/>
      <c r="N21" s="2110"/>
    </row>
    <row r="22" spans="1:15" s="1525" customFormat="1" ht="21.75" hidden="1" customHeight="1">
      <c r="A22" s="1526"/>
      <c r="B22" s="1526" t="s">
        <v>1979</v>
      </c>
      <c r="C22" s="2110" t="s">
        <v>1980</v>
      </c>
      <c r="D22" s="2110"/>
      <c r="E22" s="2110"/>
      <c r="F22" s="2110"/>
      <c r="G22" s="2110"/>
      <c r="H22" s="2110"/>
      <c r="I22" s="2110"/>
      <c r="J22" s="2110"/>
      <c r="K22" s="2110"/>
      <c r="L22" s="2110"/>
      <c r="M22" s="2110"/>
      <c r="N22" s="2110"/>
    </row>
    <row r="23" spans="1:15" s="1531" customFormat="1" ht="21.75" customHeight="1">
      <c r="A23" s="1524">
        <v>2</v>
      </c>
      <c r="B23" s="1530" t="s">
        <v>1981</v>
      </c>
      <c r="C23" s="1530"/>
      <c r="D23" s="1530"/>
      <c r="E23" s="1530"/>
      <c r="F23" s="1530"/>
      <c r="G23" s="1530"/>
      <c r="O23" s="1525"/>
    </row>
    <row r="24" spans="1:15" s="1531" customFormat="1" ht="21.75" customHeight="1">
      <c r="A24" s="1530"/>
      <c r="B24" s="1530" t="s">
        <v>1982</v>
      </c>
      <c r="C24" s="1530"/>
      <c r="D24" s="1530"/>
      <c r="E24" s="1530"/>
      <c r="F24" s="1530"/>
      <c r="G24" s="1530"/>
      <c r="O24" s="1525"/>
    </row>
    <row r="25" spans="1:15" s="1531" customFormat="1" ht="21.75" customHeight="1">
      <c r="A25" s="1530"/>
      <c r="B25" s="1530" t="s">
        <v>1983</v>
      </c>
      <c r="C25" s="1530" t="s">
        <v>1984</v>
      </c>
      <c r="D25" s="1530"/>
      <c r="E25" s="1530"/>
      <c r="F25" s="1530"/>
      <c r="G25" s="1530"/>
      <c r="H25" s="1530"/>
      <c r="O25" s="1525"/>
    </row>
    <row r="26" spans="1:15" s="1531" customFormat="1" ht="21.75" customHeight="1">
      <c r="A26" s="1530"/>
      <c r="B26" s="1530" t="s">
        <v>1985</v>
      </c>
      <c r="C26" s="1530" t="s">
        <v>1986</v>
      </c>
      <c r="D26" s="1530"/>
      <c r="E26" s="1530"/>
      <c r="F26" s="1530"/>
      <c r="G26" s="1530"/>
      <c r="H26" s="1530"/>
      <c r="O26" s="1525"/>
    </row>
    <row r="27" spans="1:15" s="1531" customFormat="1" ht="21.75" customHeight="1">
      <c r="A27" s="1530"/>
      <c r="B27" s="1530" t="s">
        <v>1987</v>
      </c>
      <c r="C27" s="1530" t="s">
        <v>1988</v>
      </c>
      <c r="D27" s="1530"/>
      <c r="E27" s="1530"/>
      <c r="F27" s="1530"/>
      <c r="G27" s="1530"/>
      <c r="H27" s="1530"/>
      <c r="O27" s="1525"/>
    </row>
    <row r="28" spans="1:15" s="1531" customFormat="1" ht="21.75" customHeight="1">
      <c r="A28" s="1530"/>
      <c r="B28" s="1530" t="s">
        <v>1989</v>
      </c>
      <c r="C28" s="1530" t="s">
        <v>1990</v>
      </c>
      <c r="D28" s="1530"/>
      <c r="E28" s="1530"/>
      <c r="F28" s="1530"/>
      <c r="G28" s="1530"/>
      <c r="H28" s="1530"/>
      <c r="O28" s="1525"/>
    </row>
    <row r="29" spans="1:15" s="1531" customFormat="1" ht="21.75" hidden="1" customHeight="1">
      <c r="A29" s="1530"/>
      <c r="B29" s="1530" t="s">
        <v>1991</v>
      </c>
      <c r="C29" s="1530"/>
      <c r="D29" s="1530"/>
      <c r="E29" s="1530"/>
      <c r="F29" s="1530"/>
      <c r="G29" s="1530"/>
      <c r="H29" s="1530"/>
      <c r="O29" s="1525"/>
    </row>
    <row r="30" spans="1:15" s="1531" customFormat="1" ht="21.75" hidden="1" customHeight="1">
      <c r="A30" s="1530"/>
      <c r="B30" s="1530"/>
      <c r="C30" s="1530" t="s">
        <v>1992</v>
      </c>
      <c r="D30" s="1530"/>
      <c r="E30" s="1530"/>
      <c r="F30" s="1530"/>
      <c r="G30" s="1530"/>
      <c r="H30" s="1530"/>
      <c r="O30" s="1525"/>
    </row>
    <row r="31" spans="1:15" s="1531" customFormat="1" ht="21.75" hidden="1" customHeight="1">
      <c r="A31" s="1530"/>
      <c r="B31" s="1530"/>
      <c r="C31" s="1530"/>
      <c r="D31" s="2104" t="s">
        <v>1993</v>
      </c>
      <c r="E31" s="2104"/>
      <c r="F31" s="2104"/>
      <c r="G31" s="2104"/>
      <c r="H31" s="2104"/>
      <c r="I31" s="2104"/>
      <c r="J31" s="2104"/>
      <c r="K31" s="2104"/>
      <c r="L31" s="2104"/>
      <c r="M31" s="2104"/>
      <c r="N31" s="2104"/>
      <c r="O31" s="1525"/>
    </row>
    <row r="32" spans="1:15" s="1531" customFormat="1" ht="21.75" hidden="1" customHeight="1">
      <c r="A32" s="1530"/>
      <c r="B32" s="1530"/>
      <c r="C32" s="1530"/>
      <c r="D32" s="1530"/>
      <c r="E32" s="1530"/>
      <c r="F32" s="1530"/>
      <c r="G32" s="1530"/>
      <c r="H32" s="1530"/>
      <c r="O32" s="1525"/>
    </row>
    <row r="33" spans="1:15" s="1531" customFormat="1" ht="21.75" hidden="1" customHeight="1">
      <c r="A33" s="1530"/>
      <c r="B33" s="1530"/>
      <c r="C33" s="1530" t="s">
        <v>1994</v>
      </c>
      <c r="D33" s="1530"/>
      <c r="E33" s="1530"/>
      <c r="F33" s="1530"/>
      <c r="G33" s="1530"/>
      <c r="H33" s="1530"/>
      <c r="O33" s="1525"/>
    </row>
    <row r="34" spans="1:15" s="1531" customFormat="1" ht="21.75" hidden="1" customHeight="1">
      <c r="A34" s="1530"/>
      <c r="B34" s="1530"/>
      <c r="C34" s="1530"/>
      <c r="D34" s="1530" t="s">
        <v>1995</v>
      </c>
      <c r="E34" s="1530"/>
      <c r="F34" s="1530"/>
      <c r="G34" s="1530"/>
      <c r="H34" s="1530"/>
      <c r="O34" s="1525"/>
    </row>
    <row r="35" spans="1:15" s="1531" customFormat="1" ht="21.75" hidden="1" customHeight="1">
      <c r="A35" s="1530"/>
      <c r="B35" s="1530"/>
      <c r="C35" s="1530"/>
      <c r="D35" s="1530" t="s">
        <v>1996</v>
      </c>
      <c r="E35" s="1530"/>
      <c r="F35" s="1530"/>
      <c r="G35" s="1530"/>
      <c r="H35" s="1530"/>
      <c r="O35" s="1525"/>
    </row>
    <row r="36" spans="1:15" s="1531" customFormat="1" ht="21.75" hidden="1" customHeight="1">
      <c r="A36" s="1530"/>
      <c r="B36" s="1530"/>
      <c r="C36" s="1530"/>
      <c r="D36" s="1530" t="s">
        <v>1997</v>
      </c>
      <c r="E36" s="1530"/>
      <c r="F36" s="1530"/>
      <c r="G36" s="1530"/>
      <c r="H36" s="1530"/>
      <c r="O36" s="1525"/>
    </row>
    <row r="37" spans="1:15" s="1531" customFormat="1" ht="21.75" hidden="1" customHeight="1">
      <c r="A37" s="1530"/>
      <c r="B37" s="1530"/>
      <c r="C37" s="1530"/>
      <c r="D37" s="1530" t="s">
        <v>1998</v>
      </c>
      <c r="E37" s="1530"/>
      <c r="F37" s="1530"/>
      <c r="G37" s="1530"/>
      <c r="H37" s="1530"/>
      <c r="O37" s="1525"/>
    </row>
    <row r="38" spans="1:15" s="1531" customFormat="1" ht="21.75" hidden="1" customHeight="1">
      <c r="A38" s="1530"/>
      <c r="B38" s="1530"/>
      <c r="C38" s="1530" t="s">
        <v>1999</v>
      </c>
      <c r="D38" s="1530"/>
      <c r="E38" s="1530"/>
      <c r="F38" s="1530"/>
      <c r="G38" s="1530"/>
      <c r="H38" s="1530"/>
      <c r="O38" s="1525"/>
    </row>
    <row r="39" spans="1:15" s="1531" customFormat="1" ht="21.75" hidden="1" customHeight="1">
      <c r="A39" s="1530"/>
      <c r="B39" s="1530"/>
      <c r="C39" s="1530"/>
      <c r="D39" s="1530" t="s">
        <v>2000</v>
      </c>
      <c r="E39" s="1530"/>
      <c r="F39" s="1530"/>
      <c r="G39" s="1530"/>
      <c r="H39" s="1530"/>
      <c r="O39" s="1525"/>
    </row>
    <row r="40" spans="1:15" s="1531" customFormat="1" ht="21.75" hidden="1" customHeight="1">
      <c r="A40" s="1530"/>
      <c r="B40" s="1530"/>
      <c r="C40" s="1530"/>
      <c r="D40" s="1530" t="s">
        <v>2001</v>
      </c>
      <c r="E40" s="1530"/>
      <c r="F40" s="1530"/>
      <c r="G40" s="1530"/>
      <c r="H40" s="1530"/>
      <c r="O40" s="1525"/>
    </row>
    <row r="41" spans="1:15" s="1531" customFormat="1" ht="21.75" hidden="1" customHeight="1">
      <c r="A41" s="1530"/>
      <c r="B41" s="1530"/>
      <c r="C41" s="1530"/>
      <c r="D41" s="1530" t="s">
        <v>2002</v>
      </c>
      <c r="E41" s="1530"/>
      <c r="F41" s="1530"/>
      <c r="G41" s="1530"/>
      <c r="H41" s="1530"/>
      <c r="O41" s="1525"/>
    </row>
    <row r="42" spans="1:15" s="1531" customFormat="1" ht="21.75" hidden="1" customHeight="1">
      <c r="A42" s="1530"/>
      <c r="B42" s="1530"/>
      <c r="C42" s="1530"/>
      <c r="D42" s="2104" t="s">
        <v>2003</v>
      </c>
      <c r="E42" s="2104"/>
      <c r="F42" s="2104"/>
      <c r="G42" s="2104"/>
      <c r="H42" s="2104"/>
      <c r="I42" s="2104"/>
      <c r="J42" s="2104"/>
      <c r="K42" s="2104"/>
      <c r="L42" s="2104"/>
      <c r="M42" s="2104"/>
      <c r="N42" s="2104"/>
      <c r="O42" s="1525"/>
    </row>
    <row r="43" spans="1:15" s="1531" customFormat="1" ht="21.75" hidden="1" customHeight="1">
      <c r="A43" s="1530"/>
      <c r="B43" s="1530"/>
      <c r="C43" s="1530"/>
      <c r="D43" s="2104" t="s">
        <v>2004</v>
      </c>
      <c r="E43" s="2104"/>
      <c r="F43" s="2104"/>
      <c r="G43" s="2104"/>
      <c r="H43" s="2104"/>
      <c r="I43" s="2104"/>
      <c r="J43" s="2104"/>
      <c r="K43" s="2104"/>
      <c r="L43" s="2104"/>
      <c r="M43" s="2104"/>
      <c r="N43" s="2104"/>
      <c r="O43" s="1525"/>
    </row>
    <row r="44" spans="1:15" s="1531" customFormat="1" ht="21.75" hidden="1" customHeight="1">
      <c r="A44" s="1530"/>
      <c r="B44" s="1530"/>
      <c r="C44" s="1530" t="s">
        <v>2005</v>
      </c>
      <c r="D44" s="1530"/>
      <c r="E44" s="1530"/>
      <c r="F44" s="1530"/>
      <c r="G44" s="1530"/>
      <c r="H44" s="1530"/>
      <c r="O44" s="1525"/>
    </row>
    <row r="45" spans="1:15" s="1531" customFormat="1" ht="21.75" hidden="1" customHeight="1">
      <c r="A45" s="1530"/>
      <c r="B45" s="1530"/>
      <c r="C45" s="1530"/>
      <c r="D45" s="1530" t="s">
        <v>2006</v>
      </c>
      <c r="E45" s="1530"/>
      <c r="F45" s="1530"/>
      <c r="G45" s="1530"/>
      <c r="H45" s="1530"/>
      <c r="O45" s="1525"/>
    </row>
    <row r="46" spans="1:15" s="1531" customFormat="1" ht="21.75" hidden="1" customHeight="1">
      <c r="A46" s="1530"/>
      <c r="B46" s="1530"/>
      <c r="C46" s="1530"/>
      <c r="D46" s="1530" t="s">
        <v>2007</v>
      </c>
      <c r="E46" s="1530"/>
      <c r="F46" s="1530"/>
      <c r="G46" s="1530"/>
      <c r="H46" s="1530"/>
      <c r="O46" s="1525"/>
    </row>
    <row r="47" spans="1:15" s="1531" customFormat="1" ht="21.75" hidden="1" customHeight="1">
      <c r="A47" s="1530"/>
      <c r="B47" s="1530"/>
      <c r="C47" s="1530"/>
      <c r="D47" s="2104" t="s">
        <v>2008</v>
      </c>
      <c r="E47" s="2104"/>
      <c r="F47" s="2104"/>
      <c r="G47" s="2104"/>
      <c r="H47" s="2104"/>
      <c r="I47" s="2104"/>
      <c r="J47" s="2104"/>
      <c r="K47" s="2104"/>
      <c r="L47" s="2104"/>
      <c r="M47" s="2104"/>
      <c r="N47" s="2104"/>
      <c r="O47" s="1525"/>
    </row>
    <row r="48" spans="1:15" s="1531" customFormat="1" ht="21.75" hidden="1" customHeight="1">
      <c r="A48" s="1530"/>
      <c r="B48" s="1530"/>
      <c r="C48" s="1530"/>
      <c r="D48" s="1530" t="s">
        <v>2009</v>
      </c>
      <c r="E48" s="1530"/>
      <c r="F48" s="1530"/>
      <c r="G48" s="1530"/>
      <c r="H48" s="1530"/>
      <c r="O48" s="1525"/>
    </row>
    <row r="49" spans="1:20" s="1531" customFormat="1" ht="21.75" hidden="1" customHeight="1">
      <c r="A49" s="1530"/>
      <c r="B49" s="1530"/>
      <c r="C49" s="1530"/>
      <c r="D49" s="1530" t="s">
        <v>2010</v>
      </c>
      <c r="E49" s="1530"/>
      <c r="F49" s="1530"/>
      <c r="G49" s="1530"/>
      <c r="H49" s="1530"/>
      <c r="O49" s="1525"/>
    </row>
    <row r="50" spans="1:20" s="1531" customFormat="1" ht="21.75" hidden="1" customHeight="1">
      <c r="A50" s="1530"/>
      <c r="B50" s="1530"/>
      <c r="C50" s="1530"/>
      <c r="D50" s="1530" t="s">
        <v>2011</v>
      </c>
      <c r="E50" s="1530"/>
      <c r="F50" s="1530"/>
      <c r="G50" s="1530"/>
      <c r="H50" s="1530"/>
      <c r="O50" s="1525"/>
    </row>
    <row r="51" spans="1:20" s="1531" customFormat="1" ht="21.75" hidden="1" customHeight="1">
      <c r="A51" s="1530"/>
      <c r="B51" s="1530"/>
      <c r="C51" s="1530"/>
      <c r="D51" s="1530" t="s">
        <v>2012</v>
      </c>
      <c r="E51" s="1530"/>
      <c r="F51" s="1530"/>
      <c r="G51" s="1530"/>
      <c r="H51" s="1530"/>
      <c r="O51" s="1525"/>
    </row>
    <row r="52" spans="1:20" s="1531" customFormat="1" ht="21.75" hidden="1" customHeight="1">
      <c r="A52" s="1530"/>
      <c r="B52" s="1530"/>
      <c r="C52" s="1530" t="s">
        <v>2013</v>
      </c>
      <c r="D52" s="1530"/>
      <c r="E52" s="1530"/>
      <c r="F52" s="1530"/>
      <c r="G52" s="1530"/>
      <c r="H52" s="1530"/>
      <c r="O52" s="1525"/>
    </row>
    <row r="53" spans="1:20" s="1531" customFormat="1" ht="21.75" hidden="1" customHeight="1">
      <c r="A53" s="1530"/>
      <c r="B53" s="1530"/>
      <c r="C53" s="1530"/>
      <c r="D53" s="1530" t="s">
        <v>2014</v>
      </c>
      <c r="E53" s="1530"/>
      <c r="F53" s="1530"/>
      <c r="G53" s="1530"/>
      <c r="H53" s="1530"/>
      <c r="O53" s="1525"/>
    </row>
    <row r="54" spans="1:20" s="1531" customFormat="1" ht="21.75" hidden="1" customHeight="1">
      <c r="A54" s="1530"/>
      <c r="B54" s="1530"/>
      <c r="C54" s="1530"/>
      <c r="D54" s="1530" t="s">
        <v>2015</v>
      </c>
      <c r="E54" s="1530"/>
      <c r="F54" s="1530"/>
      <c r="G54" s="1530"/>
      <c r="H54" s="1530"/>
      <c r="O54" s="1525"/>
    </row>
    <row r="55" spans="1:20" s="1531" customFormat="1" ht="21.75" hidden="1" customHeight="1">
      <c r="A55" s="1530"/>
      <c r="B55" s="1530"/>
      <c r="C55" s="1530"/>
      <c r="D55" s="1530" t="s">
        <v>2016</v>
      </c>
      <c r="E55" s="1530"/>
      <c r="F55" s="1530"/>
      <c r="G55" s="1530"/>
      <c r="H55" s="1530"/>
      <c r="O55" s="1525"/>
    </row>
    <row r="56" spans="1:20" s="1531" customFormat="1" ht="21.75" customHeight="1">
      <c r="A56" s="1530"/>
      <c r="B56" s="1530" t="s">
        <v>2017</v>
      </c>
      <c r="C56" s="1530"/>
      <c r="D56" s="1530"/>
      <c r="E56" s="1530"/>
      <c r="F56" s="1530"/>
      <c r="G56" s="1530"/>
      <c r="H56" s="1530"/>
      <c r="O56" s="1525"/>
    </row>
    <row r="57" spans="1:20" s="1531" customFormat="1" ht="21.75" customHeight="1">
      <c r="A57" s="1530"/>
      <c r="B57" s="1530"/>
      <c r="C57" s="1530" t="s">
        <v>1982</v>
      </c>
      <c r="D57" s="1530"/>
      <c r="E57" s="1530"/>
      <c r="F57" s="1530"/>
      <c r="G57" s="1530"/>
      <c r="H57" s="1530"/>
      <c r="O57" s="1525"/>
    </row>
    <row r="58" spans="1:20" s="1531" customFormat="1" ht="21.75" customHeight="1">
      <c r="A58" s="1530"/>
      <c r="B58" s="1530"/>
      <c r="C58" s="1530"/>
      <c r="D58" s="2104" t="s">
        <v>2018</v>
      </c>
      <c r="E58" s="2104"/>
      <c r="F58" s="2104"/>
      <c r="G58" s="2104"/>
      <c r="H58" s="2104"/>
      <c r="I58" s="2104"/>
      <c r="J58" s="2104"/>
      <c r="K58" s="2104"/>
      <c r="L58" s="2104"/>
      <c r="M58" s="2104"/>
      <c r="N58" s="2104"/>
      <c r="O58" s="1525"/>
    </row>
    <row r="59" spans="1:20" s="1531" customFormat="1" ht="21.75" customHeight="1">
      <c r="A59" s="1530"/>
      <c r="B59" s="1530"/>
      <c r="C59" s="1530"/>
      <c r="D59" s="2104" t="s">
        <v>2019</v>
      </c>
      <c r="E59" s="2104"/>
      <c r="F59" s="2104"/>
      <c r="G59" s="2104"/>
      <c r="H59" s="2104"/>
      <c r="I59" s="2104"/>
      <c r="J59" s="2104"/>
      <c r="K59" s="2104"/>
      <c r="L59" s="2104"/>
      <c r="M59" s="2104"/>
      <c r="N59" s="2104"/>
      <c r="O59" s="1525"/>
    </row>
    <row r="60" spans="1:20" s="1531" customFormat="1" ht="21.75" customHeight="1">
      <c r="A60" s="1530"/>
      <c r="B60" s="1530"/>
      <c r="C60" s="1530"/>
      <c r="D60" s="2104" t="s">
        <v>2020</v>
      </c>
      <c r="E60" s="2104"/>
      <c r="F60" s="2104"/>
      <c r="G60" s="2104"/>
      <c r="H60" s="2104"/>
      <c r="I60" s="2104"/>
      <c r="J60" s="2104"/>
      <c r="K60" s="2104"/>
      <c r="L60" s="2104"/>
      <c r="M60" s="2104"/>
      <c r="N60" s="2104"/>
      <c r="O60" s="1525"/>
    </row>
    <row r="61" spans="1:20" s="1531" customFormat="1" ht="21.75" customHeight="1">
      <c r="A61" s="1530"/>
      <c r="B61" s="1530"/>
      <c r="C61" s="1530"/>
      <c r="D61" s="2104" t="s">
        <v>2021</v>
      </c>
      <c r="E61" s="2104"/>
      <c r="F61" s="2104"/>
      <c r="G61" s="2104"/>
      <c r="H61" s="2104"/>
      <c r="I61" s="2104"/>
      <c r="J61" s="2104"/>
      <c r="K61" s="2104"/>
      <c r="L61" s="2104"/>
      <c r="M61" s="2104"/>
      <c r="N61" s="2104"/>
      <c r="O61" s="1525"/>
    </row>
    <row r="62" spans="1:20" s="1531" customFormat="1" ht="21.75" customHeight="1">
      <c r="A62" s="1530"/>
      <c r="B62" s="1530"/>
      <c r="C62" s="1530"/>
      <c r="D62" s="1530" t="s">
        <v>2022</v>
      </c>
      <c r="E62" s="1530"/>
      <c r="F62" s="1530"/>
      <c r="G62" s="1530"/>
      <c r="H62" s="1530"/>
      <c r="O62" s="1525"/>
    </row>
    <row r="63" spans="1:20" s="1531" customFormat="1" ht="21.75" customHeight="1">
      <c r="A63" s="1530"/>
      <c r="B63" s="1530"/>
      <c r="C63" s="1530"/>
      <c r="D63" s="1530" t="s">
        <v>2023</v>
      </c>
      <c r="E63" s="1530"/>
      <c r="F63" s="1530"/>
      <c r="G63" s="1530"/>
      <c r="H63" s="1530"/>
      <c r="O63" s="1525"/>
      <c r="R63" s="1532"/>
      <c r="S63" s="1532"/>
      <c r="T63" s="1532"/>
    </row>
    <row r="64" spans="1:20" s="1531" customFormat="1" ht="21.75" customHeight="1">
      <c r="A64" s="1530"/>
      <c r="B64" s="1530"/>
      <c r="C64" s="1530"/>
      <c r="D64" s="1530" t="s">
        <v>2024</v>
      </c>
      <c r="E64" s="1530"/>
      <c r="F64" s="1530"/>
      <c r="G64" s="1530"/>
      <c r="H64" s="1530"/>
      <c r="O64" s="1525"/>
      <c r="R64" s="1532"/>
      <c r="S64" s="2109"/>
      <c r="T64" s="2109"/>
    </row>
    <row r="65" spans="1:22" s="1531" customFormat="1" ht="21.75" customHeight="1">
      <c r="A65" s="1530"/>
      <c r="B65" s="1530"/>
      <c r="C65" s="1530"/>
      <c r="D65" s="2106" t="s">
        <v>2025</v>
      </c>
      <c r="E65" s="2107"/>
      <c r="F65" s="2107"/>
      <c r="G65" s="2107"/>
      <c r="H65" s="2108"/>
      <c r="I65" s="2106" t="s">
        <v>2026</v>
      </c>
      <c r="J65" s="2107"/>
      <c r="K65" s="2107"/>
      <c r="L65" s="2107"/>
      <c r="M65" s="2107"/>
      <c r="N65" s="2108"/>
      <c r="O65" s="1525"/>
      <c r="R65" s="2109"/>
      <c r="S65" s="2109"/>
      <c r="T65" s="1533"/>
      <c r="V65" s="1534"/>
    </row>
    <row r="66" spans="1:22" s="1531" customFormat="1" ht="150.75" customHeight="1">
      <c r="A66" s="1530"/>
      <c r="B66" s="1530"/>
      <c r="C66" s="1530"/>
      <c r="D66" s="1535"/>
      <c r="E66" s="1535"/>
      <c r="F66" s="1535"/>
      <c r="G66" s="1535"/>
      <c r="H66" s="1535"/>
      <c r="I66" s="1535"/>
      <c r="J66" s="1535"/>
      <c r="K66" s="1535"/>
      <c r="L66" s="2103"/>
      <c r="M66" s="2103"/>
      <c r="N66" s="2103"/>
      <c r="O66" s="1525"/>
      <c r="R66" s="1533"/>
      <c r="S66" s="1533"/>
      <c r="T66" s="1532"/>
    </row>
    <row r="67" spans="1:22" s="1531" customFormat="1" ht="21.75" hidden="1" customHeight="1">
      <c r="A67" s="1530"/>
      <c r="B67" s="1530"/>
      <c r="C67" s="1530" t="s">
        <v>2027</v>
      </c>
      <c r="D67" s="1530"/>
      <c r="E67" s="1530"/>
      <c r="F67" s="1530"/>
      <c r="G67" s="1530"/>
      <c r="H67" s="1530"/>
      <c r="O67" s="1525"/>
    </row>
    <row r="68" spans="1:22" s="1531" customFormat="1" ht="21.75" hidden="1" customHeight="1">
      <c r="A68" s="1530"/>
      <c r="B68" s="1530"/>
      <c r="C68" s="1530"/>
      <c r="D68" s="1530" t="s">
        <v>2028</v>
      </c>
      <c r="E68" s="1530"/>
      <c r="F68" s="1530"/>
      <c r="G68" s="1530"/>
      <c r="H68" s="1530"/>
      <c r="O68" s="1525"/>
    </row>
    <row r="69" spans="1:22" s="1531" customFormat="1" ht="21.75" hidden="1" customHeight="1">
      <c r="A69" s="1530"/>
      <c r="B69" s="1530"/>
      <c r="C69" s="1530"/>
      <c r="D69" s="1530" t="s">
        <v>2029</v>
      </c>
      <c r="E69" s="1530"/>
      <c r="F69" s="1530"/>
      <c r="G69" s="1530"/>
      <c r="H69" s="1530"/>
      <c r="O69" s="1525"/>
    </row>
    <row r="70" spans="1:22" s="1531" customFormat="1" ht="21.75" hidden="1" customHeight="1">
      <c r="A70" s="1530"/>
      <c r="B70" s="1530"/>
      <c r="C70" s="1530"/>
      <c r="D70" s="1536" t="s">
        <v>2030</v>
      </c>
      <c r="E70" s="1530"/>
      <c r="F70" s="1530"/>
      <c r="G70" s="1530"/>
      <c r="H70" s="1530"/>
      <c r="O70" s="1525"/>
    </row>
    <row r="71" spans="1:22" s="1531" customFormat="1" ht="21.75" hidden="1" customHeight="1">
      <c r="A71" s="1530"/>
      <c r="B71" s="1530"/>
      <c r="C71" s="1530"/>
      <c r="D71" s="1536" t="s">
        <v>2031</v>
      </c>
      <c r="E71" s="1530"/>
      <c r="F71" s="1530"/>
      <c r="G71" s="1530"/>
      <c r="H71" s="1530"/>
      <c r="O71" s="1525"/>
    </row>
    <row r="72" spans="1:22" s="1531" customFormat="1" ht="21.75" hidden="1" customHeight="1">
      <c r="A72" s="1530"/>
      <c r="B72" s="1530"/>
      <c r="C72" s="1530"/>
      <c r="D72" s="1530" t="s">
        <v>2032</v>
      </c>
      <c r="E72" s="1530"/>
      <c r="F72" s="1530"/>
      <c r="G72" s="1530"/>
      <c r="H72" s="1530"/>
      <c r="O72" s="1525"/>
    </row>
    <row r="73" spans="1:22" s="1531" customFormat="1" ht="21.75" hidden="1" customHeight="1">
      <c r="A73" s="1530"/>
      <c r="B73" s="1530"/>
      <c r="C73" s="1530"/>
      <c r="D73" s="1536" t="s">
        <v>2033</v>
      </c>
      <c r="E73" s="1530"/>
      <c r="F73" s="1530"/>
      <c r="G73" s="1530"/>
      <c r="H73" s="1530"/>
      <c r="O73" s="1525"/>
    </row>
    <row r="74" spans="1:22" s="1531" customFormat="1" ht="21.75" hidden="1" customHeight="1">
      <c r="A74" s="1530"/>
      <c r="B74" s="1530"/>
      <c r="C74" s="1530"/>
      <c r="D74" s="1536" t="s">
        <v>2034</v>
      </c>
      <c r="E74" s="1530"/>
      <c r="F74" s="1530"/>
      <c r="G74" s="1530"/>
      <c r="H74" s="1530"/>
      <c r="O74" s="1525"/>
    </row>
    <row r="75" spans="1:22" s="1531" customFormat="1" ht="21.75" hidden="1" customHeight="1">
      <c r="A75" s="1530"/>
      <c r="B75" s="1530"/>
      <c r="C75" s="1530"/>
      <c r="D75" s="1536" t="s">
        <v>2035</v>
      </c>
      <c r="E75" s="1530"/>
      <c r="F75" s="1530"/>
      <c r="G75" s="1530"/>
      <c r="H75" s="1530"/>
      <c r="O75" s="1525"/>
    </row>
    <row r="76" spans="1:22" s="1531" customFormat="1" ht="21.75" hidden="1" customHeight="1">
      <c r="A76" s="1530"/>
      <c r="B76" s="1530"/>
      <c r="C76" s="1530" t="s">
        <v>2036</v>
      </c>
      <c r="D76" s="1530"/>
      <c r="E76" s="1530"/>
      <c r="F76" s="1530"/>
      <c r="G76" s="1530"/>
      <c r="H76" s="1530"/>
      <c r="O76" s="1525"/>
    </row>
    <row r="77" spans="1:22" s="1531" customFormat="1" ht="21.75" hidden="1" customHeight="1">
      <c r="A77" s="1537"/>
      <c r="B77" s="1537"/>
      <c r="C77" s="1537"/>
      <c r="D77" s="2104" t="s">
        <v>2037</v>
      </c>
      <c r="E77" s="2104"/>
      <c r="F77" s="2104"/>
      <c r="G77" s="2104"/>
      <c r="H77" s="2104"/>
      <c r="I77" s="2104"/>
      <c r="J77" s="2104"/>
      <c r="K77" s="2104"/>
      <c r="L77" s="2104"/>
      <c r="M77" s="2104"/>
      <c r="N77" s="2104"/>
      <c r="O77" s="1525"/>
    </row>
    <row r="78" spans="1:22" s="1531" customFormat="1" ht="21.75" hidden="1" customHeight="1">
      <c r="A78" s="1530"/>
      <c r="B78" s="1530"/>
      <c r="C78" s="1530"/>
      <c r="D78" s="1530" t="s">
        <v>2038</v>
      </c>
      <c r="E78" s="1530"/>
      <c r="F78" s="1530"/>
      <c r="G78" s="1530"/>
      <c r="H78" s="1530"/>
      <c r="O78" s="1525"/>
    </row>
    <row r="79" spans="1:22" s="1531" customFormat="1" ht="21.75" hidden="1" customHeight="1">
      <c r="A79" s="1530"/>
      <c r="B79" s="1530"/>
      <c r="C79" s="1530"/>
      <c r="D79" s="1530" t="s">
        <v>2039</v>
      </c>
      <c r="E79" s="1530"/>
      <c r="F79" s="1530"/>
      <c r="G79" s="1530"/>
      <c r="H79" s="1530"/>
      <c r="O79" s="1525"/>
    </row>
    <row r="80" spans="1:22" s="1531" customFormat="1" ht="21.75" hidden="1" customHeight="1">
      <c r="A80" s="1530"/>
      <c r="B80" s="1530"/>
      <c r="C80" s="1530"/>
      <c r="D80" s="1530" t="s">
        <v>2040</v>
      </c>
      <c r="E80" s="1530"/>
      <c r="F80" s="1530"/>
      <c r="G80" s="1530"/>
      <c r="H80" s="1530"/>
      <c r="O80" s="1525"/>
    </row>
    <row r="81" spans="1:38" s="1525" customFormat="1" ht="21.75" hidden="1" customHeight="1">
      <c r="A81" s="1526"/>
      <c r="B81" s="1526"/>
      <c r="C81" s="1538"/>
      <c r="D81" s="1538"/>
      <c r="E81" s="1538"/>
      <c r="F81" s="1538"/>
      <c r="G81" s="1538"/>
      <c r="H81" s="1538"/>
      <c r="I81" s="1538"/>
      <c r="J81" s="1538"/>
      <c r="K81" s="1538"/>
      <c r="L81" s="1538"/>
      <c r="M81" s="1538"/>
      <c r="N81" s="1538"/>
      <c r="Q81" s="458"/>
      <c r="R81" s="1539"/>
      <c r="S81" s="1539"/>
      <c r="T81" s="1539"/>
      <c r="U81" s="1539"/>
      <c r="V81" s="1539"/>
      <c r="W81" s="1539"/>
      <c r="X81" s="1539"/>
      <c r="Y81" s="1539"/>
      <c r="Z81" s="1539"/>
      <c r="AA81" s="1539"/>
      <c r="AB81" s="1539"/>
      <c r="AC81" s="1539"/>
      <c r="AD81" s="1539"/>
      <c r="AE81" s="1539"/>
      <c r="AF81" s="1539"/>
      <c r="AG81" s="1539"/>
      <c r="AH81" s="1539"/>
      <c r="AI81" s="1539"/>
      <c r="AJ81" s="1539"/>
      <c r="AK81" s="1539"/>
      <c r="AL81" s="1539"/>
    </row>
    <row r="82" spans="1:38" s="1525" customFormat="1" ht="21.75" customHeight="1">
      <c r="A82" s="1524" t="s">
        <v>2041</v>
      </c>
      <c r="B82" s="2105" t="s">
        <v>2042</v>
      </c>
      <c r="C82" s="2105"/>
      <c r="D82" s="2105"/>
      <c r="E82" s="2105"/>
      <c r="F82" s="2105"/>
      <c r="G82" s="2105"/>
      <c r="H82" s="2105"/>
      <c r="I82" s="2105"/>
      <c r="J82" s="2105"/>
      <c r="K82" s="2105"/>
      <c r="L82" s="2105"/>
      <c r="M82" s="2105"/>
      <c r="N82" s="2105"/>
      <c r="Q82" s="458"/>
      <c r="R82" s="1539"/>
      <c r="S82" s="1539"/>
      <c r="T82" s="1539"/>
      <c r="U82" s="1539"/>
      <c r="V82" s="1539"/>
      <c r="W82" s="1539"/>
      <c r="X82" s="1539"/>
      <c r="Y82" s="1539"/>
      <c r="Z82" s="1539"/>
      <c r="AA82" s="1539"/>
      <c r="AB82" s="1539"/>
      <c r="AC82" s="1539"/>
      <c r="AD82" s="1539"/>
      <c r="AE82" s="1539"/>
      <c r="AF82" s="1539"/>
      <c r="AG82" s="1539"/>
      <c r="AH82" s="1539"/>
      <c r="AI82" s="1539"/>
      <c r="AJ82" s="1539"/>
      <c r="AK82" s="1539"/>
      <c r="AL82" s="1539"/>
    </row>
    <row r="83" spans="1:38" s="1525" customFormat="1" ht="21.75" customHeight="1">
      <c r="A83" s="1526"/>
      <c r="B83" s="1527" t="s">
        <v>2043</v>
      </c>
      <c r="C83" s="2102" t="s">
        <v>2044</v>
      </c>
      <c r="D83" s="2102"/>
      <c r="E83" s="2102"/>
      <c r="F83" s="2102"/>
      <c r="G83" s="2102"/>
      <c r="H83" s="2102"/>
      <c r="I83" s="2102"/>
      <c r="J83" s="2102"/>
      <c r="K83" s="2102"/>
      <c r="L83" s="2102"/>
      <c r="M83" s="2102"/>
      <c r="N83" s="2102"/>
      <c r="Q83" s="458"/>
      <c r="R83" s="1539"/>
      <c r="S83" s="1539"/>
      <c r="T83" s="1539"/>
      <c r="U83" s="1539"/>
      <c r="V83" s="1539"/>
      <c r="W83" s="1539"/>
      <c r="X83" s="1539"/>
      <c r="Y83" s="1539"/>
      <c r="Z83" s="1539"/>
      <c r="AA83" s="1539"/>
      <c r="AB83" s="1539"/>
      <c r="AC83" s="1539"/>
      <c r="AD83" s="1539"/>
      <c r="AE83" s="1539"/>
      <c r="AF83" s="1539"/>
      <c r="AG83" s="1539"/>
      <c r="AH83" s="1539"/>
      <c r="AI83" s="1539"/>
      <c r="AJ83" s="1539"/>
      <c r="AK83" s="1539"/>
      <c r="AL83" s="1539"/>
    </row>
    <row r="84" spans="1:38" s="1525" customFormat="1" ht="21.75" customHeight="1">
      <c r="A84" s="1526"/>
      <c r="B84" s="1527" t="s">
        <v>204</v>
      </c>
      <c r="C84" s="2102" t="s">
        <v>2045</v>
      </c>
      <c r="D84" s="2102"/>
      <c r="E84" s="2102"/>
      <c r="F84" s="2102"/>
      <c r="G84" s="2102"/>
      <c r="H84" s="2102"/>
      <c r="I84" s="2102"/>
      <c r="J84" s="2102"/>
      <c r="K84" s="2102"/>
      <c r="L84" s="2102"/>
      <c r="M84" s="2102"/>
      <c r="N84" s="2102"/>
      <c r="Q84" s="458"/>
      <c r="R84" s="1539"/>
      <c r="S84" s="1539"/>
      <c r="T84" s="1539"/>
      <c r="U84" s="1539"/>
      <c r="V84" s="1539"/>
      <c r="W84" s="1539"/>
      <c r="X84" s="1539"/>
      <c r="Y84" s="1539"/>
      <c r="Z84" s="1539"/>
      <c r="AA84" s="1539"/>
      <c r="AB84" s="1539"/>
      <c r="AC84" s="1539"/>
      <c r="AD84" s="1539"/>
      <c r="AE84" s="1539"/>
      <c r="AF84" s="1539"/>
      <c r="AG84" s="1539"/>
      <c r="AH84" s="1539"/>
      <c r="AI84" s="1539"/>
      <c r="AJ84" s="1539"/>
      <c r="AK84" s="1539"/>
      <c r="AL84" s="1539"/>
    </row>
    <row r="85" spans="1:38" s="1525" customFormat="1" ht="21.75" customHeight="1">
      <c r="A85" s="1526"/>
      <c r="B85" s="1527" t="s">
        <v>2046</v>
      </c>
      <c r="C85" s="2102" t="s">
        <v>2047</v>
      </c>
      <c r="D85" s="2102"/>
      <c r="E85" s="2102"/>
      <c r="F85" s="2102"/>
      <c r="G85" s="2102"/>
      <c r="H85" s="2102"/>
      <c r="I85" s="2102"/>
      <c r="J85" s="2102"/>
      <c r="K85" s="2102"/>
      <c r="L85" s="2102"/>
      <c r="M85" s="2102"/>
      <c r="N85" s="2102"/>
      <c r="Q85" s="458"/>
      <c r="R85" s="1539"/>
      <c r="S85" s="1539"/>
      <c r="T85" s="1539"/>
      <c r="U85" s="1539"/>
      <c r="V85" s="1539"/>
      <c r="W85" s="1539"/>
      <c r="X85" s="1539"/>
      <c r="Y85" s="1539"/>
      <c r="Z85" s="1539"/>
      <c r="AA85" s="1539"/>
      <c r="AB85" s="1539"/>
      <c r="AC85" s="1539"/>
      <c r="AD85" s="1539"/>
      <c r="AE85" s="1539"/>
      <c r="AF85" s="1539"/>
      <c r="AG85" s="1539"/>
      <c r="AH85" s="1539"/>
      <c r="AI85" s="1539"/>
      <c r="AJ85" s="1539"/>
      <c r="AK85" s="1539"/>
      <c r="AL85" s="1539"/>
    </row>
    <row r="86" spans="1:38" s="1525" customFormat="1" ht="21.75" customHeight="1">
      <c r="A86" s="1526"/>
      <c r="B86" s="1527" t="s">
        <v>2048</v>
      </c>
      <c r="C86" s="2102" t="s">
        <v>2049</v>
      </c>
      <c r="D86" s="2102"/>
      <c r="E86" s="2102"/>
      <c r="F86" s="2102"/>
      <c r="G86" s="2102"/>
      <c r="H86" s="2102"/>
      <c r="I86" s="2102"/>
      <c r="J86" s="2102"/>
      <c r="K86" s="2102"/>
      <c r="L86" s="2102"/>
      <c r="M86" s="2102"/>
      <c r="N86" s="2102"/>
      <c r="Q86" s="458"/>
      <c r="R86" s="1539"/>
      <c r="S86" s="1539"/>
      <c r="T86" s="1539"/>
      <c r="U86" s="1539"/>
      <c r="V86" s="1539"/>
      <c r="W86" s="1539"/>
      <c r="X86" s="1539"/>
      <c r="Y86" s="1539"/>
      <c r="Z86" s="1539"/>
      <c r="AA86" s="1539"/>
      <c r="AB86" s="1539"/>
      <c r="AC86" s="1539"/>
      <c r="AD86" s="1539"/>
      <c r="AE86" s="1539"/>
      <c r="AF86" s="1539"/>
      <c r="AG86" s="1539"/>
      <c r="AH86" s="1539"/>
      <c r="AI86" s="1539"/>
      <c r="AJ86" s="1539"/>
      <c r="AK86" s="1539"/>
      <c r="AL86" s="1539"/>
    </row>
    <row r="87" spans="1:38" s="1525" customFormat="1" ht="21.75" customHeight="1">
      <c r="A87" s="1526"/>
      <c r="B87" s="1527" t="s">
        <v>1975</v>
      </c>
      <c r="C87" s="2102" t="s">
        <v>2050</v>
      </c>
      <c r="D87" s="2102"/>
      <c r="E87" s="2102"/>
      <c r="F87" s="2102"/>
      <c r="G87" s="2102"/>
      <c r="H87" s="2102"/>
      <c r="I87" s="2102"/>
      <c r="J87" s="2102"/>
      <c r="K87" s="2102"/>
      <c r="L87" s="2102"/>
      <c r="M87" s="2102"/>
      <c r="N87" s="2102"/>
      <c r="Q87" s="458"/>
      <c r="R87" s="1539"/>
      <c r="S87" s="1539"/>
      <c r="T87" s="1539"/>
      <c r="U87" s="1539"/>
      <c r="V87" s="1539"/>
      <c r="W87" s="1539"/>
      <c r="X87" s="1539"/>
      <c r="Y87" s="1539"/>
      <c r="Z87" s="1539"/>
      <c r="AA87" s="1539"/>
      <c r="AB87" s="1539"/>
      <c r="AC87" s="1539"/>
      <c r="AD87" s="1539"/>
      <c r="AE87" s="1539"/>
      <c r="AF87" s="1539"/>
      <c r="AG87" s="1539"/>
      <c r="AH87" s="1539"/>
      <c r="AI87" s="1539"/>
      <c r="AJ87" s="1539"/>
      <c r="AK87" s="1539"/>
      <c r="AL87" s="1539"/>
    </row>
    <row r="88" spans="1:38" s="1525" customFormat="1" ht="21.75" customHeight="1">
      <c r="A88" s="1526"/>
      <c r="B88" s="1527" t="s">
        <v>2051</v>
      </c>
      <c r="C88" s="2102" t="s">
        <v>2052</v>
      </c>
      <c r="D88" s="2102"/>
      <c r="E88" s="2102"/>
      <c r="F88" s="2102"/>
      <c r="G88" s="2102"/>
      <c r="H88" s="2102"/>
      <c r="I88" s="2102"/>
      <c r="J88" s="2102"/>
      <c r="K88" s="2102"/>
      <c r="L88" s="2102"/>
      <c r="M88" s="2102"/>
      <c r="N88" s="2102"/>
    </row>
    <row r="89" spans="1:38" s="1525" customFormat="1" ht="21.75" customHeight="1">
      <c r="A89" s="1526"/>
      <c r="B89" s="1527" t="s">
        <v>2053</v>
      </c>
      <c r="C89" s="2102" t="s">
        <v>2054</v>
      </c>
      <c r="D89" s="2102"/>
      <c r="E89" s="2102"/>
      <c r="F89" s="2102"/>
      <c r="G89" s="2102"/>
      <c r="H89" s="2102"/>
      <c r="I89" s="2102"/>
      <c r="J89" s="2102"/>
      <c r="K89" s="2102"/>
      <c r="L89" s="2102"/>
      <c r="M89" s="2102"/>
      <c r="N89" s="2102"/>
    </row>
    <row r="90" spans="1:38" s="1525" customFormat="1" ht="21.75" customHeight="1">
      <c r="A90" s="1526"/>
      <c r="B90" s="1527" t="s">
        <v>2055</v>
      </c>
      <c r="C90" s="2102" t="s">
        <v>2056</v>
      </c>
      <c r="D90" s="2102"/>
      <c r="E90" s="2102"/>
      <c r="F90" s="2102"/>
      <c r="G90" s="2102"/>
      <c r="H90" s="2102"/>
      <c r="I90" s="2102"/>
      <c r="J90" s="2102"/>
      <c r="K90" s="2102"/>
      <c r="L90" s="2102"/>
      <c r="M90" s="2102"/>
      <c r="N90" s="2102"/>
    </row>
    <row r="91" spans="1:38" s="1525" customFormat="1" ht="21.75" customHeight="1">
      <c r="A91" s="1526"/>
      <c r="B91" s="1527" t="s">
        <v>2057</v>
      </c>
      <c r="C91" s="2102" t="s">
        <v>2058</v>
      </c>
      <c r="D91" s="2102"/>
      <c r="E91" s="2102"/>
      <c r="F91" s="2102"/>
      <c r="G91" s="2102"/>
      <c r="H91" s="2102"/>
      <c r="I91" s="2102"/>
      <c r="J91" s="2102"/>
      <c r="K91" s="2102"/>
      <c r="L91" s="2102"/>
      <c r="M91" s="2102"/>
      <c r="N91" s="2102"/>
    </row>
    <row r="92" spans="1:38" s="1525" customFormat="1" ht="21.75" customHeight="1">
      <c r="A92" s="1526"/>
      <c r="B92" s="1527" t="s">
        <v>2059</v>
      </c>
      <c r="C92" s="2102" t="s">
        <v>2060</v>
      </c>
      <c r="D92" s="2102"/>
      <c r="E92" s="2102"/>
      <c r="F92" s="2102"/>
      <c r="G92" s="2102"/>
      <c r="H92" s="2102"/>
      <c r="I92" s="2102"/>
      <c r="J92" s="2102"/>
      <c r="K92" s="2102"/>
      <c r="L92" s="2102"/>
      <c r="M92" s="2102"/>
      <c r="N92" s="2102"/>
    </row>
    <row r="93" spans="1:38" s="1525" customFormat="1" ht="21.75" hidden="1" customHeight="1">
      <c r="A93" s="1526"/>
      <c r="B93" s="1527" t="s">
        <v>2061</v>
      </c>
      <c r="C93" s="2102" t="s">
        <v>2062</v>
      </c>
      <c r="D93" s="2102"/>
      <c r="E93" s="2102"/>
      <c r="F93" s="2102"/>
      <c r="G93" s="2102"/>
      <c r="H93" s="2102"/>
      <c r="I93" s="2102"/>
      <c r="J93" s="2102"/>
      <c r="K93" s="2102"/>
      <c r="L93" s="2102"/>
      <c r="M93" s="2102"/>
      <c r="N93" s="2102"/>
    </row>
    <row r="94" spans="1:38" s="1525" customFormat="1" ht="21.75" customHeight="1">
      <c r="A94" s="1526"/>
      <c r="B94" s="1527" t="s">
        <v>2063</v>
      </c>
      <c r="C94" s="2102" t="s">
        <v>2064</v>
      </c>
      <c r="D94" s="2102"/>
      <c r="E94" s="2102"/>
      <c r="F94" s="2102"/>
      <c r="G94" s="2102"/>
      <c r="H94" s="2102"/>
      <c r="I94" s="2102"/>
      <c r="J94" s="2102"/>
      <c r="K94" s="2102"/>
      <c r="L94" s="2102"/>
      <c r="M94" s="2102"/>
      <c r="N94" s="2102"/>
    </row>
    <row r="95" spans="1:38" s="1525" customFormat="1" ht="21.75" customHeight="1">
      <c r="A95" s="1526"/>
      <c r="B95" s="1527" t="s">
        <v>2065</v>
      </c>
      <c r="C95" s="2102" t="s">
        <v>2066</v>
      </c>
      <c r="D95" s="2102"/>
      <c r="E95" s="2102"/>
      <c r="F95" s="2102"/>
      <c r="G95" s="2102"/>
      <c r="H95" s="2102"/>
      <c r="I95" s="2102"/>
      <c r="J95" s="2102"/>
      <c r="K95" s="2102"/>
      <c r="L95" s="2102"/>
      <c r="M95" s="2102"/>
      <c r="N95" s="2102"/>
    </row>
    <row r="96" spans="1:38" s="1525" customFormat="1" ht="21.75" customHeight="1">
      <c r="A96" s="1526"/>
      <c r="B96" s="1527" t="s">
        <v>2067</v>
      </c>
      <c r="C96" s="2102" t="s">
        <v>2068</v>
      </c>
      <c r="D96" s="2102"/>
      <c r="E96" s="2102"/>
      <c r="F96" s="2102"/>
      <c r="G96" s="2102"/>
      <c r="H96" s="2102"/>
      <c r="I96" s="2102"/>
      <c r="J96" s="2102"/>
      <c r="K96" s="2102"/>
      <c r="L96" s="2102"/>
      <c r="M96" s="2102"/>
      <c r="N96" s="2102"/>
    </row>
  </sheetData>
  <mergeCells count="49">
    <mergeCell ref="C8:N8"/>
    <mergeCell ref="B2:N2"/>
    <mergeCell ref="C3:N3"/>
    <mergeCell ref="C4:N4"/>
    <mergeCell ref="B6:N6"/>
    <mergeCell ref="C7:N7"/>
    <mergeCell ref="C20:N20"/>
    <mergeCell ref="C9:N9"/>
    <mergeCell ref="C10:N10"/>
    <mergeCell ref="C11:N11"/>
    <mergeCell ref="C12:N12"/>
    <mergeCell ref="C13:N13"/>
    <mergeCell ref="C14:N14"/>
    <mergeCell ref="C15:N15"/>
    <mergeCell ref="C16:N16"/>
    <mergeCell ref="C17:N17"/>
    <mergeCell ref="C18:N18"/>
    <mergeCell ref="C19:N19"/>
    <mergeCell ref="D65:H65"/>
    <mergeCell ref="I65:N65"/>
    <mergeCell ref="R65:S65"/>
    <mergeCell ref="C21:N21"/>
    <mergeCell ref="C22:N22"/>
    <mergeCell ref="D31:N31"/>
    <mergeCell ref="D42:N42"/>
    <mergeCell ref="D43:N43"/>
    <mergeCell ref="D47:N47"/>
    <mergeCell ref="D58:N58"/>
    <mergeCell ref="D59:N59"/>
    <mergeCell ref="D60:N60"/>
    <mergeCell ref="D61:N61"/>
    <mergeCell ref="S64:T64"/>
    <mergeCell ref="C91:N91"/>
    <mergeCell ref="L66:N66"/>
    <mergeCell ref="D77:N77"/>
    <mergeCell ref="B82:N82"/>
    <mergeCell ref="C83:N83"/>
    <mergeCell ref="C84:N84"/>
    <mergeCell ref="C85:N85"/>
    <mergeCell ref="C86:N86"/>
    <mergeCell ref="C87:N87"/>
    <mergeCell ref="C88:N88"/>
    <mergeCell ref="C89:N89"/>
    <mergeCell ref="C90:N90"/>
    <mergeCell ref="C92:N92"/>
    <mergeCell ref="C93:N93"/>
    <mergeCell ref="C94:N94"/>
    <mergeCell ref="C95:N95"/>
    <mergeCell ref="C96:N96"/>
  </mergeCells>
  <phoneticPr fontId="2" type="noConversion"/>
  <printOptions horizontalCentered="1"/>
  <pageMargins left="0.59055118110236227" right="0.39370078740157483" top="0.78740157480314965" bottom="0.39370078740157483" header="0" footer="0"/>
  <pageSetup paperSize="9" firstPageNumber="14" fitToHeight="0" orientation="landscape" useFirstPageNumber="1" r:id="rId1"/>
  <rowBreaks count="1" manualBreakCount="1">
    <brk id="64" max="13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7" tint="0.79998168889431442"/>
  </sheetPr>
  <dimension ref="A1:CA457"/>
  <sheetViews>
    <sheetView showZeros="0" view="pageBreakPreview" topLeftCell="A413" zoomScaleSheetLayoutView="100" workbookViewId="0">
      <selection activeCell="AQ289" sqref="AQ289:AX290"/>
    </sheetView>
  </sheetViews>
  <sheetFormatPr defaultColWidth="2.5" defaultRowHeight="16.5"/>
  <cols>
    <col min="1" max="1" width="11.75" style="578" customWidth="1"/>
    <col min="2" max="51" width="2.375" style="577" customWidth="1"/>
    <col min="52" max="52" width="1.625" style="577" customWidth="1"/>
    <col min="53" max="16384" width="2.5" style="577"/>
  </cols>
  <sheetData>
    <row r="1" spans="1:79" ht="33" thickTop="1" thickBot="1">
      <c r="A1" s="573" t="s">
        <v>2158</v>
      </c>
      <c r="B1" s="2139" t="s">
        <v>823</v>
      </c>
      <c r="C1" s="2140"/>
      <c r="D1" s="2140"/>
      <c r="E1" s="2140"/>
      <c r="F1" s="2140"/>
      <c r="G1" s="2140"/>
      <c r="H1" s="2140"/>
      <c r="I1" s="2140"/>
      <c r="J1" s="2140"/>
      <c r="K1" s="2140"/>
      <c r="L1" s="2140"/>
      <c r="M1" s="2140"/>
      <c r="N1" s="2140"/>
      <c r="O1" s="2140"/>
      <c r="P1" s="2140"/>
      <c r="Q1" s="2140"/>
      <c r="R1" s="2140"/>
      <c r="S1" s="2140"/>
      <c r="T1" s="2140"/>
      <c r="U1" s="2140"/>
      <c r="V1" s="2140"/>
      <c r="W1" s="2140"/>
      <c r="X1" s="2140"/>
      <c r="Y1" s="2140"/>
      <c r="Z1" s="2140"/>
      <c r="AA1" s="2140"/>
      <c r="AB1" s="2140"/>
      <c r="AC1" s="2140"/>
      <c r="AD1" s="2140"/>
      <c r="AE1" s="2140"/>
      <c r="AF1" s="2140"/>
      <c r="AG1" s="2140"/>
      <c r="AH1" s="2140"/>
      <c r="AI1" s="2140"/>
      <c r="AJ1" s="2140"/>
      <c r="AK1" s="2140"/>
      <c r="AL1" s="2140"/>
      <c r="AM1" s="2140"/>
      <c r="AN1" s="2140"/>
      <c r="AO1" s="2140"/>
      <c r="AP1" s="2140"/>
      <c r="AQ1" s="2140"/>
      <c r="AR1" s="2140"/>
      <c r="AS1" s="2140"/>
      <c r="AT1" s="2140"/>
      <c r="AU1" s="2140"/>
      <c r="AV1" s="2140"/>
      <c r="AW1" s="2140"/>
      <c r="AX1" s="2140"/>
      <c r="AY1" s="2141"/>
      <c r="AZ1" s="574"/>
      <c r="BA1" s="575"/>
      <c r="BB1" s="576"/>
      <c r="BC1" s="576"/>
      <c r="BD1" s="576"/>
      <c r="BE1" s="576"/>
      <c r="BF1" s="576"/>
      <c r="BG1" s="576"/>
      <c r="BH1" s="576"/>
      <c r="BI1" s="576"/>
      <c r="BJ1" s="576"/>
      <c r="BK1" s="576"/>
    </row>
    <row r="2" spans="1:79" s="580" customFormat="1" ht="9.9499999999999993" customHeight="1" thickTop="1">
      <c r="A2" s="578">
        <f t="shared" ref="A2:A36" si="0">IF(K$19&gt;0,1,0)</f>
        <v>1</v>
      </c>
      <c r="B2" s="579"/>
      <c r="C2" s="579"/>
      <c r="D2" s="579"/>
      <c r="E2" s="579"/>
      <c r="F2" s="579"/>
      <c r="G2" s="579"/>
      <c r="H2" s="579"/>
      <c r="I2" s="579"/>
      <c r="J2" s="579"/>
      <c r="K2" s="579"/>
      <c r="L2" s="579"/>
      <c r="M2" s="579"/>
      <c r="N2" s="579"/>
      <c r="O2" s="579"/>
      <c r="P2" s="579"/>
      <c r="Q2" s="579"/>
      <c r="R2" s="579"/>
      <c r="S2" s="579"/>
      <c r="T2" s="579"/>
      <c r="U2" s="579"/>
      <c r="V2" s="579"/>
      <c r="W2" s="579"/>
      <c r="X2" s="579"/>
      <c r="Y2" s="579"/>
      <c r="Z2" s="579"/>
      <c r="AA2" s="579"/>
      <c r="AB2" s="579"/>
      <c r="AC2" s="579"/>
      <c r="AD2" s="579"/>
      <c r="AE2" s="579"/>
      <c r="AF2" s="579"/>
      <c r="AG2" s="579"/>
      <c r="AH2" s="579"/>
      <c r="AI2" s="579"/>
      <c r="AJ2" s="579"/>
      <c r="AK2" s="579"/>
      <c r="AL2" s="579"/>
      <c r="AM2" s="579"/>
      <c r="AN2" s="579"/>
      <c r="AO2" s="579"/>
      <c r="AP2" s="579"/>
      <c r="AQ2" s="579"/>
      <c r="AR2" s="579"/>
      <c r="AS2" s="579"/>
      <c r="AT2" s="579"/>
      <c r="AU2" s="579"/>
      <c r="AV2" s="579"/>
      <c r="AW2" s="579"/>
      <c r="AX2" s="579"/>
      <c r="AY2" s="579"/>
      <c r="BA2" s="2131" t="s">
        <v>1722</v>
      </c>
      <c r="BB2" s="2132"/>
      <c r="BC2" s="2132"/>
      <c r="BD2" s="2132"/>
      <c r="BE2" s="2132"/>
      <c r="BF2" s="2132"/>
      <c r="BG2" s="2132"/>
      <c r="BH2" s="2132"/>
      <c r="BI2" s="2132"/>
      <c r="BJ2" s="2132"/>
      <c r="BK2" s="2132"/>
      <c r="BL2" s="2132"/>
      <c r="BM2" s="2132"/>
      <c r="BN2" s="2132"/>
      <c r="BO2" s="2132"/>
      <c r="BP2" s="2132"/>
      <c r="BQ2" s="2132"/>
      <c r="BR2" s="2132"/>
      <c r="BS2" s="2132"/>
      <c r="BT2" s="2132"/>
      <c r="BU2" s="2132"/>
      <c r="BV2" s="2132"/>
      <c r="BW2" s="2132"/>
      <c r="BX2" s="2132"/>
      <c r="BY2" s="2132"/>
      <c r="BZ2" s="2132"/>
      <c r="CA2" s="2133"/>
    </row>
    <row r="3" spans="1:79" s="584" customFormat="1" ht="30" customHeight="1" thickBot="1">
      <c r="A3" s="578">
        <f t="shared" si="0"/>
        <v>1</v>
      </c>
      <c r="B3" s="581"/>
      <c r="C3" s="581"/>
      <c r="D3" s="581"/>
      <c r="E3" s="581"/>
      <c r="F3" s="2120" t="s">
        <v>768</v>
      </c>
      <c r="G3" s="2120"/>
      <c r="H3" s="2120"/>
      <c r="I3" s="2120"/>
      <c r="J3" s="2120"/>
      <c r="K3" s="2120"/>
      <c r="L3" s="2121" t="str">
        <f>+'6-3표준조사'!K4</f>
        <v>66-0</v>
      </c>
      <c r="M3" s="2121"/>
      <c r="N3" s="2121"/>
      <c r="O3" s="2121"/>
      <c r="P3" s="2121"/>
      <c r="Q3" s="2121"/>
      <c r="R3" s="582"/>
      <c r="S3" s="582"/>
      <c r="T3" s="2120" t="s">
        <v>769</v>
      </c>
      <c r="U3" s="2120"/>
      <c r="V3" s="2120"/>
      <c r="W3" s="2120"/>
      <c r="X3" s="2120"/>
      <c r="Y3" s="2120"/>
      <c r="Z3" s="2121" t="str">
        <f>+'6-3표준조사'!L4</f>
        <v>3-0</v>
      </c>
      <c r="AA3" s="2121"/>
      <c r="AB3" s="2121"/>
      <c r="AC3" s="2121"/>
      <c r="AD3" s="2121"/>
      <c r="AE3" s="2121"/>
      <c r="AF3" s="582"/>
      <c r="AG3" s="582"/>
      <c r="AH3" s="2120" t="s">
        <v>770</v>
      </c>
      <c r="AI3" s="2120"/>
      <c r="AJ3" s="2120"/>
      <c r="AK3" s="2120"/>
      <c r="AL3" s="2120"/>
      <c r="AM3" s="2120"/>
      <c r="AN3" s="2120"/>
      <c r="AO3" s="2121" t="str">
        <f>+'6-3표준조사'!R4</f>
        <v>모두베기</v>
      </c>
      <c r="AP3" s="2121"/>
      <c r="AQ3" s="2121"/>
      <c r="AR3" s="2121"/>
      <c r="AS3" s="2121"/>
      <c r="AT3" s="2121"/>
      <c r="AU3" s="583"/>
      <c r="AV3" s="583"/>
      <c r="AW3" s="583"/>
      <c r="AX3" s="583"/>
      <c r="AY3" s="581"/>
      <c r="BA3" s="2134"/>
      <c r="BB3" s="2135"/>
      <c r="BC3" s="2135"/>
      <c r="BD3" s="2135"/>
      <c r="BE3" s="2135"/>
      <c r="BF3" s="2135"/>
      <c r="BG3" s="2135"/>
      <c r="BH3" s="2135"/>
      <c r="BI3" s="2135"/>
      <c r="BJ3" s="2135"/>
      <c r="BK3" s="2135"/>
      <c r="BL3" s="2135"/>
      <c r="BM3" s="2135"/>
      <c r="BN3" s="2135"/>
      <c r="BO3" s="2135"/>
      <c r="BP3" s="2135"/>
      <c r="BQ3" s="2135"/>
      <c r="BR3" s="2135"/>
      <c r="BS3" s="2135"/>
      <c r="BT3" s="2135"/>
      <c r="BU3" s="2135"/>
      <c r="BV3" s="2135"/>
      <c r="BW3" s="2135"/>
      <c r="BX3" s="2135"/>
      <c r="BY3" s="2135"/>
      <c r="BZ3" s="2135"/>
      <c r="CA3" s="2136"/>
    </row>
    <row r="4" spans="1:79" s="580" customFormat="1" ht="14.25" customHeight="1" thickTop="1">
      <c r="A4" s="578">
        <f t="shared" si="0"/>
        <v>1</v>
      </c>
      <c r="B4" s="579"/>
      <c r="C4" s="579"/>
      <c r="D4" s="579"/>
      <c r="E4" s="579"/>
      <c r="F4" s="579"/>
      <c r="G4" s="579"/>
      <c r="H4" s="579"/>
      <c r="I4" s="579"/>
      <c r="J4" s="579"/>
      <c r="K4" s="579"/>
      <c r="L4" s="579"/>
      <c r="M4" s="579"/>
      <c r="N4" s="579"/>
      <c r="O4" s="579"/>
      <c r="P4" s="579"/>
      <c r="Q4" s="579"/>
      <c r="R4" s="579"/>
      <c r="S4" s="579"/>
      <c r="T4" s="579"/>
      <c r="U4" s="579"/>
      <c r="V4" s="579"/>
      <c r="W4" s="579"/>
      <c r="X4" s="579"/>
      <c r="Y4" s="579"/>
      <c r="Z4" s="579"/>
      <c r="AA4" s="579"/>
      <c r="AB4" s="579"/>
      <c r="AC4" s="579"/>
      <c r="AD4" s="579"/>
      <c r="AE4" s="579"/>
      <c r="AF4" s="579"/>
      <c r="AG4" s="579"/>
      <c r="AH4" s="579"/>
      <c r="AI4" s="579"/>
      <c r="AJ4" s="579"/>
      <c r="AK4" s="579"/>
      <c r="AL4" s="579"/>
      <c r="AM4" s="579"/>
      <c r="AN4" s="579"/>
      <c r="AO4" s="579"/>
      <c r="AP4" s="579"/>
      <c r="AQ4" s="579"/>
      <c r="AR4" s="579"/>
      <c r="AS4" s="579"/>
      <c r="AT4" s="579"/>
      <c r="AU4" s="579"/>
      <c r="AV4" s="579"/>
      <c r="AW4" s="579"/>
      <c r="AX4" s="579"/>
      <c r="AY4" s="579"/>
    </row>
    <row r="5" spans="1:79" s="586" customFormat="1" ht="20.100000000000001" customHeight="1">
      <c r="A5" s="578">
        <f t="shared" si="0"/>
        <v>1</v>
      </c>
      <c r="B5" s="2116" t="s">
        <v>771</v>
      </c>
      <c r="C5" s="2116"/>
      <c r="D5" s="2116"/>
      <c r="E5" s="2116"/>
      <c r="F5" s="2116"/>
      <c r="G5" s="2116"/>
      <c r="H5" s="2116"/>
      <c r="I5" s="2116"/>
      <c r="J5" s="2116"/>
      <c r="K5" s="2116"/>
      <c r="L5" s="2116"/>
      <c r="M5" s="2116"/>
      <c r="N5" s="2116"/>
      <c r="O5" s="2116"/>
      <c r="P5" s="2116"/>
      <c r="Q5" s="2116"/>
      <c r="R5" s="2116"/>
      <c r="S5" s="2116"/>
      <c r="T5" s="2116"/>
      <c r="U5" s="2116"/>
      <c r="V5" s="2116"/>
      <c r="W5" s="2116"/>
      <c r="X5" s="2116"/>
      <c r="Y5" s="2116"/>
      <c r="Z5" s="2116"/>
      <c r="AA5" s="2116"/>
      <c r="AB5" s="2116"/>
      <c r="AC5" s="2116"/>
      <c r="AD5" s="2116"/>
      <c r="AE5" s="2116"/>
      <c r="AF5" s="2116"/>
      <c r="AG5" s="2116"/>
      <c r="AH5" s="2116"/>
      <c r="AI5" s="2116"/>
      <c r="AJ5" s="2116"/>
      <c r="AK5" s="2116"/>
      <c r="AL5" s="2116"/>
      <c r="AM5" s="2116"/>
      <c r="AN5" s="2116"/>
      <c r="AO5" s="2116"/>
      <c r="AP5" s="2116"/>
      <c r="AQ5" s="2116"/>
      <c r="AR5" s="2116"/>
      <c r="AS5" s="2116"/>
      <c r="AT5" s="2116"/>
      <c r="AU5" s="2116"/>
      <c r="AV5" s="2116"/>
      <c r="AW5" s="2116"/>
      <c r="AX5" s="2116"/>
      <c r="AY5" s="2116"/>
      <c r="AZ5" s="585"/>
    </row>
    <row r="6" spans="1:79" s="586" customFormat="1" ht="18" customHeight="1">
      <c r="A6" s="578">
        <f t="shared" si="0"/>
        <v>1</v>
      </c>
      <c r="B6" s="587"/>
      <c r="C6" s="587" t="s">
        <v>772</v>
      </c>
      <c r="D6" s="588" t="s">
        <v>773</v>
      </c>
      <c r="E6" s="588"/>
      <c r="F6" s="589"/>
      <c r="G6" s="589"/>
      <c r="H6" s="589"/>
      <c r="I6" s="589"/>
      <c r="J6" s="590"/>
      <c r="K6" s="587"/>
      <c r="L6" s="587"/>
      <c r="M6" s="588"/>
      <c r="N6" s="588"/>
      <c r="O6" s="590"/>
      <c r="P6" s="588"/>
      <c r="Q6" s="588"/>
      <c r="R6" s="588"/>
      <c r="S6" s="588"/>
      <c r="T6" s="588"/>
      <c r="U6" s="588"/>
      <c r="V6" s="588"/>
      <c r="W6" s="588"/>
      <c r="X6" s="588"/>
      <c r="Y6" s="588"/>
      <c r="Z6" s="588"/>
      <c r="AA6" s="588"/>
      <c r="AB6" s="588"/>
      <c r="AC6" s="588"/>
      <c r="AD6" s="588"/>
      <c r="AE6" s="588"/>
      <c r="AF6" s="587"/>
      <c r="AG6" s="587"/>
      <c r="AH6" s="587"/>
      <c r="AI6" s="587"/>
      <c r="AJ6" s="587"/>
      <c r="AK6" s="587"/>
      <c r="AL6" s="587"/>
      <c r="AM6" s="587"/>
      <c r="AN6" s="587"/>
      <c r="AO6" s="587"/>
      <c r="AP6" s="587"/>
      <c r="AQ6" s="587"/>
      <c r="AR6" s="587"/>
      <c r="AS6" s="587"/>
      <c r="AT6" s="587"/>
      <c r="AU6" s="587"/>
      <c r="AV6" s="587"/>
      <c r="AW6" s="587"/>
      <c r="AX6" s="587"/>
      <c r="AY6" s="587"/>
    </row>
    <row r="7" spans="1:79" s="586" customFormat="1" ht="18" customHeight="1">
      <c r="A7" s="578">
        <f t="shared" si="0"/>
        <v>1</v>
      </c>
      <c r="B7" s="587"/>
      <c r="C7" s="587"/>
      <c r="D7" s="587" t="s">
        <v>540</v>
      </c>
      <c r="E7" s="588" t="str">
        <f>CONCATENATE(L3," 임반 ",Z3," 소반 은 해발고",'6-3표준조사'!W3,"m ~ ",'6-3표준조사'!W4,"m 사이에 분포한다.")</f>
        <v>66-0 임반 3-0 소반 은 해발고299m ~ 307m 사이에 분포한다.</v>
      </c>
      <c r="F7" s="588"/>
      <c r="G7" s="588"/>
      <c r="H7" s="588"/>
      <c r="I7" s="588"/>
      <c r="J7" s="588"/>
      <c r="K7" s="588"/>
      <c r="L7" s="588"/>
      <c r="M7" s="588"/>
      <c r="N7" s="588"/>
      <c r="O7" s="588"/>
      <c r="P7" s="588"/>
      <c r="Q7" s="588"/>
      <c r="R7" s="588"/>
      <c r="S7" s="588"/>
      <c r="T7" s="588"/>
      <c r="U7" s="588"/>
      <c r="V7" s="588"/>
      <c r="W7" s="588"/>
      <c r="X7" s="588"/>
      <c r="Y7" s="588"/>
      <c r="Z7" s="588"/>
      <c r="AA7" s="588"/>
      <c r="AB7" s="588"/>
      <c r="AC7" s="588"/>
      <c r="AD7" s="588"/>
      <c r="AE7" s="588"/>
      <c r="AF7" s="588"/>
      <c r="AG7" s="588"/>
      <c r="AH7" s="588"/>
      <c r="AI7" s="588"/>
      <c r="AJ7" s="591"/>
      <c r="AK7" s="591"/>
      <c r="AL7" s="591"/>
      <c r="AM7" s="588"/>
      <c r="AN7" s="588"/>
      <c r="AO7" s="588"/>
      <c r="AP7" s="588"/>
      <c r="AQ7" s="588"/>
      <c r="AR7" s="588"/>
      <c r="AS7" s="588"/>
      <c r="AT7" s="588"/>
      <c r="AU7" s="588"/>
      <c r="AV7" s="588"/>
      <c r="AW7" s="588"/>
      <c r="AX7" s="588"/>
      <c r="AY7" s="588"/>
    </row>
    <row r="8" spans="1:79" s="586" customFormat="1" ht="18" customHeight="1">
      <c r="A8" s="578">
        <f t="shared" si="0"/>
        <v>1</v>
      </c>
      <c r="B8" s="587"/>
      <c r="C8" s="587"/>
      <c r="D8" s="587" t="s">
        <v>540</v>
      </c>
      <c r="E8" s="587" t="str">
        <f>CONCATENATE("소반의 경사도는 평균 ",'6-3표준조사'!W5,"˚로 ",'6-3표준조사'!P6,"경사이고, 임지의 잔재를 제외하고 장애물은 많지 않다.")</f>
        <v>소반의 경사도는 평균 14.5˚로 완 (15˚ 이하)경사이고, 임지의 잔재를 제외하고 장애물은 많지 않다.</v>
      </c>
      <c r="F8" s="587"/>
      <c r="G8" s="587"/>
      <c r="H8" s="587"/>
      <c r="I8" s="587"/>
      <c r="J8" s="587"/>
      <c r="K8" s="587"/>
      <c r="L8" s="587"/>
      <c r="M8" s="587"/>
      <c r="N8" s="587"/>
      <c r="O8" s="587"/>
      <c r="P8" s="587"/>
      <c r="Q8" s="587"/>
      <c r="R8" s="587"/>
      <c r="S8" s="587"/>
      <c r="T8" s="587"/>
      <c r="U8" s="587"/>
      <c r="V8" s="587"/>
      <c r="W8" s="587"/>
      <c r="X8" s="587"/>
      <c r="Y8" s="587"/>
      <c r="Z8" s="587"/>
      <c r="AA8" s="587"/>
      <c r="AB8" s="587"/>
      <c r="AC8" s="587"/>
      <c r="AD8" s="587"/>
      <c r="AE8" s="587"/>
      <c r="AF8" s="587"/>
      <c r="AG8" s="587"/>
      <c r="AH8" s="587"/>
      <c r="AI8" s="587"/>
      <c r="AJ8" s="587"/>
      <c r="AK8" s="587"/>
      <c r="AL8" s="587"/>
      <c r="AM8" s="587"/>
      <c r="AN8" s="587"/>
      <c r="AO8" s="587"/>
      <c r="AP8" s="587"/>
      <c r="AQ8" s="587"/>
      <c r="AR8" s="587"/>
      <c r="AS8" s="587"/>
      <c r="AT8" s="587"/>
      <c r="AU8" s="587"/>
      <c r="AV8" s="587"/>
      <c r="AW8" s="587"/>
      <c r="AX8" s="587"/>
      <c r="AY8" s="587"/>
    </row>
    <row r="9" spans="1:79" s="586" customFormat="1" ht="18" customHeight="1">
      <c r="A9" s="578">
        <f t="shared" si="0"/>
        <v>1</v>
      </c>
      <c r="B9" s="587"/>
      <c r="C9" s="587" t="s">
        <v>776</v>
      </c>
      <c r="D9" s="587" t="s">
        <v>777</v>
      </c>
      <c r="E9" s="587"/>
      <c r="F9" s="587"/>
      <c r="G9" s="587"/>
      <c r="H9" s="587"/>
      <c r="I9" s="587"/>
      <c r="J9" s="587"/>
      <c r="K9" s="588"/>
      <c r="L9" s="588"/>
      <c r="M9" s="592"/>
      <c r="N9" s="587"/>
      <c r="O9" s="587"/>
      <c r="P9" s="593"/>
      <c r="Q9" s="593"/>
      <c r="R9" s="593"/>
      <c r="S9" s="593"/>
      <c r="T9" s="593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87"/>
      <c r="AJ9" s="587"/>
      <c r="AK9" s="587"/>
      <c r="AL9" s="587"/>
      <c r="AM9" s="587"/>
      <c r="AN9" s="587"/>
      <c r="AO9" s="587"/>
      <c r="AP9" s="587"/>
      <c r="AQ9" s="587"/>
      <c r="AR9" s="587"/>
      <c r="AS9" s="587"/>
      <c r="AT9" s="587"/>
      <c r="AU9" s="587"/>
      <c r="AV9" s="587"/>
      <c r="AW9" s="587"/>
      <c r="AX9" s="587"/>
      <c r="AY9" s="587"/>
    </row>
    <row r="10" spans="1:79" s="586" customFormat="1" ht="18" customHeight="1">
      <c r="A10" s="578">
        <f t="shared" si="0"/>
        <v>1</v>
      </c>
      <c r="B10" s="587"/>
      <c r="C10" s="587"/>
      <c r="D10" s="587" t="s">
        <v>540</v>
      </c>
      <c r="E10" s="588" t="str">
        <f>CONCATENATE("사업대상지는 ",'6-3표준조사'!N4," ",'6-3표준조사'!O4," ",'6-3표준조사'!P4,"이다." )</f>
        <v>사업대상지는 영춘 사지원 산147번지이다.</v>
      </c>
      <c r="F10" s="588"/>
      <c r="G10" s="588"/>
      <c r="H10" s="587"/>
      <c r="I10" s="587"/>
      <c r="J10" s="587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87"/>
      <c r="AJ10" s="588"/>
      <c r="AK10" s="588"/>
      <c r="AL10" s="588"/>
      <c r="AM10" s="588"/>
      <c r="AN10" s="588"/>
      <c r="AO10" s="588"/>
      <c r="AP10" s="588"/>
      <c r="AQ10" s="588"/>
      <c r="AR10" s="588"/>
      <c r="AS10" s="588"/>
      <c r="AT10" s="588"/>
      <c r="AU10" s="588"/>
      <c r="AV10" s="588"/>
      <c r="AW10" s="588"/>
      <c r="AX10" s="588"/>
      <c r="AY10" s="588"/>
      <c r="AZ10" s="594"/>
    </row>
    <row r="11" spans="1:79" s="586" customFormat="1" ht="18" customHeight="1">
      <c r="A11" s="578">
        <f t="shared" si="0"/>
        <v>1</v>
      </c>
      <c r="B11" s="587"/>
      <c r="C11" s="587"/>
      <c r="D11" s="587" t="s">
        <v>540</v>
      </c>
      <c r="E11" s="588" t="str">
        <f>CONCATENATE("소반내에 묘지 및 조림목이 고사하여 풀베기 작업이 필요없는 지역을 제외한 풀베기사업 대상면적은 ",'6-3표준조사'!Q4,"ha 이다.")</f>
        <v>소반내에 묘지 및 조림목이 고사하여 풀베기 작업이 필요없는 지역을 제외한 풀베기사업 대상면적은 0.1ha 이다.</v>
      </c>
      <c r="F11" s="588"/>
      <c r="G11" s="588"/>
      <c r="H11" s="588"/>
      <c r="I11" s="588"/>
      <c r="J11" s="588"/>
      <c r="K11" s="588"/>
      <c r="L11" s="588"/>
      <c r="M11" s="588"/>
      <c r="N11" s="588"/>
      <c r="O11" s="588"/>
      <c r="P11" s="588"/>
      <c r="Q11" s="588"/>
      <c r="R11" s="588"/>
      <c r="S11" s="588"/>
      <c r="T11" s="588"/>
      <c r="U11" s="588"/>
      <c r="V11" s="588"/>
      <c r="W11" s="588"/>
      <c r="X11" s="588"/>
      <c r="Y11" s="588"/>
      <c r="Z11" s="588"/>
      <c r="AA11" s="588"/>
      <c r="AB11" s="588"/>
      <c r="AC11" s="588"/>
      <c r="AD11" s="588"/>
      <c r="AE11" s="588"/>
      <c r="AF11" s="588"/>
      <c r="AG11" s="588"/>
      <c r="AH11" s="588"/>
      <c r="AI11" s="588"/>
      <c r="AJ11" s="588"/>
      <c r="AK11" s="588"/>
      <c r="AL11" s="588"/>
      <c r="AM11" s="588"/>
      <c r="AN11" s="588"/>
      <c r="AO11" s="588"/>
      <c r="AP11" s="588"/>
      <c r="AQ11" s="588"/>
      <c r="AR11" s="588"/>
      <c r="AS11" s="588"/>
      <c r="AT11" s="588"/>
      <c r="AU11" s="588"/>
      <c r="AV11" s="588"/>
      <c r="AW11" s="588"/>
      <c r="AX11" s="588"/>
      <c r="AY11" s="588"/>
      <c r="AZ11" s="594"/>
    </row>
    <row r="12" spans="1:79" s="586" customFormat="1" ht="18" customHeight="1">
      <c r="A12" s="578">
        <f t="shared" si="0"/>
        <v>1</v>
      </c>
      <c r="B12" s="587"/>
      <c r="C12" s="587" t="s">
        <v>778</v>
      </c>
      <c r="D12" s="587" t="s">
        <v>779</v>
      </c>
      <c r="E12" s="588"/>
      <c r="F12" s="588"/>
      <c r="G12" s="588"/>
      <c r="H12" s="588"/>
      <c r="I12" s="588"/>
      <c r="J12" s="588"/>
      <c r="K12" s="588"/>
      <c r="L12" s="588"/>
      <c r="M12" s="588"/>
      <c r="N12" s="588"/>
      <c r="O12" s="588"/>
      <c r="P12" s="588"/>
      <c r="Q12" s="588"/>
      <c r="R12" s="588"/>
      <c r="S12" s="588"/>
      <c r="T12" s="588"/>
      <c r="U12" s="588"/>
      <c r="V12" s="588"/>
      <c r="W12" s="588"/>
      <c r="X12" s="588"/>
      <c r="Y12" s="588"/>
      <c r="Z12" s="588"/>
      <c r="AA12" s="588"/>
      <c r="AB12" s="588"/>
      <c r="AC12" s="588"/>
      <c r="AD12" s="588"/>
      <c r="AE12" s="588"/>
      <c r="AF12" s="588"/>
      <c r="AG12" s="588"/>
      <c r="AH12" s="595"/>
      <c r="AI12" s="595"/>
      <c r="AJ12" s="595"/>
      <c r="AK12" s="588"/>
      <c r="AL12" s="588"/>
      <c r="AM12" s="588"/>
      <c r="AN12" s="588"/>
      <c r="AO12" s="588"/>
      <c r="AP12" s="588"/>
      <c r="AQ12" s="588"/>
      <c r="AR12" s="588"/>
      <c r="AS12" s="588"/>
      <c r="AT12" s="588"/>
      <c r="AU12" s="588"/>
      <c r="AV12" s="588"/>
      <c r="AW12" s="588"/>
      <c r="AX12" s="588"/>
      <c r="AY12" s="588"/>
      <c r="AZ12" s="594"/>
      <c r="BB12" s="2142">
        <f>'4-1 필지내역'!F5</f>
        <v>10.37</v>
      </c>
      <c r="BC12" s="2142"/>
      <c r="BD12" s="2142"/>
      <c r="BE12" s="2142"/>
      <c r="BF12" s="2142"/>
      <c r="BG12" s="2142"/>
      <c r="BH12" s="2142"/>
      <c r="BI12" s="2142"/>
      <c r="BJ12" s="2142"/>
      <c r="BK12" s="2142"/>
    </row>
    <row r="13" spans="1:79" s="586" customFormat="1" ht="18" customHeight="1">
      <c r="A13" s="578">
        <f t="shared" si="0"/>
        <v>1</v>
      </c>
      <c r="B13" s="596"/>
      <c r="C13" s="596"/>
      <c r="D13" s="596" t="s">
        <v>540</v>
      </c>
      <c r="E13" s="597" t="s">
        <v>2165</v>
      </c>
      <c r="F13" s="597"/>
      <c r="G13" s="597"/>
      <c r="H13" s="597"/>
      <c r="I13" s="597"/>
      <c r="J13" s="597"/>
      <c r="K13" s="597"/>
      <c r="L13" s="597"/>
      <c r="M13" s="597"/>
      <c r="N13" s="597"/>
      <c r="O13" s="597"/>
      <c r="P13" s="597"/>
      <c r="Q13" s="597"/>
      <c r="R13" s="597"/>
      <c r="S13" s="597"/>
      <c r="T13" s="597"/>
      <c r="U13" s="597"/>
      <c r="V13" s="597"/>
      <c r="W13" s="597"/>
      <c r="X13" s="597"/>
      <c r="Y13" s="597"/>
      <c r="Z13" s="597"/>
      <c r="AA13" s="597"/>
      <c r="AB13" s="597"/>
      <c r="AC13" s="597"/>
      <c r="AD13" s="597"/>
      <c r="AE13" s="597"/>
      <c r="AF13" s="597"/>
      <c r="AG13" s="597"/>
      <c r="AH13" s="598"/>
      <c r="AI13" s="598"/>
      <c r="AJ13" s="598"/>
      <c r="AK13" s="597"/>
      <c r="AL13" s="597"/>
      <c r="AM13" s="597"/>
      <c r="AN13" s="597"/>
      <c r="AO13" s="597"/>
      <c r="AP13" s="597"/>
      <c r="AQ13" s="597"/>
      <c r="AR13" s="597"/>
      <c r="AS13" s="597"/>
      <c r="AT13" s="597"/>
      <c r="AU13" s="597"/>
      <c r="AV13" s="597"/>
      <c r="AW13" s="597"/>
      <c r="AX13" s="597"/>
      <c r="AY13" s="597"/>
      <c r="AZ13" s="594"/>
    </row>
    <row r="14" spans="1:79" s="586" customFormat="1" ht="14.25" customHeight="1">
      <c r="A14" s="578">
        <f t="shared" si="0"/>
        <v>1</v>
      </c>
      <c r="B14" s="587"/>
      <c r="C14" s="587"/>
      <c r="D14" s="599"/>
      <c r="E14" s="599"/>
      <c r="F14" s="599"/>
      <c r="G14" s="599"/>
      <c r="H14" s="599"/>
      <c r="I14" s="599"/>
      <c r="J14" s="599"/>
      <c r="K14" s="599"/>
      <c r="L14" s="599"/>
      <c r="M14" s="599"/>
      <c r="N14" s="599"/>
      <c r="O14" s="599"/>
      <c r="P14" s="599"/>
      <c r="Q14" s="599"/>
      <c r="R14" s="599"/>
      <c r="S14" s="599"/>
      <c r="T14" s="599"/>
      <c r="U14" s="599"/>
      <c r="V14" s="599"/>
      <c r="W14" s="599"/>
      <c r="X14" s="599"/>
      <c r="Y14" s="599"/>
      <c r="Z14" s="599"/>
      <c r="AA14" s="599"/>
      <c r="AB14" s="599"/>
      <c r="AC14" s="599"/>
      <c r="AD14" s="599"/>
      <c r="AE14" s="599"/>
      <c r="AF14" s="599"/>
      <c r="AG14" s="599"/>
      <c r="AH14" s="599"/>
      <c r="AI14" s="599"/>
      <c r="AJ14" s="599"/>
      <c r="AK14" s="599"/>
      <c r="AL14" s="599"/>
      <c r="AM14" s="599"/>
      <c r="AN14" s="599"/>
      <c r="AO14" s="599"/>
      <c r="AP14" s="599"/>
      <c r="AQ14" s="599"/>
      <c r="AR14" s="599"/>
      <c r="AS14" s="599"/>
      <c r="AT14" s="599"/>
      <c r="AU14" s="599"/>
      <c r="AV14" s="599"/>
      <c r="AW14" s="599"/>
      <c r="AX14" s="599"/>
      <c r="AY14" s="599"/>
      <c r="AZ14" s="594"/>
      <c r="BA14" s="600"/>
      <c r="BB14" s="600"/>
      <c r="BC14" s="600"/>
      <c r="BD14" s="600"/>
      <c r="BE14" s="600"/>
      <c r="BF14" s="600"/>
      <c r="BG14" s="600"/>
      <c r="BH14" s="600"/>
      <c r="BI14" s="600"/>
      <c r="BJ14" s="600"/>
    </row>
    <row r="15" spans="1:79" s="580" customFormat="1" ht="20.100000000000001" customHeight="1">
      <c r="A15" s="578">
        <f t="shared" si="0"/>
        <v>1</v>
      </c>
      <c r="B15" s="2116" t="s">
        <v>780</v>
      </c>
      <c r="C15" s="2116"/>
      <c r="D15" s="2116"/>
      <c r="E15" s="2116"/>
      <c r="F15" s="2116"/>
      <c r="G15" s="2116"/>
      <c r="H15" s="2116"/>
      <c r="I15" s="2116"/>
      <c r="J15" s="2116"/>
      <c r="K15" s="2116"/>
      <c r="L15" s="2116"/>
      <c r="M15" s="2116"/>
      <c r="N15" s="2116"/>
      <c r="O15" s="2116"/>
      <c r="P15" s="2116"/>
      <c r="Q15" s="2116"/>
      <c r="R15" s="2116"/>
      <c r="S15" s="2116"/>
      <c r="T15" s="2116"/>
      <c r="U15" s="2116"/>
      <c r="V15" s="2116"/>
      <c r="W15" s="2116"/>
      <c r="X15" s="2116"/>
      <c r="Y15" s="2116"/>
      <c r="Z15" s="2116"/>
      <c r="AA15" s="2116"/>
      <c r="AB15" s="2116"/>
      <c r="AC15" s="2116"/>
      <c r="AD15" s="2116"/>
      <c r="AE15" s="2116"/>
      <c r="AF15" s="2116"/>
      <c r="AG15" s="2116"/>
      <c r="AH15" s="2116"/>
      <c r="AI15" s="2116"/>
      <c r="AJ15" s="2116"/>
      <c r="AK15" s="2116"/>
      <c r="AL15" s="2116"/>
      <c r="AM15" s="2116"/>
      <c r="AN15" s="2116"/>
      <c r="AO15" s="2116"/>
      <c r="AP15" s="2116"/>
      <c r="AQ15" s="2116"/>
      <c r="AR15" s="2116"/>
      <c r="AS15" s="2116"/>
      <c r="AT15" s="2116"/>
      <c r="AU15" s="2116"/>
      <c r="AV15" s="2116"/>
      <c r="AW15" s="2116"/>
      <c r="AX15" s="2116"/>
      <c r="AY15" s="2116"/>
      <c r="AZ15" s="585"/>
      <c r="BA15" s="600"/>
      <c r="BB15" s="601"/>
      <c r="BC15" s="601"/>
      <c r="BD15" s="601"/>
      <c r="BE15" s="601"/>
      <c r="BF15" s="601"/>
      <c r="BG15" s="601"/>
      <c r="BH15" s="601"/>
      <c r="BI15" s="601"/>
      <c r="BJ15" s="601"/>
    </row>
    <row r="16" spans="1:79" s="601" customFormat="1" ht="20.100000000000001" customHeight="1">
      <c r="A16" s="578">
        <f t="shared" si="0"/>
        <v>1</v>
      </c>
      <c r="B16" s="602"/>
      <c r="C16" s="603" t="s">
        <v>772</v>
      </c>
      <c r="D16" s="603" t="s">
        <v>781</v>
      </c>
      <c r="E16" s="604"/>
      <c r="F16" s="604"/>
      <c r="G16" s="595"/>
      <c r="H16" s="605"/>
      <c r="I16" s="605"/>
      <c r="J16" s="606"/>
      <c r="K16" s="606"/>
      <c r="L16" s="606"/>
      <c r="M16" s="606"/>
      <c r="N16" s="606"/>
      <c r="O16" s="606"/>
      <c r="P16" s="606"/>
      <c r="Q16" s="607"/>
      <c r="R16" s="607"/>
      <c r="S16" s="607"/>
      <c r="T16" s="607"/>
      <c r="U16" s="607"/>
      <c r="V16" s="608"/>
      <c r="W16" s="608"/>
      <c r="X16" s="608"/>
      <c r="Y16" s="608"/>
      <c r="Z16" s="608"/>
      <c r="AA16" s="608"/>
      <c r="AB16" s="608"/>
      <c r="AC16" s="608"/>
      <c r="AD16" s="608"/>
      <c r="AE16" s="608"/>
      <c r="AF16" s="608"/>
      <c r="AG16" s="608"/>
      <c r="AH16" s="609"/>
      <c r="AI16" s="609"/>
      <c r="AJ16" s="609"/>
      <c r="AK16" s="609"/>
      <c r="AL16" s="610"/>
      <c r="AM16" s="610"/>
      <c r="AN16" s="610"/>
      <c r="AO16" s="610"/>
      <c r="AP16" s="610"/>
      <c r="AQ16" s="610"/>
      <c r="AR16" s="610"/>
      <c r="AS16" s="610"/>
      <c r="AT16" s="610"/>
      <c r="AU16" s="610"/>
      <c r="AV16" s="605"/>
      <c r="AW16" s="605"/>
      <c r="AX16" s="605"/>
      <c r="AY16" s="605"/>
      <c r="AZ16" s="611"/>
      <c r="BA16" s="600"/>
      <c r="BB16" s="600"/>
      <c r="BC16" s="600"/>
      <c r="BD16" s="600"/>
      <c r="BE16" s="600"/>
      <c r="BF16" s="600"/>
      <c r="BG16" s="600"/>
      <c r="BH16" s="600"/>
      <c r="BI16" s="600"/>
      <c r="BJ16" s="600"/>
    </row>
    <row r="17" spans="1:74" s="586" customFormat="1" ht="18" customHeight="1">
      <c r="A17" s="578">
        <f t="shared" si="0"/>
        <v>1</v>
      </c>
      <c r="B17" s="612"/>
      <c r="C17" s="2111" t="s">
        <v>782</v>
      </c>
      <c r="D17" s="2111"/>
      <c r="E17" s="2111"/>
      <c r="F17" s="2111"/>
      <c r="G17" s="2111"/>
      <c r="H17" s="2111"/>
      <c r="I17" s="2111"/>
      <c r="J17" s="2111"/>
      <c r="K17" s="2111" t="s">
        <v>783</v>
      </c>
      <c r="L17" s="2111"/>
      <c r="M17" s="2111"/>
      <c r="N17" s="2111"/>
      <c r="O17" s="2111"/>
      <c r="P17" s="2111"/>
      <c r="Q17" s="2111"/>
      <c r="R17" s="2111"/>
      <c r="S17" s="2111" t="s">
        <v>784</v>
      </c>
      <c r="T17" s="2111"/>
      <c r="U17" s="2111"/>
      <c r="V17" s="2111"/>
      <c r="W17" s="2111"/>
      <c r="X17" s="2111"/>
      <c r="Y17" s="2111"/>
      <c r="Z17" s="2111"/>
      <c r="AA17" s="2111" t="s">
        <v>785</v>
      </c>
      <c r="AB17" s="2111"/>
      <c r="AC17" s="2111"/>
      <c r="AD17" s="2111"/>
      <c r="AE17" s="2111"/>
      <c r="AF17" s="2111"/>
      <c r="AG17" s="2111"/>
      <c r="AH17" s="2111"/>
      <c r="AI17" s="2111"/>
      <c r="AJ17" s="2111"/>
      <c r="AK17" s="2111"/>
      <c r="AL17" s="2111"/>
      <c r="AM17" s="2111"/>
      <c r="AN17" s="2111"/>
      <c r="AO17" s="2111"/>
      <c r="AP17" s="2111"/>
      <c r="AQ17" s="2111" t="s">
        <v>1157</v>
      </c>
      <c r="AR17" s="2111"/>
      <c r="AS17" s="2111"/>
      <c r="AT17" s="2111"/>
      <c r="AU17" s="2111"/>
      <c r="AV17" s="2111"/>
      <c r="AW17" s="2111"/>
      <c r="AX17" s="2111"/>
      <c r="AY17" s="612"/>
      <c r="AZ17" s="613"/>
      <c r="BA17" s="601"/>
      <c r="BB17" s="601"/>
      <c r="BC17" s="600"/>
      <c r="BD17" s="600"/>
      <c r="BE17" s="600"/>
      <c r="BF17" s="600"/>
      <c r="BG17" s="600"/>
      <c r="BH17" s="600"/>
      <c r="BI17" s="600"/>
      <c r="BJ17" s="600"/>
    </row>
    <row r="18" spans="1:74" s="586" customFormat="1" ht="18" customHeight="1">
      <c r="A18" s="578">
        <f t="shared" si="0"/>
        <v>1</v>
      </c>
      <c r="B18" s="612"/>
      <c r="C18" s="2111"/>
      <c r="D18" s="2111"/>
      <c r="E18" s="2111"/>
      <c r="F18" s="2111"/>
      <c r="G18" s="2111"/>
      <c r="H18" s="2111"/>
      <c r="I18" s="2111"/>
      <c r="J18" s="2111"/>
      <c r="K18" s="2111"/>
      <c r="L18" s="2111"/>
      <c r="M18" s="2111"/>
      <c r="N18" s="2111"/>
      <c r="O18" s="2111"/>
      <c r="P18" s="2111"/>
      <c r="Q18" s="2111"/>
      <c r="R18" s="2111"/>
      <c r="S18" s="2111"/>
      <c r="T18" s="2111"/>
      <c r="U18" s="2111"/>
      <c r="V18" s="2111"/>
      <c r="W18" s="2111"/>
      <c r="X18" s="2111"/>
      <c r="Y18" s="2111"/>
      <c r="Z18" s="2111"/>
      <c r="AA18" s="2111" t="s">
        <v>786</v>
      </c>
      <c r="AB18" s="2111"/>
      <c r="AC18" s="2111"/>
      <c r="AD18" s="2111"/>
      <c r="AE18" s="2111"/>
      <c r="AF18" s="2111"/>
      <c r="AG18" s="2111"/>
      <c r="AH18" s="2111"/>
      <c r="AI18" s="2111" t="s">
        <v>787</v>
      </c>
      <c r="AJ18" s="2111"/>
      <c r="AK18" s="2111"/>
      <c r="AL18" s="2111"/>
      <c r="AM18" s="2111"/>
      <c r="AN18" s="2111"/>
      <c r="AO18" s="2111"/>
      <c r="AP18" s="2111"/>
      <c r="AQ18" s="2111"/>
      <c r="AR18" s="2111"/>
      <c r="AS18" s="2111"/>
      <c r="AT18" s="2111"/>
      <c r="AU18" s="2111"/>
      <c r="AV18" s="2111"/>
      <c r="AW18" s="2111"/>
      <c r="AX18" s="2111"/>
      <c r="AY18" s="612"/>
      <c r="AZ18" s="613"/>
      <c r="BA18" s="600"/>
      <c r="BB18" s="600"/>
      <c r="BC18" s="600"/>
      <c r="BD18" s="600"/>
      <c r="BE18" s="600"/>
      <c r="BF18" s="600"/>
      <c r="BG18" s="600"/>
      <c r="BH18" s="600"/>
      <c r="BI18" s="600"/>
      <c r="BJ18" s="600"/>
    </row>
    <row r="19" spans="1:74" s="586" customFormat="1" ht="18" customHeight="1">
      <c r="A19" s="578">
        <f t="shared" si="0"/>
        <v>1</v>
      </c>
      <c r="B19" s="614"/>
      <c r="C19" s="2122" t="str">
        <f>L3</f>
        <v>66-0</v>
      </c>
      <c r="D19" s="2123"/>
      <c r="E19" s="2126" t="s">
        <v>774</v>
      </c>
      <c r="F19" s="2126"/>
      <c r="G19" s="2123" t="str">
        <f>Z3</f>
        <v>3-0</v>
      </c>
      <c r="H19" s="2123"/>
      <c r="I19" s="2126" t="s">
        <v>775</v>
      </c>
      <c r="J19" s="2126"/>
      <c r="K19" s="2127">
        <f>'6-3표준조사'!Q4</f>
        <v>0.1</v>
      </c>
      <c r="L19" s="2127"/>
      <c r="M19" s="2127"/>
      <c r="N19" s="2127"/>
      <c r="O19" s="2127"/>
      <c r="P19" s="2127"/>
      <c r="Q19" s="2127"/>
      <c r="R19" s="2127"/>
      <c r="S19" s="2113" t="str">
        <f>'6-3표준조사'!K6</f>
        <v>밤나무</v>
      </c>
      <c r="T19" s="2113"/>
      <c r="U19" s="2113"/>
      <c r="V19" s="2113"/>
      <c r="W19" s="2113"/>
      <c r="X19" s="2113"/>
      <c r="Y19" s="2113"/>
      <c r="Z19" s="2113"/>
      <c r="AA19" s="2129">
        <f>'6-3표준조사'!Q10</f>
        <v>400</v>
      </c>
      <c r="AB19" s="2129"/>
      <c r="AC19" s="2129"/>
      <c r="AD19" s="2129"/>
      <c r="AE19" s="2129"/>
      <c r="AF19" s="2129"/>
      <c r="AG19" s="2129"/>
      <c r="AH19" s="2129"/>
      <c r="AI19" s="2129">
        <f>'6-3표준조사'!R10</f>
        <v>50</v>
      </c>
      <c r="AJ19" s="2129"/>
      <c r="AK19" s="2129"/>
      <c r="AL19" s="2129"/>
      <c r="AM19" s="2129"/>
      <c r="AN19" s="2129"/>
      <c r="AO19" s="2129"/>
      <c r="AP19" s="2129"/>
      <c r="AQ19" s="2137" t="str">
        <f>'6-3표준조사'!R6</f>
        <v>당해 년도</v>
      </c>
      <c r="AR19" s="2113"/>
      <c r="AS19" s="2113"/>
      <c r="AT19" s="2113"/>
      <c r="AU19" s="2113"/>
      <c r="AV19" s="2113"/>
      <c r="AW19" s="2113"/>
      <c r="AX19" s="2113"/>
      <c r="AY19" s="612"/>
      <c r="AZ19" s="613"/>
      <c r="BA19" s="600"/>
      <c r="BB19" s="600"/>
      <c r="BC19" s="601"/>
      <c r="BD19" s="601"/>
      <c r="BE19" s="601"/>
      <c r="BF19" s="601"/>
      <c r="BG19" s="601"/>
      <c r="BH19" s="601"/>
      <c r="BI19" s="601"/>
      <c r="BJ19" s="601"/>
    </row>
    <row r="20" spans="1:74" s="586" customFormat="1" ht="18" customHeight="1">
      <c r="A20" s="578">
        <f t="shared" si="0"/>
        <v>1</v>
      </c>
      <c r="B20" s="614"/>
      <c r="C20" s="2124"/>
      <c r="D20" s="2125"/>
      <c r="E20" s="2125"/>
      <c r="F20" s="2125"/>
      <c r="G20" s="2125"/>
      <c r="H20" s="2125"/>
      <c r="I20" s="2125"/>
      <c r="J20" s="2125"/>
      <c r="K20" s="2128"/>
      <c r="L20" s="2128"/>
      <c r="M20" s="2128"/>
      <c r="N20" s="2128"/>
      <c r="O20" s="2128"/>
      <c r="P20" s="2128"/>
      <c r="Q20" s="2128"/>
      <c r="R20" s="2128"/>
      <c r="S20" s="2114"/>
      <c r="T20" s="2114"/>
      <c r="U20" s="2114"/>
      <c r="V20" s="2114"/>
      <c r="W20" s="2114"/>
      <c r="X20" s="2114"/>
      <c r="Y20" s="2114"/>
      <c r="Z20" s="2114"/>
      <c r="AA20" s="2130"/>
      <c r="AB20" s="2130"/>
      <c r="AC20" s="2130"/>
      <c r="AD20" s="2130"/>
      <c r="AE20" s="2130"/>
      <c r="AF20" s="2130"/>
      <c r="AG20" s="2130"/>
      <c r="AH20" s="2130"/>
      <c r="AI20" s="2130"/>
      <c r="AJ20" s="2130"/>
      <c r="AK20" s="2130"/>
      <c r="AL20" s="2130"/>
      <c r="AM20" s="2130"/>
      <c r="AN20" s="2130"/>
      <c r="AO20" s="2130"/>
      <c r="AP20" s="2130"/>
      <c r="AQ20" s="2114"/>
      <c r="AR20" s="2114"/>
      <c r="AS20" s="2114"/>
      <c r="AT20" s="2114"/>
      <c r="AU20" s="2114"/>
      <c r="AV20" s="2114"/>
      <c r="AW20" s="2114"/>
      <c r="AX20" s="2114"/>
      <c r="AY20" s="612"/>
      <c r="AZ20" s="613"/>
      <c r="BA20" s="600"/>
      <c r="BB20" s="600"/>
      <c r="BC20" s="600"/>
      <c r="BD20" s="600"/>
      <c r="BE20" s="600"/>
      <c r="BF20" s="600"/>
      <c r="BG20" s="600"/>
      <c r="BH20" s="600"/>
      <c r="BI20" s="600"/>
      <c r="BJ20" s="600"/>
    </row>
    <row r="21" spans="1:74" s="586" customFormat="1" ht="18" customHeight="1">
      <c r="A21" s="578">
        <f t="shared" si="0"/>
        <v>1</v>
      </c>
      <c r="B21" s="614"/>
      <c r="C21" s="614" t="s">
        <v>776</v>
      </c>
      <c r="D21" s="614" t="s">
        <v>788</v>
      </c>
      <c r="E21" s="614"/>
      <c r="F21" s="612"/>
      <c r="G21" s="612"/>
      <c r="H21" s="612"/>
      <c r="I21" s="612"/>
      <c r="J21" s="612"/>
      <c r="K21" s="612"/>
      <c r="L21" s="612"/>
      <c r="M21" s="612"/>
      <c r="N21" s="612"/>
      <c r="O21" s="612"/>
      <c r="P21" s="612"/>
      <c r="Q21" s="615"/>
      <c r="R21" s="615"/>
      <c r="S21" s="615"/>
      <c r="T21" s="615"/>
      <c r="U21" s="615"/>
      <c r="V21" s="612"/>
      <c r="W21" s="616"/>
      <c r="X21" s="616"/>
      <c r="Y21" s="616"/>
      <c r="Z21" s="616"/>
      <c r="AA21" s="616"/>
      <c r="AB21" s="616"/>
      <c r="AC21" s="616"/>
      <c r="AD21" s="616"/>
      <c r="AE21" s="616"/>
      <c r="AF21" s="616"/>
      <c r="AG21" s="612"/>
      <c r="AH21" s="617"/>
      <c r="AI21" s="617"/>
      <c r="AJ21" s="617"/>
      <c r="AK21" s="617"/>
      <c r="AL21" s="618"/>
      <c r="AM21" s="618"/>
      <c r="AN21" s="618"/>
      <c r="AO21" s="618"/>
      <c r="AP21" s="618"/>
      <c r="AQ21" s="618"/>
      <c r="AR21" s="618"/>
      <c r="AS21" s="618"/>
      <c r="AT21" s="618"/>
      <c r="AU21" s="618"/>
      <c r="AV21" s="612"/>
      <c r="AW21" s="612"/>
      <c r="AX21" s="612"/>
      <c r="AY21" s="612"/>
      <c r="AZ21" s="613"/>
      <c r="BA21" s="600"/>
      <c r="BB21" s="600"/>
      <c r="BC21" s="600"/>
      <c r="BD21" s="600"/>
      <c r="BE21" s="600"/>
      <c r="BF21" s="600"/>
      <c r="BG21" s="600"/>
      <c r="BH21" s="600"/>
      <c r="BI21" s="600"/>
      <c r="BJ21" s="600"/>
      <c r="BK21" s="600"/>
      <c r="BL21" s="600"/>
      <c r="BM21" s="600"/>
      <c r="BN21" s="600"/>
      <c r="BO21" s="600"/>
      <c r="BP21" s="600"/>
      <c r="BQ21" s="600"/>
      <c r="BR21" s="600"/>
      <c r="BS21" s="600"/>
      <c r="BT21" s="600"/>
      <c r="BU21" s="600"/>
      <c r="BV21" s="600"/>
    </row>
    <row r="22" spans="1:74" s="586" customFormat="1" ht="18" customHeight="1">
      <c r="A22" s="578">
        <f t="shared" si="0"/>
        <v>1</v>
      </c>
      <c r="B22" s="614"/>
      <c r="C22" s="614"/>
      <c r="D22" s="587" t="s">
        <v>540</v>
      </c>
      <c r="E22" s="614" t="str">
        <f>CONCATENATE("식재된 ",S19," 는 활착이 안정된 상태로 신초발달이 양호함" )</f>
        <v>식재된 밤나무 는 활착이 안정된 상태로 신초발달이 양호함</v>
      </c>
      <c r="F22" s="612"/>
      <c r="G22" s="612"/>
      <c r="H22" s="612"/>
      <c r="I22" s="612"/>
      <c r="J22" s="612"/>
      <c r="K22" s="612"/>
      <c r="L22" s="612"/>
      <c r="M22" s="612"/>
      <c r="N22" s="612"/>
      <c r="O22" s="612"/>
      <c r="P22" s="612"/>
      <c r="Q22" s="615"/>
      <c r="R22" s="615"/>
      <c r="S22" s="615"/>
      <c r="T22" s="615"/>
      <c r="U22" s="615"/>
      <c r="V22" s="612"/>
      <c r="W22" s="619"/>
      <c r="X22" s="616"/>
      <c r="Y22" s="616"/>
      <c r="Z22" s="616"/>
      <c r="AA22" s="619"/>
      <c r="AB22" s="616"/>
      <c r="AC22" s="616"/>
      <c r="AD22" s="616"/>
      <c r="AE22" s="619"/>
      <c r="AF22" s="616"/>
      <c r="AG22" s="612"/>
      <c r="AH22" s="617"/>
      <c r="AI22" s="617"/>
      <c r="AJ22" s="617"/>
      <c r="AK22" s="617"/>
      <c r="AL22" s="618"/>
      <c r="AM22" s="618"/>
      <c r="AN22" s="618"/>
      <c r="AO22" s="618"/>
      <c r="AP22" s="618"/>
      <c r="AQ22" s="618"/>
      <c r="AR22" s="618"/>
      <c r="AS22" s="618"/>
      <c r="AT22" s="618"/>
      <c r="AU22" s="618"/>
      <c r="AV22" s="612"/>
      <c r="AW22" s="612"/>
      <c r="AX22" s="612"/>
      <c r="AY22" s="612"/>
      <c r="AZ22" s="613"/>
      <c r="BC22" s="600"/>
      <c r="BD22" s="600"/>
      <c r="BE22" s="600"/>
      <c r="BF22" s="600"/>
      <c r="BG22" s="600"/>
      <c r="BH22" s="600"/>
      <c r="BI22" s="600"/>
      <c r="BJ22" s="600"/>
      <c r="BK22" s="600"/>
      <c r="BL22" s="600"/>
      <c r="BM22" s="600"/>
      <c r="BN22" s="600"/>
      <c r="BO22" s="600"/>
      <c r="BP22" s="600"/>
      <c r="BQ22" s="600"/>
      <c r="BR22" s="600"/>
      <c r="BS22" s="600"/>
      <c r="BT22" s="600"/>
      <c r="BU22" s="600"/>
      <c r="BV22" s="600"/>
    </row>
    <row r="23" spans="1:74" s="586" customFormat="1" ht="18" customHeight="1">
      <c r="A23" s="578">
        <f t="shared" si="0"/>
        <v>1</v>
      </c>
      <c r="B23" s="614"/>
      <c r="C23" s="614"/>
      <c r="D23" s="587" t="s">
        <v>540</v>
      </c>
      <c r="E23" s="614" t="s">
        <v>789</v>
      </c>
      <c r="F23" s="612"/>
      <c r="G23" s="612"/>
      <c r="H23" s="612"/>
      <c r="I23" s="612"/>
      <c r="J23" s="612"/>
      <c r="K23" s="612"/>
      <c r="L23" s="612"/>
      <c r="M23" s="612"/>
      <c r="N23" s="612"/>
      <c r="O23" s="612"/>
      <c r="P23" s="612"/>
      <c r="Q23" s="615"/>
      <c r="R23" s="615"/>
      <c r="S23" s="615"/>
      <c r="T23" s="615"/>
      <c r="U23" s="615"/>
      <c r="V23" s="612"/>
      <c r="W23" s="612"/>
      <c r="X23" s="612"/>
      <c r="Y23" s="612"/>
      <c r="Z23" s="612"/>
      <c r="AA23" s="612"/>
      <c r="AB23" s="612"/>
      <c r="AC23" s="612"/>
      <c r="AD23" s="612"/>
      <c r="AE23" s="612"/>
      <c r="AF23" s="612"/>
      <c r="AG23" s="612"/>
      <c r="AH23" s="617"/>
      <c r="AI23" s="617"/>
      <c r="AJ23" s="617"/>
      <c r="AK23" s="617"/>
      <c r="AL23" s="618"/>
      <c r="AM23" s="618"/>
      <c r="AN23" s="618"/>
      <c r="AO23" s="618"/>
      <c r="AP23" s="618"/>
      <c r="AQ23" s="618"/>
      <c r="AR23" s="618"/>
      <c r="AS23" s="618"/>
      <c r="AT23" s="618"/>
      <c r="AU23" s="618"/>
      <c r="AV23" s="612"/>
      <c r="AW23" s="612"/>
      <c r="AX23" s="612"/>
      <c r="AY23" s="612"/>
      <c r="AZ23" s="613"/>
      <c r="BA23" s="580"/>
      <c r="BB23" s="580"/>
      <c r="BC23" s="580"/>
      <c r="BD23" s="580"/>
      <c r="BE23" s="580"/>
      <c r="BF23" s="580"/>
      <c r="BG23" s="580"/>
      <c r="BH23" s="580"/>
      <c r="BI23" s="580"/>
      <c r="BJ23" s="580"/>
      <c r="BK23" s="601"/>
      <c r="BL23" s="601"/>
      <c r="BM23" s="601"/>
      <c r="BN23" s="601"/>
      <c r="BO23" s="601"/>
      <c r="BP23" s="601"/>
      <c r="BQ23" s="601"/>
      <c r="BR23" s="601"/>
      <c r="BS23" s="601"/>
      <c r="BT23" s="601"/>
      <c r="BU23" s="601"/>
      <c r="BV23" s="601"/>
    </row>
    <row r="24" spans="1:74" s="586" customFormat="1" ht="18" customHeight="1">
      <c r="A24" s="578">
        <f t="shared" si="0"/>
        <v>1</v>
      </c>
      <c r="B24" s="614"/>
      <c r="C24" s="614"/>
      <c r="D24" s="587" t="s">
        <v>540</v>
      </c>
      <c r="E24" s="614" t="s">
        <v>2458</v>
      </c>
      <c r="F24" s="612"/>
      <c r="G24" s="612"/>
      <c r="H24" s="612"/>
      <c r="I24" s="612"/>
      <c r="J24" s="612"/>
      <c r="K24" s="612"/>
      <c r="L24" s="612"/>
      <c r="M24" s="612"/>
      <c r="N24" s="612"/>
      <c r="O24" s="612"/>
      <c r="P24" s="612"/>
      <c r="Q24" s="615"/>
      <c r="R24" s="615"/>
      <c r="S24" s="615"/>
      <c r="T24" s="615"/>
      <c r="U24" s="615"/>
      <c r="V24" s="612"/>
      <c r="W24" s="612"/>
      <c r="X24" s="612"/>
      <c r="Y24" s="612"/>
      <c r="Z24" s="612"/>
      <c r="AA24" s="612"/>
      <c r="AB24" s="612"/>
      <c r="AC24" s="612"/>
      <c r="AD24" s="612"/>
      <c r="AE24" s="612"/>
      <c r="AF24" s="612"/>
      <c r="AG24" s="612"/>
      <c r="AH24" s="617"/>
      <c r="AI24" s="617"/>
      <c r="AJ24" s="617"/>
      <c r="AK24" s="617"/>
      <c r="AL24" s="618"/>
      <c r="AM24" s="618"/>
      <c r="AN24" s="618"/>
      <c r="AO24" s="618"/>
      <c r="AP24" s="618"/>
      <c r="AQ24" s="618"/>
      <c r="AR24" s="618"/>
      <c r="AS24" s="618"/>
      <c r="AT24" s="618"/>
      <c r="AU24" s="618"/>
      <c r="AV24" s="612"/>
      <c r="AW24" s="612"/>
      <c r="AX24" s="612"/>
      <c r="AY24" s="612"/>
      <c r="AZ24" s="613"/>
      <c r="BA24" s="580"/>
      <c r="BB24" s="580"/>
      <c r="BC24" s="580"/>
      <c r="BD24" s="580"/>
      <c r="BE24" s="580"/>
      <c r="BF24" s="580"/>
      <c r="BG24" s="580"/>
      <c r="BH24" s="580"/>
      <c r="BI24" s="580"/>
      <c r="BJ24" s="580"/>
      <c r="BK24" s="601"/>
      <c r="BL24" s="601"/>
      <c r="BM24" s="601"/>
      <c r="BN24" s="601"/>
      <c r="BO24" s="601"/>
      <c r="BP24" s="601"/>
      <c r="BQ24" s="601"/>
      <c r="BR24" s="601"/>
      <c r="BS24" s="601"/>
      <c r="BT24" s="601"/>
      <c r="BU24" s="601"/>
      <c r="BV24" s="601"/>
    </row>
    <row r="25" spans="1:74" s="586" customFormat="1" ht="18" customHeight="1">
      <c r="A25" s="578">
        <f t="shared" si="0"/>
        <v>1</v>
      </c>
      <c r="B25" s="614"/>
      <c r="C25" s="614" t="s">
        <v>778</v>
      </c>
      <c r="D25" s="614" t="s">
        <v>790</v>
      </c>
      <c r="E25" s="614"/>
      <c r="F25" s="612"/>
      <c r="G25" s="612"/>
      <c r="H25" s="612"/>
      <c r="I25" s="612"/>
      <c r="J25" s="612"/>
      <c r="K25" s="612"/>
      <c r="L25" s="612"/>
      <c r="M25" s="612"/>
      <c r="N25" s="612"/>
      <c r="O25" s="612"/>
      <c r="P25" s="612"/>
      <c r="Q25" s="615"/>
      <c r="R25" s="615"/>
      <c r="S25" s="615"/>
      <c r="T25" s="615"/>
      <c r="U25" s="615"/>
      <c r="V25" s="612"/>
      <c r="W25" s="612"/>
      <c r="X25" s="612"/>
      <c r="Y25" s="612"/>
      <c r="Z25" s="612"/>
      <c r="AA25" s="612"/>
      <c r="AB25" s="612"/>
      <c r="AC25" s="612"/>
      <c r="AD25" s="612"/>
      <c r="AE25" s="612"/>
      <c r="AF25" s="612"/>
      <c r="AG25" s="612"/>
      <c r="AH25" s="617"/>
      <c r="AI25" s="617"/>
      <c r="AJ25" s="617"/>
      <c r="AK25" s="617"/>
      <c r="AL25" s="618"/>
      <c r="AM25" s="618"/>
      <c r="AN25" s="618"/>
      <c r="AO25" s="618"/>
      <c r="AP25" s="618"/>
      <c r="AQ25" s="618"/>
      <c r="AR25" s="618"/>
      <c r="AS25" s="618"/>
      <c r="AT25" s="618"/>
      <c r="AU25" s="618"/>
      <c r="AV25" s="612"/>
      <c r="AW25" s="612"/>
      <c r="AX25" s="612"/>
      <c r="AY25" s="612"/>
      <c r="AZ25" s="613"/>
      <c r="BK25" s="600"/>
      <c r="BL25" s="600"/>
      <c r="BM25" s="600"/>
      <c r="BN25" s="600"/>
      <c r="BO25" s="600"/>
      <c r="BP25" s="600"/>
      <c r="BQ25" s="600"/>
      <c r="BR25" s="600"/>
      <c r="BS25" s="600"/>
      <c r="BT25" s="600"/>
      <c r="BU25" s="600"/>
      <c r="BV25" s="600"/>
    </row>
    <row r="26" spans="1:74" s="586" customFormat="1" ht="18" customHeight="1">
      <c r="A26" s="578">
        <f t="shared" si="0"/>
        <v>1</v>
      </c>
      <c r="B26" s="614"/>
      <c r="C26" s="614"/>
      <c r="D26" s="587" t="s">
        <v>540</v>
      </c>
      <c r="E26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26" s="612"/>
      <c r="G26" s="612"/>
      <c r="H26" s="612"/>
      <c r="I26" s="612"/>
      <c r="J26" s="612"/>
      <c r="K26" s="612"/>
      <c r="L26" s="612"/>
      <c r="M26" s="612"/>
      <c r="N26" s="612"/>
      <c r="O26" s="612"/>
      <c r="P26" s="612"/>
      <c r="Q26" s="615"/>
      <c r="R26" s="615"/>
      <c r="S26" s="615"/>
      <c r="T26" s="615"/>
      <c r="U26" s="615"/>
      <c r="V26" s="612"/>
      <c r="W26" s="612"/>
      <c r="X26" s="612"/>
      <c r="Y26" s="612"/>
      <c r="Z26" s="612"/>
      <c r="AA26" s="612"/>
      <c r="AB26" s="612"/>
      <c r="AC26" s="612"/>
      <c r="AD26" s="612"/>
      <c r="AE26" s="612"/>
      <c r="AF26" s="612"/>
      <c r="AG26" s="612"/>
      <c r="AH26" s="617"/>
      <c r="AI26" s="617"/>
      <c r="AJ26" s="617"/>
      <c r="AK26" s="617"/>
      <c r="AL26" s="618"/>
      <c r="AM26" s="618"/>
      <c r="AN26" s="618"/>
      <c r="AO26" s="618"/>
      <c r="AP26" s="618"/>
      <c r="AQ26" s="618"/>
      <c r="AR26" s="618"/>
      <c r="AS26" s="618"/>
      <c r="AT26" s="618"/>
      <c r="AU26" s="618"/>
      <c r="AV26" s="612"/>
      <c r="AW26" s="612"/>
      <c r="AX26" s="612"/>
      <c r="AY26" s="612"/>
      <c r="AZ26" s="613"/>
      <c r="BK26" s="600"/>
      <c r="BL26" s="600"/>
      <c r="BM26" s="600"/>
      <c r="BN26" s="600"/>
      <c r="BO26" s="600"/>
      <c r="BP26" s="600"/>
      <c r="BQ26" s="600"/>
      <c r="BR26" s="600"/>
      <c r="BS26" s="600"/>
      <c r="BT26" s="600"/>
      <c r="BU26" s="600"/>
      <c r="BV26" s="600"/>
    </row>
    <row r="27" spans="1:74" s="586" customFormat="1" ht="18" customHeight="1">
      <c r="A27" s="578">
        <f t="shared" si="0"/>
        <v>1</v>
      </c>
      <c r="B27" s="614"/>
      <c r="C27" s="614"/>
      <c r="D27" s="587" t="s">
        <v>540</v>
      </c>
      <c r="E27" s="614" t="str">
        <f>CONCATENATE("조림목이 자연발생 식생과 경재하고 있으며 조림목의 ",AQ18,"이다." )</f>
        <v>조림목이 자연발생 식생과 경재하고 있으며 조림목의 이다.</v>
      </c>
      <c r="F27" s="612"/>
      <c r="G27" s="612"/>
      <c r="H27" s="612"/>
      <c r="I27" s="612"/>
      <c r="J27" s="612"/>
      <c r="K27" s="612"/>
      <c r="L27" s="612"/>
      <c r="M27" s="612"/>
      <c r="N27" s="612"/>
      <c r="O27" s="612"/>
      <c r="P27" s="612"/>
      <c r="Q27" s="612"/>
      <c r="R27" s="612"/>
      <c r="S27" s="612"/>
      <c r="T27" s="612"/>
      <c r="U27" s="612"/>
      <c r="V27" s="612"/>
      <c r="W27" s="612"/>
      <c r="X27" s="612"/>
      <c r="Y27" s="612"/>
      <c r="Z27" s="612"/>
      <c r="AA27" s="612"/>
      <c r="AB27" s="612"/>
      <c r="AC27" s="612"/>
      <c r="AD27" s="612"/>
      <c r="AE27" s="612"/>
      <c r="AF27" s="612"/>
      <c r="AG27" s="612"/>
      <c r="AH27" s="617"/>
      <c r="AI27" s="617"/>
      <c r="AJ27" s="617"/>
      <c r="AK27" s="617"/>
      <c r="AL27" s="618"/>
      <c r="AM27" s="618"/>
      <c r="AN27" s="618"/>
      <c r="AO27" s="618"/>
      <c r="AP27" s="618"/>
      <c r="AQ27" s="618"/>
      <c r="AR27" s="618"/>
      <c r="AS27" s="618"/>
      <c r="AT27" s="618"/>
      <c r="AU27" s="618"/>
      <c r="AV27" s="612"/>
      <c r="AW27" s="612"/>
      <c r="AX27" s="612"/>
      <c r="AY27" s="612"/>
      <c r="AZ27" s="613"/>
      <c r="BK27" s="600"/>
      <c r="BL27" s="600"/>
      <c r="BM27" s="600"/>
      <c r="BN27" s="600"/>
      <c r="BO27" s="600"/>
      <c r="BP27" s="600"/>
      <c r="BQ27" s="600"/>
      <c r="BR27" s="600"/>
      <c r="BS27" s="600"/>
      <c r="BT27" s="600"/>
      <c r="BU27" s="600"/>
      <c r="BV27" s="600"/>
    </row>
    <row r="28" spans="1:74" s="586" customFormat="1" ht="13.5" customHeight="1">
      <c r="A28" s="578">
        <f t="shared" si="0"/>
        <v>1</v>
      </c>
      <c r="B28" s="620"/>
      <c r="C28" s="620"/>
      <c r="D28" s="620"/>
      <c r="E28" s="620"/>
      <c r="F28" s="595"/>
      <c r="G28" s="595"/>
      <c r="H28" s="595"/>
      <c r="I28" s="595"/>
      <c r="J28" s="621"/>
      <c r="K28" s="621"/>
      <c r="L28" s="621"/>
      <c r="M28" s="621"/>
      <c r="N28" s="621"/>
      <c r="O28" s="621"/>
      <c r="P28" s="621"/>
      <c r="Q28" s="622"/>
      <c r="R28" s="622"/>
      <c r="S28" s="622"/>
      <c r="T28" s="622"/>
      <c r="U28" s="622"/>
      <c r="V28" s="612"/>
      <c r="W28" s="612"/>
      <c r="X28" s="612"/>
      <c r="Y28" s="612"/>
      <c r="Z28" s="612"/>
      <c r="AA28" s="612"/>
      <c r="AB28" s="612"/>
      <c r="AC28" s="612"/>
      <c r="AD28" s="612"/>
      <c r="AE28" s="612"/>
      <c r="AF28" s="612"/>
      <c r="AG28" s="612"/>
      <c r="AH28" s="623"/>
      <c r="AI28" s="623"/>
      <c r="AJ28" s="623"/>
      <c r="AK28" s="623"/>
      <c r="AL28" s="624"/>
      <c r="AM28" s="624"/>
      <c r="AN28" s="624"/>
      <c r="AO28" s="624"/>
      <c r="AP28" s="624"/>
      <c r="AQ28" s="624"/>
      <c r="AR28" s="624"/>
      <c r="AS28" s="624"/>
      <c r="AT28" s="624"/>
      <c r="AU28" s="624"/>
      <c r="AV28" s="595"/>
      <c r="AW28" s="595"/>
      <c r="AX28" s="595"/>
      <c r="AY28" s="595"/>
      <c r="AZ28" s="613"/>
      <c r="BK28" s="600"/>
      <c r="BL28" s="600"/>
      <c r="BM28" s="600"/>
      <c r="BN28" s="600"/>
      <c r="BO28" s="600"/>
      <c r="BP28" s="600"/>
      <c r="BQ28" s="600"/>
      <c r="BR28" s="600"/>
      <c r="BS28" s="600"/>
      <c r="BT28" s="600"/>
      <c r="BU28" s="600"/>
      <c r="BV28" s="600"/>
    </row>
    <row r="29" spans="1:74" s="601" customFormat="1" ht="19.5" customHeight="1">
      <c r="A29" s="578">
        <f t="shared" si="0"/>
        <v>1</v>
      </c>
      <c r="B29" s="2116" t="s">
        <v>2071</v>
      </c>
      <c r="C29" s="2116"/>
      <c r="D29" s="2116"/>
      <c r="E29" s="2116"/>
      <c r="F29" s="2116"/>
      <c r="G29" s="2116"/>
      <c r="H29" s="2116"/>
      <c r="I29" s="2116"/>
      <c r="J29" s="2116"/>
      <c r="K29" s="2116"/>
      <c r="L29" s="2116"/>
      <c r="M29" s="2116"/>
      <c r="N29" s="2116"/>
      <c r="O29" s="2116"/>
      <c r="P29" s="2116"/>
      <c r="Q29" s="2116"/>
      <c r="R29" s="2116"/>
      <c r="S29" s="2116"/>
      <c r="T29" s="2116"/>
      <c r="U29" s="2116"/>
      <c r="V29" s="2116"/>
      <c r="W29" s="2116"/>
      <c r="X29" s="2116"/>
      <c r="Y29" s="2116"/>
      <c r="Z29" s="2116"/>
      <c r="AA29" s="2116"/>
      <c r="AB29" s="2116"/>
      <c r="AC29" s="2116"/>
      <c r="AD29" s="2116"/>
      <c r="AE29" s="2116"/>
      <c r="AF29" s="2116"/>
      <c r="AG29" s="2116"/>
      <c r="AH29" s="2116"/>
      <c r="AI29" s="2116"/>
      <c r="AJ29" s="2116"/>
      <c r="AK29" s="2116"/>
      <c r="AL29" s="2116"/>
      <c r="AM29" s="2116"/>
      <c r="AN29" s="2116"/>
      <c r="AO29" s="2116"/>
      <c r="AP29" s="2116"/>
      <c r="AQ29" s="2116"/>
      <c r="AR29" s="2116"/>
      <c r="AS29" s="2116"/>
      <c r="AT29" s="2116"/>
      <c r="AU29" s="2116"/>
      <c r="AV29" s="2116"/>
      <c r="AW29" s="2116"/>
      <c r="AX29" s="2116"/>
      <c r="AY29" s="2116"/>
      <c r="AZ29" s="625"/>
      <c r="BB29" s="600"/>
      <c r="BC29" s="600"/>
      <c r="BD29" s="600"/>
      <c r="BE29" s="600"/>
      <c r="BF29" s="600"/>
      <c r="BG29" s="600"/>
      <c r="BH29" s="600"/>
      <c r="BI29" s="600"/>
      <c r="BJ29" s="600"/>
      <c r="BK29" s="600"/>
      <c r="BL29" s="600"/>
      <c r="BM29" s="600"/>
      <c r="BN29" s="600"/>
      <c r="BO29" s="600"/>
      <c r="BP29" s="600"/>
      <c r="BQ29" s="600"/>
      <c r="BR29" s="600"/>
      <c r="BS29" s="600"/>
      <c r="BT29" s="600"/>
      <c r="BU29" s="600"/>
      <c r="BV29" s="600"/>
    </row>
    <row r="30" spans="1:74" s="601" customFormat="1" ht="18" customHeight="1">
      <c r="A30" s="578">
        <f t="shared" si="0"/>
        <v>1</v>
      </c>
      <c r="B30" s="626"/>
      <c r="C30" s="587" t="s">
        <v>792</v>
      </c>
      <c r="D30" s="588" t="s">
        <v>793</v>
      </c>
      <c r="E30" s="588"/>
      <c r="F30" s="588"/>
      <c r="G30" s="588"/>
      <c r="H30" s="588"/>
      <c r="I30" s="588"/>
      <c r="J30" s="627"/>
      <c r="K30" s="627"/>
      <c r="L30" s="627"/>
      <c r="M30" s="627"/>
      <c r="N30" s="627"/>
      <c r="O30" s="627"/>
      <c r="P30" s="627"/>
      <c r="Q30" s="627"/>
      <c r="R30" s="627"/>
      <c r="S30" s="627"/>
      <c r="T30" s="627"/>
      <c r="U30" s="627"/>
      <c r="V30" s="627"/>
      <c r="W30" s="627"/>
      <c r="X30" s="627"/>
      <c r="Y30" s="627"/>
      <c r="Z30" s="627"/>
      <c r="AA30" s="627"/>
      <c r="AB30" s="627"/>
      <c r="AC30" s="627"/>
      <c r="AD30" s="627"/>
      <c r="AE30" s="627"/>
      <c r="AF30" s="627"/>
      <c r="AG30" s="627"/>
      <c r="AH30" s="627"/>
      <c r="AI30" s="627"/>
      <c r="AJ30" s="627"/>
      <c r="AK30" s="627"/>
      <c r="AL30" s="627"/>
      <c r="AM30" s="627"/>
      <c r="AN30" s="627"/>
      <c r="AO30" s="627"/>
      <c r="AP30" s="627"/>
      <c r="AQ30" s="627"/>
      <c r="AR30" s="627"/>
      <c r="AS30" s="627"/>
      <c r="AT30" s="627"/>
      <c r="AU30" s="627"/>
      <c r="AV30" s="627"/>
      <c r="AW30" s="627"/>
      <c r="AX30" s="627"/>
      <c r="AY30" s="627"/>
      <c r="AZ30" s="625"/>
      <c r="BB30" s="600"/>
      <c r="BC30" s="600"/>
      <c r="BD30" s="600"/>
      <c r="BE30" s="600"/>
      <c r="BF30" s="600"/>
      <c r="BG30" s="600"/>
      <c r="BH30" s="600"/>
      <c r="BI30" s="600"/>
      <c r="BJ30" s="600"/>
      <c r="BK30" s="600"/>
      <c r="BL30" s="600"/>
      <c r="BM30" s="600"/>
      <c r="BN30" s="600"/>
      <c r="BO30" s="600"/>
      <c r="BP30" s="600"/>
      <c r="BQ30" s="600"/>
      <c r="BR30" s="600"/>
      <c r="BS30" s="600"/>
      <c r="BT30" s="600"/>
      <c r="BU30" s="600"/>
      <c r="BV30" s="600"/>
    </row>
    <row r="31" spans="1:74" s="600" customFormat="1" ht="18" customHeight="1">
      <c r="A31" s="578">
        <f t="shared" si="0"/>
        <v>1</v>
      </c>
      <c r="B31" s="587"/>
      <c r="C31" s="587"/>
      <c r="D31" s="587" t="s">
        <v>540</v>
      </c>
      <c r="E31" s="588" t="str">
        <f>CONCATENATE("조림목이 정상적으로 생육하기 위해서는 조림목을 제외한 모든 식생을 제거하여야 하므로 ",AO3,"로 적용한다.")</f>
        <v>조림목이 정상적으로 생육하기 위해서는 조림목을 제외한 모든 식생을 제거하여야 하므로 모두베기로 적용한다.</v>
      </c>
      <c r="F31" s="588"/>
      <c r="G31" s="588"/>
      <c r="H31" s="588"/>
      <c r="I31" s="588"/>
      <c r="J31" s="589"/>
      <c r="K31" s="588"/>
      <c r="L31" s="588"/>
      <c r="M31" s="588"/>
      <c r="N31" s="588"/>
      <c r="O31" s="588"/>
      <c r="P31" s="588"/>
      <c r="Q31" s="588"/>
      <c r="R31" s="588"/>
      <c r="S31" s="588"/>
      <c r="T31" s="588"/>
      <c r="U31" s="588"/>
      <c r="V31" s="588"/>
      <c r="W31" s="588"/>
      <c r="X31" s="588"/>
      <c r="Y31" s="588"/>
      <c r="Z31" s="588"/>
      <c r="AA31" s="588"/>
      <c r="AB31" s="588"/>
      <c r="AC31" s="588"/>
      <c r="AD31" s="588"/>
      <c r="AE31" s="588"/>
      <c r="AF31" s="588"/>
      <c r="AG31" s="588"/>
      <c r="AH31" s="588"/>
      <c r="AI31" s="588"/>
      <c r="AJ31" s="588"/>
      <c r="AK31" s="588"/>
      <c r="AL31" s="588"/>
      <c r="AM31" s="588"/>
      <c r="AN31" s="588"/>
      <c r="AO31" s="588"/>
      <c r="AP31" s="588"/>
      <c r="AQ31" s="588"/>
      <c r="AR31" s="588"/>
      <c r="AS31" s="588"/>
      <c r="AT31" s="588"/>
      <c r="AU31" s="588"/>
      <c r="AV31" s="588"/>
      <c r="AW31" s="588"/>
      <c r="AX31" s="588"/>
      <c r="AY31" s="588"/>
      <c r="AZ31" s="628"/>
      <c r="BB31" s="601"/>
      <c r="BC31" s="601"/>
      <c r="BD31" s="601"/>
      <c r="BE31" s="601"/>
      <c r="BF31" s="601"/>
      <c r="BG31" s="601"/>
      <c r="BH31" s="601"/>
      <c r="BI31" s="601"/>
      <c r="BJ31" s="601"/>
      <c r="BK31" s="601"/>
      <c r="BL31" s="601"/>
      <c r="BM31" s="601"/>
      <c r="BN31" s="601"/>
      <c r="BO31" s="601"/>
      <c r="BP31" s="601"/>
      <c r="BQ31" s="601"/>
      <c r="BR31" s="601"/>
      <c r="BS31" s="601"/>
      <c r="BT31" s="601"/>
      <c r="BU31" s="601"/>
      <c r="BV31" s="601"/>
    </row>
    <row r="32" spans="1:74" s="600" customFormat="1" ht="18" customHeight="1">
      <c r="A32" s="578">
        <f t="shared" si="0"/>
        <v>1</v>
      </c>
      <c r="B32" s="587"/>
      <c r="C32" s="587" t="s">
        <v>794</v>
      </c>
      <c r="D32" s="588" t="s">
        <v>795</v>
      </c>
      <c r="E32" s="588"/>
      <c r="F32" s="588"/>
      <c r="G32" s="588"/>
      <c r="H32" s="588"/>
      <c r="I32" s="588"/>
      <c r="J32" s="588"/>
      <c r="K32" s="588"/>
      <c r="L32" s="588"/>
      <c r="M32" s="588"/>
      <c r="N32" s="588"/>
      <c r="O32" s="588"/>
      <c r="P32" s="588"/>
      <c r="Q32" s="588"/>
      <c r="R32" s="588"/>
      <c r="S32" s="588"/>
      <c r="T32" s="588"/>
      <c r="U32" s="588"/>
      <c r="V32" s="588"/>
      <c r="W32" s="588"/>
      <c r="X32" s="588"/>
      <c r="Y32" s="588"/>
      <c r="Z32" s="588"/>
      <c r="AA32" s="588"/>
      <c r="AB32" s="588"/>
      <c r="AC32" s="588"/>
      <c r="AD32" s="588"/>
      <c r="AE32" s="588"/>
      <c r="AF32" s="588"/>
      <c r="AG32" s="588"/>
      <c r="AH32" s="588"/>
      <c r="AI32" s="588"/>
      <c r="AJ32" s="588"/>
      <c r="AK32" s="588"/>
      <c r="AL32" s="588"/>
      <c r="AM32" s="588"/>
      <c r="AN32" s="588"/>
      <c r="AO32" s="588"/>
      <c r="AP32" s="588"/>
      <c r="AQ32" s="588"/>
      <c r="AR32" s="588"/>
      <c r="AS32" s="588"/>
      <c r="AT32" s="588"/>
      <c r="AU32" s="588"/>
      <c r="AV32" s="588"/>
      <c r="AW32" s="588"/>
      <c r="AX32" s="588"/>
      <c r="AY32" s="588"/>
      <c r="AZ32" s="628"/>
    </row>
    <row r="33" spans="1:74" s="600" customFormat="1" ht="18" customHeight="1">
      <c r="A33" s="578">
        <f t="shared" si="0"/>
        <v>1</v>
      </c>
      <c r="B33" s="587"/>
      <c r="C33" s="2111" t="s">
        <v>796</v>
      </c>
      <c r="D33" s="2111"/>
      <c r="E33" s="2111"/>
      <c r="F33" s="2111"/>
      <c r="G33" s="2111"/>
      <c r="H33" s="2111"/>
      <c r="I33" s="2111"/>
      <c r="J33" s="2111"/>
      <c r="K33" s="2111"/>
      <c r="L33" s="2111"/>
      <c r="M33" s="2111"/>
      <c r="N33" s="2111"/>
      <c r="O33" s="2111"/>
      <c r="P33" s="2111"/>
      <c r="Q33" s="2111"/>
      <c r="R33" s="2111"/>
      <c r="S33" s="2111"/>
      <c r="T33" s="2111"/>
      <c r="U33" s="2111"/>
      <c r="V33" s="2111"/>
      <c r="W33" s="2111"/>
      <c r="X33" s="2111"/>
      <c r="Y33" s="2111"/>
      <c r="Z33" s="2111"/>
      <c r="AA33" s="2111" t="s">
        <v>797</v>
      </c>
      <c r="AB33" s="2111"/>
      <c r="AC33" s="2111"/>
      <c r="AD33" s="2111"/>
      <c r="AE33" s="2111"/>
      <c r="AF33" s="2111"/>
      <c r="AG33" s="2111"/>
      <c r="AH33" s="2111"/>
      <c r="AI33" s="2111"/>
      <c r="AJ33" s="2111"/>
      <c r="AK33" s="2111"/>
      <c r="AL33" s="2111"/>
      <c r="AM33" s="2111"/>
      <c r="AN33" s="2111"/>
      <c r="AO33" s="2111"/>
      <c r="AP33" s="2111"/>
      <c r="AQ33" s="2111"/>
      <c r="AR33" s="2111"/>
      <c r="AS33" s="2111"/>
      <c r="AT33" s="2111"/>
      <c r="AU33" s="2111"/>
      <c r="AV33" s="2111"/>
      <c r="AW33" s="2111"/>
      <c r="AX33" s="2111"/>
      <c r="AY33" s="587"/>
      <c r="AZ33" s="586"/>
    </row>
    <row r="34" spans="1:74" s="586" customFormat="1" ht="18" customHeight="1">
      <c r="A34" s="578">
        <f t="shared" si="0"/>
        <v>1</v>
      </c>
      <c r="B34" s="629"/>
      <c r="C34" s="2111" t="s">
        <v>798</v>
      </c>
      <c r="D34" s="2111"/>
      <c r="E34" s="2111"/>
      <c r="F34" s="2111"/>
      <c r="G34" s="2111"/>
      <c r="H34" s="2111"/>
      <c r="I34" s="2111"/>
      <c r="J34" s="2111"/>
      <c r="K34" s="2111" t="s">
        <v>799</v>
      </c>
      <c r="L34" s="2111"/>
      <c r="M34" s="2111"/>
      <c r="N34" s="2111"/>
      <c r="O34" s="2111"/>
      <c r="P34" s="2111"/>
      <c r="Q34" s="2111"/>
      <c r="R34" s="2111"/>
      <c r="S34" s="2111" t="s">
        <v>800</v>
      </c>
      <c r="T34" s="2111"/>
      <c r="U34" s="2111"/>
      <c r="V34" s="2111"/>
      <c r="W34" s="2111"/>
      <c r="X34" s="2111"/>
      <c r="Y34" s="2111"/>
      <c r="Z34" s="2111"/>
      <c r="AA34" s="2111" t="s">
        <v>801</v>
      </c>
      <c r="AB34" s="2111"/>
      <c r="AC34" s="2111"/>
      <c r="AD34" s="2111"/>
      <c r="AE34" s="2111"/>
      <c r="AF34" s="2111"/>
      <c r="AG34" s="2111"/>
      <c r="AH34" s="2111"/>
      <c r="AI34" s="2111" t="s">
        <v>802</v>
      </c>
      <c r="AJ34" s="2111"/>
      <c r="AK34" s="2111"/>
      <c r="AL34" s="2111"/>
      <c r="AM34" s="2111"/>
      <c r="AN34" s="2111"/>
      <c r="AO34" s="2111"/>
      <c r="AP34" s="2111"/>
      <c r="AQ34" s="2111" t="s">
        <v>803</v>
      </c>
      <c r="AR34" s="2111"/>
      <c r="AS34" s="2111"/>
      <c r="AT34" s="2111"/>
      <c r="AU34" s="2111"/>
      <c r="AV34" s="2111"/>
      <c r="AW34" s="2111"/>
      <c r="AX34" s="2111"/>
      <c r="AY34" s="629"/>
      <c r="AZ34" s="585"/>
      <c r="BB34" s="600"/>
      <c r="BC34" s="600"/>
      <c r="BD34" s="600"/>
      <c r="BE34" s="600"/>
      <c r="BF34" s="600"/>
      <c r="BG34" s="600"/>
      <c r="BH34" s="600"/>
      <c r="BI34" s="600"/>
      <c r="BJ34" s="600"/>
      <c r="BK34" s="600"/>
      <c r="BL34" s="600"/>
      <c r="BM34" s="600"/>
      <c r="BN34" s="600"/>
      <c r="BO34" s="600"/>
      <c r="BP34" s="600"/>
      <c r="BQ34" s="600"/>
      <c r="BR34" s="600"/>
      <c r="BS34" s="600"/>
      <c r="BT34" s="600"/>
      <c r="BU34" s="600"/>
      <c r="BV34" s="600"/>
    </row>
    <row r="35" spans="1:74" s="580" customFormat="1" ht="18" hidden="1" customHeight="1">
      <c r="A35" s="578">
        <f>IF(S$35&gt;0,1,0)</f>
        <v>0</v>
      </c>
      <c r="B35" s="612"/>
      <c r="C35" s="2111" t="s">
        <v>804</v>
      </c>
      <c r="D35" s="2111"/>
      <c r="E35" s="2111"/>
      <c r="F35" s="2111"/>
      <c r="G35" s="2111"/>
      <c r="H35" s="2111"/>
      <c r="I35" s="2111"/>
      <c r="J35" s="2111"/>
      <c r="K35" s="2111" t="s">
        <v>805</v>
      </c>
      <c r="L35" s="2111"/>
      <c r="M35" s="2111"/>
      <c r="N35" s="2111"/>
      <c r="O35" s="2111"/>
      <c r="P35" s="2111"/>
      <c r="Q35" s="2111"/>
      <c r="R35" s="2111"/>
      <c r="S35" s="2138">
        <f>IF('4-2-2 필지별사업내역'!O6&gt;0,'4-2-2 필지별사업내역'!O6,0)</f>
        <v>0</v>
      </c>
      <c r="T35" s="2138"/>
      <c r="U35" s="2138"/>
      <c r="V35" s="2138"/>
      <c r="W35" s="2138"/>
      <c r="X35" s="2138"/>
      <c r="Y35" s="2138"/>
      <c r="Z35" s="2138"/>
      <c r="AA35" s="2113" t="str">
        <f>'6-3표준조사'!P6</f>
        <v>완 (15˚ 이하)</v>
      </c>
      <c r="AB35" s="2113"/>
      <c r="AC35" s="2113"/>
      <c r="AD35" s="2113"/>
      <c r="AE35" s="2113"/>
      <c r="AF35" s="2113"/>
      <c r="AG35" s="2113"/>
      <c r="AH35" s="2113"/>
      <c r="AI35" s="2113" t="str">
        <f>'6-3표준조사'!Q6</f>
        <v>개소당1ha미만</v>
      </c>
      <c r="AJ35" s="2113"/>
      <c r="AK35" s="2113"/>
      <c r="AL35" s="2113"/>
      <c r="AM35" s="2113"/>
      <c r="AN35" s="2113"/>
      <c r="AO35" s="2113"/>
      <c r="AP35" s="2113"/>
      <c r="AQ35" s="2137" t="str">
        <f>AQ19</f>
        <v>당해 년도</v>
      </c>
      <c r="AR35" s="2113"/>
      <c r="AS35" s="2113"/>
      <c r="AT35" s="2113"/>
      <c r="AU35" s="2113"/>
      <c r="AV35" s="2113"/>
      <c r="AW35" s="2113"/>
      <c r="AX35" s="2113"/>
      <c r="AY35" s="612"/>
      <c r="AZ35" s="613"/>
    </row>
    <row r="36" spans="1:74" s="586" customFormat="1" ht="18" customHeight="1">
      <c r="A36" s="578">
        <f t="shared" si="0"/>
        <v>1</v>
      </c>
      <c r="B36" s="612"/>
      <c r="C36" s="2111" t="s">
        <v>806</v>
      </c>
      <c r="D36" s="2111"/>
      <c r="E36" s="2111"/>
      <c r="F36" s="2111"/>
      <c r="G36" s="2111"/>
      <c r="H36" s="2111"/>
      <c r="I36" s="2111"/>
      <c r="J36" s="2111"/>
      <c r="K36" s="2111" t="s">
        <v>807</v>
      </c>
      <c r="L36" s="2111"/>
      <c r="M36" s="2111"/>
      <c r="N36" s="2111"/>
      <c r="O36" s="2111"/>
      <c r="P36" s="2111"/>
      <c r="Q36" s="2111"/>
      <c r="R36" s="2111"/>
      <c r="S36" s="2115">
        <f>K19</f>
        <v>0.1</v>
      </c>
      <c r="T36" s="2115"/>
      <c r="U36" s="2115"/>
      <c r="V36" s="2115"/>
      <c r="W36" s="2115"/>
      <c r="X36" s="2115"/>
      <c r="Y36" s="2115"/>
      <c r="Z36" s="2115"/>
      <c r="AA36" s="2114"/>
      <c r="AB36" s="2114"/>
      <c r="AC36" s="2114"/>
      <c r="AD36" s="2114"/>
      <c r="AE36" s="2114"/>
      <c r="AF36" s="2114"/>
      <c r="AG36" s="2114"/>
      <c r="AH36" s="2114"/>
      <c r="AI36" s="2114"/>
      <c r="AJ36" s="2114"/>
      <c r="AK36" s="2114"/>
      <c r="AL36" s="2114"/>
      <c r="AM36" s="2114"/>
      <c r="AN36" s="2114"/>
      <c r="AO36" s="2114"/>
      <c r="AP36" s="2114"/>
      <c r="AQ36" s="2114"/>
      <c r="AR36" s="2114"/>
      <c r="AS36" s="2114"/>
      <c r="AT36" s="2114"/>
      <c r="AU36" s="2114"/>
      <c r="AV36" s="2114"/>
      <c r="AW36" s="2114"/>
      <c r="AX36" s="2114"/>
      <c r="AY36" s="612"/>
      <c r="AZ36" s="613"/>
    </row>
    <row r="37" spans="1:74" s="586" customFormat="1" ht="18" hidden="1" customHeight="1">
      <c r="A37" s="578">
        <f>IF(S$35&gt;0,1,0)</f>
        <v>0</v>
      </c>
      <c r="B37" s="630"/>
      <c r="C37" s="630" t="s">
        <v>808</v>
      </c>
      <c r="D37" s="630" t="s">
        <v>804</v>
      </c>
      <c r="E37" s="630"/>
      <c r="F37" s="630"/>
      <c r="G37" s="631"/>
      <c r="H37" s="631"/>
      <c r="I37" s="631"/>
      <c r="J37" s="631"/>
      <c r="K37" s="631"/>
      <c r="L37" s="618"/>
      <c r="M37" s="618"/>
      <c r="N37" s="618"/>
      <c r="O37" s="618"/>
      <c r="P37" s="618"/>
      <c r="Q37" s="632"/>
      <c r="R37" s="632"/>
      <c r="S37" s="632"/>
      <c r="T37" s="632"/>
      <c r="U37" s="632"/>
      <c r="V37" s="612"/>
      <c r="W37" s="612"/>
      <c r="X37" s="612"/>
      <c r="Y37" s="612"/>
      <c r="Z37" s="633"/>
      <c r="AA37" s="612"/>
      <c r="AB37" s="612"/>
      <c r="AC37" s="612"/>
      <c r="AD37" s="634"/>
      <c r="AE37" s="612"/>
      <c r="AF37" s="612"/>
      <c r="AG37" s="612"/>
      <c r="AH37" s="635"/>
      <c r="AI37" s="635"/>
      <c r="AJ37" s="635"/>
      <c r="AK37" s="635"/>
      <c r="AL37" s="635"/>
      <c r="AM37" s="635"/>
      <c r="AN37" s="635"/>
      <c r="AO37" s="635"/>
      <c r="AP37" s="635"/>
      <c r="AQ37" s="636"/>
      <c r="AR37" s="636"/>
      <c r="AS37" s="636"/>
      <c r="AT37" s="636"/>
      <c r="AU37" s="637"/>
      <c r="AV37" s="637"/>
      <c r="AW37" s="637"/>
      <c r="AX37" s="637"/>
      <c r="AY37" s="637"/>
      <c r="AZ37" s="638"/>
    </row>
    <row r="38" spans="1:74" s="586" customFormat="1" ht="18" hidden="1" customHeight="1">
      <c r="A38" s="578">
        <f>IF(S$35&gt;0,1,0)</f>
        <v>0</v>
      </c>
      <c r="B38" s="587"/>
      <c r="C38" s="587"/>
      <c r="D38" s="587" t="s">
        <v>540</v>
      </c>
      <c r="E38" s="587" t="s">
        <v>809</v>
      </c>
      <c r="F38" s="587"/>
      <c r="G38" s="587"/>
      <c r="H38" s="587"/>
      <c r="I38" s="587"/>
      <c r="J38" s="634"/>
      <c r="K38" s="634"/>
      <c r="L38" s="634"/>
      <c r="M38" s="634"/>
      <c r="N38" s="587"/>
      <c r="O38" s="587"/>
      <c r="P38" s="587"/>
      <c r="Q38" s="587"/>
      <c r="R38" s="587"/>
      <c r="S38" s="587"/>
      <c r="T38" s="632"/>
      <c r="U38" s="632"/>
      <c r="V38" s="632"/>
      <c r="W38" s="632"/>
      <c r="X38" s="587"/>
      <c r="Y38" s="587"/>
      <c r="Z38" s="587"/>
      <c r="AA38" s="587"/>
      <c r="AB38" s="632"/>
      <c r="AC38" s="632"/>
      <c r="AD38" s="632"/>
      <c r="AE38" s="632"/>
      <c r="AF38" s="587"/>
      <c r="AG38" s="587"/>
      <c r="AH38" s="587"/>
      <c r="AI38" s="587"/>
      <c r="AJ38" s="587"/>
      <c r="AK38" s="587"/>
      <c r="AL38" s="587"/>
      <c r="AM38" s="587"/>
      <c r="AN38" s="587"/>
      <c r="AO38" s="587"/>
      <c r="AP38" s="587"/>
      <c r="AQ38" s="587"/>
      <c r="AR38" s="587"/>
      <c r="AS38" s="587"/>
      <c r="AT38" s="587"/>
      <c r="AU38" s="587"/>
      <c r="AV38" s="587"/>
      <c r="AW38" s="587"/>
      <c r="AX38" s="587"/>
      <c r="AY38" s="587"/>
    </row>
    <row r="39" spans="1:74" s="600" customFormat="1" ht="18" hidden="1" customHeight="1">
      <c r="A39" s="578">
        <f>IF(S$35&gt;0,1,0)</f>
        <v>0</v>
      </c>
      <c r="B39" s="587"/>
      <c r="C39" s="587"/>
      <c r="D39" s="587" t="s">
        <v>540</v>
      </c>
      <c r="E39" s="588" t="s">
        <v>810</v>
      </c>
      <c r="F39" s="588"/>
      <c r="G39" s="588"/>
      <c r="H39" s="588"/>
      <c r="I39" s="588"/>
      <c r="J39" s="588"/>
      <c r="K39" s="588"/>
      <c r="L39" s="588"/>
      <c r="M39" s="588"/>
      <c r="N39" s="588"/>
      <c r="O39" s="588"/>
      <c r="P39" s="588"/>
      <c r="Q39" s="588"/>
      <c r="R39" s="588"/>
      <c r="S39" s="588"/>
      <c r="T39" s="588"/>
      <c r="U39" s="588"/>
      <c r="V39" s="588"/>
      <c r="W39" s="588"/>
      <c r="X39" s="588"/>
      <c r="Y39" s="588"/>
      <c r="Z39" s="588"/>
      <c r="AA39" s="588"/>
      <c r="AB39" s="588"/>
      <c r="AC39" s="588"/>
      <c r="AD39" s="588"/>
      <c r="AE39" s="588"/>
      <c r="AF39" s="588"/>
      <c r="AG39" s="588"/>
      <c r="AH39" s="588"/>
      <c r="AI39" s="588"/>
      <c r="AJ39" s="588"/>
      <c r="AK39" s="588"/>
      <c r="AL39" s="588"/>
      <c r="AM39" s="588"/>
      <c r="AN39" s="588"/>
      <c r="AO39" s="588"/>
      <c r="AP39" s="588"/>
      <c r="AQ39" s="588"/>
      <c r="AR39" s="588"/>
      <c r="AS39" s="588"/>
      <c r="AT39" s="588"/>
      <c r="AU39" s="588"/>
      <c r="AV39" s="588"/>
      <c r="AW39" s="588"/>
      <c r="AX39" s="588"/>
      <c r="AY39" s="588"/>
      <c r="AZ39" s="628"/>
    </row>
    <row r="40" spans="1:74" s="601" customFormat="1" ht="18" customHeight="1">
      <c r="A40" s="578">
        <f>IF(S$36&gt;0,1,0)</f>
        <v>1</v>
      </c>
      <c r="B40" s="587"/>
      <c r="C40" s="587" t="s">
        <v>811</v>
      </c>
      <c r="D40" s="587"/>
      <c r="E40" s="639"/>
      <c r="F40" s="639"/>
      <c r="G40" s="639"/>
      <c r="H40" s="639"/>
      <c r="I40" s="639"/>
      <c r="J40" s="639"/>
      <c r="K40" s="639"/>
      <c r="L40" s="639"/>
      <c r="M40" s="639"/>
      <c r="N40" s="639"/>
      <c r="O40" s="639"/>
      <c r="P40" s="639"/>
      <c r="Q40" s="639"/>
      <c r="R40" s="639"/>
      <c r="S40" s="639"/>
      <c r="T40" s="639"/>
      <c r="U40" s="639"/>
      <c r="V40" s="639"/>
      <c r="W40" s="639"/>
      <c r="X40" s="639"/>
      <c r="Y40" s="639"/>
      <c r="Z40" s="639"/>
      <c r="AA40" s="639"/>
      <c r="AB40" s="639"/>
      <c r="AC40" s="639"/>
      <c r="AD40" s="639"/>
      <c r="AE40" s="639"/>
      <c r="AF40" s="639"/>
      <c r="AG40" s="639"/>
      <c r="AH40" s="639"/>
      <c r="AI40" s="639"/>
      <c r="AJ40" s="639"/>
      <c r="AK40" s="639"/>
      <c r="AL40" s="639"/>
      <c r="AM40" s="639"/>
      <c r="AN40" s="639"/>
      <c r="AO40" s="639"/>
      <c r="AP40" s="639"/>
      <c r="AQ40" s="639"/>
      <c r="AR40" s="639"/>
      <c r="AS40" s="639"/>
      <c r="AT40" s="639"/>
      <c r="AU40" s="639"/>
      <c r="AV40" s="639"/>
      <c r="AW40" s="639"/>
      <c r="AX40" s="639"/>
      <c r="AY40" s="639"/>
      <c r="AZ40" s="640"/>
    </row>
    <row r="41" spans="1:74" s="600" customFormat="1" ht="18" customHeight="1">
      <c r="A41" s="578">
        <f>IF(S$36&gt;0,1,0)</f>
        <v>1</v>
      </c>
      <c r="B41" s="587"/>
      <c r="C41" s="587"/>
      <c r="D41" s="587" t="s">
        <v>540</v>
      </c>
      <c r="E41" s="639" t="s">
        <v>812</v>
      </c>
      <c r="F41" s="639"/>
      <c r="G41" s="639"/>
      <c r="H41" s="639"/>
      <c r="I41" s="639"/>
      <c r="J41" s="639"/>
      <c r="K41" s="639"/>
      <c r="L41" s="639"/>
      <c r="M41" s="639"/>
      <c r="N41" s="639"/>
      <c r="O41" s="639"/>
      <c r="P41" s="639"/>
      <c r="Q41" s="639"/>
      <c r="R41" s="639"/>
      <c r="S41" s="639"/>
      <c r="T41" s="639"/>
      <c r="U41" s="639"/>
      <c r="V41" s="639"/>
      <c r="W41" s="639"/>
      <c r="X41" s="639"/>
      <c r="Y41" s="639"/>
      <c r="Z41" s="639"/>
      <c r="AA41" s="639"/>
      <c r="AB41" s="639"/>
      <c r="AC41" s="639"/>
      <c r="AD41" s="639"/>
      <c r="AE41" s="639"/>
      <c r="AF41" s="639"/>
      <c r="AG41" s="639"/>
      <c r="AH41" s="639"/>
      <c r="AI41" s="639"/>
      <c r="AJ41" s="639"/>
      <c r="AK41" s="639"/>
      <c r="AL41" s="639"/>
      <c r="AM41" s="639"/>
      <c r="AN41" s="639"/>
      <c r="AO41" s="639"/>
      <c r="AP41" s="639"/>
      <c r="AQ41" s="639"/>
      <c r="AR41" s="639"/>
      <c r="AS41" s="639"/>
      <c r="AT41" s="639"/>
      <c r="AU41" s="639"/>
      <c r="AV41" s="639"/>
      <c r="AW41" s="639"/>
      <c r="AX41" s="639"/>
      <c r="AY41" s="639"/>
      <c r="AZ41" s="640"/>
    </row>
    <row r="42" spans="1:74" s="600" customFormat="1" ht="18" customHeight="1">
      <c r="A42" s="578">
        <f t="shared" ref="A42:A51" si="1">IF(S$36&gt;0,1,0)</f>
        <v>1</v>
      </c>
      <c r="B42" s="587"/>
      <c r="C42" s="587"/>
      <c r="D42" s="587" t="s">
        <v>540</v>
      </c>
      <c r="E42" s="639" t="s">
        <v>813</v>
      </c>
      <c r="F42" s="639"/>
      <c r="G42" s="639"/>
      <c r="H42" s="639"/>
      <c r="I42" s="639"/>
      <c r="J42" s="639"/>
      <c r="K42" s="639"/>
      <c r="L42" s="639"/>
      <c r="M42" s="639"/>
      <c r="N42" s="639"/>
      <c r="O42" s="639"/>
      <c r="P42" s="639"/>
      <c r="Q42" s="639"/>
      <c r="R42" s="639"/>
      <c r="S42" s="639"/>
      <c r="T42" s="639"/>
      <c r="U42" s="639"/>
      <c r="V42" s="639"/>
      <c r="W42" s="639"/>
      <c r="X42" s="639"/>
      <c r="Y42" s="639"/>
      <c r="Z42" s="639"/>
      <c r="AA42" s="639"/>
      <c r="AB42" s="639"/>
      <c r="AC42" s="639"/>
      <c r="AD42" s="639"/>
      <c r="AE42" s="639"/>
      <c r="AF42" s="639"/>
      <c r="AG42" s="639"/>
      <c r="AH42" s="639"/>
      <c r="AI42" s="639"/>
      <c r="AJ42" s="639"/>
      <c r="AK42" s="639"/>
      <c r="AL42" s="639"/>
      <c r="AM42" s="639"/>
      <c r="AN42" s="639"/>
      <c r="AO42" s="639"/>
      <c r="AP42" s="639"/>
      <c r="AQ42" s="639"/>
      <c r="AR42" s="639"/>
      <c r="AS42" s="639"/>
      <c r="AT42" s="639"/>
      <c r="AU42" s="639"/>
      <c r="AV42" s="639"/>
      <c r="AW42" s="639"/>
      <c r="AX42" s="639"/>
      <c r="AY42" s="639"/>
      <c r="AZ42" s="640"/>
    </row>
    <row r="43" spans="1:74" s="600" customFormat="1" ht="18" customHeight="1">
      <c r="A43" s="578">
        <f t="shared" si="1"/>
        <v>1</v>
      </c>
      <c r="B43" s="587"/>
      <c r="C43" s="587" t="s">
        <v>814</v>
      </c>
      <c r="D43" s="587" t="s">
        <v>815</v>
      </c>
      <c r="E43" s="639"/>
      <c r="F43" s="639"/>
      <c r="G43" s="639"/>
      <c r="H43" s="639"/>
      <c r="I43" s="639"/>
      <c r="J43" s="639"/>
      <c r="K43" s="639"/>
      <c r="L43" s="639"/>
      <c r="M43" s="639"/>
      <c r="N43" s="639"/>
      <c r="O43" s="639"/>
      <c r="P43" s="639"/>
      <c r="Q43" s="639"/>
      <c r="R43" s="639"/>
      <c r="S43" s="639"/>
      <c r="T43" s="639"/>
      <c r="U43" s="639"/>
      <c r="V43" s="639"/>
      <c r="W43" s="639"/>
      <c r="X43" s="639"/>
      <c r="Y43" s="639"/>
      <c r="Z43" s="639"/>
      <c r="AA43" s="639"/>
      <c r="AB43" s="639"/>
      <c r="AC43" s="639"/>
      <c r="AD43" s="639"/>
      <c r="AE43" s="639"/>
      <c r="AF43" s="639"/>
      <c r="AG43" s="639"/>
      <c r="AH43" s="639"/>
      <c r="AI43" s="639"/>
      <c r="AJ43" s="639"/>
      <c r="AK43" s="639"/>
      <c r="AL43" s="639"/>
      <c r="AM43" s="639"/>
      <c r="AN43" s="639"/>
      <c r="AO43" s="639"/>
      <c r="AP43" s="639"/>
      <c r="AQ43" s="639"/>
      <c r="AR43" s="639"/>
      <c r="AS43" s="639"/>
      <c r="AT43" s="639"/>
      <c r="AU43" s="639"/>
      <c r="AV43" s="639"/>
      <c r="AW43" s="639"/>
      <c r="AX43" s="639"/>
      <c r="AY43" s="639"/>
      <c r="AZ43" s="640"/>
    </row>
    <row r="44" spans="1:74" s="600" customFormat="1" ht="18" customHeight="1">
      <c r="A44" s="578">
        <f t="shared" si="1"/>
        <v>1</v>
      </c>
      <c r="B44" s="587"/>
      <c r="C44" s="587"/>
      <c r="D44" s="587" t="s">
        <v>540</v>
      </c>
      <c r="E44" s="639" t="s">
        <v>816</v>
      </c>
      <c r="F44" s="639"/>
      <c r="G44" s="639"/>
      <c r="H44" s="639"/>
      <c r="I44" s="639"/>
      <c r="J44" s="639"/>
      <c r="K44" s="639"/>
      <c r="L44" s="639"/>
      <c r="M44" s="639"/>
      <c r="N44" s="639"/>
      <c r="O44" s="639"/>
      <c r="P44" s="639"/>
      <c r="Q44" s="639"/>
      <c r="R44" s="639"/>
      <c r="S44" s="639"/>
      <c r="T44" s="639"/>
      <c r="U44" s="639"/>
      <c r="V44" s="639"/>
      <c r="W44" s="639"/>
      <c r="X44" s="639"/>
      <c r="Y44" s="639"/>
      <c r="Z44" s="639"/>
      <c r="AA44" s="639"/>
      <c r="AB44" s="639"/>
      <c r="AC44" s="639"/>
      <c r="AD44" s="639"/>
      <c r="AE44" s="639"/>
      <c r="AF44" s="639"/>
      <c r="AG44" s="639"/>
      <c r="AH44" s="639"/>
      <c r="AI44" s="639"/>
      <c r="AJ44" s="639"/>
      <c r="AK44" s="639"/>
      <c r="AL44" s="639"/>
      <c r="AM44" s="639"/>
      <c r="AN44" s="639"/>
      <c r="AO44" s="639"/>
      <c r="AP44" s="639"/>
      <c r="AQ44" s="639"/>
      <c r="AR44" s="639"/>
      <c r="AS44" s="639"/>
      <c r="AT44" s="639"/>
      <c r="AU44" s="639"/>
      <c r="AV44" s="639"/>
      <c r="AW44" s="639"/>
      <c r="AX44" s="639"/>
      <c r="AY44" s="639"/>
      <c r="AZ44" s="640"/>
    </row>
    <row r="45" spans="1:74" s="600" customFormat="1" ht="18" customHeight="1">
      <c r="A45" s="578">
        <f t="shared" si="1"/>
        <v>1</v>
      </c>
      <c r="B45" s="587"/>
      <c r="C45" s="587"/>
      <c r="D45" s="587" t="s">
        <v>540</v>
      </c>
      <c r="E45" s="639" t="s">
        <v>817</v>
      </c>
      <c r="F45" s="639"/>
      <c r="G45" s="639"/>
      <c r="H45" s="639"/>
      <c r="I45" s="639"/>
      <c r="J45" s="639"/>
      <c r="K45" s="639"/>
      <c r="L45" s="639"/>
      <c r="M45" s="639"/>
      <c r="N45" s="639"/>
      <c r="O45" s="639"/>
      <c r="P45" s="639"/>
      <c r="Q45" s="639"/>
      <c r="R45" s="639"/>
      <c r="S45" s="639"/>
      <c r="T45" s="639"/>
      <c r="U45" s="639"/>
      <c r="V45" s="639"/>
      <c r="W45" s="639"/>
      <c r="X45" s="639"/>
      <c r="Y45" s="639"/>
      <c r="Z45" s="639"/>
      <c r="AA45" s="639"/>
      <c r="AB45" s="639"/>
      <c r="AC45" s="639"/>
      <c r="AD45" s="639"/>
      <c r="AE45" s="639"/>
      <c r="AF45" s="639"/>
      <c r="AG45" s="639"/>
      <c r="AH45" s="639"/>
      <c r="AI45" s="639"/>
      <c r="AJ45" s="639"/>
      <c r="AK45" s="639"/>
      <c r="AL45" s="639"/>
      <c r="AM45" s="639"/>
      <c r="AN45" s="639"/>
      <c r="AO45" s="639"/>
      <c r="AP45" s="639"/>
      <c r="AQ45" s="639"/>
      <c r="AR45" s="639"/>
      <c r="AS45" s="639"/>
      <c r="AT45" s="639"/>
      <c r="AU45" s="639"/>
      <c r="AV45" s="639"/>
      <c r="AW45" s="639"/>
      <c r="AX45" s="639"/>
      <c r="AY45" s="639"/>
      <c r="AZ45" s="640"/>
    </row>
    <row r="46" spans="1:74" s="600" customFormat="1" ht="18" customHeight="1">
      <c r="A46" s="578">
        <f t="shared" si="1"/>
        <v>1</v>
      </c>
      <c r="B46" s="587"/>
      <c r="C46" s="587"/>
      <c r="D46" s="587" t="s">
        <v>540</v>
      </c>
      <c r="E46" s="639" t="s">
        <v>818</v>
      </c>
      <c r="F46" s="639"/>
      <c r="G46" s="639"/>
      <c r="H46" s="639"/>
      <c r="I46" s="639"/>
      <c r="J46" s="639"/>
      <c r="K46" s="639"/>
      <c r="L46" s="639"/>
      <c r="M46" s="639"/>
      <c r="N46" s="639"/>
      <c r="O46" s="639"/>
      <c r="P46" s="639"/>
      <c r="Q46" s="639"/>
      <c r="R46" s="639"/>
      <c r="S46" s="639"/>
      <c r="T46" s="639"/>
      <c r="U46" s="639"/>
      <c r="V46" s="639"/>
      <c r="W46" s="639"/>
      <c r="X46" s="639"/>
      <c r="Y46" s="639"/>
      <c r="Z46" s="639"/>
      <c r="AA46" s="639"/>
      <c r="AB46" s="639"/>
      <c r="AC46" s="639"/>
      <c r="AD46" s="639"/>
      <c r="AE46" s="639"/>
      <c r="AF46" s="639"/>
      <c r="AG46" s="639"/>
      <c r="AH46" s="639"/>
      <c r="AI46" s="639"/>
      <c r="AJ46" s="639"/>
      <c r="AK46" s="639"/>
      <c r="AL46" s="639"/>
      <c r="AM46" s="639"/>
      <c r="AN46" s="639"/>
      <c r="AO46" s="639"/>
      <c r="AP46" s="639"/>
      <c r="AQ46" s="639"/>
      <c r="AR46" s="639"/>
      <c r="AS46" s="639"/>
      <c r="AT46" s="639"/>
      <c r="AU46" s="639"/>
      <c r="AV46" s="639"/>
      <c r="AW46" s="639"/>
      <c r="AX46" s="639"/>
      <c r="AY46" s="639"/>
      <c r="AZ46" s="640"/>
    </row>
    <row r="47" spans="1:74" s="600" customFormat="1" ht="18" customHeight="1">
      <c r="A47" s="578">
        <f t="shared" si="1"/>
        <v>1</v>
      </c>
      <c r="B47" s="587"/>
      <c r="C47" s="587"/>
      <c r="D47" s="587" t="s">
        <v>540</v>
      </c>
      <c r="E47" s="639" t="s">
        <v>819</v>
      </c>
      <c r="F47" s="639"/>
      <c r="G47" s="639"/>
      <c r="H47" s="639"/>
      <c r="I47" s="639"/>
      <c r="J47" s="639"/>
      <c r="K47" s="639"/>
      <c r="L47" s="639"/>
      <c r="M47" s="639"/>
      <c r="N47" s="639"/>
      <c r="O47" s="639"/>
      <c r="P47" s="639"/>
      <c r="Q47" s="639"/>
      <c r="R47" s="639"/>
      <c r="S47" s="639"/>
      <c r="T47" s="639"/>
      <c r="U47" s="639"/>
      <c r="V47" s="639"/>
      <c r="W47" s="639"/>
      <c r="X47" s="639"/>
      <c r="Y47" s="639"/>
      <c r="Z47" s="639"/>
      <c r="AA47" s="639"/>
      <c r="AB47" s="639"/>
      <c r="AC47" s="639"/>
      <c r="AD47" s="639"/>
      <c r="AE47" s="639"/>
      <c r="AF47" s="639"/>
      <c r="AG47" s="639"/>
      <c r="AH47" s="639"/>
      <c r="AI47" s="639"/>
      <c r="AJ47" s="639"/>
      <c r="AK47" s="639"/>
      <c r="AL47" s="639"/>
      <c r="AM47" s="639"/>
      <c r="AN47" s="639"/>
      <c r="AO47" s="639"/>
      <c r="AP47" s="639"/>
      <c r="AQ47" s="639"/>
      <c r="AR47" s="639"/>
      <c r="AS47" s="639"/>
      <c r="AT47" s="639"/>
      <c r="AU47" s="639"/>
      <c r="AV47" s="639"/>
      <c r="AW47" s="639"/>
      <c r="AX47" s="639"/>
      <c r="AY47" s="639"/>
      <c r="AZ47" s="640"/>
    </row>
    <row r="48" spans="1:74" s="600" customFormat="1" ht="18" customHeight="1">
      <c r="A48" s="578">
        <f t="shared" si="1"/>
        <v>1</v>
      </c>
      <c r="B48" s="587"/>
      <c r="C48" s="587"/>
      <c r="D48" s="587" t="s">
        <v>540</v>
      </c>
      <c r="E48" s="639" t="s">
        <v>820</v>
      </c>
      <c r="F48" s="639"/>
      <c r="G48" s="639"/>
      <c r="H48" s="639"/>
      <c r="I48" s="639"/>
      <c r="J48" s="639"/>
      <c r="K48" s="639"/>
      <c r="L48" s="639"/>
      <c r="M48" s="639"/>
      <c r="N48" s="639"/>
      <c r="O48" s="639"/>
      <c r="P48" s="639"/>
      <c r="Q48" s="639"/>
      <c r="R48" s="639"/>
      <c r="S48" s="639"/>
      <c r="T48" s="639"/>
      <c r="U48" s="639"/>
      <c r="V48" s="639"/>
      <c r="W48" s="639"/>
      <c r="X48" s="639"/>
      <c r="Y48" s="639"/>
      <c r="Z48" s="639"/>
      <c r="AA48" s="639"/>
      <c r="AB48" s="639"/>
      <c r="AC48" s="639"/>
      <c r="AD48" s="639"/>
      <c r="AE48" s="639"/>
      <c r="AF48" s="639"/>
      <c r="AG48" s="639"/>
      <c r="AH48" s="639"/>
      <c r="AI48" s="639"/>
      <c r="AJ48" s="639"/>
      <c r="AK48" s="639"/>
      <c r="AL48" s="639"/>
      <c r="AM48" s="639"/>
      <c r="AN48" s="639"/>
      <c r="AO48" s="639"/>
      <c r="AP48" s="639"/>
      <c r="AQ48" s="639"/>
      <c r="AR48" s="639"/>
      <c r="AS48" s="639"/>
      <c r="AT48" s="639"/>
      <c r="AU48" s="639"/>
      <c r="AV48" s="639"/>
      <c r="AW48" s="639"/>
      <c r="AX48" s="639"/>
      <c r="AY48" s="639"/>
      <c r="AZ48" s="640"/>
    </row>
    <row r="49" spans="1:52" s="600" customFormat="1" ht="18" customHeight="1">
      <c r="A49" s="578">
        <f t="shared" si="1"/>
        <v>1</v>
      </c>
      <c r="B49" s="587"/>
      <c r="C49" s="587"/>
      <c r="D49" s="587" t="s">
        <v>540</v>
      </c>
      <c r="E49" s="639" t="s">
        <v>821</v>
      </c>
      <c r="F49" s="639"/>
      <c r="G49" s="639"/>
      <c r="H49" s="639"/>
      <c r="I49" s="639"/>
      <c r="J49" s="639"/>
      <c r="K49" s="639"/>
      <c r="L49" s="639"/>
      <c r="M49" s="639"/>
      <c r="N49" s="639"/>
      <c r="O49" s="639"/>
      <c r="P49" s="639"/>
      <c r="Q49" s="639"/>
      <c r="R49" s="639"/>
      <c r="S49" s="639"/>
      <c r="T49" s="639"/>
      <c r="U49" s="639"/>
      <c r="V49" s="639"/>
      <c r="W49" s="639"/>
      <c r="X49" s="639"/>
      <c r="Y49" s="639"/>
      <c r="Z49" s="639"/>
      <c r="AA49" s="639"/>
      <c r="AB49" s="639"/>
      <c r="AC49" s="639"/>
      <c r="AD49" s="639"/>
      <c r="AE49" s="639"/>
      <c r="AF49" s="639"/>
      <c r="AG49" s="639"/>
      <c r="AH49" s="639"/>
      <c r="AI49" s="639"/>
      <c r="AJ49" s="639"/>
      <c r="AK49" s="639"/>
      <c r="AL49" s="639"/>
      <c r="AM49" s="639"/>
      <c r="AN49" s="639"/>
      <c r="AO49" s="639"/>
      <c r="AP49" s="639"/>
      <c r="AQ49" s="639"/>
      <c r="AR49" s="639"/>
      <c r="AS49" s="639"/>
      <c r="AT49" s="639"/>
      <c r="AU49" s="639"/>
      <c r="AV49" s="639"/>
      <c r="AW49" s="639"/>
      <c r="AX49" s="639"/>
      <c r="AY49" s="639"/>
      <c r="AZ49" s="640"/>
    </row>
    <row r="50" spans="1:52" s="600" customFormat="1" ht="18" customHeight="1">
      <c r="A50" s="578">
        <f t="shared" si="1"/>
        <v>1</v>
      </c>
      <c r="B50" s="587"/>
      <c r="C50" s="587"/>
      <c r="D50" s="587" t="s">
        <v>540</v>
      </c>
      <c r="E50" s="639" t="s">
        <v>822</v>
      </c>
      <c r="F50" s="639"/>
      <c r="G50" s="639"/>
      <c r="H50" s="639"/>
      <c r="I50" s="639"/>
      <c r="J50" s="639"/>
      <c r="K50" s="639"/>
      <c r="L50" s="639"/>
      <c r="M50" s="639"/>
      <c r="N50" s="639"/>
      <c r="O50" s="639"/>
      <c r="P50" s="639"/>
      <c r="Q50" s="639"/>
      <c r="R50" s="639"/>
      <c r="S50" s="639"/>
      <c r="T50" s="639"/>
      <c r="U50" s="639"/>
      <c r="V50" s="639"/>
      <c r="W50" s="639"/>
      <c r="X50" s="639"/>
      <c r="Y50" s="639"/>
      <c r="Z50" s="639"/>
      <c r="AA50" s="639"/>
      <c r="AB50" s="639"/>
      <c r="AC50" s="639"/>
      <c r="AD50" s="639"/>
      <c r="AE50" s="639"/>
      <c r="AF50" s="639"/>
      <c r="AG50" s="639"/>
      <c r="AH50" s="639"/>
      <c r="AI50" s="639"/>
      <c r="AJ50" s="639"/>
      <c r="AK50" s="639"/>
      <c r="AL50" s="639"/>
      <c r="AM50" s="639"/>
      <c r="AN50" s="639"/>
      <c r="AO50" s="639"/>
      <c r="AP50" s="639"/>
      <c r="AQ50" s="639"/>
      <c r="AR50" s="639"/>
      <c r="AS50" s="639"/>
      <c r="AT50" s="639"/>
      <c r="AU50" s="639"/>
      <c r="AV50" s="639"/>
      <c r="AW50" s="639"/>
      <c r="AX50" s="639"/>
      <c r="AY50" s="639"/>
      <c r="AZ50" s="640"/>
    </row>
    <row r="51" spans="1:52" s="600" customFormat="1" ht="18" customHeight="1" thickBot="1">
      <c r="A51" s="578">
        <f t="shared" si="1"/>
        <v>1</v>
      </c>
      <c r="B51" s="587"/>
      <c r="C51" s="587"/>
      <c r="D51" s="639"/>
      <c r="E51" s="641"/>
      <c r="F51" s="641"/>
      <c r="G51" s="641"/>
      <c r="H51" s="641"/>
      <c r="I51" s="641"/>
      <c r="J51" s="641"/>
      <c r="K51" s="641"/>
      <c r="L51" s="641"/>
      <c r="M51" s="641"/>
      <c r="N51" s="641"/>
      <c r="O51" s="641"/>
      <c r="P51" s="641"/>
      <c r="Q51" s="641"/>
      <c r="R51" s="641"/>
      <c r="S51" s="641"/>
      <c r="T51" s="641"/>
      <c r="U51" s="641"/>
      <c r="V51" s="641"/>
      <c r="W51" s="641"/>
      <c r="X51" s="641"/>
      <c r="Y51" s="641"/>
      <c r="Z51" s="641"/>
      <c r="AA51" s="641"/>
      <c r="AB51" s="641"/>
      <c r="AC51" s="641"/>
      <c r="AD51" s="641"/>
      <c r="AE51" s="641"/>
      <c r="AF51" s="641"/>
      <c r="AG51" s="641"/>
      <c r="AH51" s="641"/>
      <c r="AI51" s="641"/>
      <c r="AJ51" s="641"/>
      <c r="AK51" s="641"/>
      <c r="AL51" s="641"/>
      <c r="AM51" s="641"/>
      <c r="AN51" s="641"/>
      <c r="AO51" s="641"/>
      <c r="AP51" s="641"/>
      <c r="AQ51" s="641"/>
      <c r="AR51" s="641"/>
      <c r="AS51" s="641"/>
      <c r="AT51" s="641"/>
      <c r="AU51" s="641"/>
      <c r="AV51" s="641"/>
      <c r="AW51" s="641"/>
      <c r="AX51" s="641"/>
      <c r="AY51" s="641"/>
      <c r="AZ51" s="640"/>
    </row>
    <row r="52" spans="1:52" ht="33" thickTop="1" thickBot="1">
      <c r="A52" s="578">
        <f>IF(K$70&gt;0,1,0)</f>
        <v>1</v>
      </c>
      <c r="B52" s="2117" t="s">
        <v>823</v>
      </c>
      <c r="C52" s="2118"/>
      <c r="D52" s="2118"/>
      <c r="E52" s="2118"/>
      <c r="F52" s="2118"/>
      <c r="G52" s="2118"/>
      <c r="H52" s="2118"/>
      <c r="I52" s="2118"/>
      <c r="J52" s="2118"/>
      <c r="K52" s="2118"/>
      <c r="L52" s="2118"/>
      <c r="M52" s="2118"/>
      <c r="N52" s="2118"/>
      <c r="O52" s="2118"/>
      <c r="P52" s="2118"/>
      <c r="Q52" s="2118"/>
      <c r="R52" s="2118"/>
      <c r="S52" s="2118"/>
      <c r="T52" s="2118"/>
      <c r="U52" s="2118"/>
      <c r="V52" s="2118"/>
      <c r="W52" s="2118"/>
      <c r="X52" s="2118"/>
      <c r="Y52" s="2118"/>
      <c r="Z52" s="2118"/>
      <c r="AA52" s="2118"/>
      <c r="AB52" s="2118"/>
      <c r="AC52" s="2118"/>
      <c r="AD52" s="2118"/>
      <c r="AE52" s="2118"/>
      <c r="AF52" s="2118"/>
      <c r="AG52" s="2118"/>
      <c r="AH52" s="2118"/>
      <c r="AI52" s="2118"/>
      <c r="AJ52" s="2118"/>
      <c r="AK52" s="2118"/>
      <c r="AL52" s="2118"/>
      <c r="AM52" s="2118"/>
      <c r="AN52" s="2118"/>
      <c r="AO52" s="2118"/>
      <c r="AP52" s="2118"/>
      <c r="AQ52" s="2118"/>
      <c r="AR52" s="2118"/>
      <c r="AS52" s="2118"/>
      <c r="AT52" s="2118"/>
      <c r="AU52" s="2118"/>
      <c r="AV52" s="2118"/>
      <c r="AW52" s="2118"/>
      <c r="AX52" s="2118"/>
      <c r="AY52" s="2119"/>
      <c r="AZ52" s="574"/>
    </row>
    <row r="53" spans="1:52" s="580" customFormat="1" ht="9.9499999999999993" customHeight="1" thickTop="1">
      <c r="A53" s="578">
        <f t="shared" ref="A53:A87" si="2">IF(K$70&gt;0,1,0)</f>
        <v>1</v>
      </c>
      <c r="B53" s="579"/>
      <c r="C53" s="579"/>
      <c r="D53" s="579"/>
      <c r="E53" s="579"/>
      <c r="F53" s="579"/>
      <c r="G53" s="579"/>
      <c r="H53" s="579"/>
      <c r="I53" s="579"/>
      <c r="J53" s="579"/>
      <c r="K53" s="579"/>
      <c r="L53" s="579"/>
      <c r="M53" s="579"/>
      <c r="N53" s="579"/>
      <c r="O53" s="579"/>
      <c r="P53" s="579"/>
      <c r="Q53" s="579"/>
      <c r="R53" s="579"/>
      <c r="S53" s="579"/>
      <c r="T53" s="579"/>
      <c r="U53" s="579"/>
      <c r="V53" s="579"/>
      <c r="W53" s="579"/>
      <c r="X53" s="579"/>
      <c r="Y53" s="579"/>
      <c r="Z53" s="579"/>
      <c r="AA53" s="579"/>
      <c r="AB53" s="579"/>
      <c r="AC53" s="579"/>
      <c r="AD53" s="579"/>
      <c r="AE53" s="579"/>
      <c r="AF53" s="579"/>
      <c r="AG53" s="579"/>
      <c r="AH53" s="579"/>
      <c r="AI53" s="579"/>
      <c r="AJ53" s="579"/>
      <c r="AK53" s="579"/>
      <c r="AL53" s="579"/>
      <c r="AM53" s="579"/>
      <c r="AN53" s="579"/>
      <c r="AO53" s="579"/>
      <c r="AP53" s="579"/>
      <c r="AQ53" s="579"/>
      <c r="AR53" s="579"/>
      <c r="AS53" s="579"/>
      <c r="AT53" s="579"/>
      <c r="AU53" s="579"/>
      <c r="AV53" s="579"/>
      <c r="AW53" s="579"/>
      <c r="AX53" s="579"/>
      <c r="AY53" s="579"/>
    </row>
    <row r="54" spans="1:52" s="584" customFormat="1" ht="30" customHeight="1">
      <c r="A54" s="578">
        <f t="shared" si="2"/>
        <v>1</v>
      </c>
      <c r="B54" s="581"/>
      <c r="C54" s="581"/>
      <c r="D54" s="581"/>
      <c r="E54" s="581"/>
      <c r="F54" s="2120" t="s">
        <v>768</v>
      </c>
      <c r="G54" s="2120"/>
      <c r="H54" s="2120"/>
      <c r="I54" s="2120"/>
      <c r="J54" s="2120"/>
      <c r="K54" s="2120"/>
      <c r="L54" s="2121" t="str">
        <f>+'6-3표준조사'!K79</f>
        <v>8-0</v>
      </c>
      <c r="M54" s="2121"/>
      <c r="N54" s="2121"/>
      <c r="O54" s="2121"/>
      <c r="P54" s="2121"/>
      <c r="Q54" s="2121"/>
      <c r="R54" s="582"/>
      <c r="S54" s="582"/>
      <c r="T54" s="2120" t="s">
        <v>769</v>
      </c>
      <c r="U54" s="2120"/>
      <c r="V54" s="2120"/>
      <c r="W54" s="2120"/>
      <c r="X54" s="2120"/>
      <c r="Y54" s="2120"/>
      <c r="Z54" s="2121" t="str">
        <f>+'6-3표준조사'!L79</f>
        <v>9-0</v>
      </c>
      <c r="AA54" s="2121"/>
      <c r="AB54" s="2121"/>
      <c r="AC54" s="2121"/>
      <c r="AD54" s="2121"/>
      <c r="AE54" s="2121"/>
      <c r="AF54" s="582"/>
      <c r="AG54" s="582"/>
      <c r="AH54" s="2120" t="s">
        <v>770</v>
      </c>
      <c r="AI54" s="2120"/>
      <c r="AJ54" s="2120"/>
      <c r="AK54" s="2120"/>
      <c r="AL54" s="2120"/>
      <c r="AM54" s="2120"/>
      <c r="AN54" s="2120"/>
      <c r="AO54" s="2121" t="str">
        <f>+'6-3표준조사'!R79</f>
        <v>모두베기</v>
      </c>
      <c r="AP54" s="2121"/>
      <c r="AQ54" s="2121"/>
      <c r="AR54" s="2121"/>
      <c r="AS54" s="2121"/>
      <c r="AT54" s="2121"/>
      <c r="AU54" s="583"/>
      <c r="AV54" s="583"/>
      <c r="AW54" s="583"/>
      <c r="AX54" s="583"/>
      <c r="AY54" s="581"/>
    </row>
    <row r="55" spans="1:52" s="580" customFormat="1" ht="14.25" customHeight="1">
      <c r="A55" s="578">
        <f t="shared" si="2"/>
        <v>1</v>
      </c>
      <c r="B55" s="579"/>
      <c r="C55" s="579"/>
      <c r="D55" s="579"/>
      <c r="E55" s="579"/>
      <c r="F55" s="579"/>
      <c r="G55" s="579"/>
      <c r="H55" s="579"/>
      <c r="I55" s="579"/>
      <c r="J55" s="579"/>
      <c r="K55" s="579"/>
      <c r="L55" s="579"/>
      <c r="M55" s="579"/>
      <c r="N55" s="579"/>
      <c r="O55" s="579"/>
      <c r="P55" s="579"/>
      <c r="Q55" s="579"/>
      <c r="R55" s="579"/>
      <c r="S55" s="579"/>
      <c r="T55" s="579"/>
      <c r="U55" s="579"/>
      <c r="V55" s="579"/>
      <c r="W55" s="579"/>
      <c r="X55" s="579"/>
      <c r="Y55" s="579"/>
      <c r="Z55" s="579"/>
      <c r="AA55" s="579"/>
      <c r="AB55" s="579"/>
      <c r="AC55" s="579"/>
      <c r="AD55" s="579"/>
      <c r="AE55" s="579"/>
      <c r="AF55" s="579"/>
      <c r="AG55" s="579"/>
      <c r="AH55" s="579"/>
      <c r="AI55" s="579"/>
      <c r="AJ55" s="579"/>
      <c r="AK55" s="579"/>
      <c r="AL55" s="579"/>
      <c r="AM55" s="579"/>
      <c r="AN55" s="579"/>
      <c r="AO55" s="579"/>
      <c r="AP55" s="579"/>
      <c r="AQ55" s="579"/>
      <c r="AR55" s="579"/>
      <c r="AS55" s="579"/>
      <c r="AT55" s="579"/>
      <c r="AU55" s="579"/>
      <c r="AV55" s="579"/>
      <c r="AW55" s="579"/>
      <c r="AX55" s="579"/>
      <c r="AY55" s="579"/>
    </row>
    <row r="56" spans="1:52" s="586" customFormat="1" ht="20.100000000000001" customHeight="1">
      <c r="A56" s="578">
        <f t="shared" si="2"/>
        <v>1</v>
      </c>
      <c r="B56" s="2116" t="s">
        <v>771</v>
      </c>
      <c r="C56" s="2116"/>
      <c r="D56" s="2116"/>
      <c r="E56" s="2116"/>
      <c r="F56" s="2116"/>
      <c r="G56" s="2116"/>
      <c r="H56" s="2116"/>
      <c r="I56" s="2116"/>
      <c r="J56" s="2116"/>
      <c r="K56" s="2116"/>
      <c r="L56" s="2116"/>
      <c r="M56" s="2116"/>
      <c r="N56" s="2116"/>
      <c r="O56" s="2116"/>
      <c r="P56" s="2116"/>
      <c r="Q56" s="2116"/>
      <c r="R56" s="2116"/>
      <c r="S56" s="2116"/>
      <c r="T56" s="2116"/>
      <c r="U56" s="2116"/>
      <c r="V56" s="2116"/>
      <c r="W56" s="2116"/>
      <c r="X56" s="2116"/>
      <c r="Y56" s="2116"/>
      <c r="Z56" s="2116"/>
      <c r="AA56" s="2116"/>
      <c r="AB56" s="2116"/>
      <c r="AC56" s="2116"/>
      <c r="AD56" s="2116"/>
      <c r="AE56" s="2116"/>
      <c r="AF56" s="2116"/>
      <c r="AG56" s="2116"/>
      <c r="AH56" s="2116"/>
      <c r="AI56" s="2116"/>
      <c r="AJ56" s="2116"/>
      <c r="AK56" s="2116"/>
      <c r="AL56" s="2116"/>
      <c r="AM56" s="2116"/>
      <c r="AN56" s="2116"/>
      <c r="AO56" s="2116"/>
      <c r="AP56" s="2116"/>
      <c r="AQ56" s="2116"/>
      <c r="AR56" s="2116"/>
      <c r="AS56" s="2116"/>
      <c r="AT56" s="2116"/>
      <c r="AU56" s="2116"/>
      <c r="AV56" s="2116"/>
      <c r="AW56" s="2116"/>
      <c r="AX56" s="2116"/>
      <c r="AY56" s="2116"/>
      <c r="AZ56" s="585"/>
    </row>
    <row r="57" spans="1:52" s="586" customFormat="1" ht="18" customHeight="1">
      <c r="A57" s="578">
        <f t="shared" si="2"/>
        <v>1</v>
      </c>
      <c r="B57" s="587"/>
      <c r="C57" s="587" t="s">
        <v>772</v>
      </c>
      <c r="D57" s="588" t="s">
        <v>773</v>
      </c>
      <c r="E57" s="588"/>
      <c r="F57" s="589"/>
      <c r="G57" s="589"/>
      <c r="H57" s="589"/>
      <c r="I57" s="589"/>
      <c r="J57" s="590"/>
      <c r="K57" s="587"/>
      <c r="L57" s="587"/>
      <c r="M57" s="588"/>
      <c r="N57" s="588"/>
      <c r="O57" s="590"/>
      <c r="P57" s="588"/>
      <c r="Q57" s="588"/>
      <c r="R57" s="588"/>
      <c r="S57" s="588"/>
      <c r="T57" s="588"/>
      <c r="U57" s="588"/>
      <c r="V57" s="588"/>
      <c r="W57" s="588"/>
      <c r="X57" s="588"/>
      <c r="Y57" s="588"/>
      <c r="Z57" s="588"/>
      <c r="AA57" s="588"/>
      <c r="AB57" s="588"/>
      <c r="AC57" s="588"/>
      <c r="AD57" s="588"/>
      <c r="AE57" s="588"/>
      <c r="AF57" s="587"/>
      <c r="AG57" s="587"/>
      <c r="AH57" s="587"/>
      <c r="AI57" s="587"/>
      <c r="AJ57" s="587"/>
      <c r="AK57" s="587"/>
      <c r="AL57" s="587"/>
      <c r="AM57" s="587"/>
      <c r="AN57" s="587"/>
      <c r="AO57" s="587"/>
      <c r="AP57" s="587"/>
      <c r="AQ57" s="587"/>
      <c r="AR57" s="587"/>
      <c r="AS57" s="587"/>
      <c r="AT57" s="587"/>
      <c r="AU57" s="587"/>
      <c r="AV57" s="587"/>
      <c r="AW57" s="587"/>
      <c r="AX57" s="587"/>
      <c r="AY57" s="587"/>
    </row>
    <row r="58" spans="1:52" s="586" customFormat="1" ht="18" customHeight="1">
      <c r="A58" s="578">
        <f t="shared" si="2"/>
        <v>1</v>
      </c>
      <c r="B58" s="587"/>
      <c r="C58" s="587"/>
      <c r="D58" s="587" t="s">
        <v>540</v>
      </c>
      <c r="E58" s="588" t="str">
        <f>CONCATENATE(L54," 임반 ",Z54," 소반 은 해발고",'6-3표준조사'!W78,"m ~ ",'6-3표준조사'!W79,"m 사이에 분포한다.")</f>
        <v>8-0 임반 9-0 소반 은 해발고265m ~ 308m 사이에 분포한다.</v>
      </c>
      <c r="F58" s="588"/>
      <c r="G58" s="588"/>
      <c r="H58" s="588"/>
      <c r="I58" s="588"/>
      <c r="J58" s="588"/>
      <c r="K58" s="588"/>
      <c r="L58" s="588"/>
      <c r="M58" s="588"/>
      <c r="N58" s="588"/>
      <c r="O58" s="588"/>
      <c r="P58" s="588"/>
      <c r="Q58" s="588"/>
      <c r="R58" s="588"/>
      <c r="S58" s="588"/>
      <c r="T58" s="588"/>
      <c r="U58" s="588"/>
      <c r="V58" s="588"/>
      <c r="W58" s="588"/>
      <c r="X58" s="588"/>
      <c r="Y58" s="588"/>
      <c r="Z58" s="588"/>
      <c r="AA58" s="588"/>
      <c r="AB58" s="588"/>
      <c r="AC58" s="588"/>
      <c r="AD58" s="588"/>
      <c r="AE58" s="588"/>
      <c r="AF58" s="588"/>
      <c r="AG58" s="588"/>
      <c r="AH58" s="588"/>
      <c r="AI58" s="588"/>
      <c r="AJ58" s="591"/>
      <c r="AK58" s="591"/>
      <c r="AL58" s="591"/>
      <c r="AM58" s="588"/>
      <c r="AN58" s="588"/>
      <c r="AO58" s="588"/>
      <c r="AP58" s="588"/>
      <c r="AQ58" s="588"/>
      <c r="AR58" s="588"/>
      <c r="AS58" s="588"/>
      <c r="AT58" s="588"/>
      <c r="AU58" s="588"/>
      <c r="AV58" s="588"/>
      <c r="AW58" s="588"/>
      <c r="AX58" s="588"/>
      <c r="AY58" s="588"/>
    </row>
    <row r="59" spans="1:52" s="586" customFormat="1" ht="18" customHeight="1">
      <c r="A59" s="578">
        <f t="shared" si="2"/>
        <v>1</v>
      </c>
      <c r="B59" s="587"/>
      <c r="C59" s="587"/>
      <c r="D59" s="587" t="s">
        <v>540</v>
      </c>
      <c r="E59" s="587" t="str">
        <f>CONCATENATE("소반의 경사도는 평균 ",'6-3표준조사'!W80,"˚로 ",'6-3표준조사'!P81,"경사이고, 임지의 잔재를 제외하고 장애물은 많지 않다.")</f>
        <v>소반의 경사도는 평균 17.7˚로 중 (15˚ ~ 30˚)경사이고, 임지의 잔재를 제외하고 장애물은 많지 않다.</v>
      </c>
      <c r="F59" s="587"/>
      <c r="G59" s="587"/>
      <c r="H59" s="587"/>
      <c r="I59" s="587"/>
      <c r="J59" s="587"/>
      <c r="K59" s="587"/>
      <c r="L59" s="587"/>
      <c r="M59" s="587"/>
      <c r="N59" s="587"/>
      <c r="O59" s="587"/>
      <c r="P59" s="587"/>
      <c r="Q59" s="587"/>
      <c r="R59" s="587"/>
      <c r="S59" s="587"/>
      <c r="T59" s="587"/>
      <c r="U59" s="587"/>
      <c r="V59" s="587"/>
      <c r="W59" s="587"/>
      <c r="X59" s="587"/>
      <c r="Y59" s="587"/>
      <c r="Z59" s="587"/>
      <c r="AA59" s="587"/>
      <c r="AB59" s="587"/>
      <c r="AC59" s="587"/>
      <c r="AD59" s="587"/>
      <c r="AE59" s="587"/>
      <c r="AF59" s="587"/>
      <c r="AG59" s="587"/>
      <c r="AH59" s="587"/>
      <c r="AI59" s="587"/>
      <c r="AJ59" s="587"/>
      <c r="AK59" s="587"/>
      <c r="AL59" s="587"/>
      <c r="AM59" s="587"/>
      <c r="AN59" s="587"/>
      <c r="AO59" s="587"/>
      <c r="AP59" s="587"/>
      <c r="AQ59" s="587"/>
      <c r="AR59" s="587"/>
      <c r="AS59" s="587"/>
      <c r="AT59" s="587"/>
      <c r="AU59" s="587"/>
      <c r="AV59" s="587"/>
      <c r="AW59" s="587"/>
      <c r="AX59" s="587"/>
      <c r="AY59" s="587"/>
    </row>
    <row r="60" spans="1:52" s="586" customFormat="1" ht="18" customHeight="1">
      <c r="A60" s="578">
        <f t="shared" si="2"/>
        <v>1</v>
      </c>
      <c r="B60" s="587"/>
      <c r="C60" s="587" t="s">
        <v>776</v>
      </c>
      <c r="D60" s="587" t="s">
        <v>777</v>
      </c>
      <c r="E60" s="587"/>
      <c r="F60" s="587"/>
      <c r="G60" s="587"/>
      <c r="H60" s="587"/>
      <c r="I60" s="587"/>
      <c r="J60" s="587"/>
      <c r="K60" s="588"/>
      <c r="L60" s="588"/>
      <c r="M60" s="592"/>
      <c r="N60" s="587"/>
      <c r="O60" s="587"/>
      <c r="P60" s="593"/>
      <c r="Q60" s="593"/>
      <c r="R60" s="593"/>
      <c r="S60" s="593"/>
      <c r="T60" s="593"/>
      <c r="U60" s="587"/>
      <c r="V60" s="587"/>
      <c r="W60" s="587"/>
      <c r="X60" s="587"/>
      <c r="Y60" s="587"/>
      <c r="Z60" s="587"/>
      <c r="AA60" s="587"/>
      <c r="AB60" s="587"/>
      <c r="AC60" s="587"/>
      <c r="AD60" s="587"/>
      <c r="AE60" s="587"/>
      <c r="AF60" s="587"/>
      <c r="AG60" s="587"/>
      <c r="AH60" s="587"/>
      <c r="AI60" s="587"/>
      <c r="AJ60" s="587"/>
      <c r="AK60" s="587"/>
      <c r="AL60" s="587"/>
      <c r="AM60" s="587"/>
      <c r="AN60" s="587"/>
      <c r="AO60" s="587"/>
      <c r="AP60" s="587"/>
      <c r="AQ60" s="587"/>
      <c r="AR60" s="587"/>
      <c r="AS60" s="587"/>
      <c r="AT60" s="587"/>
      <c r="AU60" s="587"/>
      <c r="AV60" s="587"/>
      <c r="AW60" s="587"/>
      <c r="AX60" s="587"/>
      <c r="AY60" s="587"/>
    </row>
    <row r="61" spans="1:52" s="586" customFormat="1" ht="18" customHeight="1">
      <c r="A61" s="578">
        <f t="shared" si="2"/>
        <v>1</v>
      </c>
      <c r="B61" s="587"/>
      <c r="C61" s="587"/>
      <c r="D61" s="587" t="s">
        <v>540</v>
      </c>
      <c r="E61" s="588" t="str">
        <f>CONCATENATE("사업대상지는 ",'6-3표준조사'!N79," ",'6-3표준조사'!O79," ",'6-3표준조사'!P79,"이다." )</f>
        <v>사업대상지는 봉양 구학 산5-4번지이다.</v>
      </c>
      <c r="F61" s="588"/>
      <c r="G61" s="588"/>
      <c r="H61" s="587"/>
      <c r="I61" s="587"/>
      <c r="J61" s="587"/>
      <c r="K61" s="587"/>
      <c r="L61" s="587"/>
      <c r="M61" s="587"/>
      <c r="N61" s="587"/>
      <c r="O61" s="587"/>
      <c r="P61" s="587"/>
      <c r="Q61" s="587"/>
      <c r="R61" s="587"/>
      <c r="S61" s="587"/>
      <c r="T61" s="587"/>
      <c r="U61" s="587"/>
      <c r="V61" s="587"/>
      <c r="W61" s="587"/>
      <c r="X61" s="587"/>
      <c r="Y61" s="587"/>
      <c r="Z61" s="587"/>
      <c r="AA61" s="587"/>
      <c r="AB61" s="587"/>
      <c r="AC61" s="587"/>
      <c r="AD61" s="587"/>
      <c r="AE61" s="587"/>
      <c r="AF61" s="587"/>
      <c r="AG61" s="587"/>
      <c r="AH61" s="587"/>
      <c r="AI61" s="587"/>
      <c r="AJ61" s="588"/>
      <c r="AK61" s="588"/>
      <c r="AL61" s="588"/>
      <c r="AM61" s="588"/>
      <c r="AN61" s="588"/>
      <c r="AO61" s="588"/>
      <c r="AP61" s="588"/>
      <c r="AQ61" s="588"/>
      <c r="AR61" s="588"/>
      <c r="AS61" s="588"/>
      <c r="AT61" s="588"/>
      <c r="AU61" s="588"/>
      <c r="AV61" s="588"/>
      <c r="AW61" s="588"/>
      <c r="AX61" s="588"/>
      <c r="AY61" s="588"/>
      <c r="AZ61" s="594"/>
    </row>
    <row r="62" spans="1:52" s="586" customFormat="1" ht="18" customHeight="1">
      <c r="A62" s="578">
        <f t="shared" si="2"/>
        <v>1</v>
      </c>
      <c r="B62" s="587"/>
      <c r="C62" s="587"/>
      <c r="D62" s="587" t="s">
        <v>540</v>
      </c>
      <c r="E62" s="588" t="str">
        <f>CONCATENATE("소반내에 묘지 및 조림목이 고사하여 풀베기 작업이 필요없는 지역을 제외한 풀베기사업 대상면적은 ",'6-3표준조사'!Q79,"ha 이다.")</f>
        <v>소반내에 묘지 및 조림목이 고사하여 풀베기 작업이 필요없는 지역을 제외한 풀베기사업 대상면적은 2.2ha 이다.</v>
      </c>
      <c r="F62" s="588"/>
      <c r="G62" s="588"/>
      <c r="H62" s="588"/>
      <c r="I62" s="588"/>
      <c r="J62" s="588"/>
      <c r="K62" s="588"/>
      <c r="L62" s="588"/>
      <c r="M62" s="588"/>
      <c r="N62" s="588"/>
      <c r="O62" s="588"/>
      <c r="P62" s="588"/>
      <c r="Q62" s="588"/>
      <c r="R62" s="588"/>
      <c r="S62" s="588"/>
      <c r="T62" s="588"/>
      <c r="U62" s="588"/>
      <c r="V62" s="588"/>
      <c r="W62" s="588"/>
      <c r="X62" s="588"/>
      <c r="Y62" s="588"/>
      <c r="Z62" s="588"/>
      <c r="AA62" s="588"/>
      <c r="AB62" s="588"/>
      <c r="AC62" s="588"/>
      <c r="AD62" s="588"/>
      <c r="AE62" s="588"/>
      <c r="AF62" s="588"/>
      <c r="AG62" s="588"/>
      <c r="AH62" s="588"/>
      <c r="AI62" s="588"/>
      <c r="AJ62" s="588"/>
      <c r="AK62" s="588"/>
      <c r="AL62" s="588"/>
      <c r="AM62" s="588"/>
      <c r="AN62" s="588"/>
      <c r="AO62" s="588"/>
      <c r="AP62" s="588"/>
      <c r="AQ62" s="588"/>
      <c r="AR62" s="588"/>
      <c r="AS62" s="588"/>
      <c r="AT62" s="588"/>
      <c r="AU62" s="588"/>
      <c r="AV62" s="588"/>
      <c r="AW62" s="588"/>
      <c r="AX62" s="588"/>
      <c r="AY62" s="588"/>
      <c r="AZ62" s="594"/>
    </row>
    <row r="63" spans="1:52" s="586" customFormat="1" ht="18" customHeight="1">
      <c r="A63" s="578">
        <f t="shared" si="2"/>
        <v>1</v>
      </c>
      <c r="B63" s="587"/>
      <c r="C63" s="587" t="s">
        <v>778</v>
      </c>
      <c r="D63" s="587" t="s">
        <v>779</v>
      </c>
      <c r="E63" s="588"/>
      <c r="F63" s="588"/>
      <c r="G63" s="588"/>
      <c r="H63" s="588"/>
      <c r="I63" s="588"/>
      <c r="J63" s="588"/>
      <c r="K63" s="588"/>
      <c r="L63" s="588"/>
      <c r="M63" s="588"/>
      <c r="N63" s="588"/>
      <c r="O63" s="588"/>
      <c r="P63" s="588"/>
      <c r="Q63" s="588"/>
      <c r="R63" s="588"/>
      <c r="S63" s="588"/>
      <c r="T63" s="588"/>
      <c r="U63" s="588"/>
      <c r="V63" s="588"/>
      <c r="W63" s="588"/>
      <c r="X63" s="588"/>
      <c r="Y63" s="588"/>
      <c r="Z63" s="588"/>
      <c r="AA63" s="588"/>
      <c r="AB63" s="588"/>
      <c r="AC63" s="588"/>
      <c r="AD63" s="588"/>
      <c r="AE63" s="588"/>
      <c r="AF63" s="588"/>
      <c r="AG63" s="588"/>
      <c r="AH63" s="595"/>
      <c r="AI63" s="595"/>
      <c r="AJ63" s="595"/>
      <c r="AK63" s="588"/>
      <c r="AL63" s="588"/>
      <c r="AM63" s="588"/>
      <c r="AN63" s="588"/>
      <c r="AO63" s="588"/>
      <c r="AP63" s="588"/>
      <c r="AQ63" s="588"/>
      <c r="AR63" s="588"/>
      <c r="AS63" s="588"/>
      <c r="AT63" s="588"/>
      <c r="AU63" s="588"/>
      <c r="AV63" s="588"/>
      <c r="AW63" s="588"/>
      <c r="AX63" s="588"/>
      <c r="AY63" s="588"/>
      <c r="AZ63" s="594"/>
    </row>
    <row r="64" spans="1:52" s="586" customFormat="1" ht="18" customHeight="1">
      <c r="A64" s="578">
        <f t="shared" si="2"/>
        <v>1</v>
      </c>
      <c r="B64" s="596"/>
      <c r="C64" s="596"/>
      <c r="D64" s="596" t="s">
        <v>540</v>
      </c>
      <c r="E64" s="597" t="s">
        <v>2165</v>
      </c>
      <c r="F64" s="597"/>
      <c r="G64" s="597"/>
      <c r="H64" s="597"/>
      <c r="I64" s="597"/>
      <c r="J64" s="597"/>
      <c r="K64" s="597"/>
      <c r="L64" s="597"/>
      <c r="M64" s="597"/>
      <c r="N64" s="597"/>
      <c r="O64" s="597"/>
      <c r="P64" s="597"/>
      <c r="Q64" s="597"/>
      <c r="R64" s="597"/>
      <c r="S64" s="597"/>
      <c r="T64" s="597"/>
      <c r="U64" s="597"/>
      <c r="V64" s="597"/>
      <c r="W64" s="597"/>
      <c r="X64" s="597"/>
      <c r="Y64" s="597"/>
      <c r="Z64" s="597"/>
      <c r="AA64" s="597"/>
      <c r="AB64" s="597"/>
      <c r="AC64" s="597"/>
      <c r="AD64" s="597"/>
      <c r="AE64" s="597"/>
      <c r="AF64" s="597"/>
      <c r="AG64" s="597"/>
      <c r="AH64" s="598"/>
      <c r="AI64" s="598"/>
      <c r="AJ64" s="598"/>
      <c r="AK64" s="597"/>
      <c r="AL64" s="597"/>
      <c r="AM64" s="597"/>
      <c r="AN64" s="597"/>
      <c r="AO64" s="597"/>
      <c r="AP64" s="597"/>
      <c r="AQ64" s="597"/>
      <c r="AR64" s="597"/>
      <c r="AS64" s="597"/>
      <c r="AT64" s="597"/>
      <c r="AU64" s="597"/>
      <c r="AV64" s="597"/>
      <c r="AW64" s="597"/>
      <c r="AX64" s="597"/>
      <c r="AY64" s="597"/>
      <c r="AZ64" s="594"/>
    </row>
    <row r="65" spans="1:74" s="586" customFormat="1" ht="14.25" customHeight="1">
      <c r="A65" s="578">
        <f t="shared" si="2"/>
        <v>1</v>
      </c>
      <c r="B65" s="587"/>
      <c r="C65" s="587"/>
      <c r="D65" s="599"/>
      <c r="E65" s="599"/>
      <c r="F65" s="599"/>
      <c r="G65" s="599"/>
      <c r="H65" s="599"/>
      <c r="I65" s="599"/>
      <c r="J65" s="599"/>
      <c r="K65" s="599"/>
      <c r="L65" s="599"/>
      <c r="M65" s="599"/>
      <c r="N65" s="599"/>
      <c r="O65" s="599"/>
      <c r="P65" s="599"/>
      <c r="Q65" s="599"/>
      <c r="R65" s="599"/>
      <c r="S65" s="599"/>
      <c r="T65" s="599"/>
      <c r="U65" s="599"/>
      <c r="V65" s="599"/>
      <c r="W65" s="599"/>
      <c r="X65" s="599"/>
      <c r="Y65" s="599"/>
      <c r="Z65" s="599"/>
      <c r="AA65" s="599"/>
      <c r="AB65" s="599"/>
      <c r="AC65" s="599"/>
      <c r="AD65" s="599"/>
      <c r="AE65" s="599"/>
      <c r="AF65" s="599"/>
      <c r="AG65" s="599"/>
      <c r="AH65" s="599"/>
      <c r="AI65" s="599"/>
      <c r="AJ65" s="599"/>
      <c r="AK65" s="599"/>
      <c r="AL65" s="599"/>
      <c r="AM65" s="599"/>
      <c r="AN65" s="599"/>
      <c r="AO65" s="599"/>
      <c r="AP65" s="599"/>
      <c r="AQ65" s="599"/>
      <c r="AR65" s="599"/>
      <c r="AS65" s="599"/>
      <c r="AT65" s="599"/>
      <c r="AU65" s="599"/>
      <c r="AV65" s="599"/>
      <c r="AW65" s="599"/>
      <c r="AX65" s="599"/>
      <c r="AY65" s="599"/>
      <c r="AZ65" s="594"/>
      <c r="BA65" s="600"/>
      <c r="BB65" s="600"/>
      <c r="BC65" s="600"/>
      <c r="BD65" s="600"/>
      <c r="BE65" s="600"/>
      <c r="BF65" s="600"/>
      <c r="BG65" s="600"/>
      <c r="BH65" s="600"/>
      <c r="BI65" s="600"/>
      <c r="BJ65" s="600"/>
    </row>
    <row r="66" spans="1:74" s="580" customFormat="1" ht="20.100000000000001" customHeight="1">
      <c r="A66" s="578">
        <f t="shared" si="2"/>
        <v>1</v>
      </c>
      <c r="B66" s="2116" t="s">
        <v>780</v>
      </c>
      <c r="C66" s="2116"/>
      <c r="D66" s="2116"/>
      <c r="E66" s="2116"/>
      <c r="F66" s="2116"/>
      <c r="G66" s="2116"/>
      <c r="H66" s="2116"/>
      <c r="I66" s="2116"/>
      <c r="J66" s="2116"/>
      <c r="K66" s="2116"/>
      <c r="L66" s="2116"/>
      <c r="M66" s="2116"/>
      <c r="N66" s="2116"/>
      <c r="O66" s="2116"/>
      <c r="P66" s="2116"/>
      <c r="Q66" s="2116"/>
      <c r="R66" s="2116"/>
      <c r="S66" s="2116"/>
      <c r="T66" s="2116"/>
      <c r="U66" s="2116"/>
      <c r="V66" s="2116"/>
      <c r="W66" s="2116"/>
      <c r="X66" s="2116"/>
      <c r="Y66" s="2116"/>
      <c r="Z66" s="2116"/>
      <c r="AA66" s="2116"/>
      <c r="AB66" s="2116"/>
      <c r="AC66" s="2116"/>
      <c r="AD66" s="2116"/>
      <c r="AE66" s="2116"/>
      <c r="AF66" s="2116"/>
      <c r="AG66" s="2116"/>
      <c r="AH66" s="2116"/>
      <c r="AI66" s="2116"/>
      <c r="AJ66" s="2116"/>
      <c r="AK66" s="2116"/>
      <c r="AL66" s="2116"/>
      <c r="AM66" s="2116"/>
      <c r="AN66" s="2116"/>
      <c r="AO66" s="2116"/>
      <c r="AP66" s="2116"/>
      <c r="AQ66" s="2116"/>
      <c r="AR66" s="2116"/>
      <c r="AS66" s="2116"/>
      <c r="AT66" s="2116"/>
      <c r="AU66" s="2116"/>
      <c r="AV66" s="2116"/>
      <c r="AW66" s="2116"/>
      <c r="AX66" s="2116"/>
      <c r="AY66" s="2116"/>
      <c r="AZ66" s="585"/>
      <c r="BA66" s="600"/>
      <c r="BB66" s="601"/>
      <c r="BC66" s="601"/>
      <c r="BD66" s="601"/>
      <c r="BE66" s="601"/>
      <c r="BF66" s="601"/>
      <c r="BG66" s="601"/>
      <c r="BH66" s="601"/>
      <c r="BI66" s="601"/>
      <c r="BJ66" s="601"/>
    </row>
    <row r="67" spans="1:74" s="601" customFormat="1" ht="20.100000000000001" customHeight="1">
      <c r="A67" s="578">
        <f t="shared" si="2"/>
        <v>1</v>
      </c>
      <c r="B67" s="602"/>
      <c r="C67" s="603" t="s">
        <v>772</v>
      </c>
      <c r="D67" s="603" t="s">
        <v>781</v>
      </c>
      <c r="E67" s="604"/>
      <c r="F67" s="604"/>
      <c r="G67" s="595"/>
      <c r="H67" s="605"/>
      <c r="I67" s="605"/>
      <c r="J67" s="606"/>
      <c r="K67" s="606"/>
      <c r="L67" s="606"/>
      <c r="M67" s="606"/>
      <c r="N67" s="606"/>
      <c r="O67" s="606"/>
      <c r="P67" s="606"/>
      <c r="Q67" s="607"/>
      <c r="R67" s="607"/>
      <c r="S67" s="607"/>
      <c r="T67" s="607"/>
      <c r="U67" s="607"/>
      <c r="V67" s="608"/>
      <c r="W67" s="608"/>
      <c r="X67" s="608"/>
      <c r="Y67" s="608"/>
      <c r="Z67" s="608"/>
      <c r="AA67" s="608"/>
      <c r="AB67" s="608"/>
      <c r="AC67" s="608"/>
      <c r="AD67" s="608"/>
      <c r="AE67" s="608"/>
      <c r="AF67" s="608"/>
      <c r="AG67" s="608"/>
      <c r="AH67" s="609"/>
      <c r="AI67" s="609"/>
      <c r="AJ67" s="609"/>
      <c r="AK67" s="609"/>
      <c r="AL67" s="610"/>
      <c r="AM67" s="610"/>
      <c r="AN67" s="610"/>
      <c r="AO67" s="610"/>
      <c r="AP67" s="610"/>
      <c r="AQ67" s="610"/>
      <c r="AR67" s="610"/>
      <c r="AS67" s="610"/>
      <c r="AT67" s="610"/>
      <c r="AU67" s="610"/>
      <c r="AV67" s="605"/>
      <c r="AW67" s="605"/>
      <c r="AX67" s="605"/>
      <c r="AY67" s="605"/>
      <c r="AZ67" s="611"/>
      <c r="BA67" s="600"/>
      <c r="BB67" s="600"/>
      <c r="BC67" s="600"/>
      <c r="BD67" s="600"/>
      <c r="BE67" s="600"/>
      <c r="BF67" s="600"/>
      <c r="BG67" s="600"/>
      <c r="BH67" s="600"/>
      <c r="BI67" s="600"/>
      <c r="BJ67" s="600"/>
    </row>
    <row r="68" spans="1:74" s="586" customFormat="1" ht="18" customHeight="1">
      <c r="A68" s="578">
        <f t="shared" si="2"/>
        <v>1</v>
      </c>
      <c r="B68" s="612"/>
      <c r="C68" s="2111" t="s">
        <v>782</v>
      </c>
      <c r="D68" s="2111"/>
      <c r="E68" s="2111"/>
      <c r="F68" s="2111"/>
      <c r="G68" s="2111"/>
      <c r="H68" s="2111"/>
      <c r="I68" s="2111"/>
      <c r="J68" s="2111"/>
      <c r="K68" s="2111" t="s">
        <v>783</v>
      </c>
      <c r="L68" s="2111"/>
      <c r="M68" s="2111"/>
      <c r="N68" s="2111"/>
      <c r="O68" s="2111"/>
      <c r="P68" s="2111"/>
      <c r="Q68" s="2111"/>
      <c r="R68" s="2111"/>
      <c r="S68" s="2111" t="s">
        <v>784</v>
      </c>
      <c r="T68" s="2111"/>
      <c r="U68" s="2111"/>
      <c r="V68" s="2111"/>
      <c r="W68" s="2111"/>
      <c r="X68" s="2111"/>
      <c r="Y68" s="2111"/>
      <c r="Z68" s="2111"/>
      <c r="AA68" s="2111" t="s">
        <v>785</v>
      </c>
      <c r="AB68" s="2111"/>
      <c r="AC68" s="2111"/>
      <c r="AD68" s="2111"/>
      <c r="AE68" s="2111"/>
      <c r="AF68" s="2111"/>
      <c r="AG68" s="2111"/>
      <c r="AH68" s="2111"/>
      <c r="AI68" s="2111"/>
      <c r="AJ68" s="2111"/>
      <c r="AK68" s="2111"/>
      <c r="AL68" s="2111"/>
      <c r="AM68" s="2111"/>
      <c r="AN68" s="2111"/>
      <c r="AO68" s="2111"/>
      <c r="AP68" s="2111"/>
      <c r="AQ68" s="2111" t="s">
        <v>1156</v>
      </c>
      <c r="AR68" s="2111"/>
      <c r="AS68" s="2111"/>
      <c r="AT68" s="2111"/>
      <c r="AU68" s="2111"/>
      <c r="AV68" s="2111"/>
      <c r="AW68" s="2111"/>
      <c r="AX68" s="2111"/>
      <c r="AY68" s="612"/>
      <c r="AZ68" s="613"/>
      <c r="BA68" s="601"/>
      <c r="BB68" s="601"/>
      <c r="BC68" s="600"/>
      <c r="BD68" s="600"/>
      <c r="BE68" s="600"/>
      <c r="BF68" s="600"/>
      <c r="BG68" s="600"/>
      <c r="BH68" s="600"/>
      <c r="BI68" s="600"/>
      <c r="BJ68" s="600"/>
    </row>
    <row r="69" spans="1:74" s="586" customFormat="1" ht="18" customHeight="1">
      <c r="A69" s="578">
        <f t="shared" si="2"/>
        <v>1</v>
      </c>
      <c r="B69" s="612"/>
      <c r="C69" s="2111"/>
      <c r="D69" s="2111"/>
      <c r="E69" s="2111"/>
      <c r="F69" s="2111"/>
      <c r="G69" s="2111"/>
      <c r="H69" s="2111"/>
      <c r="I69" s="2111"/>
      <c r="J69" s="2111"/>
      <c r="K69" s="2111"/>
      <c r="L69" s="2111"/>
      <c r="M69" s="2111"/>
      <c r="N69" s="2111"/>
      <c r="O69" s="2111"/>
      <c r="P69" s="2111"/>
      <c r="Q69" s="2111"/>
      <c r="R69" s="2111"/>
      <c r="S69" s="2111"/>
      <c r="T69" s="2111"/>
      <c r="U69" s="2111"/>
      <c r="V69" s="2111"/>
      <c r="W69" s="2111"/>
      <c r="X69" s="2111"/>
      <c r="Y69" s="2111"/>
      <c r="Z69" s="2111"/>
      <c r="AA69" s="2111" t="s">
        <v>786</v>
      </c>
      <c r="AB69" s="2111"/>
      <c r="AC69" s="2111"/>
      <c r="AD69" s="2111"/>
      <c r="AE69" s="2111"/>
      <c r="AF69" s="2111"/>
      <c r="AG69" s="2111"/>
      <c r="AH69" s="2111"/>
      <c r="AI69" s="2111" t="s">
        <v>787</v>
      </c>
      <c r="AJ69" s="2111"/>
      <c r="AK69" s="2111"/>
      <c r="AL69" s="2111"/>
      <c r="AM69" s="2111"/>
      <c r="AN69" s="2111"/>
      <c r="AO69" s="2111"/>
      <c r="AP69" s="2111"/>
      <c r="AQ69" s="2111"/>
      <c r="AR69" s="2111"/>
      <c r="AS69" s="2111"/>
      <c r="AT69" s="2111"/>
      <c r="AU69" s="2111"/>
      <c r="AV69" s="2111"/>
      <c r="AW69" s="2111"/>
      <c r="AX69" s="2111"/>
      <c r="AY69" s="612"/>
      <c r="AZ69" s="613"/>
      <c r="BA69" s="600"/>
      <c r="BB69" s="600"/>
      <c r="BC69" s="600"/>
      <c r="BD69" s="600"/>
      <c r="BE69" s="600"/>
      <c r="BF69" s="600"/>
      <c r="BG69" s="600"/>
      <c r="BH69" s="600"/>
      <c r="BI69" s="600"/>
      <c r="BJ69" s="600"/>
    </row>
    <row r="70" spans="1:74" s="586" customFormat="1" ht="18" customHeight="1">
      <c r="A70" s="578">
        <f t="shared" si="2"/>
        <v>1</v>
      </c>
      <c r="B70" s="614"/>
      <c r="C70" s="2122" t="str">
        <f>L54</f>
        <v>8-0</v>
      </c>
      <c r="D70" s="2123"/>
      <c r="E70" s="2126" t="s">
        <v>774</v>
      </c>
      <c r="F70" s="2126"/>
      <c r="G70" s="2123" t="str">
        <f>Z54</f>
        <v>9-0</v>
      </c>
      <c r="H70" s="2123"/>
      <c r="I70" s="2126" t="s">
        <v>775</v>
      </c>
      <c r="J70" s="2126"/>
      <c r="K70" s="2127">
        <f>'6-3표준조사'!Q79</f>
        <v>2.2000000000000002</v>
      </c>
      <c r="L70" s="2127"/>
      <c r="M70" s="2127"/>
      <c r="N70" s="2127"/>
      <c r="O70" s="2127"/>
      <c r="P70" s="2127"/>
      <c r="Q70" s="2127"/>
      <c r="R70" s="2127"/>
      <c r="S70" s="2113" t="str">
        <f>'6-3표준조사'!K81</f>
        <v>마가목</v>
      </c>
      <c r="T70" s="2113"/>
      <c r="U70" s="2113"/>
      <c r="V70" s="2113"/>
      <c r="W70" s="2113"/>
      <c r="X70" s="2113"/>
      <c r="Y70" s="2113"/>
      <c r="Z70" s="2113"/>
      <c r="AA70" s="2129">
        <f>'6-3표준조사'!Q85</f>
        <v>1900</v>
      </c>
      <c r="AB70" s="2129"/>
      <c r="AC70" s="2129"/>
      <c r="AD70" s="2129"/>
      <c r="AE70" s="2129"/>
      <c r="AF70" s="2129"/>
      <c r="AG70" s="2129"/>
      <c r="AH70" s="2129"/>
      <c r="AI70" s="2129">
        <f>'6-3표준조사'!R85</f>
        <v>500</v>
      </c>
      <c r="AJ70" s="2129"/>
      <c r="AK70" s="2129"/>
      <c r="AL70" s="2129"/>
      <c r="AM70" s="2129"/>
      <c r="AN70" s="2129"/>
      <c r="AO70" s="2129"/>
      <c r="AP70" s="2129"/>
      <c r="AQ70" s="2137" t="str">
        <f>'6-3표준조사'!R81</f>
        <v>당해 년도</v>
      </c>
      <c r="AR70" s="2113"/>
      <c r="AS70" s="2113"/>
      <c r="AT70" s="2113"/>
      <c r="AU70" s="2113"/>
      <c r="AV70" s="2113"/>
      <c r="AW70" s="2113"/>
      <c r="AX70" s="2113"/>
      <c r="AY70" s="612"/>
      <c r="AZ70" s="613"/>
      <c r="BA70" s="600"/>
      <c r="BB70" s="600"/>
      <c r="BC70" s="601"/>
      <c r="BD70" s="601"/>
      <c r="BE70" s="601"/>
      <c r="BF70" s="601"/>
      <c r="BG70" s="601"/>
      <c r="BH70" s="601"/>
      <c r="BI70" s="601"/>
      <c r="BJ70" s="601"/>
    </row>
    <row r="71" spans="1:74" s="586" customFormat="1" ht="18" customHeight="1">
      <c r="A71" s="578">
        <f t="shared" si="2"/>
        <v>1</v>
      </c>
      <c r="B71" s="614"/>
      <c r="C71" s="2124"/>
      <c r="D71" s="2125"/>
      <c r="E71" s="2125"/>
      <c r="F71" s="2125"/>
      <c r="G71" s="2125"/>
      <c r="H71" s="2125"/>
      <c r="I71" s="2125"/>
      <c r="J71" s="2125"/>
      <c r="K71" s="2128"/>
      <c r="L71" s="2128"/>
      <c r="M71" s="2128"/>
      <c r="N71" s="2128"/>
      <c r="O71" s="2128"/>
      <c r="P71" s="2128"/>
      <c r="Q71" s="2128"/>
      <c r="R71" s="2128"/>
      <c r="S71" s="2114"/>
      <c r="T71" s="2114"/>
      <c r="U71" s="2114"/>
      <c r="V71" s="2114"/>
      <c r="W71" s="2114"/>
      <c r="X71" s="2114"/>
      <c r="Y71" s="2114"/>
      <c r="Z71" s="2114"/>
      <c r="AA71" s="2130"/>
      <c r="AB71" s="2130"/>
      <c r="AC71" s="2130"/>
      <c r="AD71" s="2130"/>
      <c r="AE71" s="2130"/>
      <c r="AF71" s="2130"/>
      <c r="AG71" s="2130"/>
      <c r="AH71" s="2130"/>
      <c r="AI71" s="2130"/>
      <c r="AJ71" s="2130"/>
      <c r="AK71" s="2130"/>
      <c r="AL71" s="2130"/>
      <c r="AM71" s="2130"/>
      <c r="AN71" s="2130"/>
      <c r="AO71" s="2130"/>
      <c r="AP71" s="2130"/>
      <c r="AQ71" s="2114"/>
      <c r="AR71" s="2114"/>
      <c r="AS71" s="2114"/>
      <c r="AT71" s="2114"/>
      <c r="AU71" s="2114"/>
      <c r="AV71" s="2114"/>
      <c r="AW71" s="2114"/>
      <c r="AX71" s="2114"/>
      <c r="AY71" s="612"/>
      <c r="AZ71" s="613"/>
      <c r="BA71" s="600"/>
      <c r="BB71" s="600"/>
      <c r="BC71" s="600"/>
      <c r="BD71" s="600"/>
      <c r="BE71" s="600"/>
      <c r="BF71" s="600"/>
      <c r="BG71" s="600"/>
      <c r="BH71" s="600"/>
      <c r="BI71" s="600"/>
      <c r="BJ71" s="600"/>
    </row>
    <row r="72" spans="1:74" s="586" customFormat="1" ht="18" customHeight="1">
      <c r="A72" s="578">
        <f t="shared" si="2"/>
        <v>1</v>
      </c>
      <c r="B72" s="614"/>
      <c r="C72" s="614" t="s">
        <v>776</v>
      </c>
      <c r="D72" s="614" t="s">
        <v>788</v>
      </c>
      <c r="E72" s="614"/>
      <c r="F72" s="612"/>
      <c r="G72" s="612"/>
      <c r="H72" s="612"/>
      <c r="I72" s="612"/>
      <c r="J72" s="612"/>
      <c r="K72" s="612"/>
      <c r="L72" s="612"/>
      <c r="M72" s="612"/>
      <c r="N72" s="612"/>
      <c r="O72" s="612"/>
      <c r="P72" s="612"/>
      <c r="Q72" s="615"/>
      <c r="R72" s="615"/>
      <c r="S72" s="615"/>
      <c r="T72" s="615"/>
      <c r="U72" s="615"/>
      <c r="V72" s="612"/>
      <c r="W72" s="616"/>
      <c r="X72" s="616"/>
      <c r="Y72" s="616"/>
      <c r="Z72" s="616"/>
      <c r="AA72" s="616"/>
      <c r="AB72" s="616"/>
      <c r="AC72" s="616"/>
      <c r="AD72" s="616"/>
      <c r="AE72" s="616"/>
      <c r="AF72" s="616"/>
      <c r="AG72" s="612"/>
      <c r="AH72" s="617"/>
      <c r="AI72" s="617"/>
      <c r="AJ72" s="617"/>
      <c r="AK72" s="617"/>
      <c r="AL72" s="618"/>
      <c r="AM72" s="618"/>
      <c r="AN72" s="618"/>
      <c r="AO72" s="618"/>
      <c r="AP72" s="618"/>
      <c r="AQ72" s="618"/>
      <c r="AR72" s="618"/>
      <c r="AS72" s="618"/>
      <c r="AT72" s="618"/>
      <c r="AU72" s="618"/>
      <c r="AV72" s="612"/>
      <c r="AW72" s="612"/>
      <c r="AX72" s="612"/>
      <c r="AY72" s="612"/>
      <c r="AZ72" s="613"/>
      <c r="BA72" s="600"/>
      <c r="BB72" s="600"/>
      <c r="BC72" s="600"/>
      <c r="BD72" s="600"/>
      <c r="BE72" s="600"/>
      <c r="BF72" s="600"/>
      <c r="BG72" s="600"/>
      <c r="BH72" s="600"/>
      <c r="BI72" s="600"/>
      <c r="BJ72" s="600"/>
      <c r="BK72" s="600"/>
      <c r="BL72" s="600"/>
      <c r="BM72" s="600"/>
      <c r="BN72" s="600"/>
      <c r="BO72" s="600"/>
      <c r="BP72" s="600"/>
      <c r="BQ72" s="600"/>
      <c r="BR72" s="600"/>
      <c r="BS72" s="600"/>
      <c r="BT72" s="600"/>
      <c r="BU72" s="600"/>
      <c r="BV72" s="600"/>
    </row>
    <row r="73" spans="1:74" s="586" customFormat="1" ht="18" customHeight="1">
      <c r="A73" s="578">
        <f t="shared" si="2"/>
        <v>1</v>
      </c>
      <c r="B73" s="614"/>
      <c r="C73" s="614"/>
      <c r="D73" s="587" t="s">
        <v>540</v>
      </c>
      <c r="E73" s="614" t="str">
        <f>CONCATENATE("식재된 ",S70," 는 활착이 안정된 상태로 신초발달이 양호함" )</f>
        <v>식재된 마가목 는 활착이 안정된 상태로 신초발달이 양호함</v>
      </c>
      <c r="F73" s="612"/>
      <c r="G73" s="612"/>
      <c r="H73" s="612"/>
      <c r="I73" s="612"/>
      <c r="J73" s="612"/>
      <c r="K73" s="612"/>
      <c r="L73" s="612"/>
      <c r="M73" s="612"/>
      <c r="N73" s="612"/>
      <c r="O73" s="612"/>
      <c r="P73" s="612"/>
      <c r="Q73" s="615"/>
      <c r="R73" s="615"/>
      <c r="S73" s="615"/>
      <c r="T73" s="615"/>
      <c r="U73" s="615"/>
      <c r="V73" s="612"/>
      <c r="W73" s="619"/>
      <c r="X73" s="616"/>
      <c r="Y73" s="616"/>
      <c r="Z73" s="616"/>
      <c r="AA73" s="619"/>
      <c r="AB73" s="616"/>
      <c r="AC73" s="616"/>
      <c r="AD73" s="616"/>
      <c r="AE73" s="619"/>
      <c r="AF73" s="616"/>
      <c r="AG73" s="612"/>
      <c r="AH73" s="617"/>
      <c r="AI73" s="617"/>
      <c r="AJ73" s="617"/>
      <c r="AK73" s="617"/>
      <c r="AL73" s="618"/>
      <c r="AM73" s="618"/>
      <c r="AN73" s="618"/>
      <c r="AO73" s="618"/>
      <c r="AP73" s="618"/>
      <c r="AQ73" s="618"/>
      <c r="AR73" s="618"/>
      <c r="AS73" s="618"/>
      <c r="AT73" s="618"/>
      <c r="AU73" s="618"/>
      <c r="AV73" s="612"/>
      <c r="AW73" s="612"/>
      <c r="AX73" s="612"/>
      <c r="AY73" s="612"/>
      <c r="AZ73" s="613"/>
      <c r="BC73" s="600"/>
      <c r="BD73" s="600"/>
      <c r="BE73" s="600"/>
      <c r="BF73" s="600"/>
      <c r="BG73" s="600"/>
      <c r="BH73" s="600"/>
      <c r="BI73" s="600"/>
      <c r="BJ73" s="600"/>
      <c r="BK73" s="600"/>
      <c r="BL73" s="600"/>
      <c r="BM73" s="600"/>
      <c r="BN73" s="600"/>
      <c r="BO73" s="600"/>
      <c r="BP73" s="600"/>
      <c r="BQ73" s="600"/>
      <c r="BR73" s="600"/>
      <c r="BS73" s="600"/>
      <c r="BT73" s="600"/>
      <c r="BU73" s="600"/>
      <c r="BV73" s="600"/>
    </row>
    <row r="74" spans="1:74" s="586" customFormat="1" ht="18" customHeight="1">
      <c r="A74" s="578">
        <f t="shared" si="2"/>
        <v>1</v>
      </c>
      <c r="B74" s="614"/>
      <c r="C74" s="614"/>
      <c r="D74" s="587" t="s">
        <v>540</v>
      </c>
      <c r="E74" s="614" t="s">
        <v>789</v>
      </c>
      <c r="F74" s="612"/>
      <c r="G74" s="612"/>
      <c r="H74" s="612"/>
      <c r="I74" s="612"/>
      <c r="J74" s="612"/>
      <c r="K74" s="612"/>
      <c r="L74" s="612"/>
      <c r="M74" s="612"/>
      <c r="N74" s="612"/>
      <c r="O74" s="612"/>
      <c r="P74" s="612"/>
      <c r="Q74" s="615"/>
      <c r="R74" s="615"/>
      <c r="S74" s="615"/>
      <c r="T74" s="615"/>
      <c r="U74" s="615"/>
      <c r="V74" s="612"/>
      <c r="W74" s="612"/>
      <c r="X74" s="612"/>
      <c r="Y74" s="612"/>
      <c r="Z74" s="612"/>
      <c r="AA74" s="612"/>
      <c r="AB74" s="612"/>
      <c r="AC74" s="612"/>
      <c r="AD74" s="612"/>
      <c r="AE74" s="612"/>
      <c r="AF74" s="612"/>
      <c r="AG74" s="612"/>
      <c r="AH74" s="617"/>
      <c r="AI74" s="617"/>
      <c r="AJ74" s="617"/>
      <c r="AK74" s="617"/>
      <c r="AL74" s="618"/>
      <c r="AM74" s="618"/>
      <c r="AN74" s="618"/>
      <c r="AO74" s="618"/>
      <c r="AP74" s="618"/>
      <c r="AQ74" s="618"/>
      <c r="AR74" s="618"/>
      <c r="AS74" s="618"/>
      <c r="AT74" s="618"/>
      <c r="AU74" s="618"/>
      <c r="AV74" s="612"/>
      <c r="AW74" s="612"/>
      <c r="AX74" s="612"/>
      <c r="AY74" s="612"/>
      <c r="AZ74" s="613"/>
      <c r="BA74" s="580"/>
      <c r="BB74" s="580"/>
      <c r="BC74" s="580"/>
      <c r="BD74" s="580"/>
      <c r="BE74" s="580"/>
      <c r="BF74" s="580"/>
      <c r="BG74" s="580"/>
      <c r="BH74" s="580"/>
      <c r="BI74" s="580"/>
      <c r="BJ74" s="580"/>
      <c r="BK74" s="601"/>
      <c r="BL74" s="601"/>
      <c r="BM74" s="601"/>
      <c r="BN74" s="601"/>
      <c r="BO74" s="601"/>
      <c r="BP74" s="601"/>
      <c r="BQ74" s="601"/>
      <c r="BR74" s="601"/>
      <c r="BS74" s="601"/>
      <c r="BT74" s="601"/>
      <c r="BU74" s="601"/>
      <c r="BV74" s="601"/>
    </row>
    <row r="75" spans="1:74" s="586" customFormat="1" ht="18" customHeight="1">
      <c r="A75" s="578">
        <f t="shared" si="2"/>
        <v>1</v>
      </c>
      <c r="B75" s="614"/>
      <c r="C75" s="614"/>
      <c r="D75" s="587" t="s">
        <v>540</v>
      </c>
      <c r="E75" s="614" t="s">
        <v>2458</v>
      </c>
      <c r="F75" s="612"/>
      <c r="G75" s="612"/>
      <c r="H75" s="612"/>
      <c r="I75" s="612"/>
      <c r="J75" s="612"/>
      <c r="K75" s="612"/>
      <c r="L75" s="612"/>
      <c r="M75" s="612"/>
      <c r="N75" s="612"/>
      <c r="O75" s="612"/>
      <c r="P75" s="612"/>
      <c r="Q75" s="615"/>
      <c r="R75" s="615"/>
      <c r="S75" s="615"/>
      <c r="T75" s="615"/>
      <c r="U75" s="615"/>
      <c r="V75" s="612"/>
      <c r="W75" s="612"/>
      <c r="X75" s="612"/>
      <c r="Y75" s="612"/>
      <c r="Z75" s="612"/>
      <c r="AA75" s="612"/>
      <c r="AB75" s="612"/>
      <c r="AC75" s="612"/>
      <c r="AD75" s="612"/>
      <c r="AE75" s="612"/>
      <c r="AF75" s="612"/>
      <c r="AG75" s="612"/>
      <c r="AH75" s="617"/>
      <c r="AI75" s="617"/>
      <c r="AJ75" s="617"/>
      <c r="AK75" s="617"/>
      <c r="AL75" s="618"/>
      <c r="AM75" s="618"/>
      <c r="AN75" s="618"/>
      <c r="AO75" s="618"/>
      <c r="AP75" s="618"/>
      <c r="AQ75" s="618"/>
      <c r="AR75" s="618"/>
      <c r="AS75" s="618"/>
      <c r="AT75" s="618"/>
      <c r="AU75" s="618"/>
      <c r="AV75" s="612"/>
      <c r="AW75" s="612"/>
      <c r="AX75" s="612"/>
      <c r="AY75" s="612"/>
      <c r="AZ75" s="613"/>
      <c r="BA75" s="580"/>
      <c r="BB75" s="580"/>
      <c r="BC75" s="580"/>
      <c r="BD75" s="580"/>
      <c r="BE75" s="580"/>
      <c r="BF75" s="580"/>
      <c r="BG75" s="580"/>
      <c r="BH75" s="580"/>
      <c r="BI75" s="580"/>
      <c r="BJ75" s="580"/>
      <c r="BK75" s="601"/>
      <c r="BL75" s="601"/>
      <c r="BM75" s="601"/>
      <c r="BN75" s="601"/>
      <c r="BO75" s="601"/>
      <c r="BP75" s="601"/>
      <c r="BQ75" s="601"/>
      <c r="BR75" s="601"/>
      <c r="BS75" s="601"/>
      <c r="BT75" s="601"/>
      <c r="BU75" s="601"/>
      <c r="BV75" s="601"/>
    </row>
    <row r="76" spans="1:74" s="586" customFormat="1" ht="18" customHeight="1">
      <c r="A76" s="578">
        <f t="shared" si="2"/>
        <v>1</v>
      </c>
      <c r="B76" s="614"/>
      <c r="C76" s="614" t="s">
        <v>778</v>
      </c>
      <c r="D76" s="614" t="s">
        <v>790</v>
      </c>
      <c r="E76" s="614"/>
      <c r="F76" s="612"/>
      <c r="G76" s="612"/>
      <c r="H76" s="612"/>
      <c r="I76" s="612"/>
      <c r="J76" s="612"/>
      <c r="K76" s="612"/>
      <c r="L76" s="612"/>
      <c r="M76" s="612"/>
      <c r="N76" s="612"/>
      <c r="O76" s="612"/>
      <c r="P76" s="612"/>
      <c r="Q76" s="615"/>
      <c r="R76" s="615"/>
      <c r="S76" s="615"/>
      <c r="T76" s="615"/>
      <c r="U76" s="615"/>
      <c r="V76" s="612"/>
      <c r="W76" s="612"/>
      <c r="X76" s="612"/>
      <c r="Y76" s="612"/>
      <c r="Z76" s="612"/>
      <c r="AA76" s="612"/>
      <c r="AB76" s="612"/>
      <c r="AC76" s="612"/>
      <c r="AD76" s="612"/>
      <c r="AE76" s="612"/>
      <c r="AF76" s="612"/>
      <c r="AG76" s="612"/>
      <c r="AH76" s="617"/>
      <c r="AI76" s="617"/>
      <c r="AJ76" s="617"/>
      <c r="AK76" s="617"/>
      <c r="AL76" s="618"/>
      <c r="AM76" s="618"/>
      <c r="AN76" s="618"/>
      <c r="AO76" s="618"/>
      <c r="AP76" s="618"/>
      <c r="AQ76" s="618"/>
      <c r="AR76" s="618"/>
      <c r="AS76" s="618"/>
      <c r="AT76" s="618"/>
      <c r="AU76" s="618"/>
      <c r="AV76" s="612"/>
      <c r="AW76" s="612"/>
      <c r="AX76" s="612"/>
      <c r="AY76" s="612"/>
      <c r="AZ76" s="613"/>
      <c r="BK76" s="600"/>
      <c r="BL76" s="600"/>
      <c r="BM76" s="600"/>
      <c r="BN76" s="600"/>
      <c r="BO76" s="600"/>
      <c r="BP76" s="600"/>
      <c r="BQ76" s="600"/>
      <c r="BR76" s="600"/>
      <c r="BS76" s="600"/>
      <c r="BT76" s="600"/>
      <c r="BU76" s="600"/>
      <c r="BV76" s="600"/>
    </row>
    <row r="77" spans="1:74" s="586" customFormat="1" ht="18" customHeight="1">
      <c r="A77" s="578">
        <f t="shared" si="2"/>
        <v>1</v>
      </c>
      <c r="B77" s="614"/>
      <c r="C77" s="614"/>
      <c r="D77" s="587" t="s">
        <v>540</v>
      </c>
      <c r="E77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77" s="612"/>
      <c r="G77" s="612"/>
      <c r="H77" s="612"/>
      <c r="I77" s="612"/>
      <c r="J77" s="612"/>
      <c r="K77" s="612"/>
      <c r="L77" s="612"/>
      <c r="M77" s="612"/>
      <c r="N77" s="612"/>
      <c r="O77" s="612"/>
      <c r="P77" s="612"/>
      <c r="Q77" s="615"/>
      <c r="R77" s="615"/>
      <c r="S77" s="615"/>
      <c r="T77" s="615"/>
      <c r="U77" s="615"/>
      <c r="V77" s="612"/>
      <c r="W77" s="612"/>
      <c r="X77" s="612"/>
      <c r="Y77" s="612"/>
      <c r="Z77" s="612"/>
      <c r="AA77" s="612"/>
      <c r="AB77" s="612"/>
      <c r="AC77" s="612"/>
      <c r="AD77" s="612"/>
      <c r="AE77" s="612"/>
      <c r="AF77" s="612"/>
      <c r="AG77" s="612"/>
      <c r="AH77" s="617"/>
      <c r="AI77" s="617"/>
      <c r="AJ77" s="617"/>
      <c r="AK77" s="617"/>
      <c r="AL77" s="618"/>
      <c r="AM77" s="618"/>
      <c r="AN77" s="618"/>
      <c r="AO77" s="618"/>
      <c r="AP77" s="618"/>
      <c r="AQ77" s="618"/>
      <c r="AR77" s="618"/>
      <c r="AS77" s="618"/>
      <c r="AT77" s="618"/>
      <c r="AU77" s="618"/>
      <c r="AV77" s="612"/>
      <c r="AW77" s="612"/>
      <c r="AX77" s="612"/>
      <c r="AY77" s="612"/>
      <c r="AZ77" s="613"/>
      <c r="BK77" s="600"/>
      <c r="BL77" s="600"/>
      <c r="BM77" s="600"/>
      <c r="BN77" s="600"/>
      <c r="BO77" s="600"/>
      <c r="BP77" s="600"/>
      <c r="BQ77" s="600"/>
      <c r="BR77" s="600"/>
      <c r="BS77" s="600"/>
      <c r="BT77" s="600"/>
      <c r="BU77" s="600"/>
      <c r="BV77" s="600"/>
    </row>
    <row r="78" spans="1:74" s="586" customFormat="1" ht="18" customHeight="1">
      <c r="A78" s="578">
        <f t="shared" si="2"/>
        <v>1</v>
      </c>
      <c r="B78" s="614"/>
      <c r="C78" s="614"/>
      <c r="D78" s="587" t="s">
        <v>540</v>
      </c>
      <c r="E78" s="614" t="str">
        <f>CONCATENATE("조림목이 자연발생 식생과 경재하고 있으며 조림목의 ",AQ69,"이다." )</f>
        <v>조림목이 자연발생 식생과 경재하고 있으며 조림목의 이다.</v>
      </c>
      <c r="F78" s="612"/>
      <c r="G78" s="612"/>
      <c r="H78" s="612"/>
      <c r="I78" s="612"/>
      <c r="J78" s="612"/>
      <c r="K78" s="612"/>
      <c r="L78" s="612"/>
      <c r="M78" s="612"/>
      <c r="N78" s="612"/>
      <c r="O78" s="612"/>
      <c r="P78" s="612"/>
      <c r="Q78" s="612"/>
      <c r="R78" s="612"/>
      <c r="S78" s="612"/>
      <c r="T78" s="612"/>
      <c r="U78" s="612"/>
      <c r="V78" s="612"/>
      <c r="W78" s="612"/>
      <c r="X78" s="612"/>
      <c r="Y78" s="612"/>
      <c r="Z78" s="612"/>
      <c r="AA78" s="612"/>
      <c r="AB78" s="612"/>
      <c r="AC78" s="612"/>
      <c r="AD78" s="612"/>
      <c r="AE78" s="612"/>
      <c r="AF78" s="612"/>
      <c r="AG78" s="612"/>
      <c r="AH78" s="617"/>
      <c r="AI78" s="617"/>
      <c r="AJ78" s="617"/>
      <c r="AK78" s="617"/>
      <c r="AL78" s="618"/>
      <c r="AM78" s="618"/>
      <c r="AN78" s="618"/>
      <c r="AO78" s="618"/>
      <c r="AP78" s="618"/>
      <c r="AQ78" s="618"/>
      <c r="AR78" s="618"/>
      <c r="AS78" s="618"/>
      <c r="AT78" s="618"/>
      <c r="AU78" s="618"/>
      <c r="AV78" s="612"/>
      <c r="AW78" s="612"/>
      <c r="AX78" s="612"/>
      <c r="AY78" s="612"/>
      <c r="AZ78" s="613"/>
      <c r="BK78" s="600"/>
      <c r="BL78" s="600"/>
      <c r="BM78" s="600"/>
      <c r="BN78" s="600"/>
      <c r="BO78" s="600"/>
      <c r="BP78" s="600"/>
      <c r="BQ78" s="600"/>
      <c r="BR78" s="600"/>
      <c r="BS78" s="600"/>
      <c r="BT78" s="600"/>
      <c r="BU78" s="600"/>
      <c r="BV78" s="600"/>
    </row>
    <row r="79" spans="1:74" s="586" customFormat="1" ht="13.5" customHeight="1">
      <c r="A79" s="578">
        <f t="shared" si="2"/>
        <v>1</v>
      </c>
      <c r="B79" s="620"/>
      <c r="C79" s="620"/>
      <c r="D79" s="620"/>
      <c r="E79" s="620"/>
      <c r="F79" s="595"/>
      <c r="G79" s="595"/>
      <c r="H79" s="595"/>
      <c r="I79" s="595"/>
      <c r="J79" s="621"/>
      <c r="K79" s="621"/>
      <c r="L79" s="621"/>
      <c r="M79" s="621"/>
      <c r="N79" s="621"/>
      <c r="O79" s="621"/>
      <c r="P79" s="621"/>
      <c r="Q79" s="622"/>
      <c r="R79" s="622"/>
      <c r="S79" s="622"/>
      <c r="T79" s="622"/>
      <c r="U79" s="622"/>
      <c r="V79" s="612"/>
      <c r="W79" s="612"/>
      <c r="X79" s="612"/>
      <c r="Y79" s="612"/>
      <c r="Z79" s="612"/>
      <c r="AA79" s="612"/>
      <c r="AB79" s="612"/>
      <c r="AC79" s="612"/>
      <c r="AD79" s="612"/>
      <c r="AE79" s="612"/>
      <c r="AF79" s="612"/>
      <c r="AG79" s="612"/>
      <c r="AH79" s="623"/>
      <c r="AI79" s="623"/>
      <c r="AJ79" s="623"/>
      <c r="AK79" s="623"/>
      <c r="AL79" s="624"/>
      <c r="AM79" s="624"/>
      <c r="AN79" s="624"/>
      <c r="AO79" s="624"/>
      <c r="AP79" s="624"/>
      <c r="AQ79" s="624"/>
      <c r="AR79" s="624"/>
      <c r="AS79" s="624"/>
      <c r="AT79" s="624"/>
      <c r="AU79" s="624"/>
      <c r="AV79" s="595"/>
      <c r="AW79" s="595"/>
      <c r="AX79" s="595"/>
      <c r="AY79" s="595"/>
      <c r="AZ79" s="613"/>
      <c r="BK79" s="600"/>
      <c r="BL79" s="600"/>
      <c r="BM79" s="600"/>
      <c r="BN79" s="600"/>
      <c r="BO79" s="600"/>
      <c r="BP79" s="600"/>
      <c r="BQ79" s="600"/>
      <c r="BR79" s="600"/>
      <c r="BS79" s="600"/>
      <c r="BT79" s="600"/>
      <c r="BU79" s="600"/>
      <c r="BV79" s="600"/>
    </row>
    <row r="80" spans="1:74" s="601" customFormat="1" ht="19.5" customHeight="1">
      <c r="A80" s="578">
        <f t="shared" si="2"/>
        <v>1</v>
      </c>
      <c r="B80" s="2116" t="s">
        <v>791</v>
      </c>
      <c r="C80" s="2116"/>
      <c r="D80" s="2116"/>
      <c r="E80" s="2116"/>
      <c r="F80" s="2116"/>
      <c r="G80" s="2116"/>
      <c r="H80" s="2116"/>
      <c r="I80" s="2116"/>
      <c r="J80" s="2116"/>
      <c r="K80" s="2116"/>
      <c r="L80" s="2116"/>
      <c r="M80" s="2116"/>
      <c r="N80" s="2116"/>
      <c r="O80" s="2116"/>
      <c r="P80" s="2116"/>
      <c r="Q80" s="2116"/>
      <c r="R80" s="2116"/>
      <c r="S80" s="2116"/>
      <c r="T80" s="2116"/>
      <c r="U80" s="2116"/>
      <c r="V80" s="2116"/>
      <c r="W80" s="2116"/>
      <c r="X80" s="2116"/>
      <c r="Y80" s="2116"/>
      <c r="Z80" s="2116"/>
      <c r="AA80" s="2116"/>
      <c r="AB80" s="2116"/>
      <c r="AC80" s="2116"/>
      <c r="AD80" s="2116"/>
      <c r="AE80" s="2116"/>
      <c r="AF80" s="2116"/>
      <c r="AG80" s="2116"/>
      <c r="AH80" s="2116"/>
      <c r="AI80" s="2116"/>
      <c r="AJ80" s="2116"/>
      <c r="AK80" s="2116"/>
      <c r="AL80" s="2116"/>
      <c r="AM80" s="2116"/>
      <c r="AN80" s="2116"/>
      <c r="AO80" s="2116"/>
      <c r="AP80" s="2116"/>
      <c r="AQ80" s="2116"/>
      <c r="AR80" s="2116"/>
      <c r="AS80" s="2116"/>
      <c r="AT80" s="2116"/>
      <c r="AU80" s="2116"/>
      <c r="AV80" s="2116"/>
      <c r="AW80" s="2116"/>
      <c r="AX80" s="2116"/>
      <c r="AY80" s="2116"/>
      <c r="AZ80" s="625"/>
      <c r="BB80" s="600"/>
      <c r="BC80" s="600"/>
      <c r="BD80" s="600"/>
      <c r="BE80" s="600"/>
      <c r="BF80" s="600"/>
      <c r="BG80" s="600"/>
      <c r="BH80" s="600"/>
      <c r="BI80" s="600"/>
      <c r="BJ80" s="600"/>
      <c r="BK80" s="600"/>
      <c r="BL80" s="600"/>
      <c r="BM80" s="600"/>
      <c r="BN80" s="600"/>
      <c r="BO80" s="600"/>
      <c r="BP80" s="600"/>
      <c r="BQ80" s="600"/>
      <c r="BR80" s="600"/>
      <c r="BS80" s="600"/>
      <c r="BT80" s="600"/>
      <c r="BU80" s="600"/>
      <c r="BV80" s="600"/>
    </row>
    <row r="81" spans="1:74" s="601" customFormat="1" ht="18" customHeight="1">
      <c r="A81" s="578">
        <f t="shared" si="2"/>
        <v>1</v>
      </c>
      <c r="B81" s="626"/>
      <c r="C81" s="587" t="s">
        <v>792</v>
      </c>
      <c r="D81" s="588" t="s">
        <v>793</v>
      </c>
      <c r="E81" s="588"/>
      <c r="F81" s="588"/>
      <c r="G81" s="588"/>
      <c r="H81" s="588"/>
      <c r="I81" s="588"/>
      <c r="J81" s="627"/>
      <c r="K81" s="627"/>
      <c r="L81" s="627"/>
      <c r="M81" s="627"/>
      <c r="N81" s="627"/>
      <c r="O81" s="627"/>
      <c r="P81" s="627"/>
      <c r="Q81" s="627"/>
      <c r="R81" s="627"/>
      <c r="S81" s="627"/>
      <c r="T81" s="627"/>
      <c r="U81" s="627"/>
      <c r="V81" s="627"/>
      <c r="W81" s="627"/>
      <c r="X81" s="627"/>
      <c r="Y81" s="627"/>
      <c r="Z81" s="627"/>
      <c r="AA81" s="627"/>
      <c r="AB81" s="627"/>
      <c r="AC81" s="627"/>
      <c r="AD81" s="627"/>
      <c r="AE81" s="627"/>
      <c r="AF81" s="627"/>
      <c r="AG81" s="627"/>
      <c r="AH81" s="627"/>
      <c r="AI81" s="627"/>
      <c r="AJ81" s="627"/>
      <c r="AK81" s="627"/>
      <c r="AL81" s="627"/>
      <c r="AM81" s="627"/>
      <c r="AN81" s="627"/>
      <c r="AO81" s="627"/>
      <c r="AP81" s="627"/>
      <c r="AQ81" s="627"/>
      <c r="AR81" s="627"/>
      <c r="AS81" s="627"/>
      <c r="AT81" s="627"/>
      <c r="AU81" s="627"/>
      <c r="AV81" s="627"/>
      <c r="AW81" s="627"/>
      <c r="AX81" s="627"/>
      <c r="AY81" s="627"/>
      <c r="AZ81" s="625"/>
      <c r="BB81" s="600"/>
      <c r="BC81" s="600"/>
      <c r="BD81" s="600"/>
      <c r="BE81" s="600"/>
      <c r="BF81" s="600"/>
      <c r="BG81" s="600"/>
      <c r="BH81" s="600"/>
      <c r="BI81" s="600"/>
      <c r="BJ81" s="600"/>
      <c r="BK81" s="600"/>
      <c r="BL81" s="600"/>
      <c r="BM81" s="600"/>
      <c r="BN81" s="600"/>
      <c r="BO81" s="600"/>
      <c r="BP81" s="600"/>
      <c r="BQ81" s="600"/>
      <c r="BR81" s="600"/>
      <c r="BS81" s="600"/>
      <c r="BT81" s="600"/>
      <c r="BU81" s="600"/>
      <c r="BV81" s="600"/>
    </row>
    <row r="82" spans="1:74" s="600" customFormat="1" ht="18" customHeight="1">
      <c r="A82" s="578">
        <f t="shared" si="2"/>
        <v>1</v>
      </c>
      <c r="B82" s="587"/>
      <c r="C82" s="587"/>
      <c r="D82" s="587" t="s">
        <v>540</v>
      </c>
      <c r="E82" s="588" t="str">
        <f>CONCATENATE("조림목이 정상적으로 생육하기 위해서는 조림목을 제외한 모든 식생을 제거하여야 하므로 ",AO54,"로 적용한다.")</f>
        <v>조림목이 정상적으로 생육하기 위해서는 조림목을 제외한 모든 식생을 제거하여야 하므로 모두베기로 적용한다.</v>
      </c>
      <c r="F82" s="588"/>
      <c r="G82" s="588"/>
      <c r="H82" s="588"/>
      <c r="I82" s="588"/>
      <c r="J82" s="589"/>
      <c r="K82" s="588"/>
      <c r="L82" s="588"/>
      <c r="M82" s="588"/>
      <c r="N82" s="588"/>
      <c r="O82" s="588"/>
      <c r="P82" s="588"/>
      <c r="Q82" s="588"/>
      <c r="R82" s="588"/>
      <c r="S82" s="588"/>
      <c r="T82" s="588"/>
      <c r="U82" s="588"/>
      <c r="V82" s="588"/>
      <c r="W82" s="588"/>
      <c r="X82" s="588"/>
      <c r="Y82" s="588"/>
      <c r="Z82" s="588"/>
      <c r="AA82" s="588"/>
      <c r="AB82" s="588"/>
      <c r="AC82" s="588"/>
      <c r="AD82" s="588"/>
      <c r="AE82" s="588"/>
      <c r="AF82" s="588"/>
      <c r="AG82" s="588"/>
      <c r="AH82" s="588"/>
      <c r="AI82" s="588"/>
      <c r="AJ82" s="588"/>
      <c r="AK82" s="588"/>
      <c r="AL82" s="588"/>
      <c r="AM82" s="588"/>
      <c r="AN82" s="588"/>
      <c r="AO82" s="588"/>
      <c r="AP82" s="588"/>
      <c r="AQ82" s="588"/>
      <c r="AR82" s="588"/>
      <c r="AS82" s="588"/>
      <c r="AT82" s="588"/>
      <c r="AU82" s="588"/>
      <c r="AV82" s="588"/>
      <c r="AW82" s="588"/>
      <c r="AX82" s="588"/>
      <c r="AY82" s="588"/>
      <c r="AZ82" s="628"/>
      <c r="BB82" s="601"/>
      <c r="BC82" s="601"/>
      <c r="BD82" s="601"/>
      <c r="BE82" s="601"/>
      <c r="BF82" s="601"/>
      <c r="BG82" s="601"/>
      <c r="BH82" s="601"/>
      <c r="BI82" s="601"/>
      <c r="BJ82" s="601"/>
      <c r="BK82" s="601"/>
      <c r="BL82" s="601"/>
      <c r="BM82" s="601"/>
      <c r="BN82" s="601"/>
      <c r="BO82" s="601"/>
      <c r="BP82" s="601"/>
      <c r="BQ82" s="601"/>
      <c r="BR82" s="601"/>
      <c r="BS82" s="601"/>
      <c r="BT82" s="601"/>
      <c r="BU82" s="601"/>
      <c r="BV82" s="601"/>
    </row>
    <row r="83" spans="1:74" s="600" customFormat="1" ht="18" customHeight="1">
      <c r="A83" s="578">
        <f t="shared" si="2"/>
        <v>1</v>
      </c>
      <c r="B83" s="587"/>
      <c r="C83" s="587" t="s">
        <v>794</v>
      </c>
      <c r="D83" s="588" t="s">
        <v>795</v>
      </c>
      <c r="E83" s="588"/>
      <c r="F83" s="588"/>
      <c r="G83" s="588"/>
      <c r="H83" s="588"/>
      <c r="I83" s="588"/>
      <c r="J83" s="588"/>
      <c r="K83" s="588"/>
      <c r="L83" s="588"/>
      <c r="M83" s="588"/>
      <c r="N83" s="588"/>
      <c r="O83" s="588"/>
      <c r="P83" s="588"/>
      <c r="Q83" s="588"/>
      <c r="R83" s="588"/>
      <c r="S83" s="588"/>
      <c r="T83" s="588"/>
      <c r="U83" s="588"/>
      <c r="V83" s="588"/>
      <c r="W83" s="588"/>
      <c r="X83" s="588"/>
      <c r="Y83" s="588"/>
      <c r="Z83" s="588"/>
      <c r="AA83" s="588"/>
      <c r="AB83" s="588"/>
      <c r="AC83" s="588"/>
      <c r="AD83" s="588"/>
      <c r="AE83" s="588"/>
      <c r="AF83" s="588"/>
      <c r="AG83" s="588"/>
      <c r="AH83" s="588"/>
      <c r="AI83" s="588"/>
      <c r="AJ83" s="588"/>
      <c r="AK83" s="588"/>
      <c r="AL83" s="588"/>
      <c r="AM83" s="588"/>
      <c r="AN83" s="588"/>
      <c r="AO83" s="588"/>
      <c r="AP83" s="588"/>
      <c r="AQ83" s="588"/>
      <c r="AR83" s="588"/>
      <c r="AS83" s="588"/>
      <c r="AT83" s="588"/>
      <c r="AU83" s="588"/>
      <c r="AV83" s="588"/>
      <c r="AW83" s="588"/>
      <c r="AX83" s="588"/>
      <c r="AY83" s="588"/>
      <c r="AZ83" s="628"/>
    </row>
    <row r="84" spans="1:74" s="600" customFormat="1" ht="18" customHeight="1">
      <c r="A84" s="578">
        <f t="shared" si="2"/>
        <v>1</v>
      </c>
      <c r="B84" s="587"/>
      <c r="C84" s="2111" t="s">
        <v>796</v>
      </c>
      <c r="D84" s="2111"/>
      <c r="E84" s="2111"/>
      <c r="F84" s="2111"/>
      <c r="G84" s="2111"/>
      <c r="H84" s="2111"/>
      <c r="I84" s="2111"/>
      <c r="J84" s="2111"/>
      <c r="K84" s="2111"/>
      <c r="L84" s="2111"/>
      <c r="M84" s="2111"/>
      <c r="N84" s="2111"/>
      <c r="O84" s="2111"/>
      <c r="P84" s="2111"/>
      <c r="Q84" s="2111"/>
      <c r="R84" s="2111"/>
      <c r="S84" s="2111"/>
      <c r="T84" s="2111"/>
      <c r="U84" s="2111"/>
      <c r="V84" s="2111"/>
      <c r="W84" s="2111"/>
      <c r="X84" s="2111"/>
      <c r="Y84" s="2111"/>
      <c r="Z84" s="2111"/>
      <c r="AA84" s="2111" t="s">
        <v>797</v>
      </c>
      <c r="AB84" s="2111"/>
      <c r="AC84" s="2111"/>
      <c r="AD84" s="2111"/>
      <c r="AE84" s="2111"/>
      <c r="AF84" s="2111"/>
      <c r="AG84" s="2111"/>
      <c r="AH84" s="2111"/>
      <c r="AI84" s="2111"/>
      <c r="AJ84" s="2111"/>
      <c r="AK84" s="2111"/>
      <c r="AL84" s="2111"/>
      <c r="AM84" s="2111"/>
      <c r="AN84" s="2111"/>
      <c r="AO84" s="2111"/>
      <c r="AP84" s="2111"/>
      <c r="AQ84" s="2111"/>
      <c r="AR84" s="2111"/>
      <c r="AS84" s="2111"/>
      <c r="AT84" s="2111"/>
      <c r="AU84" s="2111"/>
      <c r="AV84" s="2111"/>
      <c r="AW84" s="2111"/>
      <c r="AX84" s="2111"/>
      <c r="AY84" s="587"/>
      <c r="AZ84" s="586"/>
    </row>
    <row r="85" spans="1:74" s="586" customFormat="1" ht="18" customHeight="1">
      <c r="A85" s="578">
        <f t="shared" si="2"/>
        <v>1</v>
      </c>
      <c r="B85" s="629"/>
      <c r="C85" s="2111" t="s">
        <v>798</v>
      </c>
      <c r="D85" s="2111"/>
      <c r="E85" s="2111"/>
      <c r="F85" s="2111"/>
      <c r="G85" s="2111"/>
      <c r="H85" s="2111"/>
      <c r="I85" s="2111"/>
      <c r="J85" s="2111"/>
      <c r="K85" s="2111" t="s">
        <v>799</v>
      </c>
      <c r="L85" s="2111"/>
      <c r="M85" s="2111"/>
      <c r="N85" s="2111"/>
      <c r="O85" s="2111"/>
      <c r="P85" s="2111"/>
      <c r="Q85" s="2111"/>
      <c r="R85" s="2111"/>
      <c r="S85" s="2111" t="s">
        <v>800</v>
      </c>
      <c r="T85" s="2111"/>
      <c r="U85" s="2111"/>
      <c r="V85" s="2111"/>
      <c r="W85" s="2111"/>
      <c r="X85" s="2111"/>
      <c r="Y85" s="2111"/>
      <c r="Z85" s="2111"/>
      <c r="AA85" s="2111" t="s">
        <v>801</v>
      </c>
      <c r="AB85" s="2111"/>
      <c r="AC85" s="2111"/>
      <c r="AD85" s="2111"/>
      <c r="AE85" s="2111"/>
      <c r="AF85" s="2111"/>
      <c r="AG85" s="2111"/>
      <c r="AH85" s="2111"/>
      <c r="AI85" s="2111" t="s">
        <v>802</v>
      </c>
      <c r="AJ85" s="2111"/>
      <c r="AK85" s="2111"/>
      <c r="AL85" s="2111"/>
      <c r="AM85" s="2111"/>
      <c r="AN85" s="2111"/>
      <c r="AO85" s="2111"/>
      <c r="AP85" s="2111"/>
      <c r="AQ85" s="2111" t="s">
        <v>803</v>
      </c>
      <c r="AR85" s="2111"/>
      <c r="AS85" s="2111"/>
      <c r="AT85" s="2111"/>
      <c r="AU85" s="2111"/>
      <c r="AV85" s="2111"/>
      <c r="AW85" s="2111"/>
      <c r="AX85" s="2111"/>
      <c r="AY85" s="629"/>
      <c r="AZ85" s="585"/>
      <c r="BB85" s="600"/>
      <c r="BC85" s="600"/>
      <c r="BD85" s="600"/>
      <c r="BE85" s="600"/>
      <c r="BF85" s="600"/>
      <c r="BG85" s="600"/>
      <c r="BH85" s="600"/>
      <c r="BI85" s="600"/>
      <c r="BJ85" s="600"/>
      <c r="BK85" s="600"/>
      <c r="BL85" s="600"/>
      <c r="BM85" s="600"/>
      <c r="BN85" s="600"/>
      <c r="BO85" s="600"/>
      <c r="BP85" s="600"/>
      <c r="BQ85" s="600"/>
      <c r="BR85" s="600"/>
      <c r="BS85" s="600"/>
      <c r="BT85" s="600"/>
      <c r="BU85" s="600"/>
      <c r="BV85" s="600"/>
    </row>
    <row r="86" spans="1:74" s="580" customFormat="1" ht="18" hidden="1" customHeight="1">
      <c r="A86" s="578">
        <f>IF(S$86&gt;0,1,0)</f>
        <v>0</v>
      </c>
      <c r="B86" s="612"/>
      <c r="C86" s="2111" t="s">
        <v>804</v>
      </c>
      <c r="D86" s="2111"/>
      <c r="E86" s="2111"/>
      <c r="F86" s="2111"/>
      <c r="G86" s="2111"/>
      <c r="H86" s="2111"/>
      <c r="I86" s="2111"/>
      <c r="J86" s="2111"/>
      <c r="K86" s="2111" t="s">
        <v>805</v>
      </c>
      <c r="L86" s="2111"/>
      <c r="M86" s="2111"/>
      <c r="N86" s="2111"/>
      <c r="O86" s="2111"/>
      <c r="P86" s="2111"/>
      <c r="Q86" s="2111"/>
      <c r="R86" s="2111"/>
      <c r="S86" s="2138">
        <f>IF('4-2-2 필지별사업내역'!O14&gt;0,'4-2-2 필지별사업내역'!O14,0)</f>
        <v>0</v>
      </c>
      <c r="T86" s="2138"/>
      <c r="U86" s="2138"/>
      <c r="V86" s="2138"/>
      <c r="W86" s="2138"/>
      <c r="X86" s="2138"/>
      <c r="Y86" s="2138"/>
      <c r="Z86" s="2138"/>
      <c r="AA86" s="2113" t="str">
        <f>'6-3표준조사'!P81</f>
        <v>중 (15˚ ~ 30˚)</v>
      </c>
      <c r="AB86" s="2113"/>
      <c r="AC86" s="2113"/>
      <c r="AD86" s="2113"/>
      <c r="AE86" s="2113"/>
      <c r="AF86" s="2113"/>
      <c r="AG86" s="2113"/>
      <c r="AH86" s="2113"/>
      <c r="AI86" s="2113" t="str">
        <f>'6-3표준조사'!Q81</f>
        <v>개소당3ha이상</v>
      </c>
      <c r="AJ86" s="2113"/>
      <c r="AK86" s="2113"/>
      <c r="AL86" s="2113"/>
      <c r="AM86" s="2113"/>
      <c r="AN86" s="2113"/>
      <c r="AO86" s="2113"/>
      <c r="AP86" s="2113"/>
      <c r="AQ86" s="2113" t="str">
        <f>AQ70</f>
        <v>당해 년도</v>
      </c>
      <c r="AR86" s="2113"/>
      <c r="AS86" s="2113"/>
      <c r="AT86" s="2113"/>
      <c r="AU86" s="2113"/>
      <c r="AV86" s="2113"/>
      <c r="AW86" s="2113"/>
      <c r="AX86" s="2113"/>
      <c r="AY86" s="612"/>
      <c r="AZ86" s="613"/>
    </row>
    <row r="87" spans="1:74" s="586" customFormat="1" ht="18" customHeight="1">
      <c r="A87" s="578">
        <f t="shared" si="2"/>
        <v>1</v>
      </c>
      <c r="B87" s="612"/>
      <c r="C87" s="2111" t="s">
        <v>806</v>
      </c>
      <c r="D87" s="2111"/>
      <c r="E87" s="2111"/>
      <c r="F87" s="2111"/>
      <c r="G87" s="2111"/>
      <c r="H87" s="2111"/>
      <c r="I87" s="2111"/>
      <c r="J87" s="2111"/>
      <c r="K87" s="2111" t="s">
        <v>807</v>
      </c>
      <c r="L87" s="2111"/>
      <c r="M87" s="2111"/>
      <c r="N87" s="2111"/>
      <c r="O87" s="2111"/>
      <c r="P87" s="2111"/>
      <c r="Q87" s="2111"/>
      <c r="R87" s="2111"/>
      <c r="S87" s="2115">
        <f>K70</f>
        <v>2.2000000000000002</v>
      </c>
      <c r="T87" s="2115"/>
      <c r="U87" s="2115"/>
      <c r="V87" s="2115"/>
      <c r="W87" s="2115"/>
      <c r="X87" s="2115"/>
      <c r="Y87" s="2115"/>
      <c r="Z87" s="2115"/>
      <c r="AA87" s="2114"/>
      <c r="AB87" s="2114"/>
      <c r="AC87" s="2114"/>
      <c r="AD87" s="2114"/>
      <c r="AE87" s="2114"/>
      <c r="AF87" s="2114"/>
      <c r="AG87" s="2114"/>
      <c r="AH87" s="2114"/>
      <c r="AI87" s="2114"/>
      <c r="AJ87" s="2114"/>
      <c r="AK87" s="2114"/>
      <c r="AL87" s="2114"/>
      <c r="AM87" s="2114"/>
      <c r="AN87" s="2114"/>
      <c r="AO87" s="2114"/>
      <c r="AP87" s="2114"/>
      <c r="AQ87" s="2114"/>
      <c r="AR87" s="2114"/>
      <c r="AS87" s="2114"/>
      <c r="AT87" s="2114"/>
      <c r="AU87" s="2114"/>
      <c r="AV87" s="2114"/>
      <c r="AW87" s="2114"/>
      <c r="AX87" s="2114"/>
      <c r="AY87" s="612"/>
      <c r="AZ87" s="613"/>
    </row>
    <row r="88" spans="1:74" s="586" customFormat="1" ht="18" hidden="1" customHeight="1">
      <c r="A88" s="578">
        <f>IF(S$86&gt;0,1,0)</f>
        <v>0</v>
      </c>
      <c r="B88" s="630"/>
      <c r="C88" s="630" t="s">
        <v>808</v>
      </c>
      <c r="D88" s="630" t="s">
        <v>804</v>
      </c>
      <c r="E88" s="630"/>
      <c r="F88" s="630"/>
      <c r="G88" s="631"/>
      <c r="H88" s="631"/>
      <c r="I88" s="631"/>
      <c r="J88" s="631"/>
      <c r="K88" s="631"/>
      <c r="L88" s="618"/>
      <c r="M88" s="618"/>
      <c r="N88" s="618"/>
      <c r="O88" s="618"/>
      <c r="P88" s="618"/>
      <c r="Q88" s="632"/>
      <c r="R88" s="632"/>
      <c r="S88" s="632"/>
      <c r="T88" s="632"/>
      <c r="U88" s="632"/>
      <c r="V88" s="612"/>
      <c r="W88" s="612"/>
      <c r="X88" s="612"/>
      <c r="Y88" s="612"/>
      <c r="Z88" s="633"/>
      <c r="AA88" s="612"/>
      <c r="AB88" s="612"/>
      <c r="AC88" s="612"/>
      <c r="AD88" s="634"/>
      <c r="AE88" s="612"/>
      <c r="AF88" s="612"/>
      <c r="AG88" s="612"/>
      <c r="AH88" s="635"/>
      <c r="AI88" s="635"/>
      <c r="AJ88" s="635"/>
      <c r="AK88" s="635"/>
      <c r="AL88" s="635"/>
      <c r="AM88" s="635"/>
      <c r="AN88" s="635"/>
      <c r="AO88" s="635"/>
      <c r="AP88" s="635"/>
      <c r="AQ88" s="636"/>
      <c r="AR88" s="636"/>
      <c r="AS88" s="636"/>
      <c r="AT88" s="636"/>
      <c r="AU88" s="637"/>
      <c r="AV88" s="637"/>
      <c r="AW88" s="637"/>
      <c r="AX88" s="637"/>
      <c r="AY88" s="637"/>
      <c r="AZ88" s="638"/>
    </row>
    <row r="89" spans="1:74" s="586" customFormat="1" ht="18" hidden="1" customHeight="1">
      <c r="A89" s="578">
        <f>IF(S$86&gt;0,1,0)</f>
        <v>0</v>
      </c>
      <c r="B89" s="587"/>
      <c r="C89" s="587"/>
      <c r="D89" s="587" t="s">
        <v>540</v>
      </c>
      <c r="E89" s="587" t="s">
        <v>809</v>
      </c>
      <c r="F89" s="587"/>
      <c r="G89" s="587"/>
      <c r="H89" s="587"/>
      <c r="I89" s="587"/>
      <c r="J89" s="634"/>
      <c r="K89" s="634"/>
      <c r="L89" s="634"/>
      <c r="M89" s="634"/>
      <c r="N89" s="587"/>
      <c r="O89" s="587"/>
      <c r="P89" s="587"/>
      <c r="Q89" s="587"/>
      <c r="R89" s="587"/>
      <c r="S89" s="587"/>
      <c r="T89" s="632"/>
      <c r="U89" s="632"/>
      <c r="V89" s="632"/>
      <c r="W89" s="632"/>
      <c r="X89" s="587"/>
      <c r="Y89" s="587"/>
      <c r="Z89" s="587"/>
      <c r="AA89" s="587"/>
      <c r="AB89" s="632"/>
      <c r="AC89" s="632"/>
      <c r="AD89" s="632"/>
      <c r="AE89" s="632"/>
      <c r="AF89" s="587"/>
      <c r="AG89" s="587"/>
      <c r="AH89" s="587"/>
      <c r="AI89" s="587"/>
      <c r="AJ89" s="587"/>
      <c r="AK89" s="587"/>
      <c r="AL89" s="587"/>
      <c r="AM89" s="587"/>
      <c r="AN89" s="587"/>
      <c r="AO89" s="587"/>
      <c r="AP89" s="587"/>
      <c r="AQ89" s="587"/>
      <c r="AR89" s="587"/>
      <c r="AS89" s="587"/>
      <c r="AT89" s="587"/>
      <c r="AU89" s="587"/>
      <c r="AV89" s="587"/>
      <c r="AW89" s="587"/>
      <c r="AX89" s="587"/>
      <c r="AY89" s="587"/>
    </row>
    <row r="90" spans="1:74" s="600" customFormat="1" ht="18" hidden="1" customHeight="1">
      <c r="A90" s="578">
        <f>IF(S$86&gt;0,1,0)</f>
        <v>0</v>
      </c>
      <c r="B90" s="587"/>
      <c r="C90" s="587"/>
      <c r="D90" s="587" t="s">
        <v>540</v>
      </c>
      <c r="E90" s="588" t="s">
        <v>810</v>
      </c>
      <c r="F90" s="588"/>
      <c r="G90" s="588"/>
      <c r="H90" s="588"/>
      <c r="I90" s="588"/>
      <c r="J90" s="588"/>
      <c r="K90" s="588"/>
      <c r="L90" s="588"/>
      <c r="M90" s="588"/>
      <c r="N90" s="588"/>
      <c r="O90" s="588"/>
      <c r="P90" s="588"/>
      <c r="Q90" s="588"/>
      <c r="R90" s="588"/>
      <c r="S90" s="588"/>
      <c r="T90" s="588"/>
      <c r="U90" s="588"/>
      <c r="V90" s="588"/>
      <c r="W90" s="588"/>
      <c r="X90" s="588"/>
      <c r="Y90" s="588"/>
      <c r="Z90" s="588"/>
      <c r="AA90" s="588"/>
      <c r="AB90" s="588"/>
      <c r="AC90" s="588"/>
      <c r="AD90" s="588"/>
      <c r="AE90" s="588"/>
      <c r="AF90" s="588"/>
      <c r="AG90" s="588"/>
      <c r="AH90" s="588"/>
      <c r="AI90" s="588"/>
      <c r="AJ90" s="588"/>
      <c r="AK90" s="588"/>
      <c r="AL90" s="588"/>
      <c r="AM90" s="588"/>
      <c r="AN90" s="588"/>
      <c r="AO90" s="588"/>
      <c r="AP90" s="588"/>
      <c r="AQ90" s="588"/>
      <c r="AR90" s="588"/>
      <c r="AS90" s="588"/>
      <c r="AT90" s="588"/>
      <c r="AU90" s="588"/>
      <c r="AV90" s="588"/>
      <c r="AW90" s="588"/>
      <c r="AX90" s="588"/>
      <c r="AY90" s="588"/>
      <c r="AZ90" s="628"/>
    </row>
    <row r="91" spans="1:74" s="601" customFormat="1" ht="18" customHeight="1">
      <c r="A91" s="578">
        <f>IF(S$87&gt;0,1,0)</f>
        <v>1</v>
      </c>
      <c r="B91" s="587"/>
      <c r="C91" s="587" t="s">
        <v>811</v>
      </c>
      <c r="D91" s="587"/>
      <c r="E91" s="639"/>
      <c r="F91" s="639"/>
      <c r="G91" s="639"/>
      <c r="H91" s="639"/>
      <c r="I91" s="639"/>
      <c r="J91" s="639"/>
      <c r="K91" s="639"/>
      <c r="L91" s="639"/>
      <c r="M91" s="639"/>
      <c r="N91" s="639"/>
      <c r="O91" s="639"/>
      <c r="P91" s="639"/>
      <c r="Q91" s="639"/>
      <c r="R91" s="639"/>
      <c r="S91" s="639"/>
      <c r="T91" s="639"/>
      <c r="U91" s="639"/>
      <c r="V91" s="639"/>
      <c r="W91" s="639"/>
      <c r="X91" s="639"/>
      <c r="Y91" s="639"/>
      <c r="Z91" s="639"/>
      <c r="AA91" s="639"/>
      <c r="AB91" s="639"/>
      <c r="AC91" s="639"/>
      <c r="AD91" s="639"/>
      <c r="AE91" s="639"/>
      <c r="AF91" s="639"/>
      <c r="AG91" s="639"/>
      <c r="AH91" s="639"/>
      <c r="AI91" s="639"/>
      <c r="AJ91" s="639"/>
      <c r="AK91" s="639"/>
      <c r="AL91" s="639"/>
      <c r="AM91" s="639"/>
      <c r="AN91" s="639"/>
      <c r="AO91" s="639"/>
      <c r="AP91" s="639"/>
      <c r="AQ91" s="639"/>
      <c r="AR91" s="639"/>
      <c r="AS91" s="639"/>
      <c r="AT91" s="639"/>
      <c r="AU91" s="639"/>
      <c r="AV91" s="639"/>
      <c r="AW91" s="639"/>
      <c r="AX91" s="639"/>
      <c r="AY91" s="639"/>
      <c r="AZ91" s="640"/>
    </row>
    <row r="92" spans="1:74" s="600" customFormat="1" ht="18" customHeight="1">
      <c r="A92" s="578">
        <f t="shared" ref="A92:A102" si="3">IF(S$87&gt;0,1,0)</f>
        <v>1</v>
      </c>
      <c r="B92" s="587"/>
      <c r="C92" s="587"/>
      <c r="D92" s="587" t="s">
        <v>540</v>
      </c>
      <c r="E92" s="639" t="s">
        <v>812</v>
      </c>
      <c r="F92" s="639"/>
      <c r="G92" s="639"/>
      <c r="H92" s="639"/>
      <c r="I92" s="639"/>
      <c r="J92" s="639"/>
      <c r="K92" s="639"/>
      <c r="L92" s="639"/>
      <c r="M92" s="639"/>
      <c r="N92" s="639"/>
      <c r="O92" s="639"/>
      <c r="P92" s="639"/>
      <c r="Q92" s="639"/>
      <c r="R92" s="639"/>
      <c r="S92" s="639"/>
      <c r="T92" s="639"/>
      <c r="U92" s="639"/>
      <c r="V92" s="639"/>
      <c r="W92" s="639"/>
      <c r="X92" s="639"/>
      <c r="Y92" s="639"/>
      <c r="Z92" s="639"/>
      <c r="AA92" s="639"/>
      <c r="AB92" s="639"/>
      <c r="AC92" s="639"/>
      <c r="AD92" s="639"/>
      <c r="AE92" s="639"/>
      <c r="AF92" s="639"/>
      <c r="AG92" s="639"/>
      <c r="AH92" s="639"/>
      <c r="AI92" s="639"/>
      <c r="AJ92" s="639"/>
      <c r="AK92" s="639"/>
      <c r="AL92" s="639"/>
      <c r="AM92" s="639"/>
      <c r="AN92" s="639"/>
      <c r="AO92" s="639"/>
      <c r="AP92" s="639"/>
      <c r="AQ92" s="639"/>
      <c r="AR92" s="639"/>
      <c r="AS92" s="639"/>
      <c r="AT92" s="639"/>
      <c r="AU92" s="639"/>
      <c r="AV92" s="639"/>
      <c r="AW92" s="639"/>
      <c r="AX92" s="639"/>
      <c r="AY92" s="639"/>
      <c r="AZ92" s="640"/>
    </row>
    <row r="93" spans="1:74" s="600" customFormat="1" ht="18" customHeight="1">
      <c r="A93" s="578">
        <f t="shared" si="3"/>
        <v>1</v>
      </c>
      <c r="B93" s="587"/>
      <c r="C93" s="587"/>
      <c r="D93" s="587" t="s">
        <v>540</v>
      </c>
      <c r="E93" s="639" t="s">
        <v>813</v>
      </c>
      <c r="F93" s="639"/>
      <c r="G93" s="639"/>
      <c r="H93" s="639"/>
      <c r="I93" s="639"/>
      <c r="J93" s="639"/>
      <c r="K93" s="639"/>
      <c r="L93" s="639"/>
      <c r="M93" s="639"/>
      <c r="N93" s="639"/>
      <c r="O93" s="639"/>
      <c r="P93" s="639"/>
      <c r="Q93" s="639"/>
      <c r="R93" s="639"/>
      <c r="S93" s="639"/>
      <c r="T93" s="639"/>
      <c r="U93" s="639"/>
      <c r="V93" s="639"/>
      <c r="W93" s="639"/>
      <c r="X93" s="639"/>
      <c r="Y93" s="639"/>
      <c r="Z93" s="639"/>
      <c r="AA93" s="639"/>
      <c r="AB93" s="639"/>
      <c r="AC93" s="639"/>
      <c r="AD93" s="639"/>
      <c r="AE93" s="639"/>
      <c r="AF93" s="639"/>
      <c r="AG93" s="639"/>
      <c r="AH93" s="639"/>
      <c r="AI93" s="639"/>
      <c r="AJ93" s="639"/>
      <c r="AK93" s="639"/>
      <c r="AL93" s="639"/>
      <c r="AM93" s="639"/>
      <c r="AN93" s="639"/>
      <c r="AO93" s="639"/>
      <c r="AP93" s="639"/>
      <c r="AQ93" s="639"/>
      <c r="AR93" s="639"/>
      <c r="AS93" s="639"/>
      <c r="AT93" s="639"/>
      <c r="AU93" s="639"/>
      <c r="AV93" s="639"/>
      <c r="AW93" s="639"/>
      <c r="AX93" s="639"/>
      <c r="AY93" s="639"/>
      <c r="AZ93" s="640"/>
    </row>
    <row r="94" spans="1:74" s="600" customFormat="1" ht="18" customHeight="1">
      <c r="A94" s="578">
        <f t="shared" si="3"/>
        <v>1</v>
      </c>
      <c r="B94" s="587"/>
      <c r="C94" s="587" t="s">
        <v>814</v>
      </c>
      <c r="D94" s="587" t="s">
        <v>815</v>
      </c>
      <c r="E94" s="639"/>
      <c r="F94" s="639"/>
      <c r="G94" s="639"/>
      <c r="H94" s="639"/>
      <c r="I94" s="639"/>
      <c r="J94" s="639"/>
      <c r="K94" s="639"/>
      <c r="L94" s="639"/>
      <c r="M94" s="639"/>
      <c r="N94" s="639"/>
      <c r="O94" s="639"/>
      <c r="P94" s="639"/>
      <c r="Q94" s="639"/>
      <c r="R94" s="639"/>
      <c r="S94" s="639"/>
      <c r="T94" s="639"/>
      <c r="U94" s="639"/>
      <c r="V94" s="639"/>
      <c r="W94" s="639"/>
      <c r="X94" s="639"/>
      <c r="Y94" s="639"/>
      <c r="Z94" s="639"/>
      <c r="AA94" s="639"/>
      <c r="AB94" s="639"/>
      <c r="AC94" s="639"/>
      <c r="AD94" s="639"/>
      <c r="AE94" s="639"/>
      <c r="AF94" s="639"/>
      <c r="AG94" s="639"/>
      <c r="AH94" s="639"/>
      <c r="AI94" s="639"/>
      <c r="AJ94" s="639"/>
      <c r="AK94" s="639"/>
      <c r="AL94" s="639"/>
      <c r="AM94" s="639"/>
      <c r="AN94" s="639"/>
      <c r="AO94" s="639"/>
      <c r="AP94" s="639"/>
      <c r="AQ94" s="639"/>
      <c r="AR94" s="639"/>
      <c r="AS94" s="639"/>
      <c r="AT94" s="639"/>
      <c r="AU94" s="639"/>
      <c r="AV94" s="639"/>
      <c r="AW94" s="639"/>
      <c r="AX94" s="639"/>
      <c r="AY94" s="639"/>
      <c r="AZ94" s="640"/>
    </row>
    <row r="95" spans="1:74" s="600" customFormat="1" ht="18" customHeight="1">
      <c r="A95" s="578">
        <f t="shared" si="3"/>
        <v>1</v>
      </c>
      <c r="B95" s="587"/>
      <c r="C95" s="587"/>
      <c r="D95" s="587" t="s">
        <v>540</v>
      </c>
      <c r="E95" s="639" t="s">
        <v>816</v>
      </c>
      <c r="F95" s="639"/>
      <c r="G95" s="639"/>
      <c r="H95" s="639"/>
      <c r="I95" s="639"/>
      <c r="J95" s="639"/>
      <c r="K95" s="639"/>
      <c r="L95" s="639"/>
      <c r="M95" s="639"/>
      <c r="N95" s="639"/>
      <c r="O95" s="639"/>
      <c r="P95" s="639"/>
      <c r="Q95" s="639"/>
      <c r="R95" s="639"/>
      <c r="S95" s="639"/>
      <c r="T95" s="639"/>
      <c r="U95" s="639"/>
      <c r="V95" s="639"/>
      <c r="W95" s="639"/>
      <c r="X95" s="639"/>
      <c r="Y95" s="639"/>
      <c r="Z95" s="639"/>
      <c r="AA95" s="639"/>
      <c r="AB95" s="639"/>
      <c r="AC95" s="639"/>
      <c r="AD95" s="639"/>
      <c r="AE95" s="639"/>
      <c r="AF95" s="639"/>
      <c r="AG95" s="639"/>
      <c r="AH95" s="639"/>
      <c r="AI95" s="639"/>
      <c r="AJ95" s="639"/>
      <c r="AK95" s="639"/>
      <c r="AL95" s="639"/>
      <c r="AM95" s="639"/>
      <c r="AN95" s="639"/>
      <c r="AO95" s="639"/>
      <c r="AP95" s="639"/>
      <c r="AQ95" s="639"/>
      <c r="AR95" s="639"/>
      <c r="AS95" s="639"/>
      <c r="AT95" s="639"/>
      <c r="AU95" s="639"/>
      <c r="AV95" s="639"/>
      <c r="AW95" s="639"/>
      <c r="AX95" s="639"/>
      <c r="AY95" s="639"/>
      <c r="AZ95" s="640"/>
    </row>
    <row r="96" spans="1:74" s="600" customFormat="1" ht="18" customHeight="1">
      <c r="A96" s="578">
        <f t="shared" si="3"/>
        <v>1</v>
      </c>
      <c r="B96" s="587"/>
      <c r="C96" s="587"/>
      <c r="D96" s="587" t="s">
        <v>540</v>
      </c>
      <c r="E96" s="639" t="s">
        <v>817</v>
      </c>
      <c r="F96" s="639"/>
      <c r="G96" s="639"/>
      <c r="H96" s="639"/>
      <c r="I96" s="639"/>
      <c r="J96" s="639"/>
      <c r="K96" s="639"/>
      <c r="L96" s="639"/>
      <c r="M96" s="639"/>
      <c r="N96" s="639"/>
      <c r="O96" s="639"/>
      <c r="P96" s="639"/>
      <c r="Q96" s="639"/>
      <c r="R96" s="639"/>
      <c r="S96" s="639"/>
      <c r="T96" s="639"/>
      <c r="U96" s="639"/>
      <c r="V96" s="639"/>
      <c r="W96" s="639"/>
      <c r="X96" s="639"/>
      <c r="Y96" s="639"/>
      <c r="Z96" s="639"/>
      <c r="AA96" s="639"/>
      <c r="AB96" s="639"/>
      <c r="AC96" s="639"/>
      <c r="AD96" s="639"/>
      <c r="AE96" s="639"/>
      <c r="AF96" s="639"/>
      <c r="AG96" s="639"/>
      <c r="AH96" s="639"/>
      <c r="AI96" s="639"/>
      <c r="AJ96" s="639"/>
      <c r="AK96" s="639"/>
      <c r="AL96" s="639"/>
      <c r="AM96" s="639"/>
      <c r="AN96" s="639"/>
      <c r="AO96" s="639"/>
      <c r="AP96" s="639"/>
      <c r="AQ96" s="639"/>
      <c r="AR96" s="639"/>
      <c r="AS96" s="639"/>
      <c r="AT96" s="639"/>
      <c r="AU96" s="639"/>
      <c r="AV96" s="639"/>
      <c r="AW96" s="639"/>
      <c r="AX96" s="639"/>
      <c r="AY96" s="639"/>
      <c r="AZ96" s="640"/>
    </row>
    <row r="97" spans="1:52" s="600" customFormat="1" ht="18" customHeight="1">
      <c r="A97" s="578">
        <f t="shared" si="3"/>
        <v>1</v>
      </c>
      <c r="B97" s="587"/>
      <c r="C97" s="587"/>
      <c r="D97" s="587" t="s">
        <v>540</v>
      </c>
      <c r="E97" s="639" t="s">
        <v>818</v>
      </c>
      <c r="F97" s="639"/>
      <c r="G97" s="639"/>
      <c r="H97" s="639"/>
      <c r="I97" s="639"/>
      <c r="J97" s="639"/>
      <c r="K97" s="639"/>
      <c r="L97" s="639"/>
      <c r="M97" s="639"/>
      <c r="N97" s="639"/>
      <c r="O97" s="639"/>
      <c r="P97" s="639"/>
      <c r="Q97" s="639"/>
      <c r="R97" s="639"/>
      <c r="S97" s="639"/>
      <c r="T97" s="639"/>
      <c r="U97" s="639"/>
      <c r="V97" s="639"/>
      <c r="W97" s="639"/>
      <c r="X97" s="639"/>
      <c r="Y97" s="639"/>
      <c r="Z97" s="639"/>
      <c r="AA97" s="639"/>
      <c r="AB97" s="639"/>
      <c r="AC97" s="639"/>
      <c r="AD97" s="639"/>
      <c r="AE97" s="639"/>
      <c r="AF97" s="639"/>
      <c r="AG97" s="639"/>
      <c r="AH97" s="639"/>
      <c r="AI97" s="639"/>
      <c r="AJ97" s="639"/>
      <c r="AK97" s="639"/>
      <c r="AL97" s="639"/>
      <c r="AM97" s="639"/>
      <c r="AN97" s="639"/>
      <c r="AO97" s="639"/>
      <c r="AP97" s="639"/>
      <c r="AQ97" s="639"/>
      <c r="AR97" s="639"/>
      <c r="AS97" s="639"/>
      <c r="AT97" s="639"/>
      <c r="AU97" s="639"/>
      <c r="AV97" s="639"/>
      <c r="AW97" s="639"/>
      <c r="AX97" s="639"/>
      <c r="AY97" s="639"/>
      <c r="AZ97" s="640"/>
    </row>
    <row r="98" spans="1:52" s="600" customFormat="1" ht="18" customHeight="1">
      <c r="A98" s="578">
        <f t="shared" si="3"/>
        <v>1</v>
      </c>
      <c r="B98" s="587"/>
      <c r="C98" s="587"/>
      <c r="D98" s="587" t="s">
        <v>540</v>
      </c>
      <c r="E98" s="639" t="s">
        <v>819</v>
      </c>
      <c r="F98" s="639"/>
      <c r="G98" s="639"/>
      <c r="H98" s="639"/>
      <c r="I98" s="639"/>
      <c r="J98" s="639"/>
      <c r="K98" s="639"/>
      <c r="L98" s="639"/>
      <c r="M98" s="639"/>
      <c r="N98" s="639"/>
      <c r="O98" s="639"/>
      <c r="P98" s="639"/>
      <c r="Q98" s="639"/>
      <c r="R98" s="639"/>
      <c r="S98" s="639"/>
      <c r="T98" s="639"/>
      <c r="U98" s="639"/>
      <c r="V98" s="639"/>
      <c r="W98" s="639"/>
      <c r="X98" s="639"/>
      <c r="Y98" s="639"/>
      <c r="Z98" s="639"/>
      <c r="AA98" s="639"/>
      <c r="AB98" s="639"/>
      <c r="AC98" s="639"/>
      <c r="AD98" s="639"/>
      <c r="AE98" s="639"/>
      <c r="AF98" s="639"/>
      <c r="AG98" s="639"/>
      <c r="AH98" s="639"/>
      <c r="AI98" s="639"/>
      <c r="AJ98" s="639"/>
      <c r="AK98" s="639"/>
      <c r="AL98" s="639"/>
      <c r="AM98" s="639"/>
      <c r="AN98" s="639"/>
      <c r="AO98" s="639"/>
      <c r="AP98" s="639"/>
      <c r="AQ98" s="639"/>
      <c r="AR98" s="639"/>
      <c r="AS98" s="639"/>
      <c r="AT98" s="639"/>
      <c r="AU98" s="639"/>
      <c r="AV98" s="639"/>
      <c r="AW98" s="639"/>
      <c r="AX98" s="639"/>
      <c r="AY98" s="639"/>
      <c r="AZ98" s="640"/>
    </row>
    <row r="99" spans="1:52" s="600" customFormat="1" ht="18" customHeight="1">
      <c r="A99" s="578">
        <f t="shared" si="3"/>
        <v>1</v>
      </c>
      <c r="B99" s="587"/>
      <c r="C99" s="587"/>
      <c r="D99" s="587" t="s">
        <v>540</v>
      </c>
      <c r="E99" s="639" t="s">
        <v>820</v>
      </c>
      <c r="F99" s="639"/>
      <c r="G99" s="639"/>
      <c r="H99" s="639"/>
      <c r="I99" s="639"/>
      <c r="J99" s="639"/>
      <c r="K99" s="639"/>
      <c r="L99" s="639"/>
      <c r="M99" s="639"/>
      <c r="N99" s="639"/>
      <c r="O99" s="639"/>
      <c r="P99" s="639"/>
      <c r="Q99" s="639"/>
      <c r="R99" s="639"/>
      <c r="S99" s="639"/>
      <c r="T99" s="639"/>
      <c r="U99" s="639"/>
      <c r="V99" s="639"/>
      <c r="W99" s="639"/>
      <c r="X99" s="639"/>
      <c r="Y99" s="639"/>
      <c r="Z99" s="639"/>
      <c r="AA99" s="639"/>
      <c r="AB99" s="639"/>
      <c r="AC99" s="639"/>
      <c r="AD99" s="639"/>
      <c r="AE99" s="639"/>
      <c r="AF99" s="639"/>
      <c r="AG99" s="639"/>
      <c r="AH99" s="639"/>
      <c r="AI99" s="639"/>
      <c r="AJ99" s="639"/>
      <c r="AK99" s="639"/>
      <c r="AL99" s="639"/>
      <c r="AM99" s="639"/>
      <c r="AN99" s="639"/>
      <c r="AO99" s="639"/>
      <c r="AP99" s="639"/>
      <c r="AQ99" s="639"/>
      <c r="AR99" s="639"/>
      <c r="AS99" s="639"/>
      <c r="AT99" s="639"/>
      <c r="AU99" s="639"/>
      <c r="AV99" s="639"/>
      <c r="AW99" s="639"/>
      <c r="AX99" s="639"/>
      <c r="AY99" s="639"/>
      <c r="AZ99" s="640"/>
    </row>
    <row r="100" spans="1:52" s="600" customFormat="1" ht="18" customHeight="1">
      <c r="A100" s="578">
        <f t="shared" si="3"/>
        <v>1</v>
      </c>
      <c r="B100" s="587"/>
      <c r="C100" s="587"/>
      <c r="D100" s="587" t="s">
        <v>540</v>
      </c>
      <c r="E100" s="639" t="s">
        <v>821</v>
      </c>
      <c r="F100" s="639"/>
      <c r="G100" s="639"/>
      <c r="H100" s="639"/>
      <c r="I100" s="639"/>
      <c r="J100" s="639"/>
      <c r="K100" s="639"/>
      <c r="L100" s="639"/>
      <c r="M100" s="639"/>
      <c r="N100" s="639"/>
      <c r="O100" s="639"/>
      <c r="P100" s="639"/>
      <c r="Q100" s="639"/>
      <c r="R100" s="639"/>
      <c r="S100" s="639"/>
      <c r="T100" s="639"/>
      <c r="U100" s="639"/>
      <c r="V100" s="639"/>
      <c r="W100" s="639"/>
      <c r="X100" s="639"/>
      <c r="Y100" s="639"/>
      <c r="Z100" s="639"/>
      <c r="AA100" s="639"/>
      <c r="AB100" s="639"/>
      <c r="AC100" s="639"/>
      <c r="AD100" s="639"/>
      <c r="AE100" s="639"/>
      <c r="AF100" s="639"/>
      <c r="AG100" s="639"/>
      <c r="AH100" s="639"/>
      <c r="AI100" s="639"/>
      <c r="AJ100" s="639"/>
      <c r="AK100" s="639"/>
      <c r="AL100" s="639"/>
      <c r="AM100" s="639"/>
      <c r="AN100" s="639"/>
      <c r="AO100" s="639"/>
      <c r="AP100" s="639"/>
      <c r="AQ100" s="639"/>
      <c r="AR100" s="639"/>
      <c r="AS100" s="639"/>
      <c r="AT100" s="639"/>
      <c r="AU100" s="639"/>
      <c r="AV100" s="639"/>
      <c r="AW100" s="639"/>
      <c r="AX100" s="639"/>
      <c r="AY100" s="639"/>
      <c r="AZ100" s="640"/>
    </row>
    <row r="101" spans="1:52" s="600" customFormat="1" ht="18" customHeight="1">
      <c r="A101" s="578">
        <f t="shared" si="3"/>
        <v>1</v>
      </c>
      <c r="B101" s="587"/>
      <c r="C101" s="587"/>
      <c r="D101" s="587" t="s">
        <v>540</v>
      </c>
      <c r="E101" s="639" t="s">
        <v>822</v>
      </c>
      <c r="F101" s="639"/>
      <c r="G101" s="639"/>
      <c r="H101" s="639"/>
      <c r="I101" s="639"/>
      <c r="J101" s="639"/>
      <c r="K101" s="639"/>
      <c r="L101" s="639"/>
      <c r="M101" s="639"/>
      <c r="N101" s="639"/>
      <c r="O101" s="639"/>
      <c r="P101" s="639"/>
      <c r="Q101" s="639"/>
      <c r="R101" s="639"/>
      <c r="S101" s="639"/>
      <c r="T101" s="639"/>
      <c r="U101" s="639"/>
      <c r="V101" s="639"/>
      <c r="W101" s="639"/>
      <c r="X101" s="639"/>
      <c r="Y101" s="639"/>
      <c r="Z101" s="639"/>
      <c r="AA101" s="639"/>
      <c r="AB101" s="639"/>
      <c r="AC101" s="639"/>
      <c r="AD101" s="639"/>
      <c r="AE101" s="639"/>
      <c r="AF101" s="639"/>
      <c r="AG101" s="639"/>
      <c r="AH101" s="639"/>
      <c r="AI101" s="639"/>
      <c r="AJ101" s="639"/>
      <c r="AK101" s="639"/>
      <c r="AL101" s="639"/>
      <c r="AM101" s="639"/>
      <c r="AN101" s="639"/>
      <c r="AO101" s="639"/>
      <c r="AP101" s="639"/>
      <c r="AQ101" s="639"/>
      <c r="AR101" s="639"/>
      <c r="AS101" s="639"/>
      <c r="AT101" s="639"/>
      <c r="AU101" s="639"/>
      <c r="AV101" s="639"/>
      <c r="AW101" s="639"/>
      <c r="AX101" s="639"/>
      <c r="AY101" s="639"/>
      <c r="AZ101" s="640"/>
    </row>
    <row r="102" spans="1:52" s="600" customFormat="1" ht="18" customHeight="1" thickBot="1">
      <c r="A102" s="578">
        <f t="shared" si="3"/>
        <v>1</v>
      </c>
      <c r="B102" s="587"/>
      <c r="C102" s="587"/>
      <c r="D102" s="639"/>
      <c r="E102" s="641"/>
      <c r="F102" s="641"/>
      <c r="G102" s="641"/>
      <c r="H102" s="641"/>
      <c r="I102" s="641"/>
      <c r="J102" s="641"/>
      <c r="K102" s="641"/>
      <c r="L102" s="641"/>
      <c r="M102" s="641"/>
      <c r="N102" s="641"/>
      <c r="O102" s="641"/>
      <c r="P102" s="641"/>
      <c r="Q102" s="641"/>
      <c r="R102" s="641"/>
      <c r="S102" s="641"/>
      <c r="T102" s="641"/>
      <c r="U102" s="641"/>
      <c r="V102" s="641"/>
      <c r="W102" s="641"/>
      <c r="X102" s="641"/>
      <c r="Y102" s="641"/>
      <c r="Z102" s="641"/>
      <c r="AA102" s="641"/>
      <c r="AB102" s="641"/>
      <c r="AC102" s="641"/>
      <c r="AD102" s="641"/>
      <c r="AE102" s="641"/>
      <c r="AF102" s="641"/>
      <c r="AG102" s="641"/>
      <c r="AH102" s="641"/>
      <c r="AI102" s="641"/>
      <c r="AJ102" s="641"/>
      <c r="AK102" s="641"/>
      <c r="AL102" s="641"/>
      <c r="AM102" s="641"/>
      <c r="AN102" s="641"/>
      <c r="AO102" s="641"/>
      <c r="AP102" s="641"/>
      <c r="AQ102" s="641"/>
      <c r="AR102" s="641"/>
      <c r="AS102" s="641"/>
      <c r="AT102" s="641"/>
      <c r="AU102" s="641"/>
      <c r="AV102" s="641"/>
      <c r="AW102" s="641"/>
      <c r="AX102" s="641"/>
      <c r="AY102" s="641"/>
      <c r="AZ102" s="640"/>
    </row>
    <row r="103" spans="1:52" ht="33" thickTop="1" thickBot="1">
      <c r="A103" s="578">
        <f>IF(K$121&gt;0,1,0)</f>
        <v>1</v>
      </c>
      <c r="B103" s="2117" t="s">
        <v>823</v>
      </c>
      <c r="C103" s="2118"/>
      <c r="D103" s="2118"/>
      <c r="E103" s="2118"/>
      <c r="F103" s="2118"/>
      <c r="G103" s="2118"/>
      <c r="H103" s="2118"/>
      <c r="I103" s="2118"/>
      <c r="J103" s="2118"/>
      <c r="K103" s="2118"/>
      <c r="L103" s="2118"/>
      <c r="M103" s="2118"/>
      <c r="N103" s="2118"/>
      <c r="O103" s="2118"/>
      <c r="P103" s="2118"/>
      <c r="Q103" s="2118"/>
      <c r="R103" s="2118"/>
      <c r="S103" s="2118"/>
      <c r="T103" s="2118"/>
      <c r="U103" s="2118"/>
      <c r="V103" s="2118"/>
      <c r="W103" s="2118"/>
      <c r="X103" s="2118"/>
      <c r="Y103" s="2118"/>
      <c r="Z103" s="2118"/>
      <c r="AA103" s="2118"/>
      <c r="AB103" s="2118"/>
      <c r="AC103" s="2118"/>
      <c r="AD103" s="2118"/>
      <c r="AE103" s="2118"/>
      <c r="AF103" s="2118"/>
      <c r="AG103" s="2118"/>
      <c r="AH103" s="2118"/>
      <c r="AI103" s="2118"/>
      <c r="AJ103" s="2118"/>
      <c r="AK103" s="2118"/>
      <c r="AL103" s="2118"/>
      <c r="AM103" s="2118"/>
      <c r="AN103" s="2118"/>
      <c r="AO103" s="2118"/>
      <c r="AP103" s="2118"/>
      <c r="AQ103" s="2118"/>
      <c r="AR103" s="2118"/>
      <c r="AS103" s="2118"/>
      <c r="AT103" s="2118"/>
      <c r="AU103" s="2118"/>
      <c r="AV103" s="2118"/>
      <c r="AW103" s="2118"/>
      <c r="AX103" s="2118"/>
      <c r="AY103" s="2119"/>
      <c r="AZ103" s="574"/>
    </row>
    <row r="104" spans="1:52" s="580" customFormat="1" ht="9.9499999999999993" customHeight="1" thickTop="1">
      <c r="A104" s="578">
        <f t="shared" ref="A104:A138" si="4">IF(K$121&gt;0,1,0)</f>
        <v>1</v>
      </c>
      <c r="B104" s="579"/>
      <c r="C104" s="579"/>
      <c r="D104" s="579"/>
      <c r="E104" s="579"/>
      <c r="F104" s="579"/>
      <c r="G104" s="579"/>
      <c r="H104" s="579"/>
      <c r="I104" s="579"/>
      <c r="J104" s="579"/>
      <c r="K104" s="579"/>
      <c r="L104" s="579"/>
      <c r="M104" s="579"/>
      <c r="N104" s="579"/>
      <c r="O104" s="579"/>
      <c r="P104" s="579"/>
      <c r="Q104" s="579"/>
      <c r="R104" s="579"/>
      <c r="S104" s="579"/>
      <c r="T104" s="579"/>
      <c r="U104" s="579"/>
      <c r="V104" s="579"/>
      <c r="W104" s="579"/>
      <c r="X104" s="579"/>
      <c r="Y104" s="579"/>
      <c r="Z104" s="579"/>
      <c r="AA104" s="579"/>
      <c r="AB104" s="579"/>
      <c r="AC104" s="579"/>
      <c r="AD104" s="579"/>
      <c r="AE104" s="579"/>
      <c r="AF104" s="579"/>
      <c r="AG104" s="579"/>
      <c r="AH104" s="579"/>
      <c r="AI104" s="579"/>
      <c r="AJ104" s="579"/>
      <c r="AK104" s="579"/>
      <c r="AL104" s="579"/>
      <c r="AM104" s="579"/>
      <c r="AN104" s="579"/>
      <c r="AO104" s="579"/>
      <c r="AP104" s="579"/>
      <c r="AQ104" s="579"/>
      <c r="AR104" s="579"/>
      <c r="AS104" s="579"/>
      <c r="AT104" s="579"/>
      <c r="AU104" s="579"/>
      <c r="AV104" s="579"/>
      <c r="AW104" s="579"/>
      <c r="AX104" s="579"/>
      <c r="AY104" s="579"/>
    </row>
    <row r="105" spans="1:52" s="584" customFormat="1" ht="30" customHeight="1">
      <c r="A105" s="578">
        <f t="shared" si="4"/>
        <v>1</v>
      </c>
      <c r="B105" s="581"/>
      <c r="C105" s="581"/>
      <c r="D105" s="581"/>
      <c r="E105" s="581"/>
      <c r="F105" s="2120" t="s">
        <v>768</v>
      </c>
      <c r="G105" s="2120"/>
      <c r="H105" s="2120"/>
      <c r="I105" s="2120"/>
      <c r="J105" s="2120"/>
      <c r="K105" s="2120"/>
      <c r="L105" s="2121" t="str">
        <f>+'6-3표준조사'!K154</f>
        <v>8-0</v>
      </c>
      <c r="M105" s="2121"/>
      <c r="N105" s="2121"/>
      <c r="O105" s="2121"/>
      <c r="P105" s="2121"/>
      <c r="Q105" s="2121"/>
      <c r="R105" s="582"/>
      <c r="S105" s="582"/>
      <c r="T105" s="2120" t="s">
        <v>769</v>
      </c>
      <c r="U105" s="2120"/>
      <c r="V105" s="2120"/>
      <c r="W105" s="2120"/>
      <c r="X105" s="2120"/>
      <c r="Y105" s="2120"/>
      <c r="Z105" s="2121" t="str">
        <f>+'6-3표준조사'!L154</f>
        <v>9-0</v>
      </c>
      <c r="AA105" s="2121"/>
      <c r="AB105" s="2121"/>
      <c r="AC105" s="2121"/>
      <c r="AD105" s="2121"/>
      <c r="AE105" s="2121"/>
      <c r="AF105" s="582"/>
      <c r="AG105" s="582"/>
      <c r="AH105" s="2120" t="s">
        <v>770</v>
      </c>
      <c r="AI105" s="2120"/>
      <c r="AJ105" s="2120"/>
      <c r="AK105" s="2120"/>
      <c r="AL105" s="2120"/>
      <c r="AM105" s="2120"/>
      <c r="AN105" s="2120"/>
      <c r="AO105" s="2121" t="str">
        <f>+'6-3표준조사'!R154</f>
        <v>모두베기</v>
      </c>
      <c r="AP105" s="2121"/>
      <c r="AQ105" s="2121"/>
      <c r="AR105" s="2121"/>
      <c r="AS105" s="2121"/>
      <c r="AT105" s="2121"/>
      <c r="AU105" s="583"/>
      <c r="AV105" s="583"/>
      <c r="AW105" s="583"/>
      <c r="AX105" s="583"/>
      <c r="AY105" s="581"/>
    </row>
    <row r="106" spans="1:52" s="580" customFormat="1" ht="14.25" customHeight="1">
      <c r="A106" s="578">
        <f t="shared" si="4"/>
        <v>1</v>
      </c>
      <c r="B106" s="579"/>
      <c r="C106" s="579"/>
      <c r="D106" s="579"/>
      <c r="E106" s="579"/>
      <c r="F106" s="579"/>
      <c r="G106" s="579"/>
      <c r="H106" s="579"/>
      <c r="I106" s="579"/>
      <c r="J106" s="579"/>
      <c r="K106" s="579"/>
      <c r="L106" s="579"/>
      <c r="M106" s="579"/>
      <c r="N106" s="579"/>
      <c r="O106" s="579"/>
      <c r="P106" s="579"/>
      <c r="Q106" s="579"/>
      <c r="R106" s="579"/>
      <c r="S106" s="579"/>
      <c r="T106" s="579"/>
      <c r="U106" s="579"/>
      <c r="V106" s="579"/>
      <c r="W106" s="579"/>
      <c r="X106" s="579"/>
      <c r="Y106" s="579"/>
      <c r="Z106" s="579"/>
      <c r="AA106" s="579"/>
      <c r="AB106" s="579"/>
      <c r="AC106" s="579"/>
      <c r="AD106" s="579"/>
      <c r="AE106" s="579"/>
      <c r="AF106" s="579"/>
      <c r="AG106" s="579"/>
      <c r="AH106" s="579"/>
      <c r="AI106" s="579"/>
      <c r="AJ106" s="579"/>
      <c r="AK106" s="579"/>
      <c r="AL106" s="579"/>
      <c r="AM106" s="579"/>
      <c r="AN106" s="579"/>
      <c r="AO106" s="579"/>
      <c r="AP106" s="579"/>
      <c r="AQ106" s="579"/>
      <c r="AR106" s="579"/>
      <c r="AS106" s="579"/>
      <c r="AT106" s="579"/>
      <c r="AU106" s="579"/>
      <c r="AV106" s="579"/>
      <c r="AW106" s="579"/>
      <c r="AX106" s="579"/>
      <c r="AY106" s="579"/>
    </row>
    <row r="107" spans="1:52" s="586" customFormat="1" ht="20.100000000000001" customHeight="1">
      <c r="A107" s="578">
        <f t="shared" si="4"/>
        <v>1</v>
      </c>
      <c r="B107" s="2116" t="s">
        <v>771</v>
      </c>
      <c r="C107" s="2116"/>
      <c r="D107" s="2116"/>
      <c r="E107" s="2116"/>
      <c r="F107" s="2116"/>
      <c r="G107" s="2116"/>
      <c r="H107" s="2116"/>
      <c r="I107" s="2116"/>
      <c r="J107" s="2116"/>
      <c r="K107" s="2116"/>
      <c r="L107" s="2116"/>
      <c r="M107" s="2116"/>
      <c r="N107" s="2116"/>
      <c r="O107" s="2116"/>
      <c r="P107" s="2116"/>
      <c r="Q107" s="2116"/>
      <c r="R107" s="2116"/>
      <c r="S107" s="2116"/>
      <c r="T107" s="2116"/>
      <c r="U107" s="2116"/>
      <c r="V107" s="2116"/>
      <c r="W107" s="2116"/>
      <c r="X107" s="2116"/>
      <c r="Y107" s="2116"/>
      <c r="Z107" s="2116"/>
      <c r="AA107" s="2116"/>
      <c r="AB107" s="2116"/>
      <c r="AC107" s="2116"/>
      <c r="AD107" s="2116"/>
      <c r="AE107" s="2116"/>
      <c r="AF107" s="2116"/>
      <c r="AG107" s="2116"/>
      <c r="AH107" s="2116"/>
      <c r="AI107" s="2116"/>
      <c r="AJ107" s="2116"/>
      <c r="AK107" s="2116"/>
      <c r="AL107" s="2116"/>
      <c r="AM107" s="2116"/>
      <c r="AN107" s="2116"/>
      <c r="AO107" s="2116"/>
      <c r="AP107" s="2116"/>
      <c r="AQ107" s="2116"/>
      <c r="AR107" s="2116"/>
      <c r="AS107" s="2116"/>
      <c r="AT107" s="2116"/>
      <c r="AU107" s="2116"/>
      <c r="AV107" s="2116"/>
      <c r="AW107" s="2116"/>
      <c r="AX107" s="2116"/>
      <c r="AY107" s="2116"/>
      <c r="AZ107" s="585"/>
    </row>
    <row r="108" spans="1:52" s="586" customFormat="1" ht="18" customHeight="1">
      <c r="A108" s="578">
        <f t="shared" si="4"/>
        <v>1</v>
      </c>
      <c r="B108" s="587"/>
      <c r="C108" s="587" t="s">
        <v>772</v>
      </c>
      <c r="D108" s="588" t="s">
        <v>773</v>
      </c>
      <c r="E108" s="588"/>
      <c r="F108" s="589"/>
      <c r="G108" s="589"/>
      <c r="H108" s="589"/>
      <c r="I108" s="589"/>
      <c r="J108" s="590"/>
      <c r="K108" s="587"/>
      <c r="L108" s="587"/>
      <c r="M108" s="588"/>
      <c r="N108" s="588"/>
      <c r="O108" s="590"/>
      <c r="P108" s="588"/>
      <c r="Q108" s="588"/>
      <c r="R108" s="588"/>
      <c r="S108" s="588"/>
      <c r="T108" s="588"/>
      <c r="U108" s="588"/>
      <c r="V108" s="588"/>
      <c r="W108" s="588"/>
      <c r="X108" s="588"/>
      <c r="Y108" s="588"/>
      <c r="Z108" s="588"/>
      <c r="AA108" s="588"/>
      <c r="AB108" s="588"/>
      <c r="AC108" s="588"/>
      <c r="AD108" s="588"/>
      <c r="AE108" s="588"/>
      <c r="AF108" s="587"/>
      <c r="AG108" s="587"/>
      <c r="AH108" s="587"/>
      <c r="AI108" s="587"/>
      <c r="AJ108" s="587"/>
      <c r="AK108" s="587"/>
      <c r="AL108" s="587"/>
      <c r="AM108" s="587"/>
      <c r="AN108" s="587"/>
      <c r="AO108" s="587"/>
      <c r="AP108" s="587"/>
      <c r="AQ108" s="587"/>
      <c r="AR108" s="587"/>
      <c r="AS108" s="587"/>
      <c r="AT108" s="587"/>
      <c r="AU108" s="587"/>
      <c r="AV108" s="587"/>
      <c r="AW108" s="587"/>
      <c r="AX108" s="587"/>
      <c r="AY108" s="587"/>
    </row>
    <row r="109" spans="1:52" s="586" customFormat="1" ht="18" customHeight="1">
      <c r="A109" s="578">
        <f t="shared" si="4"/>
        <v>1</v>
      </c>
      <c r="B109" s="587"/>
      <c r="C109" s="587"/>
      <c r="D109" s="587" t="s">
        <v>540</v>
      </c>
      <c r="E109" s="588" t="str">
        <f>CONCATENATE(L105," 임반 ",Z105," 소반 은 해발고",'6-3표준조사'!W153,"m ~ ",'6-3표준조사'!W154,"m 사이에 분포한다.")</f>
        <v>8-0 임반 9-0 소반 은 해발고302m ~ 365m 사이에 분포한다.</v>
      </c>
      <c r="F109" s="588"/>
      <c r="G109" s="588"/>
      <c r="H109" s="588"/>
      <c r="I109" s="588"/>
      <c r="J109" s="588"/>
      <c r="K109" s="588"/>
      <c r="L109" s="588"/>
      <c r="M109" s="588"/>
      <c r="N109" s="588"/>
      <c r="O109" s="588"/>
      <c r="P109" s="588"/>
      <c r="Q109" s="588"/>
      <c r="R109" s="588"/>
      <c r="S109" s="588"/>
      <c r="T109" s="588"/>
      <c r="U109" s="588"/>
      <c r="V109" s="588"/>
      <c r="W109" s="588"/>
      <c r="X109" s="588"/>
      <c r="Y109" s="588"/>
      <c r="Z109" s="588"/>
      <c r="AA109" s="588"/>
      <c r="AB109" s="588"/>
      <c r="AC109" s="588"/>
      <c r="AD109" s="588"/>
      <c r="AE109" s="588"/>
      <c r="AF109" s="588"/>
      <c r="AG109" s="588"/>
      <c r="AH109" s="588"/>
      <c r="AI109" s="588"/>
      <c r="AJ109" s="591"/>
      <c r="AK109" s="591"/>
      <c r="AL109" s="591"/>
      <c r="AM109" s="588"/>
      <c r="AN109" s="588"/>
      <c r="AO109" s="588"/>
      <c r="AP109" s="588"/>
      <c r="AQ109" s="588"/>
      <c r="AR109" s="588"/>
      <c r="AS109" s="588"/>
      <c r="AT109" s="588"/>
      <c r="AU109" s="588"/>
      <c r="AV109" s="588"/>
      <c r="AW109" s="588"/>
      <c r="AX109" s="588"/>
      <c r="AY109" s="588"/>
    </row>
    <row r="110" spans="1:52" s="586" customFormat="1" ht="18" customHeight="1">
      <c r="A110" s="578">
        <f t="shared" si="4"/>
        <v>1</v>
      </c>
      <c r="B110" s="587"/>
      <c r="C110" s="587"/>
      <c r="D110" s="587" t="s">
        <v>540</v>
      </c>
      <c r="E110" s="587" t="str">
        <f>CONCATENATE("소반의 경사도는 평균 ",'6-3표준조사'!W155,"˚로 ",'6-3표준조사'!P156,"경사이고, 임지의 잔재를 제외하고 장애물은 많지 않다.")</f>
        <v>소반의 경사도는 평균 23.9˚로 중 (15˚ ~ 30˚)경사이고, 임지의 잔재를 제외하고 장애물은 많지 않다.</v>
      </c>
      <c r="F110" s="587"/>
      <c r="G110" s="587"/>
      <c r="H110" s="587"/>
      <c r="I110" s="587"/>
      <c r="J110" s="587"/>
      <c r="K110" s="587"/>
      <c r="L110" s="587"/>
      <c r="M110" s="587"/>
      <c r="N110" s="587"/>
      <c r="O110" s="587"/>
      <c r="P110" s="587"/>
      <c r="Q110" s="587"/>
      <c r="R110" s="587"/>
      <c r="S110" s="587"/>
      <c r="T110" s="587"/>
      <c r="U110" s="587"/>
      <c r="V110" s="587"/>
      <c r="W110" s="587"/>
      <c r="X110" s="587"/>
      <c r="Y110" s="587"/>
      <c r="Z110" s="587"/>
      <c r="AA110" s="587"/>
      <c r="AB110" s="587"/>
      <c r="AC110" s="587"/>
      <c r="AD110" s="587"/>
      <c r="AE110" s="587"/>
      <c r="AF110" s="587"/>
      <c r="AG110" s="587"/>
      <c r="AH110" s="587"/>
      <c r="AI110" s="587"/>
      <c r="AJ110" s="587"/>
      <c r="AK110" s="587"/>
      <c r="AL110" s="587"/>
      <c r="AM110" s="587"/>
      <c r="AN110" s="587"/>
      <c r="AO110" s="587"/>
      <c r="AP110" s="587"/>
      <c r="AQ110" s="587"/>
      <c r="AR110" s="587"/>
      <c r="AS110" s="587"/>
      <c r="AT110" s="587"/>
      <c r="AU110" s="587"/>
      <c r="AV110" s="587"/>
      <c r="AW110" s="587"/>
      <c r="AX110" s="587"/>
      <c r="AY110" s="587"/>
    </row>
    <row r="111" spans="1:52" s="586" customFormat="1" ht="18" customHeight="1">
      <c r="A111" s="578">
        <f t="shared" si="4"/>
        <v>1</v>
      </c>
      <c r="B111" s="587"/>
      <c r="C111" s="587" t="s">
        <v>776</v>
      </c>
      <c r="D111" s="587" t="s">
        <v>777</v>
      </c>
      <c r="E111" s="587"/>
      <c r="F111" s="587"/>
      <c r="G111" s="587"/>
      <c r="H111" s="587"/>
      <c r="I111" s="587"/>
      <c r="J111" s="587"/>
      <c r="K111" s="588"/>
      <c r="L111" s="588"/>
      <c r="M111" s="592"/>
      <c r="N111" s="587"/>
      <c r="O111" s="587"/>
      <c r="P111" s="593"/>
      <c r="Q111" s="593"/>
      <c r="R111" s="593"/>
      <c r="S111" s="593"/>
      <c r="T111" s="593"/>
      <c r="U111" s="587"/>
      <c r="V111" s="587"/>
      <c r="W111" s="587"/>
      <c r="X111" s="587"/>
      <c r="Y111" s="587"/>
      <c r="Z111" s="587"/>
      <c r="AA111" s="587"/>
      <c r="AB111" s="587"/>
      <c r="AC111" s="587"/>
      <c r="AD111" s="587"/>
      <c r="AE111" s="587"/>
      <c r="AF111" s="587"/>
      <c r="AG111" s="587"/>
      <c r="AH111" s="587"/>
      <c r="AI111" s="587"/>
      <c r="AJ111" s="587"/>
      <c r="AK111" s="587"/>
      <c r="AL111" s="587"/>
      <c r="AM111" s="587"/>
      <c r="AN111" s="587"/>
      <c r="AO111" s="587"/>
      <c r="AP111" s="587"/>
      <c r="AQ111" s="587"/>
      <c r="AR111" s="587"/>
      <c r="AS111" s="587"/>
      <c r="AT111" s="587"/>
      <c r="AU111" s="587"/>
      <c r="AV111" s="587"/>
      <c r="AW111" s="587"/>
      <c r="AX111" s="587"/>
      <c r="AY111" s="587"/>
    </row>
    <row r="112" spans="1:52" s="586" customFormat="1" ht="18" customHeight="1">
      <c r="A112" s="578">
        <f t="shared" si="4"/>
        <v>1</v>
      </c>
      <c r="B112" s="587"/>
      <c r="C112" s="587"/>
      <c r="D112" s="587" t="s">
        <v>540</v>
      </c>
      <c r="E112" s="588" t="str">
        <f>CONCATENATE("사업대상지는 ",'6-3표준조사'!N154," ",'6-3표준조사'!O154," ",'6-3표준조사'!P154,"이다." )</f>
        <v>사업대상지는 봉양 구학 산5-4번지이다.</v>
      </c>
      <c r="F112" s="588"/>
      <c r="G112" s="588"/>
      <c r="H112" s="587"/>
      <c r="I112" s="587"/>
      <c r="J112" s="587"/>
      <c r="K112" s="587"/>
      <c r="L112" s="587"/>
      <c r="M112" s="587"/>
      <c r="N112" s="587"/>
      <c r="O112" s="587"/>
      <c r="P112" s="587"/>
      <c r="Q112" s="587"/>
      <c r="R112" s="587"/>
      <c r="S112" s="587"/>
      <c r="T112" s="587"/>
      <c r="U112" s="587"/>
      <c r="V112" s="587"/>
      <c r="W112" s="587"/>
      <c r="X112" s="587"/>
      <c r="Y112" s="587"/>
      <c r="Z112" s="587"/>
      <c r="AA112" s="587"/>
      <c r="AB112" s="587"/>
      <c r="AC112" s="587"/>
      <c r="AD112" s="587"/>
      <c r="AE112" s="587"/>
      <c r="AF112" s="587"/>
      <c r="AG112" s="587"/>
      <c r="AH112" s="587"/>
      <c r="AI112" s="587"/>
      <c r="AJ112" s="588"/>
      <c r="AK112" s="588"/>
      <c r="AL112" s="588"/>
      <c r="AM112" s="588"/>
      <c r="AN112" s="588"/>
      <c r="AO112" s="588"/>
      <c r="AP112" s="588"/>
      <c r="AQ112" s="588"/>
      <c r="AR112" s="588"/>
      <c r="AS112" s="588"/>
      <c r="AT112" s="588"/>
      <c r="AU112" s="588"/>
      <c r="AV112" s="588"/>
      <c r="AW112" s="588"/>
      <c r="AX112" s="588"/>
      <c r="AY112" s="588"/>
      <c r="AZ112" s="594"/>
    </row>
    <row r="113" spans="1:74" s="586" customFormat="1" ht="18" customHeight="1">
      <c r="A113" s="578">
        <f t="shared" si="4"/>
        <v>1</v>
      </c>
      <c r="B113" s="587"/>
      <c r="C113" s="587"/>
      <c r="D113" s="587" t="s">
        <v>540</v>
      </c>
      <c r="E113" s="588" t="str">
        <f>CONCATENATE("소반내에 묘지 및 조림목이 고사하여 풀베기 작업이 필요없는 지역을 제외한 풀베기사업 대상면적은 ",'6-3표준조사'!Q154,"ha 이다.")</f>
        <v>소반내에 묘지 및 조림목이 고사하여 풀베기 작업이 필요없는 지역을 제외한 풀베기사업 대상면적은 3ha 이다.</v>
      </c>
      <c r="F113" s="588"/>
      <c r="G113" s="588"/>
      <c r="H113" s="588"/>
      <c r="I113" s="588"/>
      <c r="J113" s="588"/>
      <c r="K113" s="588"/>
      <c r="L113" s="588"/>
      <c r="M113" s="588"/>
      <c r="N113" s="588"/>
      <c r="O113" s="588"/>
      <c r="P113" s="588"/>
      <c r="Q113" s="588"/>
      <c r="R113" s="588"/>
      <c r="S113" s="588"/>
      <c r="T113" s="588"/>
      <c r="U113" s="588"/>
      <c r="V113" s="588"/>
      <c r="W113" s="588"/>
      <c r="X113" s="588"/>
      <c r="Y113" s="588"/>
      <c r="Z113" s="588"/>
      <c r="AA113" s="588"/>
      <c r="AB113" s="588"/>
      <c r="AC113" s="588"/>
      <c r="AD113" s="588"/>
      <c r="AE113" s="588"/>
      <c r="AF113" s="588"/>
      <c r="AG113" s="588"/>
      <c r="AH113" s="588"/>
      <c r="AI113" s="588"/>
      <c r="AJ113" s="588"/>
      <c r="AK113" s="588"/>
      <c r="AL113" s="588"/>
      <c r="AM113" s="588"/>
      <c r="AN113" s="588"/>
      <c r="AO113" s="588"/>
      <c r="AP113" s="588"/>
      <c r="AQ113" s="588"/>
      <c r="AR113" s="588"/>
      <c r="AS113" s="588"/>
      <c r="AT113" s="588"/>
      <c r="AU113" s="588"/>
      <c r="AV113" s="588"/>
      <c r="AW113" s="588"/>
      <c r="AX113" s="588"/>
      <c r="AY113" s="588"/>
      <c r="AZ113" s="594"/>
    </row>
    <row r="114" spans="1:74" s="586" customFormat="1" ht="18" customHeight="1">
      <c r="A114" s="578">
        <f t="shared" si="4"/>
        <v>1</v>
      </c>
      <c r="B114" s="587"/>
      <c r="C114" s="587" t="s">
        <v>778</v>
      </c>
      <c r="D114" s="587" t="s">
        <v>779</v>
      </c>
      <c r="E114" s="588"/>
      <c r="F114" s="588"/>
      <c r="G114" s="588"/>
      <c r="H114" s="588"/>
      <c r="I114" s="588"/>
      <c r="J114" s="588"/>
      <c r="K114" s="588"/>
      <c r="L114" s="588"/>
      <c r="M114" s="588"/>
      <c r="N114" s="588"/>
      <c r="O114" s="588"/>
      <c r="P114" s="588"/>
      <c r="Q114" s="588"/>
      <c r="R114" s="588"/>
      <c r="S114" s="588"/>
      <c r="T114" s="588"/>
      <c r="U114" s="588"/>
      <c r="V114" s="588"/>
      <c r="W114" s="588"/>
      <c r="X114" s="588"/>
      <c r="Y114" s="588"/>
      <c r="Z114" s="588"/>
      <c r="AA114" s="588"/>
      <c r="AB114" s="588"/>
      <c r="AC114" s="588"/>
      <c r="AD114" s="588"/>
      <c r="AE114" s="588"/>
      <c r="AF114" s="588"/>
      <c r="AG114" s="588"/>
      <c r="AH114" s="595"/>
      <c r="AI114" s="595"/>
      <c r="AJ114" s="595"/>
      <c r="AK114" s="588"/>
      <c r="AL114" s="588"/>
      <c r="AM114" s="588"/>
      <c r="AN114" s="588"/>
      <c r="AO114" s="588"/>
      <c r="AP114" s="588"/>
      <c r="AQ114" s="588"/>
      <c r="AR114" s="588"/>
      <c r="AS114" s="588"/>
      <c r="AT114" s="588"/>
      <c r="AU114" s="588"/>
      <c r="AV114" s="588"/>
      <c r="AW114" s="588"/>
      <c r="AX114" s="588"/>
      <c r="AY114" s="588"/>
      <c r="AZ114" s="594"/>
    </row>
    <row r="115" spans="1:74" s="586" customFormat="1" ht="18" customHeight="1">
      <c r="A115" s="578">
        <f t="shared" si="4"/>
        <v>1</v>
      </c>
      <c r="B115" s="596"/>
      <c r="C115" s="596"/>
      <c r="D115" s="596" t="s">
        <v>540</v>
      </c>
      <c r="E115" s="597" t="s">
        <v>2165</v>
      </c>
      <c r="F115" s="597"/>
      <c r="G115" s="597"/>
      <c r="H115" s="597"/>
      <c r="I115" s="597"/>
      <c r="J115" s="597"/>
      <c r="K115" s="597"/>
      <c r="L115" s="597"/>
      <c r="M115" s="597"/>
      <c r="N115" s="597"/>
      <c r="O115" s="597"/>
      <c r="P115" s="597"/>
      <c r="Q115" s="597"/>
      <c r="R115" s="597"/>
      <c r="S115" s="597"/>
      <c r="T115" s="597"/>
      <c r="U115" s="597"/>
      <c r="V115" s="597"/>
      <c r="W115" s="597"/>
      <c r="X115" s="597"/>
      <c r="Y115" s="597"/>
      <c r="Z115" s="597"/>
      <c r="AA115" s="597"/>
      <c r="AB115" s="597"/>
      <c r="AC115" s="597"/>
      <c r="AD115" s="597"/>
      <c r="AE115" s="597"/>
      <c r="AF115" s="597"/>
      <c r="AG115" s="597"/>
      <c r="AH115" s="598"/>
      <c r="AI115" s="598"/>
      <c r="AJ115" s="598"/>
      <c r="AK115" s="597"/>
      <c r="AL115" s="597"/>
      <c r="AM115" s="597"/>
      <c r="AN115" s="597"/>
      <c r="AO115" s="597"/>
      <c r="AP115" s="597"/>
      <c r="AQ115" s="597"/>
      <c r="AR115" s="597"/>
      <c r="AS115" s="597"/>
      <c r="AT115" s="597"/>
      <c r="AU115" s="597"/>
      <c r="AV115" s="597"/>
      <c r="AW115" s="597"/>
      <c r="AX115" s="597"/>
      <c r="AY115" s="597"/>
      <c r="AZ115" s="594"/>
    </row>
    <row r="116" spans="1:74" s="586" customFormat="1" ht="14.25" customHeight="1">
      <c r="A116" s="578">
        <f t="shared" si="4"/>
        <v>1</v>
      </c>
      <c r="B116" s="587"/>
      <c r="C116" s="587"/>
      <c r="D116" s="599"/>
      <c r="E116" s="599"/>
      <c r="F116" s="599"/>
      <c r="G116" s="599"/>
      <c r="H116" s="599"/>
      <c r="I116" s="599"/>
      <c r="J116" s="599"/>
      <c r="K116" s="599"/>
      <c r="L116" s="599"/>
      <c r="M116" s="599"/>
      <c r="N116" s="599"/>
      <c r="O116" s="599"/>
      <c r="P116" s="599"/>
      <c r="Q116" s="599"/>
      <c r="R116" s="599"/>
      <c r="S116" s="599"/>
      <c r="T116" s="599"/>
      <c r="U116" s="599"/>
      <c r="V116" s="599"/>
      <c r="W116" s="599"/>
      <c r="X116" s="599"/>
      <c r="Y116" s="599"/>
      <c r="Z116" s="599"/>
      <c r="AA116" s="599"/>
      <c r="AB116" s="599"/>
      <c r="AC116" s="599"/>
      <c r="AD116" s="599"/>
      <c r="AE116" s="599"/>
      <c r="AF116" s="599"/>
      <c r="AG116" s="599"/>
      <c r="AH116" s="599"/>
      <c r="AI116" s="599"/>
      <c r="AJ116" s="599"/>
      <c r="AK116" s="599"/>
      <c r="AL116" s="599"/>
      <c r="AM116" s="599"/>
      <c r="AN116" s="599"/>
      <c r="AO116" s="599"/>
      <c r="AP116" s="599"/>
      <c r="AQ116" s="599"/>
      <c r="AR116" s="599"/>
      <c r="AS116" s="599"/>
      <c r="AT116" s="599"/>
      <c r="AU116" s="599"/>
      <c r="AV116" s="599"/>
      <c r="AW116" s="599"/>
      <c r="AX116" s="599"/>
      <c r="AY116" s="599"/>
      <c r="AZ116" s="594"/>
      <c r="BA116" s="600"/>
      <c r="BB116" s="600"/>
      <c r="BC116" s="600"/>
      <c r="BD116" s="600"/>
      <c r="BE116" s="600"/>
      <c r="BF116" s="600"/>
      <c r="BG116" s="600"/>
      <c r="BH116" s="600"/>
      <c r="BI116" s="600"/>
      <c r="BJ116" s="600"/>
    </row>
    <row r="117" spans="1:74" s="580" customFormat="1" ht="20.100000000000001" customHeight="1">
      <c r="A117" s="578">
        <f t="shared" si="4"/>
        <v>1</v>
      </c>
      <c r="B117" s="2116" t="s">
        <v>780</v>
      </c>
      <c r="C117" s="2116"/>
      <c r="D117" s="2116"/>
      <c r="E117" s="2116"/>
      <c r="F117" s="2116"/>
      <c r="G117" s="2116"/>
      <c r="H117" s="2116"/>
      <c r="I117" s="2116"/>
      <c r="J117" s="2116"/>
      <c r="K117" s="2116"/>
      <c r="L117" s="2116"/>
      <c r="M117" s="2116"/>
      <c r="N117" s="2116"/>
      <c r="O117" s="2116"/>
      <c r="P117" s="2116"/>
      <c r="Q117" s="2116"/>
      <c r="R117" s="2116"/>
      <c r="S117" s="2116"/>
      <c r="T117" s="2116"/>
      <c r="U117" s="2116"/>
      <c r="V117" s="2116"/>
      <c r="W117" s="2116"/>
      <c r="X117" s="2116"/>
      <c r="Y117" s="2116"/>
      <c r="Z117" s="2116"/>
      <c r="AA117" s="2116"/>
      <c r="AB117" s="2116"/>
      <c r="AC117" s="2116"/>
      <c r="AD117" s="2116"/>
      <c r="AE117" s="2116"/>
      <c r="AF117" s="2116"/>
      <c r="AG117" s="2116"/>
      <c r="AH117" s="2116"/>
      <c r="AI117" s="2116"/>
      <c r="AJ117" s="2116"/>
      <c r="AK117" s="2116"/>
      <c r="AL117" s="2116"/>
      <c r="AM117" s="2116"/>
      <c r="AN117" s="2116"/>
      <c r="AO117" s="2116"/>
      <c r="AP117" s="2116"/>
      <c r="AQ117" s="2116"/>
      <c r="AR117" s="2116"/>
      <c r="AS117" s="2116"/>
      <c r="AT117" s="2116"/>
      <c r="AU117" s="2116"/>
      <c r="AV117" s="2116"/>
      <c r="AW117" s="2116"/>
      <c r="AX117" s="2116"/>
      <c r="AY117" s="2116"/>
      <c r="AZ117" s="585"/>
      <c r="BA117" s="600"/>
      <c r="BB117" s="601"/>
      <c r="BC117" s="601"/>
      <c r="BD117" s="601"/>
      <c r="BE117" s="601"/>
      <c r="BF117" s="601"/>
      <c r="BG117" s="601"/>
      <c r="BH117" s="601"/>
      <c r="BI117" s="601"/>
      <c r="BJ117" s="601"/>
    </row>
    <row r="118" spans="1:74" s="601" customFormat="1" ht="20.100000000000001" customHeight="1">
      <c r="A118" s="578">
        <f t="shared" si="4"/>
        <v>1</v>
      </c>
      <c r="B118" s="602"/>
      <c r="C118" s="603" t="s">
        <v>772</v>
      </c>
      <c r="D118" s="603" t="s">
        <v>781</v>
      </c>
      <c r="E118" s="604"/>
      <c r="F118" s="604"/>
      <c r="G118" s="595"/>
      <c r="H118" s="605"/>
      <c r="I118" s="605"/>
      <c r="J118" s="606"/>
      <c r="K118" s="606"/>
      <c r="L118" s="606"/>
      <c r="M118" s="606"/>
      <c r="N118" s="606"/>
      <c r="O118" s="606"/>
      <c r="P118" s="606"/>
      <c r="Q118" s="607"/>
      <c r="R118" s="607"/>
      <c r="S118" s="607"/>
      <c r="T118" s="607"/>
      <c r="U118" s="607"/>
      <c r="V118" s="608"/>
      <c r="W118" s="608"/>
      <c r="X118" s="608"/>
      <c r="Y118" s="608"/>
      <c r="Z118" s="608"/>
      <c r="AA118" s="608"/>
      <c r="AB118" s="608"/>
      <c r="AC118" s="608"/>
      <c r="AD118" s="608"/>
      <c r="AE118" s="608"/>
      <c r="AF118" s="608"/>
      <c r="AG118" s="608"/>
      <c r="AH118" s="609"/>
      <c r="AI118" s="609"/>
      <c r="AJ118" s="609"/>
      <c r="AK118" s="609"/>
      <c r="AL118" s="610"/>
      <c r="AM118" s="610"/>
      <c r="AN118" s="610"/>
      <c r="AO118" s="610"/>
      <c r="AP118" s="610"/>
      <c r="AQ118" s="610"/>
      <c r="AR118" s="610"/>
      <c r="AS118" s="610"/>
      <c r="AT118" s="610"/>
      <c r="AU118" s="610"/>
      <c r="AV118" s="605"/>
      <c r="AW118" s="605"/>
      <c r="AX118" s="605"/>
      <c r="AY118" s="605"/>
      <c r="AZ118" s="611"/>
      <c r="BA118" s="600"/>
      <c r="BB118" s="600"/>
      <c r="BC118" s="600"/>
      <c r="BD118" s="600"/>
      <c r="BE118" s="600"/>
      <c r="BF118" s="600"/>
      <c r="BG118" s="600"/>
      <c r="BH118" s="600"/>
      <c r="BI118" s="600"/>
      <c r="BJ118" s="600"/>
    </row>
    <row r="119" spans="1:74" s="586" customFormat="1" ht="18" customHeight="1">
      <c r="A119" s="578">
        <f t="shared" si="4"/>
        <v>1</v>
      </c>
      <c r="B119" s="612"/>
      <c r="C119" s="2111" t="s">
        <v>782</v>
      </c>
      <c r="D119" s="2111"/>
      <c r="E119" s="2111"/>
      <c r="F119" s="2111"/>
      <c r="G119" s="2111"/>
      <c r="H119" s="2111"/>
      <c r="I119" s="2111"/>
      <c r="J119" s="2111"/>
      <c r="K119" s="2111" t="s">
        <v>783</v>
      </c>
      <c r="L119" s="2111"/>
      <c r="M119" s="2111"/>
      <c r="N119" s="2111"/>
      <c r="O119" s="2111"/>
      <c r="P119" s="2111"/>
      <c r="Q119" s="2111"/>
      <c r="R119" s="2111"/>
      <c r="S119" s="2111" t="s">
        <v>784</v>
      </c>
      <c r="T119" s="2111"/>
      <c r="U119" s="2111"/>
      <c r="V119" s="2111"/>
      <c r="W119" s="2111"/>
      <c r="X119" s="2111"/>
      <c r="Y119" s="2111"/>
      <c r="Z119" s="2111"/>
      <c r="AA119" s="2111" t="s">
        <v>785</v>
      </c>
      <c r="AB119" s="2111"/>
      <c r="AC119" s="2111"/>
      <c r="AD119" s="2111"/>
      <c r="AE119" s="2111"/>
      <c r="AF119" s="2111"/>
      <c r="AG119" s="2111"/>
      <c r="AH119" s="2111"/>
      <c r="AI119" s="2111"/>
      <c r="AJ119" s="2111"/>
      <c r="AK119" s="2111"/>
      <c r="AL119" s="2111"/>
      <c r="AM119" s="2111"/>
      <c r="AN119" s="2111"/>
      <c r="AO119" s="2111"/>
      <c r="AP119" s="2111"/>
      <c r="AQ119" s="2111" t="s">
        <v>1156</v>
      </c>
      <c r="AR119" s="2111"/>
      <c r="AS119" s="2111"/>
      <c r="AT119" s="2111"/>
      <c r="AU119" s="2111"/>
      <c r="AV119" s="2111"/>
      <c r="AW119" s="2111"/>
      <c r="AX119" s="2111"/>
      <c r="AY119" s="612"/>
      <c r="AZ119" s="613"/>
      <c r="BA119" s="601"/>
      <c r="BB119" s="601"/>
      <c r="BC119" s="600"/>
      <c r="BD119" s="600"/>
      <c r="BE119" s="600"/>
      <c r="BF119" s="600"/>
      <c r="BG119" s="600"/>
      <c r="BH119" s="600"/>
      <c r="BI119" s="600"/>
      <c r="BJ119" s="600"/>
    </row>
    <row r="120" spans="1:74" s="586" customFormat="1" ht="18" customHeight="1">
      <c r="A120" s="578">
        <f t="shared" si="4"/>
        <v>1</v>
      </c>
      <c r="B120" s="612"/>
      <c r="C120" s="2111"/>
      <c r="D120" s="2111"/>
      <c r="E120" s="2111"/>
      <c r="F120" s="2111"/>
      <c r="G120" s="2111"/>
      <c r="H120" s="2111"/>
      <c r="I120" s="2111"/>
      <c r="J120" s="2111"/>
      <c r="K120" s="2111"/>
      <c r="L120" s="2111"/>
      <c r="M120" s="2111"/>
      <c r="N120" s="2111"/>
      <c r="O120" s="2111"/>
      <c r="P120" s="2111"/>
      <c r="Q120" s="2111"/>
      <c r="R120" s="2111"/>
      <c r="S120" s="2111"/>
      <c r="T120" s="2111"/>
      <c r="U120" s="2111"/>
      <c r="V120" s="2111"/>
      <c r="W120" s="2111"/>
      <c r="X120" s="2111"/>
      <c r="Y120" s="2111"/>
      <c r="Z120" s="2111"/>
      <c r="AA120" s="2111" t="s">
        <v>786</v>
      </c>
      <c r="AB120" s="2111"/>
      <c r="AC120" s="2111"/>
      <c r="AD120" s="2111"/>
      <c r="AE120" s="2111"/>
      <c r="AF120" s="2111"/>
      <c r="AG120" s="2111"/>
      <c r="AH120" s="2111"/>
      <c r="AI120" s="2111" t="s">
        <v>787</v>
      </c>
      <c r="AJ120" s="2111"/>
      <c r="AK120" s="2111"/>
      <c r="AL120" s="2111"/>
      <c r="AM120" s="2111"/>
      <c r="AN120" s="2111"/>
      <c r="AO120" s="2111"/>
      <c r="AP120" s="2111"/>
      <c r="AQ120" s="2111"/>
      <c r="AR120" s="2111"/>
      <c r="AS120" s="2111"/>
      <c r="AT120" s="2111"/>
      <c r="AU120" s="2111"/>
      <c r="AV120" s="2111"/>
      <c r="AW120" s="2111"/>
      <c r="AX120" s="2111"/>
      <c r="AY120" s="612"/>
      <c r="AZ120" s="613"/>
      <c r="BA120" s="600"/>
      <c r="BB120" s="600"/>
      <c r="BC120" s="600"/>
      <c r="BD120" s="600"/>
      <c r="BE120" s="600"/>
      <c r="BF120" s="600"/>
      <c r="BG120" s="600"/>
      <c r="BH120" s="600"/>
      <c r="BI120" s="600"/>
      <c r="BJ120" s="600"/>
    </row>
    <row r="121" spans="1:74" s="586" customFormat="1" ht="18" customHeight="1">
      <c r="A121" s="578">
        <f t="shared" si="4"/>
        <v>1</v>
      </c>
      <c r="B121" s="614"/>
      <c r="C121" s="2122" t="str">
        <f>L105</f>
        <v>8-0</v>
      </c>
      <c r="D121" s="2123"/>
      <c r="E121" s="2126" t="s">
        <v>774</v>
      </c>
      <c r="F121" s="2126"/>
      <c r="G121" s="2123" t="str">
        <f>Z105</f>
        <v>9-0</v>
      </c>
      <c r="H121" s="2123"/>
      <c r="I121" s="2126" t="s">
        <v>775</v>
      </c>
      <c r="J121" s="2126"/>
      <c r="K121" s="2127">
        <f>'6-3표준조사'!Q154</f>
        <v>3</v>
      </c>
      <c r="L121" s="2127"/>
      <c r="M121" s="2127"/>
      <c r="N121" s="2127"/>
      <c r="O121" s="2127"/>
      <c r="P121" s="2127"/>
      <c r="Q121" s="2127"/>
      <c r="R121" s="2127"/>
      <c r="S121" s="2113" t="str">
        <f>'6-3표준조사'!K156</f>
        <v>쉬나무</v>
      </c>
      <c r="T121" s="2113"/>
      <c r="U121" s="2113"/>
      <c r="V121" s="2113"/>
      <c r="W121" s="2113"/>
      <c r="X121" s="2113"/>
      <c r="Y121" s="2113"/>
      <c r="Z121" s="2113"/>
      <c r="AA121" s="2129">
        <f>'6-3표준조사'!Q160</f>
        <v>1275</v>
      </c>
      <c r="AB121" s="2129"/>
      <c r="AC121" s="2129"/>
      <c r="AD121" s="2129"/>
      <c r="AE121" s="2129"/>
      <c r="AF121" s="2129"/>
      <c r="AG121" s="2129"/>
      <c r="AH121" s="2129"/>
      <c r="AI121" s="2129">
        <f>'6-3표준조사'!R160</f>
        <v>525</v>
      </c>
      <c r="AJ121" s="2129"/>
      <c r="AK121" s="2129"/>
      <c r="AL121" s="2129"/>
      <c r="AM121" s="2129"/>
      <c r="AN121" s="2129"/>
      <c r="AO121" s="2129"/>
      <c r="AP121" s="2129"/>
      <c r="AQ121" s="2113" t="str">
        <f>'6-3표준조사'!R156</f>
        <v>당해 년도</v>
      </c>
      <c r="AR121" s="2113"/>
      <c r="AS121" s="2113"/>
      <c r="AT121" s="2113"/>
      <c r="AU121" s="2113"/>
      <c r="AV121" s="2113"/>
      <c r="AW121" s="2113"/>
      <c r="AX121" s="2113"/>
      <c r="AY121" s="612"/>
      <c r="AZ121" s="613"/>
      <c r="BA121" s="600"/>
      <c r="BB121" s="600"/>
      <c r="BC121" s="601"/>
      <c r="BD121" s="601"/>
      <c r="BE121" s="601"/>
      <c r="BF121" s="601"/>
      <c r="BG121" s="601"/>
      <c r="BH121" s="601"/>
      <c r="BI121" s="601"/>
      <c r="BJ121" s="601"/>
    </row>
    <row r="122" spans="1:74" s="586" customFormat="1" ht="18" customHeight="1">
      <c r="A122" s="578">
        <f t="shared" si="4"/>
        <v>1</v>
      </c>
      <c r="B122" s="614"/>
      <c r="C122" s="2124"/>
      <c r="D122" s="2125"/>
      <c r="E122" s="2125"/>
      <c r="F122" s="2125"/>
      <c r="G122" s="2125"/>
      <c r="H122" s="2125"/>
      <c r="I122" s="2125"/>
      <c r="J122" s="2125"/>
      <c r="K122" s="2128"/>
      <c r="L122" s="2128"/>
      <c r="M122" s="2128"/>
      <c r="N122" s="2128"/>
      <c r="O122" s="2128"/>
      <c r="P122" s="2128"/>
      <c r="Q122" s="2128"/>
      <c r="R122" s="2128"/>
      <c r="S122" s="2114"/>
      <c r="T122" s="2114"/>
      <c r="U122" s="2114"/>
      <c r="V122" s="2114"/>
      <c r="W122" s="2114"/>
      <c r="X122" s="2114"/>
      <c r="Y122" s="2114"/>
      <c r="Z122" s="2114"/>
      <c r="AA122" s="2130"/>
      <c r="AB122" s="2130"/>
      <c r="AC122" s="2130"/>
      <c r="AD122" s="2130"/>
      <c r="AE122" s="2130"/>
      <c r="AF122" s="2130"/>
      <c r="AG122" s="2130"/>
      <c r="AH122" s="2130"/>
      <c r="AI122" s="2130"/>
      <c r="AJ122" s="2130"/>
      <c r="AK122" s="2130"/>
      <c r="AL122" s="2130"/>
      <c r="AM122" s="2130"/>
      <c r="AN122" s="2130"/>
      <c r="AO122" s="2130"/>
      <c r="AP122" s="2130"/>
      <c r="AQ122" s="2114"/>
      <c r="AR122" s="2114"/>
      <c r="AS122" s="2114"/>
      <c r="AT122" s="2114"/>
      <c r="AU122" s="2114"/>
      <c r="AV122" s="2114"/>
      <c r="AW122" s="2114"/>
      <c r="AX122" s="2114"/>
      <c r="AY122" s="612"/>
      <c r="AZ122" s="613"/>
      <c r="BA122" s="600"/>
      <c r="BB122" s="600"/>
      <c r="BC122" s="600"/>
      <c r="BD122" s="600"/>
      <c r="BE122" s="600"/>
      <c r="BF122" s="600"/>
      <c r="BG122" s="600"/>
      <c r="BH122" s="600"/>
      <c r="BI122" s="600"/>
      <c r="BJ122" s="600"/>
    </row>
    <row r="123" spans="1:74" s="586" customFormat="1" ht="18" customHeight="1">
      <c r="A123" s="578">
        <f t="shared" si="4"/>
        <v>1</v>
      </c>
      <c r="B123" s="614"/>
      <c r="C123" s="614" t="s">
        <v>776</v>
      </c>
      <c r="D123" s="614" t="s">
        <v>788</v>
      </c>
      <c r="E123" s="614"/>
      <c r="F123" s="612"/>
      <c r="G123" s="612"/>
      <c r="H123" s="612"/>
      <c r="I123" s="612"/>
      <c r="J123" s="612"/>
      <c r="K123" s="612"/>
      <c r="L123" s="612"/>
      <c r="M123" s="612"/>
      <c r="N123" s="612"/>
      <c r="O123" s="612"/>
      <c r="P123" s="612"/>
      <c r="Q123" s="615"/>
      <c r="R123" s="615"/>
      <c r="S123" s="615"/>
      <c r="T123" s="615"/>
      <c r="U123" s="615"/>
      <c r="V123" s="612"/>
      <c r="W123" s="616"/>
      <c r="X123" s="616"/>
      <c r="Y123" s="616"/>
      <c r="Z123" s="616"/>
      <c r="AA123" s="616"/>
      <c r="AB123" s="616"/>
      <c r="AC123" s="616"/>
      <c r="AD123" s="616"/>
      <c r="AE123" s="616"/>
      <c r="AF123" s="616"/>
      <c r="AG123" s="612"/>
      <c r="AH123" s="617"/>
      <c r="AI123" s="617"/>
      <c r="AJ123" s="617"/>
      <c r="AK123" s="617"/>
      <c r="AL123" s="618"/>
      <c r="AM123" s="618"/>
      <c r="AN123" s="618"/>
      <c r="AO123" s="618"/>
      <c r="AP123" s="618"/>
      <c r="AQ123" s="618"/>
      <c r="AR123" s="618"/>
      <c r="AS123" s="618"/>
      <c r="AT123" s="618"/>
      <c r="AU123" s="618"/>
      <c r="AV123" s="612"/>
      <c r="AW123" s="612"/>
      <c r="AX123" s="612"/>
      <c r="AY123" s="612"/>
      <c r="AZ123" s="613"/>
      <c r="BA123" s="600"/>
      <c r="BB123" s="600"/>
      <c r="BC123" s="600"/>
      <c r="BD123" s="600"/>
      <c r="BE123" s="600"/>
      <c r="BF123" s="600"/>
      <c r="BG123" s="600"/>
      <c r="BH123" s="600"/>
      <c r="BI123" s="600"/>
      <c r="BJ123" s="600"/>
      <c r="BK123" s="600"/>
      <c r="BL123" s="600"/>
      <c r="BM123" s="600"/>
      <c r="BN123" s="600"/>
      <c r="BO123" s="600"/>
      <c r="BP123" s="600"/>
      <c r="BQ123" s="600"/>
      <c r="BR123" s="600"/>
      <c r="BS123" s="600"/>
      <c r="BT123" s="600"/>
      <c r="BU123" s="600"/>
      <c r="BV123" s="600"/>
    </row>
    <row r="124" spans="1:74" s="586" customFormat="1" ht="18" customHeight="1">
      <c r="A124" s="578">
        <f t="shared" si="4"/>
        <v>1</v>
      </c>
      <c r="B124" s="614"/>
      <c r="C124" s="614"/>
      <c r="D124" s="587" t="s">
        <v>540</v>
      </c>
      <c r="E124" s="614" t="str">
        <f>CONCATENATE("식재된 ",S121," 는 활착이 안정된 상태로 신초발달이 양호함" )</f>
        <v>식재된 쉬나무 는 활착이 안정된 상태로 신초발달이 양호함</v>
      </c>
      <c r="F124" s="612"/>
      <c r="G124" s="612"/>
      <c r="H124" s="612"/>
      <c r="I124" s="612"/>
      <c r="J124" s="612"/>
      <c r="K124" s="612"/>
      <c r="L124" s="612"/>
      <c r="M124" s="612"/>
      <c r="N124" s="612"/>
      <c r="O124" s="612"/>
      <c r="P124" s="612"/>
      <c r="Q124" s="615"/>
      <c r="R124" s="615"/>
      <c r="S124" s="615"/>
      <c r="T124" s="615"/>
      <c r="U124" s="615"/>
      <c r="V124" s="612"/>
      <c r="W124" s="619"/>
      <c r="X124" s="616"/>
      <c r="Y124" s="616"/>
      <c r="Z124" s="616"/>
      <c r="AA124" s="619"/>
      <c r="AB124" s="616"/>
      <c r="AC124" s="616"/>
      <c r="AD124" s="616"/>
      <c r="AE124" s="619"/>
      <c r="AF124" s="616"/>
      <c r="AG124" s="612"/>
      <c r="AH124" s="617"/>
      <c r="AI124" s="617"/>
      <c r="AJ124" s="617"/>
      <c r="AK124" s="617"/>
      <c r="AL124" s="618"/>
      <c r="AM124" s="618"/>
      <c r="AN124" s="618"/>
      <c r="AO124" s="618"/>
      <c r="AP124" s="618"/>
      <c r="AQ124" s="618"/>
      <c r="AR124" s="618"/>
      <c r="AS124" s="618"/>
      <c r="AT124" s="618"/>
      <c r="AU124" s="618"/>
      <c r="AV124" s="612"/>
      <c r="AW124" s="612"/>
      <c r="AX124" s="612"/>
      <c r="AY124" s="612"/>
      <c r="AZ124" s="613"/>
      <c r="BC124" s="600"/>
      <c r="BD124" s="600"/>
      <c r="BE124" s="600"/>
      <c r="BF124" s="600"/>
      <c r="BG124" s="600"/>
      <c r="BH124" s="600"/>
      <c r="BI124" s="600"/>
      <c r="BJ124" s="600"/>
      <c r="BK124" s="600"/>
      <c r="BL124" s="600"/>
      <c r="BM124" s="600"/>
      <c r="BN124" s="600"/>
      <c r="BO124" s="600"/>
      <c r="BP124" s="600"/>
      <c r="BQ124" s="600"/>
      <c r="BR124" s="600"/>
      <c r="BS124" s="600"/>
      <c r="BT124" s="600"/>
      <c r="BU124" s="600"/>
      <c r="BV124" s="600"/>
    </row>
    <row r="125" spans="1:74" s="586" customFormat="1" ht="18" customHeight="1">
      <c r="A125" s="578">
        <f t="shared" si="4"/>
        <v>1</v>
      </c>
      <c r="B125" s="614"/>
      <c r="C125" s="614"/>
      <c r="D125" s="587" t="s">
        <v>540</v>
      </c>
      <c r="E125" s="614" t="s">
        <v>789</v>
      </c>
      <c r="F125" s="612"/>
      <c r="G125" s="612"/>
      <c r="H125" s="612"/>
      <c r="I125" s="612"/>
      <c r="J125" s="612"/>
      <c r="K125" s="612"/>
      <c r="L125" s="612"/>
      <c r="M125" s="612"/>
      <c r="N125" s="612"/>
      <c r="O125" s="612"/>
      <c r="P125" s="612"/>
      <c r="Q125" s="615"/>
      <c r="R125" s="615"/>
      <c r="S125" s="615"/>
      <c r="T125" s="615"/>
      <c r="U125" s="615"/>
      <c r="V125" s="612"/>
      <c r="W125" s="612"/>
      <c r="X125" s="612"/>
      <c r="Y125" s="612"/>
      <c r="Z125" s="612"/>
      <c r="AA125" s="612"/>
      <c r="AB125" s="612"/>
      <c r="AC125" s="612"/>
      <c r="AD125" s="612"/>
      <c r="AE125" s="612"/>
      <c r="AF125" s="612"/>
      <c r="AG125" s="612"/>
      <c r="AH125" s="617"/>
      <c r="AI125" s="617"/>
      <c r="AJ125" s="617"/>
      <c r="AK125" s="617"/>
      <c r="AL125" s="618"/>
      <c r="AM125" s="618"/>
      <c r="AN125" s="618"/>
      <c r="AO125" s="618"/>
      <c r="AP125" s="618"/>
      <c r="AQ125" s="618"/>
      <c r="AR125" s="618"/>
      <c r="AS125" s="618"/>
      <c r="AT125" s="618"/>
      <c r="AU125" s="618"/>
      <c r="AV125" s="612"/>
      <c r="AW125" s="612"/>
      <c r="AX125" s="612"/>
      <c r="AY125" s="612"/>
      <c r="AZ125" s="613"/>
      <c r="BA125" s="580"/>
      <c r="BB125" s="580"/>
      <c r="BC125" s="580"/>
      <c r="BD125" s="580"/>
      <c r="BE125" s="580"/>
      <c r="BF125" s="580"/>
      <c r="BG125" s="580"/>
      <c r="BH125" s="580"/>
      <c r="BI125" s="580"/>
      <c r="BJ125" s="580"/>
      <c r="BK125" s="601"/>
      <c r="BL125" s="601"/>
      <c r="BM125" s="601"/>
      <c r="BN125" s="601"/>
      <c r="BO125" s="601"/>
      <c r="BP125" s="601"/>
      <c r="BQ125" s="601"/>
      <c r="BR125" s="601"/>
      <c r="BS125" s="601"/>
      <c r="BT125" s="601"/>
      <c r="BU125" s="601"/>
      <c r="BV125" s="601"/>
    </row>
    <row r="126" spans="1:74" s="586" customFormat="1" ht="18" hidden="1" customHeight="1">
      <c r="A126" s="578"/>
      <c r="B126" s="614"/>
      <c r="C126" s="614"/>
      <c r="D126" s="587"/>
      <c r="E126" s="614"/>
      <c r="F126" s="612"/>
      <c r="G126" s="612"/>
      <c r="H126" s="612"/>
      <c r="I126" s="612"/>
      <c r="J126" s="612"/>
      <c r="K126" s="612"/>
      <c r="L126" s="612"/>
      <c r="M126" s="612"/>
      <c r="N126" s="612"/>
      <c r="O126" s="612"/>
      <c r="P126" s="612"/>
      <c r="Q126" s="615"/>
      <c r="R126" s="615"/>
      <c r="S126" s="615"/>
      <c r="T126" s="615"/>
      <c r="U126" s="615"/>
      <c r="V126" s="612"/>
      <c r="W126" s="612"/>
      <c r="X126" s="612"/>
      <c r="Y126" s="612"/>
      <c r="Z126" s="612"/>
      <c r="AA126" s="612"/>
      <c r="AB126" s="612"/>
      <c r="AC126" s="612"/>
      <c r="AD126" s="612"/>
      <c r="AE126" s="612"/>
      <c r="AF126" s="612"/>
      <c r="AG126" s="612"/>
      <c r="AH126" s="617"/>
      <c r="AI126" s="617"/>
      <c r="AJ126" s="617"/>
      <c r="AK126" s="617"/>
      <c r="AL126" s="618"/>
      <c r="AM126" s="618"/>
      <c r="AN126" s="618"/>
      <c r="AO126" s="618"/>
      <c r="AP126" s="618"/>
      <c r="AQ126" s="618"/>
      <c r="AR126" s="618"/>
      <c r="AS126" s="618"/>
      <c r="AT126" s="618"/>
      <c r="AU126" s="618"/>
      <c r="AV126" s="612"/>
      <c r="AW126" s="612"/>
      <c r="AX126" s="612"/>
      <c r="AY126" s="612"/>
      <c r="AZ126" s="613"/>
      <c r="BA126" s="580"/>
      <c r="BB126" s="580"/>
      <c r="BC126" s="580"/>
      <c r="BD126" s="580"/>
      <c r="BE126" s="580"/>
      <c r="BF126" s="580"/>
      <c r="BG126" s="580"/>
      <c r="BH126" s="580"/>
      <c r="BI126" s="580"/>
      <c r="BJ126" s="580"/>
      <c r="BK126" s="601"/>
      <c r="BL126" s="601"/>
      <c r="BM126" s="601"/>
      <c r="BN126" s="601"/>
      <c r="BO126" s="601"/>
      <c r="BP126" s="601"/>
      <c r="BQ126" s="601"/>
      <c r="BR126" s="601"/>
      <c r="BS126" s="601"/>
      <c r="BT126" s="601"/>
      <c r="BU126" s="601"/>
      <c r="BV126" s="601"/>
    </row>
    <row r="127" spans="1:74" s="586" customFormat="1" ht="18" customHeight="1">
      <c r="A127" s="578">
        <f t="shared" si="4"/>
        <v>1</v>
      </c>
      <c r="B127" s="614"/>
      <c r="C127" s="614" t="s">
        <v>778</v>
      </c>
      <c r="D127" s="614" t="s">
        <v>790</v>
      </c>
      <c r="E127" s="614"/>
      <c r="F127" s="612"/>
      <c r="G127" s="612"/>
      <c r="H127" s="612"/>
      <c r="I127" s="612"/>
      <c r="J127" s="612"/>
      <c r="K127" s="612"/>
      <c r="L127" s="612"/>
      <c r="M127" s="612"/>
      <c r="N127" s="612"/>
      <c r="O127" s="612"/>
      <c r="P127" s="612"/>
      <c r="Q127" s="615"/>
      <c r="R127" s="615"/>
      <c r="S127" s="615"/>
      <c r="T127" s="615"/>
      <c r="U127" s="615"/>
      <c r="V127" s="612"/>
      <c r="W127" s="612"/>
      <c r="X127" s="612"/>
      <c r="Y127" s="612"/>
      <c r="Z127" s="612"/>
      <c r="AA127" s="612"/>
      <c r="AB127" s="612"/>
      <c r="AC127" s="612"/>
      <c r="AD127" s="612"/>
      <c r="AE127" s="612"/>
      <c r="AF127" s="612"/>
      <c r="AG127" s="612"/>
      <c r="AH127" s="617"/>
      <c r="AI127" s="617"/>
      <c r="AJ127" s="617"/>
      <c r="AK127" s="617"/>
      <c r="AL127" s="618"/>
      <c r="AM127" s="618"/>
      <c r="AN127" s="618"/>
      <c r="AO127" s="618"/>
      <c r="AP127" s="618"/>
      <c r="AQ127" s="618"/>
      <c r="AR127" s="618"/>
      <c r="AS127" s="618"/>
      <c r="AT127" s="618"/>
      <c r="AU127" s="618"/>
      <c r="AV127" s="612"/>
      <c r="AW127" s="612"/>
      <c r="AX127" s="612"/>
      <c r="AY127" s="612"/>
      <c r="AZ127" s="613"/>
      <c r="BK127" s="600"/>
      <c r="BL127" s="600"/>
      <c r="BM127" s="600"/>
      <c r="BN127" s="600"/>
      <c r="BO127" s="600"/>
      <c r="BP127" s="600"/>
      <c r="BQ127" s="600"/>
      <c r="BR127" s="600"/>
      <c r="BS127" s="600"/>
      <c r="BT127" s="600"/>
      <c r="BU127" s="600"/>
      <c r="BV127" s="600"/>
    </row>
    <row r="128" spans="1:74" s="586" customFormat="1" ht="18" customHeight="1">
      <c r="A128" s="578">
        <f t="shared" si="4"/>
        <v>1</v>
      </c>
      <c r="B128" s="614"/>
      <c r="C128" s="614"/>
      <c r="D128" s="587" t="s">
        <v>540</v>
      </c>
      <c r="E128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128" s="612"/>
      <c r="G128" s="612"/>
      <c r="H128" s="612"/>
      <c r="I128" s="612"/>
      <c r="J128" s="612"/>
      <c r="K128" s="612"/>
      <c r="L128" s="612"/>
      <c r="M128" s="612"/>
      <c r="N128" s="612"/>
      <c r="O128" s="612"/>
      <c r="P128" s="612"/>
      <c r="Q128" s="615"/>
      <c r="R128" s="615"/>
      <c r="S128" s="615"/>
      <c r="T128" s="615"/>
      <c r="U128" s="615"/>
      <c r="V128" s="612"/>
      <c r="W128" s="612"/>
      <c r="X128" s="612"/>
      <c r="Y128" s="612"/>
      <c r="Z128" s="612"/>
      <c r="AA128" s="612"/>
      <c r="AB128" s="612"/>
      <c r="AC128" s="612"/>
      <c r="AD128" s="612"/>
      <c r="AE128" s="612"/>
      <c r="AF128" s="612"/>
      <c r="AG128" s="612"/>
      <c r="AH128" s="617"/>
      <c r="AI128" s="617"/>
      <c r="AJ128" s="617"/>
      <c r="AK128" s="617"/>
      <c r="AL128" s="618"/>
      <c r="AM128" s="618"/>
      <c r="AN128" s="618"/>
      <c r="AO128" s="618"/>
      <c r="AP128" s="618"/>
      <c r="AQ128" s="618"/>
      <c r="AR128" s="618"/>
      <c r="AS128" s="618"/>
      <c r="AT128" s="618"/>
      <c r="AU128" s="618"/>
      <c r="AV128" s="612"/>
      <c r="AW128" s="612"/>
      <c r="AX128" s="612"/>
      <c r="AY128" s="612"/>
      <c r="AZ128" s="613"/>
      <c r="BK128" s="600"/>
      <c r="BL128" s="600"/>
      <c r="BM128" s="600"/>
      <c r="BN128" s="600"/>
      <c r="BO128" s="600"/>
      <c r="BP128" s="600"/>
      <c r="BQ128" s="600"/>
      <c r="BR128" s="600"/>
      <c r="BS128" s="600"/>
      <c r="BT128" s="600"/>
      <c r="BU128" s="600"/>
      <c r="BV128" s="600"/>
    </row>
    <row r="129" spans="1:74" s="586" customFormat="1" ht="18" customHeight="1">
      <c r="A129" s="578">
        <f t="shared" si="4"/>
        <v>1</v>
      </c>
      <c r="B129" s="614"/>
      <c r="C129" s="614"/>
      <c r="D129" s="587" t="s">
        <v>540</v>
      </c>
      <c r="E129" s="614" t="str">
        <f>CONCATENATE("조림목이 자연발생 식생과 경재하고 있으며 조림목의 ",AQ121,"이다." )</f>
        <v>조림목이 자연발생 식생과 경재하고 있으며 조림목의 당해 년도이다.</v>
      </c>
      <c r="F129" s="612"/>
      <c r="G129" s="612"/>
      <c r="H129" s="612"/>
      <c r="I129" s="612"/>
      <c r="J129" s="612"/>
      <c r="K129" s="612"/>
      <c r="L129" s="612"/>
      <c r="M129" s="612"/>
      <c r="N129" s="612"/>
      <c r="O129" s="612"/>
      <c r="P129" s="612"/>
      <c r="Q129" s="612"/>
      <c r="R129" s="612"/>
      <c r="S129" s="612"/>
      <c r="T129" s="612"/>
      <c r="U129" s="612"/>
      <c r="V129" s="612"/>
      <c r="W129" s="612"/>
      <c r="X129" s="612"/>
      <c r="Y129" s="612"/>
      <c r="Z129" s="612"/>
      <c r="AA129" s="612"/>
      <c r="AB129" s="612"/>
      <c r="AC129" s="612"/>
      <c r="AD129" s="612"/>
      <c r="AE129" s="612"/>
      <c r="AF129" s="612"/>
      <c r="AG129" s="612"/>
      <c r="AH129" s="617"/>
      <c r="AI129" s="617"/>
      <c r="AJ129" s="617"/>
      <c r="AK129" s="617"/>
      <c r="AL129" s="618"/>
      <c r="AM129" s="618"/>
      <c r="AN129" s="618"/>
      <c r="AO129" s="618"/>
      <c r="AP129" s="618"/>
      <c r="AQ129" s="618"/>
      <c r="AR129" s="618"/>
      <c r="AS129" s="618"/>
      <c r="AT129" s="618"/>
      <c r="AU129" s="618"/>
      <c r="AV129" s="612"/>
      <c r="AW129" s="612"/>
      <c r="AX129" s="612"/>
      <c r="AY129" s="612"/>
      <c r="AZ129" s="613"/>
      <c r="BK129" s="600"/>
      <c r="BL129" s="600"/>
      <c r="BM129" s="600"/>
      <c r="BN129" s="600"/>
      <c r="BO129" s="600"/>
      <c r="BP129" s="600"/>
      <c r="BQ129" s="600"/>
      <c r="BR129" s="600"/>
      <c r="BS129" s="600"/>
      <c r="BT129" s="600"/>
      <c r="BU129" s="600"/>
      <c r="BV129" s="600"/>
    </row>
    <row r="130" spans="1:74" s="586" customFormat="1" ht="13.5" customHeight="1">
      <c r="A130" s="578">
        <f t="shared" si="4"/>
        <v>1</v>
      </c>
      <c r="B130" s="620"/>
      <c r="C130" s="620"/>
      <c r="D130" s="620"/>
      <c r="E130" s="620"/>
      <c r="F130" s="595"/>
      <c r="G130" s="595"/>
      <c r="H130" s="595"/>
      <c r="I130" s="595"/>
      <c r="J130" s="621"/>
      <c r="K130" s="621"/>
      <c r="L130" s="621"/>
      <c r="M130" s="621"/>
      <c r="N130" s="621"/>
      <c r="O130" s="621"/>
      <c r="P130" s="621"/>
      <c r="Q130" s="622"/>
      <c r="R130" s="622"/>
      <c r="S130" s="622"/>
      <c r="T130" s="622"/>
      <c r="U130" s="622"/>
      <c r="V130" s="612"/>
      <c r="W130" s="612"/>
      <c r="X130" s="612"/>
      <c r="Y130" s="612"/>
      <c r="Z130" s="612"/>
      <c r="AA130" s="612"/>
      <c r="AB130" s="612"/>
      <c r="AC130" s="612"/>
      <c r="AD130" s="612"/>
      <c r="AE130" s="612"/>
      <c r="AF130" s="612"/>
      <c r="AG130" s="612"/>
      <c r="AH130" s="623"/>
      <c r="AI130" s="623"/>
      <c r="AJ130" s="623"/>
      <c r="AK130" s="623"/>
      <c r="AL130" s="624"/>
      <c r="AM130" s="624"/>
      <c r="AN130" s="624"/>
      <c r="AO130" s="624"/>
      <c r="AP130" s="624"/>
      <c r="AQ130" s="624"/>
      <c r="AR130" s="624"/>
      <c r="AS130" s="624"/>
      <c r="AT130" s="624"/>
      <c r="AU130" s="624"/>
      <c r="AV130" s="595"/>
      <c r="AW130" s="595"/>
      <c r="AX130" s="595"/>
      <c r="AY130" s="595"/>
      <c r="AZ130" s="613"/>
      <c r="BK130" s="600"/>
      <c r="BL130" s="600"/>
      <c r="BM130" s="600"/>
      <c r="BN130" s="600"/>
      <c r="BO130" s="600"/>
      <c r="BP130" s="600"/>
      <c r="BQ130" s="600"/>
      <c r="BR130" s="600"/>
      <c r="BS130" s="600"/>
      <c r="BT130" s="600"/>
      <c r="BU130" s="600"/>
      <c r="BV130" s="600"/>
    </row>
    <row r="131" spans="1:74" s="601" customFormat="1" ht="19.5" customHeight="1">
      <c r="A131" s="578">
        <f t="shared" si="4"/>
        <v>1</v>
      </c>
      <c r="B131" s="2116" t="s">
        <v>2072</v>
      </c>
      <c r="C131" s="2116"/>
      <c r="D131" s="2116"/>
      <c r="E131" s="2116"/>
      <c r="F131" s="2116"/>
      <c r="G131" s="2116"/>
      <c r="H131" s="2116"/>
      <c r="I131" s="2116"/>
      <c r="J131" s="2116"/>
      <c r="K131" s="2116"/>
      <c r="L131" s="2116"/>
      <c r="M131" s="2116"/>
      <c r="N131" s="2116"/>
      <c r="O131" s="2116"/>
      <c r="P131" s="2116"/>
      <c r="Q131" s="2116"/>
      <c r="R131" s="2116"/>
      <c r="S131" s="2116"/>
      <c r="T131" s="2116"/>
      <c r="U131" s="2116"/>
      <c r="V131" s="2116"/>
      <c r="W131" s="2116"/>
      <c r="X131" s="2116"/>
      <c r="Y131" s="2116"/>
      <c r="Z131" s="2116"/>
      <c r="AA131" s="2116"/>
      <c r="AB131" s="2116"/>
      <c r="AC131" s="2116"/>
      <c r="AD131" s="2116"/>
      <c r="AE131" s="2116"/>
      <c r="AF131" s="2116"/>
      <c r="AG131" s="2116"/>
      <c r="AH131" s="2116"/>
      <c r="AI131" s="2116"/>
      <c r="AJ131" s="2116"/>
      <c r="AK131" s="2116"/>
      <c r="AL131" s="2116"/>
      <c r="AM131" s="2116"/>
      <c r="AN131" s="2116"/>
      <c r="AO131" s="2116"/>
      <c r="AP131" s="2116"/>
      <c r="AQ131" s="2116"/>
      <c r="AR131" s="2116"/>
      <c r="AS131" s="2116"/>
      <c r="AT131" s="2116"/>
      <c r="AU131" s="2116"/>
      <c r="AV131" s="2116"/>
      <c r="AW131" s="2116"/>
      <c r="AX131" s="2116"/>
      <c r="AY131" s="2116"/>
      <c r="AZ131" s="625"/>
      <c r="BB131" s="600"/>
      <c r="BC131" s="600"/>
      <c r="BD131" s="600"/>
      <c r="BE131" s="600"/>
      <c r="BF131" s="600"/>
      <c r="BG131" s="600"/>
      <c r="BH131" s="600"/>
      <c r="BI131" s="600"/>
      <c r="BJ131" s="600"/>
      <c r="BK131" s="600"/>
      <c r="BL131" s="600"/>
      <c r="BM131" s="600"/>
      <c r="BN131" s="600"/>
      <c r="BO131" s="600"/>
      <c r="BP131" s="600"/>
      <c r="BQ131" s="600"/>
      <c r="BR131" s="600"/>
      <c r="BS131" s="600"/>
      <c r="BT131" s="600"/>
      <c r="BU131" s="600"/>
      <c r="BV131" s="600"/>
    </row>
    <row r="132" spans="1:74" s="601" customFormat="1" ht="18" customHeight="1">
      <c r="A132" s="578">
        <f t="shared" si="4"/>
        <v>1</v>
      </c>
      <c r="B132" s="626"/>
      <c r="C132" s="587" t="s">
        <v>792</v>
      </c>
      <c r="D132" s="588" t="s">
        <v>793</v>
      </c>
      <c r="E132" s="588"/>
      <c r="F132" s="588"/>
      <c r="G132" s="588"/>
      <c r="H132" s="588"/>
      <c r="I132" s="588"/>
      <c r="J132" s="627"/>
      <c r="K132" s="627"/>
      <c r="L132" s="627"/>
      <c r="M132" s="627"/>
      <c r="N132" s="627"/>
      <c r="O132" s="627"/>
      <c r="P132" s="627"/>
      <c r="Q132" s="627"/>
      <c r="R132" s="627"/>
      <c r="S132" s="627"/>
      <c r="T132" s="627"/>
      <c r="U132" s="627"/>
      <c r="V132" s="627"/>
      <c r="W132" s="627"/>
      <c r="X132" s="627"/>
      <c r="Y132" s="627"/>
      <c r="Z132" s="627"/>
      <c r="AA132" s="627"/>
      <c r="AB132" s="627"/>
      <c r="AC132" s="627"/>
      <c r="AD132" s="627"/>
      <c r="AE132" s="627"/>
      <c r="AF132" s="627"/>
      <c r="AG132" s="627"/>
      <c r="AH132" s="627"/>
      <c r="AI132" s="627"/>
      <c r="AJ132" s="627"/>
      <c r="AK132" s="627"/>
      <c r="AL132" s="627"/>
      <c r="AM132" s="627"/>
      <c r="AN132" s="627"/>
      <c r="AO132" s="627"/>
      <c r="AP132" s="627"/>
      <c r="AQ132" s="627"/>
      <c r="AR132" s="627"/>
      <c r="AS132" s="627"/>
      <c r="AT132" s="627"/>
      <c r="AU132" s="627"/>
      <c r="AV132" s="627"/>
      <c r="AW132" s="627"/>
      <c r="AX132" s="627"/>
      <c r="AY132" s="627"/>
      <c r="AZ132" s="625"/>
      <c r="BB132" s="600"/>
      <c r="BC132" s="600"/>
      <c r="BD132" s="600"/>
      <c r="BE132" s="600"/>
      <c r="BF132" s="600"/>
      <c r="BG132" s="600"/>
      <c r="BH132" s="600"/>
      <c r="BI132" s="600"/>
      <c r="BJ132" s="600"/>
      <c r="BK132" s="600"/>
      <c r="BL132" s="600"/>
      <c r="BM132" s="600"/>
      <c r="BN132" s="600"/>
      <c r="BO132" s="600"/>
      <c r="BP132" s="600"/>
      <c r="BQ132" s="600"/>
      <c r="BR132" s="600"/>
      <c r="BS132" s="600"/>
      <c r="BT132" s="600"/>
      <c r="BU132" s="600"/>
      <c r="BV132" s="600"/>
    </row>
    <row r="133" spans="1:74" s="600" customFormat="1" ht="18" customHeight="1">
      <c r="A133" s="578">
        <f t="shared" si="4"/>
        <v>1</v>
      </c>
      <c r="B133" s="587"/>
      <c r="C133" s="587"/>
      <c r="D133" s="587" t="s">
        <v>540</v>
      </c>
      <c r="E133" s="588" t="str">
        <f>CONCATENATE("조림목이 정상적으로 생육하기 위해서는 조림목을 제외한 모든 식생을 제거하여야 하므로 ",AO105,"로 적용한다.")</f>
        <v>조림목이 정상적으로 생육하기 위해서는 조림목을 제외한 모든 식생을 제거하여야 하므로 모두베기로 적용한다.</v>
      </c>
      <c r="F133" s="588"/>
      <c r="G133" s="588"/>
      <c r="H133" s="588"/>
      <c r="I133" s="588"/>
      <c r="J133" s="589"/>
      <c r="K133" s="588"/>
      <c r="L133" s="588"/>
      <c r="M133" s="588"/>
      <c r="N133" s="588"/>
      <c r="O133" s="588"/>
      <c r="P133" s="588"/>
      <c r="Q133" s="588"/>
      <c r="R133" s="588"/>
      <c r="S133" s="588"/>
      <c r="T133" s="588"/>
      <c r="U133" s="588"/>
      <c r="V133" s="588"/>
      <c r="W133" s="588"/>
      <c r="X133" s="588"/>
      <c r="Y133" s="588"/>
      <c r="Z133" s="588"/>
      <c r="AA133" s="588"/>
      <c r="AB133" s="588"/>
      <c r="AC133" s="588"/>
      <c r="AD133" s="588"/>
      <c r="AE133" s="588"/>
      <c r="AF133" s="588"/>
      <c r="AG133" s="588"/>
      <c r="AH133" s="588"/>
      <c r="AI133" s="588"/>
      <c r="AJ133" s="588"/>
      <c r="AK133" s="588"/>
      <c r="AL133" s="588"/>
      <c r="AM133" s="588"/>
      <c r="AN133" s="588"/>
      <c r="AO133" s="588"/>
      <c r="AP133" s="588"/>
      <c r="AQ133" s="588"/>
      <c r="AR133" s="588"/>
      <c r="AS133" s="588"/>
      <c r="AT133" s="588"/>
      <c r="AU133" s="588"/>
      <c r="AV133" s="588"/>
      <c r="AW133" s="588"/>
      <c r="AX133" s="588"/>
      <c r="AY133" s="588"/>
      <c r="AZ133" s="628"/>
      <c r="BB133" s="601"/>
      <c r="BC133" s="601"/>
      <c r="BD133" s="601"/>
      <c r="BE133" s="601"/>
      <c r="BF133" s="601"/>
      <c r="BG133" s="601"/>
      <c r="BH133" s="601"/>
      <c r="BI133" s="601"/>
      <c r="BJ133" s="601"/>
      <c r="BK133" s="601"/>
      <c r="BL133" s="601"/>
      <c r="BM133" s="601"/>
      <c r="BN133" s="601"/>
      <c r="BO133" s="601"/>
      <c r="BP133" s="601"/>
      <c r="BQ133" s="601"/>
      <c r="BR133" s="601"/>
      <c r="BS133" s="601"/>
      <c r="BT133" s="601"/>
      <c r="BU133" s="601"/>
      <c r="BV133" s="601"/>
    </row>
    <row r="134" spans="1:74" s="600" customFormat="1" ht="18" customHeight="1">
      <c r="A134" s="578">
        <f t="shared" si="4"/>
        <v>1</v>
      </c>
      <c r="B134" s="587"/>
      <c r="C134" s="587" t="s">
        <v>794</v>
      </c>
      <c r="D134" s="588" t="s">
        <v>795</v>
      </c>
      <c r="E134" s="588"/>
      <c r="F134" s="588"/>
      <c r="G134" s="588"/>
      <c r="H134" s="588"/>
      <c r="I134" s="588"/>
      <c r="J134" s="588"/>
      <c r="K134" s="588"/>
      <c r="L134" s="588"/>
      <c r="M134" s="588"/>
      <c r="N134" s="588"/>
      <c r="O134" s="588"/>
      <c r="P134" s="588"/>
      <c r="Q134" s="588"/>
      <c r="R134" s="588"/>
      <c r="S134" s="588"/>
      <c r="T134" s="588"/>
      <c r="U134" s="588"/>
      <c r="V134" s="588"/>
      <c r="W134" s="588"/>
      <c r="X134" s="588"/>
      <c r="Y134" s="588"/>
      <c r="Z134" s="588"/>
      <c r="AA134" s="588"/>
      <c r="AB134" s="588"/>
      <c r="AC134" s="588"/>
      <c r="AD134" s="588"/>
      <c r="AE134" s="588"/>
      <c r="AF134" s="588"/>
      <c r="AG134" s="588"/>
      <c r="AH134" s="588"/>
      <c r="AI134" s="588"/>
      <c r="AJ134" s="588"/>
      <c r="AK134" s="588"/>
      <c r="AL134" s="588"/>
      <c r="AM134" s="588"/>
      <c r="AN134" s="588"/>
      <c r="AO134" s="588"/>
      <c r="AP134" s="588"/>
      <c r="AQ134" s="588"/>
      <c r="AR134" s="588"/>
      <c r="AS134" s="588"/>
      <c r="AT134" s="588"/>
      <c r="AU134" s="588"/>
      <c r="AV134" s="588"/>
      <c r="AW134" s="588"/>
      <c r="AX134" s="588"/>
      <c r="AY134" s="588"/>
      <c r="AZ134" s="628"/>
    </row>
    <row r="135" spans="1:74" s="600" customFormat="1" ht="18" customHeight="1">
      <c r="A135" s="578">
        <f t="shared" si="4"/>
        <v>1</v>
      </c>
      <c r="B135" s="587"/>
      <c r="C135" s="2111" t="s">
        <v>796</v>
      </c>
      <c r="D135" s="2111"/>
      <c r="E135" s="2111"/>
      <c r="F135" s="2111"/>
      <c r="G135" s="2111"/>
      <c r="H135" s="2111"/>
      <c r="I135" s="2111"/>
      <c r="J135" s="2111"/>
      <c r="K135" s="2111"/>
      <c r="L135" s="2111"/>
      <c r="M135" s="2111"/>
      <c r="N135" s="2111"/>
      <c r="O135" s="2111"/>
      <c r="P135" s="2111"/>
      <c r="Q135" s="2111"/>
      <c r="R135" s="2111"/>
      <c r="S135" s="2111"/>
      <c r="T135" s="2111"/>
      <c r="U135" s="2111"/>
      <c r="V135" s="2111"/>
      <c r="W135" s="2111"/>
      <c r="X135" s="2111"/>
      <c r="Y135" s="2111"/>
      <c r="Z135" s="2111"/>
      <c r="AA135" s="2111" t="s">
        <v>797</v>
      </c>
      <c r="AB135" s="2111"/>
      <c r="AC135" s="2111"/>
      <c r="AD135" s="2111"/>
      <c r="AE135" s="2111"/>
      <c r="AF135" s="2111"/>
      <c r="AG135" s="2111"/>
      <c r="AH135" s="2111"/>
      <c r="AI135" s="2111"/>
      <c r="AJ135" s="2111"/>
      <c r="AK135" s="2111"/>
      <c r="AL135" s="2111"/>
      <c r="AM135" s="2111"/>
      <c r="AN135" s="2111"/>
      <c r="AO135" s="2111"/>
      <c r="AP135" s="2111"/>
      <c r="AQ135" s="2111"/>
      <c r="AR135" s="2111"/>
      <c r="AS135" s="2111"/>
      <c r="AT135" s="2111"/>
      <c r="AU135" s="2111"/>
      <c r="AV135" s="2111"/>
      <c r="AW135" s="2111"/>
      <c r="AX135" s="2111"/>
      <c r="AY135" s="587"/>
      <c r="AZ135" s="586"/>
    </row>
    <row r="136" spans="1:74" s="586" customFormat="1" ht="18" customHeight="1">
      <c r="A136" s="578">
        <f t="shared" si="4"/>
        <v>1</v>
      </c>
      <c r="B136" s="629"/>
      <c r="C136" s="2111" t="s">
        <v>798</v>
      </c>
      <c r="D136" s="2111"/>
      <c r="E136" s="2111"/>
      <c r="F136" s="2111"/>
      <c r="G136" s="2111"/>
      <c r="H136" s="2111"/>
      <c r="I136" s="2111"/>
      <c r="J136" s="2111"/>
      <c r="K136" s="2111" t="s">
        <v>799</v>
      </c>
      <c r="L136" s="2111"/>
      <c r="M136" s="2111"/>
      <c r="N136" s="2111"/>
      <c r="O136" s="2111"/>
      <c r="P136" s="2111"/>
      <c r="Q136" s="2111"/>
      <c r="R136" s="2111"/>
      <c r="S136" s="2111" t="s">
        <v>800</v>
      </c>
      <c r="T136" s="2111"/>
      <c r="U136" s="2111"/>
      <c r="V136" s="2111"/>
      <c r="W136" s="2111"/>
      <c r="X136" s="2111"/>
      <c r="Y136" s="2111"/>
      <c r="Z136" s="2111"/>
      <c r="AA136" s="2111" t="s">
        <v>801</v>
      </c>
      <c r="AB136" s="2111"/>
      <c r="AC136" s="2111"/>
      <c r="AD136" s="2111"/>
      <c r="AE136" s="2111"/>
      <c r="AF136" s="2111"/>
      <c r="AG136" s="2111"/>
      <c r="AH136" s="2111"/>
      <c r="AI136" s="2111" t="s">
        <v>802</v>
      </c>
      <c r="AJ136" s="2111"/>
      <c r="AK136" s="2111"/>
      <c r="AL136" s="2111"/>
      <c r="AM136" s="2111"/>
      <c r="AN136" s="2111"/>
      <c r="AO136" s="2111"/>
      <c r="AP136" s="2111"/>
      <c r="AQ136" s="2111" t="s">
        <v>803</v>
      </c>
      <c r="AR136" s="2111"/>
      <c r="AS136" s="2111"/>
      <c r="AT136" s="2111"/>
      <c r="AU136" s="2111"/>
      <c r="AV136" s="2111"/>
      <c r="AW136" s="2111"/>
      <c r="AX136" s="2111"/>
      <c r="AY136" s="629"/>
      <c r="AZ136" s="585"/>
      <c r="BB136" s="600"/>
      <c r="BC136" s="600"/>
      <c r="BD136" s="600"/>
      <c r="BE136" s="600"/>
      <c r="BF136" s="600"/>
      <c r="BG136" s="600"/>
      <c r="BH136" s="600"/>
      <c r="BI136" s="600"/>
      <c r="BJ136" s="600"/>
      <c r="BK136" s="600"/>
      <c r="BL136" s="600"/>
      <c r="BM136" s="600"/>
      <c r="BN136" s="600"/>
      <c r="BO136" s="600"/>
      <c r="BP136" s="600"/>
      <c r="BQ136" s="600"/>
      <c r="BR136" s="600"/>
      <c r="BS136" s="600"/>
      <c r="BT136" s="600"/>
      <c r="BU136" s="600"/>
      <c r="BV136" s="600"/>
    </row>
    <row r="137" spans="1:74" s="580" customFormat="1" ht="18" hidden="1" customHeight="1">
      <c r="A137" s="578">
        <f>IF(S$137&gt;0,1,0)</f>
        <v>0</v>
      </c>
      <c r="B137" s="612"/>
      <c r="C137" s="2111" t="s">
        <v>804</v>
      </c>
      <c r="D137" s="2111"/>
      <c r="E137" s="2111"/>
      <c r="F137" s="2111"/>
      <c r="G137" s="2111"/>
      <c r="H137" s="2111"/>
      <c r="I137" s="2111"/>
      <c r="J137" s="2111"/>
      <c r="K137" s="2111" t="s">
        <v>805</v>
      </c>
      <c r="L137" s="2111"/>
      <c r="M137" s="2111"/>
      <c r="N137" s="2111"/>
      <c r="O137" s="2111"/>
      <c r="P137" s="2111"/>
      <c r="Q137" s="2111"/>
      <c r="R137" s="2111"/>
      <c r="S137" s="2112">
        <f>IF('4-2-2 필지별사업내역'!O22&gt;0,'4-2-2 필지별사업내역'!O22,0)</f>
        <v>0</v>
      </c>
      <c r="T137" s="2112"/>
      <c r="U137" s="2112"/>
      <c r="V137" s="2112"/>
      <c r="W137" s="2112"/>
      <c r="X137" s="2112"/>
      <c r="Y137" s="2112"/>
      <c r="Z137" s="2112"/>
      <c r="AA137" s="2113" t="str">
        <f>'6-3표준조사'!P156</f>
        <v>중 (15˚ ~ 30˚)</v>
      </c>
      <c r="AB137" s="2113"/>
      <c r="AC137" s="2113"/>
      <c r="AD137" s="2113"/>
      <c r="AE137" s="2113"/>
      <c r="AF137" s="2113"/>
      <c r="AG137" s="2113"/>
      <c r="AH137" s="2113"/>
      <c r="AI137" s="2113" t="str">
        <f>'6-3표준조사'!Q156</f>
        <v>개소당3ha이상</v>
      </c>
      <c r="AJ137" s="2113"/>
      <c r="AK137" s="2113"/>
      <c r="AL137" s="2113"/>
      <c r="AM137" s="2113"/>
      <c r="AN137" s="2113"/>
      <c r="AO137" s="2113"/>
      <c r="AP137" s="2113"/>
      <c r="AQ137" s="2113" t="str">
        <f>'6-3표준조사'!R156</f>
        <v>당해 년도</v>
      </c>
      <c r="AR137" s="2113"/>
      <c r="AS137" s="2113"/>
      <c r="AT137" s="2113"/>
      <c r="AU137" s="2113"/>
      <c r="AV137" s="2113"/>
      <c r="AW137" s="2113"/>
      <c r="AX137" s="2113"/>
      <c r="AY137" s="612"/>
      <c r="AZ137" s="613"/>
    </row>
    <row r="138" spans="1:74" s="586" customFormat="1" ht="18" customHeight="1">
      <c r="A138" s="578">
        <f t="shared" si="4"/>
        <v>1</v>
      </c>
      <c r="B138" s="612"/>
      <c r="C138" s="2111" t="s">
        <v>806</v>
      </c>
      <c r="D138" s="2111"/>
      <c r="E138" s="2111"/>
      <c r="F138" s="2111"/>
      <c r="G138" s="2111"/>
      <c r="H138" s="2111"/>
      <c r="I138" s="2111"/>
      <c r="J138" s="2111"/>
      <c r="K138" s="2111" t="s">
        <v>807</v>
      </c>
      <c r="L138" s="2111"/>
      <c r="M138" s="2111"/>
      <c r="N138" s="2111"/>
      <c r="O138" s="2111"/>
      <c r="P138" s="2111"/>
      <c r="Q138" s="2111"/>
      <c r="R138" s="2111"/>
      <c r="S138" s="2115">
        <f>K121</f>
        <v>3</v>
      </c>
      <c r="T138" s="2115"/>
      <c r="U138" s="2115"/>
      <c r="V138" s="2115"/>
      <c r="W138" s="2115"/>
      <c r="X138" s="2115"/>
      <c r="Y138" s="2115"/>
      <c r="Z138" s="2115"/>
      <c r="AA138" s="2114"/>
      <c r="AB138" s="2114"/>
      <c r="AC138" s="2114"/>
      <c r="AD138" s="2114"/>
      <c r="AE138" s="2114"/>
      <c r="AF138" s="2114"/>
      <c r="AG138" s="2114"/>
      <c r="AH138" s="2114"/>
      <c r="AI138" s="2114"/>
      <c r="AJ138" s="2114"/>
      <c r="AK138" s="2114"/>
      <c r="AL138" s="2114"/>
      <c r="AM138" s="2114"/>
      <c r="AN138" s="2114"/>
      <c r="AO138" s="2114"/>
      <c r="AP138" s="2114"/>
      <c r="AQ138" s="2114"/>
      <c r="AR138" s="2114"/>
      <c r="AS138" s="2114"/>
      <c r="AT138" s="2114"/>
      <c r="AU138" s="2114"/>
      <c r="AV138" s="2114"/>
      <c r="AW138" s="2114"/>
      <c r="AX138" s="2114"/>
      <c r="AY138" s="612"/>
      <c r="AZ138" s="613"/>
    </row>
    <row r="139" spans="1:74" s="586" customFormat="1" ht="18" hidden="1" customHeight="1">
      <c r="A139" s="578">
        <f>IF(S$137&gt;0,1,0)</f>
        <v>0</v>
      </c>
      <c r="B139" s="630"/>
      <c r="C139" s="630" t="s">
        <v>808</v>
      </c>
      <c r="D139" s="630" t="s">
        <v>804</v>
      </c>
      <c r="E139" s="630"/>
      <c r="F139" s="630"/>
      <c r="G139" s="631"/>
      <c r="H139" s="631"/>
      <c r="I139" s="631"/>
      <c r="J139" s="631"/>
      <c r="K139" s="631"/>
      <c r="L139" s="618"/>
      <c r="M139" s="618"/>
      <c r="N139" s="618"/>
      <c r="O139" s="618"/>
      <c r="P139" s="618"/>
      <c r="Q139" s="632"/>
      <c r="R139" s="632"/>
      <c r="S139" s="632"/>
      <c r="T139" s="632"/>
      <c r="U139" s="632"/>
      <c r="V139" s="612"/>
      <c r="W139" s="612"/>
      <c r="X139" s="612"/>
      <c r="Y139" s="612"/>
      <c r="Z139" s="633"/>
      <c r="AA139" s="612"/>
      <c r="AB139" s="612"/>
      <c r="AC139" s="612"/>
      <c r="AD139" s="634"/>
      <c r="AE139" s="612"/>
      <c r="AF139" s="612"/>
      <c r="AG139" s="612"/>
      <c r="AH139" s="635"/>
      <c r="AI139" s="635"/>
      <c r="AJ139" s="635"/>
      <c r="AK139" s="635"/>
      <c r="AL139" s="635"/>
      <c r="AM139" s="635"/>
      <c r="AN139" s="635"/>
      <c r="AO139" s="635"/>
      <c r="AP139" s="635"/>
      <c r="AQ139" s="636"/>
      <c r="AR139" s="636"/>
      <c r="AS139" s="636"/>
      <c r="AT139" s="636"/>
      <c r="AU139" s="637"/>
      <c r="AV139" s="637"/>
      <c r="AW139" s="637"/>
      <c r="AX139" s="637"/>
      <c r="AY139" s="637"/>
      <c r="AZ139" s="638"/>
    </row>
    <row r="140" spans="1:74" s="586" customFormat="1" ht="18" hidden="1" customHeight="1">
      <c r="A140" s="578">
        <f>IF(S$137&gt;0,1,0)</f>
        <v>0</v>
      </c>
      <c r="B140" s="587"/>
      <c r="C140" s="587"/>
      <c r="D140" s="587" t="s">
        <v>540</v>
      </c>
      <c r="E140" s="587" t="s">
        <v>809</v>
      </c>
      <c r="F140" s="587"/>
      <c r="G140" s="587"/>
      <c r="H140" s="587"/>
      <c r="I140" s="587"/>
      <c r="J140" s="634"/>
      <c r="K140" s="634"/>
      <c r="L140" s="634"/>
      <c r="M140" s="634"/>
      <c r="N140" s="587"/>
      <c r="O140" s="587"/>
      <c r="P140" s="587"/>
      <c r="Q140" s="587"/>
      <c r="R140" s="587"/>
      <c r="S140" s="587"/>
      <c r="T140" s="632"/>
      <c r="U140" s="632"/>
      <c r="V140" s="632"/>
      <c r="W140" s="632"/>
      <c r="X140" s="587"/>
      <c r="Y140" s="587"/>
      <c r="Z140" s="587"/>
      <c r="AA140" s="587"/>
      <c r="AB140" s="632"/>
      <c r="AC140" s="632"/>
      <c r="AD140" s="632"/>
      <c r="AE140" s="632"/>
      <c r="AF140" s="587"/>
      <c r="AG140" s="587"/>
      <c r="AH140" s="587"/>
      <c r="AI140" s="587"/>
      <c r="AJ140" s="587"/>
      <c r="AK140" s="587"/>
      <c r="AL140" s="587"/>
      <c r="AM140" s="587"/>
      <c r="AN140" s="587"/>
      <c r="AO140" s="587"/>
      <c r="AP140" s="587"/>
      <c r="AQ140" s="587"/>
      <c r="AR140" s="587"/>
      <c r="AS140" s="587"/>
      <c r="AT140" s="587"/>
      <c r="AU140" s="587"/>
      <c r="AV140" s="587"/>
      <c r="AW140" s="587"/>
      <c r="AX140" s="587"/>
      <c r="AY140" s="587"/>
    </row>
    <row r="141" spans="1:74" s="600" customFormat="1" ht="18" hidden="1" customHeight="1">
      <c r="A141" s="578">
        <f>IF(S$137&gt;0,1,0)</f>
        <v>0</v>
      </c>
      <c r="B141" s="587"/>
      <c r="C141" s="587"/>
      <c r="D141" s="587" t="s">
        <v>540</v>
      </c>
      <c r="E141" s="588" t="s">
        <v>810</v>
      </c>
      <c r="F141" s="588"/>
      <c r="G141" s="588"/>
      <c r="H141" s="588"/>
      <c r="I141" s="588"/>
      <c r="J141" s="588"/>
      <c r="K141" s="588"/>
      <c r="L141" s="588"/>
      <c r="M141" s="588"/>
      <c r="N141" s="588"/>
      <c r="O141" s="588"/>
      <c r="P141" s="588"/>
      <c r="Q141" s="588"/>
      <c r="R141" s="588"/>
      <c r="S141" s="588"/>
      <c r="T141" s="588"/>
      <c r="U141" s="588"/>
      <c r="V141" s="588"/>
      <c r="W141" s="588"/>
      <c r="X141" s="588"/>
      <c r="Y141" s="588"/>
      <c r="Z141" s="588"/>
      <c r="AA141" s="588"/>
      <c r="AB141" s="588"/>
      <c r="AC141" s="588"/>
      <c r="AD141" s="588"/>
      <c r="AE141" s="588"/>
      <c r="AF141" s="588"/>
      <c r="AG141" s="588"/>
      <c r="AH141" s="588"/>
      <c r="AI141" s="588"/>
      <c r="AJ141" s="588"/>
      <c r="AK141" s="588"/>
      <c r="AL141" s="588"/>
      <c r="AM141" s="588"/>
      <c r="AN141" s="588"/>
      <c r="AO141" s="588"/>
      <c r="AP141" s="588"/>
      <c r="AQ141" s="588"/>
      <c r="AR141" s="588"/>
      <c r="AS141" s="588"/>
      <c r="AT141" s="588"/>
      <c r="AU141" s="588"/>
      <c r="AV141" s="588"/>
      <c r="AW141" s="588"/>
      <c r="AX141" s="588"/>
      <c r="AY141" s="588"/>
      <c r="AZ141" s="628"/>
    </row>
    <row r="142" spans="1:74" s="601" customFormat="1" ht="18" customHeight="1">
      <c r="A142" s="578">
        <f>IF(S$138&gt;0,1,0)</f>
        <v>1</v>
      </c>
      <c r="B142" s="587"/>
      <c r="C142" s="587" t="s">
        <v>811</v>
      </c>
      <c r="D142" s="587"/>
      <c r="E142" s="639"/>
      <c r="F142" s="639"/>
      <c r="G142" s="639"/>
      <c r="H142" s="639"/>
      <c r="I142" s="639"/>
      <c r="J142" s="639"/>
      <c r="K142" s="639"/>
      <c r="L142" s="639"/>
      <c r="M142" s="639"/>
      <c r="N142" s="639"/>
      <c r="O142" s="639"/>
      <c r="P142" s="639"/>
      <c r="Q142" s="639"/>
      <c r="R142" s="639"/>
      <c r="S142" s="639"/>
      <c r="T142" s="639"/>
      <c r="U142" s="639"/>
      <c r="V142" s="639"/>
      <c r="W142" s="639"/>
      <c r="X142" s="639"/>
      <c r="Y142" s="639"/>
      <c r="Z142" s="639"/>
      <c r="AA142" s="639"/>
      <c r="AB142" s="639"/>
      <c r="AC142" s="639"/>
      <c r="AD142" s="639"/>
      <c r="AE142" s="639"/>
      <c r="AF142" s="639"/>
      <c r="AG142" s="639"/>
      <c r="AH142" s="639"/>
      <c r="AI142" s="639"/>
      <c r="AJ142" s="639"/>
      <c r="AK142" s="639"/>
      <c r="AL142" s="639"/>
      <c r="AM142" s="639"/>
      <c r="AN142" s="639"/>
      <c r="AO142" s="639"/>
      <c r="AP142" s="639"/>
      <c r="AQ142" s="639"/>
      <c r="AR142" s="639"/>
      <c r="AS142" s="639"/>
      <c r="AT142" s="639"/>
      <c r="AU142" s="639"/>
      <c r="AV142" s="639"/>
      <c r="AW142" s="639"/>
      <c r="AX142" s="639"/>
      <c r="AY142" s="639"/>
      <c r="AZ142" s="640"/>
    </row>
    <row r="143" spans="1:74" s="600" customFormat="1" ht="18" customHeight="1">
      <c r="A143" s="578">
        <f t="shared" ref="A143:A153" si="5">IF(S$138&gt;0,1,0)</f>
        <v>1</v>
      </c>
      <c r="B143" s="587"/>
      <c r="C143" s="587"/>
      <c r="D143" s="587" t="s">
        <v>540</v>
      </c>
      <c r="E143" s="639" t="s">
        <v>812</v>
      </c>
      <c r="F143" s="639"/>
      <c r="G143" s="639"/>
      <c r="H143" s="639"/>
      <c r="I143" s="639"/>
      <c r="J143" s="639"/>
      <c r="K143" s="639"/>
      <c r="L143" s="639"/>
      <c r="M143" s="639"/>
      <c r="N143" s="639"/>
      <c r="O143" s="639"/>
      <c r="P143" s="639"/>
      <c r="Q143" s="639"/>
      <c r="R143" s="639"/>
      <c r="S143" s="639"/>
      <c r="T143" s="639"/>
      <c r="U143" s="639"/>
      <c r="V143" s="639"/>
      <c r="W143" s="639"/>
      <c r="X143" s="639"/>
      <c r="Y143" s="639"/>
      <c r="Z143" s="639"/>
      <c r="AA143" s="639"/>
      <c r="AB143" s="639"/>
      <c r="AC143" s="639"/>
      <c r="AD143" s="639"/>
      <c r="AE143" s="639"/>
      <c r="AF143" s="639"/>
      <c r="AG143" s="639"/>
      <c r="AH143" s="639"/>
      <c r="AI143" s="639"/>
      <c r="AJ143" s="639"/>
      <c r="AK143" s="639"/>
      <c r="AL143" s="639"/>
      <c r="AM143" s="639"/>
      <c r="AN143" s="639"/>
      <c r="AO143" s="639"/>
      <c r="AP143" s="639"/>
      <c r="AQ143" s="639"/>
      <c r="AR143" s="639"/>
      <c r="AS143" s="639"/>
      <c r="AT143" s="639"/>
      <c r="AU143" s="639"/>
      <c r="AV143" s="639"/>
      <c r="AW143" s="639"/>
      <c r="AX143" s="639"/>
      <c r="AY143" s="639"/>
      <c r="AZ143" s="640"/>
    </row>
    <row r="144" spans="1:74" s="600" customFormat="1" ht="18" customHeight="1">
      <c r="A144" s="578">
        <f t="shared" si="5"/>
        <v>1</v>
      </c>
      <c r="B144" s="587"/>
      <c r="C144" s="587"/>
      <c r="D144" s="587" t="s">
        <v>540</v>
      </c>
      <c r="E144" s="639" t="s">
        <v>813</v>
      </c>
      <c r="F144" s="639"/>
      <c r="G144" s="639"/>
      <c r="H144" s="639"/>
      <c r="I144" s="639"/>
      <c r="J144" s="639"/>
      <c r="K144" s="639"/>
      <c r="L144" s="639"/>
      <c r="M144" s="639"/>
      <c r="N144" s="639"/>
      <c r="O144" s="639"/>
      <c r="P144" s="639"/>
      <c r="Q144" s="639"/>
      <c r="R144" s="639"/>
      <c r="S144" s="639"/>
      <c r="T144" s="639"/>
      <c r="U144" s="639"/>
      <c r="V144" s="639"/>
      <c r="W144" s="639"/>
      <c r="X144" s="639"/>
      <c r="Y144" s="639"/>
      <c r="Z144" s="639"/>
      <c r="AA144" s="639"/>
      <c r="AB144" s="639"/>
      <c r="AC144" s="639"/>
      <c r="AD144" s="639"/>
      <c r="AE144" s="639"/>
      <c r="AF144" s="639"/>
      <c r="AG144" s="639"/>
      <c r="AH144" s="639"/>
      <c r="AI144" s="639"/>
      <c r="AJ144" s="639"/>
      <c r="AK144" s="639"/>
      <c r="AL144" s="639"/>
      <c r="AM144" s="639"/>
      <c r="AN144" s="639"/>
      <c r="AO144" s="639"/>
      <c r="AP144" s="639"/>
      <c r="AQ144" s="639"/>
      <c r="AR144" s="639"/>
      <c r="AS144" s="639"/>
      <c r="AT144" s="639"/>
      <c r="AU144" s="639"/>
      <c r="AV144" s="639"/>
      <c r="AW144" s="639"/>
      <c r="AX144" s="639"/>
      <c r="AY144" s="639"/>
      <c r="AZ144" s="640"/>
    </row>
    <row r="145" spans="1:52" s="600" customFormat="1" ht="18" customHeight="1">
      <c r="A145" s="578">
        <f t="shared" si="5"/>
        <v>1</v>
      </c>
      <c r="B145" s="587"/>
      <c r="C145" s="587" t="s">
        <v>814</v>
      </c>
      <c r="D145" s="587" t="s">
        <v>815</v>
      </c>
      <c r="E145" s="639"/>
      <c r="F145" s="639"/>
      <c r="G145" s="639"/>
      <c r="H145" s="639"/>
      <c r="I145" s="639"/>
      <c r="J145" s="639"/>
      <c r="K145" s="639"/>
      <c r="L145" s="639"/>
      <c r="M145" s="639"/>
      <c r="N145" s="639"/>
      <c r="O145" s="639"/>
      <c r="P145" s="639"/>
      <c r="Q145" s="639"/>
      <c r="R145" s="639"/>
      <c r="S145" s="639"/>
      <c r="T145" s="639"/>
      <c r="U145" s="639"/>
      <c r="V145" s="639"/>
      <c r="W145" s="639"/>
      <c r="X145" s="639"/>
      <c r="Y145" s="639"/>
      <c r="Z145" s="639"/>
      <c r="AA145" s="639"/>
      <c r="AB145" s="639"/>
      <c r="AC145" s="639"/>
      <c r="AD145" s="639"/>
      <c r="AE145" s="639"/>
      <c r="AF145" s="639"/>
      <c r="AG145" s="639"/>
      <c r="AH145" s="639"/>
      <c r="AI145" s="639"/>
      <c r="AJ145" s="639"/>
      <c r="AK145" s="639"/>
      <c r="AL145" s="639"/>
      <c r="AM145" s="639"/>
      <c r="AN145" s="639"/>
      <c r="AO145" s="639"/>
      <c r="AP145" s="639"/>
      <c r="AQ145" s="639"/>
      <c r="AR145" s="639"/>
      <c r="AS145" s="639"/>
      <c r="AT145" s="639"/>
      <c r="AU145" s="639"/>
      <c r="AV145" s="639"/>
      <c r="AW145" s="639"/>
      <c r="AX145" s="639"/>
      <c r="AY145" s="639"/>
      <c r="AZ145" s="640"/>
    </row>
    <row r="146" spans="1:52" s="600" customFormat="1" ht="18" customHeight="1">
      <c r="A146" s="578">
        <f t="shared" si="5"/>
        <v>1</v>
      </c>
      <c r="B146" s="587"/>
      <c r="C146" s="587"/>
      <c r="D146" s="587" t="s">
        <v>540</v>
      </c>
      <c r="E146" s="639" t="s">
        <v>816</v>
      </c>
      <c r="F146" s="639"/>
      <c r="G146" s="639"/>
      <c r="H146" s="639"/>
      <c r="I146" s="639"/>
      <c r="J146" s="639"/>
      <c r="K146" s="639"/>
      <c r="L146" s="639"/>
      <c r="M146" s="639"/>
      <c r="N146" s="639"/>
      <c r="O146" s="639"/>
      <c r="P146" s="639"/>
      <c r="Q146" s="639"/>
      <c r="R146" s="639"/>
      <c r="S146" s="639"/>
      <c r="T146" s="639"/>
      <c r="U146" s="639"/>
      <c r="V146" s="639"/>
      <c r="W146" s="639"/>
      <c r="X146" s="639"/>
      <c r="Y146" s="639"/>
      <c r="Z146" s="639"/>
      <c r="AA146" s="639"/>
      <c r="AB146" s="639"/>
      <c r="AC146" s="639"/>
      <c r="AD146" s="639"/>
      <c r="AE146" s="639"/>
      <c r="AF146" s="639"/>
      <c r="AG146" s="639"/>
      <c r="AH146" s="639"/>
      <c r="AI146" s="639"/>
      <c r="AJ146" s="639"/>
      <c r="AK146" s="639"/>
      <c r="AL146" s="639"/>
      <c r="AM146" s="639"/>
      <c r="AN146" s="639"/>
      <c r="AO146" s="639"/>
      <c r="AP146" s="639"/>
      <c r="AQ146" s="639"/>
      <c r="AR146" s="639"/>
      <c r="AS146" s="639"/>
      <c r="AT146" s="639"/>
      <c r="AU146" s="639"/>
      <c r="AV146" s="639"/>
      <c r="AW146" s="639"/>
      <c r="AX146" s="639"/>
      <c r="AY146" s="639"/>
      <c r="AZ146" s="640"/>
    </row>
    <row r="147" spans="1:52" s="600" customFormat="1" ht="18" customHeight="1">
      <c r="A147" s="578">
        <f t="shared" si="5"/>
        <v>1</v>
      </c>
      <c r="B147" s="587"/>
      <c r="C147" s="587"/>
      <c r="D147" s="587" t="s">
        <v>540</v>
      </c>
      <c r="E147" s="639" t="s">
        <v>817</v>
      </c>
      <c r="F147" s="639"/>
      <c r="G147" s="639"/>
      <c r="H147" s="639"/>
      <c r="I147" s="639"/>
      <c r="J147" s="639"/>
      <c r="K147" s="639"/>
      <c r="L147" s="639"/>
      <c r="M147" s="639"/>
      <c r="N147" s="639"/>
      <c r="O147" s="639"/>
      <c r="P147" s="639"/>
      <c r="Q147" s="639"/>
      <c r="R147" s="639"/>
      <c r="S147" s="639"/>
      <c r="T147" s="639"/>
      <c r="U147" s="639"/>
      <c r="V147" s="639"/>
      <c r="W147" s="639"/>
      <c r="X147" s="639"/>
      <c r="Y147" s="639"/>
      <c r="Z147" s="639"/>
      <c r="AA147" s="639"/>
      <c r="AB147" s="639"/>
      <c r="AC147" s="639"/>
      <c r="AD147" s="639"/>
      <c r="AE147" s="639"/>
      <c r="AF147" s="639"/>
      <c r="AG147" s="639"/>
      <c r="AH147" s="639"/>
      <c r="AI147" s="639"/>
      <c r="AJ147" s="639"/>
      <c r="AK147" s="639"/>
      <c r="AL147" s="639"/>
      <c r="AM147" s="639"/>
      <c r="AN147" s="639"/>
      <c r="AO147" s="639"/>
      <c r="AP147" s="639"/>
      <c r="AQ147" s="639"/>
      <c r="AR147" s="639"/>
      <c r="AS147" s="639"/>
      <c r="AT147" s="639"/>
      <c r="AU147" s="639"/>
      <c r="AV147" s="639"/>
      <c r="AW147" s="639"/>
      <c r="AX147" s="639"/>
      <c r="AY147" s="639"/>
      <c r="AZ147" s="640"/>
    </row>
    <row r="148" spans="1:52" s="600" customFormat="1" ht="18" customHeight="1">
      <c r="A148" s="578">
        <f t="shared" si="5"/>
        <v>1</v>
      </c>
      <c r="B148" s="587"/>
      <c r="C148" s="587"/>
      <c r="D148" s="587" t="s">
        <v>540</v>
      </c>
      <c r="E148" s="639" t="s">
        <v>818</v>
      </c>
      <c r="F148" s="639"/>
      <c r="G148" s="639"/>
      <c r="H148" s="639"/>
      <c r="I148" s="639"/>
      <c r="J148" s="639"/>
      <c r="K148" s="639"/>
      <c r="L148" s="639"/>
      <c r="M148" s="639"/>
      <c r="N148" s="639"/>
      <c r="O148" s="639"/>
      <c r="P148" s="639"/>
      <c r="Q148" s="639"/>
      <c r="R148" s="639"/>
      <c r="S148" s="639"/>
      <c r="T148" s="639"/>
      <c r="U148" s="639"/>
      <c r="V148" s="639"/>
      <c r="W148" s="639"/>
      <c r="X148" s="639"/>
      <c r="Y148" s="639"/>
      <c r="Z148" s="639"/>
      <c r="AA148" s="639"/>
      <c r="AB148" s="639"/>
      <c r="AC148" s="639"/>
      <c r="AD148" s="639"/>
      <c r="AE148" s="639"/>
      <c r="AF148" s="639"/>
      <c r="AG148" s="639"/>
      <c r="AH148" s="639"/>
      <c r="AI148" s="639"/>
      <c r="AJ148" s="639"/>
      <c r="AK148" s="639"/>
      <c r="AL148" s="639"/>
      <c r="AM148" s="639"/>
      <c r="AN148" s="639"/>
      <c r="AO148" s="639"/>
      <c r="AP148" s="639"/>
      <c r="AQ148" s="639"/>
      <c r="AR148" s="639"/>
      <c r="AS148" s="639"/>
      <c r="AT148" s="639"/>
      <c r="AU148" s="639"/>
      <c r="AV148" s="639"/>
      <c r="AW148" s="639"/>
      <c r="AX148" s="639"/>
      <c r="AY148" s="639"/>
      <c r="AZ148" s="640"/>
    </row>
    <row r="149" spans="1:52" s="600" customFormat="1" ht="18" customHeight="1">
      <c r="A149" s="578">
        <f t="shared" si="5"/>
        <v>1</v>
      </c>
      <c r="B149" s="587"/>
      <c r="C149" s="587"/>
      <c r="D149" s="587" t="s">
        <v>540</v>
      </c>
      <c r="E149" s="639" t="s">
        <v>819</v>
      </c>
      <c r="F149" s="639"/>
      <c r="G149" s="639"/>
      <c r="H149" s="639"/>
      <c r="I149" s="639"/>
      <c r="J149" s="639"/>
      <c r="K149" s="639"/>
      <c r="L149" s="639"/>
      <c r="M149" s="639"/>
      <c r="N149" s="639"/>
      <c r="O149" s="639"/>
      <c r="P149" s="639"/>
      <c r="Q149" s="639"/>
      <c r="R149" s="639"/>
      <c r="S149" s="639"/>
      <c r="T149" s="639"/>
      <c r="U149" s="639"/>
      <c r="V149" s="639"/>
      <c r="W149" s="639"/>
      <c r="X149" s="639"/>
      <c r="Y149" s="639"/>
      <c r="Z149" s="639"/>
      <c r="AA149" s="639"/>
      <c r="AB149" s="639"/>
      <c r="AC149" s="639"/>
      <c r="AD149" s="639"/>
      <c r="AE149" s="639"/>
      <c r="AF149" s="639"/>
      <c r="AG149" s="639"/>
      <c r="AH149" s="639"/>
      <c r="AI149" s="639"/>
      <c r="AJ149" s="639"/>
      <c r="AK149" s="639"/>
      <c r="AL149" s="639"/>
      <c r="AM149" s="639"/>
      <c r="AN149" s="639"/>
      <c r="AO149" s="639"/>
      <c r="AP149" s="639"/>
      <c r="AQ149" s="639"/>
      <c r="AR149" s="639"/>
      <c r="AS149" s="639"/>
      <c r="AT149" s="639"/>
      <c r="AU149" s="639"/>
      <c r="AV149" s="639"/>
      <c r="AW149" s="639"/>
      <c r="AX149" s="639"/>
      <c r="AY149" s="639"/>
      <c r="AZ149" s="640"/>
    </row>
    <row r="150" spans="1:52" s="600" customFormat="1" ht="18" customHeight="1">
      <c r="A150" s="578">
        <f t="shared" si="5"/>
        <v>1</v>
      </c>
      <c r="B150" s="587"/>
      <c r="C150" s="587"/>
      <c r="D150" s="587" t="s">
        <v>540</v>
      </c>
      <c r="E150" s="639" t="s">
        <v>820</v>
      </c>
      <c r="F150" s="639"/>
      <c r="G150" s="639"/>
      <c r="H150" s="639"/>
      <c r="I150" s="639"/>
      <c r="J150" s="639"/>
      <c r="K150" s="639"/>
      <c r="L150" s="639"/>
      <c r="M150" s="639"/>
      <c r="N150" s="639"/>
      <c r="O150" s="639"/>
      <c r="P150" s="639"/>
      <c r="Q150" s="639"/>
      <c r="R150" s="639"/>
      <c r="S150" s="639"/>
      <c r="T150" s="639"/>
      <c r="U150" s="639"/>
      <c r="V150" s="639"/>
      <c r="W150" s="639"/>
      <c r="X150" s="639"/>
      <c r="Y150" s="639"/>
      <c r="Z150" s="639"/>
      <c r="AA150" s="639"/>
      <c r="AB150" s="639"/>
      <c r="AC150" s="639"/>
      <c r="AD150" s="639"/>
      <c r="AE150" s="639"/>
      <c r="AF150" s="639"/>
      <c r="AG150" s="639"/>
      <c r="AH150" s="639"/>
      <c r="AI150" s="639"/>
      <c r="AJ150" s="639"/>
      <c r="AK150" s="639"/>
      <c r="AL150" s="639"/>
      <c r="AM150" s="639"/>
      <c r="AN150" s="639"/>
      <c r="AO150" s="639"/>
      <c r="AP150" s="639"/>
      <c r="AQ150" s="639"/>
      <c r="AR150" s="639"/>
      <c r="AS150" s="639"/>
      <c r="AT150" s="639"/>
      <c r="AU150" s="639"/>
      <c r="AV150" s="639"/>
      <c r="AW150" s="639"/>
      <c r="AX150" s="639"/>
      <c r="AY150" s="639"/>
      <c r="AZ150" s="640"/>
    </row>
    <row r="151" spans="1:52" s="600" customFormat="1" ht="18" customHeight="1">
      <c r="A151" s="578">
        <f t="shared" si="5"/>
        <v>1</v>
      </c>
      <c r="B151" s="587"/>
      <c r="C151" s="587"/>
      <c r="D151" s="587" t="s">
        <v>540</v>
      </c>
      <c r="E151" s="639" t="s">
        <v>821</v>
      </c>
      <c r="F151" s="639"/>
      <c r="G151" s="639"/>
      <c r="H151" s="639"/>
      <c r="I151" s="639"/>
      <c r="J151" s="639"/>
      <c r="K151" s="639"/>
      <c r="L151" s="639"/>
      <c r="M151" s="639"/>
      <c r="N151" s="639"/>
      <c r="O151" s="639"/>
      <c r="P151" s="639"/>
      <c r="Q151" s="639"/>
      <c r="R151" s="639"/>
      <c r="S151" s="639"/>
      <c r="T151" s="639"/>
      <c r="U151" s="639"/>
      <c r="V151" s="639"/>
      <c r="W151" s="639"/>
      <c r="X151" s="639"/>
      <c r="Y151" s="639"/>
      <c r="Z151" s="639"/>
      <c r="AA151" s="639"/>
      <c r="AB151" s="639"/>
      <c r="AC151" s="639"/>
      <c r="AD151" s="639"/>
      <c r="AE151" s="639"/>
      <c r="AF151" s="639"/>
      <c r="AG151" s="639"/>
      <c r="AH151" s="639"/>
      <c r="AI151" s="639"/>
      <c r="AJ151" s="639"/>
      <c r="AK151" s="639"/>
      <c r="AL151" s="639"/>
      <c r="AM151" s="639"/>
      <c r="AN151" s="639"/>
      <c r="AO151" s="639"/>
      <c r="AP151" s="639"/>
      <c r="AQ151" s="639"/>
      <c r="AR151" s="639"/>
      <c r="AS151" s="639"/>
      <c r="AT151" s="639"/>
      <c r="AU151" s="639"/>
      <c r="AV151" s="639"/>
      <c r="AW151" s="639"/>
      <c r="AX151" s="639"/>
      <c r="AY151" s="639"/>
      <c r="AZ151" s="640"/>
    </row>
    <row r="152" spans="1:52" s="600" customFormat="1" ht="18" customHeight="1">
      <c r="A152" s="578">
        <f t="shared" si="5"/>
        <v>1</v>
      </c>
      <c r="B152" s="587"/>
      <c r="C152" s="587"/>
      <c r="D152" s="587" t="s">
        <v>540</v>
      </c>
      <c r="E152" s="639" t="s">
        <v>822</v>
      </c>
      <c r="F152" s="639"/>
      <c r="G152" s="639"/>
      <c r="H152" s="639"/>
      <c r="I152" s="639"/>
      <c r="J152" s="639"/>
      <c r="K152" s="639"/>
      <c r="L152" s="639"/>
      <c r="M152" s="639"/>
      <c r="N152" s="639"/>
      <c r="O152" s="639"/>
      <c r="P152" s="639"/>
      <c r="Q152" s="639"/>
      <c r="R152" s="639"/>
      <c r="S152" s="639"/>
      <c r="T152" s="639"/>
      <c r="U152" s="639"/>
      <c r="V152" s="639"/>
      <c r="W152" s="639"/>
      <c r="X152" s="639"/>
      <c r="Y152" s="639"/>
      <c r="Z152" s="639"/>
      <c r="AA152" s="639"/>
      <c r="AB152" s="639"/>
      <c r="AC152" s="639"/>
      <c r="AD152" s="639"/>
      <c r="AE152" s="639"/>
      <c r="AF152" s="639"/>
      <c r="AG152" s="639"/>
      <c r="AH152" s="639"/>
      <c r="AI152" s="639"/>
      <c r="AJ152" s="639"/>
      <c r="AK152" s="639"/>
      <c r="AL152" s="639"/>
      <c r="AM152" s="639"/>
      <c r="AN152" s="639"/>
      <c r="AO152" s="639"/>
      <c r="AP152" s="639"/>
      <c r="AQ152" s="639"/>
      <c r="AR152" s="639"/>
      <c r="AS152" s="639"/>
      <c r="AT152" s="639"/>
      <c r="AU152" s="639"/>
      <c r="AV152" s="639"/>
      <c r="AW152" s="639"/>
      <c r="AX152" s="639"/>
      <c r="AY152" s="639"/>
      <c r="AZ152" s="640"/>
    </row>
    <row r="153" spans="1:52" s="600" customFormat="1" ht="18" customHeight="1" thickBot="1">
      <c r="A153" s="578">
        <f t="shared" si="5"/>
        <v>1</v>
      </c>
      <c r="B153" s="587"/>
      <c r="C153" s="587"/>
      <c r="D153" s="639"/>
      <c r="E153" s="641"/>
      <c r="F153" s="641"/>
      <c r="G153" s="641"/>
      <c r="H153" s="641"/>
      <c r="I153" s="641"/>
      <c r="J153" s="641"/>
      <c r="K153" s="641"/>
      <c r="L153" s="641"/>
      <c r="M153" s="641"/>
      <c r="N153" s="641"/>
      <c r="O153" s="641"/>
      <c r="P153" s="641"/>
      <c r="Q153" s="641"/>
      <c r="R153" s="641"/>
      <c r="S153" s="641"/>
      <c r="T153" s="641"/>
      <c r="U153" s="641"/>
      <c r="V153" s="641"/>
      <c r="W153" s="641"/>
      <c r="X153" s="641"/>
      <c r="Y153" s="641"/>
      <c r="Z153" s="641"/>
      <c r="AA153" s="641"/>
      <c r="AB153" s="641"/>
      <c r="AC153" s="641"/>
      <c r="AD153" s="641"/>
      <c r="AE153" s="641"/>
      <c r="AF153" s="641"/>
      <c r="AG153" s="641"/>
      <c r="AH153" s="641"/>
      <c r="AI153" s="641"/>
      <c r="AJ153" s="641"/>
      <c r="AK153" s="641"/>
      <c r="AL153" s="641"/>
      <c r="AM153" s="641"/>
      <c r="AN153" s="641"/>
      <c r="AO153" s="641"/>
      <c r="AP153" s="641"/>
      <c r="AQ153" s="641"/>
      <c r="AR153" s="641"/>
      <c r="AS153" s="641"/>
      <c r="AT153" s="641"/>
      <c r="AU153" s="641"/>
      <c r="AV153" s="641"/>
      <c r="AW153" s="641"/>
      <c r="AX153" s="641"/>
      <c r="AY153" s="641"/>
      <c r="AZ153" s="640"/>
    </row>
    <row r="154" spans="1:52" ht="33" thickTop="1" thickBot="1">
      <c r="A154" s="578">
        <f t="shared" ref="A154:A189" si="6">IF(K$172&gt;0,1,0)</f>
        <v>1</v>
      </c>
      <c r="B154" s="2117" t="s">
        <v>823</v>
      </c>
      <c r="C154" s="2118"/>
      <c r="D154" s="2118"/>
      <c r="E154" s="2118"/>
      <c r="F154" s="2118"/>
      <c r="G154" s="2118"/>
      <c r="H154" s="2118"/>
      <c r="I154" s="2118"/>
      <c r="J154" s="2118"/>
      <c r="K154" s="2118"/>
      <c r="L154" s="2118"/>
      <c r="M154" s="2118"/>
      <c r="N154" s="2118"/>
      <c r="O154" s="2118"/>
      <c r="P154" s="2118"/>
      <c r="Q154" s="2118"/>
      <c r="R154" s="2118"/>
      <c r="S154" s="2118"/>
      <c r="T154" s="2118"/>
      <c r="U154" s="2118"/>
      <c r="V154" s="2118"/>
      <c r="W154" s="2118"/>
      <c r="X154" s="2118"/>
      <c r="Y154" s="2118"/>
      <c r="Z154" s="2118"/>
      <c r="AA154" s="2118"/>
      <c r="AB154" s="2118"/>
      <c r="AC154" s="2118"/>
      <c r="AD154" s="2118"/>
      <c r="AE154" s="2118"/>
      <c r="AF154" s="2118"/>
      <c r="AG154" s="2118"/>
      <c r="AH154" s="2118"/>
      <c r="AI154" s="2118"/>
      <c r="AJ154" s="2118"/>
      <c r="AK154" s="2118"/>
      <c r="AL154" s="2118"/>
      <c r="AM154" s="2118"/>
      <c r="AN154" s="2118"/>
      <c r="AO154" s="2118"/>
      <c r="AP154" s="2118"/>
      <c r="AQ154" s="2118"/>
      <c r="AR154" s="2118"/>
      <c r="AS154" s="2118"/>
      <c r="AT154" s="2118"/>
      <c r="AU154" s="2118"/>
      <c r="AV154" s="2118"/>
      <c r="AW154" s="2118"/>
      <c r="AX154" s="2118"/>
      <c r="AY154" s="2119"/>
      <c r="AZ154" s="574"/>
    </row>
    <row r="155" spans="1:52" s="580" customFormat="1" ht="9.9499999999999993" customHeight="1" thickTop="1">
      <c r="A155" s="578">
        <f t="shared" si="6"/>
        <v>1</v>
      </c>
      <c r="B155" s="579"/>
      <c r="C155" s="579"/>
      <c r="D155" s="579"/>
      <c r="E155" s="579"/>
      <c r="F155" s="579"/>
      <c r="G155" s="579"/>
      <c r="H155" s="579"/>
      <c r="I155" s="579"/>
      <c r="J155" s="579"/>
      <c r="K155" s="579"/>
      <c r="L155" s="579"/>
      <c r="M155" s="579"/>
      <c r="N155" s="579"/>
      <c r="O155" s="579"/>
      <c r="P155" s="579"/>
      <c r="Q155" s="579"/>
      <c r="R155" s="579"/>
      <c r="S155" s="579"/>
      <c r="T155" s="579"/>
      <c r="U155" s="579"/>
      <c r="V155" s="579"/>
      <c r="W155" s="579"/>
      <c r="X155" s="579"/>
      <c r="Y155" s="579"/>
      <c r="Z155" s="579"/>
      <c r="AA155" s="579"/>
      <c r="AB155" s="579"/>
      <c r="AC155" s="579"/>
      <c r="AD155" s="579"/>
      <c r="AE155" s="579"/>
      <c r="AF155" s="579"/>
      <c r="AG155" s="579"/>
      <c r="AH155" s="579"/>
      <c r="AI155" s="579"/>
      <c r="AJ155" s="579"/>
      <c r="AK155" s="579"/>
      <c r="AL155" s="579"/>
      <c r="AM155" s="579"/>
      <c r="AN155" s="579"/>
      <c r="AO155" s="579"/>
      <c r="AP155" s="579"/>
      <c r="AQ155" s="579"/>
      <c r="AR155" s="579"/>
      <c r="AS155" s="579"/>
      <c r="AT155" s="579"/>
      <c r="AU155" s="579"/>
      <c r="AV155" s="579"/>
      <c r="AW155" s="579"/>
      <c r="AX155" s="579"/>
      <c r="AY155" s="579"/>
    </row>
    <row r="156" spans="1:52" s="584" customFormat="1" ht="30" customHeight="1">
      <c r="A156" s="578">
        <f t="shared" si="6"/>
        <v>1</v>
      </c>
      <c r="B156" s="581"/>
      <c r="C156" s="581"/>
      <c r="D156" s="581"/>
      <c r="E156" s="581"/>
      <c r="F156" s="2120" t="s">
        <v>768</v>
      </c>
      <c r="G156" s="2120"/>
      <c r="H156" s="2120"/>
      <c r="I156" s="2120"/>
      <c r="J156" s="2120"/>
      <c r="K156" s="2120"/>
      <c r="L156" s="2121" t="str">
        <f>+'6-3표준조사'!K229</f>
        <v>65-0</v>
      </c>
      <c r="M156" s="2121"/>
      <c r="N156" s="2121"/>
      <c r="O156" s="2121"/>
      <c r="P156" s="2121"/>
      <c r="Q156" s="2121"/>
      <c r="R156" s="582"/>
      <c r="S156" s="582"/>
      <c r="T156" s="2120" t="s">
        <v>769</v>
      </c>
      <c r="U156" s="2120"/>
      <c r="V156" s="2120"/>
      <c r="W156" s="2120"/>
      <c r="X156" s="2120"/>
      <c r="Y156" s="2120"/>
      <c r="Z156" s="2121" t="str">
        <f>+'6-3표준조사'!L229</f>
        <v>51-0</v>
      </c>
      <c r="AA156" s="2121"/>
      <c r="AB156" s="2121"/>
      <c r="AC156" s="2121"/>
      <c r="AD156" s="2121"/>
      <c r="AE156" s="2121"/>
      <c r="AF156" s="582"/>
      <c r="AG156" s="582"/>
      <c r="AH156" s="2120" t="s">
        <v>770</v>
      </c>
      <c r="AI156" s="2120"/>
      <c r="AJ156" s="2120"/>
      <c r="AK156" s="2120"/>
      <c r="AL156" s="2120"/>
      <c r="AM156" s="2120"/>
      <c r="AN156" s="2120"/>
      <c r="AO156" s="2121" t="str">
        <f>+'6-3표준조사'!R229</f>
        <v>모두베기</v>
      </c>
      <c r="AP156" s="2121"/>
      <c r="AQ156" s="2121"/>
      <c r="AR156" s="2121"/>
      <c r="AS156" s="2121"/>
      <c r="AT156" s="2121"/>
      <c r="AU156" s="583"/>
      <c r="AV156" s="583"/>
      <c r="AW156" s="583"/>
      <c r="AX156" s="583"/>
      <c r="AY156" s="581"/>
    </row>
    <row r="157" spans="1:52" s="580" customFormat="1" ht="14.25" customHeight="1">
      <c r="A157" s="578">
        <f t="shared" si="6"/>
        <v>1</v>
      </c>
      <c r="B157" s="579"/>
      <c r="C157" s="579"/>
      <c r="D157" s="579"/>
      <c r="E157" s="579"/>
      <c r="F157" s="579"/>
      <c r="G157" s="579"/>
      <c r="H157" s="579"/>
      <c r="I157" s="579"/>
      <c r="J157" s="579"/>
      <c r="K157" s="579"/>
      <c r="L157" s="579"/>
      <c r="M157" s="579"/>
      <c r="N157" s="579"/>
      <c r="O157" s="579"/>
      <c r="P157" s="579"/>
      <c r="Q157" s="579"/>
      <c r="R157" s="579"/>
      <c r="S157" s="579"/>
      <c r="T157" s="579"/>
      <c r="U157" s="579"/>
      <c r="V157" s="579"/>
      <c r="W157" s="579"/>
      <c r="X157" s="579"/>
      <c r="Y157" s="579"/>
      <c r="Z157" s="579"/>
      <c r="AA157" s="579"/>
      <c r="AB157" s="579"/>
      <c r="AC157" s="579"/>
      <c r="AD157" s="579"/>
      <c r="AE157" s="579"/>
      <c r="AF157" s="579"/>
      <c r="AG157" s="579"/>
      <c r="AH157" s="579"/>
      <c r="AI157" s="579"/>
      <c r="AJ157" s="579"/>
      <c r="AK157" s="579"/>
      <c r="AL157" s="579"/>
      <c r="AM157" s="579"/>
      <c r="AN157" s="579"/>
      <c r="AO157" s="579"/>
      <c r="AP157" s="579"/>
      <c r="AQ157" s="579"/>
      <c r="AR157" s="579"/>
      <c r="AS157" s="579"/>
      <c r="AT157" s="579"/>
      <c r="AU157" s="579"/>
      <c r="AV157" s="579"/>
      <c r="AW157" s="579"/>
      <c r="AX157" s="579"/>
      <c r="AY157" s="579"/>
    </row>
    <row r="158" spans="1:52" s="586" customFormat="1" ht="20.100000000000001" customHeight="1">
      <c r="A158" s="578">
        <f t="shared" si="6"/>
        <v>1</v>
      </c>
      <c r="B158" s="2116" t="s">
        <v>771</v>
      </c>
      <c r="C158" s="2116"/>
      <c r="D158" s="2116"/>
      <c r="E158" s="2116"/>
      <c r="F158" s="2116"/>
      <c r="G158" s="2116"/>
      <c r="H158" s="2116"/>
      <c r="I158" s="2116"/>
      <c r="J158" s="2116"/>
      <c r="K158" s="2116"/>
      <c r="L158" s="2116"/>
      <c r="M158" s="2116"/>
      <c r="N158" s="2116"/>
      <c r="O158" s="2116"/>
      <c r="P158" s="2116"/>
      <c r="Q158" s="2116"/>
      <c r="R158" s="2116"/>
      <c r="S158" s="2116"/>
      <c r="T158" s="2116"/>
      <c r="U158" s="2116"/>
      <c r="V158" s="2116"/>
      <c r="W158" s="2116"/>
      <c r="X158" s="2116"/>
      <c r="Y158" s="2116"/>
      <c r="Z158" s="2116"/>
      <c r="AA158" s="2116"/>
      <c r="AB158" s="2116"/>
      <c r="AC158" s="2116"/>
      <c r="AD158" s="2116"/>
      <c r="AE158" s="2116"/>
      <c r="AF158" s="2116"/>
      <c r="AG158" s="2116"/>
      <c r="AH158" s="2116"/>
      <c r="AI158" s="2116"/>
      <c r="AJ158" s="2116"/>
      <c r="AK158" s="2116"/>
      <c r="AL158" s="2116"/>
      <c r="AM158" s="2116"/>
      <c r="AN158" s="2116"/>
      <c r="AO158" s="2116"/>
      <c r="AP158" s="2116"/>
      <c r="AQ158" s="2116"/>
      <c r="AR158" s="2116"/>
      <c r="AS158" s="2116"/>
      <c r="AT158" s="2116"/>
      <c r="AU158" s="2116"/>
      <c r="AV158" s="2116"/>
      <c r="AW158" s="2116"/>
      <c r="AX158" s="2116"/>
      <c r="AY158" s="2116"/>
      <c r="AZ158" s="585"/>
    </row>
    <row r="159" spans="1:52" s="586" customFormat="1" ht="18" customHeight="1">
      <c r="A159" s="578">
        <f t="shared" si="6"/>
        <v>1</v>
      </c>
      <c r="B159" s="587"/>
      <c r="C159" s="587" t="s">
        <v>772</v>
      </c>
      <c r="D159" s="588" t="s">
        <v>773</v>
      </c>
      <c r="E159" s="588"/>
      <c r="F159" s="589"/>
      <c r="G159" s="589"/>
      <c r="H159" s="589"/>
      <c r="I159" s="589"/>
      <c r="J159" s="590"/>
      <c r="K159" s="587"/>
      <c r="L159" s="587"/>
      <c r="M159" s="588"/>
      <c r="N159" s="588"/>
      <c r="O159" s="590"/>
      <c r="P159" s="588"/>
      <c r="Q159" s="588"/>
      <c r="R159" s="588"/>
      <c r="S159" s="588"/>
      <c r="T159" s="588"/>
      <c r="U159" s="588"/>
      <c r="V159" s="588"/>
      <c r="W159" s="588"/>
      <c r="X159" s="588"/>
      <c r="Y159" s="588"/>
      <c r="Z159" s="588"/>
      <c r="AA159" s="588"/>
      <c r="AB159" s="588"/>
      <c r="AC159" s="588"/>
      <c r="AD159" s="588"/>
      <c r="AE159" s="588"/>
      <c r="AF159" s="587"/>
      <c r="AG159" s="587"/>
      <c r="AH159" s="587"/>
      <c r="AI159" s="587"/>
      <c r="AJ159" s="587"/>
      <c r="AK159" s="587"/>
      <c r="AL159" s="587"/>
      <c r="AM159" s="587"/>
      <c r="AN159" s="587"/>
      <c r="AO159" s="587"/>
      <c r="AP159" s="587"/>
      <c r="AQ159" s="587"/>
      <c r="AR159" s="587"/>
      <c r="AS159" s="587"/>
      <c r="AT159" s="587"/>
      <c r="AU159" s="587"/>
      <c r="AV159" s="587"/>
      <c r="AW159" s="587"/>
      <c r="AX159" s="587"/>
      <c r="AY159" s="587"/>
    </row>
    <row r="160" spans="1:52" s="586" customFormat="1" ht="18" customHeight="1">
      <c r="A160" s="578">
        <f t="shared" si="6"/>
        <v>1</v>
      </c>
      <c r="B160" s="587"/>
      <c r="C160" s="587"/>
      <c r="D160" s="587" t="s">
        <v>540</v>
      </c>
      <c r="E160" s="588" t="str">
        <f>CONCATENATE(L156," 임반 ",Z156," 소반 은 해발고",'6-3표준조사'!W228,"m ~ ",'6-3표준조사'!W229,"m 사이에 분포한다.")</f>
        <v>65-0 임반 51-0 소반 은 해발고359m ~ 592m 사이에 분포한다.</v>
      </c>
      <c r="F160" s="588"/>
      <c r="G160" s="588"/>
      <c r="H160" s="588"/>
      <c r="I160" s="588"/>
      <c r="J160" s="588"/>
      <c r="K160" s="588"/>
      <c r="L160" s="588"/>
      <c r="M160" s="588"/>
      <c r="N160" s="588"/>
      <c r="O160" s="588"/>
      <c r="P160" s="588"/>
      <c r="Q160" s="588"/>
      <c r="R160" s="588"/>
      <c r="S160" s="588"/>
      <c r="T160" s="588"/>
      <c r="U160" s="588"/>
      <c r="V160" s="588"/>
      <c r="W160" s="588"/>
      <c r="X160" s="588"/>
      <c r="Y160" s="588"/>
      <c r="Z160" s="588"/>
      <c r="AA160" s="588"/>
      <c r="AB160" s="588"/>
      <c r="AC160" s="588"/>
      <c r="AD160" s="588"/>
      <c r="AE160" s="588"/>
      <c r="AF160" s="588"/>
      <c r="AG160" s="588"/>
      <c r="AH160" s="588"/>
      <c r="AI160" s="588"/>
      <c r="AJ160" s="591"/>
      <c r="AK160" s="591"/>
      <c r="AL160" s="591"/>
      <c r="AM160" s="588"/>
      <c r="AN160" s="588"/>
      <c r="AO160" s="588"/>
      <c r="AP160" s="588"/>
      <c r="AQ160" s="588"/>
      <c r="AR160" s="588"/>
      <c r="AS160" s="588"/>
      <c r="AT160" s="588"/>
      <c r="AU160" s="588"/>
      <c r="AV160" s="588"/>
      <c r="AW160" s="588"/>
      <c r="AX160" s="588"/>
      <c r="AY160" s="588"/>
    </row>
    <row r="161" spans="1:74" s="586" customFormat="1" ht="18" customHeight="1">
      <c r="A161" s="578">
        <f t="shared" si="6"/>
        <v>1</v>
      </c>
      <c r="B161" s="587"/>
      <c r="C161" s="587"/>
      <c r="D161" s="587" t="s">
        <v>540</v>
      </c>
      <c r="E161" s="587" t="str">
        <f>CONCATENATE("소반의 경사도는 평균 ",'6-3표준조사'!W230,"˚로 ",'6-3표준조사'!P231,"경사이고, 임지의 잔재를 제외하고 장애물은 많지 않다.")</f>
        <v>소반의 경사도는 평균 26.2˚로 중 (15˚ ~ 30˚)경사이고, 임지의 잔재를 제외하고 장애물은 많지 않다.</v>
      </c>
      <c r="F161" s="587"/>
      <c r="G161" s="587"/>
      <c r="H161" s="587"/>
      <c r="I161" s="587"/>
      <c r="J161" s="587"/>
      <c r="K161" s="587"/>
      <c r="L161" s="587"/>
      <c r="M161" s="587"/>
      <c r="N161" s="587"/>
      <c r="O161" s="587"/>
      <c r="P161" s="587"/>
      <c r="Q161" s="587"/>
      <c r="R161" s="587"/>
      <c r="S161" s="587"/>
      <c r="T161" s="587"/>
      <c r="U161" s="587"/>
      <c r="V161" s="587"/>
      <c r="W161" s="587"/>
      <c r="X161" s="587"/>
      <c r="Y161" s="587"/>
      <c r="Z161" s="587"/>
      <c r="AA161" s="587"/>
      <c r="AB161" s="587"/>
      <c r="AC161" s="587"/>
      <c r="AD161" s="587"/>
      <c r="AE161" s="587"/>
      <c r="AF161" s="587"/>
      <c r="AG161" s="587"/>
      <c r="AH161" s="587"/>
      <c r="AI161" s="587"/>
      <c r="AJ161" s="587"/>
      <c r="AK161" s="587"/>
      <c r="AL161" s="587"/>
      <c r="AM161" s="587"/>
      <c r="AN161" s="587"/>
      <c r="AO161" s="587"/>
      <c r="AP161" s="587"/>
      <c r="AQ161" s="587"/>
      <c r="AR161" s="587"/>
      <c r="AS161" s="587"/>
      <c r="AT161" s="587"/>
      <c r="AU161" s="587"/>
      <c r="AV161" s="587"/>
      <c r="AW161" s="587"/>
      <c r="AX161" s="587"/>
      <c r="AY161" s="587"/>
    </row>
    <row r="162" spans="1:74" s="586" customFormat="1" ht="18" customHeight="1">
      <c r="A162" s="578">
        <f t="shared" si="6"/>
        <v>1</v>
      </c>
      <c r="B162" s="587"/>
      <c r="C162" s="587" t="s">
        <v>776</v>
      </c>
      <c r="D162" s="587" t="s">
        <v>777</v>
      </c>
      <c r="E162" s="587"/>
      <c r="F162" s="587"/>
      <c r="G162" s="587"/>
      <c r="H162" s="587"/>
      <c r="I162" s="587"/>
      <c r="J162" s="587"/>
      <c r="K162" s="588"/>
      <c r="L162" s="588"/>
      <c r="M162" s="592"/>
      <c r="N162" s="587"/>
      <c r="O162" s="587"/>
      <c r="P162" s="593"/>
      <c r="Q162" s="593"/>
      <c r="R162" s="593"/>
      <c r="S162" s="593"/>
      <c r="T162" s="593"/>
      <c r="U162" s="587"/>
      <c r="V162" s="587"/>
      <c r="W162" s="587"/>
      <c r="X162" s="587"/>
      <c r="Y162" s="587"/>
      <c r="Z162" s="587"/>
      <c r="AA162" s="587"/>
      <c r="AB162" s="587"/>
      <c r="AC162" s="587"/>
      <c r="AD162" s="587"/>
      <c r="AE162" s="587"/>
      <c r="AF162" s="587"/>
      <c r="AG162" s="587"/>
      <c r="AH162" s="587"/>
      <c r="AI162" s="587"/>
      <c r="AJ162" s="587"/>
      <c r="AK162" s="587"/>
      <c r="AL162" s="587"/>
      <c r="AM162" s="587"/>
      <c r="AN162" s="587"/>
      <c r="AO162" s="587"/>
      <c r="AP162" s="587"/>
      <c r="AQ162" s="587"/>
      <c r="AR162" s="587"/>
      <c r="AS162" s="587"/>
      <c r="AT162" s="587"/>
      <c r="AU162" s="587"/>
      <c r="AV162" s="587"/>
      <c r="AW162" s="587"/>
      <c r="AX162" s="587"/>
      <c r="AY162" s="587"/>
    </row>
    <row r="163" spans="1:74" s="586" customFormat="1" ht="18" customHeight="1">
      <c r="A163" s="578">
        <f t="shared" si="6"/>
        <v>1</v>
      </c>
      <c r="B163" s="587"/>
      <c r="C163" s="587"/>
      <c r="D163" s="587" t="s">
        <v>540</v>
      </c>
      <c r="E163" s="588" t="str">
        <f>CONCATENATE("사업대상지는 ",'6-3표준조사'!N229," ",'6-3표준조사'!O229," ",'6-3표준조사'!P229,"이다." )</f>
        <v>사업대상지는 어상천 연곡 산147-3번지이다.</v>
      </c>
      <c r="F163" s="588"/>
      <c r="G163" s="588"/>
      <c r="H163" s="587"/>
      <c r="I163" s="587"/>
      <c r="J163" s="587"/>
      <c r="K163" s="587"/>
      <c r="L163" s="587"/>
      <c r="M163" s="587"/>
      <c r="N163" s="587"/>
      <c r="O163" s="587"/>
      <c r="P163" s="587"/>
      <c r="Q163" s="587"/>
      <c r="R163" s="587"/>
      <c r="S163" s="587"/>
      <c r="T163" s="587"/>
      <c r="U163" s="587"/>
      <c r="V163" s="587"/>
      <c r="W163" s="587"/>
      <c r="X163" s="587"/>
      <c r="Y163" s="587"/>
      <c r="Z163" s="587"/>
      <c r="AA163" s="587"/>
      <c r="AB163" s="587"/>
      <c r="AC163" s="587"/>
      <c r="AD163" s="587"/>
      <c r="AE163" s="587"/>
      <c r="AF163" s="587"/>
      <c r="AG163" s="587"/>
      <c r="AH163" s="587"/>
      <c r="AI163" s="587"/>
      <c r="AJ163" s="588"/>
      <c r="AK163" s="588"/>
      <c r="AL163" s="588"/>
      <c r="AM163" s="588"/>
      <c r="AN163" s="588"/>
      <c r="AO163" s="588"/>
      <c r="AP163" s="588"/>
      <c r="AQ163" s="588"/>
      <c r="AR163" s="588"/>
      <c r="AS163" s="588"/>
      <c r="AT163" s="588"/>
      <c r="AU163" s="588"/>
      <c r="AV163" s="588"/>
      <c r="AW163" s="588"/>
      <c r="AX163" s="588"/>
      <c r="AY163" s="588"/>
      <c r="AZ163" s="594"/>
    </row>
    <row r="164" spans="1:74" s="586" customFormat="1" ht="18" customHeight="1">
      <c r="A164" s="578">
        <f t="shared" si="6"/>
        <v>1</v>
      </c>
      <c r="B164" s="587"/>
      <c r="C164" s="587"/>
      <c r="D164" s="587" t="s">
        <v>540</v>
      </c>
      <c r="E164" s="588" t="str">
        <f>CONCATENATE("소반내에 묘지 및 조림목이 고사하여 풀베기 작업이 필요없는 지역을 제외한 풀베기사업 대상면적은 ",'6-3표준조사'!Q229,"ha 이다.")</f>
        <v>소반내에 묘지 및 조림목이 고사하여 풀베기 작업이 필요없는 지역을 제외한 풀베기사업 대상면적은 8.6ha 이다.</v>
      </c>
      <c r="F164" s="588"/>
      <c r="G164" s="588"/>
      <c r="H164" s="588"/>
      <c r="I164" s="588"/>
      <c r="J164" s="588"/>
      <c r="K164" s="588"/>
      <c r="L164" s="588"/>
      <c r="M164" s="588"/>
      <c r="N164" s="588"/>
      <c r="O164" s="588"/>
      <c r="P164" s="588"/>
      <c r="Q164" s="588"/>
      <c r="R164" s="588"/>
      <c r="S164" s="588"/>
      <c r="T164" s="588"/>
      <c r="U164" s="588"/>
      <c r="V164" s="588"/>
      <c r="W164" s="588"/>
      <c r="X164" s="588"/>
      <c r="Y164" s="588"/>
      <c r="Z164" s="588"/>
      <c r="AA164" s="588"/>
      <c r="AB164" s="588"/>
      <c r="AC164" s="588"/>
      <c r="AD164" s="588"/>
      <c r="AE164" s="588"/>
      <c r="AF164" s="588"/>
      <c r="AG164" s="588"/>
      <c r="AH164" s="588"/>
      <c r="AI164" s="588"/>
      <c r="AJ164" s="588"/>
      <c r="AK164" s="588"/>
      <c r="AL164" s="588"/>
      <c r="AM164" s="588"/>
      <c r="AN164" s="588"/>
      <c r="AO164" s="588"/>
      <c r="AP164" s="588"/>
      <c r="AQ164" s="588"/>
      <c r="AR164" s="588"/>
      <c r="AS164" s="588"/>
      <c r="AT164" s="588"/>
      <c r="AU164" s="588"/>
      <c r="AV164" s="588"/>
      <c r="AW164" s="588"/>
      <c r="AX164" s="588"/>
      <c r="AY164" s="588"/>
      <c r="AZ164" s="594"/>
    </row>
    <row r="165" spans="1:74" s="586" customFormat="1" ht="18" customHeight="1">
      <c r="A165" s="578">
        <f t="shared" si="6"/>
        <v>1</v>
      </c>
      <c r="B165" s="587"/>
      <c r="C165" s="587" t="s">
        <v>778</v>
      </c>
      <c r="D165" s="587" t="s">
        <v>779</v>
      </c>
      <c r="E165" s="588"/>
      <c r="F165" s="588"/>
      <c r="G165" s="588"/>
      <c r="H165" s="588"/>
      <c r="I165" s="588"/>
      <c r="J165" s="588"/>
      <c r="K165" s="588"/>
      <c r="L165" s="588"/>
      <c r="M165" s="588"/>
      <c r="N165" s="588"/>
      <c r="O165" s="588"/>
      <c r="P165" s="588"/>
      <c r="Q165" s="588"/>
      <c r="R165" s="588"/>
      <c r="S165" s="588"/>
      <c r="T165" s="588"/>
      <c r="U165" s="588"/>
      <c r="V165" s="588"/>
      <c r="W165" s="588"/>
      <c r="X165" s="588"/>
      <c r="Y165" s="588"/>
      <c r="Z165" s="588"/>
      <c r="AA165" s="588"/>
      <c r="AB165" s="588"/>
      <c r="AC165" s="588"/>
      <c r="AD165" s="588"/>
      <c r="AE165" s="588"/>
      <c r="AF165" s="588"/>
      <c r="AG165" s="588"/>
      <c r="AH165" s="595"/>
      <c r="AI165" s="595"/>
      <c r="AJ165" s="595"/>
      <c r="AK165" s="588"/>
      <c r="AL165" s="588"/>
      <c r="AM165" s="588"/>
      <c r="AN165" s="588"/>
      <c r="AO165" s="588"/>
      <c r="AP165" s="588"/>
      <c r="AQ165" s="588"/>
      <c r="AR165" s="588"/>
      <c r="AS165" s="588"/>
      <c r="AT165" s="588"/>
      <c r="AU165" s="588"/>
      <c r="AV165" s="588"/>
      <c r="AW165" s="588"/>
      <c r="AX165" s="588"/>
      <c r="AY165" s="588"/>
      <c r="AZ165" s="594"/>
    </row>
    <row r="166" spans="1:74" s="586" customFormat="1" ht="18" customHeight="1">
      <c r="A166" s="578">
        <f t="shared" si="6"/>
        <v>1</v>
      </c>
      <c r="B166" s="596"/>
      <c r="C166" s="596"/>
      <c r="D166" s="596" t="s">
        <v>540</v>
      </c>
      <c r="E166" s="597" t="s">
        <v>2165</v>
      </c>
      <c r="F166" s="597"/>
      <c r="G166" s="597"/>
      <c r="H166" s="597"/>
      <c r="I166" s="597"/>
      <c r="J166" s="597"/>
      <c r="K166" s="597"/>
      <c r="L166" s="597"/>
      <c r="M166" s="597"/>
      <c r="N166" s="597"/>
      <c r="O166" s="597"/>
      <c r="P166" s="597"/>
      <c r="Q166" s="597"/>
      <c r="R166" s="597"/>
      <c r="S166" s="597"/>
      <c r="T166" s="597"/>
      <c r="U166" s="597"/>
      <c r="V166" s="597"/>
      <c r="W166" s="597"/>
      <c r="X166" s="597"/>
      <c r="Y166" s="597"/>
      <c r="Z166" s="597"/>
      <c r="AA166" s="597"/>
      <c r="AB166" s="597"/>
      <c r="AC166" s="597"/>
      <c r="AD166" s="597"/>
      <c r="AE166" s="597"/>
      <c r="AF166" s="597"/>
      <c r="AG166" s="597"/>
      <c r="AH166" s="598"/>
      <c r="AI166" s="598"/>
      <c r="AJ166" s="598"/>
      <c r="AK166" s="597"/>
      <c r="AL166" s="597"/>
      <c r="AM166" s="597"/>
      <c r="AN166" s="597"/>
      <c r="AO166" s="597"/>
      <c r="AP166" s="597"/>
      <c r="AQ166" s="597"/>
      <c r="AR166" s="597"/>
      <c r="AS166" s="597"/>
      <c r="AT166" s="597"/>
      <c r="AU166" s="597"/>
      <c r="AV166" s="597"/>
      <c r="AW166" s="597"/>
      <c r="AX166" s="597"/>
      <c r="AY166" s="597"/>
      <c r="AZ166" s="594"/>
    </row>
    <row r="167" spans="1:74" s="586" customFormat="1" ht="14.25" customHeight="1">
      <c r="A167" s="578">
        <f t="shared" si="6"/>
        <v>1</v>
      </c>
      <c r="B167" s="587"/>
      <c r="C167" s="587"/>
      <c r="D167" s="599"/>
      <c r="E167" s="599"/>
      <c r="F167" s="599"/>
      <c r="G167" s="599"/>
      <c r="H167" s="599"/>
      <c r="I167" s="599"/>
      <c r="J167" s="599"/>
      <c r="K167" s="599"/>
      <c r="L167" s="599"/>
      <c r="M167" s="599"/>
      <c r="N167" s="599"/>
      <c r="O167" s="599"/>
      <c r="P167" s="599"/>
      <c r="Q167" s="599"/>
      <c r="R167" s="599"/>
      <c r="S167" s="599"/>
      <c r="T167" s="599"/>
      <c r="U167" s="599"/>
      <c r="V167" s="599"/>
      <c r="W167" s="599"/>
      <c r="X167" s="599"/>
      <c r="Y167" s="599"/>
      <c r="Z167" s="599"/>
      <c r="AA167" s="599"/>
      <c r="AB167" s="599"/>
      <c r="AC167" s="599"/>
      <c r="AD167" s="599"/>
      <c r="AE167" s="599"/>
      <c r="AF167" s="599"/>
      <c r="AG167" s="599"/>
      <c r="AH167" s="599"/>
      <c r="AI167" s="599"/>
      <c r="AJ167" s="599"/>
      <c r="AK167" s="599"/>
      <c r="AL167" s="599"/>
      <c r="AM167" s="599"/>
      <c r="AN167" s="599"/>
      <c r="AO167" s="599"/>
      <c r="AP167" s="599"/>
      <c r="AQ167" s="599"/>
      <c r="AR167" s="599"/>
      <c r="AS167" s="599"/>
      <c r="AT167" s="599"/>
      <c r="AU167" s="599"/>
      <c r="AV167" s="599"/>
      <c r="AW167" s="599"/>
      <c r="AX167" s="599"/>
      <c r="AY167" s="599"/>
      <c r="AZ167" s="594"/>
      <c r="BA167" s="600"/>
      <c r="BB167" s="600"/>
      <c r="BC167" s="600"/>
      <c r="BD167" s="600"/>
      <c r="BE167" s="600"/>
      <c r="BF167" s="600"/>
      <c r="BG167" s="600"/>
      <c r="BH167" s="600"/>
      <c r="BI167" s="600"/>
      <c r="BJ167" s="600"/>
    </row>
    <row r="168" spans="1:74" s="580" customFormat="1" ht="20.100000000000001" customHeight="1">
      <c r="A168" s="578">
        <f t="shared" si="6"/>
        <v>1</v>
      </c>
      <c r="B168" s="2116" t="s">
        <v>780</v>
      </c>
      <c r="C168" s="2116"/>
      <c r="D168" s="2116"/>
      <c r="E168" s="2116"/>
      <c r="F168" s="2116"/>
      <c r="G168" s="2116"/>
      <c r="H168" s="2116"/>
      <c r="I168" s="2116"/>
      <c r="J168" s="2116"/>
      <c r="K168" s="2116"/>
      <c r="L168" s="2116"/>
      <c r="M168" s="2116"/>
      <c r="N168" s="2116"/>
      <c r="O168" s="2116"/>
      <c r="P168" s="2116"/>
      <c r="Q168" s="2116"/>
      <c r="R168" s="2116"/>
      <c r="S168" s="2116"/>
      <c r="T168" s="2116"/>
      <c r="U168" s="2116"/>
      <c r="V168" s="2116"/>
      <c r="W168" s="2116"/>
      <c r="X168" s="2116"/>
      <c r="Y168" s="2116"/>
      <c r="Z168" s="2116"/>
      <c r="AA168" s="2116"/>
      <c r="AB168" s="2116"/>
      <c r="AC168" s="2116"/>
      <c r="AD168" s="2116"/>
      <c r="AE168" s="2116"/>
      <c r="AF168" s="2116"/>
      <c r="AG168" s="2116"/>
      <c r="AH168" s="2116"/>
      <c r="AI168" s="2116"/>
      <c r="AJ168" s="2116"/>
      <c r="AK168" s="2116"/>
      <c r="AL168" s="2116"/>
      <c r="AM168" s="2116"/>
      <c r="AN168" s="2116"/>
      <c r="AO168" s="2116"/>
      <c r="AP168" s="2116"/>
      <c r="AQ168" s="2116"/>
      <c r="AR168" s="2116"/>
      <c r="AS168" s="2116"/>
      <c r="AT168" s="2116"/>
      <c r="AU168" s="2116"/>
      <c r="AV168" s="2116"/>
      <c r="AW168" s="2116"/>
      <c r="AX168" s="2116"/>
      <c r="AY168" s="2116"/>
      <c r="AZ168" s="585"/>
      <c r="BA168" s="600"/>
      <c r="BB168" s="601"/>
      <c r="BC168" s="601"/>
      <c r="BD168" s="601"/>
      <c r="BE168" s="601"/>
      <c r="BF168" s="601"/>
      <c r="BG168" s="601"/>
      <c r="BH168" s="601"/>
      <c r="BI168" s="601"/>
      <c r="BJ168" s="601"/>
    </row>
    <row r="169" spans="1:74" s="601" customFormat="1" ht="20.100000000000001" customHeight="1">
      <c r="A169" s="578">
        <f t="shared" si="6"/>
        <v>1</v>
      </c>
      <c r="B169" s="602"/>
      <c r="C169" s="603" t="s">
        <v>772</v>
      </c>
      <c r="D169" s="603" t="s">
        <v>781</v>
      </c>
      <c r="E169" s="604"/>
      <c r="F169" s="604"/>
      <c r="G169" s="595"/>
      <c r="H169" s="605"/>
      <c r="I169" s="605"/>
      <c r="J169" s="606"/>
      <c r="K169" s="606"/>
      <c r="L169" s="606"/>
      <c r="M169" s="606"/>
      <c r="N169" s="606"/>
      <c r="O169" s="606"/>
      <c r="P169" s="606"/>
      <c r="Q169" s="607"/>
      <c r="R169" s="607"/>
      <c r="S169" s="607"/>
      <c r="T169" s="607"/>
      <c r="U169" s="607"/>
      <c r="V169" s="608"/>
      <c r="W169" s="608"/>
      <c r="X169" s="608"/>
      <c r="Y169" s="608"/>
      <c r="Z169" s="608"/>
      <c r="AA169" s="608"/>
      <c r="AB169" s="608"/>
      <c r="AC169" s="608"/>
      <c r="AD169" s="608"/>
      <c r="AE169" s="608"/>
      <c r="AF169" s="608"/>
      <c r="AG169" s="608"/>
      <c r="AH169" s="609"/>
      <c r="AI169" s="609"/>
      <c r="AJ169" s="609"/>
      <c r="AK169" s="609"/>
      <c r="AL169" s="610"/>
      <c r="AM169" s="610"/>
      <c r="AN169" s="610"/>
      <c r="AO169" s="610"/>
      <c r="AP169" s="610"/>
      <c r="AQ169" s="610"/>
      <c r="AR169" s="610"/>
      <c r="AS169" s="610"/>
      <c r="AT169" s="610"/>
      <c r="AU169" s="610"/>
      <c r="AV169" s="605"/>
      <c r="AW169" s="605"/>
      <c r="AX169" s="605"/>
      <c r="AY169" s="605"/>
      <c r="AZ169" s="611"/>
      <c r="BA169" s="600"/>
      <c r="BB169" s="600"/>
      <c r="BC169" s="600"/>
      <c r="BD169" s="600"/>
      <c r="BE169" s="600"/>
      <c r="BF169" s="600"/>
      <c r="BG169" s="600"/>
      <c r="BH169" s="600"/>
      <c r="BI169" s="600"/>
      <c r="BJ169" s="600"/>
    </row>
    <row r="170" spans="1:74" s="586" customFormat="1" ht="18" customHeight="1">
      <c r="A170" s="578">
        <f t="shared" si="6"/>
        <v>1</v>
      </c>
      <c r="B170" s="612"/>
      <c r="C170" s="2111" t="s">
        <v>782</v>
      </c>
      <c r="D170" s="2111"/>
      <c r="E170" s="2111"/>
      <c r="F170" s="2111"/>
      <c r="G170" s="2111"/>
      <c r="H170" s="2111"/>
      <c r="I170" s="2111"/>
      <c r="J170" s="2111"/>
      <c r="K170" s="2111" t="s">
        <v>783</v>
      </c>
      <c r="L170" s="2111"/>
      <c r="M170" s="2111"/>
      <c r="N170" s="2111"/>
      <c r="O170" s="2111"/>
      <c r="P170" s="2111"/>
      <c r="Q170" s="2111"/>
      <c r="R170" s="2111"/>
      <c r="S170" s="2111" t="s">
        <v>784</v>
      </c>
      <c r="T170" s="2111"/>
      <c r="U170" s="2111"/>
      <c r="V170" s="2111"/>
      <c r="W170" s="2111"/>
      <c r="X170" s="2111"/>
      <c r="Y170" s="2111"/>
      <c r="Z170" s="2111"/>
      <c r="AA170" s="2111" t="s">
        <v>785</v>
      </c>
      <c r="AB170" s="2111"/>
      <c r="AC170" s="2111"/>
      <c r="AD170" s="2111"/>
      <c r="AE170" s="2111"/>
      <c r="AF170" s="2111"/>
      <c r="AG170" s="2111"/>
      <c r="AH170" s="2111"/>
      <c r="AI170" s="2111"/>
      <c r="AJ170" s="2111"/>
      <c r="AK170" s="2111"/>
      <c r="AL170" s="2111"/>
      <c r="AM170" s="2111"/>
      <c r="AN170" s="2111"/>
      <c r="AO170" s="2111"/>
      <c r="AP170" s="2111"/>
      <c r="AQ170" s="2111" t="s">
        <v>1156</v>
      </c>
      <c r="AR170" s="2111"/>
      <c r="AS170" s="2111"/>
      <c r="AT170" s="2111"/>
      <c r="AU170" s="2111"/>
      <c r="AV170" s="2111"/>
      <c r="AW170" s="2111"/>
      <c r="AX170" s="2111"/>
      <c r="AY170" s="612"/>
      <c r="AZ170" s="613"/>
      <c r="BA170" s="601"/>
      <c r="BB170" s="601"/>
      <c r="BC170" s="600"/>
      <c r="BD170" s="600"/>
      <c r="BE170" s="600"/>
      <c r="BF170" s="600"/>
      <c r="BG170" s="600"/>
      <c r="BH170" s="600"/>
      <c r="BI170" s="600"/>
      <c r="BJ170" s="600"/>
    </row>
    <row r="171" spans="1:74" s="586" customFormat="1" ht="18" customHeight="1">
      <c r="A171" s="578">
        <f t="shared" si="6"/>
        <v>1</v>
      </c>
      <c r="B171" s="612"/>
      <c r="C171" s="2111"/>
      <c r="D171" s="2111"/>
      <c r="E171" s="2111"/>
      <c r="F171" s="2111"/>
      <c r="G171" s="2111"/>
      <c r="H171" s="2111"/>
      <c r="I171" s="2111"/>
      <c r="J171" s="2111"/>
      <c r="K171" s="2111"/>
      <c r="L171" s="2111"/>
      <c r="M171" s="2111"/>
      <c r="N171" s="2111"/>
      <c r="O171" s="2111"/>
      <c r="P171" s="2111"/>
      <c r="Q171" s="2111"/>
      <c r="R171" s="2111"/>
      <c r="S171" s="2111"/>
      <c r="T171" s="2111"/>
      <c r="U171" s="2111"/>
      <c r="V171" s="2111"/>
      <c r="W171" s="2111"/>
      <c r="X171" s="2111"/>
      <c r="Y171" s="2111"/>
      <c r="Z171" s="2111"/>
      <c r="AA171" s="2111" t="s">
        <v>786</v>
      </c>
      <c r="AB171" s="2111"/>
      <c r="AC171" s="2111"/>
      <c r="AD171" s="2111"/>
      <c r="AE171" s="2111"/>
      <c r="AF171" s="2111"/>
      <c r="AG171" s="2111"/>
      <c r="AH171" s="2111"/>
      <c r="AI171" s="2111" t="s">
        <v>787</v>
      </c>
      <c r="AJ171" s="2111"/>
      <c r="AK171" s="2111"/>
      <c r="AL171" s="2111"/>
      <c r="AM171" s="2111"/>
      <c r="AN171" s="2111"/>
      <c r="AO171" s="2111"/>
      <c r="AP171" s="2111"/>
      <c r="AQ171" s="2111"/>
      <c r="AR171" s="2111"/>
      <c r="AS171" s="2111"/>
      <c r="AT171" s="2111"/>
      <c r="AU171" s="2111"/>
      <c r="AV171" s="2111"/>
      <c r="AW171" s="2111"/>
      <c r="AX171" s="2111"/>
      <c r="AY171" s="612"/>
      <c r="AZ171" s="613"/>
      <c r="BA171" s="600"/>
      <c r="BB171" s="600"/>
      <c r="BC171" s="600"/>
      <c r="BD171" s="600"/>
      <c r="BE171" s="600"/>
      <c r="BF171" s="600"/>
      <c r="BG171" s="600"/>
      <c r="BH171" s="600"/>
      <c r="BI171" s="600"/>
      <c r="BJ171" s="600"/>
    </row>
    <row r="172" spans="1:74" s="586" customFormat="1" ht="18" customHeight="1">
      <c r="A172" s="578">
        <f t="shared" si="6"/>
        <v>1</v>
      </c>
      <c r="B172" s="614"/>
      <c r="C172" s="2122" t="str">
        <f>L156</f>
        <v>65-0</v>
      </c>
      <c r="D172" s="2123"/>
      <c r="E172" s="2126" t="s">
        <v>774</v>
      </c>
      <c r="F172" s="2126"/>
      <c r="G172" s="2123" t="str">
        <f>Z156</f>
        <v>51-0</v>
      </c>
      <c r="H172" s="2123"/>
      <c r="I172" s="2126" t="s">
        <v>775</v>
      </c>
      <c r="J172" s="2126"/>
      <c r="K172" s="2127">
        <f>'6-3표준조사'!Q229</f>
        <v>8.6</v>
      </c>
      <c r="L172" s="2127"/>
      <c r="M172" s="2127"/>
      <c r="N172" s="2127"/>
      <c r="O172" s="2127"/>
      <c r="P172" s="2127"/>
      <c r="Q172" s="2127"/>
      <c r="R172" s="2127"/>
      <c r="S172" s="2113" t="str">
        <f>'6-3표준조사'!K231</f>
        <v>소나무</v>
      </c>
      <c r="T172" s="2113"/>
      <c r="U172" s="2113"/>
      <c r="V172" s="2113"/>
      <c r="W172" s="2113"/>
      <c r="X172" s="2113"/>
      <c r="Y172" s="2113"/>
      <c r="Z172" s="2113"/>
      <c r="AA172" s="2129">
        <f>'6-3표준조사'!Q235</f>
        <v>2670</v>
      </c>
      <c r="AB172" s="2129"/>
      <c r="AC172" s="2129"/>
      <c r="AD172" s="2129"/>
      <c r="AE172" s="2129"/>
      <c r="AF172" s="2129"/>
      <c r="AG172" s="2129"/>
      <c r="AH172" s="2129"/>
      <c r="AI172" s="2129">
        <f>'6-3표준조사'!R235</f>
        <v>290</v>
      </c>
      <c r="AJ172" s="2129"/>
      <c r="AK172" s="2129"/>
      <c r="AL172" s="2129"/>
      <c r="AM172" s="2129"/>
      <c r="AN172" s="2129"/>
      <c r="AO172" s="2129"/>
      <c r="AP172" s="2129"/>
      <c r="AQ172" s="2113" t="str">
        <f>'6-3표준조사'!R231</f>
        <v>3년차 이상</v>
      </c>
      <c r="AR172" s="2113"/>
      <c r="AS172" s="2113"/>
      <c r="AT172" s="2113"/>
      <c r="AU172" s="2113"/>
      <c r="AV172" s="2113"/>
      <c r="AW172" s="2113"/>
      <c r="AX172" s="2113"/>
      <c r="AY172" s="612"/>
      <c r="AZ172" s="613"/>
      <c r="BA172" s="600"/>
      <c r="BB172" s="600"/>
      <c r="BC172" s="601"/>
      <c r="BD172" s="601"/>
      <c r="BE172" s="601"/>
      <c r="BF172" s="601"/>
      <c r="BG172" s="601"/>
      <c r="BH172" s="601"/>
      <c r="BI172" s="601"/>
      <c r="BJ172" s="601"/>
    </row>
    <row r="173" spans="1:74" s="586" customFormat="1" ht="18" customHeight="1">
      <c r="A173" s="578">
        <f t="shared" si="6"/>
        <v>1</v>
      </c>
      <c r="B173" s="614"/>
      <c r="C173" s="2124"/>
      <c r="D173" s="2125"/>
      <c r="E173" s="2125"/>
      <c r="F173" s="2125"/>
      <c r="G173" s="2125"/>
      <c r="H173" s="2125"/>
      <c r="I173" s="2125"/>
      <c r="J173" s="2125"/>
      <c r="K173" s="2128"/>
      <c r="L173" s="2128"/>
      <c r="M173" s="2128"/>
      <c r="N173" s="2128"/>
      <c r="O173" s="2128"/>
      <c r="P173" s="2128"/>
      <c r="Q173" s="2128"/>
      <c r="R173" s="2128"/>
      <c r="S173" s="2114"/>
      <c r="T173" s="2114"/>
      <c r="U173" s="2114"/>
      <c r="V173" s="2114"/>
      <c r="W173" s="2114"/>
      <c r="X173" s="2114"/>
      <c r="Y173" s="2114"/>
      <c r="Z173" s="2114"/>
      <c r="AA173" s="2130"/>
      <c r="AB173" s="2130"/>
      <c r="AC173" s="2130"/>
      <c r="AD173" s="2130"/>
      <c r="AE173" s="2130"/>
      <c r="AF173" s="2130"/>
      <c r="AG173" s="2130"/>
      <c r="AH173" s="2130"/>
      <c r="AI173" s="2130"/>
      <c r="AJ173" s="2130"/>
      <c r="AK173" s="2130"/>
      <c r="AL173" s="2130"/>
      <c r="AM173" s="2130"/>
      <c r="AN173" s="2130"/>
      <c r="AO173" s="2130"/>
      <c r="AP173" s="2130"/>
      <c r="AQ173" s="2114"/>
      <c r="AR173" s="2114"/>
      <c r="AS173" s="2114"/>
      <c r="AT173" s="2114"/>
      <c r="AU173" s="2114"/>
      <c r="AV173" s="2114"/>
      <c r="AW173" s="2114"/>
      <c r="AX173" s="2114"/>
      <c r="AY173" s="612"/>
      <c r="AZ173" s="613"/>
      <c r="BA173" s="600"/>
      <c r="BB173" s="600"/>
      <c r="BC173" s="600"/>
      <c r="BD173" s="600"/>
      <c r="BE173" s="600"/>
      <c r="BF173" s="600"/>
      <c r="BG173" s="600"/>
      <c r="BH173" s="600"/>
      <c r="BI173" s="600"/>
      <c r="BJ173" s="600"/>
    </row>
    <row r="174" spans="1:74" s="586" customFormat="1" ht="18" customHeight="1">
      <c r="A174" s="578">
        <f t="shared" si="6"/>
        <v>1</v>
      </c>
      <c r="B174" s="614"/>
      <c r="C174" s="614" t="s">
        <v>776</v>
      </c>
      <c r="D174" s="614" t="s">
        <v>788</v>
      </c>
      <c r="E174" s="614"/>
      <c r="F174" s="612"/>
      <c r="G174" s="612"/>
      <c r="H174" s="612"/>
      <c r="I174" s="612"/>
      <c r="J174" s="612"/>
      <c r="K174" s="612"/>
      <c r="L174" s="612"/>
      <c r="M174" s="612"/>
      <c r="N174" s="612"/>
      <c r="O174" s="612"/>
      <c r="P174" s="612"/>
      <c r="Q174" s="615"/>
      <c r="R174" s="615"/>
      <c r="S174" s="615"/>
      <c r="T174" s="615"/>
      <c r="U174" s="615"/>
      <c r="V174" s="612"/>
      <c r="W174" s="616"/>
      <c r="X174" s="616"/>
      <c r="Y174" s="616"/>
      <c r="Z174" s="616"/>
      <c r="AA174" s="616"/>
      <c r="AB174" s="616"/>
      <c r="AC174" s="616"/>
      <c r="AD174" s="616"/>
      <c r="AE174" s="616"/>
      <c r="AF174" s="616"/>
      <c r="AG174" s="612"/>
      <c r="AH174" s="617"/>
      <c r="AI174" s="617"/>
      <c r="AJ174" s="617"/>
      <c r="AK174" s="617"/>
      <c r="AL174" s="618"/>
      <c r="AM174" s="618"/>
      <c r="AN174" s="618"/>
      <c r="AO174" s="618"/>
      <c r="AP174" s="618"/>
      <c r="AQ174" s="618"/>
      <c r="AR174" s="618"/>
      <c r="AS174" s="618"/>
      <c r="AT174" s="618"/>
      <c r="AU174" s="618"/>
      <c r="AV174" s="612"/>
      <c r="AW174" s="612"/>
      <c r="AX174" s="612"/>
      <c r="AY174" s="612"/>
      <c r="AZ174" s="613"/>
      <c r="BA174" s="600"/>
      <c r="BB174" s="600"/>
      <c r="BC174" s="600"/>
      <c r="BD174" s="600"/>
      <c r="BE174" s="600"/>
      <c r="BF174" s="600"/>
      <c r="BG174" s="600"/>
      <c r="BH174" s="600"/>
      <c r="BI174" s="600"/>
      <c r="BJ174" s="600"/>
      <c r="BK174" s="600"/>
      <c r="BL174" s="600"/>
      <c r="BM174" s="600"/>
      <c r="BN174" s="600"/>
      <c r="BO174" s="600"/>
      <c r="BP174" s="600"/>
      <c r="BQ174" s="600"/>
      <c r="BR174" s="600"/>
      <c r="BS174" s="600"/>
      <c r="BT174" s="600"/>
      <c r="BU174" s="600"/>
      <c r="BV174" s="600"/>
    </row>
    <row r="175" spans="1:74" s="586" customFormat="1" ht="18" customHeight="1">
      <c r="A175" s="578">
        <f t="shared" si="6"/>
        <v>1</v>
      </c>
      <c r="B175" s="614"/>
      <c r="C175" s="614"/>
      <c r="D175" s="587" t="s">
        <v>540</v>
      </c>
      <c r="E175" s="614" t="str">
        <f>CONCATENATE("식재된 ",S172," 는 활착이 안정된 상태로 신초발달이 양호함" )</f>
        <v>식재된 소나무 는 활착이 안정된 상태로 신초발달이 양호함</v>
      </c>
      <c r="F175" s="612"/>
      <c r="G175" s="612"/>
      <c r="H175" s="612"/>
      <c r="I175" s="612"/>
      <c r="J175" s="612"/>
      <c r="K175" s="612"/>
      <c r="L175" s="612"/>
      <c r="M175" s="612"/>
      <c r="N175" s="612"/>
      <c r="O175" s="612"/>
      <c r="P175" s="612"/>
      <c r="Q175" s="615"/>
      <c r="R175" s="615"/>
      <c r="S175" s="615"/>
      <c r="T175" s="615"/>
      <c r="U175" s="615"/>
      <c r="V175" s="612"/>
      <c r="W175" s="619"/>
      <c r="X175" s="616"/>
      <c r="Y175" s="616"/>
      <c r="Z175" s="616"/>
      <c r="AA175" s="619"/>
      <c r="AB175" s="616"/>
      <c r="AC175" s="616"/>
      <c r="AD175" s="616"/>
      <c r="AE175" s="619"/>
      <c r="AF175" s="616"/>
      <c r="AG175" s="612"/>
      <c r="AH175" s="617"/>
      <c r="AI175" s="617"/>
      <c r="AJ175" s="617"/>
      <c r="AK175" s="617"/>
      <c r="AL175" s="618"/>
      <c r="AM175" s="618"/>
      <c r="AN175" s="618"/>
      <c r="AO175" s="618"/>
      <c r="AP175" s="618"/>
      <c r="AQ175" s="618"/>
      <c r="AR175" s="618"/>
      <c r="AS175" s="618"/>
      <c r="AT175" s="618"/>
      <c r="AU175" s="618"/>
      <c r="AV175" s="612"/>
      <c r="AW175" s="612"/>
      <c r="AX175" s="612"/>
      <c r="AY175" s="612"/>
      <c r="AZ175" s="613"/>
      <c r="BC175" s="600"/>
      <c r="BD175" s="600"/>
      <c r="BE175" s="600"/>
      <c r="BF175" s="600"/>
      <c r="BG175" s="600"/>
      <c r="BH175" s="600"/>
      <c r="BI175" s="600"/>
      <c r="BJ175" s="600"/>
      <c r="BK175" s="600"/>
      <c r="BL175" s="600"/>
      <c r="BM175" s="600"/>
      <c r="BN175" s="600"/>
      <c r="BO175" s="600"/>
      <c r="BP175" s="600"/>
      <c r="BQ175" s="600"/>
      <c r="BR175" s="600"/>
      <c r="BS175" s="600"/>
      <c r="BT175" s="600"/>
      <c r="BU175" s="600"/>
      <c r="BV175" s="600"/>
    </row>
    <row r="176" spans="1:74" s="586" customFormat="1" ht="18" customHeight="1">
      <c r="A176" s="578">
        <f t="shared" si="6"/>
        <v>1</v>
      </c>
      <c r="B176" s="614"/>
      <c r="C176" s="614"/>
      <c r="D176" s="587" t="s">
        <v>540</v>
      </c>
      <c r="E176" s="614" t="s">
        <v>1719</v>
      </c>
      <c r="F176" s="612"/>
      <c r="G176" s="612"/>
      <c r="H176" s="612"/>
      <c r="I176" s="612"/>
      <c r="J176" s="612"/>
      <c r="K176" s="612"/>
      <c r="L176" s="612"/>
      <c r="M176" s="612"/>
      <c r="N176" s="612"/>
      <c r="O176" s="612"/>
      <c r="P176" s="612"/>
      <c r="Q176" s="615"/>
      <c r="R176" s="615"/>
      <c r="S176" s="615"/>
      <c r="T176" s="615"/>
      <c r="U176" s="615"/>
      <c r="V176" s="612"/>
      <c r="W176" s="612"/>
      <c r="X176" s="612"/>
      <c r="Y176" s="612"/>
      <c r="Z176" s="612"/>
      <c r="AA176" s="612"/>
      <c r="AB176" s="612"/>
      <c r="AC176" s="612"/>
      <c r="AD176" s="612"/>
      <c r="AE176" s="612"/>
      <c r="AF176" s="612"/>
      <c r="AG176" s="612"/>
      <c r="AH176" s="617"/>
      <c r="AI176" s="617"/>
      <c r="AJ176" s="617"/>
      <c r="AK176" s="617"/>
      <c r="AL176" s="618"/>
      <c r="AM176" s="618"/>
      <c r="AN176" s="618"/>
      <c r="AO176" s="618"/>
      <c r="AP176" s="618"/>
      <c r="AQ176" s="618"/>
      <c r="AR176" s="618"/>
      <c r="AS176" s="618"/>
      <c r="AT176" s="618"/>
      <c r="AU176" s="618"/>
      <c r="AV176" s="612"/>
      <c r="AW176" s="612"/>
      <c r="AX176" s="612"/>
      <c r="AY176" s="612"/>
      <c r="AZ176" s="613"/>
      <c r="BA176" s="580"/>
      <c r="BB176" s="580"/>
      <c r="BC176" s="580"/>
      <c r="BD176" s="580"/>
      <c r="BE176" s="580"/>
      <c r="BF176" s="580"/>
      <c r="BG176" s="580"/>
      <c r="BH176" s="580"/>
      <c r="BI176" s="580"/>
      <c r="BJ176" s="580"/>
      <c r="BK176" s="601"/>
      <c r="BL176" s="601"/>
      <c r="BM176" s="601"/>
      <c r="BN176" s="601"/>
      <c r="BO176" s="601"/>
      <c r="BP176" s="601"/>
      <c r="BQ176" s="601"/>
      <c r="BR176" s="601"/>
      <c r="BS176" s="601"/>
      <c r="BT176" s="601"/>
      <c r="BU176" s="601"/>
      <c r="BV176" s="601"/>
    </row>
    <row r="177" spans="1:74" s="586" customFormat="1" ht="18" hidden="1" customHeight="1">
      <c r="A177" s="578"/>
      <c r="B177" s="614"/>
      <c r="C177" s="614"/>
      <c r="D177" s="587"/>
      <c r="E177" s="614"/>
      <c r="F177" s="612"/>
      <c r="G177" s="612"/>
      <c r="H177" s="612"/>
      <c r="I177" s="612"/>
      <c r="J177" s="612"/>
      <c r="K177" s="612"/>
      <c r="L177" s="612"/>
      <c r="M177" s="612"/>
      <c r="N177" s="612"/>
      <c r="O177" s="612"/>
      <c r="P177" s="612"/>
      <c r="Q177" s="615"/>
      <c r="R177" s="615"/>
      <c r="S177" s="615"/>
      <c r="T177" s="615"/>
      <c r="U177" s="615"/>
      <c r="V177" s="612"/>
      <c r="W177" s="612"/>
      <c r="X177" s="612"/>
      <c r="Y177" s="612"/>
      <c r="Z177" s="612"/>
      <c r="AA177" s="612"/>
      <c r="AB177" s="612"/>
      <c r="AC177" s="612"/>
      <c r="AD177" s="612"/>
      <c r="AE177" s="612"/>
      <c r="AF177" s="612"/>
      <c r="AG177" s="612"/>
      <c r="AH177" s="617"/>
      <c r="AI177" s="617"/>
      <c r="AJ177" s="617"/>
      <c r="AK177" s="617"/>
      <c r="AL177" s="618"/>
      <c r="AM177" s="618"/>
      <c r="AN177" s="618"/>
      <c r="AO177" s="618"/>
      <c r="AP177" s="618"/>
      <c r="AQ177" s="618"/>
      <c r="AR177" s="618"/>
      <c r="AS177" s="618"/>
      <c r="AT177" s="618"/>
      <c r="AU177" s="618"/>
      <c r="AV177" s="612"/>
      <c r="AW177" s="612"/>
      <c r="AX177" s="612"/>
      <c r="AY177" s="612"/>
      <c r="AZ177" s="613"/>
      <c r="BA177" s="580"/>
      <c r="BB177" s="580"/>
      <c r="BC177" s="580"/>
      <c r="BD177" s="580"/>
      <c r="BE177" s="580"/>
      <c r="BF177" s="580"/>
      <c r="BG177" s="580"/>
      <c r="BH177" s="580"/>
      <c r="BI177" s="580"/>
      <c r="BJ177" s="580"/>
      <c r="BK177" s="601"/>
      <c r="BL177" s="601"/>
      <c r="BM177" s="601"/>
      <c r="BN177" s="601"/>
      <c r="BO177" s="601"/>
      <c r="BP177" s="601"/>
      <c r="BQ177" s="601"/>
      <c r="BR177" s="601"/>
      <c r="BS177" s="601"/>
      <c r="BT177" s="601"/>
      <c r="BU177" s="601"/>
      <c r="BV177" s="601"/>
    </row>
    <row r="178" spans="1:74" s="586" customFormat="1" ht="18" customHeight="1">
      <c r="A178" s="578">
        <f t="shared" si="6"/>
        <v>1</v>
      </c>
      <c r="B178" s="614"/>
      <c r="C178" s="614" t="s">
        <v>778</v>
      </c>
      <c r="D178" s="614" t="s">
        <v>790</v>
      </c>
      <c r="E178" s="614"/>
      <c r="F178" s="612"/>
      <c r="G178" s="612"/>
      <c r="H178" s="612"/>
      <c r="I178" s="612"/>
      <c r="J178" s="612"/>
      <c r="K178" s="612"/>
      <c r="L178" s="612"/>
      <c r="M178" s="612"/>
      <c r="N178" s="612"/>
      <c r="O178" s="612"/>
      <c r="P178" s="612"/>
      <c r="Q178" s="615"/>
      <c r="R178" s="615"/>
      <c r="S178" s="615"/>
      <c r="T178" s="615"/>
      <c r="U178" s="615"/>
      <c r="V178" s="612"/>
      <c r="W178" s="612"/>
      <c r="X178" s="612"/>
      <c r="Y178" s="612"/>
      <c r="Z178" s="612"/>
      <c r="AA178" s="612"/>
      <c r="AB178" s="612"/>
      <c r="AC178" s="612"/>
      <c r="AD178" s="612"/>
      <c r="AE178" s="612"/>
      <c r="AF178" s="612"/>
      <c r="AG178" s="612"/>
      <c r="AH178" s="617"/>
      <c r="AI178" s="617"/>
      <c r="AJ178" s="617"/>
      <c r="AK178" s="617"/>
      <c r="AL178" s="618"/>
      <c r="AM178" s="618"/>
      <c r="AN178" s="618"/>
      <c r="AO178" s="618"/>
      <c r="AP178" s="618"/>
      <c r="AQ178" s="618"/>
      <c r="AR178" s="618"/>
      <c r="AS178" s="618"/>
      <c r="AT178" s="618"/>
      <c r="AU178" s="618"/>
      <c r="AV178" s="612"/>
      <c r="AW178" s="612"/>
      <c r="AX178" s="612"/>
      <c r="AY178" s="612"/>
      <c r="AZ178" s="613"/>
      <c r="BK178" s="600"/>
      <c r="BL178" s="600"/>
      <c r="BM178" s="600"/>
      <c r="BN178" s="600"/>
      <c r="BO178" s="600"/>
      <c r="BP178" s="600"/>
      <c r="BQ178" s="600"/>
      <c r="BR178" s="600"/>
      <c r="BS178" s="600"/>
      <c r="BT178" s="600"/>
      <c r="BU178" s="600"/>
      <c r="BV178" s="600"/>
    </row>
    <row r="179" spans="1:74" s="586" customFormat="1" ht="18" customHeight="1">
      <c r="A179" s="578">
        <f t="shared" si="6"/>
        <v>1</v>
      </c>
      <c r="B179" s="614"/>
      <c r="C179" s="614"/>
      <c r="D179" s="587" t="s">
        <v>540</v>
      </c>
      <c r="E179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179" s="612"/>
      <c r="G179" s="612"/>
      <c r="H179" s="612"/>
      <c r="I179" s="612"/>
      <c r="J179" s="612"/>
      <c r="K179" s="612"/>
      <c r="L179" s="612"/>
      <c r="M179" s="612"/>
      <c r="N179" s="612"/>
      <c r="O179" s="612"/>
      <c r="P179" s="612"/>
      <c r="Q179" s="615"/>
      <c r="R179" s="615"/>
      <c r="S179" s="615"/>
      <c r="T179" s="615"/>
      <c r="U179" s="615"/>
      <c r="V179" s="612"/>
      <c r="W179" s="612"/>
      <c r="X179" s="612"/>
      <c r="Y179" s="612"/>
      <c r="Z179" s="612"/>
      <c r="AA179" s="612"/>
      <c r="AB179" s="612"/>
      <c r="AC179" s="612"/>
      <c r="AD179" s="612"/>
      <c r="AE179" s="612"/>
      <c r="AF179" s="612"/>
      <c r="AG179" s="612"/>
      <c r="AH179" s="617"/>
      <c r="AI179" s="617"/>
      <c r="AJ179" s="617"/>
      <c r="AK179" s="617"/>
      <c r="AL179" s="618"/>
      <c r="AM179" s="618"/>
      <c r="AN179" s="618"/>
      <c r="AO179" s="618"/>
      <c r="AP179" s="618"/>
      <c r="AQ179" s="618"/>
      <c r="AR179" s="618"/>
      <c r="AS179" s="618"/>
      <c r="AT179" s="618"/>
      <c r="AU179" s="618"/>
      <c r="AV179" s="612"/>
      <c r="AW179" s="612"/>
      <c r="AX179" s="612"/>
      <c r="AY179" s="612"/>
      <c r="AZ179" s="613"/>
      <c r="BK179" s="600"/>
      <c r="BL179" s="600"/>
      <c r="BM179" s="600"/>
      <c r="BN179" s="600"/>
      <c r="BO179" s="600"/>
      <c r="BP179" s="600"/>
      <c r="BQ179" s="600"/>
      <c r="BR179" s="600"/>
      <c r="BS179" s="600"/>
      <c r="BT179" s="600"/>
      <c r="BU179" s="600"/>
      <c r="BV179" s="600"/>
    </row>
    <row r="180" spans="1:74" s="586" customFormat="1" ht="18" customHeight="1">
      <c r="A180" s="578">
        <f t="shared" si="6"/>
        <v>1</v>
      </c>
      <c r="B180" s="614"/>
      <c r="C180" s="614"/>
      <c r="D180" s="587" t="s">
        <v>540</v>
      </c>
      <c r="E180" s="614" t="str">
        <f>CONCATENATE("조림목이 자연발생 식생과 경재하고 있으며 조림목의 ",AQ172,"이다." )</f>
        <v>조림목이 자연발생 식생과 경재하고 있으며 조림목의 3년차 이상이다.</v>
      </c>
      <c r="F180" s="612"/>
      <c r="G180" s="612"/>
      <c r="H180" s="612"/>
      <c r="I180" s="612"/>
      <c r="J180" s="612"/>
      <c r="K180" s="612"/>
      <c r="L180" s="612"/>
      <c r="M180" s="612"/>
      <c r="N180" s="612"/>
      <c r="O180" s="612"/>
      <c r="P180" s="612"/>
      <c r="Q180" s="612"/>
      <c r="R180" s="612"/>
      <c r="S180" s="612"/>
      <c r="T180" s="612"/>
      <c r="U180" s="612"/>
      <c r="V180" s="612"/>
      <c r="W180" s="612"/>
      <c r="X180" s="612"/>
      <c r="Y180" s="612"/>
      <c r="Z180" s="612"/>
      <c r="AA180" s="612"/>
      <c r="AB180" s="612"/>
      <c r="AC180" s="612"/>
      <c r="AD180" s="612"/>
      <c r="AE180" s="612"/>
      <c r="AF180" s="612"/>
      <c r="AG180" s="612"/>
      <c r="AH180" s="617"/>
      <c r="AI180" s="617"/>
      <c r="AJ180" s="617"/>
      <c r="AK180" s="617"/>
      <c r="AL180" s="618"/>
      <c r="AM180" s="618"/>
      <c r="AN180" s="618"/>
      <c r="AO180" s="618"/>
      <c r="AP180" s="618"/>
      <c r="AQ180" s="618"/>
      <c r="AR180" s="618"/>
      <c r="AS180" s="618"/>
      <c r="AT180" s="618"/>
      <c r="AU180" s="618"/>
      <c r="AV180" s="612"/>
      <c r="AW180" s="612"/>
      <c r="AX180" s="612"/>
      <c r="AY180" s="612"/>
      <c r="AZ180" s="613"/>
      <c r="BK180" s="600"/>
      <c r="BL180" s="600"/>
      <c r="BM180" s="600"/>
      <c r="BN180" s="600"/>
      <c r="BO180" s="600"/>
      <c r="BP180" s="600"/>
      <c r="BQ180" s="600"/>
      <c r="BR180" s="600"/>
      <c r="BS180" s="600"/>
      <c r="BT180" s="600"/>
      <c r="BU180" s="600"/>
      <c r="BV180" s="600"/>
    </row>
    <row r="181" spans="1:74" s="586" customFormat="1" ht="13.5" customHeight="1">
      <c r="A181" s="578">
        <f t="shared" si="6"/>
        <v>1</v>
      </c>
      <c r="B181" s="620"/>
      <c r="C181" s="620"/>
      <c r="D181" s="620"/>
      <c r="E181" s="620"/>
      <c r="F181" s="595"/>
      <c r="G181" s="595"/>
      <c r="H181" s="595"/>
      <c r="I181" s="595"/>
      <c r="J181" s="621"/>
      <c r="K181" s="621"/>
      <c r="L181" s="621"/>
      <c r="M181" s="621"/>
      <c r="N181" s="621"/>
      <c r="O181" s="621"/>
      <c r="P181" s="621"/>
      <c r="Q181" s="622"/>
      <c r="R181" s="622"/>
      <c r="S181" s="622"/>
      <c r="T181" s="622"/>
      <c r="U181" s="622"/>
      <c r="V181" s="612"/>
      <c r="W181" s="612"/>
      <c r="X181" s="612"/>
      <c r="Y181" s="612"/>
      <c r="Z181" s="612"/>
      <c r="AA181" s="612"/>
      <c r="AB181" s="612"/>
      <c r="AC181" s="612"/>
      <c r="AD181" s="612"/>
      <c r="AE181" s="612"/>
      <c r="AF181" s="612"/>
      <c r="AG181" s="612"/>
      <c r="AH181" s="623"/>
      <c r="AI181" s="623"/>
      <c r="AJ181" s="623"/>
      <c r="AK181" s="623"/>
      <c r="AL181" s="624"/>
      <c r="AM181" s="624"/>
      <c r="AN181" s="624"/>
      <c r="AO181" s="624"/>
      <c r="AP181" s="624"/>
      <c r="AQ181" s="624"/>
      <c r="AR181" s="624"/>
      <c r="AS181" s="624"/>
      <c r="AT181" s="624"/>
      <c r="AU181" s="624"/>
      <c r="AV181" s="595"/>
      <c r="AW181" s="595"/>
      <c r="AX181" s="595"/>
      <c r="AY181" s="595"/>
      <c r="AZ181" s="613"/>
      <c r="BK181" s="600"/>
      <c r="BL181" s="600"/>
      <c r="BM181" s="600"/>
      <c r="BN181" s="600"/>
      <c r="BO181" s="600"/>
      <c r="BP181" s="600"/>
      <c r="BQ181" s="600"/>
      <c r="BR181" s="600"/>
      <c r="BS181" s="600"/>
      <c r="BT181" s="600"/>
      <c r="BU181" s="600"/>
      <c r="BV181" s="600"/>
    </row>
    <row r="182" spans="1:74" s="601" customFormat="1" ht="19.5" customHeight="1">
      <c r="A182" s="578">
        <f t="shared" si="6"/>
        <v>1</v>
      </c>
      <c r="B182" s="2116" t="s">
        <v>2071</v>
      </c>
      <c r="C182" s="2116"/>
      <c r="D182" s="2116"/>
      <c r="E182" s="2116"/>
      <c r="F182" s="2116"/>
      <c r="G182" s="2116"/>
      <c r="H182" s="2116"/>
      <c r="I182" s="2116"/>
      <c r="J182" s="2116"/>
      <c r="K182" s="2116"/>
      <c r="L182" s="2116"/>
      <c r="M182" s="2116"/>
      <c r="N182" s="2116"/>
      <c r="O182" s="2116"/>
      <c r="P182" s="2116"/>
      <c r="Q182" s="2116"/>
      <c r="R182" s="2116"/>
      <c r="S182" s="2116"/>
      <c r="T182" s="2116"/>
      <c r="U182" s="2116"/>
      <c r="V182" s="2116"/>
      <c r="W182" s="2116"/>
      <c r="X182" s="2116"/>
      <c r="Y182" s="2116"/>
      <c r="Z182" s="2116"/>
      <c r="AA182" s="2116"/>
      <c r="AB182" s="2116"/>
      <c r="AC182" s="2116"/>
      <c r="AD182" s="2116"/>
      <c r="AE182" s="2116"/>
      <c r="AF182" s="2116"/>
      <c r="AG182" s="2116"/>
      <c r="AH182" s="2116"/>
      <c r="AI182" s="2116"/>
      <c r="AJ182" s="2116"/>
      <c r="AK182" s="2116"/>
      <c r="AL182" s="2116"/>
      <c r="AM182" s="2116"/>
      <c r="AN182" s="2116"/>
      <c r="AO182" s="2116"/>
      <c r="AP182" s="2116"/>
      <c r="AQ182" s="2116"/>
      <c r="AR182" s="2116"/>
      <c r="AS182" s="2116"/>
      <c r="AT182" s="2116"/>
      <c r="AU182" s="2116"/>
      <c r="AV182" s="2116"/>
      <c r="AW182" s="2116"/>
      <c r="AX182" s="2116"/>
      <c r="AY182" s="2116"/>
      <c r="AZ182" s="625"/>
      <c r="BB182" s="600"/>
      <c r="BC182" s="600"/>
      <c r="BD182" s="600"/>
      <c r="BE182" s="600"/>
      <c r="BF182" s="600"/>
      <c r="BG182" s="600"/>
      <c r="BH182" s="600"/>
      <c r="BI182" s="600"/>
      <c r="BJ182" s="600"/>
      <c r="BK182" s="600"/>
      <c r="BL182" s="600"/>
      <c r="BM182" s="600"/>
      <c r="BN182" s="600"/>
      <c r="BO182" s="600"/>
      <c r="BP182" s="600"/>
      <c r="BQ182" s="600"/>
      <c r="BR182" s="600"/>
      <c r="BS182" s="600"/>
      <c r="BT182" s="600"/>
      <c r="BU182" s="600"/>
      <c r="BV182" s="600"/>
    </row>
    <row r="183" spans="1:74" s="601" customFormat="1" ht="18" customHeight="1">
      <c r="A183" s="578">
        <f t="shared" si="6"/>
        <v>1</v>
      </c>
      <c r="B183" s="626"/>
      <c r="C183" s="587" t="s">
        <v>792</v>
      </c>
      <c r="D183" s="588" t="s">
        <v>793</v>
      </c>
      <c r="E183" s="588"/>
      <c r="F183" s="588"/>
      <c r="G183" s="588"/>
      <c r="H183" s="588"/>
      <c r="I183" s="588"/>
      <c r="J183" s="627"/>
      <c r="K183" s="627"/>
      <c r="L183" s="627"/>
      <c r="M183" s="627"/>
      <c r="N183" s="627"/>
      <c r="O183" s="627"/>
      <c r="P183" s="627"/>
      <c r="Q183" s="627"/>
      <c r="R183" s="627"/>
      <c r="S183" s="627"/>
      <c r="T183" s="627"/>
      <c r="U183" s="627"/>
      <c r="V183" s="627"/>
      <c r="W183" s="627"/>
      <c r="X183" s="627"/>
      <c r="Y183" s="627"/>
      <c r="Z183" s="627"/>
      <c r="AA183" s="627"/>
      <c r="AB183" s="627"/>
      <c r="AC183" s="627"/>
      <c r="AD183" s="627"/>
      <c r="AE183" s="627"/>
      <c r="AF183" s="627"/>
      <c r="AG183" s="627"/>
      <c r="AH183" s="627"/>
      <c r="AI183" s="627"/>
      <c r="AJ183" s="627"/>
      <c r="AK183" s="627"/>
      <c r="AL183" s="627"/>
      <c r="AM183" s="627"/>
      <c r="AN183" s="627"/>
      <c r="AO183" s="627"/>
      <c r="AP183" s="627"/>
      <c r="AQ183" s="627"/>
      <c r="AR183" s="627"/>
      <c r="AS183" s="627"/>
      <c r="AT183" s="627"/>
      <c r="AU183" s="627"/>
      <c r="AV183" s="627"/>
      <c r="AW183" s="627"/>
      <c r="AX183" s="627"/>
      <c r="AY183" s="627"/>
      <c r="AZ183" s="625"/>
      <c r="BB183" s="600"/>
      <c r="BC183" s="600"/>
      <c r="BD183" s="600"/>
      <c r="BE183" s="600"/>
      <c r="BF183" s="600"/>
      <c r="BG183" s="600"/>
      <c r="BH183" s="600"/>
      <c r="BI183" s="600"/>
      <c r="BJ183" s="600"/>
      <c r="BK183" s="600"/>
      <c r="BL183" s="600"/>
      <c r="BM183" s="600"/>
      <c r="BN183" s="600"/>
      <c r="BO183" s="600"/>
      <c r="BP183" s="600"/>
      <c r="BQ183" s="600"/>
      <c r="BR183" s="600"/>
      <c r="BS183" s="600"/>
      <c r="BT183" s="600"/>
      <c r="BU183" s="600"/>
      <c r="BV183" s="600"/>
    </row>
    <row r="184" spans="1:74" s="600" customFormat="1" ht="18" customHeight="1">
      <c r="A184" s="578">
        <f t="shared" si="6"/>
        <v>1</v>
      </c>
      <c r="B184" s="587"/>
      <c r="C184" s="587"/>
      <c r="D184" s="587" t="s">
        <v>540</v>
      </c>
      <c r="E184" s="588" t="str">
        <f>CONCATENATE("조림목이 정상적으로 생육하기 위해서는 조림목을 제외한 모든 식생을 제거하여야 하므로 ",AO156,"로 적용한다.")</f>
        <v>조림목이 정상적으로 생육하기 위해서는 조림목을 제외한 모든 식생을 제거하여야 하므로 모두베기로 적용한다.</v>
      </c>
      <c r="F184" s="588"/>
      <c r="G184" s="588"/>
      <c r="H184" s="588"/>
      <c r="I184" s="588"/>
      <c r="J184" s="589"/>
      <c r="K184" s="588"/>
      <c r="L184" s="588"/>
      <c r="M184" s="588"/>
      <c r="N184" s="588"/>
      <c r="O184" s="588"/>
      <c r="P184" s="588"/>
      <c r="Q184" s="588"/>
      <c r="R184" s="588"/>
      <c r="S184" s="588"/>
      <c r="T184" s="588"/>
      <c r="U184" s="588"/>
      <c r="V184" s="588"/>
      <c r="W184" s="588"/>
      <c r="X184" s="588"/>
      <c r="Y184" s="588"/>
      <c r="Z184" s="588"/>
      <c r="AA184" s="588"/>
      <c r="AB184" s="588"/>
      <c r="AC184" s="588"/>
      <c r="AD184" s="588"/>
      <c r="AE184" s="588"/>
      <c r="AF184" s="588"/>
      <c r="AG184" s="588"/>
      <c r="AH184" s="588"/>
      <c r="AI184" s="588"/>
      <c r="AJ184" s="588"/>
      <c r="AK184" s="588"/>
      <c r="AL184" s="588"/>
      <c r="AM184" s="588"/>
      <c r="AN184" s="588"/>
      <c r="AO184" s="588"/>
      <c r="AP184" s="588"/>
      <c r="AQ184" s="588"/>
      <c r="AR184" s="588"/>
      <c r="AS184" s="588"/>
      <c r="AT184" s="588"/>
      <c r="AU184" s="588"/>
      <c r="AV184" s="588"/>
      <c r="AW184" s="588"/>
      <c r="AX184" s="588"/>
      <c r="AY184" s="588"/>
      <c r="AZ184" s="628"/>
      <c r="BB184" s="601"/>
      <c r="BC184" s="601"/>
      <c r="BD184" s="601"/>
      <c r="BE184" s="601"/>
      <c r="BF184" s="601"/>
      <c r="BG184" s="601"/>
      <c r="BH184" s="601"/>
      <c r="BI184" s="601"/>
      <c r="BJ184" s="601"/>
      <c r="BK184" s="601"/>
      <c r="BL184" s="601"/>
      <c r="BM184" s="601"/>
      <c r="BN184" s="601"/>
      <c r="BO184" s="601"/>
      <c r="BP184" s="601"/>
      <c r="BQ184" s="601"/>
      <c r="BR184" s="601"/>
      <c r="BS184" s="601"/>
      <c r="BT184" s="601"/>
      <c r="BU184" s="601"/>
      <c r="BV184" s="601"/>
    </row>
    <row r="185" spans="1:74" s="600" customFormat="1" ht="18" customHeight="1">
      <c r="A185" s="578">
        <f t="shared" si="6"/>
        <v>1</v>
      </c>
      <c r="B185" s="587"/>
      <c r="C185" s="587" t="s">
        <v>794</v>
      </c>
      <c r="D185" s="588" t="s">
        <v>795</v>
      </c>
      <c r="E185" s="588"/>
      <c r="F185" s="588"/>
      <c r="G185" s="588"/>
      <c r="H185" s="588"/>
      <c r="I185" s="588"/>
      <c r="J185" s="588"/>
      <c r="K185" s="588"/>
      <c r="L185" s="588"/>
      <c r="M185" s="588"/>
      <c r="N185" s="588"/>
      <c r="O185" s="588"/>
      <c r="P185" s="588"/>
      <c r="Q185" s="588"/>
      <c r="R185" s="588"/>
      <c r="S185" s="588"/>
      <c r="T185" s="588"/>
      <c r="U185" s="588"/>
      <c r="V185" s="588"/>
      <c r="W185" s="588"/>
      <c r="X185" s="588"/>
      <c r="Y185" s="588"/>
      <c r="Z185" s="588"/>
      <c r="AA185" s="588"/>
      <c r="AB185" s="588"/>
      <c r="AC185" s="588"/>
      <c r="AD185" s="588"/>
      <c r="AE185" s="588"/>
      <c r="AF185" s="588"/>
      <c r="AG185" s="588"/>
      <c r="AH185" s="588"/>
      <c r="AI185" s="588"/>
      <c r="AJ185" s="588"/>
      <c r="AK185" s="588"/>
      <c r="AL185" s="588"/>
      <c r="AM185" s="588"/>
      <c r="AN185" s="588"/>
      <c r="AO185" s="588"/>
      <c r="AP185" s="588"/>
      <c r="AQ185" s="588"/>
      <c r="AR185" s="588"/>
      <c r="AS185" s="588"/>
      <c r="AT185" s="588"/>
      <c r="AU185" s="588"/>
      <c r="AV185" s="588"/>
      <c r="AW185" s="588"/>
      <c r="AX185" s="588"/>
      <c r="AY185" s="588"/>
      <c r="AZ185" s="628"/>
    </row>
    <row r="186" spans="1:74" s="600" customFormat="1" ht="18" customHeight="1">
      <c r="A186" s="578">
        <f t="shared" si="6"/>
        <v>1</v>
      </c>
      <c r="B186" s="587"/>
      <c r="C186" s="2111" t="s">
        <v>796</v>
      </c>
      <c r="D186" s="2111"/>
      <c r="E186" s="2111"/>
      <c r="F186" s="2111"/>
      <c r="G186" s="2111"/>
      <c r="H186" s="2111"/>
      <c r="I186" s="2111"/>
      <c r="J186" s="2111"/>
      <c r="K186" s="2111"/>
      <c r="L186" s="2111"/>
      <c r="M186" s="2111"/>
      <c r="N186" s="2111"/>
      <c r="O186" s="2111"/>
      <c r="P186" s="2111"/>
      <c r="Q186" s="2111"/>
      <c r="R186" s="2111"/>
      <c r="S186" s="2111"/>
      <c r="T186" s="2111"/>
      <c r="U186" s="2111"/>
      <c r="V186" s="2111"/>
      <c r="W186" s="2111"/>
      <c r="X186" s="2111"/>
      <c r="Y186" s="2111"/>
      <c r="Z186" s="2111"/>
      <c r="AA186" s="2111" t="s">
        <v>797</v>
      </c>
      <c r="AB186" s="2111"/>
      <c r="AC186" s="2111"/>
      <c r="AD186" s="2111"/>
      <c r="AE186" s="2111"/>
      <c r="AF186" s="2111"/>
      <c r="AG186" s="2111"/>
      <c r="AH186" s="2111"/>
      <c r="AI186" s="2111"/>
      <c r="AJ186" s="2111"/>
      <c r="AK186" s="2111"/>
      <c r="AL186" s="2111"/>
      <c r="AM186" s="2111"/>
      <c r="AN186" s="2111"/>
      <c r="AO186" s="2111"/>
      <c r="AP186" s="2111"/>
      <c r="AQ186" s="2111"/>
      <c r="AR186" s="2111"/>
      <c r="AS186" s="2111"/>
      <c r="AT186" s="2111"/>
      <c r="AU186" s="2111"/>
      <c r="AV186" s="2111"/>
      <c r="AW186" s="2111"/>
      <c r="AX186" s="2111"/>
      <c r="AY186" s="587"/>
      <c r="AZ186" s="586"/>
    </row>
    <row r="187" spans="1:74" s="586" customFormat="1" ht="18" customHeight="1">
      <c r="A187" s="578">
        <f t="shared" si="6"/>
        <v>1</v>
      </c>
      <c r="B187" s="629"/>
      <c r="C187" s="2111" t="s">
        <v>798</v>
      </c>
      <c r="D187" s="2111"/>
      <c r="E187" s="2111"/>
      <c r="F187" s="2111"/>
      <c r="G187" s="2111"/>
      <c r="H187" s="2111"/>
      <c r="I187" s="2111"/>
      <c r="J187" s="2111"/>
      <c r="K187" s="2111" t="s">
        <v>799</v>
      </c>
      <c r="L187" s="2111"/>
      <c r="M187" s="2111"/>
      <c r="N187" s="2111"/>
      <c r="O187" s="2111"/>
      <c r="P187" s="2111"/>
      <c r="Q187" s="2111"/>
      <c r="R187" s="2111"/>
      <c r="S187" s="2111" t="s">
        <v>800</v>
      </c>
      <c r="T187" s="2111"/>
      <c r="U187" s="2111"/>
      <c r="V187" s="2111"/>
      <c r="W187" s="2111"/>
      <c r="X187" s="2111"/>
      <c r="Y187" s="2111"/>
      <c r="Z187" s="2111"/>
      <c r="AA187" s="2111" t="s">
        <v>801</v>
      </c>
      <c r="AB187" s="2111"/>
      <c r="AC187" s="2111"/>
      <c r="AD187" s="2111"/>
      <c r="AE187" s="2111"/>
      <c r="AF187" s="2111"/>
      <c r="AG187" s="2111"/>
      <c r="AH187" s="2111"/>
      <c r="AI187" s="2111" t="s">
        <v>802</v>
      </c>
      <c r="AJ187" s="2111"/>
      <c r="AK187" s="2111"/>
      <c r="AL187" s="2111"/>
      <c r="AM187" s="2111"/>
      <c r="AN187" s="2111"/>
      <c r="AO187" s="2111"/>
      <c r="AP187" s="2111"/>
      <c r="AQ187" s="2111" t="s">
        <v>803</v>
      </c>
      <c r="AR187" s="2111"/>
      <c r="AS187" s="2111"/>
      <c r="AT187" s="2111"/>
      <c r="AU187" s="2111"/>
      <c r="AV187" s="2111"/>
      <c r="AW187" s="2111"/>
      <c r="AX187" s="2111"/>
      <c r="AY187" s="629"/>
      <c r="AZ187" s="585"/>
      <c r="BB187" s="600"/>
      <c r="BC187" s="600"/>
      <c r="BD187" s="600"/>
      <c r="BE187" s="600"/>
      <c r="BF187" s="600"/>
      <c r="BG187" s="600"/>
      <c r="BH187" s="600"/>
      <c r="BI187" s="600"/>
      <c r="BJ187" s="600"/>
      <c r="BK187" s="600"/>
      <c r="BL187" s="600"/>
      <c r="BM187" s="600"/>
      <c r="BN187" s="600"/>
      <c r="BO187" s="600"/>
      <c r="BP187" s="600"/>
      <c r="BQ187" s="600"/>
      <c r="BR187" s="600"/>
      <c r="BS187" s="600"/>
      <c r="BT187" s="600"/>
      <c r="BU187" s="600"/>
      <c r="BV187" s="600"/>
    </row>
    <row r="188" spans="1:74" s="580" customFormat="1" ht="18" hidden="1" customHeight="1">
      <c r="A188" s="578">
        <f>IF(S$188&gt;0,1,0)</f>
        <v>0</v>
      </c>
      <c r="B188" s="612"/>
      <c r="C188" s="2111" t="s">
        <v>804</v>
      </c>
      <c r="D188" s="2111"/>
      <c r="E188" s="2111"/>
      <c r="F188" s="2111"/>
      <c r="G188" s="2111"/>
      <c r="H188" s="2111"/>
      <c r="I188" s="2111"/>
      <c r="J188" s="2111"/>
      <c r="K188" s="2111" t="s">
        <v>805</v>
      </c>
      <c r="L188" s="2111"/>
      <c r="M188" s="2111"/>
      <c r="N188" s="2111"/>
      <c r="O188" s="2111"/>
      <c r="P188" s="2111"/>
      <c r="Q188" s="2111"/>
      <c r="R188" s="2111"/>
      <c r="S188" s="2112">
        <f>IF('4-2-2 필지별사업내역'!O30&gt;0,'4-2-2 필지별사업내역'!O30,0)</f>
        <v>0</v>
      </c>
      <c r="T188" s="2112"/>
      <c r="U188" s="2112"/>
      <c r="V188" s="2112"/>
      <c r="W188" s="2112"/>
      <c r="X188" s="2112"/>
      <c r="Y188" s="2112"/>
      <c r="Z188" s="2112"/>
      <c r="AA188" s="2113" t="str">
        <f>'6-3표준조사'!P231</f>
        <v>중 (15˚ ~ 30˚)</v>
      </c>
      <c r="AB188" s="2113"/>
      <c r="AC188" s="2113"/>
      <c r="AD188" s="2113"/>
      <c r="AE188" s="2113"/>
      <c r="AF188" s="2113"/>
      <c r="AG188" s="2113"/>
      <c r="AH188" s="2113"/>
      <c r="AI188" s="2113" t="str">
        <f>'6-3표준조사'!Q231</f>
        <v>개소당3ha이상</v>
      </c>
      <c r="AJ188" s="2113"/>
      <c r="AK188" s="2113"/>
      <c r="AL188" s="2113"/>
      <c r="AM188" s="2113"/>
      <c r="AN188" s="2113"/>
      <c r="AO188" s="2113"/>
      <c r="AP188" s="2113"/>
      <c r="AQ188" s="2113" t="str">
        <f>'6-3표준조사'!R231</f>
        <v>3년차 이상</v>
      </c>
      <c r="AR188" s="2113"/>
      <c r="AS188" s="2113"/>
      <c r="AT188" s="2113"/>
      <c r="AU188" s="2113"/>
      <c r="AV188" s="2113"/>
      <c r="AW188" s="2113"/>
      <c r="AX188" s="2113"/>
      <c r="AY188" s="612"/>
      <c r="AZ188" s="613"/>
    </row>
    <row r="189" spans="1:74" s="586" customFormat="1" ht="18" customHeight="1">
      <c r="A189" s="578">
        <f t="shared" si="6"/>
        <v>1</v>
      </c>
      <c r="B189" s="612"/>
      <c r="C189" s="2111" t="s">
        <v>806</v>
      </c>
      <c r="D189" s="2111"/>
      <c r="E189" s="2111"/>
      <c r="F189" s="2111"/>
      <c r="G189" s="2111"/>
      <c r="H189" s="2111"/>
      <c r="I189" s="2111"/>
      <c r="J189" s="2111"/>
      <c r="K189" s="2111" t="s">
        <v>807</v>
      </c>
      <c r="L189" s="2111"/>
      <c r="M189" s="2111"/>
      <c r="N189" s="2111"/>
      <c r="O189" s="2111"/>
      <c r="P189" s="2111"/>
      <c r="Q189" s="2111"/>
      <c r="R189" s="2111"/>
      <c r="S189" s="2115">
        <f>K172</f>
        <v>8.6</v>
      </c>
      <c r="T189" s="2115"/>
      <c r="U189" s="2115"/>
      <c r="V189" s="2115"/>
      <c r="W189" s="2115"/>
      <c r="X189" s="2115"/>
      <c r="Y189" s="2115"/>
      <c r="Z189" s="2115"/>
      <c r="AA189" s="2114"/>
      <c r="AB189" s="2114"/>
      <c r="AC189" s="2114"/>
      <c r="AD189" s="2114"/>
      <c r="AE189" s="2114"/>
      <c r="AF189" s="2114"/>
      <c r="AG189" s="2114"/>
      <c r="AH189" s="2114"/>
      <c r="AI189" s="2114"/>
      <c r="AJ189" s="2114"/>
      <c r="AK189" s="2114"/>
      <c r="AL189" s="2114"/>
      <c r="AM189" s="2114"/>
      <c r="AN189" s="2114"/>
      <c r="AO189" s="2114"/>
      <c r="AP189" s="2114"/>
      <c r="AQ189" s="2114"/>
      <c r="AR189" s="2114"/>
      <c r="AS189" s="2114"/>
      <c r="AT189" s="2114"/>
      <c r="AU189" s="2114"/>
      <c r="AV189" s="2114"/>
      <c r="AW189" s="2114"/>
      <c r="AX189" s="2114"/>
      <c r="AY189" s="612"/>
      <c r="AZ189" s="613"/>
    </row>
    <row r="190" spans="1:74" s="586" customFormat="1" ht="18" hidden="1" customHeight="1">
      <c r="A190" s="578">
        <f>IF(S$188&gt;0,1,0)</f>
        <v>0</v>
      </c>
      <c r="B190" s="630"/>
      <c r="C190" s="630" t="s">
        <v>808</v>
      </c>
      <c r="D190" s="630" t="s">
        <v>804</v>
      </c>
      <c r="E190" s="630"/>
      <c r="F190" s="630"/>
      <c r="G190" s="631"/>
      <c r="H190" s="631"/>
      <c r="I190" s="631"/>
      <c r="J190" s="631"/>
      <c r="K190" s="631"/>
      <c r="L190" s="618"/>
      <c r="M190" s="618"/>
      <c r="N190" s="618"/>
      <c r="O190" s="618"/>
      <c r="P190" s="618"/>
      <c r="Q190" s="632"/>
      <c r="R190" s="632"/>
      <c r="S190" s="632"/>
      <c r="T190" s="632"/>
      <c r="U190" s="632"/>
      <c r="V190" s="612"/>
      <c r="W190" s="612"/>
      <c r="X190" s="612"/>
      <c r="Y190" s="612"/>
      <c r="Z190" s="633"/>
      <c r="AA190" s="612"/>
      <c r="AB190" s="612"/>
      <c r="AC190" s="612"/>
      <c r="AD190" s="634"/>
      <c r="AE190" s="612"/>
      <c r="AF190" s="612"/>
      <c r="AG190" s="612"/>
      <c r="AH190" s="635"/>
      <c r="AI190" s="635"/>
      <c r="AJ190" s="635"/>
      <c r="AK190" s="635"/>
      <c r="AL190" s="635"/>
      <c r="AM190" s="635"/>
      <c r="AN190" s="635"/>
      <c r="AO190" s="635"/>
      <c r="AP190" s="635"/>
      <c r="AQ190" s="636"/>
      <c r="AR190" s="636"/>
      <c r="AS190" s="636"/>
      <c r="AT190" s="636"/>
      <c r="AU190" s="637"/>
      <c r="AV190" s="637"/>
      <c r="AW190" s="637"/>
      <c r="AX190" s="637"/>
      <c r="AY190" s="637"/>
      <c r="AZ190" s="638"/>
    </row>
    <row r="191" spans="1:74" s="586" customFormat="1" ht="18" hidden="1" customHeight="1">
      <c r="A191" s="578">
        <f>IF(S$188&gt;0,1,0)</f>
        <v>0</v>
      </c>
      <c r="B191" s="587"/>
      <c r="C191" s="587"/>
      <c r="D191" s="587" t="s">
        <v>540</v>
      </c>
      <c r="E191" s="587" t="s">
        <v>809</v>
      </c>
      <c r="F191" s="587"/>
      <c r="G191" s="587"/>
      <c r="H191" s="587"/>
      <c r="I191" s="587"/>
      <c r="J191" s="634"/>
      <c r="K191" s="634"/>
      <c r="L191" s="634"/>
      <c r="M191" s="634"/>
      <c r="N191" s="587"/>
      <c r="O191" s="587"/>
      <c r="P191" s="587"/>
      <c r="Q191" s="587"/>
      <c r="R191" s="587"/>
      <c r="S191" s="587"/>
      <c r="T191" s="632"/>
      <c r="U191" s="632"/>
      <c r="V191" s="632"/>
      <c r="W191" s="632"/>
      <c r="X191" s="587"/>
      <c r="Y191" s="587"/>
      <c r="Z191" s="587"/>
      <c r="AA191" s="587"/>
      <c r="AB191" s="632"/>
      <c r="AC191" s="632"/>
      <c r="AD191" s="632"/>
      <c r="AE191" s="632"/>
      <c r="AF191" s="587"/>
      <c r="AG191" s="587"/>
      <c r="AH191" s="587"/>
      <c r="AI191" s="587"/>
      <c r="AJ191" s="587"/>
      <c r="AK191" s="587"/>
      <c r="AL191" s="587"/>
      <c r="AM191" s="587"/>
      <c r="AN191" s="587"/>
      <c r="AO191" s="587"/>
      <c r="AP191" s="587"/>
      <c r="AQ191" s="587"/>
      <c r="AR191" s="587"/>
      <c r="AS191" s="587"/>
      <c r="AT191" s="587"/>
      <c r="AU191" s="587"/>
      <c r="AV191" s="587"/>
      <c r="AW191" s="587"/>
      <c r="AX191" s="587"/>
      <c r="AY191" s="587"/>
    </row>
    <row r="192" spans="1:74" s="600" customFormat="1" ht="18" hidden="1" customHeight="1">
      <c r="A192" s="578">
        <f>IF(S$188&gt;0,1,0)</f>
        <v>0</v>
      </c>
      <c r="B192" s="587"/>
      <c r="C192" s="587"/>
      <c r="D192" s="587" t="s">
        <v>540</v>
      </c>
      <c r="E192" s="588" t="s">
        <v>810</v>
      </c>
      <c r="F192" s="588"/>
      <c r="G192" s="588"/>
      <c r="H192" s="588"/>
      <c r="I192" s="588"/>
      <c r="J192" s="588"/>
      <c r="K192" s="588"/>
      <c r="L192" s="588"/>
      <c r="M192" s="588"/>
      <c r="N192" s="588"/>
      <c r="O192" s="588"/>
      <c r="P192" s="588"/>
      <c r="Q192" s="588"/>
      <c r="R192" s="588"/>
      <c r="S192" s="588"/>
      <c r="T192" s="588"/>
      <c r="U192" s="588"/>
      <c r="V192" s="588"/>
      <c r="W192" s="588"/>
      <c r="X192" s="588"/>
      <c r="Y192" s="588"/>
      <c r="Z192" s="588"/>
      <c r="AA192" s="588"/>
      <c r="AB192" s="588"/>
      <c r="AC192" s="588"/>
      <c r="AD192" s="588"/>
      <c r="AE192" s="588"/>
      <c r="AF192" s="588"/>
      <c r="AG192" s="588"/>
      <c r="AH192" s="588"/>
      <c r="AI192" s="588"/>
      <c r="AJ192" s="588"/>
      <c r="AK192" s="588"/>
      <c r="AL192" s="588"/>
      <c r="AM192" s="588"/>
      <c r="AN192" s="588"/>
      <c r="AO192" s="588"/>
      <c r="AP192" s="588"/>
      <c r="AQ192" s="588"/>
      <c r="AR192" s="588"/>
      <c r="AS192" s="588"/>
      <c r="AT192" s="588"/>
      <c r="AU192" s="588"/>
      <c r="AV192" s="588"/>
      <c r="AW192" s="588"/>
      <c r="AX192" s="588"/>
      <c r="AY192" s="588"/>
      <c r="AZ192" s="628"/>
    </row>
    <row r="193" spans="1:52" s="601" customFormat="1" ht="18" customHeight="1">
      <c r="A193" s="578">
        <f>IF(S$189&gt;0,1,0)</f>
        <v>1</v>
      </c>
      <c r="B193" s="587"/>
      <c r="C193" s="587" t="s">
        <v>811</v>
      </c>
      <c r="D193" s="587"/>
      <c r="E193" s="639"/>
      <c r="F193" s="639"/>
      <c r="G193" s="639"/>
      <c r="H193" s="639"/>
      <c r="I193" s="639"/>
      <c r="J193" s="639"/>
      <c r="K193" s="639"/>
      <c r="L193" s="639"/>
      <c r="M193" s="639"/>
      <c r="N193" s="639"/>
      <c r="O193" s="639"/>
      <c r="P193" s="639"/>
      <c r="Q193" s="639"/>
      <c r="R193" s="639"/>
      <c r="S193" s="639"/>
      <c r="T193" s="639"/>
      <c r="U193" s="639"/>
      <c r="V193" s="639"/>
      <c r="W193" s="639"/>
      <c r="X193" s="639"/>
      <c r="Y193" s="639"/>
      <c r="Z193" s="639"/>
      <c r="AA193" s="639"/>
      <c r="AB193" s="639"/>
      <c r="AC193" s="639"/>
      <c r="AD193" s="639"/>
      <c r="AE193" s="639"/>
      <c r="AF193" s="639"/>
      <c r="AG193" s="639"/>
      <c r="AH193" s="639"/>
      <c r="AI193" s="639"/>
      <c r="AJ193" s="639"/>
      <c r="AK193" s="639"/>
      <c r="AL193" s="639"/>
      <c r="AM193" s="639"/>
      <c r="AN193" s="639"/>
      <c r="AO193" s="639"/>
      <c r="AP193" s="639"/>
      <c r="AQ193" s="639"/>
      <c r="AR193" s="639"/>
      <c r="AS193" s="639"/>
      <c r="AT193" s="639"/>
      <c r="AU193" s="639"/>
      <c r="AV193" s="639"/>
      <c r="AW193" s="639"/>
      <c r="AX193" s="639"/>
      <c r="AY193" s="639"/>
      <c r="AZ193" s="640"/>
    </row>
    <row r="194" spans="1:52" s="600" customFormat="1" ht="18" customHeight="1">
      <c r="A194" s="578">
        <f t="shared" ref="A194:A204" si="7">IF(S$189&gt;0,1,0)</f>
        <v>1</v>
      </c>
      <c r="B194" s="587"/>
      <c r="C194" s="587"/>
      <c r="D194" s="587" t="s">
        <v>540</v>
      </c>
      <c r="E194" s="639" t="s">
        <v>812</v>
      </c>
      <c r="F194" s="639"/>
      <c r="G194" s="639"/>
      <c r="H194" s="639"/>
      <c r="I194" s="639"/>
      <c r="J194" s="639"/>
      <c r="K194" s="639"/>
      <c r="L194" s="639"/>
      <c r="M194" s="639"/>
      <c r="N194" s="639"/>
      <c r="O194" s="639"/>
      <c r="P194" s="639"/>
      <c r="Q194" s="639"/>
      <c r="R194" s="639"/>
      <c r="S194" s="639"/>
      <c r="T194" s="639"/>
      <c r="U194" s="639"/>
      <c r="V194" s="639"/>
      <c r="W194" s="639"/>
      <c r="X194" s="639"/>
      <c r="Y194" s="639"/>
      <c r="Z194" s="639"/>
      <c r="AA194" s="639"/>
      <c r="AB194" s="639"/>
      <c r="AC194" s="639"/>
      <c r="AD194" s="639"/>
      <c r="AE194" s="639"/>
      <c r="AF194" s="639"/>
      <c r="AG194" s="639"/>
      <c r="AH194" s="639"/>
      <c r="AI194" s="639"/>
      <c r="AJ194" s="639"/>
      <c r="AK194" s="639"/>
      <c r="AL194" s="639"/>
      <c r="AM194" s="639"/>
      <c r="AN194" s="639"/>
      <c r="AO194" s="639"/>
      <c r="AP194" s="639"/>
      <c r="AQ194" s="639"/>
      <c r="AR194" s="639"/>
      <c r="AS194" s="639"/>
      <c r="AT194" s="639"/>
      <c r="AU194" s="639"/>
      <c r="AV194" s="639"/>
      <c r="AW194" s="639"/>
      <c r="AX194" s="639"/>
      <c r="AY194" s="639"/>
      <c r="AZ194" s="640"/>
    </row>
    <row r="195" spans="1:52" s="600" customFormat="1" ht="18" customHeight="1">
      <c r="A195" s="578">
        <f t="shared" si="7"/>
        <v>1</v>
      </c>
      <c r="B195" s="587"/>
      <c r="C195" s="587"/>
      <c r="D195" s="587" t="s">
        <v>540</v>
      </c>
      <c r="E195" s="639" t="s">
        <v>813</v>
      </c>
      <c r="F195" s="639"/>
      <c r="G195" s="639"/>
      <c r="H195" s="639"/>
      <c r="I195" s="639"/>
      <c r="J195" s="639"/>
      <c r="K195" s="639"/>
      <c r="L195" s="639"/>
      <c r="M195" s="639"/>
      <c r="N195" s="639"/>
      <c r="O195" s="639"/>
      <c r="P195" s="639"/>
      <c r="Q195" s="639"/>
      <c r="R195" s="639"/>
      <c r="S195" s="639"/>
      <c r="T195" s="639"/>
      <c r="U195" s="639"/>
      <c r="V195" s="639"/>
      <c r="W195" s="639"/>
      <c r="X195" s="639"/>
      <c r="Y195" s="639"/>
      <c r="Z195" s="639"/>
      <c r="AA195" s="639"/>
      <c r="AB195" s="639"/>
      <c r="AC195" s="639"/>
      <c r="AD195" s="639"/>
      <c r="AE195" s="639"/>
      <c r="AF195" s="639"/>
      <c r="AG195" s="639"/>
      <c r="AH195" s="639"/>
      <c r="AI195" s="639"/>
      <c r="AJ195" s="639"/>
      <c r="AK195" s="639"/>
      <c r="AL195" s="639"/>
      <c r="AM195" s="639"/>
      <c r="AN195" s="639"/>
      <c r="AO195" s="639"/>
      <c r="AP195" s="639"/>
      <c r="AQ195" s="639"/>
      <c r="AR195" s="639"/>
      <c r="AS195" s="639"/>
      <c r="AT195" s="639"/>
      <c r="AU195" s="639"/>
      <c r="AV195" s="639"/>
      <c r="AW195" s="639"/>
      <c r="AX195" s="639"/>
      <c r="AY195" s="639"/>
      <c r="AZ195" s="640"/>
    </row>
    <row r="196" spans="1:52" s="600" customFormat="1" ht="18" customHeight="1">
      <c r="A196" s="578">
        <f t="shared" si="7"/>
        <v>1</v>
      </c>
      <c r="B196" s="587"/>
      <c r="C196" s="587" t="s">
        <v>814</v>
      </c>
      <c r="D196" s="587" t="s">
        <v>815</v>
      </c>
      <c r="E196" s="639"/>
      <c r="F196" s="639"/>
      <c r="G196" s="639"/>
      <c r="H196" s="639"/>
      <c r="I196" s="639"/>
      <c r="J196" s="639"/>
      <c r="K196" s="639"/>
      <c r="L196" s="639"/>
      <c r="M196" s="639"/>
      <c r="N196" s="639"/>
      <c r="O196" s="639"/>
      <c r="P196" s="639"/>
      <c r="Q196" s="639"/>
      <c r="R196" s="639"/>
      <c r="S196" s="639"/>
      <c r="T196" s="639"/>
      <c r="U196" s="639"/>
      <c r="V196" s="639"/>
      <c r="W196" s="639"/>
      <c r="X196" s="639"/>
      <c r="Y196" s="639"/>
      <c r="Z196" s="639"/>
      <c r="AA196" s="639"/>
      <c r="AB196" s="639"/>
      <c r="AC196" s="639"/>
      <c r="AD196" s="639"/>
      <c r="AE196" s="639"/>
      <c r="AF196" s="639"/>
      <c r="AG196" s="639"/>
      <c r="AH196" s="639"/>
      <c r="AI196" s="639"/>
      <c r="AJ196" s="639"/>
      <c r="AK196" s="639"/>
      <c r="AL196" s="639"/>
      <c r="AM196" s="639"/>
      <c r="AN196" s="639"/>
      <c r="AO196" s="639"/>
      <c r="AP196" s="639"/>
      <c r="AQ196" s="639"/>
      <c r="AR196" s="639"/>
      <c r="AS196" s="639"/>
      <c r="AT196" s="639"/>
      <c r="AU196" s="639"/>
      <c r="AV196" s="639"/>
      <c r="AW196" s="639"/>
      <c r="AX196" s="639"/>
      <c r="AY196" s="639"/>
      <c r="AZ196" s="640"/>
    </row>
    <row r="197" spans="1:52" s="600" customFormat="1" ht="18" customHeight="1">
      <c r="A197" s="578">
        <f t="shared" si="7"/>
        <v>1</v>
      </c>
      <c r="B197" s="587"/>
      <c r="C197" s="587"/>
      <c r="D197" s="587" t="s">
        <v>540</v>
      </c>
      <c r="E197" s="639" t="s">
        <v>816</v>
      </c>
      <c r="F197" s="639"/>
      <c r="G197" s="639"/>
      <c r="H197" s="639"/>
      <c r="I197" s="639"/>
      <c r="J197" s="639"/>
      <c r="K197" s="639"/>
      <c r="L197" s="639"/>
      <c r="M197" s="639"/>
      <c r="N197" s="639"/>
      <c r="O197" s="639"/>
      <c r="P197" s="639"/>
      <c r="Q197" s="639"/>
      <c r="R197" s="639"/>
      <c r="S197" s="639"/>
      <c r="T197" s="639"/>
      <c r="U197" s="639"/>
      <c r="V197" s="639"/>
      <c r="W197" s="639"/>
      <c r="X197" s="639"/>
      <c r="Y197" s="639"/>
      <c r="Z197" s="639"/>
      <c r="AA197" s="639"/>
      <c r="AB197" s="639"/>
      <c r="AC197" s="639"/>
      <c r="AD197" s="639"/>
      <c r="AE197" s="639"/>
      <c r="AF197" s="639"/>
      <c r="AG197" s="639"/>
      <c r="AH197" s="639"/>
      <c r="AI197" s="639"/>
      <c r="AJ197" s="639"/>
      <c r="AK197" s="639"/>
      <c r="AL197" s="639"/>
      <c r="AM197" s="639"/>
      <c r="AN197" s="639"/>
      <c r="AO197" s="639"/>
      <c r="AP197" s="639"/>
      <c r="AQ197" s="639"/>
      <c r="AR197" s="639"/>
      <c r="AS197" s="639"/>
      <c r="AT197" s="639"/>
      <c r="AU197" s="639"/>
      <c r="AV197" s="639"/>
      <c r="AW197" s="639"/>
      <c r="AX197" s="639"/>
      <c r="AY197" s="639"/>
      <c r="AZ197" s="640"/>
    </row>
    <row r="198" spans="1:52" s="600" customFormat="1" ht="18" customHeight="1">
      <c r="A198" s="578">
        <f t="shared" si="7"/>
        <v>1</v>
      </c>
      <c r="B198" s="587"/>
      <c r="C198" s="587"/>
      <c r="D198" s="587" t="s">
        <v>540</v>
      </c>
      <c r="E198" s="639" t="s">
        <v>817</v>
      </c>
      <c r="F198" s="639"/>
      <c r="G198" s="639"/>
      <c r="H198" s="639"/>
      <c r="I198" s="639"/>
      <c r="J198" s="639"/>
      <c r="K198" s="639"/>
      <c r="L198" s="639"/>
      <c r="M198" s="639"/>
      <c r="N198" s="639"/>
      <c r="O198" s="639"/>
      <c r="P198" s="639"/>
      <c r="Q198" s="639"/>
      <c r="R198" s="639"/>
      <c r="S198" s="639"/>
      <c r="T198" s="639"/>
      <c r="U198" s="639"/>
      <c r="V198" s="639"/>
      <c r="W198" s="639"/>
      <c r="X198" s="639"/>
      <c r="Y198" s="639"/>
      <c r="Z198" s="639"/>
      <c r="AA198" s="639"/>
      <c r="AB198" s="639"/>
      <c r="AC198" s="639"/>
      <c r="AD198" s="639"/>
      <c r="AE198" s="639"/>
      <c r="AF198" s="639"/>
      <c r="AG198" s="639"/>
      <c r="AH198" s="639"/>
      <c r="AI198" s="639"/>
      <c r="AJ198" s="639"/>
      <c r="AK198" s="639"/>
      <c r="AL198" s="639"/>
      <c r="AM198" s="639"/>
      <c r="AN198" s="639"/>
      <c r="AO198" s="639"/>
      <c r="AP198" s="639"/>
      <c r="AQ198" s="639"/>
      <c r="AR198" s="639"/>
      <c r="AS198" s="639"/>
      <c r="AT198" s="639"/>
      <c r="AU198" s="639"/>
      <c r="AV198" s="639"/>
      <c r="AW198" s="639"/>
      <c r="AX198" s="639"/>
      <c r="AY198" s="639"/>
      <c r="AZ198" s="640"/>
    </row>
    <row r="199" spans="1:52" s="600" customFormat="1" ht="18" customHeight="1">
      <c r="A199" s="578">
        <f t="shared" si="7"/>
        <v>1</v>
      </c>
      <c r="B199" s="587"/>
      <c r="C199" s="587"/>
      <c r="D199" s="587" t="s">
        <v>540</v>
      </c>
      <c r="E199" s="639" t="s">
        <v>818</v>
      </c>
      <c r="F199" s="639"/>
      <c r="G199" s="639"/>
      <c r="H199" s="639"/>
      <c r="I199" s="639"/>
      <c r="J199" s="639"/>
      <c r="K199" s="639"/>
      <c r="L199" s="639"/>
      <c r="M199" s="639"/>
      <c r="N199" s="639"/>
      <c r="O199" s="639"/>
      <c r="P199" s="639"/>
      <c r="Q199" s="639"/>
      <c r="R199" s="639"/>
      <c r="S199" s="639"/>
      <c r="T199" s="639"/>
      <c r="U199" s="639"/>
      <c r="V199" s="639"/>
      <c r="W199" s="639"/>
      <c r="X199" s="639"/>
      <c r="Y199" s="639"/>
      <c r="Z199" s="639"/>
      <c r="AA199" s="639"/>
      <c r="AB199" s="639"/>
      <c r="AC199" s="639"/>
      <c r="AD199" s="639"/>
      <c r="AE199" s="639"/>
      <c r="AF199" s="639"/>
      <c r="AG199" s="639"/>
      <c r="AH199" s="639"/>
      <c r="AI199" s="639"/>
      <c r="AJ199" s="639"/>
      <c r="AK199" s="639"/>
      <c r="AL199" s="639"/>
      <c r="AM199" s="639"/>
      <c r="AN199" s="639"/>
      <c r="AO199" s="639"/>
      <c r="AP199" s="639"/>
      <c r="AQ199" s="639"/>
      <c r="AR199" s="639"/>
      <c r="AS199" s="639"/>
      <c r="AT199" s="639"/>
      <c r="AU199" s="639"/>
      <c r="AV199" s="639"/>
      <c r="AW199" s="639"/>
      <c r="AX199" s="639"/>
      <c r="AY199" s="639"/>
      <c r="AZ199" s="640"/>
    </row>
    <row r="200" spans="1:52" s="600" customFormat="1" ht="18" customHeight="1">
      <c r="A200" s="578">
        <f t="shared" si="7"/>
        <v>1</v>
      </c>
      <c r="B200" s="587"/>
      <c r="C200" s="587"/>
      <c r="D200" s="587" t="s">
        <v>540</v>
      </c>
      <c r="E200" s="639" t="s">
        <v>819</v>
      </c>
      <c r="F200" s="639"/>
      <c r="G200" s="639"/>
      <c r="H200" s="639"/>
      <c r="I200" s="639"/>
      <c r="J200" s="639"/>
      <c r="K200" s="639"/>
      <c r="L200" s="639"/>
      <c r="M200" s="639"/>
      <c r="N200" s="639"/>
      <c r="O200" s="639"/>
      <c r="P200" s="639"/>
      <c r="Q200" s="639"/>
      <c r="R200" s="639"/>
      <c r="S200" s="639"/>
      <c r="T200" s="639"/>
      <c r="U200" s="639"/>
      <c r="V200" s="639"/>
      <c r="W200" s="639"/>
      <c r="X200" s="639"/>
      <c r="Y200" s="639"/>
      <c r="Z200" s="639"/>
      <c r="AA200" s="639"/>
      <c r="AB200" s="639"/>
      <c r="AC200" s="639"/>
      <c r="AD200" s="639"/>
      <c r="AE200" s="639"/>
      <c r="AF200" s="639"/>
      <c r="AG200" s="639"/>
      <c r="AH200" s="639"/>
      <c r="AI200" s="639"/>
      <c r="AJ200" s="639"/>
      <c r="AK200" s="639"/>
      <c r="AL200" s="639"/>
      <c r="AM200" s="639"/>
      <c r="AN200" s="639"/>
      <c r="AO200" s="639"/>
      <c r="AP200" s="639"/>
      <c r="AQ200" s="639"/>
      <c r="AR200" s="639"/>
      <c r="AS200" s="639"/>
      <c r="AT200" s="639"/>
      <c r="AU200" s="639"/>
      <c r="AV200" s="639"/>
      <c r="AW200" s="639"/>
      <c r="AX200" s="639"/>
      <c r="AY200" s="639"/>
      <c r="AZ200" s="640"/>
    </row>
    <row r="201" spans="1:52" s="600" customFormat="1" ht="18" customHeight="1">
      <c r="A201" s="578">
        <f t="shared" si="7"/>
        <v>1</v>
      </c>
      <c r="B201" s="587"/>
      <c r="C201" s="587"/>
      <c r="D201" s="587" t="s">
        <v>540</v>
      </c>
      <c r="E201" s="639" t="s">
        <v>820</v>
      </c>
      <c r="F201" s="639"/>
      <c r="G201" s="639"/>
      <c r="H201" s="639"/>
      <c r="I201" s="639"/>
      <c r="J201" s="639"/>
      <c r="K201" s="639"/>
      <c r="L201" s="639"/>
      <c r="M201" s="639"/>
      <c r="N201" s="639"/>
      <c r="O201" s="639"/>
      <c r="P201" s="639"/>
      <c r="Q201" s="639"/>
      <c r="R201" s="639"/>
      <c r="S201" s="639"/>
      <c r="T201" s="639"/>
      <c r="U201" s="639"/>
      <c r="V201" s="639"/>
      <c r="W201" s="639"/>
      <c r="X201" s="639"/>
      <c r="Y201" s="639"/>
      <c r="Z201" s="639"/>
      <c r="AA201" s="639"/>
      <c r="AB201" s="639"/>
      <c r="AC201" s="639"/>
      <c r="AD201" s="639"/>
      <c r="AE201" s="639"/>
      <c r="AF201" s="639"/>
      <c r="AG201" s="639"/>
      <c r="AH201" s="639"/>
      <c r="AI201" s="639"/>
      <c r="AJ201" s="639"/>
      <c r="AK201" s="639"/>
      <c r="AL201" s="639"/>
      <c r="AM201" s="639"/>
      <c r="AN201" s="639"/>
      <c r="AO201" s="639"/>
      <c r="AP201" s="639"/>
      <c r="AQ201" s="639"/>
      <c r="AR201" s="639"/>
      <c r="AS201" s="639"/>
      <c r="AT201" s="639"/>
      <c r="AU201" s="639"/>
      <c r="AV201" s="639"/>
      <c r="AW201" s="639"/>
      <c r="AX201" s="639"/>
      <c r="AY201" s="639"/>
      <c r="AZ201" s="640"/>
    </row>
    <row r="202" spans="1:52" s="600" customFormat="1" ht="18" customHeight="1">
      <c r="A202" s="578">
        <f t="shared" si="7"/>
        <v>1</v>
      </c>
      <c r="B202" s="587"/>
      <c r="C202" s="587"/>
      <c r="D202" s="587" t="s">
        <v>540</v>
      </c>
      <c r="E202" s="639" t="s">
        <v>821</v>
      </c>
      <c r="F202" s="639"/>
      <c r="G202" s="639"/>
      <c r="H202" s="639"/>
      <c r="I202" s="639"/>
      <c r="J202" s="639"/>
      <c r="K202" s="639"/>
      <c r="L202" s="639"/>
      <c r="M202" s="639"/>
      <c r="N202" s="639"/>
      <c r="O202" s="639"/>
      <c r="P202" s="639"/>
      <c r="Q202" s="639"/>
      <c r="R202" s="639"/>
      <c r="S202" s="639"/>
      <c r="T202" s="639"/>
      <c r="U202" s="639"/>
      <c r="V202" s="639"/>
      <c r="W202" s="639"/>
      <c r="X202" s="639"/>
      <c r="Y202" s="639"/>
      <c r="Z202" s="639"/>
      <c r="AA202" s="639"/>
      <c r="AB202" s="639"/>
      <c r="AC202" s="639"/>
      <c r="AD202" s="639"/>
      <c r="AE202" s="639"/>
      <c r="AF202" s="639"/>
      <c r="AG202" s="639"/>
      <c r="AH202" s="639"/>
      <c r="AI202" s="639"/>
      <c r="AJ202" s="639"/>
      <c r="AK202" s="639"/>
      <c r="AL202" s="639"/>
      <c r="AM202" s="639"/>
      <c r="AN202" s="639"/>
      <c r="AO202" s="639"/>
      <c r="AP202" s="639"/>
      <c r="AQ202" s="639"/>
      <c r="AR202" s="639"/>
      <c r="AS202" s="639"/>
      <c r="AT202" s="639"/>
      <c r="AU202" s="639"/>
      <c r="AV202" s="639"/>
      <c r="AW202" s="639"/>
      <c r="AX202" s="639"/>
      <c r="AY202" s="639"/>
      <c r="AZ202" s="640"/>
    </row>
    <row r="203" spans="1:52" s="600" customFormat="1" ht="18" customHeight="1">
      <c r="A203" s="578">
        <f t="shared" si="7"/>
        <v>1</v>
      </c>
      <c r="B203" s="587"/>
      <c r="C203" s="587"/>
      <c r="D203" s="587" t="s">
        <v>540</v>
      </c>
      <c r="E203" s="639" t="s">
        <v>822</v>
      </c>
      <c r="F203" s="639"/>
      <c r="G203" s="639"/>
      <c r="H203" s="639"/>
      <c r="I203" s="639"/>
      <c r="J203" s="639"/>
      <c r="K203" s="639"/>
      <c r="L203" s="639"/>
      <c r="M203" s="639"/>
      <c r="N203" s="639"/>
      <c r="O203" s="639"/>
      <c r="P203" s="639"/>
      <c r="Q203" s="639"/>
      <c r="R203" s="639"/>
      <c r="S203" s="639"/>
      <c r="T203" s="639"/>
      <c r="U203" s="639"/>
      <c r="V203" s="639"/>
      <c r="W203" s="639"/>
      <c r="X203" s="639"/>
      <c r="Y203" s="639"/>
      <c r="Z203" s="639"/>
      <c r="AA203" s="639"/>
      <c r="AB203" s="639"/>
      <c r="AC203" s="639"/>
      <c r="AD203" s="639"/>
      <c r="AE203" s="639"/>
      <c r="AF203" s="639"/>
      <c r="AG203" s="639"/>
      <c r="AH203" s="639"/>
      <c r="AI203" s="639"/>
      <c r="AJ203" s="639"/>
      <c r="AK203" s="639"/>
      <c r="AL203" s="639"/>
      <c r="AM203" s="639"/>
      <c r="AN203" s="639"/>
      <c r="AO203" s="639"/>
      <c r="AP203" s="639"/>
      <c r="AQ203" s="639"/>
      <c r="AR203" s="639"/>
      <c r="AS203" s="639"/>
      <c r="AT203" s="639"/>
      <c r="AU203" s="639"/>
      <c r="AV203" s="639"/>
      <c r="AW203" s="639"/>
      <c r="AX203" s="639"/>
      <c r="AY203" s="639"/>
      <c r="AZ203" s="640"/>
    </row>
    <row r="204" spans="1:52" s="600" customFormat="1" ht="18" customHeight="1" thickBot="1">
      <c r="A204" s="578">
        <f t="shared" si="7"/>
        <v>1</v>
      </c>
      <c r="B204" s="587"/>
      <c r="C204" s="587"/>
      <c r="D204" s="639"/>
      <c r="E204" s="641"/>
      <c r="F204" s="641"/>
      <c r="G204" s="641"/>
      <c r="H204" s="641"/>
      <c r="I204" s="641"/>
      <c r="J204" s="641"/>
      <c r="K204" s="641"/>
      <c r="L204" s="641"/>
      <c r="M204" s="641"/>
      <c r="N204" s="641"/>
      <c r="O204" s="641"/>
      <c r="P204" s="641"/>
      <c r="Q204" s="641"/>
      <c r="R204" s="641"/>
      <c r="S204" s="641"/>
      <c r="T204" s="641"/>
      <c r="U204" s="641"/>
      <c r="V204" s="641"/>
      <c r="W204" s="641"/>
      <c r="X204" s="641"/>
      <c r="Y204" s="641"/>
      <c r="Z204" s="641"/>
      <c r="AA204" s="641"/>
      <c r="AB204" s="641"/>
      <c r="AC204" s="641"/>
      <c r="AD204" s="641"/>
      <c r="AE204" s="641"/>
      <c r="AF204" s="641"/>
      <c r="AG204" s="641"/>
      <c r="AH204" s="641"/>
      <c r="AI204" s="641"/>
      <c r="AJ204" s="641"/>
      <c r="AK204" s="641"/>
      <c r="AL204" s="641"/>
      <c r="AM204" s="641"/>
      <c r="AN204" s="641"/>
      <c r="AO204" s="641"/>
      <c r="AP204" s="641"/>
      <c r="AQ204" s="641"/>
      <c r="AR204" s="641"/>
      <c r="AS204" s="641"/>
      <c r="AT204" s="641"/>
      <c r="AU204" s="641"/>
      <c r="AV204" s="641"/>
      <c r="AW204" s="641"/>
      <c r="AX204" s="641"/>
      <c r="AY204" s="641"/>
      <c r="AZ204" s="640"/>
    </row>
    <row r="205" spans="1:52" ht="33" thickTop="1" thickBot="1">
      <c r="A205" s="578">
        <f t="shared" ref="A205:A240" si="8">IF(K$223&gt;0,1,0)</f>
        <v>1</v>
      </c>
      <c r="B205" s="2117" t="s">
        <v>823</v>
      </c>
      <c r="C205" s="2118"/>
      <c r="D205" s="2118"/>
      <c r="E205" s="2118"/>
      <c r="F205" s="2118"/>
      <c r="G205" s="2118"/>
      <c r="H205" s="2118"/>
      <c r="I205" s="2118"/>
      <c r="J205" s="2118"/>
      <c r="K205" s="2118"/>
      <c r="L205" s="2118"/>
      <c r="M205" s="2118"/>
      <c r="N205" s="2118"/>
      <c r="O205" s="2118"/>
      <c r="P205" s="2118"/>
      <c r="Q205" s="2118"/>
      <c r="R205" s="2118"/>
      <c r="S205" s="2118"/>
      <c r="T205" s="2118"/>
      <c r="U205" s="2118"/>
      <c r="V205" s="2118"/>
      <c r="W205" s="2118"/>
      <c r="X205" s="2118"/>
      <c r="Y205" s="2118"/>
      <c r="Z205" s="2118"/>
      <c r="AA205" s="2118"/>
      <c r="AB205" s="2118"/>
      <c r="AC205" s="2118"/>
      <c r="AD205" s="2118"/>
      <c r="AE205" s="2118"/>
      <c r="AF205" s="2118"/>
      <c r="AG205" s="2118"/>
      <c r="AH205" s="2118"/>
      <c r="AI205" s="2118"/>
      <c r="AJ205" s="2118"/>
      <c r="AK205" s="2118"/>
      <c r="AL205" s="2118"/>
      <c r="AM205" s="2118"/>
      <c r="AN205" s="2118"/>
      <c r="AO205" s="2118"/>
      <c r="AP205" s="2118"/>
      <c r="AQ205" s="2118"/>
      <c r="AR205" s="2118"/>
      <c r="AS205" s="2118"/>
      <c r="AT205" s="2118"/>
      <c r="AU205" s="2118"/>
      <c r="AV205" s="2118"/>
      <c r="AW205" s="2118"/>
      <c r="AX205" s="2118"/>
      <c r="AY205" s="2119"/>
      <c r="AZ205" s="574"/>
    </row>
    <row r="206" spans="1:52" s="580" customFormat="1" ht="9.9499999999999993" customHeight="1" thickTop="1">
      <c r="A206" s="578">
        <f t="shared" si="8"/>
        <v>1</v>
      </c>
      <c r="B206" s="579"/>
      <c r="C206" s="579"/>
      <c r="D206" s="579"/>
      <c r="E206" s="579"/>
      <c r="F206" s="579"/>
      <c r="G206" s="579"/>
      <c r="H206" s="579"/>
      <c r="I206" s="579"/>
      <c r="J206" s="579"/>
      <c r="K206" s="579"/>
      <c r="L206" s="579"/>
      <c r="M206" s="579"/>
      <c r="N206" s="579"/>
      <c r="O206" s="579"/>
      <c r="P206" s="579"/>
      <c r="Q206" s="579"/>
      <c r="R206" s="579"/>
      <c r="S206" s="579"/>
      <c r="T206" s="579"/>
      <c r="U206" s="579"/>
      <c r="V206" s="579"/>
      <c r="W206" s="579"/>
      <c r="X206" s="579"/>
      <c r="Y206" s="579"/>
      <c r="Z206" s="579"/>
      <c r="AA206" s="579"/>
      <c r="AB206" s="579"/>
      <c r="AC206" s="579"/>
      <c r="AD206" s="579"/>
      <c r="AE206" s="579"/>
      <c r="AF206" s="579"/>
      <c r="AG206" s="579"/>
      <c r="AH206" s="579"/>
      <c r="AI206" s="579"/>
      <c r="AJ206" s="579"/>
      <c r="AK206" s="579"/>
      <c r="AL206" s="579"/>
      <c r="AM206" s="579"/>
      <c r="AN206" s="579"/>
      <c r="AO206" s="579"/>
      <c r="AP206" s="579"/>
      <c r="AQ206" s="579"/>
      <c r="AR206" s="579"/>
      <c r="AS206" s="579"/>
      <c r="AT206" s="579"/>
      <c r="AU206" s="579"/>
      <c r="AV206" s="579"/>
      <c r="AW206" s="579"/>
      <c r="AX206" s="579"/>
      <c r="AY206" s="579"/>
    </row>
    <row r="207" spans="1:52" s="584" customFormat="1" ht="30" customHeight="1">
      <c r="A207" s="578">
        <f t="shared" si="8"/>
        <v>1</v>
      </c>
      <c r="B207" s="581"/>
      <c r="C207" s="581"/>
      <c r="D207" s="581"/>
      <c r="E207" s="581"/>
      <c r="F207" s="2120" t="s">
        <v>768</v>
      </c>
      <c r="G207" s="2120"/>
      <c r="H207" s="2120"/>
      <c r="I207" s="2120"/>
      <c r="J207" s="2120"/>
      <c r="K207" s="2120"/>
      <c r="L207" s="2121" t="str">
        <f>+'6-3표준조사'!K304</f>
        <v>65-0</v>
      </c>
      <c r="M207" s="2121"/>
      <c r="N207" s="2121"/>
      <c r="O207" s="2121"/>
      <c r="P207" s="2121"/>
      <c r="Q207" s="2121"/>
      <c r="R207" s="582"/>
      <c r="S207" s="582"/>
      <c r="T207" s="2120" t="s">
        <v>769</v>
      </c>
      <c r="U207" s="2120"/>
      <c r="V207" s="2120"/>
      <c r="W207" s="2120"/>
      <c r="X207" s="2120"/>
      <c r="Y207" s="2120"/>
      <c r="Z207" s="2121" t="str">
        <f>+'6-3표준조사'!L304</f>
        <v>7-1</v>
      </c>
      <c r="AA207" s="2121"/>
      <c r="AB207" s="2121"/>
      <c r="AC207" s="2121"/>
      <c r="AD207" s="2121"/>
      <c r="AE207" s="2121"/>
      <c r="AF207" s="582"/>
      <c r="AG207" s="582"/>
      <c r="AH207" s="2120" t="s">
        <v>770</v>
      </c>
      <c r="AI207" s="2120"/>
      <c r="AJ207" s="2120"/>
      <c r="AK207" s="2120"/>
      <c r="AL207" s="2120"/>
      <c r="AM207" s="2120"/>
      <c r="AN207" s="2120"/>
      <c r="AO207" s="2121" t="str">
        <f>+'6-3표준조사'!R304</f>
        <v>모두베기</v>
      </c>
      <c r="AP207" s="2121"/>
      <c r="AQ207" s="2121"/>
      <c r="AR207" s="2121"/>
      <c r="AS207" s="2121"/>
      <c r="AT207" s="2121"/>
      <c r="AU207" s="583"/>
      <c r="AV207" s="583"/>
      <c r="AW207" s="583"/>
      <c r="AX207" s="583"/>
      <c r="AY207" s="581"/>
    </row>
    <row r="208" spans="1:52" s="580" customFormat="1" ht="14.25" customHeight="1">
      <c r="A208" s="578">
        <f t="shared" si="8"/>
        <v>1</v>
      </c>
      <c r="B208" s="579"/>
      <c r="C208" s="579"/>
      <c r="D208" s="579"/>
      <c r="E208" s="579"/>
      <c r="F208" s="579"/>
      <c r="G208" s="579"/>
      <c r="H208" s="579"/>
      <c r="I208" s="579"/>
      <c r="J208" s="579"/>
      <c r="K208" s="579"/>
      <c r="L208" s="579"/>
      <c r="M208" s="579"/>
      <c r="N208" s="579"/>
      <c r="O208" s="579"/>
      <c r="P208" s="579"/>
      <c r="Q208" s="579"/>
      <c r="R208" s="579"/>
      <c r="S208" s="579"/>
      <c r="T208" s="579"/>
      <c r="U208" s="579"/>
      <c r="V208" s="579"/>
      <c r="W208" s="579"/>
      <c r="X208" s="579"/>
      <c r="Y208" s="579"/>
      <c r="Z208" s="579"/>
      <c r="AA208" s="579"/>
      <c r="AB208" s="579"/>
      <c r="AC208" s="579"/>
      <c r="AD208" s="579"/>
      <c r="AE208" s="579"/>
      <c r="AF208" s="579"/>
      <c r="AG208" s="579"/>
      <c r="AH208" s="579"/>
      <c r="AI208" s="579"/>
      <c r="AJ208" s="579"/>
      <c r="AK208" s="579"/>
      <c r="AL208" s="579"/>
      <c r="AM208" s="579"/>
      <c r="AN208" s="579"/>
      <c r="AO208" s="579"/>
      <c r="AP208" s="579"/>
      <c r="AQ208" s="579"/>
      <c r="AR208" s="579"/>
      <c r="AS208" s="579"/>
      <c r="AT208" s="579"/>
      <c r="AU208" s="579"/>
      <c r="AV208" s="579"/>
      <c r="AW208" s="579"/>
      <c r="AX208" s="579"/>
      <c r="AY208" s="579"/>
    </row>
    <row r="209" spans="1:62" s="586" customFormat="1" ht="20.100000000000001" customHeight="1">
      <c r="A209" s="578">
        <f t="shared" si="8"/>
        <v>1</v>
      </c>
      <c r="B209" s="2116" t="s">
        <v>771</v>
      </c>
      <c r="C209" s="2116"/>
      <c r="D209" s="2116"/>
      <c r="E209" s="2116"/>
      <c r="F209" s="2116"/>
      <c r="G209" s="2116"/>
      <c r="H209" s="2116"/>
      <c r="I209" s="2116"/>
      <c r="J209" s="2116"/>
      <c r="K209" s="2116"/>
      <c r="L209" s="2116"/>
      <c r="M209" s="2116"/>
      <c r="N209" s="2116"/>
      <c r="O209" s="2116"/>
      <c r="P209" s="2116"/>
      <c r="Q209" s="2116"/>
      <c r="R209" s="2116"/>
      <c r="S209" s="2116"/>
      <c r="T209" s="2116"/>
      <c r="U209" s="2116"/>
      <c r="V209" s="2116"/>
      <c r="W209" s="2116"/>
      <c r="X209" s="2116"/>
      <c r="Y209" s="2116"/>
      <c r="Z209" s="2116"/>
      <c r="AA209" s="2116"/>
      <c r="AB209" s="2116"/>
      <c r="AC209" s="2116"/>
      <c r="AD209" s="2116"/>
      <c r="AE209" s="2116"/>
      <c r="AF209" s="2116"/>
      <c r="AG209" s="2116"/>
      <c r="AH209" s="2116"/>
      <c r="AI209" s="2116"/>
      <c r="AJ209" s="2116"/>
      <c r="AK209" s="2116"/>
      <c r="AL209" s="2116"/>
      <c r="AM209" s="2116"/>
      <c r="AN209" s="2116"/>
      <c r="AO209" s="2116"/>
      <c r="AP209" s="2116"/>
      <c r="AQ209" s="2116"/>
      <c r="AR209" s="2116"/>
      <c r="AS209" s="2116"/>
      <c r="AT209" s="2116"/>
      <c r="AU209" s="2116"/>
      <c r="AV209" s="2116"/>
      <c r="AW209" s="2116"/>
      <c r="AX209" s="2116"/>
      <c r="AY209" s="2116"/>
      <c r="AZ209" s="585"/>
    </row>
    <row r="210" spans="1:62" s="586" customFormat="1" ht="18" customHeight="1">
      <c r="A210" s="578">
        <f t="shared" si="8"/>
        <v>1</v>
      </c>
      <c r="B210" s="587"/>
      <c r="C210" s="587" t="s">
        <v>772</v>
      </c>
      <c r="D210" s="588" t="s">
        <v>773</v>
      </c>
      <c r="E210" s="588"/>
      <c r="F210" s="589"/>
      <c r="G210" s="589"/>
      <c r="H210" s="589"/>
      <c r="I210" s="589"/>
      <c r="J210" s="590"/>
      <c r="K210" s="587"/>
      <c r="L210" s="587"/>
      <c r="M210" s="588"/>
      <c r="N210" s="588"/>
      <c r="O210" s="590"/>
      <c r="P210" s="588"/>
      <c r="Q210" s="588"/>
      <c r="R210" s="588"/>
      <c r="S210" s="588"/>
      <c r="T210" s="588"/>
      <c r="U210" s="588"/>
      <c r="V210" s="588"/>
      <c r="W210" s="588"/>
      <c r="X210" s="588"/>
      <c r="Y210" s="588"/>
      <c r="Z210" s="588"/>
      <c r="AA210" s="588"/>
      <c r="AB210" s="588"/>
      <c r="AC210" s="588"/>
      <c r="AD210" s="588"/>
      <c r="AE210" s="588"/>
      <c r="AF210" s="587"/>
      <c r="AG210" s="587"/>
      <c r="AH210" s="587"/>
      <c r="AI210" s="587"/>
      <c r="AJ210" s="587"/>
      <c r="AK210" s="587"/>
      <c r="AL210" s="587"/>
      <c r="AM210" s="587"/>
      <c r="AN210" s="587"/>
      <c r="AO210" s="587"/>
      <c r="AP210" s="587"/>
      <c r="AQ210" s="587"/>
      <c r="AR210" s="587"/>
      <c r="AS210" s="587"/>
      <c r="AT210" s="587"/>
      <c r="AU210" s="587"/>
      <c r="AV210" s="587"/>
      <c r="AW210" s="587"/>
      <c r="AX210" s="587"/>
      <c r="AY210" s="587"/>
    </row>
    <row r="211" spans="1:62" s="586" customFormat="1" ht="18" customHeight="1">
      <c r="A211" s="578">
        <f t="shared" si="8"/>
        <v>1</v>
      </c>
      <c r="B211" s="587"/>
      <c r="C211" s="587"/>
      <c r="D211" s="587" t="s">
        <v>540</v>
      </c>
      <c r="E211" s="588" t="str">
        <f>CONCATENATE(L207," 임반 ",Z207," 소반 은 해발고",'6-3표준조사'!W303,"m ~ ",'6-3표준조사'!W304,"m 사이에 분포한다.")</f>
        <v>65-0 임반 7-1 소반 은 해발고518m ~ 744m 사이에 분포한다.</v>
      </c>
      <c r="F211" s="588"/>
      <c r="G211" s="588"/>
      <c r="H211" s="588"/>
      <c r="I211" s="588"/>
      <c r="J211" s="588"/>
      <c r="K211" s="588"/>
      <c r="L211" s="588"/>
      <c r="M211" s="588"/>
      <c r="N211" s="588"/>
      <c r="O211" s="588"/>
      <c r="P211" s="588"/>
      <c r="Q211" s="588"/>
      <c r="R211" s="588"/>
      <c r="S211" s="588"/>
      <c r="T211" s="588"/>
      <c r="U211" s="588"/>
      <c r="V211" s="588"/>
      <c r="W211" s="588"/>
      <c r="X211" s="588"/>
      <c r="Y211" s="588"/>
      <c r="Z211" s="588"/>
      <c r="AA211" s="588"/>
      <c r="AB211" s="588"/>
      <c r="AC211" s="588"/>
      <c r="AD211" s="588"/>
      <c r="AE211" s="588"/>
      <c r="AF211" s="588"/>
      <c r="AG211" s="588"/>
      <c r="AH211" s="588"/>
      <c r="AI211" s="588"/>
      <c r="AJ211" s="591"/>
      <c r="AK211" s="591"/>
      <c r="AL211" s="591"/>
      <c r="AM211" s="588"/>
      <c r="AN211" s="588"/>
      <c r="AO211" s="588"/>
      <c r="AP211" s="588"/>
      <c r="AQ211" s="588"/>
      <c r="AR211" s="588"/>
      <c r="AS211" s="588"/>
      <c r="AT211" s="588"/>
      <c r="AU211" s="588"/>
      <c r="AV211" s="588"/>
      <c r="AW211" s="588"/>
      <c r="AX211" s="588"/>
      <c r="AY211" s="588"/>
    </row>
    <row r="212" spans="1:62" s="586" customFormat="1" ht="18" customHeight="1">
      <c r="A212" s="578">
        <f t="shared" si="8"/>
        <v>1</v>
      </c>
      <c r="B212" s="587"/>
      <c r="C212" s="587"/>
      <c r="D212" s="587" t="s">
        <v>540</v>
      </c>
      <c r="E212" s="587" t="str">
        <f>CONCATENATE("소반의 경사도는 평균 ",'6-3표준조사'!W305,"˚로 ",'6-3표준조사'!P306,"경사이고, 임지의 잔재를 제외하고 장애물은 많지 않다.")</f>
        <v>소반의 경사도는 평균 28.3˚로 중 (15˚ ~ 30˚)경사이고, 임지의 잔재를 제외하고 장애물은 많지 않다.</v>
      </c>
      <c r="F212" s="587"/>
      <c r="G212" s="587"/>
      <c r="H212" s="587"/>
      <c r="I212" s="587"/>
      <c r="J212" s="587"/>
      <c r="K212" s="587"/>
      <c r="L212" s="587"/>
      <c r="M212" s="587"/>
      <c r="N212" s="587"/>
      <c r="O212" s="587"/>
      <c r="P212" s="587"/>
      <c r="Q212" s="587"/>
      <c r="R212" s="587"/>
      <c r="S212" s="587"/>
      <c r="T212" s="587"/>
      <c r="U212" s="587"/>
      <c r="V212" s="587"/>
      <c r="W212" s="587"/>
      <c r="X212" s="587"/>
      <c r="Y212" s="587"/>
      <c r="Z212" s="587"/>
      <c r="AA212" s="587"/>
      <c r="AB212" s="587"/>
      <c r="AC212" s="587"/>
      <c r="AD212" s="587"/>
      <c r="AE212" s="587"/>
      <c r="AF212" s="587"/>
      <c r="AG212" s="587"/>
      <c r="AH212" s="587"/>
      <c r="AI212" s="587"/>
      <c r="AJ212" s="587"/>
      <c r="AK212" s="587"/>
      <c r="AL212" s="587"/>
      <c r="AM212" s="587"/>
      <c r="AN212" s="587"/>
      <c r="AO212" s="587"/>
      <c r="AP212" s="587"/>
      <c r="AQ212" s="587"/>
      <c r="AR212" s="587"/>
      <c r="AS212" s="587"/>
      <c r="AT212" s="587"/>
      <c r="AU212" s="587"/>
      <c r="AV212" s="587"/>
      <c r="AW212" s="587"/>
      <c r="AX212" s="587"/>
      <c r="AY212" s="587"/>
    </row>
    <row r="213" spans="1:62" s="586" customFormat="1" ht="18" customHeight="1">
      <c r="A213" s="578">
        <f t="shared" si="8"/>
        <v>1</v>
      </c>
      <c r="B213" s="587"/>
      <c r="C213" s="587" t="s">
        <v>776</v>
      </c>
      <c r="D213" s="587" t="s">
        <v>777</v>
      </c>
      <c r="E213" s="587"/>
      <c r="F213" s="587"/>
      <c r="G213" s="587"/>
      <c r="H213" s="587"/>
      <c r="I213" s="587"/>
      <c r="J213" s="587"/>
      <c r="K213" s="588"/>
      <c r="L213" s="588"/>
      <c r="M213" s="592"/>
      <c r="N213" s="587"/>
      <c r="O213" s="587"/>
      <c r="P213" s="593"/>
      <c r="Q213" s="593"/>
      <c r="R213" s="593"/>
      <c r="S213" s="593"/>
      <c r="T213" s="593"/>
      <c r="U213" s="587"/>
      <c r="V213" s="587"/>
      <c r="W213" s="587"/>
      <c r="X213" s="587"/>
      <c r="Y213" s="587"/>
      <c r="Z213" s="587"/>
      <c r="AA213" s="587"/>
      <c r="AB213" s="587"/>
      <c r="AC213" s="587"/>
      <c r="AD213" s="587"/>
      <c r="AE213" s="587"/>
      <c r="AF213" s="587"/>
      <c r="AG213" s="587"/>
      <c r="AH213" s="587"/>
      <c r="AI213" s="587"/>
      <c r="AJ213" s="587"/>
      <c r="AK213" s="587"/>
      <c r="AL213" s="587"/>
      <c r="AM213" s="587"/>
      <c r="AN213" s="587"/>
      <c r="AO213" s="587"/>
      <c r="AP213" s="587"/>
      <c r="AQ213" s="587"/>
      <c r="AR213" s="587"/>
      <c r="AS213" s="587"/>
      <c r="AT213" s="587"/>
      <c r="AU213" s="587"/>
      <c r="AV213" s="587"/>
      <c r="AW213" s="587"/>
      <c r="AX213" s="587"/>
      <c r="AY213" s="587"/>
    </row>
    <row r="214" spans="1:62" s="586" customFormat="1" ht="18" customHeight="1">
      <c r="A214" s="578">
        <f t="shared" si="8"/>
        <v>1</v>
      </c>
      <c r="B214" s="587"/>
      <c r="C214" s="587"/>
      <c r="D214" s="587" t="s">
        <v>540</v>
      </c>
      <c r="E214" s="588" t="str">
        <f>CONCATENATE("사업대상지는 ",'6-3표준조사'!N304," ",'6-3표준조사'!O304," ",'6-3표준조사'!P304,"이다." )</f>
        <v>사업대상지는 어상천 임현 산52-1번지이다.</v>
      </c>
      <c r="F214" s="588"/>
      <c r="G214" s="588"/>
      <c r="H214" s="587"/>
      <c r="I214" s="587"/>
      <c r="J214" s="587"/>
      <c r="K214" s="587"/>
      <c r="L214" s="587"/>
      <c r="M214" s="587"/>
      <c r="N214" s="587"/>
      <c r="O214" s="587"/>
      <c r="P214" s="587"/>
      <c r="Q214" s="587"/>
      <c r="R214" s="587"/>
      <c r="S214" s="587"/>
      <c r="T214" s="587"/>
      <c r="U214" s="587"/>
      <c r="V214" s="587"/>
      <c r="W214" s="587"/>
      <c r="X214" s="587"/>
      <c r="Y214" s="587"/>
      <c r="Z214" s="587"/>
      <c r="AA214" s="587"/>
      <c r="AB214" s="587"/>
      <c r="AC214" s="587"/>
      <c r="AD214" s="587"/>
      <c r="AE214" s="587"/>
      <c r="AF214" s="587"/>
      <c r="AG214" s="587"/>
      <c r="AH214" s="587"/>
      <c r="AI214" s="587"/>
      <c r="AJ214" s="588"/>
      <c r="AK214" s="588"/>
      <c r="AL214" s="588"/>
      <c r="AM214" s="588"/>
      <c r="AN214" s="588"/>
      <c r="AO214" s="588"/>
      <c r="AP214" s="588"/>
      <c r="AQ214" s="588"/>
      <c r="AR214" s="588"/>
      <c r="AS214" s="588"/>
      <c r="AT214" s="588"/>
      <c r="AU214" s="588"/>
      <c r="AV214" s="588"/>
      <c r="AW214" s="588"/>
      <c r="AX214" s="588"/>
      <c r="AY214" s="588"/>
      <c r="AZ214" s="594"/>
    </row>
    <row r="215" spans="1:62" s="586" customFormat="1" ht="18" customHeight="1">
      <c r="A215" s="578">
        <f t="shared" si="8"/>
        <v>1</v>
      </c>
      <c r="B215" s="587"/>
      <c r="C215" s="587"/>
      <c r="D215" s="587" t="s">
        <v>540</v>
      </c>
      <c r="E215" s="588" t="str">
        <f>CONCATENATE("소반내에 묘지 및 조림목이 고사하여 풀베기 작업이 필요없는 지역을 제외한 풀베기사업 대상면적은 ",'6-3표준조사'!Q304,"ha 이다.")</f>
        <v>소반내에 묘지 및 조림목이 고사하여 풀베기 작업이 필요없는 지역을 제외한 풀베기사업 대상면적은 8.3ha 이다.</v>
      </c>
      <c r="F215" s="588"/>
      <c r="G215" s="588"/>
      <c r="H215" s="588"/>
      <c r="I215" s="588"/>
      <c r="J215" s="588"/>
      <c r="K215" s="588"/>
      <c r="L215" s="588"/>
      <c r="M215" s="588"/>
      <c r="N215" s="588"/>
      <c r="O215" s="588"/>
      <c r="P215" s="588"/>
      <c r="Q215" s="588"/>
      <c r="R215" s="588"/>
      <c r="S215" s="588"/>
      <c r="T215" s="588"/>
      <c r="U215" s="588"/>
      <c r="V215" s="588"/>
      <c r="W215" s="588"/>
      <c r="X215" s="588"/>
      <c r="Y215" s="588"/>
      <c r="Z215" s="588"/>
      <c r="AA215" s="588"/>
      <c r="AB215" s="588"/>
      <c r="AC215" s="588"/>
      <c r="AD215" s="588"/>
      <c r="AE215" s="588"/>
      <c r="AF215" s="588"/>
      <c r="AG215" s="588"/>
      <c r="AH215" s="588"/>
      <c r="AI215" s="588"/>
      <c r="AJ215" s="588"/>
      <c r="AK215" s="588"/>
      <c r="AL215" s="588"/>
      <c r="AM215" s="588"/>
      <c r="AN215" s="588"/>
      <c r="AO215" s="588"/>
      <c r="AP215" s="588"/>
      <c r="AQ215" s="588"/>
      <c r="AR215" s="588"/>
      <c r="AS215" s="588"/>
      <c r="AT215" s="588"/>
      <c r="AU215" s="588"/>
      <c r="AV215" s="588"/>
      <c r="AW215" s="588"/>
      <c r="AX215" s="588"/>
      <c r="AY215" s="588"/>
      <c r="AZ215" s="594"/>
    </row>
    <row r="216" spans="1:62" s="586" customFormat="1" ht="18" customHeight="1">
      <c r="A216" s="578">
        <f t="shared" si="8"/>
        <v>1</v>
      </c>
      <c r="B216" s="587"/>
      <c r="C216" s="587" t="s">
        <v>778</v>
      </c>
      <c r="D216" s="587" t="s">
        <v>779</v>
      </c>
      <c r="E216" s="588"/>
      <c r="F216" s="588"/>
      <c r="G216" s="588"/>
      <c r="H216" s="588"/>
      <c r="I216" s="588"/>
      <c r="J216" s="588"/>
      <c r="K216" s="588"/>
      <c r="L216" s="588"/>
      <c r="M216" s="588"/>
      <c r="N216" s="588"/>
      <c r="O216" s="588"/>
      <c r="P216" s="588"/>
      <c r="Q216" s="588"/>
      <c r="R216" s="588"/>
      <c r="S216" s="588"/>
      <c r="T216" s="588"/>
      <c r="U216" s="588"/>
      <c r="V216" s="588"/>
      <c r="W216" s="588"/>
      <c r="X216" s="588"/>
      <c r="Y216" s="588"/>
      <c r="Z216" s="588"/>
      <c r="AA216" s="588"/>
      <c r="AB216" s="588"/>
      <c r="AC216" s="588"/>
      <c r="AD216" s="588"/>
      <c r="AE216" s="588"/>
      <c r="AF216" s="588"/>
      <c r="AG216" s="588"/>
      <c r="AH216" s="595"/>
      <c r="AI216" s="595"/>
      <c r="AJ216" s="595"/>
      <c r="AK216" s="588"/>
      <c r="AL216" s="588"/>
      <c r="AM216" s="588"/>
      <c r="AN216" s="588"/>
      <c r="AO216" s="588"/>
      <c r="AP216" s="588"/>
      <c r="AQ216" s="588"/>
      <c r="AR216" s="588"/>
      <c r="AS216" s="588"/>
      <c r="AT216" s="588"/>
      <c r="AU216" s="588"/>
      <c r="AV216" s="588"/>
      <c r="AW216" s="588"/>
      <c r="AX216" s="588"/>
      <c r="AY216" s="588"/>
      <c r="AZ216" s="594"/>
    </row>
    <row r="217" spans="1:62" s="586" customFormat="1" ht="18" customHeight="1">
      <c r="A217" s="578">
        <f t="shared" si="8"/>
        <v>1</v>
      </c>
      <c r="B217" s="596"/>
      <c r="C217" s="596"/>
      <c r="D217" s="596" t="s">
        <v>540</v>
      </c>
      <c r="E217" s="597" t="s">
        <v>2165</v>
      </c>
      <c r="F217" s="597"/>
      <c r="G217" s="597"/>
      <c r="H217" s="597"/>
      <c r="I217" s="597"/>
      <c r="J217" s="597"/>
      <c r="K217" s="597"/>
      <c r="L217" s="597"/>
      <c r="M217" s="597"/>
      <c r="N217" s="597"/>
      <c r="O217" s="597"/>
      <c r="P217" s="597"/>
      <c r="Q217" s="597"/>
      <c r="R217" s="597"/>
      <c r="S217" s="597"/>
      <c r="T217" s="597"/>
      <c r="U217" s="597"/>
      <c r="V217" s="597"/>
      <c r="W217" s="597"/>
      <c r="X217" s="597"/>
      <c r="Y217" s="597"/>
      <c r="Z217" s="597"/>
      <c r="AA217" s="597"/>
      <c r="AB217" s="597"/>
      <c r="AC217" s="597"/>
      <c r="AD217" s="597"/>
      <c r="AE217" s="597"/>
      <c r="AF217" s="597"/>
      <c r="AG217" s="597"/>
      <c r="AH217" s="598"/>
      <c r="AI217" s="598"/>
      <c r="AJ217" s="598"/>
      <c r="AK217" s="597"/>
      <c r="AL217" s="597"/>
      <c r="AM217" s="597"/>
      <c r="AN217" s="597"/>
      <c r="AO217" s="597"/>
      <c r="AP217" s="597"/>
      <c r="AQ217" s="597"/>
      <c r="AR217" s="597"/>
      <c r="AS217" s="597"/>
      <c r="AT217" s="597"/>
      <c r="AU217" s="597"/>
      <c r="AV217" s="597"/>
      <c r="AW217" s="597"/>
      <c r="AX217" s="597"/>
      <c r="AY217" s="597"/>
      <c r="AZ217" s="594"/>
    </row>
    <row r="218" spans="1:62" s="586" customFormat="1" ht="14.25" customHeight="1">
      <c r="A218" s="578">
        <f t="shared" si="8"/>
        <v>1</v>
      </c>
      <c r="B218" s="587"/>
      <c r="C218" s="587"/>
      <c r="D218" s="599"/>
      <c r="E218" s="599"/>
      <c r="F218" s="599"/>
      <c r="G218" s="599"/>
      <c r="H218" s="599"/>
      <c r="I218" s="599"/>
      <c r="J218" s="599"/>
      <c r="K218" s="599"/>
      <c r="L218" s="599"/>
      <c r="M218" s="599"/>
      <c r="N218" s="599"/>
      <c r="O218" s="599"/>
      <c r="P218" s="599"/>
      <c r="Q218" s="599"/>
      <c r="R218" s="599"/>
      <c r="S218" s="599"/>
      <c r="T218" s="599"/>
      <c r="U218" s="599"/>
      <c r="V218" s="599"/>
      <c r="W218" s="599"/>
      <c r="X218" s="599"/>
      <c r="Y218" s="599"/>
      <c r="Z218" s="599"/>
      <c r="AA218" s="599"/>
      <c r="AB218" s="599"/>
      <c r="AC218" s="599"/>
      <c r="AD218" s="599"/>
      <c r="AE218" s="599"/>
      <c r="AF218" s="599"/>
      <c r="AG218" s="599"/>
      <c r="AH218" s="599"/>
      <c r="AI218" s="599"/>
      <c r="AJ218" s="599"/>
      <c r="AK218" s="599"/>
      <c r="AL218" s="599"/>
      <c r="AM218" s="599"/>
      <c r="AN218" s="599"/>
      <c r="AO218" s="599"/>
      <c r="AP218" s="599"/>
      <c r="AQ218" s="599"/>
      <c r="AR218" s="599"/>
      <c r="AS218" s="599"/>
      <c r="AT218" s="599"/>
      <c r="AU218" s="599"/>
      <c r="AV218" s="599"/>
      <c r="AW218" s="599"/>
      <c r="AX218" s="599"/>
      <c r="AY218" s="599"/>
      <c r="AZ218" s="594"/>
      <c r="BA218" s="600"/>
      <c r="BB218" s="600"/>
      <c r="BC218" s="600"/>
      <c r="BD218" s="600"/>
      <c r="BE218" s="600"/>
      <c r="BF218" s="600"/>
      <c r="BG218" s="600"/>
      <c r="BH218" s="600"/>
      <c r="BI218" s="600"/>
      <c r="BJ218" s="600"/>
    </row>
    <row r="219" spans="1:62" s="580" customFormat="1" ht="20.100000000000001" customHeight="1">
      <c r="A219" s="578">
        <f t="shared" si="8"/>
        <v>1</v>
      </c>
      <c r="B219" s="2116" t="s">
        <v>780</v>
      </c>
      <c r="C219" s="2116"/>
      <c r="D219" s="2116"/>
      <c r="E219" s="2116"/>
      <c r="F219" s="2116"/>
      <c r="G219" s="2116"/>
      <c r="H219" s="2116"/>
      <c r="I219" s="2116"/>
      <c r="J219" s="2116"/>
      <c r="K219" s="2116"/>
      <c r="L219" s="2116"/>
      <c r="M219" s="2116"/>
      <c r="N219" s="2116"/>
      <c r="O219" s="2116"/>
      <c r="P219" s="2116"/>
      <c r="Q219" s="2116"/>
      <c r="R219" s="2116"/>
      <c r="S219" s="2116"/>
      <c r="T219" s="2116"/>
      <c r="U219" s="2116"/>
      <c r="V219" s="2116"/>
      <c r="W219" s="2116"/>
      <c r="X219" s="2116"/>
      <c r="Y219" s="2116"/>
      <c r="Z219" s="2116"/>
      <c r="AA219" s="2116"/>
      <c r="AB219" s="2116"/>
      <c r="AC219" s="2116"/>
      <c r="AD219" s="2116"/>
      <c r="AE219" s="2116"/>
      <c r="AF219" s="2116"/>
      <c r="AG219" s="2116"/>
      <c r="AH219" s="2116"/>
      <c r="AI219" s="2116"/>
      <c r="AJ219" s="2116"/>
      <c r="AK219" s="2116"/>
      <c r="AL219" s="2116"/>
      <c r="AM219" s="2116"/>
      <c r="AN219" s="2116"/>
      <c r="AO219" s="2116"/>
      <c r="AP219" s="2116"/>
      <c r="AQ219" s="2116"/>
      <c r="AR219" s="2116"/>
      <c r="AS219" s="2116"/>
      <c r="AT219" s="2116"/>
      <c r="AU219" s="2116"/>
      <c r="AV219" s="2116"/>
      <c r="AW219" s="2116"/>
      <c r="AX219" s="2116"/>
      <c r="AY219" s="2116"/>
      <c r="AZ219" s="585"/>
      <c r="BA219" s="600"/>
      <c r="BB219" s="601"/>
      <c r="BC219" s="601"/>
      <c r="BD219" s="601"/>
      <c r="BE219" s="601"/>
      <c r="BF219" s="601"/>
      <c r="BG219" s="601"/>
      <c r="BH219" s="601"/>
      <c r="BI219" s="601"/>
      <c r="BJ219" s="601"/>
    </row>
    <row r="220" spans="1:62" s="601" customFormat="1" ht="20.100000000000001" customHeight="1">
      <c r="A220" s="578">
        <f t="shared" si="8"/>
        <v>1</v>
      </c>
      <c r="B220" s="602"/>
      <c r="C220" s="603" t="s">
        <v>772</v>
      </c>
      <c r="D220" s="603" t="s">
        <v>781</v>
      </c>
      <c r="E220" s="604"/>
      <c r="F220" s="604"/>
      <c r="G220" s="595"/>
      <c r="H220" s="605"/>
      <c r="I220" s="605"/>
      <c r="J220" s="606"/>
      <c r="K220" s="606"/>
      <c r="L220" s="606"/>
      <c r="M220" s="606"/>
      <c r="N220" s="606"/>
      <c r="O220" s="606"/>
      <c r="P220" s="606"/>
      <c r="Q220" s="607"/>
      <c r="R220" s="607"/>
      <c r="S220" s="607"/>
      <c r="T220" s="607"/>
      <c r="U220" s="607"/>
      <c r="V220" s="608"/>
      <c r="W220" s="608"/>
      <c r="X220" s="608"/>
      <c r="Y220" s="608"/>
      <c r="Z220" s="608"/>
      <c r="AA220" s="608"/>
      <c r="AB220" s="608"/>
      <c r="AC220" s="608"/>
      <c r="AD220" s="608"/>
      <c r="AE220" s="608"/>
      <c r="AF220" s="608"/>
      <c r="AG220" s="608"/>
      <c r="AH220" s="609"/>
      <c r="AI220" s="609"/>
      <c r="AJ220" s="609"/>
      <c r="AK220" s="609"/>
      <c r="AL220" s="610"/>
      <c r="AM220" s="610"/>
      <c r="AN220" s="610"/>
      <c r="AO220" s="610"/>
      <c r="AP220" s="610"/>
      <c r="AQ220" s="610"/>
      <c r="AR220" s="610"/>
      <c r="AS220" s="610"/>
      <c r="AT220" s="610"/>
      <c r="AU220" s="610"/>
      <c r="AV220" s="605"/>
      <c r="AW220" s="605"/>
      <c r="AX220" s="605"/>
      <c r="AY220" s="605"/>
      <c r="AZ220" s="611"/>
      <c r="BA220" s="600"/>
      <c r="BB220" s="600"/>
      <c r="BC220" s="600"/>
      <c r="BD220" s="600"/>
      <c r="BE220" s="600"/>
      <c r="BF220" s="600"/>
      <c r="BG220" s="600"/>
      <c r="BH220" s="600"/>
      <c r="BI220" s="600"/>
      <c r="BJ220" s="600"/>
    </row>
    <row r="221" spans="1:62" s="586" customFormat="1" ht="18" customHeight="1">
      <c r="A221" s="578">
        <f t="shared" si="8"/>
        <v>1</v>
      </c>
      <c r="B221" s="612"/>
      <c r="C221" s="2111" t="s">
        <v>782</v>
      </c>
      <c r="D221" s="2111"/>
      <c r="E221" s="2111"/>
      <c r="F221" s="2111"/>
      <c r="G221" s="2111"/>
      <c r="H221" s="2111"/>
      <c r="I221" s="2111"/>
      <c r="J221" s="2111"/>
      <c r="K221" s="2111" t="s">
        <v>783</v>
      </c>
      <c r="L221" s="2111"/>
      <c r="M221" s="2111"/>
      <c r="N221" s="2111"/>
      <c r="O221" s="2111"/>
      <c r="P221" s="2111"/>
      <c r="Q221" s="2111"/>
      <c r="R221" s="2111"/>
      <c r="S221" s="2111" t="s">
        <v>784</v>
      </c>
      <c r="T221" s="2111"/>
      <c r="U221" s="2111"/>
      <c r="V221" s="2111"/>
      <c r="W221" s="2111"/>
      <c r="X221" s="2111"/>
      <c r="Y221" s="2111"/>
      <c r="Z221" s="2111"/>
      <c r="AA221" s="2111" t="s">
        <v>785</v>
      </c>
      <c r="AB221" s="2111"/>
      <c r="AC221" s="2111"/>
      <c r="AD221" s="2111"/>
      <c r="AE221" s="2111"/>
      <c r="AF221" s="2111"/>
      <c r="AG221" s="2111"/>
      <c r="AH221" s="2111"/>
      <c r="AI221" s="2111"/>
      <c r="AJ221" s="2111"/>
      <c r="AK221" s="2111"/>
      <c r="AL221" s="2111"/>
      <c r="AM221" s="2111"/>
      <c r="AN221" s="2111"/>
      <c r="AO221" s="2111"/>
      <c r="AP221" s="2111"/>
      <c r="AQ221" s="2111" t="s">
        <v>1156</v>
      </c>
      <c r="AR221" s="2111"/>
      <c r="AS221" s="2111"/>
      <c r="AT221" s="2111"/>
      <c r="AU221" s="2111"/>
      <c r="AV221" s="2111"/>
      <c r="AW221" s="2111"/>
      <c r="AX221" s="2111"/>
      <c r="AY221" s="612"/>
      <c r="AZ221" s="613"/>
      <c r="BA221" s="601"/>
      <c r="BB221" s="601"/>
      <c r="BC221" s="600"/>
      <c r="BD221" s="600"/>
      <c r="BE221" s="600"/>
      <c r="BF221" s="600"/>
      <c r="BG221" s="600"/>
      <c r="BH221" s="600"/>
      <c r="BI221" s="600"/>
      <c r="BJ221" s="600"/>
    </row>
    <row r="222" spans="1:62" s="586" customFormat="1" ht="18" customHeight="1">
      <c r="A222" s="578">
        <f t="shared" si="8"/>
        <v>1</v>
      </c>
      <c r="B222" s="612"/>
      <c r="C222" s="2111"/>
      <c r="D222" s="2111"/>
      <c r="E222" s="2111"/>
      <c r="F222" s="2111"/>
      <c r="G222" s="2111"/>
      <c r="H222" s="2111"/>
      <c r="I222" s="2111"/>
      <c r="J222" s="2111"/>
      <c r="K222" s="2111"/>
      <c r="L222" s="2111"/>
      <c r="M222" s="2111"/>
      <c r="N222" s="2111"/>
      <c r="O222" s="2111"/>
      <c r="P222" s="2111"/>
      <c r="Q222" s="2111"/>
      <c r="R222" s="2111"/>
      <c r="S222" s="2111"/>
      <c r="T222" s="2111"/>
      <c r="U222" s="2111"/>
      <c r="V222" s="2111"/>
      <c r="W222" s="2111"/>
      <c r="X222" s="2111"/>
      <c r="Y222" s="2111"/>
      <c r="Z222" s="2111"/>
      <c r="AA222" s="2111" t="s">
        <v>786</v>
      </c>
      <c r="AB222" s="2111"/>
      <c r="AC222" s="2111"/>
      <c r="AD222" s="2111"/>
      <c r="AE222" s="2111"/>
      <c r="AF222" s="2111"/>
      <c r="AG222" s="2111"/>
      <c r="AH222" s="2111"/>
      <c r="AI222" s="2111" t="s">
        <v>787</v>
      </c>
      <c r="AJ222" s="2111"/>
      <c r="AK222" s="2111"/>
      <c r="AL222" s="2111"/>
      <c r="AM222" s="2111"/>
      <c r="AN222" s="2111"/>
      <c r="AO222" s="2111"/>
      <c r="AP222" s="2111"/>
      <c r="AQ222" s="2111"/>
      <c r="AR222" s="2111"/>
      <c r="AS222" s="2111"/>
      <c r="AT222" s="2111"/>
      <c r="AU222" s="2111"/>
      <c r="AV222" s="2111"/>
      <c r="AW222" s="2111"/>
      <c r="AX222" s="2111"/>
      <c r="AY222" s="612"/>
      <c r="AZ222" s="613"/>
      <c r="BA222" s="600"/>
      <c r="BB222" s="600"/>
      <c r="BC222" s="600"/>
      <c r="BD222" s="600"/>
      <c r="BE222" s="600"/>
      <c r="BF222" s="600"/>
      <c r="BG222" s="600"/>
      <c r="BH222" s="600"/>
      <c r="BI222" s="600"/>
      <c r="BJ222" s="600"/>
    </row>
    <row r="223" spans="1:62" s="586" customFormat="1" ht="18" customHeight="1">
      <c r="A223" s="578">
        <f t="shared" si="8"/>
        <v>1</v>
      </c>
      <c r="B223" s="614"/>
      <c r="C223" s="2122" t="str">
        <f>L207</f>
        <v>65-0</v>
      </c>
      <c r="D223" s="2123"/>
      <c r="E223" s="2126" t="s">
        <v>774</v>
      </c>
      <c r="F223" s="2126"/>
      <c r="G223" s="2123" t="str">
        <f>Z207</f>
        <v>7-1</v>
      </c>
      <c r="H223" s="2123"/>
      <c r="I223" s="2126" t="s">
        <v>775</v>
      </c>
      <c r="J223" s="2126"/>
      <c r="K223" s="2127">
        <f>'6-3표준조사'!Q304</f>
        <v>8.3000000000000007</v>
      </c>
      <c r="L223" s="2127"/>
      <c r="M223" s="2127"/>
      <c r="N223" s="2127"/>
      <c r="O223" s="2127"/>
      <c r="P223" s="2127"/>
      <c r="Q223" s="2127"/>
      <c r="R223" s="2127"/>
      <c r="S223" s="2113" t="str">
        <f>'6-3표준조사'!K306</f>
        <v>낙엽송</v>
      </c>
      <c r="T223" s="2113"/>
      <c r="U223" s="2113"/>
      <c r="V223" s="2113"/>
      <c r="W223" s="2113"/>
      <c r="X223" s="2113"/>
      <c r="Y223" s="2113"/>
      <c r="Z223" s="2113"/>
      <c r="AA223" s="2129">
        <f>'6-3표준조사'!Q310</f>
        <v>2640</v>
      </c>
      <c r="AB223" s="2129"/>
      <c r="AC223" s="2129"/>
      <c r="AD223" s="2129"/>
      <c r="AE223" s="2129"/>
      <c r="AF223" s="2129"/>
      <c r="AG223" s="2129"/>
      <c r="AH223" s="2129"/>
      <c r="AI223" s="2129">
        <f>'6-3표준조사'!R310</f>
        <v>330</v>
      </c>
      <c r="AJ223" s="2129"/>
      <c r="AK223" s="2129"/>
      <c r="AL223" s="2129"/>
      <c r="AM223" s="2129"/>
      <c r="AN223" s="2129"/>
      <c r="AO223" s="2129"/>
      <c r="AP223" s="2129"/>
      <c r="AQ223" s="2113" t="str">
        <f>'6-3표준조사'!R306</f>
        <v>2년차</v>
      </c>
      <c r="AR223" s="2113"/>
      <c r="AS223" s="2113"/>
      <c r="AT223" s="2113"/>
      <c r="AU223" s="2113"/>
      <c r="AV223" s="2113"/>
      <c r="AW223" s="2113"/>
      <c r="AX223" s="2113"/>
      <c r="AY223" s="612"/>
      <c r="AZ223" s="613"/>
      <c r="BA223" s="600"/>
      <c r="BB223" s="600"/>
      <c r="BC223" s="601"/>
      <c r="BD223" s="601"/>
      <c r="BE223" s="601"/>
      <c r="BF223" s="601"/>
      <c r="BG223" s="601"/>
      <c r="BH223" s="601"/>
      <c r="BI223" s="601"/>
      <c r="BJ223" s="601"/>
    </row>
    <row r="224" spans="1:62" s="586" customFormat="1" ht="18" customHeight="1">
      <c r="A224" s="578">
        <f t="shared" si="8"/>
        <v>1</v>
      </c>
      <c r="B224" s="614"/>
      <c r="C224" s="2124"/>
      <c r="D224" s="2125"/>
      <c r="E224" s="2125"/>
      <c r="F224" s="2125"/>
      <c r="G224" s="2125"/>
      <c r="H224" s="2125"/>
      <c r="I224" s="2125"/>
      <c r="J224" s="2125"/>
      <c r="K224" s="2128"/>
      <c r="L224" s="2128"/>
      <c r="M224" s="2128"/>
      <c r="N224" s="2128"/>
      <c r="O224" s="2128"/>
      <c r="P224" s="2128"/>
      <c r="Q224" s="2128"/>
      <c r="R224" s="2128"/>
      <c r="S224" s="2114"/>
      <c r="T224" s="2114"/>
      <c r="U224" s="2114"/>
      <c r="V224" s="2114"/>
      <c r="W224" s="2114"/>
      <c r="X224" s="2114"/>
      <c r="Y224" s="2114"/>
      <c r="Z224" s="2114"/>
      <c r="AA224" s="2130"/>
      <c r="AB224" s="2130"/>
      <c r="AC224" s="2130"/>
      <c r="AD224" s="2130"/>
      <c r="AE224" s="2130"/>
      <c r="AF224" s="2130"/>
      <c r="AG224" s="2130"/>
      <c r="AH224" s="2130"/>
      <c r="AI224" s="2130"/>
      <c r="AJ224" s="2130"/>
      <c r="AK224" s="2130"/>
      <c r="AL224" s="2130"/>
      <c r="AM224" s="2130"/>
      <c r="AN224" s="2130"/>
      <c r="AO224" s="2130"/>
      <c r="AP224" s="2130"/>
      <c r="AQ224" s="2114"/>
      <c r="AR224" s="2114"/>
      <c r="AS224" s="2114"/>
      <c r="AT224" s="2114"/>
      <c r="AU224" s="2114"/>
      <c r="AV224" s="2114"/>
      <c r="AW224" s="2114"/>
      <c r="AX224" s="2114"/>
      <c r="AY224" s="612"/>
      <c r="AZ224" s="613"/>
      <c r="BA224" s="600"/>
      <c r="BB224" s="600"/>
      <c r="BC224" s="600"/>
      <c r="BD224" s="600"/>
      <c r="BE224" s="600"/>
      <c r="BF224" s="600"/>
      <c r="BG224" s="600"/>
      <c r="BH224" s="600"/>
      <c r="BI224" s="600"/>
      <c r="BJ224" s="600"/>
    </row>
    <row r="225" spans="1:74" s="586" customFormat="1" ht="18" customHeight="1">
      <c r="A225" s="578">
        <f t="shared" si="8"/>
        <v>1</v>
      </c>
      <c r="B225" s="614"/>
      <c r="C225" s="614" t="s">
        <v>776</v>
      </c>
      <c r="D225" s="614" t="s">
        <v>788</v>
      </c>
      <c r="E225" s="614"/>
      <c r="F225" s="612"/>
      <c r="G225" s="612"/>
      <c r="H225" s="612"/>
      <c r="I225" s="612"/>
      <c r="J225" s="612"/>
      <c r="K225" s="612"/>
      <c r="L225" s="612"/>
      <c r="M225" s="612"/>
      <c r="N225" s="612"/>
      <c r="O225" s="612"/>
      <c r="P225" s="612"/>
      <c r="Q225" s="615"/>
      <c r="R225" s="615"/>
      <c r="S225" s="615"/>
      <c r="T225" s="615"/>
      <c r="U225" s="615"/>
      <c r="V225" s="612"/>
      <c r="W225" s="616"/>
      <c r="X225" s="616"/>
      <c r="Y225" s="616"/>
      <c r="Z225" s="616"/>
      <c r="AA225" s="616"/>
      <c r="AB225" s="616"/>
      <c r="AC225" s="616"/>
      <c r="AD225" s="616"/>
      <c r="AE225" s="616"/>
      <c r="AF225" s="616"/>
      <c r="AG225" s="612"/>
      <c r="AH225" s="617"/>
      <c r="AI225" s="617"/>
      <c r="AJ225" s="617"/>
      <c r="AK225" s="617"/>
      <c r="AL225" s="618"/>
      <c r="AM225" s="618"/>
      <c r="AN225" s="618"/>
      <c r="AO225" s="618"/>
      <c r="AP225" s="618"/>
      <c r="AQ225" s="618"/>
      <c r="AR225" s="618"/>
      <c r="AS225" s="618"/>
      <c r="AT225" s="618"/>
      <c r="AU225" s="618"/>
      <c r="AV225" s="612"/>
      <c r="AW225" s="612"/>
      <c r="AX225" s="612"/>
      <c r="AY225" s="612"/>
      <c r="AZ225" s="613"/>
      <c r="BA225" s="600"/>
      <c r="BB225" s="600"/>
      <c r="BC225" s="600"/>
      <c r="BD225" s="600"/>
      <c r="BE225" s="600"/>
      <c r="BF225" s="600"/>
      <c r="BG225" s="600"/>
      <c r="BH225" s="600"/>
      <c r="BI225" s="600"/>
      <c r="BJ225" s="600"/>
      <c r="BK225" s="600"/>
      <c r="BL225" s="600"/>
      <c r="BM225" s="600"/>
      <c r="BN225" s="600"/>
      <c r="BO225" s="600"/>
      <c r="BP225" s="600"/>
      <c r="BQ225" s="600"/>
      <c r="BR225" s="600"/>
      <c r="BS225" s="600"/>
      <c r="BT225" s="600"/>
      <c r="BU225" s="600"/>
      <c r="BV225" s="600"/>
    </row>
    <row r="226" spans="1:74" s="586" customFormat="1" ht="18" customHeight="1">
      <c r="A226" s="578">
        <f t="shared" si="8"/>
        <v>1</v>
      </c>
      <c r="B226" s="614"/>
      <c r="C226" s="614"/>
      <c r="D226" s="587" t="s">
        <v>540</v>
      </c>
      <c r="E226" s="614" t="str">
        <f>CONCATENATE("식재된 ",S223," 는 활착이 안정된 상태로 신초발달이 양호함" )</f>
        <v>식재된 낙엽송 는 활착이 안정된 상태로 신초발달이 양호함</v>
      </c>
      <c r="F226" s="612"/>
      <c r="G226" s="612"/>
      <c r="H226" s="612"/>
      <c r="I226" s="612"/>
      <c r="J226" s="612"/>
      <c r="K226" s="612"/>
      <c r="L226" s="612"/>
      <c r="M226" s="612"/>
      <c r="N226" s="612"/>
      <c r="O226" s="612"/>
      <c r="P226" s="612"/>
      <c r="Q226" s="615"/>
      <c r="R226" s="615"/>
      <c r="S226" s="615"/>
      <c r="T226" s="615"/>
      <c r="U226" s="615"/>
      <c r="V226" s="612"/>
      <c r="W226" s="619"/>
      <c r="X226" s="616"/>
      <c r="Y226" s="616"/>
      <c r="Z226" s="616"/>
      <c r="AA226" s="619"/>
      <c r="AB226" s="616"/>
      <c r="AC226" s="616"/>
      <c r="AD226" s="616"/>
      <c r="AE226" s="619"/>
      <c r="AF226" s="616"/>
      <c r="AG226" s="612"/>
      <c r="AH226" s="617"/>
      <c r="AI226" s="617"/>
      <c r="AJ226" s="617"/>
      <c r="AK226" s="617"/>
      <c r="AL226" s="618"/>
      <c r="AM226" s="618"/>
      <c r="AN226" s="618"/>
      <c r="AO226" s="618"/>
      <c r="AP226" s="618"/>
      <c r="AQ226" s="618"/>
      <c r="AR226" s="618"/>
      <c r="AS226" s="618"/>
      <c r="AT226" s="618"/>
      <c r="AU226" s="618"/>
      <c r="AV226" s="612"/>
      <c r="AW226" s="612"/>
      <c r="AX226" s="612"/>
      <c r="AY226" s="612"/>
      <c r="AZ226" s="613"/>
      <c r="BC226" s="600"/>
      <c r="BD226" s="600"/>
      <c r="BE226" s="600"/>
      <c r="BF226" s="600"/>
      <c r="BG226" s="600"/>
      <c r="BH226" s="600"/>
      <c r="BI226" s="600"/>
      <c r="BJ226" s="600"/>
      <c r="BK226" s="600"/>
      <c r="BL226" s="600"/>
      <c r="BM226" s="600"/>
      <c r="BN226" s="600"/>
      <c r="BO226" s="600"/>
      <c r="BP226" s="600"/>
      <c r="BQ226" s="600"/>
      <c r="BR226" s="600"/>
      <c r="BS226" s="600"/>
      <c r="BT226" s="600"/>
      <c r="BU226" s="600"/>
      <c r="BV226" s="600"/>
    </row>
    <row r="227" spans="1:74" s="586" customFormat="1" ht="18" customHeight="1">
      <c r="A227" s="578">
        <f t="shared" si="8"/>
        <v>1</v>
      </c>
      <c r="B227" s="614"/>
      <c r="C227" s="614"/>
      <c r="D227" s="587" t="s">
        <v>540</v>
      </c>
      <c r="E227" s="614" t="s">
        <v>789</v>
      </c>
      <c r="F227" s="612"/>
      <c r="G227" s="612"/>
      <c r="H227" s="612"/>
      <c r="I227" s="612"/>
      <c r="J227" s="612"/>
      <c r="K227" s="612"/>
      <c r="L227" s="612"/>
      <c r="M227" s="612"/>
      <c r="N227" s="612"/>
      <c r="O227" s="612"/>
      <c r="P227" s="612"/>
      <c r="Q227" s="615"/>
      <c r="R227" s="615"/>
      <c r="S227" s="615"/>
      <c r="T227" s="615"/>
      <c r="U227" s="615"/>
      <c r="V227" s="612"/>
      <c r="W227" s="612"/>
      <c r="X227" s="612"/>
      <c r="Y227" s="612"/>
      <c r="Z227" s="612"/>
      <c r="AA227" s="612"/>
      <c r="AB227" s="612"/>
      <c r="AC227" s="612"/>
      <c r="AD227" s="612"/>
      <c r="AE227" s="612"/>
      <c r="AF227" s="612"/>
      <c r="AG227" s="612"/>
      <c r="AH227" s="617"/>
      <c r="AI227" s="617"/>
      <c r="AJ227" s="617"/>
      <c r="AK227" s="617"/>
      <c r="AL227" s="618"/>
      <c r="AM227" s="618"/>
      <c r="AN227" s="618"/>
      <c r="AO227" s="618"/>
      <c r="AP227" s="618"/>
      <c r="AQ227" s="618"/>
      <c r="AR227" s="618"/>
      <c r="AS227" s="618"/>
      <c r="AT227" s="618"/>
      <c r="AU227" s="618"/>
      <c r="AV227" s="612"/>
      <c r="AW227" s="612"/>
      <c r="AX227" s="612"/>
      <c r="AY227" s="612"/>
      <c r="AZ227" s="613"/>
      <c r="BA227" s="580"/>
      <c r="BB227" s="580"/>
      <c r="BC227" s="580"/>
      <c r="BD227" s="580"/>
      <c r="BE227" s="580"/>
      <c r="BF227" s="580"/>
      <c r="BG227" s="580"/>
      <c r="BH227" s="580"/>
      <c r="BI227" s="580"/>
      <c r="BJ227" s="580"/>
      <c r="BK227" s="601"/>
      <c r="BL227" s="601"/>
      <c r="BM227" s="601"/>
      <c r="BN227" s="601"/>
      <c r="BO227" s="601"/>
      <c r="BP227" s="601"/>
      <c r="BQ227" s="601"/>
      <c r="BR227" s="601"/>
      <c r="BS227" s="601"/>
      <c r="BT227" s="601"/>
      <c r="BU227" s="601"/>
      <c r="BV227" s="601"/>
    </row>
    <row r="228" spans="1:74" s="586" customFormat="1" ht="18" hidden="1" customHeight="1">
      <c r="A228" s="578"/>
      <c r="B228" s="614"/>
      <c r="C228" s="614"/>
      <c r="D228" s="587"/>
      <c r="E228" s="614"/>
      <c r="F228" s="612"/>
      <c r="G228" s="612"/>
      <c r="H228" s="612"/>
      <c r="I228" s="612"/>
      <c r="J228" s="612"/>
      <c r="K228" s="612"/>
      <c r="L228" s="612"/>
      <c r="M228" s="612"/>
      <c r="N228" s="612"/>
      <c r="O228" s="612"/>
      <c r="P228" s="612"/>
      <c r="Q228" s="615"/>
      <c r="R228" s="615"/>
      <c r="S228" s="615"/>
      <c r="T228" s="615"/>
      <c r="U228" s="615"/>
      <c r="V228" s="612"/>
      <c r="W228" s="612"/>
      <c r="X228" s="612"/>
      <c r="Y228" s="612"/>
      <c r="Z228" s="612"/>
      <c r="AA228" s="612"/>
      <c r="AB228" s="612"/>
      <c r="AC228" s="612"/>
      <c r="AD228" s="612"/>
      <c r="AE228" s="612"/>
      <c r="AF228" s="612"/>
      <c r="AG228" s="612"/>
      <c r="AH228" s="617"/>
      <c r="AI228" s="617"/>
      <c r="AJ228" s="617"/>
      <c r="AK228" s="617"/>
      <c r="AL228" s="618"/>
      <c r="AM228" s="618"/>
      <c r="AN228" s="618"/>
      <c r="AO228" s="618"/>
      <c r="AP228" s="618"/>
      <c r="AQ228" s="618"/>
      <c r="AR228" s="618"/>
      <c r="AS228" s="618"/>
      <c r="AT228" s="618"/>
      <c r="AU228" s="618"/>
      <c r="AV228" s="612"/>
      <c r="AW228" s="612"/>
      <c r="AX228" s="612"/>
      <c r="AY228" s="612"/>
      <c r="AZ228" s="613"/>
      <c r="BA228" s="580"/>
      <c r="BB228" s="580"/>
      <c r="BC228" s="580"/>
      <c r="BD228" s="580"/>
      <c r="BE228" s="580"/>
      <c r="BF228" s="580"/>
      <c r="BG228" s="580"/>
      <c r="BH228" s="580"/>
      <c r="BI228" s="580"/>
      <c r="BJ228" s="580"/>
      <c r="BK228" s="601"/>
      <c r="BL228" s="601"/>
      <c r="BM228" s="601"/>
      <c r="BN228" s="601"/>
      <c r="BO228" s="601"/>
      <c r="BP228" s="601"/>
      <c r="BQ228" s="601"/>
      <c r="BR228" s="601"/>
      <c r="BS228" s="601"/>
      <c r="BT228" s="601"/>
      <c r="BU228" s="601"/>
      <c r="BV228" s="601"/>
    </row>
    <row r="229" spans="1:74" s="586" customFormat="1" ht="18" customHeight="1">
      <c r="A229" s="578">
        <f t="shared" si="8"/>
        <v>1</v>
      </c>
      <c r="B229" s="614"/>
      <c r="C229" s="614" t="s">
        <v>778</v>
      </c>
      <c r="D229" s="614" t="s">
        <v>790</v>
      </c>
      <c r="E229" s="614"/>
      <c r="F229" s="612"/>
      <c r="G229" s="612"/>
      <c r="H229" s="612"/>
      <c r="I229" s="612"/>
      <c r="J229" s="612"/>
      <c r="K229" s="612"/>
      <c r="L229" s="612"/>
      <c r="M229" s="612"/>
      <c r="N229" s="612"/>
      <c r="O229" s="612"/>
      <c r="P229" s="612"/>
      <c r="Q229" s="615"/>
      <c r="R229" s="615"/>
      <c r="S229" s="615"/>
      <c r="T229" s="615"/>
      <c r="U229" s="615"/>
      <c r="V229" s="612"/>
      <c r="W229" s="612"/>
      <c r="X229" s="612"/>
      <c r="Y229" s="612"/>
      <c r="Z229" s="612"/>
      <c r="AA229" s="612"/>
      <c r="AB229" s="612"/>
      <c r="AC229" s="612"/>
      <c r="AD229" s="612"/>
      <c r="AE229" s="612"/>
      <c r="AF229" s="612"/>
      <c r="AG229" s="612"/>
      <c r="AH229" s="617"/>
      <c r="AI229" s="617"/>
      <c r="AJ229" s="617"/>
      <c r="AK229" s="617"/>
      <c r="AL229" s="618"/>
      <c r="AM229" s="618"/>
      <c r="AN229" s="618"/>
      <c r="AO229" s="618"/>
      <c r="AP229" s="618"/>
      <c r="AQ229" s="618"/>
      <c r="AR229" s="618"/>
      <c r="AS229" s="618"/>
      <c r="AT229" s="618"/>
      <c r="AU229" s="618"/>
      <c r="AV229" s="612"/>
      <c r="AW229" s="612"/>
      <c r="AX229" s="612"/>
      <c r="AY229" s="612"/>
      <c r="AZ229" s="613"/>
      <c r="BK229" s="600"/>
      <c r="BL229" s="600"/>
      <c r="BM229" s="600"/>
      <c r="BN229" s="600"/>
      <c r="BO229" s="600"/>
      <c r="BP229" s="600"/>
      <c r="BQ229" s="600"/>
      <c r="BR229" s="600"/>
      <c r="BS229" s="600"/>
      <c r="BT229" s="600"/>
      <c r="BU229" s="600"/>
      <c r="BV229" s="600"/>
    </row>
    <row r="230" spans="1:74" s="586" customFormat="1" ht="18" customHeight="1">
      <c r="A230" s="578">
        <f t="shared" si="8"/>
        <v>1</v>
      </c>
      <c r="B230" s="614"/>
      <c r="C230" s="614"/>
      <c r="D230" s="587" t="s">
        <v>540</v>
      </c>
      <c r="E230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230" s="612"/>
      <c r="G230" s="612"/>
      <c r="H230" s="612"/>
      <c r="I230" s="612"/>
      <c r="J230" s="612"/>
      <c r="K230" s="612"/>
      <c r="L230" s="612"/>
      <c r="M230" s="612"/>
      <c r="N230" s="612"/>
      <c r="O230" s="612"/>
      <c r="P230" s="612"/>
      <c r="Q230" s="615"/>
      <c r="R230" s="615"/>
      <c r="S230" s="615"/>
      <c r="T230" s="615"/>
      <c r="U230" s="615"/>
      <c r="V230" s="612"/>
      <c r="W230" s="612"/>
      <c r="X230" s="612"/>
      <c r="Y230" s="612"/>
      <c r="Z230" s="612"/>
      <c r="AA230" s="612"/>
      <c r="AB230" s="612"/>
      <c r="AC230" s="612"/>
      <c r="AD230" s="612"/>
      <c r="AE230" s="612"/>
      <c r="AF230" s="612"/>
      <c r="AG230" s="612"/>
      <c r="AH230" s="617"/>
      <c r="AI230" s="617"/>
      <c r="AJ230" s="617"/>
      <c r="AK230" s="617"/>
      <c r="AL230" s="618"/>
      <c r="AM230" s="618"/>
      <c r="AN230" s="618"/>
      <c r="AO230" s="618"/>
      <c r="AP230" s="618"/>
      <c r="AQ230" s="618"/>
      <c r="AR230" s="618"/>
      <c r="AS230" s="618"/>
      <c r="AT230" s="618"/>
      <c r="AU230" s="618"/>
      <c r="AV230" s="612"/>
      <c r="AW230" s="612"/>
      <c r="AX230" s="612"/>
      <c r="AY230" s="612"/>
      <c r="AZ230" s="613"/>
      <c r="BK230" s="600"/>
      <c r="BL230" s="600"/>
      <c r="BM230" s="600"/>
      <c r="BN230" s="600"/>
      <c r="BO230" s="600"/>
      <c r="BP230" s="600"/>
      <c r="BQ230" s="600"/>
      <c r="BR230" s="600"/>
      <c r="BS230" s="600"/>
      <c r="BT230" s="600"/>
      <c r="BU230" s="600"/>
      <c r="BV230" s="600"/>
    </row>
    <row r="231" spans="1:74" s="586" customFormat="1" ht="18" customHeight="1">
      <c r="A231" s="578">
        <f t="shared" si="8"/>
        <v>1</v>
      </c>
      <c r="B231" s="614"/>
      <c r="C231" s="614"/>
      <c r="D231" s="587" t="s">
        <v>540</v>
      </c>
      <c r="E231" s="614" t="str">
        <f>CONCATENATE("조림목이 자연발생 식생과 경재하고 있으며 조림목의 ",AQ223,"이다." )</f>
        <v>조림목이 자연발생 식생과 경재하고 있으며 조림목의 2년차이다.</v>
      </c>
      <c r="F231" s="612"/>
      <c r="G231" s="612"/>
      <c r="H231" s="612"/>
      <c r="I231" s="612"/>
      <c r="J231" s="612"/>
      <c r="K231" s="612"/>
      <c r="L231" s="612"/>
      <c r="M231" s="612"/>
      <c r="N231" s="612"/>
      <c r="O231" s="612"/>
      <c r="P231" s="612"/>
      <c r="Q231" s="612"/>
      <c r="R231" s="612"/>
      <c r="S231" s="612"/>
      <c r="T231" s="612"/>
      <c r="U231" s="612"/>
      <c r="V231" s="612"/>
      <c r="W231" s="612"/>
      <c r="X231" s="612"/>
      <c r="Y231" s="612"/>
      <c r="Z231" s="612"/>
      <c r="AA231" s="612"/>
      <c r="AB231" s="612"/>
      <c r="AC231" s="612"/>
      <c r="AD231" s="612"/>
      <c r="AE231" s="612"/>
      <c r="AF231" s="612"/>
      <c r="AG231" s="612"/>
      <c r="AH231" s="617"/>
      <c r="AI231" s="617"/>
      <c r="AJ231" s="617"/>
      <c r="AK231" s="617"/>
      <c r="AL231" s="618"/>
      <c r="AM231" s="618"/>
      <c r="AN231" s="618"/>
      <c r="AO231" s="618"/>
      <c r="AP231" s="618"/>
      <c r="AQ231" s="618"/>
      <c r="AR231" s="618"/>
      <c r="AS231" s="618"/>
      <c r="AT231" s="618"/>
      <c r="AU231" s="618"/>
      <c r="AV231" s="612"/>
      <c r="AW231" s="612"/>
      <c r="AX231" s="612"/>
      <c r="AY231" s="612"/>
      <c r="AZ231" s="613"/>
      <c r="BK231" s="600"/>
      <c r="BL231" s="600"/>
      <c r="BM231" s="600"/>
      <c r="BN231" s="600"/>
      <c r="BO231" s="600"/>
      <c r="BP231" s="600"/>
      <c r="BQ231" s="600"/>
      <c r="BR231" s="600"/>
      <c r="BS231" s="600"/>
      <c r="BT231" s="600"/>
      <c r="BU231" s="600"/>
      <c r="BV231" s="600"/>
    </row>
    <row r="232" spans="1:74" s="586" customFormat="1" ht="13.5" customHeight="1">
      <c r="A232" s="578">
        <f t="shared" si="8"/>
        <v>1</v>
      </c>
      <c r="B232" s="620"/>
      <c r="C232" s="620"/>
      <c r="D232" s="620"/>
      <c r="E232" s="620"/>
      <c r="F232" s="595"/>
      <c r="G232" s="595"/>
      <c r="H232" s="595"/>
      <c r="I232" s="595"/>
      <c r="J232" s="621"/>
      <c r="K232" s="621"/>
      <c r="L232" s="621"/>
      <c r="M232" s="621"/>
      <c r="N232" s="621"/>
      <c r="O232" s="621"/>
      <c r="P232" s="621"/>
      <c r="Q232" s="622"/>
      <c r="R232" s="622"/>
      <c r="S232" s="622"/>
      <c r="T232" s="622"/>
      <c r="U232" s="622"/>
      <c r="V232" s="612"/>
      <c r="W232" s="612"/>
      <c r="X232" s="612"/>
      <c r="Y232" s="612"/>
      <c r="Z232" s="612"/>
      <c r="AA232" s="612"/>
      <c r="AB232" s="612"/>
      <c r="AC232" s="612"/>
      <c r="AD232" s="612"/>
      <c r="AE232" s="612"/>
      <c r="AF232" s="612"/>
      <c r="AG232" s="612"/>
      <c r="AH232" s="623"/>
      <c r="AI232" s="623"/>
      <c r="AJ232" s="623"/>
      <c r="AK232" s="623"/>
      <c r="AL232" s="624"/>
      <c r="AM232" s="624"/>
      <c r="AN232" s="624"/>
      <c r="AO232" s="624"/>
      <c r="AP232" s="624"/>
      <c r="AQ232" s="624"/>
      <c r="AR232" s="624"/>
      <c r="AS232" s="624"/>
      <c r="AT232" s="624"/>
      <c r="AU232" s="624"/>
      <c r="AV232" s="595"/>
      <c r="AW232" s="595"/>
      <c r="AX232" s="595"/>
      <c r="AY232" s="595"/>
      <c r="AZ232" s="613"/>
      <c r="BK232" s="600"/>
      <c r="BL232" s="600"/>
      <c r="BM232" s="600"/>
      <c r="BN232" s="600"/>
      <c r="BO232" s="600"/>
      <c r="BP232" s="600"/>
      <c r="BQ232" s="600"/>
      <c r="BR232" s="600"/>
      <c r="BS232" s="600"/>
      <c r="BT232" s="600"/>
      <c r="BU232" s="600"/>
      <c r="BV232" s="600"/>
    </row>
    <row r="233" spans="1:74" s="601" customFormat="1" ht="19.5" customHeight="1">
      <c r="A233" s="578">
        <f t="shared" si="8"/>
        <v>1</v>
      </c>
      <c r="B233" s="2116" t="s">
        <v>2071</v>
      </c>
      <c r="C233" s="2116"/>
      <c r="D233" s="2116"/>
      <c r="E233" s="2116"/>
      <c r="F233" s="2116"/>
      <c r="G233" s="2116"/>
      <c r="H233" s="2116"/>
      <c r="I233" s="2116"/>
      <c r="J233" s="2116"/>
      <c r="K233" s="2116"/>
      <c r="L233" s="2116"/>
      <c r="M233" s="2116"/>
      <c r="N233" s="2116"/>
      <c r="O233" s="2116"/>
      <c r="P233" s="2116"/>
      <c r="Q233" s="2116"/>
      <c r="R233" s="2116"/>
      <c r="S233" s="2116"/>
      <c r="T233" s="2116"/>
      <c r="U233" s="2116"/>
      <c r="V233" s="2116"/>
      <c r="W233" s="2116"/>
      <c r="X233" s="2116"/>
      <c r="Y233" s="2116"/>
      <c r="Z233" s="2116"/>
      <c r="AA233" s="2116"/>
      <c r="AB233" s="2116"/>
      <c r="AC233" s="2116"/>
      <c r="AD233" s="2116"/>
      <c r="AE233" s="2116"/>
      <c r="AF233" s="2116"/>
      <c r="AG233" s="2116"/>
      <c r="AH233" s="2116"/>
      <c r="AI233" s="2116"/>
      <c r="AJ233" s="2116"/>
      <c r="AK233" s="2116"/>
      <c r="AL233" s="2116"/>
      <c r="AM233" s="2116"/>
      <c r="AN233" s="2116"/>
      <c r="AO233" s="2116"/>
      <c r="AP233" s="2116"/>
      <c r="AQ233" s="2116"/>
      <c r="AR233" s="2116"/>
      <c r="AS233" s="2116"/>
      <c r="AT233" s="2116"/>
      <c r="AU233" s="2116"/>
      <c r="AV233" s="2116"/>
      <c r="AW233" s="2116"/>
      <c r="AX233" s="2116"/>
      <c r="AY233" s="2116"/>
      <c r="AZ233" s="625"/>
      <c r="BB233" s="600"/>
      <c r="BC233" s="600"/>
      <c r="BD233" s="600"/>
      <c r="BE233" s="600"/>
      <c r="BF233" s="600"/>
      <c r="BG233" s="600"/>
      <c r="BH233" s="600"/>
      <c r="BI233" s="600"/>
      <c r="BJ233" s="600"/>
      <c r="BK233" s="600"/>
      <c r="BL233" s="600"/>
      <c r="BM233" s="600"/>
      <c r="BN233" s="600"/>
      <c r="BO233" s="600"/>
      <c r="BP233" s="600"/>
      <c r="BQ233" s="600"/>
      <c r="BR233" s="600"/>
      <c r="BS233" s="600"/>
      <c r="BT233" s="600"/>
      <c r="BU233" s="600"/>
      <c r="BV233" s="600"/>
    </row>
    <row r="234" spans="1:74" s="601" customFormat="1" ht="18" customHeight="1">
      <c r="A234" s="578">
        <f t="shared" si="8"/>
        <v>1</v>
      </c>
      <c r="B234" s="626"/>
      <c r="C234" s="587" t="s">
        <v>792</v>
      </c>
      <c r="D234" s="588" t="s">
        <v>793</v>
      </c>
      <c r="E234" s="588"/>
      <c r="F234" s="588"/>
      <c r="G234" s="588"/>
      <c r="H234" s="588"/>
      <c r="I234" s="588"/>
      <c r="J234" s="627"/>
      <c r="K234" s="627"/>
      <c r="L234" s="627"/>
      <c r="M234" s="627"/>
      <c r="N234" s="627"/>
      <c r="O234" s="627"/>
      <c r="P234" s="627"/>
      <c r="Q234" s="627"/>
      <c r="R234" s="627"/>
      <c r="S234" s="627"/>
      <c r="T234" s="627"/>
      <c r="U234" s="627"/>
      <c r="V234" s="627"/>
      <c r="W234" s="627"/>
      <c r="X234" s="627"/>
      <c r="Y234" s="627"/>
      <c r="Z234" s="627"/>
      <c r="AA234" s="627"/>
      <c r="AB234" s="627"/>
      <c r="AC234" s="627"/>
      <c r="AD234" s="627"/>
      <c r="AE234" s="627"/>
      <c r="AF234" s="627"/>
      <c r="AG234" s="627"/>
      <c r="AH234" s="627"/>
      <c r="AI234" s="627"/>
      <c r="AJ234" s="627"/>
      <c r="AK234" s="627"/>
      <c r="AL234" s="627"/>
      <c r="AM234" s="627"/>
      <c r="AN234" s="627"/>
      <c r="AO234" s="627"/>
      <c r="AP234" s="627"/>
      <c r="AQ234" s="627"/>
      <c r="AR234" s="627"/>
      <c r="AS234" s="627"/>
      <c r="AT234" s="627"/>
      <c r="AU234" s="627"/>
      <c r="AV234" s="627"/>
      <c r="AW234" s="627"/>
      <c r="AX234" s="627"/>
      <c r="AY234" s="627"/>
      <c r="AZ234" s="625"/>
      <c r="BB234" s="600"/>
      <c r="BC234" s="600"/>
      <c r="BD234" s="600"/>
      <c r="BE234" s="600"/>
      <c r="BF234" s="600"/>
      <c r="BG234" s="600"/>
      <c r="BH234" s="600"/>
      <c r="BI234" s="600"/>
      <c r="BJ234" s="600"/>
      <c r="BK234" s="600"/>
      <c r="BL234" s="600"/>
      <c r="BM234" s="600"/>
      <c r="BN234" s="600"/>
      <c r="BO234" s="600"/>
      <c r="BP234" s="600"/>
      <c r="BQ234" s="600"/>
      <c r="BR234" s="600"/>
      <c r="BS234" s="600"/>
      <c r="BT234" s="600"/>
      <c r="BU234" s="600"/>
      <c r="BV234" s="600"/>
    </row>
    <row r="235" spans="1:74" s="600" customFormat="1" ht="18" customHeight="1">
      <c r="A235" s="578">
        <f t="shared" si="8"/>
        <v>1</v>
      </c>
      <c r="B235" s="587"/>
      <c r="C235" s="587"/>
      <c r="D235" s="587" t="s">
        <v>540</v>
      </c>
      <c r="E235" s="588" t="str">
        <f>CONCATENATE("조림목이 정상적으로 생육하기 위해서는 조림목을 제외한 모든 식생을 제거하여야 하므로 ",AO207,"로 적용한다.")</f>
        <v>조림목이 정상적으로 생육하기 위해서는 조림목을 제외한 모든 식생을 제거하여야 하므로 모두베기로 적용한다.</v>
      </c>
      <c r="F235" s="588"/>
      <c r="G235" s="588"/>
      <c r="H235" s="588"/>
      <c r="I235" s="588"/>
      <c r="J235" s="589"/>
      <c r="K235" s="588"/>
      <c r="L235" s="588"/>
      <c r="M235" s="588"/>
      <c r="N235" s="588"/>
      <c r="O235" s="588"/>
      <c r="P235" s="588"/>
      <c r="Q235" s="588"/>
      <c r="R235" s="588"/>
      <c r="S235" s="588"/>
      <c r="T235" s="588"/>
      <c r="U235" s="588"/>
      <c r="V235" s="588"/>
      <c r="W235" s="588"/>
      <c r="X235" s="588"/>
      <c r="Y235" s="588"/>
      <c r="Z235" s="588"/>
      <c r="AA235" s="588"/>
      <c r="AB235" s="588"/>
      <c r="AC235" s="588"/>
      <c r="AD235" s="588"/>
      <c r="AE235" s="588"/>
      <c r="AF235" s="588"/>
      <c r="AG235" s="588"/>
      <c r="AH235" s="588"/>
      <c r="AI235" s="588"/>
      <c r="AJ235" s="588"/>
      <c r="AK235" s="588"/>
      <c r="AL235" s="588"/>
      <c r="AM235" s="588"/>
      <c r="AN235" s="588"/>
      <c r="AO235" s="588"/>
      <c r="AP235" s="588"/>
      <c r="AQ235" s="588"/>
      <c r="AR235" s="588"/>
      <c r="AS235" s="588"/>
      <c r="AT235" s="588"/>
      <c r="AU235" s="588"/>
      <c r="AV235" s="588"/>
      <c r="AW235" s="588"/>
      <c r="AX235" s="588"/>
      <c r="AY235" s="588"/>
      <c r="AZ235" s="628"/>
      <c r="BB235" s="601"/>
      <c r="BC235" s="601"/>
      <c r="BD235" s="601"/>
      <c r="BE235" s="601"/>
      <c r="BF235" s="601"/>
      <c r="BG235" s="601"/>
      <c r="BH235" s="601"/>
      <c r="BI235" s="601"/>
      <c r="BJ235" s="601"/>
      <c r="BK235" s="601"/>
      <c r="BL235" s="601"/>
      <c r="BM235" s="601"/>
      <c r="BN235" s="601"/>
      <c r="BO235" s="601"/>
      <c r="BP235" s="601"/>
      <c r="BQ235" s="601"/>
      <c r="BR235" s="601"/>
      <c r="BS235" s="601"/>
      <c r="BT235" s="601"/>
      <c r="BU235" s="601"/>
      <c r="BV235" s="601"/>
    </row>
    <row r="236" spans="1:74" s="600" customFormat="1" ht="18" customHeight="1">
      <c r="A236" s="578">
        <f t="shared" si="8"/>
        <v>1</v>
      </c>
      <c r="B236" s="587"/>
      <c r="C236" s="587" t="s">
        <v>794</v>
      </c>
      <c r="D236" s="588" t="s">
        <v>795</v>
      </c>
      <c r="E236" s="588"/>
      <c r="F236" s="588"/>
      <c r="G236" s="588"/>
      <c r="H236" s="588"/>
      <c r="I236" s="588"/>
      <c r="J236" s="588"/>
      <c r="K236" s="588"/>
      <c r="L236" s="588"/>
      <c r="M236" s="588"/>
      <c r="N236" s="588"/>
      <c r="O236" s="588"/>
      <c r="P236" s="588"/>
      <c r="Q236" s="588"/>
      <c r="R236" s="588"/>
      <c r="S236" s="588"/>
      <c r="T236" s="588"/>
      <c r="U236" s="588"/>
      <c r="V236" s="588"/>
      <c r="W236" s="588"/>
      <c r="X236" s="588"/>
      <c r="Y236" s="588"/>
      <c r="Z236" s="588"/>
      <c r="AA236" s="588"/>
      <c r="AB236" s="588"/>
      <c r="AC236" s="588"/>
      <c r="AD236" s="588"/>
      <c r="AE236" s="588"/>
      <c r="AF236" s="588"/>
      <c r="AG236" s="588"/>
      <c r="AH236" s="588"/>
      <c r="AI236" s="588"/>
      <c r="AJ236" s="588"/>
      <c r="AK236" s="588"/>
      <c r="AL236" s="588"/>
      <c r="AM236" s="588"/>
      <c r="AN236" s="588"/>
      <c r="AO236" s="588"/>
      <c r="AP236" s="588"/>
      <c r="AQ236" s="588"/>
      <c r="AR236" s="588"/>
      <c r="AS236" s="588"/>
      <c r="AT236" s="588"/>
      <c r="AU236" s="588"/>
      <c r="AV236" s="588"/>
      <c r="AW236" s="588"/>
      <c r="AX236" s="588"/>
      <c r="AY236" s="588"/>
      <c r="AZ236" s="628"/>
    </row>
    <row r="237" spans="1:74" s="600" customFormat="1" ht="18" customHeight="1">
      <c r="A237" s="578">
        <f t="shared" si="8"/>
        <v>1</v>
      </c>
      <c r="B237" s="587"/>
      <c r="C237" s="2111" t="s">
        <v>796</v>
      </c>
      <c r="D237" s="2111"/>
      <c r="E237" s="2111"/>
      <c r="F237" s="2111"/>
      <c r="G237" s="2111"/>
      <c r="H237" s="2111"/>
      <c r="I237" s="2111"/>
      <c r="J237" s="2111"/>
      <c r="K237" s="2111"/>
      <c r="L237" s="2111"/>
      <c r="M237" s="2111"/>
      <c r="N237" s="2111"/>
      <c r="O237" s="2111"/>
      <c r="P237" s="2111"/>
      <c r="Q237" s="2111"/>
      <c r="R237" s="2111"/>
      <c r="S237" s="2111"/>
      <c r="T237" s="2111"/>
      <c r="U237" s="2111"/>
      <c r="V237" s="2111"/>
      <c r="W237" s="2111"/>
      <c r="X237" s="2111"/>
      <c r="Y237" s="2111"/>
      <c r="Z237" s="2111"/>
      <c r="AA237" s="2111" t="s">
        <v>797</v>
      </c>
      <c r="AB237" s="2111"/>
      <c r="AC237" s="2111"/>
      <c r="AD237" s="2111"/>
      <c r="AE237" s="2111"/>
      <c r="AF237" s="2111"/>
      <c r="AG237" s="2111"/>
      <c r="AH237" s="2111"/>
      <c r="AI237" s="2111"/>
      <c r="AJ237" s="2111"/>
      <c r="AK237" s="2111"/>
      <c r="AL237" s="2111"/>
      <c r="AM237" s="2111"/>
      <c r="AN237" s="2111"/>
      <c r="AO237" s="2111"/>
      <c r="AP237" s="2111"/>
      <c r="AQ237" s="2111"/>
      <c r="AR237" s="2111"/>
      <c r="AS237" s="2111"/>
      <c r="AT237" s="2111"/>
      <c r="AU237" s="2111"/>
      <c r="AV237" s="2111"/>
      <c r="AW237" s="2111"/>
      <c r="AX237" s="2111"/>
      <c r="AY237" s="587"/>
      <c r="AZ237" s="586"/>
    </row>
    <row r="238" spans="1:74" s="586" customFormat="1" ht="18" customHeight="1">
      <c r="A238" s="578">
        <f t="shared" si="8"/>
        <v>1</v>
      </c>
      <c r="B238" s="629"/>
      <c r="C238" s="2111" t="s">
        <v>798</v>
      </c>
      <c r="D238" s="2111"/>
      <c r="E238" s="2111"/>
      <c r="F238" s="2111"/>
      <c r="G238" s="2111"/>
      <c r="H238" s="2111"/>
      <c r="I238" s="2111"/>
      <c r="J238" s="2111"/>
      <c r="K238" s="2111" t="s">
        <v>799</v>
      </c>
      <c r="L238" s="2111"/>
      <c r="M238" s="2111"/>
      <c r="N238" s="2111"/>
      <c r="O238" s="2111"/>
      <c r="P238" s="2111"/>
      <c r="Q238" s="2111"/>
      <c r="R238" s="2111"/>
      <c r="S238" s="2111" t="s">
        <v>800</v>
      </c>
      <c r="T238" s="2111"/>
      <c r="U238" s="2111"/>
      <c r="V238" s="2111"/>
      <c r="W238" s="2111"/>
      <c r="X238" s="2111"/>
      <c r="Y238" s="2111"/>
      <c r="Z238" s="2111"/>
      <c r="AA238" s="2111" t="s">
        <v>801</v>
      </c>
      <c r="AB238" s="2111"/>
      <c r="AC238" s="2111"/>
      <c r="AD238" s="2111"/>
      <c r="AE238" s="2111"/>
      <c r="AF238" s="2111"/>
      <c r="AG238" s="2111"/>
      <c r="AH238" s="2111"/>
      <c r="AI238" s="2111" t="s">
        <v>802</v>
      </c>
      <c r="AJ238" s="2111"/>
      <c r="AK238" s="2111"/>
      <c r="AL238" s="2111"/>
      <c r="AM238" s="2111"/>
      <c r="AN238" s="2111"/>
      <c r="AO238" s="2111"/>
      <c r="AP238" s="2111"/>
      <c r="AQ238" s="2111" t="s">
        <v>803</v>
      </c>
      <c r="AR238" s="2111"/>
      <c r="AS238" s="2111"/>
      <c r="AT238" s="2111"/>
      <c r="AU238" s="2111"/>
      <c r="AV238" s="2111"/>
      <c r="AW238" s="2111"/>
      <c r="AX238" s="2111"/>
      <c r="AY238" s="629"/>
      <c r="AZ238" s="585"/>
      <c r="BB238" s="600"/>
      <c r="BC238" s="600"/>
      <c r="BD238" s="600"/>
      <c r="BE238" s="600"/>
      <c r="BF238" s="600"/>
      <c r="BG238" s="600"/>
      <c r="BH238" s="600"/>
      <c r="BI238" s="600"/>
      <c r="BJ238" s="600"/>
      <c r="BK238" s="600"/>
      <c r="BL238" s="600"/>
      <c r="BM238" s="600"/>
      <c r="BN238" s="600"/>
      <c r="BO238" s="600"/>
      <c r="BP238" s="600"/>
      <c r="BQ238" s="600"/>
      <c r="BR238" s="600"/>
      <c r="BS238" s="600"/>
      <c r="BT238" s="600"/>
      <c r="BU238" s="600"/>
      <c r="BV238" s="600"/>
    </row>
    <row r="239" spans="1:74" s="580" customFormat="1" ht="18" hidden="1" customHeight="1">
      <c r="A239" s="578">
        <f>IF(S$239&gt;0,1,0)</f>
        <v>0</v>
      </c>
      <c r="B239" s="612"/>
      <c r="C239" s="2111" t="s">
        <v>804</v>
      </c>
      <c r="D239" s="2111"/>
      <c r="E239" s="2111"/>
      <c r="F239" s="2111"/>
      <c r="G239" s="2111"/>
      <c r="H239" s="2111"/>
      <c r="I239" s="2111"/>
      <c r="J239" s="2111"/>
      <c r="K239" s="2111" t="s">
        <v>805</v>
      </c>
      <c r="L239" s="2111"/>
      <c r="M239" s="2111"/>
      <c r="N239" s="2111"/>
      <c r="O239" s="2111"/>
      <c r="P239" s="2111"/>
      <c r="Q239" s="2111"/>
      <c r="R239" s="2111"/>
      <c r="S239" s="2112">
        <f>IF('4-2-2 필지별사업내역'!O38,'4-2-2 필지별사업내역'!O38,0)</f>
        <v>0</v>
      </c>
      <c r="T239" s="2112"/>
      <c r="U239" s="2112"/>
      <c r="V239" s="2112"/>
      <c r="W239" s="2112"/>
      <c r="X239" s="2112"/>
      <c r="Y239" s="2112"/>
      <c r="Z239" s="2112"/>
      <c r="AA239" s="2113" t="str">
        <f>'6-3표준조사'!P306</f>
        <v>중 (15˚ ~ 30˚)</v>
      </c>
      <c r="AB239" s="2113"/>
      <c r="AC239" s="2113"/>
      <c r="AD239" s="2113"/>
      <c r="AE239" s="2113"/>
      <c r="AF239" s="2113"/>
      <c r="AG239" s="2113"/>
      <c r="AH239" s="2113"/>
      <c r="AI239" s="2113" t="str">
        <f>'6-3표준조사'!Q306</f>
        <v>개소당3ha이상</v>
      </c>
      <c r="AJ239" s="2113"/>
      <c r="AK239" s="2113"/>
      <c r="AL239" s="2113"/>
      <c r="AM239" s="2113"/>
      <c r="AN239" s="2113"/>
      <c r="AO239" s="2113"/>
      <c r="AP239" s="2113"/>
      <c r="AQ239" s="2113" t="str">
        <f>'6-3표준조사'!R306</f>
        <v>2년차</v>
      </c>
      <c r="AR239" s="2113"/>
      <c r="AS239" s="2113"/>
      <c r="AT239" s="2113"/>
      <c r="AU239" s="2113"/>
      <c r="AV239" s="2113"/>
      <c r="AW239" s="2113"/>
      <c r="AX239" s="2113"/>
      <c r="AY239" s="612"/>
      <c r="AZ239" s="613"/>
    </row>
    <row r="240" spans="1:74" s="586" customFormat="1" ht="18" customHeight="1">
      <c r="A240" s="578">
        <f t="shared" si="8"/>
        <v>1</v>
      </c>
      <c r="B240" s="612"/>
      <c r="C240" s="2111" t="s">
        <v>806</v>
      </c>
      <c r="D240" s="2111"/>
      <c r="E240" s="2111"/>
      <c r="F240" s="2111"/>
      <c r="G240" s="2111"/>
      <c r="H240" s="2111"/>
      <c r="I240" s="2111"/>
      <c r="J240" s="2111"/>
      <c r="K240" s="2111" t="s">
        <v>807</v>
      </c>
      <c r="L240" s="2111"/>
      <c r="M240" s="2111"/>
      <c r="N240" s="2111"/>
      <c r="O240" s="2111"/>
      <c r="P240" s="2111"/>
      <c r="Q240" s="2111"/>
      <c r="R240" s="2111"/>
      <c r="S240" s="2115">
        <f>K223</f>
        <v>8.3000000000000007</v>
      </c>
      <c r="T240" s="2115"/>
      <c r="U240" s="2115"/>
      <c r="V240" s="2115"/>
      <c r="W240" s="2115"/>
      <c r="X240" s="2115"/>
      <c r="Y240" s="2115"/>
      <c r="Z240" s="2115"/>
      <c r="AA240" s="2114"/>
      <c r="AB240" s="2114"/>
      <c r="AC240" s="2114"/>
      <c r="AD240" s="2114"/>
      <c r="AE240" s="2114"/>
      <c r="AF240" s="2114"/>
      <c r="AG240" s="2114"/>
      <c r="AH240" s="2114"/>
      <c r="AI240" s="2114"/>
      <c r="AJ240" s="2114"/>
      <c r="AK240" s="2114"/>
      <c r="AL240" s="2114"/>
      <c r="AM240" s="2114"/>
      <c r="AN240" s="2114"/>
      <c r="AO240" s="2114"/>
      <c r="AP240" s="2114"/>
      <c r="AQ240" s="2114"/>
      <c r="AR240" s="2114"/>
      <c r="AS240" s="2114"/>
      <c r="AT240" s="2114"/>
      <c r="AU240" s="2114"/>
      <c r="AV240" s="2114"/>
      <c r="AW240" s="2114"/>
      <c r="AX240" s="2114"/>
      <c r="AY240" s="612"/>
      <c r="AZ240" s="613"/>
    </row>
    <row r="241" spans="1:52" s="586" customFormat="1" ht="18" hidden="1" customHeight="1">
      <c r="A241" s="578">
        <f>IF(S$239&gt;0,1,0)</f>
        <v>0</v>
      </c>
      <c r="B241" s="630"/>
      <c r="C241" s="630" t="s">
        <v>808</v>
      </c>
      <c r="D241" s="630" t="s">
        <v>804</v>
      </c>
      <c r="E241" s="630"/>
      <c r="F241" s="630"/>
      <c r="G241" s="631"/>
      <c r="H241" s="631"/>
      <c r="I241" s="631"/>
      <c r="J241" s="631"/>
      <c r="K241" s="631"/>
      <c r="L241" s="618"/>
      <c r="M241" s="618"/>
      <c r="N241" s="618"/>
      <c r="O241" s="618"/>
      <c r="P241" s="618"/>
      <c r="Q241" s="632"/>
      <c r="R241" s="632"/>
      <c r="S241" s="632"/>
      <c r="T241" s="632"/>
      <c r="U241" s="632"/>
      <c r="V241" s="612"/>
      <c r="W241" s="612"/>
      <c r="X241" s="612"/>
      <c r="Y241" s="612"/>
      <c r="Z241" s="633"/>
      <c r="AA241" s="612"/>
      <c r="AB241" s="612"/>
      <c r="AC241" s="612"/>
      <c r="AD241" s="634"/>
      <c r="AE241" s="612"/>
      <c r="AF241" s="612"/>
      <c r="AG241" s="612"/>
      <c r="AH241" s="635"/>
      <c r="AI241" s="635"/>
      <c r="AJ241" s="635"/>
      <c r="AK241" s="635"/>
      <c r="AL241" s="635"/>
      <c r="AM241" s="635"/>
      <c r="AN241" s="635"/>
      <c r="AO241" s="635"/>
      <c r="AP241" s="635"/>
      <c r="AQ241" s="636"/>
      <c r="AR241" s="636"/>
      <c r="AS241" s="636"/>
      <c r="AT241" s="636"/>
      <c r="AU241" s="637"/>
      <c r="AV241" s="637"/>
      <c r="AW241" s="637"/>
      <c r="AX241" s="637"/>
      <c r="AY241" s="637"/>
      <c r="AZ241" s="638"/>
    </row>
    <row r="242" spans="1:52" s="586" customFormat="1" ht="18" hidden="1" customHeight="1">
      <c r="A242" s="578">
        <f>IF(S$239&gt;0,1,0)</f>
        <v>0</v>
      </c>
      <c r="B242" s="587"/>
      <c r="C242" s="587"/>
      <c r="D242" s="587" t="s">
        <v>540</v>
      </c>
      <c r="E242" s="587" t="s">
        <v>809</v>
      </c>
      <c r="F242" s="587"/>
      <c r="G242" s="587"/>
      <c r="H242" s="587"/>
      <c r="I242" s="587"/>
      <c r="J242" s="634"/>
      <c r="K242" s="634"/>
      <c r="L242" s="634"/>
      <c r="M242" s="634"/>
      <c r="N242" s="587"/>
      <c r="O242" s="587"/>
      <c r="P242" s="587"/>
      <c r="Q242" s="587"/>
      <c r="R242" s="587"/>
      <c r="S242" s="587"/>
      <c r="T242" s="632"/>
      <c r="U242" s="632"/>
      <c r="V242" s="632"/>
      <c r="W242" s="632"/>
      <c r="X242" s="587"/>
      <c r="Y242" s="587"/>
      <c r="Z242" s="587"/>
      <c r="AA242" s="587"/>
      <c r="AB242" s="632"/>
      <c r="AC242" s="632"/>
      <c r="AD242" s="632"/>
      <c r="AE242" s="632"/>
      <c r="AF242" s="587"/>
      <c r="AG242" s="587"/>
      <c r="AH242" s="587"/>
      <c r="AI242" s="587"/>
      <c r="AJ242" s="587"/>
      <c r="AK242" s="587"/>
      <c r="AL242" s="587"/>
      <c r="AM242" s="587"/>
      <c r="AN242" s="587"/>
      <c r="AO242" s="587"/>
      <c r="AP242" s="587"/>
      <c r="AQ242" s="587"/>
      <c r="AR242" s="587"/>
      <c r="AS242" s="587"/>
      <c r="AT242" s="587"/>
      <c r="AU242" s="587"/>
      <c r="AV242" s="587"/>
      <c r="AW242" s="587"/>
      <c r="AX242" s="587"/>
      <c r="AY242" s="587"/>
    </row>
    <row r="243" spans="1:52" s="600" customFormat="1" ht="18" hidden="1" customHeight="1">
      <c r="A243" s="578">
        <f>IF(S$239&gt;0,1,0)</f>
        <v>0</v>
      </c>
      <c r="B243" s="587"/>
      <c r="C243" s="587"/>
      <c r="D243" s="587" t="s">
        <v>540</v>
      </c>
      <c r="E243" s="588" t="s">
        <v>810</v>
      </c>
      <c r="F243" s="588"/>
      <c r="G243" s="588"/>
      <c r="H243" s="588"/>
      <c r="I243" s="588"/>
      <c r="J243" s="588"/>
      <c r="K243" s="588"/>
      <c r="L243" s="588"/>
      <c r="M243" s="588"/>
      <c r="N243" s="588"/>
      <c r="O243" s="588"/>
      <c r="P243" s="588"/>
      <c r="Q243" s="588"/>
      <c r="R243" s="588"/>
      <c r="S243" s="588"/>
      <c r="T243" s="588"/>
      <c r="U243" s="588"/>
      <c r="V243" s="588"/>
      <c r="W243" s="588"/>
      <c r="X243" s="588"/>
      <c r="Y243" s="588"/>
      <c r="Z243" s="588"/>
      <c r="AA243" s="588"/>
      <c r="AB243" s="588"/>
      <c r="AC243" s="588"/>
      <c r="AD243" s="588"/>
      <c r="AE243" s="588"/>
      <c r="AF243" s="588"/>
      <c r="AG243" s="588"/>
      <c r="AH243" s="588"/>
      <c r="AI243" s="588"/>
      <c r="AJ243" s="588"/>
      <c r="AK243" s="588"/>
      <c r="AL243" s="588"/>
      <c r="AM243" s="588"/>
      <c r="AN243" s="588"/>
      <c r="AO243" s="588"/>
      <c r="AP243" s="588"/>
      <c r="AQ243" s="588"/>
      <c r="AR243" s="588"/>
      <c r="AS243" s="588"/>
      <c r="AT243" s="588"/>
      <c r="AU243" s="588"/>
      <c r="AV243" s="588"/>
      <c r="AW243" s="588"/>
      <c r="AX243" s="588"/>
      <c r="AY243" s="588"/>
      <c r="AZ243" s="628"/>
    </row>
    <row r="244" spans="1:52" s="601" customFormat="1" ht="18" customHeight="1">
      <c r="A244" s="578">
        <f>IF(S$240&gt;0,1,0)</f>
        <v>1</v>
      </c>
      <c r="B244" s="587"/>
      <c r="C244" s="587" t="s">
        <v>811</v>
      </c>
      <c r="D244" s="587"/>
      <c r="E244" s="639"/>
      <c r="F244" s="639"/>
      <c r="G244" s="639"/>
      <c r="H244" s="639"/>
      <c r="I244" s="639"/>
      <c r="J244" s="639"/>
      <c r="K244" s="639"/>
      <c r="L244" s="639"/>
      <c r="M244" s="639"/>
      <c r="N244" s="639"/>
      <c r="O244" s="639"/>
      <c r="P244" s="639"/>
      <c r="Q244" s="639"/>
      <c r="R244" s="639"/>
      <c r="S244" s="639"/>
      <c r="T244" s="639"/>
      <c r="U244" s="639"/>
      <c r="V244" s="639"/>
      <c r="W244" s="639"/>
      <c r="X244" s="639"/>
      <c r="Y244" s="639"/>
      <c r="Z244" s="639"/>
      <c r="AA244" s="639"/>
      <c r="AB244" s="639"/>
      <c r="AC244" s="639"/>
      <c r="AD244" s="639"/>
      <c r="AE244" s="639"/>
      <c r="AF244" s="639"/>
      <c r="AG244" s="639"/>
      <c r="AH244" s="639"/>
      <c r="AI244" s="639"/>
      <c r="AJ244" s="639"/>
      <c r="AK244" s="639"/>
      <c r="AL244" s="639"/>
      <c r="AM244" s="639"/>
      <c r="AN244" s="639"/>
      <c r="AO244" s="639"/>
      <c r="AP244" s="639"/>
      <c r="AQ244" s="639"/>
      <c r="AR244" s="639"/>
      <c r="AS244" s="639"/>
      <c r="AT244" s="639"/>
      <c r="AU244" s="639"/>
      <c r="AV244" s="639"/>
      <c r="AW244" s="639"/>
      <c r="AX244" s="639"/>
      <c r="AY244" s="639"/>
      <c r="AZ244" s="640"/>
    </row>
    <row r="245" spans="1:52" s="600" customFormat="1" ht="18" customHeight="1">
      <c r="A245" s="578">
        <f t="shared" ref="A245:A255" si="9">IF(S$240&gt;0,1,0)</f>
        <v>1</v>
      </c>
      <c r="B245" s="587"/>
      <c r="C245" s="587"/>
      <c r="D245" s="587" t="s">
        <v>540</v>
      </c>
      <c r="E245" s="639" t="s">
        <v>812</v>
      </c>
      <c r="F245" s="639"/>
      <c r="G245" s="639"/>
      <c r="H245" s="639"/>
      <c r="I245" s="639"/>
      <c r="J245" s="639"/>
      <c r="K245" s="639"/>
      <c r="L245" s="639"/>
      <c r="M245" s="639"/>
      <c r="N245" s="639"/>
      <c r="O245" s="639"/>
      <c r="P245" s="639"/>
      <c r="Q245" s="639"/>
      <c r="R245" s="639"/>
      <c r="S245" s="639"/>
      <c r="T245" s="639"/>
      <c r="U245" s="639"/>
      <c r="V245" s="639"/>
      <c r="W245" s="639"/>
      <c r="X245" s="639"/>
      <c r="Y245" s="639"/>
      <c r="Z245" s="639"/>
      <c r="AA245" s="639"/>
      <c r="AB245" s="639"/>
      <c r="AC245" s="639"/>
      <c r="AD245" s="639"/>
      <c r="AE245" s="639"/>
      <c r="AF245" s="639"/>
      <c r="AG245" s="639"/>
      <c r="AH245" s="639"/>
      <c r="AI245" s="639"/>
      <c r="AJ245" s="639"/>
      <c r="AK245" s="639"/>
      <c r="AL245" s="639"/>
      <c r="AM245" s="639"/>
      <c r="AN245" s="639"/>
      <c r="AO245" s="639"/>
      <c r="AP245" s="639"/>
      <c r="AQ245" s="639"/>
      <c r="AR245" s="639"/>
      <c r="AS245" s="639"/>
      <c r="AT245" s="639"/>
      <c r="AU245" s="639"/>
      <c r="AV245" s="639"/>
      <c r="AW245" s="639"/>
      <c r="AX245" s="639"/>
      <c r="AY245" s="639"/>
      <c r="AZ245" s="640"/>
    </row>
    <row r="246" spans="1:52" s="600" customFormat="1" ht="18" customHeight="1">
      <c r="A246" s="578">
        <f t="shared" si="9"/>
        <v>1</v>
      </c>
      <c r="B246" s="587"/>
      <c r="C246" s="587"/>
      <c r="D246" s="587" t="s">
        <v>540</v>
      </c>
      <c r="E246" s="639" t="s">
        <v>813</v>
      </c>
      <c r="F246" s="639"/>
      <c r="G246" s="639"/>
      <c r="H246" s="639"/>
      <c r="I246" s="639"/>
      <c r="J246" s="639"/>
      <c r="K246" s="639"/>
      <c r="L246" s="639"/>
      <c r="M246" s="639"/>
      <c r="N246" s="639"/>
      <c r="O246" s="639"/>
      <c r="P246" s="639"/>
      <c r="Q246" s="639"/>
      <c r="R246" s="639"/>
      <c r="S246" s="639"/>
      <c r="T246" s="639"/>
      <c r="U246" s="639"/>
      <c r="V246" s="639"/>
      <c r="W246" s="639"/>
      <c r="X246" s="639"/>
      <c r="Y246" s="639"/>
      <c r="Z246" s="639"/>
      <c r="AA246" s="639"/>
      <c r="AB246" s="639"/>
      <c r="AC246" s="639"/>
      <c r="AD246" s="639"/>
      <c r="AE246" s="639"/>
      <c r="AF246" s="639"/>
      <c r="AG246" s="639"/>
      <c r="AH246" s="639"/>
      <c r="AI246" s="639"/>
      <c r="AJ246" s="639"/>
      <c r="AK246" s="639"/>
      <c r="AL246" s="639"/>
      <c r="AM246" s="639"/>
      <c r="AN246" s="639"/>
      <c r="AO246" s="639"/>
      <c r="AP246" s="639"/>
      <c r="AQ246" s="639"/>
      <c r="AR246" s="639"/>
      <c r="AS246" s="639"/>
      <c r="AT246" s="639"/>
      <c r="AU246" s="639"/>
      <c r="AV246" s="639"/>
      <c r="AW246" s="639"/>
      <c r="AX246" s="639"/>
      <c r="AY246" s="639"/>
      <c r="AZ246" s="640"/>
    </row>
    <row r="247" spans="1:52" s="600" customFormat="1" ht="18" customHeight="1">
      <c r="A247" s="578">
        <f t="shared" si="9"/>
        <v>1</v>
      </c>
      <c r="B247" s="587"/>
      <c r="C247" s="587" t="s">
        <v>814</v>
      </c>
      <c r="D247" s="587" t="s">
        <v>815</v>
      </c>
      <c r="E247" s="639"/>
      <c r="F247" s="639"/>
      <c r="G247" s="639"/>
      <c r="H247" s="639"/>
      <c r="I247" s="639"/>
      <c r="J247" s="639"/>
      <c r="K247" s="639"/>
      <c r="L247" s="639"/>
      <c r="M247" s="639"/>
      <c r="N247" s="639"/>
      <c r="O247" s="639"/>
      <c r="P247" s="639"/>
      <c r="Q247" s="639"/>
      <c r="R247" s="639"/>
      <c r="S247" s="639"/>
      <c r="T247" s="639"/>
      <c r="U247" s="639"/>
      <c r="V247" s="639"/>
      <c r="W247" s="639"/>
      <c r="X247" s="639"/>
      <c r="Y247" s="639"/>
      <c r="Z247" s="639"/>
      <c r="AA247" s="639"/>
      <c r="AB247" s="639"/>
      <c r="AC247" s="639"/>
      <c r="AD247" s="639"/>
      <c r="AE247" s="639"/>
      <c r="AF247" s="639"/>
      <c r="AG247" s="639"/>
      <c r="AH247" s="639"/>
      <c r="AI247" s="639"/>
      <c r="AJ247" s="639"/>
      <c r="AK247" s="639"/>
      <c r="AL247" s="639"/>
      <c r="AM247" s="639"/>
      <c r="AN247" s="639"/>
      <c r="AO247" s="639"/>
      <c r="AP247" s="639"/>
      <c r="AQ247" s="639"/>
      <c r="AR247" s="639"/>
      <c r="AS247" s="639"/>
      <c r="AT247" s="639"/>
      <c r="AU247" s="639"/>
      <c r="AV247" s="639"/>
      <c r="AW247" s="639"/>
      <c r="AX247" s="639"/>
      <c r="AY247" s="639"/>
      <c r="AZ247" s="640"/>
    </row>
    <row r="248" spans="1:52" s="600" customFormat="1" ht="18" customHeight="1">
      <c r="A248" s="578">
        <f t="shared" si="9"/>
        <v>1</v>
      </c>
      <c r="B248" s="587"/>
      <c r="C248" s="587"/>
      <c r="D248" s="587" t="s">
        <v>540</v>
      </c>
      <c r="E248" s="639" t="s">
        <v>816</v>
      </c>
      <c r="F248" s="639"/>
      <c r="G248" s="639"/>
      <c r="H248" s="639"/>
      <c r="I248" s="639"/>
      <c r="J248" s="639"/>
      <c r="K248" s="639"/>
      <c r="L248" s="639"/>
      <c r="M248" s="639"/>
      <c r="N248" s="639"/>
      <c r="O248" s="639"/>
      <c r="P248" s="639"/>
      <c r="Q248" s="639"/>
      <c r="R248" s="639"/>
      <c r="S248" s="639"/>
      <c r="T248" s="639"/>
      <c r="U248" s="639"/>
      <c r="V248" s="639"/>
      <c r="W248" s="639"/>
      <c r="X248" s="639"/>
      <c r="Y248" s="639"/>
      <c r="Z248" s="639"/>
      <c r="AA248" s="639"/>
      <c r="AB248" s="639"/>
      <c r="AC248" s="639"/>
      <c r="AD248" s="639"/>
      <c r="AE248" s="639"/>
      <c r="AF248" s="639"/>
      <c r="AG248" s="639"/>
      <c r="AH248" s="639"/>
      <c r="AI248" s="639"/>
      <c r="AJ248" s="639"/>
      <c r="AK248" s="639"/>
      <c r="AL248" s="639"/>
      <c r="AM248" s="639"/>
      <c r="AN248" s="639"/>
      <c r="AO248" s="639"/>
      <c r="AP248" s="639"/>
      <c r="AQ248" s="639"/>
      <c r="AR248" s="639"/>
      <c r="AS248" s="639"/>
      <c r="AT248" s="639"/>
      <c r="AU248" s="639"/>
      <c r="AV248" s="639"/>
      <c r="AW248" s="639"/>
      <c r="AX248" s="639"/>
      <c r="AY248" s="639"/>
      <c r="AZ248" s="640"/>
    </row>
    <row r="249" spans="1:52" s="600" customFormat="1" ht="18" customHeight="1">
      <c r="A249" s="578">
        <f t="shared" si="9"/>
        <v>1</v>
      </c>
      <c r="B249" s="587"/>
      <c r="C249" s="587"/>
      <c r="D249" s="587" t="s">
        <v>540</v>
      </c>
      <c r="E249" s="639" t="s">
        <v>817</v>
      </c>
      <c r="F249" s="639"/>
      <c r="G249" s="639"/>
      <c r="H249" s="639"/>
      <c r="I249" s="639"/>
      <c r="J249" s="639"/>
      <c r="K249" s="639"/>
      <c r="L249" s="639"/>
      <c r="M249" s="639"/>
      <c r="N249" s="639"/>
      <c r="O249" s="639"/>
      <c r="P249" s="639"/>
      <c r="Q249" s="639"/>
      <c r="R249" s="639"/>
      <c r="S249" s="639"/>
      <c r="T249" s="639"/>
      <c r="U249" s="639"/>
      <c r="V249" s="639"/>
      <c r="W249" s="639"/>
      <c r="X249" s="639"/>
      <c r="Y249" s="639"/>
      <c r="Z249" s="639"/>
      <c r="AA249" s="639"/>
      <c r="AB249" s="639"/>
      <c r="AC249" s="639"/>
      <c r="AD249" s="639"/>
      <c r="AE249" s="639"/>
      <c r="AF249" s="639"/>
      <c r="AG249" s="639"/>
      <c r="AH249" s="639"/>
      <c r="AI249" s="639"/>
      <c r="AJ249" s="639"/>
      <c r="AK249" s="639"/>
      <c r="AL249" s="639"/>
      <c r="AM249" s="639"/>
      <c r="AN249" s="639"/>
      <c r="AO249" s="639"/>
      <c r="AP249" s="639"/>
      <c r="AQ249" s="639"/>
      <c r="AR249" s="639"/>
      <c r="AS249" s="639"/>
      <c r="AT249" s="639"/>
      <c r="AU249" s="639"/>
      <c r="AV249" s="639"/>
      <c r="AW249" s="639"/>
      <c r="AX249" s="639"/>
      <c r="AY249" s="639"/>
      <c r="AZ249" s="640"/>
    </row>
    <row r="250" spans="1:52" s="600" customFormat="1" ht="18" customHeight="1">
      <c r="A250" s="578">
        <f t="shared" si="9"/>
        <v>1</v>
      </c>
      <c r="B250" s="587"/>
      <c r="C250" s="587"/>
      <c r="D250" s="587" t="s">
        <v>540</v>
      </c>
      <c r="E250" s="639" t="s">
        <v>818</v>
      </c>
      <c r="F250" s="639"/>
      <c r="G250" s="639"/>
      <c r="H250" s="639"/>
      <c r="I250" s="639"/>
      <c r="J250" s="639"/>
      <c r="K250" s="639"/>
      <c r="L250" s="639"/>
      <c r="M250" s="639"/>
      <c r="N250" s="639"/>
      <c r="O250" s="639"/>
      <c r="P250" s="639"/>
      <c r="Q250" s="639"/>
      <c r="R250" s="639"/>
      <c r="S250" s="639"/>
      <c r="T250" s="639"/>
      <c r="U250" s="639"/>
      <c r="V250" s="639"/>
      <c r="W250" s="639"/>
      <c r="X250" s="639"/>
      <c r="Y250" s="639"/>
      <c r="Z250" s="639"/>
      <c r="AA250" s="639"/>
      <c r="AB250" s="639"/>
      <c r="AC250" s="639"/>
      <c r="AD250" s="639"/>
      <c r="AE250" s="639"/>
      <c r="AF250" s="639"/>
      <c r="AG250" s="639"/>
      <c r="AH250" s="639"/>
      <c r="AI250" s="639"/>
      <c r="AJ250" s="639"/>
      <c r="AK250" s="639"/>
      <c r="AL250" s="639"/>
      <c r="AM250" s="639"/>
      <c r="AN250" s="639"/>
      <c r="AO250" s="639"/>
      <c r="AP250" s="639"/>
      <c r="AQ250" s="639"/>
      <c r="AR250" s="639"/>
      <c r="AS250" s="639"/>
      <c r="AT250" s="639"/>
      <c r="AU250" s="639"/>
      <c r="AV250" s="639"/>
      <c r="AW250" s="639"/>
      <c r="AX250" s="639"/>
      <c r="AY250" s="639"/>
      <c r="AZ250" s="640"/>
    </row>
    <row r="251" spans="1:52" s="600" customFormat="1" ht="18" customHeight="1">
      <c r="A251" s="578">
        <f t="shared" si="9"/>
        <v>1</v>
      </c>
      <c r="B251" s="587"/>
      <c r="C251" s="587"/>
      <c r="D251" s="587" t="s">
        <v>540</v>
      </c>
      <c r="E251" s="639" t="s">
        <v>819</v>
      </c>
      <c r="F251" s="639"/>
      <c r="G251" s="639"/>
      <c r="H251" s="639"/>
      <c r="I251" s="639"/>
      <c r="J251" s="639"/>
      <c r="K251" s="639"/>
      <c r="L251" s="639"/>
      <c r="M251" s="639"/>
      <c r="N251" s="639"/>
      <c r="O251" s="639"/>
      <c r="P251" s="639"/>
      <c r="Q251" s="639"/>
      <c r="R251" s="639"/>
      <c r="S251" s="639"/>
      <c r="T251" s="639"/>
      <c r="U251" s="639"/>
      <c r="V251" s="639"/>
      <c r="W251" s="639"/>
      <c r="X251" s="639"/>
      <c r="Y251" s="639"/>
      <c r="Z251" s="639"/>
      <c r="AA251" s="639"/>
      <c r="AB251" s="639"/>
      <c r="AC251" s="639"/>
      <c r="AD251" s="639"/>
      <c r="AE251" s="639"/>
      <c r="AF251" s="639"/>
      <c r="AG251" s="639"/>
      <c r="AH251" s="639"/>
      <c r="AI251" s="639"/>
      <c r="AJ251" s="639"/>
      <c r="AK251" s="639"/>
      <c r="AL251" s="639"/>
      <c r="AM251" s="639"/>
      <c r="AN251" s="639"/>
      <c r="AO251" s="639"/>
      <c r="AP251" s="639"/>
      <c r="AQ251" s="639"/>
      <c r="AR251" s="639"/>
      <c r="AS251" s="639"/>
      <c r="AT251" s="639"/>
      <c r="AU251" s="639"/>
      <c r="AV251" s="639"/>
      <c r="AW251" s="639"/>
      <c r="AX251" s="639"/>
      <c r="AY251" s="639"/>
      <c r="AZ251" s="640"/>
    </row>
    <row r="252" spans="1:52" s="600" customFormat="1" ht="18" customHeight="1">
      <c r="A252" s="578">
        <f t="shared" si="9"/>
        <v>1</v>
      </c>
      <c r="B252" s="587"/>
      <c r="C252" s="587"/>
      <c r="D252" s="587" t="s">
        <v>540</v>
      </c>
      <c r="E252" s="639" t="s">
        <v>820</v>
      </c>
      <c r="F252" s="639"/>
      <c r="G252" s="639"/>
      <c r="H252" s="639"/>
      <c r="I252" s="639"/>
      <c r="J252" s="639"/>
      <c r="K252" s="639"/>
      <c r="L252" s="639"/>
      <c r="M252" s="639"/>
      <c r="N252" s="639"/>
      <c r="O252" s="639"/>
      <c r="P252" s="639"/>
      <c r="Q252" s="639"/>
      <c r="R252" s="639"/>
      <c r="S252" s="639"/>
      <c r="T252" s="639"/>
      <c r="U252" s="639"/>
      <c r="V252" s="639"/>
      <c r="W252" s="639"/>
      <c r="X252" s="639"/>
      <c r="Y252" s="639"/>
      <c r="Z252" s="639"/>
      <c r="AA252" s="639"/>
      <c r="AB252" s="639"/>
      <c r="AC252" s="639"/>
      <c r="AD252" s="639"/>
      <c r="AE252" s="639"/>
      <c r="AF252" s="639"/>
      <c r="AG252" s="639"/>
      <c r="AH252" s="639"/>
      <c r="AI252" s="639"/>
      <c r="AJ252" s="639"/>
      <c r="AK252" s="639"/>
      <c r="AL252" s="639"/>
      <c r="AM252" s="639"/>
      <c r="AN252" s="639"/>
      <c r="AO252" s="639"/>
      <c r="AP252" s="639"/>
      <c r="AQ252" s="639"/>
      <c r="AR252" s="639"/>
      <c r="AS252" s="639"/>
      <c r="AT252" s="639"/>
      <c r="AU252" s="639"/>
      <c r="AV252" s="639"/>
      <c r="AW252" s="639"/>
      <c r="AX252" s="639"/>
      <c r="AY252" s="639"/>
      <c r="AZ252" s="640"/>
    </row>
    <row r="253" spans="1:52" s="600" customFormat="1" ht="18" customHeight="1">
      <c r="A253" s="578">
        <f t="shared" si="9"/>
        <v>1</v>
      </c>
      <c r="B253" s="587"/>
      <c r="C253" s="587"/>
      <c r="D253" s="587" t="s">
        <v>540</v>
      </c>
      <c r="E253" s="639" t="s">
        <v>821</v>
      </c>
      <c r="F253" s="639"/>
      <c r="G253" s="639"/>
      <c r="H253" s="639"/>
      <c r="I253" s="639"/>
      <c r="J253" s="639"/>
      <c r="K253" s="639"/>
      <c r="L253" s="639"/>
      <c r="M253" s="639"/>
      <c r="N253" s="639"/>
      <c r="O253" s="639"/>
      <c r="P253" s="639"/>
      <c r="Q253" s="639"/>
      <c r="R253" s="639"/>
      <c r="S253" s="639"/>
      <c r="T253" s="639"/>
      <c r="U253" s="639"/>
      <c r="V253" s="639"/>
      <c r="W253" s="639"/>
      <c r="X253" s="639"/>
      <c r="Y253" s="639"/>
      <c r="Z253" s="639"/>
      <c r="AA253" s="639"/>
      <c r="AB253" s="639"/>
      <c r="AC253" s="639"/>
      <c r="AD253" s="639"/>
      <c r="AE253" s="639"/>
      <c r="AF253" s="639"/>
      <c r="AG253" s="639"/>
      <c r="AH253" s="639"/>
      <c r="AI253" s="639"/>
      <c r="AJ253" s="639"/>
      <c r="AK253" s="639"/>
      <c r="AL253" s="639"/>
      <c r="AM253" s="639"/>
      <c r="AN253" s="639"/>
      <c r="AO253" s="639"/>
      <c r="AP253" s="639"/>
      <c r="AQ253" s="639"/>
      <c r="AR253" s="639"/>
      <c r="AS253" s="639"/>
      <c r="AT253" s="639"/>
      <c r="AU253" s="639"/>
      <c r="AV253" s="639"/>
      <c r="AW253" s="639"/>
      <c r="AX253" s="639"/>
      <c r="AY253" s="639"/>
      <c r="AZ253" s="640"/>
    </row>
    <row r="254" spans="1:52" s="600" customFormat="1" ht="18" customHeight="1">
      <c r="A254" s="578">
        <f t="shared" si="9"/>
        <v>1</v>
      </c>
      <c r="B254" s="587"/>
      <c r="C254" s="587"/>
      <c r="D254" s="587" t="s">
        <v>540</v>
      </c>
      <c r="E254" s="639" t="s">
        <v>822</v>
      </c>
      <c r="F254" s="639"/>
      <c r="G254" s="639"/>
      <c r="H254" s="639"/>
      <c r="I254" s="639"/>
      <c r="J254" s="639"/>
      <c r="K254" s="639"/>
      <c r="L254" s="639"/>
      <c r="M254" s="639"/>
      <c r="N254" s="639"/>
      <c r="O254" s="639"/>
      <c r="P254" s="639"/>
      <c r="Q254" s="639"/>
      <c r="R254" s="639"/>
      <c r="S254" s="639"/>
      <c r="T254" s="639"/>
      <c r="U254" s="639"/>
      <c r="V254" s="639"/>
      <c r="W254" s="639"/>
      <c r="X254" s="639"/>
      <c r="Y254" s="639"/>
      <c r="Z254" s="639"/>
      <c r="AA254" s="639"/>
      <c r="AB254" s="639"/>
      <c r="AC254" s="639"/>
      <c r="AD254" s="639"/>
      <c r="AE254" s="639"/>
      <c r="AF254" s="639"/>
      <c r="AG254" s="639"/>
      <c r="AH254" s="639"/>
      <c r="AI254" s="639"/>
      <c r="AJ254" s="639"/>
      <c r="AK254" s="639"/>
      <c r="AL254" s="639"/>
      <c r="AM254" s="639"/>
      <c r="AN254" s="639"/>
      <c r="AO254" s="639"/>
      <c r="AP254" s="639"/>
      <c r="AQ254" s="639"/>
      <c r="AR254" s="639"/>
      <c r="AS254" s="639"/>
      <c r="AT254" s="639"/>
      <c r="AU254" s="639"/>
      <c r="AV254" s="639"/>
      <c r="AW254" s="639"/>
      <c r="AX254" s="639"/>
      <c r="AY254" s="639"/>
      <c r="AZ254" s="640"/>
    </row>
    <row r="255" spans="1:52" s="600" customFormat="1" ht="18" customHeight="1" thickBot="1">
      <c r="A255" s="578">
        <f t="shared" si="9"/>
        <v>1</v>
      </c>
      <c r="B255" s="587"/>
      <c r="C255" s="587"/>
      <c r="D255" s="639"/>
      <c r="E255" s="641"/>
      <c r="F255" s="641"/>
      <c r="G255" s="641"/>
      <c r="H255" s="641"/>
      <c r="I255" s="641"/>
      <c r="J255" s="641"/>
      <c r="K255" s="641"/>
      <c r="L255" s="641"/>
      <c r="M255" s="641"/>
      <c r="N255" s="641"/>
      <c r="O255" s="641"/>
      <c r="P255" s="641"/>
      <c r="Q255" s="641"/>
      <c r="R255" s="641"/>
      <c r="S255" s="641"/>
      <c r="T255" s="641"/>
      <c r="U255" s="641"/>
      <c r="V255" s="641"/>
      <c r="W255" s="641"/>
      <c r="X255" s="641"/>
      <c r="Y255" s="641"/>
      <c r="Z255" s="641"/>
      <c r="AA255" s="641"/>
      <c r="AB255" s="641"/>
      <c r="AC255" s="641"/>
      <c r="AD255" s="641"/>
      <c r="AE255" s="641"/>
      <c r="AF255" s="641"/>
      <c r="AG255" s="641"/>
      <c r="AH255" s="641"/>
      <c r="AI255" s="641"/>
      <c r="AJ255" s="641"/>
      <c r="AK255" s="641"/>
      <c r="AL255" s="641"/>
      <c r="AM255" s="641"/>
      <c r="AN255" s="641"/>
      <c r="AO255" s="641"/>
      <c r="AP255" s="641"/>
      <c r="AQ255" s="641"/>
      <c r="AR255" s="641"/>
      <c r="AS255" s="641"/>
      <c r="AT255" s="641"/>
      <c r="AU255" s="641"/>
      <c r="AV255" s="641"/>
      <c r="AW255" s="641"/>
      <c r="AX255" s="641"/>
      <c r="AY255" s="641"/>
      <c r="AZ255" s="640"/>
    </row>
    <row r="256" spans="1:52" ht="33" thickTop="1" thickBot="1">
      <c r="A256" s="578">
        <f t="shared" ref="A256:A290" si="10">IF(K$274&gt;0,1,0)</f>
        <v>1</v>
      </c>
      <c r="B256" s="2117" t="s">
        <v>823</v>
      </c>
      <c r="C256" s="2118"/>
      <c r="D256" s="2118"/>
      <c r="E256" s="2118"/>
      <c r="F256" s="2118"/>
      <c r="G256" s="2118"/>
      <c r="H256" s="2118"/>
      <c r="I256" s="2118"/>
      <c r="J256" s="2118"/>
      <c r="K256" s="2118"/>
      <c r="L256" s="2118"/>
      <c r="M256" s="2118"/>
      <c r="N256" s="2118"/>
      <c r="O256" s="2118"/>
      <c r="P256" s="2118"/>
      <c r="Q256" s="2118"/>
      <c r="R256" s="2118"/>
      <c r="S256" s="2118"/>
      <c r="T256" s="2118"/>
      <c r="U256" s="2118"/>
      <c r="V256" s="2118"/>
      <c r="W256" s="2118"/>
      <c r="X256" s="2118"/>
      <c r="Y256" s="2118"/>
      <c r="Z256" s="2118"/>
      <c r="AA256" s="2118"/>
      <c r="AB256" s="2118"/>
      <c r="AC256" s="2118"/>
      <c r="AD256" s="2118"/>
      <c r="AE256" s="2118"/>
      <c r="AF256" s="2118"/>
      <c r="AG256" s="2118"/>
      <c r="AH256" s="2118"/>
      <c r="AI256" s="2118"/>
      <c r="AJ256" s="2118"/>
      <c r="AK256" s="2118"/>
      <c r="AL256" s="2118"/>
      <c r="AM256" s="2118"/>
      <c r="AN256" s="2118"/>
      <c r="AO256" s="2118"/>
      <c r="AP256" s="2118"/>
      <c r="AQ256" s="2118"/>
      <c r="AR256" s="2118"/>
      <c r="AS256" s="2118"/>
      <c r="AT256" s="2118"/>
      <c r="AU256" s="2118"/>
      <c r="AV256" s="2118"/>
      <c r="AW256" s="2118"/>
      <c r="AX256" s="2118"/>
      <c r="AY256" s="2119"/>
      <c r="AZ256" s="574"/>
    </row>
    <row r="257" spans="1:62" s="580" customFormat="1" ht="9.9499999999999993" customHeight="1" thickTop="1">
      <c r="A257" s="578">
        <f t="shared" si="10"/>
        <v>1</v>
      </c>
      <c r="B257" s="579"/>
      <c r="C257" s="579"/>
      <c r="D257" s="579"/>
      <c r="E257" s="579"/>
      <c r="F257" s="579"/>
      <c r="G257" s="579"/>
      <c r="H257" s="579"/>
      <c r="I257" s="579"/>
      <c r="J257" s="579"/>
      <c r="K257" s="579"/>
      <c r="L257" s="579"/>
      <c r="M257" s="579"/>
      <c r="N257" s="579"/>
      <c r="O257" s="579"/>
      <c r="P257" s="579"/>
      <c r="Q257" s="579"/>
      <c r="R257" s="579"/>
      <c r="S257" s="579"/>
      <c r="T257" s="579"/>
      <c r="U257" s="579"/>
      <c r="V257" s="579"/>
      <c r="W257" s="579"/>
      <c r="X257" s="579"/>
      <c r="Y257" s="579"/>
      <c r="Z257" s="579"/>
      <c r="AA257" s="579"/>
      <c r="AB257" s="579"/>
      <c r="AC257" s="579"/>
      <c r="AD257" s="579"/>
      <c r="AE257" s="579"/>
      <c r="AF257" s="579"/>
      <c r="AG257" s="579"/>
      <c r="AH257" s="579"/>
      <c r="AI257" s="579"/>
      <c r="AJ257" s="579"/>
      <c r="AK257" s="579"/>
      <c r="AL257" s="579"/>
      <c r="AM257" s="579"/>
      <c r="AN257" s="579"/>
      <c r="AO257" s="579"/>
      <c r="AP257" s="579"/>
      <c r="AQ257" s="579"/>
      <c r="AR257" s="579"/>
      <c r="AS257" s="579"/>
      <c r="AT257" s="579"/>
      <c r="AU257" s="579"/>
      <c r="AV257" s="579"/>
      <c r="AW257" s="579"/>
      <c r="AX257" s="579"/>
      <c r="AY257" s="579"/>
    </row>
    <row r="258" spans="1:62" s="584" customFormat="1" ht="30" customHeight="1">
      <c r="A258" s="578">
        <f t="shared" si="10"/>
        <v>1</v>
      </c>
      <c r="B258" s="581"/>
      <c r="C258" s="581"/>
      <c r="D258" s="581"/>
      <c r="E258" s="581"/>
      <c r="F258" s="2120" t="s">
        <v>768</v>
      </c>
      <c r="G258" s="2120"/>
      <c r="H258" s="2120"/>
      <c r="I258" s="2120"/>
      <c r="J258" s="2120"/>
      <c r="K258" s="2120"/>
      <c r="L258" s="2121" t="str">
        <f>+'6-3표준조사'!K379</f>
        <v>64-0</v>
      </c>
      <c r="M258" s="2121"/>
      <c r="N258" s="2121"/>
      <c r="O258" s="2121"/>
      <c r="P258" s="2121"/>
      <c r="Q258" s="2121"/>
      <c r="R258" s="582"/>
      <c r="S258" s="582"/>
      <c r="T258" s="2120" t="s">
        <v>769</v>
      </c>
      <c r="U258" s="2120"/>
      <c r="V258" s="2120"/>
      <c r="W258" s="2120"/>
      <c r="X258" s="2120"/>
      <c r="Y258" s="2120"/>
      <c r="Z258" s="2121" t="str">
        <f>+'6-3표준조사'!L379</f>
        <v>24-3</v>
      </c>
      <c r="AA258" s="2121"/>
      <c r="AB258" s="2121"/>
      <c r="AC258" s="2121"/>
      <c r="AD258" s="2121"/>
      <c r="AE258" s="2121"/>
      <c r="AF258" s="582"/>
      <c r="AG258" s="582"/>
      <c r="AH258" s="2120" t="s">
        <v>770</v>
      </c>
      <c r="AI258" s="2120"/>
      <c r="AJ258" s="2120"/>
      <c r="AK258" s="2120"/>
      <c r="AL258" s="2120"/>
      <c r="AM258" s="2120"/>
      <c r="AN258" s="2120"/>
      <c r="AO258" s="2121" t="str">
        <f>+'6-3표준조사'!R379</f>
        <v>모두베기</v>
      </c>
      <c r="AP258" s="2121"/>
      <c r="AQ258" s="2121"/>
      <c r="AR258" s="2121"/>
      <c r="AS258" s="2121"/>
      <c r="AT258" s="2121"/>
      <c r="AU258" s="583"/>
      <c r="AV258" s="583"/>
      <c r="AW258" s="583"/>
      <c r="AX258" s="583"/>
      <c r="AY258" s="581"/>
    </row>
    <row r="259" spans="1:62" s="580" customFormat="1" ht="14.25" customHeight="1">
      <c r="A259" s="578">
        <f t="shared" si="10"/>
        <v>1</v>
      </c>
      <c r="B259" s="579"/>
      <c r="C259" s="579"/>
      <c r="D259" s="579"/>
      <c r="E259" s="579"/>
      <c r="F259" s="579"/>
      <c r="G259" s="579"/>
      <c r="H259" s="579"/>
      <c r="I259" s="579"/>
      <c r="J259" s="579"/>
      <c r="K259" s="579"/>
      <c r="L259" s="579"/>
      <c r="M259" s="579"/>
      <c r="N259" s="579"/>
      <c r="O259" s="579"/>
      <c r="P259" s="579"/>
      <c r="Q259" s="579"/>
      <c r="R259" s="579"/>
      <c r="S259" s="579"/>
      <c r="T259" s="579"/>
      <c r="U259" s="579"/>
      <c r="V259" s="579"/>
      <c r="W259" s="579"/>
      <c r="X259" s="579"/>
      <c r="Y259" s="579"/>
      <c r="Z259" s="579"/>
      <c r="AA259" s="579"/>
      <c r="AB259" s="579"/>
      <c r="AC259" s="579"/>
      <c r="AD259" s="579"/>
      <c r="AE259" s="579"/>
      <c r="AF259" s="579"/>
      <c r="AG259" s="579"/>
      <c r="AH259" s="579"/>
      <c r="AI259" s="579"/>
      <c r="AJ259" s="579"/>
      <c r="AK259" s="579"/>
      <c r="AL259" s="579"/>
      <c r="AM259" s="579"/>
      <c r="AN259" s="579"/>
      <c r="AO259" s="579"/>
      <c r="AP259" s="579"/>
      <c r="AQ259" s="579"/>
      <c r="AR259" s="579"/>
      <c r="AS259" s="579"/>
      <c r="AT259" s="579"/>
      <c r="AU259" s="579"/>
      <c r="AV259" s="579"/>
      <c r="AW259" s="579"/>
      <c r="AX259" s="579"/>
      <c r="AY259" s="579"/>
    </row>
    <row r="260" spans="1:62" s="586" customFormat="1" ht="20.100000000000001" customHeight="1">
      <c r="A260" s="578">
        <f t="shared" si="10"/>
        <v>1</v>
      </c>
      <c r="B260" s="2116" t="s">
        <v>771</v>
      </c>
      <c r="C260" s="2116"/>
      <c r="D260" s="2116"/>
      <c r="E260" s="2116"/>
      <c r="F260" s="2116"/>
      <c r="G260" s="2116"/>
      <c r="H260" s="2116"/>
      <c r="I260" s="2116"/>
      <c r="J260" s="2116"/>
      <c r="K260" s="2116"/>
      <c r="L260" s="2116"/>
      <c r="M260" s="2116"/>
      <c r="N260" s="2116"/>
      <c r="O260" s="2116"/>
      <c r="P260" s="2116"/>
      <c r="Q260" s="2116"/>
      <c r="R260" s="2116"/>
      <c r="S260" s="2116"/>
      <c r="T260" s="2116"/>
      <c r="U260" s="2116"/>
      <c r="V260" s="2116"/>
      <c r="W260" s="2116"/>
      <c r="X260" s="2116"/>
      <c r="Y260" s="2116"/>
      <c r="Z260" s="2116"/>
      <c r="AA260" s="2116"/>
      <c r="AB260" s="2116"/>
      <c r="AC260" s="2116"/>
      <c r="AD260" s="2116"/>
      <c r="AE260" s="2116"/>
      <c r="AF260" s="2116"/>
      <c r="AG260" s="2116"/>
      <c r="AH260" s="2116"/>
      <c r="AI260" s="2116"/>
      <c r="AJ260" s="2116"/>
      <c r="AK260" s="2116"/>
      <c r="AL260" s="2116"/>
      <c r="AM260" s="2116"/>
      <c r="AN260" s="2116"/>
      <c r="AO260" s="2116"/>
      <c r="AP260" s="2116"/>
      <c r="AQ260" s="2116"/>
      <c r="AR260" s="2116"/>
      <c r="AS260" s="2116"/>
      <c r="AT260" s="2116"/>
      <c r="AU260" s="2116"/>
      <c r="AV260" s="2116"/>
      <c r="AW260" s="2116"/>
      <c r="AX260" s="2116"/>
      <c r="AY260" s="2116"/>
      <c r="AZ260" s="585"/>
    </row>
    <row r="261" spans="1:62" s="586" customFormat="1" ht="18" customHeight="1">
      <c r="A261" s="578">
        <f t="shared" si="10"/>
        <v>1</v>
      </c>
      <c r="B261" s="587"/>
      <c r="C261" s="587" t="s">
        <v>772</v>
      </c>
      <c r="D261" s="588" t="s">
        <v>773</v>
      </c>
      <c r="E261" s="588"/>
      <c r="F261" s="589"/>
      <c r="G261" s="589"/>
      <c r="H261" s="589"/>
      <c r="I261" s="589"/>
      <c r="J261" s="590"/>
      <c r="K261" s="587"/>
      <c r="L261" s="587"/>
      <c r="M261" s="588"/>
      <c r="N261" s="588"/>
      <c r="O261" s="590"/>
      <c r="P261" s="588"/>
      <c r="Q261" s="588"/>
      <c r="R261" s="588"/>
      <c r="S261" s="588"/>
      <c r="T261" s="588"/>
      <c r="U261" s="588"/>
      <c r="V261" s="588"/>
      <c r="W261" s="588"/>
      <c r="X261" s="588"/>
      <c r="Y261" s="588"/>
      <c r="Z261" s="588"/>
      <c r="AA261" s="588"/>
      <c r="AB261" s="588"/>
      <c r="AC261" s="588"/>
      <c r="AD261" s="588"/>
      <c r="AE261" s="588"/>
      <c r="AF261" s="587"/>
      <c r="AG261" s="587"/>
      <c r="AH261" s="587"/>
      <c r="AI261" s="587"/>
      <c r="AJ261" s="587"/>
      <c r="AK261" s="587"/>
      <c r="AL261" s="587"/>
      <c r="AM261" s="587"/>
      <c r="AN261" s="587"/>
      <c r="AO261" s="587"/>
      <c r="AP261" s="587"/>
      <c r="AQ261" s="587"/>
      <c r="AR261" s="587"/>
      <c r="AS261" s="587"/>
      <c r="AT261" s="587"/>
      <c r="AU261" s="587"/>
      <c r="AV261" s="587"/>
      <c r="AW261" s="587"/>
      <c r="AX261" s="587"/>
      <c r="AY261" s="587"/>
    </row>
    <row r="262" spans="1:62" s="586" customFormat="1" ht="18" customHeight="1">
      <c r="A262" s="578">
        <f t="shared" si="10"/>
        <v>1</v>
      </c>
      <c r="B262" s="587"/>
      <c r="C262" s="587"/>
      <c r="D262" s="587" t="s">
        <v>540</v>
      </c>
      <c r="E262" s="588" t="str">
        <f>CONCATENATE(L258," 임반 ",Z258," 소반 은 해발고",'6-3표준조사'!W378,"m ~ ",'6-3표준조사'!W379,"m 사이에 분포한다.")</f>
        <v>64-0 임반 24-3 소반 은 해발고289m ~ 369m 사이에 분포한다.</v>
      </c>
      <c r="F262" s="588"/>
      <c r="G262" s="588"/>
      <c r="H262" s="588"/>
      <c r="I262" s="588"/>
      <c r="J262" s="588"/>
      <c r="K262" s="588"/>
      <c r="L262" s="588"/>
      <c r="M262" s="588"/>
      <c r="N262" s="588"/>
      <c r="O262" s="588"/>
      <c r="P262" s="588"/>
      <c r="Q262" s="588"/>
      <c r="R262" s="588"/>
      <c r="S262" s="588"/>
      <c r="T262" s="588"/>
      <c r="U262" s="588"/>
      <c r="V262" s="588"/>
      <c r="W262" s="588"/>
      <c r="X262" s="588"/>
      <c r="Y262" s="588"/>
      <c r="Z262" s="588"/>
      <c r="AA262" s="588"/>
      <c r="AB262" s="588"/>
      <c r="AC262" s="588"/>
      <c r="AD262" s="588"/>
      <c r="AE262" s="588"/>
      <c r="AF262" s="588"/>
      <c r="AG262" s="588"/>
      <c r="AH262" s="588"/>
      <c r="AI262" s="588"/>
      <c r="AJ262" s="591"/>
      <c r="AK262" s="591"/>
      <c r="AL262" s="591"/>
      <c r="AM262" s="588"/>
      <c r="AN262" s="588"/>
      <c r="AO262" s="588"/>
      <c r="AP262" s="588"/>
      <c r="AQ262" s="588"/>
      <c r="AR262" s="588"/>
      <c r="AS262" s="588"/>
      <c r="AT262" s="588"/>
      <c r="AU262" s="588"/>
      <c r="AV262" s="588"/>
      <c r="AW262" s="588"/>
      <c r="AX262" s="588"/>
      <c r="AY262" s="588"/>
    </row>
    <row r="263" spans="1:62" s="586" customFormat="1" ht="18" customHeight="1">
      <c r="A263" s="578">
        <f t="shared" si="10"/>
        <v>1</v>
      </c>
      <c r="B263" s="587"/>
      <c r="C263" s="587"/>
      <c r="D263" s="587" t="s">
        <v>540</v>
      </c>
      <c r="E263" s="587" t="str">
        <f>CONCATENATE("소반의 경사도는 평균 ",'6-3표준조사'!W380,"˚로 ",'6-3표준조사'!P381,"경사이고, 임지의 잔재를 제외하고 장애물은 많지 않다.")</f>
        <v>소반의 경사도는 평균 32.2˚로 급 (30˚ 초과)경사이고, 임지의 잔재를 제외하고 장애물은 많지 않다.</v>
      </c>
      <c r="F263" s="587"/>
      <c r="G263" s="587"/>
      <c r="H263" s="587"/>
      <c r="I263" s="587"/>
      <c r="J263" s="587"/>
      <c r="K263" s="587"/>
      <c r="L263" s="587"/>
      <c r="M263" s="587"/>
      <c r="N263" s="587"/>
      <c r="O263" s="587"/>
      <c r="P263" s="587"/>
      <c r="Q263" s="587"/>
      <c r="R263" s="587"/>
      <c r="S263" s="587"/>
      <c r="T263" s="587"/>
      <c r="U263" s="587"/>
      <c r="V263" s="587"/>
      <c r="W263" s="587"/>
      <c r="X263" s="587"/>
      <c r="Y263" s="587"/>
      <c r="Z263" s="587"/>
      <c r="AA263" s="587"/>
      <c r="AB263" s="587"/>
      <c r="AC263" s="587"/>
      <c r="AD263" s="587"/>
      <c r="AE263" s="587"/>
      <c r="AF263" s="587"/>
      <c r="AG263" s="587"/>
      <c r="AH263" s="587"/>
      <c r="AI263" s="587"/>
      <c r="AJ263" s="587"/>
      <c r="AK263" s="587"/>
      <c r="AL263" s="587"/>
      <c r="AM263" s="587"/>
      <c r="AN263" s="587"/>
      <c r="AO263" s="587"/>
      <c r="AP263" s="587"/>
      <c r="AQ263" s="587"/>
      <c r="AR263" s="587"/>
      <c r="AS263" s="587"/>
      <c r="AT263" s="587"/>
      <c r="AU263" s="587"/>
      <c r="AV263" s="587"/>
      <c r="AW263" s="587"/>
      <c r="AX263" s="587"/>
      <c r="AY263" s="587"/>
    </row>
    <row r="264" spans="1:62" s="586" customFormat="1" ht="18" customHeight="1">
      <c r="A264" s="578">
        <f t="shared" si="10"/>
        <v>1</v>
      </c>
      <c r="B264" s="587"/>
      <c r="C264" s="587" t="s">
        <v>776</v>
      </c>
      <c r="D264" s="587" t="s">
        <v>777</v>
      </c>
      <c r="E264" s="587"/>
      <c r="F264" s="587"/>
      <c r="G264" s="587"/>
      <c r="H264" s="587"/>
      <c r="I264" s="587"/>
      <c r="J264" s="587"/>
      <c r="K264" s="588"/>
      <c r="L264" s="588"/>
      <c r="M264" s="592"/>
      <c r="N264" s="587"/>
      <c r="O264" s="587"/>
      <c r="P264" s="593"/>
      <c r="Q264" s="593"/>
      <c r="R264" s="593"/>
      <c r="S264" s="593"/>
      <c r="T264" s="593"/>
      <c r="U264" s="587"/>
      <c r="V264" s="587"/>
      <c r="W264" s="587"/>
      <c r="X264" s="587"/>
      <c r="Y264" s="587"/>
      <c r="Z264" s="587"/>
      <c r="AA264" s="587"/>
      <c r="AB264" s="587"/>
      <c r="AC264" s="587"/>
      <c r="AD264" s="587"/>
      <c r="AE264" s="587"/>
      <c r="AF264" s="587"/>
      <c r="AG264" s="587"/>
      <c r="AH264" s="587"/>
      <c r="AI264" s="587"/>
      <c r="AJ264" s="587"/>
      <c r="AK264" s="587"/>
      <c r="AL264" s="587"/>
      <c r="AM264" s="587"/>
      <c r="AN264" s="587"/>
      <c r="AO264" s="587"/>
      <c r="AP264" s="587"/>
      <c r="AQ264" s="587"/>
      <c r="AR264" s="587"/>
      <c r="AS264" s="587"/>
      <c r="AT264" s="587"/>
      <c r="AU264" s="587"/>
      <c r="AV264" s="587"/>
      <c r="AW264" s="587"/>
      <c r="AX264" s="587"/>
      <c r="AY264" s="587"/>
    </row>
    <row r="265" spans="1:62" s="586" customFormat="1" ht="18" customHeight="1">
      <c r="A265" s="578">
        <f t="shared" si="10"/>
        <v>1</v>
      </c>
      <c r="B265" s="587"/>
      <c r="C265" s="587"/>
      <c r="D265" s="587" t="s">
        <v>540</v>
      </c>
      <c r="E265" s="588" t="str">
        <f>CONCATENATE("사업대상지는 ",'6-3표준조사'!N379," ",'6-3표준조사'!O379," ",'6-3표준조사'!P379,"이다." )</f>
        <v>사업대상지는 어상천 방북 산32번지이다.</v>
      </c>
      <c r="F265" s="588"/>
      <c r="G265" s="588"/>
      <c r="H265" s="587"/>
      <c r="I265" s="587"/>
      <c r="J265" s="587"/>
      <c r="K265" s="587"/>
      <c r="L265" s="587"/>
      <c r="M265" s="587"/>
      <c r="N265" s="587"/>
      <c r="O265" s="587"/>
      <c r="P265" s="587"/>
      <c r="Q265" s="587"/>
      <c r="R265" s="587"/>
      <c r="S265" s="587"/>
      <c r="T265" s="587"/>
      <c r="U265" s="587"/>
      <c r="V265" s="587"/>
      <c r="W265" s="587"/>
      <c r="X265" s="587"/>
      <c r="Y265" s="587"/>
      <c r="Z265" s="587"/>
      <c r="AA265" s="587"/>
      <c r="AB265" s="587"/>
      <c r="AC265" s="587"/>
      <c r="AD265" s="587"/>
      <c r="AE265" s="587"/>
      <c r="AF265" s="587"/>
      <c r="AG265" s="587"/>
      <c r="AH265" s="587"/>
      <c r="AI265" s="587"/>
      <c r="AJ265" s="588"/>
      <c r="AK265" s="588"/>
      <c r="AL265" s="588"/>
      <c r="AM265" s="588"/>
      <c r="AN265" s="588"/>
      <c r="AO265" s="588"/>
      <c r="AP265" s="588"/>
      <c r="AQ265" s="588"/>
      <c r="AR265" s="588"/>
      <c r="AS265" s="588"/>
      <c r="AT265" s="588"/>
      <c r="AU265" s="588"/>
      <c r="AV265" s="588"/>
      <c r="AW265" s="588"/>
      <c r="AX265" s="588"/>
      <c r="AY265" s="588"/>
      <c r="AZ265" s="594"/>
    </row>
    <row r="266" spans="1:62" s="586" customFormat="1" ht="18" customHeight="1">
      <c r="A266" s="578">
        <f t="shared" si="10"/>
        <v>1</v>
      </c>
      <c r="B266" s="587"/>
      <c r="C266" s="587"/>
      <c r="D266" s="587" t="s">
        <v>540</v>
      </c>
      <c r="E266" s="588" t="str">
        <f>CONCATENATE("소반내에 묘지 및 조림목이 고사하여 풀베기 작업이 필요없는 지역을 제외한 풀베기사업 대상면적은 ",'6-3표준조사'!Q379,"ha 이다.")</f>
        <v>소반내에 묘지 및 조림목이 고사하여 풀베기 작업이 필요없는 지역을 제외한 풀베기사업 대상면적은 1.2ha 이다.</v>
      </c>
      <c r="F266" s="588"/>
      <c r="G266" s="588"/>
      <c r="H266" s="588"/>
      <c r="I266" s="588"/>
      <c r="J266" s="588"/>
      <c r="K266" s="588"/>
      <c r="L266" s="588"/>
      <c r="M266" s="588"/>
      <c r="N266" s="588"/>
      <c r="O266" s="588"/>
      <c r="P266" s="588"/>
      <c r="Q266" s="588"/>
      <c r="R266" s="588"/>
      <c r="S266" s="588"/>
      <c r="T266" s="588"/>
      <c r="U266" s="588"/>
      <c r="V266" s="588"/>
      <c r="W266" s="588"/>
      <c r="X266" s="588"/>
      <c r="Y266" s="588"/>
      <c r="Z266" s="588"/>
      <c r="AA266" s="588"/>
      <c r="AB266" s="588"/>
      <c r="AC266" s="588"/>
      <c r="AD266" s="588"/>
      <c r="AE266" s="588"/>
      <c r="AF266" s="588"/>
      <c r="AG266" s="588"/>
      <c r="AH266" s="588"/>
      <c r="AI266" s="588"/>
      <c r="AJ266" s="588"/>
      <c r="AK266" s="588"/>
      <c r="AL266" s="588"/>
      <c r="AM266" s="588"/>
      <c r="AN266" s="588"/>
      <c r="AO266" s="588"/>
      <c r="AP266" s="588"/>
      <c r="AQ266" s="588"/>
      <c r="AR266" s="588"/>
      <c r="AS266" s="588"/>
      <c r="AT266" s="588"/>
      <c r="AU266" s="588"/>
      <c r="AV266" s="588"/>
      <c r="AW266" s="588"/>
      <c r="AX266" s="588"/>
      <c r="AY266" s="588"/>
      <c r="AZ266" s="594"/>
    </row>
    <row r="267" spans="1:62" s="586" customFormat="1" ht="18" customHeight="1">
      <c r="A267" s="578">
        <f t="shared" si="10"/>
        <v>1</v>
      </c>
      <c r="B267" s="587"/>
      <c r="C267" s="587" t="s">
        <v>778</v>
      </c>
      <c r="D267" s="587" t="s">
        <v>779</v>
      </c>
      <c r="E267" s="588"/>
      <c r="F267" s="588"/>
      <c r="G267" s="588"/>
      <c r="H267" s="588"/>
      <c r="I267" s="588"/>
      <c r="J267" s="588"/>
      <c r="K267" s="588"/>
      <c r="L267" s="588"/>
      <c r="M267" s="588"/>
      <c r="N267" s="588"/>
      <c r="O267" s="588"/>
      <c r="P267" s="588"/>
      <c r="Q267" s="588"/>
      <c r="R267" s="588"/>
      <c r="S267" s="588"/>
      <c r="T267" s="588"/>
      <c r="U267" s="588"/>
      <c r="V267" s="588"/>
      <c r="W267" s="588"/>
      <c r="X267" s="588"/>
      <c r="Y267" s="588"/>
      <c r="Z267" s="588"/>
      <c r="AA267" s="588"/>
      <c r="AB267" s="588"/>
      <c r="AC267" s="588"/>
      <c r="AD267" s="588"/>
      <c r="AE267" s="588"/>
      <c r="AF267" s="588"/>
      <c r="AG267" s="588"/>
      <c r="AH267" s="595"/>
      <c r="AI267" s="595"/>
      <c r="AJ267" s="595"/>
      <c r="AK267" s="588"/>
      <c r="AL267" s="588"/>
      <c r="AM267" s="588"/>
      <c r="AN267" s="588"/>
      <c r="AO267" s="588"/>
      <c r="AP267" s="588"/>
      <c r="AQ267" s="588"/>
      <c r="AR267" s="588"/>
      <c r="AS267" s="588"/>
      <c r="AT267" s="588"/>
      <c r="AU267" s="588"/>
      <c r="AV267" s="588"/>
      <c r="AW267" s="588"/>
      <c r="AX267" s="588"/>
      <c r="AY267" s="588"/>
      <c r="AZ267" s="594"/>
    </row>
    <row r="268" spans="1:62" s="586" customFormat="1" ht="18" customHeight="1">
      <c r="A268" s="578">
        <f t="shared" si="10"/>
        <v>1</v>
      </c>
      <c r="B268" s="596"/>
      <c r="C268" s="596"/>
      <c r="D268" s="596" t="s">
        <v>540</v>
      </c>
      <c r="E268" s="597" t="s">
        <v>2165</v>
      </c>
      <c r="F268" s="597"/>
      <c r="G268" s="597"/>
      <c r="H268" s="597"/>
      <c r="I268" s="597"/>
      <c r="J268" s="597"/>
      <c r="K268" s="597"/>
      <c r="L268" s="597"/>
      <c r="M268" s="597"/>
      <c r="N268" s="597"/>
      <c r="O268" s="597"/>
      <c r="P268" s="597"/>
      <c r="Q268" s="597"/>
      <c r="R268" s="597"/>
      <c r="S268" s="597"/>
      <c r="T268" s="597"/>
      <c r="U268" s="597"/>
      <c r="V268" s="597"/>
      <c r="W268" s="597"/>
      <c r="X268" s="597"/>
      <c r="Y268" s="597"/>
      <c r="Z268" s="597"/>
      <c r="AA268" s="597"/>
      <c r="AB268" s="597"/>
      <c r="AC268" s="597"/>
      <c r="AD268" s="597"/>
      <c r="AE268" s="597"/>
      <c r="AF268" s="597"/>
      <c r="AG268" s="597"/>
      <c r="AH268" s="598"/>
      <c r="AI268" s="598"/>
      <c r="AJ268" s="598"/>
      <c r="AK268" s="597"/>
      <c r="AL268" s="597"/>
      <c r="AM268" s="597"/>
      <c r="AN268" s="597"/>
      <c r="AO268" s="597"/>
      <c r="AP268" s="597"/>
      <c r="AQ268" s="597"/>
      <c r="AR268" s="597"/>
      <c r="AS268" s="597"/>
      <c r="AT268" s="597"/>
      <c r="AU268" s="597"/>
      <c r="AV268" s="597"/>
      <c r="AW268" s="597"/>
      <c r="AX268" s="597"/>
      <c r="AY268" s="597"/>
      <c r="AZ268" s="594"/>
    </row>
    <row r="269" spans="1:62" s="586" customFormat="1" ht="14.25" customHeight="1">
      <c r="A269" s="578">
        <f t="shared" si="10"/>
        <v>1</v>
      </c>
      <c r="B269" s="587"/>
      <c r="C269" s="587"/>
      <c r="D269" s="599"/>
      <c r="E269" s="599"/>
      <c r="F269" s="599"/>
      <c r="G269" s="599"/>
      <c r="H269" s="599"/>
      <c r="I269" s="599"/>
      <c r="J269" s="599"/>
      <c r="K269" s="599"/>
      <c r="L269" s="599"/>
      <c r="M269" s="599"/>
      <c r="N269" s="599"/>
      <c r="O269" s="599"/>
      <c r="P269" s="599"/>
      <c r="Q269" s="599"/>
      <c r="R269" s="599"/>
      <c r="S269" s="599"/>
      <c r="T269" s="599"/>
      <c r="U269" s="599"/>
      <c r="V269" s="599"/>
      <c r="W269" s="599"/>
      <c r="X269" s="599"/>
      <c r="Y269" s="599"/>
      <c r="Z269" s="599"/>
      <c r="AA269" s="599"/>
      <c r="AB269" s="599"/>
      <c r="AC269" s="599"/>
      <c r="AD269" s="599"/>
      <c r="AE269" s="599"/>
      <c r="AF269" s="599"/>
      <c r="AG269" s="599"/>
      <c r="AH269" s="599"/>
      <c r="AI269" s="599"/>
      <c r="AJ269" s="599"/>
      <c r="AK269" s="599"/>
      <c r="AL269" s="599"/>
      <c r="AM269" s="599"/>
      <c r="AN269" s="599"/>
      <c r="AO269" s="599"/>
      <c r="AP269" s="599"/>
      <c r="AQ269" s="599"/>
      <c r="AR269" s="599"/>
      <c r="AS269" s="599"/>
      <c r="AT269" s="599"/>
      <c r="AU269" s="599"/>
      <c r="AV269" s="599"/>
      <c r="AW269" s="599"/>
      <c r="AX269" s="599"/>
      <c r="AY269" s="599"/>
      <c r="AZ269" s="594"/>
      <c r="BA269" s="600"/>
      <c r="BB269" s="600"/>
      <c r="BC269" s="600"/>
      <c r="BD269" s="600"/>
      <c r="BE269" s="600"/>
      <c r="BF269" s="600"/>
      <c r="BG269" s="600"/>
      <c r="BH269" s="600"/>
      <c r="BI269" s="600"/>
      <c r="BJ269" s="600"/>
    </row>
    <row r="270" spans="1:62" s="580" customFormat="1" ht="20.100000000000001" customHeight="1">
      <c r="A270" s="578">
        <f t="shared" si="10"/>
        <v>1</v>
      </c>
      <c r="B270" s="2116" t="s">
        <v>780</v>
      </c>
      <c r="C270" s="2116"/>
      <c r="D270" s="2116"/>
      <c r="E270" s="2116"/>
      <c r="F270" s="2116"/>
      <c r="G270" s="2116"/>
      <c r="H270" s="2116"/>
      <c r="I270" s="2116"/>
      <c r="J270" s="2116"/>
      <c r="K270" s="2116"/>
      <c r="L270" s="2116"/>
      <c r="M270" s="2116"/>
      <c r="N270" s="2116"/>
      <c r="O270" s="2116"/>
      <c r="P270" s="2116"/>
      <c r="Q270" s="2116"/>
      <c r="R270" s="2116"/>
      <c r="S270" s="2116"/>
      <c r="T270" s="2116"/>
      <c r="U270" s="2116"/>
      <c r="V270" s="2116"/>
      <c r="W270" s="2116"/>
      <c r="X270" s="2116"/>
      <c r="Y270" s="2116"/>
      <c r="Z270" s="2116"/>
      <c r="AA270" s="2116"/>
      <c r="AB270" s="2116"/>
      <c r="AC270" s="2116"/>
      <c r="AD270" s="2116"/>
      <c r="AE270" s="2116"/>
      <c r="AF270" s="2116"/>
      <c r="AG270" s="2116"/>
      <c r="AH270" s="2116"/>
      <c r="AI270" s="2116"/>
      <c r="AJ270" s="2116"/>
      <c r="AK270" s="2116"/>
      <c r="AL270" s="2116"/>
      <c r="AM270" s="2116"/>
      <c r="AN270" s="2116"/>
      <c r="AO270" s="2116"/>
      <c r="AP270" s="2116"/>
      <c r="AQ270" s="2116"/>
      <c r="AR270" s="2116"/>
      <c r="AS270" s="2116"/>
      <c r="AT270" s="2116"/>
      <c r="AU270" s="2116"/>
      <c r="AV270" s="2116"/>
      <c r="AW270" s="2116"/>
      <c r="AX270" s="2116"/>
      <c r="AY270" s="2116"/>
      <c r="AZ270" s="585"/>
      <c r="BA270" s="600"/>
      <c r="BB270" s="601"/>
      <c r="BC270" s="601"/>
      <c r="BD270" s="601"/>
      <c r="BE270" s="601"/>
      <c r="BF270" s="601"/>
      <c r="BG270" s="601"/>
      <c r="BH270" s="601"/>
      <c r="BI270" s="601"/>
      <c r="BJ270" s="601"/>
    </row>
    <row r="271" spans="1:62" s="601" customFormat="1" ht="20.100000000000001" customHeight="1">
      <c r="A271" s="578">
        <f t="shared" si="10"/>
        <v>1</v>
      </c>
      <c r="B271" s="602"/>
      <c r="C271" s="603" t="s">
        <v>772</v>
      </c>
      <c r="D271" s="603" t="s">
        <v>781</v>
      </c>
      <c r="E271" s="604"/>
      <c r="F271" s="604"/>
      <c r="G271" s="595"/>
      <c r="H271" s="605"/>
      <c r="I271" s="605"/>
      <c r="J271" s="606"/>
      <c r="K271" s="606"/>
      <c r="L271" s="606"/>
      <c r="M271" s="606"/>
      <c r="N271" s="606"/>
      <c r="O271" s="606"/>
      <c r="P271" s="606"/>
      <c r="Q271" s="607"/>
      <c r="R271" s="607"/>
      <c r="S271" s="607"/>
      <c r="T271" s="607"/>
      <c r="U271" s="607"/>
      <c r="V271" s="608"/>
      <c r="W271" s="608"/>
      <c r="X271" s="608"/>
      <c r="Y271" s="608"/>
      <c r="Z271" s="608"/>
      <c r="AA271" s="608"/>
      <c r="AB271" s="608"/>
      <c r="AC271" s="608"/>
      <c r="AD271" s="608"/>
      <c r="AE271" s="608"/>
      <c r="AF271" s="608"/>
      <c r="AG271" s="608"/>
      <c r="AH271" s="609"/>
      <c r="AI271" s="609"/>
      <c r="AJ271" s="609"/>
      <c r="AK271" s="609"/>
      <c r="AL271" s="610"/>
      <c r="AM271" s="610"/>
      <c r="AN271" s="610"/>
      <c r="AO271" s="610"/>
      <c r="AP271" s="610"/>
      <c r="AQ271" s="610"/>
      <c r="AR271" s="610"/>
      <c r="AS271" s="610"/>
      <c r="AT271" s="610"/>
      <c r="AU271" s="610"/>
      <c r="AV271" s="605"/>
      <c r="AW271" s="605"/>
      <c r="AX271" s="605"/>
      <c r="AY271" s="605"/>
      <c r="AZ271" s="611"/>
      <c r="BA271" s="600"/>
      <c r="BB271" s="600"/>
      <c r="BC271" s="600"/>
      <c r="BD271" s="600"/>
      <c r="BE271" s="600"/>
      <c r="BF271" s="600"/>
      <c r="BG271" s="600"/>
      <c r="BH271" s="600"/>
      <c r="BI271" s="600"/>
      <c r="BJ271" s="600"/>
    </row>
    <row r="272" spans="1:62" s="586" customFormat="1" ht="18" customHeight="1">
      <c r="A272" s="578">
        <f t="shared" si="10"/>
        <v>1</v>
      </c>
      <c r="B272" s="612"/>
      <c r="C272" s="2111" t="s">
        <v>782</v>
      </c>
      <c r="D272" s="2111"/>
      <c r="E272" s="2111"/>
      <c r="F272" s="2111"/>
      <c r="G272" s="2111"/>
      <c r="H272" s="2111"/>
      <c r="I272" s="2111"/>
      <c r="J272" s="2111"/>
      <c r="K272" s="2111" t="s">
        <v>783</v>
      </c>
      <c r="L272" s="2111"/>
      <c r="M272" s="2111"/>
      <c r="N272" s="2111"/>
      <c r="O272" s="2111"/>
      <c r="P272" s="2111"/>
      <c r="Q272" s="2111"/>
      <c r="R272" s="2111"/>
      <c r="S272" s="2111" t="s">
        <v>784</v>
      </c>
      <c r="T272" s="2111"/>
      <c r="U272" s="2111"/>
      <c r="V272" s="2111"/>
      <c r="W272" s="2111"/>
      <c r="X272" s="2111"/>
      <c r="Y272" s="2111"/>
      <c r="Z272" s="2111"/>
      <c r="AA272" s="2111" t="s">
        <v>785</v>
      </c>
      <c r="AB272" s="2111"/>
      <c r="AC272" s="2111"/>
      <c r="AD272" s="2111"/>
      <c r="AE272" s="2111"/>
      <c r="AF272" s="2111"/>
      <c r="AG272" s="2111"/>
      <c r="AH272" s="2111"/>
      <c r="AI272" s="2111"/>
      <c r="AJ272" s="2111"/>
      <c r="AK272" s="2111"/>
      <c r="AL272" s="2111"/>
      <c r="AM272" s="2111"/>
      <c r="AN272" s="2111"/>
      <c r="AO272" s="2111"/>
      <c r="AP272" s="2111"/>
      <c r="AQ272" s="2111" t="s">
        <v>1156</v>
      </c>
      <c r="AR272" s="2111"/>
      <c r="AS272" s="2111"/>
      <c r="AT272" s="2111"/>
      <c r="AU272" s="2111"/>
      <c r="AV272" s="2111"/>
      <c r="AW272" s="2111"/>
      <c r="AX272" s="2111"/>
      <c r="AY272" s="612"/>
      <c r="AZ272" s="613"/>
      <c r="BA272" s="601"/>
      <c r="BB272" s="601"/>
      <c r="BC272" s="600"/>
      <c r="BD272" s="600"/>
      <c r="BE272" s="600"/>
      <c r="BF272" s="600"/>
      <c r="BG272" s="600"/>
      <c r="BH272" s="600"/>
      <c r="BI272" s="600"/>
      <c r="BJ272" s="600"/>
    </row>
    <row r="273" spans="1:74" s="586" customFormat="1" ht="18" customHeight="1">
      <c r="A273" s="578">
        <f t="shared" si="10"/>
        <v>1</v>
      </c>
      <c r="B273" s="612"/>
      <c r="C273" s="2111"/>
      <c r="D273" s="2111"/>
      <c r="E273" s="2111"/>
      <c r="F273" s="2111"/>
      <c r="G273" s="2111"/>
      <c r="H273" s="2111"/>
      <c r="I273" s="2111"/>
      <c r="J273" s="2111"/>
      <c r="K273" s="2111"/>
      <c r="L273" s="2111"/>
      <c r="M273" s="2111"/>
      <c r="N273" s="2111"/>
      <c r="O273" s="2111"/>
      <c r="P273" s="2111"/>
      <c r="Q273" s="2111"/>
      <c r="R273" s="2111"/>
      <c r="S273" s="2111"/>
      <c r="T273" s="2111"/>
      <c r="U273" s="2111"/>
      <c r="V273" s="2111"/>
      <c r="W273" s="2111"/>
      <c r="X273" s="2111"/>
      <c r="Y273" s="2111"/>
      <c r="Z273" s="2111"/>
      <c r="AA273" s="2111" t="s">
        <v>786</v>
      </c>
      <c r="AB273" s="2111"/>
      <c r="AC273" s="2111"/>
      <c r="AD273" s="2111"/>
      <c r="AE273" s="2111"/>
      <c r="AF273" s="2111"/>
      <c r="AG273" s="2111"/>
      <c r="AH273" s="2111"/>
      <c r="AI273" s="2111" t="s">
        <v>787</v>
      </c>
      <c r="AJ273" s="2111"/>
      <c r="AK273" s="2111"/>
      <c r="AL273" s="2111"/>
      <c r="AM273" s="2111"/>
      <c r="AN273" s="2111"/>
      <c r="AO273" s="2111"/>
      <c r="AP273" s="2111"/>
      <c r="AQ273" s="2111"/>
      <c r="AR273" s="2111"/>
      <c r="AS273" s="2111"/>
      <c r="AT273" s="2111"/>
      <c r="AU273" s="2111"/>
      <c r="AV273" s="2111"/>
      <c r="AW273" s="2111"/>
      <c r="AX273" s="2111"/>
      <c r="AY273" s="612"/>
      <c r="AZ273" s="613"/>
      <c r="BA273" s="600"/>
      <c r="BB273" s="600"/>
      <c r="BC273" s="600"/>
      <c r="BD273" s="600"/>
      <c r="BE273" s="600"/>
      <c r="BF273" s="600"/>
      <c r="BG273" s="600"/>
      <c r="BH273" s="600"/>
      <c r="BI273" s="600"/>
      <c r="BJ273" s="600"/>
    </row>
    <row r="274" spans="1:74" s="586" customFormat="1" ht="18" customHeight="1">
      <c r="A274" s="578">
        <f t="shared" si="10"/>
        <v>1</v>
      </c>
      <c r="B274" s="614"/>
      <c r="C274" s="2122" t="str">
        <f>L258</f>
        <v>64-0</v>
      </c>
      <c r="D274" s="2123"/>
      <c r="E274" s="2126" t="s">
        <v>774</v>
      </c>
      <c r="F274" s="2126"/>
      <c r="G274" s="2123" t="str">
        <f>Z258</f>
        <v>24-3</v>
      </c>
      <c r="H274" s="2123"/>
      <c r="I274" s="2126" t="s">
        <v>775</v>
      </c>
      <c r="J274" s="2126"/>
      <c r="K274" s="2127">
        <f>'6-3표준조사'!Q379</f>
        <v>1.2</v>
      </c>
      <c r="L274" s="2127"/>
      <c r="M274" s="2127"/>
      <c r="N274" s="2127"/>
      <c r="O274" s="2127"/>
      <c r="P274" s="2127"/>
      <c r="Q274" s="2127"/>
      <c r="R274" s="2127"/>
      <c r="S274" s="2113" t="str">
        <f>'6-3표준조사'!K381</f>
        <v>산벚나무</v>
      </c>
      <c r="T274" s="2113"/>
      <c r="U274" s="2113"/>
      <c r="V274" s="2113"/>
      <c r="W274" s="2113"/>
      <c r="X274" s="2113"/>
      <c r="Y274" s="2113"/>
      <c r="Z274" s="2113"/>
      <c r="AA274" s="2129">
        <f>'6-3표준조사'!Q385</f>
        <v>1700</v>
      </c>
      <c r="AB274" s="2129"/>
      <c r="AC274" s="2129"/>
      <c r="AD274" s="2129"/>
      <c r="AE274" s="2129"/>
      <c r="AF274" s="2129"/>
      <c r="AG274" s="2129"/>
      <c r="AH274" s="2129"/>
      <c r="AI274" s="2129">
        <f>'6-3표준조사'!R385</f>
        <v>400</v>
      </c>
      <c r="AJ274" s="2129"/>
      <c r="AK274" s="2129"/>
      <c r="AL274" s="2129"/>
      <c r="AM274" s="2129"/>
      <c r="AN274" s="2129"/>
      <c r="AO274" s="2129"/>
      <c r="AP274" s="2129"/>
      <c r="AQ274" s="2113" t="str">
        <f>'6-3표준조사'!R381</f>
        <v>2년차</v>
      </c>
      <c r="AR274" s="2113"/>
      <c r="AS274" s="2113"/>
      <c r="AT274" s="2113"/>
      <c r="AU274" s="2113"/>
      <c r="AV274" s="2113"/>
      <c r="AW274" s="2113"/>
      <c r="AX274" s="2113"/>
      <c r="AY274" s="612"/>
      <c r="AZ274" s="613"/>
      <c r="BA274" s="600"/>
      <c r="BB274" s="600"/>
      <c r="BC274" s="601"/>
      <c r="BD274" s="601"/>
      <c r="BE274" s="601"/>
      <c r="BF274" s="601"/>
      <c r="BG274" s="601"/>
      <c r="BH274" s="601"/>
      <c r="BI274" s="601"/>
      <c r="BJ274" s="601"/>
    </row>
    <row r="275" spans="1:74" s="586" customFormat="1" ht="18" customHeight="1">
      <c r="A275" s="578">
        <f t="shared" si="10"/>
        <v>1</v>
      </c>
      <c r="B275" s="614"/>
      <c r="C275" s="2124"/>
      <c r="D275" s="2125"/>
      <c r="E275" s="2125"/>
      <c r="F275" s="2125"/>
      <c r="G275" s="2125"/>
      <c r="H275" s="2125"/>
      <c r="I275" s="2125"/>
      <c r="J275" s="2125"/>
      <c r="K275" s="2128"/>
      <c r="L275" s="2128"/>
      <c r="M275" s="2128"/>
      <c r="N275" s="2128"/>
      <c r="O275" s="2128"/>
      <c r="P275" s="2128"/>
      <c r="Q275" s="2128"/>
      <c r="R275" s="2128"/>
      <c r="S275" s="2114"/>
      <c r="T275" s="2114"/>
      <c r="U275" s="2114"/>
      <c r="V275" s="2114"/>
      <c r="W275" s="2114"/>
      <c r="X275" s="2114"/>
      <c r="Y275" s="2114"/>
      <c r="Z275" s="2114"/>
      <c r="AA275" s="2130"/>
      <c r="AB275" s="2130"/>
      <c r="AC275" s="2130"/>
      <c r="AD275" s="2130"/>
      <c r="AE275" s="2130"/>
      <c r="AF275" s="2130"/>
      <c r="AG275" s="2130"/>
      <c r="AH275" s="2130"/>
      <c r="AI275" s="2130"/>
      <c r="AJ275" s="2130"/>
      <c r="AK275" s="2130"/>
      <c r="AL275" s="2130"/>
      <c r="AM275" s="2130"/>
      <c r="AN275" s="2130"/>
      <c r="AO275" s="2130"/>
      <c r="AP275" s="2130"/>
      <c r="AQ275" s="2114"/>
      <c r="AR275" s="2114"/>
      <c r="AS275" s="2114"/>
      <c r="AT275" s="2114"/>
      <c r="AU275" s="2114"/>
      <c r="AV275" s="2114"/>
      <c r="AW275" s="2114"/>
      <c r="AX275" s="2114"/>
      <c r="AY275" s="612"/>
      <c r="AZ275" s="613"/>
      <c r="BA275" s="600"/>
      <c r="BB275" s="600"/>
      <c r="BC275" s="600"/>
      <c r="BD275" s="600"/>
      <c r="BE275" s="600"/>
      <c r="BF275" s="600"/>
      <c r="BG275" s="600"/>
      <c r="BH275" s="600"/>
      <c r="BI275" s="600"/>
      <c r="BJ275" s="600"/>
    </row>
    <row r="276" spans="1:74" s="586" customFormat="1" ht="18" customHeight="1">
      <c r="A276" s="578">
        <f t="shared" si="10"/>
        <v>1</v>
      </c>
      <c r="B276" s="614"/>
      <c r="C276" s="614" t="s">
        <v>776</v>
      </c>
      <c r="D276" s="614" t="s">
        <v>788</v>
      </c>
      <c r="E276" s="614"/>
      <c r="F276" s="612"/>
      <c r="G276" s="612"/>
      <c r="H276" s="612"/>
      <c r="I276" s="612"/>
      <c r="J276" s="612"/>
      <c r="K276" s="612"/>
      <c r="L276" s="612"/>
      <c r="M276" s="612"/>
      <c r="N276" s="612"/>
      <c r="O276" s="612"/>
      <c r="P276" s="612"/>
      <c r="Q276" s="615"/>
      <c r="R276" s="615"/>
      <c r="S276" s="615"/>
      <c r="T276" s="615"/>
      <c r="U276" s="615"/>
      <c r="V276" s="612"/>
      <c r="W276" s="616"/>
      <c r="X276" s="616"/>
      <c r="Y276" s="616"/>
      <c r="Z276" s="616"/>
      <c r="AA276" s="616"/>
      <c r="AB276" s="616"/>
      <c r="AC276" s="616"/>
      <c r="AD276" s="616"/>
      <c r="AE276" s="616"/>
      <c r="AF276" s="616"/>
      <c r="AG276" s="612"/>
      <c r="AH276" s="617"/>
      <c r="AI276" s="617"/>
      <c r="AJ276" s="617"/>
      <c r="AK276" s="617"/>
      <c r="AL276" s="618"/>
      <c r="AM276" s="618"/>
      <c r="AN276" s="618"/>
      <c r="AO276" s="618"/>
      <c r="AP276" s="618"/>
      <c r="AQ276" s="618"/>
      <c r="AR276" s="618"/>
      <c r="AS276" s="618"/>
      <c r="AT276" s="618"/>
      <c r="AU276" s="618"/>
      <c r="AV276" s="612"/>
      <c r="AW276" s="612"/>
      <c r="AX276" s="612"/>
      <c r="AY276" s="612"/>
      <c r="AZ276" s="613"/>
      <c r="BA276" s="600"/>
      <c r="BB276" s="600"/>
      <c r="BC276" s="600"/>
      <c r="BD276" s="600"/>
      <c r="BE276" s="600"/>
      <c r="BF276" s="600"/>
      <c r="BG276" s="600"/>
      <c r="BH276" s="600"/>
      <c r="BI276" s="600"/>
      <c r="BJ276" s="600"/>
      <c r="BK276" s="600"/>
      <c r="BL276" s="600"/>
      <c r="BM276" s="600"/>
      <c r="BN276" s="600"/>
      <c r="BO276" s="600"/>
      <c r="BP276" s="600"/>
      <c r="BQ276" s="600"/>
      <c r="BR276" s="600"/>
      <c r="BS276" s="600"/>
      <c r="BT276" s="600"/>
      <c r="BU276" s="600"/>
      <c r="BV276" s="600"/>
    </row>
    <row r="277" spans="1:74" s="586" customFormat="1" ht="18" customHeight="1">
      <c r="A277" s="578">
        <f t="shared" si="10"/>
        <v>1</v>
      </c>
      <c r="B277" s="614"/>
      <c r="C277" s="614"/>
      <c r="D277" s="587" t="s">
        <v>540</v>
      </c>
      <c r="E277" s="614" t="str">
        <f>CONCATENATE("식재된 ",S274," 는 활착이 안정된 상태로 신초발달이 양호함" )</f>
        <v>식재된 산벚나무 는 활착이 안정된 상태로 신초발달이 양호함</v>
      </c>
      <c r="F277" s="612"/>
      <c r="G277" s="612"/>
      <c r="H277" s="612"/>
      <c r="I277" s="612"/>
      <c r="J277" s="612"/>
      <c r="K277" s="612"/>
      <c r="L277" s="612"/>
      <c r="M277" s="612"/>
      <c r="N277" s="612"/>
      <c r="O277" s="612"/>
      <c r="P277" s="612"/>
      <c r="Q277" s="615"/>
      <c r="R277" s="615"/>
      <c r="S277" s="615"/>
      <c r="T277" s="615"/>
      <c r="U277" s="615"/>
      <c r="V277" s="612"/>
      <c r="W277" s="619"/>
      <c r="X277" s="616"/>
      <c r="Y277" s="616"/>
      <c r="Z277" s="616"/>
      <c r="AA277" s="619"/>
      <c r="AB277" s="616"/>
      <c r="AC277" s="616"/>
      <c r="AD277" s="616"/>
      <c r="AE277" s="619"/>
      <c r="AF277" s="616"/>
      <c r="AG277" s="612"/>
      <c r="AH277" s="617"/>
      <c r="AI277" s="617"/>
      <c r="AJ277" s="617"/>
      <c r="AK277" s="617"/>
      <c r="AL277" s="618"/>
      <c r="AM277" s="618"/>
      <c r="AN277" s="618"/>
      <c r="AO277" s="618"/>
      <c r="AP277" s="618"/>
      <c r="AQ277" s="618"/>
      <c r="AR277" s="618"/>
      <c r="AS277" s="618"/>
      <c r="AT277" s="618"/>
      <c r="AU277" s="618"/>
      <c r="AV277" s="612"/>
      <c r="AW277" s="612"/>
      <c r="AX277" s="612"/>
      <c r="AY277" s="612"/>
      <c r="AZ277" s="613"/>
      <c r="BC277" s="600"/>
      <c r="BD277" s="600"/>
      <c r="BE277" s="600"/>
      <c r="BF277" s="600"/>
      <c r="BG277" s="600"/>
      <c r="BH277" s="600"/>
      <c r="BI277" s="600"/>
      <c r="BJ277" s="600"/>
      <c r="BK277" s="600"/>
      <c r="BL277" s="600"/>
      <c r="BM277" s="600"/>
      <c r="BN277" s="600"/>
      <c r="BO277" s="600"/>
      <c r="BP277" s="600"/>
      <c r="BQ277" s="600"/>
      <c r="BR277" s="600"/>
      <c r="BS277" s="600"/>
      <c r="BT277" s="600"/>
      <c r="BU277" s="600"/>
      <c r="BV277" s="600"/>
    </row>
    <row r="278" spans="1:74" s="586" customFormat="1" ht="18" customHeight="1">
      <c r="A278" s="578">
        <f t="shared" si="10"/>
        <v>1</v>
      </c>
      <c r="B278" s="614"/>
      <c r="C278" s="614"/>
      <c r="D278" s="587" t="s">
        <v>540</v>
      </c>
      <c r="E278" s="614" t="s">
        <v>789</v>
      </c>
      <c r="F278" s="612"/>
      <c r="G278" s="612"/>
      <c r="H278" s="612"/>
      <c r="I278" s="612"/>
      <c r="J278" s="612"/>
      <c r="K278" s="612"/>
      <c r="L278" s="612"/>
      <c r="M278" s="612"/>
      <c r="N278" s="612"/>
      <c r="O278" s="612"/>
      <c r="P278" s="612"/>
      <c r="Q278" s="615"/>
      <c r="R278" s="615"/>
      <c r="S278" s="615"/>
      <c r="T278" s="615"/>
      <c r="U278" s="615"/>
      <c r="V278" s="612"/>
      <c r="W278" s="612"/>
      <c r="X278" s="612"/>
      <c r="Y278" s="612"/>
      <c r="Z278" s="612"/>
      <c r="AA278" s="612"/>
      <c r="AB278" s="612"/>
      <c r="AC278" s="612"/>
      <c r="AD278" s="612"/>
      <c r="AE278" s="612"/>
      <c r="AF278" s="612"/>
      <c r="AG278" s="612"/>
      <c r="AH278" s="617"/>
      <c r="AI278" s="617"/>
      <c r="AJ278" s="617"/>
      <c r="AK278" s="617"/>
      <c r="AL278" s="618"/>
      <c r="AM278" s="618"/>
      <c r="AN278" s="618"/>
      <c r="AO278" s="618"/>
      <c r="AP278" s="618"/>
      <c r="AQ278" s="618"/>
      <c r="AR278" s="618"/>
      <c r="AS278" s="618"/>
      <c r="AT278" s="618"/>
      <c r="AU278" s="618"/>
      <c r="AV278" s="612"/>
      <c r="AW278" s="612"/>
      <c r="AX278" s="612"/>
      <c r="AY278" s="612"/>
      <c r="AZ278" s="613"/>
      <c r="BA278" s="580"/>
      <c r="BB278" s="580"/>
      <c r="BC278" s="580"/>
      <c r="BD278" s="580"/>
      <c r="BE278" s="580"/>
      <c r="BF278" s="580"/>
      <c r="BG278" s="580"/>
      <c r="BH278" s="580"/>
      <c r="BI278" s="580"/>
      <c r="BJ278" s="580"/>
      <c r="BK278" s="601"/>
      <c r="BL278" s="601"/>
      <c r="BM278" s="601"/>
      <c r="BN278" s="601"/>
      <c r="BO278" s="601"/>
      <c r="BP278" s="601"/>
      <c r="BQ278" s="601"/>
      <c r="BR278" s="601"/>
      <c r="BS278" s="601"/>
      <c r="BT278" s="601"/>
      <c r="BU278" s="601"/>
      <c r="BV278" s="601"/>
    </row>
    <row r="279" spans="1:74" s="586" customFormat="1" ht="18" customHeight="1">
      <c r="A279" s="578">
        <f t="shared" si="10"/>
        <v>1</v>
      </c>
      <c r="B279" s="614"/>
      <c r="C279" s="614" t="s">
        <v>778</v>
      </c>
      <c r="D279" s="614" t="s">
        <v>790</v>
      </c>
      <c r="E279" s="614"/>
      <c r="F279" s="612"/>
      <c r="G279" s="612"/>
      <c r="H279" s="612"/>
      <c r="I279" s="612"/>
      <c r="J279" s="612"/>
      <c r="K279" s="612"/>
      <c r="L279" s="612"/>
      <c r="M279" s="612"/>
      <c r="N279" s="612"/>
      <c r="O279" s="612"/>
      <c r="P279" s="612"/>
      <c r="Q279" s="615"/>
      <c r="R279" s="615"/>
      <c r="S279" s="615"/>
      <c r="T279" s="615"/>
      <c r="U279" s="615"/>
      <c r="V279" s="612"/>
      <c r="W279" s="612"/>
      <c r="X279" s="612"/>
      <c r="Y279" s="612"/>
      <c r="Z279" s="612"/>
      <c r="AA279" s="612"/>
      <c r="AB279" s="612"/>
      <c r="AC279" s="612"/>
      <c r="AD279" s="612"/>
      <c r="AE279" s="612"/>
      <c r="AF279" s="612"/>
      <c r="AG279" s="612"/>
      <c r="AH279" s="617"/>
      <c r="AI279" s="617"/>
      <c r="AJ279" s="617"/>
      <c r="AK279" s="617"/>
      <c r="AL279" s="618"/>
      <c r="AM279" s="618"/>
      <c r="AN279" s="618"/>
      <c r="AO279" s="618"/>
      <c r="AP279" s="618"/>
      <c r="AQ279" s="618"/>
      <c r="AR279" s="618"/>
      <c r="AS279" s="618"/>
      <c r="AT279" s="618"/>
      <c r="AU279" s="618"/>
      <c r="AV279" s="612"/>
      <c r="AW279" s="612"/>
      <c r="AX279" s="612"/>
      <c r="AY279" s="612"/>
      <c r="AZ279" s="613"/>
      <c r="BK279" s="600"/>
      <c r="BL279" s="600"/>
      <c r="BM279" s="600"/>
      <c r="BN279" s="600"/>
      <c r="BO279" s="600"/>
      <c r="BP279" s="600"/>
      <c r="BQ279" s="600"/>
      <c r="BR279" s="600"/>
      <c r="BS279" s="600"/>
      <c r="BT279" s="600"/>
      <c r="BU279" s="600"/>
      <c r="BV279" s="600"/>
    </row>
    <row r="280" spans="1:74" s="586" customFormat="1" ht="18" customHeight="1">
      <c r="A280" s="578">
        <f t="shared" si="10"/>
        <v>1</v>
      </c>
      <c r="B280" s="614"/>
      <c r="C280" s="614"/>
      <c r="D280" s="587" t="s">
        <v>540</v>
      </c>
      <c r="E280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280" s="612"/>
      <c r="G280" s="612"/>
      <c r="H280" s="612"/>
      <c r="I280" s="612"/>
      <c r="J280" s="612"/>
      <c r="K280" s="612"/>
      <c r="L280" s="612"/>
      <c r="M280" s="612"/>
      <c r="N280" s="612"/>
      <c r="O280" s="612"/>
      <c r="P280" s="612"/>
      <c r="Q280" s="615"/>
      <c r="R280" s="615"/>
      <c r="S280" s="615"/>
      <c r="T280" s="615"/>
      <c r="U280" s="615"/>
      <c r="V280" s="612"/>
      <c r="W280" s="612"/>
      <c r="X280" s="612"/>
      <c r="Y280" s="612"/>
      <c r="Z280" s="612"/>
      <c r="AA280" s="612"/>
      <c r="AB280" s="612"/>
      <c r="AC280" s="612"/>
      <c r="AD280" s="612"/>
      <c r="AE280" s="612"/>
      <c r="AF280" s="612"/>
      <c r="AG280" s="612"/>
      <c r="AH280" s="617"/>
      <c r="AI280" s="617"/>
      <c r="AJ280" s="617"/>
      <c r="AK280" s="617"/>
      <c r="AL280" s="618"/>
      <c r="AM280" s="618"/>
      <c r="AN280" s="618"/>
      <c r="AO280" s="618"/>
      <c r="AP280" s="618"/>
      <c r="AQ280" s="618"/>
      <c r="AR280" s="618"/>
      <c r="AS280" s="618"/>
      <c r="AT280" s="618"/>
      <c r="AU280" s="618"/>
      <c r="AV280" s="612"/>
      <c r="AW280" s="612"/>
      <c r="AX280" s="612"/>
      <c r="AY280" s="612"/>
      <c r="AZ280" s="613"/>
      <c r="BK280" s="600"/>
      <c r="BL280" s="600"/>
      <c r="BM280" s="600"/>
      <c r="BN280" s="600"/>
      <c r="BO280" s="600"/>
      <c r="BP280" s="600"/>
      <c r="BQ280" s="600"/>
      <c r="BR280" s="600"/>
      <c r="BS280" s="600"/>
      <c r="BT280" s="600"/>
      <c r="BU280" s="600"/>
      <c r="BV280" s="600"/>
    </row>
    <row r="281" spans="1:74" s="586" customFormat="1" ht="18" customHeight="1">
      <c r="A281" s="578">
        <f t="shared" si="10"/>
        <v>1</v>
      </c>
      <c r="B281" s="614"/>
      <c r="C281" s="614"/>
      <c r="D281" s="587" t="s">
        <v>540</v>
      </c>
      <c r="E281" s="614" t="str">
        <f>CONCATENATE("조림목이 자연발생 식생과 경재하고 있으며 조림목의 ",AQ274,"이다." )</f>
        <v>조림목이 자연발생 식생과 경재하고 있으며 조림목의 2년차이다.</v>
      </c>
      <c r="F281" s="612"/>
      <c r="G281" s="612"/>
      <c r="H281" s="612"/>
      <c r="I281" s="612"/>
      <c r="J281" s="612"/>
      <c r="K281" s="612"/>
      <c r="L281" s="612"/>
      <c r="M281" s="612"/>
      <c r="N281" s="612"/>
      <c r="O281" s="612"/>
      <c r="P281" s="612"/>
      <c r="Q281" s="612"/>
      <c r="R281" s="612"/>
      <c r="S281" s="612"/>
      <c r="T281" s="612"/>
      <c r="U281" s="612"/>
      <c r="V281" s="612"/>
      <c r="W281" s="612"/>
      <c r="X281" s="612"/>
      <c r="Y281" s="612"/>
      <c r="Z281" s="612"/>
      <c r="AA281" s="612"/>
      <c r="AB281" s="612"/>
      <c r="AC281" s="612"/>
      <c r="AD281" s="612"/>
      <c r="AE281" s="612"/>
      <c r="AF281" s="612"/>
      <c r="AG281" s="612"/>
      <c r="AH281" s="617"/>
      <c r="AI281" s="617"/>
      <c r="AJ281" s="617"/>
      <c r="AK281" s="617"/>
      <c r="AL281" s="618"/>
      <c r="AM281" s="618"/>
      <c r="AN281" s="618"/>
      <c r="AO281" s="618"/>
      <c r="AP281" s="618"/>
      <c r="AQ281" s="618"/>
      <c r="AR281" s="618"/>
      <c r="AS281" s="618"/>
      <c r="AT281" s="618"/>
      <c r="AU281" s="618"/>
      <c r="AV281" s="612"/>
      <c r="AW281" s="612"/>
      <c r="AX281" s="612"/>
      <c r="AY281" s="612"/>
      <c r="AZ281" s="613"/>
      <c r="BK281" s="600"/>
      <c r="BL281" s="600"/>
      <c r="BM281" s="600"/>
      <c r="BN281" s="600"/>
      <c r="BO281" s="600"/>
      <c r="BP281" s="600"/>
      <c r="BQ281" s="600"/>
      <c r="BR281" s="600"/>
      <c r="BS281" s="600"/>
      <c r="BT281" s="600"/>
      <c r="BU281" s="600"/>
      <c r="BV281" s="600"/>
    </row>
    <row r="282" spans="1:74" s="586" customFormat="1" ht="13.5" customHeight="1">
      <c r="A282" s="578">
        <f t="shared" si="10"/>
        <v>1</v>
      </c>
      <c r="B282" s="620"/>
      <c r="C282" s="620"/>
      <c r="D282" s="620"/>
      <c r="E282" s="620"/>
      <c r="F282" s="595"/>
      <c r="G282" s="595"/>
      <c r="H282" s="595"/>
      <c r="I282" s="595"/>
      <c r="J282" s="621"/>
      <c r="K282" s="621"/>
      <c r="L282" s="621"/>
      <c r="M282" s="621"/>
      <c r="N282" s="621"/>
      <c r="O282" s="621"/>
      <c r="P282" s="621"/>
      <c r="Q282" s="622"/>
      <c r="R282" s="622"/>
      <c r="S282" s="622"/>
      <c r="T282" s="622"/>
      <c r="U282" s="622"/>
      <c r="V282" s="612"/>
      <c r="W282" s="612"/>
      <c r="X282" s="612"/>
      <c r="Y282" s="612"/>
      <c r="Z282" s="612"/>
      <c r="AA282" s="612"/>
      <c r="AB282" s="612"/>
      <c r="AC282" s="612"/>
      <c r="AD282" s="612"/>
      <c r="AE282" s="612"/>
      <c r="AF282" s="612"/>
      <c r="AG282" s="612"/>
      <c r="AH282" s="623"/>
      <c r="AI282" s="623"/>
      <c r="AJ282" s="623"/>
      <c r="AK282" s="623"/>
      <c r="AL282" s="624"/>
      <c r="AM282" s="624"/>
      <c r="AN282" s="624"/>
      <c r="AO282" s="624"/>
      <c r="AP282" s="624"/>
      <c r="AQ282" s="624"/>
      <c r="AR282" s="624"/>
      <c r="AS282" s="624"/>
      <c r="AT282" s="624"/>
      <c r="AU282" s="624"/>
      <c r="AV282" s="595"/>
      <c r="AW282" s="595"/>
      <c r="AX282" s="595"/>
      <c r="AY282" s="595"/>
      <c r="AZ282" s="613"/>
      <c r="BK282" s="600"/>
      <c r="BL282" s="600"/>
      <c r="BM282" s="600"/>
      <c r="BN282" s="600"/>
      <c r="BO282" s="600"/>
      <c r="BP282" s="600"/>
      <c r="BQ282" s="600"/>
      <c r="BR282" s="600"/>
      <c r="BS282" s="600"/>
      <c r="BT282" s="600"/>
      <c r="BU282" s="600"/>
      <c r="BV282" s="600"/>
    </row>
    <row r="283" spans="1:74" s="601" customFormat="1" ht="19.5" customHeight="1">
      <c r="A283" s="578">
        <f t="shared" si="10"/>
        <v>1</v>
      </c>
      <c r="B283" s="2116" t="s">
        <v>2071</v>
      </c>
      <c r="C283" s="2116"/>
      <c r="D283" s="2116"/>
      <c r="E283" s="2116"/>
      <c r="F283" s="2116"/>
      <c r="G283" s="2116"/>
      <c r="H283" s="2116"/>
      <c r="I283" s="2116"/>
      <c r="J283" s="2116"/>
      <c r="K283" s="2116"/>
      <c r="L283" s="2116"/>
      <c r="M283" s="2116"/>
      <c r="N283" s="2116"/>
      <c r="O283" s="2116"/>
      <c r="P283" s="2116"/>
      <c r="Q283" s="2116"/>
      <c r="R283" s="2116"/>
      <c r="S283" s="2116"/>
      <c r="T283" s="2116"/>
      <c r="U283" s="2116"/>
      <c r="V283" s="2116"/>
      <c r="W283" s="2116"/>
      <c r="X283" s="2116"/>
      <c r="Y283" s="2116"/>
      <c r="Z283" s="2116"/>
      <c r="AA283" s="2116"/>
      <c r="AB283" s="2116"/>
      <c r="AC283" s="2116"/>
      <c r="AD283" s="2116"/>
      <c r="AE283" s="2116"/>
      <c r="AF283" s="2116"/>
      <c r="AG283" s="2116"/>
      <c r="AH283" s="2116"/>
      <c r="AI283" s="2116"/>
      <c r="AJ283" s="2116"/>
      <c r="AK283" s="2116"/>
      <c r="AL283" s="2116"/>
      <c r="AM283" s="2116"/>
      <c r="AN283" s="2116"/>
      <c r="AO283" s="2116"/>
      <c r="AP283" s="2116"/>
      <c r="AQ283" s="2116"/>
      <c r="AR283" s="2116"/>
      <c r="AS283" s="2116"/>
      <c r="AT283" s="2116"/>
      <c r="AU283" s="2116"/>
      <c r="AV283" s="2116"/>
      <c r="AW283" s="2116"/>
      <c r="AX283" s="2116"/>
      <c r="AY283" s="2116"/>
      <c r="AZ283" s="625"/>
      <c r="BB283" s="600"/>
      <c r="BC283" s="600"/>
      <c r="BD283" s="600"/>
      <c r="BE283" s="600"/>
      <c r="BF283" s="600"/>
      <c r="BG283" s="600"/>
      <c r="BH283" s="600"/>
      <c r="BI283" s="600"/>
      <c r="BJ283" s="600"/>
      <c r="BK283" s="600"/>
      <c r="BL283" s="600"/>
      <c r="BM283" s="600"/>
      <c r="BN283" s="600"/>
      <c r="BO283" s="600"/>
      <c r="BP283" s="600"/>
      <c r="BQ283" s="600"/>
      <c r="BR283" s="600"/>
      <c r="BS283" s="600"/>
      <c r="BT283" s="600"/>
      <c r="BU283" s="600"/>
      <c r="BV283" s="600"/>
    </row>
    <row r="284" spans="1:74" s="601" customFormat="1" ht="18" customHeight="1">
      <c r="A284" s="578">
        <f t="shared" si="10"/>
        <v>1</v>
      </c>
      <c r="B284" s="626"/>
      <c r="C284" s="587" t="s">
        <v>792</v>
      </c>
      <c r="D284" s="588" t="s">
        <v>793</v>
      </c>
      <c r="E284" s="588"/>
      <c r="F284" s="588"/>
      <c r="G284" s="588"/>
      <c r="H284" s="588"/>
      <c r="I284" s="588"/>
      <c r="J284" s="627"/>
      <c r="K284" s="627"/>
      <c r="L284" s="627"/>
      <c r="M284" s="627"/>
      <c r="N284" s="627"/>
      <c r="O284" s="627"/>
      <c r="P284" s="627"/>
      <c r="Q284" s="627"/>
      <c r="R284" s="627"/>
      <c r="S284" s="627"/>
      <c r="T284" s="627"/>
      <c r="U284" s="627"/>
      <c r="V284" s="627"/>
      <c r="W284" s="627"/>
      <c r="X284" s="627"/>
      <c r="Y284" s="627"/>
      <c r="Z284" s="627"/>
      <c r="AA284" s="627"/>
      <c r="AB284" s="627"/>
      <c r="AC284" s="627"/>
      <c r="AD284" s="627"/>
      <c r="AE284" s="627"/>
      <c r="AF284" s="627"/>
      <c r="AG284" s="627"/>
      <c r="AH284" s="627"/>
      <c r="AI284" s="627"/>
      <c r="AJ284" s="627"/>
      <c r="AK284" s="627"/>
      <c r="AL284" s="627"/>
      <c r="AM284" s="627"/>
      <c r="AN284" s="627"/>
      <c r="AO284" s="627"/>
      <c r="AP284" s="627"/>
      <c r="AQ284" s="627"/>
      <c r="AR284" s="627"/>
      <c r="AS284" s="627"/>
      <c r="AT284" s="627"/>
      <c r="AU284" s="627"/>
      <c r="AV284" s="627"/>
      <c r="AW284" s="627"/>
      <c r="AX284" s="627"/>
      <c r="AY284" s="627"/>
      <c r="AZ284" s="625"/>
      <c r="BB284" s="600"/>
      <c r="BC284" s="600"/>
      <c r="BD284" s="600"/>
      <c r="BE284" s="600"/>
      <c r="BF284" s="600"/>
      <c r="BG284" s="600"/>
      <c r="BH284" s="600"/>
      <c r="BI284" s="600"/>
      <c r="BJ284" s="600"/>
      <c r="BK284" s="600"/>
      <c r="BL284" s="600"/>
      <c r="BM284" s="600"/>
      <c r="BN284" s="600"/>
      <c r="BO284" s="600"/>
      <c r="BP284" s="600"/>
      <c r="BQ284" s="600"/>
      <c r="BR284" s="600"/>
      <c r="BS284" s="600"/>
      <c r="BT284" s="600"/>
      <c r="BU284" s="600"/>
      <c r="BV284" s="600"/>
    </row>
    <row r="285" spans="1:74" s="600" customFormat="1" ht="18" customHeight="1">
      <c r="A285" s="578">
        <f t="shared" si="10"/>
        <v>1</v>
      </c>
      <c r="B285" s="587"/>
      <c r="C285" s="587"/>
      <c r="D285" s="587" t="s">
        <v>540</v>
      </c>
      <c r="E285" s="588" t="str">
        <f>CONCATENATE("조림목이 정상적으로 생육하기 위해서는 조림목을 제외한 모든 식생을 제거하여야 하므로 ",AO258,"로 적용한다.")</f>
        <v>조림목이 정상적으로 생육하기 위해서는 조림목을 제외한 모든 식생을 제거하여야 하므로 모두베기로 적용한다.</v>
      </c>
      <c r="F285" s="588"/>
      <c r="G285" s="588"/>
      <c r="H285" s="588"/>
      <c r="I285" s="588"/>
      <c r="J285" s="589"/>
      <c r="K285" s="588"/>
      <c r="L285" s="588"/>
      <c r="M285" s="588"/>
      <c r="N285" s="588"/>
      <c r="O285" s="588"/>
      <c r="P285" s="588"/>
      <c r="Q285" s="588"/>
      <c r="R285" s="588"/>
      <c r="S285" s="588"/>
      <c r="T285" s="588"/>
      <c r="U285" s="588"/>
      <c r="V285" s="588"/>
      <c r="W285" s="588"/>
      <c r="X285" s="588"/>
      <c r="Y285" s="588"/>
      <c r="Z285" s="588"/>
      <c r="AA285" s="588"/>
      <c r="AB285" s="588"/>
      <c r="AC285" s="588"/>
      <c r="AD285" s="588"/>
      <c r="AE285" s="588"/>
      <c r="AF285" s="588"/>
      <c r="AG285" s="588"/>
      <c r="AH285" s="588"/>
      <c r="AI285" s="588"/>
      <c r="AJ285" s="588"/>
      <c r="AK285" s="588"/>
      <c r="AL285" s="588"/>
      <c r="AM285" s="588"/>
      <c r="AN285" s="588"/>
      <c r="AO285" s="588"/>
      <c r="AP285" s="588"/>
      <c r="AQ285" s="588"/>
      <c r="AR285" s="588"/>
      <c r="AS285" s="588"/>
      <c r="AT285" s="588"/>
      <c r="AU285" s="588"/>
      <c r="AV285" s="588"/>
      <c r="AW285" s="588"/>
      <c r="AX285" s="588"/>
      <c r="AY285" s="588"/>
      <c r="AZ285" s="628"/>
      <c r="BB285" s="601"/>
      <c r="BC285" s="601"/>
      <c r="BD285" s="601"/>
      <c r="BE285" s="601"/>
      <c r="BF285" s="601"/>
      <c r="BG285" s="601"/>
      <c r="BH285" s="601"/>
      <c r="BI285" s="601"/>
      <c r="BJ285" s="601"/>
      <c r="BK285" s="601"/>
      <c r="BL285" s="601"/>
      <c r="BM285" s="601"/>
      <c r="BN285" s="601"/>
      <c r="BO285" s="601"/>
      <c r="BP285" s="601"/>
      <c r="BQ285" s="601"/>
      <c r="BR285" s="601"/>
      <c r="BS285" s="601"/>
      <c r="BT285" s="601"/>
      <c r="BU285" s="601"/>
      <c r="BV285" s="601"/>
    </row>
    <row r="286" spans="1:74" s="600" customFormat="1" ht="18" customHeight="1">
      <c r="A286" s="578">
        <f t="shared" si="10"/>
        <v>1</v>
      </c>
      <c r="B286" s="587"/>
      <c r="C286" s="587" t="s">
        <v>794</v>
      </c>
      <c r="D286" s="588" t="s">
        <v>795</v>
      </c>
      <c r="E286" s="588"/>
      <c r="F286" s="588"/>
      <c r="G286" s="588"/>
      <c r="H286" s="588"/>
      <c r="I286" s="588"/>
      <c r="J286" s="588"/>
      <c r="K286" s="588"/>
      <c r="L286" s="588"/>
      <c r="M286" s="588"/>
      <c r="N286" s="588"/>
      <c r="O286" s="588"/>
      <c r="P286" s="588"/>
      <c r="Q286" s="588"/>
      <c r="R286" s="588"/>
      <c r="S286" s="588"/>
      <c r="T286" s="588"/>
      <c r="U286" s="588"/>
      <c r="V286" s="588"/>
      <c r="W286" s="588"/>
      <c r="X286" s="588"/>
      <c r="Y286" s="588"/>
      <c r="Z286" s="588"/>
      <c r="AA286" s="588"/>
      <c r="AB286" s="588"/>
      <c r="AC286" s="588"/>
      <c r="AD286" s="588"/>
      <c r="AE286" s="588"/>
      <c r="AF286" s="588"/>
      <c r="AG286" s="588"/>
      <c r="AH286" s="588"/>
      <c r="AI286" s="588"/>
      <c r="AJ286" s="588"/>
      <c r="AK286" s="588"/>
      <c r="AL286" s="588"/>
      <c r="AM286" s="588"/>
      <c r="AN286" s="588"/>
      <c r="AO286" s="588"/>
      <c r="AP286" s="588"/>
      <c r="AQ286" s="588"/>
      <c r="AR286" s="588"/>
      <c r="AS286" s="588"/>
      <c r="AT286" s="588"/>
      <c r="AU286" s="588"/>
      <c r="AV286" s="588"/>
      <c r="AW286" s="588"/>
      <c r="AX286" s="588"/>
      <c r="AY286" s="588"/>
      <c r="AZ286" s="628"/>
    </row>
    <row r="287" spans="1:74" s="600" customFormat="1" ht="18" customHeight="1">
      <c r="A287" s="578">
        <f t="shared" si="10"/>
        <v>1</v>
      </c>
      <c r="B287" s="587"/>
      <c r="C287" s="2111" t="s">
        <v>796</v>
      </c>
      <c r="D287" s="2111"/>
      <c r="E287" s="2111"/>
      <c r="F287" s="2111"/>
      <c r="G287" s="2111"/>
      <c r="H287" s="2111"/>
      <c r="I287" s="2111"/>
      <c r="J287" s="2111"/>
      <c r="K287" s="2111"/>
      <c r="L287" s="2111"/>
      <c r="M287" s="2111"/>
      <c r="N287" s="2111"/>
      <c r="O287" s="2111"/>
      <c r="P287" s="2111"/>
      <c r="Q287" s="2111"/>
      <c r="R287" s="2111"/>
      <c r="S287" s="2111"/>
      <c r="T287" s="2111"/>
      <c r="U287" s="2111"/>
      <c r="V287" s="2111"/>
      <c r="W287" s="2111"/>
      <c r="X287" s="2111"/>
      <c r="Y287" s="2111"/>
      <c r="Z287" s="2111"/>
      <c r="AA287" s="2111" t="s">
        <v>797</v>
      </c>
      <c r="AB287" s="2111"/>
      <c r="AC287" s="2111"/>
      <c r="AD287" s="2111"/>
      <c r="AE287" s="2111"/>
      <c r="AF287" s="2111"/>
      <c r="AG287" s="2111"/>
      <c r="AH287" s="2111"/>
      <c r="AI287" s="2111"/>
      <c r="AJ287" s="2111"/>
      <c r="AK287" s="2111"/>
      <c r="AL287" s="2111"/>
      <c r="AM287" s="2111"/>
      <c r="AN287" s="2111"/>
      <c r="AO287" s="2111"/>
      <c r="AP287" s="2111"/>
      <c r="AQ287" s="2111"/>
      <c r="AR287" s="2111"/>
      <c r="AS287" s="2111"/>
      <c r="AT287" s="2111"/>
      <c r="AU287" s="2111"/>
      <c r="AV287" s="2111"/>
      <c r="AW287" s="2111"/>
      <c r="AX287" s="2111"/>
      <c r="AY287" s="587"/>
      <c r="AZ287" s="586"/>
    </row>
    <row r="288" spans="1:74" s="586" customFormat="1" ht="18" customHeight="1">
      <c r="A288" s="578">
        <f t="shared" si="10"/>
        <v>1</v>
      </c>
      <c r="B288" s="629"/>
      <c r="C288" s="2111" t="s">
        <v>798</v>
      </c>
      <c r="D288" s="2111"/>
      <c r="E288" s="2111"/>
      <c r="F288" s="2111"/>
      <c r="G288" s="2111"/>
      <c r="H288" s="2111"/>
      <c r="I288" s="2111"/>
      <c r="J288" s="2111"/>
      <c r="K288" s="2111" t="s">
        <v>799</v>
      </c>
      <c r="L288" s="2111"/>
      <c r="M288" s="2111"/>
      <c r="N288" s="2111"/>
      <c r="O288" s="2111"/>
      <c r="P288" s="2111"/>
      <c r="Q288" s="2111"/>
      <c r="R288" s="2111"/>
      <c r="S288" s="2111" t="s">
        <v>800</v>
      </c>
      <c r="T288" s="2111"/>
      <c r="U288" s="2111"/>
      <c r="V288" s="2111"/>
      <c r="W288" s="2111"/>
      <c r="X288" s="2111"/>
      <c r="Y288" s="2111"/>
      <c r="Z288" s="2111"/>
      <c r="AA288" s="2111" t="s">
        <v>801</v>
      </c>
      <c r="AB288" s="2111"/>
      <c r="AC288" s="2111"/>
      <c r="AD288" s="2111"/>
      <c r="AE288" s="2111"/>
      <c r="AF288" s="2111"/>
      <c r="AG288" s="2111"/>
      <c r="AH288" s="2111"/>
      <c r="AI288" s="2111" t="s">
        <v>802</v>
      </c>
      <c r="AJ288" s="2111"/>
      <c r="AK288" s="2111"/>
      <c r="AL288" s="2111"/>
      <c r="AM288" s="2111"/>
      <c r="AN288" s="2111"/>
      <c r="AO288" s="2111"/>
      <c r="AP288" s="2111"/>
      <c r="AQ288" s="2111" t="s">
        <v>803</v>
      </c>
      <c r="AR288" s="2111"/>
      <c r="AS288" s="2111"/>
      <c r="AT288" s="2111"/>
      <c r="AU288" s="2111"/>
      <c r="AV288" s="2111"/>
      <c r="AW288" s="2111"/>
      <c r="AX288" s="2111"/>
      <c r="AY288" s="629"/>
      <c r="AZ288" s="585"/>
      <c r="BB288" s="600"/>
      <c r="BC288" s="600"/>
      <c r="BD288" s="600"/>
      <c r="BE288" s="600"/>
      <c r="BF288" s="600"/>
      <c r="BG288" s="600"/>
      <c r="BH288" s="600"/>
      <c r="BI288" s="600"/>
      <c r="BJ288" s="600"/>
      <c r="BK288" s="600"/>
      <c r="BL288" s="600"/>
      <c r="BM288" s="600"/>
      <c r="BN288" s="600"/>
      <c r="BO288" s="600"/>
      <c r="BP288" s="600"/>
      <c r="BQ288" s="600"/>
      <c r="BR288" s="600"/>
      <c r="BS288" s="600"/>
      <c r="BT288" s="600"/>
      <c r="BU288" s="600"/>
      <c r="BV288" s="600"/>
    </row>
    <row r="289" spans="1:52" s="580" customFormat="1" ht="18" hidden="1" customHeight="1">
      <c r="A289" s="578">
        <f>IF(S$289&gt;0,1,0)</f>
        <v>0</v>
      </c>
      <c r="B289" s="612"/>
      <c r="C289" s="2111" t="s">
        <v>804</v>
      </c>
      <c r="D289" s="2111"/>
      <c r="E289" s="2111"/>
      <c r="F289" s="2111"/>
      <c r="G289" s="2111"/>
      <c r="H289" s="2111"/>
      <c r="I289" s="2111"/>
      <c r="J289" s="2111"/>
      <c r="K289" s="2111" t="s">
        <v>805</v>
      </c>
      <c r="L289" s="2111"/>
      <c r="M289" s="2111"/>
      <c r="N289" s="2111"/>
      <c r="O289" s="2111"/>
      <c r="P289" s="2111"/>
      <c r="Q289" s="2111"/>
      <c r="R289" s="2111"/>
      <c r="S289" s="2112">
        <f>IF('4-2-2 필지별사업내역'!O46,'4-2-2 필지별사업내역'!O46,0)</f>
        <v>0</v>
      </c>
      <c r="T289" s="2112"/>
      <c r="U289" s="2112"/>
      <c r="V289" s="2112"/>
      <c r="W289" s="2112"/>
      <c r="X289" s="2112"/>
      <c r="Y289" s="2112"/>
      <c r="Z289" s="2112"/>
      <c r="AA289" s="2113" t="str">
        <f>'6-3표준조사'!P381</f>
        <v>급 (30˚ 초과)</v>
      </c>
      <c r="AB289" s="2113"/>
      <c r="AC289" s="2113"/>
      <c r="AD289" s="2113"/>
      <c r="AE289" s="2113"/>
      <c r="AF289" s="2113"/>
      <c r="AG289" s="2113"/>
      <c r="AH289" s="2113"/>
      <c r="AI289" s="2113" t="str">
        <f>'6-3표준조사'!Q381</f>
        <v>개소당3ha이상</v>
      </c>
      <c r="AJ289" s="2113"/>
      <c r="AK289" s="2113"/>
      <c r="AL289" s="2113"/>
      <c r="AM289" s="2113"/>
      <c r="AN289" s="2113"/>
      <c r="AO289" s="2113"/>
      <c r="AP289" s="2113"/>
      <c r="AQ289" s="2113" t="str">
        <f>'6-3표준조사'!R381</f>
        <v>2년차</v>
      </c>
      <c r="AR289" s="2113"/>
      <c r="AS289" s="2113"/>
      <c r="AT289" s="2113"/>
      <c r="AU289" s="2113"/>
      <c r="AV289" s="2113"/>
      <c r="AW289" s="2113"/>
      <c r="AX289" s="2113"/>
      <c r="AY289" s="612"/>
      <c r="AZ289" s="613"/>
    </row>
    <row r="290" spans="1:52" s="586" customFormat="1" ht="18" customHeight="1">
      <c r="A290" s="578">
        <f t="shared" si="10"/>
        <v>1</v>
      </c>
      <c r="B290" s="612"/>
      <c r="C290" s="2111" t="s">
        <v>806</v>
      </c>
      <c r="D290" s="2111"/>
      <c r="E290" s="2111"/>
      <c r="F290" s="2111"/>
      <c r="G290" s="2111"/>
      <c r="H290" s="2111"/>
      <c r="I290" s="2111"/>
      <c r="J290" s="2111"/>
      <c r="K290" s="2111" t="s">
        <v>807</v>
      </c>
      <c r="L290" s="2111"/>
      <c r="M290" s="2111"/>
      <c r="N290" s="2111"/>
      <c r="O290" s="2111"/>
      <c r="P290" s="2111"/>
      <c r="Q290" s="2111"/>
      <c r="R290" s="2111"/>
      <c r="S290" s="2115">
        <f>K274</f>
        <v>1.2</v>
      </c>
      <c r="T290" s="2115"/>
      <c r="U290" s="2115"/>
      <c r="V290" s="2115"/>
      <c r="W290" s="2115"/>
      <c r="X290" s="2115"/>
      <c r="Y290" s="2115"/>
      <c r="Z290" s="2115"/>
      <c r="AA290" s="2114"/>
      <c r="AB290" s="2114"/>
      <c r="AC290" s="2114"/>
      <c r="AD290" s="2114"/>
      <c r="AE290" s="2114"/>
      <c r="AF290" s="2114"/>
      <c r="AG290" s="2114"/>
      <c r="AH290" s="2114"/>
      <c r="AI290" s="2114"/>
      <c r="AJ290" s="2114"/>
      <c r="AK290" s="2114"/>
      <c r="AL290" s="2114"/>
      <c r="AM290" s="2114"/>
      <c r="AN290" s="2114"/>
      <c r="AO290" s="2114"/>
      <c r="AP290" s="2114"/>
      <c r="AQ290" s="2114"/>
      <c r="AR290" s="2114"/>
      <c r="AS290" s="2114"/>
      <c r="AT290" s="2114"/>
      <c r="AU290" s="2114"/>
      <c r="AV290" s="2114"/>
      <c r="AW290" s="2114"/>
      <c r="AX290" s="2114"/>
      <c r="AY290" s="612"/>
      <c r="AZ290" s="613"/>
    </row>
    <row r="291" spans="1:52" s="586" customFormat="1" ht="18" hidden="1" customHeight="1">
      <c r="A291" s="578">
        <f>IF(S$289&gt;0,1,0)</f>
        <v>0</v>
      </c>
      <c r="B291" s="630"/>
      <c r="C291" s="630" t="s">
        <v>808</v>
      </c>
      <c r="D291" s="630" t="s">
        <v>804</v>
      </c>
      <c r="E291" s="630"/>
      <c r="F291" s="630"/>
      <c r="G291" s="631"/>
      <c r="H291" s="631"/>
      <c r="I291" s="631"/>
      <c r="J291" s="631"/>
      <c r="K291" s="631"/>
      <c r="L291" s="618"/>
      <c r="M291" s="618"/>
      <c r="N291" s="618"/>
      <c r="O291" s="618"/>
      <c r="P291" s="618"/>
      <c r="Q291" s="632"/>
      <c r="R291" s="632"/>
      <c r="S291" s="632"/>
      <c r="T291" s="632"/>
      <c r="U291" s="632"/>
      <c r="V291" s="612"/>
      <c r="W291" s="612"/>
      <c r="X291" s="612"/>
      <c r="Y291" s="612"/>
      <c r="Z291" s="633"/>
      <c r="AA291" s="612"/>
      <c r="AB291" s="612"/>
      <c r="AC291" s="612"/>
      <c r="AD291" s="634"/>
      <c r="AE291" s="612"/>
      <c r="AF291" s="612"/>
      <c r="AG291" s="612"/>
      <c r="AH291" s="635"/>
      <c r="AI291" s="635"/>
      <c r="AJ291" s="635"/>
      <c r="AK291" s="635"/>
      <c r="AL291" s="635"/>
      <c r="AM291" s="635"/>
      <c r="AN291" s="635"/>
      <c r="AO291" s="635"/>
      <c r="AP291" s="635"/>
      <c r="AQ291" s="636"/>
      <c r="AR291" s="636"/>
      <c r="AS291" s="636"/>
      <c r="AT291" s="636"/>
      <c r="AU291" s="637"/>
      <c r="AV291" s="637"/>
      <c r="AW291" s="637"/>
      <c r="AX291" s="637"/>
      <c r="AY291" s="637"/>
      <c r="AZ291" s="638"/>
    </row>
    <row r="292" spans="1:52" s="586" customFormat="1" ht="18" hidden="1" customHeight="1">
      <c r="A292" s="578">
        <f>IF(S$289&gt;0,1,0)</f>
        <v>0</v>
      </c>
      <c r="B292" s="587"/>
      <c r="C292" s="587"/>
      <c r="D292" s="587" t="s">
        <v>540</v>
      </c>
      <c r="E292" s="587" t="s">
        <v>809</v>
      </c>
      <c r="F292" s="587"/>
      <c r="G292" s="587"/>
      <c r="H292" s="587"/>
      <c r="I292" s="587"/>
      <c r="J292" s="634"/>
      <c r="K292" s="634"/>
      <c r="L292" s="634"/>
      <c r="M292" s="634"/>
      <c r="N292" s="587"/>
      <c r="O292" s="587"/>
      <c r="P292" s="587"/>
      <c r="Q292" s="587"/>
      <c r="R292" s="587"/>
      <c r="S292" s="587"/>
      <c r="T292" s="632"/>
      <c r="U292" s="632"/>
      <c r="V292" s="632"/>
      <c r="W292" s="632"/>
      <c r="X292" s="587"/>
      <c r="Y292" s="587"/>
      <c r="Z292" s="587"/>
      <c r="AA292" s="587"/>
      <c r="AB292" s="632"/>
      <c r="AC292" s="632"/>
      <c r="AD292" s="632"/>
      <c r="AE292" s="632"/>
      <c r="AF292" s="587"/>
      <c r="AG292" s="587"/>
      <c r="AH292" s="587"/>
      <c r="AI292" s="587"/>
      <c r="AJ292" s="587"/>
      <c r="AK292" s="587"/>
      <c r="AL292" s="587"/>
      <c r="AM292" s="587"/>
      <c r="AN292" s="587"/>
      <c r="AO292" s="587"/>
      <c r="AP292" s="587"/>
      <c r="AQ292" s="587"/>
      <c r="AR292" s="587"/>
      <c r="AS292" s="587"/>
      <c r="AT292" s="587"/>
      <c r="AU292" s="587"/>
      <c r="AV292" s="587"/>
      <c r="AW292" s="587"/>
      <c r="AX292" s="587"/>
      <c r="AY292" s="587"/>
    </row>
    <row r="293" spans="1:52" s="600" customFormat="1" ht="18" hidden="1" customHeight="1">
      <c r="A293" s="578">
        <f>IF(S$289&gt;0,1,0)</f>
        <v>0</v>
      </c>
      <c r="B293" s="587"/>
      <c r="C293" s="587"/>
      <c r="D293" s="587" t="s">
        <v>540</v>
      </c>
      <c r="E293" s="588" t="s">
        <v>810</v>
      </c>
      <c r="F293" s="588"/>
      <c r="G293" s="588"/>
      <c r="H293" s="588"/>
      <c r="I293" s="588"/>
      <c r="J293" s="588"/>
      <c r="K293" s="588"/>
      <c r="L293" s="588"/>
      <c r="M293" s="588"/>
      <c r="N293" s="588"/>
      <c r="O293" s="588"/>
      <c r="P293" s="588"/>
      <c r="Q293" s="588"/>
      <c r="R293" s="588"/>
      <c r="S293" s="588"/>
      <c r="T293" s="588"/>
      <c r="U293" s="588"/>
      <c r="V293" s="588"/>
      <c r="W293" s="588"/>
      <c r="X293" s="588"/>
      <c r="Y293" s="588"/>
      <c r="Z293" s="588"/>
      <c r="AA293" s="588"/>
      <c r="AB293" s="588"/>
      <c r="AC293" s="588"/>
      <c r="AD293" s="588"/>
      <c r="AE293" s="588"/>
      <c r="AF293" s="588"/>
      <c r="AG293" s="588"/>
      <c r="AH293" s="588"/>
      <c r="AI293" s="588"/>
      <c r="AJ293" s="588"/>
      <c r="AK293" s="588"/>
      <c r="AL293" s="588"/>
      <c r="AM293" s="588"/>
      <c r="AN293" s="588"/>
      <c r="AO293" s="588"/>
      <c r="AP293" s="588"/>
      <c r="AQ293" s="588"/>
      <c r="AR293" s="588"/>
      <c r="AS293" s="588"/>
      <c r="AT293" s="588"/>
      <c r="AU293" s="588"/>
      <c r="AV293" s="588"/>
      <c r="AW293" s="588"/>
      <c r="AX293" s="588"/>
      <c r="AY293" s="588"/>
      <c r="AZ293" s="628"/>
    </row>
    <row r="294" spans="1:52" s="601" customFormat="1" ht="18" customHeight="1">
      <c r="A294" s="578">
        <f>IF(S$290&gt;0,1,0)</f>
        <v>1</v>
      </c>
      <c r="B294" s="587"/>
      <c r="C294" s="587" t="s">
        <v>811</v>
      </c>
      <c r="D294" s="587"/>
      <c r="E294" s="639"/>
      <c r="F294" s="639"/>
      <c r="G294" s="639"/>
      <c r="H294" s="639"/>
      <c r="I294" s="639"/>
      <c r="J294" s="639"/>
      <c r="K294" s="639"/>
      <c r="L294" s="639"/>
      <c r="M294" s="639"/>
      <c r="N294" s="639"/>
      <c r="O294" s="639"/>
      <c r="P294" s="639"/>
      <c r="Q294" s="639"/>
      <c r="R294" s="639"/>
      <c r="S294" s="639"/>
      <c r="T294" s="639"/>
      <c r="U294" s="639"/>
      <c r="V294" s="639"/>
      <c r="W294" s="639"/>
      <c r="X294" s="639"/>
      <c r="Y294" s="639"/>
      <c r="Z294" s="639"/>
      <c r="AA294" s="639"/>
      <c r="AB294" s="639"/>
      <c r="AC294" s="639"/>
      <c r="AD294" s="639"/>
      <c r="AE294" s="639"/>
      <c r="AF294" s="639"/>
      <c r="AG294" s="639"/>
      <c r="AH294" s="639"/>
      <c r="AI294" s="639"/>
      <c r="AJ294" s="639"/>
      <c r="AK294" s="639"/>
      <c r="AL294" s="639"/>
      <c r="AM294" s="639"/>
      <c r="AN294" s="639"/>
      <c r="AO294" s="639"/>
      <c r="AP294" s="639"/>
      <c r="AQ294" s="639"/>
      <c r="AR294" s="639"/>
      <c r="AS294" s="639"/>
      <c r="AT294" s="639"/>
      <c r="AU294" s="639"/>
      <c r="AV294" s="639"/>
      <c r="AW294" s="639"/>
      <c r="AX294" s="639"/>
      <c r="AY294" s="639"/>
      <c r="AZ294" s="640"/>
    </row>
    <row r="295" spans="1:52" s="600" customFormat="1" ht="18" customHeight="1">
      <c r="A295" s="578">
        <f t="shared" ref="A295:A305" si="11">IF(S$290&gt;0,1,0)</f>
        <v>1</v>
      </c>
      <c r="B295" s="587"/>
      <c r="C295" s="587"/>
      <c r="D295" s="587" t="s">
        <v>540</v>
      </c>
      <c r="E295" s="639" t="s">
        <v>812</v>
      </c>
      <c r="F295" s="639"/>
      <c r="G295" s="639"/>
      <c r="H295" s="639"/>
      <c r="I295" s="639"/>
      <c r="J295" s="639"/>
      <c r="K295" s="639"/>
      <c r="L295" s="639"/>
      <c r="M295" s="639"/>
      <c r="N295" s="639"/>
      <c r="O295" s="639"/>
      <c r="P295" s="639"/>
      <c r="Q295" s="639"/>
      <c r="R295" s="639"/>
      <c r="S295" s="639"/>
      <c r="T295" s="639"/>
      <c r="U295" s="639"/>
      <c r="V295" s="639"/>
      <c r="W295" s="639"/>
      <c r="X295" s="639"/>
      <c r="Y295" s="639"/>
      <c r="Z295" s="639"/>
      <c r="AA295" s="639"/>
      <c r="AB295" s="639"/>
      <c r="AC295" s="639"/>
      <c r="AD295" s="639"/>
      <c r="AE295" s="639"/>
      <c r="AF295" s="639"/>
      <c r="AG295" s="639"/>
      <c r="AH295" s="639"/>
      <c r="AI295" s="639"/>
      <c r="AJ295" s="639"/>
      <c r="AK295" s="639"/>
      <c r="AL295" s="639"/>
      <c r="AM295" s="639"/>
      <c r="AN295" s="639"/>
      <c r="AO295" s="639"/>
      <c r="AP295" s="639"/>
      <c r="AQ295" s="639"/>
      <c r="AR295" s="639"/>
      <c r="AS295" s="639"/>
      <c r="AT295" s="639"/>
      <c r="AU295" s="639"/>
      <c r="AV295" s="639"/>
      <c r="AW295" s="639"/>
      <c r="AX295" s="639"/>
      <c r="AY295" s="639"/>
      <c r="AZ295" s="640"/>
    </row>
    <row r="296" spans="1:52" s="600" customFormat="1" ht="18" customHeight="1">
      <c r="A296" s="578">
        <f t="shared" si="11"/>
        <v>1</v>
      </c>
      <c r="B296" s="587"/>
      <c r="C296" s="587"/>
      <c r="D296" s="587" t="s">
        <v>540</v>
      </c>
      <c r="E296" s="639" t="s">
        <v>813</v>
      </c>
      <c r="F296" s="639"/>
      <c r="G296" s="639"/>
      <c r="H296" s="639"/>
      <c r="I296" s="639"/>
      <c r="J296" s="639"/>
      <c r="K296" s="639"/>
      <c r="L296" s="639"/>
      <c r="M296" s="639"/>
      <c r="N296" s="639"/>
      <c r="O296" s="639"/>
      <c r="P296" s="639"/>
      <c r="Q296" s="639"/>
      <c r="R296" s="639"/>
      <c r="S296" s="639"/>
      <c r="T296" s="639"/>
      <c r="U296" s="639"/>
      <c r="V296" s="639"/>
      <c r="W296" s="639"/>
      <c r="X296" s="639"/>
      <c r="Y296" s="639"/>
      <c r="Z296" s="639"/>
      <c r="AA296" s="639"/>
      <c r="AB296" s="639"/>
      <c r="AC296" s="639"/>
      <c r="AD296" s="639"/>
      <c r="AE296" s="639"/>
      <c r="AF296" s="639"/>
      <c r="AG296" s="639"/>
      <c r="AH296" s="639"/>
      <c r="AI296" s="639"/>
      <c r="AJ296" s="639"/>
      <c r="AK296" s="639"/>
      <c r="AL296" s="639"/>
      <c r="AM296" s="639"/>
      <c r="AN296" s="639"/>
      <c r="AO296" s="639"/>
      <c r="AP296" s="639"/>
      <c r="AQ296" s="639"/>
      <c r="AR296" s="639"/>
      <c r="AS296" s="639"/>
      <c r="AT296" s="639"/>
      <c r="AU296" s="639"/>
      <c r="AV296" s="639"/>
      <c r="AW296" s="639"/>
      <c r="AX296" s="639"/>
      <c r="AY296" s="639"/>
      <c r="AZ296" s="640"/>
    </row>
    <row r="297" spans="1:52" s="600" customFormat="1" ht="18" customHeight="1">
      <c r="A297" s="578">
        <f t="shared" si="11"/>
        <v>1</v>
      </c>
      <c r="B297" s="587"/>
      <c r="C297" s="587" t="s">
        <v>814</v>
      </c>
      <c r="D297" s="587" t="s">
        <v>815</v>
      </c>
      <c r="E297" s="639"/>
      <c r="F297" s="639"/>
      <c r="G297" s="639"/>
      <c r="H297" s="639"/>
      <c r="I297" s="639"/>
      <c r="J297" s="639"/>
      <c r="K297" s="639"/>
      <c r="L297" s="639"/>
      <c r="M297" s="639"/>
      <c r="N297" s="639"/>
      <c r="O297" s="639"/>
      <c r="P297" s="639"/>
      <c r="Q297" s="639"/>
      <c r="R297" s="639"/>
      <c r="S297" s="639"/>
      <c r="T297" s="639"/>
      <c r="U297" s="639"/>
      <c r="V297" s="639"/>
      <c r="W297" s="639"/>
      <c r="X297" s="639"/>
      <c r="Y297" s="639"/>
      <c r="Z297" s="639"/>
      <c r="AA297" s="639"/>
      <c r="AB297" s="639"/>
      <c r="AC297" s="639"/>
      <c r="AD297" s="639"/>
      <c r="AE297" s="639"/>
      <c r="AF297" s="639"/>
      <c r="AG297" s="639"/>
      <c r="AH297" s="639"/>
      <c r="AI297" s="639"/>
      <c r="AJ297" s="639"/>
      <c r="AK297" s="639"/>
      <c r="AL297" s="639"/>
      <c r="AM297" s="639"/>
      <c r="AN297" s="639"/>
      <c r="AO297" s="639"/>
      <c r="AP297" s="639"/>
      <c r="AQ297" s="639"/>
      <c r="AR297" s="639"/>
      <c r="AS297" s="639"/>
      <c r="AT297" s="639"/>
      <c r="AU297" s="639"/>
      <c r="AV297" s="639"/>
      <c r="AW297" s="639"/>
      <c r="AX297" s="639"/>
      <c r="AY297" s="639"/>
      <c r="AZ297" s="640"/>
    </row>
    <row r="298" spans="1:52" s="600" customFormat="1" ht="18" customHeight="1">
      <c r="A298" s="578">
        <f t="shared" si="11"/>
        <v>1</v>
      </c>
      <c r="B298" s="587"/>
      <c r="C298" s="587"/>
      <c r="D298" s="587" t="s">
        <v>540</v>
      </c>
      <c r="E298" s="639" t="s">
        <v>816</v>
      </c>
      <c r="F298" s="639"/>
      <c r="G298" s="639"/>
      <c r="H298" s="639"/>
      <c r="I298" s="639"/>
      <c r="J298" s="639"/>
      <c r="K298" s="639"/>
      <c r="L298" s="639"/>
      <c r="M298" s="639"/>
      <c r="N298" s="639"/>
      <c r="O298" s="639"/>
      <c r="P298" s="639"/>
      <c r="Q298" s="639"/>
      <c r="R298" s="639"/>
      <c r="S298" s="639"/>
      <c r="T298" s="639"/>
      <c r="U298" s="639"/>
      <c r="V298" s="639"/>
      <c r="W298" s="639"/>
      <c r="X298" s="639"/>
      <c r="Y298" s="639"/>
      <c r="Z298" s="639"/>
      <c r="AA298" s="639"/>
      <c r="AB298" s="639"/>
      <c r="AC298" s="639"/>
      <c r="AD298" s="639"/>
      <c r="AE298" s="639"/>
      <c r="AF298" s="639"/>
      <c r="AG298" s="639"/>
      <c r="AH298" s="639"/>
      <c r="AI298" s="639"/>
      <c r="AJ298" s="639"/>
      <c r="AK298" s="639"/>
      <c r="AL298" s="639"/>
      <c r="AM298" s="639"/>
      <c r="AN298" s="639"/>
      <c r="AO298" s="639"/>
      <c r="AP298" s="639"/>
      <c r="AQ298" s="639"/>
      <c r="AR298" s="639"/>
      <c r="AS298" s="639"/>
      <c r="AT298" s="639"/>
      <c r="AU298" s="639"/>
      <c r="AV298" s="639"/>
      <c r="AW298" s="639"/>
      <c r="AX298" s="639"/>
      <c r="AY298" s="639"/>
      <c r="AZ298" s="640"/>
    </row>
    <row r="299" spans="1:52" s="600" customFormat="1" ht="18" customHeight="1">
      <c r="A299" s="578">
        <f t="shared" si="11"/>
        <v>1</v>
      </c>
      <c r="B299" s="587"/>
      <c r="C299" s="587"/>
      <c r="D299" s="587" t="s">
        <v>540</v>
      </c>
      <c r="E299" s="639" t="s">
        <v>817</v>
      </c>
      <c r="F299" s="639"/>
      <c r="G299" s="639"/>
      <c r="H299" s="639"/>
      <c r="I299" s="639"/>
      <c r="J299" s="639"/>
      <c r="K299" s="639"/>
      <c r="L299" s="639"/>
      <c r="M299" s="639"/>
      <c r="N299" s="639"/>
      <c r="O299" s="639"/>
      <c r="P299" s="639"/>
      <c r="Q299" s="639"/>
      <c r="R299" s="639"/>
      <c r="S299" s="639"/>
      <c r="T299" s="639"/>
      <c r="U299" s="639"/>
      <c r="V299" s="639"/>
      <c r="W299" s="639"/>
      <c r="X299" s="639"/>
      <c r="Y299" s="639"/>
      <c r="Z299" s="639"/>
      <c r="AA299" s="639"/>
      <c r="AB299" s="639"/>
      <c r="AC299" s="639"/>
      <c r="AD299" s="639"/>
      <c r="AE299" s="639"/>
      <c r="AF299" s="639"/>
      <c r="AG299" s="639"/>
      <c r="AH299" s="639"/>
      <c r="AI299" s="639"/>
      <c r="AJ299" s="639"/>
      <c r="AK299" s="639"/>
      <c r="AL299" s="639"/>
      <c r="AM299" s="639"/>
      <c r="AN299" s="639"/>
      <c r="AO299" s="639"/>
      <c r="AP299" s="639"/>
      <c r="AQ299" s="639"/>
      <c r="AR299" s="639"/>
      <c r="AS299" s="639"/>
      <c r="AT299" s="639"/>
      <c r="AU299" s="639"/>
      <c r="AV299" s="639"/>
      <c r="AW299" s="639"/>
      <c r="AX299" s="639"/>
      <c r="AY299" s="639"/>
      <c r="AZ299" s="640"/>
    </row>
    <row r="300" spans="1:52" s="600" customFormat="1" ht="18" customHeight="1">
      <c r="A300" s="578">
        <f t="shared" si="11"/>
        <v>1</v>
      </c>
      <c r="B300" s="587"/>
      <c r="C300" s="587"/>
      <c r="D300" s="587" t="s">
        <v>540</v>
      </c>
      <c r="E300" s="639" t="s">
        <v>818</v>
      </c>
      <c r="F300" s="639"/>
      <c r="G300" s="639"/>
      <c r="H300" s="639"/>
      <c r="I300" s="639"/>
      <c r="J300" s="639"/>
      <c r="K300" s="639"/>
      <c r="L300" s="639"/>
      <c r="M300" s="639"/>
      <c r="N300" s="639"/>
      <c r="O300" s="639"/>
      <c r="P300" s="639"/>
      <c r="Q300" s="639"/>
      <c r="R300" s="639"/>
      <c r="S300" s="639"/>
      <c r="T300" s="639"/>
      <c r="U300" s="639"/>
      <c r="V300" s="639"/>
      <c r="W300" s="639"/>
      <c r="X300" s="639"/>
      <c r="Y300" s="639"/>
      <c r="Z300" s="639"/>
      <c r="AA300" s="639"/>
      <c r="AB300" s="639"/>
      <c r="AC300" s="639"/>
      <c r="AD300" s="639"/>
      <c r="AE300" s="639"/>
      <c r="AF300" s="639"/>
      <c r="AG300" s="639"/>
      <c r="AH300" s="639"/>
      <c r="AI300" s="639"/>
      <c r="AJ300" s="639"/>
      <c r="AK300" s="639"/>
      <c r="AL300" s="639"/>
      <c r="AM300" s="639"/>
      <c r="AN300" s="639"/>
      <c r="AO300" s="639"/>
      <c r="AP300" s="639"/>
      <c r="AQ300" s="639"/>
      <c r="AR300" s="639"/>
      <c r="AS300" s="639"/>
      <c r="AT300" s="639"/>
      <c r="AU300" s="639"/>
      <c r="AV300" s="639"/>
      <c r="AW300" s="639"/>
      <c r="AX300" s="639"/>
      <c r="AY300" s="639"/>
      <c r="AZ300" s="640"/>
    </row>
    <row r="301" spans="1:52" s="600" customFormat="1" ht="18" customHeight="1">
      <c r="A301" s="578">
        <f t="shared" si="11"/>
        <v>1</v>
      </c>
      <c r="B301" s="587"/>
      <c r="C301" s="587"/>
      <c r="D301" s="587" t="s">
        <v>540</v>
      </c>
      <c r="E301" s="639" t="s">
        <v>819</v>
      </c>
      <c r="F301" s="639"/>
      <c r="G301" s="639"/>
      <c r="H301" s="639"/>
      <c r="I301" s="639"/>
      <c r="J301" s="639"/>
      <c r="K301" s="639"/>
      <c r="L301" s="639"/>
      <c r="M301" s="639"/>
      <c r="N301" s="639"/>
      <c r="O301" s="639"/>
      <c r="P301" s="639"/>
      <c r="Q301" s="639"/>
      <c r="R301" s="639"/>
      <c r="S301" s="639"/>
      <c r="T301" s="639"/>
      <c r="U301" s="639"/>
      <c r="V301" s="639"/>
      <c r="W301" s="639"/>
      <c r="X301" s="639"/>
      <c r="Y301" s="639"/>
      <c r="Z301" s="639"/>
      <c r="AA301" s="639"/>
      <c r="AB301" s="639"/>
      <c r="AC301" s="639"/>
      <c r="AD301" s="639"/>
      <c r="AE301" s="639"/>
      <c r="AF301" s="639"/>
      <c r="AG301" s="639"/>
      <c r="AH301" s="639"/>
      <c r="AI301" s="639"/>
      <c r="AJ301" s="639"/>
      <c r="AK301" s="639"/>
      <c r="AL301" s="639"/>
      <c r="AM301" s="639"/>
      <c r="AN301" s="639"/>
      <c r="AO301" s="639"/>
      <c r="AP301" s="639"/>
      <c r="AQ301" s="639"/>
      <c r="AR301" s="639"/>
      <c r="AS301" s="639"/>
      <c r="AT301" s="639"/>
      <c r="AU301" s="639"/>
      <c r="AV301" s="639"/>
      <c r="AW301" s="639"/>
      <c r="AX301" s="639"/>
      <c r="AY301" s="639"/>
      <c r="AZ301" s="640"/>
    </row>
    <row r="302" spans="1:52" s="600" customFormat="1" ht="18" customHeight="1">
      <c r="A302" s="578">
        <f t="shared" si="11"/>
        <v>1</v>
      </c>
      <c r="B302" s="587"/>
      <c r="C302" s="587"/>
      <c r="D302" s="587" t="s">
        <v>540</v>
      </c>
      <c r="E302" s="639" t="s">
        <v>820</v>
      </c>
      <c r="F302" s="639"/>
      <c r="G302" s="639"/>
      <c r="H302" s="639"/>
      <c r="I302" s="639"/>
      <c r="J302" s="639"/>
      <c r="K302" s="639"/>
      <c r="L302" s="639"/>
      <c r="M302" s="639"/>
      <c r="N302" s="639"/>
      <c r="O302" s="639"/>
      <c r="P302" s="639"/>
      <c r="Q302" s="639"/>
      <c r="R302" s="639"/>
      <c r="S302" s="639"/>
      <c r="T302" s="639"/>
      <c r="U302" s="639"/>
      <c r="V302" s="639"/>
      <c r="W302" s="639"/>
      <c r="X302" s="639"/>
      <c r="Y302" s="639"/>
      <c r="Z302" s="639"/>
      <c r="AA302" s="639"/>
      <c r="AB302" s="639"/>
      <c r="AC302" s="639"/>
      <c r="AD302" s="639"/>
      <c r="AE302" s="639"/>
      <c r="AF302" s="639"/>
      <c r="AG302" s="639"/>
      <c r="AH302" s="639"/>
      <c r="AI302" s="639"/>
      <c r="AJ302" s="639"/>
      <c r="AK302" s="639"/>
      <c r="AL302" s="639"/>
      <c r="AM302" s="639"/>
      <c r="AN302" s="639"/>
      <c r="AO302" s="639"/>
      <c r="AP302" s="639"/>
      <c r="AQ302" s="639"/>
      <c r="AR302" s="639"/>
      <c r="AS302" s="639"/>
      <c r="AT302" s="639"/>
      <c r="AU302" s="639"/>
      <c r="AV302" s="639"/>
      <c r="AW302" s="639"/>
      <c r="AX302" s="639"/>
      <c r="AY302" s="639"/>
      <c r="AZ302" s="640"/>
    </row>
    <row r="303" spans="1:52" s="600" customFormat="1" ht="18" customHeight="1">
      <c r="A303" s="578">
        <f t="shared" si="11"/>
        <v>1</v>
      </c>
      <c r="B303" s="587"/>
      <c r="C303" s="587"/>
      <c r="D303" s="587" t="s">
        <v>540</v>
      </c>
      <c r="E303" s="639" t="s">
        <v>821</v>
      </c>
      <c r="F303" s="639"/>
      <c r="G303" s="639"/>
      <c r="H303" s="639"/>
      <c r="I303" s="639"/>
      <c r="J303" s="639"/>
      <c r="K303" s="639"/>
      <c r="L303" s="639"/>
      <c r="M303" s="639"/>
      <c r="N303" s="639"/>
      <c r="O303" s="639"/>
      <c r="P303" s="639"/>
      <c r="Q303" s="639"/>
      <c r="R303" s="639"/>
      <c r="S303" s="639"/>
      <c r="T303" s="639"/>
      <c r="U303" s="639"/>
      <c r="V303" s="639"/>
      <c r="W303" s="639"/>
      <c r="X303" s="639"/>
      <c r="Y303" s="639"/>
      <c r="Z303" s="639"/>
      <c r="AA303" s="639"/>
      <c r="AB303" s="639"/>
      <c r="AC303" s="639"/>
      <c r="AD303" s="639"/>
      <c r="AE303" s="639"/>
      <c r="AF303" s="639"/>
      <c r="AG303" s="639"/>
      <c r="AH303" s="639"/>
      <c r="AI303" s="639"/>
      <c r="AJ303" s="639"/>
      <c r="AK303" s="639"/>
      <c r="AL303" s="639"/>
      <c r="AM303" s="639"/>
      <c r="AN303" s="639"/>
      <c r="AO303" s="639"/>
      <c r="AP303" s="639"/>
      <c r="AQ303" s="639"/>
      <c r="AR303" s="639"/>
      <c r="AS303" s="639"/>
      <c r="AT303" s="639"/>
      <c r="AU303" s="639"/>
      <c r="AV303" s="639"/>
      <c r="AW303" s="639"/>
      <c r="AX303" s="639"/>
      <c r="AY303" s="639"/>
      <c r="AZ303" s="640"/>
    </row>
    <row r="304" spans="1:52" s="600" customFormat="1" ht="18" customHeight="1">
      <c r="A304" s="578">
        <f t="shared" si="11"/>
        <v>1</v>
      </c>
      <c r="B304" s="587"/>
      <c r="C304" s="587"/>
      <c r="D304" s="587" t="s">
        <v>540</v>
      </c>
      <c r="E304" s="639" t="s">
        <v>822</v>
      </c>
      <c r="F304" s="639"/>
      <c r="G304" s="639"/>
      <c r="H304" s="639"/>
      <c r="I304" s="639"/>
      <c r="J304" s="639"/>
      <c r="K304" s="639"/>
      <c r="L304" s="639"/>
      <c r="M304" s="639"/>
      <c r="N304" s="639"/>
      <c r="O304" s="639"/>
      <c r="P304" s="639"/>
      <c r="Q304" s="639"/>
      <c r="R304" s="639"/>
      <c r="S304" s="639"/>
      <c r="T304" s="639"/>
      <c r="U304" s="639"/>
      <c r="V304" s="639"/>
      <c r="W304" s="639"/>
      <c r="X304" s="639"/>
      <c r="Y304" s="639"/>
      <c r="Z304" s="639"/>
      <c r="AA304" s="639"/>
      <c r="AB304" s="639"/>
      <c r="AC304" s="639"/>
      <c r="AD304" s="639"/>
      <c r="AE304" s="639"/>
      <c r="AF304" s="639"/>
      <c r="AG304" s="639"/>
      <c r="AH304" s="639"/>
      <c r="AI304" s="639"/>
      <c r="AJ304" s="639"/>
      <c r="AK304" s="639"/>
      <c r="AL304" s="639"/>
      <c r="AM304" s="639"/>
      <c r="AN304" s="639"/>
      <c r="AO304" s="639"/>
      <c r="AP304" s="639"/>
      <c r="AQ304" s="639"/>
      <c r="AR304" s="639"/>
      <c r="AS304" s="639"/>
      <c r="AT304" s="639"/>
      <c r="AU304" s="639"/>
      <c r="AV304" s="639"/>
      <c r="AW304" s="639"/>
      <c r="AX304" s="639"/>
      <c r="AY304" s="639"/>
      <c r="AZ304" s="640"/>
    </row>
    <row r="305" spans="1:62" s="600" customFormat="1" ht="18" customHeight="1" thickBot="1">
      <c r="A305" s="578">
        <f t="shared" si="11"/>
        <v>1</v>
      </c>
      <c r="B305" s="587"/>
      <c r="C305" s="587"/>
      <c r="D305" s="639"/>
      <c r="E305" s="641"/>
      <c r="F305" s="641"/>
      <c r="G305" s="641"/>
      <c r="H305" s="641"/>
      <c r="I305" s="641"/>
      <c r="J305" s="641"/>
      <c r="K305" s="641"/>
      <c r="L305" s="641"/>
      <c r="M305" s="641"/>
      <c r="N305" s="641"/>
      <c r="O305" s="641"/>
      <c r="P305" s="641"/>
      <c r="Q305" s="641"/>
      <c r="R305" s="641"/>
      <c r="S305" s="641"/>
      <c r="T305" s="641"/>
      <c r="U305" s="641"/>
      <c r="V305" s="641"/>
      <c r="W305" s="641"/>
      <c r="X305" s="641"/>
      <c r="Y305" s="641"/>
      <c r="Z305" s="641"/>
      <c r="AA305" s="641"/>
      <c r="AB305" s="641"/>
      <c r="AC305" s="641"/>
      <c r="AD305" s="641"/>
      <c r="AE305" s="641"/>
      <c r="AF305" s="641"/>
      <c r="AG305" s="641"/>
      <c r="AH305" s="641"/>
      <c r="AI305" s="641"/>
      <c r="AJ305" s="641"/>
      <c r="AK305" s="641"/>
      <c r="AL305" s="641"/>
      <c r="AM305" s="641"/>
      <c r="AN305" s="641"/>
      <c r="AO305" s="641"/>
      <c r="AP305" s="641"/>
      <c r="AQ305" s="641"/>
      <c r="AR305" s="641"/>
      <c r="AS305" s="641"/>
      <c r="AT305" s="641"/>
      <c r="AU305" s="641"/>
      <c r="AV305" s="641"/>
      <c r="AW305" s="641"/>
      <c r="AX305" s="641"/>
      <c r="AY305" s="641"/>
      <c r="AZ305" s="640"/>
    </row>
    <row r="306" spans="1:62" ht="33" thickTop="1" thickBot="1">
      <c r="A306" s="578">
        <f t="shared" ref="A306:A341" si="12">IF(K$324&gt;0,1,0)</f>
        <v>1</v>
      </c>
      <c r="B306" s="2117" t="s">
        <v>823</v>
      </c>
      <c r="C306" s="2118"/>
      <c r="D306" s="2118"/>
      <c r="E306" s="2118"/>
      <c r="F306" s="2118"/>
      <c r="G306" s="2118"/>
      <c r="H306" s="2118"/>
      <c r="I306" s="2118"/>
      <c r="J306" s="2118"/>
      <c r="K306" s="2118"/>
      <c r="L306" s="2118"/>
      <c r="M306" s="2118"/>
      <c r="N306" s="2118"/>
      <c r="O306" s="2118"/>
      <c r="P306" s="2118"/>
      <c r="Q306" s="2118"/>
      <c r="R306" s="2118"/>
      <c r="S306" s="2118"/>
      <c r="T306" s="2118"/>
      <c r="U306" s="2118"/>
      <c r="V306" s="2118"/>
      <c r="W306" s="2118"/>
      <c r="X306" s="2118"/>
      <c r="Y306" s="2118"/>
      <c r="Z306" s="2118"/>
      <c r="AA306" s="2118"/>
      <c r="AB306" s="2118"/>
      <c r="AC306" s="2118"/>
      <c r="AD306" s="2118"/>
      <c r="AE306" s="2118"/>
      <c r="AF306" s="2118"/>
      <c r="AG306" s="2118"/>
      <c r="AH306" s="2118"/>
      <c r="AI306" s="2118"/>
      <c r="AJ306" s="2118"/>
      <c r="AK306" s="2118"/>
      <c r="AL306" s="2118"/>
      <c r="AM306" s="2118"/>
      <c r="AN306" s="2118"/>
      <c r="AO306" s="2118"/>
      <c r="AP306" s="2118"/>
      <c r="AQ306" s="2118"/>
      <c r="AR306" s="2118"/>
      <c r="AS306" s="2118"/>
      <c r="AT306" s="2118"/>
      <c r="AU306" s="2118"/>
      <c r="AV306" s="2118"/>
      <c r="AW306" s="2118"/>
      <c r="AX306" s="2118"/>
      <c r="AY306" s="2119"/>
      <c r="AZ306" s="574"/>
    </row>
    <row r="307" spans="1:62" s="580" customFormat="1" ht="9.9499999999999993" customHeight="1" thickTop="1">
      <c r="A307" s="578">
        <f t="shared" si="12"/>
        <v>1</v>
      </c>
      <c r="B307" s="579"/>
      <c r="C307" s="579"/>
      <c r="D307" s="579"/>
      <c r="E307" s="579"/>
      <c r="F307" s="579"/>
      <c r="G307" s="579"/>
      <c r="H307" s="579"/>
      <c r="I307" s="579"/>
      <c r="J307" s="579"/>
      <c r="K307" s="579"/>
      <c r="L307" s="579"/>
      <c r="M307" s="579"/>
      <c r="N307" s="579"/>
      <c r="O307" s="579"/>
      <c r="P307" s="579"/>
      <c r="Q307" s="579"/>
      <c r="R307" s="579"/>
      <c r="S307" s="579"/>
      <c r="T307" s="579"/>
      <c r="U307" s="579"/>
      <c r="V307" s="579"/>
      <c r="W307" s="579"/>
      <c r="X307" s="579"/>
      <c r="Y307" s="579"/>
      <c r="Z307" s="579"/>
      <c r="AA307" s="579"/>
      <c r="AB307" s="579"/>
      <c r="AC307" s="579"/>
      <c r="AD307" s="579"/>
      <c r="AE307" s="579"/>
      <c r="AF307" s="579"/>
      <c r="AG307" s="579"/>
      <c r="AH307" s="579"/>
      <c r="AI307" s="579"/>
      <c r="AJ307" s="579"/>
      <c r="AK307" s="579"/>
      <c r="AL307" s="579"/>
      <c r="AM307" s="579"/>
      <c r="AN307" s="579"/>
      <c r="AO307" s="579"/>
      <c r="AP307" s="579"/>
      <c r="AQ307" s="579"/>
      <c r="AR307" s="579"/>
      <c r="AS307" s="579"/>
      <c r="AT307" s="579"/>
      <c r="AU307" s="579"/>
      <c r="AV307" s="579"/>
      <c r="AW307" s="579"/>
      <c r="AX307" s="579"/>
      <c r="AY307" s="579"/>
    </row>
    <row r="308" spans="1:62" s="584" customFormat="1" ht="30" customHeight="1">
      <c r="A308" s="578">
        <f t="shared" si="12"/>
        <v>1</v>
      </c>
      <c r="B308" s="581"/>
      <c r="C308" s="581"/>
      <c r="D308" s="581"/>
      <c r="E308" s="581"/>
      <c r="F308" s="2120" t="s">
        <v>768</v>
      </c>
      <c r="G308" s="2120"/>
      <c r="H308" s="2120"/>
      <c r="I308" s="2120"/>
      <c r="J308" s="2120"/>
      <c r="K308" s="2120"/>
      <c r="L308" s="2121" t="str">
        <f>+'6-3표준조사'!K454</f>
        <v>64-0</v>
      </c>
      <c r="M308" s="2121"/>
      <c r="N308" s="2121"/>
      <c r="O308" s="2121"/>
      <c r="P308" s="2121"/>
      <c r="Q308" s="2121"/>
      <c r="R308" s="582"/>
      <c r="S308" s="582"/>
      <c r="T308" s="2120" t="s">
        <v>769</v>
      </c>
      <c r="U308" s="2120"/>
      <c r="V308" s="2120"/>
      <c r="W308" s="2120"/>
      <c r="X308" s="2120"/>
      <c r="Y308" s="2120"/>
      <c r="Z308" s="2121" t="str">
        <f>+'6-3표준조사'!L454</f>
        <v>24-3</v>
      </c>
      <c r="AA308" s="2121"/>
      <c r="AB308" s="2121"/>
      <c r="AC308" s="2121"/>
      <c r="AD308" s="2121"/>
      <c r="AE308" s="2121"/>
      <c r="AF308" s="582"/>
      <c r="AG308" s="582"/>
      <c r="AH308" s="2120" t="s">
        <v>770</v>
      </c>
      <c r="AI308" s="2120"/>
      <c r="AJ308" s="2120"/>
      <c r="AK308" s="2120"/>
      <c r="AL308" s="2120"/>
      <c r="AM308" s="2120"/>
      <c r="AN308" s="2120"/>
      <c r="AO308" s="2121" t="str">
        <f>+'6-3표준조사'!R454</f>
        <v>모두베기</v>
      </c>
      <c r="AP308" s="2121"/>
      <c r="AQ308" s="2121"/>
      <c r="AR308" s="2121"/>
      <c r="AS308" s="2121"/>
      <c r="AT308" s="2121"/>
      <c r="AU308" s="583"/>
      <c r="AV308" s="583"/>
      <c r="AW308" s="583"/>
      <c r="AX308" s="583"/>
      <c r="AY308" s="581"/>
    </row>
    <row r="309" spans="1:62" s="580" customFormat="1" ht="14.25" customHeight="1">
      <c r="A309" s="578">
        <f t="shared" si="12"/>
        <v>1</v>
      </c>
      <c r="B309" s="579"/>
      <c r="C309" s="579"/>
      <c r="D309" s="579"/>
      <c r="E309" s="579"/>
      <c r="F309" s="579"/>
      <c r="G309" s="579"/>
      <c r="H309" s="579"/>
      <c r="I309" s="579"/>
      <c r="J309" s="579"/>
      <c r="K309" s="579"/>
      <c r="L309" s="579"/>
      <c r="M309" s="579"/>
      <c r="N309" s="579"/>
      <c r="O309" s="579"/>
      <c r="P309" s="579"/>
      <c r="Q309" s="579"/>
      <c r="R309" s="579"/>
      <c r="S309" s="579"/>
      <c r="T309" s="579"/>
      <c r="U309" s="579"/>
      <c r="V309" s="579"/>
      <c r="W309" s="579"/>
      <c r="X309" s="579"/>
      <c r="Y309" s="579"/>
      <c r="Z309" s="579"/>
      <c r="AA309" s="579"/>
      <c r="AB309" s="579"/>
      <c r="AC309" s="579"/>
      <c r="AD309" s="579"/>
      <c r="AE309" s="579"/>
      <c r="AF309" s="579"/>
      <c r="AG309" s="579"/>
      <c r="AH309" s="579"/>
      <c r="AI309" s="579"/>
      <c r="AJ309" s="579"/>
      <c r="AK309" s="579"/>
      <c r="AL309" s="579"/>
      <c r="AM309" s="579"/>
      <c r="AN309" s="579"/>
      <c r="AO309" s="579"/>
      <c r="AP309" s="579"/>
      <c r="AQ309" s="579"/>
      <c r="AR309" s="579"/>
      <c r="AS309" s="579"/>
      <c r="AT309" s="579"/>
      <c r="AU309" s="579"/>
      <c r="AV309" s="579"/>
      <c r="AW309" s="579"/>
      <c r="AX309" s="579"/>
      <c r="AY309" s="579"/>
    </row>
    <row r="310" spans="1:62" s="586" customFormat="1" ht="20.100000000000001" customHeight="1">
      <c r="A310" s="578">
        <f t="shared" si="12"/>
        <v>1</v>
      </c>
      <c r="B310" s="2116" t="s">
        <v>771</v>
      </c>
      <c r="C310" s="2116"/>
      <c r="D310" s="2116"/>
      <c r="E310" s="2116"/>
      <c r="F310" s="2116"/>
      <c r="G310" s="2116"/>
      <c r="H310" s="2116"/>
      <c r="I310" s="2116"/>
      <c r="J310" s="2116"/>
      <c r="K310" s="2116"/>
      <c r="L310" s="2116"/>
      <c r="M310" s="2116"/>
      <c r="N310" s="2116"/>
      <c r="O310" s="2116"/>
      <c r="P310" s="2116"/>
      <c r="Q310" s="2116"/>
      <c r="R310" s="2116"/>
      <c r="S310" s="2116"/>
      <c r="T310" s="2116"/>
      <c r="U310" s="2116"/>
      <c r="V310" s="2116"/>
      <c r="W310" s="2116"/>
      <c r="X310" s="2116"/>
      <c r="Y310" s="2116"/>
      <c r="Z310" s="2116"/>
      <c r="AA310" s="2116"/>
      <c r="AB310" s="2116"/>
      <c r="AC310" s="2116"/>
      <c r="AD310" s="2116"/>
      <c r="AE310" s="2116"/>
      <c r="AF310" s="2116"/>
      <c r="AG310" s="2116"/>
      <c r="AH310" s="2116"/>
      <c r="AI310" s="2116"/>
      <c r="AJ310" s="2116"/>
      <c r="AK310" s="2116"/>
      <c r="AL310" s="2116"/>
      <c r="AM310" s="2116"/>
      <c r="AN310" s="2116"/>
      <c r="AO310" s="2116"/>
      <c r="AP310" s="2116"/>
      <c r="AQ310" s="2116"/>
      <c r="AR310" s="2116"/>
      <c r="AS310" s="2116"/>
      <c r="AT310" s="2116"/>
      <c r="AU310" s="2116"/>
      <c r="AV310" s="2116"/>
      <c r="AW310" s="2116"/>
      <c r="AX310" s="2116"/>
      <c r="AY310" s="2116"/>
      <c r="AZ310" s="585"/>
    </row>
    <row r="311" spans="1:62" s="586" customFormat="1" ht="18" customHeight="1">
      <c r="A311" s="578">
        <f t="shared" si="12"/>
        <v>1</v>
      </c>
      <c r="B311" s="587"/>
      <c r="C311" s="587" t="s">
        <v>772</v>
      </c>
      <c r="D311" s="588" t="s">
        <v>773</v>
      </c>
      <c r="E311" s="588"/>
      <c r="F311" s="589"/>
      <c r="G311" s="589"/>
      <c r="H311" s="589"/>
      <c r="I311" s="589"/>
      <c r="J311" s="590"/>
      <c r="K311" s="587"/>
      <c r="L311" s="587"/>
      <c r="M311" s="588"/>
      <c r="N311" s="588"/>
      <c r="O311" s="590"/>
      <c r="P311" s="588"/>
      <c r="Q311" s="588"/>
      <c r="R311" s="588"/>
      <c r="S311" s="588"/>
      <c r="T311" s="588"/>
      <c r="U311" s="588"/>
      <c r="V311" s="588"/>
      <c r="W311" s="588"/>
      <c r="X311" s="588"/>
      <c r="Y311" s="588"/>
      <c r="Z311" s="588"/>
      <c r="AA311" s="588"/>
      <c r="AB311" s="588"/>
      <c r="AC311" s="588"/>
      <c r="AD311" s="588"/>
      <c r="AE311" s="588"/>
      <c r="AF311" s="587"/>
      <c r="AG311" s="587"/>
      <c r="AH311" s="587"/>
      <c r="AI311" s="587"/>
      <c r="AJ311" s="587"/>
      <c r="AK311" s="587"/>
      <c r="AL311" s="587"/>
      <c r="AM311" s="587"/>
      <c r="AN311" s="587"/>
      <c r="AO311" s="587"/>
      <c r="AP311" s="587"/>
      <c r="AQ311" s="587"/>
      <c r="AR311" s="587"/>
      <c r="AS311" s="587"/>
      <c r="AT311" s="587"/>
      <c r="AU311" s="587"/>
      <c r="AV311" s="587"/>
      <c r="AW311" s="587"/>
      <c r="AX311" s="587"/>
      <c r="AY311" s="587"/>
    </row>
    <row r="312" spans="1:62" s="586" customFormat="1" ht="18" customHeight="1">
      <c r="A312" s="578">
        <f t="shared" si="12"/>
        <v>1</v>
      </c>
      <c r="B312" s="587"/>
      <c r="C312" s="587"/>
      <c r="D312" s="587" t="s">
        <v>540</v>
      </c>
      <c r="E312" s="588" t="str">
        <f>CONCATENATE(L308," 임반 ",Z308," 소반 은 해발고",'6-3표준조사'!W453,"m ~ ",'6-3표준조사'!W454,"m 사이에 분포한다.")</f>
        <v>64-0 임반 24-3 소반 은 해발고309m ~ 334m 사이에 분포한다.</v>
      </c>
      <c r="F312" s="588"/>
      <c r="G312" s="588"/>
      <c r="H312" s="588"/>
      <c r="I312" s="588"/>
      <c r="J312" s="588"/>
      <c r="K312" s="588"/>
      <c r="L312" s="588"/>
      <c r="M312" s="588"/>
      <c r="N312" s="588"/>
      <c r="O312" s="588"/>
      <c r="P312" s="588"/>
      <c r="Q312" s="588"/>
      <c r="R312" s="588"/>
      <c r="S312" s="588"/>
      <c r="T312" s="588"/>
      <c r="U312" s="588"/>
      <c r="V312" s="588"/>
      <c r="W312" s="588"/>
      <c r="X312" s="588"/>
      <c r="Y312" s="588"/>
      <c r="Z312" s="588"/>
      <c r="AA312" s="588"/>
      <c r="AB312" s="588"/>
      <c r="AC312" s="588"/>
      <c r="AD312" s="588"/>
      <c r="AE312" s="588"/>
      <c r="AF312" s="588"/>
      <c r="AG312" s="588"/>
      <c r="AH312" s="588"/>
      <c r="AI312" s="588"/>
      <c r="AJ312" s="591"/>
      <c r="AK312" s="591"/>
      <c r="AL312" s="591"/>
      <c r="AM312" s="588"/>
      <c r="AN312" s="588"/>
      <c r="AO312" s="588"/>
      <c r="AP312" s="588"/>
      <c r="AQ312" s="588"/>
      <c r="AR312" s="588"/>
      <c r="AS312" s="588"/>
      <c r="AT312" s="588"/>
      <c r="AU312" s="588"/>
      <c r="AV312" s="588"/>
      <c r="AW312" s="588"/>
      <c r="AX312" s="588"/>
      <c r="AY312" s="588"/>
    </row>
    <row r="313" spans="1:62" s="586" customFormat="1" ht="18" customHeight="1">
      <c r="A313" s="578">
        <f t="shared" si="12"/>
        <v>1</v>
      </c>
      <c r="B313" s="587"/>
      <c r="C313" s="587"/>
      <c r="D313" s="587" t="s">
        <v>540</v>
      </c>
      <c r="E313" s="587" t="str">
        <f>CONCATENATE("소반의 경사도는 평균 ",'6-3표준조사'!W455,"˚로 ",'6-3표준조사'!P456,"경사이고, 임지의 잔재를 제외하고 장애물은 많지 않다.")</f>
        <v>소반의 경사도는 평균 28.1˚로 중 (15˚ ~ 30˚)경사이고, 임지의 잔재를 제외하고 장애물은 많지 않다.</v>
      </c>
      <c r="F313" s="587"/>
      <c r="G313" s="587"/>
      <c r="H313" s="587"/>
      <c r="I313" s="587"/>
      <c r="J313" s="587"/>
      <c r="K313" s="587"/>
      <c r="L313" s="587"/>
      <c r="M313" s="587"/>
      <c r="N313" s="587"/>
      <c r="O313" s="587"/>
      <c r="P313" s="587"/>
      <c r="Q313" s="587"/>
      <c r="R313" s="587"/>
      <c r="S313" s="587"/>
      <c r="T313" s="587"/>
      <c r="U313" s="587"/>
      <c r="V313" s="587"/>
      <c r="W313" s="587"/>
      <c r="X313" s="587"/>
      <c r="Y313" s="587"/>
      <c r="Z313" s="587"/>
      <c r="AA313" s="587"/>
      <c r="AB313" s="587"/>
      <c r="AC313" s="587"/>
      <c r="AD313" s="587"/>
      <c r="AE313" s="587"/>
      <c r="AF313" s="587"/>
      <c r="AG313" s="587"/>
      <c r="AH313" s="587"/>
      <c r="AI313" s="587"/>
      <c r="AJ313" s="587"/>
      <c r="AK313" s="587"/>
      <c r="AL313" s="587"/>
      <c r="AM313" s="587"/>
      <c r="AN313" s="587"/>
      <c r="AO313" s="587"/>
      <c r="AP313" s="587"/>
      <c r="AQ313" s="587"/>
      <c r="AR313" s="587"/>
      <c r="AS313" s="587"/>
      <c r="AT313" s="587"/>
      <c r="AU313" s="587"/>
      <c r="AV313" s="587"/>
      <c r="AW313" s="587"/>
      <c r="AX313" s="587"/>
      <c r="AY313" s="587"/>
    </row>
    <row r="314" spans="1:62" s="586" customFormat="1" ht="18" customHeight="1">
      <c r="A314" s="578">
        <f t="shared" si="12"/>
        <v>1</v>
      </c>
      <c r="B314" s="587"/>
      <c r="C314" s="587" t="s">
        <v>776</v>
      </c>
      <c r="D314" s="587" t="s">
        <v>777</v>
      </c>
      <c r="E314" s="587"/>
      <c r="F314" s="587"/>
      <c r="G314" s="587"/>
      <c r="H314" s="587"/>
      <c r="I314" s="587"/>
      <c r="J314" s="587"/>
      <c r="K314" s="588"/>
      <c r="L314" s="588"/>
      <c r="M314" s="592"/>
      <c r="N314" s="587"/>
      <c r="O314" s="587"/>
      <c r="P314" s="593"/>
      <c r="Q314" s="593"/>
      <c r="R314" s="593"/>
      <c r="S314" s="593"/>
      <c r="T314" s="593"/>
      <c r="U314" s="587"/>
      <c r="V314" s="587"/>
      <c r="W314" s="587"/>
      <c r="X314" s="587"/>
      <c r="Y314" s="587"/>
      <c r="Z314" s="587"/>
      <c r="AA314" s="587"/>
      <c r="AB314" s="587"/>
      <c r="AC314" s="587"/>
      <c r="AD314" s="587"/>
      <c r="AE314" s="587"/>
      <c r="AF314" s="587"/>
      <c r="AG314" s="587"/>
      <c r="AH314" s="587"/>
      <c r="AI314" s="587"/>
      <c r="AJ314" s="587"/>
      <c r="AK314" s="587"/>
      <c r="AL314" s="587"/>
      <c r="AM314" s="587"/>
      <c r="AN314" s="587"/>
      <c r="AO314" s="587"/>
      <c r="AP314" s="587"/>
      <c r="AQ314" s="587"/>
      <c r="AR314" s="587"/>
      <c r="AS314" s="587"/>
      <c r="AT314" s="587"/>
      <c r="AU314" s="587"/>
      <c r="AV314" s="587"/>
      <c r="AW314" s="587"/>
      <c r="AX314" s="587"/>
      <c r="AY314" s="587"/>
    </row>
    <row r="315" spans="1:62" s="586" customFormat="1" ht="18" customHeight="1">
      <c r="A315" s="578">
        <f t="shared" si="12"/>
        <v>1</v>
      </c>
      <c r="B315" s="587"/>
      <c r="C315" s="587"/>
      <c r="D315" s="587" t="s">
        <v>540</v>
      </c>
      <c r="E315" s="588" t="str">
        <f>CONCATENATE("사업대상지는 ",'6-3표준조사'!N454," ",'6-3표준조사'!O454," ",'6-3표준조사'!P454,"이다." )</f>
        <v>사업대상지는 어상천 방북 산32번지이다.</v>
      </c>
      <c r="F315" s="588"/>
      <c r="G315" s="588"/>
      <c r="H315" s="587"/>
      <c r="I315" s="587"/>
      <c r="J315" s="587"/>
      <c r="K315" s="587"/>
      <c r="L315" s="587"/>
      <c r="M315" s="587"/>
      <c r="N315" s="587"/>
      <c r="O315" s="587"/>
      <c r="P315" s="587"/>
      <c r="Q315" s="587"/>
      <c r="R315" s="587"/>
      <c r="S315" s="587"/>
      <c r="T315" s="587"/>
      <c r="U315" s="587"/>
      <c r="V315" s="587"/>
      <c r="W315" s="587"/>
      <c r="X315" s="587"/>
      <c r="Y315" s="587"/>
      <c r="Z315" s="587"/>
      <c r="AA315" s="587"/>
      <c r="AB315" s="587"/>
      <c r="AC315" s="587"/>
      <c r="AD315" s="587"/>
      <c r="AE315" s="587"/>
      <c r="AF315" s="587"/>
      <c r="AG315" s="587"/>
      <c r="AH315" s="587"/>
      <c r="AI315" s="587"/>
      <c r="AJ315" s="588"/>
      <c r="AK315" s="588"/>
      <c r="AL315" s="588"/>
      <c r="AM315" s="588"/>
      <c r="AN315" s="588"/>
      <c r="AO315" s="588"/>
      <c r="AP315" s="588"/>
      <c r="AQ315" s="588"/>
      <c r="AR315" s="588"/>
      <c r="AS315" s="588"/>
      <c r="AT315" s="588"/>
      <c r="AU315" s="588"/>
      <c r="AV315" s="588"/>
      <c r="AW315" s="588"/>
      <c r="AX315" s="588"/>
      <c r="AY315" s="588"/>
      <c r="AZ315" s="594"/>
    </row>
    <row r="316" spans="1:62" s="586" customFormat="1" ht="18" customHeight="1">
      <c r="A316" s="578">
        <f t="shared" si="12"/>
        <v>1</v>
      </c>
      <c r="B316" s="587"/>
      <c r="C316" s="587"/>
      <c r="D316" s="587" t="s">
        <v>540</v>
      </c>
      <c r="E316" s="588" t="str">
        <f>CONCATENATE("소반내에 묘지 및 조림목이 고사하여 풀베기 작업이 필요없는 지역을 제외한 풀베기사업 대상면적은 ",'6-3표준조사'!Q454,"ha 이다.")</f>
        <v>소반내에 묘지 및 조림목이 고사하여 풀베기 작업이 필요없는 지역을 제외한 풀베기사업 대상면적은 0.2ha 이다.</v>
      </c>
      <c r="F316" s="588"/>
      <c r="G316" s="588"/>
      <c r="H316" s="588"/>
      <c r="I316" s="588"/>
      <c r="J316" s="588"/>
      <c r="K316" s="588"/>
      <c r="L316" s="588"/>
      <c r="M316" s="588"/>
      <c r="N316" s="588"/>
      <c r="O316" s="588"/>
      <c r="P316" s="588"/>
      <c r="Q316" s="588"/>
      <c r="R316" s="588"/>
      <c r="S316" s="588"/>
      <c r="T316" s="588"/>
      <c r="U316" s="588"/>
      <c r="V316" s="588"/>
      <c r="W316" s="588"/>
      <c r="X316" s="588"/>
      <c r="Y316" s="588"/>
      <c r="Z316" s="588"/>
      <c r="AA316" s="588"/>
      <c r="AB316" s="588"/>
      <c r="AC316" s="588"/>
      <c r="AD316" s="588"/>
      <c r="AE316" s="588"/>
      <c r="AF316" s="588"/>
      <c r="AG316" s="588"/>
      <c r="AH316" s="588"/>
      <c r="AI316" s="588"/>
      <c r="AJ316" s="588"/>
      <c r="AK316" s="588"/>
      <c r="AL316" s="588"/>
      <c r="AM316" s="588"/>
      <c r="AN316" s="588"/>
      <c r="AO316" s="588"/>
      <c r="AP316" s="588"/>
      <c r="AQ316" s="588"/>
      <c r="AR316" s="588"/>
      <c r="AS316" s="588"/>
      <c r="AT316" s="588"/>
      <c r="AU316" s="588"/>
      <c r="AV316" s="588"/>
      <c r="AW316" s="588"/>
      <c r="AX316" s="588"/>
      <c r="AY316" s="588"/>
      <c r="AZ316" s="594"/>
    </row>
    <row r="317" spans="1:62" s="586" customFormat="1" ht="18" customHeight="1">
      <c r="A317" s="578">
        <f t="shared" si="12"/>
        <v>1</v>
      </c>
      <c r="B317" s="587"/>
      <c r="C317" s="587" t="s">
        <v>778</v>
      </c>
      <c r="D317" s="587" t="s">
        <v>779</v>
      </c>
      <c r="E317" s="588"/>
      <c r="F317" s="588"/>
      <c r="G317" s="588"/>
      <c r="H317" s="588"/>
      <c r="I317" s="588"/>
      <c r="J317" s="588"/>
      <c r="K317" s="588"/>
      <c r="L317" s="588"/>
      <c r="M317" s="588"/>
      <c r="N317" s="588"/>
      <c r="O317" s="588"/>
      <c r="P317" s="588"/>
      <c r="Q317" s="588"/>
      <c r="R317" s="588"/>
      <c r="S317" s="588"/>
      <c r="T317" s="588"/>
      <c r="U317" s="588"/>
      <c r="V317" s="588"/>
      <c r="W317" s="588"/>
      <c r="X317" s="588"/>
      <c r="Y317" s="588"/>
      <c r="Z317" s="588"/>
      <c r="AA317" s="588"/>
      <c r="AB317" s="588"/>
      <c r="AC317" s="588"/>
      <c r="AD317" s="588"/>
      <c r="AE317" s="588"/>
      <c r="AF317" s="588"/>
      <c r="AG317" s="588"/>
      <c r="AH317" s="595"/>
      <c r="AI317" s="595"/>
      <c r="AJ317" s="595"/>
      <c r="AK317" s="588"/>
      <c r="AL317" s="588"/>
      <c r="AM317" s="588"/>
      <c r="AN317" s="588"/>
      <c r="AO317" s="588"/>
      <c r="AP317" s="588"/>
      <c r="AQ317" s="588"/>
      <c r="AR317" s="588"/>
      <c r="AS317" s="588"/>
      <c r="AT317" s="588"/>
      <c r="AU317" s="588"/>
      <c r="AV317" s="588"/>
      <c r="AW317" s="588"/>
      <c r="AX317" s="588"/>
      <c r="AY317" s="588"/>
      <c r="AZ317" s="594"/>
    </row>
    <row r="318" spans="1:62" s="586" customFormat="1" ht="18" customHeight="1">
      <c r="A318" s="578">
        <f t="shared" si="12"/>
        <v>1</v>
      </c>
      <c r="B318" s="596"/>
      <c r="C318" s="596"/>
      <c r="D318" s="596" t="s">
        <v>540</v>
      </c>
      <c r="E318" s="597" t="s">
        <v>2165</v>
      </c>
      <c r="F318" s="597"/>
      <c r="G318" s="597"/>
      <c r="H318" s="597"/>
      <c r="I318" s="597"/>
      <c r="J318" s="597"/>
      <c r="K318" s="597"/>
      <c r="L318" s="597"/>
      <c r="M318" s="597"/>
      <c r="N318" s="597"/>
      <c r="O318" s="597"/>
      <c r="P318" s="597"/>
      <c r="Q318" s="597"/>
      <c r="R318" s="597"/>
      <c r="S318" s="597"/>
      <c r="T318" s="597"/>
      <c r="U318" s="597"/>
      <c r="V318" s="597"/>
      <c r="W318" s="597"/>
      <c r="X318" s="597"/>
      <c r="Y318" s="597"/>
      <c r="Z318" s="597"/>
      <c r="AA318" s="597"/>
      <c r="AB318" s="597"/>
      <c r="AC318" s="597"/>
      <c r="AD318" s="597"/>
      <c r="AE318" s="597"/>
      <c r="AF318" s="597"/>
      <c r="AG318" s="597"/>
      <c r="AH318" s="598"/>
      <c r="AI318" s="598"/>
      <c r="AJ318" s="598"/>
      <c r="AK318" s="597"/>
      <c r="AL318" s="597"/>
      <c r="AM318" s="597"/>
      <c r="AN318" s="597"/>
      <c r="AO318" s="597"/>
      <c r="AP318" s="597"/>
      <c r="AQ318" s="597"/>
      <c r="AR318" s="597"/>
      <c r="AS318" s="597"/>
      <c r="AT318" s="597"/>
      <c r="AU318" s="597"/>
      <c r="AV318" s="597"/>
      <c r="AW318" s="597"/>
      <c r="AX318" s="597"/>
      <c r="AY318" s="597"/>
      <c r="AZ318" s="594"/>
    </row>
    <row r="319" spans="1:62" s="586" customFormat="1" ht="14.25" customHeight="1">
      <c r="A319" s="578">
        <f t="shared" si="12"/>
        <v>1</v>
      </c>
      <c r="B319" s="587"/>
      <c r="C319" s="587"/>
      <c r="D319" s="599"/>
      <c r="E319" s="599"/>
      <c r="F319" s="599"/>
      <c r="G319" s="599"/>
      <c r="H319" s="599"/>
      <c r="I319" s="599"/>
      <c r="J319" s="599"/>
      <c r="K319" s="599"/>
      <c r="L319" s="599"/>
      <c r="M319" s="599"/>
      <c r="N319" s="599"/>
      <c r="O319" s="599"/>
      <c r="P319" s="599"/>
      <c r="Q319" s="599"/>
      <c r="R319" s="599"/>
      <c r="S319" s="599"/>
      <c r="T319" s="599"/>
      <c r="U319" s="599"/>
      <c r="V319" s="599"/>
      <c r="W319" s="599"/>
      <c r="X319" s="599"/>
      <c r="Y319" s="599"/>
      <c r="Z319" s="599"/>
      <c r="AA319" s="599"/>
      <c r="AB319" s="599"/>
      <c r="AC319" s="599"/>
      <c r="AD319" s="599"/>
      <c r="AE319" s="599"/>
      <c r="AF319" s="599"/>
      <c r="AG319" s="599"/>
      <c r="AH319" s="599"/>
      <c r="AI319" s="599"/>
      <c r="AJ319" s="599"/>
      <c r="AK319" s="599"/>
      <c r="AL319" s="599"/>
      <c r="AM319" s="599"/>
      <c r="AN319" s="599"/>
      <c r="AO319" s="599"/>
      <c r="AP319" s="599"/>
      <c r="AQ319" s="599"/>
      <c r="AR319" s="599"/>
      <c r="AS319" s="599"/>
      <c r="AT319" s="599"/>
      <c r="AU319" s="599"/>
      <c r="AV319" s="599"/>
      <c r="AW319" s="599"/>
      <c r="AX319" s="599"/>
      <c r="AY319" s="599"/>
      <c r="AZ319" s="594"/>
      <c r="BA319" s="600"/>
      <c r="BB319" s="600"/>
      <c r="BC319" s="600"/>
      <c r="BD319" s="600"/>
      <c r="BE319" s="600"/>
      <c r="BF319" s="600"/>
      <c r="BG319" s="600"/>
      <c r="BH319" s="600"/>
      <c r="BI319" s="600"/>
      <c r="BJ319" s="600"/>
    </row>
    <row r="320" spans="1:62" s="580" customFormat="1" ht="20.100000000000001" customHeight="1">
      <c r="A320" s="578">
        <f t="shared" si="12"/>
        <v>1</v>
      </c>
      <c r="B320" s="2116" t="s">
        <v>780</v>
      </c>
      <c r="C320" s="2116"/>
      <c r="D320" s="2116"/>
      <c r="E320" s="2116"/>
      <c r="F320" s="2116"/>
      <c r="G320" s="2116"/>
      <c r="H320" s="2116"/>
      <c r="I320" s="2116"/>
      <c r="J320" s="2116"/>
      <c r="K320" s="2116"/>
      <c r="L320" s="2116"/>
      <c r="M320" s="2116"/>
      <c r="N320" s="2116"/>
      <c r="O320" s="2116"/>
      <c r="P320" s="2116"/>
      <c r="Q320" s="2116"/>
      <c r="R320" s="2116"/>
      <c r="S320" s="2116"/>
      <c r="T320" s="2116"/>
      <c r="U320" s="2116"/>
      <c r="V320" s="2116"/>
      <c r="W320" s="2116"/>
      <c r="X320" s="2116"/>
      <c r="Y320" s="2116"/>
      <c r="Z320" s="2116"/>
      <c r="AA320" s="2116"/>
      <c r="AB320" s="2116"/>
      <c r="AC320" s="2116"/>
      <c r="AD320" s="2116"/>
      <c r="AE320" s="2116"/>
      <c r="AF320" s="2116"/>
      <c r="AG320" s="2116"/>
      <c r="AH320" s="2116"/>
      <c r="AI320" s="2116"/>
      <c r="AJ320" s="2116"/>
      <c r="AK320" s="2116"/>
      <c r="AL320" s="2116"/>
      <c r="AM320" s="2116"/>
      <c r="AN320" s="2116"/>
      <c r="AO320" s="2116"/>
      <c r="AP320" s="2116"/>
      <c r="AQ320" s="2116"/>
      <c r="AR320" s="2116"/>
      <c r="AS320" s="2116"/>
      <c r="AT320" s="2116"/>
      <c r="AU320" s="2116"/>
      <c r="AV320" s="2116"/>
      <c r="AW320" s="2116"/>
      <c r="AX320" s="2116"/>
      <c r="AY320" s="2116"/>
      <c r="AZ320" s="585"/>
      <c r="BA320" s="600"/>
      <c r="BB320" s="601"/>
      <c r="BC320" s="601"/>
      <c r="BD320" s="601"/>
      <c r="BE320" s="601"/>
      <c r="BF320" s="601"/>
      <c r="BG320" s="601"/>
      <c r="BH320" s="601"/>
      <c r="BI320" s="601"/>
      <c r="BJ320" s="601"/>
    </row>
    <row r="321" spans="1:74" s="601" customFormat="1" ht="20.100000000000001" customHeight="1">
      <c r="A321" s="578">
        <f t="shared" si="12"/>
        <v>1</v>
      </c>
      <c r="B321" s="602"/>
      <c r="C321" s="603" t="s">
        <v>772</v>
      </c>
      <c r="D321" s="603" t="s">
        <v>781</v>
      </c>
      <c r="E321" s="604"/>
      <c r="F321" s="604"/>
      <c r="G321" s="595"/>
      <c r="H321" s="605"/>
      <c r="I321" s="605"/>
      <c r="J321" s="606"/>
      <c r="K321" s="606"/>
      <c r="L321" s="606"/>
      <c r="M321" s="606"/>
      <c r="N321" s="606"/>
      <c r="O321" s="606"/>
      <c r="P321" s="606"/>
      <c r="Q321" s="607"/>
      <c r="R321" s="607"/>
      <c r="S321" s="607"/>
      <c r="T321" s="607"/>
      <c r="U321" s="607"/>
      <c r="V321" s="608"/>
      <c r="W321" s="608"/>
      <c r="X321" s="608"/>
      <c r="Y321" s="608"/>
      <c r="Z321" s="608"/>
      <c r="AA321" s="608"/>
      <c r="AB321" s="608"/>
      <c r="AC321" s="608"/>
      <c r="AD321" s="608"/>
      <c r="AE321" s="608"/>
      <c r="AF321" s="608"/>
      <c r="AG321" s="608"/>
      <c r="AH321" s="609"/>
      <c r="AI321" s="609"/>
      <c r="AJ321" s="609"/>
      <c r="AK321" s="609"/>
      <c r="AL321" s="610"/>
      <c r="AM321" s="610"/>
      <c r="AN321" s="610"/>
      <c r="AO321" s="610"/>
      <c r="AP321" s="610"/>
      <c r="AQ321" s="610"/>
      <c r="AR321" s="610"/>
      <c r="AS321" s="610"/>
      <c r="AT321" s="610"/>
      <c r="AU321" s="610"/>
      <c r="AV321" s="605"/>
      <c r="AW321" s="605"/>
      <c r="AX321" s="605"/>
      <c r="AY321" s="605"/>
      <c r="AZ321" s="611"/>
      <c r="BA321" s="600"/>
      <c r="BB321" s="600"/>
      <c r="BC321" s="600"/>
      <c r="BD321" s="600"/>
      <c r="BE321" s="600"/>
      <c r="BF321" s="600"/>
      <c r="BG321" s="600"/>
      <c r="BH321" s="600"/>
      <c r="BI321" s="600"/>
      <c r="BJ321" s="600"/>
    </row>
    <row r="322" spans="1:74" s="586" customFormat="1" ht="18" customHeight="1">
      <c r="A322" s="578">
        <f t="shared" si="12"/>
        <v>1</v>
      </c>
      <c r="B322" s="612"/>
      <c r="C322" s="2111" t="s">
        <v>782</v>
      </c>
      <c r="D322" s="2111"/>
      <c r="E322" s="2111"/>
      <c r="F322" s="2111"/>
      <c r="G322" s="2111"/>
      <c r="H322" s="2111"/>
      <c r="I322" s="2111"/>
      <c r="J322" s="2111"/>
      <c r="K322" s="2111" t="s">
        <v>783</v>
      </c>
      <c r="L322" s="2111"/>
      <c r="M322" s="2111"/>
      <c r="N322" s="2111"/>
      <c r="O322" s="2111"/>
      <c r="P322" s="2111"/>
      <c r="Q322" s="2111"/>
      <c r="R322" s="2111"/>
      <c r="S322" s="2111" t="s">
        <v>784</v>
      </c>
      <c r="T322" s="2111"/>
      <c r="U322" s="2111"/>
      <c r="V322" s="2111"/>
      <c r="W322" s="2111"/>
      <c r="X322" s="2111"/>
      <c r="Y322" s="2111"/>
      <c r="Z322" s="2111"/>
      <c r="AA322" s="2111" t="s">
        <v>785</v>
      </c>
      <c r="AB322" s="2111"/>
      <c r="AC322" s="2111"/>
      <c r="AD322" s="2111"/>
      <c r="AE322" s="2111"/>
      <c r="AF322" s="2111"/>
      <c r="AG322" s="2111"/>
      <c r="AH322" s="2111"/>
      <c r="AI322" s="2111"/>
      <c r="AJ322" s="2111"/>
      <c r="AK322" s="2111"/>
      <c r="AL322" s="2111"/>
      <c r="AM322" s="2111"/>
      <c r="AN322" s="2111"/>
      <c r="AO322" s="2111"/>
      <c r="AP322" s="2111"/>
      <c r="AQ322" s="2111" t="s">
        <v>1156</v>
      </c>
      <c r="AR322" s="2111"/>
      <c r="AS322" s="2111"/>
      <c r="AT322" s="2111"/>
      <c r="AU322" s="2111"/>
      <c r="AV322" s="2111"/>
      <c r="AW322" s="2111"/>
      <c r="AX322" s="2111"/>
      <c r="AY322" s="612"/>
      <c r="AZ322" s="613"/>
      <c r="BA322" s="601"/>
      <c r="BB322" s="601"/>
      <c r="BC322" s="600"/>
      <c r="BD322" s="600"/>
      <c r="BE322" s="600"/>
      <c r="BF322" s="600"/>
      <c r="BG322" s="600"/>
      <c r="BH322" s="600"/>
      <c r="BI322" s="600"/>
      <c r="BJ322" s="600"/>
    </row>
    <row r="323" spans="1:74" s="586" customFormat="1" ht="18" customHeight="1">
      <c r="A323" s="578">
        <f t="shared" si="12"/>
        <v>1</v>
      </c>
      <c r="B323" s="612"/>
      <c r="C323" s="2111"/>
      <c r="D323" s="2111"/>
      <c r="E323" s="2111"/>
      <c r="F323" s="2111"/>
      <c r="G323" s="2111"/>
      <c r="H323" s="2111"/>
      <c r="I323" s="2111"/>
      <c r="J323" s="2111"/>
      <c r="K323" s="2111"/>
      <c r="L323" s="2111"/>
      <c r="M323" s="2111"/>
      <c r="N323" s="2111"/>
      <c r="O323" s="2111"/>
      <c r="P323" s="2111"/>
      <c r="Q323" s="2111"/>
      <c r="R323" s="2111"/>
      <c r="S323" s="2111"/>
      <c r="T323" s="2111"/>
      <c r="U323" s="2111"/>
      <c r="V323" s="2111"/>
      <c r="W323" s="2111"/>
      <c r="X323" s="2111"/>
      <c r="Y323" s="2111"/>
      <c r="Z323" s="2111"/>
      <c r="AA323" s="2111" t="s">
        <v>786</v>
      </c>
      <c r="AB323" s="2111"/>
      <c r="AC323" s="2111"/>
      <c r="AD323" s="2111"/>
      <c r="AE323" s="2111"/>
      <c r="AF323" s="2111"/>
      <c r="AG323" s="2111"/>
      <c r="AH323" s="2111"/>
      <c r="AI323" s="2111" t="s">
        <v>787</v>
      </c>
      <c r="AJ323" s="2111"/>
      <c r="AK323" s="2111"/>
      <c r="AL323" s="2111"/>
      <c r="AM323" s="2111"/>
      <c r="AN323" s="2111"/>
      <c r="AO323" s="2111"/>
      <c r="AP323" s="2111"/>
      <c r="AQ323" s="2111"/>
      <c r="AR323" s="2111"/>
      <c r="AS323" s="2111"/>
      <c r="AT323" s="2111"/>
      <c r="AU323" s="2111"/>
      <c r="AV323" s="2111"/>
      <c r="AW323" s="2111"/>
      <c r="AX323" s="2111"/>
      <c r="AY323" s="612"/>
      <c r="AZ323" s="613"/>
      <c r="BA323" s="600"/>
      <c r="BB323" s="600"/>
      <c r="BC323" s="600"/>
      <c r="BD323" s="600"/>
      <c r="BE323" s="600"/>
      <c r="BF323" s="600"/>
      <c r="BG323" s="600"/>
      <c r="BH323" s="600"/>
      <c r="BI323" s="600"/>
      <c r="BJ323" s="600"/>
    </row>
    <row r="324" spans="1:74" s="586" customFormat="1" ht="18" customHeight="1">
      <c r="A324" s="578">
        <f t="shared" si="12"/>
        <v>1</v>
      </c>
      <c r="B324" s="614"/>
      <c r="C324" s="2122" t="str">
        <f>L308</f>
        <v>64-0</v>
      </c>
      <c r="D324" s="2123"/>
      <c r="E324" s="2126" t="s">
        <v>774</v>
      </c>
      <c r="F324" s="2126"/>
      <c r="G324" s="2123" t="str">
        <f>Z308</f>
        <v>24-3</v>
      </c>
      <c r="H324" s="2123"/>
      <c r="I324" s="2126" t="s">
        <v>775</v>
      </c>
      <c r="J324" s="2126"/>
      <c r="K324" s="2127">
        <f>'6-3표준조사'!Q454</f>
        <v>0.2</v>
      </c>
      <c r="L324" s="2127"/>
      <c r="M324" s="2127"/>
      <c r="N324" s="2127"/>
      <c r="O324" s="2127"/>
      <c r="P324" s="2127"/>
      <c r="Q324" s="2127"/>
      <c r="R324" s="2127"/>
      <c r="S324" s="2113" t="str">
        <f>'6-3표준조사'!K456</f>
        <v>밤나무</v>
      </c>
      <c r="T324" s="2113"/>
      <c r="U324" s="2113"/>
      <c r="V324" s="2113"/>
      <c r="W324" s="2113"/>
      <c r="X324" s="2113"/>
      <c r="Y324" s="2113"/>
      <c r="Z324" s="2113"/>
      <c r="AA324" s="2129">
        <f>'6-3표준조사'!Q460</f>
        <v>250</v>
      </c>
      <c r="AB324" s="2129"/>
      <c r="AC324" s="2129"/>
      <c r="AD324" s="2129"/>
      <c r="AE324" s="2129"/>
      <c r="AF324" s="2129"/>
      <c r="AG324" s="2129"/>
      <c r="AH324" s="2129"/>
      <c r="AI324" s="2129">
        <f>'6-3표준조사'!R460</f>
        <v>100</v>
      </c>
      <c r="AJ324" s="2129"/>
      <c r="AK324" s="2129"/>
      <c r="AL324" s="2129"/>
      <c r="AM324" s="2129"/>
      <c r="AN324" s="2129"/>
      <c r="AO324" s="2129"/>
      <c r="AP324" s="2129"/>
      <c r="AQ324" s="2113" t="str">
        <f>'6-3표준조사'!R456</f>
        <v>2년차</v>
      </c>
      <c r="AR324" s="2113"/>
      <c r="AS324" s="2113"/>
      <c r="AT324" s="2113"/>
      <c r="AU324" s="2113"/>
      <c r="AV324" s="2113"/>
      <c r="AW324" s="2113"/>
      <c r="AX324" s="2113"/>
      <c r="AY324" s="612"/>
      <c r="AZ324" s="613"/>
      <c r="BA324" s="600"/>
      <c r="BB324" s="600"/>
      <c r="BC324" s="601"/>
      <c r="BD324" s="601"/>
      <c r="BE324" s="601"/>
      <c r="BF324" s="601"/>
      <c r="BG324" s="601"/>
      <c r="BH324" s="601"/>
      <c r="BI324" s="601"/>
      <c r="BJ324" s="601"/>
    </row>
    <row r="325" spans="1:74" s="586" customFormat="1" ht="18" customHeight="1">
      <c r="A325" s="578">
        <f t="shared" si="12"/>
        <v>1</v>
      </c>
      <c r="B325" s="614"/>
      <c r="C325" s="2124"/>
      <c r="D325" s="2125"/>
      <c r="E325" s="2125"/>
      <c r="F325" s="2125"/>
      <c r="G325" s="2125"/>
      <c r="H325" s="2125"/>
      <c r="I325" s="2125"/>
      <c r="J325" s="2125"/>
      <c r="K325" s="2128"/>
      <c r="L325" s="2128"/>
      <c r="M325" s="2128"/>
      <c r="N325" s="2128"/>
      <c r="O325" s="2128"/>
      <c r="P325" s="2128"/>
      <c r="Q325" s="2128"/>
      <c r="R325" s="2128"/>
      <c r="S325" s="2114"/>
      <c r="T325" s="2114"/>
      <c r="U325" s="2114"/>
      <c r="V325" s="2114"/>
      <c r="W325" s="2114"/>
      <c r="X325" s="2114"/>
      <c r="Y325" s="2114"/>
      <c r="Z325" s="2114"/>
      <c r="AA325" s="2130"/>
      <c r="AB325" s="2130"/>
      <c r="AC325" s="2130"/>
      <c r="AD325" s="2130"/>
      <c r="AE325" s="2130"/>
      <c r="AF325" s="2130"/>
      <c r="AG325" s="2130"/>
      <c r="AH325" s="2130"/>
      <c r="AI325" s="2130"/>
      <c r="AJ325" s="2130"/>
      <c r="AK325" s="2130"/>
      <c r="AL325" s="2130"/>
      <c r="AM325" s="2130"/>
      <c r="AN325" s="2130"/>
      <c r="AO325" s="2130"/>
      <c r="AP325" s="2130"/>
      <c r="AQ325" s="2114"/>
      <c r="AR325" s="2114"/>
      <c r="AS325" s="2114"/>
      <c r="AT325" s="2114"/>
      <c r="AU325" s="2114"/>
      <c r="AV325" s="2114"/>
      <c r="AW325" s="2114"/>
      <c r="AX325" s="2114"/>
      <c r="AY325" s="612"/>
      <c r="AZ325" s="613"/>
      <c r="BA325" s="600"/>
      <c r="BB325" s="600"/>
      <c r="BC325" s="600"/>
      <c r="BD325" s="600"/>
      <c r="BE325" s="600"/>
      <c r="BF325" s="600"/>
      <c r="BG325" s="600"/>
      <c r="BH325" s="600"/>
      <c r="BI325" s="600"/>
      <c r="BJ325" s="600"/>
    </row>
    <row r="326" spans="1:74" s="586" customFormat="1" ht="18" customHeight="1">
      <c r="A326" s="578">
        <f t="shared" si="12"/>
        <v>1</v>
      </c>
      <c r="B326" s="614"/>
      <c r="C326" s="614" t="s">
        <v>776</v>
      </c>
      <c r="D326" s="614" t="s">
        <v>788</v>
      </c>
      <c r="E326" s="614"/>
      <c r="F326" s="612"/>
      <c r="G326" s="612"/>
      <c r="H326" s="612"/>
      <c r="I326" s="612"/>
      <c r="J326" s="612"/>
      <c r="K326" s="612"/>
      <c r="L326" s="612"/>
      <c r="M326" s="612"/>
      <c r="N326" s="612"/>
      <c r="O326" s="612"/>
      <c r="P326" s="612"/>
      <c r="Q326" s="615"/>
      <c r="R326" s="615"/>
      <c r="S326" s="615"/>
      <c r="T326" s="615"/>
      <c r="U326" s="615"/>
      <c r="V326" s="612"/>
      <c r="W326" s="616"/>
      <c r="X326" s="616"/>
      <c r="Y326" s="616"/>
      <c r="Z326" s="616"/>
      <c r="AA326" s="616"/>
      <c r="AB326" s="616"/>
      <c r="AC326" s="616"/>
      <c r="AD326" s="616"/>
      <c r="AE326" s="616"/>
      <c r="AF326" s="616"/>
      <c r="AG326" s="612"/>
      <c r="AH326" s="617"/>
      <c r="AI326" s="617"/>
      <c r="AJ326" s="617"/>
      <c r="AK326" s="617"/>
      <c r="AL326" s="618"/>
      <c r="AM326" s="618"/>
      <c r="AN326" s="618"/>
      <c r="AO326" s="618"/>
      <c r="AP326" s="618"/>
      <c r="AQ326" s="618"/>
      <c r="AR326" s="618"/>
      <c r="AS326" s="618"/>
      <c r="AT326" s="618"/>
      <c r="AU326" s="618"/>
      <c r="AV326" s="612"/>
      <c r="AW326" s="612"/>
      <c r="AX326" s="612"/>
      <c r="AY326" s="612"/>
      <c r="AZ326" s="613"/>
      <c r="BA326" s="600"/>
      <c r="BB326" s="600"/>
      <c r="BC326" s="600"/>
      <c r="BD326" s="600"/>
      <c r="BE326" s="600"/>
      <c r="BF326" s="600"/>
      <c r="BG326" s="600"/>
      <c r="BH326" s="600"/>
      <c r="BI326" s="600"/>
      <c r="BJ326" s="600"/>
      <c r="BK326" s="600"/>
      <c r="BL326" s="600"/>
      <c r="BM326" s="600"/>
      <c r="BN326" s="600"/>
      <c r="BO326" s="600"/>
      <c r="BP326" s="600"/>
      <c r="BQ326" s="600"/>
      <c r="BR326" s="600"/>
      <c r="BS326" s="600"/>
      <c r="BT326" s="600"/>
      <c r="BU326" s="600"/>
      <c r="BV326" s="600"/>
    </row>
    <row r="327" spans="1:74" s="586" customFormat="1" ht="18" customHeight="1">
      <c r="A327" s="578">
        <f t="shared" si="12"/>
        <v>1</v>
      </c>
      <c r="B327" s="614"/>
      <c r="C327" s="614"/>
      <c r="D327" s="587" t="s">
        <v>540</v>
      </c>
      <c r="E327" s="614" t="str">
        <f>CONCATENATE("식재된 ",S324," 는 활착이 안정된 상태로 신초발달이 양호함" )</f>
        <v>식재된 밤나무 는 활착이 안정된 상태로 신초발달이 양호함</v>
      </c>
      <c r="F327" s="612"/>
      <c r="G327" s="612"/>
      <c r="H327" s="612"/>
      <c r="I327" s="612"/>
      <c r="J327" s="612"/>
      <c r="K327" s="612"/>
      <c r="L327" s="612"/>
      <c r="M327" s="612"/>
      <c r="N327" s="612"/>
      <c r="O327" s="612"/>
      <c r="P327" s="612"/>
      <c r="Q327" s="615"/>
      <c r="R327" s="615"/>
      <c r="S327" s="615"/>
      <c r="T327" s="615"/>
      <c r="U327" s="615"/>
      <c r="V327" s="612"/>
      <c r="W327" s="619"/>
      <c r="X327" s="616"/>
      <c r="Y327" s="616"/>
      <c r="Z327" s="616"/>
      <c r="AA327" s="619"/>
      <c r="AB327" s="616"/>
      <c r="AC327" s="616"/>
      <c r="AD327" s="616"/>
      <c r="AE327" s="619"/>
      <c r="AF327" s="616"/>
      <c r="AG327" s="612"/>
      <c r="AH327" s="617"/>
      <c r="AI327" s="617"/>
      <c r="AJ327" s="617"/>
      <c r="AK327" s="617"/>
      <c r="AL327" s="618"/>
      <c r="AM327" s="618"/>
      <c r="AN327" s="618"/>
      <c r="AO327" s="618"/>
      <c r="AP327" s="618"/>
      <c r="AQ327" s="618"/>
      <c r="AR327" s="618"/>
      <c r="AS327" s="618"/>
      <c r="AT327" s="618"/>
      <c r="AU327" s="618"/>
      <c r="AV327" s="612"/>
      <c r="AW327" s="612"/>
      <c r="AX327" s="612"/>
      <c r="AY327" s="612"/>
      <c r="AZ327" s="613"/>
      <c r="BC327" s="600"/>
      <c r="BD327" s="600"/>
      <c r="BE327" s="600"/>
      <c r="BF327" s="600"/>
      <c r="BG327" s="600"/>
      <c r="BH327" s="600"/>
      <c r="BI327" s="600"/>
      <c r="BJ327" s="600"/>
      <c r="BK327" s="600"/>
      <c r="BL327" s="600"/>
      <c r="BM327" s="600"/>
      <c r="BN327" s="600"/>
      <c r="BO327" s="600"/>
      <c r="BP327" s="600"/>
      <c r="BQ327" s="600"/>
      <c r="BR327" s="600"/>
      <c r="BS327" s="600"/>
      <c r="BT327" s="600"/>
      <c r="BU327" s="600"/>
      <c r="BV327" s="600"/>
    </row>
    <row r="328" spans="1:74" s="586" customFormat="1" ht="18" customHeight="1">
      <c r="A328" s="578">
        <f t="shared" si="12"/>
        <v>1</v>
      </c>
      <c r="B328" s="614"/>
      <c r="C328" s="614"/>
      <c r="D328" s="587" t="s">
        <v>540</v>
      </c>
      <c r="E328" s="614" t="s">
        <v>789</v>
      </c>
      <c r="F328" s="612"/>
      <c r="G328" s="612"/>
      <c r="H328" s="612"/>
      <c r="I328" s="612"/>
      <c r="J328" s="612"/>
      <c r="K328" s="612"/>
      <c r="L328" s="612"/>
      <c r="M328" s="612"/>
      <c r="N328" s="612"/>
      <c r="O328" s="612"/>
      <c r="P328" s="612"/>
      <c r="Q328" s="615"/>
      <c r="R328" s="615"/>
      <c r="S328" s="615"/>
      <c r="T328" s="615"/>
      <c r="U328" s="615"/>
      <c r="V328" s="612"/>
      <c r="W328" s="612"/>
      <c r="X328" s="612"/>
      <c r="Y328" s="612"/>
      <c r="Z328" s="612"/>
      <c r="AA328" s="612"/>
      <c r="AB328" s="612"/>
      <c r="AC328" s="612"/>
      <c r="AD328" s="612"/>
      <c r="AE328" s="612"/>
      <c r="AF328" s="612"/>
      <c r="AG328" s="612"/>
      <c r="AH328" s="617"/>
      <c r="AI328" s="617"/>
      <c r="AJ328" s="617"/>
      <c r="AK328" s="617"/>
      <c r="AL328" s="618"/>
      <c r="AM328" s="618"/>
      <c r="AN328" s="618"/>
      <c r="AO328" s="618"/>
      <c r="AP328" s="618"/>
      <c r="AQ328" s="618"/>
      <c r="AR328" s="618"/>
      <c r="AS328" s="618"/>
      <c r="AT328" s="618"/>
      <c r="AU328" s="618"/>
      <c r="AV328" s="612"/>
      <c r="AW328" s="612"/>
      <c r="AX328" s="612"/>
      <c r="AY328" s="612"/>
      <c r="AZ328" s="613"/>
      <c r="BA328" s="580"/>
      <c r="BB328" s="580"/>
      <c r="BC328" s="580"/>
      <c r="BD328" s="580"/>
      <c r="BE328" s="580"/>
      <c r="BF328" s="580"/>
      <c r="BG328" s="580"/>
      <c r="BH328" s="580"/>
      <c r="BI328" s="580"/>
      <c r="BJ328" s="580"/>
      <c r="BK328" s="601"/>
      <c r="BL328" s="601"/>
      <c r="BM328" s="601"/>
      <c r="BN328" s="601"/>
      <c r="BO328" s="601"/>
      <c r="BP328" s="601"/>
      <c r="BQ328" s="601"/>
      <c r="BR328" s="601"/>
      <c r="BS328" s="601"/>
      <c r="BT328" s="601"/>
      <c r="BU328" s="601"/>
      <c r="BV328" s="601"/>
    </row>
    <row r="329" spans="1:74" s="586" customFormat="1" ht="18" customHeight="1">
      <c r="A329" s="578">
        <f t="shared" si="12"/>
        <v>1</v>
      </c>
      <c r="B329" s="614"/>
      <c r="C329" s="614"/>
      <c r="D329" s="587" t="s">
        <v>540</v>
      </c>
      <c r="E329" s="614" t="s">
        <v>2459</v>
      </c>
      <c r="F329" s="612"/>
      <c r="G329" s="612"/>
      <c r="H329" s="612"/>
      <c r="I329" s="612"/>
      <c r="J329" s="612"/>
      <c r="K329" s="612"/>
      <c r="L329" s="612"/>
      <c r="M329" s="612"/>
      <c r="N329" s="612"/>
      <c r="O329" s="612"/>
      <c r="P329" s="612"/>
      <c r="Q329" s="615"/>
      <c r="R329" s="615"/>
      <c r="S329" s="615"/>
      <c r="T329" s="615"/>
      <c r="U329" s="615"/>
      <c r="V329" s="612"/>
      <c r="W329" s="612"/>
      <c r="X329" s="612"/>
      <c r="Y329" s="612"/>
      <c r="Z329" s="612"/>
      <c r="AA329" s="612"/>
      <c r="AB329" s="612"/>
      <c r="AC329" s="612"/>
      <c r="AD329" s="612"/>
      <c r="AE329" s="612"/>
      <c r="AF329" s="612"/>
      <c r="AG329" s="612"/>
      <c r="AH329" s="617"/>
      <c r="AI329" s="617"/>
      <c r="AJ329" s="617"/>
      <c r="AK329" s="617"/>
      <c r="AL329" s="618"/>
      <c r="AM329" s="618"/>
      <c r="AN329" s="618"/>
      <c r="AO329" s="618"/>
      <c r="AP329" s="618"/>
      <c r="AQ329" s="618"/>
      <c r="AR329" s="618"/>
      <c r="AS329" s="618"/>
      <c r="AT329" s="618"/>
      <c r="AU329" s="618"/>
      <c r="AV329" s="612"/>
      <c r="AW329" s="612"/>
      <c r="AX329" s="612"/>
      <c r="AY329" s="612"/>
      <c r="AZ329" s="613"/>
      <c r="BA329" s="580"/>
      <c r="BB329" s="580"/>
      <c r="BC329" s="580"/>
      <c r="BD329" s="580"/>
      <c r="BE329" s="580"/>
      <c r="BF329" s="580"/>
      <c r="BG329" s="580"/>
      <c r="BH329" s="580"/>
      <c r="BI329" s="580"/>
      <c r="BJ329" s="580"/>
      <c r="BK329" s="601"/>
      <c r="BL329" s="601"/>
      <c r="BM329" s="601"/>
      <c r="BN329" s="601"/>
      <c r="BO329" s="601"/>
      <c r="BP329" s="601"/>
      <c r="BQ329" s="601"/>
      <c r="BR329" s="601"/>
      <c r="BS329" s="601"/>
      <c r="BT329" s="601"/>
      <c r="BU329" s="601"/>
      <c r="BV329" s="601"/>
    </row>
    <row r="330" spans="1:74" s="586" customFormat="1" ht="18" customHeight="1">
      <c r="A330" s="578">
        <f t="shared" si="12"/>
        <v>1</v>
      </c>
      <c r="B330" s="614"/>
      <c r="C330" s="614" t="s">
        <v>778</v>
      </c>
      <c r="D330" s="614" t="s">
        <v>790</v>
      </c>
      <c r="E330" s="614"/>
      <c r="F330" s="612"/>
      <c r="G330" s="612"/>
      <c r="H330" s="612"/>
      <c r="I330" s="612"/>
      <c r="J330" s="612"/>
      <c r="K330" s="612"/>
      <c r="L330" s="612"/>
      <c r="M330" s="612"/>
      <c r="N330" s="612"/>
      <c r="O330" s="612"/>
      <c r="P330" s="612"/>
      <c r="Q330" s="615"/>
      <c r="R330" s="615"/>
      <c r="S330" s="615"/>
      <c r="T330" s="615"/>
      <c r="U330" s="615"/>
      <c r="V330" s="612"/>
      <c r="W330" s="612"/>
      <c r="X330" s="612"/>
      <c r="Y330" s="612"/>
      <c r="Z330" s="612"/>
      <c r="AA330" s="612"/>
      <c r="AB330" s="612"/>
      <c r="AC330" s="612"/>
      <c r="AD330" s="612"/>
      <c r="AE330" s="612"/>
      <c r="AF330" s="612"/>
      <c r="AG330" s="612"/>
      <c r="AH330" s="617"/>
      <c r="AI330" s="617"/>
      <c r="AJ330" s="617"/>
      <c r="AK330" s="617"/>
      <c r="AL330" s="618"/>
      <c r="AM330" s="618"/>
      <c r="AN330" s="618"/>
      <c r="AO330" s="618"/>
      <c r="AP330" s="618"/>
      <c r="AQ330" s="618"/>
      <c r="AR330" s="618"/>
      <c r="AS330" s="618"/>
      <c r="AT330" s="618"/>
      <c r="AU330" s="618"/>
      <c r="AV330" s="612"/>
      <c r="AW330" s="612"/>
      <c r="AX330" s="612"/>
      <c r="AY330" s="612"/>
      <c r="AZ330" s="613"/>
      <c r="BK330" s="600"/>
      <c r="BL330" s="600"/>
      <c r="BM330" s="600"/>
      <c r="BN330" s="600"/>
      <c r="BO330" s="600"/>
      <c r="BP330" s="600"/>
      <c r="BQ330" s="600"/>
      <c r="BR330" s="600"/>
      <c r="BS330" s="600"/>
      <c r="BT330" s="600"/>
      <c r="BU330" s="600"/>
      <c r="BV330" s="600"/>
    </row>
    <row r="331" spans="1:74" s="586" customFormat="1" ht="18" customHeight="1">
      <c r="A331" s="578">
        <f t="shared" si="12"/>
        <v>1</v>
      </c>
      <c r="B331" s="614"/>
      <c r="C331" s="614"/>
      <c r="D331" s="587" t="s">
        <v>540</v>
      </c>
      <c r="E331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331" s="612"/>
      <c r="G331" s="612"/>
      <c r="H331" s="612"/>
      <c r="I331" s="612"/>
      <c r="J331" s="612"/>
      <c r="K331" s="612"/>
      <c r="L331" s="612"/>
      <c r="M331" s="612"/>
      <c r="N331" s="612"/>
      <c r="O331" s="612"/>
      <c r="P331" s="612"/>
      <c r="Q331" s="615"/>
      <c r="R331" s="615"/>
      <c r="S331" s="615"/>
      <c r="T331" s="615"/>
      <c r="U331" s="615"/>
      <c r="V331" s="612"/>
      <c r="W331" s="612"/>
      <c r="X331" s="612"/>
      <c r="Y331" s="612"/>
      <c r="Z331" s="612"/>
      <c r="AA331" s="612"/>
      <c r="AB331" s="612"/>
      <c r="AC331" s="612"/>
      <c r="AD331" s="612"/>
      <c r="AE331" s="612"/>
      <c r="AF331" s="612"/>
      <c r="AG331" s="612"/>
      <c r="AH331" s="617"/>
      <c r="AI331" s="617"/>
      <c r="AJ331" s="617"/>
      <c r="AK331" s="617"/>
      <c r="AL331" s="618"/>
      <c r="AM331" s="618"/>
      <c r="AN331" s="618"/>
      <c r="AO331" s="618"/>
      <c r="AP331" s="618"/>
      <c r="AQ331" s="618"/>
      <c r="AR331" s="618"/>
      <c r="AS331" s="618"/>
      <c r="AT331" s="618"/>
      <c r="AU331" s="618"/>
      <c r="AV331" s="612"/>
      <c r="AW331" s="612"/>
      <c r="AX331" s="612"/>
      <c r="AY331" s="612"/>
      <c r="AZ331" s="613"/>
      <c r="BK331" s="600"/>
      <c r="BL331" s="600"/>
      <c r="BM331" s="600"/>
      <c r="BN331" s="600"/>
      <c r="BO331" s="600"/>
      <c r="BP331" s="600"/>
      <c r="BQ331" s="600"/>
      <c r="BR331" s="600"/>
      <c r="BS331" s="600"/>
      <c r="BT331" s="600"/>
      <c r="BU331" s="600"/>
      <c r="BV331" s="600"/>
    </row>
    <row r="332" spans="1:74" s="586" customFormat="1" ht="18" customHeight="1">
      <c r="A332" s="578">
        <f t="shared" si="12"/>
        <v>1</v>
      </c>
      <c r="B332" s="614"/>
      <c r="C332" s="614"/>
      <c r="D332" s="587" t="s">
        <v>540</v>
      </c>
      <c r="E332" s="614" t="str">
        <f>CONCATENATE("조림목이 자연발생 식생과 경재하고 있으며 조림목의 ",AQ324,"이다." )</f>
        <v>조림목이 자연발생 식생과 경재하고 있으며 조림목의 2년차이다.</v>
      </c>
      <c r="F332" s="612"/>
      <c r="G332" s="612"/>
      <c r="H332" s="612"/>
      <c r="I332" s="612"/>
      <c r="J332" s="612"/>
      <c r="K332" s="612"/>
      <c r="L332" s="612"/>
      <c r="M332" s="612"/>
      <c r="N332" s="612"/>
      <c r="O332" s="612"/>
      <c r="P332" s="612"/>
      <c r="Q332" s="612"/>
      <c r="R332" s="612"/>
      <c r="S332" s="612"/>
      <c r="T332" s="612"/>
      <c r="U332" s="612"/>
      <c r="V332" s="612"/>
      <c r="W332" s="612"/>
      <c r="X332" s="612"/>
      <c r="Y332" s="612"/>
      <c r="Z332" s="612"/>
      <c r="AA332" s="612"/>
      <c r="AB332" s="612"/>
      <c r="AC332" s="612"/>
      <c r="AD332" s="612"/>
      <c r="AE332" s="612"/>
      <c r="AF332" s="612"/>
      <c r="AG332" s="612"/>
      <c r="AH332" s="617"/>
      <c r="AI332" s="617"/>
      <c r="AJ332" s="617"/>
      <c r="AK332" s="617"/>
      <c r="AL332" s="618"/>
      <c r="AM332" s="618"/>
      <c r="AN332" s="618"/>
      <c r="AO332" s="618"/>
      <c r="AP332" s="618"/>
      <c r="AQ332" s="618"/>
      <c r="AR332" s="618"/>
      <c r="AS332" s="618"/>
      <c r="AT332" s="618"/>
      <c r="AU332" s="618"/>
      <c r="AV332" s="612"/>
      <c r="AW332" s="612"/>
      <c r="AX332" s="612"/>
      <c r="AY332" s="612"/>
      <c r="AZ332" s="613"/>
      <c r="BK332" s="600"/>
      <c r="BL332" s="600"/>
      <c r="BM332" s="600"/>
      <c r="BN332" s="600"/>
      <c r="BO332" s="600"/>
      <c r="BP332" s="600"/>
      <c r="BQ332" s="600"/>
      <c r="BR332" s="600"/>
      <c r="BS332" s="600"/>
      <c r="BT332" s="600"/>
      <c r="BU332" s="600"/>
      <c r="BV332" s="600"/>
    </row>
    <row r="333" spans="1:74" s="586" customFormat="1" ht="13.5" customHeight="1">
      <c r="A333" s="578">
        <f t="shared" si="12"/>
        <v>1</v>
      </c>
      <c r="B333" s="620"/>
      <c r="C333" s="620"/>
      <c r="D333" s="620"/>
      <c r="E333" s="620"/>
      <c r="F333" s="595"/>
      <c r="G333" s="595"/>
      <c r="H333" s="595"/>
      <c r="I333" s="595"/>
      <c r="J333" s="621"/>
      <c r="K333" s="621"/>
      <c r="L333" s="621"/>
      <c r="M333" s="621"/>
      <c r="N333" s="621"/>
      <c r="O333" s="621"/>
      <c r="P333" s="621"/>
      <c r="Q333" s="622"/>
      <c r="R333" s="622"/>
      <c r="S333" s="622"/>
      <c r="T333" s="622"/>
      <c r="U333" s="622"/>
      <c r="V333" s="612"/>
      <c r="W333" s="612"/>
      <c r="X333" s="612"/>
      <c r="Y333" s="612"/>
      <c r="Z333" s="612"/>
      <c r="AA333" s="612"/>
      <c r="AB333" s="612"/>
      <c r="AC333" s="612"/>
      <c r="AD333" s="612"/>
      <c r="AE333" s="612"/>
      <c r="AF333" s="612"/>
      <c r="AG333" s="612"/>
      <c r="AH333" s="623"/>
      <c r="AI333" s="623"/>
      <c r="AJ333" s="623"/>
      <c r="AK333" s="623"/>
      <c r="AL333" s="624"/>
      <c r="AM333" s="624"/>
      <c r="AN333" s="624"/>
      <c r="AO333" s="624"/>
      <c r="AP333" s="624"/>
      <c r="AQ333" s="624"/>
      <c r="AR333" s="624"/>
      <c r="AS333" s="624"/>
      <c r="AT333" s="624"/>
      <c r="AU333" s="624"/>
      <c r="AV333" s="595"/>
      <c r="AW333" s="595"/>
      <c r="AX333" s="595"/>
      <c r="AY333" s="595"/>
      <c r="AZ333" s="613"/>
      <c r="BK333" s="600"/>
      <c r="BL333" s="600"/>
      <c r="BM333" s="600"/>
      <c r="BN333" s="600"/>
      <c r="BO333" s="600"/>
      <c r="BP333" s="600"/>
      <c r="BQ333" s="600"/>
      <c r="BR333" s="600"/>
      <c r="BS333" s="600"/>
      <c r="BT333" s="600"/>
      <c r="BU333" s="600"/>
      <c r="BV333" s="600"/>
    </row>
    <row r="334" spans="1:74" s="601" customFormat="1" ht="19.5" customHeight="1">
      <c r="A334" s="578">
        <f t="shared" si="12"/>
        <v>1</v>
      </c>
      <c r="B334" s="2116" t="s">
        <v>2071</v>
      </c>
      <c r="C334" s="2116"/>
      <c r="D334" s="2116"/>
      <c r="E334" s="2116"/>
      <c r="F334" s="2116"/>
      <c r="G334" s="2116"/>
      <c r="H334" s="2116"/>
      <c r="I334" s="2116"/>
      <c r="J334" s="2116"/>
      <c r="K334" s="2116"/>
      <c r="L334" s="2116"/>
      <c r="M334" s="2116"/>
      <c r="N334" s="2116"/>
      <c r="O334" s="2116"/>
      <c r="P334" s="2116"/>
      <c r="Q334" s="2116"/>
      <c r="R334" s="2116"/>
      <c r="S334" s="2116"/>
      <c r="T334" s="2116"/>
      <c r="U334" s="2116"/>
      <c r="V334" s="2116"/>
      <c r="W334" s="2116"/>
      <c r="X334" s="2116"/>
      <c r="Y334" s="2116"/>
      <c r="Z334" s="2116"/>
      <c r="AA334" s="2116"/>
      <c r="AB334" s="2116"/>
      <c r="AC334" s="2116"/>
      <c r="AD334" s="2116"/>
      <c r="AE334" s="2116"/>
      <c r="AF334" s="2116"/>
      <c r="AG334" s="2116"/>
      <c r="AH334" s="2116"/>
      <c r="AI334" s="2116"/>
      <c r="AJ334" s="2116"/>
      <c r="AK334" s="2116"/>
      <c r="AL334" s="2116"/>
      <c r="AM334" s="2116"/>
      <c r="AN334" s="2116"/>
      <c r="AO334" s="2116"/>
      <c r="AP334" s="2116"/>
      <c r="AQ334" s="2116"/>
      <c r="AR334" s="2116"/>
      <c r="AS334" s="2116"/>
      <c r="AT334" s="2116"/>
      <c r="AU334" s="2116"/>
      <c r="AV334" s="2116"/>
      <c r="AW334" s="2116"/>
      <c r="AX334" s="2116"/>
      <c r="AY334" s="2116"/>
      <c r="AZ334" s="625"/>
      <c r="BB334" s="600"/>
      <c r="BC334" s="600"/>
      <c r="BD334" s="600"/>
      <c r="BE334" s="600"/>
      <c r="BF334" s="600"/>
      <c r="BG334" s="600"/>
      <c r="BH334" s="600"/>
      <c r="BI334" s="600"/>
      <c r="BJ334" s="600"/>
      <c r="BK334" s="600"/>
      <c r="BL334" s="600"/>
      <c r="BM334" s="600"/>
      <c r="BN334" s="600"/>
      <c r="BO334" s="600"/>
      <c r="BP334" s="600"/>
      <c r="BQ334" s="600"/>
      <c r="BR334" s="600"/>
      <c r="BS334" s="600"/>
      <c r="BT334" s="600"/>
      <c r="BU334" s="600"/>
      <c r="BV334" s="600"/>
    </row>
    <row r="335" spans="1:74" s="601" customFormat="1" ht="18" customHeight="1">
      <c r="A335" s="578">
        <f t="shared" si="12"/>
        <v>1</v>
      </c>
      <c r="B335" s="626"/>
      <c r="C335" s="587" t="s">
        <v>792</v>
      </c>
      <c r="D335" s="588" t="s">
        <v>793</v>
      </c>
      <c r="E335" s="588"/>
      <c r="F335" s="588"/>
      <c r="G335" s="588"/>
      <c r="H335" s="588"/>
      <c r="I335" s="588"/>
      <c r="J335" s="627"/>
      <c r="K335" s="627"/>
      <c r="L335" s="627"/>
      <c r="M335" s="627"/>
      <c r="N335" s="627"/>
      <c r="O335" s="627"/>
      <c r="P335" s="627"/>
      <c r="Q335" s="627"/>
      <c r="R335" s="627"/>
      <c r="S335" s="627"/>
      <c r="T335" s="627"/>
      <c r="U335" s="627"/>
      <c r="V335" s="627"/>
      <c r="W335" s="627"/>
      <c r="X335" s="627"/>
      <c r="Y335" s="627"/>
      <c r="Z335" s="627"/>
      <c r="AA335" s="627"/>
      <c r="AB335" s="627"/>
      <c r="AC335" s="627"/>
      <c r="AD335" s="627"/>
      <c r="AE335" s="627"/>
      <c r="AF335" s="627"/>
      <c r="AG335" s="627"/>
      <c r="AH335" s="627"/>
      <c r="AI335" s="627"/>
      <c r="AJ335" s="627"/>
      <c r="AK335" s="627"/>
      <c r="AL335" s="627"/>
      <c r="AM335" s="627"/>
      <c r="AN335" s="627"/>
      <c r="AO335" s="627"/>
      <c r="AP335" s="627"/>
      <c r="AQ335" s="627"/>
      <c r="AR335" s="627"/>
      <c r="AS335" s="627"/>
      <c r="AT335" s="627"/>
      <c r="AU335" s="627"/>
      <c r="AV335" s="627"/>
      <c r="AW335" s="627"/>
      <c r="AX335" s="627"/>
      <c r="AY335" s="627"/>
      <c r="AZ335" s="625"/>
      <c r="BB335" s="600"/>
      <c r="BC335" s="600"/>
      <c r="BD335" s="600"/>
      <c r="BE335" s="600"/>
      <c r="BF335" s="600"/>
      <c r="BG335" s="600"/>
      <c r="BH335" s="600"/>
      <c r="BI335" s="600"/>
      <c r="BJ335" s="600"/>
      <c r="BK335" s="600"/>
      <c r="BL335" s="600"/>
      <c r="BM335" s="600"/>
      <c r="BN335" s="600"/>
      <c r="BO335" s="600"/>
      <c r="BP335" s="600"/>
      <c r="BQ335" s="600"/>
      <c r="BR335" s="600"/>
      <c r="BS335" s="600"/>
      <c r="BT335" s="600"/>
      <c r="BU335" s="600"/>
      <c r="BV335" s="600"/>
    </row>
    <row r="336" spans="1:74" s="600" customFormat="1" ht="18" customHeight="1">
      <c r="A336" s="578">
        <f t="shared" si="12"/>
        <v>1</v>
      </c>
      <c r="B336" s="587"/>
      <c r="C336" s="587"/>
      <c r="D336" s="587" t="s">
        <v>540</v>
      </c>
      <c r="E336" s="588" t="str">
        <f>CONCATENATE("조림목이 정상적으로 생육하기 위해서는 조림목을 제외한 모든 식생을 제거하여야 하므로 ",AO308,"로 적용한다.")</f>
        <v>조림목이 정상적으로 생육하기 위해서는 조림목을 제외한 모든 식생을 제거하여야 하므로 모두베기로 적용한다.</v>
      </c>
      <c r="F336" s="588"/>
      <c r="G336" s="588"/>
      <c r="H336" s="588"/>
      <c r="I336" s="588"/>
      <c r="J336" s="589"/>
      <c r="K336" s="588"/>
      <c r="L336" s="588"/>
      <c r="M336" s="588"/>
      <c r="N336" s="588"/>
      <c r="O336" s="588"/>
      <c r="P336" s="588"/>
      <c r="Q336" s="588"/>
      <c r="R336" s="588"/>
      <c r="S336" s="588"/>
      <c r="T336" s="588"/>
      <c r="U336" s="588"/>
      <c r="V336" s="588"/>
      <c r="W336" s="588"/>
      <c r="X336" s="588"/>
      <c r="Y336" s="588"/>
      <c r="Z336" s="588"/>
      <c r="AA336" s="588"/>
      <c r="AB336" s="588"/>
      <c r="AC336" s="588"/>
      <c r="AD336" s="588"/>
      <c r="AE336" s="588"/>
      <c r="AF336" s="588"/>
      <c r="AG336" s="588"/>
      <c r="AH336" s="588"/>
      <c r="AI336" s="588"/>
      <c r="AJ336" s="588"/>
      <c r="AK336" s="588"/>
      <c r="AL336" s="588"/>
      <c r="AM336" s="588"/>
      <c r="AN336" s="588"/>
      <c r="AO336" s="588"/>
      <c r="AP336" s="588"/>
      <c r="AQ336" s="588"/>
      <c r="AR336" s="588"/>
      <c r="AS336" s="588"/>
      <c r="AT336" s="588"/>
      <c r="AU336" s="588"/>
      <c r="AV336" s="588"/>
      <c r="AW336" s="588"/>
      <c r="AX336" s="588"/>
      <c r="AY336" s="588"/>
      <c r="AZ336" s="628"/>
      <c r="BB336" s="601"/>
      <c r="BC336" s="601"/>
      <c r="BD336" s="601"/>
      <c r="BE336" s="601"/>
      <c r="BF336" s="601"/>
      <c r="BG336" s="601"/>
      <c r="BH336" s="601"/>
      <c r="BI336" s="601"/>
      <c r="BJ336" s="601"/>
      <c r="BK336" s="601"/>
      <c r="BL336" s="601"/>
      <c r="BM336" s="601"/>
      <c r="BN336" s="601"/>
      <c r="BO336" s="601"/>
      <c r="BP336" s="601"/>
      <c r="BQ336" s="601"/>
      <c r="BR336" s="601"/>
      <c r="BS336" s="601"/>
      <c r="BT336" s="601"/>
      <c r="BU336" s="601"/>
      <c r="BV336" s="601"/>
    </row>
    <row r="337" spans="1:74" s="600" customFormat="1" ht="18" customHeight="1">
      <c r="A337" s="578">
        <f t="shared" si="12"/>
        <v>1</v>
      </c>
      <c r="B337" s="587"/>
      <c r="C337" s="587" t="s">
        <v>794</v>
      </c>
      <c r="D337" s="588" t="s">
        <v>795</v>
      </c>
      <c r="E337" s="588"/>
      <c r="F337" s="588"/>
      <c r="G337" s="588"/>
      <c r="H337" s="588"/>
      <c r="I337" s="588"/>
      <c r="J337" s="588"/>
      <c r="K337" s="588"/>
      <c r="L337" s="588"/>
      <c r="M337" s="588"/>
      <c r="N337" s="588"/>
      <c r="O337" s="588"/>
      <c r="P337" s="588"/>
      <c r="Q337" s="588"/>
      <c r="R337" s="588"/>
      <c r="S337" s="588"/>
      <c r="T337" s="588"/>
      <c r="U337" s="588"/>
      <c r="V337" s="588"/>
      <c r="W337" s="588"/>
      <c r="X337" s="588"/>
      <c r="Y337" s="588"/>
      <c r="Z337" s="588"/>
      <c r="AA337" s="588"/>
      <c r="AB337" s="588"/>
      <c r="AC337" s="588"/>
      <c r="AD337" s="588"/>
      <c r="AE337" s="588"/>
      <c r="AF337" s="588"/>
      <c r="AG337" s="588"/>
      <c r="AH337" s="588"/>
      <c r="AI337" s="588"/>
      <c r="AJ337" s="588"/>
      <c r="AK337" s="588"/>
      <c r="AL337" s="588"/>
      <c r="AM337" s="588"/>
      <c r="AN337" s="588"/>
      <c r="AO337" s="588"/>
      <c r="AP337" s="588"/>
      <c r="AQ337" s="588"/>
      <c r="AR337" s="588"/>
      <c r="AS337" s="588"/>
      <c r="AT337" s="588"/>
      <c r="AU337" s="588"/>
      <c r="AV337" s="588"/>
      <c r="AW337" s="588"/>
      <c r="AX337" s="588"/>
      <c r="AY337" s="588"/>
      <c r="AZ337" s="628"/>
    </row>
    <row r="338" spans="1:74" s="600" customFormat="1" ht="18" customHeight="1">
      <c r="A338" s="578">
        <f t="shared" si="12"/>
        <v>1</v>
      </c>
      <c r="B338" s="587"/>
      <c r="C338" s="2111" t="s">
        <v>796</v>
      </c>
      <c r="D338" s="2111"/>
      <c r="E338" s="2111"/>
      <c r="F338" s="2111"/>
      <c r="G338" s="2111"/>
      <c r="H338" s="2111"/>
      <c r="I338" s="2111"/>
      <c r="J338" s="2111"/>
      <c r="K338" s="2111"/>
      <c r="L338" s="2111"/>
      <c r="M338" s="2111"/>
      <c r="N338" s="2111"/>
      <c r="O338" s="2111"/>
      <c r="P338" s="2111"/>
      <c r="Q338" s="2111"/>
      <c r="R338" s="2111"/>
      <c r="S338" s="2111"/>
      <c r="T338" s="2111"/>
      <c r="U338" s="2111"/>
      <c r="V338" s="2111"/>
      <c r="W338" s="2111"/>
      <c r="X338" s="2111"/>
      <c r="Y338" s="2111"/>
      <c r="Z338" s="2111"/>
      <c r="AA338" s="2111" t="s">
        <v>797</v>
      </c>
      <c r="AB338" s="2111"/>
      <c r="AC338" s="2111"/>
      <c r="AD338" s="2111"/>
      <c r="AE338" s="2111"/>
      <c r="AF338" s="2111"/>
      <c r="AG338" s="2111"/>
      <c r="AH338" s="2111"/>
      <c r="AI338" s="2111"/>
      <c r="AJ338" s="2111"/>
      <c r="AK338" s="2111"/>
      <c r="AL338" s="2111"/>
      <c r="AM338" s="2111"/>
      <c r="AN338" s="2111"/>
      <c r="AO338" s="2111"/>
      <c r="AP338" s="2111"/>
      <c r="AQ338" s="2111"/>
      <c r="AR338" s="2111"/>
      <c r="AS338" s="2111"/>
      <c r="AT338" s="2111"/>
      <c r="AU338" s="2111"/>
      <c r="AV338" s="2111"/>
      <c r="AW338" s="2111"/>
      <c r="AX338" s="2111"/>
      <c r="AY338" s="587"/>
      <c r="AZ338" s="586"/>
    </row>
    <row r="339" spans="1:74" s="586" customFormat="1" ht="18" customHeight="1">
      <c r="A339" s="578">
        <f t="shared" si="12"/>
        <v>1</v>
      </c>
      <c r="B339" s="629"/>
      <c r="C339" s="2111" t="s">
        <v>798</v>
      </c>
      <c r="D339" s="2111"/>
      <c r="E339" s="2111"/>
      <c r="F339" s="2111"/>
      <c r="G339" s="2111"/>
      <c r="H339" s="2111"/>
      <c r="I339" s="2111"/>
      <c r="J339" s="2111"/>
      <c r="K339" s="2111" t="s">
        <v>799</v>
      </c>
      <c r="L339" s="2111"/>
      <c r="M339" s="2111"/>
      <c r="N339" s="2111"/>
      <c r="O339" s="2111"/>
      <c r="P339" s="2111"/>
      <c r="Q339" s="2111"/>
      <c r="R339" s="2111"/>
      <c r="S339" s="2111" t="s">
        <v>800</v>
      </c>
      <c r="T339" s="2111"/>
      <c r="U339" s="2111"/>
      <c r="V339" s="2111"/>
      <c r="W339" s="2111"/>
      <c r="X339" s="2111"/>
      <c r="Y339" s="2111"/>
      <c r="Z339" s="2111"/>
      <c r="AA339" s="2111" t="s">
        <v>801</v>
      </c>
      <c r="AB339" s="2111"/>
      <c r="AC339" s="2111"/>
      <c r="AD339" s="2111"/>
      <c r="AE339" s="2111"/>
      <c r="AF339" s="2111"/>
      <c r="AG339" s="2111"/>
      <c r="AH339" s="2111"/>
      <c r="AI339" s="2111" t="s">
        <v>802</v>
      </c>
      <c r="AJ339" s="2111"/>
      <c r="AK339" s="2111"/>
      <c r="AL339" s="2111"/>
      <c r="AM339" s="2111"/>
      <c r="AN339" s="2111"/>
      <c r="AO339" s="2111"/>
      <c r="AP339" s="2111"/>
      <c r="AQ339" s="2111" t="s">
        <v>803</v>
      </c>
      <c r="AR339" s="2111"/>
      <c r="AS339" s="2111"/>
      <c r="AT339" s="2111"/>
      <c r="AU339" s="2111"/>
      <c r="AV339" s="2111"/>
      <c r="AW339" s="2111"/>
      <c r="AX339" s="2111"/>
      <c r="AY339" s="629"/>
      <c r="AZ339" s="585"/>
      <c r="BB339" s="600"/>
      <c r="BC339" s="600"/>
      <c r="BD339" s="600"/>
      <c r="BE339" s="600"/>
      <c r="BF339" s="600"/>
      <c r="BG339" s="600"/>
      <c r="BH339" s="600"/>
      <c r="BI339" s="600"/>
      <c r="BJ339" s="600"/>
      <c r="BK339" s="600"/>
      <c r="BL339" s="600"/>
      <c r="BM339" s="600"/>
      <c r="BN339" s="600"/>
      <c r="BO339" s="600"/>
      <c r="BP339" s="600"/>
      <c r="BQ339" s="600"/>
      <c r="BR339" s="600"/>
      <c r="BS339" s="600"/>
      <c r="BT339" s="600"/>
      <c r="BU339" s="600"/>
      <c r="BV339" s="600"/>
    </row>
    <row r="340" spans="1:74" s="580" customFormat="1" ht="18" hidden="1" customHeight="1">
      <c r="A340" s="578">
        <f>IF(S$340&gt;0,1,0)</f>
        <v>0</v>
      </c>
      <c r="B340" s="612"/>
      <c r="C340" s="2111" t="s">
        <v>804</v>
      </c>
      <c r="D340" s="2111"/>
      <c r="E340" s="2111"/>
      <c r="F340" s="2111"/>
      <c r="G340" s="2111"/>
      <c r="H340" s="2111"/>
      <c r="I340" s="2111"/>
      <c r="J340" s="2111"/>
      <c r="K340" s="2111" t="s">
        <v>805</v>
      </c>
      <c r="L340" s="2111"/>
      <c r="M340" s="2111"/>
      <c r="N340" s="2111"/>
      <c r="O340" s="2111"/>
      <c r="P340" s="2111"/>
      <c r="Q340" s="2111"/>
      <c r="R340" s="2111"/>
      <c r="S340" s="2112">
        <f>IF('4-2-2 필지별사업내역'!O54&gt;0,'4-2-2 필지별사업내역'!O54,0)</f>
        <v>0</v>
      </c>
      <c r="T340" s="2112"/>
      <c r="U340" s="2112"/>
      <c r="V340" s="2112"/>
      <c r="W340" s="2112"/>
      <c r="X340" s="2112"/>
      <c r="Y340" s="2112"/>
      <c r="Z340" s="2112"/>
      <c r="AA340" s="2113" t="str">
        <f>'6-3표준조사'!P456</f>
        <v>중 (15˚ ~ 30˚)</v>
      </c>
      <c r="AB340" s="2113"/>
      <c r="AC340" s="2113"/>
      <c r="AD340" s="2113"/>
      <c r="AE340" s="2113"/>
      <c r="AF340" s="2113"/>
      <c r="AG340" s="2113"/>
      <c r="AH340" s="2113"/>
      <c r="AI340" s="2113" t="str">
        <f>'6-3표준조사'!Q456</f>
        <v>개소당3ha이상</v>
      </c>
      <c r="AJ340" s="2113"/>
      <c r="AK340" s="2113"/>
      <c r="AL340" s="2113"/>
      <c r="AM340" s="2113"/>
      <c r="AN340" s="2113"/>
      <c r="AO340" s="2113"/>
      <c r="AP340" s="2113"/>
      <c r="AQ340" s="2113" t="str">
        <f>AQ324</f>
        <v>2년차</v>
      </c>
      <c r="AR340" s="2113"/>
      <c r="AS340" s="2113"/>
      <c r="AT340" s="2113"/>
      <c r="AU340" s="2113"/>
      <c r="AV340" s="2113"/>
      <c r="AW340" s="2113"/>
      <c r="AX340" s="2113"/>
      <c r="AY340" s="612"/>
      <c r="AZ340" s="613"/>
    </row>
    <row r="341" spans="1:74" s="586" customFormat="1" ht="18" customHeight="1">
      <c r="A341" s="578">
        <f t="shared" si="12"/>
        <v>1</v>
      </c>
      <c r="B341" s="612"/>
      <c r="C341" s="2111" t="s">
        <v>806</v>
      </c>
      <c r="D341" s="2111"/>
      <c r="E341" s="2111"/>
      <c r="F341" s="2111"/>
      <c r="G341" s="2111"/>
      <c r="H341" s="2111"/>
      <c r="I341" s="2111"/>
      <c r="J341" s="2111"/>
      <c r="K341" s="2111" t="s">
        <v>807</v>
      </c>
      <c r="L341" s="2111"/>
      <c r="M341" s="2111"/>
      <c r="N341" s="2111"/>
      <c r="O341" s="2111"/>
      <c r="P341" s="2111"/>
      <c r="Q341" s="2111"/>
      <c r="R341" s="2111"/>
      <c r="S341" s="2115">
        <f>K324</f>
        <v>0.2</v>
      </c>
      <c r="T341" s="2115"/>
      <c r="U341" s="2115"/>
      <c r="V341" s="2115"/>
      <c r="W341" s="2115"/>
      <c r="X341" s="2115"/>
      <c r="Y341" s="2115"/>
      <c r="Z341" s="2115"/>
      <c r="AA341" s="2114"/>
      <c r="AB341" s="2114"/>
      <c r="AC341" s="2114"/>
      <c r="AD341" s="2114"/>
      <c r="AE341" s="2114"/>
      <c r="AF341" s="2114"/>
      <c r="AG341" s="2114"/>
      <c r="AH341" s="2114"/>
      <c r="AI341" s="2114"/>
      <c r="AJ341" s="2114"/>
      <c r="AK341" s="2114"/>
      <c r="AL341" s="2114"/>
      <c r="AM341" s="2114"/>
      <c r="AN341" s="2114"/>
      <c r="AO341" s="2114"/>
      <c r="AP341" s="2114"/>
      <c r="AQ341" s="2114"/>
      <c r="AR341" s="2114"/>
      <c r="AS341" s="2114"/>
      <c r="AT341" s="2114"/>
      <c r="AU341" s="2114"/>
      <c r="AV341" s="2114"/>
      <c r="AW341" s="2114"/>
      <c r="AX341" s="2114"/>
      <c r="AY341" s="612"/>
      <c r="AZ341" s="613"/>
    </row>
    <row r="342" spans="1:74" s="586" customFormat="1" ht="18" hidden="1" customHeight="1">
      <c r="A342" s="578">
        <f>IF(S$340&gt;0,1,0)</f>
        <v>0</v>
      </c>
      <c r="B342" s="630"/>
      <c r="C342" s="630" t="s">
        <v>808</v>
      </c>
      <c r="D342" s="630" t="s">
        <v>804</v>
      </c>
      <c r="E342" s="630"/>
      <c r="F342" s="630"/>
      <c r="G342" s="631"/>
      <c r="H342" s="631"/>
      <c r="I342" s="631"/>
      <c r="J342" s="631"/>
      <c r="K342" s="631"/>
      <c r="L342" s="618"/>
      <c r="M342" s="618"/>
      <c r="N342" s="618"/>
      <c r="O342" s="618"/>
      <c r="P342" s="618"/>
      <c r="Q342" s="632"/>
      <c r="R342" s="632"/>
      <c r="S342" s="632"/>
      <c r="T342" s="632"/>
      <c r="U342" s="632"/>
      <c r="V342" s="612"/>
      <c r="W342" s="612"/>
      <c r="X342" s="612"/>
      <c r="Y342" s="612"/>
      <c r="Z342" s="633"/>
      <c r="AA342" s="612"/>
      <c r="AB342" s="612"/>
      <c r="AC342" s="612"/>
      <c r="AD342" s="634"/>
      <c r="AE342" s="612"/>
      <c r="AF342" s="612"/>
      <c r="AG342" s="612"/>
      <c r="AH342" s="635"/>
      <c r="AI342" s="635"/>
      <c r="AJ342" s="635"/>
      <c r="AK342" s="635"/>
      <c r="AL342" s="635"/>
      <c r="AM342" s="635"/>
      <c r="AN342" s="635"/>
      <c r="AO342" s="635"/>
      <c r="AP342" s="635"/>
      <c r="AQ342" s="636"/>
      <c r="AR342" s="636"/>
      <c r="AS342" s="636"/>
      <c r="AT342" s="636"/>
      <c r="AU342" s="637"/>
      <c r="AV342" s="637"/>
      <c r="AW342" s="637"/>
      <c r="AX342" s="637"/>
      <c r="AY342" s="637"/>
      <c r="AZ342" s="638"/>
    </row>
    <row r="343" spans="1:74" s="586" customFormat="1" ht="18" hidden="1" customHeight="1">
      <c r="A343" s="578">
        <f>IF(S$340&gt;0,1,0)</f>
        <v>0</v>
      </c>
      <c r="B343" s="587"/>
      <c r="C343" s="587"/>
      <c r="D343" s="587" t="s">
        <v>540</v>
      </c>
      <c r="E343" s="587" t="s">
        <v>809</v>
      </c>
      <c r="F343" s="587"/>
      <c r="G343" s="587"/>
      <c r="H343" s="587"/>
      <c r="I343" s="587"/>
      <c r="J343" s="634"/>
      <c r="K343" s="634"/>
      <c r="L343" s="634"/>
      <c r="M343" s="634"/>
      <c r="N343" s="587"/>
      <c r="O343" s="587"/>
      <c r="P343" s="587"/>
      <c r="Q343" s="587"/>
      <c r="R343" s="587"/>
      <c r="S343" s="587"/>
      <c r="T343" s="632"/>
      <c r="U343" s="632"/>
      <c r="V343" s="632"/>
      <c r="W343" s="632"/>
      <c r="X343" s="587"/>
      <c r="Y343" s="587"/>
      <c r="Z343" s="587"/>
      <c r="AA343" s="587"/>
      <c r="AB343" s="632"/>
      <c r="AC343" s="632"/>
      <c r="AD343" s="632"/>
      <c r="AE343" s="632"/>
      <c r="AF343" s="587"/>
      <c r="AG343" s="587"/>
      <c r="AH343" s="587"/>
      <c r="AI343" s="587"/>
      <c r="AJ343" s="587"/>
      <c r="AK343" s="587"/>
      <c r="AL343" s="587"/>
      <c r="AM343" s="587"/>
      <c r="AN343" s="587"/>
      <c r="AO343" s="587"/>
      <c r="AP343" s="587"/>
      <c r="AQ343" s="587"/>
      <c r="AR343" s="587"/>
      <c r="AS343" s="587"/>
      <c r="AT343" s="587"/>
      <c r="AU343" s="587"/>
      <c r="AV343" s="587"/>
      <c r="AW343" s="587"/>
      <c r="AX343" s="587"/>
      <c r="AY343" s="587"/>
    </row>
    <row r="344" spans="1:74" s="600" customFormat="1" ht="18" hidden="1" customHeight="1">
      <c r="A344" s="578">
        <f>IF(S$340&gt;0,1,0)</f>
        <v>0</v>
      </c>
      <c r="B344" s="587"/>
      <c r="C344" s="587"/>
      <c r="D344" s="587" t="s">
        <v>540</v>
      </c>
      <c r="E344" s="588" t="s">
        <v>810</v>
      </c>
      <c r="F344" s="588"/>
      <c r="G344" s="588"/>
      <c r="H344" s="588"/>
      <c r="I344" s="588"/>
      <c r="J344" s="588"/>
      <c r="K344" s="588"/>
      <c r="L344" s="588"/>
      <c r="M344" s="588"/>
      <c r="N344" s="588"/>
      <c r="O344" s="588"/>
      <c r="P344" s="588"/>
      <c r="Q344" s="588"/>
      <c r="R344" s="588"/>
      <c r="S344" s="588"/>
      <c r="T344" s="588"/>
      <c r="U344" s="588"/>
      <c r="V344" s="588"/>
      <c r="W344" s="588"/>
      <c r="X344" s="588"/>
      <c r="Y344" s="588"/>
      <c r="Z344" s="588"/>
      <c r="AA344" s="588"/>
      <c r="AB344" s="588"/>
      <c r="AC344" s="588"/>
      <c r="AD344" s="588"/>
      <c r="AE344" s="588"/>
      <c r="AF344" s="588"/>
      <c r="AG344" s="588"/>
      <c r="AH344" s="588"/>
      <c r="AI344" s="588"/>
      <c r="AJ344" s="588"/>
      <c r="AK344" s="588"/>
      <c r="AL344" s="588"/>
      <c r="AM344" s="588"/>
      <c r="AN344" s="588"/>
      <c r="AO344" s="588"/>
      <c r="AP344" s="588"/>
      <c r="AQ344" s="588"/>
      <c r="AR344" s="588"/>
      <c r="AS344" s="588"/>
      <c r="AT344" s="588"/>
      <c r="AU344" s="588"/>
      <c r="AV344" s="588"/>
      <c r="AW344" s="588"/>
      <c r="AX344" s="588"/>
      <c r="AY344" s="588"/>
      <c r="AZ344" s="628"/>
    </row>
    <row r="345" spans="1:74" s="601" customFormat="1" ht="18" customHeight="1">
      <c r="A345" s="578">
        <f>IF(S$341&gt;0,1,0)</f>
        <v>1</v>
      </c>
      <c r="B345" s="587"/>
      <c r="C345" s="587" t="s">
        <v>811</v>
      </c>
      <c r="D345" s="587"/>
      <c r="E345" s="639"/>
      <c r="F345" s="639"/>
      <c r="G345" s="639"/>
      <c r="H345" s="639"/>
      <c r="I345" s="639"/>
      <c r="J345" s="639"/>
      <c r="K345" s="639"/>
      <c r="L345" s="639"/>
      <c r="M345" s="639"/>
      <c r="N345" s="639"/>
      <c r="O345" s="639"/>
      <c r="P345" s="639"/>
      <c r="Q345" s="639"/>
      <c r="R345" s="639"/>
      <c r="S345" s="639"/>
      <c r="T345" s="639"/>
      <c r="U345" s="639"/>
      <c r="V345" s="639"/>
      <c r="W345" s="639"/>
      <c r="X345" s="639"/>
      <c r="Y345" s="639"/>
      <c r="Z345" s="639"/>
      <c r="AA345" s="639"/>
      <c r="AB345" s="639"/>
      <c r="AC345" s="639"/>
      <c r="AD345" s="639"/>
      <c r="AE345" s="639"/>
      <c r="AF345" s="639"/>
      <c r="AG345" s="639"/>
      <c r="AH345" s="639"/>
      <c r="AI345" s="639"/>
      <c r="AJ345" s="639"/>
      <c r="AK345" s="639"/>
      <c r="AL345" s="639"/>
      <c r="AM345" s="639"/>
      <c r="AN345" s="639"/>
      <c r="AO345" s="639"/>
      <c r="AP345" s="639"/>
      <c r="AQ345" s="639"/>
      <c r="AR345" s="639"/>
      <c r="AS345" s="639"/>
      <c r="AT345" s="639"/>
      <c r="AU345" s="639"/>
      <c r="AV345" s="639"/>
      <c r="AW345" s="639"/>
      <c r="AX345" s="639"/>
      <c r="AY345" s="639"/>
      <c r="AZ345" s="640"/>
    </row>
    <row r="346" spans="1:74" s="600" customFormat="1" ht="18" customHeight="1">
      <c r="A346" s="578">
        <f t="shared" ref="A346:A356" si="13">IF(S$341&gt;0,1,0)</f>
        <v>1</v>
      </c>
      <c r="B346" s="587"/>
      <c r="C346" s="587"/>
      <c r="D346" s="587" t="s">
        <v>540</v>
      </c>
      <c r="E346" s="639" t="s">
        <v>812</v>
      </c>
      <c r="F346" s="639"/>
      <c r="G346" s="639"/>
      <c r="H346" s="639"/>
      <c r="I346" s="639"/>
      <c r="J346" s="639"/>
      <c r="K346" s="639"/>
      <c r="L346" s="639"/>
      <c r="M346" s="639"/>
      <c r="N346" s="639"/>
      <c r="O346" s="639"/>
      <c r="P346" s="639"/>
      <c r="Q346" s="639"/>
      <c r="R346" s="639"/>
      <c r="S346" s="639"/>
      <c r="T346" s="639"/>
      <c r="U346" s="639"/>
      <c r="V346" s="639"/>
      <c r="W346" s="639"/>
      <c r="X346" s="639"/>
      <c r="Y346" s="639"/>
      <c r="Z346" s="639"/>
      <c r="AA346" s="639"/>
      <c r="AB346" s="639"/>
      <c r="AC346" s="639"/>
      <c r="AD346" s="639"/>
      <c r="AE346" s="639"/>
      <c r="AF346" s="639"/>
      <c r="AG346" s="639"/>
      <c r="AH346" s="639"/>
      <c r="AI346" s="639"/>
      <c r="AJ346" s="639"/>
      <c r="AK346" s="639"/>
      <c r="AL346" s="639"/>
      <c r="AM346" s="639"/>
      <c r="AN346" s="639"/>
      <c r="AO346" s="639"/>
      <c r="AP346" s="639"/>
      <c r="AQ346" s="639"/>
      <c r="AR346" s="639"/>
      <c r="AS346" s="639"/>
      <c r="AT346" s="639"/>
      <c r="AU346" s="639"/>
      <c r="AV346" s="639"/>
      <c r="AW346" s="639"/>
      <c r="AX346" s="639"/>
      <c r="AY346" s="639"/>
      <c r="AZ346" s="640"/>
    </row>
    <row r="347" spans="1:74" s="600" customFormat="1" ht="18" customHeight="1">
      <c r="A347" s="578">
        <f t="shared" si="13"/>
        <v>1</v>
      </c>
      <c r="B347" s="587"/>
      <c r="C347" s="587"/>
      <c r="D347" s="587" t="s">
        <v>540</v>
      </c>
      <c r="E347" s="639" t="s">
        <v>813</v>
      </c>
      <c r="F347" s="639"/>
      <c r="G347" s="639"/>
      <c r="H347" s="639"/>
      <c r="I347" s="639"/>
      <c r="J347" s="639"/>
      <c r="K347" s="639"/>
      <c r="L347" s="639"/>
      <c r="M347" s="639"/>
      <c r="N347" s="639"/>
      <c r="O347" s="639"/>
      <c r="P347" s="639"/>
      <c r="Q347" s="639"/>
      <c r="R347" s="639"/>
      <c r="S347" s="639"/>
      <c r="T347" s="639"/>
      <c r="U347" s="639"/>
      <c r="V347" s="639"/>
      <c r="W347" s="639"/>
      <c r="X347" s="639"/>
      <c r="Y347" s="639"/>
      <c r="Z347" s="639"/>
      <c r="AA347" s="639"/>
      <c r="AB347" s="639"/>
      <c r="AC347" s="639"/>
      <c r="AD347" s="639"/>
      <c r="AE347" s="639"/>
      <c r="AF347" s="639"/>
      <c r="AG347" s="639"/>
      <c r="AH347" s="639"/>
      <c r="AI347" s="639"/>
      <c r="AJ347" s="639"/>
      <c r="AK347" s="639"/>
      <c r="AL347" s="639"/>
      <c r="AM347" s="639"/>
      <c r="AN347" s="639"/>
      <c r="AO347" s="639"/>
      <c r="AP347" s="639"/>
      <c r="AQ347" s="639"/>
      <c r="AR347" s="639"/>
      <c r="AS347" s="639"/>
      <c r="AT347" s="639"/>
      <c r="AU347" s="639"/>
      <c r="AV347" s="639"/>
      <c r="AW347" s="639"/>
      <c r="AX347" s="639"/>
      <c r="AY347" s="639"/>
      <c r="AZ347" s="640"/>
    </row>
    <row r="348" spans="1:74" s="600" customFormat="1" ht="18" customHeight="1">
      <c r="A348" s="578">
        <f t="shared" si="13"/>
        <v>1</v>
      </c>
      <c r="B348" s="587"/>
      <c r="C348" s="587" t="s">
        <v>814</v>
      </c>
      <c r="D348" s="587" t="s">
        <v>815</v>
      </c>
      <c r="E348" s="639"/>
      <c r="F348" s="639"/>
      <c r="G348" s="639"/>
      <c r="H348" s="639"/>
      <c r="I348" s="639"/>
      <c r="J348" s="639"/>
      <c r="K348" s="639"/>
      <c r="L348" s="639"/>
      <c r="M348" s="639"/>
      <c r="N348" s="639"/>
      <c r="O348" s="639"/>
      <c r="P348" s="639"/>
      <c r="Q348" s="639"/>
      <c r="R348" s="639"/>
      <c r="S348" s="639"/>
      <c r="T348" s="639"/>
      <c r="U348" s="639"/>
      <c r="V348" s="639"/>
      <c r="W348" s="639"/>
      <c r="X348" s="639"/>
      <c r="Y348" s="639"/>
      <c r="Z348" s="639"/>
      <c r="AA348" s="639"/>
      <c r="AB348" s="639"/>
      <c r="AC348" s="639"/>
      <c r="AD348" s="639"/>
      <c r="AE348" s="639"/>
      <c r="AF348" s="639"/>
      <c r="AG348" s="639"/>
      <c r="AH348" s="639"/>
      <c r="AI348" s="639"/>
      <c r="AJ348" s="639"/>
      <c r="AK348" s="639"/>
      <c r="AL348" s="639"/>
      <c r="AM348" s="639"/>
      <c r="AN348" s="639"/>
      <c r="AO348" s="639"/>
      <c r="AP348" s="639"/>
      <c r="AQ348" s="639"/>
      <c r="AR348" s="639"/>
      <c r="AS348" s="639"/>
      <c r="AT348" s="639"/>
      <c r="AU348" s="639"/>
      <c r="AV348" s="639"/>
      <c r="AW348" s="639"/>
      <c r="AX348" s="639"/>
      <c r="AY348" s="639"/>
      <c r="AZ348" s="640"/>
    </row>
    <row r="349" spans="1:74" s="600" customFormat="1" ht="18" customHeight="1">
      <c r="A349" s="578">
        <f t="shared" si="13"/>
        <v>1</v>
      </c>
      <c r="B349" s="587"/>
      <c r="C349" s="587"/>
      <c r="D349" s="587" t="s">
        <v>540</v>
      </c>
      <c r="E349" s="639" t="s">
        <v>816</v>
      </c>
      <c r="F349" s="639"/>
      <c r="G349" s="639"/>
      <c r="H349" s="639"/>
      <c r="I349" s="639"/>
      <c r="J349" s="639"/>
      <c r="K349" s="639"/>
      <c r="L349" s="639"/>
      <c r="M349" s="639"/>
      <c r="N349" s="639"/>
      <c r="O349" s="639"/>
      <c r="P349" s="639"/>
      <c r="Q349" s="639"/>
      <c r="R349" s="639"/>
      <c r="S349" s="639"/>
      <c r="T349" s="639"/>
      <c r="U349" s="639"/>
      <c r="V349" s="639"/>
      <c r="W349" s="639"/>
      <c r="X349" s="639"/>
      <c r="Y349" s="639"/>
      <c r="Z349" s="639"/>
      <c r="AA349" s="639"/>
      <c r="AB349" s="639"/>
      <c r="AC349" s="639"/>
      <c r="AD349" s="639"/>
      <c r="AE349" s="639"/>
      <c r="AF349" s="639"/>
      <c r="AG349" s="639"/>
      <c r="AH349" s="639"/>
      <c r="AI349" s="639"/>
      <c r="AJ349" s="639"/>
      <c r="AK349" s="639"/>
      <c r="AL349" s="639"/>
      <c r="AM349" s="639"/>
      <c r="AN349" s="639"/>
      <c r="AO349" s="639"/>
      <c r="AP349" s="639"/>
      <c r="AQ349" s="639"/>
      <c r="AR349" s="639"/>
      <c r="AS349" s="639"/>
      <c r="AT349" s="639"/>
      <c r="AU349" s="639"/>
      <c r="AV349" s="639"/>
      <c r="AW349" s="639"/>
      <c r="AX349" s="639"/>
      <c r="AY349" s="639"/>
      <c r="AZ349" s="640"/>
    </row>
    <row r="350" spans="1:74" s="600" customFormat="1" ht="18" customHeight="1">
      <c r="A350" s="578">
        <f t="shared" si="13"/>
        <v>1</v>
      </c>
      <c r="B350" s="587"/>
      <c r="C350" s="587"/>
      <c r="D350" s="587" t="s">
        <v>540</v>
      </c>
      <c r="E350" s="639" t="s">
        <v>817</v>
      </c>
      <c r="F350" s="639"/>
      <c r="G350" s="639"/>
      <c r="H350" s="639"/>
      <c r="I350" s="639"/>
      <c r="J350" s="639"/>
      <c r="K350" s="639"/>
      <c r="L350" s="639"/>
      <c r="M350" s="639"/>
      <c r="N350" s="639"/>
      <c r="O350" s="639"/>
      <c r="P350" s="639"/>
      <c r="Q350" s="639"/>
      <c r="R350" s="639"/>
      <c r="S350" s="639"/>
      <c r="T350" s="639"/>
      <c r="U350" s="639"/>
      <c r="V350" s="639"/>
      <c r="W350" s="639"/>
      <c r="X350" s="639"/>
      <c r="Y350" s="639"/>
      <c r="Z350" s="639"/>
      <c r="AA350" s="639"/>
      <c r="AB350" s="639"/>
      <c r="AC350" s="639"/>
      <c r="AD350" s="639"/>
      <c r="AE350" s="639"/>
      <c r="AF350" s="639"/>
      <c r="AG350" s="639"/>
      <c r="AH350" s="639"/>
      <c r="AI350" s="639"/>
      <c r="AJ350" s="639"/>
      <c r="AK350" s="639"/>
      <c r="AL350" s="639"/>
      <c r="AM350" s="639"/>
      <c r="AN350" s="639"/>
      <c r="AO350" s="639"/>
      <c r="AP350" s="639"/>
      <c r="AQ350" s="639"/>
      <c r="AR350" s="639"/>
      <c r="AS350" s="639"/>
      <c r="AT350" s="639"/>
      <c r="AU350" s="639"/>
      <c r="AV350" s="639"/>
      <c r="AW350" s="639"/>
      <c r="AX350" s="639"/>
      <c r="AY350" s="639"/>
      <c r="AZ350" s="640"/>
    </row>
    <row r="351" spans="1:74" s="600" customFormat="1" ht="18" customHeight="1">
      <c r="A351" s="578">
        <f t="shared" si="13"/>
        <v>1</v>
      </c>
      <c r="B351" s="587"/>
      <c r="C351" s="587"/>
      <c r="D351" s="587" t="s">
        <v>540</v>
      </c>
      <c r="E351" s="639" t="s">
        <v>818</v>
      </c>
      <c r="F351" s="639"/>
      <c r="G351" s="639"/>
      <c r="H351" s="639"/>
      <c r="I351" s="639"/>
      <c r="J351" s="639"/>
      <c r="K351" s="639"/>
      <c r="L351" s="639"/>
      <c r="M351" s="639"/>
      <c r="N351" s="639"/>
      <c r="O351" s="639"/>
      <c r="P351" s="639"/>
      <c r="Q351" s="639"/>
      <c r="R351" s="639"/>
      <c r="S351" s="639"/>
      <c r="T351" s="639"/>
      <c r="U351" s="639"/>
      <c r="V351" s="639"/>
      <c r="W351" s="639"/>
      <c r="X351" s="639"/>
      <c r="Y351" s="639"/>
      <c r="Z351" s="639"/>
      <c r="AA351" s="639"/>
      <c r="AB351" s="639"/>
      <c r="AC351" s="639"/>
      <c r="AD351" s="639"/>
      <c r="AE351" s="639"/>
      <c r="AF351" s="639"/>
      <c r="AG351" s="639"/>
      <c r="AH351" s="639"/>
      <c r="AI351" s="639"/>
      <c r="AJ351" s="639"/>
      <c r="AK351" s="639"/>
      <c r="AL351" s="639"/>
      <c r="AM351" s="639"/>
      <c r="AN351" s="639"/>
      <c r="AO351" s="639"/>
      <c r="AP351" s="639"/>
      <c r="AQ351" s="639"/>
      <c r="AR351" s="639"/>
      <c r="AS351" s="639"/>
      <c r="AT351" s="639"/>
      <c r="AU351" s="639"/>
      <c r="AV351" s="639"/>
      <c r="AW351" s="639"/>
      <c r="AX351" s="639"/>
      <c r="AY351" s="639"/>
      <c r="AZ351" s="640"/>
    </row>
    <row r="352" spans="1:74" s="600" customFormat="1" ht="18" customHeight="1">
      <c r="A352" s="578">
        <f t="shared" si="13"/>
        <v>1</v>
      </c>
      <c r="B352" s="587"/>
      <c r="C352" s="587"/>
      <c r="D352" s="587" t="s">
        <v>540</v>
      </c>
      <c r="E352" s="639" t="s">
        <v>819</v>
      </c>
      <c r="F352" s="639"/>
      <c r="G352" s="639"/>
      <c r="H352" s="639"/>
      <c r="I352" s="639"/>
      <c r="J352" s="639"/>
      <c r="K352" s="639"/>
      <c r="L352" s="639"/>
      <c r="M352" s="639"/>
      <c r="N352" s="639"/>
      <c r="O352" s="639"/>
      <c r="P352" s="639"/>
      <c r="Q352" s="639"/>
      <c r="R352" s="639"/>
      <c r="S352" s="639"/>
      <c r="T352" s="639"/>
      <c r="U352" s="639"/>
      <c r="V352" s="639"/>
      <c r="W352" s="639"/>
      <c r="X352" s="639"/>
      <c r="Y352" s="639"/>
      <c r="Z352" s="639"/>
      <c r="AA352" s="639"/>
      <c r="AB352" s="639"/>
      <c r="AC352" s="639"/>
      <c r="AD352" s="639"/>
      <c r="AE352" s="639"/>
      <c r="AF352" s="639"/>
      <c r="AG352" s="639"/>
      <c r="AH352" s="639"/>
      <c r="AI352" s="639"/>
      <c r="AJ352" s="639"/>
      <c r="AK352" s="639"/>
      <c r="AL352" s="639"/>
      <c r="AM352" s="639"/>
      <c r="AN352" s="639"/>
      <c r="AO352" s="639"/>
      <c r="AP352" s="639"/>
      <c r="AQ352" s="639"/>
      <c r="AR352" s="639"/>
      <c r="AS352" s="639"/>
      <c r="AT352" s="639"/>
      <c r="AU352" s="639"/>
      <c r="AV352" s="639"/>
      <c r="AW352" s="639"/>
      <c r="AX352" s="639"/>
      <c r="AY352" s="639"/>
      <c r="AZ352" s="640"/>
    </row>
    <row r="353" spans="1:52" s="600" customFormat="1" ht="18" customHeight="1">
      <c r="A353" s="578">
        <f t="shared" si="13"/>
        <v>1</v>
      </c>
      <c r="B353" s="587"/>
      <c r="C353" s="587"/>
      <c r="D353" s="587" t="s">
        <v>540</v>
      </c>
      <c r="E353" s="639" t="s">
        <v>820</v>
      </c>
      <c r="F353" s="639"/>
      <c r="G353" s="639"/>
      <c r="H353" s="639"/>
      <c r="I353" s="639"/>
      <c r="J353" s="639"/>
      <c r="K353" s="639"/>
      <c r="L353" s="639"/>
      <c r="M353" s="639"/>
      <c r="N353" s="639"/>
      <c r="O353" s="639"/>
      <c r="P353" s="639"/>
      <c r="Q353" s="639"/>
      <c r="R353" s="639"/>
      <c r="S353" s="639"/>
      <c r="T353" s="639"/>
      <c r="U353" s="639"/>
      <c r="V353" s="639"/>
      <c r="W353" s="639"/>
      <c r="X353" s="639"/>
      <c r="Y353" s="639"/>
      <c r="Z353" s="639"/>
      <c r="AA353" s="639"/>
      <c r="AB353" s="639"/>
      <c r="AC353" s="639"/>
      <c r="AD353" s="639"/>
      <c r="AE353" s="639"/>
      <c r="AF353" s="639"/>
      <c r="AG353" s="639"/>
      <c r="AH353" s="639"/>
      <c r="AI353" s="639"/>
      <c r="AJ353" s="639"/>
      <c r="AK353" s="639"/>
      <c r="AL353" s="639"/>
      <c r="AM353" s="639"/>
      <c r="AN353" s="639"/>
      <c r="AO353" s="639"/>
      <c r="AP353" s="639"/>
      <c r="AQ353" s="639"/>
      <c r="AR353" s="639"/>
      <c r="AS353" s="639"/>
      <c r="AT353" s="639"/>
      <c r="AU353" s="639"/>
      <c r="AV353" s="639"/>
      <c r="AW353" s="639"/>
      <c r="AX353" s="639"/>
      <c r="AY353" s="639"/>
      <c r="AZ353" s="640"/>
    </row>
    <row r="354" spans="1:52" s="600" customFormat="1" ht="18" customHeight="1">
      <c r="A354" s="578">
        <f t="shared" si="13"/>
        <v>1</v>
      </c>
      <c r="B354" s="587"/>
      <c r="C354" s="587"/>
      <c r="D354" s="587" t="s">
        <v>540</v>
      </c>
      <c r="E354" s="639" t="s">
        <v>821</v>
      </c>
      <c r="F354" s="639"/>
      <c r="G354" s="639"/>
      <c r="H354" s="639"/>
      <c r="I354" s="639"/>
      <c r="J354" s="639"/>
      <c r="K354" s="639"/>
      <c r="L354" s="639"/>
      <c r="M354" s="639"/>
      <c r="N354" s="639"/>
      <c r="O354" s="639"/>
      <c r="P354" s="639"/>
      <c r="Q354" s="639"/>
      <c r="R354" s="639"/>
      <c r="S354" s="639"/>
      <c r="T354" s="639"/>
      <c r="U354" s="639"/>
      <c r="V354" s="639"/>
      <c r="W354" s="639"/>
      <c r="X354" s="639"/>
      <c r="Y354" s="639"/>
      <c r="Z354" s="639"/>
      <c r="AA354" s="639"/>
      <c r="AB354" s="639"/>
      <c r="AC354" s="639"/>
      <c r="AD354" s="639"/>
      <c r="AE354" s="639"/>
      <c r="AF354" s="639"/>
      <c r="AG354" s="639"/>
      <c r="AH354" s="639"/>
      <c r="AI354" s="639"/>
      <c r="AJ354" s="639"/>
      <c r="AK354" s="639"/>
      <c r="AL354" s="639"/>
      <c r="AM354" s="639"/>
      <c r="AN354" s="639"/>
      <c r="AO354" s="639"/>
      <c r="AP354" s="639"/>
      <c r="AQ354" s="639"/>
      <c r="AR354" s="639"/>
      <c r="AS354" s="639"/>
      <c r="AT354" s="639"/>
      <c r="AU354" s="639"/>
      <c r="AV354" s="639"/>
      <c r="AW354" s="639"/>
      <c r="AX354" s="639"/>
      <c r="AY354" s="639"/>
      <c r="AZ354" s="640"/>
    </row>
    <row r="355" spans="1:52" s="600" customFormat="1" ht="18" customHeight="1">
      <c r="A355" s="578">
        <f t="shared" si="13"/>
        <v>1</v>
      </c>
      <c r="B355" s="587"/>
      <c r="C355" s="587"/>
      <c r="D355" s="587" t="s">
        <v>540</v>
      </c>
      <c r="E355" s="639" t="s">
        <v>822</v>
      </c>
      <c r="F355" s="639"/>
      <c r="G355" s="639"/>
      <c r="H355" s="639"/>
      <c r="I355" s="639"/>
      <c r="J355" s="639"/>
      <c r="K355" s="639"/>
      <c r="L355" s="639"/>
      <c r="M355" s="639"/>
      <c r="N355" s="639"/>
      <c r="O355" s="639"/>
      <c r="P355" s="639"/>
      <c r="Q355" s="639"/>
      <c r="R355" s="639"/>
      <c r="S355" s="639"/>
      <c r="T355" s="639"/>
      <c r="U355" s="639"/>
      <c r="V355" s="639"/>
      <c r="W355" s="639"/>
      <c r="X355" s="639"/>
      <c r="Y355" s="639"/>
      <c r="Z355" s="639"/>
      <c r="AA355" s="639"/>
      <c r="AB355" s="639"/>
      <c r="AC355" s="639"/>
      <c r="AD355" s="639"/>
      <c r="AE355" s="639"/>
      <c r="AF355" s="639"/>
      <c r="AG355" s="639"/>
      <c r="AH355" s="639"/>
      <c r="AI355" s="639"/>
      <c r="AJ355" s="639"/>
      <c r="AK355" s="639"/>
      <c r="AL355" s="639"/>
      <c r="AM355" s="639"/>
      <c r="AN355" s="639"/>
      <c r="AO355" s="639"/>
      <c r="AP355" s="639"/>
      <c r="AQ355" s="639"/>
      <c r="AR355" s="639"/>
      <c r="AS355" s="639"/>
      <c r="AT355" s="639"/>
      <c r="AU355" s="639"/>
      <c r="AV355" s="639"/>
      <c r="AW355" s="639"/>
      <c r="AX355" s="639"/>
      <c r="AY355" s="639"/>
      <c r="AZ355" s="640"/>
    </row>
    <row r="356" spans="1:52" s="600" customFormat="1" ht="18" customHeight="1" thickBot="1">
      <c r="A356" s="578">
        <f t="shared" si="13"/>
        <v>1</v>
      </c>
      <c r="B356" s="587"/>
      <c r="C356" s="587"/>
      <c r="D356" s="639"/>
      <c r="E356" s="641"/>
      <c r="F356" s="641"/>
      <c r="G356" s="641"/>
      <c r="H356" s="641"/>
      <c r="I356" s="641"/>
      <c r="J356" s="641"/>
      <c r="K356" s="641"/>
      <c r="L356" s="641"/>
      <c r="M356" s="641"/>
      <c r="N356" s="641"/>
      <c r="O356" s="641"/>
      <c r="P356" s="641"/>
      <c r="Q356" s="641"/>
      <c r="R356" s="641"/>
      <c r="S356" s="641"/>
      <c r="T356" s="641"/>
      <c r="U356" s="641"/>
      <c r="V356" s="641"/>
      <c r="W356" s="641"/>
      <c r="X356" s="641"/>
      <c r="Y356" s="641"/>
      <c r="Z356" s="641"/>
      <c r="AA356" s="641"/>
      <c r="AB356" s="641"/>
      <c r="AC356" s="641"/>
      <c r="AD356" s="641"/>
      <c r="AE356" s="641"/>
      <c r="AF356" s="641"/>
      <c r="AG356" s="641"/>
      <c r="AH356" s="641"/>
      <c r="AI356" s="641"/>
      <c r="AJ356" s="641"/>
      <c r="AK356" s="641"/>
      <c r="AL356" s="641"/>
      <c r="AM356" s="641"/>
      <c r="AN356" s="641"/>
      <c r="AO356" s="641"/>
      <c r="AP356" s="641"/>
      <c r="AQ356" s="641"/>
      <c r="AR356" s="641"/>
      <c r="AS356" s="641"/>
      <c r="AT356" s="641"/>
      <c r="AU356" s="641"/>
      <c r="AV356" s="641"/>
      <c r="AW356" s="641"/>
      <c r="AX356" s="641"/>
      <c r="AY356" s="641"/>
      <c r="AZ356" s="640"/>
    </row>
    <row r="357" spans="1:52" ht="33" thickTop="1" thickBot="1">
      <c r="A357" s="578">
        <f t="shared" ref="A357:A391" si="14">IF(K$375&gt;0,1,0)</f>
        <v>1</v>
      </c>
      <c r="B357" s="2117" t="s">
        <v>823</v>
      </c>
      <c r="C357" s="2118"/>
      <c r="D357" s="2118"/>
      <c r="E357" s="2118"/>
      <c r="F357" s="2118"/>
      <c r="G357" s="2118"/>
      <c r="H357" s="2118"/>
      <c r="I357" s="2118"/>
      <c r="J357" s="2118"/>
      <c r="K357" s="2118"/>
      <c r="L357" s="2118"/>
      <c r="M357" s="2118"/>
      <c r="N357" s="2118"/>
      <c r="O357" s="2118"/>
      <c r="P357" s="2118"/>
      <c r="Q357" s="2118"/>
      <c r="R357" s="2118"/>
      <c r="S357" s="2118"/>
      <c r="T357" s="2118"/>
      <c r="U357" s="2118"/>
      <c r="V357" s="2118"/>
      <c r="W357" s="2118"/>
      <c r="X357" s="2118"/>
      <c r="Y357" s="2118"/>
      <c r="Z357" s="2118"/>
      <c r="AA357" s="2118"/>
      <c r="AB357" s="2118"/>
      <c r="AC357" s="2118"/>
      <c r="AD357" s="2118"/>
      <c r="AE357" s="2118"/>
      <c r="AF357" s="2118"/>
      <c r="AG357" s="2118"/>
      <c r="AH357" s="2118"/>
      <c r="AI357" s="2118"/>
      <c r="AJ357" s="2118"/>
      <c r="AK357" s="2118"/>
      <c r="AL357" s="2118"/>
      <c r="AM357" s="2118"/>
      <c r="AN357" s="2118"/>
      <c r="AO357" s="2118"/>
      <c r="AP357" s="2118"/>
      <c r="AQ357" s="2118"/>
      <c r="AR357" s="2118"/>
      <c r="AS357" s="2118"/>
      <c r="AT357" s="2118"/>
      <c r="AU357" s="2118"/>
      <c r="AV357" s="2118"/>
      <c r="AW357" s="2118"/>
      <c r="AX357" s="2118"/>
      <c r="AY357" s="2119"/>
      <c r="AZ357" s="574"/>
    </row>
    <row r="358" spans="1:52" s="580" customFormat="1" ht="9.9499999999999993" customHeight="1" thickTop="1">
      <c r="A358" s="578">
        <f t="shared" si="14"/>
        <v>1</v>
      </c>
      <c r="B358" s="579"/>
      <c r="C358" s="579"/>
      <c r="D358" s="579"/>
      <c r="E358" s="579"/>
      <c r="F358" s="579"/>
      <c r="G358" s="579"/>
      <c r="H358" s="579"/>
      <c r="I358" s="579"/>
      <c r="J358" s="579"/>
      <c r="K358" s="579"/>
      <c r="L358" s="579"/>
      <c r="M358" s="579"/>
      <c r="N358" s="579"/>
      <c r="O358" s="579"/>
      <c r="P358" s="579"/>
      <c r="Q358" s="579"/>
      <c r="R358" s="579"/>
      <c r="S358" s="579"/>
      <c r="T358" s="579"/>
      <c r="U358" s="579"/>
      <c r="V358" s="579"/>
      <c r="W358" s="579"/>
      <c r="X358" s="579"/>
      <c r="Y358" s="579"/>
      <c r="Z358" s="579"/>
      <c r="AA358" s="579"/>
      <c r="AB358" s="579"/>
      <c r="AC358" s="579"/>
      <c r="AD358" s="579"/>
      <c r="AE358" s="579"/>
      <c r="AF358" s="579"/>
      <c r="AG358" s="579"/>
      <c r="AH358" s="579"/>
      <c r="AI358" s="579"/>
      <c r="AJ358" s="579"/>
      <c r="AK358" s="579"/>
      <c r="AL358" s="579"/>
      <c r="AM358" s="579"/>
      <c r="AN358" s="579"/>
      <c r="AO358" s="579"/>
      <c r="AP358" s="579"/>
      <c r="AQ358" s="579"/>
      <c r="AR358" s="579"/>
      <c r="AS358" s="579"/>
      <c r="AT358" s="579"/>
      <c r="AU358" s="579"/>
      <c r="AV358" s="579"/>
      <c r="AW358" s="579"/>
      <c r="AX358" s="579"/>
      <c r="AY358" s="579"/>
    </row>
    <row r="359" spans="1:52" s="584" customFormat="1" ht="30" customHeight="1">
      <c r="A359" s="578">
        <f t="shared" si="14"/>
        <v>1</v>
      </c>
      <c r="B359" s="581"/>
      <c r="C359" s="581"/>
      <c r="D359" s="581"/>
      <c r="E359" s="581"/>
      <c r="F359" s="2120" t="s">
        <v>768</v>
      </c>
      <c r="G359" s="2120"/>
      <c r="H359" s="2120"/>
      <c r="I359" s="2120"/>
      <c r="J359" s="2120"/>
      <c r="K359" s="2120"/>
      <c r="L359" s="2121" t="str">
        <f>+'6-3표준조사'!K529</f>
        <v>64-0</v>
      </c>
      <c r="M359" s="2121"/>
      <c r="N359" s="2121"/>
      <c r="O359" s="2121"/>
      <c r="P359" s="2121"/>
      <c r="Q359" s="2121"/>
      <c r="R359" s="582"/>
      <c r="S359" s="582"/>
      <c r="T359" s="2120" t="s">
        <v>769</v>
      </c>
      <c r="U359" s="2120"/>
      <c r="V359" s="2120"/>
      <c r="W359" s="2120"/>
      <c r="X359" s="2120"/>
      <c r="Y359" s="2120"/>
      <c r="Z359" s="2121" t="str">
        <f>+'6-3표준조사'!L529</f>
        <v>24-2</v>
      </c>
      <c r="AA359" s="2121"/>
      <c r="AB359" s="2121"/>
      <c r="AC359" s="2121"/>
      <c r="AD359" s="2121"/>
      <c r="AE359" s="2121"/>
      <c r="AF359" s="582"/>
      <c r="AG359" s="582"/>
      <c r="AH359" s="2120" t="s">
        <v>770</v>
      </c>
      <c r="AI359" s="2120"/>
      <c r="AJ359" s="2120"/>
      <c r="AK359" s="2120"/>
      <c r="AL359" s="2120"/>
      <c r="AM359" s="2120"/>
      <c r="AN359" s="2120"/>
      <c r="AO359" s="2121" t="str">
        <f>+'6-3표준조사'!R529</f>
        <v>모두베기</v>
      </c>
      <c r="AP359" s="2121"/>
      <c r="AQ359" s="2121"/>
      <c r="AR359" s="2121"/>
      <c r="AS359" s="2121"/>
      <c r="AT359" s="2121"/>
      <c r="AU359" s="583"/>
      <c r="AV359" s="583"/>
      <c r="AW359" s="583"/>
      <c r="AX359" s="583"/>
      <c r="AY359" s="581"/>
    </row>
    <row r="360" spans="1:52" s="580" customFormat="1" ht="14.25" customHeight="1">
      <c r="A360" s="578">
        <f t="shared" si="14"/>
        <v>1</v>
      </c>
      <c r="B360" s="579"/>
      <c r="C360" s="579"/>
      <c r="D360" s="579"/>
      <c r="E360" s="579"/>
      <c r="F360" s="579"/>
      <c r="G360" s="579"/>
      <c r="H360" s="579"/>
      <c r="I360" s="579"/>
      <c r="J360" s="579"/>
      <c r="K360" s="579"/>
      <c r="L360" s="579"/>
      <c r="M360" s="579"/>
      <c r="N360" s="579"/>
      <c r="O360" s="579"/>
      <c r="P360" s="579"/>
      <c r="Q360" s="579"/>
      <c r="R360" s="579"/>
      <c r="S360" s="579"/>
      <c r="T360" s="579"/>
      <c r="U360" s="579"/>
      <c r="V360" s="579"/>
      <c r="W360" s="579"/>
      <c r="X360" s="579"/>
      <c r="Y360" s="579"/>
      <c r="Z360" s="579"/>
      <c r="AA360" s="579"/>
      <c r="AB360" s="579"/>
      <c r="AC360" s="579"/>
      <c r="AD360" s="579"/>
      <c r="AE360" s="579"/>
      <c r="AF360" s="579"/>
      <c r="AG360" s="579"/>
      <c r="AH360" s="579"/>
      <c r="AI360" s="579"/>
      <c r="AJ360" s="579"/>
      <c r="AK360" s="579"/>
      <c r="AL360" s="579"/>
      <c r="AM360" s="579"/>
      <c r="AN360" s="579"/>
      <c r="AO360" s="579"/>
      <c r="AP360" s="579"/>
      <c r="AQ360" s="579"/>
      <c r="AR360" s="579"/>
      <c r="AS360" s="579"/>
      <c r="AT360" s="579"/>
      <c r="AU360" s="579"/>
      <c r="AV360" s="579"/>
      <c r="AW360" s="579"/>
      <c r="AX360" s="579"/>
      <c r="AY360" s="579"/>
    </row>
    <row r="361" spans="1:52" s="586" customFormat="1" ht="20.100000000000001" customHeight="1">
      <c r="A361" s="578">
        <f t="shared" si="14"/>
        <v>1</v>
      </c>
      <c r="B361" s="2116" t="s">
        <v>771</v>
      </c>
      <c r="C361" s="2116"/>
      <c r="D361" s="2116"/>
      <c r="E361" s="2116"/>
      <c r="F361" s="2116"/>
      <c r="G361" s="2116"/>
      <c r="H361" s="2116"/>
      <c r="I361" s="2116"/>
      <c r="J361" s="2116"/>
      <c r="K361" s="2116"/>
      <c r="L361" s="2116"/>
      <c r="M361" s="2116"/>
      <c r="N361" s="2116"/>
      <c r="O361" s="2116"/>
      <c r="P361" s="2116"/>
      <c r="Q361" s="2116"/>
      <c r="R361" s="2116"/>
      <c r="S361" s="2116"/>
      <c r="T361" s="2116"/>
      <c r="U361" s="2116"/>
      <c r="V361" s="2116"/>
      <c r="W361" s="2116"/>
      <c r="X361" s="2116"/>
      <c r="Y361" s="2116"/>
      <c r="Z361" s="2116"/>
      <c r="AA361" s="2116"/>
      <c r="AB361" s="2116"/>
      <c r="AC361" s="2116"/>
      <c r="AD361" s="2116"/>
      <c r="AE361" s="2116"/>
      <c r="AF361" s="2116"/>
      <c r="AG361" s="2116"/>
      <c r="AH361" s="2116"/>
      <c r="AI361" s="2116"/>
      <c r="AJ361" s="2116"/>
      <c r="AK361" s="2116"/>
      <c r="AL361" s="2116"/>
      <c r="AM361" s="2116"/>
      <c r="AN361" s="2116"/>
      <c r="AO361" s="2116"/>
      <c r="AP361" s="2116"/>
      <c r="AQ361" s="2116"/>
      <c r="AR361" s="2116"/>
      <c r="AS361" s="2116"/>
      <c r="AT361" s="2116"/>
      <c r="AU361" s="2116"/>
      <c r="AV361" s="2116"/>
      <c r="AW361" s="2116"/>
      <c r="AX361" s="2116"/>
      <c r="AY361" s="2116"/>
      <c r="AZ361" s="585"/>
    </row>
    <row r="362" spans="1:52" s="586" customFormat="1" ht="18" customHeight="1">
      <c r="A362" s="578">
        <f t="shared" si="14"/>
        <v>1</v>
      </c>
      <c r="B362" s="587"/>
      <c r="C362" s="587" t="s">
        <v>772</v>
      </c>
      <c r="D362" s="588" t="s">
        <v>773</v>
      </c>
      <c r="E362" s="588"/>
      <c r="F362" s="589"/>
      <c r="G362" s="589"/>
      <c r="H362" s="589"/>
      <c r="I362" s="589"/>
      <c r="J362" s="590"/>
      <c r="K362" s="587"/>
      <c r="L362" s="587"/>
      <c r="M362" s="588"/>
      <c r="N362" s="588"/>
      <c r="O362" s="590"/>
      <c r="P362" s="588"/>
      <c r="Q362" s="588"/>
      <c r="R362" s="588"/>
      <c r="S362" s="588"/>
      <c r="T362" s="588"/>
      <c r="U362" s="588"/>
      <c r="V362" s="588"/>
      <c r="W362" s="588"/>
      <c r="X362" s="588"/>
      <c r="Y362" s="588"/>
      <c r="Z362" s="588"/>
      <c r="AA362" s="588"/>
      <c r="AB362" s="588"/>
      <c r="AC362" s="588"/>
      <c r="AD362" s="588"/>
      <c r="AE362" s="588"/>
      <c r="AF362" s="587"/>
      <c r="AG362" s="587"/>
      <c r="AH362" s="587"/>
      <c r="AI362" s="587"/>
      <c r="AJ362" s="587"/>
      <c r="AK362" s="587"/>
      <c r="AL362" s="587"/>
      <c r="AM362" s="587"/>
      <c r="AN362" s="587"/>
      <c r="AO362" s="587"/>
      <c r="AP362" s="587"/>
      <c r="AQ362" s="587"/>
      <c r="AR362" s="587"/>
      <c r="AS362" s="587"/>
      <c r="AT362" s="587"/>
      <c r="AU362" s="587"/>
      <c r="AV362" s="587"/>
      <c r="AW362" s="587"/>
      <c r="AX362" s="587"/>
      <c r="AY362" s="587"/>
    </row>
    <row r="363" spans="1:52" s="586" customFormat="1" ht="18" customHeight="1">
      <c r="A363" s="578">
        <f t="shared" si="14"/>
        <v>1</v>
      </c>
      <c r="B363" s="587"/>
      <c r="C363" s="587"/>
      <c r="D363" s="587" t="s">
        <v>540</v>
      </c>
      <c r="E363" s="588" t="str">
        <f>CONCATENATE(L359," 임반 ",Z359," 소반 은 해발고",'6-3표준조사'!W528,"m ~ ",'6-3표준조사'!W529,"m 사이에 분포한다.")</f>
        <v>64-0 임반 24-2 소반 은 해발고319m ~ 480m 사이에 분포한다.</v>
      </c>
      <c r="F363" s="588"/>
      <c r="G363" s="588"/>
      <c r="H363" s="588"/>
      <c r="I363" s="588"/>
      <c r="J363" s="588"/>
      <c r="K363" s="588"/>
      <c r="L363" s="588"/>
      <c r="M363" s="588"/>
      <c r="N363" s="588"/>
      <c r="O363" s="588"/>
      <c r="P363" s="588"/>
      <c r="Q363" s="588"/>
      <c r="R363" s="588"/>
      <c r="S363" s="588"/>
      <c r="T363" s="588"/>
      <c r="U363" s="588"/>
      <c r="V363" s="588"/>
      <c r="W363" s="588"/>
      <c r="X363" s="588"/>
      <c r="Y363" s="588"/>
      <c r="Z363" s="588"/>
      <c r="AA363" s="588"/>
      <c r="AB363" s="588"/>
      <c r="AC363" s="588"/>
      <c r="AD363" s="588"/>
      <c r="AE363" s="588"/>
      <c r="AF363" s="588"/>
      <c r="AG363" s="588"/>
      <c r="AH363" s="588"/>
      <c r="AI363" s="588"/>
      <c r="AJ363" s="591"/>
      <c r="AK363" s="591"/>
      <c r="AL363" s="591"/>
      <c r="AM363" s="588"/>
      <c r="AN363" s="588"/>
      <c r="AO363" s="588"/>
      <c r="AP363" s="588"/>
      <c r="AQ363" s="588"/>
      <c r="AR363" s="588"/>
      <c r="AS363" s="588"/>
      <c r="AT363" s="588"/>
      <c r="AU363" s="588"/>
      <c r="AV363" s="588"/>
      <c r="AW363" s="588"/>
      <c r="AX363" s="588"/>
      <c r="AY363" s="588"/>
    </row>
    <row r="364" spans="1:52" s="586" customFormat="1" ht="18" customHeight="1">
      <c r="A364" s="578">
        <f t="shared" si="14"/>
        <v>1</v>
      </c>
      <c r="B364" s="587"/>
      <c r="C364" s="587"/>
      <c r="D364" s="587" t="s">
        <v>540</v>
      </c>
      <c r="E364" s="587" t="str">
        <f>CONCATENATE("소반의 경사도는 평균 ",'6-3표준조사'!W530,"˚로 ",'6-3표준조사'!P531,"경사이고, 임지의 잔재를 제외하고 장애물은 많지 않다.")</f>
        <v>소반의 경사도는 평균 33.8˚로 급 (30˚ 초과)경사이고, 임지의 잔재를 제외하고 장애물은 많지 않다.</v>
      </c>
      <c r="F364" s="587"/>
      <c r="G364" s="587"/>
      <c r="H364" s="587"/>
      <c r="I364" s="587"/>
      <c r="J364" s="587"/>
      <c r="K364" s="587"/>
      <c r="L364" s="587"/>
      <c r="M364" s="587"/>
      <c r="N364" s="587"/>
      <c r="O364" s="587"/>
      <c r="P364" s="587"/>
      <c r="Q364" s="587"/>
      <c r="R364" s="587"/>
      <c r="S364" s="587"/>
      <c r="T364" s="587"/>
      <c r="U364" s="587"/>
      <c r="V364" s="587"/>
      <c r="W364" s="587"/>
      <c r="X364" s="587"/>
      <c r="Y364" s="587"/>
      <c r="Z364" s="587"/>
      <c r="AA364" s="587"/>
      <c r="AB364" s="587"/>
      <c r="AC364" s="587"/>
      <c r="AD364" s="587"/>
      <c r="AE364" s="587"/>
      <c r="AF364" s="587"/>
      <c r="AG364" s="587"/>
      <c r="AH364" s="587"/>
      <c r="AI364" s="587"/>
      <c r="AJ364" s="587"/>
      <c r="AK364" s="587"/>
      <c r="AL364" s="587"/>
      <c r="AM364" s="587"/>
      <c r="AN364" s="587"/>
      <c r="AO364" s="587"/>
      <c r="AP364" s="587"/>
      <c r="AQ364" s="587"/>
      <c r="AR364" s="587"/>
      <c r="AS364" s="587"/>
      <c r="AT364" s="587"/>
      <c r="AU364" s="587"/>
      <c r="AV364" s="587"/>
      <c r="AW364" s="587"/>
      <c r="AX364" s="587"/>
      <c r="AY364" s="587"/>
    </row>
    <row r="365" spans="1:52" s="586" customFormat="1" ht="18" customHeight="1">
      <c r="A365" s="578">
        <f t="shared" si="14"/>
        <v>1</v>
      </c>
      <c r="B365" s="587"/>
      <c r="C365" s="587" t="s">
        <v>776</v>
      </c>
      <c r="D365" s="587" t="s">
        <v>777</v>
      </c>
      <c r="E365" s="587"/>
      <c r="F365" s="587"/>
      <c r="G365" s="587"/>
      <c r="H365" s="587"/>
      <c r="I365" s="587"/>
      <c r="J365" s="587"/>
      <c r="K365" s="588"/>
      <c r="L365" s="588"/>
      <c r="M365" s="592"/>
      <c r="N365" s="587"/>
      <c r="O365" s="587"/>
      <c r="P365" s="593"/>
      <c r="Q365" s="593"/>
      <c r="R365" s="593"/>
      <c r="S365" s="593"/>
      <c r="T365" s="593"/>
      <c r="U365" s="587"/>
      <c r="V365" s="587"/>
      <c r="W365" s="587"/>
      <c r="X365" s="587"/>
      <c r="Y365" s="587"/>
      <c r="Z365" s="587"/>
      <c r="AA365" s="587"/>
      <c r="AB365" s="587"/>
      <c r="AC365" s="587"/>
      <c r="AD365" s="587"/>
      <c r="AE365" s="587"/>
      <c r="AF365" s="587"/>
      <c r="AG365" s="587"/>
      <c r="AH365" s="587"/>
      <c r="AI365" s="587"/>
      <c r="AJ365" s="587"/>
      <c r="AK365" s="587"/>
      <c r="AL365" s="587"/>
      <c r="AM365" s="587"/>
      <c r="AN365" s="587"/>
      <c r="AO365" s="587"/>
      <c r="AP365" s="587"/>
      <c r="AQ365" s="587"/>
      <c r="AR365" s="587"/>
      <c r="AS365" s="587"/>
      <c r="AT365" s="587"/>
      <c r="AU365" s="587"/>
      <c r="AV365" s="587"/>
      <c r="AW365" s="587"/>
      <c r="AX365" s="587"/>
      <c r="AY365" s="587"/>
    </row>
    <row r="366" spans="1:52" s="586" customFormat="1" ht="18" customHeight="1">
      <c r="A366" s="578">
        <f t="shared" si="14"/>
        <v>1</v>
      </c>
      <c r="B366" s="587"/>
      <c r="C366" s="587"/>
      <c r="D366" s="587" t="s">
        <v>540</v>
      </c>
      <c r="E366" s="588" t="str">
        <f>CONCATENATE("사업대상지는 ",'6-3표준조사'!N529," ",'6-3표준조사'!O529," ",'6-3표준조사'!P529,"이다." )</f>
        <v>사업대상지는 어상천 방북 산32번지이다.</v>
      </c>
      <c r="F366" s="588"/>
      <c r="G366" s="588"/>
      <c r="H366" s="587"/>
      <c r="I366" s="587"/>
      <c r="J366" s="587"/>
      <c r="K366" s="587"/>
      <c r="L366" s="587"/>
      <c r="M366" s="587"/>
      <c r="N366" s="587"/>
      <c r="O366" s="587"/>
      <c r="P366" s="587"/>
      <c r="Q366" s="587"/>
      <c r="R366" s="587"/>
      <c r="S366" s="587"/>
      <c r="T366" s="587"/>
      <c r="U366" s="587"/>
      <c r="V366" s="587"/>
      <c r="W366" s="587"/>
      <c r="X366" s="587"/>
      <c r="Y366" s="587"/>
      <c r="Z366" s="587"/>
      <c r="AA366" s="587"/>
      <c r="AB366" s="587"/>
      <c r="AC366" s="587"/>
      <c r="AD366" s="587"/>
      <c r="AE366" s="587"/>
      <c r="AF366" s="587"/>
      <c r="AG366" s="587"/>
      <c r="AH366" s="587"/>
      <c r="AI366" s="587"/>
      <c r="AJ366" s="588"/>
      <c r="AK366" s="588"/>
      <c r="AL366" s="588"/>
      <c r="AM366" s="588"/>
      <c r="AN366" s="588"/>
      <c r="AO366" s="588"/>
      <c r="AP366" s="588"/>
      <c r="AQ366" s="588"/>
      <c r="AR366" s="588"/>
      <c r="AS366" s="588"/>
      <c r="AT366" s="588"/>
      <c r="AU366" s="588"/>
      <c r="AV366" s="588"/>
      <c r="AW366" s="588"/>
      <c r="AX366" s="588"/>
      <c r="AY366" s="588"/>
      <c r="AZ366" s="594"/>
    </row>
    <row r="367" spans="1:52" s="586" customFormat="1" ht="18" customHeight="1">
      <c r="A367" s="578">
        <f t="shared" si="14"/>
        <v>1</v>
      </c>
      <c r="B367" s="587"/>
      <c r="C367" s="587"/>
      <c r="D367" s="587" t="s">
        <v>540</v>
      </c>
      <c r="E367" s="588" t="str">
        <f>CONCATENATE("소반내에 묘지 및 조림목이 고사하여 풀베기 작업이 필요없는 지역을 제외한 풀베기사업 대상면적은 ",'6-3표준조사'!Q529,"ha 이다.")</f>
        <v>소반내에 묘지 및 조림목이 고사하여 풀베기 작업이 필요없는 지역을 제외한 풀베기사업 대상면적은 4.7ha 이다.</v>
      </c>
      <c r="F367" s="588"/>
      <c r="G367" s="588"/>
      <c r="H367" s="588"/>
      <c r="I367" s="588"/>
      <c r="J367" s="588"/>
      <c r="K367" s="588"/>
      <c r="L367" s="588"/>
      <c r="M367" s="588"/>
      <c r="N367" s="588"/>
      <c r="O367" s="588"/>
      <c r="P367" s="588"/>
      <c r="Q367" s="588"/>
      <c r="R367" s="588"/>
      <c r="S367" s="588"/>
      <c r="T367" s="588"/>
      <c r="U367" s="588"/>
      <c r="V367" s="588"/>
      <c r="W367" s="588"/>
      <c r="X367" s="588"/>
      <c r="Y367" s="588"/>
      <c r="Z367" s="588"/>
      <c r="AA367" s="588"/>
      <c r="AB367" s="588"/>
      <c r="AC367" s="588"/>
      <c r="AD367" s="588"/>
      <c r="AE367" s="588"/>
      <c r="AF367" s="588"/>
      <c r="AG367" s="588"/>
      <c r="AH367" s="588"/>
      <c r="AI367" s="588"/>
      <c r="AJ367" s="588"/>
      <c r="AK367" s="588"/>
      <c r="AL367" s="588"/>
      <c r="AM367" s="588"/>
      <c r="AN367" s="588"/>
      <c r="AO367" s="588"/>
      <c r="AP367" s="588"/>
      <c r="AQ367" s="588"/>
      <c r="AR367" s="588"/>
      <c r="AS367" s="588"/>
      <c r="AT367" s="588"/>
      <c r="AU367" s="588"/>
      <c r="AV367" s="588"/>
      <c r="AW367" s="588"/>
      <c r="AX367" s="588"/>
      <c r="AY367" s="588"/>
      <c r="AZ367" s="594"/>
    </row>
    <row r="368" spans="1:52" s="586" customFormat="1" ht="18" customHeight="1">
      <c r="A368" s="578">
        <f t="shared" si="14"/>
        <v>1</v>
      </c>
      <c r="B368" s="587"/>
      <c r="C368" s="587" t="s">
        <v>778</v>
      </c>
      <c r="D368" s="587" t="s">
        <v>779</v>
      </c>
      <c r="E368" s="588"/>
      <c r="F368" s="588"/>
      <c r="G368" s="588"/>
      <c r="H368" s="588"/>
      <c r="I368" s="588"/>
      <c r="J368" s="588"/>
      <c r="K368" s="588"/>
      <c r="L368" s="588"/>
      <c r="M368" s="588"/>
      <c r="N368" s="588"/>
      <c r="O368" s="588"/>
      <c r="P368" s="588"/>
      <c r="Q368" s="588"/>
      <c r="R368" s="588"/>
      <c r="S368" s="588"/>
      <c r="T368" s="588"/>
      <c r="U368" s="588"/>
      <c r="V368" s="588"/>
      <c r="W368" s="588"/>
      <c r="X368" s="588"/>
      <c r="Y368" s="588"/>
      <c r="Z368" s="588"/>
      <c r="AA368" s="588"/>
      <c r="AB368" s="588"/>
      <c r="AC368" s="588"/>
      <c r="AD368" s="588"/>
      <c r="AE368" s="588"/>
      <c r="AF368" s="588"/>
      <c r="AG368" s="588"/>
      <c r="AH368" s="595"/>
      <c r="AI368" s="595"/>
      <c r="AJ368" s="595"/>
      <c r="AK368" s="588"/>
      <c r="AL368" s="588"/>
      <c r="AM368" s="588"/>
      <c r="AN368" s="588"/>
      <c r="AO368" s="588"/>
      <c r="AP368" s="588"/>
      <c r="AQ368" s="588"/>
      <c r="AR368" s="588"/>
      <c r="AS368" s="588"/>
      <c r="AT368" s="588"/>
      <c r="AU368" s="588"/>
      <c r="AV368" s="588"/>
      <c r="AW368" s="588"/>
      <c r="AX368" s="588"/>
      <c r="AY368" s="588"/>
      <c r="AZ368" s="594"/>
    </row>
    <row r="369" spans="1:74" s="586" customFormat="1" ht="18" customHeight="1">
      <c r="A369" s="578">
        <f t="shared" si="14"/>
        <v>1</v>
      </c>
      <c r="B369" s="596"/>
      <c r="C369" s="596"/>
      <c r="D369" s="596" t="s">
        <v>540</v>
      </c>
      <c r="E369" s="597" t="s">
        <v>2165</v>
      </c>
      <c r="F369" s="597"/>
      <c r="G369" s="597"/>
      <c r="H369" s="597"/>
      <c r="I369" s="597"/>
      <c r="J369" s="597"/>
      <c r="K369" s="597"/>
      <c r="L369" s="597"/>
      <c r="M369" s="597"/>
      <c r="N369" s="597"/>
      <c r="O369" s="597"/>
      <c r="P369" s="597"/>
      <c r="Q369" s="597"/>
      <c r="R369" s="597"/>
      <c r="S369" s="597"/>
      <c r="T369" s="597"/>
      <c r="U369" s="597"/>
      <c r="V369" s="597"/>
      <c r="W369" s="597"/>
      <c r="X369" s="597"/>
      <c r="Y369" s="597"/>
      <c r="Z369" s="597"/>
      <c r="AA369" s="597"/>
      <c r="AB369" s="597"/>
      <c r="AC369" s="597"/>
      <c r="AD369" s="597"/>
      <c r="AE369" s="597"/>
      <c r="AF369" s="597"/>
      <c r="AG369" s="597"/>
      <c r="AH369" s="598"/>
      <c r="AI369" s="598"/>
      <c r="AJ369" s="598"/>
      <c r="AK369" s="597"/>
      <c r="AL369" s="597"/>
      <c r="AM369" s="597"/>
      <c r="AN369" s="597"/>
      <c r="AO369" s="597"/>
      <c r="AP369" s="597"/>
      <c r="AQ369" s="597"/>
      <c r="AR369" s="597"/>
      <c r="AS369" s="597"/>
      <c r="AT369" s="597"/>
      <c r="AU369" s="597"/>
      <c r="AV369" s="597"/>
      <c r="AW369" s="597"/>
      <c r="AX369" s="597"/>
      <c r="AY369" s="597"/>
      <c r="AZ369" s="594"/>
    </row>
    <row r="370" spans="1:74" s="586" customFormat="1" ht="14.25" customHeight="1">
      <c r="A370" s="578">
        <f t="shared" si="14"/>
        <v>1</v>
      </c>
      <c r="B370" s="587"/>
      <c r="C370" s="587"/>
      <c r="D370" s="599"/>
      <c r="E370" s="599"/>
      <c r="F370" s="599"/>
      <c r="G370" s="599"/>
      <c r="H370" s="599"/>
      <c r="I370" s="599"/>
      <c r="J370" s="599"/>
      <c r="K370" s="599"/>
      <c r="L370" s="599"/>
      <c r="M370" s="599"/>
      <c r="N370" s="599"/>
      <c r="O370" s="599"/>
      <c r="P370" s="599"/>
      <c r="Q370" s="599"/>
      <c r="R370" s="599"/>
      <c r="S370" s="599"/>
      <c r="T370" s="599"/>
      <c r="U370" s="599"/>
      <c r="V370" s="599"/>
      <c r="W370" s="599"/>
      <c r="X370" s="599"/>
      <c r="Y370" s="599"/>
      <c r="Z370" s="599"/>
      <c r="AA370" s="599"/>
      <c r="AB370" s="599"/>
      <c r="AC370" s="599"/>
      <c r="AD370" s="599"/>
      <c r="AE370" s="599"/>
      <c r="AF370" s="599"/>
      <c r="AG370" s="599"/>
      <c r="AH370" s="599"/>
      <c r="AI370" s="599"/>
      <c r="AJ370" s="599"/>
      <c r="AK370" s="599"/>
      <c r="AL370" s="599"/>
      <c r="AM370" s="599"/>
      <c r="AN370" s="599"/>
      <c r="AO370" s="599"/>
      <c r="AP370" s="599"/>
      <c r="AQ370" s="599"/>
      <c r="AR370" s="599"/>
      <c r="AS370" s="599"/>
      <c r="AT370" s="599"/>
      <c r="AU370" s="599"/>
      <c r="AV370" s="599"/>
      <c r="AW370" s="599"/>
      <c r="AX370" s="599"/>
      <c r="AY370" s="599"/>
      <c r="AZ370" s="594"/>
      <c r="BA370" s="600"/>
      <c r="BB370" s="600"/>
      <c r="BC370" s="600"/>
      <c r="BD370" s="600"/>
      <c r="BE370" s="600"/>
      <c r="BF370" s="600"/>
      <c r="BG370" s="600"/>
      <c r="BH370" s="600"/>
      <c r="BI370" s="600"/>
      <c r="BJ370" s="600"/>
    </row>
    <row r="371" spans="1:74" s="580" customFormat="1" ht="20.100000000000001" customHeight="1">
      <c r="A371" s="578">
        <f t="shared" si="14"/>
        <v>1</v>
      </c>
      <c r="B371" s="2116" t="s">
        <v>780</v>
      </c>
      <c r="C371" s="2116"/>
      <c r="D371" s="2116"/>
      <c r="E371" s="2116"/>
      <c r="F371" s="2116"/>
      <c r="G371" s="2116"/>
      <c r="H371" s="2116"/>
      <c r="I371" s="2116"/>
      <c r="J371" s="2116"/>
      <c r="K371" s="2116"/>
      <c r="L371" s="2116"/>
      <c r="M371" s="2116"/>
      <c r="N371" s="2116"/>
      <c r="O371" s="2116"/>
      <c r="P371" s="2116"/>
      <c r="Q371" s="2116"/>
      <c r="R371" s="2116"/>
      <c r="S371" s="2116"/>
      <c r="T371" s="2116"/>
      <c r="U371" s="2116"/>
      <c r="V371" s="2116"/>
      <c r="W371" s="2116"/>
      <c r="X371" s="2116"/>
      <c r="Y371" s="2116"/>
      <c r="Z371" s="2116"/>
      <c r="AA371" s="2116"/>
      <c r="AB371" s="2116"/>
      <c r="AC371" s="2116"/>
      <c r="AD371" s="2116"/>
      <c r="AE371" s="2116"/>
      <c r="AF371" s="2116"/>
      <c r="AG371" s="2116"/>
      <c r="AH371" s="2116"/>
      <c r="AI371" s="2116"/>
      <c r="AJ371" s="2116"/>
      <c r="AK371" s="2116"/>
      <c r="AL371" s="2116"/>
      <c r="AM371" s="2116"/>
      <c r="AN371" s="2116"/>
      <c r="AO371" s="2116"/>
      <c r="AP371" s="2116"/>
      <c r="AQ371" s="2116"/>
      <c r="AR371" s="2116"/>
      <c r="AS371" s="2116"/>
      <c r="AT371" s="2116"/>
      <c r="AU371" s="2116"/>
      <c r="AV371" s="2116"/>
      <c r="AW371" s="2116"/>
      <c r="AX371" s="2116"/>
      <c r="AY371" s="2116"/>
      <c r="AZ371" s="585"/>
      <c r="BA371" s="600"/>
      <c r="BB371" s="601"/>
      <c r="BC371" s="601"/>
      <c r="BD371" s="601"/>
      <c r="BE371" s="601"/>
      <c r="BF371" s="601"/>
      <c r="BG371" s="601"/>
      <c r="BH371" s="601"/>
      <c r="BI371" s="601"/>
      <c r="BJ371" s="601"/>
    </row>
    <row r="372" spans="1:74" s="601" customFormat="1" ht="20.100000000000001" customHeight="1">
      <c r="A372" s="578">
        <f t="shared" si="14"/>
        <v>1</v>
      </c>
      <c r="B372" s="602"/>
      <c r="C372" s="603" t="s">
        <v>772</v>
      </c>
      <c r="D372" s="603" t="s">
        <v>781</v>
      </c>
      <c r="E372" s="604"/>
      <c r="F372" s="604"/>
      <c r="G372" s="595"/>
      <c r="H372" s="605"/>
      <c r="I372" s="605"/>
      <c r="J372" s="606"/>
      <c r="K372" s="606"/>
      <c r="L372" s="606"/>
      <c r="M372" s="606"/>
      <c r="N372" s="606"/>
      <c r="O372" s="606"/>
      <c r="P372" s="606"/>
      <c r="Q372" s="607"/>
      <c r="R372" s="607"/>
      <c r="S372" s="607"/>
      <c r="T372" s="607"/>
      <c r="U372" s="607"/>
      <c r="V372" s="608"/>
      <c r="W372" s="608"/>
      <c r="X372" s="608"/>
      <c r="Y372" s="608"/>
      <c r="Z372" s="608"/>
      <c r="AA372" s="608"/>
      <c r="AB372" s="608"/>
      <c r="AC372" s="608"/>
      <c r="AD372" s="608"/>
      <c r="AE372" s="608"/>
      <c r="AF372" s="608"/>
      <c r="AG372" s="608"/>
      <c r="AH372" s="609"/>
      <c r="AI372" s="609"/>
      <c r="AJ372" s="609"/>
      <c r="AK372" s="609"/>
      <c r="AL372" s="610"/>
      <c r="AM372" s="610"/>
      <c r="AN372" s="610"/>
      <c r="AO372" s="610"/>
      <c r="AP372" s="610"/>
      <c r="AQ372" s="610"/>
      <c r="AR372" s="610"/>
      <c r="AS372" s="610"/>
      <c r="AT372" s="610"/>
      <c r="AU372" s="610"/>
      <c r="AV372" s="605"/>
      <c r="AW372" s="605"/>
      <c r="AX372" s="605"/>
      <c r="AY372" s="605"/>
      <c r="AZ372" s="611"/>
      <c r="BA372" s="600"/>
      <c r="BB372" s="600"/>
      <c r="BC372" s="600"/>
      <c r="BD372" s="600"/>
      <c r="BE372" s="600"/>
      <c r="BF372" s="600"/>
      <c r="BG372" s="600"/>
      <c r="BH372" s="600"/>
      <c r="BI372" s="600"/>
      <c r="BJ372" s="600"/>
    </row>
    <row r="373" spans="1:74" s="586" customFormat="1" ht="18" customHeight="1">
      <c r="A373" s="578">
        <f t="shared" si="14"/>
        <v>1</v>
      </c>
      <c r="B373" s="612"/>
      <c r="C373" s="2111" t="s">
        <v>782</v>
      </c>
      <c r="D373" s="2111"/>
      <c r="E373" s="2111"/>
      <c r="F373" s="2111"/>
      <c r="G373" s="2111"/>
      <c r="H373" s="2111"/>
      <c r="I373" s="2111"/>
      <c r="J373" s="2111"/>
      <c r="K373" s="2111" t="s">
        <v>783</v>
      </c>
      <c r="L373" s="2111"/>
      <c r="M373" s="2111"/>
      <c r="N373" s="2111"/>
      <c r="O373" s="2111"/>
      <c r="P373" s="2111"/>
      <c r="Q373" s="2111"/>
      <c r="R373" s="2111"/>
      <c r="S373" s="2111" t="s">
        <v>784</v>
      </c>
      <c r="T373" s="2111"/>
      <c r="U373" s="2111"/>
      <c r="V373" s="2111"/>
      <c r="W373" s="2111"/>
      <c r="X373" s="2111"/>
      <c r="Y373" s="2111"/>
      <c r="Z373" s="2111"/>
      <c r="AA373" s="2111" t="s">
        <v>785</v>
      </c>
      <c r="AB373" s="2111"/>
      <c r="AC373" s="2111"/>
      <c r="AD373" s="2111"/>
      <c r="AE373" s="2111"/>
      <c r="AF373" s="2111"/>
      <c r="AG373" s="2111"/>
      <c r="AH373" s="2111"/>
      <c r="AI373" s="2111"/>
      <c r="AJ373" s="2111"/>
      <c r="AK373" s="2111"/>
      <c r="AL373" s="2111"/>
      <c r="AM373" s="2111"/>
      <c r="AN373" s="2111"/>
      <c r="AO373" s="2111"/>
      <c r="AP373" s="2111"/>
      <c r="AQ373" s="2111" t="s">
        <v>1156</v>
      </c>
      <c r="AR373" s="2111"/>
      <c r="AS373" s="2111"/>
      <c r="AT373" s="2111"/>
      <c r="AU373" s="2111"/>
      <c r="AV373" s="2111"/>
      <c r="AW373" s="2111"/>
      <c r="AX373" s="2111"/>
      <c r="AY373" s="612"/>
      <c r="AZ373" s="613"/>
      <c r="BA373" s="601"/>
      <c r="BB373" s="601"/>
      <c r="BC373" s="600"/>
      <c r="BD373" s="600"/>
      <c r="BE373" s="600"/>
      <c r="BF373" s="600"/>
      <c r="BG373" s="600"/>
      <c r="BH373" s="600"/>
      <c r="BI373" s="600"/>
      <c r="BJ373" s="600"/>
    </row>
    <row r="374" spans="1:74" s="586" customFormat="1" ht="18" customHeight="1">
      <c r="A374" s="578">
        <f t="shared" si="14"/>
        <v>1</v>
      </c>
      <c r="B374" s="612"/>
      <c r="C374" s="2111"/>
      <c r="D374" s="2111"/>
      <c r="E374" s="2111"/>
      <c r="F374" s="2111"/>
      <c r="G374" s="2111"/>
      <c r="H374" s="2111"/>
      <c r="I374" s="2111"/>
      <c r="J374" s="2111"/>
      <c r="K374" s="2111"/>
      <c r="L374" s="2111"/>
      <c r="M374" s="2111"/>
      <c r="N374" s="2111"/>
      <c r="O374" s="2111"/>
      <c r="P374" s="2111"/>
      <c r="Q374" s="2111"/>
      <c r="R374" s="2111"/>
      <c r="S374" s="2111"/>
      <c r="T374" s="2111"/>
      <c r="U374" s="2111"/>
      <c r="V374" s="2111"/>
      <c r="W374" s="2111"/>
      <c r="X374" s="2111"/>
      <c r="Y374" s="2111"/>
      <c r="Z374" s="2111"/>
      <c r="AA374" s="2111" t="s">
        <v>786</v>
      </c>
      <c r="AB374" s="2111"/>
      <c r="AC374" s="2111"/>
      <c r="AD374" s="2111"/>
      <c r="AE374" s="2111"/>
      <c r="AF374" s="2111"/>
      <c r="AG374" s="2111"/>
      <c r="AH374" s="2111"/>
      <c r="AI374" s="2111" t="s">
        <v>787</v>
      </c>
      <c r="AJ374" s="2111"/>
      <c r="AK374" s="2111"/>
      <c r="AL374" s="2111"/>
      <c r="AM374" s="2111"/>
      <c r="AN374" s="2111"/>
      <c r="AO374" s="2111"/>
      <c r="AP374" s="2111"/>
      <c r="AQ374" s="2111"/>
      <c r="AR374" s="2111"/>
      <c r="AS374" s="2111"/>
      <c r="AT374" s="2111"/>
      <c r="AU374" s="2111"/>
      <c r="AV374" s="2111"/>
      <c r="AW374" s="2111"/>
      <c r="AX374" s="2111"/>
      <c r="AY374" s="612"/>
      <c r="AZ374" s="613"/>
      <c r="BA374" s="600"/>
      <c r="BB374" s="600"/>
      <c r="BC374" s="600"/>
      <c r="BD374" s="600"/>
      <c r="BE374" s="600"/>
      <c r="BF374" s="600"/>
      <c r="BG374" s="600"/>
      <c r="BH374" s="600"/>
      <c r="BI374" s="600"/>
      <c r="BJ374" s="600"/>
    </row>
    <row r="375" spans="1:74" s="586" customFormat="1" ht="18" customHeight="1">
      <c r="A375" s="578">
        <f t="shared" si="14"/>
        <v>1</v>
      </c>
      <c r="B375" s="614"/>
      <c r="C375" s="2122" t="str">
        <f>L359</f>
        <v>64-0</v>
      </c>
      <c r="D375" s="2123"/>
      <c r="E375" s="2126" t="s">
        <v>774</v>
      </c>
      <c r="F375" s="2126"/>
      <c r="G375" s="2123" t="str">
        <f>Z359</f>
        <v>24-2</v>
      </c>
      <c r="H375" s="2123"/>
      <c r="I375" s="2126" t="s">
        <v>775</v>
      </c>
      <c r="J375" s="2126"/>
      <c r="K375" s="2127">
        <f>'6-3표준조사'!Q529</f>
        <v>4.7</v>
      </c>
      <c r="L375" s="2127"/>
      <c r="M375" s="2127"/>
      <c r="N375" s="2127"/>
      <c r="O375" s="2127"/>
      <c r="P375" s="2127"/>
      <c r="Q375" s="2127"/>
      <c r="R375" s="2127"/>
      <c r="S375" s="2113" t="str">
        <f>'6-3표준조사'!K531</f>
        <v>소나무</v>
      </c>
      <c r="T375" s="2113"/>
      <c r="U375" s="2113"/>
      <c r="V375" s="2113"/>
      <c r="W375" s="2113"/>
      <c r="X375" s="2113"/>
      <c r="Y375" s="2113"/>
      <c r="Z375" s="2113"/>
      <c r="AA375" s="2129">
        <f>'6-3표준조사'!Q535</f>
        <v>2625</v>
      </c>
      <c r="AB375" s="2129"/>
      <c r="AC375" s="2129"/>
      <c r="AD375" s="2129"/>
      <c r="AE375" s="2129"/>
      <c r="AF375" s="2129"/>
      <c r="AG375" s="2129"/>
      <c r="AH375" s="2129"/>
      <c r="AI375" s="2129">
        <f>'6-3표준조사'!R535</f>
        <v>250</v>
      </c>
      <c r="AJ375" s="2129"/>
      <c r="AK375" s="2129"/>
      <c r="AL375" s="2129"/>
      <c r="AM375" s="2129"/>
      <c r="AN375" s="2129"/>
      <c r="AO375" s="2129"/>
      <c r="AP375" s="2129"/>
      <c r="AQ375" s="2113" t="str">
        <f>'6-3표준조사'!R531</f>
        <v>2년차</v>
      </c>
      <c r="AR375" s="2113"/>
      <c r="AS375" s="2113"/>
      <c r="AT375" s="2113"/>
      <c r="AU375" s="2113"/>
      <c r="AV375" s="2113"/>
      <c r="AW375" s="2113"/>
      <c r="AX375" s="2113"/>
      <c r="AY375" s="612"/>
      <c r="AZ375" s="613"/>
      <c r="BA375" s="600"/>
      <c r="BB375" s="600"/>
      <c r="BC375" s="601"/>
      <c r="BD375" s="601"/>
      <c r="BE375" s="601"/>
      <c r="BF375" s="601"/>
      <c r="BG375" s="601"/>
      <c r="BH375" s="601"/>
      <c r="BI375" s="601"/>
      <c r="BJ375" s="601"/>
    </row>
    <row r="376" spans="1:74" s="586" customFormat="1" ht="18" customHeight="1">
      <c r="A376" s="578">
        <f t="shared" si="14"/>
        <v>1</v>
      </c>
      <c r="B376" s="614"/>
      <c r="C376" s="2124"/>
      <c r="D376" s="2125"/>
      <c r="E376" s="2125"/>
      <c r="F376" s="2125"/>
      <c r="G376" s="2125"/>
      <c r="H376" s="2125"/>
      <c r="I376" s="2125"/>
      <c r="J376" s="2125"/>
      <c r="K376" s="2128"/>
      <c r="L376" s="2128"/>
      <c r="M376" s="2128"/>
      <c r="N376" s="2128"/>
      <c r="O376" s="2128"/>
      <c r="P376" s="2128"/>
      <c r="Q376" s="2128"/>
      <c r="R376" s="2128"/>
      <c r="S376" s="2114"/>
      <c r="T376" s="2114"/>
      <c r="U376" s="2114"/>
      <c r="V376" s="2114"/>
      <c r="W376" s="2114"/>
      <c r="X376" s="2114"/>
      <c r="Y376" s="2114"/>
      <c r="Z376" s="2114"/>
      <c r="AA376" s="2130"/>
      <c r="AB376" s="2130"/>
      <c r="AC376" s="2130"/>
      <c r="AD376" s="2130"/>
      <c r="AE376" s="2130"/>
      <c r="AF376" s="2130"/>
      <c r="AG376" s="2130"/>
      <c r="AH376" s="2130"/>
      <c r="AI376" s="2130"/>
      <c r="AJ376" s="2130"/>
      <c r="AK376" s="2130"/>
      <c r="AL376" s="2130"/>
      <c r="AM376" s="2130"/>
      <c r="AN376" s="2130"/>
      <c r="AO376" s="2130"/>
      <c r="AP376" s="2130"/>
      <c r="AQ376" s="2114"/>
      <c r="AR376" s="2114"/>
      <c r="AS376" s="2114"/>
      <c r="AT376" s="2114"/>
      <c r="AU376" s="2114"/>
      <c r="AV376" s="2114"/>
      <c r="AW376" s="2114"/>
      <c r="AX376" s="2114"/>
      <c r="AY376" s="612"/>
      <c r="AZ376" s="613"/>
      <c r="BA376" s="600"/>
      <c r="BB376" s="600"/>
      <c r="BC376" s="600"/>
      <c r="BD376" s="600"/>
      <c r="BE376" s="600"/>
      <c r="BF376" s="600"/>
      <c r="BG376" s="600"/>
      <c r="BH376" s="600"/>
      <c r="BI376" s="600"/>
      <c r="BJ376" s="600"/>
    </row>
    <row r="377" spans="1:74" s="586" customFormat="1" ht="18" customHeight="1">
      <c r="A377" s="578">
        <f t="shared" si="14"/>
        <v>1</v>
      </c>
      <c r="B377" s="614"/>
      <c r="C377" s="614" t="s">
        <v>776</v>
      </c>
      <c r="D377" s="614" t="s">
        <v>788</v>
      </c>
      <c r="E377" s="614"/>
      <c r="F377" s="612"/>
      <c r="G377" s="612"/>
      <c r="H377" s="612"/>
      <c r="I377" s="612"/>
      <c r="J377" s="612"/>
      <c r="K377" s="612"/>
      <c r="L377" s="612"/>
      <c r="M377" s="612"/>
      <c r="N377" s="612"/>
      <c r="O377" s="612"/>
      <c r="P377" s="612"/>
      <c r="Q377" s="615"/>
      <c r="R377" s="615"/>
      <c r="S377" s="615"/>
      <c r="T377" s="615"/>
      <c r="U377" s="615"/>
      <c r="V377" s="612"/>
      <c r="W377" s="616"/>
      <c r="X377" s="616"/>
      <c r="Y377" s="616"/>
      <c r="Z377" s="616"/>
      <c r="AA377" s="616"/>
      <c r="AB377" s="616"/>
      <c r="AC377" s="616"/>
      <c r="AD377" s="616"/>
      <c r="AE377" s="616"/>
      <c r="AF377" s="616"/>
      <c r="AG377" s="612"/>
      <c r="AH377" s="617"/>
      <c r="AI377" s="617"/>
      <c r="AJ377" s="617"/>
      <c r="AK377" s="617"/>
      <c r="AL377" s="618"/>
      <c r="AM377" s="618"/>
      <c r="AN377" s="618"/>
      <c r="AO377" s="618"/>
      <c r="AP377" s="618"/>
      <c r="AQ377" s="618"/>
      <c r="AR377" s="618"/>
      <c r="AS377" s="618"/>
      <c r="AT377" s="618"/>
      <c r="AU377" s="618"/>
      <c r="AV377" s="612"/>
      <c r="AW377" s="612"/>
      <c r="AX377" s="612"/>
      <c r="AY377" s="612"/>
      <c r="AZ377" s="613"/>
      <c r="BA377" s="600"/>
      <c r="BB377" s="600"/>
      <c r="BC377" s="600"/>
      <c r="BD377" s="600"/>
      <c r="BE377" s="600"/>
      <c r="BF377" s="600"/>
      <c r="BG377" s="600"/>
      <c r="BH377" s="600"/>
      <c r="BI377" s="600"/>
      <c r="BJ377" s="600"/>
      <c r="BK377" s="600"/>
      <c r="BL377" s="600"/>
      <c r="BM377" s="600"/>
      <c r="BN377" s="600"/>
      <c r="BO377" s="600"/>
      <c r="BP377" s="600"/>
      <c r="BQ377" s="600"/>
      <c r="BR377" s="600"/>
      <c r="BS377" s="600"/>
      <c r="BT377" s="600"/>
      <c r="BU377" s="600"/>
      <c r="BV377" s="600"/>
    </row>
    <row r="378" spans="1:74" s="586" customFormat="1" ht="18" customHeight="1">
      <c r="A378" s="578">
        <f t="shared" si="14"/>
        <v>1</v>
      </c>
      <c r="B378" s="614"/>
      <c r="C378" s="614"/>
      <c r="D378" s="587" t="s">
        <v>540</v>
      </c>
      <c r="E378" s="614" t="str">
        <f>CONCATENATE("식재된 ",S375," 는 활착이 안정된 상태로 신초발달이 양호함" )</f>
        <v>식재된 소나무 는 활착이 안정된 상태로 신초발달이 양호함</v>
      </c>
      <c r="F378" s="612"/>
      <c r="G378" s="612"/>
      <c r="H378" s="612"/>
      <c r="I378" s="612"/>
      <c r="J378" s="612"/>
      <c r="K378" s="612"/>
      <c r="L378" s="612"/>
      <c r="M378" s="612"/>
      <c r="N378" s="612"/>
      <c r="O378" s="612"/>
      <c r="P378" s="612"/>
      <c r="Q378" s="615"/>
      <c r="R378" s="615"/>
      <c r="S378" s="615"/>
      <c r="T378" s="615"/>
      <c r="U378" s="615"/>
      <c r="V378" s="612"/>
      <c r="W378" s="619"/>
      <c r="X378" s="616"/>
      <c r="Y378" s="616"/>
      <c r="Z378" s="616"/>
      <c r="AA378" s="619"/>
      <c r="AB378" s="616"/>
      <c r="AC378" s="616"/>
      <c r="AD378" s="616"/>
      <c r="AE378" s="619"/>
      <c r="AF378" s="616"/>
      <c r="AG378" s="612"/>
      <c r="AH378" s="617"/>
      <c r="AI378" s="617"/>
      <c r="AJ378" s="617"/>
      <c r="AK378" s="617"/>
      <c r="AL378" s="618"/>
      <c r="AM378" s="618"/>
      <c r="AN378" s="618"/>
      <c r="AO378" s="618"/>
      <c r="AP378" s="618"/>
      <c r="AQ378" s="618"/>
      <c r="AR378" s="618"/>
      <c r="AS378" s="618"/>
      <c r="AT378" s="618"/>
      <c r="AU378" s="618"/>
      <c r="AV378" s="612"/>
      <c r="AW378" s="612"/>
      <c r="AX378" s="612"/>
      <c r="AY378" s="612"/>
      <c r="AZ378" s="613"/>
      <c r="BC378" s="600"/>
      <c r="BD378" s="600"/>
      <c r="BE378" s="600"/>
      <c r="BF378" s="600"/>
      <c r="BG378" s="600"/>
      <c r="BH378" s="600"/>
      <c r="BI378" s="600"/>
      <c r="BJ378" s="600"/>
      <c r="BK378" s="600"/>
      <c r="BL378" s="600"/>
      <c r="BM378" s="600"/>
      <c r="BN378" s="600"/>
      <c r="BO378" s="600"/>
      <c r="BP378" s="600"/>
      <c r="BQ378" s="600"/>
      <c r="BR378" s="600"/>
      <c r="BS378" s="600"/>
      <c r="BT378" s="600"/>
      <c r="BU378" s="600"/>
      <c r="BV378" s="600"/>
    </row>
    <row r="379" spans="1:74" s="586" customFormat="1" ht="18" customHeight="1">
      <c r="A379" s="578">
        <f t="shared" si="14"/>
        <v>1</v>
      </c>
      <c r="B379" s="614"/>
      <c r="C379" s="614"/>
      <c r="D379" s="587" t="s">
        <v>540</v>
      </c>
      <c r="E379" s="614" t="s">
        <v>789</v>
      </c>
      <c r="F379" s="612"/>
      <c r="G379" s="612"/>
      <c r="H379" s="612"/>
      <c r="I379" s="612"/>
      <c r="J379" s="612"/>
      <c r="K379" s="612"/>
      <c r="L379" s="612"/>
      <c r="M379" s="612"/>
      <c r="N379" s="612"/>
      <c r="O379" s="612"/>
      <c r="P379" s="612"/>
      <c r="Q379" s="615"/>
      <c r="R379" s="615"/>
      <c r="S379" s="615"/>
      <c r="T379" s="615"/>
      <c r="U379" s="615"/>
      <c r="V379" s="612"/>
      <c r="W379" s="612"/>
      <c r="X379" s="612"/>
      <c r="Y379" s="612"/>
      <c r="Z379" s="612"/>
      <c r="AA379" s="612"/>
      <c r="AB379" s="612"/>
      <c r="AC379" s="612"/>
      <c r="AD379" s="612"/>
      <c r="AE379" s="612"/>
      <c r="AF379" s="612"/>
      <c r="AG379" s="612"/>
      <c r="AH379" s="617"/>
      <c r="AI379" s="617"/>
      <c r="AJ379" s="617"/>
      <c r="AK379" s="617"/>
      <c r="AL379" s="618"/>
      <c r="AM379" s="618"/>
      <c r="AN379" s="618"/>
      <c r="AO379" s="618"/>
      <c r="AP379" s="618"/>
      <c r="AQ379" s="618"/>
      <c r="AR379" s="618"/>
      <c r="AS379" s="618"/>
      <c r="AT379" s="618"/>
      <c r="AU379" s="618"/>
      <c r="AV379" s="612"/>
      <c r="AW379" s="612"/>
      <c r="AX379" s="612"/>
      <c r="AY379" s="612"/>
      <c r="AZ379" s="613"/>
      <c r="BA379" s="580"/>
      <c r="BB379" s="580"/>
      <c r="BC379" s="580"/>
      <c r="BD379" s="580"/>
      <c r="BE379" s="580"/>
      <c r="BF379" s="580"/>
      <c r="BG379" s="580"/>
      <c r="BH379" s="580"/>
      <c r="BI379" s="580"/>
      <c r="BJ379" s="580"/>
      <c r="BK379" s="601"/>
      <c r="BL379" s="601"/>
      <c r="BM379" s="601"/>
      <c r="BN379" s="601"/>
      <c r="BO379" s="601"/>
      <c r="BP379" s="601"/>
      <c r="BQ379" s="601"/>
      <c r="BR379" s="601"/>
      <c r="BS379" s="601"/>
      <c r="BT379" s="601"/>
      <c r="BU379" s="601"/>
      <c r="BV379" s="601"/>
    </row>
    <row r="380" spans="1:74" s="586" customFormat="1" ht="18" customHeight="1">
      <c r="A380" s="578">
        <f t="shared" si="14"/>
        <v>1</v>
      </c>
      <c r="B380" s="614"/>
      <c r="C380" s="614" t="s">
        <v>778</v>
      </c>
      <c r="D380" s="614" t="s">
        <v>790</v>
      </c>
      <c r="E380" s="614"/>
      <c r="F380" s="612"/>
      <c r="G380" s="612"/>
      <c r="H380" s="612"/>
      <c r="I380" s="612"/>
      <c r="J380" s="612"/>
      <c r="K380" s="612"/>
      <c r="L380" s="612"/>
      <c r="M380" s="612"/>
      <c r="N380" s="612"/>
      <c r="O380" s="612"/>
      <c r="P380" s="612"/>
      <c r="Q380" s="615"/>
      <c r="R380" s="615"/>
      <c r="S380" s="615"/>
      <c r="T380" s="615"/>
      <c r="U380" s="615"/>
      <c r="V380" s="612"/>
      <c r="W380" s="612"/>
      <c r="X380" s="612"/>
      <c r="Y380" s="612"/>
      <c r="Z380" s="612"/>
      <c r="AA380" s="612"/>
      <c r="AB380" s="612"/>
      <c r="AC380" s="612"/>
      <c r="AD380" s="612"/>
      <c r="AE380" s="612"/>
      <c r="AF380" s="612"/>
      <c r="AG380" s="612"/>
      <c r="AH380" s="617"/>
      <c r="AI380" s="617"/>
      <c r="AJ380" s="617"/>
      <c r="AK380" s="617"/>
      <c r="AL380" s="618"/>
      <c r="AM380" s="618"/>
      <c r="AN380" s="618"/>
      <c r="AO380" s="618"/>
      <c r="AP380" s="618"/>
      <c r="AQ380" s="618"/>
      <c r="AR380" s="618"/>
      <c r="AS380" s="618"/>
      <c r="AT380" s="618"/>
      <c r="AU380" s="618"/>
      <c r="AV380" s="612"/>
      <c r="AW380" s="612"/>
      <c r="AX380" s="612"/>
      <c r="AY380" s="612"/>
      <c r="AZ380" s="613"/>
      <c r="BK380" s="600"/>
      <c r="BL380" s="600"/>
      <c r="BM380" s="600"/>
      <c r="BN380" s="600"/>
      <c r="BO380" s="600"/>
      <c r="BP380" s="600"/>
      <c r="BQ380" s="600"/>
      <c r="BR380" s="600"/>
      <c r="BS380" s="600"/>
      <c r="BT380" s="600"/>
      <c r="BU380" s="600"/>
      <c r="BV380" s="600"/>
    </row>
    <row r="381" spans="1:74" s="586" customFormat="1" ht="18" customHeight="1">
      <c r="A381" s="578">
        <f t="shared" si="14"/>
        <v>1</v>
      </c>
      <c r="B381" s="614"/>
      <c r="C381" s="614"/>
      <c r="D381" s="587" t="s">
        <v>540</v>
      </c>
      <c r="E381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381" s="612"/>
      <c r="G381" s="612"/>
      <c r="H381" s="612"/>
      <c r="I381" s="612"/>
      <c r="J381" s="612"/>
      <c r="K381" s="612"/>
      <c r="L381" s="612"/>
      <c r="M381" s="612"/>
      <c r="N381" s="612"/>
      <c r="O381" s="612"/>
      <c r="P381" s="612"/>
      <c r="Q381" s="615"/>
      <c r="R381" s="615"/>
      <c r="S381" s="615"/>
      <c r="T381" s="615"/>
      <c r="U381" s="615"/>
      <c r="V381" s="612"/>
      <c r="W381" s="612"/>
      <c r="X381" s="612"/>
      <c r="Y381" s="612"/>
      <c r="Z381" s="612"/>
      <c r="AA381" s="612"/>
      <c r="AB381" s="612"/>
      <c r="AC381" s="612"/>
      <c r="AD381" s="612"/>
      <c r="AE381" s="612"/>
      <c r="AF381" s="612"/>
      <c r="AG381" s="612"/>
      <c r="AH381" s="617"/>
      <c r="AI381" s="617"/>
      <c r="AJ381" s="617"/>
      <c r="AK381" s="617"/>
      <c r="AL381" s="618"/>
      <c r="AM381" s="618"/>
      <c r="AN381" s="618"/>
      <c r="AO381" s="618"/>
      <c r="AP381" s="618"/>
      <c r="AQ381" s="618"/>
      <c r="AR381" s="618"/>
      <c r="AS381" s="618"/>
      <c r="AT381" s="618"/>
      <c r="AU381" s="618"/>
      <c r="AV381" s="612"/>
      <c r="AW381" s="612"/>
      <c r="AX381" s="612"/>
      <c r="AY381" s="612"/>
      <c r="AZ381" s="613"/>
      <c r="BK381" s="600"/>
      <c r="BL381" s="600"/>
      <c r="BM381" s="600"/>
      <c r="BN381" s="600"/>
      <c r="BO381" s="600"/>
      <c r="BP381" s="600"/>
      <c r="BQ381" s="600"/>
      <c r="BR381" s="600"/>
      <c r="BS381" s="600"/>
      <c r="BT381" s="600"/>
      <c r="BU381" s="600"/>
      <c r="BV381" s="600"/>
    </row>
    <row r="382" spans="1:74" s="586" customFormat="1" ht="18" customHeight="1">
      <c r="A382" s="578">
        <f t="shared" si="14"/>
        <v>1</v>
      </c>
      <c r="B382" s="614"/>
      <c r="C382" s="614"/>
      <c r="D382" s="587" t="s">
        <v>540</v>
      </c>
      <c r="E382" s="614" t="str">
        <f>CONCATENATE("조림목이 자연발생 식생과 경재하고 있으며 조림목의 ",AQ375,"이다." )</f>
        <v>조림목이 자연발생 식생과 경재하고 있으며 조림목의 2년차이다.</v>
      </c>
      <c r="F382" s="612"/>
      <c r="G382" s="612"/>
      <c r="H382" s="612"/>
      <c r="I382" s="612"/>
      <c r="J382" s="612"/>
      <c r="K382" s="612"/>
      <c r="L382" s="612"/>
      <c r="M382" s="612"/>
      <c r="N382" s="612"/>
      <c r="O382" s="612"/>
      <c r="P382" s="612"/>
      <c r="Q382" s="612"/>
      <c r="R382" s="612"/>
      <c r="S382" s="612"/>
      <c r="T382" s="612"/>
      <c r="U382" s="612"/>
      <c r="V382" s="612"/>
      <c r="W382" s="612"/>
      <c r="X382" s="612"/>
      <c r="Y382" s="612"/>
      <c r="Z382" s="612"/>
      <c r="AA382" s="612"/>
      <c r="AB382" s="612"/>
      <c r="AC382" s="612"/>
      <c r="AD382" s="612"/>
      <c r="AE382" s="612"/>
      <c r="AF382" s="612"/>
      <c r="AG382" s="612"/>
      <c r="AH382" s="617"/>
      <c r="AI382" s="617"/>
      <c r="AJ382" s="617"/>
      <c r="AK382" s="617"/>
      <c r="AL382" s="618"/>
      <c r="AM382" s="618"/>
      <c r="AN382" s="618"/>
      <c r="AO382" s="618"/>
      <c r="AP382" s="618"/>
      <c r="AQ382" s="618"/>
      <c r="AR382" s="618"/>
      <c r="AS382" s="618"/>
      <c r="AT382" s="618"/>
      <c r="AU382" s="618"/>
      <c r="AV382" s="612"/>
      <c r="AW382" s="612"/>
      <c r="AX382" s="612"/>
      <c r="AY382" s="612"/>
      <c r="AZ382" s="613"/>
      <c r="BK382" s="600"/>
      <c r="BL382" s="600"/>
      <c r="BM382" s="600"/>
      <c r="BN382" s="600"/>
      <c r="BO382" s="600"/>
      <c r="BP382" s="600"/>
      <c r="BQ382" s="600"/>
      <c r="BR382" s="600"/>
      <c r="BS382" s="600"/>
      <c r="BT382" s="600"/>
      <c r="BU382" s="600"/>
      <c r="BV382" s="600"/>
    </row>
    <row r="383" spans="1:74" s="586" customFormat="1" ht="13.5" customHeight="1">
      <c r="A383" s="578">
        <f t="shared" si="14"/>
        <v>1</v>
      </c>
      <c r="B383" s="620"/>
      <c r="C383" s="620"/>
      <c r="D383" s="620"/>
      <c r="E383" s="620"/>
      <c r="F383" s="595"/>
      <c r="G383" s="595"/>
      <c r="H383" s="595"/>
      <c r="I383" s="595"/>
      <c r="J383" s="621"/>
      <c r="K383" s="621"/>
      <c r="L383" s="621"/>
      <c r="M383" s="621"/>
      <c r="N383" s="621"/>
      <c r="O383" s="621"/>
      <c r="P383" s="621"/>
      <c r="Q383" s="622"/>
      <c r="R383" s="622"/>
      <c r="S383" s="622"/>
      <c r="T383" s="622"/>
      <c r="U383" s="622"/>
      <c r="V383" s="612"/>
      <c r="W383" s="612"/>
      <c r="X383" s="612"/>
      <c r="Y383" s="612"/>
      <c r="Z383" s="612"/>
      <c r="AA383" s="612"/>
      <c r="AB383" s="612"/>
      <c r="AC383" s="612"/>
      <c r="AD383" s="612"/>
      <c r="AE383" s="612"/>
      <c r="AF383" s="612"/>
      <c r="AG383" s="612"/>
      <c r="AH383" s="623"/>
      <c r="AI383" s="623"/>
      <c r="AJ383" s="623"/>
      <c r="AK383" s="623"/>
      <c r="AL383" s="624"/>
      <c r="AM383" s="624"/>
      <c r="AN383" s="624"/>
      <c r="AO383" s="624"/>
      <c r="AP383" s="624"/>
      <c r="AQ383" s="624"/>
      <c r="AR383" s="624"/>
      <c r="AS383" s="624"/>
      <c r="AT383" s="624"/>
      <c r="AU383" s="624"/>
      <c r="AV383" s="595"/>
      <c r="AW383" s="595"/>
      <c r="AX383" s="595"/>
      <c r="AY383" s="595"/>
      <c r="AZ383" s="613"/>
      <c r="BK383" s="600"/>
      <c r="BL383" s="600"/>
      <c r="BM383" s="600"/>
      <c r="BN383" s="600"/>
      <c r="BO383" s="600"/>
      <c r="BP383" s="600"/>
      <c r="BQ383" s="600"/>
      <c r="BR383" s="600"/>
      <c r="BS383" s="600"/>
      <c r="BT383" s="600"/>
      <c r="BU383" s="600"/>
      <c r="BV383" s="600"/>
    </row>
    <row r="384" spans="1:74" s="601" customFormat="1" ht="19.5" customHeight="1">
      <c r="A384" s="578">
        <f t="shared" si="14"/>
        <v>1</v>
      </c>
      <c r="B384" s="2116" t="s">
        <v>2071</v>
      </c>
      <c r="C384" s="2116"/>
      <c r="D384" s="2116"/>
      <c r="E384" s="2116"/>
      <c r="F384" s="2116"/>
      <c r="G384" s="2116"/>
      <c r="H384" s="2116"/>
      <c r="I384" s="2116"/>
      <c r="J384" s="2116"/>
      <c r="K384" s="2116"/>
      <c r="L384" s="2116"/>
      <c r="M384" s="2116"/>
      <c r="N384" s="2116"/>
      <c r="O384" s="2116"/>
      <c r="P384" s="2116"/>
      <c r="Q384" s="2116"/>
      <c r="R384" s="2116"/>
      <c r="S384" s="2116"/>
      <c r="T384" s="2116"/>
      <c r="U384" s="2116"/>
      <c r="V384" s="2116"/>
      <c r="W384" s="2116"/>
      <c r="X384" s="2116"/>
      <c r="Y384" s="2116"/>
      <c r="Z384" s="2116"/>
      <c r="AA384" s="2116"/>
      <c r="AB384" s="2116"/>
      <c r="AC384" s="2116"/>
      <c r="AD384" s="2116"/>
      <c r="AE384" s="2116"/>
      <c r="AF384" s="2116"/>
      <c r="AG384" s="2116"/>
      <c r="AH384" s="2116"/>
      <c r="AI384" s="2116"/>
      <c r="AJ384" s="2116"/>
      <c r="AK384" s="2116"/>
      <c r="AL384" s="2116"/>
      <c r="AM384" s="2116"/>
      <c r="AN384" s="2116"/>
      <c r="AO384" s="2116"/>
      <c r="AP384" s="2116"/>
      <c r="AQ384" s="2116"/>
      <c r="AR384" s="2116"/>
      <c r="AS384" s="2116"/>
      <c r="AT384" s="2116"/>
      <c r="AU384" s="2116"/>
      <c r="AV384" s="2116"/>
      <c r="AW384" s="2116"/>
      <c r="AX384" s="2116"/>
      <c r="AY384" s="2116"/>
      <c r="AZ384" s="625"/>
      <c r="BB384" s="600"/>
      <c r="BC384" s="600"/>
      <c r="BD384" s="600"/>
      <c r="BE384" s="600"/>
      <c r="BF384" s="600"/>
      <c r="BG384" s="600"/>
      <c r="BH384" s="600"/>
      <c r="BI384" s="600"/>
      <c r="BJ384" s="600"/>
      <c r="BK384" s="600"/>
      <c r="BL384" s="600"/>
      <c r="BM384" s="600"/>
      <c r="BN384" s="600"/>
      <c r="BO384" s="600"/>
      <c r="BP384" s="600"/>
      <c r="BQ384" s="600"/>
      <c r="BR384" s="600"/>
      <c r="BS384" s="600"/>
      <c r="BT384" s="600"/>
      <c r="BU384" s="600"/>
      <c r="BV384" s="600"/>
    </row>
    <row r="385" spans="1:74" s="601" customFormat="1" ht="18" customHeight="1">
      <c r="A385" s="578">
        <f t="shared" si="14"/>
        <v>1</v>
      </c>
      <c r="B385" s="626"/>
      <c r="C385" s="587" t="s">
        <v>792</v>
      </c>
      <c r="D385" s="588" t="s">
        <v>793</v>
      </c>
      <c r="E385" s="588"/>
      <c r="F385" s="588"/>
      <c r="G385" s="588"/>
      <c r="H385" s="588"/>
      <c r="I385" s="588"/>
      <c r="J385" s="627"/>
      <c r="K385" s="627"/>
      <c r="L385" s="627"/>
      <c r="M385" s="627"/>
      <c r="N385" s="627"/>
      <c r="O385" s="627"/>
      <c r="P385" s="627"/>
      <c r="Q385" s="627"/>
      <c r="R385" s="627"/>
      <c r="S385" s="627"/>
      <c r="T385" s="627"/>
      <c r="U385" s="627"/>
      <c r="V385" s="627"/>
      <c r="W385" s="627"/>
      <c r="X385" s="627"/>
      <c r="Y385" s="627"/>
      <c r="Z385" s="627"/>
      <c r="AA385" s="627"/>
      <c r="AB385" s="627"/>
      <c r="AC385" s="627"/>
      <c r="AD385" s="627"/>
      <c r="AE385" s="627"/>
      <c r="AF385" s="627"/>
      <c r="AG385" s="627"/>
      <c r="AH385" s="627"/>
      <c r="AI385" s="627"/>
      <c r="AJ385" s="627"/>
      <c r="AK385" s="627"/>
      <c r="AL385" s="627"/>
      <c r="AM385" s="627"/>
      <c r="AN385" s="627"/>
      <c r="AO385" s="627"/>
      <c r="AP385" s="627"/>
      <c r="AQ385" s="627"/>
      <c r="AR385" s="627"/>
      <c r="AS385" s="627"/>
      <c r="AT385" s="627"/>
      <c r="AU385" s="627"/>
      <c r="AV385" s="627"/>
      <c r="AW385" s="627"/>
      <c r="AX385" s="627"/>
      <c r="AY385" s="627"/>
      <c r="AZ385" s="625"/>
      <c r="BB385" s="600"/>
      <c r="BC385" s="600"/>
      <c r="BD385" s="600"/>
      <c r="BE385" s="600"/>
      <c r="BF385" s="600"/>
      <c r="BG385" s="600"/>
      <c r="BH385" s="600"/>
      <c r="BI385" s="600"/>
      <c r="BJ385" s="600"/>
      <c r="BK385" s="600"/>
      <c r="BL385" s="600"/>
      <c r="BM385" s="600"/>
      <c r="BN385" s="600"/>
      <c r="BO385" s="600"/>
      <c r="BP385" s="600"/>
      <c r="BQ385" s="600"/>
      <c r="BR385" s="600"/>
      <c r="BS385" s="600"/>
      <c r="BT385" s="600"/>
      <c r="BU385" s="600"/>
      <c r="BV385" s="600"/>
    </row>
    <row r="386" spans="1:74" s="600" customFormat="1" ht="18" customHeight="1">
      <c r="A386" s="578">
        <f t="shared" si="14"/>
        <v>1</v>
      </c>
      <c r="B386" s="587"/>
      <c r="C386" s="587"/>
      <c r="D386" s="587" t="s">
        <v>540</v>
      </c>
      <c r="E386" s="588" t="str">
        <f>CONCATENATE("조림목이 정상적으로 생육하기 위해서는 조림목을 제외한 모든 식생을 제거하여야 하므로 ",AO359,"로 적용한다.")</f>
        <v>조림목이 정상적으로 생육하기 위해서는 조림목을 제외한 모든 식생을 제거하여야 하므로 모두베기로 적용한다.</v>
      </c>
      <c r="F386" s="588"/>
      <c r="G386" s="588"/>
      <c r="H386" s="588"/>
      <c r="I386" s="588"/>
      <c r="J386" s="589"/>
      <c r="K386" s="588"/>
      <c r="L386" s="588"/>
      <c r="M386" s="588"/>
      <c r="N386" s="588"/>
      <c r="O386" s="588"/>
      <c r="P386" s="588"/>
      <c r="Q386" s="588"/>
      <c r="R386" s="588"/>
      <c r="S386" s="588"/>
      <c r="T386" s="588"/>
      <c r="U386" s="588"/>
      <c r="V386" s="588"/>
      <c r="W386" s="588"/>
      <c r="X386" s="588"/>
      <c r="Y386" s="588"/>
      <c r="Z386" s="588"/>
      <c r="AA386" s="588"/>
      <c r="AB386" s="588"/>
      <c r="AC386" s="588"/>
      <c r="AD386" s="588"/>
      <c r="AE386" s="588"/>
      <c r="AF386" s="588"/>
      <c r="AG386" s="588"/>
      <c r="AH386" s="588"/>
      <c r="AI386" s="588"/>
      <c r="AJ386" s="588"/>
      <c r="AK386" s="588"/>
      <c r="AL386" s="588"/>
      <c r="AM386" s="588"/>
      <c r="AN386" s="588"/>
      <c r="AO386" s="588"/>
      <c r="AP386" s="588"/>
      <c r="AQ386" s="588"/>
      <c r="AR386" s="588"/>
      <c r="AS386" s="588"/>
      <c r="AT386" s="588"/>
      <c r="AU386" s="588"/>
      <c r="AV386" s="588"/>
      <c r="AW386" s="588"/>
      <c r="AX386" s="588"/>
      <c r="AY386" s="588"/>
      <c r="AZ386" s="628"/>
      <c r="BB386" s="601"/>
      <c r="BC386" s="601"/>
      <c r="BD386" s="601"/>
      <c r="BE386" s="601"/>
      <c r="BF386" s="601"/>
      <c r="BG386" s="601"/>
      <c r="BH386" s="601"/>
      <c r="BI386" s="601"/>
      <c r="BJ386" s="601"/>
      <c r="BK386" s="601"/>
      <c r="BL386" s="601"/>
      <c r="BM386" s="601"/>
      <c r="BN386" s="601"/>
      <c r="BO386" s="601"/>
      <c r="BP386" s="601"/>
      <c r="BQ386" s="601"/>
      <c r="BR386" s="601"/>
      <c r="BS386" s="601"/>
      <c r="BT386" s="601"/>
      <c r="BU386" s="601"/>
      <c r="BV386" s="601"/>
    </row>
    <row r="387" spans="1:74" s="600" customFormat="1" ht="18" customHeight="1">
      <c r="A387" s="578">
        <f t="shared" si="14"/>
        <v>1</v>
      </c>
      <c r="B387" s="587"/>
      <c r="C387" s="587" t="s">
        <v>794</v>
      </c>
      <c r="D387" s="588" t="s">
        <v>795</v>
      </c>
      <c r="E387" s="588"/>
      <c r="F387" s="588"/>
      <c r="G387" s="588"/>
      <c r="H387" s="588"/>
      <c r="I387" s="588"/>
      <c r="J387" s="588"/>
      <c r="K387" s="588"/>
      <c r="L387" s="588"/>
      <c r="M387" s="588"/>
      <c r="N387" s="588"/>
      <c r="O387" s="588"/>
      <c r="P387" s="588"/>
      <c r="Q387" s="588"/>
      <c r="R387" s="588"/>
      <c r="S387" s="588"/>
      <c r="T387" s="588"/>
      <c r="U387" s="588"/>
      <c r="V387" s="588"/>
      <c r="W387" s="588"/>
      <c r="X387" s="588"/>
      <c r="Y387" s="588"/>
      <c r="Z387" s="588"/>
      <c r="AA387" s="588"/>
      <c r="AB387" s="588"/>
      <c r="AC387" s="588"/>
      <c r="AD387" s="588"/>
      <c r="AE387" s="588"/>
      <c r="AF387" s="588"/>
      <c r="AG387" s="588"/>
      <c r="AH387" s="588"/>
      <c r="AI387" s="588"/>
      <c r="AJ387" s="588"/>
      <c r="AK387" s="588"/>
      <c r="AL387" s="588"/>
      <c r="AM387" s="588"/>
      <c r="AN387" s="588"/>
      <c r="AO387" s="588"/>
      <c r="AP387" s="588"/>
      <c r="AQ387" s="588"/>
      <c r="AR387" s="588"/>
      <c r="AS387" s="588"/>
      <c r="AT387" s="588"/>
      <c r="AU387" s="588"/>
      <c r="AV387" s="588"/>
      <c r="AW387" s="588"/>
      <c r="AX387" s="588"/>
      <c r="AY387" s="588"/>
      <c r="AZ387" s="628"/>
    </row>
    <row r="388" spans="1:74" s="600" customFormat="1" ht="18" customHeight="1">
      <c r="A388" s="578">
        <f t="shared" si="14"/>
        <v>1</v>
      </c>
      <c r="B388" s="587"/>
      <c r="C388" s="2111" t="s">
        <v>796</v>
      </c>
      <c r="D388" s="2111"/>
      <c r="E388" s="2111"/>
      <c r="F388" s="2111"/>
      <c r="G388" s="2111"/>
      <c r="H388" s="2111"/>
      <c r="I388" s="2111"/>
      <c r="J388" s="2111"/>
      <c r="K388" s="2111"/>
      <c r="L388" s="2111"/>
      <c r="M388" s="2111"/>
      <c r="N388" s="2111"/>
      <c r="O388" s="2111"/>
      <c r="P388" s="2111"/>
      <c r="Q388" s="2111"/>
      <c r="R388" s="2111"/>
      <c r="S388" s="2111"/>
      <c r="T388" s="2111"/>
      <c r="U388" s="2111"/>
      <c r="V388" s="2111"/>
      <c r="W388" s="2111"/>
      <c r="X388" s="2111"/>
      <c r="Y388" s="2111"/>
      <c r="Z388" s="2111"/>
      <c r="AA388" s="2111" t="s">
        <v>797</v>
      </c>
      <c r="AB388" s="2111"/>
      <c r="AC388" s="2111"/>
      <c r="AD388" s="2111"/>
      <c r="AE388" s="2111"/>
      <c r="AF388" s="2111"/>
      <c r="AG388" s="2111"/>
      <c r="AH388" s="2111"/>
      <c r="AI388" s="2111"/>
      <c r="AJ388" s="2111"/>
      <c r="AK388" s="2111"/>
      <c r="AL388" s="2111"/>
      <c r="AM388" s="2111"/>
      <c r="AN388" s="2111"/>
      <c r="AO388" s="2111"/>
      <c r="AP388" s="2111"/>
      <c r="AQ388" s="2111"/>
      <c r="AR388" s="2111"/>
      <c r="AS388" s="2111"/>
      <c r="AT388" s="2111"/>
      <c r="AU388" s="2111"/>
      <c r="AV388" s="2111"/>
      <c r="AW388" s="2111"/>
      <c r="AX388" s="2111"/>
      <c r="AY388" s="587"/>
      <c r="AZ388" s="586"/>
    </row>
    <row r="389" spans="1:74" s="586" customFormat="1" ht="18" customHeight="1">
      <c r="A389" s="578">
        <f t="shared" si="14"/>
        <v>1</v>
      </c>
      <c r="B389" s="629"/>
      <c r="C389" s="2111" t="s">
        <v>798</v>
      </c>
      <c r="D389" s="2111"/>
      <c r="E389" s="2111"/>
      <c r="F389" s="2111"/>
      <c r="G389" s="2111"/>
      <c r="H389" s="2111"/>
      <c r="I389" s="2111"/>
      <c r="J389" s="2111"/>
      <c r="K389" s="2111" t="s">
        <v>799</v>
      </c>
      <c r="L389" s="2111"/>
      <c r="M389" s="2111"/>
      <c r="N389" s="2111"/>
      <c r="O389" s="2111"/>
      <c r="P389" s="2111"/>
      <c r="Q389" s="2111"/>
      <c r="R389" s="2111"/>
      <c r="S389" s="2111" t="s">
        <v>800</v>
      </c>
      <c r="T389" s="2111"/>
      <c r="U389" s="2111"/>
      <c r="V389" s="2111"/>
      <c r="W389" s="2111"/>
      <c r="X389" s="2111"/>
      <c r="Y389" s="2111"/>
      <c r="Z389" s="2111"/>
      <c r="AA389" s="2111" t="s">
        <v>801</v>
      </c>
      <c r="AB389" s="2111"/>
      <c r="AC389" s="2111"/>
      <c r="AD389" s="2111"/>
      <c r="AE389" s="2111"/>
      <c r="AF389" s="2111"/>
      <c r="AG389" s="2111"/>
      <c r="AH389" s="2111"/>
      <c r="AI389" s="2111" t="s">
        <v>802</v>
      </c>
      <c r="AJ389" s="2111"/>
      <c r="AK389" s="2111"/>
      <c r="AL389" s="2111"/>
      <c r="AM389" s="2111"/>
      <c r="AN389" s="2111"/>
      <c r="AO389" s="2111"/>
      <c r="AP389" s="2111"/>
      <c r="AQ389" s="2111" t="s">
        <v>803</v>
      </c>
      <c r="AR389" s="2111"/>
      <c r="AS389" s="2111"/>
      <c r="AT389" s="2111"/>
      <c r="AU389" s="2111"/>
      <c r="AV389" s="2111"/>
      <c r="AW389" s="2111"/>
      <c r="AX389" s="2111"/>
      <c r="AY389" s="629"/>
      <c r="AZ389" s="585"/>
      <c r="BB389" s="600"/>
      <c r="BC389" s="600"/>
      <c r="BD389" s="600"/>
      <c r="BE389" s="600"/>
      <c r="BF389" s="600"/>
      <c r="BG389" s="600"/>
      <c r="BH389" s="600"/>
      <c r="BI389" s="600"/>
      <c r="BJ389" s="600"/>
      <c r="BK389" s="600"/>
      <c r="BL389" s="600"/>
      <c r="BM389" s="600"/>
      <c r="BN389" s="600"/>
      <c r="BO389" s="600"/>
      <c r="BP389" s="600"/>
      <c r="BQ389" s="600"/>
      <c r="BR389" s="600"/>
      <c r="BS389" s="600"/>
      <c r="BT389" s="600"/>
      <c r="BU389" s="600"/>
      <c r="BV389" s="600"/>
    </row>
    <row r="390" spans="1:74" s="580" customFormat="1" ht="18" hidden="1" customHeight="1">
      <c r="A390" s="578">
        <f>IF(S$390&gt;0,1,0)</f>
        <v>0</v>
      </c>
      <c r="B390" s="612"/>
      <c r="C390" s="2111" t="s">
        <v>804</v>
      </c>
      <c r="D390" s="2111"/>
      <c r="E390" s="2111"/>
      <c r="F390" s="2111"/>
      <c r="G390" s="2111"/>
      <c r="H390" s="2111"/>
      <c r="I390" s="2111"/>
      <c r="J390" s="2111"/>
      <c r="K390" s="2111" t="s">
        <v>805</v>
      </c>
      <c r="L390" s="2111"/>
      <c r="M390" s="2111"/>
      <c r="N390" s="2111"/>
      <c r="O390" s="2111"/>
      <c r="P390" s="2111"/>
      <c r="Q390" s="2111"/>
      <c r="R390" s="2111"/>
      <c r="S390" s="2112">
        <f>IF('4-2-2 필지별사업내역'!O62,'4-2-2 필지별사업내역'!O62,0)</f>
        <v>0</v>
      </c>
      <c r="T390" s="2112"/>
      <c r="U390" s="2112"/>
      <c r="V390" s="2112"/>
      <c r="W390" s="2112"/>
      <c r="X390" s="2112"/>
      <c r="Y390" s="2112"/>
      <c r="Z390" s="2112"/>
      <c r="AA390" s="2113" t="str">
        <f>'6-3표준조사'!P531</f>
        <v>급 (30˚ 초과)</v>
      </c>
      <c r="AB390" s="2113"/>
      <c r="AC390" s="2113"/>
      <c r="AD390" s="2113"/>
      <c r="AE390" s="2113"/>
      <c r="AF390" s="2113"/>
      <c r="AG390" s="2113"/>
      <c r="AH390" s="2113"/>
      <c r="AI390" s="2113" t="str">
        <f>'6-3표준조사'!Q531</f>
        <v>개소당3ha이상</v>
      </c>
      <c r="AJ390" s="2113"/>
      <c r="AK390" s="2113"/>
      <c r="AL390" s="2113"/>
      <c r="AM390" s="2113"/>
      <c r="AN390" s="2113"/>
      <c r="AO390" s="2113"/>
      <c r="AP390" s="2113"/>
      <c r="AQ390" s="2113" t="str">
        <f>'6-3표준조사'!R531</f>
        <v>2년차</v>
      </c>
      <c r="AR390" s="2113"/>
      <c r="AS390" s="2113"/>
      <c r="AT390" s="2113"/>
      <c r="AU390" s="2113"/>
      <c r="AV390" s="2113"/>
      <c r="AW390" s="2113"/>
      <c r="AX390" s="2113"/>
      <c r="AY390" s="612"/>
      <c r="AZ390" s="613"/>
    </row>
    <row r="391" spans="1:74" s="586" customFormat="1" ht="18" customHeight="1">
      <c r="A391" s="578">
        <f t="shared" si="14"/>
        <v>1</v>
      </c>
      <c r="B391" s="612"/>
      <c r="C391" s="2111" t="s">
        <v>806</v>
      </c>
      <c r="D391" s="2111"/>
      <c r="E391" s="2111"/>
      <c r="F391" s="2111"/>
      <c r="G391" s="2111"/>
      <c r="H391" s="2111"/>
      <c r="I391" s="2111"/>
      <c r="J391" s="2111"/>
      <c r="K391" s="2111" t="s">
        <v>807</v>
      </c>
      <c r="L391" s="2111"/>
      <c r="M391" s="2111"/>
      <c r="N391" s="2111"/>
      <c r="O391" s="2111"/>
      <c r="P391" s="2111"/>
      <c r="Q391" s="2111"/>
      <c r="R391" s="2111"/>
      <c r="S391" s="2115">
        <f>K375</f>
        <v>4.7</v>
      </c>
      <c r="T391" s="2115"/>
      <c r="U391" s="2115"/>
      <c r="V391" s="2115"/>
      <c r="W391" s="2115"/>
      <c r="X391" s="2115"/>
      <c r="Y391" s="2115"/>
      <c r="Z391" s="2115"/>
      <c r="AA391" s="2114"/>
      <c r="AB391" s="2114"/>
      <c r="AC391" s="2114"/>
      <c r="AD391" s="2114"/>
      <c r="AE391" s="2114"/>
      <c r="AF391" s="2114"/>
      <c r="AG391" s="2114"/>
      <c r="AH391" s="2114"/>
      <c r="AI391" s="2114"/>
      <c r="AJ391" s="2114"/>
      <c r="AK391" s="2114"/>
      <c r="AL391" s="2114"/>
      <c r="AM391" s="2114"/>
      <c r="AN391" s="2114"/>
      <c r="AO391" s="2114"/>
      <c r="AP391" s="2114"/>
      <c r="AQ391" s="2114"/>
      <c r="AR391" s="2114"/>
      <c r="AS391" s="2114"/>
      <c r="AT391" s="2114"/>
      <c r="AU391" s="2114"/>
      <c r="AV391" s="2114"/>
      <c r="AW391" s="2114"/>
      <c r="AX391" s="2114"/>
      <c r="AY391" s="612"/>
      <c r="AZ391" s="613"/>
    </row>
    <row r="392" spans="1:74" s="586" customFormat="1" ht="18" hidden="1" customHeight="1">
      <c r="A392" s="578">
        <f>IF(S$390&gt;0,1,0)</f>
        <v>0</v>
      </c>
      <c r="B392" s="630"/>
      <c r="C392" s="630" t="s">
        <v>808</v>
      </c>
      <c r="D392" s="630" t="s">
        <v>804</v>
      </c>
      <c r="E392" s="630"/>
      <c r="F392" s="630"/>
      <c r="G392" s="631"/>
      <c r="H392" s="631"/>
      <c r="I392" s="631"/>
      <c r="J392" s="631"/>
      <c r="K392" s="631"/>
      <c r="L392" s="618"/>
      <c r="M392" s="618"/>
      <c r="N392" s="618"/>
      <c r="O392" s="618"/>
      <c r="P392" s="618"/>
      <c r="Q392" s="632"/>
      <c r="R392" s="632"/>
      <c r="S392" s="632"/>
      <c r="T392" s="632"/>
      <c r="U392" s="632"/>
      <c r="V392" s="612"/>
      <c r="W392" s="612"/>
      <c r="X392" s="612"/>
      <c r="Y392" s="612"/>
      <c r="Z392" s="633"/>
      <c r="AA392" s="612"/>
      <c r="AB392" s="612"/>
      <c r="AC392" s="612"/>
      <c r="AD392" s="634"/>
      <c r="AE392" s="612"/>
      <c r="AF392" s="612"/>
      <c r="AG392" s="612"/>
      <c r="AH392" s="635"/>
      <c r="AI392" s="635"/>
      <c r="AJ392" s="635"/>
      <c r="AK392" s="635"/>
      <c r="AL392" s="635"/>
      <c r="AM392" s="635"/>
      <c r="AN392" s="635"/>
      <c r="AO392" s="635"/>
      <c r="AP392" s="635"/>
      <c r="AQ392" s="636"/>
      <c r="AR392" s="636"/>
      <c r="AS392" s="636"/>
      <c r="AT392" s="636"/>
      <c r="AU392" s="637"/>
      <c r="AV392" s="637"/>
      <c r="AW392" s="637"/>
      <c r="AX392" s="637"/>
      <c r="AY392" s="637"/>
      <c r="AZ392" s="638"/>
    </row>
    <row r="393" spans="1:74" s="586" customFormat="1" ht="18" hidden="1" customHeight="1">
      <c r="A393" s="578">
        <f>IF(S$390&gt;0,1,0)</f>
        <v>0</v>
      </c>
      <c r="B393" s="587"/>
      <c r="C393" s="587"/>
      <c r="D393" s="587" t="s">
        <v>540</v>
      </c>
      <c r="E393" s="587" t="s">
        <v>809</v>
      </c>
      <c r="F393" s="587"/>
      <c r="G393" s="587"/>
      <c r="H393" s="587"/>
      <c r="I393" s="587"/>
      <c r="J393" s="634"/>
      <c r="K393" s="634"/>
      <c r="L393" s="634"/>
      <c r="M393" s="634"/>
      <c r="N393" s="587"/>
      <c r="O393" s="587"/>
      <c r="P393" s="587"/>
      <c r="Q393" s="587"/>
      <c r="R393" s="587"/>
      <c r="S393" s="587"/>
      <c r="T393" s="632"/>
      <c r="U393" s="632"/>
      <c r="V393" s="632"/>
      <c r="W393" s="632"/>
      <c r="X393" s="587"/>
      <c r="Y393" s="587"/>
      <c r="Z393" s="587"/>
      <c r="AA393" s="587"/>
      <c r="AB393" s="632"/>
      <c r="AC393" s="632"/>
      <c r="AD393" s="632"/>
      <c r="AE393" s="632"/>
      <c r="AF393" s="587"/>
      <c r="AG393" s="587"/>
      <c r="AH393" s="587"/>
      <c r="AI393" s="587"/>
      <c r="AJ393" s="587"/>
      <c r="AK393" s="587"/>
      <c r="AL393" s="587"/>
      <c r="AM393" s="587"/>
      <c r="AN393" s="587"/>
      <c r="AO393" s="587"/>
      <c r="AP393" s="587"/>
      <c r="AQ393" s="587"/>
      <c r="AR393" s="587"/>
      <c r="AS393" s="587"/>
      <c r="AT393" s="587"/>
      <c r="AU393" s="587"/>
      <c r="AV393" s="587"/>
      <c r="AW393" s="587"/>
      <c r="AX393" s="587"/>
      <c r="AY393" s="587"/>
    </row>
    <row r="394" spans="1:74" s="600" customFormat="1" ht="18" hidden="1" customHeight="1">
      <c r="A394" s="578">
        <f>IF(S$390&gt;0,1,0)</f>
        <v>0</v>
      </c>
      <c r="B394" s="587"/>
      <c r="C394" s="587"/>
      <c r="D394" s="587" t="s">
        <v>540</v>
      </c>
      <c r="E394" s="588" t="s">
        <v>810</v>
      </c>
      <c r="F394" s="588"/>
      <c r="G394" s="588"/>
      <c r="H394" s="588"/>
      <c r="I394" s="588"/>
      <c r="J394" s="588"/>
      <c r="K394" s="588"/>
      <c r="L394" s="588"/>
      <c r="M394" s="588"/>
      <c r="N394" s="588"/>
      <c r="O394" s="588"/>
      <c r="P394" s="588"/>
      <c r="Q394" s="588"/>
      <c r="R394" s="588"/>
      <c r="S394" s="588"/>
      <c r="T394" s="588"/>
      <c r="U394" s="588"/>
      <c r="V394" s="588"/>
      <c r="W394" s="588"/>
      <c r="X394" s="588"/>
      <c r="Y394" s="588"/>
      <c r="Z394" s="588"/>
      <c r="AA394" s="588"/>
      <c r="AB394" s="588"/>
      <c r="AC394" s="588"/>
      <c r="AD394" s="588"/>
      <c r="AE394" s="588"/>
      <c r="AF394" s="588"/>
      <c r="AG394" s="588"/>
      <c r="AH394" s="588"/>
      <c r="AI394" s="588"/>
      <c r="AJ394" s="588"/>
      <c r="AK394" s="588"/>
      <c r="AL394" s="588"/>
      <c r="AM394" s="588"/>
      <c r="AN394" s="588"/>
      <c r="AO394" s="588"/>
      <c r="AP394" s="588"/>
      <c r="AQ394" s="588"/>
      <c r="AR394" s="588"/>
      <c r="AS394" s="588"/>
      <c r="AT394" s="588"/>
      <c r="AU394" s="588"/>
      <c r="AV394" s="588"/>
      <c r="AW394" s="588"/>
      <c r="AX394" s="588"/>
      <c r="AY394" s="588"/>
      <c r="AZ394" s="628"/>
    </row>
    <row r="395" spans="1:74" s="601" customFormat="1" ht="18" customHeight="1">
      <c r="A395" s="578">
        <f>IF(S$391&gt;0,1,0)</f>
        <v>1</v>
      </c>
      <c r="B395" s="587"/>
      <c r="C395" s="587" t="s">
        <v>811</v>
      </c>
      <c r="D395" s="587"/>
      <c r="E395" s="639"/>
      <c r="F395" s="639"/>
      <c r="G395" s="639"/>
      <c r="H395" s="639"/>
      <c r="I395" s="639"/>
      <c r="J395" s="639"/>
      <c r="K395" s="639"/>
      <c r="L395" s="639"/>
      <c r="M395" s="639"/>
      <c r="N395" s="639"/>
      <c r="O395" s="639"/>
      <c r="P395" s="639"/>
      <c r="Q395" s="639"/>
      <c r="R395" s="639"/>
      <c r="S395" s="639"/>
      <c r="T395" s="639"/>
      <c r="U395" s="639"/>
      <c r="V395" s="639"/>
      <c r="W395" s="639"/>
      <c r="X395" s="639"/>
      <c r="Y395" s="639"/>
      <c r="Z395" s="639"/>
      <c r="AA395" s="639"/>
      <c r="AB395" s="639"/>
      <c r="AC395" s="639"/>
      <c r="AD395" s="639"/>
      <c r="AE395" s="639"/>
      <c r="AF395" s="639"/>
      <c r="AG395" s="639"/>
      <c r="AH395" s="639"/>
      <c r="AI395" s="639"/>
      <c r="AJ395" s="639"/>
      <c r="AK395" s="639"/>
      <c r="AL395" s="639"/>
      <c r="AM395" s="639"/>
      <c r="AN395" s="639"/>
      <c r="AO395" s="639"/>
      <c r="AP395" s="639"/>
      <c r="AQ395" s="639"/>
      <c r="AR395" s="639"/>
      <c r="AS395" s="639"/>
      <c r="AT395" s="639"/>
      <c r="AU395" s="639"/>
      <c r="AV395" s="639"/>
      <c r="AW395" s="639"/>
      <c r="AX395" s="639"/>
      <c r="AY395" s="639"/>
      <c r="AZ395" s="640"/>
    </row>
    <row r="396" spans="1:74" s="600" customFormat="1" ht="18" customHeight="1">
      <c r="A396" s="578">
        <f t="shared" ref="A396:A406" si="15">IF(S$391&gt;0,1,0)</f>
        <v>1</v>
      </c>
      <c r="B396" s="587"/>
      <c r="C396" s="587"/>
      <c r="D396" s="587" t="s">
        <v>540</v>
      </c>
      <c r="E396" s="639" t="s">
        <v>812</v>
      </c>
      <c r="F396" s="639"/>
      <c r="G396" s="639"/>
      <c r="H396" s="639"/>
      <c r="I396" s="639"/>
      <c r="J396" s="639"/>
      <c r="K396" s="639"/>
      <c r="L396" s="639"/>
      <c r="M396" s="639"/>
      <c r="N396" s="639"/>
      <c r="O396" s="639"/>
      <c r="P396" s="639"/>
      <c r="Q396" s="639"/>
      <c r="R396" s="639"/>
      <c r="S396" s="639"/>
      <c r="T396" s="639"/>
      <c r="U396" s="639"/>
      <c r="V396" s="639"/>
      <c r="W396" s="639"/>
      <c r="X396" s="639"/>
      <c r="Y396" s="639"/>
      <c r="Z396" s="639"/>
      <c r="AA396" s="639"/>
      <c r="AB396" s="639"/>
      <c r="AC396" s="639"/>
      <c r="AD396" s="639"/>
      <c r="AE396" s="639"/>
      <c r="AF396" s="639"/>
      <c r="AG396" s="639"/>
      <c r="AH396" s="639"/>
      <c r="AI396" s="639"/>
      <c r="AJ396" s="639"/>
      <c r="AK396" s="639"/>
      <c r="AL396" s="639"/>
      <c r="AM396" s="639"/>
      <c r="AN396" s="639"/>
      <c r="AO396" s="639"/>
      <c r="AP396" s="639"/>
      <c r="AQ396" s="639"/>
      <c r="AR396" s="639"/>
      <c r="AS396" s="639"/>
      <c r="AT396" s="639"/>
      <c r="AU396" s="639"/>
      <c r="AV396" s="639"/>
      <c r="AW396" s="639"/>
      <c r="AX396" s="639"/>
      <c r="AY396" s="639"/>
      <c r="AZ396" s="640"/>
    </row>
    <row r="397" spans="1:74" s="600" customFormat="1" ht="18" customHeight="1">
      <c r="A397" s="578">
        <f t="shared" si="15"/>
        <v>1</v>
      </c>
      <c r="B397" s="587"/>
      <c r="C397" s="587"/>
      <c r="D397" s="587" t="s">
        <v>540</v>
      </c>
      <c r="E397" s="639" t="s">
        <v>813</v>
      </c>
      <c r="F397" s="639"/>
      <c r="G397" s="639"/>
      <c r="H397" s="639"/>
      <c r="I397" s="639"/>
      <c r="J397" s="639"/>
      <c r="K397" s="639"/>
      <c r="L397" s="639"/>
      <c r="M397" s="639"/>
      <c r="N397" s="639"/>
      <c r="O397" s="639"/>
      <c r="P397" s="639"/>
      <c r="Q397" s="639"/>
      <c r="R397" s="639"/>
      <c r="S397" s="639"/>
      <c r="T397" s="639"/>
      <c r="U397" s="639"/>
      <c r="V397" s="639"/>
      <c r="W397" s="639"/>
      <c r="X397" s="639"/>
      <c r="Y397" s="639"/>
      <c r="Z397" s="639"/>
      <c r="AA397" s="639"/>
      <c r="AB397" s="639"/>
      <c r="AC397" s="639"/>
      <c r="AD397" s="639"/>
      <c r="AE397" s="639"/>
      <c r="AF397" s="639"/>
      <c r="AG397" s="639"/>
      <c r="AH397" s="639"/>
      <c r="AI397" s="639"/>
      <c r="AJ397" s="639"/>
      <c r="AK397" s="639"/>
      <c r="AL397" s="639"/>
      <c r="AM397" s="639"/>
      <c r="AN397" s="639"/>
      <c r="AO397" s="639"/>
      <c r="AP397" s="639"/>
      <c r="AQ397" s="639"/>
      <c r="AR397" s="639"/>
      <c r="AS397" s="639"/>
      <c r="AT397" s="639"/>
      <c r="AU397" s="639"/>
      <c r="AV397" s="639"/>
      <c r="AW397" s="639"/>
      <c r="AX397" s="639"/>
      <c r="AY397" s="639"/>
      <c r="AZ397" s="640"/>
    </row>
    <row r="398" spans="1:74" s="600" customFormat="1" ht="18" customHeight="1">
      <c r="A398" s="578">
        <f t="shared" si="15"/>
        <v>1</v>
      </c>
      <c r="B398" s="587"/>
      <c r="C398" s="587" t="s">
        <v>814</v>
      </c>
      <c r="D398" s="587" t="s">
        <v>815</v>
      </c>
      <c r="E398" s="639"/>
      <c r="F398" s="639"/>
      <c r="G398" s="639"/>
      <c r="H398" s="639"/>
      <c r="I398" s="639"/>
      <c r="J398" s="639"/>
      <c r="K398" s="639"/>
      <c r="L398" s="639"/>
      <c r="M398" s="639"/>
      <c r="N398" s="639"/>
      <c r="O398" s="639"/>
      <c r="P398" s="639"/>
      <c r="Q398" s="639"/>
      <c r="R398" s="639"/>
      <c r="S398" s="639"/>
      <c r="T398" s="639"/>
      <c r="U398" s="639"/>
      <c r="V398" s="639"/>
      <c r="W398" s="639"/>
      <c r="X398" s="639"/>
      <c r="Y398" s="639"/>
      <c r="Z398" s="639"/>
      <c r="AA398" s="639"/>
      <c r="AB398" s="639"/>
      <c r="AC398" s="639"/>
      <c r="AD398" s="639"/>
      <c r="AE398" s="639"/>
      <c r="AF398" s="639"/>
      <c r="AG398" s="639"/>
      <c r="AH398" s="639"/>
      <c r="AI398" s="639"/>
      <c r="AJ398" s="639"/>
      <c r="AK398" s="639"/>
      <c r="AL398" s="639"/>
      <c r="AM398" s="639"/>
      <c r="AN398" s="639"/>
      <c r="AO398" s="639"/>
      <c r="AP398" s="639"/>
      <c r="AQ398" s="639"/>
      <c r="AR398" s="639"/>
      <c r="AS398" s="639"/>
      <c r="AT398" s="639"/>
      <c r="AU398" s="639"/>
      <c r="AV398" s="639"/>
      <c r="AW398" s="639"/>
      <c r="AX398" s="639"/>
      <c r="AY398" s="639"/>
      <c r="AZ398" s="640"/>
    </row>
    <row r="399" spans="1:74" s="600" customFormat="1" ht="18" customHeight="1">
      <c r="A399" s="578">
        <f t="shared" si="15"/>
        <v>1</v>
      </c>
      <c r="B399" s="587"/>
      <c r="C399" s="587"/>
      <c r="D399" s="587" t="s">
        <v>540</v>
      </c>
      <c r="E399" s="639" t="s">
        <v>816</v>
      </c>
      <c r="F399" s="639"/>
      <c r="G399" s="639"/>
      <c r="H399" s="639"/>
      <c r="I399" s="639"/>
      <c r="J399" s="639"/>
      <c r="K399" s="639"/>
      <c r="L399" s="639"/>
      <c r="M399" s="639"/>
      <c r="N399" s="639"/>
      <c r="O399" s="639"/>
      <c r="P399" s="639"/>
      <c r="Q399" s="639"/>
      <c r="R399" s="639"/>
      <c r="S399" s="639"/>
      <c r="T399" s="639"/>
      <c r="U399" s="639"/>
      <c r="V399" s="639"/>
      <c r="W399" s="639"/>
      <c r="X399" s="639"/>
      <c r="Y399" s="639"/>
      <c r="Z399" s="639"/>
      <c r="AA399" s="639"/>
      <c r="AB399" s="639"/>
      <c r="AC399" s="639"/>
      <c r="AD399" s="639"/>
      <c r="AE399" s="639"/>
      <c r="AF399" s="639"/>
      <c r="AG399" s="639"/>
      <c r="AH399" s="639"/>
      <c r="AI399" s="639"/>
      <c r="AJ399" s="639"/>
      <c r="AK399" s="639"/>
      <c r="AL399" s="639"/>
      <c r="AM399" s="639"/>
      <c r="AN399" s="639"/>
      <c r="AO399" s="639"/>
      <c r="AP399" s="639"/>
      <c r="AQ399" s="639"/>
      <c r="AR399" s="639"/>
      <c r="AS399" s="639"/>
      <c r="AT399" s="639"/>
      <c r="AU399" s="639"/>
      <c r="AV399" s="639"/>
      <c r="AW399" s="639"/>
      <c r="AX399" s="639"/>
      <c r="AY399" s="639"/>
      <c r="AZ399" s="640"/>
    </row>
    <row r="400" spans="1:74" s="600" customFormat="1" ht="18" customHeight="1">
      <c r="A400" s="578">
        <f t="shared" si="15"/>
        <v>1</v>
      </c>
      <c r="B400" s="587"/>
      <c r="C400" s="587"/>
      <c r="D400" s="587" t="s">
        <v>540</v>
      </c>
      <c r="E400" s="639" t="s">
        <v>817</v>
      </c>
      <c r="F400" s="639"/>
      <c r="G400" s="639"/>
      <c r="H400" s="639"/>
      <c r="I400" s="639"/>
      <c r="J400" s="639"/>
      <c r="K400" s="639"/>
      <c r="L400" s="639"/>
      <c r="M400" s="639"/>
      <c r="N400" s="639"/>
      <c r="O400" s="639"/>
      <c r="P400" s="639"/>
      <c r="Q400" s="639"/>
      <c r="R400" s="639"/>
      <c r="S400" s="639"/>
      <c r="T400" s="639"/>
      <c r="U400" s="639"/>
      <c r="V400" s="639"/>
      <c r="W400" s="639"/>
      <c r="X400" s="639"/>
      <c r="Y400" s="639"/>
      <c r="Z400" s="639"/>
      <c r="AA400" s="639"/>
      <c r="AB400" s="639"/>
      <c r="AC400" s="639"/>
      <c r="AD400" s="639"/>
      <c r="AE400" s="639"/>
      <c r="AF400" s="639"/>
      <c r="AG400" s="639"/>
      <c r="AH400" s="639"/>
      <c r="AI400" s="639"/>
      <c r="AJ400" s="639"/>
      <c r="AK400" s="639"/>
      <c r="AL400" s="639"/>
      <c r="AM400" s="639"/>
      <c r="AN400" s="639"/>
      <c r="AO400" s="639"/>
      <c r="AP400" s="639"/>
      <c r="AQ400" s="639"/>
      <c r="AR400" s="639"/>
      <c r="AS400" s="639"/>
      <c r="AT400" s="639"/>
      <c r="AU400" s="639"/>
      <c r="AV400" s="639"/>
      <c r="AW400" s="639"/>
      <c r="AX400" s="639"/>
      <c r="AY400" s="639"/>
      <c r="AZ400" s="640"/>
    </row>
    <row r="401" spans="1:52" s="600" customFormat="1" ht="18" customHeight="1">
      <c r="A401" s="578">
        <f t="shared" si="15"/>
        <v>1</v>
      </c>
      <c r="B401" s="587"/>
      <c r="C401" s="587"/>
      <c r="D401" s="587" t="s">
        <v>540</v>
      </c>
      <c r="E401" s="639" t="s">
        <v>818</v>
      </c>
      <c r="F401" s="639"/>
      <c r="G401" s="639"/>
      <c r="H401" s="639"/>
      <c r="I401" s="639"/>
      <c r="J401" s="639"/>
      <c r="K401" s="639"/>
      <c r="L401" s="639"/>
      <c r="M401" s="639"/>
      <c r="N401" s="639"/>
      <c r="O401" s="639"/>
      <c r="P401" s="639"/>
      <c r="Q401" s="639"/>
      <c r="R401" s="639"/>
      <c r="S401" s="639"/>
      <c r="T401" s="639"/>
      <c r="U401" s="639"/>
      <c r="V401" s="639"/>
      <c r="W401" s="639"/>
      <c r="X401" s="639"/>
      <c r="Y401" s="639"/>
      <c r="Z401" s="639"/>
      <c r="AA401" s="639"/>
      <c r="AB401" s="639"/>
      <c r="AC401" s="639"/>
      <c r="AD401" s="639"/>
      <c r="AE401" s="639"/>
      <c r="AF401" s="639"/>
      <c r="AG401" s="639"/>
      <c r="AH401" s="639"/>
      <c r="AI401" s="639"/>
      <c r="AJ401" s="639"/>
      <c r="AK401" s="639"/>
      <c r="AL401" s="639"/>
      <c r="AM401" s="639"/>
      <c r="AN401" s="639"/>
      <c r="AO401" s="639"/>
      <c r="AP401" s="639"/>
      <c r="AQ401" s="639"/>
      <c r="AR401" s="639"/>
      <c r="AS401" s="639"/>
      <c r="AT401" s="639"/>
      <c r="AU401" s="639"/>
      <c r="AV401" s="639"/>
      <c r="AW401" s="639"/>
      <c r="AX401" s="639"/>
      <c r="AY401" s="639"/>
      <c r="AZ401" s="640"/>
    </row>
    <row r="402" spans="1:52" s="600" customFormat="1" ht="18" customHeight="1">
      <c r="A402" s="578">
        <f t="shared" si="15"/>
        <v>1</v>
      </c>
      <c r="B402" s="587"/>
      <c r="C402" s="587"/>
      <c r="D402" s="587" t="s">
        <v>540</v>
      </c>
      <c r="E402" s="639" t="s">
        <v>819</v>
      </c>
      <c r="F402" s="639"/>
      <c r="G402" s="639"/>
      <c r="H402" s="639"/>
      <c r="I402" s="639"/>
      <c r="J402" s="639"/>
      <c r="K402" s="639"/>
      <c r="L402" s="639"/>
      <c r="M402" s="639"/>
      <c r="N402" s="639"/>
      <c r="O402" s="639"/>
      <c r="P402" s="639"/>
      <c r="Q402" s="639"/>
      <c r="R402" s="639"/>
      <c r="S402" s="639"/>
      <c r="T402" s="639"/>
      <c r="U402" s="639"/>
      <c r="V402" s="639"/>
      <c r="W402" s="639"/>
      <c r="X402" s="639"/>
      <c r="Y402" s="639"/>
      <c r="Z402" s="639"/>
      <c r="AA402" s="639"/>
      <c r="AB402" s="639"/>
      <c r="AC402" s="639"/>
      <c r="AD402" s="639"/>
      <c r="AE402" s="639"/>
      <c r="AF402" s="639"/>
      <c r="AG402" s="639"/>
      <c r="AH402" s="639"/>
      <c r="AI402" s="639"/>
      <c r="AJ402" s="639"/>
      <c r="AK402" s="639"/>
      <c r="AL402" s="639"/>
      <c r="AM402" s="639"/>
      <c r="AN402" s="639"/>
      <c r="AO402" s="639"/>
      <c r="AP402" s="639"/>
      <c r="AQ402" s="639"/>
      <c r="AR402" s="639"/>
      <c r="AS402" s="639"/>
      <c r="AT402" s="639"/>
      <c r="AU402" s="639"/>
      <c r="AV402" s="639"/>
      <c r="AW402" s="639"/>
      <c r="AX402" s="639"/>
      <c r="AY402" s="639"/>
      <c r="AZ402" s="640"/>
    </row>
    <row r="403" spans="1:52" s="600" customFormat="1" ht="18" customHeight="1">
      <c r="A403" s="578">
        <f t="shared" si="15"/>
        <v>1</v>
      </c>
      <c r="B403" s="587"/>
      <c r="C403" s="587"/>
      <c r="D403" s="587" t="s">
        <v>540</v>
      </c>
      <c r="E403" s="639" t="s">
        <v>820</v>
      </c>
      <c r="F403" s="639"/>
      <c r="G403" s="639"/>
      <c r="H403" s="639"/>
      <c r="I403" s="639"/>
      <c r="J403" s="639"/>
      <c r="K403" s="639"/>
      <c r="L403" s="639"/>
      <c r="M403" s="639"/>
      <c r="N403" s="639"/>
      <c r="O403" s="639"/>
      <c r="P403" s="639"/>
      <c r="Q403" s="639"/>
      <c r="R403" s="639"/>
      <c r="S403" s="639"/>
      <c r="T403" s="639"/>
      <c r="U403" s="639"/>
      <c r="V403" s="639"/>
      <c r="W403" s="639"/>
      <c r="X403" s="639"/>
      <c r="Y403" s="639"/>
      <c r="Z403" s="639"/>
      <c r="AA403" s="639"/>
      <c r="AB403" s="639"/>
      <c r="AC403" s="639"/>
      <c r="AD403" s="639"/>
      <c r="AE403" s="639"/>
      <c r="AF403" s="639"/>
      <c r="AG403" s="639"/>
      <c r="AH403" s="639"/>
      <c r="AI403" s="639"/>
      <c r="AJ403" s="639"/>
      <c r="AK403" s="639"/>
      <c r="AL403" s="639"/>
      <c r="AM403" s="639"/>
      <c r="AN403" s="639"/>
      <c r="AO403" s="639"/>
      <c r="AP403" s="639"/>
      <c r="AQ403" s="639"/>
      <c r="AR403" s="639"/>
      <c r="AS403" s="639"/>
      <c r="AT403" s="639"/>
      <c r="AU403" s="639"/>
      <c r="AV403" s="639"/>
      <c r="AW403" s="639"/>
      <c r="AX403" s="639"/>
      <c r="AY403" s="639"/>
      <c r="AZ403" s="640"/>
    </row>
    <row r="404" spans="1:52" s="600" customFormat="1" ht="18" customHeight="1">
      <c r="A404" s="578">
        <f t="shared" si="15"/>
        <v>1</v>
      </c>
      <c r="B404" s="587"/>
      <c r="C404" s="587"/>
      <c r="D404" s="587" t="s">
        <v>540</v>
      </c>
      <c r="E404" s="639" t="s">
        <v>821</v>
      </c>
      <c r="F404" s="639"/>
      <c r="G404" s="639"/>
      <c r="H404" s="639"/>
      <c r="I404" s="639"/>
      <c r="J404" s="639"/>
      <c r="K404" s="639"/>
      <c r="L404" s="639"/>
      <c r="M404" s="639"/>
      <c r="N404" s="639"/>
      <c r="O404" s="639"/>
      <c r="P404" s="639"/>
      <c r="Q404" s="639"/>
      <c r="R404" s="639"/>
      <c r="S404" s="639"/>
      <c r="T404" s="639"/>
      <c r="U404" s="639"/>
      <c r="V404" s="639"/>
      <c r="W404" s="639"/>
      <c r="X404" s="639"/>
      <c r="Y404" s="639"/>
      <c r="Z404" s="639"/>
      <c r="AA404" s="639"/>
      <c r="AB404" s="639"/>
      <c r="AC404" s="639"/>
      <c r="AD404" s="639"/>
      <c r="AE404" s="639"/>
      <c r="AF404" s="639"/>
      <c r="AG404" s="639"/>
      <c r="AH404" s="639"/>
      <c r="AI404" s="639"/>
      <c r="AJ404" s="639"/>
      <c r="AK404" s="639"/>
      <c r="AL404" s="639"/>
      <c r="AM404" s="639"/>
      <c r="AN404" s="639"/>
      <c r="AO404" s="639"/>
      <c r="AP404" s="639"/>
      <c r="AQ404" s="639"/>
      <c r="AR404" s="639"/>
      <c r="AS404" s="639"/>
      <c r="AT404" s="639"/>
      <c r="AU404" s="639"/>
      <c r="AV404" s="639"/>
      <c r="AW404" s="639"/>
      <c r="AX404" s="639"/>
      <c r="AY404" s="639"/>
      <c r="AZ404" s="640"/>
    </row>
    <row r="405" spans="1:52" s="600" customFormat="1" ht="18" customHeight="1">
      <c r="A405" s="578">
        <f t="shared" si="15"/>
        <v>1</v>
      </c>
      <c r="B405" s="587"/>
      <c r="C405" s="587"/>
      <c r="D405" s="587" t="s">
        <v>540</v>
      </c>
      <c r="E405" s="639" t="s">
        <v>822</v>
      </c>
      <c r="F405" s="639"/>
      <c r="G405" s="639"/>
      <c r="H405" s="639"/>
      <c r="I405" s="639"/>
      <c r="J405" s="639"/>
      <c r="K405" s="639"/>
      <c r="L405" s="639"/>
      <c r="M405" s="639"/>
      <c r="N405" s="639"/>
      <c r="O405" s="639"/>
      <c r="P405" s="639"/>
      <c r="Q405" s="639"/>
      <c r="R405" s="639"/>
      <c r="S405" s="639"/>
      <c r="T405" s="639"/>
      <c r="U405" s="639"/>
      <c r="V405" s="639"/>
      <c r="W405" s="639"/>
      <c r="X405" s="639"/>
      <c r="Y405" s="639"/>
      <c r="Z405" s="639"/>
      <c r="AA405" s="639"/>
      <c r="AB405" s="639"/>
      <c r="AC405" s="639"/>
      <c r="AD405" s="639"/>
      <c r="AE405" s="639"/>
      <c r="AF405" s="639"/>
      <c r="AG405" s="639"/>
      <c r="AH405" s="639"/>
      <c r="AI405" s="639"/>
      <c r="AJ405" s="639"/>
      <c r="AK405" s="639"/>
      <c r="AL405" s="639"/>
      <c r="AM405" s="639"/>
      <c r="AN405" s="639"/>
      <c r="AO405" s="639"/>
      <c r="AP405" s="639"/>
      <c r="AQ405" s="639"/>
      <c r="AR405" s="639"/>
      <c r="AS405" s="639"/>
      <c r="AT405" s="639"/>
      <c r="AU405" s="639"/>
      <c r="AV405" s="639"/>
      <c r="AW405" s="639"/>
      <c r="AX405" s="639"/>
      <c r="AY405" s="639"/>
      <c r="AZ405" s="640"/>
    </row>
    <row r="406" spans="1:52" s="600" customFormat="1" ht="18" customHeight="1" thickBot="1">
      <c r="A406" s="578">
        <f t="shared" si="15"/>
        <v>1</v>
      </c>
      <c r="B406" s="587"/>
      <c r="C406" s="587"/>
      <c r="D406" s="639"/>
      <c r="E406" s="641"/>
      <c r="F406" s="641"/>
      <c r="G406" s="641"/>
      <c r="H406" s="641"/>
      <c r="I406" s="641"/>
      <c r="J406" s="641"/>
      <c r="K406" s="641"/>
      <c r="L406" s="641"/>
      <c r="M406" s="641"/>
      <c r="N406" s="641"/>
      <c r="O406" s="641"/>
      <c r="P406" s="641"/>
      <c r="Q406" s="641"/>
      <c r="R406" s="641"/>
      <c r="S406" s="641"/>
      <c r="T406" s="641"/>
      <c r="U406" s="641"/>
      <c r="V406" s="641"/>
      <c r="W406" s="641"/>
      <c r="X406" s="641"/>
      <c r="Y406" s="641"/>
      <c r="Z406" s="641"/>
      <c r="AA406" s="641"/>
      <c r="AB406" s="641"/>
      <c r="AC406" s="641"/>
      <c r="AD406" s="641"/>
      <c r="AE406" s="641"/>
      <c r="AF406" s="641"/>
      <c r="AG406" s="641"/>
      <c r="AH406" s="641"/>
      <c r="AI406" s="641"/>
      <c r="AJ406" s="641"/>
      <c r="AK406" s="641"/>
      <c r="AL406" s="641"/>
      <c r="AM406" s="641"/>
      <c r="AN406" s="641"/>
      <c r="AO406" s="641"/>
      <c r="AP406" s="641"/>
      <c r="AQ406" s="641"/>
      <c r="AR406" s="641"/>
      <c r="AS406" s="641"/>
      <c r="AT406" s="641"/>
      <c r="AU406" s="641"/>
      <c r="AV406" s="641"/>
      <c r="AW406" s="641"/>
      <c r="AX406" s="641"/>
      <c r="AY406" s="641"/>
      <c r="AZ406" s="640"/>
    </row>
    <row r="407" spans="1:52" ht="33" thickTop="1" thickBot="1">
      <c r="A407" s="578">
        <f>IF(K$425&gt;0,1,0)</f>
        <v>1</v>
      </c>
      <c r="B407" s="2117" t="s">
        <v>823</v>
      </c>
      <c r="C407" s="2118"/>
      <c r="D407" s="2118"/>
      <c r="E407" s="2118"/>
      <c r="F407" s="2118"/>
      <c r="G407" s="2118"/>
      <c r="H407" s="2118"/>
      <c r="I407" s="2118"/>
      <c r="J407" s="2118"/>
      <c r="K407" s="2118"/>
      <c r="L407" s="2118"/>
      <c r="M407" s="2118"/>
      <c r="N407" s="2118"/>
      <c r="O407" s="2118"/>
      <c r="P407" s="2118"/>
      <c r="Q407" s="2118"/>
      <c r="R407" s="2118"/>
      <c r="S407" s="2118"/>
      <c r="T407" s="2118"/>
      <c r="U407" s="2118"/>
      <c r="V407" s="2118"/>
      <c r="W407" s="2118"/>
      <c r="X407" s="2118"/>
      <c r="Y407" s="2118"/>
      <c r="Z407" s="2118"/>
      <c r="AA407" s="2118"/>
      <c r="AB407" s="2118"/>
      <c r="AC407" s="2118"/>
      <c r="AD407" s="2118"/>
      <c r="AE407" s="2118"/>
      <c r="AF407" s="2118"/>
      <c r="AG407" s="2118"/>
      <c r="AH407" s="2118"/>
      <c r="AI407" s="2118"/>
      <c r="AJ407" s="2118"/>
      <c r="AK407" s="2118"/>
      <c r="AL407" s="2118"/>
      <c r="AM407" s="2118"/>
      <c r="AN407" s="2118"/>
      <c r="AO407" s="2118"/>
      <c r="AP407" s="2118"/>
      <c r="AQ407" s="2118"/>
      <c r="AR407" s="2118"/>
      <c r="AS407" s="2118"/>
      <c r="AT407" s="2118"/>
      <c r="AU407" s="2118"/>
      <c r="AV407" s="2118"/>
      <c r="AW407" s="2118"/>
      <c r="AX407" s="2118"/>
      <c r="AY407" s="2119"/>
      <c r="AZ407" s="574"/>
    </row>
    <row r="408" spans="1:52" s="580" customFormat="1" ht="9.9499999999999993" customHeight="1" thickTop="1">
      <c r="A408" s="578">
        <f t="shared" ref="A408:A456" si="16">IF(K$425&gt;0,1,0)</f>
        <v>1</v>
      </c>
      <c r="B408" s="579"/>
      <c r="C408" s="579"/>
      <c r="D408" s="579"/>
      <c r="E408" s="579"/>
      <c r="F408" s="579"/>
      <c r="G408" s="579"/>
      <c r="H408" s="579"/>
      <c r="I408" s="579"/>
      <c r="J408" s="579"/>
      <c r="K408" s="579"/>
      <c r="L408" s="579"/>
      <c r="M408" s="579"/>
      <c r="N408" s="579"/>
      <c r="O408" s="579"/>
      <c r="P408" s="579"/>
      <c r="Q408" s="579"/>
      <c r="R408" s="579"/>
      <c r="S408" s="579"/>
      <c r="T408" s="579"/>
      <c r="U408" s="579"/>
      <c r="V408" s="579"/>
      <c r="W408" s="579"/>
      <c r="X408" s="579"/>
      <c r="Y408" s="579"/>
      <c r="Z408" s="579"/>
      <c r="AA408" s="579"/>
      <c r="AB408" s="579"/>
      <c r="AC408" s="579"/>
      <c r="AD408" s="579"/>
      <c r="AE408" s="579"/>
      <c r="AF408" s="579"/>
      <c r="AG408" s="579"/>
      <c r="AH408" s="579"/>
      <c r="AI408" s="579"/>
      <c r="AJ408" s="579"/>
      <c r="AK408" s="579"/>
      <c r="AL408" s="579"/>
      <c r="AM408" s="579"/>
      <c r="AN408" s="579"/>
      <c r="AO408" s="579"/>
      <c r="AP408" s="579"/>
      <c r="AQ408" s="579"/>
      <c r="AR408" s="579"/>
      <c r="AS408" s="579"/>
      <c r="AT408" s="579"/>
      <c r="AU408" s="579"/>
      <c r="AV408" s="579"/>
      <c r="AW408" s="579"/>
      <c r="AX408" s="579"/>
      <c r="AY408" s="579"/>
    </row>
    <row r="409" spans="1:52" s="584" customFormat="1" ht="30" customHeight="1">
      <c r="A409" s="578">
        <f t="shared" si="16"/>
        <v>1</v>
      </c>
      <c r="B409" s="581"/>
      <c r="C409" s="581"/>
      <c r="D409" s="581"/>
      <c r="E409" s="581"/>
      <c r="F409" s="2120" t="s">
        <v>768</v>
      </c>
      <c r="G409" s="2120"/>
      <c r="H409" s="2120"/>
      <c r="I409" s="2120"/>
      <c r="J409" s="2120"/>
      <c r="K409" s="2120"/>
      <c r="L409" s="2121" t="str">
        <f>'6-3표준조사'!K604</f>
        <v>64-0</v>
      </c>
      <c r="M409" s="2121"/>
      <c r="N409" s="2121"/>
      <c r="O409" s="2121"/>
      <c r="P409" s="2121"/>
      <c r="Q409" s="2121"/>
      <c r="R409" s="582"/>
      <c r="S409" s="582"/>
      <c r="T409" s="2120" t="s">
        <v>769</v>
      </c>
      <c r="U409" s="2120"/>
      <c r="V409" s="2120"/>
      <c r="W409" s="2120"/>
      <c r="X409" s="2120"/>
      <c r="Y409" s="2120"/>
      <c r="Z409" s="2121" t="str">
        <f>'6-3표준조사'!L604</f>
        <v>24-3</v>
      </c>
      <c r="AA409" s="2121"/>
      <c r="AB409" s="2121"/>
      <c r="AC409" s="2121"/>
      <c r="AD409" s="2121"/>
      <c r="AE409" s="2121"/>
      <c r="AF409" s="582"/>
      <c r="AG409" s="582"/>
      <c r="AH409" s="2120" t="s">
        <v>770</v>
      </c>
      <c r="AI409" s="2120"/>
      <c r="AJ409" s="2120"/>
      <c r="AK409" s="2120"/>
      <c r="AL409" s="2120"/>
      <c r="AM409" s="2120"/>
      <c r="AN409" s="2120"/>
      <c r="AO409" s="2121" t="str">
        <f>'6-3표준조사'!R604</f>
        <v>모두베기</v>
      </c>
      <c r="AP409" s="2121"/>
      <c r="AQ409" s="2121"/>
      <c r="AR409" s="2121"/>
      <c r="AS409" s="2121"/>
      <c r="AT409" s="2121"/>
      <c r="AU409" s="583"/>
      <c r="AV409" s="583"/>
      <c r="AW409" s="583"/>
      <c r="AX409" s="583"/>
      <c r="AY409" s="581"/>
    </row>
    <row r="410" spans="1:52" s="580" customFormat="1" ht="14.25" customHeight="1">
      <c r="A410" s="578">
        <f t="shared" si="16"/>
        <v>1</v>
      </c>
      <c r="B410" s="579"/>
      <c r="C410" s="579"/>
      <c r="D410" s="579"/>
      <c r="E410" s="579"/>
      <c r="F410" s="579"/>
      <c r="G410" s="579"/>
      <c r="H410" s="579"/>
      <c r="I410" s="579"/>
      <c r="J410" s="579"/>
      <c r="K410" s="579"/>
      <c r="L410" s="579"/>
      <c r="M410" s="579"/>
      <c r="N410" s="579"/>
      <c r="O410" s="579"/>
      <c r="P410" s="579"/>
      <c r="Q410" s="579"/>
      <c r="R410" s="579"/>
      <c r="S410" s="579"/>
      <c r="T410" s="579"/>
      <c r="U410" s="579"/>
      <c r="V410" s="579"/>
      <c r="W410" s="579"/>
      <c r="X410" s="579"/>
      <c r="Y410" s="579"/>
      <c r="Z410" s="579"/>
      <c r="AA410" s="579"/>
      <c r="AB410" s="579"/>
      <c r="AC410" s="579"/>
      <c r="AD410" s="579"/>
      <c r="AE410" s="579"/>
      <c r="AF410" s="579"/>
      <c r="AG410" s="579"/>
      <c r="AH410" s="579"/>
      <c r="AI410" s="579"/>
      <c r="AJ410" s="579"/>
      <c r="AK410" s="579"/>
      <c r="AL410" s="579"/>
      <c r="AM410" s="579"/>
      <c r="AN410" s="579"/>
      <c r="AO410" s="579"/>
      <c r="AP410" s="579"/>
      <c r="AQ410" s="579"/>
      <c r="AR410" s="579"/>
      <c r="AS410" s="579"/>
      <c r="AT410" s="579"/>
      <c r="AU410" s="579"/>
      <c r="AV410" s="579"/>
      <c r="AW410" s="579"/>
      <c r="AX410" s="579"/>
      <c r="AY410" s="579"/>
    </row>
    <row r="411" spans="1:52" s="586" customFormat="1" ht="20.100000000000001" customHeight="1">
      <c r="A411" s="578">
        <f t="shared" si="16"/>
        <v>1</v>
      </c>
      <c r="B411" s="2116" t="s">
        <v>771</v>
      </c>
      <c r="C411" s="2116"/>
      <c r="D411" s="2116"/>
      <c r="E411" s="2116"/>
      <c r="F411" s="2116"/>
      <c r="G411" s="2116"/>
      <c r="H411" s="2116"/>
      <c r="I411" s="2116"/>
      <c r="J411" s="2116"/>
      <c r="K411" s="2116"/>
      <c r="L411" s="2116"/>
      <c r="M411" s="2116"/>
      <c r="N411" s="2116"/>
      <c r="O411" s="2116"/>
      <c r="P411" s="2116"/>
      <c r="Q411" s="2116"/>
      <c r="R411" s="2116"/>
      <c r="S411" s="2116"/>
      <c r="T411" s="2116"/>
      <c r="U411" s="2116"/>
      <c r="V411" s="2116"/>
      <c r="W411" s="2116"/>
      <c r="X411" s="2116"/>
      <c r="Y411" s="2116"/>
      <c r="Z411" s="2116"/>
      <c r="AA411" s="2116"/>
      <c r="AB411" s="2116"/>
      <c r="AC411" s="2116"/>
      <c r="AD411" s="2116"/>
      <c r="AE411" s="2116"/>
      <c r="AF411" s="2116"/>
      <c r="AG411" s="2116"/>
      <c r="AH411" s="2116"/>
      <c r="AI411" s="2116"/>
      <c r="AJ411" s="2116"/>
      <c r="AK411" s="2116"/>
      <c r="AL411" s="2116"/>
      <c r="AM411" s="2116"/>
      <c r="AN411" s="2116"/>
      <c r="AO411" s="2116"/>
      <c r="AP411" s="2116"/>
      <c r="AQ411" s="2116"/>
      <c r="AR411" s="2116"/>
      <c r="AS411" s="2116"/>
      <c r="AT411" s="2116"/>
      <c r="AU411" s="2116"/>
      <c r="AV411" s="2116"/>
      <c r="AW411" s="2116"/>
      <c r="AX411" s="2116"/>
      <c r="AY411" s="2116"/>
      <c r="AZ411" s="585"/>
    </row>
    <row r="412" spans="1:52" s="586" customFormat="1" ht="18" customHeight="1">
      <c r="A412" s="578">
        <f t="shared" si="16"/>
        <v>1</v>
      </c>
      <c r="B412" s="587"/>
      <c r="C412" s="587" t="s">
        <v>772</v>
      </c>
      <c r="D412" s="588" t="s">
        <v>773</v>
      </c>
      <c r="E412" s="588"/>
      <c r="F412" s="589"/>
      <c r="G412" s="589"/>
      <c r="H412" s="589"/>
      <c r="I412" s="589"/>
      <c r="J412" s="590"/>
      <c r="K412" s="587"/>
      <c r="L412" s="587"/>
      <c r="M412" s="588"/>
      <c r="N412" s="588"/>
      <c r="O412" s="590"/>
      <c r="P412" s="588"/>
      <c r="Q412" s="588"/>
      <c r="R412" s="588"/>
      <c r="S412" s="588"/>
      <c r="T412" s="588"/>
      <c r="U412" s="588"/>
      <c r="V412" s="588"/>
      <c r="W412" s="588"/>
      <c r="X412" s="588"/>
      <c r="Y412" s="588"/>
      <c r="Z412" s="588"/>
      <c r="AA412" s="588"/>
      <c r="AB412" s="588"/>
      <c r="AC412" s="588"/>
      <c r="AD412" s="588"/>
      <c r="AE412" s="588"/>
      <c r="AF412" s="587"/>
      <c r="AG412" s="587"/>
      <c r="AH412" s="587"/>
      <c r="AI412" s="587"/>
      <c r="AJ412" s="587"/>
      <c r="AK412" s="587"/>
      <c r="AL412" s="587"/>
      <c r="AM412" s="587"/>
      <c r="AN412" s="587"/>
      <c r="AO412" s="587"/>
      <c r="AP412" s="587"/>
      <c r="AQ412" s="587"/>
      <c r="AR412" s="587"/>
      <c r="AS412" s="587"/>
      <c r="AT412" s="587"/>
      <c r="AU412" s="587"/>
      <c r="AV412" s="587"/>
      <c r="AW412" s="587"/>
      <c r="AX412" s="587"/>
      <c r="AY412" s="587"/>
    </row>
    <row r="413" spans="1:52" s="586" customFormat="1" ht="18" customHeight="1">
      <c r="A413" s="578">
        <f t="shared" si="16"/>
        <v>1</v>
      </c>
      <c r="B413" s="587"/>
      <c r="C413" s="587"/>
      <c r="D413" s="587" t="s">
        <v>540</v>
      </c>
      <c r="E413" s="588" t="str">
        <f>CONCATENATE(L409," 임반 ",Z409," 소반 은 해발고",'6-3표준조사'!W603,"m ~ ",'6-3표준조사'!W604,"m 사이에 분포한다.")</f>
        <v>64-0 임반 24-3 소반 은 해발고319m ~ 480m 사이에 분포한다.</v>
      </c>
      <c r="F413" s="588"/>
      <c r="G413" s="588"/>
      <c r="H413" s="588"/>
      <c r="I413" s="588"/>
      <c r="J413" s="588"/>
      <c r="K413" s="588"/>
      <c r="L413" s="588"/>
      <c r="M413" s="588"/>
      <c r="N413" s="588"/>
      <c r="O413" s="588"/>
      <c r="P413" s="588"/>
      <c r="Q413" s="588"/>
      <c r="R413" s="588"/>
      <c r="S413" s="588"/>
      <c r="T413" s="588"/>
      <c r="U413" s="588"/>
      <c r="V413" s="588"/>
      <c r="W413" s="588"/>
      <c r="X413" s="588"/>
      <c r="Y413" s="588"/>
      <c r="Z413" s="588"/>
      <c r="AA413" s="588"/>
      <c r="AB413" s="588"/>
      <c r="AC413" s="588"/>
      <c r="AD413" s="588"/>
      <c r="AE413" s="588"/>
      <c r="AF413" s="588"/>
      <c r="AG413" s="588"/>
      <c r="AH413" s="588"/>
      <c r="AI413" s="588"/>
      <c r="AJ413" s="591"/>
      <c r="AK413" s="591"/>
      <c r="AL413" s="591"/>
      <c r="AM413" s="588"/>
      <c r="AN413" s="588"/>
      <c r="AO413" s="588"/>
      <c r="AP413" s="588"/>
      <c r="AQ413" s="588"/>
      <c r="AR413" s="588"/>
      <c r="AS413" s="588"/>
      <c r="AT413" s="588"/>
      <c r="AU413" s="588"/>
      <c r="AV413" s="588"/>
      <c r="AW413" s="588"/>
      <c r="AX413" s="588"/>
      <c r="AY413" s="588"/>
    </row>
    <row r="414" spans="1:52" s="586" customFormat="1" ht="18" customHeight="1">
      <c r="A414" s="578">
        <f t="shared" si="16"/>
        <v>1</v>
      </c>
      <c r="B414" s="587"/>
      <c r="C414" s="587"/>
      <c r="D414" s="587" t="s">
        <v>540</v>
      </c>
      <c r="E414" s="587" t="str">
        <f>CONCATENATE("소반의 경사도는 평균 ",'6-3표준조사'!W605,"˚로 ",'6-3표준조사'!P606,"경사이고, 임지의 잔재를 제외하고 장애물은 많지 않다.")</f>
        <v>소반의 경사도는 평균 33.8˚로 급 (30˚ 초과)경사이고, 임지의 잔재를 제외하고 장애물은 많지 않다.</v>
      </c>
      <c r="F414" s="587"/>
      <c r="G414" s="587"/>
      <c r="H414" s="587"/>
      <c r="I414" s="587"/>
      <c r="J414" s="587"/>
      <c r="K414" s="587"/>
      <c r="L414" s="587"/>
      <c r="M414" s="587"/>
      <c r="N414" s="587"/>
      <c r="O414" s="587"/>
      <c r="P414" s="587"/>
      <c r="Q414" s="587"/>
      <c r="R414" s="587"/>
      <c r="S414" s="587"/>
      <c r="T414" s="587"/>
      <c r="U414" s="587"/>
      <c r="V414" s="587"/>
      <c r="W414" s="587"/>
      <c r="X414" s="587"/>
      <c r="Y414" s="587"/>
      <c r="Z414" s="587"/>
      <c r="AA414" s="587"/>
      <c r="AB414" s="587"/>
      <c r="AC414" s="587"/>
      <c r="AD414" s="587"/>
      <c r="AE414" s="587"/>
      <c r="AF414" s="587"/>
      <c r="AG414" s="587"/>
      <c r="AH414" s="587"/>
      <c r="AI414" s="587"/>
      <c r="AJ414" s="587"/>
      <c r="AK414" s="587"/>
      <c r="AL414" s="587"/>
      <c r="AM414" s="587"/>
      <c r="AN414" s="587"/>
      <c r="AO414" s="587"/>
      <c r="AP414" s="587"/>
      <c r="AQ414" s="587"/>
      <c r="AR414" s="587"/>
      <c r="AS414" s="587"/>
      <c r="AT414" s="587"/>
      <c r="AU414" s="587"/>
      <c r="AV414" s="587"/>
      <c r="AW414" s="587"/>
      <c r="AX414" s="587"/>
      <c r="AY414" s="587"/>
    </row>
    <row r="415" spans="1:52" s="586" customFormat="1" ht="18" customHeight="1">
      <c r="A415" s="578">
        <f t="shared" si="16"/>
        <v>1</v>
      </c>
      <c r="B415" s="587"/>
      <c r="C415" s="587" t="s">
        <v>776</v>
      </c>
      <c r="D415" s="587" t="s">
        <v>777</v>
      </c>
      <c r="E415" s="587"/>
      <c r="F415" s="587"/>
      <c r="G415" s="587"/>
      <c r="H415" s="587"/>
      <c r="I415" s="587"/>
      <c r="J415" s="587"/>
      <c r="K415" s="588"/>
      <c r="L415" s="588"/>
      <c r="M415" s="592"/>
      <c r="N415" s="587"/>
      <c r="O415" s="587"/>
      <c r="P415" s="593"/>
      <c r="Q415" s="593"/>
      <c r="R415" s="593"/>
      <c r="S415" s="593"/>
      <c r="T415" s="593"/>
      <c r="U415" s="587"/>
      <c r="V415" s="587"/>
      <c r="W415" s="587"/>
      <c r="X415" s="587"/>
      <c r="Y415" s="587"/>
      <c r="Z415" s="587"/>
      <c r="AA415" s="587"/>
      <c r="AB415" s="587"/>
      <c r="AC415" s="587"/>
      <c r="AD415" s="587"/>
      <c r="AE415" s="587"/>
      <c r="AF415" s="587"/>
      <c r="AG415" s="587"/>
      <c r="AH415" s="587"/>
      <c r="AI415" s="587"/>
      <c r="AJ415" s="587"/>
      <c r="AK415" s="587"/>
      <c r="AL415" s="587"/>
      <c r="AM415" s="587"/>
      <c r="AN415" s="587"/>
      <c r="AO415" s="587"/>
      <c r="AP415" s="587"/>
      <c r="AQ415" s="587"/>
      <c r="AR415" s="587"/>
      <c r="AS415" s="587"/>
      <c r="AT415" s="587"/>
      <c r="AU415" s="587"/>
      <c r="AV415" s="587"/>
      <c r="AW415" s="587"/>
      <c r="AX415" s="587"/>
      <c r="AY415" s="587"/>
    </row>
    <row r="416" spans="1:52" s="586" customFormat="1" ht="18" customHeight="1">
      <c r="A416" s="578">
        <f t="shared" si="16"/>
        <v>1</v>
      </c>
      <c r="B416" s="587"/>
      <c r="C416" s="587"/>
      <c r="D416" s="587" t="s">
        <v>540</v>
      </c>
      <c r="E416" s="588" t="str">
        <f>CONCATENATE("사업대상지는 ",'6-3표준조사'!N604," ",'6-3표준조사'!O604," ",'6-3표준조사'!P604,"이다." )</f>
        <v>사업대상지는 어상천 방북 산30-1번지이다.</v>
      </c>
      <c r="F416" s="588"/>
      <c r="G416" s="588"/>
      <c r="H416" s="587"/>
      <c r="I416" s="587"/>
      <c r="J416" s="587"/>
      <c r="K416" s="587"/>
      <c r="L416" s="587"/>
      <c r="M416" s="587"/>
      <c r="N416" s="587"/>
      <c r="O416" s="587"/>
      <c r="P416" s="587"/>
      <c r="Q416" s="587"/>
      <c r="R416" s="587"/>
      <c r="S416" s="587"/>
      <c r="T416" s="587"/>
      <c r="U416" s="587"/>
      <c r="V416" s="587"/>
      <c r="W416" s="587"/>
      <c r="X416" s="587"/>
      <c r="Y416" s="587"/>
      <c r="Z416" s="587"/>
      <c r="AA416" s="587"/>
      <c r="AB416" s="587"/>
      <c r="AC416" s="587"/>
      <c r="AD416" s="587"/>
      <c r="AE416" s="587"/>
      <c r="AF416" s="587"/>
      <c r="AG416" s="587"/>
      <c r="AH416" s="587"/>
      <c r="AI416" s="587"/>
      <c r="AJ416" s="588"/>
      <c r="AK416" s="588"/>
      <c r="AL416" s="588"/>
      <c r="AM416" s="588"/>
      <c r="AN416" s="588"/>
      <c r="AO416" s="588"/>
      <c r="AP416" s="588"/>
      <c r="AQ416" s="588"/>
      <c r="AR416" s="588"/>
      <c r="AS416" s="588"/>
      <c r="AT416" s="588"/>
      <c r="AU416" s="588"/>
      <c r="AV416" s="588"/>
      <c r="AW416" s="588"/>
      <c r="AX416" s="588"/>
      <c r="AY416" s="588"/>
      <c r="AZ416" s="594"/>
    </row>
    <row r="417" spans="1:74" s="586" customFormat="1" ht="18" customHeight="1">
      <c r="A417" s="578">
        <f t="shared" si="16"/>
        <v>1</v>
      </c>
      <c r="B417" s="587"/>
      <c r="C417" s="587"/>
      <c r="D417" s="587" t="s">
        <v>540</v>
      </c>
      <c r="E417" s="588" t="str">
        <f>CONCATENATE("소반내에 묘지 및 조림목이 고사하여 풀베기 작업이 필요없는 지역을 제외한 풀베기사업 대상면적은 ",'6-3표준조사'!Q604,"ha 이다.")</f>
        <v>소반내에 묘지 및 조림목이 고사하여 풀베기 작업이 필요없는 지역을 제외한 풀베기사업 대상면적은 1.2ha 이다.</v>
      </c>
      <c r="F417" s="588"/>
      <c r="G417" s="588"/>
      <c r="H417" s="588"/>
      <c r="I417" s="588"/>
      <c r="J417" s="588"/>
      <c r="K417" s="588"/>
      <c r="L417" s="588"/>
      <c r="M417" s="588"/>
      <c r="N417" s="588"/>
      <c r="O417" s="588"/>
      <c r="P417" s="588"/>
      <c r="Q417" s="588"/>
      <c r="R417" s="588"/>
      <c r="S417" s="588"/>
      <c r="T417" s="588"/>
      <c r="U417" s="588"/>
      <c r="V417" s="588"/>
      <c r="W417" s="588"/>
      <c r="X417" s="588"/>
      <c r="Y417" s="588"/>
      <c r="Z417" s="588"/>
      <c r="AA417" s="588"/>
      <c r="AB417" s="588"/>
      <c r="AC417" s="588"/>
      <c r="AD417" s="588"/>
      <c r="AE417" s="588"/>
      <c r="AF417" s="588"/>
      <c r="AG417" s="588"/>
      <c r="AH417" s="588"/>
      <c r="AI417" s="588"/>
      <c r="AJ417" s="588"/>
      <c r="AK417" s="588"/>
      <c r="AL417" s="588"/>
      <c r="AM417" s="588"/>
      <c r="AN417" s="588"/>
      <c r="AO417" s="588"/>
      <c r="AP417" s="588"/>
      <c r="AQ417" s="588"/>
      <c r="AR417" s="588"/>
      <c r="AS417" s="588"/>
      <c r="AT417" s="588"/>
      <c r="AU417" s="588"/>
      <c r="AV417" s="588"/>
      <c r="AW417" s="588"/>
      <c r="AX417" s="588"/>
      <c r="AY417" s="588"/>
      <c r="AZ417" s="594"/>
    </row>
    <row r="418" spans="1:74" s="586" customFormat="1" ht="18" customHeight="1">
      <c r="A418" s="578">
        <f t="shared" si="16"/>
        <v>1</v>
      </c>
      <c r="B418" s="587"/>
      <c r="C418" s="587" t="s">
        <v>778</v>
      </c>
      <c r="D418" s="587" t="s">
        <v>779</v>
      </c>
      <c r="E418" s="588"/>
      <c r="F418" s="588"/>
      <c r="G418" s="588"/>
      <c r="H418" s="588"/>
      <c r="I418" s="588"/>
      <c r="J418" s="588"/>
      <c r="K418" s="588"/>
      <c r="L418" s="588"/>
      <c r="M418" s="588"/>
      <c r="N418" s="588"/>
      <c r="O418" s="588"/>
      <c r="P418" s="588"/>
      <c r="Q418" s="588"/>
      <c r="R418" s="588"/>
      <c r="S418" s="588"/>
      <c r="T418" s="588"/>
      <c r="U418" s="588"/>
      <c r="V418" s="588"/>
      <c r="W418" s="588"/>
      <c r="X418" s="588"/>
      <c r="Y418" s="588"/>
      <c r="Z418" s="588"/>
      <c r="AA418" s="588"/>
      <c r="AB418" s="588"/>
      <c r="AC418" s="588"/>
      <c r="AD418" s="588"/>
      <c r="AE418" s="588"/>
      <c r="AF418" s="588"/>
      <c r="AG418" s="588"/>
      <c r="AH418" s="595"/>
      <c r="AI418" s="595"/>
      <c r="AJ418" s="595"/>
      <c r="AK418" s="588"/>
      <c r="AL418" s="588"/>
      <c r="AM418" s="588"/>
      <c r="AN418" s="588"/>
      <c r="AO418" s="588"/>
      <c r="AP418" s="588"/>
      <c r="AQ418" s="588"/>
      <c r="AR418" s="588"/>
      <c r="AS418" s="588"/>
      <c r="AT418" s="588"/>
      <c r="AU418" s="588"/>
      <c r="AV418" s="588"/>
      <c r="AW418" s="588"/>
      <c r="AX418" s="588"/>
      <c r="AY418" s="588"/>
      <c r="AZ418" s="594"/>
    </row>
    <row r="419" spans="1:74" s="586" customFormat="1" ht="18" customHeight="1">
      <c r="A419" s="578">
        <f t="shared" si="16"/>
        <v>1</v>
      </c>
      <c r="B419" s="596"/>
      <c r="C419" s="596"/>
      <c r="D419" s="596" t="s">
        <v>540</v>
      </c>
      <c r="E419" s="597" t="s">
        <v>2165</v>
      </c>
      <c r="F419" s="597"/>
      <c r="G419" s="597"/>
      <c r="H419" s="597"/>
      <c r="I419" s="597"/>
      <c r="J419" s="597"/>
      <c r="K419" s="597"/>
      <c r="L419" s="597"/>
      <c r="M419" s="597"/>
      <c r="N419" s="597"/>
      <c r="O419" s="597"/>
      <c r="P419" s="597"/>
      <c r="Q419" s="597"/>
      <c r="R419" s="597"/>
      <c r="S419" s="597"/>
      <c r="T419" s="597"/>
      <c r="U419" s="597"/>
      <c r="V419" s="597"/>
      <c r="W419" s="597"/>
      <c r="X419" s="597"/>
      <c r="Y419" s="597"/>
      <c r="Z419" s="597"/>
      <c r="AA419" s="597"/>
      <c r="AB419" s="597"/>
      <c r="AC419" s="597"/>
      <c r="AD419" s="597"/>
      <c r="AE419" s="597"/>
      <c r="AF419" s="597"/>
      <c r="AG419" s="597"/>
      <c r="AH419" s="598"/>
      <c r="AI419" s="598"/>
      <c r="AJ419" s="598"/>
      <c r="AK419" s="597"/>
      <c r="AL419" s="597"/>
      <c r="AM419" s="597"/>
      <c r="AN419" s="597"/>
      <c r="AO419" s="597"/>
      <c r="AP419" s="597"/>
      <c r="AQ419" s="597"/>
      <c r="AR419" s="597"/>
      <c r="AS419" s="597"/>
      <c r="AT419" s="597"/>
      <c r="AU419" s="597"/>
      <c r="AV419" s="597"/>
      <c r="AW419" s="597"/>
      <c r="AX419" s="597"/>
      <c r="AY419" s="597"/>
      <c r="AZ419" s="594"/>
    </row>
    <row r="420" spans="1:74" s="586" customFormat="1" ht="14.25" customHeight="1">
      <c r="A420" s="578">
        <f t="shared" si="16"/>
        <v>1</v>
      </c>
      <c r="B420" s="587"/>
      <c r="C420" s="587"/>
      <c r="D420" s="599"/>
      <c r="E420" s="599"/>
      <c r="F420" s="599"/>
      <c r="G420" s="599"/>
      <c r="H420" s="599"/>
      <c r="I420" s="599"/>
      <c r="J420" s="599"/>
      <c r="K420" s="599"/>
      <c r="L420" s="599"/>
      <c r="M420" s="599"/>
      <c r="N420" s="599"/>
      <c r="O420" s="599"/>
      <c r="P420" s="599"/>
      <c r="Q420" s="599"/>
      <c r="R420" s="599"/>
      <c r="S420" s="599"/>
      <c r="T420" s="599"/>
      <c r="U420" s="599"/>
      <c r="V420" s="599"/>
      <c r="W420" s="599"/>
      <c r="X420" s="599"/>
      <c r="Y420" s="599"/>
      <c r="Z420" s="599"/>
      <c r="AA420" s="599"/>
      <c r="AB420" s="599"/>
      <c r="AC420" s="599"/>
      <c r="AD420" s="599"/>
      <c r="AE420" s="599"/>
      <c r="AF420" s="599"/>
      <c r="AG420" s="599"/>
      <c r="AH420" s="599"/>
      <c r="AI420" s="599"/>
      <c r="AJ420" s="599"/>
      <c r="AK420" s="599"/>
      <c r="AL420" s="599"/>
      <c r="AM420" s="599"/>
      <c r="AN420" s="599"/>
      <c r="AO420" s="599"/>
      <c r="AP420" s="599"/>
      <c r="AQ420" s="599"/>
      <c r="AR420" s="599"/>
      <c r="AS420" s="599"/>
      <c r="AT420" s="599"/>
      <c r="AU420" s="599"/>
      <c r="AV420" s="599"/>
      <c r="AW420" s="599"/>
      <c r="AX420" s="599"/>
      <c r="AY420" s="599"/>
      <c r="AZ420" s="594"/>
      <c r="BA420" s="600"/>
      <c r="BB420" s="600"/>
      <c r="BC420" s="600"/>
      <c r="BD420" s="600"/>
      <c r="BE420" s="600"/>
      <c r="BF420" s="600"/>
      <c r="BG420" s="600"/>
      <c r="BH420" s="600"/>
      <c r="BI420" s="600"/>
      <c r="BJ420" s="600"/>
    </row>
    <row r="421" spans="1:74" s="580" customFormat="1" ht="20.100000000000001" customHeight="1">
      <c r="A421" s="578">
        <f t="shared" si="16"/>
        <v>1</v>
      </c>
      <c r="B421" s="2116" t="s">
        <v>780</v>
      </c>
      <c r="C421" s="2116"/>
      <c r="D421" s="2116"/>
      <c r="E421" s="2116"/>
      <c r="F421" s="2116"/>
      <c r="G421" s="2116"/>
      <c r="H421" s="2116"/>
      <c r="I421" s="2116"/>
      <c r="J421" s="2116"/>
      <c r="K421" s="2116"/>
      <c r="L421" s="2116"/>
      <c r="M421" s="2116"/>
      <c r="N421" s="2116"/>
      <c r="O421" s="2116"/>
      <c r="P421" s="2116"/>
      <c r="Q421" s="2116"/>
      <c r="R421" s="2116"/>
      <c r="S421" s="2116"/>
      <c r="T421" s="2116"/>
      <c r="U421" s="2116"/>
      <c r="V421" s="2116"/>
      <c r="W421" s="2116"/>
      <c r="X421" s="2116"/>
      <c r="Y421" s="2116"/>
      <c r="Z421" s="2116"/>
      <c r="AA421" s="2116"/>
      <c r="AB421" s="2116"/>
      <c r="AC421" s="2116"/>
      <c r="AD421" s="2116"/>
      <c r="AE421" s="2116"/>
      <c r="AF421" s="2116"/>
      <c r="AG421" s="2116"/>
      <c r="AH421" s="2116"/>
      <c r="AI421" s="2116"/>
      <c r="AJ421" s="2116"/>
      <c r="AK421" s="2116"/>
      <c r="AL421" s="2116"/>
      <c r="AM421" s="2116"/>
      <c r="AN421" s="2116"/>
      <c r="AO421" s="2116"/>
      <c r="AP421" s="2116"/>
      <c r="AQ421" s="2116"/>
      <c r="AR421" s="2116"/>
      <c r="AS421" s="2116"/>
      <c r="AT421" s="2116"/>
      <c r="AU421" s="2116"/>
      <c r="AV421" s="2116"/>
      <c r="AW421" s="2116"/>
      <c r="AX421" s="2116"/>
      <c r="AY421" s="2116"/>
      <c r="AZ421" s="585"/>
      <c r="BA421" s="600"/>
      <c r="BB421" s="601"/>
      <c r="BC421" s="601"/>
      <c r="BD421" s="601"/>
      <c r="BE421" s="601"/>
      <c r="BF421" s="601"/>
      <c r="BG421" s="601"/>
      <c r="BH421" s="601"/>
      <c r="BI421" s="601"/>
      <c r="BJ421" s="601"/>
    </row>
    <row r="422" spans="1:74" s="601" customFormat="1" ht="20.100000000000001" customHeight="1">
      <c r="A422" s="578">
        <f t="shared" si="16"/>
        <v>1</v>
      </c>
      <c r="B422" s="602"/>
      <c r="C422" s="603" t="s">
        <v>772</v>
      </c>
      <c r="D422" s="603" t="s">
        <v>781</v>
      </c>
      <c r="E422" s="604"/>
      <c r="F422" s="604"/>
      <c r="G422" s="595"/>
      <c r="H422" s="605"/>
      <c r="I422" s="605"/>
      <c r="J422" s="606"/>
      <c r="K422" s="606"/>
      <c r="L422" s="606"/>
      <c r="M422" s="606"/>
      <c r="N422" s="606"/>
      <c r="O422" s="606"/>
      <c r="P422" s="606"/>
      <c r="Q422" s="607"/>
      <c r="R422" s="607"/>
      <c r="S422" s="607"/>
      <c r="T422" s="607"/>
      <c r="U422" s="607"/>
      <c r="V422" s="608"/>
      <c r="W422" s="608"/>
      <c r="X422" s="608"/>
      <c r="Y422" s="608"/>
      <c r="Z422" s="608"/>
      <c r="AA422" s="608"/>
      <c r="AB422" s="608"/>
      <c r="AC422" s="608"/>
      <c r="AD422" s="608"/>
      <c r="AE422" s="608"/>
      <c r="AF422" s="608"/>
      <c r="AG422" s="608"/>
      <c r="AH422" s="609"/>
      <c r="AI422" s="609"/>
      <c r="AJ422" s="609"/>
      <c r="AK422" s="609"/>
      <c r="AL422" s="610"/>
      <c r="AM422" s="610"/>
      <c r="AN422" s="610"/>
      <c r="AO422" s="610"/>
      <c r="AP422" s="610"/>
      <c r="AQ422" s="610"/>
      <c r="AR422" s="610"/>
      <c r="AS422" s="610"/>
      <c r="AT422" s="610"/>
      <c r="AU422" s="610"/>
      <c r="AV422" s="605"/>
      <c r="AW422" s="605"/>
      <c r="AX422" s="605"/>
      <c r="AY422" s="605"/>
      <c r="AZ422" s="611"/>
      <c r="BA422" s="600"/>
      <c r="BB422" s="600"/>
      <c r="BC422" s="600"/>
      <c r="BD422" s="600"/>
      <c r="BE422" s="600"/>
      <c r="BF422" s="600"/>
      <c r="BG422" s="600"/>
      <c r="BH422" s="600"/>
      <c r="BI422" s="600"/>
      <c r="BJ422" s="600"/>
    </row>
    <row r="423" spans="1:74" s="586" customFormat="1" ht="18" customHeight="1">
      <c r="A423" s="578">
        <f t="shared" si="16"/>
        <v>1</v>
      </c>
      <c r="B423" s="612"/>
      <c r="C423" s="2111" t="s">
        <v>782</v>
      </c>
      <c r="D423" s="2111"/>
      <c r="E423" s="2111"/>
      <c r="F423" s="2111"/>
      <c r="G423" s="2111"/>
      <c r="H423" s="2111"/>
      <c r="I423" s="2111"/>
      <c r="J423" s="2111"/>
      <c r="K423" s="2111" t="s">
        <v>783</v>
      </c>
      <c r="L423" s="2111"/>
      <c r="M423" s="2111"/>
      <c r="N423" s="2111"/>
      <c r="O423" s="2111"/>
      <c r="P423" s="2111"/>
      <c r="Q423" s="2111"/>
      <c r="R423" s="2111"/>
      <c r="S423" s="2111" t="s">
        <v>784</v>
      </c>
      <c r="T423" s="2111"/>
      <c r="U423" s="2111"/>
      <c r="V423" s="2111"/>
      <c r="W423" s="2111"/>
      <c r="X423" s="2111"/>
      <c r="Y423" s="2111"/>
      <c r="Z423" s="2111"/>
      <c r="AA423" s="2111" t="s">
        <v>785</v>
      </c>
      <c r="AB423" s="2111"/>
      <c r="AC423" s="2111"/>
      <c r="AD423" s="2111"/>
      <c r="AE423" s="2111"/>
      <c r="AF423" s="2111"/>
      <c r="AG423" s="2111"/>
      <c r="AH423" s="2111"/>
      <c r="AI423" s="2111"/>
      <c r="AJ423" s="2111"/>
      <c r="AK423" s="2111"/>
      <c r="AL423" s="2111"/>
      <c r="AM423" s="2111"/>
      <c r="AN423" s="2111"/>
      <c r="AO423" s="2111"/>
      <c r="AP423" s="2111"/>
      <c r="AQ423" s="2111" t="s">
        <v>1156</v>
      </c>
      <c r="AR423" s="2111"/>
      <c r="AS423" s="2111"/>
      <c r="AT423" s="2111"/>
      <c r="AU423" s="2111"/>
      <c r="AV423" s="2111"/>
      <c r="AW423" s="2111"/>
      <c r="AX423" s="2111"/>
      <c r="AY423" s="612"/>
      <c r="AZ423" s="613"/>
      <c r="BA423" s="601"/>
      <c r="BB423" s="601"/>
      <c r="BC423" s="600"/>
      <c r="BD423" s="600"/>
      <c r="BE423" s="600"/>
      <c r="BF423" s="600"/>
      <c r="BG423" s="600"/>
      <c r="BH423" s="600"/>
      <c r="BI423" s="600"/>
      <c r="BJ423" s="600"/>
    </row>
    <row r="424" spans="1:74" s="586" customFormat="1" ht="18" customHeight="1">
      <c r="A424" s="578">
        <f t="shared" si="16"/>
        <v>1</v>
      </c>
      <c r="B424" s="612"/>
      <c r="C424" s="2111"/>
      <c r="D424" s="2111"/>
      <c r="E424" s="2111"/>
      <c r="F424" s="2111"/>
      <c r="G424" s="2111"/>
      <c r="H424" s="2111"/>
      <c r="I424" s="2111"/>
      <c r="J424" s="2111"/>
      <c r="K424" s="2111"/>
      <c r="L424" s="2111"/>
      <c r="M424" s="2111"/>
      <c r="N424" s="2111"/>
      <c r="O424" s="2111"/>
      <c r="P424" s="2111"/>
      <c r="Q424" s="2111"/>
      <c r="R424" s="2111"/>
      <c r="S424" s="2111"/>
      <c r="T424" s="2111"/>
      <c r="U424" s="2111"/>
      <c r="V424" s="2111"/>
      <c r="W424" s="2111"/>
      <c r="X424" s="2111"/>
      <c r="Y424" s="2111"/>
      <c r="Z424" s="2111"/>
      <c r="AA424" s="2111" t="s">
        <v>786</v>
      </c>
      <c r="AB424" s="2111"/>
      <c r="AC424" s="2111"/>
      <c r="AD424" s="2111"/>
      <c r="AE424" s="2111"/>
      <c r="AF424" s="2111"/>
      <c r="AG424" s="2111"/>
      <c r="AH424" s="2111"/>
      <c r="AI424" s="2111" t="s">
        <v>787</v>
      </c>
      <c r="AJ424" s="2111"/>
      <c r="AK424" s="2111"/>
      <c r="AL424" s="2111"/>
      <c r="AM424" s="2111"/>
      <c r="AN424" s="2111"/>
      <c r="AO424" s="2111"/>
      <c r="AP424" s="2111"/>
      <c r="AQ424" s="2111"/>
      <c r="AR424" s="2111"/>
      <c r="AS424" s="2111"/>
      <c r="AT424" s="2111"/>
      <c r="AU424" s="2111"/>
      <c r="AV424" s="2111"/>
      <c r="AW424" s="2111"/>
      <c r="AX424" s="2111"/>
      <c r="AY424" s="612"/>
      <c r="AZ424" s="613"/>
      <c r="BA424" s="600"/>
      <c r="BB424" s="600"/>
      <c r="BC424" s="600"/>
      <c r="BD424" s="600"/>
      <c r="BE424" s="600"/>
      <c r="BF424" s="600"/>
      <c r="BG424" s="600"/>
      <c r="BH424" s="600"/>
      <c r="BI424" s="600"/>
      <c r="BJ424" s="600"/>
    </row>
    <row r="425" spans="1:74" s="586" customFormat="1" ht="18" customHeight="1">
      <c r="A425" s="578">
        <f t="shared" si="16"/>
        <v>1</v>
      </c>
      <c r="B425" s="614"/>
      <c r="C425" s="2122" t="str">
        <f>L409</f>
        <v>64-0</v>
      </c>
      <c r="D425" s="2123"/>
      <c r="E425" s="2126" t="s">
        <v>774</v>
      </c>
      <c r="F425" s="2126"/>
      <c r="G425" s="2123" t="str">
        <f>Z409</f>
        <v>24-3</v>
      </c>
      <c r="H425" s="2123"/>
      <c r="I425" s="2126" t="s">
        <v>775</v>
      </c>
      <c r="J425" s="2126"/>
      <c r="K425" s="2127">
        <f>'6-3표준조사'!Q604</f>
        <v>1.2</v>
      </c>
      <c r="L425" s="2127"/>
      <c r="M425" s="2127"/>
      <c r="N425" s="2127"/>
      <c r="O425" s="2127"/>
      <c r="P425" s="2127"/>
      <c r="Q425" s="2127"/>
      <c r="R425" s="2127"/>
      <c r="S425" s="2113" t="str">
        <f>'6-3표준조사'!K606</f>
        <v>소나무</v>
      </c>
      <c r="T425" s="2113"/>
      <c r="U425" s="2113"/>
      <c r="V425" s="2113"/>
      <c r="W425" s="2113"/>
      <c r="X425" s="2113"/>
      <c r="Y425" s="2113"/>
      <c r="Z425" s="2113"/>
      <c r="AA425" s="2129">
        <f>'6-3표준조사'!Q610</f>
        <v>2600</v>
      </c>
      <c r="AB425" s="2129"/>
      <c r="AC425" s="2129"/>
      <c r="AD425" s="2129"/>
      <c r="AE425" s="2129"/>
      <c r="AF425" s="2129"/>
      <c r="AG425" s="2129"/>
      <c r="AH425" s="2129"/>
      <c r="AI425" s="2129">
        <f>'6-3표준조사'!R610</f>
        <v>250</v>
      </c>
      <c r="AJ425" s="2129"/>
      <c r="AK425" s="2129"/>
      <c r="AL425" s="2129"/>
      <c r="AM425" s="2129"/>
      <c r="AN425" s="2129"/>
      <c r="AO425" s="2129"/>
      <c r="AP425" s="2129"/>
      <c r="AQ425" s="2113" t="str">
        <f>'6-3표준조사'!R606</f>
        <v>2년차</v>
      </c>
      <c r="AR425" s="2113"/>
      <c r="AS425" s="2113"/>
      <c r="AT425" s="2113"/>
      <c r="AU425" s="2113"/>
      <c r="AV425" s="2113"/>
      <c r="AW425" s="2113"/>
      <c r="AX425" s="2113"/>
      <c r="AY425" s="612"/>
      <c r="AZ425" s="613"/>
      <c r="BA425" s="600"/>
      <c r="BB425" s="600"/>
      <c r="BC425" s="601"/>
      <c r="BD425" s="601"/>
      <c r="BE425" s="601"/>
      <c r="BF425" s="601"/>
      <c r="BG425" s="601"/>
      <c r="BH425" s="601"/>
      <c r="BI425" s="601"/>
      <c r="BJ425" s="601"/>
    </row>
    <row r="426" spans="1:74" s="586" customFormat="1" ht="18" customHeight="1">
      <c r="A426" s="578">
        <f t="shared" si="16"/>
        <v>1</v>
      </c>
      <c r="B426" s="614"/>
      <c r="C426" s="2124"/>
      <c r="D426" s="2125"/>
      <c r="E426" s="2125"/>
      <c r="F426" s="2125"/>
      <c r="G426" s="2125"/>
      <c r="H426" s="2125"/>
      <c r="I426" s="2125"/>
      <c r="J426" s="2125"/>
      <c r="K426" s="2128"/>
      <c r="L426" s="2128"/>
      <c r="M426" s="2128"/>
      <c r="N426" s="2128"/>
      <c r="O426" s="2128"/>
      <c r="P426" s="2128"/>
      <c r="Q426" s="2128"/>
      <c r="R426" s="2128"/>
      <c r="S426" s="2114"/>
      <c r="T426" s="2114"/>
      <c r="U426" s="2114"/>
      <c r="V426" s="2114"/>
      <c r="W426" s="2114"/>
      <c r="X426" s="2114"/>
      <c r="Y426" s="2114"/>
      <c r="Z426" s="2114"/>
      <c r="AA426" s="2130"/>
      <c r="AB426" s="2130"/>
      <c r="AC426" s="2130"/>
      <c r="AD426" s="2130"/>
      <c r="AE426" s="2130"/>
      <c r="AF426" s="2130"/>
      <c r="AG426" s="2130"/>
      <c r="AH426" s="2130"/>
      <c r="AI426" s="2130"/>
      <c r="AJ426" s="2130"/>
      <c r="AK426" s="2130"/>
      <c r="AL426" s="2130"/>
      <c r="AM426" s="2130"/>
      <c r="AN426" s="2130"/>
      <c r="AO426" s="2130"/>
      <c r="AP426" s="2130"/>
      <c r="AQ426" s="2114"/>
      <c r="AR426" s="2114"/>
      <c r="AS426" s="2114"/>
      <c r="AT426" s="2114"/>
      <c r="AU426" s="2114"/>
      <c r="AV426" s="2114"/>
      <c r="AW426" s="2114"/>
      <c r="AX426" s="2114"/>
      <c r="AY426" s="612"/>
      <c r="AZ426" s="613"/>
      <c r="BA426" s="600"/>
      <c r="BB426" s="600"/>
      <c r="BC426" s="600"/>
      <c r="BD426" s="600"/>
      <c r="BE426" s="600"/>
      <c r="BF426" s="600"/>
      <c r="BG426" s="600"/>
      <c r="BH426" s="600"/>
      <c r="BI426" s="600"/>
      <c r="BJ426" s="600"/>
    </row>
    <row r="427" spans="1:74" s="586" customFormat="1" ht="18" customHeight="1">
      <c r="A427" s="578">
        <f t="shared" si="16"/>
        <v>1</v>
      </c>
      <c r="B427" s="614"/>
      <c r="C427" s="614" t="s">
        <v>776</v>
      </c>
      <c r="D427" s="614" t="s">
        <v>788</v>
      </c>
      <c r="E427" s="614"/>
      <c r="F427" s="612"/>
      <c r="G427" s="612"/>
      <c r="H427" s="612"/>
      <c r="I427" s="612"/>
      <c r="J427" s="612"/>
      <c r="K427" s="612"/>
      <c r="L427" s="612"/>
      <c r="M427" s="612"/>
      <c r="N427" s="612"/>
      <c r="O427" s="612"/>
      <c r="P427" s="612"/>
      <c r="Q427" s="615"/>
      <c r="R427" s="615"/>
      <c r="S427" s="615"/>
      <c r="T427" s="615"/>
      <c r="U427" s="615"/>
      <c r="V427" s="612"/>
      <c r="W427" s="616"/>
      <c r="X427" s="616"/>
      <c r="Y427" s="616"/>
      <c r="Z427" s="616"/>
      <c r="AA427" s="616"/>
      <c r="AB427" s="616"/>
      <c r="AC427" s="616"/>
      <c r="AD427" s="616"/>
      <c r="AE427" s="616"/>
      <c r="AF427" s="616"/>
      <c r="AG427" s="612"/>
      <c r="AH427" s="617"/>
      <c r="AI427" s="617"/>
      <c r="AJ427" s="617"/>
      <c r="AK427" s="617"/>
      <c r="AL427" s="618"/>
      <c r="AM427" s="618"/>
      <c r="AN427" s="618"/>
      <c r="AO427" s="618"/>
      <c r="AP427" s="618"/>
      <c r="AQ427" s="618"/>
      <c r="AR427" s="618"/>
      <c r="AS427" s="618"/>
      <c r="AT427" s="618"/>
      <c r="AU427" s="618"/>
      <c r="AV427" s="612"/>
      <c r="AW427" s="612"/>
      <c r="AX427" s="612"/>
      <c r="AY427" s="612"/>
      <c r="AZ427" s="613"/>
      <c r="BA427" s="600"/>
      <c r="BB427" s="600"/>
      <c r="BC427" s="600"/>
      <c r="BD427" s="600"/>
      <c r="BE427" s="600"/>
      <c r="BF427" s="600"/>
      <c r="BG427" s="600"/>
      <c r="BH427" s="600"/>
      <c r="BI427" s="600"/>
      <c r="BJ427" s="600"/>
      <c r="BK427" s="600"/>
      <c r="BL427" s="600"/>
      <c r="BM427" s="600"/>
      <c r="BN427" s="600"/>
      <c r="BO427" s="600"/>
      <c r="BP427" s="600"/>
      <c r="BQ427" s="600"/>
      <c r="BR427" s="600"/>
      <c r="BS427" s="600"/>
      <c r="BT427" s="600"/>
      <c r="BU427" s="600"/>
      <c r="BV427" s="600"/>
    </row>
    <row r="428" spans="1:74" s="586" customFormat="1" ht="18" customHeight="1">
      <c r="A428" s="578">
        <f t="shared" si="16"/>
        <v>1</v>
      </c>
      <c r="B428" s="614"/>
      <c r="C428" s="614"/>
      <c r="D428" s="587" t="s">
        <v>540</v>
      </c>
      <c r="E428" s="614" t="str">
        <f>CONCATENATE("식재된 ",S425," 는 활착이 안정된 상태로 신초발달이 양호함" )</f>
        <v>식재된 소나무 는 활착이 안정된 상태로 신초발달이 양호함</v>
      </c>
      <c r="F428" s="612"/>
      <c r="G428" s="612"/>
      <c r="H428" s="612"/>
      <c r="I428" s="612"/>
      <c r="J428" s="612"/>
      <c r="K428" s="612"/>
      <c r="L428" s="612"/>
      <c r="M428" s="612"/>
      <c r="N428" s="612"/>
      <c r="O428" s="612"/>
      <c r="P428" s="612"/>
      <c r="Q428" s="615"/>
      <c r="R428" s="615"/>
      <c r="S428" s="615"/>
      <c r="T428" s="615"/>
      <c r="U428" s="615"/>
      <c r="V428" s="612"/>
      <c r="W428" s="619"/>
      <c r="X428" s="616"/>
      <c r="Y428" s="616"/>
      <c r="Z428" s="616"/>
      <c r="AA428" s="619"/>
      <c r="AB428" s="616"/>
      <c r="AC428" s="616"/>
      <c r="AD428" s="616"/>
      <c r="AE428" s="619"/>
      <c r="AF428" s="616"/>
      <c r="AG428" s="612"/>
      <c r="AH428" s="617"/>
      <c r="AI428" s="617"/>
      <c r="AJ428" s="617"/>
      <c r="AK428" s="617"/>
      <c r="AL428" s="618"/>
      <c r="AM428" s="618"/>
      <c r="AN428" s="618"/>
      <c r="AO428" s="618"/>
      <c r="AP428" s="618"/>
      <c r="AQ428" s="618"/>
      <c r="AR428" s="618"/>
      <c r="AS428" s="618"/>
      <c r="AT428" s="618"/>
      <c r="AU428" s="618"/>
      <c r="AV428" s="612"/>
      <c r="AW428" s="612"/>
      <c r="AX428" s="612"/>
      <c r="AY428" s="612"/>
      <c r="AZ428" s="613"/>
      <c r="BC428" s="600"/>
      <c r="BD428" s="600"/>
      <c r="BE428" s="600"/>
      <c r="BF428" s="600"/>
      <c r="BG428" s="600"/>
      <c r="BH428" s="600"/>
      <c r="BI428" s="600"/>
      <c r="BJ428" s="600"/>
      <c r="BK428" s="600"/>
      <c r="BL428" s="600"/>
      <c r="BM428" s="600"/>
      <c r="BN428" s="600"/>
      <c r="BO428" s="600"/>
      <c r="BP428" s="600"/>
      <c r="BQ428" s="600"/>
      <c r="BR428" s="600"/>
      <c r="BS428" s="600"/>
      <c r="BT428" s="600"/>
      <c r="BU428" s="600"/>
      <c r="BV428" s="600"/>
    </row>
    <row r="429" spans="1:74" s="586" customFormat="1" ht="18" customHeight="1">
      <c r="A429" s="578">
        <f t="shared" si="16"/>
        <v>1</v>
      </c>
      <c r="B429" s="614"/>
      <c r="C429" s="614"/>
      <c r="D429" s="587" t="s">
        <v>540</v>
      </c>
      <c r="E429" s="614" t="s">
        <v>789</v>
      </c>
      <c r="F429" s="612"/>
      <c r="G429" s="612"/>
      <c r="H429" s="612"/>
      <c r="I429" s="612"/>
      <c r="J429" s="612"/>
      <c r="K429" s="612"/>
      <c r="L429" s="612"/>
      <c r="M429" s="612"/>
      <c r="N429" s="612"/>
      <c r="O429" s="612"/>
      <c r="P429" s="612"/>
      <c r="Q429" s="615"/>
      <c r="R429" s="615"/>
      <c r="S429" s="615"/>
      <c r="T429" s="615"/>
      <c r="U429" s="615"/>
      <c r="V429" s="612"/>
      <c r="W429" s="612"/>
      <c r="X429" s="612"/>
      <c r="Y429" s="612"/>
      <c r="Z429" s="612"/>
      <c r="AA429" s="612"/>
      <c r="AB429" s="612"/>
      <c r="AC429" s="612"/>
      <c r="AD429" s="612"/>
      <c r="AE429" s="612"/>
      <c r="AF429" s="612"/>
      <c r="AG429" s="612"/>
      <c r="AH429" s="617"/>
      <c r="AI429" s="617"/>
      <c r="AJ429" s="617"/>
      <c r="AK429" s="617"/>
      <c r="AL429" s="618"/>
      <c r="AM429" s="618"/>
      <c r="AN429" s="618"/>
      <c r="AO429" s="618"/>
      <c r="AP429" s="618"/>
      <c r="AQ429" s="618"/>
      <c r="AR429" s="618"/>
      <c r="AS429" s="618"/>
      <c r="AT429" s="618"/>
      <c r="AU429" s="618"/>
      <c r="AV429" s="612"/>
      <c r="AW429" s="612"/>
      <c r="AX429" s="612"/>
      <c r="AY429" s="612"/>
      <c r="AZ429" s="613"/>
      <c r="BA429" s="580"/>
      <c r="BB429" s="580"/>
      <c r="BC429" s="580"/>
      <c r="BD429" s="580"/>
      <c r="BE429" s="580"/>
      <c r="BF429" s="580"/>
      <c r="BG429" s="580"/>
      <c r="BH429" s="580"/>
      <c r="BI429" s="580"/>
      <c r="BJ429" s="580"/>
      <c r="BK429" s="601"/>
      <c r="BL429" s="601"/>
      <c r="BM429" s="601"/>
      <c r="BN429" s="601"/>
      <c r="BO429" s="601"/>
      <c r="BP429" s="601"/>
      <c r="BQ429" s="601"/>
      <c r="BR429" s="601"/>
      <c r="BS429" s="601"/>
      <c r="BT429" s="601"/>
      <c r="BU429" s="601"/>
      <c r="BV429" s="601"/>
    </row>
    <row r="430" spans="1:74" s="586" customFormat="1" ht="18" customHeight="1">
      <c r="A430" s="578">
        <f t="shared" si="16"/>
        <v>1</v>
      </c>
      <c r="B430" s="614"/>
      <c r="C430" s="614" t="s">
        <v>778</v>
      </c>
      <c r="D430" s="614" t="s">
        <v>790</v>
      </c>
      <c r="E430" s="614"/>
      <c r="F430" s="612"/>
      <c r="G430" s="612"/>
      <c r="H430" s="612"/>
      <c r="I430" s="612"/>
      <c r="J430" s="612"/>
      <c r="K430" s="612"/>
      <c r="L430" s="612"/>
      <c r="M430" s="612"/>
      <c r="N430" s="612"/>
      <c r="O430" s="612"/>
      <c r="P430" s="612"/>
      <c r="Q430" s="615"/>
      <c r="R430" s="615"/>
      <c r="S430" s="615"/>
      <c r="T430" s="615"/>
      <c r="U430" s="615"/>
      <c r="V430" s="612"/>
      <c r="W430" s="612"/>
      <c r="X430" s="612"/>
      <c r="Y430" s="612"/>
      <c r="Z430" s="612"/>
      <c r="AA430" s="612"/>
      <c r="AB430" s="612"/>
      <c r="AC430" s="612"/>
      <c r="AD430" s="612"/>
      <c r="AE430" s="612"/>
      <c r="AF430" s="612"/>
      <c r="AG430" s="612"/>
      <c r="AH430" s="617"/>
      <c r="AI430" s="617"/>
      <c r="AJ430" s="617"/>
      <c r="AK430" s="617"/>
      <c r="AL430" s="618"/>
      <c r="AM430" s="618"/>
      <c r="AN430" s="618"/>
      <c r="AO430" s="618"/>
      <c r="AP430" s="618"/>
      <c r="AQ430" s="618"/>
      <c r="AR430" s="618"/>
      <c r="AS430" s="618"/>
      <c r="AT430" s="618"/>
      <c r="AU430" s="618"/>
      <c r="AV430" s="612"/>
      <c r="AW430" s="612"/>
      <c r="AX430" s="612"/>
      <c r="AY430" s="612"/>
      <c r="AZ430" s="613"/>
      <c r="BK430" s="600"/>
      <c r="BL430" s="600"/>
      <c r="BM430" s="600"/>
      <c r="BN430" s="600"/>
      <c r="BO430" s="600"/>
      <c r="BP430" s="600"/>
      <c r="BQ430" s="600"/>
      <c r="BR430" s="600"/>
      <c r="BS430" s="600"/>
      <c r="BT430" s="600"/>
      <c r="BU430" s="600"/>
      <c r="BV430" s="600"/>
    </row>
    <row r="431" spans="1:74" s="586" customFormat="1" ht="18" customHeight="1">
      <c r="A431" s="578">
        <f t="shared" si="16"/>
        <v>1</v>
      </c>
      <c r="B431" s="614"/>
      <c r="C431" s="614"/>
      <c r="D431" s="587" t="s">
        <v>540</v>
      </c>
      <c r="E431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431" s="612"/>
      <c r="G431" s="612"/>
      <c r="H431" s="612"/>
      <c r="I431" s="612"/>
      <c r="J431" s="612"/>
      <c r="K431" s="612"/>
      <c r="L431" s="612"/>
      <c r="M431" s="612"/>
      <c r="N431" s="612"/>
      <c r="O431" s="612"/>
      <c r="P431" s="612"/>
      <c r="Q431" s="615"/>
      <c r="R431" s="615"/>
      <c r="S431" s="615"/>
      <c r="T431" s="615"/>
      <c r="U431" s="615"/>
      <c r="V431" s="612"/>
      <c r="W431" s="612"/>
      <c r="X431" s="612"/>
      <c r="Y431" s="612"/>
      <c r="Z431" s="612"/>
      <c r="AA431" s="612"/>
      <c r="AB431" s="612"/>
      <c r="AC431" s="612"/>
      <c r="AD431" s="612"/>
      <c r="AE431" s="612"/>
      <c r="AF431" s="612"/>
      <c r="AG431" s="612"/>
      <c r="AH431" s="617"/>
      <c r="AI431" s="617"/>
      <c r="AJ431" s="617"/>
      <c r="AK431" s="617"/>
      <c r="AL431" s="618"/>
      <c r="AM431" s="618"/>
      <c r="AN431" s="618"/>
      <c r="AO431" s="618"/>
      <c r="AP431" s="618"/>
      <c r="AQ431" s="618"/>
      <c r="AR431" s="618"/>
      <c r="AS431" s="618"/>
      <c r="AT431" s="618"/>
      <c r="AU431" s="618"/>
      <c r="AV431" s="612"/>
      <c r="AW431" s="612"/>
      <c r="AX431" s="612"/>
      <c r="AY431" s="612"/>
      <c r="AZ431" s="613"/>
      <c r="BK431" s="600"/>
      <c r="BL431" s="600"/>
      <c r="BM431" s="600"/>
      <c r="BN431" s="600"/>
      <c r="BO431" s="600"/>
      <c r="BP431" s="600"/>
      <c r="BQ431" s="600"/>
      <c r="BR431" s="600"/>
      <c r="BS431" s="600"/>
      <c r="BT431" s="600"/>
      <c r="BU431" s="600"/>
      <c r="BV431" s="600"/>
    </row>
    <row r="432" spans="1:74" s="586" customFormat="1" ht="18" customHeight="1">
      <c r="A432" s="578">
        <f t="shared" si="16"/>
        <v>1</v>
      </c>
      <c r="B432" s="614"/>
      <c r="C432" s="614"/>
      <c r="D432" s="587" t="s">
        <v>540</v>
      </c>
      <c r="E432" s="614" t="str">
        <f>CONCATENATE("조림목이 자연발생 식생과 경재하고 있으며 조림목의 ",AQ425,"이다." )</f>
        <v>조림목이 자연발생 식생과 경재하고 있으며 조림목의 2년차이다.</v>
      </c>
      <c r="F432" s="612"/>
      <c r="G432" s="612"/>
      <c r="H432" s="612"/>
      <c r="I432" s="612"/>
      <c r="J432" s="612"/>
      <c r="K432" s="612"/>
      <c r="L432" s="612"/>
      <c r="M432" s="612"/>
      <c r="N432" s="612"/>
      <c r="O432" s="612"/>
      <c r="P432" s="612"/>
      <c r="Q432" s="612"/>
      <c r="R432" s="612"/>
      <c r="S432" s="612"/>
      <c r="T432" s="612"/>
      <c r="U432" s="612"/>
      <c r="V432" s="612"/>
      <c r="W432" s="612"/>
      <c r="X432" s="612"/>
      <c r="Y432" s="612"/>
      <c r="Z432" s="612"/>
      <c r="AA432" s="612"/>
      <c r="AB432" s="612"/>
      <c r="AC432" s="612"/>
      <c r="AD432" s="612"/>
      <c r="AE432" s="612"/>
      <c r="AF432" s="612"/>
      <c r="AG432" s="612"/>
      <c r="AH432" s="617"/>
      <c r="AI432" s="617"/>
      <c r="AJ432" s="617"/>
      <c r="AK432" s="617"/>
      <c r="AL432" s="618"/>
      <c r="AM432" s="618"/>
      <c r="AN432" s="618"/>
      <c r="AO432" s="618"/>
      <c r="AP432" s="618"/>
      <c r="AQ432" s="618"/>
      <c r="AR432" s="618"/>
      <c r="AS432" s="618"/>
      <c r="AT432" s="618"/>
      <c r="AU432" s="618"/>
      <c r="AV432" s="612"/>
      <c r="AW432" s="612"/>
      <c r="AX432" s="612"/>
      <c r="AY432" s="612"/>
      <c r="AZ432" s="613"/>
      <c r="BK432" s="600"/>
      <c r="BL432" s="600"/>
      <c r="BM432" s="600"/>
      <c r="BN432" s="600"/>
      <c r="BO432" s="600"/>
      <c r="BP432" s="600"/>
      <c r="BQ432" s="600"/>
      <c r="BR432" s="600"/>
      <c r="BS432" s="600"/>
      <c r="BT432" s="600"/>
      <c r="BU432" s="600"/>
      <c r="BV432" s="600"/>
    </row>
    <row r="433" spans="1:74" s="586" customFormat="1" ht="13.5" customHeight="1">
      <c r="A433" s="578">
        <f t="shared" si="16"/>
        <v>1</v>
      </c>
      <c r="B433" s="620"/>
      <c r="C433" s="620"/>
      <c r="D433" s="620"/>
      <c r="E433" s="620"/>
      <c r="F433" s="595"/>
      <c r="G433" s="595"/>
      <c r="H433" s="595"/>
      <c r="I433" s="595"/>
      <c r="J433" s="621"/>
      <c r="K433" s="621"/>
      <c r="L433" s="621"/>
      <c r="M433" s="621"/>
      <c r="N433" s="621"/>
      <c r="O433" s="621"/>
      <c r="P433" s="621"/>
      <c r="Q433" s="622"/>
      <c r="R433" s="622"/>
      <c r="S433" s="622"/>
      <c r="T433" s="622"/>
      <c r="U433" s="622"/>
      <c r="V433" s="612"/>
      <c r="W433" s="612"/>
      <c r="X433" s="612"/>
      <c r="Y433" s="612"/>
      <c r="Z433" s="612"/>
      <c r="AA433" s="612"/>
      <c r="AB433" s="612"/>
      <c r="AC433" s="612"/>
      <c r="AD433" s="612"/>
      <c r="AE433" s="612"/>
      <c r="AF433" s="612"/>
      <c r="AG433" s="612"/>
      <c r="AH433" s="623"/>
      <c r="AI433" s="623"/>
      <c r="AJ433" s="623"/>
      <c r="AK433" s="623"/>
      <c r="AL433" s="624"/>
      <c r="AM433" s="624"/>
      <c r="AN433" s="624"/>
      <c r="AO433" s="624"/>
      <c r="AP433" s="624"/>
      <c r="AQ433" s="624"/>
      <c r="AR433" s="624"/>
      <c r="AS433" s="624"/>
      <c r="AT433" s="624"/>
      <c r="AU433" s="624"/>
      <c r="AV433" s="595"/>
      <c r="AW433" s="595"/>
      <c r="AX433" s="595"/>
      <c r="AY433" s="595"/>
      <c r="AZ433" s="613"/>
      <c r="BK433" s="600"/>
      <c r="BL433" s="600"/>
      <c r="BM433" s="600"/>
      <c r="BN433" s="600"/>
      <c r="BO433" s="600"/>
      <c r="BP433" s="600"/>
      <c r="BQ433" s="600"/>
      <c r="BR433" s="600"/>
      <c r="BS433" s="600"/>
      <c r="BT433" s="600"/>
      <c r="BU433" s="600"/>
      <c r="BV433" s="600"/>
    </row>
    <row r="434" spans="1:74" s="601" customFormat="1" ht="19.5" customHeight="1">
      <c r="A434" s="578">
        <f t="shared" si="16"/>
        <v>1</v>
      </c>
      <c r="B434" s="2116" t="s">
        <v>2071</v>
      </c>
      <c r="C434" s="2116"/>
      <c r="D434" s="2116"/>
      <c r="E434" s="2116"/>
      <c r="F434" s="2116"/>
      <c r="G434" s="2116"/>
      <c r="H434" s="2116"/>
      <c r="I434" s="2116"/>
      <c r="J434" s="2116"/>
      <c r="K434" s="2116"/>
      <c r="L434" s="2116"/>
      <c r="M434" s="2116"/>
      <c r="N434" s="2116"/>
      <c r="O434" s="2116"/>
      <c r="P434" s="2116"/>
      <c r="Q434" s="2116"/>
      <c r="R434" s="2116"/>
      <c r="S434" s="2116"/>
      <c r="T434" s="2116"/>
      <c r="U434" s="2116"/>
      <c r="V434" s="2116"/>
      <c r="W434" s="2116"/>
      <c r="X434" s="2116"/>
      <c r="Y434" s="2116"/>
      <c r="Z434" s="2116"/>
      <c r="AA434" s="2116"/>
      <c r="AB434" s="2116"/>
      <c r="AC434" s="2116"/>
      <c r="AD434" s="2116"/>
      <c r="AE434" s="2116"/>
      <c r="AF434" s="2116"/>
      <c r="AG434" s="2116"/>
      <c r="AH434" s="2116"/>
      <c r="AI434" s="2116"/>
      <c r="AJ434" s="2116"/>
      <c r="AK434" s="2116"/>
      <c r="AL434" s="2116"/>
      <c r="AM434" s="2116"/>
      <c r="AN434" s="2116"/>
      <c r="AO434" s="2116"/>
      <c r="AP434" s="2116"/>
      <c r="AQ434" s="2116"/>
      <c r="AR434" s="2116"/>
      <c r="AS434" s="2116"/>
      <c r="AT434" s="2116"/>
      <c r="AU434" s="2116"/>
      <c r="AV434" s="2116"/>
      <c r="AW434" s="2116"/>
      <c r="AX434" s="2116"/>
      <c r="AY434" s="2116"/>
      <c r="AZ434" s="625"/>
      <c r="BB434" s="600"/>
      <c r="BC434" s="600"/>
      <c r="BD434" s="600"/>
      <c r="BE434" s="600"/>
      <c r="BF434" s="600"/>
      <c r="BG434" s="600"/>
      <c r="BH434" s="600"/>
      <c r="BI434" s="600"/>
      <c r="BJ434" s="600"/>
      <c r="BK434" s="600"/>
      <c r="BL434" s="600"/>
      <c r="BM434" s="600"/>
      <c r="BN434" s="600"/>
      <c r="BO434" s="600"/>
      <c r="BP434" s="600"/>
      <c r="BQ434" s="600"/>
      <c r="BR434" s="600"/>
      <c r="BS434" s="600"/>
      <c r="BT434" s="600"/>
      <c r="BU434" s="600"/>
      <c r="BV434" s="600"/>
    </row>
    <row r="435" spans="1:74" s="601" customFormat="1" ht="18" customHeight="1">
      <c r="A435" s="578">
        <f t="shared" si="16"/>
        <v>1</v>
      </c>
      <c r="B435" s="1717"/>
      <c r="C435" s="587" t="s">
        <v>792</v>
      </c>
      <c r="D435" s="588" t="s">
        <v>793</v>
      </c>
      <c r="E435" s="588"/>
      <c r="F435" s="588"/>
      <c r="G435" s="588"/>
      <c r="H435" s="588"/>
      <c r="I435" s="588"/>
      <c r="J435" s="627"/>
      <c r="K435" s="627"/>
      <c r="L435" s="627"/>
      <c r="M435" s="627"/>
      <c r="N435" s="627"/>
      <c r="O435" s="627"/>
      <c r="P435" s="627"/>
      <c r="Q435" s="627"/>
      <c r="R435" s="627"/>
      <c r="S435" s="627"/>
      <c r="T435" s="627"/>
      <c r="U435" s="627"/>
      <c r="V435" s="627"/>
      <c r="W435" s="627"/>
      <c r="X435" s="627"/>
      <c r="Y435" s="627"/>
      <c r="Z435" s="627"/>
      <c r="AA435" s="627"/>
      <c r="AB435" s="627"/>
      <c r="AC435" s="627"/>
      <c r="AD435" s="627"/>
      <c r="AE435" s="627"/>
      <c r="AF435" s="627"/>
      <c r="AG435" s="627"/>
      <c r="AH435" s="627"/>
      <c r="AI435" s="627"/>
      <c r="AJ435" s="627"/>
      <c r="AK435" s="627"/>
      <c r="AL435" s="627"/>
      <c r="AM435" s="627"/>
      <c r="AN435" s="627"/>
      <c r="AO435" s="627"/>
      <c r="AP435" s="627"/>
      <c r="AQ435" s="627"/>
      <c r="AR435" s="627"/>
      <c r="AS435" s="627"/>
      <c r="AT435" s="627"/>
      <c r="AU435" s="627"/>
      <c r="AV435" s="627"/>
      <c r="AW435" s="627"/>
      <c r="AX435" s="627"/>
      <c r="AY435" s="627"/>
      <c r="AZ435" s="625"/>
      <c r="BB435" s="600"/>
      <c r="BC435" s="600"/>
      <c r="BD435" s="600"/>
      <c r="BE435" s="600"/>
      <c r="BF435" s="600"/>
      <c r="BG435" s="600"/>
      <c r="BH435" s="600"/>
      <c r="BI435" s="600"/>
      <c r="BJ435" s="600"/>
      <c r="BK435" s="600"/>
      <c r="BL435" s="600"/>
      <c r="BM435" s="600"/>
      <c r="BN435" s="600"/>
      <c r="BO435" s="600"/>
      <c r="BP435" s="600"/>
      <c r="BQ435" s="600"/>
      <c r="BR435" s="600"/>
      <c r="BS435" s="600"/>
      <c r="BT435" s="600"/>
      <c r="BU435" s="600"/>
      <c r="BV435" s="600"/>
    </row>
    <row r="436" spans="1:74" s="600" customFormat="1" ht="18" customHeight="1">
      <c r="A436" s="578">
        <f t="shared" si="16"/>
        <v>1</v>
      </c>
      <c r="B436" s="587"/>
      <c r="C436" s="587"/>
      <c r="D436" s="587" t="s">
        <v>540</v>
      </c>
      <c r="E436" s="588" t="str">
        <f>CONCATENATE("조림목이 정상적으로 생육하기 위해서는 조림목을 제외한 모든 식생을 제거하여야 하므로 ",AO409,"로 적용한다.")</f>
        <v>조림목이 정상적으로 생육하기 위해서는 조림목을 제외한 모든 식생을 제거하여야 하므로 모두베기로 적용한다.</v>
      </c>
      <c r="F436" s="588"/>
      <c r="G436" s="588"/>
      <c r="H436" s="588"/>
      <c r="I436" s="588"/>
      <c r="J436" s="589"/>
      <c r="K436" s="588"/>
      <c r="L436" s="588"/>
      <c r="M436" s="588"/>
      <c r="N436" s="588"/>
      <c r="O436" s="588"/>
      <c r="P436" s="588"/>
      <c r="Q436" s="588"/>
      <c r="R436" s="588"/>
      <c r="S436" s="588"/>
      <c r="T436" s="588"/>
      <c r="U436" s="588"/>
      <c r="V436" s="588"/>
      <c r="W436" s="588"/>
      <c r="X436" s="588"/>
      <c r="Y436" s="588"/>
      <c r="Z436" s="588"/>
      <c r="AA436" s="588"/>
      <c r="AB436" s="588"/>
      <c r="AC436" s="588"/>
      <c r="AD436" s="588"/>
      <c r="AE436" s="588"/>
      <c r="AF436" s="588"/>
      <c r="AG436" s="588"/>
      <c r="AH436" s="588"/>
      <c r="AI436" s="588"/>
      <c r="AJ436" s="588"/>
      <c r="AK436" s="588"/>
      <c r="AL436" s="588"/>
      <c r="AM436" s="588"/>
      <c r="AN436" s="588"/>
      <c r="AO436" s="588"/>
      <c r="AP436" s="588"/>
      <c r="AQ436" s="588"/>
      <c r="AR436" s="588"/>
      <c r="AS436" s="588"/>
      <c r="AT436" s="588"/>
      <c r="AU436" s="588"/>
      <c r="AV436" s="588"/>
      <c r="AW436" s="588"/>
      <c r="AX436" s="588"/>
      <c r="AY436" s="588"/>
      <c r="AZ436" s="628"/>
      <c r="BB436" s="601"/>
      <c r="BC436" s="601"/>
      <c r="BD436" s="601"/>
      <c r="BE436" s="601"/>
      <c r="BF436" s="601"/>
      <c r="BG436" s="601"/>
      <c r="BH436" s="601"/>
      <c r="BI436" s="601"/>
      <c r="BJ436" s="601"/>
      <c r="BK436" s="601"/>
      <c r="BL436" s="601"/>
      <c r="BM436" s="601"/>
      <c r="BN436" s="601"/>
      <c r="BO436" s="601"/>
      <c r="BP436" s="601"/>
      <c r="BQ436" s="601"/>
      <c r="BR436" s="601"/>
      <c r="BS436" s="601"/>
      <c r="BT436" s="601"/>
      <c r="BU436" s="601"/>
      <c r="BV436" s="601"/>
    </row>
    <row r="437" spans="1:74" s="600" customFormat="1" ht="18" customHeight="1">
      <c r="A437" s="578">
        <f t="shared" si="16"/>
        <v>1</v>
      </c>
      <c r="B437" s="587"/>
      <c r="C437" s="587" t="s">
        <v>794</v>
      </c>
      <c r="D437" s="588" t="s">
        <v>795</v>
      </c>
      <c r="E437" s="588"/>
      <c r="F437" s="588"/>
      <c r="G437" s="588"/>
      <c r="H437" s="588"/>
      <c r="I437" s="588"/>
      <c r="J437" s="588"/>
      <c r="K437" s="588"/>
      <c r="L437" s="588"/>
      <c r="M437" s="588"/>
      <c r="N437" s="588"/>
      <c r="O437" s="588"/>
      <c r="P437" s="588"/>
      <c r="Q437" s="588"/>
      <c r="R437" s="588"/>
      <c r="S437" s="588"/>
      <c r="T437" s="588"/>
      <c r="U437" s="588"/>
      <c r="V437" s="588"/>
      <c r="W437" s="588"/>
      <c r="X437" s="588"/>
      <c r="Y437" s="588"/>
      <c r="Z437" s="588"/>
      <c r="AA437" s="588"/>
      <c r="AB437" s="588"/>
      <c r="AC437" s="588"/>
      <c r="AD437" s="588"/>
      <c r="AE437" s="588"/>
      <c r="AF437" s="588"/>
      <c r="AG437" s="588"/>
      <c r="AH437" s="588"/>
      <c r="AI437" s="588"/>
      <c r="AJ437" s="588"/>
      <c r="AK437" s="588"/>
      <c r="AL437" s="588"/>
      <c r="AM437" s="588"/>
      <c r="AN437" s="588"/>
      <c r="AO437" s="588"/>
      <c r="AP437" s="588"/>
      <c r="AQ437" s="588"/>
      <c r="AR437" s="588"/>
      <c r="AS437" s="588"/>
      <c r="AT437" s="588"/>
      <c r="AU437" s="588"/>
      <c r="AV437" s="588"/>
      <c r="AW437" s="588"/>
      <c r="AX437" s="588"/>
      <c r="AY437" s="588"/>
      <c r="AZ437" s="628"/>
    </row>
    <row r="438" spans="1:74" s="600" customFormat="1" ht="18" customHeight="1">
      <c r="A438" s="578">
        <f t="shared" si="16"/>
        <v>1</v>
      </c>
      <c r="B438" s="587"/>
      <c r="C438" s="2111" t="s">
        <v>796</v>
      </c>
      <c r="D438" s="2111"/>
      <c r="E438" s="2111"/>
      <c r="F438" s="2111"/>
      <c r="G438" s="2111"/>
      <c r="H438" s="2111"/>
      <c r="I438" s="2111"/>
      <c r="J438" s="2111"/>
      <c r="K438" s="2111"/>
      <c r="L438" s="2111"/>
      <c r="M438" s="2111"/>
      <c r="N438" s="2111"/>
      <c r="O438" s="2111"/>
      <c r="P438" s="2111"/>
      <c r="Q438" s="2111"/>
      <c r="R438" s="2111"/>
      <c r="S438" s="2111"/>
      <c r="T438" s="2111"/>
      <c r="U438" s="2111"/>
      <c r="V438" s="2111"/>
      <c r="W438" s="2111"/>
      <c r="X438" s="2111"/>
      <c r="Y438" s="2111"/>
      <c r="Z438" s="2111"/>
      <c r="AA438" s="2111" t="s">
        <v>797</v>
      </c>
      <c r="AB438" s="2111"/>
      <c r="AC438" s="2111"/>
      <c r="AD438" s="2111"/>
      <c r="AE438" s="2111"/>
      <c r="AF438" s="2111"/>
      <c r="AG438" s="2111"/>
      <c r="AH438" s="2111"/>
      <c r="AI438" s="2111"/>
      <c r="AJ438" s="2111"/>
      <c r="AK438" s="2111"/>
      <c r="AL438" s="2111"/>
      <c r="AM438" s="2111"/>
      <c r="AN438" s="2111"/>
      <c r="AO438" s="2111"/>
      <c r="AP438" s="2111"/>
      <c r="AQ438" s="2111"/>
      <c r="AR438" s="2111"/>
      <c r="AS438" s="2111"/>
      <c r="AT438" s="2111"/>
      <c r="AU438" s="2111"/>
      <c r="AV438" s="2111"/>
      <c r="AW438" s="2111"/>
      <c r="AX438" s="2111"/>
      <c r="AY438" s="587"/>
      <c r="AZ438" s="586"/>
    </row>
    <row r="439" spans="1:74" s="586" customFormat="1" ht="18" customHeight="1">
      <c r="A439" s="578">
        <f t="shared" si="16"/>
        <v>1</v>
      </c>
      <c r="B439" s="629"/>
      <c r="C439" s="2111" t="s">
        <v>798</v>
      </c>
      <c r="D439" s="2111"/>
      <c r="E439" s="2111"/>
      <c r="F439" s="2111"/>
      <c r="G439" s="2111"/>
      <c r="H439" s="2111"/>
      <c r="I439" s="2111"/>
      <c r="J439" s="2111"/>
      <c r="K439" s="2111" t="s">
        <v>799</v>
      </c>
      <c r="L439" s="2111"/>
      <c r="M439" s="2111"/>
      <c r="N439" s="2111"/>
      <c r="O439" s="2111"/>
      <c r="P439" s="2111"/>
      <c r="Q439" s="2111"/>
      <c r="R439" s="2111"/>
      <c r="S439" s="2111" t="s">
        <v>800</v>
      </c>
      <c r="T439" s="2111"/>
      <c r="U439" s="2111"/>
      <c r="V439" s="2111"/>
      <c r="W439" s="2111"/>
      <c r="X439" s="2111"/>
      <c r="Y439" s="2111"/>
      <c r="Z439" s="2111"/>
      <c r="AA439" s="2111" t="s">
        <v>801</v>
      </c>
      <c r="AB439" s="2111"/>
      <c r="AC439" s="2111"/>
      <c r="AD439" s="2111"/>
      <c r="AE439" s="2111"/>
      <c r="AF439" s="2111"/>
      <c r="AG439" s="2111"/>
      <c r="AH439" s="2111"/>
      <c r="AI439" s="2111" t="s">
        <v>802</v>
      </c>
      <c r="AJ439" s="2111"/>
      <c r="AK439" s="2111"/>
      <c r="AL439" s="2111"/>
      <c r="AM439" s="2111"/>
      <c r="AN439" s="2111"/>
      <c r="AO439" s="2111"/>
      <c r="AP439" s="2111"/>
      <c r="AQ439" s="2111" t="s">
        <v>803</v>
      </c>
      <c r="AR439" s="2111"/>
      <c r="AS439" s="2111"/>
      <c r="AT439" s="2111"/>
      <c r="AU439" s="2111"/>
      <c r="AV439" s="2111"/>
      <c r="AW439" s="2111"/>
      <c r="AX439" s="2111"/>
      <c r="AY439" s="629"/>
      <c r="AZ439" s="585"/>
      <c r="BB439" s="600"/>
      <c r="BC439" s="600"/>
      <c r="BD439" s="600"/>
      <c r="BE439" s="600"/>
      <c r="BF439" s="600"/>
      <c r="BG439" s="600"/>
      <c r="BH439" s="600"/>
      <c r="BI439" s="600"/>
      <c r="BJ439" s="600"/>
      <c r="BK439" s="600"/>
      <c r="BL439" s="600"/>
      <c r="BM439" s="600"/>
      <c r="BN439" s="600"/>
      <c r="BO439" s="600"/>
      <c r="BP439" s="600"/>
      <c r="BQ439" s="600"/>
      <c r="BR439" s="600"/>
      <c r="BS439" s="600"/>
      <c r="BT439" s="600"/>
      <c r="BU439" s="600"/>
      <c r="BV439" s="600"/>
    </row>
    <row r="440" spans="1:74" s="580" customFormat="1" ht="18" hidden="1" customHeight="1">
      <c r="A440" s="578">
        <f>IF(S$440&gt;0,1,0)</f>
        <v>0</v>
      </c>
      <c r="B440" s="612"/>
      <c r="C440" s="2111" t="s">
        <v>804</v>
      </c>
      <c r="D440" s="2111"/>
      <c r="E440" s="2111"/>
      <c r="F440" s="2111"/>
      <c r="G440" s="2111"/>
      <c r="H440" s="2111"/>
      <c r="I440" s="2111"/>
      <c r="J440" s="2111"/>
      <c r="K440" s="2111" t="s">
        <v>805</v>
      </c>
      <c r="L440" s="2111"/>
      <c r="M440" s="2111"/>
      <c r="N440" s="2111"/>
      <c r="O440" s="2111"/>
      <c r="P440" s="2111"/>
      <c r="Q440" s="2111"/>
      <c r="R440" s="2111"/>
      <c r="S440" s="2112">
        <f>IF('4-2-2 필지별사업내역'!O70,'4-2-2 필지별사업내역'!O70,0)</f>
        <v>0</v>
      </c>
      <c r="T440" s="2112"/>
      <c r="U440" s="2112"/>
      <c r="V440" s="2112"/>
      <c r="W440" s="2112"/>
      <c r="X440" s="2112"/>
      <c r="Y440" s="2112"/>
      <c r="Z440" s="2112"/>
      <c r="AA440" s="2113" t="str">
        <f>'6-3표준조사'!P606</f>
        <v>급 (30˚ 초과)</v>
      </c>
      <c r="AB440" s="2113"/>
      <c r="AC440" s="2113"/>
      <c r="AD440" s="2113"/>
      <c r="AE440" s="2113"/>
      <c r="AF440" s="2113"/>
      <c r="AG440" s="2113"/>
      <c r="AH440" s="2113"/>
      <c r="AI440" s="2113" t="str">
        <f>'6-3표준조사'!Q606</f>
        <v>개소당3ha이상</v>
      </c>
      <c r="AJ440" s="2113"/>
      <c r="AK440" s="2113"/>
      <c r="AL440" s="2113"/>
      <c r="AM440" s="2113"/>
      <c r="AN440" s="2113"/>
      <c r="AO440" s="2113"/>
      <c r="AP440" s="2113"/>
      <c r="AQ440" s="2113" t="str">
        <f>AQ425</f>
        <v>2년차</v>
      </c>
      <c r="AR440" s="2113"/>
      <c r="AS440" s="2113"/>
      <c r="AT440" s="2113"/>
      <c r="AU440" s="2113"/>
      <c r="AV440" s="2113"/>
      <c r="AW440" s="2113"/>
      <c r="AX440" s="2113"/>
      <c r="AY440" s="612"/>
      <c r="AZ440" s="613"/>
    </row>
    <row r="441" spans="1:74" s="586" customFormat="1" ht="18" customHeight="1">
      <c r="A441" s="578">
        <f t="shared" si="16"/>
        <v>1</v>
      </c>
      <c r="B441" s="612"/>
      <c r="C441" s="2111" t="s">
        <v>806</v>
      </c>
      <c r="D441" s="2111"/>
      <c r="E441" s="2111"/>
      <c r="F441" s="2111"/>
      <c r="G441" s="2111"/>
      <c r="H441" s="2111"/>
      <c r="I441" s="2111"/>
      <c r="J441" s="2111"/>
      <c r="K441" s="2111" t="s">
        <v>807</v>
      </c>
      <c r="L441" s="2111"/>
      <c r="M441" s="2111"/>
      <c r="N441" s="2111"/>
      <c r="O441" s="2111"/>
      <c r="P441" s="2111"/>
      <c r="Q441" s="2111"/>
      <c r="R441" s="2111"/>
      <c r="S441" s="2115">
        <f>K425</f>
        <v>1.2</v>
      </c>
      <c r="T441" s="2115"/>
      <c r="U441" s="2115"/>
      <c r="V441" s="2115"/>
      <c r="W441" s="2115"/>
      <c r="X441" s="2115"/>
      <c r="Y441" s="2115"/>
      <c r="Z441" s="2115"/>
      <c r="AA441" s="2114"/>
      <c r="AB441" s="2114"/>
      <c r="AC441" s="2114"/>
      <c r="AD441" s="2114"/>
      <c r="AE441" s="2114"/>
      <c r="AF441" s="2114"/>
      <c r="AG441" s="2114"/>
      <c r="AH441" s="2114"/>
      <c r="AI441" s="2114"/>
      <c r="AJ441" s="2114"/>
      <c r="AK441" s="2114"/>
      <c r="AL441" s="2114"/>
      <c r="AM441" s="2114"/>
      <c r="AN441" s="2114"/>
      <c r="AO441" s="2114"/>
      <c r="AP441" s="2114"/>
      <c r="AQ441" s="2114"/>
      <c r="AR441" s="2114"/>
      <c r="AS441" s="2114"/>
      <c r="AT441" s="2114"/>
      <c r="AU441" s="2114"/>
      <c r="AV441" s="2114"/>
      <c r="AW441" s="2114"/>
      <c r="AX441" s="2114"/>
      <c r="AY441" s="612"/>
      <c r="AZ441" s="613"/>
    </row>
    <row r="442" spans="1:74" s="586" customFormat="1" ht="18" hidden="1" customHeight="1">
      <c r="A442" s="578">
        <f>IF(S$440&gt;0,1,0)</f>
        <v>0</v>
      </c>
      <c r="B442" s="630"/>
      <c r="C442" s="630" t="s">
        <v>808</v>
      </c>
      <c r="D442" s="630" t="s">
        <v>804</v>
      </c>
      <c r="E442" s="630"/>
      <c r="F442" s="630"/>
      <c r="G442" s="631"/>
      <c r="H442" s="631"/>
      <c r="I442" s="631"/>
      <c r="J442" s="631"/>
      <c r="K442" s="631"/>
      <c r="L442" s="618"/>
      <c r="M442" s="618"/>
      <c r="N442" s="618"/>
      <c r="O442" s="618"/>
      <c r="P442" s="618"/>
      <c r="Q442" s="632"/>
      <c r="R442" s="632"/>
      <c r="S442" s="632"/>
      <c r="T442" s="632"/>
      <c r="U442" s="632"/>
      <c r="V442" s="612"/>
      <c r="W442" s="612"/>
      <c r="X442" s="612"/>
      <c r="Y442" s="612"/>
      <c r="Z442" s="633"/>
      <c r="AA442" s="612"/>
      <c r="AB442" s="612"/>
      <c r="AC442" s="612"/>
      <c r="AD442" s="634"/>
      <c r="AE442" s="612"/>
      <c r="AF442" s="612"/>
      <c r="AG442" s="612"/>
      <c r="AH442" s="635"/>
      <c r="AI442" s="635"/>
      <c r="AJ442" s="635"/>
      <c r="AK442" s="635"/>
      <c r="AL442" s="635"/>
      <c r="AM442" s="635"/>
      <c r="AN442" s="635"/>
      <c r="AO442" s="635"/>
      <c r="AP442" s="635"/>
      <c r="AQ442" s="636"/>
      <c r="AR442" s="636"/>
      <c r="AS442" s="636"/>
      <c r="AT442" s="636"/>
      <c r="AU442" s="637"/>
      <c r="AV442" s="637"/>
      <c r="AW442" s="637"/>
      <c r="AX442" s="637"/>
      <c r="AY442" s="637"/>
      <c r="AZ442" s="638"/>
    </row>
    <row r="443" spans="1:74" s="586" customFormat="1" ht="18" hidden="1" customHeight="1">
      <c r="A443" s="578">
        <f>IF(S$440&gt;0,1,0)</f>
        <v>0</v>
      </c>
      <c r="B443" s="587"/>
      <c r="C443" s="587"/>
      <c r="D443" s="587" t="s">
        <v>540</v>
      </c>
      <c r="E443" s="587" t="s">
        <v>809</v>
      </c>
      <c r="F443" s="587"/>
      <c r="G443" s="587"/>
      <c r="H443" s="587"/>
      <c r="I443" s="587"/>
      <c r="J443" s="634"/>
      <c r="K443" s="634"/>
      <c r="L443" s="634"/>
      <c r="M443" s="634"/>
      <c r="N443" s="587"/>
      <c r="O443" s="587"/>
      <c r="P443" s="587"/>
      <c r="Q443" s="587"/>
      <c r="R443" s="587"/>
      <c r="S443" s="587"/>
      <c r="T443" s="632"/>
      <c r="U443" s="632"/>
      <c r="V443" s="632"/>
      <c r="W443" s="632"/>
      <c r="X443" s="587"/>
      <c r="Y443" s="587"/>
      <c r="Z443" s="587"/>
      <c r="AA443" s="587"/>
      <c r="AB443" s="632"/>
      <c r="AC443" s="632"/>
      <c r="AD443" s="632"/>
      <c r="AE443" s="632"/>
      <c r="AF443" s="587"/>
      <c r="AG443" s="587"/>
      <c r="AH443" s="587"/>
      <c r="AI443" s="587"/>
      <c r="AJ443" s="587"/>
      <c r="AK443" s="587"/>
      <c r="AL443" s="587"/>
      <c r="AM443" s="587"/>
      <c r="AN443" s="587"/>
      <c r="AO443" s="587"/>
      <c r="AP443" s="587"/>
      <c r="AQ443" s="587"/>
      <c r="AR443" s="587"/>
      <c r="AS443" s="587"/>
      <c r="AT443" s="587"/>
      <c r="AU443" s="587"/>
      <c r="AV443" s="587"/>
      <c r="AW443" s="587"/>
      <c r="AX443" s="587"/>
      <c r="AY443" s="587"/>
    </row>
    <row r="444" spans="1:74" s="600" customFormat="1" ht="18" hidden="1" customHeight="1">
      <c r="A444" s="578">
        <f>IF(S$440&gt;0,1,0)</f>
        <v>0</v>
      </c>
      <c r="B444" s="587"/>
      <c r="C444" s="587"/>
      <c r="D444" s="587" t="s">
        <v>540</v>
      </c>
      <c r="E444" s="588" t="s">
        <v>810</v>
      </c>
      <c r="F444" s="588"/>
      <c r="G444" s="588"/>
      <c r="H444" s="588"/>
      <c r="I444" s="588"/>
      <c r="J444" s="588"/>
      <c r="K444" s="588"/>
      <c r="L444" s="588"/>
      <c r="M444" s="588"/>
      <c r="N444" s="588"/>
      <c r="O444" s="588"/>
      <c r="P444" s="588"/>
      <c r="Q444" s="588"/>
      <c r="R444" s="588"/>
      <c r="S444" s="588"/>
      <c r="T444" s="588"/>
      <c r="U444" s="588"/>
      <c r="V444" s="588"/>
      <c r="W444" s="588"/>
      <c r="X444" s="588"/>
      <c r="Y444" s="588"/>
      <c r="Z444" s="588"/>
      <c r="AA444" s="588"/>
      <c r="AB444" s="588"/>
      <c r="AC444" s="588"/>
      <c r="AD444" s="588"/>
      <c r="AE444" s="588"/>
      <c r="AF444" s="588"/>
      <c r="AG444" s="588"/>
      <c r="AH444" s="588"/>
      <c r="AI444" s="588"/>
      <c r="AJ444" s="588"/>
      <c r="AK444" s="588"/>
      <c r="AL444" s="588"/>
      <c r="AM444" s="588"/>
      <c r="AN444" s="588"/>
      <c r="AO444" s="588"/>
      <c r="AP444" s="588"/>
      <c r="AQ444" s="588"/>
      <c r="AR444" s="588"/>
      <c r="AS444" s="588"/>
      <c r="AT444" s="588"/>
      <c r="AU444" s="588"/>
      <c r="AV444" s="588"/>
      <c r="AW444" s="588"/>
      <c r="AX444" s="588"/>
      <c r="AY444" s="588"/>
      <c r="AZ444" s="628"/>
    </row>
    <row r="445" spans="1:74" s="601" customFormat="1" ht="18" customHeight="1">
      <c r="A445" s="578">
        <f t="shared" si="16"/>
        <v>1</v>
      </c>
      <c r="B445" s="587"/>
      <c r="C445" s="587" t="s">
        <v>811</v>
      </c>
      <c r="D445" s="587"/>
      <c r="E445" s="639"/>
      <c r="F445" s="639"/>
      <c r="G445" s="639"/>
      <c r="H445" s="639"/>
      <c r="I445" s="639"/>
      <c r="J445" s="639"/>
      <c r="K445" s="639"/>
      <c r="L445" s="639"/>
      <c r="M445" s="639"/>
      <c r="N445" s="639"/>
      <c r="O445" s="639"/>
      <c r="P445" s="639"/>
      <c r="Q445" s="639"/>
      <c r="R445" s="639"/>
      <c r="S445" s="639"/>
      <c r="T445" s="639"/>
      <c r="U445" s="639"/>
      <c r="V445" s="639"/>
      <c r="W445" s="639"/>
      <c r="X445" s="639"/>
      <c r="Y445" s="639"/>
      <c r="Z445" s="639"/>
      <c r="AA445" s="639"/>
      <c r="AB445" s="639"/>
      <c r="AC445" s="639"/>
      <c r="AD445" s="639"/>
      <c r="AE445" s="639"/>
      <c r="AF445" s="639"/>
      <c r="AG445" s="639"/>
      <c r="AH445" s="639"/>
      <c r="AI445" s="639"/>
      <c r="AJ445" s="639"/>
      <c r="AK445" s="639"/>
      <c r="AL445" s="639"/>
      <c r="AM445" s="639"/>
      <c r="AN445" s="639"/>
      <c r="AO445" s="639"/>
      <c r="AP445" s="639"/>
      <c r="AQ445" s="639"/>
      <c r="AR445" s="639"/>
      <c r="AS445" s="639"/>
      <c r="AT445" s="639"/>
      <c r="AU445" s="639"/>
      <c r="AV445" s="639"/>
      <c r="AW445" s="639"/>
      <c r="AX445" s="639"/>
      <c r="AY445" s="639"/>
      <c r="AZ445" s="640"/>
    </row>
    <row r="446" spans="1:74" s="600" customFormat="1" ht="18" customHeight="1">
      <c r="A446" s="578">
        <f t="shared" si="16"/>
        <v>1</v>
      </c>
      <c r="B446" s="587"/>
      <c r="C446" s="587"/>
      <c r="D446" s="587" t="s">
        <v>540</v>
      </c>
      <c r="E446" s="639" t="s">
        <v>812</v>
      </c>
      <c r="F446" s="639"/>
      <c r="G446" s="639"/>
      <c r="H446" s="639"/>
      <c r="I446" s="639"/>
      <c r="J446" s="639"/>
      <c r="K446" s="639"/>
      <c r="L446" s="639"/>
      <c r="M446" s="639"/>
      <c r="N446" s="639"/>
      <c r="O446" s="639"/>
      <c r="P446" s="639"/>
      <c r="Q446" s="639"/>
      <c r="R446" s="639"/>
      <c r="S446" s="639"/>
      <c r="T446" s="639"/>
      <c r="U446" s="639"/>
      <c r="V446" s="639"/>
      <c r="W446" s="639"/>
      <c r="X446" s="639"/>
      <c r="Y446" s="639"/>
      <c r="Z446" s="639"/>
      <c r="AA446" s="639"/>
      <c r="AB446" s="639"/>
      <c r="AC446" s="639"/>
      <c r="AD446" s="639"/>
      <c r="AE446" s="639"/>
      <c r="AF446" s="639"/>
      <c r="AG446" s="639"/>
      <c r="AH446" s="639"/>
      <c r="AI446" s="639"/>
      <c r="AJ446" s="639"/>
      <c r="AK446" s="639"/>
      <c r="AL446" s="639"/>
      <c r="AM446" s="639"/>
      <c r="AN446" s="639"/>
      <c r="AO446" s="639"/>
      <c r="AP446" s="639"/>
      <c r="AQ446" s="639"/>
      <c r="AR446" s="639"/>
      <c r="AS446" s="639"/>
      <c r="AT446" s="639"/>
      <c r="AU446" s="639"/>
      <c r="AV446" s="639"/>
      <c r="AW446" s="639"/>
      <c r="AX446" s="639"/>
      <c r="AY446" s="639"/>
      <c r="AZ446" s="640"/>
    </row>
    <row r="447" spans="1:74" s="600" customFormat="1" ht="18" customHeight="1">
      <c r="A447" s="578">
        <f t="shared" si="16"/>
        <v>1</v>
      </c>
      <c r="B447" s="587"/>
      <c r="C447" s="587"/>
      <c r="D447" s="587" t="s">
        <v>540</v>
      </c>
      <c r="E447" s="639" t="s">
        <v>813</v>
      </c>
      <c r="F447" s="639"/>
      <c r="G447" s="639"/>
      <c r="H447" s="639"/>
      <c r="I447" s="639"/>
      <c r="J447" s="639"/>
      <c r="K447" s="639"/>
      <c r="L447" s="639"/>
      <c r="M447" s="639"/>
      <c r="N447" s="639"/>
      <c r="O447" s="639"/>
      <c r="P447" s="639"/>
      <c r="Q447" s="639"/>
      <c r="R447" s="639"/>
      <c r="S447" s="639"/>
      <c r="T447" s="639"/>
      <c r="U447" s="639"/>
      <c r="V447" s="639"/>
      <c r="W447" s="639"/>
      <c r="X447" s="639"/>
      <c r="Y447" s="639"/>
      <c r="Z447" s="639"/>
      <c r="AA447" s="639"/>
      <c r="AB447" s="639"/>
      <c r="AC447" s="639"/>
      <c r="AD447" s="639"/>
      <c r="AE447" s="639"/>
      <c r="AF447" s="639"/>
      <c r="AG447" s="639"/>
      <c r="AH447" s="639"/>
      <c r="AI447" s="639"/>
      <c r="AJ447" s="639"/>
      <c r="AK447" s="639"/>
      <c r="AL447" s="639"/>
      <c r="AM447" s="639"/>
      <c r="AN447" s="639"/>
      <c r="AO447" s="639"/>
      <c r="AP447" s="639"/>
      <c r="AQ447" s="639"/>
      <c r="AR447" s="639"/>
      <c r="AS447" s="639"/>
      <c r="AT447" s="639"/>
      <c r="AU447" s="639"/>
      <c r="AV447" s="639"/>
      <c r="AW447" s="639"/>
      <c r="AX447" s="639"/>
      <c r="AY447" s="639"/>
      <c r="AZ447" s="640"/>
    </row>
    <row r="448" spans="1:74" s="600" customFormat="1" ht="18" customHeight="1">
      <c r="A448" s="578">
        <f t="shared" si="16"/>
        <v>1</v>
      </c>
      <c r="B448" s="587"/>
      <c r="C448" s="587" t="s">
        <v>814</v>
      </c>
      <c r="D448" s="587" t="s">
        <v>815</v>
      </c>
      <c r="E448" s="639"/>
      <c r="F448" s="639"/>
      <c r="G448" s="639"/>
      <c r="H448" s="639"/>
      <c r="I448" s="639"/>
      <c r="J448" s="639"/>
      <c r="K448" s="639"/>
      <c r="L448" s="639"/>
      <c r="M448" s="639"/>
      <c r="N448" s="639"/>
      <c r="O448" s="639"/>
      <c r="P448" s="639"/>
      <c r="Q448" s="639"/>
      <c r="R448" s="639"/>
      <c r="S448" s="639"/>
      <c r="T448" s="639"/>
      <c r="U448" s="639"/>
      <c r="V448" s="639"/>
      <c r="W448" s="639"/>
      <c r="X448" s="639"/>
      <c r="Y448" s="639"/>
      <c r="Z448" s="639"/>
      <c r="AA448" s="639"/>
      <c r="AB448" s="639"/>
      <c r="AC448" s="639"/>
      <c r="AD448" s="639"/>
      <c r="AE448" s="639"/>
      <c r="AF448" s="639"/>
      <c r="AG448" s="639"/>
      <c r="AH448" s="639"/>
      <c r="AI448" s="639"/>
      <c r="AJ448" s="639"/>
      <c r="AK448" s="639"/>
      <c r="AL448" s="639"/>
      <c r="AM448" s="639"/>
      <c r="AN448" s="639"/>
      <c r="AO448" s="639"/>
      <c r="AP448" s="639"/>
      <c r="AQ448" s="639"/>
      <c r="AR448" s="639"/>
      <c r="AS448" s="639"/>
      <c r="AT448" s="639"/>
      <c r="AU448" s="639"/>
      <c r="AV448" s="639"/>
      <c r="AW448" s="639"/>
      <c r="AX448" s="639"/>
      <c r="AY448" s="639"/>
      <c r="AZ448" s="640"/>
    </row>
    <row r="449" spans="1:52" s="600" customFormat="1" ht="18" customHeight="1">
      <c r="A449" s="578">
        <f t="shared" si="16"/>
        <v>1</v>
      </c>
      <c r="B449" s="587"/>
      <c r="C449" s="587"/>
      <c r="D449" s="587" t="s">
        <v>540</v>
      </c>
      <c r="E449" s="639" t="s">
        <v>816</v>
      </c>
      <c r="F449" s="639"/>
      <c r="G449" s="639"/>
      <c r="H449" s="639"/>
      <c r="I449" s="639"/>
      <c r="J449" s="639"/>
      <c r="K449" s="639"/>
      <c r="L449" s="639"/>
      <c r="M449" s="639"/>
      <c r="N449" s="639"/>
      <c r="O449" s="639"/>
      <c r="P449" s="639"/>
      <c r="Q449" s="639"/>
      <c r="R449" s="639"/>
      <c r="S449" s="639"/>
      <c r="T449" s="639"/>
      <c r="U449" s="639"/>
      <c r="V449" s="639"/>
      <c r="W449" s="639"/>
      <c r="X449" s="639"/>
      <c r="Y449" s="639"/>
      <c r="Z449" s="639"/>
      <c r="AA449" s="639"/>
      <c r="AB449" s="639"/>
      <c r="AC449" s="639"/>
      <c r="AD449" s="639"/>
      <c r="AE449" s="639"/>
      <c r="AF449" s="639"/>
      <c r="AG449" s="639"/>
      <c r="AH449" s="639"/>
      <c r="AI449" s="639"/>
      <c r="AJ449" s="639"/>
      <c r="AK449" s="639"/>
      <c r="AL449" s="639"/>
      <c r="AM449" s="639"/>
      <c r="AN449" s="639"/>
      <c r="AO449" s="639"/>
      <c r="AP449" s="639"/>
      <c r="AQ449" s="639"/>
      <c r="AR449" s="639"/>
      <c r="AS449" s="639"/>
      <c r="AT449" s="639"/>
      <c r="AU449" s="639"/>
      <c r="AV449" s="639"/>
      <c r="AW449" s="639"/>
      <c r="AX449" s="639"/>
      <c r="AY449" s="639"/>
      <c r="AZ449" s="640"/>
    </row>
    <row r="450" spans="1:52" s="600" customFormat="1" ht="18" customHeight="1">
      <c r="A450" s="578">
        <f t="shared" si="16"/>
        <v>1</v>
      </c>
      <c r="B450" s="587"/>
      <c r="C450" s="587"/>
      <c r="D450" s="587" t="s">
        <v>540</v>
      </c>
      <c r="E450" s="639" t="s">
        <v>817</v>
      </c>
      <c r="F450" s="639"/>
      <c r="G450" s="639"/>
      <c r="H450" s="639"/>
      <c r="I450" s="639"/>
      <c r="J450" s="639"/>
      <c r="K450" s="639"/>
      <c r="L450" s="639"/>
      <c r="M450" s="639"/>
      <c r="N450" s="639"/>
      <c r="O450" s="639"/>
      <c r="P450" s="639"/>
      <c r="Q450" s="639"/>
      <c r="R450" s="639"/>
      <c r="S450" s="639"/>
      <c r="T450" s="639"/>
      <c r="U450" s="639"/>
      <c r="V450" s="639"/>
      <c r="W450" s="639"/>
      <c r="X450" s="639"/>
      <c r="Y450" s="639"/>
      <c r="Z450" s="639"/>
      <c r="AA450" s="639"/>
      <c r="AB450" s="639"/>
      <c r="AC450" s="639"/>
      <c r="AD450" s="639"/>
      <c r="AE450" s="639"/>
      <c r="AF450" s="639"/>
      <c r="AG450" s="639"/>
      <c r="AH450" s="639"/>
      <c r="AI450" s="639"/>
      <c r="AJ450" s="639"/>
      <c r="AK450" s="639"/>
      <c r="AL450" s="639"/>
      <c r="AM450" s="639"/>
      <c r="AN450" s="639"/>
      <c r="AO450" s="639"/>
      <c r="AP450" s="639"/>
      <c r="AQ450" s="639"/>
      <c r="AR450" s="639"/>
      <c r="AS450" s="639"/>
      <c r="AT450" s="639"/>
      <c r="AU450" s="639"/>
      <c r="AV450" s="639"/>
      <c r="AW450" s="639"/>
      <c r="AX450" s="639"/>
      <c r="AY450" s="639"/>
      <c r="AZ450" s="640"/>
    </row>
    <row r="451" spans="1:52" s="600" customFormat="1" ht="18" customHeight="1">
      <c r="A451" s="578">
        <f t="shared" si="16"/>
        <v>1</v>
      </c>
      <c r="B451" s="587"/>
      <c r="C451" s="587"/>
      <c r="D451" s="587" t="s">
        <v>540</v>
      </c>
      <c r="E451" s="639" t="s">
        <v>818</v>
      </c>
      <c r="F451" s="639"/>
      <c r="G451" s="639"/>
      <c r="H451" s="639"/>
      <c r="I451" s="639"/>
      <c r="J451" s="639"/>
      <c r="K451" s="639"/>
      <c r="L451" s="639"/>
      <c r="M451" s="639"/>
      <c r="N451" s="639"/>
      <c r="O451" s="639"/>
      <c r="P451" s="639"/>
      <c r="Q451" s="639"/>
      <c r="R451" s="639"/>
      <c r="S451" s="639"/>
      <c r="T451" s="639"/>
      <c r="U451" s="639"/>
      <c r="V451" s="639"/>
      <c r="W451" s="639"/>
      <c r="X451" s="639"/>
      <c r="Y451" s="639"/>
      <c r="Z451" s="639"/>
      <c r="AA451" s="639"/>
      <c r="AB451" s="639"/>
      <c r="AC451" s="639"/>
      <c r="AD451" s="639"/>
      <c r="AE451" s="639"/>
      <c r="AF451" s="639"/>
      <c r="AG451" s="639"/>
      <c r="AH451" s="639"/>
      <c r="AI451" s="639"/>
      <c r="AJ451" s="639"/>
      <c r="AK451" s="639"/>
      <c r="AL451" s="639"/>
      <c r="AM451" s="639"/>
      <c r="AN451" s="639"/>
      <c r="AO451" s="639"/>
      <c r="AP451" s="639"/>
      <c r="AQ451" s="639"/>
      <c r="AR451" s="639"/>
      <c r="AS451" s="639"/>
      <c r="AT451" s="639"/>
      <c r="AU451" s="639"/>
      <c r="AV451" s="639"/>
      <c r="AW451" s="639"/>
      <c r="AX451" s="639"/>
      <c r="AY451" s="639"/>
      <c r="AZ451" s="640"/>
    </row>
    <row r="452" spans="1:52" s="600" customFormat="1" ht="18" customHeight="1">
      <c r="A452" s="578">
        <f t="shared" si="16"/>
        <v>1</v>
      </c>
      <c r="B452" s="587"/>
      <c r="C452" s="587"/>
      <c r="D452" s="587" t="s">
        <v>540</v>
      </c>
      <c r="E452" s="639" t="s">
        <v>819</v>
      </c>
      <c r="F452" s="639"/>
      <c r="G452" s="639"/>
      <c r="H452" s="639"/>
      <c r="I452" s="639"/>
      <c r="J452" s="639"/>
      <c r="K452" s="639"/>
      <c r="L452" s="639"/>
      <c r="M452" s="639"/>
      <c r="N452" s="639"/>
      <c r="O452" s="639"/>
      <c r="P452" s="639"/>
      <c r="Q452" s="639"/>
      <c r="R452" s="639"/>
      <c r="S452" s="639"/>
      <c r="T452" s="639"/>
      <c r="U452" s="639"/>
      <c r="V452" s="639"/>
      <c r="W452" s="639"/>
      <c r="X452" s="639"/>
      <c r="Y452" s="639"/>
      <c r="Z452" s="639"/>
      <c r="AA452" s="639"/>
      <c r="AB452" s="639"/>
      <c r="AC452" s="639"/>
      <c r="AD452" s="639"/>
      <c r="AE452" s="639"/>
      <c r="AF452" s="639"/>
      <c r="AG452" s="639"/>
      <c r="AH452" s="639"/>
      <c r="AI452" s="639"/>
      <c r="AJ452" s="639"/>
      <c r="AK452" s="639"/>
      <c r="AL452" s="639"/>
      <c r="AM452" s="639"/>
      <c r="AN452" s="639"/>
      <c r="AO452" s="639"/>
      <c r="AP452" s="639"/>
      <c r="AQ452" s="639"/>
      <c r="AR452" s="639"/>
      <c r="AS452" s="639"/>
      <c r="AT452" s="639"/>
      <c r="AU452" s="639"/>
      <c r="AV452" s="639"/>
      <c r="AW452" s="639"/>
      <c r="AX452" s="639"/>
      <c r="AY452" s="639"/>
      <c r="AZ452" s="640"/>
    </row>
    <row r="453" spans="1:52" s="600" customFormat="1" ht="18" customHeight="1">
      <c r="A453" s="578">
        <f t="shared" si="16"/>
        <v>1</v>
      </c>
      <c r="B453" s="587"/>
      <c r="C453" s="587"/>
      <c r="D453" s="587" t="s">
        <v>540</v>
      </c>
      <c r="E453" s="639" t="s">
        <v>820</v>
      </c>
      <c r="F453" s="639"/>
      <c r="G453" s="639"/>
      <c r="H453" s="639"/>
      <c r="I453" s="639"/>
      <c r="J453" s="639"/>
      <c r="K453" s="639"/>
      <c r="L453" s="639"/>
      <c r="M453" s="639"/>
      <c r="N453" s="639"/>
      <c r="O453" s="639"/>
      <c r="P453" s="639"/>
      <c r="Q453" s="639"/>
      <c r="R453" s="639"/>
      <c r="S453" s="639"/>
      <c r="T453" s="639"/>
      <c r="U453" s="639"/>
      <c r="V453" s="639"/>
      <c r="W453" s="639"/>
      <c r="X453" s="639"/>
      <c r="Y453" s="639"/>
      <c r="Z453" s="639"/>
      <c r="AA453" s="639"/>
      <c r="AB453" s="639"/>
      <c r="AC453" s="639"/>
      <c r="AD453" s="639"/>
      <c r="AE453" s="639"/>
      <c r="AF453" s="639"/>
      <c r="AG453" s="639"/>
      <c r="AH453" s="639"/>
      <c r="AI453" s="639"/>
      <c r="AJ453" s="639"/>
      <c r="AK453" s="639"/>
      <c r="AL453" s="639"/>
      <c r="AM453" s="639"/>
      <c r="AN453" s="639"/>
      <c r="AO453" s="639"/>
      <c r="AP453" s="639"/>
      <c r="AQ453" s="639"/>
      <c r="AR453" s="639"/>
      <c r="AS453" s="639"/>
      <c r="AT453" s="639"/>
      <c r="AU453" s="639"/>
      <c r="AV453" s="639"/>
      <c r="AW453" s="639"/>
      <c r="AX453" s="639"/>
      <c r="AY453" s="639"/>
      <c r="AZ453" s="640"/>
    </row>
    <row r="454" spans="1:52" s="600" customFormat="1" ht="18" customHeight="1">
      <c r="A454" s="578">
        <f t="shared" si="16"/>
        <v>1</v>
      </c>
      <c r="B454" s="587"/>
      <c r="C454" s="587"/>
      <c r="D454" s="587" t="s">
        <v>540</v>
      </c>
      <c r="E454" s="639" t="s">
        <v>821</v>
      </c>
      <c r="F454" s="639"/>
      <c r="G454" s="639"/>
      <c r="H454" s="639"/>
      <c r="I454" s="639"/>
      <c r="J454" s="639"/>
      <c r="K454" s="639"/>
      <c r="L454" s="639"/>
      <c r="M454" s="639"/>
      <c r="N454" s="639"/>
      <c r="O454" s="639"/>
      <c r="P454" s="639"/>
      <c r="Q454" s="639"/>
      <c r="R454" s="639"/>
      <c r="S454" s="639"/>
      <c r="T454" s="639"/>
      <c r="U454" s="639"/>
      <c r="V454" s="639"/>
      <c r="W454" s="639"/>
      <c r="X454" s="639"/>
      <c r="Y454" s="639"/>
      <c r="Z454" s="639"/>
      <c r="AA454" s="639"/>
      <c r="AB454" s="639"/>
      <c r="AC454" s="639"/>
      <c r="AD454" s="639"/>
      <c r="AE454" s="639"/>
      <c r="AF454" s="639"/>
      <c r="AG454" s="639"/>
      <c r="AH454" s="639"/>
      <c r="AI454" s="639"/>
      <c r="AJ454" s="639"/>
      <c r="AK454" s="639"/>
      <c r="AL454" s="639"/>
      <c r="AM454" s="639"/>
      <c r="AN454" s="639"/>
      <c r="AO454" s="639"/>
      <c r="AP454" s="639"/>
      <c r="AQ454" s="639"/>
      <c r="AR454" s="639"/>
      <c r="AS454" s="639"/>
      <c r="AT454" s="639"/>
      <c r="AU454" s="639"/>
      <c r="AV454" s="639"/>
      <c r="AW454" s="639"/>
      <c r="AX454" s="639"/>
      <c r="AY454" s="639"/>
      <c r="AZ454" s="640"/>
    </row>
    <row r="455" spans="1:52" s="600" customFormat="1" ht="18" customHeight="1">
      <c r="A455" s="578">
        <f t="shared" si="16"/>
        <v>1</v>
      </c>
      <c r="B455" s="587"/>
      <c r="C455" s="587"/>
      <c r="D455" s="587" t="s">
        <v>540</v>
      </c>
      <c r="E455" s="639" t="s">
        <v>822</v>
      </c>
      <c r="F455" s="639"/>
      <c r="G455" s="639"/>
      <c r="H455" s="639"/>
      <c r="I455" s="639"/>
      <c r="J455" s="639"/>
      <c r="K455" s="639"/>
      <c r="L455" s="639"/>
      <c r="M455" s="639"/>
      <c r="N455" s="639"/>
      <c r="O455" s="639"/>
      <c r="P455" s="639"/>
      <c r="Q455" s="639"/>
      <c r="R455" s="639"/>
      <c r="S455" s="639"/>
      <c r="T455" s="639"/>
      <c r="U455" s="639"/>
      <c r="V455" s="639"/>
      <c r="W455" s="639"/>
      <c r="X455" s="639"/>
      <c r="Y455" s="639"/>
      <c r="Z455" s="639"/>
      <c r="AA455" s="639"/>
      <c r="AB455" s="639"/>
      <c r="AC455" s="639"/>
      <c r="AD455" s="639"/>
      <c r="AE455" s="639"/>
      <c r="AF455" s="639"/>
      <c r="AG455" s="639"/>
      <c r="AH455" s="639"/>
      <c r="AI455" s="639"/>
      <c r="AJ455" s="639"/>
      <c r="AK455" s="639"/>
      <c r="AL455" s="639"/>
      <c r="AM455" s="639"/>
      <c r="AN455" s="639"/>
      <c r="AO455" s="639"/>
      <c r="AP455" s="639"/>
      <c r="AQ455" s="639"/>
      <c r="AR455" s="639"/>
      <c r="AS455" s="639"/>
      <c r="AT455" s="639"/>
      <c r="AU455" s="639"/>
      <c r="AV455" s="639"/>
      <c r="AW455" s="639"/>
      <c r="AX455" s="639"/>
      <c r="AY455" s="639"/>
      <c r="AZ455" s="640"/>
    </row>
    <row r="456" spans="1:52" s="600" customFormat="1" ht="18" customHeight="1">
      <c r="A456" s="578">
        <f t="shared" si="16"/>
        <v>1</v>
      </c>
      <c r="B456" s="587"/>
      <c r="C456" s="587"/>
      <c r="D456" s="639"/>
      <c r="E456" s="641"/>
      <c r="F456" s="641"/>
      <c r="G456" s="641"/>
      <c r="H456" s="641"/>
      <c r="I456" s="641"/>
      <c r="J456" s="641"/>
      <c r="K456" s="641"/>
      <c r="L456" s="641"/>
      <c r="M456" s="641"/>
      <c r="N456" s="641"/>
      <c r="O456" s="641"/>
      <c r="P456" s="641"/>
      <c r="Q456" s="641"/>
      <c r="R456" s="641"/>
      <c r="S456" s="641"/>
      <c r="T456" s="641"/>
      <c r="U456" s="641"/>
      <c r="V456" s="641"/>
      <c r="W456" s="641"/>
      <c r="X456" s="641"/>
      <c r="Y456" s="641"/>
      <c r="Z456" s="641"/>
      <c r="AA456" s="641"/>
      <c r="AB456" s="641"/>
      <c r="AC456" s="641"/>
      <c r="AD456" s="641"/>
      <c r="AE456" s="641"/>
      <c r="AF456" s="641"/>
      <c r="AG456" s="641"/>
      <c r="AH456" s="641"/>
      <c r="AI456" s="641"/>
      <c r="AJ456" s="641"/>
      <c r="AK456" s="641"/>
      <c r="AL456" s="641"/>
      <c r="AM456" s="641"/>
      <c r="AN456" s="641"/>
      <c r="AO456" s="641"/>
      <c r="AP456" s="641"/>
      <c r="AQ456" s="641"/>
      <c r="AR456" s="641"/>
      <c r="AS456" s="641"/>
      <c r="AT456" s="641"/>
      <c r="AU456" s="641"/>
      <c r="AV456" s="641"/>
      <c r="AW456" s="641"/>
      <c r="AX456" s="641"/>
      <c r="AY456" s="641"/>
      <c r="AZ456" s="640"/>
    </row>
    <row r="457" spans="1:52">
      <c r="B457" s="587"/>
      <c r="C457" s="587"/>
      <c r="D457" s="639"/>
      <c r="E457" s="641"/>
      <c r="F457" s="641"/>
      <c r="G457" s="641"/>
      <c r="H457" s="641"/>
      <c r="I457" s="641"/>
      <c r="J457" s="641"/>
      <c r="K457" s="641"/>
      <c r="L457" s="641"/>
      <c r="M457" s="641"/>
      <c r="N457" s="641"/>
      <c r="O457" s="641"/>
      <c r="P457" s="641"/>
      <c r="Q457" s="641"/>
      <c r="R457" s="641"/>
      <c r="S457" s="641"/>
      <c r="T457" s="641"/>
      <c r="U457" s="641"/>
      <c r="V457" s="641"/>
      <c r="W457" s="641"/>
      <c r="X457" s="641"/>
      <c r="Y457" s="641"/>
      <c r="Z457" s="641"/>
      <c r="AA457" s="641"/>
      <c r="AB457" s="641"/>
      <c r="AC457" s="641"/>
      <c r="AD457" s="641"/>
      <c r="AE457" s="641"/>
      <c r="AF457" s="641"/>
      <c r="AG457" s="641"/>
      <c r="AH457" s="641"/>
      <c r="AI457" s="641"/>
      <c r="AJ457" s="641"/>
      <c r="AK457" s="641"/>
      <c r="AL457" s="641"/>
      <c r="AM457" s="641"/>
      <c r="AN457" s="641"/>
      <c r="AO457" s="641"/>
      <c r="AP457" s="641"/>
      <c r="AQ457" s="641"/>
      <c r="AR457" s="641"/>
      <c r="AS457" s="641"/>
      <c r="AT457" s="641"/>
      <c r="AU457" s="641"/>
      <c r="AV457" s="641"/>
      <c r="AW457" s="641"/>
      <c r="AX457" s="641"/>
      <c r="AY457" s="641"/>
    </row>
  </sheetData>
  <sheetProtection autoFilter="0"/>
  <autoFilter ref="A1:A456">
    <filterColumn colId="0">
      <customFilters>
        <customFilter operator="notEqual" val=" "/>
      </customFilters>
    </filterColumn>
  </autoFilter>
  <mergeCells count="389">
    <mergeCell ref="BB12:BK12"/>
    <mergeCell ref="AA35:AH36"/>
    <mergeCell ref="AI35:AP36"/>
    <mergeCell ref="AQ35:AX36"/>
    <mergeCell ref="C33:Z33"/>
    <mergeCell ref="AA33:AX33"/>
    <mergeCell ref="AQ34:AX34"/>
    <mergeCell ref="C34:J34"/>
    <mergeCell ref="K34:R34"/>
    <mergeCell ref="S34:Z34"/>
    <mergeCell ref="C35:J35"/>
    <mergeCell ref="K35:R35"/>
    <mergeCell ref="S35:Z35"/>
    <mergeCell ref="C36:J36"/>
    <mergeCell ref="K36:R36"/>
    <mergeCell ref="AI34:AP34"/>
    <mergeCell ref="B15:AY15"/>
    <mergeCell ref="B1:AY1"/>
    <mergeCell ref="F3:K3"/>
    <mergeCell ref="L3:Q3"/>
    <mergeCell ref="T3:Y3"/>
    <mergeCell ref="Z3:AE3"/>
    <mergeCell ref="AH3:AN3"/>
    <mergeCell ref="B5:AY5"/>
    <mergeCell ref="B29:AY29"/>
    <mergeCell ref="AO3:AT3"/>
    <mergeCell ref="C17:J18"/>
    <mergeCell ref="K17:R18"/>
    <mergeCell ref="S17:Z18"/>
    <mergeCell ref="G19:H20"/>
    <mergeCell ref="I19:J20"/>
    <mergeCell ref="AQ17:AX18"/>
    <mergeCell ref="K19:R20"/>
    <mergeCell ref="S19:Z20"/>
    <mergeCell ref="AA19:AH20"/>
    <mergeCell ref="AI19:AP20"/>
    <mergeCell ref="AQ19:AX20"/>
    <mergeCell ref="AA17:AP17"/>
    <mergeCell ref="AA18:AH18"/>
    <mergeCell ref="AI18:AP18"/>
    <mergeCell ref="AA86:AH87"/>
    <mergeCell ref="AI86:AP87"/>
    <mergeCell ref="AQ86:AX87"/>
    <mergeCell ref="C87:J87"/>
    <mergeCell ref="K87:R87"/>
    <mergeCell ref="S87:Z87"/>
    <mergeCell ref="C19:D20"/>
    <mergeCell ref="E19:F20"/>
    <mergeCell ref="C86:J86"/>
    <mergeCell ref="K86:R86"/>
    <mergeCell ref="S86:Z86"/>
    <mergeCell ref="C85:J85"/>
    <mergeCell ref="K85:R85"/>
    <mergeCell ref="S85:Z85"/>
    <mergeCell ref="B56:AY56"/>
    <mergeCell ref="B66:AY66"/>
    <mergeCell ref="C68:J69"/>
    <mergeCell ref="K68:R69"/>
    <mergeCell ref="S68:Z69"/>
    <mergeCell ref="AA68:AP68"/>
    <mergeCell ref="AQ68:AX69"/>
    <mergeCell ref="AA69:AH69"/>
    <mergeCell ref="S36:Z36"/>
    <mergeCell ref="AA34:AH34"/>
    <mergeCell ref="AI69:AP69"/>
    <mergeCell ref="B52:AY52"/>
    <mergeCell ref="F54:K54"/>
    <mergeCell ref="L54:Q54"/>
    <mergeCell ref="T54:Y54"/>
    <mergeCell ref="Z54:AE54"/>
    <mergeCell ref="AH54:AN54"/>
    <mergeCell ref="AO54:AT54"/>
    <mergeCell ref="AA85:AH85"/>
    <mergeCell ref="AI85:AP85"/>
    <mergeCell ref="AQ85:AX85"/>
    <mergeCell ref="AA70:AH71"/>
    <mergeCell ref="AI70:AP71"/>
    <mergeCell ref="AQ70:AX71"/>
    <mergeCell ref="B80:AY80"/>
    <mergeCell ref="C84:Z84"/>
    <mergeCell ref="AA84:AX84"/>
    <mergeCell ref="C70:D71"/>
    <mergeCell ref="E70:F71"/>
    <mergeCell ref="G70:H71"/>
    <mergeCell ref="I70:J71"/>
    <mergeCell ref="K70:R71"/>
    <mergeCell ref="S70:Z71"/>
    <mergeCell ref="AQ188:AX189"/>
    <mergeCell ref="C189:J189"/>
    <mergeCell ref="K189:R189"/>
    <mergeCell ref="S189:Z189"/>
    <mergeCell ref="C187:J187"/>
    <mergeCell ref="K187:R187"/>
    <mergeCell ref="S187:Z187"/>
    <mergeCell ref="AA187:AH187"/>
    <mergeCell ref="AI187:AP187"/>
    <mergeCell ref="AQ187:AX187"/>
    <mergeCell ref="C188:J188"/>
    <mergeCell ref="K188:R188"/>
    <mergeCell ref="S188:Z188"/>
    <mergeCell ref="AA188:AH189"/>
    <mergeCell ref="AI188:AP189"/>
    <mergeCell ref="B182:AY182"/>
    <mergeCell ref="C186:Z186"/>
    <mergeCell ref="AA186:AX186"/>
    <mergeCell ref="C172:D173"/>
    <mergeCell ref="E172:F173"/>
    <mergeCell ref="G172:H173"/>
    <mergeCell ref="I172:J173"/>
    <mergeCell ref="K172:R173"/>
    <mergeCell ref="S172:Z173"/>
    <mergeCell ref="C170:J171"/>
    <mergeCell ref="K170:R171"/>
    <mergeCell ref="S170:Z171"/>
    <mergeCell ref="AA170:AP170"/>
    <mergeCell ref="AQ170:AX171"/>
    <mergeCell ref="AA171:AH171"/>
    <mergeCell ref="AI171:AP171"/>
    <mergeCell ref="AA172:AH173"/>
    <mergeCell ref="AI172:AP173"/>
    <mergeCell ref="AQ172:AX173"/>
    <mergeCell ref="B154:AY154"/>
    <mergeCell ref="F156:K156"/>
    <mergeCell ref="L156:Q156"/>
    <mergeCell ref="T156:Y156"/>
    <mergeCell ref="Z156:AE156"/>
    <mergeCell ref="AH156:AN156"/>
    <mergeCell ref="AO156:AT156"/>
    <mergeCell ref="B158:AY158"/>
    <mergeCell ref="B168:AY168"/>
    <mergeCell ref="AQ137:AX138"/>
    <mergeCell ref="C138:J138"/>
    <mergeCell ref="K138:R138"/>
    <mergeCell ref="S138:Z138"/>
    <mergeCell ref="C136:J136"/>
    <mergeCell ref="K136:R136"/>
    <mergeCell ref="S136:Z136"/>
    <mergeCell ref="AA136:AH136"/>
    <mergeCell ref="AI136:AP136"/>
    <mergeCell ref="AQ136:AX136"/>
    <mergeCell ref="C137:J137"/>
    <mergeCell ref="K137:R137"/>
    <mergeCell ref="S137:Z137"/>
    <mergeCell ref="AA137:AH138"/>
    <mergeCell ref="AI137:AP138"/>
    <mergeCell ref="AI120:AP120"/>
    <mergeCell ref="AA121:AH122"/>
    <mergeCell ref="AI121:AP122"/>
    <mergeCell ref="AQ121:AX122"/>
    <mergeCell ref="B131:AY131"/>
    <mergeCell ref="C135:Z135"/>
    <mergeCell ref="AA135:AX135"/>
    <mergeCell ref="C121:D122"/>
    <mergeCell ref="E121:F122"/>
    <mergeCell ref="G121:H122"/>
    <mergeCell ref="I121:J122"/>
    <mergeCell ref="K121:R122"/>
    <mergeCell ref="S121:Z122"/>
    <mergeCell ref="AQ390:AX391"/>
    <mergeCell ref="C391:J391"/>
    <mergeCell ref="K391:R391"/>
    <mergeCell ref="S391:Z391"/>
    <mergeCell ref="C389:J389"/>
    <mergeCell ref="K389:R389"/>
    <mergeCell ref="S389:Z389"/>
    <mergeCell ref="AA389:AH389"/>
    <mergeCell ref="AI389:AP389"/>
    <mergeCell ref="AQ389:AX389"/>
    <mergeCell ref="C390:J390"/>
    <mergeCell ref="K390:R390"/>
    <mergeCell ref="S390:Z390"/>
    <mergeCell ref="AA390:AH391"/>
    <mergeCell ref="AI390:AP391"/>
    <mergeCell ref="B384:AY384"/>
    <mergeCell ref="C388:Z388"/>
    <mergeCell ref="AA388:AX388"/>
    <mergeCell ref="C375:D376"/>
    <mergeCell ref="E375:F376"/>
    <mergeCell ref="G375:H376"/>
    <mergeCell ref="I375:J376"/>
    <mergeCell ref="K375:R376"/>
    <mergeCell ref="S375:Z376"/>
    <mergeCell ref="C373:J374"/>
    <mergeCell ref="K373:R374"/>
    <mergeCell ref="S373:Z374"/>
    <mergeCell ref="AA373:AP373"/>
    <mergeCell ref="AQ373:AX374"/>
    <mergeCell ref="AA374:AH374"/>
    <mergeCell ref="AI374:AP374"/>
    <mergeCell ref="AA375:AH376"/>
    <mergeCell ref="AI375:AP376"/>
    <mergeCell ref="AQ375:AX376"/>
    <mergeCell ref="B357:AY357"/>
    <mergeCell ref="F359:K359"/>
    <mergeCell ref="L359:Q359"/>
    <mergeCell ref="T359:Y359"/>
    <mergeCell ref="Z359:AE359"/>
    <mergeCell ref="AH359:AN359"/>
    <mergeCell ref="AO359:AT359"/>
    <mergeCell ref="B361:AY361"/>
    <mergeCell ref="B371:AY371"/>
    <mergeCell ref="AQ340:AX341"/>
    <mergeCell ref="C341:J341"/>
    <mergeCell ref="K341:R341"/>
    <mergeCell ref="S341:Z341"/>
    <mergeCell ref="C339:J339"/>
    <mergeCell ref="K339:R339"/>
    <mergeCell ref="S339:Z339"/>
    <mergeCell ref="AA339:AH339"/>
    <mergeCell ref="AI339:AP339"/>
    <mergeCell ref="AQ339:AX339"/>
    <mergeCell ref="C340:J340"/>
    <mergeCell ref="K340:R340"/>
    <mergeCell ref="S340:Z340"/>
    <mergeCell ref="AA340:AH341"/>
    <mergeCell ref="AI340:AP341"/>
    <mergeCell ref="B334:AY334"/>
    <mergeCell ref="C338:Z338"/>
    <mergeCell ref="AA338:AX338"/>
    <mergeCell ref="C324:D325"/>
    <mergeCell ref="E324:F325"/>
    <mergeCell ref="G324:H325"/>
    <mergeCell ref="I324:J325"/>
    <mergeCell ref="K324:R325"/>
    <mergeCell ref="S324:Z325"/>
    <mergeCell ref="C322:J323"/>
    <mergeCell ref="K322:R323"/>
    <mergeCell ref="S322:Z323"/>
    <mergeCell ref="AA322:AP322"/>
    <mergeCell ref="AQ322:AX323"/>
    <mergeCell ref="AA323:AH323"/>
    <mergeCell ref="AI323:AP323"/>
    <mergeCell ref="AA324:AH325"/>
    <mergeCell ref="AI324:AP325"/>
    <mergeCell ref="AQ324:AX325"/>
    <mergeCell ref="B306:AY306"/>
    <mergeCell ref="F308:K308"/>
    <mergeCell ref="L308:Q308"/>
    <mergeCell ref="T308:Y308"/>
    <mergeCell ref="Z308:AE308"/>
    <mergeCell ref="AH308:AN308"/>
    <mergeCell ref="AO308:AT308"/>
    <mergeCell ref="B310:AY310"/>
    <mergeCell ref="B320:AY320"/>
    <mergeCell ref="AQ289:AX290"/>
    <mergeCell ref="C290:J290"/>
    <mergeCell ref="K290:R290"/>
    <mergeCell ref="S290:Z290"/>
    <mergeCell ref="C288:J288"/>
    <mergeCell ref="K288:R288"/>
    <mergeCell ref="S288:Z288"/>
    <mergeCell ref="AA288:AH288"/>
    <mergeCell ref="AI288:AP288"/>
    <mergeCell ref="AQ288:AX288"/>
    <mergeCell ref="C289:J289"/>
    <mergeCell ref="K289:R289"/>
    <mergeCell ref="S289:Z289"/>
    <mergeCell ref="AA289:AH290"/>
    <mergeCell ref="AI289:AP290"/>
    <mergeCell ref="B283:AY283"/>
    <mergeCell ref="C287:Z287"/>
    <mergeCell ref="AA287:AX287"/>
    <mergeCell ref="C274:D275"/>
    <mergeCell ref="E274:F275"/>
    <mergeCell ref="G274:H275"/>
    <mergeCell ref="I274:J275"/>
    <mergeCell ref="K274:R275"/>
    <mergeCell ref="S274:Z275"/>
    <mergeCell ref="C272:J273"/>
    <mergeCell ref="K272:R273"/>
    <mergeCell ref="S272:Z273"/>
    <mergeCell ref="AA272:AP272"/>
    <mergeCell ref="AQ272:AX273"/>
    <mergeCell ref="AA273:AH273"/>
    <mergeCell ref="AI273:AP273"/>
    <mergeCell ref="AA274:AH275"/>
    <mergeCell ref="AI274:AP275"/>
    <mergeCell ref="AQ274:AX275"/>
    <mergeCell ref="B256:AY256"/>
    <mergeCell ref="F258:K258"/>
    <mergeCell ref="L258:Q258"/>
    <mergeCell ref="T258:Y258"/>
    <mergeCell ref="Z258:AE258"/>
    <mergeCell ref="AH258:AN258"/>
    <mergeCell ref="AO258:AT258"/>
    <mergeCell ref="B260:AY260"/>
    <mergeCell ref="B270:AY270"/>
    <mergeCell ref="AQ239:AX240"/>
    <mergeCell ref="C240:J240"/>
    <mergeCell ref="K240:R240"/>
    <mergeCell ref="S240:Z240"/>
    <mergeCell ref="C238:J238"/>
    <mergeCell ref="K238:R238"/>
    <mergeCell ref="S238:Z238"/>
    <mergeCell ref="AA238:AH238"/>
    <mergeCell ref="AI238:AP238"/>
    <mergeCell ref="AQ238:AX238"/>
    <mergeCell ref="C239:J239"/>
    <mergeCell ref="K239:R239"/>
    <mergeCell ref="S239:Z239"/>
    <mergeCell ref="AA239:AH240"/>
    <mergeCell ref="AI239:AP240"/>
    <mergeCell ref="B233:AY233"/>
    <mergeCell ref="C237:Z237"/>
    <mergeCell ref="AA237:AX237"/>
    <mergeCell ref="C223:D224"/>
    <mergeCell ref="E223:F224"/>
    <mergeCell ref="G223:H224"/>
    <mergeCell ref="I223:J224"/>
    <mergeCell ref="K223:R224"/>
    <mergeCell ref="S223:Z224"/>
    <mergeCell ref="B219:AY219"/>
    <mergeCell ref="C221:J222"/>
    <mergeCell ref="K221:R222"/>
    <mergeCell ref="S221:Z222"/>
    <mergeCell ref="AA221:AP221"/>
    <mergeCell ref="AQ221:AX222"/>
    <mergeCell ref="AA222:AH222"/>
    <mergeCell ref="AI222:AP222"/>
    <mergeCell ref="AA223:AH224"/>
    <mergeCell ref="AI223:AP224"/>
    <mergeCell ref="AQ223:AX224"/>
    <mergeCell ref="BA2:CA3"/>
    <mergeCell ref="B205:AY205"/>
    <mergeCell ref="F207:K207"/>
    <mergeCell ref="L207:Q207"/>
    <mergeCell ref="T207:Y207"/>
    <mergeCell ref="Z207:AE207"/>
    <mergeCell ref="AH207:AN207"/>
    <mergeCell ref="AO207:AT207"/>
    <mergeCell ref="B209:AY209"/>
    <mergeCell ref="B103:AY103"/>
    <mergeCell ref="F105:K105"/>
    <mergeCell ref="L105:Q105"/>
    <mergeCell ref="T105:Y105"/>
    <mergeCell ref="Z105:AE105"/>
    <mergeCell ref="AH105:AN105"/>
    <mergeCell ref="AO105:AT105"/>
    <mergeCell ref="B107:AY107"/>
    <mergeCell ref="B117:AY117"/>
    <mergeCell ref="C119:J120"/>
    <mergeCell ref="K119:R120"/>
    <mergeCell ref="S119:Z120"/>
    <mergeCell ref="AA119:AP119"/>
    <mergeCell ref="AQ119:AX120"/>
    <mergeCell ref="AA120:AH120"/>
    <mergeCell ref="C423:J424"/>
    <mergeCell ref="K423:R424"/>
    <mergeCell ref="S423:Z424"/>
    <mergeCell ref="AA423:AP423"/>
    <mergeCell ref="AQ423:AX424"/>
    <mergeCell ref="AA424:AH424"/>
    <mergeCell ref="AI424:AP424"/>
    <mergeCell ref="C425:D426"/>
    <mergeCell ref="E425:F426"/>
    <mergeCell ref="G425:H426"/>
    <mergeCell ref="I425:J426"/>
    <mergeCell ref="K425:R426"/>
    <mergeCell ref="S425:Z426"/>
    <mergeCell ref="AA425:AH426"/>
    <mergeCell ref="AI425:AP426"/>
    <mergeCell ref="AQ425:AX426"/>
    <mergeCell ref="B407:AY407"/>
    <mergeCell ref="F409:K409"/>
    <mergeCell ref="L409:Q409"/>
    <mergeCell ref="T409:Y409"/>
    <mergeCell ref="Z409:AE409"/>
    <mergeCell ref="AH409:AN409"/>
    <mergeCell ref="AO409:AT409"/>
    <mergeCell ref="B411:AY411"/>
    <mergeCell ref="B421:AY421"/>
    <mergeCell ref="B434:AY434"/>
    <mergeCell ref="C438:Z438"/>
    <mergeCell ref="AA438:AX438"/>
    <mergeCell ref="C439:J439"/>
    <mergeCell ref="K439:R439"/>
    <mergeCell ref="S439:Z439"/>
    <mergeCell ref="AA439:AH439"/>
    <mergeCell ref="AI439:AP439"/>
    <mergeCell ref="AQ439:AX439"/>
    <mergeCell ref="C440:J440"/>
    <mergeCell ref="K440:R440"/>
    <mergeCell ref="S440:Z440"/>
    <mergeCell ref="AA440:AH441"/>
    <mergeCell ref="AI440:AP441"/>
    <mergeCell ref="AQ440:AX441"/>
    <mergeCell ref="C441:J441"/>
    <mergeCell ref="K441:R441"/>
    <mergeCell ref="S441:Z441"/>
  </mergeCells>
  <phoneticPr fontId="2" type="noConversion"/>
  <pageMargins left="0.98425196850393704" right="0.39370078740157483" top="0.74803149606299213" bottom="0.39370078740157483" header="0" footer="0"/>
  <pageSetup paperSize="9" fitToHeight="3" orientation="landscape" blackAndWhite="1" r:id="rId1"/>
  <rowBreaks count="9" manualBreakCount="9">
    <brk id="51" min="1" max="50" man="1"/>
    <brk id="102" min="1" max="50" man="1"/>
    <brk id="153" min="1" max="50" man="1"/>
    <brk id="204" min="1" max="50" man="1"/>
    <brk id="255" min="1" max="50" man="1"/>
    <brk id="305" min="1" max="50" man="1"/>
    <brk id="356" min="1" max="50" man="1"/>
    <brk id="406" min="1" max="50" man="1"/>
    <brk id="433" min="1" max="50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7" tint="0.79998168889431442"/>
  </sheetPr>
  <dimension ref="A1:CA408"/>
  <sheetViews>
    <sheetView showZeros="0" view="pageBreakPreview" zoomScaleSheetLayoutView="100" workbookViewId="0">
      <selection activeCell="AJ139" sqref="AJ139"/>
    </sheetView>
  </sheetViews>
  <sheetFormatPr defaultColWidth="2.5" defaultRowHeight="16.5"/>
  <cols>
    <col min="1" max="1" width="11.75" style="436" customWidth="1"/>
    <col min="2" max="51" width="2.375" style="435" customWidth="1"/>
    <col min="52" max="52" width="1.625" style="435" customWidth="1"/>
    <col min="53" max="16384" width="2.5" style="435"/>
  </cols>
  <sheetData>
    <row r="1" spans="1:79" ht="33" thickTop="1" thickBot="1">
      <c r="A1" s="432" t="s">
        <v>939</v>
      </c>
      <c r="B1" s="2143" t="s">
        <v>823</v>
      </c>
      <c r="C1" s="2144"/>
      <c r="D1" s="2144"/>
      <c r="E1" s="2144"/>
      <c r="F1" s="2144"/>
      <c r="G1" s="2144"/>
      <c r="H1" s="2144"/>
      <c r="I1" s="2144"/>
      <c r="J1" s="2144"/>
      <c r="K1" s="2144"/>
      <c r="L1" s="2144"/>
      <c r="M1" s="2144"/>
      <c r="N1" s="2144"/>
      <c r="O1" s="2144"/>
      <c r="P1" s="2144"/>
      <c r="Q1" s="2144"/>
      <c r="R1" s="2144"/>
      <c r="S1" s="2144"/>
      <c r="T1" s="2144"/>
      <c r="U1" s="2144"/>
      <c r="V1" s="2144"/>
      <c r="W1" s="2144"/>
      <c r="X1" s="2144"/>
      <c r="Y1" s="2144"/>
      <c r="Z1" s="2144"/>
      <c r="AA1" s="2144"/>
      <c r="AB1" s="2144"/>
      <c r="AC1" s="2144"/>
      <c r="AD1" s="2144"/>
      <c r="AE1" s="2144"/>
      <c r="AF1" s="2144"/>
      <c r="AG1" s="2144"/>
      <c r="AH1" s="2144"/>
      <c r="AI1" s="2144"/>
      <c r="AJ1" s="2144"/>
      <c r="AK1" s="2144"/>
      <c r="AL1" s="2144"/>
      <c r="AM1" s="2144"/>
      <c r="AN1" s="2144"/>
      <c r="AO1" s="2144"/>
      <c r="AP1" s="2144"/>
      <c r="AQ1" s="2144"/>
      <c r="AR1" s="2144"/>
      <c r="AS1" s="2144"/>
      <c r="AT1" s="2144"/>
      <c r="AU1" s="2144"/>
      <c r="AV1" s="2144"/>
      <c r="AW1" s="2144"/>
      <c r="AX1" s="2144"/>
      <c r="AY1" s="2145"/>
      <c r="AZ1" s="433"/>
      <c r="BA1" s="434" t="s">
        <v>1224</v>
      </c>
      <c r="BB1" s="247"/>
      <c r="BC1" s="247"/>
      <c r="BD1" s="247"/>
      <c r="BE1" s="247"/>
      <c r="BF1" s="247"/>
      <c r="BG1" s="247"/>
      <c r="BH1" s="247"/>
      <c r="BI1" s="247"/>
      <c r="BJ1" s="247"/>
      <c r="BK1" s="247"/>
    </row>
    <row r="2" spans="1:79" s="438" customFormat="1" ht="9.9499999999999993" customHeight="1" thickTop="1">
      <c r="A2" s="436">
        <f t="shared" ref="A2:A33" si="0">IF(K$19&gt;0,1,0)</f>
        <v>0</v>
      </c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7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  <c r="AT2" s="437"/>
      <c r="AU2" s="437"/>
      <c r="AV2" s="437"/>
      <c r="AW2" s="437"/>
      <c r="AX2" s="437"/>
      <c r="AY2" s="437"/>
      <c r="BA2" s="2146"/>
      <c r="BB2" s="2147"/>
      <c r="BC2" s="2147"/>
      <c r="BD2" s="2147"/>
      <c r="BE2" s="2147"/>
      <c r="BF2" s="2147"/>
      <c r="BG2" s="2147"/>
      <c r="BH2" s="2147"/>
      <c r="BI2" s="2147"/>
      <c r="BJ2" s="2147"/>
      <c r="BK2" s="2147"/>
      <c r="BL2" s="2147"/>
      <c r="BM2" s="2147"/>
      <c r="BN2" s="2147"/>
      <c r="BO2" s="2147"/>
      <c r="BP2" s="2147"/>
      <c r="BQ2" s="2147"/>
      <c r="BR2" s="2147"/>
      <c r="BS2" s="2147"/>
      <c r="BT2" s="2147"/>
      <c r="BU2" s="2147"/>
      <c r="BV2" s="2147"/>
      <c r="BW2" s="2147"/>
      <c r="BX2" s="2147"/>
      <c r="BY2" s="2147"/>
      <c r="BZ2" s="2147"/>
      <c r="CA2" s="2148"/>
    </row>
    <row r="3" spans="1:79" s="442" customFormat="1" ht="30" customHeight="1" thickBot="1">
      <c r="A3" s="436">
        <f t="shared" si="0"/>
        <v>0</v>
      </c>
      <c r="B3" s="439"/>
      <c r="C3" s="439"/>
      <c r="D3" s="439"/>
      <c r="E3" s="439"/>
      <c r="F3" s="2152" t="s">
        <v>1197</v>
      </c>
      <c r="G3" s="2152"/>
      <c r="H3" s="2152"/>
      <c r="I3" s="2152"/>
      <c r="J3" s="2152"/>
      <c r="K3" s="2152"/>
      <c r="L3" s="2153">
        <f>+'6-3표준조사-1'!K4</f>
        <v>0</v>
      </c>
      <c r="M3" s="2153"/>
      <c r="N3" s="2153"/>
      <c r="O3" s="2153"/>
      <c r="P3" s="2153"/>
      <c r="Q3" s="2153"/>
      <c r="R3" s="440"/>
      <c r="S3" s="440"/>
      <c r="T3" s="2152" t="s">
        <v>1196</v>
      </c>
      <c r="U3" s="2152"/>
      <c r="V3" s="2152"/>
      <c r="W3" s="2152"/>
      <c r="X3" s="2152"/>
      <c r="Y3" s="2152"/>
      <c r="Z3" s="2153">
        <f>+'6-3표준조사-1'!L4</f>
        <v>0</v>
      </c>
      <c r="AA3" s="2153"/>
      <c r="AB3" s="2153"/>
      <c r="AC3" s="2153"/>
      <c r="AD3" s="2153"/>
      <c r="AE3" s="2153"/>
      <c r="AF3" s="440"/>
      <c r="AG3" s="440"/>
      <c r="AH3" s="2152" t="s">
        <v>1195</v>
      </c>
      <c r="AI3" s="2152"/>
      <c r="AJ3" s="2152"/>
      <c r="AK3" s="2152"/>
      <c r="AL3" s="2152"/>
      <c r="AM3" s="2152"/>
      <c r="AN3" s="2152"/>
      <c r="AO3" s="2153">
        <f>+'6-3표준조사-1'!R4</f>
        <v>0</v>
      </c>
      <c r="AP3" s="2153"/>
      <c r="AQ3" s="2153"/>
      <c r="AR3" s="2153"/>
      <c r="AS3" s="2153"/>
      <c r="AT3" s="2153"/>
      <c r="AU3" s="441"/>
      <c r="AV3" s="441"/>
      <c r="AW3" s="441"/>
      <c r="AX3" s="441"/>
      <c r="AY3" s="439"/>
      <c r="BA3" s="2149"/>
      <c r="BB3" s="2150"/>
      <c r="BC3" s="2150"/>
      <c r="BD3" s="2150"/>
      <c r="BE3" s="2150"/>
      <c r="BF3" s="2150"/>
      <c r="BG3" s="2150"/>
      <c r="BH3" s="2150"/>
      <c r="BI3" s="2150"/>
      <c r="BJ3" s="2150"/>
      <c r="BK3" s="2150"/>
      <c r="BL3" s="2150"/>
      <c r="BM3" s="2150"/>
      <c r="BN3" s="2150"/>
      <c r="BO3" s="2150"/>
      <c r="BP3" s="2150"/>
      <c r="BQ3" s="2150"/>
      <c r="BR3" s="2150"/>
      <c r="BS3" s="2150"/>
      <c r="BT3" s="2150"/>
      <c r="BU3" s="2150"/>
      <c r="BV3" s="2150"/>
      <c r="BW3" s="2150"/>
      <c r="BX3" s="2150"/>
      <c r="BY3" s="2150"/>
      <c r="BZ3" s="2150"/>
      <c r="CA3" s="2151"/>
    </row>
    <row r="4" spans="1:79" s="438" customFormat="1" ht="14.25" customHeight="1" thickTop="1">
      <c r="A4" s="436">
        <f t="shared" si="0"/>
        <v>0</v>
      </c>
      <c r="B4" s="437"/>
      <c r="C4" s="437"/>
      <c r="D4" s="437"/>
      <c r="E4" s="437"/>
      <c r="F4" s="437"/>
      <c r="G4" s="437"/>
      <c r="H4" s="437"/>
      <c r="I4" s="437"/>
      <c r="J4" s="437"/>
      <c r="K4" s="437"/>
      <c r="L4" s="437"/>
      <c r="M4" s="437"/>
      <c r="N4" s="437"/>
      <c r="O4" s="437"/>
      <c r="P4" s="437"/>
      <c r="Q4" s="437"/>
      <c r="R4" s="437"/>
      <c r="S4" s="437"/>
      <c r="T4" s="437"/>
      <c r="U4" s="437"/>
      <c r="V4" s="437"/>
      <c r="W4" s="437"/>
      <c r="X4" s="437"/>
      <c r="Y4" s="437"/>
      <c r="Z4" s="437"/>
      <c r="AA4" s="437"/>
      <c r="AB4" s="437"/>
      <c r="AC4" s="437"/>
      <c r="AD4" s="437"/>
      <c r="AE4" s="437"/>
      <c r="AF4" s="437"/>
      <c r="AG4" s="437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  <c r="AT4" s="437"/>
      <c r="AU4" s="437"/>
      <c r="AV4" s="437"/>
      <c r="AW4" s="437"/>
      <c r="AX4" s="437"/>
      <c r="AY4" s="437"/>
    </row>
    <row r="5" spans="1:79" s="444" customFormat="1" ht="20.100000000000001" customHeight="1">
      <c r="A5" s="436">
        <f t="shared" si="0"/>
        <v>0</v>
      </c>
      <c r="B5" s="2154" t="s">
        <v>1194</v>
      </c>
      <c r="C5" s="2154"/>
      <c r="D5" s="2154"/>
      <c r="E5" s="2154"/>
      <c r="F5" s="2154"/>
      <c r="G5" s="2154"/>
      <c r="H5" s="2154"/>
      <c r="I5" s="2154"/>
      <c r="J5" s="2154"/>
      <c r="K5" s="2154"/>
      <c r="L5" s="2154"/>
      <c r="M5" s="2154"/>
      <c r="N5" s="2154"/>
      <c r="O5" s="2154"/>
      <c r="P5" s="2154"/>
      <c r="Q5" s="2154"/>
      <c r="R5" s="2154"/>
      <c r="S5" s="2154"/>
      <c r="T5" s="2154"/>
      <c r="U5" s="2154"/>
      <c r="V5" s="2154"/>
      <c r="W5" s="2154"/>
      <c r="X5" s="2154"/>
      <c r="Y5" s="2154"/>
      <c r="Z5" s="2154"/>
      <c r="AA5" s="2154"/>
      <c r="AB5" s="2154"/>
      <c r="AC5" s="2154"/>
      <c r="AD5" s="2154"/>
      <c r="AE5" s="2154"/>
      <c r="AF5" s="2154"/>
      <c r="AG5" s="2154"/>
      <c r="AH5" s="2154"/>
      <c r="AI5" s="2154"/>
      <c r="AJ5" s="2154"/>
      <c r="AK5" s="2154"/>
      <c r="AL5" s="2154"/>
      <c r="AM5" s="2154"/>
      <c r="AN5" s="2154"/>
      <c r="AO5" s="2154"/>
      <c r="AP5" s="2154"/>
      <c r="AQ5" s="2154"/>
      <c r="AR5" s="2154"/>
      <c r="AS5" s="2154"/>
      <c r="AT5" s="2154"/>
      <c r="AU5" s="2154"/>
      <c r="AV5" s="2154"/>
      <c r="AW5" s="2154"/>
      <c r="AX5" s="2154"/>
      <c r="AY5" s="2154"/>
      <c r="AZ5" s="443"/>
    </row>
    <row r="6" spans="1:79" s="444" customFormat="1" ht="18" customHeight="1">
      <c r="A6" s="436">
        <f t="shared" si="0"/>
        <v>0</v>
      </c>
      <c r="B6" s="445"/>
      <c r="C6" s="445" t="s">
        <v>1188</v>
      </c>
      <c r="D6" s="446" t="s">
        <v>1193</v>
      </c>
      <c r="E6" s="446"/>
      <c r="F6" s="447"/>
      <c r="G6" s="447"/>
      <c r="H6" s="447"/>
      <c r="I6" s="447"/>
      <c r="J6" s="448"/>
      <c r="K6" s="445"/>
      <c r="L6" s="445"/>
      <c r="M6" s="446"/>
      <c r="N6" s="446"/>
      <c r="O6" s="448"/>
      <c r="P6" s="446"/>
      <c r="Q6" s="446"/>
      <c r="R6" s="446"/>
      <c r="S6" s="446"/>
      <c r="T6" s="446"/>
      <c r="U6" s="446"/>
      <c r="V6" s="446"/>
      <c r="W6" s="446"/>
      <c r="X6" s="446"/>
      <c r="Y6" s="446"/>
      <c r="Z6" s="446"/>
      <c r="AA6" s="446"/>
      <c r="AB6" s="446"/>
      <c r="AC6" s="446"/>
      <c r="AD6" s="446"/>
      <c r="AE6" s="446"/>
      <c r="AF6" s="445"/>
      <c r="AG6" s="445"/>
      <c r="AH6" s="445"/>
      <c r="AI6" s="445"/>
      <c r="AJ6" s="445"/>
      <c r="AK6" s="445"/>
      <c r="AL6" s="445"/>
      <c r="AM6" s="445"/>
      <c r="AN6" s="445"/>
      <c r="AO6" s="445"/>
      <c r="AP6" s="445"/>
      <c r="AQ6" s="445"/>
      <c r="AR6" s="445"/>
      <c r="AS6" s="445"/>
      <c r="AT6" s="445"/>
      <c r="AU6" s="445"/>
      <c r="AV6" s="445"/>
      <c r="AW6" s="445"/>
      <c r="AX6" s="445"/>
      <c r="AY6" s="445"/>
    </row>
    <row r="7" spans="1:79" s="444" customFormat="1" ht="18" customHeight="1">
      <c r="A7" s="436">
        <f t="shared" si="0"/>
        <v>0</v>
      </c>
      <c r="B7" s="445"/>
      <c r="C7" s="445"/>
      <c r="D7" s="445" t="s">
        <v>540</v>
      </c>
      <c r="E7" s="446" t="str">
        <f>CONCATENATE(L3," 임반 ",Z3," 소반 은 해발고",'6-3표준조사-1'!W3,"m ~ ",'6-3표준조사-1'!W4,"m 사이에 분포한다.")</f>
        <v>0 임반 0 소반 은 해발고m ~ m 사이에 분포한다.</v>
      </c>
      <c r="F7" s="446"/>
      <c r="G7" s="446"/>
      <c r="H7" s="446"/>
      <c r="I7" s="446"/>
      <c r="J7" s="446"/>
      <c r="K7" s="446"/>
      <c r="L7" s="446"/>
      <c r="M7" s="446"/>
      <c r="N7" s="446"/>
      <c r="O7" s="446"/>
      <c r="P7" s="446"/>
      <c r="Q7" s="446"/>
      <c r="R7" s="446"/>
      <c r="S7" s="446"/>
      <c r="T7" s="446"/>
      <c r="U7" s="446"/>
      <c r="V7" s="446"/>
      <c r="W7" s="446"/>
      <c r="X7" s="446"/>
      <c r="Y7" s="446"/>
      <c r="Z7" s="446"/>
      <c r="AA7" s="446"/>
      <c r="AB7" s="446"/>
      <c r="AC7" s="446"/>
      <c r="AD7" s="446"/>
      <c r="AE7" s="446"/>
      <c r="AF7" s="446"/>
      <c r="AG7" s="446"/>
      <c r="AH7" s="446"/>
      <c r="AI7" s="446"/>
      <c r="AJ7" s="449"/>
      <c r="AK7" s="449"/>
      <c r="AL7" s="449"/>
      <c r="AM7" s="446"/>
      <c r="AN7" s="446"/>
      <c r="AO7" s="446"/>
      <c r="AP7" s="446"/>
      <c r="AQ7" s="446"/>
      <c r="AR7" s="446"/>
      <c r="AS7" s="446"/>
      <c r="AT7" s="446"/>
      <c r="AU7" s="446"/>
      <c r="AV7" s="446"/>
      <c r="AW7" s="446"/>
      <c r="AX7" s="446"/>
      <c r="AY7" s="446"/>
    </row>
    <row r="8" spans="1:79" s="444" customFormat="1" ht="18" customHeight="1">
      <c r="A8" s="436">
        <f t="shared" si="0"/>
        <v>0</v>
      </c>
      <c r="B8" s="445"/>
      <c r="C8" s="445"/>
      <c r="D8" s="445" t="s">
        <v>540</v>
      </c>
      <c r="E8" s="445" t="str">
        <f>CONCATENATE("소반의 경사도는 평균 ",'6-3표준조사-1'!W5,"˚로 ",'6-3표준조사-1'!P6,"경사이고, 임지의 잔재를 제외하고 장애물은 많지 않다.")</f>
        <v>소반의 경사도는 평균 ˚로 완 (15˚ 이하)경사이고, 임지의 잔재를 제외하고 장애물은 많지 않다.</v>
      </c>
      <c r="F8" s="445"/>
      <c r="G8" s="445"/>
      <c r="H8" s="445"/>
      <c r="I8" s="445"/>
      <c r="J8" s="445"/>
      <c r="K8" s="445"/>
      <c r="L8" s="445"/>
      <c r="M8" s="445"/>
      <c r="N8" s="445"/>
      <c r="O8" s="445"/>
      <c r="P8" s="445"/>
      <c r="Q8" s="445"/>
      <c r="R8" s="445"/>
      <c r="S8" s="445"/>
      <c r="T8" s="445"/>
      <c r="U8" s="445"/>
      <c r="V8" s="445"/>
      <c r="W8" s="445"/>
      <c r="X8" s="445"/>
      <c r="Y8" s="445"/>
      <c r="Z8" s="445"/>
      <c r="AA8" s="445"/>
      <c r="AB8" s="445"/>
      <c r="AC8" s="445"/>
      <c r="AD8" s="445"/>
      <c r="AE8" s="445"/>
      <c r="AF8" s="445"/>
      <c r="AG8" s="445"/>
      <c r="AH8" s="445"/>
      <c r="AI8" s="445"/>
      <c r="AJ8" s="445"/>
      <c r="AK8" s="445"/>
      <c r="AL8" s="445"/>
      <c r="AM8" s="445"/>
      <c r="AN8" s="445"/>
      <c r="AO8" s="445"/>
      <c r="AP8" s="445"/>
      <c r="AQ8" s="445"/>
      <c r="AR8" s="445"/>
      <c r="AS8" s="445"/>
      <c r="AT8" s="445"/>
      <c r="AU8" s="445"/>
      <c r="AV8" s="445"/>
      <c r="AW8" s="445"/>
      <c r="AX8" s="445"/>
      <c r="AY8" s="445"/>
    </row>
    <row r="9" spans="1:79" s="444" customFormat="1" ht="18" customHeight="1">
      <c r="A9" s="436">
        <f t="shared" si="0"/>
        <v>0</v>
      </c>
      <c r="B9" s="445"/>
      <c r="C9" s="445" t="s">
        <v>1178</v>
      </c>
      <c r="D9" s="445" t="s">
        <v>1192</v>
      </c>
      <c r="E9" s="445"/>
      <c r="F9" s="445"/>
      <c r="G9" s="445"/>
      <c r="H9" s="445"/>
      <c r="I9" s="445"/>
      <c r="J9" s="445"/>
      <c r="K9" s="446"/>
      <c r="L9" s="446"/>
      <c r="M9" s="450"/>
      <c r="N9" s="445"/>
      <c r="O9" s="445"/>
      <c r="P9" s="451"/>
      <c r="Q9" s="451"/>
      <c r="R9" s="451"/>
      <c r="S9" s="451"/>
      <c r="T9" s="451"/>
      <c r="U9" s="445"/>
      <c r="V9" s="445"/>
      <c r="W9" s="445"/>
      <c r="X9" s="445"/>
      <c r="Y9" s="445"/>
      <c r="Z9" s="445"/>
      <c r="AA9" s="445"/>
      <c r="AB9" s="445"/>
      <c r="AC9" s="445"/>
      <c r="AD9" s="445"/>
      <c r="AE9" s="445"/>
      <c r="AF9" s="445"/>
      <c r="AG9" s="445"/>
      <c r="AH9" s="445"/>
      <c r="AI9" s="445"/>
      <c r="AJ9" s="445"/>
      <c r="AK9" s="445"/>
      <c r="AL9" s="445"/>
      <c r="AM9" s="445"/>
      <c r="AN9" s="445"/>
      <c r="AO9" s="445"/>
      <c r="AP9" s="445"/>
      <c r="AQ9" s="445"/>
      <c r="AR9" s="445"/>
      <c r="AS9" s="445"/>
      <c r="AT9" s="445"/>
      <c r="AU9" s="445"/>
      <c r="AV9" s="445"/>
      <c r="AW9" s="445"/>
      <c r="AX9" s="445"/>
      <c r="AY9" s="445"/>
    </row>
    <row r="10" spans="1:79" s="444" customFormat="1" ht="18" customHeight="1">
      <c r="A10" s="436">
        <f t="shared" si="0"/>
        <v>0</v>
      </c>
      <c r="B10" s="445"/>
      <c r="C10" s="445"/>
      <c r="D10" s="445" t="s">
        <v>540</v>
      </c>
      <c r="E10" s="446" t="str">
        <f>CONCATENATE("사업대상지는 ",'6-3표준조사-1'!N4," ",'6-3표준조사-1'!O4," ",'6-3표준조사-1'!P4,"로 지적면적은 ",'4-1 필지내역'!F70,"ha 이다." )</f>
        <v>사업대상지는   번지로 지적면적은 249.89ha 이다.</v>
      </c>
      <c r="F10" s="446"/>
      <c r="G10" s="446"/>
      <c r="H10" s="445"/>
      <c r="I10" s="445"/>
      <c r="J10" s="445"/>
      <c r="K10" s="445"/>
      <c r="L10" s="445"/>
      <c r="M10" s="445"/>
      <c r="N10" s="445"/>
      <c r="O10" s="445"/>
      <c r="P10" s="445"/>
      <c r="Q10" s="445"/>
      <c r="R10" s="445"/>
      <c r="S10" s="445"/>
      <c r="T10" s="445"/>
      <c r="U10" s="445"/>
      <c r="V10" s="445"/>
      <c r="W10" s="445"/>
      <c r="X10" s="445"/>
      <c r="Y10" s="445"/>
      <c r="Z10" s="445"/>
      <c r="AA10" s="445"/>
      <c r="AB10" s="445"/>
      <c r="AC10" s="445"/>
      <c r="AD10" s="445"/>
      <c r="AE10" s="445"/>
      <c r="AF10" s="445"/>
      <c r="AG10" s="445"/>
      <c r="AH10" s="445"/>
      <c r="AI10" s="445"/>
      <c r="AJ10" s="446"/>
      <c r="AK10" s="446"/>
      <c r="AL10" s="446"/>
      <c r="AM10" s="446"/>
      <c r="AN10" s="446"/>
      <c r="AO10" s="446"/>
      <c r="AP10" s="446"/>
      <c r="AQ10" s="446"/>
      <c r="AR10" s="446"/>
      <c r="AS10" s="446"/>
      <c r="AT10" s="446"/>
      <c r="AU10" s="446"/>
      <c r="AV10" s="446"/>
      <c r="AW10" s="446"/>
      <c r="AX10" s="446"/>
      <c r="AY10" s="446"/>
      <c r="AZ10" s="452"/>
    </row>
    <row r="11" spans="1:79" s="444" customFormat="1" ht="18" customHeight="1">
      <c r="A11" s="436">
        <f t="shared" si="0"/>
        <v>0</v>
      </c>
      <c r="B11" s="445"/>
      <c r="C11" s="445"/>
      <c r="D11" s="445" t="s">
        <v>540</v>
      </c>
      <c r="E11" s="446" t="str">
        <f>CONCATENATE("소반내에 묘지 및 조림목이 고사하여 풀베기 작업이 필요없는 지역을 제외한 풀베기사업 대상면적은 ",'6-3표준조사-1'!Q4,"ha 이다.")</f>
        <v>소반내에 묘지 및 조림목이 고사하여 풀베기 작업이 필요없는 지역을 제외한 풀베기사업 대상면적은 0ha 이다.</v>
      </c>
      <c r="F11" s="446"/>
      <c r="G11" s="446"/>
      <c r="H11" s="446"/>
      <c r="I11" s="446"/>
      <c r="J11" s="446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446"/>
      <c r="AJ11" s="446"/>
      <c r="AK11" s="446"/>
      <c r="AL11" s="446"/>
      <c r="AM11" s="446"/>
      <c r="AN11" s="446"/>
      <c r="AO11" s="446"/>
      <c r="AP11" s="446"/>
      <c r="AQ11" s="446"/>
      <c r="AR11" s="446"/>
      <c r="AS11" s="446"/>
      <c r="AT11" s="446"/>
      <c r="AU11" s="446"/>
      <c r="AV11" s="446"/>
      <c r="AW11" s="446"/>
      <c r="AX11" s="446"/>
      <c r="AY11" s="446"/>
      <c r="AZ11" s="452"/>
    </row>
    <row r="12" spans="1:79" s="444" customFormat="1" ht="18" customHeight="1">
      <c r="A12" s="436">
        <f t="shared" si="0"/>
        <v>0</v>
      </c>
      <c r="B12" s="445"/>
      <c r="C12" s="445" t="s">
        <v>1171</v>
      </c>
      <c r="D12" s="445" t="s">
        <v>1191</v>
      </c>
      <c r="E12" s="446"/>
      <c r="F12" s="446"/>
      <c r="G12" s="446"/>
      <c r="H12" s="446"/>
      <c r="I12" s="446"/>
      <c r="J12" s="446"/>
      <c r="K12" s="446"/>
      <c r="L12" s="446"/>
      <c r="M12" s="446"/>
      <c r="N12" s="446"/>
      <c r="O12" s="446"/>
      <c r="P12" s="446"/>
      <c r="Q12" s="446"/>
      <c r="R12" s="446"/>
      <c r="S12" s="446"/>
      <c r="T12" s="446"/>
      <c r="U12" s="446"/>
      <c r="V12" s="446"/>
      <c r="W12" s="446"/>
      <c r="X12" s="446"/>
      <c r="Y12" s="446"/>
      <c r="Z12" s="446"/>
      <c r="AA12" s="446"/>
      <c r="AB12" s="446"/>
      <c r="AC12" s="446"/>
      <c r="AD12" s="446"/>
      <c r="AE12" s="446"/>
      <c r="AF12" s="446"/>
      <c r="AG12" s="446"/>
      <c r="AH12" s="453"/>
      <c r="AI12" s="453"/>
      <c r="AJ12" s="453"/>
      <c r="AK12" s="446"/>
      <c r="AL12" s="446"/>
      <c r="AM12" s="446"/>
      <c r="AN12" s="446"/>
      <c r="AO12" s="446"/>
      <c r="AP12" s="446"/>
      <c r="AQ12" s="446"/>
      <c r="AR12" s="446"/>
      <c r="AS12" s="446"/>
      <c r="AT12" s="446"/>
      <c r="AU12" s="446"/>
      <c r="AV12" s="446"/>
      <c r="AW12" s="446"/>
      <c r="AX12" s="446"/>
      <c r="AY12" s="446"/>
      <c r="AZ12" s="452"/>
    </row>
    <row r="13" spans="1:79" s="444" customFormat="1" ht="18" customHeight="1">
      <c r="A13" s="436">
        <f t="shared" si="0"/>
        <v>0</v>
      </c>
      <c r="B13" s="454"/>
      <c r="C13" s="454"/>
      <c r="D13" s="454" t="s">
        <v>540</v>
      </c>
      <c r="E13" s="455" t="s">
        <v>1656</v>
      </c>
      <c r="F13" s="455"/>
      <c r="G13" s="455"/>
      <c r="H13" s="455"/>
      <c r="I13" s="455"/>
      <c r="J13" s="455"/>
      <c r="K13" s="455"/>
      <c r="L13" s="455"/>
      <c r="M13" s="455"/>
      <c r="N13" s="455"/>
      <c r="O13" s="455"/>
      <c r="P13" s="455"/>
      <c r="Q13" s="455"/>
      <c r="R13" s="455"/>
      <c r="S13" s="455"/>
      <c r="T13" s="455"/>
      <c r="U13" s="455"/>
      <c r="V13" s="455"/>
      <c r="W13" s="455"/>
      <c r="X13" s="455"/>
      <c r="Y13" s="455"/>
      <c r="Z13" s="455"/>
      <c r="AA13" s="455"/>
      <c r="AB13" s="455"/>
      <c r="AC13" s="455"/>
      <c r="AD13" s="455"/>
      <c r="AE13" s="455"/>
      <c r="AF13" s="455"/>
      <c r="AG13" s="455"/>
      <c r="AH13" s="456"/>
      <c r="AI13" s="456"/>
      <c r="AJ13" s="456"/>
      <c r="AK13" s="455"/>
      <c r="AL13" s="455"/>
      <c r="AM13" s="455"/>
      <c r="AN13" s="455"/>
      <c r="AO13" s="455"/>
      <c r="AP13" s="455"/>
      <c r="AQ13" s="455"/>
      <c r="AR13" s="455"/>
      <c r="AS13" s="455"/>
      <c r="AT13" s="455"/>
      <c r="AU13" s="455"/>
      <c r="AV13" s="455"/>
      <c r="AW13" s="455"/>
      <c r="AX13" s="455"/>
      <c r="AY13" s="455"/>
      <c r="AZ13" s="452"/>
    </row>
    <row r="14" spans="1:79" s="444" customFormat="1" ht="14.25" customHeight="1">
      <c r="A14" s="436">
        <f t="shared" si="0"/>
        <v>0</v>
      </c>
      <c r="B14" s="445"/>
      <c r="C14" s="445"/>
      <c r="D14" s="457"/>
      <c r="E14" s="457"/>
      <c r="F14" s="457"/>
      <c r="G14" s="457"/>
      <c r="H14" s="457"/>
      <c r="I14" s="457"/>
      <c r="J14" s="457"/>
      <c r="K14" s="457"/>
      <c r="L14" s="457"/>
      <c r="M14" s="457"/>
      <c r="N14" s="457"/>
      <c r="O14" s="457"/>
      <c r="P14" s="457"/>
      <c r="Q14" s="457"/>
      <c r="R14" s="457"/>
      <c r="S14" s="457"/>
      <c r="T14" s="457"/>
      <c r="U14" s="457"/>
      <c r="V14" s="457"/>
      <c r="W14" s="457"/>
      <c r="X14" s="457"/>
      <c r="Y14" s="457"/>
      <c r="Z14" s="457"/>
      <c r="AA14" s="457"/>
      <c r="AB14" s="457"/>
      <c r="AC14" s="457"/>
      <c r="AD14" s="457"/>
      <c r="AE14" s="457"/>
      <c r="AF14" s="457"/>
      <c r="AG14" s="457"/>
      <c r="AH14" s="457"/>
      <c r="AI14" s="457"/>
      <c r="AJ14" s="457"/>
      <c r="AK14" s="457"/>
      <c r="AL14" s="457"/>
      <c r="AM14" s="457"/>
      <c r="AN14" s="457"/>
      <c r="AO14" s="457"/>
      <c r="AP14" s="457"/>
      <c r="AQ14" s="457"/>
      <c r="AR14" s="457"/>
      <c r="AS14" s="457"/>
      <c r="AT14" s="457"/>
      <c r="AU14" s="457"/>
      <c r="AV14" s="457"/>
      <c r="AW14" s="457"/>
      <c r="AX14" s="457"/>
      <c r="AY14" s="457"/>
      <c r="AZ14" s="452"/>
      <c r="BA14" s="458"/>
      <c r="BB14" s="458"/>
      <c r="BC14" s="458"/>
      <c r="BD14" s="458"/>
      <c r="BE14" s="458"/>
      <c r="BF14" s="458"/>
      <c r="BG14" s="458"/>
      <c r="BH14" s="458"/>
      <c r="BI14" s="458"/>
      <c r="BJ14" s="458"/>
    </row>
    <row r="15" spans="1:79" s="438" customFormat="1" ht="20.100000000000001" customHeight="1">
      <c r="A15" s="436">
        <f t="shared" si="0"/>
        <v>0</v>
      </c>
      <c r="B15" s="2154" t="s">
        <v>1189</v>
      </c>
      <c r="C15" s="2154"/>
      <c r="D15" s="2154"/>
      <c r="E15" s="2154"/>
      <c r="F15" s="2154"/>
      <c r="G15" s="2154"/>
      <c r="H15" s="2154"/>
      <c r="I15" s="2154"/>
      <c r="J15" s="2154"/>
      <c r="K15" s="2154"/>
      <c r="L15" s="2154"/>
      <c r="M15" s="2154"/>
      <c r="N15" s="2154"/>
      <c r="O15" s="2154"/>
      <c r="P15" s="2154"/>
      <c r="Q15" s="2154"/>
      <c r="R15" s="2154"/>
      <c r="S15" s="2154"/>
      <c r="T15" s="2154"/>
      <c r="U15" s="2154"/>
      <c r="V15" s="2154"/>
      <c r="W15" s="2154"/>
      <c r="X15" s="2154"/>
      <c r="Y15" s="2154"/>
      <c r="Z15" s="2154"/>
      <c r="AA15" s="2154"/>
      <c r="AB15" s="2154"/>
      <c r="AC15" s="2154"/>
      <c r="AD15" s="2154"/>
      <c r="AE15" s="2154"/>
      <c r="AF15" s="2154"/>
      <c r="AG15" s="2154"/>
      <c r="AH15" s="2154"/>
      <c r="AI15" s="2154"/>
      <c r="AJ15" s="2154"/>
      <c r="AK15" s="2154"/>
      <c r="AL15" s="2154"/>
      <c r="AM15" s="2154"/>
      <c r="AN15" s="2154"/>
      <c r="AO15" s="2154"/>
      <c r="AP15" s="2154"/>
      <c r="AQ15" s="2154"/>
      <c r="AR15" s="2154"/>
      <c r="AS15" s="2154"/>
      <c r="AT15" s="2154"/>
      <c r="AU15" s="2154"/>
      <c r="AV15" s="2154"/>
      <c r="AW15" s="2154"/>
      <c r="AX15" s="2154"/>
      <c r="AY15" s="2154"/>
      <c r="AZ15" s="443"/>
      <c r="BA15" s="458"/>
      <c r="BB15" s="459"/>
      <c r="BC15" s="459"/>
      <c r="BD15" s="459"/>
      <c r="BE15" s="459"/>
      <c r="BF15" s="459"/>
      <c r="BG15" s="459"/>
      <c r="BH15" s="459"/>
      <c r="BI15" s="459"/>
      <c r="BJ15" s="459"/>
    </row>
    <row r="16" spans="1:79" s="459" customFormat="1" ht="20.100000000000001" customHeight="1">
      <c r="A16" s="436">
        <f t="shared" si="0"/>
        <v>0</v>
      </c>
      <c r="B16" s="460"/>
      <c r="C16" s="461" t="s">
        <v>1188</v>
      </c>
      <c r="D16" s="461" t="s">
        <v>1187</v>
      </c>
      <c r="E16" s="462"/>
      <c r="F16" s="462"/>
      <c r="G16" s="453"/>
      <c r="H16" s="463"/>
      <c r="I16" s="463"/>
      <c r="J16" s="464"/>
      <c r="K16" s="464"/>
      <c r="L16" s="464"/>
      <c r="M16" s="464"/>
      <c r="N16" s="464"/>
      <c r="O16" s="464"/>
      <c r="P16" s="464"/>
      <c r="Q16" s="465"/>
      <c r="R16" s="465"/>
      <c r="S16" s="465"/>
      <c r="T16" s="465"/>
      <c r="U16" s="465"/>
      <c r="V16" s="466"/>
      <c r="W16" s="466"/>
      <c r="X16" s="466"/>
      <c r="Y16" s="466"/>
      <c r="Z16" s="466"/>
      <c r="AA16" s="466"/>
      <c r="AB16" s="466"/>
      <c r="AC16" s="466"/>
      <c r="AD16" s="466"/>
      <c r="AE16" s="466"/>
      <c r="AF16" s="466"/>
      <c r="AG16" s="466"/>
      <c r="AH16" s="467"/>
      <c r="AI16" s="467"/>
      <c r="AJ16" s="467"/>
      <c r="AK16" s="467"/>
      <c r="AL16" s="468"/>
      <c r="AM16" s="468"/>
      <c r="AN16" s="468"/>
      <c r="AO16" s="468"/>
      <c r="AP16" s="468"/>
      <c r="AQ16" s="468"/>
      <c r="AR16" s="468"/>
      <c r="AS16" s="468"/>
      <c r="AT16" s="468"/>
      <c r="AU16" s="468"/>
      <c r="AV16" s="463"/>
      <c r="AW16" s="463"/>
      <c r="AX16" s="463"/>
      <c r="AY16" s="463"/>
      <c r="AZ16" s="469"/>
      <c r="BA16" s="458"/>
      <c r="BB16" s="458"/>
      <c r="BC16" s="458"/>
      <c r="BD16" s="458"/>
      <c r="BE16" s="458"/>
      <c r="BF16" s="458"/>
      <c r="BG16" s="458"/>
      <c r="BH16" s="458"/>
      <c r="BI16" s="458"/>
      <c r="BJ16" s="458"/>
    </row>
    <row r="17" spans="1:74" s="444" customFormat="1" ht="18" customHeight="1">
      <c r="A17" s="436">
        <f t="shared" si="0"/>
        <v>0</v>
      </c>
      <c r="B17" s="470"/>
      <c r="C17" s="2155" t="s">
        <v>1186</v>
      </c>
      <c r="D17" s="2155"/>
      <c r="E17" s="2155"/>
      <c r="F17" s="2155"/>
      <c r="G17" s="2155"/>
      <c r="H17" s="2155"/>
      <c r="I17" s="2155"/>
      <c r="J17" s="2155"/>
      <c r="K17" s="2155" t="s">
        <v>1185</v>
      </c>
      <c r="L17" s="2155"/>
      <c r="M17" s="2155"/>
      <c r="N17" s="2155"/>
      <c r="O17" s="2155"/>
      <c r="P17" s="2155"/>
      <c r="Q17" s="2155"/>
      <c r="R17" s="2155"/>
      <c r="S17" s="2155" t="s">
        <v>1184</v>
      </c>
      <c r="T17" s="2155"/>
      <c r="U17" s="2155"/>
      <c r="V17" s="2155"/>
      <c r="W17" s="2155"/>
      <c r="X17" s="2155"/>
      <c r="Y17" s="2155"/>
      <c r="Z17" s="2155"/>
      <c r="AA17" s="2155" t="s">
        <v>1183</v>
      </c>
      <c r="AB17" s="2155"/>
      <c r="AC17" s="2155"/>
      <c r="AD17" s="2155"/>
      <c r="AE17" s="2155"/>
      <c r="AF17" s="2155"/>
      <c r="AG17" s="2155"/>
      <c r="AH17" s="2155"/>
      <c r="AI17" s="2155"/>
      <c r="AJ17" s="2155"/>
      <c r="AK17" s="2155"/>
      <c r="AL17" s="2155"/>
      <c r="AM17" s="2155"/>
      <c r="AN17" s="2155"/>
      <c r="AO17" s="2155"/>
      <c r="AP17" s="2155"/>
      <c r="AQ17" s="2155" t="s">
        <v>1223</v>
      </c>
      <c r="AR17" s="2155"/>
      <c r="AS17" s="2155"/>
      <c r="AT17" s="2155"/>
      <c r="AU17" s="2155"/>
      <c r="AV17" s="2155"/>
      <c r="AW17" s="2155"/>
      <c r="AX17" s="2155"/>
      <c r="AY17" s="470"/>
      <c r="AZ17" s="471"/>
      <c r="BA17" s="459"/>
      <c r="BB17" s="459"/>
      <c r="BC17" s="458"/>
      <c r="BD17" s="458"/>
      <c r="BE17" s="458"/>
      <c r="BF17" s="458"/>
      <c r="BG17" s="458"/>
      <c r="BH17" s="458"/>
      <c r="BI17" s="458"/>
      <c r="BJ17" s="458"/>
    </row>
    <row r="18" spans="1:74" s="444" customFormat="1" ht="18" customHeight="1">
      <c r="A18" s="436">
        <f t="shared" si="0"/>
        <v>0</v>
      </c>
      <c r="B18" s="470"/>
      <c r="C18" s="2155"/>
      <c r="D18" s="2155"/>
      <c r="E18" s="2155"/>
      <c r="F18" s="2155"/>
      <c r="G18" s="2155"/>
      <c r="H18" s="2155"/>
      <c r="I18" s="2155"/>
      <c r="J18" s="2155"/>
      <c r="K18" s="2155"/>
      <c r="L18" s="2155"/>
      <c r="M18" s="2155"/>
      <c r="N18" s="2155"/>
      <c r="O18" s="2155"/>
      <c r="P18" s="2155"/>
      <c r="Q18" s="2155"/>
      <c r="R18" s="2155"/>
      <c r="S18" s="2155"/>
      <c r="T18" s="2155"/>
      <c r="U18" s="2155"/>
      <c r="V18" s="2155"/>
      <c r="W18" s="2155"/>
      <c r="X18" s="2155"/>
      <c r="Y18" s="2155"/>
      <c r="Z18" s="2155"/>
      <c r="AA18" s="2155" t="s">
        <v>1182</v>
      </c>
      <c r="AB18" s="2155"/>
      <c r="AC18" s="2155"/>
      <c r="AD18" s="2155"/>
      <c r="AE18" s="2155"/>
      <c r="AF18" s="2155"/>
      <c r="AG18" s="2155"/>
      <c r="AH18" s="2155"/>
      <c r="AI18" s="2155" t="s">
        <v>1181</v>
      </c>
      <c r="AJ18" s="2155"/>
      <c r="AK18" s="2155"/>
      <c r="AL18" s="2155"/>
      <c r="AM18" s="2155"/>
      <c r="AN18" s="2155"/>
      <c r="AO18" s="2155"/>
      <c r="AP18" s="2155"/>
      <c r="AQ18" s="2155"/>
      <c r="AR18" s="2155"/>
      <c r="AS18" s="2155"/>
      <c r="AT18" s="2155"/>
      <c r="AU18" s="2155"/>
      <c r="AV18" s="2155"/>
      <c r="AW18" s="2155"/>
      <c r="AX18" s="2155"/>
      <c r="AY18" s="470"/>
      <c r="AZ18" s="471"/>
      <c r="BA18" s="458"/>
      <c r="BB18" s="458"/>
      <c r="BC18" s="458"/>
      <c r="BD18" s="458"/>
      <c r="BE18" s="458"/>
      <c r="BF18" s="458"/>
      <c r="BG18" s="458"/>
      <c r="BH18" s="458"/>
      <c r="BI18" s="458"/>
      <c r="BJ18" s="458"/>
    </row>
    <row r="19" spans="1:74" s="444" customFormat="1" ht="18" customHeight="1">
      <c r="A19" s="436">
        <f t="shared" si="0"/>
        <v>0</v>
      </c>
      <c r="B19" s="472"/>
      <c r="C19" s="2160">
        <f>L3</f>
        <v>0</v>
      </c>
      <c r="D19" s="2161"/>
      <c r="E19" s="2164" t="s">
        <v>1180</v>
      </c>
      <c r="F19" s="2164"/>
      <c r="G19" s="2161">
        <f>Z3</f>
        <v>0</v>
      </c>
      <c r="H19" s="2161"/>
      <c r="I19" s="2164" t="s">
        <v>1179</v>
      </c>
      <c r="J19" s="2164"/>
      <c r="K19" s="2158">
        <f>'6-3표준조사-1'!Q4</f>
        <v>0</v>
      </c>
      <c r="L19" s="2158"/>
      <c r="M19" s="2158"/>
      <c r="N19" s="2158"/>
      <c r="O19" s="2158"/>
      <c r="P19" s="2158"/>
      <c r="Q19" s="2158"/>
      <c r="R19" s="2158"/>
      <c r="S19" s="2158">
        <f>'6-3표준조사-1'!K6</f>
        <v>0</v>
      </c>
      <c r="T19" s="2158"/>
      <c r="U19" s="2158"/>
      <c r="V19" s="2158"/>
      <c r="W19" s="2158"/>
      <c r="X19" s="2158"/>
      <c r="Y19" s="2158"/>
      <c r="Z19" s="2158"/>
      <c r="AA19" s="2156">
        <f>'6-3표준조사-1'!Q10</f>
        <v>0</v>
      </c>
      <c r="AB19" s="2156"/>
      <c r="AC19" s="2156"/>
      <c r="AD19" s="2156"/>
      <c r="AE19" s="2156"/>
      <c r="AF19" s="2156"/>
      <c r="AG19" s="2156"/>
      <c r="AH19" s="2156"/>
      <c r="AI19" s="2156">
        <f>'6-3표준조사-1'!R10</f>
        <v>0</v>
      </c>
      <c r="AJ19" s="2156"/>
      <c r="AK19" s="2156"/>
      <c r="AL19" s="2156"/>
      <c r="AM19" s="2156"/>
      <c r="AN19" s="2156"/>
      <c r="AO19" s="2156"/>
      <c r="AP19" s="2156"/>
      <c r="AQ19" s="2158">
        <f>'6-3표준조사-1'!R6</f>
        <v>0</v>
      </c>
      <c r="AR19" s="2158"/>
      <c r="AS19" s="2158"/>
      <c r="AT19" s="2158"/>
      <c r="AU19" s="2158"/>
      <c r="AV19" s="2158"/>
      <c r="AW19" s="2158"/>
      <c r="AX19" s="2158"/>
      <c r="AY19" s="470"/>
      <c r="AZ19" s="471"/>
      <c r="BA19" s="458"/>
      <c r="BB19" s="458"/>
      <c r="BC19" s="459"/>
      <c r="BD19" s="459"/>
      <c r="BE19" s="459"/>
      <c r="BF19" s="459"/>
      <c r="BG19" s="459"/>
      <c r="BH19" s="459"/>
      <c r="BI19" s="459"/>
      <c r="BJ19" s="459"/>
    </row>
    <row r="20" spans="1:74" s="444" customFormat="1" ht="18" customHeight="1">
      <c r="A20" s="436">
        <f t="shared" si="0"/>
        <v>0</v>
      </c>
      <c r="B20" s="472"/>
      <c r="C20" s="2162"/>
      <c r="D20" s="2163"/>
      <c r="E20" s="2163"/>
      <c r="F20" s="2163"/>
      <c r="G20" s="2163"/>
      <c r="H20" s="2163"/>
      <c r="I20" s="2163"/>
      <c r="J20" s="2163"/>
      <c r="K20" s="2159"/>
      <c r="L20" s="2159"/>
      <c r="M20" s="2159"/>
      <c r="N20" s="2159"/>
      <c r="O20" s="2159"/>
      <c r="P20" s="2159"/>
      <c r="Q20" s="2159"/>
      <c r="R20" s="2159"/>
      <c r="S20" s="2159"/>
      <c r="T20" s="2159"/>
      <c r="U20" s="2159"/>
      <c r="V20" s="2159"/>
      <c r="W20" s="2159"/>
      <c r="X20" s="2159"/>
      <c r="Y20" s="2159"/>
      <c r="Z20" s="2159"/>
      <c r="AA20" s="2157"/>
      <c r="AB20" s="2157"/>
      <c r="AC20" s="2157"/>
      <c r="AD20" s="2157"/>
      <c r="AE20" s="2157"/>
      <c r="AF20" s="2157"/>
      <c r="AG20" s="2157"/>
      <c r="AH20" s="2157"/>
      <c r="AI20" s="2157"/>
      <c r="AJ20" s="2157"/>
      <c r="AK20" s="2157"/>
      <c r="AL20" s="2157"/>
      <c r="AM20" s="2157"/>
      <c r="AN20" s="2157"/>
      <c r="AO20" s="2157"/>
      <c r="AP20" s="2157"/>
      <c r="AQ20" s="2159"/>
      <c r="AR20" s="2159"/>
      <c r="AS20" s="2159"/>
      <c r="AT20" s="2159"/>
      <c r="AU20" s="2159"/>
      <c r="AV20" s="2159"/>
      <c r="AW20" s="2159"/>
      <c r="AX20" s="2159"/>
      <c r="AY20" s="470"/>
      <c r="AZ20" s="471"/>
      <c r="BA20" s="458"/>
      <c r="BB20" s="458"/>
      <c r="BC20" s="458"/>
      <c r="BD20" s="458"/>
      <c r="BE20" s="458"/>
      <c r="BF20" s="458"/>
      <c r="BG20" s="458"/>
      <c r="BH20" s="458"/>
      <c r="BI20" s="458"/>
      <c r="BJ20" s="458"/>
    </row>
    <row r="21" spans="1:74" s="444" customFormat="1" ht="18" customHeight="1">
      <c r="A21" s="436">
        <f t="shared" si="0"/>
        <v>0</v>
      </c>
      <c r="B21" s="472"/>
      <c r="C21" s="472" t="s">
        <v>1178</v>
      </c>
      <c r="D21" s="472" t="s">
        <v>1177</v>
      </c>
      <c r="E21" s="472"/>
      <c r="F21" s="470"/>
      <c r="G21" s="470"/>
      <c r="H21" s="470"/>
      <c r="I21" s="470"/>
      <c r="J21" s="470"/>
      <c r="K21" s="470"/>
      <c r="L21" s="470"/>
      <c r="M21" s="470"/>
      <c r="N21" s="470"/>
      <c r="O21" s="470"/>
      <c r="P21" s="470"/>
      <c r="Q21" s="473"/>
      <c r="R21" s="473"/>
      <c r="S21" s="473"/>
      <c r="T21" s="473"/>
      <c r="U21" s="473"/>
      <c r="V21" s="470"/>
      <c r="W21" s="474"/>
      <c r="X21" s="474"/>
      <c r="Y21" s="474"/>
      <c r="Z21" s="474"/>
      <c r="AA21" s="474"/>
      <c r="AB21" s="474"/>
      <c r="AC21" s="474"/>
      <c r="AD21" s="474"/>
      <c r="AE21" s="474"/>
      <c r="AF21" s="474"/>
      <c r="AG21" s="470"/>
      <c r="AH21" s="475"/>
      <c r="AI21" s="475"/>
      <c r="AJ21" s="475"/>
      <c r="AK21" s="475"/>
      <c r="AL21" s="476"/>
      <c r="AM21" s="476"/>
      <c r="AN21" s="476"/>
      <c r="AO21" s="476"/>
      <c r="AP21" s="476"/>
      <c r="AQ21" s="476"/>
      <c r="AR21" s="476"/>
      <c r="AS21" s="476"/>
      <c r="AT21" s="476"/>
      <c r="AU21" s="476"/>
      <c r="AV21" s="470"/>
      <c r="AW21" s="470"/>
      <c r="AX21" s="470"/>
      <c r="AY21" s="470"/>
      <c r="AZ21" s="471"/>
      <c r="BA21" s="458"/>
      <c r="BB21" s="458"/>
      <c r="BC21" s="458"/>
      <c r="BD21" s="458"/>
      <c r="BE21" s="458"/>
      <c r="BF21" s="458"/>
      <c r="BG21" s="458"/>
      <c r="BH21" s="458"/>
      <c r="BI21" s="458"/>
      <c r="BJ21" s="458"/>
      <c r="BK21" s="458"/>
      <c r="BL21" s="458"/>
      <c r="BM21" s="458"/>
      <c r="BN21" s="458"/>
      <c r="BO21" s="458"/>
      <c r="BP21" s="458"/>
      <c r="BQ21" s="458"/>
      <c r="BR21" s="458"/>
      <c r="BS21" s="458"/>
      <c r="BT21" s="458"/>
      <c r="BU21" s="458"/>
      <c r="BV21" s="458"/>
    </row>
    <row r="22" spans="1:74" s="444" customFormat="1" ht="18" customHeight="1">
      <c r="A22" s="436">
        <f t="shared" si="0"/>
        <v>0</v>
      </c>
      <c r="B22" s="472"/>
      <c r="C22" s="472"/>
      <c r="D22" s="445" t="s">
        <v>540</v>
      </c>
      <c r="E22" s="472" t="str">
        <f>CONCATENATE("식재된 ",S19," 는 활착이 안정된 상태로 신초발달이 양호함" )</f>
        <v>식재된 0 는 활착이 안정된 상태로 신초발달이 양호함</v>
      </c>
      <c r="F22" s="470"/>
      <c r="G22" s="470"/>
      <c r="H22" s="470"/>
      <c r="I22" s="470"/>
      <c r="J22" s="470"/>
      <c r="K22" s="470"/>
      <c r="L22" s="470"/>
      <c r="M22" s="470"/>
      <c r="N22" s="470"/>
      <c r="O22" s="470"/>
      <c r="P22" s="470"/>
      <c r="Q22" s="473"/>
      <c r="R22" s="473"/>
      <c r="S22" s="473"/>
      <c r="T22" s="473"/>
      <c r="U22" s="473"/>
      <c r="V22" s="470"/>
      <c r="W22" s="477"/>
      <c r="X22" s="474"/>
      <c r="Y22" s="474"/>
      <c r="Z22" s="474"/>
      <c r="AA22" s="477"/>
      <c r="AB22" s="474"/>
      <c r="AC22" s="474"/>
      <c r="AD22" s="474"/>
      <c r="AE22" s="477"/>
      <c r="AF22" s="474"/>
      <c r="AG22" s="470"/>
      <c r="AH22" s="475"/>
      <c r="AI22" s="475"/>
      <c r="AJ22" s="475"/>
      <c r="AK22" s="475"/>
      <c r="AL22" s="476"/>
      <c r="AM22" s="476"/>
      <c r="AN22" s="476"/>
      <c r="AO22" s="476"/>
      <c r="AP22" s="476"/>
      <c r="AQ22" s="476"/>
      <c r="AR22" s="476"/>
      <c r="AS22" s="476"/>
      <c r="AT22" s="476"/>
      <c r="AU22" s="476"/>
      <c r="AV22" s="470"/>
      <c r="AW22" s="470"/>
      <c r="AX22" s="470"/>
      <c r="AY22" s="470"/>
      <c r="AZ22" s="471"/>
      <c r="BC22" s="458"/>
      <c r="BD22" s="458"/>
      <c r="BE22" s="458"/>
      <c r="BF22" s="458"/>
      <c r="BG22" s="458"/>
      <c r="BH22" s="458"/>
      <c r="BI22" s="458"/>
      <c r="BJ22" s="458"/>
      <c r="BK22" s="458"/>
      <c r="BL22" s="458"/>
      <c r="BM22" s="458"/>
      <c r="BN22" s="458"/>
      <c r="BO22" s="458"/>
      <c r="BP22" s="458"/>
      <c r="BQ22" s="458"/>
      <c r="BR22" s="458"/>
      <c r="BS22" s="458"/>
      <c r="BT22" s="458"/>
      <c r="BU22" s="458"/>
      <c r="BV22" s="458"/>
    </row>
    <row r="23" spans="1:74" s="444" customFormat="1" ht="18" customHeight="1">
      <c r="A23" s="436">
        <f t="shared" si="0"/>
        <v>0</v>
      </c>
      <c r="B23" s="472"/>
      <c r="C23" s="472"/>
      <c r="D23" s="445" t="s">
        <v>540</v>
      </c>
      <c r="E23" s="472" t="s">
        <v>1176</v>
      </c>
      <c r="F23" s="470"/>
      <c r="G23" s="470"/>
      <c r="H23" s="470"/>
      <c r="I23" s="470"/>
      <c r="J23" s="470"/>
      <c r="K23" s="470"/>
      <c r="L23" s="470"/>
      <c r="M23" s="470"/>
      <c r="N23" s="470"/>
      <c r="O23" s="470"/>
      <c r="P23" s="470"/>
      <c r="Q23" s="473"/>
      <c r="R23" s="473"/>
      <c r="S23" s="473"/>
      <c r="T23" s="473"/>
      <c r="U23" s="473"/>
      <c r="V23" s="470"/>
      <c r="W23" s="470"/>
      <c r="X23" s="470"/>
      <c r="Y23" s="470"/>
      <c r="Z23" s="470"/>
      <c r="AA23" s="470"/>
      <c r="AB23" s="470"/>
      <c r="AC23" s="470"/>
      <c r="AD23" s="470"/>
      <c r="AE23" s="470"/>
      <c r="AF23" s="470"/>
      <c r="AG23" s="470"/>
      <c r="AH23" s="475"/>
      <c r="AI23" s="475"/>
      <c r="AJ23" s="475"/>
      <c r="AK23" s="475"/>
      <c r="AL23" s="476"/>
      <c r="AM23" s="476"/>
      <c r="AN23" s="476"/>
      <c r="AO23" s="476"/>
      <c r="AP23" s="476"/>
      <c r="AQ23" s="476"/>
      <c r="AR23" s="476"/>
      <c r="AS23" s="476"/>
      <c r="AT23" s="476"/>
      <c r="AU23" s="476"/>
      <c r="AV23" s="470"/>
      <c r="AW23" s="470"/>
      <c r="AX23" s="470"/>
      <c r="AY23" s="470"/>
      <c r="AZ23" s="471"/>
      <c r="BA23" s="438"/>
      <c r="BB23" s="438"/>
      <c r="BC23" s="438"/>
      <c r="BD23" s="438"/>
      <c r="BE23" s="438"/>
      <c r="BF23" s="438"/>
      <c r="BG23" s="438"/>
      <c r="BH23" s="438"/>
      <c r="BI23" s="438"/>
      <c r="BJ23" s="438"/>
      <c r="BK23" s="459"/>
      <c r="BL23" s="459"/>
      <c r="BM23" s="459"/>
      <c r="BN23" s="459"/>
      <c r="BO23" s="459"/>
      <c r="BP23" s="459"/>
      <c r="BQ23" s="459"/>
      <c r="BR23" s="459"/>
      <c r="BS23" s="459"/>
      <c r="BT23" s="459"/>
      <c r="BU23" s="459"/>
      <c r="BV23" s="459"/>
    </row>
    <row r="24" spans="1:74" s="444" customFormat="1" ht="18" customHeight="1">
      <c r="A24" s="436">
        <f t="shared" si="0"/>
        <v>0</v>
      </c>
      <c r="B24" s="472"/>
      <c r="C24" s="472" t="s">
        <v>1171</v>
      </c>
      <c r="D24" s="472" t="s">
        <v>1175</v>
      </c>
      <c r="E24" s="472"/>
      <c r="F24" s="470"/>
      <c r="G24" s="470"/>
      <c r="H24" s="470"/>
      <c r="I24" s="470"/>
      <c r="J24" s="470"/>
      <c r="K24" s="470"/>
      <c r="L24" s="470"/>
      <c r="M24" s="470"/>
      <c r="N24" s="470"/>
      <c r="O24" s="470"/>
      <c r="P24" s="470"/>
      <c r="Q24" s="473"/>
      <c r="R24" s="473"/>
      <c r="S24" s="473"/>
      <c r="T24" s="473"/>
      <c r="U24" s="473"/>
      <c r="V24" s="470"/>
      <c r="W24" s="470"/>
      <c r="X24" s="470"/>
      <c r="Y24" s="470"/>
      <c r="Z24" s="470"/>
      <c r="AA24" s="470"/>
      <c r="AB24" s="470"/>
      <c r="AC24" s="470"/>
      <c r="AD24" s="470"/>
      <c r="AE24" s="470"/>
      <c r="AF24" s="470"/>
      <c r="AG24" s="470"/>
      <c r="AH24" s="475"/>
      <c r="AI24" s="475"/>
      <c r="AJ24" s="475"/>
      <c r="AK24" s="475"/>
      <c r="AL24" s="476"/>
      <c r="AM24" s="476"/>
      <c r="AN24" s="476"/>
      <c r="AO24" s="476"/>
      <c r="AP24" s="476"/>
      <c r="AQ24" s="476"/>
      <c r="AR24" s="476"/>
      <c r="AS24" s="476"/>
      <c r="AT24" s="476"/>
      <c r="AU24" s="476"/>
      <c r="AV24" s="470"/>
      <c r="AW24" s="470"/>
      <c r="AX24" s="470"/>
      <c r="AY24" s="470"/>
      <c r="AZ24" s="471"/>
      <c r="BK24" s="458"/>
      <c r="BL24" s="458"/>
      <c r="BM24" s="458"/>
      <c r="BN24" s="458"/>
      <c r="BO24" s="458"/>
      <c r="BP24" s="458"/>
      <c r="BQ24" s="458"/>
      <c r="BR24" s="458"/>
      <c r="BS24" s="458"/>
      <c r="BT24" s="458"/>
      <c r="BU24" s="458"/>
      <c r="BV24" s="458"/>
    </row>
    <row r="25" spans="1:74" s="444" customFormat="1" ht="18" customHeight="1">
      <c r="A25" s="436">
        <f t="shared" si="0"/>
        <v>0</v>
      </c>
      <c r="B25" s="472"/>
      <c r="C25" s="472"/>
      <c r="D25" s="445" t="s">
        <v>540</v>
      </c>
      <c r="E25" s="472" t="str">
        <f>CONCATENATE("제거대상식생은 ",'6-3표준조사-1'!S10,"이며, 근주에서 올라온 맹아가 불규칙하게 분포한다.")</f>
        <v>제거대상식생은 목본 + 초본 이며, 근주에서 올라온 맹아가 불규칙하게 분포한다.</v>
      </c>
      <c r="F25" s="470"/>
      <c r="G25" s="470"/>
      <c r="H25" s="470"/>
      <c r="I25" s="470"/>
      <c r="J25" s="470"/>
      <c r="K25" s="470"/>
      <c r="L25" s="470"/>
      <c r="M25" s="470"/>
      <c r="N25" s="470"/>
      <c r="O25" s="470"/>
      <c r="P25" s="470"/>
      <c r="Q25" s="473"/>
      <c r="R25" s="473"/>
      <c r="S25" s="473"/>
      <c r="T25" s="473"/>
      <c r="U25" s="473"/>
      <c r="V25" s="470"/>
      <c r="W25" s="470"/>
      <c r="X25" s="470"/>
      <c r="Y25" s="470"/>
      <c r="Z25" s="470"/>
      <c r="AA25" s="470"/>
      <c r="AB25" s="470"/>
      <c r="AC25" s="470"/>
      <c r="AD25" s="470"/>
      <c r="AE25" s="470"/>
      <c r="AF25" s="470"/>
      <c r="AG25" s="470"/>
      <c r="AH25" s="475"/>
      <c r="AI25" s="475"/>
      <c r="AJ25" s="475"/>
      <c r="AK25" s="475"/>
      <c r="AL25" s="476"/>
      <c r="AM25" s="476"/>
      <c r="AN25" s="476"/>
      <c r="AO25" s="476"/>
      <c r="AP25" s="476"/>
      <c r="AQ25" s="476"/>
      <c r="AR25" s="476"/>
      <c r="AS25" s="476"/>
      <c r="AT25" s="476"/>
      <c r="AU25" s="476"/>
      <c r="AV25" s="470"/>
      <c r="AW25" s="470"/>
      <c r="AX25" s="470"/>
      <c r="AY25" s="470"/>
      <c r="AZ25" s="471"/>
      <c r="BK25" s="458"/>
      <c r="BL25" s="458"/>
      <c r="BM25" s="458"/>
      <c r="BN25" s="458"/>
      <c r="BO25" s="458"/>
      <c r="BP25" s="458"/>
      <c r="BQ25" s="458"/>
      <c r="BR25" s="458"/>
      <c r="BS25" s="458"/>
      <c r="BT25" s="458"/>
      <c r="BU25" s="458"/>
      <c r="BV25" s="458"/>
    </row>
    <row r="26" spans="1:74" s="444" customFormat="1" ht="18" customHeight="1">
      <c r="A26" s="436">
        <f t="shared" si="0"/>
        <v>0</v>
      </c>
      <c r="B26" s="472"/>
      <c r="C26" s="472"/>
      <c r="D26" s="445" t="s">
        <v>540</v>
      </c>
      <c r="E26" s="472" t="str">
        <f>CONCATENATE("조림목이 자연발생 식생과 경재하고 있으며 조림목의 ",AQ19,"하다." )</f>
        <v>조림목이 자연발생 식생과 경재하고 있으며 조림목의 0하다.</v>
      </c>
      <c r="F26" s="470"/>
      <c r="G26" s="470"/>
      <c r="H26" s="470"/>
      <c r="I26" s="470"/>
      <c r="J26" s="470"/>
      <c r="K26" s="470"/>
      <c r="L26" s="470"/>
      <c r="M26" s="470"/>
      <c r="N26" s="470"/>
      <c r="O26" s="470"/>
      <c r="P26" s="470"/>
      <c r="Q26" s="470"/>
      <c r="R26" s="470"/>
      <c r="S26" s="470"/>
      <c r="T26" s="470"/>
      <c r="U26" s="470"/>
      <c r="V26" s="470"/>
      <c r="W26" s="470"/>
      <c r="X26" s="470"/>
      <c r="Y26" s="470"/>
      <c r="Z26" s="470"/>
      <c r="AA26" s="470"/>
      <c r="AB26" s="470"/>
      <c r="AC26" s="470"/>
      <c r="AD26" s="470"/>
      <c r="AE26" s="470"/>
      <c r="AF26" s="470"/>
      <c r="AG26" s="470"/>
      <c r="AH26" s="475"/>
      <c r="AI26" s="475"/>
      <c r="AJ26" s="475"/>
      <c r="AK26" s="475"/>
      <c r="AL26" s="476"/>
      <c r="AM26" s="476"/>
      <c r="AN26" s="476"/>
      <c r="AO26" s="476"/>
      <c r="AP26" s="476"/>
      <c r="AQ26" s="476"/>
      <c r="AR26" s="476"/>
      <c r="AS26" s="476"/>
      <c r="AT26" s="476"/>
      <c r="AU26" s="476"/>
      <c r="AV26" s="470"/>
      <c r="AW26" s="470"/>
      <c r="AX26" s="470"/>
      <c r="AY26" s="470"/>
      <c r="AZ26" s="471"/>
      <c r="BK26" s="458"/>
      <c r="BL26" s="458"/>
      <c r="BM26" s="458"/>
      <c r="BN26" s="458"/>
      <c r="BO26" s="458"/>
      <c r="BP26" s="458"/>
      <c r="BQ26" s="458"/>
      <c r="BR26" s="458"/>
      <c r="BS26" s="458"/>
      <c r="BT26" s="458"/>
      <c r="BU26" s="458"/>
      <c r="BV26" s="458"/>
    </row>
    <row r="27" spans="1:74" s="444" customFormat="1" ht="13.5" customHeight="1">
      <c r="A27" s="436">
        <f t="shared" si="0"/>
        <v>0</v>
      </c>
      <c r="B27" s="478"/>
      <c r="C27" s="478"/>
      <c r="D27" s="478"/>
      <c r="E27" s="478"/>
      <c r="F27" s="453"/>
      <c r="G27" s="453"/>
      <c r="H27" s="453"/>
      <c r="I27" s="453"/>
      <c r="J27" s="479"/>
      <c r="K27" s="479"/>
      <c r="L27" s="479"/>
      <c r="M27" s="479"/>
      <c r="N27" s="479"/>
      <c r="O27" s="479"/>
      <c r="P27" s="479"/>
      <c r="Q27" s="480"/>
      <c r="R27" s="480"/>
      <c r="S27" s="480"/>
      <c r="T27" s="480"/>
      <c r="U27" s="480"/>
      <c r="V27" s="470"/>
      <c r="W27" s="470"/>
      <c r="X27" s="470"/>
      <c r="Y27" s="470"/>
      <c r="Z27" s="470"/>
      <c r="AA27" s="470"/>
      <c r="AB27" s="470"/>
      <c r="AC27" s="470"/>
      <c r="AD27" s="470"/>
      <c r="AE27" s="470"/>
      <c r="AF27" s="470"/>
      <c r="AG27" s="470"/>
      <c r="AH27" s="481"/>
      <c r="AI27" s="481"/>
      <c r="AJ27" s="481"/>
      <c r="AK27" s="481"/>
      <c r="AL27" s="482"/>
      <c r="AM27" s="482"/>
      <c r="AN27" s="482"/>
      <c r="AO27" s="482"/>
      <c r="AP27" s="482"/>
      <c r="AQ27" s="482"/>
      <c r="AR27" s="482"/>
      <c r="AS27" s="482"/>
      <c r="AT27" s="482"/>
      <c r="AU27" s="482"/>
      <c r="AV27" s="453"/>
      <c r="AW27" s="453"/>
      <c r="AX27" s="453"/>
      <c r="AY27" s="453"/>
      <c r="AZ27" s="471"/>
      <c r="BK27" s="458"/>
      <c r="BL27" s="458"/>
      <c r="BM27" s="458"/>
      <c r="BN27" s="458"/>
      <c r="BO27" s="458"/>
      <c r="BP27" s="458"/>
      <c r="BQ27" s="458"/>
      <c r="BR27" s="458"/>
      <c r="BS27" s="458"/>
      <c r="BT27" s="458"/>
      <c r="BU27" s="458"/>
      <c r="BV27" s="458"/>
    </row>
    <row r="28" spans="1:74" s="459" customFormat="1" ht="19.5" customHeight="1">
      <c r="A28" s="436">
        <f t="shared" si="0"/>
        <v>0</v>
      </c>
      <c r="B28" s="2154" t="s">
        <v>1222</v>
      </c>
      <c r="C28" s="2154"/>
      <c r="D28" s="2154"/>
      <c r="E28" s="2154"/>
      <c r="F28" s="2154"/>
      <c r="G28" s="2154"/>
      <c r="H28" s="2154"/>
      <c r="I28" s="2154"/>
      <c r="J28" s="2154"/>
      <c r="K28" s="2154"/>
      <c r="L28" s="2154"/>
      <c r="M28" s="2154"/>
      <c r="N28" s="2154"/>
      <c r="O28" s="2154"/>
      <c r="P28" s="2154"/>
      <c r="Q28" s="2154"/>
      <c r="R28" s="2154"/>
      <c r="S28" s="2154"/>
      <c r="T28" s="2154"/>
      <c r="U28" s="2154"/>
      <c r="V28" s="2154"/>
      <c r="W28" s="2154"/>
      <c r="X28" s="2154"/>
      <c r="Y28" s="2154"/>
      <c r="Z28" s="2154"/>
      <c r="AA28" s="2154"/>
      <c r="AB28" s="2154"/>
      <c r="AC28" s="2154"/>
      <c r="AD28" s="2154"/>
      <c r="AE28" s="2154"/>
      <c r="AF28" s="2154"/>
      <c r="AG28" s="2154"/>
      <c r="AH28" s="2154"/>
      <c r="AI28" s="2154"/>
      <c r="AJ28" s="2154"/>
      <c r="AK28" s="2154"/>
      <c r="AL28" s="2154"/>
      <c r="AM28" s="2154"/>
      <c r="AN28" s="2154"/>
      <c r="AO28" s="2154"/>
      <c r="AP28" s="2154"/>
      <c r="AQ28" s="2154"/>
      <c r="AR28" s="2154"/>
      <c r="AS28" s="2154"/>
      <c r="AT28" s="2154"/>
      <c r="AU28" s="2154"/>
      <c r="AV28" s="2154"/>
      <c r="AW28" s="2154"/>
      <c r="AX28" s="2154"/>
      <c r="AY28" s="2154"/>
      <c r="AZ28" s="483"/>
      <c r="BB28" s="458"/>
      <c r="BC28" s="458"/>
      <c r="BD28" s="458"/>
      <c r="BE28" s="458"/>
      <c r="BF28" s="458"/>
      <c r="BG28" s="458"/>
      <c r="BH28" s="458"/>
      <c r="BI28" s="458"/>
      <c r="BJ28" s="458"/>
      <c r="BK28" s="458"/>
      <c r="BL28" s="458"/>
      <c r="BM28" s="458"/>
      <c r="BN28" s="458"/>
      <c r="BO28" s="458"/>
      <c r="BP28" s="458"/>
      <c r="BQ28" s="458"/>
      <c r="BR28" s="458"/>
      <c r="BS28" s="458"/>
      <c r="BT28" s="458"/>
      <c r="BU28" s="458"/>
      <c r="BV28" s="458"/>
    </row>
    <row r="29" spans="1:74" s="459" customFormat="1" ht="18" customHeight="1">
      <c r="A29" s="436">
        <f t="shared" si="0"/>
        <v>0</v>
      </c>
      <c r="B29" s="484"/>
      <c r="C29" s="445" t="s">
        <v>1188</v>
      </c>
      <c r="D29" s="446" t="s">
        <v>1221</v>
      </c>
      <c r="E29" s="446"/>
      <c r="F29" s="446"/>
      <c r="G29" s="446"/>
      <c r="H29" s="446"/>
      <c r="I29" s="446"/>
      <c r="J29" s="485"/>
      <c r="K29" s="485"/>
      <c r="L29" s="485"/>
      <c r="M29" s="485"/>
      <c r="N29" s="485"/>
      <c r="O29" s="485"/>
      <c r="P29" s="485"/>
      <c r="Q29" s="485"/>
      <c r="R29" s="485"/>
      <c r="S29" s="485"/>
      <c r="T29" s="485"/>
      <c r="U29" s="485"/>
      <c r="V29" s="485"/>
      <c r="W29" s="485"/>
      <c r="X29" s="485"/>
      <c r="Y29" s="485"/>
      <c r="Z29" s="485"/>
      <c r="AA29" s="485"/>
      <c r="AB29" s="485"/>
      <c r="AC29" s="485"/>
      <c r="AD29" s="485"/>
      <c r="AE29" s="485"/>
      <c r="AF29" s="485"/>
      <c r="AG29" s="485"/>
      <c r="AH29" s="485"/>
      <c r="AI29" s="485"/>
      <c r="AJ29" s="485"/>
      <c r="AK29" s="485"/>
      <c r="AL29" s="485"/>
      <c r="AM29" s="485"/>
      <c r="AN29" s="485"/>
      <c r="AO29" s="485"/>
      <c r="AP29" s="485"/>
      <c r="AQ29" s="485"/>
      <c r="AR29" s="485"/>
      <c r="AS29" s="485"/>
      <c r="AT29" s="485"/>
      <c r="AU29" s="485"/>
      <c r="AV29" s="485"/>
      <c r="AW29" s="485"/>
      <c r="AX29" s="485"/>
      <c r="AY29" s="485"/>
      <c r="AZ29" s="483"/>
      <c r="BB29" s="458"/>
      <c r="BC29" s="458"/>
      <c r="BD29" s="458"/>
      <c r="BE29" s="458"/>
      <c r="BF29" s="458"/>
      <c r="BG29" s="458"/>
      <c r="BH29" s="458"/>
      <c r="BI29" s="458"/>
      <c r="BJ29" s="458"/>
      <c r="BK29" s="458"/>
      <c r="BL29" s="458"/>
      <c r="BM29" s="458"/>
      <c r="BN29" s="458"/>
      <c r="BO29" s="458"/>
      <c r="BP29" s="458"/>
      <c r="BQ29" s="458"/>
      <c r="BR29" s="458"/>
      <c r="BS29" s="458"/>
      <c r="BT29" s="458"/>
      <c r="BU29" s="458"/>
      <c r="BV29" s="458"/>
    </row>
    <row r="30" spans="1:74" s="458" customFormat="1" ht="18" customHeight="1">
      <c r="A30" s="436">
        <f t="shared" si="0"/>
        <v>0</v>
      </c>
      <c r="B30" s="445"/>
      <c r="C30" s="445"/>
      <c r="D30" s="445" t="s">
        <v>540</v>
      </c>
      <c r="E30" s="446" t="str">
        <f>CONCATENATE("조림목이 정상적으로 생육하기 위해서는 조림목을 제외한 모든 식생을 제거하여야 하므로 ",AO3,"로 적용한다.")</f>
        <v>조림목이 정상적으로 생육하기 위해서는 조림목을 제외한 모든 식생을 제거하여야 하므로 0로 적용한다.</v>
      </c>
      <c r="F30" s="446"/>
      <c r="G30" s="446"/>
      <c r="H30" s="446"/>
      <c r="I30" s="446"/>
      <c r="J30" s="447"/>
      <c r="K30" s="446"/>
      <c r="L30" s="446"/>
      <c r="M30" s="446"/>
      <c r="N30" s="446"/>
      <c r="O30" s="446"/>
      <c r="P30" s="446"/>
      <c r="Q30" s="446"/>
      <c r="R30" s="446"/>
      <c r="S30" s="446"/>
      <c r="T30" s="446"/>
      <c r="U30" s="446"/>
      <c r="V30" s="446"/>
      <c r="W30" s="446"/>
      <c r="X30" s="446"/>
      <c r="Y30" s="446"/>
      <c r="Z30" s="446"/>
      <c r="AA30" s="446"/>
      <c r="AB30" s="446"/>
      <c r="AC30" s="446"/>
      <c r="AD30" s="446"/>
      <c r="AE30" s="446"/>
      <c r="AF30" s="446"/>
      <c r="AG30" s="446"/>
      <c r="AH30" s="446"/>
      <c r="AI30" s="446"/>
      <c r="AJ30" s="446"/>
      <c r="AK30" s="446"/>
      <c r="AL30" s="446"/>
      <c r="AM30" s="446"/>
      <c r="AN30" s="446"/>
      <c r="AO30" s="446"/>
      <c r="AP30" s="446"/>
      <c r="AQ30" s="446"/>
      <c r="AR30" s="446"/>
      <c r="AS30" s="446"/>
      <c r="AT30" s="446"/>
      <c r="AU30" s="446"/>
      <c r="AV30" s="446"/>
      <c r="AW30" s="446"/>
      <c r="AX30" s="446"/>
      <c r="AY30" s="446"/>
      <c r="AZ30" s="486"/>
      <c r="BB30" s="459"/>
      <c r="BC30" s="459"/>
      <c r="BD30" s="459"/>
      <c r="BE30" s="459"/>
      <c r="BF30" s="459"/>
      <c r="BG30" s="459"/>
      <c r="BH30" s="459"/>
      <c r="BI30" s="459"/>
      <c r="BJ30" s="459"/>
      <c r="BK30" s="459"/>
      <c r="BL30" s="459"/>
      <c r="BM30" s="459"/>
      <c r="BN30" s="459"/>
      <c r="BO30" s="459"/>
      <c r="BP30" s="459"/>
      <c r="BQ30" s="459"/>
      <c r="BR30" s="459"/>
      <c r="BS30" s="459"/>
      <c r="BT30" s="459"/>
      <c r="BU30" s="459"/>
      <c r="BV30" s="459"/>
    </row>
    <row r="31" spans="1:74" s="458" customFormat="1" ht="18" customHeight="1">
      <c r="A31" s="436">
        <f t="shared" si="0"/>
        <v>0</v>
      </c>
      <c r="B31" s="445"/>
      <c r="C31" s="445" t="s">
        <v>1178</v>
      </c>
      <c r="D31" s="446" t="s">
        <v>1220</v>
      </c>
      <c r="E31" s="446"/>
      <c r="F31" s="446"/>
      <c r="G31" s="446"/>
      <c r="H31" s="446"/>
      <c r="I31" s="446"/>
      <c r="J31" s="446"/>
      <c r="K31" s="446"/>
      <c r="L31" s="446"/>
      <c r="M31" s="446"/>
      <c r="N31" s="446"/>
      <c r="O31" s="446"/>
      <c r="P31" s="446"/>
      <c r="Q31" s="446"/>
      <c r="R31" s="446"/>
      <c r="S31" s="446"/>
      <c r="T31" s="446"/>
      <c r="U31" s="446"/>
      <c r="V31" s="446"/>
      <c r="W31" s="446"/>
      <c r="X31" s="446"/>
      <c r="Y31" s="446"/>
      <c r="Z31" s="446"/>
      <c r="AA31" s="446"/>
      <c r="AB31" s="446"/>
      <c r="AC31" s="446"/>
      <c r="AD31" s="446"/>
      <c r="AE31" s="446"/>
      <c r="AF31" s="446"/>
      <c r="AG31" s="446"/>
      <c r="AH31" s="446"/>
      <c r="AI31" s="446"/>
      <c r="AJ31" s="446"/>
      <c r="AK31" s="446"/>
      <c r="AL31" s="446"/>
      <c r="AM31" s="446"/>
      <c r="AN31" s="446"/>
      <c r="AO31" s="446"/>
      <c r="AP31" s="446"/>
      <c r="AQ31" s="446"/>
      <c r="AR31" s="446"/>
      <c r="AS31" s="446"/>
      <c r="AT31" s="446"/>
      <c r="AU31" s="446"/>
      <c r="AV31" s="446"/>
      <c r="AW31" s="446"/>
      <c r="AX31" s="446"/>
      <c r="AY31" s="446"/>
      <c r="AZ31" s="486"/>
    </row>
    <row r="32" spans="1:74" s="458" customFormat="1" ht="18" customHeight="1">
      <c r="A32" s="436">
        <f t="shared" si="0"/>
        <v>0</v>
      </c>
      <c r="B32" s="445"/>
      <c r="C32" s="2155" t="s">
        <v>1219</v>
      </c>
      <c r="D32" s="2155"/>
      <c r="E32" s="2155"/>
      <c r="F32" s="2155"/>
      <c r="G32" s="2155"/>
      <c r="H32" s="2155"/>
      <c r="I32" s="2155"/>
      <c r="J32" s="2155"/>
      <c r="K32" s="2155"/>
      <c r="L32" s="2155"/>
      <c r="M32" s="2155"/>
      <c r="N32" s="2155"/>
      <c r="O32" s="2155"/>
      <c r="P32" s="2155"/>
      <c r="Q32" s="2155"/>
      <c r="R32" s="2155"/>
      <c r="S32" s="2155"/>
      <c r="T32" s="2155"/>
      <c r="U32" s="2155"/>
      <c r="V32" s="2155"/>
      <c r="W32" s="2155"/>
      <c r="X32" s="2155"/>
      <c r="Y32" s="2155"/>
      <c r="Z32" s="2155"/>
      <c r="AA32" s="2155" t="s">
        <v>1218</v>
      </c>
      <c r="AB32" s="2155"/>
      <c r="AC32" s="2155"/>
      <c r="AD32" s="2155"/>
      <c r="AE32" s="2155"/>
      <c r="AF32" s="2155"/>
      <c r="AG32" s="2155"/>
      <c r="AH32" s="2155"/>
      <c r="AI32" s="2155"/>
      <c r="AJ32" s="2155"/>
      <c r="AK32" s="2155"/>
      <c r="AL32" s="2155"/>
      <c r="AM32" s="2155"/>
      <c r="AN32" s="2155"/>
      <c r="AO32" s="2155"/>
      <c r="AP32" s="2155"/>
      <c r="AQ32" s="2155"/>
      <c r="AR32" s="2155"/>
      <c r="AS32" s="2155"/>
      <c r="AT32" s="2155"/>
      <c r="AU32" s="2155"/>
      <c r="AV32" s="2155"/>
      <c r="AW32" s="2155"/>
      <c r="AX32" s="2155"/>
      <c r="AY32" s="445"/>
      <c r="AZ32" s="444"/>
    </row>
    <row r="33" spans="1:74" s="444" customFormat="1" ht="18" customHeight="1">
      <c r="A33" s="436">
        <f t="shared" si="0"/>
        <v>0</v>
      </c>
      <c r="B33" s="487"/>
      <c r="C33" s="2155" t="s">
        <v>1217</v>
      </c>
      <c r="D33" s="2155"/>
      <c r="E33" s="2155"/>
      <c r="F33" s="2155"/>
      <c r="G33" s="2155"/>
      <c r="H33" s="2155"/>
      <c r="I33" s="2155"/>
      <c r="J33" s="2155"/>
      <c r="K33" s="2155" t="s">
        <v>1216</v>
      </c>
      <c r="L33" s="2155"/>
      <c r="M33" s="2155"/>
      <c r="N33" s="2155"/>
      <c r="O33" s="2155"/>
      <c r="P33" s="2155"/>
      <c r="Q33" s="2155"/>
      <c r="R33" s="2155"/>
      <c r="S33" s="2155" t="s">
        <v>1215</v>
      </c>
      <c r="T33" s="2155"/>
      <c r="U33" s="2155"/>
      <c r="V33" s="2155"/>
      <c r="W33" s="2155"/>
      <c r="X33" s="2155"/>
      <c r="Y33" s="2155"/>
      <c r="Z33" s="2155"/>
      <c r="AA33" s="2155" t="s">
        <v>1214</v>
      </c>
      <c r="AB33" s="2155"/>
      <c r="AC33" s="2155"/>
      <c r="AD33" s="2155"/>
      <c r="AE33" s="2155"/>
      <c r="AF33" s="2155"/>
      <c r="AG33" s="2155"/>
      <c r="AH33" s="2155"/>
      <c r="AI33" s="2155" t="s">
        <v>1213</v>
      </c>
      <c r="AJ33" s="2155"/>
      <c r="AK33" s="2155"/>
      <c r="AL33" s="2155"/>
      <c r="AM33" s="2155"/>
      <c r="AN33" s="2155"/>
      <c r="AO33" s="2155"/>
      <c r="AP33" s="2155"/>
      <c r="AQ33" s="2155" t="s">
        <v>1212</v>
      </c>
      <c r="AR33" s="2155"/>
      <c r="AS33" s="2155"/>
      <c r="AT33" s="2155"/>
      <c r="AU33" s="2155"/>
      <c r="AV33" s="2155"/>
      <c r="AW33" s="2155"/>
      <c r="AX33" s="2155"/>
      <c r="AY33" s="487"/>
      <c r="AZ33" s="443"/>
      <c r="BB33" s="458"/>
      <c r="BC33" s="458"/>
      <c r="BD33" s="458"/>
      <c r="BE33" s="458"/>
      <c r="BF33" s="458"/>
      <c r="BG33" s="458"/>
      <c r="BH33" s="458"/>
      <c r="BI33" s="458"/>
      <c r="BJ33" s="458"/>
      <c r="BK33" s="458"/>
      <c r="BL33" s="458"/>
      <c r="BM33" s="458"/>
      <c r="BN33" s="458"/>
      <c r="BO33" s="458"/>
      <c r="BP33" s="458"/>
      <c r="BQ33" s="458"/>
      <c r="BR33" s="458"/>
      <c r="BS33" s="458"/>
      <c r="BT33" s="458"/>
      <c r="BU33" s="458"/>
      <c r="BV33" s="458"/>
    </row>
    <row r="34" spans="1:74" s="438" customFormat="1" ht="18" customHeight="1">
      <c r="A34" s="436">
        <f t="shared" ref="A34:A50" si="1">IF(K$19&gt;0,1,0)</f>
        <v>0</v>
      </c>
      <c r="B34" s="470"/>
      <c r="C34" s="2155" t="s">
        <v>1170</v>
      </c>
      <c r="D34" s="2155"/>
      <c r="E34" s="2155"/>
      <c r="F34" s="2155"/>
      <c r="G34" s="2155"/>
      <c r="H34" s="2155"/>
      <c r="I34" s="2155"/>
      <c r="J34" s="2155"/>
      <c r="K34" s="2155" t="s">
        <v>1174</v>
      </c>
      <c r="L34" s="2155"/>
      <c r="M34" s="2155"/>
      <c r="N34" s="2155"/>
      <c r="O34" s="2155"/>
      <c r="P34" s="2155"/>
      <c r="Q34" s="2155"/>
      <c r="R34" s="2155"/>
      <c r="S34" s="2165">
        <f>AA19</f>
        <v>0</v>
      </c>
      <c r="T34" s="2165"/>
      <c r="U34" s="2165"/>
      <c r="V34" s="2165"/>
      <c r="W34" s="2165"/>
      <c r="X34" s="2165"/>
      <c r="Y34" s="2165"/>
      <c r="Z34" s="2165"/>
      <c r="AA34" s="2158" t="str">
        <f>'6-3표준조사-1'!P6</f>
        <v>완 (15˚ 이하)</v>
      </c>
      <c r="AB34" s="2158"/>
      <c r="AC34" s="2158"/>
      <c r="AD34" s="2158"/>
      <c r="AE34" s="2158"/>
      <c r="AF34" s="2158"/>
      <c r="AG34" s="2158"/>
      <c r="AH34" s="2158"/>
      <c r="AI34" s="2158">
        <f>'6-3표준조사-1'!Q6</f>
        <v>0</v>
      </c>
      <c r="AJ34" s="2158"/>
      <c r="AK34" s="2158"/>
      <c r="AL34" s="2158"/>
      <c r="AM34" s="2158"/>
      <c r="AN34" s="2158"/>
      <c r="AO34" s="2158"/>
      <c r="AP34" s="2158"/>
      <c r="AQ34" s="2158">
        <f>'6-3표준조사-1'!R6</f>
        <v>0</v>
      </c>
      <c r="AR34" s="2158"/>
      <c r="AS34" s="2158"/>
      <c r="AT34" s="2158"/>
      <c r="AU34" s="2158"/>
      <c r="AV34" s="2158"/>
      <c r="AW34" s="2158"/>
      <c r="AX34" s="2158"/>
      <c r="AY34" s="470"/>
      <c r="AZ34" s="471"/>
    </row>
    <row r="35" spans="1:74" s="444" customFormat="1" ht="18" customHeight="1">
      <c r="A35" s="436">
        <f t="shared" si="1"/>
        <v>0</v>
      </c>
      <c r="B35" s="470"/>
      <c r="C35" s="2155" t="s">
        <v>1173</v>
      </c>
      <c r="D35" s="2155"/>
      <c r="E35" s="2155"/>
      <c r="F35" s="2155"/>
      <c r="G35" s="2155"/>
      <c r="H35" s="2155"/>
      <c r="I35" s="2155"/>
      <c r="J35" s="2155"/>
      <c r="K35" s="2155" t="s">
        <v>1172</v>
      </c>
      <c r="L35" s="2155"/>
      <c r="M35" s="2155"/>
      <c r="N35" s="2155"/>
      <c r="O35" s="2155"/>
      <c r="P35" s="2155"/>
      <c r="Q35" s="2155"/>
      <c r="R35" s="2155"/>
      <c r="S35" s="2166">
        <f>K19</f>
        <v>0</v>
      </c>
      <c r="T35" s="2166"/>
      <c r="U35" s="2166"/>
      <c r="V35" s="2166"/>
      <c r="W35" s="2166"/>
      <c r="X35" s="2166"/>
      <c r="Y35" s="2166"/>
      <c r="Z35" s="2166"/>
      <c r="AA35" s="2159"/>
      <c r="AB35" s="2159"/>
      <c r="AC35" s="2159"/>
      <c r="AD35" s="2159"/>
      <c r="AE35" s="2159"/>
      <c r="AF35" s="2159"/>
      <c r="AG35" s="2159"/>
      <c r="AH35" s="2159"/>
      <c r="AI35" s="2159"/>
      <c r="AJ35" s="2159"/>
      <c r="AK35" s="2159"/>
      <c r="AL35" s="2159"/>
      <c r="AM35" s="2159"/>
      <c r="AN35" s="2159"/>
      <c r="AO35" s="2159"/>
      <c r="AP35" s="2159"/>
      <c r="AQ35" s="2159"/>
      <c r="AR35" s="2159"/>
      <c r="AS35" s="2159"/>
      <c r="AT35" s="2159"/>
      <c r="AU35" s="2159"/>
      <c r="AV35" s="2159"/>
      <c r="AW35" s="2159"/>
      <c r="AX35" s="2159"/>
      <c r="AY35" s="470"/>
      <c r="AZ35" s="471"/>
    </row>
    <row r="36" spans="1:74" s="444" customFormat="1" ht="18" customHeight="1">
      <c r="A36" s="436">
        <f t="shared" si="1"/>
        <v>0</v>
      </c>
      <c r="B36" s="488"/>
      <c r="C36" s="488" t="s">
        <v>1171</v>
      </c>
      <c r="D36" s="488" t="s">
        <v>1170</v>
      </c>
      <c r="E36" s="488"/>
      <c r="F36" s="488"/>
      <c r="G36" s="489"/>
      <c r="H36" s="489"/>
      <c r="I36" s="489"/>
      <c r="J36" s="489"/>
      <c r="K36" s="489"/>
      <c r="L36" s="476"/>
      <c r="M36" s="476"/>
      <c r="N36" s="476"/>
      <c r="O36" s="476"/>
      <c r="P36" s="476"/>
      <c r="Q36" s="490"/>
      <c r="R36" s="490"/>
      <c r="S36" s="490"/>
      <c r="T36" s="490"/>
      <c r="U36" s="490"/>
      <c r="V36" s="470"/>
      <c r="W36" s="470"/>
      <c r="X36" s="470"/>
      <c r="Y36" s="470"/>
      <c r="Z36" s="491"/>
      <c r="AA36" s="470"/>
      <c r="AB36" s="470"/>
      <c r="AC36" s="470"/>
      <c r="AD36" s="492"/>
      <c r="AE36" s="470"/>
      <c r="AF36" s="470"/>
      <c r="AG36" s="470"/>
      <c r="AH36" s="493"/>
      <c r="AI36" s="493"/>
      <c r="AJ36" s="493"/>
      <c r="AK36" s="493"/>
      <c r="AL36" s="493"/>
      <c r="AM36" s="493"/>
      <c r="AN36" s="493"/>
      <c r="AO36" s="493"/>
      <c r="AP36" s="493"/>
      <c r="AQ36" s="494"/>
      <c r="AR36" s="494"/>
      <c r="AS36" s="494"/>
      <c r="AT36" s="494"/>
      <c r="AU36" s="495"/>
      <c r="AV36" s="495"/>
      <c r="AW36" s="495"/>
      <c r="AX36" s="495"/>
      <c r="AY36" s="495"/>
      <c r="AZ36" s="496"/>
    </row>
    <row r="37" spans="1:74" s="444" customFormat="1" ht="18" customHeight="1">
      <c r="A37" s="436">
        <f t="shared" si="1"/>
        <v>0</v>
      </c>
      <c r="B37" s="445"/>
      <c r="C37" s="445"/>
      <c r="D37" s="445" t="s">
        <v>540</v>
      </c>
      <c r="E37" s="445" t="s">
        <v>1211</v>
      </c>
      <c r="F37" s="445"/>
      <c r="G37" s="445"/>
      <c r="H37" s="445"/>
      <c r="I37" s="445"/>
      <c r="J37" s="492"/>
      <c r="K37" s="492"/>
      <c r="L37" s="492"/>
      <c r="M37" s="492"/>
      <c r="N37" s="445"/>
      <c r="O37" s="445"/>
      <c r="P37" s="445"/>
      <c r="Q37" s="445"/>
      <c r="R37" s="445"/>
      <c r="S37" s="445"/>
      <c r="T37" s="490"/>
      <c r="U37" s="490"/>
      <c r="V37" s="490"/>
      <c r="W37" s="490"/>
      <c r="X37" s="445"/>
      <c r="Y37" s="445"/>
      <c r="Z37" s="445"/>
      <c r="AA37" s="445"/>
      <c r="AB37" s="490"/>
      <c r="AC37" s="490"/>
      <c r="AD37" s="490"/>
      <c r="AE37" s="490"/>
      <c r="AF37" s="445"/>
      <c r="AG37" s="445"/>
      <c r="AH37" s="445"/>
      <c r="AI37" s="445"/>
      <c r="AJ37" s="445"/>
      <c r="AK37" s="445"/>
      <c r="AL37" s="445"/>
      <c r="AM37" s="445"/>
      <c r="AN37" s="445"/>
      <c r="AO37" s="445"/>
      <c r="AP37" s="445"/>
      <c r="AQ37" s="445"/>
      <c r="AR37" s="445"/>
      <c r="AS37" s="445"/>
      <c r="AT37" s="445"/>
      <c r="AU37" s="445"/>
      <c r="AV37" s="445"/>
      <c r="AW37" s="445"/>
      <c r="AX37" s="445"/>
      <c r="AY37" s="445"/>
    </row>
    <row r="38" spans="1:74" s="458" customFormat="1" ht="18" customHeight="1">
      <c r="A38" s="436">
        <f t="shared" si="1"/>
        <v>0</v>
      </c>
      <c r="B38" s="445"/>
      <c r="C38" s="445"/>
      <c r="D38" s="445" t="s">
        <v>540</v>
      </c>
      <c r="E38" s="446" t="s">
        <v>1210</v>
      </c>
      <c r="F38" s="446"/>
      <c r="G38" s="446"/>
      <c r="H38" s="446"/>
      <c r="I38" s="446"/>
      <c r="J38" s="446"/>
      <c r="K38" s="446"/>
      <c r="L38" s="446"/>
      <c r="M38" s="446"/>
      <c r="N38" s="446"/>
      <c r="O38" s="446"/>
      <c r="P38" s="446"/>
      <c r="Q38" s="446"/>
      <c r="R38" s="446"/>
      <c r="S38" s="446"/>
      <c r="T38" s="446"/>
      <c r="U38" s="446"/>
      <c r="V38" s="446"/>
      <c r="W38" s="446"/>
      <c r="X38" s="446"/>
      <c r="Y38" s="446"/>
      <c r="Z38" s="446"/>
      <c r="AA38" s="446"/>
      <c r="AB38" s="446"/>
      <c r="AC38" s="446"/>
      <c r="AD38" s="446"/>
      <c r="AE38" s="446"/>
      <c r="AF38" s="446"/>
      <c r="AG38" s="446"/>
      <c r="AH38" s="446"/>
      <c r="AI38" s="446"/>
      <c r="AJ38" s="446"/>
      <c r="AK38" s="446"/>
      <c r="AL38" s="446"/>
      <c r="AM38" s="446"/>
      <c r="AN38" s="446"/>
      <c r="AO38" s="446"/>
      <c r="AP38" s="446"/>
      <c r="AQ38" s="446"/>
      <c r="AR38" s="446"/>
      <c r="AS38" s="446"/>
      <c r="AT38" s="446"/>
      <c r="AU38" s="446"/>
      <c r="AV38" s="446"/>
      <c r="AW38" s="446"/>
      <c r="AX38" s="446"/>
      <c r="AY38" s="446"/>
      <c r="AZ38" s="486"/>
    </row>
    <row r="39" spans="1:74" s="459" customFormat="1" ht="18" customHeight="1">
      <c r="A39" s="436">
        <f t="shared" si="1"/>
        <v>0</v>
      </c>
      <c r="B39" s="445"/>
      <c r="C39" s="445" t="s">
        <v>1209</v>
      </c>
      <c r="D39" s="445"/>
      <c r="E39" s="497"/>
      <c r="F39" s="497"/>
      <c r="G39" s="497"/>
      <c r="H39" s="497"/>
      <c r="I39" s="497"/>
      <c r="J39" s="497"/>
      <c r="K39" s="497"/>
      <c r="L39" s="497"/>
      <c r="M39" s="497"/>
      <c r="N39" s="497"/>
      <c r="O39" s="497"/>
      <c r="P39" s="497"/>
      <c r="Q39" s="497"/>
      <c r="R39" s="497"/>
      <c r="S39" s="497"/>
      <c r="T39" s="497"/>
      <c r="U39" s="497"/>
      <c r="V39" s="497"/>
      <c r="W39" s="497"/>
      <c r="X39" s="497"/>
      <c r="Y39" s="497"/>
      <c r="Z39" s="497"/>
      <c r="AA39" s="497"/>
      <c r="AB39" s="497"/>
      <c r="AC39" s="497"/>
      <c r="AD39" s="497"/>
      <c r="AE39" s="497"/>
      <c r="AF39" s="497"/>
      <c r="AG39" s="497"/>
      <c r="AH39" s="497"/>
      <c r="AI39" s="497"/>
      <c r="AJ39" s="497"/>
      <c r="AK39" s="497"/>
      <c r="AL39" s="497"/>
      <c r="AM39" s="497"/>
      <c r="AN39" s="497"/>
      <c r="AO39" s="497"/>
      <c r="AP39" s="497"/>
      <c r="AQ39" s="497"/>
      <c r="AR39" s="497"/>
      <c r="AS39" s="497"/>
      <c r="AT39" s="497"/>
      <c r="AU39" s="497"/>
      <c r="AV39" s="497"/>
      <c r="AW39" s="497"/>
      <c r="AX39" s="497"/>
      <c r="AY39" s="497"/>
      <c r="AZ39" s="498"/>
    </row>
    <row r="40" spans="1:74" s="458" customFormat="1" ht="18" customHeight="1">
      <c r="A40" s="436">
        <f t="shared" si="1"/>
        <v>0</v>
      </c>
      <c r="B40" s="445"/>
      <c r="C40" s="445"/>
      <c r="D40" s="445" t="s">
        <v>540</v>
      </c>
      <c r="E40" s="497" t="s">
        <v>1208</v>
      </c>
      <c r="F40" s="497"/>
      <c r="G40" s="497"/>
      <c r="H40" s="497"/>
      <c r="I40" s="497"/>
      <c r="J40" s="497"/>
      <c r="K40" s="497"/>
      <c r="L40" s="497"/>
      <c r="M40" s="497"/>
      <c r="N40" s="497"/>
      <c r="O40" s="497"/>
      <c r="P40" s="497"/>
      <c r="Q40" s="497"/>
      <c r="R40" s="497"/>
      <c r="S40" s="497"/>
      <c r="T40" s="497"/>
      <c r="U40" s="497"/>
      <c r="V40" s="497"/>
      <c r="W40" s="497"/>
      <c r="X40" s="497"/>
      <c r="Y40" s="497"/>
      <c r="Z40" s="497"/>
      <c r="AA40" s="497"/>
      <c r="AB40" s="497"/>
      <c r="AC40" s="497"/>
      <c r="AD40" s="497"/>
      <c r="AE40" s="497"/>
      <c r="AF40" s="497"/>
      <c r="AG40" s="497"/>
      <c r="AH40" s="497"/>
      <c r="AI40" s="497"/>
      <c r="AJ40" s="497"/>
      <c r="AK40" s="497"/>
      <c r="AL40" s="497"/>
      <c r="AM40" s="497"/>
      <c r="AN40" s="497"/>
      <c r="AO40" s="497"/>
      <c r="AP40" s="497"/>
      <c r="AQ40" s="497"/>
      <c r="AR40" s="497"/>
      <c r="AS40" s="497"/>
      <c r="AT40" s="497"/>
      <c r="AU40" s="497"/>
      <c r="AV40" s="497"/>
      <c r="AW40" s="497"/>
      <c r="AX40" s="497"/>
      <c r="AY40" s="497"/>
      <c r="AZ40" s="498"/>
    </row>
    <row r="41" spans="1:74" s="458" customFormat="1" ht="18" customHeight="1">
      <c r="A41" s="436">
        <f t="shared" si="1"/>
        <v>0</v>
      </c>
      <c r="B41" s="445"/>
      <c r="C41" s="445"/>
      <c r="D41" s="445" t="s">
        <v>540</v>
      </c>
      <c r="E41" s="497" t="s">
        <v>1207</v>
      </c>
      <c r="F41" s="497"/>
      <c r="G41" s="497"/>
      <c r="H41" s="497"/>
      <c r="I41" s="497"/>
      <c r="J41" s="497"/>
      <c r="K41" s="497"/>
      <c r="L41" s="497"/>
      <c r="M41" s="497"/>
      <c r="N41" s="497"/>
      <c r="O41" s="497"/>
      <c r="P41" s="497"/>
      <c r="Q41" s="497"/>
      <c r="R41" s="497"/>
      <c r="S41" s="497"/>
      <c r="T41" s="497"/>
      <c r="U41" s="497"/>
      <c r="V41" s="497"/>
      <c r="W41" s="497"/>
      <c r="X41" s="497"/>
      <c r="Y41" s="497"/>
      <c r="Z41" s="497"/>
      <c r="AA41" s="497"/>
      <c r="AB41" s="497"/>
      <c r="AC41" s="497"/>
      <c r="AD41" s="497"/>
      <c r="AE41" s="497"/>
      <c r="AF41" s="497"/>
      <c r="AG41" s="497"/>
      <c r="AH41" s="497"/>
      <c r="AI41" s="497"/>
      <c r="AJ41" s="497"/>
      <c r="AK41" s="497"/>
      <c r="AL41" s="497"/>
      <c r="AM41" s="497"/>
      <c r="AN41" s="497"/>
      <c r="AO41" s="497"/>
      <c r="AP41" s="497"/>
      <c r="AQ41" s="497"/>
      <c r="AR41" s="497"/>
      <c r="AS41" s="497"/>
      <c r="AT41" s="497"/>
      <c r="AU41" s="497"/>
      <c r="AV41" s="497"/>
      <c r="AW41" s="497"/>
      <c r="AX41" s="497"/>
      <c r="AY41" s="497"/>
      <c r="AZ41" s="498"/>
    </row>
    <row r="42" spans="1:74" s="458" customFormat="1" ht="18" customHeight="1">
      <c r="A42" s="436">
        <f t="shared" si="1"/>
        <v>0</v>
      </c>
      <c r="B42" s="445"/>
      <c r="C42" s="445" t="s">
        <v>1206</v>
      </c>
      <c r="D42" s="445" t="s">
        <v>1205</v>
      </c>
      <c r="E42" s="497"/>
      <c r="F42" s="497"/>
      <c r="G42" s="497"/>
      <c r="H42" s="497"/>
      <c r="I42" s="497"/>
      <c r="J42" s="497"/>
      <c r="K42" s="497"/>
      <c r="L42" s="497"/>
      <c r="M42" s="497"/>
      <c r="N42" s="497"/>
      <c r="O42" s="497"/>
      <c r="P42" s="497"/>
      <c r="Q42" s="497"/>
      <c r="R42" s="497"/>
      <c r="S42" s="497"/>
      <c r="T42" s="497"/>
      <c r="U42" s="497"/>
      <c r="V42" s="497"/>
      <c r="W42" s="497"/>
      <c r="X42" s="497"/>
      <c r="Y42" s="497"/>
      <c r="Z42" s="497"/>
      <c r="AA42" s="497"/>
      <c r="AB42" s="497"/>
      <c r="AC42" s="497"/>
      <c r="AD42" s="497"/>
      <c r="AE42" s="497"/>
      <c r="AF42" s="497"/>
      <c r="AG42" s="497"/>
      <c r="AH42" s="497"/>
      <c r="AI42" s="497"/>
      <c r="AJ42" s="497"/>
      <c r="AK42" s="497"/>
      <c r="AL42" s="497"/>
      <c r="AM42" s="497"/>
      <c r="AN42" s="497"/>
      <c r="AO42" s="497"/>
      <c r="AP42" s="497"/>
      <c r="AQ42" s="497"/>
      <c r="AR42" s="497"/>
      <c r="AS42" s="497"/>
      <c r="AT42" s="497"/>
      <c r="AU42" s="497"/>
      <c r="AV42" s="497"/>
      <c r="AW42" s="497"/>
      <c r="AX42" s="497"/>
      <c r="AY42" s="497"/>
      <c r="AZ42" s="498"/>
    </row>
    <row r="43" spans="1:74" s="458" customFormat="1" ht="18" customHeight="1">
      <c r="A43" s="436">
        <f t="shared" si="1"/>
        <v>0</v>
      </c>
      <c r="B43" s="445"/>
      <c r="C43" s="445"/>
      <c r="D43" s="445" t="s">
        <v>540</v>
      </c>
      <c r="E43" s="497" t="s">
        <v>1204</v>
      </c>
      <c r="F43" s="497"/>
      <c r="G43" s="497"/>
      <c r="H43" s="497"/>
      <c r="I43" s="497"/>
      <c r="J43" s="497"/>
      <c r="K43" s="497"/>
      <c r="L43" s="497"/>
      <c r="M43" s="497"/>
      <c r="N43" s="497"/>
      <c r="O43" s="497"/>
      <c r="P43" s="497"/>
      <c r="Q43" s="497"/>
      <c r="R43" s="497"/>
      <c r="S43" s="497"/>
      <c r="T43" s="497"/>
      <c r="U43" s="497"/>
      <c r="V43" s="497"/>
      <c r="W43" s="497"/>
      <c r="X43" s="497"/>
      <c r="Y43" s="497"/>
      <c r="Z43" s="497"/>
      <c r="AA43" s="497"/>
      <c r="AB43" s="497"/>
      <c r="AC43" s="497"/>
      <c r="AD43" s="497"/>
      <c r="AE43" s="497"/>
      <c r="AF43" s="497"/>
      <c r="AG43" s="497"/>
      <c r="AH43" s="497"/>
      <c r="AI43" s="497"/>
      <c r="AJ43" s="497"/>
      <c r="AK43" s="497"/>
      <c r="AL43" s="497"/>
      <c r="AM43" s="497"/>
      <c r="AN43" s="497"/>
      <c r="AO43" s="497"/>
      <c r="AP43" s="497"/>
      <c r="AQ43" s="497"/>
      <c r="AR43" s="497"/>
      <c r="AS43" s="497"/>
      <c r="AT43" s="497"/>
      <c r="AU43" s="497"/>
      <c r="AV43" s="497"/>
      <c r="AW43" s="497"/>
      <c r="AX43" s="497"/>
      <c r="AY43" s="497"/>
      <c r="AZ43" s="498"/>
    </row>
    <row r="44" spans="1:74" s="458" customFormat="1" ht="18" customHeight="1">
      <c r="A44" s="436">
        <f t="shared" si="1"/>
        <v>0</v>
      </c>
      <c r="B44" s="445"/>
      <c r="C44" s="445"/>
      <c r="D44" s="445" t="s">
        <v>540</v>
      </c>
      <c r="E44" s="497" t="s">
        <v>1203</v>
      </c>
      <c r="F44" s="497"/>
      <c r="G44" s="497"/>
      <c r="H44" s="497"/>
      <c r="I44" s="497"/>
      <c r="J44" s="497"/>
      <c r="K44" s="497"/>
      <c r="L44" s="497"/>
      <c r="M44" s="497"/>
      <c r="N44" s="497"/>
      <c r="O44" s="497"/>
      <c r="P44" s="497"/>
      <c r="Q44" s="497"/>
      <c r="R44" s="497"/>
      <c r="S44" s="497"/>
      <c r="T44" s="497"/>
      <c r="U44" s="497"/>
      <c r="V44" s="497"/>
      <c r="W44" s="497"/>
      <c r="X44" s="497"/>
      <c r="Y44" s="497"/>
      <c r="Z44" s="497"/>
      <c r="AA44" s="497"/>
      <c r="AB44" s="497"/>
      <c r="AC44" s="497"/>
      <c r="AD44" s="497"/>
      <c r="AE44" s="497"/>
      <c r="AF44" s="497"/>
      <c r="AG44" s="497"/>
      <c r="AH44" s="497"/>
      <c r="AI44" s="497"/>
      <c r="AJ44" s="497"/>
      <c r="AK44" s="497"/>
      <c r="AL44" s="497"/>
      <c r="AM44" s="497"/>
      <c r="AN44" s="497"/>
      <c r="AO44" s="497"/>
      <c r="AP44" s="497"/>
      <c r="AQ44" s="497"/>
      <c r="AR44" s="497"/>
      <c r="AS44" s="497"/>
      <c r="AT44" s="497"/>
      <c r="AU44" s="497"/>
      <c r="AV44" s="497"/>
      <c r="AW44" s="497"/>
      <c r="AX44" s="497"/>
      <c r="AY44" s="497"/>
      <c r="AZ44" s="498"/>
    </row>
    <row r="45" spans="1:74" s="458" customFormat="1" ht="18" customHeight="1">
      <c r="A45" s="436">
        <f t="shared" si="1"/>
        <v>0</v>
      </c>
      <c r="B45" s="445"/>
      <c r="C45" s="445"/>
      <c r="D45" s="445" t="s">
        <v>540</v>
      </c>
      <c r="E45" s="497" t="s">
        <v>1202</v>
      </c>
      <c r="F45" s="497"/>
      <c r="G45" s="497"/>
      <c r="H45" s="497"/>
      <c r="I45" s="497"/>
      <c r="J45" s="497"/>
      <c r="K45" s="497"/>
      <c r="L45" s="497"/>
      <c r="M45" s="497"/>
      <c r="N45" s="497"/>
      <c r="O45" s="497"/>
      <c r="P45" s="497"/>
      <c r="Q45" s="497"/>
      <c r="R45" s="497"/>
      <c r="S45" s="497"/>
      <c r="T45" s="497"/>
      <c r="U45" s="497"/>
      <c r="V45" s="497"/>
      <c r="W45" s="497"/>
      <c r="X45" s="497"/>
      <c r="Y45" s="497"/>
      <c r="Z45" s="497"/>
      <c r="AA45" s="497"/>
      <c r="AB45" s="497"/>
      <c r="AC45" s="497"/>
      <c r="AD45" s="497"/>
      <c r="AE45" s="497"/>
      <c r="AF45" s="497"/>
      <c r="AG45" s="497"/>
      <c r="AH45" s="497"/>
      <c r="AI45" s="497"/>
      <c r="AJ45" s="497"/>
      <c r="AK45" s="497"/>
      <c r="AL45" s="497"/>
      <c r="AM45" s="497"/>
      <c r="AN45" s="497"/>
      <c r="AO45" s="497"/>
      <c r="AP45" s="497"/>
      <c r="AQ45" s="497"/>
      <c r="AR45" s="497"/>
      <c r="AS45" s="497"/>
      <c r="AT45" s="497"/>
      <c r="AU45" s="497"/>
      <c r="AV45" s="497"/>
      <c r="AW45" s="497"/>
      <c r="AX45" s="497"/>
      <c r="AY45" s="497"/>
      <c r="AZ45" s="498"/>
    </row>
    <row r="46" spans="1:74" s="458" customFormat="1" ht="18" customHeight="1">
      <c r="A46" s="436">
        <f t="shared" si="1"/>
        <v>0</v>
      </c>
      <c r="B46" s="445"/>
      <c r="C46" s="445"/>
      <c r="D46" s="445" t="s">
        <v>540</v>
      </c>
      <c r="E46" s="497" t="s">
        <v>1201</v>
      </c>
      <c r="F46" s="497"/>
      <c r="G46" s="497"/>
      <c r="H46" s="497"/>
      <c r="I46" s="497"/>
      <c r="J46" s="497"/>
      <c r="K46" s="497"/>
      <c r="L46" s="497"/>
      <c r="M46" s="497"/>
      <c r="N46" s="497"/>
      <c r="O46" s="497"/>
      <c r="P46" s="497"/>
      <c r="Q46" s="497"/>
      <c r="R46" s="497"/>
      <c r="S46" s="497"/>
      <c r="T46" s="497"/>
      <c r="U46" s="497"/>
      <c r="V46" s="497"/>
      <c r="W46" s="497"/>
      <c r="X46" s="497"/>
      <c r="Y46" s="497"/>
      <c r="Z46" s="497"/>
      <c r="AA46" s="497"/>
      <c r="AB46" s="497"/>
      <c r="AC46" s="497"/>
      <c r="AD46" s="497"/>
      <c r="AE46" s="497"/>
      <c r="AF46" s="497"/>
      <c r="AG46" s="497"/>
      <c r="AH46" s="497"/>
      <c r="AI46" s="497"/>
      <c r="AJ46" s="497"/>
      <c r="AK46" s="497"/>
      <c r="AL46" s="497"/>
      <c r="AM46" s="497"/>
      <c r="AN46" s="497"/>
      <c r="AO46" s="497"/>
      <c r="AP46" s="497"/>
      <c r="AQ46" s="497"/>
      <c r="AR46" s="497"/>
      <c r="AS46" s="497"/>
      <c r="AT46" s="497"/>
      <c r="AU46" s="497"/>
      <c r="AV46" s="497"/>
      <c r="AW46" s="497"/>
      <c r="AX46" s="497"/>
      <c r="AY46" s="497"/>
      <c r="AZ46" s="498"/>
    </row>
    <row r="47" spans="1:74" s="458" customFormat="1" ht="18" customHeight="1">
      <c r="A47" s="436">
        <f t="shared" si="1"/>
        <v>0</v>
      </c>
      <c r="B47" s="445"/>
      <c r="C47" s="445"/>
      <c r="D47" s="445" t="s">
        <v>540</v>
      </c>
      <c r="E47" s="497" t="s">
        <v>1200</v>
      </c>
      <c r="F47" s="497"/>
      <c r="G47" s="497"/>
      <c r="H47" s="497"/>
      <c r="I47" s="497"/>
      <c r="J47" s="497"/>
      <c r="K47" s="497"/>
      <c r="L47" s="497"/>
      <c r="M47" s="497"/>
      <c r="N47" s="497"/>
      <c r="O47" s="497"/>
      <c r="P47" s="497"/>
      <c r="Q47" s="497"/>
      <c r="R47" s="497"/>
      <c r="S47" s="497"/>
      <c r="T47" s="497"/>
      <c r="U47" s="497"/>
      <c r="V47" s="497"/>
      <c r="W47" s="497"/>
      <c r="X47" s="497"/>
      <c r="Y47" s="497"/>
      <c r="Z47" s="497"/>
      <c r="AA47" s="497"/>
      <c r="AB47" s="497"/>
      <c r="AC47" s="497"/>
      <c r="AD47" s="497"/>
      <c r="AE47" s="497"/>
      <c r="AF47" s="497"/>
      <c r="AG47" s="497"/>
      <c r="AH47" s="497"/>
      <c r="AI47" s="497"/>
      <c r="AJ47" s="497"/>
      <c r="AK47" s="497"/>
      <c r="AL47" s="497"/>
      <c r="AM47" s="497"/>
      <c r="AN47" s="497"/>
      <c r="AO47" s="497"/>
      <c r="AP47" s="497"/>
      <c r="AQ47" s="497"/>
      <c r="AR47" s="497"/>
      <c r="AS47" s="497"/>
      <c r="AT47" s="497"/>
      <c r="AU47" s="497"/>
      <c r="AV47" s="497"/>
      <c r="AW47" s="497"/>
      <c r="AX47" s="497"/>
      <c r="AY47" s="497"/>
      <c r="AZ47" s="498"/>
    </row>
    <row r="48" spans="1:74" s="458" customFormat="1" ht="18" customHeight="1">
      <c r="A48" s="436">
        <f t="shared" si="1"/>
        <v>0</v>
      </c>
      <c r="B48" s="445"/>
      <c r="C48" s="445"/>
      <c r="D48" s="445" t="s">
        <v>540</v>
      </c>
      <c r="E48" s="497" t="s">
        <v>1199</v>
      </c>
      <c r="F48" s="497"/>
      <c r="G48" s="497"/>
      <c r="H48" s="497"/>
      <c r="I48" s="497"/>
      <c r="J48" s="497"/>
      <c r="K48" s="497"/>
      <c r="L48" s="497"/>
      <c r="M48" s="497"/>
      <c r="N48" s="497"/>
      <c r="O48" s="497"/>
      <c r="P48" s="497"/>
      <c r="Q48" s="497"/>
      <c r="R48" s="497"/>
      <c r="S48" s="497"/>
      <c r="T48" s="497"/>
      <c r="U48" s="497"/>
      <c r="V48" s="497"/>
      <c r="W48" s="497"/>
      <c r="X48" s="497"/>
      <c r="Y48" s="497"/>
      <c r="Z48" s="497"/>
      <c r="AA48" s="497"/>
      <c r="AB48" s="497"/>
      <c r="AC48" s="497"/>
      <c r="AD48" s="497"/>
      <c r="AE48" s="497"/>
      <c r="AF48" s="497"/>
      <c r="AG48" s="497"/>
      <c r="AH48" s="497"/>
      <c r="AI48" s="497"/>
      <c r="AJ48" s="497"/>
      <c r="AK48" s="497"/>
      <c r="AL48" s="497"/>
      <c r="AM48" s="497"/>
      <c r="AN48" s="497"/>
      <c r="AO48" s="497"/>
      <c r="AP48" s="497"/>
      <c r="AQ48" s="497"/>
      <c r="AR48" s="497"/>
      <c r="AS48" s="497"/>
      <c r="AT48" s="497"/>
      <c r="AU48" s="497"/>
      <c r="AV48" s="497"/>
      <c r="AW48" s="497"/>
      <c r="AX48" s="497"/>
      <c r="AY48" s="497"/>
      <c r="AZ48" s="498"/>
    </row>
    <row r="49" spans="1:62" s="458" customFormat="1" ht="18" customHeight="1">
      <c r="A49" s="436">
        <f t="shared" si="1"/>
        <v>0</v>
      </c>
      <c r="B49" s="445"/>
      <c r="C49" s="445"/>
      <c r="D49" s="445" t="s">
        <v>540</v>
      </c>
      <c r="E49" s="497" t="s">
        <v>1198</v>
      </c>
      <c r="F49" s="497"/>
      <c r="G49" s="497"/>
      <c r="H49" s="497"/>
      <c r="I49" s="497"/>
      <c r="J49" s="497"/>
      <c r="K49" s="497"/>
      <c r="L49" s="497"/>
      <c r="M49" s="497"/>
      <c r="N49" s="497"/>
      <c r="O49" s="497"/>
      <c r="P49" s="497"/>
      <c r="Q49" s="497"/>
      <c r="R49" s="497"/>
      <c r="S49" s="497"/>
      <c r="T49" s="497"/>
      <c r="U49" s="497"/>
      <c r="V49" s="497"/>
      <c r="W49" s="497"/>
      <c r="X49" s="497"/>
      <c r="Y49" s="497"/>
      <c r="Z49" s="497"/>
      <c r="AA49" s="497"/>
      <c r="AB49" s="497"/>
      <c r="AC49" s="497"/>
      <c r="AD49" s="497"/>
      <c r="AE49" s="497"/>
      <c r="AF49" s="497"/>
      <c r="AG49" s="497"/>
      <c r="AH49" s="497"/>
      <c r="AI49" s="497"/>
      <c r="AJ49" s="497"/>
      <c r="AK49" s="497"/>
      <c r="AL49" s="497"/>
      <c r="AM49" s="497"/>
      <c r="AN49" s="497"/>
      <c r="AO49" s="497"/>
      <c r="AP49" s="497"/>
      <c r="AQ49" s="497"/>
      <c r="AR49" s="497"/>
      <c r="AS49" s="497"/>
      <c r="AT49" s="497"/>
      <c r="AU49" s="497"/>
      <c r="AV49" s="497"/>
      <c r="AW49" s="497"/>
      <c r="AX49" s="497"/>
      <c r="AY49" s="497"/>
      <c r="AZ49" s="498"/>
    </row>
    <row r="50" spans="1:62" s="458" customFormat="1" ht="18" customHeight="1" thickBot="1">
      <c r="A50" s="436">
        <f t="shared" si="1"/>
        <v>0</v>
      </c>
      <c r="B50" s="445"/>
      <c r="C50" s="445"/>
      <c r="D50" s="497"/>
      <c r="E50" s="499"/>
      <c r="F50" s="499"/>
      <c r="G50" s="499"/>
      <c r="H50" s="499"/>
      <c r="I50" s="499"/>
      <c r="J50" s="499"/>
      <c r="K50" s="499"/>
      <c r="L50" s="499"/>
      <c r="M50" s="499"/>
      <c r="N50" s="499"/>
      <c r="O50" s="499"/>
      <c r="P50" s="499"/>
      <c r="Q50" s="499"/>
      <c r="R50" s="499"/>
      <c r="S50" s="499"/>
      <c r="T50" s="499"/>
      <c r="U50" s="499"/>
      <c r="V50" s="499"/>
      <c r="W50" s="499"/>
      <c r="X50" s="499"/>
      <c r="Y50" s="499"/>
      <c r="Z50" s="499"/>
      <c r="AA50" s="499"/>
      <c r="AB50" s="499"/>
      <c r="AC50" s="499"/>
      <c r="AD50" s="499"/>
      <c r="AE50" s="499"/>
      <c r="AF50" s="499"/>
      <c r="AG50" s="499"/>
      <c r="AH50" s="499"/>
      <c r="AI50" s="499"/>
      <c r="AJ50" s="499"/>
      <c r="AK50" s="499"/>
      <c r="AL50" s="499"/>
      <c r="AM50" s="499"/>
      <c r="AN50" s="499"/>
      <c r="AO50" s="499"/>
      <c r="AP50" s="499"/>
      <c r="AQ50" s="499"/>
      <c r="AR50" s="499"/>
      <c r="AS50" s="499"/>
      <c r="AT50" s="499"/>
      <c r="AU50" s="499"/>
      <c r="AV50" s="499"/>
      <c r="AW50" s="499"/>
      <c r="AX50" s="499"/>
      <c r="AY50" s="499"/>
      <c r="AZ50" s="498"/>
    </row>
    <row r="51" spans="1:62" ht="33" thickTop="1" thickBot="1">
      <c r="A51" s="436">
        <f t="shared" ref="A51:A82" si="2">IF(K$69&gt;0,1,0)</f>
        <v>0</v>
      </c>
      <c r="B51" s="2167" t="s">
        <v>823</v>
      </c>
      <c r="C51" s="2168"/>
      <c r="D51" s="2168"/>
      <c r="E51" s="2168"/>
      <c r="F51" s="2168"/>
      <c r="G51" s="2168"/>
      <c r="H51" s="2168"/>
      <c r="I51" s="2168"/>
      <c r="J51" s="2168"/>
      <c r="K51" s="2168"/>
      <c r="L51" s="2168"/>
      <c r="M51" s="2168"/>
      <c r="N51" s="2168"/>
      <c r="O51" s="2168"/>
      <c r="P51" s="2168"/>
      <c r="Q51" s="2168"/>
      <c r="R51" s="2168"/>
      <c r="S51" s="2168"/>
      <c r="T51" s="2168"/>
      <c r="U51" s="2168"/>
      <c r="V51" s="2168"/>
      <c r="W51" s="2168"/>
      <c r="X51" s="2168"/>
      <c r="Y51" s="2168"/>
      <c r="Z51" s="2168"/>
      <c r="AA51" s="2168"/>
      <c r="AB51" s="2168"/>
      <c r="AC51" s="2168"/>
      <c r="AD51" s="2168"/>
      <c r="AE51" s="2168"/>
      <c r="AF51" s="2168"/>
      <c r="AG51" s="2168"/>
      <c r="AH51" s="2168"/>
      <c r="AI51" s="2168"/>
      <c r="AJ51" s="2168"/>
      <c r="AK51" s="2168"/>
      <c r="AL51" s="2168"/>
      <c r="AM51" s="2168"/>
      <c r="AN51" s="2168"/>
      <c r="AO51" s="2168"/>
      <c r="AP51" s="2168"/>
      <c r="AQ51" s="2168"/>
      <c r="AR51" s="2168"/>
      <c r="AS51" s="2168"/>
      <c r="AT51" s="2168"/>
      <c r="AU51" s="2168"/>
      <c r="AV51" s="2168"/>
      <c r="AW51" s="2168"/>
      <c r="AX51" s="2168"/>
      <c r="AY51" s="2169"/>
      <c r="AZ51" s="433"/>
    </row>
    <row r="52" spans="1:62" s="438" customFormat="1" ht="9.9499999999999993" customHeight="1" thickTop="1">
      <c r="A52" s="436">
        <f t="shared" si="2"/>
        <v>0</v>
      </c>
      <c r="B52" s="437"/>
      <c r="C52" s="437"/>
      <c r="D52" s="437"/>
      <c r="E52" s="437"/>
      <c r="F52" s="437"/>
      <c r="G52" s="437"/>
      <c r="H52" s="437"/>
      <c r="I52" s="437"/>
      <c r="J52" s="437"/>
      <c r="K52" s="437"/>
      <c r="L52" s="437"/>
      <c r="M52" s="437"/>
      <c r="N52" s="437"/>
      <c r="O52" s="437"/>
      <c r="P52" s="437"/>
      <c r="Q52" s="437"/>
      <c r="R52" s="437"/>
      <c r="S52" s="437"/>
      <c r="T52" s="437"/>
      <c r="U52" s="437"/>
      <c r="V52" s="437"/>
      <c r="W52" s="437"/>
      <c r="X52" s="437"/>
      <c r="Y52" s="437"/>
      <c r="Z52" s="437"/>
      <c r="AA52" s="437"/>
      <c r="AB52" s="437"/>
      <c r="AC52" s="437"/>
      <c r="AD52" s="437"/>
      <c r="AE52" s="437"/>
      <c r="AF52" s="437"/>
      <c r="AG52" s="437"/>
      <c r="AH52" s="437"/>
      <c r="AI52" s="437"/>
      <c r="AJ52" s="437"/>
      <c r="AK52" s="437"/>
      <c r="AL52" s="437"/>
      <c r="AM52" s="437"/>
      <c r="AN52" s="437"/>
      <c r="AO52" s="437"/>
      <c r="AP52" s="437"/>
      <c r="AQ52" s="437"/>
      <c r="AR52" s="437"/>
      <c r="AS52" s="437"/>
      <c r="AT52" s="437"/>
      <c r="AU52" s="437"/>
      <c r="AV52" s="437"/>
      <c r="AW52" s="437"/>
      <c r="AX52" s="437"/>
      <c r="AY52" s="437"/>
    </row>
    <row r="53" spans="1:62" s="442" customFormat="1" ht="30" customHeight="1">
      <c r="A53" s="436">
        <f t="shared" si="2"/>
        <v>0</v>
      </c>
      <c r="B53" s="439"/>
      <c r="C53" s="439"/>
      <c r="D53" s="439"/>
      <c r="E53" s="439"/>
      <c r="F53" s="2152" t="s">
        <v>1197</v>
      </c>
      <c r="G53" s="2152"/>
      <c r="H53" s="2152"/>
      <c r="I53" s="2152"/>
      <c r="J53" s="2152"/>
      <c r="K53" s="2152"/>
      <c r="L53" s="2153">
        <f>+'6-3표준조사-1'!K79</f>
        <v>0</v>
      </c>
      <c r="M53" s="2153"/>
      <c r="N53" s="2153"/>
      <c r="O53" s="2153"/>
      <c r="P53" s="2153"/>
      <c r="Q53" s="2153"/>
      <c r="R53" s="440"/>
      <c r="S53" s="440"/>
      <c r="T53" s="2152" t="s">
        <v>1196</v>
      </c>
      <c r="U53" s="2152"/>
      <c r="V53" s="2152"/>
      <c r="W53" s="2152"/>
      <c r="X53" s="2152"/>
      <c r="Y53" s="2152"/>
      <c r="Z53" s="2153">
        <f>+'6-3표준조사-1'!L79</f>
        <v>0</v>
      </c>
      <c r="AA53" s="2153"/>
      <c r="AB53" s="2153"/>
      <c r="AC53" s="2153"/>
      <c r="AD53" s="2153"/>
      <c r="AE53" s="2153"/>
      <c r="AF53" s="440"/>
      <c r="AG53" s="440"/>
      <c r="AH53" s="2152" t="s">
        <v>1195</v>
      </c>
      <c r="AI53" s="2152"/>
      <c r="AJ53" s="2152"/>
      <c r="AK53" s="2152"/>
      <c r="AL53" s="2152"/>
      <c r="AM53" s="2152"/>
      <c r="AN53" s="2152"/>
      <c r="AO53" s="2153">
        <f>+'6-3표준조사-1'!R79</f>
        <v>0</v>
      </c>
      <c r="AP53" s="2153"/>
      <c r="AQ53" s="2153"/>
      <c r="AR53" s="2153"/>
      <c r="AS53" s="2153"/>
      <c r="AT53" s="2153"/>
      <c r="AU53" s="441"/>
      <c r="AV53" s="441"/>
      <c r="AW53" s="441"/>
      <c r="AX53" s="441"/>
      <c r="AY53" s="439"/>
    </row>
    <row r="54" spans="1:62" s="438" customFormat="1" ht="14.25" customHeight="1">
      <c r="A54" s="436">
        <f t="shared" si="2"/>
        <v>0</v>
      </c>
      <c r="B54" s="437"/>
      <c r="C54" s="437"/>
      <c r="D54" s="437"/>
      <c r="E54" s="437"/>
      <c r="F54" s="437"/>
      <c r="G54" s="437"/>
      <c r="H54" s="437"/>
      <c r="I54" s="437"/>
      <c r="J54" s="437"/>
      <c r="K54" s="437"/>
      <c r="L54" s="437"/>
      <c r="M54" s="437"/>
      <c r="N54" s="437"/>
      <c r="O54" s="437"/>
      <c r="P54" s="437"/>
      <c r="Q54" s="437"/>
      <c r="R54" s="437"/>
      <c r="S54" s="437"/>
      <c r="T54" s="437"/>
      <c r="U54" s="437"/>
      <c r="V54" s="437"/>
      <c r="W54" s="437"/>
      <c r="X54" s="437"/>
      <c r="Y54" s="437"/>
      <c r="Z54" s="437"/>
      <c r="AA54" s="437"/>
      <c r="AB54" s="437"/>
      <c r="AC54" s="437"/>
      <c r="AD54" s="437"/>
      <c r="AE54" s="437"/>
      <c r="AF54" s="437"/>
      <c r="AG54" s="437"/>
      <c r="AH54" s="437"/>
      <c r="AI54" s="437"/>
      <c r="AJ54" s="437"/>
      <c r="AK54" s="437"/>
      <c r="AL54" s="437"/>
      <c r="AM54" s="437"/>
      <c r="AN54" s="437"/>
      <c r="AO54" s="437"/>
      <c r="AP54" s="437"/>
      <c r="AQ54" s="437"/>
      <c r="AR54" s="437"/>
      <c r="AS54" s="437"/>
      <c r="AT54" s="437"/>
      <c r="AU54" s="437"/>
      <c r="AV54" s="437"/>
      <c r="AW54" s="437"/>
      <c r="AX54" s="437"/>
      <c r="AY54" s="437"/>
    </row>
    <row r="55" spans="1:62" s="444" customFormat="1" ht="20.100000000000001" customHeight="1">
      <c r="A55" s="436">
        <f t="shared" si="2"/>
        <v>0</v>
      </c>
      <c r="B55" s="2154" t="s">
        <v>1194</v>
      </c>
      <c r="C55" s="2154"/>
      <c r="D55" s="2154"/>
      <c r="E55" s="2154"/>
      <c r="F55" s="2154"/>
      <c r="G55" s="2154"/>
      <c r="H55" s="2154"/>
      <c r="I55" s="2154"/>
      <c r="J55" s="2154"/>
      <c r="K55" s="2154"/>
      <c r="L55" s="2154"/>
      <c r="M55" s="2154"/>
      <c r="N55" s="2154"/>
      <c r="O55" s="2154"/>
      <c r="P55" s="2154"/>
      <c r="Q55" s="2154"/>
      <c r="R55" s="2154"/>
      <c r="S55" s="2154"/>
      <c r="T55" s="2154"/>
      <c r="U55" s="2154"/>
      <c r="V55" s="2154"/>
      <c r="W55" s="2154"/>
      <c r="X55" s="2154"/>
      <c r="Y55" s="2154"/>
      <c r="Z55" s="2154"/>
      <c r="AA55" s="2154"/>
      <c r="AB55" s="2154"/>
      <c r="AC55" s="2154"/>
      <c r="AD55" s="2154"/>
      <c r="AE55" s="2154"/>
      <c r="AF55" s="2154"/>
      <c r="AG55" s="2154"/>
      <c r="AH55" s="2154"/>
      <c r="AI55" s="2154"/>
      <c r="AJ55" s="2154"/>
      <c r="AK55" s="2154"/>
      <c r="AL55" s="2154"/>
      <c r="AM55" s="2154"/>
      <c r="AN55" s="2154"/>
      <c r="AO55" s="2154"/>
      <c r="AP55" s="2154"/>
      <c r="AQ55" s="2154"/>
      <c r="AR55" s="2154"/>
      <c r="AS55" s="2154"/>
      <c r="AT55" s="2154"/>
      <c r="AU55" s="2154"/>
      <c r="AV55" s="2154"/>
      <c r="AW55" s="2154"/>
      <c r="AX55" s="2154"/>
      <c r="AY55" s="2154"/>
      <c r="AZ55" s="443"/>
    </row>
    <row r="56" spans="1:62" s="444" customFormat="1" ht="18" customHeight="1">
      <c r="A56" s="436">
        <f t="shared" si="2"/>
        <v>0</v>
      </c>
      <c r="B56" s="445"/>
      <c r="C56" s="445" t="s">
        <v>1188</v>
      </c>
      <c r="D56" s="446" t="s">
        <v>1193</v>
      </c>
      <c r="E56" s="446"/>
      <c r="F56" s="447"/>
      <c r="G56" s="447"/>
      <c r="H56" s="447"/>
      <c r="I56" s="447"/>
      <c r="J56" s="448"/>
      <c r="K56" s="445"/>
      <c r="L56" s="445"/>
      <c r="M56" s="446"/>
      <c r="N56" s="446"/>
      <c r="O56" s="448"/>
      <c r="P56" s="446"/>
      <c r="Q56" s="446"/>
      <c r="R56" s="446"/>
      <c r="S56" s="446"/>
      <c r="T56" s="446"/>
      <c r="U56" s="446"/>
      <c r="V56" s="446"/>
      <c r="W56" s="446"/>
      <c r="X56" s="446"/>
      <c r="Y56" s="446"/>
      <c r="Z56" s="446"/>
      <c r="AA56" s="446"/>
      <c r="AB56" s="446"/>
      <c r="AC56" s="446"/>
      <c r="AD56" s="446"/>
      <c r="AE56" s="446"/>
      <c r="AF56" s="445"/>
      <c r="AG56" s="445"/>
      <c r="AH56" s="445"/>
      <c r="AI56" s="445"/>
      <c r="AJ56" s="445"/>
      <c r="AK56" s="445"/>
      <c r="AL56" s="445"/>
      <c r="AM56" s="445"/>
      <c r="AN56" s="445"/>
      <c r="AO56" s="445"/>
      <c r="AP56" s="445"/>
      <c r="AQ56" s="445"/>
      <c r="AR56" s="445"/>
      <c r="AS56" s="445"/>
      <c r="AT56" s="445"/>
      <c r="AU56" s="445"/>
      <c r="AV56" s="445"/>
      <c r="AW56" s="445"/>
      <c r="AX56" s="445"/>
      <c r="AY56" s="445"/>
    </row>
    <row r="57" spans="1:62" s="444" customFormat="1" ht="18" customHeight="1">
      <c r="A57" s="436">
        <f t="shared" si="2"/>
        <v>0</v>
      </c>
      <c r="B57" s="445"/>
      <c r="C57" s="445"/>
      <c r="D57" s="445" t="s">
        <v>540</v>
      </c>
      <c r="E57" s="446" t="str">
        <f>CONCATENATE(L53," 임반 ",Z53," 소반 은 해발고",'6-3표준조사-1'!W78,"m ~ ",'6-3표준조사-1'!W79,"m 사이에 분포한다.")</f>
        <v>0 임반 0 소반 은 해발고m ~ m 사이에 분포한다.</v>
      </c>
      <c r="F57" s="446"/>
      <c r="G57" s="446"/>
      <c r="H57" s="446"/>
      <c r="I57" s="446"/>
      <c r="J57" s="446"/>
      <c r="K57" s="446"/>
      <c r="L57" s="446"/>
      <c r="M57" s="446"/>
      <c r="N57" s="446"/>
      <c r="O57" s="446"/>
      <c r="P57" s="446"/>
      <c r="Q57" s="446"/>
      <c r="R57" s="446"/>
      <c r="S57" s="446"/>
      <c r="T57" s="446"/>
      <c r="U57" s="446"/>
      <c r="V57" s="446"/>
      <c r="W57" s="446"/>
      <c r="X57" s="446"/>
      <c r="Y57" s="446"/>
      <c r="Z57" s="446"/>
      <c r="AA57" s="446"/>
      <c r="AB57" s="446"/>
      <c r="AC57" s="446"/>
      <c r="AD57" s="446"/>
      <c r="AE57" s="446"/>
      <c r="AF57" s="446"/>
      <c r="AG57" s="446"/>
      <c r="AH57" s="446"/>
      <c r="AI57" s="446"/>
      <c r="AJ57" s="449"/>
      <c r="AK57" s="449"/>
      <c r="AL57" s="449"/>
      <c r="AM57" s="446"/>
      <c r="AN57" s="446"/>
      <c r="AO57" s="446"/>
      <c r="AP57" s="446"/>
      <c r="AQ57" s="446"/>
      <c r="AR57" s="446"/>
      <c r="AS57" s="446"/>
      <c r="AT57" s="446"/>
      <c r="AU57" s="446"/>
      <c r="AV57" s="446"/>
      <c r="AW57" s="446"/>
      <c r="AX57" s="446"/>
      <c r="AY57" s="446"/>
    </row>
    <row r="58" spans="1:62" s="444" customFormat="1" ht="18" customHeight="1">
      <c r="A58" s="436">
        <f t="shared" si="2"/>
        <v>0</v>
      </c>
      <c r="B58" s="445"/>
      <c r="C58" s="445"/>
      <c r="D58" s="445" t="s">
        <v>540</v>
      </c>
      <c r="E58" s="445" t="str">
        <f>CONCATENATE("소반의 경사도는 평균 ",'6-3표준조사-1'!W80,"˚로 ",'6-3표준조사-1'!P81,"경사이고, 임지의 잔재를 제외하고 장애물은 많지 않다.")</f>
        <v>소반의 경사도는 평균 ˚로 완 (15˚ 이하)경사이고, 임지의 잔재를 제외하고 장애물은 많지 않다.</v>
      </c>
      <c r="F58" s="445"/>
      <c r="G58" s="445"/>
      <c r="H58" s="445"/>
      <c r="I58" s="445"/>
      <c r="J58" s="445"/>
      <c r="K58" s="445"/>
      <c r="L58" s="445"/>
      <c r="M58" s="445"/>
      <c r="N58" s="445"/>
      <c r="O58" s="445"/>
      <c r="P58" s="445"/>
      <c r="Q58" s="445"/>
      <c r="R58" s="445"/>
      <c r="S58" s="445"/>
      <c r="T58" s="445"/>
      <c r="U58" s="445"/>
      <c r="V58" s="445"/>
      <c r="W58" s="445"/>
      <c r="X58" s="445"/>
      <c r="Y58" s="445"/>
      <c r="Z58" s="445"/>
      <c r="AA58" s="445"/>
      <c r="AB58" s="445"/>
      <c r="AC58" s="445"/>
      <c r="AD58" s="445"/>
      <c r="AE58" s="445"/>
      <c r="AF58" s="445"/>
      <c r="AG58" s="445"/>
      <c r="AH58" s="445"/>
      <c r="AI58" s="445"/>
      <c r="AJ58" s="445"/>
      <c r="AK58" s="445"/>
      <c r="AL58" s="445"/>
      <c r="AM58" s="445"/>
      <c r="AN58" s="445"/>
      <c r="AO58" s="445"/>
      <c r="AP58" s="445"/>
      <c r="AQ58" s="445"/>
      <c r="AR58" s="445"/>
      <c r="AS58" s="445"/>
      <c r="AT58" s="445"/>
      <c r="AU58" s="445"/>
      <c r="AV58" s="445"/>
      <c r="AW58" s="445"/>
      <c r="AX58" s="445"/>
      <c r="AY58" s="445"/>
    </row>
    <row r="59" spans="1:62" s="444" customFormat="1" ht="18" customHeight="1">
      <c r="A59" s="436">
        <f t="shared" si="2"/>
        <v>0</v>
      </c>
      <c r="B59" s="445"/>
      <c r="C59" s="445" t="s">
        <v>1178</v>
      </c>
      <c r="D59" s="445" t="s">
        <v>1192</v>
      </c>
      <c r="E59" s="445"/>
      <c r="F59" s="445"/>
      <c r="G59" s="445"/>
      <c r="H59" s="445"/>
      <c r="I59" s="445"/>
      <c r="J59" s="445"/>
      <c r="K59" s="446"/>
      <c r="L59" s="446"/>
      <c r="M59" s="450"/>
      <c r="N59" s="445"/>
      <c r="O59" s="445"/>
      <c r="P59" s="451"/>
      <c r="Q59" s="451"/>
      <c r="R59" s="451"/>
      <c r="S59" s="451"/>
      <c r="T59" s="451"/>
      <c r="U59" s="445"/>
      <c r="V59" s="445"/>
      <c r="W59" s="445"/>
      <c r="X59" s="445"/>
      <c r="Y59" s="445"/>
      <c r="Z59" s="445"/>
      <c r="AA59" s="445"/>
      <c r="AB59" s="445"/>
      <c r="AC59" s="445"/>
      <c r="AD59" s="445"/>
      <c r="AE59" s="445"/>
      <c r="AF59" s="445"/>
      <c r="AG59" s="445"/>
      <c r="AH59" s="445"/>
      <c r="AI59" s="445"/>
      <c r="AJ59" s="445"/>
      <c r="AK59" s="445"/>
      <c r="AL59" s="445"/>
      <c r="AM59" s="445"/>
      <c r="AN59" s="445"/>
      <c r="AO59" s="445"/>
      <c r="AP59" s="445"/>
      <c r="AQ59" s="445"/>
      <c r="AR59" s="445"/>
      <c r="AS59" s="445"/>
      <c r="AT59" s="445"/>
      <c r="AU59" s="445"/>
      <c r="AV59" s="445"/>
      <c r="AW59" s="445"/>
      <c r="AX59" s="445"/>
      <c r="AY59" s="445"/>
    </row>
    <row r="60" spans="1:62" s="444" customFormat="1" ht="18" customHeight="1">
      <c r="A60" s="436">
        <f t="shared" si="2"/>
        <v>0</v>
      </c>
      <c r="B60" s="445"/>
      <c r="C60" s="445"/>
      <c r="D60" s="445" t="s">
        <v>540</v>
      </c>
      <c r="E60" s="446" t="str">
        <f>CONCATENATE("사업대상지는 ",'6-3표준조사-1'!N79," ",'6-3표준조사-1'!O79," ",'6-3표준조사-1'!P79,"로 지적면적은 ",'4-1 필지내역'!F78,"ha 이다." )</f>
        <v>사업대상지는   번지로 지적면적은 211.88ha 이다.</v>
      </c>
      <c r="F60" s="446"/>
      <c r="G60" s="446"/>
      <c r="H60" s="445"/>
      <c r="I60" s="445"/>
      <c r="J60" s="445"/>
      <c r="K60" s="445"/>
      <c r="L60" s="445"/>
      <c r="M60" s="445"/>
      <c r="N60" s="445"/>
      <c r="O60" s="445"/>
      <c r="P60" s="445"/>
      <c r="Q60" s="445"/>
      <c r="R60" s="445"/>
      <c r="S60" s="445"/>
      <c r="T60" s="445"/>
      <c r="U60" s="445"/>
      <c r="V60" s="445"/>
      <c r="W60" s="445"/>
      <c r="X60" s="445"/>
      <c r="Y60" s="445"/>
      <c r="Z60" s="445"/>
      <c r="AA60" s="445"/>
      <c r="AB60" s="445"/>
      <c r="AC60" s="445"/>
      <c r="AD60" s="445"/>
      <c r="AE60" s="445"/>
      <c r="AF60" s="445"/>
      <c r="AG60" s="445"/>
      <c r="AH60" s="445"/>
      <c r="AI60" s="445"/>
      <c r="AJ60" s="446"/>
      <c r="AK60" s="446"/>
      <c r="AL60" s="446"/>
      <c r="AM60" s="446"/>
      <c r="AN60" s="446"/>
      <c r="AO60" s="446"/>
      <c r="AP60" s="446"/>
      <c r="AQ60" s="446"/>
      <c r="AR60" s="446"/>
      <c r="AS60" s="446"/>
      <c r="AT60" s="446"/>
      <c r="AU60" s="446"/>
      <c r="AV60" s="446"/>
      <c r="AW60" s="446"/>
      <c r="AX60" s="446"/>
      <c r="AY60" s="446"/>
      <c r="AZ60" s="452"/>
    </row>
    <row r="61" spans="1:62" s="444" customFormat="1" ht="18" customHeight="1">
      <c r="A61" s="436">
        <f t="shared" si="2"/>
        <v>0</v>
      </c>
      <c r="B61" s="445"/>
      <c r="C61" s="445"/>
      <c r="D61" s="445" t="s">
        <v>540</v>
      </c>
      <c r="E61" s="446" t="str">
        <f>CONCATENATE("소반내에 묘지 및 조림목이 고사하여 풀베기 작업이 필요없는 지역을 제외한 풀베기사업 대상면적은 ",'6-3표준조사-1'!Q79,"ha 이다.")</f>
        <v>소반내에 묘지 및 조림목이 고사하여 풀베기 작업이 필요없는 지역을 제외한 풀베기사업 대상면적은 0ha 이다.</v>
      </c>
      <c r="F61" s="446"/>
      <c r="G61" s="446"/>
      <c r="H61" s="446"/>
      <c r="I61" s="446"/>
      <c r="J61" s="446"/>
      <c r="K61" s="446"/>
      <c r="L61" s="446"/>
      <c r="M61" s="446"/>
      <c r="N61" s="446"/>
      <c r="O61" s="446"/>
      <c r="P61" s="446"/>
      <c r="Q61" s="446"/>
      <c r="R61" s="446"/>
      <c r="S61" s="446"/>
      <c r="T61" s="446"/>
      <c r="U61" s="446"/>
      <c r="V61" s="446"/>
      <c r="W61" s="446"/>
      <c r="X61" s="446"/>
      <c r="Y61" s="446"/>
      <c r="Z61" s="446"/>
      <c r="AA61" s="446"/>
      <c r="AB61" s="446"/>
      <c r="AC61" s="446"/>
      <c r="AD61" s="446"/>
      <c r="AE61" s="446"/>
      <c r="AF61" s="446"/>
      <c r="AG61" s="446"/>
      <c r="AH61" s="446"/>
      <c r="AI61" s="446"/>
      <c r="AJ61" s="446"/>
      <c r="AK61" s="446"/>
      <c r="AL61" s="446"/>
      <c r="AM61" s="446"/>
      <c r="AN61" s="446"/>
      <c r="AO61" s="446"/>
      <c r="AP61" s="446"/>
      <c r="AQ61" s="446"/>
      <c r="AR61" s="446"/>
      <c r="AS61" s="446"/>
      <c r="AT61" s="446"/>
      <c r="AU61" s="446"/>
      <c r="AV61" s="446"/>
      <c r="AW61" s="446"/>
      <c r="AX61" s="446"/>
      <c r="AY61" s="446"/>
      <c r="AZ61" s="452"/>
    </row>
    <row r="62" spans="1:62" s="444" customFormat="1" ht="18" customHeight="1">
      <c r="A62" s="436">
        <f t="shared" si="2"/>
        <v>0</v>
      </c>
      <c r="B62" s="445"/>
      <c r="C62" s="445" t="s">
        <v>1171</v>
      </c>
      <c r="D62" s="445" t="s">
        <v>1191</v>
      </c>
      <c r="E62" s="446"/>
      <c r="F62" s="446"/>
      <c r="G62" s="446"/>
      <c r="H62" s="446"/>
      <c r="I62" s="446"/>
      <c r="J62" s="446"/>
      <c r="K62" s="446"/>
      <c r="L62" s="446"/>
      <c r="M62" s="446"/>
      <c r="N62" s="446"/>
      <c r="O62" s="446"/>
      <c r="P62" s="446"/>
      <c r="Q62" s="446"/>
      <c r="R62" s="446"/>
      <c r="S62" s="446"/>
      <c r="T62" s="446"/>
      <c r="U62" s="446"/>
      <c r="V62" s="446"/>
      <c r="W62" s="446"/>
      <c r="X62" s="446"/>
      <c r="Y62" s="446"/>
      <c r="Z62" s="446"/>
      <c r="AA62" s="446"/>
      <c r="AB62" s="446"/>
      <c r="AC62" s="446"/>
      <c r="AD62" s="446"/>
      <c r="AE62" s="446"/>
      <c r="AF62" s="446"/>
      <c r="AG62" s="446"/>
      <c r="AH62" s="453"/>
      <c r="AI62" s="453"/>
      <c r="AJ62" s="453"/>
      <c r="AK62" s="446"/>
      <c r="AL62" s="446"/>
      <c r="AM62" s="446"/>
      <c r="AN62" s="446"/>
      <c r="AO62" s="446"/>
      <c r="AP62" s="446"/>
      <c r="AQ62" s="446"/>
      <c r="AR62" s="446"/>
      <c r="AS62" s="446"/>
      <c r="AT62" s="446"/>
      <c r="AU62" s="446"/>
      <c r="AV62" s="446"/>
      <c r="AW62" s="446"/>
      <c r="AX62" s="446"/>
      <c r="AY62" s="446"/>
      <c r="AZ62" s="452"/>
    </row>
    <row r="63" spans="1:62" s="444" customFormat="1" ht="18" customHeight="1">
      <c r="A63" s="436">
        <f t="shared" si="2"/>
        <v>0</v>
      </c>
      <c r="B63" s="454"/>
      <c r="C63" s="454"/>
      <c r="D63" s="454" t="s">
        <v>540</v>
      </c>
      <c r="E63" s="455" t="s">
        <v>1657</v>
      </c>
      <c r="F63" s="455"/>
      <c r="G63" s="455"/>
      <c r="H63" s="455"/>
      <c r="I63" s="455"/>
      <c r="J63" s="455"/>
      <c r="K63" s="455"/>
      <c r="L63" s="455"/>
      <c r="M63" s="455"/>
      <c r="N63" s="455"/>
      <c r="O63" s="455"/>
      <c r="P63" s="455"/>
      <c r="Q63" s="455"/>
      <c r="R63" s="455"/>
      <c r="S63" s="455"/>
      <c r="T63" s="455"/>
      <c r="U63" s="455"/>
      <c r="V63" s="455"/>
      <c r="W63" s="455"/>
      <c r="X63" s="455"/>
      <c r="Y63" s="455"/>
      <c r="Z63" s="455"/>
      <c r="AA63" s="455"/>
      <c r="AB63" s="455"/>
      <c r="AC63" s="455"/>
      <c r="AD63" s="455"/>
      <c r="AE63" s="455"/>
      <c r="AF63" s="455"/>
      <c r="AG63" s="455"/>
      <c r="AH63" s="456"/>
      <c r="AI63" s="456"/>
      <c r="AJ63" s="456"/>
      <c r="AK63" s="455"/>
      <c r="AL63" s="455"/>
      <c r="AM63" s="455"/>
      <c r="AN63" s="455"/>
      <c r="AO63" s="455"/>
      <c r="AP63" s="455"/>
      <c r="AQ63" s="455"/>
      <c r="AR63" s="455"/>
      <c r="AS63" s="455"/>
      <c r="AT63" s="455"/>
      <c r="AU63" s="455"/>
      <c r="AV63" s="455"/>
      <c r="AW63" s="455"/>
      <c r="AX63" s="455"/>
      <c r="AY63" s="455"/>
      <c r="AZ63" s="452"/>
    </row>
    <row r="64" spans="1:62" s="444" customFormat="1" ht="14.25" customHeight="1">
      <c r="A64" s="436">
        <f t="shared" si="2"/>
        <v>0</v>
      </c>
      <c r="B64" s="445"/>
      <c r="C64" s="445"/>
      <c r="D64" s="457"/>
      <c r="E64" s="457"/>
      <c r="F64" s="457"/>
      <c r="G64" s="457"/>
      <c r="H64" s="457"/>
      <c r="I64" s="457"/>
      <c r="J64" s="457"/>
      <c r="K64" s="457"/>
      <c r="L64" s="457"/>
      <c r="M64" s="457"/>
      <c r="N64" s="457"/>
      <c r="O64" s="457"/>
      <c r="P64" s="457"/>
      <c r="Q64" s="457"/>
      <c r="R64" s="457"/>
      <c r="S64" s="457"/>
      <c r="T64" s="457"/>
      <c r="U64" s="457"/>
      <c r="V64" s="457"/>
      <c r="W64" s="457"/>
      <c r="X64" s="457"/>
      <c r="Y64" s="457"/>
      <c r="Z64" s="457"/>
      <c r="AA64" s="457"/>
      <c r="AB64" s="457"/>
      <c r="AC64" s="457"/>
      <c r="AD64" s="457"/>
      <c r="AE64" s="457"/>
      <c r="AF64" s="457"/>
      <c r="AG64" s="457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7"/>
      <c r="AT64" s="457"/>
      <c r="AU64" s="457"/>
      <c r="AV64" s="457"/>
      <c r="AW64" s="457"/>
      <c r="AX64" s="457"/>
      <c r="AY64" s="457"/>
      <c r="AZ64" s="452"/>
      <c r="BA64" s="458"/>
      <c r="BB64" s="458"/>
      <c r="BC64" s="458"/>
      <c r="BD64" s="458"/>
      <c r="BE64" s="458"/>
      <c r="BF64" s="458"/>
      <c r="BG64" s="458"/>
      <c r="BH64" s="458"/>
      <c r="BI64" s="458"/>
      <c r="BJ64" s="458"/>
    </row>
    <row r="65" spans="1:74" s="438" customFormat="1" ht="20.100000000000001" customHeight="1">
      <c r="A65" s="436">
        <f t="shared" si="2"/>
        <v>0</v>
      </c>
      <c r="B65" s="2154" t="s">
        <v>1189</v>
      </c>
      <c r="C65" s="2154"/>
      <c r="D65" s="2154"/>
      <c r="E65" s="2154"/>
      <c r="F65" s="2154"/>
      <c r="G65" s="2154"/>
      <c r="H65" s="2154"/>
      <c r="I65" s="2154"/>
      <c r="J65" s="2154"/>
      <c r="K65" s="2154"/>
      <c r="L65" s="2154"/>
      <c r="M65" s="2154"/>
      <c r="N65" s="2154"/>
      <c r="O65" s="2154"/>
      <c r="P65" s="2154"/>
      <c r="Q65" s="2154"/>
      <c r="R65" s="2154"/>
      <c r="S65" s="2154"/>
      <c r="T65" s="2154"/>
      <c r="U65" s="2154"/>
      <c r="V65" s="2154"/>
      <c r="W65" s="2154"/>
      <c r="X65" s="2154"/>
      <c r="Y65" s="2154"/>
      <c r="Z65" s="2154"/>
      <c r="AA65" s="2154"/>
      <c r="AB65" s="2154"/>
      <c r="AC65" s="2154"/>
      <c r="AD65" s="2154"/>
      <c r="AE65" s="2154"/>
      <c r="AF65" s="2154"/>
      <c r="AG65" s="2154"/>
      <c r="AH65" s="2154"/>
      <c r="AI65" s="2154"/>
      <c r="AJ65" s="2154"/>
      <c r="AK65" s="2154"/>
      <c r="AL65" s="2154"/>
      <c r="AM65" s="2154"/>
      <c r="AN65" s="2154"/>
      <c r="AO65" s="2154"/>
      <c r="AP65" s="2154"/>
      <c r="AQ65" s="2154"/>
      <c r="AR65" s="2154"/>
      <c r="AS65" s="2154"/>
      <c r="AT65" s="2154"/>
      <c r="AU65" s="2154"/>
      <c r="AV65" s="2154"/>
      <c r="AW65" s="2154"/>
      <c r="AX65" s="2154"/>
      <c r="AY65" s="2154"/>
      <c r="AZ65" s="443"/>
      <c r="BA65" s="458"/>
      <c r="BB65" s="459"/>
      <c r="BC65" s="459"/>
      <c r="BD65" s="459"/>
      <c r="BE65" s="459"/>
      <c r="BF65" s="459"/>
      <c r="BG65" s="459"/>
      <c r="BH65" s="459"/>
      <c r="BI65" s="459"/>
      <c r="BJ65" s="459"/>
    </row>
    <row r="66" spans="1:74" s="459" customFormat="1" ht="20.100000000000001" customHeight="1">
      <c r="A66" s="436">
        <f t="shared" si="2"/>
        <v>0</v>
      </c>
      <c r="B66" s="460"/>
      <c r="C66" s="461" t="s">
        <v>1188</v>
      </c>
      <c r="D66" s="461" t="s">
        <v>1187</v>
      </c>
      <c r="E66" s="462"/>
      <c r="F66" s="462"/>
      <c r="G66" s="453"/>
      <c r="H66" s="463"/>
      <c r="I66" s="463"/>
      <c r="J66" s="464"/>
      <c r="K66" s="464"/>
      <c r="L66" s="464"/>
      <c r="M66" s="464"/>
      <c r="N66" s="464"/>
      <c r="O66" s="464"/>
      <c r="P66" s="464"/>
      <c r="Q66" s="465"/>
      <c r="R66" s="465"/>
      <c r="S66" s="465"/>
      <c r="T66" s="465"/>
      <c r="U66" s="465"/>
      <c r="V66" s="466"/>
      <c r="W66" s="466"/>
      <c r="X66" s="466"/>
      <c r="Y66" s="466"/>
      <c r="Z66" s="466"/>
      <c r="AA66" s="466"/>
      <c r="AB66" s="466"/>
      <c r="AC66" s="466"/>
      <c r="AD66" s="466"/>
      <c r="AE66" s="466"/>
      <c r="AF66" s="466"/>
      <c r="AG66" s="466"/>
      <c r="AH66" s="467"/>
      <c r="AI66" s="467"/>
      <c r="AJ66" s="467"/>
      <c r="AK66" s="467"/>
      <c r="AL66" s="468"/>
      <c r="AM66" s="468"/>
      <c r="AN66" s="468"/>
      <c r="AO66" s="468"/>
      <c r="AP66" s="468"/>
      <c r="AQ66" s="468"/>
      <c r="AR66" s="468"/>
      <c r="AS66" s="468"/>
      <c r="AT66" s="468"/>
      <c r="AU66" s="468"/>
      <c r="AV66" s="463"/>
      <c r="AW66" s="463"/>
      <c r="AX66" s="463"/>
      <c r="AY66" s="463"/>
      <c r="AZ66" s="469"/>
      <c r="BA66" s="458"/>
      <c r="BB66" s="458"/>
      <c r="BC66" s="458"/>
      <c r="BD66" s="458"/>
      <c r="BE66" s="458"/>
      <c r="BF66" s="458"/>
      <c r="BG66" s="458"/>
      <c r="BH66" s="458"/>
      <c r="BI66" s="458"/>
      <c r="BJ66" s="458"/>
    </row>
    <row r="67" spans="1:74" s="444" customFormat="1" ht="18" customHeight="1">
      <c r="A67" s="436">
        <f t="shared" si="2"/>
        <v>0</v>
      </c>
      <c r="B67" s="470"/>
      <c r="C67" s="2155" t="s">
        <v>1186</v>
      </c>
      <c r="D67" s="2155"/>
      <c r="E67" s="2155"/>
      <c r="F67" s="2155"/>
      <c r="G67" s="2155"/>
      <c r="H67" s="2155"/>
      <c r="I67" s="2155"/>
      <c r="J67" s="2155"/>
      <c r="K67" s="2155" t="s">
        <v>1185</v>
      </c>
      <c r="L67" s="2155"/>
      <c r="M67" s="2155"/>
      <c r="N67" s="2155"/>
      <c r="O67" s="2155"/>
      <c r="P67" s="2155"/>
      <c r="Q67" s="2155"/>
      <c r="R67" s="2155"/>
      <c r="S67" s="2155" t="s">
        <v>1184</v>
      </c>
      <c r="T67" s="2155"/>
      <c r="U67" s="2155"/>
      <c r="V67" s="2155"/>
      <c r="W67" s="2155"/>
      <c r="X67" s="2155"/>
      <c r="Y67" s="2155"/>
      <c r="Z67" s="2155"/>
      <c r="AA67" s="2155" t="s">
        <v>1183</v>
      </c>
      <c r="AB67" s="2155"/>
      <c r="AC67" s="2155"/>
      <c r="AD67" s="2155"/>
      <c r="AE67" s="2155"/>
      <c r="AF67" s="2155"/>
      <c r="AG67" s="2155"/>
      <c r="AH67" s="2155"/>
      <c r="AI67" s="2155"/>
      <c r="AJ67" s="2155"/>
      <c r="AK67" s="2155"/>
      <c r="AL67" s="2155"/>
      <c r="AM67" s="2155"/>
      <c r="AN67" s="2155"/>
      <c r="AO67" s="2155"/>
      <c r="AP67" s="2155"/>
      <c r="AQ67" s="2155" t="s">
        <v>1156</v>
      </c>
      <c r="AR67" s="2155"/>
      <c r="AS67" s="2155"/>
      <c r="AT67" s="2155"/>
      <c r="AU67" s="2155"/>
      <c r="AV67" s="2155"/>
      <c r="AW67" s="2155"/>
      <c r="AX67" s="2155"/>
      <c r="AY67" s="470"/>
      <c r="AZ67" s="471"/>
      <c r="BA67" s="459"/>
      <c r="BB67" s="459"/>
      <c r="BC67" s="458"/>
      <c r="BD67" s="458"/>
      <c r="BE67" s="458"/>
      <c r="BF67" s="458"/>
      <c r="BG67" s="458"/>
      <c r="BH67" s="458"/>
      <c r="BI67" s="458"/>
      <c r="BJ67" s="458"/>
    </row>
    <row r="68" spans="1:74" s="444" customFormat="1" ht="18" customHeight="1">
      <c r="A68" s="436">
        <f t="shared" si="2"/>
        <v>0</v>
      </c>
      <c r="B68" s="470"/>
      <c r="C68" s="2155"/>
      <c r="D68" s="2155"/>
      <c r="E68" s="2155"/>
      <c r="F68" s="2155"/>
      <c r="G68" s="2155"/>
      <c r="H68" s="2155"/>
      <c r="I68" s="2155"/>
      <c r="J68" s="2155"/>
      <c r="K68" s="2155"/>
      <c r="L68" s="2155"/>
      <c r="M68" s="2155"/>
      <c r="N68" s="2155"/>
      <c r="O68" s="2155"/>
      <c r="P68" s="2155"/>
      <c r="Q68" s="2155"/>
      <c r="R68" s="2155"/>
      <c r="S68" s="2155"/>
      <c r="T68" s="2155"/>
      <c r="U68" s="2155"/>
      <c r="V68" s="2155"/>
      <c r="W68" s="2155"/>
      <c r="X68" s="2155"/>
      <c r="Y68" s="2155"/>
      <c r="Z68" s="2155"/>
      <c r="AA68" s="2155" t="s">
        <v>1182</v>
      </c>
      <c r="AB68" s="2155"/>
      <c r="AC68" s="2155"/>
      <c r="AD68" s="2155"/>
      <c r="AE68" s="2155"/>
      <c r="AF68" s="2155"/>
      <c r="AG68" s="2155"/>
      <c r="AH68" s="2155"/>
      <c r="AI68" s="2155" t="s">
        <v>1181</v>
      </c>
      <c r="AJ68" s="2155"/>
      <c r="AK68" s="2155"/>
      <c r="AL68" s="2155"/>
      <c r="AM68" s="2155"/>
      <c r="AN68" s="2155"/>
      <c r="AO68" s="2155"/>
      <c r="AP68" s="2155"/>
      <c r="AQ68" s="2155"/>
      <c r="AR68" s="2155"/>
      <c r="AS68" s="2155"/>
      <c r="AT68" s="2155"/>
      <c r="AU68" s="2155"/>
      <c r="AV68" s="2155"/>
      <c r="AW68" s="2155"/>
      <c r="AX68" s="2155"/>
      <c r="AY68" s="470"/>
      <c r="AZ68" s="471"/>
      <c r="BA68" s="458"/>
      <c r="BB68" s="458"/>
      <c r="BC68" s="458"/>
      <c r="BD68" s="458"/>
      <c r="BE68" s="458"/>
      <c r="BF68" s="458"/>
      <c r="BG68" s="458"/>
      <c r="BH68" s="458"/>
      <c r="BI68" s="458"/>
      <c r="BJ68" s="458"/>
    </row>
    <row r="69" spans="1:74" s="444" customFormat="1" ht="18" customHeight="1">
      <c r="A69" s="436">
        <f t="shared" si="2"/>
        <v>0</v>
      </c>
      <c r="B69" s="472"/>
      <c r="C69" s="2160">
        <f>L53</f>
        <v>0</v>
      </c>
      <c r="D69" s="2161"/>
      <c r="E69" s="2164" t="s">
        <v>1180</v>
      </c>
      <c r="F69" s="2164"/>
      <c r="G69" s="2161">
        <f>Z53</f>
        <v>0</v>
      </c>
      <c r="H69" s="2161"/>
      <c r="I69" s="2164" t="s">
        <v>1179</v>
      </c>
      <c r="J69" s="2164"/>
      <c r="K69" s="2170">
        <f>'6-3표준조사-1'!Q79</f>
        <v>0</v>
      </c>
      <c r="L69" s="2170"/>
      <c r="M69" s="2170"/>
      <c r="N69" s="2170"/>
      <c r="O69" s="2170"/>
      <c r="P69" s="2170"/>
      <c r="Q69" s="2170"/>
      <c r="R69" s="2170"/>
      <c r="S69" s="2158">
        <f>'6-3표준조사-1'!K81</f>
        <v>0</v>
      </c>
      <c r="T69" s="2158"/>
      <c r="U69" s="2158"/>
      <c r="V69" s="2158"/>
      <c r="W69" s="2158"/>
      <c r="X69" s="2158"/>
      <c r="Y69" s="2158"/>
      <c r="Z69" s="2158"/>
      <c r="AA69" s="2156">
        <f>'6-3표준조사-1'!Q85</f>
        <v>0</v>
      </c>
      <c r="AB69" s="2156"/>
      <c r="AC69" s="2156"/>
      <c r="AD69" s="2156"/>
      <c r="AE69" s="2156"/>
      <c r="AF69" s="2156"/>
      <c r="AG69" s="2156"/>
      <c r="AH69" s="2156"/>
      <c r="AI69" s="2156">
        <f>'6-3표준조사-1'!R85</f>
        <v>0</v>
      </c>
      <c r="AJ69" s="2156"/>
      <c r="AK69" s="2156"/>
      <c r="AL69" s="2156"/>
      <c r="AM69" s="2156"/>
      <c r="AN69" s="2156"/>
      <c r="AO69" s="2156"/>
      <c r="AP69" s="2156"/>
      <c r="AQ69" s="2158">
        <f>'6-3표준조사-1'!R81</f>
        <v>0</v>
      </c>
      <c r="AR69" s="2158"/>
      <c r="AS69" s="2158"/>
      <c r="AT69" s="2158"/>
      <c r="AU69" s="2158"/>
      <c r="AV69" s="2158"/>
      <c r="AW69" s="2158"/>
      <c r="AX69" s="2158"/>
      <c r="AY69" s="470"/>
      <c r="AZ69" s="471"/>
      <c r="BA69" s="458"/>
      <c r="BB69" s="458"/>
      <c r="BC69" s="459"/>
      <c r="BD69" s="459"/>
      <c r="BE69" s="459"/>
      <c r="BF69" s="459"/>
      <c r="BG69" s="459"/>
      <c r="BH69" s="459"/>
      <c r="BI69" s="459"/>
      <c r="BJ69" s="459"/>
    </row>
    <row r="70" spans="1:74" s="444" customFormat="1" ht="18" customHeight="1">
      <c r="A70" s="436">
        <f t="shared" si="2"/>
        <v>0</v>
      </c>
      <c r="B70" s="472"/>
      <c r="C70" s="2162"/>
      <c r="D70" s="2163"/>
      <c r="E70" s="2163"/>
      <c r="F70" s="2163"/>
      <c r="G70" s="2163"/>
      <c r="H70" s="2163"/>
      <c r="I70" s="2163"/>
      <c r="J70" s="2163"/>
      <c r="K70" s="2171"/>
      <c r="L70" s="2171"/>
      <c r="M70" s="2171"/>
      <c r="N70" s="2171"/>
      <c r="O70" s="2171"/>
      <c r="P70" s="2171"/>
      <c r="Q70" s="2171"/>
      <c r="R70" s="2171"/>
      <c r="S70" s="2159"/>
      <c r="T70" s="2159"/>
      <c r="U70" s="2159"/>
      <c r="V70" s="2159"/>
      <c r="W70" s="2159"/>
      <c r="X70" s="2159"/>
      <c r="Y70" s="2159"/>
      <c r="Z70" s="2159"/>
      <c r="AA70" s="2157"/>
      <c r="AB70" s="2157"/>
      <c r="AC70" s="2157"/>
      <c r="AD70" s="2157"/>
      <c r="AE70" s="2157"/>
      <c r="AF70" s="2157"/>
      <c r="AG70" s="2157"/>
      <c r="AH70" s="2157"/>
      <c r="AI70" s="2157"/>
      <c r="AJ70" s="2157"/>
      <c r="AK70" s="2157"/>
      <c r="AL70" s="2157"/>
      <c r="AM70" s="2157"/>
      <c r="AN70" s="2157"/>
      <c r="AO70" s="2157"/>
      <c r="AP70" s="2157"/>
      <c r="AQ70" s="2159"/>
      <c r="AR70" s="2159"/>
      <c r="AS70" s="2159"/>
      <c r="AT70" s="2159"/>
      <c r="AU70" s="2159"/>
      <c r="AV70" s="2159"/>
      <c r="AW70" s="2159"/>
      <c r="AX70" s="2159"/>
      <c r="AY70" s="470"/>
      <c r="AZ70" s="471"/>
      <c r="BA70" s="458"/>
      <c r="BB70" s="458"/>
      <c r="BC70" s="458"/>
      <c r="BD70" s="458"/>
      <c r="BE70" s="458"/>
      <c r="BF70" s="458"/>
      <c r="BG70" s="458"/>
      <c r="BH70" s="458"/>
      <c r="BI70" s="458"/>
      <c r="BJ70" s="458"/>
    </row>
    <row r="71" spans="1:74" s="444" customFormat="1" ht="18" customHeight="1">
      <c r="A71" s="436">
        <f t="shared" si="2"/>
        <v>0</v>
      </c>
      <c r="B71" s="472"/>
      <c r="C71" s="472" t="s">
        <v>1178</v>
      </c>
      <c r="D71" s="472" t="s">
        <v>1177</v>
      </c>
      <c r="E71" s="472"/>
      <c r="F71" s="470"/>
      <c r="G71" s="470"/>
      <c r="H71" s="470"/>
      <c r="I71" s="470"/>
      <c r="J71" s="470"/>
      <c r="K71" s="470"/>
      <c r="L71" s="470"/>
      <c r="M71" s="470"/>
      <c r="N71" s="470"/>
      <c r="O71" s="470"/>
      <c r="P71" s="470"/>
      <c r="Q71" s="473"/>
      <c r="R71" s="473"/>
      <c r="S71" s="473"/>
      <c r="T71" s="473"/>
      <c r="U71" s="473"/>
      <c r="V71" s="470"/>
      <c r="W71" s="474"/>
      <c r="X71" s="474"/>
      <c r="Y71" s="474"/>
      <c r="Z71" s="474"/>
      <c r="AA71" s="474"/>
      <c r="AB71" s="474"/>
      <c r="AC71" s="474"/>
      <c r="AD71" s="474"/>
      <c r="AE71" s="474"/>
      <c r="AF71" s="474"/>
      <c r="AG71" s="470"/>
      <c r="AH71" s="475"/>
      <c r="AI71" s="475"/>
      <c r="AJ71" s="475"/>
      <c r="AK71" s="475"/>
      <c r="AL71" s="476"/>
      <c r="AM71" s="476"/>
      <c r="AN71" s="476"/>
      <c r="AO71" s="476"/>
      <c r="AP71" s="476"/>
      <c r="AQ71" s="476"/>
      <c r="AR71" s="476"/>
      <c r="AS71" s="476"/>
      <c r="AT71" s="476"/>
      <c r="AU71" s="476"/>
      <c r="AV71" s="470"/>
      <c r="AW71" s="470"/>
      <c r="AX71" s="470"/>
      <c r="AY71" s="470"/>
      <c r="AZ71" s="471"/>
      <c r="BA71" s="458"/>
      <c r="BB71" s="458"/>
      <c r="BC71" s="458"/>
      <c r="BD71" s="458"/>
      <c r="BE71" s="458"/>
      <c r="BF71" s="458"/>
      <c r="BG71" s="458"/>
      <c r="BH71" s="458"/>
      <c r="BI71" s="458"/>
      <c r="BJ71" s="458"/>
      <c r="BK71" s="458"/>
      <c r="BL71" s="458"/>
      <c r="BM71" s="458"/>
      <c r="BN71" s="458"/>
      <c r="BO71" s="458"/>
      <c r="BP71" s="458"/>
      <c r="BQ71" s="458"/>
      <c r="BR71" s="458"/>
      <c r="BS71" s="458"/>
      <c r="BT71" s="458"/>
      <c r="BU71" s="458"/>
      <c r="BV71" s="458"/>
    </row>
    <row r="72" spans="1:74" s="444" customFormat="1" ht="18" customHeight="1">
      <c r="A72" s="436">
        <f t="shared" si="2"/>
        <v>0</v>
      </c>
      <c r="B72" s="472"/>
      <c r="C72" s="472"/>
      <c r="D72" s="445" t="s">
        <v>540</v>
      </c>
      <c r="E72" s="472" t="str">
        <f>CONCATENATE("식재된 ",S69," 는 활착이 안정된 상태로 신초발달이 양호함" )</f>
        <v>식재된 0 는 활착이 안정된 상태로 신초발달이 양호함</v>
      </c>
      <c r="F72" s="470"/>
      <c r="G72" s="470"/>
      <c r="H72" s="470"/>
      <c r="I72" s="470"/>
      <c r="J72" s="470"/>
      <c r="K72" s="470"/>
      <c r="L72" s="470"/>
      <c r="M72" s="470"/>
      <c r="N72" s="470"/>
      <c r="O72" s="470"/>
      <c r="P72" s="470"/>
      <c r="Q72" s="473"/>
      <c r="R72" s="473"/>
      <c r="S72" s="473"/>
      <c r="T72" s="473"/>
      <c r="U72" s="473"/>
      <c r="V72" s="470"/>
      <c r="W72" s="477"/>
      <c r="X72" s="474"/>
      <c r="Y72" s="474"/>
      <c r="Z72" s="474"/>
      <c r="AA72" s="477"/>
      <c r="AB72" s="474"/>
      <c r="AC72" s="474"/>
      <c r="AD72" s="474"/>
      <c r="AE72" s="477"/>
      <c r="AF72" s="474"/>
      <c r="AG72" s="470"/>
      <c r="AH72" s="475"/>
      <c r="AI72" s="475"/>
      <c r="AJ72" s="475"/>
      <c r="AK72" s="475"/>
      <c r="AL72" s="476"/>
      <c r="AM72" s="476"/>
      <c r="AN72" s="476"/>
      <c r="AO72" s="476"/>
      <c r="AP72" s="476"/>
      <c r="AQ72" s="476"/>
      <c r="AR72" s="476"/>
      <c r="AS72" s="476"/>
      <c r="AT72" s="476"/>
      <c r="AU72" s="476"/>
      <c r="AV72" s="470"/>
      <c r="AW72" s="470"/>
      <c r="AX72" s="470"/>
      <c r="AY72" s="470"/>
      <c r="AZ72" s="471"/>
      <c r="BC72" s="458"/>
      <c r="BD72" s="458"/>
      <c r="BE72" s="458"/>
      <c r="BF72" s="458"/>
      <c r="BG72" s="458"/>
      <c r="BH72" s="458"/>
      <c r="BI72" s="458"/>
      <c r="BJ72" s="458"/>
      <c r="BK72" s="458"/>
      <c r="BL72" s="458"/>
      <c r="BM72" s="458"/>
      <c r="BN72" s="458"/>
      <c r="BO72" s="458"/>
      <c r="BP72" s="458"/>
      <c r="BQ72" s="458"/>
      <c r="BR72" s="458"/>
      <c r="BS72" s="458"/>
      <c r="BT72" s="458"/>
      <c r="BU72" s="458"/>
      <c r="BV72" s="458"/>
    </row>
    <row r="73" spans="1:74" s="444" customFormat="1" ht="18" customHeight="1">
      <c r="A73" s="436">
        <f t="shared" si="2"/>
        <v>0</v>
      </c>
      <c r="B73" s="472"/>
      <c r="C73" s="472"/>
      <c r="D73" s="445" t="s">
        <v>540</v>
      </c>
      <c r="E73" s="472" t="s">
        <v>1176</v>
      </c>
      <c r="F73" s="470"/>
      <c r="G73" s="470"/>
      <c r="H73" s="470"/>
      <c r="I73" s="470"/>
      <c r="J73" s="470"/>
      <c r="K73" s="470"/>
      <c r="L73" s="470"/>
      <c r="M73" s="470"/>
      <c r="N73" s="470"/>
      <c r="O73" s="470"/>
      <c r="P73" s="470"/>
      <c r="Q73" s="473"/>
      <c r="R73" s="473"/>
      <c r="S73" s="473"/>
      <c r="T73" s="473"/>
      <c r="U73" s="473"/>
      <c r="V73" s="470"/>
      <c r="W73" s="470"/>
      <c r="X73" s="470"/>
      <c r="Y73" s="470"/>
      <c r="Z73" s="470"/>
      <c r="AA73" s="470"/>
      <c r="AB73" s="470"/>
      <c r="AC73" s="470"/>
      <c r="AD73" s="470"/>
      <c r="AE73" s="470"/>
      <c r="AF73" s="470"/>
      <c r="AG73" s="470"/>
      <c r="AH73" s="475"/>
      <c r="AI73" s="475"/>
      <c r="AJ73" s="475"/>
      <c r="AK73" s="475"/>
      <c r="AL73" s="476"/>
      <c r="AM73" s="476"/>
      <c r="AN73" s="476"/>
      <c r="AO73" s="476"/>
      <c r="AP73" s="476"/>
      <c r="AQ73" s="476"/>
      <c r="AR73" s="476"/>
      <c r="AS73" s="476"/>
      <c r="AT73" s="476"/>
      <c r="AU73" s="476"/>
      <c r="AV73" s="470"/>
      <c r="AW73" s="470"/>
      <c r="AX73" s="470"/>
      <c r="AY73" s="470"/>
      <c r="AZ73" s="471"/>
      <c r="BA73" s="438"/>
      <c r="BB73" s="438"/>
      <c r="BC73" s="438"/>
      <c r="BD73" s="438"/>
      <c r="BE73" s="438"/>
      <c r="BF73" s="438"/>
      <c r="BG73" s="438"/>
      <c r="BH73" s="438"/>
      <c r="BI73" s="438"/>
      <c r="BJ73" s="438"/>
      <c r="BK73" s="459"/>
      <c r="BL73" s="459"/>
      <c r="BM73" s="459"/>
      <c r="BN73" s="459"/>
      <c r="BO73" s="459"/>
      <c r="BP73" s="459"/>
      <c r="BQ73" s="459"/>
      <c r="BR73" s="459"/>
      <c r="BS73" s="459"/>
      <c r="BT73" s="459"/>
      <c r="BU73" s="459"/>
      <c r="BV73" s="459"/>
    </row>
    <row r="74" spans="1:74" s="444" customFormat="1" ht="18" customHeight="1">
      <c r="A74" s="436">
        <f t="shared" si="2"/>
        <v>0</v>
      </c>
      <c r="B74" s="472"/>
      <c r="C74" s="472" t="s">
        <v>1171</v>
      </c>
      <c r="D74" s="472" t="s">
        <v>1175</v>
      </c>
      <c r="E74" s="472"/>
      <c r="F74" s="470"/>
      <c r="G74" s="470"/>
      <c r="H74" s="470"/>
      <c r="I74" s="470"/>
      <c r="J74" s="470"/>
      <c r="K74" s="470"/>
      <c r="L74" s="470"/>
      <c r="M74" s="470"/>
      <c r="N74" s="470"/>
      <c r="O74" s="470"/>
      <c r="P74" s="470"/>
      <c r="Q74" s="473"/>
      <c r="R74" s="473"/>
      <c r="S74" s="473"/>
      <c r="T74" s="473"/>
      <c r="U74" s="473"/>
      <c r="V74" s="470"/>
      <c r="W74" s="470"/>
      <c r="X74" s="470"/>
      <c r="Y74" s="470"/>
      <c r="Z74" s="470"/>
      <c r="AA74" s="470"/>
      <c r="AB74" s="470"/>
      <c r="AC74" s="470"/>
      <c r="AD74" s="470"/>
      <c r="AE74" s="470"/>
      <c r="AF74" s="470"/>
      <c r="AG74" s="470"/>
      <c r="AH74" s="475"/>
      <c r="AI74" s="475"/>
      <c r="AJ74" s="475"/>
      <c r="AK74" s="475"/>
      <c r="AL74" s="476"/>
      <c r="AM74" s="476"/>
      <c r="AN74" s="476"/>
      <c r="AO74" s="476"/>
      <c r="AP74" s="476"/>
      <c r="AQ74" s="476"/>
      <c r="AR74" s="476"/>
      <c r="AS74" s="476"/>
      <c r="AT74" s="476"/>
      <c r="AU74" s="476"/>
      <c r="AV74" s="470"/>
      <c r="AW74" s="470"/>
      <c r="AX74" s="470"/>
      <c r="AY74" s="470"/>
      <c r="AZ74" s="471"/>
      <c r="BK74" s="458"/>
      <c r="BL74" s="458"/>
      <c r="BM74" s="458"/>
      <c r="BN74" s="458"/>
      <c r="BO74" s="458"/>
      <c r="BP74" s="458"/>
      <c r="BQ74" s="458"/>
      <c r="BR74" s="458"/>
      <c r="BS74" s="458"/>
      <c r="BT74" s="458"/>
      <c r="BU74" s="458"/>
      <c r="BV74" s="458"/>
    </row>
    <row r="75" spans="1:74" s="444" customFormat="1" ht="18" customHeight="1">
      <c r="A75" s="436">
        <f t="shared" si="2"/>
        <v>0</v>
      </c>
      <c r="B75" s="472"/>
      <c r="C75" s="472"/>
      <c r="D75" s="445" t="s">
        <v>540</v>
      </c>
      <c r="E75" s="472" t="str">
        <f>CONCATENATE("제거대상식생은 ",'6-3표준조사-1'!S85,"이며, 근주에서 올라온 맹아가 불규칙하게 분포한다.")</f>
        <v>제거대상식생은 목본 + 초본 이며, 근주에서 올라온 맹아가 불규칙하게 분포한다.</v>
      </c>
      <c r="F75" s="470"/>
      <c r="G75" s="470"/>
      <c r="H75" s="470"/>
      <c r="I75" s="470"/>
      <c r="J75" s="470"/>
      <c r="K75" s="470"/>
      <c r="L75" s="470"/>
      <c r="M75" s="470"/>
      <c r="N75" s="470"/>
      <c r="O75" s="470"/>
      <c r="P75" s="470"/>
      <c r="Q75" s="473"/>
      <c r="R75" s="473"/>
      <c r="S75" s="473"/>
      <c r="T75" s="473"/>
      <c r="U75" s="473"/>
      <c r="V75" s="470"/>
      <c r="W75" s="470"/>
      <c r="X75" s="470"/>
      <c r="Y75" s="470"/>
      <c r="Z75" s="470"/>
      <c r="AA75" s="470"/>
      <c r="AB75" s="470"/>
      <c r="AC75" s="470"/>
      <c r="AD75" s="470"/>
      <c r="AE75" s="470"/>
      <c r="AF75" s="470"/>
      <c r="AG75" s="470"/>
      <c r="AH75" s="475"/>
      <c r="AI75" s="475"/>
      <c r="AJ75" s="475"/>
      <c r="AK75" s="475"/>
      <c r="AL75" s="476"/>
      <c r="AM75" s="476"/>
      <c r="AN75" s="476"/>
      <c r="AO75" s="476"/>
      <c r="AP75" s="476"/>
      <c r="AQ75" s="476"/>
      <c r="AR75" s="476"/>
      <c r="AS75" s="476"/>
      <c r="AT75" s="476"/>
      <c r="AU75" s="476"/>
      <c r="AV75" s="470"/>
      <c r="AW75" s="470"/>
      <c r="AX75" s="470"/>
      <c r="AY75" s="470"/>
      <c r="AZ75" s="471"/>
      <c r="BK75" s="458"/>
      <c r="BL75" s="458"/>
      <c r="BM75" s="458"/>
      <c r="BN75" s="458"/>
      <c r="BO75" s="458"/>
      <c r="BP75" s="458"/>
      <c r="BQ75" s="458"/>
      <c r="BR75" s="458"/>
      <c r="BS75" s="458"/>
      <c r="BT75" s="458"/>
      <c r="BU75" s="458"/>
      <c r="BV75" s="458"/>
    </row>
    <row r="76" spans="1:74" s="444" customFormat="1" ht="18" customHeight="1">
      <c r="A76" s="436">
        <f t="shared" si="2"/>
        <v>0</v>
      </c>
      <c r="B76" s="472"/>
      <c r="C76" s="472"/>
      <c r="D76" s="445" t="s">
        <v>540</v>
      </c>
      <c r="E76" s="472" t="str">
        <f>CONCATENATE("조림목이 자연발생 식생과 경재하고 있으며 조림목의 ",AQ69,"하다." )</f>
        <v>조림목이 자연발생 식생과 경재하고 있으며 조림목의 0하다.</v>
      </c>
      <c r="F76" s="470"/>
      <c r="G76" s="470"/>
      <c r="H76" s="470"/>
      <c r="I76" s="470"/>
      <c r="J76" s="470"/>
      <c r="K76" s="470"/>
      <c r="L76" s="470"/>
      <c r="M76" s="470"/>
      <c r="N76" s="470"/>
      <c r="O76" s="470"/>
      <c r="P76" s="470"/>
      <c r="Q76" s="470"/>
      <c r="R76" s="470"/>
      <c r="S76" s="470"/>
      <c r="T76" s="470"/>
      <c r="U76" s="470"/>
      <c r="V76" s="470"/>
      <c r="W76" s="470"/>
      <c r="X76" s="470"/>
      <c r="Y76" s="470"/>
      <c r="Z76" s="470"/>
      <c r="AA76" s="470"/>
      <c r="AB76" s="470"/>
      <c r="AC76" s="470"/>
      <c r="AD76" s="470"/>
      <c r="AE76" s="470"/>
      <c r="AF76" s="470"/>
      <c r="AG76" s="470"/>
      <c r="AH76" s="475"/>
      <c r="AI76" s="475"/>
      <c r="AJ76" s="475"/>
      <c r="AK76" s="475"/>
      <c r="AL76" s="476"/>
      <c r="AM76" s="476"/>
      <c r="AN76" s="476"/>
      <c r="AO76" s="476"/>
      <c r="AP76" s="476"/>
      <c r="AQ76" s="476"/>
      <c r="AR76" s="476"/>
      <c r="AS76" s="476"/>
      <c r="AT76" s="476"/>
      <c r="AU76" s="476"/>
      <c r="AV76" s="470"/>
      <c r="AW76" s="470"/>
      <c r="AX76" s="470"/>
      <c r="AY76" s="470"/>
      <c r="AZ76" s="471"/>
      <c r="BK76" s="458"/>
      <c r="BL76" s="458"/>
      <c r="BM76" s="458"/>
      <c r="BN76" s="458"/>
      <c r="BO76" s="458"/>
      <c r="BP76" s="458"/>
      <c r="BQ76" s="458"/>
      <c r="BR76" s="458"/>
      <c r="BS76" s="458"/>
      <c r="BT76" s="458"/>
      <c r="BU76" s="458"/>
      <c r="BV76" s="458"/>
    </row>
    <row r="77" spans="1:74" s="444" customFormat="1" ht="13.5" customHeight="1">
      <c r="A77" s="436">
        <f t="shared" si="2"/>
        <v>0</v>
      </c>
      <c r="B77" s="478"/>
      <c r="C77" s="478"/>
      <c r="D77" s="478"/>
      <c r="E77" s="478"/>
      <c r="F77" s="453"/>
      <c r="G77" s="453"/>
      <c r="H77" s="453"/>
      <c r="I77" s="453"/>
      <c r="J77" s="479"/>
      <c r="K77" s="479"/>
      <c r="L77" s="479"/>
      <c r="M77" s="479"/>
      <c r="N77" s="479"/>
      <c r="O77" s="479"/>
      <c r="P77" s="479"/>
      <c r="Q77" s="480"/>
      <c r="R77" s="480"/>
      <c r="S77" s="480"/>
      <c r="T77" s="480"/>
      <c r="U77" s="480"/>
      <c r="V77" s="470"/>
      <c r="W77" s="470"/>
      <c r="X77" s="470"/>
      <c r="Y77" s="470"/>
      <c r="Z77" s="470"/>
      <c r="AA77" s="470"/>
      <c r="AB77" s="470"/>
      <c r="AC77" s="470"/>
      <c r="AD77" s="470"/>
      <c r="AE77" s="470"/>
      <c r="AF77" s="470"/>
      <c r="AG77" s="470"/>
      <c r="AH77" s="481"/>
      <c r="AI77" s="481"/>
      <c r="AJ77" s="481"/>
      <c r="AK77" s="481"/>
      <c r="AL77" s="482"/>
      <c r="AM77" s="482"/>
      <c r="AN77" s="482"/>
      <c r="AO77" s="482"/>
      <c r="AP77" s="482"/>
      <c r="AQ77" s="482"/>
      <c r="AR77" s="482"/>
      <c r="AS77" s="482"/>
      <c r="AT77" s="482"/>
      <c r="AU77" s="482"/>
      <c r="AV77" s="453"/>
      <c r="AW77" s="453"/>
      <c r="AX77" s="453"/>
      <c r="AY77" s="453"/>
      <c r="AZ77" s="471"/>
      <c r="BK77" s="458"/>
      <c r="BL77" s="458"/>
      <c r="BM77" s="458"/>
      <c r="BN77" s="458"/>
      <c r="BO77" s="458"/>
      <c r="BP77" s="458"/>
      <c r="BQ77" s="458"/>
      <c r="BR77" s="458"/>
      <c r="BS77" s="458"/>
      <c r="BT77" s="458"/>
      <c r="BU77" s="458"/>
      <c r="BV77" s="458"/>
    </row>
    <row r="78" spans="1:74" s="459" customFormat="1" ht="19.5" customHeight="1">
      <c r="A78" s="436">
        <f t="shared" si="2"/>
        <v>0</v>
      </c>
      <c r="B78" s="2154" t="s">
        <v>1222</v>
      </c>
      <c r="C78" s="2154"/>
      <c r="D78" s="2154"/>
      <c r="E78" s="2154"/>
      <c r="F78" s="2154"/>
      <c r="G78" s="2154"/>
      <c r="H78" s="2154"/>
      <c r="I78" s="2154"/>
      <c r="J78" s="2154"/>
      <c r="K78" s="2154"/>
      <c r="L78" s="2154"/>
      <c r="M78" s="2154"/>
      <c r="N78" s="2154"/>
      <c r="O78" s="2154"/>
      <c r="P78" s="2154"/>
      <c r="Q78" s="2154"/>
      <c r="R78" s="2154"/>
      <c r="S78" s="2154"/>
      <c r="T78" s="2154"/>
      <c r="U78" s="2154"/>
      <c r="V78" s="2154"/>
      <c r="W78" s="2154"/>
      <c r="X78" s="2154"/>
      <c r="Y78" s="2154"/>
      <c r="Z78" s="2154"/>
      <c r="AA78" s="2154"/>
      <c r="AB78" s="2154"/>
      <c r="AC78" s="2154"/>
      <c r="AD78" s="2154"/>
      <c r="AE78" s="2154"/>
      <c r="AF78" s="2154"/>
      <c r="AG78" s="2154"/>
      <c r="AH78" s="2154"/>
      <c r="AI78" s="2154"/>
      <c r="AJ78" s="2154"/>
      <c r="AK78" s="2154"/>
      <c r="AL78" s="2154"/>
      <c r="AM78" s="2154"/>
      <c r="AN78" s="2154"/>
      <c r="AO78" s="2154"/>
      <c r="AP78" s="2154"/>
      <c r="AQ78" s="2154"/>
      <c r="AR78" s="2154"/>
      <c r="AS78" s="2154"/>
      <c r="AT78" s="2154"/>
      <c r="AU78" s="2154"/>
      <c r="AV78" s="2154"/>
      <c r="AW78" s="2154"/>
      <c r="AX78" s="2154"/>
      <c r="AY78" s="2154"/>
      <c r="AZ78" s="483"/>
      <c r="BB78" s="458"/>
      <c r="BC78" s="458"/>
      <c r="BD78" s="458"/>
      <c r="BE78" s="458"/>
      <c r="BF78" s="458"/>
      <c r="BG78" s="458"/>
      <c r="BH78" s="458"/>
      <c r="BI78" s="458"/>
      <c r="BJ78" s="458"/>
      <c r="BK78" s="458"/>
      <c r="BL78" s="458"/>
      <c r="BM78" s="458"/>
      <c r="BN78" s="458"/>
      <c r="BO78" s="458"/>
      <c r="BP78" s="458"/>
      <c r="BQ78" s="458"/>
      <c r="BR78" s="458"/>
      <c r="BS78" s="458"/>
      <c r="BT78" s="458"/>
      <c r="BU78" s="458"/>
      <c r="BV78" s="458"/>
    </row>
    <row r="79" spans="1:74" s="459" customFormat="1" ht="18" customHeight="1">
      <c r="A79" s="436">
        <f t="shared" si="2"/>
        <v>0</v>
      </c>
      <c r="B79" s="484"/>
      <c r="C79" s="445" t="s">
        <v>1188</v>
      </c>
      <c r="D79" s="446" t="s">
        <v>1221</v>
      </c>
      <c r="E79" s="446"/>
      <c r="F79" s="446"/>
      <c r="G79" s="446"/>
      <c r="H79" s="446"/>
      <c r="I79" s="446"/>
      <c r="J79" s="485"/>
      <c r="K79" s="485"/>
      <c r="L79" s="485"/>
      <c r="M79" s="485"/>
      <c r="N79" s="485"/>
      <c r="O79" s="485"/>
      <c r="P79" s="485"/>
      <c r="Q79" s="485"/>
      <c r="R79" s="485"/>
      <c r="S79" s="485"/>
      <c r="T79" s="485"/>
      <c r="U79" s="485"/>
      <c r="V79" s="485"/>
      <c r="W79" s="485"/>
      <c r="X79" s="485"/>
      <c r="Y79" s="485"/>
      <c r="Z79" s="485"/>
      <c r="AA79" s="485"/>
      <c r="AB79" s="485"/>
      <c r="AC79" s="485"/>
      <c r="AD79" s="485"/>
      <c r="AE79" s="485"/>
      <c r="AF79" s="485"/>
      <c r="AG79" s="485"/>
      <c r="AH79" s="485"/>
      <c r="AI79" s="485"/>
      <c r="AJ79" s="485"/>
      <c r="AK79" s="485"/>
      <c r="AL79" s="485"/>
      <c r="AM79" s="485"/>
      <c r="AN79" s="485"/>
      <c r="AO79" s="485"/>
      <c r="AP79" s="485"/>
      <c r="AQ79" s="485"/>
      <c r="AR79" s="485"/>
      <c r="AS79" s="485"/>
      <c r="AT79" s="485"/>
      <c r="AU79" s="485"/>
      <c r="AV79" s="485"/>
      <c r="AW79" s="485"/>
      <c r="AX79" s="485"/>
      <c r="AY79" s="485"/>
      <c r="AZ79" s="483"/>
      <c r="BB79" s="458"/>
      <c r="BC79" s="458"/>
      <c r="BD79" s="458"/>
      <c r="BE79" s="458"/>
      <c r="BF79" s="458"/>
      <c r="BG79" s="458"/>
      <c r="BH79" s="458"/>
      <c r="BI79" s="458"/>
      <c r="BJ79" s="458"/>
      <c r="BK79" s="458"/>
      <c r="BL79" s="458"/>
      <c r="BM79" s="458"/>
      <c r="BN79" s="458"/>
      <c r="BO79" s="458"/>
      <c r="BP79" s="458"/>
      <c r="BQ79" s="458"/>
      <c r="BR79" s="458"/>
      <c r="BS79" s="458"/>
      <c r="BT79" s="458"/>
      <c r="BU79" s="458"/>
      <c r="BV79" s="458"/>
    </row>
    <row r="80" spans="1:74" s="458" customFormat="1" ht="18" customHeight="1">
      <c r="A80" s="436">
        <f t="shared" si="2"/>
        <v>0</v>
      </c>
      <c r="B80" s="445"/>
      <c r="C80" s="445"/>
      <c r="D80" s="445" t="s">
        <v>540</v>
      </c>
      <c r="E80" s="446" t="str">
        <f>CONCATENATE("조림목이 정상적으로 생육하기 위해서는 조림목을 제외한 모든 식생을 제거하여야 하므로 ",AO53,"로 적용한다.")</f>
        <v>조림목이 정상적으로 생육하기 위해서는 조림목을 제외한 모든 식생을 제거하여야 하므로 0로 적용한다.</v>
      </c>
      <c r="F80" s="446"/>
      <c r="G80" s="446"/>
      <c r="H80" s="446"/>
      <c r="I80" s="446"/>
      <c r="J80" s="447"/>
      <c r="K80" s="446"/>
      <c r="L80" s="446"/>
      <c r="M80" s="446"/>
      <c r="N80" s="446"/>
      <c r="O80" s="446"/>
      <c r="P80" s="446"/>
      <c r="Q80" s="446"/>
      <c r="R80" s="446"/>
      <c r="S80" s="446"/>
      <c r="T80" s="446"/>
      <c r="U80" s="446"/>
      <c r="V80" s="446"/>
      <c r="W80" s="446"/>
      <c r="X80" s="446"/>
      <c r="Y80" s="446"/>
      <c r="Z80" s="446"/>
      <c r="AA80" s="446"/>
      <c r="AB80" s="446"/>
      <c r="AC80" s="446"/>
      <c r="AD80" s="446"/>
      <c r="AE80" s="446"/>
      <c r="AF80" s="446"/>
      <c r="AG80" s="446"/>
      <c r="AH80" s="446"/>
      <c r="AI80" s="446"/>
      <c r="AJ80" s="446"/>
      <c r="AK80" s="446"/>
      <c r="AL80" s="446"/>
      <c r="AM80" s="446"/>
      <c r="AN80" s="446"/>
      <c r="AO80" s="446"/>
      <c r="AP80" s="446"/>
      <c r="AQ80" s="446"/>
      <c r="AR80" s="446"/>
      <c r="AS80" s="446"/>
      <c r="AT80" s="446"/>
      <c r="AU80" s="446"/>
      <c r="AV80" s="446"/>
      <c r="AW80" s="446"/>
      <c r="AX80" s="446"/>
      <c r="AY80" s="446"/>
      <c r="AZ80" s="486"/>
      <c r="BB80" s="459"/>
      <c r="BC80" s="459"/>
      <c r="BD80" s="459"/>
      <c r="BE80" s="459"/>
      <c r="BF80" s="459"/>
      <c r="BG80" s="459"/>
      <c r="BH80" s="459"/>
      <c r="BI80" s="459"/>
      <c r="BJ80" s="459"/>
      <c r="BK80" s="459"/>
      <c r="BL80" s="459"/>
      <c r="BM80" s="459"/>
      <c r="BN80" s="459"/>
      <c r="BO80" s="459"/>
      <c r="BP80" s="459"/>
      <c r="BQ80" s="459"/>
      <c r="BR80" s="459"/>
      <c r="BS80" s="459"/>
      <c r="BT80" s="459"/>
      <c r="BU80" s="459"/>
      <c r="BV80" s="459"/>
    </row>
    <row r="81" spans="1:74" s="458" customFormat="1" ht="18" customHeight="1">
      <c r="A81" s="436">
        <f t="shared" si="2"/>
        <v>0</v>
      </c>
      <c r="B81" s="445"/>
      <c r="C81" s="445" t="s">
        <v>1178</v>
      </c>
      <c r="D81" s="446" t="s">
        <v>1220</v>
      </c>
      <c r="E81" s="446"/>
      <c r="F81" s="446"/>
      <c r="G81" s="446"/>
      <c r="H81" s="446"/>
      <c r="I81" s="446"/>
      <c r="J81" s="446"/>
      <c r="K81" s="446"/>
      <c r="L81" s="446"/>
      <c r="M81" s="446"/>
      <c r="N81" s="446"/>
      <c r="O81" s="446"/>
      <c r="P81" s="446"/>
      <c r="Q81" s="446"/>
      <c r="R81" s="446"/>
      <c r="S81" s="446"/>
      <c r="T81" s="446"/>
      <c r="U81" s="446"/>
      <c r="V81" s="446"/>
      <c r="W81" s="446"/>
      <c r="X81" s="446"/>
      <c r="Y81" s="446"/>
      <c r="Z81" s="446"/>
      <c r="AA81" s="446"/>
      <c r="AB81" s="446"/>
      <c r="AC81" s="446"/>
      <c r="AD81" s="446"/>
      <c r="AE81" s="446"/>
      <c r="AF81" s="446"/>
      <c r="AG81" s="446"/>
      <c r="AH81" s="446"/>
      <c r="AI81" s="446"/>
      <c r="AJ81" s="446"/>
      <c r="AK81" s="446"/>
      <c r="AL81" s="446"/>
      <c r="AM81" s="446"/>
      <c r="AN81" s="446"/>
      <c r="AO81" s="446"/>
      <c r="AP81" s="446"/>
      <c r="AQ81" s="446"/>
      <c r="AR81" s="446"/>
      <c r="AS81" s="446"/>
      <c r="AT81" s="446"/>
      <c r="AU81" s="446"/>
      <c r="AV81" s="446"/>
      <c r="AW81" s="446"/>
      <c r="AX81" s="446"/>
      <c r="AY81" s="446"/>
      <c r="AZ81" s="486"/>
    </row>
    <row r="82" spans="1:74" s="458" customFormat="1" ht="18" customHeight="1">
      <c r="A82" s="436">
        <f t="shared" si="2"/>
        <v>0</v>
      </c>
      <c r="B82" s="445"/>
      <c r="C82" s="2155" t="s">
        <v>1219</v>
      </c>
      <c r="D82" s="2155"/>
      <c r="E82" s="2155"/>
      <c r="F82" s="2155"/>
      <c r="G82" s="2155"/>
      <c r="H82" s="2155"/>
      <c r="I82" s="2155"/>
      <c r="J82" s="2155"/>
      <c r="K82" s="2155"/>
      <c r="L82" s="2155"/>
      <c r="M82" s="2155"/>
      <c r="N82" s="2155"/>
      <c r="O82" s="2155"/>
      <c r="P82" s="2155"/>
      <c r="Q82" s="2155"/>
      <c r="R82" s="2155"/>
      <c r="S82" s="2155"/>
      <c r="T82" s="2155"/>
      <c r="U82" s="2155"/>
      <c r="V82" s="2155"/>
      <c r="W82" s="2155"/>
      <c r="X82" s="2155"/>
      <c r="Y82" s="2155"/>
      <c r="Z82" s="2155"/>
      <c r="AA82" s="2155" t="s">
        <v>1218</v>
      </c>
      <c r="AB82" s="2155"/>
      <c r="AC82" s="2155"/>
      <c r="AD82" s="2155"/>
      <c r="AE82" s="2155"/>
      <c r="AF82" s="2155"/>
      <c r="AG82" s="2155"/>
      <c r="AH82" s="2155"/>
      <c r="AI82" s="2155"/>
      <c r="AJ82" s="2155"/>
      <c r="AK82" s="2155"/>
      <c r="AL82" s="2155"/>
      <c r="AM82" s="2155"/>
      <c r="AN82" s="2155"/>
      <c r="AO82" s="2155"/>
      <c r="AP82" s="2155"/>
      <c r="AQ82" s="2155"/>
      <c r="AR82" s="2155"/>
      <c r="AS82" s="2155"/>
      <c r="AT82" s="2155"/>
      <c r="AU82" s="2155"/>
      <c r="AV82" s="2155"/>
      <c r="AW82" s="2155"/>
      <c r="AX82" s="2155"/>
      <c r="AY82" s="445"/>
      <c r="AZ82" s="444"/>
    </row>
    <row r="83" spans="1:74" s="444" customFormat="1" ht="18" customHeight="1">
      <c r="A83" s="436">
        <f t="shared" ref="A83:A100" si="3">IF(K$69&gt;0,1,0)</f>
        <v>0</v>
      </c>
      <c r="B83" s="487"/>
      <c r="C83" s="2155" t="s">
        <v>1217</v>
      </c>
      <c r="D83" s="2155"/>
      <c r="E83" s="2155"/>
      <c r="F83" s="2155"/>
      <c r="G83" s="2155"/>
      <c r="H83" s="2155"/>
      <c r="I83" s="2155"/>
      <c r="J83" s="2155"/>
      <c r="K83" s="2155" t="s">
        <v>1216</v>
      </c>
      <c r="L83" s="2155"/>
      <c r="M83" s="2155"/>
      <c r="N83" s="2155"/>
      <c r="O83" s="2155"/>
      <c r="P83" s="2155"/>
      <c r="Q83" s="2155"/>
      <c r="R83" s="2155"/>
      <c r="S83" s="2155" t="s">
        <v>1215</v>
      </c>
      <c r="T83" s="2155"/>
      <c r="U83" s="2155"/>
      <c r="V83" s="2155"/>
      <c r="W83" s="2155"/>
      <c r="X83" s="2155"/>
      <c r="Y83" s="2155"/>
      <c r="Z83" s="2155"/>
      <c r="AA83" s="2155" t="s">
        <v>1214</v>
      </c>
      <c r="AB83" s="2155"/>
      <c r="AC83" s="2155"/>
      <c r="AD83" s="2155"/>
      <c r="AE83" s="2155"/>
      <c r="AF83" s="2155"/>
      <c r="AG83" s="2155"/>
      <c r="AH83" s="2155"/>
      <c r="AI83" s="2155" t="s">
        <v>1213</v>
      </c>
      <c r="AJ83" s="2155"/>
      <c r="AK83" s="2155"/>
      <c r="AL83" s="2155"/>
      <c r="AM83" s="2155"/>
      <c r="AN83" s="2155"/>
      <c r="AO83" s="2155"/>
      <c r="AP83" s="2155"/>
      <c r="AQ83" s="2155" t="s">
        <v>1212</v>
      </c>
      <c r="AR83" s="2155"/>
      <c r="AS83" s="2155"/>
      <c r="AT83" s="2155"/>
      <c r="AU83" s="2155"/>
      <c r="AV83" s="2155"/>
      <c r="AW83" s="2155"/>
      <c r="AX83" s="2155"/>
      <c r="AY83" s="487"/>
      <c r="AZ83" s="443"/>
      <c r="BB83" s="458"/>
      <c r="BC83" s="458"/>
      <c r="BD83" s="458"/>
      <c r="BE83" s="458"/>
      <c r="BF83" s="458"/>
      <c r="BG83" s="458"/>
      <c r="BH83" s="458"/>
      <c r="BI83" s="458"/>
      <c r="BJ83" s="458"/>
      <c r="BK83" s="458"/>
      <c r="BL83" s="458"/>
      <c r="BM83" s="458"/>
      <c r="BN83" s="458"/>
      <c r="BO83" s="458"/>
      <c r="BP83" s="458"/>
      <c r="BQ83" s="458"/>
      <c r="BR83" s="458"/>
      <c r="BS83" s="458"/>
      <c r="BT83" s="458"/>
      <c r="BU83" s="458"/>
      <c r="BV83" s="458"/>
    </row>
    <row r="84" spans="1:74" s="438" customFormat="1" ht="18" customHeight="1">
      <c r="A84" s="436">
        <f t="shared" si="3"/>
        <v>0</v>
      </c>
      <c r="B84" s="470"/>
      <c r="C84" s="2155" t="s">
        <v>1170</v>
      </c>
      <c r="D84" s="2155"/>
      <c r="E84" s="2155"/>
      <c r="F84" s="2155"/>
      <c r="G84" s="2155"/>
      <c r="H84" s="2155"/>
      <c r="I84" s="2155"/>
      <c r="J84" s="2155"/>
      <c r="K84" s="2155" t="s">
        <v>1174</v>
      </c>
      <c r="L84" s="2155"/>
      <c r="M84" s="2155"/>
      <c r="N84" s="2155"/>
      <c r="O84" s="2155"/>
      <c r="P84" s="2155"/>
      <c r="Q84" s="2155"/>
      <c r="R84" s="2155"/>
      <c r="S84" s="2165">
        <f>AA69</f>
        <v>0</v>
      </c>
      <c r="T84" s="2165"/>
      <c r="U84" s="2165"/>
      <c r="V84" s="2165"/>
      <c r="W84" s="2165"/>
      <c r="X84" s="2165"/>
      <c r="Y84" s="2165"/>
      <c r="Z84" s="2165"/>
      <c r="AA84" s="2158" t="str">
        <f>'6-3표준조사-1'!P81</f>
        <v>완 (15˚ 이하)</v>
      </c>
      <c r="AB84" s="2158"/>
      <c r="AC84" s="2158"/>
      <c r="AD84" s="2158"/>
      <c r="AE84" s="2158"/>
      <c r="AF84" s="2158"/>
      <c r="AG84" s="2158"/>
      <c r="AH84" s="2158"/>
      <c r="AI84" s="2158">
        <f>'6-3표준조사-1'!Q81</f>
        <v>0</v>
      </c>
      <c r="AJ84" s="2158"/>
      <c r="AK84" s="2158"/>
      <c r="AL84" s="2158"/>
      <c r="AM84" s="2158"/>
      <c r="AN84" s="2158"/>
      <c r="AO84" s="2158"/>
      <c r="AP84" s="2158"/>
      <c r="AQ84" s="2158">
        <f>'6-3표준조사-1'!R81</f>
        <v>0</v>
      </c>
      <c r="AR84" s="2158"/>
      <c r="AS84" s="2158"/>
      <c r="AT84" s="2158"/>
      <c r="AU84" s="2158"/>
      <c r="AV84" s="2158"/>
      <c r="AW84" s="2158"/>
      <c r="AX84" s="2158"/>
      <c r="AY84" s="470"/>
      <c r="AZ84" s="471"/>
    </row>
    <row r="85" spans="1:74" s="444" customFormat="1" ht="18" customHeight="1">
      <c r="A85" s="436">
        <f t="shared" si="3"/>
        <v>0</v>
      </c>
      <c r="B85" s="470"/>
      <c r="C85" s="2155" t="s">
        <v>1173</v>
      </c>
      <c r="D85" s="2155"/>
      <c r="E85" s="2155"/>
      <c r="F85" s="2155"/>
      <c r="G85" s="2155"/>
      <c r="H85" s="2155"/>
      <c r="I85" s="2155"/>
      <c r="J85" s="2155"/>
      <c r="K85" s="2155" t="s">
        <v>1172</v>
      </c>
      <c r="L85" s="2155"/>
      <c r="M85" s="2155"/>
      <c r="N85" s="2155"/>
      <c r="O85" s="2155"/>
      <c r="P85" s="2155"/>
      <c r="Q85" s="2155"/>
      <c r="R85" s="2155"/>
      <c r="S85" s="2166">
        <f>K69</f>
        <v>0</v>
      </c>
      <c r="T85" s="2166"/>
      <c r="U85" s="2166"/>
      <c r="V85" s="2166"/>
      <c r="W85" s="2166"/>
      <c r="X85" s="2166"/>
      <c r="Y85" s="2166"/>
      <c r="Z85" s="2166"/>
      <c r="AA85" s="2159"/>
      <c r="AB85" s="2159"/>
      <c r="AC85" s="2159"/>
      <c r="AD85" s="2159"/>
      <c r="AE85" s="2159"/>
      <c r="AF85" s="2159"/>
      <c r="AG85" s="2159"/>
      <c r="AH85" s="2159"/>
      <c r="AI85" s="2159"/>
      <c r="AJ85" s="2159"/>
      <c r="AK85" s="2159"/>
      <c r="AL85" s="2159"/>
      <c r="AM85" s="2159"/>
      <c r="AN85" s="2159"/>
      <c r="AO85" s="2159"/>
      <c r="AP85" s="2159"/>
      <c r="AQ85" s="2159"/>
      <c r="AR85" s="2159"/>
      <c r="AS85" s="2159"/>
      <c r="AT85" s="2159"/>
      <c r="AU85" s="2159"/>
      <c r="AV85" s="2159"/>
      <c r="AW85" s="2159"/>
      <c r="AX85" s="2159"/>
      <c r="AY85" s="470"/>
      <c r="AZ85" s="471"/>
    </row>
    <row r="86" spans="1:74" s="444" customFormat="1" ht="18" customHeight="1">
      <c r="A86" s="436">
        <f t="shared" si="3"/>
        <v>0</v>
      </c>
      <c r="B86" s="488"/>
      <c r="C86" s="488" t="s">
        <v>1171</v>
      </c>
      <c r="D86" s="488" t="s">
        <v>1170</v>
      </c>
      <c r="E86" s="488"/>
      <c r="F86" s="488"/>
      <c r="G86" s="489"/>
      <c r="H86" s="489"/>
      <c r="I86" s="489"/>
      <c r="J86" s="489"/>
      <c r="K86" s="489"/>
      <c r="L86" s="476"/>
      <c r="M86" s="476"/>
      <c r="N86" s="476"/>
      <c r="O86" s="476"/>
      <c r="P86" s="476"/>
      <c r="Q86" s="490"/>
      <c r="R86" s="490"/>
      <c r="S86" s="490"/>
      <c r="T86" s="490"/>
      <c r="U86" s="490"/>
      <c r="V86" s="470"/>
      <c r="W86" s="470"/>
      <c r="X86" s="470"/>
      <c r="Y86" s="470"/>
      <c r="Z86" s="491"/>
      <c r="AA86" s="470"/>
      <c r="AB86" s="470"/>
      <c r="AC86" s="470"/>
      <c r="AD86" s="492"/>
      <c r="AE86" s="470"/>
      <c r="AF86" s="470"/>
      <c r="AG86" s="470"/>
      <c r="AH86" s="493"/>
      <c r="AI86" s="493"/>
      <c r="AJ86" s="493"/>
      <c r="AK86" s="493"/>
      <c r="AL86" s="493"/>
      <c r="AM86" s="493"/>
      <c r="AN86" s="493"/>
      <c r="AO86" s="493"/>
      <c r="AP86" s="493"/>
      <c r="AQ86" s="494"/>
      <c r="AR86" s="494"/>
      <c r="AS86" s="494"/>
      <c r="AT86" s="494"/>
      <c r="AU86" s="495"/>
      <c r="AV86" s="495"/>
      <c r="AW86" s="495"/>
      <c r="AX86" s="495"/>
      <c r="AY86" s="495"/>
      <c r="AZ86" s="496"/>
    </row>
    <row r="87" spans="1:74" s="444" customFormat="1" ht="18" customHeight="1">
      <c r="A87" s="436">
        <f t="shared" si="3"/>
        <v>0</v>
      </c>
      <c r="B87" s="445"/>
      <c r="C87" s="445"/>
      <c r="D87" s="445" t="s">
        <v>540</v>
      </c>
      <c r="E87" s="445" t="s">
        <v>1211</v>
      </c>
      <c r="F87" s="445"/>
      <c r="G87" s="445"/>
      <c r="H87" s="445"/>
      <c r="I87" s="445"/>
      <c r="J87" s="492"/>
      <c r="K87" s="492"/>
      <c r="L87" s="492"/>
      <c r="M87" s="492"/>
      <c r="N87" s="445"/>
      <c r="O87" s="445"/>
      <c r="P87" s="445"/>
      <c r="Q87" s="445"/>
      <c r="R87" s="445"/>
      <c r="S87" s="445"/>
      <c r="T87" s="490"/>
      <c r="U87" s="490"/>
      <c r="V87" s="490"/>
      <c r="W87" s="490"/>
      <c r="X87" s="445"/>
      <c r="Y87" s="445"/>
      <c r="Z87" s="445"/>
      <c r="AA87" s="445"/>
      <c r="AB87" s="490"/>
      <c r="AC87" s="490"/>
      <c r="AD87" s="490"/>
      <c r="AE87" s="490"/>
      <c r="AF87" s="445"/>
      <c r="AG87" s="445"/>
      <c r="AH87" s="445"/>
      <c r="AI87" s="445"/>
      <c r="AJ87" s="445"/>
      <c r="AK87" s="445"/>
      <c r="AL87" s="445"/>
      <c r="AM87" s="445"/>
      <c r="AN87" s="445"/>
      <c r="AO87" s="445"/>
      <c r="AP87" s="445"/>
      <c r="AQ87" s="445"/>
      <c r="AR87" s="445"/>
      <c r="AS87" s="445"/>
      <c r="AT87" s="445"/>
      <c r="AU87" s="445"/>
      <c r="AV87" s="445"/>
      <c r="AW87" s="445"/>
      <c r="AX87" s="445"/>
      <c r="AY87" s="445"/>
    </row>
    <row r="88" spans="1:74" s="458" customFormat="1" ht="18" customHeight="1">
      <c r="A88" s="436">
        <f t="shared" si="3"/>
        <v>0</v>
      </c>
      <c r="B88" s="445"/>
      <c r="C88" s="445"/>
      <c r="D88" s="445" t="s">
        <v>540</v>
      </c>
      <c r="E88" s="446" t="s">
        <v>1210</v>
      </c>
      <c r="F88" s="446"/>
      <c r="G88" s="446"/>
      <c r="H88" s="446"/>
      <c r="I88" s="446"/>
      <c r="J88" s="446"/>
      <c r="K88" s="446"/>
      <c r="L88" s="446"/>
      <c r="M88" s="446"/>
      <c r="N88" s="446"/>
      <c r="O88" s="446"/>
      <c r="P88" s="446"/>
      <c r="Q88" s="446"/>
      <c r="R88" s="446"/>
      <c r="S88" s="446"/>
      <c r="T88" s="446"/>
      <c r="U88" s="446"/>
      <c r="V88" s="446"/>
      <c r="W88" s="446"/>
      <c r="X88" s="446"/>
      <c r="Y88" s="446"/>
      <c r="Z88" s="446"/>
      <c r="AA88" s="446"/>
      <c r="AB88" s="446"/>
      <c r="AC88" s="446"/>
      <c r="AD88" s="446"/>
      <c r="AE88" s="446"/>
      <c r="AF88" s="446"/>
      <c r="AG88" s="446"/>
      <c r="AH88" s="446"/>
      <c r="AI88" s="446"/>
      <c r="AJ88" s="446"/>
      <c r="AK88" s="446"/>
      <c r="AL88" s="446"/>
      <c r="AM88" s="446"/>
      <c r="AN88" s="446"/>
      <c r="AO88" s="446"/>
      <c r="AP88" s="446"/>
      <c r="AQ88" s="446"/>
      <c r="AR88" s="446"/>
      <c r="AS88" s="446"/>
      <c r="AT88" s="446"/>
      <c r="AU88" s="446"/>
      <c r="AV88" s="446"/>
      <c r="AW88" s="446"/>
      <c r="AX88" s="446"/>
      <c r="AY88" s="446"/>
      <c r="AZ88" s="486"/>
    </row>
    <row r="89" spans="1:74" s="459" customFormat="1" ht="18" customHeight="1">
      <c r="A89" s="436">
        <f t="shared" si="3"/>
        <v>0</v>
      </c>
      <c r="B89" s="445"/>
      <c r="C89" s="445" t="s">
        <v>1209</v>
      </c>
      <c r="D89" s="445"/>
      <c r="E89" s="497"/>
      <c r="F89" s="497"/>
      <c r="G89" s="497"/>
      <c r="H89" s="497"/>
      <c r="I89" s="497"/>
      <c r="J89" s="497"/>
      <c r="K89" s="497"/>
      <c r="L89" s="497"/>
      <c r="M89" s="497"/>
      <c r="N89" s="497"/>
      <c r="O89" s="497"/>
      <c r="P89" s="497"/>
      <c r="Q89" s="497"/>
      <c r="R89" s="497"/>
      <c r="S89" s="497"/>
      <c r="T89" s="497"/>
      <c r="U89" s="497"/>
      <c r="V89" s="497"/>
      <c r="W89" s="497"/>
      <c r="X89" s="497"/>
      <c r="Y89" s="497"/>
      <c r="Z89" s="497"/>
      <c r="AA89" s="497"/>
      <c r="AB89" s="497"/>
      <c r="AC89" s="497"/>
      <c r="AD89" s="497"/>
      <c r="AE89" s="497"/>
      <c r="AF89" s="497"/>
      <c r="AG89" s="497"/>
      <c r="AH89" s="497"/>
      <c r="AI89" s="497"/>
      <c r="AJ89" s="497"/>
      <c r="AK89" s="497"/>
      <c r="AL89" s="497"/>
      <c r="AM89" s="497"/>
      <c r="AN89" s="497"/>
      <c r="AO89" s="497"/>
      <c r="AP89" s="497"/>
      <c r="AQ89" s="497"/>
      <c r="AR89" s="497"/>
      <c r="AS89" s="497"/>
      <c r="AT89" s="497"/>
      <c r="AU89" s="497"/>
      <c r="AV89" s="497"/>
      <c r="AW89" s="497"/>
      <c r="AX89" s="497"/>
      <c r="AY89" s="497"/>
      <c r="AZ89" s="498"/>
    </row>
    <row r="90" spans="1:74" s="458" customFormat="1" ht="18" customHeight="1">
      <c r="A90" s="436">
        <f t="shared" si="3"/>
        <v>0</v>
      </c>
      <c r="B90" s="445"/>
      <c r="C90" s="445"/>
      <c r="D90" s="445" t="s">
        <v>540</v>
      </c>
      <c r="E90" s="497" t="s">
        <v>1208</v>
      </c>
      <c r="F90" s="497"/>
      <c r="G90" s="497"/>
      <c r="H90" s="497"/>
      <c r="I90" s="497"/>
      <c r="J90" s="497"/>
      <c r="K90" s="497"/>
      <c r="L90" s="497"/>
      <c r="M90" s="497"/>
      <c r="N90" s="497"/>
      <c r="O90" s="497"/>
      <c r="P90" s="497"/>
      <c r="Q90" s="497"/>
      <c r="R90" s="497"/>
      <c r="S90" s="497"/>
      <c r="T90" s="497"/>
      <c r="U90" s="497"/>
      <c r="V90" s="497"/>
      <c r="W90" s="497"/>
      <c r="X90" s="497"/>
      <c r="Y90" s="497"/>
      <c r="Z90" s="497"/>
      <c r="AA90" s="497"/>
      <c r="AB90" s="497"/>
      <c r="AC90" s="497"/>
      <c r="AD90" s="497"/>
      <c r="AE90" s="497"/>
      <c r="AF90" s="497"/>
      <c r="AG90" s="497"/>
      <c r="AH90" s="497"/>
      <c r="AI90" s="497"/>
      <c r="AJ90" s="497"/>
      <c r="AK90" s="497"/>
      <c r="AL90" s="497"/>
      <c r="AM90" s="497"/>
      <c r="AN90" s="497"/>
      <c r="AO90" s="497"/>
      <c r="AP90" s="497"/>
      <c r="AQ90" s="497"/>
      <c r="AR90" s="497"/>
      <c r="AS90" s="497"/>
      <c r="AT90" s="497"/>
      <c r="AU90" s="497"/>
      <c r="AV90" s="497"/>
      <c r="AW90" s="497"/>
      <c r="AX90" s="497"/>
      <c r="AY90" s="497"/>
      <c r="AZ90" s="498"/>
    </row>
    <row r="91" spans="1:74" s="458" customFormat="1" ht="18" customHeight="1">
      <c r="A91" s="436">
        <f t="shared" si="3"/>
        <v>0</v>
      </c>
      <c r="B91" s="445"/>
      <c r="C91" s="445"/>
      <c r="D91" s="445" t="s">
        <v>540</v>
      </c>
      <c r="E91" s="497" t="s">
        <v>1207</v>
      </c>
      <c r="F91" s="497"/>
      <c r="G91" s="497"/>
      <c r="H91" s="497"/>
      <c r="I91" s="497"/>
      <c r="J91" s="497"/>
      <c r="K91" s="497"/>
      <c r="L91" s="497"/>
      <c r="M91" s="497"/>
      <c r="N91" s="497"/>
      <c r="O91" s="497"/>
      <c r="P91" s="497"/>
      <c r="Q91" s="497"/>
      <c r="R91" s="497"/>
      <c r="S91" s="497"/>
      <c r="T91" s="497"/>
      <c r="U91" s="497"/>
      <c r="V91" s="497"/>
      <c r="W91" s="497"/>
      <c r="X91" s="497"/>
      <c r="Y91" s="497"/>
      <c r="Z91" s="497"/>
      <c r="AA91" s="497"/>
      <c r="AB91" s="497"/>
      <c r="AC91" s="497"/>
      <c r="AD91" s="497"/>
      <c r="AE91" s="497"/>
      <c r="AF91" s="497"/>
      <c r="AG91" s="497"/>
      <c r="AH91" s="497"/>
      <c r="AI91" s="497"/>
      <c r="AJ91" s="497"/>
      <c r="AK91" s="497"/>
      <c r="AL91" s="497"/>
      <c r="AM91" s="497"/>
      <c r="AN91" s="497"/>
      <c r="AO91" s="497"/>
      <c r="AP91" s="497"/>
      <c r="AQ91" s="497"/>
      <c r="AR91" s="497"/>
      <c r="AS91" s="497"/>
      <c r="AT91" s="497"/>
      <c r="AU91" s="497"/>
      <c r="AV91" s="497"/>
      <c r="AW91" s="497"/>
      <c r="AX91" s="497"/>
      <c r="AY91" s="497"/>
      <c r="AZ91" s="498"/>
    </row>
    <row r="92" spans="1:74" s="458" customFormat="1" ht="18" customHeight="1">
      <c r="A92" s="436">
        <f t="shared" si="3"/>
        <v>0</v>
      </c>
      <c r="B92" s="445"/>
      <c r="C92" s="445" t="s">
        <v>1206</v>
      </c>
      <c r="D92" s="445" t="s">
        <v>1205</v>
      </c>
      <c r="E92" s="497"/>
      <c r="F92" s="497"/>
      <c r="G92" s="497"/>
      <c r="H92" s="497"/>
      <c r="I92" s="497"/>
      <c r="J92" s="497"/>
      <c r="K92" s="497"/>
      <c r="L92" s="497"/>
      <c r="M92" s="497"/>
      <c r="N92" s="497"/>
      <c r="O92" s="497"/>
      <c r="P92" s="497"/>
      <c r="Q92" s="497"/>
      <c r="R92" s="497"/>
      <c r="S92" s="497"/>
      <c r="T92" s="497"/>
      <c r="U92" s="497"/>
      <c r="V92" s="497"/>
      <c r="W92" s="497"/>
      <c r="X92" s="497"/>
      <c r="Y92" s="497"/>
      <c r="Z92" s="497"/>
      <c r="AA92" s="497"/>
      <c r="AB92" s="497"/>
      <c r="AC92" s="497"/>
      <c r="AD92" s="497"/>
      <c r="AE92" s="497"/>
      <c r="AF92" s="497"/>
      <c r="AG92" s="497"/>
      <c r="AH92" s="497"/>
      <c r="AI92" s="497"/>
      <c r="AJ92" s="497"/>
      <c r="AK92" s="497"/>
      <c r="AL92" s="497"/>
      <c r="AM92" s="497"/>
      <c r="AN92" s="497"/>
      <c r="AO92" s="497"/>
      <c r="AP92" s="497"/>
      <c r="AQ92" s="497"/>
      <c r="AR92" s="497"/>
      <c r="AS92" s="497"/>
      <c r="AT92" s="497"/>
      <c r="AU92" s="497"/>
      <c r="AV92" s="497"/>
      <c r="AW92" s="497"/>
      <c r="AX92" s="497"/>
      <c r="AY92" s="497"/>
      <c r="AZ92" s="498"/>
    </row>
    <row r="93" spans="1:74" s="458" customFormat="1" ht="18" customHeight="1">
      <c r="A93" s="436">
        <f t="shared" si="3"/>
        <v>0</v>
      </c>
      <c r="B93" s="445"/>
      <c r="C93" s="445"/>
      <c r="D93" s="445" t="s">
        <v>540</v>
      </c>
      <c r="E93" s="497" t="s">
        <v>1204</v>
      </c>
      <c r="F93" s="497"/>
      <c r="G93" s="497"/>
      <c r="H93" s="497"/>
      <c r="I93" s="497"/>
      <c r="J93" s="497"/>
      <c r="K93" s="497"/>
      <c r="L93" s="497"/>
      <c r="M93" s="497"/>
      <c r="N93" s="497"/>
      <c r="O93" s="497"/>
      <c r="P93" s="497"/>
      <c r="Q93" s="497"/>
      <c r="R93" s="497"/>
      <c r="S93" s="497"/>
      <c r="T93" s="497"/>
      <c r="U93" s="497"/>
      <c r="V93" s="497"/>
      <c r="W93" s="497"/>
      <c r="X93" s="497"/>
      <c r="Y93" s="497"/>
      <c r="Z93" s="497"/>
      <c r="AA93" s="497"/>
      <c r="AB93" s="497"/>
      <c r="AC93" s="497"/>
      <c r="AD93" s="497"/>
      <c r="AE93" s="497"/>
      <c r="AF93" s="497"/>
      <c r="AG93" s="497"/>
      <c r="AH93" s="497"/>
      <c r="AI93" s="497"/>
      <c r="AJ93" s="497"/>
      <c r="AK93" s="497"/>
      <c r="AL93" s="497"/>
      <c r="AM93" s="497"/>
      <c r="AN93" s="497"/>
      <c r="AO93" s="497"/>
      <c r="AP93" s="497"/>
      <c r="AQ93" s="497"/>
      <c r="AR93" s="497"/>
      <c r="AS93" s="497"/>
      <c r="AT93" s="497"/>
      <c r="AU93" s="497"/>
      <c r="AV93" s="497"/>
      <c r="AW93" s="497"/>
      <c r="AX93" s="497"/>
      <c r="AY93" s="497"/>
      <c r="AZ93" s="498"/>
    </row>
    <row r="94" spans="1:74" s="458" customFormat="1" ht="18" customHeight="1">
      <c r="A94" s="436">
        <f t="shared" si="3"/>
        <v>0</v>
      </c>
      <c r="B94" s="445"/>
      <c r="C94" s="445"/>
      <c r="D94" s="445" t="s">
        <v>540</v>
      </c>
      <c r="E94" s="497" t="s">
        <v>1203</v>
      </c>
      <c r="F94" s="497"/>
      <c r="G94" s="497"/>
      <c r="H94" s="497"/>
      <c r="I94" s="497"/>
      <c r="J94" s="497"/>
      <c r="K94" s="497"/>
      <c r="L94" s="497"/>
      <c r="M94" s="497"/>
      <c r="N94" s="497"/>
      <c r="O94" s="497"/>
      <c r="P94" s="497"/>
      <c r="Q94" s="497"/>
      <c r="R94" s="497"/>
      <c r="S94" s="497"/>
      <c r="T94" s="497"/>
      <c r="U94" s="497"/>
      <c r="V94" s="497"/>
      <c r="W94" s="497"/>
      <c r="X94" s="497"/>
      <c r="Y94" s="497"/>
      <c r="Z94" s="497"/>
      <c r="AA94" s="497"/>
      <c r="AB94" s="497"/>
      <c r="AC94" s="497"/>
      <c r="AD94" s="497"/>
      <c r="AE94" s="497"/>
      <c r="AF94" s="497"/>
      <c r="AG94" s="497"/>
      <c r="AH94" s="497"/>
      <c r="AI94" s="497"/>
      <c r="AJ94" s="497"/>
      <c r="AK94" s="497"/>
      <c r="AL94" s="497"/>
      <c r="AM94" s="497"/>
      <c r="AN94" s="497"/>
      <c r="AO94" s="497"/>
      <c r="AP94" s="497"/>
      <c r="AQ94" s="497"/>
      <c r="AR94" s="497"/>
      <c r="AS94" s="497"/>
      <c r="AT94" s="497"/>
      <c r="AU94" s="497"/>
      <c r="AV94" s="497"/>
      <c r="AW94" s="497"/>
      <c r="AX94" s="497"/>
      <c r="AY94" s="497"/>
      <c r="AZ94" s="498"/>
    </row>
    <row r="95" spans="1:74" s="458" customFormat="1" ht="18" customHeight="1">
      <c r="A95" s="436">
        <f t="shared" si="3"/>
        <v>0</v>
      </c>
      <c r="B95" s="445"/>
      <c r="C95" s="445"/>
      <c r="D95" s="445" t="s">
        <v>540</v>
      </c>
      <c r="E95" s="497" t="s">
        <v>1202</v>
      </c>
      <c r="F95" s="497"/>
      <c r="G95" s="497"/>
      <c r="H95" s="497"/>
      <c r="I95" s="497"/>
      <c r="J95" s="497"/>
      <c r="K95" s="497"/>
      <c r="L95" s="497"/>
      <c r="M95" s="497"/>
      <c r="N95" s="497"/>
      <c r="O95" s="497"/>
      <c r="P95" s="497"/>
      <c r="Q95" s="497"/>
      <c r="R95" s="497"/>
      <c r="S95" s="497"/>
      <c r="T95" s="497"/>
      <c r="U95" s="497"/>
      <c r="V95" s="497"/>
      <c r="W95" s="497"/>
      <c r="X95" s="497"/>
      <c r="Y95" s="497"/>
      <c r="Z95" s="497"/>
      <c r="AA95" s="497"/>
      <c r="AB95" s="497"/>
      <c r="AC95" s="497"/>
      <c r="AD95" s="497"/>
      <c r="AE95" s="497"/>
      <c r="AF95" s="497"/>
      <c r="AG95" s="497"/>
      <c r="AH95" s="497"/>
      <c r="AI95" s="497"/>
      <c r="AJ95" s="497"/>
      <c r="AK95" s="497"/>
      <c r="AL95" s="497"/>
      <c r="AM95" s="497"/>
      <c r="AN95" s="497"/>
      <c r="AO95" s="497"/>
      <c r="AP95" s="497"/>
      <c r="AQ95" s="497"/>
      <c r="AR95" s="497"/>
      <c r="AS95" s="497"/>
      <c r="AT95" s="497"/>
      <c r="AU95" s="497"/>
      <c r="AV95" s="497"/>
      <c r="AW95" s="497"/>
      <c r="AX95" s="497"/>
      <c r="AY95" s="497"/>
      <c r="AZ95" s="498"/>
    </row>
    <row r="96" spans="1:74" s="458" customFormat="1" ht="18" customHeight="1">
      <c r="A96" s="436">
        <f t="shared" si="3"/>
        <v>0</v>
      </c>
      <c r="B96" s="445"/>
      <c r="C96" s="445"/>
      <c r="D96" s="445" t="s">
        <v>540</v>
      </c>
      <c r="E96" s="497" t="s">
        <v>1201</v>
      </c>
      <c r="F96" s="497"/>
      <c r="G96" s="497"/>
      <c r="H96" s="497"/>
      <c r="I96" s="497"/>
      <c r="J96" s="497"/>
      <c r="K96" s="497"/>
      <c r="L96" s="497"/>
      <c r="M96" s="497"/>
      <c r="N96" s="497"/>
      <c r="O96" s="497"/>
      <c r="P96" s="497"/>
      <c r="Q96" s="497"/>
      <c r="R96" s="497"/>
      <c r="S96" s="497"/>
      <c r="T96" s="497"/>
      <c r="U96" s="497"/>
      <c r="V96" s="497"/>
      <c r="W96" s="497"/>
      <c r="X96" s="497"/>
      <c r="Y96" s="497"/>
      <c r="Z96" s="497"/>
      <c r="AA96" s="497"/>
      <c r="AB96" s="497"/>
      <c r="AC96" s="497"/>
      <c r="AD96" s="497"/>
      <c r="AE96" s="497"/>
      <c r="AF96" s="497"/>
      <c r="AG96" s="497"/>
      <c r="AH96" s="497"/>
      <c r="AI96" s="497"/>
      <c r="AJ96" s="497"/>
      <c r="AK96" s="497"/>
      <c r="AL96" s="497"/>
      <c r="AM96" s="497"/>
      <c r="AN96" s="497"/>
      <c r="AO96" s="497"/>
      <c r="AP96" s="497"/>
      <c r="AQ96" s="497"/>
      <c r="AR96" s="497"/>
      <c r="AS96" s="497"/>
      <c r="AT96" s="497"/>
      <c r="AU96" s="497"/>
      <c r="AV96" s="497"/>
      <c r="AW96" s="497"/>
      <c r="AX96" s="497"/>
      <c r="AY96" s="497"/>
      <c r="AZ96" s="498"/>
    </row>
    <row r="97" spans="1:52" s="458" customFormat="1" ht="18" customHeight="1">
      <c r="A97" s="436">
        <f t="shared" si="3"/>
        <v>0</v>
      </c>
      <c r="B97" s="445"/>
      <c r="C97" s="445"/>
      <c r="D97" s="445" t="s">
        <v>540</v>
      </c>
      <c r="E97" s="497" t="s">
        <v>1200</v>
      </c>
      <c r="F97" s="497"/>
      <c r="G97" s="497"/>
      <c r="H97" s="497"/>
      <c r="I97" s="497"/>
      <c r="J97" s="497"/>
      <c r="K97" s="497"/>
      <c r="L97" s="497"/>
      <c r="M97" s="497"/>
      <c r="N97" s="497"/>
      <c r="O97" s="497"/>
      <c r="P97" s="497"/>
      <c r="Q97" s="497"/>
      <c r="R97" s="497"/>
      <c r="S97" s="497"/>
      <c r="T97" s="497"/>
      <c r="U97" s="497"/>
      <c r="V97" s="497"/>
      <c r="W97" s="497"/>
      <c r="X97" s="497"/>
      <c r="Y97" s="497"/>
      <c r="Z97" s="497"/>
      <c r="AA97" s="497"/>
      <c r="AB97" s="497"/>
      <c r="AC97" s="497"/>
      <c r="AD97" s="497"/>
      <c r="AE97" s="497"/>
      <c r="AF97" s="497"/>
      <c r="AG97" s="497"/>
      <c r="AH97" s="497"/>
      <c r="AI97" s="497"/>
      <c r="AJ97" s="497"/>
      <c r="AK97" s="497"/>
      <c r="AL97" s="497"/>
      <c r="AM97" s="497"/>
      <c r="AN97" s="497"/>
      <c r="AO97" s="497"/>
      <c r="AP97" s="497"/>
      <c r="AQ97" s="497"/>
      <c r="AR97" s="497"/>
      <c r="AS97" s="497"/>
      <c r="AT97" s="497"/>
      <c r="AU97" s="497"/>
      <c r="AV97" s="497"/>
      <c r="AW97" s="497"/>
      <c r="AX97" s="497"/>
      <c r="AY97" s="497"/>
      <c r="AZ97" s="498"/>
    </row>
    <row r="98" spans="1:52" s="458" customFormat="1" ht="18" customHeight="1">
      <c r="A98" s="436">
        <f t="shared" si="3"/>
        <v>0</v>
      </c>
      <c r="B98" s="445"/>
      <c r="C98" s="445"/>
      <c r="D98" s="445" t="s">
        <v>540</v>
      </c>
      <c r="E98" s="497" t="s">
        <v>1199</v>
      </c>
      <c r="F98" s="497"/>
      <c r="G98" s="497"/>
      <c r="H98" s="497"/>
      <c r="I98" s="497"/>
      <c r="J98" s="497"/>
      <c r="K98" s="497"/>
      <c r="L98" s="497"/>
      <c r="M98" s="497"/>
      <c r="N98" s="497"/>
      <c r="O98" s="497"/>
      <c r="P98" s="497"/>
      <c r="Q98" s="497"/>
      <c r="R98" s="497"/>
      <c r="S98" s="497"/>
      <c r="T98" s="497"/>
      <c r="U98" s="497"/>
      <c r="V98" s="497"/>
      <c r="W98" s="497"/>
      <c r="X98" s="497"/>
      <c r="Y98" s="497"/>
      <c r="Z98" s="497"/>
      <c r="AA98" s="497"/>
      <c r="AB98" s="497"/>
      <c r="AC98" s="497"/>
      <c r="AD98" s="497"/>
      <c r="AE98" s="497"/>
      <c r="AF98" s="497"/>
      <c r="AG98" s="497"/>
      <c r="AH98" s="497"/>
      <c r="AI98" s="497"/>
      <c r="AJ98" s="497"/>
      <c r="AK98" s="497"/>
      <c r="AL98" s="497"/>
      <c r="AM98" s="497"/>
      <c r="AN98" s="497"/>
      <c r="AO98" s="497"/>
      <c r="AP98" s="497"/>
      <c r="AQ98" s="497"/>
      <c r="AR98" s="497"/>
      <c r="AS98" s="497"/>
      <c r="AT98" s="497"/>
      <c r="AU98" s="497"/>
      <c r="AV98" s="497"/>
      <c r="AW98" s="497"/>
      <c r="AX98" s="497"/>
      <c r="AY98" s="497"/>
      <c r="AZ98" s="498"/>
    </row>
    <row r="99" spans="1:52" s="458" customFormat="1" ht="18" customHeight="1">
      <c r="A99" s="436">
        <f t="shared" si="3"/>
        <v>0</v>
      </c>
      <c r="B99" s="445"/>
      <c r="C99" s="445"/>
      <c r="D99" s="445" t="s">
        <v>540</v>
      </c>
      <c r="E99" s="497" t="s">
        <v>1198</v>
      </c>
      <c r="F99" s="497"/>
      <c r="G99" s="497"/>
      <c r="H99" s="497"/>
      <c r="I99" s="497"/>
      <c r="J99" s="497"/>
      <c r="K99" s="497"/>
      <c r="L99" s="497"/>
      <c r="M99" s="497"/>
      <c r="N99" s="497"/>
      <c r="O99" s="497"/>
      <c r="P99" s="497"/>
      <c r="Q99" s="497"/>
      <c r="R99" s="497"/>
      <c r="S99" s="497"/>
      <c r="T99" s="497"/>
      <c r="U99" s="497"/>
      <c r="V99" s="497"/>
      <c r="W99" s="497"/>
      <c r="X99" s="497"/>
      <c r="Y99" s="497"/>
      <c r="Z99" s="497"/>
      <c r="AA99" s="497"/>
      <c r="AB99" s="497"/>
      <c r="AC99" s="497"/>
      <c r="AD99" s="497"/>
      <c r="AE99" s="497"/>
      <c r="AF99" s="497"/>
      <c r="AG99" s="497"/>
      <c r="AH99" s="497"/>
      <c r="AI99" s="497"/>
      <c r="AJ99" s="497"/>
      <c r="AK99" s="497"/>
      <c r="AL99" s="497"/>
      <c r="AM99" s="497"/>
      <c r="AN99" s="497"/>
      <c r="AO99" s="497"/>
      <c r="AP99" s="497"/>
      <c r="AQ99" s="497"/>
      <c r="AR99" s="497"/>
      <c r="AS99" s="497"/>
      <c r="AT99" s="497"/>
      <c r="AU99" s="497"/>
      <c r="AV99" s="497"/>
      <c r="AW99" s="497"/>
      <c r="AX99" s="497"/>
      <c r="AY99" s="497"/>
      <c r="AZ99" s="498"/>
    </row>
    <row r="100" spans="1:52" s="458" customFormat="1" ht="18" customHeight="1" thickBot="1">
      <c r="A100" s="436">
        <f t="shared" si="3"/>
        <v>0</v>
      </c>
      <c r="B100" s="445"/>
      <c r="C100" s="445"/>
      <c r="D100" s="497"/>
      <c r="E100" s="499"/>
      <c r="F100" s="499"/>
      <c r="G100" s="499"/>
      <c r="H100" s="499"/>
      <c r="I100" s="499"/>
      <c r="J100" s="499"/>
      <c r="K100" s="499"/>
      <c r="L100" s="499"/>
      <c r="M100" s="499"/>
      <c r="N100" s="499"/>
      <c r="O100" s="499"/>
      <c r="P100" s="499"/>
      <c r="Q100" s="499"/>
      <c r="R100" s="499"/>
      <c r="S100" s="499"/>
      <c r="T100" s="499"/>
      <c r="U100" s="499"/>
      <c r="V100" s="499"/>
      <c r="W100" s="499"/>
      <c r="X100" s="499"/>
      <c r="Y100" s="499"/>
      <c r="Z100" s="499"/>
      <c r="AA100" s="499"/>
      <c r="AB100" s="499"/>
      <c r="AC100" s="499"/>
      <c r="AD100" s="499"/>
      <c r="AE100" s="499"/>
      <c r="AF100" s="499"/>
      <c r="AG100" s="499"/>
      <c r="AH100" s="499"/>
      <c r="AI100" s="499"/>
      <c r="AJ100" s="499"/>
      <c r="AK100" s="499"/>
      <c r="AL100" s="499"/>
      <c r="AM100" s="499"/>
      <c r="AN100" s="499"/>
      <c r="AO100" s="499"/>
      <c r="AP100" s="499"/>
      <c r="AQ100" s="499"/>
      <c r="AR100" s="499"/>
      <c r="AS100" s="499"/>
      <c r="AT100" s="499"/>
      <c r="AU100" s="499"/>
      <c r="AV100" s="499"/>
      <c r="AW100" s="499"/>
      <c r="AX100" s="499"/>
      <c r="AY100" s="499"/>
      <c r="AZ100" s="498"/>
    </row>
    <row r="101" spans="1:52" ht="33" thickTop="1" thickBot="1">
      <c r="A101" s="436">
        <f t="shared" ref="A101:A132" si="4">IF(K$119&gt;0,1,0)</f>
        <v>0</v>
      </c>
      <c r="B101" s="2167" t="s">
        <v>823</v>
      </c>
      <c r="C101" s="2168"/>
      <c r="D101" s="2168"/>
      <c r="E101" s="2168"/>
      <c r="F101" s="2168"/>
      <c r="G101" s="2168"/>
      <c r="H101" s="2168"/>
      <c r="I101" s="2168"/>
      <c r="J101" s="2168"/>
      <c r="K101" s="2168"/>
      <c r="L101" s="2168"/>
      <c r="M101" s="2168"/>
      <c r="N101" s="2168"/>
      <c r="O101" s="2168"/>
      <c r="P101" s="2168"/>
      <c r="Q101" s="2168"/>
      <c r="R101" s="2168"/>
      <c r="S101" s="2168"/>
      <c r="T101" s="2168"/>
      <c r="U101" s="2168"/>
      <c r="V101" s="2168"/>
      <c r="W101" s="2168"/>
      <c r="X101" s="2168"/>
      <c r="Y101" s="2168"/>
      <c r="Z101" s="2168"/>
      <c r="AA101" s="2168"/>
      <c r="AB101" s="2168"/>
      <c r="AC101" s="2168"/>
      <c r="AD101" s="2168"/>
      <c r="AE101" s="2168"/>
      <c r="AF101" s="2168"/>
      <c r="AG101" s="2168"/>
      <c r="AH101" s="2168"/>
      <c r="AI101" s="2168"/>
      <c r="AJ101" s="2168"/>
      <c r="AK101" s="2168"/>
      <c r="AL101" s="2168"/>
      <c r="AM101" s="2168"/>
      <c r="AN101" s="2168"/>
      <c r="AO101" s="2168"/>
      <c r="AP101" s="2168"/>
      <c r="AQ101" s="2168"/>
      <c r="AR101" s="2168"/>
      <c r="AS101" s="2168"/>
      <c r="AT101" s="2168"/>
      <c r="AU101" s="2168"/>
      <c r="AV101" s="2168"/>
      <c r="AW101" s="2168"/>
      <c r="AX101" s="2168"/>
      <c r="AY101" s="2169"/>
      <c r="AZ101" s="433"/>
    </row>
    <row r="102" spans="1:52" s="438" customFormat="1" ht="9.9499999999999993" customHeight="1" thickTop="1">
      <c r="A102" s="436">
        <f t="shared" si="4"/>
        <v>0</v>
      </c>
      <c r="B102" s="437"/>
      <c r="C102" s="437"/>
      <c r="D102" s="437"/>
      <c r="E102" s="437"/>
      <c r="F102" s="437"/>
      <c r="G102" s="437"/>
      <c r="H102" s="437"/>
      <c r="I102" s="437"/>
      <c r="J102" s="437"/>
      <c r="K102" s="437"/>
      <c r="L102" s="437"/>
      <c r="M102" s="437"/>
      <c r="N102" s="437"/>
      <c r="O102" s="437"/>
      <c r="P102" s="437"/>
      <c r="Q102" s="437"/>
      <c r="R102" s="437"/>
      <c r="S102" s="437"/>
      <c r="T102" s="437"/>
      <c r="U102" s="437"/>
      <c r="V102" s="437"/>
      <c r="W102" s="437"/>
      <c r="X102" s="437"/>
      <c r="Y102" s="437"/>
      <c r="Z102" s="437"/>
      <c r="AA102" s="437"/>
      <c r="AB102" s="437"/>
      <c r="AC102" s="437"/>
      <c r="AD102" s="437"/>
      <c r="AE102" s="437"/>
      <c r="AF102" s="437"/>
      <c r="AG102" s="437"/>
      <c r="AH102" s="437"/>
      <c r="AI102" s="437"/>
      <c r="AJ102" s="437"/>
      <c r="AK102" s="437"/>
      <c r="AL102" s="437"/>
      <c r="AM102" s="437"/>
      <c r="AN102" s="437"/>
      <c r="AO102" s="437"/>
      <c r="AP102" s="437"/>
      <c r="AQ102" s="437"/>
      <c r="AR102" s="437"/>
      <c r="AS102" s="437"/>
      <c r="AT102" s="437"/>
      <c r="AU102" s="437"/>
      <c r="AV102" s="437"/>
      <c r="AW102" s="437"/>
      <c r="AX102" s="437"/>
      <c r="AY102" s="437"/>
    </row>
    <row r="103" spans="1:52" s="442" customFormat="1" ht="30" customHeight="1">
      <c r="A103" s="436">
        <f t="shared" si="4"/>
        <v>0</v>
      </c>
      <c r="B103" s="439"/>
      <c r="C103" s="439"/>
      <c r="D103" s="439"/>
      <c r="E103" s="439"/>
      <c r="F103" s="2152" t="s">
        <v>1197</v>
      </c>
      <c r="G103" s="2152"/>
      <c r="H103" s="2152"/>
      <c r="I103" s="2152"/>
      <c r="J103" s="2152"/>
      <c r="K103" s="2152"/>
      <c r="L103" s="2153">
        <f>+'6-3표준조사-1'!K154</f>
        <v>0</v>
      </c>
      <c r="M103" s="2153"/>
      <c r="N103" s="2153"/>
      <c r="O103" s="2153"/>
      <c r="P103" s="2153"/>
      <c r="Q103" s="2153"/>
      <c r="R103" s="440"/>
      <c r="S103" s="440"/>
      <c r="T103" s="2152" t="s">
        <v>1196</v>
      </c>
      <c r="U103" s="2152"/>
      <c r="V103" s="2152"/>
      <c r="W103" s="2152"/>
      <c r="X103" s="2152"/>
      <c r="Y103" s="2152"/>
      <c r="Z103" s="2153">
        <f>+'6-3표준조사-1'!L154</f>
        <v>0</v>
      </c>
      <c r="AA103" s="2153"/>
      <c r="AB103" s="2153"/>
      <c r="AC103" s="2153"/>
      <c r="AD103" s="2153"/>
      <c r="AE103" s="2153"/>
      <c r="AF103" s="440"/>
      <c r="AG103" s="440"/>
      <c r="AH103" s="2152" t="s">
        <v>1195</v>
      </c>
      <c r="AI103" s="2152"/>
      <c r="AJ103" s="2152"/>
      <c r="AK103" s="2152"/>
      <c r="AL103" s="2152"/>
      <c r="AM103" s="2152"/>
      <c r="AN103" s="2152"/>
      <c r="AO103" s="2153">
        <f>+'6-3표준조사-1'!R154</f>
        <v>0</v>
      </c>
      <c r="AP103" s="2153"/>
      <c r="AQ103" s="2153"/>
      <c r="AR103" s="2153"/>
      <c r="AS103" s="2153"/>
      <c r="AT103" s="2153"/>
      <c r="AU103" s="441"/>
      <c r="AV103" s="441"/>
      <c r="AW103" s="441"/>
      <c r="AX103" s="441"/>
      <c r="AY103" s="439"/>
    </row>
    <row r="104" spans="1:52" s="438" customFormat="1" ht="14.25" customHeight="1">
      <c r="A104" s="436">
        <f t="shared" si="4"/>
        <v>0</v>
      </c>
      <c r="B104" s="437"/>
      <c r="C104" s="437"/>
      <c r="D104" s="437"/>
      <c r="E104" s="437"/>
      <c r="F104" s="437"/>
      <c r="G104" s="437"/>
      <c r="H104" s="437"/>
      <c r="I104" s="437"/>
      <c r="J104" s="437"/>
      <c r="K104" s="437"/>
      <c r="L104" s="437"/>
      <c r="M104" s="437"/>
      <c r="N104" s="437"/>
      <c r="O104" s="437"/>
      <c r="P104" s="437"/>
      <c r="Q104" s="437"/>
      <c r="R104" s="437"/>
      <c r="S104" s="437"/>
      <c r="T104" s="437"/>
      <c r="U104" s="437"/>
      <c r="V104" s="437"/>
      <c r="W104" s="437"/>
      <c r="X104" s="437"/>
      <c r="Y104" s="437"/>
      <c r="Z104" s="437"/>
      <c r="AA104" s="437"/>
      <c r="AB104" s="437"/>
      <c r="AC104" s="437"/>
      <c r="AD104" s="437"/>
      <c r="AE104" s="437"/>
      <c r="AF104" s="437"/>
      <c r="AG104" s="437"/>
      <c r="AH104" s="437"/>
      <c r="AI104" s="437"/>
      <c r="AJ104" s="437"/>
      <c r="AK104" s="437"/>
      <c r="AL104" s="437"/>
      <c r="AM104" s="437"/>
      <c r="AN104" s="437"/>
      <c r="AO104" s="437"/>
      <c r="AP104" s="437"/>
      <c r="AQ104" s="437"/>
      <c r="AR104" s="437"/>
      <c r="AS104" s="437"/>
      <c r="AT104" s="437"/>
      <c r="AU104" s="437"/>
      <c r="AV104" s="437"/>
      <c r="AW104" s="437"/>
      <c r="AX104" s="437"/>
      <c r="AY104" s="437"/>
    </row>
    <row r="105" spans="1:52" s="444" customFormat="1" ht="20.100000000000001" customHeight="1">
      <c r="A105" s="436">
        <f t="shared" si="4"/>
        <v>0</v>
      </c>
      <c r="B105" s="2154" t="s">
        <v>1194</v>
      </c>
      <c r="C105" s="2154"/>
      <c r="D105" s="2154"/>
      <c r="E105" s="2154"/>
      <c r="F105" s="2154"/>
      <c r="G105" s="2154"/>
      <c r="H105" s="2154"/>
      <c r="I105" s="2154"/>
      <c r="J105" s="2154"/>
      <c r="K105" s="2154"/>
      <c r="L105" s="2154"/>
      <c r="M105" s="2154"/>
      <c r="N105" s="2154"/>
      <c r="O105" s="2154"/>
      <c r="P105" s="2154"/>
      <c r="Q105" s="2154"/>
      <c r="R105" s="2154"/>
      <c r="S105" s="2154"/>
      <c r="T105" s="2154"/>
      <c r="U105" s="2154"/>
      <c r="V105" s="2154"/>
      <c r="W105" s="2154"/>
      <c r="X105" s="2154"/>
      <c r="Y105" s="2154"/>
      <c r="Z105" s="2154"/>
      <c r="AA105" s="2154"/>
      <c r="AB105" s="2154"/>
      <c r="AC105" s="2154"/>
      <c r="AD105" s="2154"/>
      <c r="AE105" s="2154"/>
      <c r="AF105" s="2154"/>
      <c r="AG105" s="2154"/>
      <c r="AH105" s="2154"/>
      <c r="AI105" s="2154"/>
      <c r="AJ105" s="2154"/>
      <c r="AK105" s="2154"/>
      <c r="AL105" s="2154"/>
      <c r="AM105" s="2154"/>
      <c r="AN105" s="2154"/>
      <c r="AO105" s="2154"/>
      <c r="AP105" s="2154"/>
      <c r="AQ105" s="2154"/>
      <c r="AR105" s="2154"/>
      <c r="AS105" s="2154"/>
      <c r="AT105" s="2154"/>
      <c r="AU105" s="2154"/>
      <c r="AV105" s="2154"/>
      <c r="AW105" s="2154"/>
      <c r="AX105" s="2154"/>
      <c r="AY105" s="2154"/>
      <c r="AZ105" s="443"/>
    </row>
    <row r="106" spans="1:52" s="444" customFormat="1" ht="18" customHeight="1">
      <c r="A106" s="436">
        <f t="shared" si="4"/>
        <v>0</v>
      </c>
      <c r="B106" s="445"/>
      <c r="C106" s="445" t="s">
        <v>1188</v>
      </c>
      <c r="D106" s="446" t="s">
        <v>1193</v>
      </c>
      <c r="E106" s="446"/>
      <c r="F106" s="447"/>
      <c r="G106" s="447"/>
      <c r="H106" s="447"/>
      <c r="I106" s="447"/>
      <c r="J106" s="448"/>
      <c r="K106" s="445"/>
      <c r="L106" s="445"/>
      <c r="M106" s="446"/>
      <c r="N106" s="446"/>
      <c r="O106" s="448"/>
      <c r="P106" s="446"/>
      <c r="Q106" s="446"/>
      <c r="R106" s="446"/>
      <c r="S106" s="446"/>
      <c r="T106" s="446"/>
      <c r="U106" s="446"/>
      <c r="V106" s="446"/>
      <c r="W106" s="446"/>
      <c r="X106" s="446"/>
      <c r="Y106" s="446"/>
      <c r="Z106" s="446"/>
      <c r="AA106" s="446"/>
      <c r="AB106" s="446"/>
      <c r="AC106" s="446"/>
      <c r="AD106" s="446"/>
      <c r="AE106" s="446"/>
      <c r="AF106" s="445"/>
      <c r="AG106" s="445"/>
      <c r="AH106" s="445"/>
      <c r="AI106" s="445"/>
      <c r="AJ106" s="445"/>
      <c r="AK106" s="445"/>
      <c r="AL106" s="445"/>
      <c r="AM106" s="445"/>
      <c r="AN106" s="445"/>
      <c r="AO106" s="445"/>
      <c r="AP106" s="445"/>
      <c r="AQ106" s="445"/>
      <c r="AR106" s="445"/>
      <c r="AS106" s="445"/>
      <c r="AT106" s="445"/>
      <c r="AU106" s="445"/>
      <c r="AV106" s="445"/>
      <c r="AW106" s="445"/>
      <c r="AX106" s="445"/>
      <c r="AY106" s="445"/>
    </row>
    <row r="107" spans="1:52" s="444" customFormat="1" ht="18" customHeight="1">
      <c r="A107" s="436">
        <f t="shared" si="4"/>
        <v>0</v>
      </c>
      <c r="B107" s="445"/>
      <c r="C107" s="445"/>
      <c r="D107" s="445" t="s">
        <v>540</v>
      </c>
      <c r="E107" s="446" t="str">
        <f>CONCATENATE(L103," 임반 ",Z103," 소반 은 해발고",'6-3표준조사-1'!W153,"m ~ ",'6-3표준조사-1'!W154,"m 사이에 분포한다.")</f>
        <v>0 임반 0 소반 은 해발고m ~ m 사이에 분포한다.</v>
      </c>
      <c r="F107" s="446"/>
      <c r="G107" s="446"/>
      <c r="H107" s="446"/>
      <c r="I107" s="446"/>
      <c r="J107" s="446"/>
      <c r="K107" s="446"/>
      <c r="L107" s="446"/>
      <c r="M107" s="446"/>
      <c r="N107" s="446"/>
      <c r="O107" s="446"/>
      <c r="P107" s="446"/>
      <c r="Q107" s="446"/>
      <c r="R107" s="446"/>
      <c r="S107" s="446"/>
      <c r="T107" s="446"/>
      <c r="U107" s="446"/>
      <c r="V107" s="446"/>
      <c r="W107" s="446"/>
      <c r="X107" s="446"/>
      <c r="Y107" s="446"/>
      <c r="Z107" s="446"/>
      <c r="AA107" s="446"/>
      <c r="AB107" s="446"/>
      <c r="AC107" s="446"/>
      <c r="AD107" s="446"/>
      <c r="AE107" s="446"/>
      <c r="AF107" s="446"/>
      <c r="AG107" s="446"/>
      <c r="AH107" s="446"/>
      <c r="AI107" s="446"/>
      <c r="AJ107" s="449"/>
      <c r="AK107" s="449"/>
      <c r="AL107" s="449"/>
      <c r="AM107" s="446"/>
      <c r="AN107" s="446"/>
      <c r="AO107" s="446"/>
      <c r="AP107" s="446"/>
      <c r="AQ107" s="446"/>
      <c r="AR107" s="446"/>
      <c r="AS107" s="446"/>
      <c r="AT107" s="446"/>
      <c r="AU107" s="446"/>
      <c r="AV107" s="446"/>
      <c r="AW107" s="446"/>
      <c r="AX107" s="446"/>
      <c r="AY107" s="446"/>
    </row>
    <row r="108" spans="1:52" s="444" customFormat="1" ht="18" customHeight="1">
      <c r="A108" s="436">
        <f t="shared" si="4"/>
        <v>0</v>
      </c>
      <c r="B108" s="445"/>
      <c r="C108" s="445"/>
      <c r="D108" s="445" t="s">
        <v>540</v>
      </c>
      <c r="E108" s="445" t="str">
        <f>CONCATENATE("소반의 경사도는 평균 ",'6-3표준조사-1'!W155,"˚로 ",'6-3표준조사-1'!P156,"경사이고, 임지의 잔재를 제외하고 장애물은 많지 않다.")</f>
        <v>소반의 경사도는 평균 ˚로 완 (15˚ 이하)경사이고, 임지의 잔재를 제외하고 장애물은 많지 않다.</v>
      </c>
      <c r="F108" s="445"/>
      <c r="G108" s="445"/>
      <c r="H108" s="445"/>
      <c r="I108" s="445"/>
      <c r="J108" s="445"/>
      <c r="K108" s="445"/>
      <c r="L108" s="445"/>
      <c r="M108" s="445"/>
      <c r="N108" s="445"/>
      <c r="O108" s="445"/>
      <c r="P108" s="445"/>
      <c r="Q108" s="445"/>
      <c r="R108" s="445"/>
      <c r="S108" s="445"/>
      <c r="T108" s="445"/>
      <c r="U108" s="445"/>
      <c r="V108" s="445"/>
      <c r="W108" s="445"/>
      <c r="X108" s="445"/>
      <c r="Y108" s="445"/>
      <c r="Z108" s="445"/>
      <c r="AA108" s="445"/>
      <c r="AB108" s="445"/>
      <c r="AC108" s="445"/>
      <c r="AD108" s="445"/>
      <c r="AE108" s="445"/>
      <c r="AF108" s="445"/>
      <c r="AG108" s="445"/>
      <c r="AH108" s="445"/>
      <c r="AI108" s="445"/>
      <c r="AJ108" s="445"/>
      <c r="AK108" s="445"/>
      <c r="AL108" s="445"/>
      <c r="AM108" s="445"/>
      <c r="AN108" s="445"/>
      <c r="AO108" s="445"/>
      <c r="AP108" s="445"/>
      <c r="AQ108" s="445"/>
      <c r="AR108" s="445"/>
      <c r="AS108" s="445"/>
      <c r="AT108" s="445"/>
      <c r="AU108" s="445"/>
      <c r="AV108" s="445"/>
      <c r="AW108" s="445"/>
      <c r="AX108" s="445"/>
      <c r="AY108" s="445"/>
    </row>
    <row r="109" spans="1:52" s="444" customFormat="1" ht="18" customHeight="1">
      <c r="A109" s="436">
        <f t="shared" si="4"/>
        <v>0</v>
      </c>
      <c r="B109" s="445"/>
      <c r="C109" s="445" t="s">
        <v>1178</v>
      </c>
      <c r="D109" s="445" t="s">
        <v>1192</v>
      </c>
      <c r="E109" s="445"/>
      <c r="F109" s="445"/>
      <c r="G109" s="445"/>
      <c r="H109" s="445"/>
      <c r="I109" s="445"/>
      <c r="J109" s="445"/>
      <c r="K109" s="446"/>
      <c r="L109" s="446"/>
      <c r="M109" s="450"/>
      <c r="N109" s="445"/>
      <c r="O109" s="445"/>
      <c r="P109" s="451"/>
      <c r="Q109" s="451"/>
      <c r="R109" s="451"/>
      <c r="S109" s="451"/>
      <c r="T109" s="451"/>
      <c r="U109" s="445"/>
      <c r="V109" s="445"/>
      <c r="W109" s="445"/>
      <c r="X109" s="445"/>
      <c r="Y109" s="445"/>
      <c r="Z109" s="445"/>
      <c r="AA109" s="445"/>
      <c r="AB109" s="445"/>
      <c r="AC109" s="445"/>
      <c r="AD109" s="445"/>
      <c r="AE109" s="445"/>
      <c r="AF109" s="445"/>
      <c r="AG109" s="445"/>
      <c r="AH109" s="445"/>
      <c r="AI109" s="445"/>
      <c r="AJ109" s="445"/>
      <c r="AK109" s="445"/>
      <c r="AL109" s="445"/>
      <c r="AM109" s="445"/>
      <c r="AN109" s="445"/>
      <c r="AO109" s="445"/>
      <c r="AP109" s="445"/>
      <c r="AQ109" s="445"/>
      <c r="AR109" s="445"/>
      <c r="AS109" s="445"/>
      <c r="AT109" s="445"/>
      <c r="AU109" s="445"/>
      <c r="AV109" s="445"/>
      <c r="AW109" s="445"/>
      <c r="AX109" s="445"/>
      <c r="AY109" s="445"/>
    </row>
    <row r="110" spans="1:52" s="444" customFormat="1" ht="18" customHeight="1">
      <c r="A110" s="436">
        <f t="shared" si="4"/>
        <v>0</v>
      </c>
      <c r="B110" s="445"/>
      <c r="C110" s="445"/>
      <c r="D110" s="445" t="s">
        <v>540</v>
      </c>
      <c r="E110" s="446" t="str">
        <f>CONCATENATE("사업대상지는 ",'6-3표준조사-1'!N154," ",'6-3표준조사-1'!O154," ",'6-3표준조사-1'!P154,"로 지적면적은 ",'4-1 필지내역'!F86,"ha 이다." )</f>
        <v>사업대상지는   번지로 지적면적은 7.09ha 이다.</v>
      </c>
      <c r="F110" s="446"/>
      <c r="G110" s="446"/>
      <c r="H110" s="445"/>
      <c r="I110" s="445"/>
      <c r="J110" s="445"/>
      <c r="K110" s="445"/>
      <c r="L110" s="445"/>
      <c r="M110" s="445"/>
      <c r="N110" s="445"/>
      <c r="O110" s="445"/>
      <c r="P110" s="445"/>
      <c r="Q110" s="445"/>
      <c r="R110" s="445"/>
      <c r="S110" s="445"/>
      <c r="T110" s="445"/>
      <c r="U110" s="445"/>
      <c r="V110" s="445"/>
      <c r="W110" s="445"/>
      <c r="X110" s="445"/>
      <c r="Y110" s="445"/>
      <c r="Z110" s="445"/>
      <c r="AA110" s="445"/>
      <c r="AB110" s="445"/>
      <c r="AC110" s="445"/>
      <c r="AD110" s="445"/>
      <c r="AE110" s="445"/>
      <c r="AF110" s="445"/>
      <c r="AG110" s="445"/>
      <c r="AH110" s="445"/>
      <c r="AI110" s="445"/>
      <c r="AJ110" s="446"/>
      <c r="AK110" s="446"/>
      <c r="AL110" s="446"/>
      <c r="AM110" s="446"/>
      <c r="AN110" s="446"/>
      <c r="AO110" s="446"/>
      <c r="AP110" s="446"/>
      <c r="AQ110" s="446"/>
      <c r="AR110" s="446"/>
      <c r="AS110" s="446"/>
      <c r="AT110" s="446"/>
      <c r="AU110" s="446"/>
      <c r="AV110" s="446"/>
      <c r="AW110" s="446"/>
      <c r="AX110" s="446"/>
      <c r="AY110" s="446"/>
      <c r="AZ110" s="452"/>
    </row>
    <row r="111" spans="1:52" s="444" customFormat="1" ht="18" customHeight="1">
      <c r="A111" s="436">
        <f t="shared" si="4"/>
        <v>0</v>
      </c>
      <c r="B111" s="445"/>
      <c r="C111" s="445"/>
      <c r="D111" s="445" t="s">
        <v>540</v>
      </c>
      <c r="E111" s="446" t="str">
        <f>CONCATENATE("소반내에 묘지 및 조림목이 고사하여 풀베기 작업이 필요없는 지역을 제외한 풀베기사업 대상면적은 ",'6-3표준조사-1'!Q154,"ha 이다.")</f>
        <v>소반내에 묘지 및 조림목이 고사하여 풀베기 작업이 필요없는 지역을 제외한 풀베기사업 대상면적은 0ha 이다.</v>
      </c>
      <c r="F111" s="446"/>
      <c r="G111" s="446"/>
      <c r="H111" s="446"/>
      <c r="I111" s="446"/>
      <c r="J111" s="446"/>
      <c r="K111" s="446"/>
      <c r="L111" s="446"/>
      <c r="M111" s="446"/>
      <c r="N111" s="446"/>
      <c r="O111" s="446"/>
      <c r="P111" s="446"/>
      <c r="Q111" s="446"/>
      <c r="R111" s="446"/>
      <c r="S111" s="446"/>
      <c r="T111" s="446"/>
      <c r="U111" s="446"/>
      <c r="V111" s="446"/>
      <c r="W111" s="446"/>
      <c r="X111" s="446"/>
      <c r="Y111" s="446"/>
      <c r="Z111" s="446"/>
      <c r="AA111" s="446"/>
      <c r="AB111" s="446"/>
      <c r="AC111" s="446"/>
      <c r="AD111" s="446"/>
      <c r="AE111" s="446"/>
      <c r="AF111" s="446"/>
      <c r="AG111" s="446"/>
      <c r="AH111" s="446"/>
      <c r="AI111" s="446"/>
      <c r="AJ111" s="446"/>
      <c r="AK111" s="446"/>
      <c r="AL111" s="446"/>
      <c r="AM111" s="446"/>
      <c r="AN111" s="446"/>
      <c r="AO111" s="446"/>
      <c r="AP111" s="446"/>
      <c r="AQ111" s="446"/>
      <c r="AR111" s="446"/>
      <c r="AS111" s="446"/>
      <c r="AT111" s="446"/>
      <c r="AU111" s="446"/>
      <c r="AV111" s="446"/>
      <c r="AW111" s="446"/>
      <c r="AX111" s="446"/>
      <c r="AY111" s="446"/>
      <c r="AZ111" s="452"/>
    </row>
    <row r="112" spans="1:52" s="444" customFormat="1" ht="18" customHeight="1">
      <c r="A112" s="436">
        <f t="shared" si="4"/>
        <v>0</v>
      </c>
      <c r="B112" s="445"/>
      <c r="C112" s="445" t="s">
        <v>1171</v>
      </c>
      <c r="D112" s="445" t="s">
        <v>1191</v>
      </c>
      <c r="E112" s="446"/>
      <c r="F112" s="446"/>
      <c r="G112" s="446"/>
      <c r="H112" s="446"/>
      <c r="I112" s="446"/>
      <c r="J112" s="446"/>
      <c r="K112" s="446"/>
      <c r="L112" s="446"/>
      <c r="M112" s="446"/>
      <c r="N112" s="446"/>
      <c r="O112" s="446"/>
      <c r="P112" s="446"/>
      <c r="Q112" s="446"/>
      <c r="R112" s="446"/>
      <c r="S112" s="446"/>
      <c r="T112" s="446"/>
      <c r="U112" s="446"/>
      <c r="V112" s="446"/>
      <c r="W112" s="446"/>
      <c r="X112" s="446"/>
      <c r="Y112" s="446"/>
      <c r="Z112" s="446"/>
      <c r="AA112" s="446"/>
      <c r="AB112" s="446"/>
      <c r="AC112" s="446"/>
      <c r="AD112" s="446"/>
      <c r="AE112" s="446"/>
      <c r="AF112" s="446"/>
      <c r="AG112" s="446"/>
      <c r="AH112" s="453"/>
      <c r="AI112" s="453"/>
      <c r="AJ112" s="453"/>
      <c r="AK112" s="446"/>
      <c r="AL112" s="446"/>
      <c r="AM112" s="446"/>
      <c r="AN112" s="446"/>
      <c r="AO112" s="446"/>
      <c r="AP112" s="446"/>
      <c r="AQ112" s="446"/>
      <c r="AR112" s="446"/>
      <c r="AS112" s="446"/>
      <c r="AT112" s="446"/>
      <c r="AU112" s="446"/>
      <c r="AV112" s="446"/>
      <c r="AW112" s="446"/>
      <c r="AX112" s="446"/>
      <c r="AY112" s="446"/>
      <c r="AZ112" s="452"/>
    </row>
    <row r="113" spans="1:74" s="444" customFormat="1" ht="18" customHeight="1">
      <c r="A113" s="436">
        <f t="shared" si="4"/>
        <v>0</v>
      </c>
      <c r="B113" s="454"/>
      <c r="C113" s="454"/>
      <c r="D113" s="454" t="s">
        <v>540</v>
      </c>
      <c r="E113" s="455" t="s">
        <v>1658</v>
      </c>
      <c r="F113" s="455"/>
      <c r="G113" s="455"/>
      <c r="H113" s="455"/>
      <c r="I113" s="455"/>
      <c r="J113" s="455"/>
      <c r="K113" s="455"/>
      <c r="L113" s="455"/>
      <c r="M113" s="455"/>
      <c r="N113" s="455"/>
      <c r="O113" s="455"/>
      <c r="P113" s="455"/>
      <c r="Q113" s="455"/>
      <c r="R113" s="455"/>
      <c r="S113" s="455"/>
      <c r="T113" s="455"/>
      <c r="U113" s="455"/>
      <c r="V113" s="455"/>
      <c r="W113" s="455"/>
      <c r="X113" s="455"/>
      <c r="Y113" s="455"/>
      <c r="Z113" s="455"/>
      <c r="AA113" s="455"/>
      <c r="AB113" s="455"/>
      <c r="AC113" s="455"/>
      <c r="AD113" s="455"/>
      <c r="AE113" s="455"/>
      <c r="AF113" s="455"/>
      <c r="AG113" s="455"/>
      <c r="AH113" s="456"/>
      <c r="AI113" s="456"/>
      <c r="AJ113" s="456"/>
      <c r="AK113" s="455"/>
      <c r="AL113" s="455"/>
      <c r="AM113" s="455"/>
      <c r="AN113" s="455"/>
      <c r="AO113" s="455"/>
      <c r="AP113" s="455"/>
      <c r="AQ113" s="455"/>
      <c r="AR113" s="455"/>
      <c r="AS113" s="455"/>
      <c r="AT113" s="455"/>
      <c r="AU113" s="455"/>
      <c r="AV113" s="455"/>
      <c r="AW113" s="455"/>
      <c r="AX113" s="455"/>
      <c r="AY113" s="455"/>
      <c r="AZ113" s="452"/>
    </row>
    <row r="114" spans="1:74" s="444" customFormat="1" ht="14.25" customHeight="1">
      <c r="A114" s="436">
        <f t="shared" si="4"/>
        <v>0</v>
      </c>
      <c r="B114" s="445"/>
      <c r="C114" s="445"/>
      <c r="D114" s="457"/>
      <c r="E114" s="457"/>
      <c r="F114" s="457"/>
      <c r="G114" s="457"/>
      <c r="H114" s="457"/>
      <c r="I114" s="457"/>
      <c r="J114" s="457"/>
      <c r="K114" s="457"/>
      <c r="L114" s="457"/>
      <c r="M114" s="457"/>
      <c r="N114" s="457"/>
      <c r="O114" s="457"/>
      <c r="P114" s="457"/>
      <c r="Q114" s="457"/>
      <c r="R114" s="457"/>
      <c r="S114" s="457"/>
      <c r="T114" s="457"/>
      <c r="U114" s="457"/>
      <c r="V114" s="457"/>
      <c r="W114" s="457"/>
      <c r="X114" s="457"/>
      <c r="Y114" s="457"/>
      <c r="Z114" s="457"/>
      <c r="AA114" s="457"/>
      <c r="AB114" s="457"/>
      <c r="AC114" s="457"/>
      <c r="AD114" s="457"/>
      <c r="AE114" s="457"/>
      <c r="AF114" s="457"/>
      <c r="AG114" s="457"/>
      <c r="AH114" s="457"/>
      <c r="AI114" s="457"/>
      <c r="AJ114" s="457"/>
      <c r="AK114" s="457"/>
      <c r="AL114" s="457"/>
      <c r="AM114" s="457"/>
      <c r="AN114" s="457"/>
      <c r="AO114" s="457"/>
      <c r="AP114" s="457"/>
      <c r="AQ114" s="457"/>
      <c r="AR114" s="457"/>
      <c r="AS114" s="457"/>
      <c r="AT114" s="457"/>
      <c r="AU114" s="457"/>
      <c r="AV114" s="457"/>
      <c r="AW114" s="457"/>
      <c r="AX114" s="457"/>
      <c r="AY114" s="457"/>
      <c r="AZ114" s="452"/>
      <c r="BA114" s="458"/>
      <c r="BB114" s="458"/>
      <c r="BC114" s="458"/>
      <c r="BD114" s="458"/>
      <c r="BE114" s="458"/>
      <c r="BF114" s="458"/>
      <c r="BG114" s="458"/>
      <c r="BH114" s="458"/>
      <c r="BI114" s="458"/>
      <c r="BJ114" s="458"/>
    </row>
    <row r="115" spans="1:74" s="438" customFormat="1" ht="20.100000000000001" customHeight="1">
      <c r="A115" s="436">
        <f t="shared" si="4"/>
        <v>0</v>
      </c>
      <c r="B115" s="2154" t="s">
        <v>1189</v>
      </c>
      <c r="C115" s="2154"/>
      <c r="D115" s="2154"/>
      <c r="E115" s="2154"/>
      <c r="F115" s="2154"/>
      <c r="G115" s="2154"/>
      <c r="H115" s="2154"/>
      <c r="I115" s="2154"/>
      <c r="J115" s="2154"/>
      <c r="K115" s="2154"/>
      <c r="L115" s="2154"/>
      <c r="M115" s="2154"/>
      <c r="N115" s="2154"/>
      <c r="O115" s="2154"/>
      <c r="P115" s="2154"/>
      <c r="Q115" s="2154"/>
      <c r="R115" s="2154"/>
      <c r="S115" s="2154"/>
      <c r="T115" s="2154"/>
      <c r="U115" s="2154"/>
      <c r="V115" s="2154"/>
      <c r="W115" s="2154"/>
      <c r="X115" s="2154"/>
      <c r="Y115" s="2154"/>
      <c r="Z115" s="2154"/>
      <c r="AA115" s="2154"/>
      <c r="AB115" s="2154"/>
      <c r="AC115" s="2154"/>
      <c r="AD115" s="2154"/>
      <c r="AE115" s="2154"/>
      <c r="AF115" s="2154"/>
      <c r="AG115" s="2154"/>
      <c r="AH115" s="2154"/>
      <c r="AI115" s="2154"/>
      <c r="AJ115" s="2154"/>
      <c r="AK115" s="2154"/>
      <c r="AL115" s="2154"/>
      <c r="AM115" s="2154"/>
      <c r="AN115" s="2154"/>
      <c r="AO115" s="2154"/>
      <c r="AP115" s="2154"/>
      <c r="AQ115" s="2154"/>
      <c r="AR115" s="2154"/>
      <c r="AS115" s="2154"/>
      <c r="AT115" s="2154"/>
      <c r="AU115" s="2154"/>
      <c r="AV115" s="2154"/>
      <c r="AW115" s="2154"/>
      <c r="AX115" s="2154"/>
      <c r="AY115" s="2154"/>
      <c r="AZ115" s="443"/>
      <c r="BA115" s="458"/>
      <c r="BB115" s="459"/>
      <c r="BC115" s="459"/>
      <c r="BD115" s="459"/>
      <c r="BE115" s="459"/>
      <c r="BF115" s="459"/>
      <c r="BG115" s="459"/>
      <c r="BH115" s="459"/>
      <c r="BI115" s="459"/>
      <c r="BJ115" s="459"/>
    </row>
    <row r="116" spans="1:74" s="459" customFormat="1" ht="20.100000000000001" customHeight="1">
      <c r="A116" s="436">
        <f t="shared" si="4"/>
        <v>0</v>
      </c>
      <c r="B116" s="460"/>
      <c r="C116" s="461" t="s">
        <v>1188</v>
      </c>
      <c r="D116" s="461" t="s">
        <v>1187</v>
      </c>
      <c r="E116" s="462"/>
      <c r="F116" s="462"/>
      <c r="G116" s="453"/>
      <c r="H116" s="463"/>
      <c r="I116" s="463"/>
      <c r="J116" s="464"/>
      <c r="K116" s="464"/>
      <c r="L116" s="464"/>
      <c r="M116" s="464"/>
      <c r="N116" s="464"/>
      <c r="O116" s="464"/>
      <c r="P116" s="464"/>
      <c r="Q116" s="465"/>
      <c r="R116" s="465"/>
      <c r="S116" s="465"/>
      <c r="T116" s="465"/>
      <c r="U116" s="465"/>
      <c r="V116" s="466"/>
      <c r="W116" s="466"/>
      <c r="X116" s="466"/>
      <c r="Y116" s="466"/>
      <c r="Z116" s="466"/>
      <c r="AA116" s="466"/>
      <c r="AB116" s="466"/>
      <c r="AC116" s="466"/>
      <c r="AD116" s="466"/>
      <c r="AE116" s="466"/>
      <c r="AF116" s="466"/>
      <c r="AG116" s="466"/>
      <c r="AH116" s="467"/>
      <c r="AI116" s="467"/>
      <c r="AJ116" s="467"/>
      <c r="AK116" s="467"/>
      <c r="AL116" s="468"/>
      <c r="AM116" s="468"/>
      <c r="AN116" s="468"/>
      <c r="AO116" s="468"/>
      <c r="AP116" s="468"/>
      <c r="AQ116" s="468"/>
      <c r="AR116" s="468"/>
      <c r="AS116" s="468"/>
      <c r="AT116" s="468"/>
      <c r="AU116" s="468"/>
      <c r="AV116" s="463"/>
      <c r="AW116" s="463"/>
      <c r="AX116" s="463"/>
      <c r="AY116" s="463"/>
      <c r="AZ116" s="469"/>
      <c r="BA116" s="458"/>
      <c r="BB116" s="458"/>
      <c r="BC116" s="458"/>
      <c r="BD116" s="458"/>
      <c r="BE116" s="458"/>
      <c r="BF116" s="458"/>
      <c r="BG116" s="458"/>
      <c r="BH116" s="458"/>
      <c r="BI116" s="458"/>
      <c r="BJ116" s="458"/>
    </row>
    <row r="117" spans="1:74" s="444" customFormat="1" ht="18" customHeight="1">
      <c r="A117" s="436">
        <f t="shared" si="4"/>
        <v>0</v>
      </c>
      <c r="B117" s="470"/>
      <c r="C117" s="2155" t="s">
        <v>1186</v>
      </c>
      <c r="D117" s="2155"/>
      <c r="E117" s="2155"/>
      <c r="F117" s="2155"/>
      <c r="G117" s="2155"/>
      <c r="H117" s="2155"/>
      <c r="I117" s="2155"/>
      <c r="J117" s="2155"/>
      <c r="K117" s="2155" t="s">
        <v>1185</v>
      </c>
      <c r="L117" s="2155"/>
      <c r="M117" s="2155"/>
      <c r="N117" s="2155"/>
      <c r="O117" s="2155"/>
      <c r="P117" s="2155"/>
      <c r="Q117" s="2155"/>
      <c r="R117" s="2155"/>
      <c r="S117" s="2155" t="s">
        <v>1184</v>
      </c>
      <c r="T117" s="2155"/>
      <c r="U117" s="2155"/>
      <c r="V117" s="2155"/>
      <c r="W117" s="2155"/>
      <c r="X117" s="2155"/>
      <c r="Y117" s="2155"/>
      <c r="Z117" s="2155"/>
      <c r="AA117" s="2155" t="s">
        <v>1183</v>
      </c>
      <c r="AB117" s="2155"/>
      <c r="AC117" s="2155"/>
      <c r="AD117" s="2155"/>
      <c r="AE117" s="2155"/>
      <c r="AF117" s="2155"/>
      <c r="AG117" s="2155"/>
      <c r="AH117" s="2155"/>
      <c r="AI117" s="2155"/>
      <c r="AJ117" s="2155"/>
      <c r="AK117" s="2155"/>
      <c r="AL117" s="2155"/>
      <c r="AM117" s="2155"/>
      <c r="AN117" s="2155"/>
      <c r="AO117" s="2155"/>
      <c r="AP117" s="2155"/>
      <c r="AQ117" s="2155" t="s">
        <v>1156</v>
      </c>
      <c r="AR117" s="2155"/>
      <c r="AS117" s="2155"/>
      <c r="AT117" s="2155"/>
      <c r="AU117" s="2155"/>
      <c r="AV117" s="2155"/>
      <c r="AW117" s="2155"/>
      <c r="AX117" s="2155"/>
      <c r="AY117" s="470"/>
      <c r="AZ117" s="471"/>
      <c r="BA117" s="459"/>
      <c r="BB117" s="459"/>
      <c r="BC117" s="458"/>
      <c r="BD117" s="458"/>
      <c r="BE117" s="458"/>
      <c r="BF117" s="458"/>
      <c r="BG117" s="458"/>
      <c r="BH117" s="458"/>
      <c r="BI117" s="458"/>
      <c r="BJ117" s="458"/>
    </row>
    <row r="118" spans="1:74" s="444" customFormat="1" ht="18" customHeight="1">
      <c r="A118" s="436">
        <f t="shared" si="4"/>
        <v>0</v>
      </c>
      <c r="B118" s="470"/>
      <c r="C118" s="2155"/>
      <c r="D118" s="2155"/>
      <c r="E118" s="2155"/>
      <c r="F118" s="2155"/>
      <c r="G118" s="2155"/>
      <c r="H118" s="2155"/>
      <c r="I118" s="2155"/>
      <c r="J118" s="2155"/>
      <c r="K118" s="2155"/>
      <c r="L118" s="2155"/>
      <c r="M118" s="2155"/>
      <c r="N118" s="2155"/>
      <c r="O118" s="2155"/>
      <c r="P118" s="2155"/>
      <c r="Q118" s="2155"/>
      <c r="R118" s="2155"/>
      <c r="S118" s="2155"/>
      <c r="T118" s="2155"/>
      <c r="U118" s="2155"/>
      <c r="V118" s="2155"/>
      <c r="W118" s="2155"/>
      <c r="X118" s="2155"/>
      <c r="Y118" s="2155"/>
      <c r="Z118" s="2155"/>
      <c r="AA118" s="2155" t="s">
        <v>1182</v>
      </c>
      <c r="AB118" s="2155"/>
      <c r="AC118" s="2155"/>
      <c r="AD118" s="2155"/>
      <c r="AE118" s="2155"/>
      <c r="AF118" s="2155"/>
      <c r="AG118" s="2155"/>
      <c r="AH118" s="2155"/>
      <c r="AI118" s="2155" t="s">
        <v>1181</v>
      </c>
      <c r="AJ118" s="2155"/>
      <c r="AK118" s="2155"/>
      <c r="AL118" s="2155"/>
      <c r="AM118" s="2155"/>
      <c r="AN118" s="2155"/>
      <c r="AO118" s="2155"/>
      <c r="AP118" s="2155"/>
      <c r="AQ118" s="2155"/>
      <c r="AR118" s="2155"/>
      <c r="AS118" s="2155"/>
      <c r="AT118" s="2155"/>
      <c r="AU118" s="2155"/>
      <c r="AV118" s="2155"/>
      <c r="AW118" s="2155"/>
      <c r="AX118" s="2155"/>
      <c r="AY118" s="470"/>
      <c r="AZ118" s="471"/>
      <c r="BA118" s="458"/>
      <c r="BB118" s="458"/>
      <c r="BC118" s="458"/>
      <c r="BD118" s="458"/>
      <c r="BE118" s="458"/>
      <c r="BF118" s="458"/>
      <c r="BG118" s="458"/>
      <c r="BH118" s="458"/>
      <c r="BI118" s="458"/>
      <c r="BJ118" s="458"/>
    </row>
    <row r="119" spans="1:74" s="444" customFormat="1" ht="18" customHeight="1">
      <c r="A119" s="436">
        <f t="shared" si="4"/>
        <v>0</v>
      </c>
      <c r="B119" s="472"/>
      <c r="C119" s="2160">
        <f>L103</f>
        <v>0</v>
      </c>
      <c r="D119" s="2161"/>
      <c r="E119" s="2164" t="s">
        <v>1180</v>
      </c>
      <c r="F119" s="2164"/>
      <c r="G119" s="2161">
        <f>Z103</f>
        <v>0</v>
      </c>
      <c r="H119" s="2161"/>
      <c r="I119" s="2164" t="s">
        <v>1179</v>
      </c>
      <c r="J119" s="2164"/>
      <c r="K119" s="2170">
        <f>'6-3표준조사-1'!Q154</f>
        <v>0</v>
      </c>
      <c r="L119" s="2170"/>
      <c r="M119" s="2170"/>
      <c r="N119" s="2170"/>
      <c r="O119" s="2170"/>
      <c r="P119" s="2170"/>
      <c r="Q119" s="2170"/>
      <c r="R119" s="2170"/>
      <c r="S119" s="2158">
        <f>'6-3표준조사-1'!K156</f>
        <v>0</v>
      </c>
      <c r="T119" s="2158"/>
      <c r="U119" s="2158"/>
      <c r="V119" s="2158"/>
      <c r="W119" s="2158"/>
      <c r="X119" s="2158"/>
      <c r="Y119" s="2158"/>
      <c r="Z119" s="2158"/>
      <c r="AA119" s="2156">
        <f>'6-3표준조사-1'!Q160</f>
        <v>0</v>
      </c>
      <c r="AB119" s="2156"/>
      <c r="AC119" s="2156"/>
      <c r="AD119" s="2156"/>
      <c r="AE119" s="2156"/>
      <c r="AF119" s="2156"/>
      <c r="AG119" s="2156"/>
      <c r="AH119" s="2156"/>
      <c r="AI119" s="2156">
        <f>'6-3표준조사-1'!R160</f>
        <v>0</v>
      </c>
      <c r="AJ119" s="2156"/>
      <c r="AK119" s="2156"/>
      <c r="AL119" s="2156"/>
      <c r="AM119" s="2156"/>
      <c r="AN119" s="2156"/>
      <c r="AO119" s="2156"/>
      <c r="AP119" s="2156"/>
      <c r="AQ119" s="2158">
        <f>'6-3표준조사-1'!R156</f>
        <v>0</v>
      </c>
      <c r="AR119" s="2158"/>
      <c r="AS119" s="2158"/>
      <c r="AT119" s="2158"/>
      <c r="AU119" s="2158"/>
      <c r="AV119" s="2158"/>
      <c r="AW119" s="2158"/>
      <c r="AX119" s="2158"/>
      <c r="AY119" s="470"/>
      <c r="AZ119" s="471"/>
      <c r="BA119" s="458"/>
      <c r="BB119" s="458"/>
      <c r="BC119" s="459"/>
      <c r="BD119" s="459"/>
      <c r="BE119" s="459"/>
      <c r="BF119" s="459"/>
      <c r="BG119" s="459"/>
      <c r="BH119" s="459"/>
      <c r="BI119" s="459"/>
      <c r="BJ119" s="459"/>
    </row>
    <row r="120" spans="1:74" s="444" customFormat="1" ht="18" customHeight="1">
      <c r="A120" s="436">
        <f t="shared" si="4"/>
        <v>0</v>
      </c>
      <c r="B120" s="472"/>
      <c r="C120" s="2162"/>
      <c r="D120" s="2163"/>
      <c r="E120" s="2163"/>
      <c r="F120" s="2163"/>
      <c r="G120" s="2163"/>
      <c r="H120" s="2163"/>
      <c r="I120" s="2163"/>
      <c r="J120" s="2163"/>
      <c r="K120" s="2171"/>
      <c r="L120" s="2171"/>
      <c r="M120" s="2171"/>
      <c r="N120" s="2171"/>
      <c r="O120" s="2171"/>
      <c r="P120" s="2171"/>
      <c r="Q120" s="2171"/>
      <c r="R120" s="2171"/>
      <c r="S120" s="2159"/>
      <c r="T120" s="2159"/>
      <c r="U120" s="2159"/>
      <c r="V120" s="2159"/>
      <c r="W120" s="2159"/>
      <c r="X120" s="2159"/>
      <c r="Y120" s="2159"/>
      <c r="Z120" s="2159"/>
      <c r="AA120" s="2157"/>
      <c r="AB120" s="2157"/>
      <c r="AC120" s="2157"/>
      <c r="AD120" s="2157"/>
      <c r="AE120" s="2157"/>
      <c r="AF120" s="2157"/>
      <c r="AG120" s="2157"/>
      <c r="AH120" s="2157"/>
      <c r="AI120" s="2157"/>
      <c r="AJ120" s="2157"/>
      <c r="AK120" s="2157"/>
      <c r="AL120" s="2157"/>
      <c r="AM120" s="2157"/>
      <c r="AN120" s="2157"/>
      <c r="AO120" s="2157"/>
      <c r="AP120" s="2157"/>
      <c r="AQ120" s="2159"/>
      <c r="AR120" s="2159"/>
      <c r="AS120" s="2159"/>
      <c r="AT120" s="2159"/>
      <c r="AU120" s="2159"/>
      <c r="AV120" s="2159"/>
      <c r="AW120" s="2159"/>
      <c r="AX120" s="2159"/>
      <c r="AY120" s="470"/>
      <c r="AZ120" s="471"/>
      <c r="BA120" s="458"/>
      <c r="BB120" s="458"/>
      <c r="BC120" s="458"/>
      <c r="BD120" s="458"/>
      <c r="BE120" s="458"/>
      <c r="BF120" s="458"/>
      <c r="BG120" s="458"/>
      <c r="BH120" s="458"/>
      <c r="BI120" s="458"/>
      <c r="BJ120" s="458"/>
    </row>
    <row r="121" spans="1:74" s="444" customFormat="1" ht="18" customHeight="1">
      <c r="A121" s="436">
        <f t="shared" si="4"/>
        <v>0</v>
      </c>
      <c r="B121" s="472"/>
      <c r="C121" s="472" t="s">
        <v>1178</v>
      </c>
      <c r="D121" s="472" t="s">
        <v>1177</v>
      </c>
      <c r="E121" s="472"/>
      <c r="F121" s="470"/>
      <c r="G121" s="470"/>
      <c r="H121" s="470"/>
      <c r="I121" s="470"/>
      <c r="J121" s="470"/>
      <c r="K121" s="470"/>
      <c r="L121" s="470"/>
      <c r="M121" s="470"/>
      <c r="N121" s="470"/>
      <c r="O121" s="470"/>
      <c r="P121" s="470"/>
      <c r="Q121" s="473"/>
      <c r="R121" s="473"/>
      <c r="S121" s="473"/>
      <c r="T121" s="473"/>
      <c r="U121" s="473"/>
      <c r="V121" s="470"/>
      <c r="W121" s="474"/>
      <c r="X121" s="474"/>
      <c r="Y121" s="474"/>
      <c r="Z121" s="474"/>
      <c r="AA121" s="474"/>
      <c r="AB121" s="474"/>
      <c r="AC121" s="474"/>
      <c r="AD121" s="474"/>
      <c r="AE121" s="474"/>
      <c r="AF121" s="474"/>
      <c r="AG121" s="470"/>
      <c r="AH121" s="475"/>
      <c r="AI121" s="475"/>
      <c r="AJ121" s="475"/>
      <c r="AK121" s="475"/>
      <c r="AL121" s="476"/>
      <c r="AM121" s="476"/>
      <c r="AN121" s="476"/>
      <c r="AO121" s="476"/>
      <c r="AP121" s="476"/>
      <c r="AQ121" s="476"/>
      <c r="AR121" s="476"/>
      <c r="AS121" s="476"/>
      <c r="AT121" s="476"/>
      <c r="AU121" s="476"/>
      <c r="AV121" s="470"/>
      <c r="AW121" s="470"/>
      <c r="AX121" s="470"/>
      <c r="AY121" s="470"/>
      <c r="AZ121" s="471"/>
      <c r="BA121" s="458"/>
      <c r="BB121" s="458"/>
      <c r="BC121" s="458"/>
      <c r="BD121" s="458"/>
      <c r="BE121" s="458"/>
      <c r="BF121" s="458"/>
      <c r="BG121" s="458"/>
      <c r="BH121" s="458"/>
      <c r="BI121" s="458"/>
      <c r="BJ121" s="458"/>
      <c r="BK121" s="458"/>
      <c r="BL121" s="458"/>
      <c r="BM121" s="458"/>
      <c r="BN121" s="458"/>
      <c r="BO121" s="458"/>
      <c r="BP121" s="458"/>
      <c r="BQ121" s="458"/>
      <c r="BR121" s="458"/>
      <c r="BS121" s="458"/>
      <c r="BT121" s="458"/>
      <c r="BU121" s="458"/>
      <c r="BV121" s="458"/>
    </row>
    <row r="122" spans="1:74" s="444" customFormat="1" ht="18" customHeight="1">
      <c r="A122" s="436">
        <f t="shared" si="4"/>
        <v>0</v>
      </c>
      <c r="B122" s="472"/>
      <c r="C122" s="472"/>
      <c r="D122" s="445" t="s">
        <v>540</v>
      </c>
      <c r="E122" s="472" t="str">
        <f>CONCATENATE("식재된 ",S119," 는 활착이 안정된 상태로 신초발달이 양호함" )</f>
        <v>식재된 0 는 활착이 안정된 상태로 신초발달이 양호함</v>
      </c>
      <c r="F122" s="470"/>
      <c r="G122" s="470"/>
      <c r="H122" s="470"/>
      <c r="I122" s="470"/>
      <c r="J122" s="470"/>
      <c r="K122" s="470"/>
      <c r="L122" s="470"/>
      <c r="M122" s="470"/>
      <c r="N122" s="470"/>
      <c r="O122" s="470"/>
      <c r="P122" s="470"/>
      <c r="Q122" s="473"/>
      <c r="R122" s="473"/>
      <c r="S122" s="473"/>
      <c r="T122" s="473"/>
      <c r="U122" s="473"/>
      <c r="V122" s="470"/>
      <c r="W122" s="477"/>
      <c r="X122" s="474"/>
      <c r="Y122" s="474"/>
      <c r="Z122" s="474"/>
      <c r="AA122" s="477"/>
      <c r="AB122" s="474"/>
      <c r="AC122" s="474"/>
      <c r="AD122" s="474"/>
      <c r="AE122" s="477"/>
      <c r="AF122" s="474"/>
      <c r="AG122" s="470"/>
      <c r="AH122" s="475"/>
      <c r="AI122" s="475"/>
      <c r="AJ122" s="475"/>
      <c r="AK122" s="475"/>
      <c r="AL122" s="476"/>
      <c r="AM122" s="476"/>
      <c r="AN122" s="476"/>
      <c r="AO122" s="476"/>
      <c r="AP122" s="476"/>
      <c r="AQ122" s="476"/>
      <c r="AR122" s="476"/>
      <c r="AS122" s="476"/>
      <c r="AT122" s="476"/>
      <c r="AU122" s="476"/>
      <c r="AV122" s="470"/>
      <c r="AW122" s="470"/>
      <c r="AX122" s="470"/>
      <c r="AY122" s="470"/>
      <c r="AZ122" s="471"/>
      <c r="BC122" s="458"/>
      <c r="BD122" s="458"/>
      <c r="BE122" s="458"/>
      <c r="BF122" s="458"/>
      <c r="BG122" s="458"/>
      <c r="BH122" s="458"/>
      <c r="BI122" s="458"/>
      <c r="BJ122" s="458"/>
      <c r="BK122" s="458"/>
      <c r="BL122" s="458"/>
      <c r="BM122" s="458"/>
      <c r="BN122" s="458"/>
      <c r="BO122" s="458"/>
      <c r="BP122" s="458"/>
      <c r="BQ122" s="458"/>
      <c r="BR122" s="458"/>
      <c r="BS122" s="458"/>
      <c r="BT122" s="458"/>
      <c r="BU122" s="458"/>
      <c r="BV122" s="458"/>
    </row>
    <row r="123" spans="1:74" s="444" customFormat="1" ht="18" customHeight="1">
      <c r="A123" s="436">
        <f t="shared" si="4"/>
        <v>0</v>
      </c>
      <c r="B123" s="472"/>
      <c r="C123" s="472"/>
      <c r="D123" s="445" t="s">
        <v>540</v>
      </c>
      <c r="E123" s="472" t="s">
        <v>1176</v>
      </c>
      <c r="F123" s="470"/>
      <c r="G123" s="470"/>
      <c r="H123" s="470"/>
      <c r="I123" s="470"/>
      <c r="J123" s="470"/>
      <c r="K123" s="470"/>
      <c r="L123" s="470"/>
      <c r="M123" s="470"/>
      <c r="N123" s="470"/>
      <c r="O123" s="470"/>
      <c r="P123" s="470"/>
      <c r="Q123" s="473"/>
      <c r="R123" s="473"/>
      <c r="S123" s="473"/>
      <c r="T123" s="473"/>
      <c r="U123" s="473"/>
      <c r="V123" s="470"/>
      <c r="W123" s="470"/>
      <c r="X123" s="470"/>
      <c r="Y123" s="470"/>
      <c r="Z123" s="470"/>
      <c r="AA123" s="470"/>
      <c r="AB123" s="470"/>
      <c r="AC123" s="470"/>
      <c r="AD123" s="470"/>
      <c r="AE123" s="470"/>
      <c r="AF123" s="470"/>
      <c r="AG123" s="470"/>
      <c r="AH123" s="475"/>
      <c r="AI123" s="475"/>
      <c r="AJ123" s="475"/>
      <c r="AK123" s="475"/>
      <c r="AL123" s="476"/>
      <c r="AM123" s="476"/>
      <c r="AN123" s="476"/>
      <c r="AO123" s="476"/>
      <c r="AP123" s="476"/>
      <c r="AQ123" s="476"/>
      <c r="AR123" s="476"/>
      <c r="AS123" s="476"/>
      <c r="AT123" s="476"/>
      <c r="AU123" s="476"/>
      <c r="AV123" s="470"/>
      <c r="AW123" s="470"/>
      <c r="AX123" s="470"/>
      <c r="AY123" s="470"/>
      <c r="AZ123" s="471"/>
      <c r="BA123" s="438"/>
      <c r="BB123" s="438"/>
      <c r="BC123" s="438"/>
      <c r="BD123" s="438"/>
      <c r="BE123" s="438"/>
      <c r="BF123" s="438"/>
      <c r="BG123" s="438"/>
      <c r="BH123" s="438"/>
      <c r="BI123" s="438"/>
      <c r="BJ123" s="438"/>
      <c r="BK123" s="459"/>
      <c r="BL123" s="459"/>
      <c r="BM123" s="459"/>
      <c r="BN123" s="459"/>
      <c r="BO123" s="459"/>
      <c r="BP123" s="459"/>
      <c r="BQ123" s="459"/>
      <c r="BR123" s="459"/>
      <c r="BS123" s="459"/>
      <c r="BT123" s="459"/>
      <c r="BU123" s="459"/>
      <c r="BV123" s="459"/>
    </row>
    <row r="124" spans="1:74" s="444" customFormat="1" ht="18" customHeight="1">
      <c r="A124" s="436">
        <f t="shared" si="4"/>
        <v>0</v>
      </c>
      <c r="B124" s="472"/>
      <c r="C124" s="472" t="s">
        <v>1171</v>
      </c>
      <c r="D124" s="472" t="s">
        <v>1175</v>
      </c>
      <c r="E124" s="472"/>
      <c r="F124" s="470"/>
      <c r="G124" s="470"/>
      <c r="H124" s="470"/>
      <c r="I124" s="470"/>
      <c r="J124" s="470"/>
      <c r="K124" s="470"/>
      <c r="L124" s="470"/>
      <c r="M124" s="470"/>
      <c r="N124" s="470"/>
      <c r="O124" s="470"/>
      <c r="P124" s="470"/>
      <c r="Q124" s="473"/>
      <c r="R124" s="473"/>
      <c r="S124" s="473"/>
      <c r="T124" s="473"/>
      <c r="U124" s="473"/>
      <c r="V124" s="470"/>
      <c r="W124" s="470"/>
      <c r="X124" s="470"/>
      <c r="Y124" s="470"/>
      <c r="Z124" s="470"/>
      <c r="AA124" s="470"/>
      <c r="AB124" s="470"/>
      <c r="AC124" s="470"/>
      <c r="AD124" s="470"/>
      <c r="AE124" s="470"/>
      <c r="AF124" s="470"/>
      <c r="AG124" s="470"/>
      <c r="AH124" s="475"/>
      <c r="AI124" s="475"/>
      <c r="AJ124" s="475"/>
      <c r="AK124" s="475"/>
      <c r="AL124" s="476"/>
      <c r="AM124" s="476"/>
      <c r="AN124" s="476"/>
      <c r="AO124" s="476"/>
      <c r="AP124" s="476"/>
      <c r="AQ124" s="476"/>
      <c r="AR124" s="476"/>
      <c r="AS124" s="476"/>
      <c r="AT124" s="476"/>
      <c r="AU124" s="476"/>
      <c r="AV124" s="470"/>
      <c r="AW124" s="470"/>
      <c r="AX124" s="470"/>
      <c r="AY124" s="470"/>
      <c r="AZ124" s="471"/>
      <c r="BK124" s="458"/>
      <c r="BL124" s="458"/>
      <c r="BM124" s="458"/>
      <c r="BN124" s="458"/>
      <c r="BO124" s="458"/>
      <c r="BP124" s="458"/>
      <c r="BQ124" s="458"/>
      <c r="BR124" s="458"/>
      <c r="BS124" s="458"/>
      <c r="BT124" s="458"/>
      <c r="BU124" s="458"/>
      <c r="BV124" s="458"/>
    </row>
    <row r="125" spans="1:74" s="444" customFormat="1" ht="18" customHeight="1">
      <c r="A125" s="436">
        <f t="shared" si="4"/>
        <v>0</v>
      </c>
      <c r="B125" s="472"/>
      <c r="C125" s="472"/>
      <c r="D125" s="445" t="s">
        <v>540</v>
      </c>
      <c r="E125" s="472" t="str">
        <f>CONCATENATE("제거대상식생은 ",'6-3표준조사-1'!S160,"이며, 근주에서 올라온 맹아가 불규칙하게 분포한다.")</f>
        <v>제거대상식생은 대부분 목본이며, 근주에서 올라온 맹아가 불규칙하게 분포한다.</v>
      </c>
      <c r="F125" s="470"/>
      <c r="G125" s="470"/>
      <c r="H125" s="470"/>
      <c r="I125" s="470"/>
      <c r="J125" s="470"/>
      <c r="K125" s="470"/>
      <c r="L125" s="470"/>
      <c r="M125" s="470"/>
      <c r="N125" s="470"/>
      <c r="O125" s="470"/>
      <c r="P125" s="470"/>
      <c r="Q125" s="473"/>
      <c r="R125" s="473"/>
      <c r="S125" s="473"/>
      <c r="T125" s="473"/>
      <c r="U125" s="473"/>
      <c r="V125" s="470"/>
      <c r="W125" s="470"/>
      <c r="X125" s="470"/>
      <c r="Y125" s="470"/>
      <c r="Z125" s="470"/>
      <c r="AA125" s="470"/>
      <c r="AB125" s="470"/>
      <c r="AC125" s="470"/>
      <c r="AD125" s="470"/>
      <c r="AE125" s="470"/>
      <c r="AF125" s="470"/>
      <c r="AG125" s="470"/>
      <c r="AH125" s="475"/>
      <c r="AI125" s="475"/>
      <c r="AJ125" s="475"/>
      <c r="AK125" s="475"/>
      <c r="AL125" s="476"/>
      <c r="AM125" s="476"/>
      <c r="AN125" s="476"/>
      <c r="AO125" s="476"/>
      <c r="AP125" s="476"/>
      <c r="AQ125" s="476"/>
      <c r="AR125" s="476"/>
      <c r="AS125" s="476"/>
      <c r="AT125" s="476"/>
      <c r="AU125" s="476"/>
      <c r="AV125" s="470"/>
      <c r="AW125" s="470"/>
      <c r="AX125" s="470"/>
      <c r="AY125" s="470"/>
      <c r="AZ125" s="471"/>
      <c r="BK125" s="458"/>
      <c r="BL125" s="458"/>
      <c r="BM125" s="458"/>
      <c r="BN125" s="458"/>
      <c r="BO125" s="458"/>
      <c r="BP125" s="458"/>
      <c r="BQ125" s="458"/>
      <c r="BR125" s="458"/>
      <c r="BS125" s="458"/>
      <c r="BT125" s="458"/>
      <c r="BU125" s="458"/>
      <c r="BV125" s="458"/>
    </row>
    <row r="126" spans="1:74" s="444" customFormat="1" ht="18" customHeight="1">
      <c r="A126" s="436">
        <f t="shared" si="4"/>
        <v>0</v>
      </c>
      <c r="B126" s="472"/>
      <c r="C126" s="472"/>
      <c r="D126" s="445" t="s">
        <v>540</v>
      </c>
      <c r="E126" s="472" t="str">
        <f>CONCATENATE("조림목이 자연발생 식생과 경재하고 있으며 조림목의 ",AQ119,"하다." )</f>
        <v>조림목이 자연발생 식생과 경재하고 있으며 조림목의 0하다.</v>
      </c>
      <c r="F126" s="470"/>
      <c r="G126" s="470"/>
      <c r="H126" s="470"/>
      <c r="I126" s="470"/>
      <c r="J126" s="470"/>
      <c r="K126" s="470"/>
      <c r="L126" s="470"/>
      <c r="M126" s="470"/>
      <c r="N126" s="470"/>
      <c r="O126" s="470"/>
      <c r="P126" s="470"/>
      <c r="Q126" s="470"/>
      <c r="R126" s="470"/>
      <c r="S126" s="470"/>
      <c r="T126" s="470"/>
      <c r="U126" s="470"/>
      <c r="V126" s="470"/>
      <c r="W126" s="470"/>
      <c r="X126" s="470"/>
      <c r="Y126" s="470"/>
      <c r="Z126" s="470"/>
      <c r="AA126" s="470"/>
      <c r="AB126" s="470"/>
      <c r="AC126" s="470"/>
      <c r="AD126" s="470"/>
      <c r="AE126" s="470"/>
      <c r="AF126" s="470"/>
      <c r="AG126" s="470"/>
      <c r="AH126" s="475"/>
      <c r="AI126" s="475"/>
      <c r="AJ126" s="475"/>
      <c r="AK126" s="475"/>
      <c r="AL126" s="476"/>
      <c r="AM126" s="476"/>
      <c r="AN126" s="476"/>
      <c r="AO126" s="476"/>
      <c r="AP126" s="476"/>
      <c r="AQ126" s="476"/>
      <c r="AR126" s="476"/>
      <c r="AS126" s="476"/>
      <c r="AT126" s="476"/>
      <c r="AU126" s="476"/>
      <c r="AV126" s="470"/>
      <c r="AW126" s="470"/>
      <c r="AX126" s="470"/>
      <c r="AY126" s="470"/>
      <c r="AZ126" s="471"/>
      <c r="BK126" s="458"/>
      <c r="BL126" s="458"/>
      <c r="BM126" s="458"/>
      <c r="BN126" s="458"/>
      <c r="BO126" s="458"/>
      <c r="BP126" s="458"/>
      <c r="BQ126" s="458"/>
      <c r="BR126" s="458"/>
      <c r="BS126" s="458"/>
      <c r="BT126" s="458"/>
      <c r="BU126" s="458"/>
      <c r="BV126" s="458"/>
    </row>
    <row r="127" spans="1:74" s="444" customFormat="1" ht="13.5" customHeight="1">
      <c r="A127" s="436">
        <f t="shared" si="4"/>
        <v>0</v>
      </c>
      <c r="B127" s="478"/>
      <c r="C127" s="478"/>
      <c r="D127" s="478"/>
      <c r="E127" s="478"/>
      <c r="F127" s="453"/>
      <c r="G127" s="453"/>
      <c r="H127" s="453"/>
      <c r="I127" s="453"/>
      <c r="J127" s="479"/>
      <c r="K127" s="479"/>
      <c r="L127" s="479"/>
      <c r="M127" s="479"/>
      <c r="N127" s="479"/>
      <c r="O127" s="479"/>
      <c r="P127" s="479"/>
      <c r="Q127" s="480"/>
      <c r="R127" s="480"/>
      <c r="S127" s="480"/>
      <c r="T127" s="480"/>
      <c r="U127" s="480"/>
      <c r="V127" s="470"/>
      <c r="W127" s="470"/>
      <c r="X127" s="470"/>
      <c r="Y127" s="470"/>
      <c r="Z127" s="470"/>
      <c r="AA127" s="470"/>
      <c r="AB127" s="470"/>
      <c r="AC127" s="470"/>
      <c r="AD127" s="470"/>
      <c r="AE127" s="470"/>
      <c r="AF127" s="470"/>
      <c r="AG127" s="470"/>
      <c r="AH127" s="481"/>
      <c r="AI127" s="481"/>
      <c r="AJ127" s="481"/>
      <c r="AK127" s="481"/>
      <c r="AL127" s="482"/>
      <c r="AM127" s="482"/>
      <c r="AN127" s="482"/>
      <c r="AO127" s="482"/>
      <c r="AP127" s="482"/>
      <c r="AQ127" s="482"/>
      <c r="AR127" s="482"/>
      <c r="AS127" s="482"/>
      <c r="AT127" s="482"/>
      <c r="AU127" s="482"/>
      <c r="AV127" s="453"/>
      <c r="AW127" s="453"/>
      <c r="AX127" s="453"/>
      <c r="AY127" s="453"/>
      <c r="AZ127" s="471"/>
      <c r="BK127" s="458"/>
      <c r="BL127" s="458"/>
      <c r="BM127" s="458"/>
      <c r="BN127" s="458"/>
      <c r="BO127" s="458"/>
      <c r="BP127" s="458"/>
      <c r="BQ127" s="458"/>
      <c r="BR127" s="458"/>
      <c r="BS127" s="458"/>
      <c r="BT127" s="458"/>
      <c r="BU127" s="458"/>
      <c r="BV127" s="458"/>
    </row>
    <row r="128" spans="1:74" s="459" customFormat="1" ht="19.5" customHeight="1">
      <c r="A128" s="436">
        <f t="shared" si="4"/>
        <v>0</v>
      </c>
      <c r="B128" s="2154" t="s">
        <v>1222</v>
      </c>
      <c r="C128" s="2154"/>
      <c r="D128" s="2154"/>
      <c r="E128" s="2154"/>
      <c r="F128" s="2154"/>
      <c r="G128" s="2154"/>
      <c r="H128" s="2154"/>
      <c r="I128" s="2154"/>
      <c r="J128" s="2154"/>
      <c r="K128" s="2154"/>
      <c r="L128" s="2154"/>
      <c r="M128" s="2154"/>
      <c r="N128" s="2154"/>
      <c r="O128" s="2154"/>
      <c r="P128" s="2154"/>
      <c r="Q128" s="2154"/>
      <c r="R128" s="2154"/>
      <c r="S128" s="2154"/>
      <c r="T128" s="2154"/>
      <c r="U128" s="2154"/>
      <c r="V128" s="2154"/>
      <c r="W128" s="2154"/>
      <c r="X128" s="2154"/>
      <c r="Y128" s="2154"/>
      <c r="Z128" s="2154"/>
      <c r="AA128" s="2154"/>
      <c r="AB128" s="2154"/>
      <c r="AC128" s="2154"/>
      <c r="AD128" s="2154"/>
      <c r="AE128" s="2154"/>
      <c r="AF128" s="2154"/>
      <c r="AG128" s="2154"/>
      <c r="AH128" s="2154"/>
      <c r="AI128" s="2154"/>
      <c r="AJ128" s="2154"/>
      <c r="AK128" s="2154"/>
      <c r="AL128" s="2154"/>
      <c r="AM128" s="2154"/>
      <c r="AN128" s="2154"/>
      <c r="AO128" s="2154"/>
      <c r="AP128" s="2154"/>
      <c r="AQ128" s="2154"/>
      <c r="AR128" s="2154"/>
      <c r="AS128" s="2154"/>
      <c r="AT128" s="2154"/>
      <c r="AU128" s="2154"/>
      <c r="AV128" s="2154"/>
      <c r="AW128" s="2154"/>
      <c r="AX128" s="2154"/>
      <c r="AY128" s="2154"/>
      <c r="AZ128" s="483"/>
      <c r="BB128" s="458"/>
      <c r="BC128" s="458"/>
      <c r="BD128" s="458"/>
      <c r="BE128" s="458"/>
      <c r="BF128" s="458"/>
      <c r="BG128" s="458"/>
      <c r="BH128" s="458"/>
      <c r="BI128" s="458"/>
      <c r="BJ128" s="458"/>
      <c r="BK128" s="458"/>
      <c r="BL128" s="458"/>
      <c r="BM128" s="458"/>
      <c r="BN128" s="458"/>
      <c r="BO128" s="458"/>
      <c r="BP128" s="458"/>
      <c r="BQ128" s="458"/>
      <c r="BR128" s="458"/>
      <c r="BS128" s="458"/>
      <c r="BT128" s="458"/>
      <c r="BU128" s="458"/>
      <c r="BV128" s="458"/>
    </row>
    <row r="129" spans="1:74" s="459" customFormat="1" ht="18" customHeight="1">
      <c r="A129" s="436">
        <f t="shared" si="4"/>
        <v>0</v>
      </c>
      <c r="B129" s="484"/>
      <c r="C129" s="445" t="s">
        <v>1188</v>
      </c>
      <c r="D129" s="446" t="s">
        <v>1221</v>
      </c>
      <c r="E129" s="446"/>
      <c r="F129" s="446"/>
      <c r="G129" s="446"/>
      <c r="H129" s="446"/>
      <c r="I129" s="446"/>
      <c r="J129" s="485"/>
      <c r="K129" s="485"/>
      <c r="L129" s="485"/>
      <c r="M129" s="485"/>
      <c r="N129" s="485"/>
      <c r="O129" s="485"/>
      <c r="P129" s="485"/>
      <c r="Q129" s="485"/>
      <c r="R129" s="485"/>
      <c r="S129" s="485"/>
      <c r="T129" s="485"/>
      <c r="U129" s="485"/>
      <c r="V129" s="485"/>
      <c r="W129" s="485"/>
      <c r="X129" s="485"/>
      <c r="Y129" s="485"/>
      <c r="Z129" s="485"/>
      <c r="AA129" s="485"/>
      <c r="AB129" s="485"/>
      <c r="AC129" s="485"/>
      <c r="AD129" s="485"/>
      <c r="AE129" s="485"/>
      <c r="AF129" s="485"/>
      <c r="AG129" s="485"/>
      <c r="AH129" s="485"/>
      <c r="AI129" s="485"/>
      <c r="AJ129" s="485"/>
      <c r="AK129" s="485"/>
      <c r="AL129" s="485"/>
      <c r="AM129" s="485"/>
      <c r="AN129" s="485"/>
      <c r="AO129" s="485"/>
      <c r="AP129" s="485"/>
      <c r="AQ129" s="485"/>
      <c r="AR129" s="485"/>
      <c r="AS129" s="485"/>
      <c r="AT129" s="485"/>
      <c r="AU129" s="485"/>
      <c r="AV129" s="485"/>
      <c r="AW129" s="485"/>
      <c r="AX129" s="485"/>
      <c r="AY129" s="485"/>
      <c r="AZ129" s="483"/>
      <c r="BB129" s="458"/>
      <c r="BC129" s="458"/>
      <c r="BD129" s="458"/>
      <c r="BE129" s="458"/>
      <c r="BF129" s="458"/>
      <c r="BG129" s="458"/>
      <c r="BH129" s="458"/>
      <c r="BI129" s="458"/>
      <c r="BJ129" s="458"/>
      <c r="BK129" s="458"/>
      <c r="BL129" s="458"/>
      <c r="BM129" s="458"/>
      <c r="BN129" s="458"/>
      <c r="BO129" s="458"/>
      <c r="BP129" s="458"/>
      <c r="BQ129" s="458"/>
      <c r="BR129" s="458"/>
      <c r="BS129" s="458"/>
      <c r="BT129" s="458"/>
      <c r="BU129" s="458"/>
      <c r="BV129" s="458"/>
    </row>
    <row r="130" spans="1:74" s="458" customFormat="1" ht="18" customHeight="1">
      <c r="A130" s="436">
        <f t="shared" si="4"/>
        <v>0</v>
      </c>
      <c r="B130" s="445"/>
      <c r="C130" s="445"/>
      <c r="D130" s="445" t="s">
        <v>540</v>
      </c>
      <c r="E130" s="446" t="str">
        <f>CONCATENATE("조림목이 정상적으로 생육하기 위해서는 조림목을 제외한 모든 식생을 제거하여야 하므로 ",AO103,"로 적용한다.")</f>
        <v>조림목이 정상적으로 생육하기 위해서는 조림목을 제외한 모든 식생을 제거하여야 하므로 0로 적용한다.</v>
      </c>
      <c r="F130" s="446"/>
      <c r="G130" s="446"/>
      <c r="H130" s="446"/>
      <c r="I130" s="446"/>
      <c r="J130" s="447"/>
      <c r="K130" s="446"/>
      <c r="L130" s="446"/>
      <c r="M130" s="446"/>
      <c r="N130" s="446"/>
      <c r="O130" s="446"/>
      <c r="P130" s="446"/>
      <c r="Q130" s="446"/>
      <c r="R130" s="446"/>
      <c r="S130" s="446"/>
      <c r="T130" s="446"/>
      <c r="U130" s="446"/>
      <c r="V130" s="446"/>
      <c r="W130" s="446"/>
      <c r="X130" s="446"/>
      <c r="Y130" s="446"/>
      <c r="Z130" s="446"/>
      <c r="AA130" s="446"/>
      <c r="AB130" s="446"/>
      <c r="AC130" s="446"/>
      <c r="AD130" s="446"/>
      <c r="AE130" s="446"/>
      <c r="AF130" s="446"/>
      <c r="AG130" s="446"/>
      <c r="AH130" s="446"/>
      <c r="AI130" s="446"/>
      <c r="AJ130" s="446"/>
      <c r="AK130" s="446"/>
      <c r="AL130" s="446"/>
      <c r="AM130" s="446"/>
      <c r="AN130" s="446"/>
      <c r="AO130" s="446"/>
      <c r="AP130" s="446"/>
      <c r="AQ130" s="446"/>
      <c r="AR130" s="446"/>
      <c r="AS130" s="446"/>
      <c r="AT130" s="446"/>
      <c r="AU130" s="446"/>
      <c r="AV130" s="446"/>
      <c r="AW130" s="446"/>
      <c r="AX130" s="446"/>
      <c r="AY130" s="446"/>
      <c r="AZ130" s="486"/>
      <c r="BB130" s="459"/>
      <c r="BC130" s="459"/>
      <c r="BD130" s="459"/>
      <c r="BE130" s="459"/>
      <c r="BF130" s="459"/>
      <c r="BG130" s="459"/>
      <c r="BH130" s="459"/>
      <c r="BI130" s="459"/>
      <c r="BJ130" s="459"/>
      <c r="BK130" s="459"/>
      <c r="BL130" s="459"/>
      <c r="BM130" s="459"/>
      <c r="BN130" s="459"/>
      <c r="BO130" s="459"/>
      <c r="BP130" s="459"/>
      <c r="BQ130" s="459"/>
      <c r="BR130" s="459"/>
      <c r="BS130" s="459"/>
      <c r="BT130" s="459"/>
      <c r="BU130" s="459"/>
      <c r="BV130" s="459"/>
    </row>
    <row r="131" spans="1:74" s="458" customFormat="1" ht="18" customHeight="1">
      <c r="A131" s="436">
        <f t="shared" si="4"/>
        <v>0</v>
      </c>
      <c r="B131" s="445"/>
      <c r="C131" s="445" t="s">
        <v>1178</v>
      </c>
      <c r="D131" s="446" t="s">
        <v>1220</v>
      </c>
      <c r="E131" s="446"/>
      <c r="F131" s="446"/>
      <c r="G131" s="446"/>
      <c r="H131" s="446"/>
      <c r="I131" s="446"/>
      <c r="J131" s="446"/>
      <c r="K131" s="446"/>
      <c r="L131" s="446"/>
      <c r="M131" s="446"/>
      <c r="N131" s="446"/>
      <c r="O131" s="446"/>
      <c r="P131" s="446"/>
      <c r="Q131" s="446"/>
      <c r="R131" s="446"/>
      <c r="S131" s="446"/>
      <c r="T131" s="446"/>
      <c r="U131" s="446"/>
      <c r="V131" s="446"/>
      <c r="W131" s="446"/>
      <c r="X131" s="446"/>
      <c r="Y131" s="446"/>
      <c r="Z131" s="446"/>
      <c r="AA131" s="446"/>
      <c r="AB131" s="446"/>
      <c r="AC131" s="446"/>
      <c r="AD131" s="446"/>
      <c r="AE131" s="446"/>
      <c r="AF131" s="446"/>
      <c r="AG131" s="446"/>
      <c r="AH131" s="446"/>
      <c r="AI131" s="446"/>
      <c r="AJ131" s="446"/>
      <c r="AK131" s="446"/>
      <c r="AL131" s="446"/>
      <c r="AM131" s="446"/>
      <c r="AN131" s="446"/>
      <c r="AO131" s="446"/>
      <c r="AP131" s="446"/>
      <c r="AQ131" s="446"/>
      <c r="AR131" s="446"/>
      <c r="AS131" s="446"/>
      <c r="AT131" s="446"/>
      <c r="AU131" s="446"/>
      <c r="AV131" s="446"/>
      <c r="AW131" s="446"/>
      <c r="AX131" s="446"/>
      <c r="AY131" s="446"/>
      <c r="AZ131" s="486"/>
    </row>
    <row r="132" spans="1:74" s="458" customFormat="1" ht="18" customHeight="1">
      <c r="A132" s="436">
        <f t="shared" si="4"/>
        <v>0</v>
      </c>
      <c r="B132" s="445"/>
      <c r="C132" s="2155" t="s">
        <v>1219</v>
      </c>
      <c r="D132" s="2155"/>
      <c r="E132" s="2155"/>
      <c r="F132" s="2155"/>
      <c r="G132" s="2155"/>
      <c r="H132" s="2155"/>
      <c r="I132" s="2155"/>
      <c r="J132" s="2155"/>
      <c r="K132" s="2155"/>
      <c r="L132" s="2155"/>
      <c r="M132" s="2155"/>
      <c r="N132" s="2155"/>
      <c r="O132" s="2155"/>
      <c r="P132" s="2155"/>
      <c r="Q132" s="2155"/>
      <c r="R132" s="2155"/>
      <c r="S132" s="2155"/>
      <c r="T132" s="2155"/>
      <c r="U132" s="2155"/>
      <c r="V132" s="2155"/>
      <c r="W132" s="2155"/>
      <c r="X132" s="2155"/>
      <c r="Y132" s="2155"/>
      <c r="Z132" s="2155"/>
      <c r="AA132" s="2155" t="s">
        <v>1218</v>
      </c>
      <c r="AB132" s="2155"/>
      <c r="AC132" s="2155"/>
      <c r="AD132" s="2155"/>
      <c r="AE132" s="2155"/>
      <c r="AF132" s="2155"/>
      <c r="AG132" s="2155"/>
      <c r="AH132" s="2155"/>
      <c r="AI132" s="2155"/>
      <c r="AJ132" s="2155"/>
      <c r="AK132" s="2155"/>
      <c r="AL132" s="2155"/>
      <c r="AM132" s="2155"/>
      <c r="AN132" s="2155"/>
      <c r="AO132" s="2155"/>
      <c r="AP132" s="2155"/>
      <c r="AQ132" s="2155"/>
      <c r="AR132" s="2155"/>
      <c r="AS132" s="2155"/>
      <c r="AT132" s="2155"/>
      <c r="AU132" s="2155"/>
      <c r="AV132" s="2155"/>
      <c r="AW132" s="2155"/>
      <c r="AX132" s="2155"/>
      <c r="AY132" s="445"/>
      <c r="AZ132" s="444"/>
    </row>
    <row r="133" spans="1:74" s="444" customFormat="1" ht="18" customHeight="1">
      <c r="A133" s="436">
        <f t="shared" ref="A133:A150" si="5">IF(K$119&gt;0,1,0)</f>
        <v>0</v>
      </c>
      <c r="B133" s="487"/>
      <c r="C133" s="2155" t="s">
        <v>1217</v>
      </c>
      <c r="D133" s="2155"/>
      <c r="E133" s="2155"/>
      <c r="F133" s="2155"/>
      <c r="G133" s="2155"/>
      <c r="H133" s="2155"/>
      <c r="I133" s="2155"/>
      <c r="J133" s="2155"/>
      <c r="K133" s="2155" t="s">
        <v>1216</v>
      </c>
      <c r="L133" s="2155"/>
      <c r="M133" s="2155"/>
      <c r="N133" s="2155"/>
      <c r="O133" s="2155"/>
      <c r="P133" s="2155"/>
      <c r="Q133" s="2155"/>
      <c r="R133" s="2155"/>
      <c r="S133" s="2155" t="s">
        <v>1215</v>
      </c>
      <c r="T133" s="2155"/>
      <c r="U133" s="2155"/>
      <c r="V133" s="2155"/>
      <c r="W133" s="2155"/>
      <c r="X133" s="2155"/>
      <c r="Y133" s="2155"/>
      <c r="Z133" s="2155"/>
      <c r="AA133" s="2155" t="s">
        <v>1214</v>
      </c>
      <c r="AB133" s="2155"/>
      <c r="AC133" s="2155"/>
      <c r="AD133" s="2155"/>
      <c r="AE133" s="2155"/>
      <c r="AF133" s="2155"/>
      <c r="AG133" s="2155"/>
      <c r="AH133" s="2155"/>
      <c r="AI133" s="2155" t="s">
        <v>1213</v>
      </c>
      <c r="AJ133" s="2155"/>
      <c r="AK133" s="2155"/>
      <c r="AL133" s="2155"/>
      <c r="AM133" s="2155"/>
      <c r="AN133" s="2155"/>
      <c r="AO133" s="2155"/>
      <c r="AP133" s="2155"/>
      <c r="AQ133" s="2155" t="s">
        <v>1212</v>
      </c>
      <c r="AR133" s="2155"/>
      <c r="AS133" s="2155"/>
      <c r="AT133" s="2155"/>
      <c r="AU133" s="2155"/>
      <c r="AV133" s="2155"/>
      <c r="AW133" s="2155"/>
      <c r="AX133" s="2155"/>
      <c r="AY133" s="487"/>
      <c r="AZ133" s="443"/>
      <c r="BB133" s="458"/>
      <c r="BC133" s="458"/>
      <c r="BD133" s="458"/>
      <c r="BE133" s="458"/>
      <c r="BF133" s="458"/>
      <c r="BG133" s="458"/>
      <c r="BH133" s="458"/>
      <c r="BI133" s="458"/>
      <c r="BJ133" s="458"/>
      <c r="BK133" s="458"/>
      <c r="BL133" s="458"/>
      <c r="BM133" s="458"/>
      <c r="BN133" s="458"/>
      <c r="BO133" s="458"/>
      <c r="BP133" s="458"/>
      <c r="BQ133" s="458"/>
      <c r="BR133" s="458"/>
      <c r="BS133" s="458"/>
      <c r="BT133" s="458"/>
      <c r="BU133" s="458"/>
      <c r="BV133" s="458"/>
    </row>
    <row r="134" spans="1:74" s="438" customFormat="1" ht="18" customHeight="1">
      <c r="A134" s="436">
        <f t="shared" si="5"/>
        <v>0</v>
      </c>
      <c r="B134" s="470"/>
      <c r="C134" s="2155" t="s">
        <v>1170</v>
      </c>
      <c r="D134" s="2155"/>
      <c r="E134" s="2155"/>
      <c r="F134" s="2155"/>
      <c r="G134" s="2155"/>
      <c r="H134" s="2155"/>
      <c r="I134" s="2155"/>
      <c r="J134" s="2155"/>
      <c r="K134" s="2155" t="s">
        <v>1174</v>
      </c>
      <c r="L134" s="2155"/>
      <c r="M134" s="2155"/>
      <c r="N134" s="2155"/>
      <c r="O134" s="2155"/>
      <c r="P134" s="2155"/>
      <c r="Q134" s="2155"/>
      <c r="R134" s="2155"/>
      <c r="S134" s="2165">
        <f>AA119</f>
        <v>0</v>
      </c>
      <c r="T134" s="2165"/>
      <c r="U134" s="2165"/>
      <c r="V134" s="2165"/>
      <c r="W134" s="2165"/>
      <c r="X134" s="2165"/>
      <c r="Y134" s="2165"/>
      <c r="Z134" s="2165"/>
      <c r="AA134" s="2158" t="str">
        <f>'6-3표준조사-1'!P156</f>
        <v>완 (15˚ 이하)</v>
      </c>
      <c r="AB134" s="2158"/>
      <c r="AC134" s="2158"/>
      <c r="AD134" s="2158"/>
      <c r="AE134" s="2158"/>
      <c r="AF134" s="2158"/>
      <c r="AG134" s="2158"/>
      <c r="AH134" s="2158"/>
      <c r="AI134" s="2158">
        <f>'6-3표준조사-1'!Q156</f>
        <v>0</v>
      </c>
      <c r="AJ134" s="2158"/>
      <c r="AK134" s="2158"/>
      <c r="AL134" s="2158"/>
      <c r="AM134" s="2158"/>
      <c r="AN134" s="2158"/>
      <c r="AO134" s="2158"/>
      <c r="AP134" s="2158"/>
      <c r="AQ134" s="2158">
        <f>'6-3표준조사-1'!R156</f>
        <v>0</v>
      </c>
      <c r="AR134" s="2158"/>
      <c r="AS134" s="2158"/>
      <c r="AT134" s="2158"/>
      <c r="AU134" s="2158"/>
      <c r="AV134" s="2158"/>
      <c r="AW134" s="2158"/>
      <c r="AX134" s="2158"/>
      <c r="AY134" s="470"/>
      <c r="AZ134" s="471"/>
    </row>
    <row r="135" spans="1:74" s="444" customFormat="1" ht="18" customHeight="1">
      <c r="A135" s="436">
        <f t="shared" si="5"/>
        <v>0</v>
      </c>
      <c r="B135" s="470"/>
      <c r="C135" s="2155" t="s">
        <v>1173</v>
      </c>
      <c r="D135" s="2155"/>
      <c r="E135" s="2155"/>
      <c r="F135" s="2155"/>
      <c r="G135" s="2155"/>
      <c r="H135" s="2155"/>
      <c r="I135" s="2155"/>
      <c r="J135" s="2155"/>
      <c r="K135" s="2155" t="s">
        <v>1172</v>
      </c>
      <c r="L135" s="2155"/>
      <c r="M135" s="2155"/>
      <c r="N135" s="2155"/>
      <c r="O135" s="2155"/>
      <c r="P135" s="2155"/>
      <c r="Q135" s="2155"/>
      <c r="R135" s="2155"/>
      <c r="S135" s="2166">
        <f>K119</f>
        <v>0</v>
      </c>
      <c r="T135" s="2166"/>
      <c r="U135" s="2166"/>
      <c r="V135" s="2166"/>
      <c r="W135" s="2166"/>
      <c r="X135" s="2166"/>
      <c r="Y135" s="2166"/>
      <c r="Z135" s="2166"/>
      <c r="AA135" s="2159"/>
      <c r="AB135" s="2159"/>
      <c r="AC135" s="2159"/>
      <c r="AD135" s="2159"/>
      <c r="AE135" s="2159"/>
      <c r="AF135" s="2159"/>
      <c r="AG135" s="2159"/>
      <c r="AH135" s="2159"/>
      <c r="AI135" s="2159"/>
      <c r="AJ135" s="2159"/>
      <c r="AK135" s="2159"/>
      <c r="AL135" s="2159"/>
      <c r="AM135" s="2159"/>
      <c r="AN135" s="2159"/>
      <c r="AO135" s="2159"/>
      <c r="AP135" s="2159"/>
      <c r="AQ135" s="2159"/>
      <c r="AR135" s="2159"/>
      <c r="AS135" s="2159"/>
      <c r="AT135" s="2159"/>
      <c r="AU135" s="2159"/>
      <c r="AV135" s="2159"/>
      <c r="AW135" s="2159"/>
      <c r="AX135" s="2159"/>
      <c r="AY135" s="470"/>
      <c r="AZ135" s="471"/>
    </row>
    <row r="136" spans="1:74" s="444" customFormat="1" ht="18" customHeight="1">
      <c r="A136" s="436">
        <f t="shared" si="5"/>
        <v>0</v>
      </c>
      <c r="B136" s="488"/>
      <c r="C136" s="488" t="s">
        <v>1171</v>
      </c>
      <c r="D136" s="488" t="s">
        <v>1170</v>
      </c>
      <c r="E136" s="488"/>
      <c r="F136" s="488"/>
      <c r="G136" s="489"/>
      <c r="H136" s="489"/>
      <c r="I136" s="489"/>
      <c r="J136" s="489"/>
      <c r="K136" s="489"/>
      <c r="L136" s="476"/>
      <c r="M136" s="476"/>
      <c r="N136" s="476"/>
      <c r="O136" s="476"/>
      <c r="P136" s="476"/>
      <c r="Q136" s="490"/>
      <c r="R136" s="490"/>
      <c r="S136" s="490"/>
      <c r="T136" s="490"/>
      <c r="U136" s="490"/>
      <c r="V136" s="470"/>
      <c r="W136" s="470"/>
      <c r="X136" s="470"/>
      <c r="Y136" s="470"/>
      <c r="Z136" s="491"/>
      <c r="AA136" s="470"/>
      <c r="AB136" s="470"/>
      <c r="AC136" s="470"/>
      <c r="AD136" s="492"/>
      <c r="AE136" s="470"/>
      <c r="AF136" s="470"/>
      <c r="AG136" s="470"/>
      <c r="AH136" s="493"/>
      <c r="AI136" s="493"/>
      <c r="AJ136" s="493"/>
      <c r="AK136" s="493"/>
      <c r="AL136" s="493"/>
      <c r="AM136" s="493"/>
      <c r="AN136" s="493"/>
      <c r="AO136" s="493"/>
      <c r="AP136" s="493"/>
      <c r="AQ136" s="494"/>
      <c r="AR136" s="494"/>
      <c r="AS136" s="494"/>
      <c r="AT136" s="494"/>
      <c r="AU136" s="495"/>
      <c r="AV136" s="495"/>
      <c r="AW136" s="495"/>
      <c r="AX136" s="495"/>
      <c r="AY136" s="495"/>
      <c r="AZ136" s="496"/>
    </row>
    <row r="137" spans="1:74" s="444" customFormat="1" ht="18" customHeight="1">
      <c r="A137" s="436">
        <f t="shared" si="5"/>
        <v>0</v>
      </c>
      <c r="B137" s="445"/>
      <c r="C137" s="445"/>
      <c r="D137" s="445" t="s">
        <v>540</v>
      </c>
      <c r="E137" s="445" t="s">
        <v>1211</v>
      </c>
      <c r="F137" s="445"/>
      <c r="G137" s="445"/>
      <c r="H137" s="445"/>
      <c r="I137" s="445"/>
      <c r="J137" s="492"/>
      <c r="K137" s="492"/>
      <c r="L137" s="492"/>
      <c r="M137" s="492"/>
      <c r="N137" s="445"/>
      <c r="O137" s="445"/>
      <c r="P137" s="445"/>
      <c r="Q137" s="445"/>
      <c r="R137" s="445"/>
      <c r="S137" s="445"/>
      <c r="T137" s="490"/>
      <c r="U137" s="490"/>
      <c r="V137" s="490"/>
      <c r="W137" s="490"/>
      <c r="X137" s="445"/>
      <c r="Y137" s="445"/>
      <c r="Z137" s="445"/>
      <c r="AA137" s="445"/>
      <c r="AB137" s="490"/>
      <c r="AC137" s="490"/>
      <c r="AD137" s="490"/>
      <c r="AE137" s="490"/>
      <c r="AF137" s="445"/>
      <c r="AG137" s="445"/>
      <c r="AH137" s="445"/>
      <c r="AI137" s="445"/>
      <c r="AJ137" s="445"/>
      <c r="AK137" s="445"/>
      <c r="AL137" s="445"/>
      <c r="AM137" s="445"/>
      <c r="AN137" s="445"/>
      <c r="AO137" s="445"/>
      <c r="AP137" s="445"/>
      <c r="AQ137" s="445"/>
      <c r="AR137" s="445"/>
      <c r="AS137" s="445"/>
      <c r="AT137" s="445"/>
      <c r="AU137" s="445"/>
      <c r="AV137" s="445"/>
      <c r="AW137" s="445"/>
      <c r="AX137" s="445"/>
      <c r="AY137" s="445"/>
    </row>
    <row r="138" spans="1:74" s="458" customFormat="1" ht="18" customHeight="1">
      <c r="A138" s="436">
        <f t="shared" si="5"/>
        <v>0</v>
      </c>
      <c r="B138" s="445"/>
      <c r="C138" s="445"/>
      <c r="D138" s="445" t="s">
        <v>540</v>
      </c>
      <c r="E138" s="446" t="s">
        <v>1210</v>
      </c>
      <c r="F138" s="446"/>
      <c r="G138" s="446"/>
      <c r="H138" s="446"/>
      <c r="I138" s="446"/>
      <c r="J138" s="446"/>
      <c r="K138" s="446"/>
      <c r="L138" s="446"/>
      <c r="M138" s="446"/>
      <c r="N138" s="446"/>
      <c r="O138" s="446"/>
      <c r="P138" s="446"/>
      <c r="Q138" s="446"/>
      <c r="R138" s="446"/>
      <c r="S138" s="446"/>
      <c r="T138" s="446"/>
      <c r="U138" s="446"/>
      <c r="V138" s="446"/>
      <c r="W138" s="446"/>
      <c r="X138" s="446"/>
      <c r="Y138" s="446"/>
      <c r="Z138" s="446"/>
      <c r="AA138" s="446"/>
      <c r="AB138" s="446"/>
      <c r="AC138" s="446"/>
      <c r="AD138" s="446"/>
      <c r="AE138" s="446"/>
      <c r="AF138" s="446"/>
      <c r="AG138" s="446"/>
      <c r="AH138" s="446"/>
      <c r="AI138" s="446"/>
      <c r="AJ138" s="446"/>
      <c r="AK138" s="446"/>
      <c r="AL138" s="446"/>
      <c r="AM138" s="446"/>
      <c r="AN138" s="446"/>
      <c r="AO138" s="446"/>
      <c r="AP138" s="446"/>
      <c r="AQ138" s="446"/>
      <c r="AR138" s="446"/>
      <c r="AS138" s="446"/>
      <c r="AT138" s="446"/>
      <c r="AU138" s="446"/>
      <c r="AV138" s="446"/>
      <c r="AW138" s="446"/>
      <c r="AX138" s="446"/>
      <c r="AY138" s="446"/>
      <c r="AZ138" s="486"/>
    </row>
    <row r="139" spans="1:74" s="459" customFormat="1" ht="18" customHeight="1">
      <c r="A139" s="436">
        <f t="shared" si="5"/>
        <v>0</v>
      </c>
      <c r="B139" s="445"/>
      <c r="C139" s="445" t="s">
        <v>1209</v>
      </c>
      <c r="D139" s="445"/>
      <c r="E139" s="497"/>
      <c r="F139" s="497"/>
      <c r="G139" s="497"/>
      <c r="H139" s="497"/>
      <c r="I139" s="497"/>
      <c r="J139" s="497"/>
      <c r="K139" s="497"/>
      <c r="L139" s="497"/>
      <c r="M139" s="497"/>
      <c r="N139" s="497"/>
      <c r="O139" s="497"/>
      <c r="P139" s="497"/>
      <c r="Q139" s="497"/>
      <c r="R139" s="497"/>
      <c r="S139" s="497"/>
      <c r="T139" s="497"/>
      <c r="U139" s="497"/>
      <c r="V139" s="497"/>
      <c r="W139" s="497"/>
      <c r="X139" s="497"/>
      <c r="Y139" s="497"/>
      <c r="Z139" s="497"/>
      <c r="AA139" s="497"/>
      <c r="AB139" s="497"/>
      <c r="AC139" s="497"/>
      <c r="AD139" s="497"/>
      <c r="AE139" s="497"/>
      <c r="AF139" s="497"/>
      <c r="AG139" s="497"/>
      <c r="AH139" s="497"/>
      <c r="AI139" s="497"/>
      <c r="AJ139" s="497"/>
      <c r="AK139" s="497"/>
      <c r="AL139" s="497"/>
      <c r="AM139" s="497"/>
      <c r="AN139" s="497"/>
      <c r="AO139" s="497"/>
      <c r="AP139" s="497"/>
      <c r="AQ139" s="497"/>
      <c r="AR139" s="497"/>
      <c r="AS139" s="497"/>
      <c r="AT139" s="497"/>
      <c r="AU139" s="497"/>
      <c r="AV139" s="497"/>
      <c r="AW139" s="497"/>
      <c r="AX139" s="497"/>
      <c r="AY139" s="497"/>
      <c r="AZ139" s="498"/>
    </row>
    <row r="140" spans="1:74" s="458" customFormat="1" ht="18" customHeight="1">
      <c r="A140" s="436">
        <f t="shared" si="5"/>
        <v>0</v>
      </c>
      <c r="B140" s="445"/>
      <c r="C140" s="445"/>
      <c r="D140" s="445" t="s">
        <v>540</v>
      </c>
      <c r="E140" s="497" t="s">
        <v>1208</v>
      </c>
      <c r="F140" s="497"/>
      <c r="G140" s="497"/>
      <c r="H140" s="497"/>
      <c r="I140" s="497"/>
      <c r="J140" s="497"/>
      <c r="K140" s="497"/>
      <c r="L140" s="497"/>
      <c r="M140" s="497"/>
      <c r="N140" s="497"/>
      <c r="O140" s="497"/>
      <c r="P140" s="497"/>
      <c r="Q140" s="497"/>
      <c r="R140" s="497"/>
      <c r="S140" s="497"/>
      <c r="T140" s="497"/>
      <c r="U140" s="497"/>
      <c r="V140" s="497"/>
      <c r="W140" s="497"/>
      <c r="X140" s="497"/>
      <c r="Y140" s="497"/>
      <c r="Z140" s="497"/>
      <c r="AA140" s="497"/>
      <c r="AB140" s="497"/>
      <c r="AC140" s="497"/>
      <c r="AD140" s="497"/>
      <c r="AE140" s="497"/>
      <c r="AF140" s="497"/>
      <c r="AG140" s="497"/>
      <c r="AH140" s="497"/>
      <c r="AI140" s="497"/>
      <c r="AJ140" s="497"/>
      <c r="AK140" s="497"/>
      <c r="AL140" s="497"/>
      <c r="AM140" s="497"/>
      <c r="AN140" s="497"/>
      <c r="AO140" s="497"/>
      <c r="AP140" s="497"/>
      <c r="AQ140" s="497"/>
      <c r="AR140" s="497"/>
      <c r="AS140" s="497"/>
      <c r="AT140" s="497"/>
      <c r="AU140" s="497"/>
      <c r="AV140" s="497"/>
      <c r="AW140" s="497"/>
      <c r="AX140" s="497"/>
      <c r="AY140" s="497"/>
      <c r="AZ140" s="498"/>
    </row>
    <row r="141" spans="1:74" s="458" customFormat="1" ht="18" customHeight="1">
      <c r="A141" s="436">
        <f t="shared" si="5"/>
        <v>0</v>
      </c>
      <c r="B141" s="445"/>
      <c r="C141" s="445"/>
      <c r="D141" s="445" t="s">
        <v>540</v>
      </c>
      <c r="E141" s="497" t="s">
        <v>1207</v>
      </c>
      <c r="F141" s="497"/>
      <c r="G141" s="497"/>
      <c r="H141" s="497"/>
      <c r="I141" s="497"/>
      <c r="J141" s="497"/>
      <c r="K141" s="497"/>
      <c r="L141" s="497"/>
      <c r="M141" s="497"/>
      <c r="N141" s="497"/>
      <c r="O141" s="497"/>
      <c r="P141" s="497"/>
      <c r="Q141" s="497"/>
      <c r="R141" s="497"/>
      <c r="S141" s="497"/>
      <c r="T141" s="497"/>
      <c r="U141" s="497"/>
      <c r="V141" s="497"/>
      <c r="W141" s="497"/>
      <c r="X141" s="497"/>
      <c r="Y141" s="497"/>
      <c r="Z141" s="497"/>
      <c r="AA141" s="497"/>
      <c r="AB141" s="497"/>
      <c r="AC141" s="497"/>
      <c r="AD141" s="497"/>
      <c r="AE141" s="497"/>
      <c r="AF141" s="497"/>
      <c r="AG141" s="497"/>
      <c r="AH141" s="497"/>
      <c r="AI141" s="497"/>
      <c r="AJ141" s="497"/>
      <c r="AK141" s="497"/>
      <c r="AL141" s="497"/>
      <c r="AM141" s="497"/>
      <c r="AN141" s="497"/>
      <c r="AO141" s="497"/>
      <c r="AP141" s="497"/>
      <c r="AQ141" s="497"/>
      <c r="AR141" s="497"/>
      <c r="AS141" s="497"/>
      <c r="AT141" s="497"/>
      <c r="AU141" s="497"/>
      <c r="AV141" s="497"/>
      <c r="AW141" s="497"/>
      <c r="AX141" s="497"/>
      <c r="AY141" s="497"/>
      <c r="AZ141" s="498"/>
    </row>
    <row r="142" spans="1:74" s="458" customFormat="1" ht="18" customHeight="1">
      <c r="A142" s="436">
        <f t="shared" si="5"/>
        <v>0</v>
      </c>
      <c r="B142" s="445"/>
      <c r="C142" s="445" t="s">
        <v>1206</v>
      </c>
      <c r="D142" s="445" t="s">
        <v>1205</v>
      </c>
      <c r="E142" s="497"/>
      <c r="F142" s="497"/>
      <c r="G142" s="497"/>
      <c r="H142" s="497"/>
      <c r="I142" s="497"/>
      <c r="J142" s="497"/>
      <c r="K142" s="497"/>
      <c r="L142" s="497"/>
      <c r="M142" s="497"/>
      <c r="N142" s="497"/>
      <c r="O142" s="497"/>
      <c r="P142" s="497"/>
      <c r="Q142" s="497"/>
      <c r="R142" s="497"/>
      <c r="S142" s="497"/>
      <c r="T142" s="497"/>
      <c r="U142" s="497"/>
      <c r="V142" s="497"/>
      <c r="W142" s="497"/>
      <c r="X142" s="497"/>
      <c r="Y142" s="497"/>
      <c r="Z142" s="497"/>
      <c r="AA142" s="497"/>
      <c r="AB142" s="497"/>
      <c r="AC142" s="497"/>
      <c r="AD142" s="497"/>
      <c r="AE142" s="497"/>
      <c r="AF142" s="497"/>
      <c r="AG142" s="497"/>
      <c r="AH142" s="497"/>
      <c r="AI142" s="497"/>
      <c r="AJ142" s="497"/>
      <c r="AK142" s="497"/>
      <c r="AL142" s="497"/>
      <c r="AM142" s="497"/>
      <c r="AN142" s="497"/>
      <c r="AO142" s="497"/>
      <c r="AP142" s="497"/>
      <c r="AQ142" s="497"/>
      <c r="AR142" s="497"/>
      <c r="AS142" s="497"/>
      <c r="AT142" s="497"/>
      <c r="AU142" s="497"/>
      <c r="AV142" s="497"/>
      <c r="AW142" s="497"/>
      <c r="AX142" s="497"/>
      <c r="AY142" s="497"/>
      <c r="AZ142" s="498"/>
    </row>
    <row r="143" spans="1:74" s="458" customFormat="1" ht="18" customHeight="1">
      <c r="A143" s="436">
        <f t="shared" si="5"/>
        <v>0</v>
      </c>
      <c r="B143" s="445"/>
      <c r="C143" s="445"/>
      <c r="D143" s="445" t="s">
        <v>540</v>
      </c>
      <c r="E143" s="497" t="s">
        <v>1204</v>
      </c>
      <c r="F143" s="497"/>
      <c r="G143" s="497"/>
      <c r="H143" s="497"/>
      <c r="I143" s="497"/>
      <c r="J143" s="497"/>
      <c r="K143" s="497"/>
      <c r="L143" s="497"/>
      <c r="M143" s="497"/>
      <c r="N143" s="497"/>
      <c r="O143" s="497"/>
      <c r="P143" s="497"/>
      <c r="Q143" s="497"/>
      <c r="R143" s="497"/>
      <c r="S143" s="497"/>
      <c r="T143" s="497"/>
      <c r="U143" s="497"/>
      <c r="V143" s="497"/>
      <c r="W143" s="497"/>
      <c r="X143" s="497"/>
      <c r="Y143" s="497"/>
      <c r="Z143" s="497"/>
      <c r="AA143" s="497"/>
      <c r="AB143" s="497"/>
      <c r="AC143" s="497"/>
      <c r="AD143" s="497"/>
      <c r="AE143" s="497"/>
      <c r="AF143" s="497"/>
      <c r="AG143" s="497"/>
      <c r="AH143" s="497"/>
      <c r="AI143" s="497"/>
      <c r="AJ143" s="497"/>
      <c r="AK143" s="497"/>
      <c r="AL143" s="497"/>
      <c r="AM143" s="497"/>
      <c r="AN143" s="497"/>
      <c r="AO143" s="497"/>
      <c r="AP143" s="497"/>
      <c r="AQ143" s="497"/>
      <c r="AR143" s="497"/>
      <c r="AS143" s="497"/>
      <c r="AT143" s="497"/>
      <c r="AU143" s="497"/>
      <c r="AV143" s="497"/>
      <c r="AW143" s="497"/>
      <c r="AX143" s="497"/>
      <c r="AY143" s="497"/>
      <c r="AZ143" s="498"/>
    </row>
    <row r="144" spans="1:74" s="458" customFormat="1" ht="18" customHeight="1">
      <c r="A144" s="436">
        <f t="shared" si="5"/>
        <v>0</v>
      </c>
      <c r="B144" s="445"/>
      <c r="C144" s="445"/>
      <c r="D144" s="445" t="s">
        <v>540</v>
      </c>
      <c r="E144" s="497" t="s">
        <v>1203</v>
      </c>
      <c r="F144" s="497"/>
      <c r="G144" s="497"/>
      <c r="H144" s="497"/>
      <c r="I144" s="497"/>
      <c r="J144" s="497"/>
      <c r="K144" s="497"/>
      <c r="L144" s="497"/>
      <c r="M144" s="497"/>
      <c r="N144" s="497"/>
      <c r="O144" s="497"/>
      <c r="P144" s="497"/>
      <c r="Q144" s="497"/>
      <c r="R144" s="497"/>
      <c r="S144" s="497"/>
      <c r="T144" s="497"/>
      <c r="U144" s="497"/>
      <c r="V144" s="497"/>
      <c r="W144" s="497"/>
      <c r="X144" s="497"/>
      <c r="Y144" s="497"/>
      <c r="Z144" s="497"/>
      <c r="AA144" s="497"/>
      <c r="AB144" s="497"/>
      <c r="AC144" s="497"/>
      <c r="AD144" s="497"/>
      <c r="AE144" s="497"/>
      <c r="AF144" s="497"/>
      <c r="AG144" s="497"/>
      <c r="AH144" s="497"/>
      <c r="AI144" s="497"/>
      <c r="AJ144" s="497"/>
      <c r="AK144" s="497"/>
      <c r="AL144" s="497"/>
      <c r="AM144" s="497"/>
      <c r="AN144" s="497"/>
      <c r="AO144" s="497"/>
      <c r="AP144" s="497"/>
      <c r="AQ144" s="497"/>
      <c r="AR144" s="497"/>
      <c r="AS144" s="497"/>
      <c r="AT144" s="497"/>
      <c r="AU144" s="497"/>
      <c r="AV144" s="497"/>
      <c r="AW144" s="497"/>
      <c r="AX144" s="497"/>
      <c r="AY144" s="497"/>
      <c r="AZ144" s="498"/>
    </row>
    <row r="145" spans="1:52" s="458" customFormat="1" ht="18" customHeight="1">
      <c r="A145" s="436">
        <f t="shared" si="5"/>
        <v>0</v>
      </c>
      <c r="B145" s="445"/>
      <c r="C145" s="445"/>
      <c r="D145" s="445" t="s">
        <v>540</v>
      </c>
      <c r="E145" s="497" t="s">
        <v>1202</v>
      </c>
      <c r="F145" s="497"/>
      <c r="G145" s="497"/>
      <c r="H145" s="497"/>
      <c r="I145" s="497"/>
      <c r="J145" s="497"/>
      <c r="K145" s="497"/>
      <c r="L145" s="497"/>
      <c r="M145" s="497"/>
      <c r="N145" s="497"/>
      <c r="O145" s="497"/>
      <c r="P145" s="497"/>
      <c r="Q145" s="497"/>
      <c r="R145" s="497"/>
      <c r="S145" s="497"/>
      <c r="T145" s="497"/>
      <c r="U145" s="497"/>
      <c r="V145" s="497"/>
      <c r="W145" s="497"/>
      <c r="X145" s="497"/>
      <c r="Y145" s="497"/>
      <c r="Z145" s="497"/>
      <c r="AA145" s="497"/>
      <c r="AB145" s="497"/>
      <c r="AC145" s="497"/>
      <c r="AD145" s="497"/>
      <c r="AE145" s="497"/>
      <c r="AF145" s="497"/>
      <c r="AG145" s="497"/>
      <c r="AH145" s="497"/>
      <c r="AI145" s="497"/>
      <c r="AJ145" s="497"/>
      <c r="AK145" s="497"/>
      <c r="AL145" s="497"/>
      <c r="AM145" s="497"/>
      <c r="AN145" s="497"/>
      <c r="AO145" s="497"/>
      <c r="AP145" s="497"/>
      <c r="AQ145" s="497"/>
      <c r="AR145" s="497"/>
      <c r="AS145" s="497"/>
      <c r="AT145" s="497"/>
      <c r="AU145" s="497"/>
      <c r="AV145" s="497"/>
      <c r="AW145" s="497"/>
      <c r="AX145" s="497"/>
      <c r="AY145" s="497"/>
      <c r="AZ145" s="498"/>
    </row>
    <row r="146" spans="1:52" s="458" customFormat="1" ht="18" customHeight="1">
      <c r="A146" s="436">
        <f t="shared" si="5"/>
        <v>0</v>
      </c>
      <c r="B146" s="445"/>
      <c r="C146" s="445"/>
      <c r="D146" s="445" t="s">
        <v>540</v>
      </c>
      <c r="E146" s="497" t="s">
        <v>1201</v>
      </c>
      <c r="F146" s="497"/>
      <c r="G146" s="497"/>
      <c r="H146" s="497"/>
      <c r="I146" s="497"/>
      <c r="J146" s="497"/>
      <c r="K146" s="497"/>
      <c r="L146" s="497"/>
      <c r="M146" s="497"/>
      <c r="N146" s="497"/>
      <c r="O146" s="497"/>
      <c r="P146" s="497"/>
      <c r="Q146" s="497"/>
      <c r="R146" s="497"/>
      <c r="S146" s="497"/>
      <c r="T146" s="497"/>
      <c r="U146" s="497"/>
      <c r="V146" s="497"/>
      <c r="W146" s="497"/>
      <c r="X146" s="497"/>
      <c r="Y146" s="497"/>
      <c r="Z146" s="497"/>
      <c r="AA146" s="497"/>
      <c r="AB146" s="497"/>
      <c r="AC146" s="497"/>
      <c r="AD146" s="497"/>
      <c r="AE146" s="497"/>
      <c r="AF146" s="497"/>
      <c r="AG146" s="497"/>
      <c r="AH146" s="497"/>
      <c r="AI146" s="497"/>
      <c r="AJ146" s="497"/>
      <c r="AK146" s="497"/>
      <c r="AL146" s="497"/>
      <c r="AM146" s="497"/>
      <c r="AN146" s="497"/>
      <c r="AO146" s="497"/>
      <c r="AP146" s="497"/>
      <c r="AQ146" s="497"/>
      <c r="AR146" s="497"/>
      <c r="AS146" s="497"/>
      <c r="AT146" s="497"/>
      <c r="AU146" s="497"/>
      <c r="AV146" s="497"/>
      <c r="AW146" s="497"/>
      <c r="AX146" s="497"/>
      <c r="AY146" s="497"/>
      <c r="AZ146" s="498"/>
    </row>
    <row r="147" spans="1:52" s="458" customFormat="1" ht="18" customHeight="1">
      <c r="A147" s="436">
        <f t="shared" si="5"/>
        <v>0</v>
      </c>
      <c r="B147" s="445"/>
      <c r="C147" s="445"/>
      <c r="D147" s="445" t="s">
        <v>540</v>
      </c>
      <c r="E147" s="497" t="s">
        <v>1200</v>
      </c>
      <c r="F147" s="497"/>
      <c r="G147" s="497"/>
      <c r="H147" s="497"/>
      <c r="I147" s="497"/>
      <c r="J147" s="497"/>
      <c r="K147" s="497"/>
      <c r="L147" s="497"/>
      <c r="M147" s="497"/>
      <c r="N147" s="497"/>
      <c r="O147" s="497"/>
      <c r="P147" s="497"/>
      <c r="Q147" s="497"/>
      <c r="R147" s="497"/>
      <c r="S147" s="497"/>
      <c r="T147" s="497"/>
      <c r="U147" s="497"/>
      <c r="V147" s="497"/>
      <c r="W147" s="497"/>
      <c r="X147" s="497"/>
      <c r="Y147" s="497"/>
      <c r="Z147" s="497"/>
      <c r="AA147" s="497"/>
      <c r="AB147" s="497"/>
      <c r="AC147" s="497"/>
      <c r="AD147" s="497"/>
      <c r="AE147" s="497"/>
      <c r="AF147" s="497"/>
      <c r="AG147" s="497"/>
      <c r="AH147" s="497"/>
      <c r="AI147" s="497"/>
      <c r="AJ147" s="497"/>
      <c r="AK147" s="497"/>
      <c r="AL147" s="497"/>
      <c r="AM147" s="497"/>
      <c r="AN147" s="497"/>
      <c r="AO147" s="497"/>
      <c r="AP147" s="497"/>
      <c r="AQ147" s="497"/>
      <c r="AR147" s="497"/>
      <c r="AS147" s="497"/>
      <c r="AT147" s="497"/>
      <c r="AU147" s="497"/>
      <c r="AV147" s="497"/>
      <c r="AW147" s="497"/>
      <c r="AX147" s="497"/>
      <c r="AY147" s="497"/>
      <c r="AZ147" s="498"/>
    </row>
    <row r="148" spans="1:52" s="458" customFormat="1" ht="18" customHeight="1">
      <c r="A148" s="436">
        <f t="shared" si="5"/>
        <v>0</v>
      </c>
      <c r="B148" s="445"/>
      <c r="C148" s="445"/>
      <c r="D148" s="445" t="s">
        <v>540</v>
      </c>
      <c r="E148" s="497" t="s">
        <v>1199</v>
      </c>
      <c r="F148" s="497"/>
      <c r="G148" s="497"/>
      <c r="H148" s="497"/>
      <c r="I148" s="497"/>
      <c r="J148" s="497"/>
      <c r="K148" s="497"/>
      <c r="L148" s="497"/>
      <c r="M148" s="497"/>
      <c r="N148" s="497"/>
      <c r="O148" s="497"/>
      <c r="P148" s="497"/>
      <c r="Q148" s="497"/>
      <c r="R148" s="497"/>
      <c r="S148" s="497"/>
      <c r="T148" s="497"/>
      <c r="U148" s="497"/>
      <c r="V148" s="497"/>
      <c r="W148" s="497"/>
      <c r="X148" s="497"/>
      <c r="Y148" s="497"/>
      <c r="Z148" s="497"/>
      <c r="AA148" s="497"/>
      <c r="AB148" s="497"/>
      <c r="AC148" s="497"/>
      <c r="AD148" s="497"/>
      <c r="AE148" s="497"/>
      <c r="AF148" s="497"/>
      <c r="AG148" s="497"/>
      <c r="AH148" s="497"/>
      <c r="AI148" s="497"/>
      <c r="AJ148" s="497"/>
      <c r="AK148" s="497"/>
      <c r="AL148" s="497"/>
      <c r="AM148" s="497"/>
      <c r="AN148" s="497"/>
      <c r="AO148" s="497"/>
      <c r="AP148" s="497"/>
      <c r="AQ148" s="497"/>
      <c r="AR148" s="497"/>
      <c r="AS148" s="497"/>
      <c r="AT148" s="497"/>
      <c r="AU148" s="497"/>
      <c r="AV148" s="497"/>
      <c r="AW148" s="497"/>
      <c r="AX148" s="497"/>
      <c r="AY148" s="497"/>
      <c r="AZ148" s="498"/>
    </row>
    <row r="149" spans="1:52" s="458" customFormat="1" ht="18" customHeight="1">
      <c r="A149" s="436">
        <f t="shared" si="5"/>
        <v>0</v>
      </c>
      <c r="B149" s="445"/>
      <c r="C149" s="445"/>
      <c r="D149" s="445" t="s">
        <v>540</v>
      </c>
      <c r="E149" s="497" t="s">
        <v>1198</v>
      </c>
      <c r="F149" s="497"/>
      <c r="G149" s="497"/>
      <c r="H149" s="497"/>
      <c r="I149" s="497"/>
      <c r="J149" s="497"/>
      <c r="K149" s="497"/>
      <c r="L149" s="497"/>
      <c r="M149" s="497"/>
      <c r="N149" s="497"/>
      <c r="O149" s="497"/>
      <c r="P149" s="497"/>
      <c r="Q149" s="497"/>
      <c r="R149" s="497"/>
      <c r="S149" s="497"/>
      <c r="T149" s="497"/>
      <c r="U149" s="497"/>
      <c r="V149" s="497"/>
      <c r="W149" s="497"/>
      <c r="X149" s="497"/>
      <c r="Y149" s="497"/>
      <c r="Z149" s="497"/>
      <c r="AA149" s="497"/>
      <c r="AB149" s="497"/>
      <c r="AC149" s="497"/>
      <c r="AD149" s="497"/>
      <c r="AE149" s="497"/>
      <c r="AF149" s="497"/>
      <c r="AG149" s="497"/>
      <c r="AH149" s="497"/>
      <c r="AI149" s="497"/>
      <c r="AJ149" s="497"/>
      <c r="AK149" s="497"/>
      <c r="AL149" s="497"/>
      <c r="AM149" s="497"/>
      <c r="AN149" s="497"/>
      <c r="AO149" s="497"/>
      <c r="AP149" s="497"/>
      <c r="AQ149" s="497"/>
      <c r="AR149" s="497"/>
      <c r="AS149" s="497"/>
      <c r="AT149" s="497"/>
      <c r="AU149" s="497"/>
      <c r="AV149" s="497"/>
      <c r="AW149" s="497"/>
      <c r="AX149" s="497"/>
      <c r="AY149" s="497"/>
      <c r="AZ149" s="498"/>
    </row>
    <row r="150" spans="1:52" s="458" customFormat="1" ht="18" customHeight="1">
      <c r="A150" s="436">
        <f t="shared" si="5"/>
        <v>0</v>
      </c>
      <c r="B150" s="445"/>
      <c r="C150" s="445"/>
      <c r="D150" s="497"/>
      <c r="E150" s="499"/>
      <c r="F150" s="499"/>
      <c r="G150" s="499"/>
      <c r="H150" s="499"/>
      <c r="I150" s="499"/>
      <c r="J150" s="499"/>
      <c r="K150" s="499"/>
      <c r="L150" s="499"/>
      <c r="M150" s="499"/>
      <c r="N150" s="499"/>
      <c r="O150" s="499"/>
      <c r="P150" s="499"/>
      <c r="Q150" s="499"/>
      <c r="R150" s="499"/>
      <c r="S150" s="499"/>
      <c r="T150" s="499"/>
      <c r="U150" s="499"/>
      <c r="V150" s="499"/>
      <c r="W150" s="499"/>
      <c r="X150" s="499"/>
      <c r="Y150" s="499"/>
      <c r="Z150" s="499"/>
      <c r="AA150" s="499"/>
      <c r="AB150" s="499"/>
      <c r="AC150" s="499"/>
      <c r="AD150" s="499"/>
      <c r="AE150" s="499"/>
      <c r="AF150" s="499"/>
      <c r="AG150" s="499"/>
      <c r="AH150" s="499"/>
      <c r="AI150" s="499"/>
      <c r="AJ150" s="499"/>
      <c r="AK150" s="499"/>
      <c r="AL150" s="499"/>
      <c r="AM150" s="499"/>
      <c r="AN150" s="499"/>
      <c r="AO150" s="499"/>
      <c r="AP150" s="499"/>
      <c r="AQ150" s="499"/>
      <c r="AR150" s="499"/>
      <c r="AS150" s="499"/>
      <c r="AT150" s="499"/>
      <c r="AU150" s="499"/>
      <c r="AV150" s="499"/>
      <c r="AW150" s="499"/>
      <c r="AX150" s="499"/>
      <c r="AY150" s="499"/>
      <c r="AZ150" s="498"/>
    </row>
    <row r="151" spans="1:52" ht="33" hidden="1" thickTop="1" thickBot="1">
      <c r="A151" s="436">
        <f t="shared" ref="A151:A182" si="6">IF(K$169&gt;0,1,0)</f>
        <v>0</v>
      </c>
      <c r="B151" s="2167" t="s">
        <v>823</v>
      </c>
      <c r="C151" s="2168"/>
      <c r="D151" s="2168"/>
      <c r="E151" s="2168"/>
      <c r="F151" s="2168"/>
      <c r="G151" s="2168"/>
      <c r="H151" s="2168"/>
      <c r="I151" s="2168"/>
      <c r="J151" s="2168"/>
      <c r="K151" s="2168"/>
      <c r="L151" s="2168"/>
      <c r="M151" s="2168"/>
      <c r="N151" s="2168"/>
      <c r="O151" s="2168"/>
      <c r="P151" s="2168"/>
      <c r="Q151" s="2168"/>
      <c r="R151" s="2168"/>
      <c r="S151" s="2168"/>
      <c r="T151" s="2168"/>
      <c r="U151" s="2168"/>
      <c r="V151" s="2168"/>
      <c r="W151" s="2168"/>
      <c r="X151" s="2168"/>
      <c r="Y151" s="2168"/>
      <c r="Z151" s="2168"/>
      <c r="AA151" s="2168"/>
      <c r="AB151" s="2168"/>
      <c r="AC151" s="2168"/>
      <c r="AD151" s="2168"/>
      <c r="AE151" s="2168"/>
      <c r="AF151" s="2168"/>
      <c r="AG151" s="2168"/>
      <c r="AH151" s="2168"/>
      <c r="AI151" s="2168"/>
      <c r="AJ151" s="2168"/>
      <c r="AK151" s="2168"/>
      <c r="AL151" s="2168"/>
      <c r="AM151" s="2168"/>
      <c r="AN151" s="2168"/>
      <c r="AO151" s="2168"/>
      <c r="AP151" s="2168"/>
      <c r="AQ151" s="2168"/>
      <c r="AR151" s="2168"/>
      <c r="AS151" s="2168"/>
      <c r="AT151" s="2168"/>
      <c r="AU151" s="2168"/>
      <c r="AV151" s="2168"/>
      <c r="AW151" s="2168"/>
      <c r="AX151" s="2168"/>
      <c r="AY151" s="2169"/>
      <c r="AZ151" s="433"/>
    </row>
    <row r="152" spans="1:52" s="438" customFormat="1" ht="9.9499999999999993" hidden="1" customHeight="1" thickTop="1">
      <c r="A152" s="436">
        <f t="shared" si="6"/>
        <v>0</v>
      </c>
      <c r="B152" s="437"/>
      <c r="C152" s="437"/>
      <c r="D152" s="437"/>
      <c r="E152" s="437"/>
      <c r="F152" s="437"/>
      <c r="G152" s="437"/>
      <c r="H152" s="437"/>
      <c r="I152" s="437"/>
      <c r="J152" s="437"/>
      <c r="K152" s="437"/>
      <c r="L152" s="437"/>
      <c r="M152" s="437"/>
      <c r="N152" s="437"/>
      <c r="O152" s="437"/>
      <c r="P152" s="437"/>
      <c r="Q152" s="437"/>
      <c r="R152" s="437"/>
      <c r="S152" s="437"/>
      <c r="T152" s="437"/>
      <c r="U152" s="437"/>
      <c r="V152" s="437"/>
      <c r="W152" s="437"/>
      <c r="X152" s="437"/>
      <c r="Y152" s="437"/>
      <c r="Z152" s="437"/>
      <c r="AA152" s="437"/>
      <c r="AB152" s="437"/>
      <c r="AC152" s="437"/>
      <c r="AD152" s="437"/>
      <c r="AE152" s="437"/>
      <c r="AF152" s="437"/>
      <c r="AG152" s="437"/>
      <c r="AH152" s="437"/>
      <c r="AI152" s="437"/>
      <c r="AJ152" s="437"/>
      <c r="AK152" s="437"/>
      <c r="AL152" s="437"/>
      <c r="AM152" s="437"/>
      <c r="AN152" s="437"/>
      <c r="AO152" s="437"/>
      <c r="AP152" s="437"/>
      <c r="AQ152" s="437"/>
      <c r="AR152" s="437"/>
      <c r="AS152" s="437"/>
      <c r="AT152" s="437"/>
      <c r="AU152" s="437"/>
      <c r="AV152" s="437"/>
      <c r="AW152" s="437"/>
      <c r="AX152" s="437"/>
      <c r="AY152" s="437"/>
    </row>
    <row r="153" spans="1:52" s="442" customFormat="1" ht="30" hidden="1" customHeight="1">
      <c r="A153" s="436">
        <f t="shared" si="6"/>
        <v>0</v>
      </c>
      <c r="B153" s="439"/>
      <c r="C153" s="439"/>
      <c r="D153" s="439"/>
      <c r="E153" s="439"/>
      <c r="F153" s="2152" t="s">
        <v>1197</v>
      </c>
      <c r="G153" s="2152"/>
      <c r="H153" s="2152"/>
      <c r="I153" s="2152"/>
      <c r="J153" s="2152"/>
      <c r="K153" s="2152"/>
      <c r="L153" s="2153">
        <f>+'6-3표준조사-1'!K229</f>
        <v>0</v>
      </c>
      <c r="M153" s="2153"/>
      <c r="N153" s="2153"/>
      <c r="O153" s="2153"/>
      <c r="P153" s="2153"/>
      <c r="Q153" s="2153"/>
      <c r="R153" s="440"/>
      <c r="S153" s="440"/>
      <c r="T153" s="2152" t="s">
        <v>1196</v>
      </c>
      <c r="U153" s="2152"/>
      <c r="V153" s="2152"/>
      <c r="W153" s="2152"/>
      <c r="X153" s="2152"/>
      <c r="Y153" s="2152"/>
      <c r="Z153" s="2153">
        <f>+'6-3표준조사-1'!L229</f>
        <v>0</v>
      </c>
      <c r="AA153" s="2153"/>
      <c r="AB153" s="2153"/>
      <c r="AC153" s="2153"/>
      <c r="AD153" s="2153"/>
      <c r="AE153" s="2153"/>
      <c r="AF153" s="440"/>
      <c r="AG153" s="440"/>
      <c r="AH153" s="2152" t="s">
        <v>1195</v>
      </c>
      <c r="AI153" s="2152"/>
      <c r="AJ153" s="2152"/>
      <c r="AK153" s="2152"/>
      <c r="AL153" s="2152"/>
      <c r="AM153" s="2152"/>
      <c r="AN153" s="2152"/>
      <c r="AO153" s="2153" t="str">
        <f>+'6-3표준조사-1'!R229</f>
        <v>모두베기</v>
      </c>
      <c r="AP153" s="2153"/>
      <c r="AQ153" s="2153"/>
      <c r="AR153" s="2153"/>
      <c r="AS153" s="2153"/>
      <c r="AT153" s="2153"/>
      <c r="AU153" s="441"/>
      <c r="AV153" s="441"/>
      <c r="AW153" s="441"/>
      <c r="AX153" s="441"/>
      <c r="AY153" s="439"/>
    </row>
    <row r="154" spans="1:52" s="438" customFormat="1" ht="14.25" hidden="1" customHeight="1">
      <c r="A154" s="436">
        <f t="shared" si="6"/>
        <v>0</v>
      </c>
      <c r="B154" s="437"/>
      <c r="C154" s="437"/>
      <c r="D154" s="437"/>
      <c r="E154" s="437"/>
      <c r="F154" s="437"/>
      <c r="G154" s="437"/>
      <c r="H154" s="437"/>
      <c r="I154" s="437"/>
      <c r="J154" s="437"/>
      <c r="K154" s="437"/>
      <c r="L154" s="437"/>
      <c r="M154" s="437"/>
      <c r="N154" s="437"/>
      <c r="O154" s="437"/>
      <c r="P154" s="437"/>
      <c r="Q154" s="437"/>
      <c r="R154" s="437"/>
      <c r="S154" s="437"/>
      <c r="T154" s="437"/>
      <c r="U154" s="437"/>
      <c r="V154" s="437"/>
      <c r="W154" s="437"/>
      <c r="X154" s="437"/>
      <c r="Y154" s="437"/>
      <c r="Z154" s="437"/>
      <c r="AA154" s="437"/>
      <c r="AB154" s="437"/>
      <c r="AC154" s="437"/>
      <c r="AD154" s="437"/>
      <c r="AE154" s="437"/>
      <c r="AF154" s="437"/>
      <c r="AG154" s="437"/>
      <c r="AH154" s="437"/>
      <c r="AI154" s="437"/>
      <c r="AJ154" s="437"/>
      <c r="AK154" s="437"/>
      <c r="AL154" s="437"/>
      <c r="AM154" s="437"/>
      <c r="AN154" s="437"/>
      <c r="AO154" s="437"/>
      <c r="AP154" s="437"/>
      <c r="AQ154" s="437"/>
      <c r="AR154" s="437"/>
      <c r="AS154" s="437"/>
      <c r="AT154" s="437"/>
      <c r="AU154" s="437"/>
      <c r="AV154" s="437"/>
      <c r="AW154" s="437"/>
      <c r="AX154" s="437"/>
      <c r="AY154" s="437"/>
    </row>
    <row r="155" spans="1:52" s="444" customFormat="1" ht="20.100000000000001" hidden="1" customHeight="1">
      <c r="A155" s="436">
        <f t="shared" si="6"/>
        <v>0</v>
      </c>
      <c r="B155" s="2154" t="s">
        <v>1194</v>
      </c>
      <c r="C155" s="2154"/>
      <c r="D155" s="2154"/>
      <c r="E155" s="2154"/>
      <c r="F155" s="2154"/>
      <c r="G155" s="2154"/>
      <c r="H155" s="2154"/>
      <c r="I155" s="2154"/>
      <c r="J155" s="2154"/>
      <c r="K155" s="2154"/>
      <c r="L155" s="2154"/>
      <c r="M155" s="2154"/>
      <c r="N155" s="2154"/>
      <c r="O155" s="2154"/>
      <c r="P155" s="2154"/>
      <c r="Q155" s="2154"/>
      <c r="R155" s="2154"/>
      <c r="S155" s="2154"/>
      <c r="T155" s="2154"/>
      <c r="U155" s="2154"/>
      <c r="V155" s="2154"/>
      <c r="W155" s="2154"/>
      <c r="X155" s="2154"/>
      <c r="Y155" s="2154"/>
      <c r="Z155" s="2154"/>
      <c r="AA155" s="2154"/>
      <c r="AB155" s="2154"/>
      <c r="AC155" s="2154"/>
      <c r="AD155" s="2154"/>
      <c r="AE155" s="2154"/>
      <c r="AF155" s="2154"/>
      <c r="AG155" s="2154"/>
      <c r="AH155" s="2154"/>
      <c r="AI155" s="2154"/>
      <c r="AJ155" s="2154"/>
      <c r="AK155" s="2154"/>
      <c r="AL155" s="2154"/>
      <c r="AM155" s="2154"/>
      <c r="AN155" s="2154"/>
      <c r="AO155" s="2154"/>
      <c r="AP155" s="2154"/>
      <c r="AQ155" s="2154"/>
      <c r="AR155" s="2154"/>
      <c r="AS155" s="2154"/>
      <c r="AT155" s="2154"/>
      <c r="AU155" s="2154"/>
      <c r="AV155" s="2154"/>
      <c r="AW155" s="2154"/>
      <c r="AX155" s="2154"/>
      <c r="AY155" s="2154"/>
      <c r="AZ155" s="443"/>
    </row>
    <row r="156" spans="1:52" s="444" customFormat="1" ht="18" hidden="1" customHeight="1">
      <c r="A156" s="436">
        <f t="shared" si="6"/>
        <v>0</v>
      </c>
      <c r="B156" s="445"/>
      <c r="C156" s="445" t="s">
        <v>1188</v>
      </c>
      <c r="D156" s="446" t="s">
        <v>1193</v>
      </c>
      <c r="E156" s="446"/>
      <c r="F156" s="447"/>
      <c r="G156" s="447"/>
      <c r="H156" s="447"/>
      <c r="I156" s="447"/>
      <c r="J156" s="448"/>
      <c r="K156" s="445"/>
      <c r="L156" s="445"/>
      <c r="M156" s="446"/>
      <c r="N156" s="446"/>
      <c r="O156" s="448"/>
      <c r="P156" s="446"/>
      <c r="Q156" s="446"/>
      <c r="R156" s="446"/>
      <c r="S156" s="446"/>
      <c r="T156" s="446"/>
      <c r="U156" s="446"/>
      <c r="V156" s="446"/>
      <c r="W156" s="446"/>
      <c r="X156" s="446"/>
      <c r="Y156" s="446"/>
      <c r="Z156" s="446"/>
      <c r="AA156" s="446"/>
      <c r="AB156" s="446"/>
      <c r="AC156" s="446"/>
      <c r="AD156" s="446"/>
      <c r="AE156" s="446"/>
      <c r="AF156" s="445"/>
      <c r="AG156" s="445"/>
      <c r="AH156" s="445"/>
      <c r="AI156" s="445"/>
      <c r="AJ156" s="445"/>
      <c r="AK156" s="445"/>
      <c r="AL156" s="445"/>
      <c r="AM156" s="445"/>
      <c r="AN156" s="445"/>
      <c r="AO156" s="445"/>
      <c r="AP156" s="445"/>
      <c r="AQ156" s="445"/>
      <c r="AR156" s="445"/>
      <c r="AS156" s="445"/>
      <c r="AT156" s="445"/>
      <c r="AU156" s="445"/>
      <c r="AV156" s="445"/>
      <c r="AW156" s="445"/>
      <c r="AX156" s="445"/>
      <c r="AY156" s="445"/>
    </row>
    <row r="157" spans="1:52" s="444" customFormat="1" ht="18" hidden="1" customHeight="1">
      <c r="A157" s="436">
        <f t="shared" si="6"/>
        <v>0</v>
      </c>
      <c r="B157" s="445"/>
      <c r="C157" s="445"/>
      <c r="D157" s="445" t="s">
        <v>540</v>
      </c>
      <c r="E157" s="446" t="str">
        <f>CONCATENATE(L153," 임반 ",Z153," 소반 은 해발고",'6-3표준조사-1'!W228,"m ~ ",'6-3표준조사-1'!W229,"m 사이에 분포한다.")</f>
        <v>0 임반 0 소반 은 해발고m ~ m 사이에 분포한다.</v>
      </c>
      <c r="F157" s="446"/>
      <c r="G157" s="446"/>
      <c r="H157" s="446"/>
      <c r="I157" s="446"/>
      <c r="J157" s="446"/>
      <c r="K157" s="446"/>
      <c r="L157" s="446"/>
      <c r="M157" s="446"/>
      <c r="N157" s="446"/>
      <c r="O157" s="446"/>
      <c r="P157" s="446"/>
      <c r="Q157" s="446"/>
      <c r="R157" s="446"/>
      <c r="S157" s="446"/>
      <c r="T157" s="446"/>
      <c r="U157" s="446"/>
      <c r="V157" s="446"/>
      <c r="W157" s="446"/>
      <c r="X157" s="446"/>
      <c r="Y157" s="446"/>
      <c r="Z157" s="446"/>
      <c r="AA157" s="446"/>
      <c r="AB157" s="446"/>
      <c r="AC157" s="446"/>
      <c r="AD157" s="446"/>
      <c r="AE157" s="446"/>
      <c r="AF157" s="446"/>
      <c r="AG157" s="446"/>
      <c r="AH157" s="446"/>
      <c r="AI157" s="446"/>
      <c r="AJ157" s="449"/>
      <c r="AK157" s="449"/>
      <c r="AL157" s="449"/>
      <c r="AM157" s="446"/>
      <c r="AN157" s="446"/>
      <c r="AO157" s="446"/>
      <c r="AP157" s="446"/>
      <c r="AQ157" s="446"/>
      <c r="AR157" s="446"/>
      <c r="AS157" s="446"/>
      <c r="AT157" s="446"/>
      <c r="AU157" s="446"/>
      <c r="AV157" s="446"/>
      <c r="AW157" s="446"/>
      <c r="AX157" s="446"/>
      <c r="AY157" s="446"/>
    </row>
    <row r="158" spans="1:52" s="444" customFormat="1" ht="18" hidden="1" customHeight="1">
      <c r="A158" s="436">
        <f t="shared" si="6"/>
        <v>0</v>
      </c>
      <c r="B158" s="445"/>
      <c r="C158" s="445"/>
      <c r="D158" s="445" t="s">
        <v>540</v>
      </c>
      <c r="E158" s="445" t="str">
        <f>CONCATENATE("소반의 경사도는 평균 ",'6-3표준조사-1'!W230,"˚로 ",'6-3표준조사-1'!P231,"경사이고, 임지의 잔재를 제외하고 장애물은 많지 않다.")</f>
        <v>소반의 경사도는 평균 ˚로 완 (15˚ 이하)경사이고, 임지의 잔재를 제외하고 장애물은 많지 않다.</v>
      </c>
      <c r="F158" s="445"/>
      <c r="G158" s="445"/>
      <c r="H158" s="445"/>
      <c r="I158" s="445"/>
      <c r="J158" s="445"/>
      <c r="K158" s="445"/>
      <c r="L158" s="445"/>
      <c r="M158" s="445"/>
      <c r="N158" s="445"/>
      <c r="O158" s="445"/>
      <c r="P158" s="445"/>
      <c r="Q158" s="445"/>
      <c r="R158" s="445"/>
      <c r="S158" s="445"/>
      <c r="T158" s="445"/>
      <c r="U158" s="445"/>
      <c r="V158" s="445"/>
      <c r="W158" s="445"/>
      <c r="X158" s="445"/>
      <c r="Y158" s="445"/>
      <c r="Z158" s="445"/>
      <c r="AA158" s="445"/>
      <c r="AB158" s="445"/>
      <c r="AC158" s="445"/>
      <c r="AD158" s="445"/>
      <c r="AE158" s="445"/>
      <c r="AF158" s="445"/>
      <c r="AG158" s="445"/>
      <c r="AH158" s="445"/>
      <c r="AI158" s="445"/>
      <c r="AJ158" s="445"/>
      <c r="AK158" s="445"/>
      <c r="AL158" s="445"/>
      <c r="AM158" s="445"/>
      <c r="AN158" s="445"/>
      <c r="AO158" s="445"/>
      <c r="AP158" s="445"/>
      <c r="AQ158" s="445"/>
      <c r="AR158" s="445"/>
      <c r="AS158" s="445"/>
      <c r="AT158" s="445"/>
      <c r="AU158" s="445"/>
      <c r="AV158" s="445"/>
      <c r="AW158" s="445"/>
      <c r="AX158" s="445"/>
      <c r="AY158" s="445"/>
    </row>
    <row r="159" spans="1:52" s="444" customFormat="1" ht="18" hidden="1" customHeight="1">
      <c r="A159" s="436">
        <f t="shared" si="6"/>
        <v>0</v>
      </c>
      <c r="B159" s="445"/>
      <c r="C159" s="445" t="s">
        <v>1178</v>
      </c>
      <c r="D159" s="445" t="s">
        <v>1192</v>
      </c>
      <c r="E159" s="445"/>
      <c r="F159" s="445"/>
      <c r="G159" s="445"/>
      <c r="H159" s="445"/>
      <c r="I159" s="445"/>
      <c r="J159" s="445"/>
      <c r="K159" s="446"/>
      <c r="L159" s="446"/>
      <c r="M159" s="450"/>
      <c r="N159" s="445"/>
      <c r="O159" s="445"/>
      <c r="P159" s="451"/>
      <c r="Q159" s="451"/>
      <c r="R159" s="451"/>
      <c r="S159" s="451"/>
      <c r="T159" s="451"/>
      <c r="U159" s="445"/>
      <c r="V159" s="445"/>
      <c r="W159" s="445"/>
      <c r="X159" s="445"/>
      <c r="Y159" s="445"/>
      <c r="Z159" s="445"/>
      <c r="AA159" s="445"/>
      <c r="AB159" s="445"/>
      <c r="AC159" s="445"/>
      <c r="AD159" s="445"/>
      <c r="AE159" s="445"/>
      <c r="AF159" s="445"/>
      <c r="AG159" s="445"/>
      <c r="AH159" s="445"/>
      <c r="AI159" s="445"/>
      <c r="AJ159" s="445"/>
      <c r="AK159" s="445"/>
      <c r="AL159" s="445"/>
      <c r="AM159" s="445"/>
      <c r="AN159" s="445"/>
      <c r="AO159" s="445"/>
      <c r="AP159" s="445"/>
      <c r="AQ159" s="445"/>
      <c r="AR159" s="445"/>
      <c r="AS159" s="445"/>
      <c r="AT159" s="445"/>
      <c r="AU159" s="445"/>
      <c r="AV159" s="445"/>
      <c r="AW159" s="445"/>
      <c r="AX159" s="445"/>
      <c r="AY159" s="445"/>
    </row>
    <row r="160" spans="1:52" s="444" customFormat="1" ht="18" hidden="1" customHeight="1">
      <c r="A160" s="436">
        <f t="shared" si="6"/>
        <v>0</v>
      </c>
      <c r="B160" s="445"/>
      <c r="C160" s="445"/>
      <c r="D160" s="445" t="s">
        <v>540</v>
      </c>
      <c r="E160" s="446" t="str">
        <f>CONCATENATE("사업대상지는 ",'6-3표준조사-1'!N229," ",'6-3표준조사-1'!O229," ",'6-3표준조사-1'!P229,"로 지적면적은 ",'4-1 필지내역'!F94,"ha 이다." )</f>
        <v>사업대상지는   번지로 지적면적은 486.21ha 이다.</v>
      </c>
      <c r="F160" s="446"/>
      <c r="G160" s="446"/>
      <c r="H160" s="445"/>
      <c r="I160" s="445"/>
      <c r="J160" s="445"/>
      <c r="K160" s="445"/>
      <c r="L160" s="445"/>
      <c r="M160" s="445"/>
      <c r="N160" s="445"/>
      <c r="O160" s="445"/>
      <c r="P160" s="445"/>
      <c r="Q160" s="445"/>
      <c r="R160" s="445"/>
      <c r="S160" s="445"/>
      <c r="T160" s="445"/>
      <c r="U160" s="445"/>
      <c r="V160" s="445"/>
      <c r="W160" s="445"/>
      <c r="X160" s="445"/>
      <c r="Y160" s="445"/>
      <c r="Z160" s="445"/>
      <c r="AA160" s="445"/>
      <c r="AB160" s="445"/>
      <c r="AC160" s="445"/>
      <c r="AD160" s="445"/>
      <c r="AE160" s="445"/>
      <c r="AF160" s="445"/>
      <c r="AG160" s="445"/>
      <c r="AH160" s="445"/>
      <c r="AI160" s="445"/>
      <c r="AJ160" s="446"/>
      <c r="AK160" s="446"/>
      <c r="AL160" s="446"/>
      <c r="AM160" s="446"/>
      <c r="AN160" s="446"/>
      <c r="AO160" s="446"/>
      <c r="AP160" s="446"/>
      <c r="AQ160" s="446"/>
      <c r="AR160" s="446"/>
      <c r="AS160" s="446"/>
      <c r="AT160" s="446"/>
      <c r="AU160" s="446"/>
      <c r="AV160" s="446"/>
      <c r="AW160" s="446"/>
      <c r="AX160" s="446"/>
      <c r="AY160" s="446"/>
      <c r="AZ160" s="452"/>
    </row>
    <row r="161" spans="1:74" s="444" customFormat="1" ht="18" hidden="1" customHeight="1">
      <c r="A161" s="436">
        <f t="shared" si="6"/>
        <v>0</v>
      </c>
      <c r="B161" s="445"/>
      <c r="C161" s="445"/>
      <c r="D161" s="445" t="s">
        <v>540</v>
      </c>
      <c r="E161" s="446" t="str">
        <f>CONCATENATE("소반내에 묘지 및 조림목이 고사하여 풀베기 작업이 필요없는 지역을 제외한 풀베기사업 대상면적은 ",'6-3표준조사-1'!Q229,"ha 이다.")</f>
        <v>소반내에 묘지 및 조림목이 고사하여 풀베기 작업이 필요없는 지역을 제외한 풀베기사업 대상면적은 0ha 이다.</v>
      </c>
      <c r="F161" s="446"/>
      <c r="G161" s="446"/>
      <c r="H161" s="446"/>
      <c r="I161" s="446"/>
      <c r="J161" s="446"/>
      <c r="K161" s="446"/>
      <c r="L161" s="446"/>
      <c r="M161" s="446"/>
      <c r="N161" s="446"/>
      <c r="O161" s="446"/>
      <c r="P161" s="446"/>
      <c r="Q161" s="446"/>
      <c r="R161" s="446"/>
      <c r="S161" s="446"/>
      <c r="T161" s="446"/>
      <c r="U161" s="446"/>
      <c r="V161" s="446"/>
      <c r="W161" s="446"/>
      <c r="X161" s="446"/>
      <c r="Y161" s="446"/>
      <c r="Z161" s="446"/>
      <c r="AA161" s="446"/>
      <c r="AB161" s="446"/>
      <c r="AC161" s="446"/>
      <c r="AD161" s="446"/>
      <c r="AE161" s="446"/>
      <c r="AF161" s="446"/>
      <c r="AG161" s="446"/>
      <c r="AH161" s="446"/>
      <c r="AI161" s="446"/>
      <c r="AJ161" s="446"/>
      <c r="AK161" s="446"/>
      <c r="AL161" s="446"/>
      <c r="AM161" s="446"/>
      <c r="AN161" s="446"/>
      <c r="AO161" s="446"/>
      <c r="AP161" s="446"/>
      <c r="AQ161" s="446"/>
      <c r="AR161" s="446"/>
      <c r="AS161" s="446"/>
      <c r="AT161" s="446"/>
      <c r="AU161" s="446"/>
      <c r="AV161" s="446"/>
      <c r="AW161" s="446"/>
      <c r="AX161" s="446"/>
      <c r="AY161" s="446"/>
      <c r="AZ161" s="452"/>
    </row>
    <row r="162" spans="1:74" s="444" customFormat="1" ht="18" hidden="1" customHeight="1">
      <c r="A162" s="436">
        <f t="shared" si="6"/>
        <v>0</v>
      </c>
      <c r="B162" s="445"/>
      <c r="C162" s="445" t="s">
        <v>1171</v>
      </c>
      <c r="D162" s="445" t="s">
        <v>1191</v>
      </c>
      <c r="E162" s="446"/>
      <c r="F162" s="446"/>
      <c r="G162" s="446"/>
      <c r="H162" s="446"/>
      <c r="I162" s="446"/>
      <c r="J162" s="446"/>
      <c r="K162" s="446"/>
      <c r="L162" s="446"/>
      <c r="M162" s="446"/>
      <c r="N162" s="446"/>
      <c r="O162" s="446"/>
      <c r="P162" s="446"/>
      <c r="Q162" s="446"/>
      <c r="R162" s="446"/>
      <c r="S162" s="446"/>
      <c r="T162" s="446"/>
      <c r="U162" s="446"/>
      <c r="V162" s="446"/>
      <c r="W162" s="446"/>
      <c r="X162" s="446"/>
      <c r="Y162" s="446"/>
      <c r="Z162" s="446"/>
      <c r="AA162" s="446"/>
      <c r="AB162" s="446"/>
      <c r="AC162" s="446"/>
      <c r="AD162" s="446"/>
      <c r="AE162" s="446"/>
      <c r="AF162" s="446"/>
      <c r="AG162" s="446"/>
      <c r="AH162" s="453"/>
      <c r="AI162" s="453"/>
      <c r="AJ162" s="453"/>
      <c r="AK162" s="446"/>
      <c r="AL162" s="446"/>
      <c r="AM162" s="446"/>
      <c r="AN162" s="446"/>
      <c r="AO162" s="446"/>
      <c r="AP162" s="446"/>
      <c r="AQ162" s="446"/>
      <c r="AR162" s="446"/>
      <c r="AS162" s="446"/>
      <c r="AT162" s="446"/>
      <c r="AU162" s="446"/>
      <c r="AV162" s="446"/>
      <c r="AW162" s="446"/>
      <c r="AX162" s="446"/>
      <c r="AY162" s="446"/>
      <c r="AZ162" s="452"/>
    </row>
    <row r="163" spans="1:74" s="444" customFormat="1" ht="18" hidden="1" customHeight="1">
      <c r="A163" s="436">
        <f t="shared" si="6"/>
        <v>0</v>
      </c>
      <c r="B163" s="454"/>
      <c r="C163" s="454"/>
      <c r="D163" s="454" t="s">
        <v>540</v>
      </c>
      <c r="E163" s="455" t="s">
        <v>1190</v>
      </c>
      <c r="F163" s="455"/>
      <c r="G163" s="455"/>
      <c r="H163" s="455"/>
      <c r="I163" s="455"/>
      <c r="J163" s="455"/>
      <c r="K163" s="455"/>
      <c r="L163" s="455"/>
      <c r="M163" s="455"/>
      <c r="N163" s="455"/>
      <c r="O163" s="455"/>
      <c r="P163" s="455"/>
      <c r="Q163" s="455"/>
      <c r="R163" s="455"/>
      <c r="S163" s="455"/>
      <c r="T163" s="455"/>
      <c r="U163" s="455"/>
      <c r="V163" s="455"/>
      <c r="W163" s="455"/>
      <c r="X163" s="455"/>
      <c r="Y163" s="455"/>
      <c r="Z163" s="455"/>
      <c r="AA163" s="455"/>
      <c r="AB163" s="455"/>
      <c r="AC163" s="455"/>
      <c r="AD163" s="455"/>
      <c r="AE163" s="455"/>
      <c r="AF163" s="455"/>
      <c r="AG163" s="455"/>
      <c r="AH163" s="456"/>
      <c r="AI163" s="456"/>
      <c r="AJ163" s="456"/>
      <c r="AK163" s="455"/>
      <c r="AL163" s="455"/>
      <c r="AM163" s="455"/>
      <c r="AN163" s="455"/>
      <c r="AO163" s="455"/>
      <c r="AP163" s="455"/>
      <c r="AQ163" s="455"/>
      <c r="AR163" s="455"/>
      <c r="AS163" s="455"/>
      <c r="AT163" s="455"/>
      <c r="AU163" s="455"/>
      <c r="AV163" s="455"/>
      <c r="AW163" s="455"/>
      <c r="AX163" s="455"/>
      <c r="AY163" s="455"/>
      <c r="AZ163" s="452"/>
    </row>
    <row r="164" spans="1:74" s="444" customFormat="1" ht="14.25" hidden="1" customHeight="1">
      <c r="A164" s="436">
        <f t="shared" si="6"/>
        <v>0</v>
      </c>
      <c r="B164" s="445"/>
      <c r="C164" s="445"/>
      <c r="D164" s="457"/>
      <c r="E164" s="457"/>
      <c r="F164" s="457"/>
      <c r="G164" s="457"/>
      <c r="H164" s="457"/>
      <c r="I164" s="457"/>
      <c r="J164" s="457"/>
      <c r="K164" s="457"/>
      <c r="L164" s="457"/>
      <c r="M164" s="457"/>
      <c r="N164" s="457"/>
      <c r="O164" s="457"/>
      <c r="P164" s="457"/>
      <c r="Q164" s="457"/>
      <c r="R164" s="457"/>
      <c r="S164" s="457"/>
      <c r="T164" s="457"/>
      <c r="U164" s="457"/>
      <c r="V164" s="457"/>
      <c r="W164" s="457"/>
      <c r="X164" s="457"/>
      <c r="Y164" s="457"/>
      <c r="Z164" s="457"/>
      <c r="AA164" s="457"/>
      <c r="AB164" s="457"/>
      <c r="AC164" s="457"/>
      <c r="AD164" s="457"/>
      <c r="AE164" s="457"/>
      <c r="AF164" s="457"/>
      <c r="AG164" s="457"/>
      <c r="AH164" s="457"/>
      <c r="AI164" s="457"/>
      <c r="AJ164" s="457"/>
      <c r="AK164" s="457"/>
      <c r="AL164" s="457"/>
      <c r="AM164" s="457"/>
      <c r="AN164" s="457"/>
      <c r="AO164" s="457"/>
      <c r="AP164" s="457"/>
      <c r="AQ164" s="457"/>
      <c r="AR164" s="457"/>
      <c r="AS164" s="457"/>
      <c r="AT164" s="457"/>
      <c r="AU164" s="457"/>
      <c r="AV164" s="457"/>
      <c r="AW164" s="457"/>
      <c r="AX164" s="457"/>
      <c r="AY164" s="457"/>
      <c r="AZ164" s="452"/>
      <c r="BA164" s="458"/>
      <c r="BB164" s="458"/>
      <c r="BC164" s="458"/>
      <c r="BD164" s="458"/>
      <c r="BE164" s="458"/>
      <c r="BF164" s="458"/>
      <c r="BG164" s="458"/>
      <c r="BH164" s="458"/>
      <c r="BI164" s="458"/>
      <c r="BJ164" s="458"/>
    </row>
    <row r="165" spans="1:74" s="438" customFormat="1" ht="20.100000000000001" hidden="1" customHeight="1">
      <c r="A165" s="436">
        <f t="shared" si="6"/>
        <v>0</v>
      </c>
      <c r="B165" s="2154" t="s">
        <v>1189</v>
      </c>
      <c r="C165" s="2154"/>
      <c r="D165" s="2154"/>
      <c r="E165" s="2154"/>
      <c r="F165" s="2154"/>
      <c r="G165" s="2154"/>
      <c r="H165" s="2154"/>
      <c r="I165" s="2154"/>
      <c r="J165" s="2154"/>
      <c r="K165" s="2154"/>
      <c r="L165" s="2154"/>
      <c r="M165" s="2154"/>
      <c r="N165" s="2154"/>
      <c r="O165" s="2154"/>
      <c r="P165" s="2154"/>
      <c r="Q165" s="2154"/>
      <c r="R165" s="2154"/>
      <c r="S165" s="2154"/>
      <c r="T165" s="2154"/>
      <c r="U165" s="2154"/>
      <c r="V165" s="2154"/>
      <c r="W165" s="2154"/>
      <c r="X165" s="2154"/>
      <c r="Y165" s="2154"/>
      <c r="Z165" s="2154"/>
      <c r="AA165" s="2154"/>
      <c r="AB165" s="2154"/>
      <c r="AC165" s="2154"/>
      <c r="AD165" s="2154"/>
      <c r="AE165" s="2154"/>
      <c r="AF165" s="2154"/>
      <c r="AG165" s="2154"/>
      <c r="AH165" s="2154"/>
      <c r="AI165" s="2154"/>
      <c r="AJ165" s="2154"/>
      <c r="AK165" s="2154"/>
      <c r="AL165" s="2154"/>
      <c r="AM165" s="2154"/>
      <c r="AN165" s="2154"/>
      <c r="AO165" s="2154"/>
      <c r="AP165" s="2154"/>
      <c r="AQ165" s="2154"/>
      <c r="AR165" s="2154"/>
      <c r="AS165" s="2154"/>
      <c r="AT165" s="2154"/>
      <c r="AU165" s="2154"/>
      <c r="AV165" s="2154"/>
      <c r="AW165" s="2154"/>
      <c r="AX165" s="2154"/>
      <c r="AY165" s="2154"/>
      <c r="AZ165" s="443"/>
      <c r="BA165" s="458"/>
      <c r="BB165" s="459"/>
      <c r="BC165" s="459"/>
      <c r="BD165" s="459"/>
      <c r="BE165" s="459"/>
      <c r="BF165" s="459"/>
      <c r="BG165" s="459"/>
      <c r="BH165" s="459"/>
      <c r="BI165" s="459"/>
      <c r="BJ165" s="459"/>
    </row>
    <row r="166" spans="1:74" s="459" customFormat="1" ht="20.100000000000001" hidden="1" customHeight="1">
      <c r="A166" s="436">
        <f t="shared" si="6"/>
        <v>0</v>
      </c>
      <c r="B166" s="460"/>
      <c r="C166" s="461" t="s">
        <v>1188</v>
      </c>
      <c r="D166" s="461" t="s">
        <v>1187</v>
      </c>
      <c r="E166" s="462"/>
      <c r="F166" s="462"/>
      <c r="G166" s="453"/>
      <c r="H166" s="463"/>
      <c r="I166" s="463"/>
      <c r="J166" s="464"/>
      <c r="K166" s="464"/>
      <c r="L166" s="464"/>
      <c r="M166" s="464"/>
      <c r="N166" s="464"/>
      <c r="O166" s="464"/>
      <c r="P166" s="464"/>
      <c r="Q166" s="465"/>
      <c r="R166" s="465"/>
      <c r="S166" s="465"/>
      <c r="T166" s="465"/>
      <c r="U166" s="465"/>
      <c r="V166" s="466"/>
      <c r="W166" s="466"/>
      <c r="X166" s="466"/>
      <c r="Y166" s="466"/>
      <c r="Z166" s="466"/>
      <c r="AA166" s="466"/>
      <c r="AB166" s="466"/>
      <c r="AC166" s="466"/>
      <c r="AD166" s="466"/>
      <c r="AE166" s="466"/>
      <c r="AF166" s="466"/>
      <c r="AG166" s="466"/>
      <c r="AH166" s="467"/>
      <c r="AI166" s="467"/>
      <c r="AJ166" s="467"/>
      <c r="AK166" s="467"/>
      <c r="AL166" s="468"/>
      <c r="AM166" s="468"/>
      <c r="AN166" s="468"/>
      <c r="AO166" s="468"/>
      <c r="AP166" s="468"/>
      <c r="AQ166" s="468"/>
      <c r="AR166" s="468"/>
      <c r="AS166" s="468"/>
      <c r="AT166" s="468"/>
      <c r="AU166" s="468"/>
      <c r="AV166" s="463"/>
      <c r="AW166" s="463"/>
      <c r="AX166" s="463"/>
      <c r="AY166" s="463"/>
      <c r="AZ166" s="469"/>
      <c r="BA166" s="458"/>
      <c r="BB166" s="458"/>
      <c r="BC166" s="458"/>
      <c r="BD166" s="458"/>
      <c r="BE166" s="458"/>
      <c r="BF166" s="458"/>
      <c r="BG166" s="458"/>
      <c r="BH166" s="458"/>
      <c r="BI166" s="458"/>
      <c r="BJ166" s="458"/>
    </row>
    <row r="167" spans="1:74" s="444" customFormat="1" ht="18" hidden="1" customHeight="1">
      <c r="A167" s="436">
        <f t="shared" si="6"/>
        <v>0</v>
      </c>
      <c r="B167" s="470"/>
      <c r="C167" s="2155" t="s">
        <v>1186</v>
      </c>
      <c r="D167" s="2155"/>
      <c r="E167" s="2155"/>
      <c r="F167" s="2155"/>
      <c r="G167" s="2155"/>
      <c r="H167" s="2155"/>
      <c r="I167" s="2155"/>
      <c r="J167" s="2155"/>
      <c r="K167" s="2155" t="s">
        <v>1185</v>
      </c>
      <c r="L167" s="2155"/>
      <c r="M167" s="2155"/>
      <c r="N167" s="2155"/>
      <c r="O167" s="2155"/>
      <c r="P167" s="2155"/>
      <c r="Q167" s="2155"/>
      <c r="R167" s="2155"/>
      <c r="S167" s="2155" t="s">
        <v>1184</v>
      </c>
      <c r="T167" s="2155"/>
      <c r="U167" s="2155"/>
      <c r="V167" s="2155"/>
      <c r="W167" s="2155"/>
      <c r="X167" s="2155"/>
      <c r="Y167" s="2155"/>
      <c r="Z167" s="2155"/>
      <c r="AA167" s="2155" t="s">
        <v>1183</v>
      </c>
      <c r="AB167" s="2155"/>
      <c r="AC167" s="2155"/>
      <c r="AD167" s="2155"/>
      <c r="AE167" s="2155"/>
      <c r="AF167" s="2155"/>
      <c r="AG167" s="2155"/>
      <c r="AH167" s="2155"/>
      <c r="AI167" s="2155"/>
      <c r="AJ167" s="2155"/>
      <c r="AK167" s="2155"/>
      <c r="AL167" s="2155"/>
      <c r="AM167" s="2155"/>
      <c r="AN167" s="2155"/>
      <c r="AO167" s="2155"/>
      <c r="AP167" s="2155"/>
      <c r="AQ167" s="2155" t="s">
        <v>1156</v>
      </c>
      <c r="AR167" s="2155"/>
      <c r="AS167" s="2155"/>
      <c r="AT167" s="2155"/>
      <c r="AU167" s="2155"/>
      <c r="AV167" s="2155"/>
      <c r="AW167" s="2155"/>
      <c r="AX167" s="2155"/>
      <c r="AY167" s="470"/>
      <c r="AZ167" s="471"/>
      <c r="BA167" s="459"/>
      <c r="BB167" s="459"/>
      <c r="BC167" s="458"/>
      <c r="BD167" s="458"/>
      <c r="BE167" s="458"/>
      <c r="BF167" s="458"/>
      <c r="BG167" s="458"/>
      <c r="BH167" s="458"/>
      <c r="BI167" s="458"/>
      <c r="BJ167" s="458"/>
    </row>
    <row r="168" spans="1:74" s="444" customFormat="1" ht="18" hidden="1" customHeight="1">
      <c r="A168" s="436">
        <f t="shared" si="6"/>
        <v>0</v>
      </c>
      <c r="B168" s="470"/>
      <c r="C168" s="2155"/>
      <c r="D168" s="2155"/>
      <c r="E168" s="2155"/>
      <c r="F168" s="2155"/>
      <c r="G168" s="2155"/>
      <c r="H168" s="2155"/>
      <c r="I168" s="2155"/>
      <c r="J168" s="2155"/>
      <c r="K168" s="2155"/>
      <c r="L168" s="2155"/>
      <c r="M168" s="2155"/>
      <c r="N168" s="2155"/>
      <c r="O168" s="2155"/>
      <c r="P168" s="2155"/>
      <c r="Q168" s="2155"/>
      <c r="R168" s="2155"/>
      <c r="S168" s="2155"/>
      <c r="T168" s="2155"/>
      <c r="U168" s="2155"/>
      <c r="V168" s="2155"/>
      <c r="W168" s="2155"/>
      <c r="X168" s="2155"/>
      <c r="Y168" s="2155"/>
      <c r="Z168" s="2155"/>
      <c r="AA168" s="2155" t="s">
        <v>1182</v>
      </c>
      <c r="AB168" s="2155"/>
      <c r="AC168" s="2155"/>
      <c r="AD168" s="2155"/>
      <c r="AE168" s="2155"/>
      <c r="AF168" s="2155"/>
      <c r="AG168" s="2155"/>
      <c r="AH168" s="2155"/>
      <c r="AI168" s="2155" t="s">
        <v>1181</v>
      </c>
      <c r="AJ168" s="2155"/>
      <c r="AK168" s="2155"/>
      <c r="AL168" s="2155"/>
      <c r="AM168" s="2155"/>
      <c r="AN168" s="2155"/>
      <c r="AO168" s="2155"/>
      <c r="AP168" s="2155"/>
      <c r="AQ168" s="2155"/>
      <c r="AR168" s="2155"/>
      <c r="AS168" s="2155"/>
      <c r="AT168" s="2155"/>
      <c r="AU168" s="2155"/>
      <c r="AV168" s="2155"/>
      <c r="AW168" s="2155"/>
      <c r="AX168" s="2155"/>
      <c r="AY168" s="470"/>
      <c r="AZ168" s="471"/>
      <c r="BA168" s="458"/>
      <c r="BB168" s="458"/>
      <c r="BC168" s="458"/>
      <c r="BD168" s="458"/>
      <c r="BE168" s="458"/>
      <c r="BF168" s="458"/>
      <c r="BG168" s="458"/>
      <c r="BH168" s="458"/>
      <c r="BI168" s="458"/>
      <c r="BJ168" s="458"/>
    </row>
    <row r="169" spans="1:74" s="444" customFormat="1" ht="18" hidden="1" customHeight="1">
      <c r="A169" s="436">
        <f t="shared" si="6"/>
        <v>0</v>
      </c>
      <c r="B169" s="472"/>
      <c r="C169" s="2160">
        <f>L153</f>
        <v>0</v>
      </c>
      <c r="D169" s="2161"/>
      <c r="E169" s="2164" t="s">
        <v>1180</v>
      </c>
      <c r="F169" s="2164"/>
      <c r="G169" s="2161">
        <f>Z153</f>
        <v>0</v>
      </c>
      <c r="H169" s="2161"/>
      <c r="I169" s="2164" t="s">
        <v>1179</v>
      </c>
      <c r="J169" s="2164"/>
      <c r="K169" s="2170">
        <f>'6-3표준조사-1'!Q229</f>
        <v>0</v>
      </c>
      <c r="L169" s="2170"/>
      <c r="M169" s="2170"/>
      <c r="N169" s="2170"/>
      <c r="O169" s="2170"/>
      <c r="P169" s="2170"/>
      <c r="Q169" s="2170"/>
      <c r="R169" s="2170"/>
      <c r="S169" s="2158">
        <f>'6-3표준조사-1'!K231</f>
        <v>0</v>
      </c>
      <c r="T169" s="2158"/>
      <c r="U169" s="2158"/>
      <c r="V169" s="2158"/>
      <c r="W169" s="2158"/>
      <c r="X169" s="2158"/>
      <c r="Y169" s="2158"/>
      <c r="Z169" s="2158"/>
      <c r="AA169" s="2156">
        <f>'6-3표준조사-1'!Q235</f>
        <v>0</v>
      </c>
      <c r="AB169" s="2156"/>
      <c r="AC169" s="2156"/>
      <c r="AD169" s="2156"/>
      <c r="AE169" s="2156"/>
      <c r="AF169" s="2156"/>
      <c r="AG169" s="2156"/>
      <c r="AH169" s="2156"/>
      <c r="AI169" s="2156">
        <f>'6-3표준조사-1'!R235</f>
        <v>0</v>
      </c>
      <c r="AJ169" s="2156"/>
      <c r="AK169" s="2156"/>
      <c r="AL169" s="2156"/>
      <c r="AM169" s="2156"/>
      <c r="AN169" s="2156"/>
      <c r="AO169" s="2156"/>
      <c r="AP169" s="2156"/>
      <c r="AQ169" s="2158">
        <f>'6-3표준조사-1'!R231</f>
        <v>0</v>
      </c>
      <c r="AR169" s="2158"/>
      <c r="AS169" s="2158"/>
      <c r="AT169" s="2158"/>
      <c r="AU169" s="2158"/>
      <c r="AV169" s="2158"/>
      <c r="AW169" s="2158"/>
      <c r="AX169" s="2158"/>
      <c r="AY169" s="470"/>
      <c r="AZ169" s="471"/>
      <c r="BA169" s="458"/>
      <c r="BB169" s="458"/>
      <c r="BC169" s="459"/>
      <c r="BD169" s="459"/>
      <c r="BE169" s="459"/>
      <c r="BF169" s="459"/>
      <c r="BG169" s="459"/>
      <c r="BH169" s="459"/>
      <c r="BI169" s="459"/>
      <c r="BJ169" s="459"/>
    </row>
    <row r="170" spans="1:74" s="444" customFormat="1" ht="18" hidden="1" customHeight="1">
      <c r="A170" s="436">
        <f t="shared" si="6"/>
        <v>0</v>
      </c>
      <c r="B170" s="472"/>
      <c r="C170" s="2162"/>
      <c r="D170" s="2163"/>
      <c r="E170" s="2163"/>
      <c r="F170" s="2163"/>
      <c r="G170" s="2163"/>
      <c r="H170" s="2163"/>
      <c r="I170" s="2163"/>
      <c r="J170" s="2163"/>
      <c r="K170" s="2171"/>
      <c r="L170" s="2171"/>
      <c r="M170" s="2171"/>
      <c r="N170" s="2171"/>
      <c r="O170" s="2171"/>
      <c r="P170" s="2171"/>
      <c r="Q170" s="2171"/>
      <c r="R170" s="2171"/>
      <c r="S170" s="2159"/>
      <c r="T170" s="2159"/>
      <c r="U170" s="2159"/>
      <c r="V170" s="2159"/>
      <c r="W170" s="2159"/>
      <c r="X170" s="2159"/>
      <c r="Y170" s="2159"/>
      <c r="Z170" s="2159"/>
      <c r="AA170" s="2157"/>
      <c r="AB170" s="2157"/>
      <c r="AC170" s="2157"/>
      <c r="AD170" s="2157"/>
      <c r="AE170" s="2157"/>
      <c r="AF170" s="2157"/>
      <c r="AG170" s="2157"/>
      <c r="AH170" s="2157"/>
      <c r="AI170" s="2157"/>
      <c r="AJ170" s="2157"/>
      <c r="AK170" s="2157"/>
      <c r="AL170" s="2157"/>
      <c r="AM170" s="2157"/>
      <c r="AN170" s="2157"/>
      <c r="AO170" s="2157"/>
      <c r="AP170" s="2157"/>
      <c r="AQ170" s="2159"/>
      <c r="AR170" s="2159"/>
      <c r="AS170" s="2159"/>
      <c r="AT170" s="2159"/>
      <c r="AU170" s="2159"/>
      <c r="AV170" s="2159"/>
      <c r="AW170" s="2159"/>
      <c r="AX170" s="2159"/>
      <c r="AY170" s="470"/>
      <c r="AZ170" s="471"/>
      <c r="BA170" s="458"/>
      <c r="BB170" s="458"/>
      <c r="BC170" s="458"/>
      <c r="BD170" s="458"/>
      <c r="BE170" s="458"/>
      <c r="BF170" s="458"/>
      <c r="BG170" s="458"/>
      <c r="BH170" s="458"/>
      <c r="BI170" s="458"/>
      <c r="BJ170" s="458"/>
    </row>
    <row r="171" spans="1:74" s="444" customFormat="1" ht="18" hidden="1" customHeight="1">
      <c r="A171" s="436">
        <f t="shared" si="6"/>
        <v>0</v>
      </c>
      <c r="B171" s="472"/>
      <c r="C171" s="472" t="s">
        <v>1178</v>
      </c>
      <c r="D171" s="472" t="s">
        <v>1177</v>
      </c>
      <c r="E171" s="472"/>
      <c r="F171" s="470"/>
      <c r="G171" s="470"/>
      <c r="H171" s="470"/>
      <c r="I171" s="470"/>
      <c r="J171" s="470"/>
      <c r="K171" s="470"/>
      <c r="L171" s="470"/>
      <c r="M171" s="470"/>
      <c r="N171" s="470"/>
      <c r="O171" s="470"/>
      <c r="P171" s="470"/>
      <c r="Q171" s="473"/>
      <c r="R171" s="473"/>
      <c r="S171" s="473"/>
      <c r="T171" s="473"/>
      <c r="U171" s="473"/>
      <c r="V171" s="470"/>
      <c r="W171" s="474"/>
      <c r="X171" s="474"/>
      <c r="Y171" s="474"/>
      <c r="Z171" s="474"/>
      <c r="AA171" s="474"/>
      <c r="AB171" s="474"/>
      <c r="AC171" s="474"/>
      <c r="AD171" s="474"/>
      <c r="AE171" s="474"/>
      <c r="AF171" s="474"/>
      <c r="AG171" s="470"/>
      <c r="AH171" s="475"/>
      <c r="AI171" s="475"/>
      <c r="AJ171" s="475"/>
      <c r="AK171" s="475"/>
      <c r="AL171" s="476"/>
      <c r="AM171" s="476"/>
      <c r="AN171" s="476"/>
      <c r="AO171" s="476"/>
      <c r="AP171" s="476"/>
      <c r="AQ171" s="476"/>
      <c r="AR171" s="476"/>
      <c r="AS171" s="476"/>
      <c r="AT171" s="476"/>
      <c r="AU171" s="476"/>
      <c r="AV171" s="470"/>
      <c r="AW171" s="470"/>
      <c r="AX171" s="470"/>
      <c r="AY171" s="470"/>
      <c r="AZ171" s="471"/>
      <c r="BA171" s="458"/>
      <c r="BB171" s="458"/>
      <c r="BC171" s="458"/>
      <c r="BD171" s="458"/>
      <c r="BE171" s="458"/>
      <c r="BF171" s="458"/>
      <c r="BG171" s="458"/>
      <c r="BH171" s="458"/>
      <c r="BI171" s="458"/>
      <c r="BJ171" s="458"/>
      <c r="BK171" s="458"/>
      <c r="BL171" s="458"/>
      <c r="BM171" s="458"/>
      <c r="BN171" s="458"/>
      <c r="BO171" s="458"/>
      <c r="BP171" s="458"/>
      <c r="BQ171" s="458"/>
      <c r="BR171" s="458"/>
      <c r="BS171" s="458"/>
      <c r="BT171" s="458"/>
      <c r="BU171" s="458"/>
      <c r="BV171" s="458"/>
    </row>
    <row r="172" spans="1:74" s="444" customFormat="1" ht="18" hidden="1" customHeight="1">
      <c r="A172" s="436">
        <f t="shared" si="6"/>
        <v>0</v>
      </c>
      <c r="B172" s="472"/>
      <c r="C172" s="472"/>
      <c r="D172" s="445" t="s">
        <v>540</v>
      </c>
      <c r="E172" s="472" t="str">
        <f>CONCATENATE("식재된 ",S169," 는 활착이 안정된 상태로 신초발달이 양호함" )</f>
        <v>식재된 0 는 활착이 안정된 상태로 신초발달이 양호함</v>
      </c>
      <c r="F172" s="470"/>
      <c r="G172" s="470"/>
      <c r="H172" s="470"/>
      <c r="I172" s="470"/>
      <c r="J172" s="470"/>
      <c r="K172" s="470"/>
      <c r="L172" s="470"/>
      <c r="M172" s="470"/>
      <c r="N172" s="470"/>
      <c r="O172" s="470"/>
      <c r="P172" s="470"/>
      <c r="Q172" s="473"/>
      <c r="R172" s="473"/>
      <c r="S172" s="473"/>
      <c r="T172" s="473"/>
      <c r="U172" s="473"/>
      <c r="V172" s="470"/>
      <c r="W172" s="477"/>
      <c r="X172" s="474"/>
      <c r="Y172" s="474"/>
      <c r="Z172" s="474"/>
      <c r="AA172" s="477"/>
      <c r="AB172" s="474"/>
      <c r="AC172" s="474"/>
      <c r="AD172" s="474"/>
      <c r="AE172" s="477"/>
      <c r="AF172" s="474"/>
      <c r="AG172" s="470"/>
      <c r="AH172" s="475"/>
      <c r="AI172" s="475"/>
      <c r="AJ172" s="475"/>
      <c r="AK172" s="475"/>
      <c r="AL172" s="476"/>
      <c r="AM172" s="476"/>
      <c r="AN172" s="476"/>
      <c r="AO172" s="476"/>
      <c r="AP172" s="476"/>
      <c r="AQ172" s="476"/>
      <c r="AR172" s="476"/>
      <c r="AS172" s="476"/>
      <c r="AT172" s="476"/>
      <c r="AU172" s="476"/>
      <c r="AV172" s="470"/>
      <c r="AW172" s="470"/>
      <c r="AX172" s="470"/>
      <c r="AY172" s="470"/>
      <c r="AZ172" s="471"/>
      <c r="BC172" s="458"/>
      <c r="BD172" s="458"/>
      <c r="BE172" s="458"/>
      <c r="BF172" s="458"/>
      <c r="BG172" s="458"/>
      <c r="BH172" s="458"/>
      <c r="BI172" s="458"/>
      <c r="BJ172" s="458"/>
      <c r="BK172" s="458"/>
      <c r="BL172" s="458"/>
      <c r="BM172" s="458"/>
      <c r="BN172" s="458"/>
      <c r="BO172" s="458"/>
      <c r="BP172" s="458"/>
      <c r="BQ172" s="458"/>
      <c r="BR172" s="458"/>
      <c r="BS172" s="458"/>
      <c r="BT172" s="458"/>
      <c r="BU172" s="458"/>
      <c r="BV172" s="458"/>
    </row>
    <row r="173" spans="1:74" s="444" customFormat="1" ht="18" hidden="1" customHeight="1">
      <c r="A173" s="436">
        <f t="shared" si="6"/>
        <v>0</v>
      </c>
      <c r="B173" s="472"/>
      <c r="C173" s="472"/>
      <c r="D173" s="445" t="s">
        <v>540</v>
      </c>
      <c r="E173" s="472" t="s">
        <v>1176</v>
      </c>
      <c r="F173" s="470"/>
      <c r="G173" s="470"/>
      <c r="H173" s="470"/>
      <c r="I173" s="470"/>
      <c r="J173" s="470"/>
      <c r="K173" s="470"/>
      <c r="L173" s="470"/>
      <c r="M173" s="470"/>
      <c r="N173" s="470"/>
      <c r="O173" s="470"/>
      <c r="P173" s="470"/>
      <c r="Q173" s="473"/>
      <c r="R173" s="473"/>
      <c r="S173" s="473"/>
      <c r="T173" s="473"/>
      <c r="U173" s="473"/>
      <c r="V173" s="470"/>
      <c r="W173" s="470"/>
      <c r="X173" s="470"/>
      <c r="Y173" s="470"/>
      <c r="Z173" s="470"/>
      <c r="AA173" s="470"/>
      <c r="AB173" s="470"/>
      <c r="AC173" s="470"/>
      <c r="AD173" s="470"/>
      <c r="AE173" s="470"/>
      <c r="AF173" s="470"/>
      <c r="AG173" s="470"/>
      <c r="AH173" s="475"/>
      <c r="AI173" s="475"/>
      <c r="AJ173" s="475"/>
      <c r="AK173" s="475"/>
      <c r="AL173" s="476"/>
      <c r="AM173" s="476"/>
      <c r="AN173" s="476"/>
      <c r="AO173" s="476"/>
      <c r="AP173" s="476"/>
      <c r="AQ173" s="476"/>
      <c r="AR173" s="476"/>
      <c r="AS173" s="476"/>
      <c r="AT173" s="476"/>
      <c r="AU173" s="476"/>
      <c r="AV173" s="470"/>
      <c r="AW173" s="470"/>
      <c r="AX173" s="470"/>
      <c r="AY173" s="470"/>
      <c r="AZ173" s="471"/>
      <c r="BA173" s="438"/>
      <c r="BB173" s="438"/>
      <c r="BC173" s="438"/>
      <c r="BD173" s="438"/>
      <c r="BE173" s="438"/>
      <c r="BF173" s="438"/>
      <c r="BG173" s="438"/>
      <c r="BH173" s="438"/>
      <c r="BI173" s="438"/>
      <c r="BJ173" s="438"/>
      <c r="BK173" s="459"/>
      <c r="BL173" s="459"/>
      <c r="BM173" s="459"/>
      <c r="BN173" s="459"/>
      <c r="BO173" s="459"/>
      <c r="BP173" s="459"/>
      <c r="BQ173" s="459"/>
      <c r="BR173" s="459"/>
      <c r="BS173" s="459"/>
      <c r="BT173" s="459"/>
      <c r="BU173" s="459"/>
      <c r="BV173" s="459"/>
    </row>
    <row r="174" spans="1:74" s="444" customFormat="1" ht="18" hidden="1" customHeight="1">
      <c r="A174" s="436">
        <f t="shared" si="6"/>
        <v>0</v>
      </c>
      <c r="B174" s="472"/>
      <c r="C174" s="472" t="s">
        <v>1171</v>
      </c>
      <c r="D174" s="472" t="s">
        <v>1175</v>
      </c>
      <c r="E174" s="472"/>
      <c r="F174" s="470"/>
      <c r="G174" s="470"/>
      <c r="H174" s="470"/>
      <c r="I174" s="470"/>
      <c r="J174" s="470"/>
      <c r="K174" s="470"/>
      <c r="L174" s="470"/>
      <c r="M174" s="470"/>
      <c r="N174" s="470"/>
      <c r="O174" s="470"/>
      <c r="P174" s="470"/>
      <c r="Q174" s="473"/>
      <c r="R174" s="473"/>
      <c r="S174" s="473"/>
      <c r="T174" s="473"/>
      <c r="U174" s="473"/>
      <c r="V174" s="470"/>
      <c r="W174" s="470"/>
      <c r="X174" s="470"/>
      <c r="Y174" s="470"/>
      <c r="Z174" s="470"/>
      <c r="AA174" s="470"/>
      <c r="AB174" s="470"/>
      <c r="AC174" s="470"/>
      <c r="AD174" s="470"/>
      <c r="AE174" s="470"/>
      <c r="AF174" s="470"/>
      <c r="AG174" s="470"/>
      <c r="AH174" s="475"/>
      <c r="AI174" s="475"/>
      <c r="AJ174" s="475"/>
      <c r="AK174" s="475"/>
      <c r="AL174" s="476"/>
      <c r="AM174" s="476"/>
      <c r="AN174" s="476"/>
      <c r="AO174" s="476"/>
      <c r="AP174" s="476"/>
      <c r="AQ174" s="476"/>
      <c r="AR174" s="476"/>
      <c r="AS174" s="476"/>
      <c r="AT174" s="476"/>
      <c r="AU174" s="476"/>
      <c r="AV174" s="470"/>
      <c r="AW174" s="470"/>
      <c r="AX174" s="470"/>
      <c r="AY174" s="470"/>
      <c r="AZ174" s="471"/>
      <c r="BK174" s="458"/>
      <c r="BL174" s="458"/>
      <c r="BM174" s="458"/>
      <c r="BN174" s="458"/>
      <c r="BO174" s="458"/>
      <c r="BP174" s="458"/>
      <c r="BQ174" s="458"/>
      <c r="BR174" s="458"/>
      <c r="BS174" s="458"/>
      <c r="BT174" s="458"/>
      <c r="BU174" s="458"/>
      <c r="BV174" s="458"/>
    </row>
    <row r="175" spans="1:74" s="444" customFormat="1" ht="18" hidden="1" customHeight="1">
      <c r="A175" s="436">
        <f t="shared" si="6"/>
        <v>0</v>
      </c>
      <c r="B175" s="472"/>
      <c r="C175" s="472"/>
      <c r="D175" s="445" t="s">
        <v>540</v>
      </c>
      <c r="E175" s="472" t="str">
        <f>CONCATENATE("제거대상식생은 ",'6-3표준조사-1'!S235,"이며, 근주에서 올라온 맹아가 불규칙하게 분포한다.")</f>
        <v>제거대상식생은 대부분 목본이며, 근주에서 올라온 맹아가 불규칙하게 분포한다.</v>
      </c>
      <c r="F175" s="470"/>
      <c r="G175" s="470"/>
      <c r="H175" s="470"/>
      <c r="I175" s="470"/>
      <c r="J175" s="470"/>
      <c r="K175" s="470"/>
      <c r="L175" s="470"/>
      <c r="M175" s="470"/>
      <c r="N175" s="470"/>
      <c r="O175" s="470"/>
      <c r="P175" s="470"/>
      <c r="Q175" s="473"/>
      <c r="R175" s="473"/>
      <c r="S175" s="473"/>
      <c r="T175" s="473"/>
      <c r="U175" s="473"/>
      <c r="V175" s="470"/>
      <c r="W175" s="470"/>
      <c r="X175" s="470"/>
      <c r="Y175" s="470"/>
      <c r="Z175" s="470"/>
      <c r="AA175" s="470"/>
      <c r="AB175" s="470"/>
      <c r="AC175" s="470"/>
      <c r="AD175" s="470"/>
      <c r="AE175" s="470"/>
      <c r="AF175" s="470"/>
      <c r="AG175" s="470"/>
      <c r="AH175" s="475"/>
      <c r="AI175" s="475"/>
      <c r="AJ175" s="475"/>
      <c r="AK175" s="475"/>
      <c r="AL175" s="476"/>
      <c r="AM175" s="476"/>
      <c r="AN175" s="476"/>
      <c r="AO175" s="476"/>
      <c r="AP175" s="476"/>
      <c r="AQ175" s="476"/>
      <c r="AR175" s="476"/>
      <c r="AS175" s="476"/>
      <c r="AT175" s="476"/>
      <c r="AU175" s="476"/>
      <c r="AV175" s="470"/>
      <c r="AW175" s="470"/>
      <c r="AX175" s="470"/>
      <c r="AY175" s="470"/>
      <c r="AZ175" s="471"/>
      <c r="BK175" s="458"/>
      <c r="BL175" s="458"/>
      <c r="BM175" s="458"/>
      <c r="BN175" s="458"/>
      <c r="BO175" s="458"/>
      <c r="BP175" s="458"/>
      <c r="BQ175" s="458"/>
      <c r="BR175" s="458"/>
      <c r="BS175" s="458"/>
      <c r="BT175" s="458"/>
      <c r="BU175" s="458"/>
      <c r="BV175" s="458"/>
    </row>
    <row r="176" spans="1:74" s="444" customFormat="1" ht="18" hidden="1" customHeight="1">
      <c r="A176" s="436">
        <f t="shared" si="6"/>
        <v>0</v>
      </c>
      <c r="B176" s="472"/>
      <c r="C176" s="472"/>
      <c r="D176" s="445" t="s">
        <v>540</v>
      </c>
      <c r="E176" s="472" t="str">
        <f>CONCATENATE("조림목이 자연발생 식생과 경재하고 있으며 조림목의 ",AQ169,"하다." )</f>
        <v>조림목이 자연발생 식생과 경재하고 있으며 조림목의 0하다.</v>
      </c>
      <c r="F176" s="470"/>
      <c r="G176" s="470"/>
      <c r="H176" s="470"/>
      <c r="I176" s="470"/>
      <c r="J176" s="470"/>
      <c r="K176" s="470"/>
      <c r="L176" s="470"/>
      <c r="M176" s="470"/>
      <c r="N176" s="470"/>
      <c r="O176" s="470"/>
      <c r="P176" s="470"/>
      <c r="Q176" s="470"/>
      <c r="R176" s="470"/>
      <c r="S176" s="470"/>
      <c r="T176" s="470"/>
      <c r="U176" s="470"/>
      <c r="V176" s="470"/>
      <c r="W176" s="470"/>
      <c r="X176" s="470"/>
      <c r="Y176" s="470"/>
      <c r="Z176" s="470"/>
      <c r="AA176" s="470"/>
      <c r="AB176" s="470"/>
      <c r="AC176" s="470"/>
      <c r="AD176" s="470"/>
      <c r="AE176" s="470"/>
      <c r="AF176" s="470"/>
      <c r="AG176" s="470"/>
      <c r="AH176" s="475"/>
      <c r="AI176" s="475"/>
      <c r="AJ176" s="475"/>
      <c r="AK176" s="475"/>
      <c r="AL176" s="476"/>
      <c r="AM176" s="476"/>
      <c r="AN176" s="476"/>
      <c r="AO176" s="476"/>
      <c r="AP176" s="476"/>
      <c r="AQ176" s="476"/>
      <c r="AR176" s="476"/>
      <c r="AS176" s="476"/>
      <c r="AT176" s="476"/>
      <c r="AU176" s="476"/>
      <c r="AV176" s="470"/>
      <c r="AW176" s="470"/>
      <c r="AX176" s="470"/>
      <c r="AY176" s="470"/>
      <c r="AZ176" s="471"/>
      <c r="BK176" s="458"/>
      <c r="BL176" s="458"/>
      <c r="BM176" s="458"/>
      <c r="BN176" s="458"/>
      <c r="BO176" s="458"/>
      <c r="BP176" s="458"/>
      <c r="BQ176" s="458"/>
      <c r="BR176" s="458"/>
      <c r="BS176" s="458"/>
      <c r="BT176" s="458"/>
      <c r="BU176" s="458"/>
      <c r="BV176" s="458"/>
    </row>
    <row r="177" spans="1:74" s="444" customFormat="1" ht="13.5" hidden="1" customHeight="1">
      <c r="A177" s="436">
        <f t="shared" si="6"/>
        <v>0</v>
      </c>
      <c r="B177" s="478"/>
      <c r="C177" s="478"/>
      <c r="D177" s="478"/>
      <c r="E177" s="478"/>
      <c r="F177" s="453"/>
      <c r="G177" s="453"/>
      <c r="H177" s="453"/>
      <c r="I177" s="453"/>
      <c r="J177" s="479"/>
      <c r="K177" s="479"/>
      <c r="L177" s="479"/>
      <c r="M177" s="479"/>
      <c r="N177" s="479"/>
      <c r="O177" s="479"/>
      <c r="P177" s="479"/>
      <c r="Q177" s="480"/>
      <c r="R177" s="480"/>
      <c r="S177" s="480"/>
      <c r="T177" s="480"/>
      <c r="U177" s="480"/>
      <c r="V177" s="470"/>
      <c r="W177" s="470"/>
      <c r="X177" s="470"/>
      <c r="Y177" s="470"/>
      <c r="Z177" s="470"/>
      <c r="AA177" s="470"/>
      <c r="AB177" s="470"/>
      <c r="AC177" s="470"/>
      <c r="AD177" s="470"/>
      <c r="AE177" s="470"/>
      <c r="AF177" s="470"/>
      <c r="AG177" s="470"/>
      <c r="AH177" s="481"/>
      <c r="AI177" s="481"/>
      <c r="AJ177" s="481"/>
      <c r="AK177" s="481"/>
      <c r="AL177" s="482"/>
      <c r="AM177" s="482"/>
      <c r="AN177" s="482"/>
      <c r="AO177" s="482"/>
      <c r="AP177" s="482"/>
      <c r="AQ177" s="482"/>
      <c r="AR177" s="482"/>
      <c r="AS177" s="482"/>
      <c r="AT177" s="482"/>
      <c r="AU177" s="482"/>
      <c r="AV177" s="453"/>
      <c r="AW177" s="453"/>
      <c r="AX177" s="453"/>
      <c r="AY177" s="453"/>
      <c r="AZ177" s="471"/>
      <c r="BK177" s="458"/>
      <c r="BL177" s="458"/>
      <c r="BM177" s="458"/>
      <c r="BN177" s="458"/>
      <c r="BO177" s="458"/>
      <c r="BP177" s="458"/>
      <c r="BQ177" s="458"/>
      <c r="BR177" s="458"/>
      <c r="BS177" s="458"/>
      <c r="BT177" s="458"/>
      <c r="BU177" s="458"/>
      <c r="BV177" s="458"/>
    </row>
    <row r="178" spans="1:74" s="459" customFormat="1" ht="19.5" hidden="1" customHeight="1">
      <c r="A178" s="436">
        <f t="shared" si="6"/>
        <v>0</v>
      </c>
      <c r="B178" s="2154" t="s">
        <v>1222</v>
      </c>
      <c r="C178" s="2154"/>
      <c r="D178" s="2154"/>
      <c r="E178" s="2154"/>
      <c r="F178" s="2154"/>
      <c r="G178" s="2154"/>
      <c r="H178" s="2154"/>
      <c r="I178" s="2154"/>
      <c r="J178" s="2154"/>
      <c r="K178" s="2154"/>
      <c r="L178" s="2154"/>
      <c r="M178" s="2154"/>
      <c r="N178" s="2154"/>
      <c r="O178" s="2154"/>
      <c r="P178" s="2154"/>
      <c r="Q178" s="2154"/>
      <c r="R178" s="2154"/>
      <c r="S178" s="2154"/>
      <c r="T178" s="2154"/>
      <c r="U178" s="2154"/>
      <c r="V178" s="2154"/>
      <c r="W178" s="2154"/>
      <c r="X178" s="2154"/>
      <c r="Y178" s="2154"/>
      <c r="Z178" s="2154"/>
      <c r="AA178" s="2154"/>
      <c r="AB178" s="2154"/>
      <c r="AC178" s="2154"/>
      <c r="AD178" s="2154"/>
      <c r="AE178" s="2154"/>
      <c r="AF178" s="2154"/>
      <c r="AG178" s="2154"/>
      <c r="AH178" s="2154"/>
      <c r="AI178" s="2154"/>
      <c r="AJ178" s="2154"/>
      <c r="AK178" s="2154"/>
      <c r="AL178" s="2154"/>
      <c r="AM178" s="2154"/>
      <c r="AN178" s="2154"/>
      <c r="AO178" s="2154"/>
      <c r="AP178" s="2154"/>
      <c r="AQ178" s="2154"/>
      <c r="AR178" s="2154"/>
      <c r="AS178" s="2154"/>
      <c r="AT178" s="2154"/>
      <c r="AU178" s="2154"/>
      <c r="AV178" s="2154"/>
      <c r="AW178" s="2154"/>
      <c r="AX178" s="2154"/>
      <c r="AY178" s="2154"/>
      <c r="AZ178" s="483"/>
      <c r="BB178" s="458"/>
      <c r="BC178" s="458"/>
      <c r="BD178" s="458"/>
      <c r="BE178" s="458"/>
      <c r="BF178" s="458"/>
      <c r="BG178" s="458"/>
      <c r="BH178" s="458"/>
      <c r="BI178" s="458"/>
      <c r="BJ178" s="458"/>
      <c r="BK178" s="458"/>
      <c r="BL178" s="458"/>
      <c r="BM178" s="458"/>
      <c r="BN178" s="458"/>
      <c r="BO178" s="458"/>
      <c r="BP178" s="458"/>
      <c r="BQ178" s="458"/>
      <c r="BR178" s="458"/>
      <c r="BS178" s="458"/>
      <c r="BT178" s="458"/>
      <c r="BU178" s="458"/>
      <c r="BV178" s="458"/>
    </row>
    <row r="179" spans="1:74" s="459" customFormat="1" ht="18" hidden="1" customHeight="1">
      <c r="A179" s="436">
        <f t="shared" si="6"/>
        <v>0</v>
      </c>
      <c r="B179" s="484"/>
      <c r="C179" s="445" t="s">
        <v>1188</v>
      </c>
      <c r="D179" s="446" t="s">
        <v>1221</v>
      </c>
      <c r="E179" s="446"/>
      <c r="F179" s="446"/>
      <c r="G179" s="446"/>
      <c r="H179" s="446"/>
      <c r="I179" s="446"/>
      <c r="J179" s="485"/>
      <c r="K179" s="485"/>
      <c r="L179" s="485"/>
      <c r="M179" s="485"/>
      <c r="N179" s="485"/>
      <c r="O179" s="485"/>
      <c r="P179" s="485"/>
      <c r="Q179" s="485"/>
      <c r="R179" s="485"/>
      <c r="S179" s="485"/>
      <c r="T179" s="485"/>
      <c r="U179" s="485"/>
      <c r="V179" s="485"/>
      <c r="W179" s="485"/>
      <c r="X179" s="485"/>
      <c r="Y179" s="485"/>
      <c r="Z179" s="485"/>
      <c r="AA179" s="485"/>
      <c r="AB179" s="485"/>
      <c r="AC179" s="485"/>
      <c r="AD179" s="485"/>
      <c r="AE179" s="485"/>
      <c r="AF179" s="485"/>
      <c r="AG179" s="485"/>
      <c r="AH179" s="485"/>
      <c r="AI179" s="485"/>
      <c r="AJ179" s="485"/>
      <c r="AK179" s="485"/>
      <c r="AL179" s="485"/>
      <c r="AM179" s="485"/>
      <c r="AN179" s="485"/>
      <c r="AO179" s="485"/>
      <c r="AP179" s="485"/>
      <c r="AQ179" s="485"/>
      <c r="AR179" s="485"/>
      <c r="AS179" s="485"/>
      <c r="AT179" s="485"/>
      <c r="AU179" s="485"/>
      <c r="AV179" s="485"/>
      <c r="AW179" s="485"/>
      <c r="AX179" s="485"/>
      <c r="AY179" s="485"/>
      <c r="AZ179" s="483"/>
      <c r="BB179" s="458"/>
      <c r="BC179" s="458"/>
      <c r="BD179" s="458"/>
      <c r="BE179" s="458"/>
      <c r="BF179" s="458"/>
      <c r="BG179" s="458"/>
      <c r="BH179" s="458"/>
      <c r="BI179" s="458"/>
      <c r="BJ179" s="458"/>
      <c r="BK179" s="458"/>
      <c r="BL179" s="458"/>
      <c r="BM179" s="458"/>
      <c r="BN179" s="458"/>
      <c r="BO179" s="458"/>
      <c r="BP179" s="458"/>
      <c r="BQ179" s="458"/>
      <c r="BR179" s="458"/>
      <c r="BS179" s="458"/>
      <c r="BT179" s="458"/>
      <c r="BU179" s="458"/>
      <c r="BV179" s="458"/>
    </row>
    <row r="180" spans="1:74" s="458" customFormat="1" ht="18" hidden="1" customHeight="1">
      <c r="A180" s="436">
        <f t="shared" si="6"/>
        <v>0</v>
      </c>
      <c r="B180" s="445"/>
      <c r="C180" s="445"/>
      <c r="D180" s="445" t="s">
        <v>540</v>
      </c>
      <c r="E180" s="446" t="str">
        <f>CONCATENATE("조림목이 정상적으로 생육하기 위해서는 조림목을 제외한 모든 식생을 제거하여야 하므로 ",AO153,"로 적용한다.")</f>
        <v>조림목이 정상적으로 생육하기 위해서는 조림목을 제외한 모든 식생을 제거하여야 하므로 모두베기로 적용한다.</v>
      </c>
      <c r="F180" s="446"/>
      <c r="G180" s="446"/>
      <c r="H180" s="446"/>
      <c r="I180" s="446"/>
      <c r="J180" s="447"/>
      <c r="K180" s="446"/>
      <c r="L180" s="446"/>
      <c r="M180" s="446"/>
      <c r="N180" s="446"/>
      <c r="O180" s="446"/>
      <c r="P180" s="446"/>
      <c r="Q180" s="446"/>
      <c r="R180" s="446"/>
      <c r="S180" s="446"/>
      <c r="T180" s="446"/>
      <c r="U180" s="446"/>
      <c r="V180" s="446"/>
      <c r="W180" s="446"/>
      <c r="X180" s="446"/>
      <c r="Y180" s="446"/>
      <c r="Z180" s="446"/>
      <c r="AA180" s="446"/>
      <c r="AB180" s="446"/>
      <c r="AC180" s="446"/>
      <c r="AD180" s="446"/>
      <c r="AE180" s="446"/>
      <c r="AF180" s="446"/>
      <c r="AG180" s="446"/>
      <c r="AH180" s="446"/>
      <c r="AI180" s="446"/>
      <c r="AJ180" s="446"/>
      <c r="AK180" s="446"/>
      <c r="AL180" s="446"/>
      <c r="AM180" s="446"/>
      <c r="AN180" s="446"/>
      <c r="AO180" s="446"/>
      <c r="AP180" s="446"/>
      <c r="AQ180" s="446"/>
      <c r="AR180" s="446"/>
      <c r="AS180" s="446"/>
      <c r="AT180" s="446"/>
      <c r="AU180" s="446"/>
      <c r="AV180" s="446"/>
      <c r="AW180" s="446"/>
      <c r="AX180" s="446"/>
      <c r="AY180" s="446"/>
      <c r="AZ180" s="486"/>
      <c r="BB180" s="459"/>
      <c r="BC180" s="459"/>
      <c r="BD180" s="459"/>
      <c r="BE180" s="459"/>
      <c r="BF180" s="459"/>
      <c r="BG180" s="459"/>
      <c r="BH180" s="459"/>
      <c r="BI180" s="459"/>
      <c r="BJ180" s="459"/>
      <c r="BK180" s="459"/>
      <c r="BL180" s="459"/>
      <c r="BM180" s="459"/>
      <c r="BN180" s="459"/>
      <c r="BO180" s="459"/>
      <c r="BP180" s="459"/>
      <c r="BQ180" s="459"/>
      <c r="BR180" s="459"/>
      <c r="BS180" s="459"/>
      <c r="BT180" s="459"/>
      <c r="BU180" s="459"/>
      <c r="BV180" s="459"/>
    </row>
    <row r="181" spans="1:74" s="458" customFormat="1" ht="18" hidden="1" customHeight="1">
      <c r="A181" s="436">
        <f t="shared" si="6"/>
        <v>0</v>
      </c>
      <c r="B181" s="445"/>
      <c r="C181" s="445" t="s">
        <v>1178</v>
      </c>
      <c r="D181" s="446" t="s">
        <v>1220</v>
      </c>
      <c r="E181" s="446"/>
      <c r="F181" s="446"/>
      <c r="G181" s="446"/>
      <c r="H181" s="446"/>
      <c r="I181" s="446"/>
      <c r="J181" s="446"/>
      <c r="K181" s="446"/>
      <c r="L181" s="446"/>
      <c r="M181" s="446"/>
      <c r="N181" s="446"/>
      <c r="O181" s="446"/>
      <c r="P181" s="446"/>
      <c r="Q181" s="446"/>
      <c r="R181" s="446"/>
      <c r="S181" s="446"/>
      <c r="T181" s="446"/>
      <c r="U181" s="446"/>
      <c r="V181" s="446"/>
      <c r="W181" s="446"/>
      <c r="X181" s="446"/>
      <c r="Y181" s="446"/>
      <c r="Z181" s="446"/>
      <c r="AA181" s="446"/>
      <c r="AB181" s="446"/>
      <c r="AC181" s="446"/>
      <c r="AD181" s="446"/>
      <c r="AE181" s="446"/>
      <c r="AF181" s="446"/>
      <c r="AG181" s="446"/>
      <c r="AH181" s="446"/>
      <c r="AI181" s="446"/>
      <c r="AJ181" s="446"/>
      <c r="AK181" s="446"/>
      <c r="AL181" s="446"/>
      <c r="AM181" s="446"/>
      <c r="AN181" s="446"/>
      <c r="AO181" s="446"/>
      <c r="AP181" s="446"/>
      <c r="AQ181" s="446"/>
      <c r="AR181" s="446"/>
      <c r="AS181" s="446"/>
      <c r="AT181" s="446"/>
      <c r="AU181" s="446"/>
      <c r="AV181" s="446"/>
      <c r="AW181" s="446"/>
      <c r="AX181" s="446"/>
      <c r="AY181" s="446"/>
      <c r="AZ181" s="486"/>
    </row>
    <row r="182" spans="1:74" s="458" customFormat="1" ht="18" hidden="1" customHeight="1">
      <c r="A182" s="436">
        <f t="shared" si="6"/>
        <v>0</v>
      </c>
      <c r="B182" s="445"/>
      <c r="C182" s="2155" t="s">
        <v>1219</v>
      </c>
      <c r="D182" s="2155"/>
      <c r="E182" s="2155"/>
      <c r="F182" s="2155"/>
      <c r="G182" s="2155"/>
      <c r="H182" s="2155"/>
      <c r="I182" s="2155"/>
      <c r="J182" s="2155"/>
      <c r="K182" s="2155"/>
      <c r="L182" s="2155"/>
      <c r="M182" s="2155"/>
      <c r="N182" s="2155"/>
      <c r="O182" s="2155"/>
      <c r="P182" s="2155"/>
      <c r="Q182" s="2155"/>
      <c r="R182" s="2155"/>
      <c r="S182" s="2155"/>
      <c r="T182" s="2155"/>
      <c r="U182" s="2155"/>
      <c r="V182" s="2155"/>
      <c r="W182" s="2155"/>
      <c r="X182" s="2155"/>
      <c r="Y182" s="2155"/>
      <c r="Z182" s="2155"/>
      <c r="AA182" s="2155" t="s">
        <v>1218</v>
      </c>
      <c r="AB182" s="2155"/>
      <c r="AC182" s="2155"/>
      <c r="AD182" s="2155"/>
      <c r="AE182" s="2155"/>
      <c r="AF182" s="2155"/>
      <c r="AG182" s="2155"/>
      <c r="AH182" s="2155"/>
      <c r="AI182" s="2155"/>
      <c r="AJ182" s="2155"/>
      <c r="AK182" s="2155"/>
      <c r="AL182" s="2155"/>
      <c r="AM182" s="2155"/>
      <c r="AN182" s="2155"/>
      <c r="AO182" s="2155"/>
      <c r="AP182" s="2155"/>
      <c r="AQ182" s="2155"/>
      <c r="AR182" s="2155"/>
      <c r="AS182" s="2155"/>
      <c r="AT182" s="2155"/>
      <c r="AU182" s="2155"/>
      <c r="AV182" s="2155"/>
      <c r="AW182" s="2155"/>
      <c r="AX182" s="2155"/>
      <c r="AY182" s="445"/>
      <c r="AZ182" s="444"/>
    </row>
    <row r="183" spans="1:74" s="444" customFormat="1" ht="18" hidden="1" customHeight="1">
      <c r="A183" s="436">
        <f t="shared" ref="A183:A200" si="7">IF(K$169&gt;0,1,0)</f>
        <v>0</v>
      </c>
      <c r="B183" s="487"/>
      <c r="C183" s="2155" t="s">
        <v>1217</v>
      </c>
      <c r="D183" s="2155"/>
      <c r="E183" s="2155"/>
      <c r="F183" s="2155"/>
      <c r="G183" s="2155"/>
      <c r="H183" s="2155"/>
      <c r="I183" s="2155"/>
      <c r="J183" s="2155"/>
      <c r="K183" s="2155" t="s">
        <v>1216</v>
      </c>
      <c r="L183" s="2155"/>
      <c r="M183" s="2155"/>
      <c r="N183" s="2155"/>
      <c r="O183" s="2155"/>
      <c r="P183" s="2155"/>
      <c r="Q183" s="2155"/>
      <c r="R183" s="2155"/>
      <c r="S183" s="2155" t="s">
        <v>1215</v>
      </c>
      <c r="T183" s="2155"/>
      <c r="U183" s="2155"/>
      <c r="V183" s="2155"/>
      <c r="W183" s="2155"/>
      <c r="X183" s="2155"/>
      <c r="Y183" s="2155"/>
      <c r="Z183" s="2155"/>
      <c r="AA183" s="2155" t="s">
        <v>1214</v>
      </c>
      <c r="AB183" s="2155"/>
      <c r="AC183" s="2155"/>
      <c r="AD183" s="2155"/>
      <c r="AE183" s="2155"/>
      <c r="AF183" s="2155"/>
      <c r="AG183" s="2155"/>
      <c r="AH183" s="2155"/>
      <c r="AI183" s="2155" t="s">
        <v>1213</v>
      </c>
      <c r="AJ183" s="2155"/>
      <c r="AK183" s="2155"/>
      <c r="AL183" s="2155"/>
      <c r="AM183" s="2155"/>
      <c r="AN183" s="2155"/>
      <c r="AO183" s="2155"/>
      <c r="AP183" s="2155"/>
      <c r="AQ183" s="2155" t="s">
        <v>1212</v>
      </c>
      <c r="AR183" s="2155"/>
      <c r="AS183" s="2155"/>
      <c r="AT183" s="2155"/>
      <c r="AU183" s="2155"/>
      <c r="AV183" s="2155"/>
      <c r="AW183" s="2155"/>
      <c r="AX183" s="2155"/>
      <c r="AY183" s="487"/>
      <c r="AZ183" s="443"/>
      <c r="BB183" s="458"/>
      <c r="BC183" s="458"/>
      <c r="BD183" s="458"/>
      <c r="BE183" s="458"/>
      <c r="BF183" s="458"/>
      <c r="BG183" s="458"/>
      <c r="BH183" s="458"/>
      <c r="BI183" s="458"/>
      <c r="BJ183" s="458"/>
      <c r="BK183" s="458"/>
      <c r="BL183" s="458"/>
      <c r="BM183" s="458"/>
      <c r="BN183" s="458"/>
      <c r="BO183" s="458"/>
      <c r="BP183" s="458"/>
      <c r="BQ183" s="458"/>
      <c r="BR183" s="458"/>
      <c r="BS183" s="458"/>
      <c r="BT183" s="458"/>
      <c r="BU183" s="458"/>
      <c r="BV183" s="458"/>
    </row>
    <row r="184" spans="1:74" s="438" customFormat="1" ht="18" hidden="1" customHeight="1">
      <c r="A184" s="436">
        <f t="shared" si="7"/>
        <v>0</v>
      </c>
      <c r="B184" s="470"/>
      <c r="C184" s="2155" t="s">
        <v>1170</v>
      </c>
      <c r="D184" s="2155"/>
      <c r="E184" s="2155"/>
      <c r="F184" s="2155"/>
      <c r="G184" s="2155"/>
      <c r="H184" s="2155"/>
      <c r="I184" s="2155"/>
      <c r="J184" s="2155"/>
      <c r="K184" s="2155" t="s">
        <v>1174</v>
      </c>
      <c r="L184" s="2155"/>
      <c r="M184" s="2155"/>
      <c r="N184" s="2155"/>
      <c r="O184" s="2155"/>
      <c r="P184" s="2155"/>
      <c r="Q184" s="2155"/>
      <c r="R184" s="2155"/>
      <c r="S184" s="2165">
        <f>AA169</f>
        <v>0</v>
      </c>
      <c r="T184" s="2165"/>
      <c r="U184" s="2165"/>
      <c r="V184" s="2165"/>
      <c r="W184" s="2165"/>
      <c r="X184" s="2165"/>
      <c r="Y184" s="2165"/>
      <c r="Z184" s="2165"/>
      <c r="AA184" s="2158" t="str">
        <f>'6-3표준조사-1'!P231</f>
        <v>완 (15˚ 이하)</v>
      </c>
      <c r="AB184" s="2158"/>
      <c r="AC184" s="2158"/>
      <c r="AD184" s="2158"/>
      <c r="AE184" s="2158"/>
      <c r="AF184" s="2158"/>
      <c r="AG184" s="2158"/>
      <c r="AH184" s="2158"/>
      <c r="AI184" s="2158">
        <f>'6-3표준조사-1'!Q231</f>
        <v>0</v>
      </c>
      <c r="AJ184" s="2158"/>
      <c r="AK184" s="2158"/>
      <c r="AL184" s="2158"/>
      <c r="AM184" s="2158"/>
      <c r="AN184" s="2158"/>
      <c r="AO184" s="2158"/>
      <c r="AP184" s="2158"/>
      <c r="AQ184" s="2158">
        <f>'6-3표준조사-1'!R231</f>
        <v>0</v>
      </c>
      <c r="AR184" s="2158"/>
      <c r="AS184" s="2158"/>
      <c r="AT184" s="2158"/>
      <c r="AU184" s="2158"/>
      <c r="AV184" s="2158"/>
      <c r="AW184" s="2158"/>
      <c r="AX184" s="2158"/>
      <c r="AY184" s="470"/>
      <c r="AZ184" s="471"/>
    </row>
    <row r="185" spans="1:74" s="444" customFormat="1" ht="18" hidden="1" customHeight="1">
      <c r="A185" s="436">
        <f t="shared" si="7"/>
        <v>0</v>
      </c>
      <c r="B185" s="470"/>
      <c r="C185" s="2155" t="s">
        <v>1173</v>
      </c>
      <c r="D185" s="2155"/>
      <c r="E185" s="2155"/>
      <c r="F185" s="2155"/>
      <c r="G185" s="2155"/>
      <c r="H185" s="2155"/>
      <c r="I185" s="2155"/>
      <c r="J185" s="2155"/>
      <c r="K185" s="2155" t="s">
        <v>1172</v>
      </c>
      <c r="L185" s="2155"/>
      <c r="M185" s="2155"/>
      <c r="N185" s="2155"/>
      <c r="O185" s="2155"/>
      <c r="P185" s="2155"/>
      <c r="Q185" s="2155"/>
      <c r="R185" s="2155"/>
      <c r="S185" s="2166">
        <f>K169</f>
        <v>0</v>
      </c>
      <c r="T185" s="2166"/>
      <c r="U185" s="2166"/>
      <c r="V185" s="2166"/>
      <c r="W185" s="2166"/>
      <c r="X185" s="2166"/>
      <c r="Y185" s="2166"/>
      <c r="Z185" s="2166"/>
      <c r="AA185" s="2159"/>
      <c r="AB185" s="2159"/>
      <c r="AC185" s="2159"/>
      <c r="AD185" s="2159"/>
      <c r="AE185" s="2159"/>
      <c r="AF185" s="2159"/>
      <c r="AG185" s="2159"/>
      <c r="AH185" s="2159"/>
      <c r="AI185" s="2159"/>
      <c r="AJ185" s="2159"/>
      <c r="AK185" s="2159"/>
      <c r="AL185" s="2159"/>
      <c r="AM185" s="2159"/>
      <c r="AN185" s="2159"/>
      <c r="AO185" s="2159"/>
      <c r="AP185" s="2159"/>
      <c r="AQ185" s="2159"/>
      <c r="AR185" s="2159"/>
      <c r="AS185" s="2159"/>
      <c r="AT185" s="2159"/>
      <c r="AU185" s="2159"/>
      <c r="AV185" s="2159"/>
      <c r="AW185" s="2159"/>
      <c r="AX185" s="2159"/>
      <c r="AY185" s="470"/>
      <c r="AZ185" s="471"/>
    </row>
    <row r="186" spans="1:74" s="444" customFormat="1" ht="18" hidden="1" customHeight="1">
      <c r="A186" s="436">
        <f t="shared" si="7"/>
        <v>0</v>
      </c>
      <c r="B186" s="488"/>
      <c r="C186" s="488" t="s">
        <v>1171</v>
      </c>
      <c r="D186" s="488" t="s">
        <v>1170</v>
      </c>
      <c r="E186" s="488"/>
      <c r="F186" s="488"/>
      <c r="G186" s="489"/>
      <c r="H186" s="489"/>
      <c r="I186" s="489"/>
      <c r="J186" s="489"/>
      <c r="K186" s="489"/>
      <c r="L186" s="476"/>
      <c r="M186" s="476"/>
      <c r="N186" s="476"/>
      <c r="O186" s="476"/>
      <c r="P186" s="476"/>
      <c r="Q186" s="490"/>
      <c r="R186" s="490"/>
      <c r="S186" s="490"/>
      <c r="T186" s="490"/>
      <c r="U186" s="490"/>
      <c r="V186" s="470"/>
      <c r="W186" s="470"/>
      <c r="X186" s="470"/>
      <c r="Y186" s="470"/>
      <c r="Z186" s="491"/>
      <c r="AA186" s="470"/>
      <c r="AB186" s="470"/>
      <c r="AC186" s="470"/>
      <c r="AD186" s="492"/>
      <c r="AE186" s="470"/>
      <c r="AF186" s="470"/>
      <c r="AG186" s="470"/>
      <c r="AH186" s="493"/>
      <c r="AI186" s="493"/>
      <c r="AJ186" s="493"/>
      <c r="AK186" s="493"/>
      <c r="AL186" s="493"/>
      <c r="AM186" s="493"/>
      <c r="AN186" s="493"/>
      <c r="AO186" s="493"/>
      <c r="AP186" s="493"/>
      <c r="AQ186" s="494"/>
      <c r="AR186" s="494"/>
      <c r="AS186" s="494"/>
      <c r="AT186" s="494"/>
      <c r="AU186" s="495"/>
      <c r="AV186" s="495"/>
      <c r="AW186" s="495"/>
      <c r="AX186" s="495"/>
      <c r="AY186" s="495"/>
      <c r="AZ186" s="496"/>
    </row>
    <row r="187" spans="1:74" s="444" customFormat="1" ht="18" hidden="1" customHeight="1">
      <c r="A187" s="436">
        <f t="shared" si="7"/>
        <v>0</v>
      </c>
      <c r="B187" s="445"/>
      <c r="C187" s="445"/>
      <c r="D187" s="445" t="s">
        <v>540</v>
      </c>
      <c r="E187" s="445" t="s">
        <v>1211</v>
      </c>
      <c r="F187" s="445"/>
      <c r="G187" s="445"/>
      <c r="H187" s="445"/>
      <c r="I187" s="445"/>
      <c r="J187" s="492"/>
      <c r="K187" s="492"/>
      <c r="L187" s="492"/>
      <c r="M187" s="492"/>
      <c r="N187" s="445"/>
      <c r="O187" s="445"/>
      <c r="P187" s="445"/>
      <c r="Q187" s="445"/>
      <c r="R187" s="445"/>
      <c r="S187" s="445"/>
      <c r="T187" s="490"/>
      <c r="U187" s="490"/>
      <c r="V187" s="490"/>
      <c r="W187" s="490"/>
      <c r="X187" s="445"/>
      <c r="Y187" s="445"/>
      <c r="Z187" s="445"/>
      <c r="AA187" s="445"/>
      <c r="AB187" s="490"/>
      <c r="AC187" s="490"/>
      <c r="AD187" s="490"/>
      <c r="AE187" s="490"/>
      <c r="AF187" s="445"/>
      <c r="AG187" s="445"/>
      <c r="AH187" s="445"/>
      <c r="AI187" s="445"/>
      <c r="AJ187" s="445"/>
      <c r="AK187" s="445"/>
      <c r="AL187" s="445"/>
      <c r="AM187" s="445"/>
      <c r="AN187" s="445"/>
      <c r="AO187" s="445"/>
      <c r="AP187" s="445"/>
      <c r="AQ187" s="445"/>
      <c r="AR187" s="445"/>
      <c r="AS187" s="445"/>
      <c r="AT187" s="445"/>
      <c r="AU187" s="445"/>
      <c r="AV187" s="445"/>
      <c r="AW187" s="445"/>
      <c r="AX187" s="445"/>
      <c r="AY187" s="445"/>
    </row>
    <row r="188" spans="1:74" s="458" customFormat="1" ht="18" hidden="1" customHeight="1">
      <c r="A188" s="436">
        <f t="shared" si="7"/>
        <v>0</v>
      </c>
      <c r="B188" s="445"/>
      <c r="C188" s="445"/>
      <c r="D188" s="445" t="s">
        <v>540</v>
      </c>
      <c r="E188" s="446" t="s">
        <v>1210</v>
      </c>
      <c r="F188" s="446"/>
      <c r="G188" s="446"/>
      <c r="H188" s="446"/>
      <c r="I188" s="446"/>
      <c r="J188" s="446"/>
      <c r="K188" s="446"/>
      <c r="L188" s="446"/>
      <c r="M188" s="446"/>
      <c r="N188" s="446"/>
      <c r="O188" s="446"/>
      <c r="P188" s="446"/>
      <c r="Q188" s="446"/>
      <c r="R188" s="446"/>
      <c r="S188" s="446"/>
      <c r="T188" s="446"/>
      <c r="U188" s="446"/>
      <c r="V188" s="446"/>
      <c r="W188" s="446"/>
      <c r="X188" s="446"/>
      <c r="Y188" s="446"/>
      <c r="Z188" s="446"/>
      <c r="AA188" s="446"/>
      <c r="AB188" s="446"/>
      <c r="AC188" s="446"/>
      <c r="AD188" s="446"/>
      <c r="AE188" s="446"/>
      <c r="AF188" s="446"/>
      <c r="AG188" s="446"/>
      <c r="AH188" s="446"/>
      <c r="AI188" s="446"/>
      <c r="AJ188" s="446"/>
      <c r="AK188" s="446"/>
      <c r="AL188" s="446"/>
      <c r="AM188" s="446"/>
      <c r="AN188" s="446"/>
      <c r="AO188" s="446"/>
      <c r="AP188" s="446"/>
      <c r="AQ188" s="446"/>
      <c r="AR188" s="446"/>
      <c r="AS188" s="446"/>
      <c r="AT188" s="446"/>
      <c r="AU188" s="446"/>
      <c r="AV188" s="446"/>
      <c r="AW188" s="446"/>
      <c r="AX188" s="446"/>
      <c r="AY188" s="446"/>
      <c r="AZ188" s="486"/>
    </row>
    <row r="189" spans="1:74" s="459" customFormat="1" ht="18" hidden="1" customHeight="1">
      <c r="A189" s="436">
        <f t="shared" si="7"/>
        <v>0</v>
      </c>
      <c r="B189" s="445"/>
      <c r="C189" s="445" t="s">
        <v>1209</v>
      </c>
      <c r="D189" s="445"/>
      <c r="E189" s="497"/>
      <c r="F189" s="497"/>
      <c r="G189" s="497"/>
      <c r="H189" s="497"/>
      <c r="I189" s="497"/>
      <c r="J189" s="497"/>
      <c r="K189" s="497"/>
      <c r="L189" s="497"/>
      <c r="M189" s="497"/>
      <c r="N189" s="497"/>
      <c r="O189" s="497"/>
      <c r="P189" s="497"/>
      <c r="Q189" s="497"/>
      <c r="R189" s="497"/>
      <c r="S189" s="497"/>
      <c r="T189" s="497"/>
      <c r="U189" s="497"/>
      <c r="V189" s="497"/>
      <c r="W189" s="497"/>
      <c r="X189" s="497"/>
      <c r="Y189" s="497"/>
      <c r="Z189" s="497"/>
      <c r="AA189" s="497"/>
      <c r="AB189" s="497"/>
      <c r="AC189" s="497"/>
      <c r="AD189" s="497"/>
      <c r="AE189" s="497"/>
      <c r="AF189" s="497"/>
      <c r="AG189" s="497"/>
      <c r="AH189" s="497"/>
      <c r="AI189" s="497"/>
      <c r="AJ189" s="497"/>
      <c r="AK189" s="497"/>
      <c r="AL189" s="497"/>
      <c r="AM189" s="497"/>
      <c r="AN189" s="497"/>
      <c r="AO189" s="497"/>
      <c r="AP189" s="497"/>
      <c r="AQ189" s="497"/>
      <c r="AR189" s="497"/>
      <c r="AS189" s="497"/>
      <c r="AT189" s="497"/>
      <c r="AU189" s="497"/>
      <c r="AV189" s="497"/>
      <c r="AW189" s="497"/>
      <c r="AX189" s="497"/>
      <c r="AY189" s="497"/>
      <c r="AZ189" s="498"/>
    </row>
    <row r="190" spans="1:74" s="458" customFormat="1" ht="18" hidden="1" customHeight="1">
      <c r="A190" s="436">
        <f t="shared" si="7"/>
        <v>0</v>
      </c>
      <c r="B190" s="445"/>
      <c r="C190" s="445"/>
      <c r="D190" s="445" t="s">
        <v>540</v>
      </c>
      <c r="E190" s="497" t="s">
        <v>1208</v>
      </c>
      <c r="F190" s="497"/>
      <c r="G190" s="497"/>
      <c r="H190" s="497"/>
      <c r="I190" s="497"/>
      <c r="J190" s="497"/>
      <c r="K190" s="497"/>
      <c r="L190" s="497"/>
      <c r="M190" s="497"/>
      <c r="N190" s="497"/>
      <c r="O190" s="497"/>
      <c r="P190" s="497"/>
      <c r="Q190" s="497"/>
      <c r="R190" s="497"/>
      <c r="S190" s="497"/>
      <c r="T190" s="497"/>
      <c r="U190" s="497"/>
      <c r="V190" s="497"/>
      <c r="W190" s="497"/>
      <c r="X190" s="497"/>
      <c r="Y190" s="497"/>
      <c r="Z190" s="497"/>
      <c r="AA190" s="497"/>
      <c r="AB190" s="497"/>
      <c r="AC190" s="497"/>
      <c r="AD190" s="497"/>
      <c r="AE190" s="497"/>
      <c r="AF190" s="497"/>
      <c r="AG190" s="497"/>
      <c r="AH190" s="497"/>
      <c r="AI190" s="497"/>
      <c r="AJ190" s="497"/>
      <c r="AK190" s="497"/>
      <c r="AL190" s="497"/>
      <c r="AM190" s="497"/>
      <c r="AN190" s="497"/>
      <c r="AO190" s="497"/>
      <c r="AP190" s="497"/>
      <c r="AQ190" s="497"/>
      <c r="AR190" s="497"/>
      <c r="AS190" s="497"/>
      <c r="AT190" s="497"/>
      <c r="AU190" s="497"/>
      <c r="AV190" s="497"/>
      <c r="AW190" s="497"/>
      <c r="AX190" s="497"/>
      <c r="AY190" s="497"/>
      <c r="AZ190" s="498"/>
    </row>
    <row r="191" spans="1:74" s="458" customFormat="1" ht="18" hidden="1" customHeight="1">
      <c r="A191" s="436">
        <f t="shared" si="7"/>
        <v>0</v>
      </c>
      <c r="B191" s="445"/>
      <c r="C191" s="445"/>
      <c r="D191" s="445" t="s">
        <v>540</v>
      </c>
      <c r="E191" s="497" t="s">
        <v>1207</v>
      </c>
      <c r="F191" s="497"/>
      <c r="G191" s="497"/>
      <c r="H191" s="497"/>
      <c r="I191" s="497"/>
      <c r="J191" s="497"/>
      <c r="K191" s="497"/>
      <c r="L191" s="497"/>
      <c r="M191" s="497"/>
      <c r="N191" s="497"/>
      <c r="O191" s="497"/>
      <c r="P191" s="497"/>
      <c r="Q191" s="497"/>
      <c r="R191" s="497"/>
      <c r="S191" s="497"/>
      <c r="T191" s="497"/>
      <c r="U191" s="497"/>
      <c r="V191" s="497"/>
      <c r="W191" s="497"/>
      <c r="X191" s="497"/>
      <c r="Y191" s="497"/>
      <c r="Z191" s="497"/>
      <c r="AA191" s="497"/>
      <c r="AB191" s="497"/>
      <c r="AC191" s="497"/>
      <c r="AD191" s="497"/>
      <c r="AE191" s="497"/>
      <c r="AF191" s="497"/>
      <c r="AG191" s="497"/>
      <c r="AH191" s="497"/>
      <c r="AI191" s="497"/>
      <c r="AJ191" s="497"/>
      <c r="AK191" s="497"/>
      <c r="AL191" s="497"/>
      <c r="AM191" s="497"/>
      <c r="AN191" s="497"/>
      <c r="AO191" s="497"/>
      <c r="AP191" s="497"/>
      <c r="AQ191" s="497"/>
      <c r="AR191" s="497"/>
      <c r="AS191" s="497"/>
      <c r="AT191" s="497"/>
      <c r="AU191" s="497"/>
      <c r="AV191" s="497"/>
      <c r="AW191" s="497"/>
      <c r="AX191" s="497"/>
      <c r="AY191" s="497"/>
      <c r="AZ191" s="498"/>
    </row>
    <row r="192" spans="1:74" s="458" customFormat="1" ht="18" hidden="1" customHeight="1">
      <c r="A192" s="436">
        <f t="shared" si="7"/>
        <v>0</v>
      </c>
      <c r="B192" s="445"/>
      <c r="C192" s="445" t="s">
        <v>1206</v>
      </c>
      <c r="D192" s="445" t="s">
        <v>1205</v>
      </c>
      <c r="E192" s="497"/>
      <c r="F192" s="497"/>
      <c r="G192" s="497"/>
      <c r="H192" s="497"/>
      <c r="I192" s="497"/>
      <c r="J192" s="497"/>
      <c r="K192" s="497"/>
      <c r="L192" s="497"/>
      <c r="M192" s="497"/>
      <c r="N192" s="497"/>
      <c r="O192" s="497"/>
      <c r="P192" s="497"/>
      <c r="Q192" s="497"/>
      <c r="R192" s="497"/>
      <c r="S192" s="497"/>
      <c r="T192" s="497"/>
      <c r="U192" s="497"/>
      <c r="V192" s="497"/>
      <c r="W192" s="497"/>
      <c r="X192" s="497"/>
      <c r="Y192" s="497"/>
      <c r="Z192" s="497"/>
      <c r="AA192" s="497"/>
      <c r="AB192" s="497"/>
      <c r="AC192" s="497"/>
      <c r="AD192" s="497"/>
      <c r="AE192" s="497"/>
      <c r="AF192" s="497"/>
      <c r="AG192" s="497"/>
      <c r="AH192" s="497"/>
      <c r="AI192" s="497"/>
      <c r="AJ192" s="497"/>
      <c r="AK192" s="497"/>
      <c r="AL192" s="497"/>
      <c r="AM192" s="497"/>
      <c r="AN192" s="497"/>
      <c r="AO192" s="497"/>
      <c r="AP192" s="497"/>
      <c r="AQ192" s="497"/>
      <c r="AR192" s="497"/>
      <c r="AS192" s="497"/>
      <c r="AT192" s="497"/>
      <c r="AU192" s="497"/>
      <c r="AV192" s="497"/>
      <c r="AW192" s="497"/>
      <c r="AX192" s="497"/>
      <c r="AY192" s="497"/>
      <c r="AZ192" s="498"/>
    </row>
    <row r="193" spans="1:52" s="458" customFormat="1" ht="18" hidden="1" customHeight="1">
      <c r="A193" s="436">
        <f t="shared" si="7"/>
        <v>0</v>
      </c>
      <c r="B193" s="445"/>
      <c r="C193" s="445"/>
      <c r="D193" s="445" t="s">
        <v>540</v>
      </c>
      <c r="E193" s="497" t="s">
        <v>1204</v>
      </c>
      <c r="F193" s="497"/>
      <c r="G193" s="497"/>
      <c r="H193" s="497"/>
      <c r="I193" s="497"/>
      <c r="J193" s="497"/>
      <c r="K193" s="497"/>
      <c r="L193" s="497"/>
      <c r="M193" s="497"/>
      <c r="N193" s="497"/>
      <c r="O193" s="497"/>
      <c r="P193" s="497"/>
      <c r="Q193" s="497"/>
      <c r="R193" s="497"/>
      <c r="S193" s="497"/>
      <c r="T193" s="497"/>
      <c r="U193" s="497"/>
      <c r="V193" s="497"/>
      <c r="W193" s="497"/>
      <c r="X193" s="497"/>
      <c r="Y193" s="497"/>
      <c r="Z193" s="497"/>
      <c r="AA193" s="497"/>
      <c r="AB193" s="497"/>
      <c r="AC193" s="497"/>
      <c r="AD193" s="497"/>
      <c r="AE193" s="497"/>
      <c r="AF193" s="497"/>
      <c r="AG193" s="497"/>
      <c r="AH193" s="497"/>
      <c r="AI193" s="497"/>
      <c r="AJ193" s="497"/>
      <c r="AK193" s="497"/>
      <c r="AL193" s="497"/>
      <c r="AM193" s="497"/>
      <c r="AN193" s="497"/>
      <c r="AO193" s="497"/>
      <c r="AP193" s="497"/>
      <c r="AQ193" s="497"/>
      <c r="AR193" s="497"/>
      <c r="AS193" s="497"/>
      <c r="AT193" s="497"/>
      <c r="AU193" s="497"/>
      <c r="AV193" s="497"/>
      <c r="AW193" s="497"/>
      <c r="AX193" s="497"/>
      <c r="AY193" s="497"/>
      <c r="AZ193" s="498"/>
    </row>
    <row r="194" spans="1:52" s="458" customFormat="1" ht="18" hidden="1" customHeight="1">
      <c r="A194" s="436">
        <f t="shared" si="7"/>
        <v>0</v>
      </c>
      <c r="B194" s="445"/>
      <c r="C194" s="445"/>
      <c r="D194" s="445" t="s">
        <v>540</v>
      </c>
      <c r="E194" s="497" t="s">
        <v>1203</v>
      </c>
      <c r="F194" s="497"/>
      <c r="G194" s="497"/>
      <c r="H194" s="497"/>
      <c r="I194" s="497"/>
      <c r="J194" s="497"/>
      <c r="K194" s="497"/>
      <c r="L194" s="497"/>
      <c r="M194" s="497"/>
      <c r="N194" s="497"/>
      <c r="O194" s="497"/>
      <c r="P194" s="497"/>
      <c r="Q194" s="497"/>
      <c r="R194" s="497"/>
      <c r="S194" s="497"/>
      <c r="T194" s="497"/>
      <c r="U194" s="497"/>
      <c r="V194" s="497"/>
      <c r="W194" s="497"/>
      <c r="X194" s="497"/>
      <c r="Y194" s="497"/>
      <c r="Z194" s="497"/>
      <c r="AA194" s="497"/>
      <c r="AB194" s="497"/>
      <c r="AC194" s="497"/>
      <c r="AD194" s="497"/>
      <c r="AE194" s="497"/>
      <c r="AF194" s="497"/>
      <c r="AG194" s="497"/>
      <c r="AH194" s="497"/>
      <c r="AI194" s="497"/>
      <c r="AJ194" s="497"/>
      <c r="AK194" s="497"/>
      <c r="AL194" s="497"/>
      <c r="AM194" s="497"/>
      <c r="AN194" s="497"/>
      <c r="AO194" s="497"/>
      <c r="AP194" s="497"/>
      <c r="AQ194" s="497"/>
      <c r="AR194" s="497"/>
      <c r="AS194" s="497"/>
      <c r="AT194" s="497"/>
      <c r="AU194" s="497"/>
      <c r="AV194" s="497"/>
      <c r="AW194" s="497"/>
      <c r="AX194" s="497"/>
      <c r="AY194" s="497"/>
      <c r="AZ194" s="498"/>
    </row>
    <row r="195" spans="1:52" s="458" customFormat="1" ht="18" hidden="1" customHeight="1">
      <c r="A195" s="436">
        <f t="shared" si="7"/>
        <v>0</v>
      </c>
      <c r="B195" s="445"/>
      <c r="C195" s="445"/>
      <c r="D195" s="445" t="s">
        <v>540</v>
      </c>
      <c r="E195" s="497" t="s">
        <v>1202</v>
      </c>
      <c r="F195" s="497"/>
      <c r="G195" s="497"/>
      <c r="H195" s="497"/>
      <c r="I195" s="497"/>
      <c r="J195" s="497"/>
      <c r="K195" s="497"/>
      <c r="L195" s="497"/>
      <c r="M195" s="497"/>
      <c r="N195" s="497"/>
      <c r="O195" s="497"/>
      <c r="P195" s="497"/>
      <c r="Q195" s="497"/>
      <c r="R195" s="497"/>
      <c r="S195" s="497"/>
      <c r="T195" s="497"/>
      <c r="U195" s="497"/>
      <c r="V195" s="497"/>
      <c r="W195" s="497"/>
      <c r="X195" s="497"/>
      <c r="Y195" s="497"/>
      <c r="Z195" s="497"/>
      <c r="AA195" s="497"/>
      <c r="AB195" s="497"/>
      <c r="AC195" s="497"/>
      <c r="AD195" s="497"/>
      <c r="AE195" s="497"/>
      <c r="AF195" s="497"/>
      <c r="AG195" s="497"/>
      <c r="AH195" s="497"/>
      <c r="AI195" s="497"/>
      <c r="AJ195" s="497"/>
      <c r="AK195" s="497"/>
      <c r="AL195" s="497"/>
      <c r="AM195" s="497"/>
      <c r="AN195" s="497"/>
      <c r="AO195" s="497"/>
      <c r="AP195" s="497"/>
      <c r="AQ195" s="497"/>
      <c r="AR195" s="497"/>
      <c r="AS195" s="497"/>
      <c r="AT195" s="497"/>
      <c r="AU195" s="497"/>
      <c r="AV195" s="497"/>
      <c r="AW195" s="497"/>
      <c r="AX195" s="497"/>
      <c r="AY195" s="497"/>
      <c r="AZ195" s="498"/>
    </row>
    <row r="196" spans="1:52" s="458" customFormat="1" ht="18" hidden="1" customHeight="1">
      <c r="A196" s="436">
        <f t="shared" si="7"/>
        <v>0</v>
      </c>
      <c r="B196" s="445"/>
      <c r="C196" s="445"/>
      <c r="D196" s="445" t="s">
        <v>540</v>
      </c>
      <c r="E196" s="497" t="s">
        <v>1201</v>
      </c>
      <c r="F196" s="497"/>
      <c r="G196" s="497"/>
      <c r="H196" s="497"/>
      <c r="I196" s="497"/>
      <c r="J196" s="497"/>
      <c r="K196" s="497"/>
      <c r="L196" s="497"/>
      <c r="M196" s="497"/>
      <c r="N196" s="497"/>
      <c r="O196" s="497"/>
      <c r="P196" s="497"/>
      <c r="Q196" s="497"/>
      <c r="R196" s="497"/>
      <c r="S196" s="497"/>
      <c r="T196" s="497"/>
      <c r="U196" s="497"/>
      <c r="V196" s="497"/>
      <c r="W196" s="497"/>
      <c r="X196" s="497"/>
      <c r="Y196" s="497"/>
      <c r="Z196" s="497"/>
      <c r="AA196" s="497"/>
      <c r="AB196" s="497"/>
      <c r="AC196" s="497"/>
      <c r="AD196" s="497"/>
      <c r="AE196" s="497"/>
      <c r="AF196" s="497"/>
      <c r="AG196" s="497"/>
      <c r="AH196" s="497"/>
      <c r="AI196" s="497"/>
      <c r="AJ196" s="497"/>
      <c r="AK196" s="497"/>
      <c r="AL196" s="497"/>
      <c r="AM196" s="497"/>
      <c r="AN196" s="497"/>
      <c r="AO196" s="497"/>
      <c r="AP196" s="497"/>
      <c r="AQ196" s="497"/>
      <c r="AR196" s="497"/>
      <c r="AS196" s="497"/>
      <c r="AT196" s="497"/>
      <c r="AU196" s="497"/>
      <c r="AV196" s="497"/>
      <c r="AW196" s="497"/>
      <c r="AX196" s="497"/>
      <c r="AY196" s="497"/>
      <c r="AZ196" s="498"/>
    </row>
    <row r="197" spans="1:52" s="458" customFormat="1" ht="18" hidden="1" customHeight="1">
      <c r="A197" s="436">
        <f t="shared" si="7"/>
        <v>0</v>
      </c>
      <c r="B197" s="445"/>
      <c r="C197" s="445"/>
      <c r="D197" s="445" t="s">
        <v>540</v>
      </c>
      <c r="E197" s="497" t="s">
        <v>1200</v>
      </c>
      <c r="F197" s="497"/>
      <c r="G197" s="497"/>
      <c r="H197" s="497"/>
      <c r="I197" s="497"/>
      <c r="J197" s="497"/>
      <c r="K197" s="497"/>
      <c r="L197" s="497"/>
      <c r="M197" s="497"/>
      <c r="N197" s="497"/>
      <c r="O197" s="497"/>
      <c r="P197" s="497"/>
      <c r="Q197" s="497"/>
      <c r="R197" s="497"/>
      <c r="S197" s="497"/>
      <c r="T197" s="497"/>
      <c r="U197" s="497"/>
      <c r="V197" s="497"/>
      <c r="W197" s="497"/>
      <c r="X197" s="497"/>
      <c r="Y197" s="497"/>
      <c r="Z197" s="497"/>
      <c r="AA197" s="497"/>
      <c r="AB197" s="497"/>
      <c r="AC197" s="497"/>
      <c r="AD197" s="497"/>
      <c r="AE197" s="497"/>
      <c r="AF197" s="497"/>
      <c r="AG197" s="497"/>
      <c r="AH197" s="497"/>
      <c r="AI197" s="497"/>
      <c r="AJ197" s="497"/>
      <c r="AK197" s="497"/>
      <c r="AL197" s="497"/>
      <c r="AM197" s="497"/>
      <c r="AN197" s="497"/>
      <c r="AO197" s="497"/>
      <c r="AP197" s="497"/>
      <c r="AQ197" s="497"/>
      <c r="AR197" s="497"/>
      <c r="AS197" s="497"/>
      <c r="AT197" s="497"/>
      <c r="AU197" s="497"/>
      <c r="AV197" s="497"/>
      <c r="AW197" s="497"/>
      <c r="AX197" s="497"/>
      <c r="AY197" s="497"/>
      <c r="AZ197" s="498"/>
    </row>
    <row r="198" spans="1:52" s="458" customFormat="1" ht="18" hidden="1" customHeight="1">
      <c r="A198" s="436">
        <f t="shared" si="7"/>
        <v>0</v>
      </c>
      <c r="B198" s="445"/>
      <c r="C198" s="445"/>
      <c r="D198" s="445" t="s">
        <v>540</v>
      </c>
      <c r="E198" s="497" t="s">
        <v>1199</v>
      </c>
      <c r="F198" s="497"/>
      <c r="G198" s="497"/>
      <c r="H198" s="497"/>
      <c r="I198" s="497"/>
      <c r="J198" s="497"/>
      <c r="K198" s="497"/>
      <c r="L198" s="497"/>
      <c r="M198" s="497"/>
      <c r="N198" s="497"/>
      <c r="O198" s="497"/>
      <c r="P198" s="497"/>
      <c r="Q198" s="497"/>
      <c r="R198" s="497"/>
      <c r="S198" s="497"/>
      <c r="T198" s="497"/>
      <c r="U198" s="497"/>
      <c r="V198" s="497"/>
      <c r="W198" s="497"/>
      <c r="X198" s="497"/>
      <c r="Y198" s="497"/>
      <c r="Z198" s="497"/>
      <c r="AA198" s="497"/>
      <c r="AB198" s="497"/>
      <c r="AC198" s="497"/>
      <c r="AD198" s="497"/>
      <c r="AE198" s="497"/>
      <c r="AF198" s="497"/>
      <c r="AG198" s="497"/>
      <c r="AH198" s="497"/>
      <c r="AI198" s="497"/>
      <c r="AJ198" s="497"/>
      <c r="AK198" s="497"/>
      <c r="AL198" s="497"/>
      <c r="AM198" s="497"/>
      <c r="AN198" s="497"/>
      <c r="AO198" s="497"/>
      <c r="AP198" s="497"/>
      <c r="AQ198" s="497"/>
      <c r="AR198" s="497"/>
      <c r="AS198" s="497"/>
      <c r="AT198" s="497"/>
      <c r="AU198" s="497"/>
      <c r="AV198" s="497"/>
      <c r="AW198" s="497"/>
      <c r="AX198" s="497"/>
      <c r="AY198" s="497"/>
      <c r="AZ198" s="498"/>
    </row>
    <row r="199" spans="1:52" s="458" customFormat="1" ht="18" hidden="1" customHeight="1">
      <c r="A199" s="436">
        <f t="shared" si="7"/>
        <v>0</v>
      </c>
      <c r="B199" s="445"/>
      <c r="C199" s="445"/>
      <c r="D199" s="445" t="s">
        <v>540</v>
      </c>
      <c r="E199" s="497" t="s">
        <v>1198</v>
      </c>
      <c r="F199" s="497"/>
      <c r="G199" s="497"/>
      <c r="H199" s="497"/>
      <c r="I199" s="497"/>
      <c r="J199" s="497"/>
      <c r="K199" s="497"/>
      <c r="L199" s="497"/>
      <c r="M199" s="497"/>
      <c r="N199" s="497"/>
      <c r="O199" s="497"/>
      <c r="P199" s="497"/>
      <c r="Q199" s="497"/>
      <c r="R199" s="497"/>
      <c r="S199" s="497"/>
      <c r="T199" s="497"/>
      <c r="U199" s="497"/>
      <c r="V199" s="497"/>
      <c r="W199" s="497"/>
      <c r="X199" s="497"/>
      <c r="Y199" s="497"/>
      <c r="Z199" s="497"/>
      <c r="AA199" s="497"/>
      <c r="AB199" s="497"/>
      <c r="AC199" s="497"/>
      <c r="AD199" s="497"/>
      <c r="AE199" s="497"/>
      <c r="AF199" s="497"/>
      <c r="AG199" s="497"/>
      <c r="AH199" s="497"/>
      <c r="AI199" s="497"/>
      <c r="AJ199" s="497"/>
      <c r="AK199" s="497"/>
      <c r="AL199" s="497"/>
      <c r="AM199" s="497"/>
      <c r="AN199" s="497"/>
      <c r="AO199" s="497"/>
      <c r="AP199" s="497"/>
      <c r="AQ199" s="497"/>
      <c r="AR199" s="497"/>
      <c r="AS199" s="497"/>
      <c r="AT199" s="497"/>
      <c r="AU199" s="497"/>
      <c r="AV199" s="497"/>
      <c r="AW199" s="497"/>
      <c r="AX199" s="497"/>
      <c r="AY199" s="497"/>
      <c r="AZ199" s="498"/>
    </row>
    <row r="200" spans="1:52" s="458" customFormat="1" ht="18" hidden="1" customHeight="1" thickBot="1">
      <c r="A200" s="436">
        <f t="shared" si="7"/>
        <v>0</v>
      </c>
      <c r="B200" s="445"/>
      <c r="C200" s="445"/>
      <c r="D200" s="497"/>
      <c r="E200" s="499"/>
      <c r="F200" s="499"/>
      <c r="G200" s="499"/>
      <c r="H200" s="499"/>
      <c r="I200" s="499"/>
      <c r="J200" s="499"/>
      <c r="K200" s="499"/>
      <c r="L200" s="499"/>
      <c r="M200" s="499"/>
      <c r="N200" s="499"/>
      <c r="O200" s="499"/>
      <c r="P200" s="499"/>
      <c r="Q200" s="499"/>
      <c r="R200" s="499"/>
      <c r="S200" s="499"/>
      <c r="T200" s="499"/>
      <c r="U200" s="499"/>
      <c r="V200" s="499"/>
      <c r="W200" s="499"/>
      <c r="X200" s="499"/>
      <c r="Y200" s="499"/>
      <c r="Z200" s="499"/>
      <c r="AA200" s="499"/>
      <c r="AB200" s="499"/>
      <c r="AC200" s="499"/>
      <c r="AD200" s="499"/>
      <c r="AE200" s="499"/>
      <c r="AF200" s="499"/>
      <c r="AG200" s="499"/>
      <c r="AH200" s="499"/>
      <c r="AI200" s="499"/>
      <c r="AJ200" s="499"/>
      <c r="AK200" s="499"/>
      <c r="AL200" s="499"/>
      <c r="AM200" s="499"/>
      <c r="AN200" s="499"/>
      <c r="AO200" s="499"/>
      <c r="AP200" s="499"/>
      <c r="AQ200" s="499"/>
      <c r="AR200" s="499"/>
      <c r="AS200" s="499"/>
      <c r="AT200" s="499"/>
      <c r="AU200" s="499"/>
      <c r="AV200" s="499"/>
      <c r="AW200" s="499"/>
      <c r="AX200" s="499"/>
      <c r="AY200" s="499"/>
      <c r="AZ200" s="498"/>
    </row>
    <row r="201" spans="1:52" ht="33" hidden="1" thickTop="1" thickBot="1">
      <c r="A201" s="436">
        <f t="shared" ref="A201:A232" si="8">IF(K$219&gt;0,1,0)</f>
        <v>0</v>
      </c>
      <c r="B201" s="2167" t="s">
        <v>823</v>
      </c>
      <c r="C201" s="2168"/>
      <c r="D201" s="2168"/>
      <c r="E201" s="2168"/>
      <c r="F201" s="2168"/>
      <c r="G201" s="2168"/>
      <c r="H201" s="2168"/>
      <c r="I201" s="2168"/>
      <c r="J201" s="2168"/>
      <c r="K201" s="2168"/>
      <c r="L201" s="2168"/>
      <c r="M201" s="2168"/>
      <c r="N201" s="2168"/>
      <c r="O201" s="2168"/>
      <c r="P201" s="2168"/>
      <c r="Q201" s="2168"/>
      <c r="R201" s="2168"/>
      <c r="S201" s="2168"/>
      <c r="T201" s="2168"/>
      <c r="U201" s="2168"/>
      <c r="V201" s="2168"/>
      <c r="W201" s="2168"/>
      <c r="X201" s="2168"/>
      <c r="Y201" s="2168"/>
      <c r="Z201" s="2168"/>
      <c r="AA201" s="2168"/>
      <c r="AB201" s="2168"/>
      <c r="AC201" s="2168"/>
      <c r="AD201" s="2168"/>
      <c r="AE201" s="2168"/>
      <c r="AF201" s="2168"/>
      <c r="AG201" s="2168"/>
      <c r="AH201" s="2168"/>
      <c r="AI201" s="2168"/>
      <c r="AJ201" s="2168"/>
      <c r="AK201" s="2168"/>
      <c r="AL201" s="2168"/>
      <c r="AM201" s="2168"/>
      <c r="AN201" s="2168"/>
      <c r="AO201" s="2168"/>
      <c r="AP201" s="2168"/>
      <c r="AQ201" s="2168"/>
      <c r="AR201" s="2168"/>
      <c r="AS201" s="2168"/>
      <c r="AT201" s="2168"/>
      <c r="AU201" s="2168"/>
      <c r="AV201" s="2168"/>
      <c r="AW201" s="2168"/>
      <c r="AX201" s="2168"/>
      <c r="AY201" s="2169"/>
      <c r="AZ201" s="433"/>
    </row>
    <row r="202" spans="1:52" s="438" customFormat="1" ht="9.9499999999999993" hidden="1" customHeight="1" thickTop="1">
      <c r="A202" s="436">
        <f t="shared" si="8"/>
        <v>0</v>
      </c>
      <c r="B202" s="437"/>
      <c r="C202" s="437"/>
      <c r="D202" s="437"/>
      <c r="E202" s="437"/>
      <c r="F202" s="437"/>
      <c r="G202" s="437"/>
      <c r="H202" s="437"/>
      <c r="I202" s="437"/>
      <c r="J202" s="437"/>
      <c r="K202" s="437"/>
      <c r="L202" s="437"/>
      <c r="M202" s="437"/>
      <c r="N202" s="437"/>
      <c r="O202" s="437"/>
      <c r="P202" s="437"/>
      <c r="Q202" s="437"/>
      <c r="R202" s="437"/>
      <c r="S202" s="437"/>
      <c r="T202" s="437"/>
      <c r="U202" s="437"/>
      <c r="V202" s="437"/>
      <c r="W202" s="437"/>
      <c r="X202" s="437"/>
      <c r="Y202" s="437"/>
      <c r="Z202" s="437"/>
      <c r="AA202" s="437"/>
      <c r="AB202" s="437"/>
      <c r="AC202" s="437"/>
      <c r="AD202" s="437"/>
      <c r="AE202" s="437"/>
      <c r="AF202" s="437"/>
      <c r="AG202" s="437"/>
      <c r="AH202" s="437"/>
      <c r="AI202" s="437"/>
      <c r="AJ202" s="437"/>
      <c r="AK202" s="437"/>
      <c r="AL202" s="437"/>
      <c r="AM202" s="437"/>
      <c r="AN202" s="437"/>
      <c r="AO202" s="437"/>
      <c r="AP202" s="437"/>
      <c r="AQ202" s="437"/>
      <c r="AR202" s="437"/>
      <c r="AS202" s="437"/>
      <c r="AT202" s="437"/>
      <c r="AU202" s="437"/>
      <c r="AV202" s="437"/>
      <c r="AW202" s="437"/>
      <c r="AX202" s="437"/>
      <c r="AY202" s="437"/>
    </row>
    <row r="203" spans="1:52" s="442" customFormat="1" ht="30" hidden="1" customHeight="1">
      <c r="A203" s="436">
        <f t="shared" si="8"/>
        <v>0</v>
      </c>
      <c r="B203" s="439"/>
      <c r="C203" s="439"/>
      <c r="D203" s="439"/>
      <c r="E203" s="439"/>
      <c r="F203" s="2152" t="s">
        <v>1197</v>
      </c>
      <c r="G203" s="2152"/>
      <c r="H203" s="2152"/>
      <c r="I203" s="2152"/>
      <c r="J203" s="2152"/>
      <c r="K203" s="2152"/>
      <c r="L203" s="2153">
        <f>+'6-3표준조사-1'!K304</f>
        <v>0</v>
      </c>
      <c r="M203" s="2153"/>
      <c r="N203" s="2153"/>
      <c r="O203" s="2153"/>
      <c r="P203" s="2153"/>
      <c r="Q203" s="2153"/>
      <c r="R203" s="440"/>
      <c r="S203" s="440"/>
      <c r="T203" s="2152" t="s">
        <v>1196</v>
      </c>
      <c r="U203" s="2152"/>
      <c r="V203" s="2152"/>
      <c r="W203" s="2152"/>
      <c r="X203" s="2152"/>
      <c r="Y203" s="2152"/>
      <c r="Z203" s="2153">
        <f>+'6-3표준조사-1'!L304</f>
        <v>0</v>
      </c>
      <c r="AA203" s="2153"/>
      <c r="AB203" s="2153"/>
      <c r="AC203" s="2153"/>
      <c r="AD203" s="2153"/>
      <c r="AE203" s="2153"/>
      <c r="AF203" s="440"/>
      <c r="AG203" s="440"/>
      <c r="AH203" s="2152" t="s">
        <v>1195</v>
      </c>
      <c r="AI203" s="2152"/>
      <c r="AJ203" s="2152"/>
      <c r="AK203" s="2152"/>
      <c r="AL203" s="2152"/>
      <c r="AM203" s="2152"/>
      <c r="AN203" s="2152"/>
      <c r="AO203" s="2153" t="str">
        <f>+'6-3표준조사-1'!R304</f>
        <v>모두베기</v>
      </c>
      <c r="AP203" s="2153"/>
      <c r="AQ203" s="2153"/>
      <c r="AR203" s="2153"/>
      <c r="AS203" s="2153"/>
      <c r="AT203" s="2153"/>
      <c r="AU203" s="441"/>
      <c r="AV203" s="441"/>
      <c r="AW203" s="441"/>
      <c r="AX203" s="441"/>
      <c r="AY203" s="439"/>
    </row>
    <row r="204" spans="1:52" s="438" customFormat="1" ht="14.25" hidden="1" customHeight="1">
      <c r="A204" s="436">
        <f t="shared" si="8"/>
        <v>0</v>
      </c>
      <c r="B204" s="437"/>
      <c r="C204" s="437"/>
      <c r="D204" s="437"/>
      <c r="E204" s="437"/>
      <c r="F204" s="437"/>
      <c r="G204" s="437"/>
      <c r="H204" s="437"/>
      <c r="I204" s="437"/>
      <c r="J204" s="437"/>
      <c r="K204" s="437"/>
      <c r="L204" s="437"/>
      <c r="M204" s="437"/>
      <c r="N204" s="437"/>
      <c r="O204" s="437"/>
      <c r="P204" s="437"/>
      <c r="Q204" s="437"/>
      <c r="R204" s="437"/>
      <c r="S204" s="437"/>
      <c r="T204" s="437"/>
      <c r="U204" s="437"/>
      <c r="V204" s="437"/>
      <c r="W204" s="437"/>
      <c r="X204" s="437"/>
      <c r="Y204" s="437"/>
      <c r="Z204" s="437"/>
      <c r="AA204" s="437"/>
      <c r="AB204" s="437"/>
      <c r="AC204" s="437"/>
      <c r="AD204" s="437"/>
      <c r="AE204" s="437"/>
      <c r="AF204" s="437"/>
      <c r="AG204" s="437"/>
      <c r="AH204" s="437"/>
      <c r="AI204" s="437"/>
      <c r="AJ204" s="437"/>
      <c r="AK204" s="437"/>
      <c r="AL204" s="437"/>
      <c r="AM204" s="437"/>
      <c r="AN204" s="437"/>
      <c r="AO204" s="437"/>
      <c r="AP204" s="437"/>
      <c r="AQ204" s="437"/>
      <c r="AR204" s="437"/>
      <c r="AS204" s="437"/>
      <c r="AT204" s="437"/>
      <c r="AU204" s="437"/>
      <c r="AV204" s="437"/>
      <c r="AW204" s="437"/>
      <c r="AX204" s="437"/>
      <c r="AY204" s="437"/>
    </row>
    <row r="205" spans="1:52" s="444" customFormat="1" ht="20.100000000000001" hidden="1" customHeight="1">
      <c r="A205" s="436">
        <f t="shared" si="8"/>
        <v>0</v>
      </c>
      <c r="B205" s="2154" t="s">
        <v>1194</v>
      </c>
      <c r="C205" s="2154"/>
      <c r="D205" s="2154"/>
      <c r="E205" s="2154"/>
      <c r="F205" s="2154"/>
      <c r="G205" s="2154"/>
      <c r="H205" s="2154"/>
      <c r="I205" s="2154"/>
      <c r="J205" s="2154"/>
      <c r="K205" s="2154"/>
      <c r="L205" s="2154"/>
      <c r="M205" s="2154"/>
      <c r="N205" s="2154"/>
      <c r="O205" s="2154"/>
      <c r="P205" s="2154"/>
      <c r="Q205" s="2154"/>
      <c r="R205" s="2154"/>
      <c r="S205" s="2154"/>
      <c r="T205" s="2154"/>
      <c r="U205" s="2154"/>
      <c r="V205" s="2154"/>
      <c r="W205" s="2154"/>
      <c r="X205" s="2154"/>
      <c r="Y205" s="2154"/>
      <c r="Z205" s="2154"/>
      <c r="AA205" s="2154"/>
      <c r="AB205" s="2154"/>
      <c r="AC205" s="2154"/>
      <c r="AD205" s="2154"/>
      <c r="AE205" s="2154"/>
      <c r="AF205" s="2154"/>
      <c r="AG205" s="2154"/>
      <c r="AH205" s="2154"/>
      <c r="AI205" s="2154"/>
      <c r="AJ205" s="2154"/>
      <c r="AK205" s="2154"/>
      <c r="AL205" s="2154"/>
      <c r="AM205" s="2154"/>
      <c r="AN205" s="2154"/>
      <c r="AO205" s="2154"/>
      <c r="AP205" s="2154"/>
      <c r="AQ205" s="2154"/>
      <c r="AR205" s="2154"/>
      <c r="AS205" s="2154"/>
      <c r="AT205" s="2154"/>
      <c r="AU205" s="2154"/>
      <c r="AV205" s="2154"/>
      <c r="AW205" s="2154"/>
      <c r="AX205" s="2154"/>
      <c r="AY205" s="2154"/>
      <c r="AZ205" s="443"/>
    </row>
    <row r="206" spans="1:52" s="444" customFormat="1" ht="18" hidden="1" customHeight="1">
      <c r="A206" s="436">
        <f t="shared" si="8"/>
        <v>0</v>
      </c>
      <c r="B206" s="445"/>
      <c r="C206" s="445" t="s">
        <v>1188</v>
      </c>
      <c r="D206" s="446" t="s">
        <v>1193</v>
      </c>
      <c r="E206" s="446"/>
      <c r="F206" s="447"/>
      <c r="G206" s="447"/>
      <c r="H206" s="447"/>
      <c r="I206" s="447"/>
      <c r="J206" s="448"/>
      <c r="K206" s="445"/>
      <c r="L206" s="445"/>
      <c r="M206" s="446"/>
      <c r="N206" s="446"/>
      <c r="O206" s="448"/>
      <c r="P206" s="446"/>
      <c r="Q206" s="446"/>
      <c r="R206" s="446"/>
      <c r="S206" s="446"/>
      <c r="T206" s="446"/>
      <c r="U206" s="446"/>
      <c r="V206" s="446"/>
      <c r="W206" s="446"/>
      <c r="X206" s="446"/>
      <c r="Y206" s="446"/>
      <c r="Z206" s="446"/>
      <c r="AA206" s="446"/>
      <c r="AB206" s="446"/>
      <c r="AC206" s="446"/>
      <c r="AD206" s="446"/>
      <c r="AE206" s="446"/>
      <c r="AF206" s="445"/>
      <c r="AG206" s="445"/>
      <c r="AH206" s="445"/>
      <c r="AI206" s="445"/>
      <c r="AJ206" s="445"/>
      <c r="AK206" s="445"/>
      <c r="AL206" s="445"/>
      <c r="AM206" s="445"/>
      <c r="AN206" s="445"/>
      <c r="AO206" s="445"/>
      <c r="AP206" s="445"/>
      <c r="AQ206" s="445"/>
      <c r="AR206" s="445"/>
      <c r="AS206" s="445"/>
      <c r="AT206" s="445"/>
      <c r="AU206" s="445"/>
      <c r="AV206" s="445"/>
      <c r="AW206" s="445"/>
      <c r="AX206" s="445"/>
      <c r="AY206" s="445"/>
    </row>
    <row r="207" spans="1:52" s="444" customFormat="1" ht="18" hidden="1" customHeight="1">
      <c r="A207" s="436">
        <f t="shared" si="8"/>
        <v>0</v>
      </c>
      <c r="B207" s="445"/>
      <c r="C207" s="445"/>
      <c r="D207" s="445" t="s">
        <v>540</v>
      </c>
      <c r="E207" s="446" t="str">
        <f>CONCATENATE(L203," 임반 ",Z203," 소반 은 해발고",'6-3표준조사-1'!W303,"m ~ ",'6-3표준조사-1'!W304,"m 사이에 분포한다.")</f>
        <v>0 임반 0 소반 은 해발고m ~ m 사이에 분포한다.</v>
      </c>
      <c r="F207" s="446"/>
      <c r="G207" s="446"/>
      <c r="H207" s="446"/>
      <c r="I207" s="446"/>
      <c r="J207" s="446"/>
      <c r="K207" s="446"/>
      <c r="L207" s="446"/>
      <c r="M207" s="446"/>
      <c r="N207" s="446"/>
      <c r="O207" s="446"/>
      <c r="P207" s="446"/>
      <c r="Q207" s="446"/>
      <c r="R207" s="446"/>
      <c r="S207" s="446"/>
      <c r="T207" s="446"/>
      <c r="U207" s="446"/>
      <c r="V207" s="446"/>
      <c r="W207" s="446"/>
      <c r="X207" s="446"/>
      <c r="Y207" s="446"/>
      <c r="Z207" s="446"/>
      <c r="AA207" s="446"/>
      <c r="AB207" s="446"/>
      <c r="AC207" s="446"/>
      <c r="AD207" s="446"/>
      <c r="AE207" s="446"/>
      <c r="AF207" s="446"/>
      <c r="AG207" s="446"/>
      <c r="AH207" s="446"/>
      <c r="AI207" s="446"/>
      <c r="AJ207" s="449"/>
      <c r="AK207" s="449"/>
      <c r="AL207" s="449"/>
      <c r="AM207" s="446"/>
      <c r="AN207" s="446"/>
      <c r="AO207" s="446"/>
      <c r="AP207" s="446"/>
      <c r="AQ207" s="446"/>
      <c r="AR207" s="446"/>
      <c r="AS207" s="446"/>
      <c r="AT207" s="446"/>
      <c r="AU207" s="446"/>
      <c r="AV207" s="446"/>
      <c r="AW207" s="446"/>
      <c r="AX207" s="446"/>
      <c r="AY207" s="446"/>
    </row>
    <row r="208" spans="1:52" s="444" customFormat="1" ht="18" hidden="1" customHeight="1">
      <c r="A208" s="436">
        <f t="shared" si="8"/>
        <v>0</v>
      </c>
      <c r="B208" s="445"/>
      <c r="C208" s="445"/>
      <c r="D208" s="445" t="s">
        <v>540</v>
      </c>
      <c r="E208" s="445" t="str">
        <f>CONCATENATE("소반의 경사도는 평균 ",'6-3표준조사-1'!W305,"˚로 ",'6-3표준조사-1'!P306,"경사이고, 임지의 잔재를 제외하고 장애물은 많지 않다.")</f>
        <v>소반의 경사도는 평균 ˚로 완 (15˚ 이하)경사이고, 임지의 잔재를 제외하고 장애물은 많지 않다.</v>
      </c>
      <c r="F208" s="445"/>
      <c r="G208" s="445"/>
      <c r="H208" s="445"/>
      <c r="I208" s="445"/>
      <c r="J208" s="445"/>
      <c r="K208" s="445"/>
      <c r="L208" s="445"/>
      <c r="M208" s="445"/>
      <c r="N208" s="445"/>
      <c r="O208" s="445"/>
      <c r="P208" s="445"/>
      <c r="Q208" s="445"/>
      <c r="R208" s="445"/>
      <c r="S208" s="445"/>
      <c r="T208" s="445"/>
      <c r="U208" s="445"/>
      <c r="V208" s="445"/>
      <c r="W208" s="445"/>
      <c r="X208" s="445"/>
      <c r="Y208" s="445"/>
      <c r="Z208" s="445"/>
      <c r="AA208" s="445"/>
      <c r="AB208" s="445"/>
      <c r="AC208" s="445"/>
      <c r="AD208" s="445"/>
      <c r="AE208" s="445"/>
      <c r="AF208" s="445"/>
      <c r="AG208" s="445"/>
      <c r="AH208" s="445"/>
      <c r="AI208" s="445"/>
      <c r="AJ208" s="445"/>
      <c r="AK208" s="445"/>
      <c r="AL208" s="445"/>
      <c r="AM208" s="445"/>
      <c r="AN208" s="445"/>
      <c r="AO208" s="445"/>
      <c r="AP208" s="445"/>
      <c r="AQ208" s="445"/>
      <c r="AR208" s="445"/>
      <c r="AS208" s="445"/>
      <c r="AT208" s="445"/>
      <c r="AU208" s="445"/>
      <c r="AV208" s="445"/>
      <c r="AW208" s="445"/>
      <c r="AX208" s="445"/>
      <c r="AY208" s="445"/>
    </row>
    <row r="209" spans="1:74" s="444" customFormat="1" ht="18" hidden="1" customHeight="1">
      <c r="A209" s="436">
        <f t="shared" si="8"/>
        <v>0</v>
      </c>
      <c r="B209" s="445"/>
      <c r="C209" s="445" t="s">
        <v>1178</v>
      </c>
      <c r="D209" s="445" t="s">
        <v>1192</v>
      </c>
      <c r="E209" s="445"/>
      <c r="F209" s="445"/>
      <c r="G209" s="445"/>
      <c r="H209" s="445"/>
      <c r="I209" s="445"/>
      <c r="J209" s="445"/>
      <c r="K209" s="446"/>
      <c r="L209" s="446"/>
      <c r="M209" s="450"/>
      <c r="N209" s="445"/>
      <c r="O209" s="445"/>
      <c r="P209" s="451"/>
      <c r="Q209" s="451"/>
      <c r="R209" s="451"/>
      <c r="S209" s="451"/>
      <c r="T209" s="451"/>
      <c r="U209" s="445"/>
      <c r="V209" s="445"/>
      <c r="W209" s="445"/>
      <c r="X209" s="445"/>
      <c r="Y209" s="445"/>
      <c r="Z209" s="445"/>
      <c r="AA209" s="445"/>
      <c r="AB209" s="445"/>
      <c r="AC209" s="445"/>
      <c r="AD209" s="445"/>
      <c r="AE209" s="445"/>
      <c r="AF209" s="445"/>
      <c r="AG209" s="445"/>
      <c r="AH209" s="445"/>
      <c r="AI209" s="445"/>
      <c r="AJ209" s="445"/>
      <c r="AK209" s="445"/>
      <c r="AL209" s="445"/>
      <c r="AM209" s="445"/>
      <c r="AN209" s="445"/>
      <c r="AO209" s="445"/>
      <c r="AP209" s="445"/>
      <c r="AQ209" s="445"/>
      <c r="AR209" s="445"/>
      <c r="AS209" s="445"/>
      <c r="AT209" s="445"/>
      <c r="AU209" s="445"/>
      <c r="AV209" s="445"/>
      <c r="AW209" s="445"/>
      <c r="AX209" s="445"/>
      <c r="AY209" s="445"/>
    </row>
    <row r="210" spans="1:74" s="444" customFormat="1" ht="18" hidden="1" customHeight="1">
      <c r="A210" s="436">
        <f t="shared" si="8"/>
        <v>0</v>
      </c>
      <c r="B210" s="445"/>
      <c r="C210" s="445"/>
      <c r="D210" s="445" t="s">
        <v>540</v>
      </c>
      <c r="E210" s="446" t="str">
        <f>CONCATENATE("사업대상지는 ",'6-3표준조사-1'!N304," ",'6-3표준조사-1'!O304," ",'6-3표준조사-1'!P304,"로 지적면적은 ",'4-1 필지내역'!F102,"ha 이다." )</f>
        <v>사업대상지는   번지로 지적면적은 486.21ha 이다.</v>
      </c>
      <c r="F210" s="446"/>
      <c r="G210" s="446"/>
      <c r="H210" s="445"/>
      <c r="I210" s="445"/>
      <c r="J210" s="445"/>
      <c r="K210" s="445"/>
      <c r="L210" s="445"/>
      <c r="M210" s="445"/>
      <c r="N210" s="445"/>
      <c r="O210" s="445"/>
      <c r="P210" s="445"/>
      <c r="Q210" s="445"/>
      <c r="R210" s="445"/>
      <c r="S210" s="445"/>
      <c r="T210" s="445"/>
      <c r="U210" s="445"/>
      <c r="V210" s="445"/>
      <c r="W210" s="445"/>
      <c r="X210" s="445"/>
      <c r="Y210" s="445"/>
      <c r="Z210" s="445"/>
      <c r="AA210" s="445"/>
      <c r="AB210" s="445"/>
      <c r="AC210" s="445"/>
      <c r="AD210" s="445"/>
      <c r="AE210" s="445"/>
      <c r="AF210" s="445"/>
      <c r="AG210" s="445"/>
      <c r="AH210" s="445"/>
      <c r="AI210" s="445"/>
      <c r="AJ210" s="446"/>
      <c r="AK210" s="446"/>
      <c r="AL210" s="446"/>
      <c r="AM210" s="446"/>
      <c r="AN210" s="446"/>
      <c r="AO210" s="446"/>
      <c r="AP210" s="446"/>
      <c r="AQ210" s="446"/>
      <c r="AR210" s="446"/>
      <c r="AS210" s="446"/>
      <c r="AT210" s="446"/>
      <c r="AU210" s="446"/>
      <c r="AV210" s="446"/>
      <c r="AW210" s="446"/>
      <c r="AX210" s="446"/>
      <c r="AY210" s="446"/>
      <c r="AZ210" s="452"/>
    </row>
    <row r="211" spans="1:74" s="444" customFormat="1" ht="18" hidden="1" customHeight="1">
      <c r="A211" s="436">
        <f t="shared" si="8"/>
        <v>0</v>
      </c>
      <c r="B211" s="445"/>
      <c r="C211" s="445"/>
      <c r="D211" s="445" t="s">
        <v>540</v>
      </c>
      <c r="E211" s="446" t="str">
        <f>CONCATENATE("소반내에 묘지 및 조림목이 고사하여 풀베기 작업이 필요없는 지역을 제외한 풀베기사업 대상면적은 ",'6-3표준조사-1'!Q304,"ha 이다.")</f>
        <v>소반내에 묘지 및 조림목이 고사하여 풀베기 작업이 필요없는 지역을 제외한 풀베기사업 대상면적은 0ha 이다.</v>
      </c>
      <c r="F211" s="446"/>
      <c r="G211" s="446"/>
      <c r="H211" s="446"/>
      <c r="I211" s="446"/>
      <c r="J211" s="446"/>
      <c r="K211" s="446"/>
      <c r="L211" s="446"/>
      <c r="M211" s="446"/>
      <c r="N211" s="446"/>
      <c r="O211" s="446"/>
      <c r="P211" s="446"/>
      <c r="Q211" s="446"/>
      <c r="R211" s="446"/>
      <c r="S211" s="446"/>
      <c r="T211" s="446"/>
      <c r="U211" s="446"/>
      <c r="V211" s="446"/>
      <c r="W211" s="446"/>
      <c r="X211" s="446"/>
      <c r="Y211" s="446"/>
      <c r="Z211" s="446"/>
      <c r="AA211" s="446"/>
      <c r="AB211" s="446"/>
      <c r="AC211" s="446"/>
      <c r="AD211" s="446"/>
      <c r="AE211" s="446"/>
      <c r="AF211" s="446"/>
      <c r="AG211" s="446"/>
      <c r="AH211" s="446"/>
      <c r="AI211" s="446"/>
      <c r="AJ211" s="446"/>
      <c r="AK211" s="446"/>
      <c r="AL211" s="446"/>
      <c r="AM211" s="446"/>
      <c r="AN211" s="446"/>
      <c r="AO211" s="446"/>
      <c r="AP211" s="446"/>
      <c r="AQ211" s="446"/>
      <c r="AR211" s="446"/>
      <c r="AS211" s="446"/>
      <c r="AT211" s="446"/>
      <c r="AU211" s="446"/>
      <c r="AV211" s="446"/>
      <c r="AW211" s="446"/>
      <c r="AX211" s="446"/>
      <c r="AY211" s="446"/>
      <c r="AZ211" s="452"/>
    </row>
    <row r="212" spans="1:74" s="444" customFormat="1" ht="18" hidden="1" customHeight="1">
      <c r="A212" s="436">
        <f t="shared" si="8"/>
        <v>0</v>
      </c>
      <c r="B212" s="445"/>
      <c r="C212" s="445" t="s">
        <v>1171</v>
      </c>
      <c r="D212" s="445" t="s">
        <v>1191</v>
      </c>
      <c r="E212" s="446"/>
      <c r="F212" s="446"/>
      <c r="G212" s="446"/>
      <c r="H212" s="446"/>
      <c r="I212" s="446"/>
      <c r="J212" s="446"/>
      <c r="K212" s="446"/>
      <c r="L212" s="446"/>
      <c r="M212" s="446"/>
      <c r="N212" s="446"/>
      <c r="O212" s="446"/>
      <c r="P212" s="446"/>
      <c r="Q212" s="446"/>
      <c r="R212" s="446"/>
      <c r="S212" s="446"/>
      <c r="T212" s="446"/>
      <c r="U212" s="446"/>
      <c r="V212" s="446"/>
      <c r="W212" s="446"/>
      <c r="X212" s="446"/>
      <c r="Y212" s="446"/>
      <c r="Z212" s="446"/>
      <c r="AA212" s="446"/>
      <c r="AB212" s="446"/>
      <c r="AC212" s="446"/>
      <c r="AD212" s="446"/>
      <c r="AE212" s="446"/>
      <c r="AF212" s="446"/>
      <c r="AG212" s="446"/>
      <c r="AH212" s="453"/>
      <c r="AI212" s="453"/>
      <c r="AJ212" s="453"/>
      <c r="AK212" s="446"/>
      <c r="AL212" s="446"/>
      <c r="AM212" s="446"/>
      <c r="AN212" s="446"/>
      <c r="AO212" s="446"/>
      <c r="AP212" s="446"/>
      <c r="AQ212" s="446"/>
      <c r="AR212" s="446"/>
      <c r="AS212" s="446"/>
      <c r="AT212" s="446"/>
      <c r="AU212" s="446"/>
      <c r="AV212" s="446"/>
      <c r="AW212" s="446"/>
      <c r="AX212" s="446"/>
      <c r="AY212" s="446"/>
      <c r="AZ212" s="452"/>
    </row>
    <row r="213" spans="1:74" s="444" customFormat="1" ht="18" hidden="1" customHeight="1">
      <c r="A213" s="436">
        <f t="shared" si="8"/>
        <v>0</v>
      </c>
      <c r="B213" s="454"/>
      <c r="C213" s="454"/>
      <c r="D213" s="454" t="s">
        <v>540</v>
      </c>
      <c r="E213" s="455" t="s">
        <v>1190</v>
      </c>
      <c r="F213" s="455"/>
      <c r="G213" s="455"/>
      <c r="H213" s="455"/>
      <c r="I213" s="455"/>
      <c r="J213" s="455"/>
      <c r="K213" s="455"/>
      <c r="L213" s="455"/>
      <c r="M213" s="455"/>
      <c r="N213" s="455"/>
      <c r="O213" s="455"/>
      <c r="P213" s="455"/>
      <c r="Q213" s="455"/>
      <c r="R213" s="455"/>
      <c r="S213" s="455"/>
      <c r="T213" s="455"/>
      <c r="U213" s="455"/>
      <c r="V213" s="455"/>
      <c r="W213" s="455"/>
      <c r="X213" s="455"/>
      <c r="Y213" s="455"/>
      <c r="Z213" s="455"/>
      <c r="AA213" s="455"/>
      <c r="AB213" s="455"/>
      <c r="AC213" s="455"/>
      <c r="AD213" s="455"/>
      <c r="AE213" s="455"/>
      <c r="AF213" s="455"/>
      <c r="AG213" s="455"/>
      <c r="AH213" s="456"/>
      <c r="AI213" s="456"/>
      <c r="AJ213" s="456"/>
      <c r="AK213" s="455"/>
      <c r="AL213" s="455"/>
      <c r="AM213" s="455"/>
      <c r="AN213" s="455"/>
      <c r="AO213" s="455"/>
      <c r="AP213" s="455"/>
      <c r="AQ213" s="455"/>
      <c r="AR213" s="455"/>
      <c r="AS213" s="455"/>
      <c r="AT213" s="455"/>
      <c r="AU213" s="455"/>
      <c r="AV213" s="455"/>
      <c r="AW213" s="455"/>
      <c r="AX213" s="455"/>
      <c r="AY213" s="455"/>
      <c r="AZ213" s="452"/>
    </row>
    <row r="214" spans="1:74" s="444" customFormat="1" ht="14.25" hidden="1" customHeight="1">
      <c r="A214" s="436">
        <f t="shared" si="8"/>
        <v>0</v>
      </c>
      <c r="B214" s="445"/>
      <c r="C214" s="445"/>
      <c r="D214" s="457"/>
      <c r="E214" s="457"/>
      <c r="F214" s="457"/>
      <c r="G214" s="457"/>
      <c r="H214" s="457"/>
      <c r="I214" s="457"/>
      <c r="J214" s="457"/>
      <c r="K214" s="457"/>
      <c r="L214" s="457"/>
      <c r="M214" s="457"/>
      <c r="N214" s="457"/>
      <c r="O214" s="457"/>
      <c r="P214" s="457"/>
      <c r="Q214" s="457"/>
      <c r="R214" s="457"/>
      <c r="S214" s="457"/>
      <c r="T214" s="457"/>
      <c r="U214" s="457"/>
      <c r="V214" s="457"/>
      <c r="W214" s="457"/>
      <c r="X214" s="457"/>
      <c r="Y214" s="457"/>
      <c r="Z214" s="457"/>
      <c r="AA214" s="457"/>
      <c r="AB214" s="457"/>
      <c r="AC214" s="457"/>
      <c r="AD214" s="457"/>
      <c r="AE214" s="457"/>
      <c r="AF214" s="457"/>
      <c r="AG214" s="457"/>
      <c r="AH214" s="457"/>
      <c r="AI214" s="457"/>
      <c r="AJ214" s="457"/>
      <c r="AK214" s="457"/>
      <c r="AL214" s="457"/>
      <c r="AM214" s="457"/>
      <c r="AN214" s="457"/>
      <c r="AO214" s="457"/>
      <c r="AP214" s="457"/>
      <c r="AQ214" s="457"/>
      <c r="AR214" s="457"/>
      <c r="AS214" s="457"/>
      <c r="AT214" s="457"/>
      <c r="AU214" s="457"/>
      <c r="AV214" s="457"/>
      <c r="AW214" s="457"/>
      <c r="AX214" s="457"/>
      <c r="AY214" s="457"/>
      <c r="AZ214" s="452"/>
      <c r="BA214" s="458"/>
      <c r="BB214" s="458"/>
      <c r="BC214" s="458"/>
      <c r="BD214" s="458"/>
      <c r="BE214" s="458"/>
      <c r="BF214" s="458"/>
      <c r="BG214" s="458"/>
      <c r="BH214" s="458"/>
      <c r="BI214" s="458"/>
      <c r="BJ214" s="458"/>
    </row>
    <row r="215" spans="1:74" s="438" customFormat="1" ht="20.100000000000001" hidden="1" customHeight="1">
      <c r="A215" s="436">
        <f t="shared" si="8"/>
        <v>0</v>
      </c>
      <c r="B215" s="2154" t="s">
        <v>1189</v>
      </c>
      <c r="C215" s="2154"/>
      <c r="D215" s="2154"/>
      <c r="E215" s="2154"/>
      <c r="F215" s="2154"/>
      <c r="G215" s="2154"/>
      <c r="H215" s="2154"/>
      <c r="I215" s="2154"/>
      <c r="J215" s="2154"/>
      <c r="K215" s="2154"/>
      <c r="L215" s="2154"/>
      <c r="M215" s="2154"/>
      <c r="N215" s="2154"/>
      <c r="O215" s="2154"/>
      <c r="P215" s="2154"/>
      <c r="Q215" s="2154"/>
      <c r="R215" s="2154"/>
      <c r="S215" s="2154"/>
      <c r="T215" s="2154"/>
      <c r="U215" s="2154"/>
      <c r="V215" s="2154"/>
      <c r="W215" s="2154"/>
      <c r="X215" s="2154"/>
      <c r="Y215" s="2154"/>
      <c r="Z215" s="2154"/>
      <c r="AA215" s="2154"/>
      <c r="AB215" s="2154"/>
      <c r="AC215" s="2154"/>
      <c r="AD215" s="2154"/>
      <c r="AE215" s="2154"/>
      <c r="AF215" s="2154"/>
      <c r="AG215" s="2154"/>
      <c r="AH215" s="2154"/>
      <c r="AI215" s="2154"/>
      <c r="AJ215" s="2154"/>
      <c r="AK215" s="2154"/>
      <c r="AL215" s="2154"/>
      <c r="AM215" s="2154"/>
      <c r="AN215" s="2154"/>
      <c r="AO215" s="2154"/>
      <c r="AP215" s="2154"/>
      <c r="AQ215" s="2154"/>
      <c r="AR215" s="2154"/>
      <c r="AS215" s="2154"/>
      <c r="AT215" s="2154"/>
      <c r="AU215" s="2154"/>
      <c r="AV215" s="2154"/>
      <c r="AW215" s="2154"/>
      <c r="AX215" s="2154"/>
      <c r="AY215" s="2154"/>
      <c r="AZ215" s="443"/>
      <c r="BA215" s="458"/>
      <c r="BB215" s="459"/>
      <c r="BC215" s="459"/>
      <c r="BD215" s="459"/>
      <c r="BE215" s="459"/>
      <c r="BF215" s="459"/>
      <c r="BG215" s="459"/>
      <c r="BH215" s="459"/>
      <c r="BI215" s="459"/>
      <c r="BJ215" s="459"/>
    </row>
    <row r="216" spans="1:74" s="459" customFormat="1" ht="20.100000000000001" hidden="1" customHeight="1">
      <c r="A216" s="436">
        <f t="shared" si="8"/>
        <v>0</v>
      </c>
      <c r="B216" s="460"/>
      <c r="C216" s="461" t="s">
        <v>1188</v>
      </c>
      <c r="D216" s="461" t="s">
        <v>1187</v>
      </c>
      <c r="E216" s="462"/>
      <c r="F216" s="462"/>
      <c r="G216" s="453"/>
      <c r="H216" s="463"/>
      <c r="I216" s="463"/>
      <c r="J216" s="464"/>
      <c r="K216" s="464"/>
      <c r="L216" s="464"/>
      <c r="M216" s="464"/>
      <c r="N216" s="464"/>
      <c r="O216" s="464"/>
      <c r="P216" s="464"/>
      <c r="Q216" s="465"/>
      <c r="R216" s="465"/>
      <c r="S216" s="465"/>
      <c r="T216" s="465"/>
      <c r="U216" s="465"/>
      <c r="V216" s="466"/>
      <c r="W216" s="466"/>
      <c r="X216" s="466"/>
      <c r="Y216" s="466"/>
      <c r="Z216" s="466"/>
      <c r="AA216" s="466"/>
      <c r="AB216" s="466"/>
      <c r="AC216" s="466"/>
      <c r="AD216" s="466"/>
      <c r="AE216" s="466"/>
      <c r="AF216" s="466"/>
      <c r="AG216" s="466"/>
      <c r="AH216" s="467"/>
      <c r="AI216" s="467"/>
      <c r="AJ216" s="467"/>
      <c r="AK216" s="467"/>
      <c r="AL216" s="468"/>
      <c r="AM216" s="468"/>
      <c r="AN216" s="468"/>
      <c r="AO216" s="468"/>
      <c r="AP216" s="468"/>
      <c r="AQ216" s="468"/>
      <c r="AR216" s="468"/>
      <c r="AS216" s="468"/>
      <c r="AT216" s="468"/>
      <c r="AU216" s="468"/>
      <c r="AV216" s="463"/>
      <c r="AW216" s="463"/>
      <c r="AX216" s="463"/>
      <c r="AY216" s="463"/>
      <c r="AZ216" s="469"/>
      <c r="BA216" s="458"/>
      <c r="BB216" s="458"/>
      <c r="BC216" s="458"/>
      <c r="BD216" s="458"/>
      <c r="BE216" s="458"/>
      <c r="BF216" s="458"/>
      <c r="BG216" s="458"/>
      <c r="BH216" s="458"/>
      <c r="BI216" s="458"/>
      <c r="BJ216" s="458"/>
    </row>
    <row r="217" spans="1:74" s="444" customFormat="1" ht="18" hidden="1" customHeight="1">
      <c r="A217" s="436">
        <f t="shared" si="8"/>
        <v>0</v>
      </c>
      <c r="B217" s="470"/>
      <c r="C217" s="2155" t="s">
        <v>1186</v>
      </c>
      <c r="D217" s="2155"/>
      <c r="E217" s="2155"/>
      <c r="F217" s="2155"/>
      <c r="G217" s="2155"/>
      <c r="H217" s="2155"/>
      <c r="I217" s="2155"/>
      <c r="J217" s="2155"/>
      <c r="K217" s="2155" t="s">
        <v>1185</v>
      </c>
      <c r="L217" s="2155"/>
      <c r="M217" s="2155"/>
      <c r="N217" s="2155"/>
      <c r="O217" s="2155"/>
      <c r="P217" s="2155"/>
      <c r="Q217" s="2155"/>
      <c r="R217" s="2155"/>
      <c r="S217" s="2155" t="s">
        <v>1184</v>
      </c>
      <c r="T217" s="2155"/>
      <c r="U217" s="2155"/>
      <c r="V217" s="2155"/>
      <c r="W217" s="2155"/>
      <c r="X217" s="2155"/>
      <c r="Y217" s="2155"/>
      <c r="Z217" s="2155"/>
      <c r="AA217" s="2155" t="s">
        <v>1183</v>
      </c>
      <c r="AB217" s="2155"/>
      <c r="AC217" s="2155"/>
      <c r="AD217" s="2155"/>
      <c r="AE217" s="2155"/>
      <c r="AF217" s="2155"/>
      <c r="AG217" s="2155"/>
      <c r="AH217" s="2155"/>
      <c r="AI217" s="2155"/>
      <c r="AJ217" s="2155"/>
      <c r="AK217" s="2155"/>
      <c r="AL217" s="2155"/>
      <c r="AM217" s="2155"/>
      <c r="AN217" s="2155"/>
      <c r="AO217" s="2155"/>
      <c r="AP217" s="2155"/>
      <c r="AQ217" s="2155" t="s">
        <v>1156</v>
      </c>
      <c r="AR217" s="2155"/>
      <c r="AS217" s="2155"/>
      <c r="AT217" s="2155"/>
      <c r="AU217" s="2155"/>
      <c r="AV217" s="2155"/>
      <c r="AW217" s="2155"/>
      <c r="AX217" s="2155"/>
      <c r="AY217" s="470"/>
      <c r="AZ217" s="471"/>
      <c r="BA217" s="459"/>
      <c r="BB217" s="459"/>
      <c r="BC217" s="458"/>
      <c r="BD217" s="458"/>
      <c r="BE217" s="458"/>
      <c r="BF217" s="458"/>
      <c r="BG217" s="458"/>
      <c r="BH217" s="458"/>
      <c r="BI217" s="458"/>
      <c r="BJ217" s="458"/>
    </row>
    <row r="218" spans="1:74" s="444" customFormat="1" ht="18" hidden="1" customHeight="1">
      <c r="A218" s="436">
        <f t="shared" si="8"/>
        <v>0</v>
      </c>
      <c r="B218" s="470"/>
      <c r="C218" s="2155"/>
      <c r="D218" s="2155"/>
      <c r="E218" s="2155"/>
      <c r="F218" s="2155"/>
      <c r="G218" s="2155"/>
      <c r="H218" s="2155"/>
      <c r="I218" s="2155"/>
      <c r="J218" s="2155"/>
      <c r="K218" s="2155"/>
      <c r="L218" s="2155"/>
      <c r="M218" s="2155"/>
      <c r="N218" s="2155"/>
      <c r="O218" s="2155"/>
      <c r="P218" s="2155"/>
      <c r="Q218" s="2155"/>
      <c r="R218" s="2155"/>
      <c r="S218" s="2155"/>
      <c r="T218" s="2155"/>
      <c r="U218" s="2155"/>
      <c r="V218" s="2155"/>
      <c r="W218" s="2155"/>
      <c r="X218" s="2155"/>
      <c r="Y218" s="2155"/>
      <c r="Z218" s="2155"/>
      <c r="AA218" s="2155" t="s">
        <v>1182</v>
      </c>
      <c r="AB218" s="2155"/>
      <c r="AC218" s="2155"/>
      <c r="AD218" s="2155"/>
      <c r="AE218" s="2155"/>
      <c r="AF218" s="2155"/>
      <c r="AG218" s="2155"/>
      <c r="AH218" s="2155"/>
      <c r="AI218" s="2155" t="s">
        <v>1181</v>
      </c>
      <c r="AJ218" s="2155"/>
      <c r="AK218" s="2155"/>
      <c r="AL218" s="2155"/>
      <c r="AM218" s="2155"/>
      <c r="AN218" s="2155"/>
      <c r="AO218" s="2155"/>
      <c r="AP218" s="2155"/>
      <c r="AQ218" s="2155"/>
      <c r="AR218" s="2155"/>
      <c r="AS218" s="2155"/>
      <c r="AT218" s="2155"/>
      <c r="AU218" s="2155"/>
      <c r="AV218" s="2155"/>
      <c r="AW218" s="2155"/>
      <c r="AX218" s="2155"/>
      <c r="AY218" s="470"/>
      <c r="AZ218" s="471"/>
      <c r="BA218" s="458"/>
      <c r="BB218" s="458"/>
      <c r="BC218" s="458"/>
      <c r="BD218" s="458"/>
      <c r="BE218" s="458"/>
      <c r="BF218" s="458"/>
      <c r="BG218" s="458"/>
      <c r="BH218" s="458"/>
      <c r="BI218" s="458"/>
      <c r="BJ218" s="458"/>
    </row>
    <row r="219" spans="1:74" s="444" customFormat="1" ht="18" hidden="1" customHeight="1">
      <c r="A219" s="436">
        <f t="shared" si="8"/>
        <v>0</v>
      </c>
      <c r="B219" s="472"/>
      <c r="C219" s="2160">
        <f>L203</f>
        <v>0</v>
      </c>
      <c r="D219" s="2161"/>
      <c r="E219" s="2164" t="s">
        <v>1180</v>
      </c>
      <c r="F219" s="2164"/>
      <c r="G219" s="2161">
        <f>Z203</f>
        <v>0</v>
      </c>
      <c r="H219" s="2161"/>
      <c r="I219" s="2164" t="s">
        <v>1179</v>
      </c>
      <c r="J219" s="2164"/>
      <c r="K219" s="2170">
        <f>'6-3표준조사-1'!Q304</f>
        <v>0</v>
      </c>
      <c r="L219" s="2170"/>
      <c r="M219" s="2170"/>
      <c r="N219" s="2170"/>
      <c r="O219" s="2170"/>
      <c r="P219" s="2170"/>
      <c r="Q219" s="2170"/>
      <c r="R219" s="2170"/>
      <c r="S219" s="2158">
        <f>'6-3표준조사-1'!K306</f>
        <v>0</v>
      </c>
      <c r="T219" s="2158"/>
      <c r="U219" s="2158"/>
      <c r="V219" s="2158"/>
      <c r="W219" s="2158"/>
      <c r="X219" s="2158"/>
      <c r="Y219" s="2158"/>
      <c r="Z219" s="2158"/>
      <c r="AA219" s="2156">
        <f>'6-3표준조사-1'!Q310</f>
        <v>0</v>
      </c>
      <c r="AB219" s="2156"/>
      <c r="AC219" s="2156"/>
      <c r="AD219" s="2156"/>
      <c r="AE219" s="2156"/>
      <c r="AF219" s="2156"/>
      <c r="AG219" s="2156"/>
      <c r="AH219" s="2156"/>
      <c r="AI219" s="2156">
        <f>'6-3표준조사-1'!R310</f>
        <v>0</v>
      </c>
      <c r="AJ219" s="2156"/>
      <c r="AK219" s="2156"/>
      <c r="AL219" s="2156"/>
      <c r="AM219" s="2156"/>
      <c r="AN219" s="2156"/>
      <c r="AO219" s="2156"/>
      <c r="AP219" s="2156"/>
      <c r="AQ219" s="2158">
        <f>'6-3표준조사-1'!R306</f>
        <v>0</v>
      </c>
      <c r="AR219" s="2158"/>
      <c r="AS219" s="2158"/>
      <c r="AT219" s="2158"/>
      <c r="AU219" s="2158"/>
      <c r="AV219" s="2158"/>
      <c r="AW219" s="2158"/>
      <c r="AX219" s="2158"/>
      <c r="AY219" s="470"/>
      <c r="AZ219" s="471"/>
      <c r="BA219" s="458"/>
      <c r="BB219" s="458"/>
      <c r="BC219" s="459"/>
      <c r="BD219" s="459"/>
      <c r="BE219" s="459"/>
      <c r="BF219" s="459"/>
      <c r="BG219" s="459"/>
      <c r="BH219" s="459"/>
      <c r="BI219" s="459"/>
      <c r="BJ219" s="459"/>
    </row>
    <row r="220" spans="1:74" s="444" customFormat="1" ht="18" hidden="1" customHeight="1">
      <c r="A220" s="436">
        <f t="shared" si="8"/>
        <v>0</v>
      </c>
      <c r="B220" s="472"/>
      <c r="C220" s="2162"/>
      <c r="D220" s="2163"/>
      <c r="E220" s="2163"/>
      <c r="F220" s="2163"/>
      <c r="G220" s="2163"/>
      <c r="H220" s="2163"/>
      <c r="I220" s="2163"/>
      <c r="J220" s="2163"/>
      <c r="K220" s="2171"/>
      <c r="L220" s="2171"/>
      <c r="M220" s="2171"/>
      <c r="N220" s="2171"/>
      <c r="O220" s="2171"/>
      <c r="P220" s="2171"/>
      <c r="Q220" s="2171"/>
      <c r="R220" s="2171"/>
      <c r="S220" s="2159"/>
      <c r="T220" s="2159"/>
      <c r="U220" s="2159"/>
      <c r="V220" s="2159"/>
      <c r="W220" s="2159"/>
      <c r="X220" s="2159"/>
      <c r="Y220" s="2159"/>
      <c r="Z220" s="2159"/>
      <c r="AA220" s="2157"/>
      <c r="AB220" s="2157"/>
      <c r="AC220" s="2157"/>
      <c r="AD220" s="2157"/>
      <c r="AE220" s="2157"/>
      <c r="AF220" s="2157"/>
      <c r="AG220" s="2157"/>
      <c r="AH220" s="2157"/>
      <c r="AI220" s="2157"/>
      <c r="AJ220" s="2157"/>
      <c r="AK220" s="2157"/>
      <c r="AL220" s="2157"/>
      <c r="AM220" s="2157"/>
      <c r="AN220" s="2157"/>
      <c r="AO220" s="2157"/>
      <c r="AP220" s="2157"/>
      <c r="AQ220" s="2159"/>
      <c r="AR220" s="2159"/>
      <c r="AS220" s="2159"/>
      <c r="AT220" s="2159"/>
      <c r="AU220" s="2159"/>
      <c r="AV220" s="2159"/>
      <c r="AW220" s="2159"/>
      <c r="AX220" s="2159"/>
      <c r="AY220" s="470"/>
      <c r="AZ220" s="471"/>
      <c r="BA220" s="458"/>
      <c r="BB220" s="458"/>
      <c r="BC220" s="458"/>
      <c r="BD220" s="458"/>
      <c r="BE220" s="458"/>
      <c r="BF220" s="458"/>
      <c r="BG220" s="458"/>
      <c r="BH220" s="458"/>
      <c r="BI220" s="458"/>
      <c r="BJ220" s="458"/>
    </row>
    <row r="221" spans="1:74" s="444" customFormat="1" ht="18" hidden="1" customHeight="1">
      <c r="A221" s="436">
        <f t="shared" si="8"/>
        <v>0</v>
      </c>
      <c r="B221" s="472"/>
      <c r="C221" s="472" t="s">
        <v>1178</v>
      </c>
      <c r="D221" s="472" t="s">
        <v>1177</v>
      </c>
      <c r="E221" s="472"/>
      <c r="F221" s="470"/>
      <c r="G221" s="470"/>
      <c r="H221" s="470"/>
      <c r="I221" s="470"/>
      <c r="J221" s="470"/>
      <c r="K221" s="470"/>
      <c r="L221" s="470"/>
      <c r="M221" s="470"/>
      <c r="N221" s="470"/>
      <c r="O221" s="470"/>
      <c r="P221" s="470"/>
      <c r="Q221" s="473"/>
      <c r="R221" s="473"/>
      <c r="S221" s="473"/>
      <c r="T221" s="473"/>
      <c r="U221" s="473"/>
      <c r="V221" s="470"/>
      <c r="W221" s="474"/>
      <c r="X221" s="474"/>
      <c r="Y221" s="474"/>
      <c r="Z221" s="474"/>
      <c r="AA221" s="474"/>
      <c r="AB221" s="474"/>
      <c r="AC221" s="474"/>
      <c r="AD221" s="474"/>
      <c r="AE221" s="474"/>
      <c r="AF221" s="474"/>
      <c r="AG221" s="470"/>
      <c r="AH221" s="475"/>
      <c r="AI221" s="475"/>
      <c r="AJ221" s="475"/>
      <c r="AK221" s="475"/>
      <c r="AL221" s="476"/>
      <c r="AM221" s="476"/>
      <c r="AN221" s="476"/>
      <c r="AO221" s="476"/>
      <c r="AP221" s="476"/>
      <c r="AQ221" s="476"/>
      <c r="AR221" s="476"/>
      <c r="AS221" s="476"/>
      <c r="AT221" s="476"/>
      <c r="AU221" s="476"/>
      <c r="AV221" s="470"/>
      <c r="AW221" s="470"/>
      <c r="AX221" s="470"/>
      <c r="AY221" s="470"/>
      <c r="AZ221" s="471"/>
      <c r="BA221" s="458"/>
      <c r="BB221" s="458"/>
      <c r="BC221" s="458"/>
      <c r="BD221" s="458"/>
      <c r="BE221" s="458"/>
      <c r="BF221" s="458"/>
      <c r="BG221" s="458"/>
      <c r="BH221" s="458"/>
      <c r="BI221" s="458"/>
      <c r="BJ221" s="458"/>
      <c r="BK221" s="458"/>
      <c r="BL221" s="458"/>
      <c r="BM221" s="458"/>
      <c r="BN221" s="458"/>
      <c r="BO221" s="458"/>
      <c r="BP221" s="458"/>
      <c r="BQ221" s="458"/>
      <c r="BR221" s="458"/>
      <c r="BS221" s="458"/>
      <c r="BT221" s="458"/>
      <c r="BU221" s="458"/>
      <c r="BV221" s="458"/>
    </row>
    <row r="222" spans="1:74" s="444" customFormat="1" ht="18" hidden="1" customHeight="1">
      <c r="A222" s="436">
        <f t="shared" si="8"/>
        <v>0</v>
      </c>
      <c r="B222" s="472"/>
      <c r="C222" s="472"/>
      <c r="D222" s="445" t="s">
        <v>540</v>
      </c>
      <c r="E222" s="472" t="str">
        <f>CONCATENATE("식재된 ",S219," 는 활착이 안정된 상태로 신초발달이 양호함" )</f>
        <v>식재된 0 는 활착이 안정된 상태로 신초발달이 양호함</v>
      </c>
      <c r="F222" s="470"/>
      <c r="G222" s="470"/>
      <c r="H222" s="470"/>
      <c r="I222" s="470"/>
      <c r="J222" s="470"/>
      <c r="K222" s="470"/>
      <c r="L222" s="470"/>
      <c r="M222" s="470"/>
      <c r="N222" s="470"/>
      <c r="O222" s="470"/>
      <c r="P222" s="470"/>
      <c r="Q222" s="473"/>
      <c r="R222" s="473"/>
      <c r="S222" s="473"/>
      <c r="T222" s="473"/>
      <c r="U222" s="473"/>
      <c r="V222" s="470"/>
      <c r="W222" s="477"/>
      <c r="X222" s="474"/>
      <c r="Y222" s="474"/>
      <c r="Z222" s="474"/>
      <c r="AA222" s="477"/>
      <c r="AB222" s="474"/>
      <c r="AC222" s="474"/>
      <c r="AD222" s="474"/>
      <c r="AE222" s="477"/>
      <c r="AF222" s="474"/>
      <c r="AG222" s="470"/>
      <c r="AH222" s="475"/>
      <c r="AI222" s="475"/>
      <c r="AJ222" s="475"/>
      <c r="AK222" s="475"/>
      <c r="AL222" s="476"/>
      <c r="AM222" s="476"/>
      <c r="AN222" s="476"/>
      <c r="AO222" s="476"/>
      <c r="AP222" s="476"/>
      <c r="AQ222" s="476"/>
      <c r="AR222" s="476"/>
      <c r="AS222" s="476"/>
      <c r="AT222" s="476"/>
      <c r="AU222" s="476"/>
      <c r="AV222" s="470"/>
      <c r="AW222" s="470"/>
      <c r="AX222" s="470"/>
      <c r="AY222" s="470"/>
      <c r="AZ222" s="471"/>
      <c r="BC222" s="458"/>
      <c r="BD222" s="458"/>
      <c r="BE222" s="458"/>
      <c r="BF222" s="458"/>
      <c r="BG222" s="458"/>
      <c r="BH222" s="458"/>
      <c r="BI222" s="458"/>
      <c r="BJ222" s="458"/>
      <c r="BK222" s="458"/>
      <c r="BL222" s="458"/>
      <c r="BM222" s="458"/>
      <c r="BN222" s="458"/>
      <c r="BO222" s="458"/>
      <c r="BP222" s="458"/>
      <c r="BQ222" s="458"/>
      <c r="BR222" s="458"/>
      <c r="BS222" s="458"/>
      <c r="BT222" s="458"/>
      <c r="BU222" s="458"/>
      <c r="BV222" s="458"/>
    </row>
    <row r="223" spans="1:74" s="444" customFormat="1" ht="18" hidden="1" customHeight="1">
      <c r="A223" s="436">
        <f t="shared" si="8"/>
        <v>0</v>
      </c>
      <c r="B223" s="472"/>
      <c r="C223" s="472"/>
      <c r="D223" s="445" t="s">
        <v>540</v>
      </c>
      <c r="E223" s="472" t="s">
        <v>1176</v>
      </c>
      <c r="F223" s="470"/>
      <c r="G223" s="470"/>
      <c r="H223" s="470"/>
      <c r="I223" s="470"/>
      <c r="J223" s="470"/>
      <c r="K223" s="470"/>
      <c r="L223" s="470"/>
      <c r="M223" s="470"/>
      <c r="N223" s="470"/>
      <c r="O223" s="470"/>
      <c r="P223" s="470"/>
      <c r="Q223" s="473"/>
      <c r="R223" s="473"/>
      <c r="S223" s="473"/>
      <c r="T223" s="473"/>
      <c r="U223" s="473"/>
      <c r="V223" s="470"/>
      <c r="W223" s="470"/>
      <c r="X223" s="470"/>
      <c r="Y223" s="470"/>
      <c r="Z223" s="470"/>
      <c r="AA223" s="470"/>
      <c r="AB223" s="470"/>
      <c r="AC223" s="470"/>
      <c r="AD223" s="470"/>
      <c r="AE223" s="470"/>
      <c r="AF223" s="470"/>
      <c r="AG223" s="470"/>
      <c r="AH223" s="475"/>
      <c r="AI223" s="475"/>
      <c r="AJ223" s="475"/>
      <c r="AK223" s="475"/>
      <c r="AL223" s="476"/>
      <c r="AM223" s="476"/>
      <c r="AN223" s="476"/>
      <c r="AO223" s="476"/>
      <c r="AP223" s="476"/>
      <c r="AQ223" s="476"/>
      <c r="AR223" s="476"/>
      <c r="AS223" s="476"/>
      <c r="AT223" s="476"/>
      <c r="AU223" s="476"/>
      <c r="AV223" s="470"/>
      <c r="AW223" s="470"/>
      <c r="AX223" s="470"/>
      <c r="AY223" s="470"/>
      <c r="AZ223" s="471"/>
      <c r="BA223" s="438"/>
      <c r="BB223" s="438"/>
      <c r="BC223" s="438"/>
      <c r="BD223" s="438"/>
      <c r="BE223" s="438"/>
      <c r="BF223" s="438"/>
      <c r="BG223" s="438"/>
      <c r="BH223" s="438"/>
      <c r="BI223" s="438"/>
      <c r="BJ223" s="438"/>
      <c r="BK223" s="459"/>
      <c r="BL223" s="459"/>
      <c r="BM223" s="459"/>
      <c r="BN223" s="459"/>
      <c r="BO223" s="459"/>
      <c r="BP223" s="459"/>
      <c r="BQ223" s="459"/>
      <c r="BR223" s="459"/>
      <c r="BS223" s="459"/>
      <c r="BT223" s="459"/>
      <c r="BU223" s="459"/>
      <c r="BV223" s="459"/>
    </row>
    <row r="224" spans="1:74" s="444" customFormat="1" ht="18" hidden="1" customHeight="1">
      <c r="A224" s="436">
        <f t="shared" si="8"/>
        <v>0</v>
      </c>
      <c r="B224" s="472"/>
      <c r="C224" s="472" t="s">
        <v>1171</v>
      </c>
      <c r="D224" s="472" t="s">
        <v>1175</v>
      </c>
      <c r="E224" s="472"/>
      <c r="F224" s="470"/>
      <c r="G224" s="470"/>
      <c r="H224" s="470"/>
      <c r="I224" s="470"/>
      <c r="J224" s="470"/>
      <c r="K224" s="470"/>
      <c r="L224" s="470"/>
      <c r="M224" s="470"/>
      <c r="N224" s="470"/>
      <c r="O224" s="470"/>
      <c r="P224" s="470"/>
      <c r="Q224" s="473"/>
      <c r="R224" s="473"/>
      <c r="S224" s="473"/>
      <c r="T224" s="473"/>
      <c r="U224" s="473"/>
      <c r="V224" s="470"/>
      <c r="W224" s="470"/>
      <c r="X224" s="470"/>
      <c r="Y224" s="470"/>
      <c r="Z224" s="470"/>
      <c r="AA224" s="470"/>
      <c r="AB224" s="470"/>
      <c r="AC224" s="470"/>
      <c r="AD224" s="470"/>
      <c r="AE224" s="470"/>
      <c r="AF224" s="470"/>
      <c r="AG224" s="470"/>
      <c r="AH224" s="475"/>
      <c r="AI224" s="475"/>
      <c r="AJ224" s="475"/>
      <c r="AK224" s="475"/>
      <c r="AL224" s="476"/>
      <c r="AM224" s="476"/>
      <c r="AN224" s="476"/>
      <c r="AO224" s="476"/>
      <c r="AP224" s="476"/>
      <c r="AQ224" s="476"/>
      <c r="AR224" s="476"/>
      <c r="AS224" s="476"/>
      <c r="AT224" s="476"/>
      <c r="AU224" s="476"/>
      <c r="AV224" s="470"/>
      <c r="AW224" s="470"/>
      <c r="AX224" s="470"/>
      <c r="AY224" s="470"/>
      <c r="AZ224" s="471"/>
      <c r="BK224" s="458"/>
      <c r="BL224" s="458"/>
      <c r="BM224" s="458"/>
      <c r="BN224" s="458"/>
      <c r="BO224" s="458"/>
      <c r="BP224" s="458"/>
      <c r="BQ224" s="458"/>
      <c r="BR224" s="458"/>
      <c r="BS224" s="458"/>
      <c r="BT224" s="458"/>
      <c r="BU224" s="458"/>
      <c r="BV224" s="458"/>
    </row>
    <row r="225" spans="1:74" s="444" customFormat="1" ht="18" hidden="1" customHeight="1">
      <c r="A225" s="436">
        <f t="shared" si="8"/>
        <v>0</v>
      </c>
      <c r="B225" s="472"/>
      <c r="C225" s="472"/>
      <c r="D225" s="445" t="s">
        <v>540</v>
      </c>
      <c r="E225" s="472" t="str">
        <f>CONCATENATE("제거대상식생은 ",'6-3표준조사-1'!S310,"이며, 근주에서 올라온 맹아가 불규칙하게 분포한다.")</f>
        <v>제거대상식생은 대부분 목본이며, 근주에서 올라온 맹아가 불규칙하게 분포한다.</v>
      </c>
      <c r="F225" s="470"/>
      <c r="G225" s="470"/>
      <c r="H225" s="470"/>
      <c r="I225" s="470"/>
      <c r="J225" s="470"/>
      <c r="K225" s="470"/>
      <c r="L225" s="470"/>
      <c r="M225" s="470"/>
      <c r="N225" s="470"/>
      <c r="O225" s="470"/>
      <c r="P225" s="470"/>
      <c r="Q225" s="473"/>
      <c r="R225" s="473"/>
      <c r="S225" s="473"/>
      <c r="T225" s="473"/>
      <c r="U225" s="473"/>
      <c r="V225" s="470"/>
      <c r="W225" s="470"/>
      <c r="X225" s="470"/>
      <c r="Y225" s="470"/>
      <c r="Z225" s="470"/>
      <c r="AA225" s="470"/>
      <c r="AB225" s="470"/>
      <c r="AC225" s="470"/>
      <c r="AD225" s="470"/>
      <c r="AE225" s="470"/>
      <c r="AF225" s="470"/>
      <c r="AG225" s="470"/>
      <c r="AH225" s="475"/>
      <c r="AI225" s="475"/>
      <c r="AJ225" s="475"/>
      <c r="AK225" s="475"/>
      <c r="AL225" s="476"/>
      <c r="AM225" s="476"/>
      <c r="AN225" s="476"/>
      <c r="AO225" s="476"/>
      <c r="AP225" s="476"/>
      <c r="AQ225" s="476"/>
      <c r="AR225" s="476"/>
      <c r="AS225" s="476"/>
      <c r="AT225" s="476"/>
      <c r="AU225" s="476"/>
      <c r="AV225" s="470"/>
      <c r="AW225" s="470"/>
      <c r="AX225" s="470"/>
      <c r="AY225" s="470"/>
      <c r="AZ225" s="471"/>
      <c r="BK225" s="458"/>
      <c r="BL225" s="458"/>
      <c r="BM225" s="458"/>
      <c r="BN225" s="458"/>
      <c r="BO225" s="458"/>
      <c r="BP225" s="458"/>
      <c r="BQ225" s="458"/>
      <c r="BR225" s="458"/>
      <c r="BS225" s="458"/>
      <c r="BT225" s="458"/>
      <c r="BU225" s="458"/>
      <c r="BV225" s="458"/>
    </row>
    <row r="226" spans="1:74" s="444" customFormat="1" ht="18" hidden="1" customHeight="1">
      <c r="A226" s="436">
        <f t="shared" si="8"/>
        <v>0</v>
      </c>
      <c r="B226" s="472"/>
      <c r="C226" s="472"/>
      <c r="D226" s="445" t="s">
        <v>540</v>
      </c>
      <c r="E226" s="472" t="str">
        <f>CONCATENATE("조림목이 자연발생 식생과 경재하고 있으며 조림목의 ",AQ219,"하다." )</f>
        <v>조림목이 자연발생 식생과 경재하고 있으며 조림목의 0하다.</v>
      </c>
      <c r="F226" s="470"/>
      <c r="G226" s="470"/>
      <c r="H226" s="470"/>
      <c r="I226" s="470"/>
      <c r="J226" s="470"/>
      <c r="K226" s="470"/>
      <c r="L226" s="470"/>
      <c r="M226" s="470"/>
      <c r="N226" s="470"/>
      <c r="O226" s="470"/>
      <c r="P226" s="470"/>
      <c r="Q226" s="470"/>
      <c r="R226" s="470"/>
      <c r="S226" s="470"/>
      <c r="T226" s="470"/>
      <c r="U226" s="470"/>
      <c r="V226" s="470"/>
      <c r="W226" s="470"/>
      <c r="X226" s="470"/>
      <c r="Y226" s="470"/>
      <c r="Z226" s="470"/>
      <c r="AA226" s="470"/>
      <c r="AB226" s="470"/>
      <c r="AC226" s="470"/>
      <c r="AD226" s="470"/>
      <c r="AE226" s="470"/>
      <c r="AF226" s="470"/>
      <c r="AG226" s="470"/>
      <c r="AH226" s="475"/>
      <c r="AI226" s="475"/>
      <c r="AJ226" s="475"/>
      <c r="AK226" s="475"/>
      <c r="AL226" s="476"/>
      <c r="AM226" s="476"/>
      <c r="AN226" s="476"/>
      <c r="AO226" s="476"/>
      <c r="AP226" s="476"/>
      <c r="AQ226" s="476"/>
      <c r="AR226" s="476"/>
      <c r="AS226" s="476"/>
      <c r="AT226" s="476"/>
      <c r="AU226" s="476"/>
      <c r="AV226" s="470"/>
      <c r="AW226" s="470"/>
      <c r="AX226" s="470"/>
      <c r="AY226" s="470"/>
      <c r="AZ226" s="471"/>
      <c r="BK226" s="458"/>
      <c r="BL226" s="458"/>
      <c r="BM226" s="458"/>
      <c r="BN226" s="458"/>
      <c r="BO226" s="458"/>
      <c r="BP226" s="458"/>
      <c r="BQ226" s="458"/>
      <c r="BR226" s="458"/>
      <c r="BS226" s="458"/>
      <c r="BT226" s="458"/>
      <c r="BU226" s="458"/>
      <c r="BV226" s="458"/>
    </row>
    <row r="227" spans="1:74" s="444" customFormat="1" ht="13.5" hidden="1" customHeight="1">
      <c r="A227" s="436">
        <f t="shared" si="8"/>
        <v>0</v>
      </c>
      <c r="B227" s="478"/>
      <c r="C227" s="478"/>
      <c r="D227" s="478"/>
      <c r="E227" s="478"/>
      <c r="F227" s="453"/>
      <c r="G227" s="453"/>
      <c r="H227" s="453"/>
      <c r="I227" s="453"/>
      <c r="J227" s="479"/>
      <c r="K227" s="479"/>
      <c r="L227" s="479"/>
      <c r="M227" s="479"/>
      <c r="N227" s="479"/>
      <c r="O227" s="479"/>
      <c r="P227" s="479"/>
      <c r="Q227" s="480"/>
      <c r="R227" s="480"/>
      <c r="S227" s="480"/>
      <c r="T227" s="480"/>
      <c r="U227" s="480"/>
      <c r="V227" s="470"/>
      <c r="W227" s="470"/>
      <c r="X227" s="470"/>
      <c r="Y227" s="470"/>
      <c r="Z227" s="470"/>
      <c r="AA227" s="470"/>
      <c r="AB227" s="470"/>
      <c r="AC227" s="470"/>
      <c r="AD227" s="470"/>
      <c r="AE227" s="470"/>
      <c r="AF227" s="470"/>
      <c r="AG227" s="470"/>
      <c r="AH227" s="481"/>
      <c r="AI227" s="481"/>
      <c r="AJ227" s="481"/>
      <c r="AK227" s="481"/>
      <c r="AL227" s="482"/>
      <c r="AM227" s="482"/>
      <c r="AN227" s="482"/>
      <c r="AO227" s="482"/>
      <c r="AP227" s="482"/>
      <c r="AQ227" s="482"/>
      <c r="AR227" s="482"/>
      <c r="AS227" s="482"/>
      <c r="AT227" s="482"/>
      <c r="AU227" s="482"/>
      <c r="AV227" s="453"/>
      <c r="AW227" s="453"/>
      <c r="AX227" s="453"/>
      <c r="AY227" s="453"/>
      <c r="AZ227" s="471"/>
      <c r="BK227" s="458"/>
      <c r="BL227" s="458"/>
      <c r="BM227" s="458"/>
      <c r="BN227" s="458"/>
      <c r="BO227" s="458"/>
      <c r="BP227" s="458"/>
      <c r="BQ227" s="458"/>
      <c r="BR227" s="458"/>
      <c r="BS227" s="458"/>
      <c r="BT227" s="458"/>
      <c r="BU227" s="458"/>
      <c r="BV227" s="458"/>
    </row>
    <row r="228" spans="1:74" s="459" customFormat="1" ht="19.5" hidden="1" customHeight="1">
      <c r="A228" s="436">
        <f t="shared" si="8"/>
        <v>0</v>
      </c>
      <c r="B228" s="2154" t="s">
        <v>1222</v>
      </c>
      <c r="C228" s="2154"/>
      <c r="D228" s="2154"/>
      <c r="E228" s="2154"/>
      <c r="F228" s="2154"/>
      <c r="G228" s="2154"/>
      <c r="H228" s="2154"/>
      <c r="I228" s="2154"/>
      <c r="J228" s="2154"/>
      <c r="K228" s="2154"/>
      <c r="L228" s="2154"/>
      <c r="M228" s="2154"/>
      <c r="N228" s="2154"/>
      <c r="O228" s="2154"/>
      <c r="P228" s="2154"/>
      <c r="Q228" s="2154"/>
      <c r="R228" s="2154"/>
      <c r="S228" s="2154"/>
      <c r="T228" s="2154"/>
      <c r="U228" s="2154"/>
      <c r="V228" s="2154"/>
      <c r="W228" s="2154"/>
      <c r="X228" s="2154"/>
      <c r="Y228" s="2154"/>
      <c r="Z228" s="2154"/>
      <c r="AA228" s="2154"/>
      <c r="AB228" s="2154"/>
      <c r="AC228" s="2154"/>
      <c r="AD228" s="2154"/>
      <c r="AE228" s="2154"/>
      <c r="AF228" s="2154"/>
      <c r="AG228" s="2154"/>
      <c r="AH228" s="2154"/>
      <c r="AI228" s="2154"/>
      <c r="AJ228" s="2154"/>
      <c r="AK228" s="2154"/>
      <c r="AL228" s="2154"/>
      <c r="AM228" s="2154"/>
      <c r="AN228" s="2154"/>
      <c r="AO228" s="2154"/>
      <c r="AP228" s="2154"/>
      <c r="AQ228" s="2154"/>
      <c r="AR228" s="2154"/>
      <c r="AS228" s="2154"/>
      <c r="AT228" s="2154"/>
      <c r="AU228" s="2154"/>
      <c r="AV228" s="2154"/>
      <c r="AW228" s="2154"/>
      <c r="AX228" s="2154"/>
      <c r="AY228" s="2154"/>
      <c r="AZ228" s="483"/>
      <c r="BB228" s="458"/>
      <c r="BC228" s="458"/>
      <c r="BD228" s="458"/>
      <c r="BE228" s="458"/>
      <c r="BF228" s="458"/>
      <c r="BG228" s="458"/>
      <c r="BH228" s="458"/>
      <c r="BI228" s="458"/>
      <c r="BJ228" s="458"/>
      <c r="BK228" s="458"/>
      <c r="BL228" s="458"/>
      <c r="BM228" s="458"/>
      <c r="BN228" s="458"/>
      <c r="BO228" s="458"/>
      <c r="BP228" s="458"/>
      <c r="BQ228" s="458"/>
      <c r="BR228" s="458"/>
      <c r="BS228" s="458"/>
      <c r="BT228" s="458"/>
      <c r="BU228" s="458"/>
      <c r="BV228" s="458"/>
    </row>
    <row r="229" spans="1:74" s="459" customFormat="1" ht="18" hidden="1" customHeight="1">
      <c r="A229" s="436">
        <f t="shared" si="8"/>
        <v>0</v>
      </c>
      <c r="B229" s="484"/>
      <c r="C229" s="445" t="s">
        <v>1188</v>
      </c>
      <c r="D229" s="446" t="s">
        <v>1221</v>
      </c>
      <c r="E229" s="446"/>
      <c r="F229" s="446"/>
      <c r="G229" s="446"/>
      <c r="H229" s="446"/>
      <c r="I229" s="446"/>
      <c r="J229" s="485"/>
      <c r="K229" s="485"/>
      <c r="L229" s="485"/>
      <c r="M229" s="485"/>
      <c r="N229" s="485"/>
      <c r="O229" s="485"/>
      <c r="P229" s="485"/>
      <c r="Q229" s="485"/>
      <c r="R229" s="485"/>
      <c r="S229" s="485"/>
      <c r="T229" s="485"/>
      <c r="U229" s="485"/>
      <c r="V229" s="485"/>
      <c r="W229" s="485"/>
      <c r="X229" s="485"/>
      <c r="Y229" s="485"/>
      <c r="Z229" s="485"/>
      <c r="AA229" s="485"/>
      <c r="AB229" s="485"/>
      <c r="AC229" s="485"/>
      <c r="AD229" s="485"/>
      <c r="AE229" s="485"/>
      <c r="AF229" s="485"/>
      <c r="AG229" s="485"/>
      <c r="AH229" s="485"/>
      <c r="AI229" s="485"/>
      <c r="AJ229" s="485"/>
      <c r="AK229" s="485"/>
      <c r="AL229" s="485"/>
      <c r="AM229" s="485"/>
      <c r="AN229" s="485"/>
      <c r="AO229" s="485"/>
      <c r="AP229" s="485"/>
      <c r="AQ229" s="485"/>
      <c r="AR229" s="485"/>
      <c r="AS229" s="485"/>
      <c r="AT229" s="485"/>
      <c r="AU229" s="485"/>
      <c r="AV229" s="485"/>
      <c r="AW229" s="485"/>
      <c r="AX229" s="485"/>
      <c r="AY229" s="485"/>
      <c r="AZ229" s="483"/>
      <c r="BB229" s="458"/>
      <c r="BC229" s="458"/>
      <c r="BD229" s="458"/>
      <c r="BE229" s="458"/>
      <c r="BF229" s="458"/>
      <c r="BG229" s="458"/>
      <c r="BH229" s="458"/>
      <c r="BI229" s="458"/>
      <c r="BJ229" s="458"/>
      <c r="BK229" s="458"/>
      <c r="BL229" s="458"/>
      <c r="BM229" s="458"/>
      <c r="BN229" s="458"/>
      <c r="BO229" s="458"/>
      <c r="BP229" s="458"/>
      <c r="BQ229" s="458"/>
      <c r="BR229" s="458"/>
      <c r="BS229" s="458"/>
      <c r="BT229" s="458"/>
      <c r="BU229" s="458"/>
      <c r="BV229" s="458"/>
    </row>
    <row r="230" spans="1:74" s="458" customFormat="1" ht="18" hidden="1" customHeight="1">
      <c r="A230" s="436">
        <f t="shared" si="8"/>
        <v>0</v>
      </c>
      <c r="B230" s="445"/>
      <c r="C230" s="445"/>
      <c r="D230" s="445" t="s">
        <v>540</v>
      </c>
      <c r="E230" s="446" t="str">
        <f>CONCATENATE("조림목이 정상적으로 생육하기 위해서는 조림목을 제외한 모든 식생을 제거하여야 하므로 ",AO203,"로 적용한다.")</f>
        <v>조림목이 정상적으로 생육하기 위해서는 조림목을 제외한 모든 식생을 제거하여야 하므로 모두베기로 적용한다.</v>
      </c>
      <c r="F230" s="446"/>
      <c r="G230" s="446"/>
      <c r="H230" s="446"/>
      <c r="I230" s="446"/>
      <c r="J230" s="447"/>
      <c r="K230" s="446"/>
      <c r="L230" s="446"/>
      <c r="M230" s="446"/>
      <c r="N230" s="446"/>
      <c r="O230" s="446"/>
      <c r="P230" s="446"/>
      <c r="Q230" s="446"/>
      <c r="R230" s="446"/>
      <c r="S230" s="446"/>
      <c r="T230" s="446"/>
      <c r="U230" s="446"/>
      <c r="V230" s="446"/>
      <c r="W230" s="446"/>
      <c r="X230" s="446"/>
      <c r="Y230" s="446"/>
      <c r="Z230" s="446"/>
      <c r="AA230" s="446"/>
      <c r="AB230" s="446"/>
      <c r="AC230" s="446"/>
      <c r="AD230" s="446"/>
      <c r="AE230" s="446"/>
      <c r="AF230" s="446"/>
      <c r="AG230" s="446"/>
      <c r="AH230" s="446"/>
      <c r="AI230" s="446"/>
      <c r="AJ230" s="446"/>
      <c r="AK230" s="446"/>
      <c r="AL230" s="446"/>
      <c r="AM230" s="446"/>
      <c r="AN230" s="446"/>
      <c r="AO230" s="446"/>
      <c r="AP230" s="446"/>
      <c r="AQ230" s="446"/>
      <c r="AR230" s="446"/>
      <c r="AS230" s="446"/>
      <c r="AT230" s="446"/>
      <c r="AU230" s="446"/>
      <c r="AV230" s="446"/>
      <c r="AW230" s="446"/>
      <c r="AX230" s="446"/>
      <c r="AY230" s="446"/>
      <c r="AZ230" s="486"/>
      <c r="BB230" s="459"/>
      <c r="BC230" s="459"/>
      <c r="BD230" s="459"/>
      <c r="BE230" s="459"/>
      <c r="BF230" s="459"/>
      <c r="BG230" s="459"/>
      <c r="BH230" s="459"/>
      <c r="BI230" s="459"/>
      <c r="BJ230" s="459"/>
      <c r="BK230" s="459"/>
      <c r="BL230" s="459"/>
      <c r="BM230" s="459"/>
      <c r="BN230" s="459"/>
      <c r="BO230" s="459"/>
      <c r="BP230" s="459"/>
      <c r="BQ230" s="459"/>
      <c r="BR230" s="459"/>
      <c r="BS230" s="459"/>
      <c r="BT230" s="459"/>
      <c r="BU230" s="459"/>
      <c r="BV230" s="459"/>
    </row>
    <row r="231" spans="1:74" s="458" customFormat="1" ht="18" hidden="1" customHeight="1">
      <c r="A231" s="436">
        <f t="shared" si="8"/>
        <v>0</v>
      </c>
      <c r="B231" s="445"/>
      <c r="C231" s="445" t="s">
        <v>1178</v>
      </c>
      <c r="D231" s="446" t="s">
        <v>1220</v>
      </c>
      <c r="E231" s="446"/>
      <c r="F231" s="446"/>
      <c r="G231" s="446"/>
      <c r="H231" s="446"/>
      <c r="I231" s="446"/>
      <c r="J231" s="446"/>
      <c r="K231" s="446"/>
      <c r="L231" s="446"/>
      <c r="M231" s="446"/>
      <c r="N231" s="446"/>
      <c r="O231" s="446"/>
      <c r="P231" s="446"/>
      <c r="Q231" s="446"/>
      <c r="R231" s="446"/>
      <c r="S231" s="446"/>
      <c r="T231" s="446"/>
      <c r="U231" s="446"/>
      <c r="V231" s="446"/>
      <c r="W231" s="446"/>
      <c r="X231" s="446"/>
      <c r="Y231" s="446"/>
      <c r="Z231" s="446"/>
      <c r="AA231" s="446"/>
      <c r="AB231" s="446"/>
      <c r="AC231" s="446"/>
      <c r="AD231" s="446"/>
      <c r="AE231" s="446"/>
      <c r="AF231" s="446"/>
      <c r="AG231" s="446"/>
      <c r="AH231" s="446"/>
      <c r="AI231" s="446"/>
      <c r="AJ231" s="446"/>
      <c r="AK231" s="446"/>
      <c r="AL231" s="446"/>
      <c r="AM231" s="446"/>
      <c r="AN231" s="446"/>
      <c r="AO231" s="446"/>
      <c r="AP231" s="446"/>
      <c r="AQ231" s="446"/>
      <c r="AR231" s="446"/>
      <c r="AS231" s="446"/>
      <c r="AT231" s="446"/>
      <c r="AU231" s="446"/>
      <c r="AV231" s="446"/>
      <c r="AW231" s="446"/>
      <c r="AX231" s="446"/>
      <c r="AY231" s="446"/>
      <c r="AZ231" s="486"/>
    </row>
    <row r="232" spans="1:74" s="458" customFormat="1" ht="18" hidden="1" customHeight="1">
      <c r="A232" s="436">
        <f t="shared" si="8"/>
        <v>0</v>
      </c>
      <c r="B232" s="445"/>
      <c r="C232" s="2155" t="s">
        <v>1219</v>
      </c>
      <c r="D232" s="2155"/>
      <c r="E232" s="2155"/>
      <c r="F232" s="2155"/>
      <c r="G232" s="2155"/>
      <c r="H232" s="2155"/>
      <c r="I232" s="2155"/>
      <c r="J232" s="2155"/>
      <c r="K232" s="2155"/>
      <c r="L232" s="2155"/>
      <c r="M232" s="2155"/>
      <c r="N232" s="2155"/>
      <c r="O232" s="2155"/>
      <c r="P232" s="2155"/>
      <c r="Q232" s="2155"/>
      <c r="R232" s="2155"/>
      <c r="S232" s="2155"/>
      <c r="T232" s="2155"/>
      <c r="U232" s="2155"/>
      <c r="V232" s="2155"/>
      <c r="W232" s="2155"/>
      <c r="X232" s="2155"/>
      <c r="Y232" s="2155"/>
      <c r="Z232" s="2155"/>
      <c r="AA232" s="2155" t="s">
        <v>1218</v>
      </c>
      <c r="AB232" s="2155"/>
      <c r="AC232" s="2155"/>
      <c r="AD232" s="2155"/>
      <c r="AE232" s="2155"/>
      <c r="AF232" s="2155"/>
      <c r="AG232" s="2155"/>
      <c r="AH232" s="2155"/>
      <c r="AI232" s="2155"/>
      <c r="AJ232" s="2155"/>
      <c r="AK232" s="2155"/>
      <c r="AL232" s="2155"/>
      <c r="AM232" s="2155"/>
      <c r="AN232" s="2155"/>
      <c r="AO232" s="2155"/>
      <c r="AP232" s="2155"/>
      <c r="AQ232" s="2155"/>
      <c r="AR232" s="2155"/>
      <c r="AS232" s="2155"/>
      <c r="AT232" s="2155"/>
      <c r="AU232" s="2155"/>
      <c r="AV232" s="2155"/>
      <c r="AW232" s="2155"/>
      <c r="AX232" s="2155"/>
      <c r="AY232" s="445"/>
      <c r="AZ232" s="444"/>
    </row>
    <row r="233" spans="1:74" s="444" customFormat="1" ht="18" hidden="1" customHeight="1">
      <c r="A233" s="436">
        <f t="shared" ref="A233:A250" si="9">IF(K$219&gt;0,1,0)</f>
        <v>0</v>
      </c>
      <c r="B233" s="487"/>
      <c r="C233" s="2155" t="s">
        <v>1217</v>
      </c>
      <c r="D233" s="2155"/>
      <c r="E233" s="2155"/>
      <c r="F233" s="2155"/>
      <c r="G233" s="2155"/>
      <c r="H233" s="2155"/>
      <c r="I233" s="2155"/>
      <c r="J233" s="2155"/>
      <c r="K233" s="2155" t="s">
        <v>1216</v>
      </c>
      <c r="L233" s="2155"/>
      <c r="M233" s="2155"/>
      <c r="N233" s="2155"/>
      <c r="O233" s="2155"/>
      <c r="P233" s="2155"/>
      <c r="Q233" s="2155"/>
      <c r="R233" s="2155"/>
      <c r="S233" s="2155" t="s">
        <v>1215</v>
      </c>
      <c r="T233" s="2155"/>
      <c r="U233" s="2155"/>
      <c r="V233" s="2155"/>
      <c r="W233" s="2155"/>
      <c r="X233" s="2155"/>
      <c r="Y233" s="2155"/>
      <c r="Z233" s="2155"/>
      <c r="AA233" s="2155" t="s">
        <v>1214</v>
      </c>
      <c r="AB233" s="2155"/>
      <c r="AC233" s="2155"/>
      <c r="AD233" s="2155"/>
      <c r="AE233" s="2155"/>
      <c r="AF233" s="2155"/>
      <c r="AG233" s="2155"/>
      <c r="AH233" s="2155"/>
      <c r="AI233" s="2155" t="s">
        <v>1213</v>
      </c>
      <c r="AJ233" s="2155"/>
      <c r="AK233" s="2155"/>
      <c r="AL233" s="2155"/>
      <c r="AM233" s="2155"/>
      <c r="AN233" s="2155"/>
      <c r="AO233" s="2155"/>
      <c r="AP233" s="2155"/>
      <c r="AQ233" s="2155" t="s">
        <v>1212</v>
      </c>
      <c r="AR233" s="2155"/>
      <c r="AS233" s="2155"/>
      <c r="AT233" s="2155"/>
      <c r="AU233" s="2155"/>
      <c r="AV233" s="2155"/>
      <c r="AW233" s="2155"/>
      <c r="AX233" s="2155"/>
      <c r="AY233" s="487"/>
      <c r="AZ233" s="443"/>
      <c r="BB233" s="458"/>
      <c r="BC233" s="458"/>
      <c r="BD233" s="458"/>
      <c r="BE233" s="458"/>
      <c r="BF233" s="458"/>
      <c r="BG233" s="458"/>
      <c r="BH233" s="458"/>
      <c r="BI233" s="458"/>
      <c r="BJ233" s="458"/>
      <c r="BK233" s="458"/>
      <c r="BL233" s="458"/>
      <c r="BM233" s="458"/>
      <c r="BN233" s="458"/>
      <c r="BO233" s="458"/>
      <c r="BP233" s="458"/>
      <c r="BQ233" s="458"/>
      <c r="BR233" s="458"/>
      <c r="BS233" s="458"/>
      <c r="BT233" s="458"/>
      <c r="BU233" s="458"/>
      <c r="BV233" s="458"/>
    </row>
    <row r="234" spans="1:74" s="438" customFormat="1" ht="18" hidden="1" customHeight="1">
      <c r="A234" s="436">
        <f t="shared" si="9"/>
        <v>0</v>
      </c>
      <c r="B234" s="470"/>
      <c r="C234" s="2155" t="s">
        <v>1170</v>
      </c>
      <c r="D234" s="2155"/>
      <c r="E234" s="2155"/>
      <c r="F234" s="2155"/>
      <c r="G234" s="2155"/>
      <c r="H234" s="2155"/>
      <c r="I234" s="2155"/>
      <c r="J234" s="2155"/>
      <c r="K234" s="2155" t="s">
        <v>1174</v>
      </c>
      <c r="L234" s="2155"/>
      <c r="M234" s="2155"/>
      <c r="N234" s="2155"/>
      <c r="O234" s="2155"/>
      <c r="P234" s="2155"/>
      <c r="Q234" s="2155"/>
      <c r="R234" s="2155"/>
      <c r="S234" s="2165">
        <f>AA219</f>
        <v>0</v>
      </c>
      <c r="T234" s="2165"/>
      <c r="U234" s="2165"/>
      <c r="V234" s="2165"/>
      <c r="W234" s="2165"/>
      <c r="X234" s="2165"/>
      <c r="Y234" s="2165"/>
      <c r="Z234" s="2165"/>
      <c r="AA234" s="2158" t="str">
        <f>'6-3표준조사-1'!P306</f>
        <v>완 (15˚ 이하)</v>
      </c>
      <c r="AB234" s="2158"/>
      <c r="AC234" s="2158"/>
      <c r="AD234" s="2158"/>
      <c r="AE234" s="2158"/>
      <c r="AF234" s="2158"/>
      <c r="AG234" s="2158"/>
      <c r="AH234" s="2158"/>
      <c r="AI234" s="2158">
        <f>'6-3표준조사-1'!Q306</f>
        <v>0</v>
      </c>
      <c r="AJ234" s="2158"/>
      <c r="AK234" s="2158"/>
      <c r="AL234" s="2158"/>
      <c r="AM234" s="2158"/>
      <c r="AN234" s="2158"/>
      <c r="AO234" s="2158"/>
      <c r="AP234" s="2158"/>
      <c r="AQ234" s="2158">
        <f>'6-3표준조사-1'!R306</f>
        <v>0</v>
      </c>
      <c r="AR234" s="2158"/>
      <c r="AS234" s="2158"/>
      <c r="AT234" s="2158"/>
      <c r="AU234" s="2158"/>
      <c r="AV234" s="2158"/>
      <c r="AW234" s="2158"/>
      <c r="AX234" s="2158"/>
      <c r="AY234" s="470"/>
      <c r="AZ234" s="471"/>
    </row>
    <row r="235" spans="1:74" s="444" customFormat="1" ht="18" hidden="1" customHeight="1">
      <c r="A235" s="436">
        <f t="shared" si="9"/>
        <v>0</v>
      </c>
      <c r="B235" s="470"/>
      <c r="C235" s="2155" t="s">
        <v>1173</v>
      </c>
      <c r="D235" s="2155"/>
      <c r="E235" s="2155"/>
      <c r="F235" s="2155"/>
      <c r="G235" s="2155"/>
      <c r="H235" s="2155"/>
      <c r="I235" s="2155"/>
      <c r="J235" s="2155"/>
      <c r="K235" s="2155" t="s">
        <v>1172</v>
      </c>
      <c r="L235" s="2155"/>
      <c r="M235" s="2155"/>
      <c r="N235" s="2155"/>
      <c r="O235" s="2155"/>
      <c r="P235" s="2155"/>
      <c r="Q235" s="2155"/>
      <c r="R235" s="2155"/>
      <c r="S235" s="2166">
        <f>K219</f>
        <v>0</v>
      </c>
      <c r="T235" s="2166"/>
      <c r="U235" s="2166"/>
      <c r="V235" s="2166"/>
      <c r="W235" s="2166"/>
      <c r="X235" s="2166"/>
      <c r="Y235" s="2166"/>
      <c r="Z235" s="2166"/>
      <c r="AA235" s="2159"/>
      <c r="AB235" s="2159"/>
      <c r="AC235" s="2159"/>
      <c r="AD235" s="2159"/>
      <c r="AE235" s="2159"/>
      <c r="AF235" s="2159"/>
      <c r="AG235" s="2159"/>
      <c r="AH235" s="2159"/>
      <c r="AI235" s="2159"/>
      <c r="AJ235" s="2159"/>
      <c r="AK235" s="2159"/>
      <c r="AL235" s="2159"/>
      <c r="AM235" s="2159"/>
      <c r="AN235" s="2159"/>
      <c r="AO235" s="2159"/>
      <c r="AP235" s="2159"/>
      <c r="AQ235" s="2159"/>
      <c r="AR235" s="2159"/>
      <c r="AS235" s="2159"/>
      <c r="AT235" s="2159"/>
      <c r="AU235" s="2159"/>
      <c r="AV235" s="2159"/>
      <c r="AW235" s="2159"/>
      <c r="AX235" s="2159"/>
      <c r="AY235" s="470"/>
      <c r="AZ235" s="471"/>
    </row>
    <row r="236" spans="1:74" s="444" customFormat="1" ht="18" hidden="1" customHeight="1">
      <c r="A236" s="436">
        <f t="shared" si="9"/>
        <v>0</v>
      </c>
      <c r="B236" s="488"/>
      <c r="C236" s="488" t="s">
        <v>1171</v>
      </c>
      <c r="D236" s="488" t="s">
        <v>1170</v>
      </c>
      <c r="E236" s="488"/>
      <c r="F236" s="488"/>
      <c r="G236" s="489"/>
      <c r="H236" s="489"/>
      <c r="I236" s="489"/>
      <c r="J236" s="489"/>
      <c r="K236" s="489"/>
      <c r="L236" s="476"/>
      <c r="M236" s="476"/>
      <c r="N236" s="476"/>
      <c r="O236" s="476"/>
      <c r="P236" s="476"/>
      <c r="Q236" s="490"/>
      <c r="R236" s="490"/>
      <c r="S236" s="490"/>
      <c r="T236" s="490"/>
      <c r="U236" s="490"/>
      <c r="V236" s="470"/>
      <c r="W236" s="470"/>
      <c r="X236" s="470"/>
      <c r="Y236" s="470"/>
      <c r="Z236" s="491"/>
      <c r="AA236" s="470"/>
      <c r="AB236" s="470"/>
      <c r="AC236" s="470"/>
      <c r="AD236" s="492"/>
      <c r="AE236" s="470"/>
      <c r="AF236" s="470"/>
      <c r="AG236" s="470"/>
      <c r="AH236" s="493"/>
      <c r="AI236" s="493"/>
      <c r="AJ236" s="493"/>
      <c r="AK236" s="493"/>
      <c r="AL236" s="493"/>
      <c r="AM236" s="493"/>
      <c r="AN236" s="493"/>
      <c r="AO236" s="493"/>
      <c r="AP236" s="493"/>
      <c r="AQ236" s="494"/>
      <c r="AR236" s="494"/>
      <c r="AS236" s="494"/>
      <c r="AT236" s="494"/>
      <c r="AU236" s="495"/>
      <c r="AV236" s="495"/>
      <c r="AW236" s="495"/>
      <c r="AX236" s="495"/>
      <c r="AY236" s="495"/>
      <c r="AZ236" s="496"/>
    </row>
    <row r="237" spans="1:74" s="444" customFormat="1" ht="18" hidden="1" customHeight="1">
      <c r="A237" s="436">
        <f t="shared" si="9"/>
        <v>0</v>
      </c>
      <c r="B237" s="445"/>
      <c r="C237" s="445"/>
      <c r="D237" s="445" t="s">
        <v>540</v>
      </c>
      <c r="E237" s="445" t="s">
        <v>1211</v>
      </c>
      <c r="F237" s="445"/>
      <c r="G237" s="445"/>
      <c r="H237" s="445"/>
      <c r="I237" s="445"/>
      <c r="J237" s="492"/>
      <c r="K237" s="492"/>
      <c r="L237" s="492"/>
      <c r="M237" s="492"/>
      <c r="N237" s="445"/>
      <c r="O237" s="445"/>
      <c r="P237" s="445"/>
      <c r="Q237" s="445"/>
      <c r="R237" s="445"/>
      <c r="S237" s="445"/>
      <c r="T237" s="490"/>
      <c r="U237" s="490"/>
      <c r="V237" s="490"/>
      <c r="W237" s="490"/>
      <c r="X237" s="445"/>
      <c r="Y237" s="445"/>
      <c r="Z237" s="445"/>
      <c r="AA237" s="445"/>
      <c r="AB237" s="490"/>
      <c r="AC237" s="490"/>
      <c r="AD237" s="490"/>
      <c r="AE237" s="490"/>
      <c r="AF237" s="445"/>
      <c r="AG237" s="445"/>
      <c r="AH237" s="445"/>
      <c r="AI237" s="445"/>
      <c r="AJ237" s="445"/>
      <c r="AK237" s="445"/>
      <c r="AL237" s="445"/>
      <c r="AM237" s="445"/>
      <c r="AN237" s="445"/>
      <c r="AO237" s="445"/>
      <c r="AP237" s="445"/>
      <c r="AQ237" s="445"/>
      <c r="AR237" s="445"/>
      <c r="AS237" s="445"/>
      <c r="AT237" s="445"/>
      <c r="AU237" s="445"/>
      <c r="AV237" s="445"/>
      <c r="AW237" s="445"/>
      <c r="AX237" s="445"/>
      <c r="AY237" s="445"/>
    </row>
    <row r="238" spans="1:74" s="458" customFormat="1" ht="18" hidden="1" customHeight="1">
      <c r="A238" s="436">
        <f t="shared" si="9"/>
        <v>0</v>
      </c>
      <c r="B238" s="445"/>
      <c r="C238" s="445"/>
      <c r="D238" s="445" t="s">
        <v>540</v>
      </c>
      <c r="E238" s="446" t="s">
        <v>1210</v>
      </c>
      <c r="F238" s="446"/>
      <c r="G238" s="446"/>
      <c r="H238" s="446"/>
      <c r="I238" s="446"/>
      <c r="J238" s="446"/>
      <c r="K238" s="446"/>
      <c r="L238" s="446"/>
      <c r="M238" s="446"/>
      <c r="N238" s="446"/>
      <c r="O238" s="446"/>
      <c r="P238" s="446"/>
      <c r="Q238" s="446"/>
      <c r="R238" s="446"/>
      <c r="S238" s="446"/>
      <c r="T238" s="446"/>
      <c r="U238" s="446"/>
      <c r="V238" s="446"/>
      <c r="W238" s="446"/>
      <c r="X238" s="446"/>
      <c r="Y238" s="446"/>
      <c r="Z238" s="446"/>
      <c r="AA238" s="446"/>
      <c r="AB238" s="446"/>
      <c r="AC238" s="446"/>
      <c r="AD238" s="446"/>
      <c r="AE238" s="446"/>
      <c r="AF238" s="446"/>
      <c r="AG238" s="446"/>
      <c r="AH238" s="446"/>
      <c r="AI238" s="446"/>
      <c r="AJ238" s="446"/>
      <c r="AK238" s="446"/>
      <c r="AL238" s="446"/>
      <c r="AM238" s="446"/>
      <c r="AN238" s="446"/>
      <c r="AO238" s="446"/>
      <c r="AP238" s="446"/>
      <c r="AQ238" s="446"/>
      <c r="AR238" s="446"/>
      <c r="AS238" s="446"/>
      <c r="AT238" s="446"/>
      <c r="AU238" s="446"/>
      <c r="AV238" s="446"/>
      <c r="AW238" s="446"/>
      <c r="AX238" s="446"/>
      <c r="AY238" s="446"/>
      <c r="AZ238" s="486"/>
    </row>
    <row r="239" spans="1:74" s="459" customFormat="1" ht="18" hidden="1" customHeight="1">
      <c r="A239" s="436">
        <f t="shared" si="9"/>
        <v>0</v>
      </c>
      <c r="B239" s="445"/>
      <c r="C239" s="445" t="s">
        <v>1209</v>
      </c>
      <c r="D239" s="445"/>
      <c r="E239" s="497"/>
      <c r="F239" s="497"/>
      <c r="G239" s="497"/>
      <c r="H239" s="497"/>
      <c r="I239" s="497"/>
      <c r="J239" s="497"/>
      <c r="K239" s="497"/>
      <c r="L239" s="497"/>
      <c r="M239" s="497"/>
      <c r="N239" s="497"/>
      <c r="O239" s="497"/>
      <c r="P239" s="497"/>
      <c r="Q239" s="497"/>
      <c r="R239" s="497"/>
      <c r="S239" s="497"/>
      <c r="T239" s="497"/>
      <c r="U239" s="497"/>
      <c r="V239" s="497"/>
      <c r="W239" s="497"/>
      <c r="X239" s="497"/>
      <c r="Y239" s="497"/>
      <c r="Z239" s="497"/>
      <c r="AA239" s="497"/>
      <c r="AB239" s="497"/>
      <c r="AC239" s="497"/>
      <c r="AD239" s="497"/>
      <c r="AE239" s="497"/>
      <c r="AF239" s="497"/>
      <c r="AG239" s="497"/>
      <c r="AH239" s="497"/>
      <c r="AI239" s="497"/>
      <c r="AJ239" s="497"/>
      <c r="AK239" s="497"/>
      <c r="AL239" s="497"/>
      <c r="AM239" s="497"/>
      <c r="AN239" s="497"/>
      <c r="AO239" s="497"/>
      <c r="AP239" s="497"/>
      <c r="AQ239" s="497"/>
      <c r="AR239" s="497"/>
      <c r="AS239" s="497"/>
      <c r="AT239" s="497"/>
      <c r="AU239" s="497"/>
      <c r="AV239" s="497"/>
      <c r="AW239" s="497"/>
      <c r="AX239" s="497"/>
      <c r="AY239" s="497"/>
      <c r="AZ239" s="498"/>
    </row>
    <row r="240" spans="1:74" s="458" customFormat="1" ht="18" hidden="1" customHeight="1">
      <c r="A240" s="436">
        <f t="shared" si="9"/>
        <v>0</v>
      </c>
      <c r="B240" s="445"/>
      <c r="C240" s="445"/>
      <c r="D240" s="445" t="s">
        <v>540</v>
      </c>
      <c r="E240" s="497" t="s">
        <v>1208</v>
      </c>
      <c r="F240" s="497"/>
      <c r="G240" s="497"/>
      <c r="H240" s="497"/>
      <c r="I240" s="497"/>
      <c r="J240" s="497"/>
      <c r="K240" s="497"/>
      <c r="L240" s="497"/>
      <c r="M240" s="497"/>
      <c r="N240" s="497"/>
      <c r="O240" s="497"/>
      <c r="P240" s="497"/>
      <c r="Q240" s="497"/>
      <c r="R240" s="497"/>
      <c r="S240" s="497"/>
      <c r="T240" s="497"/>
      <c r="U240" s="497"/>
      <c r="V240" s="497"/>
      <c r="W240" s="497"/>
      <c r="X240" s="497"/>
      <c r="Y240" s="497"/>
      <c r="Z240" s="497"/>
      <c r="AA240" s="497"/>
      <c r="AB240" s="497"/>
      <c r="AC240" s="497"/>
      <c r="AD240" s="497"/>
      <c r="AE240" s="497"/>
      <c r="AF240" s="497"/>
      <c r="AG240" s="497"/>
      <c r="AH240" s="497"/>
      <c r="AI240" s="497"/>
      <c r="AJ240" s="497"/>
      <c r="AK240" s="497"/>
      <c r="AL240" s="497"/>
      <c r="AM240" s="497"/>
      <c r="AN240" s="497"/>
      <c r="AO240" s="497"/>
      <c r="AP240" s="497"/>
      <c r="AQ240" s="497"/>
      <c r="AR240" s="497"/>
      <c r="AS240" s="497"/>
      <c r="AT240" s="497"/>
      <c r="AU240" s="497"/>
      <c r="AV240" s="497"/>
      <c r="AW240" s="497"/>
      <c r="AX240" s="497"/>
      <c r="AY240" s="497"/>
      <c r="AZ240" s="498"/>
    </row>
    <row r="241" spans="1:52" s="458" customFormat="1" ht="18" hidden="1" customHeight="1">
      <c r="A241" s="436">
        <f t="shared" si="9"/>
        <v>0</v>
      </c>
      <c r="B241" s="445"/>
      <c r="C241" s="445"/>
      <c r="D241" s="445" t="s">
        <v>540</v>
      </c>
      <c r="E241" s="497" t="s">
        <v>1207</v>
      </c>
      <c r="F241" s="497"/>
      <c r="G241" s="497"/>
      <c r="H241" s="497"/>
      <c r="I241" s="497"/>
      <c r="J241" s="497"/>
      <c r="K241" s="497"/>
      <c r="L241" s="497"/>
      <c r="M241" s="497"/>
      <c r="N241" s="497"/>
      <c r="O241" s="497"/>
      <c r="P241" s="497"/>
      <c r="Q241" s="497"/>
      <c r="R241" s="497"/>
      <c r="S241" s="497"/>
      <c r="T241" s="497"/>
      <c r="U241" s="497"/>
      <c r="V241" s="497"/>
      <c r="W241" s="497"/>
      <c r="X241" s="497"/>
      <c r="Y241" s="497"/>
      <c r="Z241" s="497"/>
      <c r="AA241" s="497"/>
      <c r="AB241" s="497"/>
      <c r="AC241" s="497"/>
      <c r="AD241" s="497"/>
      <c r="AE241" s="497"/>
      <c r="AF241" s="497"/>
      <c r="AG241" s="497"/>
      <c r="AH241" s="497"/>
      <c r="AI241" s="497"/>
      <c r="AJ241" s="497"/>
      <c r="AK241" s="497"/>
      <c r="AL241" s="497"/>
      <c r="AM241" s="497"/>
      <c r="AN241" s="497"/>
      <c r="AO241" s="497"/>
      <c r="AP241" s="497"/>
      <c r="AQ241" s="497"/>
      <c r="AR241" s="497"/>
      <c r="AS241" s="497"/>
      <c r="AT241" s="497"/>
      <c r="AU241" s="497"/>
      <c r="AV241" s="497"/>
      <c r="AW241" s="497"/>
      <c r="AX241" s="497"/>
      <c r="AY241" s="497"/>
      <c r="AZ241" s="498"/>
    </row>
    <row r="242" spans="1:52" s="458" customFormat="1" ht="18" hidden="1" customHeight="1">
      <c r="A242" s="436">
        <f t="shared" si="9"/>
        <v>0</v>
      </c>
      <c r="B242" s="445"/>
      <c r="C242" s="445" t="s">
        <v>1206</v>
      </c>
      <c r="D242" s="445" t="s">
        <v>1205</v>
      </c>
      <c r="E242" s="497"/>
      <c r="F242" s="497"/>
      <c r="G242" s="497"/>
      <c r="H242" s="497"/>
      <c r="I242" s="497"/>
      <c r="J242" s="497"/>
      <c r="K242" s="497"/>
      <c r="L242" s="497"/>
      <c r="M242" s="497"/>
      <c r="N242" s="497"/>
      <c r="O242" s="497"/>
      <c r="P242" s="497"/>
      <c r="Q242" s="497"/>
      <c r="R242" s="497"/>
      <c r="S242" s="497"/>
      <c r="T242" s="497"/>
      <c r="U242" s="497"/>
      <c r="V242" s="497"/>
      <c r="W242" s="497"/>
      <c r="X242" s="497"/>
      <c r="Y242" s="497"/>
      <c r="Z242" s="497"/>
      <c r="AA242" s="497"/>
      <c r="AB242" s="497"/>
      <c r="AC242" s="497"/>
      <c r="AD242" s="497"/>
      <c r="AE242" s="497"/>
      <c r="AF242" s="497"/>
      <c r="AG242" s="497"/>
      <c r="AH242" s="497"/>
      <c r="AI242" s="497"/>
      <c r="AJ242" s="497"/>
      <c r="AK242" s="497"/>
      <c r="AL242" s="497"/>
      <c r="AM242" s="497"/>
      <c r="AN242" s="497"/>
      <c r="AO242" s="497"/>
      <c r="AP242" s="497"/>
      <c r="AQ242" s="497"/>
      <c r="AR242" s="497"/>
      <c r="AS242" s="497"/>
      <c r="AT242" s="497"/>
      <c r="AU242" s="497"/>
      <c r="AV242" s="497"/>
      <c r="AW242" s="497"/>
      <c r="AX242" s="497"/>
      <c r="AY242" s="497"/>
      <c r="AZ242" s="498"/>
    </row>
    <row r="243" spans="1:52" s="458" customFormat="1" ht="18" hidden="1" customHeight="1">
      <c r="A243" s="436">
        <f t="shared" si="9"/>
        <v>0</v>
      </c>
      <c r="B243" s="445"/>
      <c r="C243" s="445"/>
      <c r="D243" s="445" t="s">
        <v>540</v>
      </c>
      <c r="E243" s="497" t="s">
        <v>1204</v>
      </c>
      <c r="F243" s="497"/>
      <c r="G243" s="497"/>
      <c r="H243" s="497"/>
      <c r="I243" s="497"/>
      <c r="J243" s="497"/>
      <c r="K243" s="497"/>
      <c r="L243" s="497"/>
      <c r="M243" s="497"/>
      <c r="N243" s="497"/>
      <c r="O243" s="497"/>
      <c r="P243" s="497"/>
      <c r="Q243" s="497"/>
      <c r="R243" s="497"/>
      <c r="S243" s="497"/>
      <c r="T243" s="497"/>
      <c r="U243" s="497"/>
      <c r="V243" s="497"/>
      <c r="W243" s="497"/>
      <c r="X243" s="497"/>
      <c r="Y243" s="497"/>
      <c r="Z243" s="497"/>
      <c r="AA243" s="497"/>
      <c r="AB243" s="497"/>
      <c r="AC243" s="497"/>
      <c r="AD243" s="497"/>
      <c r="AE243" s="497"/>
      <c r="AF243" s="497"/>
      <c r="AG243" s="497"/>
      <c r="AH243" s="497"/>
      <c r="AI243" s="497"/>
      <c r="AJ243" s="497"/>
      <c r="AK243" s="497"/>
      <c r="AL243" s="497"/>
      <c r="AM243" s="497"/>
      <c r="AN243" s="497"/>
      <c r="AO243" s="497"/>
      <c r="AP243" s="497"/>
      <c r="AQ243" s="497"/>
      <c r="AR243" s="497"/>
      <c r="AS243" s="497"/>
      <c r="AT243" s="497"/>
      <c r="AU243" s="497"/>
      <c r="AV243" s="497"/>
      <c r="AW243" s="497"/>
      <c r="AX243" s="497"/>
      <c r="AY243" s="497"/>
      <c r="AZ243" s="498"/>
    </row>
    <row r="244" spans="1:52" s="458" customFormat="1" ht="18" hidden="1" customHeight="1">
      <c r="A244" s="436">
        <f t="shared" si="9"/>
        <v>0</v>
      </c>
      <c r="B244" s="445"/>
      <c r="C244" s="445"/>
      <c r="D244" s="445" t="s">
        <v>540</v>
      </c>
      <c r="E244" s="497" t="s">
        <v>1203</v>
      </c>
      <c r="F244" s="497"/>
      <c r="G244" s="497"/>
      <c r="H244" s="497"/>
      <c r="I244" s="497"/>
      <c r="J244" s="497"/>
      <c r="K244" s="497"/>
      <c r="L244" s="497"/>
      <c r="M244" s="497"/>
      <c r="N244" s="497"/>
      <c r="O244" s="497"/>
      <c r="P244" s="497"/>
      <c r="Q244" s="497"/>
      <c r="R244" s="497"/>
      <c r="S244" s="497"/>
      <c r="T244" s="497"/>
      <c r="U244" s="497"/>
      <c r="V244" s="497"/>
      <c r="W244" s="497"/>
      <c r="X244" s="497"/>
      <c r="Y244" s="497"/>
      <c r="Z244" s="497"/>
      <c r="AA244" s="497"/>
      <c r="AB244" s="497"/>
      <c r="AC244" s="497"/>
      <c r="AD244" s="497"/>
      <c r="AE244" s="497"/>
      <c r="AF244" s="497"/>
      <c r="AG244" s="497"/>
      <c r="AH244" s="497"/>
      <c r="AI244" s="497"/>
      <c r="AJ244" s="497"/>
      <c r="AK244" s="497"/>
      <c r="AL244" s="497"/>
      <c r="AM244" s="497"/>
      <c r="AN244" s="497"/>
      <c r="AO244" s="497"/>
      <c r="AP244" s="497"/>
      <c r="AQ244" s="497"/>
      <c r="AR244" s="497"/>
      <c r="AS244" s="497"/>
      <c r="AT244" s="497"/>
      <c r="AU244" s="497"/>
      <c r="AV244" s="497"/>
      <c r="AW244" s="497"/>
      <c r="AX244" s="497"/>
      <c r="AY244" s="497"/>
      <c r="AZ244" s="498"/>
    </row>
    <row r="245" spans="1:52" s="458" customFormat="1" ht="18" hidden="1" customHeight="1">
      <c r="A245" s="436">
        <f t="shared" si="9"/>
        <v>0</v>
      </c>
      <c r="B245" s="445"/>
      <c r="C245" s="445"/>
      <c r="D245" s="445" t="s">
        <v>540</v>
      </c>
      <c r="E245" s="497" t="s">
        <v>1202</v>
      </c>
      <c r="F245" s="497"/>
      <c r="G245" s="497"/>
      <c r="H245" s="497"/>
      <c r="I245" s="497"/>
      <c r="J245" s="497"/>
      <c r="K245" s="497"/>
      <c r="L245" s="497"/>
      <c r="M245" s="497"/>
      <c r="N245" s="497"/>
      <c r="O245" s="497"/>
      <c r="P245" s="497"/>
      <c r="Q245" s="497"/>
      <c r="R245" s="497"/>
      <c r="S245" s="497"/>
      <c r="T245" s="497"/>
      <c r="U245" s="497"/>
      <c r="V245" s="497"/>
      <c r="W245" s="497"/>
      <c r="X245" s="497"/>
      <c r="Y245" s="497"/>
      <c r="Z245" s="497"/>
      <c r="AA245" s="497"/>
      <c r="AB245" s="497"/>
      <c r="AC245" s="497"/>
      <c r="AD245" s="497"/>
      <c r="AE245" s="497"/>
      <c r="AF245" s="497"/>
      <c r="AG245" s="497"/>
      <c r="AH245" s="497"/>
      <c r="AI245" s="497"/>
      <c r="AJ245" s="497"/>
      <c r="AK245" s="497"/>
      <c r="AL245" s="497"/>
      <c r="AM245" s="497"/>
      <c r="AN245" s="497"/>
      <c r="AO245" s="497"/>
      <c r="AP245" s="497"/>
      <c r="AQ245" s="497"/>
      <c r="AR245" s="497"/>
      <c r="AS245" s="497"/>
      <c r="AT245" s="497"/>
      <c r="AU245" s="497"/>
      <c r="AV245" s="497"/>
      <c r="AW245" s="497"/>
      <c r="AX245" s="497"/>
      <c r="AY245" s="497"/>
      <c r="AZ245" s="498"/>
    </row>
    <row r="246" spans="1:52" s="458" customFormat="1" ht="18" hidden="1" customHeight="1">
      <c r="A246" s="436">
        <f t="shared" si="9"/>
        <v>0</v>
      </c>
      <c r="B246" s="445"/>
      <c r="C246" s="445"/>
      <c r="D246" s="445" t="s">
        <v>540</v>
      </c>
      <c r="E246" s="497" t="s">
        <v>1201</v>
      </c>
      <c r="F246" s="497"/>
      <c r="G246" s="497"/>
      <c r="H246" s="497"/>
      <c r="I246" s="497"/>
      <c r="J246" s="497"/>
      <c r="K246" s="497"/>
      <c r="L246" s="497"/>
      <c r="M246" s="497"/>
      <c r="N246" s="497"/>
      <c r="O246" s="497"/>
      <c r="P246" s="497"/>
      <c r="Q246" s="497"/>
      <c r="R246" s="497"/>
      <c r="S246" s="497"/>
      <c r="T246" s="497"/>
      <c r="U246" s="497"/>
      <c r="V246" s="497"/>
      <c r="W246" s="497"/>
      <c r="X246" s="497"/>
      <c r="Y246" s="497"/>
      <c r="Z246" s="497"/>
      <c r="AA246" s="497"/>
      <c r="AB246" s="497"/>
      <c r="AC246" s="497"/>
      <c r="AD246" s="497"/>
      <c r="AE246" s="497"/>
      <c r="AF246" s="497"/>
      <c r="AG246" s="497"/>
      <c r="AH246" s="497"/>
      <c r="AI246" s="497"/>
      <c r="AJ246" s="497"/>
      <c r="AK246" s="497"/>
      <c r="AL246" s="497"/>
      <c r="AM246" s="497"/>
      <c r="AN246" s="497"/>
      <c r="AO246" s="497"/>
      <c r="AP246" s="497"/>
      <c r="AQ246" s="497"/>
      <c r="AR246" s="497"/>
      <c r="AS246" s="497"/>
      <c r="AT246" s="497"/>
      <c r="AU246" s="497"/>
      <c r="AV246" s="497"/>
      <c r="AW246" s="497"/>
      <c r="AX246" s="497"/>
      <c r="AY246" s="497"/>
      <c r="AZ246" s="498"/>
    </row>
    <row r="247" spans="1:52" s="458" customFormat="1" ht="18" hidden="1" customHeight="1">
      <c r="A247" s="436">
        <f t="shared" si="9"/>
        <v>0</v>
      </c>
      <c r="B247" s="445"/>
      <c r="C247" s="445"/>
      <c r="D247" s="445" t="s">
        <v>540</v>
      </c>
      <c r="E247" s="497" t="s">
        <v>1200</v>
      </c>
      <c r="F247" s="497"/>
      <c r="G247" s="497"/>
      <c r="H247" s="497"/>
      <c r="I247" s="497"/>
      <c r="J247" s="497"/>
      <c r="K247" s="497"/>
      <c r="L247" s="497"/>
      <c r="M247" s="497"/>
      <c r="N247" s="497"/>
      <c r="O247" s="497"/>
      <c r="P247" s="497"/>
      <c r="Q247" s="497"/>
      <c r="R247" s="497"/>
      <c r="S247" s="497"/>
      <c r="T247" s="497"/>
      <c r="U247" s="497"/>
      <c r="V247" s="497"/>
      <c r="W247" s="497"/>
      <c r="X247" s="497"/>
      <c r="Y247" s="497"/>
      <c r="Z247" s="497"/>
      <c r="AA247" s="497"/>
      <c r="AB247" s="497"/>
      <c r="AC247" s="497"/>
      <c r="AD247" s="497"/>
      <c r="AE247" s="497"/>
      <c r="AF247" s="497"/>
      <c r="AG247" s="497"/>
      <c r="AH247" s="497"/>
      <c r="AI247" s="497"/>
      <c r="AJ247" s="497"/>
      <c r="AK247" s="497"/>
      <c r="AL247" s="497"/>
      <c r="AM247" s="497"/>
      <c r="AN247" s="497"/>
      <c r="AO247" s="497"/>
      <c r="AP247" s="497"/>
      <c r="AQ247" s="497"/>
      <c r="AR247" s="497"/>
      <c r="AS247" s="497"/>
      <c r="AT247" s="497"/>
      <c r="AU247" s="497"/>
      <c r="AV247" s="497"/>
      <c r="AW247" s="497"/>
      <c r="AX247" s="497"/>
      <c r="AY247" s="497"/>
      <c r="AZ247" s="498"/>
    </row>
    <row r="248" spans="1:52" s="458" customFormat="1" ht="18" hidden="1" customHeight="1">
      <c r="A248" s="436">
        <f t="shared" si="9"/>
        <v>0</v>
      </c>
      <c r="B248" s="445"/>
      <c r="C248" s="445"/>
      <c r="D248" s="445" t="s">
        <v>540</v>
      </c>
      <c r="E248" s="497" t="s">
        <v>1199</v>
      </c>
      <c r="F248" s="497"/>
      <c r="G248" s="497"/>
      <c r="H248" s="497"/>
      <c r="I248" s="497"/>
      <c r="J248" s="497"/>
      <c r="K248" s="497"/>
      <c r="L248" s="497"/>
      <c r="M248" s="497"/>
      <c r="N248" s="497"/>
      <c r="O248" s="497"/>
      <c r="P248" s="497"/>
      <c r="Q248" s="497"/>
      <c r="R248" s="497"/>
      <c r="S248" s="497"/>
      <c r="T248" s="497"/>
      <c r="U248" s="497"/>
      <c r="V248" s="497"/>
      <c r="W248" s="497"/>
      <c r="X248" s="497"/>
      <c r="Y248" s="497"/>
      <c r="Z248" s="497"/>
      <c r="AA248" s="497"/>
      <c r="AB248" s="497"/>
      <c r="AC248" s="497"/>
      <c r="AD248" s="497"/>
      <c r="AE248" s="497"/>
      <c r="AF248" s="497"/>
      <c r="AG248" s="497"/>
      <c r="AH248" s="497"/>
      <c r="AI248" s="497"/>
      <c r="AJ248" s="497"/>
      <c r="AK248" s="497"/>
      <c r="AL248" s="497"/>
      <c r="AM248" s="497"/>
      <c r="AN248" s="497"/>
      <c r="AO248" s="497"/>
      <c r="AP248" s="497"/>
      <c r="AQ248" s="497"/>
      <c r="AR248" s="497"/>
      <c r="AS248" s="497"/>
      <c r="AT248" s="497"/>
      <c r="AU248" s="497"/>
      <c r="AV248" s="497"/>
      <c r="AW248" s="497"/>
      <c r="AX248" s="497"/>
      <c r="AY248" s="497"/>
      <c r="AZ248" s="498"/>
    </row>
    <row r="249" spans="1:52" s="458" customFormat="1" ht="18" hidden="1" customHeight="1">
      <c r="A249" s="436">
        <f t="shared" si="9"/>
        <v>0</v>
      </c>
      <c r="B249" s="445"/>
      <c r="C249" s="445"/>
      <c r="D249" s="445" t="s">
        <v>540</v>
      </c>
      <c r="E249" s="497" t="s">
        <v>1198</v>
      </c>
      <c r="F249" s="497"/>
      <c r="G249" s="497"/>
      <c r="H249" s="497"/>
      <c r="I249" s="497"/>
      <c r="J249" s="497"/>
      <c r="K249" s="497"/>
      <c r="L249" s="497"/>
      <c r="M249" s="497"/>
      <c r="N249" s="497"/>
      <c r="O249" s="497"/>
      <c r="P249" s="497"/>
      <c r="Q249" s="497"/>
      <c r="R249" s="497"/>
      <c r="S249" s="497"/>
      <c r="T249" s="497"/>
      <c r="U249" s="497"/>
      <c r="V249" s="497"/>
      <c r="W249" s="497"/>
      <c r="X249" s="497"/>
      <c r="Y249" s="497"/>
      <c r="Z249" s="497"/>
      <c r="AA249" s="497"/>
      <c r="AB249" s="497"/>
      <c r="AC249" s="497"/>
      <c r="AD249" s="497"/>
      <c r="AE249" s="497"/>
      <c r="AF249" s="497"/>
      <c r="AG249" s="497"/>
      <c r="AH249" s="497"/>
      <c r="AI249" s="497"/>
      <c r="AJ249" s="497"/>
      <c r="AK249" s="497"/>
      <c r="AL249" s="497"/>
      <c r="AM249" s="497"/>
      <c r="AN249" s="497"/>
      <c r="AO249" s="497"/>
      <c r="AP249" s="497"/>
      <c r="AQ249" s="497"/>
      <c r="AR249" s="497"/>
      <c r="AS249" s="497"/>
      <c r="AT249" s="497"/>
      <c r="AU249" s="497"/>
      <c r="AV249" s="497"/>
      <c r="AW249" s="497"/>
      <c r="AX249" s="497"/>
      <c r="AY249" s="497"/>
      <c r="AZ249" s="498"/>
    </row>
    <row r="250" spans="1:52" s="458" customFormat="1" ht="18" hidden="1" customHeight="1" thickBot="1">
      <c r="A250" s="436">
        <f t="shared" si="9"/>
        <v>0</v>
      </c>
      <c r="B250" s="445"/>
      <c r="C250" s="445"/>
      <c r="D250" s="497"/>
      <c r="E250" s="499"/>
      <c r="F250" s="499"/>
      <c r="G250" s="499"/>
      <c r="H250" s="499"/>
      <c r="I250" s="499"/>
      <c r="J250" s="499"/>
      <c r="K250" s="499"/>
      <c r="L250" s="499"/>
      <c r="M250" s="499"/>
      <c r="N250" s="499"/>
      <c r="O250" s="499"/>
      <c r="P250" s="499"/>
      <c r="Q250" s="499"/>
      <c r="R250" s="499"/>
      <c r="S250" s="499"/>
      <c r="T250" s="499"/>
      <c r="U250" s="499"/>
      <c r="V250" s="499"/>
      <c r="W250" s="499"/>
      <c r="X250" s="499"/>
      <c r="Y250" s="499"/>
      <c r="Z250" s="499"/>
      <c r="AA250" s="499"/>
      <c r="AB250" s="499"/>
      <c r="AC250" s="499"/>
      <c r="AD250" s="499"/>
      <c r="AE250" s="499"/>
      <c r="AF250" s="499"/>
      <c r="AG250" s="499"/>
      <c r="AH250" s="499"/>
      <c r="AI250" s="499"/>
      <c r="AJ250" s="499"/>
      <c r="AK250" s="499"/>
      <c r="AL250" s="499"/>
      <c r="AM250" s="499"/>
      <c r="AN250" s="499"/>
      <c r="AO250" s="499"/>
      <c r="AP250" s="499"/>
      <c r="AQ250" s="499"/>
      <c r="AR250" s="499"/>
      <c r="AS250" s="499"/>
      <c r="AT250" s="499"/>
      <c r="AU250" s="499"/>
      <c r="AV250" s="499"/>
      <c r="AW250" s="499"/>
      <c r="AX250" s="499"/>
      <c r="AY250" s="499"/>
      <c r="AZ250" s="498"/>
    </row>
    <row r="251" spans="1:52" ht="33" hidden="1" thickTop="1" thickBot="1">
      <c r="A251" s="436">
        <f t="shared" ref="A251:A282" si="10">IF(K$269&gt;0,1,0)</f>
        <v>0</v>
      </c>
      <c r="B251" s="2167" t="s">
        <v>823</v>
      </c>
      <c r="C251" s="2168"/>
      <c r="D251" s="2168"/>
      <c r="E251" s="2168"/>
      <c r="F251" s="2168"/>
      <c r="G251" s="2168"/>
      <c r="H251" s="2168"/>
      <c r="I251" s="2168"/>
      <c r="J251" s="2168"/>
      <c r="K251" s="2168"/>
      <c r="L251" s="2168"/>
      <c r="M251" s="2168"/>
      <c r="N251" s="2168"/>
      <c r="O251" s="2168"/>
      <c r="P251" s="2168"/>
      <c r="Q251" s="2168"/>
      <c r="R251" s="2168"/>
      <c r="S251" s="2168"/>
      <c r="T251" s="2168"/>
      <c r="U251" s="2168"/>
      <c r="V251" s="2168"/>
      <c r="W251" s="2168"/>
      <c r="X251" s="2168"/>
      <c r="Y251" s="2168"/>
      <c r="Z251" s="2168"/>
      <c r="AA251" s="2168"/>
      <c r="AB251" s="2168"/>
      <c r="AC251" s="2168"/>
      <c r="AD251" s="2168"/>
      <c r="AE251" s="2168"/>
      <c r="AF251" s="2168"/>
      <c r="AG251" s="2168"/>
      <c r="AH251" s="2168"/>
      <c r="AI251" s="2168"/>
      <c r="AJ251" s="2168"/>
      <c r="AK251" s="2168"/>
      <c r="AL251" s="2168"/>
      <c r="AM251" s="2168"/>
      <c r="AN251" s="2168"/>
      <c r="AO251" s="2168"/>
      <c r="AP251" s="2168"/>
      <c r="AQ251" s="2168"/>
      <c r="AR251" s="2168"/>
      <c r="AS251" s="2168"/>
      <c r="AT251" s="2168"/>
      <c r="AU251" s="2168"/>
      <c r="AV251" s="2168"/>
      <c r="AW251" s="2168"/>
      <c r="AX251" s="2168"/>
      <c r="AY251" s="2169"/>
      <c r="AZ251" s="433"/>
    </row>
    <row r="252" spans="1:52" s="438" customFormat="1" ht="9.9499999999999993" hidden="1" customHeight="1" thickTop="1">
      <c r="A252" s="436">
        <f t="shared" si="10"/>
        <v>0</v>
      </c>
      <c r="B252" s="437"/>
      <c r="C252" s="437"/>
      <c r="D252" s="437"/>
      <c r="E252" s="437"/>
      <c r="F252" s="437"/>
      <c r="G252" s="437"/>
      <c r="H252" s="437"/>
      <c r="I252" s="437"/>
      <c r="J252" s="437"/>
      <c r="K252" s="437"/>
      <c r="L252" s="437"/>
      <c r="M252" s="437"/>
      <c r="N252" s="437"/>
      <c r="O252" s="437"/>
      <c r="P252" s="437"/>
      <c r="Q252" s="437"/>
      <c r="R252" s="437"/>
      <c r="S252" s="437"/>
      <c r="T252" s="437"/>
      <c r="U252" s="437"/>
      <c r="V252" s="437"/>
      <c r="W252" s="437"/>
      <c r="X252" s="437"/>
      <c r="Y252" s="437"/>
      <c r="Z252" s="437"/>
      <c r="AA252" s="437"/>
      <c r="AB252" s="437"/>
      <c r="AC252" s="437"/>
      <c r="AD252" s="437"/>
      <c r="AE252" s="437"/>
      <c r="AF252" s="437"/>
      <c r="AG252" s="437"/>
      <c r="AH252" s="437"/>
      <c r="AI252" s="437"/>
      <c r="AJ252" s="437"/>
      <c r="AK252" s="437"/>
      <c r="AL252" s="437"/>
      <c r="AM252" s="437"/>
      <c r="AN252" s="437"/>
      <c r="AO252" s="437"/>
      <c r="AP252" s="437"/>
      <c r="AQ252" s="437"/>
      <c r="AR252" s="437"/>
      <c r="AS252" s="437"/>
      <c r="AT252" s="437"/>
      <c r="AU252" s="437"/>
      <c r="AV252" s="437"/>
      <c r="AW252" s="437"/>
      <c r="AX252" s="437"/>
      <c r="AY252" s="437"/>
    </row>
    <row r="253" spans="1:52" s="442" customFormat="1" ht="30" hidden="1" customHeight="1">
      <c r="A253" s="436">
        <f t="shared" si="10"/>
        <v>0</v>
      </c>
      <c r="B253" s="439"/>
      <c r="C253" s="439"/>
      <c r="D253" s="439"/>
      <c r="E253" s="439"/>
      <c r="F253" s="2152" t="s">
        <v>1197</v>
      </c>
      <c r="G253" s="2152"/>
      <c r="H253" s="2152"/>
      <c r="I253" s="2152"/>
      <c r="J253" s="2152"/>
      <c r="K253" s="2152"/>
      <c r="L253" s="2153">
        <f>+'6-3표준조사-1'!K379</f>
        <v>0</v>
      </c>
      <c r="M253" s="2153"/>
      <c r="N253" s="2153"/>
      <c r="O253" s="2153"/>
      <c r="P253" s="2153"/>
      <c r="Q253" s="2153"/>
      <c r="R253" s="440"/>
      <c r="S253" s="440"/>
      <c r="T253" s="2152" t="s">
        <v>1196</v>
      </c>
      <c r="U253" s="2152"/>
      <c r="V253" s="2152"/>
      <c r="W253" s="2152"/>
      <c r="X253" s="2152"/>
      <c r="Y253" s="2152"/>
      <c r="Z253" s="2153">
        <f>+'6-3표준조사-1'!L379</f>
        <v>0</v>
      </c>
      <c r="AA253" s="2153"/>
      <c r="AB253" s="2153"/>
      <c r="AC253" s="2153"/>
      <c r="AD253" s="2153"/>
      <c r="AE253" s="2153"/>
      <c r="AF253" s="440"/>
      <c r="AG253" s="440"/>
      <c r="AH253" s="2152" t="s">
        <v>1195</v>
      </c>
      <c r="AI253" s="2152"/>
      <c r="AJ253" s="2152"/>
      <c r="AK253" s="2152"/>
      <c r="AL253" s="2152"/>
      <c r="AM253" s="2152"/>
      <c r="AN253" s="2152"/>
      <c r="AO253" s="2153" t="str">
        <f>+'6-3표준조사-1'!R379</f>
        <v>모두베기</v>
      </c>
      <c r="AP253" s="2153"/>
      <c r="AQ253" s="2153"/>
      <c r="AR253" s="2153"/>
      <c r="AS253" s="2153"/>
      <c r="AT253" s="2153"/>
      <c r="AU253" s="441"/>
      <c r="AV253" s="441"/>
      <c r="AW253" s="441"/>
      <c r="AX253" s="441"/>
      <c r="AY253" s="439"/>
    </row>
    <row r="254" spans="1:52" s="438" customFormat="1" ht="14.25" hidden="1" customHeight="1">
      <c r="A254" s="436">
        <f t="shared" si="10"/>
        <v>0</v>
      </c>
      <c r="B254" s="437"/>
      <c r="C254" s="437"/>
      <c r="D254" s="437"/>
      <c r="E254" s="437"/>
      <c r="F254" s="437"/>
      <c r="G254" s="437"/>
      <c r="H254" s="437"/>
      <c r="I254" s="437"/>
      <c r="J254" s="437"/>
      <c r="K254" s="437"/>
      <c r="L254" s="437"/>
      <c r="M254" s="437"/>
      <c r="N254" s="437"/>
      <c r="O254" s="437"/>
      <c r="P254" s="437"/>
      <c r="Q254" s="437"/>
      <c r="R254" s="437"/>
      <c r="S254" s="437"/>
      <c r="T254" s="437"/>
      <c r="U254" s="437"/>
      <c r="V254" s="437"/>
      <c r="W254" s="437"/>
      <c r="X254" s="437"/>
      <c r="Y254" s="437"/>
      <c r="Z254" s="437"/>
      <c r="AA254" s="437"/>
      <c r="AB254" s="437"/>
      <c r="AC254" s="437"/>
      <c r="AD254" s="437"/>
      <c r="AE254" s="437"/>
      <c r="AF254" s="437"/>
      <c r="AG254" s="437"/>
      <c r="AH254" s="437"/>
      <c r="AI254" s="437"/>
      <c r="AJ254" s="437"/>
      <c r="AK254" s="437"/>
      <c r="AL254" s="437"/>
      <c r="AM254" s="437"/>
      <c r="AN254" s="437"/>
      <c r="AO254" s="437"/>
      <c r="AP254" s="437"/>
      <c r="AQ254" s="437"/>
      <c r="AR254" s="437"/>
      <c r="AS254" s="437"/>
      <c r="AT254" s="437"/>
      <c r="AU254" s="437"/>
      <c r="AV254" s="437"/>
      <c r="AW254" s="437"/>
      <c r="AX254" s="437"/>
      <c r="AY254" s="437"/>
    </row>
    <row r="255" spans="1:52" s="444" customFormat="1" ht="20.100000000000001" hidden="1" customHeight="1">
      <c r="A255" s="436">
        <f t="shared" si="10"/>
        <v>0</v>
      </c>
      <c r="B255" s="2154" t="s">
        <v>1194</v>
      </c>
      <c r="C255" s="2154"/>
      <c r="D255" s="2154"/>
      <c r="E255" s="2154"/>
      <c r="F255" s="2154"/>
      <c r="G255" s="2154"/>
      <c r="H255" s="2154"/>
      <c r="I255" s="2154"/>
      <c r="J255" s="2154"/>
      <c r="K255" s="2154"/>
      <c r="L255" s="2154"/>
      <c r="M255" s="2154"/>
      <c r="N255" s="2154"/>
      <c r="O255" s="2154"/>
      <c r="P255" s="2154"/>
      <c r="Q255" s="2154"/>
      <c r="R255" s="2154"/>
      <c r="S255" s="2154"/>
      <c r="T255" s="2154"/>
      <c r="U255" s="2154"/>
      <c r="V255" s="2154"/>
      <c r="W255" s="2154"/>
      <c r="X255" s="2154"/>
      <c r="Y255" s="2154"/>
      <c r="Z255" s="2154"/>
      <c r="AA255" s="2154"/>
      <c r="AB255" s="2154"/>
      <c r="AC255" s="2154"/>
      <c r="AD255" s="2154"/>
      <c r="AE255" s="2154"/>
      <c r="AF255" s="2154"/>
      <c r="AG255" s="2154"/>
      <c r="AH255" s="2154"/>
      <c r="AI255" s="2154"/>
      <c r="AJ255" s="2154"/>
      <c r="AK255" s="2154"/>
      <c r="AL255" s="2154"/>
      <c r="AM255" s="2154"/>
      <c r="AN255" s="2154"/>
      <c r="AO255" s="2154"/>
      <c r="AP255" s="2154"/>
      <c r="AQ255" s="2154"/>
      <c r="AR255" s="2154"/>
      <c r="AS255" s="2154"/>
      <c r="AT255" s="2154"/>
      <c r="AU255" s="2154"/>
      <c r="AV255" s="2154"/>
      <c r="AW255" s="2154"/>
      <c r="AX255" s="2154"/>
      <c r="AY255" s="2154"/>
      <c r="AZ255" s="443"/>
    </row>
    <row r="256" spans="1:52" s="444" customFormat="1" ht="18" hidden="1" customHeight="1">
      <c r="A256" s="436">
        <f t="shared" si="10"/>
        <v>0</v>
      </c>
      <c r="B256" s="445"/>
      <c r="C256" s="445" t="s">
        <v>1188</v>
      </c>
      <c r="D256" s="446" t="s">
        <v>1193</v>
      </c>
      <c r="E256" s="446"/>
      <c r="F256" s="447"/>
      <c r="G256" s="447"/>
      <c r="H256" s="447"/>
      <c r="I256" s="447"/>
      <c r="J256" s="448"/>
      <c r="K256" s="445"/>
      <c r="L256" s="445"/>
      <c r="M256" s="446"/>
      <c r="N256" s="446"/>
      <c r="O256" s="448"/>
      <c r="P256" s="446"/>
      <c r="Q256" s="446"/>
      <c r="R256" s="446"/>
      <c r="S256" s="446"/>
      <c r="T256" s="446"/>
      <c r="U256" s="446"/>
      <c r="V256" s="446"/>
      <c r="W256" s="446"/>
      <c r="X256" s="446"/>
      <c r="Y256" s="446"/>
      <c r="Z256" s="446"/>
      <c r="AA256" s="446"/>
      <c r="AB256" s="446"/>
      <c r="AC256" s="446"/>
      <c r="AD256" s="446"/>
      <c r="AE256" s="446"/>
      <c r="AF256" s="445"/>
      <c r="AG256" s="445"/>
      <c r="AH256" s="445"/>
      <c r="AI256" s="445"/>
      <c r="AJ256" s="445"/>
      <c r="AK256" s="445"/>
      <c r="AL256" s="445"/>
      <c r="AM256" s="445"/>
      <c r="AN256" s="445"/>
      <c r="AO256" s="445"/>
      <c r="AP256" s="445"/>
      <c r="AQ256" s="445"/>
      <c r="AR256" s="445"/>
      <c r="AS256" s="445"/>
      <c r="AT256" s="445"/>
      <c r="AU256" s="445"/>
      <c r="AV256" s="445"/>
      <c r="AW256" s="445"/>
      <c r="AX256" s="445"/>
      <c r="AY256" s="445"/>
    </row>
    <row r="257" spans="1:74" s="444" customFormat="1" ht="18" hidden="1" customHeight="1">
      <c r="A257" s="436">
        <f t="shared" si="10"/>
        <v>0</v>
      </c>
      <c r="B257" s="445"/>
      <c r="C257" s="445"/>
      <c r="D257" s="445" t="s">
        <v>540</v>
      </c>
      <c r="E257" s="446" t="str">
        <f>CONCATENATE(L253," 임반 ",Z253," 소반 은 해발고",'6-3표준조사-1'!W378,"m ~ ",'6-3표준조사-1'!W379,"m 사이에 분포한다.")</f>
        <v>0 임반 0 소반 은 해발고m ~ m 사이에 분포한다.</v>
      </c>
      <c r="F257" s="446"/>
      <c r="G257" s="446"/>
      <c r="H257" s="446"/>
      <c r="I257" s="446"/>
      <c r="J257" s="446"/>
      <c r="K257" s="446"/>
      <c r="L257" s="446"/>
      <c r="M257" s="446"/>
      <c r="N257" s="446"/>
      <c r="O257" s="446"/>
      <c r="P257" s="446"/>
      <c r="Q257" s="446"/>
      <c r="R257" s="446"/>
      <c r="S257" s="446"/>
      <c r="T257" s="446"/>
      <c r="U257" s="446"/>
      <c r="V257" s="446"/>
      <c r="W257" s="446"/>
      <c r="X257" s="446"/>
      <c r="Y257" s="446"/>
      <c r="Z257" s="446"/>
      <c r="AA257" s="446"/>
      <c r="AB257" s="446"/>
      <c r="AC257" s="446"/>
      <c r="AD257" s="446"/>
      <c r="AE257" s="446"/>
      <c r="AF257" s="446"/>
      <c r="AG257" s="446"/>
      <c r="AH257" s="446"/>
      <c r="AI257" s="446"/>
      <c r="AJ257" s="449"/>
      <c r="AK257" s="449"/>
      <c r="AL257" s="449"/>
      <c r="AM257" s="446"/>
      <c r="AN257" s="446"/>
      <c r="AO257" s="446"/>
      <c r="AP257" s="446"/>
      <c r="AQ257" s="446"/>
      <c r="AR257" s="446"/>
      <c r="AS257" s="446"/>
      <c r="AT257" s="446"/>
      <c r="AU257" s="446"/>
      <c r="AV257" s="446"/>
      <c r="AW257" s="446"/>
      <c r="AX257" s="446"/>
      <c r="AY257" s="446"/>
    </row>
    <row r="258" spans="1:74" s="444" customFormat="1" ht="18" hidden="1" customHeight="1">
      <c r="A258" s="436">
        <f t="shared" si="10"/>
        <v>0</v>
      </c>
      <c r="B258" s="445"/>
      <c r="C258" s="445"/>
      <c r="D258" s="445" t="s">
        <v>540</v>
      </c>
      <c r="E258" s="445" t="str">
        <f>CONCATENATE("소반의 경사도는 평균 ",'6-3표준조사-1'!W380,"˚로 ",'6-3표준조사-1'!P381,"경사이고, 임지의 잔재를 제외하고 장애물은 많지 않다.")</f>
        <v>소반의 경사도는 평균 ˚로 완 (15˚ 이하)경사이고, 임지의 잔재를 제외하고 장애물은 많지 않다.</v>
      </c>
      <c r="F258" s="445"/>
      <c r="G258" s="445"/>
      <c r="H258" s="445"/>
      <c r="I258" s="445"/>
      <c r="J258" s="445"/>
      <c r="K258" s="445"/>
      <c r="L258" s="445"/>
      <c r="M258" s="445"/>
      <c r="N258" s="445"/>
      <c r="O258" s="445"/>
      <c r="P258" s="445"/>
      <c r="Q258" s="445"/>
      <c r="R258" s="445"/>
      <c r="S258" s="445"/>
      <c r="T258" s="445"/>
      <c r="U258" s="445"/>
      <c r="V258" s="445"/>
      <c r="W258" s="445"/>
      <c r="X258" s="445"/>
      <c r="Y258" s="445"/>
      <c r="Z258" s="445"/>
      <c r="AA258" s="445"/>
      <c r="AB258" s="445"/>
      <c r="AC258" s="445"/>
      <c r="AD258" s="445"/>
      <c r="AE258" s="445"/>
      <c r="AF258" s="445"/>
      <c r="AG258" s="445"/>
      <c r="AH258" s="445"/>
      <c r="AI258" s="445"/>
      <c r="AJ258" s="445"/>
      <c r="AK258" s="445"/>
      <c r="AL258" s="445"/>
      <c r="AM258" s="445"/>
      <c r="AN258" s="445"/>
      <c r="AO258" s="445"/>
      <c r="AP258" s="445"/>
      <c r="AQ258" s="445"/>
      <c r="AR258" s="445"/>
      <c r="AS258" s="445"/>
      <c r="AT258" s="445"/>
      <c r="AU258" s="445"/>
      <c r="AV258" s="445"/>
      <c r="AW258" s="445"/>
      <c r="AX258" s="445"/>
      <c r="AY258" s="445"/>
    </row>
    <row r="259" spans="1:74" s="444" customFormat="1" ht="18" hidden="1" customHeight="1">
      <c r="A259" s="436">
        <f t="shared" si="10"/>
        <v>0</v>
      </c>
      <c r="B259" s="445"/>
      <c r="C259" s="445" t="s">
        <v>1178</v>
      </c>
      <c r="D259" s="445" t="s">
        <v>1192</v>
      </c>
      <c r="E259" s="445"/>
      <c r="F259" s="445"/>
      <c r="G259" s="445"/>
      <c r="H259" s="445"/>
      <c r="I259" s="445"/>
      <c r="J259" s="445"/>
      <c r="K259" s="446"/>
      <c r="L259" s="446"/>
      <c r="M259" s="450"/>
      <c r="N259" s="445"/>
      <c r="O259" s="445"/>
      <c r="P259" s="451"/>
      <c r="Q259" s="451"/>
      <c r="R259" s="451"/>
      <c r="S259" s="451"/>
      <c r="T259" s="451"/>
      <c r="U259" s="445"/>
      <c r="V259" s="445"/>
      <c r="W259" s="445"/>
      <c r="X259" s="445"/>
      <c r="Y259" s="445"/>
      <c r="Z259" s="445"/>
      <c r="AA259" s="445"/>
      <c r="AB259" s="445"/>
      <c r="AC259" s="445"/>
      <c r="AD259" s="445"/>
      <c r="AE259" s="445"/>
      <c r="AF259" s="445"/>
      <c r="AG259" s="445"/>
      <c r="AH259" s="445"/>
      <c r="AI259" s="445"/>
      <c r="AJ259" s="445"/>
      <c r="AK259" s="445"/>
      <c r="AL259" s="445"/>
      <c r="AM259" s="445"/>
      <c r="AN259" s="445"/>
      <c r="AO259" s="445"/>
      <c r="AP259" s="445"/>
      <c r="AQ259" s="445"/>
      <c r="AR259" s="445"/>
      <c r="AS259" s="445"/>
      <c r="AT259" s="445"/>
      <c r="AU259" s="445"/>
      <c r="AV259" s="445"/>
      <c r="AW259" s="445"/>
      <c r="AX259" s="445"/>
      <c r="AY259" s="445"/>
    </row>
    <row r="260" spans="1:74" s="444" customFormat="1" ht="18" hidden="1" customHeight="1">
      <c r="A260" s="436">
        <f t="shared" si="10"/>
        <v>0</v>
      </c>
      <c r="B260" s="445"/>
      <c r="C260" s="445"/>
      <c r="D260" s="445" t="s">
        <v>540</v>
      </c>
      <c r="E260" s="446" t="str">
        <f>CONCATENATE("사업대상지는 ",'6-3표준조사-1'!N379," ",'6-3표준조사-1'!O379," ",'6-3표준조사-1'!P379,"로 지적면적은 ",'4-1 필지내역'!F110,"ha 이다." )</f>
        <v>사업대상지는   번지로 지적면적은 486.21ha 이다.</v>
      </c>
      <c r="F260" s="446"/>
      <c r="G260" s="446"/>
      <c r="H260" s="445"/>
      <c r="I260" s="445"/>
      <c r="J260" s="445"/>
      <c r="K260" s="445"/>
      <c r="L260" s="445"/>
      <c r="M260" s="445"/>
      <c r="N260" s="445"/>
      <c r="O260" s="445"/>
      <c r="P260" s="445"/>
      <c r="Q260" s="445"/>
      <c r="R260" s="445"/>
      <c r="S260" s="445"/>
      <c r="T260" s="445"/>
      <c r="U260" s="445"/>
      <c r="V260" s="445"/>
      <c r="W260" s="445"/>
      <c r="X260" s="445"/>
      <c r="Y260" s="445"/>
      <c r="Z260" s="445"/>
      <c r="AA260" s="445"/>
      <c r="AB260" s="445"/>
      <c r="AC260" s="445"/>
      <c r="AD260" s="445"/>
      <c r="AE260" s="445"/>
      <c r="AF260" s="445"/>
      <c r="AG260" s="445"/>
      <c r="AH260" s="445"/>
      <c r="AI260" s="445"/>
      <c r="AJ260" s="446"/>
      <c r="AK260" s="446"/>
      <c r="AL260" s="446"/>
      <c r="AM260" s="446"/>
      <c r="AN260" s="446"/>
      <c r="AO260" s="446"/>
      <c r="AP260" s="446"/>
      <c r="AQ260" s="446"/>
      <c r="AR260" s="446"/>
      <c r="AS260" s="446"/>
      <c r="AT260" s="446"/>
      <c r="AU260" s="446"/>
      <c r="AV260" s="446"/>
      <c r="AW260" s="446"/>
      <c r="AX260" s="446"/>
      <c r="AY260" s="446"/>
      <c r="AZ260" s="452"/>
    </row>
    <row r="261" spans="1:74" s="444" customFormat="1" ht="18" hidden="1" customHeight="1">
      <c r="A261" s="436">
        <f t="shared" si="10"/>
        <v>0</v>
      </c>
      <c r="B261" s="445"/>
      <c r="C261" s="445"/>
      <c r="D261" s="445" t="s">
        <v>540</v>
      </c>
      <c r="E261" s="446" t="str">
        <f>CONCATENATE("소반내에 묘지 및 조림목이 고사하여 풀베기 작업이 필요없는 지역을 제외한 풀베기사업 대상면적은 ",'6-3표준조사-1'!Q379,"ha 이다.")</f>
        <v>소반내에 묘지 및 조림목이 고사하여 풀베기 작업이 필요없는 지역을 제외한 풀베기사업 대상면적은 0ha 이다.</v>
      </c>
      <c r="F261" s="446"/>
      <c r="G261" s="446"/>
      <c r="H261" s="446"/>
      <c r="I261" s="446"/>
      <c r="J261" s="446"/>
      <c r="K261" s="446"/>
      <c r="L261" s="446"/>
      <c r="M261" s="446"/>
      <c r="N261" s="446"/>
      <c r="O261" s="446"/>
      <c r="P261" s="446"/>
      <c r="Q261" s="446"/>
      <c r="R261" s="446"/>
      <c r="S261" s="446"/>
      <c r="T261" s="446"/>
      <c r="U261" s="446"/>
      <c r="V261" s="446"/>
      <c r="W261" s="446"/>
      <c r="X261" s="446"/>
      <c r="Y261" s="446"/>
      <c r="Z261" s="446"/>
      <c r="AA261" s="446"/>
      <c r="AB261" s="446"/>
      <c r="AC261" s="446"/>
      <c r="AD261" s="446"/>
      <c r="AE261" s="446"/>
      <c r="AF261" s="446"/>
      <c r="AG261" s="446"/>
      <c r="AH261" s="446"/>
      <c r="AI261" s="446"/>
      <c r="AJ261" s="446"/>
      <c r="AK261" s="446"/>
      <c r="AL261" s="446"/>
      <c r="AM261" s="446"/>
      <c r="AN261" s="446"/>
      <c r="AO261" s="446"/>
      <c r="AP261" s="446"/>
      <c r="AQ261" s="446"/>
      <c r="AR261" s="446"/>
      <c r="AS261" s="446"/>
      <c r="AT261" s="446"/>
      <c r="AU261" s="446"/>
      <c r="AV261" s="446"/>
      <c r="AW261" s="446"/>
      <c r="AX261" s="446"/>
      <c r="AY261" s="446"/>
      <c r="AZ261" s="452"/>
    </row>
    <row r="262" spans="1:74" s="444" customFormat="1" ht="18" hidden="1" customHeight="1">
      <c r="A262" s="436">
        <f t="shared" si="10"/>
        <v>0</v>
      </c>
      <c r="B262" s="445"/>
      <c r="C262" s="445" t="s">
        <v>1171</v>
      </c>
      <c r="D262" s="445" t="s">
        <v>1191</v>
      </c>
      <c r="E262" s="446"/>
      <c r="F262" s="446"/>
      <c r="G262" s="446"/>
      <c r="H262" s="446"/>
      <c r="I262" s="446"/>
      <c r="J262" s="446"/>
      <c r="K262" s="446"/>
      <c r="L262" s="446"/>
      <c r="M262" s="446"/>
      <c r="N262" s="446"/>
      <c r="O262" s="446"/>
      <c r="P262" s="446"/>
      <c r="Q262" s="446"/>
      <c r="R262" s="446"/>
      <c r="S262" s="446"/>
      <c r="T262" s="446"/>
      <c r="U262" s="446"/>
      <c r="V262" s="446"/>
      <c r="W262" s="446"/>
      <c r="X262" s="446"/>
      <c r="Y262" s="446"/>
      <c r="Z262" s="446"/>
      <c r="AA262" s="446"/>
      <c r="AB262" s="446"/>
      <c r="AC262" s="446"/>
      <c r="AD262" s="446"/>
      <c r="AE262" s="446"/>
      <c r="AF262" s="446"/>
      <c r="AG262" s="446"/>
      <c r="AH262" s="453"/>
      <c r="AI262" s="453"/>
      <c r="AJ262" s="453"/>
      <c r="AK262" s="446"/>
      <c r="AL262" s="446"/>
      <c r="AM262" s="446"/>
      <c r="AN262" s="446"/>
      <c r="AO262" s="446"/>
      <c r="AP262" s="446"/>
      <c r="AQ262" s="446"/>
      <c r="AR262" s="446"/>
      <c r="AS262" s="446"/>
      <c r="AT262" s="446"/>
      <c r="AU262" s="446"/>
      <c r="AV262" s="446"/>
      <c r="AW262" s="446"/>
      <c r="AX262" s="446"/>
      <c r="AY262" s="446"/>
      <c r="AZ262" s="452"/>
    </row>
    <row r="263" spans="1:74" s="444" customFormat="1" ht="18" hidden="1" customHeight="1">
      <c r="A263" s="436">
        <f t="shared" si="10"/>
        <v>0</v>
      </c>
      <c r="B263" s="454"/>
      <c r="C263" s="454"/>
      <c r="D263" s="454" t="s">
        <v>540</v>
      </c>
      <c r="E263" s="455" t="s">
        <v>1190</v>
      </c>
      <c r="F263" s="455"/>
      <c r="G263" s="455"/>
      <c r="H263" s="455"/>
      <c r="I263" s="455"/>
      <c r="J263" s="455"/>
      <c r="K263" s="455"/>
      <c r="L263" s="455"/>
      <c r="M263" s="455"/>
      <c r="N263" s="455"/>
      <c r="O263" s="455"/>
      <c r="P263" s="455"/>
      <c r="Q263" s="455"/>
      <c r="R263" s="455"/>
      <c r="S263" s="455"/>
      <c r="T263" s="455"/>
      <c r="U263" s="455"/>
      <c r="V263" s="455"/>
      <c r="W263" s="455"/>
      <c r="X263" s="455"/>
      <c r="Y263" s="455"/>
      <c r="Z263" s="455"/>
      <c r="AA263" s="455"/>
      <c r="AB263" s="455"/>
      <c r="AC263" s="455"/>
      <c r="AD263" s="455"/>
      <c r="AE263" s="455"/>
      <c r="AF263" s="455"/>
      <c r="AG263" s="455"/>
      <c r="AH263" s="456"/>
      <c r="AI263" s="456"/>
      <c r="AJ263" s="456"/>
      <c r="AK263" s="455"/>
      <c r="AL263" s="455"/>
      <c r="AM263" s="455"/>
      <c r="AN263" s="455"/>
      <c r="AO263" s="455"/>
      <c r="AP263" s="455"/>
      <c r="AQ263" s="455"/>
      <c r="AR263" s="455"/>
      <c r="AS263" s="455"/>
      <c r="AT263" s="455"/>
      <c r="AU263" s="455"/>
      <c r="AV263" s="455"/>
      <c r="AW263" s="455"/>
      <c r="AX263" s="455"/>
      <c r="AY263" s="455"/>
      <c r="AZ263" s="452"/>
    </row>
    <row r="264" spans="1:74" s="444" customFormat="1" ht="14.25" hidden="1" customHeight="1">
      <c r="A264" s="436">
        <f t="shared" si="10"/>
        <v>0</v>
      </c>
      <c r="B264" s="445"/>
      <c r="C264" s="445"/>
      <c r="D264" s="457"/>
      <c r="E264" s="457"/>
      <c r="F264" s="457"/>
      <c r="G264" s="457"/>
      <c r="H264" s="457"/>
      <c r="I264" s="457"/>
      <c r="J264" s="457"/>
      <c r="K264" s="457"/>
      <c r="L264" s="457"/>
      <c r="M264" s="457"/>
      <c r="N264" s="457"/>
      <c r="O264" s="457"/>
      <c r="P264" s="457"/>
      <c r="Q264" s="457"/>
      <c r="R264" s="457"/>
      <c r="S264" s="457"/>
      <c r="T264" s="457"/>
      <c r="U264" s="457"/>
      <c r="V264" s="457"/>
      <c r="W264" s="457"/>
      <c r="X264" s="457"/>
      <c r="Y264" s="457"/>
      <c r="Z264" s="457"/>
      <c r="AA264" s="457"/>
      <c r="AB264" s="457"/>
      <c r="AC264" s="457"/>
      <c r="AD264" s="457"/>
      <c r="AE264" s="457"/>
      <c r="AF264" s="457"/>
      <c r="AG264" s="457"/>
      <c r="AH264" s="457"/>
      <c r="AI264" s="457"/>
      <c r="AJ264" s="457"/>
      <c r="AK264" s="457"/>
      <c r="AL264" s="457"/>
      <c r="AM264" s="457"/>
      <c r="AN264" s="457"/>
      <c r="AO264" s="457"/>
      <c r="AP264" s="457"/>
      <c r="AQ264" s="457"/>
      <c r="AR264" s="457"/>
      <c r="AS264" s="457"/>
      <c r="AT264" s="457"/>
      <c r="AU264" s="457"/>
      <c r="AV264" s="457"/>
      <c r="AW264" s="457"/>
      <c r="AX264" s="457"/>
      <c r="AY264" s="457"/>
      <c r="AZ264" s="452"/>
      <c r="BA264" s="458"/>
      <c r="BB264" s="458"/>
      <c r="BC264" s="458"/>
      <c r="BD264" s="458"/>
      <c r="BE264" s="458"/>
      <c r="BF264" s="458"/>
      <c r="BG264" s="458"/>
      <c r="BH264" s="458"/>
      <c r="BI264" s="458"/>
      <c r="BJ264" s="458"/>
    </row>
    <row r="265" spans="1:74" s="438" customFormat="1" ht="20.100000000000001" hidden="1" customHeight="1">
      <c r="A265" s="436">
        <f t="shared" si="10"/>
        <v>0</v>
      </c>
      <c r="B265" s="2154" t="s">
        <v>1189</v>
      </c>
      <c r="C265" s="2154"/>
      <c r="D265" s="2154"/>
      <c r="E265" s="2154"/>
      <c r="F265" s="2154"/>
      <c r="G265" s="2154"/>
      <c r="H265" s="2154"/>
      <c r="I265" s="2154"/>
      <c r="J265" s="2154"/>
      <c r="K265" s="2154"/>
      <c r="L265" s="2154"/>
      <c r="M265" s="2154"/>
      <c r="N265" s="2154"/>
      <c r="O265" s="2154"/>
      <c r="P265" s="2154"/>
      <c r="Q265" s="2154"/>
      <c r="R265" s="2154"/>
      <c r="S265" s="2154"/>
      <c r="T265" s="2154"/>
      <c r="U265" s="2154"/>
      <c r="V265" s="2154"/>
      <c r="W265" s="2154"/>
      <c r="X265" s="2154"/>
      <c r="Y265" s="2154"/>
      <c r="Z265" s="2154"/>
      <c r="AA265" s="2154"/>
      <c r="AB265" s="2154"/>
      <c r="AC265" s="2154"/>
      <c r="AD265" s="2154"/>
      <c r="AE265" s="2154"/>
      <c r="AF265" s="2154"/>
      <c r="AG265" s="2154"/>
      <c r="AH265" s="2154"/>
      <c r="AI265" s="2154"/>
      <c r="AJ265" s="2154"/>
      <c r="AK265" s="2154"/>
      <c r="AL265" s="2154"/>
      <c r="AM265" s="2154"/>
      <c r="AN265" s="2154"/>
      <c r="AO265" s="2154"/>
      <c r="AP265" s="2154"/>
      <c r="AQ265" s="2154"/>
      <c r="AR265" s="2154"/>
      <c r="AS265" s="2154"/>
      <c r="AT265" s="2154"/>
      <c r="AU265" s="2154"/>
      <c r="AV265" s="2154"/>
      <c r="AW265" s="2154"/>
      <c r="AX265" s="2154"/>
      <c r="AY265" s="2154"/>
      <c r="AZ265" s="443"/>
      <c r="BA265" s="458"/>
      <c r="BB265" s="459"/>
      <c r="BC265" s="459"/>
      <c r="BD265" s="459"/>
      <c r="BE265" s="459"/>
      <c r="BF265" s="459"/>
      <c r="BG265" s="459"/>
      <c r="BH265" s="459"/>
      <c r="BI265" s="459"/>
      <c r="BJ265" s="459"/>
    </row>
    <row r="266" spans="1:74" s="459" customFormat="1" ht="20.100000000000001" hidden="1" customHeight="1">
      <c r="A266" s="436">
        <f t="shared" si="10"/>
        <v>0</v>
      </c>
      <c r="B266" s="460"/>
      <c r="C266" s="461" t="s">
        <v>1188</v>
      </c>
      <c r="D266" s="461" t="s">
        <v>1187</v>
      </c>
      <c r="E266" s="462"/>
      <c r="F266" s="462"/>
      <c r="G266" s="453"/>
      <c r="H266" s="463"/>
      <c r="I266" s="463"/>
      <c r="J266" s="464"/>
      <c r="K266" s="464"/>
      <c r="L266" s="464"/>
      <c r="M266" s="464"/>
      <c r="N266" s="464"/>
      <c r="O266" s="464"/>
      <c r="P266" s="464"/>
      <c r="Q266" s="465"/>
      <c r="R266" s="465"/>
      <c r="S266" s="465"/>
      <c r="T266" s="465"/>
      <c r="U266" s="465"/>
      <c r="V266" s="466"/>
      <c r="W266" s="466"/>
      <c r="X266" s="466"/>
      <c r="Y266" s="466"/>
      <c r="Z266" s="466"/>
      <c r="AA266" s="466"/>
      <c r="AB266" s="466"/>
      <c r="AC266" s="466"/>
      <c r="AD266" s="466"/>
      <c r="AE266" s="466"/>
      <c r="AF266" s="466"/>
      <c r="AG266" s="466"/>
      <c r="AH266" s="467"/>
      <c r="AI266" s="467"/>
      <c r="AJ266" s="467"/>
      <c r="AK266" s="467"/>
      <c r="AL266" s="468"/>
      <c r="AM266" s="468"/>
      <c r="AN266" s="468"/>
      <c r="AO266" s="468"/>
      <c r="AP266" s="468"/>
      <c r="AQ266" s="468"/>
      <c r="AR266" s="468"/>
      <c r="AS266" s="468"/>
      <c r="AT266" s="468"/>
      <c r="AU266" s="468"/>
      <c r="AV266" s="463"/>
      <c r="AW266" s="463"/>
      <c r="AX266" s="463"/>
      <c r="AY266" s="463"/>
      <c r="AZ266" s="469"/>
      <c r="BA266" s="458"/>
      <c r="BB266" s="458"/>
      <c r="BC266" s="458"/>
      <c r="BD266" s="458"/>
      <c r="BE266" s="458"/>
      <c r="BF266" s="458"/>
      <c r="BG266" s="458"/>
      <c r="BH266" s="458"/>
      <c r="BI266" s="458"/>
      <c r="BJ266" s="458"/>
    </row>
    <row r="267" spans="1:74" s="444" customFormat="1" ht="18" hidden="1" customHeight="1">
      <c r="A267" s="436">
        <f t="shared" si="10"/>
        <v>0</v>
      </c>
      <c r="B267" s="470"/>
      <c r="C267" s="2155" t="s">
        <v>1186</v>
      </c>
      <c r="D267" s="2155"/>
      <c r="E267" s="2155"/>
      <c r="F267" s="2155"/>
      <c r="G267" s="2155"/>
      <c r="H267" s="2155"/>
      <c r="I267" s="2155"/>
      <c r="J267" s="2155"/>
      <c r="K267" s="2155" t="s">
        <v>1185</v>
      </c>
      <c r="L267" s="2155"/>
      <c r="M267" s="2155"/>
      <c r="N267" s="2155"/>
      <c r="O267" s="2155"/>
      <c r="P267" s="2155"/>
      <c r="Q267" s="2155"/>
      <c r="R267" s="2155"/>
      <c r="S267" s="2155" t="s">
        <v>1184</v>
      </c>
      <c r="T267" s="2155"/>
      <c r="U267" s="2155"/>
      <c r="V267" s="2155"/>
      <c r="W267" s="2155"/>
      <c r="X267" s="2155"/>
      <c r="Y267" s="2155"/>
      <c r="Z267" s="2155"/>
      <c r="AA267" s="2155" t="s">
        <v>1183</v>
      </c>
      <c r="AB267" s="2155"/>
      <c r="AC267" s="2155"/>
      <c r="AD267" s="2155"/>
      <c r="AE267" s="2155"/>
      <c r="AF267" s="2155"/>
      <c r="AG267" s="2155"/>
      <c r="AH267" s="2155"/>
      <c r="AI267" s="2155"/>
      <c r="AJ267" s="2155"/>
      <c r="AK267" s="2155"/>
      <c r="AL267" s="2155"/>
      <c r="AM267" s="2155"/>
      <c r="AN267" s="2155"/>
      <c r="AO267" s="2155"/>
      <c r="AP267" s="2155"/>
      <c r="AQ267" s="2155" t="s">
        <v>1156</v>
      </c>
      <c r="AR267" s="2155"/>
      <c r="AS267" s="2155"/>
      <c r="AT267" s="2155"/>
      <c r="AU267" s="2155"/>
      <c r="AV267" s="2155"/>
      <c r="AW267" s="2155"/>
      <c r="AX267" s="2155"/>
      <c r="AY267" s="470"/>
      <c r="AZ267" s="471"/>
      <c r="BA267" s="459"/>
      <c r="BB267" s="459"/>
      <c r="BC267" s="458"/>
      <c r="BD267" s="458"/>
      <c r="BE267" s="458"/>
      <c r="BF267" s="458"/>
      <c r="BG267" s="458"/>
      <c r="BH267" s="458"/>
      <c r="BI267" s="458"/>
      <c r="BJ267" s="458"/>
    </row>
    <row r="268" spans="1:74" s="444" customFormat="1" ht="18" hidden="1" customHeight="1">
      <c r="A268" s="436">
        <f t="shared" si="10"/>
        <v>0</v>
      </c>
      <c r="B268" s="470"/>
      <c r="C268" s="2155"/>
      <c r="D268" s="2155"/>
      <c r="E268" s="2155"/>
      <c r="F268" s="2155"/>
      <c r="G268" s="2155"/>
      <c r="H268" s="2155"/>
      <c r="I268" s="2155"/>
      <c r="J268" s="2155"/>
      <c r="K268" s="2155"/>
      <c r="L268" s="2155"/>
      <c r="M268" s="2155"/>
      <c r="N268" s="2155"/>
      <c r="O268" s="2155"/>
      <c r="P268" s="2155"/>
      <c r="Q268" s="2155"/>
      <c r="R268" s="2155"/>
      <c r="S268" s="2155"/>
      <c r="T268" s="2155"/>
      <c r="U268" s="2155"/>
      <c r="V268" s="2155"/>
      <c r="W268" s="2155"/>
      <c r="X268" s="2155"/>
      <c r="Y268" s="2155"/>
      <c r="Z268" s="2155"/>
      <c r="AA268" s="2155" t="s">
        <v>1182</v>
      </c>
      <c r="AB268" s="2155"/>
      <c r="AC268" s="2155"/>
      <c r="AD268" s="2155"/>
      <c r="AE268" s="2155"/>
      <c r="AF268" s="2155"/>
      <c r="AG268" s="2155"/>
      <c r="AH268" s="2155"/>
      <c r="AI268" s="2155" t="s">
        <v>1181</v>
      </c>
      <c r="AJ268" s="2155"/>
      <c r="AK268" s="2155"/>
      <c r="AL268" s="2155"/>
      <c r="AM268" s="2155"/>
      <c r="AN268" s="2155"/>
      <c r="AO268" s="2155"/>
      <c r="AP268" s="2155"/>
      <c r="AQ268" s="2155"/>
      <c r="AR268" s="2155"/>
      <c r="AS268" s="2155"/>
      <c r="AT268" s="2155"/>
      <c r="AU268" s="2155"/>
      <c r="AV268" s="2155"/>
      <c r="AW268" s="2155"/>
      <c r="AX268" s="2155"/>
      <c r="AY268" s="470"/>
      <c r="AZ268" s="471"/>
      <c r="BA268" s="458"/>
      <c r="BB268" s="458"/>
      <c r="BC268" s="458"/>
      <c r="BD268" s="458"/>
      <c r="BE268" s="458"/>
      <c r="BF268" s="458"/>
      <c r="BG268" s="458"/>
      <c r="BH268" s="458"/>
      <c r="BI268" s="458"/>
      <c r="BJ268" s="458"/>
    </row>
    <row r="269" spans="1:74" s="444" customFormat="1" ht="18" hidden="1" customHeight="1">
      <c r="A269" s="436">
        <f t="shared" si="10"/>
        <v>0</v>
      </c>
      <c r="B269" s="472"/>
      <c r="C269" s="2160">
        <f>L253</f>
        <v>0</v>
      </c>
      <c r="D269" s="2161"/>
      <c r="E269" s="2164" t="s">
        <v>1180</v>
      </c>
      <c r="F269" s="2164"/>
      <c r="G269" s="2161">
        <f>Z253</f>
        <v>0</v>
      </c>
      <c r="H269" s="2161"/>
      <c r="I269" s="2164" t="s">
        <v>1179</v>
      </c>
      <c r="J269" s="2164"/>
      <c r="K269" s="2158">
        <f>'6-3표준조사-1'!Q379</f>
        <v>0</v>
      </c>
      <c r="L269" s="2158"/>
      <c r="M269" s="2158"/>
      <c r="N269" s="2158"/>
      <c r="O269" s="2158"/>
      <c r="P269" s="2158"/>
      <c r="Q269" s="2158"/>
      <c r="R269" s="2158"/>
      <c r="S269" s="2158">
        <f>'6-3표준조사-1'!K381</f>
        <v>0</v>
      </c>
      <c r="T269" s="2158"/>
      <c r="U269" s="2158"/>
      <c r="V269" s="2158"/>
      <c r="W269" s="2158"/>
      <c r="X269" s="2158"/>
      <c r="Y269" s="2158"/>
      <c r="Z269" s="2158"/>
      <c r="AA269" s="2156">
        <f>'6-3표준조사-1'!Q385</f>
        <v>0</v>
      </c>
      <c r="AB269" s="2156"/>
      <c r="AC269" s="2156"/>
      <c r="AD269" s="2156"/>
      <c r="AE269" s="2156"/>
      <c r="AF269" s="2156"/>
      <c r="AG269" s="2156"/>
      <c r="AH269" s="2156"/>
      <c r="AI269" s="2156">
        <f>'6-3표준조사-1'!R385</f>
        <v>0</v>
      </c>
      <c r="AJ269" s="2156"/>
      <c r="AK269" s="2156"/>
      <c r="AL269" s="2156"/>
      <c r="AM269" s="2156"/>
      <c r="AN269" s="2156"/>
      <c r="AO269" s="2156"/>
      <c r="AP269" s="2156"/>
      <c r="AQ269" s="2158">
        <f>'6-3표준조사-1'!R381</f>
        <v>0</v>
      </c>
      <c r="AR269" s="2158"/>
      <c r="AS269" s="2158"/>
      <c r="AT269" s="2158"/>
      <c r="AU269" s="2158"/>
      <c r="AV269" s="2158"/>
      <c r="AW269" s="2158"/>
      <c r="AX269" s="2158"/>
      <c r="AY269" s="470"/>
      <c r="AZ269" s="471"/>
      <c r="BA269" s="458"/>
      <c r="BB269" s="458"/>
      <c r="BC269" s="459"/>
      <c r="BD269" s="459"/>
      <c r="BE269" s="459"/>
      <c r="BF269" s="459"/>
      <c r="BG269" s="459"/>
      <c r="BH269" s="459"/>
      <c r="BI269" s="459"/>
      <c r="BJ269" s="459"/>
    </row>
    <row r="270" spans="1:74" s="444" customFormat="1" ht="18" hidden="1" customHeight="1">
      <c r="A270" s="436">
        <f t="shared" si="10"/>
        <v>0</v>
      </c>
      <c r="B270" s="472"/>
      <c r="C270" s="2162"/>
      <c r="D270" s="2163"/>
      <c r="E270" s="2163"/>
      <c r="F270" s="2163"/>
      <c r="G270" s="2163"/>
      <c r="H270" s="2163"/>
      <c r="I270" s="2163"/>
      <c r="J270" s="2163"/>
      <c r="K270" s="2159"/>
      <c r="L270" s="2159"/>
      <c r="M270" s="2159"/>
      <c r="N270" s="2159"/>
      <c r="O270" s="2159"/>
      <c r="P270" s="2159"/>
      <c r="Q270" s="2159"/>
      <c r="R270" s="2159"/>
      <c r="S270" s="2159"/>
      <c r="T270" s="2159"/>
      <c r="U270" s="2159"/>
      <c r="V270" s="2159"/>
      <c r="W270" s="2159"/>
      <c r="X270" s="2159"/>
      <c r="Y270" s="2159"/>
      <c r="Z270" s="2159"/>
      <c r="AA270" s="2157"/>
      <c r="AB270" s="2157"/>
      <c r="AC270" s="2157"/>
      <c r="AD270" s="2157"/>
      <c r="AE270" s="2157"/>
      <c r="AF270" s="2157"/>
      <c r="AG270" s="2157"/>
      <c r="AH270" s="2157"/>
      <c r="AI270" s="2157"/>
      <c r="AJ270" s="2157"/>
      <c r="AK270" s="2157"/>
      <c r="AL270" s="2157"/>
      <c r="AM270" s="2157"/>
      <c r="AN270" s="2157"/>
      <c r="AO270" s="2157"/>
      <c r="AP270" s="2157"/>
      <c r="AQ270" s="2159"/>
      <c r="AR270" s="2159"/>
      <c r="AS270" s="2159"/>
      <c r="AT270" s="2159"/>
      <c r="AU270" s="2159"/>
      <c r="AV270" s="2159"/>
      <c r="AW270" s="2159"/>
      <c r="AX270" s="2159"/>
      <c r="AY270" s="470"/>
      <c r="AZ270" s="471"/>
      <c r="BA270" s="458"/>
      <c r="BB270" s="458"/>
      <c r="BC270" s="458"/>
      <c r="BD270" s="458"/>
      <c r="BE270" s="458"/>
      <c r="BF270" s="458"/>
      <c r="BG270" s="458"/>
      <c r="BH270" s="458"/>
      <c r="BI270" s="458"/>
      <c r="BJ270" s="458"/>
    </row>
    <row r="271" spans="1:74" s="444" customFormat="1" ht="18" hidden="1" customHeight="1">
      <c r="A271" s="436">
        <f t="shared" si="10"/>
        <v>0</v>
      </c>
      <c r="B271" s="472"/>
      <c r="C271" s="472" t="s">
        <v>1178</v>
      </c>
      <c r="D271" s="472" t="s">
        <v>1177</v>
      </c>
      <c r="E271" s="472"/>
      <c r="F271" s="470"/>
      <c r="G271" s="470"/>
      <c r="H271" s="470"/>
      <c r="I271" s="470"/>
      <c r="J271" s="470"/>
      <c r="K271" s="470"/>
      <c r="L271" s="470"/>
      <c r="M271" s="470"/>
      <c r="N271" s="470"/>
      <c r="O271" s="470"/>
      <c r="P271" s="470"/>
      <c r="Q271" s="473"/>
      <c r="R271" s="473"/>
      <c r="S271" s="473"/>
      <c r="T271" s="473"/>
      <c r="U271" s="473"/>
      <c r="V271" s="470"/>
      <c r="W271" s="474"/>
      <c r="X271" s="474"/>
      <c r="Y271" s="474"/>
      <c r="Z271" s="474"/>
      <c r="AA271" s="474"/>
      <c r="AB271" s="474"/>
      <c r="AC271" s="474"/>
      <c r="AD271" s="474"/>
      <c r="AE271" s="474"/>
      <c r="AF271" s="474"/>
      <c r="AG271" s="470"/>
      <c r="AH271" s="475"/>
      <c r="AI271" s="475"/>
      <c r="AJ271" s="475"/>
      <c r="AK271" s="475"/>
      <c r="AL271" s="476"/>
      <c r="AM271" s="476"/>
      <c r="AN271" s="476"/>
      <c r="AO271" s="476"/>
      <c r="AP271" s="476"/>
      <c r="AQ271" s="476"/>
      <c r="AR271" s="476"/>
      <c r="AS271" s="476"/>
      <c r="AT271" s="476"/>
      <c r="AU271" s="476"/>
      <c r="AV271" s="470"/>
      <c r="AW271" s="470"/>
      <c r="AX271" s="470"/>
      <c r="AY271" s="470"/>
      <c r="AZ271" s="471"/>
      <c r="BA271" s="458"/>
      <c r="BB271" s="458"/>
      <c r="BC271" s="458"/>
      <c r="BD271" s="458"/>
      <c r="BE271" s="458"/>
      <c r="BF271" s="458"/>
      <c r="BG271" s="458"/>
      <c r="BH271" s="458"/>
      <c r="BI271" s="458"/>
      <c r="BJ271" s="458"/>
      <c r="BK271" s="458"/>
      <c r="BL271" s="458"/>
      <c r="BM271" s="458"/>
      <c r="BN271" s="458"/>
      <c r="BO271" s="458"/>
      <c r="BP271" s="458"/>
      <c r="BQ271" s="458"/>
      <c r="BR271" s="458"/>
      <c r="BS271" s="458"/>
      <c r="BT271" s="458"/>
      <c r="BU271" s="458"/>
      <c r="BV271" s="458"/>
    </row>
    <row r="272" spans="1:74" s="444" customFormat="1" ht="18" hidden="1" customHeight="1">
      <c r="A272" s="436">
        <f t="shared" si="10"/>
        <v>0</v>
      </c>
      <c r="B272" s="472"/>
      <c r="C272" s="472"/>
      <c r="D272" s="445" t="s">
        <v>540</v>
      </c>
      <c r="E272" s="472" t="str">
        <f>CONCATENATE("식재된 ",S269," 는 활착이 안정된 상태로 신초발달이 양호함" )</f>
        <v>식재된 0 는 활착이 안정된 상태로 신초발달이 양호함</v>
      </c>
      <c r="F272" s="470"/>
      <c r="G272" s="470"/>
      <c r="H272" s="470"/>
      <c r="I272" s="470"/>
      <c r="J272" s="470"/>
      <c r="K272" s="470"/>
      <c r="L272" s="470"/>
      <c r="M272" s="470"/>
      <c r="N272" s="470"/>
      <c r="O272" s="470"/>
      <c r="P272" s="470"/>
      <c r="Q272" s="473"/>
      <c r="R272" s="473"/>
      <c r="S272" s="473"/>
      <c r="T272" s="473"/>
      <c r="U272" s="473"/>
      <c r="V272" s="470"/>
      <c r="W272" s="477"/>
      <c r="X272" s="474"/>
      <c r="Y272" s="474"/>
      <c r="Z272" s="474"/>
      <c r="AA272" s="477"/>
      <c r="AB272" s="474"/>
      <c r="AC272" s="474"/>
      <c r="AD272" s="474"/>
      <c r="AE272" s="477"/>
      <c r="AF272" s="474"/>
      <c r="AG272" s="470"/>
      <c r="AH272" s="475"/>
      <c r="AI272" s="475"/>
      <c r="AJ272" s="475"/>
      <c r="AK272" s="475"/>
      <c r="AL272" s="476"/>
      <c r="AM272" s="476"/>
      <c r="AN272" s="476"/>
      <c r="AO272" s="476"/>
      <c r="AP272" s="476"/>
      <c r="AQ272" s="476"/>
      <c r="AR272" s="476"/>
      <c r="AS272" s="476"/>
      <c r="AT272" s="476"/>
      <c r="AU272" s="476"/>
      <c r="AV272" s="470"/>
      <c r="AW272" s="470"/>
      <c r="AX272" s="470"/>
      <c r="AY272" s="470"/>
      <c r="AZ272" s="471"/>
      <c r="BC272" s="458"/>
      <c r="BD272" s="458"/>
      <c r="BE272" s="458"/>
      <c r="BF272" s="458"/>
      <c r="BG272" s="458"/>
      <c r="BH272" s="458"/>
      <c r="BI272" s="458"/>
      <c r="BJ272" s="458"/>
      <c r="BK272" s="458"/>
      <c r="BL272" s="458"/>
      <c r="BM272" s="458"/>
      <c r="BN272" s="458"/>
      <c r="BO272" s="458"/>
      <c r="BP272" s="458"/>
      <c r="BQ272" s="458"/>
      <c r="BR272" s="458"/>
      <c r="BS272" s="458"/>
      <c r="BT272" s="458"/>
      <c r="BU272" s="458"/>
      <c r="BV272" s="458"/>
    </row>
    <row r="273" spans="1:74" s="444" customFormat="1" ht="18" hidden="1" customHeight="1">
      <c r="A273" s="436">
        <f t="shared" si="10"/>
        <v>0</v>
      </c>
      <c r="B273" s="472"/>
      <c r="C273" s="472"/>
      <c r="D273" s="445" t="s">
        <v>540</v>
      </c>
      <c r="E273" s="472" t="s">
        <v>1176</v>
      </c>
      <c r="F273" s="470"/>
      <c r="G273" s="470"/>
      <c r="H273" s="470"/>
      <c r="I273" s="470"/>
      <c r="J273" s="470"/>
      <c r="K273" s="470"/>
      <c r="L273" s="470"/>
      <c r="M273" s="470"/>
      <c r="N273" s="470"/>
      <c r="O273" s="470"/>
      <c r="P273" s="470"/>
      <c r="Q273" s="473"/>
      <c r="R273" s="473"/>
      <c r="S273" s="473"/>
      <c r="T273" s="473"/>
      <c r="U273" s="473"/>
      <c r="V273" s="470"/>
      <c r="W273" s="470"/>
      <c r="X273" s="470"/>
      <c r="Y273" s="470"/>
      <c r="Z273" s="470"/>
      <c r="AA273" s="470"/>
      <c r="AB273" s="470"/>
      <c r="AC273" s="470"/>
      <c r="AD273" s="470"/>
      <c r="AE273" s="470"/>
      <c r="AF273" s="470"/>
      <c r="AG273" s="470"/>
      <c r="AH273" s="475"/>
      <c r="AI273" s="475"/>
      <c r="AJ273" s="475"/>
      <c r="AK273" s="475"/>
      <c r="AL273" s="476"/>
      <c r="AM273" s="476"/>
      <c r="AN273" s="476"/>
      <c r="AO273" s="476"/>
      <c r="AP273" s="476"/>
      <c r="AQ273" s="476"/>
      <c r="AR273" s="476"/>
      <c r="AS273" s="476"/>
      <c r="AT273" s="476"/>
      <c r="AU273" s="476"/>
      <c r="AV273" s="470"/>
      <c r="AW273" s="470"/>
      <c r="AX273" s="470"/>
      <c r="AY273" s="470"/>
      <c r="AZ273" s="471"/>
      <c r="BA273" s="438"/>
      <c r="BB273" s="438"/>
      <c r="BC273" s="438"/>
      <c r="BD273" s="438"/>
      <c r="BE273" s="438"/>
      <c r="BF273" s="438"/>
      <c r="BG273" s="438"/>
      <c r="BH273" s="438"/>
      <c r="BI273" s="438"/>
      <c r="BJ273" s="438"/>
      <c r="BK273" s="459"/>
      <c r="BL273" s="459"/>
      <c r="BM273" s="459"/>
      <c r="BN273" s="459"/>
      <c r="BO273" s="459"/>
      <c r="BP273" s="459"/>
      <c r="BQ273" s="459"/>
      <c r="BR273" s="459"/>
      <c r="BS273" s="459"/>
      <c r="BT273" s="459"/>
      <c r="BU273" s="459"/>
      <c r="BV273" s="459"/>
    </row>
    <row r="274" spans="1:74" s="444" customFormat="1" ht="18" hidden="1" customHeight="1">
      <c r="A274" s="436">
        <f t="shared" si="10"/>
        <v>0</v>
      </c>
      <c r="B274" s="472"/>
      <c r="C274" s="472" t="s">
        <v>1171</v>
      </c>
      <c r="D274" s="472" t="s">
        <v>1175</v>
      </c>
      <c r="E274" s="472"/>
      <c r="F274" s="470"/>
      <c r="G274" s="470"/>
      <c r="H274" s="470"/>
      <c r="I274" s="470"/>
      <c r="J274" s="470"/>
      <c r="K274" s="470"/>
      <c r="L274" s="470"/>
      <c r="M274" s="470"/>
      <c r="N274" s="470"/>
      <c r="O274" s="470"/>
      <c r="P274" s="470"/>
      <c r="Q274" s="473"/>
      <c r="R274" s="473"/>
      <c r="S274" s="473"/>
      <c r="T274" s="473"/>
      <c r="U274" s="473"/>
      <c r="V274" s="470"/>
      <c r="W274" s="470"/>
      <c r="X274" s="470"/>
      <c r="Y274" s="470"/>
      <c r="Z274" s="470"/>
      <c r="AA274" s="470"/>
      <c r="AB274" s="470"/>
      <c r="AC274" s="470"/>
      <c r="AD274" s="470"/>
      <c r="AE274" s="470"/>
      <c r="AF274" s="470"/>
      <c r="AG274" s="470"/>
      <c r="AH274" s="475"/>
      <c r="AI274" s="475"/>
      <c r="AJ274" s="475"/>
      <c r="AK274" s="475"/>
      <c r="AL274" s="476"/>
      <c r="AM274" s="476"/>
      <c r="AN274" s="476"/>
      <c r="AO274" s="476"/>
      <c r="AP274" s="476"/>
      <c r="AQ274" s="476"/>
      <c r="AR274" s="476"/>
      <c r="AS274" s="476"/>
      <c r="AT274" s="476"/>
      <c r="AU274" s="476"/>
      <c r="AV274" s="470"/>
      <c r="AW274" s="470"/>
      <c r="AX274" s="470"/>
      <c r="AY274" s="470"/>
      <c r="AZ274" s="471"/>
      <c r="BK274" s="458"/>
      <c r="BL274" s="458"/>
      <c r="BM274" s="458"/>
      <c r="BN274" s="458"/>
      <c r="BO274" s="458"/>
      <c r="BP274" s="458"/>
      <c r="BQ274" s="458"/>
      <c r="BR274" s="458"/>
      <c r="BS274" s="458"/>
      <c r="BT274" s="458"/>
      <c r="BU274" s="458"/>
      <c r="BV274" s="458"/>
    </row>
    <row r="275" spans="1:74" s="444" customFormat="1" ht="18" hidden="1" customHeight="1">
      <c r="A275" s="436">
        <f t="shared" si="10"/>
        <v>0</v>
      </c>
      <c r="B275" s="472"/>
      <c r="C275" s="472"/>
      <c r="D275" s="445" t="s">
        <v>540</v>
      </c>
      <c r="E275" s="472" t="str">
        <f>CONCATENATE("제거대상식생은 ",'6-3표준조사-1'!S385,"이며, 근주에서 올라온 맹아가 불규칙하게 분포한다.")</f>
        <v>제거대상식생은 목본 + 초본 이며, 근주에서 올라온 맹아가 불규칙하게 분포한다.</v>
      </c>
      <c r="F275" s="470"/>
      <c r="G275" s="470"/>
      <c r="H275" s="470"/>
      <c r="I275" s="470"/>
      <c r="J275" s="470"/>
      <c r="K275" s="470"/>
      <c r="L275" s="470"/>
      <c r="M275" s="470"/>
      <c r="N275" s="470"/>
      <c r="O275" s="470"/>
      <c r="P275" s="470"/>
      <c r="Q275" s="473"/>
      <c r="R275" s="473"/>
      <c r="S275" s="473"/>
      <c r="T275" s="473"/>
      <c r="U275" s="473"/>
      <c r="V275" s="470"/>
      <c r="W275" s="470"/>
      <c r="X275" s="470"/>
      <c r="Y275" s="470"/>
      <c r="Z275" s="470"/>
      <c r="AA275" s="470"/>
      <c r="AB275" s="470"/>
      <c r="AC275" s="470"/>
      <c r="AD275" s="470"/>
      <c r="AE275" s="470"/>
      <c r="AF275" s="470"/>
      <c r="AG275" s="470"/>
      <c r="AH275" s="475"/>
      <c r="AI275" s="475"/>
      <c r="AJ275" s="475"/>
      <c r="AK275" s="475"/>
      <c r="AL275" s="476"/>
      <c r="AM275" s="476"/>
      <c r="AN275" s="476"/>
      <c r="AO275" s="476"/>
      <c r="AP275" s="476"/>
      <c r="AQ275" s="476"/>
      <c r="AR275" s="476"/>
      <c r="AS275" s="476"/>
      <c r="AT275" s="476"/>
      <c r="AU275" s="476"/>
      <c r="AV275" s="470"/>
      <c r="AW275" s="470"/>
      <c r="AX275" s="470"/>
      <c r="AY275" s="470"/>
      <c r="AZ275" s="471"/>
      <c r="BK275" s="458"/>
      <c r="BL275" s="458"/>
      <c r="BM275" s="458"/>
      <c r="BN275" s="458"/>
      <c r="BO275" s="458"/>
      <c r="BP275" s="458"/>
      <c r="BQ275" s="458"/>
      <c r="BR275" s="458"/>
      <c r="BS275" s="458"/>
      <c r="BT275" s="458"/>
      <c r="BU275" s="458"/>
      <c r="BV275" s="458"/>
    </row>
    <row r="276" spans="1:74" s="444" customFormat="1" ht="18" hidden="1" customHeight="1">
      <c r="A276" s="436">
        <f t="shared" si="10"/>
        <v>0</v>
      </c>
      <c r="B276" s="472"/>
      <c r="C276" s="472"/>
      <c r="D276" s="445" t="s">
        <v>540</v>
      </c>
      <c r="E276" s="472" t="str">
        <f>CONCATENATE("조림목이 자연발생 식생과 경재하고 있으며 조림목의 ",AQ269,"하다." )</f>
        <v>조림목이 자연발생 식생과 경재하고 있으며 조림목의 0하다.</v>
      </c>
      <c r="F276" s="470"/>
      <c r="G276" s="470"/>
      <c r="H276" s="470"/>
      <c r="I276" s="470"/>
      <c r="J276" s="470"/>
      <c r="K276" s="470"/>
      <c r="L276" s="470"/>
      <c r="M276" s="470"/>
      <c r="N276" s="470"/>
      <c r="O276" s="470"/>
      <c r="P276" s="470"/>
      <c r="Q276" s="470"/>
      <c r="R276" s="470"/>
      <c r="S276" s="470"/>
      <c r="T276" s="470"/>
      <c r="U276" s="470"/>
      <c r="V276" s="470"/>
      <c r="W276" s="470"/>
      <c r="X276" s="470"/>
      <c r="Y276" s="470"/>
      <c r="Z276" s="470"/>
      <c r="AA276" s="470"/>
      <c r="AB276" s="470"/>
      <c r="AC276" s="470"/>
      <c r="AD276" s="470"/>
      <c r="AE276" s="470"/>
      <c r="AF276" s="470"/>
      <c r="AG276" s="470"/>
      <c r="AH276" s="475"/>
      <c r="AI276" s="475"/>
      <c r="AJ276" s="475"/>
      <c r="AK276" s="475"/>
      <c r="AL276" s="476"/>
      <c r="AM276" s="476"/>
      <c r="AN276" s="476"/>
      <c r="AO276" s="476"/>
      <c r="AP276" s="476"/>
      <c r="AQ276" s="476"/>
      <c r="AR276" s="476"/>
      <c r="AS276" s="476"/>
      <c r="AT276" s="476"/>
      <c r="AU276" s="476"/>
      <c r="AV276" s="470"/>
      <c r="AW276" s="470"/>
      <c r="AX276" s="470"/>
      <c r="AY276" s="470"/>
      <c r="AZ276" s="471"/>
      <c r="BK276" s="458"/>
      <c r="BL276" s="458"/>
      <c r="BM276" s="458"/>
      <c r="BN276" s="458"/>
      <c r="BO276" s="458"/>
      <c r="BP276" s="458"/>
      <c r="BQ276" s="458"/>
      <c r="BR276" s="458"/>
      <c r="BS276" s="458"/>
      <c r="BT276" s="458"/>
      <c r="BU276" s="458"/>
      <c r="BV276" s="458"/>
    </row>
    <row r="277" spans="1:74" s="444" customFormat="1" ht="13.5" hidden="1" customHeight="1">
      <c r="A277" s="436">
        <f t="shared" si="10"/>
        <v>0</v>
      </c>
      <c r="B277" s="478"/>
      <c r="C277" s="478"/>
      <c r="D277" s="478"/>
      <c r="E277" s="478"/>
      <c r="F277" s="453"/>
      <c r="G277" s="453"/>
      <c r="H277" s="453"/>
      <c r="I277" s="453"/>
      <c r="J277" s="479"/>
      <c r="K277" s="479"/>
      <c r="L277" s="479"/>
      <c r="M277" s="479"/>
      <c r="N277" s="479"/>
      <c r="O277" s="479"/>
      <c r="P277" s="479"/>
      <c r="Q277" s="480"/>
      <c r="R277" s="480"/>
      <c r="S277" s="480"/>
      <c r="T277" s="480"/>
      <c r="U277" s="480"/>
      <c r="V277" s="470"/>
      <c r="W277" s="470"/>
      <c r="X277" s="470"/>
      <c r="Y277" s="470"/>
      <c r="Z277" s="470"/>
      <c r="AA277" s="470"/>
      <c r="AB277" s="470"/>
      <c r="AC277" s="470"/>
      <c r="AD277" s="470"/>
      <c r="AE277" s="470"/>
      <c r="AF277" s="470"/>
      <c r="AG277" s="470"/>
      <c r="AH277" s="481"/>
      <c r="AI277" s="481"/>
      <c r="AJ277" s="481"/>
      <c r="AK277" s="481"/>
      <c r="AL277" s="482"/>
      <c r="AM277" s="482"/>
      <c r="AN277" s="482"/>
      <c r="AO277" s="482"/>
      <c r="AP277" s="482"/>
      <c r="AQ277" s="482"/>
      <c r="AR277" s="482"/>
      <c r="AS277" s="482"/>
      <c r="AT277" s="482"/>
      <c r="AU277" s="482"/>
      <c r="AV277" s="453"/>
      <c r="AW277" s="453"/>
      <c r="AX277" s="453"/>
      <c r="AY277" s="453"/>
      <c r="AZ277" s="471"/>
      <c r="BK277" s="458"/>
      <c r="BL277" s="458"/>
      <c r="BM277" s="458"/>
      <c r="BN277" s="458"/>
      <c r="BO277" s="458"/>
      <c r="BP277" s="458"/>
      <c r="BQ277" s="458"/>
      <c r="BR277" s="458"/>
      <c r="BS277" s="458"/>
      <c r="BT277" s="458"/>
      <c r="BU277" s="458"/>
      <c r="BV277" s="458"/>
    </row>
    <row r="278" spans="1:74" s="459" customFormat="1" ht="19.5" hidden="1" customHeight="1">
      <c r="A278" s="436">
        <f t="shared" si="10"/>
        <v>0</v>
      </c>
      <c r="B278" s="2154" t="s">
        <v>1222</v>
      </c>
      <c r="C278" s="2154"/>
      <c r="D278" s="2154"/>
      <c r="E278" s="2154"/>
      <c r="F278" s="2154"/>
      <c r="G278" s="2154"/>
      <c r="H278" s="2154"/>
      <c r="I278" s="2154"/>
      <c r="J278" s="2154"/>
      <c r="K278" s="2154"/>
      <c r="L278" s="2154"/>
      <c r="M278" s="2154"/>
      <c r="N278" s="2154"/>
      <c r="O278" s="2154"/>
      <c r="P278" s="2154"/>
      <c r="Q278" s="2154"/>
      <c r="R278" s="2154"/>
      <c r="S278" s="2154"/>
      <c r="T278" s="2154"/>
      <c r="U278" s="2154"/>
      <c r="V278" s="2154"/>
      <c r="W278" s="2154"/>
      <c r="X278" s="2154"/>
      <c r="Y278" s="2154"/>
      <c r="Z278" s="2154"/>
      <c r="AA278" s="2154"/>
      <c r="AB278" s="2154"/>
      <c r="AC278" s="2154"/>
      <c r="AD278" s="2154"/>
      <c r="AE278" s="2154"/>
      <c r="AF278" s="2154"/>
      <c r="AG278" s="2154"/>
      <c r="AH278" s="2154"/>
      <c r="AI278" s="2154"/>
      <c r="AJ278" s="2154"/>
      <c r="AK278" s="2154"/>
      <c r="AL278" s="2154"/>
      <c r="AM278" s="2154"/>
      <c r="AN278" s="2154"/>
      <c r="AO278" s="2154"/>
      <c r="AP278" s="2154"/>
      <c r="AQ278" s="2154"/>
      <c r="AR278" s="2154"/>
      <c r="AS278" s="2154"/>
      <c r="AT278" s="2154"/>
      <c r="AU278" s="2154"/>
      <c r="AV278" s="2154"/>
      <c r="AW278" s="2154"/>
      <c r="AX278" s="2154"/>
      <c r="AY278" s="2154"/>
      <c r="AZ278" s="483"/>
      <c r="BB278" s="458"/>
      <c r="BC278" s="458"/>
      <c r="BD278" s="458"/>
      <c r="BE278" s="458"/>
      <c r="BF278" s="458"/>
      <c r="BG278" s="458"/>
      <c r="BH278" s="458"/>
      <c r="BI278" s="458"/>
      <c r="BJ278" s="458"/>
      <c r="BK278" s="458"/>
      <c r="BL278" s="458"/>
      <c r="BM278" s="458"/>
      <c r="BN278" s="458"/>
      <c r="BO278" s="458"/>
      <c r="BP278" s="458"/>
      <c r="BQ278" s="458"/>
      <c r="BR278" s="458"/>
      <c r="BS278" s="458"/>
      <c r="BT278" s="458"/>
      <c r="BU278" s="458"/>
      <c r="BV278" s="458"/>
    </row>
    <row r="279" spans="1:74" s="459" customFormat="1" ht="18" hidden="1" customHeight="1">
      <c r="A279" s="436">
        <f t="shared" si="10"/>
        <v>0</v>
      </c>
      <c r="B279" s="484"/>
      <c r="C279" s="445" t="s">
        <v>1188</v>
      </c>
      <c r="D279" s="446" t="s">
        <v>1221</v>
      </c>
      <c r="E279" s="446"/>
      <c r="F279" s="446"/>
      <c r="G279" s="446"/>
      <c r="H279" s="446"/>
      <c r="I279" s="446"/>
      <c r="J279" s="485"/>
      <c r="K279" s="485"/>
      <c r="L279" s="485"/>
      <c r="M279" s="485"/>
      <c r="N279" s="485"/>
      <c r="O279" s="485"/>
      <c r="P279" s="485"/>
      <c r="Q279" s="485"/>
      <c r="R279" s="485"/>
      <c r="S279" s="485"/>
      <c r="T279" s="485"/>
      <c r="U279" s="485"/>
      <c r="V279" s="485"/>
      <c r="W279" s="485"/>
      <c r="X279" s="485"/>
      <c r="Y279" s="485"/>
      <c r="Z279" s="485"/>
      <c r="AA279" s="485"/>
      <c r="AB279" s="485"/>
      <c r="AC279" s="485"/>
      <c r="AD279" s="485"/>
      <c r="AE279" s="485"/>
      <c r="AF279" s="485"/>
      <c r="AG279" s="485"/>
      <c r="AH279" s="485"/>
      <c r="AI279" s="485"/>
      <c r="AJ279" s="485"/>
      <c r="AK279" s="485"/>
      <c r="AL279" s="485"/>
      <c r="AM279" s="485"/>
      <c r="AN279" s="485"/>
      <c r="AO279" s="485"/>
      <c r="AP279" s="485"/>
      <c r="AQ279" s="485"/>
      <c r="AR279" s="485"/>
      <c r="AS279" s="485"/>
      <c r="AT279" s="485"/>
      <c r="AU279" s="485"/>
      <c r="AV279" s="485"/>
      <c r="AW279" s="485"/>
      <c r="AX279" s="485"/>
      <c r="AY279" s="485"/>
      <c r="AZ279" s="483"/>
      <c r="BB279" s="458"/>
      <c r="BC279" s="458"/>
      <c r="BD279" s="458"/>
      <c r="BE279" s="458"/>
      <c r="BF279" s="458"/>
      <c r="BG279" s="458"/>
      <c r="BH279" s="458"/>
      <c r="BI279" s="458"/>
      <c r="BJ279" s="458"/>
      <c r="BK279" s="458"/>
      <c r="BL279" s="458"/>
      <c r="BM279" s="458"/>
      <c r="BN279" s="458"/>
      <c r="BO279" s="458"/>
      <c r="BP279" s="458"/>
      <c r="BQ279" s="458"/>
      <c r="BR279" s="458"/>
      <c r="BS279" s="458"/>
      <c r="BT279" s="458"/>
      <c r="BU279" s="458"/>
      <c r="BV279" s="458"/>
    </row>
    <row r="280" spans="1:74" s="458" customFormat="1" ht="18" hidden="1" customHeight="1">
      <c r="A280" s="436">
        <f t="shared" si="10"/>
        <v>0</v>
      </c>
      <c r="B280" s="445"/>
      <c r="C280" s="445"/>
      <c r="D280" s="445" t="s">
        <v>540</v>
      </c>
      <c r="E280" s="446" t="str">
        <f>CONCATENATE("조림목이 정상적으로 생육하기 위해서는 조림목을 제외한 모든 식생을 제거하여야 하므로 ",AO253,"로 적용한다.")</f>
        <v>조림목이 정상적으로 생육하기 위해서는 조림목을 제외한 모든 식생을 제거하여야 하므로 모두베기로 적용한다.</v>
      </c>
      <c r="F280" s="446"/>
      <c r="G280" s="446"/>
      <c r="H280" s="446"/>
      <c r="I280" s="446"/>
      <c r="J280" s="447"/>
      <c r="K280" s="446"/>
      <c r="L280" s="446"/>
      <c r="M280" s="446"/>
      <c r="N280" s="446"/>
      <c r="O280" s="446"/>
      <c r="P280" s="446"/>
      <c r="Q280" s="446"/>
      <c r="R280" s="446"/>
      <c r="S280" s="446"/>
      <c r="T280" s="446"/>
      <c r="U280" s="446"/>
      <c r="V280" s="446"/>
      <c r="W280" s="446"/>
      <c r="X280" s="446"/>
      <c r="Y280" s="446"/>
      <c r="Z280" s="446"/>
      <c r="AA280" s="446"/>
      <c r="AB280" s="446"/>
      <c r="AC280" s="446"/>
      <c r="AD280" s="446"/>
      <c r="AE280" s="446"/>
      <c r="AF280" s="446"/>
      <c r="AG280" s="446"/>
      <c r="AH280" s="446"/>
      <c r="AI280" s="446"/>
      <c r="AJ280" s="446"/>
      <c r="AK280" s="446"/>
      <c r="AL280" s="446"/>
      <c r="AM280" s="446"/>
      <c r="AN280" s="446"/>
      <c r="AO280" s="446"/>
      <c r="AP280" s="446"/>
      <c r="AQ280" s="446"/>
      <c r="AR280" s="446"/>
      <c r="AS280" s="446"/>
      <c r="AT280" s="446"/>
      <c r="AU280" s="446"/>
      <c r="AV280" s="446"/>
      <c r="AW280" s="446"/>
      <c r="AX280" s="446"/>
      <c r="AY280" s="446"/>
      <c r="AZ280" s="486"/>
      <c r="BB280" s="459"/>
      <c r="BC280" s="459"/>
      <c r="BD280" s="459"/>
      <c r="BE280" s="459"/>
      <c r="BF280" s="459"/>
      <c r="BG280" s="459"/>
      <c r="BH280" s="459"/>
      <c r="BI280" s="459"/>
      <c r="BJ280" s="459"/>
      <c r="BK280" s="459"/>
      <c r="BL280" s="459"/>
      <c r="BM280" s="459"/>
      <c r="BN280" s="459"/>
      <c r="BO280" s="459"/>
      <c r="BP280" s="459"/>
      <c r="BQ280" s="459"/>
      <c r="BR280" s="459"/>
      <c r="BS280" s="459"/>
      <c r="BT280" s="459"/>
      <c r="BU280" s="459"/>
      <c r="BV280" s="459"/>
    </row>
    <row r="281" spans="1:74" s="458" customFormat="1" ht="18" hidden="1" customHeight="1">
      <c r="A281" s="436">
        <f t="shared" si="10"/>
        <v>0</v>
      </c>
      <c r="B281" s="445"/>
      <c r="C281" s="445" t="s">
        <v>1178</v>
      </c>
      <c r="D281" s="446" t="s">
        <v>1220</v>
      </c>
      <c r="E281" s="446"/>
      <c r="F281" s="446"/>
      <c r="G281" s="446"/>
      <c r="H281" s="446"/>
      <c r="I281" s="446"/>
      <c r="J281" s="446"/>
      <c r="K281" s="446"/>
      <c r="L281" s="446"/>
      <c r="M281" s="446"/>
      <c r="N281" s="446"/>
      <c r="O281" s="446"/>
      <c r="P281" s="446"/>
      <c r="Q281" s="446"/>
      <c r="R281" s="446"/>
      <c r="S281" s="446"/>
      <c r="T281" s="446"/>
      <c r="U281" s="446"/>
      <c r="V281" s="446"/>
      <c r="W281" s="446"/>
      <c r="X281" s="446"/>
      <c r="Y281" s="446"/>
      <c r="Z281" s="446"/>
      <c r="AA281" s="446"/>
      <c r="AB281" s="446"/>
      <c r="AC281" s="446"/>
      <c r="AD281" s="446"/>
      <c r="AE281" s="446"/>
      <c r="AF281" s="446"/>
      <c r="AG281" s="446"/>
      <c r="AH281" s="446"/>
      <c r="AI281" s="446"/>
      <c r="AJ281" s="446"/>
      <c r="AK281" s="446"/>
      <c r="AL281" s="446"/>
      <c r="AM281" s="446"/>
      <c r="AN281" s="446"/>
      <c r="AO281" s="446"/>
      <c r="AP281" s="446"/>
      <c r="AQ281" s="446"/>
      <c r="AR281" s="446"/>
      <c r="AS281" s="446"/>
      <c r="AT281" s="446"/>
      <c r="AU281" s="446"/>
      <c r="AV281" s="446"/>
      <c r="AW281" s="446"/>
      <c r="AX281" s="446"/>
      <c r="AY281" s="446"/>
      <c r="AZ281" s="486"/>
    </row>
    <row r="282" spans="1:74" s="458" customFormat="1" ht="18" hidden="1" customHeight="1">
      <c r="A282" s="436">
        <f t="shared" si="10"/>
        <v>0</v>
      </c>
      <c r="B282" s="445"/>
      <c r="C282" s="2155" t="s">
        <v>1219</v>
      </c>
      <c r="D282" s="2155"/>
      <c r="E282" s="2155"/>
      <c r="F282" s="2155"/>
      <c r="G282" s="2155"/>
      <c r="H282" s="2155"/>
      <c r="I282" s="2155"/>
      <c r="J282" s="2155"/>
      <c r="K282" s="2155"/>
      <c r="L282" s="2155"/>
      <c r="M282" s="2155"/>
      <c r="N282" s="2155"/>
      <c r="O282" s="2155"/>
      <c r="P282" s="2155"/>
      <c r="Q282" s="2155"/>
      <c r="R282" s="2155"/>
      <c r="S282" s="2155"/>
      <c r="T282" s="2155"/>
      <c r="U282" s="2155"/>
      <c r="V282" s="2155"/>
      <c r="W282" s="2155"/>
      <c r="X282" s="2155"/>
      <c r="Y282" s="2155"/>
      <c r="Z282" s="2155"/>
      <c r="AA282" s="2155" t="s">
        <v>1218</v>
      </c>
      <c r="AB282" s="2155"/>
      <c r="AC282" s="2155"/>
      <c r="AD282" s="2155"/>
      <c r="AE282" s="2155"/>
      <c r="AF282" s="2155"/>
      <c r="AG282" s="2155"/>
      <c r="AH282" s="2155"/>
      <c r="AI282" s="2155"/>
      <c r="AJ282" s="2155"/>
      <c r="AK282" s="2155"/>
      <c r="AL282" s="2155"/>
      <c r="AM282" s="2155"/>
      <c r="AN282" s="2155"/>
      <c r="AO282" s="2155"/>
      <c r="AP282" s="2155"/>
      <c r="AQ282" s="2155"/>
      <c r="AR282" s="2155"/>
      <c r="AS282" s="2155"/>
      <c r="AT282" s="2155"/>
      <c r="AU282" s="2155"/>
      <c r="AV282" s="2155"/>
      <c r="AW282" s="2155"/>
      <c r="AX282" s="2155"/>
      <c r="AY282" s="445"/>
      <c r="AZ282" s="444"/>
    </row>
    <row r="283" spans="1:74" s="444" customFormat="1" ht="18" hidden="1" customHeight="1">
      <c r="A283" s="436">
        <f t="shared" ref="A283:A300" si="11">IF(K$269&gt;0,1,0)</f>
        <v>0</v>
      </c>
      <c r="B283" s="487"/>
      <c r="C283" s="2155" t="s">
        <v>1217</v>
      </c>
      <c r="D283" s="2155"/>
      <c r="E283" s="2155"/>
      <c r="F283" s="2155"/>
      <c r="G283" s="2155"/>
      <c r="H283" s="2155"/>
      <c r="I283" s="2155"/>
      <c r="J283" s="2155"/>
      <c r="K283" s="2155" t="s">
        <v>1216</v>
      </c>
      <c r="L283" s="2155"/>
      <c r="M283" s="2155"/>
      <c r="N283" s="2155"/>
      <c r="O283" s="2155"/>
      <c r="P283" s="2155"/>
      <c r="Q283" s="2155"/>
      <c r="R283" s="2155"/>
      <c r="S283" s="2155" t="s">
        <v>1215</v>
      </c>
      <c r="T283" s="2155"/>
      <c r="U283" s="2155"/>
      <c r="V283" s="2155"/>
      <c r="W283" s="2155"/>
      <c r="X283" s="2155"/>
      <c r="Y283" s="2155"/>
      <c r="Z283" s="2155"/>
      <c r="AA283" s="2155" t="s">
        <v>1214</v>
      </c>
      <c r="AB283" s="2155"/>
      <c r="AC283" s="2155"/>
      <c r="AD283" s="2155"/>
      <c r="AE283" s="2155"/>
      <c r="AF283" s="2155"/>
      <c r="AG283" s="2155"/>
      <c r="AH283" s="2155"/>
      <c r="AI283" s="2155" t="s">
        <v>1213</v>
      </c>
      <c r="AJ283" s="2155"/>
      <c r="AK283" s="2155"/>
      <c r="AL283" s="2155"/>
      <c r="AM283" s="2155"/>
      <c r="AN283" s="2155"/>
      <c r="AO283" s="2155"/>
      <c r="AP283" s="2155"/>
      <c r="AQ283" s="2155" t="s">
        <v>1212</v>
      </c>
      <c r="AR283" s="2155"/>
      <c r="AS283" s="2155"/>
      <c r="AT283" s="2155"/>
      <c r="AU283" s="2155"/>
      <c r="AV283" s="2155"/>
      <c r="AW283" s="2155"/>
      <c r="AX283" s="2155"/>
      <c r="AY283" s="487"/>
      <c r="AZ283" s="443"/>
      <c r="BB283" s="458"/>
      <c r="BC283" s="458"/>
      <c r="BD283" s="458"/>
      <c r="BE283" s="458"/>
      <c r="BF283" s="458"/>
      <c r="BG283" s="458"/>
      <c r="BH283" s="458"/>
      <c r="BI283" s="458"/>
      <c r="BJ283" s="458"/>
      <c r="BK283" s="458"/>
      <c r="BL283" s="458"/>
      <c r="BM283" s="458"/>
      <c r="BN283" s="458"/>
      <c r="BO283" s="458"/>
      <c r="BP283" s="458"/>
      <c r="BQ283" s="458"/>
      <c r="BR283" s="458"/>
      <c r="BS283" s="458"/>
      <c r="BT283" s="458"/>
      <c r="BU283" s="458"/>
      <c r="BV283" s="458"/>
    </row>
    <row r="284" spans="1:74" s="438" customFormat="1" ht="18" hidden="1" customHeight="1">
      <c r="A284" s="436">
        <f t="shared" si="11"/>
        <v>0</v>
      </c>
      <c r="B284" s="470"/>
      <c r="C284" s="2155" t="s">
        <v>1170</v>
      </c>
      <c r="D284" s="2155"/>
      <c r="E284" s="2155"/>
      <c r="F284" s="2155"/>
      <c r="G284" s="2155"/>
      <c r="H284" s="2155"/>
      <c r="I284" s="2155"/>
      <c r="J284" s="2155"/>
      <c r="K284" s="2155" t="s">
        <v>1174</v>
      </c>
      <c r="L284" s="2155"/>
      <c r="M284" s="2155"/>
      <c r="N284" s="2155"/>
      <c r="O284" s="2155"/>
      <c r="P284" s="2155"/>
      <c r="Q284" s="2155"/>
      <c r="R284" s="2155"/>
      <c r="S284" s="2165">
        <f>AA269</f>
        <v>0</v>
      </c>
      <c r="T284" s="2165"/>
      <c r="U284" s="2165"/>
      <c r="V284" s="2165"/>
      <c r="W284" s="2165"/>
      <c r="X284" s="2165"/>
      <c r="Y284" s="2165"/>
      <c r="Z284" s="2165"/>
      <c r="AA284" s="2158" t="str">
        <f>'6-3표준조사-1'!P381</f>
        <v>완 (15˚ 이하)</v>
      </c>
      <c r="AB284" s="2158"/>
      <c r="AC284" s="2158"/>
      <c r="AD284" s="2158"/>
      <c r="AE284" s="2158"/>
      <c r="AF284" s="2158"/>
      <c r="AG284" s="2158"/>
      <c r="AH284" s="2158"/>
      <c r="AI284" s="2158">
        <f>'6-3표준조사-1'!Q381</f>
        <v>0</v>
      </c>
      <c r="AJ284" s="2158"/>
      <c r="AK284" s="2158"/>
      <c r="AL284" s="2158"/>
      <c r="AM284" s="2158"/>
      <c r="AN284" s="2158"/>
      <c r="AO284" s="2158"/>
      <c r="AP284" s="2158"/>
      <c r="AQ284" s="2158">
        <f>'6-3표준조사-1'!R381</f>
        <v>0</v>
      </c>
      <c r="AR284" s="2158"/>
      <c r="AS284" s="2158"/>
      <c r="AT284" s="2158"/>
      <c r="AU284" s="2158"/>
      <c r="AV284" s="2158"/>
      <c r="AW284" s="2158"/>
      <c r="AX284" s="2158"/>
      <c r="AY284" s="470"/>
      <c r="AZ284" s="471"/>
    </row>
    <row r="285" spans="1:74" s="444" customFormat="1" ht="18" hidden="1" customHeight="1">
      <c r="A285" s="436">
        <f t="shared" si="11"/>
        <v>0</v>
      </c>
      <c r="B285" s="470"/>
      <c r="C285" s="2155" t="s">
        <v>1173</v>
      </c>
      <c r="D285" s="2155"/>
      <c r="E285" s="2155"/>
      <c r="F285" s="2155"/>
      <c r="G285" s="2155"/>
      <c r="H285" s="2155"/>
      <c r="I285" s="2155"/>
      <c r="J285" s="2155"/>
      <c r="K285" s="2155" t="s">
        <v>1172</v>
      </c>
      <c r="L285" s="2155"/>
      <c r="M285" s="2155"/>
      <c r="N285" s="2155"/>
      <c r="O285" s="2155"/>
      <c r="P285" s="2155"/>
      <c r="Q285" s="2155"/>
      <c r="R285" s="2155"/>
      <c r="S285" s="2166">
        <f>K269</f>
        <v>0</v>
      </c>
      <c r="T285" s="2166"/>
      <c r="U285" s="2166"/>
      <c r="V285" s="2166"/>
      <c r="W285" s="2166"/>
      <c r="X285" s="2166"/>
      <c r="Y285" s="2166"/>
      <c r="Z285" s="2166"/>
      <c r="AA285" s="2159"/>
      <c r="AB285" s="2159"/>
      <c r="AC285" s="2159"/>
      <c r="AD285" s="2159"/>
      <c r="AE285" s="2159"/>
      <c r="AF285" s="2159"/>
      <c r="AG285" s="2159"/>
      <c r="AH285" s="2159"/>
      <c r="AI285" s="2159"/>
      <c r="AJ285" s="2159"/>
      <c r="AK285" s="2159"/>
      <c r="AL285" s="2159"/>
      <c r="AM285" s="2159"/>
      <c r="AN285" s="2159"/>
      <c r="AO285" s="2159"/>
      <c r="AP285" s="2159"/>
      <c r="AQ285" s="2159"/>
      <c r="AR285" s="2159"/>
      <c r="AS285" s="2159"/>
      <c r="AT285" s="2159"/>
      <c r="AU285" s="2159"/>
      <c r="AV285" s="2159"/>
      <c r="AW285" s="2159"/>
      <c r="AX285" s="2159"/>
      <c r="AY285" s="470"/>
      <c r="AZ285" s="471"/>
    </row>
    <row r="286" spans="1:74" s="444" customFormat="1" ht="18" hidden="1" customHeight="1">
      <c r="A286" s="436">
        <f t="shared" si="11"/>
        <v>0</v>
      </c>
      <c r="B286" s="488"/>
      <c r="C286" s="488" t="s">
        <v>1171</v>
      </c>
      <c r="D286" s="488" t="s">
        <v>1170</v>
      </c>
      <c r="E286" s="488"/>
      <c r="F286" s="488"/>
      <c r="G286" s="489"/>
      <c r="H286" s="489"/>
      <c r="I286" s="489"/>
      <c r="J286" s="489"/>
      <c r="K286" s="489"/>
      <c r="L286" s="476"/>
      <c r="M286" s="476"/>
      <c r="N286" s="476"/>
      <c r="O286" s="476"/>
      <c r="P286" s="476"/>
      <c r="Q286" s="490"/>
      <c r="R286" s="490"/>
      <c r="S286" s="490"/>
      <c r="T286" s="490"/>
      <c r="U286" s="490"/>
      <c r="V286" s="470"/>
      <c r="W286" s="470"/>
      <c r="X286" s="470"/>
      <c r="Y286" s="470"/>
      <c r="Z286" s="491"/>
      <c r="AA286" s="470"/>
      <c r="AB286" s="470"/>
      <c r="AC286" s="470"/>
      <c r="AD286" s="492"/>
      <c r="AE286" s="470"/>
      <c r="AF286" s="470"/>
      <c r="AG286" s="470"/>
      <c r="AH286" s="493"/>
      <c r="AI286" s="493"/>
      <c r="AJ286" s="493"/>
      <c r="AK286" s="493"/>
      <c r="AL286" s="493"/>
      <c r="AM286" s="493"/>
      <c r="AN286" s="493"/>
      <c r="AO286" s="493"/>
      <c r="AP286" s="493"/>
      <c r="AQ286" s="494"/>
      <c r="AR286" s="494"/>
      <c r="AS286" s="494"/>
      <c r="AT286" s="494"/>
      <c r="AU286" s="495"/>
      <c r="AV286" s="495"/>
      <c r="AW286" s="495"/>
      <c r="AX286" s="495"/>
      <c r="AY286" s="495"/>
      <c r="AZ286" s="496"/>
    </row>
    <row r="287" spans="1:74" s="444" customFormat="1" ht="18" hidden="1" customHeight="1">
      <c r="A287" s="436">
        <f t="shared" si="11"/>
        <v>0</v>
      </c>
      <c r="B287" s="445"/>
      <c r="C287" s="445"/>
      <c r="D287" s="445" t="s">
        <v>540</v>
      </c>
      <c r="E287" s="445" t="s">
        <v>1211</v>
      </c>
      <c r="F287" s="445"/>
      <c r="G287" s="445"/>
      <c r="H287" s="445"/>
      <c r="I287" s="445"/>
      <c r="J287" s="492"/>
      <c r="K287" s="492"/>
      <c r="L287" s="492"/>
      <c r="M287" s="492"/>
      <c r="N287" s="445"/>
      <c r="O287" s="445"/>
      <c r="P287" s="445"/>
      <c r="Q287" s="445"/>
      <c r="R287" s="445"/>
      <c r="S287" s="445"/>
      <c r="T287" s="490"/>
      <c r="U287" s="490"/>
      <c r="V287" s="490"/>
      <c r="W287" s="490"/>
      <c r="X287" s="445"/>
      <c r="Y287" s="445"/>
      <c r="Z287" s="445"/>
      <c r="AA287" s="445"/>
      <c r="AB287" s="490"/>
      <c r="AC287" s="490"/>
      <c r="AD287" s="490"/>
      <c r="AE287" s="490"/>
      <c r="AF287" s="445"/>
      <c r="AG287" s="445"/>
      <c r="AH287" s="445"/>
      <c r="AI287" s="445"/>
      <c r="AJ287" s="445"/>
      <c r="AK287" s="445"/>
      <c r="AL287" s="445"/>
      <c r="AM287" s="445"/>
      <c r="AN287" s="445"/>
      <c r="AO287" s="445"/>
      <c r="AP287" s="445"/>
      <c r="AQ287" s="445"/>
      <c r="AR287" s="445"/>
      <c r="AS287" s="445"/>
      <c r="AT287" s="445"/>
      <c r="AU287" s="445"/>
      <c r="AV287" s="445"/>
      <c r="AW287" s="445"/>
      <c r="AX287" s="445"/>
      <c r="AY287" s="445"/>
    </row>
    <row r="288" spans="1:74" s="458" customFormat="1" ht="18" hidden="1" customHeight="1">
      <c r="A288" s="436">
        <f t="shared" si="11"/>
        <v>0</v>
      </c>
      <c r="B288" s="445"/>
      <c r="C288" s="445"/>
      <c r="D288" s="445" t="s">
        <v>540</v>
      </c>
      <c r="E288" s="446" t="s">
        <v>1210</v>
      </c>
      <c r="F288" s="446"/>
      <c r="G288" s="446"/>
      <c r="H288" s="446"/>
      <c r="I288" s="446"/>
      <c r="J288" s="446"/>
      <c r="K288" s="446"/>
      <c r="L288" s="446"/>
      <c r="M288" s="446"/>
      <c r="N288" s="446"/>
      <c r="O288" s="446"/>
      <c r="P288" s="446"/>
      <c r="Q288" s="446"/>
      <c r="R288" s="446"/>
      <c r="S288" s="446"/>
      <c r="T288" s="446"/>
      <c r="U288" s="446"/>
      <c r="V288" s="446"/>
      <c r="W288" s="446"/>
      <c r="X288" s="446"/>
      <c r="Y288" s="446"/>
      <c r="Z288" s="446"/>
      <c r="AA288" s="446"/>
      <c r="AB288" s="446"/>
      <c r="AC288" s="446"/>
      <c r="AD288" s="446"/>
      <c r="AE288" s="446"/>
      <c r="AF288" s="446"/>
      <c r="AG288" s="446"/>
      <c r="AH288" s="446"/>
      <c r="AI288" s="446"/>
      <c r="AJ288" s="446"/>
      <c r="AK288" s="446"/>
      <c r="AL288" s="446"/>
      <c r="AM288" s="446"/>
      <c r="AN288" s="446"/>
      <c r="AO288" s="446"/>
      <c r="AP288" s="446"/>
      <c r="AQ288" s="446"/>
      <c r="AR288" s="446"/>
      <c r="AS288" s="446"/>
      <c r="AT288" s="446"/>
      <c r="AU288" s="446"/>
      <c r="AV288" s="446"/>
      <c r="AW288" s="446"/>
      <c r="AX288" s="446"/>
      <c r="AY288" s="446"/>
      <c r="AZ288" s="486"/>
    </row>
    <row r="289" spans="1:52" s="459" customFormat="1" ht="18" hidden="1" customHeight="1">
      <c r="A289" s="436">
        <f t="shared" si="11"/>
        <v>0</v>
      </c>
      <c r="B289" s="445"/>
      <c r="C289" s="445" t="s">
        <v>1209</v>
      </c>
      <c r="D289" s="445"/>
      <c r="E289" s="497"/>
      <c r="F289" s="497"/>
      <c r="G289" s="497"/>
      <c r="H289" s="497"/>
      <c r="I289" s="497"/>
      <c r="J289" s="497"/>
      <c r="K289" s="497"/>
      <c r="L289" s="497"/>
      <c r="M289" s="497"/>
      <c r="N289" s="497"/>
      <c r="O289" s="497"/>
      <c r="P289" s="497"/>
      <c r="Q289" s="497"/>
      <c r="R289" s="497"/>
      <c r="S289" s="497"/>
      <c r="T289" s="497"/>
      <c r="U289" s="497"/>
      <c r="V289" s="497"/>
      <c r="W289" s="497"/>
      <c r="X289" s="497"/>
      <c r="Y289" s="497"/>
      <c r="Z289" s="497"/>
      <c r="AA289" s="497"/>
      <c r="AB289" s="497"/>
      <c r="AC289" s="497"/>
      <c r="AD289" s="497"/>
      <c r="AE289" s="497"/>
      <c r="AF289" s="497"/>
      <c r="AG289" s="497"/>
      <c r="AH289" s="497"/>
      <c r="AI289" s="497"/>
      <c r="AJ289" s="497"/>
      <c r="AK289" s="497"/>
      <c r="AL289" s="497"/>
      <c r="AM289" s="497"/>
      <c r="AN289" s="497"/>
      <c r="AO289" s="497"/>
      <c r="AP289" s="497"/>
      <c r="AQ289" s="497"/>
      <c r="AR289" s="497"/>
      <c r="AS289" s="497"/>
      <c r="AT289" s="497"/>
      <c r="AU289" s="497"/>
      <c r="AV289" s="497"/>
      <c r="AW289" s="497"/>
      <c r="AX289" s="497"/>
      <c r="AY289" s="497"/>
      <c r="AZ289" s="498"/>
    </row>
    <row r="290" spans="1:52" s="458" customFormat="1" ht="18" hidden="1" customHeight="1">
      <c r="A290" s="436">
        <f t="shared" si="11"/>
        <v>0</v>
      </c>
      <c r="B290" s="445"/>
      <c r="C290" s="445"/>
      <c r="D290" s="445" t="s">
        <v>540</v>
      </c>
      <c r="E290" s="497" t="s">
        <v>1208</v>
      </c>
      <c r="F290" s="497"/>
      <c r="G290" s="497"/>
      <c r="H290" s="497"/>
      <c r="I290" s="497"/>
      <c r="J290" s="497"/>
      <c r="K290" s="497"/>
      <c r="L290" s="497"/>
      <c r="M290" s="497"/>
      <c r="N290" s="497"/>
      <c r="O290" s="497"/>
      <c r="P290" s="497"/>
      <c r="Q290" s="497"/>
      <c r="R290" s="497"/>
      <c r="S290" s="497"/>
      <c r="T290" s="497"/>
      <c r="U290" s="497"/>
      <c r="V290" s="497"/>
      <c r="W290" s="497"/>
      <c r="X290" s="497"/>
      <c r="Y290" s="497"/>
      <c r="Z290" s="497"/>
      <c r="AA290" s="497"/>
      <c r="AB290" s="497"/>
      <c r="AC290" s="497"/>
      <c r="AD290" s="497"/>
      <c r="AE290" s="497"/>
      <c r="AF290" s="497"/>
      <c r="AG290" s="497"/>
      <c r="AH290" s="497"/>
      <c r="AI290" s="497"/>
      <c r="AJ290" s="497"/>
      <c r="AK290" s="497"/>
      <c r="AL290" s="497"/>
      <c r="AM290" s="497"/>
      <c r="AN290" s="497"/>
      <c r="AO290" s="497"/>
      <c r="AP290" s="497"/>
      <c r="AQ290" s="497"/>
      <c r="AR290" s="497"/>
      <c r="AS290" s="497"/>
      <c r="AT290" s="497"/>
      <c r="AU290" s="497"/>
      <c r="AV290" s="497"/>
      <c r="AW290" s="497"/>
      <c r="AX290" s="497"/>
      <c r="AY290" s="497"/>
      <c r="AZ290" s="498"/>
    </row>
    <row r="291" spans="1:52" s="458" customFormat="1" ht="18" hidden="1" customHeight="1">
      <c r="A291" s="436">
        <f t="shared" si="11"/>
        <v>0</v>
      </c>
      <c r="B291" s="445"/>
      <c r="C291" s="445"/>
      <c r="D291" s="445" t="s">
        <v>540</v>
      </c>
      <c r="E291" s="497" t="s">
        <v>1207</v>
      </c>
      <c r="F291" s="497"/>
      <c r="G291" s="497"/>
      <c r="H291" s="497"/>
      <c r="I291" s="497"/>
      <c r="J291" s="497"/>
      <c r="K291" s="497"/>
      <c r="L291" s="497"/>
      <c r="M291" s="497"/>
      <c r="N291" s="497"/>
      <c r="O291" s="497"/>
      <c r="P291" s="497"/>
      <c r="Q291" s="497"/>
      <c r="R291" s="497"/>
      <c r="S291" s="497"/>
      <c r="T291" s="497"/>
      <c r="U291" s="497"/>
      <c r="V291" s="497"/>
      <c r="W291" s="497"/>
      <c r="X291" s="497"/>
      <c r="Y291" s="497"/>
      <c r="Z291" s="497"/>
      <c r="AA291" s="497"/>
      <c r="AB291" s="497"/>
      <c r="AC291" s="497"/>
      <c r="AD291" s="497"/>
      <c r="AE291" s="497"/>
      <c r="AF291" s="497"/>
      <c r="AG291" s="497"/>
      <c r="AH291" s="497"/>
      <c r="AI291" s="497"/>
      <c r="AJ291" s="497"/>
      <c r="AK291" s="497"/>
      <c r="AL291" s="497"/>
      <c r="AM291" s="497"/>
      <c r="AN291" s="497"/>
      <c r="AO291" s="497"/>
      <c r="AP291" s="497"/>
      <c r="AQ291" s="497"/>
      <c r="AR291" s="497"/>
      <c r="AS291" s="497"/>
      <c r="AT291" s="497"/>
      <c r="AU291" s="497"/>
      <c r="AV291" s="497"/>
      <c r="AW291" s="497"/>
      <c r="AX291" s="497"/>
      <c r="AY291" s="497"/>
      <c r="AZ291" s="498"/>
    </row>
    <row r="292" spans="1:52" s="458" customFormat="1" ht="18" hidden="1" customHeight="1">
      <c r="A292" s="436">
        <f t="shared" si="11"/>
        <v>0</v>
      </c>
      <c r="B292" s="445"/>
      <c r="C292" s="445" t="s">
        <v>1206</v>
      </c>
      <c r="D292" s="445" t="s">
        <v>1205</v>
      </c>
      <c r="E292" s="497"/>
      <c r="F292" s="497"/>
      <c r="G292" s="497"/>
      <c r="H292" s="497"/>
      <c r="I292" s="497"/>
      <c r="J292" s="497"/>
      <c r="K292" s="497"/>
      <c r="L292" s="497"/>
      <c r="M292" s="497"/>
      <c r="N292" s="497"/>
      <c r="O292" s="497"/>
      <c r="P292" s="497"/>
      <c r="Q292" s="497"/>
      <c r="R292" s="497"/>
      <c r="S292" s="497"/>
      <c r="T292" s="497"/>
      <c r="U292" s="497"/>
      <c r="V292" s="497"/>
      <c r="W292" s="497"/>
      <c r="X292" s="497"/>
      <c r="Y292" s="497"/>
      <c r="Z292" s="497"/>
      <c r="AA292" s="497"/>
      <c r="AB292" s="497"/>
      <c r="AC292" s="497"/>
      <c r="AD292" s="497"/>
      <c r="AE292" s="497"/>
      <c r="AF292" s="497"/>
      <c r="AG292" s="497"/>
      <c r="AH292" s="497"/>
      <c r="AI292" s="497"/>
      <c r="AJ292" s="497"/>
      <c r="AK292" s="497"/>
      <c r="AL292" s="497"/>
      <c r="AM292" s="497"/>
      <c r="AN292" s="497"/>
      <c r="AO292" s="497"/>
      <c r="AP292" s="497"/>
      <c r="AQ292" s="497"/>
      <c r="AR292" s="497"/>
      <c r="AS292" s="497"/>
      <c r="AT292" s="497"/>
      <c r="AU292" s="497"/>
      <c r="AV292" s="497"/>
      <c r="AW292" s="497"/>
      <c r="AX292" s="497"/>
      <c r="AY292" s="497"/>
      <c r="AZ292" s="498"/>
    </row>
    <row r="293" spans="1:52" s="458" customFormat="1" ht="18" hidden="1" customHeight="1">
      <c r="A293" s="436">
        <f t="shared" si="11"/>
        <v>0</v>
      </c>
      <c r="B293" s="445"/>
      <c r="C293" s="445"/>
      <c r="D293" s="445" t="s">
        <v>540</v>
      </c>
      <c r="E293" s="497" t="s">
        <v>1204</v>
      </c>
      <c r="F293" s="497"/>
      <c r="G293" s="497"/>
      <c r="H293" s="497"/>
      <c r="I293" s="497"/>
      <c r="J293" s="497"/>
      <c r="K293" s="497"/>
      <c r="L293" s="497"/>
      <c r="M293" s="497"/>
      <c r="N293" s="497"/>
      <c r="O293" s="497"/>
      <c r="P293" s="497"/>
      <c r="Q293" s="497"/>
      <c r="R293" s="497"/>
      <c r="S293" s="497"/>
      <c r="T293" s="497"/>
      <c r="U293" s="497"/>
      <c r="V293" s="497"/>
      <c r="W293" s="497"/>
      <c r="X293" s="497"/>
      <c r="Y293" s="497"/>
      <c r="Z293" s="497"/>
      <c r="AA293" s="497"/>
      <c r="AB293" s="497"/>
      <c r="AC293" s="497"/>
      <c r="AD293" s="497"/>
      <c r="AE293" s="497"/>
      <c r="AF293" s="497"/>
      <c r="AG293" s="497"/>
      <c r="AH293" s="497"/>
      <c r="AI293" s="497"/>
      <c r="AJ293" s="497"/>
      <c r="AK293" s="497"/>
      <c r="AL293" s="497"/>
      <c r="AM293" s="497"/>
      <c r="AN293" s="497"/>
      <c r="AO293" s="497"/>
      <c r="AP293" s="497"/>
      <c r="AQ293" s="497"/>
      <c r="AR293" s="497"/>
      <c r="AS293" s="497"/>
      <c r="AT293" s="497"/>
      <c r="AU293" s="497"/>
      <c r="AV293" s="497"/>
      <c r="AW293" s="497"/>
      <c r="AX293" s="497"/>
      <c r="AY293" s="497"/>
      <c r="AZ293" s="498"/>
    </row>
    <row r="294" spans="1:52" s="458" customFormat="1" ht="18" hidden="1" customHeight="1">
      <c r="A294" s="436">
        <f t="shared" si="11"/>
        <v>0</v>
      </c>
      <c r="B294" s="445"/>
      <c r="C294" s="445"/>
      <c r="D294" s="445" t="s">
        <v>540</v>
      </c>
      <c r="E294" s="497" t="s">
        <v>1203</v>
      </c>
      <c r="F294" s="497"/>
      <c r="G294" s="497"/>
      <c r="H294" s="497"/>
      <c r="I294" s="497"/>
      <c r="J294" s="497"/>
      <c r="K294" s="497"/>
      <c r="L294" s="497"/>
      <c r="M294" s="497"/>
      <c r="N294" s="497"/>
      <c r="O294" s="497"/>
      <c r="P294" s="497"/>
      <c r="Q294" s="497"/>
      <c r="R294" s="497"/>
      <c r="S294" s="497"/>
      <c r="T294" s="497"/>
      <c r="U294" s="497"/>
      <c r="V294" s="497"/>
      <c r="W294" s="497"/>
      <c r="X294" s="497"/>
      <c r="Y294" s="497"/>
      <c r="Z294" s="497"/>
      <c r="AA294" s="497"/>
      <c r="AB294" s="497"/>
      <c r="AC294" s="497"/>
      <c r="AD294" s="497"/>
      <c r="AE294" s="497"/>
      <c r="AF294" s="497"/>
      <c r="AG294" s="497"/>
      <c r="AH294" s="497"/>
      <c r="AI294" s="497"/>
      <c r="AJ294" s="497"/>
      <c r="AK294" s="497"/>
      <c r="AL294" s="497"/>
      <c r="AM294" s="497"/>
      <c r="AN294" s="497"/>
      <c r="AO294" s="497"/>
      <c r="AP294" s="497"/>
      <c r="AQ294" s="497"/>
      <c r="AR294" s="497"/>
      <c r="AS294" s="497"/>
      <c r="AT294" s="497"/>
      <c r="AU294" s="497"/>
      <c r="AV294" s="497"/>
      <c r="AW294" s="497"/>
      <c r="AX294" s="497"/>
      <c r="AY294" s="497"/>
      <c r="AZ294" s="498"/>
    </row>
    <row r="295" spans="1:52" s="458" customFormat="1" ht="18" hidden="1" customHeight="1">
      <c r="A295" s="436">
        <f t="shared" si="11"/>
        <v>0</v>
      </c>
      <c r="B295" s="445"/>
      <c r="C295" s="445"/>
      <c r="D295" s="445" t="s">
        <v>540</v>
      </c>
      <c r="E295" s="497" t="s">
        <v>1202</v>
      </c>
      <c r="F295" s="497"/>
      <c r="G295" s="497"/>
      <c r="H295" s="497"/>
      <c r="I295" s="497"/>
      <c r="J295" s="497"/>
      <c r="K295" s="497"/>
      <c r="L295" s="497"/>
      <c r="M295" s="497"/>
      <c r="N295" s="497"/>
      <c r="O295" s="497"/>
      <c r="P295" s="497"/>
      <c r="Q295" s="497"/>
      <c r="R295" s="497"/>
      <c r="S295" s="497"/>
      <c r="T295" s="497"/>
      <c r="U295" s="497"/>
      <c r="V295" s="497"/>
      <c r="W295" s="497"/>
      <c r="X295" s="497"/>
      <c r="Y295" s="497"/>
      <c r="Z295" s="497"/>
      <c r="AA295" s="497"/>
      <c r="AB295" s="497"/>
      <c r="AC295" s="497"/>
      <c r="AD295" s="497"/>
      <c r="AE295" s="497"/>
      <c r="AF295" s="497"/>
      <c r="AG295" s="497"/>
      <c r="AH295" s="497"/>
      <c r="AI295" s="497"/>
      <c r="AJ295" s="497"/>
      <c r="AK295" s="497"/>
      <c r="AL295" s="497"/>
      <c r="AM295" s="497"/>
      <c r="AN295" s="497"/>
      <c r="AO295" s="497"/>
      <c r="AP295" s="497"/>
      <c r="AQ295" s="497"/>
      <c r="AR295" s="497"/>
      <c r="AS295" s="497"/>
      <c r="AT295" s="497"/>
      <c r="AU295" s="497"/>
      <c r="AV295" s="497"/>
      <c r="AW295" s="497"/>
      <c r="AX295" s="497"/>
      <c r="AY295" s="497"/>
      <c r="AZ295" s="498"/>
    </row>
    <row r="296" spans="1:52" s="458" customFormat="1" ht="18" hidden="1" customHeight="1">
      <c r="A296" s="436">
        <f t="shared" si="11"/>
        <v>0</v>
      </c>
      <c r="B296" s="445"/>
      <c r="C296" s="445"/>
      <c r="D296" s="445" t="s">
        <v>540</v>
      </c>
      <c r="E296" s="497" t="s">
        <v>1201</v>
      </c>
      <c r="F296" s="497"/>
      <c r="G296" s="497"/>
      <c r="H296" s="497"/>
      <c r="I296" s="497"/>
      <c r="J296" s="497"/>
      <c r="K296" s="497"/>
      <c r="L296" s="497"/>
      <c r="M296" s="497"/>
      <c r="N296" s="497"/>
      <c r="O296" s="497"/>
      <c r="P296" s="497"/>
      <c r="Q296" s="497"/>
      <c r="R296" s="497"/>
      <c r="S296" s="497"/>
      <c r="T296" s="497"/>
      <c r="U296" s="497"/>
      <c r="V296" s="497"/>
      <c r="W296" s="497"/>
      <c r="X296" s="497"/>
      <c r="Y296" s="497"/>
      <c r="Z296" s="497"/>
      <c r="AA296" s="497"/>
      <c r="AB296" s="497"/>
      <c r="AC296" s="497"/>
      <c r="AD296" s="497"/>
      <c r="AE296" s="497"/>
      <c r="AF296" s="497"/>
      <c r="AG296" s="497"/>
      <c r="AH296" s="497"/>
      <c r="AI296" s="497"/>
      <c r="AJ296" s="497"/>
      <c r="AK296" s="497"/>
      <c r="AL296" s="497"/>
      <c r="AM296" s="497"/>
      <c r="AN296" s="497"/>
      <c r="AO296" s="497"/>
      <c r="AP296" s="497"/>
      <c r="AQ296" s="497"/>
      <c r="AR296" s="497"/>
      <c r="AS296" s="497"/>
      <c r="AT296" s="497"/>
      <c r="AU296" s="497"/>
      <c r="AV296" s="497"/>
      <c r="AW296" s="497"/>
      <c r="AX296" s="497"/>
      <c r="AY296" s="497"/>
      <c r="AZ296" s="498"/>
    </row>
    <row r="297" spans="1:52" s="458" customFormat="1" ht="18" hidden="1" customHeight="1">
      <c r="A297" s="436">
        <f t="shared" si="11"/>
        <v>0</v>
      </c>
      <c r="B297" s="445"/>
      <c r="C297" s="445"/>
      <c r="D297" s="445" t="s">
        <v>540</v>
      </c>
      <c r="E297" s="497" t="s">
        <v>1200</v>
      </c>
      <c r="F297" s="497"/>
      <c r="G297" s="497"/>
      <c r="H297" s="497"/>
      <c r="I297" s="497"/>
      <c r="J297" s="497"/>
      <c r="K297" s="497"/>
      <c r="L297" s="497"/>
      <c r="M297" s="497"/>
      <c r="N297" s="497"/>
      <c r="O297" s="497"/>
      <c r="P297" s="497"/>
      <c r="Q297" s="497"/>
      <c r="R297" s="497"/>
      <c r="S297" s="497"/>
      <c r="T297" s="497"/>
      <c r="U297" s="497"/>
      <c r="V297" s="497"/>
      <c r="W297" s="497"/>
      <c r="X297" s="497"/>
      <c r="Y297" s="497"/>
      <c r="Z297" s="497"/>
      <c r="AA297" s="497"/>
      <c r="AB297" s="497"/>
      <c r="AC297" s="497"/>
      <c r="AD297" s="497"/>
      <c r="AE297" s="497"/>
      <c r="AF297" s="497"/>
      <c r="AG297" s="497"/>
      <c r="AH297" s="497"/>
      <c r="AI297" s="497"/>
      <c r="AJ297" s="497"/>
      <c r="AK297" s="497"/>
      <c r="AL297" s="497"/>
      <c r="AM297" s="497"/>
      <c r="AN297" s="497"/>
      <c r="AO297" s="497"/>
      <c r="AP297" s="497"/>
      <c r="AQ297" s="497"/>
      <c r="AR297" s="497"/>
      <c r="AS297" s="497"/>
      <c r="AT297" s="497"/>
      <c r="AU297" s="497"/>
      <c r="AV297" s="497"/>
      <c r="AW297" s="497"/>
      <c r="AX297" s="497"/>
      <c r="AY297" s="497"/>
      <c r="AZ297" s="498"/>
    </row>
    <row r="298" spans="1:52" s="458" customFormat="1" ht="18" hidden="1" customHeight="1">
      <c r="A298" s="436">
        <f t="shared" si="11"/>
        <v>0</v>
      </c>
      <c r="B298" s="445"/>
      <c r="C298" s="445"/>
      <c r="D298" s="445" t="s">
        <v>540</v>
      </c>
      <c r="E298" s="497" t="s">
        <v>1199</v>
      </c>
      <c r="F298" s="497"/>
      <c r="G298" s="497"/>
      <c r="H298" s="497"/>
      <c r="I298" s="497"/>
      <c r="J298" s="497"/>
      <c r="K298" s="497"/>
      <c r="L298" s="497"/>
      <c r="M298" s="497"/>
      <c r="N298" s="497"/>
      <c r="O298" s="497"/>
      <c r="P298" s="497"/>
      <c r="Q298" s="497"/>
      <c r="R298" s="497"/>
      <c r="S298" s="497"/>
      <c r="T298" s="497"/>
      <c r="U298" s="497"/>
      <c r="V298" s="497"/>
      <c r="W298" s="497"/>
      <c r="X298" s="497"/>
      <c r="Y298" s="497"/>
      <c r="Z298" s="497"/>
      <c r="AA298" s="497"/>
      <c r="AB298" s="497"/>
      <c r="AC298" s="497"/>
      <c r="AD298" s="497"/>
      <c r="AE298" s="497"/>
      <c r="AF298" s="497"/>
      <c r="AG298" s="497"/>
      <c r="AH298" s="497"/>
      <c r="AI298" s="497"/>
      <c r="AJ298" s="497"/>
      <c r="AK298" s="497"/>
      <c r="AL298" s="497"/>
      <c r="AM298" s="497"/>
      <c r="AN298" s="497"/>
      <c r="AO298" s="497"/>
      <c r="AP298" s="497"/>
      <c r="AQ298" s="497"/>
      <c r="AR298" s="497"/>
      <c r="AS298" s="497"/>
      <c r="AT298" s="497"/>
      <c r="AU298" s="497"/>
      <c r="AV298" s="497"/>
      <c r="AW298" s="497"/>
      <c r="AX298" s="497"/>
      <c r="AY298" s="497"/>
      <c r="AZ298" s="498"/>
    </row>
    <row r="299" spans="1:52" s="458" customFormat="1" ht="18" hidden="1" customHeight="1">
      <c r="A299" s="436">
        <f t="shared" si="11"/>
        <v>0</v>
      </c>
      <c r="B299" s="445"/>
      <c r="C299" s="445"/>
      <c r="D299" s="445" t="s">
        <v>540</v>
      </c>
      <c r="E299" s="497" t="s">
        <v>1198</v>
      </c>
      <c r="F299" s="497"/>
      <c r="G299" s="497"/>
      <c r="H299" s="497"/>
      <c r="I299" s="497"/>
      <c r="J299" s="497"/>
      <c r="K299" s="497"/>
      <c r="L299" s="497"/>
      <c r="M299" s="497"/>
      <c r="N299" s="497"/>
      <c r="O299" s="497"/>
      <c r="P299" s="497"/>
      <c r="Q299" s="497"/>
      <c r="R299" s="497"/>
      <c r="S299" s="497"/>
      <c r="T299" s="497"/>
      <c r="U299" s="497"/>
      <c r="V299" s="497"/>
      <c r="W299" s="497"/>
      <c r="X299" s="497"/>
      <c r="Y299" s="497"/>
      <c r="Z299" s="497"/>
      <c r="AA299" s="497"/>
      <c r="AB299" s="497"/>
      <c r="AC299" s="497"/>
      <c r="AD299" s="497"/>
      <c r="AE299" s="497"/>
      <c r="AF299" s="497"/>
      <c r="AG299" s="497"/>
      <c r="AH299" s="497"/>
      <c r="AI299" s="497"/>
      <c r="AJ299" s="497"/>
      <c r="AK299" s="497"/>
      <c r="AL299" s="497"/>
      <c r="AM299" s="497"/>
      <c r="AN299" s="497"/>
      <c r="AO299" s="497"/>
      <c r="AP299" s="497"/>
      <c r="AQ299" s="497"/>
      <c r="AR299" s="497"/>
      <c r="AS299" s="497"/>
      <c r="AT299" s="497"/>
      <c r="AU299" s="497"/>
      <c r="AV299" s="497"/>
      <c r="AW299" s="497"/>
      <c r="AX299" s="497"/>
      <c r="AY299" s="497"/>
      <c r="AZ299" s="498"/>
    </row>
    <row r="300" spans="1:52" s="458" customFormat="1" ht="18" hidden="1" customHeight="1" thickBot="1">
      <c r="A300" s="436">
        <f t="shared" si="11"/>
        <v>0</v>
      </c>
      <c r="B300" s="445"/>
      <c r="C300" s="445"/>
      <c r="D300" s="497"/>
      <c r="E300" s="499"/>
      <c r="F300" s="499"/>
      <c r="G300" s="499"/>
      <c r="H300" s="499"/>
      <c r="I300" s="499"/>
      <c r="J300" s="499"/>
      <c r="K300" s="499"/>
      <c r="L300" s="499"/>
      <c r="M300" s="499"/>
      <c r="N300" s="499"/>
      <c r="O300" s="499"/>
      <c r="P300" s="499"/>
      <c r="Q300" s="499"/>
      <c r="R300" s="499"/>
      <c r="S300" s="499"/>
      <c r="T300" s="499"/>
      <c r="U300" s="499"/>
      <c r="V300" s="499"/>
      <c r="W300" s="499"/>
      <c r="X300" s="499"/>
      <c r="Y300" s="499"/>
      <c r="Z300" s="499"/>
      <c r="AA300" s="499"/>
      <c r="AB300" s="499"/>
      <c r="AC300" s="499"/>
      <c r="AD300" s="499"/>
      <c r="AE300" s="499"/>
      <c r="AF300" s="499"/>
      <c r="AG300" s="499"/>
      <c r="AH300" s="499"/>
      <c r="AI300" s="499"/>
      <c r="AJ300" s="499"/>
      <c r="AK300" s="499"/>
      <c r="AL300" s="499"/>
      <c r="AM300" s="499"/>
      <c r="AN300" s="499"/>
      <c r="AO300" s="499"/>
      <c r="AP300" s="499"/>
      <c r="AQ300" s="499"/>
      <c r="AR300" s="499"/>
      <c r="AS300" s="499"/>
      <c r="AT300" s="499"/>
      <c r="AU300" s="499"/>
      <c r="AV300" s="499"/>
      <c r="AW300" s="499"/>
      <c r="AX300" s="499"/>
      <c r="AY300" s="499"/>
      <c r="AZ300" s="498"/>
    </row>
    <row r="301" spans="1:52" ht="33" hidden="1" thickTop="1" thickBot="1">
      <c r="A301" s="436">
        <f t="shared" ref="A301:A332" si="12">IF(K$319&gt;0,1,0)</f>
        <v>0</v>
      </c>
      <c r="B301" s="2167" t="s">
        <v>823</v>
      </c>
      <c r="C301" s="2168"/>
      <c r="D301" s="2168"/>
      <c r="E301" s="2168"/>
      <c r="F301" s="2168"/>
      <c r="G301" s="2168"/>
      <c r="H301" s="2168"/>
      <c r="I301" s="2168"/>
      <c r="J301" s="2168"/>
      <c r="K301" s="2168"/>
      <c r="L301" s="2168"/>
      <c r="M301" s="2168"/>
      <c r="N301" s="2168"/>
      <c r="O301" s="2168"/>
      <c r="P301" s="2168"/>
      <c r="Q301" s="2168"/>
      <c r="R301" s="2168"/>
      <c r="S301" s="2168"/>
      <c r="T301" s="2168"/>
      <c r="U301" s="2168"/>
      <c r="V301" s="2168"/>
      <c r="W301" s="2168"/>
      <c r="X301" s="2168"/>
      <c r="Y301" s="2168"/>
      <c r="Z301" s="2168"/>
      <c r="AA301" s="2168"/>
      <c r="AB301" s="2168"/>
      <c r="AC301" s="2168"/>
      <c r="AD301" s="2168"/>
      <c r="AE301" s="2168"/>
      <c r="AF301" s="2168"/>
      <c r="AG301" s="2168"/>
      <c r="AH301" s="2168"/>
      <c r="AI301" s="2168"/>
      <c r="AJ301" s="2168"/>
      <c r="AK301" s="2168"/>
      <c r="AL301" s="2168"/>
      <c r="AM301" s="2168"/>
      <c r="AN301" s="2168"/>
      <c r="AO301" s="2168"/>
      <c r="AP301" s="2168"/>
      <c r="AQ301" s="2168"/>
      <c r="AR301" s="2168"/>
      <c r="AS301" s="2168"/>
      <c r="AT301" s="2168"/>
      <c r="AU301" s="2168"/>
      <c r="AV301" s="2168"/>
      <c r="AW301" s="2168"/>
      <c r="AX301" s="2168"/>
      <c r="AY301" s="2169"/>
      <c r="AZ301" s="433"/>
    </row>
    <row r="302" spans="1:52" s="438" customFormat="1" ht="9.9499999999999993" hidden="1" customHeight="1" thickTop="1">
      <c r="A302" s="436">
        <f t="shared" si="12"/>
        <v>0</v>
      </c>
      <c r="B302" s="437"/>
      <c r="C302" s="437"/>
      <c r="D302" s="437"/>
      <c r="E302" s="437"/>
      <c r="F302" s="437"/>
      <c r="G302" s="437"/>
      <c r="H302" s="437"/>
      <c r="I302" s="437"/>
      <c r="J302" s="437"/>
      <c r="K302" s="437"/>
      <c r="L302" s="437"/>
      <c r="M302" s="437"/>
      <c r="N302" s="437"/>
      <c r="O302" s="437"/>
      <c r="P302" s="437"/>
      <c r="Q302" s="437"/>
      <c r="R302" s="437"/>
      <c r="S302" s="437"/>
      <c r="T302" s="437"/>
      <c r="U302" s="437"/>
      <c r="V302" s="437"/>
      <c r="W302" s="437"/>
      <c r="X302" s="437"/>
      <c r="Y302" s="437"/>
      <c r="Z302" s="437"/>
      <c r="AA302" s="437"/>
      <c r="AB302" s="437"/>
      <c r="AC302" s="437"/>
      <c r="AD302" s="437"/>
      <c r="AE302" s="437"/>
      <c r="AF302" s="437"/>
      <c r="AG302" s="437"/>
      <c r="AH302" s="437"/>
      <c r="AI302" s="437"/>
      <c r="AJ302" s="437"/>
      <c r="AK302" s="437"/>
      <c r="AL302" s="437"/>
      <c r="AM302" s="437"/>
      <c r="AN302" s="437"/>
      <c r="AO302" s="437"/>
      <c r="AP302" s="437"/>
      <c r="AQ302" s="437"/>
      <c r="AR302" s="437"/>
      <c r="AS302" s="437"/>
      <c r="AT302" s="437"/>
      <c r="AU302" s="437"/>
      <c r="AV302" s="437"/>
      <c r="AW302" s="437"/>
      <c r="AX302" s="437"/>
      <c r="AY302" s="437"/>
    </row>
    <row r="303" spans="1:52" s="442" customFormat="1" ht="30" hidden="1" customHeight="1">
      <c r="A303" s="436">
        <f t="shared" si="12"/>
        <v>0</v>
      </c>
      <c r="B303" s="439"/>
      <c r="C303" s="439"/>
      <c r="D303" s="439"/>
      <c r="E303" s="439"/>
      <c r="F303" s="2152" t="s">
        <v>1197</v>
      </c>
      <c r="G303" s="2152"/>
      <c r="H303" s="2152"/>
      <c r="I303" s="2152"/>
      <c r="J303" s="2152"/>
      <c r="K303" s="2152"/>
      <c r="L303" s="2153">
        <f>+'6-3표준조사-1'!K454</f>
        <v>0</v>
      </c>
      <c r="M303" s="2153"/>
      <c r="N303" s="2153"/>
      <c r="O303" s="2153"/>
      <c r="P303" s="2153"/>
      <c r="Q303" s="2153"/>
      <c r="R303" s="440"/>
      <c r="S303" s="440"/>
      <c r="T303" s="2152" t="s">
        <v>1196</v>
      </c>
      <c r="U303" s="2152"/>
      <c r="V303" s="2152"/>
      <c r="W303" s="2152"/>
      <c r="X303" s="2152"/>
      <c r="Y303" s="2152"/>
      <c r="Z303" s="2153">
        <f>+'6-3표준조사-1'!L454</f>
        <v>0</v>
      </c>
      <c r="AA303" s="2153"/>
      <c r="AB303" s="2153"/>
      <c r="AC303" s="2153"/>
      <c r="AD303" s="2153"/>
      <c r="AE303" s="2153"/>
      <c r="AF303" s="440"/>
      <c r="AG303" s="440"/>
      <c r="AH303" s="2152" t="s">
        <v>1195</v>
      </c>
      <c r="AI303" s="2152"/>
      <c r="AJ303" s="2152"/>
      <c r="AK303" s="2152"/>
      <c r="AL303" s="2152"/>
      <c r="AM303" s="2152"/>
      <c r="AN303" s="2152"/>
      <c r="AO303" s="2153" t="str">
        <f>+'6-3표준조사-1'!R454</f>
        <v>모두베기</v>
      </c>
      <c r="AP303" s="2153"/>
      <c r="AQ303" s="2153"/>
      <c r="AR303" s="2153"/>
      <c r="AS303" s="2153"/>
      <c r="AT303" s="2153"/>
      <c r="AU303" s="441"/>
      <c r="AV303" s="441"/>
      <c r="AW303" s="441"/>
      <c r="AX303" s="441"/>
      <c r="AY303" s="439"/>
    </row>
    <row r="304" spans="1:52" s="438" customFormat="1" ht="14.25" hidden="1" customHeight="1">
      <c r="A304" s="436">
        <f t="shared" si="12"/>
        <v>0</v>
      </c>
      <c r="B304" s="437"/>
      <c r="C304" s="437"/>
      <c r="D304" s="437"/>
      <c r="E304" s="437"/>
      <c r="F304" s="437"/>
      <c r="G304" s="437"/>
      <c r="H304" s="437"/>
      <c r="I304" s="437"/>
      <c r="J304" s="437"/>
      <c r="K304" s="437"/>
      <c r="L304" s="437"/>
      <c r="M304" s="437"/>
      <c r="N304" s="437"/>
      <c r="O304" s="437"/>
      <c r="P304" s="437"/>
      <c r="Q304" s="437"/>
      <c r="R304" s="437"/>
      <c r="S304" s="437"/>
      <c r="T304" s="437"/>
      <c r="U304" s="437"/>
      <c r="V304" s="437"/>
      <c r="W304" s="437"/>
      <c r="X304" s="437"/>
      <c r="Y304" s="437"/>
      <c r="Z304" s="437"/>
      <c r="AA304" s="437"/>
      <c r="AB304" s="437"/>
      <c r="AC304" s="437"/>
      <c r="AD304" s="437"/>
      <c r="AE304" s="437"/>
      <c r="AF304" s="437"/>
      <c r="AG304" s="437"/>
      <c r="AH304" s="437"/>
      <c r="AI304" s="437"/>
      <c r="AJ304" s="437"/>
      <c r="AK304" s="437"/>
      <c r="AL304" s="437"/>
      <c r="AM304" s="437"/>
      <c r="AN304" s="437"/>
      <c r="AO304" s="437"/>
      <c r="AP304" s="437"/>
      <c r="AQ304" s="437"/>
      <c r="AR304" s="437"/>
      <c r="AS304" s="437"/>
      <c r="AT304" s="437"/>
      <c r="AU304" s="437"/>
      <c r="AV304" s="437"/>
      <c r="AW304" s="437"/>
      <c r="AX304" s="437"/>
      <c r="AY304" s="437"/>
    </row>
    <row r="305" spans="1:62" s="444" customFormat="1" ht="20.100000000000001" hidden="1" customHeight="1">
      <c r="A305" s="436">
        <f t="shared" si="12"/>
        <v>0</v>
      </c>
      <c r="B305" s="2154" t="s">
        <v>1194</v>
      </c>
      <c r="C305" s="2154"/>
      <c r="D305" s="2154"/>
      <c r="E305" s="2154"/>
      <c r="F305" s="2154"/>
      <c r="G305" s="2154"/>
      <c r="H305" s="2154"/>
      <c r="I305" s="2154"/>
      <c r="J305" s="2154"/>
      <c r="K305" s="2154"/>
      <c r="L305" s="2154"/>
      <c r="M305" s="2154"/>
      <c r="N305" s="2154"/>
      <c r="O305" s="2154"/>
      <c r="P305" s="2154"/>
      <c r="Q305" s="2154"/>
      <c r="R305" s="2154"/>
      <c r="S305" s="2154"/>
      <c r="T305" s="2154"/>
      <c r="U305" s="2154"/>
      <c r="V305" s="2154"/>
      <c r="W305" s="2154"/>
      <c r="X305" s="2154"/>
      <c r="Y305" s="2154"/>
      <c r="Z305" s="2154"/>
      <c r="AA305" s="2154"/>
      <c r="AB305" s="2154"/>
      <c r="AC305" s="2154"/>
      <c r="AD305" s="2154"/>
      <c r="AE305" s="2154"/>
      <c r="AF305" s="2154"/>
      <c r="AG305" s="2154"/>
      <c r="AH305" s="2154"/>
      <c r="AI305" s="2154"/>
      <c r="AJ305" s="2154"/>
      <c r="AK305" s="2154"/>
      <c r="AL305" s="2154"/>
      <c r="AM305" s="2154"/>
      <c r="AN305" s="2154"/>
      <c r="AO305" s="2154"/>
      <c r="AP305" s="2154"/>
      <c r="AQ305" s="2154"/>
      <c r="AR305" s="2154"/>
      <c r="AS305" s="2154"/>
      <c r="AT305" s="2154"/>
      <c r="AU305" s="2154"/>
      <c r="AV305" s="2154"/>
      <c r="AW305" s="2154"/>
      <c r="AX305" s="2154"/>
      <c r="AY305" s="2154"/>
      <c r="AZ305" s="443"/>
    </row>
    <row r="306" spans="1:62" s="444" customFormat="1" ht="18" hidden="1" customHeight="1">
      <c r="A306" s="436">
        <f t="shared" si="12"/>
        <v>0</v>
      </c>
      <c r="B306" s="445"/>
      <c r="C306" s="445" t="s">
        <v>1188</v>
      </c>
      <c r="D306" s="446" t="s">
        <v>1193</v>
      </c>
      <c r="E306" s="446"/>
      <c r="F306" s="447"/>
      <c r="G306" s="447"/>
      <c r="H306" s="447"/>
      <c r="I306" s="447"/>
      <c r="J306" s="448"/>
      <c r="K306" s="445"/>
      <c r="L306" s="445"/>
      <c r="M306" s="446"/>
      <c r="N306" s="446"/>
      <c r="O306" s="448"/>
      <c r="P306" s="446"/>
      <c r="Q306" s="446"/>
      <c r="R306" s="446"/>
      <c r="S306" s="446"/>
      <c r="T306" s="446"/>
      <c r="U306" s="446"/>
      <c r="V306" s="446"/>
      <c r="W306" s="446"/>
      <c r="X306" s="446"/>
      <c r="Y306" s="446"/>
      <c r="Z306" s="446"/>
      <c r="AA306" s="446"/>
      <c r="AB306" s="446"/>
      <c r="AC306" s="446"/>
      <c r="AD306" s="446"/>
      <c r="AE306" s="446"/>
      <c r="AF306" s="445"/>
      <c r="AG306" s="445"/>
      <c r="AH306" s="445"/>
      <c r="AI306" s="445"/>
      <c r="AJ306" s="445"/>
      <c r="AK306" s="445"/>
      <c r="AL306" s="445"/>
      <c r="AM306" s="445"/>
      <c r="AN306" s="445"/>
      <c r="AO306" s="445"/>
      <c r="AP306" s="445"/>
      <c r="AQ306" s="445"/>
      <c r="AR306" s="445"/>
      <c r="AS306" s="445"/>
      <c r="AT306" s="445"/>
      <c r="AU306" s="445"/>
      <c r="AV306" s="445"/>
      <c r="AW306" s="445"/>
      <c r="AX306" s="445"/>
      <c r="AY306" s="445"/>
    </row>
    <row r="307" spans="1:62" s="444" customFormat="1" ht="18" hidden="1" customHeight="1">
      <c r="A307" s="436">
        <f t="shared" si="12"/>
        <v>0</v>
      </c>
      <c r="B307" s="445"/>
      <c r="C307" s="445"/>
      <c r="D307" s="445" t="s">
        <v>540</v>
      </c>
      <c r="E307" s="446" t="str">
        <f>CONCATENATE(L303," 임반 ",Z303," 소반 은 해발고",'6-3표준조사-1'!W453,"m ~ ",'6-3표준조사-1'!W454,"m 사이에 분포한다.")</f>
        <v>0 임반 0 소반 은 해발고m ~ m 사이에 분포한다.</v>
      </c>
      <c r="F307" s="446"/>
      <c r="G307" s="446"/>
      <c r="H307" s="446"/>
      <c r="I307" s="446"/>
      <c r="J307" s="446"/>
      <c r="K307" s="446"/>
      <c r="L307" s="446"/>
      <c r="M307" s="446"/>
      <c r="N307" s="446"/>
      <c r="O307" s="446"/>
      <c r="P307" s="446"/>
      <c r="Q307" s="446"/>
      <c r="R307" s="446"/>
      <c r="S307" s="446"/>
      <c r="T307" s="446"/>
      <c r="U307" s="446"/>
      <c r="V307" s="446"/>
      <c r="W307" s="446"/>
      <c r="X307" s="446"/>
      <c r="Y307" s="446"/>
      <c r="Z307" s="446"/>
      <c r="AA307" s="446"/>
      <c r="AB307" s="446"/>
      <c r="AC307" s="446"/>
      <c r="AD307" s="446"/>
      <c r="AE307" s="446"/>
      <c r="AF307" s="446"/>
      <c r="AG307" s="446"/>
      <c r="AH307" s="446"/>
      <c r="AI307" s="446"/>
      <c r="AJ307" s="449"/>
      <c r="AK307" s="449"/>
      <c r="AL307" s="449"/>
      <c r="AM307" s="446"/>
      <c r="AN307" s="446"/>
      <c r="AO307" s="446"/>
      <c r="AP307" s="446"/>
      <c r="AQ307" s="446"/>
      <c r="AR307" s="446"/>
      <c r="AS307" s="446"/>
      <c r="AT307" s="446"/>
      <c r="AU307" s="446"/>
      <c r="AV307" s="446"/>
      <c r="AW307" s="446"/>
      <c r="AX307" s="446"/>
      <c r="AY307" s="446"/>
    </row>
    <row r="308" spans="1:62" s="444" customFormat="1" ht="18" hidden="1" customHeight="1">
      <c r="A308" s="436">
        <f t="shared" si="12"/>
        <v>0</v>
      </c>
      <c r="B308" s="445"/>
      <c r="C308" s="445"/>
      <c r="D308" s="445" t="s">
        <v>540</v>
      </c>
      <c r="E308" s="445" t="str">
        <f>CONCATENATE("소반의 경사도는 평균 ",'6-3표준조사-1'!W455,"˚로 ",'6-3표준조사-1'!P456,"경사이고, 임지의 잔재를 제외하고 장애물은 많지 않다.")</f>
        <v>소반의 경사도는 평균 ˚로 완 (15˚ 이하)경사이고, 임지의 잔재를 제외하고 장애물은 많지 않다.</v>
      </c>
      <c r="F308" s="445"/>
      <c r="G308" s="445"/>
      <c r="H308" s="445"/>
      <c r="I308" s="445"/>
      <c r="J308" s="445"/>
      <c r="K308" s="445"/>
      <c r="L308" s="445"/>
      <c r="M308" s="445"/>
      <c r="N308" s="445"/>
      <c r="O308" s="445"/>
      <c r="P308" s="445"/>
      <c r="Q308" s="445"/>
      <c r="R308" s="445"/>
      <c r="S308" s="445"/>
      <c r="T308" s="445"/>
      <c r="U308" s="445"/>
      <c r="V308" s="445"/>
      <c r="W308" s="445"/>
      <c r="X308" s="445"/>
      <c r="Y308" s="445"/>
      <c r="Z308" s="445"/>
      <c r="AA308" s="445"/>
      <c r="AB308" s="445"/>
      <c r="AC308" s="445"/>
      <c r="AD308" s="445"/>
      <c r="AE308" s="445"/>
      <c r="AF308" s="445"/>
      <c r="AG308" s="445"/>
      <c r="AH308" s="445"/>
      <c r="AI308" s="445"/>
      <c r="AJ308" s="445"/>
      <c r="AK308" s="445"/>
      <c r="AL308" s="445"/>
      <c r="AM308" s="445"/>
      <c r="AN308" s="445"/>
      <c r="AO308" s="445"/>
      <c r="AP308" s="445"/>
      <c r="AQ308" s="445"/>
      <c r="AR308" s="445"/>
      <c r="AS308" s="445"/>
      <c r="AT308" s="445"/>
      <c r="AU308" s="445"/>
      <c r="AV308" s="445"/>
      <c r="AW308" s="445"/>
      <c r="AX308" s="445"/>
      <c r="AY308" s="445"/>
    </row>
    <row r="309" spans="1:62" s="444" customFormat="1" ht="18" hidden="1" customHeight="1">
      <c r="A309" s="436">
        <f t="shared" si="12"/>
        <v>0</v>
      </c>
      <c r="B309" s="445"/>
      <c r="C309" s="445" t="s">
        <v>1178</v>
      </c>
      <c r="D309" s="445" t="s">
        <v>1192</v>
      </c>
      <c r="E309" s="445"/>
      <c r="F309" s="445"/>
      <c r="G309" s="445"/>
      <c r="H309" s="445"/>
      <c r="I309" s="445"/>
      <c r="J309" s="445"/>
      <c r="K309" s="446"/>
      <c r="L309" s="446"/>
      <c r="M309" s="450"/>
      <c r="N309" s="445"/>
      <c r="O309" s="445"/>
      <c r="P309" s="451"/>
      <c r="Q309" s="451"/>
      <c r="R309" s="451"/>
      <c r="S309" s="451"/>
      <c r="T309" s="451"/>
      <c r="U309" s="445"/>
      <c r="V309" s="445"/>
      <c r="W309" s="445"/>
      <c r="X309" s="445"/>
      <c r="Y309" s="445"/>
      <c r="Z309" s="445"/>
      <c r="AA309" s="445"/>
      <c r="AB309" s="445"/>
      <c r="AC309" s="445"/>
      <c r="AD309" s="445"/>
      <c r="AE309" s="445"/>
      <c r="AF309" s="445"/>
      <c r="AG309" s="445"/>
      <c r="AH309" s="445"/>
      <c r="AI309" s="445"/>
      <c r="AJ309" s="445"/>
      <c r="AK309" s="445"/>
      <c r="AL309" s="445"/>
      <c r="AM309" s="445"/>
      <c r="AN309" s="445"/>
      <c r="AO309" s="445"/>
      <c r="AP309" s="445"/>
      <c r="AQ309" s="445"/>
      <c r="AR309" s="445"/>
      <c r="AS309" s="445"/>
      <c r="AT309" s="445"/>
      <c r="AU309" s="445"/>
      <c r="AV309" s="445"/>
      <c r="AW309" s="445"/>
      <c r="AX309" s="445"/>
      <c r="AY309" s="445"/>
    </row>
    <row r="310" spans="1:62" s="444" customFormat="1" ht="18" hidden="1" customHeight="1">
      <c r="A310" s="436">
        <f t="shared" si="12"/>
        <v>0</v>
      </c>
      <c r="B310" s="445"/>
      <c r="C310" s="445"/>
      <c r="D310" s="445" t="s">
        <v>540</v>
      </c>
      <c r="E310" s="446" t="str">
        <f>CONCATENATE("사업대상지는 ",'6-3표준조사-1'!N454," ",'6-3표준조사-1'!O454," ",'6-3표준조사-1'!P454,"로 지적면적은 ",'4-1 필지내역'!F118,"ha 이다." )</f>
        <v>사업대상지는   번지로 지적면적은 211.88ha 이다.</v>
      </c>
      <c r="F310" s="446"/>
      <c r="G310" s="446"/>
      <c r="H310" s="445"/>
      <c r="I310" s="445"/>
      <c r="J310" s="445"/>
      <c r="K310" s="445"/>
      <c r="L310" s="445"/>
      <c r="M310" s="445"/>
      <c r="N310" s="445"/>
      <c r="O310" s="445"/>
      <c r="P310" s="445"/>
      <c r="Q310" s="445"/>
      <c r="R310" s="445"/>
      <c r="S310" s="445"/>
      <c r="T310" s="445"/>
      <c r="U310" s="445"/>
      <c r="V310" s="445"/>
      <c r="W310" s="445"/>
      <c r="X310" s="445"/>
      <c r="Y310" s="445"/>
      <c r="Z310" s="445"/>
      <c r="AA310" s="445"/>
      <c r="AB310" s="445"/>
      <c r="AC310" s="445"/>
      <c r="AD310" s="445"/>
      <c r="AE310" s="445"/>
      <c r="AF310" s="445"/>
      <c r="AG310" s="445"/>
      <c r="AH310" s="445"/>
      <c r="AI310" s="445"/>
      <c r="AJ310" s="446"/>
      <c r="AK310" s="446"/>
      <c r="AL310" s="446"/>
      <c r="AM310" s="446"/>
      <c r="AN310" s="446"/>
      <c r="AO310" s="446"/>
      <c r="AP310" s="446"/>
      <c r="AQ310" s="446"/>
      <c r="AR310" s="446"/>
      <c r="AS310" s="446"/>
      <c r="AT310" s="446"/>
      <c r="AU310" s="446"/>
      <c r="AV310" s="446"/>
      <c r="AW310" s="446"/>
      <c r="AX310" s="446"/>
      <c r="AY310" s="446"/>
      <c r="AZ310" s="452"/>
    </row>
    <row r="311" spans="1:62" s="444" customFormat="1" ht="18" hidden="1" customHeight="1">
      <c r="A311" s="436">
        <f t="shared" si="12"/>
        <v>0</v>
      </c>
      <c r="B311" s="445"/>
      <c r="C311" s="445"/>
      <c r="D311" s="445" t="s">
        <v>540</v>
      </c>
      <c r="E311" s="446" t="str">
        <f>CONCATENATE("소반내에 묘지 및 조림목이 고사하여 풀베기 작업이 필요없는 지역을 제외한 풀베기사업 대상면적은 ",'6-3표준조사-1'!Q454,"ha 이다.")</f>
        <v>소반내에 묘지 및 조림목이 고사하여 풀베기 작업이 필요없는 지역을 제외한 풀베기사업 대상면적은 0ha 이다.</v>
      </c>
      <c r="F311" s="446"/>
      <c r="G311" s="446"/>
      <c r="H311" s="446"/>
      <c r="I311" s="446"/>
      <c r="J311" s="446"/>
      <c r="K311" s="446"/>
      <c r="L311" s="446"/>
      <c r="M311" s="446"/>
      <c r="N311" s="446"/>
      <c r="O311" s="446"/>
      <c r="P311" s="446"/>
      <c r="Q311" s="446"/>
      <c r="R311" s="446"/>
      <c r="S311" s="446"/>
      <c r="T311" s="446"/>
      <c r="U311" s="446"/>
      <c r="V311" s="446"/>
      <c r="W311" s="446"/>
      <c r="X311" s="446"/>
      <c r="Y311" s="446"/>
      <c r="Z311" s="446"/>
      <c r="AA311" s="446"/>
      <c r="AB311" s="446"/>
      <c r="AC311" s="446"/>
      <c r="AD311" s="446"/>
      <c r="AE311" s="446"/>
      <c r="AF311" s="446"/>
      <c r="AG311" s="446"/>
      <c r="AH311" s="446"/>
      <c r="AI311" s="446"/>
      <c r="AJ311" s="446"/>
      <c r="AK311" s="446"/>
      <c r="AL311" s="446"/>
      <c r="AM311" s="446"/>
      <c r="AN311" s="446"/>
      <c r="AO311" s="446"/>
      <c r="AP311" s="446"/>
      <c r="AQ311" s="446"/>
      <c r="AR311" s="446"/>
      <c r="AS311" s="446"/>
      <c r="AT311" s="446"/>
      <c r="AU311" s="446"/>
      <c r="AV311" s="446"/>
      <c r="AW311" s="446"/>
      <c r="AX311" s="446"/>
      <c r="AY311" s="446"/>
      <c r="AZ311" s="452"/>
    </row>
    <row r="312" spans="1:62" s="444" customFormat="1" ht="18" hidden="1" customHeight="1">
      <c r="A312" s="436">
        <f t="shared" si="12"/>
        <v>0</v>
      </c>
      <c r="B312" s="445"/>
      <c r="C312" s="445" t="s">
        <v>1171</v>
      </c>
      <c r="D312" s="445" t="s">
        <v>1191</v>
      </c>
      <c r="E312" s="446"/>
      <c r="F312" s="446"/>
      <c r="G312" s="446"/>
      <c r="H312" s="446"/>
      <c r="I312" s="446"/>
      <c r="J312" s="446"/>
      <c r="K312" s="446"/>
      <c r="L312" s="446"/>
      <c r="M312" s="446"/>
      <c r="N312" s="446"/>
      <c r="O312" s="446"/>
      <c r="P312" s="446"/>
      <c r="Q312" s="446"/>
      <c r="R312" s="446"/>
      <c r="S312" s="446"/>
      <c r="T312" s="446"/>
      <c r="U312" s="446"/>
      <c r="V312" s="446"/>
      <c r="W312" s="446"/>
      <c r="X312" s="446"/>
      <c r="Y312" s="446"/>
      <c r="Z312" s="446"/>
      <c r="AA312" s="446"/>
      <c r="AB312" s="446"/>
      <c r="AC312" s="446"/>
      <c r="AD312" s="446"/>
      <c r="AE312" s="446"/>
      <c r="AF312" s="446"/>
      <c r="AG312" s="446"/>
      <c r="AH312" s="453"/>
      <c r="AI312" s="453"/>
      <c r="AJ312" s="453"/>
      <c r="AK312" s="446"/>
      <c r="AL312" s="446"/>
      <c r="AM312" s="446"/>
      <c r="AN312" s="446"/>
      <c r="AO312" s="446"/>
      <c r="AP312" s="446"/>
      <c r="AQ312" s="446"/>
      <c r="AR312" s="446"/>
      <c r="AS312" s="446"/>
      <c r="AT312" s="446"/>
      <c r="AU312" s="446"/>
      <c r="AV312" s="446"/>
      <c r="AW312" s="446"/>
      <c r="AX312" s="446"/>
      <c r="AY312" s="446"/>
      <c r="AZ312" s="452"/>
    </row>
    <row r="313" spans="1:62" s="444" customFormat="1" ht="18" hidden="1" customHeight="1">
      <c r="A313" s="436">
        <f t="shared" si="12"/>
        <v>0</v>
      </c>
      <c r="B313" s="454"/>
      <c r="C313" s="454"/>
      <c r="D313" s="454" t="s">
        <v>540</v>
      </c>
      <c r="E313" s="455" t="s">
        <v>1190</v>
      </c>
      <c r="F313" s="455"/>
      <c r="G313" s="455"/>
      <c r="H313" s="455"/>
      <c r="I313" s="455"/>
      <c r="J313" s="455"/>
      <c r="K313" s="455"/>
      <c r="L313" s="455"/>
      <c r="M313" s="455"/>
      <c r="N313" s="455"/>
      <c r="O313" s="455"/>
      <c r="P313" s="455"/>
      <c r="Q313" s="455"/>
      <c r="R313" s="455"/>
      <c r="S313" s="455"/>
      <c r="T313" s="455"/>
      <c r="U313" s="455"/>
      <c r="V313" s="455"/>
      <c r="W313" s="455"/>
      <c r="X313" s="455"/>
      <c r="Y313" s="455"/>
      <c r="Z313" s="455"/>
      <c r="AA313" s="455"/>
      <c r="AB313" s="455"/>
      <c r="AC313" s="455"/>
      <c r="AD313" s="455"/>
      <c r="AE313" s="455"/>
      <c r="AF313" s="455"/>
      <c r="AG313" s="455"/>
      <c r="AH313" s="456"/>
      <c r="AI313" s="456"/>
      <c r="AJ313" s="456"/>
      <c r="AK313" s="455"/>
      <c r="AL313" s="455"/>
      <c r="AM313" s="455"/>
      <c r="AN313" s="455"/>
      <c r="AO313" s="455"/>
      <c r="AP313" s="455"/>
      <c r="AQ313" s="455"/>
      <c r="AR313" s="455"/>
      <c r="AS313" s="455"/>
      <c r="AT313" s="455"/>
      <c r="AU313" s="455"/>
      <c r="AV313" s="455"/>
      <c r="AW313" s="455"/>
      <c r="AX313" s="455"/>
      <c r="AY313" s="455"/>
      <c r="AZ313" s="452"/>
    </row>
    <row r="314" spans="1:62" s="444" customFormat="1" ht="14.25" hidden="1" customHeight="1">
      <c r="A314" s="436">
        <f t="shared" si="12"/>
        <v>0</v>
      </c>
      <c r="B314" s="445"/>
      <c r="C314" s="445"/>
      <c r="D314" s="457"/>
      <c r="E314" s="457"/>
      <c r="F314" s="457"/>
      <c r="G314" s="457"/>
      <c r="H314" s="457"/>
      <c r="I314" s="457"/>
      <c r="J314" s="457"/>
      <c r="K314" s="457"/>
      <c r="L314" s="457"/>
      <c r="M314" s="457"/>
      <c r="N314" s="457"/>
      <c r="O314" s="457"/>
      <c r="P314" s="457"/>
      <c r="Q314" s="457"/>
      <c r="R314" s="457"/>
      <c r="S314" s="457"/>
      <c r="T314" s="457"/>
      <c r="U314" s="457"/>
      <c r="V314" s="457"/>
      <c r="W314" s="457"/>
      <c r="X314" s="457"/>
      <c r="Y314" s="457"/>
      <c r="Z314" s="457"/>
      <c r="AA314" s="457"/>
      <c r="AB314" s="457"/>
      <c r="AC314" s="457"/>
      <c r="AD314" s="457"/>
      <c r="AE314" s="457"/>
      <c r="AF314" s="457"/>
      <c r="AG314" s="457"/>
      <c r="AH314" s="457"/>
      <c r="AI314" s="457"/>
      <c r="AJ314" s="457"/>
      <c r="AK314" s="457"/>
      <c r="AL314" s="457"/>
      <c r="AM314" s="457"/>
      <c r="AN314" s="457"/>
      <c r="AO314" s="457"/>
      <c r="AP314" s="457"/>
      <c r="AQ314" s="457"/>
      <c r="AR314" s="457"/>
      <c r="AS314" s="457"/>
      <c r="AT314" s="457"/>
      <c r="AU314" s="457"/>
      <c r="AV314" s="457"/>
      <c r="AW314" s="457"/>
      <c r="AX314" s="457"/>
      <c r="AY314" s="457"/>
      <c r="AZ314" s="452"/>
      <c r="BA314" s="458"/>
      <c r="BB314" s="458"/>
      <c r="BC314" s="458"/>
      <c r="BD314" s="458"/>
      <c r="BE314" s="458"/>
      <c r="BF314" s="458"/>
      <c r="BG314" s="458"/>
      <c r="BH314" s="458"/>
      <c r="BI314" s="458"/>
      <c r="BJ314" s="458"/>
    </row>
    <row r="315" spans="1:62" s="438" customFormat="1" ht="20.100000000000001" hidden="1" customHeight="1">
      <c r="A315" s="436">
        <f t="shared" si="12"/>
        <v>0</v>
      </c>
      <c r="B315" s="2154" t="s">
        <v>1189</v>
      </c>
      <c r="C315" s="2154"/>
      <c r="D315" s="2154"/>
      <c r="E315" s="2154"/>
      <c r="F315" s="2154"/>
      <c r="G315" s="2154"/>
      <c r="H315" s="2154"/>
      <c r="I315" s="2154"/>
      <c r="J315" s="2154"/>
      <c r="K315" s="2154"/>
      <c r="L315" s="2154"/>
      <c r="M315" s="2154"/>
      <c r="N315" s="2154"/>
      <c r="O315" s="2154"/>
      <c r="P315" s="2154"/>
      <c r="Q315" s="2154"/>
      <c r="R315" s="2154"/>
      <c r="S315" s="2154"/>
      <c r="T315" s="2154"/>
      <c r="U315" s="2154"/>
      <c r="V315" s="2154"/>
      <c r="W315" s="2154"/>
      <c r="X315" s="2154"/>
      <c r="Y315" s="2154"/>
      <c r="Z315" s="2154"/>
      <c r="AA315" s="2154"/>
      <c r="AB315" s="2154"/>
      <c r="AC315" s="2154"/>
      <c r="AD315" s="2154"/>
      <c r="AE315" s="2154"/>
      <c r="AF315" s="2154"/>
      <c r="AG315" s="2154"/>
      <c r="AH315" s="2154"/>
      <c r="AI315" s="2154"/>
      <c r="AJ315" s="2154"/>
      <c r="AK315" s="2154"/>
      <c r="AL315" s="2154"/>
      <c r="AM315" s="2154"/>
      <c r="AN315" s="2154"/>
      <c r="AO315" s="2154"/>
      <c r="AP315" s="2154"/>
      <c r="AQ315" s="2154"/>
      <c r="AR315" s="2154"/>
      <c r="AS315" s="2154"/>
      <c r="AT315" s="2154"/>
      <c r="AU315" s="2154"/>
      <c r="AV315" s="2154"/>
      <c r="AW315" s="2154"/>
      <c r="AX315" s="2154"/>
      <c r="AY315" s="2154"/>
      <c r="AZ315" s="443"/>
      <c r="BA315" s="458"/>
      <c r="BB315" s="459"/>
      <c r="BC315" s="459"/>
      <c r="BD315" s="459"/>
      <c r="BE315" s="459"/>
      <c r="BF315" s="459"/>
      <c r="BG315" s="459"/>
      <c r="BH315" s="459"/>
      <c r="BI315" s="459"/>
      <c r="BJ315" s="459"/>
    </row>
    <row r="316" spans="1:62" s="459" customFormat="1" ht="20.100000000000001" hidden="1" customHeight="1">
      <c r="A316" s="436">
        <f t="shared" si="12"/>
        <v>0</v>
      </c>
      <c r="B316" s="460"/>
      <c r="C316" s="461" t="s">
        <v>1188</v>
      </c>
      <c r="D316" s="461" t="s">
        <v>1187</v>
      </c>
      <c r="E316" s="462"/>
      <c r="F316" s="462"/>
      <c r="G316" s="453"/>
      <c r="H316" s="463"/>
      <c r="I316" s="463"/>
      <c r="J316" s="464"/>
      <c r="K316" s="464"/>
      <c r="L316" s="464"/>
      <c r="M316" s="464"/>
      <c r="N316" s="464"/>
      <c r="O316" s="464"/>
      <c r="P316" s="464"/>
      <c r="Q316" s="465"/>
      <c r="R316" s="465"/>
      <c r="S316" s="465"/>
      <c r="T316" s="465"/>
      <c r="U316" s="465"/>
      <c r="V316" s="466"/>
      <c r="W316" s="466"/>
      <c r="X316" s="466"/>
      <c r="Y316" s="466"/>
      <c r="Z316" s="466"/>
      <c r="AA316" s="466"/>
      <c r="AB316" s="466"/>
      <c r="AC316" s="466"/>
      <c r="AD316" s="466"/>
      <c r="AE316" s="466"/>
      <c r="AF316" s="466"/>
      <c r="AG316" s="466"/>
      <c r="AH316" s="467"/>
      <c r="AI316" s="467"/>
      <c r="AJ316" s="467"/>
      <c r="AK316" s="467"/>
      <c r="AL316" s="468"/>
      <c r="AM316" s="468"/>
      <c r="AN316" s="468"/>
      <c r="AO316" s="468"/>
      <c r="AP316" s="468"/>
      <c r="AQ316" s="468"/>
      <c r="AR316" s="468"/>
      <c r="AS316" s="468"/>
      <c r="AT316" s="468"/>
      <c r="AU316" s="468"/>
      <c r="AV316" s="463"/>
      <c r="AW316" s="463"/>
      <c r="AX316" s="463"/>
      <c r="AY316" s="463"/>
      <c r="AZ316" s="469"/>
      <c r="BA316" s="458"/>
      <c r="BB316" s="458"/>
      <c r="BC316" s="458"/>
      <c r="BD316" s="458"/>
      <c r="BE316" s="458"/>
      <c r="BF316" s="458"/>
      <c r="BG316" s="458"/>
      <c r="BH316" s="458"/>
      <c r="BI316" s="458"/>
      <c r="BJ316" s="458"/>
    </row>
    <row r="317" spans="1:62" s="444" customFormat="1" ht="18" hidden="1" customHeight="1">
      <c r="A317" s="436">
        <f t="shared" si="12"/>
        <v>0</v>
      </c>
      <c r="B317" s="470"/>
      <c r="C317" s="2155" t="s">
        <v>1186</v>
      </c>
      <c r="D317" s="2155"/>
      <c r="E317" s="2155"/>
      <c r="F317" s="2155"/>
      <c r="G317" s="2155"/>
      <c r="H317" s="2155"/>
      <c r="I317" s="2155"/>
      <c r="J317" s="2155"/>
      <c r="K317" s="2155" t="s">
        <v>1185</v>
      </c>
      <c r="L317" s="2155"/>
      <c r="M317" s="2155"/>
      <c r="N317" s="2155"/>
      <c r="O317" s="2155"/>
      <c r="P317" s="2155"/>
      <c r="Q317" s="2155"/>
      <c r="R317" s="2155"/>
      <c r="S317" s="2155" t="s">
        <v>1184</v>
      </c>
      <c r="T317" s="2155"/>
      <c r="U317" s="2155"/>
      <c r="V317" s="2155"/>
      <c r="W317" s="2155"/>
      <c r="X317" s="2155"/>
      <c r="Y317" s="2155"/>
      <c r="Z317" s="2155"/>
      <c r="AA317" s="2155" t="s">
        <v>1183</v>
      </c>
      <c r="AB317" s="2155"/>
      <c r="AC317" s="2155"/>
      <c r="AD317" s="2155"/>
      <c r="AE317" s="2155"/>
      <c r="AF317" s="2155"/>
      <c r="AG317" s="2155"/>
      <c r="AH317" s="2155"/>
      <c r="AI317" s="2155"/>
      <c r="AJ317" s="2155"/>
      <c r="AK317" s="2155"/>
      <c r="AL317" s="2155"/>
      <c r="AM317" s="2155"/>
      <c r="AN317" s="2155"/>
      <c r="AO317" s="2155"/>
      <c r="AP317" s="2155"/>
      <c r="AQ317" s="2155" t="s">
        <v>1156</v>
      </c>
      <c r="AR317" s="2155"/>
      <c r="AS317" s="2155"/>
      <c r="AT317" s="2155"/>
      <c r="AU317" s="2155"/>
      <c r="AV317" s="2155"/>
      <c r="AW317" s="2155"/>
      <c r="AX317" s="2155"/>
      <c r="AY317" s="470"/>
      <c r="AZ317" s="471"/>
      <c r="BA317" s="459"/>
      <c r="BB317" s="459"/>
      <c r="BC317" s="458"/>
      <c r="BD317" s="458"/>
      <c r="BE317" s="458"/>
      <c r="BF317" s="458"/>
      <c r="BG317" s="458"/>
      <c r="BH317" s="458"/>
      <c r="BI317" s="458"/>
      <c r="BJ317" s="458"/>
    </row>
    <row r="318" spans="1:62" s="444" customFormat="1" ht="18" hidden="1" customHeight="1">
      <c r="A318" s="436">
        <f t="shared" si="12"/>
        <v>0</v>
      </c>
      <c r="B318" s="470"/>
      <c r="C318" s="2155"/>
      <c r="D318" s="2155"/>
      <c r="E318" s="2155"/>
      <c r="F318" s="2155"/>
      <c r="G318" s="2155"/>
      <c r="H318" s="2155"/>
      <c r="I318" s="2155"/>
      <c r="J318" s="2155"/>
      <c r="K318" s="2155"/>
      <c r="L318" s="2155"/>
      <c r="M318" s="2155"/>
      <c r="N318" s="2155"/>
      <c r="O318" s="2155"/>
      <c r="P318" s="2155"/>
      <c r="Q318" s="2155"/>
      <c r="R318" s="2155"/>
      <c r="S318" s="2155"/>
      <c r="T318" s="2155"/>
      <c r="U318" s="2155"/>
      <c r="V318" s="2155"/>
      <c r="W318" s="2155"/>
      <c r="X318" s="2155"/>
      <c r="Y318" s="2155"/>
      <c r="Z318" s="2155"/>
      <c r="AA318" s="2155" t="s">
        <v>1182</v>
      </c>
      <c r="AB318" s="2155"/>
      <c r="AC318" s="2155"/>
      <c r="AD318" s="2155"/>
      <c r="AE318" s="2155"/>
      <c r="AF318" s="2155"/>
      <c r="AG318" s="2155"/>
      <c r="AH318" s="2155"/>
      <c r="AI318" s="2155" t="s">
        <v>1181</v>
      </c>
      <c r="AJ318" s="2155"/>
      <c r="AK318" s="2155"/>
      <c r="AL318" s="2155"/>
      <c r="AM318" s="2155"/>
      <c r="AN318" s="2155"/>
      <c r="AO318" s="2155"/>
      <c r="AP318" s="2155"/>
      <c r="AQ318" s="2155"/>
      <c r="AR318" s="2155"/>
      <c r="AS318" s="2155"/>
      <c r="AT318" s="2155"/>
      <c r="AU318" s="2155"/>
      <c r="AV318" s="2155"/>
      <c r="AW318" s="2155"/>
      <c r="AX318" s="2155"/>
      <c r="AY318" s="470"/>
      <c r="AZ318" s="471"/>
      <c r="BA318" s="458"/>
      <c r="BB318" s="458"/>
      <c r="BC318" s="458"/>
      <c r="BD318" s="458"/>
      <c r="BE318" s="458"/>
      <c r="BF318" s="458"/>
      <c r="BG318" s="458"/>
      <c r="BH318" s="458"/>
      <c r="BI318" s="458"/>
      <c r="BJ318" s="458"/>
    </row>
    <row r="319" spans="1:62" s="444" customFormat="1" ht="18" hidden="1" customHeight="1">
      <c r="A319" s="436">
        <f t="shared" si="12"/>
        <v>0</v>
      </c>
      <c r="B319" s="472"/>
      <c r="C319" s="2160">
        <f>L303</f>
        <v>0</v>
      </c>
      <c r="D319" s="2161"/>
      <c r="E319" s="2164" t="s">
        <v>1180</v>
      </c>
      <c r="F319" s="2164"/>
      <c r="G319" s="2161">
        <f>Z303</f>
        <v>0</v>
      </c>
      <c r="H319" s="2161"/>
      <c r="I319" s="2164" t="s">
        <v>1179</v>
      </c>
      <c r="J319" s="2164"/>
      <c r="K319" s="2158">
        <f>'6-3표준조사-1'!Q454</f>
        <v>0</v>
      </c>
      <c r="L319" s="2158"/>
      <c r="M319" s="2158"/>
      <c r="N319" s="2158"/>
      <c r="O319" s="2158"/>
      <c r="P319" s="2158"/>
      <c r="Q319" s="2158"/>
      <c r="R319" s="2158"/>
      <c r="S319" s="2158">
        <f>'6-3표준조사-1'!K456</f>
        <v>0</v>
      </c>
      <c r="T319" s="2158"/>
      <c r="U319" s="2158"/>
      <c r="V319" s="2158"/>
      <c r="W319" s="2158"/>
      <c r="X319" s="2158"/>
      <c r="Y319" s="2158"/>
      <c r="Z319" s="2158"/>
      <c r="AA319" s="2156">
        <f>'6-3표준조사-1'!Q460</f>
        <v>0</v>
      </c>
      <c r="AB319" s="2156"/>
      <c r="AC319" s="2156"/>
      <c r="AD319" s="2156"/>
      <c r="AE319" s="2156"/>
      <c r="AF319" s="2156"/>
      <c r="AG319" s="2156"/>
      <c r="AH319" s="2156"/>
      <c r="AI319" s="2156">
        <f>'6-3표준조사-1'!R460</f>
        <v>0</v>
      </c>
      <c r="AJ319" s="2156"/>
      <c r="AK319" s="2156"/>
      <c r="AL319" s="2156"/>
      <c r="AM319" s="2156"/>
      <c r="AN319" s="2156"/>
      <c r="AO319" s="2156"/>
      <c r="AP319" s="2156"/>
      <c r="AQ319" s="2158">
        <f>'6-3표준조사-1'!R456</f>
        <v>0</v>
      </c>
      <c r="AR319" s="2158"/>
      <c r="AS319" s="2158"/>
      <c r="AT319" s="2158"/>
      <c r="AU319" s="2158"/>
      <c r="AV319" s="2158"/>
      <c r="AW319" s="2158"/>
      <c r="AX319" s="2158"/>
      <c r="AY319" s="470"/>
      <c r="AZ319" s="471"/>
      <c r="BA319" s="458"/>
      <c r="BB319" s="458"/>
      <c r="BC319" s="459"/>
      <c r="BD319" s="459"/>
      <c r="BE319" s="459"/>
      <c r="BF319" s="459"/>
      <c r="BG319" s="459"/>
      <c r="BH319" s="459"/>
      <c r="BI319" s="459"/>
      <c r="BJ319" s="459"/>
    </row>
    <row r="320" spans="1:62" s="444" customFormat="1" ht="18" hidden="1" customHeight="1">
      <c r="A320" s="436">
        <f t="shared" si="12"/>
        <v>0</v>
      </c>
      <c r="B320" s="472"/>
      <c r="C320" s="2162"/>
      <c r="D320" s="2163"/>
      <c r="E320" s="2163"/>
      <c r="F320" s="2163"/>
      <c r="G320" s="2163"/>
      <c r="H320" s="2163"/>
      <c r="I320" s="2163"/>
      <c r="J320" s="2163"/>
      <c r="K320" s="2159"/>
      <c r="L320" s="2159"/>
      <c r="M320" s="2159"/>
      <c r="N320" s="2159"/>
      <c r="O320" s="2159"/>
      <c r="P320" s="2159"/>
      <c r="Q320" s="2159"/>
      <c r="R320" s="2159"/>
      <c r="S320" s="2159"/>
      <c r="T320" s="2159"/>
      <c r="U320" s="2159"/>
      <c r="V320" s="2159"/>
      <c r="W320" s="2159"/>
      <c r="X320" s="2159"/>
      <c r="Y320" s="2159"/>
      <c r="Z320" s="2159"/>
      <c r="AA320" s="2157"/>
      <c r="AB320" s="2157"/>
      <c r="AC320" s="2157"/>
      <c r="AD320" s="2157"/>
      <c r="AE320" s="2157"/>
      <c r="AF320" s="2157"/>
      <c r="AG320" s="2157"/>
      <c r="AH320" s="2157"/>
      <c r="AI320" s="2157"/>
      <c r="AJ320" s="2157"/>
      <c r="AK320" s="2157"/>
      <c r="AL320" s="2157"/>
      <c r="AM320" s="2157"/>
      <c r="AN320" s="2157"/>
      <c r="AO320" s="2157"/>
      <c r="AP320" s="2157"/>
      <c r="AQ320" s="2159"/>
      <c r="AR320" s="2159"/>
      <c r="AS320" s="2159"/>
      <c r="AT320" s="2159"/>
      <c r="AU320" s="2159"/>
      <c r="AV320" s="2159"/>
      <c r="AW320" s="2159"/>
      <c r="AX320" s="2159"/>
      <c r="AY320" s="470"/>
      <c r="AZ320" s="471"/>
      <c r="BA320" s="458"/>
      <c r="BB320" s="458"/>
      <c r="BC320" s="458"/>
      <c r="BD320" s="458"/>
      <c r="BE320" s="458"/>
      <c r="BF320" s="458"/>
      <c r="BG320" s="458"/>
      <c r="BH320" s="458"/>
      <c r="BI320" s="458"/>
      <c r="BJ320" s="458"/>
    </row>
    <row r="321" spans="1:74" s="444" customFormat="1" ht="18" hidden="1" customHeight="1">
      <c r="A321" s="436">
        <f t="shared" si="12"/>
        <v>0</v>
      </c>
      <c r="B321" s="472"/>
      <c r="C321" s="472" t="s">
        <v>1178</v>
      </c>
      <c r="D321" s="472" t="s">
        <v>1177</v>
      </c>
      <c r="E321" s="472"/>
      <c r="F321" s="470"/>
      <c r="G321" s="470"/>
      <c r="H321" s="470"/>
      <c r="I321" s="470"/>
      <c r="J321" s="470"/>
      <c r="K321" s="470"/>
      <c r="L321" s="470"/>
      <c r="M321" s="470"/>
      <c r="N321" s="470"/>
      <c r="O321" s="470"/>
      <c r="P321" s="470"/>
      <c r="Q321" s="473"/>
      <c r="R321" s="473"/>
      <c r="S321" s="473"/>
      <c r="T321" s="473"/>
      <c r="U321" s="473"/>
      <c r="V321" s="470"/>
      <c r="W321" s="474"/>
      <c r="X321" s="474"/>
      <c r="Y321" s="474"/>
      <c r="Z321" s="474"/>
      <c r="AA321" s="474"/>
      <c r="AB321" s="474"/>
      <c r="AC321" s="474"/>
      <c r="AD321" s="474"/>
      <c r="AE321" s="474"/>
      <c r="AF321" s="474"/>
      <c r="AG321" s="470"/>
      <c r="AH321" s="475"/>
      <c r="AI321" s="475"/>
      <c r="AJ321" s="475"/>
      <c r="AK321" s="475"/>
      <c r="AL321" s="476"/>
      <c r="AM321" s="476"/>
      <c r="AN321" s="476"/>
      <c r="AO321" s="476"/>
      <c r="AP321" s="476"/>
      <c r="AQ321" s="476"/>
      <c r="AR321" s="476"/>
      <c r="AS321" s="476"/>
      <c r="AT321" s="476"/>
      <c r="AU321" s="476"/>
      <c r="AV321" s="470"/>
      <c r="AW321" s="470"/>
      <c r="AX321" s="470"/>
      <c r="AY321" s="470"/>
      <c r="AZ321" s="471"/>
      <c r="BA321" s="458"/>
      <c r="BB321" s="458"/>
      <c r="BC321" s="458"/>
      <c r="BD321" s="458"/>
      <c r="BE321" s="458"/>
      <c r="BF321" s="458"/>
      <c r="BG321" s="458"/>
      <c r="BH321" s="458"/>
      <c r="BI321" s="458"/>
      <c r="BJ321" s="458"/>
      <c r="BK321" s="458"/>
      <c r="BL321" s="458"/>
      <c r="BM321" s="458"/>
      <c r="BN321" s="458"/>
      <c r="BO321" s="458"/>
      <c r="BP321" s="458"/>
      <c r="BQ321" s="458"/>
      <c r="BR321" s="458"/>
      <c r="BS321" s="458"/>
      <c r="BT321" s="458"/>
      <c r="BU321" s="458"/>
      <c r="BV321" s="458"/>
    </row>
    <row r="322" spans="1:74" s="444" customFormat="1" ht="18" hidden="1" customHeight="1">
      <c r="A322" s="436">
        <f t="shared" si="12"/>
        <v>0</v>
      </c>
      <c r="B322" s="472"/>
      <c r="C322" s="472"/>
      <c r="D322" s="445" t="s">
        <v>540</v>
      </c>
      <c r="E322" s="472" t="str">
        <f>CONCATENATE("식재된 ",S319," 는 활착이 안정된 상태로 신초발달이 양호함" )</f>
        <v>식재된 0 는 활착이 안정된 상태로 신초발달이 양호함</v>
      </c>
      <c r="F322" s="470"/>
      <c r="G322" s="470"/>
      <c r="H322" s="470"/>
      <c r="I322" s="470"/>
      <c r="J322" s="470"/>
      <c r="K322" s="470"/>
      <c r="L322" s="470"/>
      <c r="M322" s="470"/>
      <c r="N322" s="470"/>
      <c r="O322" s="470"/>
      <c r="P322" s="470"/>
      <c r="Q322" s="473"/>
      <c r="R322" s="473"/>
      <c r="S322" s="473"/>
      <c r="T322" s="473"/>
      <c r="U322" s="473"/>
      <c r="V322" s="470"/>
      <c r="W322" s="477"/>
      <c r="X322" s="474"/>
      <c r="Y322" s="474"/>
      <c r="Z322" s="474"/>
      <c r="AA322" s="477"/>
      <c r="AB322" s="474"/>
      <c r="AC322" s="474"/>
      <c r="AD322" s="474"/>
      <c r="AE322" s="477"/>
      <c r="AF322" s="474"/>
      <c r="AG322" s="470"/>
      <c r="AH322" s="475"/>
      <c r="AI322" s="475"/>
      <c r="AJ322" s="475"/>
      <c r="AK322" s="475"/>
      <c r="AL322" s="476"/>
      <c r="AM322" s="476"/>
      <c r="AN322" s="476"/>
      <c r="AO322" s="476"/>
      <c r="AP322" s="476"/>
      <c r="AQ322" s="476"/>
      <c r="AR322" s="476"/>
      <c r="AS322" s="476"/>
      <c r="AT322" s="476"/>
      <c r="AU322" s="476"/>
      <c r="AV322" s="470"/>
      <c r="AW322" s="470"/>
      <c r="AX322" s="470"/>
      <c r="AY322" s="470"/>
      <c r="AZ322" s="471"/>
      <c r="BC322" s="458"/>
      <c r="BD322" s="458"/>
      <c r="BE322" s="458"/>
      <c r="BF322" s="458"/>
      <c r="BG322" s="458"/>
      <c r="BH322" s="458"/>
      <c r="BI322" s="458"/>
      <c r="BJ322" s="458"/>
      <c r="BK322" s="458"/>
      <c r="BL322" s="458"/>
      <c r="BM322" s="458"/>
      <c r="BN322" s="458"/>
      <c r="BO322" s="458"/>
      <c r="BP322" s="458"/>
      <c r="BQ322" s="458"/>
      <c r="BR322" s="458"/>
      <c r="BS322" s="458"/>
      <c r="BT322" s="458"/>
      <c r="BU322" s="458"/>
      <c r="BV322" s="458"/>
    </row>
    <row r="323" spans="1:74" s="444" customFormat="1" ht="18" hidden="1" customHeight="1">
      <c r="A323" s="436">
        <f t="shared" si="12"/>
        <v>0</v>
      </c>
      <c r="B323" s="472"/>
      <c r="C323" s="472"/>
      <c r="D323" s="445" t="s">
        <v>540</v>
      </c>
      <c r="E323" s="472" t="s">
        <v>1176</v>
      </c>
      <c r="F323" s="470"/>
      <c r="G323" s="470"/>
      <c r="H323" s="470"/>
      <c r="I323" s="470"/>
      <c r="J323" s="470"/>
      <c r="K323" s="470"/>
      <c r="L323" s="470"/>
      <c r="M323" s="470"/>
      <c r="N323" s="470"/>
      <c r="O323" s="470"/>
      <c r="P323" s="470"/>
      <c r="Q323" s="473"/>
      <c r="R323" s="473"/>
      <c r="S323" s="473"/>
      <c r="T323" s="473"/>
      <c r="U323" s="473"/>
      <c r="V323" s="470"/>
      <c r="W323" s="470"/>
      <c r="X323" s="470"/>
      <c r="Y323" s="470"/>
      <c r="Z323" s="470"/>
      <c r="AA323" s="470"/>
      <c r="AB323" s="470"/>
      <c r="AC323" s="470"/>
      <c r="AD323" s="470"/>
      <c r="AE323" s="470"/>
      <c r="AF323" s="470"/>
      <c r="AG323" s="470"/>
      <c r="AH323" s="475"/>
      <c r="AI323" s="475"/>
      <c r="AJ323" s="475"/>
      <c r="AK323" s="475"/>
      <c r="AL323" s="476"/>
      <c r="AM323" s="476"/>
      <c r="AN323" s="476"/>
      <c r="AO323" s="476"/>
      <c r="AP323" s="476"/>
      <c r="AQ323" s="476"/>
      <c r="AR323" s="476"/>
      <c r="AS323" s="476"/>
      <c r="AT323" s="476"/>
      <c r="AU323" s="476"/>
      <c r="AV323" s="470"/>
      <c r="AW323" s="470"/>
      <c r="AX323" s="470"/>
      <c r="AY323" s="470"/>
      <c r="AZ323" s="471"/>
      <c r="BA323" s="438"/>
      <c r="BB323" s="438"/>
      <c r="BC323" s="438"/>
      <c r="BD323" s="438"/>
      <c r="BE323" s="438"/>
      <c r="BF323" s="438"/>
      <c r="BG323" s="438"/>
      <c r="BH323" s="438"/>
      <c r="BI323" s="438"/>
      <c r="BJ323" s="438"/>
      <c r="BK323" s="459"/>
      <c r="BL323" s="459"/>
      <c r="BM323" s="459"/>
      <c r="BN323" s="459"/>
      <c r="BO323" s="459"/>
      <c r="BP323" s="459"/>
      <c r="BQ323" s="459"/>
      <c r="BR323" s="459"/>
      <c r="BS323" s="459"/>
      <c r="BT323" s="459"/>
      <c r="BU323" s="459"/>
      <c r="BV323" s="459"/>
    </row>
    <row r="324" spans="1:74" s="444" customFormat="1" ht="18" hidden="1" customHeight="1">
      <c r="A324" s="436">
        <f t="shared" si="12"/>
        <v>0</v>
      </c>
      <c r="B324" s="472"/>
      <c r="C324" s="472" t="s">
        <v>1171</v>
      </c>
      <c r="D324" s="472" t="s">
        <v>1175</v>
      </c>
      <c r="E324" s="472"/>
      <c r="F324" s="470"/>
      <c r="G324" s="470"/>
      <c r="H324" s="470"/>
      <c r="I324" s="470"/>
      <c r="J324" s="470"/>
      <c r="K324" s="470"/>
      <c r="L324" s="470"/>
      <c r="M324" s="470"/>
      <c r="N324" s="470"/>
      <c r="O324" s="470"/>
      <c r="P324" s="470"/>
      <c r="Q324" s="473"/>
      <c r="R324" s="473"/>
      <c r="S324" s="473"/>
      <c r="T324" s="473"/>
      <c r="U324" s="473"/>
      <c r="V324" s="470"/>
      <c r="W324" s="470"/>
      <c r="X324" s="470"/>
      <c r="Y324" s="470"/>
      <c r="Z324" s="470"/>
      <c r="AA324" s="470"/>
      <c r="AB324" s="470"/>
      <c r="AC324" s="470"/>
      <c r="AD324" s="470"/>
      <c r="AE324" s="470"/>
      <c r="AF324" s="470"/>
      <c r="AG324" s="470"/>
      <c r="AH324" s="475"/>
      <c r="AI324" s="475"/>
      <c r="AJ324" s="475"/>
      <c r="AK324" s="475"/>
      <c r="AL324" s="476"/>
      <c r="AM324" s="476"/>
      <c r="AN324" s="476"/>
      <c r="AO324" s="476"/>
      <c r="AP324" s="476"/>
      <c r="AQ324" s="476"/>
      <c r="AR324" s="476"/>
      <c r="AS324" s="476"/>
      <c r="AT324" s="476"/>
      <c r="AU324" s="476"/>
      <c r="AV324" s="470"/>
      <c r="AW324" s="470"/>
      <c r="AX324" s="470"/>
      <c r="AY324" s="470"/>
      <c r="AZ324" s="471"/>
      <c r="BK324" s="458"/>
      <c r="BL324" s="458"/>
      <c r="BM324" s="458"/>
      <c r="BN324" s="458"/>
      <c r="BO324" s="458"/>
      <c r="BP324" s="458"/>
      <c r="BQ324" s="458"/>
      <c r="BR324" s="458"/>
      <c r="BS324" s="458"/>
      <c r="BT324" s="458"/>
      <c r="BU324" s="458"/>
      <c r="BV324" s="458"/>
    </row>
    <row r="325" spans="1:74" s="444" customFormat="1" ht="18" hidden="1" customHeight="1">
      <c r="A325" s="436">
        <f t="shared" si="12"/>
        <v>0</v>
      </c>
      <c r="B325" s="472"/>
      <c r="C325" s="472"/>
      <c r="D325" s="445" t="s">
        <v>540</v>
      </c>
      <c r="E325" s="472" t="str">
        <f>CONCATENATE("제거대상식생은 ",'6-3표준조사-1'!S460,"이며, 근주에서 올라온 맹아가 불규칙하게 분포한다.")</f>
        <v>제거대상식생은 대부분 목본이며, 근주에서 올라온 맹아가 불규칙하게 분포한다.</v>
      </c>
      <c r="F325" s="470"/>
      <c r="G325" s="470"/>
      <c r="H325" s="470"/>
      <c r="I325" s="470"/>
      <c r="J325" s="470"/>
      <c r="K325" s="470"/>
      <c r="L325" s="470"/>
      <c r="M325" s="470"/>
      <c r="N325" s="470"/>
      <c r="O325" s="470"/>
      <c r="P325" s="470"/>
      <c r="Q325" s="473"/>
      <c r="R325" s="473"/>
      <c r="S325" s="473"/>
      <c r="T325" s="473"/>
      <c r="U325" s="473"/>
      <c r="V325" s="470"/>
      <c r="W325" s="470"/>
      <c r="X325" s="470"/>
      <c r="Y325" s="470"/>
      <c r="Z325" s="470"/>
      <c r="AA325" s="470"/>
      <c r="AB325" s="470"/>
      <c r="AC325" s="470"/>
      <c r="AD325" s="470"/>
      <c r="AE325" s="470"/>
      <c r="AF325" s="470"/>
      <c r="AG325" s="470"/>
      <c r="AH325" s="475"/>
      <c r="AI325" s="475"/>
      <c r="AJ325" s="475"/>
      <c r="AK325" s="475"/>
      <c r="AL325" s="476"/>
      <c r="AM325" s="476"/>
      <c r="AN325" s="476"/>
      <c r="AO325" s="476"/>
      <c r="AP325" s="476"/>
      <c r="AQ325" s="476"/>
      <c r="AR325" s="476"/>
      <c r="AS325" s="476"/>
      <c r="AT325" s="476"/>
      <c r="AU325" s="476"/>
      <c r="AV325" s="470"/>
      <c r="AW325" s="470"/>
      <c r="AX325" s="470"/>
      <c r="AY325" s="470"/>
      <c r="AZ325" s="471"/>
      <c r="BK325" s="458"/>
      <c r="BL325" s="458"/>
      <c r="BM325" s="458"/>
      <c r="BN325" s="458"/>
      <c r="BO325" s="458"/>
      <c r="BP325" s="458"/>
      <c r="BQ325" s="458"/>
      <c r="BR325" s="458"/>
      <c r="BS325" s="458"/>
      <c r="BT325" s="458"/>
      <c r="BU325" s="458"/>
      <c r="BV325" s="458"/>
    </row>
    <row r="326" spans="1:74" s="444" customFormat="1" ht="18" hidden="1" customHeight="1">
      <c r="A326" s="436">
        <f t="shared" si="12"/>
        <v>0</v>
      </c>
      <c r="B326" s="472"/>
      <c r="C326" s="472"/>
      <c r="D326" s="445" t="s">
        <v>540</v>
      </c>
      <c r="E326" s="472" t="str">
        <f>CONCATENATE("조림목이 자연발생 식생과 경재하고 있으며 조림목의 ",AQ319,"하다." )</f>
        <v>조림목이 자연발생 식생과 경재하고 있으며 조림목의 0하다.</v>
      </c>
      <c r="F326" s="470"/>
      <c r="G326" s="470"/>
      <c r="H326" s="470"/>
      <c r="I326" s="470"/>
      <c r="J326" s="470"/>
      <c r="K326" s="470"/>
      <c r="L326" s="470"/>
      <c r="M326" s="470"/>
      <c r="N326" s="470"/>
      <c r="O326" s="470"/>
      <c r="P326" s="470"/>
      <c r="Q326" s="470"/>
      <c r="R326" s="470"/>
      <c r="S326" s="470"/>
      <c r="T326" s="470"/>
      <c r="U326" s="470"/>
      <c r="V326" s="470"/>
      <c r="W326" s="470"/>
      <c r="X326" s="470"/>
      <c r="Y326" s="470"/>
      <c r="Z326" s="470"/>
      <c r="AA326" s="470"/>
      <c r="AB326" s="470"/>
      <c r="AC326" s="470"/>
      <c r="AD326" s="470"/>
      <c r="AE326" s="470"/>
      <c r="AF326" s="470"/>
      <c r="AG326" s="470"/>
      <c r="AH326" s="475"/>
      <c r="AI326" s="475"/>
      <c r="AJ326" s="475"/>
      <c r="AK326" s="475"/>
      <c r="AL326" s="476"/>
      <c r="AM326" s="476"/>
      <c r="AN326" s="476"/>
      <c r="AO326" s="476"/>
      <c r="AP326" s="476"/>
      <c r="AQ326" s="476"/>
      <c r="AR326" s="476"/>
      <c r="AS326" s="476"/>
      <c r="AT326" s="476"/>
      <c r="AU326" s="476"/>
      <c r="AV326" s="470"/>
      <c r="AW326" s="470"/>
      <c r="AX326" s="470"/>
      <c r="AY326" s="470"/>
      <c r="AZ326" s="471"/>
      <c r="BK326" s="458"/>
      <c r="BL326" s="458"/>
      <c r="BM326" s="458"/>
      <c r="BN326" s="458"/>
      <c r="BO326" s="458"/>
      <c r="BP326" s="458"/>
      <c r="BQ326" s="458"/>
      <c r="BR326" s="458"/>
      <c r="BS326" s="458"/>
      <c r="BT326" s="458"/>
      <c r="BU326" s="458"/>
      <c r="BV326" s="458"/>
    </row>
    <row r="327" spans="1:74" s="444" customFormat="1" ht="13.5" hidden="1" customHeight="1">
      <c r="A327" s="436">
        <f t="shared" si="12"/>
        <v>0</v>
      </c>
      <c r="B327" s="478"/>
      <c r="C327" s="478"/>
      <c r="D327" s="478"/>
      <c r="E327" s="478"/>
      <c r="F327" s="453"/>
      <c r="G327" s="453"/>
      <c r="H327" s="453"/>
      <c r="I327" s="453"/>
      <c r="J327" s="479"/>
      <c r="K327" s="479"/>
      <c r="L327" s="479"/>
      <c r="M327" s="479"/>
      <c r="N327" s="479"/>
      <c r="O327" s="479"/>
      <c r="P327" s="479"/>
      <c r="Q327" s="480"/>
      <c r="R327" s="480"/>
      <c r="S327" s="480"/>
      <c r="T327" s="480"/>
      <c r="U327" s="480"/>
      <c r="V327" s="470"/>
      <c r="W327" s="470"/>
      <c r="X327" s="470"/>
      <c r="Y327" s="470"/>
      <c r="Z327" s="470"/>
      <c r="AA327" s="470"/>
      <c r="AB327" s="470"/>
      <c r="AC327" s="470"/>
      <c r="AD327" s="470"/>
      <c r="AE327" s="470"/>
      <c r="AF327" s="470"/>
      <c r="AG327" s="470"/>
      <c r="AH327" s="481"/>
      <c r="AI327" s="481"/>
      <c r="AJ327" s="481"/>
      <c r="AK327" s="481"/>
      <c r="AL327" s="482"/>
      <c r="AM327" s="482"/>
      <c r="AN327" s="482"/>
      <c r="AO327" s="482"/>
      <c r="AP327" s="482"/>
      <c r="AQ327" s="482"/>
      <c r="AR327" s="482"/>
      <c r="AS327" s="482"/>
      <c r="AT327" s="482"/>
      <c r="AU327" s="482"/>
      <c r="AV327" s="453"/>
      <c r="AW327" s="453"/>
      <c r="AX327" s="453"/>
      <c r="AY327" s="453"/>
      <c r="AZ327" s="471"/>
      <c r="BK327" s="458"/>
      <c r="BL327" s="458"/>
      <c r="BM327" s="458"/>
      <c r="BN327" s="458"/>
      <c r="BO327" s="458"/>
      <c r="BP327" s="458"/>
      <c r="BQ327" s="458"/>
      <c r="BR327" s="458"/>
      <c r="BS327" s="458"/>
      <c r="BT327" s="458"/>
      <c r="BU327" s="458"/>
      <c r="BV327" s="458"/>
    </row>
    <row r="328" spans="1:74" s="459" customFormat="1" ht="19.5" hidden="1" customHeight="1">
      <c r="A328" s="436">
        <f t="shared" si="12"/>
        <v>0</v>
      </c>
      <c r="B328" s="2154" t="s">
        <v>1222</v>
      </c>
      <c r="C328" s="2154"/>
      <c r="D328" s="2154"/>
      <c r="E328" s="2154"/>
      <c r="F328" s="2154"/>
      <c r="G328" s="2154"/>
      <c r="H328" s="2154"/>
      <c r="I328" s="2154"/>
      <c r="J328" s="2154"/>
      <c r="K328" s="2154"/>
      <c r="L328" s="2154"/>
      <c r="M328" s="2154"/>
      <c r="N328" s="2154"/>
      <c r="O328" s="2154"/>
      <c r="P328" s="2154"/>
      <c r="Q328" s="2154"/>
      <c r="R328" s="2154"/>
      <c r="S328" s="2154"/>
      <c r="T328" s="2154"/>
      <c r="U328" s="2154"/>
      <c r="V328" s="2154"/>
      <c r="W328" s="2154"/>
      <c r="X328" s="2154"/>
      <c r="Y328" s="2154"/>
      <c r="Z328" s="2154"/>
      <c r="AA328" s="2154"/>
      <c r="AB328" s="2154"/>
      <c r="AC328" s="2154"/>
      <c r="AD328" s="2154"/>
      <c r="AE328" s="2154"/>
      <c r="AF328" s="2154"/>
      <c r="AG328" s="2154"/>
      <c r="AH328" s="2154"/>
      <c r="AI328" s="2154"/>
      <c r="AJ328" s="2154"/>
      <c r="AK328" s="2154"/>
      <c r="AL328" s="2154"/>
      <c r="AM328" s="2154"/>
      <c r="AN328" s="2154"/>
      <c r="AO328" s="2154"/>
      <c r="AP328" s="2154"/>
      <c r="AQ328" s="2154"/>
      <c r="AR328" s="2154"/>
      <c r="AS328" s="2154"/>
      <c r="AT328" s="2154"/>
      <c r="AU328" s="2154"/>
      <c r="AV328" s="2154"/>
      <c r="AW328" s="2154"/>
      <c r="AX328" s="2154"/>
      <c r="AY328" s="2154"/>
      <c r="AZ328" s="483"/>
      <c r="BB328" s="458"/>
      <c r="BC328" s="458"/>
      <c r="BD328" s="458"/>
      <c r="BE328" s="458"/>
      <c r="BF328" s="458"/>
      <c r="BG328" s="458"/>
      <c r="BH328" s="458"/>
      <c r="BI328" s="458"/>
      <c r="BJ328" s="458"/>
      <c r="BK328" s="458"/>
      <c r="BL328" s="458"/>
      <c r="BM328" s="458"/>
      <c r="BN328" s="458"/>
      <c r="BO328" s="458"/>
      <c r="BP328" s="458"/>
      <c r="BQ328" s="458"/>
      <c r="BR328" s="458"/>
      <c r="BS328" s="458"/>
      <c r="BT328" s="458"/>
      <c r="BU328" s="458"/>
      <c r="BV328" s="458"/>
    </row>
    <row r="329" spans="1:74" s="459" customFormat="1" ht="18" hidden="1" customHeight="1">
      <c r="A329" s="436">
        <f t="shared" si="12"/>
        <v>0</v>
      </c>
      <c r="B329" s="484"/>
      <c r="C329" s="445" t="s">
        <v>1188</v>
      </c>
      <c r="D329" s="446" t="s">
        <v>1221</v>
      </c>
      <c r="E329" s="446"/>
      <c r="F329" s="446"/>
      <c r="G329" s="446"/>
      <c r="H329" s="446"/>
      <c r="I329" s="446"/>
      <c r="J329" s="485"/>
      <c r="K329" s="485"/>
      <c r="L329" s="485"/>
      <c r="M329" s="485"/>
      <c r="N329" s="485"/>
      <c r="O329" s="485"/>
      <c r="P329" s="485"/>
      <c r="Q329" s="485"/>
      <c r="R329" s="485"/>
      <c r="S329" s="485"/>
      <c r="T329" s="485"/>
      <c r="U329" s="485"/>
      <c r="V329" s="485"/>
      <c r="W329" s="485"/>
      <c r="X329" s="485"/>
      <c r="Y329" s="485"/>
      <c r="Z329" s="485"/>
      <c r="AA329" s="485"/>
      <c r="AB329" s="485"/>
      <c r="AC329" s="485"/>
      <c r="AD329" s="485"/>
      <c r="AE329" s="485"/>
      <c r="AF329" s="485"/>
      <c r="AG329" s="485"/>
      <c r="AH329" s="485"/>
      <c r="AI329" s="485"/>
      <c r="AJ329" s="485"/>
      <c r="AK329" s="485"/>
      <c r="AL329" s="485"/>
      <c r="AM329" s="485"/>
      <c r="AN329" s="485"/>
      <c r="AO329" s="485"/>
      <c r="AP329" s="485"/>
      <c r="AQ329" s="485"/>
      <c r="AR329" s="485"/>
      <c r="AS329" s="485"/>
      <c r="AT329" s="485"/>
      <c r="AU329" s="485"/>
      <c r="AV329" s="485"/>
      <c r="AW329" s="485"/>
      <c r="AX329" s="485"/>
      <c r="AY329" s="485"/>
      <c r="AZ329" s="483"/>
      <c r="BB329" s="458"/>
      <c r="BC329" s="458"/>
      <c r="BD329" s="458"/>
      <c r="BE329" s="458"/>
      <c r="BF329" s="458"/>
      <c r="BG329" s="458"/>
      <c r="BH329" s="458"/>
      <c r="BI329" s="458"/>
      <c r="BJ329" s="458"/>
      <c r="BK329" s="458"/>
      <c r="BL329" s="458"/>
      <c r="BM329" s="458"/>
      <c r="BN329" s="458"/>
      <c r="BO329" s="458"/>
      <c r="BP329" s="458"/>
      <c r="BQ329" s="458"/>
      <c r="BR329" s="458"/>
      <c r="BS329" s="458"/>
      <c r="BT329" s="458"/>
      <c r="BU329" s="458"/>
      <c r="BV329" s="458"/>
    </row>
    <row r="330" spans="1:74" s="458" customFormat="1" ht="18" hidden="1" customHeight="1">
      <c r="A330" s="436">
        <f t="shared" si="12"/>
        <v>0</v>
      </c>
      <c r="B330" s="445"/>
      <c r="C330" s="445"/>
      <c r="D330" s="445" t="s">
        <v>540</v>
      </c>
      <c r="E330" s="446" t="str">
        <f>CONCATENATE("조림목이 정상적으로 생육하기 위해서는 조림목을 제외한 모든 식생을 제거하여야 하므로 ",AO303,"로 적용한다.")</f>
        <v>조림목이 정상적으로 생육하기 위해서는 조림목을 제외한 모든 식생을 제거하여야 하므로 모두베기로 적용한다.</v>
      </c>
      <c r="F330" s="446"/>
      <c r="G330" s="446"/>
      <c r="H330" s="446"/>
      <c r="I330" s="446"/>
      <c r="J330" s="447"/>
      <c r="K330" s="446"/>
      <c r="L330" s="446"/>
      <c r="M330" s="446"/>
      <c r="N330" s="446"/>
      <c r="O330" s="446"/>
      <c r="P330" s="446"/>
      <c r="Q330" s="446"/>
      <c r="R330" s="446"/>
      <c r="S330" s="446"/>
      <c r="T330" s="446"/>
      <c r="U330" s="446"/>
      <c r="V330" s="446"/>
      <c r="W330" s="446"/>
      <c r="X330" s="446"/>
      <c r="Y330" s="446"/>
      <c r="Z330" s="446"/>
      <c r="AA330" s="446"/>
      <c r="AB330" s="446"/>
      <c r="AC330" s="446"/>
      <c r="AD330" s="446"/>
      <c r="AE330" s="446"/>
      <c r="AF330" s="446"/>
      <c r="AG330" s="446"/>
      <c r="AH330" s="446"/>
      <c r="AI330" s="446"/>
      <c r="AJ330" s="446"/>
      <c r="AK330" s="446"/>
      <c r="AL330" s="446"/>
      <c r="AM330" s="446"/>
      <c r="AN330" s="446"/>
      <c r="AO330" s="446"/>
      <c r="AP330" s="446"/>
      <c r="AQ330" s="446"/>
      <c r="AR330" s="446"/>
      <c r="AS330" s="446"/>
      <c r="AT330" s="446"/>
      <c r="AU330" s="446"/>
      <c r="AV330" s="446"/>
      <c r="AW330" s="446"/>
      <c r="AX330" s="446"/>
      <c r="AY330" s="446"/>
      <c r="AZ330" s="486"/>
      <c r="BB330" s="459"/>
      <c r="BC330" s="459"/>
      <c r="BD330" s="459"/>
      <c r="BE330" s="459"/>
      <c r="BF330" s="459"/>
      <c r="BG330" s="459"/>
      <c r="BH330" s="459"/>
      <c r="BI330" s="459"/>
      <c r="BJ330" s="459"/>
      <c r="BK330" s="459"/>
      <c r="BL330" s="459"/>
      <c r="BM330" s="459"/>
      <c r="BN330" s="459"/>
      <c r="BO330" s="459"/>
      <c r="BP330" s="459"/>
      <c r="BQ330" s="459"/>
      <c r="BR330" s="459"/>
      <c r="BS330" s="459"/>
      <c r="BT330" s="459"/>
      <c r="BU330" s="459"/>
      <c r="BV330" s="459"/>
    </row>
    <row r="331" spans="1:74" s="458" customFormat="1" ht="18" hidden="1" customHeight="1">
      <c r="A331" s="436">
        <f t="shared" si="12"/>
        <v>0</v>
      </c>
      <c r="B331" s="445"/>
      <c r="C331" s="445" t="s">
        <v>1178</v>
      </c>
      <c r="D331" s="446" t="s">
        <v>1220</v>
      </c>
      <c r="E331" s="446"/>
      <c r="F331" s="446"/>
      <c r="G331" s="446"/>
      <c r="H331" s="446"/>
      <c r="I331" s="446"/>
      <c r="J331" s="446"/>
      <c r="K331" s="446"/>
      <c r="L331" s="446"/>
      <c r="M331" s="446"/>
      <c r="N331" s="446"/>
      <c r="O331" s="446"/>
      <c r="P331" s="446"/>
      <c r="Q331" s="446"/>
      <c r="R331" s="446"/>
      <c r="S331" s="446"/>
      <c r="T331" s="446"/>
      <c r="U331" s="446"/>
      <c r="V331" s="446"/>
      <c r="W331" s="446"/>
      <c r="X331" s="446"/>
      <c r="Y331" s="446"/>
      <c r="Z331" s="446"/>
      <c r="AA331" s="446"/>
      <c r="AB331" s="446"/>
      <c r="AC331" s="446"/>
      <c r="AD331" s="446"/>
      <c r="AE331" s="446"/>
      <c r="AF331" s="446"/>
      <c r="AG331" s="446"/>
      <c r="AH331" s="446"/>
      <c r="AI331" s="446"/>
      <c r="AJ331" s="446"/>
      <c r="AK331" s="446"/>
      <c r="AL331" s="446"/>
      <c r="AM331" s="446"/>
      <c r="AN331" s="446"/>
      <c r="AO331" s="446"/>
      <c r="AP331" s="446"/>
      <c r="AQ331" s="446"/>
      <c r="AR331" s="446"/>
      <c r="AS331" s="446"/>
      <c r="AT331" s="446"/>
      <c r="AU331" s="446"/>
      <c r="AV331" s="446"/>
      <c r="AW331" s="446"/>
      <c r="AX331" s="446"/>
      <c r="AY331" s="446"/>
      <c r="AZ331" s="486"/>
    </row>
    <row r="332" spans="1:74" s="458" customFormat="1" ht="18" hidden="1" customHeight="1">
      <c r="A332" s="436">
        <f t="shared" si="12"/>
        <v>0</v>
      </c>
      <c r="B332" s="445"/>
      <c r="C332" s="2155" t="s">
        <v>1219</v>
      </c>
      <c r="D332" s="2155"/>
      <c r="E332" s="2155"/>
      <c r="F332" s="2155"/>
      <c r="G332" s="2155"/>
      <c r="H332" s="2155"/>
      <c r="I332" s="2155"/>
      <c r="J332" s="2155"/>
      <c r="K332" s="2155"/>
      <c r="L332" s="2155"/>
      <c r="M332" s="2155"/>
      <c r="N332" s="2155"/>
      <c r="O332" s="2155"/>
      <c r="P332" s="2155"/>
      <c r="Q332" s="2155"/>
      <c r="R332" s="2155"/>
      <c r="S332" s="2155"/>
      <c r="T332" s="2155"/>
      <c r="U332" s="2155"/>
      <c r="V332" s="2155"/>
      <c r="W332" s="2155"/>
      <c r="X332" s="2155"/>
      <c r="Y332" s="2155"/>
      <c r="Z332" s="2155"/>
      <c r="AA332" s="2155" t="s">
        <v>1218</v>
      </c>
      <c r="AB332" s="2155"/>
      <c r="AC332" s="2155"/>
      <c r="AD332" s="2155"/>
      <c r="AE332" s="2155"/>
      <c r="AF332" s="2155"/>
      <c r="AG332" s="2155"/>
      <c r="AH332" s="2155"/>
      <c r="AI332" s="2155"/>
      <c r="AJ332" s="2155"/>
      <c r="AK332" s="2155"/>
      <c r="AL332" s="2155"/>
      <c r="AM332" s="2155"/>
      <c r="AN332" s="2155"/>
      <c r="AO332" s="2155"/>
      <c r="AP332" s="2155"/>
      <c r="AQ332" s="2155"/>
      <c r="AR332" s="2155"/>
      <c r="AS332" s="2155"/>
      <c r="AT332" s="2155"/>
      <c r="AU332" s="2155"/>
      <c r="AV332" s="2155"/>
      <c r="AW332" s="2155"/>
      <c r="AX332" s="2155"/>
      <c r="AY332" s="445"/>
      <c r="AZ332" s="444"/>
    </row>
    <row r="333" spans="1:74" s="444" customFormat="1" ht="18" hidden="1" customHeight="1">
      <c r="A333" s="436">
        <f t="shared" ref="A333:A350" si="13">IF(K$319&gt;0,1,0)</f>
        <v>0</v>
      </c>
      <c r="B333" s="487"/>
      <c r="C333" s="2155" t="s">
        <v>1217</v>
      </c>
      <c r="D333" s="2155"/>
      <c r="E333" s="2155"/>
      <c r="F333" s="2155"/>
      <c r="G333" s="2155"/>
      <c r="H333" s="2155"/>
      <c r="I333" s="2155"/>
      <c r="J333" s="2155"/>
      <c r="K333" s="2155" t="s">
        <v>1216</v>
      </c>
      <c r="L333" s="2155"/>
      <c r="M333" s="2155"/>
      <c r="N333" s="2155"/>
      <c r="O333" s="2155"/>
      <c r="P333" s="2155"/>
      <c r="Q333" s="2155"/>
      <c r="R333" s="2155"/>
      <c r="S333" s="2155" t="s">
        <v>1215</v>
      </c>
      <c r="T333" s="2155"/>
      <c r="U333" s="2155"/>
      <c r="V333" s="2155"/>
      <c r="W333" s="2155"/>
      <c r="X333" s="2155"/>
      <c r="Y333" s="2155"/>
      <c r="Z333" s="2155"/>
      <c r="AA333" s="2155" t="s">
        <v>1214</v>
      </c>
      <c r="AB333" s="2155"/>
      <c r="AC333" s="2155"/>
      <c r="AD333" s="2155"/>
      <c r="AE333" s="2155"/>
      <c r="AF333" s="2155"/>
      <c r="AG333" s="2155"/>
      <c r="AH333" s="2155"/>
      <c r="AI333" s="2155" t="s">
        <v>1213</v>
      </c>
      <c r="AJ333" s="2155"/>
      <c r="AK333" s="2155"/>
      <c r="AL333" s="2155"/>
      <c r="AM333" s="2155"/>
      <c r="AN333" s="2155"/>
      <c r="AO333" s="2155"/>
      <c r="AP333" s="2155"/>
      <c r="AQ333" s="2155" t="s">
        <v>1212</v>
      </c>
      <c r="AR333" s="2155"/>
      <c r="AS333" s="2155"/>
      <c r="AT333" s="2155"/>
      <c r="AU333" s="2155"/>
      <c r="AV333" s="2155"/>
      <c r="AW333" s="2155"/>
      <c r="AX333" s="2155"/>
      <c r="AY333" s="487"/>
      <c r="AZ333" s="443"/>
      <c r="BB333" s="458"/>
      <c r="BC333" s="458"/>
      <c r="BD333" s="458"/>
      <c r="BE333" s="458"/>
      <c r="BF333" s="458"/>
      <c r="BG333" s="458"/>
      <c r="BH333" s="458"/>
      <c r="BI333" s="458"/>
      <c r="BJ333" s="458"/>
      <c r="BK333" s="458"/>
      <c r="BL333" s="458"/>
      <c r="BM333" s="458"/>
      <c r="BN333" s="458"/>
      <c r="BO333" s="458"/>
      <c r="BP333" s="458"/>
      <c r="BQ333" s="458"/>
      <c r="BR333" s="458"/>
      <c r="BS333" s="458"/>
      <c r="BT333" s="458"/>
      <c r="BU333" s="458"/>
      <c r="BV333" s="458"/>
    </row>
    <row r="334" spans="1:74" s="438" customFormat="1" ht="18" hidden="1" customHeight="1">
      <c r="A334" s="436">
        <f t="shared" si="13"/>
        <v>0</v>
      </c>
      <c r="B334" s="470"/>
      <c r="C334" s="2155" t="s">
        <v>1170</v>
      </c>
      <c r="D334" s="2155"/>
      <c r="E334" s="2155"/>
      <c r="F334" s="2155"/>
      <c r="G334" s="2155"/>
      <c r="H334" s="2155"/>
      <c r="I334" s="2155"/>
      <c r="J334" s="2155"/>
      <c r="K334" s="2155" t="s">
        <v>1174</v>
      </c>
      <c r="L334" s="2155"/>
      <c r="M334" s="2155"/>
      <c r="N334" s="2155"/>
      <c r="O334" s="2155"/>
      <c r="P334" s="2155"/>
      <c r="Q334" s="2155"/>
      <c r="R334" s="2155"/>
      <c r="S334" s="2165">
        <f>AA319</f>
        <v>0</v>
      </c>
      <c r="T334" s="2165"/>
      <c r="U334" s="2165"/>
      <c r="V334" s="2165"/>
      <c r="W334" s="2165"/>
      <c r="X334" s="2165"/>
      <c r="Y334" s="2165"/>
      <c r="Z334" s="2165"/>
      <c r="AA334" s="2158" t="str">
        <f>'6-3표준조사-1'!P456</f>
        <v>완 (15˚ 이하)</v>
      </c>
      <c r="AB334" s="2158"/>
      <c r="AC334" s="2158"/>
      <c r="AD334" s="2158"/>
      <c r="AE334" s="2158"/>
      <c r="AF334" s="2158"/>
      <c r="AG334" s="2158"/>
      <c r="AH334" s="2158"/>
      <c r="AI334" s="2158">
        <f>'6-3표준조사-1'!Q456</f>
        <v>0</v>
      </c>
      <c r="AJ334" s="2158"/>
      <c r="AK334" s="2158"/>
      <c r="AL334" s="2158"/>
      <c r="AM334" s="2158"/>
      <c r="AN334" s="2158"/>
      <c r="AO334" s="2158"/>
      <c r="AP334" s="2158"/>
      <c r="AQ334" s="2158">
        <f>'6-3표준조사-1'!R456</f>
        <v>0</v>
      </c>
      <c r="AR334" s="2158"/>
      <c r="AS334" s="2158"/>
      <c r="AT334" s="2158"/>
      <c r="AU334" s="2158"/>
      <c r="AV334" s="2158"/>
      <c r="AW334" s="2158"/>
      <c r="AX334" s="2158"/>
      <c r="AY334" s="470"/>
      <c r="AZ334" s="471"/>
    </row>
    <row r="335" spans="1:74" s="444" customFormat="1" ht="18" hidden="1" customHeight="1">
      <c r="A335" s="436">
        <f t="shared" si="13"/>
        <v>0</v>
      </c>
      <c r="B335" s="470"/>
      <c r="C335" s="2155" t="s">
        <v>1173</v>
      </c>
      <c r="D335" s="2155"/>
      <c r="E335" s="2155"/>
      <c r="F335" s="2155"/>
      <c r="G335" s="2155"/>
      <c r="H335" s="2155"/>
      <c r="I335" s="2155"/>
      <c r="J335" s="2155"/>
      <c r="K335" s="2155" t="s">
        <v>1172</v>
      </c>
      <c r="L335" s="2155"/>
      <c r="M335" s="2155"/>
      <c r="N335" s="2155"/>
      <c r="O335" s="2155"/>
      <c r="P335" s="2155"/>
      <c r="Q335" s="2155"/>
      <c r="R335" s="2155"/>
      <c r="S335" s="2166">
        <f>K319</f>
        <v>0</v>
      </c>
      <c r="T335" s="2166"/>
      <c r="U335" s="2166"/>
      <c r="V335" s="2166"/>
      <c r="W335" s="2166"/>
      <c r="X335" s="2166"/>
      <c r="Y335" s="2166"/>
      <c r="Z335" s="2166"/>
      <c r="AA335" s="2159"/>
      <c r="AB335" s="2159"/>
      <c r="AC335" s="2159"/>
      <c r="AD335" s="2159"/>
      <c r="AE335" s="2159"/>
      <c r="AF335" s="2159"/>
      <c r="AG335" s="2159"/>
      <c r="AH335" s="2159"/>
      <c r="AI335" s="2159"/>
      <c r="AJ335" s="2159"/>
      <c r="AK335" s="2159"/>
      <c r="AL335" s="2159"/>
      <c r="AM335" s="2159"/>
      <c r="AN335" s="2159"/>
      <c r="AO335" s="2159"/>
      <c r="AP335" s="2159"/>
      <c r="AQ335" s="2159"/>
      <c r="AR335" s="2159"/>
      <c r="AS335" s="2159"/>
      <c r="AT335" s="2159"/>
      <c r="AU335" s="2159"/>
      <c r="AV335" s="2159"/>
      <c r="AW335" s="2159"/>
      <c r="AX335" s="2159"/>
      <c r="AY335" s="470"/>
      <c r="AZ335" s="471"/>
    </row>
    <row r="336" spans="1:74" s="444" customFormat="1" ht="18" hidden="1" customHeight="1">
      <c r="A336" s="436">
        <f t="shared" si="13"/>
        <v>0</v>
      </c>
      <c r="B336" s="488"/>
      <c r="C336" s="488" t="s">
        <v>1171</v>
      </c>
      <c r="D336" s="488" t="s">
        <v>1170</v>
      </c>
      <c r="E336" s="488"/>
      <c r="F336" s="488"/>
      <c r="G336" s="489"/>
      <c r="H336" s="489"/>
      <c r="I336" s="489"/>
      <c r="J336" s="489"/>
      <c r="K336" s="489"/>
      <c r="L336" s="476"/>
      <c r="M336" s="476"/>
      <c r="N336" s="476"/>
      <c r="O336" s="476"/>
      <c r="P336" s="476"/>
      <c r="Q336" s="490"/>
      <c r="R336" s="490"/>
      <c r="S336" s="490"/>
      <c r="T336" s="490"/>
      <c r="U336" s="490"/>
      <c r="V336" s="470"/>
      <c r="W336" s="470"/>
      <c r="X336" s="470"/>
      <c r="Y336" s="470"/>
      <c r="Z336" s="491"/>
      <c r="AA336" s="470"/>
      <c r="AB336" s="470"/>
      <c r="AC336" s="470"/>
      <c r="AD336" s="492"/>
      <c r="AE336" s="470"/>
      <c r="AF336" s="470"/>
      <c r="AG336" s="470"/>
      <c r="AH336" s="493"/>
      <c r="AI336" s="493"/>
      <c r="AJ336" s="493"/>
      <c r="AK336" s="493"/>
      <c r="AL336" s="493"/>
      <c r="AM336" s="493"/>
      <c r="AN336" s="493"/>
      <c r="AO336" s="493"/>
      <c r="AP336" s="493"/>
      <c r="AQ336" s="494"/>
      <c r="AR336" s="494"/>
      <c r="AS336" s="494"/>
      <c r="AT336" s="494"/>
      <c r="AU336" s="495"/>
      <c r="AV336" s="495"/>
      <c r="AW336" s="495"/>
      <c r="AX336" s="495"/>
      <c r="AY336" s="495"/>
      <c r="AZ336" s="496"/>
    </row>
    <row r="337" spans="1:52" s="444" customFormat="1" ht="18" hidden="1" customHeight="1">
      <c r="A337" s="436">
        <f t="shared" si="13"/>
        <v>0</v>
      </c>
      <c r="B337" s="445"/>
      <c r="C337" s="445"/>
      <c r="D337" s="445" t="s">
        <v>540</v>
      </c>
      <c r="E337" s="445" t="s">
        <v>1211</v>
      </c>
      <c r="F337" s="445"/>
      <c r="G337" s="445"/>
      <c r="H337" s="445"/>
      <c r="I337" s="445"/>
      <c r="J337" s="492"/>
      <c r="K337" s="492"/>
      <c r="L337" s="492"/>
      <c r="M337" s="492"/>
      <c r="N337" s="445"/>
      <c r="O337" s="445"/>
      <c r="P337" s="445"/>
      <c r="Q337" s="445"/>
      <c r="R337" s="445"/>
      <c r="S337" s="445"/>
      <c r="T337" s="490"/>
      <c r="U337" s="490"/>
      <c r="V337" s="490"/>
      <c r="W337" s="490"/>
      <c r="X337" s="445"/>
      <c r="Y337" s="445"/>
      <c r="Z337" s="445"/>
      <c r="AA337" s="445"/>
      <c r="AB337" s="490"/>
      <c r="AC337" s="490"/>
      <c r="AD337" s="490"/>
      <c r="AE337" s="490"/>
      <c r="AF337" s="445"/>
      <c r="AG337" s="445"/>
      <c r="AH337" s="445"/>
      <c r="AI337" s="445"/>
      <c r="AJ337" s="445"/>
      <c r="AK337" s="445"/>
      <c r="AL337" s="445"/>
      <c r="AM337" s="445"/>
      <c r="AN337" s="445"/>
      <c r="AO337" s="445"/>
      <c r="AP337" s="445"/>
      <c r="AQ337" s="445"/>
      <c r="AR337" s="445"/>
      <c r="AS337" s="445"/>
      <c r="AT337" s="445"/>
      <c r="AU337" s="445"/>
      <c r="AV337" s="445"/>
      <c r="AW337" s="445"/>
      <c r="AX337" s="445"/>
      <c r="AY337" s="445"/>
    </row>
    <row r="338" spans="1:52" s="458" customFormat="1" ht="18" hidden="1" customHeight="1">
      <c r="A338" s="436">
        <f t="shared" si="13"/>
        <v>0</v>
      </c>
      <c r="B338" s="445"/>
      <c r="C338" s="445"/>
      <c r="D338" s="445" t="s">
        <v>540</v>
      </c>
      <c r="E338" s="446" t="s">
        <v>1210</v>
      </c>
      <c r="F338" s="446"/>
      <c r="G338" s="446"/>
      <c r="H338" s="446"/>
      <c r="I338" s="446"/>
      <c r="J338" s="446"/>
      <c r="K338" s="446"/>
      <c r="L338" s="446"/>
      <c r="M338" s="446"/>
      <c r="N338" s="446"/>
      <c r="O338" s="446"/>
      <c r="P338" s="446"/>
      <c r="Q338" s="446"/>
      <c r="R338" s="446"/>
      <c r="S338" s="446"/>
      <c r="T338" s="446"/>
      <c r="U338" s="446"/>
      <c r="V338" s="446"/>
      <c r="W338" s="446"/>
      <c r="X338" s="446"/>
      <c r="Y338" s="446"/>
      <c r="Z338" s="446"/>
      <c r="AA338" s="446"/>
      <c r="AB338" s="446"/>
      <c r="AC338" s="446"/>
      <c r="AD338" s="446"/>
      <c r="AE338" s="446"/>
      <c r="AF338" s="446"/>
      <c r="AG338" s="446"/>
      <c r="AH338" s="446"/>
      <c r="AI338" s="446"/>
      <c r="AJ338" s="446"/>
      <c r="AK338" s="446"/>
      <c r="AL338" s="446"/>
      <c r="AM338" s="446"/>
      <c r="AN338" s="446"/>
      <c r="AO338" s="446"/>
      <c r="AP338" s="446"/>
      <c r="AQ338" s="446"/>
      <c r="AR338" s="446"/>
      <c r="AS338" s="446"/>
      <c r="AT338" s="446"/>
      <c r="AU338" s="446"/>
      <c r="AV338" s="446"/>
      <c r="AW338" s="446"/>
      <c r="AX338" s="446"/>
      <c r="AY338" s="446"/>
      <c r="AZ338" s="486"/>
    </row>
    <row r="339" spans="1:52" s="459" customFormat="1" ht="18" hidden="1" customHeight="1">
      <c r="A339" s="436">
        <f t="shared" si="13"/>
        <v>0</v>
      </c>
      <c r="B339" s="445"/>
      <c r="C339" s="445" t="s">
        <v>1209</v>
      </c>
      <c r="D339" s="445"/>
      <c r="E339" s="497"/>
      <c r="F339" s="497"/>
      <c r="G339" s="497"/>
      <c r="H339" s="497"/>
      <c r="I339" s="497"/>
      <c r="J339" s="497"/>
      <c r="K339" s="497"/>
      <c r="L339" s="497"/>
      <c r="M339" s="497"/>
      <c r="N339" s="497"/>
      <c r="O339" s="497"/>
      <c r="P339" s="497"/>
      <c r="Q339" s="497"/>
      <c r="R339" s="497"/>
      <c r="S339" s="497"/>
      <c r="T339" s="497"/>
      <c r="U339" s="497"/>
      <c r="V339" s="497"/>
      <c r="W339" s="497"/>
      <c r="X339" s="497"/>
      <c r="Y339" s="497"/>
      <c r="Z339" s="497"/>
      <c r="AA339" s="497"/>
      <c r="AB339" s="497"/>
      <c r="AC339" s="497"/>
      <c r="AD339" s="497"/>
      <c r="AE339" s="497"/>
      <c r="AF339" s="497"/>
      <c r="AG339" s="497"/>
      <c r="AH339" s="497"/>
      <c r="AI339" s="497"/>
      <c r="AJ339" s="497"/>
      <c r="AK339" s="497"/>
      <c r="AL339" s="497"/>
      <c r="AM339" s="497"/>
      <c r="AN339" s="497"/>
      <c r="AO339" s="497"/>
      <c r="AP339" s="497"/>
      <c r="AQ339" s="497"/>
      <c r="AR339" s="497"/>
      <c r="AS339" s="497"/>
      <c r="AT339" s="497"/>
      <c r="AU339" s="497"/>
      <c r="AV339" s="497"/>
      <c r="AW339" s="497"/>
      <c r="AX339" s="497"/>
      <c r="AY339" s="497"/>
      <c r="AZ339" s="498"/>
    </row>
    <row r="340" spans="1:52" s="458" customFormat="1" ht="18" hidden="1" customHeight="1">
      <c r="A340" s="436">
        <f t="shared" si="13"/>
        <v>0</v>
      </c>
      <c r="B340" s="445"/>
      <c r="C340" s="445"/>
      <c r="D340" s="445" t="s">
        <v>540</v>
      </c>
      <c r="E340" s="497" t="s">
        <v>1208</v>
      </c>
      <c r="F340" s="497"/>
      <c r="G340" s="497"/>
      <c r="H340" s="497"/>
      <c r="I340" s="497"/>
      <c r="J340" s="497"/>
      <c r="K340" s="497"/>
      <c r="L340" s="497"/>
      <c r="M340" s="497"/>
      <c r="N340" s="497"/>
      <c r="O340" s="497"/>
      <c r="P340" s="497"/>
      <c r="Q340" s="497"/>
      <c r="R340" s="497"/>
      <c r="S340" s="497"/>
      <c r="T340" s="497"/>
      <c r="U340" s="497"/>
      <c r="V340" s="497"/>
      <c r="W340" s="497"/>
      <c r="X340" s="497"/>
      <c r="Y340" s="497"/>
      <c r="Z340" s="497"/>
      <c r="AA340" s="497"/>
      <c r="AB340" s="497"/>
      <c r="AC340" s="497"/>
      <c r="AD340" s="497"/>
      <c r="AE340" s="497"/>
      <c r="AF340" s="497"/>
      <c r="AG340" s="497"/>
      <c r="AH340" s="497"/>
      <c r="AI340" s="497"/>
      <c r="AJ340" s="497"/>
      <c r="AK340" s="497"/>
      <c r="AL340" s="497"/>
      <c r="AM340" s="497"/>
      <c r="AN340" s="497"/>
      <c r="AO340" s="497"/>
      <c r="AP340" s="497"/>
      <c r="AQ340" s="497"/>
      <c r="AR340" s="497"/>
      <c r="AS340" s="497"/>
      <c r="AT340" s="497"/>
      <c r="AU340" s="497"/>
      <c r="AV340" s="497"/>
      <c r="AW340" s="497"/>
      <c r="AX340" s="497"/>
      <c r="AY340" s="497"/>
      <c r="AZ340" s="498"/>
    </row>
    <row r="341" spans="1:52" s="458" customFormat="1" ht="18" hidden="1" customHeight="1">
      <c r="A341" s="436">
        <f t="shared" si="13"/>
        <v>0</v>
      </c>
      <c r="B341" s="445"/>
      <c r="C341" s="445"/>
      <c r="D341" s="445" t="s">
        <v>540</v>
      </c>
      <c r="E341" s="497" t="s">
        <v>1207</v>
      </c>
      <c r="F341" s="497"/>
      <c r="G341" s="497"/>
      <c r="H341" s="497"/>
      <c r="I341" s="497"/>
      <c r="J341" s="497"/>
      <c r="K341" s="497"/>
      <c r="L341" s="497"/>
      <c r="M341" s="497"/>
      <c r="N341" s="497"/>
      <c r="O341" s="497"/>
      <c r="P341" s="497"/>
      <c r="Q341" s="497"/>
      <c r="R341" s="497"/>
      <c r="S341" s="497"/>
      <c r="T341" s="497"/>
      <c r="U341" s="497"/>
      <c r="V341" s="497"/>
      <c r="W341" s="497"/>
      <c r="X341" s="497"/>
      <c r="Y341" s="497"/>
      <c r="Z341" s="497"/>
      <c r="AA341" s="497"/>
      <c r="AB341" s="497"/>
      <c r="AC341" s="497"/>
      <c r="AD341" s="497"/>
      <c r="AE341" s="497"/>
      <c r="AF341" s="497"/>
      <c r="AG341" s="497"/>
      <c r="AH341" s="497"/>
      <c r="AI341" s="497"/>
      <c r="AJ341" s="497"/>
      <c r="AK341" s="497"/>
      <c r="AL341" s="497"/>
      <c r="AM341" s="497"/>
      <c r="AN341" s="497"/>
      <c r="AO341" s="497"/>
      <c r="AP341" s="497"/>
      <c r="AQ341" s="497"/>
      <c r="AR341" s="497"/>
      <c r="AS341" s="497"/>
      <c r="AT341" s="497"/>
      <c r="AU341" s="497"/>
      <c r="AV341" s="497"/>
      <c r="AW341" s="497"/>
      <c r="AX341" s="497"/>
      <c r="AY341" s="497"/>
      <c r="AZ341" s="498"/>
    </row>
    <row r="342" spans="1:52" s="458" customFormat="1" ht="18" hidden="1" customHeight="1">
      <c r="A342" s="436">
        <f t="shared" si="13"/>
        <v>0</v>
      </c>
      <c r="B342" s="445"/>
      <c r="C342" s="445" t="s">
        <v>1206</v>
      </c>
      <c r="D342" s="445" t="s">
        <v>1205</v>
      </c>
      <c r="E342" s="497"/>
      <c r="F342" s="497"/>
      <c r="G342" s="497"/>
      <c r="H342" s="497"/>
      <c r="I342" s="497"/>
      <c r="J342" s="497"/>
      <c r="K342" s="497"/>
      <c r="L342" s="497"/>
      <c r="M342" s="497"/>
      <c r="N342" s="497"/>
      <c r="O342" s="497"/>
      <c r="P342" s="497"/>
      <c r="Q342" s="497"/>
      <c r="R342" s="497"/>
      <c r="S342" s="497"/>
      <c r="T342" s="497"/>
      <c r="U342" s="497"/>
      <c r="V342" s="497"/>
      <c r="W342" s="497"/>
      <c r="X342" s="497"/>
      <c r="Y342" s="497"/>
      <c r="Z342" s="497"/>
      <c r="AA342" s="497"/>
      <c r="AB342" s="497"/>
      <c r="AC342" s="497"/>
      <c r="AD342" s="497"/>
      <c r="AE342" s="497"/>
      <c r="AF342" s="497"/>
      <c r="AG342" s="497"/>
      <c r="AH342" s="497"/>
      <c r="AI342" s="497"/>
      <c r="AJ342" s="497"/>
      <c r="AK342" s="497"/>
      <c r="AL342" s="497"/>
      <c r="AM342" s="497"/>
      <c r="AN342" s="497"/>
      <c r="AO342" s="497"/>
      <c r="AP342" s="497"/>
      <c r="AQ342" s="497"/>
      <c r="AR342" s="497"/>
      <c r="AS342" s="497"/>
      <c r="AT342" s="497"/>
      <c r="AU342" s="497"/>
      <c r="AV342" s="497"/>
      <c r="AW342" s="497"/>
      <c r="AX342" s="497"/>
      <c r="AY342" s="497"/>
      <c r="AZ342" s="498"/>
    </row>
    <row r="343" spans="1:52" s="458" customFormat="1" ht="18" hidden="1" customHeight="1">
      <c r="A343" s="436">
        <f t="shared" si="13"/>
        <v>0</v>
      </c>
      <c r="B343" s="445"/>
      <c r="C343" s="445"/>
      <c r="D343" s="445" t="s">
        <v>540</v>
      </c>
      <c r="E343" s="497" t="s">
        <v>1204</v>
      </c>
      <c r="F343" s="497"/>
      <c r="G343" s="497"/>
      <c r="H343" s="497"/>
      <c r="I343" s="497"/>
      <c r="J343" s="497"/>
      <c r="K343" s="497"/>
      <c r="L343" s="497"/>
      <c r="M343" s="497"/>
      <c r="N343" s="497"/>
      <c r="O343" s="497"/>
      <c r="P343" s="497"/>
      <c r="Q343" s="497"/>
      <c r="R343" s="497"/>
      <c r="S343" s="497"/>
      <c r="T343" s="497"/>
      <c r="U343" s="497"/>
      <c r="V343" s="497"/>
      <c r="W343" s="497"/>
      <c r="X343" s="497"/>
      <c r="Y343" s="497"/>
      <c r="Z343" s="497"/>
      <c r="AA343" s="497"/>
      <c r="AB343" s="497"/>
      <c r="AC343" s="497"/>
      <c r="AD343" s="497"/>
      <c r="AE343" s="497"/>
      <c r="AF343" s="497"/>
      <c r="AG343" s="497"/>
      <c r="AH343" s="497"/>
      <c r="AI343" s="497"/>
      <c r="AJ343" s="497"/>
      <c r="AK343" s="497"/>
      <c r="AL343" s="497"/>
      <c r="AM343" s="497"/>
      <c r="AN343" s="497"/>
      <c r="AO343" s="497"/>
      <c r="AP343" s="497"/>
      <c r="AQ343" s="497"/>
      <c r="AR343" s="497"/>
      <c r="AS343" s="497"/>
      <c r="AT343" s="497"/>
      <c r="AU343" s="497"/>
      <c r="AV343" s="497"/>
      <c r="AW343" s="497"/>
      <c r="AX343" s="497"/>
      <c r="AY343" s="497"/>
      <c r="AZ343" s="498"/>
    </row>
    <row r="344" spans="1:52" s="458" customFormat="1" ht="18" hidden="1" customHeight="1">
      <c r="A344" s="436">
        <f t="shared" si="13"/>
        <v>0</v>
      </c>
      <c r="B344" s="445"/>
      <c r="C344" s="445"/>
      <c r="D344" s="445" t="s">
        <v>540</v>
      </c>
      <c r="E344" s="497" t="s">
        <v>1203</v>
      </c>
      <c r="F344" s="497"/>
      <c r="G344" s="497"/>
      <c r="H344" s="497"/>
      <c r="I344" s="497"/>
      <c r="J344" s="497"/>
      <c r="K344" s="497"/>
      <c r="L344" s="497"/>
      <c r="M344" s="497"/>
      <c r="N344" s="497"/>
      <c r="O344" s="497"/>
      <c r="P344" s="497"/>
      <c r="Q344" s="497"/>
      <c r="R344" s="497"/>
      <c r="S344" s="497"/>
      <c r="T344" s="497"/>
      <c r="U344" s="497"/>
      <c r="V344" s="497"/>
      <c r="W344" s="497"/>
      <c r="X344" s="497"/>
      <c r="Y344" s="497"/>
      <c r="Z344" s="497"/>
      <c r="AA344" s="497"/>
      <c r="AB344" s="497"/>
      <c r="AC344" s="497"/>
      <c r="AD344" s="497"/>
      <c r="AE344" s="497"/>
      <c r="AF344" s="497"/>
      <c r="AG344" s="497"/>
      <c r="AH344" s="497"/>
      <c r="AI344" s="497"/>
      <c r="AJ344" s="497"/>
      <c r="AK344" s="497"/>
      <c r="AL344" s="497"/>
      <c r="AM344" s="497"/>
      <c r="AN344" s="497"/>
      <c r="AO344" s="497"/>
      <c r="AP344" s="497"/>
      <c r="AQ344" s="497"/>
      <c r="AR344" s="497"/>
      <c r="AS344" s="497"/>
      <c r="AT344" s="497"/>
      <c r="AU344" s="497"/>
      <c r="AV344" s="497"/>
      <c r="AW344" s="497"/>
      <c r="AX344" s="497"/>
      <c r="AY344" s="497"/>
      <c r="AZ344" s="498"/>
    </row>
    <row r="345" spans="1:52" s="458" customFormat="1" ht="18" hidden="1" customHeight="1">
      <c r="A345" s="436">
        <f t="shared" si="13"/>
        <v>0</v>
      </c>
      <c r="B345" s="445"/>
      <c r="C345" s="445"/>
      <c r="D345" s="445" t="s">
        <v>540</v>
      </c>
      <c r="E345" s="497" t="s">
        <v>1202</v>
      </c>
      <c r="F345" s="497"/>
      <c r="G345" s="497"/>
      <c r="H345" s="497"/>
      <c r="I345" s="497"/>
      <c r="J345" s="497"/>
      <c r="K345" s="497"/>
      <c r="L345" s="497"/>
      <c r="M345" s="497"/>
      <c r="N345" s="497"/>
      <c r="O345" s="497"/>
      <c r="P345" s="497"/>
      <c r="Q345" s="497"/>
      <c r="R345" s="497"/>
      <c r="S345" s="497"/>
      <c r="T345" s="497"/>
      <c r="U345" s="497"/>
      <c r="V345" s="497"/>
      <c r="W345" s="497"/>
      <c r="X345" s="497"/>
      <c r="Y345" s="497"/>
      <c r="Z345" s="497"/>
      <c r="AA345" s="497"/>
      <c r="AB345" s="497"/>
      <c r="AC345" s="497"/>
      <c r="AD345" s="497"/>
      <c r="AE345" s="497"/>
      <c r="AF345" s="497"/>
      <c r="AG345" s="497"/>
      <c r="AH345" s="497"/>
      <c r="AI345" s="497"/>
      <c r="AJ345" s="497"/>
      <c r="AK345" s="497"/>
      <c r="AL345" s="497"/>
      <c r="AM345" s="497"/>
      <c r="AN345" s="497"/>
      <c r="AO345" s="497"/>
      <c r="AP345" s="497"/>
      <c r="AQ345" s="497"/>
      <c r="AR345" s="497"/>
      <c r="AS345" s="497"/>
      <c r="AT345" s="497"/>
      <c r="AU345" s="497"/>
      <c r="AV345" s="497"/>
      <c r="AW345" s="497"/>
      <c r="AX345" s="497"/>
      <c r="AY345" s="497"/>
      <c r="AZ345" s="498"/>
    </row>
    <row r="346" spans="1:52" s="458" customFormat="1" ht="18" hidden="1" customHeight="1">
      <c r="A346" s="436">
        <f t="shared" si="13"/>
        <v>0</v>
      </c>
      <c r="B346" s="445"/>
      <c r="C346" s="445"/>
      <c r="D346" s="445" t="s">
        <v>540</v>
      </c>
      <c r="E346" s="497" t="s">
        <v>1201</v>
      </c>
      <c r="F346" s="497"/>
      <c r="G346" s="497"/>
      <c r="H346" s="497"/>
      <c r="I346" s="497"/>
      <c r="J346" s="497"/>
      <c r="K346" s="497"/>
      <c r="L346" s="497"/>
      <c r="M346" s="497"/>
      <c r="N346" s="497"/>
      <c r="O346" s="497"/>
      <c r="P346" s="497"/>
      <c r="Q346" s="497"/>
      <c r="R346" s="497"/>
      <c r="S346" s="497"/>
      <c r="T346" s="497"/>
      <c r="U346" s="497"/>
      <c r="V346" s="497"/>
      <c r="W346" s="497"/>
      <c r="X346" s="497"/>
      <c r="Y346" s="497"/>
      <c r="Z346" s="497"/>
      <c r="AA346" s="497"/>
      <c r="AB346" s="497"/>
      <c r="AC346" s="497"/>
      <c r="AD346" s="497"/>
      <c r="AE346" s="497"/>
      <c r="AF346" s="497"/>
      <c r="AG346" s="497"/>
      <c r="AH346" s="497"/>
      <c r="AI346" s="497"/>
      <c r="AJ346" s="497"/>
      <c r="AK346" s="497"/>
      <c r="AL346" s="497"/>
      <c r="AM346" s="497"/>
      <c r="AN346" s="497"/>
      <c r="AO346" s="497"/>
      <c r="AP346" s="497"/>
      <c r="AQ346" s="497"/>
      <c r="AR346" s="497"/>
      <c r="AS346" s="497"/>
      <c r="AT346" s="497"/>
      <c r="AU346" s="497"/>
      <c r="AV346" s="497"/>
      <c r="AW346" s="497"/>
      <c r="AX346" s="497"/>
      <c r="AY346" s="497"/>
      <c r="AZ346" s="498"/>
    </row>
    <row r="347" spans="1:52" s="458" customFormat="1" ht="18" hidden="1" customHeight="1">
      <c r="A347" s="436">
        <f t="shared" si="13"/>
        <v>0</v>
      </c>
      <c r="B347" s="445"/>
      <c r="C347" s="445"/>
      <c r="D347" s="445" t="s">
        <v>540</v>
      </c>
      <c r="E347" s="497" t="s">
        <v>1200</v>
      </c>
      <c r="F347" s="497"/>
      <c r="G347" s="497"/>
      <c r="H347" s="497"/>
      <c r="I347" s="497"/>
      <c r="J347" s="497"/>
      <c r="K347" s="497"/>
      <c r="L347" s="497"/>
      <c r="M347" s="497"/>
      <c r="N347" s="497"/>
      <c r="O347" s="497"/>
      <c r="P347" s="497"/>
      <c r="Q347" s="497"/>
      <c r="R347" s="497"/>
      <c r="S347" s="497"/>
      <c r="T347" s="497"/>
      <c r="U347" s="497"/>
      <c r="V347" s="497"/>
      <c r="W347" s="497"/>
      <c r="X347" s="497"/>
      <c r="Y347" s="497"/>
      <c r="Z347" s="497"/>
      <c r="AA347" s="497"/>
      <c r="AB347" s="497"/>
      <c r="AC347" s="497"/>
      <c r="AD347" s="497"/>
      <c r="AE347" s="497"/>
      <c r="AF347" s="497"/>
      <c r="AG347" s="497"/>
      <c r="AH347" s="497"/>
      <c r="AI347" s="497"/>
      <c r="AJ347" s="497"/>
      <c r="AK347" s="497"/>
      <c r="AL347" s="497"/>
      <c r="AM347" s="497"/>
      <c r="AN347" s="497"/>
      <c r="AO347" s="497"/>
      <c r="AP347" s="497"/>
      <c r="AQ347" s="497"/>
      <c r="AR347" s="497"/>
      <c r="AS347" s="497"/>
      <c r="AT347" s="497"/>
      <c r="AU347" s="497"/>
      <c r="AV347" s="497"/>
      <c r="AW347" s="497"/>
      <c r="AX347" s="497"/>
      <c r="AY347" s="497"/>
      <c r="AZ347" s="498"/>
    </row>
    <row r="348" spans="1:52" s="458" customFormat="1" ht="18" hidden="1" customHeight="1">
      <c r="A348" s="436">
        <f t="shared" si="13"/>
        <v>0</v>
      </c>
      <c r="B348" s="445"/>
      <c r="C348" s="445"/>
      <c r="D348" s="445" t="s">
        <v>540</v>
      </c>
      <c r="E348" s="497" t="s">
        <v>1199</v>
      </c>
      <c r="F348" s="497"/>
      <c r="G348" s="497"/>
      <c r="H348" s="497"/>
      <c r="I348" s="497"/>
      <c r="J348" s="497"/>
      <c r="K348" s="497"/>
      <c r="L348" s="497"/>
      <c r="M348" s="497"/>
      <c r="N348" s="497"/>
      <c r="O348" s="497"/>
      <c r="P348" s="497"/>
      <c r="Q348" s="497"/>
      <c r="R348" s="497"/>
      <c r="S348" s="497"/>
      <c r="T348" s="497"/>
      <c r="U348" s="497"/>
      <c r="V348" s="497"/>
      <c r="W348" s="497"/>
      <c r="X348" s="497"/>
      <c r="Y348" s="497"/>
      <c r="Z348" s="497"/>
      <c r="AA348" s="497"/>
      <c r="AB348" s="497"/>
      <c r="AC348" s="497"/>
      <c r="AD348" s="497"/>
      <c r="AE348" s="497"/>
      <c r="AF348" s="497"/>
      <c r="AG348" s="497"/>
      <c r="AH348" s="497"/>
      <c r="AI348" s="497"/>
      <c r="AJ348" s="497"/>
      <c r="AK348" s="497"/>
      <c r="AL348" s="497"/>
      <c r="AM348" s="497"/>
      <c r="AN348" s="497"/>
      <c r="AO348" s="497"/>
      <c r="AP348" s="497"/>
      <c r="AQ348" s="497"/>
      <c r="AR348" s="497"/>
      <c r="AS348" s="497"/>
      <c r="AT348" s="497"/>
      <c r="AU348" s="497"/>
      <c r="AV348" s="497"/>
      <c r="AW348" s="497"/>
      <c r="AX348" s="497"/>
      <c r="AY348" s="497"/>
      <c r="AZ348" s="498"/>
    </row>
    <row r="349" spans="1:52" s="458" customFormat="1" ht="18" hidden="1" customHeight="1">
      <c r="A349" s="436">
        <f t="shared" si="13"/>
        <v>0</v>
      </c>
      <c r="B349" s="445"/>
      <c r="C349" s="445"/>
      <c r="D349" s="445" t="s">
        <v>540</v>
      </c>
      <c r="E349" s="497" t="s">
        <v>1198</v>
      </c>
      <c r="F349" s="497"/>
      <c r="G349" s="497"/>
      <c r="H349" s="497"/>
      <c r="I349" s="497"/>
      <c r="J349" s="497"/>
      <c r="K349" s="497"/>
      <c r="L349" s="497"/>
      <c r="M349" s="497"/>
      <c r="N349" s="497"/>
      <c r="O349" s="497"/>
      <c r="P349" s="497"/>
      <c r="Q349" s="497"/>
      <c r="R349" s="497"/>
      <c r="S349" s="497"/>
      <c r="T349" s="497"/>
      <c r="U349" s="497"/>
      <c r="V349" s="497"/>
      <c r="W349" s="497"/>
      <c r="X349" s="497"/>
      <c r="Y349" s="497"/>
      <c r="Z349" s="497"/>
      <c r="AA349" s="497"/>
      <c r="AB349" s="497"/>
      <c r="AC349" s="497"/>
      <c r="AD349" s="497"/>
      <c r="AE349" s="497"/>
      <c r="AF349" s="497"/>
      <c r="AG349" s="497"/>
      <c r="AH349" s="497"/>
      <c r="AI349" s="497"/>
      <c r="AJ349" s="497"/>
      <c r="AK349" s="497"/>
      <c r="AL349" s="497"/>
      <c r="AM349" s="497"/>
      <c r="AN349" s="497"/>
      <c r="AO349" s="497"/>
      <c r="AP349" s="497"/>
      <c r="AQ349" s="497"/>
      <c r="AR349" s="497"/>
      <c r="AS349" s="497"/>
      <c r="AT349" s="497"/>
      <c r="AU349" s="497"/>
      <c r="AV349" s="497"/>
      <c r="AW349" s="497"/>
      <c r="AX349" s="497"/>
      <c r="AY349" s="497"/>
      <c r="AZ349" s="498"/>
    </row>
    <row r="350" spans="1:52" s="458" customFormat="1" ht="18" hidden="1" customHeight="1" thickBot="1">
      <c r="A350" s="436">
        <f t="shared" si="13"/>
        <v>0</v>
      </c>
      <c r="B350" s="445"/>
      <c r="C350" s="445"/>
      <c r="D350" s="497"/>
      <c r="E350" s="499"/>
      <c r="F350" s="499"/>
      <c r="G350" s="499"/>
      <c r="H350" s="499"/>
      <c r="I350" s="499"/>
      <c r="J350" s="499"/>
      <c r="K350" s="499"/>
      <c r="L350" s="499"/>
      <c r="M350" s="499"/>
      <c r="N350" s="499"/>
      <c r="O350" s="499"/>
      <c r="P350" s="499"/>
      <c r="Q350" s="499"/>
      <c r="R350" s="499"/>
      <c r="S350" s="499"/>
      <c r="T350" s="499"/>
      <c r="U350" s="499"/>
      <c r="V350" s="499"/>
      <c r="W350" s="499"/>
      <c r="X350" s="499"/>
      <c r="Y350" s="499"/>
      <c r="Z350" s="499"/>
      <c r="AA350" s="499"/>
      <c r="AB350" s="499"/>
      <c r="AC350" s="499"/>
      <c r="AD350" s="499"/>
      <c r="AE350" s="499"/>
      <c r="AF350" s="499"/>
      <c r="AG350" s="499"/>
      <c r="AH350" s="499"/>
      <c r="AI350" s="499"/>
      <c r="AJ350" s="499"/>
      <c r="AK350" s="499"/>
      <c r="AL350" s="499"/>
      <c r="AM350" s="499"/>
      <c r="AN350" s="499"/>
      <c r="AO350" s="499"/>
      <c r="AP350" s="499"/>
      <c r="AQ350" s="499"/>
      <c r="AR350" s="499"/>
      <c r="AS350" s="499"/>
      <c r="AT350" s="499"/>
      <c r="AU350" s="499"/>
      <c r="AV350" s="499"/>
      <c r="AW350" s="499"/>
      <c r="AX350" s="499"/>
      <c r="AY350" s="499"/>
      <c r="AZ350" s="498"/>
    </row>
    <row r="351" spans="1:52" ht="33" hidden="1" thickTop="1" thickBot="1">
      <c r="A351" s="436">
        <f t="shared" ref="A351:A382" si="14">IF(K$369&gt;0,1,0)</f>
        <v>0</v>
      </c>
      <c r="B351" s="2167" t="s">
        <v>823</v>
      </c>
      <c r="C351" s="2168"/>
      <c r="D351" s="2168"/>
      <c r="E351" s="2168"/>
      <c r="F351" s="2168"/>
      <c r="G351" s="2168"/>
      <c r="H351" s="2168"/>
      <c r="I351" s="2168"/>
      <c r="J351" s="2168"/>
      <c r="K351" s="2168"/>
      <c r="L351" s="2168"/>
      <c r="M351" s="2168"/>
      <c r="N351" s="2168"/>
      <c r="O351" s="2168"/>
      <c r="P351" s="2168"/>
      <c r="Q351" s="2168"/>
      <c r="R351" s="2168"/>
      <c r="S351" s="2168"/>
      <c r="T351" s="2168"/>
      <c r="U351" s="2168"/>
      <c r="V351" s="2168"/>
      <c r="W351" s="2168"/>
      <c r="X351" s="2168"/>
      <c r="Y351" s="2168"/>
      <c r="Z351" s="2168"/>
      <c r="AA351" s="2168"/>
      <c r="AB351" s="2168"/>
      <c r="AC351" s="2168"/>
      <c r="AD351" s="2168"/>
      <c r="AE351" s="2168"/>
      <c r="AF351" s="2168"/>
      <c r="AG351" s="2168"/>
      <c r="AH351" s="2168"/>
      <c r="AI351" s="2168"/>
      <c r="AJ351" s="2168"/>
      <c r="AK351" s="2168"/>
      <c r="AL351" s="2168"/>
      <c r="AM351" s="2168"/>
      <c r="AN351" s="2168"/>
      <c r="AO351" s="2168"/>
      <c r="AP351" s="2168"/>
      <c r="AQ351" s="2168"/>
      <c r="AR351" s="2168"/>
      <c r="AS351" s="2168"/>
      <c r="AT351" s="2168"/>
      <c r="AU351" s="2168"/>
      <c r="AV351" s="2168"/>
      <c r="AW351" s="2168"/>
      <c r="AX351" s="2168"/>
      <c r="AY351" s="2169"/>
      <c r="AZ351" s="433"/>
    </row>
    <row r="352" spans="1:52" s="438" customFormat="1" ht="9.9499999999999993" hidden="1" customHeight="1" thickTop="1">
      <c r="A352" s="436">
        <f t="shared" si="14"/>
        <v>0</v>
      </c>
      <c r="B352" s="437"/>
      <c r="C352" s="437"/>
      <c r="D352" s="437"/>
      <c r="E352" s="437"/>
      <c r="F352" s="437"/>
      <c r="G352" s="437"/>
      <c r="H352" s="437"/>
      <c r="I352" s="437"/>
      <c r="J352" s="437"/>
      <c r="K352" s="437"/>
      <c r="L352" s="437"/>
      <c r="M352" s="437"/>
      <c r="N352" s="437"/>
      <c r="O352" s="437"/>
      <c r="P352" s="437"/>
      <c r="Q352" s="437"/>
      <c r="R352" s="437"/>
      <c r="S352" s="437"/>
      <c r="T352" s="437"/>
      <c r="U352" s="437"/>
      <c r="V352" s="437"/>
      <c r="W352" s="437"/>
      <c r="X352" s="437"/>
      <c r="Y352" s="437"/>
      <c r="Z352" s="437"/>
      <c r="AA352" s="437"/>
      <c r="AB352" s="437"/>
      <c r="AC352" s="437"/>
      <c r="AD352" s="437"/>
      <c r="AE352" s="437"/>
      <c r="AF352" s="437"/>
      <c r="AG352" s="437"/>
      <c r="AH352" s="437"/>
      <c r="AI352" s="437"/>
      <c r="AJ352" s="437"/>
      <c r="AK352" s="437"/>
      <c r="AL352" s="437"/>
      <c r="AM352" s="437"/>
      <c r="AN352" s="437"/>
      <c r="AO352" s="437"/>
      <c r="AP352" s="437"/>
      <c r="AQ352" s="437"/>
      <c r="AR352" s="437"/>
      <c r="AS352" s="437"/>
      <c r="AT352" s="437"/>
      <c r="AU352" s="437"/>
      <c r="AV352" s="437"/>
      <c r="AW352" s="437"/>
      <c r="AX352" s="437"/>
      <c r="AY352" s="437"/>
    </row>
    <row r="353" spans="1:62" s="442" customFormat="1" ht="30" hidden="1" customHeight="1">
      <c r="A353" s="436">
        <f t="shared" si="14"/>
        <v>0</v>
      </c>
      <c r="B353" s="439"/>
      <c r="C353" s="439"/>
      <c r="D353" s="439"/>
      <c r="E353" s="439"/>
      <c r="F353" s="2152" t="s">
        <v>1197</v>
      </c>
      <c r="G353" s="2152"/>
      <c r="H353" s="2152"/>
      <c r="I353" s="2152"/>
      <c r="J353" s="2152"/>
      <c r="K353" s="2152"/>
      <c r="L353" s="2153">
        <f>+'6-3표준조사-1'!K529</f>
        <v>0</v>
      </c>
      <c r="M353" s="2153"/>
      <c r="N353" s="2153"/>
      <c r="O353" s="2153"/>
      <c r="P353" s="2153"/>
      <c r="Q353" s="2153"/>
      <c r="R353" s="440"/>
      <c r="S353" s="440"/>
      <c r="T353" s="2152" t="s">
        <v>1196</v>
      </c>
      <c r="U353" s="2152"/>
      <c r="V353" s="2152"/>
      <c r="W353" s="2152"/>
      <c r="X353" s="2152"/>
      <c r="Y353" s="2152"/>
      <c r="Z353" s="2153">
        <f>+'6-3표준조사-1'!L529</f>
        <v>0</v>
      </c>
      <c r="AA353" s="2153"/>
      <c r="AB353" s="2153"/>
      <c r="AC353" s="2153"/>
      <c r="AD353" s="2153"/>
      <c r="AE353" s="2153"/>
      <c r="AF353" s="440"/>
      <c r="AG353" s="440"/>
      <c r="AH353" s="2152" t="s">
        <v>1195</v>
      </c>
      <c r="AI353" s="2152"/>
      <c r="AJ353" s="2152"/>
      <c r="AK353" s="2152"/>
      <c r="AL353" s="2152"/>
      <c r="AM353" s="2152"/>
      <c r="AN353" s="2152"/>
      <c r="AO353" s="2153" t="str">
        <f>+'6-3표준조사-1'!R529</f>
        <v>모두베기</v>
      </c>
      <c r="AP353" s="2153"/>
      <c r="AQ353" s="2153"/>
      <c r="AR353" s="2153"/>
      <c r="AS353" s="2153"/>
      <c r="AT353" s="2153"/>
      <c r="AU353" s="441"/>
      <c r="AV353" s="441"/>
      <c r="AW353" s="441"/>
      <c r="AX353" s="441"/>
      <c r="AY353" s="439"/>
    </row>
    <row r="354" spans="1:62" s="438" customFormat="1" ht="14.25" hidden="1" customHeight="1">
      <c r="A354" s="436">
        <f t="shared" si="14"/>
        <v>0</v>
      </c>
      <c r="B354" s="437"/>
      <c r="C354" s="437"/>
      <c r="D354" s="437"/>
      <c r="E354" s="437"/>
      <c r="F354" s="437"/>
      <c r="G354" s="437"/>
      <c r="H354" s="437"/>
      <c r="I354" s="437"/>
      <c r="J354" s="437"/>
      <c r="K354" s="437"/>
      <c r="L354" s="437"/>
      <c r="M354" s="437"/>
      <c r="N354" s="437"/>
      <c r="O354" s="437"/>
      <c r="P354" s="437"/>
      <c r="Q354" s="437"/>
      <c r="R354" s="437"/>
      <c r="S354" s="437"/>
      <c r="T354" s="437"/>
      <c r="U354" s="437"/>
      <c r="V354" s="437"/>
      <c r="W354" s="437"/>
      <c r="X354" s="437"/>
      <c r="Y354" s="437"/>
      <c r="Z354" s="437"/>
      <c r="AA354" s="437"/>
      <c r="AB354" s="437"/>
      <c r="AC354" s="437"/>
      <c r="AD354" s="437"/>
      <c r="AE354" s="437"/>
      <c r="AF354" s="437"/>
      <c r="AG354" s="437"/>
      <c r="AH354" s="437"/>
      <c r="AI354" s="437"/>
      <c r="AJ354" s="437"/>
      <c r="AK354" s="437"/>
      <c r="AL354" s="437"/>
      <c r="AM354" s="437"/>
      <c r="AN354" s="437"/>
      <c r="AO354" s="437"/>
      <c r="AP354" s="437"/>
      <c r="AQ354" s="437"/>
      <c r="AR354" s="437"/>
      <c r="AS354" s="437"/>
      <c r="AT354" s="437"/>
      <c r="AU354" s="437"/>
      <c r="AV354" s="437"/>
      <c r="AW354" s="437"/>
      <c r="AX354" s="437"/>
      <c r="AY354" s="437"/>
    </row>
    <row r="355" spans="1:62" s="444" customFormat="1" ht="20.100000000000001" hidden="1" customHeight="1">
      <c r="A355" s="436">
        <f t="shared" si="14"/>
        <v>0</v>
      </c>
      <c r="B355" s="2154" t="s">
        <v>1194</v>
      </c>
      <c r="C355" s="2154"/>
      <c r="D355" s="2154"/>
      <c r="E355" s="2154"/>
      <c r="F355" s="2154"/>
      <c r="G355" s="2154"/>
      <c r="H355" s="2154"/>
      <c r="I355" s="2154"/>
      <c r="J355" s="2154"/>
      <c r="K355" s="2154"/>
      <c r="L355" s="2154"/>
      <c r="M355" s="2154"/>
      <c r="N355" s="2154"/>
      <c r="O355" s="2154"/>
      <c r="P355" s="2154"/>
      <c r="Q355" s="2154"/>
      <c r="R355" s="2154"/>
      <c r="S355" s="2154"/>
      <c r="T355" s="2154"/>
      <c r="U355" s="2154"/>
      <c r="V355" s="2154"/>
      <c r="W355" s="2154"/>
      <c r="X355" s="2154"/>
      <c r="Y355" s="2154"/>
      <c r="Z355" s="2154"/>
      <c r="AA355" s="2154"/>
      <c r="AB355" s="2154"/>
      <c r="AC355" s="2154"/>
      <c r="AD355" s="2154"/>
      <c r="AE355" s="2154"/>
      <c r="AF355" s="2154"/>
      <c r="AG355" s="2154"/>
      <c r="AH355" s="2154"/>
      <c r="AI355" s="2154"/>
      <c r="AJ355" s="2154"/>
      <c r="AK355" s="2154"/>
      <c r="AL355" s="2154"/>
      <c r="AM355" s="2154"/>
      <c r="AN355" s="2154"/>
      <c r="AO355" s="2154"/>
      <c r="AP355" s="2154"/>
      <c r="AQ355" s="2154"/>
      <c r="AR355" s="2154"/>
      <c r="AS355" s="2154"/>
      <c r="AT355" s="2154"/>
      <c r="AU355" s="2154"/>
      <c r="AV355" s="2154"/>
      <c r="AW355" s="2154"/>
      <c r="AX355" s="2154"/>
      <c r="AY355" s="2154"/>
      <c r="AZ355" s="443"/>
    </row>
    <row r="356" spans="1:62" s="444" customFormat="1" ht="18" hidden="1" customHeight="1">
      <c r="A356" s="436">
        <f t="shared" si="14"/>
        <v>0</v>
      </c>
      <c r="B356" s="445"/>
      <c r="C356" s="445" t="s">
        <v>1188</v>
      </c>
      <c r="D356" s="446" t="s">
        <v>1193</v>
      </c>
      <c r="E356" s="446"/>
      <c r="F356" s="447"/>
      <c r="G356" s="447"/>
      <c r="H356" s="447"/>
      <c r="I356" s="447"/>
      <c r="J356" s="448"/>
      <c r="K356" s="445"/>
      <c r="L356" s="445"/>
      <c r="M356" s="446"/>
      <c r="N356" s="446"/>
      <c r="O356" s="448"/>
      <c r="P356" s="446"/>
      <c r="Q356" s="446"/>
      <c r="R356" s="446"/>
      <c r="S356" s="446"/>
      <c r="T356" s="446"/>
      <c r="U356" s="446"/>
      <c r="V356" s="446"/>
      <c r="W356" s="446"/>
      <c r="X356" s="446"/>
      <c r="Y356" s="446"/>
      <c r="Z356" s="446"/>
      <c r="AA356" s="446"/>
      <c r="AB356" s="446"/>
      <c r="AC356" s="446"/>
      <c r="AD356" s="446"/>
      <c r="AE356" s="446"/>
      <c r="AF356" s="445"/>
      <c r="AG356" s="445"/>
      <c r="AH356" s="445"/>
      <c r="AI356" s="445"/>
      <c r="AJ356" s="445"/>
      <c r="AK356" s="445"/>
      <c r="AL356" s="445"/>
      <c r="AM356" s="445"/>
      <c r="AN356" s="445"/>
      <c r="AO356" s="445"/>
      <c r="AP356" s="445"/>
      <c r="AQ356" s="445"/>
      <c r="AR356" s="445"/>
      <c r="AS356" s="445"/>
      <c r="AT356" s="445"/>
      <c r="AU356" s="445"/>
      <c r="AV356" s="445"/>
      <c r="AW356" s="445"/>
      <c r="AX356" s="445"/>
      <c r="AY356" s="445"/>
    </row>
    <row r="357" spans="1:62" s="444" customFormat="1" ht="18" hidden="1" customHeight="1">
      <c r="A357" s="436">
        <f t="shared" si="14"/>
        <v>0</v>
      </c>
      <c r="B357" s="445"/>
      <c r="C357" s="445"/>
      <c r="D357" s="445" t="s">
        <v>540</v>
      </c>
      <c r="E357" s="446" t="str">
        <f>CONCATENATE(L353," 임반 ",Z353," 소반 은 해발고",'6-3표준조사-1'!W528,"m ~ ",'6-3표준조사-1'!W529,"m 사이에 분포한다.")</f>
        <v>0 임반 0 소반 은 해발고m ~ m 사이에 분포한다.</v>
      </c>
      <c r="F357" s="446"/>
      <c r="G357" s="446"/>
      <c r="H357" s="446"/>
      <c r="I357" s="446"/>
      <c r="J357" s="446"/>
      <c r="K357" s="446"/>
      <c r="L357" s="446"/>
      <c r="M357" s="446"/>
      <c r="N357" s="446"/>
      <c r="O357" s="446"/>
      <c r="P357" s="446"/>
      <c r="Q357" s="446"/>
      <c r="R357" s="446"/>
      <c r="S357" s="446"/>
      <c r="T357" s="446"/>
      <c r="U357" s="446"/>
      <c r="V357" s="446"/>
      <c r="W357" s="446"/>
      <c r="X357" s="446"/>
      <c r="Y357" s="446"/>
      <c r="Z357" s="446"/>
      <c r="AA357" s="446"/>
      <c r="AB357" s="446"/>
      <c r="AC357" s="446"/>
      <c r="AD357" s="446"/>
      <c r="AE357" s="446"/>
      <c r="AF357" s="446"/>
      <c r="AG357" s="446"/>
      <c r="AH357" s="446"/>
      <c r="AI357" s="446"/>
      <c r="AJ357" s="449"/>
      <c r="AK357" s="449"/>
      <c r="AL357" s="449"/>
      <c r="AM357" s="446"/>
      <c r="AN357" s="446"/>
      <c r="AO357" s="446"/>
      <c r="AP357" s="446"/>
      <c r="AQ357" s="446"/>
      <c r="AR357" s="446"/>
      <c r="AS357" s="446"/>
      <c r="AT357" s="446"/>
      <c r="AU357" s="446"/>
      <c r="AV357" s="446"/>
      <c r="AW357" s="446"/>
      <c r="AX357" s="446"/>
      <c r="AY357" s="446"/>
    </row>
    <row r="358" spans="1:62" s="444" customFormat="1" ht="18" hidden="1" customHeight="1">
      <c r="A358" s="436">
        <f t="shared" si="14"/>
        <v>0</v>
      </c>
      <c r="B358" s="445"/>
      <c r="C358" s="445"/>
      <c r="D358" s="445" t="s">
        <v>540</v>
      </c>
      <c r="E358" s="445" t="str">
        <f>CONCATENATE("소반의 경사도는 평균 ",'6-3표준조사-1'!W530,"˚로 ",'6-3표준조사-1'!P531,"경사이고, 임지의 잔재를 제외하고 장애물은 많지 않다.")</f>
        <v>소반의 경사도는 평균 ˚로 완 (15˚ 이하)경사이고, 임지의 잔재를 제외하고 장애물은 많지 않다.</v>
      </c>
      <c r="F358" s="445"/>
      <c r="G358" s="445"/>
      <c r="H358" s="445"/>
      <c r="I358" s="445"/>
      <c r="J358" s="445"/>
      <c r="K358" s="445"/>
      <c r="L358" s="445"/>
      <c r="M358" s="445"/>
      <c r="N358" s="445"/>
      <c r="O358" s="445"/>
      <c r="P358" s="445"/>
      <c r="Q358" s="445"/>
      <c r="R358" s="445"/>
      <c r="S358" s="445"/>
      <c r="T358" s="445"/>
      <c r="U358" s="445"/>
      <c r="V358" s="445"/>
      <c r="W358" s="445"/>
      <c r="X358" s="445"/>
      <c r="Y358" s="445"/>
      <c r="Z358" s="445"/>
      <c r="AA358" s="445"/>
      <c r="AB358" s="445"/>
      <c r="AC358" s="445"/>
      <c r="AD358" s="445"/>
      <c r="AE358" s="445"/>
      <c r="AF358" s="445"/>
      <c r="AG358" s="445"/>
      <c r="AH358" s="445"/>
      <c r="AI358" s="445"/>
      <c r="AJ358" s="445"/>
      <c r="AK358" s="445"/>
      <c r="AL358" s="445"/>
      <c r="AM358" s="445"/>
      <c r="AN358" s="445"/>
      <c r="AO358" s="445"/>
      <c r="AP358" s="445"/>
      <c r="AQ358" s="445"/>
      <c r="AR358" s="445"/>
      <c r="AS358" s="445"/>
      <c r="AT358" s="445"/>
      <c r="AU358" s="445"/>
      <c r="AV358" s="445"/>
      <c r="AW358" s="445"/>
      <c r="AX358" s="445"/>
      <c r="AY358" s="445"/>
    </row>
    <row r="359" spans="1:62" s="444" customFormat="1" ht="18" hidden="1" customHeight="1">
      <c r="A359" s="436">
        <f t="shared" si="14"/>
        <v>0</v>
      </c>
      <c r="B359" s="445"/>
      <c r="C359" s="445" t="s">
        <v>1178</v>
      </c>
      <c r="D359" s="445" t="s">
        <v>1192</v>
      </c>
      <c r="E359" s="445"/>
      <c r="F359" s="445"/>
      <c r="G359" s="445"/>
      <c r="H359" s="445"/>
      <c r="I359" s="445"/>
      <c r="J359" s="445"/>
      <c r="K359" s="446"/>
      <c r="L359" s="446"/>
      <c r="M359" s="450"/>
      <c r="N359" s="445"/>
      <c r="O359" s="445"/>
      <c r="P359" s="451"/>
      <c r="Q359" s="451"/>
      <c r="R359" s="451"/>
      <c r="S359" s="451"/>
      <c r="T359" s="451"/>
      <c r="U359" s="445"/>
      <c r="V359" s="445"/>
      <c r="W359" s="445"/>
      <c r="X359" s="445"/>
      <c r="Y359" s="445"/>
      <c r="Z359" s="445"/>
      <c r="AA359" s="445"/>
      <c r="AB359" s="445"/>
      <c r="AC359" s="445"/>
      <c r="AD359" s="445"/>
      <c r="AE359" s="445"/>
      <c r="AF359" s="445"/>
      <c r="AG359" s="445"/>
      <c r="AH359" s="445"/>
      <c r="AI359" s="445"/>
      <c r="AJ359" s="445"/>
      <c r="AK359" s="445"/>
      <c r="AL359" s="445"/>
      <c r="AM359" s="445"/>
      <c r="AN359" s="445"/>
      <c r="AO359" s="445"/>
      <c r="AP359" s="445"/>
      <c r="AQ359" s="445"/>
      <c r="AR359" s="445"/>
      <c r="AS359" s="445"/>
      <c r="AT359" s="445"/>
      <c r="AU359" s="445"/>
      <c r="AV359" s="445"/>
      <c r="AW359" s="445"/>
      <c r="AX359" s="445"/>
      <c r="AY359" s="445"/>
    </row>
    <row r="360" spans="1:62" s="444" customFormat="1" ht="18" hidden="1" customHeight="1">
      <c r="A360" s="436">
        <f t="shared" si="14"/>
        <v>0</v>
      </c>
      <c r="B360" s="445"/>
      <c r="C360" s="445"/>
      <c r="D360" s="445" t="s">
        <v>540</v>
      </c>
      <c r="E360" s="446" t="str">
        <f>CONCATENATE("사업대상지는 ",'6-3표준조사-1'!N529," ",'6-3표준조사-1'!O529," ",'6-3표준조사-1'!P529,"로 지적면적은 ",'4-1 필지내역'!F118,"ha 이다." )</f>
        <v>사업대상지는   번지로 지적면적은 211.88ha 이다.</v>
      </c>
      <c r="F360" s="446"/>
      <c r="G360" s="446"/>
      <c r="H360" s="445"/>
      <c r="I360" s="445"/>
      <c r="J360" s="445"/>
      <c r="K360" s="445"/>
      <c r="L360" s="445"/>
      <c r="M360" s="445"/>
      <c r="N360" s="445"/>
      <c r="O360" s="445"/>
      <c r="P360" s="445"/>
      <c r="Q360" s="445"/>
      <c r="R360" s="445"/>
      <c r="S360" s="445"/>
      <c r="T360" s="445"/>
      <c r="U360" s="445"/>
      <c r="V360" s="445"/>
      <c r="W360" s="445"/>
      <c r="X360" s="445"/>
      <c r="Y360" s="445"/>
      <c r="Z360" s="445"/>
      <c r="AA360" s="445"/>
      <c r="AB360" s="445"/>
      <c r="AC360" s="445"/>
      <c r="AD360" s="445"/>
      <c r="AE360" s="445"/>
      <c r="AF360" s="445"/>
      <c r="AG360" s="445"/>
      <c r="AH360" s="445"/>
      <c r="AI360" s="445"/>
      <c r="AJ360" s="446"/>
      <c r="AK360" s="446"/>
      <c r="AL360" s="446"/>
      <c r="AM360" s="446"/>
      <c r="AN360" s="446"/>
      <c r="AO360" s="446"/>
      <c r="AP360" s="446"/>
      <c r="AQ360" s="446"/>
      <c r="AR360" s="446"/>
      <c r="AS360" s="446"/>
      <c r="AT360" s="446"/>
      <c r="AU360" s="446"/>
      <c r="AV360" s="446"/>
      <c r="AW360" s="446"/>
      <c r="AX360" s="446"/>
      <c r="AY360" s="446"/>
      <c r="AZ360" s="452"/>
    </row>
    <row r="361" spans="1:62" s="444" customFormat="1" ht="18" hidden="1" customHeight="1">
      <c r="A361" s="436">
        <f t="shared" si="14"/>
        <v>0</v>
      </c>
      <c r="B361" s="445"/>
      <c r="C361" s="445"/>
      <c r="D361" s="445" t="s">
        <v>540</v>
      </c>
      <c r="E361" s="446" t="str">
        <f>CONCATENATE("소반내에 묘지 및 조림목이 고사하여 풀베기 작업이 필요없는 지역을 제외한 풀베기사업 대상면적은 ",'6-3표준조사-1'!Q529,"ha 이다.")</f>
        <v>소반내에 묘지 및 조림목이 고사하여 풀베기 작업이 필요없는 지역을 제외한 풀베기사업 대상면적은 0ha 이다.</v>
      </c>
      <c r="F361" s="446"/>
      <c r="G361" s="446"/>
      <c r="H361" s="446"/>
      <c r="I361" s="446"/>
      <c r="J361" s="446"/>
      <c r="K361" s="446"/>
      <c r="L361" s="446"/>
      <c r="M361" s="446"/>
      <c r="N361" s="446"/>
      <c r="O361" s="446"/>
      <c r="P361" s="446"/>
      <c r="Q361" s="446"/>
      <c r="R361" s="446"/>
      <c r="S361" s="446"/>
      <c r="T361" s="446"/>
      <c r="U361" s="446"/>
      <c r="V361" s="446"/>
      <c r="W361" s="446"/>
      <c r="X361" s="446"/>
      <c r="Y361" s="446"/>
      <c r="Z361" s="446"/>
      <c r="AA361" s="446"/>
      <c r="AB361" s="446"/>
      <c r="AC361" s="446"/>
      <c r="AD361" s="446"/>
      <c r="AE361" s="446"/>
      <c r="AF361" s="446"/>
      <c r="AG361" s="446"/>
      <c r="AH361" s="446"/>
      <c r="AI361" s="446"/>
      <c r="AJ361" s="446"/>
      <c r="AK361" s="446"/>
      <c r="AL361" s="446"/>
      <c r="AM361" s="446"/>
      <c r="AN361" s="446"/>
      <c r="AO361" s="446"/>
      <c r="AP361" s="446"/>
      <c r="AQ361" s="446"/>
      <c r="AR361" s="446"/>
      <c r="AS361" s="446"/>
      <c r="AT361" s="446"/>
      <c r="AU361" s="446"/>
      <c r="AV361" s="446"/>
      <c r="AW361" s="446"/>
      <c r="AX361" s="446"/>
      <c r="AY361" s="446"/>
      <c r="AZ361" s="452"/>
    </row>
    <row r="362" spans="1:62" s="444" customFormat="1" ht="18" hidden="1" customHeight="1">
      <c r="A362" s="436">
        <f t="shared" si="14"/>
        <v>0</v>
      </c>
      <c r="B362" s="445"/>
      <c r="C362" s="445" t="s">
        <v>1171</v>
      </c>
      <c r="D362" s="445" t="s">
        <v>1191</v>
      </c>
      <c r="E362" s="446"/>
      <c r="F362" s="446"/>
      <c r="G362" s="446"/>
      <c r="H362" s="446"/>
      <c r="I362" s="446"/>
      <c r="J362" s="446"/>
      <c r="K362" s="446"/>
      <c r="L362" s="446"/>
      <c r="M362" s="446"/>
      <c r="N362" s="446"/>
      <c r="O362" s="446"/>
      <c r="P362" s="446"/>
      <c r="Q362" s="446"/>
      <c r="R362" s="446"/>
      <c r="S362" s="446"/>
      <c r="T362" s="446"/>
      <c r="U362" s="446"/>
      <c r="V362" s="446"/>
      <c r="W362" s="446"/>
      <c r="X362" s="446"/>
      <c r="Y362" s="446"/>
      <c r="Z362" s="446"/>
      <c r="AA362" s="446"/>
      <c r="AB362" s="446"/>
      <c r="AC362" s="446"/>
      <c r="AD362" s="446"/>
      <c r="AE362" s="446"/>
      <c r="AF362" s="446"/>
      <c r="AG362" s="446"/>
      <c r="AH362" s="453"/>
      <c r="AI362" s="453"/>
      <c r="AJ362" s="453"/>
      <c r="AK362" s="446"/>
      <c r="AL362" s="446"/>
      <c r="AM362" s="446"/>
      <c r="AN362" s="446"/>
      <c r="AO362" s="446"/>
      <c r="AP362" s="446"/>
      <c r="AQ362" s="446"/>
      <c r="AR362" s="446"/>
      <c r="AS362" s="446"/>
      <c r="AT362" s="446"/>
      <c r="AU362" s="446"/>
      <c r="AV362" s="446"/>
      <c r="AW362" s="446"/>
      <c r="AX362" s="446"/>
      <c r="AY362" s="446"/>
      <c r="AZ362" s="452"/>
    </row>
    <row r="363" spans="1:62" s="444" customFormat="1" ht="18" hidden="1" customHeight="1">
      <c r="A363" s="436">
        <f t="shared" si="14"/>
        <v>0</v>
      </c>
      <c r="B363" s="454"/>
      <c r="C363" s="454"/>
      <c r="D363" s="454" t="s">
        <v>540</v>
      </c>
      <c r="E363" s="455" t="s">
        <v>1190</v>
      </c>
      <c r="F363" s="455"/>
      <c r="G363" s="455"/>
      <c r="H363" s="455"/>
      <c r="I363" s="455"/>
      <c r="J363" s="455"/>
      <c r="K363" s="455"/>
      <c r="L363" s="455"/>
      <c r="M363" s="455"/>
      <c r="N363" s="455"/>
      <c r="O363" s="455"/>
      <c r="P363" s="455"/>
      <c r="Q363" s="455"/>
      <c r="R363" s="455"/>
      <c r="S363" s="455"/>
      <c r="T363" s="455"/>
      <c r="U363" s="455"/>
      <c r="V363" s="455"/>
      <c r="W363" s="455"/>
      <c r="X363" s="455"/>
      <c r="Y363" s="455"/>
      <c r="Z363" s="455"/>
      <c r="AA363" s="455"/>
      <c r="AB363" s="455"/>
      <c r="AC363" s="455"/>
      <c r="AD363" s="455"/>
      <c r="AE363" s="455"/>
      <c r="AF363" s="455"/>
      <c r="AG363" s="455"/>
      <c r="AH363" s="456"/>
      <c r="AI363" s="456"/>
      <c r="AJ363" s="456"/>
      <c r="AK363" s="455"/>
      <c r="AL363" s="455"/>
      <c r="AM363" s="455"/>
      <c r="AN363" s="455"/>
      <c r="AO363" s="455"/>
      <c r="AP363" s="455"/>
      <c r="AQ363" s="455"/>
      <c r="AR363" s="455"/>
      <c r="AS363" s="455"/>
      <c r="AT363" s="455"/>
      <c r="AU363" s="455"/>
      <c r="AV363" s="455"/>
      <c r="AW363" s="455"/>
      <c r="AX363" s="455"/>
      <c r="AY363" s="455"/>
      <c r="AZ363" s="452"/>
    </row>
    <row r="364" spans="1:62" s="444" customFormat="1" ht="14.25" hidden="1" customHeight="1">
      <c r="A364" s="436">
        <f t="shared" si="14"/>
        <v>0</v>
      </c>
      <c r="B364" s="445"/>
      <c r="C364" s="445"/>
      <c r="D364" s="457"/>
      <c r="E364" s="457"/>
      <c r="F364" s="457"/>
      <c r="G364" s="457"/>
      <c r="H364" s="457"/>
      <c r="I364" s="457"/>
      <c r="J364" s="457"/>
      <c r="K364" s="457"/>
      <c r="L364" s="457"/>
      <c r="M364" s="457"/>
      <c r="N364" s="457"/>
      <c r="O364" s="457"/>
      <c r="P364" s="457"/>
      <c r="Q364" s="457"/>
      <c r="R364" s="457"/>
      <c r="S364" s="457"/>
      <c r="T364" s="457"/>
      <c r="U364" s="457"/>
      <c r="V364" s="457"/>
      <c r="W364" s="457"/>
      <c r="X364" s="457"/>
      <c r="Y364" s="457"/>
      <c r="Z364" s="457"/>
      <c r="AA364" s="457"/>
      <c r="AB364" s="457"/>
      <c r="AC364" s="457"/>
      <c r="AD364" s="457"/>
      <c r="AE364" s="457"/>
      <c r="AF364" s="457"/>
      <c r="AG364" s="457"/>
      <c r="AH364" s="457"/>
      <c r="AI364" s="457"/>
      <c r="AJ364" s="457"/>
      <c r="AK364" s="457"/>
      <c r="AL364" s="457"/>
      <c r="AM364" s="457"/>
      <c r="AN364" s="457"/>
      <c r="AO364" s="457"/>
      <c r="AP364" s="457"/>
      <c r="AQ364" s="457"/>
      <c r="AR364" s="457"/>
      <c r="AS364" s="457"/>
      <c r="AT364" s="457"/>
      <c r="AU364" s="457"/>
      <c r="AV364" s="457"/>
      <c r="AW364" s="457"/>
      <c r="AX364" s="457"/>
      <c r="AY364" s="457"/>
      <c r="AZ364" s="452"/>
      <c r="BA364" s="458"/>
      <c r="BB364" s="458"/>
      <c r="BC364" s="458"/>
      <c r="BD364" s="458"/>
      <c r="BE364" s="458"/>
      <c r="BF364" s="458"/>
      <c r="BG364" s="458"/>
      <c r="BH364" s="458"/>
      <c r="BI364" s="458"/>
      <c r="BJ364" s="458"/>
    </row>
    <row r="365" spans="1:62" s="438" customFormat="1" ht="20.100000000000001" hidden="1" customHeight="1">
      <c r="A365" s="436">
        <f t="shared" si="14"/>
        <v>0</v>
      </c>
      <c r="B365" s="2154" t="s">
        <v>1189</v>
      </c>
      <c r="C365" s="2154"/>
      <c r="D365" s="2154"/>
      <c r="E365" s="2154"/>
      <c r="F365" s="2154"/>
      <c r="G365" s="2154"/>
      <c r="H365" s="2154"/>
      <c r="I365" s="2154"/>
      <c r="J365" s="2154"/>
      <c r="K365" s="2154"/>
      <c r="L365" s="2154"/>
      <c r="M365" s="2154"/>
      <c r="N365" s="2154"/>
      <c r="O365" s="2154"/>
      <c r="P365" s="2154"/>
      <c r="Q365" s="2154"/>
      <c r="R365" s="2154"/>
      <c r="S365" s="2154"/>
      <c r="T365" s="2154"/>
      <c r="U365" s="2154"/>
      <c r="V365" s="2154"/>
      <c r="W365" s="2154"/>
      <c r="X365" s="2154"/>
      <c r="Y365" s="2154"/>
      <c r="Z365" s="2154"/>
      <c r="AA365" s="2154"/>
      <c r="AB365" s="2154"/>
      <c r="AC365" s="2154"/>
      <c r="AD365" s="2154"/>
      <c r="AE365" s="2154"/>
      <c r="AF365" s="2154"/>
      <c r="AG365" s="2154"/>
      <c r="AH365" s="2154"/>
      <c r="AI365" s="2154"/>
      <c r="AJ365" s="2154"/>
      <c r="AK365" s="2154"/>
      <c r="AL365" s="2154"/>
      <c r="AM365" s="2154"/>
      <c r="AN365" s="2154"/>
      <c r="AO365" s="2154"/>
      <c r="AP365" s="2154"/>
      <c r="AQ365" s="2154"/>
      <c r="AR365" s="2154"/>
      <c r="AS365" s="2154"/>
      <c r="AT365" s="2154"/>
      <c r="AU365" s="2154"/>
      <c r="AV365" s="2154"/>
      <c r="AW365" s="2154"/>
      <c r="AX365" s="2154"/>
      <c r="AY365" s="2154"/>
      <c r="AZ365" s="443"/>
      <c r="BA365" s="458"/>
      <c r="BB365" s="459"/>
      <c r="BC365" s="459"/>
      <c r="BD365" s="459"/>
      <c r="BE365" s="459"/>
      <c r="BF365" s="459"/>
      <c r="BG365" s="459"/>
      <c r="BH365" s="459"/>
      <c r="BI365" s="459"/>
      <c r="BJ365" s="459"/>
    </row>
    <row r="366" spans="1:62" s="459" customFormat="1" ht="20.100000000000001" hidden="1" customHeight="1">
      <c r="A366" s="436">
        <f t="shared" si="14"/>
        <v>0</v>
      </c>
      <c r="B366" s="460"/>
      <c r="C366" s="461" t="s">
        <v>1188</v>
      </c>
      <c r="D366" s="461" t="s">
        <v>1187</v>
      </c>
      <c r="E366" s="462"/>
      <c r="F366" s="462"/>
      <c r="G366" s="453"/>
      <c r="H366" s="463"/>
      <c r="I366" s="463"/>
      <c r="J366" s="464"/>
      <c r="K366" s="464"/>
      <c r="L366" s="464"/>
      <c r="M366" s="464"/>
      <c r="N366" s="464"/>
      <c r="O366" s="464"/>
      <c r="P366" s="464"/>
      <c r="Q366" s="465"/>
      <c r="R366" s="465"/>
      <c r="S366" s="465"/>
      <c r="T366" s="465"/>
      <c r="U366" s="465"/>
      <c r="V366" s="466"/>
      <c r="W366" s="466"/>
      <c r="X366" s="466"/>
      <c r="Y366" s="466"/>
      <c r="Z366" s="466"/>
      <c r="AA366" s="466"/>
      <c r="AB366" s="466"/>
      <c r="AC366" s="466"/>
      <c r="AD366" s="466"/>
      <c r="AE366" s="466"/>
      <c r="AF366" s="466"/>
      <c r="AG366" s="466"/>
      <c r="AH366" s="467"/>
      <c r="AI366" s="467"/>
      <c r="AJ366" s="467"/>
      <c r="AK366" s="467"/>
      <c r="AL366" s="468"/>
      <c r="AM366" s="468"/>
      <c r="AN366" s="468"/>
      <c r="AO366" s="468"/>
      <c r="AP366" s="468"/>
      <c r="AQ366" s="468"/>
      <c r="AR366" s="468"/>
      <c r="AS366" s="468"/>
      <c r="AT366" s="468"/>
      <c r="AU366" s="468"/>
      <c r="AV366" s="463"/>
      <c r="AW366" s="463"/>
      <c r="AX366" s="463"/>
      <c r="AY366" s="463"/>
      <c r="AZ366" s="469"/>
      <c r="BA366" s="458"/>
      <c r="BB366" s="458"/>
      <c r="BC366" s="458"/>
      <c r="BD366" s="458"/>
      <c r="BE366" s="458"/>
      <c r="BF366" s="458"/>
      <c r="BG366" s="458"/>
      <c r="BH366" s="458"/>
      <c r="BI366" s="458"/>
      <c r="BJ366" s="458"/>
    </row>
    <row r="367" spans="1:62" s="444" customFormat="1" ht="18" hidden="1" customHeight="1">
      <c r="A367" s="436">
        <f t="shared" si="14"/>
        <v>0</v>
      </c>
      <c r="B367" s="470"/>
      <c r="C367" s="2155" t="s">
        <v>1186</v>
      </c>
      <c r="D367" s="2155"/>
      <c r="E367" s="2155"/>
      <c r="F367" s="2155"/>
      <c r="G367" s="2155"/>
      <c r="H367" s="2155"/>
      <c r="I367" s="2155"/>
      <c r="J367" s="2155"/>
      <c r="K367" s="2155" t="s">
        <v>1185</v>
      </c>
      <c r="L367" s="2155"/>
      <c r="M367" s="2155"/>
      <c r="N367" s="2155"/>
      <c r="O367" s="2155"/>
      <c r="P367" s="2155"/>
      <c r="Q367" s="2155"/>
      <c r="R367" s="2155"/>
      <c r="S367" s="2155" t="s">
        <v>1184</v>
      </c>
      <c r="T367" s="2155"/>
      <c r="U367" s="2155"/>
      <c r="V367" s="2155"/>
      <c r="W367" s="2155"/>
      <c r="X367" s="2155"/>
      <c r="Y367" s="2155"/>
      <c r="Z367" s="2155"/>
      <c r="AA367" s="2155" t="s">
        <v>1183</v>
      </c>
      <c r="AB367" s="2155"/>
      <c r="AC367" s="2155"/>
      <c r="AD367" s="2155"/>
      <c r="AE367" s="2155"/>
      <c r="AF367" s="2155"/>
      <c r="AG367" s="2155"/>
      <c r="AH367" s="2155"/>
      <c r="AI367" s="2155"/>
      <c r="AJ367" s="2155"/>
      <c r="AK367" s="2155"/>
      <c r="AL367" s="2155"/>
      <c r="AM367" s="2155"/>
      <c r="AN367" s="2155"/>
      <c r="AO367" s="2155"/>
      <c r="AP367" s="2155"/>
      <c r="AQ367" s="2155" t="s">
        <v>1156</v>
      </c>
      <c r="AR367" s="2155"/>
      <c r="AS367" s="2155"/>
      <c r="AT367" s="2155"/>
      <c r="AU367" s="2155"/>
      <c r="AV367" s="2155"/>
      <c r="AW367" s="2155"/>
      <c r="AX367" s="2155"/>
      <c r="AY367" s="470"/>
      <c r="AZ367" s="471"/>
      <c r="BA367" s="459"/>
      <c r="BB367" s="459"/>
      <c r="BC367" s="458"/>
      <c r="BD367" s="458"/>
      <c r="BE367" s="458"/>
      <c r="BF367" s="458"/>
      <c r="BG367" s="458"/>
      <c r="BH367" s="458"/>
      <c r="BI367" s="458"/>
      <c r="BJ367" s="458"/>
    </row>
    <row r="368" spans="1:62" s="444" customFormat="1" ht="18" hidden="1" customHeight="1">
      <c r="A368" s="436">
        <f t="shared" si="14"/>
        <v>0</v>
      </c>
      <c r="B368" s="470"/>
      <c r="C368" s="2155"/>
      <c r="D368" s="2155"/>
      <c r="E368" s="2155"/>
      <c r="F368" s="2155"/>
      <c r="G368" s="2155"/>
      <c r="H368" s="2155"/>
      <c r="I368" s="2155"/>
      <c r="J368" s="2155"/>
      <c r="K368" s="2155"/>
      <c r="L368" s="2155"/>
      <c r="M368" s="2155"/>
      <c r="N368" s="2155"/>
      <c r="O368" s="2155"/>
      <c r="P368" s="2155"/>
      <c r="Q368" s="2155"/>
      <c r="R368" s="2155"/>
      <c r="S368" s="2155"/>
      <c r="T368" s="2155"/>
      <c r="U368" s="2155"/>
      <c r="V368" s="2155"/>
      <c r="W368" s="2155"/>
      <c r="X368" s="2155"/>
      <c r="Y368" s="2155"/>
      <c r="Z368" s="2155"/>
      <c r="AA368" s="2155" t="s">
        <v>1182</v>
      </c>
      <c r="AB368" s="2155"/>
      <c r="AC368" s="2155"/>
      <c r="AD368" s="2155"/>
      <c r="AE368" s="2155"/>
      <c r="AF368" s="2155"/>
      <c r="AG368" s="2155"/>
      <c r="AH368" s="2155"/>
      <c r="AI368" s="2155" t="s">
        <v>1181</v>
      </c>
      <c r="AJ368" s="2155"/>
      <c r="AK368" s="2155"/>
      <c r="AL368" s="2155"/>
      <c r="AM368" s="2155"/>
      <c r="AN368" s="2155"/>
      <c r="AO368" s="2155"/>
      <c r="AP368" s="2155"/>
      <c r="AQ368" s="2155"/>
      <c r="AR368" s="2155"/>
      <c r="AS368" s="2155"/>
      <c r="AT368" s="2155"/>
      <c r="AU368" s="2155"/>
      <c r="AV368" s="2155"/>
      <c r="AW368" s="2155"/>
      <c r="AX368" s="2155"/>
      <c r="AY368" s="470"/>
      <c r="AZ368" s="471"/>
      <c r="BA368" s="458"/>
      <c r="BB368" s="458"/>
      <c r="BC368" s="458"/>
      <c r="BD368" s="458"/>
      <c r="BE368" s="458"/>
      <c r="BF368" s="458"/>
      <c r="BG368" s="458"/>
      <c r="BH368" s="458"/>
      <c r="BI368" s="458"/>
      <c r="BJ368" s="458"/>
    </row>
    <row r="369" spans="1:74" s="444" customFormat="1" ht="18" hidden="1" customHeight="1">
      <c r="A369" s="436">
        <f t="shared" si="14"/>
        <v>0</v>
      </c>
      <c r="B369" s="472"/>
      <c r="C369" s="2160">
        <f>L353</f>
        <v>0</v>
      </c>
      <c r="D369" s="2161"/>
      <c r="E369" s="2164" t="s">
        <v>1180</v>
      </c>
      <c r="F369" s="2164"/>
      <c r="G369" s="2161">
        <f>Z353</f>
        <v>0</v>
      </c>
      <c r="H369" s="2161"/>
      <c r="I369" s="2164" t="s">
        <v>1179</v>
      </c>
      <c r="J369" s="2164"/>
      <c r="K369" s="2170">
        <f>'6-3표준조사-1'!Q529</f>
        <v>0</v>
      </c>
      <c r="L369" s="2170"/>
      <c r="M369" s="2170"/>
      <c r="N369" s="2170"/>
      <c r="O369" s="2170"/>
      <c r="P369" s="2170"/>
      <c r="Q369" s="2170"/>
      <c r="R369" s="2170"/>
      <c r="S369" s="2158">
        <f>'6-3표준조사-1'!K531</f>
        <v>0</v>
      </c>
      <c r="T369" s="2158"/>
      <c r="U369" s="2158"/>
      <c r="V369" s="2158"/>
      <c r="W369" s="2158"/>
      <c r="X369" s="2158"/>
      <c r="Y369" s="2158"/>
      <c r="Z369" s="2158"/>
      <c r="AA369" s="2156">
        <f>'6-3표준조사-1'!Q535</f>
        <v>0</v>
      </c>
      <c r="AB369" s="2156"/>
      <c r="AC369" s="2156"/>
      <c r="AD369" s="2156"/>
      <c r="AE369" s="2156"/>
      <c r="AF369" s="2156"/>
      <c r="AG369" s="2156"/>
      <c r="AH369" s="2156"/>
      <c r="AI369" s="2156">
        <f>'6-3표준조사-1'!R535</f>
        <v>0</v>
      </c>
      <c r="AJ369" s="2156"/>
      <c r="AK369" s="2156"/>
      <c r="AL369" s="2156"/>
      <c r="AM369" s="2156"/>
      <c r="AN369" s="2156"/>
      <c r="AO369" s="2156"/>
      <c r="AP369" s="2156"/>
      <c r="AQ369" s="2158">
        <f>'6-3표준조사-1'!R531</f>
        <v>0</v>
      </c>
      <c r="AR369" s="2158"/>
      <c r="AS369" s="2158"/>
      <c r="AT369" s="2158"/>
      <c r="AU369" s="2158"/>
      <c r="AV369" s="2158"/>
      <c r="AW369" s="2158"/>
      <c r="AX369" s="2158"/>
      <c r="AY369" s="470"/>
      <c r="AZ369" s="471"/>
      <c r="BA369" s="458"/>
      <c r="BB369" s="458"/>
      <c r="BC369" s="459"/>
      <c r="BD369" s="459"/>
      <c r="BE369" s="459"/>
      <c r="BF369" s="459"/>
      <c r="BG369" s="459"/>
      <c r="BH369" s="459"/>
      <c r="BI369" s="459"/>
      <c r="BJ369" s="459"/>
    </row>
    <row r="370" spans="1:74" s="444" customFormat="1" ht="18" hidden="1" customHeight="1">
      <c r="A370" s="436">
        <f t="shared" si="14"/>
        <v>0</v>
      </c>
      <c r="B370" s="472"/>
      <c r="C370" s="2162"/>
      <c r="D370" s="2163"/>
      <c r="E370" s="2163"/>
      <c r="F370" s="2163"/>
      <c r="G370" s="2163"/>
      <c r="H370" s="2163"/>
      <c r="I370" s="2163"/>
      <c r="J370" s="2163"/>
      <c r="K370" s="2171"/>
      <c r="L370" s="2171"/>
      <c r="M370" s="2171"/>
      <c r="N370" s="2171"/>
      <c r="O370" s="2171"/>
      <c r="P370" s="2171"/>
      <c r="Q370" s="2171"/>
      <c r="R370" s="2171"/>
      <c r="S370" s="2159"/>
      <c r="T370" s="2159"/>
      <c r="U370" s="2159"/>
      <c r="V370" s="2159"/>
      <c r="W370" s="2159"/>
      <c r="X370" s="2159"/>
      <c r="Y370" s="2159"/>
      <c r="Z370" s="2159"/>
      <c r="AA370" s="2157"/>
      <c r="AB370" s="2157"/>
      <c r="AC370" s="2157"/>
      <c r="AD370" s="2157"/>
      <c r="AE370" s="2157"/>
      <c r="AF370" s="2157"/>
      <c r="AG370" s="2157"/>
      <c r="AH370" s="2157"/>
      <c r="AI370" s="2157"/>
      <c r="AJ370" s="2157"/>
      <c r="AK370" s="2157"/>
      <c r="AL370" s="2157"/>
      <c r="AM370" s="2157"/>
      <c r="AN370" s="2157"/>
      <c r="AO370" s="2157"/>
      <c r="AP370" s="2157"/>
      <c r="AQ370" s="2159"/>
      <c r="AR370" s="2159"/>
      <c r="AS370" s="2159"/>
      <c r="AT370" s="2159"/>
      <c r="AU370" s="2159"/>
      <c r="AV370" s="2159"/>
      <c r="AW370" s="2159"/>
      <c r="AX370" s="2159"/>
      <c r="AY370" s="470"/>
      <c r="AZ370" s="471"/>
      <c r="BA370" s="458"/>
      <c r="BB370" s="458"/>
      <c r="BC370" s="458"/>
      <c r="BD370" s="458"/>
      <c r="BE370" s="458"/>
      <c r="BF370" s="458"/>
      <c r="BG370" s="458"/>
      <c r="BH370" s="458"/>
      <c r="BI370" s="458"/>
      <c r="BJ370" s="458"/>
    </row>
    <row r="371" spans="1:74" s="444" customFormat="1" ht="18" hidden="1" customHeight="1">
      <c r="A371" s="436">
        <f t="shared" si="14"/>
        <v>0</v>
      </c>
      <c r="B371" s="472"/>
      <c r="C371" s="472" t="s">
        <v>1178</v>
      </c>
      <c r="D371" s="472" t="s">
        <v>1177</v>
      </c>
      <c r="E371" s="472"/>
      <c r="F371" s="470"/>
      <c r="G371" s="470"/>
      <c r="H371" s="470"/>
      <c r="I371" s="470"/>
      <c r="J371" s="470"/>
      <c r="K371" s="470"/>
      <c r="L371" s="470"/>
      <c r="M371" s="470"/>
      <c r="N371" s="470"/>
      <c r="O371" s="470"/>
      <c r="P371" s="470"/>
      <c r="Q371" s="473"/>
      <c r="R371" s="473"/>
      <c r="S371" s="473"/>
      <c r="T371" s="473"/>
      <c r="U371" s="473"/>
      <c r="V371" s="470"/>
      <c r="W371" s="474"/>
      <c r="X371" s="474"/>
      <c r="Y371" s="474"/>
      <c r="Z371" s="474"/>
      <c r="AA371" s="474"/>
      <c r="AB371" s="474"/>
      <c r="AC371" s="474"/>
      <c r="AD371" s="474"/>
      <c r="AE371" s="474"/>
      <c r="AF371" s="474"/>
      <c r="AG371" s="470"/>
      <c r="AH371" s="475"/>
      <c r="AI371" s="475"/>
      <c r="AJ371" s="475"/>
      <c r="AK371" s="475"/>
      <c r="AL371" s="476"/>
      <c r="AM371" s="476"/>
      <c r="AN371" s="476"/>
      <c r="AO371" s="476"/>
      <c r="AP371" s="476"/>
      <c r="AQ371" s="476"/>
      <c r="AR371" s="476"/>
      <c r="AS371" s="476"/>
      <c r="AT371" s="476"/>
      <c r="AU371" s="476"/>
      <c r="AV371" s="470"/>
      <c r="AW371" s="470"/>
      <c r="AX371" s="470"/>
      <c r="AY371" s="470"/>
      <c r="AZ371" s="471"/>
      <c r="BA371" s="458"/>
      <c r="BB371" s="458"/>
      <c r="BC371" s="458"/>
      <c r="BD371" s="458"/>
      <c r="BE371" s="458"/>
      <c r="BF371" s="458"/>
      <c r="BG371" s="458"/>
      <c r="BH371" s="458"/>
      <c r="BI371" s="458"/>
      <c r="BJ371" s="458"/>
      <c r="BK371" s="458"/>
      <c r="BL371" s="458"/>
      <c r="BM371" s="458"/>
      <c r="BN371" s="458"/>
      <c r="BO371" s="458"/>
      <c r="BP371" s="458"/>
      <c r="BQ371" s="458"/>
      <c r="BR371" s="458"/>
      <c r="BS371" s="458"/>
      <c r="BT371" s="458"/>
      <c r="BU371" s="458"/>
      <c r="BV371" s="458"/>
    </row>
    <row r="372" spans="1:74" s="444" customFormat="1" ht="18" hidden="1" customHeight="1">
      <c r="A372" s="436">
        <f t="shared" si="14"/>
        <v>0</v>
      </c>
      <c r="B372" s="472"/>
      <c r="C372" s="472"/>
      <c r="D372" s="445" t="s">
        <v>540</v>
      </c>
      <c r="E372" s="472" t="str">
        <f>CONCATENATE("식재된 ",S369," 는 활착이 안정된 상태로 신초발달이 양호함" )</f>
        <v>식재된 0 는 활착이 안정된 상태로 신초발달이 양호함</v>
      </c>
      <c r="F372" s="470"/>
      <c r="G372" s="470"/>
      <c r="H372" s="470"/>
      <c r="I372" s="470"/>
      <c r="J372" s="470"/>
      <c r="K372" s="470"/>
      <c r="L372" s="470"/>
      <c r="M372" s="470"/>
      <c r="N372" s="470"/>
      <c r="O372" s="470"/>
      <c r="P372" s="470"/>
      <c r="Q372" s="473"/>
      <c r="R372" s="473"/>
      <c r="S372" s="473"/>
      <c r="T372" s="473"/>
      <c r="U372" s="473"/>
      <c r="V372" s="470"/>
      <c r="W372" s="477"/>
      <c r="X372" s="474"/>
      <c r="Y372" s="474"/>
      <c r="Z372" s="474"/>
      <c r="AA372" s="477"/>
      <c r="AB372" s="474"/>
      <c r="AC372" s="474"/>
      <c r="AD372" s="474"/>
      <c r="AE372" s="477"/>
      <c r="AF372" s="474"/>
      <c r="AG372" s="470"/>
      <c r="AH372" s="475"/>
      <c r="AI372" s="475"/>
      <c r="AJ372" s="475"/>
      <c r="AK372" s="475"/>
      <c r="AL372" s="476"/>
      <c r="AM372" s="476"/>
      <c r="AN372" s="476"/>
      <c r="AO372" s="476"/>
      <c r="AP372" s="476"/>
      <c r="AQ372" s="476"/>
      <c r="AR372" s="476"/>
      <c r="AS372" s="476"/>
      <c r="AT372" s="476"/>
      <c r="AU372" s="476"/>
      <c r="AV372" s="470"/>
      <c r="AW372" s="470"/>
      <c r="AX372" s="470"/>
      <c r="AY372" s="470"/>
      <c r="AZ372" s="471"/>
      <c r="BC372" s="458"/>
      <c r="BD372" s="458"/>
      <c r="BE372" s="458"/>
      <c r="BF372" s="458"/>
      <c r="BG372" s="458"/>
      <c r="BH372" s="458"/>
      <c r="BI372" s="458"/>
      <c r="BJ372" s="458"/>
      <c r="BK372" s="458"/>
      <c r="BL372" s="458"/>
      <c r="BM372" s="458"/>
      <c r="BN372" s="458"/>
      <c r="BO372" s="458"/>
      <c r="BP372" s="458"/>
      <c r="BQ372" s="458"/>
      <c r="BR372" s="458"/>
      <c r="BS372" s="458"/>
      <c r="BT372" s="458"/>
      <c r="BU372" s="458"/>
      <c r="BV372" s="458"/>
    </row>
    <row r="373" spans="1:74" s="444" customFormat="1" ht="18" hidden="1" customHeight="1">
      <c r="A373" s="436">
        <f t="shared" si="14"/>
        <v>0</v>
      </c>
      <c r="B373" s="472"/>
      <c r="C373" s="472"/>
      <c r="D373" s="445" t="s">
        <v>540</v>
      </c>
      <c r="E373" s="472" t="s">
        <v>1176</v>
      </c>
      <c r="F373" s="470"/>
      <c r="G373" s="470"/>
      <c r="H373" s="470"/>
      <c r="I373" s="470"/>
      <c r="J373" s="470"/>
      <c r="K373" s="470"/>
      <c r="L373" s="470"/>
      <c r="M373" s="470"/>
      <c r="N373" s="470"/>
      <c r="O373" s="470"/>
      <c r="P373" s="470"/>
      <c r="Q373" s="473"/>
      <c r="R373" s="473"/>
      <c r="S373" s="473"/>
      <c r="T373" s="473"/>
      <c r="U373" s="473"/>
      <c r="V373" s="470"/>
      <c r="W373" s="470"/>
      <c r="X373" s="470"/>
      <c r="Y373" s="470"/>
      <c r="Z373" s="470"/>
      <c r="AA373" s="470"/>
      <c r="AB373" s="470"/>
      <c r="AC373" s="470"/>
      <c r="AD373" s="470"/>
      <c r="AE373" s="470"/>
      <c r="AF373" s="470"/>
      <c r="AG373" s="470"/>
      <c r="AH373" s="475"/>
      <c r="AI373" s="475"/>
      <c r="AJ373" s="475"/>
      <c r="AK373" s="475"/>
      <c r="AL373" s="476"/>
      <c r="AM373" s="476"/>
      <c r="AN373" s="476"/>
      <c r="AO373" s="476"/>
      <c r="AP373" s="476"/>
      <c r="AQ373" s="476"/>
      <c r="AR373" s="476"/>
      <c r="AS373" s="476"/>
      <c r="AT373" s="476"/>
      <c r="AU373" s="476"/>
      <c r="AV373" s="470"/>
      <c r="AW373" s="470"/>
      <c r="AX373" s="470"/>
      <c r="AY373" s="470"/>
      <c r="AZ373" s="471"/>
      <c r="BA373" s="438"/>
      <c r="BB373" s="438"/>
      <c r="BC373" s="438"/>
      <c r="BD373" s="438"/>
      <c r="BE373" s="438"/>
      <c r="BF373" s="438"/>
      <c r="BG373" s="438"/>
      <c r="BH373" s="438"/>
      <c r="BI373" s="438"/>
      <c r="BJ373" s="438"/>
      <c r="BK373" s="459"/>
      <c r="BL373" s="459"/>
      <c r="BM373" s="459"/>
      <c r="BN373" s="459"/>
      <c r="BO373" s="459"/>
      <c r="BP373" s="459"/>
      <c r="BQ373" s="459"/>
      <c r="BR373" s="459"/>
      <c r="BS373" s="459"/>
      <c r="BT373" s="459"/>
      <c r="BU373" s="459"/>
      <c r="BV373" s="459"/>
    </row>
    <row r="374" spans="1:74" s="444" customFormat="1" ht="18" hidden="1" customHeight="1">
      <c r="A374" s="436">
        <f t="shared" si="14"/>
        <v>0</v>
      </c>
      <c r="B374" s="472"/>
      <c r="C374" s="472" t="s">
        <v>1171</v>
      </c>
      <c r="D374" s="472" t="s">
        <v>1175</v>
      </c>
      <c r="E374" s="472"/>
      <c r="F374" s="470"/>
      <c r="G374" s="470"/>
      <c r="H374" s="470"/>
      <c r="I374" s="470"/>
      <c r="J374" s="470"/>
      <c r="K374" s="470"/>
      <c r="L374" s="470"/>
      <c r="M374" s="470"/>
      <c r="N374" s="470"/>
      <c r="O374" s="470"/>
      <c r="P374" s="470"/>
      <c r="Q374" s="473"/>
      <c r="R374" s="473"/>
      <c r="S374" s="473"/>
      <c r="T374" s="473"/>
      <c r="U374" s="473"/>
      <c r="V374" s="470"/>
      <c r="W374" s="470"/>
      <c r="X374" s="470"/>
      <c r="Y374" s="470"/>
      <c r="Z374" s="470"/>
      <c r="AA374" s="470"/>
      <c r="AB374" s="470"/>
      <c r="AC374" s="470"/>
      <c r="AD374" s="470"/>
      <c r="AE374" s="470"/>
      <c r="AF374" s="470"/>
      <c r="AG374" s="470"/>
      <c r="AH374" s="475"/>
      <c r="AI374" s="475"/>
      <c r="AJ374" s="475"/>
      <c r="AK374" s="475"/>
      <c r="AL374" s="476"/>
      <c r="AM374" s="476"/>
      <c r="AN374" s="476"/>
      <c r="AO374" s="476"/>
      <c r="AP374" s="476"/>
      <c r="AQ374" s="476"/>
      <c r="AR374" s="476"/>
      <c r="AS374" s="476"/>
      <c r="AT374" s="476"/>
      <c r="AU374" s="476"/>
      <c r="AV374" s="470"/>
      <c r="AW374" s="470"/>
      <c r="AX374" s="470"/>
      <c r="AY374" s="470"/>
      <c r="AZ374" s="471"/>
      <c r="BK374" s="458"/>
      <c r="BL374" s="458"/>
      <c r="BM374" s="458"/>
      <c r="BN374" s="458"/>
      <c r="BO374" s="458"/>
      <c r="BP374" s="458"/>
      <c r="BQ374" s="458"/>
      <c r="BR374" s="458"/>
      <c r="BS374" s="458"/>
      <c r="BT374" s="458"/>
      <c r="BU374" s="458"/>
      <c r="BV374" s="458"/>
    </row>
    <row r="375" spans="1:74" s="444" customFormat="1" ht="18" hidden="1" customHeight="1">
      <c r="A375" s="436">
        <f t="shared" si="14"/>
        <v>0</v>
      </c>
      <c r="B375" s="472"/>
      <c r="C375" s="472"/>
      <c r="D375" s="445" t="s">
        <v>540</v>
      </c>
      <c r="E375" s="472" t="str">
        <f>CONCATENATE("제거대상식생은 ",'6-3표준조사-1'!S535,"이며, 근주에서 올라온 맹아가 불규칙하게 분포한다.")</f>
        <v>제거대상식생은 대부분 목본이며, 근주에서 올라온 맹아가 불규칙하게 분포한다.</v>
      </c>
      <c r="F375" s="470"/>
      <c r="G375" s="470"/>
      <c r="H375" s="470"/>
      <c r="I375" s="470"/>
      <c r="J375" s="470"/>
      <c r="K375" s="470"/>
      <c r="L375" s="470"/>
      <c r="M375" s="470"/>
      <c r="N375" s="470"/>
      <c r="O375" s="470"/>
      <c r="P375" s="470"/>
      <c r="Q375" s="473"/>
      <c r="R375" s="473"/>
      <c r="S375" s="473"/>
      <c r="T375" s="473"/>
      <c r="U375" s="473"/>
      <c r="V375" s="470"/>
      <c r="W375" s="470"/>
      <c r="X375" s="470"/>
      <c r="Y375" s="470"/>
      <c r="Z375" s="470"/>
      <c r="AA375" s="470"/>
      <c r="AB375" s="470"/>
      <c r="AC375" s="470"/>
      <c r="AD375" s="470"/>
      <c r="AE375" s="470"/>
      <c r="AF375" s="470"/>
      <c r="AG375" s="470"/>
      <c r="AH375" s="475"/>
      <c r="AI375" s="475"/>
      <c r="AJ375" s="475"/>
      <c r="AK375" s="475"/>
      <c r="AL375" s="476"/>
      <c r="AM375" s="476"/>
      <c r="AN375" s="476"/>
      <c r="AO375" s="476"/>
      <c r="AP375" s="476"/>
      <c r="AQ375" s="476"/>
      <c r="AR375" s="476"/>
      <c r="AS375" s="476"/>
      <c r="AT375" s="476"/>
      <c r="AU375" s="476"/>
      <c r="AV375" s="470"/>
      <c r="AW375" s="470"/>
      <c r="AX375" s="470"/>
      <c r="AY375" s="470"/>
      <c r="AZ375" s="471"/>
      <c r="BK375" s="458"/>
      <c r="BL375" s="458"/>
      <c r="BM375" s="458"/>
      <c r="BN375" s="458"/>
      <c r="BO375" s="458"/>
      <c r="BP375" s="458"/>
      <c r="BQ375" s="458"/>
      <c r="BR375" s="458"/>
      <c r="BS375" s="458"/>
      <c r="BT375" s="458"/>
      <c r="BU375" s="458"/>
      <c r="BV375" s="458"/>
    </row>
    <row r="376" spans="1:74" s="444" customFormat="1" ht="18" hidden="1" customHeight="1">
      <c r="A376" s="436">
        <f t="shared" si="14"/>
        <v>0</v>
      </c>
      <c r="B376" s="472"/>
      <c r="C376" s="472"/>
      <c r="D376" s="445" t="s">
        <v>540</v>
      </c>
      <c r="E376" s="472" t="str">
        <f>CONCATENATE("조림목이 자연발생 식생과 경재하고 있으며 조림목의 ",AQ369,"하다." )</f>
        <v>조림목이 자연발생 식생과 경재하고 있으며 조림목의 0하다.</v>
      </c>
      <c r="F376" s="470"/>
      <c r="G376" s="470"/>
      <c r="H376" s="470"/>
      <c r="I376" s="470"/>
      <c r="J376" s="470"/>
      <c r="K376" s="470"/>
      <c r="L376" s="470"/>
      <c r="M376" s="470"/>
      <c r="N376" s="470"/>
      <c r="O376" s="470"/>
      <c r="P376" s="470"/>
      <c r="Q376" s="470"/>
      <c r="R376" s="470"/>
      <c r="S376" s="470"/>
      <c r="T376" s="470"/>
      <c r="U376" s="470"/>
      <c r="V376" s="470"/>
      <c r="W376" s="470"/>
      <c r="X376" s="470"/>
      <c r="Y376" s="470"/>
      <c r="Z376" s="470"/>
      <c r="AA376" s="470"/>
      <c r="AB376" s="470"/>
      <c r="AC376" s="470"/>
      <c r="AD376" s="470"/>
      <c r="AE376" s="470"/>
      <c r="AF376" s="470"/>
      <c r="AG376" s="470"/>
      <c r="AH376" s="475"/>
      <c r="AI376" s="475"/>
      <c r="AJ376" s="475"/>
      <c r="AK376" s="475"/>
      <c r="AL376" s="476"/>
      <c r="AM376" s="476"/>
      <c r="AN376" s="476"/>
      <c r="AO376" s="476"/>
      <c r="AP376" s="476"/>
      <c r="AQ376" s="476"/>
      <c r="AR376" s="476"/>
      <c r="AS376" s="476"/>
      <c r="AT376" s="476"/>
      <c r="AU376" s="476"/>
      <c r="AV376" s="470"/>
      <c r="AW376" s="470"/>
      <c r="AX376" s="470"/>
      <c r="AY376" s="470"/>
      <c r="AZ376" s="471"/>
      <c r="BK376" s="458"/>
      <c r="BL376" s="458"/>
      <c r="BM376" s="458"/>
      <c r="BN376" s="458"/>
      <c r="BO376" s="458"/>
      <c r="BP376" s="458"/>
      <c r="BQ376" s="458"/>
      <c r="BR376" s="458"/>
      <c r="BS376" s="458"/>
      <c r="BT376" s="458"/>
      <c r="BU376" s="458"/>
      <c r="BV376" s="458"/>
    </row>
    <row r="377" spans="1:74" s="444" customFormat="1" ht="13.5" hidden="1" customHeight="1">
      <c r="A377" s="436">
        <f t="shared" si="14"/>
        <v>0</v>
      </c>
      <c r="B377" s="478"/>
      <c r="C377" s="478"/>
      <c r="D377" s="478"/>
      <c r="E377" s="478"/>
      <c r="F377" s="453"/>
      <c r="G377" s="453"/>
      <c r="H377" s="453"/>
      <c r="I377" s="453"/>
      <c r="J377" s="479"/>
      <c r="K377" s="479"/>
      <c r="L377" s="479"/>
      <c r="M377" s="479"/>
      <c r="N377" s="479"/>
      <c r="O377" s="479"/>
      <c r="P377" s="479"/>
      <c r="Q377" s="480"/>
      <c r="R377" s="480"/>
      <c r="S377" s="480"/>
      <c r="T377" s="480"/>
      <c r="U377" s="480"/>
      <c r="V377" s="470"/>
      <c r="W377" s="470"/>
      <c r="X377" s="470"/>
      <c r="Y377" s="470"/>
      <c r="Z377" s="470"/>
      <c r="AA377" s="470"/>
      <c r="AB377" s="470"/>
      <c r="AC377" s="470"/>
      <c r="AD377" s="470"/>
      <c r="AE377" s="470"/>
      <c r="AF377" s="470"/>
      <c r="AG377" s="470"/>
      <c r="AH377" s="481"/>
      <c r="AI377" s="481"/>
      <c r="AJ377" s="481"/>
      <c r="AK377" s="481"/>
      <c r="AL377" s="482"/>
      <c r="AM377" s="482"/>
      <c r="AN377" s="482"/>
      <c r="AO377" s="482"/>
      <c r="AP377" s="482"/>
      <c r="AQ377" s="482"/>
      <c r="AR377" s="482"/>
      <c r="AS377" s="482"/>
      <c r="AT377" s="482"/>
      <c r="AU377" s="482"/>
      <c r="AV377" s="453"/>
      <c r="AW377" s="453"/>
      <c r="AX377" s="453"/>
      <c r="AY377" s="453"/>
      <c r="AZ377" s="471"/>
      <c r="BK377" s="458"/>
      <c r="BL377" s="458"/>
      <c r="BM377" s="458"/>
      <c r="BN377" s="458"/>
      <c r="BO377" s="458"/>
      <c r="BP377" s="458"/>
      <c r="BQ377" s="458"/>
      <c r="BR377" s="458"/>
      <c r="BS377" s="458"/>
      <c r="BT377" s="458"/>
      <c r="BU377" s="458"/>
      <c r="BV377" s="458"/>
    </row>
    <row r="378" spans="1:74" s="459" customFormat="1" ht="19.5" hidden="1" customHeight="1">
      <c r="A378" s="436">
        <f t="shared" si="14"/>
        <v>0</v>
      </c>
      <c r="B378" s="2154" t="s">
        <v>791</v>
      </c>
      <c r="C378" s="2154"/>
      <c r="D378" s="2154"/>
      <c r="E378" s="2154"/>
      <c r="F378" s="2154"/>
      <c r="G378" s="2154"/>
      <c r="H378" s="2154"/>
      <c r="I378" s="2154"/>
      <c r="J378" s="2154"/>
      <c r="K378" s="2154"/>
      <c r="L378" s="2154"/>
      <c r="M378" s="2154"/>
      <c r="N378" s="2154"/>
      <c r="O378" s="2154"/>
      <c r="P378" s="2154"/>
      <c r="Q378" s="2154"/>
      <c r="R378" s="2154"/>
      <c r="S378" s="2154"/>
      <c r="T378" s="2154"/>
      <c r="U378" s="2154"/>
      <c r="V378" s="2154"/>
      <c r="W378" s="2154"/>
      <c r="X378" s="2154"/>
      <c r="Y378" s="2154"/>
      <c r="Z378" s="2154"/>
      <c r="AA378" s="2154"/>
      <c r="AB378" s="2154"/>
      <c r="AC378" s="2154"/>
      <c r="AD378" s="2154"/>
      <c r="AE378" s="2154"/>
      <c r="AF378" s="2154"/>
      <c r="AG378" s="2154"/>
      <c r="AH378" s="2154"/>
      <c r="AI378" s="2154"/>
      <c r="AJ378" s="2154"/>
      <c r="AK378" s="2154"/>
      <c r="AL378" s="2154"/>
      <c r="AM378" s="2154"/>
      <c r="AN378" s="2154"/>
      <c r="AO378" s="2154"/>
      <c r="AP378" s="2154"/>
      <c r="AQ378" s="2154"/>
      <c r="AR378" s="2154"/>
      <c r="AS378" s="2154"/>
      <c r="AT378" s="2154"/>
      <c r="AU378" s="2154"/>
      <c r="AV378" s="2154"/>
      <c r="AW378" s="2154"/>
      <c r="AX378" s="2154"/>
      <c r="AY378" s="2154"/>
      <c r="AZ378" s="483"/>
      <c r="BB378" s="458"/>
      <c r="BC378" s="458"/>
      <c r="BD378" s="458"/>
      <c r="BE378" s="458"/>
      <c r="BF378" s="458"/>
      <c r="BG378" s="458"/>
      <c r="BH378" s="458"/>
      <c r="BI378" s="458"/>
      <c r="BJ378" s="458"/>
      <c r="BK378" s="458"/>
      <c r="BL378" s="458"/>
      <c r="BM378" s="458"/>
      <c r="BN378" s="458"/>
      <c r="BO378" s="458"/>
      <c r="BP378" s="458"/>
      <c r="BQ378" s="458"/>
      <c r="BR378" s="458"/>
      <c r="BS378" s="458"/>
      <c r="BT378" s="458"/>
      <c r="BU378" s="458"/>
      <c r="BV378" s="458"/>
    </row>
    <row r="379" spans="1:74" s="459" customFormat="1" ht="18" hidden="1" customHeight="1">
      <c r="A379" s="436">
        <f t="shared" si="14"/>
        <v>0</v>
      </c>
      <c r="B379" s="484"/>
      <c r="C379" s="445" t="s">
        <v>772</v>
      </c>
      <c r="D379" s="446" t="s">
        <v>793</v>
      </c>
      <c r="E379" s="446"/>
      <c r="F379" s="446"/>
      <c r="G379" s="446"/>
      <c r="H379" s="446"/>
      <c r="I379" s="446"/>
      <c r="J379" s="485"/>
      <c r="K379" s="485"/>
      <c r="L379" s="485"/>
      <c r="M379" s="485"/>
      <c r="N379" s="485"/>
      <c r="O379" s="485"/>
      <c r="P379" s="485"/>
      <c r="Q379" s="485"/>
      <c r="R379" s="485"/>
      <c r="S379" s="485"/>
      <c r="T379" s="485"/>
      <c r="U379" s="485"/>
      <c r="V379" s="485"/>
      <c r="W379" s="485"/>
      <c r="X379" s="485"/>
      <c r="Y379" s="485"/>
      <c r="Z379" s="485"/>
      <c r="AA379" s="485"/>
      <c r="AB379" s="485"/>
      <c r="AC379" s="485"/>
      <c r="AD379" s="485"/>
      <c r="AE379" s="485"/>
      <c r="AF379" s="485"/>
      <c r="AG379" s="485"/>
      <c r="AH379" s="485"/>
      <c r="AI379" s="485"/>
      <c r="AJ379" s="485"/>
      <c r="AK379" s="485"/>
      <c r="AL379" s="485"/>
      <c r="AM379" s="485"/>
      <c r="AN379" s="485"/>
      <c r="AO379" s="485"/>
      <c r="AP379" s="485"/>
      <c r="AQ379" s="485"/>
      <c r="AR379" s="485"/>
      <c r="AS379" s="485"/>
      <c r="AT379" s="485"/>
      <c r="AU379" s="485"/>
      <c r="AV379" s="485"/>
      <c r="AW379" s="485"/>
      <c r="AX379" s="485"/>
      <c r="AY379" s="485"/>
      <c r="AZ379" s="483"/>
      <c r="BB379" s="458"/>
      <c r="BC379" s="458"/>
      <c r="BD379" s="458"/>
      <c r="BE379" s="458"/>
      <c r="BF379" s="458"/>
      <c r="BG379" s="458"/>
      <c r="BH379" s="458"/>
      <c r="BI379" s="458"/>
      <c r="BJ379" s="458"/>
      <c r="BK379" s="458"/>
      <c r="BL379" s="458"/>
      <c r="BM379" s="458"/>
      <c r="BN379" s="458"/>
      <c r="BO379" s="458"/>
      <c r="BP379" s="458"/>
      <c r="BQ379" s="458"/>
      <c r="BR379" s="458"/>
      <c r="BS379" s="458"/>
      <c r="BT379" s="458"/>
      <c r="BU379" s="458"/>
      <c r="BV379" s="458"/>
    </row>
    <row r="380" spans="1:74" s="458" customFormat="1" ht="18" hidden="1" customHeight="1">
      <c r="A380" s="436">
        <f t="shared" si="14"/>
        <v>0</v>
      </c>
      <c r="B380" s="445"/>
      <c r="C380" s="445"/>
      <c r="D380" s="445" t="s">
        <v>540</v>
      </c>
      <c r="E380" s="446" t="str">
        <f>CONCATENATE("조림목이 정상적으로 생육하기 위해서는 조림목을 제외한 모든 식생을 제거하여야 하므로 ",AO353,"로 적용한다.")</f>
        <v>조림목이 정상적으로 생육하기 위해서는 조림목을 제외한 모든 식생을 제거하여야 하므로 모두베기로 적용한다.</v>
      </c>
      <c r="F380" s="446"/>
      <c r="G380" s="446"/>
      <c r="H380" s="446"/>
      <c r="I380" s="446"/>
      <c r="J380" s="447"/>
      <c r="K380" s="446"/>
      <c r="L380" s="446"/>
      <c r="M380" s="446"/>
      <c r="N380" s="446"/>
      <c r="O380" s="446"/>
      <c r="P380" s="446"/>
      <c r="Q380" s="446"/>
      <c r="R380" s="446"/>
      <c r="S380" s="446"/>
      <c r="T380" s="446"/>
      <c r="U380" s="446"/>
      <c r="V380" s="446"/>
      <c r="W380" s="446"/>
      <c r="X380" s="446"/>
      <c r="Y380" s="446"/>
      <c r="Z380" s="446"/>
      <c r="AA380" s="446"/>
      <c r="AB380" s="446"/>
      <c r="AC380" s="446"/>
      <c r="AD380" s="446"/>
      <c r="AE380" s="446"/>
      <c r="AF380" s="446"/>
      <c r="AG380" s="446"/>
      <c r="AH380" s="446"/>
      <c r="AI380" s="446"/>
      <c r="AJ380" s="446"/>
      <c r="AK380" s="446"/>
      <c r="AL380" s="446"/>
      <c r="AM380" s="446"/>
      <c r="AN380" s="446"/>
      <c r="AO380" s="446"/>
      <c r="AP380" s="446"/>
      <c r="AQ380" s="446"/>
      <c r="AR380" s="446"/>
      <c r="AS380" s="446"/>
      <c r="AT380" s="446"/>
      <c r="AU380" s="446"/>
      <c r="AV380" s="446"/>
      <c r="AW380" s="446"/>
      <c r="AX380" s="446"/>
      <c r="AY380" s="446"/>
      <c r="AZ380" s="486"/>
      <c r="BB380" s="459"/>
      <c r="BC380" s="459"/>
      <c r="BD380" s="459"/>
      <c r="BE380" s="459"/>
      <c r="BF380" s="459"/>
      <c r="BG380" s="459"/>
      <c r="BH380" s="459"/>
      <c r="BI380" s="459"/>
      <c r="BJ380" s="459"/>
      <c r="BK380" s="459"/>
      <c r="BL380" s="459"/>
      <c r="BM380" s="459"/>
      <c r="BN380" s="459"/>
      <c r="BO380" s="459"/>
      <c r="BP380" s="459"/>
      <c r="BQ380" s="459"/>
      <c r="BR380" s="459"/>
      <c r="BS380" s="459"/>
      <c r="BT380" s="459"/>
      <c r="BU380" s="459"/>
      <c r="BV380" s="459"/>
    </row>
    <row r="381" spans="1:74" s="458" customFormat="1" ht="18" hidden="1" customHeight="1">
      <c r="A381" s="436">
        <f t="shared" si="14"/>
        <v>0</v>
      </c>
      <c r="B381" s="445"/>
      <c r="C381" s="445" t="s">
        <v>794</v>
      </c>
      <c r="D381" s="446" t="s">
        <v>795</v>
      </c>
      <c r="E381" s="446"/>
      <c r="F381" s="446"/>
      <c r="G381" s="446"/>
      <c r="H381" s="446"/>
      <c r="I381" s="446"/>
      <c r="J381" s="446"/>
      <c r="K381" s="446"/>
      <c r="L381" s="446"/>
      <c r="M381" s="446"/>
      <c r="N381" s="446"/>
      <c r="O381" s="446"/>
      <c r="P381" s="446"/>
      <c r="Q381" s="446"/>
      <c r="R381" s="446"/>
      <c r="S381" s="446"/>
      <c r="T381" s="446"/>
      <c r="U381" s="446"/>
      <c r="V381" s="446"/>
      <c r="W381" s="446"/>
      <c r="X381" s="446"/>
      <c r="Y381" s="446"/>
      <c r="Z381" s="446"/>
      <c r="AA381" s="446"/>
      <c r="AB381" s="446"/>
      <c r="AC381" s="446"/>
      <c r="AD381" s="446"/>
      <c r="AE381" s="446"/>
      <c r="AF381" s="446"/>
      <c r="AG381" s="446"/>
      <c r="AH381" s="446"/>
      <c r="AI381" s="446"/>
      <c r="AJ381" s="446"/>
      <c r="AK381" s="446"/>
      <c r="AL381" s="446"/>
      <c r="AM381" s="446"/>
      <c r="AN381" s="446"/>
      <c r="AO381" s="446"/>
      <c r="AP381" s="446"/>
      <c r="AQ381" s="446"/>
      <c r="AR381" s="446"/>
      <c r="AS381" s="446"/>
      <c r="AT381" s="446"/>
      <c r="AU381" s="446"/>
      <c r="AV381" s="446"/>
      <c r="AW381" s="446"/>
      <c r="AX381" s="446"/>
      <c r="AY381" s="446"/>
      <c r="AZ381" s="486"/>
    </row>
    <row r="382" spans="1:74" s="458" customFormat="1" ht="18" hidden="1" customHeight="1">
      <c r="A382" s="436">
        <f t="shared" si="14"/>
        <v>0</v>
      </c>
      <c r="B382" s="445"/>
      <c r="C382" s="2155" t="s">
        <v>796</v>
      </c>
      <c r="D382" s="2155"/>
      <c r="E382" s="2155"/>
      <c r="F382" s="2155"/>
      <c r="G382" s="2155"/>
      <c r="H382" s="2155"/>
      <c r="I382" s="2155"/>
      <c r="J382" s="2155"/>
      <c r="K382" s="2155"/>
      <c r="L382" s="2155"/>
      <c r="M382" s="2155"/>
      <c r="N382" s="2155"/>
      <c r="O382" s="2155"/>
      <c r="P382" s="2155"/>
      <c r="Q382" s="2155"/>
      <c r="R382" s="2155"/>
      <c r="S382" s="2155"/>
      <c r="T382" s="2155"/>
      <c r="U382" s="2155"/>
      <c r="V382" s="2155"/>
      <c r="W382" s="2155"/>
      <c r="X382" s="2155"/>
      <c r="Y382" s="2155"/>
      <c r="Z382" s="2155"/>
      <c r="AA382" s="2155" t="s">
        <v>797</v>
      </c>
      <c r="AB382" s="2155"/>
      <c r="AC382" s="2155"/>
      <c r="AD382" s="2155"/>
      <c r="AE382" s="2155"/>
      <c r="AF382" s="2155"/>
      <c r="AG382" s="2155"/>
      <c r="AH382" s="2155"/>
      <c r="AI382" s="2155"/>
      <c r="AJ382" s="2155"/>
      <c r="AK382" s="2155"/>
      <c r="AL382" s="2155"/>
      <c r="AM382" s="2155"/>
      <c r="AN382" s="2155"/>
      <c r="AO382" s="2155"/>
      <c r="AP382" s="2155"/>
      <c r="AQ382" s="2155"/>
      <c r="AR382" s="2155"/>
      <c r="AS382" s="2155"/>
      <c r="AT382" s="2155"/>
      <c r="AU382" s="2155"/>
      <c r="AV382" s="2155"/>
      <c r="AW382" s="2155"/>
      <c r="AX382" s="2155"/>
      <c r="AY382" s="445"/>
      <c r="AZ382" s="444"/>
    </row>
    <row r="383" spans="1:74" s="444" customFormat="1" ht="18" hidden="1" customHeight="1">
      <c r="A383" s="436">
        <f t="shared" ref="A383:A400" si="15">IF(K$369&gt;0,1,0)</f>
        <v>0</v>
      </c>
      <c r="B383" s="487"/>
      <c r="C383" s="2155" t="s">
        <v>798</v>
      </c>
      <c r="D383" s="2155"/>
      <c r="E383" s="2155"/>
      <c r="F383" s="2155"/>
      <c r="G383" s="2155"/>
      <c r="H383" s="2155"/>
      <c r="I383" s="2155"/>
      <c r="J383" s="2155"/>
      <c r="K383" s="2155" t="s">
        <v>799</v>
      </c>
      <c r="L383" s="2155"/>
      <c r="M383" s="2155"/>
      <c r="N383" s="2155"/>
      <c r="O383" s="2155"/>
      <c r="P383" s="2155"/>
      <c r="Q383" s="2155"/>
      <c r="R383" s="2155"/>
      <c r="S383" s="2155" t="s">
        <v>800</v>
      </c>
      <c r="T383" s="2155"/>
      <c r="U383" s="2155"/>
      <c r="V383" s="2155"/>
      <c r="W383" s="2155"/>
      <c r="X383" s="2155"/>
      <c r="Y383" s="2155"/>
      <c r="Z383" s="2155"/>
      <c r="AA383" s="2155" t="s">
        <v>572</v>
      </c>
      <c r="AB383" s="2155"/>
      <c r="AC383" s="2155"/>
      <c r="AD383" s="2155"/>
      <c r="AE383" s="2155"/>
      <c r="AF383" s="2155"/>
      <c r="AG383" s="2155"/>
      <c r="AH383" s="2155"/>
      <c r="AI383" s="2155" t="s">
        <v>573</v>
      </c>
      <c r="AJ383" s="2155"/>
      <c r="AK383" s="2155"/>
      <c r="AL383" s="2155"/>
      <c r="AM383" s="2155"/>
      <c r="AN383" s="2155"/>
      <c r="AO383" s="2155"/>
      <c r="AP383" s="2155"/>
      <c r="AQ383" s="2155" t="s">
        <v>574</v>
      </c>
      <c r="AR383" s="2155"/>
      <c r="AS383" s="2155"/>
      <c r="AT383" s="2155"/>
      <c r="AU383" s="2155"/>
      <c r="AV383" s="2155"/>
      <c r="AW383" s="2155"/>
      <c r="AX383" s="2155"/>
      <c r="AY383" s="487"/>
      <c r="AZ383" s="443"/>
      <c r="BB383" s="458"/>
      <c r="BC383" s="458"/>
      <c r="BD383" s="458"/>
      <c r="BE383" s="458"/>
      <c r="BF383" s="458"/>
      <c r="BG383" s="458"/>
      <c r="BH383" s="458"/>
      <c r="BI383" s="458"/>
      <c r="BJ383" s="458"/>
      <c r="BK383" s="458"/>
      <c r="BL383" s="458"/>
      <c r="BM383" s="458"/>
      <c r="BN383" s="458"/>
      <c r="BO383" s="458"/>
      <c r="BP383" s="458"/>
      <c r="BQ383" s="458"/>
      <c r="BR383" s="458"/>
      <c r="BS383" s="458"/>
      <c r="BT383" s="458"/>
      <c r="BU383" s="458"/>
      <c r="BV383" s="458"/>
    </row>
    <row r="384" spans="1:74" s="438" customFormat="1" ht="18" hidden="1" customHeight="1">
      <c r="A384" s="436">
        <f t="shared" si="15"/>
        <v>0</v>
      </c>
      <c r="B384" s="470"/>
      <c r="C384" s="2155" t="s">
        <v>1170</v>
      </c>
      <c r="D384" s="2155"/>
      <c r="E384" s="2155"/>
      <c r="F384" s="2155"/>
      <c r="G384" s="2155"/>
      <c r="H384" s="2155"/>
      <c r="I384" s="2155"/>
      <c r="J384" s="2155"/>
      <c r="K384" s="2155" t="s">
        <v>1174</v>
      </c>
      <c r="L384" s="2155"/>
      <c r="M384" s="2155"/>
      <c r="N384" s="2155"/>
      <c r="O384" s="2155"/>
      <c r="P384" s="2155"/>
      <c r="Q384" s="2155"/>
      <c r="R384" s="2155"/>
      <c r="S384" s="2165">
        <f>AA369</f>
        <v>0</v>
      </c>
      <c r="T384" s="2165"/>
      <c r="U384" s="2165"/>
      <c r="V384" s="2165"/>
      <c r="W384" s="2165"/>
      <c r="X384" s="2165"/>
      <c r="Y384" s="2165"/>
      <c r="Z384" s="2165"/>
      <c r="AA384" s="2158" t="str">
        <f>'6-3표준조사-1'!P531</f>
        <v>완 (15˚ 이하)</v>
      </c>
      <c r="AB384" s="2158"/>
      <c r="AC384" s="2158"/>
      <c r="AD384" s="2158"/>
      <c r="AE384" s="2158"/>
      <c r="AF384" s="2158"/>
      <c r="AG384" s="2158"/>
      <c r="AH384" s="2158"/>
      <c r="AI384" s="2158">
        <f>'6-3표준조사-1'!Q531</f>
        <v>0</v>
      </c>
      <c r="AJ384" s="2158"/>
      <c r="AK384" s="2158"/>
      <c r="AL384" s="2158"/>
      <c r="AM384" s="2158"/>
      <c r="AN384" s="2158"/>
      <c r="AO384" s="2158"/>
      <c r="AP384" s="2158"/>
      <c r="AQ384" s="2158">
        <f>'6-3표준조사-1'!R531</f>
        <v>0</v>
      </c>
      <c r="AR384" s="2158"/>
      <c r="AS384" s="2158"/>
      <c r="AT384" s="2158"/>
      <c r="AU384" s="2158"/>
      <c r="AV384" s="2158"/>
      <c r="AW384" s="2158"/>
      <c r="AX384" s="2158"/>
      <c r="AY384" s="470"/>
      <c r="AZ384" s="471"/>
    </row>
    <row r="385" spans="1:52" s="444" customFormat="1" ht="18" hidden="1" customHeight="1">
      <c r="A385" s="436">
        <f t="shared" si="15"/>
        <v>0</v>
      </c>
      <c r="B385" s="470"/>
      <c r="C385" s="2155" t="s">
        <v>1173</v>
      </c>
      <c r="D385" s="2155"/>
      <c r="E385" s="2155"/>
      <c r="F385" s="2155"/>
      <c r="G385" s="2155"/>
      <c r="H385" s="2155"/>
      <c r="I385" s="2155"/>
      <c r="J385" s="2155"/>
      <c r="K385" s="2155" t="s">
        <v>1172</v>
      </c>
      <c r="L385" s="2155"/>
      <c r="M385" s="2155"/>
      <c r="N385" s="2155"/>
      <c r="O385" s="2155"/>
      <c r="P385" s="2155"/>
      <c r="Q385" s="2155"/>
      <c r="R385" s="2155"/>
      <c r="S385" s="2166">
        <f>K369</f>
        <v>0</v>
      </c>
      <c r="T385" s="2166"/>
      <c r="U385" s="2166"/>
      <c r="V385" s="2166"/>
      <c r="W385" s="2166"/>
      <c r="X385" s="2166"/>
      <c r="Y385" s="2166"/>
      <c r="Z385" s="2166"/>
      <c r="AA385" s="2159"/>
      <c r="AB385" s="2159"/>
      <c r="AC385" s="2159"/>
      <c r="AD385" s="2159"/>
      <c r="AE385" s="2159"/>
      <c r="AF385" s="2159"/>
      <c r="AG385" s="2159"/>
      <c r="AH385" s="2159"/>
      <c r="AI385" s="2159"/>
      <c r="AJ385" s="2159"/>
      <c r="AK385" s="2159"/>
      <c r="AL385" s="2159"/>
      <c r="AM385" s="2159"/>
      <c r="AN385" s="2159"/>
      <c r="AO385" s="2159"/>
      <c r="AP385" s="2159"/>
      <c r="AQ385" s="2159"/>
      <c r="AR385" s="2159"/>
      <c r="AS385" s="2159"/>
      <c r="AT385" s="2159"/>
      <c r="AU385" s="2159"/>
      <c r="AV385" s="2159"/>
      <c r="AW385" s="2159"/>
      <c r="AX385" s="2159"/>
      <c r="AY385" s="470"/>
      <c r="AZ385" s="471"/>
    </row>
    <row r="386" spans="1:52" s="444" customFormat="1" ht="18" hidden="1" customHeight="1">
      <c r="A386" s="436">
        <f t="shared" si="15"/>
        <v>0</v>
      </c>
      <c r="B386" s="488"/>
      <c r="C386" s="488" t="s">
        <v>1171</v>
      </c>
      <c r="D386" s="488" t="s">
        <v>1170</v>
      </c>
      <c r="E386" s="488"/>
      <c r="F386" s="488"/>
      <c r="G386" s="489"/>
      <c r="H386" s="489"/>
      <c r="I386" s="489"/>
      <c r="J386" s="489"/>
      <c r="K386" s="489"/>
      <c r="L386" s="476"/>
      <c r="M386" s="476"/>
      <c r="N386" s="476"/>
      <c r="O386" s="476"/>
      <c r="P386" s="476"/>
      <c r="Q386" s="490"/>
      <c r="R386" s="490"/>
      <c r="S386" s="490"/>
      <c r="T386" s="490"/>
      <c r="U386" s="490"/>
      <c r="V386" s="470"/>
      <c r="W386" s="470"/>
      <c r="X386" s="470"/>
      <c r="Y386" s="470"/>
      <c r="Z386" s="491"/>
      <c r="AA386" s="470"/>
      <c r="AB386" s="470"/>
      <c r="AC386" s="470"/>
      <c r="AD386" s="492"/>
      <c r="AE386" s="470"/>
      <c r="AF386" s="470"/>
      <c r="AG386" s="470"/>
      <c r="AH386" s="493"/>
      <c r="AI386" s="493"/>
      <c r="AJ386" s="493"/>
      <c r="AK386" s="493"/>
      <c r="AL386" s="493"/>
      <c r="AM386" s="493"/>
      <c r="AN386" s="493"/>
      <c r="AO386" s="493"/>
      <c r="AP386" s="493"/>
      <c r="AQ386" s="494"/>
      <c r="AR386" s="494"/>
      <c r="AS386" s="494"/>
      <c r="AT386" s="494"/>
      <c r="AU386" s="495"/>
      <c r="AV386" s="495"/>
      <c r="AW386" s="495"/>
      <c r="AX386" s="495"/>
      <c r="AY386" s="495"/>
      <c r="AZ386" s="496"/>
    </row>
    <row r="387" spans="1:52" s="444" customFormat="1" ht="18" hidden="1" customHeight="1">
      <c r="A387" s="436">
        <f t="shared" si="15"/>
        <v>0</v>
      </c>
      <c r="B387" s="445"/>
      <c r="C387" s="445"/>
      <c r="D387" s="445" t="s">
        <v>540</v>
      </c>
      <c r="E387" s="445" t="s">
        <v>1169</v>
      </c>
      <c r="F387" s="445"/>
      <c r="G387" s="445"/>
      <c r="H387" s="445"/>
      <c r="I387" s="445"/>
      <c r="J387" s="492"/>
      <c r="K387" s="492"/>
      <c r="L387" s="492"/>
      <c r="M387" s="492"/>
      <c r="N387" s="445"/>
      <c r="O387" s="445"/>
      <c r="P387" s="445"/>
      <c r="Q387" s="445"/>
      <c r="R387" s="445"/>
      <c r="S387" s="445"/>
      <c r="T387" s="490"/>
      <c r="U387" s="490"/>
      <c r="V387" s="490"/>
      <c r="W387" s="490"/>
      <c r="X387" s="445"/>
      <c r="Y387" s="445"/>
      <c r="Z387" s="445"/>
      <c r="AA387" s="445"/>
      <c r="AB387" s="490"/>
      <c r="AC387" s="490"/>
      <c r="AD387" s="490"/>
      <c r="AE387" s="490"/>
      <c r="AF387" s="445"/>
      <c r="AG387" s="445"/>
      <c r="AH387" s="445"/>
      <c r="AI387" s="445"/>
      <c r="AJ387" s="445"/>
      <c r="AK387" s="445"/>
      <c r="AL387" s="445"/>
      <c r="AM387" s="445"/>
      <c r="AN387" s="445"/>
      <c r="AO387" s="445"/>
      <c r="AP387" s="445"/>
      <c r="AQ387" s="445"/>
      <c r="AR387" s="445"/>
      <c r="AS387" s="445"/>
      <c r="AT387" s="445"/>
      <c r="AU387" s="445"/>
      <c r="AV387" s="445"/>
      <c r="AW387" s="445"/>
      <c r="AX387" s="445"/>
      <c r="AY387" s="445"/>
    </row>
    <row r="388" spans="1:52" s="458" customFormat="1" ht="18" hidden="1" customHeight="1">
      <c r="A388" s="436">
        <f t="shared" si="15"/>
        <v>0</v>
      </c>
      <c r="B388" s="445"/>
      <c r="C388" s="445"/>
      <c r="D388" s="445" t="s">
        <v>540</v>
      </c>
      <c r="E388" s="446" t="s">
        <v>1168</v>
      </c>
      <c r="F388" s="446"/>
      <c r="G388" s="446"/>
      <c r="H388" s="446"/>
      <c r="I388" s="446"/>
      <c r="J388" s="446"/>
      <c r="K388" s="446"/>
      <c r="L388" s="446"/>
      <c r="M388" s="446"/>
      <c r="N388" s="446"/>
      <c r="O388" s="446"/>
      <c r="P388" s="446"/>
      <c r="Q388" s="446"/>
      <c r="R388" s="446"/>
      <c r="S388" s="446"/>
      <c r="T388" s="446"/>
      <c r="U388" s="446"/>
      <c r="V388" s="446"/>
      <c r="W388" s="446"/>
      <c r="X388" s="446"/>
      <c r="Y388" s="446"/>
      <c r="Z388" s="446"/>
      <c r="AA388" s="446"/>
      <c r="AB388" s="446"/>
      <c r="AC388" s="446"/>
      <c r="AD388" s="446"/>
      <c r="AE388" s="446"/>
      <c r="AF388" s="446"/>
      <c r="AG388" s="446"/>
      <c r="AH388" s="446"/>
      <c r="AI388" s="446"/>
      <c r="AJ388" s="446"/>
      <c r="AK388" s="446"/>
      <c r="AL388" s="446"/>
      <c r="AM388" s="446"/>
      <c r="AN388" s="446"/>
      <c r="AO388" s="446"/>
      <c r="AP388" s="446"/>
      <c r="AQ388" s="446"/>
      <c r="AR388" s="446"/>
      <c r="AS388" s="446"/>
      <c r="AT388" s="446"/>
      <c r="AU388" s="446"/>
      <c r="AV388" s="446"/>
      <c r="AW388" s="446"/>
      <c r="AX388" s="446"/>
      <c r="AY388" s="446"/>
      <c r="AZ388" s="486"/>
    </row>
    <row r="389" spans="1:52" s="459" customFormat="1" ht="18" hidden="1" customHeight="1">
      <c r="A389" s="436">
        <f t="shared" si="15"/>
        <v>0</v>
      </c>
      <c r="B389" s="445"/>
      <c r="C389" s="445" t="s">
        <v>1167</v>
      </c>
      <c r="D389" s="445"/>
      <c r="E389" s="497"/>
      <c r="F389" s="497"/>
      <c r="G389" s="497"/>
      <c r="H389" s="497"/>
      <c r="I389" s="497"/>
      <c r="J389" s="497"/>
      <c r="K389" s="497"/>
      <c r="L389" s="497"/>
      <c r="M389" s="497"/>
      <c r="N389" s="497"/>
      <c r="O389" s="497"/>
      <c r="P389" s="497"/>
      <c r="Q389" s="497"/>
      <c r="R389" s="497"/>
      <c r="S389" s="497"/>
      <c r="T389" s="497"/>
      <c r="U389" s="497"/>
      <c r="V389" s="497"/>
      <c r="W389" s="497"/>
      <c r="X389" s="497"/>
      <c r="Y389" s="497"/>
      <c r="Z389" s="497"/>
      <c r="AA389" s="497"/>
      <c r="AB389" s="497"/>
      <c r="AC389" s="497"/>
      <c r="AD389" s="497"/>
      <c r="AE389" s="497"/>
      <c r="AF389" s="497"/>
      <c r="AG389" s="497"/>
      <c r="AH389" s="497"/>
      <c r="AI389" s="497"/>
      <c r="AJ389" s="497"/>
      <c r="AK389" s="497"/>
      <c r="AL389" s="497"/>
      <c r="AM389" s="497"/>
      <c r="AN389" s="497"/>
      <c r="AO389" s="497"/>
      <c r="AP389" s="497"/>
      <c r="AQ389" s="497"/>
      <c r="AR389" s="497"/>
      <c r="AS389" s="497"/>
      <c r="AT389" s="497"/>
      <c r="AU389" s="497"/>
      <c r="AV389" s="497"/>
      <c r="AW389" s="497"/>
      <c r="AX389" s="497"/>
      <c r="AY389" s="497"/>
      <c r="AZ389" s="498"/>
    </row>
    <row r="390" spans="1:52" s="458" customFormat="1" ht="18" hidden="1" customHeight="1">
      <c r="A390" s="436">
        <f t="shared" si="15"/>
        <v>0</v>
      </c>
      <c r="B390" s="445"/>
      <c r="C390" s="445"/>
      <c r="D390" s="445" t="s">
        <v>540</v>
      </c>
      <c r="E390" s="497" t="s">
        <v>1166</v>
      </c>
      <c r="F390" s="497"/>
      <c r="G390" s="497"/>
      <c r="H390" s="497"/>
      <c r="I390" s="497"/>
      <c r="J390" s="497"/>
      <c r="K390" s="497"/>
      <c r="L390" s="497"/>
      <c r="M390" s="497"/>
      <c r="N390" s="497"/>
      <c r="O390" s="497"/>
      <c r="P390" s="497"/>
      <c r="Q390" s="497"/>
      <c r="R390" s="497"/>
      <c r="S390" s="497"/>
      <c r="T390" s="497"/>
      <c r="U390" s="497"/>
      <c r="V390" s="497"/>
      <c r="W390" s="497"/>
      <c r="X390" s="497"/>
      <c r="Y390" s="497"/>
      <c r="Z390" s="497"/>
      <c r="AA390" s="497"/>
      <c r="AB390" s="497"/>
      <c r="AC390" s="497"/>
      <c r="AD390" s="497"/>
      <c r="AE390" s="497"/>
      <c r="AF390" s="497"/>
      <c r="AG390" s="497"/>
      <c r="AH390" s="497"/>
      <c r="AI390" s="497"/>
      <c r="AJ390" s="497"/>
      <c r="AK390" s="497"/>
      <c r="AL390" s="497"/>
      <c r="AM390" s="497"/>
      <c r="AN390" s="497"/>
      <c r="AO390" s="497"/>
      <c r="AP390" s="497"/>
      <c r="AQ390" s="497"/>
      <c r="AR390" s="497"/>
      <c r="AS390" s="497"/>
      <c r="AT390" s="497"/>
      <c r="AU390" s="497"/>
      <c r="AV390" s="497"/>
      <c r="AW390" s="497"/>
      <c r="AX390" s="497"/>
      <c r="AY390" s="497"/>
      <c r="AZ390" s="498"/>
    </row>
    <row r="391" spans="1:52" s="458" customFormat="1" ht="18" hidden="1" customHeight="1">
      <c r="A391" s="436">
        <f t="shared" si="15"/>
        <v>0</v>
      </c>
      <c r="B391" s="445"/>
      <c r="C391" s="445"/>
      <c r="D391" s="445" t="s">
        <v>540</v>
      </c>
      <c r="E391" s="497" t="s">
        <v>1165</v>
      </c>
      <c r="F391" s="497"/>
      <c r="G391" s="497"/>
      <c r="H391" s="497"/>
      <c r="I391" s="497"/>
      <c r="J391" s="497"/>
      <c r="K391" s="497"/>
      <c r="L391" s="497"/>
      <c r="M391" s="497"/>
      <c r="N391" s="497"/>
      <c r="O391" s="497"/>
      <c r="P391" s="497"/>
      <c r="Q391" s="497"/>
      <c r="R391" s="497"/>
      <c r="S391" s="497"/>
      <c r="T391" s="497"/>
      <c r="U391" s="497"/>
      <c r="V391" s="497"/>
      <c r="W391" s="497"/>
      <c r="X391" s="497"/>
      <c r="Y391" s="497"/>
      <c r="Z391" s="497"/>
      <c r="AA391" s="497"/>
      <c r="AB391" s="497"/>
      <c r="AC391" s="497"/>
      <c r="AD391" s="497"/>
      <c r="AE391" s="497"/>
      <c r="AF391" s="497"/>
      <c r="AG391" s="497"/>
      <c r="AH391" s="497"/>
      <c r="AI391" s="497"/>
      <c r="AJ391" s="497"/>
      <c r="AK391" s="497"/>
      <c r="AL391" s="497"/>
      <c r="AM391" s="497"/>
      <c r="AN391" s="497"/>
      <c r="AO391" s="497"/>
      <c r="AP391" s="497"/>
      <c r="AQ391" s="497"/>
      <c r="AR391" s="497"/>
      <c r="AS391" s="497"/>
      <c r="AT391" s="497"/>
      <c r="AU391" s="497"/>
      <c r="AV391" s="497"/>
      <c r="AW391" s="497"/>
      <c r="AX391" s="497"/>
      <c r="AY391" s="497"/>
      <c r="AZ391" s="498"/>
    </row>
    <row r="392" spans="1:52" s="458" customFormat="1" ht="18" hidden="1" customHeight="1">
      <c r="A392" s="436">
        <f t="shared" si="15"/>
        <v>0</v>
      </c>
      <c r="B392" s="445"/>
      <c r="C392" s="445" t="s">
        <v>1164</v>
      </c>
      <c r="D392" s="445" t="s">
        <v>1163</v>
      </c>
      <c r="E392" s="497"/>
      <c r="F392" s="497"/>
      <c r="G392" s="497"/>
      <c r="H392" s="497"/>
      <c r="I392" s="497"/>
      <c r="J392" s="497"/>
      <c r="K392" s="497"/>
      <c r="L392" s="497"/>
      <c r="M392" s="497"/>
      <c r="N392" s="497"/>
      <c r="O392" s="497"/>
      <c r="P392" s="497"/>
      <c r="Q392" s="497"/>
      <c r="R392" s="497"/>
      <c r="S392" s="497"/>
      <c r="T392" s="497"/>
      <c r="U392" s="497"/>
      <c r="V392" s="497"/>
      <c r="W392" s="497"/>
      <c r="X392" s="497"/>
      <c r="Y392" s="497"/>
      <c r="Z392" s="497"/>
      <c r="AA392" s="497"/>
      <c r="AB392" s="497"/>
      <c r="AC392" s="497"/>
      <c r="AD392" s="497"/>
      <c r="AE392" s="497"/>
      <c r="AF392" s="497"/>
      <c r="AG392" s="497"/>
      <c r="AH392" s="497"/>
      <c r="AI392" s="497"/>
      <c r="AJ392" s="497"/>
      <c r="AK392" s="497"/>
      <c r="AL392" s="497"/>
      <c r="AM392" s="497"/>
      <c r="AN392" s="497"/>
      <c r="AO392" s="497"/>
      <c r="AP392" s="497"/>
      <c r="AQ392" s="497"/>
      <c r="AR392" s="497"/>
      <c r="AS392" s="497"/>
      <c r="AT392" s="497"/>
      <c r="AU392" s="497"/>
      <c r="AV392" s="497"/>
      <c r="AW392" s="497"/>
      <c r="AX392" s="497"/>
      <c r="AY392" s="497"/>
      <c r="AZ392" s="498"/>
    </row>
    <row r="393" spans="1:52" s="458" customFormat="1" ht="18" hidden="1" customHeight="1">
      <c r="A393" s="436">
        <f t="shared" si="15"/>
        <v>0</v>
      </c>
      <c r="B393" s="445"/>
      <c r="C393" s="445"/>
      <c r="D393" s="445" t="s">
        <v>540</v>
      </c>
      <c r="E393" s="497" t="s">
        <v>816</v>
      </c>
      <c r="F393" s="497"/>
      <c r="G393" s="497"/>
      <c r="H393" s="497"/>
      <c r="I393" s="497"/>
      <c r="J393" s="497"/>
      <c r="K393" s="497"/>
      <c r="L393" s="497"/>
      <c r="M393" s="497"/>
      <c r="N393" s="497"/>
      <c r="O393" s="497"/>
      <c r="P393" s="497"/>
      <c r="Q393" s="497"/>
      <c r="R393" s="497"/>
      <c r="S393" s="497"/>
      <c r="T393" s="497"/>
      <c r="U393" s="497"/>
      <c r="V393" s="497"/>
      <c r="W393" s="497"/>
      <c r="X393" s="497"/>
      <c r="Y393" s="497"/>
      <c r="Z393" s="497"/>
      <c r="AA393" s="497"/>
      <c r="AB393" s="497"/>
      <c r="AC393" s="497"/>
      <c r="AD393" s="497"/>
      <c r="AE393" s="497"/>
      <c r="AF393" s="497"/>
      <c r="AG393" s="497"/>
      <c r="AH393" s="497"/>
      <c r="AI393" s="497"/>
      <c r="AJ393" s="497"/>
      <c r="AK393" s="497"/>
      <c r="AL393" s="497"/>
      <c r="AM393" s="497"/>
      <c r="AN393" s="497"/>
      <c r="AO393" s="497"/>
      <c r="AP393" s="497"/>
      <c r="AQ393" s="497"/>
      <c r="AR393" s="497"/>
      <c r="AS393" s="497"/>
      <c r="AT393" s="497"/>
      <c r="AU393" s="497"/>
      <c r="AV393" s="497"/>
      <c r="AW393" s="497"/>
      <c r="AX393" s="497"/>
      <c r="AY393" s="497"/>
      <c r="AZ393" s="498"/>
    </row>
    <row r="394" spans="1:52" s="458" customFormat="1" ht="18" hidden="1" customHeight="1">
      <c r="A394" s="436">
        <f t="shared" si="15"/>
        <v>0</v>
      </c>
      <c r="B394" s="445"/>
      <c r="C394" s="445"/>
      <c r="D394" s="445" t="s">
        <v>540</v>
      </c>
      <c r="E394" s="497" t="s">
        <v>817</v>
      </c>
      <c r="F394" s="497"/>
      <c r="G394" s="497"/>
      <c r="H394" s="497"/>
      <c r="I394" s="497"/>
      <c r="J394" s="497"/>
      <c r="K394" s="497"/>
      <c r="L394" s="497"/>
      <c r="M394" s="497"/>
      <c r="N394" s="497"/>
      <c r="O394" s="497"/>
      <c r="P394" s="497"/>
      <c r="Q394" s="497"/>
      <c r="R394" s="497"/>
      <c r="S394" s="497"/>
      <c r="T394" s="497"/>
      <c r="U394" s="497"/>
      <c r="V394" s="497"/>
      <c r="W394" s="497"/>
      <c r="X394" s="497"/>
      <c r="Y394" s="497"/>
      <c r="Z394" s="497"/>
      <c r="AA394" s="497"/>
      <c r="AB394" s="497"/>
      <c r="AC394" s="497"/>
      <c r="AD394" s="497"/>
      <c r="AE394" s="497"/>
      <c r="AF394" s="497"/>
      <c r="AG394" s="497"/>
      <c r="AH394" s="497"/>
      <c r="AI394" s="497"/>
      <c r="AJ394" s="497"/>
      <c r="AK394" s="497"/>
      <c r="AL394" s="497"/>
      <c r="AM394" s="497"/>
      <c r="AN394" s="497"/>
      <c r="AO394" s="497"/>
      <c r="AP394" s="497"/>
      <c r="AQ394" s="497"/>
      <c r="AR394" s="497"/>
      <c r="AS394" s="497"/>
      <c r="AT394" s="497"/>
      <c r="AU394" s="497"/>
      <c r="AV394" s="497"/>
      <c r="AW394" s="497"/>
      <c r="AX394" s="497"/>
      <c r="AY394" s="497"/>
      <c r="AZ394" s="498"/>
    </row>
    <row r="395" spans="1:52" s="458" customFormat="1" ht="18" hidden="1" customHeight="1">
      <c r="A395" s="436">
        <f t="shared" si="15"/>
        <v>0</v>
      </c>
      <c r="B395" s="445"/>
      <c r="C395" s="445"/>
      <c r="D395" s="445" t="s">
        <v>540</v>
      </c>
      <c r="E395" s="497" t="s">
        <v>818</v>
      </c>
      <c r="F395" s="497"/>
      <c r="G395" s="497"/>
      <c r="H395" s="497"/>
      <c r="I395" s="497"/>
      <c r="J395" s="497"/>
      <c r="K395" s="497"/>
      <c r="L395" s="497"/>
      <c r="M395" s="497"/>
      <c r="N395" s="497"/>
      <c r="O395" s="497"/>
      <c r="P395" s="497"/>
      <c r="Q395" s="497"/>
      <c r="R395" s="497"/>
      <c r="S395" s="497"/>
      <c r="T395" s="497"/>
      <c r="U395" s="497"/>
      <c r="V395" s="497"/>
      <c r="W395" s="497"/>
      <c r="X395" s="497"/>
      <c r="Y395" s="497"/>
      <c r="Z395" s="497"/>
      <c r="AA395" s="497"/>
      <c r="AB395" s="497"/>
      <c r="AC395" s="497"/>
      <c r="AD395" s="497"/>
      <c r="AE395" s="497"/>
      <c r="AF395" s="497"/>
      <c r="AG395" s="497"/>
      <c r="AH395" s="497"/>
      <c r="AI395" s="497"/>
      <c r="AJ395" s="497"/>
      <c r="AK395" s="497"/>
      <c r="AL395" s="497"/>
      <c r="AM395" s="497"/>
      <c r="AN395" s="497"/>
      <c r="AO395" s="497"/>
      <c r="AP395" s="497"/>
      <c r="AQ395" s="497"/>
      <c r="AR395" s="497"/>
      <c r="AS395" s="497"/>
      <c r="AT395" s="497"/>
      <c r="AU395" s="497"/>
      <c r="AV395" s="497"/>
      <c r="AW395" s="497"/>
      <c r="AX395" s="497"/>
      <c r="AY395" s="497"/>
      <c r="AZ395" s="498"/>
    </row>
    <row r="396" spans="1:52" s="458" customFormat="1" ht="18" hidden="1" customHeight="1">
      <c r="A396" s="436">
        <f t="shared" si="15"/>
        <v>0</v>
      </c>
      <c r="B396" s="445"/>
      <c r="C396" s="445"/>
      <c r="D396" s="445" t="s">
        <v>540</v>
      </c>
      <c r="E396" s="497" t="s">
        <v>819</v>
      </c>
      <c r="F396" s="497"/>
      <c r="G396" s="497"/>
      <c r="H396" s="497"/>
      <c r="I396" s="497"/>
      <c r="J396" s="497"/>
      <c r="K396" s="497"/>
      <c r="L396" s="497"/>
      <c r="M396" s="497"/>
      <c r="N396" s="497"/>
      <c r="O396" s="497"/>
      <c r="P396" s="497"/>
      <c r="Q396" s="497"/>
      <c r="R396" s="497"/>
      <c r="S396" s="497"/>
      <c r="T396" s="497"/>
      <c r="U396" s="497"/>
      <c r="V396" s="497"/>
      <c r="W396" s="497"/>
      <c r="X396" s="497"/>
      <c r="Y396" s="497"/>
      <c r="Z396" s="497"/>
      <c r="AA396" s="497"/>
      <c r="AB396" s="497"/>
      <c r="AC396" s="497"/>
      <c r="AD396" s="497"/>
      <c r="AE396" s="497"/>
      <c r="AF396" s="497"/>
      <c r="AG396" s="497"/>
      <c r="AH396" s="497"/>
      <c r="AI396" s="497"/>
      <c r="AJ396" s="497"/>
      <c r="AK396" s="497"/>
      <c r="AL396" s="497"/>
      <c r="AM396" s="497"/>
      <c r="AN396" s="497"/>
      <c r="AO396" s="497"/>
      <c r="AP396" s="497"/>
      <c r="AQ396" s="497"/>
      <c r="AR396" s="497"/>
      <c r="AS396" s="497"/>
      <c r="AT396" s="497"/>
      <c r="AU396" s="497"/>
      <c r="AV396" s="497"/>
      <c r="AW396" s="497"/>
      <c r="AX396" s="497"/>
      <c r="AY396" s="497"/>
      <c r="AZ396" s="498"/>
    </row>
    <row r="397" spans="1:52" s="458" customFormat="1" ht="18" hidden="1" customHeight="1">
      <c r="A397" s="436">
        <f t="shared" si="15"/>
        <v>0</v>
      </c>
      <c r="B397" s="445"/>
      <c r="C397" s="445"/>
      <c r="D397" s="445" t="s">
        <v>540</v>
      </c>
      <c r="E397" s="497" t="s">
        <v>820</v>
      </c>
      <c r="F397" s="497"/>
      <c r="G397" s="497"/>
      <c r="H397" s="497"/>
      <c r="I397" s="497"/>
      <c r="J397" s="497"/>
      <c r="K397" s="497"/>
      <c r="L397" s="497"/>
      <c r="M397" s="497"/>
      <c r="N397" s="497"/>
      <c r="O397" s="497"/>
      <c r="P397" s="497"/>
      <c r="Q397" s="497"/>
      <c r="R397" s="497"/>
      <c r="S397" s="497"/>
      <c r="T397" s="497"/>
      <c r="U397" s="497"/>
      <c r="V397" s="497"/>
      <c r="W397" s="497"/>
      <c r="X397" s="497"/>
      <c r="Y397" s="497"/>
      <c r="Z397" s="497"/>
      <c r="AA397" s="497"/>
      <c r="AB397" s="497"/>
      <c r="AC397" s="497"/>
      <c r="AD397" s="497"/>
      <c r="AE397" s="497"/>
      <c r="AF397" s="497"/>
      <c r="AG397" s="497"/>
      <c r="AH397" s="497"/>
      <c r="AI397" s="497"/>
      <c r="AJ397" s="497"/>
      <c r="AK397" s="497"/>
      <c r="AL397" s="497"/>
      <c r="AM397" s="497"/>
      <c r="AN397" s="497"/>
      <c r="AO397" s="497"/>
      <c r="AP397" s="497"/>
      <c r="AQ397" s="497"/>
      <c r="AR397" s="497"/>
      <c r="AS397" s="497"/>
      <c r="AT397" s="497"/>
      <c r="AU397" s="497"/>
      <c r="AV397" s="497"/>
      <c r="AW397" s="497"/>
      <c r="AX397" s="497"/>
      <c r="AY397" s="497"/>
      <c r="AZ397" s="498"/>
    </row>
    <row r="398" spans="1:52" s="458" customFormat="1" ht="18" hidden="1" customHeight="1">
      <c r="A398" s="436">
        <f t="shared" si="15"/>
        <v>0</v>
      </c>
      <c r="B398" s="445"/>
      <c r="C398" s="445"/>
      <c r="D398" s="445" t="s">
        <v>540</v>
      </c>
      <c r="E398" s="497" t="s">
        <v>821</v>
      </c>
      <c r="F398" s="497"/>
      <c r="G398" s="497"/>
      <c r="H398" s="497"/>
      <c r="I398" s="497"/>
      <c r="J398" s="497"/>
      <c r="K398" s="497"/>
      <c r="L398" s="497"/>
      <c r="M398" s="497"/>
      <c r="N398" s="497"/>
      <c r="O398" s="497"/>
      <c r="P398" s="497"/>
      <c r="Q398" s="497"/>
      <c r="R398" s="497"/>
      <c r="S398" s="497"/>
      <c r="T398" s="497"/>
      <c r="U398" s="497"/>
      <c r="V398" s="497"/>
      <c r="W398" s="497"/>
      <c r="X398" s="497"/>
      <c r="Y398" s="497"/>
      <c r="Z398" s="497"/>
      <c r="AA398" s="497"/>
      <c r="AB398" s="497"/>
      <c r="AC398" s="497"/>
      <c r="AD398" s="497"/>
      <c r="AE398" s="497"/>
      <c r="AF398" s="497"/>
      <c r="AG398" s="497"/>
      <c r="AH398" s="497"/>
      <c r="AI398" s="497"/>
      <c r="AJ398" s="497"/>
      <c r="AK398" s="497"/>
      <c r="AL398" s="497"/>
      <c r="AM398" s="497"/>
      <c r="AN398" s="497"/>
      <c r="AO398" s="497"/>
      <c r="AP398" s="497"/>
      <c r="AQ398" s="497"/>
      <c r="AR398" s="497"/>
      <c r="AS398" s="497"/>
      <c r="AT398" s="497"/>
      <c r="AU398" s="497"/>
      <c r="AV398" s="497"/>
      <c r="AW398" s="497"/>
      <c r="AX398" s="497"/>
      <c r="AY398" s="497"/>
      <c r="AZ398" s="498"/>
    </row>
    <row r="399" spans="1:52" s="458" customFormat="1" ht="18" hidden="1" customHeight="1">
      <c r="A399" s="436">
        <f t="shared" si="15"/>
        <v>0</v>
      </c>
      <c r="B399" s="445"/>
      <c r="C399" s="445"/>
      <c r="D399" s="445" t="s">
        <v>540</v>
      </c>
      <c r="E399" s="497" t="s">
        <v>822</v>
      </c>
      <c r="F399" s="497"/>
      <c r="G399" s="497"/>
      <c r="H399" s="497"/>
      <c r="I399" s="497"/>
      <c r="J399" s="497"/>
      <c r="K399" s="497"/>
      <c r="L399" s="497"/>
      <c r="M399" s="497"/>
      <c r="N399" s="497"/>
      <c r="O399" s="497"/>
      <c r="P399" s="497"/>
      <c r="Q399" s="497"/>
      <c r="R399" s="497"/>
      <c r="S399" s="497"/>
      <c r="T399" s="497"/>
      <c r="U399" s="497"/>
      <c r="V399" s="497"/>
      <c r="W399" s="497"/>
      <c r="X399" s="497"/>
      <c r="Y399" s="497"/>
      <c r="Z399" s="497"/>
      <c r="AA399" s="497"/>
      <c r="AB399" s="497"/>
      <c r="AC399" s="497"/>
      <c r="AD399" s="497"/>
      <c r="AE399" s="497"/>
      <c r="AF399" s="497"/>
      <c r="AG399" s="497"/>
      <c r="AH399" s="497"/>
      <c r="AI399" s="497"/>
      <c r="AJ399" s="497"/>
      <c r="AK399" s="497"/>
      <c r="AL399" s="497"/>
      <c r="AM399" s="497"/>
      <c r="AN399" s="497"/>
      <c r="AO399" s="497"/>
      <c r="AP399" s="497"/>
      <c r="AQ399" s="497"/>
      <c r="AR399" s="497"/>
      <c r="AS399" s="497"/>
      <c r="AT399" s="497"/>
      <c r="AU399" s="497"/>
      <c r="AV399" s="497"/>
      <c r="AW399" s="497"/>
      <c r="AX399" s="497"/>
      <c r="AY399" s="497"/>
      <c r="AZ399" s="498"/>
    </row>
    <row r="400" spans="1:52" s="458" customFormat="1" ht="18" hidden="1" customHeight="1">
      <c r="A400" s="436">
        <f t="shared" si="15"/>
        <v>0</v>
      </c>
      <c r="B400" s="445"/>
      <c r="C400" s="445"/>
      <c r="D400" s="497"/>
      <c r="E400" s="499"/>
      <c r="F400" s="499"/>
      <c r="G400" s="499"/>
      <c r="H400" s="499"/>
      <c r="I400" s="499"/>
      <c r="J400" s="499"/>
      <c r="K400" s="499"/>
      <c r="L400" s="499"/>
      <c r="M400" s="499"/>
      <c r="N400" s="499"/>
      <c r="O400" s="499"/>
      <c r="P400" s="499"/>
      <c r="Q400" s="499"/>
      <c r="R400" s="499"/>
      <c r="S400" s="499"/>
      <c r="T400" s="499"/>
      <c r="U400" s="499"/>
      <c r="V400" s="499"/>
      <c r="W400" s="499"/>
      <c r="X400" s="499"/>
      <c r="Y400" s="499"/>
      <c r="Z400" s="499"/>
      <c r="AA400" s="499"/>
      <c r="AB400" s="499"/>
      <c r="AC400" s="499"/>
      <c r="AD400" s="499"/>
      <c r="AE400" s="499"/>
      <c r="AF400" s="499"/>
      <c r="AG400" s="499"/>
      <c r="AH400" s="499"/>
      <c r="AI400" s="499"/>
      <c r="AJ400" s="499"/>
      <c r="AK400" s="499"/>
      <c r="AL400" s="499"/>
      <c r="AM400" s="499"/>
      <c r="AN400" s="499"/>
      <c r="AO400" s="499"/>
      <c r="AP400" s="499"/>
      <c r="AQ400" s="499"/>
      <c r="AR400" s="499"/>
      <c r="AS400" s="499"/>
      <c r="AT400" s="499"/>
      <c r="AU400" s="499"/>
      <c r="AV400" s="499"/>
      <c r="AW400" s="499"/>
      <c r="AX400" s="499"/>
      <c r="AY400" s="499"/>
      <c r="AZ400" s="498"/>
    </row>
    <row r="401" hidden="1"/>
    <row r="402" hidden="1"/>
    <row r="403" hidden="1"/>
    <row r="404" hidden="1"/>
    <row r="405" hidden="1"/>
    <row r="406" hidden="1"/>
    <row r="407" hidden="1"/>
    <row r="408" hidden="1"/>
  </sheetData>
  <sheetProtection algorithmName="SHA-512" hashValue="6ewswUPQ5YVXNTVuTUFiws5VPGVrqvlqW52nEFkagTCV7mHIvWasaD8/0kzYhJdQ0+vrtvQws5FXKN2DsbWXSA==" saltValue="ns6RptWOrKVURPFj2d9Leg==" spinCount="100000" sheet="1" autoFilter="0"/>
  <autoFilter ref="A1:A408">
    <filterColumn colId="0">
      <customFilters>
        <customFilter operator="notEqual" val=" "/>
      </customFilters>
    </filterColumn>
  </autoFilter>
  <mergeCells count="345">
    <mergeCell ref="C384:J384"/>
    <mergeCell ref="K384:R384"/>
    <mergeCell ref="S384:Z384"/>
    <mergeCell ref="AA384:AH385"/>
    <mergeCell ref="AI384:AP385"/>
    <mergeCell ref="AQ384:AX385"/>
    <mergeCell ref="C385:J385"/>
    <mergeCell ref="K385:R385"/>
    <mergeCell ref="S385:Z385"/>
    <mergeCell ref="B378:AY378"/>
    <mergeCell ref="C382:Z382"/>
    <mergeCell ref="AA382:AX382"/>
    <mergeCell ref="C369:D370"/>
    <mergeCell ref="E369:F370"/>
    <mergeCell ref="G369:H370"/>
    <mergeCell ref="I369:J370"/>
    <mergeCell ref="C383:J383"/>
    <mergeCell ref="K383:R383"/>
    <mergeCell ref="S383:Z383"/>
    <mergeCell ref="AA383:AH383"/>
    <mergeCell ref="AI383:AP383"/>
    <mergeCell ref="AQ383:AX383"/>
    <mergeCell ref="AI368:AP368"/>
    <mergeCell ref="B351:AY351"/>
    <mergeCell ref="F353:K353"/>
    <mergeCell ref="L353:Q353"/>
    <mergeCell ref="T353:Y353"/>
    <mergeCell ref="Z353:AE353"/>
    <mergeCell ref="AH353:AN353"/>
    <mergeCell ref="AO353:AT353"/>
    <mergeCell ref="K369:R370"/>
    <mergeCell ref="S369:Z370"/>
    <mergeCell ref="B355:AY355"/>
    <mergeCell ref="B365:AY365"/>
    <mergeCell ref="C367:J368"/>
    <mergeCell ref="K367:R368"/>
    <mergeCell ref="S367:Z368"/>
    <mergeCell ref="AA367:AP367"/>
    <mergeCell ref="AQ367:AX368"/>
    <mergeCell ref="AA368:AH368"/>
    <mergeCell ref="AA369:AH370"/>
    <mergeCell ref="AI369:AP370"/>
    <mergeCell ref="AQ369:AX370"/>
    <mergeCell ref="C334:J334"/>
    <mergeCell ref="K334:R334"/>
    <mergeCell ref="S334:Z334"/>
    <mergeCell ref="AA334:AH335"/>
    <mergeCell ref="AI334:AP335"/>
    <mergeCell ref="AQ334:AX335"/>
    <mergeCell ref="C335:J335"/>
    <mergeCell ref="K335:R335"/>
    <mergeCell ref="S335:Z335"/>
    <mergeCell ref="B328:AY328"/>
    <mergeCell ref="C332:Z332"/>
    <mergeCell ref="AA332:AX332"/>
    <mergeCell ref="C319:D320"/>
    <mergeCell ref="E319:F320"/>
    <mergeCell ref="G319:H320"/>
    <mergeCell ref="I319:J320"/>
    <mergeCell ref="C333:J333"/>
    <mergeCell ref="K333:R333"/>
    <mergeCell ref="S333:Z333"/>
    <mergeCell ref="AA333:AH333"/>
    <mergeCell ref="AI333:AP333"/>
    <mergeCell ref="AQ333:AX333"/>
    <mergeCell ref="AI318:AP318"/>
    <mergeCell ref="B301:AY301"/>
    <mergeCell ref="F303:K303"/>
    <mergeCell ref="L303:Q303"/>
    <mergeCell ref="T303:Y303"/>
    <mergeCell ref="Z303:AE303"/>
    <mergeCell ref="AH303:AN303"/>
    <mergeCell ref="AO303:AT303"/>
    <mergeCell ref="K319:R320"/>
    <mergeCell ref="S319:Z320"/>
    <mergeCell ref="B305:AY305"/>
    <mergeCell ref="B315:AY315"/>
    <mergeCell ref="C317:J318"/>
    <mergeCell ref="K317:R318"/>
    <mergeCell ref="S317:Z318"/>
    <mergeCell ref="AA317:AP317"/>
    <mergeCell ref="AQ317:AX318"/>
    <mergeCell ref="AA318:AH318"/>
    <mergeCell ref="AA319:AH320"/>
    <mergeCell ref="AI319:AP320"/>
    <mergeCell ref="AQ319:AX320"/>
    <mergeCell ref="C284:J284"/>
    <mergeCell ref="K284:R284"/>
    <mergeCell ref="S284:Z284"/>
    <mergeCell ref="AA284:AH285"/>
    <mergeCell ref="AI284:AP285"/>
    <mergeCell ref="AQ284:AX285"/>
    <mergeCell ref="C285:J285"/>
    <mergeCell ref="K285:R285"/>
    <mergeCell ref="S285:Z285"/>
    <mergeCell ref="B278:AY278"/>
    <mergeCell ref="C282:Z282"/>
    <mergeCell ref="AA282:AX282"/>
    <mergeCell ref="C269:D270"/>
    <mergeCell ref="E269:F270"/>
    <mergeCell ref="G269:H270"/>
    <mergeCell ref="I269:J270"/>
    <mergeCell ref="C283:J283"/>
    <mergeCell ref="K283:R283"/>
    <mergeCell ref="S283:Z283"/>
    <mergeCell ref="AA283:AH283"/>
    <mergeCell ref="AI283:AP283"/>
    <mergeCell ref="AQ283:AX283"/>
    <mergeCell ref="AI268:AP268"/>
    <mergeCell ref="B251:AY251"/>
    <mergeCell ref="F253:K253"/>
    <mergeCell ref="L253:Q253"/>
    <mergeCell ref="T253:Y253"/>
    <mergeCell ref="Z253:AE253"/>
    <mergeCell ref="AH253:AN253"/>
    <mergeCell ref="AO253:AT253"/>
    <mergeCell ref="K269:R270"/>
    <mergeCell ref="S269:Z270"/>
    <mergeCell ref="B255:AY255"/>
    <mergeCell ref="B265:AY265"/>
    <mergeCell ref="C267:J268"/>
    <mergeCell ref="K267:R268"/>
    <mergeCell ref="S267:Z268"/>
    <mergeCell ref="AA267:AP267"/>
    <mergeCell ref="AQ267:AX268"/>
    <mergeCell ref="AA268:AH268"/>
    <mergeCell ref="AA269:AH270"/>
    <mergeCell ref="AI269:AP270"/>
    <mergeCell ref="AQ269:AX270"/>
    <mergeCell ref="C234:J234"/>
    <mergeCell ref="K234:R234"/>
    <mergeCell ref="S234:Z234"/>
    <mergeCell ref="AA234:AH235"/>
    <mergeCell ref="AI234:AP235"/>
    <mergeCell ref="AQ234:AX235"/>
    <mergeCell ref="C235:J235"/>
    <mergeCell ref="K235:R235"/>
    <mergeCell ref="S235:Z235"/>
    <mergeCell ref="B228:AY228"/>
    <mergeCell ref="C232:Z232"/>
    <mergeCell ref="AA232:AX232"/>
    <mergeCell ref="C219:D220"/>
    <mergeCell ref="E219:F220"/>
    <mergeCell ref="G219:H220"/>
    <mergeCell ref="I219:J220"/>
    <mergeCell ref="C233:J233"/>
    <mergeCell ref="K233:R233"/>
    <mergeCell ref="S233:Z233"/>
    <mergeCell ref="AA233:AH233"/>
    <mergeCell ref="AI233:AP233"/>
    <mergeCell ref="AQ233:AX233"/>
    <mergeCell ref="AI218:AP218"/>
    <mergeCell ref="B201:AY201"/>
    <mergeCell ref="F203:K203"/>
    <mergeCell ref="L203:Q203"/>
    <mergeCell ref="T203:Y203"/>
    <mergeCell ref="Z203:AE203"/>
    <mergeCell ref="AH203:AN203"/>
    <mergeCell ref="AO203:AT203"/>
    <mergeCell ref="K219:R220"/>
    <mergeCell ref="S219:Z220"/>
    <mergeCell ref="B205:AY205"/>
    <mergeCell ref="B215:AY215"/>
    <mergeCell ref="C217:J218"/>
    <mergeCell ref="K217:R218"/>
    <mergeCell ref="S217:Z218"/>
    <mergeCell ref="AA217:AP217"/>
    <mergeCell ref="AQ217:AX218"/>
    <mergeCell ref="AA218:AH218"/>
    <mergeCell ref="AA219:AH220"/>
    <mergeCell ref="AI219:AP220"/>
    <mergeCell ref="AQ219:AX220"/>
    <mergeCell ref="C184:J184"/>
    <mergeCell ref="K184:R184"/>
    <mergeCell ref="S184:Z184"/>
    <mergeCell ref="AA184:AH185"/>
    <mergeCell ref="AI184:AP185"/>
    <mergeCell ref="AQ184:AX185"/>
    <mergeCell ref="C185:J185"/>
    <mergeCell ref="K185:R185"/>
    <mergeCell ref="S185:Z185"/>
    <mergeCell ref="B178:AY178"/>
    <mergeCell ref="C182:Z182"/>
    <mergeCell ref="AA182:AX182"/>
    <mergeCell ref="C169:D170"/>
    <mergeCell ref="E169:F170"/>
    <mergeCell ref="G169:H170"/>
    <mergeCell ref="I169:J170"/>
    <mergeCell ref="C183:J183"/>
    <mergeCell ref="K183:R183"/>
    <mergeCell ref="S183:Z183"/>
    <mergeCell ref="AA183:AH183"/>
    <mergeCell ref="AI183:AP183"/>
    <mergeCell ref="AQ183:AX183"/>
    <mergeCell ref="AI168:AP168"/>
    <mergeCell ref="B151:AY151"/>
    <mergeCell ref="F153:K153"/>
    <mergeCell ref="L153:Q153"/>
    <mergeCell ref="T153:Y153"/>
    <mergeCell ref="Z153:AE153"/>
    <mergeCell ref="AH153:AN153"/>
    <mergeCell ref="AO153:AT153"/>
    <mergeCell ref="K169:R170"/>
    <mergeCell ref="S169:Z170"/>
    <mergeCell ref="B155:AY155"/>
    <mergeCell ref="B165:AY165"/>
    <mergeCell ref="C167:J168"/>
    <mergeCell ref="K167:R168"/>
    <mergeCell ref="S167:Z168"/>
    <mergeCell ref="AA167:AP167"/>
    <mergeCell ref="AQ167:AX168"/>
    <mergeCell ref="AA168:AH168"/>
    <mergeCell ref="AA169:AH170"/>
    <mergeCell ref="AI169:AP170"/>
    <mergeCell ref="AQ169:AX170"/>
    <mergeCell ref="C134:J134"/>
    <mergeCell ref="K134:R134"/>
    <mergeCell ref="S134:Z134"/>
    <mergeCell ref="AA134:AH135"/>
    <mergeCell ref="AI134:AP135"/>
    <mergeCell ref="AQ134:AX135"/>
    <mergeCell ref="C135:J135"/>
    <mergeCell ref="K135:R135"/>
    <mergeCell ref="S135:Z135"/>
    <mergeCell ref="B128:AY128"/>
    <mergeCell ref="C132:Z132"/>
    <mergeCell ref="AA132:AX132"/>
    <mergeCell ref="C119:D120"/>
    <mergeCell ref="E119:F120"/>
    <mergeCell ref="G119:H120"/>
    <mergeCell ref="I119:J120"/>
    <mergeCell ref="C133:J133"/>
    <mergeCell ref="K133:R133"/>
    <mergeCell ref="S133:Z133"/>
    <mergeCell ref="AA133:AH133"/>
    <mergeCell ref="AI133:AP133"/>
    <mergeCell ref="AQ133:AX133"/>
    <mergeCell ref="AI118:AP118"/>
    <mergeCell ref="B101:AY101"/>
    <mergeCell ref="F103:K103"/>
    <mergeCell ref="L103:Q103"/>
    <mergeCell ref="T103:Y103"/>
    <mergeCell ref="Z103:AE103"/>
    <mergeCell ref="AH103:AN103"/>
    <mergeCell ref="AO103:AT103"/>
    <mergeCell ref="K119:R120"/>
    <mergeCell ref="S119:Z120"/>
    <mergeCell ref="B105:AY105"/>
    <mergeCell ref="B115:AY115"/>
    <mergeCell ref="C117:J118"/>
    <mergeCell ref="K117:R118"/>
    <mergeCell ref="S117:Z118"/>
    <mergeCell ref="AA117:AP117"/>
    <mergeCell ref="AQ117:AX118"/>
    <mergeCell ref="AA118:AH118"/>
    <mergeCell ref="AA119:AH120"/>
    <mergeCell ref="AI119:AP120"/>
    <mergeCell ref="AQ119:AX120"/>
    <mergeCell ref="C84:J84"/>
    <mergeCell ref="K84:R84"/>
    <mergeCell ref="S84:Z84"/>
    <mergeCell ref="AA84:AH85"/>
    <mergeCell ref="AI84:AP85"/>
    <mergeCell ref="AQ84:AX85"/>
    <mergeCell ref="C85:J85"/>
    <mergeCell ref="K85:R85"/>
    <mergeCell ref="S85:Z85"/>
    <mergeCell ref="B78:AY78"/>
    <mergeCell ref="C82:Z82"/>
    <mergeCell ref="AA82:AX82"/>
    <mergeCell ref="C69:D70"/>
    <mergeCell ref="E69:F70"/>
    <mergeCell ref="G69:H70"/>
    <mergeCell ref="I69:J70"/>
    <mergeCell ref="C83:J83"/>
    <mergeCell ref="K83:R83"/>
    <mergeCell ref="S83:Z83"/>
    <mergeCell ref="AA83:AH83"/>
    <mergeCell ref="AI83:AP83"/>
    <mergeCell ref="AQ83:AX83"/>
    <mergeCell ref="AI68:AP68"/>
    <mergeCell ref="B51:AY51"/>
    <mergeCell ref="F53:K53"/>
    <mergeCell ref="L53:Q53"/>
    <mergeCell ref="T53:Y53"/>
    <mergeCell ref="Z53:AE53"/>
    <mergeCell ref="AH53:AN53"/>
    <mergeCell ref="AO53:AT53"/>
    <mergeCell ref="K69:R70"/>
    <mergeCell ref="S69:Z70"/>
    <mergeCell ref="B55:AY55"/>
    <mergeCell ref="B65:AY65"/>
    <mergeCell ref="C67:J68"/>
    <mergeCell ref="K67:R68"/>
    <mergeCell ref="S67:Z68"/>
    <mergeCell ref="AA67:AP67"/>
    <mergeCell ref="AQ67:AX68"/>
    <mergeCell ref="AA68:AH68"/>
    <mergeCell ref="AA69:AH70"/>
    <mergeCell ref="AI69:AP70"/>
    <mergeCell ref="AQ69:AX70"/>
    <mergeCell ref="C34:J34"/>
    <mergeCell ref="K34:R34"/>
    <mergeCell ref="S34:Z34"/>
    <mergeCell ref="AA34:AH35"/>
    <mergeCell ref="AI34:AP35"/>
    <mergeCell ref="AQ34:AX35"/>
    <mergeCell ref="C35:J35"/>
    <mergeCell ref="K35:R35"/>
    <mergeCell ref="S35:Z35"/>
    <mergeCell ref="B28:AY28"/>
    <mergeCell ref="C32:Z32"/>
    <mergeCell ref="AA32:AX32"/>
    <mergeCell ref="C19:D20"/>
    <mergeCell ref="E19:F20"/>
    <mergeCell ref="G19:H20"/>
    <mergeCell ref="I19:J20"/>
    <mergeCell ref="C33:J33"/>
    <mergeCell ref="K33:R33"/>
    <mergeCell ref="S33:Z33"/>
    <mergeCell ref="AA33:AH33"/>
    <mergeCell ref="AI33:AP33"/>
    <mergeCell ref="AQ33:AX33"/>
    <mergeCell ref="K19:R20"/>
    <mergeCell ref="S19:Z20"/>
    <mergeCell ref="B15:AY15"/>
    <mergeCell ref="C17:J18"/>
    <mergeCell ref="K17:R18"/>
    <mergeCell ref="S17:Z18"/>
    <mergeCell ref="AA17:AP17"/>
    <mergeCell ref="AQ17:AX18"/>
    <mergeCell ref="AA18:AH18"/>
    <mergeCell ref="AA19:AH20"/>
    <mergeCell ref="AI19:AP20"/>
    <mergeCell ref="AQ19:AX20"/>
    <mergeCell ref="AI18:AP18"/>
    <mergeCell ref="B1:AY1"/>
    <mergeCell ref="BA2:CA3"/>
    <mergeCell ref="F3:K3"/>
    <mergeCell ref="L3:Q3"/>
    <mergeCell ref="T3:Y3"/>
    <mergeCell ref="Z3:AE3"/>
    <mergeCell ref="AH3:AN3"/>
    <mergeCell ref="AO3:AT3"/>
    <mergeCell ref="B5:AY5"/>
  </mergeCells>
  <phoneticPr fontId="2" type="noConversion"/>
  <pageMargins left="0.98425196850393704" right="0.39370078740157483" top="0.74803149606299213" bottom="0.39370078740157483" header="0" footer="0"/>
  <pageSetup paperSize="9" fitToHeight="3" orientation="landscape" blackAndWhite="1" r:id="rId1"/>
  <rowBreaks count="7" manualBreakCount="7">
    <brk id="50" min="1" max="50" man="1"/>
    <brk id="100" min="1" max="50" man="1"/>
    <brk id="150" min="1" max="50" man="1"/>
    <brk id="200" min="1" max="50" man="1"/>
    <brk id="250" min="1" max="50" man="1"/>
    <brk id="300" min="1" max="50" man="1"/>
    <brk id="350" min="1" max="50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CA400"/>
  <sheetViews>
    <sheetView showZeros="0" view="pageBreakPreview" zoomScaleSheetLayoutView="100" workbookViewId="0">
      <selection activeCell="AJ139" sqref="AJ139"/>
    </sheetView>
  </sheetViews>
  <sheetFormatPr defaultColWidth="2.5" defaultRowHeight="16.5"/>
  <cols>
    <col min="1" max="1" width="11.75" style="436" customWidth="1"/>
    <col min="2" max="51" width="2.375" style="435" customWidth="1"/>
    <col min="52" max="52" width="1.625" style="435" customWidth="1"/>
    <col min="53" max="16384" width="2.5" style="435"/>
  </cols>
  <sheetData>
    <row r="1" spans="1:79" ht="33" thickTop="1" thickBot="1">
      <c r="A1" s="432" t="s">
        <v>1551</v>
      </c>
      <c r="B1" s="2143" t="s">
        <v>823</v>
      </c>
      <c r="C1" s="2144"/>
      <c r="D1" s="2144"/>
      <c r="E1" s="2144"/>
      <c r="F1" s="2144"/>
      <c r="G1" s="2144"/>
      <c r="H1" s="2144"/>
      <c r="I1" s="2144"/>
      <c r="J1" s="2144"/>
      <c r="K1" s="2144"/>
      <c r="L1" s="2144"/>
      <c r="M1" s="2144"/>
      <c r="N1" s="2144"/>
      <c r="O1" s="2144"/>
      <c r="P1" s="2144"/>
      <c r="Q1" s="2144"/>
      <c r="R1" s="2144"/>
      <c r="S1" s="2144"/>
      <c r="T1" s="2144"/>
      <c r="U1" s="2144"/>
      <c r="V1" s="2144"/>
      <c r="W1" s="2144"/>
      <c r="X1" s="2144"/>
      <c r="Y1" s="2144"/>
      <c r="Z1" s="2144"/>
      <c r="AA1" s="2144"/>
      <c r="AB1" s="2144"/>
      <c r="AC1" s="2144"/>
      <c r="AD1" s="2144"/>
      <c r="AE1" s="2144"/>
      <c r="AF1" s="2144"/>
      <c r="AG1" s="2144"/>
      <c r="AH1" s="2144"/>
      <c r="AI1" s="2144"/>
      <c r="AJ1" s="2144"/>
      <c r="AK1" s="2144"/>
      <c r="AL1" s="2144"/>
      <c r="AM1" s="2144"/>
      <c r="AN1" s="2144"/>
      <c r="AO1" s="2144"/>
      <c r="AP1" s="2144"/>
      <c r="AQ1" s="2144"/>
      <c r="AR1" s="2144"/>
      <c r="AS1" s="2144"/>
      <c r="AT1" s="2144"/>
      <c r="AU1" s="2144"/>
      <c r="AV1" s="2144"/>
      <c r="AW1" s="2144"/>
      <c r="AX1" s="2144"/>
      <c r="AY1" s="2145"/>
      <c r="AZ1" s="433"/>
      <c r="BA1" s="434" t="s">
        <v>1548</v>
      </c>
      <c r="BB1" s="247"/>
      <c r="BC1" s="247"/>
      <c r="BD1" s="247"/>
      <c r="BE1" s="247"/>
      <c r="BF1" s="247"/>
      <c r="BG1" s="247"/>
      <c r="BH1" s="247"/>
      <c r="BI1" s="247"/>
      <c r="BJ1" s="247"/>
      <c r="BK1" s="247"/>
    </row>
    <row r="2" spans="1:79" s="438" customFormat="1" ht="9.9499999999999993" customHeight="1" thickTop="1">
      <c r="A2" s="436">
        <f t="shared" ref="A2:A33" si="0">IF(K$19&gt;0,1,0)</f>
        <v>0</v>
      </c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7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  <c r="AT2" s="437"/>
      <c r="AU2" s="437"/>
      <c r="AV2" s="437"/>
      <c r="AW2" s="437"/>
      <c r="AX2" s="437"/>
      <c r="AY2" s="437"/>
      <c r="BA2" s="2146"/>
      <c r="BB2" s="2147"/>
      <c r="BC2" s="2147"/>
      <c r="BD2" s="2147"/>
      <c r="BE2" s="2147"/>
      <c r="BF2" s="2147"/>
      <c r="BG2" s="2147"/>
      <c r="BH2" s="2147"/>
      <c r="BI2" s="2147"/>
      <c r="BJ2" s="2147"/>
      <c r="BK2" s="2147"/>
      <c r="BL2" s="2147"/>
      <c r="BM2" s="2147"/>
      <c r="BN2" s="2147"/>
      <c r="BO2" s="2147"/>
      <c r="BP2" s="2147"/>
      <c r="BQ2" s="2147"/>
      <c r="BR2" s="2147"/>
      <c r="BS2" s="2147"/>
      <c r="BT2" s="2147"/>
      <c r="BU2" s="2147"/>
      <c r="BV2" s="2147"/>
      <c r="BW2" s="2147"/>
      <c r="BX2" s="2147"/>
      <c r="BY2" s="2147"/>
      <c r="BZ2" s="2147"/>
      <c r="CA2" s="2148"/>
    </row>
    <row r="3" spans="1:79" s="442" customFormat="1" ht="30" customHeight="1" thickBot="1">
      <c r="A3" s="436">
        <f t="shared" si="0"/>
        <v>0</v>
      </c>
      <c r="B3" s="439"/>
      <c r="C3" s="439"/>
      <c r="D3" s="439"/>
      <c r="E3" s="439"/>
      <c r="F3" s="2152" t="s">
        <v>1596</v>
      </c>
      <c r="G3" s="2152"/>
      <c r="H3" s="2152"/>
      <c r="I3" s="2152"/>
      <c r="J3" s="2152"/>
      <c r="K3" s="2152"/>
      <c r="L3" s="2153">
        <f>+'6-3표준조사-2'!K4</f>
        <v>0</v>
      </c>
      <c r="M3" s="2153"/>
      <c r="N3" s="2153"/>
      <c r="O3" s="2153"/>
      <c r="P3" s="2153"/>
      <c r="Q3" s="2153"/>
      <c r="R3" s="440"/>
      <c r="S3" s="440"/>
      <c r="T3" s="2152" t="s">
        <v>1595</v>
      </c>
      <c r="U3" s="2152"/>
      <c r="V3" s="2152"/>
      <c r="W3" s="2152"/>
      <c r="X3" s="2152"/>
      <c r="Y3" s="2152"/>
      <c r="Z3" s="2153">
        <f>+'6-3표준조사-2'!L4</f>
        <v>0</v>
      </c>
      <c r="AA3" s="2153"/>
      <c r="AB3" s="2153"/>
      <c r="AC3" s="2153"/>
      <c r="AD3" s="2153"/>
      <c r="AE3" s="2153"/>
      <c r="AF3" s="440"/>
      <c r="AG3" s="440"/>
      <c r="AH3" s="2152" t="s">
        <v>1594</v>
      </c>
      <c r="AI3" s="2152"/>
      <c r="AJ3" s="2152"/>
      <c r="AK3" s="2152"/>
      <c r="AL3" s="2152"/>
      <c r="AM3" s="2152"/>
      <c r="AN3" s="2152"/>
      <c r="AO3" s="2153" t="str">
        <f>+'6-3표준조사-2'!R4</f>
        <v>모두베기</v>
      </c>
      <c r="AP3" s="2153"/>
      <c r="AQ3" s="2153"/>
      <c r="AR3" s="2153"/>
      <c r="AS3" s="2153"/>
      <c r="AT3" s="2153"/>
      <c r="AU3" s="441"/>
      <c r="AV3" s="441"/>
      <c r="AW3" s="441"/>
      <c r="AX3" s="441"/>
      <c r="AY3" s="439"/>
      <c r="BA3" s="2149"/>
      <c r="BB3" s="2150"/>
      <c r="BC3" s="2150"/>
      <c r="BD3" s="2150"/>
      <c r="BE3" s="2150"/>
      <c r="BF3" s="2150"/>
      <c r="BG3" s="2150"/>
      <c r="BH3" s="2150"/>
      <c r="BI3" s="2150"/>
      <c r="BJ3" s="2150"/>
      <c r="BK3" s="2150"/>
      <c r="BL3" s="2150"/>
      <c r="BM3" s="2150"/>
      <c r="BN3" s="2150"/>
      <c r="BO3" s="2150"/>
      <c r="BP3" s="2150"/>
      <c r="BQ3" s="2150"/>
      <c r="BR3" s="2150"/>
      <c r="BS3" s="2150"/>
      <c r="BT3" s="2150"/>
      <c r="BU3" s="2150"/>
      <c r="BV3" s="2150"/>
      <c r="BW3" s="2150"/>
      <c r="BX3" s="2150"/>
      <c r="BY3" s="2150"/>
      <c r="BZ3" s="2150"/>
      <c r="CA3" s="2151"/>
    </row>
    <row r="4" spans="1:79" s="438" customFormat="1" ht="14.25" customHeight="1" thickTop="1">
      <c r="A4" s="436">
        <f t="shared" si="0"/>
        <v>0</v>
      </c>
      <c r="B4" s="437"/>
      <c r="C4" s="437"/>
      <c r="D4" s="437"/>
      <c r="E4" s="437"/>
      <c r="F4" s="437"/>
      <c r="G4" s="437"/>
      <c r="H4" s="437"/>
      <c r="I4" s="437"/>
      <c r="J4" s="437"/>
      <c r="K4" s="437"/>
      <c r="L4" s="437"/>
      <c r="M4" s="437"/>
      <c r="N4" s="437"/>
      <c r="O4" s="437"/>
      <c r="P4" s="437"/>
      <c r="Q4" s="437"/>
      <c r="R4" s="437"/>
      <c r="S4" s="437"/>
      <c r="T4" s="437"/>
      <c r="U4" s="437"/>
      <c r="V4" s="437"/>
      <c r="W4" s="437"/>
      <c r="X4" s="437"/>
      <c r="Y4" s="437"/>
      <c r="Z4" s="437"/>
      <c r="AA4" s="437"/>
      <c r="AB4" s="437"/>
      <c r="AC4" s="437"/>
      <c r="AD4" s="437"/>
      <c r="AE4" s="437"/>
      <c r="AF4" s="437"/>
      <c r="AG4" s="437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  <c r="AT4" s="437"/>
      <c r="AU4" s="437"/>
      <c r="AV4" s="437"/>
      <c r="AW4" s="437"/>
      <c r="AX4" s="437"/>
      <c r="AY4" s="437"/>
    </row>
    <row r="5" spans="1:79" s="444" customFormat="1" ht="20.100000000000001" customHeight="1">
      <c r="A5" s="436">
        <f t="shared" si="0"/>
        <v>0</v>
      </c>
      <c r="B5" s="2154" t="s">
        <v>1593</v>
      </c>
      <c r="C5" s="2154"/>
      <c r="D5" s="2154"/>
      <c r="E5" s="2154"/>
      <c r="F5" s="2154"/>
      <c r="G5" s="2154"/>
      <c r="H5" s="2154"/>
      <c r="I5" s="2154"/>
      <c r="J5" s="2154"/>
      <c r="K5" s="2154"/>
      <c r="L5" s="2154"/>
      <c r="M5" s="2154"/>
      <c r="N5" s="2154"/>
      <c r="O5" s="2154"/>
      <c r="P5" s="2154"/>
      <c r="Q5" s="2154"/>
      <c r="R5" s="2154"/>
      <c r="S5" s="2154"/>
      <c r="T5" s="2154"/>
      <c r="U5" s="2154"/>
      <c r="V5" s="2154"/>
      <c r="W5" s="2154"/>
      <c r="X5" s="2154"/>
      <c r="Y5" s="2154"/>
      <c r="Z5" s="2154"/>
      <c r="AA5" s="2154"/>
      <c r="AB5" s="2154"/>
      <c r="AC5" s="2154"/>
      <c r="AD5" s="2154"/>
      <c r="AE5" s="2154"/>
      <c r="AF5" s="2154"/>
      <c r="AG5" s="2154"/>
      <c r="AH5" s="2154"/>
      <c r="AI5" s="2154"/>
      <c r="AJ5" s="2154"/>
      <c r="AK5" s="2154"/>
      <c r="AL5" s="2154"/>
      <c r="AM5" s="2154"/>
      <c r="AN5" s="2154"/>
      <c r="AO5" s="2154"/>
      <c r="AP5" s="2154"/>
      <c r="AQ5" s="2154"/>
      <c r="AR5" s="2154"/>
      <c r="AS5" s="2154"/>
      <c r="AT5" s="2154"/>
      <c r="AU5" s="2154"/>
      <c r="AV5" s="2154"/>
      <c r="AW5" s="2154"/>
      <c r="AX5" s="2154"/>
      <c r="AY5" s="2154"/>
      <c r="AZ5" s="443"/>
    </row>
    <row r="6" spans="1:79" s="444" customFormat="1" ht="18" customHeight="1">
      <c r="A6" s="436">
        <f t="shared" si="0"/>
        <v>0</v>
      </c>
      <c r="B6" s="445"/>
      <c r="C6" s="445" t="s">
        <v>1579</v>
      </c>
      <c r="D6" s="446" t="s">
        <v>1592</v>
      </c>
      <c r="E6" s="446"/>
      <c r="F6" s="447"/>
      <c r="G6" s="447"/>
      <c r="H6" s="447"/>
      <c r="I6" s="447"/>
      <c r="J6" s="448"/>
      <c r="K6" s="445"/>
      <c r="L6" s="445"/>
      <c r="M6" s="446"/>
      <c r="N6" s="446"/>
      <c r="O6" s="448"/>
      <c r="P6" s="446"/>
      <c r="Q6" s="446"/>
      <c r="R6" s="446"/>
      <c r="S6" s="446"/>
      <c r="T6" s="446"/>
      <c r="U6" s="446"/>
      <c r="V6" s="446"/>
      <c r="W6" s="446"/>
      <c r="X6" s="446"/>
      <c r="Y6" s="446"/>
      <c r="Z6" s="446"/>
      <c r="AA6" s="446"/>
      <c r="AB6" s="446"/>
      <c r="AC6" s="446"/>
      <c r="AD6" s="446"/>
      <c r="AE6" s="446"/>
      <c r="AF6" s="445"/>
      <c r="AG6" s="445"/>
      <c r="AH6" s="445"/>
      <c r="AI6" s="445"/>
      <c r="AJ6" s="445"/>
      <c r="AK6" s="445"/>
      <c r="AL6" s="445"/>
      <c r="AM6" s="445"/>
      <c r="AN6" s="445"/>
      <c r="AO6" s="445"/>
      <c r="AP6" s="445"/>
      <c r="AQ6" s="445"/>
      <c r="AR6" s="445"/>
      <c r="AS6" s="445"/>
      <c r="AT6" s="445"/>
      <c r="AU6" s="445"/>
      <c r="AV6" s="445"/>
      <c r="AW6" s="445"/>
      <c r="AX6" s="445"/>
      <c r="AY6" s="445"/>
    </row>
    <row r="7" spans="1:79" s="444" customFormat="1" ht="18" customHeight="1">
      <c r="A7" s="436">
        <f t="shared" si="0"/>
        <v>0</v>
      </c>
      <c r="B7" s="445"/>
      <c r="C7" s="445"/>
      <c r="D7" s="445" t="s">
        <v>540</v>
      </c>
      <c r="E7" s="446" t="str">
        <f>CONCATENATE(L3," 임반 ",Z3," 소반 은 해발고",'6-3표준조사-2'!W3,"m ~ ",'6-3표준조사-2'!W4,"m 사이에 분포한다.")</f>
        <v>0 임반 0 소반 은 해발고m ~ m 사이에 분포한다.</v>
      </c>
      <c r="F7" s="446"/>
      <c r="G7" s="446"/>
      <c r="H7" s="446"/>
      <c r="I7" s="446"/>
      <c r="J7" s="446"/>
      <c r="K7" s="446"/>
      <c r="L7" s="446"/>
      <c r="M7" s="446"/>
      <c r="N7" s="446"/>
      <c r="O7" s="446"/>
      <c r="P7" s="446"/>
      <c r="Q7" s="446"/>
      <c r="R7" s="446"/>
      <c r="S7" s="446"/>
      <c r="T7" s="446"/>
      <c r="U7" s="446"/>
      <c r="V7" s="446"/>
      <c r="W7" s="446"/>
      <c r="X7" s="446"/>
      <c r="Y7" s="446"/>
      <c r="Z7" s="446"/>
      <c r="AA7" s="446"/>
      <c r="AB7" s="446"/>
      <c r="AC7" s="446"/>
      <c r="AD7" s="446"/>
      <c r="AE7" s="446"/>
      <c r="AF7" s="446"/>
      <c r="AG7" s="446"/>
      <c r="AH7" s="446"/>
      <c r="AI7" s="446"/>
      <c r="AJ7" s="449"/>
      <c r="AK7" s="449"/>
      <c r="AL7" s="449"/>
      <c r="AM7" s="446"/>
      <c r="AN7" s="446"/>
      <c r="AO7" s="446"/>
      <c r="AP7" s="446"/>
      <c r="AQ7" s="446"/>
      <c r="AR7" s="446"/>
      <c r="AS7" s="446"/>
      <c r="AT7" s="446"/>
      <c r="AU7" s="446"/>
      <c r="AV7" s="446"/>
      <c r="AW7" s="446"/>
      <c r="AX7" s="446"/>
      <c r="AY7" s="446"/>
    </row>
    <row r="8" spans="1:79" s="444" customFormat="1" ht="18" customHeight="1">
      <c r="A8" s="436">
        <f t="shared" si="0"/>
        <v>0</v>
      </c>
      <c r="B8" s="445"/>
      <c r="C8" s="445"/>
      <c r="D8" s="445" t="s">
        <v>540</v>
      </c>
      <c r="E8" s="445" t="str">
        <f>CONCATENATE("소반의 경사도는 평균 ",'6-3표준조사-2'!W5,"˚로 ",'6-3표준조사-2'!P6,"경사이고, 임지의 잔재를 제외하고 장애물은 많지 않다.")</f>
        <v>소반의 경사도는 평균 ˚로 완 (15˚ 이하)경사이고, 임지의 잔재를 제외하고 장애물은 많지 않다.</v>
      </c>
      <c r="F8" s="445"/>
      <c r="G8" s="445"/>
      <c r="H8" s="445"/>
      <c r="I8" s="445"/>
      <c r="J8" s="445"/>
      <c r="K8" s="445"/>
      <c r="L8" s="445"/>
      <c r="M8" s="445"/>
      <c r="N8" s="445"/>
      <c r="O8" s="445"/>
      <c r="P8" s="445"/>
      <c r="Q8" s="445"/>
      <c r="R8" s="445"/>
      <c r="S8" s="445"/>
      <c r="T8" s="445"/>
      <c r="U8" s="445"/>
      <c r="V8" s="445"/>
      <c r="W8" s="445"/>
      <c r="X8" s="445"/>
      <c r="Y8" s="445"/>
      <c r="Z8" s="445"/>
      <c r="AA8" s="445"/>
      <c r="AB8" s="445"/>
      <c r="AC8" s="445"/>
      <c r="AD8" s="445"/>
      <c r="AE8" s="445"/>
      <c r="AF8" s="445"/>
      <c r="AG8" s="445"/>
      <c r="AH8" s="445"/>
      <c r="AI8" s="445"/>
      <c r="AJ8" s="445"/>
      <c r="AK8" s="445"/>
      <c r="AL8" s="445"/>
      <c r="AM8" s="445"/>
      <c r="AN8" s="445"/>
      <c r="AO8" s="445"/>
      <c r="AP8" s="445"/>
      <c r="AQ8" s="445"/>
      <c r="AR8" s="445"/>
      <c r="AS8" s="445"/>
      <c r="AT8" s="445"/>
      <c r="AU8" s="445"/>
      <c r="AV8" s="445"/>
      <c r="AW8" s="445"/>
      <c r="AX8" s="445"/>
      <c r="AY8" s="445"/>
    </row>
    <row r="9" spans="1:79" s="444" customFormat="1" ht="18" customHeight="1">
      <c r="A9" s="436">
        <f t="shared" si="0"/>
        <v>0</v>
      </c>
      <c r="B9" s="445"/>
      <c r="C9" s="445" t="s">
        <v>1577</v>
      </c>
      <c r="D9" s="445" t="s">
        <v>1591</v>
      </c>
      <c r="E9" s="445"/>
      <c r="F9" s="445"/>
      <c r="G9" s="445"/>
      <c r="H9" s="445"/>
      <c r="I9" s="445"/>
      <c r="J9" s="445"/>
      <c r="K9" s="446"/>
      <c r="L9" s="446"/>
      <c r="M9" s="450"/>
      <c r="N9" s="445"/>
      <c r="O9" s="445"/>
      <c r="P9" s="451"/>
      <c r="Q9" s="451"/>
      <c r="R9" s="451"/>
      <c r="S9" s="451"/>
      <c r="T9" s="451"/>
      <c r="U9" s="445"/>
      <c r="V9" s="445"/>
      <c r="W9" s="445"/>
      <c r="X9" s="445"/>
      <c r="Y9" s="445"/>
      <c r="Z9" s="445"/>
      <c r="AA9" s="445"/>
      <c r="AB9" s="445"/>
      <c r="AC9" s="445"/>
      <c r="AD9" s="445"/>
      <c r="AE9" s="445"/>
      <c r="AF9" s="445"/>
      <c r="AG9" s="445"/>
      <c r="AH9" s="445"/>
      <c r="AI9" s="445"/>
      <c r="AJ9" s="445"/>
      <c r="AK9" s="445"/>
      <c r="AL9" s="445"/>
      <c r="AM9" s="445"/>
      <c r="AN9" s="445"/>
      <c r="AO9" s="445"/>
      <c r="AP9" s="445"/>
      <c r="AQ9" s="445"/>
      <c r="AR9" s="445"/>
      <c r="AS9" s="445"/>
      <c r="AT9" s="445"/>
      <c r="AU9" s="445"/>
      <c r="AV9" s="445"/>
      <c r="AW9" s="445"/>
      <c r="AX9" s="445"/>
      <c r="AY9" s="445"/>
    </row>
    <row r="10" spans="1:79" s="444" customFormat="1" ht="18" customHeight="1">
      <c r="A10" s="436">
        <f t="shared" si="0"/>
        <v>0</v>
      </c>
      <c r="B10" s="445"/>
      <c r="C10" s="445"/>
      <c r="D10" s="445" t="s">
        <v>540</v>
      </c>
      <c r="E10" s="446" t="str">
        <f>CONCATENATE("사업대상지는 ",'6-3표준조사-2'!N4," ",'6-3표준조사-2'!O4," ",'6-3표준조사-2'!P4,"로 지적면적은 ",'4-1 필지내역'!F137,"ha 이다." )</f>
        <v>사업대상지는   번지로 지적면적은 196.51ha 이다.</v>
      </c>
      <c r="F10" s="446"/>
      <c r="G10" s="446"/>
      <c r="H10" s="445"/>
      <c r="I10" s="445"/>
      <c r="J10" s="445"/>
      <c r="K10" s="445"/>
      <c r="L10" s="445"/>
      <c r="M10" s="445"/>
      <c r="N10" s="445"/>
      <c r="O10" s="445"/>
      <c r="P10" s="445"/>
      <c r="Q10" s="445"/>
      <c r="R10" s="445"/>
      <c r="S10" s="445"/>
      <c r="T10" s="445"/>
      <c r="U10" s="445"/>
      <c r="V10" s="445"/>
      <c r="W10" s="445"/>
      <c r="X10" s="445"/>
      <c r="Y10" s="445"/>
      <c r="Z10" s="445"/>
      <c r="AA10" s="445"/>
      <c r="AB10" s="445"/>
      <c r="AC10" s="445"/>
      <c r="AD10" s="445"/>
      <c r="AE10" s="445"/>
      <c r="AF10" s="445"/>
      <c r="AG10" s="445"/>
      <c r="AH10" s="445"/>
      <c r="AI10" s="445"/>
      <c r="AJ10" s="446"/>
      <c r="AK10" s="446"/>
      <c r="AL10" s="446"/>
      <c r="AM10" s="446"/>
      <c r="AN10" s="446"/>
      <c r="AO10" s="446"/>
      <c r="AP10" s="446"/>
      <c r="AQ10" s="446"/>
      <c r="AR10" s="446"/>
      <c r="AS10" s="446"/>
      <c r="AT10" s="446"/>
      <c r="AU10" s="446"/>
      <c r="AV10" s="446"/>
      <c r="AW10" s="446"/>
      <c r="AX10" s="446"/>
      <c r="AY10" s="446"/>
      <c r="AZ10" s="452"/>
    </row>
    <row r="11" spans="1:79" s="444" customFormat="1" ht="18" customHeight="1">
      <c r="A11" s="436">
        <f t="shared" si="0"/>
        <v>0</v>
      </c>
      <c r="B11" s="445"/>
      <c r="C11" s="445"/>
      <c r="D11" s="445" t="s">
        <v>540</v>
      </c>
      <c r="E11" s="446" t="str">
        <f>CONCATENATE("소반내에 묘지 및 조림목이 고사하여 풀베기 작업이 필요없는 지역을 제외한 풀베기사업 대상면적은 ",'6-3표준조사-2'!Q4,"ha 이다.")</f>
        <v>소반내에 묘지 및 조림목이 고사하여 풀베기 작업이 필요없는 지역을 제외한 풀베기사업 대상면적은 0ha 이다.</v>
      </c>
      <c r="F11" s="446"/>
      <c r="G11" s="446"/>
      <c r="H11" s="446"/>
      <c r="I11" s="446"/>
      <c r="J11" s="446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446"/>
      <c r="AJ11" s="446"/>
      <c r="AK11" s="446"/>
      <c r="AL11" s="446"/>
      <c r="AM11" s="446"/>
      <c r="AN11" s="446"/>
      <c r="AO11" s="446"/>
      <c r="AP11" s="446"/>
      <c r="AQ11" s="446"/>
      <c r="AR11" s="446"/>
      <c r="AS11" s="446"/>
      <c r="AT11" s="446"/>
      <c r="AU11" s="446"/>
      <c r="AV11" s="446"/>
      <c r="AW11" s="446"/>
      <c r="AX11" s="446"/>
      <c r="AY11" s="446"/>
      <c r="AZ11" s="452"/>
    </row>
    <row r="12" spans="1:79" s="444" customFormat="1" ht="18" customHeight="1">
      <c r="A12" s="436">
        <f t="shared" si="0"/>
        <v>0</v>
      </c>
      <c r="B12" s="445"/>
      <c r="C12" s="445" t="s">
        <v>1567</v>
      </c>
      <c r="D12" s="445" t="s">
        <v>1590</v>
      </c>
      <c r="E12" s="446"/>
      <c r="F12" s="446"/>
      <c r="G12" s="446"/>
      <c r="H12" s="446"/>
      <c r="I12" s="446"/>
      <c r="J12" s="446"/>
      <c r="K12" s="446"/>
      <c r="L12" s="446"/>
      <c r="M12" s="446"/>
      <c r="N12" s="446"/>
      <c r="O12" s="446"/>
      <c r="P12" s="446"/>
      <c r="Q12" s="446"/>
      <c r="R12" s="446"/>
      <c r="S12" s="446"/>
      <c r="T12" s="446"/>
      <c r="U12" s="446"/>
      <c r="V12" s="446"/>
      <c r="W12" s="446"/>
      <c r="X12" s="446"/>
      <c r="Y12" s="446"/>
      <c r="Z12" s="446"/>
      <c r="AA12" s="446"/>
      <c r="AB12" s="446"/>
      <c r="AC12" s="446"/>
      <c r="AD12" s="446"/>
      <c r="AE12" s="446"/>
      <c r="AF12" s="446"/>
      <c r="AG12" s="446"/>
      <c r="AH12" s="453"/>
      <c r="AI12" s="453"/>
      <c r="AJ12" s="453"/>
      <c r="AK12" s="446"/>
      <c r="AL12" s="446"/>
      <c r="AM12" s="446"/>
      <c r="AN12" s="446"/>
      <c r="AO12" s="446"/>
      <c r="AP12" s="446"/>
      <c r="AQ12" s="446"/>
      <c r="AR12" s="446"/>
      <c r="AS12" s="446"/>
      <c r="AT12" s="446"/>
      <c r="AU12" s="446"/>
      <c r="AV12" s="446"/>
      <c r="AW12" s="446"/>
      <c r="AX12" s="446"/>
      <c r="AY12" s="446"/>
      <c r="AZ12" s="452"/>
    </row>
    <row r="13" spans="1:79" s="444" customFormat="1" ht="18" customHeight="1">
      <c r="A13" s="436">
        <f t="shared" si="0"/>
        <v>0</v>
      </c>
      <c r="B13" s="454"/>
      <c r="C13" s="454"/>
      <c r="D13" s="454" t="s">
        <v>540</v>
      </c>
      <c r="E13" s="455" t="s">
        <v>1589</v>
      </c>
      <c r="F13" s="455"/>
      <c r="G13" s="455"/>
      <c r="H13" s="455"/>
      <c r="I13" s="455"/>
      <c r="J13" s="455"/>
      <c r="K13" s="455"/>
      <c r="L13" s="455"/>
      <c r="M13" s="455"/>
      <c r="N13" s="455"/>
      <c r="O13" s="455"/>
      <c r="P13" s="455"/>
      <c r="Q13" s="455"/>
      <c r="R13" s="455"/>
      <c r="S13" s="455"/>
      <c r="T13" s="455"/>
      <c r="U13" s="455"/>
      <c r="V13" s="455"/>
      <c r="W13" s="455"/>
      <c r="X13" s="455"/>
      <c r="Y13" s="455"/>
      <c r="Z13" s="455"/>
      <c r="AA13" s="455"/>
      <c r="AB13" s="455"/>
      <c r="AC13" s="455"/>
      <c r="AD13" s="455"/>
      <c r="AE13" s="455"/>
      <c r="AF13" s="455"/>
      <c r="AG13" s="455"/>
      <c r="AH13" s="456"/>
      <c r="AI13" s="456"/>
      <c r="AJ13" s="456"/>
      <c r="AK13" s="455"/>
      <c r="AL13" s="455"/>
      <c r="AM13" s="455"/>
      <c r="AN13" s="455"/>
      <c r="AO13" s="455"/>
      <c r="AP13" s="455"/>
      <c r="AQ13" s="455"/>
      <c r="AR13" s="455"/>
      <c r="AS13" s="455"/>
      <c r="AT13" s="455"/>
      <c r="AU13" s="455"/>
      <c r="AV13" s="455"/>
      <c r="AW13" s="455"/>
      <c r="AX13" s="455"/>
      <c r="AY13" s="455"/>
      <c r="AZ13" s="452"/>
    </row>
    <row r="14" spans="1:79" s="444" customFormat="1" ht="14.25" customHeight="1">
      <c r="A14" s="436">
        <f t="shared" si="0"/>
        <v>0</v>
      </c>
      <c r="B14" s="445"/>
      <c r="C14" s="445"/>
      <c r="D14" s="457"/>
      <c r="E14" s="457"/>
      <c r="F14" s="457"/>
      <c r="G14" s="457"/>
      <c r="H14" s="457"/>
      <c r="I14" s="457"/>
      <c r="J14" s="457"/>
      <c r="K14" s="457"/>
      <c r="L14" s="457"/>
      <c r="M14" s="457"/>
      <c r="N14" s="457"/>
      <c r="O14" s="457"/>
      <c r="P14" s="457"/>
      <c r="Q14" s="457"/>
      <c r="R14" s="457"/>
      <c r="S14" s="457"/>
      <c r="T14" s="457"/>
      <c r="U14" s="457"/>
      <c r="V14" s="457"/>
      <c r="W14" s="457"/>
      <c r="X14" s="457"/>
      <c r="Y14" s="457"/>
      <c r="Z14" s="457"/>
      <c r="AA14" s="457"/>
      <c r="AB14" s="457"/>
      <c r="AC14" s="457"/>
      <c r="AD14" s="457"/>
      <c r="AE14" s="457"/>
      <c r="AF14" s="457"/>
      <c r="AG14" s="457"/>
      <c r="AH14" s="457"/>
      <c r="AI14" s="457"/>
      <c r="AJ14" s="457"/>
      <c r="AK14" s="457"/>
      <c r="AL14" s="457"/>
      <c r="AM14" s="457"/>
      <c r="AN14" s="457"/>
      <c r="AO14" s="457"/>
      <c r="AP14" s="457"/>
      <c r="AQ14" s="457"/>
      <c r="AR14" s="457"/>
      <c r="AS14" s="457"/>
      <c r="AT14" s="457"/>
      <c r="AU14" s="457"/>
      <c r="AV14" s="457"/>
      <c r="AW14" s="457"/>
      <c r="AX14" s="457"/>
      <c r="AY14" s="457"/>
      <c r="AZ14" s="452"/>
      <c r="BA14" s="458"/>
      <c r="BB14" s="458"/>
      <c r="BC14" s="458"/>
      <c r="BD14" s="458"/>
      <c r="BE14" s="458"/>
      <c r="BF14" s="458"/>
      <c r="BG14" s="458"/>
      <c r="BH14" s="458"/>
      <c r="BI14" s="458"/>
      <c r="BJ14" s="458"/>
    </row>
    <row r="15" spans="1:79" s="438" customFormat="1" ht="20.100000000000001" customHeight="1">
      <c r="A15" s="436">
        <f t="shared" si="0"/>
        <v>0</v>
      </c>
      <c r="B15" s="2154" t="s">
        <v>1588</v>
      </c>
      <c r="C15" s="2154"/>
      <c r="D15" s="2154"/>
      <c r="E15" s="2154"/>
      <c r="F15" s="2154"/>
      <c r="G15" s="2154"/>
      <c r="H15" s="2154"/>
      <c r="I15" s="2154"/>
      <c r="J15" s="2154"/>
      <c r="K15" s="2154"/>
      <c r="L15" s="2154"/>
      <c r="M15" s="2154"/>
      <c r="N15" s="2154"/>
      <c r="O15" s="2154"/>
      <c r="P15" s="2154"/>
      <c r="Q15" s="2154"/>
      <c r="R15" s="2154"/>
      <c r="S15" s="2154"/>
      <c r="T15" s="2154"/>
      <c r="U15" s="2154"/>
      <c r="V15" s="2154"/>
      <c r="W15" s="2154"/>
      <c r="X15" s="2154"/>
      <c r="Y15" s="2154"/>
      <c r="Z15" s="2154"/>
      <c r="AA15" s="2154"/>
      <c r="AB15" s="2154"/>
      <c r="AC15" s="2154"/>
      <c r="AD15" s="2154"/>
      <c r="AE15" s="2154"/>
      <c r="AF15" s="2154"/>
      <c r="AG15" s="2154"/>
      <c r="AH15" s="2154"/>
      <c r="AI15" s="2154"/>
      <c r="AJ15" s="2154"/>
      <c r="AK15" s="2154"/>
      <c r="AL15" s="2154"/>
      <c r="AM15" s="2154"/>
      <c r="AN15" s="2154"/>
      <c r="AO15" s="2154"/>
      <c r="AP15" s="2154"/>
      <c r="AQ15" s="2154"/>
      <c r="AR15" s="2154"/>
      <c r="AS15" s="2154"/>
      <c r="AT15" s="2154"/>
      <c r="AU15" s="2154"/>
      <c r="AV15" s="2154"/>
      <c r="AW15" s="2154"/>
      <c r="AX15" s="2154"/>
      <c r="AY15" s="2154"/>
      <c r="AZ15" s="443"/>
      <c r="BA15" s="458"/>
      <c r="BB15" s="459"/>
      <c r="BC15" s="459"/>
      <c r="BD15" s="459"/>
      <c r="BE15" s="459"/>
      <c r="BF15" s="459"/>
      <c r="BG15" s="459"/>
      <c r="BH15" s="459"/>
      <c r="BI15" s="459"/>
      <c r="BJ15" s="459"/>
    </row>
    <row r="16" spans="1:79" s="459" customFormat="1" ht="20.100000000000001" customHeight="1">
      <c r="A16" s="436">
        <f t="shared" si="0"/>
        <v>0</v>
      </c>
      <c r="B16" s="460"/>
      <c r="C16" s="461" t="s">
        <v>1579</v>
      </c>
      <c r="D16" s="461" t="s">
        <v>1587</v>
      </c>
      <c r="E16" s="462"/>
      <c r="F16" s="462"/>
      <c r="G16" s="453"/>
      <c r="H16" s="463"/>
      <c r="I16" s="463"/>
      <c r="J16" s="464"/>
      <c r="K16" s="464"/>
      <c r="L16" s="464"/>
      <c r="M16" s="464"/>
      <c r="N16" s="464"/>
      <c r="O16" s="464"/>
      <c r="P16" s="464"/>
      <c r="Q16" s="465"/>
      <c r="R16" s="465"/>
      <c r="S16" s="465"/>
      <c r="T16" s="465"/>
      <c r="U16" s="465"/>
      <c r="V16" s="466"/>
      <c r="W16" s="466"/>
      <c r="X16" s="466"/>
      <c r="Y16" s="466"/>
      <c r="Z16" s="466"/>
      <c r="AA16" s="466"/>
      <c r="AB16" s="466"/>
      <c r="AC16" s="466"/>
      <c r="AD16" s="466"/>
      <c r="AE16" s="466"/>
      <c r="AF16" s="466"/>
      <c r="AG16" s="466"/>
      <c r="AH16" s="467"/>
      <c r="AI16" s="467"/>
      <c r="AJ16" s="467"/>
      <c r="AK16" s="467"/>
      <c r="AL16" s="468"/>
      <c r="AM16" s="468"/>
      <c r="AN16" s="468"/>
      <c r="AO16" s="468"/>
      <c r="AP16" s="468"/>
      <c r="AQ16" s="468"/>
      <c r="AR16" s="468"/>
      <c r="AS16" s="468"/>
      <c r="AT16" s="468"/>
      <c r="AU16" s="468"/>
      <c r="AV16" s="463"/>
      <c r="AW16" s="463"/>
      <c r="AX16" s="463"/>
      <c r="AY16" s="463"/>
      <c r="AZ16" s="469"/>
      <c r="BA16" s="458"/>
      <c r="BB16" s="458"/>
      <c r="BC16" s="458"/>
      <c r="BD16" s="458"/>
      <c r="BE16" s="458"/>
      <c r="BF16" s="458"/>
      <c r="BG16" s="458"/>
      <c r="BH16" s="458"/>
      <c r="BI16" s="458"/>
      <c r="BJ16" s="458"/>
    </row>
    <row r="17" spans="1:74" s="444" customFormat="1" ht="18" customHeight="1">
      <c r="A17" s="436">
        <f t="shared" si="0"/>
        <v>0</v>
      </c>
      <c r="B17" s="470"/>
      <c r="C17" s="2155" t="s">
        <v>1586</v>
      </c>
      <c r="D17" s="2155"/>
      <c r="E17" s="2155"/>
      <c r="F17" s="2155"/>
      <c r="G17" s="2155"/>
      <c r="H17" s="2155"/>
      <c r="I17" s="2155"/>
      <c r="J17" s="2155"/>
      <c r="K17" s="2155" t="s">
        <v>1585</v>
      </c>
      <c r="L17" s="2155"/>
      <c r="M17" s="2155"/>
      <c r="N17" s="2155"/>
      <c r="O17" s="2155"/>
      <c r="P17" s="2155"/>
      <c r="Q17" s="2155"/>
      <c r="R17" s="2155"/>
      <c r="S17" s="2155" t="s">
        <v>1380</v>
      </c>
      <c r="T17" s="2155"/>
      <c r="U17" s="2155"/>
      <c r="V17" s="2155"/>
      <c r="W17" s="2155"/>
      <c r="X17" s="2155"/>
      <c r="Y17" s="2155"/>
      <c r="Z17" s="2155"/>
      <c r="AA17" s="2155" t="s">
        <v>1584</v>
      </c>
      <c r="AB17" s="2155"/>
      <c r="AC17" s="2155"/>
      <c r="AD17" s="2155"/>
      <c r="AE17" s="2155"/>
      <c r="AF17" s="2155"/>
      <c r="AG17" s="2155"/>
      <c r="AH17" s="2155"/>
      <c r="AI17" s="2155"/>
      <c r="AJ17" s="2155"/>
      <c r="AK17" s="2155"/>
      <c r="AL17" s="2155"/>
      <c r="AM17" s="2155"/>
      <c r="AN17" s="2155"/>
      <c r="AO17" s="2155"/>
      <c r="AP17" s="2155"/>
      <c r="AQ17" s="2155" t="s">
        <v>1597</v>
      </c>
      <c r="AR17" s="2155"/>
      <c r="AS17" s="2155"/>
      <c r="AT17" s="2155"/>
      <c r="AU17" s="2155"/>
      <c r="AV17" s="2155"/>
      <c r="AW17" s="2155"/>
      <c r="AX17" s="2155"/>
      <c r="AY17" s="470"/>
      <c r="AZ17" s="471"/>
      <c r="BA17" s="459"/>
      <c r="BB17" s="459"/>
      <c r="BC17" s="458"/>
      <c r="BD17" s="458"/>
      <c r="BE17" s="458"/>
      <c r="BF17" s="458"/>
      <c r="BG17" s="458"/>
      <c r="BH17" s="458"/>
      <c r="BI17" s="458"/>
      <c r="BJ17" s="458"/>
    </row>
    <row r="18" spans="1:74" s="444" customFormat="1" ht="18" customHeight="1">
      <c r="A18" s="436">
        <f t="shared" si="0"/>
        <v>0</v>
      </c>
      <c r="B18" s="470"/>
      <c r="C18" s="2155"/>
      <c r="D18" s="2155"/>
      <c r="E18" s="2155"/>
      <c r="F18" s="2155"/>
      <c r="G18" s="2155"/>
      <c r="H18" s="2155"/>
      <c r="I18" s="2155"/>
      <c r="J18" s="2155"/>
      <c r="K18" s="2155"/>
      <c r="L18" s="2155"/>
      <c r="M18" s="2155"/>
      <c r="N18" s="2155"/>
      <c r="O18" s="2155"/>
      <c r="P18" s="2155"/>
      <c r="Q18" s="2155"/>
      <c r="R18" s="2155"/>
      <c r="S18" s="2155"/>
      <c r="T18" s="2155"/>
      <c r="U18" s="2155"/>
      <c r="V18" s="2155"/>
      <c r="W18" s="2155"/>
      <c r="X18" s="2155"/>
      <c r="Y18" s="2155"/>
      <c r="Z18" s="2155"/>
      <c r="AA18" s="2155" t="s">
        <v>1376</v>
      </c>
      <c r="AB18" s="2155"/>
      <c r="AC18" s="2155"/>
      <c r="AD18" s="2155"/>
      <c r="AE18" s="2155"/>
      <c r="AF18" s="2155"/>
      <c r="AG18" s="2155"/>
      <c r="AH18" s="2155"/>
      <c r="AI18" s="2155" t="s">
        <v>1375</v>
      </c>
      <c r="AJ18" s="2155"/>
      <c r="AK18" s="2155"/>
      <c r="AL18" s="2155"/>
      <c r="AM18" s="2155"/>
      <c r="AN18" s="2155"/>
      <c r="AO18" s="2155"/>
      <c r="AP18" s="2155"/>
      <c r="AQ18" s="2155"/>
      <c r="AR18" s="2155"/>
      <c r="AS18" s="2155"/>
      <c r="AT18" s="2155"/>
      <c r="AU18" s="2155"/>
      <c r="AV18" s="2155"/>
      <c r="AW18" s="2155"/>
      <c r="AX18" s="2155"/>
      <c r="AY18" s="470"/>
      <c r="AZ18" s="471"/>
      <c r="BA18" s="458"/>
      <c r="BB18" s="458"/>
      <c r="BC18" s="458"/>
      <c r="BD18" s="458"/>
      <c r="BE18" s="458"/>
      <c r="BF18" s="458"/>
      <c r="BG18" s="458"/>
      <c r="BH18" s="458"/>
      <c r="BI18" s="458"/>
      <c r="BJ18" s="458"/>
    </row>
    <row r="19" spans="1:74" s="444" customFormat="1" ht="18" customHeight="1">
      <c r="A19" s="436">
        <f t="shared" si="0"/>
        <v>0</v>
      </c>
      <c r="B19" s="472"/>
      <c r="C19" s="2160">
        <f>L3</f>
        <v>0</v>
      </c>
      <c r="D19" s="2161"/>
      <c r="E19" s="2164" t="s">
        <v>1527</v>
      </c>
      <c r="F19" s="2164"/>
      <c r="G19" s="2161">
        <f>Z3</f>
        <v>0</v>
      </c>
      <c r="H19" s="2161"/>
      <c r="I19" s="2164" t="s">
        <v>1526</v>
      </c>
      <c r="J19" s="2164"/>
      <c r="K19" s="2170">
        <f>'6-3표준조사-2'!Q4</f>
        <v>0</v>
      </c>
      <c r="L19" s="2170"/>
      <c r="M19" s="2170"/>
      <c r="N19" s="2170"/>
      <c r="O19" s="2170"/>
      <c r="P19" s="2170"/>
      <c r="Q19" s="2170"/>
      <c r="R19" s="2170"/>
      <c r="S19" s="2158">
        <f>'6-3표준조사-2'!K6</f>
        <v>0</v>
      </c>
      <c r="T19" s="2158"/>
      <c r="U19" s="2158"/>
      <c r="V19" s="2158"/>
      <c r="W19" s="2158"/>
      <c r="X19" s="2158"/>
      <c r="Y19" s="2158"/>
      <c r="Z19" s="2158"/>
      <c r="AA19" s="2156">
        <f>'6-3표준조사-2'!Q10</f>
        <v>0</v>
      </c>
      <c r="AB19" s="2156"/>
      <c r="AC19" s="2156"/>
      <c r="AD19" s="2156"/>
      <c r="AE19" s="2156"/>
      <c r="AF19" s="2156"/>
      <c r="AG19" s="2156"/>
      <c r="AH19" s="2156"/>
      <c r="AI19" s="2156">
        <f>'6-3표준조사-2'!R10</f>
        <v>0</v>
      </c>
      <c r="AJ19" s="2156"/>
      <c r="AK19" s="2156"/>
      <c r="AL19" s="2156"/>
      <c r="AM19" s="2156"/>
      <c r="AN19" s="2156"/>
      <c r="AO19" s="2156"/>
      <c r="AP19" s="2156"/>
      <c r="AQ19" s="2158">
        <f>'6-3표준조사-2'!R6</f>
        <v>0</v>
      </c>
      <c r="AR19" s="2158"/>
      <c r="AS19" s="2158"/>
      <c r="AT19" s="2158"/>
      <c r="AU19" s="2158"/>
      <c r="AV19" s="2158"/>
      <c r="AW19" s="2158"/>
      <c r="AX19" s="2158"/>
      <c r="AY19" s="470"/>
      <c r="AZ19" s="471"/>
      <c r="BA19" s="458"/>
      <c r="BB19" s="458"/>
      <c r="BC19" s="459"/>
      <c r="BD19" s="459"/>
      <c r="BE19" s="459"/>
      <c r="BF19" s="459"/>
      <c r="BG19" s="459"/>
      <c r="BH19" s="459"/>
      <c r="BI19" s="459"/>
      <c r="BJ19" s="459"/>
    </row>
    <row r="20" spans="1:74" s="444" customFormat="1" ht="18" customHeight="1">
      <c r="A20" s="436">
        <f t="shared" si="0"/>
        <v>0</v>
      </c>
      <c r="B20" s="472"/>
      <c r="C20" s="2162"/>
      <c r="D20" s="2163"/>
      <c r="E20" s="2163"/>
      <c r="F20" s="2163"/>
      <c r="G20" s="2163"/>
      <c r="H20" s="2163"/>
      <c r="I20" s="2163"/>
      <c r="J20" s="2163"/>
      <c r="K20" s="2171"/>
      <c r="L20" s="2171"/>
      <c r="M20" s="2171"/>
      <c r="N20" s="2171"/>
      <c r="O20" s="2171"/>
      <c r="P20" s="2171"/>
      <c r="Q20" s="2171"/>
      <c r="R20" s="2171"/>
      <c r="S20" s="2159"/>
      <c r="T20" s="2159"/>
      <c r="U20" s="2159"/>
      <c r="V20" s="2159"/>
      <c r="W20" s="2159"/>
      <c r="X20" s="2159"/>
      <c r="Y20" s="2159"/>
      <c r="Z20" s="2159"/>
      <c r="AA20" s="2157"/>
      <c r="AB20" s="2157"/>
      <c r="AC20" s="2157"/>
      <c r="AD20" s="2157"/>
      <c r="AE20" s="2157"/>
      <c r="AF20" s="2157"/>
      <c r="AG20" s="2157"/>
      <c r="AH20" s="2157"/>
      <c r="AI20" s="2157"/>
      <c r="AJ20" s="2157"/>
      <c r="AK20" s="2157"/>
      <c r="AL20" s="2157"/>
      <c r="AM20" s="2157"/>
      <c r="AN20" s="2157"/>
      <c r="AO20" s="2157"/>
      <c r="AP20" s="2157"/>
      <c r="AQ20" s="2159"/>
      <c r="AR20" s="2159"/>
      <c r="AS20" s="2159"/>
      <c r="AT20" s="2159"/>
      <c r="AU20" s="2159"/>
      <c r="AV20" s="2159"/>
      <c r="AW20" s="2159"/>
      <c r="AX20" s="2159"/>
      <c r="AY20" s="470"/>
      <c r="AZ20" s="471"/>
      <c r="BA20" s="458"/>
      <c r="BB20" s="458"/>
      <c r="BC20" s="458"/>
      <c r="BD20" s="458"/>
      <c r="BE20" s="458"/>
      <c r="BF20" s="458"/>
      <c r="BG20" s="458"/>
      <c r="BH20" s="458"/>
      <c r="BI20" s="458"/>
      <c r="BJ20" s="458"/>
    </row>
    <row r="21" spans="1:74" s="444" customFormat="1" ht="18" customHeight="1">
      <c r="A21" s="436">
        <f t="shared" si="0"/>
        <v>0</v>
      </c>
      <c r="B21" s="472"/>
      <c r="C21" s="472" t="s">
        <v>1577</v>
      </c>
      <c r="D21" s="472" t="s">
        <v>1583</v>
      </c>
      <c r="E21" s="472"/>
      <c r="F21" s="470"/>
      <c r="G21" s="470"/>
      <c r="H21" s="470"/>
      <c r="I21" s="470"/>
      <c r="J21" s="470"/>
      <c r="K21" s="470"/>
      <c r="L21" s="470"/>
      <c r="M21" s="470"/>
      <c r="N21" s="470"/>
      <c r="O21" s="470"/>
      <c r="P21" s="470"/>
      <c r="Q21" s="473"/>
      <c r="R21" s="473"/>
      <c r="S21" s="473"/>
      <c r="T21" s="473"/>
      <c r="U21" s="473"/>
      <c r="V21" s="470"/>
      <c r="W21" s="474"/>
      <c r="X21" s="474"/>
      <c r="Y21" s="474"/>
      <c r="Z21" s="474"/>
      <c r="AA21" s="474"/>
      <c r="AB21" s="474"/>
      <c r="AC21" s="474"/>
      <c r="AD21" s="474"/>
      <c r="AE21" s="474"/>
      <c r="AF21" s="474"/>
      <c r="AG21" s="470"/>
      <c r="AH21" s="475"/>
      <c r="AI21" s="475"/>
      <c r="AJ21" s="475"/>
      <c r="AK21" s="475"/>
      <c r="AL21" s="476"/>
      <c r="AM21" s="476"/>
      <c r="AN21" s="476"/>
      <c r="AO21" s="476"/>
      <c r="AP21" s="476"/>
      <c r="AQ21" s="476"/>
      <c r="AR21" s="476"/>
      <c r="AS21" s="476"/>
      <c r="AT21" s="476"/>
      <c r="AU21" s="476"/>
      <c r="AV21" s="470"/>
      <c r="AW21" s="470"/>
      <c r="AX21" s="470"/>
      <c r="AY21" s="470"/>
      <c r="AZ21" s="471"/>
      <c r="BA21" s="458"/>
      <c r="BB21" s="458"/>
      <c r="BC21" s="458"/>
      <c r="BD21" s="458"/>
      <c r="BE21" s="458"/>
      <c r="BF21" s="458"/>
      <c r="BG21" s="458"/>
      <c r="BH21" s="458"/>
      <c r="BI21" s="458"/>
      <c r="BJ21" s="458"/>
      <c r="BK21" s="458"/>
      <c r="BL21" s="458"/>
      <c r="BM21" s="458"/>
      <c r="BN21" s="458"/>
      <c r="BO21" s="458"/>
      <c r="BP21" s="458"/>
      <c r="BQ21" s="458"/>
      <c r="BR21" s="458"/>
      <c r="BS21" s="458"/>
      <c r="BT21" s="458"/>
      <c r="BU21" s="458"/>
      <c r="BV21" s="458"/>
    </row>
    <row r="22" spans="1:74" s="444" customFormat="1" ht="18" customHeight="1">
      <c r="A22" s="436">
        <f t="shared" si="0"/>
        <v>0</v>
      </c>
      <c r="B22" s="472"/>
      <c r="C22" s="472"/>
      <c r="D22" s="445" t="s">
        <v>540</v>
      </c>
      <c r="E22" s="472" t="str">
        <f>CONCATENATE("식재된 ",S19," 는 활착이 안정된 상태로 신초발달이 양호함" )</f>
        <v>식재된 0 는 활착이 안정된 상태로 신초발달이 양호함</v>
      </c>
      <c r="F22" s="470"/>
      <c r="G22" s="470"/>
      <c r="H22" s="470"/>
      <c r="I22" s="470"/>
      <c r="J22" s="470"/>
      <c r="K22" s="470"/>
      <c r="L22" s="470"/>
      <c r="M22" s="470"/>
      <c r="N22" s="470"/>
      <c r="O22" s="470"/>
      <c r="P22" s="470"/>
      <c r="Q22" s="473"/>
      <c r="R22" s="473"/>
      <c r="S22" s="473"/>
      <c r="T22" s="473"/>
      <c r="U22" s="473"/>
      <c r="V22" s="470"/>
      <c r="W22" s="477"/>
      <c r="X22" s="474"/>
      <c r="Y22" s="474"/>
      <c r="Z22" s="474"/>
      <c r="AA22" s="477"/>
      <c r="AB22" s="474"/>
      <c r="AC22" s="474"/>
      <c r="AD22" s="474"/>
      <c r="AE22" s="477"/>
      <c r="AF22" s="474"/>
      <c r="AG22" s="470"/>
      <c r="AH22" s="475"/>
      <c r="AI22" s="475"/>
      <c r="AJ22" s="475"/>
      <c r="AK22" s="475"/>
      <c r="AL22" s="476"/>
      <c r="AM22" s="476"/>
      <c r="AN22" s="476"/>
      <c r="AO22" s="476"/>
      <c r="AP22" s="476"/>
      <c r="AQ22" s="476"/>
      <c r="AR22" s="476"/>
      <c r="AS22" s="476"/>
      <c r="AT22" s="476"/>
      <c r="AU22" s="476"/>
      <c r="AV22" s="470"/>
      <c r="AW22" s="470"/>
      <c r="AX22" s="470"/>
      <c r="AY22" s="470"/>
      <c r="AZ22" s="471"/>
      <c r="BC22" s="458"/>
      <c r="BD22" s="458"/>
      <c r="BE22" s="458"/>
      <c r="BF22" s="458"/>
      <c r="BG22" s="458"/>
      <c r="BH22" s="458"/>
      <c r="BI22" s="458"/>
      <c r="BJ22" s="458"/>
      <c r="BK22" s="458"/>
      <c r="BL22" s="458"/>
      <c r="BM22" s="458"/>
      <c r="BN22" s="458"/>
      <c r="BO22" s="458"/>
      <c r="BP22" s="458"/>
      <c r="BQ22" s="458"/>
      <c r="BR22" s="458"/>
      <c r="BS22" s="458"/>
      <c r="BT22" s="458"/>
      <c r="BU22" s="458"/>
      <c r="BV22" s="458"/>
    </row>
    <row r="23" spans="1:74" s="444" customFormat="1" ht="18" customHeight="1">
      <c r="A23" s="436">
        <f t="shared" si="0"/>
        <v>0</v>
      </c>
      <c r="B23" s="472"/>
      <c r="C23" s="472"/>
      <c r="D23" s="445" t="s">
        <v>540</v>
      </c>
      <c r="E23" s="472" t="s">
        <v>1582</v>
      </c>
      <c r="F23" s="470"/>
      <c r="G23" s="470"/>
      <c r="H23" s="470"/>
      <c r="I23" s="470"/>
      <c r="J23" s="470"/>
      <c r="K23" s="470"/>
      <c r="L23" s="470"/>
      <c r="M23" s="470"/>
      <c r="N23" s="470"/>
      <c r="O23" s="470"/>
      <c r="P23" s="470"/>
      <c r="Q23" s="473"/>
      <c r="R23" s="473"/>
      <c r="S23" s="473"/>
      <c r="T23" s="473"/>
      <c r="U23" s="473"/>
      <c r="V23" s="470"/>
      <c r="W23" s="470"/>
      <c r="X23" s="470"/>
      <c r="Y23" s="470"/>
      <c r="Z23" s="470"/>
      <c r="AA23" s="470"/>
      <c r="AB23" s="470"/>
      <c r="AC23" s="470"/>
      <c r="AD23" s="470"/>
      <c r="AE23" s="470"/>
      <c r="AF23" s="470"/>
      <c r="AG23" s="470"/>
      <c r="AH23" s="475"/>
      <c r="AI23" s="475"/>
      <c r="AJ23" s="475"/>
      <c r="AK23" s="475"/>
      <c r="AL23" s="476"/>
      <c r="AM23" s="476"/>
      <c r="AN23" s="476"/>
      <c r="AO23" s="476"/>
      <c r="AP23" s="476"/>
      <c r="AQ23" s="476"/>
      <c r="AR23" s="476"/>
      <c r="AS23" s="476"/>
      <c r="AT23" s="476"/>
      <c r="AU23" s="476"/>
      <c r="AV23" s="470"/>
      <c r="AW23" s="470"/>
      <c r="AX23" s="470"/>
      <c r="AY23" s="470"/>
      <c r="AZ23" s="471"/>
      <c r="BA23" s="438"/>
      <c r="BB23" s="438"/>
      <c r="BC23" s="438"/>
      <c r="BD23" s="438"/>
      <c r="BE23" s="438"/>
      <c r="BF23" s="438"/>
      <c r="BG23" s="438"/>
      <c r="BH23" s="438"/>
      <c r="BI23" s="438"/>
      <c r="BJ23" s="438"/>
      <c r="BK23" s="459"/>
      <c r="BL23" s="459"/>
      <c r="BM23" s="459"/>
      <c r="BN23" s="459"/>
      <c r="BO23" s="459"/>
      <c r="BP23" s="459"/>
      <c r="BQ23" s="459"/>
      <c r="BR23" s="459"/>
      <c r="BS23" s="459"/>
      <c r="BT23" s="459"/>
      <c r="BU23" s="459"/>
      <c r="BV23" s="459"/>
    </row>
    <row r="24" spans="1:74" s="444" customFormat="1" ht="18" customHeight="1">
      <c r="A24" s="436">
        <f t="shared" si="0"/>
        <v>0</v>
      </c>
      <c r="B24" s="472"/>
      <c r="C24" s="472" t="s">
        <v>1567</v>
      </c>
      <c r="D24" s="472" t="s">
        <v>1581</v>
      </c>
      <c r="E24" s="472"/>
      <c r="F24" s="470"/>
      <c r="G24" s="470"/>
      <c r="H24" s="470"/>
      <c r="I24" s="470"/>
      <c r="J24" s="470"/>
      <c r="K24" s="470"/>
      <c r="L24" s="470"/>
      <c r="M24" s="470"/>
      <c r="N24" s="470"/>
      <c r="O24" s="470"/>
      <c r="P24" s="470"/>
      <c r="Q24" s="473"/>
      <c r="R24" s="473"/>
      <c r="S24" s="473"/>
      <c r="T24" s="473"/>
      <c r="U24" s="473"/>
      <c r="V24" s="470"/>
      <c r="W24" s="470"/>
      <c r="X24" s="470"/>
      <c r="Y24" s="470"/>
      <c r="Z24" s="470"/>
      <c r="AA24" s="470"/>
      <c r="AB24" s="470"/>
      <c r="AC24" s="470"/>
      <c r="AD24" s="470"/>
      <c r="AE24" s="470"/>
      <c r="AF24" s="470"/>
      <c r="AG24" s="470"/>
      <c r="AH24" s="475"/>
      <c r="AI24" s="475"/>
      <c r="AJ24" s="475"/>
      <c r="AK24" s="475"/>
      <c r="AL24" s="476"/>
      <c r="AM24" s="476"/>
      <c r="AN24" s="476"/>
      <c r="AO24" s="476"/>
      <c r="AP24" s="476"/>
      <c r="AQ24" s="476"/>
      <c r="AR24" s="476"/>
      <c r="AS24" s="476"/>
      <c r="AT24" s="476"/>
      <c r="AU24" s="476"/>
      <c r="AV24" s="470"/>
      <c r="AW24" s="470"/>
      <c r="AX24" s="470"/>
      <c r="AY24" s="470"/>
      <c r="AZ24" s="471"/>
      <c r="BK24" s="458"/>
      <c r="BL24" s="458"/>
      <c r="BM24" s="458"/>
      <c r="BN24" s="458"/>
      <c r="BO24" s="458"/>
      <c r="BP24" s="458"/>
      <c r="BQ24" s="458"/>
      <c r="BR24" s="458"/>
      <c r="BS24" s="458"/>
      <c r="BT24" s="458"/>
      <c r="BU24" s="458"/>
      <c r="BV24" s="458"/>
    </row>
    <row r="25" spans="1:74" s="444" customFormat="1" ht="18" customHeight="1">
      <c r="A25" s="436">
        <f t="shared" si="0"/>
        <v>0</v>
      </c>
      <c r="B25" s="472"/>
      <c r="C25" s="472"/>
      <c r="D25" s="445" t="s">
        <v>540</v>
      </c>
      <c r="E25" s="472" t="str">
        <f>CONCATENATE("제거대상식생은 ",'6-3표준조사-2'!S10,"이며, 근주에서 올라온 맹아가 불규칙하게 분포한다.")</f>
        <v>제거대상식생은 대부분 목본이며, 근주에서 올라온 맹아가 불규칙하게 분포한다.</v>
      </c>
      <c r="F25" s="470"/>
      <c r="G25" s="470"/>
      <c r="H25" s="470"/>
      <c r="I25" s="470"/>
      <c r="J25" s="470"/>
      <c r="K25" s="470"/>
      <c r="L25" s="470"/>
      <c r="M25" s="470"/>
      <c r="N25" s="470"/>
      <c r="O25" s="470"/>
      <c r="P25" s="470"/>
      <c r="Q25" s="473"/>
      <c r="R25" s="473"/>
      <c r="S25" s="473"/>
      <c r="T25" s="473"/>
      <c r="U25" s="473"/>
      <c r="V25" s="470"/>
      <c r="W25" s="470"/>
      <c r="X25" s="470"/>
      <c r="Y25" s="470"/>
      <c r="Z25" s="470"/>
      <c r="AA25" s="470"/>
      <c r="AB25" s="470"/>
      <c r="AC25" s="470"/>
      <c r="AD25" s="470"/>
      <c r="AE25" s="470"/>
      <c r="AF25" s="470"/>
      <c r="AG25" s="470"/>
      <c r="AH25" s="475"/>
      <c r="AI25" s="475"/>
      <c r="AJ25" s="475"/>
      <c r="AK25" s="475"/>
      <c r="AL25" s="476"/>
      <c r="AM25" s="476"/>
      <c r="AN25" s="476"/>
      <c r="AO25" s="476"/>
      <c r="AP25" s="476"/>
      <c r="AQ25" s="476"/>
      <c r="AR25" s="476"/>
      <c r="AS25" s="476"/>
      <c r="AT25" s="476"/>
      <c r="AU25" s="476"/>
      <c r="AV25" s="470"/>
      <c r="AW25" s="470"/>
      <c r="AX25" s="470"/>
      <c r="AY25" s="470"/>
      <c r="AZ25" s="471"/>
      <c r="BK25" s="458"/>
      <c r="BL25" s="458"/>
      <c r="BM25" s="458"/>
      <c r="BN25" s="458"/>
      <c r="BO25" s="458"/>
      <c r="BP25" s="458"/>
      <c r="BQ25" s="458"/>
      <c r="BR25" s="458"/>
      <c r="BS25" s="458"/>
      <c r="BT25" s="458"/>
      <c r="BU25" s="458"/>
      <c r="BV25" s="458"/>
    </row>
    <row r="26" spans="1:74" s="444" customFormat="1" ht="18" customHeight="1">
      <c r="A26" s="436">
        <f t="shared" si="0"/>
        <v>0</v>
      </c>
      <c r="B26" s="472"/>
      <c r="C26" s="472"/>
      <c r="D26" s="445" t="s">
        <v>540</v>
      </c>
      <c r="E26" s="472" t="str">
        <f>CONCATENATE("조림목이 자연발생 식생과 경재하고 있으며 조림목의 ",AQ19,"하다." )</f>
        <v>조림목이 자연발생 식생과 경재하고 있으며 조림목의 0하다.</v>
      </c>
      <c r="F26" s="470"/>
      <c r="G26" s="470"/>
      <c r="H26" s="470"/>
      <c r="I26" s="470"/>
      <c r="J26" s="470"/>
      <c r="K26" s="470"/>
      <c r="L26" s="470"/>
      <c r="M26" s="470"/>
      <c r="N26" s="470"/>
      <c r="O26" s="470"/>
      <c r="P26" s="470"/>
      <c r="Q26" s="470"/>
      <c r="R26" s="470"/>
      <c r="S26" s="470"/>
      <c r="T26" s="470"/>
      <c r="U26" s="470"/>
      <c r="V26" s="470"/>
      <c r="W26" s="470"/>
      <c r="X26" s="470"/>
      <c r="Y26" s="470"/>
      <c r="Z26" s="470"/>
      <c r="AA26" s="470"/>
      <c r="AB26" s="470"/>
      <c r="AC26" s="470"/>
      <c r="AD26" s="470"/>
      <c r="AE26" s="470"/>
      <c r="AF26" s="470"/>
      <c r="AG26" s="470"/>
      <c r="AH26" s="475"/>
      <c r="AI26" s="475"/>
      <c r="AJ26" s="475"/>
      <c r="AK26" s="475"/>
      <c r="AL26" s="476"/>
      <c r="AM26" s="476"/>
      <c r="AN26" s="476"/>
      <c r="AO26" s="476"/>
      <c r="AP26" s="476"/>
      <c r="AQ26" s="476"/>
      <c r="AR26" s="476"/>
      <c r="AS26" s="476"/>
      <c r="AT26" s="476"/>
      <c r="AU26" s="476"/>
      <c r="AV26" s="470"/>
      <c r="AW26" s="470"/>
      <c r="AX26" s="470"/>
      <c r="AY26" s="470"/>
      <c r="AZ26" s="471"/>
      <c r="BK26" s="458"/>
      <c r="BL26" s="458"/>
      <c r="BM26" s="458"/>
      <c r="BN26" s="458"/>
      <c r="BO26" s="458"/>
      <c r="BP26" s="458"/>
      <c r="BQ26" s="458"/>
      <c r="BR26" s="458"/>
      <c r="BS26" s="458"/>
      <c r="BT26" s="458"/>
      <c r="BU26" s="458"/>
      <c r="BV26" s="458"/>
    </row>
    <row r="27" spans="1:74" s="444" customFormat="1" ht="13.5" customHeight="1">
      <c r="A27" s="436">
        <f t="shared" si="0"/>
        <v>0</v>
      </c>
      <c r="B27" s="478"/>
      <c r="C27" s="478"/>
      <c r="D27" s="478"/>
      <c r="E27" s="478"/>
      <c r="F27" s="453"/>
      <c r="G27" s="453"/>
      <c r="H27" s="453"/>
      <c r="I27" s="453"/>
      <c r="J27" s="479"/>
      <c r="K27" s="479"/>
      <c r="L27" s="479"/>
      <c r="M27" s="479"/>
      <c r="N27" s="479"/>
      <c r="O27" s="479"/>
      <c r="P27" s="479"/>
      <c r="Q27" s="480"/>
      <c r="R27" s="480"/>
      <c r="S27" s="480"/>
      <c r="T27" s="480"/>
      <c r="U27" s="480"/>
      <c r="V27" s="470"/>
      <c r="W27" s="470"/>
      <c r="X27" s="470"/>
      <c r="Y27" s="470"/>
      <c r="Z27" s="470"/>
      <c r="AA27" s="470"/>
      <c r="AB27" s="470"/>
      <c r="AC27" s="470"/>
      <c r="AD27" s="470"/>
      <c r="AE27" s="470"/>
      <c r="AF27" s="470"/>
      <c r="AG27" s="470"/>
      <c r="AH27" s="481"/>
      <c r="AI27" s="481"/>
      <c r="AJ27" s="481"/>
      <c r="AK27" s="481"/>
      <c r="AL27" s="482"/>
      <c r="AM27" s="482"/>
      <c r="AN27" s="482"/>
      <c r="AO27" s="482"/>
      <c r="AP27" s="482"/>
      <c r="AQ27" s="482"/>
      <c r="AR27" s="482"/>
      <c r="AS27" s="482"/>
      <c r="AT27" s="482"/>
      <c r="AU27" s="482"/>
      <c r="AV27" s="453"/>
      <c r="AW27" s="453"/>
      <c r="AX27" s="453"/>
      <c r="AY27" s="453"/>
      <c r="AZ27" s="471"/>
      <c r="BK27" s="458"/>
      <c r="BL27" s="458"/>
      <c r="BM27" s="458"/>
      <c r="BN27" s="458"/>
      <c r="BO27" s="458"/>
      <c r="BP27" s="458"/>
      <c r="BQ27" s="458"/>
      <c r="BR27" s="458"/>
      <c r="BS27" s="458"/>
      <c r="BT27" s="458"/>
      <c r="BU27" s="458"/>
      <c r="BV27" s="458"/>
    </row>
    <row r="28" spans="1:74" s="459" customFormat="1" ht="19.5" customHeight="1">
      <c r="A28" s="436">
        <f t="shared" si="0"/>
        <v>0</v>
      </c>
      <c r="B28" s="2154" t="s">
        <v>1580</v>
      </c>
      <c r="C28" s="2154"/>
      <c r="D28" s="2154"/>
      <c r="E28" s="2154"/>
      <c r="F28" s="2154"/>
      <c r="G28" s="2154"/>
      <c r="H28" s="2154"/>
      <c r="I28" s="2154"/>
      <c r="J28" s="2154"/>
      <c r="K28" s="2154"/>
      <c r="L28" s="2154"/>
      <c r="M28" s="2154"/>
      <c r="N28" s="2154"/>
      <c r="O28" s="2154"/>
      <c r="P28" s="2154"/>
      <c r="Q28" s="2154"/>
      <c r="R28" s="2154"/>
      <c r="S28" s="2154"/>
      <c r="T28" s="2154"/>
      <c r="U28" s="2154"/>
      <c r="V28" s="2154"/>
      <c r="W28" s="2154"/>
      <c r="X28" s="2154"/>
      <c r="Y28" s="2154"/>
      <c r="Z28" s="2154"/>
      <c r="AA28" s="2154"/>
      <c r="AB28" s="2154"/>
      <c r="AC28" s="2154"/>
      <c r="AD28" s="2154"/>
      <c r="AE28" s="2154"/>
      <c r="AF28" s="2154"/>
      <c r="AG28" s="2154"/>
      <c r="AH28" s="2154"/>
      <c r="AI28" s="2154"/>
      <c r="AJ28" s="2154"/>
      <c r="AK28" s="2154"/>
      <c r="AL28" s="2154"/>
      <c r="AM28" s="2154"/>
      <c r="AN28" s="2154"/>
      <c r="AO28" s="2154"/>
      <c r="AP28" s="2154"/>
      <c r="AQ28" s="2154"/>
      <c r="AR28" s="2154"/>
      <c r="AS28" s="2154"/>
      <c r="AT28" s="2154"/>
      <c r="AU28" s="2154"/>
      <c r="AV28" s="2154"/>
      <c r="AW28" s="2154"/>
      <c r="AX28" s="2154"/>
      <c r="AY28" s="2154"/>
      <c r="AZ28" s="483"/>
      <c r="BB28" s="458"/>
      <c r="BC28" s="458"/>
      <c r="BD28" s="458"/>
      <c r="BE28" s="458"/>
      <c r="BF28" s="458"/>
      <c r="BG28" s="458"/>
      <c r="BH28" s="458"/>
      <c r="BI28" s="458"/>
      <c r="BJ28" s="458"/>
      <c r="BK28" s="458"/>
      <c r="BL28" s="458"/>
      <c r="BM28" s="458"/>
      <c r="BN28" s="458"/>
      <c r="BO28" s="458"/>
      <c r="BP28" s="458"/>
      <c r="BQ28" s="458"/>
      <c r="BR28" s="458"/>
      <c r="BS28" s="458"/>
      <c r="BT28" s="458"/>
      <c r="BU28" s="458"/>
      <c r="BV28" s="458"/>
    </row>
    <row r="29" spans="1:74" s="459" customFormat="1" ht="18" customHeight="1">
      <c r="A29" s="436">
        <f t="shared" si="0"/>
        <v>0</v>
      </c>
      <c r="B29" s="484"/>
      <c r="C29" s="445" t="s">
        <v>1579</v>
      </c>
      <c r="D29" s="446" t="s">
        <v>1578</v>
      </c>
      <c r="E29" s="446"/>
      <c r="F29" s="446"/>
      <c r="G29" s="446"/>
      <c r="H29" s="446"/>
      <c r="I29" s="446"/>
      <c r="J29" s="485"/>
      <c r="K29" s="485"/>
      <c r="L29" s="485"/>
      <c r="M29" s="485"/>
      <c r="N29" s="485"/>
      <c r="O29" s="485"/>
      <c r="P29" s="485"/>
      <c r="Q29" s="485"/>
      <c r="R29" s="485"/>
      <c r="S29" s="485"/>
      <c r="T29" s="485"/>
      <c r="U29" s="485"/>
      <c r="V29" s="485"/>
      <c r="W29" s="485"/>
      <c r="X29" s="485"/>
      <c r="Y29" s="485"/>
      <c r="Z29" s="485"/>
      <c r="AA29" s="485"/>
      <c r="AB29" s="485"/>
      <c r="AC29" s="485"/>
      <c r="AD29" s="485"/>
      <c r="AE29" s="485"/>
      <c r="AF29" s="485"/>
      <c r="AG29" s="485"/>
      <c r="AH29" s="485"/>
      <c r="AI29" s="485"/>
      <c r="AJ29" s="485"/>
      <c r="AK29" s="485"/>
      <c r="AL29" s="485"/>
      <c r="AM29" s="485"/>
      <c r="AN29" s="485"/>
      <c r="AO29" s="485"/>
      <c r="AP29" s="485"/>
      <c r="AQ29" s="485"/>
      <c r="AR29" s="485"/>
      <c r="AS29" s="485"/>
      <c r="AT29" s="485"/>
      <c r="AU29" s="485"/>
      <c r="AV29" s="485"/>
      <c r="AW29" s="485"/>
      <c r="AX29" s="485"/>
      <c r="AY29" s="485"/>
      <c r="AZ29" s="483"/>
      <c r="BB29" s="458"/>
      <c r="BC29" s="458"/>
      <c r="BD29" s="458"/>
      <c r="BE29" s="458"/>
      <c r="BF29" s="458"/>
      <c r="BG29" s="458"/>
      <c r="BH29" s="458"/>
      <c r="BI29" s="458"/>
      <c r="BJ29" s="458"/>
      <c r="BK29" s="458"/>
      <c r="BL29" s="458"/>
      <c r="BM29" s="458"/>
      <c r="BN29" s="458"/>
      <c r="BO29" s="458"/>
      <c r="BP29" s="458"/>
      <c r="BQ29" s="458"/>
      <c r="BR29" s="458"/>
      <c r="BS29" s="458"/>
      <c r="BT29" s="458"/>
      <c r="BU29" s="458"/>
      <c r="BV29" s="458"/>
    </row>
    <row r="30" spans="1:74" s="458" customFormat="1" ht="18" customHeight="1">
      <c r="A30" s="436">
        <f t="shared" si="0"/>
        <v>0</v>
      </c>
      <c r="B30" s="445"/>
      <c r="C30" s="445"/>
      <c r="D30" s="445" t="s">
        <v>540</v>
      </c>
      <c r="E30" s="446" t="str">
        <f>CONCATENATE("조림목이 정상적으로 생육하기 위해서는 조림목을 제외한 모든 식생을 제거하여야 하므로 ",AO3,"로 적용한다.")</f>
        <v>조림목이 정상적으로 생육하기 위해서는 조림목을 제외한 모든 식생을 제거하여야 하므로 모두베기로 적용한다.</v>
      </c>
      <c r="F30" s="446"/>
      <c r="G30" s="446"/>
      <c r="H30" s="446"/>
      <c r="I30" s="446"/>
      <c r="J30" s="447"/>
      <c r="K30" s="446"/>
      <c r="L30" s="446"/>
      <c r="M30" s="446"/>
      <c r="N30" s="446"/>
      <c r="O30" s="446"/>
      <c r="P30" s="446"/>
      <c r="Q30" s="446"/>
      <c r="R30" s="446"/>
      <c r="S30" s="446"/>
      <c r="T30" s="446"/>
      <c r="U30" s="446"/>
      <c r="V30" s="446"/>
      <c r="W30" s="446"/>
      <c r="X30" s="446"/>
      <c r="Y30" s="446"/>
      <c r="Z30" s="446"/>
      <c r="AA30" s="446"/>
      <c r="AB30" s="446"/>
      <c r="AC30" s="446"/>
      <c r="AD30" s="446"/>
      <c r="AE30" s="446"/>
      <c r="AF30" s="446"/>
      <c r="AG30" s="446"/>
      <c r="AH30" s="446"/>
      <c r="AI30" s="446"/>
      <c r="AJ30" s="446"/>
      <c r="AK30" s="446"/>
      <c r="AL30" s="446"/>
      <c r="AM30" s="446"/>
      <c r="AN30" s="446"/>
      <c r="AO30" s="446"/>
      <c r="AP30" s="446"/>
      <c r="AQ30" s="446"/>
      <c r="AR30" s="446"/>
      <c r="AS30" s="446"/>
      <c r="AT30" s="446"/>
      <c r="AU30" s="446"/>
      <c r="AV30" s="446"/>
      <c r="AW30" s="446"/>
      <c r="AX30" s="446"/>
      <c r="AY30" s="446"/>
      <c r="AZ30" s="486"/>
      <c r="BB30" s="459"/>
      <c r="BC30" s="459"/>
      <c r="BD30" s="459"/>
      <c r="BE30" s="459"/>
      <c r="BF30" s="459"/>
      <c r="BG30" s="459"/>
      <c r="BH30" s="459"/>
      <c r="BI30" s="459"/>
      <c r="BJ30" s="459"/>
      <c r="BK30" s="459"/>
      <c r="BL30" s="459"/>
      <c r="BM30" s="459"/>
      <c r="BN30" s="459"/>
      <c r="BO30" s="459"/>
      <c r="BP30" s="459"/>
      <c r="BQ30" s="459"/>
      <c r="BR30" s="459"/>
      <c r="BS30" s="459"/>
      <c r="BT30" s="459"/>
      <c r="BU30" s="459"/>
      <c r="BV30" s="459"/>
    </row>
    <row r="31" spans="1:74" s="458" customFormat="1" ht="18" customHeight="1">
      <c r="A31" s="436">
        <f t="shared" si="0"/>
        <v>0</v>
      </c>
      <c r="B31" s="445"/>
      <c r="C31" s="445" t="s">
        <v>1577</v>
      </c>
      <c r="D31" s="446" t="s">
        <v>1576</v>
      </c>
      <c r="E31" s="446"/>
      <c r="F31" s="446"/>
      <c r="G31" s="446"/>
      <c r="H31" s="446"/>
      <c r="I31" s="446"/>
      <c r="J31" s="446"/>
      <c r="K31" s="446"/>
      <c r="L31" s="446"/>
      <c r="M31" s="446"/>
      <c r="N31" s="446"/>
      <c r="O31" s="446"/>
      <c r="P31" s="446"/>
      <c r="Q31" s="446"/>
      <c r="R31" s="446"/>
      <c r="S31" s="446"/>
      <c r="T31" s="446"/>
      <c r="U31" s="446"/>
      <c r="V31" s="446"/>
      <c r="W31" s="446"/>
      <c r="X31" s="446"/>
      <c r="Y31" s="446"/>
      <c r="Z31" s="446"/>
      <c r="AA31" s="446"/>
      <c r="AB31" s="446"/>
      <c r="AC31" s="446"/>
      <c r="AD31" s="446"/>
      <c r="AE31" s="446"/>
      <c r="AF31" s="446"/>
      <c r="AG31" s="446"/>
      <c r="AH31" s="446"/>
      <c r="AI31" s="446"/>
      <c r="AJ31" s="446"/>
      <c r="AK31" s="446"/>
      <c r="AL31" s="446"/>
      <c r="AM31" s="446"/>
      <c r="AN31" s="446"/>
      <c r="AO31" s="446"/>
      <c r="AP31" s="446"/>
      <c r="AQ31" s="446"/>
      <c r="AR31" s="446"/>
      <c r="AS31" s="446"/>
      <c r="AT31" s="446"/>
      <c r="AU31" s="446"/>
      <c r="AV31" s="446"/>
      <c r="AW31" s="446"/>
      <c r="AX31" s="446"/>
      <c r="AY31" s="446"/>
      <c r="AZ31" s="486"/>
    </row>
    <row r="32" spans="1:74" s="458" customFormat="1" ht="18" customHeight="1">
      <c r="A32" s="436">
        <f t="shared" si="0"/>
        <v>0</v>
      </c>
      <c r="B32" s="445"/>
      <c r="C32" s="2155" t="s">
        <v>1575</v>
      </c>
      <c r="D32" s="2155"/>
      <c r="E32" s="2155"/>
      <c r="F32" s="2155"/>
      <c r="G32" s="2155"/>
      <c r="H32" s="2155"/>
      <c r="I32" s="2155"/>
      <c r="J32" s="2155"/>
      <c r="K32" s="2155"/>
      <c r="L32" s="2155"/>
      <c r="M32" s="2155"/>
      <c r="N32" s="2155"/>
      <c r="O32" s="2155"/>
      <c r="P32" s="2155"/>
      <c r="Q32" s="2155"/>
      <c r="R32" s="2155"/>
      <c r="S32" s="2155"/>
      <c r="T32" s="2155"/>
      <c r="U32" s="2155"/>
      <c r="V32" s="2155"/>
      <c r="W32" s="2155"/>
      <c r="X32" s="2155"/>
      <c r="Y32" s="2155"/>
      <c r="Z32" s="2155"/>
      <c r="AA32" s="2155" t="s">
        <v>1574</v>
      </c>
      <c r="AB32" s="2155"/>
      <c r="AC32" s="2155"/>
      <c r="AD32" s="2155"/>
      <c r="AE32" s="2155"/>
      <c r="AF32" s="2155"/>
      <c r="AG32" s="2155"/>
      <c r="AH32" s="2155"/>
      <c r="AI32" s="2155"/>
      <c r="AJ32" s="2155"/>
      <c r="AK32" s="2155"/>
      <c r="AL32" s="2155"/>
      <c r="AM32" s="2155"/>
      <c r="AN32" s="2155"/>
      <c r="AO32" s="2155"/>
      <c r="AP32" s="2155"/>
      <c r="AQ32" s="2155"/>
      <c r="AR32" s="2155"/>
      <c r="AS32" s="2155"/>
      <c r="AT32" s="2155"/>
      <c r="AU32" s="2155"/>
      <c r="AV32" s="2155"/>
      <c r="AW32" s="2155"/>
      <c r="AX32" s="2155"/>
      <c r="AY32" s="445"/>
      <c r="AZ32" s="444"/>
    </row>
    <row r="33" spans="1:74" s="444" customFormat="1" ht="18" customHeight="1">
      <c r="A33" s="436">
        <f t="shared" si="0"/>
        <v>0</v>
      </c>
      <c r="B33" s="487"/>
      <c r="C33" s="2155" t="s">
        <v>1573</v>
      </c>
      <c r="D33" s="2155"/>
      <c r="E33" s="2155"/>
      <c r="F33" s="2155"/>
      <c r="G33" s="2155"/>
      <c r="H33" s="2155"/>
      <c r="I33" s="2155"/>
      <c r="J33" s="2155"/>
      <c r="K33" s="2155" t="s">
        <v>1572</v>
      </c>
      <c r="L33" s="2155"/>
      <c r="M33" s="2155"/>
      <c r="N33" s="2155"/>
      <c r="O33" s="2155"/>
      <c r="P33" s="2155"/>
      <c r="Q33" s="2155"/>
      <c r="R33" s="2155"/>
      <c r="S33" s="2155" t="s">
        <v>1571</v>
      </c>
      <c r="T33" s="2155"/>
      <c r="U33" s="2155"/>
      <c r="V33" s="2155"/>
      <c r="W33" s="2155"/>
      <c r="X33" s="2155"/>
      <c r="Y33" s="2155"/>
      <c r="Z33" s="2155"/>
      <c r="AA33" s="2155" t="s">
        <v>1404</v>
      </c>
      <c r="AB33" s="2155"/>
      <c r="AC33" s="2155"/>
      <c r="AD33" s="2155"/>
      <c r="AE33" s="2155"/>
      <c r="AF33" s="2155"/>
      <c r="AG33" s="2155"/>
      <c r="AH33" s="2155"/>
      <c r="AI33" s="2155" t="s">
        <v>1403</v>
      </c>
      <c r="AJ33" s="2155"/>
      <c r="AK33" s="2155"/>
      <c r="AL33" s="2155"/>
      <c r="AM33" s="2155"/>
      <c r="AN33" s="2155"/>
      <c r="AO33" s="2155"/>
      <c r="AP33" s="2155"/>
      <c r="AQ33" s="2155" t="s">
        <v>1402</v>
      </c>
      <c r="AR33" s="2155"/>
      <c r="AS33" s="2155"/>
      <c r="AT33" s="2155"/>
      <c r="AU33" s="2155"/>
      <c r="AV33" s="2155"/>
      <c r="AW33" s="2155"/>
      <c r="AX33" s="2155"/>
      <c r="AY33" s="487"/>
      <c r="AZ33" s="443"/>
      <c r="BB33" s="458"/>
      <c r="BC33" s="458"/>
      <c r="BD33" s="458"/>
      <c r="BE33" s="458"/>
      <c r="BF33" s="458"/>
      <c r="BG33" s="458"/>
      <c r="BH33" s="458"/>
      <c r="BI33" s="458"/>
      <c r="BJ33" s="458"/>
      <c r="BK33" s="458"/>
      <c r="BL33" s="458"/>
      <c r="BM33" s="458"/>
      <c r="BN33" s="458"/>
      <c r="BO33" s="458"/>
      <c r="BP33" s="458"/>
      <c r="BQ33" s="458"/>
      <c r="BR33" s="458"/>
      <c r="BS33" s="458"/>
      <c r="BT33" s="458"/>
      <c r="BU33" s="458"/>
      <c r="BV33" s="458"/>
    </row>
    <row r="34" spans="1:74" s="438" customFormat="1" ht="18" customHeight="1">
      <c r="A34" s="436">
        <f t="shared" ref="A34:A50" si="1">IF(K$19&gt;0,1,0)</f>
        <v>0</v>
      </c>
      <c r="B34" s="470"/>
      <c r="C34" s="2155" t="s">
        <v>1566</v>
      </c>
      <c r="D34" s="2155"/>
      <c r="E34" s="2155"/>
      <c r="F34" s="2155"/>
      <c r="G34" s="2155"/>
      <c r="H34" s="2155"/>
      <c r="I34" s="2155"/>
      <c r="J34" s="2155"/>
      <c r="K34" s="2155" t="s">
        <v>1570</v>
      </c>
      <c r="L34" s="2155"/>
      <c r="M34" s="2155"/>
      <c r="N34" s="2155"/>
      <c r="O34" s="2155"/>
      <c r="P34" s="2155"/>
      <c r="Q34" s="2155"/>
      <c r="R34" s="2155"/>
      <c r="S34" s="2165">
        <f>AA19</f>
        <v>0</v>
      </c>
      <c r="T34" s="2165"/>
      <c r="U34" s="2165"/>
      <c r="V34" s="2165"/>
      <c r="W34" s="2165"/>
      <c r="X34" s="2165"/>
      <c r="Y34" s="2165"/>
      <c r="Z34" s="2165"/>
      <c r="AA34" s="2158" t="str">
        <f>'6-3표준조사-2'!P6</f>
        <v>완 (15˚ 이하)</v>
      </c>
      <c r="AB34" s="2158"/>
      <c r="AC34" s="2158"/>
      <c r="AD34" s="2158"/>
      <c r="AE34" s="2158"/>
      <c r="AF34" s="2158"/>
      <c r="AG34" s="2158"/>
      <c r="AH34" s="2158"/>
      <c r="AI34" s="2158">
        <f>'6-3표준조사-2'!Q6</f>
        <v>0</v>
      </c>
      <c r="AJ34" s="2158"/>
      <c r="AK34" s="2158"/>
      <c r="AL34" s="2158"/>
      <c r="AM34" s="2158"/>
      <c r="AN34" s="2158"/>
      <c r="AO34" s="2158"/>
      <c r="AP34" s="2158"/>
      <c r="AQ34" s="2158">
        <f>'6-3표준조사-2'!R6</f>
        <v>0</v>
      </c>
      <c r="AR34" s="2158"/>
      <c r="AS34" s="2158"/>
      <c r="AT34" s="2158"/>
      <c r="AU34" s="2158"/>
      <c r="AV34" s="2158"/>
      <c r="AW34" s="2158"/>
      <c r="AX34" s="2158"/>
      <c r="AY34" s="470"/>
      <c r="AZ34" s="471"/>
    </row>
    <row r="35" spans="1:74" s="444" customFormat="1" ht="18" customHeight="1">
      <c r="A35" s="436">
        <f t="shared" si="1"/>
        <v>0</v>
      </c>
      <c r="B35" s="470"/>
      <c r="C35" s="2155" t="s">
        <v>1569</v>
      </c>
      <c r="D35" s="2155"/>
      <c r="E35" s="2155"/>
      <c r="F35" s="2155"/>
      <c r="G35" s="2155"/>
      <c r="H35" s="2155"/>
      <c r="I35" s="2155"/>
      <c r="J35" s="2155"/>
      <c r="K35" s="2155" t="s">
        <v>1568</v>
      </c>
      <c r="L35" s="2155"/>
      <c r="M35" s="2155"/>
      <c r="N35" s="2155"/>
      <c r="O35" s="2155"/>
      <c r="P35" s="2155"/>
      <c r="Q35" s="2155"/>
      <c r="R35" s="2155"/>
      <c r="S35" s="2166">
        <f>K19</f>
        <v>0</v>
      </c>
      <c r="T35" s="2166"/>
      <c r="U35" s="2166"/>
      <c r="V35" s="2166"/>
      <c r="W35" s="2166"/>
      <c r="X35" s="2166"/>
      <c r="Y35" s="2166"/>
      <c r="Z35" s="2166"/>
      <c r="AA35" s="2159"/>
      <c r="AB35" s="2159"/>
      <c r="AC35" s="2159"/>
      <c r="AD35" s="2159"/>
      <c r="AE35" s="2159"/>
      <c r="AF35" s="2159"/>
      <c r="AG35" s="2159"/>
      <c r="AH35" s="2159"/>
      <c r="AI35" s="2159"/>
      <c r="AJ35" s="2159"/>
      <c r="AK35" s="2159"/>
      <c r="AL35" s="2159"/>
      <c r="AM35" s="2159"/>
      <c r="AN35" s="2159"/>
      <c r="AO35" s="2159"/>
      <c r="AP35" s="2159"/>
      <c r="AQ35" s="2159"/>
      <c r="AR35" s="2159"/>
      <c r="AS35" s="2159"/>
      <c r="AT35" s="2159"/>
      <c r="AU35" s="2159"/>
      <c r="AV35" s="2159"/>
      <c r="AW35" s="2159"/>
      <c r="AX35" s="2159"/>
      <c r="AY35" s="470"/>
      <c r="AZ35" s="471"/>
    </row>
    <row r="36" spans="1:74" s="444" customFormat="1" ht="18" customHeight="1">
      <c r="A36" s="436">
        <f t="shared" si="1"/>
        <v>0</v>
      </c>
      <c r="B36" s="488"/>
      <c r="C36" s="488" t="s">
        <v>1567</v>
      </c>
      <c r="D36" s="488" t="s">
        <v>1566</v>
      </c>
      <c r="E36" s="488"/>
      <c r="F36" s="488"/>
      <c r="G36" s="489"/>
      <c r="H36" s="489"/>
      <c r="I36" s="489"/>
      <c r="J36" s="489"/>
      <c r="K36" s="489"/>
      <c r="L36" s="476"/>
      <c r="M36" s="476"/>
      <c r="N36" s="476"/>
      <c r="O36" s="476"/>
      <c r="P36" s="476"/>
      <c r="Q36" s="490"/>
      <c r="R36" s="490"/>
      <c r="S36" s="490"/>
      <c r="T36" s="490"/>
      <c r="U36" s="490"/>
      <c r="V36" s="470"/>
      <c r="W36" s="470"/>
      <c r="X36" s="470"/>
      <c r="Y36" s="470"/>
      <c r="Z36" s="491"/>
      <c r="AA36" s="470"/>
      <c r="AB36" s="470"/>
      <c r="AC36" s="470"/>
      <c r="AD36" s="492"/>
      <c r="AE36" s="470"/>
      <c r="AF36" s="470"/>
      <c r="AG36" s="470"/>
      <c r="AH36" s="493"/>
      <c r="AI36" s="493"/>
      <c r="AJ36" s="493"/>
      <c r="AK36" s="493"/>
      <c r="AL36" s="493"/>
      <c r="AM36" s="493"/>
      <c r="AN36" s="493"/>
      <c r="AO36" s="493"/>
      <c r="AP36" s="493"/>
      <c r="AQ36" s="494"/>
      <c r="AR36" s="494"/>
      <c r="AS36" s="494"/>
      <c r="AT36" s="494"/>
      <c r="AU36" s="495"/>
      <c r="AV36" s="495"/>
      <c r="AW36" s="495"/>
      <c r="AX36" s="495"/>
      <c r="AY36" s="495"/>
      <c r="AZ36" s="496"/>
    </row>
    <row r="37" spans="1:74" s="444" customFormat="1" ht="18" customHeight="1">
      <c r="A37" s="436">
        <f t="shared" si="1"/>
        <v>0</v>
      </c>
      <c r="B37" s="445"/>
      <c r="C37" s="445"/>
      <c r="D37" s="445" t="s">
        <v>540</v>
      </c>
      <c r="E37" s="445" t="s">
        <v>1565</v>
      </c>
      <c r="F37" s="445"/>
      <c r="G37" s="445"/>
      <c r="H37" s="445"/>
      <c r="I37" s="445"/>
      <c r="J37" s="492"/>
      <c r="K37" s="492"/>
      <c r="L37" s="492"/>
      <c r="M37" s="492"/>
      <c r="N37" s="445"/>
      <c r="O37" s="445"/>
      <c r="P37" s="445"/>
      <c r="Q37" s="445"/>
      <c r="R37" s="445"/>
      <c r="S37" s="445"/>
      <c r="T37" s="490"/>
      <c r="U37" s="490"/>
      <c r="V37" s="490"/>
      <c r="W37" s="490"/>
      <c r="X37" s="445"/>
      <c r="Y37" s="445"/>
      <c r="Z37" s="445"/>
      <c r="AA37" s="445"/>
      <c r="AB37" s="490"/>
      <c r="AC37" s="490"/>
      <c r="AD37" s="490"/>
      <c r="AE37" s="490"/>
      <c r="AF37" s="445"/>
      <c r="AG37" s="445"/>
      <c r="AH37" s="445"/>
      <c r="AI37" s="445"/>
      <c r="AJ37" s="445"/>
      <c r="AK37" s="445"/>
      <c r="AL37" s="445"/>
      <c r="AM37" s="445"/>
      <c r="AN37" s="445"/>
      <c r="AO37" s="445"/>
      <c r="AP37" s="445"/>
      <c r="AQ37" s="445"/>
      <c r="AR37" s="445"/>
      <c r="AS37" s="445"/>
      <c r="AT37" s="445"/>
      <c r="AU37" s="445"/>
      <c r="AV37" s="445"/>
      <c r="AW37" s="445"/>
      <c r="AX37" s="445"/>
      <c r="AY37" s="445"/>
    </row>
    <row r="38" spans="1:74" s="458" customFormat="1" ht="18" customHeight="1">
      <c r="A38" s="436">
        <f t="shared" si="1"/>
        <v>0</v>
      </c>
      <c r="B38" s="445"/>
      <c r="C38" s="445"/>
      <c r="D38" s="445" t="s">
        <v>540</v>
      </c>
      <c r="E38" s="446" t="s">
        <v>1564</v>
      </c>
      <c r="F38" s="446"/>
      <c r="G38" s="446"/>
      <c r="H38" s="446"/>
      <c r="I38" s="446"/>
      <c r="J38" s="446"/>
      <c r="K38" s="446"/>
      <c r="L38" s="446"/>
      <c r="M38" s="446"/>
      <c r="N38" s="446"/>
      <c r="O38" s="446"/>
      <c r="P38" s="446"/>
      <c r="Q38" s="446"/>
      <c r="R38" s="446"/>
      <c r="S38" s="446"/>
      <c r="T38" s="446"/>
      <c r="U38" s="446"/>
      <c r="V38" s="446"/>
      <c r="W38" s="446"/>
      <c r="X38" s="446"/>
      <c r="Y38" s="446"/>
      <c r="Z38" s="446"/>
      <c r="AA38" s="446"/>
      <c r="AB38" s="446"/>
      <c r="AC38" s="446"/>
      <c r="AD38" s="446"/>
      <c r="AE38" s="446"/>
      <c r="AF38" s="446"/>
      <c r="AG38" s="446"/>
      <c r="AH38" s="446"/>
      <c r="AI38" s="446"/>
      <c r="AJ38" s="446"/>
      <c r="AK38" s="446"/>
      <c r="AL38" s="446"/>
      <c r="AM38" s="446"/>
      <c r="AN38" s="446"/>
      <c r="AO38" s="446"/>
      <c r="AP38" s="446"/>
      <c r="AQ38" s="446"/>
      <c r="AR38" s="446"/>
      <c r="AS38" s="446"/>
      <c r="AT38" s="446"/>
      <c r="AU38" s="446"/>
      <c r="AV38" s="446"/>
      <c r="AW38" s="446"/>
      <c r="AX38" s="446"/>
      <c r="AY38" s="446"/>
      <c r="AZ38" s="486"/>
    </row>
    <row r="39" spans="1:74" s="459" customFormat="1" ht="18" customHeight="1">
      <c r="A39" s="436">
        <f t="shared" si="1"/>
        <v>0</v>
      </c>
      <c r="B39" s="445"/>
      <c r="C39" s="445" t="s">
        <v>1563</v>
      </c>
      <c r="D39" s="445"/>
      <c r="E39" s="497"/>
      <c r="F39" s="497"/>
      <c r="G39" s="497"/>
      <c r="H39" s="497"/>
      <c r="I39" s="497"/>
      <c r="J39" s="497"/>
      <c r="K39" s="497"/>
      <c r="L39" s="497"/>
      <c r="M39" s="497"/>
      <c r="N39" s="497"/>
      <c r="O39" s="497"/>
      <c r="P39" s="497"/>
      <c r="Q39" s="497"/>
      <c r="R39" s="497"/>
      <c r="S39" s="497"/>
      <c r="T39" s="497"/>
      <c r="U39" s="497"/>
      <c r="V39" s="497"/>
      <c r="W39" s="497"/>
      <c r="X39" s="497"/>
      <c r="Y39" s="497"/>
      <c r="Z39" s="497"/>
      <c r="AA39" s="497"/>
      <c r="AB39" s="497"/>
      <c r="AC39" s="497"/>
      <c r="AD39" s="497"/>
      <c r="AE39" s="497"/>
      <c r="AF39" s="497"/>
      <c r="AG39" s="497"/>
      <c r="AH39" s="497"/>
      <c r="AI39" s="497"/>
      <c r="AJ39" s="497"/>
      <c r="AK39" s="497"/>
      <c r="AL39" s="497"/>
      <c r="AM39" s="497"/>
      <c r="AN39" s="497"/>
      <c r="AO39" s="497"/>
      <c r="AP39" s="497"/>
      <c r="AQ39" s="497"/>
      <c r="AR39" s="497"/>
      <c r="AS39" s="497"/>
      <c r="AT39" s="497"/>
      <c r="AU39" s="497"/>
      <c r="AV39" s="497"/>
      <c r="AW39" s="497"/>
      <c r="AX39" s="497"/>
      <c r="AY39" s="497"/>
      <c r="AZ39" s="498"/>
    </row>
    <row r="40" spans="1:74" s="458" customFormat="1" ht="18" customHeight="1">
      <c r="A40" s="436">
        <f t="shared" si="1"/>
        <v>0</v>
      </c>
      <c r="B40" s="445"/>
      <c r="C40" s="445"/>
      <c r="D40" s="445" t="s">
        <v>540</v>
      </c>
      <c r="E40" s="497" t="s">
        <v>1562</v>
      </c>
      <c r="F40" s="497"/>
      <c r="G40" s="497"/>
      <c r="H40" s="497"/>
      <c r="I40" s="497"/>
      <c r="J40" s="497"/>
      <c r="K40" s="497"/>
      <c r="L40" s="497"/>
      <c r="M40" s="497"/>
      <c r="N40" s="497"/>
      <c r="O40" s="497"/>
      <c r="P40" s="497"/>
      <c r="Q40" s="497"/>
      <c r="R40" s="497"/>
      <c r="S40" s="497"/>
      <c r="T40" s="497"/>
      <c r="U40" s="497"/>
      <c r="V40" s="497"/>
      <c r="W40" s="497"/>
      <c r="X40" s="497"/>
      <c r="Y40" s="497"/>
      <c r="Z40" s="497"/>
      <c r="AA40" s="497"/>
      <c r="AB40" s="497"/>
      <c r="AC40" s="497"/>
      <c r="AD40" s="497"/>
      <c r="AE40" s="497"/>
      <c r="AF40" s="497"/>
      <c r="AG40" s="497"/>
      <c r="AH40" s="497"/>
      <c r="AI40" s="497"/>
      <c r="AJ40" s="497"/>
      <c r="AK40" s="497"/>
      <c r="AL40" s="497"/>
      <c r="AM40" s="497"/>
      <c r="AN40" s="497"/>
      <c r="AO40" s="497"/>
      <c r="AP40" s="497"/>
      <c r="AQ40" s="497"/>
      <c r="AR40" s="497"/>
      <c r="AS40" s="497"/>
      <c r="AT40" s="497"/>
      <c r="AU40" s="497"/>
      <c r="AV40" s="497"/>
      <c r="AW40" s="497"/>
      <c r="AX40" s="497"/>
      <c r="AY40" s="497"/>
      <c r="AZ40" s="498"/>
    </row>
    <row r="41" spans="1:74" s="458" customFormat="1" ht="18" customHeight="1">
      <c r="A41" s="436">
        <f t="shared" si="1"/>
        <v>0</v>
      </c>
      <c r="B41" s="445"/>
      <c r="C41" s="445"/>
      <c r="D41" s="445" t="s">
        <v>540</v>
      </c>
      <c r="E41" s="497" t="s">
        <v>1561</v>
      </c>
      <c r="F41" s="497"/>
      <c r="G41" s="497"/>
      <c r="H41" s="497"/>
      <c r="I41" s="497"/>
      <c r="J41" s="497"/>
      <c r="K41" s="497"/>
      <c r="L41" s="497"/>
      <c r="M41" s="497"/>
      <c r="N41" s="497"/>
      <c r="O41" s="497"/>
      <c r="P41" s="497"/>
      <c r="Q41" s="497"/>
      <c r="R41" s="497"/>
      <c r="S41" s="497"/>
      <c r="T41" s="497"/>
      <c r="U41" s="497"/>
      <c r="V41" s="497"/>
      <c r="W41" s="497"/>
      <c r="X41" s="497"/>
      <c r="Y41" s="497"/>
      <c r="Z41" s="497"/>
      <c r="AA41" s="497"/>
      <c r="AB41" s="497"/>
      <c r="AC41" s="497"/>
      <c r="AD41" s="497"/>
      <c r="AE41" s="497"/>
      <c r="AF41" s="497"/>
      <c r="AG41" s="497"/>
      <c r="AH41" s="497"/>
      <c r="AI41" s="497"/>
      <c r="AJ41" s="497"/>
      <c r="AK41" s="497"/>
      <c r="AL41" s="497"/>
      <c r="AM41" s="497"/>
      <c r="AN41" s="497"/>
      <c r="AO41" s="497"/>
      <c r="AP41" s="497"/>
      <c r="AQ41" s="497"/>
      <c r="AR41" s="497"/>
      <c r="AS41" s="497"/>
      <c r="AT41" s="497"/>
      <c r="AU41" s="497"/>
      <c r="AV41" s="497"/>
      <c r="AW41" s="497"/>
      <c r="AX41" s="497"/>
      <c r="AY41" s="497"/>
      <c r="AZ41" s="498"/>
    </row>
    <row r="42" spans="1:74" s="458" customFormat="1" ht="18" customHeight="1">
      <c r="A42" s="436">
        <f t="shared" si="1"/>
        <v>0</v>
      </c>
      <c r="B42" s="445"/>
      <c r="C42" s="445" t="s">
        <v>1560</v>
      </c>
      <c r="D42" s="445" t="s">
        <v>1559</v>
      </c>
      <c r="E42" s="497"/>
      <c r="F42" s="497"/>
      <c r="G42" s="497"/>
      <c r="H42" s="497"/>
      <c r="I42" s="497"/>
      <c r="J42" s="497"/>
      <c r="K42" s="497"/>
      <c r="L42" s="497"/>
      <c r="M42" s="497"/>
      <c r="N42" s="497"/>
      <c r="O42" s="497"/>
      <c r="P42" s="497"/>
      <c r="Q42" s="497"/>
      <c r="R42" s="497"/>
      <c r="S42" s="497"/>
      <c r="T42" s="497"/>
      <c r="U42" s="497"/>
      <c r="V42" s="497"/>
      <c r="W42" s="497"/>
      <c r="X42" s="497"/>
      <c r="Y42" s="497"/>
      <c r="Z42" s="497"/>
      <c r="AA42" s="497"/>
      <c r="AB42" s="497"/>
      <c r="AC42" s="497"/>
      <c r="AD42" s="497"/>
      <c r="AE42" s="497"/>
      <c r="AF42" s="497"/>
      <c r="AG42" s="497"/>
      <c r="AH42" s="497"/>
      <c r="AI42" s="497"/>
      <c r="AJ42" s="497"/>
      <c r="AK42" s="497"/>
      <c r="AL42" s="497"/>
      <c r="AM42" s="497"/>
      <c r="AN42" s="497"/>
      <c r="AO42" s="497"/>
      <c r="AP42" s="497"/>
      <c r="AQ42" s="497"/>
      <c r="AR42" s="497"/>
      <c r="AS42" s="497"/>
      <c r="AT42" s="497"/>
      <c r="AU42" s="497"/>
      <c r="AV42" s="497"/>
      <c r="AW42" s="497"/>
      <c r="AX42" s="497"/>
      <c r="AY42" s="497"/>
      <c r="AZ42" s="498"/>
    </row>
    <row r="43" spans="1:74" s="458" customFormat="1" ht="18" customHeight="1">
      <c r="A43" s="436">
        <f t="shared" si="1"/>
        <v>0</v>
      </c>
      <c r="B43" s="445"/>
      <c r="C43" s="445"/>
      <c r="D43" s="445" t="s">
        <v>540</v>
      </c>
      <c r="E43" s="497" t="s">
        <v>1558</v>
      </c>
      <c r="F43" s="497"/>
      <c r="G43" s="497"/>
      <c r="H43" s="497"/>
      <c r="I43" s="497"/>
      <c r="J43" s="497"/>
      <c r="K43" s="497"/>
      <c r="L43" s="497"/>
      <c r="M43" s="497"/>
      <c r="N43" s="497"/>
      <c r="O43" s="497"/>
      <c r="P43" s="497"/>
      <c r="Q43" s="497"/>
      <c r="R43" s="497"/>
      <c r="S43" s="497"/>
      <c r="T43" s="497"/>
      <c r="U43" s="497"/>
      <c r="V43" s="497"/>
      <c r="W43" s="497"/>
      <c r="X43" s="497"/>
      <c r="Y43" s="497"/>
      <c r="Z43" s="497"/>
      <c r="AA43" s="497"/>
      <c r="AB43" s="497"/>
      <c r="AC43" s="497"/>
      <c r="AD43" s="497"/>
      <c r="AE43" s="497"/>
      <c r="AF43" s="497"/>
      <c r="AG43" s="497"/>
      <c r="AH43" s="497"/>
      <c r="AI43" s="497"/>
      <c r="AJ43" s="497"/>
      <c r="AK43" s="497"/>
      <c r="AL43" s="497"/>
      <c r="AM43" s="497"/>
      <c r="AN43" s="497"/>
      <c r="AO43" s="497"/>
      <c r="AP43" s="497"/>
      <c r="AQ43" s="497"/>
      <c r="AR43" s="497"/>
      <c r="AS43" s="497"/>
      <c r="AT43" s="497"/>
      <c r="AU43" s="497"/>
      <c r="AV43" s="497"/>
      <c r="AW43" s="497"/>
      <c r="AX43" s="497"/>
      <c r="AY43" s="497"/>
      <c r="AZ43" s="498"/>
    </row>
    <row r="44" spans="1:74" s="458" customFormat="1" ht="18" customHeight="1">
      <c r="A44" s="436">
        <f t="shared" si="1"/>
        <v>0</v>
      </c>
      <c r="B44" s="445"/>
      <c r="C44" s="445"/>
      <c r="D44" s="445" t="s">
        <v>540</v>
      </c>
      <c r="E44" s="497" t="s">
        <v>1557</v>
      </c>
      <c r="F44" s="497"/>
      <c r="G44" s="497"/>
      <c r="H44" s="497"/>
      <c r="I44" s="497"/>
      <c r="J44" s="497"/>
      <c r="K44" s="497"/>
      <c r="L44" s="497"/>
      <c r="M44" s="497"/>
      <c r="N44" s="497"/>
      <c r="O44" s="497"/>
      <c r="P44" s="497"/>
      <c r="Q44" s="497"/>
      <c r="R44" s="497"/>
      <c r="S44" s="497"/>
      <c r="T44" s="497"/>
      <c r="U44" s="497"/>
      <c r="V44" s="497"/>
      <c r="W44" s="497"/>
      <c r="X44" s="497"/>
      <c r="Y44" s="497"/>
      <c r="Z44" s="497"/>
      <c r="AA44" s="497"/>
      <c r="AB44" s="497"/>
      <c r="AC44" s="497"/>
      <c r="AD44" s="497"/>
      <c r="AE44" s="497"/>
      <c r="AF44" s="497"/>
      <c r="AG44" s="497"/>
      <c r="AH44" s="497"/>
      <c r="AI44" s="497"/>
      <c r="AJ44" s="497"/>
      <c r="AK44" s="497"/>
      <c r="AL44" s="497"/>
      <c r="AM44" s="497"/>
      <c r="AN44" s="497"/>
      <c r="AO44" s="497"/>
      <c r="AP44" s="497"/>
      <c r="AQ44" s="497"/>
      <c r="AR44" s="497"/>
      <c r="AS44" s="497"/>
      <c r="AT44" s="497"/>
      <c r="AU44" s="497"/>
      <c r="AV44" s="497"/>
      <c r="AW44" s="497"/>
      <c r="AX44" s="497"/>
      <c r="AY44" s="497"/>
      <c r="AZ44" s="498"/>
    </row>
    <row r="45" spans="1:74" s="458" customFormat="1" ht="18" customHeight="1">
      <c r="A45" s="436">
        <f t="shared" si="1"/>
        <v>0</v>
      </c>
      <c r="B45" s="445"/>
      <c r="C45" s="445"/>
      <c r="D45" s="445" t="s">
        <v>540</v>
      </c>
      <c r="E45" s="497" t="s">
        <v>1556</v>
      </c>
      <c r="F45" s="497"/>
      <c r="G45" s="497"/>
      <c r="H45" s="497"/>
      <c r="I45" s="497"/>
      <c r="J45" s="497"/>
      <c r="K45" s="497"/>
      <c r="L45" s="497"/>
      <c r="M45" s="497"/>
      <c r="N45" s="497"/>
      <c r="O45" s="497"/>
      <c r="P45" s="497"/>
      <c r="Q45" s="497"/>
      <c r="R45" s="497"/>
      <c r="S45" s="497"/>
      <c r="T45" s="497"/>
      <c r="U45" s="497"/>
      <c r="V45" s="497"/>
      <c r="W45" s="497"/>
      <c r="X45" s="497"/>
      <c r="Y45" s="497"/>
      <c r="Z45" s="497"/>
      <c r="AA45" s="497"/>
      <c r="AB45" s="497"/>
      <c r="AC45" s="497"/>
      <c r="AD45" s="497"/>
      <c r="AE45" s="497"/>
      <c r="AF45" s="497"/>
      <c r="AG45" s="497"/>
      <c r="AH45" s="497"/>
      <c r="AI45" s="497"/>
      <c r="AJ45" s="497"/>
      <c r="AK45" s="497"/>
      <c r="AL45" s="497"/>
      <c r="AM45" s="497"/>
      <c r="AN45" s="497"/>
      <c r="AO45" s="497"/>
      <c r="AP45" s="497"/>
      <c r="AQ45" s="497"/>
      <c r="AR45" s="497"/>
      <c r="AS45" s="497"/>
      <c r="AT45" s="497"/>
      <c r="AU45" s="497"/>
      <c r="AV45" s="497"/>
      <c r="AW45" s="497"/>
      <c r="AX45" s="497"/>
      <c r="AY45" s="497"/>
      <c r="AZ45" s="498"/>
    </row>
    <row r="46" spans="1:74" s="458" customFormat="1" ht="18" customHeight="1">
      <c r="A46" s="436">
        <f t="shared" si="1"/>
        <v>0</v>
      </c>
      <c r="B46" s="445"/>
      <c r="C46" s="445"/>
      <c r="D46" s="445" t="s">
        <v>540</v>
      </c>
      <c r="E46" s="497" t="s">
        <v>1555</v>
      </c>
      <c r="F46" s="497"/>
      <c r="G46" s="497"/>
      <c r="H46" s="497"/>
      <c r="I46" s="497"/>
      <c r="J46" s="497"/>
      <c r="K46" s="497"/>
      <c r="L46" s="497"/>
      <c r="M46" s="497"/>
      <c r="N46" s="497"/>
      <c r="O46" s="497"/>
      <c r="P46" s="497"/>
      <c r="Q46" s="497"/>
      <c r="R46" s="497"/>
      <c r="S46" s="497"/>
      <c r="T46" s="497"/>
      <c r="U46" s="497"/>
      <c r="V46" s="497"/>
      <c r="W46" s="497"/>
      <c r="X46" s="497"/>
      <c r="Y46" s="497"/>
      <c r="Z46" s="497"/>
      <c r="AA46" s="497"/>
      <c r="AB46" s="497"/>
      <c r="AC46" s="497"/>
      <c r="AD46" s="497"/>
      <c r="AE46" s="497"/>
      <c r="AF46" s="497"/>
      <c r="AG46" s="497"/>
      <c r="AH46" s="497"/>
      <c r="AI46" s="497"/>
      <c r="AJ46" s="497"/>
      <c r="AK46" s="497"/>
      <c r="AL46" s="497"/>
      <c r="AM46" s="497"/>
      <c r="AN46" s="497"/>
      <c r="AO46" s="497"/>
      <c r="AP46" s="497"/>
      <c r="AQ46" s="497"/>
      <c r="AR46" s="497"/>
      <c r="AS46" s="497"/>
      <c r="AT46" s="497"/>
      <c r="AU46" s="497"/>
      <c r="AV46" s="497"/>
      <c r="AW46" s="497"/>
      <c r="AX46" s="497"/>
      <c r="AY46" s="497"/>
      <c r="AZ46" s="498"/>
    </row>
    <row r="47" spans="1:74" s="458" customFormat="1" ht="18" customHeight="1">
      <c r="A47" s="436">
        <f t="shared" si="1"/>
        <v>0</v>
      </c>
      <c r="B47" s="445"/>
      <c r="C47" s="445"/>
      <c r="D47" s="445" t="s">
        <v>540</v>
      </c>
      <c r="E47" s="497" t="s">
        <v>1554</v>
      </c>
      <c r="F47" s="497"/>
      <c r="G47" s="497"/>
      <c r="H47" s="497"/>
      <c r="I47" s="497"/>
      <c r="J47" s="497"/>
      <c r="K47" s="497"/>
      <c r="L47" s="497"/>
      <c r="M47" s="497"/>
      <c r="N47" s="497"/>
      <c r="O47" s="497"/>
      <c r="P47" s="497"/>
      <c r="Q47" s="497"/>
      <c r="R47" s="497"/>
      <c r="S47" s="497"/>
      <c r="T47" s="497"/>
      <c r="U47" s="497"/>
      <c r="V47" s="497"/>
      <c r="W47" s="497"/>
      <c r="X47" s="497"/>
      <c r="Y47" s="497"/>
      <c r="Z47" s="497"/>
      <c r="AA47" s="497"/>
      <c r="AB47" s="497"/>
      <c r="AC47" s="497"/>
      <c r="AD47" s="497"/>
      <c r="AE47" s="497"/>
      <c r="AF47" s="497"/>
      <c r="AG47" s="497"/>
      <c r="AH47" s="497"/>
      <c r="AI47" s="497"/>
      <c r="AJ47" s="497"/>
      <c r="AK47" s="497"/>
      <c r="AL47" s="497"/>
      <c r="AM47" s="497"/>
      <c r="AN47" s="497"/>
      <c r="AO47" s="497"/>
      <c r="AP47" s="497"/>
      <c r="AQ47" s="497"/>
      <c r="AR47" s="497"/>
      <c r="AS47" s="497"/>
      <c r="AT47" s="497"/>
      <c r="AU47" s="497"/>
      <c r="AV47" s="497"/>
      <c r="AW47" s="497"/>
      <c r="AX47" s="497"/>
      <c r="AY47" s="497"/>
      <c r="AZ47" s="498"/>
    </row>
    <row r="48" spans="1:74" s="458" customFormat="1" ht="18" customHeight="1">
      <c r="A48" s="436">
        <f t="shared" si="1"/>
        <v>0</v>
      </c>
      <c r="B48" s="445"/>
      <c r="C48" s="445"/>
      <c r="D48" s="445" t="s">
        <v>540</v>
      </c>
      <c r="E48" s="497" t="s">
        <v>1553</v>
      </c>
      <c r="F48" s="497"/>
      <c r="G48" s="497"/>
      <c r="H48" s="497"/>
      <c r="I48" s="497"/>
      <c r="J48" s="497"/>
      <c r="K48" s="497"/>
      <c r="L48" s="497"/>
      <c r="M48" s="497"/>
      <c r="N48" s="497"/>
      <c r="O48" s="497"/>
      <c r="P48" s="497"/>
      <c r="Q48" s="497"/>
      <c r="R48" s="497"/>
      <c r="S48" s="497"/>
      <c r="T48" s="497"/>
      <c r="U48" s="497"/>
      <c r="V48" s="497"/>
      <c r="W48" s="497"/>
      <c r="X48" s="497"/>
      <c r="Y48" s="497"/>
      <c r="Z48" s="497"/>
      <c r="AA48" s="497"/>
      <c r="AB48" s="497"/>
      <c r="AC48" s="497"/>
      <c r="AD48" s="497"/>
      <c r="AE48" s="497"/>
      <c r="AF48" s="497"/>
      <c r="AG48" s="497"/>
      <c r="AH48" s="497"/>
      <c r="AI48" s="497"/>
      <c r="AJ48" s="497"/>
      <c r="AK48" s="497"/>
      <c r="AL48" s="497"/>
      <c r="AM48" s="497"/>
      <c r="AN48" s="497"/>
      <c r="AO48" s="497"/>
      <c r="AP48" s="497"/>
      <c r="AQ48" s="497"/>
      <c r="AR48" s="497"/>
      <c r="AS48" s="497"/>
      <c r="AT48" s="497"/>
      <c r="AU48" s="497"/>
      <c r="AV48" s="497"/>
      <c r="AW48" s="497"/>
      <c r="AX48" s="497"/>
      <c r="AY48" s="497"/>
      <c r="AZ48" s="498"/>
    </row>
    <row r="49" spans="1:62" s="458" customFormat="1" ht="18" customHeight="1">
      <c r="A49" s="436">
        <f t="shared" si="1"/>
        <v>0</v>
      </c>
      <c r="B49" s="445"/>
      <c r="C49" s="445"/>
      <c r="D49" s="445" t="s">
        <v>540</v>
      </c>
      <c r="E49" s="497" t="s">
        <v>1552</v>
      </c>
      <c r="F49" s="497"/>
      <c r="G49" s="497"/>
      <c r="H49" s="497"/>
      <c r="I49" s="497"/>
      <c r="J49" s="497"/>
      <c r="K49" s="497"/>
      <c r="L49" s="497"/>
      <c r="M49" s="497"/>
      <c r="N49" s="497"/>
      <c r="O49" s="497"/>
      <c r="P49" s="497"/>
      <c r="Q49" s="497"/>
      <c r="R49" s="497"/>
      <c r="S49" s="497"/>
      <c r="T49" s="497"/>
      <c r="U49" s="497"/>
      <c r="V49" s="497"/>
      <c r="W49" s="497"/>
      <c r="X49" s="497"/>
      <c r="Y49" s="497"/>
      <c r="Z49" s="497"/>
      <c r="AA49" s="497"/>
      <c r="AB49" s="497"/>
      <c r="AC49" s="497"/>
      <c r="AD49" s="497"/>
      <c r="AE49" s="497"/>
      <c r="AF49" s="497"/>
      <c r="AG49" s="497"/>
      <c r="AH49" s="497"/>
      <c r="AI49" s="497"/>
      <c r="AJ49" s="497"/>
      <c r="AK49" s="497"/>
      <c r="AL49" s="497"/>
      <c r="AM49" s="497"/>
      <c r="AN49" s="497"/>
      <c r="AO49" s="497"/>
      <c r="AP49" s="497"/>
      <c r="AQ49" s="497"/>
      <c r="AR49" s="497"/>
      <c r="AS49" s="497"/>
      <c r="AT49" s="497"/>
      <c r="AU49" s="497"/>
      <c r="AV49" s="497"/>
      <c r="AW49" s="497"/>
      <c r="AX49" s="497"/>
      <c r="AY49" s="497"/>
      <c r="AZ49" s="498"/>
    </row>
    <row r="50" spans="1:62" s="458" customFormat="1" ht="18" customHeight="1" thickBot="1">
      <c r="A50" s="436">
        <f t="shared" si="1"/>
        <v>0</v>
      </c>
      <c r="B50" s="445"/>
      <c r="C50" s="445"/>
      <c r="D50" s="497"/>
      <c r="E50" s="499"/>
      <c r="F50" s="499"/>
      <c r="G50" s="499"/>
      <c r="H50" s="499"/>
      <c r="I50" s="499"/>
      <c r="J50" s="499"/>
      <c r="K50" s="499"/>
      <c r="L50" s="499"/>
      <c r="M50" s="499"/>
      <c r="N50" s="499"/>
      <c r="O50" s="499"/>
      <c r="P50" s="499"/>
      <c r="Q50" s="499"/>
      <c r="R50" s="499"/>
      <c r="S50" s="499"/>
      <c r="T50" s="499"/>
      <c r="U50" s="499"/>
      <c r="V50" s="499"/>
      <c r="W50" s="499"/>
      <c r="X50" s="499"/>
      <c r="Y50" s="499"/>
      <c r="Z50" s="499"/>
      <c r="AA50" s="499"/>
      <c r="AB50" s="499"/>
      <c r="AC50" s="499"/>
      <c r="AD50" s="499"/>
      <c r="AE50" s="499"/>
      <c r="AF50" s="499"/>
      <c r="AG50" s="499"/>
      <c r="AH50" s="499"/>
      <c r="AI50" s="499"/>
      <c r="AJ50" s="499"/>
      <c r="AK50" s="499"/>
      <c r="AL50" s="499"/>
      <c r="AM50" s="499"/>
      <c r="AN50" s="499"/>
      <c r="AO50" s="499"/>
      <c r="AP50" s="499"/>
      <c r="AQ50" s="499"/>
      <c r="AR50" s="499"/>
      <c r="AS50" s="499"/>
      <c r="AT50" s="499"/>
      <c r="AU50" s="499"/>
      <c r="AV50" s="499"/>
      <c r="AW50" s="499"/>
      <c r="AX50" s="499"/>
      <c r="AY50" s="499"/>
      <c r="AZ50" s="498"/>
    </row>
    <row r="51" spans="1:62" ht="33" thickTop="1" thickBot="1">
      <c r="A51" s="436">
        <f t="shared" ref="A51:A82" si="2">IF(K$69&gt;0,1,0)</f>
        <v>0</v>
      </c>
      <c r="B51" s="2167" t="s">
        <v>823</v>
      </c>
      <c r="C51" s="2168"/>
      <c r="D51" s="2168"/>
      <c r="E51" s="2168"/>
      <c r="F51" s="2168"/>
      <c r="G51" s="2168"/>
      <c r="H51" s="2168"/>
      <c r="I51" s="2168"/>
      <c r="J51" s="2168"/>
      <c r="K51" s="2168"/>
      <c r="L51" s="2168"/>
      <c r="M51" s="2168"/>
      <c r="N51" s="2168"/>
      <c r="O51" s="2168"/>
      <c r="P51" s="2168"/>
      <c r="Q51" s="2168"/>
      <c r="R51" s="2168"/>
      <c r="S51" s="2168"/>
      <c r="T51" s="2168"/>
      <c r="U51" s="2168"/>
      <c r="V51" s="2168"/>
      <c r="W51" s="2168"/>
      <c r="X51" s="2168"/>
      <c r="Y51" s="2168"/>
      <c r="Z51" s="2168"/>
      <c r="AA51" s="2168"/>
      <c r="AB51" s="2168"/>
      <c r="AC51" s="2168"/>
      <c r="AD51" s="2168"/>
      <c r="AE51" s="2168"/>
      <c r="AF51" s="2168"/>
      <c r="AG51" s="2168"/>
      <c r="AH51" s="2168"/>
      <c r="AI51" s="2168"/>
      <c r="AJ51" s="2168"/>
      <c r="AK51" s="2168"/>
      <c r="AL51" s="2168"/>
      <c r="AM51" s="2168"/>
      <c r="AN51" s="2168"/>
      <c r="AO51" s="2168"/>
      <c r="AP51" s="2168"/>
      <c r="AQ51" s="2168"/>
      <c r="AR51" s="2168"/>
      <c r="AS51" s="2168"/>
      <c r="AT51" s="2168"/>
      <c r="AU51" s="2168"/>
      <c r="AV51" s="2168"/>
      <c r="AW51" s="2168"/>
      <c r="AX51" s="2168"/>
      <c r="AY51" s="2169"/>
      <c r="AZ51" s="433"/>
    </row>
    <row r="52" spans="1:62" s="438" customFormat="1" ht="9.9499999999999993" customHeight="1" thickTop="1">
      <c r="A52" s="436">
        <f t="shared" si="2"/>
        <v>0</v>
      </c>
      <c r="B52" s="437"/>
      <c r="C52" s="437"/>
      <c r="D52" s="437"/>
      <c r="E52" s="437"/>
      <c r="F52" s="437"/>
      <c r="G52" s="437"/>
      <c r="H52" s="437"/>
      <c r="I52" s="437"/>
      <c r="J52" s="437"/>
      <c r="K52" s="437"/>
      <c r="L52" s="437"/>
      <c r="M52" s="437"/>
      <c r="N52" s="437"/>
      <c r="O52" s="437"/>
      <c r="P52" s="437"/>
      <c r="Q52" s="437"/>
      <c r="R52" s="437"/>
      <c r="S52" s="437"/>
      <c r="T52" s="437"/>
      <c r="U52" s="437"/>
      <c r="V52" s="437"/>
      <c r="W52" s="437"/>
      <c r="X52" s="437"/>
      <c r="Y52" s="437"/>
      <c r="Z52" s="437"/>
      <c r="AA52" s="437"/>
      <c r="AB52" s="437"/>
      <c r="AC52" s="437"/>
      <c r="AD52" s="437"/>
      <c r="AE52" s="437"/>
      <c r="AF52" s="437"/>
      <c r="AG52" s="437"/>
      <c r="AH52" s="437"/>
      <c r="AI52" s="437"/>
      <c r="AJ52" s="437"/>
      <c r="AK52" s="437"/>
      <c r="AL52" s="437"/>
      <c r="AM52" s="437"/>
      <c r="AN52" s="437"/>
      <c r="AO52" s="437"/>
      <c r="AP52" s="437"/>
      <c r="AQ52" s="437"/>
      <c r="AR52" s="437"/>
      <c r="AS52" s="437"/>
      <c r="AT52" s="437"/>
      <c r="AU52" s="437"/>
      <c r="AV52" s="437"/>
      <c r="AW52" s="437"/>
      <c r="AX52" s="437"/>
      <c r="AY52" s="437"/>
    </row>
    <row r="53" spans="1:62" s="442" customFormat="1" ht="30" customHeight="1">
      <c r="A53" s="436">
        <f t="shared" si="2"/>
        <v>0</v>
      </c>
      <c r="B53" s="439"/>
      <c r="C53" s="439"/>
      <c r="D53" s="439"/>
      <c r="E53" s="439"/>
      <c r="F53" s="2152" t="s">
        <v>1596</v>
      </c>
      <c r="G53" s="2152"/>
      <c r="H53" s="2152"/>
      <c r="I53" s="2152"/>
      <c r="J53" s="2152"/>
      <c r="K53" s="2152"/>
      <c r="L53" s="2153">
        <f>+'6-3표준조사-2'!K79</f>
        <v>0</v>
      </c>
      <c r="M53" s="2153"/>
      <c r="N53" s="2153"/>
      <c r="O53" s="2153"/>
      <c r="P53" s="2153"/>
      <c r="Q53" s="2153"/>
      <c r="R53" s="440"/>
      <c r="S53" s="440"/>
      <c r="T53" s="2152" t="s">
        <v>1595</v>
      </c>
      <c r="U53" s="2152"/>
      <c r="V53" s="2152"/>
      <c r="W53" s="2152"/>
      <c r="X53" s="2152"/>
      <c r="Y53" s="2152"/>
      <c r="Z53" s="2153">
        <f>+'6-3표준조사-2'!L79</f>
        <v>0</v>
      </c>
      <c r="AA53" s="2153"/>
      <c r="AB53" s="2153"/>
      <c r="AC53" s="2153"/>
      <c r="AD53" s="2153"/>
      <c r="AE53" s="2153"/>
      <c r="AF53" s="440"/>
      <c r="AG53" s="440"/>
      <c r="AH53" s="2152" t="s">
        <v>1594</v>
      </c>
      <c r="AI53" s="2152"/>
      <c r="AJ53" s="2152"/>
      <c r="AK53" s="2152"/>
      <c r="AL53" s="2152"/>
      <c r="AM53" s="2152"/>
      <c r="AN53" s="2152"/>
      <c r="AO53" s="2153" t="str">
        <f>+'6-3표준조사-2'!R79</f>
        <v>모두베기</v>
      </c>
      <c r="AP53" s="2153"/>
      <c r="AQ53" s="2153"/>
      <c r="AR53" s="2153"/>
      <c r="AS53" s="2153"/>
      <c r="AT53" s="2153"/>
      <c r="AU53" s="441"/>
      <c r="AV53" s="441"/>
      <c r="AW53" s="441"/>
      <c r="AX53" s="441"/>
      <c r="AY53" s="439"/>
    </row>
    <row r="54" spans="1:62" s="438" customFormat="1" ht="14.25" customHeight="1">
      <c r="A54" s="436">
        <f t="shared" si="2"/>
        <v>0</v>
      </c>
      <c r="B54" s="437"/>
      <c r="C54" s="437"/>
      <c r="D54" s="437"/>
      <c r="E54" s="437"/>
      <c r="F54" s="437"/>
      <c r="G54" s="437"/>
      <c r="H54" s="437"/>
      <c r="I54" s="437"/>
      <c r="J54" s="437"/>
      <c r="K54" s="437"/>
      <c r="L54" s="437"/>
      <c r="M54" s="437"/>
      <c r="N54" s="437"/>
      <c r="O54" s="437"/>
      <c r="P54" s="437"/>
      <c r="Q54" s="437"/>
      <c r="R54" s="437"/>
      <c r="S54" s="437"/>
      <c r="T54" s="437"/>
      <c r="U54" s="437"/>
      <c r="V54" s="437"/>
      <c r="W54" s="437"/>
      <c r="X54" s="437"/>
      <c r="Y54" s="437"/>
      <c r="Z54" s="437"/>
      <c r="AA54" s="437"/>
      <c r="AB54" s="437"/>
      <c r="AC54" s="437"/>
      <c r="AD54" s="437"/>
      <c r="AE54" s="437"/>
      <c r="AF54" s="437"/>
      <c r="AG54" s="437"/>
      <c r="AH54" s="437"/>
      <c r="AI54" s="437"/>
      <c r="AJ54" s="437"/>
      <c r="AK54" s="437"/>
      <c r="AL54" s="437"/>
      <c r="AM54" s="437"/>
      <c r="AN54" s="437"/>
      <c r="AO54" s="437"/>
      <c r="AP54" s="437"/>
      <c r="AQ54" s="437"/>
      <c r="AR54" s="437"/>
      <c r="AS54" s="437"/>
      <c r="AT54" s="437"/>
      <c r="AU54" s="437"/>
      <c r="AV54" s="437"/>
      <c r="AW54" s="437"/>
      <c r="AX54" s="437"/>
      <c r="AY54" s="437"/>
    </row>
    <row r="55" spans="1:62" s="444" customFormat="1" ht="20.100000000000001" customHeight="1">
      <c r="A55" s="436">
        <f t="shared" si="2"/>
        <v>0</v>
      </c>
      <c r="B55" s="2154" t="s">
        <v>1593</v>
      </c>
      <c r="C55" s="2154"/>
      <c r="D55" s="2154"/>
      <c r="E55" s="2154"/>
      <c r="F55" s="2154"/>
      <c r="G55" s="2154"/>
      <c r="H55" s="2154"/>
      <c r="I55" s="2154"/>
      <c r="J55" s="2154"/>
      <c r="K55" s="2154"/>
      <c r="L55" s="2154"/>
      <c r="M55" s="2154"/>
      <c r="N55" s="2154"/>
      <c r="O55" s="2154"/>
      <c r="P55" s="2154"/>
      <c r="Q55" s="2154"/>
      <c r="R55" s="2154"/>
      <c r="S55" s="2154"/>
      <c r="T55" s="2154"/>
      <c r="U55" s="2154"/>
      <c r="V55" s="2154"/>
      <c r="W55" s="2154"/>
      <c r="X55" s="2154"/>
      <c r="Y55" s="2154"/>
      <c r="Z55" s="2154"/>
      <c r="AA55" s="2154"/>
      <c r="AB55" s="2154"/>
      <c r="AC55" s="2154"/>
      <c r="AD55" s="2154"/>
      <c r="AE55" s="2154"/>
      <c r="AF55" s="2154"/>
      <c r="AG55" s="2154"/>
      <c r="AH55" s="2154"/>
      <c r="AI55" s="2154"/>
      <c r="AJ55" s="2154"/>
      <c r="AK55" s="2154"/>
      <c r="AL55" s="2154"/>
      <c r="AM55" s="2154"/>
      <c r="AN55" s="2154"/>
      <c r="AO55" s="2154"/>
      <c r="AP55" s="2154"/>
      <c r="AQ55" s="2154"/>
      <c r="AR55" s="2154"/>
      <c r="AS55" s="2154"/>
      <c r="AT55" s="2154"/>
      <c r="AU55" s="2154"/>
      <c r="AV55" s="2154"/>
      <c r="AW55" s="2154"/>
      <c r="AX55" s="2154"/>
      <c r="AY55" s="2154"/>
      <c r="AZ55" s="443"/>
    </row>
    <row r="56" spans="1:62" s="444" customFormat="1" ht="18" customHeight="1">
      <c r="A56" s="436">
        <f t="shared" si="2"/>
        <v>0</v>
      </c>
      <c r="B56" s="445"/>
      <c r="C56" s="445" t="s">
        <v>1579</v>
      </c>
      <c r="D56" s="446" t="s">
        <v>1592</v>
      </c>
      <c r="E56" s="446"/>
      <c r="F56" s="447"/>
      <c r="G56" s="447"/>
      <c r="H56" s="447"/>
      <c r="I56" s="447"/>
      <c r="J56" s="448"/>
      <c r="K56" s="445"/>
      <c r="L56" s="445"/>
      <c r="M56" s="446"/>
      <c r="N56" s="446"/>
      <c r="O56" s="448"/>
      <c r="P56" s="446"/>
      <c r="Q56" s="446"/>
      <c r="R56" s="446"/>
      <c r="S56" s="446"/>
      <c r="T56" s="446"/>
      <c r="U56" s="446"/>
      <c r="V56" s="446"/>
      <c r="W56" s="446"/>
      <c r="X56" s="446"/>
      <c r="Y56" s="446"/>
      <c r="Z56" s="446"/>
      <c r="AA56" s="446"/>
      <c r="AB56" s="446"/>
      <c r="AC56" s="446"/>
      <c r="AD56" s="446"/>
      <c r="AE56" s="446"/>
      <c r="AF56" s="445"/>
      <c r="AG56" s="445"/>
      <c r="AH56" s="445"/>
      <c r="AI56" s="445"/>
      <c r="AJ56" s="445"/>
      <c r="AK56" s="445"/>
      <c r="AL56" s="445"/>
      <c r="AM56" s="445"/>
      <c r="AN56" s="445"/>
      <c r="AO56" s="445"/>
      <c r="AP56" s="445"/>
      <c r="AQ56" s="445"/>
      <c r="AR56" s="445"/>
      <c r="AS56" s="445"/>
      <c r="AT56" s="445"/>
      <c r="AU56" s="445"/>
      <c r="AV56" s="445"/>
      <c r="AW56" s="445"/>
      <c r="AX56" s="445"/>
      <c r="AY56" s="445"/>
    </row>
    <row r="57" spans="1:62" s="444" customFormat="1" ht="18" customHeight="1">
      <c r="A57" s="436">
        <f t="shared" si="2"/>
        <v>0</v>
      </c>
      <c r="B57" s="445"/>
      <c r="C57" s="445"/>
      <c r="D57" s="445" t="s">
        <v>540</v>
      </c>
      <c r="E57" s="446" t="str">
        <f>CONCATENATE(L53," 임반 ",Z53," 소반 은 해발고",'6-3표준조사-2'!W78,"m ~ ",'6-3표준조사-2'!W79,"m 사이에 분포한다.")</f>
        <v>0 임반 0 소반 은 해발고m ~ m 사이에 분포한다.</v>
      </c>
      <c r="F57" s="446"/>
      <c r="G57" s="446"/>
      <c r="H57" s="446"/>
      <c r="I57" s="446"/>
      <c r="J57" s="446"/>
      <c r="K57" s="446"/>
      <c r="L57" s="446"/>
      <c r="M57" s="446"/>
      <c r="N57" s="446"/>
      <c r="O57" s="446"/>
      <c r="P57" s="446"/>
      <c r="Q57" s="446"/>
      <c r="R57" s="446"/>
      <c r="S57" s="446"/>
      <c r="T57" s="446"/>
      <c r="U57" s="446"/>
      <c r="V57" s="446"/>
      <c r="W57" s="446"/>
      <c r="X57" s="446"/>
      <c r="Y57" s="446"/>
      <c r="Z57" s="446"/>
      <c r="AA57" s="446"/>
      <c r="AB57" s="446"/>
      <c r="AC57" s="446"/>
      <c r="AD57" s="446"/>
      <c r="AE57" s="446"/>
      <c r="AF57" s="446"/>
      <c r="AG57" s="446"/>
      <c r="AH57" s="446"/>
      <c r="AI57" s="446"/>
      <c r="AJ57" s="449"/>
      <c r="AK57" s="449"/>
      <c r="AL57" s="449"/>
      <c r="AM57" s="446"/>
      <c r="AN57" s="446"/>
      <c r="AO57" s="446"/>
      <c r="AP57" s="446"/>
      <c r="AQ57" s="446"/>
      <c r="AR57" s="446"/>
      <c r="AS57" s="446"/>
      <c r="AT57" s="446"/>
      <c r="AU57" s="446"/>
      <c r="AV57" s="446"/>
      <c r="AW57" s="446"/>
      <c r="AX57" s="446"/>
      <c r="AY57" s="446"/>
    </row>
    <row r="58" spans="1:62" s="444" customFormat="1" ht="18" customHeight="1">
      <c r="A58" s="436">
        <f t="shared" si="2"/>
        <v>0</v>
      </c>
      <c r="B58" s="445"/>
      <c r="C58" s="445"/>
      <c r="D58" s="445" t="s">
        <v>540</v>
      </c>
      <c r="E58" s="445" t="str">
        <f>CONCATENATE("소반의 경사도는 평균 ",'6-3표준조사-2'!W80,"˚로 ",'6-3표준조사-2'!P81,"경사이고, 임지의 잔재를 제외하고 장애물은 많지 않다.")</f>
        <v>소반의 경사도는 평균 ˚로 완 (15˚ 이하)경사이고, 임지의 잔재를 제외하고 장애물은 많지 않다.</v>
      </c>
      <c r="F58" s="445"/>
      <c r="G58" s="445"/>
      <c r="H58" s="445"/>
      <c r="I58" s="445"/>
      <c r="J58" s="445"/>
      <c r="K58" s="445"/>
      <c r="L58" s="445"/>
      <c r="M58" s="445"/>
      <c r="N58" s="445"/>
      <c r="O58" s="445"/>
      <c r="P58" s="445"/>
      <c r="Q58" s="445"/>
      <c r="R58" s="445"/>
      <c r="S58" s="445"/>
      <c r="T58" s="445"/>
      <c r="U58" s="445"/>
      <c r="V58" s="445"/>
      <c r="W58" s="445"/>
      <c r="X58" s="445"/>
      <c r="Y58" s="445"/>
      <c r="Z58" s="445"/>
      <c r="AA58" s="445"/>
      <c r="AB58" s="445"/>
      <c r="AC58" s="445"/>
      <c r="AD58" s="445"/>
      <c r="AE58" s="445"/>
      <c r="AF58" s="445"/>
      <c r="AG58" s="445"/>
      <c r="AH58" s="445"/>
      <c r="AI58" s="445"/>
      <c r="AJ58" s="445"/>
      <c r="AK58" s="445"/>
      <c r="AL58" s="445"/>
      <c r="AM58" s="445"/>
      <c r="AN58" s="445"/>
      <c r="AO58" s="445"/>
      <c r="AP58" s="445"/>
      <c r="AQ58" s="445"/>
      <c r="AR58" s="445"/>
      <c r="AS58" s="445"/>
      <c r="AT58" s="445"/>
      <c r="AU58" s="445"/>
      <c r="AV58" s="445"/>
      <c r="AW58" s="445"/>
      <c r="AX58" s="445"/>
      <c r="AY58" s="445"/>
    </row>
    <row r="59" spans="1:62" s="444" customFormat="1" ht="18" customHeight="1">
      <c r="A59" s="436">
        <f t="shared" si="2"/>
        <v>0</v>
      </c>
      <c r="B59" s="445"/>
      <c r="C59" s="445" t="s">
        <v>1577</v>
      </c>
      <c r="D59" s="445" t="s">
        <v>1591</v>
      </c>
      <c r="E59" s="445"/>
      <c r="F59" s="445"/>
      <c r="G59" s="445"/>
      <c r="H59" s="445"/>
      <c r="I59" s="445"/>
      <c r="J59" s="445"/>
      <c r="K59" s="446"/>
      <c r="L59" s="446"/>
      <c r="M59" s="450"/>
      <c r="N59" s="445"/>
      <c r="O59" s="445"/>
      <c r="P59" s="451"/>
      <c r="Q59" s="451"/>
      <c r="R59" s="451"/>
      <c r="S59" s="451"/>
      <c r="T59" s="451"/>
      <c r="U59" s="445"/>
      <c r="V59" s="445"/>
      <c r="W59" s="445"/>
      <c r="X59" s="445"/>
      <c r="Y59" s="445"/>
      <c r="Z59" s="445"/>
      <c r="AA59" s="445"/>
      <c r="AB59" s="445"/>
      <c r="AC59" s="445"/>
      <c r="AD59" s="445"/>
      <c r="AE59" s="445"/>
      <c r="AF59" s="445"/>
      <c r="AG59" s="445"/>
      <c r="AH59" s="445"/>
      <c r="AI59" s="445"/>
      <c r="AJ59" s="445"/>
      <c r="AK59" s="445"/>
      <c r="AL59" s="445"/>
      <c r="AM59" s="445"/>
      <c r="AN59" s="445"/>
      <c r="AO59" s="445"/>
      <c r="AP59" s="445"/>
      <c r="AQ59" s="445"/>
      <c r="AR59" s="445"/>
      <c r="AS59" s="445"/>
      <c r="AT59" s="445"/>
      <c r="AU59" s="445"/>
      <c r="AV59" s="445"/>
      <c r="AW59" s="445"/>
      <c r="AX59" s="445"/>
      <c r="AY59" s="445"/>
    </row>
    <row r="60" spans="1:62" s="444" customFormat="1" ht="18" customHeight="1">
      <c r="A60" s="436">
        <f t="shared" si="2"/>
        <v>0</v>
      </c>
      <c r="B60" s="445"/>
      <c r="C60" s="445"/>
      <c r="D60" s="445" t="s">
        <v>540</v>
      </c>
      <c r="E60" s="446" t="str">
        <f>CONCATENATE("사업대상지는 ",'6-3표준조사-2'!N79," ",'6-3표준조사-2'!O79," ",'6-3표준조사-2'!P79,"로 지적면적은 ",'4-1 필지내역'!F145,"ha 이다." )</f>
        <v>사업대상지는   번지로 지적면적은 196.51ha 이다.</v>
      </c>
      <c r="F60" s="446"/>
      <c r="G60" s="446"/>
      <c r="H60" s="445"/>
      <c r="I60" s="445"/>
      <c r="J60" s="445"/>
      <c r="K60" s="445"/>
      <c r="L60" s="445"/>
      <c r="M60" s="445"/>
      <c r="N60" s="445"/>
      <c r="O60" s="445"/>
      <c r="P60" s="445"/>
      <c r="Q60" s="445"/>
      <c r="R60" s="445"/>
      <c r="S60" s="445"/>
      <c r="T60" s="445"/>
      <c r="U60" s="445"/>
      <c r="V60" s="445"/>
      <c r="W60" s="445"/>
      <c r="X60" s="445"/>
      <c r="Y60" s="445"/>
      <c r="Z60" s="445"/>
      <c r="AA60" s="445"/>
      <c r="AB60" s="445"/>
      <c r="AC60" s="445"/>
      <c r="AD60" s="445"/>
      <c r="AE60" s="445"/>
      <c r="AF60" s="445"/>
      <c r="AG60" s="445"/>
      <c r="AH60" s="445"/>
      <c r="AI60" s="445"/>
      <c r="AJ60" s="446"/>
      <c r="AK60" s="446"/>
      <c r="AL60" s="446"/>
      <c r="AM60" s="446"/>
      <c r="AN60" s="446"/>
      <c r="AO60" s="446"/>
      <c r="AP60" s="446"/>
      <c r="AQ60" s="446"/>
      <c r="AR60" s="446"/>
      <c r="AS60" s="446"/>
      <c r="AT60" s="446"/>
      <c r="AU60" s="446"/>
      <c r="AV60" s="446"/>
      <c r="AW60" s="446"/>
      <c r="AX60" s="446"/>
      <c r="AY60" s="446"/>
      <c r="AZ60" s="452"/>
    </row>
    <row r="61" spans="1:62" s="444" customFormat="1" ht="18" customHeight="1">
      <c r="A61" s="436">
        <f t="shared" si="2"/>
        <v>0</v>
      </c>
      <c r="B61" s="445"/>
      <c r="C61" s="445"/>
      <c r="D61" s="445" t="s">
        <v>540</v>
      </c>
      <c r="E61" s="446" t="str">
        <f>CONCATENATE("소반내에 묘지 및 조림목이 고사하여 풀베기 작업이 필요없는 지역을 제외한 풀베기사업 대상면적은 ",'6-3표준조사-2'!Q79,"ha 이다.")</f>
        <v>소반내에 묘지 및 조림목이 고사하여 풀베기 작업이 필요없는 지역을 제외한 풀베기사업 대상면적은 0ha 이다.</v>
      </c>
      <c r="F61" s="446"/>
      <c r="G61" s="446"/>
      <c r="H61" s="446"/>
      <c r="I61" s="446"/>
      <c r="J61" s="446"/>
      <c r="K61" s="446"/>
      <c r="L61" s="446"/>
      <c r="M61" s="446"/>
      <c r="N61" s="446"/>
      <c r="O61" s="446"/>
      <c r="P61" s="446"/>
      <c r="Q61" s="446"/>
      <c r="R61" s="446"/>
      <c r="S61" s="446"/>
      <c r="T61" s="446"/>
      <c r="U61" s="446"/>
      <c r="V61" s="446"/>
      <c r="W61" s="446"/>
      <c r="X61" s="446"/>
      <c r="Y61" s="446"/>
      <c r="Z61" s="446"/>
      <c r="AA61" s="446"/>
      <c r="AB61" s="446"/>
      <c r="AC61" s="446"/>
      <c r="AD61" s="446"/>
      <c r="AE61" s="446"/>
      <c r="AF61" s="446"/>
      <c r="AG61" s="446"/>
      <c r="AH61" s="446"/>
      <c r="AI61" s="446"/>
      <c r="AJ61" s="446"/>
      <c r="AK61" s="446"/>
      <c r="AL61" s="446"/>
      <c r="AM61" s="446"/>
      <c r="AN61" s="446"/>
      <c r="AO61" s="446"/>
      <c r="AP61" s="446"/>
      <c r="AQ61" s="446"/>
      <c r="AR61" s="446"/>
      <c r="AS61" s="446"/>
      <c r="AT61" s="446"/>
      <c r="AU61" s="446"/>
      <c r="AV61" s="446"/>
      <c r="AW61" s="446"/>
      <c r="AX61" s="446"/>
      <c r="AY61" s="446"/>
      <c r="AZ61" s="452"/>
    </row>
    <row r="62" spans="1:62" s="444" customFormat="1" ht="18" customHeight="1">
      <c r="A62" s="436">
        <f t="shared" si="2"/>
        <v>0</v>
      </c>
      <c r="B62" s="445"/>
      <c r="C62" s="445" t="s">
        <v>1567</v>
      </c>
      <c r="D62" s="445" t="s">
        <v>1590</v>
      </c>
      <c r="E62" s="446"/>
      <c r="F62" s="446"/>
      <c r="G62" s="446"/>
      <c r="H62" s="446"/>
      <c r="I62" s="446"/>
      <c r="J62" s="446"/>
      <c r="K62" s="446"/>
      <c r="L62" s="446"/>
      <c r="M62" s="446"/>
      <c r="N62" s="446"/>
      <c r="O62" s="446"/>
      <c r="P62" s="446"/>
      <c r="Q62" s="446"/>
      <c r="R62" s="446"/>
      <c r="S62" s="446"/>
      <c r="T62" s="446"/>
      <c r="U62" s="446"/>
      <c r="V62" s="446"/>
      <c r="W62" s="446"/>
      <c r="X62" s="446"/>
      <c r="Y62" s="446"/>
      <c r="Z62" s="446"/>
      <c r="AA62" s="446"/>
      <c r="AB62" s="446"/>
      <c r="AC62" s="446"/>
      <c r="AD62" s="446"/>
      <c r="AE62" s="446"/>
      <c r="AF62" s="446"/>
      <c r="AG62" s="446"/>
      <c r="AH62" s="453"/>
      <c r="AI62" s="453"/>
      <c r="AJ62" s="453"/>
      <c r="AK62" s="446"/>
      <c r="AL62" s="446"/>
      <c r="AM62" s="446"/>
      <c r="AN62" s="446"/>
      <c r="AO62" s="446"/>
      <c r="AP62" s="446"/>
      <c r="AQ62" s="446"/>
      <c r="AR62" s="446"/>
      <c r="AS62" s="446"/>
      <c r="AT62" s="446"/>
      <c r="AU62" s="446"/>
      <c r="AV62" s="446"/>
      <c r="AW62" s="446"/>
      <c r="AX62" s="446"/>
      <c r="AY62" s="446"/>
      <c r="AZ62" s="452"/>
    </row>
    <row r="63" spans="1:62" s="444" customFormat="1" ht="18" customHeight="1">
      <c r="A63" s="436">
        <f t="shared" si="2"/>
        <v>0</v>
      </c>
      <c r="B63" s="454"/>
      <c r="C63" s="454"/>
      <c r="D63" s="454" t="s">
        <v>540</v>
      </c>
      <c r="E63" s="455" t="s">
        <v>1589</v>
      </c>
      <c r="F63" s="455"/>
      <c r="G63" s="455"/>
      <c r="H63" s="455"/>
      <c r="I63" s="455"/>
      <c r="J63" s="455"/>
      <c r="K63" s="455"/>
      <c r="L63" s="455"/>
      <c r="M63" s="455"/>
      <c r="N63" s="455"/>
      <c r="O63" s="455"/>
      <c r="P63" s="455"/>
      <c r="Q63" s="455"/>
      <c r="R63" s="455"/>
      <c r="S63" s="455"/>
      <c r="T63" s="455"/>
      <c r="U63" s="455"/>
      <c r="V63" s="455"/>
      <c r="W63" s="455"/>
      <c r="X63" s="455"/>
      <c r="Y63" s="455"/>
      <c r="Z63" s="455"/>
      <c r="AA63" s="455"/>
      <c r="AB63" s="455"/>
      <c r="AC63" s="455"/>
      <c r="AD63" s="455"/>
      <c r="AE63" s="455"/>
      <c r="AF63" s="455"/>
      <c r="AG63" s="455"/>
      <c r="AH63" s="456"/>
      <c r="AI63" s="456"/>
      <c r="AJ63" s="456"/>
      <c r="AK63" s="455"/>
      <c r="AL63" s="455"/>
      <c r="AM63" s="455"/>
      <c r="AN63" s="455"/>
      <c r="AO63" s="455"/>
      <c r="AP63" s="455"/>
      <c r="AQ63" s="455"/>
      <c r="AR63" s="455"/>
      <c r="AS63" s="455"/>
      <c r="AT63" s="455"/>
      <c r="AU63" s="455"/>
      <c r="AV63" s="455"/>
      <c r="AW63" s="455"/>
      <c r="AX63" s="455"/>
      <c r="AY63" s="455"/>
      <c r="AZ63" s="452"/>
    </row>
    <row r="64" spans="1:62" s="444" customFormat="1" ht="14.25" customHeight="1">
      <c r="A64" s="436">
        <f t="shared" si="2"/>
        <v>0</v>
      </c>
      <c r="B64" s="445"/>
      <c r="C64" s="445"/>
      <c r="D64" s="457"/>
      <c r="E64" s="457"/>
      <c r="F64" s="457"/>
      <c r="G64" s="457"/>
      <c r="H64" s="457"/>
      <c r="I64" s="457"/>
      <c r="J64" s="457"/>
      <c r="K64" s="457"/>
      <c r="L64" s="457"/>
      <c r="M64" s="457"/>
      <c r="N64" s="457"/>
      <c r="O64" s="457"/>
      <c r="P64" s="457"/>
      <c r="Q64" s="457"/>
      <c r="R64" s="457"/>
      <c r="S64" s="457"/>
      <c r="T64" s="457"/>
      <c r="U64" s="457"/>
      <c r="V64" s="457"/>
      <c r="W64" s="457"/>
      <c r="X64" s="457"/>
      <c r="Y64" s="457"/>
      <c r="Z64" s="457"/>
      <c r="AA64" s="457"/>
      <c r="AB64" s="457"/>
      <c r="AC64" s="457"/>
      <c r="AD64" s="457"/>
      <c r="AE64" s="457"/>
      <c r="AF64" s="457"/>
      <c r="AG64" s="457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7"/>
      <c r="AT64" s="457"/>
      <c r="AU64" s="457"/>
      <c r="AV64" s="457"/>
      <c r="AW64" s="457"/>
      <c r="AX64" s="457"/>
      <c r="AY64" s="457"/>
      <c r="AZ64" s="452"/>
      <c r="BA64" s="458"/>
      <c r="BB64" s="458"/>
      <c r="BC64" s="458"/>
      <c r="BD64" s="458"/>
      <c r="BE64" s="458"/>
      <c r="BF64" s="458"/>
      <c r="BG64" s="458"/>
      <c r="BH64" s="458"/>
      <c r="BI64" s="458"/>
      <c r="BJ64" s="458"/>
    </row>
    <row r="65" spans="1:74" s="438" customFormat="1" ht="20.100000000000001" customHeight="1">
      <c r="A65" s="436">
        <f t="shared" si="2"/>
        <v>0</v>
      </c>
      <c r="B65" s="2154" t="s">
        <v>1588</v>
      </c>
      <c r="C65" s="2154"/>
      <c r="D65" s="2154"/>
      <c r="E65" s="2154"/>
      <c r="F65" s="2154"/>
      <c r="G65" s="2154"/>
      <c r="H65" s="2154"/>
      <c r="I65" s="2154"/>
      <c r="J65" s="2154"/>
      <c r="K65" s="2154"/>
      <c r="L65" s="2154"/>
      <c r="M65" s="2154"/>
      <c r="N65" s="2154"/>
      <c r="O65" s="2154"/>
      <c r="P65" s="2154"/>
      <c r="Q65" s="2154"/>
      <c r="R65" s="2154"/>
      <c r="S65" s="2154"/>
      <c r="T65" s="2154"/>
      <c r="U65" s="2154"/>
      <c r="V65" s="2154"/>
      <c r="W65" s="2154"/>
      <c r="X65" s="2154"/>
      <c r="Y65" s="2154"/>
      <c r="Z65" s="2154"/>
      <c r="AA65" s="2154"/>
      <c r="AB65" s="2154"/>
      <c r="AC65" s="2154"/>
      <c r="AD65" s="2154"/>
      <c r="AE65" s="2154"/>
      <c r="AF65" s="2154"/>
      <c r="AG65" s="2154"/>
      <c r="AH65" s="2154"/>
      <c r="AI65" s="2154"/>
      <c r="AJ65" s="2154"/>
      <c r="AK65" s="2154"/>
      <c r="AL65" s="2154"/>
      <c r="AM65" s="2154"/>
      <c r="AN65" s="2154"/>
      <c r="AO65" s="2154"/>
      <c r="AP65" s="2154"/>
      <c r="AQ65" s="2154"/>
      <c r="AR65" s="2154"/>
      <c r="AS65" s="2154"/>
      <c r="AT65" s="2154"/>
      <c r="AU65" s="2154"/>
      <c r="AV65" s="2154"/>
      <c r="AW65" s="2154"/>
      <c r="AX65" s="2154"/>
      <c r="AY65" s="2154"/>
      <c r="AZ65" s="443"/>
      <c r="BA65" s="458"/>
      <c r="BB65" s="459"/>
      <c r="BC65" s="459"/>
      <c r="BD65" s="459"/>
      <c r="BE65" s="459"/>
      <c r="BF65" s="459"/>
      <c r="BG65" s="459"/>
      <c r="BH65" s="459"/>
      <c r="BI65" s="459"/>
      <c r="BJ65" s="459"/>
    </row>
    <row r="66" spans="1:74" s="459" customFormat="1" ht="20.100000000000001" customHeight="1">
      <c r="A66" s="436">
        <f t="shared" si="2"/>
        <v>0</v>
      </c>
      <c r="B66" s="460"/>
      <c r="C66" s="461" t="s">
        <v>1579</v>
      </c>
      <c r="D66" s="461" t="s">
        <v>1587</v>
      </c>
      <c r="E66" s="462"/>
      <c r="F66" s="462"/>
      <c r="G66" s="453"/>
      <c r="H66" s="463"/>
      <c r="I66" s="463"/>
      <c r="J66" s="464"/>
      <c r="K66" s="464"/>
      <c r="L66" s="464"/>
      <c r="M66" s="464"/>
      <c r="N66" s="464"/>
      <c r="O66" s="464"/>
      <c r="P66" s="464"/>
      <c r="Q66" s="465"/>
      <c r="R66" s="465"/>
      <c r="S66" s="465"/>
      <c r="T66" s="465"/>
      <c r="U66" s="465"/>
      <c r="V66" s="466"/>
      <c r="W66" s="466"/>
      <c r="X66" s="466"/>
      <c r="Y66" s="466"/>
      <c r="Z66" s="466"/>
      <c r="AA66" s="466"/>
      <c r="AB66" s="466"/>
      <c r="AC66" s="466"/>
      <c r="AD66" s="466"/>
      <c r="AE66" s="466"/>
      <c r="AF66" s="466"/>
      <c r="AG66" s="466"/>
      <c r="AH66" s="467"/>
      <c r="AI66" s="467"/>
      <c r="AJ66" s="467"/>
      <c r="AK66" s="467"/>
      <c r="AL66" s="468"/>
      <c r="AM66" s="468"/>
      <c r="AN66" s="468"/>
      <c r="AO66" s="468"/>
      <c r="AP66" s="468"/>
      <c r="AQ66" s="468"/>
      <c r="AR66" s="468"/>
      <c r="AS66" s="468"/>
      <c r="AT66" s="468"/>
      <c r="AU66" s="468"/>
      <c r="AV66" s="463"/>
      <c r="AW66" s="463"/>
      <c r="AX66" s="463"/>
      <c r="AY66" s="463"/>
      <c r="AZ66" s="469"/>
      <c r="BA66" s="458"/>
      <c r="BB66" s="458"/>
      <c r="BC66" s="458"/>
      <c r="BD66" s="458"/>
      <c r="BE66" s="458"/>
      <c r="BF66" s="458"/>
      <c r="BG66" s="458"/>
      <c r="BH66" s="458"/>
      <c r="BI66" s="458"/>
      <c r="BJ66" s="458"/>
    </row>
    <row r="67" spans="1:74" s="444" customFormat="1" ht="18" customHeight="1">
      <c r="A67" s="436">
        <f t="shared" si="2"/>
        <v>0</v>
      </c>
      <c r="B67" s="470"/>
      <c r="C67" s="2155" t="s">
        <v>1586</v>
      </c>
      <c r="D67" s="2155"/>
      <c r="E67" s="2155"/>
      <c r="F67" s="2155"/>
      <c r="G67" s="2155"/>
      <c r="H67" s="2155"/>
      <c r="I67" s="2155"/>
      <c r="J67" s="2155"/>
      <c r="K67" s="2155" t="s">
        <v>1585</v>
      </c>
      <c r="L67" s="2155"/>
      <c r="M67" s="2155"/>
      <c r="N67" s="2155"/>
      <c r="O67" s="2155"/>
      <c r="P67" s="2155"/>
      <c r="Q67" s="2155"/>
      <c r="R67" s="2155"/>
      <c r="S67" s="2155" t="s">
        <v>1380</v>
      </c>
      <c r="T67" s="2155"/>
      <c r="U67" s="2155"/>
      <c r="V67" s="2155"/>
      <c r="W67" s="2155"/>
      <c r="X67" s="2155"/>
      <c r="Y67" s="2155"/>
      <c r="Z67" s="2155"/>
      <c r="AA67" s="2155" t="s">
        <v>1584</v>
      </c>
      <c r="AB67" s="2155"/>
      <c r="AC67" s="2155"/>
      <c r="AD67" s="2155"/>
      <c r="AE67" s="2155"/>
      <c r="AF67" s="2155"/>
      <c r="AG67" s="2155"/>
      <c r="AH67" s="2155"/>
      <c r="AI67" s="2155"/>
      <c r="AJ67" s="2155"/>
      <c r="AK67" s="2155"/>
      <c r="AL67" s="2155"/>
      <c r="AM67" s="2155"/>
      <c r="AN67" s="2155"/>
      <c r="AO67" s="2155"/>
      <c r="AP67" s="2155"/>
      <c r="AQ67" s="2155" t="s">
        <v>1156</v>
      </c>
      <c r="AR67" s="2155"/>
      <c r="AS67" s="2155"/>
      <c r="AT67" s="2155"/>
      <c r="AU67" s="2155"/>
      <c r="AV67" s="2155"/>
      <c r="AW67" s="2155"/>
      <c r="AX67" s="2155"/>
      <c r="AY67" s="470"/>
      <c r="AZ67" s="471"/>
      <c r="BA67" s="459"/>
      <c r="BB67" s="459"/>
      <c r="BC67" s="458"/>
      <c r="BD67" s="458"/>
      <c r="BE67" s="458"/>
      <c r="BF67" s="458"/>
      <c r="BG67" s="458"/>
      <c r="BH67" s="458"/>
      <c r="BI67" s="458"/>
      <c r="BJ67" s="458"/>
    </row>
    <row r="68" spans="1:74" s="444" customFormat="1" ht="18" customHeight="1">
      <c r="A68" s="436">
        <f t="shared" si="2"/>
        <v>0</v>
      </c>
      <c r="B68" s="470"/>
      <c r="C68" s="2155"/>
      <c r="D68" s="2155"/>
      <c r="E68" s="2155"/>
      <c r="F68" s="2155"/>
      <c r="G68" s="2155"/>
      <c r="H68" s="2155"/>
      <c r="I68" s="2155"/>
      <c r="J68" s="2155"/>
      <c r="K68" s="2155"/>
      <c r="L68" s="2155"/>
      <c r="M68" s="2155"/>
      <c r="N68" s="2155"/>
      <c r="O68" s="2155"/>
      <c r="P68" s="2155"/>
      <c r="Q68" s="2155"/>
      <c r="R68" s="2155"/>
      <c r="S68" s="2155"/>
      <c r="T68" s="2155"/>
      <c r="U68" s="2155"/>
      <c r="V68" s="2155"/>
      <c r="W68" s="2155"/>
      <c r="X68" s="2155"/>
      <c r="Y68" s="2155"/>
      <c r="Z68" s="2155"/>
      <c r="AA68" s="2155" t="s">
        <v>1376</v>
      </c>
      <c r="AB68" s="2155"/>
      <c r="AC68" s="2155"/>
      <c r="AD68" s="2155"/>
      <c r="AE68" s="2155"/>
      <c r="AF68" s="2155"/>
      <c r="AG68" s="2155"/>
      <c r="AH68" s="2155"/>
      <c r="AI68" s="2155" t="s">
        <v>1375</v>
      </c>
      <c r="AJ68" s="2155"/>
      <c r="AK68" s="2155"/>
      <c r="AL68" s="2155"/>
      <c r="AM68" s="2155"/>
      <c r="AN68" s="2155"/>
      <c r="AO68" s="2155"/>
      <c r="AP68" s="2155"/>
      <c r="AQ68" s="2155"/>
      <c r="AR68" s="2155"/>
      <c r="AS68" s="2155"/>
      <c r="AT68" s="2155"/>
      <c r="AU68" s="2155"/>
      <c r="AV68" s="2155"/>
      <c r="AW68" s="2155"/>
      <c r="AX68" s="2155"/>
      <c r="AY68" s="470"/>
      <c r="AZ68" s="471"/>
      <c r="BA68" s="458"/>
      <c r="BB68" s="458"/>
      <c r="BC68" s="458"/>
      <c r="BD68" s="458"/>
      <c r="BE68" s="458"/>
      <c r="BF68" s="458"/>
      <c r="BG68" s="458"/>
      <c r="BH68" s="458"/>
      <c r="BI68" s="458"/>
      <c r="BJ68" s="458"/>
    </row>
    <row r="69" spans="1:74" s="444" customFormat="1" ht="18" customHeight="1">
      <c r="A69" s="436">
        <f t="shared" si="2"/>
        <v>0</v>
      </c>
      <c r="B69" s="472"/>
      <c r="C69" s="2160">
        <f>L53</f>
        <v>0</v>
      </c>
      <c r="D69" s="2161"/>
      <c r="E69" s="2164" t="s">
        <v>1527</v>
      </c>
      <c r="F69" s="2164"/>
      <c r="G69" s="2161">
        <f>Z53</f>
        <v>0</v>
      </c>
      <c r="H69" s="2161"/>
      <c r="I69" s="2164" t="s">
        <v>1526</v>
      </c>
      <c r="J69" s="2164"/>
      <c r="K69" s="2170">
        <f>'6-3표준조사-2'!Q79</f>
        <v>0</v>
      </c>
      <c r="L69" s="2170"/>
      <c r="M69" s="2170"/>
      <c r="N69" s="2170"/>
      <c r="O69" s="2170"/>
      <c r="P69" s="2170"/>
      <c r="Q69" s="2170"/>
      <c r="R69" s="2170"/>
      <c r="S69" s="2158">
        <f>'6-3표준조사-2'!K81</f>
        <v>0</v>
      </c>
      <c r="T69" s="2158"/>
      <c r="U69" s="2158"/>
      <c r="V69" s="2158"/>
      <c r="W69" s="2158"/>
      <c r="X69" s="2158"/>
      <c r="Y69" s="2158"/>
      <c r="Z69" s="2158"/>
      <c r="AA69" s="2156">
        <f>'6-3표준조사-2'!Q85</f>
        <v>0</v>
      </c>
      <c r="AB69" s="2156"/>
      <c r="AC69" s="2156"/>
      <c r="AD69" s="2156"/>
      <c r="AE69" s="2156"/>
      <c r="AF69" s="2156"/>
      <c r="AG69" s="2156"/>
      <c r="AH69" s="2156"/>
      <c r="AI69" s="2156">
        <f>'6-3표준조사-2'!R85</f>
        <v>0</v>
      </c>
      <c r="AJ69" s="2156"/>
      <c r="AK69" s="2156"/>
      <c r="AL69" s="2156"/>
      <c r="AM69" s="2156"/>
      <c r="AN69" s="2156"/>
      <c r="AO69" s="2156"/>
      <c r="AP69" s="2156"/>
      <c r="AQ69" s="2158">
        <f>'6-3표준조사-2'!R81</f>
        <v>0</v>
      </c>
      <c r="AR69" s="2158"/>
      <c r="AS69" s="2158"/>
      <c r="AT69" s="2158"/>
      <c r="AU69" s="2158"/>
      <c r="AV69" s="2158"/>
      <c r="AW69" s="2158"/>
      <c r="AX69" s="2158"/>
      <c r="AY69" s="470"/>
      <c r="AZ69" s="471"/>
      <c r="BA69" s="458"/>
      <c r="BB69" s="458"/>
      <c r="BC69" s="459"/>
      <c r="BD69" s="459"/>
      <c r="BE69" s="459"/>
      <c r="BF69" s="459"/>
      <c r="BG69" s="459"/>
      <c r="BH69" s="459"/>
      <c r="BI69" s="459"/>
      <c r="BJ69" s="459"/>
    </row>
    <row r="70" spans="1:74" s="444" customFormat="1" ht="18" customHeight="1">
      <c r="A70" s="436">
        <f t="shared" si="2"/>
        <v>0</v>
      </c>
      <c r="B70" s="472"/>
      <c r="C70" s="2162"/>
      <c r="D70" s="2163"/>
      <c r="E70" s="2163"/>
      <c r="F70" s="2163"/>
      <c r="G70" s="2163"/>
      <c r="H70" s="2163"/>
      <c r="I70" s="2163"/>
      <c r="J70" s="2163"/>
      <c r="K70" s="2171"/>
      <c r="L70" s="2171"/>
      <c r="M70" s="2171"/>
      <c r="N70" s="2171"/>
      <c r="O70" s="2171"/>
      <c r="P70" s="2171"/>
      <c r="Q70" s="2171"/>
      <c r="R70" s="2171"/>
      <c r="S70" s="2159"/>
      <c r="T70" s="2159"/>
      <c r="U70" s="2159"/>
      <c r="V70" s="2159"/>
      <c r="W70" s="2159"/>
      <c r="X70" s="2159"/>
      <c r="Y70" s="2159"/>
      <c r="Z70" s="2159"/>
      <c r="AA70" s="2157"/>
      <c r="AB70" s="2157"/>
      <c r="AC70" s="2157"/>
      <c r="AD70" s="2157"/>
      <c r="AE70" s="2157"/>
      <c r="AF70" s="2157"/>
      <c r="AG70" s="2157"/>
      <c r="AH70" s="2157"/>
      <c r="AI70" s="2157"/>
      <c r="AJ70" s="2157"/>
      <c r="AK70" s="2157"/>
      <c r="AL70" s="2157"/>
      <c r="AM70" s="2157"/>
      <c r="AN70" s="2157"/>
      <c r="AO70" s="2157"/>
      <c r="AP70" s="2157"/>
      <c r="AQ70" s="2159"/>
      <c r="AR70" s="2159"/>
      <c r="AS70" s="2159"/>
      <c r="AT70" s="2159"/>
      <c r="AU70" s="2159"/>
      <c r="AV70" s="2159"/>
      <c r="AW70" s="2159"/>
      <c r="AX70" s="2159"/>
      <c r="AY70" s="470"/>
      <c r="AZ70" s="471"/>
      <c r="BA70" s="458"/>
      <c r="BB70" s="458"/>
      <c r="BC70" s="458"/>
      <c r="BD70" s="458"/>
      <c r="BE70" s="458"/>
      <c r="BF70" s="458"/>
      <c r="BG70" s="458"/>
      <c r="BH70" s="458"/>
      <c r="BI70" s="458"/>
      <c r="BJ70" s="458"/>
    </row>
    <row r="71" spans="1:74" s="444" customFormat="1" ht="18" customHeight="1">
      <c r="A71" s="436">
        <f t="shared" si="2"/>
        <v>0</v>
      </c>
      <c r="B71" s="472"/>
      <c r="C71" s="472" t="s">
        <v>1577</v>
      </c>
      <c r="D71" s="472" t="s">
        <v>1583</v>
      </c>
      <c r="E71" s="472"/>
      <c r="F71" s="470"/>
      <c r="G71" s="470"/>
      <c r="H71" s="470"/>
      <c r="I71" s="470"/>
      <c r="J71" s="470"/>
      <c r="K71" s="470"/>
      <c r="L71" s="470"/>
      <c r="M71" s="470"/>
      <c r="N71" s="470"/>
      <c r="O71" s="470"/>
      <c r="P71" s="470"/>
      <c r="Q71" s="473"/>
      <c r="R71" s="473"/>
      <c r="S71" s="473"/>
      <c r="T71" s="473"/>
      <c r="U71" s="473"/>
      <c r="V71" s="470"/>
      <c r="W71" s="474"/>
      <c r="X71" s="474"/>
      <c r="Y71" s="474"/>
      <c r="Z71" s="474"/>
      <c r="AA71" s="474"/>
      <c r="AB71" s="474"/>
      <c r="AC71" s="474"/>
      <c r="AD71" s="474"/>
      <c r="AE71" s="474"/>
      <c r="AF71" s="474"/>
      <c r="AG71" s="470"/>
      <c r="AH71" s="475"/>
      <c r="AI71" s="475"/>
      <c r="AJ71" s="475"/>
      <c r="AK71" s="475"/>
      <c r="AL71" s="476"/>
      <c r="AM71" s="476"/>
      <c r="AN71" s="476"/>
      <c r="AO71" s="476"/>
      <c r="AP71" s="476"/>
      <c r="AQ71" s="476"/>
      <c r="AR71" s="476"/>
      <c r="AS71" s="476"/>
      <c r="AT71" s="476"/>
      <c r="AU71" s="476"/>
      <c r="AV71" s="470"/>
      <c r="AW71" s="470"/>
      <c r="AX71" s="470"/>
      <c r="AY71" s="470"/>
      <c r="AZ71" s="471"/>
      <c r="BA71" s="458"/>
      <c r="BB71" s="458"/>
      <c r="BC71" s="458"/>
      <c r="BD71" s="458"/>
      <c r="BE71" s="458"/>
      <c r="BF71" s="458"/>
      <c r="BG71" s="458"/>
      <c r="BH71" s="458"/>
      <c r="BI71" s="458"/>
      <c r="BJ71" s="458"/>
      <c r="BK71" s="458"/>
      <c r="BL71" s="458"/>
      <c r="BM71" s="458"/>
      <c r="BN71" s="458"/>
      <c r="BO71" s="458"/>
      <c r="BP71" s="458"/>
      <c r="BQ71" s="458"/>
      <c r="BR71" s="458"/>
      <c r="BS71" s="458"/>
      <c r="BT71" s="458"/>
      <c r="BU71" s="458"/>
      <c r="BV71" s="458"/>
    </row>
    <row r="72" spans="1:74" s="444" customFormat="1" ht="18" customHeight="1">
      <c r="A72" s="436">
        <f t="shared" si="2"/>
        <v>0</v>
      </c>
      <c r="B72" s="472"/>
      <c r="C72" s="472"/>
      <c r="D72" s="445" t="s">
        <v>540</v>
      </c>
      <c r="E72" s="472" t="str">
        <f>CONCATENATE("식재된 ",S69," 는 활착이 안정된 상태로 신초발달이 양호함" )</f>
        <v>식재된 0 는 활착이 안정된 상태로 신초발달이 양호함</v>
      </c>
      <c r="F72" s="470"/>
      <c r="G72" s="470"/>
      <c r="H72" s="470"/>
      <c r="I72" s="470"/>
      <c r="J72" s="470"/>
      <c r="K72" s="470"/>
      <c r="L72" s="470"/>
      <c r="M72" s="470"/>
      <c r="N72" s="470"/>
      <c r="O72" s="470"/>
      <c r="P72" s="470"/>
      <c r="Q72" s="473"/>
      <c r="R72" s="473"/>
      <c r="S72" s="473"/>
      <c r="T72" s="473"/>
      <c r="U72" s="473"/>
      <c r="V72" s="470"/>
      <c r="W72" s="477"/>
      <c r="X72" s="474"/>
      <c r="Y72" s="474"/>
      <c r="Z72" s="474"/>
      <c r="AA72" s="477"/>
      <c r="AB72" s="474"/>
      <c r="AC72" s="474"/>
      <c r="AD72" s="474"/>
      <c r="AE72" s="477"/>
      <c r="AF72" s="474"/>
      <c r="AG72" s="470"/>
      <c r="AH72" s="475"/>
      <c r="AI72" s="475"/>
      <c r="AJ72" s="475"/>
      <c r="AK72" s="475"/>
      <c r="AL72" s="476"/>
      <c r="AM72" s="476"/>
      <c r="AN72" s="476"/>
      <c r="AO72" s="476"/>
      <c r="AP72" s="476"/>
      <c r="AQ72" s="476"/>
      <c r="AR72" s="476"/>
      <c r="AS72" s="476"/>
      <c r="AT72" s="476"/>
      <c r="AU72" s="476"/>
      <c r="AV72" s="470"/>
      <c r="AW72" s="470"/>
      <c r="AX72" s="470"/>
      <c r="AY72" s="470"/>
      <c r="AZ72" s="471"/>
      <c r="BC72" s="458"/>
      <c r="BD72" s="458"/>
      <c r="BE72" s="458"/>
      <c r="BF72" s="458"/>
      <c r="BG72" s="458"/>
      <c r="BH72" s="458"/>
      <c r="BI72" s="458"/>
      <c r="BJ72" s="458"/>
      <c r="BK72" s="458"/>
      <c r="BL72" s="458"/>
      <c r="BM72" s="458"/>
      <c r="BN72" s="458"/>
      <c r="BO72" s="458"/>
      <c r="BP72" s="458"/>
      <c r="BQ72" s="458"/>
      <c r="BR72" s="458"/>
      <c r="BS72" s="458"/>
      <c r="BT72" s="458"/>
      <c r="BU72" s="458"/>
      <c r="BV72" s="458"/>
    </row>
    <row r="73" spans="1:74" s="444" customFormat="1" ht="18" customHeight="1">
      <c r="A73" s="436">
        <f t="shared" si="2"/>
        <v>0</v>
      </c>
      <c r="B73" s="472"/>
      <c r="C73" s="472"/>
      <c r="D73" s="445" t="s">
        <v>540</v>
      </c>
      <c r="E73" s="472" t="s">
        <v>1582</v>
      </c>
      <c r="F73" s="470"/>
      <c r="G73" s="470"/>
      <c r="H73" s="470"/>
      <c r="I73" s="470"/>
      <c r="J73" s="470"/>
      <c r="K73" s="470"/>
      <c r="L73" s="470"/>
      <c r="M73" s="470"/>
      <c r="N73" s="470"/>
      <c r="O73" s="470"/>
      <c r="P73" s="470"/>
      <c r="Q73" s="473"/>
      <c r="R73" s="473"/>
      <c r="S73" s="473"/>
      <c r="T73" s="473"/>
      <c r="U73" s="473"/>
      <c r="V73" s="470"/>
      <c r="W73" s="470"/>
      <c r="X73" s="470"/>
      <c r="Y73" s="470"/>
      <c r="Z73" s="470"/>
      <c r="AA73" s="470"/>
      <c r="AB73" s="470"/>
      <c r="AC73" s="470"/>
      <c r="AD73" s="470"/>
      <c r="AE73" s="470"/>
      <c r="AF73" s="470"/>
      <c r="AG73" s="470"/>
      <c r="AH73" s="475"/>
      <c r="AI73" s="475"/>
      <c r="AJ73" s="475"/>
      <c r="AK73" s="475"/>
      <c r="AL73" s="476"/>
      <c r="AM73" s="476"/>
      <c r="AN73" s="476"/>
      <c r="AO73" s="476"/>
      <c r="AP73" s="476"/>
      <c r="AQ73" s="476"/>
      <c r="AR73" s="476"/>
      <c r="AS73" s="476"/>
      <c r="AT73" s="476"/>
      <c r="AU73" s="476"/>
      <c r="AV73" s="470"/>
      <c r="AW73" s="470"/>
      <c r="AX73" s="470"/>
      <c r="AY73" s="470"/>
      <c r="AZ73" s="471"/>
      <c r="BA73" s="438"/>
      <c r="BB73" s="438"/>
      <c r="BC73" s="438"/>
      <c r="BD73" s="438"/>
      <c r="BE73" s="438"/>
      <c r="BF73" s="438"/>
      <c r="BG73" s="438"/>
      <c r="BH73" s="438"/>
      <c r="BI73" s="438"/>
      <c r="BJ73" s="438"/>
      <c r="BK73" s="459"/>
      <c r="BL73" s="459"/>
      <c r="BM73" s="459"/>
      <c r="BN73" s="459"/>
      <c r="BO73" s="459"/>
      <c r="BP73" s="459"/>
      <c r="BQ73" s="459"/>
      <c r="BR73" s="459"/>
      <c r="BS73" s="459"/>
      <c r="BT73" s="459"/>
      <c r="BU73" s="459"/>
      <c r="BV73" s="459"/>
    </row>
    <row r="74" spans="1:74" s="444" customFormat="1" ht="18" customHeight="1">
      <c r="A74" s="436">
        <f t="shared" si="2"/>
        <v>0</v>
      </c>
      <c r="B74" s="472"/>
      <c r="C74" s="472" t="s">
        <v>1567</v>
      </c>
      <c r="D74" s="472" t="s">
        <v>1581</v>
      </c>
      <c r="E74" s="472"/>
      <c r="F74" s="470"/>
      <c r="G74" s="470"/>
      <c r="H74" s="470"/>
      <c r="I74" s="470"/>
      <c r="J74" s="470"/>
      <c r="K74" s="470"/>
      <c r="L74" s="470"/>
      <c r="M74" s="470"/>
      <c r="N74" s="470"/>
      <c r="O74" s="470"/>
      <c r="P74" s="470"/>
      <c r="Q74" s="473"/>
      <c r="R74" s="473"/>
      <c r="S74" s="473"/>
      <c r="T74" s="473"/>
      <c r="U74" s="473"/>
      <c r="V74" s="470"/>
      <c r="W74" s="470"/>
      <c r="X74" s="470"/>
      <c r="Y74" s="470"/>
      <c r="Z74" s="470"/>
      <c r="AA74" s="470"/>
      <c r="AB74" s="470"/>
      <c r="AC74" s="470"/>
      <c r="AD74" s="470"/>
      <c r="AE74" s="470"/>
      <c r="AF74" s="470"/>
      <c r="AG74" s="470"/>
      <c r="AH74" s="475"/>
      <c r="AI74" s="475"/>
      <c r="AJ74" s="475"/>
      <c r="AK74" s="475"/>
      <c r="AL74" s="476"/>
      <c r="AM74" s="476"/>
      <c r="AN74" s="476"/>
      <c r="AO74" s="476"/>
      <c r="AP74" s="476"/>
      <c r="AQ74" s="476"/>
      <c r="AR74" s="476"/>
      <c r="AS74" s="476"/>
      <c r="AT74" s="476"/>
      <c r="AU74" s="476"/>
      <c r="AV74" s="470"/>
      <c r="AW74" s="470"/>
      <c r="AX74" s="470"/>
      <c r="AY74" s="470"/>
      <c r="AZ74" s="471"/>
      <c r="BK74" s="458"/>
      <c r="BL74" s="458"/>
      <c r="BM74" s="458"/>
      <c r="BN74" s="458"/>
      <c r="BO74" s="458"/>
      <c r="BP74" s="458"/>
      <c r="BQ74" s="458"/>
      <c r="BR74" s="458"/>
      <c r="BS74" s="458"/>
      <c r="BT74" s="458"/>
      <c r="BU74" s="458"/>
      <c r="BV74" s="458"/>
    </row>
    <row r="75" spans="1:74" s="444" customFormat="1" ht="18" customHeight="1">
      <c r="A75" s="436">
        <f t="shared" si="2"/>
        <v>0</v>
      </c>
      <c r="B75" s="472"/>
      <c r="C75" s="472"/>
      <c r="D75" s="445" t="s">
        <v>540</v>
      </c>
      <c r="E75" s="472" t="str">
        <f>CONCATENATE("제거대상식생은 ",'6-3표준조사-2'!S85,"이며, 근주에서 올라온 맹아가 불규칙하게 분포한다.")</f>
        <v>제거대상식생은 목본 + 초본 이며, 근주에서 올라온 맹아가 불규칙하게 분포한다.</v>
      </c>
      <c r="F75" s="470"/>
      <c r="G75" s="470"/>
      <c r="H75" s="470"/>
      <c r="I75" s="470"/>
      <c r="J75" s="470"/>
      <c r="K75" s="470"/>
      <c r="L75" s="470"/>
      <c r="M75" s="470"/>
      <c r="N75" s="470"/>
      <c r="O75" s="470"/>
      <c r="P75" s="470"/>
      <c r="Q75" s="473"/>
      <c r="R75" s="473"/>
      <c r="S75" s="473"/>
      <c r="T75" s="473"/>
      <c r="U75" s="473"/>
      <c r="V75" s="470"/>
      <c r="W75" s="470"/>
      <c r="X75" s="470"/>
      <c r="Y75" s="470"/>
      <c r="Z75" s="470"/>
      <c r="AA75" s="470"/>
      <c r="AB75" s="470"/>
      <c r="AC75" s="470"/>
      <c r="AD75" s="470"/>
      <c r="AE75" s="470"/>
      <c r="AF75" s="470"/>
      <c r="AG75" s="470"/>
      <c r="AH75" s="475"/>
      <c r="AI75" s="475"/>
      <c r="AJ75" s="475"/>
      <c r="AK75" s="475"/>
      <c r="AL75" s="476"/>
      <c r="AM75" s="476"/>
      <c r="AN75" s="476"/>
      <c r="AO75" s="476"/>
      <c r="AP75" s="476"/>
      <c r="AQ75" s="476"/>
      <c r="AR75" s="476"/>
      <c r="AS75" s="476"/>
      <c r="AT75" s="476"/>
      <c r="AU75" s="476"/>
      <c r="AV75" s="470"/>
      <c r="AW75" s="470"/>
      <c r="AX75" s="470"/>
      <c r="AY75" s="470"/>
      <c r="AZ75" s="471"/>
      <c r="BK75" s="458"/>
      <c r="BL75" s="458"/>
      <c r="BM75" s="458"/>
      <c r="BN75" s="458"/>
      <c r="BO75" s="458"/>
      <c r="BP75" s="458"/>
      <c r="BQ75" s="458"/>
      <c r="BR75" s="458"/>
      <c r="BS75" s="458"/>
      <c r="BT75" s="458"/>
      <c r="BU75" s="458"/>
      <c r="BV75" s="458"/>
    </row>
    <row r="76" spans="1:74" s="444" customFormat="1" ht="18" customHeight="1">
      <c r="A76" s="436">
        <f t="shared" si="2"/>
        <v>0</v>
      </c>
      <c r="B76" s="472"/>
      <c r="C76" s="472"/>
      <c r="D76" s="445" t="s">
        <v>540</v>
      </c>
      <c r="E76" s="472" t="str">
        <f>CONCATENATE("조림목이 자연발생 식생과 경재하고 있으며 조림목의 ",AQ69,"하다." )</f>
        <v>조림목이 자연발생 식생과 경재하고 있으며 조림목의 0하다.</v>
      </c>
      <c r="F76" s="470"/>
      <c r="G76" s="470"/>
      <c r="H76" s="470"/>
      <c r="I76" s="470"/>
      <c r="J76" s="470"/>
      <c r="K76" s="470"/>
      <c r="L76" s="470"/>
      <c r="M76" s="470"/>
      <c r="N76" s="470"/>
      <c r="O76" s="470"/>
      <c r="P76" s="470"/>
      <c r="Q76" s="470"/>
      <c r="R76" s="470"/>
      <c r="S76" s="470"/>
      <c r="T76" s="470"/>
      <c r="U76" s="470"/>
      <c r="V76" s="470"/>
      <c r="W76" s="470"/>
      <c r="X76" s="470"/>
      <c r="Y76" s="470"/>
      <c r="Z76" s="470"/>
      <c r="AA76" s="470"/>
      <c r="AB76" s="470"/>
      <c r="AC76" s="470"/>
      <c r="AD76" s="470"/>
      <c r="AE76" s="470"/>
      <c r="AF76" s="470"/>
      <c r="AG76" s="470"/>
      <c r="AH76" s="475"/>
      <c r="AI76" s="475"/>
      <c r="AJ76" s="475"/>
      <c r="AK76" s="475"/>
      <c r="AL76" s="476"/>
      <c r="AM76" s="476"/>
      <c r="AN76" s="476"/>
      <c r="AO76" s="476"/>
      <c r="AP76" s="476"/>
      <c r="AQ76" s="476"/>
      <c r="AR76" s="476"/>
      <c r="AS76" s="476"/>
      <c r="AT76" s="476"/>
      <c r="AU76" s="476"/>
      <c r="AV76" s="470"/>
      <c r="AW76" s="470"/>
      <c r="AX76" s="470"/>
      <c r="AY76" s="470"/>
      <c r="AZ76" s="471"/>
      <c r="BK76" s="458"/>
      <c r="BL76" s="458"/>
      <c r="BM76" s="458"/>
      <c r="BN76" s="458"/>
      <c r="BO76" s="458"/>
      <c r="BP76" s="458"/>
      <c r="BQ76" s="458"/>
      <c r="BR76" s="458"/>
      <c r="BS76" s="458"/>
      <c r="BT76" s="458"/>
      <c r="BU76" s="458"/>
      <c r="BV76" s="458"/>
    </row>
    <row r="77" spans="1:74" s="444" customFormat="1" ht="13.5" customHeight="1">
      <c r="A77" s="436">
        <f t="shared" si="2"/>
        <v>0</v>
      </c>
      <c r="B77" s="478"/>
      <c r="C77" s="478"/>
      <c r="D77" s="478"/>
      <c r="E77" s="478"/>
      <c r="F77" s="453"/>
      <c r="G77" s="453"/>
      <c r="H77" s="453"/>
      <c r="I77" s="453"/>
      <c r="J77" s="479"/>
      <c r="K77" s="479"/>
      <c r="L77" s="479"/>
      <c r="M77" s="479"/>
      <c r="N77" s="479"/>
      <c r="O77" s="479"/>
      <c r="P77" s="479"/>
      <c r="Q77" s="480"/>
      <c r="R77" s="480"/>
      <c r="S77" s="480"/>
      <c r="T77" s="480"/>
      <c r="U77" s="480"/>
      <c r="V77" s="470"/>
      <c r="W77" s="470"/>
      <c r="X77" s="470"/>
      <c r="Y77" s="470"/>
      <c r="Z77" s="470"/>
      <c r="AA77" s="470"/>
      <c r="AB77" s="470"/>
      <c r="AC77" s="470"/>
      <c r="AD77" s="470"/>
      <c r="AE77" s="470"/>
      <c r="AF77" s="470"/>
      <c r="AG77" s="470"/>
      <c r="AH77" s="481"/>
      <c r="AI77" s="481"/>
      <c r="AJ77" s="481"/>
      <c r="AK77" s="481"/>
      <c r="AL77" s="482"/>
      <c r="AM77" s="482"/>
      <c r="AN77" s="482"/>
      <c r="AO77" s="482"/>
      <c r="AP77" s="482"/>
      <c r="AQ77" s="482"/>
      <c r="AR77" s="482"/>
      <c r="AS77" s="482"/>
      <c r="AT77" s="482"/>
      <c r="AU77" s="482"/>
      <c r="AV77" s="453"/>
      <c r="AW77" s="453"/>
      <c r="AX77" s="453"/>
      <c r="AY77" s="453"/>
      <c r="AZ77" s="471"/>
      <c r="BK77" s="458"/>
      <c r="BL77" s="458"/>
      <c r="BM77" s="458"/>
      <c r="BN77" s="458"/>
      <c r="BO77" s="458"/>
      <c r="BP77" s="458"/>
      <c r="BQ77" s="458"/>
      <c r="BR77" s="458"/>
      <c r="BS77" s="458"/>
      <c r="BT77" s="458"/>
      <c r="BU77" s="458"/>
      <c r="BV77" s="458"/>
    </row>
    <row r="78" spans="1:74" s="459" customFormat="1" ht="19.5" customHeight="1">
      <c r="A78" s="436">
        <f t="shared" si="2"/>
        <v>0</v>
      </c>
      <c r="B78" s="2154" t="s">
        <v>1580</v>
      </c>
      <c r="C78" s="2154"/>
      <c r="D78" s="2154"/>
      <c r="E78" s="2154"/>
      <c r="F78" s="2154"/>
      <c r="G78" s="2154"/>
      <c r="H78" s="2154"/>
      <c r="I78" s="2154"/>
      <c r="J78" s="2154"/>
      <c r="K78" s="2154"/>
      <c r="L78" s="2154"/>
      <c r="M78" s="2154"/>
      <c r="N78" s="2154"/>
      <c r="O78" s="2154"/>
      <c r="P78" s="2154"/>
      <c r="Q78" s="2154"/>
      <c r="R78" s="2154"/>
      <c r="S78" s="2154"/>
      <c r="T78" s="2154"/>
      <c r="U78" s="2154"/>
      <c r="V78" s="2154"/>
      <c r="W78" s="2154"/>
      <c r="X78" s="2154"/>
      <c r="Y78" s="2154"/>
      <c r="Z78" s="2154"/>
      <c r="AA78" s="2154"/>
      <c r="AB78" s="2154"/>
      <c r="AC78" s="2154"/>
      <c r="AD78" s="2154"/>
      <c r="AE78" s="2154"/>
      <c r="AF78" s="2154"/>
      <c r="AG78" s="2154"/>
      <c r="AH78" s="2154"/>
      <c r="AI78" s="2154"/>
      <c r="AJ78" s="2154"/>
      <c r="AK78" s="2154"/>
      <c r="AL78" s="2154"/>
      <c r="AM78" s="2154"/>
      <c r="AN78" s="2154"/>
      <c r="AO78" s="2154"/>
      <c r="AP78" s="2154"/>
      <c r="AQ78" s="2154"/>
      <c r="AR78" s="2154"/>
      <c r="AS78" s="2154"/>
      <c r="AT78" s="2154"/>
      <c r="AU78" s="2154"/>
      <c r="AV78" s="2154"/>
      <c r="AW78" s="2154"/>
      <c r="AX78" s="2154"/>
      <c r="AY78" s="2154"/>
      <c r="AZ78" s="483"/>
      <c r="BB78" s="458"/>
      <c r="BC78" s="458"/>
      <c r="BD78" s="458"/>
      <c r="BE78" s="458"/>
      <c r="BF78" s="458"/>
      <c r="BG78" s="458"/>
      <c r="BH78" s="458"/>
      <c r="BI78" s="458"/>
      <c r="BJ78" s="458"/>
      <c r="BK78" s="458"/>
      <c r="BL78" s="458"/>
      <c r="BM78" s="458"/>
      <c r="BN78" s="458"/>
      <c r="BO78" s="458"/>
      <c r="BP78" s="458"/>
      <c r="BQ78" s="458"/>
      <c r="BR78" s="458"/>
      <c r="BS78" s="458"/>
      <c r="BT78" s="458"/>
      <c r="BU78" s="458"/>
      <c r="BV78" s="458"/>
    </row>
    <row r="79" spans="1:74" s="459" customFormat="1" ht="18" customHeight="1">
      <c r="A79" s="436">
        <f t="shared" si="2"/>
        <v>0</v>
      </c>
      <c r="B79" s="484"/>
      <c r="C79" s="445" t="s">
        <v>1579</v>
      </c>
      <c r="D79" s="446" t="s">
        <v>1578</v>
      </c>
      <c r="E79" s="446"/>
      <c r="F79" s="446"/>
      <c r="G79" s="446"/>
      <c r="H79" s="446"/>
      <c r="I79" s="446"/>
      <c r="J79" s="485"/>
      <c r="K79" s="485"/>
      <c r="L79" s="485"/>
      <c r="M79" s="485"/>
      <c r="N79" s="485"/>
      <c r="O79" s="485"/>
      <c r="P79" s="485"/>
      <c r="Q79" s="485"/>
      <c r="R79" s="485"/>
      <c r="S79" s="485"/>
      <c r="T79" s="485"/>
      <c r="U79" s="485"/>
      <c r="V79" s="485"/>
      <c r="W79" s="485"/>
      <c r="X79" s="485"/>
      <c r="Y79" s="485"/>
      <c r="Z79" s="485"/>
      <c r="AA79" s="485"/>
      <c r="AB79" s="485"/>
      <c r="AC79" s="485"/>
      <c r="AD79" s="485"/>
      <c r="AE79" s="485"/>
      <c r="AF79" s="485"/>
      <c r="AG79" s="485"/>
      <c r="AH79" s="485"/>
      <c r="AI79" s="485"/>
      <c r="AJ79" s="485"/>
      <c r="AK79" s="485"/>
      <c r="AL79" s="485"/>
      <c r="AM79" s="485"/>
      <c r="AN79" s="485"/>
      <c r="AO79" s="485"/>
      <c r="AP79" s="485"/>
      <c r="AQ79" s="485"/>
      <c r="AR79" s="485"/>
      <c r="AS79" s="485"/>
      <c r="AT79" s="485"/>
      <c r="AU79" s="485"/>
      <c r="AV79" s="485"/>
      <c r="AW79" s="485"/>
      <c r="AX79" s="485"/>
      <c r="AY79" s="485"/>
      <c r="AZ79" s="483"/>
      <c r="BB79" s="458"/>
      <c r="BC79" s="458"/>
      <c r="BD79" s="458"/>
      <c r="BE79" s="458"/>
      <c r="BF79" s="458"/>
      <c r="BG79" s="458"/>
      <c r="BH79" s="458"/>
      <c r="BI79" s="458"/>
      <c r="BJ79" s="458"/>
      <c r="BK79" s="458"/>
      <c r="BL79" s="458"/>
      <c r="BM79" s="458"/>
      <c r="BN79" s="458"/>
      <c r="BO79" s="458"/>
      <c r="BP79" s="458"/>
      <c r="BQ79" s="458"/>
      <c r="BR79" s="458"/>
      <c r="BS79" s="458"/>
      <c r="BT79" s="458"/>
      <c r="BU79" s="458"/>
      <c r="BV79" s="458"/>
    </row>
    <row r="80" spans="1:74" s="458" customFormat="1" ht="18" customHeight="1">
      <c r="A80" s="436">
        <f t="shared" si="2"/>
        <v>0</v>
      </c>
      <c r="B80" s="445"/>
      <c r="C80" s="445"/>
      <c r="D80" s="445" t="s">
        <v>540</v>
      </c>
      <c r="E80" s="446" t="str">
        <f>CONCATENATE("조림목이 정상적으로 생육하기 위해서는 조림목을 제외한 모든 식생을 제거하여야 하므로 ",AO53,"로 적용한다.")</f>
        <v>조림목이 정상적으로 생육하기 위해서는 조림목을 제외한 모든 식생을 제거하여야 하므로 모두베기로 적용한다.</v>
      </c>
      <c r="F80" s="446"/>
      <c r="G80" s="446"/>
      <c r="H80" s="446"/>
      <c r="I80" s="446"/>
      <c r="J80" s="447"/>
      <c r="K80" s="446"/>
      <c r="L80" s="446"/>
      <c r="M80" s="446"/>
      <c r="N80" s="446"/>
      <c r="O80" s="446"/>
      <c r="P80" s="446"/>
      <c r="Q80" s="446"/>
      <c r="R80" s="446"/>
      <c r="S80" s="446"/>
      <c r="T80" s="446"/>
      <c r="U80" s="446"/>
      <c r="V80" s="446"/>
      <c r="W80" s="446"/>
      <c r="X80" s="446"/>
      <c r="Y80" s="446"/>
      <c r="Z80" s="446"/>
      <c r="AA80" s="446"/>
      <c r="AB80" s="446"/>
      <c r="AC80" s="446"/>
      <c r="AD80" s="446"/>
      <c r="AE80" s="446"/>
      <c r="AF80" s="446"/>
      <c r="AG80" s="446"/>
      <c r="AH80" s="446"/>
      <c r="AI80" s="446"/>
      <c r="AJ80" s="446"/>
      <c r="AK80" s="446"/>
      <c r="AL80" s="446"/>
      <c r="AM80" s="446"/>
      <c r="AN80" s="446"/>
      <c r="AO80" s="446"/>
      <c r="AP80" s="446"/>
      <c r="AQ80" s="446"/>
      <c r="AR80" s="446"/>
      <c r="AS80" s="446"/>
      <c r="AT80" s="446"/>
      <c r="AU80" s="446"/>
      <c r="AV80" s="446"/>
      <c r="AW80" s="446"/>
      <c r="AX80" s="446"/>
      <c r="AY80" s="446"/>
      <c r="AZ80" s="486"/>
      <c r="BB80" s="459"/>
      <c r="BC80" s="459"/>
      <c r="BD80" s="459"/>
      <c r="BE80" s="459"/>
      <c r="BF80" s="459"/>
      <c r="BG80" s="459"/>
      <c r="BH80" s="459"/>
      <c r="BI80" s="459"/>
      <c r="BJ80" s="459"/>
      <c r="BK80" s="459"/>
      <c r="BL80" s="459"/>
      <c r="BM80" s="459"/>
      <c r="BN80" s="459"/>
      <c r="BO80" s="459"/>
      <c r="BP80" s="459"/>
      <c r="BQ80" s="459"/>
      <c r="BR80" s="459"/>
      <c r="BS80" s="459"/>
      <c r="BT80" s="459"/>
      <c r="BU80" s="459"/>
      <c r="BV80" s="459"/>
    </row>
    <row r="81" spans="1:74" s="458" customFormat="1" ht="18" customHeight="1">
      <c r="A81" s="436">
        <f t="shared" si="2"/>
        <v>0</v>
      </c>
      <c r="B81" s="445"/>
      <c r="C81" s="445" t="s">
        <v>1577</v>
      </c>
      <c r="D81" s="446" t="s">
        <v>1576</v>
      </c>
      <c r="E81" s="446"/>
      <c r="F81" s="446"/>
      <c r="G81" s="446"/>
      <c r="H81" s="446"/>
      <c r="I81" s="446"/>
      <c r="J81" s="446"/>
      <c r="K81" s="446"/>
      <c r="L81" s="446"/>
      <c r="M81" s="446"/>
      <c r="N81" s="446"/>
      <c r="O81" s="446"/>
      <c r="P81" s="446"/>
      <c r="Q81" s="446"/>
      <c r="R81" s="446"/>
      <c r="S81" s="446"/>
      <c r="T81" s="446"/>
      <c r="U81" s="446"/>
      <c r="V81" s="446"/>
      <c r="W81" s="446"/>
      <c r="X81" s="446"/>
      <c r="Y81" s="446"/>
      <c r="Z81" s="446"/>
      <c r="AA81" s="446"/>
      <c r="AB81" s="446"/>
      <c r="AC81" s="446"/>
      <c r="AD81" s="446"/>
      <c r="AE81" s="446"/>
      <c r="AF81" s="446"/>
      <c r="AG81" s="446"/>
      <c r="AH81" s="446"/>
      <c r="AI81" s="446"/>
      <c r="AJ81" s="446"/>
      <c r="AK81" s="446"/>
      <c r="AL81" s="446"/>
      <c r="AM81" s="446"/>
      <c r="AN81" s="446"/>
      <c r="AO81" s="446"/>
      <c r="AP81" s="446"/>
      <c r="AQ81" s="446"/>
      <c r="AR81" s="446"/>
      <c r="AS81" s="446"/>
      <c r="AT81" s="446"/>
      <c r="AU81" s="446"/>
      <c r="AV81" s="446"/>
      <c r="AW81" s="446"/>
      <c r="AX81" s="446"/>
      <c r="AY81" s="446"/>
      <c r="AZ81" s="486"/>
    </row>
    <row r="82" spans="1:74" s="458" customFormat="1" ht="18" customHeight="1">
      <c r="A82" s="436">
        <f t="shared" si="2"/>
        <v>0</v>
      </c>
      <c r="B82" s="445"/>
      <c r="C82" s="2155" t="s">
        <v>1575</v>
      </c>
      <c r="D82" s="2155"/>
      <c r="E82" s="2155"/>
      <c r="F82" s="2155"/>
      <c r="G82" s="2155"/>
      <c r="H82" s="2155"/>
      <c r="I82" s="2155"/>
      <c r="J82" s="2155"/>
      <c r="K82" s="2155"/>
      <c r="L82" s="2155"/>
      <c r="M82" s="2155"/>
      <c r="N82" s="2155"/>
      <c r="O82" s="2155"/>
      <c r="P82" s="2155"/>
      <c r="Q82" s="2155"/>
      <c r="R82" s="2155"/>
      <c r="S82" s="2155"/>
      <c r="T82" s="2155"/>
      <c r="U82" s="2155"/>
      <c r="V82" s="2155"/>
      <c r="W82" s="2155"/>
      <c r="X82" s="2155"/>
      <c r="Y82" s="2155"/>
      <c r="Z82" s="2155"/>
      <c r="AA82" s="2155" t="s">
        <v>1574</v>
      </c>
      <c r="AB82" s="2155"/>
      <c r="AC82" s="2155"/>
      <c r="AD82" s="2155"/>
      <c r="AE82" s="2155"/>
      <c r="AF82" s="2155"/>
      <c r="AG82" s="2155"/>
      <c r="AH82" s="2155"/>
      <c r="AI82" s="2155"/>
      <c r="AJ82" s="2155"/>
      <c r="AK82" s="2155"/>
      <c r="AL82" s="2155"/>
      <c r="AM82" s="2155"/>
      <c r="AN82" s="2155"/>
      <c r="AO82" s="2155"/>
      <c r="AP82" s="2155"/>
      <c r="AQ82" s="2155"/>
      <c r="AR82" s="2155"/>
      <c r="AS82" s="2155"/>
      <c r="AT82" s="2155"/>
      <c r="AU82" s="2155"/>
      <c r="AV82" s="2155"/>
      <c r="AW82" s="2155"/>
      <c r="AX82" s="2155"/>
      <c r="AY82" s="445"/>
      <c r="AZ82" s="444"/>
    </row>
    <row r="83" spans="1:74" s="444" customFormat="1" ht="18" customHeight="1">
      <c r="A83" s="436">
        <f t="shared" ref="A83:A100" si="3">IF(K$69&gt;0,1,0)</f>
        <v>0</v>
      </c>
      <c r="B83" s="487"/>
      <c r="C83" s="2155" t="s">
        <v>1573</v>
      </c>
      <c r="D83" s="2155"/>
      <c r="E83" s="2155"/>
      <c r="F83" s="2155"/>
      <c r="G83" s="2155"/>
      <c r="H83" s="2155"/>
      <c r="I83" s="2155"/>
      <c r="J83" s="2155"/>
      <c r="K83" s="2155" t="s">
        <v>1572</v>
      </c>
      <c r="L83" s="2155"/>
      <c r="M83" s="2155"/>
      <c r="N83" s="2155"/>
      <c r="O83" s="2155"/>
      <c r="P83" s="2155"/>
      <c r="Q83" s="2155"/>
      <c r="R83" s="2155"/>
      <c r="S83" s="2155" t="s">
        <v>1571</v>
      </c>
      <c r="T83" s="2155"/>
      <c r="U83" s="2155"/>
      <c r="V83" s="2155"/>
      <c r="W83" s="2155"/>
      <c r="X83" s="2155"/>
      <c r="Y83" s="2155"/>
      <c r="Z83" s="2155"/>
      <c r="AA83" s="2155" t="s">
        <v>1404</v>
      </c>
      <c r="AB83" s="2155"/>
      <c r="AC83" s="2155"/>
      <c r="AD83" s="2155"/>
      <c r="AE83" s="2155"/>
      <c r="AF83" s="2155"/>
      <c r="AG83" s="2155"/>
      <c r="AH83" s="2155"/>
      <c r="AI83" s="2155" t="s">
        <v>1403</v>
      </c>
      <c r="AJ83" s="2155"/>
      <c r="AK83" s="2155"/>
      <c r="AL83" s="2155"/>
      <c r="AM83" s="2155"/>
      <c r="AN83" s="2155"/>
      <c r="AO83" s="2155"/>
      <c r="AP83" s="2155"/>
      <c r="AQ83" s="2155" t="s">
        <v>1402</v>
      </c>
      <c r="AR83" s="2155"/>
      <c r="AS83" s="2155"/>
      <c r="AT83" s="2155"/>
      <c r="AU83" s="2155"/>
      <c r="AV83" s="2155"/>
      <c r="AW83" s="2155"/>
      <c r="AX83" s="2155"/>
      <c r="AY83" s="487"/>
      <c r="AZ83" s="443"/>
      <c r="BB83" s="458"/>
      <c r="BC83" s="458"/>
      <c r="BD83" s="458"/>
      <c r="BE83" s="458"/>
      <c r="BF83" s="458"/>
      <c r="BG83" s="458"/>
      <c r="BH83" s="458"/>
      <c r="BI83" s="458"/>
      <c r="BJ83" s="458"/>
      <c r="BK83" s="458"/>
      <c r="BL83" s="458"/>
      <c r="BM83" s="458"/>
      <c r="BN83" s="458"/>
      <c r="BO83" s="458"/>
      <c r="BP83" s="458"/>
      <c r="BQ83" s="458"/>
      <c r="BR83" s="458"/>
      <c r="BS83" s="458"/>
      <c r="BT83" s="458"/>
      <c r="BU83" s="458"/>
      <c r="BV83" s="458"/>
    </row>
    <row r="84" spans="1:74" s="438" customFormat="1" ht="18" customHeight="1">
      <c r="A84" s="436">
        <f t="shared" si="3"/>
        <v>0</v>
      </c>
      <c r="B84" s="470"/>
      <c r="C84" s="2155" t="s">
        <v>1566</v>
      </c>
      <c r="D84" s="2155"/>
      <c r="E84" s="2155"/>
      <c r="F84" s="2155"/>
      <c r="G84" s="2155"/>
      <c r="H84" s="2155"/>
      <c r="I84" s="2155"/>
      <c r="J84" s="2155"/>
      <c r="K84" s="2155" t="s">
        <v>1570</v>
      </c>
      <c r="L84" s="2155"/>
      <c r="M84" s="2155"/>
      <c r="N84" s="2155"/>
      <c r="O84" s="2155"/>
      <c r="P84" s="2155"/>
      <c r="Q84" s="2155"/>
      <c r="R84" s="2155"/>
      <c r="S84" s="2165">
        <f>AA69</f>
        <v>0</v>
      </c>
      <c r="T84" s="2165"/>
      <c r="U84" s="2165"/>
      <c r="V84" s="2165"/>
      <c r="W84" s="2165"/>
      <c r="X84" s="2165"/>
      <c r="Y84" s="2165"/>
      <c r="Z84" s="2165"/>
      <c r="AA84" s="2158" t="str">
        <f>'6-3표준조사-2'!P81</f>
        <v>완 (15˚ 이하)</v>
      </c>
      <c r="AB84" s="2158"/>
      <c r="AC84" s="2158"/>
      <c r="AD84" s="2158"/>
      <c r="AE84" s="2158"/>
      <c r="AF84" s="2158"/>
      <c r="AG84" s="2158"/>
      <c r="AH84" s="2158"/>
      <c r="AI84" s="2158">
        <f>'6-3표준조사-2'!Q81</f>
        <v>0</v>
      </c>
      <c r="AJ84" s="2158"/>
      <c r="AK84" s="2158"/>
      <c r="AL84" s="2158"/>
      <c r="AM84" s="2158"/>
      <c r="AN84" s="2158"/>
      <c r="AO84" s="2158"/>
      <c r="AP84" s="2158"/>
      <c r="AQ84" s="2158">
        <f>'6-3표준조사-2'!R81</f>
        <v>0</v>
      </c>
      <c r="AR84" s="2158"/>
      <c r="AS84" s="2158"/>
      <c r="AT84" s="2158"/>
      <c r="AU84" s="2158"/>
      <c r="AV84" s="2158"/>
      <c r="AW84" s="2158"/>
      <c r="AX84" s="2158"/>
      <c r="AY84" s="470"/>
      <c r="AZ84" s="471"/>
    </row>
    <row r="85" spans="1:74" s="444" customFormat="1" ht="18" customHeight="1">
      <c r="A85" s="436">
        <f t="shared" si="3"/>
        <v>0</v>
      </c>
      <c r="B85" s="470"/>
      <c r="C85" s="2155" t="s">
        <v>1569</v>
      </c>
      <c r="D85" s="2155"/>
      <c r="E85" s="2155"/>
      <c r="F85" s="2155"/>
      <c r="G85" s="2155"/>
      <c r="H85" s="2155"/>
      <c r="I85" s="2155"/>
      <c r="J85" s="2155"/>
      <c r="K85" s="2155" t="s">
        <v>1568</v>
      </c>
      <c r="L85" s="2155"/>
      <c r="M85" s="2155"/>
      <c r="N85" s="2155"/>
      <c r="O85" s="2155"/>
      <c r="P85" s="2155"/>
      <c r="Q85" s="2155"/>
      <c r="R85" s="2155"/>
      <c r="S85" s="2166">
        <f>K69</f>
        <v>0</v>
      </c>
      <c r="T85" s="2166"/>
      <c r="U85" s="2166"/>
      <c r="V85" s="2166"/>
      <c r="W85" s="2166"/>
      <c r="X85" s="2166"/>
      <c r="Y85" s="2166"/>
      <c r="Z85" s="2166"/>
      <c r="AA85" s="2159"/>
      <c r="AB85" s="2159"/>
      <c r="AC85" s="2159"/>
      <c r="AD85" s="2159"/>
      <c r="AE85" s="2159"/>
      <c r="AF85" s="2159"/>
      <c r="AG85" s="2159"/>
      <c r="AH85" s="2159"/>
      <c r="AI85" s="2159"/>
      <c r="AJ85" s="2159"/>
      <c r="AK85" s="2159"/>
      <c r="AL85" s="2159"/>
      <c r="AM85" s="2159"/>
      <c r="AN85" s="2159"/>
      <c r="AO85" s="2159"/>
      <c r="AP85" s="2159"/>
      <c r="AQ85" s="2159"/>
      <c r="AR85" s="2159"/>
      <c r="AS85" s="2159"/>
      <c r="AT85" s="2159"/>
      <c r="AU85" s="2159"/>
      <c r="AV85" s="2159"/>
      <c r="AW85" s="2159"/>
      <c r="AX85" s="2159"/>
      <c r="AY85" s="470"/>
      <c r="AZ85" s="471"/>
    </row>
    <row r="86" spans="1:74" s="444" customFormat="1" ht="18" customHeight="1">
      <c r="A86" s="436">
        <f t="shared" si="3"/>
        <v>0</v>
      </c>
      <c r="B86" s="488"/>
      <c r="C86" s="488" t="s">
        <v>1567</v>
      </c>
      <c r="D86" s="488" t="s">
        <v>1566</v>
      </c>
      <c r="E86" s="488"/>
      <c r="F86" s="488"/>
      <c r="G86" s="489"/>
      <c r="H86" s="489"/>
      <c r="I86" s="489"/>
      <c r="J86" s="489"/>
      <c r="K86" s="489"/>
      <c r="L86" s="476"/>
      <c r="M86" s="476"/>
      <c r="N86" s="476"/>
      <c r="O86" s="476"/>
      <c r="P86" s="476"/>
      <c r="Q86" s="490"/>
      <c r="R86" s="490"/>
      <c r="S86" s="490"/>
      <c r="T86" s="490"/>
      <c r="U86" s="490"/>
      <c r="V86" s="470"/>
      <c r="W86" s="470"/>
      <c r="X86" s="470"/>
      <c r="Y86" s="470"/>
      <c r="Z86" s="491"/>
      <c r="AA86" s="470"/>
      <c r="AB86" s="470"/>
      <c r="AC86" s="470"/>
      <c r="AD86" s="492"/>
      <c r="AE86" s="470"/>
      <c r="AF86" s="470"/>
      <c r="AG86" s="470"/>
      <c r="AH86" s="493"/>
      <c r="AI86" s="493"/>
      <c r="AJ86" s="493"/>
      <c r="AK86" s="493"/>
      <c r="AL86" s="493"/>
      <c r="AM86" s="493"/>
      <c r="AN86" s="493"/>
      <c r="AO86" s="493"/>
      <c r="AP86" s="493"/>
      <c r="AQ86" s="494"/>
      <c r="AR86" s="494"/>
      <c r="AS86" s="494"/>
      <c r="AT86" s="494"/>
      <c r="AU86" s="495"/>
      <c r="AV86" s="495"/>
      <c r="AW86" s="495"/>
      <c r="AX86" s="495"/>
      <c r="AY86" s="495"/>
      <c r="AZ86" s="496"/>
    </row>
    <row r="87" spans="1:74" s="444" customFormat="1" ht="18" customHeight="1">
      <c r="A87" s="436">
        <f t="shared" si="3"/>
        <v>0</v>
      </c>
      <c r="B87" s="445"/>
      <c r="C87" s="445"/>
      <c r="D87" s="445" t="s">
        <v>540</v>
      </c>
      <c r="E87" s="445" t="s">
        <v>1565</v>
      </c>
      <c r="F87" s="445"/>
      <c r="G87" s="445"/>
      <c r="H87" s="445"/>
      <c r="I87" s="445"/>
      <c r="J87" s="492"/>
      <c r="K87" s="492"/>
      <c r="L87" s="492"/>
      <c r="M87" s="492"/>
      <c r="N87" s="445"/>
      <c r="O87" s="445"/>
      <c r="P87" s="445"/>
      <c r="Q87" s="445"/>
      <c r="R87" s="445"/>
      <c r="S87" s="445"/>
      <c r="T87" s="490"/>
      <c r="U87" s="490"/>
      <c r="V87" s="490"/>
      <c r="W87" s="490"/>
      <c r="X87" s="445"/>
      <c r="Y87" s="445"/>
      <c r="Z87" s="445"/>
      <c r="AA87" s="445"/>
      <c r="AB87" s="490"/>
      <c r="AC87" s="490"/>
      <c r="AD87" s="490"/>
      <c r="AE87" s="490"/>
      <c r="AF87" s="445"/>
      <c r="AG87" s="445"/>
      <c r="AH87" s="445"/>
      <c r="AI87" s="445"/>
      <c r="AJ87" s="445"/>
      <c r="AK87" s="445"/>
      <c r="AL87" s="445"/>
      <c r="AM87" s="445"/>
      <c r="AN87" s="445"/>
      <c r="AO87" s="445"/>
      <c r="AP87" s="445"/>
      <c r="AQ87" s="445"/>
      <c r="AR87" s="445"/>
      <c r="AS87" s="445"/>
      <c r="AT87" s="445"/>
      <c r="AU87" s="445"/>
      <c r="AV87" s="445"/>
      <c r="AW87" s="445"/>
      <c r="AX87" s="445"/>
      <c r="AY87" s="445"/>
    </row>
    <row r="88" spans="1:74" s="458" customFormat="1" ht="18" customHeight="1">
      <c r="A88" s="436">
        <f t="shared" si="3"/>
        <v>0</v>
      </c>
      <c r="B88" s="445"/>
      <c r="C88" s="445"/>
      <c r="D88" s="445" t="s">
        <v>540</v>
      </c>
      <c r="E88" s="446" t="s">
        <v>1564</v>
      </c>
      <c r="F88" s="446"/>
      <c r="G88" s="446"/>
      <c r="H88" s="446"/>
      <c r="I88" s="446"/>
      <c r="J88" s="446"/>
      <c r="K88" s="446"/>
      <c r="L88" s="446"/>
      <c r="M88" s="446"/>
      <c r="N88" s="446"/>
      <c r="O88" s="446"/>
      <c r="P88" s="446"/>
      <c r="Q88" s="446"/>
      <c r="R88" s="446"/>
      <c r="S88" s="446"/>
      <c r="T88" s="446"/>
      <c r="U88" s="446"/>
      <c r="V88" s="446"/>
      <c r="W88" s="446"/>
      <c r="X88" s="446"/>
      <c r="Y88" s="446"/>
      <c r="Z88" s="446"/>
      <c r="AA88" s="446"/>
      <c r="AB88" s="446"/>
      <c r="AC88" s="446"/>
      <c r="AD88" s="446"/>
      <c r="AE88" s="446"/>
      <c r="AF88" s="446"/>
      <c r="AG88" s="446"/>
      <c r="AH88" s="446"/>
      <c r="AI88" s="446"/>
      <c r="AJ88" s="446"/>
      <c r="AK88" s="446"/>
      <c r="AL88" s="446"/>
      <c r="AM88" s="446"/>
      <c r="AN88" s="446"/>
      <c r="AO88" s="446"/>
      <c r="AP88" s="446"/>
      <c r="AQ88" s="446"/>
      <c r="AR88" s="446"/>
      <c r="AS88" s="446"/>
      <c r="AT88" s="446"/>
      <c r="AU88" s="446"/>
      <c r="AV88" s="446"/>
      <c r="AW88" s="446"/>
      <c r="AX88" s="446"/>
      <c r="AY88" s="446"/>
      <c r="AZ88" s="486"/>
    </row>
    <row r="89" spans="1:74" s="459" customFormat="1" ht="18" customHeight="1">
      <c r="A89" s="436">
        <f t="shared" si="3"/>
        <v>0</v>
      </c>
      <c r="B89" s="445"/>
      <c r="C89" s="445" t="s">
        <v>1563</v>
      </c>
      <c r="D89" s="445"/>
      <c r="E89" s="497"/>
      <c r="F89" s="497"/>
      <c r="G89" s="497"/>
      <c r="H89" s="497"/>
      <c r="I89" s="497"/>
      <c r="J89" s="497"/>
      <c r="K89" s="497"/>
      <c r="L89" s="497"/>
      <c r="M89" s="497"/>
      <c r="N89" s="497"/>
      <c r="O89" s="497"/>
      <c r="P89" s="497"/>
      <c r="Q89" s="497"/>
      <c r="R89" s="497"/>
      <c r="S89" s="497"/>
      <c r="T89" s="497"/>
      <c r="U89" s="497"/>
      <c r="V89" s="497"/>
      <c r="W89" s="497"/>
      <c r="X89" s="497"/>
      <c r="Y89" s="497"/>
      <c r="Z89" s="497"/>
      <c r="AA89" s="497"/>
      <c r="AB89" s="497"/>
      <c r="AC89" s="497"/>
      <c r="AD89" s="497"/>
      <c r="AE89" s="497"/>
      <c r="AF89" s="497"/>
      <c r="AG89" s="497"/>
      <c r="AH89" s="497"/>
      <c r="AI89" s="497"/>
      <c r="AJ89" s="497"/>
      <c r="AK89" s="497"/>
      <c r="AL89" s="497"/>
      <c r="AM89" s="497"/>
      <c r="AN89" s="497"/>
      <c r="AO89" s="497"/>
      <c r="AP89" s="497"/>
      <c r="AQ89" s="497"/>
      <c r="AR89" s="497"/>
      <c r="AS89" s="497"/>
      <c r="AT89" s="497"/>
      <c r="AU89" s="497"/>
      <c r="AV89" s="497"/>
      <c r="AW89" s="497"/>
      <c r="AX89" s="497"/>
      <c r="AY89" s="497"/>
      <c r="AZ89" s="498"/>
    </row>
    <row r="90" spans="1:74" s="458" customFormat="1" ht="18" customHeight="1">
      <c r="A90" s="436">
        <f t="shared" si="3"/>
        <v>0</v>
      </c>
      <c r="B90" s="445"/>
      <c r="C90" s="445"/>
      <c r="D90" s="445" t="s">
        <v>540</v>
      </c>
      <c r="E90" s="497" t="s">
        <v>1562</v>
      </c>
      <c r="F90" s="497"/>
      <c r="G90" s="497"/>
      <c r="H90" s="497"/>
      <c r="I90" s="497"/>
      <c r="J90" s="497"/>
      <c r="K90" s="497"/>
      <c r="L90" s="497"/>
      <c r="M90" s="497"/>
      <c r="N90" s="497"/>
      <c r="O90" s="497"/>
      <c r="P90" s="497"/>
      <c r="Q90" s="497"/>
      <c r="R90" s="497"/>
      <c r="S90" s="497"/>
      <c r="T90" s="497"/>
      <c r="U90" s="497"/>
      <c r="V90" s="497"/>
      <c r="W90" s="497"/>
      <c r="X90" s="497"/>
      <c r="Y90" s="497"/>
      <c r="Z90" s="497"/>
      <c r="AA90" s="497"/>
      <c r="AB90" s="497"/>
      <c r="AC90" s="497"/>
      <c r="AD90" s="497"/>
      <c r="AE90" s="497"/>
      <c r="AF90" s="497"/>
      <c r="AG90" s="497"/>
      <c r="AH90" s="497"/>
      <c r="AI90" s="497"/>
      <c r="AJ90" s="497"/>
      <c r="AK90" s="497"/>
      <c r="AL90" s="497"/>
      <c r="AM90" s="497"/>
      <c r="AN90" s="497"/>
      <c r="AO90" s="497"/>
      <c r="AP90" s="497"/>
      <c r="AQ90" s="497"/>
      <c r="AR90" s="497"/>
      <c r="AS90" s="497"/>
      <c r="AT90" s="497"/>
      <c r="AU90" s="497"/>
      <c r="AV90" s="497"/>
      <c r="AW90" s="497"/>
      <c r="AX90" s="497"/>
      <c r="AY90" s="497"/>
      <c r="AZ90" s="498"/>
    </row>
    <row r="91" spans="1:74" s="458" customFormat="1" ht="18" customHeight="1">
      <c r="A91" s="436">
        <f t="shared" si="3"/>
        <v>0</v>
      </c>
      <c r="B91" s="445"/>
      <c r="C91" s="445"/>
      <c r="D91" s="445" t="s">
        <v>540</v>
      </c>
      <c r="E91" s="497" t="s">
        <v>1561</v>
      </c>
      <c r="F91" s="497"/>
      <c r="G91" s="497"/>
      <c r="H91" s="497"/>
      <c r="I91" s="497"/>
      <c r="J91" s="497"/>
      <c r="K91" s="497"/>
      <c r="L91" s="497"/>
      <c r="M91" s="497"/>
      <c r="N91" s="497"/>
      <c r="O91" s="497"/>
      <c r="P91" s="497"/>
      <c r="Q91" s="497"/>
      <c r="R91" s="497"/>
      <c r="S91" s="497"/>
      <c r="T91" s="497"/>
      <c r="U91" s="497"/>
      <c r="V91" s="497"/>
      <c r="W91" s="497"/>
      <c r="X91" s="497"/>
      <c r="Y91" s="497"/>
      <c r="Z91" s="497"/>
      <c r="AA91" s="497"/>
      <c r="AB91" s="497"/>
      <c r="AC91" s="497"/>
      <c r="AD91" s="497"/>
      <c r="AE91" s="497"/>
      <c r="AF91" s="497"/>
      <c r="AG91" s="497"/>
      <c r="AH91" s="497"/>
      <c r="AI91" s="497"/>
      <c r="AJ91" s="497"/>
      <c r="AK91" s="497"/>
      <c r="AL91" s="497"/>
      <c r="AM91" s="497"/>
      <c r="AN91" s="497"/>
      <c r="AO91" s="497"/>
      <c r="AP91" s="497"/>
      <c r="AQ91" s="497"/>
      <c r="AR91" s="497"/>
      <c r="AS91" s="497"/>
      <c r="AT91" s="497"/>
      <c r="AU91" s="497"/>
      <c r="AV91" s="497"/>
      <c r="AW91" s="497"/>
      <c r="AX91" s="497"/>
      <c r="AY91" s="497"/>
      <c r="AZ91" s="498"/>
    </row>
    <row r="92" spans="1:74" s="458" customFormat="1" ht="18" customHeight="1">
      <c r="A92" s="436">
        <f t="shared" si="3"/>
        <v>0</v>
      </c>
      <c r="B92" s="445"/>
      <c r="C92" s="445" t="s">
        <v>1560</v>
      </c>
      <c r="D92" s="445" t="s">
        <v>1559</v>
      </c>
      <c r="E92" s="497"/>
      <c r="F92" s="497"/>
      <c r="G92" s="497"/>
      <c r="H92" s="497"/>
      <c r="I92" s="497"/>
      <c r="J92" s="497"/>
      <c r="K92" s="497"/>
      <c r="L92" s="497"/>
      <c r="M92" s="497"/>
      <c r="N92" s="497"/>
      <c r="O92" s="497"/>
      <c r="P92" s="497"/>
      <c r="Q92" s="497"/>
      <c r="R92" s="497"/>
      <c r="S92" s="497"/>
      <c r="T92" s="497"/>
      <c r="U92" s="497"/>
      <c r="V92" s="497"/>
      <c r="W92" s="497"/>
      <c r="X92" s="497"/>
      <c r="Y92" s="497"/>
      <c r="Z92" s="497"/>
      <c r="AA92" s="497"/>
      <c r="AB92" s="497"/>
      <c r="AC92" s="497"/>
      <c r="AD92" s="497"/>
      <c r="AE92" s="497"/>
      <c r="AF92" s="497"/>
      <c r="AG92" s="497"/>
      <c r="AH92" s="497"/>
      <c r="AI92" s="497"/>
      <c r="AJ92" s="497"/>
      <c r="AK92" s="497"/>
      <c r="AL92" s="497"/>
      <c r="AM92" s="497"/>
      <c r="AN92" s="497"/>
      <c r="AO92" s="497"/>
      <c r="AP92" s="497"/>
      <c r="AQ92" s="497"/>
      <c r="AR92" s="497"/>
      <c r="AS92" s="497"/>
      <c r="AT92" s="497"/>
      <c r="AU92" s="497"/>
      <c r="AV92" s="497"/>
      <c r="AW92" s="497"/>
      <c r="AX92" s="497"/>
      <c r="AY92" s="497"/>
      <c r="AZ92" s="498"/>
    </row>
    <row r="93" spans="1:74" s="458" customFormat="1" ht="18" customHeight="1">
      <c r="A93" s="436">
        <f t="shared" si="3"/>
        <v>0</v>
      </c>
      <c r="B93" s="445"/>
      <c r="C93" s="445"/>
      <c r="D93" s="445" t="s">
        <v>540</v>
      </c>
      <c r="E93" s="497" t="s">
        <v>1558</v>
      </c>
      <c r="F93" s="497"/>
      <c r="G93" s="497"/>
      <c r="H93" s="497"/>
      <c r="I93" s="497"/>
      <c r="J93" s="497"/>
      <c r="K93" s="497"/>
      <c r="L93" s="497"/>
      <c r="M93" s="497"/>
      <c r="N93" s="497"/>
      <c r="O93" s="497"/>
      <c r="P93" s="497"/>
      <c r="Q93" s="497"/>
      <c r="R93" s="497"/>
      <c r="S93" s="497"/>
      <c r="T93" s="497"/>
      <c r="U93" s="497"/>
      <c r="V93" s="497"/>
      <c r="W93" s="497"/>
      <c r="X93" s="497"/>
      <c r="Y93" s="497"/>
      <c r="Z93" s="497"/>
      <c r="AA93" s="497"/>
      <c r="AB93" s="497"/>
      <c r="AC93" s="497"/>
      <c r="AD93" s="497"/>
      <c r="AE93" s="497"/>
      <c r="AF93" s="497"/>
      <c r="AG93" s="497"/>
      <c r="AH93" s="497"/>
      <c r="AI93" s="497"/>
      <c r="AJ93" s="497"/>
      <c r="AK93" s="497"/>
      <c r="AL93" s="497"/>
      <c r="AM93" s="497"/>
      <c r="AN93" s="497"/>
      <c r="AO93" s="497"/>
      <c r="AP93" s="497"/>
      <c r="AQ93" s="497"/>
      <c r="AR93" s="497"/>
      <c r="AS93" s="497"/>
      <c r="AT93" s="497"/>
      <c r="AU93" s="497"/>
      <c r="AV93" s="497"/>
      <c r="AW93" s="497"/>
      <c r="AX93" s="497"/>
      <c r="AY93" s="497"/>
      <c r="AZ93" s="498"/>
    </row>
    <row r="94" spans="1:74" s="458" customFormat="1" ht="18" customHeight="1">
      <c r="A94" s="436">
        <f t="shared" si="3"/>
        <v>0</v>
      </c>
      <c r="B94" s="445"/>
      <c r="C94" s="445"/>
      <c r="D94" s="445" t="s">
        <v>540</v>
      </c>
      <c r="E94" s="497" t="s">
        <v>1557</v>
      </c>
      <c r="F94" s="497"/>
      <c r="G94" s="497"/>
      <c r="H94" s="497"/>
      <c r="I94" s="497"/>
      <c r="J94" s="497"/>
      <c r="K94" s="497"/>
      <c r="L94" s="497"/>
      <c r="M94" s="497"/>
      <c r="N94" s="497"/>
      <c r="O94" s="497"/>
      <c r="P94" s="497"/>
      <c r="Q94" s="497"/>
      <c r="R94" s="497"/>
      <c r="S94" s="497"/>
      <c r="T94" s="497"/>
      <c r="U94" s="497"/>
      <c r="V94" s="497"/>
      <c r="W94" s="497"/>
      <c r="X94" s="497"/>
      <c r="Y94" s="497"/>
      <c r="Z94" s="497"/>
      <c r="AA94" s="497"/>
      <c r="AB94" s="497"/>
      <c r="AC94" s="497"/>
      <c r="AD94" s="497"/>
      <c r="AE94" s="497"/>
      <c r="AF94" s="497"/>
      <c r="AG94" s="497"/>
      <c r="AH94" s="497"/>
      <c r="AI94" s="497"/>
      <c r="AJ94" s="497"/>
      <c r="AK94" s="497"/>
      <c r="AL94" s="497"/>
      <c r="AM94" s="497"/>
      <c r="AN94" s="497"/>
      <c r="AO94" s="497"/>
      <c r="AP94" s="497"/>
      <c r="AQ94" s="497"/>
      <c r="AR94" s="497"/>
      <c r="AS94" s="497"/>
      <c r="AT94" s="497"/>
      <c r="AU94" s="497"/>
      <c r="AV94" s="497"/>
      <c r="AW94" s="497"/>
      <c r="AX94" s="497"/>
      <c r="AY94" s="497"/>
      <c r="AZ94" s="498"/>
    </row>
    <row r="95" spans="1:74" s="458" customFormat="1" ht="18" customHeight="1">
      <c r="A95" s="436">
        <f t="shared" si="3"/>
        <v>0</v>
      </c>
      <c r="B95" s="445"/>
      <c r="C95" s="445"/>
      <c r="D95" s="445" t="s">
        <v>540</v>
      </c>
      <c r="E95" s="497" t="s">
        <v>1556</v>
      </c>
      <c r="F95" s="497"/>
      <c r="G95" s="497"/>
      <c r="H95" s="497"/>
      <c r="I95" s="497"/>
      <c r="J95" s="497"/>
      <c r="K95" s="497"/>
      <c r="L95" s="497"/>
      <c r="M95" s="497"/>
      <c r="N95" s="497"/>
      <c r="O95" s="497"/>
      <c r="P95" s="497"/>
      <c r="Q95" s="497"/>
      <c r="R95" s="497"/>
      <c r="S95" s="497"/>
      <c r="T95" s="497"/>
      <c r="U95" s="497"/>
      <c r="V95" s="497"/>
      <c r="W95" s="497"/>
      <c r="X95" s="497"/>
      <c r="Y95" s="497"/>
      <c r="Z95" s="497"/>
      <c r="AA95" s="497"/>
      <c r="AB95" s="497"/>
      <c r="AC95" s="497"/>
      <c r="AD95" s="497"/>
      <c r="AE95" s="497"/>
      <c r="AF95" s="497"/>
      <c r="AG95" s="497"/>
      <c r="AH95" s="497"/>
      <c r="AI95" s="497"/>
      <c r="AJ95" s="497"/>
      <c r="AK95" s="497"/>
      <c r="AL95" s="497"/>
      <c r="AM95" s="497"/>
      <c r="AN95" s="497"/>
      <c r="AO95" s="497"/>
      <c r="AP95" s="497"/>
      <c r="AQ95" s="497"/>
      <c r="AR95" s="497"/>
      <c r="AS95" s="497"/>
      <c r="AT95" s="497"/>
      <c r="AU95" s="497"/>
      <c r="AV95" s="497"/>
      <c r="AW95" s="497"/>
      <c r="AX95" s="497"/>
      <c r="AY95" s="497"/>
      <c r="AZ95" s="498"/>
    </row>
    <row r="96" spans="1:74" s="458" customFormat="1" ht="18" customHeight="1">
      <c r="A96" s="436">
        <f t="shared" si="3"/>
        <v>0</v>
      </c>
      <c r="B96" s="445"/>
      <c r="C96" s="445"/>
      <c r="D96" s="445" t="s">
        <v>540</v>
      </c>
      <c r="E96" s="497" t="s">
        <v>1555</v>
      </c>
      <c r="F96" s="497"/>
      <c r="G96" s="497"/>
      <c r="H96" s="497"/>
      <c r="I96" s="497"/>
      <c r="J96" s="497"/>
      <c r="K96" s="497"/>
      <c r="L96" s="497"/>
      <c r="M96" s="497"/>
      <c r="N96" s="497"/>
      <c r="O96" s="497"/>
      <c r="P96" s="497"/>
      <c r="Q96" s="497"/>
      <c r="R96" s="497"/>
      <c r="S96" s="497"/>
      <c r="T96" s="497"/>
      <c r="U96" s="497"/>
      <c r="V96" s="497"/>
      <c r="W96" s="497"/>
      <c r="X96" s="497"/>
      <c r="Y96" s="497"/>
      <c r="Z96" s="497"/>
      <c r="AA96" s="497"/>
      <c r="AB96" s="497"/>
      <c r="AC96" s="497"/>
      <c r="AD96" s="497"/>
      <c r="AE96" s="497"/>
      <c r="AF96" s="497"/>
      <c r="AG96" s="497"/>
      <c r="AH96" s="497"/>
      <c r="AI96" s="497"/>
      <c r="AJ96" s="497"/>
      <c r="AK96" s="497"/>
      <c r="AL96" s="497"/>
      <c r="AM96" s="497"/>
      <c r="AN96" s="497"/>
      <c r="AO96" s="497"/>
      <c r="AP96" s="497"/>
      <c r="AQ96" s="497"/>
      <c r="AR96" s="497"/>
      <c r="AS96" s="497"/>
      <c r="AT96" s="497"/>
      <c r="AU96" s="497"/>
      <c r="AV96" s="497"/>
      <c r="AW96" s="497"/>
      <c r="AX96" s="497"/>
      <c r="AY96" s="497"/>
      <c r="AZ96" s="498"/>
    </row>
    <row r="97" spans="1:52" s="458" customFormat="1" ht="18" customHeight="1">
      <c r="A97" s="436">
        <f t="shared" si="3"/>
        <v>0</v>
      </c>
      <c r="B97" s="445"/>
      <c r="C97" s="445"/>
      <c r="D97" s="445" t="s">
        <v>540</v>
      </c>
      <c r="E97" s="497" t="s">
        <v>1554</v>
      </c>
      <c r="F97" s="497"/>
      <c r="G97" s="497"/>
      <c r="H97" s="497"/>
      <c r="I97" s="497"/>
      <c r="J97" s="497"/>
      <c r="K97" s="497"/>
      <c r="L97" s="497"/>
      <c r="M97" s="497"/>
      <c r="N97" s="497"/>
      <c r="O97" s="497"/>
      <c r="P97" s="497"/>
      <c r="Q97" s="497"/>
      <c r="R97" s="497"/>
      <c r="S97" s="497"/>
      <c r="T97" s="497"/>
      <c r="U97" s="497"/>
      <c r="V97" s="497"/>
      <c r="W97" s="497"/>
      <c r="X97" s="497"/>
      <c r="Y97" s="497"/>
      <c r="Z97" s="497"/>
      <c r="AA97" s="497"/>
      <c r="AB97" s="497"/>
      <c r="AC97" s="497"/>
      <c r="AD97" s="497"/>
      <c r="AE97" s="497"/>
      <c r="AF97" s="497"/>
      <c r="AG97" s="497"/>
      <c r="AH97" s="497"/>
      <c r="AI97" s="497"/>
      <c r="AJ97" s="497"/>
      <c r="AK97" s="497"/>
      <c r="AL97" s="497"/>
      <c r="AM97" s="497"/>
      <c r="AN97" s="497"/>
      <c r="AO97" s="497"/>
      <c r="AP97" s="497"/>
      <c r="AQ97" s="497"/>
      <c r="AR97" s="497"/>
      <c r="AS97" s="497"/>
      <c r="AT97" s="497"/>
      <c r="AU97" s="497"/>
      <c r="AV97" s="497"/>
      <c r="AW97" s="497"/>
      <c r="AX97" s="497"/>
      <c r="AY97" s="497"/>
      <c r="AZ97" s="498"/>
    </row>
    <row r="98" spans="1:52" s="458" customFormat="1" ht="18" customHeight="1">
      <c r="A98" s="436">
        <f t="shared" si="3"/>
        <v>0</v>
      </c>
      <c r="B98" s="445"/>
      <c r="C98" s="445"/>
      <c r="D98" s="445" t="s">
        <v>540</v>
      </c>
      <c r="E98" s="497" t="s">
        <v>1553</v>
      </c>
      <c r="F98" s="497"/>
      <c r="G98" s="497"/>
      <c r="H98" s="497"/>
      <c r="I98" s="497"/>
      <c r="J98" s="497"/>
      <c r="K98" s="497"/>
      <c r="L98" s="497"/>
      <c r="M98" s="497"/>
      <c r="N98" s="497"/>
      <c r="O98" s="497"/>
      <c r="P98" s="497"/>
      <c r="Q98" s="497"/>
      <c r="R98" s="497"/>
      <c r="S98" s="497"/>
      <c r="T98" s="497"/>
      <c r="U98" s="497"/>
      <c r="V98" s="497"/>
      <c r="W98" s="497"/>
      <c r="X98" s="497"/>
      <c r="Y98" s="497"/>
      <c r="Z98" s="497"/>
      <c r="AA98" s="497"/>
      <c r="AB98" s="497"/>
      <c r="AC98" s="497"/>
      <c r="AD98" s="497"/>
      <c r="AE98" s="497"/>
      <c r="AF98" s="497"/>
      <c r="AG98" s="497"/>
      <c r="AH98" s="497"/>
      <c r="AI98" s="497"/>
      <c r="AJ98" s="497"/>
      <c r="AK98" s="497"/>
      <c r="AL98" s="497"/>
      <c r="AM98" s="497"/>
      <c r="AN98" s="497"/>
      <c r="AO98" s="497"/>
      <c r="AP98" s="497"/>
      <c r="AQ98" s="497"/>
      <c r="AR98" s="497"/>
      <c r="AS98" s="497"/>
      <c r="AT98" s="497"/>
      <c r="AU98" s="497"/>
      <c r="AV98" s="497"/>
      <c r="AW98" s="497"/>
      <c r="AX98" s="497"/>
      <c r="AY98" s="497"/>
      <c r="AZ98" s="498"/>
    </row>
    <row r="99" spans="1:52" s="458" customFormat="1" ht="18" customHeight="1">
      <c r="A99" s="436">
        <f t="shared" si="3"/>
        <v>0</v>
      </c>
      <c r="B99" s="445"/>
      <c r="C99" s="445"/>
      <c r="D99" s="445" t="s">
        <v>540</v>
      </c>
      <c r="E99" s="497" t="s">
        <v>1552</v>
      </c>
      <c r="F99" s="497"/>
      <c r="G99" s="497"/>
      <c r="H99" s="497"/>
      <c r="I99" s="497"/>
      <c r="J99" s="497"/>
      <c r="K99" s="497"/>
      <c r="L99" s="497"/>
      <c r="M99" s="497"/>
      <c r="N99" s="497"/>
      <c r="O99" s="497"/>
      <c r="P99" s="497"/>
      <c r="Q99" s="497"/>
      <c r="R99" s="497"/>
      <c r="S99" s="497"/>
      <c r="T99" s="497"/>
      <c r="U99" s="497"/>
      <c r="V99" s="497"/>
      <c r="W99" s="497"/>
      <c r="X99" s="497"/>
      <c r="Y99" s="497"/>
      <c r="Z99" s="497"/>
      <c r="AA99" s="497"/>
      <c r="AB99" s="497"/>
      <c r="AC99" s="497"/>
      <c r="AD99" s="497"/>
      <c r="AE99" s="497"/>
      <c r="AF99" s="497"/>
      <c r="AG99" s="497"/>
      <c r="AH99" s="497"/>
      <c r="AI99" s="497"/>
      <c r="AJ99" s="497"/>
      <c r="AK99" s="497"/>
      <c r="AL99" s="497"/>
      <c r="AM99" s="497"/>
      <c r="AN99" s="497"/>
      <c r="AO99" s="497"/>
      <c r="AP99" s="497"/>
      <c r="AQ99" s="497"/>
      <c r="AR99" s="497"/>
      <c r="AS99" s="497"/>
      <c r="AT99" s="497"/>
      <c r="AU99" s="497"/>
      <c r="AV99" s="497"/>
      <c r="AW99" s="497"/>
      <c r="AX99" s="497"/>
      <c r="AY99" s="497"/>
      <c r="AZ99" s="498"/>
    </row>
    <row r="100" spans="1:52" s="458" customFormat="1" ht="18" customHeight="1" thickBot="1">
      <c r="A100" s="436">
        <f t="shared" si="3"/>
        <v>0</v>
      </c>
      <c r="B100" s="445"/>
      <c r="C100" s="445"/>
      <c r="D100" s="497"/>
      <c r="E100" s="499"/>
      <c r="F100" s="499"/>
      <c r="G100" s="499"/>
      <c r="H100" s="499"/>
      <c r="I100" s="499"/>
      <c r="J100" s="499"/>
      <c r="K100" s="499"/>
      <c r="L100" s="499"/>
      <c r="M100" s="499"/>
      <c r="N100" s="499"/>
      <c r="O100" s="499"/>
      <c r="P100" s="499"/>
      <c r="Q100" s="499"/>
      <c r="R100" s="499"/>
      <c r="S100" s="499"/>
      <c r="T100" s="499"/>
      <c r="U100" s="499"/>
      <c r="V100" s="499"/>
      <c r="W100" s="499"/>
      <c r="X100" s="499"/>
      <c r="Y100" s="499"/>
      <c r="Z100" s="499"/>
      <c r="AA100" s="499"/>
      <c r="AB100" s="499"/>
      <c r="AC100" s="499"/>
      <c r="AD100" s="499"/>
      <c r="AE100" s="499"/>
      <c r="AF100" s="499"/>
      <c r="AG100" s="499"/>
      <c r="AH100" s="499"/>
      <c r="AI100" s="499"/>
      <c r="AJ100" s="499"/>
      <c r="AK100" s="499"/>
      <c r="AL100" s="499"/>
      <c r="AM100" s="499"/>
      <c r="AN100" s="499"/>
      <c r="AO100" s="499"/>
      <c r="AP100" s="499"/>
      <c r="AQ100" s="499"/>
      <c r="AR100" s="499"/>
      <c r="AS100" s="499"/>
      <c r="AT100" s="499"/>
      <c r="AU100" s="499"/>
      <c r="AV100" s="499"/>
      <c r="AW100" s="499"/>
      <c r="AX100" s="499"/>
      <c r="AY100" s="499"/>
      <c r="AZ100" s="498"/>
    </row>
    <row r="101" spans="1:52" ht="33" thickTop="1" thickBot="1">
      <c r="A101" s="436">
        <f t="shared" ref="A101:A132" si="4">IF(K$119&gt;0,1,0)</f>
        <v>0</v>
      </c>
      <c r="B101" s="2167" t="s">
        <v>823</v>
      </c>
      <c r="C101" s="2168"/>
      <c r="D101" s="2168"/>
      <c r="E101" s="2168"/>
      <c r="F101" s="2168"/>
      <c r="G101" s="2168"/>
      <c r="H101" s="2168"/>
      <c r="I101" s="2168"/>
      <c r="J101" s="2168"/>
      <c r="K101" s="2168"/>
      <c r="L101" s="2168"/>
      <c r="M101" s="2168"/>
      <c r="N101" s="2168"/>
      <c r="O101" s="2168"/>
      <c r="P101" s="2168"/>
      <c r="Q101" s="2168"/>
      <c r="R101" s="2168"/>
      <c r="S101" s="2168"/>
      <c r="T101" s="2168"/>
      <c r="U101" s="2168"/>
      <c r="V101" s="2168"/>
      <c r="W101" s="2168"/>
      <c r="X101" s="2168"/>
      <c r="Y101" s="2168"/>
      <c r="Z101" s="2168"/>
      <c r="AA101" s="2168"/>
      <c r="AB101" s="2168"/>
      <c r="AC101" s="2168"/>
      <c r="AD101" s="2168"/>
      <c r="AE101" s="2168"/>
      <c r="AF101" s="2168"/>
      <c r="AG101" s="2168"/>
      <c r="AH101" s="2168"/>
      <c r="AI101" s="2168"/>
      <c r="AJ101" s="2168"/>
      <c r="AK101" s="2168"/>
      <c r="AL101" s="2168"/>
      <c r="AM101" s="2168"/>
      <c r="AN101" s="2168"/>
      <c r="AO101" s="2168"/>
      <c r="AP101" s="2168"/>
      <c r="AQ101" s="2168"/>
      <c r="AR101" s="2168"/>
      <c r="AS101" s="2168"/>
      <c r="AT101" s="2168"/>
      <c r="AU101" s="2168"/>
      <c r="AV101" s="2168"/>
      <c r="AW101" s="2168"/>
      <c r="AX101" s="2168"/>
      <c r="AY101" s="2169"/>
      <c r="AZ101" s="433"/>
    </row>
    <row r="102" spans="1:52" s="438" customFormat="1" ht="9.9499999999999993" customHeight="1" thickTop="1">
      <c r="A102" s="436">
        <f t="shared" si="4"/>
        <v>0</v>
      </c>
      <c r="B102" s="437"/>
      <c r="C102" s="437"/>
      <c r="D102" s="437"/>
      <c r="E102" s="437"/>
      <c r="F102" s="437"/>
      <c r="G102" s="437"/>
      <c r="H102" s="437"/>
      <c r="I102" s="437"/>
      <c r="J102" s="437"/>
      <c r="K102" s="437"/>
      <c r="L102" s="437"/>
      <c r="M102" s="437"/>
      <c r="N102" s="437"/>
      <c r="O102" s="437"/>
      <c r="P102" s="437"/>
      <c r="Q102" s="437"/>
      <c r="R102" s="437"/>
      <c r="S102" s="437"/>
      <c r="T102" s="437"/>
      <c r="U102" s="437"/>
      <c r="V102" s="437"/>
      <c r="W102" s="437"/>
      <c r="X102" s="437"/>
      <c r="Y102" s="437"/>
      <c r="Z102" s="437"/>
      <c r="AA102" s="437"/>
      <c r="AB102" s="437"/>
      <c r="AC102" s="437"/>
      <c r="AD102" s="437"/>
      <c r="AE102" s="437"/>
      <c r="AF102" s="437"/>
      <c r="AG102" s="437"/>
      <c r="AH102" s="437"/>
      <c r="AI102" s="437"/>
      <c r="AJ102" s="437"/>
      <c r="AK102" s="437"/>
      <c r="AL102" s="437"/>
      <c r="AM102" s="437"/>
      <c r="AN102" s="437"/>
      <c r="AO102" s="437"/>
      <c r="AP102" s="437"/>
      <c r="AQ102" s="437"/>
      <c r="AR102" s="437"/>
      <c r="AS102" s="437"/>
      <c r="AT102" s="437"/>
      <c r="AU102" s="437"/>
      <c r="AV102" s="437"/>
      <c r="AW102" s="437"/>
      <c r="AX102" s="437"/>
      <c r="AY102" s="437"/>
    </row>
    <row r="103" spans="1:52" s="442" customFormat="1" ht="30" customHeight="1">
      <c r="A103" s="436">
        <f t="shared" si="4"/>
        <v>0</v>
      </c>
      <c r="B103" s="439"/>
      <c r="C103" s="439"/>
      <c r="D103" s="439"/>
      <c r="E103" s="439"/>
      <c r="F103" s="2152" t="s">
        <v>1596</v>
      </c>
      <c r="G103" s="2152"/>
      <c r="H103" s="2152"/>
      <c r="I103" s="2152"/>
      <c r="J103" s="2152"/>
      <c r="K103" s="2152"/>
      <c r="L103" s="2153">
        <f>+'6-3표준조사-2'!K154</f>
        <v>0</v>
      </c>
      <c r="M103" s="2153"/>
      <c r="N103" s="2153"/>
      <c r="O103" s="2153"/>
      <c r="P103" s="2153"/>
      <c r="Q103" s="2153"/>
      <c r="R103" s="440"/>
      <c r="S103" s="440"/>
      <c r="T103" s="2152" t="s">
        <v>1595</v>
      </c>
      <c r="U103" s="2152"/>
      <c r="V103" s="2152"/>
      <c r="W103" s="2152"/>
      <c r="X103" s="2152"/>
      <c r="Y103" s="2152"/>
      <c r="Z103" s="2153">
        <f>+'6-3표준조사-2'!L154</f>
        <v>0</v>
      </c>
      <c r="AA103" s="2153"/>
      <c r="AB103" s="2153"/>
      <c r="AC103" s="2153"/>
      <c r="AD103" s="2153"/>
      <c r="AE103" s="2153"/>
      <c r="AF103" s="440"/>
      <c r="AG103" s="440"/>
      <c r="AH103" s="2152" t="s">
        <v>1594</v>
      </c>
      <c r="AI103" s="2152"/>
      <c r="AJ103" s="2152"/>
      <c r="AK103" s="2152"/>
      <c r="AL103" s="2152"/>
      <c r="AM103" s="2152"/>
      <c r="AN103" s="2152"/>
      <c r="AO103" s="2153" t="str">
        <f>+'6-3표준조사-2'!R154</f>
        <v>모두베기</v>
      </c>
      <c r="AP103" s="2153"/>
      <c r="AQ103" s="2153"/>
      <c r="AR103" s="2153"/>
      <c r="AS103" s="2153"/>
      <c r="AT103" s="2153"/>
      <c r="AU103" s="441"/>
      <c r="AV103" s="441"/>
      <c r="AW103" s="441"/>
      <c r="AX103" s="441"/>
      <c r="AY103" s="439"/>
    </row>
    <row r="104" spans="1:52" s="438" customFormat="1" ht="14.25" customHeight="1">
      <c r="A104" s="436">
        <f t="shared" si="4"/>
        <v>0</v>
      </c>
      <c r="B104" s="437"/>
      <c r="C104" s="437"/>
      <c r="D104" s="437"/>
      <c r="E104" s="437"/>
      <c r="F104" s="437"/>
      <c r="G104" s="437"/>
      <c r="H104" s="437"/>
      <c r="I104" s="437"/>
      <c r="J104" s="437"/>
      <c r="K104" s="437"/>
      <c r="L104" s="437"/>
      <c r="M104" s="437"/>
      <c r="N104" s="437"/>
      <c r="O104" s="437"/>
      <c r="P104" s="437"/>
      <c r="Q104" s="437"/>
      <c r="R104" s="437"/>
      <c r="S104" s="437"/>
      <c r="T104" s="437"/>
      <c r="U104" s="437"/>
      <c r="V104" s="437"/>
      <c r="W104" s="437"/>
      <c r="X104" s="437"/>
      <c r="Y104" s="437"/>
      <c r="Z104" s="437"/>
      <c r="AA104" s="437"/>
      <c r="AB104" s="437"/>
      <c r="AC104" s="437"/>
      <c r="AD104" s="437"/>
      <c r="AE104" s="437"/>
      <c r="AF104" s="437"/>
      <c r="AG104" s="437"/>
      <c r="AH104" s="437"/>
      <c r="AI104" s="437"/>
      <c r="AJ104" s="437"/>
      <c r="AK104" s="437"/>
      <c r="AL104" s="437"/>
      <c r="AM104" s="437"/>
      <c r="AN104" s="437"/>
      <c r="AO104" s="437"/>
      <c r="AP104" s="437"/>
      <c r="AQ104" s="437"/>
      <c r="AR104" s="437"/>
      <c r="AS104" s="437"/>
      <c r="AT104" s="437"/>
      <c r="AU104" s="437"/>
      <c r="AV104" s="437"/>
      <c r="AW104" s="437"/>
      <c r="AX104" s="437"/>
      <c r="AY104" s="437"/>
    </row>
    <row r="105" spans="1:52" s="444" customFormat="1" ht="20.100000000000001" customHeight="1">
      <c r="A105" s="436">
        <f t="shared" si="4"/>
        <v>0</v>
      </c>
      <c r="B105" s="2154" t="s">
        <v>1593</v>
      </c>
      <c r="C105" s="2154"/>
      <c r="D105" s="2154"/>
      <c r="E105" s="2154"/>
      <c r="F105" s="2154"/>
      <c r="G105" s="2154"/>
      <c r="H105" s="2154"/>
      <c r="I105" s="2154"/>
      <c r="J105" s="2154"/>
      <c r="K105" s="2154"/>
      <c r="L105" s="2154"/>
      <c r="M105" s="2154"/>
      <c r="N105" s="2154"/>
      <c r="O105" s="2154"/>
      <c r="P105" s="2154"/>
      <c r="Q105" s="2154"/>
      <c r="R105" s="2154"/>
      <c r="S105" s="2154"/>
      <c r="T105" s="2154"/>
      <c r="U105" s="2154"/>
      <c r="V105" s="2154"/>
      <c r="W105" s="2154"/>
      <c r="X105" s="2154"/>
      <c r="Y105" s="2154"/>
      <c r="Z105" s="2154"/>
      <c r="AA105" s="2154"/>
      <c r="AB105" s="2154"/>
      <c r="AC105" s="2154"/>
      <c r="AD105" s="2154"/>
      <c r="AE105" s="2154"/>
      <c r="AF105" s="2154"/>
      <c r="AG105" s="2154"/>
      <c r="AH105" s="2154"/>
      <c r="AI105" s="2154"/>
      <c r="AJ105" s="2154"/>
      <c r="AK105" s="2154"/>
      <c r="AL105" s="2154"/>
      <c r="AM105" s="2154"/>
      <c r="AN105" s="2154"/>
      <c r="AO105" s="2154"/>
      <c r="AP105" s="2154"/>
      <c r="AQ105" s="2154"/>
      <c r="AR105" s="2154"/>
      <c r="AS105" s="2154"/>
      <c r="AT105" s="2154"/>
      <c r="AU105" s="2154"/>
      <c r="AV105" s="2154"/>
      <c r="AW105" s="2154"/>
      <c r="AX105" s="2154"/>
      <c r="AY105" s="2154"/>
      <c r="AZ105" s="443"/>
    </row>
    <row r="106" spans="1:52" s="444" customFormat="1" ht="18" customHeight="1">
      <c r="A106" s="436">
        <f t="shared" si="4"/>
        <v>0</v>
      </c>
      <c r="B106" s="445"/>
      <c r="C106" s="445" t="s">
        <v>1579</v>
      </c>
      <c r="D106" s="446" t="s">
        <v>1592</v>
      </c>
      <c r="E106" s="446"/>
      <c r="F106" s="447"/>
      <c r="G106" s="447"/>
      <c r="H106" s="447"/>
      <c r="I106" s="447"/>
      <c r="J106" s="448"/>
      <c r="K106" s="445"/>
      <c r="L106" s="445"/>
      <c r="M106" s="446"/>
      <c r="N106" s="446"/>
      <c r="O106" s="448"/>
      <c r="P106" s="446"/>
      <c r="Q106" s="446"/>
      <c r="R106" s="446"/>
      <c r="S106" s="446"/>
      <c r="T106" s="446"/>
      <c r="U106" s="446"/>
      <c r="V106" s="446"/>
      <c r="W106" s="446"/>
      <c r="X106" s="446"/>
      <c r="Y106" s="446"/>
      <c r="Z106" s="446"/>
      <c r="AA106" s="446"/>
      <c r="AB106" s="446"/>
      <c r="AC106" s="446"/>
      <c r="AD106" s="446"/>
      <c r="AE106" s="446"/>
      <c r="AF106" s="445"/>
      <c r="AG106" s="445"/>
      <c r="AH106" s="445"/>
      <c r="AI106" s="445"/>
      <c r="AJ106" s="445"/>
      <c r="AK106" s="445"/>
      <c r="AL106" s="445"/>
      <c r="AM106" s="445"/>
      <c r="AN106" s="445"/>
      <c r="AO106" s="445"/>
      <c r="AP106" s="445"/>
      <c r="AQ106" s="445"/>
      <c r="AR106" s="445"/>
      <c r="AS106" s="445"/>
      <c r="AT106" s="445"/>
      <c r="AU106" s="445"/>
      <c r="AV106" s="445"/>
      <c r="AW106" s="445"/>
      <c r="AX106" s="445"/>
      <c r="AY106" s="445"/>
    </row>
    <row r="107" spans="1:52" s="444" customFormat="1" ht="18" customHeight="1">
      <c r="A107" s="436">
        <f t="shared" si="4"/>
        <v>0</v>
      </c>
      <c r="B107" s="445"/>
      <c r="C107" s="445"/>
      <c r="D107" s="445" t="s">
        <v>540</v>
      </c>
      <c r="E107" s="446" t="str">
        <f>CONCATENATE(L103," 임반 ",Z103," 소반 은 해발고",'6-3표준조사-2'!W153,"m ~ ",'6-3표준조사-2'!W154,"m 사이에 분포한다.")</f>
        <v>0 임반 0 소반 은 해발고m ~ m 사이에 분포한다.</v>
      </c>
      <c r="F107" s="446"/>
      <c r="G107" s="446"/>
      <c r="H107" s="446"/>
      <c r="I107" s="446"/>
      <c r="J107" s="446"/>
      <c r="K107" s="446"/>
      <c r="L107" s="446"/>
      <c r="M107" s="446"/>
      <c r="N107" s="446"/>
      <c r="O107" s="446"/>
      <c r="P107" s="446"/>
      <c r="Q107" s="446"/>
      <c r="R107" s="446"/>
      <c r="S107" s="446"/>
      <c r="T107" s="446"/>
      <c r="U107" s="446"/>
      <c r="V107" s="446"/>
      <c r="W107" s="446"/>
      <c r="X107" s="446"/>
      <c r="Y107" s="446"/>
      <c r="Z107" s="446"/>
      <c r="AA107" s="446"/>
      <c r="AB107" s="446"/>
      <c r="AC107" s="446"/>
      <c r="AD107" s="446"/>
      <c r="AE107" s="446"/>
      <c r="AF107" s="446"/>
      <c r="AG107" s="446"/>
      <c r="AH107" s="446"/>
      <c r="AI107" s="446"/>
      <c r="AJ107" s="449"/>
      <c r="AK107" s="449"/>
      <c r="AL107" s="449"/>
      <c r="AM107" s="446"/>
      <c r="AN107" s="446"/>
      <c r="AO107" s="446"/>
      <c r="AP107" s="446"/>
      <c r="AQ107" s="446"/>
      <c r="AR107" s="446"/>
      <c r="AS107" s="446"/>
      <c r="AT107" s="446"/>
      <c r="AU107" s="446"/>
      <c r="AV107" s="446"/>
      <c r="AW107" s="446"/>
      <c r="AX107" s="446"/>
      <c r="AY107" s="446"/>
    </row>
    <row r="108" spans="1:52" s="444" customFormat="1" ht="18" customHeight="1">
      <c r="A108" s="436">
        <f t="shared" si="4"/>
        <v>0</v>
      </c>
      <c r="B108" s="445"/>
      <c r="C108" s="445"/>
      <c r="D108" s="445" t="s">
        <v>540</v>
      </c>
      <c r="E108" s="445" t="str">
        <f>CONCATENATE("소반의 경사도는 평균 ",'6-3표준조사-2'!W155,"˚로 ",'6-3표준조사-2'!P156,"경사이고, 임지의 잔재를 제외하고 장애물은 많지 않다.")</f>
        <v>소반의 경사도는 평균 ˚로 완 (15˚ 이하)경사이고, 임지의 잔재를 제외하고 장애물은 많지 않다.</v>
      </c>
      <c r="F108" s="445"/>
      <c r="G108" s="445"/>
      <c r="H108" s="445"/>
      <c r="I108" s="445"/>
      <c r="J108" s="445"/>
      <c r="K108" s="445"/>
      <c r="L108" s="445"/>
      <c r="M108" s="445"/>
      <c r="N108" s="445"/>
      <c r="O108" s="445"/>
      <c r="P108" s="445"/>
      <c r="Q108" s="445"/>
      <c r="R108" s="445"/>
      <c r="S108" s="445"/>
      <c r="T108" s="445"/>
      <c r="U108" s="445"/>
      <c r="V108" s="445"/>
      <c r="W108" s="445"/>
      <c r="X108" s="445"/>
      <c r="Y108" s="445"/>
      <c r="Z108" s="445"/>
      <c r="AA108" s="445"/>
      <c r="AB108" s="445"/>
      <c r="AC108" s="445"/>
      <c r="AD108" s="445"/>
      <c r="AE108" s="445"/>
      <c r="AF108" s="445"/>
      <c r="AG108" s="445"/>
      <c r="AH108" s="445"/>
      <c r="AI108" s="445"/>
      <c r="AJ108" s="445"/>
      <c r="AK108" s="445"/>
      <c r="AL108" s="445"/>
      <c r="AM108" s="445"/>
      <c r="AN108" s="445"/>
      <c r="AO108" s="445"/>
      <c r="AP108" s="445"/>
      <c r="AQ108" s="445"/>
      <c r="AR108" s="445"/>
      <c r="AS108" s="445"/>
      <c r="AT108" s="445"/>
      <c r="AU108" s="445"/>
      <c r="AV108" s="445"/>
      <c r="AW108" s="445"/>
      <c r="AX108" s="445"/>
      <c r="AY108" s="445"/>
    </row>
    <row r="109" spans="1:52" s="444" customFormat="1" ht="18" customHeight="1">
      <c r="A109" s="436">
        <f t="shared" si="4"/>
        <v>0</v>
      </c>
      <c r="B109" s="445"/>
      <c r="C109" s="445" t="s">
        <v>1577</v>
      </c>
      <c r="D109" s="445" t="s">
        <v>1591</v>
      </c>
      <c r="E109" s="445"/>
      <c r="F109" s="445"/>
      <c r="G109" s="445"/>
      <c r="H109" s="445"/>
      <c r="I109" s="445"/>
      <c r="J109" s="445"/>
      <c r="K109" s="446"/>
      <c r="L109" s="446"/>
      <c r="M109" s="450"/>
      <c r="N109" s="445"/>
      <c r="O109" s="445"/>
      <c r="P109" s="451"/>
      <c r="Q109" s="451"/>
      <c r="R109" s="451"/>
      <c r="S109" s="451"/>
      <c r="T109" s="451"/>
      <c r="U109" s="445"/>
      <c r="V109" s="445"/>
      <c r="W109" s="445"/>
      <c r="X109" s="445"/>
      <c r="Y109" s="445"/>
      <c r="Z109" s="445"/>
      <c r="AA109" s="445"/>
      <c r="AB109" s="445"/>
      <c r="AC109" s="445"/>
      <c r="AD109" s="445"/>
      <c r="AE109" s="445"/>
      <c r="AF109" s="445"/>
      <c r="AG109" s="445"/>
      <c r="AH109" s="445"/>
      <c r="AI109" s="445"/>
      <c r="AJ109" s="445"/>
      <c r="AK109" s="445"/>
      <c r="AL109" s="445"/>
      <c r="AM109" s="445"/>
      <c r="AN109" s="445"/>
      <c r="AO109" s="445"/>
      <c r="AP109" s="445"/>
      <c r="AQ109" s="445"/>
      <c r="AR109" s="445"/>
      <c r="AS109" s="445"/>
      <c r="AT109" s="445"/>
      <c r="AU109" s="445"/>
      <c r="AV109" s="445"/>
      <c r="AW109" s="445"/>
      <c r="AX109" s="445"/>
      <c r="AY109" s="445"/>
    </row>
    <row r="110" spans="1:52" s="444" customFormat="1" ht="18" customHeight="1">
      <c r="A110" s="436">
        <f t="shared" si="4"/>
        <v>0</v>
      </c>
      <c r="B110" s="445"/>
      <c r="C110" s="445"/>
      <c r="D110" s="445" t="s">
        <v>540</v>
      </c>
      <c r="E110" s="446" t="str">
        <f>CONCATENATE("사업대상지는 ",'6-3표준조사-2'!N154," ",'6-3표준조사-2'!O154," ",'6-3표준조사-2'!P154,"로 지적면적은 ",'4-1 필지내역'!F145,"ha 이다." )</f>
        <v>사업대상지는   번지로 지적면적은 196.51ha 이다.</v>
      </c>
      <c r="F110" s="446"/>
      <c r="G110" s="446"/>
      <c r="H110" s="445"/>
      <c r="I110" s="445"/>
      <c r="J110" s="445"/>
      <c r="K110" s="445"/>
      <c r="L110" s="445"/>
      <c r="M110" s="445"/>
      <c r="N110" s="445"/>
      <c r="O110" s="445"/>
      <c r="P110" s="445"/>
      <c r="Q110" s="445"/>
      <c r="R110" s="445"/>
      <c r="S110" s="445"/>
      <c r="T110" s="445"/>
      <c r="U110" s="445"/>
      <c r="V110" s="445"/>
      <c r="W110" s="445"/>
      <c r="X110" s="445"/>
      <c r="Y110" s="445"/>
      <c r="Z110" s="445"/>
      <c r="AA110" s="445"/>
      <c r="AB110" s="445"/>
      <c r="AC110" s="445"/>
      <c r="AD110" s="445"/>
      <c r="AE110" s="445"/>
      <c r="AF110" s="445"/>
      <c r="AG110" s="445"/>
      <c r="AH110" s="445"/>
      <c r="AI110" s="445"/>
      <c r="AJ110" s="446"/>
      <c r="AK110" s="446"/>
      <c r="AL110" s="446"/>
      <c r="AM110" s="446"/>
      <c r="AN110" s="446"/>
      <c r="AO110" s="446"/>
      <c r="AP110" s="446"/>
      <c r="AQ110" s="446"/>
      <c r="AR110" s="446"/>
      <c r="AS110" s="446"/>
      <c r="AT110" s="446"/>
      <c r="AU110" s="446"/>
      <c r="AV110" s="446"/>
      <c r="AW110" s="446"/>
      <c r="AX110" s="446"/>
      <c r="AY110" s="446"/>
      <c r="AZ110" s="452"/>
    </row>
    <row r="111" spans="1:52" s="444" customFormat="1" ht="18" customHeight="1">
      <c r="A111" s="436">
        <f t="shared" si="4"/>
        <v>0</v>
      </c>
      <c r="B111" s="445"/>
      <c r="C111" s="445"/>
      <c r="D111" s="445" t="s">
        <v>540</v>
      </c>
      <c r="E111" s="446" t="str">
        <f>CONCATENATE("소반내에 묘지 및 조림목이 고사하여 풀베기 작업이 필요없는 지역을 제외한 풀베기사업 대상면적은 ",'6-3표준조사-2'!Q154,"ha 이다.")</f>
        <v>소반내에 묘지 및 조림목이 고사하여 풀베기 작업이 필요없는 지역을 제외한 풀베기사업 대상면적은 0ha 이다.</v>
      </c>
      <c r="F111" s="446"/>
      <c r="G111" s="446"/>
      <c r="H111" s="446"/>
      <c r="I111" s="446"/>
      <c r="J111" s="446"/>
      <c r="K111" s="446"/>
      <c r="L111" s="446"/>
      <c r="M111" s="446"/>
      <c r="N111" s="446"/>
      <c r="O111" s="446"/>
      <c r="P111" s="446"/>
      <c r="Q111" s="446"/>
      <c r="R111" s="446"/>
      <c r="S111" s="446"/>
      <c r="T111" s="446"/>
      <c r="U111" s="446"/>
      <c r="V111" s="446"/>
      <c r="W111" s="446"/>
      <c r="X111" s="446"/>
      <c r="Y111" s="446"/>
      <c r="Z111" s="446"/>
      <c r="AA111" s="446"/>
      <c r="AB111" s="446"/>
      <c r="AC111" s="446"/>
      <c r="AD111" s="446"/>
      <c r="AE111" s="446"/>
      <c r="AF111" s="446"/>
      <c r="AG111" s="446"/>
      <c r="AH111" s="446"/>
      <c r="AI111" s="446"/>
      <c r="AJ111" s="446"/>
      <c r="AK111" s="446"/>
      <c r="AL111" s="446"/>
      <c r="AM111" s="446"/>
      <c r="AN111" s="446"/>
      <c r="AO111" s="446"/>
      <c r="AP111" s="446"/>
      <c r="AQ111" s="446"/>
      <c r="AR111" s="446"/>
      <c r="AS111" s="446"/>
      <c r="AT111" s="446"/>
      <c r="AU111" s="446"/>
      <c r="AV111" s="446"/>
      <c r="AW111" s="446"/>
      <c r="AX111" s="446"/>
      <c r="AY111" s="446"/>
      <c r="AZ111" s="452"/>
    </row>
    <row r="112" spans="1:52" s="444" customFormat="1" ht="18" customHeight="1">
      <c r="A112" s="436">
        <f t="shared" si="4"/>
        <v>0</v>
      </c>
      <c r="B112" s="445"/>
      <c r="C112" s="445" t="s">
        <v>1567</v>
      </c>
      <c r="D112" s="445" t="s">
        <v>1590</v>
      </c>
      <c r="E112" s="446"/>
      <c r="F112" s="446"/>
      <c r="G112" s="446"/>
      <c r="H112" s="446"/>
      <c r="I112" s="446"/>
      <c r="J112" s="446"/>
      <c r="K112" s="446"/>
      <c r="L112" s="446"/>
      <c r="M112" s="446"/>
      <c r="N112" s="446"/>
      <c r="O112" s="446"/>
      <c r="P112" s="446"/>
      <c r="Q112" s="446"/>
      <c r="R112" s="446"/>
      <c r="S112" s="446"/>
      <c r="T112" s="446"/>
      <c r="U112" s="446"/>
      <c r="V112" s="446"/>
      <c r="W112" s="446"/>
      <c r="X112" s="446"/>
      <c r="Y112" s="446"/>
      <c r="Z112" s="446"/>
      <c r="AA112" s="446"/>
      <c r="AB112" s="446"/>
      <c r="AC112" s="446"/>
      <c r="AD112" s="446"/>
      <c r="AE112" s="446"/>
      <c r="AF112" s="446"/>
      <c r="AG112" s="446"/>
      <c r="AH112" s="453"/>
      <c r="AI112" s="453"/>
      <c r="AJ112" s="453"/>
      <c r="AK112" s="446"/>
      <c r="AL112" s="446"/>
      <c r="AM112" s="446"/>
      <c r="AN112" s="446"/>
      <c r="AO112" s="446"/>
      <c r="AP112" s="446"/>
      <c r="AQ112" s="446"/>
      <c r="AR112" s="446"/>
      <c r="AS112" s="446"/>
      <c r="AT112" s="446"/>
      <c r="AU112" s="446"/>
      <c r="AV112" s="446"/>
      <c r="AW112" s="446"/>
      <c r="AX112" s="446"/>
      <c r="AY112" s="446"/>
      <c r="AZ112" s="452"/>
    </row>
    <row r="113" spans="1:74" s="444" customFormat="1" ht="18" customHeight="1">
      <c r="A113" s="436">
        <f t="shared" si="4"/>
        <v>0</v>
      </c>
      <c r="B113" s="454"/>
      <c r="C113" s="454"/>
      <c r="D113" s="454" t="s">
        <v>540</v>
      </c>
      <c r="E113" s="455" t="s">
        <v>1589</v>
      </c>
      <c r="F113" s="455"/>
      <c r="G113" s="455"/>
      <c r="H113" s="455"/>
      <c r="I113" s="455"/>
      <c r="J113" s="455"/>
      <c r="K113" s="455"/>
      <c r="L113" s="455"/>
      <c r="M113" s="455"/>
      <c r="N113" s="455"/>
      <c r="O113" s="455"/>
      <c r="P113" s="455"/>
      <c r="Q113" s="455"/>
      <c r="R113" s="455"/>
      <c r="S113" s="455"/>
      <c r="T113" s="455"/>
      <c r="U113" s="455"/>
      <c r="V113" s="455"/>
      <c r="W113" s="455"/>
      <c r="X113" s="455"/>
      <c r="Y113" s="455"/>
      <c r="Z113" s="455"/>
      <c r="AA113" s="455"/>
      <c r="AB113" s="455"/>
      <c r="AC113" s="455"/>
      <c r="AD113" s="455"/>
      <c r="AE113" s="455"/>
      <c r="AF113" s="455"/>
      <c r="AG113" s="455"/>
      <c r="AH113" s="456"/>
      <c r="AI113" s="456"/>
      <c r="AJ113" s="456"/>
      <c r="AK113" s="455"/>
      <c r="AL113" s="455"/>
      <c r="AM113" s="455"/>
      <c r="AN113" s="455"/>
      <c r="AO113" s="455"/>
      <c r="AP113" s="455"/>
      <c r="AQ113" s="455"/>
      <c r="AR113" s="455"/>
      <c r="AS113" s="455"/>
      <c r="AT113" s="455"/>
      <c r="AU113" s="455"/>
      <c r="AV113" s="455"/>
      <c r="AW113" s="455"/>
      <c r="AX113" s="455"/>
      <c r="AY113" s="455"/>
      <c r="AZ113" s="452"/>
    </row>
    <row r="114" spans="1:74" s="444" customFormat="1" ht="14.25" customHeight="1">
      <c r="A114" s="436">
        <f t="shared" si="4"/>
        <v>0</v>
      </c>
      <c r="B114" s="445"/>
      <c r="C114" s="445"/>
      <c r="D114" s="457"/>
      <c r="E114" s="457"/>
      <c r="F114" s="457"/>
      <c r="G114" s="457"/>
      <c r="H114" s="457"/>
      <c r="I114" s="457"/>
      <c r="J114" s="457"/>
      <c r="K114" s="457"/>
      <c r="L114" s="457"/>
      <c r="M114" s="457"/>
      <c r="N114" s="457"/>
      <c r="O114" s="457"/>
      <c r="P114" s="457"/>
      <c r="Q114" s="457"/>
      <c r="R114" s="457"/>
      <c r="S114" s="457"/>
      <c r="T114" s="457"/>
      <c r="U114" s="457"/>
      <c r="V114" s="457"/>
      <c r="W114" s="457"/>
      <c r="X114" s="457"/>
      <c r="Y114" s="457"/>
      <c r="Z114" s="457"/>
      <c r="AA114" s="457"/>
      <c r="AB114" s="457"/>
      <c r="AC114" s="457"/>
      <c r="AD114" s="457"/>
      <c r="AE114" s="457"/>
      <c r="AF114" s="457"/>
      <c r="AG114" s="457"/>
      <c r="AH114" s="457"/>
      <c r="AI114" s="457"/>
      <c r="AJ114" s="457"/>
      <c r="AK114" s="457"/>
      <c r="AL114" s="457"/>
      <c r="AM114" s="457"/>
      <c r="AN114" s="457"/>
      <c r="AO114" s="457"/>
      <c r="AP114" s="457"/>
      <c r="AQ114" s="457"/>
      <c r="AR114" s="457"/>
      <c r="AS114" s="457"/>
      <c r="AT114" s="457"/>
      <c r="AU114" s="457"/>
      <c r="AV114" s="457"/>
      <c r="AW114" s="457"/>
      <c r="AX114" s="457"/>
      <c r="AY114" s="457"/>
      <c r="AZ114" s="452"/>
      <c r="BA114" s="458"/>
      <c r="BB114" s="458"/>
      <c r="BC114" s="458"/>
      <c r="BD114" s="458"/>
      <c r="BE114" s="458"/>
      <c r="BF114" s="458"/>
      <c r="BG114" s="458"/>
      <c r="BH114" s="458"/>
      <c r="BI114" s="458"/>
      <c r="BJ114" s="458"/>
    </row>
    <row r="115" spans="1:74" s="438" customFormat="1" ht="20.100000000000001" customHeight="1">
      <c r="A115" s="436">
        <f t="shared" si="4"/>
        <v>0</v>
      </c>
      <c r="B115" s="2154" t="s">
        <v>1588</v>
      </c>
      <c r="C115" s="2154"/>
      <c r="D115" s="2154"/>
      <c r="E115" s="2154"/>
      <c r="F115" s="2154"/>
      <c r="G115" s="2154"/>
      <c r="H115" s="2154"/>
      <c r="I115" s="2154"/>
      <c r="J115" s="2154"/>
      <c r="K115" s="2154"/>
      <c r="L115" s="2154"/>
      <c r="M115" s="2154"/>
      <c r="N115" s="2154"/>
      <c r="O115" s="2154"/>
      <c r="P115" s="2154"/>
      <c r="Q115" s="2154"/>
      <c r="R115" s="2154"/>
      <c r="S115" s="2154"/>
      <c r="T115" s="2154"/>
      <c r="U115" s="2154"/>
      <c r="V115" s="2154"/>
      <c r="W115" s="2154"/>
      <c r="X115" s="2154"/>
      <c r="Y115" s="2154"/>
      <c r="Z115" s="2154"/>
      <c r="AA115" s="2154"/>
      <c r="AB115" s="2154"/>
      <c r="AC115" s="2154"/>
      <c r="AD115" s="2154"/>
      <c r="AE115" s="2154"/>
      <c r="AF115" s="2154"/>
      <c r="AG115" s="2154"/>
      <c r="AH115" s="2154"/>
      <c r="AI115" s="2154"/>
      <c r="AJ115" s="2154"/>
      <c r="AK115" s="2154"/>
      <c r="AL115" s="2154"/>
      <c r="AM115" s="2154"/>
      <c r="AN115" s="2154"/>
      <c r="AO115" s="2154"/>
      <c r="AP115" s="2154"/>
      <c r="AQ115" s="2154"/>
      <c r="AR115" s="2154"/>
      <c r="AS115" s="2154"/>
      <c r="AT115" s="2154"/>
      <c r="AU115" s="2154"/>
      <c r="AV115" s="2154"/>
      <c r="AW115" s="2154"/>
      <c r="AX115" s="2154"/>
      <c r="AY115" s="2154"/>
      <c r="AZ115" s="443"/>
      <c r="BA115" s="458"/>
      <c r="BB115" s="459"/>
      <c r="BC115" s="459"/>
      <c r="BD115" s="459"/>
      <c r="BE115" s="459"/>
      <c r="BF115" s="459"/>
      <c r="BG115" s="459"/>
      <c r="BH115" s="459"/>
      <c r="BI115" s="459"/>
      <c r="BJ115" s="459"/>
    </row>
    <row r="116" spans="1:74" s="459" customFormat="1" ht="20.100000000000001" customHeight="1">
      <c r="A116" s="436">
        <f t="shared" si="4"/>
        <v>0</v>
      </c>
      <c r="B116" s="460"/>
      <c r="C116" s="461" t="s">
        <v>1579</v>
      </c>
      <c r="D116" s="461" t="s">
        <v>1587</v>
      </c>
      <c r="E116" s="462"/>
      <c r="F116" s="462"/>
      <c r="G116" s="453"/>
      <c r="H116" s="463"/>
      <c r="I116" s="463"/>
      <c r="J116" s="464"/>
      <c r="K116" s="464"/>
      <c r="L116" s="464"/>
      <c r="M116" s="464"/>
      <c r="N116" s="464"/>
      <c r="O116" s="464"/>
      <c r="P116" s="464"/>
      <c r="Q116" s="465"/>
      <c r="R116" s="465"/>
      <c r="S116" s="465"/>
      <c r="T116" s="465"/>
      <c r="U116" s="465"/>
      <c r="V116" s="466"/>
      <c r="W116" s="466"/>
      <c r="X116" s="466"/>
      <c r="Y116" s="466"/>
      <c r="Z116" s="466"/>
      <c r="AA116" s="466"/>
      <c r="AB116" s="466"/>
      <c r="AC116" s="466"/>
      <c r="AD116" s="466"/>
      <c r="AE116" s="466"/>
      <c r="AF116" s="466"/>
      <c r="AG116" s="466"/>
      <c r="AH116" s="467"/>
      <c r="AI116" s="467"/>
      <c r="AJ116" s="467"/>
      <c r="AK116" s="467"/>
      <c r="AL116" s="468"/>
      <c r="AM116" s="468"/>
      <c r="AN116" s="468"/>
      <c r="AO116" s="468"/>
      <c r="AP116" s="468"/>
      <c r="AQ116" s="468"/>
      <c r="AR116" s="468"/>
      <c r="AS116" s="468"/>
      <c r="AT116" s="468"/>
      <c r="AU116" s="468"/>
      <c r="AV116" s="463"/>
      <c r="AW116" s="463"/>
      <c r="AX116" s="463"/>
      <c r="AY116" s="463"/>
      <c r="AZ116" s="469"/>
      <c r="BA116" s="458"/>
      <c r="BB116" s="458"/>
      <c r="BC116" s="458"/>
      <c r="BD116" s="458"/>
      <c r="BE116" s="458"/>
      <c r="BF116" s="458"/>
      <c r="BG116" s="458"/>
      <c r="BH116" s="458"/>
      <c r="BI116" s="458"/>
      <c r="BJ116" s="458"/>
    </row>
    <row r="117" spans="1:74" s="444" customFormat="1" ht="18" customHeight="1">
      <c r="A117" s="436">
        <f t="shared" si="4"/>
        <v>0</v>
      </c>
      <c r="B117" s="470"/>
      <c r="C117" s="2155" t="s">
        <v>1586</v>
      </c>
      <c r="D117" s="2155"/>
      <c r="E117" s="2155"/>
      <c r="F117" s="2155"/>
      <c r="G117" s="2155"/>
      <c r="H117" s="2155"/>
      <c r="I117" s="2155"/>
      <c r="J117" s="2155"/>
      <c r="K117" s="2155" t="s">
        <v>1585</v>
      </c>
      <c r="L117" s="2155"/>
      <c r="M117" s="2155"/>
      <c r="N117" s="2155"/>
      <c r="O117" s="2155"/>
      <c r="P117" s="2155"/>
      <c r="Q117" s="2155"/>
      <c r="R117" s="2155"/>
      <c r="S117" s="2155" t="s">
        <v>1380</v>
      </c>
      <c r="T117" s="2155"/>
      <c r="U117" s="2155"/>
      <c r="V117" s="2155"/>
      <c r="W117" s="2155"/>
      <c r="X117" s="2155"/>
      <c r="Y117" s="2155"/>
      <c r="Z117" s="2155"/>
      <c r="AA117" s="2155" t="s">
        <v>1584</v>
      </c>
      <c r="AB117" s="2155"/>
      <c r="AC117" s="2155"/>
      <c r="AD117" s="2155"/>
      <c r="AE117" s="2155"/>
      <c r="AF117" s="2155"/>
      <c r="AG117" s="2155"/>
      <c r="AH117" s="2155"/>
      <c r="AI117" s="2155"/>
      <c r="AJ117" s="2155"/>
      <c r="AK117" s="2155"/>
      <c r="AL117" s="2155"/>
      <c r="AM117" s="2155"/>
      <c r="AN117" s="2155"/>
      <c r="AO117" s="2155"/>
      <c r="AP117" s="2155"/>
      <c r="AQ117" s="2155" t="s">
        <v>1156</v>
      </c>
      <c r="AR117" s="2155"/>
      <c r="AS117" s="2155"/>
      <c r="AT117" s="2155"/>
      <c r="AU117" s="2155"/>
      <c r="AV117" s="2155"/>
      <c r="AW117" s="2155"/>
      <c r="AX117" s="2155"/>
      <c r="AY117" s="470"/>
      <c r="AZ117" s="471"/>
      <c r="BA117" s="459"/>
      <c r="BB117" s="459"/>
      <c r="BC117" s="458"/>
      <c r="BD117" s="458"/>
      <c r="BE117" s="458"/>
      <c r="BF117" s="458"/>
      <c r="BG117" s="458"/>
      <c r="BH117" s="458"/>
      <c r="BI117" s="458"/>
      <c r="BJ117" s="458"/>
    </row>
    <row r="118" spans="1:74" s="444" customFormat="1" ht="18" customHeight="1">
      <c r="A118" s="436">
        <f t="shared" si="4"/>
        <v>0</v>
      </c>
      <c r="B118" s="470"/>
      <c r="C118" s="2155"/>
      <c r="D118" s="2155"/>
      <c r="E118" s="2155"/>
      <c r="F118" s="2155"/>
      <c r="G118" s="2155"/>
      <c r="H118" s="2155"/>
      <c r="I118" s="2155"/>
      <c r="J118" s="2155"/>
      <c r="K118" s="2155"/>
      <c r="L118" s="2155"/>
      <c r="M118" s="2155"/>
      <c r="N118" s="2155"/>
      <c r="O118" s="2155"/>
      <c r="P118" s="2155"/>
      <c r="Q118" s="2155"/>
      <c r="R118" s="2155"/>
      <c r="S118" s="2155"/>
      <c r="T118" s="2155"/>
      <c r="U118" s="2155"/>
      <c r="V118" s="2155"/>
      <c r="W118" s="2155"/>
      <c r="X118" s="2155"/>
      <c r="Y118" s="2155"/>
      <c r="Z118" s="2155"/>
      <c r="AA118" s="2155" t="s">
        <v>1376</v>
      </c>
      <c r="AB118" s="2155"/>
      <c r="AC118" s="2155"/>
      <c r="AD118" s="2155"/>
      <c r="AE118" s="2155"/>
      <c r="AF118" s="2155"/>
      <c r="AG118" s="2155"/>
      <c r="AH118" s="2155"/>
      <c r="AI118" s="2155" t="s">
        <v>1375</v>
      </c>
      <c r="AJ118" s="2155"/>
      <c r="AK118" s="2155"/>
      <c r="AL118" s="2155"/>
      <c r="AM118" s="2155"/>
      <c r="AN118" s="2155"/>
      <c r="AO118" s="2155"/>
      <c r="AP118" s="2155"/>
      <c r="AQ118" s="2155"/>
      <c r="AR118" s="2155"/>
      <c r="AS118" s="2155"/>
      <c r="AT118" s="2155"/>
      <c r="AU118" s="2155"/>
      <c r="AV118" s="2155"/>
      <c r="AW118" s="2155"/>
      <c r="AX118" s="2155"/>
      <c r="AY118" s="470"/>
      <c r="AZ118" s="471"/>
      <c r="BA118" s="458"/>
      <c r="BB118" s="458"/>
      <c r="BC118" s="458"/>
      <c r="BD118" s="458"/>
      <c r="BE118" s="458"/>
      <c r="BF118" s="458"/>
      <c r="BG118" s="458"/>
      <c r="BH118" s="458"/>
      <c r="BI118" s="458"/>
      <c r="BJ118" s="458"/>
    </row>
    <row r="119" spans="1:74" s="444" customFormat="1" ht="18" customHeight="1">
      <c r="A119" s="436">
        <f t="shared" si="4"/>
        <v>0</v>
      </c>
      <c r="B119" s="472"/>
      <c r="C119" s="2160">
        <f>L103</f>
        <v>0</v>
      </c>
      <c r="D119" s="2161"/>
      <c r="E119" s="2164" t="s">
        <v>1527</v>
      </c>
      <c r="F119" s="2164"/>
      <c r="G119" s="2161">
        <f>Z103</f>
        <v>0</v>
      </c>
      <c r="H119" s="2161"/>
      <c r="I119" s="2164" t="s">
        <v>1526</v>
      </c>
      <c r="J119" s="2164"/>
      <c r="K119" s="2170">
        <f>'6-3표준조사-2'!Q154</f>
        <v>0</v>
      </c>
      <c r="L119" s="2170"/>
      <c r="M119" s="2170"/>
      <c r="N119" s="2170"/>
      <c r="O119" s="2170"/>
      <c r="P119" s="2170"/>
      <c r="Q119" s="2170"/>
      <c r="R119" s="2170"/>
      <c r="S119" s="2158">
        <f>'6-3표준조사-2'!K156</f>
        <v>0</v>
      </c>
      <c r="T119" s="2158"/>
      <c r="U119" s="2158"/>
      <c r="V119" s="2158"/>
      <c r="W119" s="2158"/>
      <c r="X119" s="2158"/>
      <c r="Y119" s="2158"/>
      <c r="Z119" s="2158"/>
      <c r="AA119" s="2156">
        <f>'6-3표준조사-2'!Q160</f>
        <v>0</v>
      </c>
      <c r="AB119" s="2156"/>
      <c r="AC119" s="2156"/>
      <c r="AD119" s="2156"/>
      <c r="AE119" s="2156"/>
      <c r="AF119" s="2156"/>
      <c r="AG119" s="2156"/>
      <c r="AH119" s="2156"/>
      <c r="AI119" s="2156">
        <f>'6-3표준조사-2'!R160</f>
        <v>0</v>
      </c>
      <c r="AJ119" s="2156"/>
      <c r="AK119" s="2156"/>
      <c r="AL119" s="2156"/>
      <c r="AM119" s="2156"/>
      <c r="AN119" s="2156"/>
      <c r="AO119" s="2156"/>
      <c r="AP119" s="2156"/>
      <c r="AQ119" s="2158">
        <f>'6-3표준조사-2'!R156</f>
        <v>0</v>
      </c>
      <c r="AR119" s="2158"/>
      <c r="AS119" s="2158"/>
      <c r="AT119" s="2158"/>
      <c r="AU119" s="2158"/>
      <c r="AV119" s="2158"/>
      <c r="AW119" s="2158"/>
      <c r="AX119" s="2158"/>
      <c r="AY119" s="470"/>
      <c r="AZ119" s="471"/>
      <c r="BA119" s="458"/>
      <c r="BB119" s="458"/>
      <c r="BC119" s="459"/>
      <c r="BD119" s="459"/>
      <c r="BE119" s="459"/>
      <c r="BF119" s="459"/>
      <c r="BG119" s="459"/>
      <c r="BH119" s="459"/>
      <c r="BI119" s="459"/>
      <c r="BJ119" s="459"/>
    </row>
    <row r="120" spans="1:74" s="444" customFormat="1" ht="18" customHeight="1">
      <c r="A120" s="436">
        <f t="shared" si="4"/>
        <v>0</v>
      </c>
      <c r="B120" s="472"/>
      <c r="C120" s="2162"/>
      <c r="D120" s="2163"/>
      <c r="E120" s="2163"/>
      <c r="F120" s="2163"/>
      <c r="G120" s="2163"/>
      <c r="H120" s="2163"/>
      <c r="I120" s="2163"/>
      <c r="J120" s="2163"/>
      <c r="K120" s="2171"/>
      <c r="L120" s="2171"/>
      <c r="M120" s="2171"/>
      <c r="N120" s="2171"/>
      <c r="O120" s="2171"/>
      <c r="P120" s="2171"/>
      <c r="Q120" s="2171"/>
      <c r="R120" s="2171"/>
      <c r="S120" s="2159"/>
      <c r="T120" s="2159"/>
      <c r="U120" s="2159"/>
      <c r="V120" s="2159"/>
      <c r="W120" s="2159"/>
      <c r="X120" s="2159"/>
      <c r="Y120" s="2159"/>
      <c r="Z120" s="2159"/>
      <c r="AA120" s="2157"/>
      <c r="AB120" s="2157"/>
      <c r="AC120" s="2157"/>
      <c r="AD120" s="2157"/>
      <c r="AE120" s="2157"/>
      <c r="AF120" s="2157"/>
      <c r="AG120" s="2157"/>
      <c r="AH120" s="2157"/>
      <c r="AI120" s="2157"/>
      <c r="AJ120" s="2157"/>
      <c r="AK120" s="2157"/>
      <c r="AL120" s="2157"/>
      <c r="AM120" s="2157"/>
      <c r="AN120" s="2157"/>
      <c r="AO120" s="2157"/>
      <c r="AP120" s="2157"/>
      <c r="AQ120" s="2159"/>
      <c r="AR120" s="2159"/>
      <c r="AS120" s="2159"/>
      <c r="AT120" s="2159"/>
      <c r="AU120" s="2159"/>
      <c r="AV120" s="2159"/>
      <c r="AW120" s="2159"/>
      <c r="AX120" s="2159"/>
      <c r="AY120" s="470"/>
      <c r="AZ120" s="471"/>
      <c r="BA120" s="458"/>
      <c r="BB120" s="458"/>
      <c r="BC120" s="458"/>
      <c r="BD120" s="458"/>
      <c r="BE120" s="458"/>
      <c r="BF120" s="458"/>
      <c r="BG120" s="458"/>
      <c r="BH120" s="458"/>
      <c r="BI120" s="458"/>
      <c r="BJ120" s="458"/>
    </row>
    <row r="121" spans="1:74" s="444" customFormat="1" ht="18" customHeight="1">
      <c r="A121" s="436">
        <f t="shared" si="4"/>
        <v>0</v>
      </c>
      <c r="B121" s="472"/>
      <c r="C121" s="472" t="s">
        <v>1577</v>
      </c>
      <c r="D121" s="472" t="s">
        <v>1583</v>
      </c>
      <c r="E121" s="472"/>
      <c r="F121" s="470"/>
      <c r="G121" s="470"/>
      <c r="H121" s="470"/>
      <c r="I121" s="470"/>
      <c r="J121" s="470"/>
      <c r="K121" s="470"/>
      <c r="L121" s="470"/>
      <c r="M121" s="470"/>
      <c r="N121" s="470"/>
      <c r="O121" s="470"/>
      <c r="P121" s="470"/>
      <c r="Q121" s="473"/>
      <c r="R121" s="473"/>
      <c r="S121" s="473"/>
      <c r="T121" s="473"/>
      <c r="U121" s="473"/>
      <c r="V121" s="470"/>
      <c r="W121" s="474"/>
      <c r="X121" s="474"/>
      <c r="Y121" s="474"/>
      <c r="Z121" s="474"/>
      <c r="AA121" s="474"/>
      <c r="AB121" s="474"/>
      <c r="AC121" s="474"/>
      <c r="AD121" s="474"/>
      <c r="AE121" s="474"/>
      <c r="AF121" s="474"/>
      <c r="AG121" s="470"/>
      <c r="AH121" s="475"/>
      <c r="AI121" s="475"/>
      <c r="AJ121" s="475"/>
      <c r="AK121" s="475"/>
      <c r="AL121" s="476"/>
      <c r="AM121" s="476"/>
      <c r="AN121" s="476"/>
      <c r="AO121" s="476"/>
      <c r="AP121" s="476"/>
      <c r="AQ121" s="476"/>
      <c r="AR121" s="476"/>
      <c r="AS121" s="476"/>
      <c r="AT121" s="476"/>
      <c r="AU121" s="476"/>
      <c r="AV121" s="470"/>
      <c r="AW121" s="470"/>
      <c r="AX121" s="470"/>
      <c r="AY121" s="470"/>
      <c r="AZ121" s="471"/>
      <c r="BA121" s="458"/>
      <c r="BB121" s="458"/>
      <c r="BC121" s="458"/>
      <c r="BD121" s="458"/>
      <c r="BE121" s="458"/>
      <c r="BF121" s="458"/>
      <c r="BG121" s="458"/>
      <c r="BH121" s="458"/>
      <c r="BI121" s="458"/>
      <c r="BJ121" s="458"/>
      <c r="BK121" s="458"/>
      <c r="BL121" s="458"/>
      <c r="BM121" s="458"/>
      <c r="BN121" s="458"/>
      <c r="BO121" s="458"/>
      <c r="BP121" s="458"/>
      <c r="BQ121" s="458"/>
      <c r="BR121" s="458"/>
      <c r="BS121" s="458"/>
      <c r="BT121" s="458"/>
      <c r="BU121" s="458"/>
      <c r="BV121" s="458"/>
    </row>
    <row r="122" spans="1:74" s="444" customFormat="1" ht="18" customHeight="1">
      <c r="A122" s="436">
        <f t="shared" si="4"/>
        <v>0</v>
      </c>
      <c r="B122" s="472"/>
      <c r="C122" s="472"/>
      <c r="D122" s="445" t="s">
        <v>540</v>
      </c>
      <c r="E122" s="472" t="str">
        <f>CONCATENATE("식재된 ",S119," 는 활착이 안정된 상태로 신초발달이 양호함" )</f>
        <v>식재된 0 는 활착이 안정된 상태로 신초발달이 양호함</v>
      </c>
      <c r="F122" s="470"/>
      <c r="G122" s="470"/>
      <c r="H122" s="470"/>
      <c r="I122" s="470"/>
      <c r="J122" s="470"/>
      <c r="K122" s="470"/>
      <c r="L122" s="470"/>
      <c r="M122" s="470"/>
      <c r="N122" s="470"/>
      <c r="O122" s="470"/>
      <c r="P122" s="470"/>
      <c r="Q122" s="473"/>
      <c r="R122" s="473"/>
      <c r="S122" s="473"/>
      <c r="T122" s="473"/>
      <c r="U122" s="473"/>
      <c r="V122" s="470"/>
      <c r="W122" s="477"/>
      <c r="X122" s="474"/>
      <c r="Y122" s="474"/>
      <c r="Z122" s="474"/>
      <c r="AA122" s="477"/>
      <c r="AB122" s="474"/>
      <c r="AC122" s="474"/>
      <c r="AD122" s="474"/>
      <c r="AE122" s="477"/>
      <c r="AF122" s="474"/>
      <c r="AG122" s="470"/>
      <c r="AH122" s="475"/>
      <c r="AI122" s="475"/>
      <c r="AJ122" s="475"/>
      <c r="AK122" s="475"/>
      <c r="AL122" s="476"/>
      <c r="AM122" s="476"/>
      <c r="AN122" s="476"/>
      <c r="AO122" s="476"/>
      <c r="AP122" s="476"/>
      <c r="AQ122" s="476"/>
      <c r="AR122" s="476"/>
      <c r="AS122" s="476"/>
      <c r="AT122" s="476"/>
      <c r="AU122" s="476"/>
      <c r="AV122" s="470"/>
      <c r="AW122" s="470"/>
      <c r="AX122" s="470"/>
      <c r="AY122" s="470"/>
      <c r="AZ122" s="471"/>
      <c r="BC122" s="458"/>
      <c r="BD122" s="458"/>
      <c r="BE122" s="458"/>
      <c r="BF122" s="458"/>
      <c r="BG122" s="458"/>
      <c r="BH122" s="458"/>
      <c r="BI122" s="458"/>
      <c r="BJ122" s="458"/>
      <c r="BK122" s="458"/>
      <c r="BL122" s="458"/>
      <c r="BM122" s="458"/>
      <c r="BN122" s="458"/>
      <c r="BO122" s="458"/>
      <c r="BP122" s="458"/>
      <c r="BQ122" s="458"/>
      <c r="BR122" s="458"/>
      <c r="BS122" s="458"/>
      <c r="BT122" s="458"/>
      <c r="BU122" s="458"/>
      <c r="BV122" s="458"/>
    </row>
    <row r="123" spans="1:74" s="444" customFormat="1" ht="18" customHeight="1">
      <c r="A123" s="436">
        <f t="shared" si="4"/>
        <v>0</v>
      </c>
      <c r="B123" s="472"/>
      <c r="C123" s="472"/>
      <c r="D123" s="445" t="s">
        <v>540</v>
      </c>
      <c r="E123" s="472" t="s">
        <v>1582</v>
      </c>
      <c r="F123" s="470"/>
      <c r="G123" s="470"/>
      <c r="H123" s="470"/>
      <c r="I123" s="470"/>
      <c r="J123" s="470"/>
      <c r="K123" s="470"/>
      <c r="L123" s="470"/>
      <c r="M123" s="470"/>
      <c r="N123" s="470"/>
      <c r="O123" s="470"/>
      <c r="P123" s="470"/>
      <c r="Q123" s="473"/>
      <c r="R123" s="473"/>
      <c r="S123" s="473"/>
      <c r="T123" s="473"/>
      <c r="U123" s="473"/>
      <c r="V123" s="470"/>
      <c r="W123" s="470"/>
      <c r="X123" s="470"/>
      <c r="Y123" s="470"/>
      <c r="Z123" s="470"/>
      <c r="AA123" s="470"/>
      <c r="AB123" s="470"/>
      <c r="AC123" s="470"/>
      <c r="AD123" s="470"/>
      <c r="AE123" s="470"/>
      <c r="AF123" s="470"/>
      <c r="AG123" s="470"/>
      <c r="AH123" s="475"/>
      <c r="AI123" s="475"/>
      <c r="AJ123" s="475"/>
      <c r="AK123" s="475"/>
      <c r="AL123" s="476"/>
      <c r="AM123" s="476"/>
      <c r="AN123" s="476"/>
      <c r="AO123" s="476"/>
      <c r="AP123" s="476"/>
      <c r="AQ123" s="476"/>
      <c r="AR123" s="476"/>
      <c r="AS123" s="476"/>
      <c r="AT123" s="476"/>
      <c r="AU123" s="476"/>
      <c r="AV123" s="470"/>
      <c r="AW123" s="470"/>
      <c r="AX123" s="470"/>
      <c r="AY123" s="470"/>
      <c r="AZ123" s="471"/>
      <c r="BA123" s="438"/>
      <c r="BB123" s="438"/>
      <c r="BC123" s="438"/>
      <c r="BD123" s="438"/>
      <c r="BE123" s="438"/>
      <c r="BF123" s="438"/>
      <c r="BG123" s="438"/>
      <c r="BH123" s="438"/>
      <c r="BI123" s="438"/>
      <c r="BJ123" s="438"/>
      <c r="BK123" s="459"/>
      <c r="BL123" s="459"/>
      <c r="BM123" s="459"/>
      <c r="BN123" s="459"/>
      <c r="BO123" s="459"/>
      <c r="BP123" s="459"/>
      <c r="BQ123" s="459"/>
      <c r="BR123" s="459"/>
      <c r="BS123" s="459"/>
      <c r="BT123" s="459"/>
      <c r="BU123" s="459"/>
      <c r="BV123" s="459"/>
    </row>
    <row r="124" spans="1:74" s="444" customFormat="1" ht="18" customHeight="1">
      <c r="A124" s="436">
        <f t="shared" si="4"/>
        <v>0</v>
      </c>
      <c r="B124" s="472"/>
      <c r="C124" s="472" t="s">
        <v>1567</v>
      </c>
      <c r="D124" s="472" t="s">
        <v>1581</v>
      </c>
      <c r="E124" s="472"/>
      <c r="F124" s="470"/>
      <c r="G124" s="470"/>
      <c r="H124" s="470"/>
      <c r="I124" s="470"/>
      <c r="J124" s="470"/>
      <c r="K124" s="470"/>
      <c r="L124" s="470"/>
      <c r="M124" s="470"/>
      <c r="N124" s="470"/>
      <c r="O124" s="470"/>
      <c r="P124" s="470"/>
      <c r="Q124" s="473"/>
      <c r="R124" s="473"/>
      <c r="S124" s="473"/>
      <c r="T124" s="473"/>
      <c r="U124" s="473"/>
      <c r="V124" s="470"/>
      <c r="W124" s="470"/>
      <c r="X124" s="470"/>
      <c r="Y124" s="470"/>
      <c r="Z124" s="470"/>
      <c r="AA124" s="470"/>
      <c r="AB124" s="470"/>
      <c r="AC124" s="470"/>
      <c r="AD124" s="470"/>
      <c r="AE124" s="470"/>
      <c r="AF124" s="470"/>
      <c r="AG124" s="470"/>
      <c r="AH124" s="475"/>
      <c r="AI124" s="475"/>
      <c r="AJ124" s="475"/>
      <c r="AK124" s="475"/>
      <c r="AL124" s="476"/>
      <c r="AM124" s="476"/>
      <c r="AN124" s="476"/>
      <c r="AO124" s="476"/>
      <c r="AP124" s="476"/>
      <c r="AQ124" s="476"/>
      <c r="AR124" s="476"/>
      <c r="AS124" s="476"/>
      <c r="AT124" s="476"/>
      <c r="AU124" s="476"/>
      <c r="AV124" s="470"/>
      <c r="AW124" s="470"/>
      <c r="AX124" s="470"/>
      <c r="AY124" s="470"/>
      <c r="AZ124" s="471"/>
      <c r="BK124" s="458"/>
      <c r="BL124" s="458"/>
      <c r="BM124" s="458"/>
      <c r="BN124" s="458"/>
      <c r="BO124" s="458"/>
      <c r="BP124" s="458"/>
      <c r="BQ124" s="458"/>
      <c r="BR124" s="458"/>
      <c r="BS124" s="458"/>
      <c r="BT124" s="458"/>
      <c r="BU124" s="458"/>
      <c r="BV124" s="458"/>
    </row>
    <row r="125" spans="1:74" s="444" customFormat="1" ht="18" customHeight="1">
      <c r="A125" s="436">
        <f t="shared" si="4"/>
        <v>0</v>
      </c>
      <c r="B125" s="472"/>
      <c r="C125" s="472"/>
      <c r="D125" s="445" t="s">
        <v>540</v>
      </c>
      <c r="E125" s="472" t="str">
        <f>CONCATENATE("제거대상식생은 ",'6-3표준조사-2'!S160,"이며, 근주에서 올라온 맹아가 불규칙하게 분포한다.")</f>
        <v>제거대상식생은 대부분 목본이며, 근주에서 올라온 맹아가 불규칙하게 분포한다.</v>
      </c>
      <c r="F125" s="470"/>
      <c r="G125" s="470"/>
      <c r="H125" s="470"/>
      <c r="I125" s="470"/>
      <c r="J125" s="470"/>
      <c r="K125" s="470"/>
      <c r="L125" s="470"/>
      <c r="M125" s="470"/>
      <c r="N125" s="470"/>
      <c r="O125" s="470"/>
      <c r="P125" s="470"/>
      <c r="Q125" s="473"/>
      <c r="R125" s="473"/>
      <c r="S125" s="473"/>
      <c r="T125" s="473"/>
      <c r="U125" s="473"/>
      <c r="V125" s="470"/>
      <c r="W125" s="470"/>
      <c r="X125" s="470"/>
      <c r="Y125" s="470"/>
      <c r="Z125" s="470"/>
      <c r="AA125" s="470"/>
      <c r="AB125" s="470"/>
      <c r="AC125" s="470"/>
      <c r="AD125" s="470"/>
      <c r="AE125" s="470"/>
      <c r="AF125" s="470"/>
      <c r="AG125" s="470"/>
      <c r="AH125" s="475"/>
      <c r="AI125" s="475"/>
      <c r="AJ125" s="475"/>
      <c r="AK125" s="475"/>
      <c r="AL125" s="476"/>
      <c r="AM125" s="476"/>
      <c r="AN125" s="476"/>
      <c r="AO125" s="476"/>
      <c r="AP125" s="476"/>
      <c r="AQ125" s="476"/>
      <c r="AR125" s="476"/>
      <c r="AS125" s="476"/>
      <c r="AT125" s="476"/>
      <c r="AU125" s="476"/>
      <c r="AV125" s="470"/>
      <c r="AW125" s="470"/>
      <c r="AX125" s="470"/>
      <c r="AY125" s="470"/>
      <c r="AZ125" s="471"/>
      <c r="BK125" s="458"/>
      <c r="BL125" s="458"/>
      <c r="BM125" s="458"/>
      <c r="BN125" s="458"/>
      <c r="BO125" s="458"/>
      <c r="BP125" s="458"/>
      <c r="BQ125" s="458"/>
      <c r="BR125" s="458"/>
      <c r="BS125" s="458"/>
      <c r="BT125" s="458"/>
      <c r="BU125" s="458"/>
      <c r="BV125" s="458"/>
    </row>
    <row r="126" spans="1:74" s="444" customFormat="1" ht="18" customHeight="1">
      <c r="A126" s="436">
        <f t="shared" si="4"/>
        <v>0</v>
      </c>
      <c r="B126" s="472"/>
      <c r="C126" s="472"/>
      <c r="D126" s="445" t="s">
        <v>540</v>
      </c>
      <c r="E126" s="472" t="str">
        <f>CONCATENATE("조림목이 자연발생 식생과 경재하고 있으며 조림목의 ",AQ119,"하다." )</f>
        <v>조림목이 자연발생 식생과 경재하고 있으며 조림목의 0하다.</v>
      </c>
      <c r="F126" s="470"/>
      <c r="G126" s="470"/>
      <c r="H126" s="470"/>
      <c r="I126" s="470"/>
      <c r="J126" s="470"/>
      <c r="K126" s="470"/>
      <c r="L126" s="470"/>
      <c r="M126" s="470"/>
      <c r="N126" s="470"/>
      <c r="O126" s="470"/>
      <c r="P126" s="470"/>
      <c r="Q126" s="470"/>
      <c r="R126" s="470"/>
      <c r="S126" s="470"/>
      <c r="T126" s="470"/>
      <c r="U126" s="470"/>
      <c r="V126" s="470"/>
      <c r="W126" s="470"/>
      <c r="X126" s="470"/>
      <c r="Y126" s="470"/>
      <c r="Z126" s="470"/>
      <c r="AA126" s="470"/>
      <c r="AB126" s="470"/>
      <c r="AC126" s="470"/>
      <c r="AD126" s="470"/>
      <c r="AE126" s="470"/>
      <c r="AF126" s="470"/>
      <c r="AG126" s="470"/>
      <c r="AH126" s="475"/>
      <c r="AI126" s="475"/>
      <c r="AJ126" s="475"/>
      <c r="AK126" s="475"/>
      <c r="AL126" s="476"/>
      <c r="AM126" s="476"/>
      <c r="AN126" s="476"/>
      <c r="AO126" s="476"/>
      <c r="AP126" s="476"/>
      <c r="AQ126" s="476"/>
      <c r="AR126" s="476"/>
      <c r="AS126" s="476"/>
      <c r="AT126" s="476"/>
      <c r="AU126" s="476"/>
      <c r="AV126" s="470"/>
      <c r="AW126" s="470"/>
      <c r="AX126" s="470"/>
      <c r="AY126" s="470"/>
      <c r="AZ126" s="471"/>
      <c r="BK126" s="458"/>
      <c r="BL126" s="458"/>
      <c r="BM126" s="458"/>
      <c r="BN126" s="458"/>
      <c r="BO126" s="458"/>
      <c r="BP126" s="458"/>
      <c r="BQ126" s="458"/>
      <c r="BR126" s="458"/>
      <c r="BS126" s="458"/>
      <c r="BT126" s="458"/>
      <c r="BU126" s="458"/>
      <c r="BV126" s="458"/>
    </row>
    <row r="127" spans="1:74" s="444" customFormat="1" ht="13.5" customHeight="1">
      <c r="A127" s="436">
        <f t="shared" si="4"/>
        <v>0</v>
      </c>
      <c r="B127" s="478"/>
      <c r="C127" s="478"/>
      <c r="D127" s="478"/>
      <c r="E127" s="478"/>
      <c r="F127" s="453"/>
      <c r="G127" s="453"/>
      <c r="H127" s="453"/>
      <c r="I127" s="453"/>
      <c r="J127" s="479"/>
      <c r="K127" s="479"/>
      <c r="L127" s="479"/>
      <c r="M127" s="479"/>
      <c r="N127" s="479"/>
      <c r="O127" s="479"/>
      <c r="P127" s="479"/>
      <c r="Q127" s="480"/>
      <c r="R127" s="480"/>
      <c r="S127" s="480"/>
      <c r="T127" s="480"/>
      <c r="U127" s="480"/>
      <c r="V127" s="470"/>
      <c r="W127" s="470"/>
      <c r="X127" s="470"/>
      <c r="Y127" s="470"/>
      <c r="Z127" s="470"/>
      <c r="AA127" s="470"/>
      <c r="AB127" s="470"/>
      <c r="AC127" s="470"/>
      <c r="AD127" s="470"/>
      <c r="AE127" s="470"/>
      <c r="AF127" s="470"/>
      <c r="AG127" s="470"/>
      <c r="AH127" s="481"/>
      <c r="AI127" s="481"/>
      <c r="AJ127" s="481"/>
      <c r="AK127" s="481"/>
      <c r="AL127" s="482"/>
      <c r="AM127" s="482"/>
      <c r="AN127" s="482"/>
      <c r="AO127" s="482"/>
      <c r="AP127" s="482"/>
      <c r="AQ127" s="482"/>
      <c r="AR127" s="482"/>
      <c r="AS127" s="482"/>
      <c r="AT127" s="482"/>
      <c r="AU127" s="482"/>
      <c r="AV127" s="453"/>
      <c r="AW127" s="453"/>
      <c r="AX127" s="453"/>
      <c r="AY127" s="453"/>
      <c r="AZ127" s="471"/>
      <c r="BK127" s="458"/>
      <c r="BL127" s="458"/>
      <c r="BM127" s="458"/>
      <c r="BN127" s="458"/>
      <c r="BO127" s="458"/>
      <c r="BP127" s="458"/>
      <c r="BQ127" s="458"/>
      <c r="BR127" s="458"/>
      <c r="BS127" s="458"/>
      <c r="BT127" s="458"/>
      <c r="BU127" s="458"/>
      <c r="BV127" s="458"/>
    </row>
    <row r="128" spans="1:74" s="459" customFormat="1" ht="19.5" customHeight="1">
      <c r="A128" s="436">
        <f t="shared" si="4"/>
        <v>0</v>
      </c>
      <c r="B128" s="2154" t="s">
        <v>1580</v>
      </c>
      <c r="C128" s="2154"/>
      <c r="D128" s="2154"/>
      <c r="E128" s="2154"/>
      <c r="F128" s="2154"/>
      <c r="G128" s="2154"/>
      <c r="H128" s="2154"/>
      <c r="I128" s="2154"/>
      <c r="J128" s="2154"/>
      <c r="K128" s="2154"/>
      <c r="L128" s="2154"/>
      <c r="M128" s="2154"/>
      <c r="N128" s="2154"/>
      <c r="O128" s="2154"/>
      <c r="P128" s="2154"/>
      <c r="Q128" s="2154"/>
      <c r="R128" s="2154"/>
      <c r="S128" s="2154"/>
      <c r="T128" s="2154"/>
      <c r="U128" s="2154"/>
      <c r="V128" s="2154"/>
      <c r="W128" s="2154"/>
      <c r="X128" s="2154"/>
      <c r="Y128" s="2154"/>
      <c r="Z128" s="2154"/>
      <c r="AA128" s="2154"/>
      <c r="AB128" s="2154"/>
      <c r="AC128" s="2154"/>
      <c r="AD128" s="2154"/>
      <c r="AE128" s="2154"/>
      <c r="AF128" s="2154"/>
      <c r="AG128" s="2154"/>
      <c r="AH128" s="2154"/>
      <c r="AI128" s="2154"/>
      <c r="AJ128" s="2154"/>
      <c r="AK128" s="2154"/>
      <c r="AL128" s="2154"/>
      <c r="AM128" s="2154"/>
      <c r="AN128" s="2154"/>
      <c r="AO128" s="2154"/>
      <c r="AP128" s="2154"/>
      <c r="AQ128" s="2154"/>
      <c r="AR128" s="2154"/>
      <c r="AS128" s="2154"/>
      <c r="AT128" s="2154"/>
      <c r="AU128" s="2154"/>
      <c r="AV128" s="2154"/>
      <c r="AW128" s="2154"/>
      <c r="AX128" s="2154"/>
      <c r="AY128" s="2154"/>
      <c r="AZ128" s="483"/>
      <c r="BB128" s="458"/>
      <c r="BC128" s="458"/>
      <c r="BD128" s="458"/>
      <c r="BE128" s="458"/>
      <c r="BF128" s="458"/>
      <c r="BG128" s="458"/>
      <c r="BH128" s="458"/>
      <c r="BI128" s="458"/>
      <c r="BJ128" s="458"/>
      <c r="BK128" s="458"/>
      <c r="BL128" s="458"/>
      <c r="BM128" s="458"/>
      <c r="BN128" s="458"/>
      <c r="BO128" s="458"/>
      <c r="BP128" s="458"/>
      <c r="BQ128" s="458"/>
      <c r="BR128" s="458"/>
      <c r="BS128" s="458"/>
      <c r="BT128" s="458"/>
      <c r="BU128" s="458"/>
      <c r="BV128" s="458"/>
    </row>
    <row r="129" spans="1:74" s="459" customFormat="1" ht="18" customHeight="1">
      <c r="A129" s="436">
        <f t="shared" si="4"/>
        <v>0</v>
      </c>
      <c r="B129" s="484"/>
      <c r="C129" s="445" t="s">
        <v>1579</v>
      </c>
      <c r="D129" s="446" t="s">
        <v>1578</v>
      </c>
      <c r="E129" s="446"/>
      <c r="F129" s="446"/>
      <c r="G129" s="446"/>
      <c r="H129" s="446"/>
      <c r="I129" s="446"/>
      <c r="J129" s="485"/>
      <c r="K129" s="485"/>
      <c r="L129" s="485"/>
      <c r="M129" s="485"/>
      <c r="N129" s="485"/>
      <c r="O129" s="485"/>
      <c r="P129" s="485"/>
      <c r="Q129" s="485"/>
      <c r="R129" s="485"/>
      <c r="S129" s="485"/>
      <c r="T129" s="485"/>
      <c r="U129" s="485"/>
      <c r="V129" s="485"/>
      <c r="W129" s="485"/>
      <c r="X129" s="485"/>
      <c r="Y129" s="485"/>
      <c r="Z129" s="485"/>
      <c r="AA129" s="485"/>
      <c r="AB129" s="485"/>
      <c r="AC129" s="485"/>
      <c r="AD129" s="485"/>
      <c r="AE129" s="485"/>
      <c r="AF129" s="485"/>
      <c r="AG129" s="485"/>
      <c r="AH129" s="485"/>
      <c r="AI129" s="485"/>
      <c r="AJ129" s="485"/>
      <c r="AK129" s="485"/>
      <c r="AL129" s="485"/>
      <c r="AM129" s="485"/>
      <c r="AN129" s="485"/>
      <c r="AO129" s="485"/>
      <c r="AP129" s="485"/>
      <c r="AQ129" s="485"/>
      <c r="AR129" s="485"/>
      <c r="AS129" s="485"/>
      <c r="AT129" s="485"/>
      <c r="AU129" s="485"/>
      <c r="AV129" s="485"/>
      <c r="AW129" s="485"/>
      <c r="AX129" s="485"/>
      <c r="AY129" s="485"/>
      <c r="AZ129" s="483"/>
      <c r="BB129" s="458"/>
      <c r="BC129" s="458"/>
      <c r="BD129" s="458"/>
      <c r="BE129" s="458"/>
      <c r="BF129" s="458"/>
      <c r="BG129" s="458"/>
      <c r="BH129" s="458"/>
      <c r="BI129" s="458"/>
      <c r="BJ129" s="458"/>
      <c r="BK129" s="458"/>
      <c r="BL129" s="458"/>
      <c r="BM129" s="458"/>
      <c r="BN129" s="458"/>
      <c r="BO129" s="458"/>
      <c r="BP129" s="458"/>
      <c r="BQ129" s="458"/>
      <c r="BR129" s="458"/>
      <c r="BS129" s="458"/>
      <c r="BT129" s="458"/>
      <c r="BU129" s="458"/>
      <c r="BV129" s="458"/>
    </row>
    <row r="130" spans="1:74" s="458" customFormat="1" ht="18" customHeight="1">
      <c r="A130" s="436">
        <f t="shared" si="4"/>
        <v>0</v>
      </c>
      <c r="B130" s="445"/>
      <c r="C130" s="445"/>
      <c r="D130" s="445" t="s">
        <v>540</v>
      </c>
      <c r="E130" s="446" t="str">
        <f>CONCATENATE("조림목이 정상적으로 생육하기 위해서는 조림목을 제외한 모든 식생을 제거하여야 하므로 ",AO103,"로 적용한다.")</f>
        <v>조림목이 정상적으로 생육하기 위해서는 조림목을 제외한 모든 식생을 제거하여야 하므로 모두베기로 적용한다.</v>
      </c>
      <c r="F130" s="446"/>
      <c r="G130" s="446"/>
      <c r="H130" s="446"/>
      <c r="I130" s="446"/>
      <c r="J130" s="447"/>
      <c r="K130" s="446"/>
      <c r="L130" s="446"/>
      <c r="M130" s="446"/>
      <c r="N130" s="446"/>
      <c r="O130" s="446"/>
      <c r="P130" s="446"/>
      <c r="Q130" s="446"/>
      <c r="R130" s="446"/>
      <c r="S130" s="446"/>
      <c r="T130" s="446"/>
      <c r="U130" s="446"/>
      <c r="V130" s="446"/>
      <c r="W130" s="446"/>
      <c r="X130" s="446"/>
      <c r="Y130" s="446"/>
      <c r="Z130" s="446"/>
      <c r="AA130" s="446"/>
      <c r="AB130" s="446"/>
      <c r="AC130" s="446"/>
      <c r="AD130" s="446"/>
      <c r="AE130" s="446"/>
      <c r="AF130" s="446"/>
      <c r="AG130" s="446"/>
      <c r="AH130" s="446"/>
      <c r="AI130" s="446"/>
      <c r="AJ130" s="446"/>
      <c r="AK130" s="446"/>
      <c r="AL130" s="446"/>
      <c r="AM130" s="446"/>
      <c r="AN130" s="446"/>
      <c r="AO130" s="446"/>
      <c r="AP130" s="446"/>
      <c r="AQ130" s="446"/>
      <c r="AR130" s="446"/>
      <c r="AS130" s="446"/>
      <c r="AT130" s="446"/>
      <c r="AU130" s="446"/>
      <c r="AV130" s="446"/>
      <c r="AW130" s="446"/>
      <c r="AX130" s="446"/>
      <c r="AY130" s="446"/>
      <c r="AZ130" s="486"/>
      <c r="BB130" s="459"/>
      <c r="BC130" s="459"/>
      <c r="BD130" s="459"/>
      <c r="BE130" s="459"/>
      <c r="BF130" s="459"/>
      <c r="BG130" s="459"/>
      <c r="BH130" s="459"/>
      <c r="BI130" s="459"/>
      <c r="BJ130" s="459"/>
      <c r="BK130" s="459"/>
      <c r="BL130" s="459"/>
      <c r="BM130" s="459"/>
      <c r="BN130" s="459"/>
      <c r="BO130" s="459"/>
      <c r="BP130" s="459"/>
      <c r="BQ130" s="459"/>
      <c r="BR130" s="459"/>
      <c r="BS130" s="459"/>
      <c r="BT130" s="459"/>
      <c r="BU130" s="459"/>
      <c r="BV130" s="459"/>
    </row>
    <row r="131" spans="1:74" s="458" customFormat="1" ht="18" customHeight="1">
      <c r="A131" s="436">
        <f t="shared" si="4"/>
        <v>0</v>
      </c>
      <c r="B131" s="445"/>
      <c r="C131" s="445" t="s">
        <v>1577</v>
      </c>
      <c r="D131" s="446" t="s">
        <v>1576</v>
      </c>
      <c r="E131" s="446"/>
      <c r="F131" s="446"/>
      <c r="G131" s="446"/>
      <c r="H131" s="446"/>
      <c r="I131" s="446"/>
      <c r="J131" s="446"/>
      <c r="K131" s="446"/>
      <c r="L131" s="446"/>
      <c r="M131" s="446"/>
      <c r="N131" s="446"/>
      <c r="O131" s="446"/>
      <c r="P131" s="446"/>
      <c r="Q131" s="446"/>
      <c r="R131" s="446"/>
      <c r="S131" s="446"/>
      <c r="T131" s="446"/>
      <c r="U131" s="446"/>
      <c r="V131" s="446"/>
      <c r="W131" s="446"/>
      <c r="X131" s="446"/>
      <c r="Y131" s="446"/>
      <c r="Z131" s="446"/>
      <c r="AA131" s="446"/>
      <c r="AB131" s="446"/>
      <c r="AC131" s="446"/>
      <c r="AD131" s="446"/>
      <c r="AE131" s="446"/>
      <c r="AF131" s="446"/>
      <c r="AG131" s="446"/>
      <c r="AH131" s="446"/>
      <c r="AI131" s="446"/>
      <c r="AJ131" s="446"/>
      <c r="AK131" s="446"/>
      <c r="AL131" s="446"/>
      <c r="AM131" s="446"/>
      <c r="AN131" s="446"/>
      <c r="AO131" s="446"/>
      <c r="AP131" s="446"/>
      <c r="AQ131" s="446"/>
      <c r="AR131" s="446"/>
      <c r="AS131" s="446"/>
      <c r="AT131" s="446"/>
      <c r="AU131" s="446"/>
      <c r="AV131" s="446"/>
      <c r="AW131" s="446"/>
      <c r="AX131" s="446"/>
      <c r="AY131" s="446"/>
      <c r="AZ131" s="486"/>
    </row>
    <row r="132" spans="1:74" s="458" customFormat="1" ht="18" customHeight="1">
      <c r="A132" s="436">
        <f t="shared" si="4"/>
        <v>0</v>
      </c>
      <c r="B132" s="445"/>
      <c r="C132" s="2155" t="s">
        <v>1575</v>
      </c>
      <c r="D132" s="2155"/>
      <c r="E132" s="2155"/>
      <c r="F132" s="2155"/>
      <c r="G132" s="2155"/>
      <c r="H132" s="2155"/>
      <c r="I132" s="2155"/>
      <c r="J132" s="2155"/>
      <c r="K132" s="2155"/>
      <c r="L132" s="2155"/>
      <c r="M132" s="2155"/>
      <c r="N132" s="2155"/>
      <c r="O132" s="2155"/>
      <c r="P132" s="2155"/>
      <c r="Q132" s="2155"/>
      <c r="R132" s="2155"/>
      <c r="S132" s="2155"/>
      <c r="T132" s="2155"/>
      <c r="U132" s="2155"/>
      <c r="V132" s="2155"/>
      <c r="W132" s="2155"/>
      <c r="X132" s="2155"/>
      <c r="Y132" s="2155"/>
      <c r="Z132" s="2155"/>
      <c r="AA132" s="2155" t="s">
        <v>1574</v>
      </c>
      <c r="AB132" s="2155"/>
      <c r="AC132" s="2155"/>
      <c r="AD132" s="2155"/>
      <c r="AE132" s="2155"/>
      <c r="AF132" s="2155"/>
      <c r="AG132" s="2155"/>
      <c r="AH132" s="2155"/>
      <c r="AI132" s="2155"/>
      <c r="AJ132" s="2155"/>
      <c r="AK132" s="2155"/>
      <c r="AL132" s="2155"/>
      <c r="AM132" s="2155"/>
      <c r="AN132" s="2155"/>
      <c r="AO132" s="2155"/>
      <c r="AP132" s="2155"/>
      <c r="AQ132" s="2155"/>
      <c r="AR132" s="2155"/>
      <c r="AS132" s="2155"/>
      <c r="AT132" s="2155"/>
      <c r="AU132" s="2155"/>
      <c r="AV132" s="2155"/>
      <c r="AW132" s="2155"/>
      <c r="AX132" s="2155"/>
      <c r="AY132" s="445"/>
      <c r="AZ132" s="444"/>
    </row>
    <row r="133" spans="1:74" s="444" customFormat="1" ht="18" customHeight="1">
      <c r="A133" s="436">
        <f t="shared" ref="A133:A150" si="5">IF(K$119&gt;0,1,0)</f>
        <v>0</v>
      </c>
      <c r="B133" s="487"/>
      <c r="C133" s="2155" t="s">
        <v>1573</v>
      </c>
      <c r="D133" s="2155"/>
      <c r="E133" s="2155"/>
      <c r="F133" s="2155"/>
      <c r="G133" s="2155"/>
      <c r="H133" s="2155"/>
      <c r="I133" s="2155"/>
      <c r="J133" s="2155"/>
      <c r="K133" s="2155" t="s">
        <v>1572</v>
      </c>
      <c r="L133" s="2155"/>
      <c r="M133" s="2155"/>
      <c r="N133" s="2155"/>
      <c r="O133" s="2155"/>
      <c r="P133" s="2155"/>
      <c r="Q133" s="2155"/>
      <c r="R133" s="2155"/>
      <c r="S133" s="2155" t="s">
        <v>1571</v>
      </c>
      <c r="T133" s="2155"/>
      <c r="U133" s="2155"/>
      <c r="V133" s="2155"/>
      <c r="W133" s="2155"/>
      <c r="X133" s="2155"/>
      <c r="Y133" s="2155"/>
      <c r="Z133" s="2155"/>
      <c r="AA133" s="2155" t="s">
        <v>1404</v>
      </c>
      <c r="AB133" s="2155"/>
      <c r="AC133" s="2155"/>
      <c r="AD133" s="2155"/>
      <c r="AE133" s="2155"/>
      <c r="AF133" s="2155"/>
      <c r="AG133" s="2155"/>
      <c r="AH133" s="2155"/>
      <c r="AI133" s="2155" t="s">
        <v>1403</v>
      </c>
      <c r="AJ133" s="2155"/>
      <c r="AK133" s="2155"/>
      <c r="AL133" s="2155"/>
      <c r="AM133" s="2155"/>
      <c r="AN133" s="2155"/>
      <c r="AO133" s="2155"/>
      <c r="AP133" s="2155"/>
      <c r="AQ133" s="2155" t="s">
        <v>1402</v>
      </c>
      <c r="AR133" s="2155"/>
      <c r="AS133" s="2155"/>
      <c r="AT133" s="2155"/>
      <c r="AU133" s="2155"/>
      <c r="AV133" s="2155"/>
      <c r="AW133" s="2155"/>
      <c r="AX133" s="2155"/>
      <c r="AY133" s="487"/>
      <c r="AZ133" s="443"/>
      <c r="BB133" s="458"/>
      <c r="BC133" s="458"/>
      <c r="BD133" s="458"/>
      <c r="BE133" s="458"/>
      <c r="BF133" s="458"/>
      <c r="BG133" s="458"/>
      <c r="BH133" s="458"/>
      <c r="BI133" s="458"/>
      <c r="BJ133" s="458"/>
      <c r="BK133" s="458"/>
      <c r="BL133" s="458"/>
      <c r="BM133" s="458"/>
      <c r="BN133" s="458"/>
      <c r="BO133" s="458"/>
      <c r="BP133" s="458"/>
      <c r="BQ133" s="458"/>
      <c r="BR133" s="458"/>
      <c r="BS133" s="458"/>
      <c r="BT133" s="458"/>
      <c r="BU133" s="458"/>
      <c r="BV133" s="458"/>
    </row>
    <row r="134" spans="1:74" s="438" customFormat="1" ht="18" customHeight="1">
      <c r="A134" s="436">
        <f t="shared" si="5"/>
        <v>0</v>
      </c>
      <c r="B134" s="470"/>
      <c r="C134" s="2155" t="s">
        <v>1566</v>
      </c>
      <c r="D134" s="2155"/>
      <c r="E134" s="2155"/>
      <c r="F134" s="2155"/>
      <c r="G134" s="2155"/>
      <c r="H134" s="2155"/>
      <c r="I134" s="2155"/>
      <c r="J134" s="2155"/>
      <c r="K134" s="2155" t="s">
        <v>1570</v>
      </c>
      <c r="L134" s="2155"/>
      <c r="M134" s="2155"/>
      <c r="N134" s="2155"/>
      <c r="O134" s="2155"/>
      <c r="P134" s="2155"/>
      <c r="Q134" s="2155"/>
      <c r="R134" s="2155"/>
      <c r="S134" s="2165">
        <f>AA119</f>
        <v>0</v>
      </c>
      <c r="T134" s="2165"/>
      <c r="U134" s="2165"/>
      <c r="V134" s="2165"/>
      <c r="W134" s="2165"/>
      <c r="X134" s="2165"/>
      <c r="Y134" s="2165"/>
      <c r="Z134" s="2165"/>
      <c r="AA134" s="2158" t="str">
        <f>'6-3표준조사-2'!P156</f>
        <v>완 (15˚ 이하)</v>
      </c>
      <c r="AB134" s="2158"/>
      <c r="AC134" s="2158"/>
      <c r="AD134" s="2158"/>
      <c r="AE134" s="2158"/>
      <c r="AF134" s="2158"/>
      <c r="AG134" s="2158"/>
      <c r="AH134" s="2158"/>
      <c r="AI134" s="2158">
        <f>'6-3표준조사-2'!Q156</f>
        <v>0</v>
      </c>
      <c r="AJ134" s="2158"/>
      <c r="AK134" s="2158"/>
      <c r="AL134" s="2158"/>
      <c r="AM134" s="2158"/>
      <c r="AN134" s="2158"/>
      <c r="AO134" s="2158"/>
      <c r="AP134" s="2158"/>
      <c r="AQ134" s="2158">
        <f>'6-3표준조사-2'!R156</f>
        <v>0</v>
      </c>
      <c r="AR134" s="2158"/>
      <c r="AS134" s="2158"/>
      <c r="AT134" s="2158"/>
      <c r="AU134" s="2158"/>
      <c r="AV134" s="2158"/>
      <c r="AW134" s="2158"/>
      <c r="AX134" s="2158"/>
      <c r="AY134" s="470"/>
      <c r="AZ134" s="471"/>
    </row>
    <row r="135" spans="1:74" s="444" customFormat="1" ht="18" customHeight="1">
      <c r="A135" s="436">
        <f t="shared" si="5"/>
        <v>0</v>
      </c>
      <c r="B135" s="470"/>
      <c r="C135" s="2155" t="s">
        <v>1569</v>
      </c>
      <c r="D135" s="2155"/>
      <c r="E135" s="2155"/>
      <c r="F135" s="2155"/>
      <c r="G135" s="2155"/>
      <c r="H135" s="2155"/>
      <c r="I135" s="2155"/>
      <c r="J135" s="2155"/>
      <c r="K135" s="2155" t="s">
        <v>1568</v>
      </c>
      <c r="L135" s="2155"/>
      <c r="M135" s="2155"/>
      <c r="N135" s="2155"/>
      <c r="O135" s="2155"/>
      <c r="P135" s="2155"/>
      <c r="Q135" s="2155"/>
      <c r="R135" s="2155"/>
      <c r="S135" s="2166">
        <f>K119</f>
        <v>0</v>
      </c>
      <c r="T135" s="2166"/>
      <c r="U135" s="2166"/>
      <c r="V135" s="2166"/>
      <c r="W135" s="2166"/>
      <c r="X135" s="2166"/>
      <c r="Y135" s="2166"/>
      <c r="Z135" s="2166"/>
      <c r="AA135" s="2159"/>
      <c r="AB135" s="2159"/>
      <c r="AC135" s="2159"/>
      <c r="AD135" s="2159"/>
      <c r="AE135" s="2159"/>
      <c r="AF135" s="2159"/>
      <c r="AG135" s="2159"/>
      <c r="AH135" s="2159"/>
      <c r="AI135" s="2159"/>
      <c r="AJ135" s="2159"/>
      <c r="AK135" s="2159"/>
      <c r="AL135" s="2159"/>
      <c r="AM135" s="2159"/>
      <c r="AN135" s="2159"/>
      <c r="AO135" s="2159"/>
      <c r="AP135" s="2159"/>
      <c r="AQ135" s="2159"/>
      <c r="AR135" s="2159"/>
      <c r="AS135" s="2159"/>
      <c r="AT135" s="2159"/>
      <c r="AU135" s="2159"/>
      <c r="AV135" s="2159"/>
      <c r="AW135" s="2159"/>
      <c r="AX135" s="2159"/>
      <c r="AY135" s="470"/>
      <c r="AZ135" s="471"/>
    </row>
    <row r="136" spans="1:74" s="444" customFormat="1" ht="18" customHeight="1">
      <c r="A136" s="436">
        <f t="shared" si="5"/>
        <v>0</v>
      </c>
      <c r="B136" s="488"/>
      <c r="C136" s="488" t="s">
        <v>1567</v>
      </c>
      <c r="D136" s="488" t="s">
        <v>1566</v>
      </c>
      <c r="E136" s="488"/>
      <c r="F136" s="488"/>
      <c r="G136" s="489"/>
      <c r="H136" s="489"/>
      <c r="I136" s="489"/>
      <c r="J136" s="489"/>
      <c r="K136" s="489"/>
      <c r="L136" s="476"/>
      <c r="M136" s="476"/>
      <c r="N136" s="476"/>
      <c r="O136" s="476"/>
      <c r="P136" s="476"/>
      <c r="Q136" s="490"/>
      <c r="R136" s="490"/>
      <c r="S136" s="490"/>
      <c r="T136" s="490"/>
      <c r="U136" s="490"/>
      <c r="V136" s="470"/>
      <c r="W136" s="470"/>
      <c r="X136" s="470"/>
      <c r="Y136" s="470"/>
      <c r="Z136" s="491"/>
      <c r="AA136" s="470"/>
      <c r="AB136" s="470"/>
      <c r="AC136" s="470"/>
      <c r="AD136" s="492"/>
      <c r="AE136" s="470"/>
      <c r="AF136" s="470"/>
      <c r="AG136" s="470"/>
      <c r="AH136" s="493"/>
      <c r="AI136" s="493"/>
      <c r="AJ136" s="493"/>
      <c r="AK136" s="493"/>
      <c r="AL136" s="493"/>
      <c r="AM136" s="493"/>
      <c r="AN136" s="493"/>
      <c r="AO136" s="493"/>
      <c r="AP136" s="493"/>
      <c r="AQ136" s="494"/>
      <c r="AR136" s="494"/>
      <c r="AS136" s="494"/>
      <c r="AT136" s="494"/>
      <c r="AU136" s="495"/>
      <c r="AV136" s="495"/>
      <c r="AW136" s="495"/>
      <c r="AX136" s="495"/>
      <c r="AY136" s="495"/>
      <c r="AZ136" s="496"/>
    </row>
    <row r="137" spans="1:74" s="444" customFormat="1" ht="18" customHeight="1">
      <c r="A137" s="436">
        <f t="shared" si="5"/>
        <v>0</v>
      </c>
      <c r="B137" s="445"/>
      <c r="C137" s="445"/>
      <c r="D137" s="445" t="s">
        <v>540</v>
      </c>
      <c r="E137" s="445" t="s">
        <v>1565</v>
      </c>
      <c r="F137" s="445"/>
      <c r="G137" s="445"/>
      <c r="H137" s="445"/>
      <c r="I137" s="445"/>
      <c r="J137" s="492"/>
      <c r="K137" s="492"/>
      <c r="L137" s="492"/>
      <c r="M137" s="492"/>
      <c r="N137" s="445"/>
      <c r="O137" s="445"/>
      <c r="P137" s="445"/>
      <c r="Q137" s="445"/>
      <c r="R137" s="445"/>
      <c r="S137" s="445"/>
      <c r="T137" s="490"/>
      <c r="U137" s="490"/>
      <c r="V137" s="490"/>
      <c r="W137" s="490"/>
      <c r="X137" s="445"/>
      <c r="Y137" s="445"/>
      <c r="Z137" s="445"/>
      <c r="AA137" s="445"/>
      <c r="AB137" s="490"/>
      <c r="AC137" s="490"/>
      <c r="AD137" s="490"/>
      <c r="AE137" s="490"/>
      <c r="AF137" s="445"/>
      <c r="AG137" s="445"/>
      <c r="AH137" s="445"/>
      <c r="AI137" s="445"/>
      <c r="AJ137" s="445"/>
      <c r="AK137" s="445"/>
      <c r="AL137" s="445"/>
      <c r="AM137" s="445"/>
      <c r="AN137" s="445"/>
      <c r="AO137" s="445"/>
      <c r="AP137" s="445"/>
      <c r="AQ137" s="445"/>
      <c r="AR137" s="445"/>
      <c r="AS137" s="445"/>
      <c r="AT137" s="445"/>
      <c r="AU137" s="445"/>
      <c r="AV137" s="445"/>
      <c r="AW137" s="445"/>
      <c r="AX137" s="445"/>
      <c r="AY137" s="445"/>
    </row>
    <row r="138" spans="1:74" s="458" customFormat="1" ht="18" customHeight="1">
      <c r="A138" s="436">
        <f t="shared" si="5"/>
        <v>0</v>
      </c>
      <c r="B138" s="445"/>
      <c r="C138" s="445"/>
      <c r="D138" s="445" t="s">
        <v>540</v>
      </c>
      <c r="E138" s="446" t="s">
        <v>1564</v>
      </c>
      <c r="F138" s="446"/>
      <c r="G138" s="446"/>
      <c r="H138" s="446"/>
      <c r="I138" s="446"/>
      <c r="J138" s="446"/>
      <c r="K138" s="446"/>
      <c r="L138" s="446"/>
      <c r="M138" s="446"/>
      <c r="N138" s="446"/>
      <c r="O138" s="446"/>
      <c r="P138" s="446"/>
      <c r="Q138" s="446"/>
      <c r="R138" s="446"/>
      <c r="S138" s="446"/>
      <c r="T138" s="446"/>
      <c r="U138" s="446"/>
      <c r="V138" s="446"/>
      <c r="W138" s="446"/>
      <c r="X138" s="446"/>
      <c r="Y138" s="446"/>
      <c r="Z138" s="446"/>
      <c r="AA138" s="446"/>
      <c r="AB138" s="446"/>
      <c r="AC138" s="446"/>
      <c r="AD138" s="446"/>
      <c r="AE138" s="446"/>
      <c r="AF138" s="446"/>
      <c r="AG138" s="446"/>
      <c r="AH138" s="446"/>
      <c r="AI138" s="446"/>
      <c r="AJ138" s="446"/>
      <c r="AK138" s="446"/>
      <c r="AL138" s="446"/>
      <c r="AM138" s="446"/>
      <c r="AN138" s="446"/>
      <c r="AO138" s="446"/>
      <c r="AP138" s="446"/>
      <c r="AQ138" s="446"/>
      <c r="AR138" s="446"/>
      <c r="AS138" s="446"/>
      <c r="AT138" s="446"/>
      <c r="AU138" s="446"/>
      <c r="AV138" s="446"/>
      <c r="AW138" s="446"/>
      <c r="AX138" s="446"/>
      <c r="AY138" s="446"/>
      <c r="AZ138" s="486"/>
    </row>
    <row r="139" spans="1:74" s="459" customFormat="1" ht="18" customHeight="1">
      <c r="A139" s="436">
        <f t="shared" si="5"/>
        <v>0</v>
      </c>
      <c r="B139" s="445"/>
      <c r="C139" s="445" t="s">
        <v>1563</v>
      </c>
      <c r="D139" s="445"/>
      <c r="E139" s="497"/>
      <c r="F139" s="497"/>
      <c r="G139" s="497"/>
      <c r="H139" s="497"/>
      <c r="I139" s="497"/>
      <c r="J139" s="497"/>
      <c r="K139" s="497"/>
      <c r="L139" s="497"/>
      <c r="M139" s="497"/>
      <c r="N139" s="497"/>
      <c r="O139" s="497"/>
      <c r="P139" s="497"/>
      <c r="Q139" s="497"/>
      <c r="R139" s="497"/>
      <c r="S139" s="497"/>
      <c r="T139" s="497"/>
      <c r="U139" s="497"/>
      <c r="V139" s="497"/>
      <c r="W139" s="497"/>
      <c r="X139" s="497"/>
      <c r="Y139" s="497"/>
      <c r="Z139" s="497"/>
      <c r="AA139" s="497"/>
      <c r="AB139" s="497"/>
      <c r="AC139" s="497"/>
      <c r="AD139" s="497"/>
      <c r="AE139" s="497"/>
      <c r="AF139" s="497"/>
      <c r="AG139" s="497"/>
      <c r="AH139" s="497"/>
      <c r="AI139" s="497"/>
      <c r="AJ139" s="497"/>
      <c r="AK139" s="497"/>
      <c r="AL139" s="497"/>
      <c r="AM139" s="497"/>
      <c r="AN139" s="497"/>
      <c r="AO139" s="497"/>
      <c r="AP139" s="497"/>
      <c r="AQ139" s="497"/>
      <c r="AR139" s="497"/>
      <c r="AS139" s="497"/>
      <c r="AT139" s="497"/>
      <c r="AU139" s="497"/>
      <c r="AV139" s="497"/>
      <c r="AW139" s="497"/>
      <c r="AX139" s="497"/>
      <c r="AY139" s="497"/>
      <c r="AZ139" s="498"/>
    </row>
    <row r="140" spans="1:74" s="458" customFormat="1" ht="18" customHeight="1">
      <c r="A140" s="436">
        <f t="shared" si="5"/>
        <v>0</v>
      </c>
      <c r="B140" s="445"/>
      <c r="C140" s="445"/>
      <c r="D140" s="445" t="s">
        <v>540</v>
      </c>
      <c r="E140" s="497" t="s">
        <v>1562</v>
      </c>
      <c r="F140" s="497"/>
      <c r="G140" s="497"/>
      <c r="H140" s="497"/>
      <c r="I140" s="497"/>
      <c r="J140" s="497"/>
      <c r="K140" s="497"/>
      <c r="L140" s="497"/>
      <c r="M140" s="497"/>
      <c r="N140" s="497"/>
      <c r="O140" s="497"/>
      <c r="P140" s="497"/>
      <c r="Q140" s="497"/>
      <c r="R140" s="497"/>
      <c r="S140" s="497"/>
      <c r="T140" s="497"/>
      <c r="U140" s="497"/>
      <c r="V140" s="497"/>
      <c r="W140" s="497"/>
      <c r="X140" s="497"/>
      <c r="Y140" s="497"/>
      <c r="Z140" s="497"/>
      <c r="AA140" s="497"/>
      <c r="AB140" s="497"/>
      <c r="AC140" s="497"/>
      <c r="AD140" s="497"/>
      <c r="AE140" s="497"/>
      <c r="AF140" s="497"/>
      <c r="AG140" s="497"/>
      <c r="AH140" s="497"/>
      <c r="AI140" s="497"/>
      <c r="AJ140" s="497"/>
      <c r="AK140" s="497"/>
      <c r="AL140" s="497"/>
      <c r="AM140" s="497"/>
      <c r="AN140" s="497"/>
      <c r="AO140" s="497"/>
      <c r="AP140" s="497"/>
      <c r="AQ140" s="497"/>
      <c r="AR140" s="497"/>
      <c r="AS140" s="497"/>
      <c r="AT140" s="497"/>
      <c r="AU140" s="497"/>
      <c r="AV140" s="497"/>
      <c r="AW140" s="497"/>
      <c r="AX140" s="497"/>
      <c r="AY140" s="497"/>
      <c r="AZ140" s="498"/>
    </row>
    <row r="141" spans="1:74" s="458" customFormat="1" ht="18" customHeight="1">
      <c r="A141" s="436">
        <f t="shared" si="5"/>
        <v>0</v>
      </c>
      <c r="B141" s="445"/>
      <c r="C141" s="445"/>
      <c r="D141" s="445" t="s">
        <v>540</v>
      </c>
      <c r="E141" s="497" t="s">
        <v>1561</v>
      </c>
      <c r="F141" s="497"/>
      <c r="G141" s="497"/>
      <c r="H141" s="497"/>
      <c r="I141" s="497"/>
      <c r="J141" s="497"/>
      <c r="K141" s="497"/>
      <c r="L141" s="497"/>
      <c r="M141" s="497"/>
      <c r="N141" s="497"/>
      <c r="O141" s="497"/>
      <c r="P141" s="497"/>
      <c r="Q141" s="497"/>
      <c r="R141" s="497"/>
      <c r="S141" s="497"/>
      <c r="T141" s="497"/>
      <c r="U141" s="497"/>
      <c r="V141" s="497"/>
      <c r="W141" s="497"/>
      <c r="X141" s="497"/>
      <c r="Y141" s="497"/>
      <c r="Z141" s="497"/>
      <c r="AA141" s="497"/>
      <c r="AB141" s="497"/>
      <c r="AC141" s="497"/>
      <c r="AD141" s="497"/>
      <c r="AE141" s="497"/>
      <c r="AF141" s="497"/>
      <c r="AG141" s="497"/>
      <c r="AH141" s="497"/>
      <c r="AI141" s="497"/>
      <c r="AJ141" s="497"/>
      <c r="AK141" s="497"/>
      <c r="AL141" s="497"/>
      <c r="AM141" s="497"/>
      <c r="AN141" s="497"/>
      <c r="AO141" s="497"/>
      <c r="AP141" s="497"/>
      <c r="AQ141" s="497"/>
      <c r="AR141" s="497"/>
      <c r="AS141" s="497"/>
      <c r="AT141" s="497"/>
      <c r="AU141" s="497"/>
      <c r="AV141" s="497"/>
      <c r="AW141" s="497"/>
      <c r="AX141" s="497"/>
      <c r="AY141" s="497"/>
      <c r="AZ141" s="498"/>
    </row>
    <row r="142" spans="1:74" s="458" customFormat="1" ht="18" customHeight="1">
      <c r="A142" s="436">
        <f t="shared" si="5"/>
        <v>0</v>
      </c>
      <c r="B142" s="445"/>
      <c r="C142" s="445" t="s">
        <v>1560</v>
      </c>
      <c r="D142" s="445" t="s">
        <v>1559</v>
      </c>
      <c r="E142" s="497"/>
      <c r="F142" s="497"/>
      <c r="G142" s="497"/>
      <c r="H142" s="497"/>
      <c r="I142" s="497"/>
      <c r="J142" s="497"/>
      <c r="K142" s="497"/>
      <c r="L142" s="497"/>
      <c r="M142" s="497"/>
      <c r="N142" s="497"/>
      <c r="O142" s="497"/>
      <c r="P142" s="497"/>
      <c r="Q142" s="497"/>
      <c r="R142" s="497"/>
      <c r="S142" s="497"/>
      <c r="T142" s="497"/>
      <c r="U142" s="497"/>
      <c r="V142" s="497"/>
      <c r="W142" s="497"/>
      <c r="X142" s="497"/>
      <c r="Y142" s="497"/>
      <c r="Z142" s="497"/>
      <c r="AA142" s="497"/>
      <c r="AB142" s="497"/>
      <c r="AC142" s="497"/>
      <c r="AD142" s="497"/>
      <c r="AE142" s="497"/>
      <c r="AF142" s="497"/>
      <c r="AG142" s="497"/>
      <c r="AH142" s="497"/>
      <c r="AI142" s="497"/>
      <c r="AJ142" s="497"/>
      <c r="AK142" s="497"/>
      <c r="AL142" s="497"/>
      <c r="AM142" s="497"/>
      <c r="AN142" s="497"/>
      <c r="AO142" s="497"/>
      <c r="AP142" s="497"/>
      <c r="AQ142" s="497"/>
      <c r="AR142" s="497"/>
      <c r="AS142" s="497"/>
      <c r="AT142" s="497"/>
      <c r="AU142" s="497"/>
      <c r="AV142" s="497"/>
      <c r="AW142" s="497"/>
      <c r="AX142" s="497"/>
      <c r="AY142" s="497"/>
      <c r="AZ142" s="498"/>
    </row>
    <row r="143" spans="1:74" s="458" customFormat="1" ht="18" customHeight="1">
      <c r="A143" s="436">
        <f t="shared" si="5"/>
        <v>0</v>
      </c>
      <c r="B143" s="445"/>
      <c r="C143" s="445"/>
      <c r="D143" s="445" t="s">
        <v>540</v>
      </c>
      <c r="E143" s="497" t="s">
        <v>1558</v>
      </c>
      <c r="F143" s="497"/>
      <c r="G143" s="497"/>
      <c r="H143" s="497"/>
      <c r="I143" s="497"/>
      <c r="J143" s="497"/>
      <c r="K143" s="497"/>
      <c r="L143" s="497"/>
      <c r="M143" s="497"/>
      <c r="N143" s="497"/>
      <c r="O143" s="497"/>
      <c r="P143" s="497"/>
      <c r="Q143" s="497"/>
      <c r="R143" s="497"/>
      <c r="S143" s="497"/>
      <c r="T143" s="497"/>
      <c r="U143" s="497"/>
      <c r="V143" s="497"/>
      <c r="W143" s="497"/>
      <c r="X143" s="497"/>
      <c r="Y143" s="497"/>
      <c r="Z143" s="497"/>
      <c r="AA143" s="497"/>
      <c r="AB143" s="497"/>
      <c r="AC143" s="497"/>
      <c r="AD143" s="497"/>
      <c r="AE143" s="497"/>
      <c r="AF143" s="497"/>
      <c r="AG143" s="497"/>
      <c r="AH143" s="497"/>
      <c r="AI143" s="497"/>
      <c r="AJ143" s="497"/>
      <c r="AK143" s="497"/>
      <c r="AL143" s="497"/>
      <c r="AM143" s="497"/>
      <c r="AN143" s="497"/>
      <c r="AO143" s="497"/>
      <c r="AP143" s="497"/>
      <c r="AQ143" s="497"/>
      <c r="AR143" s="497"/>
      <c r="AS143" s="497"/>
      <c r="AT143" s="497"/>
      <c r="AU143" s="497"/>
      <c r="AV143" s="497"/>
      <c r="AW143" s="497"/>
      <c r="AX143" s="497"/>
      <c r="AY143" s="497"/>
      <c r="AZ143" s="498"/>
    </row>
    <row r="144" spans="1:74" s="458" customFormat="1" ht="18" customHeight="1">
      <c r="A144" s="436">
        <f t="shared" si="5"/>
        <v>0</v>
      </c>
      <c r="B144" s="445"/>
      <c r="C144" s="445"/>
      <c r="D144" s="445" t="s">
        <v>540</v>
      </c>
      <c r="E144" s="497" t="s">
        <v>1557</v>
      </c>
      <c r="F144" s="497"/>
      <c r="G144" s="497"/>
      <c r="H144" s="497"/>
      <c r="I144" s="497"/>
      <c r="J144" s="497"/>
      <c r="K144" s="497"/>
      <c r="L144" s="497"/>
      <c r="M144" s="497"/>
      <c r="N144" s="497"/>
      <c r="O144" s="497"/>
      <c r="P144" s="497"/>
      <c r="Q144" s="497"/>
      <c r="R144" s="497"/>
      <c r="S144" s="497"/>
      <c r="T144" s="497"/>
      <c r="U144" s="497"/>
      <c r="V144" s="497"/>
      <c r="W144" s="497"/>
      <c r="X144" s="497"/>
      <c r="Y144" s="497"/>
      <c r="Z144" s="497"/>
      <c r="AA144" s="497"/>
      <c r="AB144" s="497"/>
      <c r="AC144" s="497"/>
      <c r="AD144" s="497"/>
      <c r="AE144" s="497"/>
      <c r="AF144" s="497"/>
      <c r="AG144" s="497"/>
      <c r="AH144" s="497"/>
      <c r="AI144" s="497"/>
      <c r="AJ144" s="497"/>
      <c r="AK144" s="497"/>
      <c r="AL144" s="497"/>
      <c r="AM144" s="497"/>
      <c r="AN144" s="497"/>
      <c r="AO144" s="497"/>
      <c r="AP144" s="497"/>
      <c r="AQ144" s="497"/>
      <c r="AR144" s="497"/>
      <c r="AS144" s="497"/>
      <c r="AT144" s="497"/>
      <c r="AU144" s="497"/>
      <c r="AV144" s="497"/>
      <c r="AW144" s="497"/>
      <c r="AX144" s="497"/>
      <c r="AY144" s="497"/>
      <c r="AZ144" s="498"/>
    </row>
    <row r="145" spans="1:52" s="458" customFormat="1" ht="18" customHeight="1">
      <c r="A145" s="436">
        <f t="shared" si="5"/>
        <v>0</v>
      </c>
      <c r="B145" s="445"/>
      <c r="C145" s="445"/>
      <c r="D145" s="445" t="s">
        <v>540</v>
      </c>
      <c r="E145" s="497" t="s">
        <v>1556</v>
      </c>
      <c r="F145" s="497"/>
      <c r="G145" s="497"/>
      <c r="H145" s="497"/>
      <c r="I145" s="497"/>
      <c r="J145" s="497"/>
      <c r="K145" s="497"/>
      <c r="L145" s="497"/>
      <c r="M145" s="497"/>
      <c r="N145" s="497"/>
      <c r="O145" s="497"/>
      <c r="P145" s="497"/>
      <c r="Q145" s="497"/>
      <c r="R145" s="497"/>
      <c r="S145" s="497"/>
      <c r="T145" s="497"/>
      <c r="U145" s="497"/>
      <c r="V145" s="497"/>
      <c r="W145" s="497"/>
      <c r="X145" s="497"/>
      <c r="Y145" s="497"/>
      <c r="Z145" s="497"/>
      <c r="AA145" s="497"/>
      <c r="AB145" s="497"/>
      <c r="AC145" s="497"/>
      <c r="AD145" s="497"/>
      <c r="AE145" s="497"/>
      <c r="AF145" s="497"/>
      <c r="AG145" s="497"/>
      <c r="AH145" s="497"/>
      <c r="AI145" s="497"/>
      <c r="AJ145" s="497"/>
      <c r="AK145" s="497"/>
      <c r="AL145" s="497"/>
      <c r="AM145" s="497"/>
      <c r="AN145" s="497"/>
      <c r="AO145" s="497"/>
      <c r="AP145" s="497"/>
      <c r="AQ145" s="497"/>
      <c r="AR145" s="497"/>
      <c r="AS145" s="497"/>
      <c r="AT145" s="497"/>
      <c r="AU145" s="497"/>
      <c r="AV145" s="497"/>
      <c r="AW145" s="497"/>
      <c r="AX145" s="497"/>
      <c r="AY145" s="497"/>
      <c r="AZ145" s="498"/>
    </row>
    <row r="146" spans="1:52" s="458" customFormat="1" ht="18" customHeight="1">
      <c r="A146" s="436">
        <f t="shared" si="5"/>
        <v>0</v>
      </c>
      <c r="B146" s="445"/>
      <c r="C146" s="445"/>
      <c r="D146" s="445" t="s">
        <v>540</v>
      </c>
      <c r="E146" s="497" t="s">
        <v>1555</v>
      </c>
      <c r="F146" s="497"/>
      <c r="G146" s="497"/>
      <c r="H146" s="497"/>
      <c r="I146" s="497"/>
      <c r="J146" s="497"/>
      <c r="K146" s="497"/>
      <c r="L146" s="497"/>
      <c r="M146" s="497"/>
      <c r="N146" s="497"/>
      <c r="O146" s="497"/>
      <c r="P146" s="497"/>
      <c r="Q146" s="497"/>
      <c r="R146" s="497"/>
      <c r="S146" s="497"/>
      <c r="T146" s="497"/>
      <c r="U146" s="497"/>
      <c r="V146" s="497"/>
      <c r="W146" s="497"/>
      <c r="X146" s="497"/>
      <c r="Y146" s="497"/>
      <c r="Z146" s="497"/>
      <c r="AA146" s="497"/>
      <c r="AB146" s="497"/>
      <c r="AC146" s="497"/>
      <c r="AD146" s="497"/>
      <c r="AE146" s="497"/>
      <c r="AF146" s="497"/>
      <c r="AG146" s="497"/>
      <c r="AH146" s="497"/>
      <c r="AI146" s="497"/>
      <c r="AJ146" s="497"/>
      <c r="AK146" s="497"/>
      <c r="AL146" s="497"/>
      <c r="AM146" s="497"/>
      <c r="AN146" s="497"/>
      <c r="AO146" s="497"/>
      <c r="AP146" s="497"/>
      <c r="AQ146" s="497"/>
      <c r="AR146" s="497"/>
      <c r="AS146" s="497"/>
      <c r="AT146" s="497"/>
      <c r="AU146" s="497"/>
      <c r="AV146" s="497"/>
      <c r="AW146" s="497"/>
      <c r="AX146" s="497"/>
      <c r="AY146" s="497"/>
      <c r="AZ146" s="498"/>
    </row>
    <row r="147" spans="1:52" s="458" customFormat="1" ht="18" customHeight="1">
      <c r="A147" s="436">
        <f t="shared" si="5"/>
        <v>0</v>
      </c>
      <c r="B147" s="445"/>
      <c r="C147" s="445"/>
      <c r="D147" s="445" t="s">
        <v>540</v>
      </c>
      <c r="E147" s="497" t="s">
        <v>1554</v>
      </c>
      <c r="F147" s="497"/>
      <c r="G147" s="497"/>
      <c r="H147" s="497"/>
      <c r="I147" s="497"/>
      <c r="J147" s="497"/>
      <c r="K147" s="497"/>
      <c r="L147" s="497"/>
      <c r="M147" s="497"/>
      <c r="N147" s="497"/>
      <c r="O147" s="497"/>
      <c r="P147" s="497"/>
      <c r="Q147" s="497"/>
      <c r="R147" s="497"/>
      <c r="S147" s="497"/>
      <c r="T147" s="497"/>
      <c r="U147" s="497"/>
      <c r="V147" s="497"/>
      <c r="W147" s="497"/>
      <c r="X147" s="497"/>
      <c r="Y147" s="497"/>
      <c r="Z147" s="497"/>
      <c r="AA147" s="497"/>
      <c r="AB147" s="497"/>
      <c r="AC147" s="497"/>
      <c r="AD147" s="497"/>
      <c r="AE147" s="497"/>
      <c r="AF147" s="497"/>
      <c r="AG147" s="497"/>
      <c r="AH147" s="497"/>
      <c r="AI147" s="497"/>
      <c r="AJ147" s="497"/>
      <c r="AK147" s="497"/>
      <c r="AL147" s="497"/>
      <c r="AM147" s="497"/>
      <c r="AN147" s="497"/>
      <c r="AO147" s="497"/>
      <c r="AP147" s="497"/>
      <c r="AQ147" s="497"/>
      <c r="AR147" s="497"/>
      <c r="AS147" s="497"/>
      <c r="AT147" s="497"/>
      <c r="AU147" s="497"/>
      <c r="AV147" s="497"/>
      <c r="AW147" s="497"/>
      <c r="AX147" s="497"/>
      <c r="AY147" s="497"/>
      <c r="AZ147" s="498"/>
    </row>
    <row r="148" spans="1:52" s="458" customFormat="1" ht="18" customHeight="1">
      <c r="A148" s="436">
        <f t="shared" si="5"/>
        <v>0</v>
      </c>
      <c r="B148" s="445"/>
      <c r="C148" s="445"/>
      <c r="D148" s="445" t="s">
        <v>540</v>
      </c>
      <c r="E148" s="497" t="s">
        <v>1553</v>
      </c>
      <c r="F148" s="497"/>
      <c r="G148" s="497"/>
      <c r="H148" s="497"/>
      <c r="I148" s="497"/>
      <c r="J148" s="497"/>
      <c r="K148" s="497"/>
      <c r="L148" s="497"/>
      <c r="M148" s="497"/>
      <c r="N148" s="497"/>
      <c r="O148" s="497"/>
      <c r="P148" s="497"/>
      <c r="Q148" s="497"/>
      <c r="R148" s="497"/>
      <c r="S148" s="497"/>
      <c r="T148" s="497"/>
      <c r="U148" s="497"/>
      <c r="V148" s="497"/>
      <c r="W148" s="497"/>
      <c r="X148" s="497"/>
      <c r="Y148" s="497"/>
      <c r="Z148" s="497"/>
      <c r="AA148" s="497"/>
      <c r="AB148" s="497"/>
      <c r="AC148" s="497"/>
      <c r="AD148" s="497"/>
      <c r="AE148" s="497"/>
      <c r="AF148" s="497"/>
      <c r="AG148" s="497"/>
      <c r="AH148" s="497"/>
      <c r="AI148" s="497"/>
      <c r="AJ148" s="497"/>
      <c r="AK148" s="497"/>
      <c r="AL148" s="497"/>
      <c r="AM148" s="497"/>
      <c r="AN148" s="497"/>
      <c r="AO148" s="497"/>
      <c r="AP148" s="497"/>
      <c r="AQ148" s="497"/>
      <c r="AR148" s="497"/>
      <c r="AS148" s="497"/>
      <c r="AT148" s="497"/>
      <c r="AU148" s="497"/>
      <c r="AV148" s="497"/>
      <c r="AW148" s="497"/>
      <c r="AX148" s="497"/>
      <c r="AY148" s="497"/>
      <c r="AZ148" s="498"/>
    </row>
    <row r="149" spans="1:52" s="458" customFormat="1" ht="18" customHeight="1">
      <c r="A149" s="436">
        <f t="shared" si="5"/>
        <v>0</v>
      </c>
      <c r="B149" s="445"/>
      <c r="C149" s="445"/>
      <c r="D149" s="445" t="s">
        <v>540</v>
      </c>
      <c r="E149" s="497" t="s">
        <v>1552</v>
      </c>
      <c r="F149" s="497"/>
      <c r="G149" s="497"/>
      <c r="H149" s="497"/>
      <c r="I149" s="497"/>
      <c r="J149" s="497"/>
      <c r="K149" s="497"/>
      <c r="L149" s="497"/>
      <c r="M149" s="497"/>
      <c r="N149" s="497"/>
      <c r="O149" s="497"/>
      <c r="P149" s="497"/>
      <c r="Q149" s="497"/>
      <c r="R149" s="497"/>
      <c r="S149" s="497"/>
      <c r="T149" s="497"/>
      <c r="U149" s="497"/>
      <c r="V149" s="497"/>
      <c r="W149" s="497"/>
      <c r="X149" s="497"/>
      <c r="Y149" s="497"/>
      <c r="Z149" s="497"/>
      <c r="AA149" s="497"/>
      <c r="AB149" s="497"/>
      <c r="AC149" s="497"/>
      <c r="AD149" s="497"/>
      <c r="AE149" s="497"/>
      <c r="AF149" s="497"/>
      <c r="AG149" s="497"/>
      <c r="AH149" s="497"/>
      <c r="AI149" s="497"/>
      <c r="AJ149" s="497"/>
      <c r="AK149" s="497"/>
      <c r="AL149" s="497"/>
      <c r="AM149" s="497"/>
      <c r="AN149" s="497"/>
      <c r="AO149" s="497"/>
      <c r="AP149" s="497"/>
      <c r="AQ149" s="497"/>
      <c r="AR149" s="497"/>
      <c r="AS149" s="497"/>
      <c r="AT149" s="497"/>
      <c r="AU149" s="497"/>
      <c r="AV149" s="497"/>
      <c r="AW149" s="497"/>
      <c r="AX149" s="497"/>
      <c r="AY149" s="497"/>
      <c r="AZ149" s="498"/>
    </row>
    <row r="150" spans="1:52" s="458" customFormat="1" ht="18" customHeight="1" thickBot="1">
      <c r="A150" s="436">
        <f t="shared" si="5"/>
        <v>0</v>
      </c>
      <c r="B150" s="445"/>
      <c r="C150" s="445"/>
      <c r="D150" s="497"/>
      <c r="E150" s="499"/>
      <c r="F150" s="499"/>
      <c r="G150" s="499"/>
      <c r="H150" s="499"/>
      <c r="I150" s="499"/>
      <c r="J150" s="499"/>
      <c r="K150" s="499"/>
      <c r="L150" s="499"/>
      <c r="M150" s="499"/>
      <c r="N150" s="499"/>
      <c r="O150" s="499"/>
      <c r="P150" s="499"/>
      <c r="Q150" s="499"/>
      <c r="R150" s="499"/>
      <c r="S150" s="499"/>
      <c r="T150" s="499"/>
      <c r="U150" s="499"/>
      <c r="V150" s="499"/>
      <c r="W150" s="499"/>
      <c r="X150" s="499"/>
      <c r="Y150" s="499"/>
      <c r="Z150" s="499"/>
      <c r="AA150" s="499"/>
      <c r="AB150" s="499"/>
      <c r="AC150" s="499"/>
      <c r="AD150" s="499"/>
      <c r="AE150" s="499"/>
      <c r="AF150" s="499"/>
      <c r="AG150" s="499"/>
      <c r="AH150" s="499"/>
      <c r="AI150" s="499"/>
      <c r="AJ150" s="499"/>
      <c r="AK150" s="499"/>
      <c r="AL150" s="499"/>
      <c r="AM150" s="499"/>
      <c r="AN150" s="499"/>
      <c r="AO150" s="499"/>
      <c r="AP150" s="499"/>
      <c r="AQ150" s="499"/>
      <c r="AR150" s="499"/>
      <c r="AS150" s="499"/>
      <c r="AT150" s="499"/>
      <c r="AU150" s="499"/>
      <c r="AV150" s="499"/>
      <c r="AW150" s="499"/>
      <c r="AX150" s="499"/>
      <c r="AY150" s="499"/>
      <c r="AZ150" s="498"/>
    </row>
    <row r="151" spans="1:52" ht="33" thickTop="1" thickBot="1">
      <c r="A151" s="436">
        <f t="shared" ref="A151:A182" si="6">IF(K$169&gt;0,1,0)</f>
        <v>0</v>
      </c>
      <c r="B151" s="2167" t="s">
        <v>823</v>
      </c>
      <c r="C151" s="2168"/>
      <c r="D151" s="2168"/>
      <c r="E151" s="2168"/>
      <c r="F151" s="2168"/>
      <c r="G151" s="2168"/>
      <c r="H151" s="2168"/>
      <c r="I151" s="2168"/>
      <c r="J151" s="2168"/>
      <c r="K151" s="2168"/>
      <c r="L151" s="2168"/>
      <c r="M151" s="2168"/>
      <c r="N151" s="2168"/>
      <c r="O151" s="2168"/>
      <c r="P151" s="2168"/>
      <c r="Q151" s="2168"/>
      <c r="R151" s="2168"/>
      <c r="S151" s="2168"/>
      <c r="T151" s="2168"/>
      <c r="U151" s="2168"/>
      <c r="V151" s="2168"/>
      <c r="W151" s="2168"/>
      <c r="X151" s="2168"/>
      <c r="Y151" s="2168"/>
      <c r="Z151" s="2168"/>
      <c r="AA151" s="2168"/>
      <c r="AB151" s="2168"/>
      <c r="AC151" s="2168"/>
      <c r="AD151" s="2168"/>
      <c r="AE151" s="2168"/>
      <c r="AF151" s="2168"/>
      <c r="AG151" s="2168"/>
      <c r="AH151" s="2168"/>
      <c r="AI151" s="2168"/>
      <c r="AJ151" s="2168"/>
      <c r="AK151" s="2168"/>
      <c r="AL151" s="2168"/>
      <c r="AM151" s="2168"/>
      <c r="AN151" s="2168"/>
      <c r="AO151" s="2168"/>
      <c r="AP151" s="2168"/>
      <c r="AQ151" s="2168"/>
      <c r="AR151" s="2168"/>
      <c r="AS151" s="2168"/>
      <c r="AT151" s="2168"/>
      <c r="AU151" s="2168"/>
      <c r="AV151" s="2168"/>
      <c r="AW151" s="2168"/>
      <c r="AX151" s="2168"/>
      <c r="AY151" s="2169"/>
      <c r="AZ151" s="433"/>
    </row>
    <row r="152" spans="1:52" s="438" customFormat="1" ht="9.9499999999999993" customHeight="1" thickTop="1">
      <c r="A152" s="436">
        <f t="shared" si="6"/>
        <v>0</v>
      </c>
      <c r="B152" s="437"/>
      <c r="C152" s="437"/>
      <c r="D152" s="437"/>
      <c r="E152" s="437"/>
      <c r="F152" s="437"/>
      <c r="G152" s="437"/>
      <c r="H152" s="437"/>
      <c r="I152" s="437"/>
      <c r="J152" s="437"/>
      <c r="K152" s="437"/>
      <c r="L152" s="437"/>
      <c r="M152" s="437"/>
      <c r="N152" s="437"/>
      <c r="O152" s="437"/>
      <c r="P152" s="437"/>
      <c r="Q152" s="437"/>
      <c r="R152" s="437"/>
      <c r="S152" s="437"/>
      <c r="T152" s="437"/>
      <c r="U152" s="437"/>
      <c r="V152" s="437"/>
      <c r="W152" s="437"/>
      <c r="X152" s="437"/>
      <c r="Y152" s="437"/>
      <c r="Z152" s="437"/>
      <c r="AA152" s="437"/>
      <c r="AB152" s="437"/>
      <c r="AC152" s="437"/>
      <c r="AD152" s="437"/>
      <c r="AE152" s="437"/>
      <c r="AF152" s="437"/>
      <c r="AG152" s="437"/>
      <c r="AH152" s="437"/>
      <c r="AI152" s="437"/>
      <c r="AJ152" s="437"/>
      <c r="AK152" s="437"/>
      <c r="AL152" s="437"/>
      <c r="AM152" s="437"/>
      <c r="AN152" s="437"/>
      <c r="AO152" s="437"/>
      <c r="AP152" s="437"/>
      <c r="AQ152" s="437"/>
      <c r="AR152" s="437"/>
      <c r="AS152" s="437"/>
      <c r="AT152" s="437"/>
      <c r="AU152" s="437"/>
      <c r="AV152" s="437"/>
      <c r="AW152" s="437"/>
      <c r="AX152" s="437"/>
      <c r="AY152" s="437"/>
    </row>
    <row r="153" spans="1:52" s="442" customFormat="1" ht="30" customHeight="1">
      <c r="A153" s="436">
        <f t="shared" si="6"/>
        <v>0</v>
      </c>
      <c r="B153" s="439"/>
      <c r="C153" s="439"/>
      <c r="D153" s="439"/>
      <c r="E153" s="439"/>
      <c r="F153" s="2152" t="s">
        <v>1596</v>
      </c>
      <c r="G153" s="2152"/>
      <c r="H153" s="2152"/>
      <c r="I153" s="2152"/>
      <c r="J153" s="2152"/>
      <c r="K153" s="2152"/>
      <c r="L153" s="2153">
        <f>+'6-3표준조사-2'!K229</f>
        <v>0</v>
      </c>
      <c r="M153" s="2153"/>
      <c r="N153" s="2153"/>
      <c r="O153" s="2153"/>
      <c r="P153" s="2153"/>
      <c r="Q153" s="2153"/>
      <c r="R153" s="440"/>
      <c r="S153" s="440"/>
      <c r="T153" s="2152" t="s">
        <v>1595</v>
      </c>
      <c r="U153" s="2152"/>
      <c r="V153" s="2152"/>
      <c r="W153" s="2152"/>
      <c r="X153" s="2152"/>
      <c r="Y153" s="2152"/>
      <c r="Z153" s="2153">
        <f>+'6-3표준조사-2'!L229</f>
        <v>0</v>
      </c>
      <c r="AA153" s="2153"/>
      <c r="AB153" s="2153"/>
      <c r="AC153" s="2153"/>
      <c r="AD153" s="2153"/>
      <c r="AE153" s="2153"/>
      <c r="AF153" s="440"/>
      <c r="AG153" s="440"/>
      <c r="AH153" s="2152" t="s">
        <v>1594</v>
      </c>
      <c r="AI153" s="2152"/>
      <c r="AJ153" s="2152"/>
      <c r="AK153" s="2152"/>
      <c r="AL153" s="2152"/>
      <c r="AM153" s="2152"/>
      <c r="AN153" s="2152"/>
      <c r="AO153" s="2153">
        <f>+'6-3표준조사-2'!R229</f>
        <v>0</v>
      </c>
      <c r="AP153" s="2153"/>
      <c r="AQ153" s="2153"/>
      <c r="AR153" s="2153"/>
      <c r="AS153" s="2153"/>
      <c r="AT153" s="2153"/>
      <c r="AU153" s="441"/>
      <c r="AV153" s="441"/>
      <c r="AW153" s="441"/>
      <c r="AX153" s="441"/>
      <c r="AY153" s="439"/>
    </row>
    <row r="154" spans="1:52" s="438" customFormat="1" ht="14.25" customHeight="1">
      <c r="A154" s="436">
        <f t="shared" si="6"/>
        <v>0</v>
      </c>
      <c r="B154" s="437"/>
      <c r="C154" s="437"/>
      <c r="D154" s="437"/>
      <c r="E154" s="437"/>
      <c r="F154" s="437"/>
      <c r="G154" s="437"/>
      <c r="H154" s="437"/>
      <c r="I154" s="437"/>
      <c r="J154" s="437"/>
      <c r="K154" s="437"/>
      <c r="L154" s="437"/>
      <c r="M154" s="437"/>
      <c r="N154" s="437"/>
      <c r="O154" s="437"/>
      <c r="P154" s="437"/>
      <c r="Q154" s="437"/>
      <c r="R154" s="437"/>
      <c r="S154" s="437"/>
      <c r="T154" s="437"/>
      <c r="U154" s="437"/>
      <c r="V154" s="437"/>
      <c r="W154" s="437"/>
      <c r="X154" s="437"/>
      <c r="Y154" s="437"/>
      <c r="Z154" s="437"/>
      <c r="AA154" s="437"/>
      <c r="AB154" s="437"/>
      <c r="AC154" s="437"/>
      <c r="AD154" s="437"/>
      <c r="AE154" s="437"/>
      <c r="AF154" s="437"/>
      <c r="AG154" s="437"/>
      <c r="AH154" s="437"/>
      <c r="AI154" s="437"/>
      <c r="AJ154" s="437"/>
      <c r="AK154" s="437"/>
      <c r="AL154" s="437"/>
      <c r="AM154" s="437"/>
      <c r="AN154" s="437"/>
      <c r="AO154" s="437"/>
      <c r="AP154" s="437"/>
      <c r="AQ154" s="437"/>
      <c r="AR154" s="437"/>
      <c r="AS154" s="437"/>
      <c r="AT154" s="437"/>
      <c r="AU154" s="437"/>
      <c r="AV154" s="437"/>
      <c r="AW154" s="437"/>
      <c r="AX154" s="437"/>
      <c r="AY154" s="437"/>
    </row>
    <row r="155" spans="1:52" s="444" customFormat="1" ht="20.100000000000001" customHeight="1">
      <c r="A155" s="436">
        <f t="shared" si="6"/>
        <v>0</v>
      </c>
      <c r="B155" s="2154" t="s">
        <v>1593</v>
      </c>
      <c r="C155" s="2154"/>
      <c r="D155" s="2154"/>
      <c r="E155" s="2154"/>
      <c r="F155" s="2154"/>
      <c r="G155" s="2154"/>
      <c r="H155" s="2154"/>
      <c r="I155" s="2154"/>
      <c r="J155" s="2154"/>
      <c r="K155" s="2154"/>
      <c r="L155" s="2154"/>
      <c r="M155" s="2154"/>
      <c r="N155" s="2154"/>
      <c r="O155" s="2154"/>
      <c r="P155" s="2154"/>
      <c r="Q155" s="2154"/>
      <c r="R155" s="2154"/>
      <c r="S155" s="2154"/>
      <c r="T155" s="2154"/>
      <c r="U155" s="2154"/>
      <c r="V155" s="2154"/>
      <c r="W155" s="2154"/>
      <c r="X155" s="2154"/>
      <c r="Y155" s="2154"/>
      <c r="Z155" s="2154"/>
      <c r="AA155" s="2154"/>
      <c r="AB155" s="2154"/>
      <c r="AC155" s="2154"/>
      <c r="AD155" s="2154"/>
      <c r="AE155" s="2154"/>
      <c r="AF155" s="2154"/>
      <c r="AG155" s="2154"/>
      <c r="AH155" s="2154"/>
      <c r="AI155" s="2154"/>
      <c r="AJ155" s="2154"/>
      <c r="AK155" s="2154"/>
      <c r="AL155" s="2154"/>
      <c r="AM155" s="2154"/>
      <c r="AN155" s="2154"/>
      <c r="AO155" s="2154"/>
      <c r="AP155" s="2154"/>
      <c r="AQ155" s="2154"/>
      <c r="AR155" s="2154"/>
      <c r="AS155" s="2154"/>
      <c r="AT155" s="2154"/>
      <c r="AU155" s="2154"/>
      <c r="AV155" s="2154"/>
      <c r="AW155" s="2154"/>
      <c r="AX155" s="2154"/>
      <c r="AY155" s="2154"/>
      <c r="AZ155" s="443"/>
    </row>
    <row r="156" spans="1:52" s="444" customFormat="1" ht="18" customHeight="1">
      <c r="A156" s="436">
        <f t="shared" si="6"/>
        <v>0</v>
      </c>
      <c r="B156" s="445"/>
      <c r="C156" s="445" t="s">
        <v>1579</v>
      </c>
      <c r="D156" s="446" t="s">
        <v>1592</v>
      </c>
      <c r="E156" s="446"/>
      <c r="F156" s="447"/>
      <c r="G156" s="447"/>
      <c r="H156" s="447"/>
      <c r="I156" s="447"/>
      <c r="J156" s="448"/>
      <c r="K156" s="445"/>
      <c r="L156" s="445"/>
      <c r="M156" s="446"/>
      <c r="N156" s="446"/>
      <c r="O156" s="448"/>
      <c r="P156" s="446"/>
      <c r="Q156" s="446"/>
      <c r="R156" s="446"/>
      <c r="S156" s="446"/>
      <c r="T156" s="446"/>
      <c r="U156" s="446"/>
      <c r="V156" s="446"/>
      <c r="W156" s="446"/>
      <c r="X156" s="446"/>
      <c r="Y156" s="446"/>
      <c r="Z156" s="446"/>
      <c r="AA156" s="446"/>
      <c r="AB156" s="446"/>
      <c r="AC156" s="446"/>
      <c r="AD156" s="446"/>
      <c r="AE156" s="446"/>
      <c r="AF156" s="445"/>
      <c r="AG156" s="445"/>
      <c r="AH156" s="445"/>
      <c r="AI156" s="445"/>
      <c r="AJ156" s="445"/>
      <c r="AK156" s="445"/>
      <c r="AL156" s="445"/>
      <c r="AM156" s="445"/>
      <c r="AN156" s="445"/>
      <c r="AO156" s="445"/>
      <c r="AP156" s="445"/>
      <c r="AQ156" s="445"/>
      <c r="AR156" s="445"/>
      <c r="AS156" s="445"/>
      <c r="AT156" s="445"/>
      <c r="AU156" s="445"/>
      <c r="AV156" s="445"/>
      <c r="AW156" s="445"/>
      <c r="AX156" s="445"/>
      <c r="AY156" s="445"/>
    </row>
    <row r="157" spans="1:52" s="444" customFormat="1" ht="18" customHeight="1">
      <c r="A157" s="436">
        <f t="shared" si="6"/>
        <v>0</v>
      </c>
      <c r="B157" s="445"/>
      <c r="C157" s="445"/>
      <c r="D157" s="445" t="s">
        <v>540</v>
      </c>
      <c r="E157" s="446" t="str">
        <f>CONCATENATE(L153," 임반 ",Z153," 소반 은 해발고",'6-3표준조사-2'!W228,"m ~ ",'6-3표준조사-2'!W229,"m 사이에 분포한다.")</f>
        <v>0 임반 0 소반 은 해발고m ~ m 사이에 분포한다.</v>
      </c>
      <c r="F157" s="446"/>
      <c r="G157" s="446"/>
      <c r="H157" s="446"/>
      <c r="I157" s="446"/>
      <c r="J157" s="446"/>
      <c r="K157" s="446"/>
      <c r="L157" s="446"/>
      <c r="M157" s="446"/>
      <c r="N157" s="446"/>
      <c r="O157" s="446"/>
      <c r="P157" s="446"/>
      <c r="Q157" s="446"/>
      <c r="R157" s="446"/>
      <c r="S157" s="446"/>
      <c r="T157" s="446"/>
      <c r="U157" s="446"/>
      <c r="V157" s="446"/>
      <c r="W157" s="446"/>
      <c r="X157" s="446"/>
      <c r="Y157" s="446"/>
      <c r="Z157" s="446"/>
      <c r="AA157" s="446"/>
      <c r="AB157" s="446"/>
      <c r="AC157" s="446"/>
      <c r="AD157" s="446"/>
      <c r="AE157" s="446"/>
      <c r="AF157" s="446"/>
      <c r="AG157" s="446"/>
      <c r="AH157" s="446"/>
      <c r="AI157" s="446"/>
      <c r="AJ157" s="449"/>
      <c r="AK157" s="449"/>
      <c r="AL157" s="449"/>
      <c r="AM157" s="446"/>
      <c r="AN157" s="446"/>
      <c r="AO157" s="446"/>
      <c r="AP157" s="446"/>
      <c r="AQ157" s="446"/>
      <c r="AR157" s="446"/>
      <c r="AS157" s="446"/>
      <c r="AT157" s="446"/>
      <c r="AU157" s="446"/>
      <c r="AV157" s="446"/>
      <c r="AW157" s="446"/>
      <c r="AX157" s="446"/>
      <c r="AY157" s="446"/>
    </row>
    <row r="158" spans="1:52" s="444" customFormat="1" ht="18" customHeight="1">
      <c r="A158" s="436">
        <f t="shared" si="6"/>
        <v>0</v>
      </c>
      <c r="B158" s="445"/>
      <c r="C158" s="445"/>
      <c r="D158" s="445" t="s">
        <v>540</v>
      </c>
      <c r="E158" s="445" t="str">
        <f>CONCATENATE("소반의 경사도는 평균 ",'6-3표준조사-2'!W230,"˚로 ",'6-3표준조사-2'!P231,"경사이고, 임지의 잔재를 제외하고 장애물은 많지 않다.")</f>
        <v>소반의 경사도는 평균 ˚로 완 (15˚ 이하)경사이고, 임지의 잔재를 제외하고 장애물은 많지 않다.</v>
      </c>
      <c r="F158" s="445"/>
      <c r="G158" s="445"/>
      <c r="H158" s="445"/>
      <c r="I158" s="445"/>
      <c r="J158" s="445"/>
      <c r="K158" s="445"/>
      <c r="L158" s="445"/>
      <c r="M158" s="445"/>
      <c r="N158" s="445"/>
      <c r="O158" s="445"/>
      <c r="P158" s="445"/>
      <c r="Q158" s="445"/>
      <c r="R158" s="445"/>
      <c r="S158" s="445"/>
      <c r="T158" s="445"/>
      <c r="U158" s="445"/>
      <c r="V158" s="445"/>
      <c r="W158" s="445"/>
      <c r="X158" s="445"/>
      <c r="Y158" s="445"/>
      <c r="Z158" s="445"/>
      <c r="AA158" s="445"/>
      <c r="AB158" s="445"/>
      <c r="AC158" s="445"/>
      <c r="AD158" s="445"/>
      <c r="AE158" s="445"/>
      <c r="AF158" s="445"/>
      <c r="AG158" s="445"/>
      <c r="AH158" s="445"/>
      <c r="AI158" s="445"/>
      <c r="AJ158" s="445"/>
      <c r="AK158" s="445"/>
      <c r="AL158" s="445"/>
      <c r="AM158" s="445"/>
      <c r="AN158" s="445"/>
      <c r="AO158" s="445"/>
      <c r="AP158" s="445"/>
      <c r="AQ158" s="445"/>
      <c r="AR158" s="445"/>
      <c r="AS158" s="445"/>
      <c r="AT158" s="445"/>
      <c r="AU158" s="445"/>
      <c r="AV158" s="445"/>
      <c r="AW158" s="445"/>
      <c r="AX158" s="445"/>
      <c r="AY158" s="445"/>
    </row>
    <row r="159" spans="1:52" s="444" customFormat="1" ht="18" customHeight="1">
      <c r="A159" s="436">
        <f t="shared" si="6"/>
        <v>0</v>
      </c>
      <c r="B159" s="445"/>
      <c r="C159" s="445" t="s">
        <v>1577</v>
      </c>
      <c r="D159" s="445" t="s">
        <v>1591</v>
      </c>
      <c r="E159" s="445"/>
      <c r="F159" s="445"/>
      <c r="G159" s="445"/>
      <c r="H159" s="445"/>
      <c r="I159" s="445"/>
      <c r="J159" s="445"/>
      <c r="K159" s="446"/>
      <c r="L159" s="446"/>
      <c r="M159" s="450"/>
      <c r="N159" s="445"/>
      <c r="O159" s="445"/>
      <c r="P159" s="451"/>
      <c r="Q159" s="451"/>
      <c r="R159" s="451"/>
      <c r="S159" s="451"/>
      <c r="T159" s="451"/>
      <c r="U159" s="445"/>
      <c r="V159" s="445"/>
      <c r="W159" s="445"/>
      <c r="X159" s="445"/>
      <c r="Y159" s="445"/>
      <c r="Z159" s="445"/>
      <c r="AA159" s="445"/>
      <c r="AB159" s="445"/>
      <c r="AC159" s="445"/>
      <c r="AD159" s="445"/>
      <c r="AE159" s="445"/>
      <c r="AF159" s="445"/>
      <c r="AG159" s="445"/>
      <c r="AH159" s="445"/>
      <c r="AI159" s="445"/>
      <c r="AJ159" s="445"/>
      <c r="AK159" s="445"/>
      <c r="AL159" s="445"/>
      <c r="AM159" s="445"/>
      <c r="AN159" s="445"/>
      <c r="AO159" s="445"/>
      <c r="AP159" s="445"/>
      <c r="AQ159" s="445"/>
      <c r="AR159" s="445"/>
      <c r="AS159" s="445"/>
      <c r="AT159" s="445"/>
      <c r="AU159" s="445"/>
      <c r="AV159" s="445"/>
      <c r="AW159" s="445"/>
      <c r="AX159" s="445"/>
      <c r="AY159" s="445"/>
    </row>
    <row r="160" spans="1:52" s="444" customFormat="1" ht="18" customHeight="1">
      <c r="A160" s="436">
        <f t="shared" si="6"/>
        <v>0</v>
      </c>
      <c r="B160" s="445"/>
      <c r="C160" s="445"/>
      <c r="D160" s="445" t="s">
        <v>540</v>
      </c>
      <c r="E160" s="446" t="str">
        <f>CONCATENATE("사업대상지는 ",'6-3표준조사-2'!N229," ",'6-3표준조사-2'!O229," ",'6-3표준조사-2'!P229,"로 지적면적은 ",'4-1 필지내역'!G5+'4-1 필지내역'!G6,"ha 이다." )</f>
        <v>사업대상지는   번지로 지적면적은 0.1ha 이다.</v>
      </c>
      <c r="F160" s="446"/>
      <c r="G160" s="446"/>
      <c r="H160" s="445"/>
      <c r="I160" s="445"/>
      <c r="J160" s="445"/>
      <c r="K160" s="445"/>
      <c r="L160" s="445"/>
      <c r="M160" s="445"/>
      <c r="N160" s="445"/>
      <c r="O160" s="445"/>
      <c r="P160" s="445"/>
      <c r="Q160" s="445"/>
      <c r="R160" s="445"/>
      <c r="S160" s="445"/>
      <c r="T160" s="445"/>
      <c r="U160" s="445"/>
      <c r="V160" s="445"/>
      <c r="W160" s="445"/>
      <c r="X160" s="445"/>
      <c r="Y160" s="445"/>
      <c r="Z160" s="445"/>
      <c r="AA160" s="445"/>
      <c r="AB160" s="445"/>
      <c r="AC160" s="445"/>
      <c r="AD160" s="445"/>
      <c r="AE160" s="445"/>
      <c r="AF160" s="445"/>
      <c r="AG160" s="445"/>
      <c r="AH160" s="445"/>
      <c r="AI160" s="445"/>
      <c r="AJ160" s="446"/>
      <c r="AK160" s="446"/>
      <c r="AL160" s="446"/>
      <c r="AM160" s="446"/>
      <c r="AN160" s="446"/>
      <c r="AO160" s="446"/>
      <c r="AP160" s="446"/>
      <c r="AQ160" s="446"/>
      <c r="AR160" s="446"/>
      <c r="AS160" s="446"/>
      <c r="AT160" s="446"/>
      <c r="AU160" s="446"/>
      <c r="AV160" s="446"/>
      <c r="AW160" s="446"/>
      <c r="AX160" s="446"/>
      <c r="AY160" s="446"/>
      <c r="AZ160" s="452"/>
    </row>
    <row r="161" spans="1:74" s="444" customFormat="1" ht="18" customHeight="1">
      <c r="A161" s="436">
        <f t="shared" si="6"/>
        <v>0</v>
      </c>
      <c r="B161" s="445"/>
      <c r="C161" s="445"/>
      <c r="D161" s="445" t="s">
        <v>540</v>
      </c>
      <c r="E161" s="446" t="str">
        <f>CONCATENATE("소반내에 묘지 및 조림목이 고사하여 풀베기 작업이 필요없는 지역을 제외한 풀베기사업 대상면적은 ",'6-3표준조사-2'!Q229,"ha 이다.")</f>
        <v>소반내에 묘지 및 조림목이 고사하여 풀베기 작업이 필요없는 지역을 제외한 풀베기사업 대상면적은 0ha 이다.</v>
      </c>
      <c r="F161" s="446"/>
      <c r="G161" s="446"/>
      <c r="H161" s="446"/>
      <c r="I161" s="446"/>
      <c r="J161" s="446"/>
      <c r="K161" s="446"/>
      <c r="L161" s="446"/>
      <c r="M161" s="446"/>
      <c r="N161" s="446"/>
      <c r="O161" s="446"/>
      <c r="P161" s="446"/>
      <c r="Q161" s="446"/>
      <c r="R161" s="446"/>
      <c r="S161" s="446"/>
      <c r="T161" s="446"/>
      <c r="U161" s="446"/>
      <c r="V161" s="446"/>
      <c r="W161" s="446"/>
      <c r="X161" s="446"/>
      <c r="Y161" s="446"/>
      <c r="Z161" s="446"/>
      <c r="AA161" s="446"/>
      <c r="AB161" s="446"/>
      <c r="AC161" s="446"/>
      <c r="AD161" s="446"/>
      <c r="AE161" s="446"/>
      <c r="AF161" s="446"/>
      <c r="AG161" s="446"/>
      <c r="AH161" s="446"/>
      <c r="AI161" s="446"/>
      <c r="AJ161" s="446"/>
      <c r="AK161" s="446"/>
      <c r="AL161" s="446"/>
      <c r="AM161" s="446"/>
      <c r="AN161" s="446"/>
      <c r="AO161" s="446"/>
      <c r="AP161" s="446"/>
      <c r="AQ161" s="446"/>
      <c r="AR161" s="446"/>
      <c r="AS161" s="446"/>
      <c r="AT161" s="446"/>
      <c r="AU161" s="446"/>
      <c r="AV161" s="446"/>
      <c r="AW161" s="446"/>
      <c r="AX161" s="446"/>
      <c r="AY161" s="446"/>
      <c r="AZ161" s="452"/>
    </row>
    <row r="162" spans="1:74" s="444" customFormat="1" ht="18" customHeight="1">
      <c r="A162" s="436">
        <f t="shared" si="6"/>
        <v>0</v>
      </c>
      <c r="B162" s="445"/>
      <c r="C162" s="445" t="s">
        <v>1567</v>
      </c>
      <c r="D162" s="445" t="s">
        <v>1590</v>
      </c>
      <c r="E162" s="446"/>
      <c r="F162" s="446"/>
      <c r="G162" s="446"/>
      <c r="H162" s="446"/>
      <c r="I162" s="446"/>
      <c r="J162" s="446"/>
      <c r="K162" s="446"/>
      <c r="L162" s="446"/>
      <c r="M162" s="446"/>
      <c r="N162" s="446"/>
      <c r="O162" s="446"/>
      <c r="P162" s="446"/>
      <c r="Q162" s="446"/>
      <c r="R162" s="446"/>
      <c r="S162" s="446"/>
      <c r="T162" s="446"/>
      <c r="U162" s="446"/>
      <c r="V162" s="446"/>
      <c r="W162" s="446"/>
      <c r="X162" s="446"/>
      <c r="Y162" s="446"/>
      <c r="Z162" s="446"/>
      <c r="AA162" s="446"/>
      <c r="AB162" s="446"/>
      <c r="AC162" s="446"/>
      <c r="AD162" s="446"/>
      <c r="AE162" s="446"/>
      <c r="AF162" s="446"/>
      <c r="AG162" s="446"/>
      <c r="AH162" s="453"/>
      <c r="AI162" s="453"/>
      <c r="AJ162" s="453"/>
      <c r="AK162" s="446"/>
      <c r="AL162" s="446"/>
      <c r="AM162" s="446"/>
      <c r="AN162" s="446"/>
      <c r="AO162" s="446"/>
      <c r="AP162" s="446"/>
      <c r="AQ162" s="446"/>
      <c r="AR162" s="446"/>
      <c r="AS162" s="446"/>
      <c r="AT162" s="446"/>
      <c r="AU162" s="446"/>
      <c r="AV162" s="446"/>
      <c r="AW162" s="446"/>
      <c r="AX162" s="446"/>
      <c r="AY162" s="446"/>
      <c r="AZ162" s="452"/>
    </row>
    <row r="163" spans="1:74" s="444" customFormat="1" ht="18" customHeight="1">
      <c r="A163" s="436">
        <f t="shared" si="6"/>
        <v>0</v>
      </c>
      <c r="B163" s="454"/>
      <c r="C163" s="454"/>
      <c r="D163" s="454" t="s">
        <v>540</v>
      </c>
      <c r="E163" s="455" t="s">
        <v>1589</v>
      </c>
      <c r="F163" s="455"/>
      <c r="G163" s="455"/>
      <c r="H163" s="455"/>
      <c r="I163" s="455"/>
      <c r="J163" s="455"/>
      <c r="K163" s="455"/>
      <c r="L163" s="455"/>
      <c r="M163" s="455"/>
      <c r="N163" s="455"/>
      <c r="O163" s="455"/>
      <c r="P163" s="455"/>
      <c r="Q163" s="455"/>
      <c r="R163" s="455"/>
      <c r="S163" s="455"/>
      <c r="T163" s="455"/>
      <c r="U163" s="455"/>
      <c r="V163" s="455"/>
      <c r="W163" s="455"/>
      <c r="X163" s="455"/>
      <c r="Y163" s="455"/>
      <c r="Z163" s="455"/>
      <c r="AA163" s="455"/>
      <c r="AB163" s="455"/>
      <c r="AC163" s="455"/>
      <c r="AD163" s="455"/>
      <c r="AE163" s="455"/>
      <c r="AF163" s="455"/>
      <c r="AG163" s="455"/>
      <c r="AH163" s="456"/>
      <c r="AI163" s="456"/>
      <c r="AJ163" s="456"/>
      <c r="AK163" s="455"/>
      <c r="AL163" s="455"/>
      <c r="AM163" s="455"/>
      <c r="AN163" s="455"/>
      <c r="AO163" s="455"/>
      <c r="AP163" s="455"/>
      <c r="AQ163" s="455"/>
      <c r="AR163" s="455"/>
      <c r="AS163" s="455"/>
      <c r="AT163" s="455"/>
      <c r="AU163" s="455"/>
      <c r="AV163" s="455"/>
      <c r="AW163" s="455"/>
      <c r="AX163" s="455"/>
      <c r="AY163" s="455"/>
      <c r="AZ163" s="452"/>
    </row>
    <row r="164" spans="1:74" s="444" customFormat="1" ht="14.25" customHeight="1">
      <c r="A164" s="436">
        <f t="shared" si="6"/>
        <v>0</v>
      </c>
      <c r="B164" s="445"/>
      <c r="C164" s="445"/>
      <c r="D164" s="457"/>
      <c r="E164" s="457"/>
      <c r="F164" s="457"/>
      <c r="G164" s="457"/>
      <c r="H164" s="457"/>
      <c r="I164" s="457"/>
      <c r="J164" s="457"/>
      <c r="K164" s="457"/>
      <c r="L164" s="457"/>
      <c r="M164" s="457"/>
      <c r="N164" s="457"/>
      <c r="O164" s="457"/>
      <c r="P164" s="457"/>
      <c r="Q164" s="457"/>
      <c r="R164" s="457"/>
      <c r="S164" s="457"/>
      <c r="T164" s="457"/>
      <c r="U164" s="457"/>
      <c r="V164" s="457"/>
      <c r="W164" s="457"/>
      <c r="X164" s="457"/>
      <c r="Y164" s="457"/>
      <c r="Z164" s="457"/>
      <c r="AA164" s="457"/>
      <c r="AB164" s="457"/>
      <c r="AC164" s="457"/>
      <c r="AD164" s="457"/>
      <c r="AE164" s="457"/>
      <c r="AF164" s="457"/>
      <c r="AG164" s="457"/>
      <c r="AH164" s="457"/>
      <c r="AI164" s="457"/>
      <c r="AJ164" s="457"/>
      <c r="AK164" s="457"/>
      <c r="AL164" s="457"/>
      <c r="AM164" s="457"/>
      <c r="AN164" s="457"/>
      <c r="AO164" s="457"/>
      <c r="AP164" s="457"/>
      <c r="AQ164" s="457"/>
      <c r="AR164" s="457"/>
      <c r="AS164" s="457"/>
      <c r="AT164" s="457"/>
      <c r="AU164" s="457"/>
      <c r="AV164" s="457"/>
      <c r="AW164" s="457"/>
      <c r="AX164" s="457"/>
      <c r="AY164" s="457"/>
      <c r="AZ164" s="452"/>
      <c r="BA164" s="458"/>
      <c r="BB164" s="458"/>
      <c r="BC164" s="458"/>
      <c r="BD164" s="458"/>
      <c r="BE164" s="458"/>
      <c r="BF164" s="458"/>
      <c r="BG164" s="458"/>
      <c r="BH164" s="458"/>
      <c r="BI164" s="458"/>
      <c r="BJ164" s="458"/>
    </row>
    <row r="165" spans="1:74" s="438" customFormat="1" ht="20.100000000000001" customHeight="1">
      <c r="A165" s="436">
        <f t="shared" si="6"/>
        <v>0</v>
      </c>
      <c r="B165" s="2154" t="s">
        <v>1588</v>
      </c>
      <c r="C165" s="2154"/>
      <c r="D165" s="2154"/>
      <c r="E165" s="2154"/>
      <c r="F165" s="2154"/>
      <c r="G165" s="2154"/>
      <c r="H165" s="2154"/>
      <c r="I165" s="2154"/>
      <c r="J165" s="2154"/>
      <c r="K165" s="2154"/>
      <c r="L165" s="2154"/>
      <c r="M165" s="2154"/>
      <c r="N165" s="2154"/>
      <c r="O165" s="2154"/>
      <c r="P165" s="2154"/>
      <c r="Q165" s="2154"/>
      <c r="R165" s="2154"/>
      <c r="S165" s="2154"/>
      <c r="T165" s="2154"/>
      <c r="U165" s="2154"/>
      <c r="V165" s="2154"/>
      <c r="W165" s="2154"/>
      <c r="X165" s="2154"/>
      <c r="Y165" s="2154"/>
      <c r="Z165" s="2154"/>
      <c r="AA165" s="2154"/>
      <c r="AB165" s="2154"/>
      <c r="AC165" s="2154"/>
      <c r="AD165" s="2154"/>
      <c r="AE165" s="2154"/>
      <c r="AF165" s="2154"/>
      <c r="AG165" s="2154"/>
      <c r="AH165" s="2154"/>
      <c r="AI165" s="2154"/>
      <c r="AJ165" s="2154"/>
      <c r="AK165" s="2154"/>
      <c r="AL165" s="2154"/>
      <c r="AM165" s="2154"/>
      <c r="AN165" s="2154"/>
      <c r="AO165" s="2154"/>
      <c r="AP165" s="2154"/>
      <c r="AQ165" s="2154"/>
      <c r="AR165" s="2154"/>
      <c r="AS165" s="2154"/>
      <c r="AT165" s="2154"/>
      <c r="AU165" s="2154"/>
      <c r="AV165" s="2154"/>
      <c r="AW165" s="2154"/>
      <c r="AX165" s="2154"/>
      <c r="AY165" s="2154"/>
      <c r="AZ165" s="443"/>
      <c r="BA165" s="458"/>
      <c r="BB165" s="459"/>
      <c r="BC165" s="459"/>
      <c r="BD165" s="459"/>
      <c r="BE165" s="459"/>
      <c r="BF165" s="459"/>
      <c r="BG165" s="459"/>
      <c r="BH165" s="459"/>
      <c r="BI165" s="459"/>
      <c r="BJ165" s="459"/>
    </row>
    <row r="166" spans="1:74" s="459" customFormat="1" ht="20.100000000000001" customHeight="1">
      <c r="A166" s="436">
        <f t="shared" si="6"/>
        <v>0</v>
      </c>
      <c r="B166" s="460"/>
      <c r="C166" s="461" t="s">
        <v>1579</v>
      </c>
      <c r="D166" s="461" t="s">
        <v>1587</v>
      </c>
      <c r="E166" s="462"/>
      <c r="F166" s="462"/>
      <c r="G166" s="453"/>
      <c r="H166" s="463"/>
      <c r="I166" s="463"/>
      <c r="J166" s="464"/>
      <c r="K166" s="464"/>
      <c r="L166" s="464"/>
      <c r="M166" s="464"/>
      <c r="N166" s="464"/>
      <c r="O166" s="464"/>
      <c r="P166" s="464"/>
      <c r="Q166" s="465"/>
      <c r="R166" s="465"/>
      <c r="S166" s="465"/>
      <c r="T166" s="465"/>
      <c r="U166" s="465"/>
      <c r="V166" s="466"/>
      <c r="W166" s="466"/>
      <c r="X166" s="466"/>
      <c r="Y166" s="466"/>
      <c r="Z166" s="466"/>
      <c r="AA166" s="466"/>
      <c r="AB166" s="466"/>
      <c r="AC166" s="466"/>
      <c r="AD166" s="466"/>
      <c r="AE166" s="466"/>
      <c r="AF166" s="466"/>
      <c r="AG166" s="466"/>
      <c r="AH166" s="467"/>
      <c r="AI166" s="467"/>
      <c r="AJ166" s="467"/>
      <c r="AK166" s="467"/>
      <c r="AL166" s="468"/>
      <c r="AM166" s="468"/>
      <c r="AN166" s="468"/>
      <c r="AO166" s="468"/>
      <c r="AP166" s="468"/>
      <c r="AQ166" s="468"/>
      <c r="AR166" s="468"/>
      <c r="AS166" s="468"/>
      <c r="AT166" s="468"/>
      <c r="AU166" s="468"/>
      <c r="AV166" s="463"/>
      <c r="AW166" s="463"/>
      <c r="AX166" s="463"/>
      <c r="AY166" s="463"/>
      <c r="AZ166" s="469"/>
      <c r="BA166" s="458"/>
      <c r="BB166" s="458"/>
      <c r="BC166" s="458"/>
      <c r="BD166" s="458"/>
      <c r="BE166" s="458"/>
      <c r="BF166" s="458"/>
      <c r="BG166" s="458"/>
      <c r="BH166" s="458"/>
      <c r="BI166" s="458"/>
      <c r="BJ166" s="458"/>
    </row>
    <row r="167" spans="1:74" s="444" customFormat="1" ht="18" customHeight="1">
      <c r="A167" s="436">
        <f t="shared" si="6"/>
        <v>0</v>
      </c>
      <c r="B167" s="470"/>
      <c r="C167" s="2155" t="s">
        <v>1586</v>
      </c>
      <c r="D167" s="2155"/>
      <c r="E167" s="2155"/>
      <c r="F167" s="2155"/>
      <c r="G167" s="2155"/>
      <c r="H167" s="2155"/>
      <c r="I167" s="2155"/>
      <c r="J167" s="2155"/>
      <c r="K167" s="2155" t="s">
        <v>1585</v>
      </c>
      <c r="L167" s="2155"/>
      <c r="M167" s="2155"/>
      <c r="N167" s="2155"/>
      <c r="O167" s="2155"/>
      <c r="P167" s="2155"/>
      <c r="Q167" s="2155"/>
      <c r="R167" s="2155"/>
      <c r="S167" s="2155" t="s">
        <v>1380</v>
      </c>
      <c r="T167" s="2155"/>
      <c r="U167" s="2155"/>
      <c r="V167" s="2155"/>
      <c r="W167" s="2155"/>
      <c r="X167" s="2155"/>
      <c r="Y167" s="2155"/>
      <c r="Z167" s="2155"/>
      <c r="AA167" s="2155" t="s">
        <v>1584</v>
      </c>
      <c r="AB167" s="2155"/>
      <c r="AC167" s="2155"/>
      <c r="AD167" s="2155"/>
      <c r="AE167" s="2155"/>
      <c r="AF167" s="2155"/>
      <c r="AG167" s="2155"/>
      <c r="AH167" s="2155"/>
      <c r="AI167" s="2155"/>
      <c r="AJ167" s="2155"/>
      <c r="AK167" s="2155"/>
      <c r="AL167" s="2155"/>
      <c r="AM167" s="2155"/>
      <c r="AN167" s="2155"/>
      <c r="AO167" s="2155"/>
      <c r="AP167" s="2155"/>
      <c r="AQ167" s="2155" t="s">
        <v>1156</v>
      </c>
      <c r="AR167" s="2155"/>
      <c r="AS167" s="2155"/>
      <c r="AT167" s="2155"/>
      <c r="AU167" s="2155"/>
      <c r="AV167" s="2155"/>
      <c r="AW167" s="2155"/>
      <c r="AX167" s="2155"/>
      <c r="AY167" s="470"/>
      <c r="AZ167" s="471"/>
      <c r="BA167" s="459"/>
      <c r="BB167" s="459"/>
      <c r="BC167" s="458"/>
      <c r="BD167" s="458"/>
      <c r="BE167" s="458"/>
      <c r="BF167" s="458"/>
      <c r="BG167" s="458"/>
      <c r="BH167" s="458"/>
      <c r="BI167" s="458"/>
      <c r="BJ167" s="458"/>
    </row>
    <row r="168" spans="1:74" s="444" customFormat="1" ht="18" customHeight="1">
      <c r="A168" s="436">
        <f t="shared" si="6"/>
        <v>0</v>
      </c>
      <c r="B168" s="470"/>
      <c r="C168" s="2155"/>
      <c r="D168" s="2155"/>
      <c r="E168" s="2155"/>
      <c r="F168" s="2155"/>
      <c r="G168" s="2155"/>
      <c r="H168" s="2155"/>
      <c r="I168" s="2155"/>
      <c r="J168" s="2155"/>
      <c r="K168" s="2155"/>
      <c r="L168" s="2155"/>
      <c r="M168" s="2155"/>
      <c r="N168" s="2155"/>
      <c r="O168" s="2155"/>
      <c r="P168" s="2155"/>
      <c r="Q168" s="2155"/>
      <c r="R168" s="2155"/>
      <c r="S168" s="2155"/>
      <c r="T168" s="2155"/>
      <c r="U168" s="2155"/>
      <c r="V168" s="2155"/>
      <c r="W168" s="2155"/>
      <c r="X168" s="2155"/>
      <c r="Y168" s="2155"/>
      <c r="Z168" s="2155"/>
      <c r="AA168" s="2155" t="s">
        <v>1376</v>
      </c>
      <c r="AB168" s="2155"/>
      <c r="AC168" s="2155"/>
      <c r="AD168" s="2155"/>
      <c r="AE168" s="2155"/>
      <c r="AF168" s="2155"/>
      <c r="AG168" s="2155"/>
      <c r="AH168" s="2155"/>
      <c r="AI168" s="2155" t="s">
        <v>1375</v>
      </c>
      <c r="AJ168" s="2155"/>
      <c r="AK168" s="2155"/>
      <c r="AL168" s="2155"/>
      <c r="AM168" s="2155"/>
      <c r="AN168" s="2155"/>
      <c r="AO168" s="2155"/>
      <c r="AP168" s="2155"/>
      <c r="AQ168" s="2155"/>
      <c r="AR168" s="2155"/>
      <c r="AS168" s="2155"/>
      <c r="AT168" s="2155"/>
      <c r="AU168" s="2155"/>
      <c r="AV168" s="2155"/>
      <c r="AW168" s="2155"/>
      <c r="AX168" s="2155"/>
      <c r="AY168" s="470"/>
      <c r="AZ168" s="471"/>
      <c r="BA168" s="458"/>
      <c r="BB168" s="458"/>
      <c r="BC168" s="458"/>
      <c r="BD168" s="458"/>
      <c r="BE168" s="458"/>
      <c r="BF168" s="458"/>
      <c r="BG168" s="458"/>
      <c r="BH168" s="458"/>
      <c r="BI168" s="458"/>
      <c r="BJ168" s="458"/>
    </row>
    <row r="169" spans="1:74" s="444" customFormat="1" ht="18" customHeight="1">
      <c r="A169" s="436">
        <f t="shared" si="6"/>
        <v>0</v>
      </c>
      <c r="B169" s="472"/>
      <c r="C169" s="2160">
        <f>L153</f>
        <v>0</v>
      </c>
      <c r="D169" s="2161"/>
      <c r="E169" s="2164" t="s">
        <v>1527</v>
      </c>
      <c r="F169" s="2164"/>
      <c r="G169" s="2161">
        <f>Z153</f>
        <v>0</v>
      </c>
      <c r="H169" s="2161"/>
      <c r="I169" s="2164" t="s">
        <v>1526</v>
      </c>
      <c r="J169" s="2164"/>
      <c r="K169" s="2158">
        <f>'6-3표준조사-2'!Q229</f>
        <v>0</v>
      </c>
      <c r="L169" s="2158"/>
      <c r="M169" s="2158"/>
      <c r="N169" s="2158"/>
      <c r="O169" s="2158"/>
      <c r="P169" s="2158"/>
      <c r="Q169" s="2158"/>
      <c r="R169" s="2158"/>
      <c r="S169" s="2158">
        <f>'6-3표준조사-2'!K231</f>
        <v>0</v>
      </c>
      <c r="T169" s="2158"/>
      <c r="U169" s="2158"/>
      <c r="V169" s="2158"/>
      <c r="W169" s="2158"/>
      <c r="X169" s="2158"/>
      <c r="Y169" s="2158"/>
      <c r="Z169" s="2158"/>
      <c r="AA169" s="2156">
        <f>'6-3표준조사-2'!Q235</f>
        <v>0</v>
      </c>
      <c r="AB169" s="2156"/>
      <c r="AC169" s="2156"/>
      <c r="AD169" s="2156"/>
      <c r="AE169" s="2156"/>
      <c r="AF169" s="2156"/>
      <c r="AG169" s="2156"/>
      <c r="AH169" s="2156"/>
      <c r="AI169" s="2156">
        <f>'6-3표준조사-2'!R235</f>
        <v>0</v>
      </c>
      <c r="AJ169" s="2156"/>
      <c r="AK169" s="2156"/>
      <c r="AL169" s="2156"/>
      <c r="AM169" s="2156"/>
      <c r="AN169" s="2156"/>
      <c r="AO169" s="2156"/>
      <c r="AP169" s="2156"/>
      <c r="AQ169" s="2158">
        <f>'6-3표준조사-2'!R231</f>
        <v>0</v>
      </c>
      <c r="AR169" s="2158"/>
      <c r="AS169" s="2158"/>
      <c r="AT169" s="2158"/>
      <c r="AU169" s="2158"/>
      <c r="AV169" s="2158"/>
      <c r="AW169" s="2158"/>
      <c r="AX169" s="2158"/>
      <c r="AY169" s="470"/>
      <c r="AZ169" s="471"/>
      <c r="BA169" s="458"/>
      <c r="BB169" s="458"/>
      <c r="BC169" s="459"/>
      <c r="BD169" s="459"/>
      <c r="BE169" s="459"/>
      <c r="BF169" s="459"/>
      <c r="BG169" s="459"/>
      <c r="BH169" s="459"/>
      <c r="BI169" s="459"/>
      <c r="BJ169" s="459"/>
    </row>
    <row r="170" spans="1:74" s="444" customFormat="1" ht="18" customHeight="1">
      <c r="A170" s="436">
        <f t="shared" si="6"/>
        <v>0</v>
      </c>
      <c r="B170" s="472"/>
      <c r="C170" s="2162"/>
      <c r="D170" s="2163"/>
      <c r="E170" s="2163"/>
      <c r="F170" s="2163"/>
      <c r="G170" s="2163"/>
      <c r="H170" s="2163"/>
      <c r="I170" s="2163"/>
      <c r="J170" s="2163"/>
      <c r="K170" s="2159"/>
      <c r="L170" s="2159"/>
      <c r="M170" s="2159"/>
      <c r="N170" s="2159"/>
      <c r="O170" s="2159"/>
      <c r="P170" s="2159"/>
      <c r="Q170" s="2159"/>
      <c r="R170" s="2159"/>
      <c r="S170" s="2159"/>
      <c r="T170" s="2159"/>
      <c r="U170" s="2159"/>
      <c r="V170" s="2159"/>
      <c r="W170" s="2159"/>
      <c r="X170" s="2159"/>
      <c r="Y170" s="2159"/>
      <c r="Z170" s="2159"/>
      <c r="AA170" s="2157"/>
      <c r="AB170" s="2157"/>
      <c r="AC170" s="2157"/>
      <c r="AD170" s="2157"/>
      <c r="AE170" s="2157"/>
      <c r="AF170" s="2157"/>
      <c r="AG170" s="2157"/>
      <c r="AH170" s="2157"/>
      <c r="AI170" s="2157"/>
      <c r="AJ170" s="2157"/>
      <c r="AK170" s="2157"/>
      <c r="AL170" s="2157"/>
      <c r="AM170" s="2157"/>
      <c r="AN170" s="2157"/>
      <c r="AO170" s="2157"/>
      <c r="AP170" s="2157"/>
      <c r="AQ170" s="2159"/>
      <c r="AR170" s="2159"/>
      <c r="AS170" s="2159"/>
      <c r="AT170" s="2159"/>
      <c r="AU170" s="2159"/>
      <c r="AV170" s="2159"/>
      <c r="AW170" s="2159"/>
      <c r="AX170" s="2159"/>
      <c r="AY170" s="470"/>
      <c r="AZ170" s="471"/>
      <c r="BA170" s="458"/>
      <c r="BB170" s="458"/>
      <c r="BC170" s="458"/>
      <c r="BD170" s="458"/>
      <c r="BE170" s="458"/>
      <c r="BF170" s="458"/>
      <c r="BG170" s="458"/>
      <c r="BH170" s="458"/>
      <c r="BI170" s="458"/>
      <c r="BJ170" s="458"/>
    </row>
    <row r="171" spans="1:74" s="444" customFormat="1" ht="18" customHeight="1">
      <c r="A171" s="436">
        <f t="shared" si="6"/>
        <v>0</v>
      </c>
      <c r="B171" s="472"/>
      <c r="C171" s="472" t="s">
        <v>1577</v>
      </c>
      <c r="D171" s="472" t="s">
        <v>1583</v>
      </c>
      <c r="E171" s="472"/>
      <c r="F171" s="470"/>
      <c r="G171" s="470"/>
      <c r="H171" s="470"/>
      <c r="I171" s="470"/>
      <c r="J171" s="470"/>
      <c r="K171" s="470"/>
      <c r="L171" s="470"/>
      <c r="M171" s="470"/>
      <c r="N171" s="470"/>
      <c r="O171" s="470"/>
      <c r="P171" s="470"/>
      <c r="Q171" s="473"/>
      <c r="R171" s="473"/>
      <c r="S171" s="473"/>
      <c r="T171" s="473"/>
      <c r="U171" s="473"/>
      <c r="V171" s="470"/>
      <c r="W171" s="474"/>
      <c r="X171" s="474"/>
      <c r="Y171" s="474"/>
      <c r="Z171" s="474"/>
      <c r="AA171" s="474"/>
      <c r="AB171" s="474"/>
      <c r="AC171" s="474"/>
      <c r="AD171" s="474"/>
      <c r="AE171" s="474"/>
      <c r="AF171" s="474"/>
      <c r="AG171" s="470"/>
      <c r="AH171" s="475"/>
      <c r="AI171" s="475"/>
      <c r="AJ171" s="475"/>
      <c r="AK171" s="475"/>
      <c r="AL171" s="476"/>
      <c r="AM171" s="476"/>
      <c r="AN171" s="476"/>
      <c r="AO171" s="476"/>
      <c r="AP171" s="476"/>
      <c r="AQ171" s="476"/>
      <c r="AR171" s="476"/>
      <c r="AS171" s="476"/>
      <c r="AT171" s="476"/>
      <c r="AU171" s="476"/>
      <c r="AV171" s="470"/>
      <c r="AW171" s="470"/>
      <c r="AX171" s="470"/>
      <c r="AY171" s="470"/>
      <c r="AZ171" s="471"/>
      <c r="BA171" s="458"/>
      <c r="BB171" s="458"/>
      <c r="BC171" s="458"/>
      <c r="BD171" s="458"/>
      <c r="BE171" s="458"/>
      <c r="BF171" s="458"/>
      <c r="BG171" s="458"/>
      <c r="BH171" s="458"/>
      <c r="BI171" s="458"/>
      <c r="BJ171" s="458"/>
      <c r="BK171" s="458"/>
      <c r="BL171" s="458"/>
      <c r="BM171" s="458"/>
      <c r="BN171" s="458"/>
      <c r="BO171" s="458"/>
      <c r="BP171" s="458"/>
      <c r="BQ171" s="458"/>
      <c r="BR171" s="458"/>
      <c r="BS171" s="458"/>
      <c r="BT171" s="458"/>
      <c r="BU171" s="458"/>
      <c r="BV171" s="458"/>
    </row>
    <row r="172" spans="1:74" s="444" customFormat="1" ht="18" customHeight="1">
      <c r="A172" s="436">
        <f t="shared" si="6"/>
        <v>0</v>
      </c>
      <c r="B172" s="472"/>
      <c r="C172" s="472"/>
      <c r="D172" s="445" t="s">
        <v>540</v>
      </c>
      <c r="E172" s="472" t="str">
        <f>CONCATENATE("식재된 ",S169," 는 활착이 안정된 상태로 신초발달이 양호함" )</f>
        <v>식재된 0 는 활착이 안정된 상태로 신초발달이 양호함</v>
      </c>
      <c r="F172" s="470"/>
      <c r="G172" s="470"/>
      <c r="H172" s="470"/>
      <c r="I172" s="470"/>
      <c r="J172" s="470"/>
      <c r="K172" s="470"/>
      <c r="L172" s="470"/>
      <c r="M172" s="470"/>
      <c r="N172" s="470"/>
      <c r="O172" s="470"/>
      <c r="P172" s="470"/>
      <c r="Q172" s="473"/>
      <c r="R172" s="473"/>
      <c r="S172" s="473"/>
      <c r="T172" s="473"/>
      <c r="U172" s="473"/>
      <c r="V172" s="470"/>
      <c r="W172" s="477"/>
      <c r="X172" s="474"/>
      <c r="Y172" s="474"/>
      <c r="Z172" s="474"/>
      <c r="AA172" s="477"/>
      <c r="AB172" s="474"/>
      <c r="AC172" s="474"/>
      <c r="AD172" s="474"/>
      <c r="AE172" s="477"/>
      <c r="AF172" s="474"/>
      <c r="AG172" s="470"/>
      <c r="AH172" s="475"/>
      <c r="AI172" s="475"/>
      <c r="AJ172" s="475"/>
      <c r="AK172" s="475"/>
      <c r="AL172" s="476"/>
      <c r="AM172" s="476"/>
      <c r="AN172" s="476"/>
      <c r="AO172" s="476"/>
      <c r="AP172" s="476"/>
      <c r="AQ172" s="476"/>
      <c r="AR172" s="476"/>
      <c r="AS172" s="476"/>
      <c r="AT172" s="476"/>
      <c r="AU172" s="476"/>
      <c r="AV172" s="470"/>
      <c r="AW172" s="470"/>
      <c r="AX172" s="470"/>
      <c r="AY172" s="470"/>
      <c r="AZ172" s="471"/>
      <c r="BC172" s="458"/>
      <c r="BD172" s="458"/>
      <c r="BE172" s="458"/>
      <c r="BF172" s="458"/>
      <c r="BG172" s="458"/>
      <c r="BH172" s="458"/>
      <c r="BI172" s="458"/>
      <c r="BJ172" s="458"/>
      <c r="BK172" s="458"/>
      <c r="BL172" s="458"/>
      <c r="BM172" s="458"/>
      <c r="BN172" s="458"/>
      <c r="BO172" s="458"/>
      <c r="BP172" s="458"/>
      <c r="BQ172" s="458"/>
      <c r="BR172" s="458"/>
      <c r="BS172" s="458"/>
      <c r="BT172" s="458"/>
      <c r="BU172" s="458"/>
      <c r="BV172" s="458"/>
    </row>
    <row r="173" spans="1:74" s="444" customFormat="1" ht="18" customHeight="1">
      <c r="A173" s="436">
        <f t="shared" si="6"/>
        <v>0</v>
      </c>
      <c r="B173" s="472"/>
      <c r="C173" s="472"/>
      <c r="D173" s="445" t="s">
        <v>540</v>
      </c>
      <c r="E173" s="472" t="s">
        <v>1582</v>
      </c>
      <c r="F173" s="470"/>
      <c r="G173" s="470"/>
      <c r="H173" s="470"/>
      <c r="I173" s="470"/>
      <c r="J173" s="470"/>
      <c r="K173" s="470"/>
      <c r="L173" s="470"/>
      <c r="M173" s="470"/>
      <c r="N173" s="470"/>
      <c r="O173" s="470"/>
      <c r="P173" s="470"/>
      <c r="Q173" s="473"/>
      <c r="R173" s="473"/>
      <c r="S173" s="473"/>
      <c r="T173" s="473"/>
      <c r="U173" s="473"/>
      <c r="V173" s="470"/>
      <c r="W173" s="470"/>
      <c r="X173" s="470"/>
      <c r="Y173" s="470"/>
      <c r="Z173" s="470"/>
      <c r="AA173" s="470"/>
      <c r="AB173" s="470"/>
      <c r="AC173" s="470"/>
      <c r="AD173" s="470"/>
      <c r="AE173" s="470"/>
      <c r="AF173" s="470"/>
      <c r="AG173" s="470"/>
      <c r="AH173" s="475"/>
      <c r="AI173" s="475"/>
      <c r="AJ173" s="475"/>
      <c r="AK173" s="475"/>
      <c r="AL173" s="476"/>
      <c r="AM173" s="476"/>
      <c r="AN173" s="476"/>
      <c r="AO173" s="476"/>
      <c r="AP173" s="476"/>
      <c r="AQ173" s="476"/>
      <c r="AR173" s="476"/>
      <c r="AS173" s="476"/>
      <c r="AT173" s="476"/>
      <c r="AU173" s="476"/>
      <c r="AV173" s="470"/>
      <c r="AW173" s="470"/>
      <c r="AX173" s="470"/>
      <c r="AY173" s="470"/>
      <c r="AZ173" s="471"/>
      <c r="BA173" s="438"/>
      <c r="BB173" s="438"/>
      <c r="BC173" s="438"/>
      <c r="BD173" s="438"/>
      <c r="BE173" s="438"/>
      <c r="BF173" s="438"/>
      <c r="BG173" s="438"/>
      <c r="BH173" s="438"/>
      <c r="BI173" s="438"/>
      <c r="BJ173" s="438"/>
      <c r="BK173" s="459"/>
      <c r="BL173" s="459"/>
      <c r="BM173" s="459"/>
      <c r="BN173" s="459"/>
      <c r="BO173" s="459"/>
      <c r="BP173" s="459"/>
      <c r="BQ173" s="459"/>
      <c r="BR173" s="459"/>
      <c r="BS173" s="459"/>
      <c r="BT173" s="459"/>
      <c r="BU173" s="459"/>
      <c r="BV173" s="459"/>
    </row>
    <row r="174" spans="1:74" s="444" customFormat="1" ht="18" customHeight="1">
      <c r="A174" s="436">
        <f t="shared" si="6"/>
        <v>0</v>
      </c>
      <c r="B174" s="472"/>
      <c r="C174" s="472" t="s">
        <v>1567</v>
      </c>
      <c r="D174" s="472" t="s">
        <v>1581</v>
      </c>
      <c r="E174" s="472"/>
      <c r="F174" s="470"/>
      <c r="G174" s="470"/>
      <c r="H174" s="470"/>
      <c r="I174" s="470"/>
      <c r="J174" s="470"/>
      <c r="K174" s="470"/>
      <c r="L174" s="470"/>
      <c r="M174" s="470"/>
      <c r="N174" s="470"/>
      <c r="O174" s="470"/>
      <c r="P174" s="470"/>
      <c r="Q174" s="473"/>
      <c r="R174" s="473"/>
      <c r="S174" s="473"/>
      <c r="T174" s="473"/>
      <c r="U174" s="473"/>
      <c r="V174" s="470"/>
      <c r="W174" s="470"/>
      <c r="X174" s="470"/>
      <c r="Y174" s="470"/>
      <c r="Z174" s="470"/>
      <c r="AA174" s="470"/>
      <c r="AB174" s="470"/>
      <c r="AC174" s="470"/>
      <c r="AD174" s="470"/>
      <c r="AE174" s="470"/>
      <c r="AF174" s="470"/>
      <c r="AG174" s="470"/>
      <c r="AH174" s="475"/>
      <c r="AI174" s="475"/>
      <c r="AJ174" s="475"/>
      <c r="AK174" s="475"/>
      <c r="AL174" s="476"/>
      <c r="AM174" s="476"/>
      <c r="AN174" s="476"/>
      <c r="AO174" s="476"/>
      <c r="AP174" s="476"/>
      <c r="AQ174" s="476"/>
      <c r="AR174" s="476"/>
      <c r="AS174" s="476"/>
      <c r="AT174" s="476"/>
      <c r="AU174" s="476"/>
      <c r="AV174" s="470"/>
      <c r="AW174" s="470"/>
      <c r="AX174" s="470"/>
      <c r="AY174" s="470"/>
      <c r="AZ174" s="471"/>
      <c r="BK174" s="458"/>
      <c r="BL174" s="458"/>
      <c r="BM174" s="458"/>
      <c r="BN174" s="458"/>
      <c r="BO174" s="458"/>
      <c r="BP174" s="458"/>
      <c r="BQ174" s="458"/>
      <c r="BR174" s="458"/>
      <c r="BS174" s="458"/>
      <c r="BT174" s="458"/>
      <c r="BU174" s="458"/>
      <c r="BV174" s="458"/>
    </row>
    <row r="175" spans="1:74" s="444" customFormat="1" ht="18" customHeight="1">
      <c r="A175" s="436">
        <f t="shared" si="6"/>
        <v>0</v>
      </c>
      <c r="B175" s="472"/>
      <c r="C175" s="472"/>
      <c r="D175" s="445" t="s">
        <v>540</v>
      </c>
      <c r="E175" s="472" t="str">
        <f>CONCATENATE("제거대상식생은 ",'6-3표준조사-2'!S235,"이며, 근주에서 올라온 맹아가 불규칙하게 분포한다.")</f>
        <v>제거대상식생은 대부분 목본이며, 근주에서 올라온 맹아가 불규칙하게 분포한다.</v>
      </c>
      <c r="F175" s="470"/>
      <c r="G175" s="470"/>
      <c r="H175" s="470"/>
      <c r="I175" s="470"/>
      <c r="J175" s="470"/>
      <c r="K175" s="470"/>
      <c r="L175" s="470"/>
      <c r="M175" s="470"/>
      <c r="N175" s="470"/>
      <c r="O175" s="470"/>
      <c r="P175" s="470"/>
      <c r="Q175" s="473"/>
      <c r="R175" s="473"/>
      <c r="S175" s="473"/>
      <c r="T175" s="473"/>
      <c r="U175" s="473"/>
      <c r="V175" s="470"/>
      <c r="W175" s="470"/>
      <c r="X175" s="470"/>
      <c r="Y175" s="470"/>
      <c r="Z175" s="470"/>
      <c r="AA175" s="470"/>
      <c r="AB175" s="470"/>
      <c r="AC175" s="470"/>
      <c r="AD175" s="470"/>
      <c r="AE175" s="470"/>
      <c r="AF175" s="470"/>
      <c r="AG175" s="470"/>
      <c r="AH175" s="475"/>
      <c r="AI175" s="475"/>
      <c r="AJ175" s="475"/>
      <c r="AK175" s="475"/>
      <c r="AL175" s="476"/>
      <c r="AM175" s="476"/>
      <c r="AN175" s="476"/>
      <c r="AO175" s="476"/>
      <c r="AP175" s="476"/>
      <c r="AQ175" s="476"/>
      <c r="AR175" s="476"/>
      <c r="AS175" s="476"/>
      <c r="AT175" s="476"/>
      <c r="AU175" s="476"/>
      <c r="AV175" s="470"/>
      <c r="AW175" s="470"/>
      <c r="AX175" s="470"/>
      <c r="AY175" s="470"/>
      <c r="AZ175" s="471"/>
      <c r="BK175" s="458"/>
      <c r="BL175" s="458"/>
      <c r="BM175" s="458"/>
      <c r="BN175" s="458"/>
      <c r="BO175" s="458"/>
      <c r="BP175" s="458"/>
      <c r="BQ175" s="458"/>
      <c r="BR175" s="458"/>
      <c r="BS175" s="458"/>
      <c r="BT175" s="458"/>
      <c r="BU175" s="458"/>
      <c r="BV175" s="458"/>
    </row>
    <row r="176" spans="1:74" s="444" customFormat="1" ht="18" customHeight="1">
      <c r="A176" s="436">
        <f t="shared" si="6"/>
        <v>0</v>
      </c>
      <c r="B176" s="472"/>
      <c r="C176" s="472"/>
      <c r="D176" s="445" t="s">
        <v>540</v>
      </c>
      <c r="E176" s="472" t="str">
        <f>CONCATENATE("조림목이 자연발생 식생과 경재하고 있으며 조림목의 ",AQ169,"하다." )</f>
        <v>조림목이 자연발생 식생과 경재하고 있으며 조림목의 0하다.</v>
      </c>
      <c r="F176" s="470"/>
      <c r="G176" s="470"/>
      <c r="H176" s="470"/>
      <c r="I176" s="470"/>
      <c r="J176" s="470"/>
      <c r="K176" s="470"/>
      <c r="L176" s="470"/>
      <c r="M176" s="470"/>
      <c r="N176" s="470"/>
      <c r="O176" s="470"/>
      <c r="P176" s="470"/>
      <c r="Q176" s="470"/>
      <c r="R176" s="470"/>
      <c r="S176" s="470"/>
      <c r="T176" s="470"/>
      <c r="U176" s="470"/>
      <c r="V176" s="470"/>
      <c r="W176" s="470"/>
      <c r="X176" s="470"/>
      <c r="Y176" s="470"/>
      <c r="Z176" s="470"/>
      <c r="AA176" s="470"/>
      <c r="AB176" s="470"/>
      <c r="AC176" s="470"/>
      <c r="AD176" s="470"/>
      <c r="AE176" s="470"/>
      <c r="AF176" s="470"/>
      <c r="AG176" s="470"/>
      <c r="AH176" s="475"/>
      <c r="AI176" s="475"/>
      <c r="AJ176" s="475"/>
      <c r="AK176" s="475"/>
      <c r="AL176" s="476"/>
      <c r="AM176" s="476"/>
      <c r="AN176" s="476"/>
      <c r="AO176" s="476"/>
      <c r="AP176" s="476"/>
      <c r="AQ176" s="476"/>
      <c r="AR176" s="476"/>
      <c r="AS176" s="476"/>
      <c r="AT176" s="476"/>
      <c r="AU176" s="476"/>
      <c r="AV176" s="470"/>
      <c r="AW176" s="470"/>
      <c r="AX176" s="470"/>
      <c r="AY176" s="470"/>
      <c r="AZ176" s="471"/>
      <c r="BK176" s="458"/>
      <c r="BL176" s="458"/>
      <c r="BM176" s="458"/>
      <c r="BN176" s="458"/>
      <c r="BO176" s="458"/>
      <c r="BP176" s="458"/>
      <c r="BQ176" s="458"/>
      <c r="BR176" s="458"/>
      <c r="BS176" s="458"/>
      <c r="BT176" s="458"/>
      <c r="BU176" s="458"/>
      <c r="BV176" s="458"/>
    </row>
    <row r="177" spans="1:74" s="444" customFormat="1" ht="13.5" customHeight="1">
      <c r="A177" s="436">
        <f t="shared" si="6"/>
        <v>0</v>
      </c>
      <c r="B177" s="478"/>
      <c r="C177" s="478"/>
      <c r="D177" s="478"/>
      <c r="E177" s="478"/>
      <c r="F177" s="453"/>
      <c r="G177" s="453"/>
      <c r="H177" s="453"/>
      <c r="I177" s="453"/>
      <c r="J177" s="479"/>
      <c r="K177" s="479"/>
      <c r="L177" s="479"/>
      <c r="M177" s="479"/>
      <c r="N177" s="479"/>
      <c r="O177" s="479"/>
      <c r="P177" s="479"/>
      <c r="Q177" s="480"/>
      <c r="R177" s="480"/>
      <c r="S177" s="480"/>
      <c r="T177" s="480"/>
      <c r="U177" s="480"/>
      <c r="V177" s="470"/>
      <c r="W177" s="470"/>
      <c r="X177" s="470"/>
      <c r="Y177" s="470"/>
      <c r="Z177" s="470"/>
      <c r="AA177" s="470"/>
      <c r="AB177" s="470"/>
      <c r="AC177" s="470"/>
      <c r="AD177" s="470"/>
      <c r="AE177" s="470"/>
      <c r="AF177" s="470"/>
      <c r="AG177" s="470"/>
      <c r="AH177" s="481"/>
      <c r="AI177" s="481"/>
      <c r="AJ177" s="481"/>
      <c r="AK177" s="481"/>
      <c r="AL177" s="482"/>
      <c r="AM177" s="482"/>
      <c r="AN177" s="482"/>
      <c r="AO177" s="482"/>
      <c r="AP177" s="482"/>
      <c r="AQ177" s="482"/>
      <c r="AR177" s="482"/>
      <c r="AS177" s="482"/>
      <c r="AT177" s="482"/>
      <c r="AU177" s="482"/>
      <c r="AV177" s="453"/>
      <c r="AW177" s="453"/>
      <c r="AX177" s="453"/>
      <c r="AY177" s="453"/>
      <c r="AZ177" s="471"/>
      <c r="BK177" s="458"/>
      <c r="BL177" s="458"/>
      <c r="BM177" s="458"/>
      <c r="BN177" s="458"/>
      <c r="BO177" s="458"/>
      <c r="BP177" s="458"/>
      <c r="BQ177" s="458"/>
      <c r="BR177" s="458"/>
      <c r="BS177" s="458"/>
      <c r="BT177" s="458"/>
      <c r="BU177" s="458"/>
      <c r="BV177" s="458"/>
    </row>
    <row r="178" spans="1:74" s="459" customFormat="1" ht="19.5" customHeight="1">
      <c r="A178" s="436">
        <f t="shared" si="6"/>
        <v>0</v>
      </c>
      <c r="B178" s="2154" t="s">
        <v>1580</v>
      </c>
      <c r="C178" s="2154"/>
      <c r="D178" s="2154"/>
      <c r="E178" s="2154"/>
      <c r="F178" s="2154"/>
      <c r="G178" s="2154"/>
      <c r="H178" s="2154"/>
      <c r="I178" s="2154"/>
      <c r="J178" s="2154"/>
      <c r="K178" s="2154"/>
      <c r="L178" s="2154"/>
      <c r="M178" s="2154"/>
      <c r="N178" s="2154"/>
      <c r="O178" s="2154"/>
      <c r="P178" s="2154"/>
      <c r="Q178" s="2154"/>
      <c r="R178" s="2154"/>
      <c r="S178" s="2154"/>
      <c r="T178" s="2154"/>
      <c r="U178" s="2154"/>
      <c r="V178" s="2154"/>
      <c r="W178" s="2154"/>
      <c r="X178" s="2154"/>
      <c r="Y178" s="2154"/>
      <c r="Z178" s="2154"/>
      <c r="AA178" s="2154"/>
      <c r="AB178" s="2154"/>
      <c r="AC178" s="2154"/>
      <c r="AD178" s="2154"/>
      <c r="AE178" s="2154"/>
      <c r="AF178" s="2154"/>
      <c r="AG178" s="2154"/>
      <c r="AH178" s="2154"/>
      <c r="AI178" s="2154"/>
      <c r="AJ178" s="2154"/>
      <c r="AK178" s="2154"/>
      <c r="AL178" s="2154"/>
      <c r="AM178" s="2154"/>
      <c r="AN178" s="2154"/>
      <c r="AO178" s="2154"/>
      <c r="AP178" s="2154"/>
      <c r="AQ178" s="2154"/>
      <c r="AR178" s="2154"/>
      <c r="AS178" s="2154"/>
      <c r="AT178" s="2154"/>
      <c r="AU178" s="2154"/>
      <c r="AV178" s="2154"/>
      <c r="AW178" s="2154"/>
      <c r="AX178" s="2154"/>
      <c r="AY178" s="2154"/>
      <c r="AZ178" s="483"/>
      <c r="BB178" s="458"/>
      <c r="BC178" s="458"/>
      <c r="BD178" s="458"/>
      <c r="BE178" s="458"/>
      <c r="BF178" s="458"/>
      <c r="BG178" s="458"/>
      <c r="BH178" s="458"/>
      <c r="BI178" s="458"/>
      <c r="BJ178" s="458"/>
      <c r="BK178" s="458"/>
      <c r="BL178" s="458"/>
      <c r="BM178" s="458"/>
      <c r="BN178" s="458"/>
      <c r="BO178" s="458"/>
      <c r="BP178" s="458"/>
      <c r="BQ178" s="458"/>
      <c r="BR178" s="458"/>
      <c r="BS178" s="458"/>
      <c r="BT178" s="458"/>
      <c r="BU178" s="458"/>
      <c r="BV178" s="458"/>
    </row>
    <row r="179" spans="1:74" s="459" customFormat="1" ht="18" customHeight="1">
      <c r="A179" s="436">
        <f t="shared" si="6"/>
        <v>0</v>
      </c>
      <c r="B179" s="484"/>
      <c r="C179" s="445" t="s">
        <v>1579</v>
      </c>
      <c r="D179" s="446" t="s">
        <v>1578</v>
      </c>
      <c r="E179" s="446"/>
      <c r="F179" s="446"/>
      <c r="G179" s="446"/>
      <c r="H179" s="446"/>
      <c r="I179" s="446"/>
      <c r="J179" s="485"/>
      <c r="K179" s="485"/>
      <c r="L179" s="485"/>
      <c r="M179" s="485"/>
      <c r="N179" s="485"/>
      <c r="O179" s="485"/>
      <c r="P179" s="485"/>
      <c r="Q179" s="485"/>
      <c r="R179" s="485"/>
      <c r="S179" s="485"/>
      <c r="T179" s="485"/>
      <c r="U179" s="485"/>
      <c r="V179" s="485"/>
      <c r="W179" s="485"/>
      <c r="X179" s="485"/>
      <c r="Y179" s="485"/>
      <c r="Z179" s="485"/>
      <c r="AA179" s="485"/>
      <c r="AB179" s="485"/>
      <c r="AC179" s="485"/>
      <c r="AD179" s="485"/>
      <c r="AE179" s="485"/>
      <c r="AF179" s="485"/>
      <c r="AG179" s="485"/>
      <c r="AH179" s="485"/>
      <c r="AI179" s="485"/>
      <c r="AJ179" s="485"/>
      <c r="AK179" s="485"/>
      <c r="AL179" s="485"/>
      <c r="AM179" s="485"/>
      <c r="AN179" s="485"/>
      <c r="AO179" s="485"/>
      <c r="AP179" s="485"/>
      <c r="AQ179" s="485"/>
      <c r="AR179" s="485"/>
      <c r="AS179" s="485"/>
      <c r="AT179" s="485"/>
      <c r="AU179" s="485"/>
      <c r="AV179" s="485"/>
      <c r="AW179" s="485"/>
      <c r="AX179" s="485"/>
      <c r="AY179" s="485"/>
      <c r="AZ179" s="483"/>
      <c r="BB179" s="458"/>
      <c r="BC179" s="458"/>
      <c r="BD179" s="458"/>
      <c r="BE179" s="458"/>
      <c r="BF179" s="458"/>
      <c r="BG179" s="458"/>
      <c r="BH179" s="458"/>
      <c r="BI179" s="458"/>
      <c r="BJ179" s="458"/>
      <c r="BK179" s="458"/>
      <c r="BL179" s="458"/>
      <c r="BM179" s="458"/>
      <c r="BN179" s="458"/>
      <c r="BO179" s="458"/>
      <c r="BP179" s="458"/>
      <c r="BQ179" s="458"/>
      <c r="BR179" s="458"/>
      <c r="BS179" s="458"/>
      <c r="BT179" s="458"/>
      <c r="BU179" s="458"/>
      <c r="BV179" s="458"/>
    </row>
    <row r="180" spans="1:74" s="458" customFormat="1" ht="18" customHeight="1">
      <c r="A180" s="436">
        <f t="shared" si="6"/>
        <v>0</v>
      </c>
      <c r="B180" s="445"/>
      <c r="C180" s="445"/>
      <c r="D180" s="445" t="s">
        <v>540</v>
      </c>
      <c r="E180" s="446" t="str">
        <f>CONCATENATE("조림목이 정상적으로 생육하기 위해서는 조림목을 제외한 모든 식생을 제거하여야 하므로 ",AO153,"로 적용한다.")</f>
        <v>조림목이 정상적으로 생육하기 위해서는 조림목을 제외한 모든 식생을 제거하여야 하므로 0로 적용한다.</v>
      </c>
      <c r="F180" s="446"/>
      <c r="G180" s="446"/>
      <c r="H180" s="446"/>
      <c r="I180" s="446"/>
      <c r="J180" s="447"/>
      <c r="K180" s="446"/>
      <c r="L180" s="446"/>
      <c r="M180" s="446"/>
      <c r="N180" s="446"/>
      <c r="O180" s="446"/>
      <c r="P180" s="446"/>
      <c r="Q180" s="446"/>
      <c r="R180" s="446"/>
      <c r="S180" s="446"/>
      <c r="T180" s="446"/>
      <c r="U180" s="446"/>
      <c r="V180" s="446"/>
      <c r="W180" s="446"/>
      <c r="X180" s="446"/>
      <c r="Y180" s="446"/>
      <c r="Z180" s="446"/>
      <c r="AA180" s="446"/>
      <c r="AB180" s="446"/>
      <c r="AC180" s="446"/>
      <c r="AD180" s="446"/>
      <c r="AE180" s="446"/>
      <c r="AF180" s="446"/>
      <c r="AG180" s="446"/>
      <c r="AH180" s="446"/>
      <c r="AI180" s="446"/>
      <c r="AJ180" s="446"/>
      <c r="AK180" s="446"/>
      <c r="AL180" s="446"/>
      <c r="AM180" s="446"/>
      <c r="AN180" s="446"/>
      <c r="AO180" s="446"/>
      <c r="AP180" s="446"/>
      <c r="AQ180" s="446"/>
      <c r="AR180" s="446"/>
      <c r="AS180" s="446"/>
      <c r="AT180" s="446"/>
      <c r="AU180" s="446"/>
      <c r="AV180" s="446"/>
      <c r="AW180" s="446"/>
      <c r="AX180" s="446"/>
      <c r="AY180" s="446"/>
      <c r="AZ180" s="486"/>
      <c r="BB180" s="459"/>
      <c r="BC180" s="459"/>
      <c r="BD180" s="459"/>
      <c r="BE180" s="459"/>
      <c r="BF180" s="459"/>
      <c r="BG180" s="459"/>
      <c r="BH180" s="459"/>
      <c r="BI180" s="459"/>
      <c r="BJ180" s="459"/>
      <c r="BK180" s="459"/>
      <c r="BL180" s="459"/>
      <c r="BM180" s="459"/>
      <c r="BN180" s="459"/>
      <c r="BO180" s="459"/>
      <c r="BP180" s="459"/>
      <c r="BQ180" s="459"/>
      <c r="BR180" s="459"/>
      <c r="BS180" s="459"/>
      <c r="BT180" s="459"/>
      <c r="BU180" s="459"/>
      <c r="BV180" s="459"/>
    </row>
    <row r="181" spans="1:74" s="458" customFormat="1" ht="18" customHeight="1">
      <c r="A181" s="436">
        <f t="shared" si="6"/>
        <v>0</v>
      </c>
      <c r="B181" s="445"/>
      <c r="C181" s="445" t="s">
        <v>1577</v>
      </c>
      <c r="D181" s="446" t="s">
        <v>1576</v>
      </c>
      <c r="E181" s="446"/>
      <c r="F181" s="446"/>
      <c r="G181" s="446"/>
      <c r="H181" s="446"/>
      <c r="I181" s="446"/>
      <c r="J181" s="446"/>
      <c r="K181" s="446"/>
      <c r="L181" s="446"/>
      <c r="M181" s="446"/>
      <c r="N181" s="446"/>
      <c r="O181" s="446"/>
      <c r="P181" s="446"/>
      <c r="Q181" s="446"/>
      <c r="R181" s="446"/>
      <c r="S181" s="446"/>
      <c r="T181" s="446"/>
      <c r="U181" s="446"/>
      <c r="V181" s="446"/>
      <c r="W181" s="446"/>
      <c r="X181" s="446"/>
      <c r="Y181" s="446"/>
      <c r="Z181" s="446"/>
      <c r="AA181" s="446"/>
      <c r="AB181" s="446"/>
      <c r="AC181" s="446"/>
      <c r="AD181" s="446"/>
      <c r="AE181" s="446"/>
      <c r="AF181" s="446"/>
      <c r="AG181" s="446"/>
      <c r="AH181" s="446"/>
      <c r="AI181" s="446"/>
      <c r="AJ181" s="446"/>
      <c r="AK181" s="446"/>
      <c r="AL181" s="446"/>
      <c r="AM181" s="446"/>
      <c r="AN181" s="446"/>
      <c r="AO181" s="446"/>
      <c r="AP181" s="446"/>
      <c r="AQ181" s="446"/>
      <c r="AR181" s="446"/>
      <c r="AS181" s="446"/>
      <c r="AT181" s="446"/>
      <c r="AU181" s="446"/>
      <c r="AV181" s="446"/>
      <c r="AW181" s="446"/>
      <c r="AX181" s="446"/>
      <c r="AY181" s="446"/>
      <c r="AZ181" s="486"/>
    </row>
    <row r="182" spans="1:74" s="458" customFormat="1" ht="18" customHeight="1">
      <c r="A182" s="436">
        <f t="shared" si="6"/>
        <v>0</v>
      </c>
      <c r="B182" s="445"/>
      <c r="C182" s="2155" t="s">
        <v>1575</v>
      </c>
      <c r="D182" s="2155"/>
      <c r="E182" s="2155"/>
      <c r="F182" s="2155"/>
      <c r="G182" s="2155"/>
      <c r="H182" s="2155"/>
      <c r="I182" s="2155"/>
      <c r="J182" s="2155"/>
      <c r="K182" s="2155"/>
      <c r="L182" s="2155"/>
      <c r="M182" s="2155"/>
      <c r="N182" s="2155"/>
      <c r="O182" s="2155"/>
      <c r="P182" s="2155"/>
      <c r="Q182" s="2155"/>
      <c r="R182" s="2155"/>
      <c r="S182" s="2155"/>
      <c r="T182" s="2155"/>
      <c r="U182" s="2155"/>
      <c r="V182" s="2155"/>
      <c r="W182" s="2155"/>
      <c r="X182" s="2155"/>
      <c r="Y182" s="2155"/>
      <c r="Z182" s="2155"/>
      <c r="AA182" s="2155" t="s">
        <v>1574</v>
      </c>
      <c r="AB182" s="2155"/>
      <c r="AC182" s="2155"/>
      <c r="AD182" s="2155"/>
      <c r="AE182" s="2155"/>
      <c r="AF182" s="2155"/>
      <c r="AG182" s="2155"/>
      <c r="AH182" s="2155"/>
      <c r="AI182" s="2155"/>
      <c r="AJ182" s="2155"/>
      <c r="AK182" s="2155"/>
      <c r="AL182" s="2155"/>
      <c r="AM182" s="2155"/>
      <c r="AN182" s="2155"/>
      <c r="AO182" s="2155"/>
      <c r="AP182" s="2155"/>
      <c r="AQ182" s="2155"/>
      <c r="AR182" s="2155"/>
      <c r="AS182" s="2155"/>
      <c r="AT182" s="2155"/>
      <c r="AU182" s="2155"/>
      <c r="AV182" s="2155"/>
      <c r="AW182" s="2155"/>
      <c r="AX182" s="2155"/>
      <c r="AY182" s="445"/>
      <c r="AZ182" s="444"/>
    </row>
    <row r="183" spans="1:74" s="444" customFormat="1" ht="18" customHeight="1">
      <c r="A183" s="436">
        <f t="shared" ref="A183:A200" si="7">IF(K$169&gt;0,1,0)</f>
        <v>0</v>
      </c>
      <c r="B183" s="487"/>
      <c r="C183" s="2155" t="s">
        <v>1573</v>
      </c>
      <c r="D183" s="2155"/>
      <c r="E183" s="2155"/>
      <c r="F183" s="2155"/>
      <c r="G183" s="2155"/>
      <c r="H183" s="2155"/>
      <c r="I183" s="2155"/>
      <c r="J183" s="2155"/>
      <c r="K183" s="2155" t="s">
        <v>1572</v>
      </c>
      <c r="L183" s="2155"/>
      <c r="M183" s="2155"/>
      <c r="N183" s="2155"/>
      <c r="O183" s="2155"/>
      <c r="P183" s="2155"/>
      <c r="Q183" s="2155"/>
      <c r="R183" s="2155"/>
      <c r="S183" s="2155" t="s">
        <v>1571</v>
      </c>
      <c r="T183" s="2155"/>
      <c r="U183" s="2155"/>
      <c r="V183" s="2155"/>
      <c r="W183" s="2155"/>
      <c r="X183" s="2155"/>
      <c r="Y183" s="2155"/>
      <c r="Z183" s="2155"/>
      <c r="AA183" s="2155" t="s">
        <v>1404</v>
      </c>
      <c r="AB183" s="2155"/>
      <c r="AC183" s="2155"/>
      <c r="AD183" s="2155"/>
      <c r="AE183" s="2155"/>
      <c r="AF183" s="2155"/>
      <c r="AG183" s="2155"/>
      <c r="AH183" s="2155"/>
      <c r="AI183" s="2155" t="s">
        <v>1403</v>
      </c>
      <c r="AJ183" s="2155"/>
      <c r="AK183" s="2155"/>
      <c r="AL183" s="2155"/>
      <c r="AM183" s="2155"/>
      <c r="AN183" s="2155"/>
      <c r="AO183" s="2155"/>
      <c r="AP183" s="2155"/>
      <c r="AQ183" s="2155" t="s">
        <v>1402</v>
      </c>
      <c r="AR183" s="2155"/>
      <c r="AS183" s="2155"/>
      <c r="AT183" s="2155"/>
      <c r="AU183" s="2155"/>
      <c r="AV183" s="2155"/>
      <c r="AW183" s="2155"/>
      <c r="AX183" s="2155"/>
      <c r="AY183" s="487"/>
      <c r="AZ183" s="443"/>
      <c r="BB183" s="458"/>
      <c r="BC183" s="458"/>
      <c r="BD183" s="458"/>
      <c r="BE183" s="458"/>
      <c r="BF183" s="458"/>
      <c r="BG183" s="458"/>
      <c r="BH183" s="458"/>
      <c r="BI183" s="458"/>
      <c r="BJ183" s="458"/>
      <c r="BK183" s="458"/>
      <c r="BL183" s="458"/>
      <c r="BM183" s="458"/>
      <c r="BN183" s="458"/>
      <c r="BO183" s="458"/>
      <c r="BP183" s="458"/>
      <c r="BQ183" s="458"/>
      <c r="BR183" s="458"/>
      <c r="BS183" s="458"/>
      <c r="BT183" s="458"/>
      <c r="BU183" s="458"/>
      <c r="BV183" s="458"/>
    </row>
    <row r="184" spans="1:74" s="438" customFormat="1" ht="18" customHeight="1">
      <c r="A184" s="436">
        <f t="shared" si="7"/>
        <v>0</v>
      </c>
      <c r="B184" s="470"/>
      <c r="C184" s="2155" t="s">
        <v>1566</v>
      </c>
      <c r="D184" s="2155"/>
      <c r="E184" s="2155"/>
      <c r="F184" s="2155"/>
      <c r="G184" s="2155"/>
      <c r="H184" s="2155"/>
      <c r="I184" s="2155"/>
      <c r="J184" s="2155"/>
      <c r="K184" s="2155" t="s">
        <v>1570</v>
      </c>
      <c r="L184" s="2155"/>
      <c r="M184" s="2155"/>
      <c r="N184" s="2155"/>
      <c r="O184" s="2155"/>
      <c r="P184" s="2155"/>
      <c r="Q184" s="2155"/>
      <c r="R184" s="2155"/>
      <c r="S184" s="2165">
        <f>AA169</f>
        <v>0</v>
      </c>
      <c r="T184" s="2165"/>
      <c r="U184" s="2165"/>
      <c r="V184" s="2165"/>
      <c r="W184" s="2165"/>
      <c r="X184" s="2165"/>
      <c r="Y184" s="2165"/>
      <c r="Z184" s="2165"/>
      <c r="AA184" s="2158" t="str">
        <f>'6-3표준조사-2'!P231</f>
        <v>완 (15˚ 이하)</v>
      </c>
      <c r="AB184" s="2158"/>
      <c r="AC184" s="2158"/>
      <c r="AD184" s="2158"/>
      <c r="AE184" s="2158"/>
      <c r="AF184" s="2158"/>
      <c r="AG184" s="2158"/>
      <c r="AH184" s="2158"/>
      <c r="AI184" s="2158">
        <f>'6-3표준조사-2'!Q231</f>
        <v>0</v>
      </c>
      <c r="AJ184" s="2158"/>
      <c r="AK184" s="2158"/>
      <c r="AL184" s="2158"/>
      <c r="AM184" s="2158"/>
      <c r="AN184" s="2158"/>
      <c r="AO184" s="2158"/>
      <c r="AP184" s="2158"/>
      <c r="AQ184" s="2158">
        <f>'6-3표준조사-2'!R231</f>
        <v>0</v>
      </c>
      <c r="AR184" s="2158"/>
      <c r="AS184" s="2158"/>
      <c r="AT184" s="2158"/>
      <c r="AU184" s="2158"/>
      <c r="AV184" s="2158"/>
      <c r="AW184" s="2158"/>
      <c r="AX184" s="2158"/>
      <c r="AY184" s="470"/>
      <c r="AZ184" s="471"/>
    </row>
    <row r="185" spans="1:74" s="444" customFormat="1" ht="18" customHeight="1">
      <c r="A185" s="436">
        <f t="shared" si="7"/>
        <v>0</v>
      </c>
      <c r="B185" s="470"/>
      <c r="C185" s="2155" t="s">
        <v>1569</v>
      </c>
      <c r="D185" s="2155"/>
      <c r="E185" s="2155"/>
      <c r="F185" s="2155"/>
      <c r="G185" s="2155"/>
      <c r="H185" s="2155"/>
      <c r="I185" s="2155"/>
      <c r="J185" s="2155"/>
      <c r="K185" s="2155" t="s">
        <v>1568</v>
      </c>
      <c r="L185" s="2155"/>
      <c r="M185" s="2155"/>
      <c r="N185" s="2155"/>
      <c r="O185" s="2155"/>
      <c r="P185" s="2155"/>
      <c r="Q185" s="2155"/>
      <c r="R185" s="2155"/>
      <c r="S185" s="2166">
        <f>K169</f>
        <v>0</v>
      </c>
      <c r="T185" s="2166"/>
      <c r="U185" s="2166"/>
      <c r="V185" s="2166"/>
      <c r="W185" s="2166"/>
      <c r="X185" s="2166"/>
      <c r="Y185" s="2166"/>
      <c r="Z185" s="2166"/>
      <c r="AA185" s="2159"/>
      <c r="AB185" s="2159"/>
      <c r="AC185" s="2159"/>
      <c r="AD185" s="2159"/>
      <c r="AE185" s="2159"/>
      <c r="AF185" s="2159"/>
      <c r="AG185" s="2159"/>
      <c r="AH185" s="2159"/>
      <c r="AI185" s="2159"/>
      <c r="AJ185" s="2159"/>
      <c r="AK185" s="2159"/>
      <c r="AL185" s="2159"/>
      <c r="AM185" s="2159"/>
      <c r="AN185" s="2159"/>
      <c r="AO185" s="2159"/>
      <c r="AP185" s="2159"/>
      <c r="AQ185" s="2159"/>
      <c r="AR185" s="2159"/>
      <c r="AS185" s="2159"/>
      <c r="AT185" s="2159"/>
      <c r="AU185" s="2159"/>
      <c r="AV185" s="2159"/>
      <c r="AW185" s="2159"/>
      <c r="AX185" s="2159"/>
      <c r="AY185" s="470"/>
      <c r="AZ185" s="471"/>
    </row>
    <row r="186" spans="1:74" s="444" customFormat="1" ht="18" customHeight="1">
      <c r="A186" s="436">
        <f t="shared" si="7"/>
        <v>0</v>
      </c>
      <c r="B186" s="488"/>
      <c r="C186" s="488" t="s">
        <v>1567</v>
      </c>
      <c r="D186" s="488" t="s">
        <v>1566</v>
      </c>
      <c r="E186" s="488"/>
      <c r="F186" s="488"/>
      <c r="G186" s="489"/>
      <c r="H186" s="489"/>
      <c r="I186" s="489"/>
      <c r="J186" s="489"/>
      <c r="K186" s="489"/>
      <c r="L186" s="476"/>
      <c r="M186" s="476"/>
      <c r="N186" s="476"/>
      <c r="O186" s="476"/>
      <c r="P186" s="476"/>
      <c r="Q186" s="490"/>
      <c r="R186" s="490"/>
      <c r="S186" s="490"/>
      <c r="T186" s="490"/>
      <c r="U186" s="490"/>
      <c r="V186" s="470"/>
      <c r="W186" s="470"/>
      <c r="X186" s="470"/>
      <c r="Y186" s="470"/>
      <c r="Z186" s="491"/>
      <c r="AA186" s="470"/>
      <c r="AB186" s="470"/>
      <c r="AC186" s="470"/>
      <c r="AD186" s="492"/>
      <c r="AE186" s="470"/>
      <c r="AF186" s="470"/>
      <c r="AG186" s="470"/>
      <c r="AH186" s="493"/>
      <c r="AI186" s="493"/>
      <c r="AJ186" s="493"/>
      <c r="AK186" s="493"/>
      <c r="AL186" s="493"/>
      <c r="AM186" s="493"/>
      <c r="AN186" s="493"/>
      <c r="AO186" s="493"/>
      <c r="AP186" s="493"/>
      <c r="AQ186" s="494"/>
      <c r="AR186" s="494"/>
      <c r="AS186" s="494"/>
      <c r="AT186" s="494"/>
      <c r="AU186" s="495"/>
      <c r="AV186" s="495"/>
      <c r="AW186" s="495"/>
      <c r="AX186" s="495"/>
      <c r="AY186" s="495"/>
      <c r="AZ186" s="496"/>
    </row>
    <row r="187" spans="1:74" s="444" customFormat="1" ht="18" customHeight="1">
      <c r="A187" s="436">
        <f t="shared" si="7"/>
        <v>0</v>
      </c>
      <c r="B187" s="445"/>
      <c r="C187" s="445"/>
      <c r="D187" s="445" t="s">
        <v>540</v>
      </c>
      <c r="E187" s="445" t="s">
        <v>1565</v>
      </c>
      <c r="F187" s="445"/>
      <c r="G187" s="445"/>
      <c r="H187" s="445"/>
      <c r="I187" s="445"/>
      <c r="J187" s="492"/>
      <c r="K187" s="492"/>
      <c r="L187" s="492"/>
      <c r="M187" s="492"/>
      <c r="N187" s="445"/>
      <c r="O187" s="445"/>
      <c r="P187" s="445"/>
      <c r="Q187" s="445"/>
      <c r="R187" s="445"/>
      <c r="S187" s="445"/>
      <c r="T187" s="490"/>
      <c r="U187" s="490"/>
      <c r="V187" s="490"/>
      <c r="W187" s="490"/>
      <c r="X187" s="445"/>
      <c r="Y187" s="445"/>
      <c r="Z187" s="445"/>
      <c r="AA187" s="445"/>
      <c r="AB187" s="490"/>
      <c r="AC187" s="490"/>
      <c r="AD187" s="490"/>
      <c r="AE187" s="490"/>
      <c r="AF187" s="445"/>
      <c r="AG187" s="445"/>
      <c r="AH187" s="445"/>
      <c r="AI187" s="445"/>
      <c r="AJ187" s="445"/>
      <c r="AK187" s="445"/>
      <c r="AL187" s="445"/>
      <c r="AM187" s="445"/>
      <c r="AN187" s="445"/>
      <c r="AO187" s="445"/>
      <c r="AP187" s="445"/>
      <c r="AQ187" s="445"/>
      <c r="AR187" s="445"/>
      <c r="AS187" s="445"/>
      <c r="AT187" s="445"/>
      <c r="AU187" s="445"/>
      <c r="AV187" s="445"/>
      <c r="AW187" s="445"/>
      <c r="AX187" s="445"/>
      <c r="AY187" s="445"/>
    </row>
    <row r="188" spans="1:74" s="458" customFormat="1" ht="18" customHeight="1">
      <c r="A188" s="436">
        <f t="shared" si="7"/>
        <v>0</v>
      </c>
      <c r="B188" s="445"/>
      <c r="C188" s="445"/>
      <c r="D188" s="445" t="s">
        <v>540</v>
      </c>
      <c r="E188" s="446" t="s">
        <v>1564</v>
      </c>
      <c r="F188" s="446"/>
      <c r="G188" s="446"/>
      <c r="H188" s="446"/>
      <c r="I188" s="446"/>
      <c r="J188" s="446"/>
      <c r="K188" s="446"/>
      <c r="L188" s="446"/>
      <c r="M188" s="446"/>
      <c r="N188" s="446"/>
      <c r="O188" s="446"/>
      <c r="P188" s="446"/>
      <c r="Q188" s="446"/>
      <c r="R188" s="446"/>
      <c r="S188" s="446"/>
      <c r="T188" s="446"/>
      <c r="U188" s="446"/>
      <c r="V188" s="446"/>
      <c r="W188" s="446"/>
      <c r="X188" s="446"/>
      <c r="Y188" s="446"/>
      <c r="Z188" s="446"/>
      <c r="AA188" s="446"/>
      <c r="AB188" s="446"/>
      <c r="AC188" s="446"/>
      <c r="AD188" s="446"/>
      <c r="AE188" s="446"/>
      <c r="AF188" s="446"/>
      <c r="AG188" s="446"/>
      <c r="AH188" s="446"/>
      <c r="AI188" s="446"/>
      <c r="AJ188" s="446"/>
      <c r="AK188" s="446"/>
      <c r="AL188" s="446"/>
      <c r="AM188" s="446"/>
      <c r="AN188" s="446"/>
      <c r="AO188" s="446"/>
      <c r="AP188" s="446"/>
      <c r="AQ188" s="446"/>
      <c r="AR188" s="446"/>
      <c r="AS188" s="446"/>
      <c r="AT188" s="446"/>
      <c r="AU188" s="446"/>
      <c r="AV188" s="446"/>
      <c r="AW188" s="446"/>
      <c r="AX188" s="446"/>
      <c r="AY188" s="446"/>
      <c r="AZ188" s="486"/>
    </row>
    <row r="189" spans="1:74" s="459" customFormat="1" ht="18" customHeight="1">
      <c r="A189" s="436">
        <f t="shared" si="7"/>
        <v>0</v>
      </c>
      <c r="B189" s="445"/>
      <c r="C189" s="445" t="s">
        <v>1563</v>
      </c>
      <c r="D189" s="445"/>
      <c r="E189" s="497"/>
      <c r="F189" s="497"/>
      <c r="G189" s="497"/>
      <c r="H189" s="497"/>
      <c r="I189" s="497"/>
      <c r="J189" s="497"/>
      <c r="K189" s="497"/>
      <c r="L189" s="497"/>
      <c r="M189" s="497"/>
      <c r="N189" s="497"/>
      <c r="O189" s="497"/>
      <c r="P189" s="497"/>
      <c r="Q189" s="497"/>
      <c r="R189" s="497"/>
      <c r="S189" s="497"/>
      <c r="T189" s="497"/>
      <c r="U189" s="497"/>
      <c r="V189" s="497"/>
      <c r="W189" s="497"/>
      <c r="X189" s="497"/>
      <c r="Y189" s="497"/>
      <c r="Z189" s="497"/>
      <c r="AA189" s="497"/>
      <c r="AB189" s="497"/>
      <c r="AC189" s="497"/>
      <c r="AD189" s="497"/>
      <c r="AE189" s="497"/>
      <c r="AF189" s="497"/>
      <c r="AG189" s="497"/>
      <c r="AH189" s="497"/>
      <c r="AI189" s="497"/>
      <c r="AJ189" s="497"/>
      <c r="AK189" s="497"/>
      <c r="AL189" s="497"/>
      <c r="AM189" s="497"/>
      <c r="AN189" s="497"/>
      <c r="AO189" s="497"/>
      <c r="AP189" s="497"/>
      <c r="AQ189" s="497"/>
      <c r="AR189" s="497"/>
      <c r="AS189" s="497"/>
      <c r="AT189" s="497"/>
      <c r="AU189" s="497"/>
      <c r="AV189" s="497"/>
      <c r="AW189" s="497"/>
      <c r="AX189" s="497"/>
      <c r="AY189" s="497"/>
      <c r="AZ189" s="498"/>
    </row>
    <row r="190" spans="1:74" s="458" customFormat="1" ht="18" customHeight="1">
      <c r="A190" s="436">
        <f t="shared" si="7"/>
        <v>0</v>
      </c>
      <c r="B190" s="445"/>
      <c r="C190" s="445"/>
      <c r="D190" s="445" t="s">
        <v>540</v>
      </c>
      <c r="E190" s="497" t="s">
        <v>1562</v>
      </c>
      <c r="F190" s="497"/>
      <c r="G190" s="497"/>
      <c r="H190" s="497"/>
      <c r="I190" s="497"/>
      <c r="J190" s="497"/>
      <c r="K190" s="497"/>
      <c r="L190" s="497"/>
      <c r="M190" s="497"/>
      <c r="N190" s="497"/>
      <c r="O190" s="497"/>
      <c r="P190" s="497"/>
      <c r="Q190" s="497"/>
      <c r="R190" s="497"/>
      <c r="S190" s="497"/>
      <c r="T190" s="497"/>
      <c r="U190" s="497"/>
      <c r="V190" s="497"/>
      <c r="W190" s="497"/>
      <c r="X190" s="497"/>
      <c r="Y190" s="497"/>
      <c r="Z190" s="497"/>
      <c r="AA190" s="497"/>
      <c r="AB190" s="497"/>
      <c r="AC190" s="497"/>
      <c r="AD190" s="497"/>
      <c r="AE190" s="497"/>
      <c r="AF190" s="497"/>
      <c r="AG190" s="497"/>
      <c r="AH190" s="497"/>
      <c r="AI190" s="497"/>
      <c r="AJ190" s="497"/>
      <c r="AK190" s="497"/>
      <c r="AL190" s="497"/>
      <c r="AM190" s="497"/>
      <c r="AN190" s="497"/>
      <c r="AO190" s="497"/>
      <c r="AP190" s="497"/>
      <c r="AQ190" s="497"/>
      <c r="AR190" s="497"/>
      <c r="AS190" s="497"/>
      <c r="AT190" s="497"/>
      <c r="AU190" s="497"/>
      <c r="AV190" s="497"/>
      <c r="AW190" s="497"/>
      <c r="AX190" s="497"/>
      <c r="AY190" s="497"/>
      <c r="AZ190" s="498"/>
    </row>
    <row r="191" spans="1:74" s="458" customFormat="1" ht="18" customHeight="1">
      <c r="A191" s="436">
        <f t="shared" si="7"/>
        <v>0</v>
      </c>
      <c r="B191" s="445"/>
      <c r="C191" s="445"/>
      <c r="D191" s="445" t="s">
        <v>540</v>
      </c>
      <c r="E191" s="497" t="s">
        <v>1561</v>
      </c>
      <c r="F191" s="497"/>
      <c r="G191" s="497"/>
      <c r="H191" s="497"/>
      <c r="I191" s="497"/>
      <c r="J191" s="497"/>
      <c r="K191" s="497"/>
      <c r="L191" s="497"/>
      <c r="M191" s="497"/>
      <c r="N191" s="497"/>
      <c r="O191" s="497"/>
      <c r="P191" s="497"/>
      <c r="Q191" s="497"/>
      <c r="R191" s="497"/>
      <c r="S191" s="497"/>
      <c r="T191" s="497"/>
      <c r="U191" s="497"/>
      <c r="V191" s="497"/>
      <c r="W191" s="497"/>
      <c r="X191" s="497"/>
      <c r="Y191" s="497"/>
      <c r="Z191" s="497"/>
      <c r="AA191" s="497"/>
      <c r="AB191" s="497"/>
      <c r="AC191" s="497"/>
      <c r="AD191" s="497"/>
      <c r="AE191" s="497"/>
      <c r="AF191" s="497"/>
      <c r="AG191" s="497"/>
      <c r="AH191" s="497"/>
      <c r="AI191" s="497"/>
      <c r="AJ191" s="497"/>
      <c r="AK191" s="497"/>
      <c r="AL191" s="497"/>
      <c r="AM191" s="497"/>
      <c r="AN191" s="497"/>
      <c r="AO191" s="497"/>
      <c r="AP191" s="497"/>
      <c r="AQ191" s="497"/>
      <c r="AR191" s="497"/>
      <c r="AS191" s="497"/>
      <c r="AT191" s="497"/>
      <c r="AU191" s="497"/>
      <c r="AV191" s="497"/>
      <c r="AW191" s="497"/>
      <c r="AX191" s="497"/>
      <c r="AY191" s="497"/>
      <c r="AZ191" s="498"/>
    </row>
    <row r="192" spans="1:74" s="458" customFormat="1" ht="18" customHeight="1">
      <c r="A192" s="436">
        <f t="shared" si="7"/>
        <v>0</v>
      </c>
      <c r="B192" s="445"/>
      <c r="C192" s="445" t="s">
        <v>1560</v>
      </c>
      <c r="D192" s="445" t="s">
        <v>1559</v>
      </c>
      <c r="E192" s="497"/>
      <c r="F192" s="497"/>
      <c r="G192" s="497"/>
      <c r="H192" s="497"/>
      <c r="I192" s="497"/>
      <c r="J192" s="497"/>
      <c r="K192" s="497"/>
      <c r="L192" s="497"/>
      <c r="M192" s="497"/>
      <c r="N192" s="497"/>
      <c r="O192" s="497"/>
      <c r="P192" s="497"/>
      <c r="Q192" s="497"/>
      <c r="R192" s="497"/>
      <c r="S192" s="497"/>
      <c r="T192" s="497"/>
      <c r="U192" s="497"/>
      <c r="V192" s="497"/>
      <c r="W192" s="497"/>
      <c r="X192" s="497"/>
      <c r="Y192" s="497"/>
      <c r="Z192" s="497"/>
      <c r="AA192" s="497"/>
      <c r="AB192" s="497"/>
      <c r="AC192" s="497"/>
      <c r="AD192" s="497"/>
      <c r="AE192" s="497"/>
      <c r="AF192" s="497"/>
      <c r="AG192" s="497"/>
      <c r="AH192" s="497"/>
      <c r="AI192" s="497"/>
      <c r="AJ192" s="497"/>
      <c r="AK192" s="497"/>
      <c r="AL192" s="497"/>
      <c r="AM192" s="497"/>
      <c r="AN192" s="497"/>
      <c r="AO192" s="497"/>
      <c r="AP192" s="497"/>
      <c r="AQ192" s="497"/>
      <c r="AR192" s="497"/>
      <c r="AS192" s="497"/>
      <c r="AT192" s="497"/>
      <c r="AU192" s="497"/>
      <c r="AV192" s="497"/>
      <c r="AW192" s="497"/>
      <c r="AX192" s="497"/>
      <c r="AY192" s="497"/>
      <c r="AZ192" s="498"/>
    </row>
    <row r="193" spans="1:52" s="458" customFormat="1" ht="18" customHeight="1">
      <c r="A193" s="436">
        <f t="shared" si="7"/>
        <v>0</v>
      </c>
      <c r="B193" s="445"/>
      <c r="C193" s="445"/>
      <c r="D193" s="445" t="s">
        <v>540</v>
      </c>
      <c r="E193" s="497" t="s">
        <v>1558</v>
      </c>
      <c r="F193" s="497"/>
      <c r="G193" s="497"/>
      <c r="H193" s="497"/>
      <c r="I193" s="497"/>
      <c r="J193" s="497"/>
      <c r="K193" s="497"/>
      <c r="L193" s="497"/>
      <c r="M193" s="497"/>
      <c r="N193" s="497"/>
      <c r="O193" s="497"/>
      <c r="P193" s="497"/>
      <c r="Q193" s="497"/>
      <c r="R193" s="497"/>
      <c r="S193" s="497"/>
      <c r="T193" s="497"/>
      <c r="U193" s="497"/>
      <c r="V193" s="497"/>
      <c r="W193" s="497"/>
      <c r="X193" s="497"/>
      <c r="Y193" s="497"/>
      <c r="Z193" s="497"/>
      <c r="AA193" s="497"/>
      <c r="AB193" s="497"/>
      <c r="AC193" s="497"/>
      <c r="AD193" s="497"/>
      <c r="AE193" s="497"/>
      <c r="AF193" s="497"/>
      <c r="AG193" s="497"/>
      <c r="AH193" s="497"/>
      <c r="AI193" s="497"/>
      <c r="AJ193" s="497"/>
      <c r="AK193" s="497"/>
      <c r="AL193" s="497"/>
      <c r="AM193" s="497"/>
      <c r="AN193" s="497"/>
      <c r="AO193" s="497"/>
      <c r="AP193" s="497"/>
      <c r="AQ193" s="497"/>
      <c r="AR193" s="497"/>
      <c r="AS193" s="497"/>
      <c r="AT193" s="497"/>
      <c r="AU193" s="497"/>
      <c r="AV193" s="497"/>
      <c r="AW193" s="497"/>
      <c r="AX193" s="497"/>
      <c r="AY193" s="497"/>
      <c r="AZ193" s="498"/>
    </row>
    <row r="194" spans="1:52" s="458" customFormat="1" ht="18" customHeight="1">
      <c r="A194" s="436">
        <f t="shared" si="7"/>
        <v>0</v>
      </c>
      <c r="B194" s="445"/>
      <c r="C194" s="445"/>
      <c r="D194" s="445" t="s">
        <v>540</v>
      </c>
      <c r="E194" s="497" t="s">
        <v>1557</v>
      </c>
      <c r="F194" s="497"/>
      <c r="G194" s="497"/>
      <c r="H194" s="497"/>
      <c r="I194" s="497"/>
      <c r="J194" s="497"/>
      <c r="K194" s="497"/>
      <c r="L194" s="497"/>
      <c r="M194" s="497"/>
      <c r="N194" s="497"/>
      <c r="O194" s="497"/>
      <c r="P194" s="497"/>
      <c r="Q194" s="497"/>
      <c r="R194" s="497"/>
      <c r="S194" s="497"/>
      <c r="T194" s="497"/>
      <c r="U194" s="497"/>
      <c r="V194" s="497"/>
      <c r="W194" s="497"/>
      <c r="X194" s="497"/>
      <c r="Y194" s="497"/>
      <c r="Z194" s="497"/>
      <c r="AA194" s="497"/>
      <c r="AB194" s="497"/>
      <c r="AC194" s="497"/>
      <c r="AD194" s="497"/>
      <c r="AE194" s="497"/>
      <c r="AF194" s="497"/>
      <c r="AG194" s="497"/>
      <c r="AH194" s="497"/>
      <c r="AI194" s="497"/>
      <c r="AJ194" s="497"/>
      <c r="AK194" s="497"/>
      <c r="AL194" s="497"/>
      <c r="AM194" s="497"/>
      <c r="AN194" s="497"/>
      <c r="AO194" s="497"/>
      <c r="AP194" s="497"/>
      <c r="AQ194" s="497"/>
      <c r="AR194" s="497"/>
      <c r="AS194" s="497"/>
      <c r="AT194" s="497"/>
      <c r="AU194" s="497"/>
      <c r="AV194" s="497"/>
      <c r="AW194" s="497"/>
      <c r="AX194" s="497"/>
      <c r="AY194" s="497"/>
      <c r="AZ194" s="498"/>
    </row>
    <row r="195" spans="1:52" s="458" customFormat="1" ht="18" customHeight="1">
      <c r="A195" s="436">
        <f t="shared" si="7"/>
        <v>0</v>
      </c>
      <c r="B195" s="445"/>
      <c r="C195" s="445"/>
      <c r="D195" s="445" t="s">
        <v>540</v>
      </c>
      <c r="E195" s="497" t="s">
        <v>1556</v>
      </c>
      <c r="F195" s="497"/>
      <c r="G195" s="497"/>
      <c r="H195" s="497"/>
      <c r="I195" s="497"/>
      <c r="J195" s="497"/>
      <c r="K195" s="497"/>
      <c r="L195" s="497"/>
      <c r="M195" s="497"/>
      <c r="N195" s="497"/>
      <c r="O195" s="497"/>
      <c r="P195" s="497"/>
      <c r="Q195" s="497"/>
      <c r="R195" s="497"/>
      <c r="S195" s="497"/>
      <c r="T195" s="497"/>
      <c r="U195" s="497"/>
      <c r="V195" s="497"/>
      <c r="W195" s="497"/>
      <c r="X195" s="497"/>
      <c r="Y195" s="497"/>
      <c r="Z195" s="497"/>
      <c r="AA195" s="497"/>
      <c r="AB195" s="497"/>
      <c r="AC195" s="497"/>
      <c r="AD195" s="497"/>
      <c r="AE195" s="497"/>
      <c r="AF195" s="497"/>
      <c r="AG195" s="497"/>
      <c r="AH195" s="497"/>
      <c r="AI195" s="497"/>
      <c r="AJ195" s="497"/>
      <c r="AK195" s="497"/>
      <c r="AL195" s="497"/>
      <c r="AM195" s="497"/>
      <c r="AN195" s="497"/>
      <c r="AO195" s="497"/>
      <c r="AP195" s="497"/>
      <c r="AQ195" s="497"/>
      <c r="AR195" s="497"/>
      <c r="AS195" s="497"/>
      <c r="AT195" s="497"/>
      <c r="AU195" s="497"/>
      <c r="AV195" s="497"/>
      <c r="AW195" s="497"/>
      <c r="AX195" s="497"/>
      <c r="AY195" s="497"/>
      <c r="AZ195" s="498"/>
    </row>
    <row r="196" spans="1:52" s="458" customFormat="1" ht="18" customHeight="1">
      <c r="A196" s="436">
        <f t="shared" si="7"/>
        <v>0</v>
      </c>
      <c r="B196" s="445"/>
      <c r="C196" s="445"/>
      <c r="D196" s="445" t="s">
        <v>540</v>
      </c>
      <c r="E196" s="497" t="s">
        <v>1555</v>
      </c>
      <c r="F196" s="497"/>
      <c r="G196" s="497"/>
      <c r="H196" s="497"/>
      <c r="I196" s="497"/>
      <c r="J196" s="497"/>
      <c r="K196" s="497"/>
      <c r="L196" s="497"/>
      <c r="M196" s="497"/>
      <c r="N196" s="497"/>
      <c r="O196" s="497"/>
      <c r="P196" s="497"/>
      <c r="Q196" s="497"/>
      <c r="R196" s="497"/>
      <c r="S196" s="497"/>
      <c r="T196" s="497"/>
      <c r="U196" s="497"/>
      <c r="V196" s="497"/>
      <c r="W196" s="497"/>
      <c r="X196" s="497"/>
      <c r="Y196" s="497"/>
      <c r="Z196" s="497"/>
      <c r="AA196" s="497"/>
      <c r="AB196" s="497"/>
      <c r="AC196" s="497"/>
      <c r="AD196" s="497"/>
      <c r="AE196" s="497"/>
      <c r="AF196" s="497"/>
      <c r="AG196" s="497"/>
      <c r="AH196" s="497"/>
      <c r="AI196" s="497"/>
      <c r="AJ196" s="497"/>
      <c r="AK196" s="497"/>
      <c r="AL196" s="497"/>
      <c r="AM196" s="497"/>
      <c r="AN196" s="497"/>
      <c r="AO196" s="497"/>
      <c r="AP196" s="497"/>
      <c r="AQ196" s="497"/>
      <c r="AR196" s="497"/>
      <c r="AS196" s="497"/>
      <c r="AT196" s="497"/>
      <c r="AU196" s="497"/>
      <c r="AV196" s="497"/>
      <c r="AW196" s="497"/>
      <c r="AX196" s="497"/>
      <c r="AY196" s="497"/>
      <c r="AZ196" s="498"/>
    </row>
    <row r="197" spans="1:52" s="458" customFormat="1" ht="18" customHeight="1">
      <c r="A197" s="436">
        <f t="shared" si="7"/>
        <v>0</v>
      </c>
      <c r="B197" s="445"/>
      <c r="C197" s="445"/>
      <c r="D197" s="445" t="s">
        <v>540</v>
      </c>
      <c r="E197" s="497" t="s">
        <v>1554</v>
      </c>
      <c r="F197" s="497"/>
      <c r="G197" s="497"/>
      <c r="H197" s="497"/>
      <c r="I197" s="497"/>
      <c r="J197" s="497"/>
      <c r="K197" s="497"/>
      <c r="L197" s="497"/>
      <c r="M197" s="497"/>
      <c r="N197" s="497"/>
      <c r="O197" s="497"/>
      <c r="P197" s="497"/>
      <c r="Q197" s="497"/>
      <c r="R197" s="497"/>
      <c r="S197" s="497"/>
      <c r="T197" s="497"/>
      <c r="U197" s="497"/>
      <c r="V197" s="497"/>
      <c r="W197" s="497"/>
      <c r="X197" s="497"/>
      <c r="Y197" s="497"/>
      <c r="Z197" s="497"/>
      <c r="AA197" s="497"/>
      <c r="AB197" s="497"/>
      <c r="AC197" s="497"/>
      <c r="AD197" s="497"/>
      <c r="AE197" s="497"/>
      <c r="AF197" s="497"/>
      <c r="AG197" s="497"/>
      <c r="AH197" s="497"/>
      <c r="AI197" s="497"/>
      <c r="AJ197" s="497"/>
      <c r="AK197" s="497"/>
      <c r="AL197" s="497"/>
      <c r="AM197" s="497"/>
      <c r="AN197" s="497"/>
      <c r="AO197" s="497"/>
      <c r="AP197" s="497"/>
      <c r="AQ197" s="497"/>
      <c r="AR197" s="497"/>
      <c r="AS197" s="497"/>
      <c r="AT197" s="497"/>
      <c r="AU197" s="497"/>
      <c r="AV197" s="497"/>
      <c r="AW197" s="497"/>
      <c r="AX197" s="497"/>
      <c r="AY197" s="497"/>
      <c r="AZ197" s="498"/>
    </row>
    <row r="198" spans="1:52" s="458" customFormat="1" ht="18" customHeight="1">
      <c r="A198" s="436">
        <f t="shared" si="7"/>
        <v>0</v>
      </c>
      <c r="B198" s="445"/>
      <c r="C198" s="445"/>
      <c r="D198" s="445" t="s">
        <v>540</v>
      </c>
      <c r="E198" s="497" t="s">
        <v>1553</v>
      </c>
      <c r="F198" s="497"/>
      <c r="G198" s="497"/>
      <c r="H198" s="497"/>
      <c r="I198" s="497"/>
      <c r="J198" s="497"/>
      <c r="K198" s="497"/>
      <c r="L198" s="497"/>
      <c r="M198" s="497"/>
      <c r="N198" s="497"/>
      <c r="O198" s="497"/>
      <c r="P198" s="497"/>
      <c r="Q198" s="497"/>
      <c r="R198" s="497"/>
      <c r="S198" s="497"/>
      <c r="T198" s="497"/>
      <c r="U198" s="497"/>
      <c r="V198" s="497"/>
      <c r="W198" s="497"/>
      <c r="X198" s="497"/>
      <c r="Y198" s="497"/>
      <c r="Z198" s="497"/>
      <c r="AA198" s="497"/>
      <c r="AB198" s="497"/>
      <c r="AC198" s="497"/>
      <c r="AD198" s="497"/>
      <c r="AE198" s="497"/>
      <c r="AF198" s="497"/>
      <c r="AG198" s="497"/>
      <c r="AH198" s="497"/>
      <c r="AI198" s="497"/>
      <c r="AJ198" s="497"/>
      <c r="AK198" s="497"/>
      <c r="AL198" s="497"/>
      <c r="AM198" s="497"/>
      <c r="AN198" s="497"/>
      <c r="AO198" s="497"/>
      <c r="AP198" s="497"/>
      <c r="AQ198" s="497"/>
      <c r="AR198" s="497"/>
      <c r="AS198" s="497"/>
      <c r="AT198" s="497"/>
      <c r="AU198" s="497"/>
      <c r="AV198" s="497"/>
      <c r="AW198" s="497"/>
      <c r="AX198" s="497"/>
      <c r="AY198" s="497"/>
      <c r="AZ198" s="498"/>
    </row>
    <row r="199" spans="1:52" s="458" customFormat="1" ht="18" customHeight="1">
      <c r="A199" s="436">
        <f t="shared" si="7"/>
        <v>0</v>
      </c>
      <c r="B199" s="445"/>
      <c r="C199" s="445"/>
      <c r="D199" s="445" t="s">
        <v>540</v>
      </c>
      <c r="E199" s="497" t="s">
        <v>1552</v>
      </c>
      <c r="F199" s="497"/>
      <c r="G199" s="497"/>
      <c r="H199" s="497"/>
      <c r="I199" s="497"/>
      <c r="J199" s="497"/>
      <c r="K199" s="497"/>
      <c r="L199" s="497"/>
      <c r="M199" s="497"/>
      <c r="N199" s="497"/>
      <c r="O199" s="497"/>
      <c r="P199" s="497"/>
      <c r="Q199" s="497"/>
      <c r="R199" s="497"/>
      <c r="S199" s="497"/>
      <c r="T199" s="497"/>
      <c r="U199" s="497"/>
      <c r="V199" s="497"/>
      <c r="W199" s="497"/>
      <c r="X199" s="497"/>
      <c r="Y199" s="497"/>
      <c r="Z199" s="497"/>
      <c r="AA199" s="497"/>
      <c r="AB199" s="497"/>
      <c r="AC199" s="497"/>
      <c r="AD199" s="497"/>
      <c r="AE199" s="497"/>
      <c r="AF199" s="497"/>
      <c r="AG199" s="497"/>
      <c r="AH199" s="497"/>
      <c r="AI199" s="497"/>
      <c r="AJ199" s="497"/>
      <c r="AK199" s="497"/>
      <c r="AL199" s="497"/>
      <c r="AM199" s="497"/>
      <c r="AN199" s="497"/>
      <c r="AO199" s="497"/>
      <c r="AP199" s="497"/>
      <c r="AQ199" s="497"/>
      <c r="AR199" s="497"/>
      <c r="AS199" s="497"/>
      <c r="AT199" s="497"/>
      <c r="AU199" s="497"/>
      <c r="AV199" s="497"/>
      <c r="AW199" s="497"/>
      <c r="AX199" s="497"/>
      <c r="AY199" s="497"/>
      <c r="AZ199" s="498"/>
    </row>
    <row r="200" spans="1:52" s="458" customFormat="1" ht="18" customHeight="1" thickBot="1">
      <c r="A200" s="436">
        <f t="shared" si="7"/>
        <v>0</v>
      </c>
      <c r="B200" s="445"/>
      <c r="C200" s="445"/>
      <c r="D200" s="497"/>
      <c r="E200" s="499"/>
      <c r="F200" s="499"/>
      <c r="G200" s="499"/>
      <c r="H200" s="499"/>
      <c r="I200" s="499"/>
      <c r="J200" s="499"/>
      <c r="K200" s="499"/>
      <c r="L200" s="499"/>
      <c r="M200" s="499"/>
      <c r="N200" s="499"/>
      <c r="O200" s="499"/>
      <c r="P200" s="499"/>
      <c r="Q200" s="499"/>
      <c r="R200" s="499"/>
      <c r="S200" s="499"/>
      <c r="T200" s="499"/>
      <c r="U200" s="499"/>
      <c r="V200" s="499"/>
      <c r="W200" s="499"/>
      <c r="X200" s="499"/>
      <c r="Y200" s="499"/>
      <c r="Z200" s="499"/>
      <c r="AA200" s="499"/>
      <c r="AB200" s="499"/>
      <c r="AC200" s="499"/>
      <c r="AD200" s="499"/>
      <c r="AE200" s="499"/>
      <c r="AF200" s="499"/>
      <c r="AG200" s="499"/>
      <c r="AH200" s="499"/>
      <c r="AI200" s="499"/>
      <c r="AJ200" s="499"/>
      <c r="AK200" s="499"/>
      <c r="AL200" s="499"/>
      <c r="AM200" s="499"/>
      <c r="AN200" s="499"/>
      <c r="AO200" s="499"/>
      <c r="AP200" s="499"/>
      <c r="AQ200" s="499"/>
      <c r="AR200" s="499"/>
      <c r="AS200" s="499"/>
      <c r="AT200" s="499"/>
      <c r="AU200" s="499"/>
      <c r="AV200" s="499"/>
      <c r="AW200" s="499"/>
      <c r="AX200" s="499"/>
      <c r="AY200" s="499"/>
      <c r="AZ200" s="498"/>
    </row>
    <row r="201" spans="1:52" ht="33" thickTop="1" thickBot="1">
      <c r="A201" s="436">
        <f t="shared" ref="A201:A232" si="8">IF(K$219&gt;0,1,0)</f>
        <v>0</v>
      </c>
      <c r="B201" s="2167" t="s">
        <v>823</v>
      </c>
      <c r="C201" s="2168"/>
      <c r="D201" s="2168"/>
      <c r="E201" s="2168"/>
      <c r="F201" s="2168"/>
      <c r="G201" s="2168"/>
      <c r="H201" s="2168"/>
      <c r="I201" s="2168"/>
      <c r="J201" s="2168"/>
      <c r="K201" s="2168"/>
      <c r="L201" s="2168"/>
      <c r="M201" s="2168"/>
      <c r="N201" s="2168"/>
      <c r="O201" s="2168"/>
      <c r="P201" s="2168"/>
      <c r="Q201" s="2168"/>
      <c r="R201" s="2168"/>
      <c r="S201" s="2168"/>
      <c r="T201" s="2168"/>
      <c r="U201" s="2168"/>
      <c r="V201" s="2168"/>
      <c r="W201" s="2168"/>
      <c r="X201" s="2168"/>
      <c r="Y201" s="2168"/>
      <c r="Z201" s="2168"/>
      <c r="AA201" s="2168"/>
      <c r="AB201" s="2168"/>
      <c r="AC201" s="2168"/>
      <c r="AD201" s="2168"/>
      <c r="AE201" s="2168"/>
      <c r="AF201" s="2168"/>
      <c r="AG201" s="2168"/>
      <c r="AH201" s="2168"/>
      <c r="AI201" s="2168"/>
      <c r="AJ201" s="2168"/>
      <c r="AK201" s="2168"/>
      <c r="AL201" s="2168"/>
      <c r="AM201" s="2168"/>
      <c r="AN201" s="2168"/>
      <c r="AO201" s="2168"/>
      <c r="AP201" s="2168"/>
      <c r="AQ201" s="2168"/>
      <c r="AR201" s="2168"/>
      <c r="AS201" s="2168"/>
      <c r="AT201" s="2168"/>
      <c r="AU201" s="2168"/>
      <c r="AV201" s="2168"/>
      <c r="AW201" s="2168"/>
      <c r="AX201" s="2168"/>
      <c r="AY201" s="2169"/>
      <c r="AZ201" s="433"/>
    </row>
    <row r="202" spans="1:52" s="438" customFormat="1" ht="9.9499999999999993" customHeight="1" thickTop="1">
      <c r="A202" s="436">
        <f t="shared" si="8"/>
        <v>0</v>
      </c>
      <c r="B202" s="437"/>
      <c r="C202" s="437"/>
      <c r="D202" s="437"/>
      <c r="E202" s="437"/>
      <c r="F202" s="437"/>
      <c r="G202" s="437"/>
      <c r="H202" s="437"/>
      <c r="I202" s="437"/>
      <c r="J202" s="437"/>
      <c r="K202" s="437"/>
      <c r="L202" s="437"/>
      <c r="M202" s="437"/>
      <c r="N202" s="437"/>
      <c r="O202" s="437"/>
      <c r="P202" s="437"/>
      <c r="Q202" s="437"/>
      <c r="R202" s="437"/>
      <c r="S202" s="437"/>
      <c r="T202" s="437"/>
      <c r="U202" s="437"/>
      <c r="V202" s="437"/>
      <c r="W202" s="437"/>
      <c r="X202" s="437"/>
      <c r="Y202" s="437"/>
      <c r="Z202" s="437"/>
      <c r="AA202" s="437"/>
      <c r="AB202" s="437"/>
      <c r="AC202" s="437"/>
      <c r="AD202" s="437"/>
      <c r="AE202" s="437"/>
      <c r="AF202" s="437"/>
      <c r="AG202" s="437"/>
      <c r="AH202" s="437"/>
      <c r="AI202" s="437"/>
      <c r="AJ202" s="437"/>
      <c r="AK202" s="437"/>
      <c r="AL202" s="437"/>
      <c r="AM202" s="437"/>
      <c r="AN202" s="437"/>
      <c r="AO202" s="437"/>
      <c r="AP202" s="437"/>
      <c r="AQ202" s="437"/>
      <c r="AR202" s="437"/>
      <c r="AS202" s="437"/>
      <c r="AT202" s="437"/>
      <c r="AU202" s="437"/>
      <c r="AV202" s="437"/>
      <c r="AW202" s="437"/>
      <c r="AX202" s="437"/>
      <c r="AY202" s="437"/>
    </row>
    <row r="203" spans="1:52" s="442" customFormat="1" ht="30" customHeight="1">
      <c r="A203" s="436">
        <f t="shared" si="8"/>
        <v>0</v>
      </c>
      <c r="B203" s="439"/>
      <c r="C203" s="439"/>
      <c r="D203" s="439"/>
      <c r="E203" s="439"/>
      <c r="F203" s="2152" t="s">
        <v>1596</v>
      </c>
      <c r="G203" s="2152"/>
      <c r="H203" s="2152"/>
      <c r="I203" s="2152"/>
      <c r="J203" s="2152"/>
      <c r="K203" s="2152"/>
      <c r="L203" s="2153">
        <f>+'6-3표준조사-2'!K304</f>
        <v>0</v>
      </c>
      <c r="M203" s="2153"/>
      <c r="N203" s="2153"/>
      <c r="O203" s="2153"/>
      <c r="P203" s="2153"/>
      <c r="Q203" s="2153"/>
      <c r="R203" s="440"/>
      <c r="S203" s="440"/>
      <c r="T203" s="2152" t="s">
        <v>1595</v>
      </c>
      <c r="U203" s="2152"/>
      <c r="V203" s="2152"/>
      <c r="W203" s="2152"/>
      <c r="X203" s="2152"/>
      <c r="Y203" s="2152"/>
      <c r="Z203" s="2153">
        <f>+'6-3표준조사-2'!L304</f>
        <v>0</v>
      </c>
      <c r="AA203" s="2153"/>
      <c r="AB203" s="2153"/>
      <c r="AC203" s="2153"/>
      <c r="AD203" s="2153"/>
      <c r="AE203" s="2153"/>
      <c r="AF203" s="440"/>
      <c r="AG203" s="440"/>
      <c r="AH203" s="2152" t="s">
        <v>1594</v>
      </c>
      <c r="AI203" s="2152"/>
      <c r="AJ203" s="2152"/>
      <c r="AK203" s="2152"/>
      <c r="AL203" s="2152"/>
      <c r="AM203" s="2152"/>
      <c r="AN203" s="2152"/>
      <c r="AO203" s="2153">
        <f>+'6-3표준조사-2'!R304</f>
        <v>0</v>
      </c>
      <c r="AP203" s="2153"/>
      <c r="AQ203" s="2153"/>
      <c r="AR203" s="2153"/>
      <c r="AS203" s="2153"/>
      <c r="AT203" s="2153"/>
      <c r="AU203" s="441"/>
      <c r="AV203" s="441"/>
      <c r="AW203" s="441"/>
      <c r="AX203" s="441"/>
      <c r="AY203" s="439"/>
    </row>
    <row r="204" spans="1:52" s="438" customFormat="1" ht="14.25" customHeight="1">
      <c r="A204" s="436">
        <f t="shared" si="8"/>
        <v>0</v>
      </c>
      <c r="B204" s="437"/>
      <c r="C204" s="437"/>
      <c r="D204" s="437"/>
      <c r="E204" s="437"/>
      <c r="F204" s="437"/>
      <c r="G204" s="437"/>
      <c r="H204" s="437"/>
      <c r="I204" s="437"/>
      <c r="J204" s="437"/>
      <c r="K204" s="437"/>
      <c r="L204" s="437"/>
      <c r="M204" s="437"/>
      <c r="N204" s="437"/>
      <c r="O204" s="437"/>
      <c r="P204" s="437"/>
      <c r="Q204" s="437"/>
      <c r="R204" s="437"/>
      <c r="S204" s="437"/>
      <c r="T204" s="437"/>
      <c r="U204" s="437"/>
      <c r="V204" s="437"/>
      <c r="W204" s="437"/>
      <c r="X204" s="437"/>
      <c r="Y204" s="437"/>
      <c r="Z204" s="437"/>
      <c r="AA204" s="437"/>
      <c r="AB204" s="437"/>
      <c r="AC204" s="437"/>
      <c r="AD204" s="437"/>
      <c r="AE204" s="437"/>
      <c r="AF204" s="437"/>
      <c r="AG204" s="437"/>
      <c r="AH204" s="437"/>
      <c r="AI204" s="437"/>
      <c r="AJ204" s="437"/>
      <c r="AK204" s="437"/>
      <c r="AL204" s="437"/>
      <c r="AM204" s="437"/>
      <c r="AN204" s="437"/>
      <c r="AO204" s="437"/>
      <c r="AP204" s="437"/>
      <c r="AQ204" s="437"/>
      <c r="AR204" s="437"/>
      <c r="AS204" s="437"/>
      <c r="AT204" s="437"/>
      <c r="AU204" s="437"/>
      <c r="AV204" s="437"/>
      <c r="AW204" s="437"/>
      <c r="AX204" s="437"/>
      <c r="AY204" s="437"/>
    </row>
    <row r="205" spans="1:52" s="444" customFormat="1" ht="20.100000000000001" customHeight="1">
      <c r="A205" s="436">
        <f t="shared" si="8"/>
        <v>0</v>
      </c>
      <c r="B205" s="2154" t="s">
        <v>1593</v>
      </c>
      <c r="C205" s="2154"/>
      <c r="D205" s="2154"/>
      <c r="E205" s="2154"/>
      <c r="F205" s="2154"/>
      <c r="G205" s="2154"/>
      <c r="H205" s="2154"/>
      <c r="I205" s="2154"/>
      <c r="J205" s="2154"/>
      <c r="K205" s="2154"/>
      <c r="L205" s="2154"/>
      <c r="M205" s="2154"/>
      <c r="N205" s="2154"/>
      <c r="O205" s="2154"/>
      <c r="P205" s="2154"/>
      <c r="Q205" s="2154"/>
      <c r="R205" s="2154"/>
      <c r="S205" s="2154"/>
      <c r="T205" s="2154"/>
      <c r="U205" s="2154"/>
      <c r="V205" s="2154"/>
      <c r="W205" s="2154"/>
      <c r="X205" s="2154"/>
      <c r="Y205" s="2154"/>
      <c r="Z205" s="2154"/>
      <c r="AA205" s="2154"/>
      <c r="AB205" s="2154"/>
      <c r="AC205" s="2154"/>
      <c r="AD205" s="2154"/>
      <c r="AE205" s="2154"/>
      <c r="AF205" s="2154"/>
      <c r="AG205" s="2154"/>
      <c r="AH205" s="2154"/>
      <c r="AI205" s="2154"/>
      <c r="AJ205" s="2154"/>
      <c r="AK205" s="2154"/>
      <c r="AL205" s="2154"/>
      <c r="AM205" s="2154"/>
      <c r="AN205" s="2154"/>
      <c r="AO205" s="2154"/>
      <c r="AP205" s="2154"/>
      <c r="AQ205" s="2154"/>
      <c r="AR205" s="2154"/>
      <c r="AS205" s="2154"/>
      <c r="AT205" s="2154"/>
      <c r="AU205" s="2154"/>
      <c r="AV205" s="2154"/>
      <c r="AW205" s="2154"/>
      <c r="AX205" s="2154"/>
      <c r="AY205" s="2154"/>
      <c r="AZ205" s="443"/>
    </row>
    <row r="206" spans="1:52" s="444" customFormat="1" ht="18" customHeight="1">
      <c r="A206" s="436">
        <f t="shared" si="8"/>
        <v>0</v>
      </c>
      <c r="B206" s="445"/>
      <c r="C206" s="445" t="s">
        <v>1579</v>
      </c>
      <c r="D206" s="446" t="s">
        <v>1592</v>
      </c>
      <c r="E206" s="446"/>
      <c r="F206" s="447"/>
      <c r="G206" s="447"/>
      <c r="H206" s="447"/>
      <c r="I206" s="447"/>
      <c r="J206" s="448"/>
      <c r="K206" s="445"/>
      <c r="L206" s="445"/>
      <c r="M206" s="446"/>
      <c r="N206" s="446"/>
      <c r="O206" s="448"/>
      <c r="P206" s="446"/>
      <c r="Q206" s="446"/>
      <c r="R206" s="446"/>
      <c r="S206" s="446"/>
      <c r="T206" s="446"/>
      <c r="U206" s="446"/>
      <c r="V206" s="446"/>
      <c r="W206" s="446"/>
      <c r="X206" s="446"/>
      <c r="Y206" s="446"/>
      <c r="Z206" s="446"/>
      <c r="AA206" s="446"/>
      <c r="AB206" s="446"/>
      <c r="AC206" s="446"/>
      <c r="AD206" s="446"/>
      <c r="AE206" s="446"/>
      <c r="AF206" s="445"/>
      <c r="AG206" s="445"/>
      <c r="AH206" s="445"/>
      <c r="AI206" s="445"/>
      <c r="AJ206" s="445"/>
      <c r="AK206" s="445"/>
      <c r="AL206" s="445"/>
      <c r="AM206" s="445"/>
      <c r="AN206" s="445"/>
      <c r="AO206" s="445"/>
      <c r="AP206" s="445"/>
      <c r="AQ206" s="445"/>
      <c r="AR206" s="445"/>
      <c r="AS206" s="445"/>
      <c r="AT206" s="445"/>
      <c r="AU206" s="445"/>
      <c r="AV206" s="445"/>
      <c r="AW206" s="445"/>
      <c r="AX206" s="445"/>
      <c r="AY206" s="445"/>
    </row>
    <row r="207" spans="1:52" s="444" customFormat="1" ht="18" customHeight="1">
      <c r="A207" s="436">
        <f t="shared" si="8"/>
        <v>0</v>
      </c>
      <c r="B207" s="445"/>
      <c r="C207" s="445"/>
      <c r="D207" s="445" t="s">
        <v>540</v>
      </c>
      <c r="E207" s="446" t="str">
        <f>CONCATENATE(L203," 임반 ",Z203," 소반 은 해발고",'6-3표준조사-2'!W303,"m ~ ",'6-3표준조사-2'!W304,"m 사이에 분포한다.")</f>
        <v>0 임반 0 소반 은 해발고200m ~ 300m 사이에 분포한다.</v>
      </c>
      <c r="F207" s="446"/>
      <c r="G207" s="446"/>
      <c r="H207" s="446"/>
      <c r="I207" s="446"/>
      <c r="J207" s="446"/>
      <c r="K207" s="446"/>
      <c r="L207" s="446"/>
      <c r="M207" s="446"/>
      <c r="N207" s="446"/>
      <c r="O207" s="446"/>
      <c r="P207" s="446"/>
      <c r="Q207" s="446"/>
      <c r="R207" s="446"/>
      <c r="S207" s="446"/>
      <c r="T207" s="446"/>
      <c r="U207" s="446"/>
      <c r="V207" s="446"/>
      <c r="W207" s="446"/>
      <c r="X207" s="446"/>
      <c r="Y207" s="446"/>
      <c r="Z207" s="446"/>
      <c r="AA207" s="446"/>
      <c r="AB207" s="446"/>
      <c r="AC207" s="446"/>
      <c r="AD207" s="446"/>
      <c r="AE207" s="446"/>
      <c r="AF207" s="446"/>
      <c r="AG207" s="446"/>
      <c r="AH207" s="446"/>
      <c r="AI207" s="446"/>
      <c r="AJ207" s="449"/>
      <c r="AK207" s="449"/>
      <c r="AL207" s="449"/>
      <c r="AM207" s="446"/>
      <c r="AN207" s="446"/>
      <c r="AO207" s="446"/>
      <c r="AP207" s="446"/>
      <c r="AQ207" s="446"/>
      <c r="AR207" s="446"/>
      <c r="AS207" s="446"/>
      <c r="AT207" s="446"/>
      <c r="AU207" s="446"/>
      <c r="AV207" s="446"/>
      <c r="AW207" s="446"/>
      <c r="AX207" s="446"/>
      <c r="AY207" s="446"/>
    </row>
    <row r="208" spans="1:52" s="444" customFormat="1" ht="18" customHeight="1">
      <c r="A208" s="436">
        <f t="shared" si="8"/>
        <v>0</v>
      </c>
      <c r="B208" s="445"/>
      <c r="C208" s="445"/>
      <c r="D208" s="445" t="s">
        <v>540</v>
      </c>
      <c r="E208" s="445" t="str">
        <f>CONCATENATE("소반의 경사도는 평균 ",'6-3표준조사-2'!W305,"˚로 ",'6-3표준조사-2'!P306,"경사이고, 임지의 잔재를 제외하고 장애물은 많지 않다.")</f>
        <v>소반의 경사도는 평균 31˚로 급 (30˚ 초과)경사이고, 임지의 잔재를 제외하고 장애물은 많지 않다.</v>
      </c>
      <c r="F208" s="445"/>
      <c r="G208" s="445"/>
      <c r="H208" s="445"/>
      <c r="I208" s="445"/>
      <c r="J208" s="445"/>
      <c r="K208" s="445"/>
      <c r="L208" s="445"/>
      <c r="M208" s="445"/>
      <c r="N208" s="445"/>
      <c r="O208" s="445"/>
      <c r="P208" s="445"/>
      <c r="Q208" s="445"/>
      <c r="R208" s="445"/>
      <c r="S208" s="445"/>
      <c r="T208" s="445"/>
      <c r="U208" s="445"/>
      <c r="V208" s="445"/>
      <c r="W208" s="445"/>
      <c r="X208" s="445"/>
      <c r="Y208" s="445"/>
      <c r="Z208" s="445"/>
      <c r="AA208" s="445"/>
      <c r="AB208" s="445"/>
      <c r="AC208" s="445"/>
      <c r="AD208" s="445"/>
      <c r="AE208" s="445"/>
      <c r="AF208" s="445"/>
      <c r="AG208" s="445"/>
      <c r="AH208" s="445"/>
      <c r="AI208" s="445"/>
      <c r="AJ208" s="445"/>
      <c r="AK208" s="445"/>
      <c r="AL208" s="445"/>
      <c r="AM208" s="445"/>
      <c r="AN208" s="445"/>
      <c r="AO208" s="445"/>
      <c r="AP208" s="445"/>
      <c r="AQ208" s="445"/>
      <c r="AR208" s="445"/>
      <c r="AS208" s="445"/>
      <c r="AT208" s="445"/>
      <c r="AU208" s="445"/>
      <c r="AV208" s="445"/>
      <c r="AW208" s="445"/>
      <c r="AX208" s="445"/>
      <c r="AY208" s="445"/>
    </row>
    <row r="209" spans="1:74" s="444" customFormat="1" ht="18" customHeight="1">
      <c r="A209" s="436">
        <f t="shared" si="8"/>
        <v>0</v>
      </c>
      <c r="B209" s="445"/>
      <c r="C209" s="445" t="s">
        <v>1577</v>
      </c>
      <c r="D209" s="445" t="s">
        <v>1591</v>
      </c>
      <c r="E209" s="445"/>
      <c r="F209" s="445"/>
      <c r="G209" s="445"/>
      <c r="H209" s="445"/>
      <c r="I209" s="445"/>
      <c r="J209" s="445"/>
      <c r="K209" s="446"/>
      <c r="L209" s="446"/>
      <c r="M209" s="450"/>
      <c r="N209" s="445"/>
      <c r="O209" s="445"/>
      <c r="P209" s="451"/>
      <c r="Q209" s="451"/>
      <c r="R209" s="451"/>
      <c r="S209" s="451"/>
      <c r="T209" s="451"/>
      <c r="U209" s="445"/>
      <c r="V209" s="445"/>
      <c r="W209" s="445"/>
      <c r="X209" s="445"/>
      <c r="Y209" s="445"/>
      <c r="Z209" s="445"/>
      <c r="AA209" s="445"/>
      <c r="AB209" s="445"/>
      <c r="AC209" s="445"/>
      <c r="AD209" s="445"/>
      <c r="AE209" s="445"/>
      <c r="AF209" s="445"/>
      <c r="AG209" s="445"/>
      <c r="AH209" s="445"/>
      <c r="AI209" s="445"/>
      <c r="AJ209" s="445"/>
      <c r="AK209" s="445"/>
      <c r="AL209" s="445"/>
      <c r="AM209" s="445"/>
      <c r="AN209" s="445"/>
      <c r="AO209" s="445"/>
      <c r="AP209" s="445"/>
      <c r="AQ209" s="445"/>
      <c r="AR209" s="445"/>
      <c r="AS209" s="445"/>
      <c r="AT209" s="445"/>
      <c r="AU209" s="445"/>
      <c r="AV209" s="445"/>
      <c r="AW209" s="445"/>
      <c r="AX209" s="445"/>
      <c r="AY209" s="445"/>
    </row>
    <row r="210" spans="1:74" s="444" customFormat="1" ht="18" customHeight="1">
      <c r="A210" s="436">
        <f t="shared" si="8"/>
        <v>0</v>
      </c>
      <c r="B210" s="445"/>
      <c r="C210" s="445"/>
      <c r="D210" s="445" t="s">
        <v>540</v>
      </c>
      <c r="E210" s="446" t="str">
        <f>CONCATENATE("사업대상지는 ",'6-3표준조사-2'!N304," ",'6-3표준조사-2'!O304," ",'6-3표준조사-2'!P304,"로 지적면적은 ",'4-1 필지내역'!G5+'4-1 필지내역'!G6,"ha 이다." )</f>
        <v>사업대상지는   번지로 지적면적은 0.1ha 이다.</v>
      </c>
      <c r="F210" s="446"/>
      <c r="G210" s="446"/>
      <c r="H210" s="445"/>
      <c r="I210" s="445"/>
      <c r="J210" s="445"/>
      <c r="K210" s="445"/>
      <c r="L210" s="445"/>
      <c r="M210" s="445"/>
      <c r="N210" s="445"/>
      <c r="O210" s="445"/>
      <c r="P210" s="445"/>
      <c r="Q210" s="445"/>
      <c r="R210" s="445"/>
      <c r="S210" s="445"/>
      <c r="T210" s="445"/>
      <c r="U210" s="445"/>
      <c r="V210" s="445"/>
      <c r="W210" s="445"/>
      <c r="X210" s="445"/>
      <c r="Y210" s="445"/>
      <c r="Z210" s="445"/>
      <c r="AA210" s="445"/>
      <c r="AB210" s="445"/>
      <c r="AC210" s="445"/>
      <c r="AD210" s="445"/>
      <c r="AE210" s="445"/>
      <c r="AF210" s="445"/>
      <c r="AG210" s="445"/>
      <c r="AH210" s="445"/>
      <c r="AI210" s="445"/>
      <c r="AJ210" s="446"/>
      <c r="AK210" s="446"/>
      <c r="AL210" s="446"/>
      <c r="AM210" s="446"/>
      <c r="AN210" s="446"/>
      <c r="AO210" s="446"/>
      <c r="AP210" s="446"/>
      <c r="AQ210" s="446"/>
      <c r="AR210" s="446"/>
      <c r="AS210" s="446"/>
      <c r="AT210" s="446"/>
      <c r="AU210" s="446"/>
      <c r="AV210" s="446"/>
      <c r="AW210" s="446"/>
      <c r="AX210" s="446"/>
      <c r="AY210" s="446"/>
      <c r="AZ210" s="452"/>
    </row>
    <row r="211" spans="1:74" s="444" customFormat="1" ht="18" customHeight="1">
      <c r="A211" s="436">
        <f t="shared" si="8"/>
        <v>0</v>
      </c>
      <c r="B211" s="445"/>
      <c r="C211" s="445"/>
      <c r="D211" s="445" t="s">
        <v>540</v>
      </c>
      <c r="E211" s="446" t="str">
        <f>CONCATENATE("소반내에 묘지 및 조림목이 고사하여 풀베기 작업이 필요없는 지역을 제외한 풀베기사업 대상면적은 ",'6-3표준조사-2'!Q304,"ha 이다.")</f>
        <v>소반내에 묘지 및 조림목이 고사하여 풀베기 작업이 필요없는 지역을 제외한 풀베기사업 대상면적은 0ha 이다.</v>
      </c>
      <c r="F211" s="446"/>
      <c r="G211" s="446"/>
      <c r="H211" s="446"/>
      <c r="I211" s="446"/>
      <c r="J211" s="446"/>
      <c r="K211" s="446"/>
      <c r="L211" s="446"/>
      <c r="M211" s="446"/>
      <c r="N211" s="446"/>
      <c r="O211" s="446"/>
      <c r="P211" s="446"/>
      <c r="Q211" s="446"/>
      <c r="R211" s="446"/>
      <c r="S211" s="446"/>
      <c r="T211" s="446"/>
      <c r="U211" s="446"/>
      <c r="V211" s="446"/>
      <c r="W211" s="446"/>
      <c r="X211" s="446"/>
      <c r="Y211" s="446"/>
      <c r="Z211" s="446"/>
      <c r="AA211" s="446"/>
      <c r="AB211" s="446"/>
      <c r="AC211" s="446"/>
      <c r="AD211" s="446"/>
      <c r="AE211" s="446"/>
      <c r="AF211" s="446"/>
      <c r="AG211" s="446"/>
      <c r="AH211" s="446"/>
      <c r="AI211" s="446"/>
      <c r="AJ211" s="446"/>
      <c r="AK211" s="446"/>
      <c r="AL211" s="446"/>
      <c r="AM211" s="446"/>
      <c r="AN211" s="446"/>
      <c r="AO211" s="446"/>
      <c r="AP211" s="446"/>
      <c r="AQ211" s="446"/>
      <c r="AR211" s="446"/>
      <c r="AS211" s="446"/>
      <c r="AT211" s="446"/>
      <c r="AU211" s="446"/>
      <c r="AV211" s="446"/>
      <c r="AW211" s="446"/>
      <c r="AX211" s="446"/>
      <c r="AY211" s="446"/>
      <c r="AZ211" s="452"/>
    </row>
    <row r="212" spans="1:74" s="444" customFormat="1" ht="18" customHeight="1">
      <c r="A212" s="436">
        <f t="shared" si="8"/>
        <v>0</v>
      </c>
      <c r="B212" s="445"/>
      <c r="C212" s="445" t="s">
        <v>1567</v>
      </c>
      <c r="D212" s="445" t="s">
        <v>1590</v>
      </c>
      <c r="E212" s="446"/>
      <c r="F212" s="446"/>
      <c r="G212" s="446"/>
      <c r="H212" s="446"/>
      <c r="I212" s="446"/>
      <c r="J212" s="446"/>
      <c r="K212" s="446"/>
      <c r="L212" s="446"/>
      <c r="M212" s="446"/>
      <c r="N212" s="446"/>
      <c r="O212" s="446"/>
      <c r="P212" s="446"/>
      <c r="Q212" s="446"/>
      <c r="R212" s="446"/>
      <c r="S212" s="446"/>
      <c r="T212" s="446"/>
      <c r="U212" s="446"/>
      <c r="V212" s="446"/>
      <c r="W212" s="446"/>
      <c r="X212" s="446"/>
      <c r="Y212" s="446"/>
      <c r="Z212" s="446"/>
      <c r="AA212" s="446"/>
      <c r="AB212" s="446"/>
      <c r="AC212" s="446"/>
      <c r="AD212" s="446"/>
      <c r="AE212" s="446"/>
      <c r="AF212" s="446"/>
      <c r="AG212" s="446"/>
      <c r="AH212" s="453"/>
      <c r="AI212" s="453"/>
      <c r="AJ212" s="453"/>
      <c r="AK212" s="446"/>
      <c r="AL212" s="446"/>
      <c r="AM212" s="446"/>
      <c r="AN212" s="446"/>
      <c r="AO212" s="446"/>
      <c r="AP212" s="446"/>
      <c r="AQ212" s="446"/>
      <c r="AR212" s="446"/>
      <c r="AS212" s="446"/>
      <c r="AT212" s="446"/>
      <c r="AU212" s="446"/>
      <c r="AV212" s="446"/>
      <c r="AW212" s="446"/>
      <c r="AX212" s="446"/>
      <c r="AY212" s="446"/>
      <c r="AZ212" s="452"/>
    </row>
    <row r="213" spans="1:74" s="444" customFormat="1" ht="18" customHeight="1">
      <c r="A213" s="436">
        <f t="shared" si="8"/>
        <v>0</v>
      </c>
      <c r="B213" s="454"/>
      <c r="C213" s="454"/>
      <c r="D213" s="454" t="s">
        <v>540</v>
      </c>
      <c r="E213" s="455" t="s">
        <v>1589</v>
      </c>
      <c r="F213" s="455"/>
      <c r="G213" s="455"/>
      <c r="H213" s="455"/>
      <c r="I213" s="455"/>
      <c r="J213" s="455"/>
      <c r="K213" s="455"/>
      <c r="L213" s="455"/>
      <c r="M213" s="455"/>
      <c r="N213" s="455"/>
      <c r="O213" s="455"/>
      <c r="P213" s="455"/>
      <c r="Q213" s="455"/>
      <c r="R213" s="455"/>
      <c r="S213" s="455"/>
      <c r="T213" s="455"/>
      <c r="U213" s="455"/>
      <c r="V213" s="455"/>
      <c r="W213" s="455"/>
      <c r="X213" s="455"/>
      <c r="Y213" s="455"/>
      <c r="Z213" s="455"/>
      <c r="AA213" s="455"/>
      <c r="AB213" s="455"/>
      <c r="AC213" s="455"/>
      <c r="AD213" s="455"/>
      <c r="AE213" s="455"/>
      <c r="AF213" s="455"/>
      <c r="AG213" s="455"/>
      <c r="AH213" s="456"/>
      <c r="AI213" s="456"/>
      <c r="AJ213" s="456"/>
      <c r="AK213" s="455"/>
      <c r="AL213" s="455"/>
      <c r="AM213" s="455"/>
      <c r="AN213" s="455"/>
      <c r="AO213" s="455"/>
      <c r="AP213" s="455"/>
      <c r="AQ213" s="455"/>
      <c r="AR213" s="455"/>
      <c r="AS213" s="455"/>
      <c r="AT213" s="455"/>
      <c r="AU213" s="455"/>
      <c r="AV213" s="455"/>
      <c r="AW213" s="455"/>
      <c r="AX213" s="455"/>
      <c r="AY213" s="455"/>
      <c r="AZ213" s="452"/>
    </row>
    <row r="214" spans="1:74" s="444" customFormat="1" ht="14.25" customHeight="1">
      <c r="A214" s="436">
        <f t="shared" si="8"/>
        <v>0</v>
      </c>
      <c r="B214" s="445"/>
      <c r="C214" s="445"/>
      <c r="D214" s="457"/>
      <c r="E214" s="457"/>
      <c r="F214" s="457"/>
      <c r="G214" s="457"/>
      <c r="H214" s="457"/>
      <c r="I214" s="457"/>
      <c r="J214" s="457"/>
      <c r="K214" s="457"/>
      <c r="L214" s="457"/>
      <c r="M214" s="457"/>
      <c r="N214" s="457"/>
      <c r="O214" s="457"/>
      <c r="P214" s="457"/>
      <c r="Q214" s="457"/>
      <c r="R214" s="457"/>
      <c r="S214" s="457"/>
      <c r="T214" s="457"/>
      <c r="U214" s="457"/>
      <c r="V214" s="457"/>
      <c r="W214" s="457"/>
      <c r="X214" s="457"/>
      <c r="Y214" s="457"/>
      <c r="Z214" s="457"/>
      <c r="AA214" s="457"/>
      <c r="AB214" s="457"/>
      <c r="AC214" s="457"/>
      <c r="AD214" s="457"/>
      <c r="AE214" s="457"/>
      <c r="AF214" s="457"/>
      <c r="AG214" s="457"/>
      <c r="AH214" s="457"/>
      <c r="AI214" s="457"/>
      <c r="AJ214" s="457"/>
      <c r="AK214" s="457"/>
      <c r="AL214" s="457"/>
      <c r="AM214" s="457"/>
      <c r="AN214" s="457"/>
      <c r="AO214" s="457"/>
      <c r="AP214" s="457"/>
      <c r="AQ214" s="457"/>
      <c r="AR214" s="457"/>
      <c r="AS214" s="457"/>
      <c r="AT214" s="457"/>
      <c r="AU214" s="457"/>
      <c r="AV214" s="457"/>
      <c r="AW214" s="457"/>
      <c r="AX214" s="457"/>
      <c r="AY214" s="457"/>
      <c r="AZ214" s="452"/>
      <c r="BA214" s="458"/>
      <c r="BB214" s="458"/>
      <c r="BC214" s="458"/>
      <c r="BD214" s="458"/>
      <c r="BE214" s="458"/>
      <c r="BF214" s="458"/>
      <c r="BG214" s="458"/>
      <c r="BH214" s="458"/>
      <c r="BI214" s="458"/>
      <c r="BJ214" s="458"/>
    </row>
    <row r="215" spans="1:74" s="438" customFormat="1" ht="20.100000000000001" customHeight="1">
      <c r="A215" s="436">
        <f t="shared" si="8"/>
        <v>0</v>
      </c>
      <c r="B215" s="2154" t="s">
        <v>1588</v>
      </c>
      <c r="C215" s="2154"/>
      <c r="D215" s="2154"/>
      <c r="E215" s="2154"/>
      <c r="F215" s="2154"/>
      <c r="G215" s="2154"/>
      <c r="H215" s="2154"/>
      <c r="I215" s="2154"/>
      <c r="J215" s="2154"/>
      <c r="K215" s="2154"/>
      <c r="L215" s="2154"/>
      <c r="M215" s="2154"/>
      <c r="N215" s="2154"/>
      <c r="O215" s="2154"/>
      <c r="P215" s="2154"/>
      <c r="Q215" s="2154"/>
      <c r="R215" s="2154"/>
      <c r="S215" s="2154"/>
      <c r="T215" s="2154"/>
      <c r="U215" s="2154"/>
      <c r="V215" s="2154"/>
      <c r="W215" s="2154"/>
      <c r="X215" s="2154"/>
      <c r="Y215" s="2154"/>
      <c r="Z215" s="2154"/>
      <c r="AA215" s="2154"/>
      <c r="AB215" s="2154"/>
      <c r="AC215" s="2154"/>
      <c r="AD215" s="2154"/>
      <c r="AE215" s="2154"/>
      <c r="AF215" s="2154"/>
      <c r="AG215" s="2154"/>
      <c r="AH215" s="2154"/>
      <c r="AI215" s="2154"/>
      <c r="AJ215" s="2154"/>
      <c r="AK215" s="2154"/>
      <c r="AL215" s="2154"/>
      <c r="AM215" s="2154"/>
      <c r="AN215" s="2154"/>
      <c r="AO215" s="2154"/>
      <c r="AP215" s="2154"/>
      <c r="AQ215" s="2154"/>
      <c r="AR215" s="2154"/>
      <c r="AS215" s="2154"/>
      <c r="AT215" s="2154"/>
      <c r="AU215" s="2154"/>
      <c r="AV215" s="2154"/>
      <c r="AW215" s="2154"/>
      <c r="AX215" s="2154"/>
      <c r="AY215" s="2154"/>
      <c r="AZ215" s="443"/>
      <c r="BA215" s="458"/>
      <c r="BB215" s="459"/>
      <c r="BC215" s="459"/>
      <c r="BD215" s="459"/>
      <c r="BE215" s="459"/>
      <c r="BF215" s="459"/>
      <c r="BG215" s="459"/>
      <c r="BH215" s="459"/>
      <c r="BI215" s="459"/>
      <c r="BJ215" s="459"/>
    </row>
    <row r="216" spans="1:74" s="459" customFormat="1" ht="20.100000000000001" customHeight="1">
      <c r="A216" s="436">
        <f t="shared" si="8"/>
        <v>0</v>
      </c>
      <c r="B216" s="460"/>
      <c r="C216" s="461" t="s">
        <v>1579</v>
      </c>
      <c r="D216" s="461" t="s">
        <v>1587</v>
      </c>
      <c r="E216" s="462"/>
      <c r="F216" s="462"/>
      <c r="G216" s="453"/>
      <c r="H216" s="463"/>
      <c r="I216" s="463"/>
      <c r="J216" s="464"/>
      <c r="K216" s="464"/>
      <c r="L216" s="464"/>
      <c r="M216" s="464"/>
      <c r="N216" s="464"/>
      <c r="O216" s="464"/>
      <c r="P216" s="464"/>
      <c r="Q216" s="465"/>
      <c r="R216" s="465"/>
      <c r="S216" s="465"/>
      <c r="T216" s="465"/>
      <c r="U216" s="465"/>
      <c r="V216" s="466"/>
      <c r="W216" s="466"/>
      <c r="X216" s="466"/>
      <c r="Y216" s="466"/>
      <c r="Z216" s="466"/>
      <c r="AA216" s="466"/>
      <c r="AB216" s="466"/>
      <c r="AC216" s="466"/>
      <c r="AD216" s="466"/>
      <c r="AE216" s="466"/>
      <c r="AF216" s="466"/>
      <c r="AG216" s="466"/>
      <c r="AH216" s="467"/>
      <c r="AI216" s="467"/>
      <c r="AJ216" s="467"/>
      <c r="AK216" s="467"/>
      <c r="AL216" s="468"/>
      <c r="AM216" s="468"/>
      <c r="AN216" s="468"/>
      <c r="AO216" s="468"/>
      <c r="AP216" s="468"/>
      <c r="AQ216" s="468"/>
      <c r="AR216" s="468"/>
      <c r="AS216" s="468"/>
      <c r="AT216" s="468"/>
      <c r="AU216" s="468"/>
      <c r="AV216" s="463"/>
      <c r="AW216" s="463"/>
      <c r="AX216" s="463"/>
      <c r="AY216" s="463"/>
      <c r="AZ216" s="469"/>
      <c r="BA216" s="458"/>
      <c r="BB216" s="458"/>
      <c r="BC216" s="458"/>
      <c r="BD216" s="458"/>
      <c r="BE216" s="458"/>
      <c r="BF216" s="458"/>
      <c r="BG216" s="458"/>
      <c r="BH216" s="458"/>
      <c r="BI216" s="458"/>
      <c r="BJ216" s="458"/>
    </row>
    <row r="217" spans="1:74" s="444" customFormat="1" ht="18" customHeight="1">
      <c r="A217" s="436">
        <f t="shared" si="8"/>
        <v>0</v>
      </c>
      <c r="B217" s="470"/>
      <c r="C217" s="2155" t="s">
        <v>1586</v>
      </c>
      <c r="D217" s="2155"/>
      <c r="E217" s="2155"/>
      <c r="F217" s="2155"/>
      <c r="G217" s="2155"/>
      <c r="H217" s="2155"/>
      <c r="I217" s="2155"/>
      <c r="J217" s="2155"/>
      <c r="K217" s="2155" t="s">
        <v>1585</v>
      </c>
      <c r="L217" s="2155"/>
      <c r="M217" s="2155"/>
      <c r="N217" s="2155"/>
      <c r="O217" s="2155"/>
      <c r="P217" s="2155"/>
      <c r="Q217" s="2155"/>
      <c r="R217" s="2155"/>
      <c r="S217" s="2155" t="s">
        <v>1380</v>
      </c>
      <c r="T217" s="2155"/>
      <c r="U217" s="2155"/>
      <c r="V217" s="2155"/>
      <c r="W217" s="2155"/>
      <c r="X217" s="2155"/>
      <c r="Y217" s="2155"/>
      <c r="Z217" s="2155"/>
      <c r="AA217" s="2155" t="s">
        <v>1584</v>
      </c>
      <c r="AB217" s="2155"/>
      <c r="AC217" s="2155"/>
      <c r="AD217" s="2155"/>
      <c r="AE217" s="2155"/>
      <c r="AF217" s="2155"/>
      <c r="AG217" s="2155"/>
      <c r="AH217" s="2155"/>
      <c r="AI217" s="2155"/>
      <c r="AJ217" s="2155"/>
      <c r="AK217" s="2155"/>
      <c r="AL217" s="2155"/>
      <c r="AM217" s="2155"/>
      <c r="AN217" s="2155"/>
      <c r="AO217" s="2155"/>
      <c r="AP217" s="2155"/>
      <c r="AQ217" s="2155" t="s">
        <v>1156</v>
      </c>
      <c r="AR217" s="2155"/>
      <c r="AS217" s="2155"/>
      <c r="AT217" s="2155"/>
      <c r="AU217" s="2155"/>
      <c r="AV217" s="2155"/>
      <c r="AW217" s="2155"/>
      <c r="AX217" s="2155"/>
      <c r="AY217" s="470"/>
      <c r="AZ217" s="471"/>
      <c r="BA217" s="459"/>
      <c r="BB217" s="459"/>
      <c r="BC217" s="458"/>
      <c r="BD217" s="458"/>
      <c r="BE217" s="458"/>
      <c r="BF217" s="458"/>
      <c r="BG217" s="458"/>
      <c r="BH217" s="458"/>
      <c r="BI217" s="458"/>
      <c r="BJ217" s="458"/>
    </row>
    <row r="218" spans="1:74" s="444" customFormat="1" ht="18" customHeight="1">
      <c r="A218" s="436">
        <f t="shared" si="8"/>
        <v>0</v>
      </c>
      <c r="B218" s="470"/>
      <c r="C218" s="2155"/>
      <c r="D218" s="2155"/>
      <c r="E218" s="2155"/>
      <c r="F218" s="2155"/>
      <c r="G218" s="2155"/>
      <c r="H218" s="2155"/>
      <c r="I218" s="2155"/>
      <c r="J218" s="2155"/>
      <c r="K218" s="2155"/>
      <c r="L218" s="2155"/>
      <c r="M218" s="2155"/>
      <c r="N218" s="2155"/>
      <c r="O218" s="2155"/>
      <c r="P218" s="2155"/>
      <c r="Q218" s="2155"/>
      <c r="R218" s="2155"/>
      <c r="S218" s="2155"/>
      <c r="T218" s="2155"/>
      <c r="U218" s="2155"/>
      <c r="V218" s="2155"/>
      <c r="W218" s="2155"/>
      <c r="X218" s="2155"/>
      <c r="Y218" s="2155"/>
      <c r="Z218" s="2155"/>
      <c r="AA218" s="2155" t="s">
        <v>1376</v>
      </c>
      <c r="AB218" s="2155"/>
      <c r="AC218" s="2155"/>
      <c r="AD218" s="2155"/>
      <c r="AE218" s="2155"/>
      <c r="AF218" s="2155"/>
      <c r="AG218" s="2155"/>
      <c r="AH218" s="2155"/>
      <c r="AI218" s="2155" t="s">
        <v>1375</v>
      </c>
      <c r="AJ218" s="2155"/>
      <c r="AK218" s="2155"/>
      <c r="AL218" s="2155"/>
      <c r="AM218" s="2155"/>
      <c r="AN218" s="2155"/>
      <c r="AO218" s="2155"/>
      <c r="AP218" s="2155"/>
      <c r="AQ218" s="2155"/>
      <c r="AR218" s="2155"/>
      <c r="AS218" s="2155"/>
      <c r="AT218" s="2155"/>
      <c r="AU218" s="2155"/>
      <c r="AV218" s="2155"/>
      <c r="AW218" s="2155"/>
      <c r="AX218" s="2155"/>
      <c r="AY218" s="470"/>
      <c r="AZ218" s="471"/>
      <c r="BA218" s="458"/>
      <c r="BB218" s="458"/>
      <c r="BC218" s="458"/>
      <c r="BD218" s="458"/>
      <c r="BE218" s="458"/>
      <c r="BF218" s="458"/>
      <c r="BG218" s="458"/>
      <c r="BH218" s="458"/>
      <c r="BI218" s="458"/>
      <c r="BJ218" s="458"/>
    </row>
    <row r="219" spans="1:74" s="444" customFormat="1" ht="18" customHeight="1">
      <c r="A219" s="436">
        <f t="shared" si="8"/>
        <v>0</v>
      </c>
      <c r="B219" s="472"/>
      <c r="C219" s="2160">
        <f>L203</f>
        <v>0</v>
      </c>
      <c r="D219" s="2161"/>
      <c r="E219" s="2164" t="s">
        <v>1527</v>
      </c>
      <c r="F219" s="2164"/>
      <c r="G219" s="2161">
        <f>Z203</f>
        <v>0</v>
      </c>
      <c r="H219" s="2161"/>
      <c r="I219" s="2164" t="s">
        <v>1526</v>
      </c>
      <c r="J219" s="2164"/>
      <c r="K219" s="2158">
        <f>'6-3표준조사-2'!Q304</f>
        <v>0</v>
      </c>
      <c r="L219" s="2158"/>
      <c r="M219" s="2158"/>
      <c r="N219" s="2158"/>
      <c r="O219" s="2158"/>
      <c r="P219" s="2158"/>
      <c r="Q219" s="2158"/>
      <c r="R219" s="2158"/>
      <c r="S219" s="2158">
        <f>'6-3표준조사-2'!K306</f>
        <v>0</v>
      </c>
      <c r="T219" s="2158"/>
      <c r="U219" s="2158"/>
      <c r="V219" s="2158"/>
      <c r="W219" s="2158"/>
      <c r="X219" s="2158"/>
      <c r="Y219" s="2158"/>
      <c r="Z219" s="2158"/>
      <c r="AA219" s="2156">
        <f>'6-3표준조사-2'!Q310</f>
        <v>0</v>
      </c>
      <c r="AB219" s="2156"/>
      <c r="AC219" s="2156"/>
      <c r="AD219" s="2156"/>
      <c r="AE219" s="2156"/>
      <c r="AF219" s="2156"/>
      <c r="AG219" s="2156"/>
      <c r="AH219" s="2156"/>
      <c r="AI219" s="2156">
        <f>'6-3표준조사-2'!R310</f>
        <v>0</v>
      </c>
      <c r="AJ219" s="2156"/>
      <c r="AK219" s="2156"/>
      <c r="AL219" s="2156"/>
      <c r="AM219" s="2156"/>
      <c r="AN219" s="2156"/>
      <c r="AO219" s="2156"/>
      <c r="AP219" s="2156"/>
      <c r="AQ219" s="2158">
        <f>'6-3표준조사-2'!R306</f>
        <v>0</v>
      </c>
      <c r="AR219" s="2158"/>
      <c r="AS219" s="2158"/>
      <c r="AT219" s="2158"/>
      <c r="AU219" s="2158"/>
      <c r="AV219" s="2158"/>
      <c r="AW219" s="2158"/>
      <c r="AX219" s="2158"/>
      <c r="AY219" s="470"/>
      <c r="AZ219" s="471"/>
      <c r="BA219" s="458"/>
      <c r="BB219" s="458"/>
      <c r="BC219" s="459"/>
      <c r="BD219" s="459"/>
      <c r="BE219" s="459"/>
      <c r="BF219" s="459"/>
      <c r="BG219" s="459"/>
      <c r="BH219" s="459"/>
      <c r="BI219" s="459"/>
      <c r="BJ219" s="459"/>
    </row>
    <row r="220" spans="1:74" s="444" customFormat="1" ht="18" customHeight="1">
      <c r="A220" s="436">
        <f t="shared" si="8"/>
        <v>0</v>
      </c>
      <c r="B220" s="472"/>
      <c r="C220" s="2162"/>
      <c r="D220" s="2163"/>
      <c r="E220" s="2163"/>
      <c r="F220" s="2163"/>
      <c r="G220" s="2163"/>
      <c r="H220" s="2163"/>
      <c r="I220" s="2163"/>
      <c r="J220" s="2163"/>
      <c r="K220" s="2159"/>
      <c r="L220" s="2159"/>
      <c r="M220" s="2159"/>
      <c r="N220" s="2159"/>
      <c r="O220" s="2159"/>
      <c r="P220" s="2159"/>
      <c r="Q220" s="2159"/>
      <c r="R220" s="2159"/>
      <c r="S220" s="2159"/>
      <c r="T220" s="2159"/>
      <c r="U220" s="2159"/>
      <c r="V220" s="2159"/>
      <c r="W220" s="2159"/>
      <c r="X220" s="2159"/>
      <c r="Y220" s="2159"/>
      <c r="Z220" s="2159"/>
      <c r="AA220" s="2157"/>
      <c r="AB220" s="2157"/>
      <c r="AC220" s="2157"/>
      <c r="AD220" s="2157"/>
      <c r="AE220" s="2157"/>
      <c r="AF220" s="2157"/>
      <c r="AG220" s="2157"/>
      <c r="AH220" s="2157"/>
      <c r="AI220" s="2157"/>
      <c r="AJ220" s="2157"/>
      <c r="AK220" s="2157"/>
      <c r="AL220" s="2157"/>
      <c r="AM220" s="2157"/>
      <c r="AN220" s="2157"/>
      <c r="AO220" s="2157"/>
      <c r="AP220" s="2157"/>
      <c r="AQ220" s="2159"/>
      <c r="AR220" s="2159"/>
      <c r="AS220" s="2159"/>
      <c r="AT220" s="2159"/>
      <c r="AU220" s="2159"/>
      <c r="AV220" s="2159"/>
      <c r="AW220" s="2159"/>
      <c r="AX220" s="2159"/>
      <c r="AY220" s="470"/>
      <c r="AZ220" s="471"/>
      <c r="BA220" s="458"/>
      <c r="BB220" s="458"/>
      <c r="BC220" s="458"/>
      <c r="BD220" s="458"/>
      <c r="BE220" s="458"/>
      <c r="BF220" s="458"/>
      <c r="BG220" s="458"/>
      <c r="BH220" s="458"/>
      <c r="BI220" s="458"/>
      <c r="BJ220" s="458"/>
    </row>
    <row r="221" spans="1:74" s="444" customFormat="1" ht="18" customHeight="1">
      <c r="A221" s="436">
        <f t="shared" si="8"/>
        <v>0</v>
      </c>
      <c r="B221" s="472"/>
      <c r="C221" s="472" t="s">
        <v>1577</v>
      </c>
      <c r="D221" s="472" t="s">
        <v>1583</v>
      </c>
      <c r="E221" s="472"/>
      <c r="F221" s="470"/>
      <c r="G221" s="470"/>
      <c r="H221" s="470"/>
      <c r="I221" s="470"/>
      <c r="J221" s="470"/>
      <c r="K221" s="470"/>
      <c r="L221" s="470"/>
      <c r="M221" s="470"/>
      <c r="N221" s="470"/>
      <c r="O221" s="470"/>
      <c r="P221" s="470"/>
      <c r="Q221" s="473"/>
      <c r="R221" s="473"/>
      <c r="S221" s="473"/>
      <c r="T221" s="473"/>
      <c r="U221" s="473"/>
      <c r="V221" s="470"/>
      <c r="W221" s="474"/>
      <c r="X221" s="474"/>
      <c r="Y221" s="474"/>
      <c r="Z221" s="474"/>
      <c r="AA221" s="474"/>
      <c r="AB221" s="474"/>
      <c r="AC221" s="474"/>
      <c r="AD221" s="474"/>
      <c r="AE221" s="474"/>
      <c r="AF221" s="474"/>
      <c r="AG221" s="470"/>
      <c r="AH221" s="475"/>
      <c r="AI221" s="475"/>
      <c r="AJ221" s="475"/>
      <c r="AK221" s="475"/>
      <c r="AL221" s="476"/>
      <c r="AM221" s="476"/>
      <c r="AN221" s="476"/>
      <c r="AO221" s="476"/>
      <c r="AP221" s="476"/>
      <c r="AQ221" s="476"/>
      <c r="AR221" s="476"/>
      <c r="AS221" s="476"/>
      <c r="AT221" s="476"/>
      <c r="AU221" s="476"/>
      <c r="AV221" s="470"/>
      <c r="AW221" s="470"/>
      <c r="AX221" s="470"/>
      <c r="AY221" s="470"/>
      <c r="AZ221" s="471"/>
      <c r="BA221" s="458"/>
      <c r="BB221" s="458"/>
      <c r="BC221" s="458"/>
      <c r="BD221" s="458"/>
      <c r="BE221" s="458"/>
      <c r="BF221" s="458"/>
      <c r="BG221" s="458"/>
      <c r="BH221" s="458"/>
      <c r="BI221" s="458"/>
      <c r="BJ221" s="458"/>
      <c r="BK221" s="458"/>
      <c r="BL221" s="458"/>
      <c r="BM221" s="458"/>
      <c r="BN221" s="458"/>
      <c r="BO221" s="458"/>
      <c r="BP221" s="458"/>
      <c r="BQ221" s="458"/>
      <c r="BR221" s="458"/>
      <c r="BS221" s="458"/>
      <c r="BT221" s="458"/>
      <c r="BU221" s="458"/>
      <c r="BV221" s="458"/>
    </row>
    <row r="222" spans="1:74" s="444" customFormat="1" ht="18" customHeight="1">
      <c r="A222" s="436">
        <f t="shared" si="8"/>
        <v>0</v>
      </c>
      <c r="B222" s="472"/>
      <c r="C222" s="472"/>
      <c r="D222" s="445" t="s">
        <v>540</v>
      </c>
      <c r="E222" s="472" t="str">
        <f>CONCATENATE("식재된 ",S219," 는 활착이 안정된 상태로 신초발달이 양호함" )</f>
        <v>식재된 0 는 활착이 안정된 상태로 신초발달이 양호함</v>
      </c>
      <c r="F222" s="470"/>
      <c r="G222" s="470"/>
      <c r="H222" s="470"/>
      <c r="I222" s="470"/>
      <c r="J222" s="470"/>
      <c r="K222" s="470"/>
      <c r="L222" s="470"/>
      <c r="M222" s="470"/>
      <c r="N222" s="470"/>
      <c r="O222" s="470"/>
      <c r="P222" s="470"/>
      <c r="Q222" s="473"/>
      <c r="R222" s="473"/>
      <c r="S222" s="473"/>
      <c r="T222" s="473"/>
      <c r="U222" s="473"/>
      <c r="V222" s="470"/>
      <c r="W222" s="477"/>
      <c r="X222" s="474"/>
      <c r="Y222" s="474"/>
      <c r="Z222" s="474"/>
      <c r="AA222" s="477"/>
      <c r="AB222" s="474"/>
      <c r="AC222" s="474"/>
      <c r="AD222" s="474"/>
      <c r="AE222" s="477"/>
      <c r="AF222" s="474"/>
      <c r="AG222" s="470"/>
      <c r="AH222" s="475"/>
      <c r="AI222" s="475"/>
      <c r="AJ222" s="475"/>
      <c r="AK222" s="475"/>
      <c r="AL222" s="476"/>
      <c r="AM222" s="476"/>
      <c r="AN222" s="476"/>
      <c r="AO222" s="476"/>
      <c r="AP222" s="476"/>
      <c r="AQ222" s="476"/>
      <c r="AR222" s="476"/>
      <c r="AS222" s="476"/>
      <c r="AT222" s="476"/>
      <c r="AU222" s="476"/>
      <c r="AV222" s="470"/>
      <c r="AW222" s="470"/>
      <c r="AX222" s="470"/>
      <c r="AY222" s="470"/>
      <c r="AZ222" s="471"/>
      <c r="BC222" s="458"/>
      <c r="BD222" s="458"/>
      <c r="BE222" s="458"/>
      <c r="BF222" s="458"/>
      <c r="BG222" s="458"/>
      <c r="BH222" s="458"/>
      <c r="BI222" s="458"/>
      <c r="BJ222" s="458"/>
      <c r="BK222" s="458"/>
      <c r="BL222" s="458"/>
      <c r="BM222" s="458"/>
      <c r="BN222" s="458"/>
      <c r="BO222" s="458"/>
      <c r="BP222" s="458"/>
      <c r="BQ222" s="458"/>
      <c r="BR222" s="458"/>
      <c r="BS222" s="458"/>
      <c r="BT222" s="458"/>
      <c r="BU222" s="458"/>
      <c r="BV222" s="458"/>
    </row>
    <row r="223" spans="1:74" s="444" customFormat="1" ht="18" customHeight="1">
      <c r="A223" s="436">
        <f t="shared" si="8"/>
        <v>0</v>
      </c>
      <c r="B223" s="472"/>
      <c r="C223" s="472"/>
      <c r="D223" s="445" t="s">
        <v>540</v>
      </c>
      <c r="E223" s="472" t="s">
        <v>1582</v>
      </c>
      <c r="F223" s="470"/>
      <c r="G223" s="470"/>
      <c r="H223" s="470"/>
      <c r="I223" s="470"/>
      <c r="J223" s="470"/>
      <c r="K223" s="470"/>
      <c r="L223" s="470"/>
      <c r="M223" s="470"/>
      <c r="N223" s="470"/>
      <c r="O223" s="470"/>
      <c r="P223" s="470"/>
      <c r="Q223" s="473"/>
      <c r="R223" s="473"/>
      <c r="S223" s="473"/>
      <c r="T223" s="473"/>
      <c r="U223" s="473"/>
      <c r="V223" s="470"/>
      <c r="W223" s="470"/>
      <c r="X223" s="470"/>
      <c r="Y223" s="470"/>
      <c r="Z223" s="470"/>
      <c r="AA223" s="470"/>
      <c r="AB223" s="470"/>
      <c r="AC223" s="470"/>
      <c r="AD223" s="470"/>
      <c r="AE223" s="470"/>
      <c r="AF223" s="470"/>
      <c r="AG223" s="470"/>
      <c r="AH223" s="475"/>
      <c r="AI223" s="475"/>
      <c r="AJ223" s="475"/>
      <c r="AK223" s="475"/>
      <c r="AL223" s="476"/>
      <c r="AM223" s="476"/>
      <c r="AN223" s="476"/>
      <c r="AO223" s="476"/>
      <c r="AP223" s="476"/>
      <c r="AQ223" s="476"/>
      <c r="AR223" s="476"/>
      <c r="AS223" s="476"/>
      <c r="AT223" s="476"/>
      <c r="AU223" s="476"/>
      <c r="AV223" s="470"/>
      <c r="AW223" s="470"/>
      <c r="AX223" s="470"/>
      <c r="AY223" s="470"/>
      <c r="AZ223" s="471"/>
      <c r="BA223" s="438"/>
      <c r="BB223" s="438"/>
      <c r="BC223" s="438"/>
      <c r="BD223" s="438"/>
      <c r="BE223" s="438"/>
      <c r="BF223" s="438"/>
      <c r="BG223" s="438"/>
      <c r="BH223" s="438"/>
      <c r="BI223" s="438"/>
      <c r="BJ223" s="438"/>
      <c r="BK223" s="459"/>
      <c r="BL223" s="459"/>
      <c r="BM223" s="459"/>
      <c r="BN223" s="459"/>
      <c r="BO223" s="459"/>
      <c r="BP223" s="459"/>
      <c r="BQ223" s="459"/>
      <c r="BR223" s="459"/>
      <c r="BS223" s="459"/>
      <c r="BT223" s="459"/>
      <c r="BU223" s="459"/>
      <c r="BV223" s="459"/>
    </row>
    <row r="224" spans="1:74" s="444" customFormat="1" ht="18" customHeight="1">
      <c r="A224" s="436">
        <f t="shared" si="8"/>
        <v>0</v>
      </c>
      <c r="B224" s="472"/>
      <c r="C224" s="472" t="s">
        <v>1567</v>
      </c>
      <c r="D224" s="472" t="s">
        <v>1581</v>
      </c>
      <c r="E224" s="472"/>
      <c r="F224" s="470"/>
      <c r="G224" s="470"/>
      <c r="H224" s="470"/>
      <c r="I224" s="470"/>
      <c r="J224" s="470"/>
      <c r="K224" s="470"/>
      <c r="L224" s="470"/>
      <c r="M224" s="470"/>
      <c r="N224" s="470"/>
      <c r="O224" s="470"/>
      <c r="P224" s="470"/>
      <c r="Q224" s="473"/>
      <c r="R224" s="473"/>
      <c r="S224" s="473"/>
      <c r="T224" s="473"/>
      <c r="U224" s="473"/>
      <c r="V224" s="470"/>
      <c r="W224" s="470"/>
      <c r="X224" s="470"/>
      <c r="Y224" s="470"/>
      <c r="Z224" s="470"/>
      <c r="AA224" s="470"/>
      <c r="AB224" s="470"/>
      <c r="AC224" s="470"/>
      <c r="AD224" s="470"/>
      <c r="AE224" s="470"/>
      <c r="AF224" s="470"/>
      <c r="AG224" s="470"/>
      <c r="AH224" s="475"/>
      <c r="AI224" s="475"/>
      <c r="AJ224" s="475"/>
      <c r="AK224" s="475"/>
      <c r="AL224" s="476"/>
      <c r="AM224" s="476"/>
      <c r="AN224" s="476"/>
      <c r="AO224" s="476"/>
      <c r="AP224" s="476"/>
      <c r="AQ224" s="476"/>
      <c r="AR224" s="476"/>
      <c r="AS224" s="476"/>
      <c r="AT224" s="476"/>
      <c r="AU224" s="476"/>
      <c r="AV224" s="470"/>
      <c r="AW224" s="470"/>
      <c r="AX224" s="470"/>
      <c r="AY224" s="470"/>
      <c r="AZ224" s="471"/>
      <c r="BK224" s="458"/>
      <c r="BL224" s="458"/>
      <c r="BM224" s="458"/>
      <c r="BN224" s="458"/>
      <c r="BO224" s="458"/>
      <c r="BP224" s="458"/>
      <c r="BQ224" s="458"/>
      <c r="BR224" s="458"/>
      <c r="BS224" s="458"/>
      <c r="BT224" s="458"/>
      <c r="BU224" s="458"/>
      <c r="BV224" s="458"/>
    </row>
    <row r="225" spans="1:74" s="444" customFormat="1" ht="18" customHeight="1">
      <c r="A225" s="436">
        <f t="shared" si="8"/>
        <v>0</v>
      </c>
      <c r="B225" s="472"/>
      <c r="C225" s="472"/>
      <c r="D225" s="445" t="s">
        <v>540</v>
      </c>
      <c r="E225" s="472" t="str">
        <f>CONCATENATE("제거대상식생은 ",'6-3표준조사-2'!S310,"이며, 근주에서 올라온 맹아가 불규칙하게 분포한다.")</f>
        <v>제거대상식생은 대부분 목본이며, 근주에서 올라온 맹아가 불규칙하게 분포한다.</v>
      </c>
      <c r="F225" s="470"/>
      <c r="G225" s="470"/>
      <c r="H225" s="470"/>
      <c r="I225" s="470"/>
      <c r="J225" s="470"/>
      <c r="K225" s="470"/>
      <c r="L225" s="470"/>
      <c r="M225" s="470"/>
      <c r="N225" s="470"/>
      <c r="O225" s="470"/>
      <c r="P225" s="470"/>
      <c r="Q225" s="473"/>
      <c r="R225" s="473"/>
      <c r="S225" s="473"/>
      <c r="T225" s="473"/>
      <c r="U225" s="473"/>
      <c r="V225" s="470"/>
      <c r="W225" s="470"/>
      <c r="X225" s="470"/>
      <c r="Y225" s="470"/>
      <c r="Z225" s="470"/>
      <c r="AA225" s="470"/>
      <c r="AB225" s="470"/>
      <c r="AC225" s="470"/>
      <c r="AD225" s="470"/>
      <c r="AE225" s="470"/>
      <c r="AF225" s="470"/>
      <c r="AG225" s="470"/>
      <c r="AH225" s="475"/>
      <c r="AI225" s="475"/>
      <c r="AJ225" s="475"/>
      <c r="AK225" s="475"/>
      <c r="AL225" s="476"/>
      <c r="AM225" s="476"/>
      <c r="AN225" s="476"/>
      <c r="AO225" s="476"/>
      <c r="AP225" s="476"/>
      <c r="AQ225" s="476"/>
      <c r="AR225" s="476"/>
      <c r="AS225" s="476"/>
      <c r="AT225" s="476"/>
      <c r="AU225" s="476"/>
      <c r="AV225" s="470"/>
      <c r="AW225" s="470"/>
      <c r="AX225" s="470"/>
      <c r="AY225" s="470"/>
      <c r="AZ225" s="471"/>
      <c r="BK225" s="458"/>
      <c r="BL225" s="458"/>
      <c r="BM225" s="458"/>
      <c r="BN225" s="458"/>
      <c r="BO225" s="458"/>
      <c r="BP225" s="458"/>
      <c r="BQ225" s="458"/>
      <c r="BR225" s="458"/>
      <c r="BS225" s="458"/>
      <c r="BT225" s="458"/>
      <c r="BU225" s="458"/>
      <c r="BV225" s="458"/>
    </row>
    <row r="226" spans="1:74" s="444" customFormat="1" ht="18" customHeight="1">
      <c r="A226" s="436">
        <f t="shared" si="8"/>
        <v>0</v>
      </c>
      <c r="B226" s="472"/>
      <c r="C226" s="472"/>
      <c r="D226" s="445" t="s">
        <v>540</v>
      </c>
      <c r="E226" s="472" t="str">
        <f>CONCATENATE("조림목이 자연발생 식생과 경재하고 있으며 조림목의 ",AQ219,"하다." )</f>
        <v>조림목이 자연발생 식생과 경재하고 있으며 조림목의 0하다.</v>
      </c>
      <c r="F226" s="470"/>
      <c r="G226" s="470"/>
      <c r="H226" s="470"/>
      <c r="I226" s="470"/>
      <c r="J226" s="470"/>
      <c r="K226" s="470"/>
      <c r="L226" s="470"/>
      <c r="M226" s="470"/>
      <c r="N226" s="470"/>
      <c r="O226" s="470"/>
      <c r="P226" s="470"/>
      <c r="Q226" s="470"/>
      <c r="R226" s="470"/>
      <c r="S226" s="470"/>
      <c r="T226" s="470"/>
      <c r="U226" s="470"/>
      <c r="V226" s="470"/>
      <c r="W226" s="470"/>
      <c r="X226" s="470"/>
      <c r="Y226" s="470"/>
      <c r="Z226" s="470"/>
      <c r="AA226" s="470"/>
      <c r="AB226" s="470"/>
      <c r="AC226" s="470"/>
      <c r="AD226" s="470"/>
      <c r="AE226" s="470"/>
      <c r="AF226" s="470"/>
      <c r="AG226" s="470"/>
      <c r="AH226" s="475"/>
      <c r="AI226" s="475"/>
      <c r="AJ226" s="475"/>
      <c r="AK226" s="475"/>
      <c r="AL226" s="476"/>
      <c r="AM226" s="476"/>
      <c r="AN226" s="476"/>
      <c r="AO226" s="476"/>
      <c r="AP226" s="476"/>
      <c r="AQ226" s="476"/>
      <c r="AR226" s="476"/>
      <c r="AS226" s="476"/>
      <c r="AT226" s="476"/>
      <c r="AU226" s="476"/>
      <c r="AV226" s="470"/>
      <c r="AW226" s="470"/>
      <c r="AX226" s="470"/>
      <c r="AY226" s="470"/>
      <c r="AZ226" s="471"/>
      <c r="BK226" s="458"/>
      <c r="BL226" s="458"/>
      <c r="BM226" s="458"/>
      <c r="BN226" s="458"/>
      <c r="BO226" s="458"/>
      <c r="BP226" s="458"/>
      <c r="BQ226" s="458"/>
      <c r="BR226" s="458"/>
      <c r="BS226" s="458"/>
      <c r="BT226" s="458"/>
      <c r="BU226" s="458"/>
      <c r="BV226" s="458"/>
    </row>
    <row r="227" spans="1:74" s="444" customFormat="1" ht="13.5" customHeight="1">
      <c r="A227" s="436">
        <f t="shared" si="8"/>
        <v>0</v>
      </c>
      <c r="B227" s="478"/>
      <c r="C227" s="478"/>
      <c r="D227" s="478"/>
      <c r="E227" s="478"/>
      <c r="F227" s="453"/>
      <c r="G227" s="453"/>
      <c r="H227" s="453"/>
      <c r="I227" s="453"/>
      <c r="J227" s="479"/>
      <c r="K227" s="479"/>
      <c r="L227" s="479"/>
      <c r="M227" s="479"/>
      <c r="N227" s="479"/>
      <c r="O227" s="479"/>
      <c r="P227" s="479"/>
      <c r="Q227" s="480"/>
      <c r="R227" s="480"/>
      <c r="S227" s="480"/>
      <c r="T227" s="480"/>
      <c r="U227" s="480"/>
      <c r="V227" s="470"/>
      <c r="W227" s="470"/>
      <c r="X227" s="470"/>
      <c r="Y227" s="470"/>
      <c r="Z227" s="470"/>
      <c r="AA227" s="470"/>
      <c r="AB227" s="470"/>
      <c r="AC227" s="470"/>
      <c r="AD227" s="470"/>
      <c r="AE227" s="470"/>
      <c r="AF227" s="470"/>
      <c r="AG227" s="470"/>
      <c r="AH227" s="481"/>
      <c r="AI227" s="481"/>
      <c r="AJ227" s="481"/>
      <c r="AK227" s="481"/>
      <c r="AL227" s="482"/>
      <c r="AM227" s="482"/>
      <c r="AN227" s="482"/>
      <c r="AO227" s="482"/>
      <c r="AP227" s="482"/>
      <c r="AQ227" s="482"/>
      <c r="AR227" s="482"/>
      <c r="AS227" s="482"/>
      <c r="AT227" s="482"/>
      <c r="AU227" s="482"/>
      <c r="AV227" s="453"/>
      <c r="AW227" s="453"/>
      <c r="AX227" s="453"/>
      <c r="AY227" s="453"/>
      <c r="AZ227" s="471"/>
      <c r="BK227" s="458"/>
      <c r="BL227" s="458"/>
      <c r="BM227" s="458"/>
      <c r="BN227" s="458"/>
      <c r="BO227" s="458"/>
      <c r="BP227" s="458"/>
      <c r="BQ227" s="458"/>
      <c r="BR227" s="458"/>
      <c r="BS227" s="458"/>
      <c r="BT227" s="458"/>
      <c r="BU227" s="458"/>
      <c r="BV227" s="458"/>
    </row>
    <row r="228" spans="1:74" s="459" customFormat="1" ht="19.5" customHeight="1">
      <c r="A228" s="436">
        <f t="shared" si="8"/>
        <v>0</v>
      </c>
      <c r="B228" s="2154" t="s">
        <v>1580</v>
      </c>
      <c r="C228" s="2154"/>
      <c r="D228" s="2154"/>
      <c r="E228" s="2154"/>
      <c r="F228" s="2154"/>
      <c r="G228" s="2154"/>
      <c r="H228" s="2154"/>
      <c r="I228" s="2154"/>
      <c r="J228" s="2154"/>
      <c r="K228" s="2154"/>
      <c r="L228" s="2154"/>
      <c r="M228" s="2154"/>
      <c r="N228" s="2154"/>
      <c r="O228" s="2154"/>
      <c r="P228" s="2154"/>
      <c r="Q228" s="2154"/>
      <c r="R228" s="2154"/>
      <c r="S228" s="2154"/>
      <c r="T228" s="2154"/>
      <c r="U228" s="2154"/>
      <c r="V228" s="2154"/>
      <c r="W228" s="2154"/>
      <c r="X228" s="2154"/>
      <c r="Y228" s="2154"/>
      <c r="Z228" s="2154"/>
      <c r="AA228" s="2154"/>
      <c r="AB228" s="2154"/>
      <c r="AC228" s="2154"/>
      <c r="AD228" s="2154"/>
      <c r="AE228" s="2154"/>
      <c r="AF228" s="2154"/>
      <c r="AG228" s="2154"/>
      <c r="AH228" s="2154"/>
      <c r="AI228" s="2154"/>
      <c r="AJ228" s="2154"/>
      <c r="AK228" s="2154"/>
      <c r="AL228" s="2154"/>
      <c r="AM228" s="2154"/>
      <c r="AN228" s="2154"/>
      <c r="AO228" s="2154"/>
      <c r="AP228" s="2154"/>
      <c r="AQ228" s="2154"/>
      <c r="AR228" s="2154"/>
      <c r="AS228" s="2154"/>
      <c r="AT228" s="2154"/>
      <c r="AU228" s="2154"/>
      <c r="AV228" s="2154"/>
      <c r="AW228" s="2154"/>
      <c r="AX228" s="2154"/>
      <c r="AY228" s="2154"/>
      <c r="AZ228" s="483"/>
      <c r="BB228" s="458"/>
      <c r="BC228" s="458"/>
      <c r="BD228" s="458"/>
      <c r="BE228" s="458"/>
      <c r="BF228" s="458"/>
      <c r="BG228" s="458"/>
      <c r="BH228" s="458"/>
      <c r="BI228" s="458"/>
      <c r="BJ228" s="458"/>
      <c r="BK228" s="458"/>
      <c r="BL228" s="458"/>
      <c r="BM228" s="458"/>
      <c r="BN228" s="458"/>
      <c r="BO228" s="458"/>
      <c r="BP228" s="458"/>
      <c r="BQ228" s="458"/>
      <c r="BR228" s="458"/>
      <c r="BS228" s="458"/>
      <c r="BT228" s="458"/>
      <c r="BU228" s="458"/>
      <c r="BV228" s="458"/>
    </row>
    <row r="229" spans="1:74" s="459" customFormat="1" ht="18" customHeight="1">
      <c r="A229" s="436">
        <f t="shared" si="8"/>
        <v>0</v>
      </c>
      <c r="B229" s="484"/>
      <c r="C229" s="445" t="s">
        <v>1579</v>
      </c>
      <c r="D229" s="446" t="s">
        <v>1578</v>
      </c>
      <c r="E229" s="446"/>
      <c r="F229" s="446"/>
      <c r="G229" s="446"/>
      <c r="H229" s="446"/>
      <c r="I229" s="446"/>
      <c r="J229" s="485"/>
      <c r="K229" s="485"/>
      <c r="L229" s="485"/>
      <c r="M229" s="485"/>
      <c r="N229" s="485"/>
      <c r="O229" s="485"/>
      <c r="P229" s="485"/>
      <c r="Q229" s="485"/>
      <c r="R229" s="485"/>
      <c r="S229" s="485"/>
      <c r="T229" s="485"/>
      <c r="U229" s="485"/>
      <c r="V229" s="485"/>
      <c r="W229" s="485"/>
      <c r="X229" s="485"/>
      <c r="Y229" s="485"/>
      <c r="Z229" s="485"/>
      <c r="AA229" s="485"/>
      <c r="AB229" s="485"/>
      <c r="AC229" s="485"/>
      <c r="AD229" s="485"/>
      <c r="AE229" s="485"/>
      <c r="AF229" s="485"/>
      <c r="AG229" s="485"/>
      <c r="AH229" s="485"/>
      <c r="AI229" s="485"/>
      <c r="AJ229" s="485"/>
      <c r="AK229" s="485"/>
      <c r="AL229" s="485"/>
      <c r="AM229" s="485"/>
      <c r="AN229" s="485"/>
      <c r="AO229" s="485"/>
      <c r="AP229" s="485"/>
      <c r="AQ229" s="485"/>
      <c r="AR229" s="485"/>
      <c r="AS229" s="485"/>
      <c r="AT229" s="485"/>
      <c r="AU229" s="485"/>
      <c r="AV229" s="485"/>
      <c r="AW229" s="485"/>
      <c r="AX229" s="485"/>
      <c r="AY229" s="485"/>
      <c r="AZ229" s="483"/>
      <c r="BB229" s="458"/>
      <c r="BC229" s="458"/>
      <c r="BD229" s="458"/>
      <c r="BE229" s="458"/>
      <c r="BF229" s="458"/>
      <c r="BG229" s="458"/>
      <c r="BH229" s="458"/>
      <c r="BI229" s="458"/>
      <c r="BJ229" s="458"/>
      <c r="BK229" s="458"/>
      <c r="BL229" s="458"/>
      <c r="BM229" s="458"/>
      <c r="BN229" s="458"/>
      <c r="BO229" s="458"/>
      <c r="BP229" s="458"/>
      <c r="BQ229" s="458"/>
      <c r="BR229" s="458"/>
      <c r="BS229" s="458"/>
      <c r="BT229" s="458"/>
      <c r="BU229" s="458"/>
      <c r="BV229" s="458"/>
    </row>
    <row r="230" spans="1:74" s="458" customFormat="1" ht="18" customHeight="1">
      <c r="A230" s="436">
        <f t="shared" si="8"/>
        <v>0</v>
      </c>
      <c r="B230" s="445"/>
      <c r="C230" s="445"/>
      <c r="D230" s="445" t="s">
        <v>540</v>
      </c>
      <c r="E230" s="446" t="str">
        <f>CONCATENATE("조림목이 정상적으로 생육하기 위해서는 조림목을 제외한 모든 식생을 제거하여야 하므로 ",AO203,"로 적용한다.")</f>
        <v>조림목이 정상적으로 생육하기 위해서는 조림목을 제외한 모든 식생을 제거하여야 하므로 0로 적용한다.</v>
      </c>
      <c r="F230" s="446"/>
      <c r="G230" s="446"/>
      <c r="H230" s="446"/>
      <c r="I230" s="446"/>
      <c r="J230" s="447"/>
      <c r="K230" s="446"/>
      <c r="L230" s="446"/>
      <c r="M230" s="446"/>
      <c r="N230" s="446"/>
      <c r="O230" s="446"/>
      <c r="P230" s="446"/>
      <c r="Q230" s="446"/>
      <c r="R230" s="446"/>
      <c r="S230" s="446"/>
      <c r="T230" s="446"/>
      <c r="U230" s="446"/>
      <c r="V230" s="446"/>
      <c r="W230" s="446"/>
      <c r="X230" s="446"/>
      <c r="Y230" s="446"/>
      <c r="Z230" s="446"/>
      <c r="AA230" s="446"/>
      <c r="AB230" s="446"/>
      <c r="AC230" s="446"/>
      <c r="AD230" s="446"/>
      <c r="AE230" s="446"/>
      <c r="AF230" s="446"/>
      <c r="AG230" s="446"/>
      <c r="AH230" s="446"/>
      <c r="AI230" s="446"/>
      <c r="AJ230" s="446"/>
      <c r="AK230" s="446"/>
      <c r="AL230" s="446"/>
      <c r="AM230" s="446"/>
      <c r="AN230" s="446"/>
      <c r="AO230" s="446"/>
      <c r="AP230" s="446"/>
      <c r="AQ230" s="446"/>
      <c r="AR230" s="446"/>
      <c r="AS230" s="446"/>
      <c r="AT230" s="446"/>
      <c r="AU230" s="446"/>
      <c r="AV230" s="446"/>
      <c r="AW230" s="446"/>
      <c r="AX230" s="446"/>
      <c r="AY230" s="446"/>
      <c r="AZ230" s="486"/>
      <c r="BB230" s="459"/>
      <c r="BC230" s="459"/>
      <c r="BD230" s="459"/>
      <c r="BE230" s="459"/>
      <c r="BF230" s="459"/>
      <c r="BG230" s="459"/>
      <c r="BH230" s="459"/>
      <c r="BI230" s="459"/>
      <c r="BJ230" s="459"/>
      <c r="BK230" s="459"/>
      <c r="BL230" s="459"/>
      <c r="BM230" s="459"/>
      <c r="BN230" s="459"/>
      <c r="BO230" s="459"/>
      <c r="BP230" s="459"/>
      <c r="BQ230" s="459"/>
      <c r="BR230" s="459"/>
      <c r="BS230" s="459"/>
      <c r="BT230" s="459"/>
      <c r="BU230" s="459"/>
      <c r="BV230" s="459"/>
    </row>
    <row r="231" spans="1:74" s="458" customFormat="1" ht="18" customHeight="1">
      <c r="A231" s="436">
        <f t="shared" si="8"/>
        <v>0</v>
      </c>
      <c r="B231" s="445"/>
      <c r="C231" s="445" t="s">
        <v>1577</v>
      </c>
      <c r="D231" s="446" t="s">
        <v>1576</v>
      </c>
      <c r="E231" s="446"/>
      <c r="F231" s="446"/>
      <c r="G231" s="446"/>
      <c r="H231" s="446"/>
      <c r="I231" s="446"/>
      <c r="J231" s="446"/>
      <c r="K231" s="446"/>
      <c r="L231" s="446"/>
      <c r="M231" s="446"/>
      <c r="N231" s="446"/>
      <c r="O231" s="446"/>
      <c r="P231" s="446"/>
      <c r="Q231" s="446"/>
      <c r="R231" s="446"/>
      <c r="S231" s="446"/>
      <c r="T231" s="446"/>
      <c r="U231" s="446"/>
      <c r="V231" s="446"/>
      <c r="W231" s="446"/>
      <c r="X231" s="446"/>
      <c r="Y231" s="446"/>
      <c r="Z231" s="446"/>
      <c r="AA231" s="446"/>
      <c r="AB231" s="446"/>
      <c r="AC231" s="446"/>
      <c r="AD231" s="446"/>
      <c r="AE231" s="446"/>
      <c r="AF231" s="446"/>
      <c r="AG231" s="446"/>
      <c r="AH231" s="446"/>
      <c r="AI231" s="446"/>
      <c r="AJ231" s="446"/>
      <c r="AK231" s="446"/>
      <c r="AL231" s="446"/>
      <c r="AM231" s="446"/>
      <c r="AN231" s="446"/>
      <c r="AO231" s="446"/>
      <c r="AP231" s="446"/>
      <c r="AQ231" s="446"/>
      <c r="AR231" s="446"/>
      <c r="AS231" s="446"/>
      <c r="AT231" s="446"/>
      <c r="AU231" s="446"/>
      <c r="AV231" s="446"/>
      <c r="AW231" s="446"/>
      <c r="AX231" s="446"/>
      <c r="AY231" s="446"/>
      <c r="AZ231" s="486"/>
    </row>
    <row r="232" spans="1:74" s="458" customFormat="1" ht="18" customHeight="1">
      <c r="A232" s="436">
        <f t="shared" si="8"/>
        <v>0</v>
      </c>
      <c r="B232" s="445"/>
      <c r="C232" s="2155" t="s">
        <v>1575</v>
      </c>
      <c r="D232" s="2155"/>
      <c r="E232" s="2155"/>
      <c r="F232" s="2155"/>
      <c r="G232" s="2155"/>
      <c r="H232" s="2155"/>
      <c r="I232" s="2155"/>
      <c r="J232" s="2155"/>
      <c r="K232" s="2155"/>
      <c r="L232" s="2155"/>
      <c r="M232" s="2155"/>
      <c r="N232" s="2155"/>
      <c r="O232" s="2155"/>
      <c r="P232" s="2155"/>
      <c r="Q232" s="2155"/>
      <c r="R232" s="2155"/>
      <c r="S232" s="2155"/>
      <c r="T232" s="2155"/>
      <c r="U232" s="2155"/>
      <c r="V232" s="2155"/>
      <c r="W232" s="2155"/>
      <c r="X232" s="2155"/>
      <c r="Y232" s="2155"/>
      <c r="Z232" s="2155"/>
      <c r="AA232" s="2155" t="s">
        <v>1574</v>
      </c>
      <c r="AB232" s="2155"/>
      <c r="AC232" s="2155"/>
      <c r="AD232" s="2155"/>
      <c r="AE232" s="2155"/>
      <c r="AF232" s="2155"/>
      <c r="AG232" s="2155"/>
      <c r="AH232" s="2155"/>
      <c r="AI232" s="2155"/>
      <c r="AJ232" s="2155"/>
      <c r="AK232" s="2155"/>
      <c r="AL232" s="2155"/>
      <c r="AM232" s="2155"/>
      <c r="AN232" s="2155"/>
      <c r="AO232" s="2155"/>
      <c r="AP232" s="2155"/>
      <c r="AQ232" s="2155"/>
      <c r="AR232" s="2155"/>
      <c r="AS232" s="2155"/>
      <c r="AT232" s="2155"/>
      <c r="AU232" s="2155"/>
      <c r="AV232" s="2155"/>
      <c r="AW232" s="2155"/>
      <c r="AX232" s="2155"/>
      <c r="AY232" s="445"/>
      <c r="AZ232" s="444"/>
    </row>
    <row r="233" spans="1:74" s="444" customFormat="1" ht="18" customHeight="1">
      <c r="A233" s="436">
        <f t="shared" ref="A233:A250" si="9">IF(K$219&gt;0,1,0)</f>
        <v>0</v>
      </c>
      <c r="B233" s="487"/>
      <c r="C233" s="2155" t="s">
        <v>1573</v>
      </c>
      <c r="D233" s="2155"/>
      <c r="E233" s="2155"/>
      <c r="F233" s="2155"/>
      <c r="G233" s="2155"/>
      <c r="H233" s="2155"/>
      <c r="I233" s="2155"/>
      <c r="J233" s="2155"/>
      <c r="K233" s="2155" t="s">
        <v>1572</v>
      </c>
      <c r="L233" s="2155"/>
      <c r="M233" s="2155"/>
      <c r="N233" s="2155"/>
      <c r="O233" s="2155"/>
      <c r="P233" s="2155"/>
      <c r="Q233" s="2155"/>
      <c r="R233" s="2155"/>
      <c r="S233" s="2155" t="s">
        <v>1571</v>
      </c>
      <c r="T233" s="2155"/>
      <c r="U233" s="2155"/>
      <c r="V233" s="2155"/>
      <c r="W233" s="2155"/>
      <c r="X233" s="2155"/>
      <c r="Y233" s="2155"/>
      <c r="Z233" s="2155"/>
      <c r="AA233" s="2155" t="s">
        <v>1404</v>
      </c>
      <c r="AB233" s="2155"/>
      <c r="AC233" s="2155"/>
      <c r="AD233" s="2155"/>
      <c r="AE233" s="2155"/>
      <c r="AF233" s="2155"/>
      <c r="AG233" s="2155"/>
      <c r="AH233" s="2155"/>
      <c r="AI233" s="2155" t="s">
        <v>1403</v>
      </c>
      <c r="AJ233" s="2155"/>
      <c r="AK233" s="2155"/>
      <c r="AL233" s="2155"/>
      <c r="AM233" s="2155"/>
      <c r="AN233" s="2155"/>
      <c r="AO233" s="2155"/>
      <c r="AP233" s="2155"/>
      <c r="AQ233" s="2155" t="s">
        <v>1402</v>
      </c>
      <c r="AR233" s="2155"/>
      <c r="AS233" s="2155"/>
      <c r="AT233" s="2155"/>
      <c r="AU233" s="2155"/>
      <c r="AV233" s="2155"/>
      <c r="AW233" s="2155"/>
      <c r="AX233" s="2155"/>
      <c r="AY233" s="487"/>
      <c r="AZ233" s="443"/>
      <c r="BB233" s="458"/>
      <c r="BC233" s="458"/>
      <c r="BD233" s="458"/>
      <c r="BE233" s="458"/>
      <c r="BF233" s="458"/>
      <c r="BG233" s="458"/>
      <c r="BH233" s="458"/>
      <c r="BI233" s="458"/>
      <c r="BJ233" s="458"/>
      <c r="BK233" s="458"/>
      <c r="BL233" s="458"/>
      <c r="BM233" s="458"/>
      <c r="BN233" s="458"/>
      <c r="BO233" s="458"/>
      <c r="BP233" s="458"/>
      <c r="BQ233" s="458"/>
      <c r="BR233" s="458"/>
      <c r="BS233" s="458"/>
      <c r="BT233" s="458"/>
      <c r="BU233" s="458"/>
      <c r="BV233" s="458"/>
    </row>
    <row r="234" spans="1:74" s="438" customFormat="1" ht="18" customHeight="1">
      <c r="A234" s="436">
        <f t="shared" si="9"/>
        <v>0</v>
      </c>
      <c r="B234" s="470"/>
      <c r="C234" s="2155" t="s">
        <v>1566</v>
      </c>
      <c r="D234" s="2155"/>
      <c r="E234" s="2155"/>
      <c r="F234" s="2155"/>
      <c r="G234" s="2155"/>
      <c r="H234" s="2155"/>
      <c r="I234" s="2155"/>
      <c r="J234" s="2155"/>
      <c r="K234" s="2155" t="s">
        <v>1570</v>
      </c>
      <c r="L234" s="2155"/>
      <c r="M234" s="2155"/>
      <c r="N234" s="2155"/>
      <c r="O234" s="2155"/>
      <c r="P234" s="2155"/>
      <c r="Q234" s="2155"/>
      <c r="R234" s="2155"/>
      <c r="S234" s="2165">
        <f>AA219</f>
        <v>0</v>
      </c>
      <c r="T234" s="2165"/>
      <c r="U234" s="2165"/>
      <c r="V234" s="2165"/>
      <c r="W234" s="2165"/>
      <c r="X234" s="2165"/>
      <c r="Y234" s="2165"/>
      <c r="Z234" s="2165"/>
      <c r="AA234" s="2158" t="str">
        <f>'6-3표준조사-2'!P306</f>
        <v>급 (30˚ 초과)</v>
      </c>
      <c r="AB234" s="2158"/>
      <c r="AC234" s="2158"/>
      <c r="AD234" s="2158"/>
      <c r="AE234" s="2158"/>
      <c r="AF234" s="2158"/>
      <c r="AG234" s="2158"/>
      <c r="AH234" s="2158"/>
      <c r="AI234" s="2158">
        <f>'6-3표준조사-2'!Q306</f>
        <v>0</v>
      </c>
      <c r="AJ234" s="2158"/>
      <c r="AK234" s="2158"/>
      <c r="AL234" s="2158"/>
      <c r="AM234" s="2158"/>
      <c r="AN234" s="2158"/>
      <c r="AO234" s="2158"/>
      <c r="AP234" s="2158"/>
      <c r="AQ234" s="2158">
        <f>'6-3표준조사-2'!R306</f>
        <v>0</v>
      </c>
      <c r="AR234" s="2158"/>
      <c r="AS234" s="2158"/>
      <c r="AT234" s="2158"/>
      <c r="AU234" s="2158"/>
      <c r="AV234" s="2158"/>
      <c r="AW234" s="2158"/>
      <c r="AX234" s="2158"/>
      <c r="AY234" s="470"/>
      <c r="AZ234" s="471"/>
    </row>
    <row r="235" spans="1:74" s="444" customFormat="1" ht="18" customHeight="1">
      <c r="A235" s="436">
        <f t="shared" si="9"/>
        <v>0</v>
      </c>
      <c r="B235" s="470"/>
      <c r="C235" s="2155" t="s">
        <v>1569</v>
      </c>
      <c r="D235" s="2155"/>
      <c r="E235" s="2155"/>
      <c r="F235" s="2155"/>
      <c r="G235" s="2155"/>
      <c r="H235" s="2155"/>
      <c r="I235" s="2155"/>
      <c r="J235" s="2155"/>
      <c r="K235" s="2155" t="s">
        <v>1568</v>
      </c>
      <c r="L235" s="2155"/>
      <c r="M235" s="2155"/>
      <c r="N235" s="2155"/>
      <c r="O235" s="2155"/>
      <c r="P235" s="2155"/>
      <c r="Q235" s="2155"/>
      <c r="R235" s="2155"/>
      <c r="S235" s="2166">
        <f>K219</f>
        <v>0</v>
      </c>
      <c r="T235" s="2166"/>
      <c r="U235" s="2166"/>
      <c r="V235" s="2166"/>
      <c r="W235" s="2166"/>
      <c r="X235" s="2166"/>
      <c r="Y235" s="2166"/>
      <c r="Z235" s="2166"/>
      <c r="AA235" s="2159"/>
      <c r="AB235" s="2159"/>
      <c r="AC235" s="2159"/>
      <c r="AD235" s="2159"/>
      <c r="AE235" s="2159"/>
      <c r="AF235" s="2159"/>
      <c r="AG235" s="2159"/>
      <c r="AH235" s="2159"/>
      <c r="AI235" s="2159"/>
      <c r="AJ235" s="2159"/>
      <c r="AK235" s="2159"/>
      <c r="AL235" s="2159"/>
      <c r="AM235" s="2159"/>
      <c r="AN235" s="2159"/>
      <c r="AO235" s="2159"/>
      <c r="AP235" s="2159"/>
      <c r="AQ235" s="2159"/>
      <c r="AR235" s="2159"/>
      <c r="AS235" s="2159"/>
      <c r="AT235" s="2159"/>
      <c r="AU235" s="2159"/>
      <c r="AV235" s="2159"/>
      <c r="AW235" s="2159"/>
      <c r="AX235" s="2159"/>
      <c r="AY235" s="470"/>
      <c r="AZ235" s="471"/>
    </row>
    <row r="236" spans="1:74" s="444" customFormat="1" ht="18" customHeight="1">
      <c r="A236" s="436">
        <f t="shared" si="9"/>
        <v>0</v>
      </c>
      <c r="B236" s="488"/>
      <c r="C236" s="488" t="s">
        <v>1567</v>
      </c>
      <c r="D236" s="488" t="s">
        <v>1566</v>
      </c>
      <c r="E236" s="488"/>
      <c r="F236" s="488"/>
      <c r="G236" s="489"/>
      <c r="H236" s="489"/>
      <c r="I236" s="489"/>
      <c r="J236" s="489"/>
      <c r="K236" s="489"/>
      <c r="L236" s="476"/>
      <c r="M236" s="476"/>
      <c r="N236" s="476"/>
      <c r="O236" s="476"/>
      <c r="P236" s="476"/>
      <c r="Q236" s="490"/>
      <c r="R236" s="490"/>
      <c r="S236" s="490"/>
      <c r="T236" s="490"/>
      <c r="U236" s="490"/>
      <c r="V236" s="470"/>
      <c r="W236" s="470"/>
      <c r="X236" s="470"/>
      <c r="Y236" s="470"/>
      <c r="Z236" s="491"/>
      <c r="AA236" s="470"/>
      <c r="AB236" s="470"/>
      <c r="AC236" s="470"/>
      <c r="AD236" s="492"/>
      <c r="AE236" s="470"/>
      <c r="AF236" s="470"/>
      <c r="AG236" s="470"/>
      <c r="AH236" s="493"/>
      <c r="AI236" s="493"/>
      <c r="AJ236" s="493"/>
      <c r="AK236" s="493"/>
      <c r="AL236" s="493"/>
      <c r="AM236" s="493"/>
      <c r="AN236" s="493"/>
      <c r="AO236" s="493"/>
      <c r="AP236" s="493"/>
      <c r="AQ236" s="494"/>
      <c r="AR236" s="494"/>
      <c r="AS236" s="494"/>
      <c r="AT236" s="494"/>
      <c r="AU236" s="495"/>
      <c r="AV236" s="495"/>
      <c r="AW236" s="495"/>
      <c r="AX236" s="495"/>
      <c r="AY236" s="495"/>
      <c r="AZ236" s="496"/>
    </row>
    <row r="237" spans="1:74" s="444" customFormat="1" ht="18" customHeight="1">
      <c r="A237" s="436">
        <f t="shared" si="9"/>
        <v>0</v>
      </c>
      <c r="B237" s="445"/>
      <c r="C237" s="445"/>
      <c r="D237" s="445" t="s">
        <v>540</v>
      </c>
      <c r="E237" s="445" t="s">
        <v>1565</v>
      </c>
      <c r="F237" s="445"/>
      <c r="G237" s="445"/>
      <c r="H237" s="445"/>
      <c r="I237" s="445"/>
      <c r="J237" s="492"/>
      <c r="K237" s="492"/>
      <c r="L237" s="492"/>
      <c r="M237" s="492"/>
      <c r="N237" s="445"/>
      <c r="O237" s="445"/>
      <c r="P237" s="445"/>
      <c r="Q237" s="445"/>
      <c r="R237" s="445"/>
      <c r="S237" s="445"/>
      <c r="T237" s="490"/>
      <c r="U237" s="490"/>
      <c r="V237" s="490"/>
      <c r="W237" s="490"/>
      <c r="X237" s="445"/>
      <c r="Y237" s="445"/>
      <c r="Z237" s="445"/>
      <c r="AA237" s="445"/>
      <c r="AB237" s="490"/>
      <c r="AC237" s="490"/>
      <c r="AD237" s="490"/>
      <c r="AE237" s="490"/>
      <c r="AF237" s="445"/>
      <c r="AG237" s="445"/>
      <c r="AH237" s="445"/>
      <c r="AI237" s="445"/>
      <c r="AJ237" s="445"/>
      <c r="AK237" s="445"/>
      <c r="AL237" s="445"/>
      <c r="AM237" s="445"/>
      <c r="AN237" s="445"/>
      <c r="AO237" s="445"/>
      <c r="AP237" s="445"/>
      <c r="AQ237" s="445"/>
      <c r="AR237" s="445"/>
      <c r="AS237" s="445"/>
      <c r="AT237" s="445"/>
      <c r="AU237" s="445"/>
      <c r="AV237" s="445"/>
      <c r="AW237" s="445"/>
      <c r="AX237" s="445"/>
      <c r="AY237" s="445"/>
    </row>
    <row r="238" spans="1:74" s="458" customFormat="1" ht="18" customHeight="1">
      <c r="A238" s="436">
        <f t="shared" si="9"/>
        <v>0</v>
      </c>
      <c r="B238" s="445"/>
      <c r="C238" s="445"/>
      <c r="D238" s="445" t="s">
        <v>540</v>
      </c>
      <c r="E238" s="446" t="s">
        <v>1564</v>
      </c>
      <c r="F238" s="446"/>
      <c r="G238" s="446"/>
      <c r="H238" s="446"/>
      <c r="I238" s="446"/>
      <c r="J238" s="446"/>
      <c r="K238" s="446"/>
      <c r="L238" s="446"/>
      <c r="M238" s="446"/>
      <c r="N238" s="446"/>
      <c r="O238" s="446"/>
      <c r="P238" s="446"/>
      <c r="Q238" s="446"/>
      <c r="R238" s="446"/>
      <c r="S238" s="446"/>
      <c r="T238" s="446"/>
      <c r="U238" s="446"/>
      <c r="V238" s="446"/>
      <c r="W238" s="446"/>
      <c r="X238" s="446"/>
      <c r="Y238" s="446"/>
      <c r="Z238" s="446"/>
      <c r="AA238" s="446"/>
      <c r="AB238" s="446"/>
      <c r="AC238" s="446"/>
      <c r="AD238" s="446"/>
      <c r="AE238" s="446"/>
      <c r="AF238" s="446"/>
      <c r="AG238" s="446"/>
      <c r="AH238" s="446"/>
      <c r="AI238" s="446"/>
      <c r="AJ238" s="446"/>
      <c r="AK238" s="446"/>
      <c r="AL238" s="446"/>
      <c r="AM238" s="446"/>
      <c r="AN238" s="446"/>
      <c r="AO238" s="446"/>
      <c r="AP238" s="446"/>
      <c r="AQ238" s="446"/>
      <c r="AR238" s="446"/>
      <c r="AS238" s="446"/>
      <c r="AT238" s="446"/>
      <c r="AU238" s="446"/>
      <c r="AV238" s="446"/>
      <c r="AW238" s="446"/>
      <c r="AX238" s="446"/>
      <c r="AY238" s="446"/>
      <c r="AZ238" s="486"/>
    </row>
    <row r="239" spans="1:74" s="459" customFormat="1" ht="18" customHeight="1">
      <c r="A239" s="436">
        <f t="shared" si="9"/>
        <v>0</v>
      </c>
      <c r="B239" s="445"/>
      <c r="C239" s="445" t="s">
        <v>1563</v>
      </c>
      <c r="D239" s="445"/>
      <c r="E239" s="497"/>
      <c r="F239" s="497"/>
      <c r="G239" s="497"/>
      <c r="H239" s="497"/>
      <c r="I239" s="497"/>
      <c r="J239" s="497"/>
      <c r="K239" s="497"/>
      <c r="L239" s="497"/>
      <c r="M239" s="497"/>
      <c r="N239" s="497"/>
      <c r="O239" s="497"/>
      <c r="P239" s="497"/>
      <c r="Q239" s="497"/>
      <c r="R239" s="497"/>
      <c r="S239" s="497"/>
      <c r="T239" s="497"/>
      <c r="U239" s="497"/>
      <c r="V239" s="497"/>
      <c r="W239" s="497"/>
      <c r="X239" s="497"/>
      <c r="Y239" s="497"/>
      <c r="Z239" s="497"/>
      <c r="AA239" s="497"/>
      <c r="AB239" s="497"/>
      <c r="AC239" s="497"/>
      <c r="AD239" s="497"/>
      <c r="AE239" s="497"/>
      <c r="AF239" s="497"/>
      <c r="AG239" s="497"/>
      <c r="AH239" s="497"/>
      <c r="AI239" s="497"/>
      <c r="AJ239" s="497"/>
      <c r="AK239" s="497"/>
      <c r="AL239" s="497"/>
      <c r="AM239" s="497"/>
      <c r="AN239" s="497"/>
      <c r="AO239" s="497"/>
      <c r="AP239" s="497"/>
      <c r="AQ239" s="497"/>
      <c r="AR239" s="497"/>
      <c r="AS239" s="497"/>
      <c r="AT239" s="497"/>
      <c r="AU239" s="497"/>
      <c r="AV239" s="497"/>
      <c r="AW239" s="497"/>
      <c r="AX239" s="497"/>
      <c r="AY239" s="497"/>
      <c r="AZ239" s="498"/>
    </row>
    <row r="240" spans="1:74" s="458" customFormat="1" ht="18" customHeight="1">
      <c r="A240" s="436">
        <f t="shared" si="9"/>
        <v>0</v>
      </c>
      <c r="B240" s="445"/>
      <c r="C240" s="445"/>
      <c r="D240" s="445" t="s">
        <v>540</v>
      </c>
      <c r="E240" s="497" t="s">
        <v>1562</v>
      </c>
      <c r="F240" s="497"/>
      <c r="G240" s="497"/>
      <c r="H240" s="497"/>
      <c r="I240" s="497"/>
      <c r="J240" s="497"/>
      <c r="K240" s="497"/>
      <c r="L240" s="497"/>
      <c r="M240" s="497"/>
      <c r="N240" s="497"/>
      <c r="O240" s="497"/>
      <c r="P240" s="497"/>
      <c r="Q240" s="497"/>
      <c r="R240" s="497"/>
      <c r="S240" s="497"/>
      <c r="T240" s="497"/>
      <c r="U240" s="497"/>
      <c r="V240" s="497"/>
      <c r="W240" s="497"/>
      <c r="X240" s="497"/>
      <c r="Y240" s="497"/>
      <c r="Z240" s="497"/>
      <c r="AA240" s="497"/>
      <c r="AB240" s="497"/>
      <c r="AC240" s="497"/>
      <c r="AD240" s="497"/>
      <c r="AE240" s="497"/>
      <c r="AF240" s="497"/>
      <c r="AG240" s="497"/>
      <c r="AH240" s="497"/>
      <c r="AI240" s="497"/>
      <c r="AJ240" s="497"/>
      <c r="AK240" s="497"/>
      <c r="AL240" s="497"/>
      <c r="AM240" s="497"/>
      <c r="AN240" s="497"/>
      <c r="AO240" s="497"/>
      <c r="AP240" s="497"/>
      <c r="AQ240" s="497"/>
      <c r="AR240" s="497"/>
      <c r="AS240" s="497"/>
      <c r="AT240" s="497"/>
      <c r="AU240" s="497"/>
      <c r="AV240" s="497"/>
      <c r="AW240" s="497"/>
      <c r="AX240" s="497"/>
      <c r="AY240" s="497"/>
      <c r="AZ240" s="498"/>
    </row>
    <row r="241" spans="1:52" s="458" customFormat="1" ht="18" customHeight="1">
      <c r="A241" s="436">
        <f t="shared" si="9"/>
        <v>0</v>
      </c>
      <c r="B241" s="445"/>
      <c r="C241" s="445"/>
      <c r="D241" s="445" t="s">
        <v>540</v>
      </c>
      <c r="E241" s="497" t="s">
        <v>1561</v>
      </c>
      <c r="F241" s="497"/>
      <c r="G241" s="497"/>
      <c r="H241" s="497"/>
      <c r="I241" s="497"/>
      <c r="J241" s="497"/>
      <c r="K241" s="497"/>
      <c r="L241" s="497"/>
      <c r="M241" s="497"/>
      <c r="N241" s="497"/>
      <c r="O241" s="497"/>
      <c r="P241" s="497"/>
      <c r="Q241" s="497"/>
      <c r="R241" s="497"/>
      <c r="S241" s="497"/>
      <c r="T241" s="497"/>
      <c r="U241" s="497"/>
      <c r="V241" s="497"/>
      <c r="W241" s="497"/>
      <c r="X241" s="497"/>
      <c r="Y241" s="497"/>
      <c r="Z241" s="497"/>
      <c r="AA241" s="497"/>
      <c r="AB241" s="497"/>
      <c r="AC241" s="497"/>
      <c r="AD241" s="497"/>
      <c r="AE241" s="497"/>
      <c r="AF241" s="497"/>
      <c r="AG241" s="497"/>
      <c r="AH241" s="497"/>
      <c r="AI241" s="497"/>
      <c r="AJ241" s="497"/>
      <c r="AK241" s="497"/>
      <c r="AL241" s="497"/>
      <c r="AM241" s="497"/>
      <c r="AN241" s="497"/>
      <c r="AO241" s="497"/>
      <c r="AP241" s="497"/>
      <c r="AQ241" s="497"/>
      <c r="AR241" s="497"/>
      <c r="AS241" s="497"/>
      <c r="AT241" s="497"/>
      <c r="AU241" s="497"/>
      <c r="AV241" s="497"/>
      <c r="AW241" s="497"/>
      <c r="AX241" s="497"/>
      <c r="AY241" s="497"/>
      <c r="AZ241" s="498"/>
    </row>
    <row r="242" spans="1:52" s="458" customFormat="1" ht="18" customHeight="1">
      <c r="A242" s="436">
        <f t="shared" si="9"/>
        <v>0</v>
      </c>
      <c r="B242" s="445"/>
      <c r="C242" s="445" t="s">
        <v>1560</v>
      </c>
      <c r="D242" s="445" t="s">
        <v>1559</v>
      </c>
      <c r="E242" s="497"/>
      <c r="F242" s="497"/>
      <c r="G242" s="497"/>
      <c r="H242" s="497"/>
      <c r="I242" s="497"/>
      <c r="J242" s="497"/>
      <c r="K242" s="497"/>
      <c r="L242" s="497"/>
      <c r="M242" s="497"/>
      <c r="N242" s="497"/>
      <c r="O242" s="497"/>
      <c r="P242" s="497"/>
      <c r="Q242" s="497"/>
      <c r="R242" s="497"/>
      <c r="S242" s="497"/>
      <c r="T242" s="497"/>
      <c r="U242" s="497"/>
      <c r="V242" s="497"/>
      <c r="W242" s="497"/>
      <c r="X242" s="497"/>
      <c r="Y242" s="497"/>
      <c r="Z242" s="497"/>
      <c r="AA242" s="497"/>
      <c r="AB242" s="497"/>
      <c r="AC242" s="497"/>
      <c r="AD242" s="497"/>
      <c r="AE242" s="497"/>
      <c r="AF242" s="497"/>
      <c r="AG242" s="497"/>
      <c r="AH242" s="497"/>
      <c r="AI242" s="497"/>
      <c r="AJ242" s="497"/>
      <c r="AK242" s="497"/>
      <c r="AL242" s="497"/>
      <c r="AM242" s="497"/>
      <c r="AN242" s="497"/>
      <c r="AO242" s="497"/>
      <c r="AP242" s="497"/>
      <c r="AQ242" s="497"/>
      <c r="AR242" s="497"/>
      <c r="AS242" s="497"/>
      <c r="AT242" s="497"/>
      <c r="AU242" s="497"/>
      <c r="AV242" s="497"/>
      <c r="AW242" s="497"/>
      <c r="AX242" s="497"/>
      <c r="AY242" s="497"/>
      <c r="AZ242" s="498"/>
    </row>
    <row r="243" spans="1:52" s="458" customFormat="1" ht="18" customHeight="1">
      <c r="A243" s="436">
        <f t="shared" si="9"/>
        <v>0</v>
      </c>
      <c r="B243" s="445"/>
      <c r="C243" s="445"/>
      <c r="D243" s="445" t="s">
        <v>540</v>
      </c>
      <c r="E243" s="497" t="s">
        <v>1558</v>
      </c>
      <c r="F243" s="497"/>
      <c r="G243" s="497"/>
      <c r="H243" s="497"/>
      <c r="I243" s="497"/>
      <c r="J243" s="497"/>
      <c r="K243" s="497"/>
      <c r="L243" s="497"/>
      <c r="M243" s="497"/>
      <c r="N243" s="497"/>
      <c r="O243" s="497"/>
      <c r="P243" s="497"/>
      <c r="Q243" s="497"/>
      <c r="R243" s="497"/>
      <c r="S243" s="497"/>
      <c r="T243" s="497"/>
      <c r="U243" s="497"/>
      <c r="V243" s="497"/>
      <c r="W243" s="497"/>
      <c r="X243" s="497"/>
      <c r="Y243" s="497"/>
      <c r="Z243" s="497"/>
      <c r="AA243" s="497"/>
      <c r="AB243" s="497"/>
      <c r="AC243" s="497"/>
      <c r="AD243" s="497"/>
      <c r="AE243" s="497"/>
      <c r="AF243" s="497"/>
      <c r="AG243" s="497"/>
      <c r="AH243" s="497"/>
      <c r="AI243" s="497"/>
      <c r="AJ243" s="497"/>
      <c r="AK243" s="497"/>
      <c r="AL243" s="497"/>
      <c r="AM243" s="497"/>
      <c r="AN243" s="497"/>
      <c r="AO243" s="497"/>
      <c r="AP243" s="497"/>
      <c r="AQ243" s="497"/>
      <c r="AR243" s="497"/>
      <c r="AS243" s="497"/>
      <c r="AT243" s="497"/>
      <c r="AU243" s="497"/>
      <c r="AV243" s="497"/>
      <c r="AW243" s="497"/>
      <c r="AX243" s="497"/>
      <c r="AY243" s="497"/>
      <c r="AZ243" s="498"/>
    </row>
    <row r="244" spans="1:52" s="458" customFormat="1" ht="18" customHeight="1">
      <c r="A244" s="436">
        <f t="shared" si="9"/>
        <v>0</v>
      </c>
      <c r="B244" s="445"/>
      <c r="C244" s="445"/>
      <c r="D244" s="445" t="s">
        <v>540</v>
      </c>
      <c r="E244" s="497" t="s">
        <v>1557</v>
      </c>
      <c r="F244" s="497"/>
      <c r="G244" s="497"/>
      <c r="H244" s="497"/>
      <c r="I244" s="497"/>
      <c r="J244" s="497"/>
      <c r="K244" s="497"/>
      <c r="L244" s="497"/>
      <c r="M244" s="497"/>
      <c r="N244" s="497"/>
      <c r="O244" s="497"/>
      <c r="P244" s="497"/>
      <c r="Q244" s="497"/>
      <c r="R244" s="497"/>
      <c r="S244" s="497"/>
      <c r="T244" s="497"/>
      <c r="U244" s="497"/>
      <c r="V244" s="497"/>
      <c r="W244" s="497"/>
      <c r="X244" s="497"/>
      <c r="Y244" s="497"/>
      <c r="Z244" s="497"/>
      <c r="AA244" s="497"/>
      <c r="AB244" s="497"/>
      <c r="AC244" s="497"/>
      <c r="AD244" s="497"/>
      <c r="AE244" s="497"/>
      <c r="AF244" s="497"/>
      <c r="AG244" s="497"/>
      <c r="AH244" s="497"/>
      <c r="AI244" s="497"/>
      <c r="AJ244" s="497"/>
      <c r="AK244" s="497"/>
      <c r="AL244" s="497"/>
      <c r="AM244" s="497"/>
      <c r="AN244" s="497"/>
      <c r="AO244" s="497"/>
      <c r="AP244" s="497"/>
      <c r="AQ244" s="497"/>
      <c r="AR244" s="497"/>
      <c r="AS244" s="497"/>
      <c r="AT244" s="497"/>
      <c r="AU244" s="497"/>
      <c r="AV244" s="497"/>
      <c r="AW244" s="497"/>
      <c r="AX244" s="497"/>
      <c r="AY244" s="497"/>
      <c r="AZ244" s="498"/>
    </row>
    <row r="245" spans="1:52" s="458" customFormat="1" ht="18" customHeight="1">
      <c r="A245" s="436">
        <f t="shared" si="9"/>
        <v>0</v>
      </c>
      <c r="B245" s="445"/>
      <c r="C245" s="445"/>
      <c r="D245" s="445" t="s">
        <v>540</v>
      </c>
      <c r="E245" s="497" t="s">
        <v>1556</v>
      </c>
      <c r="F245" s="497"/>
      <c r="G245" s="497"/>
      <c r="H245" s="497"/>
      <c r="I245" s="497"/>
      <c r="J245" s="497"/>
      <c r="K245" s="497"/>
      <c r="L245" s="497"/>
      <c r="M245" s="497"/>
      <c r="N245" s="497"/>
      <c r="O245" s="497"/>
      <c r="P245" s="497"/>
      <c r="Q245" s="497"/>
      <c r="R245" s="497"/>
      <c r="S245" s="497"/>
      <c r="T245" s="497"/>
      <c r="U245" s="497"/>
      <c r="V245" s="497"/>
      <c r="W245" s="497"/>
      <c r="X245" s="497"/>
      <c r="Y245" s="497"/>
      <c r="Z245" s="497"/>
      <c r="AA245" s="497"/>
      <c r="AB245" s="497"/>
      <c r="AC245" s="497"/>
      <c r="AD245" s="497"/>
      <c r="AE245" s="497"/>
      <c r="AF245" s="497"/>
      <c r="AG245" s="497"/>
      <c r="AH245" s="497"/>
      <c r="AI245" s="497"/>
      <c r="AJ245" s="497"/>
      <c r="AK245" s="497"/>
      <c r="AL245" s="497"/>
      <c r="AM245" s="497"/>
      <c r="AN245" s="497"/>
      <c r="AO245" s="497"/>
      <c r="AP245" s="497"/>
      <c r="AQ245" s="497"/>
      <c r="AR245" s="497"/>
      <c r="AS245" s="497"/>
      <c r="AT245" s="497"/>
      <c r="AU245" s="497"/>
      <c r="AV245" s="497"/>
      <c r="AW245" s="497"/>
      <c r="AX245" s="497"/>
      <c r="AY245" s="497"/>
      <c r="AZ245" s="498"/>
    </row>
    <row r="246" spans="1:52" s="458" customFormat="1" ht="18" customHeight="1">
      <c r="A246" s="436">
        <f t="shared" si="9"/>
        <v>0</v>
      </c>
      <c r="B246" s="445"/>
      <c r="C246" s="445"/>
      <c r="D246" s="445" t="s">
        <v>540</v>
      </c>
      <c r="E246" s="497" t="s">
        <v>1555</v>
      </c>
      <c r="F246" s="497"/>
      <c r="G246" s="497"/>
      <c r="H246" s="497"/>
      <c r="I246" s="497"/>
      <c r="J246" s="497"/>
      <c r="K246" s="497"/>
      <c r="L246" s="497"/>
      <c r="M246" s="497"/>
      <c r="N246" s="497"/>
      <c r="O246" s="497"/>
      <c r="P246" s="497"/>
      <c r="Q246" s="497"/>
      <c r="R246" s="497"/>
      <c r="S246" s="497"/>
      <c r="T246" s="497"/>
      <c r="U246" s="497"/>
      <c r="V246" s="497"/>
      <c r="W246" s="497"/>
      <c r="X246" s="497"/>
      <c r="Y246" s="497"/>
      <c r="Z246" s="497"/>
      <c r="AA246" s="497"/>
      <c r="AB246" s="497"/>
      <c r="AC246" s="497"/>
      <c r="AD246" s="497"/>
      <c r="AE246" s="497"/>
      <c r="AF246" s="497"/>
      <c r="AG246" s="497"/>
      <c r="AH246" s="497"/>
      <c r="AI246" s="497"/>
      <c r="AJ246" s="497"/>
      <c r="AK246" s="497"/>
      <c r="AL246" s="497"/>
      <c r="AM246" s="497"/>
      <c r="AN246" s="497"/>
      <c r="AO246" s="497"/>
      <c r="AP246" s="497"/>
      <c r="AQ246" s="497"/>
      <c r="AR246" s="497"/>
      <c r="AS246" s="497"/>
      <c r="AT246" s="497"/>
      <c r="AU246" s="497"/>
      <c r="AV246" s="497"/>
      <c r="AW246" s="497"/>
      <c r="AX246" s="497"/>
      <c r="AY246" s="497"/>
      <c r="AZ246" s="498"/>
    </row>
    <row r="247" spans="1:52" s="458" customFormat="1" ht="18" customHeight="1">
      <c r="A247" s="436">
        <f t="shared" si="9"/>
        <v>0</v>
      </c>
      <c r="B247" s="445"/>
      <c r="C247" s="445"/>
      <c r="D247" s="445" t="s">
        <v>540</v>
      </c>
      <c r="E247" s="497" t="s">
        <v>1554</v>
      </c>
      <c r="F247" s="497"/>
      <c r="G247" s="497"/>
      <c r="H247" s="497"/>
      <c r="I247" s="497"/>
      <c r="J247" s="497"/>
      <c r="K247" s="497"/>
      <c r="L247" s="497"/>
      <c r="M247" s="497"/>
      <c r="N247" s="497"/>
      <c r="O247" s="497"/>
      <c r="P247" s="497"/>
      <c r="Q247" s="497"/>
      <c r="R247" s="497"/>
      <c r="S247" s="497"/>
      <c r="T247" s="497"/>
      <c r="U247" s="497"/>
      <c r="V247" s="497"/>
      <c r="W247" s="497"/>
      <c r="X247" s="497"/>
      <c r="Y247" s="497"/>
      <c r="Z247" s="497"/>
      <c r="AA247" s="497"/>
      <c r="AB247" s="497"/>
      <c r="AC247" s="497"/>
      <c r="AD247" s="497"/>
      <c r="AE247" s="497"/>
      <c r="AF247" s="497"/>
      <c r="AG247" s="497"/>
      <c r="AH247" s="497"/>
      <c r="AI247" s="497"/>
      <c r="AJ247" s="497"/>
      <c r="AK247" s="497"/>
      <c r="AL247" s="497"/>
      <c r="AM247" s="497"/>
      <c r="AN247" s="497"/>
      <c r="AO247" s="497"/>
      <c r="AP247" s="497"/>
      <c r="AQ247" s="497"/>
      <c r="AR247" s="497"/>
      <c r="AS247" s="497"/>
      <c r="AT247" s="497"/>
      <c r="AU247" s="497"/>
      <c r="AV247" s="497"/>
      <c r="AW247" s="497"/>
      <c r="AX247" s="497"/>
      <c r="AY247" s="497"/>
      <c r="AZ247" s="498"/>
    </row>
    <row r="248" spans="1:52" s="458" customFormat="1" ht="18" customHeight="1">
      <c r="A248" s="436">
        <f t="shared" si="9"/>
        <v>0</v>
      </c>
      <c r="B248" s="445"/>
      <c r="C248" s="445"/>
      <c r="D248" s="445" t="s">
        <v>540</v>
      </c>
      <c r="E248" s="497" t="s">
        <v>1553</v>
      </c>
      <c r="F248" s="497"/>
      <c r="G248" s="497"/>
      <c r="H248" s="497"/>
      <c r="I248" s="497"/>
      <c r="J248" s="497"/>
      <c r="K248" s="497"/>
      <c r="L248" s="497"/>
      <c r="M248" s="497"/>
      <c r="N248" s="497"/>
      <c r="O248" s="497"/>
      <c r="P248" s="497"/>
      <c r="Q248" s="497"/>
      <c r="R248" s="497"/>
      <c r="S248" s="497"/>
      <c r="T248" s="497"/>
      <c r="U248" s="497"/>
      <c r="V248" s="497"/>
      <c r="W248" s="497"/>
      <c r="X248" s="497"/>
      <c r="Y248" s="497"/>
      <c r="Z248" s="497"/>
      <c r="AA248" s="497"/>
      <c r="AB248" s="497"/>
      <c r="AC248" s="497"/>
      <c r="AD248" s="497"/>
      <c r="AE248" s="497"/>
      <c r="AF248" s="497"/>
      <c r="AG248" s="497"/>
      <c r="AH248" s="497"/>
      <c r="AI248" s="497"/>
      <c r="AJ248" s="497"/>
      <c r="AK248" s="497"/>
      <c r="AL248" s="497"/>
      <c r="AM248" s="497"/>
      <c r="AN248" s="497"/>
      <c r="AO248" s="497"/>
      <c r="AP248" s="497"/>
      <c r="AQ248" s="497"/>
      <c r="AR248" s="497"/>
      <c r="AS248" s="497"/>
      <c r="AT248" s="497"/>
      <c r="AU248" s="497"/>
      <c r="AV248" s="497"/>
      <c r="AW248" s="497"/>
      <c r="AX248" s="497"/>
      <c r="AY248" s="497"/>
      <c r="AZ248" s="498"/>
    </row>
    <row r="249" spans="1:52" s="458" customFormat="1" ht="18" customHeight="1">
      <c r="A249" s="436">
        <f t="shared" si="9"/>
        <v>0</v>
      </c>
      <c r="B249" s="445"/>
      <c r="C249" s="445"/>
      <c r="D249" s="445" t="s">
        <v>540</v>
      </c>
      <c r="E249" s="497" t="s">
        <v>1552</v>
      </c>
      <c r="F249" s="497"/>
      <c r="G249" s="497"/>
      <c r="H249" s="497"/>
      <c r="I249" s="497"/>
      <c r="J249" s="497"/>
      <c r="K249" s="497"/>
      <c r="L249" s="497"/>
      <c r="M249" s="497"/>
      <c r="N249" s="497"/>
      <c r="O249" s="497"/>
      <c r="P249" s="497"/>
      <c r="Q249" s="497"/>
      <c r="R249" s="497"/>
      <c r="S249" s="497"/>
      <c r="T249" s="497"/>
      <c r="U249" s="497"/>
      <c r="V249" s="497"/>
      <c r="W249" s="497"/>
      <c r="X249" s="497"/>
      <c r="Y249" s="497"/>
      <c r="Z249" s="497"/>
      <c r="AA249" s="497"/>
      <c r="AB249" s="497"/>
      <c r="AC249" s="497"/>
      <c r="AD249" s="497"/>
      <c r="AE249" s="497"/>
      <c r="AF249" s="497"/>
      <c r="AG249" s="497"/>
      <c r="AH249" s="497"/>
      <c r="AI249" s="497"/>
      <c r="AJ249" s="497"/>
      <c r="AK249" s="497"/>
      <c r="AL249" s="497"/>
      <c r="AM249" s="497"/>
      <c r="AN249" s="497"/>
      <c r="AO249" s="497"/>
      <c r="AP249" s="497"/>
      <c r="AQ249" s="497"/>
      <c r="AR249" s="497"/>
      <c r="AS249" s="497"/>
      <c r="AT249" s="497"/>
      <c r="AU249" s="497"/>
      <c r="AV249" s="497"/>
      <c r="AW249" s="497"/>
      <c r="AX249" s="497"/>
      <c r="AY249" s="497"/>
      <c r="AZ249" s="498"/>
    </row>
    <row r="250" spans="1:52" s="458" customFormat="1" ht="18" customHeight="1" thickBot="1">
      <c r="A250" s="436">
        <f t="shared" si="9"/>
        <v>0</v>
      </c>
      <c r="B250" s="445"/>
      <c r="C250" s="445"/>
      <c r="D250" s="497"/>
      <c r="E250" s="499"/>
      <c r="F250" s="499"/>
      <c r="G250" s="499"/>
      <c r="H250" s="499"/>
      <c r="I250" s="499"/>
      <c r="J250" s="499"/>
      <c r="K250" s="499"/>
      <c r="L250" s="499"/>
      <c r="M250" s="499"/>
      <c r="N250" s="499"/>
      <c r="O250" s="499"/>
      <c r="P250" s="499"/>
      <c r="Q250" s="499"/>
      <c r="R250" s="499"/>
      <c r="S250" s="499"/>
      <c r="T250" s="499"/>
      <c r="U250" s="499"/>
      <c r="V250" s="499"/>
      <c r="W250" s="499"/>
      <c r="X250" s="499"/>
      <c r="Y250" s="499"/>
      <c r="Z250" s="499"/>
      <c r="AA250" s="499"/>
      <c r="AB250" s="499"/>
      <c r="AC250" s="499"/>
      <c r="AD250" s="499"/>
      <c r="AE250" s="499"/>
      <c r="AF250" s="499"/>
      <c r="AG250" s="499"/>
      <c r="AH250" s="499"/>
      <c r="AI250" s="499"/>
      <c r="AJ250" s="499"/>
      <c r="AK250" s="499"/>
      <c r="AL250" s="499"/>
      <c r="AM250" s="499"/>
      <c r="AN250" s="499"/>
      <c r="AO250" s="499"/>
      <c r="AP250" s="499"/>
      <c r="AQ250" s="499"/>
      <c r="AR250" s="499"/>
      <c r="AS250" s="499"/>
      <c r="AT250" s="499"/>
      <c r="AU250" s="499"/>
      <c r="AV250" s="499"/>
      <c r="AW250" s="499"/>
      <c r="AX250" s="499"/>
      <c r="AY250" s="499"/>
      <c r="AZ250" s="498"/>
    </row>
    <row r="251" spans="1:52" ht="33" thickTop="1" thickBot="1">
      <c r="A251" s="436">
        <f t="shared" ref="A251:A282" si="10">IF(K$269&gt;0,1,0)</f>
        <v>0</v>
      </c>
      <c r="B251" s="2167" t="s">
        <v>823</v>
      </c>
      <c r="C251" s="2168"/>
      <c r="D251" s="2168"/>
      <c r="E251" s="2168"/>
      <c r="F251" s="2168"/>
      <c r="G251" s="2168"/>
      <c r="H251" s="2168"/>
      <c r="I251" s="2168"/>
      <c r="J251" s="2168"/>
      <c r="K251" s="2168"/>
      <c r="L251" s="2168"/>
      <c r="M251" s="2168"/>
      <c r="N251" s="2168"/>
      <c r="O251" s="2168"/>
      <c r="P251" s="2168"/>
      <c r="Q251" s="2168"/>
      <c r="R251" s="2168"/>
      <c r="S251" s="2168"/>
      <c r="T251" s="2168"/>
      <c r="U251" s="2168"/>
      <c r="V251" s="2168"/>
      <c r="W251" s="2168"/>
      <c r="X251" s="2168"/>
      <c r="Y251" s="2168"/>
      <c r="Z251" s="2168"/>
      <c r="AA251" s="2168"/>
      <c r="AB251" s="2168"/>
      <c r="AC251" s="2168"/>
      <c r="AD251" s="2168"/>
      <c r="AE251" s="2168"/>
      <c r="AF251" s="2168"/>
      <c r="AG251" s="2168"/>
      <c r="AH251" s="2168"/>
      <c r="AI251" s="2168"/>
      <c r="AJ251" s="2168"/>
      <c r="AK251" s="2168"/>
      <c r="AL251" s="2168"/>
      <c r="AM251" s="2168"/>
      <c r="AN251" s="2168"/>
      <c r="AO251" s="2168"/>
      <c r="AP251" s="2168"/>
      <c r="AQ251" s="2168"/>
      <c r="AR251" s="2168"/>
      <c r="AS251" s="2168"/>
      <c r="AT251" s="2168"/>
      <c r="AU251" s="2168"/>
      <c r="AV251" s="2168"/>
      <c r="AW251" s="2168"/>
      <c r="AX251" s="2168"/>
      <c r="AY251" s="2169"/>
      <c r="AZ251" s="433"/>
    </row>
    <row r="252" spans="1:52" s="438" customFormat="1" ht="9.9499999999999993" customHeight="1" thickTop="1">
      <c r="A252" s="436">
        <f t="shared" si="10"/>
        <v>0</v>
      </c>
      <c r="B252" s="437"/>
      <c r="C252" s="437"/>
      <c r="D252" s="437"/>
      <c r="E252" s="437"/>
      <c r="F252" s="437"/>
      <c r="G252" s="437"/>
      <c r="H252" s="437"/>
      <c r="I252" s="437"/>
      <c r="J252" s="437"/>
      <c r="K252" s="437"/>
      <c r="L252" s="437"/>
      <c r="M252" s="437"/>
      <c r="N252" s="437"/>
      <c r="O252" s="437"/>
      <c r="P252" s="437"/>
      <c r="Q252" s="437"/>
      <c r="R252" s="437"/>
      <c r="S252" s="437"/>
      <c r="T252" s="437"/>
      <c r="U252" s="437"/>
      <c r="V252" s="437"/>
      <c r="W252" s="437"/>
      <c r="X252" s="437"/>
      <c r="Y252" s="437"/>
      <c r="Z252" s="437"/>
      <c r="AA252" s="437"/>
      <c r="AB252" s="437"/>
      <c r="AC252" s="437"/>
      <c r="AD252" s="437"/>
      <c r="AE252" s="437"/>
      <c r="AF252" s="437"/>
      <c r="AG252" s="437"/>
      <c r="AH252" s="437"/>
      <c r="AI252" s="437"/>
      <c r="AJ252" s="437"/>
      <c r="AK252" s="437"/>
      <c r="AL252" s="437"/>
      <c r="AM252" s="437"/>
      <c r="AN252" s="437"/>
      <c r="AO252" s="437"/>
      <c r="AP252" s="437"/>
      <c r="AQ252" s="437"/>
      <c r="AR252" s="437"/>
      <c r="AS252" s="437"/>
      <c r="AT252" s="437"/>
      <c r="AU252" s="437"/>
      <c r="AV252" s="437"/>
      <c r="AW252" s="437"/>
      <c r="AX252" s="437"/>
      <c r="AY252" s="437"/>
    </row>
    <row r="253" spans="1:52" s="442" customFormat="1" ht="30" customHeight="1">
      <c r="A253" s="436">
        <f t="shared" si="10"/>
        <v>0</v>
      </c>
      <c r="B253" s="439"/>
      <c r="C253" s="439"/>
      <c r="D253" s="439"/>
      <c r="E253" s="439"/>
      <c r="F253" s="2152" t="s">
        <v>1596</v>
      </c>
      <c r="G253" s="2152"/>
      <c r="H253" s="2152"/>
      <c r="I253" s="2152"/>
      <c r="J253" s="2152"/>
      <c r="K253" s="2152"/>
      <c r="L253" s="2153">
        <f>+'6-3표준조사-2'!K379</f>
        <v>0</v>
      </c>
      <c r="M253" s="2153"/>
      <c r="N253" s="2153"/>
      <c r="O253" s="2153"/>
      <c r="P253" s="2153"/>
      <c r="Q253" s="2153"/>
      <c r="R253" s="440"/>
      <c r="S253" s="440"/>
      <c r="T253" s="2152" t="s">
        <v>1595</v>
      </c>
      <c r="U253" s="2152"/>
      <c r="V253" s="2152"/>
      <c r="W253" s="2152"/>
      <c r="X253" s="2152"/>
      <c r="Y253" s="2152"/>
      <c r="Z253" s="2153">
        <f>+'6-3표준조사-2'!L379</f>
        <v>0</v>
      </c>
      <c r="AA253" s="2153"/>
      <c r="AB253" s="2153"/>
      <c r="AC253" s="2153"/>
      <c r="AD253" s="2153"/>
      <c r="AE253" s="2153"/>
      <c r="AF253" s="440"/>
      <c r="AG253" s="440"/>
      <c r="AH253" s="2152" t="s">
        <v>1594</v>
      </c>
      <c r="AI253" s="2152"/>
      <c r="AJ253" s="2152"/>
      <c r="AK253" s="2152"/>
      <c r="AL253" s="2152"/>
      <c r="AM253" s="2152"/>
      <c r="AN253" s="2152"/>
      <c r="AO253" s="2153">
        <f>+'6-3표준조사-2'!R379</f>
        <v>0</v>
      </c>
      <c r="AP253" s="2153"/>
      <c r="AQ253" s="2153"/>
      <c r="AR253" s="2153"/>
      <c r="AS253" s="2153"/>
      <c r="AT253" s="2153"/>
      <c r="AU253" s="441"/>
      <c r="AV253" s="441"/>
      <c r="AW253" s="441"/>
      <c r="AX253" s="441"/>
      <c r="AY253" s="439"/>
    </row>
    <row r="254" spans="1:52" s="438" customFormat="1" ht="14.25" customHeight="1">
      <c r="A254" s="436">
        <f t="shared" si="10"/>
        <v>0</v>
      </c>
      <c r="B254" s="437"/>
      <c r="C254" s="437"/>
      <c r="D254" s="437"/>
      <c r="E254" s="437"/>
      <c r="F254" s="437"/>
      <c r="G254" s="437"/>
      <c r="H254" s="437"/>
      <c r="I254" s="437"/>
      <c r="J254" s="437"/>
      <c r="K254" s="437"/>
      <c r="L254" s="437"/>
      <c r="M254" s="437"/>
      <c r="N254" s="437"/>
      <c r="O254" s="437"/>
      <c r="P254" s="437"/>
      <c r="Q254" s="437"/>
      <c r="R254" s="437"/>
      <c r="S254" s="437"/>
      <c r="T254" s="437"/>
      <c r="U254" s="437"/>
      <c r="V254" s="437"/>
      <c r="W254" s="437"/>
      <c r="X254" s="437"/>
      <c r="Y254" s="437"/>
      <c r="Z254" s="437"/>
      <c r="AA254" s="437"/>
      <c r="AB254" s="437"/>
      <c r="AC254" s="437"/>
      <c r="AD254" s="437"/>
      <c r="AE254" s="437"/>
      <c r="AF254" s="437"/>
      <c r="AG254" s="437"/>
      <c r="AH254" s="437"/>
      <c r="AI254" s="437"/>
      <c r="AJ254" s="437"/>
      <c r="AK254" s="437"/>
      <c r="AL254" s="437"/>
      <c r="AM254" s="437"/>
      <c r="AN254" s="437"/>
      <c r="AO254" s="437"/>
      <c r="AP254" s="437"/>
      <c r="AQ254" s="437"/>
      <c r="AR254" s="437"/>
      <c r="AS254" s="437"/>
      <c r="AT254" s="437"/>
      <c r="AU254" s="437"/>
      <c r="AV254" s="437"/>
      <c r="AW254" s="437"/>
      <c r="AX254" s="437"/>
      <c r="AY254" s="437"/>
    </row>
    <row r="255" spans="1:52" s="444" customFormat="1" ht="20.100000000000001" customHeight="1">
      <c r="A255" s="436">
        <f t="shared" si="10"/>
        <v>0</v>
      </c>
      <c r="B255" s="2154" t="s">
        <v>1593</v>
      </c>
      <c r="C255" s="2154"/>
      <c r="D255" s="2154"/>
      <c r="E255" s="2154"/>
      <c r="F255" s="2154"/>
      <c r="G255" s="2154"/>
      <c r="H255" s="2154"/>
      <c r="I255" s="2154"/>
      <c r="J255" s="2154"/>
      <c r="K255" s="2154"/>
      <c r="L255" s="2154"/>
      <c r="M255" s="2154"/>
      <c r="N255" s="2154"/>
      <c r="O255" s="2154"/>
      <c r="P255" s="2154"/>
      <c r="Q255" s="2154"/>
      <c r="R255" s="2154"/>
      <c r="S255" s="2154"/>
      <c r="T255" s="2154"/>
      <c r="U255" s="2154"/>
      <c r="V255" s="2154"/>
      <c r="W255" s="2154"/>
      <c r="X255" s="2154"/>
      <c r="Y255" s="2154"/>
      <c r="Z255" s="2154"/>
      <c r="AA255" s="2154"/>
      <c r="AB255" s="2154"/>
      <c r="AC255" s="2154"/>
      <c r="AD255" s="2154"/>
      <c r="AE255" s="2154"/>
      <c r="AF255" s="2154"/>
      <c r="AG255" s="2154"/>
      <c r="AH255" s="2154"/>
      <c r="AI255" s="2154"/>
      <c r="AJ255" s="2154"/>
      <c r="AK255" s="2154"/>
      <c r="AL255" s="2154"/>
      <c r="AM255" s="2154"/>
      <c r="AN255" s="2154"/>
      <c r="AO255" s="2154"/>
      <c r="AP255" s="2154"/>
      <c r="AQ255" s="2154"/>
      <c r="AR255" s="2154"/>
      <c r="AS255" s="2154"/>
      <c r="AT255" s="2154"/>
      <c r="AU255" s="2154"/>
      <c r="AV255" s="2154"/>
      <c r="AW255" s="2154"/>
      <c r="AX255" s="2154"/>
      <c r="AY255" s="2154"/>
      <c r="AZ255" s="443"/>
    </row>
    <row r="256" spans="1:52" s="444" customFormat="1" ht="18" customHeight="1">
      <c r="A256" s="436">
        <f t="shared" si="10"/>
        <v>0</v>
      </c>
      <c r="B256" s="445"/>
      <c r="C256" s="445" t="s">
        <v>1579</v>
      </c>
      <c r="D256" s="446" t="s">
        <v>1592</v>
      </c>
      <c r="E256" s="446"/>
      <c r="F256" s="447"/>
      <c r="G256" s="447"/>
      <c r="H256" s="447"/>
      <c r="I256" s="447"/>
      <c r="J256" s="448"/>
      <c r="K256" s="445"/>
      <c r="L256" s="445"/>
      <c r="M256" s="446"/>
      <c r="N256" s="446"/>
      <c r="O256" s="448"/>
      <c r="P256" s="446"/>
      <c r="Q256" s="446"/>
      <c r="R256" s="446"/>
      <c r="S256" s="446"/>
      <c r="T256" s="446"/>
      <c r="U256" s="446"/>
      <c r="V256" s="446"/>
      <c r="W256" s="446"/>
      <c r="X256" s="446"/>
      <c r="Y256" s="446"/>
      <c r="Z256" s="446"/>
      <c r="AA256" s="446"/>
      <c r="AB256" s="446"/>
      <c r="AC256" s="446"/>
      <c r="AD256" s="446"/>
      <c r="AE256" s="446"/>
      <c r="AF256" s="445"/>
      <c r="AG256" s="445"/>
      <c r="AH256" s="445"/>
      <c r="AI256" s="445"/>
      <c r="AJ256" s="445"/>
      <c r="AK256" s="445"/>
      <c r="AL256" s="445"/>
      <c r="AM256" s="445"/>
      <c r="AN256" s="445"/>
      <c r="AO256" s="445"/>
      <c r="AP256" s="445"/>
      <c r="AQ256" s="445"/>
      <c r="AR256" s="445"/>
      <c r="AS256" s="445"/>
      <c r="AT256" s="445"/>
      <c r="AU256" s="445"/>
      <c r="AV256" s="445"/>
      <c r="AW256" s="445"/>
      <c r="AX256" s="445"/>
      <c r="AY256" s="445"/>
    </row>
    <row r="257" spans="1:74" s="444" customFormat="1" ht="18" customHeight="1">
      <c r="A257" s="436">
        <f t="shared" si="10"/>
        <v>0</v>
      </c>
      <c r="B257" s="445"/>
      <c r="C257" s="445"/>
      <c r="D257" s="445" t="s">
        <v>540</v>
      </c>
      <c r="E257" s="446" t="str">
        <f>CONCATENATE(L253," 임반 ",Z253," 소반 은 해발고",'6-3표준조사-2'!W378,"m ~ ",'6-3표준조사-2'!W379,"m 사이에 분포한다.")</f>
        <v>0 임반 0 소반 은 해발고m ~ m 사이에 분포한다.</v>
      </c>
      <c r="F257" s="446"/>
      <c r="G257" s="446"/>
      <c r="H257" s="446"/>
      <c r="I257" s="446"/>
      <c r="J257" s="446"/>
      <c r="K257" s="446"/>
      <c r="L257" s="446"/>
      <c r="M257" s="446"/>
      <c r="N257" s="446"/>
      <c r="O257" s="446"/>
      <c r="P257" s="446"/>
      <c r="Q257" s="446"/>
      <c r="R257" s="446"/>
      <c r="S257" s="446"/>
      <c r="T257" s="446"/>
      <c r="U257" s="446"/>
      <c r="V257" s="446"/>
      <c r="W257" s="446"/>
      <c r="X257" s="446"/>
      <c r="Y257" s="446"/>
      <c r="Z257" s="446"/>
      <c r="AA257" s="446"/>
      <c r="AB257" s="446"/>
      <c r="AC257" s="446"/>
      <c r="AD257" s="446"/>
      <c r="AE257" s="446"/>
      <c r="AF257" s="446"/>
      <c r="AG257" s="446"/>
      <c r="AH257" s="446"/>
      <c r="AI257" s="446"/>
      <c r="AJ257" s="449"/>
      <c r="AK257" s="449"/>
      <c r="AL257" s="449"/>
      <c r="AM257" s="446"/>
      <c r="AN257" s="446"/>
      <c r="AO257" s="446"/>
      <c r="AP257" s="446"/>
      <c r="AQ257" s="446"/>
      <c r="AR257" s="446"/>
      <c r="AS257" s="446"/>
      <c r="AT257" s="446"/>
      <c r="AU257" s="446"/>
      <c r="AV257" s="446"/>
      <c r="AW257" s="446"/>
      <c r="AX257" s="446"/>
      <c r="AY257" s="446"/>
    </row>
    <row r="258" spans="1:74" s="444" customFormat="1" ht="18" customHeight="1">
      <c r="A258" s="436">
        <f t="shared" si="10"/>
        <v>0</v>
      </c>
      <c r="B258" s="445"/>
      <c r="C258" s="445"/>
      <c r="D258" s="445" t="s">
        <v>540</v>
      </c>
      <c r="E258" s="445" t="str">
        <f>CONCATENATE("소반의 경사도는 평균 ",'6-3표준조사-2'!W380,"˚로 ",'6-3표준조사-2'!P381,"경사이고, 임지의 잔재를 제외하고 장애물은 많지 않다.")</f>
        <v>소반의 경사도는 평균 ˚로 완 (15˚ 이하)경사이고, 임지의 잔재를 제외하고 장애물은 많지 않다.</v>
      </c>
      <c r="F258" s="445"/>
      <c r="G258" s="445"/>
      <c r="H258" s="445"/>
      <c r="I258" s="445"/>
      <c r="J258" s="445"/>
      <c r="K258" s="445"/>
      <c r="L258" s="445"/>
      <c r="M258" s="445"/>
      <c r="N258" s="445"/>
      <c r="O258" s="445"/>
      <c r="P258" s="445"/>
      <c r="Q258" s="445"/>
      <c r="R258" s="445"/>
      <c r="S258" s="445"/>
      <c r="T258" s="445"/>
      <c r="U258" s="445"/>
      <c r="V258" s="445"/>
      <c r="W258" s="445"/>
      <c r="X258" s="445"/>
      <c r="Y258" s="445"/>
      <c r="Z258" s="445"/>
      <c r="AA258" s="445"/>
      <c r="AB258" s="445"/>
      <c r="AC258" s="445"/>
      <c r="AD258" s="445"/>
      <c r="AE258" s="445"/>
      <c r="AF258" s="445"/>
      <c r="AG258" s="445"/>
      <c r="AH258" s="445"/>
      <c r="AI258" s="445"/>
      <c r="AJ258" s="445"/>
      <c r="AK258" s="445"/>
      <c r="AL258" s="445"/>
      <c r="AM258" s="445"/>
      <c r="AN258" s="445"/>
      <c r="AO258" s="445"/>
      <c r="AP258" s="445"/>
      <c r="AQ258" s="445"/>
      <c r="AR258" s="445"/>
      <c r="AS258" s="445"/>
      <c r="AT258" s="445"/>
      <c r="AU258" s="445"/>
      <c r="AV258" s="445"/>
      <c r="AW258" s="445"/>
      <c r="AX258" s="445"/>
      <c r="AY258" s="445"/>
    </row>
    <row r="259" spans="1:74" s="444" customFormat="1" ht="18" customHeight="1">
      <c r="A259" s="436">
        <f t="shared" si="10"/>
        <v>0</v>
      </c>
      <c r="B259" s="445"/>
      <c r="C259" s="445" t="s">
        <v>1577</v>
      </c>
      <c r="D259" s="445" t="s">
        <v>1591</v>
      </c>
      <c r="E259" s="445"/>
      <c r="F259" s="445"/>
      <c r="G259" s="445"/>
      <c r="H259" s="445"/>
      <c r="I259" s="445"/>
      <c r="J259" s="445"/>
      <c r="K259" s="446"/>
      <c r="L259" s="446"/>
      <c r="M259" s="450"/>
      <c r="N259" s="445"/>
      <c r="O259" s="445"/>
      <c r="P259" s="451"/>
      <c r="Q259" s="451"/>
      <c r="R259" s="451"/>
      <c r="S259" s="451"/>
      <c r="T259" s="451"/>
      <c r="U259" s="445"/>
      <c r="V259" s="445"/>
      <c r="W259" s="445"/>
      <c r="X259" s="445"/>
      <c r="Y259" s="445"/>
      <c r="Z259" s="445"/>
      <c r="AA259" s="445"/>
      <c r="AB259" s="445"/>
      <c r="AC259" s="445"/>
      <c r="AD259" s="445"/>
      <c r="AE259" s="445"/>
      <c r="AF259" s="445"/>
      <c r="AG259" s="445"/>
      <c r="AH259" s="445"/>
      <c r="AI259" s="445"/>
      <c r="AJ259" s="445"/>
      <c r="AK259" s="445"/>
      <c r="AL259" s="445"/>
      <c r="AM259" s="445"/>
      <c r="AN259" s="445"/>
      <c r="AO259" s="445"/>
      <c r="AP259" s="445"/>
      <c r="AQ259" s="445"/>
      <c r="AR259" s="445"/>
      <c r="AS259" s="445"/>
      <c r="AT259" s="445"/>
      <c r="AU259" s="445"/>
      <c r="AV259" s="445"/>
      <c r="AW259" s="445"/>
      <c r="AX259" s="445"/>
      <c r="AY259" s="445"/>
    </row>
    <row r="260" spans="1:74" s="444" customFormat="1" ht="18" customHeight="1">
      <c r="A260" s="436">
        <f t="shared" si="10"/>
        <v>0</v>
      </c>
      <c r="B260" s="445"/>
      <c r="C260" s="445"/>
      <c r="D260" s="445" t="s">
        <v>540</v>
      </c>
      <c r="E260" s="446" t="str">
        <f>CONCATENATE("사업대상지는 ",'6-3표준조사-2'!N379," ",'6-3표준조사-2'!O379," ",'6-3표준조사-2'!P379,"로 지적면적은 ",'4-1 필지내역'!G5+'4-1 필지내역'!G6,"ha 이다." )</f>
        <v>사업대상지는   번지로 지적면적은 0.1ha 이다.</v>
      </c>
      <c r="F260" s="446"/>
      <c r="G260" s="446"/>
      <c r="H260" s="445"/>
      <c r="I260" s="445"/>
      <c r="J260" s="445"/>
      <c r="K260" s="445"/>
      <c r="L260" s="445"/>
      <c r="M260" s="445"/>
      <c r="N260" s="445"/>
      <c r="O260" s="445"/>
      <c r="P260" s="445"/>
      <c r="Q260" s="445"/>
      <c r="R260" s="445"/>
      <c r="S260" s="445"/>
      <c r="T260" s="445"/>
      <c r="U260" s="445"/>
      <c r="V260" s="445"/>
      <c r="W260" s="445"/>
      <c r="X260" s="445"/>
      <c r="Y260" s="445"/>
      <c r="Z260" s="445"/>
      <c r="AA260" s="445"/>
      <c r="AB260" s="445"/>
      <c r="AC260" s="445"/>
      <c r="AD260" s="445"/>
      <c r="AE260" s="445"/>
      <c r="AF260" s="445"/>
      <c r="AG260" s="445"/>
      <c r="AH260" s="445"/>
      <c r="AI260" s="445"/>
      <c r="AJ260" s="446"/>
      <c r="AK260" s="446"/>
      <c r="AL260" s="446"/>
      <c r="AM260" s="446"/>
      <c r="AN260" s="446"/>
      <c r="AO260" s="446"/>
      <c r="AP260" s="446"/>
      <c r="AQ260" s="446"/>
      <c r="AR260" s="446"/>
      <c r="AS260" s="446"/>
      <c r="AT260" s="446"/>
      <c r="AU260" s="446"/>
      <c r="AV260" s="446"/>
      <c r="AW260" s="446"/>
      <c r="AX260" s="446"/>
      <c r="AY260" s="446"/>
      <c r="AZ260" s="452"/>
    </row>
    <row r="261" spans="1:74" s="444" customFormat="1" ht="18" customHeight="1">
      <c r="A261" s="436">
        <f t="shared" si="10"/>
        <v>0</v>
      </c>
      <c r="B261" s="445"/>
      <c r="C261" s="445"/>
      <c r="D261" s="445" t="s">
        <v>540</v>
      </c>
      <c r="E261" s="446" t="str">
        <f>CONCATENATE("소반내에 묘지 및 조림목이 고사하여 풀베기 작업이 필요없는 지역을 제외한 풀베기사업 대상면적은 ",'6-3표준조사-2'!Q379,"ha 이다.")</f>
        <v>소반내에 묘지 및 조림목이 고사하여 풀베기 작업이 필요없는 지역을 제외한 풀베기사업 대상면적은 0ha 이다.</v>
      </c>
      <c r="F261" s="446"/>
      <c r="G261" s="446"/>
      <c r="H261" s="446"/>
      <c r="I261" s="446"/>
      <c r="J261" s="446"/>
      <c r="K261" s="446"/>
      <c r="L261" s="446"/>
      <c r="M261" s="446"/>
      <c r="N261" s="446"/>
      <c r="O261" s="446"/>
      <c r="P261" s="446"/>
      <c r="Q261" s="446"/>
      <c r="R261" s="446"/>
      <c r="S261" s="446"/>
      <c r="T261" s="446"/>
      <c r="U261" s="446"/>
      <c r="V261" s="446"/>
      <c r="W261" s="446"/>
      <c r="X261" s="446"/>
      <c r="Y261" s="446"/>
      <c r="Z261" s="446"/>
      <c r="AA261" s="446"/>
      <c r="AB261" s="446"/>
      <c r="AC261" s="446"/>
      <c r="AD261" s="446"/>
      <c r="AE261" s="446"/>
      <c r="AF261" s="446"/>
      <c r="AG261" s="446"/>
      <c r="AH261" s="446"/>
      <c r="AI261" s="446"/>
      <c r="AJ261" s="446"/>
      <c r="AK261" s="446"/>
      <c r="AL261" s="446"/>
      <c r="AM261" s="446"/>
      <c r="AN261" s="446"/>
      <c r="AO261" s="446"/>
      <c r="AP261" s="446"/>
      <c r="AQ261" s="446"/>
      <c r="AR261" s="446"/>
      <c r="AS261" s="446"/>
      <c r="AT261" s="446"/>
      <c r="AU261" s="446"/>
      <c r="AV261" s="446"/>
      <c r="AW261" s="446"/>
      <c r="AX261" s="446"/>
      <c r="AY261" s="446"/>
      <c r="AZ261" s="452"/>
    </row>
    <row r="262" spans="1:74" s="444" customFormat="1" ht="18" customHeight="1">
      <c r="A262" s="436">
        <f t="shared" si="10"/>
        <v>0</v>
      </c>
      <c r="B262" s="445"/>
      <c r="C262" s="445" t="s">
        <v>1567</v>
      </c>
      <c r="D262" s="445" t="s">
        <v>1590</v>
      </c>
      <c r="E262" s="446"/>
      <c r="F262" s="446"/>
      <c r="G262" s="446"/>
      <c r="H262" s="446"/>
      <c r="I262" s="446"/>
      <c r="J262" s="446"/>
      <c r="K262" s="446"/>
      <c r="L262" s="446"/>
      <c r="M262" s="446"/>
      <c r="N262" s="446"/>
      <c r="O262" s="446"/>
      <c r="P262" s="446"/>
      <c r="Q262" s="446"/>
      <c r="R262" s="446"/>
      <c r="S262" s="446"/>
      <c r="T262" s="446"/>
      <c r="U262" s="446"/>
      <c r="V262" s="446"/>
      <c r="W262" s="446"/>
      <c r="X262" s="446"/>
      <c r="Y262" s="446"/>
      <c r="Z262" s="446"/>
      <c r="AA262" s="446"/>
      <c r="AB262" s="446"/>
      <c r="AC262" s="446"/>
      <c r="AD262" s="446"/>
      <c r="AE262" s="446"/>
      <c r="AF262" s="446"/>
      <c r="AG262" s="446"/>
      <c r="AH262" s="453"/>
      <c r="AI262" s="453"/>
      <c r="AJ262" s="453"/>
      <c r="AK262" s="446"/>
      <c r="AL262" s="446"/>
      <c r="AM262" s="446"/>
      <c r="AN262" s="446"/>
      <c r="AO262" s="446"/>
      <c r="AP262" s="446"/>
      <c r="AQ262" s="446"/>
      <c r="AR262" s="446"/>
      <c r="AS262" s="446"/>
      <c r="AT262" s="446"/>
      <c r="AU262" s="446"/>
      <c r="AV262" s="446"/>
      <c r="AW262" s="446"/>
      <c r="AX262" s="446"/>
      <c r="AY262" s="446"/>
      <c r="AZ262" s="452"/>
    </row>
    <row r="263" spans="1:74" s="444" customFormat="1" ht="18" customHeight="1">
      <c r="A263" s="436">
        <f t="shared" si="10"/>
        <v>0</v>
      </c>
      <c r="B263" s="454"/>
      <c r="C263" s="454"/>
      <c r="D263" s="454" t="s">
        <v>540</v>
      </c>
      <c r="E263" s="455" t="s">
        <v>1589</v>
      </c>
      <c r="F263" s="455"/>
      <c r="G263" s="455"/>
      <c r="H263" s="455"/>
      <c r="I263" s="455"/>
      <c r="J263" s="455"/>
      <c r="K263" s="455"/>
      <c r="L263" s="455"/>
      <c r="M263" s="455"/>
      <c r="N263" s="455"/>
      <c r="O263" s="455"/>
      <c r="P263" s="455"/>
      <c r="Q263" s="455"/>
      <c r="R263" s="455"/>
      <c r="S263" s="455"/>
      <c r="T263" s="455"/>
      <c r="U263" s="455"/>
      <c r="V263" s="455"/>
      <c r="W263" s="455"/>
      <c r="X263" s="455"/>
      <c r="Y263" s="455"/>
      <c r="Z263" s="455"/>
      <c r="AA263" s="455"/>
      <c r="AB263" s="455"/>
      <c r="AC263" s="455"/>
      <c r="AD263" s="455"/>
      <c r="AE263" s="455"/>
      <c r="AF263" s="455"/>
      <c r="AG263" s="455"/>
      <c r="AH263" s="456"/>
      <c r="AI263" s="456"/>
      <c r="AJ263" s="456"/>
      <c r="AK263" s="455"/>
      <c r="AL263" s="455"/>
      <c r="AM263" s="455"/>
      <c r="AN263" s="455"/>
      <c r="AO263" s="455"/>
      <c r="AP263" s="455"/>
      <c r="AQ263" s="455"/>
      <c r="AR263" s="455"/>
      <c r="AS263" s="455"/>
      <c r="AT263" s="455"/>
      <c r="AU263" s="455"/>
      <c r="AV263" s="455"/>
      <c r="AW263" s="455"/>
      <c r="AX263" s="455"/>
      <c r="AY263" s="455"/>
      <c r="AZ263" s="452"/>
    </row>
    <row r="264" spans="1:74" s="444" customFormat="1" ht="14.25" customHeight="1">
      <c r="A264" s="436">
        <f t="shared" si="10"/>
        <v>0</v>
      </c>
      <c r="B264" s="445"/>
      <c r="C264" s="445"/>
      <c r="D264" s="457"/>
      <c r="E264" s="457"/>
      <c r="F264" s="457"/>
      <c r="G264" s="457"/>
      <c r="H264" s="457"/>
      <c r="I264" s="457"/>
      <c r="J264" s="457"/>
      <c r="K264" s="457"/>
      <c r="L264" s="457"/>
      <c r="M264" s="457"/>
      <c r="N264" s="457"/>
      <c r="O264" s="457"/>
      <c r="P264" s="457"/>
      <c r="Q264" s="457"/>
      <c r="R264" s="457"/>
      <c r="S264" s="457"/>
      <c r="T264" s="457"/>
      <c r="U264" s="457"/>
      <c r="V264" s="457"/>
      <c r="W264" s="457"/>
      <c r="X264" s="457"/>
      <c r="Y264" s="457"/>
      <c r="Z264" s="457"/>
      <c r="AA264" s="457"/>
      <c r="AB264" s="457"/>
      <c r="AC264" s="457"/>
      <c r="AD264" s="457"/>
      <c r="AE264" s="457"/>
      <c r="AF264" s="457"/>
      <c r="AG264" s="457"/>
      <c r="AH264" s="457"/>
      <c r="AI264" s="457"/>
      <c r="AJ264" s="457"/>
      <c r="AK264" s="457"/>
      <c r="AL264" s="457"/>
      <c r="AM264" s="457"/>
      <c r="AN264" s="457"/>
      <c r="AO264" s="457"/>
      <c r="AP264" s="457"/>
      <c r="AQ264" s="457"/>
      <c r="AR264" s="457"/>
      <c r="AS264" s="457"/>
      <c r="AT264" s="457"/>
      <c r="AU264" s="457"/>
      <c r="AV264" s="457"/>
      <c r="AW264" s="457"/>
      <c r="AX264" s="457"/>
      <c r="AY264" s="457"/>
      <c r="AZ264" s="452"/>
      <c r="BA264" s="458"/>
      <c r="BB264" s="458"/>
      <c r="BC264" s="458"/>
      <c r="BD264" s="458"/>
      <c r="BE264" s="458"/>
      <c r="BF264" s="458"/>
      <c r="BG264" s="458"/>
      <c r="BH264" s="458"/>
      <c r="BI264" s="458"/>
      <c r="BJ264" s="458"/>
    </row>
    <row r="265" spans="1:74" s="438" customFormat="1" ht="20.100000000000001" customHeight="1">
      <c r="A265" s="436">
        <f t="shared" si="10"/>
        <v>0</v>
      </c>
      <c r="B265" s="2154" t="s">
        <v>1588</v>
      </c>
      <c r="C265" s="2154"/>
      <c r="D265" s="2154"/>
      <c r="E265" s="2154"/>
      <c r="F265" s="2154"/>
      <c r="G265" s="2154"/>
      <c r="H265" s="2154"/>
      <c r="I265" s="2154"/>
      <c r="J265" s="2154"/>
      <c r="K265" s="2154"/>
      <c r="L265" s="2154"/>
      <c r="M265" s="2154"/>
      <c r="N265" s="2154"/>
      <c r="O265" s="2154"/>
      <c r="P265" s="2154"/>
      <c r="Q265" s="2154"/>
      <c r="R265" s="2154"/>
      <c r="S265" s="2154"/>
      <c r="T265" s="2154"/>
      <c r="U265" s="2154"/>
      <c r="V265" s="2154"/>
      <c r="W265" s="2154"/>
      <c r="X265" s="2154"/>
      <c r="Y265" s="2154"/>
      <c r="Z265" s="2154"/>
      <c r="AA265" s="2154"/>
      <c r="AB265" s="2154"/>
      <c r="AC265" s="2154"/>
      <c r="AD265" s="2154"/>
      <c r="AE265" s="2154"/>
      <c r="AF265" s="2154"/>
      <c r="AG265" s="2154"/>
      <c r="AH265" s="2154"/>
      <c r="AI265" s="2154"/>
      <c r="AJ265" s="2154"/>
      <c r="AK265" s="2154"/>
      <c r="AL265" s="2154"/>
      <c r="AM265" s="2154"/>
      <c r="AN265" s="2154"/>
      <c r="AO265" s="2154"/>
      <c r="AP265" s="2154"/>
      <c r="AQ265" s="2154"/>
      <c r="AR265" s="2154"/>
      <c r="AS265" s="2154"/>
      <c r="AT265" s="2154"/>
      <c r="AU265" s="2154"/>
      <c r="AV265" s="2154"/>
      <c r="AW265" s="2154"/>
      <c r="AX265" s="2154"/>
      <c r="AY265" s="2154"/>
      <c r="AZ265" s="443"/>
      <c r="BA265" s="458"/>
      <c r="BB265" s="459"/>
      <c r="BC265" s="459"/>
      <c r="BD265" s="459"/>
      <c r="BE265" s="459"/>
      <c r="BF265" s="459"/>
      <c r="BG265" s="459"/>
      <c r="BH265" s="459"/>
      <c r="BI265" s="459"/>
      <c r="BJ265" s="459"/>
    </row>
    <row r="266" spans="1:74" s="459" customFormat="1" ht="20.100000000000001" customHeight="1">
      <c r="A266" s="436">
        <f t="shared" si="10"/>
        <v>0</v>
      </c>
      <c r="B266" s="460"/>
      <c r="C266" s="461" t="s">
        <v>1579</v>
      </c>
      <c r="D266" s="461" t="s">
        <v>1587</v>
      </c>
      <c r="E266" s="462"/>
      <c r="F266" s="462"/>
      <c r="G266" s="453"/>
      <c r="H266" s="463"/>
      <c r="I266" s="463"/>
      <c r="J266" s="464"/>
      <c r="K266" s="464"/>
      <c r="L266" s="464"/>
      <c r="M266" s="464"/>
      <c r="N266" s="464"/>
      <c r="O266" s="464"/>
      <c r="P266" s="464"/>
      <c r="Q266" s="465"/>
      <c r="R266" s="465"/>
      <c r="S266" s="465"/>
      <c r="T266" s="465"/>
      <c r="U266" s="465"/>
      <c r="V266" s="466"/>
      <c r="W266" s="466"/>
      <c r="X266" s="466"/>
      <c r="Y266" s="466"/>
      <c r="Z266" s="466"/>
      <c r="AA266" s="466"/>
      <c r="AB266" s="466"/>
      <c r="AC266" s="466"/>
      <c r="AD266" s="466"/>
      <c r="AE266" s="466"/>
      <c r="AF266" s="466"/>
      <c r="AG266" s="466"/>
      <c r="AH266" s="467"/>
      <c r="AI266" s="467"/>
      <c r="AJ266" s="467"/>
      <c r="AK266" s="467"/>
      <c r="AL266" s="468"/>
      <c r="AM266" s="468"/>
      <c r="AN266" s="468"/>
      <c r="AO266" s="468"/>
      <c r="AP266" s="468"/>
      <c r="AQ266" s="468"/>
      <c r="AR266" s="468"/>
      <c r="AS266" s="468"/>
      <c r="AT266" s="468"/>
      <c r="AU266" s="468"/>
      <c r="AV266" s="463"/>
      <c r="AW266" s="463"/>
      <c r="AX266" s="463"/>
      <c r="AY266" s="463"/>
      <c r="AZ266" s="469"/>
      <c r="BA266" s="458"/>
      <c r="BB266" s="458"/>
      <c r="BC266" s="458"/>
      <c r="BD266" s="458"/>
      <c r="BE266" s="458"/>
      <c r="BF266" s="458"/>
      <c r="BG266" s="458"/>
      <c r="BH266" s="458"/>
      <c r="BI266" s="458"/>
      <c r="BJ266" s="458"/>
    </row>
    <row r="267" spans="1:74" s="444" customFormat="1" ht="18" customHeight="1">
      <c r="A267" s="436">
        <f t="shared" si="10"/>
        <v>0</v>
      </c>
      <c r="B267" s="470"/>
      <c r="C267" s="2155" t="s">
        <v>1586</v>
      </c>
      <c r="D267" s="2155"/>
      <c r="E267" s="2155"/>
      <c r="F267" s="2155"/>
      <c r="G267" s="2155"/>
      <c r="H267" s="2155"/>
      <c r="I267" s="2155"/>
      <c r="J267" s="2155"/>
      <c r="K267" s="2155" t="s">
        <v>1585</v>
      </c>
      <c r="L267" s="2155"/>
      <c r="M267" s="2155"/>
      <c r="N267" s="2155"/>
      <c r="O267" s="2155"/>
      <c r="P267" s="2155"/>
      <c r="Q267" s="2155"/>
      <c r="R267" s="2155"/>
      <c r="S267" s="2155" t="s">
        <v>1380</v>
      </c>
      <c r="T267" s="2155"/>
      <c r="U267" s="2155"/>
      <c r="V267" s="2155"/>
      <c r="W267" s="2155"/>
      <c r="X267" s="2155"/>
      <c r="Y267" s="2155"/>
      <c r="Z267" s="2155"/>
      <c r="AA267" s="2155" t="s">
        <v>1584</v>
      </c>
      <c r="AB267" s="2155"/>
      <c r="AC267" s="2155"/>
      <c r="AD267" s="2155"/>
      <c r="AE267" s="2155"/>
      <c r="AF267" s="2155"/>
      <c r="AG267" s="2155"/>
      <c r="AH267" s="2155"/>
      <c r="AI267" s="2155"/>
      <c r="AJ267" s="2155"/>
      <c r="AK267" s="2155"/>
      <c r="AL267" s="2155"/>
      <c r="AM267" s="2155"/>
      <c r="AN267" s="2155"/>
      <c r="AO267" s="2155"/>
      <c r="AP267" s="2155"/>
      <c r="AQ267" s="2155" t="s">
        <v>1156</v>
      </c>
      <c r="AR267" s="2155"/>
      <c r="AS267" s="2155"/>
      <c r="AT267" s="2155"/>
      <c r="AU267" s="2155"/>
      <c r="AV267" s="2155"/>
      <c r="AW267" s="2155"/>
      <c r="AX267" s="2155"/>
      <c r="AY267" s="470"/>
      <c r="AZ267" s="471"/>
      <c r="BA267" s="459"/>
      <c r="BB267" s="459"/>
      <c r="BC267" s="458"/>
      <c r="BD267" s="458"/>
      <c r="BE267" s="458"/>
      <c r="BF267" s="458"/>
      <c r="BG267" s="458"/>
      <c r="BH267" s="458"/>
      <c r="BI267" s="458"/>
      <c r="BJ267" s="458"/>
    </row>
    <row r="268" spans="1:74" s="444" customFormat="1" ht="18" customHeight="1">
      <c r="A268" s="436">
        <f t="shared" si="10"/>
        <v>0</v>
      </c>
      <c r="B268" s="470"/>
      <c r="C268" s="2155"/>
      <c r="D268" s="2155"/>
      <c r="E268" s="2155"/>
      <c r="F268" s="2155"/>
      <c r="G268" s="2155"/>
      <c r="H268" s="2155"/>
      <c r="I268" s="2155"/>
      <c r="J268" s="2155"/>
      <c r="K268" s="2155"/>
      <c r="L268" s="2155"/>
      <c r="M268" s="2155"/>
      <c r="N268" s="2155"/>
      <c r="O268" s="2155"/>
      <c r="P268" s="2155"/>
      <c r="Q268" s="2155"/>
      <c r="R268" s="2155"/>
      <c r="S268" s="2155"/>
      <c r="T268" s="2155"/>
      <c r="U268" s="2155"/>
      <c r="V268" s="2155"/>
      <c r="W268" s="2155"/>
      <c r="X268" s="2155"/>
      <c r="Y268" s="2155"/>
      <c r="Z268" s="2155"/>
      <c r="AA268" s="2155" t="s">
        <v>1376</v>
      </c>
      <c r="AB268" s="2155"/>
      <c r="AC268" s="2155"/>
      <c r="AD268" s="2155"/>
      <c r="AE268" s="2155"/>
      <c r="AF268" s="2155"/>
      <c r="AG268" s="2155"/>
      <c r="AH268" s="2155"/>
      <c r="AI268" s="2155" t="s">
        <v>1375</v>
      </c>
      <c r="AJ268" s="2155"/>
      <c r="AK268" s="2155"/>
      <c r="AL268" s="2155"/>
      <c r="AM268" s="2155"/>
      <c r="AN268" s="2155"/>
      <c r="AO268" s="2155"/>
      <c r="AP268" s="2155"/>
      <c r="AQ268" s="2155"/>
      <c r="AR268" s="2155"/>
      <c r="AS268" s="2155"/>
      <c r="AT268" s="2155"/>
      <c r="AU268" s="2155"/>
      <c r="AV268" s="2155"/>
      <c r="AW268" s="2155"/>
      <c r="AX268" s="2155"/>
      <c r="AY268" s="470"/>
      <c r="AZ268" s="471"/>
      <c r="BA268" s="458"/>
      <c r="BB268" s="458"/>
      <c r="BC268" s="458"/>
      <c r="BD268" s="458"/>
      <c r="BE268" s="458"/>
      <c r="BF268" s="458"/>
      <c r="BG268" s="458"/>
      <c r="BH268" s="458"/>
      <c r="BI268" s="458"/>
      <c r="BJ268" s="458"/>
    </row>
    <row r="269" spans="1:74" s="444" customFormat="1" ht="18" customHeight="1">
      <c r="A269" s="436">
        <f t="shared" si="10"/>
        <v>0</v>
      </c>
      <c r="B269" s="472"/>
      <c r="C269" s="2160">
        <f>L253</f>
        <v>0</v>
      </c>
      <c r="D269" s="2161"/>
      <c r="E269" s="2164" t="s">
        <v>1527</v>
      </c>
      <c r="F269" s="2164"/>
      <c r="G269" s="2161">
        <f>Z253</f>
        <v>0</v>
      </c>
      <c r="H269" s="2161"/>
      <c r="I269" s="2164" t="s">
        <v>1526</v>
      </c>
      <c r="J269" s="2164"/>
      <c r="K269" s="2158">
        <f>'6-3표준조사-2'!Q379</f>
        <v>0</v>
      </c>
      <c r="L269" s="2158"/>
      <c r="M269" s="2158"/>
      <c r="N269" s="2158"/>
      <c r="O269" s="2158"/>
      <c r="P269" s="2158"/>
      <c r="Q269" s="2158"/>
      <c r="R269" s="2158"/>
      <c r="S269" s="2158">
        <f>'6-3표준조사-2'!K381</f>
        <v>0</v>
      </c>
      <c r="T269" s="2158"/>
      <c r="U269" s="2158"/>
      <c r="V269" s="2158"/>
      <c r="W269" s="2158"/>
      <c r="X269" s="2158"/>
      <c r="Y269" s="2158"/>
      <c r="Z269" s="2158"/>
      <c r="AA269" s="2156">
        <f>'6-3표준조사-2'!Q385</f>
        <v>0</v>
      </c>
      <c r="AB269" s="2156"/>
      <c r="AC269" s="2156"/>
      <c r="AD269" s="2156"/>
      <c r="AE269" s="2156"/>
      <c r="AF269" s="2156"/>
      <c r="AG269" s="2156"/>
      <c r="AH269" s="2156"/>
      <c r="AI269" s="2156">
        <f>'6-3표준조사-2'!R385</f>
        <v>0</v>
      </c>
      <c r="AJ269" s="2156"/>
      <c r="AK269" s="2156"/>
      <c r="AL269" s="2156"/>
      <c r="AM269" s="2156"/>
      <c r="AN269" s="2156"/>
      <c r="AO269" s="2156"/>
      <c r="AP269" s="2156"/>
      <c r="AQ269" s="2158">
        <f>'6-3표준조사-2'!R381</f>
        <v>0</v>
      </c>
      <c r="AR269" s="2158"/>
      <c r="AS269" s="2158"/>
      <c r="AT269" s="2158"/>
      <c r="AU269" s="2158"/>
      <c r="AV269" s="2158"/>
      <c r="AW269" s="2158"/>
      <c r="AX269" s="2158"/>
      <c r="AY269" s="470"/>
      <c r="AZ269" s="471"/>
      <c r="BA269" s="458"/>
      <c r="BB269" s="458"/>
      <c r="BC269" s="459"/>
      <c r="BD269" s="459"/>
      <c r="BE269" s="459"/>
      <c r="BF269" s="459"/>
      <c r="BG269" s="459"/>
      <c r="BH269" s="459"/>
      <c r="BI269" s="459"/>
      <c r="BJ269" s="459"/>
    </row>
    <row r="270" spans="1:74" s="444" customFormat="1" ht="18" customHeight="1">
      <c r="A270" s="436">
        <f t="shared" si="10"/>
        <v>0</v>
      </c>
      <c r="B270" s="472"/>
      <c r="C270" s="2162"/>
      <c r="D270" s="2163"/>
      <c r="E270" s="2163"/>
      <c r="F270" s="2163"/>
      <c r="G270" s="2163"/>
      <c r="H270" s="2163"/>
      <c r="I270" s="2163"/>
      <c r="J270" s="2163"/>
      <c r="K270" s="2159"/>
      <c r="L270" s="2159"/>
      <c r="M270" s="2159"/>
      <c r="N270" s="2159"/>
      <c r="O270" s="2159"/>
      <c r="P270" s="2159"/>
      <c r="Q270" s="2159"/>
      <c r="R270" s="2159"/>
      <c r="S270" s="2159"/>
      <c r="T270" s="2159"/>
      <c r="U270" s="2159"/>
      <c r="V270" s="2159"/>
      <c r="W270" s="2159"/>
      <c r="X270" s="2159"/>
      <c r="Y270" s="2159"/>
      <c r="Z270" s="2159"/>
      <c r="AA270" s="2157"/>
      <c r="AB270" s="2157"/>
      <c r="AC270" s="2157"/>
      <c r="AD270" s="2157"/>
      <c r="AE270" s="2157"/>
      <c r="AF270" s="2157"/>
      <c r="AG270" s="2157"/>
      <c r="AH270" s="2157"/>
      <c r="AI270" s="2157"/>
      <c r="AJ270" s="2157"/>
      <c r="AK270" s="2157"/>
      <c r="AL270" s="2157"/>
      <c r="AM270" s="2157"/>
      <c r="AN270" s="2157"/>
      <c r="AO270" s="2157"/>
      <c r="AP270" s="2157"/>
      <c r="AQ270" s="2159"/>
      <c r="AR270" s="2159"/>
      <c r="AS270" s="2159"/>
      <c r="AT270" s="2159"/>
      <c r="AU270" s="2159"/>
      <c r="AV270" s="2159"/>
      <c r="AW270" s="2159"/>
      <c r="AX270" s="2159"/>
      <c r="AY270" s="470"/>
      <c r="AZ270" s="471"/>
      <c r="BA270" s="458"/>
      <c r="BB270" s="458"/>
      <c r="BC270" s="458"/>
      <c r="BD270" s="458"/>
      <c r="BE270" s="458"/>
      <c r="BF270" s="458"/>
      <c r="BG270" s="458"/>
      <c r="BH270" s="458"/>
      <c r="BI270" s="458"/>
      <c r="BJ270" s="458"/>
    </row>
    <row r="271" spans="1:74" s="444" customFormat="1" ht="18" customHeight="1">
      <c r="A271" s="436">
        <f t="shared" si="10"/>
        <v>0</v>
      </c>
      <c r="B271" s="472"/>
      <c r="C271" s="472" t="s">
        <v>1577</v>
      </c>
      <c r="D271" s="472" t="s">
        <v>1583</v>
      </c>
      <c r="E271" s="472"/>
      <c r="F271" s="470"/>
      <c r="G271" s="470"/>
      <c r="H271" s="470"/>
      <c r="I271" s="470"/>
      <c r="J271" s="470"/>
      <c r="K271" s="470"/>
      <c r="L271" s="470"/>
      <c r="M271" s="470"/>
      <c r="N271" s="470"/>
      <c r="O271" s="470"/>
      <c r="P271" s="470"/>
      <c r="Q271" s="473"/>
      <c r="R271" s="473"/>
      <c r="S271" s="473"/>
      <c r="T271" s="473"/>
      <c r="U271" s="473"/>
      <c r="V271" s="470"/>
      <c r="W271" s="474"/>
      <c r="X271" s="474"/>
      <c r="Y271" s="474"/>
      <c r="Z271" s="474"/>
      <c r="AA271" s="474"/>
      <c r="AB271" s="474"/>
      <c r="AC271" s="474"/>
      <c r="AD271" s="474"/>
      <c r="AE271" s="474"/>
      <c r="AF271" s="474"/>
      <c r="AG271" s="470"/>
      <c r="AH271" s="475"/>
      <c r="AI271" s="475"/>
      <c r="AJ271" s="475"/>
      <c r="AK271" s="475"/>
      <c r="AL271" s="476"/>
      <c r="AM271" s="476"/>
      <c r="AN271" s="476"/>
      <c r="AO271" s="476"/>
      <c r="AP271" s="476"/>
      <c r="AQ271" s="476"/>
      <c r="AR271" s="476"/>
      <c r="AS271" s="476"/>
      <c r="AT271" s="476"/>
      <c r="AU271" s="476"/>
      <c r="AV271" s="470"/>
      <c r="AW271" s="470"/>
      <c r="AX271" s="470"/>
      <c r="AY271" s="470"/>
      <c r="AZ271" s="471"/>
      <c r="BA271" s="458"/>
      <c r="BB271" s="458"/>
      <c r="BC271" s="458"/>
      <c r="BD271" s="458"/>
      <c r="BE271" s="458"/>
      <c r="BF271" s="458"/>
      <c r="BG271" s="458"/>
      <c r="BH271" s="458"/>
      <c r="BI271" s="458"/>
      <c r="BJ271" s="458"/>
      <c r="BK271" s="458"/>
      <c r="BL271" s="458"/>
      <c r="BM271" s="458"/>
      <c r="BN271" s="458"/>
      <c r="BO271" s="458"/>
      <c r="BP271" s="458"/>
      <c r="BQ271" s="458"/>
      <c r="BR271" s="458"/>
      <c r="BS271" s="458"/>
      <c r="BT271" s="458"/>
      <c r="BU271" s="458"/>
      <c r="BV271" s="458"/>
    </row>
    <row r="272" spans="1:74" s="444" customFormat="1" ht="18" customHeight="1">
      <c r="A272" s="436">
        <f t="shared" si="10"/>
        <v>0</v>
      </c>
      <c r="B272" s="472"/>
      <c r="C272" s="472"/>
      <c r="D272" s="445" t="s">
        <v>540</v>
      </c>
      <c r="E272" s="472" t="str">
        <f>CONCATENATE("식재된 ",S269," 는 활착이 안정된 상태로 신초발달이 양호함" )</f>
        <v>식재된 0 는 활착이 안정된 상태로 신초발달이 양호함</v>
      </c>
      <c r="F272" s="470"/>
      <c r="G272" s="470"/>
      <c r="H272" s="470"/>
      <c r="I272" s="470"/>
      <c r="J272" s="470"/>
      <c r="K272" s="470"/>
      <c r="L272" s="470"/>
      <c r="M272" s="470"/>
      <c r="N272" s="470"/>
      <c r="O272" s="470"/>
      <c r="P272" s="470"/>
      <c r="Q272" s="473"/>
      <c r="R272" s="473"/>
      <c r="S272" s="473"/>
      <c r="T272" s="473"/>
      <c r="U272" s="473"/>
      <c r="V272" s="470"/>
      <c r="W272" s="477"/>
      <c r="X272" s="474"/>
      <c r="Y272" s="474"/>
      <c r="Z272" s="474"/>
      <c r="AA272" s="477"/>
      <c r="AB272" s="474"/>
      <c r="AC272" s="474"/>
      <c r="AD272" s="474"/>
      <c r="AE272" s="477"/>
      <c r="AF272" s="474"/>
      <c r="AG272" s="470"/>
      <c r="AH272" s="475"/>
      <c r="AI272" s="475"/>
      <c r="AJ272" s="475"/>
      <c r="AK272" s="475"/>
      <c r="AL272" s="476"/>
      <c r="AM272" s="476"/>
      <c r="AN272" s="476"/>
      <c r="AO272" s="476"/>
      <c r="AP272" s="476"/>
      <c r="AQ272" s="476"/>
      <c r="AR272" s="476"/>
      <c r="AS272" s="476"/>
      <c r="AT272" s="476"/>
      <c r="AU272" s="476"/>
      <c r="AV272" s="470"/>
      <c r="AW272" s="470"/>
      <c r="AX272" s="470"/>
      <c r="AY272" s="470"/>
      <c r="AZ272" s="471"/>
      <c r="BC272" s="458"/>
      <c r="BD272" s="458"/>
      <c r="BE272" s="458"/>
      <c r="BF272" s="458"/>
      <c r="BG272" s="458"/>
      <c r="BH272" s="458"/>
      <c r="BI272" s="458"/>
      <c r="BJ272" s="458"/>
      <c r="BK272" s="458"/>
      <c r="BL272" s="458"/>
      <c r="BM272" s="458"/>
      <c r="BN272" s="458"/>
      <c r="BO272" s="458"/>
      <c r="BP272" s="458"/>
      <c r="BQ272" s="458"/>
      <c r="BR272" s="458"/>
      <c r="BS272" s="458"/>
      <c r="BT272" s="458"/>
      <c r="BU272" s="458"/>
      <c r="BV272" s="458"/>
    </row>
    <row r="273" spans="1:74" s="444" customFormat="1" ht="18" customHeight="1">
      <c r="A273" s="436">
        <f t="shared" si="10"/>
        <v>0</v>
      </c>
      <c r="B273" s="472"/>
      <c r="C273" s="472"/>
      <c r="D273" s="445" t="s">
        <v>540</v>
      </c>
      <c r="E273" s="472" t="s">
        <v>1582</v>
      </c>
      <c r="F273" s="470"/>
      <c r="G273" s="470"/>
      <c r="H273" s="470"/>
      <c r="I273" s="470"/>
      <c r="J273" s="470"/>
      <c r="K273" s="470"/>
      <c r="L273" s="470"/>
      <c r="M273" s="470"/>
      <c r="N273" s="470"/>
      <c r="O273" s="470"/>
      <c r="P273" s="470"/>
      <c r="Q273" s="473"/>
      <c r="R273" s="473"/>
      <c r="S273" s="473"/>
      <c r="T273" s="473"/>
      <c r="U273" s="473"/>
      <c r="V273" s="470"/>
      <c r="W273" s="470"/>
      <c r="X273" s="470"/>
      <c r="Y273" s="470"/>
      <c r="Z273" s="470"/>
      <c r="AA273" s="470"/>
      <c r="AB273" s="470"/>
      <c r="AC273" s="470"/>
      <c r="AD273" s="470"/>
      <c r="AE273" s="470"/>
      <c r="AF273" s="470"/>
      <c r="AG273" s="470"/>
      <c r="AH273" s="475"/>
      <c r="AI273" s="475"/>
      <c r="AJ273" s="475"/>
      <c r="AK273" s="475"/>
      <c r="AL273" s="476"/>
      <c r="AM273" s="476"/>
      <c r="AN273" s="476"/>
      <c r="AO273" s="476"/>
      <c r="AP273" s="476"/>
      <c r="AQ273" s="476"/>
      <c r="AR273" s="476"/>
      <c r="AS273" s="476"/>
      <c r="AT273" s="476"/>
      <c r="AU273" s="476"/>
      <c r="AV273" s="470"/>
      <c r="AW273" s="470"/>
      <c r="AX273" s="470"/>
      <c r="AY273" s="470"/>
      <c r="AZ273" s="471"/>
      <c r="BA273" s="438"/>
      <c r="BB273" s="438"/>
      <c r="BC273" s="438"/>
      <c r="BD273" s="438"/>
      <c r="BE273" s="438"/>
      <c r="BF273" s="438"/>
      <c r="BG273" s="438"/>
      <c r="BH273" s="438"/>
      <c r="BI273" s="438"/>
      <c r="BJ273" s="438"/>
      <c r="BK273" s="459"/>
      <c r="BL273" s="459"/>
      <c r="BM273" s="459"/>
      <c r="BN273" s="459"/>
      <c r="BO273" s="459"/>
      <c r="BP273" s="459"/>
      <c r="BQ273" s="459"/>
      <c r="BR273" s="459"/>
      <c r="BS273" s="459"/>
      <c r="BT273" s="459"/>
      <c r="BU273" s="459"/>
      <c r="BV273" s="459"/>
    </row>
    <row r="274" spans="1:74" s="444" customFormat="1" ht="18" customHeight="1">
      <c r="A274" s="436">
        <f t="shared" si="10"/>
        <v>0</v>
      </c>
      <c r="B274" s="472"/>
      <c r="C274" s="472" t="s">
        <v>1567</v>
      </c>
      <c r="D274" s="472" t="s">
        <v>1581</v>
      </c>
      <c r="E274" s="472"/>
      <c r="F274" s="470"/>
      <c r="G274" s="470"/>
      <c r="H274" s="470"/>
      <c r="I274" s="470"/>
      <c r="J274" s="470"/>
      <c r="K274" s="470"/>
      <c r="L274" s="470"/>
      <c r="M274" s="470"/>
      <c r="N274" s="470"/>
      <c r="O274" s="470"/>
      <c r="P274" s="470"/>
      <c r="Q274" s="473"/>
      <c r="R274" s="473"/>
      <c r="S274" s="473"/>
      <c r="T274" s="473"/>
      <c r="U274" s="473"/>
      <c r="V274" s="470"/>
      <c r="W274" s="470"/>
      <c r="X274" s="470"/>
      <c r="Y274" s="470"/>
      <c r="Z274" s="470"/>
      <c r="AA274" s="470"/>
      <c r="AB274" s="470"/>
      <c r="AC274" s="470"/>
      <c r="AD274" s="470"/>
      <c r="AE274" s="470"/>
      <c r="AF274" s="470"/>
      <c r="AG274" s="470"/>
      <c r="AH274" s="475"/>
      <c r="AI274" s="475"/>
      <c r="AJ274" s="475"/>
      <c r="AK274" s="475"/>
      <c r="AL274" s="476"/>
      <c r="AM274" s="476"/>
      <c r="AN274" s="476"/>
      <c r="AO274" s="476"/>
      <c r="AP274" s="476"/>
      <c r="AQ274" s="476"/>
      <c r="AR274" s="476"/>
      <c r="AS274" s="476"/>
      <c r="AT274" s="476"/>
      <c r="AU274" s="476"/>
      <c r="AV274" s="470"/>
      <c r="AW274" s="470"/>
      <c r="AX274" s="470"/>
      <c r="AY274" s="470"/>
      <c r="AZ274" s="471"/>
      <c r="BK274" s="458"/>
      <c r="BL274" s="458"/>
      <c r="BM274" s="458"/>
      <c r="BN274" s="458"/>
      <c r="BO274" s="458"/>
      <c r="BP274" s="458"/>
      <c r="BQ274" s="458"/>
      <c r="BR274" s="458"/>
      <c r="BS274" s="458"/>
      <c r="BT274" s="458"/>
      <c r="BU274" s="458"/>
      <c r="BV274" s="458"/>
    </row>
    <row r="275" spans="1:74" s="444" customFormat="1" ht="18" customHeight="1">
      <c r="A275" s="436">
        <f t="shared" si="10"/>
        <v>0</v>
      </c>
      <c r="B275" s="472"/>
      <c r="C275" s="472"/>
      <c r="D275" s="445" t="s">
        <v>540</v>
      </c>
      <c r="E275" s="472" t="str">
        <f>CONCATENATE("제거대상식생은 ",'6-3표준조사-2'!S385,"이며, 근주에서 올라온 맹아가 불규칙하게 분포한다.")</f>
        <v>제거대상식생은 목본 + 초본 이며, 근주에서 올라온 맹아가 불규칙하게 분포한다.</v>
      </c>
      <c r="F275" s="470"/>
      <c r="G275" s="470"/>
      <c r="H275" s="470"/>
      <c r="I275" s="470"/>
      <c r="J275" s="470"/>
      <c r="K275" s="470"/>
      <c r="L275" s="470"/>
      <c r="M275" s="470"/>
      <c r="N275" s="470"/>
      <c r="O275" s="470"/>
      <c r="P275" s="470"/>
      <c r="Q275" s="473"/>
      <c r="R275" s="473"/>
      <c r="S275" s="473"/>
      <c r="T275" s="473"/>
      <c r="U275" s="473"/>
      <c r="V275" s="470"/>
      <c r="W275" s="470"/>
      <c r="X275" s="470"/>
      <c r="Y275" s="470"/>
      <c r="Z275" s="470"/>
      <c r="AA275" s="470"/>
      <c r="AB275" s="470"/>
      <c r="AC275" s="470"/>
      <c r="AD275" s="470"/>
      <c r="AE275" s="470"/>
      <c r="AF275" s="470"/>
      <c r="AG275" s="470"/>
      <c r="AH275" s="475"/>
      <c r="AI275" s="475"/>
      <c r="AJ275" s="475"/>
      <c r="AK275" s="475"/>
      <c r="AL275" s="476"/>
      <c r="AM275" s="476"/>
      <c r="AN275" s="476"/>
      <c r="AO275" s="476"/>
      <c r="AP275" s="476"/>
      <c r="AQ275" s="476"/>
      <c r="AR275" s="476"/>
      <c r="AS275" s="476"/>
      <c r="AT275" s="476"/>
      <c r="AU275" s="476"/>
      <c r="AV275" s="470"/>
      <c r="AW275" s="470"/>
      <c r="AX275" s="470"/>
      <c r="AY275" s="470"/>
      <c r="AZ275" s="471"/>
      <c r="BK275" s="458"/>
      <c r="BL275" s="458"/>
      <c r="BM275" s="458"/>
      <c r="BN275" s="458"/>
      <c r="BO275" s="458"/>
      <c r="BP275" s="458"/>
      <c r="BQ275" s="458"/>
      <c r="BR275" s="458"/>
      <c r="BS275" s="458"/>
      <c r="BT275" s="458"/>
      <c r="BU275" s="458"/>
      <c r="BV275" s="458"/>
    </row>
    <row r="276" spans="1:74" s="444" customFormat="1" ht="18" customHeight="1">
      <c r="A276" s="436">
        <f t="shared" si="10"/>
        <v>0</v>
      </c>
      <c r="B276" s="472"/>
      <c r="C276" s="472"/>
      <c r="D276" s="445" t="s">
        <v>540</v>
      </c>
      <c r="E276" s="472" t="str">
        <f>CONCATENATE("조림목이 자연발생 식생과 경재하고 있으며 조림목의 ",AQ269,"하다." )</f>
        <v>조림목이 자연발생 식생과 경재하고 있으며 조림목의 0하다.</v>
      </c>
      <c r="F276" s="470"/>
      <c r="G276" s="470"/>
      <c r="H276" s="470"/>
      <c r="I276" s="470"/>
      <c r="J276" s="470"/>
      <c r="K276" s="470"/>
      <c r="L276" s="470"/>
      <c r="M276" s="470"/>
      <c r="N276" s="470"/>
      <c r="O276" s="470"/>
      <c r="P276" s="470"/>
      <c r="Q276" s="470"/>
      <c r="R276" s="470"/>
      <c r="S276" s="470"/>
      <c r="T276" s="470"/>
      <c r="U276" s="470"/>
      <c r="V276" s="470"/>
      <c r="W276" s="470"/>
      <c r="X276" s="470"/>
      <c r="Y276" s="470"/>
      <c r="Z276" s="470"/>
      <c r="AA276" s="470"/>
      <c r="AB276" s="470"/>
      <c r="AC276" s="470"/>
      <c r="AD276" s="470"/>
      <c r="AE276" s="470"/>
      <c r="AF276" s="470"/>
      <c r="AG276" s="470"/>
      <c r="AH276" s="475"/>
      <c r="AI276" s="475"/>
      <c r="AJ276" s="475"/>
      <c r="AK276" s="475"/>
      <c r="AL276" s="476"/>
      <c r="AM276" s="476"/>
      <c r="AN276" s="476"/>
      <c r="AO276" s="476"/>
      <c r="AP276" s="476"/>
      <c r="AQ276" s="476"/>
      <c r="AR276" s="476"/>
      <c r="AS276" s="476"/>
      <c r="AT276" s="476"/>
      <c r="AU276" s="476"/>
      <c r="AV276" s="470"/>
      <c r="AW276" s="470"/>
      <c r="AX276" s="470"/>
      <c r="AY276" s="470"/>
      <c r="AZ276" s="471"/>
      <c r="BK276" s="458"/>
      <c r="BL276" s="458"/>
      <c r="BM276" s="458"/>
      <c r="BN276" s="458"/>
      <c r="BO276" s="458"/>
      <c r="BP276" s="458"/>
      <c r="BQ276" s="458"/>
      <c r="BR276" s="458"/>
      <c r="BS276" s="458"/>
      <c r="BT276" s="458"/>
      <c r="BU276" s="458"/>
      <c r="BV276" s="458"/>
    </row>
    <row r="277" spans="1:74" s="444" customFormat="1" ht="13.5" customHeight="1">
      <c r="A277" s="436">
        <f t="shared" si="10"/>
        <v>0</v>
      </c>
      <c r="B277" s="478"/>
      <c r="C277" s="478"/>
      <c r="D277" s="478"/>
      <c r="E277" s="478"/>
      <c r="F277" s="453"/>
      <c r="G277" s="453"/>
      <c r="H277" s="453"/>
      <c r="I277" s="453"/>
      <c r="J277" s="479"/>
      <c r="K277" s="479"/>
      <c r="L277" s="479"/>
      <c r="M277" s="479"/>
      <c r="N277" s="479"/>
      <c r="O277" s="479"/>
      <c r="P277" s="479"/>
      <c r="Q277" s="480"/>
      <c r="R277" s="480"/>
      <c r="S277" s="480"/>
      <c r="T277" s="480"/>
      <c r="U277" s="480"/>
      <c r="V277" s="470"/>
      <c r="W277" s="470"/>
      <c r="X277" s="470"/>
      <c r="Y277" s="470"/>
      <c r="Z277" s="470"/>
      <c r="AA277" s="470"/>
      <c r="AB277" s="470"/>
      <c r="AC277" s="470"/>
      <c r="AD277" s="470"/>
      <c r="AE277" s="470"/>
      <c r="AF277" s="470"/>
      <c r="AG277" s="470"/>
      <c r="AH277" s="481"/>
      <c r="AI277" s="481"/>
      <c r="AJ277" s="481"/>
      <c r="AK277" s="481"/>
      <c r="AL277" s="482"/>
      <c r="AM277" s="482"/>
      <c r="AN277" s="482"/>
      <c r="AO277" s="482"/>
      <c r="AP277" s="482"/>
      <c r="AQ277" s="482"/>
      <c r="AR277" s="482"/>
      <c r="AS277" s="482"/>
      <c r="AT277" s="482"/>
      <c r="AU277" s="482"/>
      <c r="AV277" s="453"/>
      <c r="AW277" s="453"/>
      <c r="AX277" s="453"/>
      <c r="AY277" s="453"/>
      <c r="AZ277" s="471"/>
      <c r="BK277" s="458"/>
      <c r="BL277" s="458"/>
      <c r="BM277" s="458"/>
      <c r="BN277" s="458"/>
      <c r="BO277" s="458"/>
      <c r="BP277" s="458"/>
      <c r="BQ277" s="458"/>
      <c r="BR277" s="458"/>
      <c r="BS277" s="458"/>
      <c r="BT277" s="458"/>
      <c r="BU277" s="458"/>
      <c r="BV277" s="458"/>
    </row>
    <row r="278" spans="1:74" s="459" customFormat="1" ht="19.5" customHeight="1">
      <c r="A278" s="436">
        <f t="shared" si="10"/>
        <v>0</v>
      </c>
      <c r="B278" s="2154" t="s">
        <v>1580</v>
      </c>
      <c r="C278" s="2154"/>
      <c r="D278" s="2154"/>
      <c r="E278" s="2154"/>
      <c r="F278" s="2154"/>
      <c r="G278" s="2154"/>
      <c r="H278" s="2154"/>
      <c r="I278" s="2154"/>
      <c r="J278" s="2154"/>
      <c r="K278" s="2154"/>
      <c r="L278" s="2154"/>
      <c r="M278" s="2154"/>
      <c r="N278" s="2154"/>
      <c r="O278" s="2154"/>
      <c r="P278" s="2154"/>
      <c r="Q278" s="2154"/>
      <c r="R278" s="2154"/>
      <c r="S278" s="2154"/>
      <c r="T278" s="2154"/>
      <c r="U278" s="2154"/>
      <c r="V278" s="2154"/>
      <c r="W278" s="2154"/>
      <c r="X278" s="2154"/>
      <c r="Y278" s="2154"/>
      <c r="Z278" s="2154"/>
      <c r="AA278" s="2154"/>
      <c r="AB278" s="2154"/>
      <c r="AC278" s="2154"/>
      <c r="AD278" s="2154"/>
      <c r="AE278" s="2154"/>
      <c r="AF278" s="2154"/>
      <c r="AG278" s="2154"/>
      <c r="AH278" s="2154"/>
      <c r="AI278" s="2154"/>
      <c r="AJ278" s="2154"/>
      <c r="AK278" s="2154"/>
      <c r="AL278" s="2154"/>
      <c r="AM278" s="2154"/>
      <c r="AN278" s="2154"/>
      <c r="AO278" s="2154"/>
      <c r="AP278" s="2154"/>
      <c r="AQ278" s="2154"/>
      <c r="AR278" s="2154"/>
      <c r="AS278" s="2154"/>
      <c r="AT278" s="2154"/>
      <c r="AU278" s="2154"/>
      <c r="AV278" s="2154"/>
      <c r="AW278" s="2154"/>
      <c r="AX278" s="2154"/>
      <c r="AY278" s="2154"/>
      <c r="AZ278" s="483"/>
      <c r="BB278" s="458"/>
      <c r="BC278" s="458"/>
      <c r="BD278" s="458"/>
      <c r="BE278" s="458"/>
      <c r="BF278" s="458"/>
      <c r="BG278" s="458"/>
      <c r="BH278" s="458"/>
      <c r="BI278" s="458"/>
      <c r="BJ278" s="458"/>
      <c r="BK278" s="458"/>
      <c r="BL278" s="458"/>
      <c r="BM278" s="458"/>
      <c r="BN278" s="458"/>
      <c r="BO278" s="458"/>
      <c r="BP278" s="458"/>
      <c r="BQ278" s="458"/>
      <c r="BR278" s="458"/>
      <c r="BS278" s="458"/>
      <c r="BT278" s="458"/>
      <c r="BU278" s="458"/>
      <c r="BV278" s="458"/>
    </row>
    <row r="279" spans="1:74" s="459" customFormat="1" ht="18" customHeight="1">
      <c r="A279" s="436">
        <f t="shared" si="10"/>
        <v>0</v>
      </c>
      <c r="B279" s="484"/>
      <c r="C279" s="445" t="s">
        <v>1579</v>
      </c>
      <c r="D279" s="446" t="s">
        <v>1578</v>
      </c>
      <c r="E279" s="446"/>
      <c r="F279" s="446"/>
      <c r="G279" s="446"/>
      <c r="H279" s="446"/>
      <c r="I279" s="446"/>
      <c r="J279" s="485"/>
      <c r="K279" s="485"/>
      <c r="L279" s="485"/>
      <c r="M279" s="485"/>
      <c r="N279" s="485"/>
      <c r="O279" s="485"/>
      <c r="P279" s="485"/>
      <c r="Q279" s="485"/>
      <c r="R279" s="485"/>
      <c r="S279" s="485"/>
      <c r="T279" s="485"/>
      <c r="U279" s="485"/>
      <c r="V279" s="485"/>
      <c r="W279" s="485"/>
      <c r="X279" s="485"/>
      <c r="Y279" s="485"/>
      <c r="Z279" s="485"/>
      <c r="AA279" s="485"/>
      <c r="AB279" s="485"/>
      <c r="AC279" s="485"/>
      <c r="AD279" s="485"/>
      <c r="AE279" s="485"/>
      <c r="AF279" s="485"/>
      <c r="AG279" s="485"/>
      <c r="AH279" s="485"/>
      <c r="AI279" s="485"/>
      <c r="AJ279" s="485"/>
      <c r="AK279" s="485"/>
      <c r="AL279" s="485"/>
      <c r="AM279" s="485"/>
      <c r="AN279" s="485"/>
      <c r="AO279" s="485"/>
      <c r="AP279" s="485"/>
      <c r="AQ279" s="485"/>
      <c r="AR279" s="485"/>
      <c r="AS279" s="485"/>
      <c r="AT279" s="485"/>
      <c r="AU279" s="485"/>
      <c r="AV279" s="485"/>
      <c r="AW279" s="485"/>
      <c r="AX279" s="485"/>
      <c r="AY279" s="485"/>
      <c r="AZ279" s="483"/>
      <c r="BB279" s="458"/>
      <c r="BC279" s="458"/>
      <c r="BD279" s="458"/>
      <c r="BE279" s="458"/>
      <c r="BF279" s="458"/>
      <c r="BG279" s="458"/>
      <c r="BH279" s="458"/>
      <c r="BI279" s="458"/>
      <c r="BJ279" s="458"/>
      <c r="BK279" s="458"/>
      <c r="BL279" s="458"/>
      <c r="BM279" s="458"/>
      <c r="BN279" s="458"/>
      <c r="BO279" s="458"/>
      <c r="BP279" s="458"/>
      <c r="BQ279" s="458"/>
      <c r="BR279" s="458"/>
      <c r="BS279" s="458"/>
      <c r="BT279" s="458"/>
      <c r="BU279" s="458"/>
      <c r="BV279" s="458"/>
    </row>
    <row r="280" spans="1:74" s="458" customFormat="1" ht="18" customHeight="1">
      <c r="A280" s="436">
        <f t="shared" si="10"/>
        <v>0</v>
      </c>
      <c r="B280" s="445"/>
      <c r="C280" s="445"/>
      <c r="D280" s="445" t="s">
        <v>540</v>
      </c>
      <c r="E280" s="446" t="str">
        <f>CONCATENATE("조림목이 정상적으로 생육하기 위해서는 조림목을 제외한 모든 식생을 제거하여야 하므로 ",AO253,"로 적용한다.")</f>
        <v>조림목이 정상적으로 생육하기 위해서는 조림목을 제외한 모든 식생을 제거하여야 하므로 0로 적용한다.</v>
      </c>
      <c r="F280" s="446"/>
      <c r="G280" s="446"/>
      <c r="H280" s="446"/>
      <c r="I280" s="446"/>
      <c r="J280" s="447"/>
      <c r="K280" s="446"/>
      <c r="L280" s="446"/>
      <c r="M280" s="446"/>
      <c r="N280" s="446"/>
      <c r="O280" s="446"/>
      <c r="P280" s="446"/>
      <c r="Q280" s="446"/>
      <c r="R280" s="446"/>
      <c r="S280" s="446"/>
      <c r="T280" s="446"/>
      <c r="U280" s="446"/>
      <c r="V280" s="446"/>
      <c r="W280" s="446"/>
      <c r="X280" s="446"/>
      <c r="Y280" s="446"/>
      <c r="Z280" s="446"/>
      <c r="AA280" s="446"/>
      <c r="AB280" s="446"/>
      <c r="AC280" s="446"/>
      <c r="AD280" s="446"/>
      <c r="AE280" s="446"/>
      <c r="AF280" s="446"/>
      <c r="AG280" s="446"/>
      <c r="AH280" s="446"/>
      <c r="AI280" s="446"/>
      <c r="AJ280" s="446"/>
      <c r="AK280" s="446"/>
      <c r="AL280" s="446"/>
      <c r="AM280" s="446"/>
      <c r="AN280" s="446"/>
      <c r="AO280" s="446"/>
      <c r="AP280" s="446"/>
      <c r="AQ280" s="446"/>
      <c r="AR280" s="446"/>
      <c r="AS280" s="446"/>
      <c r="AT280" s="446"/>
      <c r="AU280" s="446"/>
      <c r="AV280" s="446"/>
      <c r="AW280" s="446"/>
      <c r="AX280" s="446"/>
      <c r="AY280" s="446"/>
      <c r="AZ280" s="486"/>
      <c r="BB280" s="459"/>
      <c r="BC280" s="459"/>
      <c r="BD280" s="459"/>
      <c r="BE280" s="459"/>
      <c r="BF280" s="459"/>
      <c r="BG280" s="459"/>
      <c r="BH280" s="459"/>
      <c r="BI280" s="459"/>
      <c r="BJ280" s="459"/>
      <c r="BK280" s="459"/>
      <c r="BL280" s="459"/>
      <c r="BM280" s="459"/>
      <c r="BN280" s="459"/>
      <c r="BO280" s="459"/>
      <c r="BP280" s="459"/>
      <c r="BQ280" s="459"/>
      <c r="BR280" s="459"/>
      <c r="BS280" s="459"/>
      <c r="BT280" s="459"/>
      <c r="BU280" s="459"/>
      <c r="BV280" s="459"/>
    </row>
    <row r="281" spans="1:74" s="458" customFormat="1" ht="18" customHeight="1">
      <c r="A281" s="436">
        <f t="shared" si="10"/>
        <v>0</v>
      </c>
      <c r="B281" s="445"/>
      <c r="C281" s="445" t="s">
        <v>1577</v>
      </c>
      <c r="D281" s="446" t="s">
        <v>1576</v>
      </c>
      <c r="E281" s="446"/>
      <c r="F281" s="446"/>
      <c r="G281" s="446"/>
      <c r="H281" s="446"/>
      <c r="I281" s="446"/>
      <c r="J281" s="446"/>
      <c r="K281" s="446"/>
      <c r="L281" s="446"/>
      <c r="M281" s="446"/>
      <c r="N281" s="446"/>
      <c r="O281" s="446"/>
      <c r="P281" s="446"/>
      <c r="Q281" s="446"/>
      <c r="R281" s="446"/>
      <c r="S281" s="446"/>
      <c r="T281" s="446"/>
      <c r="U281" s="446"/>
      <c r="V281" s="446"/>
      <c r="W281" s="446"/>
      <c r="X281" s="446"/>
      <c r="Y281" s="446"/>
      <c r="Z281" s="446"/>
      <c r="AA281" s="446"/>
      <c r="AB281" s="446"/>
      <c r="AC281" s="446"/>
      <c r="AD281" s="446"/>
      <c r="AE281" s="446"/>
      <c r="AF281" s="446"/>
      <c r="AG281" s="446"/>
      <c r="AH281" s="446"/>
      <c r="AI281" s="446"/>
      <c r="AJ281" s="446"/>
      <c r="AK281" s="446"/>
      <c r="AL281" s="446"/>
      <c r="AM281" s="446"/>
      <c r="AN281" s="446"/>
      <c r="AO281" s="446"/>
      <c r="AP281" s="446"/>
      <c r="AQ281" s="446"/>
      <c r="AR281" s="446"/>
      <c r="AS281" s="446"/>
      <c r="AT281" s="446"/>
      <c r="AU281" s="446"/>
      <c r="AV281" s="446"/>
      <c r="AW281" s="446"/>
      <c r="AX281" s="446"/>
      <c r="AY281" s="446"/>
      <c r="AZ281" s="486"/>
    </row>
    <row r="282" spans="1:74" s="458" customFormat="1" ht="18" customHeight="1">
      <c r="A282" s="436">
        <f t="shared" si="10"/>
        <v>0</v>
      </c>
      <c r="B282" s="445"/>
      <c r="C282" s="2155" t="s">
        <v>1575</v>
      </c>
      <c r="D282" s="2155"/>
      <c r="E282" s="2155"/>
      <c r="F282" s="2155"/>
      <c r="G282" s="2155"/>
      <c r="H282" s="2155"/>
      <c r="I282" s="2155"/>
      <c r="J282" s="2155"/>
      <c r="K282" s="2155"/>
      <c r="L282" s="2155"/>
      <c r="M282" s="2155"/>
      <c r="N282" s="2155"/>
      <c r="O282" s="2155"/>
      <c r="P282" s="2155"/>
      <c r="Q282" s="2155"/>
      <c r="R282" s="2155"/>
      <c r="S282" s="2155"/>
      <c r="T282" s="2155"/>
      <c r="U282" s="2155"/>
      <c r="V282" s="2155"/>
      <c r="W282" s="2155"/>
      <c r="X282" s="2155"/>
      <c r="Y282" s="2155"/>
      <c r="Z282" s="2155"/>
      <c r="AA282" s="2155" t="s">
        <v>1574</v>
      </c>
      <c r="AB282" s="2155"/>
      <c r="AC282" s="2155"/>
      <c r="AD282" s="2155"/>
      <c r="AE282" s="2155"/>
      <c r="AF282" s="2155"/>
      <c r="AG282" s="2155"/>
      <c r="AH282" s="2155"/>
      <c r="AI282" s="2155"/>
      <c r="AJ282" s="2155"/>
      <c r="AK282" s="2155"/>
      <c r="AL282" s="2155"/>
      <c r="AM282" s="2155"/>
      <c r="AN282" s="2155"/>
      <c r="AO282" s="2155"/>
      <c r="AP282" s="2155"/>
      <c r="AQ282" s="2155"/>
      <c r="AR282" s="2155"/>
      <c r="AS282" s="2155"/>
      <c r="AT282" s="2155"/>
      <c r="AU282" s="2155"/>
      <c r="AV282" s="2155"/>
      <c r="AW282" s="2155"/>
      <c r="AX282" s="2155"/>
      <c r="AY282" s="445"/>
      <c r="AZ282" s="444"/>
    </row>
    <row r="283" spans="1:74" s="444" customFormat="1" ht="18" customHeight="1">
      <c r="A283" s="436">
        <f t="shared" ref="A283:A300" si="11">IF(K$269&gt;0,1,0)</f>
        <v>0</v>
      </c>
      <c r="B283" s="487"/>
      <c r="C283" s="2155" t="s">
        <v>1573</v>
      </c>
      <c r="D283" s="2155"/>
      <c r="E283" s="2155"/>
      <c r="F283" s="2155"/>
      <c r="G283" s="2155"/>
      <c r="H283" s="2155"/>
      <c r="I283" s="2155"/>
      <c r="J283" s="2155"/>
      <c r="K283" s="2155" t="s">
        <v>1572</v>
      </c>
      <c r="L283" s="2155"/>
      <c r="M283" s="2155"/>
      <c r="N283" s="2155"/>
      <c r="O283" s="2155"/>
      <c r="P283" s="2155"/>
      <c r="Q283" s="2155"/>
      <c r="R283" s="2155"/>
      <c r="S283" s="2155" t="s">
        <v>1571</v>
      </c>
      <c r="T283" s="2155"/>
      <c r="U283" s="2155"/>
      <c r="V283" s="2155"/>
      <c r="W283" s="2155"/>
      <c r="X283" s="2155"/>
      <c r="Y283" s="2155"/>
      <c r="Z283" s="2155"/>
      <c r="AA283" s="2155" t="s">
        <v>1404</v>
      </c>
      <c r="AB283" s="2155"/>
      <c r="AC283" s="2155"/>
      <c r="AD283" s="2155"/>
      <c r="AE283" s="2155"/>
      <c r="AF283" s="2155"/>
      <c r="AG283" s="2155"/>
      <c r="AH283" s="2155"/>
      <c r="AI283" s="2155" t="s">
        <v>1403</v>
      </c>
      <c r="AJ283" s="2155"/>
      <c r="AK283" s="2155"/>
      <c r="AL283" s="2155"/>
      <c r="AM283" s="2155"/>
      <c r="AN283" s="2155"/>
      <c r="AO283" s="2155"/>
      <c r="AP283" s="2155"/>
      <c r="AQ283" s="2155" t="s">
        <v>1402</v>
      </c>
      <c r="AR283" s="2155"/>
      <c r="AS283" s="2155"/>
      <c r="AT283" s="2155"/>
      <c r="AU283" s="2155"/>
      <c r="AV283" s="2155"/>
      <c r="AW283" s="2155"/>
      <c r="AX283" s="2155"/>
      <c r="AY283" s="487"/>
      <c r="AZ283" s="443"/>
      <c r="BB283" s="458"/>
      <c r="BC283" s="458"/>
      <c r="BD283" s="458"/>
      <c r="BE283" s="458"/>
      <c r="BF283" s="458"/>
      <c r="BG283" s="458"/>
      <c r="BH283" s="458"/>
      <c r="BI283" s="458"/>
      <c r="BJ283" s="458"/>
      <c r="BK283" s="458"/>
      <c r="BL283" s="458"/>
      <c r="BM283" s="458"/>
      <c r="BN283" s="458"/>
      <c r="BO283" s="458"/>
      <c r="BP283" s="458"/>
      <c r="BQ283" s="458"/>
      <c r="BR283" s="458"/>
      <c r="BS283" s="458"/>
      <c r="BT283" s="458"/>
      <c r="BU283" s="458"/>
      <c r="BV283" s="458"/>
    </row>
    <row r="284" spans="1:74" s="438" customFormat="1" ht="18" customHeight="1">
      <c r="A284" s="436">
        <f t="shared" si="11"/>
        <v>0</v>
      </c>
      <c r="B284" s="470"/>
      <c r="C284" s="2155" t="s">
        <v>1566</v>
      </c>
      <c r="D284" s="2155"/>
      <c r="E284" s="2155"/>
      <c r="F284" s="2155"/>
      <c r="G284" s="2155"/>
      <c r="H284" s="2155"/>
      <c r="I284" s="2155"/>
      <c r="J284" s="2155"/>
      <c r="K284" s="2155" t="s">
        <v>1570</v>
      </c>
      <c r="L284" s="2155"/>
      <c r="M284" s="2155"/>
      <c r="N284" s="2155"/>
      <c r="O284" s="2155"/>
      <c r="P284" s="2155"/>
      <c r="Q284" s="2155"/>
      <c r="R284" s="2155"/>
      <c r="S284" s="2165">
        <f>AA269</f>
        <v>0</v>
      </c>
      <c r="T284" s="2165"/>
      <c r="U284" s="2165"/>
      <c r="V284" s="2165"/>
      <c r="W284" s="2165"/>
      <c r="X284" s="2165"/>
      <c r="Y284" s="2165"/>
      <c r="Z284" s="2165"/>
      <c r="AA284" s="2158" t="str">
        <f>'6-3표준조사-2'!P381</f>
        <v>완 (15˚ 이하)</v>
      </c>
      <c r="AB284" s="2158"/>
      <c r="AC284" s="2158"/>
      <c r="AD284" s="2158"/>
      <c r="AE284" s="2158"/>
      <c r="AF284" s="2158"/>
      <c r="AG284" s="2158"/>
      <c r="AH284" s="2158"/>
      <c r="AI284" s="2158">
        <f>'6-3표준조사-2'!Q381</f>
        <v>0</v>
      </c>
      <c r="AJ284" s="2158"/>
      <c r="AK284" s="2158"/>
      <c r="AL284" s="2158"/>
      <c r="AM284" s="2158"/>
      <c r="AN284" s="2158"/>
      <c r="AO284" s="2158"/>
      <c r="AP284" s="2158"/>
      <c r="AQ284" s="2158">
        <f>'6-3표준조사-2'!R381</f>
        <v>0</v>
      </c>
      <c r="AR284" s="2158"/>
      <c r="AS284" s="2158"/>
      <c r="AT284" s="2158"/>
      <c r="AU284" s="2158"/>
      <c r="AV284" s="2158"/>
      <c r="AW284" s="2158"/>
      <c r="AX284" s="2158"/>
      <c r="AY284" s="470"/>
      <c r="AZ284" s="471"/>
    </row>
    <row r="285" spans="1:74" s="444" customFormat="1" ht="18" customHeight="1">
      <c r="A285" s="436">
        <f t="shared" si="11"/>
        <v>0</v>
      </c>
      <c r="B285" s="470"/>
      <c r="C285" s="2155" t="s">
        <v>1569</v>
      </c>
      <c r="D285" s="2155"/>
      <c r="E285" s="2155"/>
      <c r="F285" s="2155"/>
      <c r="G285" s="2155"/>
      <c r="H285" s="2155"/>
      <c r="I285" s="2155"/>
      <c r="J285" s="2155"/>
      <c r="K285" s="2155" t="s">
        <v>1568</v>
      </c>
      <c r="L285" s="2155"/>
      <c r="M285" s="2155"/>
      <c r="N285" s="2155"/>
      <c r="O285" s="2155"/>
      <c r="P285" s="2155"/>
      <c r="Q285" s="2155"/>
      <c r="R285" s="2155"/>
      <c r="S285" s="2166">
        <f>K269</f>
        <v>0</v>
      </c>
      <c r="T285" s="2166"/>
      <c r="U285" s="2166"/>
      <c r="V285" s="2166"/>
      <c r="W285" s="2166"/>
      <c r="X285" s="2166"/>
      <c r="Y285" s="2166"/>
      <c r="Z285" s="2166"/>
      <c r="AA285" s="2159"/>
      <c r="AB285" s="2159"/>
      <c r="AC285" s="2159"/>
      <c r="AD285" s="2159"/>
      <c r="AE285" s="2159"/>
      <c r="AF285" s="2159"/>
      <c r="AG285" s="2159"/>
      <c r="AH285" s="2159"/>
      <c r="AI285" s="2159"/>
      <c r="AJ285" s="2159"/>
      <c r="AK285" s="2159"/>
      <c r="AL285" s="2159"/>
      <c r="AM285" s="2159"/>
      <c r="AN285" s="2159"/>
      <c r="AO285" s="2159"/>
      <c r="AP285" s="2159"/>
      <c r="AQ285" s="2159"/>
      <c r="AR285" s="2159"/>
      <c r="AS285" s="2159"/>
      <c r="AT285" s="2159"/>
      <c r="AU285" s="2159"/>
      <c r="AV285" s="2159"/>
      <c r="AW285" s="2159"/>
      <c r="AX285" s="2159"/>
      <c r="AY285" s="470"/>
      <c r="AZ285" s="471"/>
    </row>
    <row r="286" spans="1:74" s="444" customFormat="1" ht="18" customHeight="1">
      <c r="A286" s="436">
        <f t="shared" si="11"/>
        <v>0</v>
      </c>
      <c r="B286" s="488"/>
      <c r="C286" s="488" t="s">
        <v>1567</v>
      </c>
      <c r="D286" s="488" t="s">
        <v>1566</v>
      </c>
      <c r="E286" s="488"/>
      <c r="F286" s="488"/>
      <c r="G286" s="489"/>
      <c r="H286" s="489"/>
      <c r="I286" s="489"/>
      <c r="J286" s="489"/>
      <c r="K286" s="489"/>
      <c r="L286" s="476"/>
      <c r="M286" s="476"/>
      <c r="N286" s="476"/>
      <c r="O286" s="476"/>
      <c r="P286" s="476"/>
      <c r="Q286" s="490"/>
      <c r="R286" s="490"/>
      <c r="S286" s="490"/>
      <c r="T286" s="490"/>
      <c r="U286" s="490"/>
      <c r="V286" s="470"/>
      <c r="W286" s="470"/>
      <c r="X286" s="470"/>
      <c r="Y286" s="470"/>
      <c r="Z286" s="491"/>
      <c r="AA286" s="470"/>
      <c r="AB286" s="470"/>
      <c r="AC286" s="470"/>
      <c r="AD286" s="492"/>
      <c r="AE286" s="470"/>
      <c r="AF286" s="470"/>
      <c r="AG286" s="470"/>
      <c r="AH286" s="493"/>
      <c r="AI286" s="493"/>
      <c r="AJ286" s="493"/>
      <c r="AK286" s="493"/>
      <c r="AL286" s="493"/>
      <c r="AM286" s="493"/>
      <c r="AN286" s="493"/>
      <c r="AO286" s="493"/>
      <c r="AP286" s="493"/>
      <c r="AQ286" s="494"/>
      <c r="AR286" s="494"/>
      <c r="AS286" s="494"/>
      <c r="AT286" s="494"/>
      <c r="AU286" s="495"/>
      <c r="AV286" s="495"/>
      <c r="AW286" s="495"/>
      <c r="AX286" s="495"/>
      <c r="AY286" s="495"/>
      <c r="AZ286" s="496"/>
    </row>
    <row r="287" spans="1:74" s="444" customFormat="1" ht="18" customHeight="1">
      <c r="A287" s="436">
        <f t="shared" si="11"/>
        <v>0</v>
      </c>
      <c r="B287" s="445"/>
      <c r="C287" s="445"/>
      <c r="D287" s="445" t="s">
        <v>540</v>
      </c>
      <c r="E287" s="445" t="s">
        <v>1565</v>
      </c>
      <c r="F287" s="445"/>
      <c r="G287" s="445"/>
      <c r="H287" s="445"/>
      <c r="I287" s="445"/>
      <c r="J287" s="492"/>
      <c r="K287" s="492"/>
      <c r="L287" s="492"/>
      <c r="M287" s="492"/>
      <c r="N287" s="445"/>
      <c r="O287" s="445"/>
      <c r="P287" s="445"/>
      <c r="Q287" s="445"/>
      <c r="R287" s="445"/>
      <c r="S287" s="445"/>
      <c r="T287" s="490"/>
      <c r="U287" s="490"/>
      <c r="V287" s="490"/>
      <c r="W287" s="490"/>
      <c r="X287" s="445"/>
      <c r="Y287" s="445"/>
      <c r="Z287" s="445"/>
      <c r="AA287" s="445"/>
      <c r="AB287" s="490"/>
      <c r="AC287" s="490"/>
      <c r="AD287" s="490"/>
      <c r="AE287" s="490"/>
      <c r="AF287" s="445"/>
      <c r="AG287" s="445"/>
      <c r="AH287" s="445"/>
      <c r="AI287" s="445"/>
      <c r="AJ287" s="445"/>
      <c r="AK287" s="445"/>
      <c r="AL287" s="445"/>
      <c r="AM287" s="445"/>
      <c r="AN287" s="445"/>
      <c r="AO287" s="445"/>
      <c r="AP287" s="445"/>
      <c r="AQ287" s="445"/>
      <c r="AR287" s="445"/>
      <c r="AS287" s="445"/>
      <c r="AT287" s="445"/>
      <c r="AU287" s="445"/>
      <c r="AV287" s="445"/>
      <c r="AW287" s="445"/>
      <c r="AX287" s="445"/>
      <c r="AY287" s="445"/>
    </row>
    <row r="288" spans="1:74" s="458" customFormat="1" ht="18" customHeight="1">
      <c r="A288" s="436">
        <f t="shared" si="11"/>
        <v>0</v>
      </c>
      <c r="B288" s="445"/>
      <c r="C288" s="445"/>
      <c r="D288" s="445" t="s">
        <v>540</v>
      </c>
      <c r="E288" s="446" t="s">
        <v>1564</v>
      </c>
      <c r="F288" s="446"/>
      <c r="G288" s="446"/>
      <c r="H288" s="446"/>
      <c r="I288" s="446"/>
      <c r="J288" s="446"/>
      <c r="K288" s="446"/>
      <c r="L288" s="446"/>
      <c r="M288" s="446"/>
      <c r="N288" s="446"/>
      <c r="O288" s="446"/>
      <c r="P288" s="446"/>
      <c r="Q288" s="446"/>
      <c r="R288" s="446"/>
      <c r="S288" s="446"/>
      <c r="T288" s="446"/>
      <c r="U288" s="446"/>
      <c r="V288" s="446"/>
      <c r="W288" s="446"/>
      <c r="X288" s="446"/>
      <c r="Y288" s="446"/>
      <c r="Z288" s="446"/>
      <c r="AA288" s="446"/>
      <c r="AB288" s="446"/>
      <c r="AC288" s="446"/>
      <c r="AD288" s="446"/>
      <c r="AE288" s="446"/>
      <c r="AF288" s="446"/>
      <c r="AG288" s="446"/>
      <c r="AH288" s="446"/>
      <c r="AI288" s="446"/>
      <c r="AJ288" s="446"/>
      <c r="AK288" s="446"/>
      <c r="AL288" s="446"/>
      <c r="AM288" s="446"/>
      <c r="AN288" s="446"/>
      <c r="AO288" s="446"/>
      <c r="AP288" s="446"/>
      <c r="AQ288" s="446"/>
      <c r="AR288" s="446"/>
      <c r="AS288" s="446"/>
      <c r="AT288" s="446"/>
      <c r="AU288" s="446"/>
      <c r="AV288" s="446"/>
      <c r="AW288" s="446"/>
      <c r="AX288" s="446"/>
      <c r="AY288" s="446"/>
      <c r="AZ288" s="486"/>
    </row>
    <row r="289" spans="1:52" s="459" customFormat="1" ht="18" customHeight="1">
      <c r="A289" s="436">
        <f t="shared" si="11"/>
        <v>0</v>
      </c>
      <c r="B289" s="445"/>
      <c r="C289" s="445" t="s">
        <v>1563</v>
      </c>
      <c r="D289" s="445"/>
      <c r="E289" s="497"/>
      <c r="F289" s="497"/>
      <c r="G289" s="497"/>
      <c r="H289" s="497"/>
      <c r="I289" s="497"/>
      <c r="J289" s="497"/>
      <c r="K289" s="497"/>
      <c r="L289" s="497"/>
      <c r="M289" s="497"/>
      <c r="N289" s="497"/>
      <c r="O289" s="497"/>
      <c r="P289" s="497"/>
      <c r="Q289" s="497"/>
      <c r="R289" s="497"/>
      <c r="S289" s="497"/>
      <c r="T289" s="497"/>
      <c r="U289" s="497"/>
      <c r="V289" s="497"/>
      <c r="W289" s="497"/>
      <c r="X289" s="497"/>
      <c r="Y289" s="497"/>
      <c r="Z289" s="497"/>
      <c r="AA289" s="497"/>
      <c r="AB289" s="497"/>
      <c r="AC289" s="497"/>
      <c r="AD289" s="497"/>
      <c r="AE289" s="497"/>
      <c r="AF289" s="497"/>
      <c r="AG289" s="497"/>
      <c r="AH289" s="497"/>
      <c r="AI289" s="497"/>
      <c r="AJ289" s="497"/>
      <c r="AK289" s="497"/>
      <c r="AL289" s="497"/>
      <c r="AM289" s="497"/>
      <c r="AN289" s="497"/>
      <c r="AO289" s="497"/>
      <c r="AP289" s="497"/>
      <c r="AQ289" s="497"/>
      <c r="AR289" s="497"/>
      <c r="AS289" s="497"/>
      <c r="AT289" s="497"/>
      <c r="AU289" s="497"/>
      <c r="AV289" s="497"/>
      <c r="AW289" s="497"/>
      <c r="AX289" s="497"/>
      <c r="AY289" s="497"/>
      <c r="AZ289" s="498"/>
    </row>
    <row r="290" spans="1:52" s="458" customFormat="1" ht="18" customHeight="1">
      <c r="A290" s="436">
        <f t="shared" si="11"/>
        <v>0</v>
      </c>
      <c r="B290" s="445"/>
      <c r="C290" s="445"/>
      <c r="D290" s="445" t="s">
        <v>540</v>
      </c>
      <c r="E290" s="497" t="s">
        <v>1562</v>
      </c>
      <c r="F290" s="497"/>
      <c r="G290" s="497"/>
      <c r="H290" s="497"/>
      <c r="I290" s="497"/>
      <c r="J290" s="497"/>
      <c r="K290" s="497"/>
      <c r="L290" s="497"/>
      <c r="M290" s="497"/>
      <c r="N290" s="497"/>
      <c r="O290" s="497"/>
      <c r="P290" s="497"/>
      <c r="Q290" s="497"/>
      <c r="R290" s="497"/>
      <c r="S290" s="497"/>
      <c r="T290" s="497"/>
      <c r="U290" s="497"/>
      <c r="V290" s="497"/>
      <c r="W290" s="497"/>
      <c r="X290" s="497"/>
      <c r="Y290" s="497"/>
      <c r="Z290" s="497"/>
      <c r="AA290" s="497"/>
      <c r="AB290" s="497"/>
      <c r="AC290" s="497"/>
      <c r="AD290" s="497"/>
      <c r="AE290" s="497"/>
      <c r="AF290" s="497"/>
      <c r="AG290" s="497"/>
      <c r="AH290" s="497"/>
      <c r="AI290" s="497"/>
      <c r="AJ290" s="497"/>
      <c r="AK290" s="497"/>
      <c r="AL290" s="497"/>
      <c r="AM290" s="497"/>
      <c r="AN290" s="497"/>
      <c r="AO290" s="497"/>
      <c r="AP290" s="497"/>
      <c r="AQ290" s="497"/>
      <c r="AR290" s="497"/>
      <c r="AS290" s="497"/>
      <c r="AT290" s="497"/>
      <c r="AU290" s="497"/>
      <c r="AV290" s="497"/>
      <c r="AW290" s="497"/>
      <c r="AX290" s="497"/>
      <c r="AY290" s="497"/>
      <c r="AZ290" s="498"/>
    </row>
    <row r="291" spans="1:52" s="458" customFormat="1" ht="18" customHeight="1">
      <c r="A291" s="436">
        <f t="shared" si="11"/>
        <v>0</v>
      </c>
      <c r="B291" s="445"/>
      <c r="C291" s="445"/>
      <c r="D291" s="445" t="s">
        <v>540</v>
      </c>
      <c r="E291" s="497" t="s">
        <v>1561</v>
      </c>
      <c r="F291" s="497"/>
      <c r="G291" s="497"/>
      <c r="H291" s="497"/>
      <c r="I291" s="497"/>
      <c r="J291" s="497"/>
      <c r="K291" s="497"/>
      <c r="L291" s="497"/>
      <c r="M291" s="497"/>
      <c r="N291" s="497"/>
      <c r="O291" s="497"/>
      <c r="P291" s="497"/>
      <c r="Q291" s="497"/>
      <c r="R291" s="497"/>
      <c r="S291" s="497"/>
      <c r="T291" s="497"/>
      <c r="U291" s="497"/>
      <c r="V291" s="497"/>
      <c r="W291" s="497"/>
      <c r="X291" s="497"/>
      <c r="Y291" s="497"/>
      <c r="Z291" s="497"/>
      <c r="AA291" s="497"/>
      <c r="AB291" s="497"/>
      <c r="AC291" s="497"/>
      <c r="AD291" s="497"/>
      <c r="AE291" s="497"/>
      <c r="AF291" s="497"/>
      <c r="AG291" s="497"/>
      <c r="AH291" s="497"/>
      <c r="AI291" s="497"/>
      <c r="AJ291" s="497"/>
      <c r="AK291" s="497"/>
      <c r="AL291" s="497"/>
      <c r="AM291" s="497"/>
      <c r="AN291" s="497"/>
      <c r="AO291" s="497"/>
      <c r="AP291" s="497"/>
      <c r="AQ291" s="497"/>
      <c r="AR291" s="497"/>
      <c r="AS291" s="497"/>
      <c r="AT291" s="497"/>
      <c r="AU291" s="497"/>
      <c r="AV291" s="497"/>
      <c r="AW291" s="497"/>
      <c r="AX291" s="497"/>
      <c r="AY291" s="497"/>
      <c r="AZ291" s="498"/>
    </row>
    <row r="292" spans="1:52" s="458" customFormat="1" ht="18" customHeight="1">
      <c r="A292" s="436">
        <f t="shared" si="11"/>
        <v>0</v>
      </c>
      <c r="B292" s="445"/>
      <c r="C292" s="445" t="s">
        <v>1560</v>
      </c>
      <c r="D292" s="445" t="s">
        <v>1559</v>
      </c>
      <c r="E292" s="497"/>
      <c r="F292" s="497"/>
      <c r="G292" s="497"/>
      <c r="H292" s="497"/>
      <c r="I292" s="497"/>
      <c r="J292" s="497"/>
      <c r="K292" s="497"/>
      <c r="L292" s="497"/>
      <c r="M292" s="497"/>
      <c r="N292" s="497"/>
      <c r="O292" s="497"/>
      <c r="P292" s="497"/>
      <c r="Q292" s="497"/>
      <c r="R292" s="497"/>
      <c r="S292" s="497"/>
      <c r="T292" s="497"/>
      <c r="U292" s="497"/>
      <c r="V292" s="497"/>
      <c r="W292" s="497"/>
      <c r="X292" s="497"/>
      <c r="Y292" s="497"/>
      <c r="Z292" s="497"/>
      <c r="AA292" s="497"/>
      <c r="AB292" s="497"/>
      <c r="AC292" s="497"/>
      <c r="AD292" s="497"/>
      <c r="AE292" s="497"/>
      <c r="AF292" s="497"/>
      <c r="AG292" s="497"/>
      <c r="AH292" s="497"/>
      <c r="AI292" s="497"/>
      <c r="AJ292" s="497"/>
      <c r="AK292" s="497"/>
      <c r="AL292" s="497"/>
      <c r="AM292" s="497"/>
      <c r="AN292" s="497"/>
      <c r="AO292" s="497"/>
      <c r="AP292" s="497"/>
      <c r="AQ292" s="497"/>
      <c r="AR292" s="497"/>
      <c r="AS292" s="497"/>
      <c r="AT292" s="497"/>
      <c r="AU292" s="497"/>
      <c r="AV292" s="497"/>
      <c r="AW292" s="497"/>
      <c r="AX292" s="497"/>
      <c r="AY292" s="497"/>
      <c r="AZ292" s="498"/>
    </row>
    <row r="293" spans="1:52" s="458" customFormat="1" ht="18" customHeight="1">
      <c r="A293" s="436">
        <f t="shared" si="11"/>
        <v>0</v>
      </c>
      <c r="B293" s="445"/>
      <c r="C293" s="445"/>
      <c r="D293" s="445" t="s">
        <v>540</v>
      </c>
      <c r="E293" s="497" t="s">
        <v>1558</v>
      </c>
      <c r="F293" s="497"/>
      <c r="G293" s="497"/>
      <c r="H293" s="497"/>
      <c r="I293" s="497"/>
      <c r="J293" s="497"/>
      <c r="K293" s="497"/>
      <c r="L293" s="497"/>
      <c r="M293" s="497"/>
      <c r="N293" s="497"/>
      <c r="O293" s="497"/>
      <c r="P293" s="497"/>
      <c r="Q293" s="497"/>
      <c r="R293" s="497"/>
      <c r="S293" s="497"/>
      <c r="T293" s="497"/>
      <c r="U293" s="497"/>
      <c r="V293" s="497"/>
      <c r="W293" s="497"/>
      <c r="X293" s="497"/>
      <c r="Y293" s="497"/>
      <c r="Z293" s="497"/>
      <c r="AA293" s="497"/>
      <c r="AB293" s="497"/>
      <c r="AC293" s="497"/>
      <c r="AD293" s="497"/>
      <c r="AE293" s="497"/>
      <c r="AF293" s="497"/>
      <c r="AG293" s="497"/>
      <c r="AH293" s="497"/>
      <c r="AI293" s="497"/>
      <c r="AJ293" s="497"/>
      <c r="AK293" s="497"/>
      <c r="AL293" s="497"/>
      <c r="AM293" s="497"/>
      <c r="AN293" s="497"/>
      <c r="AO293" s="497"/>
      <c r="AP293" s="497"/>
      <c r="AQ293" s="497"/>
      <c r="AR293" s="497"/>
      <c r="AS293" s="497"/>
      <c r="AT293" s="497"/>
      <c r="AU293" s="497"/>
      <c r="AV293" s="497"/>
      <c r="AW293" s="497"/>
      <c r="AX293" s="497"/>
      <c r="AY293" s="497"/>
      <c r="AZ293" s="498"/>
    </row>
    <row r="294" spans="1:52" s="458" customFormat="1" ht="18" customHeight="1">
      <c r="A294" s="436">
        <f t="shared" si="11"/>
        <v>0</v>
      </c>
      <c r="B294" s="445"/>
      <c r="C294" s="445"/>
      <c r="D294" s="445" t="s">
        <v>540</v>
      </c>
      <c r="E294" s="497" t="s">
        <v>1557</v>
      </c>
      <c r="F294" s="497"/>
      <c r="G294" s="497"/>
      <c r="H294" s="497"/>
      <c r="I294" s="497"/>
      <c r="J294" s="497"/>
      <c r="K294" s="497"/>
      <c r="L294" s="497"/>
      <c r="M294" s="497"/>
      <c r="N294" s="497"/>
      <c r="O294" s="497"/>
      <c r="P294" s="497"/>
      <c r="Q294" s="497"/>
      <c r="R294" s="497"/>
      <c r="S294" s="497"/>
      <c r="T294" s="497"/>
      <c r="U294" s="497"/>
      <c r="V294" s="497"/>
      <c r="W294" s="497"/>
      <c r="X294" s="497"/>
      <c r="Y294" s="497"/>
      <c r="Z294" s="497"/>
      <c r="AA294" s="497"/>
      <c r="AB294" s="497"/>
      <c r="AC294" s="497"/>
      <c r="AD294" s="497"/>
      <c r="AE294" s="497"/>
      <c r="AF294" s="497"/>
      <c r="AG294" s="497"/>
      <c r="AH294" s="497"/>
      <c r="AI294" s="497"/>
      <c r="AJ294" s="497"/>
      <c r="AK294" s="497"/>
      <c r="AL294" s="497"/>
      <c r="AM294" s="497"/>
      <c r="AN294" s="497"/>
      <c r="AO294" s="497"/>
      <c r="AP294" s="497"/>
      <c r="AQ294" s="497"/>
      <c r="AR294" s="497"/>
      <c r="AS294" s="497"/>
      <c r="AT294" s="497"/>
      <c r="AU294" s="497"/>
      <c r="AV294" s="497"/>
      <c r="AW294" s="497"/>
      <c r="AX294" s="497"/>
      <c r="AY294" s="497"/>
      <c r="AZ294" s="498"/>
    </row>
    <row r="295" spans="1:52" s="458" customFormat="1" ht="18" customHeight="1">
      <c r="A295" s="436">
        <f t="shared" si="11"/>
        <v>0</v>
      </c>
      <c r="B295" s="445"/>
      <c r="C295" s="445"/>
      <c r="D295" s="445" t="s">
        <v>540</v>
      </c>
      <c r="E295" s="497" t="s">
        <v>1556</v>
      </c>
      <c r="F295" s="497"/>
      <c r="G295" s="497"/>
      <c r="H295" s="497"/>
      <c r="I295" s="497"/>
      <c r="J295" s="497"/>
      <c r="K295" s="497"/>
      <c r="L295" s="497"/>
      <c r="M295" s="497"/>
      <c r="N295" s="497"/>
      <c r="O295" s="497"/>
      <c r="P295" s="497"/>
      <c r="Q295" s="497"/>
      <c r="R295" s="497"/>
      <c r="S295" s="497"/>
      <c r="T295" s="497"/>
      <c r="U295" s="497"/>
      <c r="V295" s="497"/>
      <c r="W295" s="497"/>
      <c r="X295" s="497"/>
      <c r="Y295" s="497"/>
      <c r="Z295" s="497"/>
      <c r="AA295" s="497"/>
      <c r="AB295" s="497"/>
      <c r="AC295" s="497"/>
      <c r="AD295" s="497"/>
      <c r="AE295" s="497"/>
      <c r="AF295" s="497"/>
      <c r="AG295" s="497"/>
      <c r="AH295" s="497"/>
      <c r="AI295" s="497"/>
      <c r="AJ295" s="497"/>
      <c r="AK295" s="497"/>
      <c r="AL295" s="497"/>
      <c r="AM295" s="497"/>
      <c r="AN295" s="497"/>
      <c r="AO295" s="497"/>
      <c r="AP295" s="497"/>
      <c r="AQ295" s="497"/>
      <c r="AR295" s="497"/>
      <c r="AS295" s="497"/>
      <c r="AT295" s="497"/>
      <c r="AU295" s="497"/>
      <c r="AV295" s="497"/>
      <c r="AW295" s="497"/>
      <c r="AX295" s="497"/>
      <c r="AY295" s="497"/>
      <c r="AZ295" s="498"/>
    </row>
    <row r="296" spans="1:52" s="458" customFormat="1" ht="18" customHeight="1">
      <c r="A296" s="436">
        <f t="shared" si="11"/>
        <v>0</v>
      </c>
      <c r="B296" s="445"/>
      <c r="C296" s="445"/>
      <c r="D296" s="445" t="s">
        <v>540</v>
      </c>
      <c r="E296" s="497" t="s">
        <v>1555</v>
      </c>
      <c r="F296" s="497"/>
      <c r="G296" s="497"/>
      <c r="H296" s="497"/>
      <c r="I296" s="497"/>
      <c r="J296" s="497"/>
      <c r="K296" s="497"/>
      <c r="L296" s="497"/>
      <c r="M296" s="497"/>
      <c r="N296" s="497"/>
      <c r="O296" s="497"/>
      <c r="P296" s="497"/>
      <c r="Q296" s="497"/>
      <c r="R296" s="497"/>
      <c r="S296" s="497"/>
      <c r="T296" s="497"/>
      <c r="U296" s="497"/>
      <c r="V296" s="497"/>
      <c r="W296" s="497"/>
      <c r="X296" s="497"/>
      <c r="Y296" s="497"/>
      <c r="Z296" s="497"/>
      <c r="AA296" s="497"/>
      <c r="AB296" s="497"/>
      <c r="AC296" s="497"/>
      <c r="AD296" s="497"/>
      <c r="AE296" s="497"/>
      <c r="AF296" s="497"/>
      <c r="AG296" s="497"/>
      <c r="AH296" s="497"/>
      <c r="AI296" s="497"/>
      <c r="AJ296" s="497"/>
      <c r="AK296" s="497"/>
      <c r="AL296" s="497"/>
      <c r="AM296" s="497"/>
      <c r="AN296" s="497"/>
      <c r="AO296" s="497"/>
      <c r="AP296" s="497"/>
      <c r="AQ296" s="497"/>
      <c r="AR296" s="497"/>
      <c r="AS296" s="497"/>
      <c r="AT296" s="497"/>
      <c r="AU296" s="497"/>
      <c r="AV296" s="497"/>
      <c r="AW296" s="497"/>
      <c r="AX296" s="497"/>
      <c r="AY296" s="497"/>
      <c r="AZ296" s="498"/>
    </row>
    <row r="297" spans="1:52" s="458" customFormat="1" ht="18" customHeight="1">
      <c r="A297" s="436">
        <f t="shared" si="11"/>
        <v>0</v>
      </c>
      <c r="B297" s="445"/>
      <c r="C297" s="445"/>
      <c r="D297" s="445" t="s">
        <v>540</v>
      </c>
      <c r="E297" s="497" t="s">
        <v>1554</v>
      </c>
      <c r="F297" s="497"/>
      <c r="G297" s="497"/>
      <c r="H297" s="497"/>
      <c r="I297" s="497"/>
      <c r="J297" s="497"/>
      <c r="K297" s="497"/>
      <c r="L297" s="497"/>
      <c r="M297" s="497"/>
      <c r="N297" s="497"/>
      <c r="O297" s="497"/>
      <c r="P297" s="497"/>
      <c r="Q297" s="497"/>
      <c r="R297" s="497"/>
      <c r="S297" s="497"/>
      <c r="T297" s="497"/>
      <c r="U297" s="497"/>
      <c r="V297" s="497"/>
      <c r="W297" s="497"/>
      <c r="X297" s="497"/>
      <c r="Y297" s="497"/>
      <c r="Z297" s="497"/>
      <c r="AA297" s="497"/>
      <c r="AB297" s="497"/>
      <c r="AC297" s="497"/>
      <c r="AD297" s="497"/>
      <c r="AE297" s="497"/>
      <c r="AF297" s="497"/>
      <c r="AG297" s="497"/>
      <c r="AH297" s="497"/>
      <c r="AI297" s="497"/>
      <c r="AJ297" s="497"/>
      <c r="AK297" s="497"/>
      <c r="AL297" s="497"/>
      <c r="AM297" s="497"/>
      <c r="AN297" s="497"/>
      <c r="AO297" s="497"/>
      <c r="AP297" s="497"/>
      <c r="AQ297" s="497"/>
      <c r="AR297" s="497"/>
      <c r="AS297" s="497"/>
      <c r="AT297" s="497"/>
      <c r="AU297" s="497"/>
      <c r="AV297" s="497"/>
      <c r="AW297" s="497"/>
      <c r="AX297" s="497"/>
      <c r="AY297" s="497"/>
      <c r="AZ297" s="498"/>
    </row>
    <row r="298" spans="1:52" s="458" customFormat="1" ht="18" customHeight="1">
      <c r="A298" s="436">
        <f t="shared" si="11"/>
        <v>0</v>
      </c>
      <c r="B298" s="445"/>
      <c r="C298" s="445"/>
      <c r="D298" s="445" t="s">
        <v>540</v>
      </c>
      <c r="E298" s="497" t="s">
        <v>1553</v>
      </c>
      <c r="F298" s="497"/>
      <c r="G298" s="497"/>
      <c r="H298" s="497"/>
      <c r="I298" s="497"/>
      <c r="J298" s="497"/>
      <c r="K298" s="497"/>
      <c r="L298" s="497"/>
      <c r="M298" s="497"/>
      <c r="N298" s="497"/>
      <c r="O298" s="497"/>
      <c r="P298" s="497"/>
      <c r="Q298" s="497"/>
      <c r="R298" s="497"/>
      <c r="S298" s="497"/>
      <c r="T298" s="497"/>
      <c r="U298" s="497"/>
      <c r="V298" s="497"/>
      <c r="W298" s="497"/>
      <c r="X298" s="497"/>
      <c r="Y298" s="497"/>
      <c r="Z298" s="497"/>
      <c r="AA298" s="497"/>
      <c r="AB298" s="497"/>
      <c r="AC298" s="497"/>
      <c r="AD298" s="497"/>
      <c r="AE298" s="497"/>
      <c r="AF298" s="497"/>
      <c r="AG298" s="497"/>
      <c r="AH298" s="497"/>
      <c r="AI298" s="497"/>
      <c r="AJ298" s="497"/>
      <c r="AK298" s="497"/>
      <c r="AL298" s="497"/>
      <c r="AM298" s="497"/>
      <c r="AN298" s="497"/>
      <c r="AO298" s="497"/>
      <c r="AP298" s="497"/>
      <c r="AQ298" s="497"/>
      <c r="AR298" s="497"/>
      <c r="AS298" s="497"/>
      <c r="AT298" s="497"/>
      <c r="AU298" s="497"/>
      <c r="AV298" s="497"/>
      <c r="AW298" s="497"/>
      <c r="AX298" s="497"/>
      <c r="AY298" s="497"/>
      <c r="AZ298" s="498"/>
    </row>
    <row r="299" spans="1:52" s="458" customFormat="1" ht="18" customHeight="1">
      <c r="A299" s="436">
        <f t="shared" si="11"/>
        <v>0</v>
      </c>
      <c r="B299" s="445"/>
      <c r="C299" s="445"/>
      <c r="D299" s="445" t="s">
        <v>540</v>
      </c>
      <c r="E299" s="497" t="s">
        <v>1552</v>
      </c>
      <c r="F299" s="497"/>
      <c r="G299" s="497"/>
      <c r="H299" s="497"/>
      <c r="I299" s="497"/>
      <c r="J299" s="497"/>
      <c r="K299" s="497"/>
      <c r="L299" s="497"/>
      <c r="M299" s="497"/>
      <c r="N299" s="497"/>
      <c r="O299" s="497"/>
      <c r="P299" s="497"/>
      <c r="Q299" s="497"/>
      <c r="R299" s="497"/>
      <c r="S299" s="497"/>
      <c r="T299" s="497"/>
      <c r="U299" s="497"/>
      <c r="V299" s="497"/>
      <c r="W299" s="497"/>
      <c r="X299" s="497"/>
      <c r="Y299" s="497"/>
      <c r="Z299" s="497"/>
      <c r="AA299" s="497"/>
      <c r="AB299" s="497"/>
      <c r="AC299" s="497"/>
      <c r="AD299" s="497"/>
      <c r="AE299" s="497"/>
      <c r="AF299" s="497"/>
      <c r="AG299" s="497"/>
      <c r="AH299" s="497"/>
      <c r="AI299" s="497"/>
      <c r="AJ299" s="497"/>
      <c r="AK299" s="497"/>
      <c r="AL299" s="497"/>
      <c r="AM299" s="497"/>
      <c r="AN299" s="497"/>
      <c r="AO299" s="497"/>
      <c r="AP299" s="497"/>
      <c r="AQ299" s="497"/>
      <c r="AR299" s="497"/>
      <c r="AS299" s="497"/>
      <c r="AT299" s="497"/>
      <c r="AU299" s="497"/>
      <c r="AV299" s="497"/>
      <c r="AW299" s="497"/>
      <c r="AX299" s="497"/>
      <c r="AY299" s="497"/>
      <c r="AZ299" s="498"/>
    </row>
    <row r="300" spans="1:52" s="458" customFormat="1" ht="18" customHeight="1" thickBot="1">
      <c r="A300" s="436">
        <f t="shared" si="11"/>
        <v>0</v>
      </c>
      <c r="B300" s="445"/>
      <c r="C300" s="445"/>
      <c r="D300" s="497"/>
      <c r="E300" s="499"/>
      <c r="F300" s="499"/>
      <c r="G300" s="499"/>
      <c r="H300" s="499"/>
      <c r="I300" s="499"/>
      <c r="J300" s="499"/>
      <c r="K300" s="499"/>
      <c r="L300" s="499"/>
      <c r="M300" s="499"/>
      <c r="N300" s="499"/>
      <c r="O300" s="499"/>
      <c r="P300" s="499"/>
      <c r="Q300" s="499"/>
      <c r="R300" s="499"/>
      <c r="S300" s="499"/>
      <c r="T300" s="499"/>
      <c r="U300" s="499"/>
      <c r="V300" s="499"/>
      <c r="W300" s="499"/>
      <c r="X300" s="499"/>
      <c r="Y300" s="499"/>
      <c r="Z300" s="499"/>
      <c r="AA300" s="499"/>
      <c r="AB300" s="499"/>
      <c r="AC300" s="499"/>
      <c r="AD300" s="499"/>
      <c r="AE300" s="499"/>
      <c r="AF300" s="499"/>
      <c r="AG300" s="499"/>
      <c r="AH300" s="499"/>
      <c r="AI300" s="499"/>
      <c r="AJ300" s="499"/>
      <c r="AK300" s="499"/>
      <c r="AL300" s="499"/>
      <c r="AM300" s="499"/>
      <c r="AN300" s="499"/>
      <c r="AO300" s="499"/>
      <c r="AP300" s="499"/>
      <c r="AQ300" s="499"/>
      <c r="AR300" s="499"/>
      <c r="AS300" s="499"/>
      <c r="AT300" s="499"/>
      <c r="AU300" s="499"/>
      <c r="AV300" s="499"/>
      <c r="AW300" s="499"/>
      <c r="AX300" s="499"/>
      <c r="AY300" s="499"/>
      <c r="AZ300" s="498"/>
    </row>
    <row r="301" spans="1:52" ht="33" thickTop="1" thickBot="1">
      <c r="A301" s="436">
        <f t="shared" ref="A301:A332" si="12">IF(K$319&gt;0,1,0)</f>
        <v>0</v>
      </c>
      <c r="B301" s="2167" t="s">
        <v>823</v>
      </c>
      <c r="C301" s="2168"/>
      <c r="D301" s="2168"/>
      <c r="E301" s="2168"/>
      <c r="F301" s="2168"/>
      <c r="G301" s="2168"/>
      <c r="H301" s="2168"/>
      <c r="I301" s="2168"/>
      <c r="J301" s="2168"/>
      <c r="K301" s="2168"/>
      <c r="L301" s="2168"/>
      <c r="M301" s="2168"/>
      <c r="N301" s="2168"/>
      <c r="O301" s="2168"/>
      <c r="P301" s="2168"/>
      <c r="Q301" s="2168"/>
      <c r="R301" s="2168"/>
      <c r="S301" s="2168"/>
      <c r="T301" s="2168"/>
      <c r="U301" s="2168"/>
      <c r="V301" s="2168"/>
      <c r="W301" s="2168"/>
      <c r="X301" s="2168"/>
      <c r="Y301" s="2168"/>
      <c r="Z301" s="2168"/>
      <c r="AA301" s="2168"/>
      <c r="AB301" s="2168"/>
      <c r="AC301" s="2168"/>
      <c r="AD301" s="2168"/>
      <c r="AE301" s="2168"/>
      <c r="AF301" s="2168"/>
      <c r="AG301" s="2168"/>
      <c r="AH301" s="2168"/>
      <c r="AI301" s="2168"/>
      <c r="AJ301" s="2168"/>
      <c r="AK301" s="2168"/>
      <c r="AL301" s="2168"/>
      <c r="AM301" s="2168"/>
      <c r="AN301" s="2168"/>
      <c r="AO301" s="2168"/>
      <c r="AP301" s="2168"/>
      <c r="AQ301" s="2168"/>
      <c r="AR301" s="2168"/>
      <c r="AS301" s="2168"/>
      <c r="AT301" s="2168"/>
      <c r="AU301" s="2168"/>
      <c r="AV301" s="2168"/>
      <c r="AW301" s="2168"/>
      <c r="AX301" s="2168"/>
      <c r="AY301" s="2169"/>
      <c r="AZ301" s="433"/>
    </row>
    <row r="302" spans="1:52" s="438" customFormat="1" ht="9.9499999999999993" customHeight="1" thickTop="1">
      <c r="A302" s="436">
        <f t="shared" si="12"/>
        <v>0</v>
      </c>
      <c r="B302" s="437"/>
      <c r="C302" s="437"/>
      <c r="D302" s="437"/>
      <c r="E302" s="437"/>
      <c r="F302" s="437"/>
      <c r="G302" s="437"/>
      <c r="H302" s="437"/>
      <c r="I302" s="437"/>
      <c r="J302" s="437"/>
      <c r="K302" s="437"/>
      <c r="L302" s="437"/>
      <c r="M302" s="437"/>
      <c r="N302" s="437"/>
      <c r="O302" s="437"/>
      <c r="P302" s="437"/>
      <c r="Q302" s="437"/>
      <c r="R302" s="437"/>
      <c r="S302" s="437"/>
      <c r="T302" s="437"/>
      <c r="U302" s="437"/>
      <c r="V302" s="437"/>
      <c r="W302" s="437"/>
      <c r="X302" s="437"/>
      <c r="Y302" s="437"/>
      <c r="Z302" s="437"/>
      <c r="AA302" s="437"/>
      <c r="AB302" s="437"/>
      <c r="AC302" s="437"/>
      <c r="AD302" s="437"/>
      <c r="AE302" s="437"/>
      <c r="AF302" s="437"/>
      <c r="AG302" s="437"/>
      <c r="AH302" s="437"/>
      <c r="AI302" s="437"/>
      <c r="AJ302" s="437"/>
      <c r="AK302" s="437"/>
      <c r="AL302" s="437"/>
      <c r="AM302" s="437"/>
      <c r="AN302" s="437"/>
      <c r="AO302" s="437"/>
      <c r="AP302" s="437"/>
      <c r="AQ302" s="437"/>
      <c r="AR302" s="437"/>
      <c r="AS302" s="437"/>
      <c r="AT302" s="437"/>
      <c r="AU302" s="437"/>
      <c r="AV302" s="437"/>
      <c r="AW302" s="437"/>
      <c r="AX302" s="437"/>
      <c r="AY302" s="437"/>
    </row>
    <row r="303" spans="1:52" s="442" customFormat="1" ht="30" customHeight="1">
      <c r="A303" s="436">
        <f t="shared" si="12"/>
        <v>0</v>
      </c>
      <c r="B303" s="439"/>
      <c r="C303" s="439"/>
      <c r="D303" s="439"/>
      <c r="E303" s="439"/>
      <c r="F303" s="2152" t="s">
        <v>1596</v>
      </c>
      <c r="G303" s="2152"/>
      <c r="H303" s="2152"/>
      <c r="I303" s="2152"/>
      <c r="J303" s="2152"/>
      <c r="K303" s="2152"/>
      <c r="L303" s="2153">
        <f>+'6-3표준조사-2'!K454</f>
        <v>0</v>
      </c>
      <c r="M303" s="2153"/>
      <c r="N303" s="2153"/>
      <c r="O303" s="2153"/>
      <c r="P303" s="2153"/>
      <c r="Q303" s="2153"/>
      <c r="R303" s="440"/>
      <c r="S303" s="440"/>
      <c r="T303" s="2152" t="s">
        <v>1595</v>
      </c>
      <c r="U303" s="2152"/>
      <c r="V303" s="2152"/>
      <c r="W303" s="2152"/>
      <c r="X303" s="2152"/>
      <c r="Y303" s="2152"/>
      <c r="Z303" s="2153">
        <f>+'6-3표준조사-2'!L454</f>
        <v>0</v>
      </c>
      <c r="AA303" s="2153"/>
      <c r="AB303" s="2153"/>
      <c r="AC303" s="2153"/>
      <c r="AD303" s="2153"/>
      <c r="AE303" s="2153"/>
      <c r="AF303" s="440"/>
      <c r="AG303" s="440"/>
      <c r="AH303" s="2152" t="s">
        <v>1594</v>
      </c>
      <c r="AI303" s="2152"/>
      <c r="AJ303" s="2152"/>
      <c r="AK303" s="2152"/>
      <c r="AL303" s="2152"/>
      <c r="AM303" s="2152"/>
      <c r="AN303" s="2152"/>
      <c r="AO303" s="2153">
        <f>+'6-3표준조사-2'!R454</f>
        <v>0</v>
      </c>
      <c r="AP303" s="2153"/>
      <c r="AQ303" s="2153"/>
      <c r="AR303" s="2153"/>
      <c r="AS303" s="2153"/>
      <c r="AT303" s="2153"/>
      <c r="AU303" s="441"/>
      <c r="AV303" s="441"/>
      <c r="AW303" s="441"/>
      <c r="AX303" s="441"/>
      <c r="AY303" s="439"/>
    </row>
    <row r="304" spans="1:52" s="438" customFormat="1" ht="14.25" customHeight="1">
      <c r="A304" s="436">
        <f t="shared" si="12"/>
        <v>0</v>
      </c>
      <c r="B304" s="437"/>
      <c r="C304" s="437"/>
      <c r="D304" s="437"/>
      <c r="E304" s="437"/>
      <c r="F304" s="437"/>
      <c r="G304" s="437"/>
      <c r="H304" s="437"/>
      <c r="I304" s="437"/>
      <c r="J304" s="437"/>
      <c r="K304" s="437"/>
      <c r="L304" s="437"/>
      <c r="M304" s="437"/>
      <c r="N304" s="437"/>
      <c r="O304" s="437"/>
      <c r="P304" s="437"/>
      <c r="Q304" s="437"/>
      <c r="R304" s="437"/>
      <c r="S304" s="437"/>
      <c r="T304" s="437"/>
      <c r="U304" s="437"/>
      <c r="V304" s="437"/>
      <c r="W304" s="437"/>
      <c r="X304" s="437"/>
      <c r="Y304" s="437"/>
      <c r="Z304" s="437"/>
      <c r="AA304" s="437"/>
      <c r="AB304" s="437"/>
      <c r="AC304" s="437"/>
      <c r="AD304" s="437"/>
      <c r="AE304" s="437"/>
      <c r="AF304" s="437"/>
      <c r="AG304" s="437"/>
      <c r="AH304" s="437"/>
      <c r="AI304" s="437"/>
      <c r="AJ304" s="437"/>
      <c r="AK304" s="437"/>
      <c r="AL304" s="437"/>
      <c r="AM304" s="437"/>
      <c r="AN304" s="437"/>
      <c r="AO304" s="437"/>
      <c r="AP304" s="437"/>
      <c r="AQ304" s="437"/>
      <c r="AR304" s="437"/>
      <c r="AS304" s="437"/>
      <c r="AT304" s="437"/>
      <c r="AU304" s="437"/>
      <c r="AV304" s="437"/>
      <c r="AW304" s="437"/>
      <c r="AX304" s="437"/>
      <c r="AY304" s="437"/>
    </row>
    <row r="305" spans="1:62" s="444" customFormat="1" ht="20.100000000000001" customHeight="1">
      <c r="A305" s="436">
        <f t="shared" si="12"/>
        <v>0</v>
      </c>
      <c r="B305" s="2154" t="s">
        <v>1593</v>
      </c>
      <c r="C305" s="2154"/>
      <c r="D305" s="2154"/>
      <c r="E305" s="2154"/>
      <c r="F305" s="2154"/>
      <c r="G305" s="2154"/>
      <c r="H305" s="2154"/>
      <c r="I305" s="2154"/>
      <c r="J305" s="2154"/>
      <c r="K305" s="2154"/>
      <c r="L305" s="2154"/>
      <c r="M305" s="2154"/>
      <c r="N305" s="2154"/>
      <c r="O305" s="2154"/>
      <c r="P305" s="2154"/>
      <c r="Q305" s="2154"/>
      <c r="R305" s="2154"/>
      <c r="S305" s="2154"/>
      <c r="T305" s="2154"/>
      <c r="U305" s="2154"/>
      <c r="V305" s="2154"/>
      <c r="W305" s="2154"/>
      <c r="X305" s="2154"/>
      <c r="Y305" s="2154"/>
      <c r="Z305" s="2154"/>
      <c r="AA305" s="2154"/>
      <c r="AB305" s="2154"/>
      <c r="AC305" s="2154"/>
      <c r="AD305" s="2154"/>
      <c r="AE305" s="2154"/>
      <c r="AF305" s="2154"/>
      <c r="AG305" s="2154"/>
      <c r="AH305" s="2154"/>
      <c r="AI305" s="2154"/>
      <c r="AJ305" s="2154"/>
      <c r="AK305" s="2154"/>
      <c r="AL305" s="2154"/>
      <c r="AM305" s="2154"/>
      <c r="AN305" s="2154"/>
      <c r="AO305" s="2154"/>
      <c r="AP305" s="2154"/>
      <c r="AQ305" s="2154"/>
      <c r="AR305" s="2154"/>
      <c r="AS305" s="2154"/>
      <c r="AT305" s="2154"/>
      <c r="AU305" s="2154"/>
      <c r="AV305" s="2154"/>
      <c r="AW305" s="2154"/>
      <c r="AX305" s="2154"/>
      <c r="AY305" s="2154"/>
      <c r="AZ305" s="443"/>
    </row>
    <row r="306" spans="1:62" s="444" customFormat="1" ht="18" customHeight="1">
      <c r="A306" s="436">
        <f t="shared" si="12"/>
        <v>0</v>
      </c>
      <c r="B306" s="445"/>
      <c r="C306" s="445" t="s">
        <v>1579</v>
      </c>
      <c r="D306" s="446" t="s">
        <v>1592</v>
      </c>
      <c r="E306" s="446"/>
      <c r="F306" s="447"/>
      <c r="G306" s="447"/>
      <c r="H306" s="447"/>
      <c r="I306" s="447"/>
      <c r="J306" s="448"/>
      <c r="K306" s="445"/>
      <c r="L306" s="445"/>
      <c r="M306" s="446"/>
      <c r="N306" s="446"/>
      <c r="O306" s="448"/>
      <c r="P306" s="446"/>
      <c r="Q306" s="446"/>
      <c r="R306" s="446"/>
      <c r="S306" s="446"/>
      <c r="T306" s="446"/>
      <c r="U306" s="446"/>
      <c r="V306" s="446"/>
      <c r="W306" s="446"/>
      <c r="X306" s="446"/>
      <c r="Y306" s="446"/>
      <c r="Z306" s="446"/>
      <c r="AA306" s="446"/>
      <c r="AB306" s="446"/>
      <c r="AC306" s="446"/>
      <c r="AD306" s="446"/>
      <c r="AE306" s="446"/>
      <c r="AF306" s="445"/>
      <c r="AG306" s="445"/>
      <c r="AH306" s="445"/>
      <c r="AI306" s="445"/>
      <c r="AJ306" s="445"/>
      <c r="AK306" s="445"/>
      <c r="AL306" s="445"/>
      <c r="AM306" s="445"/>
      <c r="AN306" s="445"/>
      <c r="AO306" s="445"/>
      <c r="AP306" s="445"/>
      <c r="AQ306" s="445"/>
      <c r="AR306" s="445"/>
      <c r="AS306" s="445"/>
      <c r="AT306" s="445"/>
      <c r="AU306" s="445"/>
      <c r="AV306" s="445"/>
      <c r="AW306" s="445"/>
      <c r="AX306" s="445"/>
      <c r="AY306" s="445"/>
    </row>
    <row r="307" spans="1:62" s="444" customFormat="1" ht="18" customHeight="1">
      <c r="A307" s="436">
        <f t="shared" si="12"/>
        <v>0</v>
      </c>
      <c r="B307" s="445"/>
      <c r="C307" s="445"/>
      <c r="D307" s="445" t="s">
        <v>540</v>
      </c>
      <c r="E307" s="446" t="str">
        <f>CONCATENATE(L303," 임반 ",Z303," 소반 은 해발고",'6-3표준조사-2'!W453,"m ~ ",'6-3표준조사-2'!W454,"m 사이에 분포한다.")</f>
        <v>0 임반 0 소반 은 해발고m ~ m 사이에 분포한다.</v>
      </c>
      <c r="F307" s="446"/>
      <c r="G307" s="446"/>
      <c r="H307" s="446"/>
      <c r="I307" s="446"/>
      <c r="J307" s="446"/>
      <c r="K307" s="446"/>
      <c r="L307" s="446"/>
      <c r="M307" s="446"/>
      <c r="N307" s="446"/>
      <c r="O307" s="446"/>
      <c r="P307" s="446"/>
      <c r="Q307" s="446"/>
      <c r="R307" s="446"/>
      <c r="S307" s="446"/>
      <c r="T307" s="446"/>
      <c r="U307" s="446"/>
      <c r="V307" s="446"/>
      <c r="W307" s="446"/>
      <c r="X307" s="446"/>
      <c r="Y307" s="446"/>
      <c r="Z307" s="446"/>
      <c r="AA307" s="446"/>
      <c r="AB307" s="446"/>
      <c r="AC307" s="446"/>
      <c r="AD307" s="446"/>
      <c r="AE307" s="446"/>
      <c r="AF307" s="446"/>
      <c r="AG307" s="446"/>
      <c r="AH307" s="446"/>
      <c r="AI307" s="446"/>
      <c r="AJ307" s="449"/>
      <c r="AK307" s="449"/>
      <c r="AL307" s="449"/>
      <c r="AM307" s="446"/>
      <c r="AN307" s="446"/>
      <c r="AO307" s="446"/>
      <c r="AP307" s="446"/>
      <c r="AQ307" s="446"/>
      <c r="AR307" s="446"/>
      <c r="AS307" s="446"/>
      <c r="AT307" s="446"/>
      <c r="AU307" s="446"/>
      <c r="AV307" s="446"/>
      <c r="AW307" s="446"/>
      <c r="AX307" s="446"/>
      <c r="AY307" s="446"/>
    </row>
    <row r="308" spans="1:62" s="444" customFormat="1" ht="18" customHeight="1">
      <c r="A308" s="436">
        <f t="shared" si="12"/>
        <v>0</v>
      </c>
      <c r="B308" s="445"/>
      <c r="C308" s="445"/>
      <c r="D308" s="445" t="s">
        <v>540</v>
      </c>
      <c r="E308" s="445" t="str">
        <f>CONCATENATE("소반의 경사도는 평균 ",'6-3표준조사-2'!W455,"˚로 ",'6-3표준조사-2'!P456,"경사이고, 임지의 잔재를 제외하고 장애물은 많지 않다.")</f>
        <v>소반의 경사도는 평균 ˚로 완 (15˚ 이하)경사이고, 임지의 잔재를 제외하고 장애물은 많지 않다.</v>
      </c>
      <c r="F308" s="445"/>
      <c r="G308" s="445"/>
      <c r="H308" s="445"/>
      <c r="I308" s="445"/>
      <c r="J308" s="445"/>
      <c r="K308" s="445"/>
      <c r="L308" s="445"/>
      <c r="M308" s="445"/>
      <c r="N308" s="445"/>
      <c r="O308" s="445"/>
      <c r="P308" s="445"/>
      <c r="Q308" s="445"/>
      <c r="R308" s="445"/>
      <c r="S308" s="445"/>
      <c r="T308" s="445"/>
      <c r="U308" s="445"/>
      <c r="V308" s="445"/>
      <c r="W308" s="445"/>
      <c r="X308" s="445"/>
      <c r="Y308" s="445"/>
      <c r="Z308" s="445"/>
      <c r="AA308" s="445"/>
      <c r="AB308" s="445"/>
      <c r="AC308" s="445"/>
      <c r="AD308" s="445"/>
      <c r="AE308" s="445"/>
      <c r="AF308" s="445"/>
      <c r="AG308" s="445"/>
      <c r="AH308" s="445"/>
      <c r="AI308" s="445"/>
      <c r="AJ308" s="445"/>
      <c r="AK308" s="445"/>
      <c r="AL308" s="445"/>
      <c r="AM308" s="445"/>
      <c r="AN308" s="445"/>
      <c r="AO308" s="445"/>
      <c r="AP308" s="445"/>
      <c r="AQ308" s="445"/>
      <c r="AR308" s="445"/>
      <c r="AS308" s="445"/>
      <c r="AT308" s="445"/>
      <c r="AU308" s="445"/>
      <c r="AV308" s="445"/>
      <c r="AW308" s="445"/>
      <c r="AX308" s="445"/>
      <c r="AY308" s="445"/>
    </row>
    <row r="309" spans="1:62" s="444" customFormat="1" ht="18" customHeight="1">
      <c r="A309" s="436">
        <f t="shared" si="12"/>
        <v>0</v>
      </c>
      <c r="B309" s="445"/>
      <c r="C309" s="445" t="s">
        <v>1577</v>
      </c>
      <c r="D309" s="445" t="s">
        <v>1591</v>
      </c>
      <c r="E309" s="445"/>
      <c r="F309" s="445"/>
      <c r="G309" s="445"/>
      <c r="H309" s="445"/>
      <c r="I309" s="445"/>
      <c r="J309" s="445"/>
      <c r="K309" s="446"/>
      <c r="L309" s="446"/>
      <c r="M309" s="450"/>
      <c r="N309" s="445"/>
      <c r="O309" s="445"/>
      <c r="P309" s="451"/>
      <c r="Q309" s="451"/>
      <c r="R309" s="451"/>
      <c r="S309" s="451"/>
      <c r="T309" s="451"/>
      <c r="U309" s="445"/>
      <c r="V309" s="445"/>
      <c r="W309" s="445"/>
      <c r="X309" s="445"/>
      <c r="Y309" s="445"/>
      <c r="Z309" s="445"/>
      <c r="AA309" s="445"/>
      <c r="AB309" s="445"/>
      <c r="AC309" s="445"/>
      <c r="AD309" s="445"/>
      <c r="AE309" s="445"/>
      <c r="AF309" s="445"/>
      <c r="AG309" s="445"/>
      <c r="AH309" s="445"/>
      <c r="AI309" s="445"/>
      <c r="AJ309" s="445"/>
      <c r="AK309" s="445"/>
      <c r="AL309" s="445"/>
      <c r="AM309" s="445"/>
      <c r="AN309" s="445"/>
      <c r="AO309" s="445"/>
      <c r="AP309" s="445"/>
      <c r="AQ309" s="445"/>
      <c r="AR309" s="445"/>
      <c r="AS309" s="445"/>
      <c r="AT309" s="445"/>
      <c r="AU309" s="445"/>
      <c r="AV309" s="445"/>
      <c r="AW309" s="445"/>
      <c r="AX309" s="445"/>
      <c r="AY309" s="445"/>
    </row>
    <row r="310" spans="1:62" s="444" customFormat="1" ht="18" customHeight="1">
      <c r="A310" s="436">
        <f t="shared" si="12"/>
        <v>0</v>
      </c>
      <c r="B310" s="445"/>
      <c r="C310" s="445"/>
      <c r="D310" s="445" t="s">
        <v>540</v>
      </c>
      <c r="E310" s="446" t="str">
        <f>CONCATENATE("사업대상지는 ",'6-3표준조사-2'!N454," ",'6-3표준조사-2'!O454," ",'6-3표준조사-2'!P454,"로 지적면적은 ",'4-1 필지내역'!G5+'4-1 필지내역'!G6,"ha 이다." )</f>
        <v>사업대상지는   번지로 지적면적은 0.1ha 이다.</v>
      </c>
      <c r="F310" s="446"/>
      <c r="G310" s="446"/>
      <c r="H310" s="445"/>
      <c r="I310" s="445"/>
      <c r="J310" s="445"/>
      <c r="K310" s="445"/>
      <c r="L310" s="445"/>
      <c r="M310" s="445"/>
      <c r="N310" s="445"/>
      <c r="O310" s="445"/>
      <c r="P310" s="445"/>
      <c r="Q310" s="445"/>
      <c r="R310" s="445"/>
      <c r="S310" s="445"/>
      <c r="T310" s="445"/>
      <c r="U310" s="445"/>
      <c r="V310" s="445"/>
      <c r="W310" s="445"/>
      <c r="X310" s="445"/>
      <c r="Y310" s="445"/>
      <c r="Z310" s="445"/>
      <c r="AA310" s="445"/>
      <c r="AB310" s="445"/>
      <c r="AC310" s="445"/>
      <c r="AD310" s="445"/>
      <c r="AE310" s="445"/>
      <c r="AF310" s="445"/>
      <c r="AG310" s="445"/>
      <c r="AH310" s="445"/>
      <c r="AI310" s="445"/>
      <c r="AJ310" s="446"/>
      <c r="AK310" s="446"/>
      <c r="AL310" s="446"/>
      <c r="AM310" s="446"/>
      <c r="AN310" s="446"/>
      <c r="AO310" s="446"/>
      <c r="AP310" s="446"/>
      <c r="AQ310" s="446"/>
      <c r="AR310" s="446"/>
      <c r="AS310" s="446"/>
      <c r="AT310" s="446"/>
      <c r="AU310" s="446"/>
      <c r="AV310" s="446"/>
      <c r="AW310" s="446"/>
      <c r="AX310" s="446"/>
      <c r="AY310" s="446"/>
      <c r="AZ310" s="452"/>
    </row>
    <row r="311" spans="1:62" s="444" customFormat="1" ht="18" customHeight="1">
      <c r="A311" s="436">
        <f t="shared" si="12"/>
        <v>0</v>
      </c>
      <c r="B311" s="445"/>
      <c r="C311" s="445"/>
      <c r="D311" s="445" t="s">
        <v>540</v>
      </c>
      <c r="E311" s="446" t="str">
        <f>CONCATENATE("소반내에 묘지 및 조림목이 고사하여 풀베기 작업이 필요없는 지역을 제외한 풀베기사업 대상면적은 ",'6-3표준조사-2'!Q454,"ha 이다.")</f>
        <v>소반내에 묘지 및 조림목이 고사하여 풀베기 작업이 필요없는 지역을 제외한 풀베기사업 대상면적은 0ha 이다.</v>
      </c>
      <c r="F311" s="446"/>
      <c r="G311" s="446"/>
      <c r="H311" s="446"/>
      <c r="I311" s="446"/>
      <c r="J311" s="446"/>
      <c r="K311" s="446"/>
      <c r="L311" s="446"/>
      <c r="M311" s="446"/>
      <c r="N311" s="446"/>
      <c r="O311" s="446"/>
      <c r="P311" s="446"/>
      <c r="Q311" s="446"/>
      <c r="R311" s="446"/>
      <c r="S311" s="446"/>
      <c r="T311" s="446"/>
      <c r="U311" s="446"/>
      <c r="V311" s="446"/>
      <c r="W311" s="446"/>
      <c r="X311" s="446"/>
      <c r="Y311" s="446"/>
      <c r="Z311" s="446"/>
      <c r="AA311" s="446"/>
      <c r="AB311" s="446"/>
      <c r="AC311" s="446"/>
      <c r="AD311" s="446"/>
      <c r="AE311" s="446"/>
      <c r="AF311" s="446"/>
      <c r="AG311" s="446"/>
      <c r="AH311" s="446"/>
      <c r="AI311" s="446"/>
      <c r="AJ311" s="446"/>
      <c r="AK311" s="446"/>
      <c r="AL311" s="446"/>
      <c r="AM311" s="446"/>
      <c r="AN311" s="446"/>
      <c r="AO311" s="446"/>
      <c r="AP311" s="446"/>
      <c r="AQ311" s="446"/>
      <c r="AR311" s="446"/>
      <c r="AS311" s="446"/>
      <c r="AT311" s="446"/>
      <c r="AU311" s="446"/>
      <c r="AV311" s="446"/>
      <c r="AW311" s="446"/>
      <c r="AX311" s="446"/>
      <c r="AY311" s="446"/>
      <c r="AZ311" s="452"/>
    </row>
    <row r="312" spans="1:62" s="444" customFormat="1" ht="18" customHeight="1">
      <c r="A312" s="436">
        <f t="shared" si="12"/>
        <v>0</v>
      </c>
      <c r="B312" s="445"/>
      <c r="C312" s="445" t="s">
        <v>1567</v>
      </c>
      <c r="D312" s="445" t="s">
        <v>1590</v>
      </c>
      <c r="E312" s="446"/>
      <c r="F312" s="446"/>
      <c r="G312" s="446"/>
      <c r="H312" s="446"/>
      <c r="I312" s="446"/>
      <c r="J312" s="446"/>
      <c r="K312" s="446"/>
      <c r="L312" s="446"/>
      <c r="M312" s="446"/>
      <c r="N312" s="446"/>
      <c r="O312" s="446"/>
      <c r="P312" s="446"/>
      <c r="Q312" s="446"/>
      <c r="R312" s="446"/>
      <c r="S312" s="446"/>
      <c r="T312" s="446"/>
      <c r="U312" s="446"/>
      <c r="V312" s="446"/>
      <c r="W312" s="446"/>
      <c r="X312" s="446"/>
      <c r="Y312" s="446"/>
      <c r="Z312" s="446"/>
      <c r="AA312" s="446"/>
      <c r="AB312" s="446"/>
      <c r="AC312" s="446"/>
      <c r="AD312" s="446"/>
      <c r="AE312" s="446"/>
      <c r="AF312" s="446"/>
      <c r="AG312" s="446"/>
      <c r="AH312" s="453"/>
      <c r="AI312" s="453"/>
      <c r="AJ312" s="453"/>
      <c r="AK312" s="446"/>
      <c r="AL312" s="446"/>
      <c r="AM312" s="446"/>
      <c r="AN312" s="446"/>
      <c r="AO312" s="446"/>
      <c r="AP312" s="446"/>
      <c r="AQ312" s="446"/>
      <c r="AR312" s="446"/>
      <c r="AS312" s="446"/>
      <c r="AT312" s="446"/>
      <c r="AU312" s="446"/>
      <c r="AV312" s="446"/>
      <c r="AW312" s="446"/>
      <c r="AX312" s="446"/>
      <c r="AY312" s="446"/>
      <c r="AZ312" s="452"/>
    </row>
    <row r="313" spans="1:62" s="444" customFormat="1" ht="18" customHeight="1">
      <c r="A313" s="436">
        <f t="shared" si="12"/>
        <v>0</v>
      </c>
      <c r="B313" s="454"/>
      <c r="C313" s="454"/>
      <c r="D313" s="454" t="s">
        <v>540</v>
      </c>
      <c r="E313" s="455" t="s">
        <v>1589</v>
      </c>
      <c r="F313" s="455"/>
      <c r="G313" s="455"/>
      <c r="H313" s="455"/>
      <c r="I313" s="455"/>
      <c r="J313" s="455"/>
      <c r="K313" s="455"/>
      <c r="L313" s="455"/>
      <c r="M313" s="455"/>
      <c r="N313" s="455"/>
      <c r="O313" s="455"/>
      <c r="P313" s="455"/>
      <c r="Q313" s="455"/>
      <c r="R313" s="455"/>
      <c r="S313" s="455"/>
      <c r="T313" s="455"/>
      <c r="U313" s="455"/>
      <c r="V313" s="455"/>
      <c r="W313" s="455"/>
      <c r="X313" s="455"/>
      <c r="Y313" s="455"/>
      <c r="Z313" s="455"/>
      <c r="AA313" s="455"/>
      <c r="AB313" s="455"/>
      <c r="AC313" s="455"/>
      <c r="AD313" s="455"/>
      <c r="AE313" s="455"/>
      <c r="AF313" s="455"/>
      <c r="AG313" s="455"/>
      <c r="AH313" s="456"/>
      <c r="AI313" s="456"/>
      <c r="AJ313" s="456"/>
      <c r="AK313" s="455"/>
      <c r="AL313" s="455"/>
      <c r="AM313" s="455"/>
      <c r="AN313" s="455"/>
      <c r="AO313" s="455"/>
      <c r="AP313" s="455"/>
      <c r="AQ313" s="455"/>
      <c r="AR313" s="455"/>
      <c r="AS313" s="455"/>
      <c r="AT313" s="455"/>
      <c r="AU313" s="455"/>
      <c r="AV313" s="455"/>
      <c r="AW313" s="455"/>
      <c r="AX313" s="455"/>
      <c r="AY313" s="455"/>
      <c r="AZ313" s="452"/>
    </row>
    <row r="314" spans="1:62" s="444" customFormat="1" ht="14.25" customHeight="1">
      <c r="A314" s="436">
        <f t="shared" si="12"/>
        <v>0</v>
      </c>
      <c r="B314" s="445"/>
      <c r="C314" s="445"/>
      <c r="D314" s="457"/>
      <c r="E314" s="457"/>
      <c r="F314" s="457"/>
      <c r="G314" s="457"/>
      <c r="H314" s="457"/>
      <c r="I314" s="457"/>
      <c r="J314" s="457"/>
      <c r="K314" s="457"/>
      <c r="L314" s="457"/>
      <c r="M314" s="457"/>
      <c r="N314" s="457"/>
      <c r="O314" s="457"/>
      <c r="P314" s="457"/>
      <c r="Q314" s="457"/>
      <c r="R314" s="457"/>
      <c r="S314" s="457"/>
      <c r="T314" s="457"/>
      <c r="U314" s="457"/>
      <c r="V314" s="457"/>
      <c r="W314" s="457"/>
      <c r="X314" s="457"/>
      <c r="Y314" s="457"/>
      <c r="Z314" s="457"/>
      <c r="AA314" s="457"/>
      <c r="AB314" s="457"/>
      <c r="AC314" s="457"/>
      <c r="AD314" s="457"/>
      <c r="AE314" s="457"/>
      <c r="AF314" s="457"/>
      <c r="AG314" s="457"/>
      <c r="AH314" s="457"/>
      <c r="AI314" s="457"/>
      <c r="AJ314" s="457"/>
      <c r="AK314" s="457"/>
      <c r="AL314" s="457"/>
      <c r="AM314" s="457"/>
      <c r="AN314" s="457"/>
      <c r="AO314" s="457"/>
      <c r="AP314" s="457"/>
      <c r="AQ314" s="457"/>
      <c r="AR314" s="457"/>
      <c r="AS314" s="457"/>
      <c r="AT314" s="457"/>
      <c r="AU314" s="457"/>
      <c r="AV314" s="457"/>
      <c r="AW314" s="457"/>
      <c r="AX314" s="457"/>
      <c r="AY314" s="457"/>
      <c r="AZ314" s="452"/>
      <c r="BA314" s="458"/>
      <c r="BB314" s="458"/>
      <c r="BC314" s="458"/>
      <c r="BD314" s="458"/>
      <c r="BE314" s="458"/>
      <c r="BF314" s="458"/>
      <c r="BG314" s="458"/>
      <c r="BH314" s="458"/>
      <c r="BI314" s="458"/>
      <c r="BJ314" s="458"/>
    </row>
    <row r="315" spans="1:62" s="438" customFormat="1" ht="20.100000000000001" customHeight="1">
      <c r="A315" s="436">
        <f t="shared" si="12"/>
        <v>0</v>
      </c>
      <c r="B315" s="2154" t="s">
        <v>1588</v>
      </c>
      <c r="C315" s="2154"/>
      <c r="D315" s="2154"/>
      <c r="E315" s="2154"/>
      <c r="F315" s="2154"/>
      <c r="G315" s="2154"/>
      <c r="H315" s="2154"/>
      <c r="I315" s="2154"/>
      <c r="J315" s="2154"/>
      <c r="K315" s="2154"/>
      <c r="L315" s="2154"/>
      <c r="M315" s="2154"/>
      <c r="N315" s="2154"/>
      <c r="O315" s="2154"/>
      <c r="P315" s="2154"/>
      <c r="Q315" s="2154"/>
      <c r="R315" s="2154"/>
      <c r="S315" s="2154"/>
      <c r="T315" s="2154"/>
      <c r="U315" s="2154"/>
      <c r="V315" s="2154"/>
      <c r="W315" s="2154"/>
      <c r="X315" s="2154"/>
      <c r="Y315" s="2154"/>
      <c r="Z315" s="2154"/>
      <c r="AA315" s="2154"/>
      <c r="AB315" s="2154"/>
      <c r="AC315" s="2154"/>
      <c r="AD315" s="2154"/>
      <c r="AE315" s="2154"/>
      <c r="AF315" s="2154"/>
      <c r="AG315" s="2154"/>
      <c r="AH315" s="2154"/>
      <c r="AI315" s="2154"/>
      <c r="AJ315" s="2154"/>
      <c r="AK315" s="2154"/>
      <c r="AL315" s="2154"/>
      <c r="AM315" s="2154"/>
      <c r="AN315" s="2154"/>
      <c r="AO315" s="2154"/>
      <c r="AP315" s="2154"/>
      <c r="AQ315" s="2154"/>
      <c r="AR315" s="2154"/>
      <c r="AS315" s="2154"/>
      <c r="AT315" s="2154"/>
      <c r="AU315" s="2154"/>
      <c r="AV315" s="2154"/>
      <c r="AW315" s="2154"/>
      <c r="AX315" s="2154"/>
      <c r="AY315" s="2154"/>
      <c r="AZ315" s="443"/>
      <c r="BA315" s="458"/>
      <c r="BB315" s="459"/>
      <c r="BC315" s="459"/>
      <c r="BD315" s="459"/>
      <c r="BE315" s="459"/>
      <c r="BF315" s="459"/>
      <c r="BG315" s="459"/>
      <c r="BH315" s="459"/>
      <c r="BI315" s="459"/>
      <c r="BJ315" s="459"/>
    </row>
    <row r="316" spans="1:62" s="459" customFormat="1" ht="20.100000000000001" customHeight="1">
      <c r="A316" s="436">
        <f t="shared" si="12"/>
        <v>0</v>
      </c>
      <c r="B316" s="460"/>
      <c r="C316" s="461" t="s">
        <v>1579</v>
      </c>
      <c r="D316" s="461" t="s">
        <v>1587</v>
      </c>
      <c r="E316" s="462"/>
      <c r="F316" s="462"/>
      <c r="G316" s="453"/>
      <c r="H316" s="463"/>
      <c r="I316" s="463"/>
      <c r="J316" s="464"/>
      <c r="K316" s="464"/>
      <c r="L316" s="464"/>
      <c r="M316" s="464"/>
      <c r="N316" s="464"/>
      <c r="O316" s="464"/>
      <c r="P316" s="464"/>
      <c r="Q316" s="465"/>
      <c r="R316" s="465"/>
      <c r="S316" s="465"/>
      <c r="T316" s="465"/>
      <c r="U316" s="465"/>
      <c r="V316" s="466"/>
      <c r="W316" s="466"/>
      <c r="X316" s="466"/>
      <c r="Y316" s="466"/>
      <c r="Z316" s="466"/>
      <c r="AA316" s="466"/>
      <c r="AB316" s="466"/>
      <c r="AC316" s="466"/>
      <c r="AD316" s="466"/>
      <c r="AE316" s="466"/>
      <c r="AF316" s="466"/>
      <c r="AG316" s="466"/>
      <c r="AH316" s="467"/>
      <c r="AI316" s="467"/>
      <c r="AJ316" s="467"/>
      <c r="AK316" s="467"/>
      <c r="AL316" s="468"/>
      <c r="AM316" s="468"/>
      <c r="AN316" s="468"/>
      <c r="AO316" s="468"/>
      <c r="AP316" s="468"/>
      <c r="AQ316" s="468"/>
      <c r="AR316" s="468"/>
      <c r="AS316" s="468"/>
      <c r="AT316" s="468"/>
      <c r="AU316" s="468"/>
      <c r="AV316" s="463"/>
      <c r="AW316" s="463"/>
      <c r="AX316" s="463"/>
      <c r="AY316" s="463"/>
      <c r="AZ316" s="469"/>
      <c r="BA316" s="458"/>
      <c r="BB316" s="458"/>
      <c r="BC316" s="458"/>
      <c r="BD316" s="458"/>
      <c r="BE316" s="458"/>
      <c r="BF316" s="458"/>
      <c r="BG316" s="458"/>
      <c r="BH316" s="458"/>
      <c r="BI316" s="458"/>
      <c r="BJ316" s="458"/>
    </row>
    <row r="317" spans="1:62" s="444" customFormat="1" ht="18" customHeight="1">
      <c r="A317" s="436">
        <f t="shared" si="12"/>
        <v>0</v>
      </c>
      <c r="B317" s="470"/>
      <c r="C317" s="2155" t="s">
        <v>1586</v>
      </c>
      <c r="D317" s="2155"/>
      <c r="E317" s="2155"/>
      <c r="F317" s="2155"/>
      <c r="G317" s="2155"/>
      <c r="H317" s="2155"/>
      <c r="I317" s="2155"/>
      <c r="J317" s="2155"/>
      <c r="K317" s="2155" t="s">
        <v>1585</v>
      </c>
      <c r="L317" s="2155"/>
      <c r="M317" s="2155"/>
      <c r="N317" s="2155"/>
      <c r="O317" s="2155"/>
      <c r="P317" s="2155"/>
      <c r="Q317" s="2155"/>
      <c r="R317" s="2155"/>
      <c r="S317" s="2155" t="s">
        <v>1380</v>
      </c>
      <c r="T317" s="2155"/>
      <c r="U317" s="2155"/>
      <c r="V317" s="2155"/>
      <c r="W317" s="2155"/>
      <c r="X317" s="2155"/>
      <c r="Y317" s="2155"/>
      <c r="Z317" s="2155"/>
      <c r="AA317" s="2155" t="s">
        <v>1584</v>
      </c>
      <c r="AB317" s="2155"/>
      <c r="AC317" s="2155"/>
      <c r="AD317" s="2155"/>
      <c r="AE317" s="2155"/>
      <c r="AF317" s="2155"/>
      <c r="AG317" s="2155"/>
      <c r="AH317" s="2155"/>
      <c r="AI317" s="2155"/>
      <c r="AJ317" s="2155"/>
      <c r="AK317" s="2155"/>
      <c r="AL317" s="2155"/>
      <c r="AM317" s="2155"/>
      <c r="AN317" s="2155"/>
      <c r="AO317" s="2155"/>
      <c r="AP317" s="2155"/>
      <c r="AQ317" s="2155" t="s">
        <v>1156</v>
      </c>
      <c r="AR317" s="2155"/>
      <c r="AS317" s="2155"/>
      <c r="AT317" s="2155"/>
      <c r="AU317" s="2155"/>
      <c r="AV317" s="2155"/>
      <c r="AW317" s="2155"/>
      <c r="AX317" s="2155"/>
      <c r="AY317" s="470"/>
      <c r="AZ317" s="471"/>
      <c r="BA317" s="459"/>
      <c r="BB317" s="459"/>
      <c r="BC317" s="458"/>
      <c r="BD317" s="458"/>
      <c r="BE317" s="458"/>
      <c r="BF317" s="458"/>
      <c r="BG317" s="458"/>
      <c r="BH317" s="458"/>
      <c r="BI317" s="458"/>
      <c r="BJ317" s="458"/>
    </row>
    <row r="318" spans="1:62" s="444" customFormat="1" ht="18" customHeight="1">
      <c r="A318" s="436">
        <f t="shared" si="12"/>
        <v>0</v>
      </c>
      <c r="B318" s="470"/>
      <c r="C318" s="2155"/>
      <c r="D318" s="2155"/>
      <c r="E318" s="2155"/>
      <c r="F318" s="2155"/>
      <c r="G318" s="2155"/>
      <c r="H318" s="2155"/>
      <c r="I318" s="2155"/>
      <c r="J318" s="2155"/>
      <c r="K318" s="2155"/>
      <c r="L318" s="2155"/>
      <c r="M318" s="2155"/>
      <c r="N318" s="2155"/>
      <c r="O318" s="2155"/>
      <c r="P318" s="2155"/>
      <c r="Q318" s="2155"/>
      <c r="R318" s="2155"/>
      <c r="S318" s="2155"/>
      <c r="T318" s="2155"/>
      <c r="U318" s="2155"/>
      <c r="V318" s="2155"/>
      <c r="W318" s="2155"/>
      <c r="X318" s="2155"/>
      <c r="Y318" s="2155"/>
      <c r="Z318" s="2155"/>
      <c r="AA318" s="2155" t="s">
        <v>1376</v>
      </c>
      <c r="AB318" s="2155"/>
      <c r="AC318" s="2155"/>
      <c r="AD318" s="2155"/>
      <c r="AE318" s="2155"/>
      <c r="AF318" s="2155"/>
      <c r="AG318" s="2155"/>
      <c r="AH318" s="2155"/>
      <c r="AI318" s="2155" t="s">
        <v>1375</v>
      </c>
      <c r="AJ318" s="2155"/>
      <c r="AK318" s="2155"/>
      <c r="AL318" s="2155"/>
      <c r="AM318" s="2155"/>
      <c r="AN318" s="2155"/>
      <c r="AO318" s="2155"/>
      <c r="AP318" s="2155"/>
      <c r="AQ318" s="2155"/>
      <c r="AR318" s="2155"/>
      <c r="AS318" s="2155"/>
      <c r="AT318" s="2155"/>
      <c r="AU318" s="2155"/>
      <c r="AV318" s="2155"/>
      <c r="AW318" s="2155"/>
      <c r="AX318" s="2155"/>
      <c r="AY318" s="470"/>
      <c r="AZ318" s="471"/>
      <c r="BA318" s="458"/>
      <c r="BB318" s="458"/>
      <c r="BC318" s="458"/>
      <c r="BD318" s="458"/>
      <c r="BE318" s="458"/>
      <c r="BF318" s="458"/>
      <c r="BG318" s="458"/>
      <c r="BH318" s="458"/>
      <c r="BI318" s="458"/>
      <c r="BJ318" s="458"/>
    </row>
    <row r="319" spans="1:62" s="444" customFormat="1" ht="18" customHeight="1">
      <c r="A319" s="436">
        <f t="shared" si="12"/>
        <v>0</v>
      </c>
      <c r="B319" s="472"/>
      <c r="C319" s="2160">
        <f>L303</f>
        <v>0</v>
      </c>
      <c r="D319" s="2161"/>
      <c r="E319" s="2164" t="s">
        <v>1527</v>
      </c>
      <c r="F319" s="2164"/>
      <c r="G319" s="2161">
        <f>Z303</f>
        <v>0</v>
      </c>
      <c r="H319" s="2161"/>
      <c r="I319" s="2164" t="s">
        <v>1526</v>
      </c>
      <c r="J319" s="2164"/>
      <c r="K319" s="2158">
        <f>'6-3표준조사-2'!Q454</f>
        <v>0</v>
      </c>
      <c r="L319" s="2158"/>
      <c r="M319" s="2158"/>
      <c r="N319" s="2158"/>
      <c r="O319" s="2158"/>
      <c r="P319" s="2158"/>
      <c r="Q319" s="2158"/>
      <c r="R319" s="2158"/>
      <c r="S319" s="2158">
        <f>'6-3표준조사-2'!K456</f>
        <v>0</v>
      </c>
      <c r="T319" s="2158"/>
      <c r="U319" s="2158"/>
      <c r="V319" s="2158"/>
      <c r="W319" s="2158"/>
      <c r="X319" s="2158"/>
      <c r="Y319" s="2158"/>
      <c r="Z319" s="2158"/>
      <c r="AA319" s="2156">
        <f>'6-3표준조사-2'!Q460</f>
        <v>0</v>
      </c>
      <c r="AB319" s="2156"/>
      <c r="AC319" s="2156"/>
      <c r="AD319" s="2156"/>
      <c r="AE319" s="2156"/>
      <c r="AF319" s="2156"/>
      <c r="AG319" s="2156"/>
      <c r="AH319" s="2156"/>
      <c r="AI319" s="2156">
        <f>'6-3표준조사-2'!R460</f>
        <v>0</v>
      </c>
      <c r="AJ319" s="2156"/>
      <c r="AK319" s="2156"/>
      <c r="AL319" s="2156"/>
      <c r="AM319" s="2156"/>
      <c r="AN319" s="2156"/>
      <c r="AO319" s="2156"/>
      <c r="AP319" s="2156"/>
      <c r="AQ319" s="2158">
        <f>'6-3표준조사-2'!R456</f>
        <v>0</v>
      </c>
      <c r="AR319" s="2158"/>
      <c r="AS319" s="2158"/>
      <c r="AT319" s="2158"/>
      <c r="AU319" s="2158"/>
      <c r="AV319" s="2158"/>
      <c r="AW319" s="2158"/>
      <c r="AX319" s="2158"/>
      <c r="AY319" s="470"/>
      <c r="AZ319" s="471"/>
      <c r="BA319" s="458"/>
      <c r="BB319" s="458"/>
      <c r="BC319" s="459"/>
      <c r="BD319" s="459"/>
      <c r="BE319" s="459"/>
      <c r="BF319" s="459"/>
      <c r="BG319" s="459"/>
      <c r="BH319" s="459"/>
      <c r="BI319" s="459"/>
      <c r="BJ319" s="459"/>
    </row>
    <row r="320" spans="1:62" s="444" customFormat="1" ht="18" customHeight="1">
      <c r="A320" s="436">
        <f t="shared" si="12"/>
        <v>0</v>
      </c>
      <c r="B320" s="472"/>
      <c r="C320" s="2162"/>
      <c r="D320" s="2163"/>
      <c r="E320" s="2163"/>
      <c r="F320" s="2163"/>
      <c r="G320" s="2163"/>
      <c r="H320" s="2163"/>
      <c r="I320" s="2163"/>
      <c r="J320" s="2163"/>
      <c r="K320" s="2159"/>
      <c r="L320" s="2159"/>
      <c r="M320" s="2159"/>
      <c r="N320" s="2159"/>
      <c r="O320" s="2159"/>
      <c r="P320" s="2159"/>
      <c r="Q320" s="2159"/>
      <c r="R320" s="2159"/>
      <c r="S320" s="2159"/>
      <c r="T320" s="2159"/>
      <c r="U320" s="2159"/>
      <c r="V320" s="2159"/>
      <c r="W320" s="2159"/>
      <c r="X320" s="2159"/>
      <c r="Y320" s="2159"/>
      <c r="Z320" s="2159"/>
      <c r="AA320" s="2157"/>
      <c r="AB320" s="2157"/>
      <c r="AC320" s="2157"/>
      <c r="AD320" s="2157"/>
      <c r="AE320" s="2157"/>
      <c r="AF320" s="2157"/>
      <c r="AG320" s="2157"/>
      <c r="AH320" s="2157"/>
      <c r="AI320" s="2157"/>
      <c r="AJ320" s="2157"/>
      <c r="AK320" s="2157"/>
      <c r="AL320" s="2157"/>
      <c r="AM320" s="2157"/>
      <c r="AN320" s="2157"/>
      <c r="AO320" s="2157"/>
      <c r="AP320" s="2157"/>
      <c r="AQ320" s="2159"/>
      <c r="AR320" s="2159"/>
      <c r="AS320" s="2159"/>
      <c r="AT320" s="2159"/>
      <c r="AU320" s="2159"/>
      <c r="AV320" s="2159"/>
      <c r="AW320" s="2159"/>
      <c r="AX320" s="2159"/>
      <c r="AY320" s="470"/>
      <c r="AZ320" s="471"/>
      <c r="BA320" s="458"/>
      <c r="BB320" s="458"/>
      <c r="BC320" s="458"/>
      <c r="BD320" s="458"/>
      <c r="BE320" s="458"/>
      <c r="BF320" s="458"/>
      <c r="BG320" s="458"/>
      <c r="BH320" s="458"/>
      <c r="BI320" s="458"/>
      <c r="BJ320" s="458"/>
    </row>
    <row r="321" spans="1:74" s="444" customFormat="1" ht="18" customHeight="1">
      <c r="A321" s="436">
        <f t="shared" si="12"/>
        <v>0</v>
      </c>
      <c r="B321" s="472"/>
      <c r="C321" s="472" t="s">
        <v>1577</v>
      </c>
      <c r="D321" s="472" t="s">
        <v>1583</v>
      </c>
      <c r="E321" s="472"/>
      <c r="F321" s="470"/>
      <c r="G321" s="470"/>
      <c r="H321" s="470"/>
      <c r="I321" s="470"/>
      <c r="J321" s="470"/>
      <c r="K321" s="470"/>
      <c r="L321" s="470"/>
      <c r="M321" s="470"/>
      <c r="N321" s="470"/>
      <c r="O321" s="470"/>
      <c r="P321" s="470"/>
      <c r="Q321" s="473"/>
      <c r="R321" s="473"/>
      <c r="S321" s="473"/>
      <c r="T321" s="473"/>
      <c r="U321" s="473"/>
      <c r="V321" s="470"/>
      <c r="W321" s="474"/>
      <c r="X321" s="474"/>
      <c r="Y321" s="474"/>
      <c r="Z321" s="474"/>
      <c r="AA321" s="474"/>
      <c r="AB321" s="474"/>
      <c r="AC321" s="474"/>
      <c r="AD321" s="474"/>
      <c r="AE321" s="474"/>
      <c r="AF321" s="474"/>
      <c r="AG321" s="470"/>
      <c r="AH321" s="475"/>
      <c r="AI321" s="475"/>
      <c r="AJ321" s="475"/>
      <c r="AK321" s="475"/>
      <c r="AL321" s="476"/>
      <c r="AM321" s="476"/>
      <c r="AN321" s="476"/>
      <c r="AO321" s="476"/>
      <c r="AP321" s="476"/>
      <c r="AQ321" s="476"/>
      <c r="AR321" s="476"/>
      <c r="AS321" s="476"/>
      <c r="AT321" s="476"/>
      <c r="AU321" s="476"/>
      <c r="AV321" s="470"/>
      <c r="AW321" s="470"/>
      <c r="AX321" s="470"/>
      <c r="AY321" s="470"/>
      <c r="AZ321" s="471"/>
      <c r="BA321" s="458"/>
      <c r="BB321" s="458"/>
      <c r="BC321" s="458"/>
      <c r="BD321" s="458"/>
      <c r="BE321" s="458"/>
      <c r="BF321" s="458"/>
      <c r="BG321" s="458"/>
      <c r="BH321" s="458"/>
      <c r="BI321" s="458"/>
      <c r="BJ321" s="458"/>
      <c r="BK321" s="458"/>
      <c r="BL321" s="458"/>
      <c r="BM321" s="458"/>
      <c r="BN321" s="458"/>
      <c r="BO321" s="458"/>
      <c r="BP321" s="458"/>
      <c r="BQ321" s="458"/>
      <c r="BR321" s="458"/>
      <c r="BS321" s="458"/>
      <c r="BT321" s="458"/>
      <c r="BU321" s="458"/>
      <c r="BV321" s="458"/>
    </row>
    <row r="322" spans="1:74" s="444" customFormat="1" ht="18" customHeight="1">
      <c r="A322" s="436">
        <f t="shared" si="12"/>
        <v>0</v>
      </c>
      <c r="B322" s="472"/>
      <c r="C322" s="472"/>
      <c r="D322" s="445" t="s">
        <v>540</v>
      </c>
      <c r="E322" s="472" t="str">
        <f>CONCATENATE("식재된 ",S319," 는 활착이 안정된 상태로 신초발달이 양호함" )</f>
        <v>식재된 0 는 활착이 안정된 상태로 신초발달이 양호함</v>
      </c>
      <c r="F322" s="470"/>
      <c r="G322" s="470"/>
      <c r="H322" s="470"/>
      <c r="I322" s="470"/>
      <c r="J322" s="470"/>
      <c r="K322" s="470"/>
      <c r="L322" s="470"/>
      <c r="M322" s="470"/>
      <c r="N322" s="470"/>
      <c r="O322" s="470"/>
      <c r="P322" s="470"/>
      <c r="Q322" s="473"/>
      <c r="R322" s="473"/>
      <c r="S322" s="473"/>
      <c r="T322" s="473"/>
      <c r="U322" s="473"/>
      <c r="V322" s="470"/>
      <c r="W322" s="477"/>
      <c r="X322" s="474"/>
      <c r="Y322" s="474"/>
      <c r="Z322" s="474"/>
      <c r="AA322" s="477"/>
      <c r="AB322" s="474"/>
      <c r="AC322" s="474"/>
      <c r="AD322" s="474"/>
      <c r="AE322" s="477"/>
      <c r="AF322" s="474"/>
      <c r="AG322" s="470"/>
      <c r="AH322" s="475"/>
      <c r="AI322" s="475"/>
      <c r="AJ322" s="475"/>
      <c r="AK322" s="475"/>
      <c r="AL322" s="476"/>
      <c r="AM322" s="476"/>
      <c r="AN322" s="476"/>
      <c r="AO322" s="476"/>
      <c r="AP322" s="476"/>
      <c r="AQ322" s="476"/>
      <c r="AR322" s="476"/>
      <c r="AS322" s="476"/>
      <c r="AT322" s="476"/>
      <c r="AU322" s="476"/>
      <c r="AV322" s="470"/>
      <c r="AW322" s="470"/>
      <c r="AX322" s="470"/>
      <c r="AY322" s="470"/>
      <c r="AZ322" s="471"/>
      <c r="BC322" s="458"/>
      <c r="BD322" s="458"/>
      <c r="BE322" s="458"/>
      <c r="BF322" s="458"/>
      <c r="BG322" s="458"/>
      <c r="BH322" s="458"/>
      <c r="BI322" s="458"/>
      <c r="BJ322" s="458"/>
      <c r="BK322" s="458"/>
      <c r="BL322" s="458"/>
      <c r="BM322" s="458"/>
      <c r="BN322" s="458"/>
      <c r="BO322" s="458"/>
      <c r="BP322" s="458"/>
      <c r="BQ322" s="458"/>
      <c r="BR322" s="458"/>
      <c r="BS322" s="458"/>
      <c r="BT322" s="458"/>
      <c r="BU322" s="458"/>
      <c r="BV322" s="458"/>
    </row>
    <row r="323" spans="1:74" s="444" customFormat="1" ht="18" customHeight="1">
      <c r="A323" s="436">
        <f t="shared" si="12"/>
        <v>0</v>
      </c>
      <c r="B323" s="472"/>
      <c r="C323" s="472"/>
      <c r="D323" s="445" t="s">
        <v>540</v>
      </c>
      <c r="E323" s="472" t="s">
        <v>1582</v>
      </c>
      <c r="F323" s="470"/>
      <c r="G323" s="470"/>
      <c r="H323" s="470"/>
      <c r="I323" s="470"/>
      <c r="J323" s="470"/>
      <c r="K323" s="470"/>
      <c r="L323" s="470"/>
      <c r="M323" s="470"/>
      <c r="N323" s="470"/>
      <c r="O323" s="470"/>
      <c r="P323" s="470"/>
      <c r="Q323" s="473"/>
      <c r="R323" s="473"/>
      <c r="S323" s="473"/>
      <c r="T323" s="473"/>
      <c r="U323" s="473"/>
      <c r="V323" s="470"/>
      <c r="W323" s="470"/>
      <c r="X323" s="470"/>
      <c r="Y323" s="470"/>
      <c r="Z323" s="470"/>
      <c r="AA323" s="470"/>
      <c r="AB323" s="470"/>
      <c r="AC323" s="470"/>
      <c r="AD323" s="470"/>
      <c r="AE323" s="470"/>
      <c r="AF323" s="470"/>
      <c r="AG323" s="470"/>
      <c r="AH323" s="475"/>
      <c r="AI323" s="475"/>
      <c r="AJ323" s="475"/>
      <c r="AK323" s="475"/>
      <c r="AL323" s="476"/>
      <c r="AM323" s="476"/>
      <c r="AN323" s="476"/>
      <c r="AO323" s="476"/>
      <c r="AP323" s="476"/>
      <c r="AQ323" s="476"/>
      <c r="AR323" s="476"/>
      <c r="AS323" s="476"/>
      <c r="AT323" s="476"/>
      <c r="AU323" s="476"/>
      <c r="AV323" s="470"/>
      <c r="AW323" s="470"/>
      <c r="AX323" s="470"/>
      <c r="AY323" s="470"/>
      <c r="AZ323" s="471"/>
      <c r="BA323" s="438"/>
      <c r="BB323" s="438"/>
      <c r="BC323" s="438"/>
      <c r="BD323" s="438"/>
      <c r="BE323" s="438"/>
      <c r="BF323" s="438"/>
      <c r="BG323" s="438"/>
      <c r="BH323" s="438"/>
      <c r="BI323" s="438"/>
      <c r="BJ323" s="438"/>
      <c r="BK323" s="459"/>
      <c r="BL323" s="459"/>
      <c r="BM323" s="459"/>
      <c r="BN323" s="459"/>
      <c r="BO323" s="459"/>
      <c r="BP323" s="459"/>
      <c r="BQ323" s="459"/>
      <c r="BR323" s="459"/>
      <c r="BS323" s="459"/>
      <c r="BT323" s="459"/>
      <c r="BU323" s="459"/>
      <c r="BV323" s="459"/>
    </row>
    <row r="324" spans="1:74" s="444" customFormat="1" ht="18" customHeight="1">
      <c r="A324" s="436">
        <f t="shared" si="12"/>
        <v>0</v>
      </c>
      <c r="B324" s="472"/>
      <c r="C324" s="472" t="s">
        <v>1567</v>
      </c>
      <c r="D324" s="472" t="s">
        <v>1581</v>
      </c>
      <c r="E324" s="472"/>
      <c r="F324" s="470"/>
      <c r="G324" s="470"/>
      <c r="H324" s="470"/>
      <c r="I324" s="470"/>
      <c r="J324" s="470"/>
      <c r="K324" s="470"/>
      <c r="L324" s="470"/>
      <c r="M324" s="470"/>
      <c r="N324" s="470"/>
      <c r="O324" s="470"/>
      <c r="P324" s="470"/>
      <c r="Q324" s="473"/>
      <c r="R324" s="473"/>
      <c r="S324" s="473"/>
      <c r="T324" s="473"/>
      <c r="U324" s="473"/>
      <c r="V324" s="470"/>
      <c r="W324" s="470"/>
      <c r="X324" s="470"/>
      <c r="Y324" s="470"/>
      <c r="Z324" s="470"/>
      <c r="AA324" s="470"/>
      <c r="AB324" s="470"/>
      <c r="AC324" s="470"/>
      <c r="AD324" s="470"/>
      <c r="AE324" s="470"/>
      <c r="AF324" s="470"/>
      <c r="AG324" s="470"/>
      <c r="AH324" s="475"/>
      <c r="AI324" s="475"/>
      <c r="AJ324" s="475"/>
      <c r="AK324" s="475"/>
      <c r="AL324" s="476"/>
      <c r="AM324" s="476"/>
      <c r="AN324" s="476"/>
      <c r="AO324" s="476"/>
      <c r="AP324" s="476"/>
      <c r="AQ324" s="476"/>
      <c r="AR324" s="476"/>
      <c r="AS324" s="476"/>
      <c r="AT324" s="476"/>
      <c r="AU324" s="476"/>
      <c r="AV324" s="470"/>
      <c r="AW324" s="470"/>
      <c r="AX324" s="470"/>
      <c r="AY324" s="470"/>
      <c r="AZ324" s="471"/>
      <c r="BK324" s="458"/>
      <c r="BL324" s="458"/>
      <c r="BM324" s="458"/>
      <c r="BN324" s="458"/>
      <c r="BO324" s="458"/>
      <c r="BP324" s="458"/>
      <c r="BQ324" s="458"/>
      <c r="BR324" s="458"/>
      <c r="BS324" s="458"/>
      <c r="BT324" s="458"/>
      <c r="BU324" s="458"/>
      <c r="BV324" s="458"/>
    </row>
    <row r="325" spans="1:74" s="444" customFormat="1" ht="18" customHeight="1">
      <c r="A325" s="436">
        <f t="shared" si="12"/>
        <v>0</v>
      </c>
      <c r="B325" s="472"/>
      <c r="C325" s="472"/>
      <c r="D325" s="445" t="s">
        <v>540</v>
      </c>
      <c r="E325" s="472" t="str">
        <f>CONCATENATE("제거대상식생은 ",'6-3표준조사-2'!S460,"이며, 근주에서 올라온 맹아가 불규칙하게 분포한다.")</f>
        <v>제거대상식생은 목본 + 초본 이며, 근주에서 올라온 맹아가 불규칙하게 분포한다.</v>
      </c>
      <c r="F325" s="470"/>
      <c r="G325" s="470"/>
      <c r="H325" s="470"/>
      <c r="I325" s="470"/>
      <c r="J325" s="470"/>
      <c r="K325" s="470"/>
      <c r="L325" s="470"/>
      <c r="M325" s="470"/>
      <c r="N325" s="470"/>
      <c r="O325" s="470"/>
      <c r="P325" s="470"/>
      <c r="Q325" s="473"/>
      <c r="R325" s="473"/>
      <c r="S325" s="473"/>
      <c r="T325" s="473"/>
      <c r="U325" s="473"/>
      <c r="V325" s="470"/>
      <c r="W325" s="470"/>
      <c r="X325" s="470"/>
      <c r="Y325" s="470"/>
      <c r="Z325" s="470"/>
      <c r="AA325" s="470"/>
      <c r="AB325" s="470"/>
      <c r="AC325" s="470"/>
      <c r="AD325" s="470"/>
      <c r="AE325" s="470"/>
      <c r="AF325" s="470"/>
      <c r="AG325" s="470"/>
      <c r="AH325" s="475"/>
      <c r="AI325" s="475"/>
      <c r="AJ325" s="475"/>
      <c r="AK325" s="475"/>
      <c r="AL325" s="476"/>
      <c r="AM325" s="476"/>
      <c r="AN325" s="476"/>
      <c r="AO325" s="476"/>
      <c r="AP325" s="476"/>
      <c r="AQ325" s="476"/>
      <c r="AR325" s="476"/>
      <c r="AS325" s="476"/>
      <c r="AT325" s="476"/>
      <c r="AU325" s="476"/>
      <c r="AV325" s="470"/>
      <c r="AW325" s="470"/>
      <c r="AX325" s="470"/>
      <c r="AY325" s="470"/>
      <c r="AZ325" s="471"/>
      <c r="BK325" s="458"/>
      <c r="BL325" s="458"/>
      <c r="BM325" s="458"/>
      <c r="BN325" s="458"/>
      <c r="BO325" s="458"/>
      <c r="BP325" s="458"/>
      <c r="BQ325" s="458"/>
      <c r="BR325" s="458"/>
      <c r="BS325" s="458"/>
      <c r="BT325" s="458"/>
      <c r="BU325" s="458"/>
      <c r="BV325" s="458"/>
    </row>
    <row r="326" spans="1:74" s="444" customFormat="1" ht="18" customHeight="1">
      <c r="A326" s="436">
        <f t="shared" si="12"/>
        <v>0</v>
      </c>
      <c r="B326" s="472"/>
      <c r="C326" s="472"/>
      <c r="D326" s="445" t="s">
        <v>540</v>
      </c>
      <c r="E326" s="472" t="str">
        <f>CONCATENATE("조림목이 자연발생 식생과 경재하고 있으며 조림목의 ",AQ319,"하다." )</f>
        <v>조림목이 자연발생 식생과 경재하고 있으며 조림목의 0하다.</v>
      </c>
      <c r="F326" s="470"/>
      <c r="G326" s="470"/>
      <c r="H326" s="470"/>
      <c r="I326" s="470"/>
      <c r="J326" s="470"/>
      <c r="K326" s="470"/>
      <c r="L326" s="470"/>
      <c r="M326" s="470"/>
      <c r="N326" s="470"/>
      <c r="O326" s="470"/>
      <c r="P326" s="470"/>
      <c r="Q326" s="470"/>
      <c r="R326" s="470"/>
      <c r="S326" s="470"/>
      <c r="T326" s="470"/>
      <c r="U326" s="470"/>
      <c r="V326" s="470"/>
      <c r="W326" s="470"/>
      <c r="X326" s="470"/>
      <c r="Y326" s="470"/>
      <c r="Z326" s="470"/>
      <c r="AA326" s="470"/>
      <c r="AB326" s="470"/>
      <c r="AC326" s="470"/>
      <c r="AD326" s="470"/>
      <c r="AE326" s="470"/>
      <c r="AF326" s="470"/>
      <c r="AG326" s="470"/>
      <c r="AH326" s="475"/>
      <c r="AI326" s="475"/>
      <c r="AJ326" s="475"/>
      <c r="AK326" s="475"/>
      <c r="AL326" s="476"/>
      <c r="AM326" s="476"/>
      <c r="AN326" s="476"/>
      <c r="AO326" s="476"/>
      <c r="AP326" s="476"/>
      <c r="AQ326" s="476"/>
      <c r="AR326" s="476"/>
      <c r="AS326" s="476"/>
      <c r="AT326" s="476"/>
      <c r="AU326" s="476"/>
      <c r="AV326" s="470"/>
      <c r="AW326" s="470"/>
      <c r="AX326" s="470"/>
      <c r="AY326" s="470"/>
      <c r="AZ326" s="471"/>
      <c r="BK326" s="458"/>
      <c r="BL326" s="458"/>
      <c r="BM326" s="458"/>
      <c r="BN326" s="458"/>
      <c r="BO326" s="458"/>
      <c r="BP326" s="458"/>
      <c r="BQ326" s="458"/>
      <c r="BR326" s="458"/>
      <c r="BS326" s="458"/>
      <c r="BT326" s="458"/>
      <c r="BU326" s="458"/>
      <c r="BV326" s="458"/>
    </row>
    <row r="327" spans="1:74" s="444" customFormat="1" ht="13.5" customHeight="1">
      <c r="A327" s="436">
        <f t="shared" si="12"/>
        <v>0</v>
      </c>
      <c r="B327" s="478"/>
      <c r="C327" s="478"/>
      <c r="D327" s="478"/>
      <c r="E327" s="478"/>
      <c r="F327" s="453"/>
      <c r="G327" s="453"/>
      <c r="H327" s="453"/>
      <c r="I327" s="453"/>
      <c r="J327" s="479"/>
      <c r="K327" s="479"/>
      <c r="L327" s="479"/>
      <c r="M327" s="479"/>
      <c r="N327" s="479"/>
      <c r="O327" s="479"/>
      <c r="P327" s="479"/>
      <c r="Q327" s="480"/>
      <c r="R327" s="480"/>
      <c r="S327" s="480"/>
      <c r="T327" s="480"/>
      <c r="U327" s="480"/>
      <c r="V327" s="470"/>
      <c r="W327" s="470"/>
      <c r="X327" s="470"/>
      <c r="Y327" s="470"/>
      <c r="Z327" s="470"/>
      <c r="AA327" s="470"/>
      <c r="AB327" s="470"/>
      <c r="AC327" s="470"/>
      <c r="AD327" s="470"/>
      <c r="AE327" s="470"/>
      <c r="AF327" s="470"/>
      <c r="AG327" s="470"/>
      <c r="AH327" s="481"/>
      <c r="AI327" s="481"/>
      <c r="AJ327" s="481"/>
      <c r="AK327" s="481"/>
      <c r="AL327" s="482"/>
      <c r="AM327" s="482"/>
      <c r="AN327" s="482"/>
      <c r="AO327" s="482"/>
      <c r="AP327" s="482"/>
      <c r="AQ327" s="482"/>
      <c r="AR327" s="482"/>
      <c r="AS327" s="482"/>
      <c r="AT327" s="482"/>
      <c r="AU327" s="482"/>
      <c r="AV327" s="453"/>
      <c r="AW327" s="453"/>
      <c r="AX327" s="453"/>
      <c r="AY327" s="453"/>
      <c r="AZ327" s="471"/>
      <c r="BK327" s="458"/>
      <c r="BL327" s="458"/>
      <c r="BM327" s="458"/>
      <c r="BN327" s="458"/>
      <c r="BO327" s="458"/>
      <c r="BP327" s="458"/>
      <c r="BQ327" s="458"/>
      <c r="BR327" s="458"/>
      <c r="BS327" s="458"/>
      <c r="BT327" s="458"/>
      <c r="BU327" s="458"/>
      <c r="BV327" s="458"/>
    </row>
    <row r="328" spans="1:74" s="459" customFormat="1" ht="19.5" customHeight="1">
      <c r="A328" s="436">
        <f t="shared" si="12"/>
        <v>0</v>
      </c>
      <c r="B328" s="2154" t="s">
        <v>1580</v>
      </c>
      <c r="C328" s="2154"/>
      <c r="D328" s="2154"/>
      <c r="E328" s="2154"/>
      <c r="F328" s="2154"/>
      <c r="G328" s="2154"/>
      <c r="H328" s="2154"/>
      <c r="I328" s="2154"/>
      <c r="J328" s="2154"/>
      <c r="K328" s="2154"/>
      <c r="L328" s="2154"/>
      <c r="M328" s="2154"/>
      <c r="N328" s="2154"/>
      <c r="O328" s="2154"/>
      <c r="P328" s="2154"/>
      <c r="Q328" s="2154"/>
      <c r="R328" s="2154"/>
      <c r="S328" s="2154"/>
      <c r="T328" s="2154"/>
      <c r="U328" s="2154"/>
      <c r="V328" s="2154"/>
      <c r="W328" s="2154"/>
      <c r="X328" s="2154"/>
      <c r="Y328" s="2154"/>
      <c r="Z328" s="2154"/>
      <c r="AA328" s="2154"/>
      <c r="AB328" s="2154"/>
      <c r="AC328" s="2154"/>
      <c r="AD328" s="2154"/>
      <c r="AE328" s="2154"/>
      <c r="AF328" s="2154"/>
      <c r="AG328" s="2154"/>
      <c r="AH328" s="2154"/>
      <c r="AI328" s="2154"/>
      <c r="AJ328" s="2154"/>
      <c r="AK328" s="2154"/>
      <c r="AL328" s="2154"/>
      <c r="AM328" s="2154"/>
      <c r="AN328" s="2154"/>
      <c r="AO328" s="2154"/>
      <c r="AP328" s="2154"/>
      <c r="AQ328" s="2154"/>
      <c r="AR328" s="2154"/>
      <c r="AS328" s="2154"/>
      <c r="AT328" s="2154"/>
      <c r="AU328" s="2154"/>
      <c r="AV328" s="2154"/>
      <c r="AW328" s="2154"/>
      <c r="AX328" s="2154"/>
      <c r="AY328" s="2154"/>
      <c r="AZ328" s="483"/>
      <c r="BB328" s="458"/>
      <c r="BC328" s="458"/>
      <c r="BD328" s="458"/>
      <c r="BE328" s="458"/>
      <c r="BF328" s="458"/>
      <c r="BG328" s="458"/>
      <c r="BH328" s="458"/>
      <c r="BI328" s="458"/>
      <c r="BJ328" s="458"/>
      <c r="BK328" s="458"/>
      <c r="BL328" s="458"/>
      <c r="BM328" s="458"/>
      <c r="BN328" s="458"/>
      <c r="BO328" s="458"/>
      <c r="BP328" s="458"/>
      <c r="BQ328" s="458"/>
      <c r="BR328" s="458"/>
      <c r="BS328" s="458"/>
      <c r="BT328" s="458"/>
      <c r="BU328" s="458"/>
      <c r="BV328" s="458"/>
    </row>
    <row r="329" spans="1:74" s="459" customFormat="1" ht="18" customHeight="1">
      <c r="A329" s="436">
        <f t="shared" si="12"/>
        <v>0</v>
      </c>
      <c r="B329" s="484"/>
      <c r="C329" s="445" t="s">
        <v>1579</v>
      </c>
      <c r="D329" s="446" t="s">
        <v>1578</v>
      </c>
      <c r="E329" s="446"/>
      <c r="F329" s="446"/>
      <c r="G329" s="446"/>
      <c r="H329" s="446"/>
      <c r="I329" s="446"/>
      <c r="J329" s="485"/>
      <c r="K329" s="485"/>
      <c r="L329" s="485"/>
      <c r="M329" s="485"/>
      <c r="N329" s="485"/>
      <c r="O329" s="485"/>
      <c r="P329" s="485"/>
      <c r="Q329" s="485"/>
      <c r="R329" s="485"/>
      <c r="S329" s="485"/>
      <c r="T329" s="485"/>
      <c r="U329" s="485"/>
      <c r="V329" s="485"/>
      <c r="W329" s="485"/>
      <c r="X329" s="485"/>
      <c r="Y329" s="485"/>
      <c r="Z329" s="485"/>
      <c r="AA329" s="485"/>
      <c r="AB329" s="485"/>
      <c r="AC329" s="485"/>
      <c r="AD329" s="485"/>
      <c r="AE329" s="485"/>
      <c r="AF329" s="485"/>
      <c r="AG329" s="485"/>
      <c r="AH329" s="485"/>
      <c r="AI329" s="485"/>
      <c r="AJ329" s="485"/>
      <c r="AK329" s="485"/>
      <c r="AL329" s="485"/>
      <c r="AM329" s="485"/>
      <c r="AN329" s="485"/>
      <c r="AO329" s="485"/>
      <c r="AP329" s="485"/>
      <c r="AQ329" s="485"/>
      <c r="AR329" s="485"/>
      <c r="AS329" s="485"/>
      <c r="AT329" s="485"/>
      <c r="AU329" s="485"/>
      <c r="AV329" s="485"/>
      <c r="AW329" s="485"/>
      <c r="AX329" s="485"/>
      <c r="AY329" s="485"/>
      <c r="AZ329" s="483"/>
      <c r="BB329" s="458"/>
      <c r="BC329" s="458"/>
      <c r="BD329" s="458"/>
      <c r="BE329" s="458"/>
      <c r="BF329" s="458"/>
      <c r="BG329" s="458"/>
      <c r="BH329" s="458"/>
      <c r="BI329" s="458"/>
      <c r="BJ329" s="458"/>
      <c r="BK329" s="458"/>
      <c r="BL329" s="458"/>
      <c r="BM329" s="458"/>
      <c r="BN329" s="458"/>
      <c r="BO329" s="458"/>
      <c r="BP329" s="458"/>
      <c r="BQ329" s="458"/>
      <c r="BR329" s="458"/>
      <c r="BS329" s="458"/>
      <c r="BT329" s="458"/>
      <c r="BU329" s="458"/>
      <c r="BV329" s="458"/>
    </row>
    <row r="330" spans="1:74" s="458" customFormat="1" ht="18" customHeight="1">
      <c r="A330" s="436">
        <f t="shared" si="12"/>
        <v>0</v>
      </c>
      <c r="B330" s="445"/>
      <c r="C330" s="445"/>
      <c r="D330" s="445" t="s">
        <v>540</v>
      </c>
      <c r="E330" s="446" t="str">
        <f>CONCATENATE("조림목이 정상적으로 생육하기 위해서는 조림목을 제외한 모든 식생을 제거하여야 하므로 ",AO303,"로 적용한다.")</f>
        <v>조림목이 정상적으로 생육하기 위해서는 조림목을 제외한 모든 식생을 제거하여야 하므로 0로 적용한다.</v>
      </c>
      <c r="F330" s="446"/>
      <c r="G330" s="446"/>
      <c r="H330" s="446"/>
      <c r="I330" s="446"/>
      <c r="J330" s="447"/>
      <c r="K330" s="446"/>
      <c r="L330" s="446"/>
      <c r="M330" s="446"/>
      <c r="N330" s="446"/>
      <c r="O330" s="446"/>
      <c r="P330" s="446"/>
      <c r="Q330" s="446"/>
      <c r="R330" s="446"/>
      <c r="S330" s="446"/>
      <c r="T330" s="446"/>
      <c r="U330" s="446"/>
      <c r="V330" s="446"/>
      <c r="W330" s="446"/>
      <c r="X330" s="446"/>
      <c r="Y330" s="446"/>
      <c r="Z330" s="446"/>
      <c r="AA330" s="446"/>
      <c r="AB330" s="446"/>
      <c r="AC330" s="446"/>
      <c r="AD330" s="446"/>
      <c r="AE330" s="446"/>
      <c r="AF330" s="446"/>
      <c r="AG330" s="446"/>
      <c r="AH330" s="446"/>
      <c r="AI330" s="446"/>
      <c r="AJ330" s="446"/>
      <c r="AK330" s="446"/>
      <c r="AL330" s="446"/>
      <c r="AM330" s="446"/>
      <c r="AN330" s="446"/>
      <c r="AO330" s="446"/>
      <c r="AP330" s="446"/>
      <c r="AQ330" s="446"/>
      <c r="AR330" s="446"/>
      <c r="AS330" s="446"/>
      <c r="AT330" s="446"/>
      <c r="AU330" s="446"/>
      <c r="AV330" s="446"/>
      <c r="AW330" s="446"/>
      <c r="AX330" s="446"/>
      <c r="AY330" s="446"/>
      <c r="AZ330" s="486"/>
      <c r="BB330" s="459"/>
      <c r="BC330" s="459"/>
      <c r="BD330" s="459"/>
      <c r="BE330" s="459"/>
      <c r="BF330" s="459"/>
      <c r="BG330" s="459"/>
      <c r="BH330" s="459"/>
      <c r="BI330" s="459"/>
      <c r="BJ330" s="459"/>
      <c r="BK330" s="459"/>
      <c r="BL330" s="459"/>
      <c r="BM330" s="459"/>
      <c r="BN330" s="459"/>
      <c r="BO330" s="459"/>
      <c r="BP330" s="459"/>
      <c r="BQ330" s="459"/>
      <c r="BR330" s="459"/>
      <c r="BS330" s="459"/>
      <c r="BT330" s="459"/>
      <c r="BU330" s="459"/>
      <c r="BV330" s="459"/>
    </row>
    <row r="331" spans="1:74" s="458" customFormat="1" ht="18" customHeight="1">
      <c r="A331" s="436">
        <f t="shared" si="12"/>
        <v>0</v>
      </c>
      <c r="B331" s="445"/>
      <c r="C331" s="445" t="s">
        <v>1577</v>
      </c>
      <c r="D331" s="446" t="s">
        <v>1576</v>
      </c>
      <c r="E331" s="446"/>
      <c r="F331" s="446"/>
      <c r="G331" s="446"/>
      <c r="H331" s="446"/>
      <c r="I331" s="446"/>
      <c r="J331" s="446"/>
      <c r="K331" s="446"/>
      <c r="L331" s="446"/>
      <c r="M331" s="446"/>
      <c r="N331" s="446"/>
      <c r="O331" s="446"/>
      <c r="P331" s="446"/>
      <c r="Q331" s="446"/>
      <c r="R331" s="446"/>
      <c r="S331" s="446"/>
      <c r="T331" s="446"/>
      <c r="U331" s="446"/>
      <c r="V331" s="446"/>
      <c r="W331" s="446"/>
      <c r="X331" s="446"/>
      <c r="Y331" s="446"/>
      <c r="Z331" s="446"/>
      <c r="AA331" s="446"/>
      <c r="AB331" s="446"/>
      <c r="AC331" s="446"/>
      <c r="AD331" s="446"/>
      <c r="AE331" s="446"/>
      <c r="AF331" s="446"/>
      <c r="AG331" s="446"/>
      <c r="AH331" s="446"/>
      <c r="AI331" s="446"/>
      <c r="AJ331" s="446"/>
      <c r="AK331" s="446"/>
      <c r="AL331" s="446"/>
      <c r="AM331" s="446"/>
      <c r="AN331" s="446"/>
      <c r="AO331" s="446"/>
      <c r="AP331" s="446"/>
      <c r="AQ331" s="446"/>
      <c r="AR331" s="446"/>
      <c r="AS331" s="446"/>
      <c r="AT331" s="446"/>
      <c r="AU331" s="446"/>
      <c r="AV331" s="446"/>
      <c r="AW331" s="446"/>
      <c r="AX331" s="446"/>
      <c r="AY331" s="446"/>
      <c r="AZ331" s="486"/>
    </row>
    <row r="332" spans="1:74" s="458" customFormat="1" ht="18" customHeight="1">
      <c r="A332" s="436">
        <f t="shared" si="12"/>
        <v>0</v>
      </c>
      <c r="B332" s="445"/>
      <c r="C332" s="2155" t="s">
        <v>1575</v>
      </c>
      <c r="D332" s="2155"/>
      <c r="E332" s="2155"/>
      <c r="F332" s="2155"/>
      <c r="G332" s="2155"/>
      <c r="H332" s="2155"/>
      <c r="I332" s="2155"/>
      <c r="J332" s="2155"/>
      <c r="K332" s="2155"/>
      <c r="L332" s="2155"/>
      <c r="M332" s="2155"/>
      <c r="N332" s="2155"/>
      <c r="O332" s="2155"/>
      <c r="P332" s="2155"/>
      <c r="Q332" s="2155"/>
      <c r="R332" s="2155"/>
      <c r="S332" s="2155"/>
      <c r="T332" s="2155"/>
      <c r="U332" s="2155"/>
      <c r="V332" s="2155"/>
      <c r="W332" s="2155"/>
      <c r="X332" s="2155"/>
      <c r="Y332" s="2155"/>
      <c r="Z332" s="2155"/>
      <c r="AA332" s="2155" t="s">
        <v>1574</v>
      </c>
      <c r="AB332" s="2155"/>
      <c r="AC332" s="2155"/>
      <c r="AD332" s="2155"/>
      <c r="AE332" s="2155"/>
      <c r="AF332" s="2155"/>
      <c r="AG332" s="2155"/>
      <c r="AH332" s="2155"/>
      <c r="AI332" s="2155"/>
      <c r="AJ332" s="2155"/>
      <c r="AK332" s="2155"/>
      <c r="AL332" s="2155"/>
      <c r="AM332" s="2155"/>
      <c r="AN332" s="2155"/>
      <c r="AO332" s="2155"/>
      <c r="AP332" s="2155"/>
      <c r="AQ332" s="2155"/>
      <c r="AR332" s="2155"/>
      <c r="AS332" s="2155"/>
      <c r="AT332" s="2155"/>
      <c r="AU332" s="2155"/>
      <c r="AV332" s="2155"/>
      <c r="AW332" s="2155"/>
      <c r="AX332" s="2155"/>
      <c r="AY332" s="445"/>
      <c r="AZ332" s="444"/>
    </row>
    <row r="333" spans="1:74" s="444" customFormat="1" ht="18" customHeight="1">
      <c r="A333" s="436">
        <f t="shared" ref="A333:A350" si="13">IF(K$319&gt;0,1,0)</f>
        <v>0</v>
      </c>
      <c r="B333" s="487"/>
      <c r="C333" s="2155" t="s">
        <v>1573</v>
      </c>
      <c r="D333" s="2155"/>
      <c r="E333" s="2155"/>
      <c r="F333" s="2155"/>
      <c r="G333" s="2155"/>
      <c r="H333" s="2155"/>
      <c r="I333" s="2155"/>
      <c r="J333" s="2155"/>
      <c r="K333" s="2155" t="s">
        <v>1572</v>
      </c>
      <c r="L333" s="2155"/>
      <c r="M333" s="2155"/>
      <c r="N333" s="2155"/>
      <c r="O333" s="2155"/>
      <c r="P333" s="2155"/>
      <c r="Q333" s="2155"/>
      <c r="R333" s="2155"/>
      <c r="S333" s="2155" t="s">
        <v>1571</v>
      </c>
      <c r="T333" s="2155"/>
      <c r="U333" s="2155"/>
      <c r="V333" s="2155"/>
      <c r="W333" s="2155"/>
      <c r="X333" s="2155"/>
      <c r="Y333" s="2155"/>
      <c r="Z333" s="2155"/>
      <c r="AA333" s="2155" t="s">
        <v>1404</v>
      </c>
      <c r="AB333" s="2155"/>
      <c r="AC333" s="2155"/>
      <c r="AD333" s="2155"/>
      <c r="AE333" s="2155"/>
      <c r="AF333" s="2155"/>
      <c r="AG333" s="2155"/>
      <c r="AH333" s="2155"/>
      <c r="AI333" s="2155" t="s">
        <v>1403</v>
      </c>
      <c r="AJ333" s="2155"/>
      <c r="AK333" s="2155"/>
      <c r="AL333" s="2155"/>
      <c r="AM333" s="2155"/>
      <c r="AN333" s="2155"/>
      <c r="AO333" s="2155"/>
      <c r="AP333" s="2155"/>
      <c r="AQ333" s="2155" t="s">
        <v>1402</v>
      </c>
      <c r="AR333" s="2155"/>
      <c r="AS333" s="2155"/>
      <c r="AT333" s="2155"/>
      <c r="AU333" s="2155"/>
      <c r="AV333" s="2155"/>
      <c r="AW333" s="2155"/>
      <c r="AX333" s="2155"/>
      <c r="AY333" s="487"/>
      <c r="AZ333" s="443"/>
      <c r="BB333" s="458"/>
      <c r="BC333" s="458"/>
      <c r="BD333" s="458"/>
      <c r="BE333" s="458"/>
      <c r="BF333" s="458"/>
      <c r="BG333" s="458"/>
      <c r="BH333" s="458"/>
      <c r="BI333" s="458"/>
      <c r="BJ333" s="458"/>
      <c r="BK333" s="458"/>
      <c r="BL333" s="458"/>
      <c r="BM333" s="458"/>
      <c r="BN333" s="458"/>
      <c r="BO333" s="458"/>
      <c r="BP333" s="458"/>
      <c r="BQ333" s="458"/>
      <c r="BR333" s="458"/>
      <c r="BS333" s="458"/>
      <c r="BT333" s="458"/>
      <c r="BU333" s="458"/>
      <c r="BV333" s="458"/>
    </row>
    <row r="334" spans="1:74" s="438" customFormat="1" ht="18" customHeight="1">
      <c r="A334" s="436">
        <f t="shared" si="13"/>
        <v>0</v>
      </c>
      <c r="B334" s="470"/>
      <c r="C334" s="2155" t="s">
        <v>1566</v>
      </c>
      <c r="D334" s="2155"/>
      <c r="E334" s="2155"/>
      <c r="F334" s="2155"/>
      <c r="G334" s="2155"/>
      <c r="H334" s="2155"/>
      <c r="I334" s="2155"/>
      <c r="J334" s="2155"/>
      <c r="K334" s="2155" t="s">
        <v>1570</v>
      </c>
      <c r="L334" s="2155"/>
      <c r="M334" s="2155"/>
      <c r="N334" s="2155"/>
      <c r="O334" s="2155"/>
      <c r="P334" s="2155"/>
      <c r="Q334" s="2155"/>
      <c r="R334" s="2155"/>
      <c r="S334" s="2165">
        <f>AA319</f>
        <v>0</v>
      </c>
      <c r="T334" s="2165"/>
      <c r="U334" s="2165"/>
      <c r="V334" s="2165"/>
      <c r="W334" s="2165"/>
      <c r="X334" s="2165"/>
      <c r="Y334" s="2165"/>
      <c r="Z334" s="2165"/>
      <c r="AA334" s="2158" t="str">
        <f>'6-3표준조사-2'!P456</f>
        <v>완 (15˚ 이하)</v>
      </c>
      <c r="AB334" s="2158"/>
      <c r="AC334" s="2158"/>
      <c r="AD334" s="2158"/>
      <c r="AE334" s="2158"/>
      <c r="AF334" s="2158"/>
      <c r="AG334" s="2158"/>
      <c r="AH334" s="2158"/>
      <c r="AI334" s="2158">
        <f>'6-3표준조사-2'!Q456</f>
        <v>0</v>
      </c>
      <c r="AJ334" s="2158"/>
      <c r="AK334" s="2158"/>
      <c r="AL334" s="2158"/>
      <c r="AM334" s="2158"/>
      <c r="AN334" s="2158"/>
      <c r="AO334" s="2158"/>
      <c r="AP334" s="2158"/>
      <c r="AQ334" s="2158">
        <f>'6-3표준조사-2'!R456</f>
        <v>0</v>
      </c>
      <c r="AR334" s="2158"/>
      <c r="AS334" s="2158"/>
      <c r="AT334" s="2158"/>
      <c r="AU334" s="2158"/>
      <c r="AV334" s="2158"/>
      <c r="AW334" s="2158"/>
      <c r="AX334" s="2158"/>
      <c r="AY334" s="470"/>
      <c r="AZ334" s="471"/>
    </row>
    <row r="335" spans="1:74" s="444" customFormat="1" ht="18" customHeight="1">
      <c r="A335" s="436">
        <f t="shared" si="13"/>
        <v>0</v>
      </c>
      <c r="B335" s="470"/>
      <c r="C335" s="2155" t="s">
        <v>1569</v>
      </c>
      <c r="D335" s="2155"/>
      <c r="E335" s="2155"/>
      <c r="F335" s="2155"/>
      <c r="G335" s="2155"/>
      <c r="H335" s="2155"/>
      <c r="I335" s="2155"/>
      <c r="J335" s="2155"/>
      <c r="K335" s="2155" t="s">
        <v>1568</v>
      </c>
      <c r="L335" s="2155"/>
      <c r="M335" s="2155"/>
      <c r="N335" s="2155"/>
      <c r="O335" s="2155"/>
      <c r="P335" s="2155"/>
      <c r="Q335" s="2155"/>
      <c r="R335" s="2155"/>
      <c r="S335" s="2166">
        <f>K319</f>
        <v>0</v>
      </c>
      <c r="T335" s="2166"/>
      <c r="U335" s="2166"/>
      <c r="V335" s="2166"/>
      <c r="W335" s="2166"/>
      <c r="X335" s="2166"/>
      <c r="Y335" s="2166"/>
      <c r="Z335" s="2166"/>
      <c r="AA335" s="2159"/>
      <c r="AB335" s="2159"/>
      <c r="AC335" s="2159"/>
      <c r="AD335" s="2159"/>
      <c r="AE335" s="2159"/>
      <c r="AF335" s="2159"/>
      <c r="AG335" s="2159"/>
      <c r="AH335" s="2159"/>
      <c r="AI335" s="2159"/>
      <c r="AJ335" s="2159"/>
      <c r="AK335" s="2159"/>
      <c r="AL335" s="2159"/>
      <c r="AM335" s="2159"/>
      <c r="AN335" s="2159"/>
      <c r="AO335" s="2159"/>
      <c r="AP335" s="2159"/>
      <c r="AQ335" s="2159"/>
      <c r="AR335" s="2159"/>
      <c r="AS335" s="2159"/>
      <c r="AT335" s="2159"/>
      <c r="AU335" s="2159"/>
      <c r="AV335" s="2159"/>
      <c r="AW335" s="2159"/>
      <c r="AX335" s="2159"/>
      <c r="AY335" s="470"/>
      <c r="AZ335" s="471"/>
    </row>
    <row r="336" spans="1:74" s="444" customFormat="1" ht="18" customHeight="1">
      <c r="A336" s="436">
        <f t="shared" si="13"/>
        <v>0</v>
      </c>
      <c r="B336" s="488"/>
      <c r="C336" s="488" t="s">
        <v>1567</v>
      </c>
      <c r="D336" s="488" t="s">
        <v>1566</v>
      </c>
      <c r="E336" s="488"/>
      <c r="F336" s="488"/>
      <c r="G336" s="489"/>
      <c r="H336" s="489"/>
      <c r="I336" s="489"/>
      <c r="J336" s="489"/>
      <c r="K336" s="489"/>
      <c r="L336" s="476"/>
      <c r="M336" s="476"/>
      <c r="N336" s="476"/>
      <c r="O336" s="476"/>
      <c r="P336" s="476"/>
      <c r="Q336" s="490"/>
      <c r="R336" s="490"/>
      <c r="S336" s="490"/>
      <c r="T336" s="490"/>
      <c r="U336" s="490"/>
      <c r="V336" s="470"/>
      <c r="W336" s="470"/>
      <c r="X336" s="470"/>
      <c r="Y336" s="470"/>
      <c r="Z336" s="491"/>
      <c r="AA336" s="470"/>
      <c r="AB336" s="470"/>
      <c r="AC336" s="470"/>
      <c r="AD336" s="492"/>
      <c r="AE336" s="470"/>
      <c r="AF336" s="470"/>
      <c r="AG336" s="470"/>
      <c r="AH336" s="493"/>
      <c r="AI336" s="493"/>
      <c r="AJ336" s="493"/>
      <c r="AK336" s="493"/>
      <c r="AL336" s="493"/>
      <c r="AM336" s="493"/>
      <c r="AN336" s="493"/>
      <c r="AO336" s="493"/>
      <c r="AP336" s="493"/>
      <c r="AQ336" s="494"/>
      <c r="AR336" s="494"/>
      <c r="AS336" s="494"/>
      <c r="AT336" s="494"/>
      <c r="AU336" s="495"/>
      <c r="AV336" s="495"/>
      <c r="AW336" s="495"/>
      <c r="AX336" s="495"/>
      <c r="AY336" s="495"/>
      <c r="AZ336" s="496"/>
    </row>
    <row r="337" spans="1:52" s="444" customFormat="1" ht="18" customHeight="1">
      <c r="A337" s="436">
        <f t="shared" si="13"/>
        <v>0</v>
      </c>
      <c r="B337" s="445"/>
      <c r="C337" s="445"/>
      <c r="D337" s="445" t="s">
        <v>540</v>
      </c>
      <c r="E337" s="445" t="s">
        <v>1565</v>
      </c>
      <c r="F337" s="445"/>
      <c r="G337" s="445"/>
      <c r="H337" s="445"/>
      <c r="I337" s="445"/>
      <c r="J337" s="492"/>
      <c r="K337" s="492"/>
      <c r="L337" s="492"/>
      <c r="M337" s="492"/>
      <c r="N337" s="445"/>
      <c r="O337" s="445"/>
      <c r="P337" s="445"/>
      <c r="Q337" s="445"/>
      <c r="R337" s="445"/>
      <c r="S337" s="445"/>
      <c r="T337" s="490"/>
      <c r="U337" s="490"/>
      <c r="V337" s="490"/>
      <c r="W337" s="490"/>
      <c r="X337" s="445"/>
      <c r="Y337" s="445"/>
      <c r="Z337" s="445"/>
      <c r="AA337" s="445"/>
      <c r="AB337" s="490"/>
      <c r="AC337" s="490"/>
      <c r="AD337" s="490"/>
      <c r="AE337" s="490"/>
      <c r="AF337" s="445"/>
      <c r="AG337" s="445"/>
      <c r="AH337" s="445"/>
      <c r="AI337" s="445"/>
      <c r="AJ337" s="445"/>
      <c r="AK337" s="445"/>
      <c r="AL337" s="445"/>
      <c r="AM337" s="445"/>
      <c r="AN337" s="445"/>
      <c r="AO337" s="445"/>
      <c r="AP337" s="445"/>
      <c r="AQ337" s="445"/>
      <c r="AR337" s="445"/>
      <c r="AS337" s="445"/>
      <c r="AT337" s="445"/>
      <c r="AU337" s="445"/>
      <c r="AV337" s="445"/>
      <c r="AW337" s="445"/>
      <c r="AX337" s="445"/>
      <c r="AY337" s="445"/>
    </row>
    <row r="338" spans="1:52" s="458" customFormat="1" ht="18" customHeight="1">
      <c r="A338" s="436">
        <f t="shared" si="13"/>
        <v>0</v>
      </c>
      <c r="B338" s="445"/>
      <c r="C338" s="445"/>
      <c r="D338" s="445" t="s">
        <v>540</v>
      </c>
      <c r="E338" s="446" t="s">
        <v>1564</v>
      </c>
      <c r="F338" s="446"/>
      <c r="G338" s="446"/>
      <c r="H338" s="446"/>
      <c r="I338" s="446"/>
      <c r="J338" s="446"/>
      <c r="K338" s="446"/>
      <c r="L338" s="446"/>
      <c r="M338" s="446"/>
      <c r="N338" s="446"/>
      <c r="O338" s="446"/>
      <c r="P338" s="446"/>
      <c r="Q338" s="446"/>
      <c r="R338" s="446"/>
      <c r="S338" s="446"/>
      <c r="T338" s="446"/>
      <c r="U338" s="446"/>
      <c r="V338" s="446"/>
      <c r="W338" s="446"/>
      <c r="X338" s="446"/>
      <c r="Y338" s="446"/>
      <c r="Z338" s="446"/>
      <c r="AA338" s="446"/>
      <c r="AB338" s="446"/>
      <c r="AC338" s="446"/>
      <c r="AD338" s="446"/>
      <c r="AE338" s="446"/>
      <c r="AF338" s="446"/>
      <c r="AG338" s="446"/>
      <c r="AH338" s="446"/>
      <c r="AI338" s="446"/>
      <c r="AJ338" s="446"/>
      <c r="AK338" s="446"/>
      <c r="AL338" s="446"/>
      <c r="AM338" s="446"/>
      <c r="AN338" s="446"/>
      <c r="AO338" s="446"/>
      <c r="AP338" s="446"/>
      <c r="AQ338" s="446"/>
      <c r="AR338" s="446"/>
      <c r="AS338" s="446"/>
      <c r="AT338" s="446"/>
      <c r="AU338" s="446"/>
      <c r="AV338" s="446"/>
      <c r="AW338" s="446"/>
      <c r="AX338" s="446"/>
      <c r="AY338" s="446"/>
      <c r="AZ338" s="486"/>
    </row>
    <row r="339" spans="1:52" s="459" customFormat="1" ht="18" customHeight="1">
      <c r="A339" s="436">
        <f t="shared" si="13"/>
        <v>0</v>
      </c>
      <c r="B339" s="445"/>
      <c r="C339" s="445" t="s">
        <v>1563</v>
      </c>
      <c r="D339" s="445"/>
      <c r="E339" s="497"/>
      <c r="F339" s="497"/>
      <c r="G339" s="497"/>
      <c r="H339" s="497"/>
      <c r="I339" s="497"/>
      <c r="J339" s="497"/>
      <c r="K339" s="497"/>
      <c r="L339" s="497"/>
      <c r="M339" s="497"/>
      <c r="N339" s="497"/>
      <c r="O339" s="497"/>
      <c r="P339" s="497"/>
      <c r="Q339" s="497"/>
      <c r="R339" s="497"/>
      <c r="S339" s="497"/>
      <c r="T339" s="497"/>
      <c r="U339" s="497"/>
      <c r="V339" s="497"/>
      <c r="W339" s="497"/>
      <c r="X339" s="497"/>
      <c r="Y339" s="497"/>
      <c r="Z339" s="497"/>
      <c r="AA339" s="497"/>
      <c r="AB339" s="497"/>
      <c r="AC339" s="497"/>
      <c r="AD339" s="497"/>
      <c r="AE339" s="497"/>
      <c r="AF339" s="497"/>
      <c r="AG339" s="497"/>
      <c r="AH339" s="497"/>
      <c r="AI339" s="497"/>
      <c r="AJ339" s="497"/>
      <c r="AK339" s="497"/>
      <c r="AL339" s="497"/>
      <c r="AM339" s="497"/>
      <c r="AN339" s="497"/>
      <c r="AO339" s="497"/>
      <c r="AP339" s="497"/>
      <c r="AQ339" s="497"/>
      <c r="AR339" s="497"/>
      <c r="AS339" s="497"/>
      <c r="AT339" s="497"/>
      <c r="AU339" s="497"/>
      <c r="AV339" s="497"/>
      <c r="AW339" s="497"/>
      <c r="AX339" s="497"/>
      <c r="AY339" s="497"/>
      <c r="AZ339" s="498"/>
    </row>
    <row r="340" spans="1:52" s="458" customFormat="1" ht="18" customHeight="1">
      <c r="A340" s="436">
        <f t="shared" si="13"/>
        <v>0</v>
      </c>
      <c r="B340" s="445"/>
      <c r="C340" s="445"/>
      <c r="D340" s="445" t="s">
        <v>540</v>
      </c>
      <c r="E340" s="497" t="s">
        <v>1562</v>
      </c>
      <c r="F340" s="497"/>
      <c r="G340" s="497"/>
      <c r="H340" s="497"/>
      <c r="I340" s="497"/>
      <c r="J340" s="497"/>
      <c r="K340" s="497"/>
      <c r="L340" s="497"/>
      <c r="M340" s="497"/>
      <c r="N340" s="497"/>
      <c r="O340" s="497"/>
      <c r="P340" s="497"/>
      <c r="Q340" s="497"/>
      <c r="R340" s="497"/>
      <c r="S340" s="497"/>
      <c r="T340" s="497"/>
      <c r="U340" s="497"/>
      <c r="V340" s="497"/>
      <c r="W340" s="497"/>
      <c r="X340" s="497"/>
      <c r="Y340" s="497"/>
      <c r="Z340" s="497"/>
      <c r="AA340" s="497"/>
      <c r="AB340" s="497"/>
      <c r="AC340" s="497"/>
      <c r="AD340" s="497"/>
      <c r="AE340" s="497"/>
      <c r="AF340" s="497"/>
      <c r="AG340" s="497"/>
      <c r="AH340" s="497"/>
      <c r="AI340" s="497"/>
      <c r="AJ340" s="497"/>
      <c r="AK340" s="497"/>
      <c r="AL340" s="497"/>
      <c r="AM340" s="497"/>
      <c r="AN340" s="497"/>
      <c r="AO340" s="497"/>
      <c r="AP340" s="497"/>
      <c r="AQ340" s="497"/>
      <c r="AR340" s="497"/>
      <c r="AS340" s="497"/>
      <c r="AT340" s="497"/>
      <c r="AU340" s="497"/>
      <c r="AV340" s="497"/>
      <c r="AW340" s="497"/>
      <c r="AX340" s="497"/>
      <c r="AY340" s="497"/>
      <c r="AZ340" s="498"/>
    </row>
    <row r="341" spans="1:52" s="458" customFormat="1" ht="18" customHeight="1">
      <c r="A341" s="436">
        <f t="shared" si="13"/>
        <v>0</v>
      </c>
      <c r="B341" s="445"/>
      <c r="C341" s="445"/>
      <c r="D341" s="445" t="s">
        <v>540</v>
      </c>
      <c r="E341" s="497" t="s">
        <v>1561</v>
      </c>
      <c r="F341" s="497"/>
      <c r="G341" s="497"/>
      <c r="H341" s="497"/>
      <c r="I341" s="497"/>
      <c r="J341" s="497"/>
      <c r="K341" s="497"/>
      <c r="L341" s="497"/>
      <c r="M341" s="497"/>
      <c r="N341" s="497"/>
      <c r="O341" s="497"/>
      <c r="P341" s="497"/>
      <c r="Q341" s="497"/>
      <c r="R341" s="497"/>
      <c r="S341" s="497"/>
      <c r="T341" s="497"/>
      <c r="U341" s="497"/>
      <c r="V341" s="497"/>
      <c r="W341" s="497"/>
      <c r="X341" s="497"/>
      <c r="Y341" s="497"/>
      <c r="Z341" s="497"/>
      <c r="AA341" s="497"/>
      <c r="AB341" s="497"/>
      <c r="AC341" s="497"/>
      <c r="AD341" s="497"/>
      <c r="AE341" s="497"/>
      <c r="AF341" s="497"/>
      <c r="AG341" s="497"/>
      <c r="AH341" s="497"/>
      <c r="AI341" s="497"/>
      <c r="AJ341" s="497"/>
      <c r="AK341" s="497"/>
      <c r="AL341" s="497"/>
      <c r="AM341" s="497"/>
      <c r="AN341" s="497"/>
      <c r="AO341" s="497"/>
      <c r="AP341" s="497"/>
      <c r="AQ341" s="497"/>
      <c r="AR341" s="497"/>
      <c r="AS341" s="497"/>
      <c r="AT341" s="497"/>
      <c r="AU341" s="497"/>
      <c r="AV341" s="497"/>
      <c r="AW341" s="497"/>
      <c r="AX341" s="497"/>
      <c r="AY341" s="497"/>
      <c r="AZ341" s="498"/>
    </row>
    <row r="342" spans="1:52" s="458" customFormat="1" ht="18" customHeight="1">
      <c r="A342" s="436">
        <f t="shared" si="13"/>
        <v>0</v>
      </c>
      <c r="B342" s="445"/>
      <c r="C342" s="445" t="s">
        <v>1560</v>
      </c>
      <c r="D342" s="445" t="s">
        <v>1559</v>
      </c>
      <c r="E342" s="497"/>
      <c r="F342" s="497"/>
      <c r="G342" s="497"/>
      <c r="H342" s="497"/>
      <c r="I342" s="497"/>
      <c r="J342" s="497"/>
      <c r="K342" s="497"/>
      <c r="L342" s="497"/>
      <c r="M342" s="497"/>
      <c r="N342" s="497"/>
      <c r="O342" s="497"/>
      <c r="P342" s="497"/>
      <c r="Q342" s="497"/>
      <c r="R342" s="497"/>
      <c r="S342" s="497"/>
      <c r="T342" s="497"/>
      <c r="U342" s="497"/>
      <c r="V342" s="497"/>
      <c r="W342" s="497"/>
      <c r="X342" s="497"/>
      <c r="Y342" s="497"/>
      <c r="Z342" s="497"/>
      <c r="AA342" s="497"/>
      <c r="AB342" s="497"/>
      <c r="AC342" s="497"/>
      <c r="AD342" s="497"/>
      <c r="AE342" s="497"/>
      <c r="AF342" s="497"/>
      <c r="AG342" s="497"/>
      <c r="AH342" s="497"/>
      <c r="AI342" s="497"/>
      <c r="AJ342" s="497"/>
      <c r="AK342" s="497"/>
      <c r="AL342" s="497"/>
      <c r="AM342" s="497"/>
      <c r="AN342" s="497"/>
      <c r="AO342" s="497"/>
      <c r="AP342" s="497"/>
      <c r="AQ342" s="497"/>
      <c r="AR342" s="497"/>
      <c r="AS342" s="497"/>
      <c r="AT342" s="497"/>
      <c r="AU342" s="497"/>
      <c r="AV342" s="497"/>
      <c r="AW342" s="497"/>
      <c r="AX342" s="497"/>
      <c r="AY342" s="497"/>
      <c r="AZ342" s="498"/>
    </row>
    <row r="343" spans="1:52" s="458" customFormat="1" ht="18" customHeight="1">
      <c r="A343" s="436">
        <f t="shared" si="13"/>
        <v>0</v>
      </c>
      <c r="B343" s="445"/>
      <c r="C343" s="445"/>
      <c r="D343" s="445" t="s">
        <v>540</v>
      </c>
      <c r="E343" s="497" t="s">
        <v>1558</v>
      </c>
      <c r="F343" s="497"/>
      <c r="G343" s="497"/>
      <c r="H343" s="497"/>
      <c r="I343" s="497"/>
      <c r="J343" s="497"/>
      <c r="K343" s="497"/>
      <c r="L343" s="497"/>
      <c r="M343" s="497"/>
      <c r="N343" s="497"/>
      <c r="O343" s="497"/>
      <c r="P343" s="497"/>
      <c r="Q343" s="497"/>
      <c r="R343" s="497"/>
      <c r="S343" s="497"/>
      <c r="T343" s="497"/>
      <c r="U343" s="497"/>
      <c r="V343" s="497"/>
      <c r="W343" s="497"/>
      <c r="X343" s="497"/>
      <c r="Y343" s="497"/>
      <c r="Z343" s="497"/>
      <c r="AA343" s="497"/>
      <c r="AB343" s="497"/>
      <c r="AC343" s="497"/>
      <c r="AD343" s="497"/>
      <c r="AE343" s="497"/>
      <c r="AF343" s="497"/>
      <c r="AG343" s="497"/>
      <c r="AH343" s="497"/>
      <c r="AI343" s="497"/>
      <c r="AJ343" s="497"/>
      <c r="AK343" s="497"/>
      <c r="AL343" s="497"/>
      <c r="AM343" s="497"/>
      <c r="AN343" s="497"/>
      <c r="AO343" s="497"/>
      <c r="AP343" s="497"/>
      <c r="AQ343" s="497"/>
      <c r="AR343" s="497"/>
      <c r="AS343" s="497"/>
      <c r="AT343" s="497"/>
      <c r="AU343" s="497"/>
      <c r="AV343" s="497"/>
      <c r="AW343" s="497"/>
      <c r="AX343" s="497"/>
      <c r="AY343" s="497"/>
      <c r="AZ343" s="498"/>
    </row>
    <row r="344" spans="1:52" s="458" customFormat="1" ht="18" customHeight="1">
      <c r="A344" s="436">
        <f t="shared" si="13"/>
        <v>0</v>
      </c>
      <c r="B344" s="445"/>
      <c r="C344" s="445"/>
      <c r="D344" s="445" t="s">
        <v>540</v>
      </c>
      <c r="E344" s="497" t="s">
        <v>1557</v>
      </c>
      <c r="F344" s="497"/>
      <c r="G344" s="497"/>
      <c r="H344" s="497"/>
      <c r="I344" s="497"/>
      <c r="J344" s="497"/>
      <c r="K344" s="497"/>
      <c r="L344" s="497"/>
      <c r="M344" s="497"/>
      <c r="N344" s="497"/>
      <c r="O344" s="497"/>
      <c r="P344" s="497"/>
      <c r="Q344" s="497"/>
      <c r="R344" s="497"/>
      <c r="S344" s="497"/>
      <c r="T344" s="497"/>
      <c r="U344" s="497"/>
      <c r="V344" s="497"/>
      <c r="W344" s="497"/>
      <c r="X344" s="497"/>
      <c r="Y344" s="497"/>
      <c r="Z344" s="497"/>
      <c r="AA344" s="497"/>
      <c r="AB344" s="497"/>
      <c r="AC344" s="497"/>
      <c r="AD344" s="497"/>
      <c r="AE344" s="497"/>
      <c r="AF344" s="497"/>
      <c r="AG344" s="497"/>
      <c r="AH344" s="497"/>
      <c r="AI344" s="497"/>
      <c r="AJ344" s="497"/>
      <c r="AK344" s="497"/>
      <c r="AL344" s="497"/>
      <c r="AM344" s="497"/>
      <c r="AN344" s="497"/>
      <c r="AO344" s="497"/>
      <c r="AP344" s="497"/>
      <c r="AQ344" s="497"/>
      <c r="AR344" s="497"/>
      <c r="AS344" s="497"/>
      <c r="AT344" s="497"/>
      <c r="AU344" s="497"/>
      <c r="AV344" s="497"/>
      <c r="AW344" s="497"/>
      <c r="AX344" s="497"/>
      <c r="AY344" s="497"/>
      <c r="AZ344" s="498"/>
    </row>
    <row r="345" spans="1:52" s="458" customFormat="1" ht="18" customHeight="1">
      <c r="A345" s="436">
        <f t="shared" si="13"/>
        <v>0</v>
      </c>
      <c r="B345" s="445"/>
      <c r="C345" s="445"/>
      <c r="D345" s="445" t="s">
        <v>540</v>
      </c>
      <c r="E345" s="497" t="s">
        <v>1556</v>
      </c>
      <c r="F345" s="497"/>
      <c r="G345" s="497"/>
      <c r="H345" s="497"/>
      <c r="I345" s="497"/>
      <c r="J345" s="497"/>
      <c r="K345" s="497"/>
      <c r="L345" s="497"/>
      <c r="M345" s="497"/>
      <c r="N345" s="497"/>
      <c r="O345" s="497"/>
      <c r="P345" s="497"/>
      <c r="Q345" s="497"/>
      <c r="R345" s="497"/>
      <c r="S345" s="497"/>
      <c r="T345" s="497"/>
      <c r="U345" s="497"/>
      <c r="V345" s="497"/>
      <c r="W345" s="497"/>
      <c r="X345" s="497"/>
      <c r="Y345" s="497"/>
      <c r="Z345" s="497"/>
      <c r="AA345" s="497"/>
      <c r="AB345" s="497"/>
      <c r="AC345" s="497"/>
      <c r="AD345" s="497"/>
      <c r="AE345" s="497"/>
      <c r="AF345" s="497"/>
      <c r="AG345" s="497"/>
      <c r="AH345" s="497"/>
      <c r="AI345" s="497"/>
      <c r="AJ345" s="497"/>
      <c r="AK345" s="497"/>
      <c r="AL345" s="497"/>
      <c r="AM345" s="497"/>
      <c r="AN345" s="497"/>
      <c r="AO345" s="497"/>
      <c r="AP345" s="497"/>
      <c r="AQ345" s="497"/>
      <c r="AR345" s="497"/>
      <c r="AS345" s="497"/>
      <c r="AT345" s="497"/>
      <c r="AU345" s="497"/>
      <c r="AV345" s="497"/>
      <c r="AW345" s="497"/>
      <c r="AX345" s="497"/>
      <c r="AY345" s="497"/>
      <c r="AZ345" s="498"/>
    </row>
    <row r="346" spans="1:52" s="458" customFormat="1" ht="18" customHeight="1">
      <c r="A346" s="436">
        <f t="shared" si="13"/>
        <v>0</v>
      </c>
      <c r="B346" s="445"/>
      <c r="C346" s="445"/>
      <c r="D346" s="445" t="s">
        <v>540</v>
      </c>
      <c r="E346" s="497" t="s">
        <v>1555</v>
      </c>
      <c r="F346" s="497"/>
      <c r="G346" s="497"/>
      <c r="H346" s="497"/>
      <c r="I346" s="497"/>
      <c r="J346" s="497"/>
      <c r="K346" s="497"/>
      <c r="L346" s="497"/>
      <c r="M346" s="497"/>
      <c r="N346" s="497"/>
      <c r="O346" s="497"/>
      <c r="P346" s="497"/>
      <c r="Q346" s="497"/>
      <c r="R346" s="497"/>
      <c r="S346" s="497"/>
      <c r="T346" s="497"/>
      <c r="U346" s="497"/>
      <c r="V346" s="497"/>
      <c r="W346" s="497"/>
      <c r="X346" s="497"/>
      <c r="Y346" s="497"/>
      <c r="Z346" s="497"/>
      <c r="AA346" s="497"/>
      <c r="AB346" s="497"/>
      <c r="AC346" s="497"/>
      <c r="AD346" s="497"/>
      <c r="AE346" s="497"/>
      <c r="AF346" s="497"/>
      <c r="AG346" s="497"/>
      <c r="AH346" s="497"/>
      <c r="AI346" s="497"/>
      <c r="AJ346" s="497"/>
      <c r="AK346" s="497"/>
      <c r="AL346" s="497"/>
      <c r="AM346" s="497"/>
      <c r="AN346" s="497"/>
      <c r="AO346" s="497"/>
      <c r="AP346" s="497"/>
      <c r="AQ346" s="497"/>
      <c r="AR346" s="497"/>
      <c r="AS346" s="497"/>
      <c r="AT346" s="497"/>
      <c r="AU346" s="497"/>
      <c r="AV346" s="497"/>
      <c r="AW346" s="497"/>
      <c r="AX346" s="497"/>
      <c r="AY346" s="497"/>
      <c r="AZ346" s="498"/>
    </row>
    <row r="347" spans="1:52" s="458" customFormat="1" ht="18" customHeight="1">
      <c r="A347" s="436">
        <f t="shared" si="13"/>
        <v>0</v>
      </c>
      <c r="B347" s="445"/>
      <c r="C347" s="445"/>
      <c r="D347" s="445" t="s">
        <v>540</v>
      </c>
      <c r="E347" s="497" t="s">
        <v>1554</v>
      </c>
      <c r="F347" s="497"/>
      <c r="G347" s="497"/>
      <c r="H347" s="497"/>
      <c r="I347" s="497"/>
      <c r="J347" s="497"/>
      <c r="K347" s="497"/>
      <c r="L347" s="497"/>
      <c r="M347" s="497"/>
      <c r="N347" s="497"/>
      <c r="O347" s="497"/>
      <c r="P347" s="497"/>
      <c r="Q347" s="497"/>
      <c r="R347" s="497"/>
      <c r="S347" s="497"/>
      <c r="T347" s="497"/>
      <c r="U347" s="497"/>
      <c r="V347" s="497"/>
      <c r="W347" s="497"/>
      <c r="X347" s="497"/>
      <c r="Y347" s="497"/>
      <c r="Z347" s="497"/>
      <c r="AA347" s="497"/>
      <c r="AB347" s="497"/>
      <c r="AC347" s="497"/>
      <c r="AD347" s="497"/>
      <c r="AE347" s="497"/>
      <c r="AF347" s="497"/>
      <c r="AG347" s="497"/>
      <c r="AH347" s="497"/>
      <c r="AI347" s="497"/>
      <c r="AJ347" s="497"/>
      <c r="AK347" s="497"/>
      <c r="AL347" s="497"/>
      <c r="AM347" s="497"/>
      <c r="AN347" s="497"/>
      <c r="AO347" s="497"/>
      <c r="AP347" s="497"/>
      <c r="AQ347" s="497"/>
      <c r="AR347" s="497"/>
      <c r="AS347" s="497"/>
      <c r="AT347" s="497"/>
      <c r="AU347" s="497"/>
      <c r="AV347" s="497"/>
      <c r="AW347" s="497"/>
      <c r="AX347" s="497"/>
      <c r="AY347" s="497"/>
      <c r="AZ347" s="498"/>
    </row>
    <row r="348" spans="1:52" s="458" customFormat="1" ht="18" customHeight="1">
      <c r="A348" s="436">
        <f t="shared" si="13"/>
        <v>0</v>
      </c>
      <c r="B348" s="445"/>
      <c r="C348" s="445"/>
      <c r="D348" s="445" t="s">
        <v>540</v>
      </c>
      <c r="E348" s="497" t="s">
        <v>1553</v>
      </c>
      <c r="F348" s="497"/>
      <c r="G348" s="497"/>
      <c r="H348" s="497"/>
      <c r="I348" s="497"/>
      <c r="J348" s="497"/>
      <c r="K348" s="497"/>
      <c r="L348" s="497"/>
      <c r="M348" s="497"/>
      <c r="N348" s="497"/>
      <c r="O348" s="497"/>
      <c r="P348" s="497"/>
      <c r="Q348" s="497"/>
      <c r="R348" s="497"/>
      <c r="S348" s="497"/>
      <c r="T348" s="497"/>
      <c r="U348" s="497"/>
      <c r="V348" s="497"/>
      <c r="W348" s="497"/>
      <c r="X348" s="497"/>
      <c r="Y348" s="497"/>
      <c r="Z348" s="497"/>
      <c r="AA348" s="497"/>
      <c r="AB348" s="497"/>
      <c r="AC348" s="497"/>
      <c r="AD348" s="497"/>
      <c r="AE348" s="497"/>
      <c r="AF348" s="497"/>
      <c r="AG348" s="497"/>
      <c r="AH348" s="497"/>
      <c r="AI348" s="497"/>
      <c r="AJ348" s="497"/>
      <c r="AK348" s="497"/>
      <c r="AL348" s="497"/>
      <c r="AM348" s="497"/>
      <c r="AN348" s="497"/>
      <c r="AO348" s="497"/>
      <c r="AP348" s="497"/>
      <c r="AQ348" s="497"/>
      <c r="AR348" s="497"/>
      <c r="AS348" s="497"/>
      <c r="AT348" s="497"/>
      <c r="AU348" s="497"/>
      <c r="AV348" s="497"/>
      <c r="AW348" s="497"/>
      <c r="AX348" s="497"/>
      <c r="AY348" s="497"/>
      <c r="AZ348" s="498"/>
    </row>
    <row r="349" spans="1:52" s="458" customFormat="1" ht="18" customHeight="1">
      <c r="A349" s="436">
        <f t="shared" si="13"/>
        <v>0</v>
      </c>
      <c r="B349" s="445"/>
      <c r="C349" s="445"/>
      <c r="D349" s="445" t="s">
        <v>540</v>
      </c>
      <c r="E349" s="497" t="s">
        <v>1552</v>
      </c>
      <c r="F349" s="497"/>
      <c r="G349" s="497"/>
      <c r="H349" s="497"/>
      <c r="I349" s="497"/>
      <c r="J349" s="497"/>
      <c r="K349" s="497"/>
      <c r="L349" s="497"/>
      <c r="M349" s="497"/>
      <c r="N349" s="497"/>
      <c r="O349" s="497"/>
      <c r="P349" s="497"/>
      <c r="Q349" s="497"/>
      <c r="R349" s="497"/>
      <c r="S349" s="497"/>
      <c r="T349" s="497"/>
      <c r="U349" s="497"/>
      <c r="V349" s="497"/>
      <c r="W349" s="497"/>
      <c r="X349" s="497"/>
      <c r="Y349" s="497"/>
      <c r="Z349" s="497"/>
      <c r="AA349" s="497"/>
      <c r="AB349" s="497"/>
      <c r="AC349" s="497"/>
      <c r="AD349" s="497"/>
      <c r="AE349" s="497"/>
      <c r="AF349" s="497"/>
      <c r="AG349" s="497"/>
      <c r="AH349" s="497"/>
      <c r="AI349" s="497"/>
      <c r="AJ349" s="497"/>
      <c r="AK349" s="497"/>
      <c r="AL349" s="497"/>
      <c r="AM349" s="497"/>
      <c r="AN349" s="497"/>
      <c r="AO349" s="497"/>
      <c r="AP349" s="497"/>
      <c r="AQ349" s="497"/>
      <c r="AR349" s="497"/>
      <c r="AS349" s="497"/>
      <c r="AT349" s="497"/>
      <c r="AU349" s="497"/>
      <c r="AV349" s="497"/>
      <c r="AW349" s="497"/>
      <c r="AX349" s="497"/>
      <c r="AY349" s="497"/>
      <c r="AZ349" s="498"/>
    </row>
    <row r="350" spans="1:52" s="458" customFormat="1" ht="18" customHeight="1" thickBot="1">
      <c r="A350" s="436">
        <f t="shared" si="13"/>
        <v>0</v>
      </c>
      <c r="B350" s="445"/>
      <c r="C350" s="445"/>
      <c r="D350" s="497"/>
      <c r="E350" s="499"/>
      <c r="F350" s="499"/>
      <c r="G350" s="499"/>
      <c r="H350" s="499"/>
      <c r="I350" s="499"/>
      <c r="J350" s="499"/>
      <c r="K350" s="499"/>
      <c r="L350" s="499"/>
      <c r="M350" s="499"/>
      <c r="N350" s="499"/>
      <c r="O350" s="499"/>
      <c r="P350" s="499"/>
      <c r="Q350" s="499"/>
      <c r="R350" s="499"/>
      <c r="S350" s="499"/>
      <c r="T350" s="499"/>
      <c r="U350" s="499"/>
      <c r="V350" s="499"/>
      <c r="W350" s="499"/>
      <c r="X350" s="499"/>
      <c r="Y350" s="499"/>
      <c r="Z350" s="499"/>
      <c r="AA350" s="499"/>
      <c r="AB350" s="499"/>
      <c r="AC350" s="499"/>
      <c r="AD350" s="499"/>
      <c r="AE350" s="499"/>
      <c r="AF350" s="499"/>
      <c r="AG350" s="499"/>
      <c r="AH350" s="499"/>
      <c r="AI350" s="499"/>
      <c r="AJ350" s="499"/>
      <c r="AK350" s="499"/>
      <c r="AL350" s="499"/>
      <c r="AM350" s="499"/>
      <c r="AN350" s="499"/>
      <c r="AO350" s="499"/>
      <c r="AP350" s="499"/>
      <c r="AQ350" s="499"/>
      <c r="AR350" s="499"/>
      <c r="AS350" s="499"/>
      <c r="AT350" s="499"/>
      <c r="AU350" s="499"/>
      <c r="AV350" s="499"/>
      <c r="AW350" s="499"/>
      <c r="AX350" s="499"/>
      <c r="AY350" s="499"/>
      <c r="AZ350" s="498"/>
    </row>
    <row r="351" spans="1:52" ht="33" thickTop="1" thickBot="1">
      <c r="A351" s="436">
        <f t="shared" ref="A351:A382" si="14">IF(K$369&gt;0,1,0)</f>
        <v>0</v>
      </c>
      <c r="B351" s="2167" t="s">
        <v>823</v>
      </c>
      <c r="C351" s="2168"/>
      <c r="D351" s="2168"/>
      <c r="E351" s="2168"/>
      <c r="F351" s="2168"/>
      <c r="G351" s="2168"/>
      <c r="H351" s="2168"/>
      <c r="I351" s="2168"/>
      <c r="J351" s="2168"/>
      <c r="K351" s="2168"/>
      <c r="L351" s="2168"/>
      <c r="M351" s="2168"/>
      <c r="N351" s="2168"/>
      <c r="O351" s="2168"/>
      <c r="P351" s="2168"/>
      <c r="Q351" s="2168"/>
      <c r="R351" s="2168"/>
      <c r="S351" s="2168"/>
      <c r="T351" s="2168"/>
      <c r="U351" s="2168"/>
      <c r="V351" s="2168"/>
      <c r="W351" s="2168"/>
      <c r="X351" s="2168"/>
      <c r="Y351" s="2168"/>
      <c r="Z351" s="2168"/>
      <c r="AA351" s="2168"/>
      <c r="AB351" s="2168"/>
      <c r="AC351" s="2168"/>
      <c r="AD351" s="2168"/>
      <c r="AE351" s="2168"/>
      <c r="AF351" s="2168"/>
      <c r="AG351" s="2168"/>
      <c r="AH351" s="2168"/>
      <c r="AI351" s="2168"/>
      <c r="AJ351" s="2168"/>
      <c r="AK351" s="2168"/>
      <c r="AL351" s="2168"/>
      <c r="AM351" s="2168"/>
      <c r="AN351" s="2168"/>
      <c r="AO351" s="2168"/>
      <c r="AP351" s="2168"/>
      <c r="AQ351" s="2168"/>
      <c r="AR351" s="2168"/>
      <c r="AS351" s="2168"/>
      <c r="AT351" s="2168"/>
      <c r="AU351" s="2168"/>
      <c r="AV351" s="2168"/>
      <c r="AW351" s="2168"/>
      <c r="AX351" s="2168"/>
      <c r="AY351" s="2169"/>
      <c r="AZ351" s="433"/>
    </row>
    <row r="352" spans="1:52" s="438" customFormat="1" ht="9.9499999999999993" customHeight="1" thickTop="1">
      <c r="A352" s="436">
        <f t="shared" si="14"/>
        <v>0</v>
      </c>
      <c r="B352" s="437"/>
      <c r="C352" s="437"/>
      <c r="D352" s="437"/>
      <c r="E352" s="437"/>
      <c r="F352" s="437"/>
      <c r="G352" s="437"/>
      <c r="H352" s="437"/>
      <c r="I352" s="437"/>
      <c r="J352" s="437"/>
      <c r="K352" s="437"/>
      <c r="L352" s="437"/>
      <c r="M352" s="437"/>
      <c r="N352" s="437"/>
      <c r="O352" s="437"/>
      <c r="P352" s="437"/>
      <c r="Q352" s="437"/>
      <c r="R352" s="437"/>
      <c r="S352" s="437"/>
      <c r="T352" s="437"/>
      <c r="U352" s="437"/>
      <c r="V352" s="437"/>
      <c r="W352" s="437"/>
      <c r="X352" s="437"/>
      <c r="Y352" s="437"/>
      <c r="Z352" s="437"/>
      <c r="AA352" s="437"/>
      <c r="AB352" s="437"/>
      <c r="AC352" s="437"/>
      <c r="AD352" s="437"/>
      <c r="AE352" s="437"/>
      <c r="AF352" s="437"/>
      <c r="AG352" s="437"/>
      <c r="AH352" s="437"/>
      <c r="AI352" s="437"/>
      <c r="AJ352" s="437"/>
      <c r="AK352" s="437"/>
      <c r="AL352" s="437"/>
      <c r="AM352" s="437"/>
      <c r="AN352" s="437"/>
      <c r="AO352" s="437"/>
      <c r="AP352" s="437"/>
      <c r="AQ352" s="437"/>
      <c r="AR352" s="437"/>
      <c r="AS352" s="437"/>
      <c r="AT352" s="437"/>
      <c r="AU352" s="437"/>
      <c r="AV352" s="437"/>
      <c r="AW352" s="437"/>
      <c r="AX352" s="437"/>
      <c r="AY352" s="437"/>
    </row>
    <row r="353" spans="1:62" s="442" customFormat="1" ht="30" customHeight="1">
      <c r="A353" s="436">
        <f t="shared" si="14"/>
        <v>0</v>
      </c>
      <c r="B353" s="439"/>
      <c r="C353" s="439"/>
      <c r="D353" s="439"/>
      <c r="E353" s="439"/>
      <c r="F353" s="2152" t="s">
        <v>1596</v>
      </c>
      <c r="G353" s="2152"/>
      <c r="H353" s="2152"/>
      <c r="I353" s="2152"/>
      <c r="J353" s="2152"/>
      <c r="K353" s="2152"/>
      <c r="L353" s="2153">
        <f>+'6-3표준조사-2'!K529</f>
        <v>0</v>
      </c>
      <c r="M353" s="2153"/>
      <c r="N353" s="2153"/>
      <c r="O353" s="2153"/>
      <c r="P353" s="2153"/>
      <c r="Q353" s="2153"/>
      <c r="R353" s="440"/>
      <c r="S353" s="440"/>
      <c r="T353" s="2152" t="s">
        <v>1595</v>
      </c>
      <c r="U353" s="2152"/>
      <c r="V353" s="2152"/>
      <c r="W353" s="2152"/>
      <c r="X353" s="2152"/>
      <c r="Y353" s="2152"/>
      <c r="Z353" s="2153">
        <f>+'6-3표준조사-2'!L529</f>
        <v>0</v>
      </c>
      <c r="AA353" s="2153"/>
      <c r="AB353" s="2153"/>
      <c r="AC353" s="2153"/>
      <c r="AD353" s="2153"/>
      <c r="AE353" s="2153"/>
      <c r="AF353" s="440"/>
      <c r="AG353" s="440"/>
      <c r="AH353" s="2152" t="s">
        <v>1594</v>
      </c>
      <c r="AI353" s="2152"/>
      <c r="AJ353" s="2152"/>
      <c r="AK353" s="2152"/>
      <c r="AL353" s="2152"/>
      <c r="AM353" s="2152"/>
      <c r="AN353" s="2152"/>
      <c r="AO353" s="2153">
        <f>+'6-3표준조사-2'!R529</f>
        <v>0</v>
      </c>
      <c r="AP353" s="2153"/>
      <c r="AQ353" s="2153"/>
      <c r="AR353" s="2153"/>
      <c r="AS353" s="2153"/>
      <c r="AT353" s="2153"/>
      <c r="AU353" s="441"/>
      <c r="AV353" s="441"/>
      <c r="AW353" s="441"/>
      <c r="AX353" s="441"/>
      <c r="AY353" s="439"/>
    </row>
    <row r="354" spans="1:62" s="438" customFormat="1" ht="14.25" customHeight="1">
      <c r="A354" s="436">
        <f t="shared" si="14"/>
        <v>0</v>
      </c>
      <c r="B354" s="437"/>
      <c r="C354" s="437"/>
      <c r="D354" s="437"/>
      <c r="E354" s="437"/>
      <c r="F354" s="437"/>
      <c r="G354" s="437"/>
      <c r="H354" s="437"/>
      <c r="I354" s="437"/>
      <c r="J354" s="437"/>
      <c r="K354" s="437"/>
      <c r="L354" s="437"/>
      <c r="M354" s="437"/>
      <c r="N354" s="437"/>
      <c r="O354" s="437"/>
      <c r="P354" s="437"/>
      <c r="Q354" s="437"/>
      <c r="R354" s="437"/>
      <c r="S354" s="437"/>
      <c r="T354" s="437"/>
      <c r="U354" s="437"/>
      <c r="V354" s="437"/>
      <c r="W354" s="437"/>
      <c r="X354" s="437"/>
      <c r="Y354" s="437"/>
      <c r="Z354" s="437"/>
      <c r="AA354" s="437"/>
      <c r="AB354" s="437"/>
      <c r="AC354" s="437"/>
      <c r="AD354" s="437"/>
      <c r="AE354" s="437"/>
      <c r="AF354" s="437"/>
      <c r="AG354" s="437"/>
      <c r="AH354" s="437"/>
      <c r="AI354" s="437"/>
      <c r="AJ354" s="437"/>
      <c r="AK354" s="437"/>
      <c r="AL354" s="437"/>
      <c r="AM354" s="437"/>
      <c r="AN354" s="437"/>
      <c r="AO354" s="437"/>
      <c r="AP354" s="437"/>
      <c r="AQ354" s="437"/>
      <c r="AR354" s="437"/>
      <c r="AS354" s="437"/>
      <c r="AT354" s="437"/>
      <c r="AU354" s="437"/>
      <c r="AV354" s="437"/>
      <c r="AW354" s="437"/>
      <c r="AX354" s="437"/>
      <c r="AY354" s="437"/>
    </row>
    <row r="355" spans="1:62" s="444" customFormat="1" ht="20.100000000000001" customHeight="1">
      <c r="A355" s="436">
        <f t="shared" si="14"/>
        <v>0</v>
      </c>
      <c r="B355" s="2154" t="s">
        <v>1593</v>
      </c>
      <c r="C355" s="2154"/>
      <c r="D355" s="2154"/>
      <c r="E355" s="2154"/>
      <c r="F355" s="2154"/>
      <c r="G355" s="2154"/>
      <c r="H355" s="2154"/>
      <c r="I355" s="2154"/>
      <c r="J355" s="2154"/>
      <c r="K355" s="2154"/>
      <c r="L355" s="2154"/>
      <c r="M355" s="2154"/>
      <c r="N355" s="2154"/>
      <c r="O355" s="2154"/>
      <c r="P355" s="2154"/>
      <c r="Q355" s="2154"/>
      <c r="R355" s="2154"/>
      <c r="S355" s="2154"/>
      <c r="T355" s="2154"/>
      <c r="U355" s="2154"/>
      <c r="V355" s="2154"/>
      <c r="W355" s="2154"/>
      <c r="X355" s="2154"/>
      <c r="Y355" s="2154"/>
      <c r="Z355" s="2154"/>
      <c r="AA355" s="2154"/>
      <c r="AB355" s="2154"/>
      <c r="AC355" s="2154"/>
      <c r="AD355" s="2154"/>
      <c r="AE355" s="2154"/>
      <c r="AF355" s="2154"/>
      <c r="AG355" s="2154"/>
      <c r="AH355" s="2154"/>
      <c r="AI355" s="2154"/>
      <c r="AJ355" s="2154"/>
      <c r="AK355" s="2154"/>
      <c r="AL355" s="2154"/>
      <c r="AM355" s="2154"/>
      <c r="AN355" s="2154"/>
      <c r="AO355" s="2154"/>
      <c r="AP355" s="2154"/>
      <c r="AQ355" s="2154"/>
      <c r="AR355" s="2154"/>
      <c r="AS355" s="2154"/>
      <c r="AT355" s="2154"/>
      <c r="AU355" s="2154"/>
      <c r="AV355" s="2154"/>
      <c r="AW355" s="2154"/>
      <c r="AX355" s="2154"/>
      <c r="AY355" s="2154"/>
      <c r="AZ355" s="443"/>
    </row>
    <row r="356" spans="1:62" s="444" customFormat="1" ht="18" customHeight="1">
      <c r="A356" s="436">
        <f t="shared" si="14"/>
        <v>0</v>
      </c>
      <c r="B356" s="445"/>
      <c r="C356" s="445" t="s">
        <v>1579</v>
      </c>
      <c r="D356" s="446" t="s">
        <v>1592</v>
      </c>
      <c r="E356" s="446"/>
      <c r="F356" s="447"/>
      <c r="G356" s="447"/>
      <c r="H356" s="447"/>
      <c r="I356" s="447"/>
      <c r="J356" s="448"/>
      <c r="K356" s="445"/>
      <c r="L356" s="445"/>
      <c r="M356" s="446"/>
      <c r="N356" s="446"/>
      <c r="O356" s="448"/>
      <c r="P356" s="446"/>
      <c r="Q356" s="446"/>
      <c r="R356" s="446"/>
      <c r="S356" s="446"/>
      <c r="T356" s="446"/>
      <c r="U356" s="446"/>
      <c r="V356" s="446"/>
      <c r="W356" s="446"/>
      <c r="X356" s="446"/>
      <c r="Y356" s="446"/>
      <c r="Z356" s="446"/>
      <c r="AA356" s="446"/>
      <c r="AB356" s="446"/>
      <c r="AC356" s="446"/>
      <c r="AD356" s="446"/>
      <c r="AE356" s="446"/>
      <c r="AF356" s="445"/>
      <c r="AG356" s="445"/>
      <c r="AH356" s="445"/>
      <c r="AI356" s="445"/>
      <c r="AJ356" s="445"/>
      <c r="AK356" s="445"/>
      <c r="AL356" s="445"/>
      <c r="AM356" s="445"/>
      <c r="AN356" s="445"/>
      <c r="AO356" s="445"/>
      <c r="AP356" s="445"/>
      <c r="AQ356" s="445"/>
      <c r="AR356" s="445"/>
      <c r="AS356" s="445"/>
      <c r="AT356" s="445"/>
      <c r="AU356" s="445"/>
      <c r="AV356" s="445"/>
      <c r="AW356" s="445"/>
      <c r="AX356" s="445"/>
      <c r="AY356" s="445"/>
    </row>
    <row r="357" spans="1:62" s="444" customFormat="1" ht="18" customHeight="1">
      <c r="A357" s="436">
        <f t="shared" si="14"/>
        <v>0</v>
      </c>
      <c r="B357" s="445"/>
      <c r="C357" s="445"/>
      <c r="D357" s="445" t="s">
        <v>540</v>
      </c>
      <c r="E357" s="446" t="str">
        <f>CONCATENATE(L353," 임반 ",Z353," 소반 은 해발고",'6-3표준조사-2'!W528,"m ~ ",'6-3표준조사-2'!W529,"m 사이에 분포한다.")</f>
        <v>0 임반 0 소반 은 해발고m ~ m 사이에 분포한다.</v>
      </c>
      <c r="F357" s="446"/>
      <c r="G357" s="446"/>
      <c r="H357" s="446"/>
      <c r="I357" s="446"/>
      <c r="J357" s="446"/>
      <c r="K357" s="446"/>
      <c r="L357" s="446"/>
      <c r="M357" s="446"/>
      <c r="N357" s="446"/>
      <c r="O357" s="446"/>
      <c r="P357" s="446"/>
      <c r="Q357" s="446"/>
      <c r="R357" s="446"/>
      <c r="S357" s="446"/>
      <c r="T357" s="446"/>
      <c r="U357" s="446"/>
      <c r="V357" s="446"/>
      <c r="W357" s="446"/>
      <c r="X357" s="446"/>
      <c r="Y357" s="446"/>
      <c r="Z357" s="446"/>
      <c r="AA357" s="446"/>
      <c r="AB357" s="446"/>
      <c r="AC357" s="446"/>
      <c r="AD357" s="446"/>
      <c r="AE357" s="446"/>
      <c r="AF357" s="446"/>
      <c r="AG357" s="446"/>
      <c r="AH357" s="446"/>
      <c r="AI357" s="446"/>
      <c r="AJ357" s="449"/>
      <c r="AK357" s="449"/>
      <c r="AL357" s="449"/>
      <c r="AM357" s="446"/>
      <c r="AN357" s="446"/>
      <c r="AO357" s="446"/>
      <c r="AP357" s="446"/>
      <c r="AQ357" s="446"/>
      <c r="AR357" s="446"/>
      <c r="AS357" s="446"/>
      <c r="AT357" s="446"/>
      <c r="AU357" s="446"/>
      <c r="AV357" s="446"/>
      <c r="AW357" s="446"/>
      <c r="AX357" s="446"/>
      <c r="AY357" s="446"/>
    </row>
    <row r="358" spans="1:62" s="444" customFormat="1" ht="18" customHeight="1">
      <c r="A358" s="436">
        <f t="shared" si="14"/>
        <v>0</v>
      </c>
      <c r="B358" s="445"/>
      <c r="C358" s="445"/>
      <c r="D358" s="445" t="s">
        <v>540</v>
      </c>
      <c r="E358" s="445" t="str">
        <f>CONCATENATE("소반의 경사도는 평균 ",'6-3표준조사-2'!W530,"˚로 ",'6-3표준조사-2'!P531,"경사이고, 임지의 잔재를 제외하고 장애물은 많지 않다.")</f>
        <v>소반의 경사도는 평균 ˚로 완 (15˚ 이하)경사이고, 임지의 잔재를 제외하고 장애물은 많지 않다.</v>
      </c>
      <c r="F358" s="445"/>
      <c r="G358" s="445"/>
      <c r="H358" s="445"/>
      <c r="I358" s="445"/>
      <c r="J358" s="445"/>
      <c r="K358" s="445"/>
      <c r="L358" s="445"/>
      <c r="M358" s="445"/>
      <c r="N358" s="445"/>
      <c r="O358" s="445"/>
      <c r="P358" s="445"/>
      <c r="Q358" s="445"/>
      <c r="R358" s="445"/>
      <c r="S358" s="445"/>
      <c r="T358" s="445"/>
      <c r="U358" s="445"/>
      <c r="V358" s="445"/>
      <c r="W358" s="445"/>
      <c r="X358" s="445"/>
      <c r="Y358" s="445"/>
      <c r="Z358" s="445"/>
      <c r="AA358" s="445"/>
      <c r="AB358" s="445"/>
      <c r="AC358" s="445"/>
      <c r="AD358" s="445"/>
      <c r="AE358" s="445"/>
      <c r="AF358" s="445"/>
      <c r="AG358" s="445"/>
      <c r="AH358" s="445"/>
      <c r="AI358" s="445"/>
      <c r="AJ358" s="445"/>
      <c r="AK358" s="445"/>
      <c r="AL358" s="445"/>
      <c r="AM358" s="445"/>
      <c r="AN358" s="445"/>
      <c r="AO358" s="445"/>
      <c r="AP358" s="445"/>
      <c r="AQ358" s="445"/>
      <c r="AR358" s="445"/>
      <c r="AS358" s="445"/>
      <c r="AT358" s="445"/>
      <c r="AU358" s="445"/>
      <c r="AV358" s="445"/>
      <c r="AW358" s="445"/>
      <c r="AX358" s="445"/>
      <c r="AY358" s="445"/>
    </row>
    <row r="359" spans="1:62" s="444" customFormat="1" ht="18" customHeight="1">
      <c r="A359" s="436">
        <f t="shared" si="14"/>
        <v>0</v>
      </c>
      <c r="B359" s="445"/>
      <c r="C359" s="445" t="s">
        <v>1577</v>
      </c>
      <c r="D359" s="445" t="s">
        <v>1591</v>
      </c>
      <c r="E359" s="445"/>
      <c r="F359" s="445"/>
      <c r="G359" s="445"/>
      <c r="H359" s="445"/>
      <c r="I359" s="445"/>
      <c r="J359" s="445"/>
      <c r="K359" s="446"/>
      <c r="L359" s="446"/>
      <c r="M359" s="450"/>
      <c r="N359" s="445"/>
      <c r="O359" s="445"/>
      <c r="P359" s="451"/>
      <c r="Q359" s="451"/>
      <c r="R359" s="451"/>
      <c r="S359" s="451"/>
      <c r="T359" s="451"/>
      <c r="U359" s="445"/>
      <c r="V359" s="445"/>
      <c r="W359" s="445"/>
      <c r="X359" s="445"/>
      <c r="Y359" s="445"/>
      <c r="Z359" s="445"/>
      <c r="AA359" s="445"/>
      <c r="AB359" s="445"/>
      <c r="AC359" s="445"/>
      <c r="AD359" s="445"/>
      <c r="AE359" s="445"/>
      <c r="AF359" s="445"/>
      <c r="AG359" s="445"/>
      <c r="AH359" s="445"/>
      <c r="AI359" s="445"/>
      <c r="AJ359" s="445"/>
      <c r="AK359" s="445"/>
      <c r="AL359" s="445"/>
      <c r="AM359" s="445"/>
      <c r="AN359" s="445"/>
      <c r="AO359" s="445"/>
      <c r="AP359" s="445"/>
      <c r="AQ359" s="445"/>
      <c r="AR359" s="445"/>
      <c r="AS359" s="445"/>
      <c r="AT359" s="445"/>
      <c r="AU359" s="445"/>
      <c r="AV359" s="445"/>
      <c r="AW359" s="445"/>
      <c r="AX359" s="445"/>
      <c r="AY359" s="445"/>
    </row>
    <row r="360" spans="1:62" s="444" customFormat="1" ht="18" customHeight="1">
      <c r="A360" s="436">
        <f t="shared" si="14"/>
        <v>0</v>
      </c>
      <c r="B360" s="445"/>
      <c r="C360" s="445"/>
      <c r="D360" s="445" t="s">
        <v>540</v>
      </c>
      <c r="E360" s="446" t="str">
        <f>CONCATENATE("사업대상지는 ",'6-3표준조사-2'!N529," ",'6-3표준조사-2'!O529," ",'6-3표준조사-2'!P529,"로 지적면적은 ",'4-1 필지내역'!G5+'4-1 필지내역'!G6,"ha 이다." )</f>
        <v>사업대상지는   번지로 지적면적은 0.1ha 이다.</v>
      </c>
      <c r="F360" s="446"/>
      <c r="G360" s="446"/>
      <c r="H360" s="445"/>
      <c r="I360" s="445"/>
      <c r="J360" s="445"/>
      <c r="K360" s="445"/>
      <c r="L360" s="445"/>
      <c r="M360" s="445"/>
      <c r="N360" s="445"/>
      <c r="O360" s="445"/>
      <c r="P360" s="445"/>
      <c r="Q360" s="445"/>
      <c r="R360" s="445"/>
      <c r="S360" s="445"/>
      <c r="T360" s="445"/>
      <c r="U360" s="445"/>
      <c r="V360" s="445"/>
      <c r="W360" s="445"/>
      <c r="X360" s="445"/>
      <c r="Y360" s="445"/>
      <c r="Z360" s="445"/>
      <c r="AA360" s="445"/>
      <c r="AB360" s="445"/>
      <c r="AC360" s="445"/>
      <c r="AD360" s="445"/>
      <c r="AE360" s="445"/>
      <c r="AF360" s="445"/>
      <c r="AG360" s="445"/>
      <c r="AH360" s="445"/>
      <c r="AI360" s="445"/>
      <c r="AJ360" s="446"/>
      <c r="AK360" s="446"/>
      <c r="AL360" s="446"/>
      <c r="AM360" s="446"/>
      <c r="AN360" s="446"/>
      <c r="AO360" s="446"/>
      <c r="AP360" s="446"/>
      <c r="AQ360" s="446"/>
      <c r="AR360" s="446"/>
      <c r="AS360" s="446"/>
      <c r="AT360" s="446"/>
      <c r="AU360" s="446"/>
      <c r="AV360" s="446"/>
      <c r="AW360" s="446"/>
      <c r="AX360" s="446"/>
      <c r="AY360" s="446"/>
      <c r="AZ360" s="452"/>
    </row>
    <row r="361" spans="1:62" s="444" customFormat="1" ht="18" customHeight="1">
      <c r="A361" s="436">
        <f t="shared" si="14"/>
        <v>0</v>
      </c>
      <c r="B361" s="445"/>
      <c r="C361" s="445"/>
      <c r="D361" s="445" t="s">
        <v>540</v>
      </c>
      <c r="E361" s="446" t="str">
        <f>CONCATENATE("소반내에 묘지 및 조림목이 고사하여 풀베기 작업이 필요없는 지역을 제외한 풀베기사업 대상면적은 ",'6-3표준조사-2'!Q529,"ha 이다.")</f>
        <v>소반내에 묘지 및 조림목이 고사하여 풀베기 작업이 필요없는 지역을 제외한 풀베기사업 대상면적은 0ha 이다.</v>
      </c>
      <c r="F361" s="446"/>
      <c r="G361" s="446"/>
      <c r="H361" s="446"/>
      <c r="I361" s="446"/>
      <c r="J361" s="446"/>
      <c r="K361" s="446"/>
      <c r="L361" s="446"/>
      <c r="M361" s="446"/>
      <c r="N361" s="446"/>
      <c r="O361" s="446"/>
      <c r="P361" s="446"/>
      <c r="Q361" s="446"/>
      <c r="R361" s="446"/>
      <c r="S361" s="446"/>
      <c r="T361" s="446"/>
      <c r="U361" s="446"/>
      <c r="V361" s="446"/>
      <c r="W361" s="446"/>
      <c r="X361" s="446"/>
      <c r="Y361" s="446"/>
      <c r="Z361" s="446"/>
      <c r="AA361" s="446"/>
      <c r="AB361" s="446"/>
      <c r="AC361" s="446"/>
      <c r="AD361" s="446"/>
      <c r="AE361" s="446"/>
      <c r="AF361" s="446"/>
      <c r="AG361" s="446"/>
      <c r="AH361" s="446"/>
      <c r="AI361" s="446"/>
      <c r="AJ361" s="446"/>
      <c r="AK361" s="446"/>
      <c r="AL361" s="446"/>
      <c r="AM361" s="446"/>
      <c r="AN361" s="446"/>
      <c r="AO361" s="446"/>
      <c r="AP361" s="446"/>
      <c r="AQ361" s="446"/>
      <c r="AR361" s="446"/>
      <c r="AS361" s="446"/>
      <c r="AT361" s="446"/>
      <c r="AU361" s="446"/>
      <c r="AV361" s="446"/>
      <c r="AW361" s="446"/>
      <c r="AX361" s="446"/>
      <c r="AY361" s="446"/>
      <c r="AZ361" s="452"/>
    </row>
    <row r="362" spans="1:62" s="444" customFormat="1" ht="18" customHeight="1">
      <c r="A362" s="436">
        <f t="shared" si="14"/>
        <v>0</v>
      </c>
      <c r="B362" s="445"/>
      <c r="C362" s="445" t="s">
        <v>1567</v>
      </c>
      <c r="D362" s="445" t="s">
        <v>1590</v>
      </c>
      <c r="E362" s="446"/>
      <c r="F362" s="446"/>
      <c r="G362" s="446"/>
      <c r="H362" s="446"/>
      <c r="I362" s="446"/>
      <c r="J362" s="446"/>
      <c r="K362" s="446"/>
      <c r="L362" s="446"/>
      <c r="M362" s="446"/>
      <c r="N362" s="446"/>
      <c r="O362" s="446"/>
      <c r="P362" s="446"/>
      <c r="Q362" s="446"/>
      <c r="R362" s="446"/>
      <c r="S362" s="446"/>
      <c r="T362" s="446"/>
      <c r="U362" s="446"/>
      <c r="V362" s="446"/>
      <c r="W362" s="446"/>
      <c r="X362" s="446"/>
      <c r="Y362" s="446"/>
      <c r="Z362" s="446"/>
      <c r="AA362" s="446"/>
      <c r="AB362" s="446"/>
      <c r="AC362" s="446"/>
      <c r="AD362" s="446"/>
      <c r="AE362" s="446"/>
      <c r="AF362" s="446"/>
      <c r="AG362" s="446"/>
      <c r="AH362" s="453"/>
      <c r="AI362" s="453"/>
      <c r="AJ362" s="453"/>
      <c r="AK362" s="446"/>
      <c r="AL362" s="446"/>
      <c r="AM362" s="446"/>
      <c r="AN362" s="446"/>
      <c r="AO362" s="446"/>
      <c r="AP362" s="446"/>
      <c r="AQ362" s="446"/>
      <c r="AR362" s="446"/>
      <c r="AS362" s="446"/>
      <c r="AT362" s="446"/>
      <c r="AU362" s="446"/>
      <c r="AV362" s="446"/>
      <c r="AW362" s="446"/>
      <c r="AX362" s="446"/>
      <c r="AY362" s="446"/>
      <c r="AZ362" s="452"/>
    </row>
    <row r="363" spans="1:62" s="444" customFormat="1" ht="18" customHeight="1">
      <c r="A363" s="436">
        <f t="shared" si="14"/>
        <v>0</v>
      </c>
      <c r="B363" s="454"/>
      <c r="C363" s="454"/>
      <c r="D363" s="454" t="s">
        <v>540</v>
      </c>
      <c r="E363" s="455" t="s">
        <v>1589</v>
      </c>
      <c r="F363" s="455"/>
      <c r="G363" s="455"/>
      <c r="H363" s="455"/>
      <c r="I363" s="455"/>
      <c r="J363" s="455"/>
      <c r="K363" s="455"/>
      <c r="L363" s="455"/>
      <c r="M363" s="455"/>
      <c r="N363" s="455"/>
      <c r="O363" s="455"/>
      <c r="P363" s="455"/>
      <c r="Q363" s="455"/>
      <c r="R363" s="455"/>
      <c r="S363" s="455"/>
      <c r="T363" s="455"/>
      <c r="U363" s="455"/>
      <c r="V363" s="455"/>
      <c r="W363" s="455"/>
      <c r="X363" s="455"/>
      <c r="Y363" s="455"/>
      <c r="Z363" s="455"/>
      <c r="AA363" s="455"/>
      <c r="AB363" s="455"/>
      <c r="AC363" s="455"/>
      <c r="AD363" s="455"/>
      <c r="AE363" s="455"/>
      <c r="AF363" s="455"/>
      <c r="AG363" s="455"/>
      <c r="AH363" s="456"/>
      <c r="AI363" s="456"/>
      <c r="AJ363" s="456"/>
      <c r="AK363" s="455"/>
      <c r="AL363" s="455"/>
      <c r="AM363" s="455"/>
      <c r="AN363" s="455"/>
      <c r="AO363" s="455"/>
      <c r="AP363" s="455"/>
      <c r="AQ363" s="455"/>
      <c r="AR363" s="455"/>
      <c r="AS363" s="455"/>
      <c r="AT363" s="455"/>
      <c r="AU363" s="455"/>
      <c r="AV363" s="455"/>
      <c r="AW363" s="455"/>
      <c r="AX363" s="455"/>
      <c r="AY363" s="455"/>
      <c r="AZ363" s="452"/>
    </row>
    <row r="364" spans="1:62" s="444" customFormat="1" ht="14.25" customHeight="1">
      <c r="A364" s="436">
        <f t="shared" si="14"/>
        <v>0</v>
      </c>
      <c r="B364" s="445"/>
      <c r="C364" s="445"/>
      <c r="D364" s="457"/>
      <c r="E364" s="457"/>
      <c r="F364" s="457"/>
      <c r="G364" s="457"/>
      <c r="H364" s="457"/>
      <c r="I364" s="457"/>
      <c r="J364" s="457"/>
      <c r="K364" s="457"/>
      <c r="L364" s="457"/>
      <c r="M364" s="457"/>
      <c r="N364" s="457"/>
      <c r="O364" s="457"/>
      <c r="P364" s="457"/>
      <c r="Q364" s="457"/>
      <c r="R364" s="457"/>
      <c r="S364" s="457"/>
      <c r="T364" s="457"/>
      <c r="U364" s="457"/>
      <c r="V364" s="457"/>
      <c r="W364" s="457"/>
      <c r="X364" s="457"/>
      <c r="Y364" s="457"/>
      <c r="Z364" s="457"/>
      <c r="AA364" s="457"/>
      <c r="AB364" s="457"/>
      <c r="AC364" s="457"/>
      <c r="AD364" s="457"/>
      <c r="AE364" s="457"/>
      <c r="AF364" s="457"/>
      <c r="AG364" s="457"/>
      <c r="AH364" s="457"/>
      <c r="AI364" s="457"/>
      <c r="AJ364" s="457"/>
      <c r="AK364" s="457"/>
      <c r="AL364" s="457"/>
      <c r="AM364" s="457"/>
      <c r="AN364" s="457"/>
      <c r="AO364" s="457"/>
      <c r="AP364" s="457"/>
      <c r="AQ364" s="457"/>
      <c r="AR364" s="457"/>
      <c r="AS364" s="457"/>
      <c r="AT364" s="457"/>
      <c r="AU364" s="457"/>
      <c r="AV364" s="457"/>
      <c r="AW364" s="457"/>
      <c r="AX364" s="457"/>
      <c r="AY364" s="457"/>
      <c r="AZ364" s="452"/>
      <c r="BA364" s="458"/>
      <c r="BB364" s="458"/>
      <c r="BC364" s="458"/>
      <c r="BD364" s="458"/>
      <c r="BE364" s="458"/>
      <c r="BF364" s="458"/>
      <c r="BG364" s="458"/>
      <c r="BH364" s="458"/>
      <c r="BI364" s="458"/>
      <c r="BJ364" s="458"/>
    </row>
    <row r="365" spans="1:62" s="438" customFormat="1" ht="20.100000000000001" customHeight="1">
      <c r="A365" s="436">
        <f t="shared" si="14"/>
        <v>0</v>
      </c>
      <c r="B365" s="2154" t="s">
        <v>1588</v>
      </c>
      <c r="C365" s="2154"/>
      <c r="D365" s="2154"/>
      <c r="E365" s="2154"/>
      <c r="F365" s="2154"/>
      <c r="G365" s="2154"/>
      <c r="H365" s="2154"/>
      <c r="I365" s="2154"/>
      <c r="J365" s="2154"/>
      <c r="K365" s="2154"/>
      <c r="L365" s="2154"/>
      <c r="M365" s="2154"/>
      <c r="N365" s="2154"/>
      <c r="O365" s="2154"/>
      <c r="P365" s="2154"/>
      <c r="Q365" s="2154"/>
      <c r="R365" s="2154"/>
      <c r="S365" s="2154"/>
      <c r="T365" s="2154"/>
      <c r="U365" s="2154"/>
      <c r="V365" s="2154"/>
      <c r="W365" s="2154"/>
      <c r="X365" s="2154"/>
      <c r="Y365" s="2154"/>
      <c r="Z365" s="2154"/>
      <c r="AA365" s="2154"/>
      <c r="AB365" s="2154"/>
      <c r="AC365" s="2154"/>
      <c r="AD365" s="2154"/>
      <c r="AE365" s="2154"/>
      <c r="AF365" s="2154"/>
      <c r="AG365" s="2154"/>
      <c r="AH365" s="2154"/>
      <c r="AI365" s="2154"/>
      <c r="AJ365" s="2154"/>
      <c r="AK365" s="2154"/>
      <c r="AL365" s="2154"/>
      <c r="AM365" s="2154"/>
      <c r="AN365" s="2154"/>
      <c r="AO365" s="2154"/>
      <c r="AP365" s="2154"/>
      <c r="AQ365" s="2154"/>
      <c r="AR365" s="2154"/>
      <c r="AS365" s="2154"/>
      <c r="AT365" s="2154"/>
      <c r="AU365" s="2154"/>
      <c r="AV365" s="2154"/>
      <c r="AW365" s="2154"/>
      <c r="AX365" s="2154"/>
      <c r="AY365" s="2154"/>
      <c r="AZ365" s="443"/>
      <c r="BA365" s="458"/>
      <c r="BB365" s="459"/>
      <c r="BC365" s="459"/>
      <c r="BD365" s="459"/>
      <c r="BE365" s="459"/>
      <c r="BF365" s="459"/>
      <c r="BG365" s="459"/>
      <c r="BH365" s="459"/>
      <c r="BI365" s="459"/>
      <c r="BJ365" s="459"/>
    </row>
    <row r="366" spans="1:62" s="459" customFormat="1" ht="20.100000000000001" customHeight="1">
      <c r="A366" s="436">
        <f t="shared" si="14"/>
        <v>0</v>
      </c>
      <c r="B366" s="460"/>
      <c r="C366" s="461" t="s">
        <v>1579</v>
      </c>
      <c r="D366" s="461" t="s">
        <v>1587</v>
      </c>
      <c r="E366" s="462"/>
      <c r="F366" s="462"/>
      <c r="G366" s="453"/>
      <c r="H366" s="463"/>
      <c r="I366" s="463"/>
      <c r="J366" s="464"/>
      <c r="K366" s="464"/>
      <c r="L366" s="464"/>
      <c r="M366" s="464"/>
      <c r="N366" s="464"/>
      <c r="O366" s="464"/>
      <c r="P366" s="464"/>
      <c r="Q366" s="465"/>
      <c r="R366" s="465"/>
      <c r="S366" s="465"/>
      <c r="T366" s="465"/>
      <c r="U366" s="465"/>
      <c r="V366" s="466"/>
      <c r="W366" s="466"/>
      <c r="X366" s="466"/>
      <c r="Y366" s="466"/>
      <c r="Z366" s="466"/>
      <c r="AA366" s="466"/>
      <c r="AB366" s="466"/>
      <c r="AC366" s="466"/>
      <c r="AD366" s="466"/>
      <c r="AE366" s="466"/>
      <c r="AF366" s="466"/>
      <c r="AG366" s="466"/>
      <c r="AH366" s="467"/>
      <c r="AI366" s="467"/>
      <c r="AJ366" s="467"/>
      <c r="AK366" s="467"/>
      <c r="AL366" s="468"/>
      <c r="AM366" s="468"/>
      <c r="AN366" s="468"/>
      <c r="AO366" s="468"/>
      <c r="AP366" s="468"/>
      <c r="AQ366" s="468"/>
      <c r="AR366" s="468"/>
      <c r="AS366" s="468"/>
      <c r="AT366" s="468"/>
      <c r="AU366" s="468"/>
      <c r="AV366" s="463"/>
      <c r="AW366" s="463"/>
      <c r="AX366" s="463"/>
      <c r="AY366" s="463"/>
      <c r="AZ366" s="469"/>
      <c r="BA366" s="458"/>
      <c r="BB366" s="458"/>
      <c r="BC366" s="458"/>
      <c r="BD366" s="458"/>
      <c r="BE366" s="458"/>
      <c r="BF366" s="458"/>
      <c r="BG366" s="458"/>
      <c r="BH366" s="458"/>
      <c r="BI366" s="458"/>
      <c r="BJ366" s="458"/>
    </row>
    <row r="367" spans="1:62" s="444" customFormat="1" ht="18" customHeight="1">
      <c r="A367" s="436">
        <f t="shared" si="14"/>
        <v>0</v>
      </c>
      <c r="B367" s="470"/>
      <c r="C367" s="2155" t="s">
        <v>1586</v>
      </c>
      <c r="D367" s="2155"/>
      <c r="E367" s="2155"/>
      <c r="F367" s="2155"/>
      <c r="G367" s="2155"/>
      <c r="H367" s="2155"/>
      <c r="I367" s="2155"/>
      <c r="J367" s="2155"/>
      <c r="K367" s="2155" t="s">
        <v>1585</v>
      </c>
      <c r="L367" s="2155"/>
      <c r="M367" s="2155"/>
      <c r="N367" s="2155"/>
      <c r="O367" s="2155"/>
      <c r="P367" s="2155"/>
      <c r="Q367" s="2155"/>
      <c r="R367" s="2155"/>
      <c r="S367" s="2155" t="s">
        <v>1380</v>
      </c>
      <c r="T367" s="2155"/>
      <c r="U367" s="2155"/>
      <c r="V367" s="2155"/>
      <c r="W367" s="2155"/>
      <c r="X367" s="2155"/>
      <c r="Y367" s="2155"/>
      <c r="Z367" s="2155"/>
      <c r="AA367" s="2155" t="s">
        <v>1584</v>
      </c>
      <c r="AB367" s="2155"/>
      <c r="AC367" s="2155"/>
      <c r="AD367" s="2155"/>
      <c r="AE367" s="2155"/>
      <c r="AF367" s="2155"/>
      <c r="AG367" s="2155"/>
      <c r="AH367" s="2155"/>
      <c r="AI367" s="2155"/>
      <c r="AJ367" s="2155"/>
      <c r="AK367" s="2155"/>
      <c r="AL367" s="2155"/>
      <c r="AM367" s="2155"/>
      <c r="AN367" s="2155"/>
      <c r="AO367" s="2155"/>
      <c r="AP367" s="2155"/>
      <c r="AQ367" s="2155" t="s">
        <v>1156</v>
      </c>
      <c r="AR367" s="2155"/>
      <c r="AS367" s="2155"/>
      <c r="AT367" s="2155"/>
      <c r="AU367" s="2155"/>
      <c r="AV367" s="2155"/>
      <c r="AW367" s="2155"/>
      <c r="AX367" s="2155"/>
      <c r="AY367" s="470"/>
      <c r="AZ367" s="471"/>
      <c r="BA367" s="459"/>
      <c r="BB367" s="459"/>
      <c r="BC367" s="458"/>
      <c r="BD367" s="458"/>
      <c r="BE367" s="458"/>
      <c r="BF367" s="458"/>
      <c r="BG367" s="458"/>
      <c r="BH367" s="458"/>
      <c r="BI367" s="458"/>
      <c r="BJ367" s="458"/>
    </row>
    <row r="368" spans="1:62" s="444" customFormat="1" ht="18" customHeight="1">
      <c r="A368" s="436">
        <f t="shared" si="14"/>
        <v>0</v>
      </c>
      <c r="B368" s="470"/>
      <c r="C368" s="2155"/>
      <c r="D368" s="2155"/>
      <c r="E368" s="2155"/>
      <c r="F368" s="2155"/>
      <c r="G368" s="2155"/>
      <c r="H368" s="2155"/>
      <c r="I368" s="2155"/>
      <c r="J368" s="2155"/>
      <c r="K368" s="2155"/>
      <c r="L368" s="2155"/>
      <c r="M368" s="2155"/>
      <c r="N368" s="2155"/>
      <c r="O368" s="2155"/>
      <c r="P368" s="2155"/>
      <c r="Q368" s="2155"/>
      <c r="R368" s="2155"/>
      <c r="S368" s="2155"/>
      <c r="T368" s="2155"/>
      <c r="U368" s="2155"/>
      <c r="V368" s="2155"/>
      <c r="W368" s="2155"/>
      <c r="X368" s="2155"/>
      <c r="Y368" s="2155"/>
      <c r="Z368" s="2155"/>
      <c r="AA368" s="2155" t="s">
        <v>1376</v>
      </c>
      <c r="AB368" s="2155"/>
      <c r="AC368" s="2155"/>
      <c r="AD368" s="2155"/>
      <c r="AE368" s="2155"/>
      <c r="AF368" s="2155"/>
      <c r="AG368" s="2155"/>
      <c r="AH368" s="2155"/>
      <c r="AI368" s="2155" t="s">
        <v>1375</v>
      </c>
      <c r="AJ368" s="2155"/>
      <c r="AK368" s="2155"/>
      <c r="AL368" s="2155"/>
      <c r="AM368" s="2155"/>
      <c r="AN368" s="2155"/>
      <c r="AO368" s="2155"/>
      <c r="AP368" s="2155"/>
      <c r="AQ368" s="2155"/>
      <c r="AR368" s="2155"/>
      <c r="AS368" s="2155"/>
      <c r="AT368" s="2155"/>
      <c r="AU368" s="2155"/>
      <c r="AV368" s="2155"/>
      <c r="AW368" s="2155"/>
      <c r="AX368" s="2155"/>
      <c r="AY368" s="470"/>
      <c r="AZ368" s="471"/>
      <c r="BA368" s="458"/>
      <c r="BB368" s="458"/>
      <c r="BC368" s="458"/>
      <c r="BD368" s="458"/>
      <c r="BE368" s="458"/>
      <c r="BF368" s="458"/>
      <c r="BG368" s="458"/>
      <c r="BH368" s="458"/>
      <c r="BI368" s="458"/>
      <c r="BJ368" s="458"/>
    </row>
    <row r="369" spans="1:74" s="444" customFormat="1" ht="18" customHeight="1">
      <c r="A369" s="436">
        <f t="shared" si="14"/>
        <v>0</v>
      </c>
      <c r="B369" s="472"/>
      <c r="C369" s="2160">
        <f>L353</f>
        <v>0</v>
      </c>
      <c r="D369" s="2161"/>
      <c r="E369" s="2164" t="s">
        <v>1527</v>
      </c>
      <c r="F369" s="2164"/>
      <c r="G369" s="2161">
        <f>Z353</f>
        <v>0</v>
      </c>
      <c r="H369" s="2161"/>
      <c r="I369" s="2164" t="s">
        <v>1526</v>
      </c>
      <c r="J369" s="2164"/>
      <c r="K369" s="2158">
        <f>'6-3표준조사-2'!Q529</f>
        <v>0</v>
      </c>
      <c r="L369" s="2158"/>
      <c r="M369" s="2158"/>
      <c r="N369" s="2158"/>
      <c r="O369" s="2158"/>
      <c r="P369" s="2158"/>
      <c r="Q369" s="2158"/>
      <c r="R369" s="2158"/>
      <c r="S369" s="2158">
        <f>'6-3표준조사-2'!K531</f>
        <v>0</v>
      </c>
      <c r="T369" s="2158"/>
      <c r="U369" s="2158"/>
      <c r="V369" s="2158"/>
      <c r="W369" s="2158"/>
      <c r="X369" s="2158"/>
      <c r="Y369" s="2158"/>
      <c r="Z369" s="2158"/>
      <c r="AA369" s="2156">
        <f>'6-3표준조사-2'!Q535</f>
        <v>0</v>
      </c>
      <c r="AB369" s="2156"/>
      <c r="AC369" s="2156"/>
      <c r="AD369" s="2156"/>
      <c r="AE369" s="2156"/>
      <c r="AF369" s="2156"/>
      <c r="AG369" s="2156"/>
      <c r="AH369" s="2156"/>
      <c r="AI369" s="2156">
        <f>'6-3표준조사-2'!R535</f>
        <v>0</v>
      </c>
      <c r="AJ369" s="2156"/>
      <c r="AK369" s="2156"/>
      <c r="AL369" s="2156"/>
      <c r="AM369" s="2156"/>
      <c r="AN369" s="2156"/>
      <c r="AO369" s="2156"/>
      <c r="AP369" s="2156"/>
      <c r="AQ369" s="2158">
        <f>'6-3표준조사-2'!R531</f>
        <v>0</v>
      </c>
      <c r="AR369" s="2158"/>
      <c r="AS369" s="2158"/>
      <c r="AT369" s="2158"/>
      <c r="AU369" s="2158"/>
      <c r="AV369" s="2158"/>
      <c r="AW369" s="2158"/>
      <c r="AX369" s="2158"/>
      <c r="AY369" s="470"/>
      <c r="AZ369" s="471"/>
      <c r="BA369" s="458"/>
      <c r="BB369" s="458"/>
      <c r="BC369" s="459"/>
      <c r="BD369" s="459"/>
      <c r="BE369" s="459"/>
      <c r="BF369" s="459"/>
      <c r="BG369" s="459"/>
      <c r="BH369" s="459"/>
      <c r="BI369" s="459"/>
      <c r="BJ369" s="459"/>
    </row>
    <row r="370" spans="1:74" s="444" customFormat="1" ht="18" customHeight="1">
      <c r="A370" s="436">
        <f t="shared" si="14"/>
        <v>0</v>
      </c>
      <c r="B370" s="472"/>
      <c r="C370" s="2162"/>
      <c r="D370" s="2163"/>
      <c r="E370" s="2163"/>
      <c r="F370" s="2163"/>
      <c r="G370" s="2163"/>
      <c r="H370" s="2163"/>
      <c r="I370" s="2163"/>
      <c r="J370" s="2163"/>
      <c r="K370" s="2159"/>
      <c r="L370" s="2159"/>
      <c r="M370" s="2159"/>
      <c r="N370" s="2159"/>
      <c r="O370" s="2159"/>
      <c r="P370" s="2159"/>
      <c r="Q370" s="2159"/>
      <c r="R370" s="2159"/>
      <c r="S370" s="2159"/>
      <c r="T370" s="2159"/>
      <c r="U370" s="2159"/>
      <c r="V370" s="2159"/>
      <c r="W370" s="2159"/>
      <c r="X370" s="2159"/>
      <c r="Y370" s="2159"/>
      <c r="Z370" s="2159"/>
      <c r="AA370" s="2157"/>
      <c r="AB370" s="2157"/>
      <c r="AC370" s="2157"/>
      <c r="AD370" s="2157"/>
      <c r="AE370" s="2157"/>
      <c r="AF370" s="2157"/>
      <c r="AG370" s="2157"/>
      <c r="AH370" s="2157"/>
      <c r="AI370" s="2157"/>
      <c r="AJ370" s="2157"/>
      <c r="AK370" s="2157"/>
      <c r="AL370" s="2157"/>
      <c r="AM370" s="2157"/>
      <c r="AN370" s="2157"/>
      <c r="AO370" s="2157"/>
      <c r="AP370" s="2157"/>
      <c r="AQ370" s="2159"/>
      <c r="AR370" s="2159"/>
      <c r="AS370" s="2159"/>
      <c r="AT370" s="2159"/>
      <c r="AU370" s="2159"/>
      <c r="AV370" s="2159"/>
      <c r="AW370" s="2159"/>
      <c r="AX370" s="2159"/>
      <c r="AY370" s="470"/>
      <c r="AZ370" s="471"/>
      <c r="BA370" s="458"/>
      <c r="BB370" s="458"/>
      <c r="BC370" s="458"/>
      <c r="BD370" s="458"/>
      <c r="BE370" s="458"/>
      <c r="BF370" s="458"/>
      <c r="BG370" s="458"/>
      <c r="BH370" s="458"/>
      <c r="BI370" s="458"/>
      <c r="BJ370" s="458"/>
    </row>
    <row r="371" spans="1:74" s="444" customFormat="1" ht="18" customHeight="1">
      <c r="A371" s="436">
        <f t="shared" si="14"/>
        <v>0</v>
      </c>
      <c r="B371" s="472"/>
      <c r="C371" s="472" t="s">
        <v>1577</v>
      </c>
      <c r="D371" s="472" t="s">
        <v>1583</v>
      </c>
      <c r="E371" s="472"/>
      <c r="F371" s="470"/>
      <c r="G371" s="470"/>
      <c r="H371" s="470"/>
      <c r="I371" s="470"/>
      <c r="J371" s="470"/>
      <c r="K371" s="470"/>
      <c r="L371" s="470"/>
      <c r="M371" s="470"/>
      <c r="N371" s="470"/>
      <c r="O371" s="470"/>
      <c r="P371" s="470"/>
      <c r="Q371" s="473"/>
      <c r="R371" s="473"/>
      <c r="S371" s="473"/>
      <c r="T371" s="473"/>
      <c r="U371" s="473"/>
      <c r="V371" s="470"/>
      <c r="W371" s="474"/>
      <c r="X371" s="474"/>
      <c r="Y371" s="474"/>
      <c r="Z371" s="474"/>
      <c r="AA371" s="474"/>
      <c r="AB371" s="474"/>
      <c r="AC371" s="474"/>
      <c r="AD371" s="474"/>
      <c r="AE371" s="474"/>
      <c r="AF371" s="474"/>
      <c r="AG371" s="470"/>
      <c r="AH371" s="475"/>
      <c r="AI371" s="475"/>
      <c r="AJ371" s="475"/>
      <c r="AK371" s="475"/>
      <c r="AL371" s="476"/>
      <c r="AM371" s="476"/>
      <c r="AN371" s="476"/>
      <c r="AO371" s="476"/>
      <c r="AP371" s="476"/>
      <c r="AQ371" s="476"/>
      <c r="AR371" s="476"/>
      <c r="AS371" s="476"/>
      <c r="AT371" s="476"/>
      <c r="AU371" s="476"/>
      <c r="AV371" s="470"/>
      <c r="AW371" s="470"/>
      <c r="AX371" s="470"/>
      <c r="AY371" s="470"/>
      <c r="AZ371" s="471"/>
      <c r="BA371" s="458"/>
      <c r="BB371" s="458"/>
      <c r="BC371" s="458"/>
      <c r="BD371" s="458"/>
      <c r="BE371" s="458"/>
      <c r="BF371" s="458"/>
      <c r="BG371" s="458"/>
      <c r="BH371" s="458"/>
      <c r="BI371" s="458"/>
      <c r="BJ371" s="458"/>
      <c r="BK371" s="458"/>
      <c r="BL371" s="458"/>
      <c r="BM371" s="458"/>
      <c r="BN371" s="458"/>
      <c r="BO371" s="458"/>
      <c r="BP371" s="458"/>
      <c r="BQ371" s="458"/>
      <c r="BR371" s="458"/>
      <c r="BS371" s="458"/>
      <c r="BT371" s="458"/>
      <c r="BU371" s="458"/>
      <c r="BV371" s="458"/>
    </row>
    <row r="372" spans="1:74" s="444" customFormat="1" ht="18" customHeight="1">
      <c r="A372" s="436">
        <f t="shared" si="14"/>
        <v>0</v>
      </c>
      <c r="B372" s="472"/>
      <c r="C372" s="472"/>
      <c r="D372" s="445" t="s">
        <v>540</v>
      </c>
      <c r="E372" s="472" t="str">
        <f>CONCATENATE("식재된 ",S369," 는 활착이 안정된 상태로 신초발달이 양호함" )</f>
        <v>식재된 0 는 활착이 안정된 상태로 신초발달이 양호함</v>
      </c>
      <c r="F372" s="470"/>
      <c r="G372" s="470"/>
      <c r="H372" s="470"/>
      <c r="I372" s="470"/>
      <c r="J372" s="470"/>
      <c r="K372" s="470"/>
      <c r="L372" s="470"/>
      <c r="M372" s="470"/>
      <c r="N372" s="470"/>
      <c r="O372" s="470"/>
      <c r="P372" s="470"/>
      <c r="Q372" s="473"/>
      <c r="R372" s="473"/>
      <c r="S372" s="473"/>
      <c r="T372" s="473"/>
      <c r="U372" s="473"/>
      <c r="V372" s="470"/>
      <c r="W372" s="477"/>
      <c r="X372" s="474"/>
      <c r="Y372" s="474"/>
      <c r="Z372" s="474"/>
      <c r="AA372" s="477"/>
      <c r="AB372" s="474"/>
      <c r="AC372" s="474"/>
      <c r="AD372" s="474"/>
      <c r="AE372" s="477"/>
      <c r="AF372" s="474"/>
      <c r="AG372" s="470"/>
      <c r="AH372" s="475"/>
      <c r="AI372" s="475"/>
      <c r="AJ372" s="475"/>
      <c r="AK372" s="475"/>
      <c r="AL372" s="476"/>
      <c r="AM372" s="476"/>
      <c r="AN372" s="476"/>
      <c r="AO372" s="476"/>
      <c r="AP372" s="476"/>
      <c r="AQ372" s="476"/>
      <c r="AR372" s="476"/>
      <c r="AS372" s="476"/>
      <c r="AT372" s="476"/>
      <c r="AU372" s="476"/>
      <c r="AV372" s="470"/>
      <c r="AW372" s="470"/>
      <c r="AX372" s="470"/>
      <c r="AY372" s="470"/>
      <c r="AZ372" s="471"/>
      <c r="BC372" s="458"/>
      <c r="BD372" s="458"/>
      <c r="BE372" s="458"/>
      <c r="BF372" s="458"/>
      <c r="BG372" s="458"/>
      <c r="BH372" s="458"/>
      <c r="BI372" s="458"/>
      <c r="BJ372" s="458"/>
      <c r="BK372" s="458"/>
      <c r="BL372" s="458"/>
      <c r="BM372" s="458"/>
      <c r="BN372" s="458"/>
      <c r="BO372" s="458"/>
      <c r="BP372" s="458"/>
      <c r="BQ372" s="458"/>
      <c r="BR372" s="458"/>
      <c r="BS372" s="458"/>
      <c r="BT372" s="458"/>
      <c r="BU372" s="458"/>
      <c r="BV372" s="458"/>
    </row>
    <row r="373" spans="1:74" s="444" customFormat="1" ht="18" customHeight="1">
      <c r="A373" s="436">
        <f t="shared" si="14"/>
        <v>0</v>
      </c>
      <c r="B373" s="472"/>
      <c r="C373" s="472"/>
      <c r="D373" s="445" t="s">
        <v>540</v>
      </c>
      <c r="E373" s="472" t="s">
        <v>1582</v>
      </c>
      <c r="F373" s="470"/>
      <c r="G373" s="470"/>
      <c r="H373" s="470"/>
      <c r="I373" s="470"/>
      <c r="J373" s="470"/>
      <c r="K373" s="470"/>
      <c r="L373" s="470"/>
      <c r="M373" s="470"/>
      <c r="N373" s="470"/>
      <c r="O373" s="470"/>
      <c r="P373" s="470"/>
      <c r="Q373" s="473"/>
      <c r="R373" s="473"/>
      <c r="S373" s="473"/>
      <c r="T373" s="473"/>
      <c r="U373" s="473"/>
      <c r="V373" s="470"/>
      <c r="W373" s="470"/>
      <c r="X373" s="470"/>
      <c r="Y373" s="470"/>
      <c r="Z373" s="470"/>
      <c r="AA373" s="470"/>
      <c r="AB373" s="470"/>
      <c r="AC373" s="470"/>
      <c r="AD373" s="470"/>
      <c r="AE373" s="470"/>
      <c r="AF373" s="470"/>
      <c r="AG373" s="470"/>
      <c r="AH373" s="475"/>
      <c r="AI373" s="475"/>
      <c r="AJ373" s="475"/>
      <c r="AK373" s="475"/>
      <c r="AL373" s="476"/>
      <c r="AM373" s="476"/>
      <c r="AN373" s="476"/>
      <c r="AO373" s="476"/>
      <c r="AP373" s="476"/>
      <c r="AQ373" s="476"/>
      <c r="AR373" s="476"/>
      <c r="AS373" s="476"/>
      <c r="AT373" s="476"/>
      <c r="AU373" s="476"/>
      <c r="AV373" s="470"/>
      <c r="AW373" s="470"/>
      <c r="AX373" s="470"/>
      <c r="AY373" s="470"/>
      <c r="AZ373" s="471"/>
      <c r="BA373" s="438"/>
      <c r="BB373" s="438"/>
      <c r="BC373" s="438"/>
      <c r="BD373" s="438"/>
      <c r="BE373" s="438"/>
      <c r="BF373" s="438"/>
      <c r="BG373" s="438"/>
      <c r="BH373" s="438"/>
      <c r="BI373" s="438"/>
      <c r="BJ373" s="438"/>
      <c r="BK373" s="459"/>
      <c r="BL373" s="459"/>
      <c r="BM373" s="459"/>
      <c r="BN373" s="459"/>
      <c r="BO373" s="459"/>
      <c r="BP373" s="459"/>
      <c r="BQ373" s="459"/>
      <c r="BR373" s="459"/>
      <c r="BS373" s="459"/>
      <c r="BT373" s="459"/>
      <c r="BU373" s="459"/>
      <c r="BV373" s="459"/>
    </row>
    <row r="374" spans="1:74" s="444" customFormat="1" ht="18" customHeight="1">
      <c r="A374" s="436">
        <f t="shared" si="14"/>
        <v>0</v>
      </c>
      <c r="B374" s="472"/>
      <c r="C374" s="472" t="s">
        <v>1567</v>
      </c>
      <c r="D374" s="472" t="s">
        <v>1581</v>
      </c>
      <c r="E374" s="472"/>
      <c r="F374" s="470"/>
      <c r="G374" s="470"/>
      <c r="H374" s="470"/>
      <c r="I374" s="470"/>
      <c r="J374" s="470"/>
      <c r="K374" s="470"/>
      <c r="L374" s="470"/>
      <c r="M374" s="470"/>
      <c r="N374" s="470"/>
      <c r="O374" s="470"/>
      <c r="P374" s="470"/>
      <c r="Q374" s="473"/>
      <c r="R374" s="473"/>
      <c r="S374" s="473"/>
      <c r="T374" s="473"/>
      <c r="U374" s="473"/>
      <c r="V374" s="470"/>
      <c r="W374" s="470"/>
      <c r="X374" s="470"/>
      <c r="Y374" s="470"/>
      <c r="Z374" s="470"/>
      <c r="AA374" s="470"/>
      <c r="AB374" s="470"/>
      <c r="AC374" s="470"/>
      <c r="AD374" s="470"/>
      <c r="AE374" s="470"/>
      <c r="AF374" s="470"/>
      <c r="AG374" s="470"/>
      <c r="AH374" s="475"/>
      <c r="AI374" s="475"/>
      <c r="AJ374" s="475"/>
      <c r="AK374" s="475"/>
      <c r="AL374" s="476"/>
      <c r="AM374" s="476"/>
      <c r="AN374" s="476"/>
      <c r="AO374" s="476"/>
      <c r="AP374" s="476"/>
      <c r="AQ374" s="476"/>
      <c r="AR374" s="476"/>
      <c r="AS374" s="476"/>
      <c r="AT374" s="476"/>
      <c r="AU374" s="476"/>
      <c r="AV374" s="470"/>
      <c r="AW374" s="470"/>
      <c r="AX374" s="470"/>
      <c r="AY374" s="470"/>
      <c r="AZ374" s="471"/>
      <c r="BK374" s="458"/>
      <c r="BL374" s="458"/>
      <c r="BM374" s="458"/>
      <c r="BN374" s="458"/>
      <c r="BO374" s="458"/>
      <c r="BP374" s="458"/>
      <c r="BQ374" s="458"/>
      <c r="BR374" s="458"/>
      <c r="BS374" s="458"/>
      <c r="BT374" s="458"/>
      <c r="BU374" s="458"/>
      <c r="BV374" s="458"/>
    </row>
    <row r="375" spans="1:74" s="444" customFormat="1" ht="18" customHeight="1">
      <c r="A375" s="436">
        <f t="shared" si="14"/>
        <v>0</v>
      </c>
      <c r="B375" s="472"/>
      <c r="C375" s="472"/>
      <c r="D375" s="445" t="s">
        <v>540</v>
      </c>
      <c r="E375" s="472" t="str">
        <f>CONCATENATE("제거대상식생은 ",'6-3표준조사-2'!S535,"이며, 근주에서 올라온 맹아가 불규칙하게 분포한다.")</f>
        <v>제거대상식생은 목본 + 초본 이며, 근주에서 올라온 맹아가 불규칙하게 분포한다.</v>
      </c>
      <c r="F375" s="470"/>
      <c r="G375" s="470"/>
      <c r="H375" s="470"/>
      <c r="I375" s="470"/>
      <c r="J375" s="470"/>
      <c r="K375" s="470"/>
      <c r="L375" s="470"/>
      <c r="M375" s="470"/>
      <c r="N375" s="470"/>
      <c r="O375" s="470"/>
      <c r="P375" s="470"/>
      <c r="Q375" s="473"/>
      <c r="R375" s="473"/>
      <c r="S375" s="473"/>
      <c r="T375" s="473"/>
      <c r="U375" s="473"/>
      <c r="V375" s="470"/>
      <c r="W375" s="470"/>
      <c r="X375" s="470"/>
      <c r="Y375" s="470"/>
      <c r="Z375" s="470"/>
      <c r="AA375" s="470"/>
      <c r="AB375" s="470"/>
      <c r="AC375" s="470"/>
      <c r="AD375" s="470"/>
      <c r="AE375" s="470"/>
      <c r="AF375" s="470"/>
      <c r="AG375" s="470"/>
      <c r="AH375" s="475"/>
      <c r="AI375" s="475"/>
      <c r="AJ375" s="475"/>
      <c r="AK375" s="475"/>
      <c r="AL375" s="476"/>
      <c r="AM375" s="476"/>
      <c r="AN375" s="476"/>
      <c r="AO375" s="476"/>
      <c r="AP375" s="476"/>
      <c r="AQ375" s="476"/>
      <c r="AR375" s="476"/>
      <c r="AS375" s="476"/>
      <c r="AT375" s="476"/>
      <c r="AU375" s="476"/>
      <c r="AV375" s="470"/>
      <c r="AW375" s="470"/>
      <c r="AX375" s="470"/>
      <c r="AY375" s="470"/>
      <c r="AZ375" s="471"/>
      <c r="BK375" s="458"/>
      <c r="BL375" s="458"/>
      <c r="BM375" s="458"/>
      <c r="BN375" s="458"/>
      <c r="BO375" s="458"/>
      <c r="BP375" s="458"/>
      <c r="BQ375" s="458"/>
      <c r="BR375" s="458"/>
      <c r="BS375" s="458"/>
      <c r="BT375" s="458"/>
      <c r="BU375" s="458"/>
      <c r="BV375" s="458"/>
    </row>
    <row r="376" spans="1:74" s="444" customFormat="1" ht="18" customHeight="1">
      <c r="A376" s="436">
        <f t="shared" si="14"/>
        <v>0</v>
      </c>
      <c r="B376" s="472"/>
      <c r="C376" s="472"/>
      <c r="D376" s="445" t="s">
        <v>540</v>
      </c>
      <c r="E376" s="472" t="str">
        <f>CONCATENATE("조림목이 자연발생 식생과 경재하고 있으며 조림목의 ",AQ369,"하다." )</f>
        <v>조림목이 자연발생 식생과 경재하고 있으며 조림목의 0하다.</v>
      </c>
      <c r="F376" s="470"/>
      <c r="G376" s="470"/>
      <c r="H376" s="470"/>
      <c r="I376" s="470"/>
      <c r="J376" s="470"/>
      <c r="K376" s="470"/>
      <c r="L376" s="470"/>
      <c r="M376" s="470"/>
      <c r="N376" s="470"/>
      <c r="O376" s="470"/>
      <c r="P376" s="470"/>
      <c r="Q376" s="470"/>
      <c r="R376" s="470"/>
      <c r="S376" s="470"/>
      <c r="T376" s="470"/>
      <c r="U376" s="470"/>
      <c r="V376" s="470"/>
      <c r="W376" s="470"/>
      <c r="X376" s="470"/>
      <c r="Y376" s="470"/>
      <c r="Z376" s="470"/>
      <c r="AA376" s="470"/>
      <c r="AB376" s="470"/>
      <c r="AC376" s="470"/>
      <c r="AD376" s="470"/>
      <c r="AE376" s="470"/>
      <c r="AF376" s="470"/>
      <c r="AG376" s="470"/>
      <c r="AH376" s="475"/>
      <c r="AI376" s="475"/>
      <c r="AJ376" s="475"/>
      <c r="AK376" s="475"/>
      <c r="AL376" s="476"/>
      <c r="AM376" s="476"/>
      <c r="AN376" s="476"/>
      <c r="AO376" s="476"/>
      <c r="AP376" s="476"/>
      <c r="AQ376" s="476"/>
      <c r="AR376" s="476"/>
      <c r="AS376" s="476"/>
      <c r="AT376" s="476"/>
      <c r="AU376" s="476"/>
      <c r="AV376" s="470"/>
      <c r="AW376" s="470"/>
      <c r="AX376" s="470"/>
      <c r="AY376" s="470"/>
      <c r="AZ376" s="471"/>
      <c r="BK376" s="458"/>
      <c r="BL376" s="458"/>
      <c r="BM376" s="458"/>
      <c r="BN376" s="458"/>
      <c r="BO376" s="458"/>
      <c r="BP376" s="458"/>
      <c r="BQ376" s="458"/>
      <c r="BR376" s="458"/>
      <c r="BS376" s="458"/>
      <c r="BT376" s="458"/>
      <c r="BU376" s="458"/>
      <c r="BV376" s="458"/>
    </row>
    <row r="377" spans="1:74" s="444" customFormat="1" ht="13.5" customHeight="1">
      <c r="A377" s="436">
        <f t="shared" si="14"/>
        <v>0</v>
      </c>
      <c r="B377" s="478"/>
      <c r="C377" s="478"/>
      <c r="D377" s="478"/>
      <c r="E377" s="478"/>
      <c r="F377" s="453"/>
      <c r="G377" s="453"/>
      <c r="H377" s="453"/>
      <c r="I377" s="453"/>
      <c r="J377" s="479"/>
      <c r="K377" s="479"/>
      <c r="L377" s="479"/>
      <c r="M377" s="479"/>
      <c r="N377" s="479"/>
      <c r="O377" s="479"/>
      <c r="P377" s="479"/>
      <c r="Q377" s="480"/>
      <c r="R377" s="480"/>
      <c r="S377" s="480"/>
      <c r="T377" s="480"/>
      <c r="U377" s="480"/>
      <c r="V377" s="470"/>
      <c r="W377" s="470"/>
      <c r="X377" s="470"/>
      <c r="Y377" s="470"/>
      <c r="Z377" s="470"/>
      <c r="AA377" s="470"/>
      <c r="AB377" s="470"/>
      <c r="AC377" s="470"/>
      <c r="AD377" s="470"/>
      <c r="AE377" s="470"/>
      <c r="AF377" s="470"/>
      <c r="AG377" s="470"/>
      <c r="AH377" s="481"/>
      <c r="AI377" s="481"/>
      <c r="AJ377" s="481"/>
      <c r="AK377" s="481"/>
      <c r="AL377" s="482"/>
      <c r="AM377" s="482"/>
      <c r="AN377" s="482"/>
      <c r="AO377" s="482"/>
      <c r="AP377" s="482"/>
      <c r="AQ377" s="482"/>
      <c r="AR377" s="482"/>
      <c r="AS377" s="482"/>
      <c r="AT377" s="482"/>
      <c r="AU377" s="482"/>
      <c r="AV377" s="453"/>
      <c r="AW377" s="453"/>
      <c r="AX377" s="453"/>
      <c r="AY377" s="453"/>
      <c r="AZ377" s="471"/>
      <c r="BK377" s="458"/>
      <c r="BL377" s="458"/>
      <c r="BM377" s="458"/>
      <c r="BN377" s="458"/>
      <c r="BO377" s="458"/>
      <c r="BP377" s="458"/>
      <c r="BQ377" s="458"/>
      <c r="BR377" s="458"/>
      <c r="BS377" s="458"/>
      <c r="BT377" s="458"/>
      <c r="BU377" s="458"/>
      <c r="BV377" s="458"/>
    </row>
    <row r="378" spans="1:74" s="459" customFormat="1" ht="19.5" customHeight="1">
      <c r="A378" s="436">
        <f t="shared" si="14"/>
        <v>0</v>
      </c>
      <c r="B378" s="2154" t="s">
        <v>1580</v>
      </c>
      <c r="C378" s="2154"/>
      <c r="D378" s="2154"/>
      <c r="E378" s="2154"/>
      <c r="F378" s="2154"/>
      <c r="G378" s="2154"/>
      <c r="H378" s="2154"/>
      <c r="I378" s="2154"/>
      <c r="J378" s="2154"/>
      <c r="K378" s="2154"/>
      <c r="L378" s="2154"/>
      <c r="M378" s="2154"/>
      <c r="N378" s="2154"/>
      <c r="O378" s="2154"/>
      <c r="P378" s="2154"/>
      <c r="Q378" s="2154"/>
      <c r="R378" s="2154"/>
      <c r="S378" s="2154"/>
      <c r="T378" s="2154"/>
      <c r="U378" s="2154"/>
      <c r="V378" s="2154"/>
      <c r="W378" s="2154"/>
      <c r="X378" s="2154"/>
      <c r="Y378" s="2154"/>
      <c r="Z378" s="2154"/>
      <c r="AA378" s="2154"/>
      <c r="AB378" s="2154"/>
      <c r="AC378" s="2154"/>
      <c r="AD378" s="2154"/>
      <c r="AE378" s="2154"/>
      <c r="AF378" s="2154"/>
      <c r="AG378" s="2154"/>
      <c r="AH378" s="2154"/>
      <c r="AI378" s="2154"/>
      <c r="AJ378" s="2154"/>
      <c r="AK378" s="2154"/>
      <c r="AL378" s="2154"/>
      <c r="AM378" s="2154"/>
      <c r="AN378" s="2154"/>
      <c r="AO378" s="2154"/>
      <c r="AP378" s="2154"/>
      <c r="AQ378" s="2154"/>
      <c r="AR378" s="2154"/>
      <c r="AS378" s="2154"/>
      <c r="AT378" s="2154"/>
      <c r="AU378" s="2154"/>
      <c r="AV378" s="2154"/>
      <c r="AW378" s="2154"/>
      <c r="AX378" s="2154"/>
      <c r="AY378" s="2154"/>
      <c r="AZ378" s="483"/>
      <c r="BB378" s="458"/>
      <c r="BC378" s="458"/>
      <c r="BD378" s="458"/>
      <c r="BE378" s="458"/>
      <c r="BF378" s="458"/>
      <c r="BG378" s="458"/>
      <c r="BH378" s="458"/>
      <c r="BI378" s="458"/>
      <c r="BJ378" s="458"/>
      <c r="BK378" s="458"/>
      <c r="BL378" s="458"/>
      <c r="BM378" s="458"/>
      <c r="BN378" s="458"/>
      <c r="BO378" s="458"/>
      <c r="BP378" s="458"/>
      <c r="BQ378" s="458"/>
      <c r="BR378" s="458"/>
      <c r="BS378" s="458"/>
      <c r="BT378" s="458"/>
      <c r="BU378" s="458"/>
      <c r="BV378" s="458"/>
    </row>
    <row r="379" spans="1:74" s="459" customFormat="1" ht="18" customHeight="1">
      <c r="A379" s="436">
        <f t="shared" si="14"/>
        <v>0</v>
      </c>
      <c r="B379" s="484"/>
      <c r="C379" s="445" t="s">
        <v>1579</v>
      </c>
      <c r="D379" s="446" t="s">
        <v>1578</v>
      </c>
      <c r="E379" s="446"/>
      <c r="F379" s="446"/>
      <c r="G379" s="446"/>
      <c r="H379" s="446"/>
      <c r="I379" s="446"/>
      <c r="J379" s="485"/>
      <c r="K379" s="485"/>
      <c r="L379" s="485"/>
      <c r="M379" s="485"/>
      <c r="N379" s="485"/>
      <c r="O379" s="485"/>
      <c r="P379" s="485"/>
      <c r="Q379" s="485"/>
      <c r="R379" s="485"/>
      <c r="S379" s="485"/>
      <c r="T379" s="485"/>
      <c r="U379" s="485"/>
      <c r="V379" s="485"/>
      <c r="W379" s="485"/>
      <c r="X379" s="485"/>
      <c r="Y379" s="485"/>
      <c r="Z379" s="485"/>
      <c r="AA379" s="485"/>
      <c r="AB379" s="485"/>
      <c r="AC379" s="485"/>
      <c r="AD379" s="485"/>
      <c r="AE379" s="485"/>
      <c r="AF379" s="485"/>
      <c r="AG379" s="485"/>
      <c r="AH379" s="485"/>
      <c r="AI379" s="485"/>
      <c r="AJ379" s="485"/>
      <c r="AK379" s="485"/>
      <c r="AL379" s="485"/>
      <c r="AM379" s="485"/>
      <c r="AN379" s="485"/>
      <c r="AO379" s="485"/>
      <c r="AP379" s="485"/>
      <c r="AQ379" s="485"/>
      <c r="AR379" s="485"/>
      <c r="AS379" s="485"/>
      <c r="AT379" s="485"/>
      <c r="AU379" s="485"/>
      <c r="AV379" s="485"/>
      <c r="AW379" s="485"/>
      <c r="AX379" s="485"/>
      <c r="AY379" s="485"/>
      <c r="AZ379" s="483"/>
      <c r="BB379" s="458"/>
      <c r="BC379" s="458"/>
      <c r="BD379" s="458"/>
      <c r="BE379" s="458"/>
      <c r="BF379" s="458"/>
      <c r="BG379" s="458"/>
      <c r="BH379" s="458"/>
      <c r="BI379" s="458"/>
      <c r="BJ379" s="458"/>
      <c r="BK379" s="458"/>
      <c r="BL379" s="458"/>
      <c r="BM379" s="458"/>
      <c r="BN379" s="458"/>
      <c r="BO379" s="458"/>
      <c r="BP379" s="458"/>
      <c r="BQ379" s="458"/>
      <c r="BR379" s="458"/>
      <c r="BS379" s="458"/>
      <c r="BT379" s="458"/>
      <c r="BU379" s="458"/>
      <c r="BV379" s="458"/>
    </row>
    <row r="380" spans="1:74" s="458" customFormat="1" ht="18" customHeight="1">
      <c r="A380" s="436">
        <f t="shared" si="14"/>
        <v>0</v>
      </c>
      <c r="B380" s="445"/>
      <c r="C380" s="445"/>
      <c r="D380" s="445" t="s">
        <v>540</v>
      </c>
      <c r="E380" s="446" t="str">
        <f>CONCATENATE("조림목이 정상적으로 생육하기 위해서는 조림목을 제외한 모든 식생을 제거하여야 하므로 ",AO353,"로 적용한다.")</f>
        <v>조림목이 정상적으로 생육하기 위해서는 조림목을 제외한 모든 식생을 제거하여야 하므로 0로 적용한다.</v>
      </c>
      <c r="F380" s="446"/>
      <c r="G380" s="446"/>
      <c r="H380" s="446"/>
      <c r="I380" s="446"/>
      <c r="J380" s="447"/>
      <c r="K380" s="446"/>
      <c r="L380" s="446"/>
      <c r="M380" s="446"/>
      <c r="N380" s="446"/>
      <c r="O380" s="446"/>
      <c r="P380" s="446"/>
      <c r="Q380" s="446"/>
      <c r="R380" s="446"/>
      <c r="S380" s="446"/>
      <c r="T380" s="446"/>
      <c r="U380" s="446"/>
      <c r="V380" s="446"/>
      <c r="W380" s="446"/>
      <c r="X380" s="446"/>
      <c r="Y380" s="446"/>
      <c r="Z380" s="446"/>
      <c r="AA380" s="446"/>
      <c r="AB380" s="446"/>
      <c r="AC380" s="446"/>
      <c r="AD380" s="446"/>
      <c r="AE380" s="446"/>
      <c r="AF380" s="446"/>
      <c r="AG380" s="446"/>
      <c r="AH380" s="446"/>
      <c r="AI380" s="446"/>
      <c r="AJ380" s="446"/>
      <c r="AK380" s="446"/>
      <c r="AL380" s="446"/>
      <c r="AM380" s="446"/>
      <c r="AN380" s="446"/>
      <c r="AO380" s="446"/>
      <c r="AP380" s="446"/>
      <c r="AQ380" s="446"/>
      <c r="AR380" s="446"/>
      <c r="AS380" s="446"/>
      <c r="AT380" s="446"/>
      <c r="AU380" s="446"/>
      <c r="AV380" s="446"/>
      <c r="AW380" s="446"/>
      <c r="AX380" s="446"/>
      <c r="AY380" s="446"/>
      <c r="AZ380" s="486"/>
      <c r="BB380" s="459"/>
      <c r="BC380" s="459"/>
      <c r="BD380" s="459"/>
      <c r="BE380" s="459"/>
      <c r="BF380" s="459"/>
      <c r="BG380" s="459"/>
      <c r="BH380" s="459"/>
      <c r="BI380" s="459"/>
      <c r="BJ380" s="459"/>
      <c r="BK380" s="459"/>
      <c r="BL380" s="459"/>
      <c r="BM380" s="459"/>
      <c r="BN380" s="459"/>
      <c r="BO380" s="459"/>
      <c r="BP380" s="459"/>
      <c r="BQ380" s="459"/>
      <c r="BR380" s="459"/>
      <c r="BS380" s="459"/>
      <c r="BT380" s="459"/>
      <c r="BU380" s="459"/>
      <c r="BV380" s="459"/>
    </row>
    <row r="381" spans="1:74" s="458" customFormat="1" ht="18" customHeight="1">
      <c r="A381" s="436">
        <f t="shared" si="14"/>
        <v>0</v>
      </c>
      <c r="B381" s="445"/>
      <c r="C381" s="445" t="s">
        <v>1577</v>
      </c>
      <c r="D381" s="446" t="s">
        <v>1576</v>
      </c>
      <c r="E381" s="446"/>
      <c r="F381" s="446"/>
      <c r="G381" s="446"/>
      <c r="H381" s="446"/>
      <c r="I381" s="446"/>
      <c r="J381" s="446"/>
      <c r="K381" s="446"/>
      <c r="L381" s="446"/>
      <c r="M381" s="446"/>
      <c r="N381" s="446"/>
      <c r="O381" s="446"/>
      <c r="P381" s="446"/>
      <c r="Q381" s="446"/>
      <c r="R381" s="446"/>
      <c r="S381" s="446"/>
      <c r="T381" s="446"/>
      <c r="U381" s="446"/>
      <c r="V381" s="446"/>
      <c r="W381" s="446"/>
      <c r="X381" s="446"/>
      <c r="Y381" s="446"/>
      <c r="Z381" s="446"/>
      <c r="AA381" s="446"/>
      <c r="AB381" s="446"/>
      <c r="AC381" s="446"/>
      <c r="AD381" s="446"/>
      <c r="AE381" s="446"/>
      <c r="AF381" s="446"/>
      <c r="AG381" s="446"/>
      <c r="AH381" s="446"/>
      <c r="AI381" s="446"/>
      <c r="AJ381" s="446"/>
      <c r="AK381" s="446"/>
      <c r="AL381" s="446"/>
      <c r="AM381" s="446"/>
      <c r="AN381" s="446"/>
      <c r="AO381" s="446"/>
      <c r="AP381" s="446"/>
      <c r="AQ381" s="446"/>
      <c r="AR381" s="446"/>
      <c r="AS381" s="446"/>
      <c r="AT381" s="446"/>
      <c r="AU381" s="446"/>
      <c r="AV381" s="446"/>
      <c r="AW381" s="446"/>
      <c r="AX381" s="446"/>
      <c r="AY381" s="446"/>
      <c r="AZ381" s="486"/>
    </row>
    <row r="382" spans="1:74" s="458" customFormat="1" ht="18" customHeight="1">
      <c r="A382" s="436">
        <f t="shared" si="14"/>
        <v>0</v>
      </c>
      <c r="B382" s="445"/>
      <c r="C382" s="2155" t="s">
        <v>1575</v>
      </c>
      <c r="D382" s="2155"/>
      <c r="E382" s="2155"/>
      <c r="F382" s="2155"/>
      <c r="G382" s="2155"/>
      <c r="H382" s="2155"/>
      <c r="I382" s="2155"/>
      <c r="J382" s="2155"/>
      <c r="K382" s="2155"/>
      <c r="L382" s="2155"/>
      <c r="M382" s="2155"/>
      <c r="N382" s="2155"/>
      <c r="O382" s="2155"/>
      <c r="P382" s="2155"/>
      <c r="Q382" s="2155"/>
      <c r="R382" s="2155"/>
      <c r="S382" s="2155"/>
      <c r="T382" s="2155"/>
      <c r="U382" s="2155"/>
      <c r="V382" s="2155"/>
      <c r="W382" s="2155"/>
      <c r="X382" s="2155"/>
      <c r="Y382" s="2155"/>
      <c r="Z382" s="2155"/>
      <c r="AA382" s="2155" t="s">
        <v>1574</v>
      </c>
      <c r="AB382" s="2155"/>
      <c r="AC382" s="2155"/>
      <c r="AD382" s="2155"/>
      <c r="AE382" s="2155"/>
      <c r="AF382" s="2155"/>
      <c r="AG382" s="2155"/>
      <c r="AH382" s="2155"/>
      <c r="AI382" s="2155"/>
      <c r="AJ382" s="2155"/>
      <c r="AK382" s="2155"/>
      <c r="AL382" s="2155"/>
      <c r="AM382" s="2155"/>
      <c r="AN382" s="2155"/>
      <c r="AO382" s="2155"/>
      <c r="AP382" s="2155"/>
      <c r="AQ382" s="2155"/>
      <c r="AR382" s="2155"/>
      <c r="AS382" s="2155"/>
      <c r="AT382" s="2155"/>
      <c r="AU382" s="2155"/>
      <c r="AV382" s="2155"/>
      <c r="AW382" s="2155"/>
      <c r="AX382" s="2155"/>
      <c r="AY382" s="445"/>
      <c r="AZ382" s="444"/>
    </row>
    <row r="383" spans="1:74" s="444" customFormat="1" ht="18" customHeight="1">
      <c r="A383" s="436">
        <f t="shared" ref="A383:A400" si="15">IF(K$369&gt;0,1,0)</f>
        <v>0</v>
      </c>
      <c r="B383" s="487"/>
      <c r="C383" s="2155" t="s">
        <v>1573</v>
      </c>
      <c r="D383" s="2155"/>
      <c r="E383" s="2155"/>
      <c r="F383" s="2155"/>
      <c r="G383" s="2155"/>
      <c r="H383" s="2155"/>
      <c r="I383" s="2155"/>
      <c r="J383" s="2155"/>
      <c r="K383" s="2155" t="s">
        <v>1572</v>
      </c>
      <c r="L383" s="2155"/>
      <c r="M383" s="2155"/>
      <c r="N383" s="2155"/>
      <c r="O383" s="2155"/>
      <c r="P383" s="2155"/>
      <c r="Q383" s="2155"/>
      <c r="R383" s="2155"/>
      <c r="S383" s="2155" t="s">
        <v>1571</v>
      </c>
      <c r="T383" s="2155"/>
      <c r="U383" s="2155"/>
      <c r="V383" s="2155"/>
      <c r="W383" s="2155"/>
      <c r="X383" s="2155"/>
      <c r="Y383" s="2155"/>
      <c r="Z383" s="2155"/>
      <c r="AA383" s="2155" t="s">
        <v>1404</v>
      </c>
      <c r="AB383" s="2155"/>
      <c r="AC383" s="2155"/>
      <c r="AD383" s="2155"/>
      <c r="AE383" s="2155"/>
      <c r="AF383" s="2155"/>
      <c r="AG383" s="2155"/>
      <c r="AH383" s="2155"/>
      <c r="AI383" s="2155" t="s">
        <v>1403</v>
      </c>
      <c r="AJ383" s="2155"/>
      <c r="AK383" s="2155"/>
      <c r="AL383" s="2155"/>
      <c r="AM383" s="2155"/>
      <c r="AN383" s="2155"/>
      <c r="AO383" s="2155"/>
      <c r="AP383" s="2155"/>
      <c r="AQ383" s="2155" t="s">
        <v>1402</v>
      </c>
      <c r="AR383" s="2155"/>
      <c r="AS383" s="2155"/>
      <c r="AT383" s="2155"/>
      <c r="AU383" s="2155"/>
      <c r="AV383" s="2155"/>
      <c r="AW383" s="2155"/>
      <c r="AX383" s="2155"/>
      <c r="AY383" s="487"/>
      <c r="AZ383" s="443"/>
      <c r="BB383" s="458"/>
      <c r="BC383" s="458"/>
      <c r="BD383" s="458"/>
      <c r="BE383" s="458"/>
      <c r="BF383" s="458"/>
      <c r="BG383" s="458"/>
      <c r="BH383" s="458"/>
      <c r="BI383" s="458"/>
      <c r="BJ383" s="458"/>
      <c r="BK383" s="458"/>
      <c r="BL383" s="458"/>
      <c r="BM383" s="458"/>
      <c r="BN383" s="458"/>
      <c r="BO383" s="458"/>
      <c r="BP383" s="458"/>
      <c r="BQ383" s="458"/>
      <c r="BR383" s="458"/>
      <c r="BS383" s="458"/>
      <c r="BT383" s="458"/>
      <c r="BU383" s="458"/>
      <c r="BV383" s="458"/>
    </row>
    <row r="384" spans="1:74" s="438" customFormat="1" ht="18" customHeight="1">
      <c r="A384" s="436">
        <f t="shared" si="15"/>
        <v>0</v>
      </c>
      <c r="B384" s="470"/>
      <c r="C384" s="2155" t="s">
        <v>1566</v>
      </c>
      <c r="D384" s="2155"/>
      <c r="E384" s="2155"/>
      <c r="F384" s="2155"/>
      <c r="G384" s="2155"/>
      <c r="H384" s="2155"/>
      <c r="I384" s="2155"/>
      <c r="J384" s="2155"/>
      <c r="K384" s="2155" t="s">
        <v>1570</v>
      </c>
      <c r="L384" s="2155"/>
      <c r="M384" s="2155"/>
      <c r="N384" s="2155"/>
      <c r="O384" s="2155"/>
      <c r="P384" s="2155"/>
      <c r="Q384" s="2155"/>
      <c r="R384" s="2155"/>
      <c r="S384" s="2165">
        <f>AA369</f>
        <v>0</v>
      </c>
      <c r="T384" s="2165"/>
      <c r="U384" s="2165"/>
      <c r="V384" s="2165"/>
      <c r="W384" s="2165"/>
      <c r="X384" s="2165"/>
      <c r="Y384" s="2165"/>
      <c r="Z384" s="2165"/>
      <c r="AA384" s="2158" t="str">
        <f>'6-3표준조사-2'!P531</f>
        <v>완 (15˚ 이하)</v>
      </c>
      <c r="AB384" s="2158"/>
      <c r="AC384" s="2158"/>
      <c r="AD384" s="2158"/>
      <c r="AE384" s="2158"/>
      <c r="AF384" s="2158"/>
      <c r="AG384" s="2158"/>
      <c r="AH384" s="2158"/>
      <c r="AI384" s="2158">
        <f>'6-3표준조사-2'!Q531</f>
        <v>0</v>
      </c>
      <c r="AJ384" s="2158"/>
      <c r="AK384" s="2158"/>
      <c r="AL384" s="2158"/>
      <c r="AM384" s="2158"/>
      <c r="AN384" s="2158"/>
      <c r="AO384" s="2158"/>
      <c r="AP384" s="2158"/>
      <c r="AQ384" s="2158">
        <f>'6-3표준조사-2'!R531</f>
        <v>0</v>
      </c>
      <c r="AR384" s="2158"/>
      <c r="AS384" s="2158"/>
      <c r="AT384" s="2158"/>
      <c r="AU384" s="2158"/>
      <c r="AV384" s="2158"/>
      <c r="AW384" s="2158"/>
      <c r="AX384" s="2158"/>
      <c r="AY384" s="470"/>
      <c r="AZ384" s="471"/>
    </row>
    <row r="385" spans="1:52" s="444" customFormat="1" ht="18" customHeight="1">
      <c r="A385" s="436">
        <f t="shared" si="15"/>
        <v>0</v>
      </c>
      <c r="B385" s="470"/>
      <c r="C385" s="2155" t="s">
        <v>1569</v>
      </c>
      <c r="D385" s="2155"/>
      <c r="E385" s="2155"/>
      <c r="F385" s="2155"/>
      <c r="G385" s="2155"/>
      <c r="H385" s="2155"/>
      <c r="I385" s="2155"/>
      <c r="J385" s="2155"/>
      <c r="K385" s="2155" t="s">
        <v>1568</v>
      </c>
      <c r="L385" s="2155"/>
      <c r="M385" s="2155"/>
      <c r="N385" s="2155"/>
      <c r="O385" s="2155"/>
      <c r="P385" s="2155"/>
      <c r="Q385" s="2155"/>
      <c r="R385" s="2155"/>
      <c r="S385" s="2166">
        <f>K369</f>
        <v>0</v>
      </c>
      <c r="T385" s="2166"/>
      <c r="U385" s="2166"/>
      <c r="V385" s="2166"/>
      <c r="W385" s="2166"/>
      <c r="X385" s="2166"/>
      <c r="Y385" s="2166"/>
      <c r="Z385" s="2166"/>
      <c r="AA385" s="2159"/>
      <c r="AB385" s="2159"/>
      <c r="AC385" s="2159"/>
      <c r="AD385" s="2159"/>
      <c r="AE385" s="2159"/>
      <c r="AF385" s="2159"/>
      <c r="AG385" s="2159"/>
      <c r="AH385" s="2159"/>
      <c r="AI385" s="2159"/>
      <c r="AJ385" s="2159"/>
      <c r="AK385" s="2159"/>
      <c r="AL385" s="2159"/>
      <c r="AM385" s="2159"/>
      <c r="AN385" s="2159"/>
      <c r="AO385" s="2159"/>
      <c r="AP385" s="2159"/>
      <c r="AQ385" s="2159"/>
      <c r="AR385" s="2159"/>
      <c r="AS385" s="2159"/>
      <c r="AT385" s="2159"/>
      <c r="AU385" s="2159"/>
      <c r="AV385" s="2159"/>
      <c r="AW385" s="2159"/>
      <c r="AX385" s="2159"/>
      <c r="AY385" s="470"/>
      <c r="AZ385" s="471"/>
    </row>
    <row r="386" spans="1:52" s="444" customFormat="1" ht="18" customHeight="1">
      <c r="A386" s="436">
        <f t="shared" si="15"/>
        <v>0</v>
      </c>
      <c r="B386" s="488"/>
      <c r="C386" s="488" t="s">
        <v>1567</v>
      </c>
      <c r="D386" s="488" t="s">
        <v>1566</v>
      </c>
      <c r="E386" s="488"/>
      <c r="F386" s="488"/>
      <c r="G386" s="489"/>
      <c r="H386" s="489"/>
      <c r="I386" s="489"/>
      <c r="J386" s="489"/>
      <c r="K386" s="489"/>
      <c r="L386" s="476"/>
      <c r="M386" s="476"/>
      <c r="N386" s="476"/>
      <c r="O386" s="476"/>
      <c r="P386" s="476"/>
      <c r="Q386" s="490"/>
      <c r="R386" s="490"/>
      <c r="S386" s="490"/>
      <c r="T386" s="490"/>
      <c r="U386" s="490"/>
      <c r="V386" s="470"/>
      <c r="W386" s="470"/>
      <c r="X386" s="470"/>
      <c r="Y386" s="470"/>
      <c r="Z386" s="491"/>
      <c r="AA386" s="470"/>
      <c r="AB386" s="470"/>
      <c r="AC386" s="470"/>
      <c r="AD386" s="492"/>
      <c r="AE386" s="470"/>
      <c r="AF386" s="470"/>
      <c r="AG386" s="470"/>
      <c r="AH386" s="493"/>
      <c r="AI386" s="493"/>
      <c r="AJ386" s="493"/>
      <c r="AK386" s="493"/>
      <c r="AL386" s="493"/>
      <c r="AM386" s="493"/>
      <c r="AN386" s="493"/>
      <c r="AO386" s="493"/>
      <c r="AP386" s="493"/>
      <c r="AQ386" s="494"/>
      <c r="AR386" s="494"/>
      <c r="AS386" s="494"/>
      <c r="AT386" s="494"/>
      <c r="AU386" s="495"/>
      <c r="AV386" s="495"/>
      <c r="AW386" s="495"/>
      <c r="AX386" s="495"/>
      <c r="AY386" s="495"/>
      <c r="AZ386" s="496"/>
    </row>
    <row r="387" spans="1:52" s="444" customFormat="1" ht="18" customHeight="1">
      <c r="A387" s="436">
        <f t="shared" si="15"/>
        <v>0</v>
      </c>
      <c r="B387" s="445"/>
      <c r="C387" s="445"/>
      <c r="D387" s="445" t="s">
        <v>540</v>
      </c>
      <c r="E387" s="445" t="s">
        <v>1565</v>
      </c>
      <c r="F387" s="445"/>
      <c r="G387" s="445"/>
      <c r="H387" s="445"/>
      <c r="I387" s="445"/>
      <c r="J387" s="492"/>
      <c r="K387" s="492"/>
      <c r="L387" s="492"/>
      <c r="M387" s="492"/>
      <c r="N387" s="445"/>
      <c r="O387" s="445"/>
      <c r="P387" s="445"/>
      <c r="Q387" s="445"/>
      <c r="R387" s="445"/>
      <c r="S387" s="445"/>
      <c r="T387" s="490"/>
      <c r="U387" s="490"/>
      <c r="V387" s="490"/>
      <c r="W387" s="490"/>
      <c r="X387" s="445"/>
      <c r="Y387" s="445"/>
      <c r="Z387" s="445"/>
      <c r="AA387" s="445"/>
      <c r="AB387" s="490"/>
      <c r="AC387" s="490"/>
      <c r="AD387" s="490"/>
      <c r="AE387" s="490"/>
      <c r="AF387" s="445"/>
      <c r="AG387" s="445"/>
      <c r="AH387" s="445"/>
      <c r="AI387" s="445"/>
      <c r="AJ387" s="445"/>
      <c r="AK387" s="445"/>
      <c r="AL387" s="445"/>
      <c r="AM387" s="445"/>
      <c r="AN387" s="445"/>
      <c r="AO387" s="445"/>
      <c r="AP387" s="445"/>
      <c r="AQ387" s="445"/>
      <c r="AR387" s="445"/>
      <c r="AS387" s="445"/>
      <c r="AT387" s="445"/>
      <c r="AU387" s="445"/>
      <c r="AV387" s="445"/>
      <c r="AW387" s="445"/>
      <c r="AX387" s="445"/>
      <c r="AY387" s="445"/>
    </row>
    <row r="388" spans="1:52" s="458" customFormat="1" ht="18" customHeight="1">
      <c r="A388" s="436">
        <f t="shared" si="15"/>
        <v>0</v>
      </c>
      <c r="B388" s="445"/>
      <c r="C388" s="445"/>
      <c r="D388" s="445" t="s">
        <v>540</v>
      </c>
      <c r="E388" s="446" t="s">
        <v>1564</v>
      </c>
      <c r="F388" s="446"/>
      <c r="G388" s="446"/>
      <c r="H388" s="446"/>
      <c r="I388" s="446"/>
      <c r="J388" s="446"/>
      <c r="K388" s="446"/>
      <c r="L388" s="446"/>
      <c r="M388" s="446"/>
      <c r="N388" s="446"/>
      <c r="O388" s="446"/>
      <c r="P388" s="446"/>
      <c r="Q388" s="446"/>
      <c r="R388" s="446"/>
      <c r="S388" s="446"/>
      <c r="T388" s="446"/>
      <c r="U388" s="446"/>
      <c r="V388" s="446"/>
      <c r="W388" s="446"/>
      <c r="X388" s="446"/>
      <c r="Y388" s="446"/>
      <c r="Z388" s="446"/>
      <c r="AA388" s="446"/>
      <c r="AB388" s="446"/>
      <c r="AC388" s="446"/>
      <c r="AD388" s="446"/>
      <c r="AE388" s="446"/>
      <c r="AF388" s="446"/>
      <c r="AG388" s="446"/>
      <c r="AH388" s="446"/>
      <c r="AI388" s="446"/>
      <c r="AJ388" s="446"/>
      <c r="AK388" s="446"/>
      <c r="AL388" s="446"/>
      <c r="AM388" s="446"/>
      <c r="AN388" s="446"/>
      <c r="AO388" s="446"/>
      <c r="AP388" s="446"/>
      <c r="AQ388" s="446"/>
      <c r="AR388" s="446"/>
      <c r="AS388" s="446"/>
      <c r="AT388" s="446"/>
      <c r="AU388" s="446"/>
      <c r="AV388" s="446"/>
      <c r="AW388" s="446"/>
      <c r="AX388" s="446"/>
      <c r="AY388" s="446"/>
      <c r="AZ388" s="486"/>
    </row>
    <row r="389" spans="1:52" s="459" customFormat="1" ht="18" customHeight="1">
      <c r="A389" s="436">
        <f t="shared" si="15"/>
        <v>0</v>
      </c>
      <c r="B389" s="445"/>
      <c r="C389" s="445" t="s">
        <v>1563</v>
      </c>
      <c r="D389" s="445"/>
      <c r="E389" s="497"/>
      <c r="F389" s="497"/>
      <c r="G389" s="497"/>
      <c r="H389" s="497"/>
      <c r="I389" s="497"/>
      <c r="J389" s="497"/>
      <c r="K389" s="497"/>
      <c r="L389" s="497"/>
      <c r="M389" s="497"/>
      <c r="N389" s="497"/>
      <c r="O389" s="497"/>
      <c r="P389" s="497"/>
      <c r="Q389" s="497"/>
      <c r="R389" s="497"/>
      <c r="S389" s="497"/>
      <c r="T389" s="497"/>
      <c r="U389" s="497"/>
      <c r="V389" s="497"/>
      <c r="W389" s="497"/>
      <c r="X389" s="497"/>
      <c r="Y389" s="497"/>
      <c r="Z389" s="497"/>
      <c r="AA389" s="497"/>
      <c r="AB389" s="497"/>
      <c r="AC389" s="497"/>
      <c r="AD389" s="497"/>
      <c r="AE389" s="497"/>
      <c r="AF389" s="497"/>
      <c r="AG389" s="497"/>
      <c r="AH389" s="497"/>
      <c r="AI389" s="497"/>
      <c r="AJ389" s="497"/>
      <c r="AK389" s="497"/>
      <c r="AL389" s="497"/>
      <c r="AM389" s="497"/>
      <c r="AN389" s="497"/>
      <c r="AO389" s="497"/>
      <c r="AP389" s="497"/>
      <c r="AQ389" s="497"/>
      <c r="AR389" s="497"/>
      <c r="AS389" s="497"/>
      <c r="AT389" s="497"/>
      <c r="AU389" s="497"/>
      <c r="AV389" s="497"/>
      <c r="AW389" s="497"/>
      <c r="AX389" s="497"/>
      <c r="AY389" s="497"/>
      <c r="AZ389" s="498"/>
    </row>
    <row r="390" spans="1:52" s="458" customFormat="1" ht="18" customHeight="1">
      <c r="A390" s="436">
        <f t="shared" si="15"/>
        <v>0</v>
      </c>
      <c r="B390" s="445"/>
      <c r="C390" s="445"/>
      <c r="D390" s="445" t="s">
        <v>540</v>
      </c>
      <c r="E390" s="497" t="s">
        <v>1562</v>
      </c>
      <c r="F390" s="497"/>
      <c r="G390" s="497"/>
      <c r="H390" s="497"/>
      <c r="I390" s="497"/>
      <c r="J390" s="497"/>
      <c r="K390" s="497"/>
      <c r="L390" s="497"/>
      <c r="M390" s="497"/>
      <c r="N390" s="497"/>
      <c r="O390" s="497"/>
      <c r="P390" s="497"/>
      <c r="Q390" s="497"/>
      <c r="R390" s="497"/>
      <c r="S390" s="497"/>
      <c r="T390" s="497"/>
      <c r="U390" s="497"/>
      <c r="V390" s="497"/>
      <c r="W390" s="497"/>
      <c r="X390" s="497"/>
      <c r="Y390" s="497"/>
      <c r="Z390" s="497"/>
      <c r="AA390" s="497"/>
      <c r="AB390" s="497"/>
      <c r="AC390" s="497"/>
      <c r="AD390" s="497"/>
      <c r="AE390" s="497"/>
      <c r="AF390" s="497"/>
      <c r="AG390" s="497"/>
      <c r="AH390" s="497"/>
      <c r="AI390" s="497"/>
      <c r="AJ390" s="497"/>
      <c r="AK390" s="497"/>
      <c r="AL390" s="497"/>
      <c r="AM390" s="497"/>
      <c r="AN390" s="497"/>
      <c r="AO390" s="497"/>
      <c r="AP390" s="497"/>
      <c r="AQ390" s="497"/>
      <c r="AR390" s="497"/>
      <c r="AS390" s="497"/>
      <c r="AT390" s="497"/>
      <c r="AU390" s="497"/>
      <c r="AV390" s="497"/>
      <c r="AW390" s="497"/>
      <c r="AX390" s="497"/>
      <c r="AY390" s="497"/>
      <c r="AZ390" s="498"/>
    </row>
    <row r="391" spans="1:52" s="458" customFormat="1" ht="18" customHeight="1">
      <c r="A391" s="436">
        <f t="shared" si="15"/>
        <v>0</v>
      </c>
      <c r="B391" s="445"/>
      <c r="C391" s="445"/>
      <c r="D391" s="445" t="s">
        <v>540</v>
      </c>
      <c r="E391" s="497" t="s">
        <v>1561</v>
      </c>
      <c r="F391" s="497"/>
      <c r="G391" s="497"/>
      <c r="H391" s="497"/>
      <c r="I391" s="497"/>
      <c r="J391" s="497"/>
      <c r="K391" s="497"/>
      <c r="L391" s="497"/>
      <c r="M391" s="497"/>
      <c r="N391" s="497"/>
      <c r="O391" s="497"/>
      <c r="P391" s="497"/>
      <c r="Q391" s="497"/>
      <c r="R391" s="497"/>
      <c r="S391" s="497"/>
      <c r="T391" s="497"/>
      <c r="U391" s="497"/>
      <c r="V391" s="497"/>
      <c r="W391" s="497"/>
      <c r="X391" s="497"/>
      <c r="Y391" s="497"/>
      <c r="Z391" s="497"/>
      <c r="AA391" s="497"/>
      <c r="AB391" s="497"/>
      <c r="AC391" s="497"/>
      <c r="AD391" s="497"/>
      <c r="AE391" s="497"/>
      <c r="AF391" s="497"/>
      <c r="AG391" s="497"/>
      <c r="AH391" s="497"/>
      <c r="AI391" s="497"/>
      <c r="AJ391" s="497"/>
      <c r="AK391" s="497"/>
      <c r="AL391" s="497"/>
      <c r="AM391" s="497"/>
      <c r="AN391" s="497"/>
      <c r="AO391" s="497"/>
      <c r="AP391" s="497"/>
      <c r="AQ391" s="497"/>
      <c r="AR391" s="497"/>
      <c r="AS391" s="497"/>
      <c r="AT391" s="497"/>
      <c r="AU391" s="497"/>
      <c r="AV391" s="497"/>
      <c r="AW391" s="497"/>
      <c r="AX391" s="497"/>
      <c r="AY391" s="497"/>
      <c r="AZ391" s="498"/>
    </row>
    <row r="392" spans="1:52" s="458" customFormat="1" ht="18" customHeight="1">
      <c r="A392" s="436">
        <f t="shared" si="15"/>
        <v>0</v>
      </c>
      <c r="B392" s="445"/>
      <c r="C392" s="445" t="s">
        <v>1560</v>
      </c>
      <c r="D392" s="445" t="s">
        <v>1559</v>
      </c>
      <c r="E392" s="497"/>
      <c r="F392" s="497"/>
      <c r="G392" s="497"/>
      <c r="H392" s="497"/>
      <c r="I392" s="497"/>
      <c r="J392" s="497"/>
      <c r="K392" s="497"/>
      <c r="L392" s="497"/>
      <c r="M392" s="497"/>
      <c r="N392" s="497"/>
      <c r="O392" s="497"/>
      <c r="P392" s="497"/>
      <c r="Q392" s="497"/>
      <c r="R392" s="497"/>
      <c r="S392" s="497"/>
      <c r="T392" s="497"/>
      <c r="U392" s="497"/>
      <c r="V392" s="497"/>
      <c r="W392" s="497"/>
      <c r="X392" s="497"/>
      <c r="Y392" s="497"/>
      <c r="Z392" s="497"/>
      <c r="AA392" s="497"/>
      <c r="AB392" s="497"/>
      <c r="AC392" s="497"/>
      <c r="AD392" s="497"/>
      <c r="AE392" s="497"/>
      <c r="AF392" s="497"/>
      <c r="AG392" s="497"/>
      <c r="AH392" s="497"/>
      <c r="AI392" s="497"/>
      <c r="AJ392" s="497"/>
      <c r="AK392" s="497"/>
      <c r="AL392" s="497"/>
      <c r="AM392" s="497"/>
      <c r="AN392" s="497"/>
      <c r="AO392" s="497"/>
      <c r="AP392" s="497"/>
      <c r="AQ392" s="497"/>
      <c r="AR392" s="497"/>
      <c r="AS392" s="497"/>
      <c r="AT392" s="497"/>
      <c r="AU392" s="497"/>
      <c r="AV392" s="497"/>
      <c r="AW392" s="497"/>
      <c r="AX392" s="497"/>
      <c r="AY392" s="497"/>
      <c r="AZ392" s="498"/>
    </row>
    <row r="393" spans="1:52" s="458" customFormat="1" ht="18" customHeight="1">
      <c r="A393" s="436">
        <f t="shared" si="15"/>
        <v>0</v>
      </c>
      <c r="B393" s="445"/>
      <c r="C393" s="445"/>
      <c r="D393" s="445" t="s">
        <v>540</v>
      </c>
      <c r="E393" s="497" t="s">
        <v>1558</v>
      </c>
      <c r="F393" s="497"/>
      <c r="G393" s="497"/>
      <c r="H393" s="497"/>
      <c r="I393" s="497"/>
      <c r="J393" s="497"/>
      <c r="K393" s="497"/>
      <c r="L393" s="497"/>
      <c r="M393" s="497"/>
      <c r="N393" s="497"/>
      <c r="O393" s="497"/>
      <c r="P393" s="497"/>
      <c r="Q393" s="497"/>
      <c r="R393" s="497"/>
      <c r="S393" s="497"/>
      <c r="T393" s="497"/>
      <c r="U393" s="497"/>
      <c r="V393" s="497"/>
      <c r="W393" s="497"/>
      <c r="X393" s="497"/>
      <c r="Y393" s="497"/>
      <c r="Z393" s="497"/>
      <c r="AA393" s="497"/>
      <c r="AB393" s="497"/>
      <c r="AC393" s="497"/>
      <c r="AD393" s="497"/>
      <c r="AE393" s="497"/>
      <c r="AF393" s="497"/>
      <c r="AG393" s="497"/>
      <c r="AH393" s="497"/>
      <c r="AI393" s="497"/>
      <c r="AJ393" s="497"/>
      <c r="AK393" s="497"/>
      <c r="AL393" s="497"/>
      <c r="AM393" s="497"/>
      <c r="AN393" s="497"/>
      <c r="AO393" s="497"/>
      <c r="AP393" s="497"/>
      <c r="AQ393" s="497"/>
      <c r="AR393" s="497"/>
      <c r="AS393" s="497"/>
      <c r="AT393" s="497"/>
      <c r="AU393" s="497"/>
      <c r="AV393" s="497"/>
      <c r="AW393" s="497"/>
      <c r="AX393" s="497"/>
      <c r="AY393" s="497"/>
      <c r="AZ393" s="498"/>
    </row>
    <row r="394" spans="1:52" s="458" customFormat="1" ht="18" customHeight="1">
      <c r="A394" s="436">
        <f t="shared" si="15"/>
        <v>0</v>
      </c>
      <c r="B394" s="445"/>
      <c r="C394" s="445"/>
      <c r="D394" s="445" t="s">
        <v>540</v>
      </c>
      <c r="E394" s="497" t="s">
        <v>1557</v>
      </c>
      <c r="F394" s="497"/>
      <c r="G394" s="497"/>
      <c r="H394" s="497"/>
      <c r="I394" s="497"/>
      <c r="J394" s="497"/>
      <c r="K394" s="497"/>
      <c r="L394" s="497"/>
      <c r="M394" s="497"/>
      <c r="N394" s="497"/>
      <c r="O394" s="497"/>
      <c r="P394" s="497"/>
      <c r="Q394" s="497"/>
      <c r="R394" s="497"/>
      <c r="S394" s="497"/>
      <c r="T394" s="497"/>
      <c r="U394" s="497"/>
      <c r="V394" s="497"/>
      <c r="W394" s="497"/>
      <c r="X394" s="497"/>
      <c r="Y394" s="497"/>
      <c r="Z394" s="497"/>
      <c r="AA394" s="497"/>
      <c r="AB394" s="497"/>
      <c r="AC394" s="497"/>
      <c r="AD394" s="497"/>
      <c r="AE394" s="497"/>
      <c r="AF394" s="497"/>
      <c r="AG394" s="497"/>
      <c r="AH394" s="497"/>
      <c r="AI394" s="497"/>
      <c r="AJ394" s="497"/>
      <c r="AK394" s="497"/>
      <c r="AL394" s="497"/>
      <c r="AM394" s="497"/>
      <c r="AN394" s="497"/>
      <c r="AO394" s="497"/>
      <c r="AP394" s="497"/>
      <c r="AQ394" s="497"/>
      <c r="AR394" s="497"/>
      <c r="AS394" s="497"/>
      <c r="AT394" s="497"/>
      <c r="AU394" s="497"/>
      <c r="AV394" s="497"/>
      <c r="AW394" s="497"/>
      <c r="AX394" s="497"/>
      <c r="AY394" s="497"/>
      <c r="AZ394" s="498"/>
    </row>
    <row r="395" spans="1:52" s="458" customFormat="1" ht="18" customHeight="1">
      <c r="A395" s="436">
        <f t="shared" si="15"/>
        <v>0</v>
      </c>
      <c r="B395" s="445"/>
      <c r="C395" s="445"/>
      <c r="D395" s="445" t="s">
        <v>540</v>
      </c>
      <c r="E395" s="497" t="s">
        <v>1556</v>
      </c>
      <c r="F395" s="497"/>
      <c r="G395" s="497"/>
      <c r="H395" s="497"/>
      <c r="I395" s="497"/>
      <c r="J395" s="497"/>
      <c r="K395" s="497"/>
      <c r="L395" s="497"/>
      <c r="M395" s="497"/>
      <c r="N395" s="497"/>
      <c r="O395" s="497"/>
      <c r="P395" s="497"/>
      <c r="Q395" s="497"/>
      <c r="R395" s="497"/>
      <c r="S395" s="497"/>
      <c r="T395" s="497"/>
      <c r="U395" s="497"/>
      <c r="V395" s="497"/>
      <c r="W395" s="497"/>
      <c r="X395" s="497"/>
      <c r="Y395" s="497"/>
      <c r="Z395" s="497"/>
      <c r="AA395" s="497"/>
      <c r="AB395" s="497"/>
      <c r="AC395" s="497"/>
      <c r="AD395" s="497"/>
      <c r="AE395" s="497"/>
      <c r="AF395" s="497"/>
      <c r="AG395" s="497"/>
      <c r="AH395" s="497"/>
      <c r="AI395" s="497"/>
      <c r="AJ395" s="497"/>
      <c r="AK395" s="497"/>
      <c r="AL395" s="497"/>
      <c r="AM395" s="497"/>
      <c r="AN395" s="497"/>
      <c r="AO395" s="497"/>
      <c r="AP395" s="497"/>
      <c r="AQ395" s="497"/>
      <c r="AR395" s="497"/>
      <c r="AS395" s="497"/>
      <c r="AT395" s="497"/>
      <c r="AU395" s="497"/>
      <c r="AV395" s="497"/>
      <c r="AW395" s="497"/>
      <c r="AX395" s="497"/>
      <c r="AY395" s="497"/>
      <c r="AZ395" s="498"/>
    </row>
    <row r="396" spans="1:52" s="458" customFormat="1" ht="18" customHeight="1">
      <c r="A396" s="436">
        <f t="shared" si="15"/>
        <v>0</v>
      </c>
      <c r="B396" s="445"/>
      <c r="C396" s="445"/>
      <c r="D396" s="445" t="s">
        <v>540</v>
      </c>
      <c r="E396" s="497" t="s">
        <v>1555</v>
      </c>
      <c r="F396" s="497"/>
      <c r="G396" s="497"/>
      <c r="H396" s="497"/>
      <c r="I396" s="497"/>
      <c r="J396" s="497"/>
      <c r="K396" s="497"/>
      <c r="L396" s="497"/>
      <c r="M396" s="497"/>
      <c r="N396" s="497"/>
      <c r="O396" s="497"/>
      <c r="P396" s="497"/>
      <c r="Q396" s="497"/>
      <c r="R396" s="497"/>
      <c r="S396" s="497"/>
      <c r="T396" s="497"/>
      <c r="U396" s="497"/>
      <c r="V396" s="497"/>
      <c r="W396" s="497"/>
      <c r="X396" s="497"/>
      <c r="Y396" s="497"/>
      <c r="Z396" s="497"/>
      <c r="AA396" s="497"/>
      <c r="AB396" s="497"/>
      <c r="AC396" s="497"/>
      <c r="AD396" s="497"/>
      <c r="AE396" s="497"/>
      <c r="AF396" s="497"/>
      <c r="AG396" s="497"/>
      <c r="AH396" s="497"/>
      <c r="AI396" s="497"/>
      <c r="AJ396" s="497"/>
      <c r="AK396" s="497"/>
      <c r="AL396" s="497"/>
      <c r="AM396" s="497"/>
      <c r="AN396" s="497"/>
      <c r="AO396" s="497"/>
      <c r="AP396" s="497"/>
      <c r="AQ396" s="497"/>
      <c r="AR396" s="497"/>
      <c r="AS396" s="497"/>
      <c r="AT396" s="497"/>
      <c r="AU396" s="497"/>
      <c r="AV396" s="497"/>
      <c r="AW396" s="497"/>
      <c r="AX396" s="497"/>
      <c r="AY396" s="497"/>
      <c r="AZ396" s="498"/>
    </row>
    <row r="397" spans="1:52" s="458" customFormat="1" ht="18" customHeight="1">
      <c r="A397" s="436">
        <f t="shared" si="15"/>
        <v>0</v>
      </c>
      <c r="B397" s="445"/>
      <c r="C397" s="445"/>
      <c r="D397" s="445" t="s">
        <v>540</v>
      </c>
      <c r="E397" s="497" t="s">
        <v>1554</v>
      </c>
      <c r="F397" s="497"/>
      <c r="G397" s="497"/>
      <c r="H397" s="497"/>
      <c r="I397" s="497"/>
      <c r="J397" s="497"/>
      <c r="K397" s="497"/>
      <c r="L397" s="497"/>
      <c r="M397" s="497"/>
      <c r="N397" s="497"/>
      <c r="O397" s="497"/>
      <c r="P397" s="497"/>
      <c r="Q397" s="497"/>
      <c r="R397" s="497"/>
      <c r="S397" s="497"/>
      <c r="T397" s="497"/>
      <c r="U397" s="497"/>
      <c r="V397" s="497"/>
      <c r="W397" s="497"/>
      <c r="X397" s="497"/>
      <c r="Y397" s="497"/>
      <c r="Z397" s="497"/>
      <c r="AA397" s="497"/>
      <c r="AB397" s="497"/>
      <c r="AC397" s="497"/>
      <c r="AD397" s="497"/>
      <c r="AE397" s="497"/>
      <c r="AF397" s="497"/>
      <c r="AG397" s="497"/>
      <c r="AH397" s="497"/>
      <c r="AI397" s="497"/>
      <c r="AJ397" s="497"/>
      <c r="AK397" s="497"/>
      <c r="AL397" s="497"/>
      <c r="AM397" s="497"/>
      <c r="AN397" s="497"/>
      <c r="AO397" s="497"/>
      <c r="AP397" s="497"/>
      <c r="AQ397" s="497"/>
      <c r="AR397" s="497"/>
      <c r="AS397" s="497"/>
      <c r="AT397" s="497"/>
      <c r="AU397" s="497"/>
      <c r="AV397" s="497"/>
      <c r="AW397" s="497"/>
      <c r="AX397" s="497"/>
      <c r="AY397" s="497"/>
      <c r="AZ397" s="498"/>
    </row>
    <row r="398" spans="1:52" s="458" customFormat="1" ht="18" customHeight="1">
      <c r="A398" s="436">
        <f t="shared" si="15"/>
        <v>0</v>
      </c>
      <c r="B398" s="445"/>
      <c r="C398" s="445"/>
      <c r="D398" s="445" t="s">
        <v>540</v>
      </c>
      <c r="E398" s="497" t="s">
        <v>1553</v>
      </c>
      <c r="F398" s="497"/>
      <c r="G398" s="497"/>
      <c r="H398" s="497"/>
      <c r="I398" s="497"/>
      <c r="J398" s="497"/>
      <c r="K398" s="497"/>
      <c r="L398" s="497"/>
      <c r="M398" s="497"/>
      <c r="N398" s="497"/>
      <c r="O398" s="497"/>
      <c r="P398" s="497"/>
      <c r="Q398" s="497"/>
      <c r="R398" s="497"/>
      <c r="S398" s="497"/>
      <c r="T398" s="497"/>
      <c r="U398" s="497"/>
      <c r="V398" s="497"/>
      <c r="W398" s="497"/>
      <c r="X398" s="497"/>
      <c r="Y398" s="497"/>
      <c r="Z398" s="497"/>
      <c r="AA398" s="497"/>
      <c r="AB398" s="497"/>
      <c r="AC398" s="497"/>
      <c r="AD398" s="497"/>
      <c r="AE398" s="497"/>
      <c r="AF398" s="497"/>
      <c r="AG398" s="497"/>
      <c r="AH398" s="497"/>
      <c r="AI398" s="497"/>
      <c r="AJ398" s="497"/>
      <c r="AK398" s="497"/>
      <c r="AL398" s="497"/>
      <c r="AM398" s="497"/>
      <c r="AN398" s="497"/>
      <c r="AO398" s="497"/>
      <c r="AP398" s="497"/>
      <c r="AQ398" s="497"/>
      <c r="AR398" s="497"/>
      <c r="AS398" s="497"/>
      <c r="AT398" s="497"/>
      <c r="AU398" s="497"/>
      <c r="AV398" s="497"/>
      <c r="AW398" s="497"/>
      <c r="AX398" s="497"/>
      <c r="AY398" s="497"/>
      <c r="AZ398" s="498"/>
    </row>
    <row r="399" spans="1:52" s="458" customFormat="1" ht="18" customHeight="1">
      <c r="A399" s="436">
        <f t="shared" si="15"/>
        <v>0</v>
      </c>
      <c r="B399" s="445"/>
      <c r="C399" s="445"/>
      <c r="D399" s="445" t="s">
        <v>540</v>
      </c>
      <c r="E399" s="497" t="s">
        <v>1552</v>
      </c>
      <c r="F399" s="497"/>
      <c r="G399" s="497"/>
      <c r="H399" s="497"/>
      <c r="I399" s="497"/>
      <c r="J399" s="497"/>
      <c r="K399" s="497"/>
      <c r="L399" s="497"/>
      <c r="M399" s="497"/>
      <c r="N399" s="497"/>
      <c r="O399" s="497"/>
      <c r="P399" s="497"/>
      <c r="Q399" s="497"/>
      <c r="R399" s="497"/>
      <c r="S399" s="497"/>
      <c r="T399" s="497"/>
      <c r="U399" s="497"/>
      <c r="V399" s="497"/>
      <c r="W399" s="497"/>
      <c r="X399" s="497"/>
      <c r="Y399" s="497"/>
      <c r="Z399" s="497"/>
      <c r="AA399" s="497"/>
      <c r="AB399" s="497"/>
      <c r="AC399" s="497"/>
      <c r="AD399" s="497"/>
      <c r="AE399" s="497"/>
      <c r="AF399" s="497"/>
      <c r="AG399" s="497"/>
      <c r="AH399" s="497"/>
      <c r="AI399" s="497"/>
      <c r="AJ399" s="497"/>
      <c r="AK399" s="497"/>
      <c r="AL399" s="497"/>
      <c r="AM399" s="497"/>
      <c r="AN399" s="497"/>
      <c r="AO399" s="497"/>
      <c r="AP399" s="497"/>
      <c r="AQ399" s="497"/>
      <c r="AR399" s="497"/>
      <c r="AS399" s="497"/>
      <c r="AT399" s="497"/>
      <c r="AU399" s="497"/>
      <c r="AV399" s="497"/>
      <c r="AW399" s="497"/>
      <c r="AX399" s="497"/>
      <c r="AY399" s="497"/>
      <c r="AZ399" s="498"/>
    </row>
    <row r="400" spans="1:52" s="458" customFormat="1" ht="18" customHeight="1">
      <c r="A400" s="436">
        <f t="shared" si="15"/>
        <v>0</v>
      </c>
      <c r="B400" s="445"/>
      <c r="C400" s="445"/>
      <c r="D400" s="497"/>
      <c r="E400" s="499"/>
      <c r="F400" s="499"/>
      <c r="G400" s="499"/>
      <c r="H400" s="499"/>
      <c r="I400" s="499"/>
      <c r="J400" s="499"/>
      <c r="K400" s="499"/>
      <c r="L400" s="499"/>
      <c r="M400" s="499"/>
      <c r="N400" s="499"/>
      <c r="O400" s="499"/>
      <c r="P400" s="499"/>
      <c r="Q400" s="499"/>
      <c r="R400" s="499"/>
      <c r="S400" s="499"/>
      <c r="T400" s="499"/>
      <c r="U400" s="499"/>
      <c r="V400" s="499"/>
      <c r="W400" s="499"/>
      <c r="X400" s="499"/>
      <c r="Y400" s="499"/>
      <c r="Z400" s="499"/>
      <c r="AA400" s="499"/>
      <c r="AB400" s="499"/>
      <c r="AC400" s="499"/>
      <c r="AD400" s="499"/>
      <c r="AE400" s="499"/>
      <c r="AF400" s="499"/>
      <c r="AG400" s="499"/>
      <c r="AH400" s="499"/>
      <c r="AI400" s="499"/>
      <c r="AJ400" s="499"/>
      <c r="AK400" s="499"/>
      <c r="AL400" s="499"/>
      <c r="AM400" s="499"/>
      <c r="AN400" s="499"/>
      <c r="AO400" s="499"/>
      <c r="AP400" s="499"/>
      <c r="AQ400" s="499"/>
      <c r="AR400" s="499"/>
      <c r="AS400" s="499"/>
      <c r="AT400" s="499"/>
      <c r="AU400" s="499"/>
      <c r="AV400" s="499"/>
      <c r="AW400" s="499"/>
      <c r="AX400" s="499"/>
      <c r="AY400" s="499"/>
      <c r="AZ400" s="498"/>
    </row>
  </sheetData>
  <sheetProtection algorithmName="SHA-512" hashValue="EYcSfXQQGXXhtg+wxDHdHGRa3nmngf3YRAMg/6QDK+Wvtn8C5Zo3IeNjkkblZsJoL0kbS2y7HokrN9vKWsA+MA==" saltValue="02DQGD/GOt+68mMc6vF2Tw==" spinCount="100000" sheet="1" autoFilter="0"/>
  <autoFilter ref="A1:A408"/>
  <mergeCells count="345">
    <mergeCell ref="C384:J384"/>
    <mergeCell ref="K384:R384"/>
    <mergeCell ref="S384:Z384"/>
    <mergeCell ref="AA384:AH385"/>
    <mergeCell ref="AI384:AP385"/>
    <mergeCell ref="AQ384:AX385"/>
    <mergeCell ref="C385:J385"/>
    <mergeCell ref="K385:R385"/>
    <mergeCell ref="S385:Z385"/>
    <mergeCell ref="B378:AY378"/>
    <mergeCell ref="C382:Z382"/>
    <mergeCell ref="AA382:AX382"/>
    <mergeCell ref="C369:D370"/>
    <mergeCell ref="E369:F370"/>
    <mergeCell ref="G369:H370"/>
    <mergeCell ref="I369:J370"/>
    <mergeCell ref="C383:J383"/>
    <mergeCell ref="K383:R383"/>
    <mergeCell ref="S383:Z383"/>
    <mergeCell ref="AA383:AH383"/>
    <mergeCell ref="AI383:AP383"/>
    <mergeCell ref="AQ383:AX383"/>
    <mergeCell ref="AI368:AP368"/>
    <mergeCell ref="B351:AY351"/>
    <mergeCell ref="F353:K353"/>
    <mergeCell ref="L353:Q353"/>
    <mergeCell ref="T353:Y353"/>
    <mergeCell ref="Z353:AE353"/>
    <mergeCell ref="AH353:AN353"/>
    <mergeCell ref="AO353:AT353"/>
    <mergeCell ref="K369:R370"/>
    <mergeCell ref="S369:Z370"/>
    <mergeCell ref="B355:AY355"/>
    <mergeCell ref="B365:AY365"/>
    <mergeCell ref="C367:J368"/>
    <mergeCell ref="K367:R368"/>
    <mergeCell ref="S367:Z368"/>
    <mergeCell ref="AA367:AP367"/>
    <mergeCell ref="AQ367:AX368"/>
    <mergeCell ref="AA368:AH368"/>
    <mergeCell ref="AA369:AH370"/>
    <mergeCell ref="AI369:AP370"/>
    <mergeCell ref="AQ369:AX370"/>
    <mergeCell ref="C334:J334"/>
    <mergeCell ref="K334:R334"/>
    <mergeCell ref="S334:Z334"/>
    <mergeCell ref="AA334:AH335"/>
    <mergeCell ref="AI334:AP335"/>
    <mergeCell ref="AQ334:AX335"/>
    <mergeCell ref="C335:J335"/>
    <mergeCell ref="K335:R335"/>
    <mergeCell ref="S335:Z335"/>
    <mergeCell ref="B328:AY328"/>
    <mergeCell ref="C332:Z332"/>
    <mergeCell ref="AA332:AX332"/>
    <mergeCell ref="C319:D320"/>
    <mergeCell ref="E319:F320"/>
    <mergeCell ref="G319:H320"/>
    <mergeCell ref="I319:J320"/>
    <mergeCell ref="C333:J333"/>
    <mergeCell ref="K333:R333"/>
    <mergeCell ref="S333:Z333"/>
    <mergeCell ref="AA333:AH333"/>
    <mergeCell ref="AI333:AP333"/>
    <mergeCell ref="AQ333:AX333"/>
    <mergeCell ref="AI318:AP318"/>
    <mergeCell ref="B301:AY301"/>
    <mergeCell ref="F303:K303"/>
    <mergeCell ref="L303:Q303"/>
    <mergeCell ref="T303:Y303"/>
    <mergeCell ref="Z303:AE303"/>
    <mergeCell ref="AH303:AN303"/>
    <mergeCell ref="AO303:AT303"/>
    <mergeCell ref="K319:R320"/>
    <mergeCell ref="S319:Z320"/>
    <mergeCell ref="B305:AY305"/>
    <mergeCell ref="B315:AY315"/>
    <mergeCell ref="C317:J318"/>
    <mergeCell ref="K317:R318"/>
    <mergeCell ref="S317:Z318"/>
    <mergeCell ref="AA317:AP317"/>
    <mergeCell ref="AQ317:AX318"/>
    <mergeCell ref="AA318:AH318"/>
    <mergeCell ref="AA319:AH320"/>
    <mergeCell ref="AI319:AP320"/>
    <mergeCell ref="AQ319:AX320"/>
    <mergeCell ref="C284:J284"/>
    <mergeCell ref="K284:R284"/>
    <mergeCell ref="S284:Z284"/>
    <mergeCell ref="AA284:AH285"/>
    <mergeCell ref="AI284:AP285"/>
    <mergeCell ref="AQ284:AX285"/>
    <mergeCell ref="C285:J285"/>
    <mergeCell ref="K285:R285"/>
    <mergeCell ref="S285:Z285"/>
    <mergeCell ref="B278:AY278"/>
    <mergeCell ref="C282:Z282"/>
    <mergeCell ref="AA282:AX282"/>
    <mergeCell ref="C269:D270"/>
    <mergeCell ref="E269:F270"/>
    <mergeCell ref="G269:H270"/>
    <mergeCell ref="I269:J270"/>
    <mergeCell ref="C283:J283"/>
    <mergeCell ref="K283:R283"/>
    <mergeCell ref="S283:Z283"/>
    <mergeCell ref="AA283:AH283"/>
    <mergeCell ref="AI283:AP283"/>
    <mergeCell ref="AQ283:AX283"/>
    <mergeCell ref="AI268:AP268"/>
    <mergeCell ref="B251:AY251"/>
    <mergeCell ref="F253:K253"/>
    <mergeCell ref="L253:Q253"/>
    <mergeCell ref="T253:Y253"/>
    <mergeCell ref="Z253:AE253"/>
    <mergeCell ref="AH253:AN253"/>
    <mergeCell ref="AO253:AT253"/>
    <mergeCell ref="K269:R270"/>
    <mergeCell ref="S269:Z270"/>
    <mergeCell ref="B255:AY255"/>
    <mergeCell ref="B265:AY265"/>
    <mergeCell ref="C267:J268"/>
    <mergeCell ref="K267:R268"/>
    <mergeCell ref="S267:Z268"/>
    <mergeCell ref="AA267:AP267"/>
    <mergeCell ref="AQ267:AX268"/>
    <mergeCell ref="AA268:AH268"/>
    <mergeCell ref="AA269:AH270"/>
    <mergeCell ref="AI269:AP270"/>
    <mergeCell ref="AQ269:AX270"/>
    <mergeCell ref="C234:J234"/>
    <mergeCell ref="K234:R234"/>
    <mergeCell ref="S234:Z234"/>
    <mergeCell ref="AA234:AH235"/>
    <mergeCell ref="AI234:AP235"/>
    <mergeCell ref="AQ234:AX235"/>
    <mergeCell ref="C235:J235"/>
    <mergeCell ref="K235:R235"/>
    <mergeCell ref="S235:Z235"/>
    <mergeCell ref="B228:AY228"/>
    <mergeCell ref="C232:Z232"/>
    <mergeCell ref="AA232:AX232"/>
    <mergeCell ref="C219:D220"/>
    <mergeCell ref="E219:F220"/>
    <mergeCell ref="G219:H220"/>
    <mergeCell ref="I219:J220"/>
    <mergeCell ref="C233:J233"/>
    <mergeCell ref="K233:R233"/>
    <mergeCell ref="S233:Z233"/>
    <mergeCell ref="AA233:AH233"/>
    <mergeCell ref="AI233:AP233"/>
    <mergeCell ref="AQ233:AX233"/>
    <mergeCell ref="AI218:AP218"/>
    <mergeCell ref="B201:AY201"/>
    <mergeCell ref="F203:K203"/>
    <mergeCell ref="L203:Q203"/>
    <mergeCell ref="T203:Y203"/>
    <mergeCell ref="Z203:AE203"/>
    <mergeCell ref="AH203:AN203"/>
    <mergeCell ref="AO203:AT203"/>
    <mergeCell ref="K219:R220"/>
    <mergeCell ref="S219:Z220"/>
    <mergeCell ref="B205:AY205"/>
    <mergeCell ref="B215:AY215"/>
    <mergeCell ref="C217:J218"/>
    <mergeCell ref="K217:R218"/>
    <mergeCell ref="S217:Z218"/>
    <mergeCell ref="AA217:AP217"/>
    <mergeCell ref="AQ217:AX218"/>
    <mergeCell ref="AA218:AH218"/>
    <mergeCell ref="AA219:AH220"/>
    <mergeCell ref="AI219:AP220"/>
    <mergeCell ref="AQ219:AX220"/>
    <mergeCell ref="C184:J184"/>
    <mergeCell ref="K184:R184"/>
    <mergeCell ref="S184:Z184"/>
    <mergeCell ref="AA184:AH185"/>
    <mergeCell ref="AI184:AP185"/>
    <mergeCell ref="AQ184:AX185"/>
    <mergeCell ref="C185:J185"/>
    <mergeCell ref="K185:R185"/>
    <mergeCell ref="S185:Z185"/>
    <mergeCell ref="B178:AY178"/>
    <mergeCell ref="C182:Z182"/>
    <mergeCell ref="AA182:AX182"/>
    <mergeCell ref="C169:D170"/>
    <mergeCell ref="E169:F170"/>
    <mergeCell ref="G169:H170"/>
    <mergeCell ref="I169:J170"/>
    <mergeCell ref="C183:J183"/>
    <mergeCell ref="K183:R183"/>
    <mergeCell ref="S183:Z183"/>
    <mergeCell ref="AA183:AH183"/>
    <mergeCell ref="AI183:AP183"/>
    <mergeCell ref="AQ183:AX183"/>
    <mergeCell ref="AI168:AP168"/>
    <mergeCell ref="B151:AY151"/>
    <mergeCell ref="F153:K153"/>
    <mergeCell ref="L153:Q153"/>
    <mergeCell ref="T153:Y153"/>
    <mergeCell ref="Z153:AE153"/>
    <mergeCell ref="AH153:AN153"/>
    <mergeCell ref="AO153:AT153"/>
    <mergeCell ref="K169:R170"/>
    <mergeCell ref="S169:Z170"/>
    <mergeCell ref="B155:AY155"/>
    <mergeCell ref="B165:AY165"/>
    <mergeCell ref="C167:J168"/>
    <mergeCell ref="K167:R168"/>
    <mergeCell ref="S167:Z168"/>
    <mergeCell ref="AA167:AP167"/>
    <mergeCell ref="AQ167:AX168"/>
    <mergeCell ref="AA168:AH168"/>
    <mergeCell ref="AA169:AH170"/>
    <mergeCell ref="AI169:AP170"/>
    <mergeCell ref="AQ169:AX170"/>
    <mergeCell ref="C134:J134"/>
    <mergeCell ref="K134:R134"/>
    <mergeCell ref="S134:Z134"/>
    <mergeCell ref="AA134:AH135"/>
    <mergeCell ref="AI134:AP135"/>
    <mergeCell ref="AQ134:AX135"/>
    <mergeCell ref="C135:J135"/>
    <mergeCell ref="K135:R135"/>
    <mergeCell ref="S135:Z135"/>
    <mergeCell ref="B128:AY128"/>
    <mergeCell ref="C132:Z132"/>
    <mergeCell ref="AA132:AX132"/>
    <mergeCell ref="C119:D120"/>
    <mergeCell ref="E119:F120"/>
    <mergeCell ref="G119:H120"/>
    <mergeCell ref="I119:J120"/>
    <mergeCell ref="C133:J133"/>
    <mergeCell ref="K133:R133"/>
    <mergeCell ref="S133:Z133"/>
    <mergeCell ref="AA133:AH133"/>
    <mergeCell ref="AI133:AP133"/>
    <mergeCell ref="AQ133:AX133"/>
    <mergeCell ref="AI118:AP118"/>
    <mergeCell ref="B101:AY101"/>
    <mergeCell ref="F103:K103"/>
    <mergeCell ref="L103:Q103"/>
    <mergeCell ref="T103:Y103"/>
    <mergeCell ref="Z103:AE103"/>
    <mergeCell ref="AH103:AN103"/>
    <mergeCell ref="AO103:AT103"/>
    <mergeCell ref="K119:R120"/>
    <mergeCell ref="S119:Z120"/>
    <mergeCell ref="B105:AY105"/>
    <mergeCell ref="B115:AY115"/>
    <mergeCell ref="C117:J118"/>
    <mergeCell ref="K117:R118"/>
    <mergeCell ref="S117:Z118"/>
    <mergeCell ref="AA117:AP117"/>
    <mergeCell ref="AQ117:AX118"/>
    <mergeCell ref="AA118:AH118"/>
    <mergeCell ref="AA119:AH120"/>
    <mergeCell ref="AI119:AP120"/>
    <mergeCell ref="AQ119:AX120"/>
    <mergeCell ref="C84:J84"/>
    <mergeCell ref="K84:R84"/>
    <mergeCell ref="S84:Z84"/>
    <mergeCell ref="AA84:AH85"/>
    <mergeCell ref="AI84:AP85"/>
    <mergeCell ref="AQ84:AX85"/>
    <mergeCell ref="C85:J85"/>
    <mergeCell ref="K85:R85"/>
    <mergeCell ref="S85:Z85"/>
    <mergeCell ref="B78:AY78"/>
    <mergeCell ref="C82:Z82"/>
    <mergeCell ref="AA82:AX82"/>
    <mergeCell ref="C69:D70"/>
    <mergeCell ref="E69:F70"/>
    <mergeCell ref="G69:H70"/>
    <mergeCell ref="I69:J70"/>
    <mergeCell ref="C83:J83"/>
    <mergeCell ref="K83:R83"/>
    <mergeCell ref="S83:Z83"/>
    <mergeCell ref="AA83:AH83"/>
    <mergeCell ref="AI83:AP83"/>
    <mergeCell ref="AQ83:AX83"/>
    <mergeCell ref="AI68:AP68"/>
    <mergeCell ref="B51:AY51"/>
    <mergeCell ref="F53:K53"/>
    <mergeCell ref="L53:Q53"/>
    <mergeCell ref="T53:Y53"/>
    <mergeCell ref="Z53:AE53"/>
    <mergeCell ref="AH53:AN53"/>
    <mergeCell ref="AO53:AT53"/>
    <mergeCell ref="K69:R70"/>
    <mergeCell ref="S69:Z70"/>
    <mergeCell ref="B55:AY55"/>
    <mergeCell ref="B65:AY65"/>
    <mergeCell ref="C67:J68"/>
    <mergeCell ref="K67:R68"/>
    <mergeCell ref="S67:Z68"/>
    <mergeCell ref="AA67:AP67"/>
    <mergeCell ref="AQ67:AX68"/>
    <mergeCell ref="AA68:AH68"/>
    <mergeCell ref="AA69:AH70"/>
    <mergeCell ref="AI69:AP70"/>
    <mergeCell ref="AQ69:AX70"/>
    <mergeCell ref="C34:J34"/>
    <mergeCell ref="K34:R34"/>
    <mergeCell ref="S34:Z34"/>
    <mergeCell ref="AA34:AH35"/>
    <mergeCell ref="AI34:AP35"/>
    <mergeCell ref="AQ34:AX35"/>
    <mergeCell ref="C35:J35"/>
    <mergeCell ref="K35:R35"/>
    <mergeCell ref="S35:Z35"/>
    <mergeCell ref="B28:AY28"/>
    <mergeCell ref="C32:Z32"/>
    <mergeCell ref="AA32:AX32"/>
    <mergeCell ref="C19:D20"/>
    <mergeCell ref="E19:F20"/>
    <mergeCell ref="G19:H20"/>
    <mergeCell ref="I19:J20"/>
    <mergeCell ref="C33:J33"/>
    <mergeCell ref="K33:R33"/>
    <mergeCell ref="S33:Z33"/>
    <mergeCell ref="AA33:AH33"/>
    <mergeCell ref="AI33:AP33"/>
    <mergeCell ref="AQ33:AX33"/>
    <mergeCell ref="K19:R20"/>
    <mergeCell ref="S19:Z20"/>
    <mergeCell ref="B15:AY15"/>
    <mergeCell ref="C17:J18"/>
    <mergeCell ref="K17:R18"/>
    <mergeCell ref="S17:Z18"/>
    <mergeCell ref="AA17:AP17"/>
    <mergeCell ref="AQ17:AX18"/>
    <mergeCell ref="AA18:AH18"/>
    <mergeCell ref="AA19:AH20"/>
    <mergeCell ref="AI19:AP20"/>
    <mergeCell ref="AQ19:AX20"/>
    <mergeCell ref="AI18:AP18"/>
    <mergeCell ref="B1:AY1"/>
    <mergeCell ref="BA2:CA3"/>
    <mergeCell ref="F3:K3"/>
    <mergeCell ref="L3:Q3"/>
    <mergeCell ref="T3:Y3"/>
    <mergeCell ref="Z3:AE3"/>
    <mergeCell ref="AH3:AN3"/>
    <mergeCell ref="AO3:AT3"/>
    <mergeCell ref="B5:AY5"/>
  </mergeCells>
  <phoneticPr fontId="2" type="noConversion"/>
  <pageMargins left="0.98425196850393704" right="0.39370078740157483" top="0.74803149606299213" bottom="0.39370078740157483" header="0" footer="0"/>
  <pageSetup paperSize="9" fitToHeight="3" orientation="landscape" blackAndWhite="1" r:id="rId1"/>
  <rowBreaks count="7" manualBreakCount="7">
    <brk id="50" min="1" max="50" man="1"/>
    <brk id="100" min="1" max="50" man="1"/>
    <brk id="150" min="1" max="50" man="1"/>
    <brk id="200" min="1" max="50" man="1"/>
    <brk id="250" min="1" max="50" man="1"/>
    <brk id="300" min="1" max="50" man="1"/>
    <brk id="350" min="1" max="50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7" tint="0.79998168889431442"/>
  </sheetPr>
  <dimension ref="A1:CA455"/>
  <sheetViews>
    <sheetView showZeros="0" view="pageBreakPreview" topLeftCell="A432" zoomScaleSheetLayoutView="100" workbookViewId="0">
      <selection activeCell="E13" sqref="E13"/>
    </sheetView>
  </sheetViews>
  <sheetFormatPr defaultColWidth="2.5" defaultRowHeight="16.5"/>
  <cols>
    <col min="1" max="1" width="11.75" style="578" customWidth="1"/>
    <col min="2" max="51" width="2.375" style="577" customWidth="1"/>
    <col min="52" max="52" width="1.625" style="577" customWidth="1"/>
    <col min="53" max="59" width="2.5" style="577"/>
    <col min="60" max="60" width="2.875" style="577" bestFit="1" customWidth="1"/>
    <col min="61" max="16384" width="2.5" style="577"/>
  </cols>
  <sheetData>
    <row r="1" spans="1:79" ht="33" thickTop="1" thickBot="1">
      <c r="A1" s="573" t="s">
        <v>2158</v>
      </c>
      <c r="B1" s="2139" t="s">
        <v>823</v>
      </c>
      <c r="C1" s="2140"/>
      <c r="D1" s="2140"/>
      <c r="E1" s="2140"/>
      <c r="F1" s="2140"/>
      <c r="G1" s="2140"/>
      <c r="H1" s="2140"/>
      <c r="I1" s="2140"/>
      <c r="J1" s="2140"/>
      <c r="K1" s="2140"/>
      <c r="L1" s="2140"/>
      <c r="M1" s="2140"/>
      <c r="N1" s="2140"/>
      <c r="O1" s="2140"/>
      <c r="P1" s="2140"/>
      <c r="Q1" s="2140"/>
      <c r="R1" s="2140"/>
      <c r="S1" s="2140"/>
      <c r="T1" s="2140"/>
      <c r="U1" s="2140"/>
      <c r="V1" s="2140"/>
      <c r="W1" s="2140"/>
      <c r="X1" s="2140"/>
      <c r="Y1" s="2140"/>
      <c r="Z1" s="2140"/>
      <c r="AA1" s="2140"/>
      <c r="AB1" s="2140"/>
      <c r="AC1" s="2140"/>
      <c r="AD1" s="2140"/>
      <c r="AE1" s="2140"/>
      <c r="AF1" s="2140"/>
      <c r="AG1" s="2140"/>
      <c r="AH1" s="2140"/>
      <c r="AI1" s="2140"/>
      <c r="AJ1" s="2140"/>
      <c r="AK1" s="2140"/>
      <c r="AL1" s="2140"/>
      <c r="AM1" s="2140"/>
      <c r="AN1" s="2140"/>
      <c r="AO1" s="2140"/>
      <c r="AP1" s="2140"/>
      <c r="AQ1" s="2140"/>
      <c r="AR1" s="2140"/>
      <c r="AS1" s="2140"/>
      <c r="AT1" s="2140"/>
      <c r="AU1" s="2140"/>
      <c r="AV1" s="2140"/>
      <c r="AW1" s="2140"/>
      <c r="AX1" s="2140"/>
      <c r="AY1" s="2141"/>
      <c r="AZ1" s="574"/>
      <c r="BA1" s="575" t="s">
        <v>892</v>
      </c>
      <c r="BB1" s="576"/>
      <c r="BC1" s="576"/>
      <c r="BD1" s="576"/>
      <c r="BE1" s="576"/>
      <c r="BF1" s="576"/>
      <c r="BG1" s="576"/>
      <c r="BH1" s="576"/>
      <c r="BI1" s="576"/>
      <c r="BJ1" s="576"/>
      <c r="BK1" s="576"/>
    </row>
    <row r="2" spans="1:79" s="580" customFormat="1" ht="9.9499999999999993" customHeight="1" thickTop="1">
      <c r="A2" s="578">
        <f t="shared" ref="A2:A35" si="0">IF(K$19&gt;0,1,0)</f>
        <v>1</v>
      </c>
      <c r="B2" s="579"/>
      <c r="C2" s="579"/>
      <c r="D2" s="579"/>
      <c r="E2" s="579"/>
      <c r="F2" s="579"/>
      <c r="G2" s="579"/>
      <c r="H2" s="579"/>
      <c r="I2" s="579"/>
      <c r="J2" s="579"/>
      <c r="K2" s="579"/>
      <c r="L2" s="579"/>
      <c r="M2" s="579"/>
      <c r="N2" s="579"/>
      <c r="O2" s="579"/>
      <c r="P2" s="579"/>
      <c r="Q2" s="579"/>
      <c r="R2" s="579"/>
      <c r="S2" s="579"/>
      <c r="T2" s="579"/>
      <c r="U2" s="579"/>
      <c r="V2" s="579"/>
      <c r="W2" s="579"/>
      <c r="X2" s="579"/>
      <c r="Y2" s="579"/>
      <c r="Z2" s="579"/>
      <c r="AA2" s="579"/>
      <c r="AB2" s="579"/>
      <c r="AC2" s="579"/>
      <c r="AD2" s="579"/>
      <c r="AE2" s="579"/>
      <c r="AF2" s="579"/>
      <c r="AG2" s="579"/>
      <c r="AH2" s="579"/>
      <c r="AI2" s="579"/>
      <c r="AJ2" s="579"/>
      <c r="AK2" s="579"/>
      <c r="AL2" s="579"/>
      <c r="AM2" s="579"/>
      <c r="AN2" s="579"/>
      <c r="AO2" s="579"/>
      <c r="AP2" s="579"/>
      <c r="AQ2" s="579"/>
      <c r="AR2" s="579"/>
      <c r="AS2" s="579"/>
      <c r="AT2" s="579"/>
      <c r="AU2" s="579"/>
      <c r="AV2" s="579"/>
      <c r="AW2" s="579"/>
      <c r="AX2" s="579"/>
      <c r="AY2" s="579"/>
      <c r="BA2" s="2175"/>
      <c r="BB2" s="2176"/>
      <c r="BC2" s="2176"/>
      <c r="BD2" s="2176"/>
      <c r="BE2" s="2176"/>
      <c r="BF2" s="2176"/>
      <c r="BG2" s="2176"/>
      <c r="BH2" s="2176"/>
      <c r="BI2" s="2176"/>
      <c r="BJ2" s="2176"/>
      <c r="BK2" s="2176"/>
      <c r="BL2" s="2176"/>
      <c r="BM2" s="2176"/>
      <c r="BN2" s="2176"/>
      <c r="BO2" s="2176"/>
      <c r="BP2" s="2176"/>
      <c r="BQ2" s="2176"/>
      <c r="BR2" s="2176"/>
      <c r="BS2" s="2176"/>
      <c r="BT2" s="2176"/>
      <c r="BU2" s="2176"/>
      <c r="BV2" s="2176"/>
      <c r="BW2" s="2176"/>
      <c r="BX2" s="2176"/>
      <c r="BY2" s="2176"/>
      <c r="BZ2" s="2176"/>
      <c r="CA2" s="2177"/>
    </row>
    <row r="3" spans="1:79" s="584" customFormat="1" ht="30" customHeight="1" thickBot="1">
      <c r="A3" s="578">
        <f t="shared" si="0"/>
        <v>1</v>
      </c>
      <c r="B3" s="581"/>
      <c r="C3" s="581"/>
      <c r="D3" s="581"/>
      <c r="E3" s="581"/>
      <c r="F3" s="2120" t="s">
        <v>768</v>
      </c>
      <c r="G3" s="2120"/>
      <c r="H3" s="2120"/>
      <c r="I3" s="2120"/>
      <c r="J3" s="2120"/>
      <c r="K3" s="2120"/>
      <c r="L3" s="2121" t="str">
        <f>+'6-3표준조사(2)'!K4</f>
        <v>65-0</v>
      </c>
      <c r="M3" s="2121"/>
      <c r="N3" s="2121"/>
      <c r="O3" s="2121"/>
      <c r="P3" s="2121"/>
      <c r="Q3" s="2121"/>
      <c r="R3" s="582"/>
      <c r="S3" s="582"/>
      <c r="T3" s="2120" t="s">
        <v>769</v>
      </c>
      <c r="U3" s="2120"/>
      <c r="V3" s="2120"/>
      <c r="W3" s="2120"/>
      <c r="X3" s="2120"/>
      <c r="Y3" s="2120"/>
      <c r="Z3" s="2121" t="str">
        <f>+'6-3표준조사(2)'!L4</f>
        <v>7-1</v>
      </c>
      <c r="AA3" s="2121"/>
      <c r="AB3" s="2121"/>
      <c r="AC3" s="2121"/>
      <c r="AD3" s="2121"/>
      <c r="AE3" s="2121"/>
      <c r="AF3" s="582"/>
      <c r="AG3" s="582"/>
      <c r="AH3" s="2120" t="s">
        <v>770</v>
      </c>
      <c r="AI3" s="2120"/>
      <c r="AJ3" s="2120"/>
      <c r="AK3" s="2120"/>
      <c r="AL3" s="2120"/>
      <c r="AM3" s="2120"/>
      <c r="AN3" s="2120"/>
      <c r="AO3" s="2121" t="str">
        <f>+'6-3표준조사(2)'!R4</f>
        <v>모두베기</v>
      </c>
      <c r="AP3" s="2121"/>
      <c r="AQ3" s="2121"/>
      <c r="AR3" s="2121"/>
      <c r="AS3" s="2121"/>
      <c r="AT3" s="2121"/>
      <c r="AU3" s="583"/>
      <c r="AV3" s="583"/>
      <c r="AW3" s="583"/>
      <c r="AX3" s="583"/>
      <c r="AY3" s="581"/>
      <c r="BA3" s="2178"/>
      <c r="BB3" s="2179"/>
      <c r="BC3" s="2179"/>
      <c r="BD3" s="2179"/>
      <c r="BE3" s="2179"/>
      <c r="BF3" s="2179"/>
      <c r="BG3" s="2179"/>
      <c r="BH3" s="2179"/>
      <c r="BI3" s="2179"/>
      <c r="BJ3" s="2179"/>
      <c r="BK3" s="2179"/>
      <c r="BL3" s="2179"/>
      <c r="BM3" s="2179"/>
      <c r="BN3" s="2179"/>
      <c r="BO3" s="2179"/>
      <c r="BP3" s="2179"/>
      <c r="BQ3" s="2179"/>
      <c r="BR3" s="2179"/>
      <c r="BS3" s="2179"/>
      <c r="BT3" s="2179"/>
      <c r="BU3" s="2179"/>
      <c r="BV3" s="2179"/>
      <c r="BW3" s="2179"/>
      <c r="BX3" s="2179"/>
      <c r="BY3" s="2179"/>
      <c r="BZ3" s="2179"/>
      <c r="CA3" s="2180"/>
    </row>
    <row r="4" spans="1:79" s="580" customFormat="1" ht="14.25" customHeight="1" thickTop="1">
      <c r="A4" s="578">
        <f t="shared" si="0"/>
        <v>1</v>
      </c>
      <c r="B4" s="579"/>
      <c r="C4" s="579"/>
      <c r="D4" s="579"/>
      <c r="E4" s="579"/>
      <c r="F4" s="579"/>
      <c r="G4" s="579"/>
      <c r="H4" s="579"/>
      <c r="I4" s="579"/>
      <c r="J4" s="579"/>
      <c r="K4" s="579"/>
      <c r="L4" s="579"/>
      <c r="M4" s="579"/>
      <c r="N4" s="579"/>
      <c r="O4" s="579"/>
      <c r="P4" s="579"/>
      <c r="Q4" s="579"/>
      <c r="R4" s="579"/>
      <c r="S4" s="579"/>
      <c r="T4" s="579"/>
      <c r="U4" s="579"/>
      <c r="V4" s="579"/>
      <c r="W4" s="579"/>
      <c r="X4" s="579"/>
      <c r="Y4" s="579"/>
      <c r="Z4" s="579"/>
      <c r="AA4" s="579"/>
      <c r="AB4" s="579"/>
      <c r="AC4" s="579"/>
      <c r="AD4" s="579"/>
      <c r="AE4" s="579"/>
      <c r="AF4" s="579"/>
      <c r="AG4" s="579"/>
      <c r="AH4" s="579"/>
      <c r="AI4" s="579"/>
      <c r="AJ4" s="579"/>
      <c r="AK4" s="579"/>
      <c r="AL4" s="579"/>
      <c r="AM4" s="579"/>
      <c r="AN4" s="579"/>
      <c r="AO4" s="579"/>
      <c r="AP4" s="579"/>
      <c r="AQ4" s="579"/>
      <c r="AR4" s="579"/>
      <c r="AS4" s="579"/>
      <c r="AT4" s="579"/>
      <c r="AU4" s="579"/>
      <c r="AV4" s="579"/>
      <c r="AW4" s="579"/>
      <c r="AX4" s="579"/>
      <c r="AY4" s="579"/>
    </row>
    <row r="5" spans="1:79" s="586" customFormat="1" ht="20.100000000000001" customHeight="1">
      <c r="A5" s="578">
        <f t="shared" si="0"/>
        <v>1</v>
      </c>
      <c r="B5" s="2116" t="s">
        <v>771</v>
      </c>
      <c r="C5" s="2116"/>
      <c r="D5" s="2116"/>
      <c r="E5" s="2116"/>
      <c r="F5" s="2116"/>
      <c r="G5" s="2116"/>
      <c r="H5" s="2116"/>
      <c r="I5" s="2116"/>
      <c r="J5" s="2116"/>
      <c r="K5" s="2116"/>
      <c r="L5" s="2116"/>
      <c r="M5" s="2116"/>
      <c r="N5" s="2116"/>
      <c r="O5" s="2116"/>
      <c r="P5" s="2116"/>
      <c r="Q5" s="2116"/>
      <c r="R5" s="2116"/>
      <c r="S5" s="2116"/>
      <c r="T5" s="2116"/>
      <c r="U5" s="2116"/>
      <c r="V5" s="2116"/>
      <c r="W5" s="2116"/>
      <c r="X5" s="2116"/>
      <c r="Y5" s="2116"/>
      <c r="Z5" s="2116"/>
      <c r="AA5" s="2116"/>
      <c r="AB5" s="2116"/>
      <c r="AC5" s="2116"/>
      <c r="AD5" s="2116"/>
      <c r="AE5" s="2116"/>
      <c r="AF5" s="2116"/>
      <c r="AG5" s="2116"/>
      <c r="AH5" s="2116"/>
      <c r="AI5" s="2116"/>
      <c r="AJ5" s="2116"/>
      <c r="AK5" s="2116"/>
      <c r="AL5" s="2116"/>
      <c r="AM5" s="2116"/>
      <c r="AN5" s="2116"/>
      <c r="AO5" s="2116"/>
      <c r="AP5" s="2116"/>
      <c r="AQ5" s="2116"/>
      <c r="AR5" s="2116"/>
      <c r="AS5" s="2116"/>
      <c r="AT5" s="2116"/>
      <c r="AU5" s="2116"/>
      <c r="AV5" s="2116"/>
      <c r="AW5" s="2116"/>
      <c r="AX5" s="2116"/>
      <c r="AY5" s="2116"/>
      <c r="AZ5" s="585"/>
    </row>
    <row r="6" spans="1:79" s="586" customFormat="1" ht="18" customHeight="1">
      <c r="A6" s="578">
        <f t="shared" si="0"/>
        <v>1</v>
      </c>
      <c r="B6" s="587"/>
      <c r="C6" s="587" t="s">
        <v>772</v>
      </c>
      <c r="D6" s="588" t="s">
        <v>773</v>
      </c>
      <c r="E6" s="588"/>
      <c r="F6" s="589"/>
      <c r="G6" s="589"/>
      <c r="H6" s="589"/>
      <c r="I6" s="589"/>
      <c r="J6" s="590"/>
      <c r="K6" s="587"/>
      <c r="L6" s="587"/>
      <c r="M6" s="588"/>
      <c r="N6" s="588"/>
      <c r="O6" s="590"/>
      <c r="P6" s="588"/>
      <c r="Q6" s="588"/>
      <c r="R6" s="588"/>
      <c r="S6" s="588"/>
      <c r="T6" s="588"/>
      <c r="U6" s="588"/>
      <c r="V6" s="588"/>
      <c r="W6" s="588"/>
      <c r="X6" s="588"/>
      <c r="Y6" s="588"/>
      <c r="Z6" s="588"/>
      <c r="AA6" s="588"/>
      <c r="AB6" s="588"/>
      <c r="AC6" s="588"/>
      <c r="AD6" s="588"/>
      <c r="AE6" s="588"/>
      <c r="AF6" s="587"/>
      <c r="AG6" s="587"/>
      <c r="AH6" s="587"/>
      <c r="AI6" s="587"/>
      <c r="AJ6" s="587"/>
      <c r="AK6" s="587"/>
      <c r="AL6" s="587"/>
      <c r="AM6" s="587"/>
      <c r="AN6" s="587"/>
      <c r="AO6" s="587"/>
      <c r="AP6" s="587"/>
      <c r="AQ6" s="587"/>
      <c r="AR6" s="587"/>
      <c r="AS6" s="587"/>
      <c r="AT6" s="587"/>
      <c r="AU6" s="587"/>
      <c r="AV6" s="587"/>
      <c r="AW6" s="587"/>
      <c r="AX6" s="587"/>
      <c r="AY6" s="587"/>
    </row>
    <row r="7" spans="1:79" s="586" customFormat="1" ht="18" customHeight="1">
      <c r="A7" s="578">
        <f t="shared" si="0"/>
        <v>1</v>
      </c>
      <c r="B7" s="587"/>
      <c r="C7" s="587"/>
      <c r="D7" s="587" t="s">
        <v>540</v>
      </c>
      <c r="E7" s="588" t="str">
        <f>CONCATENATE(L3," 임반 ",Z3," 소반 은 해발고",'6-3표준조사(2)'!W3,"m ~ ",'6-3표준조사(2)'!W4,"m 사이에 분포한다.")</f>
        <v>65-0 임반 7-1 소반 은 해발고471m ~ 568m 사이에 분포한다.</v>
      </c>
      <c r="F7" s="588"/>
      <c r="G7" s="588"/>
      <c r="H7" s="588"/>
      <c r="I7" s="588"/>
      <c r="J7" s="588"/>
      <c r="K7" s="588"/>
      <c r="L7" s="588"/>
      <c r="M7" s="588"/>
      <c r="N7" s="588"/>
      <c r="O7" s="588"/>
      <c r="P7" s="588"/>
      <c r="Q7" s="588"/>
      <c r="R7" s="588"/>
      <c r="S7" s="588"/>
      <c r="T7" s="588"/>
      <c r="U7" s="588"/>
      <c r="V7" s="588"/>
      <c r="W7" s="588"/>
      <c r="X7" s="588"/>
      <c r="Y7" s="588"/>
      <c r="Z7" s="588"/>
      <c r="AA7" s="588"/>
      <c r="AB7" s="588"/>
      <c r="AC7" s="588"/>
      <c r="AD7" s="588"/>
      <c r="AE7" s="588"/>
      <c r="AF7" s="588"/>
      <c r="AG7" s="588"/>
      <c r="AH7" s="588"/>
      <c r="AI7" s="588"/>
      <c r="AJ7" s="591"/>
      <c r="AK7" s="591"/>
      <c r="AL7" s="591"/>
      <c r="AM7" s="588"/>
      <c r="AN7" s="588"/>
      <c r="AO7" s="588"/>
      <c r="AP7" s="588"/>
      <c r="AQ7" s="588"/>
      <c r="AR7" s="588"/>
      <c r="AS7" s="588"/>
      <c r="AT7" s="588"/>
      <c r="AU7" s="588"/>
      <c r="AV7" s="588"/>
      <c r="AW7" s="588"/>
      <c r="AX7" s="588"/>
      <c r="AY7" s="588"/>
    </row>
    <row r="8" spans="1:79" s="586" customFormat="1" ht="18" customHeight="1">
      <c r="A8" s="578">
        <f t="shared" si="0"/>
        <v>1</v>
      </c>
      <c r="B8" s="587"/>
      <c r="C8" s="587"/>
      <c r="D8" s="587" t="s">
        <v>540</v>
      </c>
      <c r="E8" s="587" t="str">
        <f>CONCATENATE("소반의 경사도는 평균 ",'6-3표준조사(2)'!W5,"˚로 ",'6-3표준조사(2)'!P6,"경사이고, 임지의 잔재를 제외하고 장애물은 많지 않다.")</f>
        <v>소반의 경사도는 평균 37.5˚로 급 (30˚ 초과)경사이고, 임지의 잔재를 제외하고 장애물은 많지 않다.</v>
      </c>
      <c r="F8" s="587"/>
      <c r="G8" s="587"/>
      <c r="H8" s="587"/>
      <c r="I8" s="587"/>
      <c r="J8" s="587"/>
      <c r="K8" s="587"/>
      <c r="L8" s="587"/>
      <c r="M8" s="587"/>
      <c r="N8" s="587"/>
      <c r="O8" s="587"/>
      <c r="P8" s="587"/>
      <c r="Q8" s="587"/>
      <c r="R8" s="587"/>
      <c r="S8" s="587"/>
      <c r="T8" s="587"/>
      <c r="U8" s="587"/>
      <c r="V8" s="587"/>
      <c r="W8" s="587"/>
      <c r="X8" s="587"/>
      <c r="Y8" s="587"/>
      <c r="Z8" s="587"/>
      <c r="AA8" s="587"/>
      <c r="AB8" s="587"/>
      <c r="AC8" s="587"/>
      <c r="AD8" s="587"/>
      <c r="AE8" s="587"/>
      <c r="AF8" s="587"/>
      <c r="AG8" s="587"/>
      <c r="AH8" s="587"/>
      <c r="AI8" s="587"/>
      <c r="AJ8" s="587"/>
      <c r="AK8" s="587"/>
      <c r="AL8" s="587"/>
      <c r="AM8" s="587"/>
      <c r="AN8" s="587"/>
      <c r="AO8" s="587"/>
      <c r="AP8" s="587"/>
      <c r="AQ8" s="587"/>
      <c r="AR8" s="587"/>
      <c r="AS8" s="587"/>
      <c r="AT8" s="587"/>
      <c r="AU8" s="587"/>
      <c r="AV8" s="587"/>
      <c r="AW8" s="587"/>
      <c r="AX8" s="587"/>
      <c r="AY8" s="587"/>
    </row>
    <row r="9" spans="1:79" s="586" customFormat="1" ht="18" customHeight="1">
      <c r="A9" s="578">
        <f t="shared" si="0"/>
        <v>1</v>
      </c>
      <c r="B9" s="587"/>
      <c r="C9" s="587" t="s">
        <v>405</v>
      </c>
      <c r="D9" s="587" t="s">
        <v>777</v>
      </c>
      <c r="E9" s="587"/>
      <c r="F9" s="587"/>
      <c r="G9" s="587"/>
      <c r="H9" s="587"/>
      <c r="I9" s="587"/>
      <c r="J9" s="587"/>
      <c r="K9" s="588"/>
      <c r="L9" s="588"/>
      <c r="M9" s="592"/>
      <c r="N9" s="587"/>
      <c r="O9" s="587"/>
      <c r="P9" s="593"/>
      <c r="Q9" s="593"/>
      <c r="R9" s="593"/>
      <c r="S9" s="593"/>
      <c r="T9" s="593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87"/>
      <c r="AJ9" s="587"/>
      <c r="AK9" s="587"/>
      <c r="AL9" s="587"/>
      <c r="AM9" s="587"/>
      <c r="AN9" s="587"/>
      <c r="AO9" s="587"/>
      <c r="AP9" s="587"/>
      <c r="AQ9" s="587"/>
      <c r="AR9" s="587"/>
      <c r="AS9" s="587"/>
      <c r="AT9" s="587"/>
      <c r="AU9" s="587"/>
      <c r="AV9" s="587"/>
      <c r="AW9" s="587"/>
      <c r="AX9" s="587"/>
      <c r="AY9" s="587"/>
    </row>
    <row r="10" spans="1:79" s="586" customFormat="1" ht="18" customHeight="1">
      <c r="A10" s="578">
        <f t="shared" si="0"/>
        <v>1</v>
      </c>
      <c r="B10" s="587"/>
      <c r="C10" s="587"/>
      <c r="D10" s="587" t="s">
        <v>540</v>
      </c>
      <c r="E10" s="588" t="str">
        <f>CONCATENATE("사업대상지는 ",'6-3표준조사(2)'!N4," ",'6-3표준조사(2)'!O4," ",'6-3표준조사(2)'!P4,"이다." )</f>
        <v>사업대상지는 어상천 임현 산52-1번지이다.</v>
      </c>
      <c r="F10" s="588"/>
      <c r="G10" s="588"/>
      <c r="H10" s="587"/>
      <c r="I10" s="587"/>
      <c r="J10" s="587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87"/>
      <c r="AJ10" s="588"/>
      <c r="AK10" s="588"/>
      <c r="AL10" s="588"/>
      <c r="AM10" s="588"/>
      <c r="AN10" s="588"/>
      <c r="AO10" s="588"/>
      <c r="AP10" s="588"/>
      <c r="AQ10" s="588"/>
      <c r="AR10" s="588"/>
      <c r="AS10" s="588"/>
      <c r="AT10" s="588"/>
      <c r="AU10" s="588"/>
      <c r="AV10" s="588"/>
      <c r="AW10" s="588"/>
      <c r="AX10" s="588"/>
      <c r="AY10" s="588"/>
      <c r="AZ10" s="594"/>
    </row>
    <row r="11" spans="1:79" s="586" customFormat="1" ht="18" customHeight="1">
      <c r="A11" s="578">
        <f t="shared" si="0"/>
        <v>1</v>
      </c>
      <c r="B11" s="587"/>
      <c r="C11" s="587"/>
      <c r="D11" s="587" t="s">
        <v>540</v>
      </c>
      <c r="E11" s="588" t="str">
        <f>CONCATENATE("소반내에 묘지 및 조림목이 고사하여 풀베기 작업이 필요없는 지역을 제외한 풀베기사업 대상면적은 ",'6-3표준조사(2)'!Q4,"ha 이다.")</f>
        <v>소반내에 묘지 및 조림목이 고사하여 풀베기 작업이 필요없는 지역을 제외한 풀베기사업 대상면적은 1.6ha 이다.</v>
      </c>
      <c r="F11" s="588"/>
      <c r="G11" s="588"/>
      <c r="H11" s="588"/>
      <c r="I11" s="588"/>
      <c r="J11" s="588"/>
      <c r="K11" s="588"/>
      <c r="L11" s="588"/>
      <c r="M11" s="588"/>
      <c r="N11" s="588"/>
      <c r="O11" s="588"/>
      <c r="P11" s="588"/>
      <c r="Q11" s="588"/>
      <c r="R11" s="588"/>
      <c r="S11" s="588"/>
      <c r="T11" s="588"/>
      <c r="U11" s="588"/>
      <c r="V11" s="588"/>
      <c r="W11" s="588"/>
      <c r="X11" s="588"/>
      <c r="Y11" s="588"/>
      <c r="Z11" s="588"/>
      <c r="AA11" s="588"/>
      <c r="AB11" s="588"/>
      <c r="AC11" s="588"/>
      <c r="AD11" s="588"/>
      <c r="AE11" s="588"/>
      <c r="AF11" s="588"/>
      <c r="AG11" s="588"/>
      <c r="AH11" s="588"/>
      <c r="AI11" s="588"/>
      <c r="AJ11" s="588"/>
      <c r="AK11" s="588"/>
      <c r="AL11" s="588"/>
      <c r="AM11" s="588"/>
      <c r="AN11" s="588"/>
      <c r="AO11" s="588"/>
      <c r="AP11" s="588"/>
      <c r="AQ11" s="588"/>
      <c r="AR11" s="588"/>
      <c r="AS11" s="588"/>
      <c r="AT11" s="588"/>
      <c r="AU11" s="588"/>
      <c r="AV11" s="588"/>
      <c r="AW11" s="588"/>
      <c r="AX11" s="588"/>
      <c r="AY11" s="588"/>
      <c r="AZ11" s="594"/>
    </row>
    <row r="12" spans="1:79" s="586" customFormat="1" ht="18" customHeight="1">
      <c r="A12" s="578">
        <f t="shared" si="0"/>
        <v>1</v>
      </c>
      <c r="B12" s="587"/>
      <c r="C12" s="587" t="s">
        <v>407</v>
      </c>
      <c r="D12" s="587" t="s">
        <v>779</v>
      </c>
      <c r="E12" s="588"/>
      <c r="F12" s="588"/>
      <c r="G12" s="588"/>
      <c r="H12" s="588"/>
      <c r="I12" s="588"/>
      <c r="J12" s="588"/>
      <c r="K12" s="588"/>
      <c r="L12" s="588"/>
      <c r="M12" s="588"/>
      <c r="N12" s="588"/>
      <c r="O12" s="588"/>
      <c r="P12" s="588"/>
      <c r="Q12" s="588"/>
      <c r="R12" s="588"/>
      <c r="S12" s="588"/>
      <c r="T12" s="588"/>
      <c r="U12" s="588"/>
      <c r="V12" s="588"/>
      <c r="W12" s="588"/>
      <c r="X12" s="588"/>
      <c r="Y12" s="588"/>
      <c r="Z12" s="588"/>
      <c r="AA12" s="588"/>
      <c r="AB12" s="588"/>
      <c r="AC12" s="588"/>
      <c r="AD12" s="588"/>
      <c r="AE12" s="588"/>
      <c r="AF12" s="588"/>
      <c r="AG12" s="588"/>
      <c r="AH12" s="595"/>
      <c r="AI12" s="595"/>
      <c r="AJ12" s="595"/>
      <c r="AK12" s="588"/>
      <c r="AL12" s="588"/>
      <c r="AM12" s="588"/>
      <c r="AN12" s="588"/>
      <c r="AO12" s="588"/>
      <c r="AP12" s="588"/>
      <c r="AQ12" s="588"/>
      <c r="AR12" s="588"/>
      <c r="AS12" s="588"/>
      <c r="AT12" s="588"/>
      <c r="AU12" s="588"/>
      <c r="AV12" s="588"/>
      <c r="AW12" s="588"/>
      <c r="AX12" s="588"/>
      <c r="AY12" s="588"/>
      <c r="AZ12" s="594"/>
      <c r="BB12" s="2142">
        <f>'4-1 필지내역'!F5</f>
        <v>10.37</v>
      </c>
      <c r="BC12" s="2142"/>
      <c r="BD12" s="2142"/>
      <c r="BE12" s="2142"/>
      <c r="BF12" s="2142"/>
      <c r="BG12" s="2142"/>
      <c r="BH12" s="2142"/>
      <c r="BI12" s="2142"/>
      <c r="BJ12" s="2142"/>
      <c r="BK12" s="2142"/>
    </row>
    <row r="13" spans="1:79" s="586" customFormat="1" ht="18" customHeight="1">
      <c r="A13" s="578">
        <f t="shared" si="0"/>
        <v>1</v>
      </c>
      <c r="B13" s="596"/>
      <c r="C13" s="596"/>
      <c r="D13" s="596" t="s">
        <v>540</v>
      </c>
      <c r="E13" s="597" t="s">
        <v>2165</v>
      </c>
      <c r="F13" s="597"/>
      <c r="G13" s="597"/>
      <c r="H13" s="597"/>
      <c r="I13" s="597"/>
      <c r="J13" s="597"/>
      <c r="K13" s="597"/>
      <c r="L13" s="597"/>
      <c r="M13" s="597"/>
      <c r="N13" s="597"/>
      <c r="O13" s="597"/>
      <c r="P13" s="597"/>
      <c r="Q13" s="597"/>
      <c r="R13" s="597"/>
      <c r="S13" s="597"/>
      <c r="T13" s="597"/>
      <c r="U13" s="597"/>
      <c r="V13" s="597"/>
      <c r="W13" s="597"/>
      <c r="X13" s="597"/>
      <c r="Y13" s="597"/>
      <c r="Z13" s="597"/>
      <c r="AA13" s="597"/>
      <c r="AB13" s="597"/>
      <c r="AC13" s="597"/>
      <c r="AD13" s="597"/>
      <c r="AE13" s="597"/>
      <c r="AF13" s="597"/>
      <c r="AG13" s="597"/>
      <c r="AH13" s="598"/>
      <c r="AI13" s="598"/>
      <c r="AJ13" s="598"/>
      <c r="AK13" s="597"/>
      <c r="AL13" s="597"/>
      <c r="AM13" s="597"/>
      <c r="AN13" s="597"/>
      <c r="AO13" s="597"/>
      <c r="AP13" s="597"/>
      <c r="AQ13" s="597"/>
      <c r="AR13" s="597"/>
      <c r="AS13" s="597"/>
      <c r="AT13" s="597"/>
      <c r="AU13" s="597"/>
      <c r="AV13" s="597"/>
      <c r="AW13" s="597"/>
      <c r="AX13" s="597"/>
      <c r="AY13" s="597"/>
      <c r="AZ13" s="594"/>
    </row>
    <row r="14" spans="1:79" s="586" customFormat="1" ht="14.25" customHeight="1">
      <c r="A14" s="578">
        <f t="shared" si="0"/>
        <v>1</v>
      </c>
      <c r="B14" s="587"/>
      <c r="C14" s="587"/>
      <c r="D14" s="599"/>
      <c r="E14" s="599"/>
      <c r="F14" s="599"/>
      <c r="G14" s="599"/>
      <c r="H14" s="599"/>
      <c r="I14" s="599"/>
      <c r="J14" s="599"/>
      <c r="K14" s="599"/>
      <c r="L14" s="599"/>
      <c r="M14" s="599"/>
      <c r="N14" s="599"/>
      <c r="O14" s="599"/>
      <c r="P14" s="599"/>
      <c r="Q14" s="599"/>
      <c r="R14" s="599"/>
      <c r="S14" s="599"/>
      <c r="T14" s="599"/>
      <c r="U14" s="599"/>
      <c r="V14" s="599"/>
      <c r="W14" s="599"/>
      <c r="X14" s="599"/>
      <c r="Y14" s="599"/>
      <c r="Z14" s="599"/>
      <c r="AA14" s="599"/>
      <c r="AB14" s="599"/>
      <c r="AC14" s="599"/>
      <c r="AD14" s="599"/>
      <c r="AE14" s="599"/>
      <c r="AF14" s="599"/>
      <c r="AG14" s="599"/>
      <c r="AH14" s="599"/>
      <c r="AI14" s="599"/>
      <c r="AJ14" s="599"/>
      <c r="AK14" s="599"/>
      <c r="AL14" s="599"/>
      <c r="AM14" s="599"/>
      <c r="AN14" s="599"/>
      <c r="AO14" s="599"/>
      <c r="AP14" s="599"/>
      <c r="AQ14" s="599"/>
      <c r="AR14" s="599"/>
      <c r="AS14" s="599"/>
      <c r="AT14" s="599"/>
      <c r="AU14" s="599"/>
      <c r="AV14" s="599"/>
      <c r="AW14" s="599"/>
      <c r="AX14" s="599"/>
      <c r="AY14" s="599"/>
      <c r="AZ14" s="594"/>
      <c r="BA14" s="600"/>
      <c r="BB14" s="600"/>
      <c r="BC14" s="600"/>
      <c r="BD14" s="600"/>
      <c r="BE14" s="600"/>
      <c r="BF14" s="600"/>
      <c r="BG14" s="600"/>
      <c r="BH14" s="600"/>
      <c r="BI14" s="600"/>
      <c r="BJ14" s="600"/>
    </row>
    <row r="15" spans="1:79" s="580" customFormat="1" ht="20.100000000000001" customHeight="1">
      <c r="A15" s="578">
        <f t="shared" si="0"/>
        <v>1</v>
      </c>
      <c r="B15" s="2116" t="s">
        <v>780</v>
      </c>
      <c r="C15" s="2116"/>
      <c r="D15" s="2116"/>
      <c r="E15" s="2116"/>
      <c r="F15" s="2116"/>
      <c r="G15" s="2116"/>
      <c r="H15" s="2116"/>
      <c r="I15" s="2116"/>
      <c r="J15" s="2116"/>
      <c r="K15" s="2116"/>
      <c r="L15" s="2116"/>
      <c r="M15" s="2116"/>
      <c r="N15" s="2116"/>
      <c r="O15" s="2116"/>
      <c r="P15" s="2116"/>
      <c r="Q15" s="2116"/>
      <c r="R15" s="2116"/>
      <c r="S15" s="2116"/>
      <c r="T15" s="2116"/>
      <c r="U15" s="2116"/>
      <c r="V15" s="2116"/>
      <c r="W15" s="2116"/>
      <c r="X15" s="2116"/>
      <c r="Y15" s="2116"/>
      <c r="Z15" s="2116"/>
      <c r="AA15" s="2116"/>
      <c r="AB15" s="2116"/>
      <c r="AC15" s="2116"/>
      <c r="AD15" s="2116"/>
      <c r="AE15" s="2116"/>
      <c r="AF15" s="2116"/>
      <c r="AG15" s="2116"/>
      <c r="AH15" s="2116"/>
      <c r="AI15" s="2116"/>
      <c r="AJ15" s="2116"/>
      <c r="AK15" s="2116"/>
      <c r="AL15" s="2116"/>
      <c r="AM15" s="2116"/>
      <c r="AN15" s="2116"/>
      <c r="AO15" s="2116"/>
      <c r="AP15" s="2116"/>
      <c r="AQ15" s="2116"/>
      <c r="AR15" s="2116"/>
      <c r="AS15" s="2116"/>
      <c r="AT15" s="2116"/>
      <c r="AU15" s="2116"/>
      <c r="AV15" s="2116"/>
      <c r="AW15" s="2116"/>
      <c r="AX15" s="2116"/>
      <c r="AY15" s="2116"/>
      <c r="AZ15" s="585"/>
      <c r="BA15" s="600"/>
      <c r="BB15" s="601"/>
      <c r="BC15" s="601"/>
      <c r="BD15" s="601"/>
      <c r="BE15" s="601"/>
      <c r="BF15" s="601"/>
      <c r="BG15" s="601"/>
      <c r="BH15" s="601"/>
      <c r="BI15" s="601"/>
      <c r="BJ15" s="601"/>
    </row>
    <row r="16" spans="1:79" s="601" customFormat="1" ht="20.100000000000001" customHeight="1">
      <c r="A16" s="578">
        <f t="shared" si="0"/>
        <v>1</v>
      </c>
      <c r="B16" s="602"/>
      <c r="C16" s="603" t="s">
        <v>772</v>
      </c>
      <c r="D16" s="603" t="s">
        <v>781</v>
      </c>
      <c r="E16" s="604"/>
      <c r="F16" s="604"/>
      <c r="G16" s="595"/>
      <c r="H16" s="605"/>
      <c r="I16" s="605"/>
      <c r="J16" s="606"/>
      <c r="K16" s="606"/>
      <c r="L16" s="606"/>
      <c r="M16" s="606"/>
      <c r="N16" s="606"/>
      <c r="O16" s="606"/>
      <c r="P16" s="606"/>
      <c r="Q16" s="607"/>
      <c r="R16" s="607"/>
      <c r="S16" s="607"/>
      <c r="T16" s="607"/>
      <c r="U16" s="607"/>
      <c r="V16" s="608"/>
      <c r="W16" s="608"/>
      <c r="X16" s="608"/>
      <c r="Y16" s="608"/>
      <c r="Z16" s="608"/>
      <c r="AA16" s="608"/>
      <c r="AB16" s="608"/>
      <c r="AC16" s="608"/>
      <c r="AD16" s="608"/>
      <c r="AE16" s="608"/>
      <c r="AF16" s="608"/>
      <c r="AG16" s="608"/>
      <c r="AH16" s="609"/>
      <c r="AI16" s="609"/>
      <c r="AJ16" s="609"/>
      <c r="AK16" s="609"/>
      <c r="AL16" s="610"/>
      <c r="AM16" s="610"/>
      <c r="AN16" s="610"/>
      <c r="AO16" s="610"/>
      <c r="AP16" s="610"/>
      <c r="AQ16" s="610"/>
      <c r="AR16" s="610"/>
      <c r="AS16" s="610"/>
      <c r="AT16" s="610"/>
      <c r="AU16" s="610"/>
      <c r="AV16" s="605"/>
      <c r="AW16" s="605"/>
      <c r="AX16" s="605"/>
      <c r="AY16" s="605"/>
      <c r="AZ16" s="611"/>
      <c r="BA16" s="600"/>
      <c r="BB16" s="600"/>
      <c r="BC16" s="600"/>
      <c r="BD16" s="600"/>
      <c r="BE16" s="600"/>
      <c r="BF16" s="600"/>
      <c r="BG16" s="600"/>
      <c r="BH16" s="600"/>
      <c r="BI16" s="600"/>
      <c r="BJ16" s="600"/>
    </row>
    <row r="17" spans="1:74" s="586" customFormat="1" ht="18" customHeight="1">
      <c r="A17" s="578">
        <f t="shared" si="0"/>
        <v>1</v>
      </c>
      <c r="B17" s="612"/>
      <c r="C17" s="2111" t="s">
        <v>782</v>
      </c>
      <c r="D17" s="2111"/>
      <c r="E17" s="2111"/>
      <c r="F17" s="2111"/>
      <c r="G17" s="2111"/>
      <c r="H17" s="2111"/>
      <c r="I17" s="2111"/>
      <c r="J17" s="2111"/>
      <c r="K17" s="2111" t="s">
        <v>783</v>
      </c>
      <c r="L17" s="2111"/>
      <c r="M17" s="2111"/>
      <c r="N17" s="2111"/>
      <c r="O17" s="2111"/>
      <c r="P17" s="2111"/>
      <c r="Q17" s="2111"/>
      <c r="R17" s="2111"/>
      <c r="S17" s="2111" t="s">
        <v>784</v>
      </c>
      <c r="T17" s="2111"/>
      <c r="U17" s="2111"/>
      <c r="V17" s="2111"/>
      <c r="W17" s="2111"/>
      <c r="X17" s="2111"/>
      <c r="Y17" s="2111"/>
      <c r="Z17" s="2111"/>
      <c r="AA17" s="2111" t="s">
        <v>785</v>
      </c>
      <c r="AB17" s="2111"/>
      <c r="AC17" s="2111"/>
      <c r="AD17" s="2111"/>
      <c r="AE17" s="2111"/>
      <c r="AF17" s="2111"/>
      <c r="AG17" s="2111"/>
      <c r="AH17" s="2111"/>
      <c r="AI17" s="2111"/>
      <c r="AJ17" s="2111"/>
      <c r="AK17" s="2111"/>
      <c r="AL17" s="2111"/>
      <c r="AM17" s="2111"/>
      <c r="AN17" s="2111"/>
      <c r="AO17" s="2111"/>
      <c r="AP17" s="2111"/>
      <c r="AQ17" s="2111" t="s">
        <v>1157</v>
      </c>
      <c r="AR17" s="2111"/>
      <c r="AS17" s="2111"/>
      <c r="AT17" s="2111"/>
      <c r="AU17" s="2111"/>
      <c r="AV17" s="2111"/>
      <c r="AW17" s="2111"/>
      <c r="AX17" s="2111"/>
      <c r="AY17" s="612"/>
      <c r="AZ17" s="613"/>
      <c r="BA17" s="601"/>
      <c r="BB17" s="601"/>
      <c r="BC17" s="600"/>
      <c r="BD17" s="600"/>
      <c r="BE17" s="600"/>
      <c r="BF17" s="600"/>
      <c r="BG17" s="600"/>
      <c r="BH17" s="600"/>
      <c r="BI17" s="600"/>
      <c r="BJ17" s="600"/>
    </row>
    <row r="18" spans="1:74" s="586" customFormat="1" ht="18" customHeight="1">
      <c r="A18" s="578">
        <f t="shared" si="0"/>
        <v>1</v>
      </c>
      <c r="B18" s="612"/>
      <c r="C18" s="2111"/>
      <c r="D18" s="2111"/>
      <c r="E18" s="2111"/>
      <c r="F18" s="2111"/>
      <c r="G18" s="2111"/>
      <c r="H18" s="2111"/>
      <c r="I18" s="2111"/>
      <c r="J18" s="2111"/>
      <c r="K18" s="2111"/>
      <c r="L18" s="2111"/>
      <c r="M18" s="2111"/>
      <c r="N18" s="2111"/>
      <c r="O18" s="2111"/>
      <c r="P18" s="2111"/>
      <c r="Q18" s="2111"/>
      <c r="R18" s="2111"/>
      <c r="S18" s="2111"/>
      <c r="T18" s="2111"/>
      <c r="U18" s="2111"/>
      <c r="V18" s="2111"/>
      <c r="W18" s="2111"/>
      <c r="X18" s="2111"/>
      <c r="Y18" s="2111"/>
      <c r="Z18" s="2111"/>
      <c r="AA18" s="2111" t="s">
        <v>786</v>
      </c>
      <c r="AB18" s="2111"/>
      <c r="AC18" s="2111"/>
      <c r="AD18" s="2111"/>
      <c r="AE18" s="2111"/>
      <c r="AF18" s="2111"/>
      <c r="AG18" s="2111"/>
      <c r="AH18" s="2111"/>
      <c r="AI18" s="2111" t="s">
        <v>787</v>
      </c>
      <c r="AJ18" s="2111"/>
      <c r="AK18" s="2111"/>
      <c r="AL18" s="2111"/>
      <c r="AM18" s="2111"/>
      <c r="AN18" s="2111"/>
      <c r="AO18" s="2111"/>
      <c r="AP18" s="2111"/>
      <c r="AQ18" s="2111"/>
      <c r="AR18" s="2111"/>
      <c r="AS18" s="2111"/>
      <c r="AT18" s="2111"/>
      <c r="AU18" s="2111"/>
      <c r="AV18" s="2111"/>
      <c r="AW18" s="2111"/>
      <c r="AX18" s="2111"/>
      <c r="AY18" s="612"/>
      <c r="AZ18" s="613"/>
      <c r="BA18" s="600"/>
      <c r="BB18" s="600"/>
      <c r="BC18" s="600"/>
      <c r="BD18" s="600"/>
      <c r="BE18" s="600"/>
      <c r="BF18" s="600"/>
      <c r="BG18" s="600"/>
      <c r="BH18" s="600"/>
      <c r="BI18" s="600"/>
      <c r="BJ18" s="600"/>
    </row>
    <row r="19" spans="1:74" s="586" customFormat="1" ht="18" customHeight="1">
      <c r="A19" s="578">
        <f t="shared" si="0"/>
        <v>1</v>
      </c>
      <c r="B19" s="614"/>
      <c r="C19" s="2122" t="str">
        <f>L3</f>
        <v>65-0</v>
      </c>
      <c r="D19" s="2123"/>
      <c r="E19" s="2126" t="s">
        <v>564</v>
      </c>
      <c r="F19" s="2126"/>
      <c r="G19" s="2123" t="str">
        <f>Z3</f>
        <v>7-1</v>
      </c>
      <c r="H19" s="2123"/>
      <c r="I19" s="2126" t="s">
        <v>775</v>
      </c>
      <c r="J19" s="2126"/>
      <c r="K19" s="2127">
        <f>'6-3표준조사(2)'!Q4</f>
        <v>1.6</v>
      </c>
      <c r="L19" s="2127"/>
      <c r="M19" s="2127"/>
      <c r="N19" s="2127"/>
      <c r="O19" s="2127"/>
      <c r="P19" s="2127"/>
      <c r="Q19" s="2127"/>
      <c r="R19" s="2127"/>
      <c r="S19" s="2113" t="str">
        <f>'6-3표준조사(2)'!K6</f>
        <v>소나무</v>
      </c>
      <c r="T19" s="2113"/>
      <c r="U19" s="2113"/>
      <c r="V19" s="2113"/>
      <c r="W19" s="2113"/>
      <c r="X19" s="2113"/>
      <c r="Y19" s="2113"/>
      <c r="Z19" s="2113"/>
      <c r="AA19" s="2129">
        <f>'6-3표준조사(2)'!Q10</f>
        <v>1600</v>
      </c>
      <c r="AB19" s="2129"/>
      <c r="AC19" s="2129"/>
      <c r="AD19" s="2129"/>
      <c r="AE19" s="2129"/>
      <c r="AF19" s="2129"/>
      <c r="AG19" s="2129"/>
      <c r="AH19" s="2129"/>
      <c r="AI19" s="2129">
        <f>'6-3표준조사(2)'!R10</f>
        <v>1150</v>
      </c>
      <c r="AJ19" s="2129"/>
      <c r="AK19" s="2129"/>
      <c r="AL19" s="2129"/>
      <c r="AM19" s="2129"/>
      <c r="AN19" s="2129"/>
      <c r="AO19" s="2129"/>
      <c r="AP19" s="2129"/>
      <c r="AQ19" s="2113" t="str">
        <f>'6-3표준조사(2)'!R6</f>
        <v>2년차</v>
      </c>
      <c r="AR19" s="2113"/>
      <c r="AS19" s="2113"/>
      <c r="AT19" s="2113"/>
      <c r="AU19" s="2113"/>
      <c r="AV19" s="2113"/>
      <c r="AW19" s="2113"/>
      <c r="AX19" s="2113"/>
      <c r="AY19" s="612"/>
      <c r="AZ19" s="613"/>
      <c r="BA19" s="600"/>
      <c r="BB19" s="600"/>
      <c r="BC19" s="601"/>
      <c r="BD19" s="601"/>
      <c r="BE19" s="601"/>
      <c r="BF19" s="601"/>
      <c r="BG19" s="601"/>
      <c r="BH19" s="601"/>
      <c r="BI19" s="601"/>
      <c r="BJ19" s="601"/>
    </row>
    <row r="20" spans="1:74" s="586" customFormat="1" ht="18" customHeight="1">
      <c r="A20" s="578">
        <f t="shared" si="0"/>
        <v>1</v>
      </c>
      <c r="B20" s="614"/>
      <c r="C20" s="2124"/>
      <c r="D20" s="2125"/>
      <c r="E20" s="2125"/>
      <c r="F20" s="2125"/>
      <c r="G20" s="2125"/>
      <c r="H20" s="2125"/>
      <c r="I20" s="2125"/>
      <c r="J20" s="2125"/>
      <c r="K20" s="2128"/>
      <c r="L20" s="2128"/>
      <c r="M20" s="2128"/>
      <c r="N20" s="2128"/>
      <c r="O20" s="2128"/>
      <c r="P20" s="2128"/>
      <c r="Q20" s="2128"/>
      <c r="R20" s="2128"/>
      <c r="S20" s="2114"/>
      <c r="T20" s="2114"/>
      <c r="U20" s="2114"/>
      <c r="V20" s="2114"/>
      <c r="W20" s="2114"/>
      <c r="X20" s="2114"/>
      <c r="Y20" s="2114"/>
      <c r="Z20" s="2114"/>
      <c r="AA20" s="2130"/>
      <c r="AB20" s="2130"/>
      <c r="AC20" s="2130"/>
      <c r="AD20" s="2130"/>
      <c r="AE20" s="2130"/>
      <c r="AF20" s="2130"/>
      <c r="AG20" s="2130"/>
      <c r="AH20" s="2130"/>
      <c r="AI20" s="2130"/>
      <c r="AJ20" s="2130"/>
      <c r="AK20" s="2130"/>
      <c r="AL20" s="2130"/>
      <c r="AM20" s="2130"/>
      <c r="AN20" s="2130"/>
      <c r="AO20" s="2130"/>
      <c r="AP20" s="2130"/>
      <c r="AQ20" s="2114"/>
      <c r="AR20" s="2114"/>
      <c r="AS20" s="2114"/>
      <c r="AT20" s="2114"/>
      <c r="AU20" s="2114"/>
      <c r="AV20" s="2114"/>
      <c r="AW20" s="2114"/>
      <c r="AX20" s="2114"/>
      <c r="AY20" s="612"/>
      <c r="AZ20" s="613"/>
      <c r="BA20" s="600"/>
      <c r="BB20" s="600"/>
      <c r="BC20" s="600"/>
      <c r="BD20" s="600"/>
      <c r="BE20" s="600"/>
      <c r="BF20" s="600"/>
      <c r="BG20" s="600"/>
      <c r="BH20" s="600"/>
      <c r="BI20" s="600"/>
      <c r="BJ20" s="600"/>
    </row>
    <row r="21" spans="1:74" s="586" customFormat="1" ht="18" customHeight="1">
      <c r="A21" s="578">
        <f t="shared" si="0"/>
        <v>1</v>
      </c>
      <c r="B21" s="614"/>
      <c r="C21" s="614" t="s">
        <v>405</v>
      </c>
      <c r="D21" s="614" t="s">
        <v>788</v>
      </c>
      <c r="E21" s="614"/>
      <c r="F21" s="612"/>
      <c r="G21" s="612"/>
      <c r="H21" s="612"/>
      <c r="I21" s="612"/>
      <c r="J21" s="612"/>
      <c r="K21" s="612"/>
      <c r="L21" s="612"/>
      <c r="M21" s="612"/>
      <c r="N21" s="612"/>
      <c r="O21" s="612"/>
      <c r="P21" s="612"/>
      <c r="Q21" s="615"/>
      <c r="R21" s="615"/>
      <c r="S21" s="615"/>
      <c r="T21" s="615"/>
      <c r="U21" s="615"/>
      <c r="V21" s="612"/>
      <c r="W21" s="616"/>
      <c r="X21" s="616"/>
      <c r="Y21" s="616"/>
      <c r="Z21" s="616"/>
      <c r="AA21" s="616"/>
      <c r="AB21" s="616"/>
      <c r="AC21" s="616"/>
      <c r="AD21" s="616"/>
      <c r="AE21" s="616"/>
      <c r="AF21" s="616"/>
      <c r="AG21" s="612"/>
      <c r="AH21" s="617"/>
      <c r="AI21" s="617"/>
      <c r="AJ21" s="617"/>
      <c r="AK21" s="617"/>
      <c r="AL21" s="618"/>
      <c r="AM21" s="618"/>
      <c r="AN21" s="618"/>
      <c r="AO21" s="618"/>
      <c r="AP21" s="618"/>
      <c r="AQ21" s="618"/>
      <c r="AR21" s="618"/>
      <c r="AS21" s="618"/>
      <c r="AT21" s="618"/>
      <c r="AU21" s="618"/>
      <c r="AV21" s="612"/>
      <c r="AW21" s="612"/>
      <c r="AX21" s="612"/>
      <c r="AY21" s="612"/>
      <c r="AZ21" s="613"/>
      <c r="BA21" s="600"/>
      <c r="BB21" s="600"/>
      <c r="BC21" s="600"/>
      <c r="BD21" s="600"/>
      <c r="BE21" s="600"/>
      <c r="BF21" s="600"/>
      <c r="BG21" s="600"/>
      <c r="BH21" s="600"/>
      <c r="BI21" s="600"/>
      <c r="BJ21" s="600"/>
      <c r="BK21" s="600"/>
      <c r="BL21" s="600"/>
      <c r="BM21" s="600"/>
      <c r="BN21" s="600"/>
      <c r="BO21" s="600"/>
      <c r="BP21" s="600"/>
      <c r="BQ21" s="600"/>
      <c r="BR21" s="600"/>
      <c r="BS21" s="600"/>
      <c r="BT21" s="600"/>
      <c r="BU21" s="600"/>
      <c r="BV21" s="600"/>
    </row>
    <row r="22" spans="1:74" s="586" customFormat="1" ht="18" customHeight="1">
      <c r="A22" s="578">
        <f t="shared" si="0"/>
        <v>1</v>
      </c>
      <c r="B22" s="614"/>
      <c r="C22" s="614"/>
      <c r="D22" s="587" t="s">
        <v>540</v>
      </c>
      <c r="E22" s="614" t="str">
        <f>CONCATENATE("식재된 ",S19," 는 활착이 안정된 상태로 신초발달이 양호함" )</f>
        <v>식재된 소나무 는 활착이 안정된 상태로 신초발달이 양호함</v>
      </c>
      <c r="F22" s="612"/>
      <c r="G22" s="612"/>
      <c r="H22" s="612"/>
      <c r="I22" s="612"/>
      <c r="J22" s="612"/>
      <c r="K22" s="612"/>
      <c r="L22" s="612"/>
      <c r="M22" s="612"/>
      <c r="N22" s="612"/>
      <c r="O22" s="612"/>
      <c r="P22" s="612"/>
      <c r="Q22" s="615"/>
      <c r="R22" s="615"/>
      <c r="S22" s="615"/>
      <c r="T22" s="615"/>
      <c r="U22" s="615"/>
      <c r="V22" s="612"/>
      <c r="W22" s="619"/>
      <c r="X22" s="616"/>
      <c r="Y22" s="616"/>
      <c r="Z22" s="616"/>
      <c r="AA22" s="619"/>
      <c r="AB22" s="616"/>
      <c r="AC22" s="616"/>
      <c r="AD22" s="616"/>
      <c r="AE22" s="619"/>
      <c r="AF22" s="616"/>
      <c r="AG22" s="612"/>
      <c r="AH22" s="617"/>
      <c r="AI22" s="617"/>
      <c r="AJ22" s="617"/>
      <c r="AK22" s="617"/>
      <c r="AL22" s="618"/>
      <c r="AM22" s="618"/>
      <c r="AN22" s="618"/>
      <c r="AO22" s="618"/>
      <c r="AP22" s="618"/>
      <c r="AQ22" s="618"/>
      <c r="AR22" s="618"/>
      <c r="AS22" s="618"/>
      <c r="AT22" s="618"/>
      <c r="AU22" s="618"/>
      <c r="AV22" s="612"/>
      <c r="AW22" s="612"/>
      <c r="AX22" s="612"/>
      <c r="AY22" s="612"/>
      <c r="AZ22" s="613"/>
      <c r="BC22" s="600"/>
      <c r="BD22" s="600"/>
      <c r="BE22" s="600"/>
      <c r="BF22" s="600"/>
      <c r="BG22" s="600"/>
      <c r="BH22" s="600"/>
      <c r="BI22" s="600"/>
      <c r="BJ22" s="600"/>
      <c r="BK22" s="600"/>
      <c r="BL22" s="600"/>
      <c r="BM22" s="600"/>
      <c r="BN22" s="600"/>
      <c r="BO22" s="600"/>
      <c r="BP22" s="600"/>
      <c r="BQ22" s="600"/>
      <c r="BR22" s="600"/>
      <c r="BS22" s="600"/>
      <c r="BT22" s="600"/>
      <c r="BU22" s="600"/>
      <c r="BV22" s="600"/>
    </row>
    <row r="23" spans="1:74" s="586" customFormat="1" ht="18" customHeight="1">
      <c r="A23" s="578">
        <f t="shared" si="0"/>
        <v>1</v>
      </c>
      <c r="B23" s="614"/>
      <c r="C23" s="614"/>
      <c r="D23" s="587" t="s">
        <v>540</v>
      </c>
      <c r="E23" s="614" t="s">
        <v>789</v>
      </c>
      <c r="F23" s="612"/>
      <c r="G23" s="612"/>
      <c r="H23" s="612"/>
      <c r="I23" s="612"/>
      <c r="J23" s="612"/>
      <c r="K23" s="612"/>
      <c r="L23" s="612"/>
      <c r="M23" s="612"/>
      <c r="N23" s="612"/>
      <c r="O23" s="612"/>
      <c r="P23" s="612"/>
      <c r="Q23" s="615"/>
      <c r="R23" s="615"/>
      <c r="S23" s="615"/>
      <c r="T23" s="615"/>
      <c r="U23" s="615"/>
      <c r="V23" s="612"/>
      <c r="W23" s="612"/>
      <c r="X23" s="612"/>
      <c r="Y23" s="612"/>
      <c r="Z23" s="612"/>
      <c r="AA23" s="612"/>
      <c r="AB23" s="612"/>
      <c r="AC23" s="612"/>
      <c r="AD23" s="612"/>
      <c r="AE23" s="612"/>
      <c r="AF23" s="612"/>
      <c r="AG23" s="612"/>
      <c r="AH23" s="617"/>
      <c r="AI23" s="617"/>
      <c r="AJ23" s="617"/>
      <c r="AK23" s="617"/>
      <c r="AL23" s="618"/>
      <c r="AM23" s="618"/>
      <c r="AN23" s="618"/>
      <c r="AO23" s="618"/>
      <c r="AP23" s="618"/>
      <c r="AQ23" s="618"/>
      <c r="AR23" s="618"/>
      <c r="AS23" s="618"/>
      <c r="AT23" s="618"/>
      <c r="AU23" s="618"/>
      <c r="AV23" s="612"/>
      <c r="AW23" s="612"/>
      <c r="AX23" s="612"/>
      <c r="AY23" s="612"/>
      <c r="AZ23" s="613"/>
      <c r="BA23" s="580"/>
      <c r="BB23" s="580"/>
      <c r="BC23" s="580"/>
      <c r="BD23" s="580"/>
      <c r="BE23" s="580"/>
      <c r="BF23" s="580"/>
      <c r="BG23" s="580"/>
      <c r="BH23" s="580"/>
      <c r="BI23" s="580"/>
      <c r="BJ23" s="580"/>
      <c r="BK23" s="601"/>
      <c r="BL23" s="601"/>
      <c r="BM23" s="601"/>
      <c r="BN23" s="601"/>
      <c r="BO23" s="601"/>
      <c r="BP23" s="601"/>
      <c r="BQ23" s="601"/>
      <c r="BR23" s="601"/>
      <c r="BS23" s="601"/>
      <c r="BT23" s="601"/>
      <c r="BU23" s="601"/>
      <c r="BV23" s="601"/>
    </row>
    <row r="24" spans="1:74" s="586" customFormat="1" ht="18" customHeight="1">
      <c r="A24" s="578">
        <f t="shared" si="0"/>
        <v>1</v>
      </c>
      <c r="B24" s="614"/>
      <c r="C24" s="614" t="s">
        <v>407</v>
      </c>
      <c r="D24" s="614" t="s">
        <v>790</v>
      </c>
      <c r="E24" s="614"/>
      <c r="F24" s="612"/>
      <c r="G24" s="612"/>
      <c r="H24" s="612"/>
      <c r="I24" s="612"/>
      <c r="J24" s="612"/>
      <c r="K24" s="612"/>
      <c r="L24" s="612"/>
      <c r="M24" s="612"/>
      <c r="N24" s="612"/>
      <c r="O24" s="612"/>
      <c r="P24" s="612"/>
      <c r="Q24" s="615"/>
      <c r="R24" s="615"/>
      <c r="S24" s="615"/>
      <c r="T24" s="615"/>
      <c r="U24" s="615"/>
      <c r="V24" s="612"/>
      <c r="W24" s="612"/>
      <c r="X24" s="612"/>
      <c r="Y24" s="612"/>
      <c r="Z24" s="612"/>
      <c r="AA24" s="612"/>
      <c r="AB24" s="612"/>
      <c r="AC24" s="612"/>
      <c r="AD24" s="612"/>
      <c r="AE24" s="612"/>
      <c r="AF24" s="612"/>
      <c r="AG24" s="612"/>
      <c r="AH24" s="617"/>
      <c r="AI24" s="617"/>
      <c r="AJ24" s="617"/>
      <c r="AK24" s="617"/>
      <c r="AL24" s="618"/>
      <c r="AM24" s="618"/>
      <c r="AN24" s="618"/>
      <c r="AO24" s="618"/>
      <c r="AP24" s="618"/>
      <c r="AQ24" s="618"/>
      <c r="AR24" s="618"/>
      <c r="AS24" s="618"/>
      <c r="AT24" s="618"/>
      <c r="AU24" s="618"/>
      <c r="AV24" s="612"/>
      <c r="AW24" s="612"/>
      <c r="AX24" s="612"/>
      <c r="AY24" s="612"/>
      <c r="AZ24" s="613"/>
      <c r="BK24" s="600"/>
      <c r="BL24" s="600"/>
      <c r="BM24" s="600"/>
      <c r="BN24" s="600"/>
      <c r="BO24" s="600"/>
      <c r="BP24" s="600"/>
      <c r="BQ24" s="600"/>
      <c r="BR24" s="600"/>
      <c r="BS24" s="600"/>
      <c r="BT24" s="600"/>
      <c r="BU24" s="600"/>
      <c r="BV24" s="600"/>
    </row>
    <row r="25" spans="1:74" s="586" customFormat="1" ht="18" customHeight="1">
      <c r="A25" s="578">
        <f t="shared" si="0"/>
        <v>1</v>
      </c>
      <c r="B25" s="614"/>
      <c r="C25" s="614"/>
      <c r="D25" s="587" t="s">
        <v>540</v>
      </c>
      <c r="E25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25" s="612"/>
      <c r="G25" s="612"/>
      <c r="H25" s="612"/>
      <c r="I25" s="612"/>
      <c r="J25" s="612"/>
      <c r="K25" s="612"/>
      <c r="L25" s="612"/>
      <c r="M25" s="612"/>
      <c r="N25" s="612"/>
      <c r="O25" s="612"/>
      <c r="P25" s="612"/>
      <c r="Q25" s="615"/>
      <c r="R25" s="615"/>
      <c r="S25" s="615"/>
      <c r="T25" s="615"/>
      <c r="U25" s="615"/>
      <c r="V25" s="612"/>
      <c r="W25" s="612"/>
      <c r="X25" s="612"/>
      <c r="Y25" s="612"/>
      <c r="Z25" s="612"/>
      <c r="AA25" s="612"/>
      <c r="AB25" s="612"/>
      <c r="AC25" s="612"/>
      <c r="AD25" s="612"/>
      <c r="AE25" s="612"/>
      <c r="AF25" s="612"/>
      <c r="AG25" s="612"/>
      <c r="AH25" s="617"/>
      <c r="AI25" s="617"/>
      <c r="AJ25" s="617"/>
      <c r="AK25" s="617"/>
      <c r="AL25" s="618"/>
      <c r="AM25" s="618"/>
      <c r="AN25" s="618"/>
      <c r="AO25" s="618"/>
      <c r="AP25" s="618"/>
      <c r="AQ25" s="618"/>
      <c r="AR25" s="618"/>
      <c r="AS25" s="618"/>
      <c r="AT25" s="618"/>
      <c r="AU25" s="618"/>
      <c r="AV25" s="612"/>
      <c r="AW25" s="612"/>
      <c r="AX25" s="612"/>
      <c r="AY25" s="612"/>
      <c r="AZ25" s="613"/>
      <c r="BK25" s="600"/>
      <c r="BL25" s="600"/>
      <c r="BM25" s="600"/>
      <c r="BN25" s="600"/>
      <c r="BO25" s="600"/>
      <c r="BP25" s="600"/>
      <c r="BQ25" s="600"/>
      <c r="BR25" s="600"/>
      <c r="BS25" s="600"/>
      <c r="BT25" s="600"/>
      <c r="BU25" s="600"/>
      <c r="BV25" s="600"/>
    </row>
    <row r="26" spans="1:74" s="586" customFormat="1" ht="18" customHeight="1">
      <c r="A26" s="578">
        <f t="shared" si="0"/>
        <v>1</v>
      </c>
      <c r="B26" s="614"/>
      <c r="C26" s="614"/>
      <c r="D26" s="587" t="s">
        <v>540</v>
      </c>
      <c r="E26" s="614" t="str">
        <f>CONCATENATE("조림목이 자연발생 식생과 경재하고 있으며 조림목은 ",AQ19,"이다." )</f>
        <v>조림목이 자연발생 식생과 경재하고 있으며 조림목은 2년차이다.</v>
      </c>
      <c r="F26" s="612"/>
      <c r="G26" s="612"/>
      <c r="H26" s="612"/>
      <c r="I26" s="612"/>
      <c r="J26" s="612"/>
      <c r="K26" s="612"/>
      <c r="L26" s="612"/>
      <c r="M26" s="612"/>
      <c r="N26" s="612"/>
      <c r="O26" s="612"/>
      <c r="P26" s="612"/>
      <c r="Q26" s="612"/>
      <c r="R26" s="612"/>
      <c r="S26" s="612"/>
      <c r="T26" s="612"/>
      <c r="U26" s="612"/>
      <c r="V26" s="612"/>
      <c r="W26" s="612"/>
      <c r="X26" s="612"/>
      <c r="Y26" s="612"/>
      <c r="Z26" s="612"/>
      <c r="AA26" s="612"/>
      <c r="AB26" s="612"/>
      <c r="AC26" s="612"/>
      <c r="AD26" s="612"/>
      <c r="AE26" s="612"/>
      <c r="AF26" s="612"/>
      <c r="AG26" s="612"/>
      <c r="AH26" s="617"/>
      <c r="AI26" s="617"/>
      <c r="AJ26" s="617"/>
      <c r="AK26" s="617"/>
      <c r="AL26" s="618"/>
      <c r="AM26" s="618"/>
      <c r="AN26" s="618"/>
      <c r="AO26" s="618"/>
      <c r="AP26" s="618"/>
      <c r="AQ26" s="618"/>
      <c r="AR26" s="618"/>
      <c r="AS26" s="618"/>
      <c r="AT26" s="618"/>
      <c r="AU26" s="618"/>
      <c r="AV26" s="612"/>
      <c r="AW26" s="612"/>
      <c r="AX26" s="612"/>
      <c r="AY26" s="612"/>
      <c r="AZ26" s="613"/>
      <c r="BK26" s="600"/>
      <c r="BL26" s="600"/>
      <c r="BM26" s="600"/>
      <c r="BN26" s="600"/>
      <c r="BO26" s="600"/>
      <c r="BP26" s="600"/>
      <c r="BQ26" s="600"/>
      <c r="BR26" s="600"/>
      <c r="BS26" s="600"/>
      <c r="BT26" s="600"/>
      <c r="BU26" s="600"/>
      <c r="BV26" s="600"/>
    </row>
    <row r="27" spans="1:74" s="586" customFormat="1" ht="13.5" customHeight="1">
      <c r="A27" s="578">
        <f t="shared" si="0"/>
        <v>1</v>
      </c>
      <c r="B27" s="620"/>
      <c r="C27" s="620"/>
      <c r="D27" s="620"/>
      <c r="E27" s="620"/>
      <c r="F27" s="595"/>
      <c r="G27" s="595"/>
      <c r="H27" s="595"/>
      <c r="I27" s="595"/>
      <c r="J27" s="621"/>
      <c r="K27" s="621"/>
      <c r="L27" s="621"/>
      <c r="M27" s="621"/>
      <c r="N27" s="621"/>
      <c r="O27" s="621"/>
      <c r="P27" s="621"/>
      <c r="Q27" s="622"/>
      <c r="R27" s="622"/>
      <c r="S27" s="622"/>
      <c r="T27" s="622"/>
      <c r="U27" s="622"/>
      <c r="V27" s="612"/>
      <c r="W27" s="612"/>
      <c r="X27" s="612"/>
      <c r="Y27" s="612"/>
      <c r="Z27" s="612"/>
      <c r="AA27" s="612"/>
      <c r="AB27" s="612"/>
      <c r="AC27" s="612"/>
      <c r="AD27" s="612"/>
      <c r="AE27" s="612"/>
      <c r="AF27" s="612"/>
      <c r="AG27" s="612"/>
      <c r="AH27" s="623"/>
      <c r="AI27" s="623"/>
      <c r="AJ27" s="623"/>
      <c r="AK27" s="623"/>
      <c r="AL27" s="624"/>
      <c r="AM27" s="624"/>
      <c r="AN27" s="624"/>
      <c r="AO27" s="624"/>
      <c r="AP27" s="624"/>
      <c r="AQ27" s="624"/>
      <c r="AR27" s="624"/>
      <c r="AS27" s="624"/>
      <c r="AT27" s="624"/>
      <c r="AU27" s="624"/>
      <c r="AV27" s="595"/>
      <c r="AW27" s="595"/>
      <c r="AX27" s="595"/>
      <c r="AY27" s="595"/>
      <c r="AZ27" s="613"/>
      <c r="BK27" s="600"/>
      <c r="BL27" s="600"/>
      <c r="BM27" s="600"/>
      <c r="BN27" s="600"/>
      <c r="BO27" s="600"/>
      <c r="BP27" s="600"/>
      <c r="BQ27" s="600"/>
      <c r="BR27" s="600"/>
      <c r="BS27" s="600"/>
      <c r="BT27" s="600"/>
      <c r="BU27" s="600"/>
      <c r="BV27" s="600"/>
    </row>
    <row r="28" spans="1:74" s="601" customFormat="1" ht="19.5" customHeight="1">
      <c r="A28" s="578">
        <f t="shared" si="0"/>
        <v>1</v>
      </c>
      <c r="B28" s="2116" t="s">
        <v>2071</v>
      </c>
      <c r="C28" s="2116"/>
      <c r="D28" s="2116"/>
      <c r="E28" s="2116"/>
      <c r="F28" s="2116"/>
      <c r="G28" s="2116"/>
      <c r="H28" s="2116"/>
      <c r="I28" s="2116"/>
      <c r="J28" s="2116"/>
      <c r="K28" s="2116"/>
      <c r="L28" s="2116"/>
      <c r="M28" s="2116"/>
      <c r="N28" s="2116"/>
      <c r="O28" s="2116"/>
      <c r="P28" s="2116"/>
      <c r="Q28" s="2116"/>
      <c r="R28" s="2116"/>
      <c r="S28" s="2116"/>
      <c r="T28" s="2116"/>
      <c r="U28" s="2116"/>
      <c r="V28" s="2116"/>
      <c r="W28" s="2116"/>
      <c r="X28" s="2116"/>
      <c r="Y28" s="2116"/>
      <c r="Z28" s="2116"/>
      <c r="AA28" s="2116"/>
      <c r="AB28" s="2116"/>
      <c r="AC28" s="2116"/>
      <c r="AD28" s="2116"/>
      <c r="AE28" s="2116"/>
      <c r="AF28" s="2116"/>
      <c r="AG28" s="2116"/>
      <c r="AH28" s="2116"/>
      <c r="AI28" s="2116"/>
      <c r="AJ28" s="2116"/>
      <c r="AK28" s="2116"/>
      <c r="AL28" s="2116"/>
      <c r="AM28" s="2116"/>
      <c r="AN28" s="2116"/>
      <c r="AO28" s="2116"/>
      <c r="AP28" s="2116"/>
      <c r="AQ28" s="2116"/>
      <c r="AR28" s="2116"/>
      <c r="AS28" s="2116"/>
      <c r="AT28" s="2116"/>
      <c r="AU28" s="2116"/>
      <c r="AV28" s="2116"/>
      <c r="AW28" s="2116"/>
      <c r="AX28" s="2116"/>
      <c r="AY28" s="2116"/>
      <c r="AZ28" s="625"/>
      <c r="BB28" s="600"/>
      <c r="BC28" s="600"/>
      <c r="BD28" s="600"/>
      <c r="BE28" s="600"/>
      <c r="BF28" s="600"/>
      <c r="BG28" s="600"/>
      <c r="BH28" s="600"/>
      <c r="BI28" s="600"/>
      <c r="BJ28" s="600"/>
      <c r="BK28" s="600"/>
      <c r="BL28" s="600"/>
      <c r="BM28" s="600"/>
      <c r="BN28" s="600"/>
      <c r="BO28" s="600"/>
      <c r="BP28" s="600"/>
      <c r="BQ28" s="600"/>
      <c r="BR28" s="600"/>
      <c r="BS28" s="600"/>
      <c r="BT28" s="600"/>
      <c r="BU28" s="600"/>
      <c r="BV28" s="600"/>
    </row>
    <row r="29" spans="1:74" s="601" customFormat="1" ht="18" customHeight="1">
      <c r="A29" s="578">
        <f t="shared" si="0"/>
        <v>1</v>
      </c>
      <c r="B29" s="626"/>
      <c r="C29" s="587" t="s">
        <v>792</v>
      </c>
      <c r="D29" s="588" t="s">
        <v>793</v>
      </c>
      <c r="E29" s="588"/>
      <c r="F29" s="588"/>
      <c r="G29" s="588"/>
      <c r="H29" s="588"/>
      <c r="I29" s="588"/>
      <c r="J29" s="627"/>
      <c r="K29" s="627"/>
      <c r="L29" s="627"/>
      <c r="M29" s="627"/>
      <c r="N29" s="627"/>
      <c r="O29" s="627"/>
      <c r="P29" s="627"/>
      <c r="Q29" s="627"/>
      <c r="R29" s="627"/>
      <c r="S29" s="627"/>
      <c r="T29" s="627"/>
      <c r="U29" s="627"/>
      <c r="V29" s="627"/>
      <c r="W29" s="627"/>
      <c r="X29" s="627"/>
      <c r="Y29" s="627"/>
      <c r="Z29" s="627"/>
      <c r="AA29" s="627"/>
      <c r="AB29" s="627"/>
      <c r="AC29" s="627"/>
      <c r="AD29" s="627"/>
      <c r="AE29" s="627"/>
      <c r="AF29" s="627"/>
      <c r="AG29" s="627"/>
      <c r="AH29" s="627"/>
      <c r="AI29" s="627"/>
      <c r="AJ29" s="627"/>
      <c r="AK29" s="627"/>
      <c r="AL29" s="627"/>
      <c r="AM29" s="627"/>
      <c r="AN29" s="627"/>
      <c r="AO29" s="627"/>
      <c r="AP29" s="627"/>
      <c r="AQ29" s="627"/>
      <c r="AR29" s="627"/>
      <c r="AS29" s="627"/>
      <c r="AT29" s="627"/>
      <c r="AU29" s="627"/>
      <c r="AV29" s="627"/>
      <c r="AW29" s="627"/>
      <c r="AX29" s="627"/>
      <c r="AY29" s="627"/>
      <c r="AZ29" s="625"/>
      <c r="BB29" s="600"/>
      <c r="BC29" s="600"/>
      <c r="BD29" s="600"/>
      <c r="BE29" s="600"/>
      <c r="BF29" s="600"/>
      <c r="BG29" s="600"/>
      <c r="BH29" s="600"/>
      <c r="BI29" s="600"/>
      <c r="BJ29" s="600"/>
      <c r="BK29" s="600"/>
      <c r="BL29" s="600"/>
      <c r="BM29" s="600"/>
      <c r="BN29" s="600"/>
      <c r="BO29" s="600"/>
      <c r="BP29" s="600"/>
      <c r="BQ29" s="600"/>
      <c r="BR29" s="600"/>
      <c r="BS29" s="600"/>
      <c r="BT29" s="600"/>
      <c r="BU29" s="600"/>
      <c r="BV29" s="600"/>
    </row>
    <row r="30" spans="1:74" s="600" customFormat="1" ht="18" customHeight="1">
      <c r="A30" s="578">
        <f t="shared" si="0"/>
        <v>1</v>
      </c>
      <c r="B30" s="587"/>
      <c r="C30" s="587"/>
      <c r="D30" s="587" t="s">
        <v>540</v>
      </c>
      <c r="E30" s="588" t="str">
        <f>CONCATENATE("조림목이 정상적으로 생육하기 위해서는 조림목을 제외한 모든 식생을 제거하여야 하므로 ",AO3,"로 적용한다.")</f>
        <v>조림목이 정상적으로 생육하기 위해서는 조림목을 제외한 모든 식생을 제거하여야 하므로 모두베기로 적용한다.</v>
      </c>
      <c r="F30" s="588"/>
      <c r="G30" s="588"/>
      <c r="H30" s="588"/>
      <c r="I30" s="588"/>
      <c r="J30" s="589"/>
      <c r="K30" s="588"/>
      <c r="L30" s="588"/>
      <c r="M30" s="588"/>
      <c r="N30" s="588"/>
      <c r="O30" s="588"/>
      <c r="P30" s="588"/>
      <c r="Q30" s="588"/>
      <c r="R30" s="588"/>
      <c r="S30" s="588"/>
      <c r="T30" s="588"/>
      <c r="U30" s="588"/>
      <c r="V30" s="588"/>
      <c r="W30" s="588"/>
      <c r="X30" s="588"/>
      <c r="Y30" s="588"/>
      <c r="Z30" s="588"/>
      <c r="AA30" s="588"/>
      <c r="AB30" s="588"/>
      <c r="AC30" s="588"/>
      <c r="AD30" s="588"/>
      <c r="AE30" s="588"/>
      <c r="AF30" s="588"/>
      <c r="AG30" s="588"/>
      <c r="AH30" s="588"/>
      <c r="AI30" s="588"/>
      <c r="AJ30" s="588"/>
      <c r="AK30" s="588"/>
      <c r="AL30" s="588"/>
      <c r="AM30" s="588"/>
      <c r="AN30" s="588"/>
      <c r="AO30" s="588"/>
      <c r="AP30" s="588"/>
      <c r="AQ30" s="588"/>
      <c r="AR30" s="588"/>
      <c r="AS30" s="588"/>
      <c r="AT30" s="588"/>
      <c r="AU30" s="588"/>
      <c r="AV30" s="588"/>
      <c r="AW30" s="588"/>
      <c r="AX30" s="588"/>
      <c r="AY30" s="588"/>
      <c r="AZ30" s="628"/>
      <c r="BB30" s="601"/>
      <c r="BC30" s="601"/>
      <c r="BD30" s="601"/>
      <c r="BE30" s="601"/>
      <c r="BF30" s="601"/>
      <c r="BG30" s="601"/>
      <c r="BH30" s="601"/>
      <c r="BI30" s="601"/>
      <c r="BJ30" s="601"/>
      <c r="BK30" s="601"/>
      <c r="BL30" s="601"/>
      <c r="BM30" s="601"/>
      <c r="BN30" s="601"/>
      <c r="BO30" s="601"/>
      <c r="BP30" s="601"/>
      <c r="BQ30" s="601"/>
      <c r="BR30" s="601"/>
      <c r="BS30" s="601"/>
      <c r="BT30" s="601"/>
      <c r="BU30" s="601"/>
      <c r="BV30" s="601"/>
    </row>
    <row r="31" spans="1:74" s="600" customFormat="1" ht="18" customHeight="1">
      <c r="A31" s="578">
        <f t="shared" si="0"/>
        <v>1</v>
      </c>
      <c r="B31" s="587"/>
      <c r="C31" s="587" t="s">
        <v>794</v>
      </c>
      <c r="D31" s="588" t="s">
        <v>795</v>
      </c>
      <c r="E31" s="588"/>
      <c r="F31" s="588"/>
      <c r="G31" s="588"/>
      <c r="H31" s="588"/>
      <c r="I31" s="588"/>
      <c r="J31" s="588"/>
      <c r="K31" s="588"/>
      <c r="L31" s="588"/>
      <c r="M31" s="588"/>
      <c r="N31" s="588"/>
      <c r="O31" s="588"/>
      <c r="P31" s="588"/>
      <c r="Q31" s="588"/>
      <c r="R31" s="588"/>
      <c r="S31" s="588"/>
      <c r="T31" s="588"/>
      <c r="U31" s="588"/>
      <c r="V31" s="588"/>
      <c r="W31" s="588"/>
      <c r="X31" s="588"/>
      <c r="Y31" s="588"/>
      <c r="Z31" s="588"/>
      <c r="AA31" s="588"/>
      <c r="AB31" s="588"/>
      <c r="AC31" s="588"/>
      <c r="AD31" s="588"/>
      <c r="AE31" s="588"/>
      <c r="AF31" s="588"/>
      <c r="AG31" s="588"/>
      <c r="AH31" s="588"/>
      <c r="AI31" s="588"/>
      <c r="AJ31" s="588"/>
      <c r="AK31" s="588"/>
      <c r="AL31" s="588"/>
      <c r="AM31" s="588"/>
      <c r="AN31" s="588"/>
      <c r="AO31" s="588"/>
      <c r="AP31" s="588"/>
      <c r="AQ31" s="588"/>
      <c r="AR31" s="588"/>
      <c r="AS31" s="588"/>
      <c r="AT31" s="588"/>
      <c r="AU31" s="588"/>
      <c r="AV31" s="588"/>
      <c r="AW31" s="588"/>
      <c r="AX31" s="588"/>
      <c r="AY31" s="588"/>
      <c r="AZ31" s="628"/>
    </row>
    <row r="32" spans="1:74" s="600" customFormat="1" ht="18" customHeight="1">
      <c r="A32" s="578">
        <f t="shared" si="0"/>
        <v>1</v>
      </c>
      <c r="B32" s="587"/>
      <c r="C32" s="2111" t="s">
        <v>796</v>
      </c>
      <c r="D32" s="2111"/>
      <c r="E32" s="2111"/>
      <c r="F32" s="2111"/>
      <c r="G32" s="2111"/>
      <c r="H32" s="2111"/>
      <c r="I32" s="2111"/>
      <c r="J32" s="2111"/>
      <c r="K32" s="2111"/>
      <c r="L32" s="2111"/>
      <c r="M32" s="2111"/>
      <c r="N32" s="2111"/>
      <c r="O32" s="2111"/>
      <c r="P32" s="2111"/>
      <c r="Q32" s="2111"/>
      <c r="R32" s="2111"/>
      <c r="S32" s="2111"/>
      <c r="T32" s="2111"/>
      <c r="U32" s="2111"/>
      <c r="V32" s="2111"/>
      <c r="W32" s="2111"/>
      <c r="X32" s="2111"/>
      <c r="Y32" s="2111"/>
      <c r="Z32" s="2111"/>
      <c r="AA32" s="2111" t="s">
        <v>797</v>
      </c>
      <c r="AB32" s="2111"/>
      <c r="AC32" s="2111"/>
      <c r="AD32" s="2111"/>
      <c r="AE32" s="2111"/>
      <c r="AF32" s="2111"/>
      <c r="AG32" s="2111"/>
      <c r="AH32" s="2111"/>
      <c r="AI32" s="2111"/>
      <c r="AJ32" s="2111"/>
      <c r="AK32" s="2111"/>
      <c r="AL32" s="2111"/>
      <c r="AM32" s="2111"/>
      <c r="AN32" s="2111"/>
      <c r="AO32" s="2111"/>
      <c r="AP32" s="2111"/>
      <c r="AQ32" s="2111"/>
      <c r="AR32" s="2111"/>
      <c r="AS32" s="2111"/>
      <c r="AT32" s="2111"/>
      <c r="AU32" s="2111"/>
      <c r="AV32" s="2111"/>
      <c r="AW32" s="2111"/>
      <c r="AX32" s="2111"/>
      <c r="AY32" s="587"/>
      <c r="AZ32" s="586"/>
    </row>
    <row r="33" spans="1:74" s="586" customFormat="1" ht="18" customHeight="1">
      <c r="A33" s="578">
        <f t="shared" si="0"/>
        <v>1</v>
      </c>
      <c r="B33" s="629"/>
      <c r="C33" s="2111" t="s">
        <v>798</v>
      </c>
      <c r="D33" s="2111"/>
      <c r="E33" s="2111"/>
      <c r="F33" s="2111"/>
      <c r="G33" s="2111"/>
      <c r="H33" s="2111"/>
      <c r="I33" s="2111"/>
      <c r="J33" s="2111"/>
      <c r="K33" s="2111" t="s">
        <v>799</v>
      </c>
      <c r="L33" s="2111"/>
      <c r="M33" s="2111"/>
      <c r="N33" s="2111"/>
      <c r="O33" s="2111"/>
      <c r="P33" s="2111"/>
      <c r="Q33" s="2111"/>
      <c r="R33" s="2111"/>
      <c r="S33" s="2111" t="s">
        <v>800</v>
      </c>
      <c r="T33" s="2111"/>
      <c r="U33" s="2111"/>
      <c r="V33" s="2111"/>
      <c r="W33" s="2111"/>
      <c r="X33" s="2111"/>
      <c r="Y33" s="2111"/>
      <c r="Z33" s="2111"/>
      <c r="AA33" s="2111" t="s">
        <v>801</v>
      </c>
      <c r="AB33" s="2111"/>
      <c r="AC33" s="2111"/>
      <c r="AD33" s="2111"/>
      <c r="AE33" s="2111"/>
      <c r="AF33" s="2111"/>
      <c r="AG33" s="2111"/>
      <c r="AH33" s="2111"/>
      <c r="AI33" s="2111" t="s">
        <v>802</v>
      </c>
      <c r="AJ33" s="2111"/>
      <c r="AK33" s="2111"/>
      <c r="AL33" s="2111"/>
      <c r="AM33" s="2111"/>
      <c r="AN33" s="2111"/>
      <c r="AO33" s="2111"/>
      <c r="AP33" s="2111"/>
      <c r="AQ33" s="2111" t="s">
        <v>574</v>
      </c>
      <c r="AR33" s="2111"/>
      <c r="AS33" s="2111"/>
      <c r="AT33" s="2111"/>
      <c r="AU33" s="2111"/>
      <c r="AV33" s="2111"/>
      <c r="AW33" s="2111"/>
      <c r="AX33" s="2111"/>
      <c r="AY33" s="629"/>
      <c r="AZ33" s="585"/>
      <c r="BB33" s="600"/>
      <c r="BC33" s="600"/>
      <c r="BD33" s="600"/>
      <c r="BE33" s="600"/>
      <c r="BF33" s="600"/>
      <c r="BG33" s="600"/>
      <c r="BH33" s="600"/>
      <c r="BI33" s="600"/>
      <c r="BJ33" s="600"/>
      <c r="BK33" s="600"/>
      <c r="BL33" s="600"/>
      <c r="BM33" s="600"/>
      <c r="BN33" s="600"/>
      <c r="BO33" s="600"/>
      <c r="BP33" s="600"/>
      <c r="BQ33" s="600"/>
      <c r="BR33" s="600"/>
      <c r="BS33" s="600"/>
      <c r="BT33" s="600"/>
      <c r="BU33" s="600"/>
      <c r="BV33" s="600"/>
    </row>
    <row r="34" spans="1:74" s="580" customFormat="1" ht="18" hidden="1" customHeight="1">
      <c r="A34" s="578">
        <f>IF(S$34&gt;0,1,0)</f>
        <v>0</v>
      </c>
      <c r="B34" s="612"/>
      <c r="C34" s="2111" t="s">
        <v>536</v>
      </c>
      <c r="D34" s="2111"/>
      <c r="E34" s="2111"/>
      <c r="F34" s="2111"/>
      <c r="G34" s="2111"/>
      <c r="H34" s="2111"/>
      <c r="I34" s="2111"/>
      <c r="J34" s="2111"/>
      <c r="K34" s="2111" t="s">
        <v>805</v>
      </c>
      <c r="L34" s="2111"/>
      <c r="M34" s="2111"/>
      <c r="N34" s="2111"/>
      <c r="O34" s="2111"/>
      <c r="P34" s="2111"/>
      <c r="Q34" s="2111"/>
      <c r="R34" s="2111"/>
      <c r="S34" s="2112">
        <f>IF('4-2-2 필지별사업내역'!O71&gt;0,'4-2-2 필지별사업내역'!O71,0)</f>
        <v>0</v>
      </c>
      <c r="T34" s="2112"/>
      <c r="U34" s="2112"/>
      <c r="V34" s="2112"/>
      <c r="W34" s="2112"/>
      <c r="X34" s="2112"/>
      <c r="Y34" s="2112"/>
      <c r="Z34" s="2112"/>
      <c r="AA34" s="2113" t="str">
        <f>'6-3표준조사(2)'!P6</f>
        <v>급 (30˚ 초과)</v>
      </c>
      <c r="AB34" s="2113"/>
      <c r="AC34" s="2113"/>
      <c r="AD34" s="2113"/>
      <c r="AE34" s="2113"/>
      <c r="AF34" s="2113"/>
      <c r="AG34" s="2113"/>
      <c r="AH34" s="2113"/>
      <c r="AI34" s="2113" t="str">
        <f>'6-3표준조사(2)'!Q6</f>
        <v>개소당3ha이상</v>
      </c>
      <c r="AJ34" s="2113"/>
      <c r="AK34" s="2113"/>
      <c r="AL34" s="2113"/>
      <c r="AM34" s="2113"/>
      <c r="AN34" s="2113"/>
      <c r="AO34" s="2113"/>
      <c r="AP34" s="2113"/>
      <c r="AQ34" s="2113" t="str">
        <f>'6-3표준조사(2)'!R6</f>
        <v>2년차</v>
      </c>
      <c r="AR34" s="2113"/>
      <c r="AS34" s="2113"/>
      <c r="AT34" s="2113"/>
      <c r="AU34" s="2113"/>
      <c r="AV34" s="2113"/>
      <c r="AW34" s="2113"/>
      <c r="AX34" s="2113"/>
      <c r="AY34" s="612"/>
      <c r="AZ34" s="613"/>
    </row>
    <row r="35" spans="1:74" s="586" customFormat="1" ht="18" customHeight="1">
      <c r="A35" s="578">
        <f t="shared" si="0"/>
        <v>1</v>
      </c>
      <c r="B35" s="612"/>
      <c r="C35" s="2111" t="s">
        <v>806</v>
      </c>
      <c r="D35" s="2111"/>
      <c r="E35" s="2111"/>
      <c r="F35" s="2111"/>
      <c r="G35" s="2111"/>
      <c r="H35" s="2111"/>
      <c r="I35" s="2111"/>
      <c r="J35" s="2111"/>
      <c r="K35" s="2111" t="s">
        <v>807</v>
      </c>
      <c r="L35" s="2111"/>
      <c r="M35" s="2111"/>
      <c r="N35" s="2111"/>
      <c r="O35" s="2111"/>
      <c r="P35" s="2111"/>
      <c r="Q35" s="2111"/>
      <c r="R35" s="2111"/>
      <c r="S35" s="2115">
        <f>K19</f>
        <v>1.6</v>
      </c>
      <c r="T35" s="2115"/>
      <c r="U35" s="2115"/>
      <c r="V35" s="2115"/>
      <c r="W35" s="2115"/>
      <c r="X35" s="2115"/>
      <c r="Y35" s="2115"/>
      <c r="Z35" s="2115"/>
      <c r="AA35" s="2114"/>
      <c r="AB35" s="2114"/>
      <c r="AC35" s="2114"/>
      <c r="AD35" s="2114"/>
      <c r="AE35" s="2114"/>
      <c r="AF35" s="2114"/>
      <c r="AG35" s="2114"/>
      <c r="AH35" s="2114"/>
      <c r="AI35" s="2114"/>
      <c r="AJ35" s="2114"/>
      <c r="AK35" s="2114"/>
      <c r="AL35" s="2114"/>
      <c r="AM35" s="2114"/>
      <c r="AN35" s="2114"/>
      <c r="AO35" s="2114"/>
      <c r="AP35" s="2114"/>
      <c r="AQ35" s="2114"/>
      <c r="AR35" s="2114"/>
      <c r="AS35" s="2114"/>
      <c r="AT35" s="2114"/>
      <c r="AU35" s="2114"/>
      <c r="AV35" s="2114"/>
      <c r="AW35" s="2114"/>
      <c r="AX35" s="2114"/>
      <c r="AY35" s="612"/>
      <c r="AZ35" s="613"/>
    </row>
    <row r="36" spans="1:74" s="586" customFormat="1" ht="18" hidden="1" customHeight="1">
      <c r="A36" s="578">
        <f>IF(S$34&gt;0,1,0)</f>
        <v>0</v>
      </c>
      <c r="B36" s="630"/>
      <c r="C36" s="630" t="s">
        <v>407</v>
      </c>
      <c r="D36" s="630" t="s">
        <v>536</v>
      </c>
      <c r="E36" s="630"/>
      <c r="F36" s="630"/>
      <c r="G36" s="631"/>
      <c r="H36" s="631"/>
      <c r="I36" s="631"/>
      <c r="J36" s="631"/>
      <c r="K36" s="631"/>
      <c r="L36" s="618"/>
      <c r="M36" s="618"/>
      <c r="N36" s="618"/>
      <c r="O36" s="618"/>
      <c r="P36" s="618"/>
      <c r="Q36" s="632"/>
      <c r="R36" s="632"/>
      <c r="S36" s="632"/>
      <c r="T36" s="632"/>
      <c r="U36" s="632"/>
      <c r="V36" s="612"/>
      <c r="W36" s="612"/>
      <c r="X36" s="612"/>
      <c r="Y36" s="612"/>
      <c r="Z36" s="633"/>
      <c r="AA36" s="612"/>
      <c r="AB36" s="612"/>
      <c r="AC36" s="612"/>
      <c r="AD36" s="634"/>
      <c r="AE36" s="612"/>
      <c r="AF36" s="612"/>
      <c r="AG36" s="612"/>
      <c r="AH36" s="635"/>
      <c r="AI36" s="635"/>
      <c r="AJ36" s="635"/>
      <c r="AK36" s="635"/>
      <c r="AL36" s="635"/>
      <c r="AM36" s="635"/>
      <c r="AN36" s="635"/>
      <c r="AO36" s="635"/>
      <c r="AP36" s="635"/>
      <c r="AQ36" s="636"/>
      <c r="AR36" s="636"/>
      <c r="AS36" s="636"/>
      <c r="AT36" s="636"/>
      <c r="AU36" s="637"/>
      <c r="AV36" s="637"/>
      <c r="AW36" s="637"/>
      <c r="AX36" s="637"/>
      <c r="AY36" s="637"/>
      <c r="AZ36" s="638"/>
    </row>
    <row r="37" spans="1:74" s="586" customFormat="1" ht="18" hidden="1" customHeight="1">
      <c r="A37" s="578">
        <f>IF(S$34&gt;0,1,0)</f>
        <v>0</v>
      </c>
      <c r="B37" s="587"/>
      <c r="C37" s="587"/>
      <c r="D37" s="587" t="s">
        <v>540</v>
      </c>
      <c r="E37" s="587" t="s">
        <v>809</v>
      </c>
      <c r="F37" s="587"/>
      <c r="G37" s="587"/>
      <c r="H37" s="587"/>
      <c r="I37" s="587"/>
      <c r="J37" s="634"/>
      <c r="K37" s="634"/>
      <c r="L37" s="634"/>
      <c r="M37" s="634"/>
      <c r="N37" s="587"/>
      <c r="O37" s="587"/>
      <c r="P37" s="587"/>
      <c r="Q37" s="587"/>
      <c r="R37" s="587"/>
      <c r="S37" s="587"/>
      <c r="T37" s="632"/>
      <c r="U37" s="632"/>
      <c r="V37" s="632"/>
      <c r="W37" s="632"/>
      <c r="X37" s="587"/>
      <c r="Y37" s="587"/>
      <c r="Z37" s="587"/>
      <c r="AA37" s="587"/>
      <c r="AB37" s="632"/>
      <c r="AC37" s="632"/>
      <c r="AD37" s="632"/>
      <c r="AE37" s="632"/>
      <c r="AF37" s="587"/>
      <c r="AG37" s="587"/>
      <c r="AH37" s="587"/>
      <c r="AI37" s="587"/>
      <c r="AJ37" s="587"/>
      <c r="AK37" s="587"/>
      <c r="AL37" s="587"/>
      <c r="AM37" s="587"/>
      <c r="AN37" s="587"/>
      <c r="AO37" s="587"/>
      <c r="AP37" s="587"/>
      <c r="AQ37" s="587"/>
      <c r="AR37" s="587"/>
      <c r="AS37" s="587"/>
      <c r="AT37" s="587"/>
      <c r="AU37" s="587"/>
      <c r="AV37" s="587"/>
      <c r="AW37" s="587"/>
      <c r="AX37" s="587"/>
      <c r="AY37" s="587"/>
    </row>
    <row r="38" spans="1:74" s="600" customFormat="1" ht="18" hidden="1" customHeight="1">
      <c r="A38" s="578">
        <f>IF(S$34&gt;0,1,0)</f>
        <v>0</v>
      </c>
      <c r="B38" s="587"/>
      <c r="C38" s="587"/>
      <c r="D38" s="587" t="s">
        <v>540</v>
      </c>
      <c r="E38" s="588" t="s">
        <v>810</v>
      </c>
      <c r="F38" s="588"/>
      <c r="G38" s="588"/>
      <c r="H38" s="588"/>
      <c r="I38" s="588"/>
      <c r="J38" s="588"/>
      <c r="K38" s="588"/>
      <c r="L38" s="588"/>
      <c r="M38" s="588"/>
      <c r="N38" s="588"/>
      <c r="O38" s="588"/>
      <c r="P38" s="588"/>
      <c r="Q38" s="588"/>
      <c r="R38" s="588"/>
      <c r="S38" s="588"/>
      <c r="T38" s="588"/>
      <c r="U38" s="588"/>
      <c r="V38" s="588"/>
      <c r="W38" s="588"/>
      <c r="X38" s="588"/>
      <c r="Y38" s="588"/>
      <c r="Z38" s="588"/>
      <c r="AA38" s="588"/>
      <c r="AB38" s="588"/>
      <c r="AC38" s="588"/>
      <c r="AD38" s="588"/>
      <c r="AE38" s="588"/>
      <c r="AF38" s="588"/>
      <c r="AG38" s="588"/>
      <c r="AH38" s="588"/>
      <c r="AI38" s="588"/>
      <c r="AJ38" s="588"/>
      <c r="AK38" s="588"/>
      <c r="AL38" s="588"/>
      <c r="AM38" s="588"/>
      <c r="AN38" s="588"/>
      <c r="AO38" s="588"/>
      <c r="AP38" s="588"/>
      <c r="AQ38" s="588"/>
      <c r="AR38" s="588"/>
      <c r="AS38" s="588"/>
      <c r="AT38" s="588"/>
      <c r="AU38" s="588"/>
      <c r="AV38" s="588"/>
      <c r="AW38" s="588"/>
      <c r="AX38" s="588"/>
      <c r="AY38" s="588"/>
      <c r="AZ38" s="628"/>
    </row>
    <row r="39" spans="1:74" s="601" customFormat="1" ht="18" customHeight="1">
      <c r="A39" s="578">
        <f>IF(S$35&gt;0,1,0)</f>
        <v>1</v>
      </c>
      <c r="B39" s="587"/>
      <c r="C39" s="587" t="s">
        <v>811</v>
      </c>
      <c r="D39" s="587"/>
      <c r="E39" s="639"/>
      <c r="F39" s="639"/>
      <c r="G39" s="639"/>
      <c r="H39" s="639"/>
      <c r="I39" s="639"/>
      <c r="J39" s="639"/>
      <c r="K39" s="639"/>
      <c r="L39" s="639"/>
      <c r="M39" s="639"/>
      <c r="N39" s="639"/>
      <c r="O39" s="639"/>
      <c r="P39" s="639"/>
      <c r="Q39" s="639"/>
      <c r="R39" s="639"/>
      <c r="S39" s="639"/>
      <c r="T39" s="639"/>
      <c r="U39" s="639"/>
      <c r="V39" s="639"/>
      <c r="W39" s="639"/>
      <c r="X39" s="639"/>
      <c r="Y39" s="639"/>
      <c r="Z39" s="639"/>
      <c r="AA39" s="639"/>
      <c r="AB39" s="639"/>
      <c r="AC39" s="639"/>
      <c r="AD39" s="639"/>
      <c r="AE39" s="639"/>
      <c r="AF39" s="639"/>
      <c r="AG39" s="639"/>
      <c r="AH39" s="639"/>
      <c r="AI39" s="639"/>
      <c r="AJ39" s="639"/>
      <c r="AK39" s="639"/>
      <c r="AL39" s="639"/>
      <c r="AM39" s="639"/>
      <c r="AN39" s="639"/>
      <c r="AO39" s="639"/>
      <c r="AP39" s="639"/>
      <c r="AQ39" s="639"/>
      <c r="AR39" s="639"/>
      <c r="AS39" s="639"/>
      <c r="AT39" s="639"/>
      <c r="AU39" s="639"/>
      <c r="AV39" s="639"/>
      <c r="AW39" s="639"/>
      <c r="AX39" s="639"/>
      <c r="AY39" s="639"/>
      <c r="AZ39" s="640"/>
    </row>
    <row r="40" spans="1:74" s="600" customFormat="1" ht="18" customHeight="1">
      <c r="A40" s="578">
        <f t="shared" ref="A40:A50" si="1">IF(S$35&gt;0,1,0)</f>
        <v>1</v>
      </c>
      <c r="B40" s="587"/>
      <c r="C40" s="587"/>
      <c r="D40" s="587" t="s">
        <v>540</v>
      </c>
      <c r="E40" s="639" t="s">
        <v>812</v>
      </c>
      <c r="F40" s="639"/>
      <c r="G40" s="639"/>
      <c r="H40" s="639"/>
      <c r="I40" s="639"/>
      <c r="J40" s="639"/>
      <c r="K40" s="639"/>
      <c r="L40" s="639"/>
      <c r="M40" s="639"/>
      <c r="N40" s="639"/>
      <c r="O40" s="639"/>
      <c r="P40" s="639"/>
      <c r="Q40" s="639"/>
      <c r="R40" s="639"/>
      <c r="S40" s="639"/>
      <c r="T40" s="639"/>
      <c r="U40" s="639"/>
      <c r="V40" s="639"/>
      <c r="W40" s="639"/>
      <c r="X40" s="639"/>
      <c r="Y40" s="639"/>
      <c r="Z40" s="639"/>
      <c r="AA40" s="639"/>
      <c r="AB40" s="639"/>
      <c r="AC40" s="639"/>
      <c r="AD40" s="639"/>
      <c r="AE40" s="639"/>
      <c r="AF40" s="639"/>
      <c r="AG40" s="639"/>
      <c r="AH40" s="639"/>
      <c r="AI40" s="639"/>
      <c r="AJ40" s="639"/>
      <c r="AK40" s="639"/>
      <c r="AL40" s="639"/>
      <c r="AM40" s="639"/>
      <c r="AN40" s="639"/>
      <c r="AO40" s="639"/>
      <c r="AP40" s="639"/>
      <c r="AQ40" s="639"/>
      <c r="AR40" s="639"/>
      <c r="AS40" s="639"/>
      <c r="AT40" s="639"/>
      <c r="AU40" s="639"/>
      <c r="AV40" s="639"/>
      <c r="AW40" s="639"/>
      <c r="AX40" s="639"/>
      <c r="AY40" s="639"/>
      <c r="AZ40" s="640"/>
    </row>
    <row r="41" spans="1:74" s="600" customFormat="1" ht="18" customHeight="1">
      <c r="A41" s="578">
        <f t="shared" si="1"/>
        <v>1</v>
      </c>
      <c r="B41" s="587"/>
      <c r="C41" s="587"/>
      <c r="D41" s="587" t="s">
        <v>540</v>
      </c>
      <c r="E41" s="639" t="s">
        <v>813</v>
      </c>
      <c r="F41" s="639"/>
      <c r="G41" s="639"/>
      <c r="H41" s="639"/>
      <c r="I41" s="639"/>
      <c r="J41" s="639"/>
      <c r="K41" s="639"/>
      <c r="L41" s="639"/>
      <c r="M41" s="639"/>
      <c r="N41" s="639"/>
      <c r="O41" s="639"/>
      <c r="P41" s="639"/>
      <c r="Q41" s="639"/>
      <c r="R41" s="639"/>
      <c r="S41" s="639"/>
      <c r="T41" s="639"/>
      <c r="U41" s="639"/>
      <c r="V41" s="639"/>
      <c r="W41" s="639"/>
      <c r="X41" s="639"/>
      <c r="Y41" s="639"/>
      <c r="Z41" s="639"/>
      <c r="AA41" s="639"/>
      <c r="AB41" s="639"/>
      <c r="AC41" s="639"/>
      <c r="AD41" s="639"/>
      <c r="AE41" s="639"/>
      <c r="AF41" s="639"/>
      <c r="AG41" s="639"/>
      <c r="AH41" s="639"/>
      <c r="AI41" s="639"/>
      <c r="AJ41" s="639"/>
      <c r="AK41" s="639"/>
      <c r="AL41" s="639"/>
      <c r="AM41" s="639"/>
      <c r="AN41" s="639"/>
      <c r="AO41" s="639"/>
      <c r="AP41" s="639"/>
      <c r="AQ41" s="639"/>
      <c r="AR41" s="639"/>
      <c r="AS41" s="639"/>
      <c r="AT41" s="639"/>
      <c r="AU41" s="639"/>
      <c r="AV41" s="639"/>
      <c r="AW41" s="639"/>
      <c r="AX41" s="639"/>
      <c r="AY41" s="639"/>
      <c r="AZ41" s="640"/>
    </row>
    <row r="42" spans="1:74" s="600" customFormat="1" ht="18" customHeight="1">
      <c r="A42" s="578">
        <f t="shared" si="1"/>
        <v>1</v>
      </c>
      <c r="B42" s="587"/>
      <c r="C42" s="587" t="s">
        <v>814</v>
      </c>
      <c r="D42" s="587" t="s">
        <v>815</v>
      </c>
      <c r="E42" s="639"/>
      <c r="F42" s="639"/>
      <c r="G42" s="639"/>
      <c r="H42" s="639"/>
      <c r="I42" s="639"/>
      <c r="J42" s="639"/>
      <c r="K42" s="639"/>
      <c r="L42" s="639"/>
      <c r="M42" s="639"/>
      <c r="N42" s="639"/>
      <c r="O42" s="639"/>
      <c r="P42" s="639"/>
      <c r="Q42" s="639"/>
      <c r="R42" s="639"/>
      <c r="S42" s="639"/>
      <c r="T42" s="639"/>
      <c r="U42" s="639"/>
      <c r="V42" s="639"/>
      <c r="W42" s="639"/>
      <c r="X42" s="639"/>
      <c r="Y42" s="639"/>
      <c r="Z42" s="639"/>
      <c r="AA42" s="639"/>
      <c r="AB42" s="639"/>
      <c r="AC42" s="639"/>
      <c r="AD42" s="639"/>
      <c r="AE42" s="639"/>
      <c r="AF42" s="639"/>
      <c r="AG42" s="639"/>
      <c r="AH42" s="639"/>
      <c r="AI42" s="639"/>
      <c r="AJ42" s="639"/>
      <c r="AK42" s="639"/>
      <c r="AL42" s="639"/>
      <c r="AM42" s="639"/>
      <c r="AN42" s="639"/>
      <c r="AO42" s="639"/>
      <c r="AP42" s="639"/>
      <c r="AQ42" s="639"/>
      <c r="AR42" s="639"/>
      <c r="AS42" s="639"/>
      <c r="AT42" s="639"/>
      <c r="AU42" s="639"/>
      <c r="AV42" s="639"/>
      <c r="AW42" s="639"/>
      <c r="AX42" s="639"/>
      <c r="AY42" s="639"/>
      <c r="AZ42" s="640"/>
    </row>
    <row r="43" spans="1:74" s="600" customFormat="1" ht="18" customHeight="1">
      <c r="A43" s="578">
        <f t="shared" si="1"/>
        <v>1</v>
      </c>
      <c r="B43" s="587"/>
      <c r="C43" s="587"/>
      <c r="D43" s="587" t="s">
        <v>540</v>
      </c>
      <c r="E43" s="639" t="s">
        <v>816</v>
      </c>
      <c r="F43" s="639"/>
      <c r="G43" s="639"/>
      <c r="H43" s="639"/>
      <c r="I43" s="639"/>
      <c r="J43" s="639"/>
      <c r="K43" s="639"/>
      <c r="L43" s="639"/>
      <c r="M43" s="639"/>
      <c r="N43" s="639"/>
      <c r="O43" s="639"/>
      <c r="P43" s="639"/>
      <c r="Q43" s="639"/>
      <c r="R43" s="639"/>
      <c r="S43" s="639"/>
      <c r="T43" s="639"/>
      <c r="U43" s="639"/>
      <c r="V43" s="639"/>
      <c r="W43" s="639"/>
      <c r="X43" s="639"/>
      <c r="Y43" s="639"/>
      <c r="Z43" s="639"/>
      <c r="AA43" s="639"/>
      <c r="AB43" s="639"/>
      <c r="AC43" s="639"/>
      <c r="AD43" s="639"/>
      <c r="AE43" s="639"/>
      <c r="AF43" s="639"/>
      <c r="AG43" s="639"/>
      <c r="AH43" s="639"/>
      <c r="AI43" s="639"/>
      <c r="AJ43" s="639"/>
      <c r="AK43" s="639"/>
      <c r="AL43" s="639"/>
      <c r="AM43" s="639"/>
      <c r="AN43" s="639"/>
      <c r="AO43" s="639"/>
      <c r="AP43" s="639"/>
      <c r="AQ43" s="639"/>
      <c r="AR43" s="639"/>
      <c r="AS43" s="639"/>
      <c r="AT43" s="639"/>
      <c r="AU43" s="639"/>
      <c r="AV43" s="639"/>
      <c r="AW43" s="639"/>
      <c r="AX43" s="639"/>
      <c r="AY43" s="639"/>
      <c r="AZ43" s="640"/>
    </row>
    <row r="44" spans="1:74" s="600" customFormat="1" ht="18" customHeight="1">
      <c r="A44" s="578">
        <f t="shared" si="1"/>
        <v>1</v>
      </c>
      <c r="B44" s="587"/>
      <c r="C44" s="587"/>
      <c r="D44" s="587" t="s">
        <v>540</v>
      </c>
      <c r="E44" s="639" t="s">
        <v>817</v>
      </c>
      <c r="F44" s="639"/>
      <c r="G44" s="639"/>
      <c r="H44" s="639"/>
      <c r="I44" s="639"/>
      <c r="J44" s="639"/>
      <c r="K44" s="639"/>
      <c r="L44" s="639"/>
      <c r="M44" s="639"/>
      <c r="N44" s="639"/>
      <c r="O44" s="639"/>
      <c r="P44" s="639"/>
      <c r="Q44" s="639"/>
      <c r="R44" s="639"/>
      <c r="S44" s="639"/>
      <c r="T44" s="639"/>
      <c r="U44" s="639"/>
      <c r="V44" s="639"/>
      <c r="W44" s="639"/>
      <c r="X44" s="639"/>
      <c r="Y44" s="639"/>
      <c r="Z44" s="639"/>
      <c r="AA44" s="639"/>
      <c r="AB44" s="639"/>
      <c r="AC44" s="639"/>
      <c r="AD44" s="639"/>
      <c r="AE44" s="639"/>
      <c r="AF44" s="639"/>
      <c r="AG44" s="639"/>
      <c r="AH44" s="639"/>
      <c r="AI44" s="639"/>
      <c r="AJ44" s="639"/>
      <c r="AK44" s="639"/>
      <c r="AL44" s="639"/>
      <c r="AM44" s="639"/>
      <c r="AN44" s="639"/>
      <c r="AO44" s="639"/>
      <c r="AP44" s="639"/>
      <c r="AQ44" s="639"/>
      <c r="AR44" s="639"/>
      <c r="AS44" s="639"/>
      <c r="AT44" s="639"/>
      <c r="AU44" s="639"/>
      <c r="AV44" s="639"/>
      <c r="AW44" s="639"/>
      <c r="AX44" s="639"/>
      <c r="AY44" s="639"/>
      <c r="AZ44" s="640"/>
    </row>
    <row r="45" spans="1:74" s="600" customFormat="1" ht="18" customHeight="1">
      <c r="A45" s="578">
        <f t="shared" si="1"/>
        <v>1</v>
      </c>
      <c r="B45" s="587"/>
      <c r="C45" s="587"/>
      <c r="D45" s="587" t="s">
        <v>540</v>
      </c>
      <c r="E45" s="639" t="s">
        <v>818</v>
      </c>
      <c r="F45" s="639"/>
      <c r="G45" s="639"/>
      <c r="H45" s="639"/>
      <c r="I45" s="639"/>
      <c r="J45" s="639"/>
      <c r="K45" s="639"/>
      <c r="L45" s="639"/>
      <c r="M45" s="639"/>
      <c r="N45" s="639"/>
      <c r="O45" s="639"/>
      <c r="P45" s="639"/>
      <c r="Q45" s="639"/>
      <c r="R45" s="639"/>
      <c r="S45" s="639"/>
      <c r="T45" s="639"/>
      <c r="U45" s="639"/>
      <c r="V45" s="639"/>
      <c r="W45" s="639"/>
      <c r="X45" s="639"/>
      <c r="Y45" s="639"/>
      <c r="Z45" s="639"/>
      <c r="AA45" s="639"/>
      <c r="AB45" s="639"/>
      <c r="AC45" s="639"/>
      <c r="AD45" s="639"/>
      <c r="AE45" s="639"/>
      <c r="AF45" s="639"/>
      <c r="AG45" s="639"/>
      <c r="AH45" s="639"/>
      <c r="AI45" s="639"/>
      <c r="AJ45" s="639"/>
      <c r="AK45" s="639"/>
      <c r="AL45" s="639"/>
      <c r="AM45" s="639"/>
      <c r="AN45" s="639"/>
      <c r="AO45" s="639"/>
      <c r="AP45" s="639"/>
      <c r="AQ45" s="639"/>
      <c r="AR45" s="639"/>
      <c r="AS45" s="639"/>
      <c r="AT45" s="639"/>
      <c r="AU45" s="639"/>
      <c r="AV45" s="639"/>
      <c r="AW45" s="639"/>
      <c r="AX45" s="639"/>
      <c r="AY45" s="639"/>
      <c r="AZ45" s="640"/>
    </row>
    <row r="46" spans="1:74" s="600" customFormat="1" ht="18" customHeight="1">
      <c r="A46" s="578">
        <f t="shared" si="1"/>
        <v>1</v>
      </c>
      <c r="B46" s="587"/>
      <c r="C46" s="587"/>
      <c r="D46" s="587" t="s">
        <v>540</v>
      </c>
      <c r="E46" s="639" t="s">
        <v>819</v>
      </c>
      <c r="F46" s="639"/>
      <c r="G46" s="639"/>
      <c r="H46" s="639"/>
      <c r="I46" s="639"/>
      <c r="J46" s="639"/>
      <c r="K46" s="639"/>
      <c r="L46" s="639"/>
      <c r="M46" s="639"/>
      <c r="N46" s="639"/>
      <c r="O46" s="639"/>
      <c r="P46" s="639"/>
      <c r="Q46" s="639"/>
      <c r="R46" s="639"/>
      <c r="S46" s="639"/>
      <c r="T46" s="639"/>
      <c r="U46" s="639"/>
      <c r="V46" s="639"/>
      <c r="W46" s="639"/>
      <c r="X46" s="639"/>
      <c r="Y46" s="639"/>
      <c r="Z46" s="639"/>
      <c r="AA46" s="639"/>
      <c r="AB46" s="639"/>
      <c r="AC46" s="639"/>
      <c r="AD46" s="639"/>
      <c r="AE46" s="639"/>
      <c r="AF46" s="639"/>
      <c r="AG46" s="639"/>
      <c r="AH46" s="639"/>
      <c r="AI46" s="639"/>
      <c r="AJ46" s="639"/>
      <c r="AK46" s="639"/>
      <c r="AL46" s="639"/>
      <c r="AM46" s="639"/>
      <c r="AN46" s="639"/>
      <c r="AO46" s="639"/>
      <c r="AP46" s="639"/>
      <c r="AQ46" s="639"/>
      <c r="AR46" s="639"/>
      <c r="AS46" s="639"/>
      <c r="AT46" s="639"/>
      <c r="AU46" s="639"/>
      <c r="AV46" s="639"/>
      <c r="AW46" s="639"/>
      <c r="AX46" s="639"/>
      <c r="AY46" s="639"/>
      <c r="AZ46" s="640"/>
    </row>
    <row r="47" spans="1:74" s="600" customFormat="1" ht="18" customHeight="1">
      <c r="A47" s="578">
        <f t="shared" si="1"/>
        <v>1</v>
      </c>
      <c r="B47" s="587"/>
      <c r="C47" s="587"/>
      <c r="D47" s="587" t="s">
        <v>540</v>
      </c>
      <c r="E47" s="639" t="s">
        <v>820</v>
      </c>
      <c r="F47" s="639"/>
      <c r="G47" s="639"/>
      <c r="H47" s="639"/>
      <c r="I47" s="639"/>
      <c r="J47" s="639"/>
      <c r="K47" s="639"/>
      <c r="L47" s="639"/>
      <c r="M47" s="639"/>
      <c r="N47" s="639"/>
      <c r="O47" s="639"/>
      <c r="P47" s="639"/>
      <c r="Q47" s="639"/>
      <c r="R47" s="639"/>
      <c r="S47" s="639"/>
      <c r="T47" s="639"/>
      <c r="U47" s="639"/>
      <c r="V47" s="639"/>
      <c r="W47" s="639"/>
      <c r="X47" s="639"/>
      <c r="Y47" s="639"/>
      <c r="Z47" s="639"/>
      <c r="AA47" s="639"/>
      <c r="AB47" s="639"/>
      <c r="AC47" s="639"/>
      <c r="AD47" s="639"/>
      <c r="AE47" s="639"/>
      <c r="AF47" s="639"/>
      <c r="AG47" s="639"/>
      <c r="AH47" s="639"/>
      <c r="AI47" s="639"/>
      <c r="AJ47" s="639"/>
      <c r="AK47" s="639"/>
      <c r="AL47" s="639"/>
      <c r="AM47" s="639"/>
      <c r="AN47" s="639"/>
      <c r="AO47" s="639"/>
      <c r="AP47" s="639"/>
      <c r="AQ47" s="639"/>
      <c r="AR47" s="639"/>
      <c r="AS47" s="639"/>
      <c r="AT47" s="639"/>
      <c r="AU47" s="639"/>
      <c r="AV47" s="639"/>
      <c r="AW47" s="639"/>
      <c r="AX47" s="639"/>
      <c r="AY47" s="639"/>
      <c r="AZ47" s="640"/>
    </row>
    <row r="48" spans="1:74" s="600" customFormat="1" ht="18" customHeight="1">
      <c r="A48" s="578">
        <f t="shared" si="1"/>
        <v>1</v>
      </c>
      <c r="B48" s="587"/>
      <c r="C48" s="587"/>
      <c r="D48" s="587" t="s">
        <v>540</v>
      </c>
      <c r="E48" s="639" t="s">
        <v>821</v>
      </c>
      <c r="F48" s="639"/>
      <c r="G48" s="639"/>
      <c r="H48" s="639"/>
      <c r="I48" s="639"/>
      <c r="J48" s="639"/>
      <c r="K48" s="639"/>
      <c r="L48" s="639"/>
      <c r="M48" s="639"/>
      <c r="N48" s="639"/>
      <c r="O48" s="639"/>
      <c r="P48" s="639"/>
      <c r="Q48" s="639"/>
      <c r="R48" s="639"/>
      <c r="S48" s="639"/>
      <c r="T48" s="639"/>
      <c r="U48" s="639"/>
      <c r="V48" s="639"/>
      <c r="W48" s="639"/>
      <c r="X48" s="639"/>
      <c r="Y48" s="639"/>
      <c r="Z48" s="639"/>
      <c r="AA48" s="639"/>
      <c r="AB48" s="639"/>
      <c r="AC48" s="639"/>
      <c r="AD48" s="639"/>
      <c r="AE48" s="639"/>
      <c r="AF48" s="639"/>
      <c r="AG48" s="639"/>
      <c r="AH48" s="639"/>
      <c r="AI48" s="639"/>
      <c r="AJ48" s="639"/>
      <c r="AK48" s="639"/>
      <c r="AL48" s="639"/>
      <c r="AM48" s="639"/>
      <c r="AN48" s="639"/>
      <c r="AO48" s="639"/>
      <c r="AP48" s="639"/>
      <c r="AQ48" s="639"/>
      <c r="AR48" s="639"/>
      <c r="AS48" s="639"/>
      <c r="AT48" s="639"/>
      <c r="AU48" s="639"/>
      <c r="AV48" s="639"/>
      <c r="AW48" s="639"/>
      <c r="AX48" s="639"/>
      <c r="AY48" s="639"/>
      <c r="AZ48" s="640"/>
    </row>
    <row r="49" spans="1:62" s="600" customFormat="1" ht="18" customHeight="1">
      <c r="A49" s="578">
        <f t="shared" si="1"/>
        <v>1</v>
      </c>
      <c r="B49" s="587"/>
      <c r="C49" s="587"/>
      <c r="D49" s="587" t="s">
        <v>540</v>
      </c>
      <c r="E49" s="639" t="s">
        <v>822</v>
      </c>
      <c r="F49" s="639"/>
      <c r="G49" s="639"/>
      <c r="H49" s="639"/>
      <c r="I49" s="639"/>
      <c r="J49" s="639"/>
      <c r="K49" s="639"/>
      <c r="L49" s="639"/>
      <c r="M49" s="639"/>
      <c r="N49" s="639"/>
      <c r="O49" s="639"/>
      <c r="P49" s="639"/>
      <c r="Q49" s="639"/>
      <c r="R49" s="639"/>
      <c r="S49" s="639"/>
      <c r="T49" s="639"/>
      <c r="U49" s="639"/>
      <c r="V49" s="639"/>
      <c r="W49" s="639"/>
      <c r="X49" s="639"/>
      <c r="Y49" s="639"/>
      <c r="Z49" s="639"/>
      <c r="AA49" s="639"/>
      <c r="AB49" s="639"/>
      <c r="AC49" s="639"/>
      <c r="AD49" s="639"/>
      <c r="AE49" s="639"/>
      <c r="AF49" s="639"/>
      <c r="AG49" s="639"/>
      <c r="AH49" s="639"/>
      <c r="AI49" s="639"/>
      <c r="AJ49" s="639"/>
      <c r="AK49" s="639"/>
      <c r="AL49" s="639"/>
      <c r="AM49" s="639"/>
      <c r="AN49" s="639"/>
      <c r="AO49" s="639"/>
      <c r="AP49" s="639"/>
      <c r="AQ49" s="639"/>
      <c r="AR49" s="639"/>
      <c r="AS49" s="639"/>
      <c r="AT49" s="639"/>
      <c r="AU49" s="639"/>
      <c r="AV49" s="639"/>
      <c r="AW49" s="639"/>
      <c r="AX49" s="639"/>
      <c r="AY49" s="639"/>
      <c r="AZ49" s="640"/>
    </row>
    <row r="50" spans="1:62" s="600" customFormat="1" ht="18" customHeight="1" thickBot="1">
      <c r="A50" s="578">
        <f t="shared" si="1"/>
        <v>1</v>
      </c>
      <c r="B50" s="587"/>
      <c r="C50" s="587"/>
      <c r="D50" s="639"/>
      <c r="E50" s="641"/>
      <c r="F50" s="641"/>
      <c r="G50" s="641"/>
      <c r="H50" s="641"/>
      <c r="I50" s="641"/>
      <c r="J50" s="641"/>
      <c r="K50" s="641"/>
      <c r="L50" s="641"/>
      <c r="M50" s="641"/>
      <c r="N50" s="641"/>
      <c r="O50" s="641"/>
      <c r="P50" s="641"/>
      <c r="Q50" s="641"/>
      <c r="R50" s="641"/>
      <c r="S50" s="641"/>
      <c r="T50" s="641"/>
      <c r="U50" s="641"/>
      <c r="V50" s="641"/>
      <c r="W50" s="641"/>
      <c r="X50" s="641"/>
      <c r="Y50" s="641"/>
      <c r="Z50" s="641"/>
      <c r="AA50" s="641"/>
      <c r="AB50" s="641"/>
      <c r="AC50" s="641"/>
      <c r="AD50" s="641"/>
      <c r="AE50" s="641"/>
      <c r="AF50" s="641"/>
      <c r="AG50" s="641"/>
      <c r="AH50" s="641"/>
      <c r="AI50" s="641"/>
      <c r="AJ50" s="641"/>
      <c r="AK50" s="641"/>
      <c r="AL50" s="641"/>
      <c r="AM50" s="641"/>
      <c r="AN50" s="641"/>
      <c r="AO50" s="641"/>
      <c r="AP50" s="641"/>
      <c r="AQ50" s="641"/>
      <c r="AR50" s="641"/>
      <c r="AS50" s="641"/>
      <c r="AT50" s="641"/>
      <c r="AU50" s="641"/>
      <c r="AV50" s="641"/>
      <c r="AW50" s="641"/>
      <c r="AX50" s="641"/>
      <c r="AY50" s="641"/>
      <c r="AZ50" s="640"/>
    </row>
    <row r="51" spans="1:62" ht="33" thickTop="1" thickBot="1">
      <c r="A51" s="578">
        <f t="shared" ref="A51:A85" si="2">IF(K$69&gt;0,1,0)</f>
        <v>1</v>
      </c>
      <c r="B51" s="2117" t="s">
        <v>823</v>
      </c>
      <c r="C51" s="2118"/>
      <c r="D51" s="2118"/>
      <c r="E51" s="2118"/>
      <c r="F51" s="2118"/>
      <c r="G51" s="2118"/>
      <c r="H51" s="2118"/>
      <c r="I51" s="2118"/>
      <c r="J51" s="2118"/>
      <c r="K51" s="2118"/>
      <c r="L51" s="2118"/>
      <c r="M51" s="2118"/>
      <c r="N51" s="2118"/>
      <c r="O51" s="2118"/>
      <c r="P51" s="2118"/>
      <c r="Q51" s="2118"/>
      <c r="R51" s="2118"/>
      <c r="S51" s="2118"/>
      <c r="T51" s="2118"/>
      <c r="U51" s="2118"/>
      <c r="V51" s="2118"/>
      <c r="W51" s="2118"/>
      <c r="X51" s="2118"/>
      <c r="Y51" s="2118"/>
      <c r="Z51" s="2118"/>
      <c r="AA51" s="2118"/>
      <c r="AB51" s="2118"/>
      <c r="AC51" s="2118"/>
      <c r="AD51" s="2118"/>
      <c r="AE51" s="2118"/>
      <c r="AF51" s="2118"/>
      <c r="AG51" s="2118"/>
      <c r="AH51" s="2118"/>
      <c r="AI51" s="2118"/>
      <c r="AJ51" s="2118"/>
      <c r="AK51" s="2118"/>
      <c r="AL51" s="2118"/>
      <c r="AM51" s="2118"/>
      <c r="AN51" s="2118"/>
      <c r="AO51" s="2118"/>
      <c r="AP51" s="2118"/>
      <c r="AQ51" s="2118"/>
      <c r="AR51" s="2118"/>
      <c r="AS51" s="2118"/>
      <c r="AT51" s="2118"/>
      <c r="AU51" s="2118"/>
      <c r="AV51" s="2118"/>
      <c r="AW51" s="2118"/>
      <c r="AX51" s="2118"/>
      <c r="AY51" s="2119"/>
      <c r="AZ51" s="574"/>
    </row>
    <row r="52" spans="1:62" s="580" customFormat="1" ht="9.9499999999999993" customHeight="1" thickTop="1">
      <c r="A52" s="578">
        <f t="shared" si="2"/>
        <v>1</v>
      </c>
      <c r="B52" s="579"/>
      <c r="C52" s="579"/>
      <c r="D52" s="579"/>
      <c r="E52" s="579"/>
      <c r="F52" s="579"/>
      <c r="G52" s="579"/>
      <c r="H52" s="579"/>
      <c r="I52" s="579"/>
      <c r="J52" s="579"/>
      <c r="K52" s="579"/>
      <c r="L52" s="579"/>
      <c r="M52" s="579"/>
      <c r="N52" s="579"/>
      <c r="O52" s="579"/>
      <c r="P52" s="579"/>
      <c r="Q52" s="579"/>
      <c r="R52" s="579"/>
      <c r="S52" s="579"/>
      <c r="T52" s="579"/>
      <c r="U52" s="579"/>
      <c r="V52" s="579"/>
      <c r="W52" s="579"/>
      <c r="X52" s="579"/>
      <c r="Y52" s="579"/>
      <c r="Z52" s="579"/>
      <c r="AA52" s="579"/>
      <c r="AB52" s="579"/>
      <c r="AC52" s="579"/>
      <c r="AD52" s="579"/>
      <c r="AE52" s="579"/>
      <c r="AF52" s="579"/>
      <c r="AG52" s="579"/>
      <c r="AH52" s="579"/>
      <c r="AI52" s="579"/>
      <c r="AJ52" s="579"/>
      <c r="AK52" s="579"/>
      <c r="AL52" s="579"/>
      <c r="AM52" s="579"/>
      <c r="AN52" s="579"/>
      <c r="AO52" s="579"/>
      <c r="AP52" s="579"/>
      <c r="AQ52" s="579"/>
      <c r="AR52" s="579"/>
      <c r="AS52" s="579"/>
      <c r="AT52" s="579"/>
      <c r="AU52" s="579"/>
      <c r="AV52" s="579"/>
      <c r="AW52" s="579"/>
      <c r="AX52" s="579"/>
      <c r="AY52" s="579"/>
    </row>
    <row r="53" spans="1:62" s="584" customFormat="1" ht="30" customHeight="1">
      <c r="A53" s="578">
        <f t="shared" si="2"/>
        <v>1</v>
      </c>
      <c r="B53" s="581"/>
      <c r="C53" s="581"/>
      <c r="D53" s="581"/>
      <c r="E53" s="581"/>
      <c r="F53" s="2120" t="s">
        <v>768</v>
      </c>
      <c r="G53" s="2120"/>
      <c r="H53" s="2120"/>
      <c r="I53" s="2120"/>
      <c r="J53" s="2120"/>
      <c r="K53" s="2120"/>
      <c r="L53" s="2121" t="str">
        <f>+'6-3표준조사(2)'!K79</f>
        <v>66-0</v>
      </c>
      <c r="M53" s="2121"/>
      <c r="N53" s="2121"/>
      <c r="O53" s="2121"/>
      <c r="P53" s="2121"/>
      <c r="Q53" s="2121"/>
      <c r="R53" s="582"/>
      <c r="S53" s="582"/>
      <c r="T53" s="2120" t="s">
        <v>769</v>
      </c>
      <c r="U53" s="2120"/>
      <c r="V53" s="2120"/>
      <c r="W53" s="2120"/>
      <c r="X53" s="2120"/>
      <c r="Y53" s="2120"/>
      <c r="Z53" s="2121" t="str">
        <f>+'6-3표준조사(2)'!L79</f>
        <v>37-1</v>
      </c>
      <c r="AA53" s="2121"/>
      <c r="AB53" s="2121"/>
      <c r="AC53" s="2121"/>
      <c r="AD53" s="2121"/>
      <c r="AE53" s="2121"/>
      <c r="AF53" s="582"/>
      <c r="AG53" s="582"/>
      <c r="AH53" s="2120" t="s">
        <v>770</v>
      </c>
      <c r="AI53" s="2120"/>
      <c r="AJ53" s="2120"/>
      <c r="AK53" s="2120"/>
      <c r="AL53" s="2120"/>
      <c r="AM53" s="2120"/>
      <c r="AN53" s="2120"/>
      <c r="AO53" s="2121" t="str">
        <f>+'6-3표준조사(2)'!R79</f>
        <v>모두베기</v>
      </c>
      <c r="AP53" s="2121"/>
      <c r="AQ53" s="2121"/>
      <c r="AR53" s="2121"/>
      <c r="AS53" s="2121"/>
      <c r="AT53" s="2121"/>
      <c r="AU53" s="583"/>
      <c r="AV53" s="583"/>
      <c r="AW53" s="583"/>
      <c r="AX53" s="583"/>
      <c r="AY53" s="581"/>
    </row>
    <row r="54" spans="1:62" s="580" customFormat="1" ht="14.25" customHeight="1">
      <c r="A54" s="578">
        <f t="shared" si="2"/>
        <v>1</v>
      </c>
      <c r="B54" s="579"/>
      <c r="C54" s="579"/>
      <c r="D54" s="579"/>
      <c r="E54" s="579"/>
      <c r="F54" s="579"/>
      <c r="G54" s="579"/>
      <c r="H54" s="579"/>
      <c r="I54" s="579"/>
      <c r="J54" s="579"/>
      <c r="K54" s="579"/>
      <c r="L54" s="579"/>
      <c r="M54" s="579"/>
      <c r="N54" s="579"/>
      <c r="O54" s="579"/>
      <c r="P54" s="579"/>
      <c r="Q54" s="579"/>
      <c r="R54" s="579"/>
      <c r="S54" s="579"/>
      <c r="T54" s="579"/>
      <c r="U54" s="579"/>
      <c r="V54" s="579"/>
      <c r="W54" s="579"/>
      <c r="X54" s="579"/>
      <c r="Y54" s="579"/>
      <c r="Z54" s="579"/>
      <c r="AA54" s="579"/>
      <c r="AB54" s="579"/>
      <c r="AC54" s="579"/>
      <c r="AD54" s="579"/>
      <c r="AE54" s="579"/>
      <c r="AF54" s="579"/>
      <c r="AG54" s="579"/>
      <c r="AH54" s="579"/>
      <c r="AI54" s="579"/>
      <c r="AJ54" s="579"/>
      <c r="AK54" s="579"/>
      <c r="AL54" s="579"/>
      <c r="AM54" s="579"/>
      <c r="AN54" s="579"/>
      <c r="AO54" s="579"/>
      <c r="AP54" s="579"/>
      <c r="AQ54" s="579"/>
      <c r="AR54" s="579"/>
      <c r="AS54" s="579"/>
      <c r="AT54" s="579"/>
      <c r="AU54" s="579"/>
      <c r="AV54" s="579"/>
      <c r="AW54" s="579"/>
      <c r="AX54" s="579"/>
      <c r="AY54" s="579"/>
    </row>
    <row r="55" spans="1:62" s="586" customFormat="1" ht="20.100000000000001" customHeight="1">
      <c r="A55" s="578">
        <f t="shared" si="2"/>
        <v>1</v>
      </c>
      <c r="B55" s="2116" t="s">
        <v>771</v>
      </c>
      <c r="C55" s="2116"/>
      <c r="D55" s="2116"/>
      <c r="E55" s="2116"/>
      <c r="F55" s="2116"/>
      <c r="G55" s="2116"/>
      <c r="H55" s="2116"/>
      <c r="I55" s="2116"/>
      <c r="J55" s="2116"/>
      <c r="K55" s="2116"/>
      <c r="L55" s="2116"/>
      <c r="M55" s="2116"/>
      <c r="N55" s="2116"/>
      <c r="O55" s="2116"/>
      <c r="P55" s="2116"/>
      <c r="Q55" s="2116"/>
      <c r="R55" s="2116"/>
      <c r="S55" s="2116"/>
      <c r="T55" s="2116"/>
      <c r="U55" s="2116"/>
      <c r="V55" s="2116"/>
      <c r="W55" s="2116"/>
      <c r="X55" s="2116"/>
      <c r="Y55" s="2116"/>
      <c r="Z55" s="2116"/>
      <c r="AA55" s="2116"/>
      <c r="AB55" s="2116"/>
      <c r="AC55" s="2116"/>
      <c r="AD55" s="2116"/>
      <c r="AE55" s="2116"/>
      <c r="AF55" s="2116"/>
      <c r="AG55" s="2116"/>
      <c r="AH55" s="2116"/>
      <c r="AI55" s="2116"/>
      <c r="AJ55" s="2116"/>
      <c r="AK55" s="2116"/>
      <c r="AL55" s="2116"/>
      <c r="AM55" s="2116"/>
      <c r="AN55" s="2116"/>
      <c r="AO55" s="2116"/>
      <c r="AP55" s="2116"/>
      <c r="AQ55" s="2116"/>
      <c r="AR55" s="2116"/>
      <c r="AS55" s="2116"/>
      <c r="AT55" s="2116"/>
      <c r="AU55" s="2116"/>
      <c r="AV55" s="2116"/>
      <c r="AW55" s="2116"/>
      <c r="AX55" s="2116"/>
      <c r="AY55" s="2116"/>
      <c r="AZ55" s="585"/>
    </row>
    <row r="56" spans="1:62" s="586" customFormat="1" ht="18" customHeight="1">
      <c r="A56" s="578">
        <f t="shared" si="2"/>
        <v>1</v>
      </c>
      <c r="B56" s="587"/>
      <c r="C56" s="587" t="s">
        <v>772</v>
      </c>
      <c r="D56" s="588" t="s">
        <v>773</v>
      </c>
      <c r="E56" s="588"/>
      <c r="F56" s="589"/>
      <c r="G56" s="589"/>
      <c r="H56" s="589"/>
      <c r="I56" s="589"/>
      <c r="J56" s="590"/>
      <c r="K56" s="587"/>
      <c r="L56" s="587"/>
      <c r="M56" s="588"/>
      <c r="N56" s="588"/>
      <c r="O56" s="590"/>
      <c r="P56" s="588"/>
      <c r="Q56" s="588"/>
      <c r="R56" s="588"/>
      <c r="S56" s="588"/>
      <c r="T56" s="588"/>
      <c r="U56" s="588"/>
      <c r="V56" s="588"/>
      <c r="W56" s="588"/>
      <c r="X56" s="588"/>
      <c r="Y56" s="588"/>
      <c r="Z56" s="588"/>
      <c r="AA56" s="588"/>
      <c r="AB56" s="588"/>
      <c r="AC56" s="588"/>
      <c r="AD56" s="588"/>
      <c r="AE56" s="588"/>
      <c r="AF56" s="587"/>
      <c r="AG56" s="587"/>
      <c r="AH56" s="587"/>
      <c r="AI56" s="587"/>
      <c r="AJ56" s="587"/>
      <c r="AK56" s="587"/>
      <c r="AL56" s="587"/>
      <c r="AM56" s="587"/>
      <c r="AN56" s="587"/>
      <c r="AO56" s="587"/>
      <c r="AP56" s="587"/>
      <c r="AQ56" s="587"/>
      <c r="AR56" s="587"/>
      <c r="AS56" s="587"/>
      <c r="AT56" s="587"/>
      <c r="AU56" s="587"/>
      <c r="AV56" s="587"/>
      <c r="AW56" s="587"/>
      <c r="AX56" s="587"/>
      <c r="AY56" s="587"/>
    </row>
    <row r="57" spans="1:62" s="586" customFormat="1" ht="18" customHeight="1">
      <c r="A57" s="578">
        <f t="shared" si="2"/>
        <v>1</v>
      </c>
      <c r="B57" s="587"/>
      <c r="C57" s="587"/>
      <c r="D57" s="587" t="s">
        <v>540</v>
      </c>
      <c r="E57" s="588" t="str">
        <f>CONCATENATE(L53," 임반 ",Z53," 소반 은 해발고",'6-3표준조사(2)'!W78,"m ~ ",'6-3표준조사(2)'!W79,"m 사이에 분포한다.")</f>
        <v>66-0 임반 37-1 소반 은 해발고480m ~ 687m 사이에 분포한다.</v>
      </c>
      <c r="F57" s="588"/>
      <c r="G57" s="588"/>
      <c r="H57" s="588"/>
      <c r="I57" s="588"/>
      <c r="J57" s="588"/>
      <c r="K57" s="588"/>
      <c r="L57" s="588"/>
      <c r="M57" s="588"/>
      <c r="N57" s="588"/>
      <c r="O57" s="588"/>
      <c r="P57" s="588"/>
      <c r="Q57" s="588"/>
      <c r="R57" s="588"/>
      <c r="S57" s="588"/>
      <c r="T57" s="588"/>
      <c r="U57" s="588"/>
      <c r="V57" s="588"/>
      <c r="W57" s="588"/>
      <c r="X57" s="588"/>
      <c r="Y57" s="588"/>
      <c r="Z57" s="588"/>
      <c r="AA57" s="588"/>
      <c r="AB57" s="588"/>
      <c r="AC57" s="588"/>
      <c r="AD57" s="588"/>
      <c r="AE57" s="588"/>
      <c r="AF57" s="588"/>
      <c r="AG57" s="588"/>
      <c r="AH57" s="588"/>
      <c r="AI57" s="588"/>
      <c r="AJ57" s="591"/>
      <c r="AK57" s="591"/>
      <c r="AL57" s="591"/>
      <c r="AM57" s="588"/>
      <c r="AN57" s="588"/>
      <c r="AO57" s="588"/>
      <c r="AP57" s="588"/>
      <c r="AQ57" s="588"/>
      <c r="AR57" s="588"/>
      <c r="AS57" s="588"/>
      <c r="AT57" s="588"/>
      <c r="AU57" s="588"/>
      <c r="AV57" s="588"/>
      <c r="AW57" s="588"/>
      <c r="AX57" s="588"/>
      <c r="AY57" s="588"/>
    </row>
    <row r="58" spans="1:62" s="586" customFormat="1" ht="18" customHeight="1">
      <c r="A58" s="578">
        <f t="shared" si="2"/>
        <v>1</v>
      </c>
      <c r="B58" s="587"/>
      <c r="C58" s="587"/>
      <c r="D58" s="587" t="s">
        <v>540</v>
      </c>
      <c r="E58" s="587" t="str">
        <f>CONCATENATE("소반의 경사도는 평균 ",'6-3표준조사(2)'!W80,"˚로 ",'6-3표준조사(2)'!P81,"경사이고, 임지의 잔재를 제외하고 장애물은 많지 않다.")</f>
        <v>소반의 경사도는 평균 29.8˚로 중 (15˚ ~ 30˚)경사이고, 임지의 잔재를 제외하고 장애물은 많지 않다.</v>
      </c>
      <c r="F58" s="587"/>
      <c r="G58" s="587"/>
      <c r="H58" s="587"/>
      <c r="I58" s="587"/>
      <c r="J58" s="587"/>
      <c r="K58" s="587"/>
      <c r="L58" s="587"/>
      <c r="M58" s="587"/>
      <c r="N58" s="587"/>
      <c r="O58" s="587"/>
      <c r="P58" s="587"/>
      <c r="Q58" s="587"/>
      <c r="R58" s="587"/>
      <c r="S58" s="587"/>
      <c r="T58" s="587"/>
      <c r="U58" s="587"/>
      <c r="V58" s="587"/>
      <c r="W58" s="587"/>
      <c r="X58" s="587"/>
      <c r="Y58" s="587"/>
      <c r="Z58" s="587"/>
      <c r="AA58" s="587"/>
      <c r="AB58" s="587"/>
      <c r="AC58" s="587"/>
      <c r="AD58" s="587"/>
      <c r="AE58" s="587"/>
      <c r="AF58" s="587"/>
      <c r="AG58" s="587"/>
      <c r="AH58" s="587"/>
      <c r="AI58" s="587"/>
      <c r="AJ58" s="587"/>
      <c r="AK58" s="587"/>
      <c r="AL58" s="587"/>
      <c r="AM58" s="587"/>
      <c r="AN58" s="587"/>
      <c r="AO58" s="587"/>
      <c r="AP58" s="587"/>
      <c r="AQ58" s="587"/>
      <c r="AR58" s="587"/>
      <c r="AS58" s="587"/>
      <c r="AT58" s="587"/>
      <c r="AU58" s="587"/>
      <c r="AV58" s="587"/>
      <c r="AW58" s="587"/>
      <c r="AX58" s="587"/>
      <c r="AY58" s="587"/>
    </row>
    <row r="59" spans="1:62" s="586" customFormat="1" ht="18" customHeight="1">
      <c r="A59" s="578">
        <f t="shared" si="2"/>
        <v>1</v>
      </c>
      <c r="B59" s="587"/>
      <c r="C59" s="587" t="s">
        <v>405</v>
      </c>
      <c r="D59" s="587" t="s">
        <v>777</v>
      </c>
      <c r="E59" s="587"/>
      <c r="F59" s="587"/>
      <c r="G59" s="587"/>
      <c r="H59" s="587"/>
      <c r="I59" s="587"/>
      <c r="J59" s="587"/>
      <c r="K59" s="588"/>
      <c r="L59" s="588"/>
      <c r="M59" s="592"/>
      <c r="N59" s="587"/>
      <c r="O59" s="587"/>
      <c r="P59" s="593"/>
      <c r="Q59" s="593"/>
      <c r="R59" s="593"/>
      <c r="S59" s="593"/>
      <c r="T59" s="593"/>
      <c r="U59" s="587"/>
      <c r="V59" s="587"/>
      <c r="W59" s="587"/>
      <c r="X59" s="587"/>
      <c r="Y59" s="587"/>
      <c r="Z59" s="587"/>
      <c r="AA59" s="587"/>
      <c r="AB59" s="587"/>
      <c r="AC59" s="587"/>
      <c r="AD59" s="587"/>
      <c r="AE59" s="587"/>
      <c r="AF59" s="587"/>
      <c r="AG59" s="587"/>
      <c r="AH59" s="587"/>
      <c r="AI59" s="587"/>
      <c r="AJ59" s="587"/>
      <c r="AK59" s="587"/>
      <c r="AL59" s="587"/>
      <c r="AM59" s="587"/>
      <c r="AN59" s="587"/>
      <c r="AO59" s="587"/>
      <c r="AP59" s="587"/>
      <c r="AQ59" s="587"/>
      <c r="AR59" s="587"/>
      <c r="AS59" s="587"/>
      <c r="AT59" s="587"/>
      <c r="AU59" s="587"/>
      <c r="AV59" s="587"/>
      <c r="AW59" s="587"/>
      <c r="AX59" s="587"/>
      <c r="AY59" s="587"/>
    </row>
    <row r="60" spans="1:62" s="586" customFormat="1" ht="18" customHeight="1">
      <c r="A60" s="578">
        <f t="shared" si="2"/>
        <v>1</v>
      </c>
      <c r="B60" s="587"/>
      <c r="C60" s="587"/>
      <c r="D60" s="587" t="s">
        <v>540</v>
      </c>
      <c r="E60" s="588" t="str">
        <f>CONCATENATE("사업대상지는 ",'6-3표준조사(2)'!N79," ",'6-3표준조사(2)'!O79," ",'6-3표준조사(2)'!P79,"이다." )</f>
        <v>사업대상지는 영춘 오사 산1번지이다.</v>
      </c>
      <c r="F60" s="588"/>
      <c r="G60" s="588"/>
      <c r="H60" s="587"/>
      <c r="I60" s="587"/>
      <c r="J60" s="587"/>
      <c r="K60" s="587"/>
      <c r="L60" s="587"/>
      <c r="M60" s="587"/>
      <c r="N60" s="587"/>
      <c r="O60" s="587"/>
      <c r="P60" s="587"/>
      <c r="Q60" s="587"/>
      <c r="R60" s="587"/>
      <c r="S60" s="587"/>
      <c r="T60" s="587"/>
      <c r="U60" s="587"/>
      <c r="V60" s="587"/>
      <c r="W60" s="587"/>
      <c r="X60" s="587"/>
      <c r="Y60" s="587"/>
      <c r="Z60" s="587"/>
      <c r="AA60" s="587"/>
      <c r="AB60" s="587"/>
      <c r="AC60" s="587"/>
      <c r="AD60" s="587"/>
      <c r="AE60" s="587"/>
      <c r="AF60" s="587"/>
      <c r="AG60" s="587"/>
      <c r="AH60" s="587"/>
      <c r="AI60" s="587"/>
      <c r="AJ60" s="588"/>
      <c r="AK60" s="588"/>
      <c r="AL60" s="588"/>
      <c r="AM60" s="588"/>
      <c r="AN60" s="588"/>
      <c r="AO60" s="588"/>
      <c r="AP60" s="588"/>
      <c r="AQ60" s="588"/>
      <c r="AR60" s="588"/>
      <c r="AS60" s="588"/>
      <c r="AT60" s="588"/>
      <c r="AU60" s="588"/>
      <c r="AV60" s="588"/>
      <c r="AW60" s="588"/>
      <c r="AX60" s="588"/>
      <c r="AY60" s="588"/>
      <c r="AZ60" s="594"/>
    </row>
    <row r="61" spans="1:62" s="586" customFormat="1" ht="18" customHeight="1">
      <c r="A61" s="578">
        <f t="shared" si="2"/>
        <v>1</v>
      </c>
      <c r="B61" s="587"/>
      <c r="C61" s="587"/>
      <c r="D61" s="587" t="s">
        <v>540</v>
      </c>
      <c r="E61" s="588" t="str">
        <f>CONCATENATE("소반내에 묘지 및 조림목이 고사하여 풀베기 작업이 필요없는 지역을 제외한 풀베기사업 대상면적은 ",'6-3표준조사(2)'!Q79,"ha 이다.")</f>
        <v>소반내에 묘지 및 조림목이 고사하여 풀베기 작업이 필요없는 지역을 제외한 풀베기사업 대상면적은 6.8ha 이다.</v>
      </c>
      <c r="F61" s="588"/>
      <c r="G61" s="588"/>
      <c r="H61" s="588"/>
      <c r="I61" s="588"/>
      <c r="J61" s="588"/>
      <c r="K61" s="588"/>
      <c r="L61" s="588"/>
      <c r="M61" s="588"/>
      <c r="N61" s="588"/>
      <c r="O61" s="588"/>
      <c r="P61" s="588"/>
      <c r="Q61" s="588"/>
      <c r="R61" s="588"/>
      <c r="S61" s="588"/>
      <c r="T61" s="588"/>
      <c r="U61" s="588"/>
      <c r="V61" s="588"/>
      <c r="W61" s="588"/>
      <c r="X61" s="588"/>
      <c r="Y61" s="588"/>
      <c r="Z61" s="588"/>
      <c r="AA61" s="588"/>
      <c r="AB61" s="588"/>
      <c r="AC61" s="588"/>
      <c r="AD61" s="588"/>
      <c r="AE61" s="588"/>
      <c r="AF61" s="588"/>
      <c r="AG61" s="588"/>
      <c r="AH61" s="588"/>
      <c r="AI61" s="588"/>
      <c r="AJ61" s="588"/>
      <c r="AK61" s="588"/>
      <c r="AL61" s="588"/>
      <c r="AM61" s="588"/>
      <c r="AN61" s="588"/>
      <c r="AO61" s="588"/>
      <c r="AP61" s="588"/>
      <c r="AQ61" s="588"/>
      <c r="AR61" s="588"/>
      <c r="AS61" s="588"/>
      <c r="AT61" s="588"/>
      <c r="AU61" s="588"/>
      <c r="AV61" s="588"/>
      <c r="AW61" s="588"/>
      <c r="AX61" s="588"/>
      <c r="AY61" s="588"/>
      <c r="AZ61" s="594"/>
    </row>
    <row r="62" spans="1:62" s="586" customFormat="1" ht="18" customHeight="1">
      <c r="A62" s="578">
        <f t="shared" si="2"/>
        <v>1</v>
      </c>
      <c r="B62" s="587"/>
      <c r="C62" s="587" t="s">
        <v>407</v>
      </c>
      <c r="D62" s="587" t="s">
        <v>779</v>
      </c>
      <c r="E62" s="588"/>
      <c r="F62" s="588"/>
      <c r="G62" s="588"/>
      <c r="H62" s="588"/>
      <c r="I62" s="588"/>
      <c r="J62" s="588"/>
      <c r="K62" s="588"/>
      <c r="L62" s="588"/>
      <c r="M62" s="588"/>
      <c r="N62" s="588"/>
      <c r="O62" s="588"/>
      <c r="P62" s="588"/>
      <c r="Q62" s="588"/>
      <c r="R62" s="588"/>
      <c r="S62" s="588"/>
      <c r="T62" s="588"/>
      <c r="U62" s="588"/>
      <c r="V62" s="588"/>
      <c r="W62" s="588"/>
      <c r="X62" s="588"/>
      <c r="Y62" s="588"/>
      <c r="Z62" s="588"/>
      <c r="AA62" s="588"/>
      <c r="AB62" s="588"/>
      <c r="AC62" s="588"/>
      <c r="AD62" s="588"/>
      <c r="AE62" s="588"/>
      <c r="AF62" s="588"/>
      <c r="AG62" s="588"/>
      <c r="AH62" s="595"/>
      <c r="AI62" s="595"/>
      <c r="AJ62" s="595"/>
      <c r="AK62" s="588"/>
      <c r="AL62" s="588"/>
      <c r="AM62" s="588"/>
      <c r="AN62" s="588"/>
      <c r="AO62" s="588"/>
      <c r="AP62" s="588"/>
      <c r="AQ62" s="588"/>
      <c r="AR62" s="588"/>
      <c r="AS62" s="588"/>
      <c r="AT62" s="588"/>
      <c r="AU62" s="588"/>
      <c r="AV62" s="588"/>
      <c r="AW62" s="588"/>
      <c r="AX62" s="588"/>
      <c r="AY62" s="588"/>
      <c r="AZ62" s="594"/>
    </row>
    <row r="63" spans="1:62" s="586" customFormat="1" ht="18" customHeight="1">
      <c r="A63" s="578">
        <f t="shared" si="2"/>
        <v>1</v>
      </c>
      <c r="B63" s="596"/>
      <c r="C63" s="596"/>
      <c r="D63" s="596" t="s">
        <v>540</v>
      </c>
      <c r="E63" s="597" t="s">
        <v>2165</v>
      </c>
      <c r="F63" s="597"/>
      <c r="G63" s="597"/>
      <c r="H63" s="597"/>
      <c r="I63" s="597"/>
      <c r="J63" s="597"/>
      <c r="K63" s="597"/>
      <c r="L63" s="597"/>
      <c r="M63" s="597"/>
      <c r="N63" s="597"/>
      <c r="O63" s="597"/>
      <c r="P63" s="597"/>
      <c r="Q63" s="597"/>
      <c r="R63" s="597"/>
      <c r="S63" s="597"/>
      <c r="T63" s="597"/>
      <c r="U63" s="597"/>
      <c r="V63" s="597"/>
      <c r="W63" s="597"/>
      <c r="X63" s="597"/>
      <c r="Y63" s="597"/>
      <c r="Z63" s="597"/>
      <c r="AA63" s="597"/>
      <c r="AB63" s="597"/>
      <c r="AC63" s="597"/>
      <c r="AD63" s="597"/>
      <c r="AE63" s="597"/>
      <c r="AF63" s="597"/>
      <c r="AG63" s="597"/>
      <c r="AH63" s="598"/>
      <c r="AI63" s="598"/>
      <c r="AJ63" s="598"/>
      <c r="AK63" s="597"/>
      <c r="AL63" s="597"/>
      <c r="AM63" s="597"/>
      <c r="AN63" s="597"/>
      <c r="AO63" s="597"/>
      <c r="AP63" s="597"/>
      <c r="AQ63" s="597"/>
      <c r="AR63" s="597"/>
      <c r="AS63" s="597"/>
      <c r="AT63" s="597"/>
      <c r="AU63" s="597"/>
      <c r="AV63" s="597"/>
      <c r="AW63" s="597"/>
      <c r="AX63" s="597"/>
      <c r="AY63" s="597"/>
      <c r="AZ63" s="594"/>
    </row>
    <row r="64" spans="1:62" s="586" customFormat="1" ht="14.25" customHeight="1">
      <c r="A64" s="578">
        <f t="shared" si="2"/>
        <v>1</v>
      </c>
      <c r="B64" s="587"/>
      <c r="C64" s="587"/>
      <c r="D64" s="599"/>
      <c r="E64" s="599"/>
      <c r="F64" s="599"/>
      <c r="G64" s="599"/>
      <c r="H64" s="599"/>
      <c r="I64" s="599"/>
      <c r="J64" s="599"/>
      <c r="K64" s="599"/>
      <c r="L64" s="599"/>
      <c r="M64" s="599"/>
      <c r="N64" s="599"/>
      <c r="O64" s="599"/>
      <c r="P64" s="599"/>
      <c r="Q64" s="599"/>
      <c r="R64" s="599"/>
      <c r="S64" s="599"/>
      <c r="T64" s="599"/>
      <c r="U64" s="599"/>
      <c r="V64" s="599"/>
      <c r="W64" s="599"/>
      <c r="X64" s="599"/>
      <c r="Y64" s="599"/>
      <c r="Z64" s="599"/>
      <c r="AA64" s="599"/>
      <c r="AB64" s="599"/>
      <c r="AC64" s="599"/>
      <c r="AD64" s="599"/>
      <c r="AE64" s="599"/>
      <c r="AF64" s="599"/>
      <c r="AG64" s="599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599"/>
      <c r="AT64" s="599"/>
      <c r="AU64" s="599"/>
      <c r="AV64" s="599"/>
      <c r="AW64" s="599"/>
      <c r="AX64" s="599"/>
      <c r="AY64" s="599"/>
      <c r="AZ64" s="594"/>
      <c r="BA64" s="600"/>
      <c r="BB64" s="600"/>
      <c r="BC64" s="600"/>
      <c r="BD64" s="600"/>
      <c r="BE64" s="600"/>
      <c r="BF64" s="600"/>
      <c r="BG64" s="600"/>
      <c r="BH64" s="600"/>
      <c r="BI64" s="600"/>
      <c r="BJ64" s="600"/>
    </row>
    <row r="65" spans="1:74" s="580" customFormat="1" ht="20.100000000000001" customHeight="1">
      <c r="A65" s="578">
        <f t="shared" si="2"/>
        <v>1</v>
      </c>
      <c r="B65" s="2116" t="s">
        <v>780</v>
      </c>
      <c r="C65" s="2116"/>
      <c r="D65" s="2116"/>
      <c r="E65" s="2116"/>
      <c r="F65" s="2116"/>
      <c r="G65" s="2116"/>
      <c r="H65" s="2116"/>
      <c r="I65" s="2116"/>
      <c r="J65" s="2116"/>
      <c r="K65" s="2116"/>
      <c r="L65" s="2116"/>
      <c r="M65" s="2116"/>
      <c r="N65" s="2116"/>
      <c r="O65" s="2116"/>
      <c r="P65" s="2116"/>
      <c r="Q65" s="2116"/>
      <c r="R65" s="2116"/>
      <c r="S65" s="2116"/>
      <c r="T65" s="2116"/>
      <c r="U65" s="2116"/>
      <c r="V65" s="2116"/>
      <c r="W65" s="2116"/>
      <c r="X65" s="2116"/>
      <c r="Y65" s="2116"/>
      <c r="Z65" s="2116"/>
      <c r="AA65" s="2116"/>
      <c r="AB65" s="2116"/>
      <c r="AC65" s="2116"/>
      <c r="AD65" s="2116"/>
      <c r="AE65" s="2116"/>
      <c r="AF65" s="2116"/>
      <c r="AG65" s="2116"/>
      <c r="AH65" s="2116"/>
      <c r="AI65" s="2116"/>
      <c r="AJ65" s="2116"/>
      <c r="AK65" s="2116"/>
      <c r="AL65" s="2116"/>
      <c r="AM65" s="2116"/>
      <c r="AN65" s="2116"/>
      <c r="AO65" s="2116"/>
      <c r="AP65" s="2116"/>
      <c r="AQ65" s="2116"/>
      <c r="AR65" s="2116"/>
      <c r="AS65" s="2116"/>
      <c r="AT65" s="2116"/>
      <c r="AU65" s="2116"/>
      <c r="AV65" s="2116"/>
      <c r="AW65" s="2116"/>
      <c r="AX65" s="2116"/>
      <c r="AY65" s="2116"/>
      <c r="AZ65" s="585"/>
      <c r="BA65" s="600"/>
      <c r="BB65" s="601"/>
      <c r="BC65" s="601"/>
      <c r="BD65" s="601"/>
      <c r="BE65" s="601"/>
      <c r="BF65" s="601"/>
      <c r="BG65" s="601"/>
      <c r="BH65" s="601"/>
      <c r="BI65" s="601"/>
      <c r="BJ65" s="601"/>
    </row>
    <row r="66" spans="1:74" s="601" customFormat="1" ht="20.100000000000001" customHeight="1">
      <c r="A66" s="578">
        <f t="shared" si="2"/>
        <v>1</v>
      </c>
      <c r="B66" s="602"/>
      <c r="C66" s="603" t="s">
        <v>772</v>
      </c>
      <c r="D66" s="603" t="s">
        <v>781</v>
      </c>
      <c r="E66" s="604"/>
      <c r="F66" s="604"/>
      <c r="G66" s="595"/>
      <c r="H66" s="605"/>
      <c r="I66" s="605"/>
      <c r="J66" s="606"/>
      <c r="K66" s="606"/>
      <c r="L66" s="606"/>
      <c r="M66" s="606"/>
      <c r="N66" s="606"/>
      <c r="O66" s="606"/>
      <c r="P66" s="606"/>
      <c r="Q66" s="607"/>
      <c r="R66" s="607"/>
      <c r="S66" s="607"/>
      <c r="T66" s="607"/>
      <c r="U66" s="607"/>
      <c r="V66" s="608"/>
      <c r="W66" s="608"/>
      <c r="X66" s="608"/>
      <c r="Y66" s="608"/>
      <c r="Z66" s="608"/>
      <c r="AA66" s="608"/>
      <c r="AB66" s="608"/>
      <c r="AC66" s="608"/>
      <c r="AD66" s="608"/>
      <c r="AE66" s="608"/>
      <c r="AF66" s="608"/>
      <c r="AG66" s="608"/>
      <c r="AH66" s="609"/>
      <c r="AI66" s="609"/>
      <c r="AJ66" s="609"/>
      <c r="AK66" s="609"/>
      <c r="AL66" s="610"/>
      <c r="AM66" s="610"/>
      <c r="AN66" s="610"/>
      <c r="AO66" s="610"/>
      <c r="AP66" s="610"/>
      <c r="AQ66" s="610"/>
      <c r="AR66" s="610"/>
      <c r="AS66" s="610"/>
      <c r="AT66" s="610"/>
      <c r="AU66" s="610"/>
      <c r="AV66" s="605"/>
      <c r="AW66" s="605"/>
      <c r="AX66" s="605"/>
      <c r="AY66" s="605"/>
      <c r="AZ66" s="611"/>
      <c r="BA66" s="600"/>
      <c r="BB66" s="600"/>
      <c r="BC66" s="600"/>
      <c r="BD66" s="600"/>
      <c r="BE66" s="600"/>
      <c r="BF66" s="600"/>
      <c r="BG66" s="600"/>
      <c r="BH66" s="600"/>
      <c r="BI66" s="600"/>
      <c r="BJ66" s="600"/>
    </row>
    <row r="67" spans="1:74" s="586" customFormat="1" ht="18" customHeight="1">
      <c r="A67" s="578">
        <f t="shared" si="2"/>
        <v>1</v>
      </c>
      <c r="B67" s="612"/>
      <c r="C67" s="2111" t="s">
        <v>782</v>
      </c>
      <c r="D67" s="2111"/>
      <c r="E67" s="2111"/>
      <c r="F67" s="2111"/>
      <c r="G67" s="2111"/>
      <c r="H67" s="2111"/>
      <c r="I67" s="2111"/>
      <c r="J67" s="2111"/>
      <c r="K67" s="2111" t="s">
        <v>783</v>
      </c>
      <c r="L67" s="2111"/>
      <c r="M67" s="2111"/>
      <c r="N67" s="2111"/>
      <c r="O67" s="2111"/>
      <c r="P67" s="2111"/>
      <c r="Q67" s="2111"/>
      <c r="R67" s="2111"/>
      <c r="S67" s="2111" t="s">
        <v>784</v>
      </c>
      <c r="T67" s="2111"/>
      <c r="U67" s="2111"/>
      <c r="V67" s="2111"/>
      <c r="W67" s="2111"/>
      <c r="X67" s="2111"/>
      <c r="Y67" s="2111"/>
      <c r="Z67" s="2111"/>
      <c r="AA67" s="2111" t="s">
        <v>785</v>
      </c>
      <c r="AB67" s="2111"/>
      <c r="AC67" s="2111"/>
      <c r="AD67" s="2111"/>
      <c r="AE67" s="2111"/>
      <c r="AF67" s="2111"/>
      <c r="AG67" s="2111"/>
      <c r="AH67" s="2111"/>
      <c r="AI67" s="2111"/>
      <c r="AJ67" s="2111"/>
      <c r="AK67" s="2111"/>
      <c r="AL67" s="2111"/>
      <c r="AM67" s="2111"/>
      <c r="AN67" s="2111"/>
      <c r="AO67" s="2111"/>
      <c r="AP67" s="2111"/>
      <c r="AQ67" s="2111" t="s">
        <v>1156</v>
      </c>
      <c r="AR67" s="2111"/>
      <c r="AS67" s="2111"/>
      <c r="AT67" s="2111"/>
      <c r="AU67" s="2111"/>
      <c r="AV67" s="2111"/>
      <c r="AW67" s="2111"/>
      <c r="AX67" s="2111"/>
      <c r="AY67" s="612"/>
      <c r="AZ67" s="613"/>
      <c r="BA67" s="601"/>
      <c r="BB67" s="601"/>
      <c r="BC67" s="600"/>
      <c r="BD67" s="600"/>
      <c r="BE67" s="600"/>
      <c r="BF67" s="600"/>
      <c r="BG67" s="600"/>
      <c r="BH67" s="600"/>
      <c r="BI67" s="600"/>
      <c r="BJ67" s="600"/>
    </row>
    <row r="68" spans="1:74" s="586" customFormat="1" ht="18" customHeight="1">
      <c r="A68" s="578">
        <f t="shared" si="2"/>
        <v>1</v>
      </c>
      <c r="B68" s="612"/>
      <c r="C68" s="2111"/>
      <c r="D68" s="2111"/>
      <c r="E68" s="2111"/>
      <c r="F68" s="2111"/>
      <c r="G68" s="2111"/>
      <c r="H68" s="2111"/>
      <c r="I68" s="2111"/>
      <c r="J68" s="2111"/>
      <c r="K68" s="2111"/>
      <c r="L68" s="2111"/>
      <c r="M68" s="2111"/>
      <c r="N68" s="2111"/>
      <c r="O68" s="2111"/>
      <c r="P68" s="2111"/>
      <c r="Q68" s="2111"/>
      <c r="R68" s="2111"/>
      <c r="S68" s="2111"/>
      <c r="T68" s="2111"/>
      <c r="U68" s="2111"/>
      <c r="V68" s="2111"/>
      <c r="W68" s="2111"/>
      <c r="X68" s="2111"/>
      <c r="Y68" s="2111"/>
      <c r="Z68" s="2111"/>
      <c r="AA68" s="2111" t="s">
        <v>786</v>
      </c>
      <c r="AB68" s="2111"/>
      <c r="AC68" s="2111"/>
      <c r="AD68" s="2111"/>
      <c r="AE68" s="2111"/>
      <c r="AF68" s="2111"/>
      <c r="AG68" s="2111"/>
      <c r="AH68" s="2111"/>
      <c r="AI68" s="2111" t="s">
        <v>787</v>
      </c>
      <c r="AJ68" s="2111"/>
      <c r="AK68" s="2111"/>
      <c r="AL68" s="2111"/>
      <c r="AM68" s="2111"/>
      <c r="AN68" s="2111"/>
      <c r="AO68" s="2111"/>
      <c r="AP68" s="2111"/>
      <c r="AQ68" s="2111"/>
      <c r="AR68" s="2111"/>
      <c r="AS68" s="2111"/>
      <c r="AT68" s="2111"/>
      <c r="AU68" s="2111"/>
      <c r="AV68" s="2111"/>
      <c r="AW68" s="2111"/>
      <c r="AX68" s="2111"/>
      <c r="AY68" s="612"/>
      <c r="AZ68" s="613"/>
      <c r="BA68" s="600"/>
      <c r="BB68" s="600"/>
      <c r="BC68" s="600"/>
      <c r="BD68" s="600"/>
      <c r="BE68" s="600"/>
      <c r="BF68" s="600"/>
      <c r="BG68" s="600"/>
      <c r="BH68" s="600"/>
      <c r="BI68" s="600"/>
      <c r="BJ68" s="600"/>
    </row>
    <row r="69" spans="1:74" s="586" customFormat="1" ht="18" customHeight="1">
      <c r="A69" s="578">
        <f t="shared" si="2"/>
        <v>1</v>
      </c>
      <c r="B69" s="614"/>
      <c r="C69" s="2122" t="str">
        <f>L53</f>
        <v>66-0</v>
      </c>
      <c r="D69" s="2123"/>
      <c r="E69" s="2126" t="s">
        <v>564</v>
      </c>
      <c r="F69" s="2126"/>
      <c r="G69" s="2123" t="str">
        <f>Z53</f>
        <v>37-1</v>
      </c>
      <c r="H69" s="2123"/>
      <c r="I69" s="2126" t="s">
        <v>775</v>
      </c>
      <c r="J69" s="2126"/>
      <c r="K69" s="2127">
        <f>'6-3표준조사(2)'!Q79</f>
        <v>6.8</v>
      </c>
      <c r="L69" s="2127"/>
      <c r="M69" s="2127"/>
      <c r="N69" s="2127"/>
      <c r="O69" s="2127"/>
      <c r="P69" s="2127"/>
      <c r="Q69" s="2127"/>
      <c r="R69" s="2127"/>
      <c r="S69" s="2113" t="str">
        <f>'6-3표준조사(2)'!K81</f>
        <v>소나무</v>
      </c>
      <c r="T69" s="2113"/>
      <c r="U69" s="2113"/>
      <c r="V69" s="2113"/>
      <c r="W69" s="2113"/>
      <c r="X69" s="2113"/>
      <c r="Y69" s="2113"/>
      <c r="Z69" s="2113"/>
      <c r="AA69" s="2129">
        <f>'6-3표준조사(2)'!Q85</f>
        <v>2588</v>
      </c>
      <c r="AB69" s="2129"/>
      <c r="AC69" s="2129"/>
      <c r="AD69" s="2129"/>
      <c r="AE69" s="2129"/>
      <c r="AF69" s="2129"/>
      <c r="AG69" s="2129"/>
      <c r="AH69" s="2129"/>
      <c r="AI69" s="2129">
        <f>'6-3표준조사(2)'!R85</f>
        <v>288</v>
      </c>
      <c r="AJ69" s="2129"/>
      <c r="AK69" s="2129"/>
      <c r="AL69" s="2129"/>
      <c r="AM69" s="2129"/>
      <c r="AN69" s="2129"/>
      <c r="AO69" s="2129"/>
      <c r="AP69" s="2129"/>
      <c r="AQ69" s="2113" t="str">
        <f>'6-3표준조사(2)'!R81</f>
        <v>3년차 이상</v>
      </c>
      <c r="AR69" s="2113"/>
      <c r="AS69" s="2113"/>
      <c r="AT69" s="2113"/>
      <c r="AU69" s="2113"/>
      <c r="AV69" s="2113"/>
      <c r="AW69" s="2113"/>
      <c r="AX69" s="2113"/>
      <c r="AY69" s="612"/>
      <c r="AZ69" s="613"/>
      <c r="BA69" s="600"/>
      <c r="BB69" s="600"/>
      <c r="BC69" s="601"/>
      <c r="BD69" s="601"/>
      <c r="BE69" s="601"/>
      <c r="BF69" s="601"/>
      <c r="BG69" s="601"/>
      <c r="BH69" s="601"/>
      <c r="BI69" s="601"/>
      <c r="BJ69" s="601"/>
    </row>
    <row r="70" spans="1:74" s="586" customFormat="1" ht="18" customHeight="1">
      <c r="A70" s="578">
        <f t="shared" si="2"/>
        <v>1</v>
      </c>
      <c r="B70" s="614"/>
      <c r="C70" s="2124"/>
      <c r="D70" s="2125"/>
      <c r="E70" s="2125"/>
      <c r="F70" s="2125"/>
      <c r="G70" s="2125"/>
      <c r="H70" s="2125"/>
      <c r="I70" s="2125"/>
      <c r="J70" s="2125"/>
      <c r="K70" s="2128"/>
      <c r="L70" s="2128"/>
      <c r="M70" s="2128"/>
      <c r="N70" s="2128"/>
      <c r="O70" s="2128"/>
      <c r="P70" s="2128"/>
      <c r="Q70" s="2128"/>
      <c r="R70" s="2128"/>
      <c r="S70" s="2114"/>
      <c r="T70" s="2114"/>
      <c r="U70" s="2114"/>
      <c r="V70" s="2114"/>
      <c r="W70" s="2114"/>
      <c r="X70" s="2114"/>
      <c r="Y70" s="2114"/>
      <c r="Z70" s="2114"/>
      <c r="AA70" s="2130"/>
      <c r="AB70" s="2130"/>
      <c r="AC70" s="2130"/>
      <c r="AD70" s="2130"/>
      <c r="AE70" s="2130"/>
      <c r="AF70" s="2130"/>
      <c r="AG70" s="2130"/>
      <c r="AH70" s="2130"/>
      <c r="AI70" s="2130"/>
      <c r="AJ70" s="2130"/>
      <c r="AK70" s="2130"/>
      <c r="AL70" s="2130"/>
      <c r="AM70" s="2130"/>
      <c r="AN70" s="2130"/>
      <c r="AO70" s="2130"/>
      <c r="AP70" s="2130"/>
      <c r="AQ70" s="2114"/>
      <c r="AR70" s="2114"/>
      <c r="AS70" s="2114"/>
      <c r="AT70" s="2114"/>
      <c r="AU70" s="2114"/>
      <c r="AV70" s="2114"/>
      <c r="AW70" s="2114"/>
      <c r="AX70" s="2114"/>
      <c r="AY70" s="612"/>
      <c r="AZ70" s="613"/>
      <c r="BA70" s="600"/>
      <c r="BB70" s="600"/>
      <c r="BC70" s="600"/>
      <c r="BD70" s="600"/>
      <c r="BE70" s="600"/>
      <c r="BF70" s="600"/>
      <c r="BG70" s="600"/>
      <c r="BH70" s="600"/>
      <c r="BI70" s="600"/>
      <c r="BJ70" s="600"/>
    </row>
    <row r="71" spans="1:74" s="586" customFormat="1" ht="18" customHeight="1">
      <c r="A71" s="578">
        <f t="shared" si="2"/>
        <v>1</v>
      </c>
      <c r="B71" s="614"/>
      <c r="C71" s="614" t="s">
        <v>405</v>
      </c>
      <c r="D71" s="614" t="s">
        <v>788</v>
      </c>
      <c r="E71" s="614"/>
      <c r="F71" s="612"/>
      <c r="G71" s="612"/>
      <c r="H71" s="612"/>
      <c r="I71" s="612"/>
      <c r="J71" s="612"/>
      <c r="K71" s="612"/>
      <c r="L71" s="612"/>
      <c r="M71" s="612"/>
      <c r="N71" s="612"/>
      <c r="O71" s="612"/>
      <c r="P71" s="612"/>
      <c r="Q71" s="615"/>
      <c r="R71" s="615"/>
      <c r="S71" s="615"/>
      <c r="T71" s="615"/>
      <c r="U71" s="615"/>
      <c r="V71" s="612"/>
      <c r="W71" s="616"/>
      <c r="X71" s="616"/>
      <c r="Y71" s="616"/>
      <c r="Z71" s="616"/>
      <c r="AA71" s="616"/>
      <c r="AB71" s="616"/>
      <c r="AC71" s="616"/>
      <c r="AD71" s="616"/>
      <c r="AE71" s="616"/>
      <c r="AF71" s="616"/>
      <c r="AG71" s="612"/>
      <c r="AH71" s="617"/>
      <c r="AI71" s="617"/>
      <c r="AJ71" s="617"/>
      <c r="AK71" s="617"/>
      <c r="AL71" s="618"/>
      <c r="AM71" s="618"/>
      <c r="AN71" s="618"/>
      <c r="AO71" s="618"/>
      <c r="AP71" s="618"/>
      <c r="AQ71" s="618"/>
      <c r="AR71" s="618"/>
      <c r="AS71" s="618"/>
      <c r="AT71" s="618"/>
      <c r="AU71" s="618"/>
      <c r="AV71" s="612"/>
      <c r="AW71" s="612"/>
      <c r="AX71" s="612"/>
      <c r="AY71" s="612"/>
      <c r="AZ71" s="613"/>
      <c r="BA71" s="600"/>
      <c r="BB71" s="600"/>
      <c r="BC71" s="600"/>
      <c r="BD71" s="600"/>
      <c r="BE71" s="600"/>
      <c r="BF71" s="600"/>
      <c r="BG71" s="600"/>
      <c r="BH71" s="600"/>
      <c r="BI71" s="600"/>
      <c r="BJ71" s="600"/>
      <c r="BK71" s="600"/>
      <c r="BL71" s="600"/>
      <c r="BM71" s="600"/>
      <c r="BN71" s="600"/>
      <c r="BO71" s="600"/>
      <c r="BP71" s="600"/>
      <c r="BQ71" s="600"/>
      <c r="BR71" s="600"/>
      <c r="BS71" s="600"/>
      <c r="BT71" s="600"/>
      <c r="BU71" s="600"/>
      <c r="BV71" s="600"/>
    </row>
    <row r="72" spans="1:74" s="586" customFormat="1" ht="18" customHeight="1">
      <c r="A72" s="578">
        <f t="shared" si="2"/>
        <v>1</v>
      </c>
      <c r="B72" s="614"/>
      <c r="C72" s="614"/>
      <c r="D72" s="587" t="s">
        <v>540</v>
      </c>
      <c r="E72" s="614" t="str">
        <f>CONCATENATE("식재된 ",S69," 는 활착이 안정된 상태로 신초발달이 양호함" )</f>
        <v>식재된 소나무 는 활착이 안정된 상태로 신초발달이 양호함</v>
      </c>
      <c r="F72" s="612"/>
      <c r="G72" s="612"/>
      <c r="H72" s="612"/>
      <c r="I72" s="612"/>
      <c r="J72" s="612"/>
      <c r="K72" s="612"/>
      <c r="L72" s="612"/>
      <c r="M72" s="612"/>
      <c r="N72" s="612"/>
      <c r="O72" s="612"/>
      <c r="P72" s="612"/>
      <c r="Q72" s="615"/>
      <c r="R72" s="615"/>
      <c r="S72" s="615"/>
      <c r="T72" s="615"/>
      <c r="U72" s="615"/>
      <c r="V72" s="612"/>
      <c r="W72" s="619"/>
      <c r="X72" s="616"/>
      <c r="Y72" s="616"/>
      <c r="Z72" s="616"/>
      <c r="AA72" s="619"/>
      <c r="AB72" s="616"/>
      <c r="AC72" s="616"/>
      <c r="AD72" s="616"/>
      <c r="AE72" s="619"/>
      <c r="AF72" s="616"/>
      <c r="AG72" s="612"/>
      <c r="AH72" s="617"/>
      <c r="AI72" s="617"/>
      <c r="AJ72" s="617"/>
      <c r="AK72" s="617"/>
      <c r="AL72" s="618"/>
      <c r="AM72" s="618"/>
      <c r="AN72" s="618"/>
      <c r="AO72" s="618"/>
      <c r="AP72" s="618"/>
      <c r="AQ72" s="618"/>
      <c r="AR72" s="618"/>
      <c r="AS72" s="618"/>
      <c r="AT72" s="618"/>
      <c r="AU72" s="618"/>
      <c r="AV72" s="612"/>
      <c r="AW72" s="612"/>
      <c r="AX72" s="612"/>
      <c r="AY72" s="612"/>
      <c r="AZ72" s="613"/>
      <c r="BC72" s="600"/>
      <c r="BD72" s="600"/>
      <c r="BE72" s="600"/>
      <c r="BF72" s="600"/>
      <c r="BG72" s="600"/>
      <c r="BH72" s="600"/>
      <c r="BI72" s="600"/>
      <c r="BJ72" s="600"/>
      <c r="BK72" s="600"/>
      <c r="BL72" s="600"/>
      <c r="BM72" s="600"/>
      <c r="BN72" s="600"/>
      <c r="BO72" s="600"/>
      <c r="BP72" s="600"/>
      <c r="BQ72" s="600"/>
      <c r="BR72" s="600"/>
      <c r="BS72" s="600"/>
      <c r="BT72" s="600"/>
      <c r="BU72" s="600"/>
      <c r="BV72" s="600"/>
    </row>
    <row r="73" spans="1:74" s="586" customFormat="1" ht="18" customHeight="1">
      <c r="A73" s="578">
        <f t="shared" si="2"/>
        <v>1</v>
      </c>
      <c r="B73" s="614"/>
      <c r="C73" s="614"/>
      <c r="D73" s="587" t="s">
        <v>540</v>
      </c>
      <c r="E73" s="614" t="s">
        <v>789</v>
      </c>
      <c r="F73" s="612"/>
      <c r="G73" s="612"/>
      <c r="H73" s="612"/>
      <c r="I73" s="612"/>
      <c r="J73" s="612"/>
      <c r="K73" s="612"/>
      <c r="L73" s="612"/>
      <c r="M73" s="612"/>
      <c r="N73" s="612"/>
      <c r="O73" s="612"/>
      <c r="P73" s="612"/>
      <c r="Q73" s="615"/>
      <c r="R73" s="615"/>
      <c r="S73" s="615"/>
      <c r="T73" s="615"/>
      <c r="U73" s="615"/>
      <c r="V73" s="612"/>
      <c r="W73" s="612"/>
      <c r="X73" s="612"/>
      <c r="Y73" s="612"/>
      <c r="Z73" s="612"/>
      <c r="AA73" s="612"/>
      <c r="AB73" s="612"/>
      <c r="AC73" s="612"/>
      <c r="AD73" s="612"/>
      <c r="AE73" s="612"/>
      <c r="AF73" s="612"/>
      <c r="AG73" s="612"/>
      <c r="AH73" s="617"/>
      <c r="AI73" s="617"/>
      <c r="AJ73" s="617"/>
      <c r="AK73" s="617"/>
      <c r="AL73" s="618"/>
      <c r="AM73" s="618"/>
      <c r="AN73" s="618"/>
      <c r="AO73" s="618"/>
      <c r="AP73" s="618"/>
      <c r="AQ73" s="618"/>
      <c r="AR73" s="618"/>
      <c r="AS73" s="618"/>
      <c r="AT73" s="618"/>
      <c r="AU73" s="618"/>
      <c r="AV73" s="612"/>
      <c r="AW73" s="612"/>
      <c r="AX73" s="612"/>
      <c r="AY73" s="612"/>
      <c r="AZ73" s="613"/>
      <c r="BA73" s="580"/>
      <c r="BB73" s="580"/>
      <c r="BC73" s="580"/>
      <c r="BD73" s="580"/>
      <c r="BE73" s="580"/>
      <c r="BF73" s="580"/>
      <c r="BG73" s="580"/>
      <c r="BH73" s="580"/>
      <c r="BI73" s="580"/>
      <c r="BJ73" s="580"/>
      <c r="BK73" s="601"/>
      <c r="BL73" s="601"/>
      <c r="BM73" s="601"/>
      <c r="BN73" s="601"/>
      <c r="BO73" s="601"/>
      <c r="BP73" s="601"/>
      <c r="BQ73" s="601"/>
      <c r="BR73" s="601"/>
      <c r="BS73" s="601"/>
      <c r="BT73" s="601"/>
      <c r="BU73" s="601"/>
      <c r="BV73" s="601"/>
    </row>
    <row r="74" spans="1:74" s="586" customFormat="1" ht="18" customHeight="1">
      <c r="A74" s="578">
        <f t="shared" si="2"/>
        <v>1</v>
      </c>
      <c r="B74" s="614"/>
      <c r="C74" s="614" t="s">
        <v>407</v>
      </c>
      <c r="D74" s="614" t="s">
        <v>790</v>
      </c>
      <c r="E74" s="614"/>
      <c r="F74" s="612"/>
      <c r="G74" s="612"/>
      <c r="H74" s="612"/>
      <c r="I74" s="612"/>
      <c r="J74" s="612"/>
      <c r="K74" s="612"/>
      <c r="L74" s="612"/>
      <c r="M74" s="612"/>
      <c r="N74" s="612"/>
      <c r="O74" s="612"/>
      <c r="P74" s="612"/>
      <c r="Q74" s="615"/>
      <c r="R74" s="615"/>
      <c r="S74" s="615"/>
      <c r="T74" s="615"/>
      <c r="U74" s="615"/>
      <c r="V74" s="612"/>
      <c r="W74" s="612"/>
      <c r="X74" s="612"/>
      <c r="Y74" s="612"/>
      <c r="Z74" s="612"/>
      <c r="AA74" s="612"/>
      <c r="AB74" s="612"/>
      <c r="AC74" s="612"/>
      <c r="AD74" s="612"/>
      <c r="AE74" s="612"/>
      <c r="AF74" s="612"/>
      <c r="AG74" s="612"/>
      <c r="AH74" s="617"/>
      <c r="AI74" s="617"/>
      <c r="AJ74" s="617"/>
      <c r="AK74" s="617"/>
      <c r="AL74" s="618"/>
      <c r="AM74" s="618"/>
      <c r="AN74" s="618"/>
      <c r="AO74" s="618"/>
      <c r="AP74" s="618"/>
      <c r="AQ74" s="618"/>
      <c r="AR74" s="618"/>
      <c r="AS74" s="618"/>
      <c r="AT74" s="618"/>
      <c r="AU74" s="618"/>
      <c r="AV74" s="612"/>
      <c r="AW74" s="612"/>
      <c r="AX74" s="612"/>
      <c r="AY74" s="612"/>
      <c r="AZ74" s="613"/>
      <c r="BK74" s="600"/>
      <c r="BL74" s="600"/>
      <c r="BM74" s="600"/>
      <c r="BN74" s="600"/>
      <c r="BO74" s="600"/>
      <c r="BP74" s="600"/>
      <c r="BQ74" s="600"/>
      <c r="BR74" s="600"/>
      <c r="BS74" s="600"/>
      <c r="BT74" s="600"/>
      <c r="BU74" s="600"/>
      <c r="BV74" s="600"/>
    </row>
    <row r="75" spans="1:74" s="586" customFormat="1" ht="18" customHeight="1">
      <c r="A75" s="578">
        <f t="shared" si="2"/>
        <v>1</v>
      </c>
      <c r="B75" s="614"/>
      <c r="C75" s="614"/>
      <c r="D75" s="587" t="s">
        <v>540</v>
      </c>
      <c r="E75" s="614" t="str">
        <f>CONCATENATE("제거대상식생은 ",'6-3표준조사(2)'!S85,"이며, 근주에서 올라온 맹아가 불규칙하게 분포한다.")</f>
        <v>제거대상식생은 이며, 근주에서 올라온 맹아가 불규칙하게 분포한다.</v>
      </c>
      <c r="F75" s="612"/>
      <c r="G75" s="612"/>
      <c r="H75" s="612"/>
      <c r="I75" s="612"/>
      <c r="J75" s="612"/>
      <c r="K75" s="612"/>
      <c r="L75" s="612"/>
      <c r="M75" s="612"/>
      <c r="N75" s="612"/>
      <c r="O75" s="612"/>
      <c r="P75" s="612"/>
      <c r="Q75" s="615"/>
      <c r="R75" s="615"/>
      <c r="S75" s="615"/>
      <c r="T75" s="615"/>
      <c r="U75" s="615"/>
      <c r="V75" s="612"/>
      <c r="W75" s="612"/>
      <c r="X75" s="612"/>
      <c r="Y75" s="612"/>
      <c r="Z75" s="612"/>
      <c r="AA75" s="612"/>
      <c r="AB75" s="612"/>
      <c r="AC75" s="612"/>
      <c r="AD75" s="612"/>
      <c r="AE75" s="612"/>
      <c r="AF75" s="612"/>
      <c r="AG75" s="612"/>
      <c r="AH75" s="617"/>
      <c r="AI75" s="617"/>
      <c r="AJ75" s="617"/>
      <c r="AK75" s="617"/>
      <c r="AL75" s="618"/>
      <c r="AM75" s="618"/>
      <c r="AN75" s="618"/>
      <c r="AO75" s="618"/>
      <c r="AP75" s="618"/>
      <c r="AQ75" s="618"/>
      <c r="AR75" s="618"/>
      <c r="AS75" s="618"/>
      <c r="AT75" s="618"/>
      <c r="AU75" s="618"/>
      <c r="AV75" s="612"/>
      <c r="AW75" s="612"/>
      <c r="AX75" s="612"/>
      <c r="AY75" s="612"/>
      <c r="AZ75" s="613"/>
      <c r="BK75" s="600"/>
      <c r="BL75" s="600"/>
      <c r="BM75" s="600"/>
      <c r="BN75" s="600"/>
      <c r="BO75" s="600"/>
      <c r="BP75" s="600"/>
      <c r="BQ75" s="600"/>
      <c r="BR75" s="600"/>
      <c r="BS75" s="600"/>
      <c r="BT75" s="600"/>
      <c r="BU75" s="600"/>
      <c r="BV75" s="600"/>
    </row>
    <row r="76" spans="1:74" s="586" customFormat="1" ht="18" customHeight="1">
      <c r="A76" s="578">
        <f t="shared" si="2"/>
        <v>1</v>
      </c>
      <c r="B76" s="614"/>
      <c r="C76" s="614"/>
      <c r="D76" s="587" t="s">
        <v>540</v>
      </c>
      <c r="E76" s="614" t="str">
        <f>CONCATENATE("조림목이 자연발생 식생과 경재하고 있으며 조림목의 ",AQ69,"하다." )</f>
        <v>조림목이 자연발생 식생과 경재하고 있으며 조림목의 3년차 이상하다.</v>
      </c>
      <c r="F76" s="612"/>
      <c r="G76" s="612"/>
      <c r="H76" s="612"/>
      <c r="I76" s="612"/>
      <c r="J76" s="612"/>
      <c r="K76" s="612"/>
      <c r="L76" s="612"/>
      <c r="M76" s="612"/>
      <c r="N76" s="612"/>
      <c r="O76" s="612"/>
      <c r="P76" s="612"/>
      <c r="Q76" s="612"/>
      <c r="R76" s="612"/>
      <c r="S76" s="612"/>
      <c r="T76" s="612"/>
      <c r="U76" s="612"/>
      <c r="V76" s="612"/>
      <c r="W76" s="612"/>
      <c r="X76" s="612"/>
      <c r="Y76" s="612"/>
      <c r="Z76" s="612"/>
      <c r="AA76" s="612"/>
      <c r="AB76" s="612"/>
      <c r="AC76" s="612"/>
      <c r="AD76" s="612"/>
      <c r="AE76" s="612"/>
      <c r="AF76" s="612"/>
      <c r="AG76" s="612"/>
      <c r="AH76" s="617"/>
      <c r="AI76" s="617"/>
      <c r="AJ76" s="617"/>
      <c r="AK76" s="617"/>
      <c r="AL76" s="618"/>
      <c r="AM76" s="618"/>
      <c r="AN76" s="618"/>
      <c r="AO76" s="618"/>
      <c r="AP76" s="618"/>
      <c r="AQ76" s="618"/>
      <c r="AR76" s="618"/>
      <c r="AS76" s="618"/>
      <c r="AT76" s="618"/>
      <c r="AU76" s="618"/>
      <c r="AV76" s="612"/>
      <c r="AW76" s="612"/>
      <c r="AX76" s="612"/>
      <c r="AY76" s="612"/>
      <c r="AZ76" s="613"/>
      <c r="BK76" s="600"/>
      <c r="BL76" s="600"/>
      <c r="BM76" s="600"/>
      <c r="BN76" s="600"/>
      <c r="BO76" s="600"/>
      <c r="BP76" s="600"/>
      <c r="BQ76" s="600"/>
      <c r="BR76" s="600"/>
      <c r="BS76" s="600"/>
      <c r="BT76" s="600"/>
      <c r="BU76" s="600"/>
      <c r="BV76" s="600"/>
    </row>
    <row r="77" spans="1:74" s="586" customFormat="1" ht="13.5" customHeight="1">
      <c r="A77" s="578">
        <f t="shared" si="2"/>
        <v>1</v>
      </c>
      <c r="B77" s="620"/>
      <c r="C77" s="620"/>
      <c r="D77" s="620"/>
      <c r="E77" s="620"/>
      <c r="F77" s="595"/>
      <c r="G77" s="595"/>
      <c r="H77" s="595"/>
      <c r="I77" s="595"/>
      <c r="J77" s="621"/>
      <c r="K77" s="621"/>
      <c r="L77" s="621"/>
      <c r="M77" s="621"/>
      <c r="N77" s="621"/>
      <c r="O77" s="621"/>
      <c r="P77" s="621"/>
      <c r="Q77" s="622"/>
      <c r="R77" s="622"/>
      <c r="S77" s="622"/>
      <c r="T77" s="622"/>
      <c r="U77" s="622"/>
      <c r="V77" s="612"/>
      <c r="W77" s="612"/>
      <c r="X77" s="612"/>
      <c r="Y77" s="612"/>
      <c r="Z77" s="612"/>
      <c r="AA77" s="612"/>
      <c r="AB77" s="612"/>
      <c r="AC77" s="612"/>
      <c r="AD77" s="612"/>
      <c r="AE77" s="612"/>
      <c r="AF77" s="612"/>
      <c r="AG77" s="612"/>
      <c r="AH77" s="623"/>
      <c r="AI77" s="623"/>
      <c r="AJ77" s="623"/>
      <c r="AK77" s="623"/>
      <c r="AL77" s="624"/>
      <c r="AM77" s="624"/>
      <c r="AN77" s="624"/>
      <c r="AO77" s="624"/>
      <c r="AP77" s="624"/>
      <c r="AQ77" s="624"/>
      <c r="AR77" s="624"/>
      <c r="AS77" s="624"/>
      <c r="AT77" s="624"/>
      <c r="AU77" s="624"/>
      <c r="AV77" s="595"/>
      <c r="AW77" s="595"/>
      <c r="AX77" s="595"/>
      <c r="AY77" s="595"/>
      <c r="AZ77" s="613"/>
      <c r="BK77" s="600"/>
      <c r="BL77" s="600"/>
      <c r="BM77" s="600"/>
      <c r="BN77" s="600"/>
      <c r="BO77" s="600"/>
      <c r="BP77" s="600"/>
      <c r="BQ77" s="600"/>
      <c r="BR77" s="600"/>
      <c r="BS77" s="600"/>
      <c r="BT77" s="600"/>
      <c r="BU77" s="600"/>
      <c r="BV77" s="600"/>
    </row>
    <row r="78" spans="1:74" s="601" customFormat="1" ht="19.5" customHeight="1">
      <c r="A78" s="578">
        <f t="shared" si="2"/>
        <v>1</v>
      </c>
      <c r="B78" s="2116" t="s">
        <v>2071</v>
      </c>
      <c r="C78" s="2116"/>
      <c r="D78" s="2116"/>
      <c r="E78" s="2116"/>
      <c r="F78" s="2116"/>
      <c r="G78" s="2116"/>
      <c r="H78" s="2116"/>
      <c r="I78" s="2116"/>
      <c r="J78" s="2116"/>
      <c r="K78" s="2116"/>
      <c r="L78" s="2116"/>
      <c r="M78" s="2116"/>
      <c r="N78" s="2116"/>
      <c r="O78" s="2116"/>
      <c r="P78" s="2116"/>
      <c r="Q78" s="2116"/>
      <c r="R78" s="2116"/>
      <c r="S78" s="2116"/>
      <c r="T78" s="2116"/>
      <c r="U78" s="2116"/>
      <c r="V78" s="2116"/>
      <c r="W78" s="2116"/>
      <c r="X78" s="2116"/>
      <c r="Y78" s="2116"/>
      <c r="Z78" s="2116"/>
      <c r="AA78" s="2116"/>
      <c r="AB78" s="2116"/>
      <c r="AC78" s="2116"/>
      <c r="AD78" s="2116"/>
      <c r="AE78" s="2116"/>
      <c r="AF78" s="2116"/>
      <c r="AG78" s="2116"/>
      <c r="AH78" s="2116"/>
      <c r="AI78" s="2116"/>
      <c r="AJ78" s="2116"/>
      <c r="AK78" s="2116"/>
      <c r="AL78" s="2116"/>
      <c r="AM78" s="2116"/>
      <c r="AN78" s="2116"/>
      <c r="AO78" s="2116"/>
      <c r="AP78" s="2116"/>
      <c r="AQ78" s="2116"/>
      <c r="AR78" s="2116"/>
      <c r="AS78" s="2116"/>
      <c r="AT78" s="2116"/>
      <c r="AU78" s="2116"/>
      <c r="AV78" s="2116"/>
      <c r="AW78" s="2116"/>
      <c r="AX78" s="2116"/>
      <c r="AY78" s="2116"/>
      <c r="AZ78" s="625"/>
      <c r="BB78" s="600"/>
      <c r="BC78" s="600"/>
      <c r="BD78" s="600"/>
      <c r="BE78" s="600"/>
      <c r="BF78" s="600"/>
      <c r="BG78" s="600"/>
      <c r="BH78" s="600"/>
      <c r="BI78" s="600"/>
      <c r="BJ78" s="600"/>
      <c r="BK78" s="600"/>
      <c r="BL78" s="600"/>
      <c r="BM78" s="600"/>
      <c r="BN78" s="600"/>
      <c r="BO78" s="600"/>
      <c r="BP78" s="600"/>
      <c r="BQ78" s="600"/>
      <c r="BR78" s="600"/>
      <c r="BS78" s="600"/>
      <c r="BT78" s="600"/>
      <c r="BU78" s="600"/>
      <c r="BV78" s="600"/>
    </row>
    <row r="79" spans="1:74" s="601" customFormat="1" ht="18" customHeight="1">
      <c r="A79" s="578">
        <f t="shared" si="2"/>
        <v>1</v>
      </c>
      <c r="B79" s="626"/>
      <c r="C79" s="587" t="s">
        <v>792</v>
      </c>
      <c r="D79" s="588" t="s">
        <v>793</v>
      </c>
      <c r="E79" s="588"/>
      <c r="F79" s="588"/>
      <c r="G79" s="588"/>
      <c r="H79" s="588"/>
      <c r="I79" s="588"/>
      <c r="J79" s="627"/>
      <c r="K79" s="627"/>
      <c r="L79" s="627"/>
      <c r="M79" s="627"/>
      <c r="N79" s="627"/>
      <c r="O79" s="627"/>
      <c r="P79" s="627"/>
      <c r="Q79" s="627"/>
      <c r="R79" s="627"/>
      <c r="S79" s="627"/>
      <c r="T79" s="627"/>
      <c r="U79" s="627"/>
      <c r="V79" s="627"/>
      <c r="W79" s="627"/>
      <c r="X79" s="627"/>
      <c r="Y79" s="627"/>
      <c r="Z79" s="627"/>
      <c r="AA79" s="627"/>
      <c r="AB79" s="627"/>
      <c r="AC79" s="627"/>
      <c r="AD79" s="627"/>
      <c r="AE79" s="627"/>
      <c r="AF79" s="627"/>
      <c r="AG79" s="627"/>
      <c r="AH79" s="627"/>
      <c r="AI79" s="627"/>
      <c r="AJ79" s="627"/>
      <c r="AK79" s="627"/>
      <c r="AL79" s="627"/>
      <c r="AM79" s="627"/>
      <c r="AN79" s="627"/>
      <c r="AO79" s="627"/>
      <c r="AP79" s="627"/>
      <c r="AQ79" s="627"/>
      <c r="AR79" s="627"/>
      <c r="AS79" s="627"/>
      <c r="AT79" s="627"/>
      <c r="AU79" s="627"/>
      <c r="AV79" s="627"/>
      <c r="AW79" s="627"/>
      <c r="AX79" s="627"/>
      <c r="AY79" s="627"/>
      <c r="AZ79" s="625"/>
      <c r="BB79" s="600"/>
      <c r="BC79" s="600"/>
      <c r="BD79" s="600"/>
      <c r="BE79" s="600"/>
      <c r="BF79" s="600"/>
      <c r="BG79" s="600"/>
      <c r="BH79" s="600"/>
      <c r="BI79" s="600"/>
      <c r="BJ79" s="600"/>
      <c r="BK79" s="600"/>
      <c r="BL79" s="600"/>
      <c r="BM79" s="600"/>
      <c r="BN79" s="600"/>
      <c r="BO79" s="600"/>
      <c r="BP79" s="600"/>
      <c r="BQ79" s="600"/>
      <c r="BR79" s="600"/>
      <c r="BS79" s="600"/>
      <c r="BT79" s="600"/>
      <c r="BU79" s="600"/>
      <c r="BV79" s="600"/>
    </row>
    <row r="80" spans="1:74" s="600" customFormat="1" ht="18" customHeight="1">
      <c r="A80" s="578">
        <f t="shared" si="2"/>
        <v>1</v>
      </c>
      <c r="B80" s="587"/>
      <c r="C80" s="587"/>
      <c r="D80" s="587" t="s">
        <v>540</v>
      </c>
      <c r="E80" s="588" t="str">
        <f>CONCATENATE("조림목이 정상적으로 생육하기 위해서는 조림목을 제외한 모든 식생을 제거하여야 하므로 ",AO53,"로 적용한다.")</f>
        <v>조림목이 정상적으로 생육하기 위해서는 조림목을 제외한 모든 식생을 제거하여야 하므로 모두베기로 적용한다.</v>
      </c>
      <c r="F80" s="588"/>
      <c r="G80" s="588"/>
      <c r="H80" s="588"/>
      <c r="I80" s="588"/>
      <c r="J80" s="589"/>
      <c r="K80" s="588"/>
      <c r="L80" s="588"/>
      <c r="M80" s="588"/>
      <c r="N80" s="588"/>
      <c r="O80" s="588"/>
      <c r="P80" s="588"/>
      <c r="Q80" s="588"/>
      <c r="R80" s="588"/>
      <c r="S80" s="588"/>
      <c r="T80" s="588"/>
      <c r="U80" s="588"/>
      <c r="V80" s="588"/>
      <c r="W80" s="588"/>
      <c r="X80" s="588"/>
      <c r="Y80" s="588"/>
      <c r="Z80" s="588"/>
      <c r="AA80" s="588"/>
      <c r="AB80" s="588"/>
      <c r="AC80" s="588"/>
      <c r="AD80" s="588"/>
      <c r="AE80" s="588"/>
      <c r="AF80" s="588"/>
      <c r="AG80" s="588"/>
      <c r="AH80" s="588"/>
      <c r="AI80" s="588"/>
      <c r="AJ80" s="588"/>
      <c r="AK80" s="588"/>
      <c r="AL80" s="588"/>
      <c r="AM80" s="588"/>
      <c r="AN80" s="588"/>
      <c r="AO80" s="588"/>
      <c r="AP80" s="588"/>
      <c r="AQ80" s="588"/>
      <c r="AR80" s="588"/>
      <c r="AS80" s="588"/>
      <c r="AT80" s="588"/>
      <c r="AU80" s="588"/>
      <c r="AV80" s="588"/>
      <c r="AW80" s="588"/>
      <c r="AX80" s="588"/>
      <c r="AY80" s="588"/>
      <c r="AZ80" s="628"/>
      <c r="BB80" s="601"/>
      <c r="BC80" s="601"/>
      <c r="BD80" s="601"/>
      <c r="BE80" s="601"/>
      <c r="BF80" s="601"/>
      <c r="BG80" s="601"/>
      <c r="BH80" s="601"/>
      <c r="BI80" s="601"/>
      <c r="BJ80" s="601"/>
      <c r="BK80" s="601"/>
      <c r="BL80" s="601"/>
      <c r="BM80" s="601"/>
      <c r="BN80" s="601"/>
      <c r="BO80" s="601"/>
      <c r="BP80" s="601"/>
      <c r="BQ80" s="601"/>
      <c r="BR80" s="601"/>
      <c r="BS80" s="601"/>
      <c r="BT80" s="601"/>
      <c r="BU80" s="601"/>
      <c r="BV80" s="601"/>
    </row>
    <row r="81" spans="1:74" s="600" customFormat="1" ht="18" customHeight="1">
      <c r="A81" s="578">
        <f t="shared" si="2"/>
        <v>1</v>
      </c>
      <c r="B81" s="587"/>
      <c r="C81" s="587" t="s">
        <v>794</v>
      </c>
      <c r="D81" s="588" t="s">
        <v>795</v>
      </c>
      <c r="E81" s="588"/>
      <c r="F81" s="588"/>
      <c r="G81" s="588"/>
      <c r="H81" s="588"/>
      <c r="I81" s="588"/>
      <c r="J81" s="588"/>
      <c r="K81" s="588"/>
      <c r="L81" s="588"/>
      <c r="M81" s="588"/>
      <c r="N81" s="588"/>
      <c r="O81" s="588"/>
      <c r="P81" s="588"/>
      <c r="Q81" s="588"/>
      <c r="R81" s="588"/>
      <c r="S81" s="588"/>
      <c r="T81" s="588"/>
      <c r="U81" s="588"/>
      <c r="V81" s="588"/>
      <c r="W81" s="588"/>
      <c r="X81" s="588"/>
      <c r="Y81" s="588"/>
      <c r="Z81" s="588"/>
      <c r="AA81" s="588"/>
      <c r="AB81" s="588"/>
      <c r="AC81" s="588"/>
      <c r="AD81" s="588"/>
      <c r="AE81" s="588"/>
      <c r="AF81" s="588"/>
      <c r="AG81" s="588"/>
      <c r="AH81" s="588"/>
      <c r="AI81" s="588"/>
      <c r="AJ81" s="588"/>
      <c r="AK81" s="588"/>
      <c r="AL81" s="588"/>
      <c r="AM81" s="588"/>
      <c r="AN81" s="588"/>
      <c r="AO81" s="588"/>
      <c r="AP81" s="588"/>
      <c r="AQ81" s="588"/>
      <c r="AR81" s="588"/>
      <c r="AS81" s="588"/>
      <c r="AT81" s="588"/>
      <c r="AU81" s="588"/>
      <c r="AV81" s="588"/>
      <c r="AW81" s="588"/>
      <c r="AX81" s="588"/>
      <c r="AY81" s="588"/>
      <c r="AZ81" s="628"/>
    </row>
    <row r="82" spans="1:74" s="600" customFormat="1" ht="18" customHeight="1">
      <c r="A82" s="578">
        <f t="shared" si="2"/>
        <v>1</v>
      </c>
      <c r="B82" s="587"/>
      <c r="C82" s="2111" t="s">
        <v>796</v>
      </c>
      <c r="D82" s="2111"/>
      <c r="E82" s="2111"/>
      <c r="F82" s="2111"/>
      <c r="G82" s="2111"/>
      <c r="H82" s="2111"/>
      <c r="I82" s="2111"/>
      <c r="J82" s="2111"/>
      <c r="K82" s="2111"/>
      <c r="L82" s="2111"/>
      <c r="M82" s="2111"/>
      <c r="N82" s="2111"/>
      <c r="O82" s="2111"/>
      <c r="P82" s="2111"/>
      <c r="Q82" s="2111"/>
      <c r="R82" s="2111"/>
      <c r="S82" s="2111"/>
      <c r="T82" s="2111"/>
      <c r="U82" s="2111"/>
      <c r="V82" s="2111"/>
      <c r="W82" s="2111"/>
      <c r="X82" s="2111"/>
      <c r="Y82" s="2111"/>
      <c r="Z82" s="2111"/>
      <c r="AA82" s="2111" t="s">
        <v>797</v>
      </c>
      <c r="AB82" s="2111"/>
      <c r="AC82" s="2111"/>
      <c r="AD82" s="2111"/>
      <c r="AE82" s="2111"/>
      <c r="AF82" s="2111"/>
      <c r="AG82" s="2111"/>
      <c r="AH82" s="2111"/>
      <c r="AI82" s="2111"/>
      <c r="AJ82" s="2111"/>
      <c r="AK82" s="2111"/>
      <c r="AL82" s="2111"/>
      <c r="AM82" s="2111"/>
      <c r="AN82" s="2111"/>
      <c r="AO82" s="2111"/>
      <c r="AP82" s="2111"/>
      <c r="AQ82" s="2111"/>
      <c r="AR82" s="2111"/>
      <c r="AS82" s="2111"/>
      <c r="AT82" s="2111"/>
      <c r="AU82" s="2111"/>
      <c r="AV82" s="2111"/>
      <c r="AW82" s="2111"/>
      <c r="AX82" s="2111"/>
      <c r="AY82" s="587"/>
      <c r="AZ82" s="586"/>
    </row>
    <row r="83" spans="1:74" s="586" customFormat="1" ht="18" customHeight="1">
      <c r="A83" s="578">
        <f t="shared" si="2"/>
        <v>1</v>
      </c>
      <c r="B83" s="629"/>
      <c r="C83" s="2111" t="s">
        <v>798</v>
      </c>
      <c r="D83" s="2111"/>
      <c r="E83" s="2111"/>
      <c r="F83" s="2111"/>
      <c r="G83" s="2111"/>
      <c r="H83" s="2111"/>
      <c r="I83" s="2111"/>
      <c r="J83" s="2111"/>
      <c r="K83" s="2111" t="s">
        <v>799</v>
      </c>
      <c r="L83" s="2111"/>
      <c r="M83" s="2111"/>
      <c r="N83" s="2111"/>
      <c r="O83" s="2111"/>
      <c r="P83" s="2111"/>
      <c r="Q83" s="2111"/>
      <c r="R83" s="2111"/>
      <c r="S83" s="2111" t="s">
        <v>800</v>
      </c>
      <c r="T83" s="2111"/>
      <c r="U83" s="2111"/>
      <c r="V83" s="2111"/>
      <c r="W83" s="2111"/>
      <c r="X83" s="2111"/>
      <c r="Y83" s="2111"/>
      <c r="Z83" s="2111"/>
      <c r="AA83" s="2111" t="s">
        <v>801</v>
      </c>
      <c r="AB83" s="2111"/>
      <c r="AC83" s="2111"/>
      <c r="AD83" s="2111"/>
      <c r="AE83" s="2111"/>
      <c r="AF83" s="2111"/>
      <c r="AG83" s="2111"/>
      <c r="AH83" s="2111"/>
      <c r="AI83" s="2111" t="s">
        <v>802</v>
      </c>
      <c r="AJ83" s="2111"/>
      <c r="AK83" s="2111"/>
      <c r="AL83" s="2111"/>
      <c r="AM83" s="2111"/>
      <c r="AN83" s="2111"/>
      <c r="AO83" s="2111"/>
      <c r="AP83" s="2111"/>
      <c r="AQ83" s="2111" t="s">
        <v>574</v>
      </c>
      <c r="AR83" s="2111"/>
      <c r="AS83" s="2111"/>
      <c r="AT83" s="2111"/>
      <c r="AU83" s="2111"/>
      <c r="AV83" s="2111"/>
      <c r="AW83" s="2111"/>
      <c r="AX83" s="2111"/>
      <c r="AY83" s="629"/>
      <c r="AZ83" s="585"/>
      <c r="BB83" s="600"/>
      <c r="BC83" s="600"/>
      <c r="BD83" s="600"/>
      <c r="BE83" s="600"/>
      <c r="BF83" s="600"/>
      <c r="BG83" s="600"/>
      <c r="BH83" s="600"/>
      <c r="BI83" s="600"/>
      <c r="BJ83" s="600"/>
      <c r="BK83" s="600"/>
      <c r="BL83" s="600"/>
      <c r="BM83" s="600"/>
      <c r="BN83" s="600"/>
      <c r="BO83" s="600"/>
      <c r="BP83" s="600"/>
      <c r="BQ83" s="600"/>
      <c r="BR83" s="600"/>
      <c r="BS83" s="600"/>
      <c r="BT83" s="600"/>
      <c r="BU83" s="600"/>
      <c r="BV83" s="600"/>
    </row>
    <row r="84" spans="1:74" s="580" customFormat="1" ht="18" hidden="1" customHeight="1">
      <c r="A84" s="578">
        <f>IF(S$84&gt;0,1,0)</f>
        <v>0</v>
      </c>
      <c r="B84" s="612"/>
      <c r="C84" s="2111" t="s">
        <v>536</v>
      </c>
      <c r="D84" s="2111"/>
      <c r="E84" s="2111"/>
      <c r="F84" s="2111"/>
      <c r="G84" s="2111"/>
      <c r="H84" s="2111"/>
      <c r="I84" s="2111"/>
      <c r="J84" s="2111"/>
      <c r="K84" s="2111" t="s">
        <v>805</v>
      </c>
      <c r="L84" s="2111"/>
      <c r="M84" s="2111"/>
      <c r="N84" s="2111"/>
      <c r="O84" s="2111"/>
      <c r="P84" s="2111"/>
      <c r="Q84" s="2111"/>
      <c r="R84" s="2111"/>
      <c r="S84" s="2112">
        <f>IF('4-2-2 필지별사업내역'!O79&gt;0,'4-2-2 필지별사업내역'!O79,0)</f>
        <v>0</v>
      </c>
      <c r="T84" s="2112"/>
      <c r="U84" s="2112"/>
      <c r="V84" s="2112"/>
      <c r="W84" s="2112"/>
      <c r="X84" s="2112"/>
      <c r="Y84" s="2112"/>
      <c r="Z84" s="2112"/>
      <c r="AA84" s="2113" t="str">
        <f>'6-3표준조사(2)'!P81</f>
        <v>중 (15˚ ~ 30˚)</v>
      </c>
      <c r="AB84" s="2113"/>
      <c r="AC84" s="2113"/>
      <c r="AD84" s="2113"/>
      <c r="AE84" s="2113"/>
      <c r="AF84" s="2113"/>
      <c r="AG84" s="2113"/>
      <c r="AH84" s="2113"/>
      <c r="AI84" s="2113" t="str">
        <f>'6-3표준조사(2)'!Q81</f>
        <v>개소당3ha이상</v>
      </c>
      <c r="AJ84" s="2113"/>
      <c r="AK84" s="2113"/>
      <c r="AL84" s="2113"/>
      <c r="AM84" s="2113"/>
      <c r="AN84" s="2113"/>
      <c r="AO84" s="2113"/>
      <c r="AP84" s="2113"/>
      <c r="AQ84" s="2113" t="str">
        <f>'6-3표준조사(2)'!R81</f>
        <v>3년차 이상</v>
      </c>
      <c r="AR84" s="2113"/>
      <c r="AS84" s="2113"/>
      <c r="AT84" s="2113"/>
      <c r="AU84" s="2113"/>
      <c r="AV84" s="2113"/>
      <c r="AW84" s="2113"/>
      <c r="AX84" s="2113"/>
      <c r="AY84" s="612"/>
      <c r="AZ84" s="613"/>
    </row>
    <row r="85" spans="1:74" s="586" customFormat="1" ht="18" customHeight="1">
      <c r="A85" s="578">
        <f t="shared" si="2"/>
        <v>1</v>
      </c>
      <c r="B85" s="612"/>
      <c r="C85" s="2111" t="s">
        <v>806</v>
      </c>
      <c r="D85" s="2111"/>
      <c r="E85" s="2111"/>
      <c r="F85" s="2111"/>
      <c r="G85" s="2111"/>
      <c r="H85" s="2111"/>
      <c r="I85" s="2111"/>
      <c r="J85" s="2111"/>
      <c r="K85" s="2111" t="s">
        <v>807</v>
      </c>
      <c r="L85" s="2111"/>
      <c r="M85" s="2111"/>
      <c r="N85" s="2111"/>
      <c r="O85" s="2111"/>
      <c r="P85" s="2111"/>
      <c r="Q85" s="2111"/>
      <c r="R85" s="2111"/>
      <c r="S85" s="2115">
        <f>K69</f>
        <v>6.8</v>
      </c>
      <c r="T85" s="2115"/>
      <c r="U85" s="2115"/>
      <c r="V85" s="2115"/>
      <c r="W85" s="2115"/>
      <c r="X85" s="2115"/>
      <c r="Y85" s="2115"/>
      <c r="Z85" s="2115"/>
      <c r="AA85" s="2114"/>
      <c r="AB85" s="2114"/>
      <c r="AC85" s="2114"/>
      <c r="AD85" s="2114"/>
      <c r="AE85" s="2114"/>
      <c r="AF85" s="2114"/>
      <c r="AG85" s="2114"/>
      <c r="AH85" s="2114"/>
      <c r="AI85" s="2114"/>
      <c r="AJ85" s="2114"/>
      <c r="AK85" s="2114"/>
      <c r="AL85" s="2114"/>
      <c r="AM85" s="2114"/>
      <c r="AN85" s="2114"/>
      <c r="AO85" s="2114"/>
      <c r="AP85" s="2114"/>
      <c r="AQ85" s="2114"/>
      <c r="AR85" s="2114"/>
      <c r="AS85" s="2114"/>
      <c r="AT85" s="2114"/>
      <c r="AU85" s="2114"/>
      <c r="AV85" s="2114"/>
      <c r="AW85" s="2114"/>
      <c r="AX85" s="2114"/>
      <c r="AY85" s="612"/>
      <c r="AZ85" s="613"/>
    </row>
    <row r="86" spans="1:74" s="586" customFormat="1" ht="18" hidden="1" customHeight="1">
      <c r="A86" s="578">
        <f>IF(S$84&gt;0,1,0)</f>
        <v>0</v>
      </c>
      <c r="B86" s="630"/>
      <c r="C86" s="630" t="s">
        <v>407</v>
      </c>
      <c r="D86" s="630" t="s">
        <v>536</v>
      </c>
      <c r="E86" s="630"/>
      <c r="F86" s="630"/>
      <c r="G86" s="631"/>
      <c r="H86" s="631"/>
      <c r="I86" s="631"/>
      <c r="J86" s="631"/>
      <c r="K86" s="631"/>
      <c r="L86" s="618"/>
      <c r="M86" s="618"/>
      <c r="N86" s="618"/>
      <c r="O86" s="618"/>
      <c r="P86" s="618"/>
      <c r="Q86" s="632"/>
      <c r="R86" s="632"/>
      <c r="S86" s="632"/>
      <c r="T86" s="632"/>
      <c r="U86" s="632"/>
      <c r="V86" s="612"/>
      <c r="W86" s="612"/>
      <c r="X86" s="612"/>
      <c r="Y86" s="612"/>
      <c r="Z86" s="633"/>
      <c r="AA86" s="612"/>
      <c r="AB86" s="612"/>
      <c r="AC86" s="612"/>
      <c r="AD86" s="634"/>
      <c r="AE86" s="612"/>
      <c r="AF86" s="612"/>
      <c r="AG86" s="612"/>
      <c r="AH86" s="635"/>
      <c r="AI86" s="635"/>
      <c r="AJ86" s="635"/>
      <c r="AK86" s="635"/>
      <c r="AL86" s="635"/>
      <c r="AM86" s="635"/>
      <c r="AN86" s="635"/>
      <c r="AO86" s="635"/>
      <c r="AP86" s="635"/>
      <c r="AQ86" s="636"/>
      <c r="AR86" s="636"/>
      <c r="AS86" s="636"/>
      <c r="AT86" s="636"/>
      <c r="AU86" s="637"/>
      <c r="AV86" s="637"/>
      <c r="AW86" s="637"/>
      <c r="AX86" s="637"/>
      <c r="AY86" s="637"/>
      <c r="AZ86" s="638"/>
    </row>
    <row r="87" spans="1:74" s="586" customFormat="1" ht="18" hidden="1" customHeight="1">
      <c r="A87" s="578">
        <f>IF(S$84&gt;0,1,0)</f>
        <v>0</v>
      </c>
      <c r="B87" s="587"/>
      <c r="C87" s="587"/>
      <c r="D87" s="587" t="s">
        <v>540</v>
      </c>
      <c r="E87" s="587" t="s">
        <v>809</v>
      </c>
      <c r="F87" s="587"/>
      <c r="G87" s="587"/>
      <c r="H87" s="587"/>
      <c r="I87" s="587"/>
      <c r="J87" s="634"/>
      <c r="K87" s="634"/>
      <c r="L87" s="634"/>
      <c r="M87" s="634"/>
      <c r="N87" s="587"/>
      <c r="O87" s="587"/>
      <c r="P87" s="587"/>
      <c r="Q87" s="587"/>
      <c r="R87" s="587"/>
      <c r="S87" s="587"/>
      <c r="T87" s="632"/>
      <c r="U87" s="632"/>
      <c r="V87" s="632"/>
      <c r="W87" s="632"/>
      <c r="X87" s="587"/>
      <c r="Y87" s="587"/>
      <c r="Z87" s="587"/>
      <c r="AA87" s="587"/>
      <c r="AB87" s="632"/>
      <c r="AC87" s="632"/>
      <c r="AD87" s="632"/>
      <c r="AE87" s="632"/>
      <c r="AF87" s="587"/>
      <c r="AG87" s="587"/>
      <c r="AH87" s="587"/>
      <c r="AI87" s="587"/>
      <c r="AJ87" s="587"/>
      <c r="AK87" s="587"/>
      <c r="AL87" s="587"/>
      <c r="AM87" s="587"/>
      <c r="AN87" s="587"/>
      <c r="AO87" s="587"/>
      <c r="AP87" s="587"/>
      <c r="AQ87" s="587"/>
      <c r="AR87" s="587"/>
      <c r="AS87" s="587"/>
      <c r="AT87" s="587"/>
      <c r="AU87" s="587"/>
      <c r="AV87" s="587"/>
      <c r="AW87" s="587"/>
      <c r="AX87" s="587"/>
      <c r="AY87" s="587"/>
    </row>
    <row r="88" spans="1:74" s="600" customFormat="1" ht="18" hidden="1" customHeight="1">
      <c r="A88" s="578">
        <f>IF(S$84&gt;0,1,0)</f>
        <v>0</v>
      </c>
      <c r="B88" s="587"/>
      <c r="C88" s="587"/>
      <c r="D88" s="587" t="s">
        <v>540</v>
      </c>
      <c r="E88" s="588" t="s">
        <v>810</v>
      </c>
      <c r="F88" s="588"/>
      <c r="G88" s="588"/>
      <c r="H88" s="588"/>
      <c r="I88" s="588"/>
      <c r="J88" s="588"/>
      <c r="K88" s="588"/>
      <c r="L88" s="588"/>
      <c r="M88" s="588"/>
      <c r="N88" s="588"/>
      <c r="O88" s="588"/>
      <c r="P88" s="588"/>
      <c r="Q88" s="588"/>
      <c r="R88" s="588"/>
      <c r="S88" s="588"/>
      <c r="T88" s="588"/>
      <c r="U88" s="588"/>
      <c r="V88" s="588"/>
      <c r="W88" s="588"/>
      <c r="X88" s="588"/>
      <c r="Y88" s="588"/>
      <c r="Z88" s="588"/>
      <c r="AA88" s="588"/>
      <c r="AB88" s="588"/>
      <c r="AC88" s="588"/>
      <c r="AD88" s="588"/>
      <c r="AE88" s="588"/>
      <c r="AF88" s="588"/>
      <c r="AG88" s="588"/>
      <c r="AH88" s="588"/>
      <c r="AI88" s="588"/>
      <c r="AJ88" s="588"/>
      <c r="AK88" s="588"/>
      <c r="AL88" s="588"/>
      <c r="AM88" s="588"/>
      <c r="AN88" s="588"/>
      <c r="AO88" s="588"/>
      <c r="AP88" s="588"/>
      <c r="AQ88" s="588"/>
      <c r="AR88" s="588"/>
      <c r="AS88" s="588"/>
      <c r="AT88" s="588"/>
      <c r="AU88" s="588"/>
      <c r="AV88" s="588"/>
      <c r="AW88" s="588"/>
      <c r="AX88" s="588"/>
      <c r="AY88" s="588"/>
      <c r="AZ88" s="628"/>
    </row>
    <row r="89" spans="1:74" s="601" customFormat="1" ht="18" customHeight="1">
      <c r="A89" s="578">
        <f>IF(S$85&gt;0,1,0)</f>
        <v>1</v>
      </c>
      <c r="B89" s="587"/>
      <c r="C89" s="587" t="s">
        <v>811</v>
      </c>
      <c r="D89" s="587"/>
      <c r="E89" s="639"/>
      <c r="F89" s="639"/>
      <c r="G89" s="639"/>
      <c r="H89" s="639"/>
      <c r="I89" s="639"/>
      <c r="J89" s="639"/>
      <c r="K89" s="639"/>
      <c r="L89" s="639"/>
      <c r="M89" s="639"/>
      <c r="N89" s="639"/>
      <c r="O89" s="639"/>
      <c r="P89" s="639"/>
      <c r="Q89" s="639"/>
      <c r="R89" s="639"/>
      <c r="S89" s="639"/>
      <c r="T89" s="639"/>
      <c r="U89" s="639"/>
      <c r="V89" s="639"/>
      <c r="W89" s="639"/>
      <c r="X89" s="639"/>
      <c r="Y89" s="639"/>
      <c r="Z89" s="639"/>
      <c r="AA89" s="639"/>
      <c r="AB89" s="639"/>
      <c r="AC89" s="639"/>
      <c r="AD89" s="639"/>
      <c r="AE89" s="639"/>
      <c r="AF89" s="639"/>
      <c r="AG89" s="639"/>
      <c r="AH89" s="639"/>
      <c r="AI89" s="639"/>
      <c r="AJ89" s="639"/>
      <c r="AK89" s="639"/>
      <c r="AL89" s="639"/>
      <c r="AM89" s="639"/>
      <c r="AN89" s="639"/>
      <c r="AO89" s="639"/>
      <c r="AP89" s="639"/>
      <c r="AQ89" s="639"/>
      <c r="AR89" s="639"/>
      <c r="AS89" s="639"/>
      <c r="AT89" s="639"/>
      <c r="AU89" s="639"/>
      <c r="AV89" s="639"/>
      <c r="AW89" s="639"/>
      <c r="AX89" s="639"/>
      <c r="AY89" s="639"/>
      <c r="AZ89" s="640"/>
    </row>
    <row r="90" spans="1:74" s="600" customFormat="1" ht="18" customHeight="1">
      <c r="A90" s="578">
        <f t="shared" ref="A90:A100" si="3">IF(S$85&gt;0,1,0)</f>
        <v>1</v>
      </c>
      <c r="B90" s="587"/>
      <c r="C90" s="587"/>
      <c r="D90" s="587" t="s">
        <v>540</v>
      </c>
      <c r="E90" s="639" t="s">
        <v>812</v>
      </c>
      <c r="F90" s="639"/>
      <c r="G90" s="639"/>
      <c r="H90" s="639"/>
      <c r="I90" s="639"/>
      <c r="J90" s="639"/>
      <c r="K90" s="639"/>
      <c r="L90" s="639"/>
      <c r="M90" s="639"/>
      <c r="N90" s="639"/>
      <c r="O90" s="639"/>
      <c r="P90" s="639"/>
      <c r="Q90" s="639"/>
      <c r="R90" s="639"/>
      <c r="S90" s="639"/>
      <c r="T90" s="639"/>
      <c r="U90" s="639"/>
      <c r="V90" s="639"/>
      <c r="W90" s="639"/>
      <c r="X90" s="639"/>
      <c r="Y90" s="639"/>
      <c r="Z90" s="639"/>
      <c r="AA90" s="639"/>
      <c r="AB90" s="639"/>
      <c r="AC90" s="639"/>
      <c r="AD90" s="639"/>
      <c r="AE90" s="639"/>
      <c r="AF90" s="639"/>
      <c r="AG90" s="639"/>
      <c r="AH90" s="639"/>
      <c r="AI90" s="639"/>
      <c r="AJ90" s="639"/>
      <c r="AK90" s="639"/>
      <c r="AL90" s="639"/>
      <c r="AM90" s="639"/>
      <c r="AN90" s="639"/>
      <c r="AO90" s="639"/>
      <c r="AP90" s="639"/>
      <c r="AQ90" s="639"/>
      <c r="AR90" s="639"/>
      <c r="AS90" s="639"/>
      <c r="AT90" s="639"/>
      <c r="AU90" s="639"/>
      <c r="AV90" s="639"/>
      <c r="AW90" s="639"/>
      <c r="AX90" s="639"/>
      <c r="AY90" s="639"/>
      <c r="AZ90" s="640"/>
    </row>
    <row r="91" spans="1:74" s="600" customFormat="1" ht="18" customHeight="1">
      <c r="A91" s="578">
        <f t="shared" si="3"/>
        <v>1</v>
      </c>
      <c r="B91" s="587"/>
      <c r="C91" s="587"/>
      <c r="D91" s="587" t="s">
        <v>540</v>
      </c>
      <c r="E91" s="639" t="s">
        <v>813</v>
      </c>
      <c r="F91" s="639"/>
      <c r="G91" s="639"/>
      <c r="H91" s="639"/>
      <c r="I91" s="639"/>
      <c r="J91" s="639"/>
      <c r="K91" s="639"/>
      <c r="L91" s="639"/>
      <c r="M91" s="639"/>
      <c r="N91" s="639"/>
      <c r="O91" s="639"/>
      <c r="P91" s="639"/>
      <c r="Q91" s="639"/>
      <c r="R91" s="639"/>
      <c r="S91" s="639"/>
      <c r="T91" s="639"/>
      <c r="U91" s="639"/>
      <c r="V91" s="639"/>
      <c r="W91" s="639"/>
      <c r="X91" s="639"/>
      <c r="Y91" s="639"/>
      <c r="Z91" s="639"/>
      <c r="AA91" s="639"/>
      <c r="AB91" s="639"/>
      <c r="AC91" s="639"/>
      <c r="AD91" s="639"/>
      <c r="AE91" s="639"/>
      <c r="AF91" s="639"/>
      <c r="AG91" s="639"/>
      <c r="AH91" s="639"/>
      <c r="AI91" s="639"/>
      <c r="AJ91" s="639"/>
      <c r="AK91" s="639"/>
      <c r="AL91" s="639"/>
      <c r="AM91" s="639"/>
      <c r="AN91" s="639"/>
      <c r="AO91" s="639"/>
      <c r="AP91" s="639"/>
      <c r="AQ91" s="639"/>
      <c r="AR91" s="639"/>
      <c r="AS91" s="639"/>
      <c r="AT91" s="639"/>
      <c r="AU91" s="639"/>
      <c r="AV91" s="639"/>
      <c r="AW91" s="639"/>
      <c r="AX91" s="639"/>
      <c r="AY91" s="639"/>
      <c r="AZ91" s="640"/>
    </row>
    <row r="92" spans="1:74" s="600" customFormat="1" ht="18" customHeight="1">
      <c r="A92" s="578">
        <f t="shared" si="3"/>
        <v>1</v>
      </c>
      <c r="B92" s="587"/>
      <c r="C92" s="587" t="s">
        <v>814</v>
      </c>
      <c r="D92" s="587" t="s">
        <v>815</v>
      </c>
      <c r="E92" s="639"/>
      <c r="F92" s="639"/>
      <c r="G92" s="639"/>
      <c r="H92" s="639"/>
      <c r="I92" s="639"/>
      <c r="J92" s="639"/>
      <c r="K92" s="639"/>
      <c r="L92" s="639"/>
      <c r="M92" s="639"/>
      <c r="N92" s="639"/>
      <c r="O92" s="639"/>
      <c r="P92" s="639"/>
      <c r="Q92" s="639"/>
      <c r="R92" s="639"/>
      <c r="S92" s="639"/>
      <c r="T92" s="639"/>
      <c r="U92" s="639"/>
      <c r="V92" s="639"/>
      <c r="W92" s="639"/>
      <c r="X92" s="639"/>
      <c r="Y92" s="639"/>
      <c r="Z92" s="639"/>
      <c r="AA92" s="639"/>
      <c r="AB92" s="639"/>
      <c r="AC92" s="639"/>
      <c r="AD92" s="639"/>
      <c r="AE92" s="639"/>
      <c r="AF92" s="639"/>
      <c r="AG92" s="639"/>
      <c r="AH92" s="639"/>
      <c r="AI92" s="639"/>
      <c r="AJ92" s="639"/>
      <c r="AK92" s="639"/>
      <c r="AL92" s="639"/>
      <c r="AM92" s="639"/>
      <c r="AN92" s="639"/>
      <c r="AO92" s="639"/>
      <c r="AP92" s="639"/>
      <c r="AQ92" s="639"/>
      <c r="AR92" s="639"/>
      <c r="AS92" s="639"/>
      <c r="AT92" s="639"/>
      <c r="AU92" s="639"/>
      <c r="AV92" s="639"/>
      <c r="AW92" s="639"/>
      <c r="AX92" s="639"/>
      <c r="AY92" s="639"/>
      <c r="AZ92" s="640"/>
    </row>
    <row r="93" spans="1:74" s="600" customFormat="1" ht="18" customHeight="1">
      <c r="A93" s="578">
        <f t="shared" si="3"/>
        <v>1</v>
      </c>
      <c r="B93" s="587"/>
      <c r="C93" s="587"/>
      <c r="D93" s="587" t="s">
        <v>540</v>
      </c>
      <c r="E93" s="639" t="s">
        <v>816</v>
      </c>
      <c r="F93" s="639"/>
      <c r="G93" s="639"/>
      <c r="H93" s="639"/>
      <c r="I93" s="639"/>
      <c r="J93" s="639"/>
      <c r="K93" s="639"/>
      <c r="L93" s="639"/>
      <c r="M93" s="639"/>
      <c r="N93" s="639"/>
      <c r="O93" s="639"/>
      <c r="P93" s="639"/>
      <c r="Q93" s="639"/>
      <c r="R93" s="639"/>
      <c r="S93" s="639"/>
      <c r="T93" s="639"/>
      <c r="U93" s="639"/>
      <c r="V93" s="639"/>
      <c r="W93" s="639"/>
      <c r="X93" s="639"/>
      <c r="Y93" s="639"/>
      <c r="Z93" s="639"/>
      <c r="AA93" s="639"/>
      <c r="AB93" s="639"/>
      <c r="AC93" s="639"/>
      <c r="AD93" s="639"/>
      <c r="AE93" s="639"/>
      <c r="AF93" s="639"/>
      <c r="AG93" s="639"/>
      <c r="AH93" s="639"/>
      <c r="AI93" s="639"/>
      <c r="AJ93" s="639"/>
      <c r="AK93" s="639"/>
      <c r="AL93" s="639"/>
      <c r="AM93" s="639"/>
      <c r="AN93" s="639"/>
      <c r="AO93" s="639"/>
      <c r="AP93" s="639"/>
      <c r="AQ93" s="639"/>
      <c r="AR93" s="639"/>
      <c r="AS93" s="639"/>
      <c r="AT93" s="639"/>
      <c r="AU93" s="639"/>
      <c r="AV93" s="639"/>
      <c r="AW93" s="639"/>
      <c r="AX93" s="639"/>
      <c r="AY93" s="639"/>
      <c r="AZ93" s="640"/>
    </row>
    <row r="94" spans="1:74" s="600" customFormat="1" ht="18" customHeight="1">
      <c r="A94" s="578">
        <f t="shared" si="3"/>
        <v>1</v>
      </c>
      <c r="B94" s="587"/>
      <c r="C94" s="587"/>
      <c r="D94" s="587" t="s">
        <v>540</v>
      </c>
      <c r="E94" s="639" t="s">
        <v>817</v>
      </c>
      <c r="F94" s="639"/>
      <c r="G94" s="639"/>
      <c r="H94" s="639"/>
      <c r="I94" s="639"/>
      <c r="J94" s="639"/>
      <c r="K94" s="639"/>
      <c r="L94" s="639"/>
      <c r="M94" s="639"/>
      <c r="N94" s="639"/>
      <c r="O94" s="639"/>
      <c r="P94" s="639"/>
      <c r="Q94" s="639"/>
      <c r="R94" s="639"/>
      <c r="S94" s="639"/>
      <c r="T94" s="639"/>
      <c r="U94" s="639"/>
      <c r="V94" s="639"/>
      <c r="W94" s="639"/>
      <c r="X94" s="639"/>
      <c r="Y94" s="639"/>
      <c r="Z94" s="639"/>
      <c r="AA94" s="639"/>
      <c r="AB94" s="639"/>
      <c r="AC94" s="639"/>
      <c r="AD94" s="639"/>
      <c r="AE94" s="639"/>
      <c r="AF94" s="639"/>
      <c r="AG94" s="639"/>
      <c r="AH94" s="639"/>
      <c r="AI94" s="639"/>
      <c r="AJ94" s="639"/>
      <c r="AK94" s="639"/>
      <c r="AL94" s="639"/>
      <c r="AM94" s="639"/>
      <c r="AN94" s="639"/>
      <c r="AO94" s="639"/>
      <c r="AP94" s="639"/>
      <c r="AQ94" s="639"/>
      <c r="AR94" s="639"/>
      <c r="AS94" s="639"/>
      <c r="AT94" s="639"/>
      <c r="AU94" s="639"/>
      <c r="AV94" s="639"/>
      <c r="AW94" s="639"/>
      <c r="AX94" s="639"/>
      <c r="AY94" s="639"/>
      <c r="AZ94" s="640"/>
    </row>
    <row r="95" spans="1:74" s="600" customFormat="1" ht="18" customHeight="1">
      <c r="A95" s="578">
        <f t="shared" si="3"/>
        <v>1</v>
      </c>
      <c r="B95" s="587"/>
      <c r="C95" s="587"/>
      <c r="D95" s="587" t="s">
        <v>540</v>
      </c>
      <c r="E95" s="639" t="s">
        <v>818</v>
      </c>
      <c r="F95" s="639"/>
      <c r="G95" s="639"/>
      <c r="H95" s="639"/>
      <c r="I95" s="639"/>
      <c r="J95" s="639"/>
      <c r="K95" s="639"/>
      <c r="L95" s="639"/>
      <c r="M95" s="639"/>
      <c r="N95" s="639"/>
      <c r="O95" s="639"/>
      <c r="P95" s="639"/>
      <c r="Q95" s="639"/>
      <c r="R95" s="639"/>
      <c r="S95" s="639"/>
      <c r="T95" s="639"/>
      <c r="U95" s="639"/>
      <c r="V95" s="639"/>
      <c r="W95" s="639"/>
      <c r="X95" s="639"/>
      <c r="Y95" s="639"/>
      <c r="Z95" s="639"/>
      <c r="AA95" s="639"/>
      <c r="AB95" s="639"/>
      <c r="AC95" s="639"/>
      <c r="AD95" s="639"/>
      <c r="AE95" s="639"/>
      <c r="AF95" s="639"/>
      <c r="AG95" s="639"/>
      <c r="AH95" s="639"/>
      <c r="AI95" s="639"/>
      <c r="AJ95" s="639"/>
      <c r="AK95" s="639"/>
      <c r="AL95" s="639"/>
      <c r="AM95" s="639"/>
      <c r="AN95" s="639"/>
      <c r="AO95" s="639"/>
      <c r="AP95" s="639"/>
      <c r="AQ95" s="639"/>
      <c r="AR95" s="639"/>
      <c r="AS95" s="639"/>
      <c r="AT95" s="639"/>
      <c r="AU95" s="639"/>
      <c r="AV95" s="639"/>
      <c r="AW95" s="639"/>
      <c r="AX95" s="639"/>
      <c r="AY95" s="639"/>
      <c r="AZ95" s="640"/>
    </row>
    <row r="96" spans="1:74" s="600" customFormat="1" ht="18" customHeight="1">
      <c r="A96" s="578">
        <f t="shared" si="3"/>
        <v>1</v>
      </c>
      <c r="B96" s="587"/>
      <c r="C96" s="587"/>
      <c r="D96" s="587" t="s">
        <v>540</v>
      </c>
      <c r="E96" s="639" t="s">
        <v>819</v>
      </c>
      <c r="F96" s="639"/>
      <c r="G96" s="639"/>
      <c r="H96" s="639"/>
      <c r="I96" s="639"/>
      <c r="J96" s="639"/>
      <c r="K96" s="639"/>
      <c r="L96" s="639"/>
      <c r="M96" s="639"/>
      <c r="N96" s="639"/>
      <c r="O96" s="639"/>
      <c r="P96" s="639"/>
      <c r="Q96" s="639"/>
      <c r="R96" s="639"/>
      <c r="S96" s="639"/>
      <c r="T96" s="639"/>
      <c r="U96" s="639"/>
      <c r="V96" s="639"/>
      <c r="W96" s="639"/>
      <c r="X96" s="639"/>
      <c r="Y96" s="639"/>
      <c r="Z96" s="639"/>
      <c r="AA96" s="639"/>
      <c r="AB96" s="639"/>
      <c r="AC96" s="639"/>
      <c r="AD96" s="639"/>
      <c r="AE96" s="639"/>
      <c r="AF96" s="639"/>
      <c r="AG96" s="639"/>
      <c r="AH96" s="639"/>
      <c r="AI96" s="639"/>
      <c r="AJ96" s="639"/>
      <c r="AK96" s="639"/>
      <c r="AL96" s="639"/>
      <c r="AM96" s="639"/>
      <c r="AN96" s="639"/>
      <c r="AO96" s="639"/>
      <c r="AP96" s="639"/>
      <c r="AQ96" s="639"/>
      <c r="AR96" s="639"/>
      <c r="AS96" s="639"/>
      <c r="AT96" s="639"/>
      <c r="AU96" s="639"/>
      <c r="AV96" s="639"/>
      <c r="AW96" s="639"/>
      <c r="AX96" s="639"/>
      <c r="AY96" s="639"/>
      <c r="AZ96" s="640"/>
    </row>
    <row r="97" spans="1:52" s="600" customFormat="1" ht="18" customHeight="1">
      <c r="A97" s="578">
        <f t="shared" si="3"/>
        <v>1</v>
      </c>
      <c r="B97" s="587"/>
      <c r="C97" s="587"/>
      <c r="D97" s="587" t="s">
        <v>540</v>
      </c>
      <c r="E97" s="639" t="s">
        <v>820</v>
      </c>
      <c r="F97" s="639"/>
      <c r="G97" s="639"/>
      <c r="H97" s="639"/>
      <c r="I97" s="639"/>
      <c r="J97" s="639"/>
      <c r="K97" s="639"/>
      <c r="L97" s="639"/>
      <c r="M97" s="639"/>
      <c r="N97" s="639"/>
      <c r="O97" s="639"/>
      <c r="P97" s="639"/>
      <c r="Q97" s="639"/>
      <c r="R97" s="639"/>
      <c r="S97" s="639"/>
      <c r="T97" s="639"/>
      <c r="U97" s="639"/>
      <c r="V97" s="639"/>
      <c r="W97" s="639"/>
      <c r="X97" s="639"/>
      <c r="Y97" s="639"/>
      <c r="Z97" s="639"/>
      <c r="AA97" s="639"/>
      <c r="AB97" s="639"/>
      <c r="AC97" s="639"/>
      <c r="AD97" s="639"/>
      <c r="AE97" s="639"/>
      <c r="AF97" s="639"/>
      <c r="AG97" s="639"/>
      <c r="AH97" s="639"/>
      <c r="AI97" s="639"/>
      <c r="AJ97" s="639"/>
      <c r="AK97" s="639"/>
      <c r="AL97" s="639"/>
      <c r="AM97" s="639"/>
      <c r="AN97" s="639"/>
      <c r="AO97" s="639"/>
      <c r="AP97" s="639"/>
      <c r="AQ97" s="639"/>
      <c r="AR97" s="639"/>
      <c r="AS97" s="639"/>
      <c r="AT97" s="639"/>
      <c r="AU97" s="639"/>
      <c r="AV97" s="639"/>
      <c r="AW97" s="639"/>
      <c r="AX97" s="639"/>
      <c r="AY97" s="639"/>
      <c r="AZ97" s="640"/>
    </row>
    <row r="98" spans="1:52" s="600" customFormat="1" ht="18" customHeight="1">
      <c r="A98" s="578">
        <f t="shared" si="3"/>
        <v>1</v>
      </c>
      <c r="B98" s="587"/>
      <c r="C98" s="587"/>
      <c r="D98" s="587" t="s">
        <v>540</v>
      </c>
      <c r="E98" s="639" t="s">
        <v>821</v>
      </c>
      <c r="F98" s="639"/>
      <c r="G98" s="639"/>
      <c r="H98" s="639"/>
      <c r="I98" s="639"/>
      <c r="J98" s="639"/>
      <c r="K98" s="639"/>
      <c r="L98" s="639"/>
      <c r="M98" s="639"/>
      <c r="N98" s="639"/>
      <c r="O98" s="639"/>
      <c r="P98" s="639"/>
      <c r="Q98" s="639"/>
      <c r="R98" s="639"/>
      <c r="S98" s="639"/>
      <c r="T98" s="639"/>
      <c r="U98" s="639"/>
      <c r="V98" s="639"/>
      <c r="W98" s="639"/>
      <c r="X98" s="639"/>
      <c r="Y98" s="639"/>
      <c r="Z98" s="639"/>
      <c r="AA98" s="639"/>
      <c r="AB98" s="639"/>
      <c r="AC98" s="639"/>
      <c r="AD98" s="639"/>
      <c r="AE98" s="639"/>
      <c r="AF98" s="639"/>
      <c r="AG98" s="639"/>
      <c r="AH98" s="639"/>
      <c r="AI98" s="639"/>
      <c r="AJ98" s="639"/>
      <c r="AK98" s="639"/>
      <c r="AL98" s="639"/>
      <c r="AM98" s="639"/>
      <c r="AN98" s="639"/>
      <c r="AO98" s="639"/>
      <c r="AP98" s="639"/>
      <c r="AQ98" s="639"/>
      <c r="AR98" s="639"/>
      <c r="AS98" s="639"/>
      <c r="AT98" s="639"/>
      <c r="AU98" s="639"/>
      <c r="AV98" s="639"/>
      <c r="AW98" s="639"/>
      <c r="AX98" s="639"/>
      <c r="AY98" s="639"/>
      <c r="AZ98" s="640"/>
    </row>
    <row r="99" spans="1:52" s="600" customFormat="1" ht="18" customHeight="1">
      <c r="A99" s="578">
        <f t="shared" si="3"/>
        <v>1</v>
      </c>
      <c r="B99" s="587"/>
      <c r="C99" s="587"/>
      <c r="D99" s="587" t="s">
        <v>540</v>
      </c>
      <c r="E99" s="639" t="s">
        <v>822</v>
      </c>
      <c r="F99" s="639"/>
      <c r="G99" s="639"/>
      <c r="H99" s="639"/>
      <c r="I99" s="639"/>
      <c r="J99" s="639"/>
      <c r="K99" s="639"/>
      <c r="L99" s="639"/>
      <c r="M99" s="639"/>
      <c r="N99" s="639"/>
      <c r="O99" s="639"/>
      <c r="P99" s="639"/>
      <c r="Q99" s="639"/>
      <c r="R99" s="639"/>
      <c r="S99" s="639"/>
      <c r="T99" s="639"/>
      <c r="U99" s="639"/>
      <c r="V99" s="639"/>
      <c r="W99" s="639"/>
      <c r="X99" s="639"/>
      <c r="Y99" s="639"/>
      <c r="Z99" s="639"/>
      <c r="AA99" s="639"/>
      <c r="AB99" s="639"/>
      <c r="AC99" s="639"/>
      <c r="AD99" s="639"/>
      <c r="AE99" s="639"/>
      <c r="AF99" s="639"/>
      <c r="AG99" s="639"/>
      <c r="AH99" s="639"/>
      <c r="AI99" s="639"/>
      <c r="AJ99" s="639"/>
      <c r="AK99" s="639"/>
      <c r="AL99" s="639"/>
      <c r="AM99" s="639"/>
      <c r="AN99" s="639"/>
      <c r="AO99" s="639"/>
      <c r="AP99" s="639"/>
      <c r="AQ99" s="639"/>
      <c r="AR99" s="639"/>
      <c r="AS99" s="639"/>
      <c r="AT99" s="639"/>
      <c r="AU99" s="639"/>
      <c r="AV99" s="639"/>
      <c r="AW99" s="639"/>
      <c r="AX99" s="639"/>
      <c r="AY99" s="639"/>
      <c r="AZ99" s="640"/>
    </row>
    <row r="100" spans="1:52" s="600" customFormat="1" ht="18" customHeight="1" thickBot="1">
      <c r="A100" s="578">
        <f t="shared" si="3"/>
        <v>1</v>
      </c>
      <c r="B100" s="587"/>
      <c r="C100" s="587"/>
      <c r="D100" s="639"/>
      <c r="E100" s="641"/>
      <c r="F100" s="641"/>
      <c r="G100" s="641"/>
      <c r="H100" s="641"/>
      <c r="I100" s="641"/>
      <c r="J100" s="641"/>
      <c r="K100" s="641"/>
      <c r="L100" s="641"/>
      <c r="M100" s="641"/>
      <c r="N100" s="641"/>
      <c r="O100" s="641"/>
      <c r="P100" s="641"/>
      <c r="Q100" s="641"/>
      <c r="R100" s="641"/>
      <c r="S100" s="641"/>
      <c r="T100" s="641"/>
      <c r="U100" s="641"/>
      <c r="V100" s="641"/>
      <c r="W100" s="641"/>
      <c r="X100" s="641"/>
      <c r="Y100" s="641"/>
      <c r="Z100" s="641"/>
      <c r="AA100" s="641"/>
      <c r="AB100" s="641"/>
      <c r="AC100" s="641"/>
      <c r="AD100" s="641"/>
      <c r="AE100" s="641"/>
      <c r="AF100" s="641"/>
      <c r="AG100" s="641"/>
      <c r="AH100" s="641"/>
      <c r="AI100" s="641"/>
      <c r="AJ100" s="641"/>
      <c r="AK100" s="641"/>
      <c r="AL100" s="641"/>
      <c r="AM100" s="641"/>
      <c r="AN100" s="641"/>
      <c r="AO100" s="641"/>
      <c r="AP100" s="641"/>
      <c r="AQ100" s="641"/>
      <c r="AR100" s="641"/>
      <c r="AS100" s="641"/>
      <c r="AT100" s="641"/>
      <c r="AU100" s="641"/>
      <c r="AV100" s="641"/>
      <c r="AW100" s="641"/>
      <c r="AX100" s="641"/>
      <c r="AY100" s="641"/>
      <c r="AZ100" s="640"/>
    </row>
    <row r="101" spans="1:52" ht="33" thickTop="1" thickBot="1">
      <c r="A101" s="578">
        <f t="shared" ref="A101:A135" si="4">IF(K$119&gt;0,1,0)</f>
        <v>1</v>
      </c>
      <c r="B101" s="2117" t="s">
        <v>823</v>
      </c>
      <c r="C101" s="2118"/>
      <c r="D101" s="2118"/>
      <c r="E101" s="2118"/>
      <c r="F101" s="2118"/>
      <c r="G101" s="2118"/>
      <c r="H101" s="2118"/>
      <c r="I101" s="2118"/>
      <c r="J101" s="2118"/>
      <c r="K101" s="2118"/>
      <c r="L101" s="2118"/>
      <c r="M101" s="2118"/>
      <c r="N101" s="2118"/>
      <c r="O101" s="2118"/>
      <c r="P101" s="2118"/>
      <c r="Q101" s="2118"/>
      <c r="R101" s="2118"/>
      <c r="S101" s="2118"/>
      <c r="T101" s="2118"/>
      <c r="U101" s="2118"/>
      <c r="V101" s="2118"/>
      <c r="W101" s="2118"/>
      <c r="X101" s="2118"/>
      <c r="Y101" s="2118"/>
      <c r="Z101" s="2118"/>
      <c r="AA101" s="2118"/>
      <c r="AB101" s="2118"/>
      <c r="AC101" s="2118"/>
      <c r="AD101" s="2118"/>
      <c r="AE101" s="2118"/>
      <c r="AF101" s="2118"/>
      <c r="AG101" s="2118"/>
      <c r="AH101" s="2118"/>
      <c r="AI101" s="2118"/>
      <c r="AJ101" s="2118"/>
      <c r="AK101" s="2118"/>
      <c r="AL101" s="2118"/>
      <c r="AM101" s="2118"/>
      <c r="AN101" s="2118"/>
      <c r="AO101" s="2118"/>
      <c r="AP101" s="2118"/>
      <c r="AQ101" s="2118"/>
      <c r="AR101" s="2118"/>
      <c r="AS101" s="2118"/>
      <c r="AT101" s="2118"/>
      <c r="AU101" s="2118"/>
      <c r="AV101" s="2118"/>
      <c r="AW101" s="2118"/>
      <c r="AX101" s="2118"/>
      <c r="AY101" s="2119"/>
      <c r="AZ101" s="574"/>
    </row>
    <row r="102" spans="1:52" s="580" customFormat="1" ht="9.9499999999999993" customHeight="1" thickTop="1">
      <c r="A102" s="578">
        <f t="shared" si="4"/>
        <v>1</v>
      </c>
      <c r="B102" s="579"/>
      <c r="C102" s="579"/>
      <c r="D102" s="579"/>
      <c r="E102" s="579"/>
      <c r="F102" s="579"/>
      <c r="G102" s="579"/>
      <c r="H102" s="579"/>
      <c r="I102" s="579"/>
      <c r="J102" s="579"/>
      <c r="K102" s="579"/>
      <c r="L102" s="579"/>
      <c r="M102" s="579"/>
      <c r="N102" s="579"/>
      <c r="O102" s="579"/>
      <c r="P102" s="579"/>
      <c r="Q102" s="579"/>
      <c r="R102" s="579"/>
      <c r="S102" s="579"/>
      <c r="T102" s="579"/>
      <c r="U102" s="579"/>
      <c r="V102" s="579"/>
      <c r="W102" s="579"/>
      <c r="X102" s="579"/>
      <c r="Y102" s="579"/>
      <c r="Z102" s="579"/>
      <c r="AA102" s="579"/>
      <c r="AB102" s="579"/>
      <c r="AC102" s="579"/>
      <c r="AD102" s="579"/>
      <c r="AE102" s="579"/>
      <c r="AF102" s="579"/>
      <c r="AG102" s="579"/>
      <c r="AH102" s="579"/>
      <c r="AI102" s="579"/>
      <c r="AJ102" s="579"/>
      <c r="AK102" s="579"/>
      <c r="AL102" s="579"/>
      <c r="AM102" s="579"/>
      <c r="AN102" s="579"/>
      <c r="AO102" s="579"/>
      <c r="AP102" s="579"/>
      <c r="AQ102" s="579"/>
      <c r="AR102" s="579"/>
      <c r="AS102" s="579"/>
      <c r="AT102" s="579"/>
      <c r="AU102" s="579"/>
      <c r="AV102" s="579"/>
      <c r="AW102" s="579"/>
      <c r="AX102" s="579"/>
      <c r="AY102" s="579"/>
    </row>
    <row r="103" spans="1:52" s="584" customFormat="1" ht="30" customHeight="1">
      <c r="A103" s="578">
        <f t="shared" si="4"/>
        <v>1</v>
      </c>
      <c r="B103" s="581"/>
      <c r="C103" s="581"/>
      <c r="D103" s="581"/>
      <c r="E103" s="581"/>
      <c r="F103" s="2120" t="s">
        <v>768</v>
      </c>
      <c r="G103" s="2120"/>
      <c r="H103" s="2120"/>
      <c r="I103" s="2120"/>
      <c r="J103" s="2120"/>
      <c r="K103" s="2120"/>
      <c r="L103" s="2121" t="str">
        <f>+'6-3표준조사(2)'!K154</f>
        <v>64-0</v>
      </c>
      <c r="M103" s="2121"/>
      <c r="N103" s="2121"/>
      <c r="O103" s="2121"/>
      <c r="P103" s="2121"/>
      <c r="Q103" s="2121"/>
      <c r="R103" s="582"/>
      <c r="S103" s="582"/>
      <c r="T103" s="2120" t="s">
        <v>769</v>
      </c>
      <c r="U103" s="2120"/>
      <c r="V103" s="2120"/>
      <c r="W103" s="2120"/>
      <c r="X103" s="2120"/>
      <c r="Y103" s="2120"/>
      <c r="Z103" s="2121" t="str">
        <f>+'6-3표준조사(2)'!L154</f>
        <v>23-0</v>
      </c>
      <c r="AA103" s="2121"/>
      <c r="AB103" s="2121"/>
      <c r="AC103" s="2121"/>
      <c r="AD103" s="2121"/>
      <c r="AE103" s="2121"/>
      <c r="AF103" s="582"/>
      <c r="AG103" s="582"/>
      <c r="AH103" s="2120" t="s">
        <v>770</v>
      </c>
      <c r="AI103" s="2120"/>
      <c r="AJ103" s="2120"/>
      <c r="AK103" s="2120"/>
      <c r="AL103" s="2120"/>
      <c r="AM103" s="2120"/>
      <c r="AN103" s="2120"/>
      <c r="AO103" s="2121" t="str">
        <f>+'6-3표준조사(2)'!R154</f>
        <v>모두베기</v>
      </c>
      <c r="AP103" s="2121"/>
      <c r="AQ103" s="2121"/>
      <c r="AR103" s="2121"/>
      <c r="AS103" s="2121"/>
      <c r="AT103" s="2121"/>
      <c r="AU103" s="583"/>
      <c r="AV103" s="583"/>
      <c r="AW103" s="583"/>
      <c r="AX103" s="583"/>
      <c r="AY103" s="581"/>
    </row>
    <row r="104" spans="1:52" s="580" customFormat="1" ht="14.25" customHeight="1">
      <c r="A104" s="578">
        <f t="shared" si="4"/>
        <v>1</v>
      </c>
      <c r="B104" s="579"/>
      <c r="C104" s="579"/>
      <c r="D104" s="579"/>
      <c r="E104" s="579"/>
      <c r="F104" s="579"/>
      <c r="G104" s="579"/>
      <c r="H104" s="579"/>
      <c r="I104" s="579"/>
      <c r="J104" s="579"/>
      <c r="K104" s="579"/>
      <c r="L104" s="579"/>
      <c r="M104" s="579"/>
      <c r="N104" s="579"/>
      <c r="O104" s="579"/>
      <c r="P104" s="579"/>
      <c r="Q104" s="579"/>
      <c r="R104" s="579"/>
      <c r="S104" s="579"/>
      <c r="T104" s="579"/>
      <c r="U104" s="579"/>
      <c r="V104" s="579"/>
      <c r="W104" s="579"/>
      <c r="X104" s="579"/>
      <c r="Y104" s="579"/>
      <c r="Z104" s="579"/>
      <c r="AA104" s="579"/>
      <c r="AB104" s="579"/>
      <c r="AC104" s="579"/>
      <c r="AD104" s="579"/>
      <c r="AE104" s="579"/>
      <c r="AF104" s="579"/>
      <c r="AG104" s="579"/>
      <c r="AH104" s="579"/>
      <c r="AI104" s="579"/>
      <c r="AJ104" s="579"/>
      <c r="AK104" s="579"/>
      <c r="AL104" s="579"/>
      <c r="AM104" s="579"/>
      <c r="AN104" s="579"/>
      <c r="AO104" s="579"/>
      <c r="AP104" s="579"/>
      <c r="AQ104" s="579"/>
      <c r="AR104" s="579"/>
      <c r="AS104" s="579"/>
      <c r="AT104" s="579"/>
      <c r="AU104" s="579"/>
      <c r="AV104" s="579"/>
      <c r="AW104" s="579"/>
      <c r="AX104" s="579"/>
      <c r="AY104" s="579"/>
    </row>
    <row r="105" spans="1:52" s="586" customFormat="1" ht="20.100000000000001" customHeight="1">
      <c r="A105" s="578">
        <f t="shared" si="4"/>
        <v>1</v>
      </c>
      <c r="B105" s="2116" t="s">
        <v>771</v>
      </c>
      <c r="C105" s="2116"/>
      <c r="D105" s="2116"/>
      <c r="E105" s="2116"/>
      <c r="F105" s="2116"/>
      <c r="G105" s="2116"/>
      <c r="H105" s="2116"/>
      <c r="I105" s="2116"/>
      <c r="J105" s="2116"/>
      <c r="K105" s="2116"/>
      <c r="L105" s="2116"/>
      <c r="M105" s="2116"/>
      <c r="N105" s="2116"/>
      <c r="O105" s="2116"/>
      <c r="P105" s="2116"/>
      <c r="Q105" s="2116"/>
      <c r="R105" s="2116"/>
      <c r="S105" s="2116"/>
      <c r="T105" s="2116"/>
      <c r="U105" s="2116"/>
      <c r="V105" s="2116"/>
      <c r="W105" s="2116"/>
      <c r="X105" s="2116"/>
      <c r="Y105" s="2116"/>
      <c r="Z105" s="2116"/>
      <c r="AA105" s="2116"/>
      <c r="AB105" s="2116"/>
      <c r="AC105" s="2116"/>
      <c r="AD105" s="2116"/>
      <c r="AE105" s="2116"/>
      <c r="AF105" s="2116"/>
      <c r="AG105" s="2116"/>
      <c r="AH105" s="2116"/>
      <c r="AI105" s="2116"/>
      <c r="AJ105" s="2116"/>
      <c r="AK105" s="2116"/>
      <c r="AL105" s="2116"/>
      <c r="AM105" s="2116"/>
      <c r="AN105" s="2116"/>
      <c r="AO105" s="2116"/>
      <c r="AP105" s="2116"/>
      <c r="AQ105" s="2116"/>
      <c r="AR105" s="2116"/>
      <c r="AS105" s="2116"/>
      <c r="AT105" s="2116"/>
      <c r="AU105" s="2116"/>
      <c r="AV105" s="2116"/>
      <c r="AW105" s="2116"/>
      <c r="AX105" s="2116"/>
      <c r="AY105" s="2116"/>
      <c r="AZ105" s="585"/>
    </row>
    <row r="106" spans="1:52" s="586" customFormat="1" ht="18" customHeight="1">
      <c r="A106" s="578">
        <f t="shared" si="4"/>
        <v>1</v>
      </c>
      <c r="B106" s="587"/>
      <c r="C106" s="587" t="s">
        <v>772</v>
      </c>
      <c r="D106" s="588" t="s">
        <v>773</v>
      </c>
      <c r="E106" s="588"/>
      <c r="F106" s="589"/>
      <c r="G106" s="589"/>
      <c r="H106" s="589"/>
      <c r="I106" s="589"/>
      <c r="J106" s="590"/>
      <c r="K106" s="587"/>
      <c r="L106" s="587"/>
      <c r="M106" s="588"/>
      <c r="N106" s="588"/>
      <c r="O106" s="590"/>
      <c r="P106" s="588"/>
      <c r="Q106" s="588"/>
      <c r="R106" s="588"/>
      <c r="S106" s="588"/>
      <c r="T106" s="588"/>
      <c r="U106" s="588"/>
      <c r="V106" s="588"/>
      <c r="W106" s="588"/>
      <c r="X106" s="588"/>
      <c r="Y106" s="588"/>
      <c r="Z106" s="588"/>
      <c r="AA106" s="588"/>
      <c r="AB106" s="588"/>
      <c r="AC106" s="588"/>
      <c r="AD106" s="588"/>
      <c r="AE106" s="588"/>
      <c r="AF106" s="587"/>
      <c r="AG106" s="587"/>
      <c r="AH106" s="587"/>
      <c r="AI106" s="587"/>
      <c r="AJ106" s="587"/>
      <c r="AK106" s="587"/>
      <c r="AL106" s="587"/>
      <c r="AM106" s="587"/>
      <c r="AN106" s="587"/>
      <c r="AO106" s="587"/>
      <c r="AP106" s="587"/>
      <c r="AQ106" s="587"/>
      <c r="AR106" s="587"/>
      <c r="AS106" s="587"/>
      <c r="AT106" s="587"/>
      <c r="AU106" s="587"/>
      <c r="AV106" s="587"/>
      <c r="AW106" s="587"/>
      <c r="AX106" s="587"/>
      <c r="AY106" s="587"/>
    </row>
    <row r="107" spans="1:52" s="586" customFormat="1" ht="18" customHeight="1">
      <c r="A107" s="578">
        <f t="shared" si="4"/>
        <v>1</v>
      </c>
      <c r="B107" s="587"/>
      <c r="C107" s="587"/>
      <c r="D107" s="587" t="s">
        <v>540</v>
      </c>
      <c r="E107" s="588" t="str">
        <f>CONCATENATE(L103," 임반 ",Z103," 소반 은 해발고",'6-3표준조사(2)'!W153,"m ~ ",'6-3표준조사(2)'!W154,"m 사이에 분포한다.")</f>
        <v>64-0 임반 23-0 소반 은 해발고318m ~ 379m 사이에 분포한다.</v>
      </c>
      <c r="F107" s="588"/>
      <c r="G107" s="588"/>
      <c r="H107" s="588"/>
      <c r="I107" s="588"/>
      <c r="J107" s="588"/>
      <c r="K107" s="588"/>
      <c r="L107" s="588"/>
      <c r="M107" s="588"/>
      <c r="N107" s="588"/>
      <c r="O107" s="588"/>
      <c r="P107" s="588"/>
      <c r="Q107" s="588"/>
      <c r="R107" s="588"/>
      <c r="S107" s="588"/>
      <c r="T107" s="588"/>
      <c r="U107" s="588"/>
      <c r="V107" s="588"/>
      <c r="W107" s="588"/>
      <c r="X107" s="588"/>
      <c r="Y107" s="588"/>
      <c r="Z107" s="588"/>
      <c r="AA107" s="588"/>
      <c r="AB107" s="588"/>
      <c r="AC107" s="588"/>
      <c r="AD107" s="588"/>
      <c r="AE107" s="588"/>
      <c r="AF107" s="588"/>
      <c r="AG107" s="588"/>
      <c r="AH107" s="588"/>
      <c r="AI107" s="588"/>
      <c r="AJ107" s="591"/>
      <c r="AK107" s="591"/>
      <c r="AL107" s="591"/>
      <c r="AM107" s="588"/>
      <c r="AN107" s="588"/>
      <c r="AO107" s="588"/>
      <c r="AP107" s="588"/>
      <c r="AQ107" s="588"/>
      <c r="AR107" s="588"/>
      <c r="AS107" s="588"/>
      <c r="AT107" s="588"/>
      <c r="AU107" s="588"/>
      <c r="AV107" s="588"/>
      <c r="AW107" s="588"/>
      <c r="AX107" s="588"/>
      <c r="AY107" s="588"/>
    </row>
    <row r="108" spans="1:52" s="586" customFormat="1" ht="18" customHeight="1">
      <c r="A108" s="578">
        <f t="shared" si="4"/>
        <v>1</v>
      </c>
      <c r="B108" s="587"/>
      <c r="C108" s="587"/>
      <c r="D108" s="587" t="s">
        <v>540</v>
      </c>
      <c r="E108" s="587" t="str">
        <f>CONCATENATE("소반의 경사도는 평균 ",'6-3표준조사(2)'!W155,"˚로 ",'6-3표준조사(2)'!P156,"경사이고, 임지의 잔재를 제외하고 장애물은 많지 않다.")</f>
        <v>소반의 경사도는 평균 25.4˚로 중 (15˚ ~ 30˚)경사이고, 임지의 잔재를 제외하고 장애물은 많지 않다.</v>
      </c>
      <c r="F108" s="587"/>
      <c r="G108" s="587"/>
      <c r="H108" s="587"/>
      <c r="I108" s="587"/>
      <c r="J108" s="587"/>
      <c r="K108" s="587"/>
      <c r="L108" s="587"/>
      <c r="M108" s="587"/>
      <c r="N108" s="587"/>
      <c r="O108" s="587"/>
      <c r="P108" s="587"/>
      <c r="Q108" s="587"/>
      <c r="R108" s="587"/>
      <c r="S108" s="587"/>
      <c r="T108" s="587"/>
      <c r="U108" s="587"/>
      <c r="V108" s="587"/>
      <c r="W108" s="587"/>
      <c r="X108" s="587"/>
      <c r="Y108" s="587"/>
      <c r="Z108" s="587"/>
      <c r="AA108" s="587"/>
      <c r="AB108" s="587"/>
      <c r="AC108" s="587"/>
      <c r="AD108" s="587"/>
      <c r="AE108" s="587"/>
      <c r="AF108" s="587"/>
      <c r="AG108" s="587"/>
      <c r="AH108" s="587"/>
      <c r="AI108" s="587"/>
      <c r="AJ108" s="587"/>
      <c r="AK108" s="587"/>
      <c r="AL108" s="587"/>
      <c r="AM108" s="587"/>
      <c r="AN108" s="587"/>
      <c r="AO108" s="587"/>
      <c r="AP108" s="587"/>
      <c r="AQ108" s="587"/>
      <c r="AR108" s="587"/>
      <c r="AS108" s="587"/>
      <c r="AT108" s="587"/>
      <c r="AU108" s="587"/>
      <c r="AV108" s="587"/>
      <c r="AW108" s="587"/>
      <c r="AX108" s="587"/>
      <c r="AY108" s="587"/>
    </row>
    <row r="109" spans="1:52" s="586" customFormat="1" ht="18" customHeight="1">
      <c r="A109" s="578">
        <f t="shared" si="4"/>
        <v>1</v>
      </c>
      <c r="B109" s="587"/>
      <c r="C109" s="587" t="s">
        <v>405</v>
      </c>
      <c r="D109" s="587" t="s">
        <v>777</v>
      </c>
      <c r="E109" s="587"/>
      <c r="F109" s="587"/>
      <c r="G109" s="587"/>
      <c r="H109" s="587"/>
      <c r="I109" s="587"/>
      <c r="J109" s="587"/>
      <c r="K109" s="588"/>
      <c r="L109" s="588"/>
      <c r="M109" s="592"/>
      <c r="N109" s="587"/>
      <c r="O109" s="587"/>
      <c r="P109" s="593"/>
      <c r="Q109" s="593"/>
      <c r="R109" s="593"/>
      <c r="S109" s="593"/>
      <c r="T109" s="593"/>
      <c r="U109" s="587"/>
      <c r="V109" s="587"/>
      <c r="W109" s="587"/>
      <c r="X109" s="587"/>
      <c r="Y109" s="587"/>
      <c r="Z109" s="587"/>
      <c r="AA109" s="587"/>
      <c r="AB109" s="587"/>
      <c r="AC109" s="587"/>
      <c r="AD109" s="587"/>
      <c r="AE109" s="587"/>
      <c r="AF109" s="587"/>
      <c r="AG109" s="587"/>
      <c r="AH109" s="587"/>
      <c r="AI109" s="587"/>
      <c r="AJ109" s="587"/>
      <c r="AK109" s="587"/>
      <c r="AL109" s="587"/>
      <c r="AM109" s="587"/>
      <c r="AN109" s="587"/>
      <c r="AO109" s="587"/>
      <c r="AP109" s="587"/>
      <c r="AQ109" s="587"/>
      <c r="AR109" s="587"/>
      <c r="AS109" s="587"/>
      <c r="AT109" s="587"/>
      <c r="AU109" s="587"/>
      <c r="AV109" s="587"/>
      <c r="AW109" s="587"/>
      <c r="AX109" s="587"/>
      <c r="AY109" s="587"/>
    </row>
    <row r="110" spans="1:52" s="586" customFormat="1" ht="18" customHeight="1">
      <c r="A110" s="578">
        <f t="shared" si="4"/>
        <v>1</v>
      </c>
      <c r="B110" s="587"/>
      <c r="C110" s="587"/>
      <c r="D110" s="587" t="s">
        <v>540</v>
      </c>
      <c r="E110" s="588" t="str">
        <f>CONCATENATE("사업대상지는 ",'6-3표준조사(2)'!N154," ",'6-3표준조사(2)'!O154," ",'6-3표준조사(2)'!P154,"로 지적면적은 ",'4-1 필지내역'!F21,"ha 이다." )</f>
        <v>사업대상지는 어상천 임현 산126-1번지로 지적면적은 21.71ha 이다.</v>
      </c>
      <c r="F110" s="588"/>
      <c r="G110" s="588"/>
      <c r="H110" s="587"/>
      <c r="I110" s="587"/>
      <c r="J110" s="587"/>
      <c r="K110" s="587"/>
      <c r="L110" s="587"/>
      <c r="M110" s="587"/>
      <c r="N110" s="587"/>
      <c r="O110" s="587"/>
      <c r="P110" s="587"/>
      <c r="Q110" s="587"/>
      <c r="R110" s="587"/>
      <c r="S110" s="587"/>
      <c r="T110" s="587"/>
      <c r="U110" s="587"/>
      <c r="V110" s="587"/>
      <c r="W110" s="587"/>
      <c r="X110" s="587"/>
      <c r="Y110" s="587"/>
      <c r="Z110" s="587"/>
      <c r="AA110" s="587"/>
      <c r="AB110" s="587"/>
      <c r="AC110" s="587"/>
      <c r="AD110" s="587"/>
      <c r="AE110" s="587"/>
      <c r="AF110" s="587"/>
      <c r="AG110" s="587"/>
      <c r="AH110" s="587"/>
      <c r="AI110" s="587"/>
      <c r="AJ110" s="588"/>
      <c r="AK110" s="588"/>
      <c r="AL110" s="588"/>
      <c r="AM110" s="588"/>
      <c r="AN110" s="588"/>
      <c r="AO110" s="588"/>
      <c r="AP110" s="588"/>
      <c r="AQ110" s="588"/>
      <c r="AR110" s="588"/>
      <c r="AS110" s="588"/>
      <c r="AT110" s="588"/>
      <c r="AU110" s="588"/>
      <c r="AV110" s="588"/>
      <c r="AW110" s="588"/>
      <c r="AX110" s="588"/>
      <c r="AY110" s="588"/>
      <c r="AZ110" s="594"/>
    </row>
    <row r="111" spans="1:52" s="586" customFormat="1" ht="18" customHeight="1">
      <c r="A111" s="578">
        <f t="shared" si="4"/>
        <v>1</v>
      </c>
      <c r="B111" s="587"/>
      <c r="C111" s="587"/>
      <c r="D111" s="587" t="s">
        <v>540</v>
      </c>
      <c r="E111" s="588" t="str">
        <f>CONCATENATE("소반내에 묘지 및 조림목이 고사하여 풀베기 작업이 필요없는 지역을 제외한 풀베기사업 대상면적은 ",'6-3표준조사(2)'!Q154,"ha 이다.")</f>
        <v>소반내에 묘지 및 조림목이 고사하여 풀베기 작업이 필요없는 지역을 제외한 풀베기사업 대상면적은 1.1ha 이다.</v>
      </c>
      <c r="F111" s="588"/>
      <c r="G111" s="588"/>
      <c r="H111" s="588"/>
      <c r="I111" s="588"/>
      <c r="J111" s="588"/>
      <c r="K111" s="588"/>
      <c r="L111" s="588"/>
      <c r="M111" s="588"/>
      <c r="N111" s="588"/>
      <c r="O111" s="588"/>
      <c r="P111" s="588"/>
      <c r="Q111" s="588"/>
      <c r="R111" s="588"/>
      <c r="S111" s="588"/>
      <c r="T111" s="588"/>
      <c r="U111" s="588"/>
      <c r="V111" s="588"/>
      <c r="W111" s="588"/>
      <c r="X111" s="588"/>
      <c r="Y111" s="588"/>
      <c r="Z111" s="588"/>
      <c r="AA111" s="588"/>
      <c r="AB111" s="588"/>
      <c r="AC111" s="588"/>
      <c r="AD111" s="588"/>
      <c r="AE111" s="588"/>
      <c r="AF111" s="588"/>
      <c r="AG111" s="588"/>
      <c r="AH111" s="588"/>
      <c r="AI111" s="588"/>
      <c r="AJ111" s="588"/>
      <c r="AK111" s="588"/>
      <c r="AL111" s="588"/>
      <c r="AM111" s="588"/>
      <c r="AN111" s="588"/>
      <c r="AO111" s="588"/>
      <c r="AP111" s="588"/>
      <c r="AQ111" s="588"/>
      <c r="AR111" s="588"/>
      <c r="AS111" s="588"/>
      <c r="AT111" s="588"/>
      <c r="AU111" s="588"/>
      <c r="AV111" s="588"/>
      <c r="AW111" s="588"/>
      <c r="AX111" s="588"/>
      <c r="AY111" s="588"/>
      <c r="AZ111" s="594"/>
    </row>
    <row r="112" spans="1:52" s="586" customFormat="1" ht="18" customHeight="1">
      <c r="A112" s="578">
        <f t="shared" si="4"/>
        <v>1</v>
      </c>
      <c r="B112" s="587"/>
      <c r="C112" s="587" t="s">
        <v>407</v>
      </c>
      <c r="D112" s="587" t="s">
        <v>779</v>
      </c>
      <c r="E112" s="588"/>
      <c r="F112" s="588"/>
      <c r="G112" s="588"/>
      <c r="H112" s="588"/>
      <c r="I112" s="588"/>
      <c r="J112" s="588"/>
      <c r="K112" s="588"/>
      <c r="L112" s="588"/>
      <c r="M112" s="588"/>
      <c r="N112" s="588"/>
      <c r="O112" s="588"/>
      <c r="P112" s="588"/>
      <c r="Q112" s="588"/>
      <c r="R112" s="588"/>
      <c r="S112" s="588"/>
      <c r="T112" s="588"/>
      <c r="U112" s="588"/>
      <c r="V112" s="588"/>
      <c r="W112" s="588"/>
      <c r="X112" s="588"/>
      <c r="Y112" s="588"/>
      <c r="Z112" s="588"/>
      <c r="AA112" s="588"/>
      <c r="AB112" s="588"/>
      <c r="AC112" s="588"/>
      <c r="AD112" s="588"/>
      <c r="AE112" s="588"/>
      <c r="AF112" s="588"/>
      <c r="AG112" s="588"/>
      <c r="AH112" s="595"/>
      <c r="AI112" s="595"/>
      <c r="AJ112" s="595"/>
      <c r="AK112" s="588"/>
      <c r="AL112" s="588"/>
      <c r="AM112" s="588"/>
      <c r="AN112" s="588"/>
      <c r="AO112" s="588"/>
      <c r="AP112" s="588"/>
      <c r="AQ112" s="588"/>
      <c r="AR112" s="588"/>
      <c r="AS112" s="588"/>
      <c r="AT112" s="588"/>
      <c r="AU112" s="588"/>
      <c r="AV112" s="588"/>
      <c r="AW112" s="588"/>
      <c r="AX112" s="588"/>
      <c r="AY112" s="588"/>
      <c r="AZ112" s="594"/>
    </row>
    <row r="113" spans="1:74" s="586" customFormat="1" ht="18" customHeight="1">
      <c r="A113" s="578">
        <f t="shared" si="4"/>
        <v>1</v>
      </c>
      <c r="B113" s="596"/>
      <c r="C113" s="596"/>
      <c r="D113" s="596" t="s">
        <v>540</v>
      </c>
      <c r="E113" s="597" t="s">
        <v>2165</v>
      </c>
      <c r="F113" s="597"/>
      <c r="G113" s="597"/>
      <c r="H113" s="597"/>
      <c r="I113" s="597"/>
      <c r="J113" s="597"/>
      <c r="K113" s="597"/>
      <c r="L113" s="597"/>
      <c r="M113" s="597"/>
      <c r="N113" s="597"/>
      <c r="O113" s="597"/>
      <c r="P113" s="597"/>
      <c r="Q113" s="597"/>
      <c r="R113" s="597"/>
      <c r="S113" s="597"/>
      <c r="T113" s="597"/>
      <c r="U113" s="597"/>
      <c r="V113" s="597"/>
      <c r="W113" s="597"/>
      <c r="X113" s="597"/>
      <c r="Y113" s="597"/>
      <c r="Z113" s="597"/>
      <c r="AA113" s="597"/>
      <c r="AB113" s="597"/>
      <c r="AC113" s="597"/>
      <c r="AD113" s="597"/>
      <c r="AE113" s="597"/>
      <c r="AF113" s="597"/>
      <c r="AG113" s="597"/>
      <c r="AH113" s="598"/>
      <c r="AI113" s="598"/>
      <c r="AJ113" s="598"/>
      <c r="AK113" s="597"/>
      <c r="AL113" s="597"/>
      <c r="AM113" s="597"/>
      <c r="AN113" s="597"/>
      <c r="AO113" s="597"/>
      <c r="AP113" s="597"/>
      <c r="AQ113" s="597"/>
      <c r="AR113" s="597"/>
      <c r="AS113" s="597"/>
      <c r="AT113" s="597"/>
      <c r="AU113" s="597"/>
      <c r="AV113" s="597"/>
      <c r="AW113" s="597"/>
      <c r="AX113" s="597"/>
      <c r="AY113" s="597"/>
      <c r="AZ113" s="594"/>
    </row>
    <row r="114" spans="1:74" s="586" customFormat="1" ht="14.25" customHeight="1">
      <c r="A114" s="578">
        <f t="shared" si="4"/>
        <v>1</v>
      </c>
      <c r="B114" s="587"/>
      <c r="C114" s="587"/>
      <c r="D114" s="599"/>
      <c r="E114" s="599"/>
      <c r="F114" s="599"/>
      <c r="G114" s="599"/>
      <c r="H114" s="599"/>
      <c r="I114" s="599"/>
      <c r="J114" s="599"/>
      <c r="K114" s="599"/>
      <c r="L114" s="599"/>
      <c r="M114" s="599"/>
      <c r="N114" s="599"/>
      <c r="O114" s="599"/>
      <c r="P114" s="599"/>
      <c r="Q114" s="599"/>
      <c r="R114" s="599"/>
      <c r="S114" s="599"/>
      <c r="T114" s="599"/>
      <c r="U114" s="599"/>
      <c r="V114" s="599"/>
      <c r="W114" s="599"/>
      <c r="X114" s="599"/>
      <c r="Y114" s="599"/>
      <c r="Z114" s="599"/>
      <c r="AA114" s="599"/>
      <c r="AB114" s="599"/>
      <c r="AC114" s="599"/>
      <c r="AD114" s="599"/>
      <c r="AE114" s="599"/>
      <c r="AF114" s="599"/>
      <c r="AG114" s="599"/>
      <c r="AH114" s="599"/>
      <c r="AI114" s="599"/>
      <c r="AJ114" s="599"/>
      <c r="AK114" s="599"/>
      <c r="AL114" s="599"/>
      <c r="AM114" s="599"/>
      <c r="AN114" s="599"/>
      <c r="AO114" s="599"/>
      <c r="AP114" s="599"/>
      <c r="AQ114" s="599"/>
      <c r="AR114" s="599"/>
      <c r="AS114" s="599"/>
      <c r="AT114" s="599"/>
      <c r="AU114" s="599"/>
      <c r="AV114" s="599"/>
      <c r="AW114" s="599"/>
      <c r="AX114" s="599"/>
      <c r="AY114" s="599"/>
      <c r="AZ114" s="594"/>
      <c r="BA114" s="600"/>
      <c r="BB114" s="600"/>
      <c r="BC114" s="600"/>
      <c r="BD114" s="600"/>
      <c r="BE114" s="600"/>
      <c r="BF114" s="600"/>
      <c r="BG114" s="600"/>
      <c r="BH114" s="600"/>
      <c r="BI114" s="600"/>
      <c r="BJ114" s="600"/>
    </row>
    <row r="115" spans="1:74" s="580" customFormat="1" ht="20.100000000000001" customHeight="1">
      <c r="A115" s="578">
        <f t="shared" si="4"/>
        <v>1</v>
      </c>
      <c r="B115" s="2116" t="s">
        <v>780</v>
      </c>
      <c r="C115" s="2116"/>
      <c r="D115" s="2116"/>
      <c r="E115" s="2116"/>
      <c r="F115" s="2116"/>
      <c r="G115" s="2116"/>
      <c r="H115" s="2116"/>
      <c r="I115" s="2116"/>
      <c r="J115" s="2116"/>
      <c r="K115" s="2116"/>
      <c r="L115" s="2116"/>
      <c r="M115" s="2116"/>
      <c r="N115" s="2116"/>
      <c r="O115" s="2116"/>
      <c r="P115" s="2116"/>
      <c r="Q115" s="2116"/>
      <c r="R115" s="2116"/>
      <c r="S115" s="2116"/>
      <c r="T115" s="2116"/>
      <c r="U115" s="2116"/>
      <c r="V115" s="2116"/>
      <c r="W115" s="2116"/>
      <c r="X115" s="2116"/>
      <c r="Y115" s="2116"/>
      <c r="Z115" s="2116"/>
      <c r="AA115" s="2116"/>
      <c r="AB115" s="2116"/>
      <c r="AC115" s="2116"/>
      <c r="AD115" s="2116"/>
      <c r="AE115" s="2116"/>
      <c r="AF115" s="2116"/>
      <c r="AG115" s="2116"/>
      <c r="AH115" s="2116"/>
      <c r="AI115" s="2116"/>
      <c r="AJ115" s="2116"/>
      <c r="AK115" s="2116"/>
      <c r="AL115" s="2116"/>
      <c r="AM115" s="2116"/>
      <c r="AN115" s="2116"/>
      <c r="AO115" s="2116"/>
      <c r="AP115" s="2116"/>
      <c r="AQ115" s="2116"/>
      <c r="AR115" s="2116"/>
      <c r="AS115" s="2116"/>
      <c r="AT115" s="2116"/>
      <c r="AU115" s="2116"/>
      <c r="AV115" s="2116"/>
      <c r="AW115" s="2116"/>
      <c r="AX115" s="2116"/>
      <c r="AY115" s="2116"/>
      <c r="AZ115" s="585"/>
      <c r="BA115" s="600"/>
      <c r="BB115" s="601"/>
      <c r="BC115" s="601"/>
      <c r="BD115" s="601"/>
      <c r="BE115" s="601"/>
      <c r="BF115" s="601"/>
      <c r="BG115" s="601"/>
      <c r="BH115" s="601"/>
      <c r="BI115" s="601"/>
      <c r="BJ115" s="601"/>
    </row>
    <row r="116" spans="1:74" s="601" customFormat="1" ht="20.100000000000001" customHeight="1">
      <c r="A116" s="578">
        <f t="shared" si="4"/>
        <v>1</v>
      </c>
      <c r="B116" s="602"/>
      <c r="C116" s="603" t="s">
        <v>772</v>
      </c>
      <c r="D116" s="603" t="s">
        <v>781</v>
      </c>
      <c r="E116" s="604"/>
      <c r="F116" s="604"/>
      <c r="G116" s="595"/>
      <c r="H116" s="605"/>
      <c r="I116" s="605"/>
      <c r="J116" s="606"/>
      <c r="K116" s="606"/>
      <c r="L116" s="606"/>
      <c r="M116" s="606"/>
      <c r="N116" s="606"/>
      <c r="O116" s="606"/>
      <c r="P116" s="606"/>
      <c r="Q116" s="607"/>
      <c r="R116" s="607"/>
      <c r="S116" s="607"/>
      <c r="T116" s="607"/>
      <c r="U116" s="607"/>
      <c r="V116" s="608"/>
      <c r="W116" s="608"/>
      <c r="X116" s="608"/>
      <c r="Y116" s="608"/>
      <c r="Z116" s="608"/>
      <c r="AA116" s="608"/>
      <c r="AB116" s="608"/>
      <c r="AC116" s="608"/>
      <c r="AD116" s="608"/>
      <c r="AE116" s="608"/>
      <c r="AF116" s="608"/>
      <c r="AG116" s="608"/>
      <c r="AH116" s="609"/>
      <c r="AI116" s="609"/>
      <c r="AJ116" s="609"/>
      <c r="AK116" s="609"/>
      <c r="AL116" s="610"/>
      <c r="AM116" s="610"/>
      <c r="AN116" s="610"/>
      <c r="AO116" s="610"/>
      <c r="AP116" s="610"/>
      <c r="AQ116" s="610"/>
      <c r="AR116" s="610"/>
      <c r="AS116" s="610"/>
      <c r="AT116" s="610"/>
      <c r="AU116" s="610"/>
      <c r="AV116" s="605"/>
      <c r="AW116" s="605"/>
      <c r="AX116" s="605"/>
      <c r="AY116" s="605"/>
      <c r="AZ116" s="611"/>
      <c r="BA116" s="600"/>
      <c r="BB116" s="600"/>
      <c r="BC116" s="600"/>
      <c r="BD116" s="600"/>
      <c r="BE116" s="600"/>
      <c r="BF116" s="600"/>
      <c r="BG116" s="600"/>
      <c r="BH116" s="600"/>
      <c r="BI116" s="600"/>
      <c r="BJ116" s="600"/>
    </row>
    <row r="117" spans="1:74" s="586" customFormat="1" ht="18" customHeight="1">
      <c r="A117" s="578">
        <f t="shared" si="4"/>
        <v>1</v>
      </c>
      <c r="B117" s="612"/>
      <c r="C117" s="2111" t="s">
        <v>782</v>
      </c>
      <c r="D117" s="2111"/>
      <c r="E117" s="2111"/>
      <c r="F117" s="2111"/>
      <c r="G117" s="2111"/>
      <c r="H117" s="2111"/>
      <c r="I117" s="2111"/>
      <c r="J117" s="2111"/>
      <c r="K117" s="2111" t="s">
        <v>783</v>
      </c>
      <c r="L117" s="2111"/>
      <c r="M117" s="2111"/>
      <c r="N117" s="2111"/>
      <c r="O117" s="2111"/>
      <c r="P117" s="2111"/>
      <c r="Q117" s="2111"/>
      <c r="R117" s="2111"/>
      <c r="S117" s="2111" t="s">
        <v>784</v>
      </c>
      <c r="T117" s="2111"/>
      <c r="U117" s="2111"/>
      <c r="V117" s="2111"/>
      <c r="W117" s="2111"/>
      <c r="X117" s="2111"/>
      <c r="Y117" s="2111"/>
      <c r="Z117" s="2111"/>
      <c r="AA117" s="2111" t="s">
        <v>785</v>
      </c>
      <c r="AB117" s="2111"/>
      <c r="AC117" s="2111"/>
      <c r="AD117" s="2111"/>
      <c r="AE117" s="2111"/>
      <c r="AF117" s="2111"/>
      <c r="AG117" s="2111"/>
      <c r="AH117" s="2111"/>
      <c r="AI117" s="2111"/>
      <c r="AJ117" s="2111"/>
      <c r="AK117" s="2111"/>
      <c r="AL117" s="2111"/>
      <c r="AM117" s="2111"/>
      <c r="AN117" s="2111"/>
      <c r="AO117" s="2111"/>
      <c r="AP117" s="2111"/>
      <c r="AQ117" s="2111" t="s">
        <v>1156</v>
      </c>
      <c r="AR117" s="2111"/>
      <c r="AS117" s="2111"/>
      <c r="AT117" s="2111"/>
      <c r="AU117" s="2111"/>
      <c r="AV117" s="2111"/>
      <c r="AW117" s="2111"/>
      <c r="AX117" s="2111"/>
      <c r="AY117" s="612"/>
      <c r="AZ117" s="613"/>
      <c r="BA117" s="601"/>
      <c r="BB117" s="601"/>
      <c r="BC117" s="600"/>
      <c r="BD117" s="600"/>
      <c r="BE117" s="600"/>
      <c r="BF117" s="600"/>
      <c r="BG117" s="600"/>
      <c r="BH117" s="600"/>
      <c r="BI117" s="600"/>
      <c r="BJ117" s="600"/>
    </row>
    <row r="118" spans="1:74" s="586" customFormat="1" ht="18" customHeight="1">
      <c r="A118" s="578">
        <f t="shared" si="4"/>
        <v>1</v>
      </c>
      <c r="B118" s="612"/>
      <c r="C118" s="2111"/>
      <c r="D118" s="2111"/>
      <c r="E118" s="2111"/>
      <c r="F118" s="2111"/>
      <c r="G118" s="2111"/>
      <c r="H118" s="2111"/>
      <c r="I118" s="2111"/>
      <c r="J118" s="2111"/>
      <c r="K118" s="2111"/>
      <c r="L118" s="2111"/>
      <c r="M118" s="2111"/>
      <c r="N118" s="2111"/>
      <c r="O118" s="2111"/>
      <c r="P118" s="2111"/>
      <c r="Q118" s="2111"/>
      <c r="R118" s="2111"/>
      <c r="S118" s="2111"/>
      <c r="T118" s="2111"/>
      <c r="U118" s="2111"/>
      <c r="V118" s="2111"/>
      <c r="W118" s="2111"/>
      <c r="X118" s="2111"/>
      <c r="Y118" s="2111"/>
      <c r="Z118" s="2111"/>
      <c r="AA118" s="2111" t="s">
        <v>786</v>
      </c>
      <c r="AB118" s="2111"/>
      <c r="AC118" s="2111"/>
      <c r="AD118" s="2111"/>
      <c r="AE118" s="2111"/>
      <c r="AF118" s="2111"/>
      <c r="AG118" s="2111"/>
      <c r="AH118" s="2111"/>
      <c r="AI118" s="2111" t="s">
        <v>787</v>
      </c>
      <c r="AJ118" s="2111"/>
      <c r="AK118" s="2111"/>
      <c r="AL118" s="2111"/>
      <c r="AM118" s="2111"/>
      <c r="AN118" s="2111"/>
      <c r="AO118" s="2111"/>
      <c r="AP118" s="2111"/>
      <c r="AQ118" s="2111"/>
      <c r="AR118" s="2111"/>
      <c r="AS118" s="2111"/>
      <c r="AT118" s="2111"/>
      <c r="AU118" s="2111"/>
      <c r="AV118" s="2111"/>
      <c r="AW118" s="2111"/>
      <c r="AX118" s="2111"/>
      <c r="AY118" s="612"/>
      <c r="AZ118" s="613"/>
      <c r="BA118" s="600"/>
      <c r="BB118" s="600"/>
      <c r="BC118" s="600"/>
      <c r="BD118" s="600"/>
      <c r="BE118" s="600"/>
      <c r="BF118" s="600"/>
      <c r="BG118" s="600"/>
      <c r="BH118" s="600"/>
      <c r="BI118" s="600"/>
      <c r="BJ118" s="600"/>
    </row>
    <row r="119" spans="1:74" s="586" customFormat="1" ht="18" customHeight="1">
      <c r="A119" s="578">
        <f t="shared" si="4"/>
        <v>1</v>
      </c>
      <c r="B119" s="614"/>
      <c r="C119" s="2122" t="str">
        <f>L103</f>
        <v>64-0</v>
      </c>
      <c r="D119" s="2123"/>
      <c r="E119" s="2126" t="s">
        <v>564</v>
      </c>
      <c r="F119" s="2126"/>
      <c r="G119" s="2123" t="str">
        <f>Z103</f>
        <v>23-0</v>
      </c>
      <c r="H119" s="2123"/>
      <c r="I119" s="2126" t="s">
        <v>775</v>
      </c>
      <c r="J119" s="2126"/>
      <c r="K119" s="2127">
        <f>'6-3표준조사(2)'!Q154</f>
        <v>1.1000000000000001</v>
      </c>
      <c r="L119" s="2127"/>
      <c r="M119" s="2127"/>
      <c r="N119" s="2127"/>
      <c r="O119" s="2127"/>
      <c r="P119" s="2127"/>
      <c r="Q119" s="2127"/>
      <c r="R119" s="2127"/>
      <c r="S119" s="2113" t="str">
        <f>'6-3표준조사(2)'!K156</f>
        <v>소나무</v>
      </c>
      <c r="T119" s="2113"/>
      <c r="U119" s="2113"/>
      <c r="V119" s="2113"/>
      <c r="W119" s="2113"/>
      <c r="X119" s="2113"/>
      <c r="Y119" s="2113"/>
      <c r="Z119" s="2113"/>
      <c r="AA119" s="2129">
        <f>'6-3표준조사(2)'!Q160</f>
        <v>2650</v>
      </c>
      <c r="AB119" s="2129"/>
      <c r="AC119" s="2129"/>
      <c r="AD119" s="2129"/>
      <c r="AE119" s="2129"/>
      <c r="AF119" s="2129"/>
      <c r="AG119" s="2129"/>
      <c r="AH119" s="2129"/>
      <c r="AI119" s="2129">
        <f>'6-3표준조사(2)'!R160</f>
        <v>400</v>
      </c>
      <c r="AJ119" s="2129"/>
      <c r="AK119" s="2129"/>
      <c r="AL119" s="2129"/>
      <c r="AM119" s="2129"/>
      <c r="AN119" s="2129"/>
      <c r="AO119" s="2129"/>
      <c r="AP119" s="2129"/>
      <c r="AQ119" s="2113" t="str">
        <f>'6-3표준조사(2)'!R156</f>
        <v>3년차 이상</v>
      </c>
      <c r="AR119" s="2113"/>
      <c r="AS119" s="2113"/>
      <c r="AT119" s="2113"/>
      <c r="AU119" s="2113"/>
      <c r="AV119" s="2113"/>
      <c r="AW119" s="2113"/>
      <c r="AX119" s="2113"/>
      <c r="AY119" s="612"/>
      <c r="AZ119" s="613"/>
      <c r="BA119" s="600"/>
      <c r="BB119" s="600"/>
      <c r="BC119" s="601"/>
      <c r="BD119" s="601"/>
      <c r="BE119" s="601"/>
      <c r="BF119" s="601"/>
      <c r="BG119" s="601"/>
      <c r="BH119" s="601"/>
      <c r="BI119" s="601"/>
      <c r="BJ119" s="601"/>
    </row>
    <row r="120" spans="1:74" s="586" customFormat="1" ht="18" customHeight="1">
      <c r="A120" s="578">
        <f t="shared" si="4"/>
        <v>1</v>
      </c>
      <c r="B120" s="614"/>
      <c r="C120" s="2124"/>
      <c r="D120" s="2125"/>
      <c r="E120" s="2125"/>
      <c r="F120" s="2125"/>
      <c r="G120" s="2125"/>
      <c r="H120" s="2125"/>
      <c r="I120" s="2125"/>
      <c r="J120" s="2125"/>
      <c r="K120" s="2128"/>
      <c r="L120" s="2128"/>
      <c r="M120" s="2128"/>
      <c r="N120" s="2128"/>
      <c r="O120" s="2128"/>
      <c r="P120" s="2128"/>
      <c r="Q120" s="2128"/>
      <c r="R120" s="2128"/>
      <c r="S120" s="2114"/>
      <c r="T120" s="2114"/>
      <c r="U120" s="2114"/>
      <c r="V120" s="2114"/>
      <c r="W120" s="2114"/>
      <c r="X120" s="2114"/>
      <c r="Y120" s="2114"/>
      <c r="Z120" s="2114"/>
      <c r="AA120" s="2130"/>
      <c r="AB120" s="2130"/>
      <c r="AC120" s="2130"/>
      <c r="AD120" s="2130"/>
      <c r="AE120" s="2130"/>
      <c r="AF120" s="2130"/>
      <c r="AG120" s="2130"/>
      <c r="AH120" s="2130"/>
      <c r="AI120" s="2130"/>
      <c r="AJ120" s="2130"/>
      <c r="AK120" s="2130"/>
      <c r="AL120" s="2130"/>
      <c r="AM120" s="2130"/>
      <c r="AN120" s="2130"/>
      <c r="AO120" s="2130"/>
      <c r="AP120" s="2130"/>
      <c r="AQ120" s="2114"/>
      <c r="AR120" s="2114"/>
      <c r="AS120" s="2114"/>
      <c r="AT120" s="2114"/>
      <c r="AU120" s="2114"/>
      <c r="AV120" s="2114"/>
      <c r="AW120" s="2114"/>
      <c r="AX120" s="2114"/>
      <c r="AY120" s="612"/>
      <c r="AZ120" s="613"/>
      <c r="BA120" s="600"/>
      <c r="BB120" s="600"/>
      <c r="BC120" s="600"/>
      <c r="BD120" s="600"/>
      <c r="BE120" s="600"/>
      <c r="BF120" s="600"/>
      <c r="BG120" s="600"/>
      <c r="BH120" s="600"/>
      <c r="BI120" s="600"/>
      <c r="BJ120" s="600"/>
    </row>
    <row r="121" spans="1:74" s="586" customFormat="1" ht="18" customHeight="1">
      <c r="A121" s="578">
        <f t="shared" si="4"/>
        <v>1</v>
      </c>
      <c r="B121" s="614"/>
      <c r="C121" s="614" t="s">
        <v>405</v>
      </c>
      <c r="D121" s="614" t="s">
        <v>788</v>
      </c>
      <c r="E121" s="614"/>
      <c r="F121" s="612"/>
      <c r="G121" s="612"/>
      <c r="H121" s="612"/>
      <c r="I121" s="612"/>
      <c r="J121" s="612"/>
      <c r="K121" s="612"/>
      <c r="L121" s="612"/>
      <c r="M121" s="612"/>
      <c r="N121" s="612"/>
      <c r="O121" s="612"/>
      <c r="P121" s="612"/>
      <c r="Q121" s="615"/>
      <c r="R121" s="615"/>
      <c r="S121" s="615"/>
      <c r="T121" s="615"/>
      <c r="U121" s="615"/>
      <c r="V121" s="612"/>
      <c r="W121" s="616"/>
      <c r="X121" s="616"/>
      <c r="Y121" s="616"/>
      <c r="Z121" s="616"/>
      <c r="AA121" s="616"/>
      <c r="AB121" s="616"/>
      <c r="AC121" s="616"/>
      <c r="AD121" s="616"/>
      <c r="AE121" s="616"/>
      <c r="AF121" s="616"/>
      <c r="AG121" s="612"/>
      <c r="AH121" s="617"/>
      <c r="AI121" s="617"/>
      <c r="AJ121" s="617"/>
      <c r="AK121" s="617"/>
      <c r="AL121" s="618"/>
      <c r="AM121" s="618"/>
      <c r="AN121" s="618"/>
      <c r="AO121" s="618"/>
      <c r="AP121" s="618"/>
      <c r="AQ121" s="618"/>
      <c r="AR121" s="618"/>
      <c r="AS121" s="618"/>
      <c r="AT121" s="618"/>
      <c r="AU121" s="618"/>
      <c r="AV121" s="612"/>
      <c r="AW121" s="612"/>
      <c r="AX121" s="612"/>
      <c r="AY121" s="612"/>
      <c r="AZ121" s="613"/>
      <c r="BA121" s="600"/>
      <c r="BB121" s="600"/>
      <c r="BC121" s="600"/>
      <c r="BD121" s="600"/>
      <c r="BE121" s="600"/>
      <c r="BF121" s="600"/>
      <c r="BG121" s="600"/>
      <c r="BH121" s="600"/>
      <c r="BI121" s="600"/>
      <c r="BJ121" s="600"/>
      <c r="BK121" s="600"/>
      <c r="BL121" s="600"/>
      <c r="BM121" s="600"/>
      <c r="BN121" s="600"/>
      <c r="BO121" s="600"/>
      <c r="BP121" s="600"/>
      <c r="BQ121" s="600"/>
      <c r="BR121" s="600"/>
      <c r="BS121" s="600"/>
      <c r="BT121" s="600"/>
      <c r="BU121" s="600"/>
      <c r="BV121" s="600"/>
    </row>
    <row r="122" spans="1:74" s="586" customFormat="1" ht="18" customHeight="1">
      <c r="A122" s="578">
        <f t="shared" si="4"/>
        <v>1</v>
      </c>
      <c r="B122" s="614"/>
      <c r="C122" s="614"/>
      <c r="D122" s="587" t="s">
        <v>540</v>
      </c>
      <c r="E122" s="614" t="str">
        <f>CONCATENATE("식재된 ",S119," 는 활착이 안정된 상태로 신초발달이 양호함" )</f>
        <v>식재된 소나무 는 활착이 안정된 상태로 신초발달이 양호함</v>
      </c>
      <c r="F122" s="612"/>
      <c r="G122" s="612"/>
      <c r="H122" s="612"/>
      <c r="I122" s="612"/>
      <c r="J122" s="612"/>
      <c r="K122" s="612"/>
      <c r="L122" s="612"/>
      <c r="M122" s="612"/>
      <c r="N122" s="612"/>
      <c r="O122" s="612"/>
      <c r="P122" s="612"/>
      <c r="Q122" s="615"/>
      <c r="R122" s="615"/>
      <c r="S122" s="615"/>
      <c r="T122" s="615"/>
      <c r="U122" s="615"/>
      <c r="V122" s="612"/>
      <c r="W122" s="619"/>
      <c r="X122" s="616"/>
      <c r="Y122" s="616"/>
      <c r="Z122" s="616"/>
      <c r="AA122" s="619"/>
      <c r="AB122" s="616"/>
      <c r="AC122" s="616"/>
      <c r="AD122" s="616"/>
      <c r="AE122" s="619"/>
      <c r="AF122" s="616"/>
      <c r="AG122" s="612"/>
      <c r="AH122" s="617"/>
      <c r="AI122" s="617"/>
      <c r="AJ122" s="617"/>
      <c r="AK122" s="617"/>
      <c r="AL122" s="618"/>
      <c r="AM122" s="618"/>
      <c r="AN122" s="618"/>
      <c r="AO122" s="618"/>
      <c r="AP122" s="618"/>
      <c r="AQ122" s="618"/>
      <c r="AR122" s="618"/>
      <c r="AS122" s="618"/>
      <c r="AT122" s="618"/>
      <c r="AU122" s="618"/>
      <c r="AV122" s="612"/>
      <c r="AW122" s="612"/>
      <c r="AX122" s="612"/>
      <c r="AY122" s="612"/>
      <c r="AZ122" s="613"/>
      <c r="BC122" s="600"/>
      <c r="BD122" s="600"/>
      <c r="BE122" s="600"/>
      <c r="BF122" s="600"/>
      <c r="BG122" s="600"/>
      <c r="BH122" s="600"/>
      <c r="BI122" s="600"/>
      <c r="BJ122" s="600"/>
      <c r="BK122" s="600"/>
      <c r="BL122" s="600"/>
      <c r="BM122" s="600"/>
      <c r="BN122" s="600"/>
      <c r="BO122" s="600"/>
      <c r="BP122" s="600"/>
      <c r="BQ122" s="600"/>
      <c r="BR122" s="600"/>
      <c r="BS122" s="600"/>
      <c r="BT122" s="600"/>
      <c r="BU122" s="600"/>
      <c r="BV122" s="600"/>
    </row>
    <row r="123" spans="1:74" s="586" customFormat="1" ht="18" customHeight="1">
      <c r="A123" s="578">
        <f t="shared" si="4"/>
        <v>1</v>
      </c>
      <c r="B123" s="614"/>
      <c r="C123" s="614"/>
      <c r="D123" s="587" t="s">
        <v>540</v>
      </c>
      <c r="E123" s="614" t="s">
        <v>789</v>
      </c>
      <c r="F123" s="612"/>
      <c r="G123" s="612"/>
      <c r="H123" s="612"/>
      <c r="I123" s="612"/>
      <c r="J123" s="612"/>
      <c r="K123" s="612"/>
      <c r="L123" s="612"/>
      <c r="M123" s="612"/>
      <c r="N123" s="612"/>
      <c r="O123" s="612"/>
      <c r="P123" s="612"/>
      <c r="Q123" s="615"/>
      <c r="R123" s="615"/>
      <c r="S123" s="615"/>
      <c r="T123" s="615"/>
      <c r="U123" s="615"/>
      <c r="V123" s="612"/>
      <c r="W123" s="612"/>
      <c r="X123" s="612"/>
      <c r="Y123" s="612"/>
      <c r="Z123" s="612"/>
      <c r="AA123" s="612"/>
      <c r="AB123" s="612"/>
      <c r="AC123" s="612"/>
      <c r="AD123" s="612"/>
      <c r="AE123" s="612"/>
      <c r="AF123" s="612"/>
      <c r="AG123" s="612"/>
      <c r="AH123" s="617"/>
      <c r="AI123" s="617"/>
      <c r="AJ123" s="617"/>
      <c r="AK123" s="617"/>
      <c r="AL123" s="618"/>
      <c r="AM123" s="618"/>
      <c r="AN123" s="618"/>
      <c r="AO123" s="618"/>
      <c r="AP123" s="618"/>
      <c r="AQ123" s="618"/>
      <c r="AR123" s="618"/>
      <c r="AS123" s="618"/>
      <c r="AT123" s="618"/>
      <c r="AU123" s="618"/>
      <c r="AV123" s="612"/>
      <c r="AW123" s="612"/>
      <c r="AX123" s="612"/>
      <c r="AY123" s="612"/>
      <c r="AZ123" s="613"/>
      <c r="BA123" s="580"/>
      <c r="BB123" s="580"/>
      <c r="BC123" s="580"/>
      <c r="BD123" s="580"/>
      <c r="BE123" s="580"/>
      <c r="BF123" s="580"/>
      <c r="BG123" s="580"/>
      <c r="BH123" s="580"/>
      <c r="BI123" s="580"/>
      <c r="BJ123" s="580"/>
      <c r="BK123" s="601"/>
      <c r="BL123" s="601"/>
      <c r="BM123" s="601"/>
      <c r="BN123" s="601"/>
      <c r="BO123" s="601"/>
      <c r="BP123" s="601"/>
      <c r="BQ123" s="601"/>
      <c r="BR123" s="601"/>
      <c r="BS123" s="601"/>
      <c r="BT123" s="601"/>
      <c r="BU123" s="601"/>
      <c r="BV123" s="601"/>
    </row>
    <row r="124" spans="1:74" s="586" customFormat="1" ht="18" customHeight="1">
      <c r="A124" s="578">
        <f t="shared" si="4"/>
        <v>1</v>
      </c>
      <c r="B124" s="614"/>
      <c r="C124" s="614" t="s">
        <v>407</v>
      </c>
      <c r="D124" s="614" t="s">
        <v>790</v>
      </c>
      <c r="E124" s="614"/>
      <c r="F124" s="612"/>
      <c r="G124" s="612"/>
      <c r="H124" s="612"/>
      <c r="I124" s="612"/>
      <c r="J124" s="612"/>
      <c r="K124" s="612"/>
      <c r="L124" s="612"/>
      <c r="M124" s="612"/>
      <c r="N124" s="612"/>
      <c r="O124" s="612"/>
      <c r="P124" s="612"/>
      <c r="Q124" s="615"/>
      <c r="R124" s="615"/>
      <c r="S124" s="615"/>
      <c r="T124" s="615"/>
      <c r="U124" s="615"/>
      <c r="V124" s="612"/>
      <c r="W124" s="612"/>
      <c r="X124" s="612"/>
      <c r="Y124" s="612"/>
      <c r="Z124" s="612"/>
      <c r="AA124" s="612"/>
      <c r="AB124" s="612"/>
      <c r="AC124" s="612"/>
      <c r="AD124" s="612"/>
      <c r="AE124" s="612"/>
      <c r="AF124" s="612"/>
      <c r="AG124" s="612"/>
      <c r="AH124" s="617"/>
      <c r="AI124" s="617"/>
      <c r="AJ124" s="617"/>
      <c r="AK124" s="617"/>
      <c r="AL124" s="618"/>
      <c r="AM124" s="618"/>
      <c r="AN124" s="618"/>
      <c r="AO124" s="618"/>
      <c r="AP124" s="618"/>
      <c r="AQ124" s="618"/>
      <c r="AR124" s="618"/>
      <c r="AS124" s="618"/>
      <c r="AT124" s="618"/>
      <c r="AU124" s="618"/>
      <c r="AV124" s="612"/>
      <c r="AW124" s="612"/>
      <c r="AX124" s="612"/>
      <c r="AY124" s="612"/>
      <c r="AZ124" s="613"/>
      <c r="BK124" s="600"/>
      <c r="BL124" s="600"/>
      <c r="BM124" s="600"/>
      <c r="BN124" s="600"/>
      <c r="BO124" s="600"/>
      <c r="BP124" s="600"/>
      <c r="BQ124" s="600"/>
      <c r="BR124" s="600"/>
      <c r="BS124" s="600"/>
      <c r="BT124" s="600"/>
      <c r="BU124" s="600"/>
      <c r="BV124" s="600"/>
    </row>
    <row r="125" spans="1:74" s="586" customFormat="1" ht="18" customHeight="1">
      <c r="A125" s="578">
        <f t="shared" si="4"/>
        <v>1</v>
      </c>
      <c r="B125" s="614"/>
      <c r="C125" s="614"/>
      <c r="D125" s="587" t="s">
        <v>540</v>
      </c>
      <c r="E125" s="614" t="str">
        <f>CONCATENATE("제거대상식생은 ",'6-3표준조사(2)'!S160,"이며, 근주에서 올라온 맹아가 불규칙하게 분포한다.")</f>
        <v>제거대상식생은 이며, 근주에서 올라온 맹아가 불규칙하게 분포한다.</v>
      </c>
      <c r="F125" s="612"/>
      <c r="G125" s="612"/>
      <c r="H125" s="612"/>
      <c r="I125" s="612"/>
      <c r="J125" s="612"/>
      <c r="K125" s="612"/>
      <c r="L125" s="612"/>
      <c r="M125" s="612"/>
      <c r="N125" s="612"/>
      <c r="O125" s="612"/>
      <c r="P125" s="612"/>
      <c r="Q125" s="615"/>
      <c r="R125" s="615"/>
      <c r="S125" s="615"/>
      <c r="T125" s="615"/>
      <c r="U125" s="615"/>
      <c r="V125" s="612"/>
      <c r="W125" s="612"/>
      <c r="X125" s="612"/>
      <c r="Y125" s="612"/>
      <c r="Z125" s="612"/>
      <c r="AA125" s="612"/>
      <c r="AB125" s="612"/>
      <c r="AC125" s="612"/>
      <c r="AD125" s="612"/>
      <c r="AE125" s="612"/>
      <c r="AF125" s="612"/>
      <c r="AG125" s="612"/>
      <c r="AH125" s="617"/>
      <c r="AI125" s="617"/>
      <c r="AJ125" s="617"/>
      <c r="AK125" s="617"/>
      <c r="AL125" s="618"/>
      <c r="AM125" s="618"/>
      <c r="AN125" s="618"/>
      <c r="AO125" s="618"/>
      <c r="AP125" s="618"/>
      <c r="AQ125" s="618"/>
      <c r="AR125" s="618"/>
      <c r="AS125" s="618"/>
      <c r="AT125" s="618"/>
      <c r="AU125" s="618"/>
      <c r="AV125" s="612"/>
      <c r="AW125" s="612"/>
      <c r="AX125" s="612"/>
      <c r="AY125" s="612"/>
      <c r="AZ125" s="613"/>
      <c r="BK125" s="600"/>
      <c r="BL125" s="600"/>
      <c r="BM125" s="600"/>
      <c r="BN125" s="600"/>
      <c r="BO125" s="600"/>
      <c r="BP125" s="600"/>
      <c r="BQ125" s="600"/>
      <c r="BR125" s="600"/>
      <c r="BS125" s="600"/>
      <c r="BT125" s="600"/>
      <c r="BU125" s="600"/>
      <c r="BV125" s="600"/>
    </row>
    <row r="126" spans="1:74" s="586" customFormat="1" ht="18" customHeight="1">
      <c r="A126" s="578">
        <f t="shared" si="4"/>
        <v>1</v>
      </c>
      <c r="B126" s="614"/>
      <c r="C126" s="614"/>
      <c r="D126" s="587" t="s">
        <v>540</v>
      </c>
      <c r="E126" s="614" t="str">
        <f>CONCATENATE("조림목이 자연발생 식생과 경재하고 있으며 조림목의 ",AQ119,"하다." )</f>
        <v>조림목이 자연발생 식생과 경재하고 있으며 조림목의 3년차 이상하다.</v>
      </c>
      <c r="F126" s="612"/>
      <c r="G126" s="612"/>
      <c r="H126" s="612"/>
      <c r="I126" s="612"/>
      <c r="J126" s="612"/>
      <c r="K126" s="612"/>
      <c r="L126" s="612"/>
      <c r="M126" s="612"/>
      <c r="N126" s="612"/>
      <c r="O126" s="612"/>
      <c r="P126" s="612"/>
      <c r="Q126" s="612"/>
      <c r="R126" s="612"/>
      <c r="S126" s="612"/>
      <c r="T126" s="612"/>
      <c r="U126" s="612"/>
      <c r="V126" s="612"/>
      <c r="W126" s="612"/>
      <c r="X126" s="612"/>
      <c r="Y126" s="612"/>
      <c r="Z126" s="612"/>
      <c r="AA126" s="612"/>
      <c r="AB126" s="612"/>
      <c r="AC126" s="612"/>
      <c r="AD126" s="612"/>
      <c r="AE126" s="612"/>
      <c r="AF126" s="612"/>
      <c r="AG126" s="612"/>
      <c r="AH126" s="617"/>
      <c r="AI126" s="617"/>
      <c r="AJ126" s="617"/>
      <c r="AK126" s="617"/>
      <c r="AL126" s="618"/>
      <c r="AM126" s="618"/>
      <c r="AN126" s="618"/>
      <c r="AO126" s="618"/>
      <c r="AP126" s="618"/>
      <c r="AQ126" s="618"/>
      <c r="AR126" s="618"/>
      <c r="AS126" s="618"/>
      <c r="AT126" s="618"/>
      <c r="AU126" s="618"/>
      <c r="AV126" s="612"/>
      <c r="AW126" s="612"/>
      <c r="AX126" s="612"/>
      <c r="AY126" s="612"/>
      <c r="AZ126" s="613"/>
      <c r="BK126" s="600"/>
      <c r="BL126" s="600"/>
      <c r="BM126" s="600"/>
      <c r="BN126" s="600"/>
      <c r="BO126" s="600"/>
      <c r="BP126" s="600"/>
      <c r="BQ126" s="600"/>
      <c r="BR126" s="600"/>
      <c r="BS126" s="600"/>
      <c r="BT126" s="600"/>
      <c r="BU126" s="600"/>
      <c r="BV126" s="600"/>
    </row>
    <row r="127" spans="1:74" s="586" customFormat="1" ht="13.5" customHeight="1">
      <c r="A127" s="578">
        <f t="shared" si="4"/>
        <v>1</v>
      </c>
      <c r="B127" s="620"/>
      <c r="C127" s="620"/>
      <c r="D127" s="620"/>
      <c r="E127" s="620"/>
      <c r="F127" s="595"/>
      <c r="G127" s="595"/>
      <c r="H127" s="595"/>
      <c r="I127" s="595"/>
      <c r="J127" s="621"/>
      <c r="K127" s="621"/>
      <c r="L127" s="621"/>
      <c r="M127" s="621"/>
      <c r="N127" s="621"/>
      <c r="O127" s="621"/>
      <c r="P127" s="621"/>
      <c r="Q127" s="622"/>
      <c r="R127" s="622"/>
      <c r="S127" s="622"/>
      <c r="T127" s="622"/>
      <c r="U127" s="622"/>
      <c r="V127" s="612"/>
      <c r="W127" s="612"/>
      <c r="X127" s="612"/>
      <c r="Y127" s="612"/>
      <c r="Z127" s="612"/>
      <c r="AA127" s="612"/>
      <c r="AB127" s="612"/>
      <c r="AC127" s="612"/>
      <c r="AD127" s="612"/>
      <c r="AE127" s="612"/>
      <c r="AF127" s="612"/>
      <c r="AG127" s="612"/>
      <c r="AH127" s="623"/>
      <c r="AI127" s="623"/>
      <c r="AJ127" s="623"/>
      <c r="AK127" s="623"/>
      <c r="AL127" s="624"/>
      <c r="AM127" s="624"/>
      <c r="AN127" s="624"/>
      <c r="AO127" s="624"/>
      <c r="AP127" s="624"/>
      <c r="AQ127" s="624"/>
      <c r="AR127" s="624"/>
      <c r="AS127" s="624"/>
      <c r="AT127" s="624"/>
      <c r="AU127" s="624"/>
      <c r="AV127" s="595"/>
      <c r="AW127" s="595"/>
      <c r="AX127" s="595"/>
      <c r="AY127" s="595"/>
      <c r="AZ127" s="613"/>
      <c r="BK127" s="600"/>
      <c r="BL127" s="600"/>
      <c r="BM127" s="600"/>
      <c r="BN127" s="600"/>
      <c r="BO127" s="600"/>
      <c r="BP127" s="600"/>
      <c r="BQ127" s="600"/>
      <c r="BR127" s="600"/>
      <c r="BS127" s="600"/>
      <c r="BT127" s="600"/>
      <c r="BU127" s="600"/>
      <c r="BV127" s="600"/>
    </row>
    <row r="128" spans="1:74" s="601" customFormat="1" ht="19.5" customHeight="1">
      <c r="A128" s="578">
        <f t="shared" si="4"/>
        <v>1</v>
      </c>
      <c r="B128" s="2116" t="s">
        <v>2071</v>
      </c>
      <c r="C128" s="2116"/>
      <c r="D128" s="2116"/>
      <c r="E128" s="2116"/>
      <c r="F128" s="2116"/>
      <c r="G128" s="2116"/>
      <c r="H128" s="2116"/>
      <c r="I128" s="2116"/>
      <c r="J128" s="2116"/>
      <c r="K128" s="2116"/>
      <c r="L128" s="2116"/>
      <c r="M128" s="2116"/>
      <c r="N128" s="2116"/>
      <c r="O128" s="2116"/>
      <c r="P128" s="2116"/>
      <c r="Q128" s="2116"/>
      <c r="R128" s="2116"/>
      <c r="S128" s="2116"/>
      <c r="T128" s="2116"/>
      <c r="U128" s="2116"/>
      <c r="V128" s="2116"/>
      <c r="W128" s="2116"/>
      <c r="X128" s="2116"/>
      <c r="Y128" s="2116"/>
      <c r="Z128" s="2116"/>
      <c r="AA128" s="2116"/>
      <c r="AB128" s="2116"/>
      <c r="AC128" s="2116"/>
      <c r="AD128" s="2116"/>
      <c r="AE128" s="2116"/>
      <c r="AF128" s="2116"/>
      <c r="AG128" s="2116"/>
      <c r="AH128" s="2116"/>
      <c r="AI128" s="2116"/>
      <c r="AJ128" s="2116"/>
      <c r="AK128" s="2116"/>
      <c r="AL128" s="2116"/>
      <c r="AM128" s="2116"/>
      <c r="AN128" s="2116"/>
      <c r="AO128" s="2116"/>
      <c r="AP128" s="2116"/>
      <c r="AQ128" s="2116"/>
      <c r="AR128" s="2116"/>
      <c r="AS128" s="2116"/>
      <c r="AT128" s="2116"/>
      <c r="AU128" s="2116"/>
      <c r="AV128" s="2116"/>
      <c r="AW128" s="2116"/>
      <c r="AX128" s="2116"/>
      <c r="AY128" s="2116"/>
      <c r="AZ128" s="625"/>
      <c r="BB128" s="600"/>
      <c r="BC128" s="600"/>
      <c r="BD128" s="600"/>
      <c r="BE128" s="600"/>
      <c r="BF128" s="600"/>
      <c r="BG128" s="600"/>
      <c r="BH128" s="600"/>
      <c r="BI128" s="600"/>
      <c r="BJ128" s="600"/>
      <c r="BK128" s="600"/>
      <c r="BL128" s="600"/>
      <c r="BM128" s="600"/>
      <c r="BN128" s="600"/>
      <c r="BO128" s="600"/>
      <c r="BP128" s="600"/>
      <c r="BQ128" s="600"/>
      <c r="BR128" s="600"/>
      <c r="BS128" s="600"/>
      <c r="BT128" s="600"/>
      <c r="BU128" s="600"/>
      <c r="BV128" s="600"/>
    </row>
    <row r="129" spans="1:74" s="601" customFormat="1" ht="18" customHeight="1">
      <c r="A129" s="578">
        <f t="shared" si="4"/>
        <v>1</v>
      </c>
      <c r="B129" s="626"/>
      <c r="C129" s="587" t="s">
        <v>792</v>
      </c>
      <c r="D129" s="588" t="s">
        <v>793</v>
      </c>
      <c r="E129" s="588"/>
      <c r="F129" s="588"/>
      <c r="G129" s="588"/>
      <c r="H129" s="588"/>
      <c r="I129" s="588"/>
      <c r="J129" s="627"/>
      <c r="K129" s="627"/>
      <c r="L129" s="627"/>
      <c r="M129" s="627"/>
      <c r="N129" s="627"/>
      <c r="O129" s="627"/>
      <c r="P129" s="627"/>
      <c r="Q129" s="627"/>
      <c r="R129" s="627"/>
      <c r="S129" s="627"/>
      <c r="T129" s="627"/>
      <c r="U129" s="627"/>
      <c r="V129" s="627"/>
      <c r="W129" s="627"/>
      <c r="X129" s="627"/>
      <c r="Y129" s="627"/>
      <c r="Z129" s="627"/>
      <c r="AA129" s="627"/>
      <c r="AB129" s="627"/>
      <c r="AC129" s="627"/>
      <c r="AD129" s="627"/>
      <c r="AE129" s="627"/>
      <c r="AF129" s="627"/>
      <c r="AG129" s="627"/>
      <c r="AH129" s="627"/>
      <c r="AI129" s="627"/>
      <c r="AJ129" s="627"/>
      <c r="AK129" s="627"/>
      <c r="AL129" s="627"/>
      <c r="AM129" s="627"/>
      <c r="AN129" s="627"/>
      <c r="AO129" s="627"/>
      <c r="AP129" s="627"/>
      <c r="AQ129" s="627"/>
      <c r="AR129" s="627"/>
      <c r="AS129" s="627"/>
      <c r="AT129" s="627"/>
      <c r="AU129" s="627"/>
      <c r="AV129" s="627"/>
      <c r="AW129" s="627"/>
      <c r="AX129" s="627"/>
      <c r="AY129" s="627"/>
      <c r="AZ129" s="625"/>
      <c r="BB129" s="600"/>
      <c r="BC129" s="600"/>
      <c r="BD129" s="600"/>
      <c r="BE129" s="600"/>
      <c r="BF129" s="600"/>
      <c r="BG129" s="600"/>
      <c r="BH129" s="600"/>
      <c r="BI129" s="600"/>
      <c r="BJ129" s="600"/>
      <c r="BK129" s="600"/>
      <c r="BL129" s="600"/>
      <c r="BM129" s="600"/>
      <c r="BN129" s="600"/>
      <c r="BO129" s="600"/>
      <c r="BP129" s="600"/>
      <c r="BQ129" s="600"/>
      <c r="BR129" s="600"/>
      <c r="BS129" s="600"/>
      <c r="BT129" s="600"/>
      <c r="BU129" s="600"/>
      <c r="BV129" s="600"/>
    </row>
    <row r="130" spans="1:74" s="600" customFormat="1" ht="18" customHeight="1">
      <c r="A130" s="578">
        <f t="shared" si="4"/>
        <v>1</v>
      </c>
      <c r="B130" s="587"/>
      <c r="C130" s="587"/>
      <c r="D130" s="587" t="s">
        <v>540</v>
      </c>
      <c r="E130" s="588" t="str">
        <f>CONCATENATE("조림목이 정상적으로 생육하기 위해서는 조림목을 제외한 모든 식생을 제거하여야 하므로 ",AO103,"로 적용한다.")</f>
        <v>조림목이 정상적으로 생육하기 위해서는 조림목을 제외한 모든 식생을 제거하여야 하므로 모두베기로 적용한다.</v>
      </c>
      <c r="F130" s="588"/>
      <c r="G130" s="588"/>
      <c r="H130" s="588"/>
      <c r="I130" s="588"/>
      <c r="J130" s="589"/>
      <c r="K130" s="588"/>
      <c r="L130" s="588"/>
      <c r="M130" s="588"/>
      <c r="N130" s="588"/>
      <c r="O130" s="588"/>
      <c r="P130" s="588"/>
      <c r="Q130" s="588"/>
      <c r="R130" s="588"/>
      <c r="S130" s="588"/>
      <c r="T130" s="588"/>
      <c r="U130" s="588"/>
      <c r="V130" s="588"/>
      <c r="W130" s="588"/>
      <c r="X130" s="588"/>
      <c r="Y130" s="588"/>
      <c r="Z130" s="588"/>
      <c r="AA130" s="588"/>
      <c r="AB130" s="588"/>
      <c r="AC130" s="588"/>
      <c r="AD130" s="588"/>
      <c r="AE130" s="588"/>
      <c r="AF130" s="588"/>
      <c r="AG130" s="588"/>
      <c r="AH130" s="588"/>
      <c r="AI130" s="588"/>
      <c r="AJ130" s="588"/>
      <c r="AK130" s="588"/>
      <c r="AL130" s="588"/>
      <c r="AM130" s="588"/>
      <c r="AN130" s="588"/>
      <c r="AO130" s="588"/>
      <c r="AP130" s="588"/>
      <c r="AQ130" s="588"/>
      <c r="AR130" s="588"/>
      <c r="AS130" s="588"/>
      <c r="AT130" s="588"/>
      <c r="AU130" s="588"/>
      <c r="AV130" s="588"/>
      <c r="AW130" s="588"/>
      <c r="AX130" s="588"/>
      <c r="AY130" s="588"/>
      <c r="AZ130" s="628"/>
      <c r="BB130" s="601"/>
      <c r="BC130" s="601"/>
      <c r="BD130" s="601"/>
      <c r="BE130" s="601"/>
      <c r="BF130" s="601"/>
      <c r="BG130" s="601"/>
      <c r="BH130" s="601"/>
      <c r="BI130" s="601"/>
      <c r="BJ130" s="601"/>
      <c r="BK130" s="601"/>
      <c r="BL130" s="601"/>
      <c r="BM130" s="601"/>
      <c r="BN130" s="601"/>
      <c r="BO130" s="601"/>
      <c r="BP130" s="601"/>
      <c r="BQ130" s="601"/>
      <c r="BR130" s="601"/>
      <c r="BS130" s="601"/>
      <c r="BT130" s="601"/>
      <c r="BU130" s="601"/>
      <c r="BV130" s="601"/>
    </row>
    <row r="131" spans="1:74" s="600" customFormat="1" ht="18" customHeight="1">
      <c r="A131" s="578">
        <f t="shared" si="4"/>
        <v>1</v>
      </c>
      <c r="B131" s="587"/>
      <c r="C131" s="587" t="s">
        <v>794</v>
      </c>
      <c r="D131" s="588" t="s">
        <v>795</v>
      </c>
      <c r="E131" s="588"/>
      <c r="F131" s="588"/>
      <c r="G131" s="588"/>
      <c r="H131" s="588"/>
      <c r="I131" s="588"/>
      <c r="J131" s="588"/>
      <c r="K131" s="588"/>
      <c r="L131" s="588"/>
      <c r="M131" s="588"/>
      <c r="N131" s="588"/>
      <c r="O131" s="588"/>
      <c r="P131" s="588"/>
      <c r="Q131" s="588"/>
      <c r="R131" s="588"/>
      <c r="S131" s="588"/>
      <c r="T131" s="588"/>
      <c r="U131" s="588"/>
      <c r="V131" s="588"/>
      <c r="W131" s="588"/>
      <c r="X131" s="588"/>
      <c r="Y131" s="588"/>
      <c r="Z131" s="588"/>
      <c r="AA131" s="588"/>
      <c r="AB131" s="588"/>
      <c r="AC131" s="588"/>
      <c r="AD131" s="588"/>
      <c r="AE131" s="588"/>
      <c r="AF131" s="588"/>
      <c r="AG131" s="588"/>
      <c r="AH131" s="588"/>
      <c r="AI131" s="588"/>
      <c r="AJ131" s="588"/>
      <c r="AK131" s="588"/>
      <c r="AL131" s="588"/>
      <c r="AM131" s="588"/>
      <c r="AN131" s="588"/>
      <c r="AO131" s="588"/>
      <c r="AP131" s="588"/>
      <c r="AQ131" s="588"/>
      <c r="AR131" s="588"/>
      <c r="AS131" s="588"/>
      <c r="AT131" s="588"/>
      <c r="AU131" s="588"/>
      <c r="AV131" s="588"/>
      <c r="AW131" s="588"/>
      <c r="AX131" s="588"/>
      <c r="AY131" s="588"/>
      <c r="AZ131" s="628"/>
    </row>
    <row r="132" spans="1:74" s="600" customFormat="1" ht="18" customHeight="1">
      <c r="A132" s="578">
        <f t="shared" si="4"/>
        <v>1</v>
      </c>
      <c r="B132" s="587"/>
      <c r="C132" s="2111" t="s">
        <v>796</v>
      </c>
      <c r="D132" s="2111"/>
      <c r="E132" s="2111"/>
      <c r="F132" s="2111"/>
      <c r="G132" s="2111"/>
      <c r="H132" s="2111"/>
      <c r="I132" s="2111"/>
      <c r="J132" s="2111"/>
      <c r="K132" s="2111"/>
      <c r="L132" s="2111"/>
      <c r="M132" s="2111"/>
      <c r="N132" s="2111"/>
      <c r="O132" s="2111"/>
      <c r="P132" s="2111"/>
      <c r="Q132" s="2111"/>
      <c r="R132" s="2111"/>
      <c r="S132" s="2111"/>
      <c r="T132" s="2111"/>
      <c r="U132" s="2111"/>
      <c r="V132" s="2111"/>
      <c r="W132" s="2111"/>
      <c r="X132" s="2111"/>
      <c r="Y132" s="2111"/>
      <c r="Z132" s="2111"/>
      <c r="AA132" s="2111" t="s">
        <v>797</v>
      </c>
      <c r="AB132" s="2111"/>
      <c r="AC132" s="2111"/>
      <c r="AD132" s="2111"/>
      <c r="AE132" s="2111"/>
      <c r="AF132" s="2111"/>
      <c r="AG132" s="2111"/>
      <c r="AH132" s="2111"/>
      <c r="AI132" s="2111"/>
      <c r="AJ132" s="2111"/>
      <c r="AK132" s="2111"/>
      <c r="AL132" s="2111"/>
      <c r="AM132" s="2111"/>
      <c r="AN132" s="2111"/>
      <c r="AO132" s="2111"/>
      <c r="AP132" s="2111"/>
      <c r="AQ132" s="2111"/>
      <c r="AR132" s="2111"/>
      <c r="AS132" s="2111"/>
      <c r="AT132" s="2111"/>
      <c r="AU132" s="2111"/>
      <c r="AV132" s="2111"/>
      <c r="AW132" s="2111"/>
      <c r="AX132" s="2111"/>
      <c r="AY132" s="587"/>
      <c r="AZ132" s="586"/>
    </row>
    <row r="133" spans="1:74" s="586" customFormat="1" ht="18" customHeight="1">
      <c r="A133" s="578">
        <f t="shared" si="4"/>
        <v>1</v>
      </c>
      <c r="B133" s="629"/>
      <c r="C133" s="2111" t="s">
        <v>798</v>
      </c>
      <c r="D133" s="2111"/>
      <c r="E133" s="2111"/>
      <c r="F133" s="2111"/>
      <c r="G133" s="2111"/>
      <c r="H133" s="2111"/>
      <c r="I133" s="2111"/>
      <c r="J133" s="2111"/>
      <c r="K133" s="2111" t="s">
        <v>799</v>
      </c>
      <c r="L133" s="2111"/>
      <c r="M133" s="2111"/>
      <c r="N133" s="2111"/>
      <c r="O133" s="2111"/>
      <c r="P133" s="2111"/>
      <c r="Q133" s="2111"/>
      <c r="R133" s="2111"/>
      <c r="S133" s="2111" t="s">
        <v>800</v>
      </c>
      <c r="T133" s="2111"/>
      <c r="U133" s="2111"/>
      <c r="V133" s="2111"/>
      <c r="W133" s="2111"/>
      <c r="X133" s="2111"/>
      <c r="Y133" s="2111"/>
      <c r="Z133" s="2111"/>
      <c r="AA133" s="2111" t="s">
        <v>801</v>
      </c>
      <c r="AB133" s="2111"/>
      <c r="AC133" s="2111"/>
      <c r="AD133" s="2111"/>
      <c r="AE133" s="2111"/>
      <c r="AF133" s="2111"/>
      <c r="AG133" s="2111"/>
      <c r="AH133" s="2111"/>
      <c r="AI133" s="2111" t="s">
        <v>802</v>
      </c>
      <c r="AJ133" s="2111"/>
      <c r="AK133" s="2111"/>
      <c r="AL133" s="2111"/>
      <c r="AM133" s="2111"/>
      <c r="AN133" s="2111"/>
      <c r="AO133" s="2111"/>
      <c r="AP133" s="2111"/>
      <c r="AQ133" s="2111" t="s">
        <v>574</v>
      </c>
      <c r="AR133" s="2111"/>
      <c r="AS133" s="2111"/>
      <c r="AT133" s="2111"/>
      <c r="AU133" s="2111"/>
      <c r="AV133" s="2111"/>
      <c r="AW133" s="2111"/>
      <c r="AX133" s="2111"/>
      <c r="AY133" s="629"/>
      <c r="AZ133" s="585"/>
      <c r="BB133" s="600"/>
      <c r="BC133" s="600"/>
      <c r="BD133" s="600"/>
      <c r="BE133" s="600"/>
      <c r="BF133" s="600"/>
      <c r="BG133" s="600"/>
      <c r="BH133" s="600"/>
      <c r="BI133" s="600"/>
      <c r="BJ133" s="600"/>
      <c r="BK133" s="600"/>
      <c r="BL133" s="600"/>
      <c r="BM133" s="600"/>
      <c r="BN133" s="600"/>
      <c r="BO133" s="600"/>
      <c r="BP133" s="600"/>
      <c r="BQ133" s="600"/>
      <c r="BR133" s="600"/>
      <c r="BS133" s="600"/>
      <c r="BT133" s="600"/>
      <c r="BU133" s="600"/>
      <c r="BV133" s="600"/>
    </row>
    <row r="134" spans="1:74" s="580" customFormat="1" ht="18" hidden="1" customHeight="1">
      <c r="A134" s="578">
        <f>IF(S$134&gt;0,1,0)</f>
        <v>0</v>
      </c>
      <c r="B134" s="612"/>
      <c r="C134" s="2111" t="s">
        <v>536</v>
      </c>
      <c r="D134" s="2111"/>
      <c r="E134" s="2111"/>
      <c r="F134" s="2111"/>
      <c r="G134" s="2111"/>
      <c r="H134" s="2111"/>
      <c r="I134" s="2111"/>
      <c r="J134" s="2111"/>
      <c r="K134" s="2111" t="s">
        <v>805</v>
      </c>
      <c r="L134" s="2111"/>
      <c r="M134" s="2111"/>
      <c r="N134" s="2111"/>
      <c r="O134" s="2111"/>
      <c r="P134" s="2111"/>
      <c r="Q134" s="2111"/>
      <c r="R134" s="2111"/>
      <c r="S134" s="2112">
        <f>IF('4-2-2 필지별사업내역'!O87&gt;0,'4-2-2 필지별사업내역'!O87,0)</f>
        <v>0</v>
      </c>
      <c r="T134" s="2112"/>
      <c r="U134" s="2112"/>
      <c r="V134" s="2112"/>
      <c r="W134" s="2112"/>
      <c r="X134" s="2112"/>
      <c r="Y134" s="2112"/>
      <c r="Z134" s="2112"/>
      <c r="AA134" s="2113" t="str">
        <f>'6-3표준조사(2)'!P156</f>
        <v>중 (15˚ ~ 30˚)</v>
      </c>
      <c r="AB134" s="2113"/>
      <c r="AC134" s="2113"/>
      <c r="AD134" s="2113"/>
      <c r="AE134" s="2113"/>
      <c r="AF134" s="2113"/>
      <c r="AG134" s="2113"/>
      <c r="AH134" s="2113"/>
      <c r="AI134" s="2113" t="str">
        <f>'6-3표준조사(2)'!Q156</f>
        <v xml:space="preserve">개소당1~3ha미만 </v>
      </c>
      <c r="AJ134" s="2113"/>
      <c r="AK134" s="2113"/>
      <c r="AL134" s="2113"/>
      <c r="AM134" s="2113"/>
      <c r="AN134" s="2113"/>
      <c r="AO134" s="2113"/>
      <c r="AP134" s="2113"/>
      <c r="AQ134" s="2113" t="str">
        <f>'6-3표준조사(2)'!R156</f>
        <v>3년차 이상</v>
      </c>
      <c r="AR134" s="2113"/>
      <c r="AS134" s="2113"/>
      <c r="AT134" s="2113"/>
      <c r="AU134" s="2113"/>
      <c r="AV134" s="2113"/>
      <c r="AW134" s="2113"/>
      <c r="AX134" s="2113"/>
      <c r="AY134" s="612"/>
      <c r="AZ134" s="613"/>
    </row>
    <row r="135" spans="1:74" s="586" customFormat="1" ht="18" customHeight="1">
      <c r="A135" s="578">
        <f t="shared" si="4"/>
        <v>1</v>
      </c>
      <c r="B135" s="612"/>
      <c r="C135" s="2111" t="s">
        <v>806</v>
      </c>
      <c r="D135" s="2111"/>
      <c r="E135" s="2111"/>
      <c r="F135" s="2111"/>
      <c r="G135" s="2111"/>
      <c r="H135" s="2111"/>
      <c r="I135" s="2111"/>
      <c r="J135" s="2111"/>
      <c r="K135" s="2111" t="s">
        <v>807</v>
      </c>
      <c r="L135" s="2111"/>
      <c r="M135" s="2111"/>
      <c r="N135" s="2111"/>
      <c r="O135" s="2111"/>
      <c r="P135" s="2111"/>
      <c r="Q135" s="2111"/>
      <c r="R135" s="2111"/>
      <c r="S135" s="2115">
        <f>K119</f>
        <v>1.1000000000000001</v>
      </c>
      <c r="T135" s="2115"/>
      <c r="U135" s="2115"/>
      <c r="V135" s="2115"/>
      <c r="W135" s="2115"/>
      <c r="X135" s="2115"/>
      <c r="Y135" s="2115"/>
      <c r="Z135" s="2115"/>
      <c r="AA135" s="2114"/>
      <c r="AB135" s="2114"/>
      <c r="AC135" s="2114"/>
      <c r="AD135" s="2114"/>
      <c r="AE135" s="2114"/>
      <c r="AF135" s="2114"/>
      <c r="AG135" s="2114"/>
      <c r="AH135" s="2114"/>
      <c r="AI135" s="2114"/>
      <c r="AJ135" s="2114"/>
      <c r="AK135" s="2114"/>
      <c r="AL135" s="2114"/>
      <c r="AM135" s="2114"/>
      <c r="AN135" s="2114"/>
      <c r="AO135" s="2114"/>
      <c r="AP135" s="2114"/>
      <c r="AQ135" s="2114"/>
      <c r="AR135" s="2114"/>
      <c r="AS135" s="2114"/>
      <c r="AT135" s="2114"/>
      <c r="AU135" s="2114"/>
      <c r="AV135" s="2114"/>
      <c r="AW135" s="2114"/>
      <c r="AX135" s="2114"/>
      <c r="AY135" s="612"/>
      <c r="AZ135" s="613"/>
    </row>
    <row r="136" spans="1:74" s="586" customFormat="1" ht="18" hidden="1" customHeight="1">
      <c r="A136" s="578">
        <f>IF(S$134&gt;0,1,0)</f>
        <v>0</v>
      </c>
      <c r="B136" s="630"/>
      <c r="C136" s="630" t="s">
        <v>407</v>
      </c>
      <c r="D136" s="630" t="s">
        <v>536</v>
      </c>
      <c r="E136" s="630"/>
      <c r="F136" s="630"/>
      <c r="G136" s="631"/>
      <c r="H136" s="631"/>
      <c r="I136" s="631"/>
      <c r="J136" s="631"/>
      <c r="K136" s="631"/>
      <c r="L136" s="618"/>
      <c r="M136" s="618"/>
      <c r="N136" s="618"/>
      <c r="O136" s="618"/>
      <c r="P136" s="618"/>
      <c r="Q136" s="632"/>
      <c r="R136" s="632"/>
      <c r="S136" s="632"/>
      <c r="T136" s="632"/>
      <c r="U136" s="632"/>
      <c r="V136" s="612"/>
      <c r="W136" s="612"/>
      <c r="X136" s="612"/>
      <c r="Y136" s="612"/>
      <c r="Z136" s="633"/>
      <c r="AA136" s="612"/>
      <c r="AB136" s="612"/>
      <c r="AC136" s="612"/>
      <c r="AD136" s="634"/>
      <c r="AE136" s="612"/>
      <c r="AF136" s="612"/>
      <c r="AG136" s="612"/>
      <c r="AH136" s="635"/>
      <c r="AI136" s="635"/>
      <c r="AJ136" s="635"/>
      <c r="AK136" s="635"/>
      <c r="AL136" s="635"/>
      <c r="AM136" s="635"/>
      <c r="AN136" s="635"/>
      <c r="AO136" s="635"/>
      <c r="AP136" s="635"/>
      <c r="AQ136" s="636"/>
      <c r="AR136" s="636"/>
      <c r="AS136" s="636"/>
      <c r="AT136" s="636"/>
      <c r="AU136" s="637"/>
      <c r="AV136" s="637"/>
      <c r="AW136" s="637"/>
      <c r="AX136" s="637"/>
      <c r="AY136" s="637"/>
      <c r="AZ136" s="638"/>
    </row>
    <row r="137" spans="1:74" s="586" customFormat="1" ht="18" hidden="1" customHeight="1">
      <c r="A137" s="578">
        <f>IF(S$134&gt;0,1,0)</f>
        <v>0</v>
      </c>
      <c r="B137" s="587"/>
      <c r="C137" s="587"/>
      <c r="D137" s="587" t="s">
        <v>540</v>
      </c>
      <c r="E137" s="587" t="s">
        <v>809</v>
      </c>
      <c r="F137" s="587"/>
      <c r="G137" s="587"/>
      <c r="H137" s="587"/>
      <c r="I137" s="587"/>
      <c r="J137" s="634"/>
      <c r="K137" s="634"/>
      <c r="L137" s="634"/>
      <c r="M137" s="634"/>
      <c r="N137" s="587"/>
      <c r="O137" s="587"/>
      <c r="P137" s="587"/>
      <c r="Q137" s="587"/>
      <c r="R137" s="587"/>
      <c r="S137" s="587"/>
      <c r="T137" s="632"/>
      <c r="U137" s="632"/>
      <c r="V137" s="632"/>
      <c r="W137" s="632"/>
      <c r="X137" s="587"/>
      <c r="Y137" s="587"/>
      <c r="Z137" s="587"/>
      <c r="AA137" s="587"/>
      <c r="AB137" s="632"/>
      <c r="AC137" s="632"/>
      <c r="AD137" s="632"/>
      <c r="AE137" s="632"/>
      <c r="AF137" s="587"/>
      <c r="AG137" s="587"/>
      <c r="AH137" s="587"/>
      <c r="AI137" s="587"/>
      <c r="AJ137" s="587"/>
      <c r="AK137" s="587"/>
      <c r="AL137" s="587"/>
      <c r="AM137" s="587"/>
      <c r="AN137" s="587"/>
      <c r="AO137" s="587"/>
      <c r="AP137" s="587"/>
      <c r="AQ137" s="587"/>
      <c r="AR137" s="587"/>
      <c r="AS137" s="587"/>
      <c r="AT137" s="587"/>
      <c r="AU137" s="587"/>
      <c r="AV137" s="587"/>
      <c r="AW137" s="587"/>
      <c r="AX137" s="587"/>
      <c r="AY137" s="587"/>
    </row>
    <row r="138" spans="1:74" s="600" customFormat="1" ht="18" hidden="1" customHeight="1">
      <c r="A138" s="578">
        <f>IF(S$134&gt;0,1,0)</f>
        <v>0</v>
      </c>
      <c r="B138" s="587"/>
      <c r="C138" s="587"/>
      <c r="D138" s="587" t="s">
        <v>540</v>
      </c>
      <c r="E138" s="588" t="s">
        <v>810</v>
      </c>
      <c r="F138" s="588"/>
      <c r="G138" s="588"/>
      <c r="H138" s="588"/>
      <c r="I138" s="588"/>
      <c r="J138" s="588"/>
      <c r="K138" s="588"/>
      <c r="L138" s="588"/>
      <c r="M138" s="588"/>
      <c r="N138" s="588"/>
      <c r="O138" s="588"/>
      <c r="P138" s="588"/>
      <c r="Q138" s="588"/>
      <c r="R138" s="588"/>
      <c r="S138" s="588"/>
      <c r="T138" s="588"/>
      <c r="U138" s="588"/>
      <c r="V138" s="588"/>
      <c r="W138" s="588"/>
      <c r="X138" s="588"/>
      <c r="Y138" s="588"/>
      <c r="Z138" s="588"/>
      <c r="AA138" s="588"/>
      <c r="AB138" s="588"/>
      <c r="AC138" s="588"/>
      <c r="AD138" s="588"/>
      <c r="AE138" s="588"/>
      <c r="AF138" s="588"/>
      <c r="AG138" s="588"/>
      <c r="AH138" s="588"/>
      <c r="AI138" s="588"/>
      <c r="AJ138" s="588"/>
      <c r="AK138" s="588"/>
      <c r="AL138" s="588"/>
      <c r="AM138" s="588"/>
      <c r="AN138" s="588"/>
      <c r="AO138" s="588"/>
      <c r="AP138" s="588"/>
      <c r="AQ138" s="588"/>
      <c r="AR138" s="588"/>
      <c r="AS138" s="588"/>
      <c r="AT138" s="588"/>
      <c r="AU138" s="588"/>
      <c r="AV138" s="588"/>
      <c r="AW138" s="588"/>
      <c r="AX138" s="588"/>
      <c r="AY138" s="588"/>
      <c r="AZ138" s="628"/>
    </row>
    <row r="139" spans="1:74" s="601" customFormat="1" ht="18" customHeight="1">
      <c r="A139" s="578">
        <f>IF(S$135&gt;0,1,0)</f>
        <v>1</v>
      </c>
      <c r="B139" s="587"/>
      <c r="C139" s="587" t="s">
        <v>811</v>
      </c>
      <c r="D139" s="587"/>
      <c r="E139" s="639"/>
      <c r="F139" s="639"/>
      <c r="G139" s="639"/>
      <c r="H139" s="639"/>
      <c r="I139" s="639"/>
      <c r="J139" s="639"/>
      <c r="K139" s="639"/>
      <c r="L139" s="639"/>
      <c r="M139" s="639"/>
      <c r="N139" s="639"/>
      <c r="O139" s="639"/>
      <c r="P139" s="639"/>
      <c r="Q139" s="639"/>
      <c r="R139" s="639"/>
      <c r="S139" s="639"/>
      <c r="T139" s="639"/>
      <c r="U139" s="639"/>
      <c r="V139" s="639"/>
      <c r="W139" s="639"/>
      <c r="X139" s="639"/>
      <c r="Y139" s="639"/>
      <c r="Z139" s="639"/>
      <c r="AA139" s="639"/>
      <c r="AB139" s="639"/>
      <c r="AC139" s="639"/>
      <c r="AD139" s="639"/>
      <c r="AE139" s="639"/>
      <c r="AF139" s="639"/>
      <c r="AG139" s="639"/>
      <c r="AH139" s="639"/>
      <c r="AI139" s="639"/>
      <c r="AJ139" s="639"/>
      <c r="AK139" s="639"/>
      <c r="AL139" s="639"/>
      <c r="AM139" s="639"/>
      <c r="AN139" s="639"/>
      <c r="AO139" s="639"/>
      <c r="AP139" s="639"/>
      <c r="AQ139" s="639"/>
      <c r="AR139" s="639"/>
      <c r="AS139" s="639"/>
      <c r="AT139" s="639"/>
      <c r="AU139" s="639"/>
      <c r="AV139" s="639"/>
      <c r="AW139" s="639"/>
      <c r="AX139" s="639"/>
      <c r="AY139" s="639"/>
      <c r="AZ139" s="640"/>
    </row>
    <row r="140" spans="1:74" s="600" customFormat="1" ht="18" customHeight="1">
      <c r="A140" s="578">
        <f>IF(S$135&gt;0,1,0)</f>
        <v>1</v>
      </c>
      <c r="B140" s="587"/>
      <c r="C140" s="587"/>
      <c r="D140" s="587" t="s">
        <v>540</v>
      </c>
      <c r="E140" s="639" t="s">
        <v>812</v>
      </c>
      <c r="F140" s="639"/>
      <c r="G140" s="639"/>
      <c r="H140" s="639"/>
      <c r="I140" s="639"/>
      <c r="J140" s="639"/>
      <c r="K140" s="639"/>
      <c r="L140" s="639"/>
      <c r="M140" s="639"/>
      <c r="N140" s="639"/>
      <c r="O140" s="639"/>
      <c r="P140" s="639"/>
      <c r="Q140" s="639"/>
      <c r="R140" s="639"/>
      <c r="S140" s="639"/>
      <c r="T140" s="639"/>
      <c r="U140" s="639"/>
      <c r="V140" s="639"/>
      <c r="W140" s="639"/>
      <c r="X140" s="639"/>
      <c r="Y140" s="639"/>
      <c r="Z140" s="639"/>
      <c r="AA140" s="639"/>
      <c r="AB140" s="639"/>
      <c r="AC140" s="639"/>
      <c r="AD140" s="639"/>
      <c r="AE140" s="639"/>
      <c r="AF140" s="639"/>
      <c r="AG140" s="639"/>
      <c r="AH140" s="639"/>
      <c r="AI140" s="639"/>
      <c r="AJ140" s="639"/>
      <c r="AK140" s="639"/>
      <c r="AL140" s="639"/>
      <c r="AM140" s="639"/>
      <c r="AN140" s="639"/>
      <c r="AO140" s="639"/>
      <c r="AP140" s="639"/>
      <c r="AQ140" s="639"/>
      <c r="AR140" s="639"/>
      <c r="AS140" s="639"/>
      <c r="AT140" s="639"/>
      <c r="AU140" s="639"/>
      <c r="AV140" s="639"/>
      <c r="AW140" s="639"/>
      <c r="AX140" s="639"/>
      <c r="AY140" s="639"/>
      <c r="AZ140" s="640"/>
    </row>
    <row r="141" spans="1:74" s="600" customFormat="1" ht="18" customHeight="1">
      <c r="A141" s="578">
        <f>IF(S$135&gt;0,1,0)</f>
        <v>1</v>
      </c>
      <c r="B141" s="587"/>
      <c r="C141" s="587"/>
      <c r="D141" s="587" t="s">
        <v>540</v>
      </c>
      <c r="E141" s="639" t="s">
        <v>813</v>
      </c>
      <c r="F141" s="639"/>
      <c r="G141" s="639"/>
      <c r="H141" s="639"/>
      <c r="I141" s="639"/>
      <c r="J141" s="639"/>
      <c r="K141" s="639"/>
      <c r="L141" s="639"/>
      <c r="M141" s="639"/>
      <c r="N141" s="639"/>
      <c r="O141" s="639"/>
      <c r="P141" s="639"/>
      <c r="Q141" s="639"/>
      <c r="R141" s="639"/>
      <c r="S141" s="639"/>
      <c r="T141" s="639"/>
      <c r="U141" s="639"/>
      <c r="V141" s="639"/>
      <c r="W141" s="639"/>
      <c r="X141" s="639"/>
      <c r="Y141" s="639"/>
      <c r="Z141" s="639"/>
      <c r="AA141" s="639"/>
      <c r="AB141" s="639"/>
      <c r="AC141" s="639"/>
      <c r="AD141" s="639"/>
      <c r="AE141" s="639"/>
      <c r="AF141" s="639"/>
      <c r="AG141" s="639"/>
      <c r="AH141" s="639"/>
      <c r="AI141" s="639"/>
      <c r="AJ141" s="639"/>
      <c r="AK141" s="639"/>
      <c r="AL141" s="639"/>
      <c r="AM141" s="639"/>
      <c r="AN141" s="639"/>
      <c r="AO141" s="639"/>
      <c r="AP141" s="639"/>
      <c r="AQ141" s="639"/>
      <c r="AR141" s="639"/>
      <c r="AS141" s="639"/>
      <c r="AT141" s="639"/>
      <c r="AU141" s="639"/>
      <c r="AV141" s="639"/>
      <c r="AW141" s="639"/>
      <c r="AX141" s="639"/>
      <c r="AY141" s="639"/>
      <c r="AZ141" s="640"/>
    </row>
    <row r="142" spans="1:74" s="600" customFormat="1" ht="18" customHeight="1">
      <c r="A142" s="578">
        <f t="shared" ref="A142:A150" si="5">IF(S$135&gt;0,1,0)</f>
        <v>1</v>
      </c>
      <c r="B142" s="587"/>
      <c r="C142" s="587" t="s">
        <v>814</v>
      </c>
      <c r="D142" s="587" t="s">
        <v>815</v>
      </c>
      <c r="E142" s="639"/>
      <c r="F142" s="639"/>
      <c r="G142" s="639"/>
      <c r="H142" s="639"/>
      <c r="I142" s="639"/>
      <c r="J142" s="639"/>
      <c r="K142" s="639"/>
      <c r="L142" s="639"/>
      <c r="M142" s="639"/>
      <c r="N142" s="639"/>
      <c r="O142" s="639"/>
      <c r="P142" s="639"/>
      <c r="Q142" s="639"/>
      <c r="R142" s="639"/>
      <c r="S142" s="639"/>
      <c r="T142" s="639"/>
      <c r="U142" s="639"/>
      <c r="V142" s="639"/>
      <c r="W142" s="639"/>
      <c r="X142" s="639"/>
      <c r="Y142" s="639"/>
      <c r="Z142" s="639"/>
      <c r="AA142" s="639"/>
      <c r="AB142" s="639"/>
      <c r="AC142" s="639"/>
      <c r="AD142" s="639"/>
      <c r="AE142" s="639"/>
      <c r="AF142" s="639"/>
      <c r="AG142" s="639"/>
      <c r="AH142" s="639"/>
      <c r="AI142" s="639"/>
      <c r="AJ142" s="639"/>
      <c r="AK142" s="639"/>
      <c r="AL142" s="639"/>
      <c r="AM142" s="639"/>
      <c r="AN142" s="639"/>
      <c r="AO142" s="639"/>
      <c r="AP142" s="639"/>
      <c r="AQ142" s="639"/>
      <c r="AR142" s="639"/>
      <c r="AS142" s="639"/>
      <c r="AT142" s="639"/>
      <c r="AU142" s="639"/>
      <c r="AV142" s="639"/>
      <c r="AW142" s="639"/>
      <c r="AX142" s="639"/>
      <c r="AY142" s="639"/>
      <c r="AZ142" s="640"/>
    </row>
    <row r="143" spans="1:74" s="600" customFormat="1" ht="18" customHeight="1">
      <c r="A143" s="578">
        <f t="shared" si="5"/>
        <v>1</v>
      </c>
      <c r="B143" s="587"/>
      <c r="C143" s="587"/>
      <c r="D143" s="587" t="s">
        <v>540</v>
      </c>
      <c r="E143" s="639" t="s">
        <v>816</v>
      </c>
      <c r="F143" s="639"/>
      <c r="G143" s="639"/>
      <c r="H143" s="639"/>
      <c r="I143" s="639"/>
      <c r="J143" s="639"/>
      <c r="K143" s="639"/>
      <c r="L143" s="639"/>
      <c r="M143" s="639"/>
      <c r="N143" s="639"/>
      <c r="O143" s="639"/>
      <c r="P143" s="639"/>
      <c r="Q143" s="639"/>
      <c r="R143" s="639"/>
      <c r="S143" s="639"/>
      <c r="T143" s="639"/>
      <c r="U143" s="639"/>
      <c r="V143" s="639"/>
      <c r="W143" s="639"/>
      <c r="X143" s="639"/>
      <c r="Y143" s="639"/>
      <c r="Z143" s="639"/>
      <c r="AA143" s="639"/>
      <c r="AB143" s="639"/>
      <c r="AC143" s="639"/>
      <c r="AD143" s="639"/>
      <c r="AE143" s="639"/>
      <c r="AF143" s="639"/>
      <c r="AG143" s="639"/>
      <c r="AH143" s="639"/>
      <c r="AI143" s="639"/>
      <c r="AJ143" s="639"/>
      <c r="AK143" s="639"/>
      <c r="AL143" s="639"/>
      <c r="AM143" s="639"/>
      <c r="AN143" s="639"/>
      <c r="AO143" s="639"/>
      <c r="AP143" s="639"/>
      <c r="AQ143" s="639"/>
      <c r="AR143" s="639"/>
      <c r="AS143" s="639"/>
      <c r="AT143" s="639"/>
      <c r="AU143" s="639"/>
      <c r="AV143" s="639"/>
      <c r="AW143" s="639"/>
      <c r="AX143" s="639"/>
      <c r="AY143" s="639"/>
      <c r="AZ143" s="640"/>
    </row>
    <row r="144" spans="1:74" s="600" customFormat="1" ht="18" customHeight="1">
      <c r="A144" s="578">
        <f t="shared" si="5"/>
        <v>1</v>
      </c>
      <c r="B144" s="587"/>
      <c r="C144" s="587"/>
      <c r="D144" s="587" t="s">
        <v>540</v>
      </c>
      <c r="E144" s="639" t="s">
        <v>817</v>
      </c>
      <c r="F144" s="639"/>
      <c r="G144" s="639"/>
      <c r="H144" s="639"/>
      <c r="I144" s="639"/>
      <c r="J144" s="639"/>
      <c r="K144" s="639"/>
      <c r="L144" s="639"/>
      <c r="M144" s="639"/>
      <c r="N144" s="639"/>
      <c r="O144" s="639"/>
      <c r="P144" s="639"/>
      <c r="Q144" s="639"/>
      <c r="R144" s="639"/>
      <c r="S144" s="639"/>
      <c r="T144" s="639"/>
      <c r="U144" s="639"/>
      <c r="V144" s="639"/>
      <c r="W144" s="639"/>
      <c r="X144" s="639"/>
      <c r="Y144" s="639"/>
      <c r="Z144" s="639"/>
      <c r="AA144" s="639"/>
      <c r="AB144" s="639"/>
      <c r="AC144" s="639"/>
      <c r="AD144" s="639"/>
      <c r="AE144" s="639"/>
      <c r="AF144" s="639"/>
      <c r="AG144" s="639"/>
      <c r="AH144" s="639"/>
      <c r="AI144" s="639"/>
      <c r="AJ144" s="639"/>
      <c r="AK144" s="639"/>
      <c r="AL144" s="639"/>
      <c r="AM144" s="639"/>
      <c r="AN144" s="639"/>
      <c r="AO144" s="639"/>
      <c r="AP144" s="639"/>
      <c r="AQ144" s="639"/>
      <c r="AR144" s="639"/>
      <c r="AS144" s="639"/>
      <c r="AT144" s="639"/>
      <c r="AU144" s="639"/>
      <c r="AV144" s="639"/>
      <c r="AW144" s="639"/>
      <c r="AX144" s="639"/>
      <c r="AY144" s="639"/>
      <c r="AZ144" s="640"/>
    </row>
    <row r="145" spans="1:52" s="600" customFormat="1" ht="18" customHeight="1">
      <c r="A145" s="578">
        <f t="shared" si="5"/>
        <v>1</v>
      </c>
      <c r="B145" s="587"/>
      <c r="C145" s="587"/>
      <c r="D145" s="587" t="s">
        <v>540</v>
      </c>
      <c r="E145" s="639" t="s">
        <v>818</v>
      </c>
      <c r="F145" s="639"/>
      <c r="G145" s="639"/>
      <c r="H145" s="639"/>
      <c r="I145" s="639"/>
      <c r="J145" s="639"/>
      <c r="K145" s="639"/>
      <c r="L145" s="639"/>
      <c r="M145" s="639"/>
      <c r="N145" s="639"/>
      <c r="O145" s="639"/>
      <c r="P145" s="639"/>
      <c r="Q145" s="639"/>
      <c r="R145" s="639"/>
      <c r="S145" s="639"/>
      <c r="T145" s="639"/>
      <c r="U145" s="639"/>
      <c r="V145" s="639"/>
      <c r="W145" s="639"/>
      <c r="X145" s="639"/>
      <c r="Y145" s="639"/>
      <c r="Z145" s="639"/>
      <c r="AA145" s="639"/>
      <c r="AB145" s="639"/>
      <c r="AC145" s="639"/>
      <c r="AD145" s="639"/>
      <c r="AE145" s="639"/>
      <c r="AF145" s="639"/>
      <c r="AG145" s="639"/>
      <c r="AH145" s="639"/>
      <c r="AI145" s="639"/>
      <c r="AJ145" s="639"/>
      <c r="AK145" s="639"/>
      <c r="AL145" s="639"/>
      <c r="AM145" s="639"/>
      <c r="AN145" s="639"/>
      <c r="AO145" s="639"/>
      <c r="AP145" s="639"/>
      <c r="AQ145" s="639"/>
      <c r="AR145" s="639"/>
      <c r="AS145" s="639"/>
      <c r="AT145" s="639"/>
      <c r="AU145" s="639"/>
      <c r="AV145" s="639"/>
      <c r="AW145" s="639"/>
      <c r="AX145" s="639"/>
      <c r="AY145" s="639"/>
      <c r="AZ145" s="640"/>
    </row>
    <row r="146" spans="1:52" s="600" customFormat="1" ht="18" customHeight="1">
      <c r="A146" s="578">
        <f t="shared" si="5"/>
        <v>1</v>
      </c>
      <c r="B146" s="587"/>
      <c r="C146" s="587"/>
      <c r="D146" s="587" t="s">
        <v>540</v>
      </c>
      <c r="E146" s="639" t="s">
        <v>819</v>
      </c>
      <c r="F146" s="639"/>
      <c r="G146" s="639"/>
      <c r="H146" s="639"/>
      <c r="I146" s="639"/>
      <c r="J146" s="639"/>
      <c r="K146" s="639"/>
      <c r="L146" s="639"/>
      <c r="M146" s="639"/>
      <c r="N146" s="639"/>
      <c r="O146" s="639"/>
      <c r="P146" s="639"/>
      <c r="Q146" s="639"/>
      <c r="R146" s="639"/>
      <c r="S146" s="639"/>
      <c r="T146" s="639"/>
      <c r="U146" s="639"/>
      <c r="V146" s="639"/>
      <c r="W146" s="639"/>
      <c r="X146" s="639"/>
      <c r="Y146" s="639"/>
      <c r="Z146" s="639"/>
      <c r="AA146" s="639"/>
      <c r="AB146" s="639"/>
      <c r="AC146" s="639"/>
      <c r="AD146" s="639"/>
      <c r="AE146" s="639"/>
      <c r="AF146" s="639"/>
      <c r="AG146" s="639"/>
      <c r="AH146" s="639"/>
      <c r="AI146" s="639"/>
      <c r="AJ146" s="639"/>
      <c r="AK146" s="639"/>
      <c r="AL146" s="639"/>
      <c r="AM146" s="639"/>
      <c r="AN146" s="639"/>
      <c r="AO146" s="639"/>
      <c r="AP146" s="639"/>
      <c r="AQ146" s="639"/>
      <c r="AR146" s="639"/>
      <c r="AS146" s="639"/>
      <c r="AT146" s="639"/>
      <c r="AU146" s="639"/>
      <c r="AV146" s="639"/>
      <c r="AW146" s="639"/>
      <c r="AX146" s="639"/>
      <c r="AY146" s="639"/>
      <c r="AZ146" s="640"/>
    </row>
    <row r="147" spans="1:52" s="600" customFormat="1" ht="18" customHeight="1">
      <c r="A147" s="578">
        <f t="shared" si="5"/>
        <v>1</v>
      </c>
      <c r="B147" s="587"/>
      <c r="C147" s="587"/>
      <c r="D147" s="587" t="s">
        <v>540</v>
      </c>
      <c r="E147" s="639" t="s">
        <v>820</v>
      </c>
      <c r="F147" s="639"/>
      <c r="G147" s="639"/>
      <c r="H147" s="639"/>
      <c r="I147" s="639"/>
      <c r="J147" s="639"/>
      <c r="K147" s="639"/>
      <c r="L147" s="639"/>
      <c r="M147" s="639"/>
      <c r="N147" s="639"/>
      <c r="O147" s="639"/>
      <c r="P147" s="639"/>
      <c r="Q147" s="639"/>
      <c r="R147" s="639"/>
      <c r="S147" s="639"/>
      <c r="T147" s="639"/>
      <c r="U147" s="639"/>
      <c r="V147" s="639"/>
      <c r="W147" s="639"/>
      <c r="X147" s="639"/>
      <c r="Y147" s="639"/>
      <c r="Z147" s="639"/>
      <c r="AA147" s="639"/>
      <c r="AB147" s="639"/>
      <c r="AC147" s="639"/>
      <c r="AD147" s="639"/>
      <c r="AE147" s="639"/>
      <c r="AF147" s="639"/>
      <c r="AG147" s="639"/>
      <c r="AH147" s="639"/>
      <c r="AI147" s="639"/>
      <c r="AJ147" s="639"/>
      <c r="AK147" s="639"/>
      <c r="AL147" s="639"/>
      <c r="AM147" s="639"/>
      <c r="AN147" s="639"/>
      <c r="AO147" s="639"/>
      <c r="AP147" s="639"/>
      <c r="AQ147" s="639"/>
      <c r="AR147" s="639"/>
      <c r="AS147" s="639"/>
      <c r="AT147" s="639"/>
      <c r="AU147" s="639"/>
      <c r="AV147" s="639"/>
      <c r="AW147" s="639"/>
      <c r="AX147" s="639"/>
      <c r="AY147" s="639"/>
      <c r="AZ147" s="640"/>
    </row>
    <row r="148" spans="1:52" s="600" customFormat="1" ht="18" customHeight="1">
      <c r="A148" s="578">
        <f t="shared" si="5"/>
        <v>1</v>
      </c>
      <c r="B148" s="587"/>
      <c r="C148" s="587"/>
      <c r="D148" s="587" t="s">
        <v>540</v>
      </c>
      <c r="E148" s="639" t="s">
        <v>821</v>
      </c>
      <c r="F148" s="639"/>
      <c r="G148" s="639"/>
      <c r="H148" s="639"/>
      <c r="I148" s="639"/>
      <c r="J148" s="639"/>
      <c r="K148" s="639"/>
      <c r="L148" s="639"/>
      <c r="M148" s="639"/>
      <c r="N148" s="639"/>
      <c r="O148" s="639"/>
      <c r="P148" s="639"/>
      <c r="Q148" s="639"/>
      <c r="R148" s="639"/>
      <c r="S148" s="639"/>
      <c r="T148" s="639"/>
      <c r="U148" s="639"/>
      <c r="V148" s="639"/>
      <c r="W148" s="639"/>
      <c r="X148" s="639"/>
      <c r="Y148" s="639"/>
      <c r="Z148" s="639"/>
      <c r="AA148" s="639"/>
      <c r="AB148" s="639"/>
      <c r="AC148" s="639"/>
      <c r="AD148" s="639"/>
      <c r="AE148" s="639"/>
      <c r="AF148" s="639"/>
      <c r="AG148" s="639"/>
      <c r="AH148" s="639"/>
      <c r="AI148" s="639"/>
      <c r="AJ148" s="639"/>
      <c r="AK148" s="639"/>
      <c r="AL148" s="639"/>
      <c r="AM148" s="639"/>
      <c r="AN148" s="639"/>
      <c r="AO148" s="639"/>
      <c r="AP148" s="639"/>
      <c r="AQ148" s="639"/>
      <c r="AR148" s="639"/>
      <c r="AS148" s="639"/>
      <c r="AT148" s="639"/>
      <c r="AU148" s="639"/>
      <c r="AV148" s="639"/>
      <c r="AW148" s="639"/>
      <c r="AX148" s="639"/>
      <c r="AY148" s="639"/>
      <c r="AZ148" s="640"/>
    </row>
    <row r="149" spans="1:52" s="600" customFormat="1" ht="18" customHeight="1">
      <c r="A149" s="578">
        <f t="shared" si="5"/>
        <v>1</v>
      </c>
      <c r="B149" s="587"/>
      <c r="C149" s="587"/>
      <c r="D149" s="587" t="s">
        <v>540</v>
      </c>
      <c r="E149" s="639" t="s">
        <v>822</v>
      </c>
      <c r="F149" s="639"/>
      <c r="G149" s="639"/>
      <c r="H149" s="639"/>
      <c r="I149" s="639"/>
      <c r="J149" s="639"/>
      <c r="K149" s="639"/>
      <c r="L149" s="639"/>
      <c r="M149" s="639"/>
      <c r="N149" s="639"/>
      <c r="O149" s="639"/>
      <c r="P149" s="639"/>
      <c r="Q149" s="639"/>
      <c r="R149" s="639"/>
      <c r="S149" s="639"/>
      <c r="T149" s="639"/>
      <c r="U149" s="639"/>
      <c r="V149" s="639"/>
      <c r="W149" s="639"/>
      <c r="X149" s="639"/>
      <c r="Y149" s="639"/>
      <c r="Z149" s="639"/>
      <c r="AA149" s="639"/>
      <c r="AB149" s="639"/>
      <c r="AC149" s="639"/>
      <c r="AD149" s="639"/>
      <c r="AE149" s="639"/>
      <c r="AF149" s="639"/>
      <c r="AG149" s="639"/>
      <c r="AH149" s="639"/>
      <c r="AI149" s="639"/>
      <c r="AJ149" s="639"/>
      <c r="AK149" s="639"/>
      <c r="AL149" s="639"/>
      <c r="AM149" s="639"/>
      <c r="AN149" s="639"/>
      <c r="AO149" s="639"/>
      <c r="AP149" s="639"/>
      <c r="AQ149" s="639"/>
      <c r="AR149" s="639"/>
      <c r="AS149" s="639"/>
      <c r="AT149" s="639"/>
      <c r="AU149" s="639"/>
      <c r="AV149" s="639"/>
      <c r="AW149" s="639"/>
      <c r="AX149" s="639"/>
      <c r="AY149" s="639"/>
      <c r="AZ149" s="640"/>
    </row>
    <row r="150" spans="1:52" s="600" customFormat="1" ht="18" customHeight="1" thickBot="1">
      <c r="A150" s="578">
        <f t="shared" si="5"/>
        <v>1</v>
      </c>
      <c r="B150" s="587"/>
      <c r="C150" s="587"/>
      <c r="D150" s="639"/>
      <c r="E150" s="641"/>
      <c r="F150" s="641"/>
      <c r="G150" s="641"/>
      <c r="H150" s="641"/>
      <c r="I150" s="641"/>
      <c r="J150" s="641"/>
      <c r="K150" s="641"/>
      <c r="L150" s="641"/>
      <c r="M150" s="641"/>
      <c r="N150" s="641"/>
      <c r="O150" s="641"/>
      <c r="P150" s="641"/>
      <c r="Q150" s="641"/>
      <c r="R150" s="641"/>
      <c r="S150" s="641"/>
      <c r="T150" s="641"/>
      <c r="U150" s="641"/>
      <c r="V150" s="641"/>
      <c r="W150" s="641"/>
      <c r="X150" s="641"/>
      <c r="Y150" s="641"/>
      <c r="Z150" s="641"/>
      <c r="AA150" s="641"/>
      <c r="AB150" s="641"/>
      <c r="AC150" s="641"/>
      <c r="AD150" s="641"/>
      <c r="AE150" s="641"/>
      <c r="AF150" s="641"/>
      <c r="AG150" s="641"/>
      <c r="AH150" s="641"/>
      <c r="AI150" s="641"/>
      <c r="AJ150" s="641"/>
      <c r="AK150" s="641"/>
      <c r="AL150" s="641"/>
      <c r="AM150" s="641"/>
      <c r="AN150" s="641"/>
      <c r="AO150" s="641"/>
      <c r="AP150" s="641"/>
      <c r="AQ150" s="641"/>
      <c r="AR150" s="641"/>
      <c r="AS150" s="641"/>
      <c r="AT150" s="641"/>
      <c r="AU150" s="641"/>
      <c r="AV150" s="641"/>
      <c r="AW150" s="641"/>
      <c r="AX150" s="641"/>
      <c r="AY150" s="641"/>
      <c r="AZ150" s="640"/>
    </row>
    <row r="151" spans="1:52" ht="33" thickTop="1" thickBot="1">
      <c r="A151" s="578">
        <f t="shared" ref="A151:A186" si="6">IF(K$169&gt;0,1,0)</f>
        <v>1</v>
      </c>
      <c r="B151" s="2117" t="s">
        <v>823</v>
      </c>
      <c r="C151" s="2118"/>
      <c r="D151" s="2118"/>
      <c r="E151" s="2118"/>
      <c r="F151" s="2118"/>
      <c r="G151" s="2118"/>
      <c r="H151" s="2118"/>
      <c r="I151" s="2118"/>
      <c r="J151" s="2118"/>
      <c r="K151" s="2118"/>
      <c r="L151" s="2118"/>
      <c r="M151" s="2118"/>
      <c r="N151" s="2118"/>
      <c r="O151" s="2118"/>
      <c r="P151" s="2118"/>
      <c r="Q151" s="2118"/>
      <c r="R151" s="2118"/>
      <c r="S151" s="2118"/>
      <c r="T151" s="2118"/>
      <c r="U151" s="2118"/>
      <c r="V151" s="2118"/>
      <c r="W151" s="2118"/>
      <c r="X151" s="2118"/>
      <c r="Y151" s="2118"/>
      <c r="Z151" s="2118"/>
      <c r="AA151" s="2118"/>
      <c r="AB151" s="2118"/>
      <c r="AC151" s="2118"/>
      <c r="AD151" s="2118"/>
      <c r="AE151" s="2118"/>
      <c r="AF151" s="2118"/>
      <c r="AG151" s="2118"/>
      <c r="AH151" s="2118"/>
      <c r="AI151" s="2118"/>
      <c r="AJ151" s="2118"/>
      <c r="AK151" s="2118"/>
      <c r="AL151" s="2118"/>
      <c r="AM151" s="2118"/>
      <c r="AN151" s="2118"/>
      <c r="AO151" s="2118"/>
      <c r="AP151" s="2118"/>
      <c r="AQ151" s="2118"/>
      <c r="AR151" s="2118"/>
      <c r="AS151" s="2118"/>
      <c r="AT151" s="2118"/>
      <c r="AU151" s="2118"/>
      <c r="AV151" s="2118"/>
      <c r="AW151" s="2118"/>
      <c r="AX151" s="2118"/>
      <c r="AY151" s="2119"/>
      <c r="AZ151" s="574"/>
    </row>
    <row r="152" spans="1:52" s="580" customFormat="1" ht="9.9499999999999993" customHeight="1" thickTop="1">
      <c r="A152" s="578">
        <f t="shared" si="6"/>
        <v>1</v>
      </c>
      <c r="B152" s="579"/>
      <c r="C152" s="579"/>
      <c r="D152" s="579"/>
      <c r="E152" s="579"/>
      <c r="F152" s="579"/>
      <c r="G152" s="579"/>
      <c r="H152" s="579"/>
      <c r="I152" s="579"/>
      <c r="J152" s="579"/>
      <c r="K152" s="579"/>
      <c r="L152" s="579"/>
      <c r="M152" s="579"/>
      <c r="N152" s="579"/>
      <c r="O152" s="579"/>
      <c r="P152" s="579"/>
      <c r="Q152" s="579"/>
      <c r="R152" s="579"/>
      <c r="S152" s="579"/>
      <c r="T152" s="579"/>
      <c r="U152" s="579"/>
      <c r="V152" s="579"/>
      <c r="W152" s="579"/>
      <c r="X152" s="579"/>
      <c r="Y152" s="579"/>
      <c r="Z152" s="579"/>
      <c r="AA152" s="579"/>
      <c r="AB152" s="579"/>
      <c r="AC152" s="579"/>
      <c r="AD152" s="579"/>
      <c r="AE152" s="579"/>
      <c r="AF152" s="579"/>
      <c r="AG152" s="579"/>
      <c r="AH152" s="579"/>
      <c r="AI152" s="579"/>
      <c r="AJ152" s="579"/>
      <c r="AK152" s="579"/>
      <c r="AL152" s="579"/>
      <c r="AM152" s="579"/>
      <c r="AN152" s="579"/>
      <c r="AO152" s="579"/>
      <c r="AP152" s="579"/>
      <c r="AQ152" s="579"/>
      <c r="AR152" s="579"/>
      <c r="AS152" s="579"/>
      <c r="AT152" s="579"/>
      <c r="AU152" s="579"/>
      <c r="AV152" s="579"/>
      <c r="AW152" s="579"/>
      <c r="AX152" s="579"/>
      <c r="AY152" s="579"/>
    </row>
    <row r="153" spans="1:52" s="584" customFormat="1" ht="30" customHeight="1">
      <c r="A153" s="578">
        <f t="shared" si="6"/>
        <v>1</v>
      </c>
      <c r="B153" s="581"/>
      <c r="C153" s="581"/>
      <c r="D153" s="581"/>
      <c r="E153" s="581"/>
      <c r="F153" s="2120" t="s">
        <v>768</v>
      </c>
      <c r="G153" s="2120"/>
      <c r="H153" s="2120"/>
      <c r="I153" s="2120"/>
      <c r="J153" s="2120"/>
      <c r="K153" s="2120"/>
      <c r="L153" s="2121" t="str">
        <f>+'6-3표준조사(2)'!K229</f>
        <v>66-0</v>
      </c>
      <c r="M153" s="2121"/>
      <c r="N153" s="2121"/>
      <c r="O153" s="2121"/>
      <c r="P153" s="2121"/>
      <c r="Q153" s="2121"/>
      <c r="R153" s="582"/>
      <c r="S153" s="582"/>
      <c r="T153" s="2120" t="s">
        <v>769</v>
      </c>
      <c r="U153" s="2120"/>
      <c r="V153" s="2120"/>
      <c r="W153" s="2120"/>
      <c r="X153" s="2120"/>
      <c r="Y153" s="2120"/>
      <c r="Z153" s="2121" t="str">
        <f>+'6-3표준조사(2)'!L229</f>
        <v>14-1</v>
      </c>
      <c r="AA153" s="2121"/>
      <c r="AB153" s="2121"/>
      <c r="AC153" s="2121"/>
      <c r="AD153" s="2121"/>
      <c r="AE153" s="2121"/>
      <c r="AF153" s="582"/>
      <c r="AG153" s="582"/>
      <c r="AH153" s="2120" t="s">
        <v>770</v>
      </c>
      <c r="AI153" s="2120"/>
      <c r="AJ153" s="2120"/>
      <c r="AK153" s="2120"/>
      <c r="AL153" s="2120"/>
      <c r="AM153" s="2120"/>
      <c r="AN153" s="2120"/>
      <c r="AO153" s="2121" t="str">
        <f>+'6-3표준조사(2)'!R229</f>
        <v>모두베기</v>
      </c>
      <c r="AP153" s="2121"/>
      <c r="AQ153" s="2121"/>
      <c r="AR153" s="2121"/>
      <c r="AS153" s="2121"/>
      <c r="AT153" s="2121"/>
      <c r="AU153" s="583"/>
      <c r="AV153" s="583"/>
      <c r="AW153" s="583"/>
      <c r="AX153" s="583"/>
      <c r="AY153" s="581"/>
    </row>
    <row r="154" spans="1:52" s="580" customFormat="1" ht="14.25" customHeight="1">
      <c r="A154" s="578">
        <f t="shared" si="6"/>
        <v>1</v>
      </c>
      <c r="B154" s="579"/>
      <c r="C154" s="579"/>
      <c r="D154" s="579"/>
      <c r="E154" s="579"/>
      <c r="F154" s="579"/>
      <c r="G154" s="579"/>
      <c r="H154" s="579"/>
      <c r="I154" s="579"/>
      <c r="J154" s="579"/>
      <c r="K154" s="579"/>
      <c r="L154" s="579"/>
      <c r="M154" s="579"/>
      <c r="N154" s="579"/>
      <c r="O154" s="579"/>
      <c r="P154" s="579"/>
      <c r="Q154" s="579"/>
      <c r="R154" s="579"/>
      <c r="S154" s="579"/>
      <c r="T154" s="579"/>
      <c r="U154" s="579"/>
      <c r="V154" s="579"/>
      <c r="W154" s="579"/>
      <c r="X154" s="579"/>
      <c r="Y154" s="579"/>
      <c r="Z154" s="579"/>
      <c r="AA154" s="579"/>
      <c r="AB154" s="579"/>
      <c r="AC154" s="579"/>
      <c r="AD154" s="579"/>
      <c r="AE154" s="579"/>
      <c r="AF154" s="579"/>
      <c r="AG154" s="579"/>
      <c r="AH154" s="579"/>
      <c r="AI154" s="579"/>
      <c r="AJ154" s="579"/>
      <c r="AK154" s="579"/>
      <c r="AL154" s="579"/>
      <c r="AM154" s="579"/>
      <c r="AN154" s="579"/>
      <c r="AO154" s="579"/>
      <c r="AP154" s="579"/>
      <c r="AQ154" s="579"/>
      <c r="AR154" s="579"/>
      <c r="AS154" s="579"/>
      <c r="AT154" s="579"/>
      <c r="AU154" s="579"/>
      <c r="AV154" s="579"/>
      <c r="AW154" s="579"/>
      <c r="AX154" s="579"/>
      <c r="AY154" s="579"/>
    </row>
    <row r="155" spans="1:52" s="586" customFormat="1" ht="20.100000000000001" customHeight="1">
      <c r="A155" s="578">
        <f t="shared" si="6"/>
        <v>1</v>
      </c>
      <c r="B155" s="2116" t="s">
        <v>771</v>
      </c>
      <c r="C155" s="2116"/>
      <c r="D155" s="2116"/>
      <c r="E155" s="2116"/>
      <c r="F155" s="2116"/>
      <c r="G155" s="2116"/>
      <c r="H155" s="2116"/>
      <c r="I155" s="2116"/>
      <c r="J155" s="2116"/>
      <c r="K155" s="2116"/>
      <c r="L155" s="2116"/>
      <c r="M155" s="2116"/>
      <c r="N155" s="2116"/>
      <c r="O155" s="2116"/>
      <c r="P155" s="2116"/>
      <c r="Q155" s="2116"/>
      <c r="R155" s="2116"/>
      <c r="S155" s="2116"/>
      <c r="T155" s="2116"/>
      <c r="U155" s="2116"/>
      <c r="V155" s="2116"/>
      <c r="W155" s="2116"/>
      <c r="X155" s="2116"/>
      <c r="Y155" s="2116"/>
      <c r="Z155" s="2116"/>
      <c r="AA155" s="2116"/>
      <c r="AB155" s="2116"/>
      <c r="AC155" s="2116"/>
      <c r="AD155" s="2116"/>
      <c r="AE155" s="2116"/>
      <c r="AF155" s="2116"/>
      <c r="AG155" s="2116"/>
      <c r="AH155" s="2116"/>
      <c r="AI155" s="2116"/>
      <c r="AJ155" s="2116"/>
      <c r="AK155" s="2116"/>
      <c r="AL155" s="2116"/>
      <c r="AM155" s="2116"/>
      <c r="AN155" s="2116"/>
      <c r="AO155" s="2116"/>
      <c r="AP155" s="2116"/>
      <c r="AQ155" s="2116"/>
      <c r="AR155" s="2116"/>
      <c r="AS155" s="2116"/>
      <c r="AT155" s="2116"/>
      <c r="AU155" s="2116"/>
      <c r="AV155" s="2116"/>
      <c r="AW155" s="2116"/>
      <c r="AX155" s="2116"/>
      <c r="AY155" s="2116"/>
      <c r="AZ155" s="585"/>
    </row>
    <row r="156" spans="1:52" s="586" customFormat="1" ht="18" customHeight="1">
      <c r="A156" s="578">
        <f t="shared" si="6"/>
        <v>1</v>
      </c>
      <c r="B156" s="587"/>
      <c r="C156" s="587" t="s">
        <v>772</v>
      </c>
      <c r="D156" s="588" t="s">
        <v>773</v>
      </c>
      <c r="E156" s="588"/>
      <c r="F156" s="589"/>
      <c r="G156" s="589"/>
      <c r="H156" s="589"/>
      <c r="I156" s="589"/>
      <c r="J156" s="590"/>
      <c r="K156" s="587"/>
      <c r="L156" s="587"/>
      <c r="M156" s="588"/>
      <c r="N156" s="588"/>
      <c r="O156" s="590"/>
      <c r="P156" s="588"/>
      <c r="Q156" s="588"/>
      <c r="R156" s="588"/>
      <c r="S156" s="588"/>
      <c r="T156" s="588"/>
      <c r="U156" s="588"/>
      <c r="V156" s="588"/>
      <c r="W156" s="588"/>
      <c r="X156" s="588"/>
      <c r="Y156" s="588"/>
      <c r="Z156" s="588"/>
      <c r="AA156" s="588"/>
      <c r="AB156" s="588"/>
      <c r="AC156" s="588"/>
      <c r="AD156" s="588"/>
      <c r="AE156" s="588"/>
      <c r="AF156" s="587"/>
      <c r="AG156" s="587"/>
      <c r="AH156" s="587"/>
      <c r="AI156" s="587"/>
      <c r="AJ156" s="587"/>
      <c r="AK156" s="587"/>
      <c r="AL156" s="587"/>
      <c r="AM156" s="587"/>
      <c r="AN156" s="587"/>
      <c r="AO156" s="587"/>
      <c r="AP156" s="587"/>
      <c r="AQ156" s="587"/>
      <c r="AR156" s="587"/>
      <c r="AS156" s="587"/>
      <c r="AT156" s="587"/>
      <c r="AU156" s="587"/>
      <c r="AV156" s="587"/>
      <c r="AW156" s="587"/>
      <c r="AX156" s="587"/>
      <c r="AY156" s="587"/>
    </row>
    <row r="157" spans="1:52" s="586" customFormat="1" ht="18" customHeight="1">
      <c r="A157" s="578">
        <f t="shared" si="6"/>
        <v>1</v>
      </c>
      <c r="B157" s="587"/>
      <c r="C157" s="587"/>
      <c r="D157" s="587" t="s">
        <v>540</v>
      </c>
      <c r="E157" s="588" t="str">
        <f>CONCATENATE(L153," 임반 ",Z153," 소반 은 해발고",'6-3표준조사(2)'!W228,"m ~ ",'6-3표준조사(2)'!W229,"m 사이에 분포한다.")</f>
        <v>66-0 임반 14-1 소반 은 해발고255m ~ 366m 사이에 분포한다.</v>
      </c>
      <c r="F157" s="588"/>
      <c r="G157" s="588"/>
      <c r="H157" s="588"/>
      <c r="I157" s="588"/>
      <c r="J157" s="588"/>
      <c r="K157" s="588"/>
      <c r="L157" s="588"/>
      <c r="M157" s="588"/>
      <c r="N157" s="588"/>
      <c r="O157" s="588"/>
      <c r="P157" s="588"/>
      <c r="Q157" s="588"/>
      <c r="R157" s="588"/>
      <c r="S157" s="588"/>
      <c r="T157" s="588"/>
      <c r="U157" s="588"/>
      <c r="V157" s="588"/>
      <c r="W157" s="588"/>
      <c r="X157" s="588"/>
      <c r="Y157" s="588"/>
      <c r="Z157" s="588"/>
      <c r="AA157" s="588"/>
      <c r="AB157" s="588"/>
      <c r="AC157" s="588"/>
      <c r="AD157" s="588"/>
      <c r="AE157" s="588"/>
      <c r="AF157" s="588"/>
      <c r="AG157" s="588"/>
      <c r="AH157" s="588"/>
      <c r="AI157" s="588"/>
      <c r="AJ157" s="591"/>
      <c r="AK157" s="591"/>
      <c r="AL157" s="591"/>
      <c r="AM157" s="588"/>
      <c r="AN157" s="588"/>
      <c r="AO157" s="588"/>
      <c r="AP157" s="588"/>
      <c r="AQ157" s="588"/>
      <c r="AR157" s="588"/>
      <c r="AS157" s="588"/>
      <c r="AT157" s="588"/>
      <c r="AU157" s="588"/>
      <c r="AV157" s="588"/>
      <c r="AW157" s="588"/>
      <c r="AX157" s="588"/>
      <c r="AY157" s="588"/>
    </row>
    <row r="158" spans="1:52" s="586" customFormat="1" ht="18" customHeight="1">
      <c r="A158" s="578">
        <f t="shared" si="6"/>
        <v>1</v>
      </c>
      <c r="B158" s="587"/>
      <c r="C158" s="587"/>
      <c r="D158" s="587" t="s">
        <v>540</v>
      </c>
      <c r="E158" s="587" t="str">
        <f>CONCATENATE("소반의 경사도는 평균 ",'6-3표준조사(2)'!W230,"˚로 ",'6-3표준조사(2)'!P231,"경사이고, 임지의 잔재를 제외하고 장애물은 많지 않다.")</f>
        <v>소반의 경사도는 평균 28.8˚로 중 (15˚ ~ 30˚)경사이고, 임지의 잔재를 제외하고 장애물은 많지 않다.</v>
      </c>
      <c r="F158" s="587"/>
      <c r="G158" s="587"/>
      <c r="H158" s="587"/>
      <c r="I158" s="587"/>
      <c r="J158" s="587"/>
      <c r="K158" s="587"/>
      <c r="L158" s="587"/>
      <c r="M158" s="587"/>
      <c r="N158" s="587"/>
      <c r="O158" s="587"/>
      <c r="P158" s="587"/>
      <c r="Q158" s="587"/>
      <c r="R158" s="587"/>
      <c r="S158" s="587"/>
      <c r="T158" s="587"/>
      <c r="U158" s="587"/>
      <c r="V158" s="587"/>
      <c r="W158" s="587"/>
      <c r="X158" s="587"/>
      <c r="Y158" s="587"/>
      <c r="Z158" s="587"/>
      <c r="AA158" s="587"/>
      <c r="AB158" s="587"/>
      <c r="AC158" s="587"/>
      <c r="AD158" s="587"/>
      <c r="AE158" s="587"/>
      <c r="AF158" s="587"/>
      <c r="AG158" s="587"/>
      <c r="AH158" s="587"/>
      <c r="AI158" s="587"/>
      <c r="AJ158" s="587"/>
      <c r="AK158" s="587"/>
      <c r="AL158" s="587"/>
      <c r="AM158" s="587"/>
      <c r="AN158" s="587"/>
      <c r="AO158" s="587"/>
      <c r="AP158" s="587"/>
      <c r="AQ158" s="587"/>
      <c r="AR158" s="587"/>
      <c r="AS158" s="587"/>
      <c r="AT158" s="587"/>
      <c r="AU158" s="587"/>
      <c r="AV158" s="587"/>
      <c r="AW158" s="587"/>
      <c r="AX158" s="587"/>
      <c r="AY158" s="587"/>
    </row>
    <row r="159" spans="1:52" s="586" customFormat="1" ht="18" customHeight="1">
      <c r="A159" s="578">
        <f t="shared" si="6"/>
        <v>1</v>
      </c>
      <c r="B159" s="587"/>
      <c r="C159" s="587" t="s">
        <v>405</v>
      </c>
      <c r="D159" s="587" t="s">
        <v>777</v>
      </c>
      <c r="E159" s="587"/>
      <c r="F159" s="587"/>
      <c r="G159" s="587"/>
      <c r="H159" s="587"/>
      <c r="I159" s="587"/>
      <c r="J159" s="587"/>
      <c r="K159" s="588"/>
      <c r="L159" s="588"/>
      <c r="M159" s="592"/>
      <c r="N159" s="587"/>
      <c r="O159" s="587"/>
      <c r="P159" s="593"/>
      <c r="Q159" s="593"/>
      <c r="R159" s="593"/>
      <c r="S159" s="593"/>
      <c r="T159" s="593"/>
      <c r="U159" s="587"/>
      <c r="V159" s="587"/>
      <c r="W159" s="587"/>
      <c r="X159" s="587"/>
      <c r="Y159" s="587"/>
      <c r="Z159" s="587"/>
      <c r="AA159" s="587"/>
      <c r="AB159" s="587"/>
      <c r="AC159" s="587"/>
      <c r="AD159" s="587"/>
      <c r="AE159" s="587"/>
      <c r="AF159" s="587"/>
      <c r="AG159" s="587"/>
      <c r="AH159" s="587"/>
      <c r="AI159" s="587"/>
      <c r="AJ159" s="587"/>
      <c r="AK159" s="587"/>
      <c r="AL159" s="587"/>
      <c r="AM159" s="587"/>
      <c r="AN159" s="587"/>
      <c r="AO159" s="587"/>
      <c r="AP159" s="587"/>
      <c r="AQ159" s="587"/>
      <c r="AR159" s="587"/>
      <c r="AS159" s="587"/>
      <c r="AT159" s="587"/>
      <c r="AU159" s="587"/>
      <c r="AV159" s="587"/>
      <c r="AW159" s="587"/>
      <c r="AX159" s="587"/>
      <c r="AY159" s="587"/>
    </row>
    <row r="160" spans="1:52" s="586" customFormat="1" ht="18" customHeight="1">
      <c r="A160" s="578">
        <f t="shared" si="6"/>
        <v>1</v>
      </c>
      <c r="B160" s="587"/>
      <c r="C160" s="587"/>
      <c r="D160" s="587" t="s">
        <v>540</v>
      </c>
      <c r="E160" s="588" t="str">
        <f>CONCATENATE("사업대상지는 ",'6-3표준조사(2)'!N229," ",'6-3표준조사(2)'!O229," ",'6-3표준조사(2)'!P229,"이다." )</f>
        <v>사업대상지는 영춘 상 산40-1번지이다.</v>
      </c>
      <c r="F160" s="588"/>
      <c r="G160" s="588"/>
      <c r="H160" s="587"/>
      <c r="I160" s="587"/>
      <c r="J160" s="587"/>
      <c r="K160" s="587"/>
      <c r="L160" s="587"/>
      <c r="M160" s="587"/>
      <c r="N160" s="587"/>
      <c r="O160" s="587"/>
      <c r="P160" s="587"/>
      <c r="Q160" s="587"/>
      <c r="R160" s="587"/>
      <c r="S160" s="587"/>
      <c r="T160" s="587"/>
      <c r="U160" s="587"/>
      <c r="V160" s="587"/>
      <c r="W160" s="587"/>
      <c r="X160" s="587"/>
      <c r="Y160" s="587"/>
      <c r="Z160" s="587"/>
      <c r="AA160" s="587"/>
      <c r="AB160" s="587"/>
      <c r="AC160" s="587"/>
      <c r="AD160" s="587"/>
      <c r="AE160" s="587"/>
      <c r="AF160" s="587"/>
      <c r="AG160" s="587"/>
      <c r="AH160" s="587"/>
      <c r="AI160" s="587"/>
      <c r="AJ160" s="588"/>
      <c r="AK160" s="588"/>
      <c r="AL160" s="588"/>
      <c r="AM160" s="588"/>
      <c r="AN160" s="588"/>
      <c r="AO160" s="588"/>
      <c r="AP160" s="588"/>
      <c r="AQ160" s="588"/>
      <c r="AR160" s="588"/>
      <c r="AS160" s="588"/>
      <c r="AT160" s="588"/>
      <c r="AU160" s="588"/>
      <c r="AV160" s="588"/>
      <c r="AW160" s="588"/>
      <c r="AX160" s="588"/>
      <c r="AY160" s="588"/>
      <c r="AZ160" s="594"/>
    </row>
    <row r="161" spans="1:74" s="586" customFormat="1" ht="18" customHeight="1">
      <c r="A161" s="578">
        <f t="shared" si="6"/>
        <v>1</v>
      </c>
      <c r="B161" s="587"/>
      <c r="C161" s="587"/>
      <c r="D161" s="587" t="s">
        <v>540</v>
      </c>
      <c r="E161" s="588" t="str">
        <f>CONCATENATE("소반내에 묘지 및 조림목이 고사하여 풀베기 작업이 필요없는 지역을 제외한 풀베기사업 대상면적은 ",'6-3표준조사(2)'!Q229,"ha 이다.")</f>
        <v>소반내에 묘지 및 조림목이 고사하여 풀베기 작업이 필요없는 지역을 제외한 풀베기사업 대상면적은 3.4ha 이다.</v>
      </c>
      <c r="F161" s="588"/>
      <c r="G161" s="588"/>
      <c r="H161" s="588"/>
      <c r="I161" s="588"/>
      <c r="J161" s="588"/>
      <c r="K161" s="588"/>
      <c r="L161" s="588"/>
      <c r="M161" s="588"/>
      <c r="N161" s="588"/>
      <c r="O161" s="588"/>
      <c r="P161" s="588"/>
      <c r="Q161" s="588"/>
      <c r="R161" s="588"/>
      <c r="S161" s="588"/>
      <c r="T161" s="588"/>
      <c r="U161" s="588"/>
      <c r="V161" s="588"/>
      <c r="W161" s="588"/>
      <c r="X161" s="588"/>
      <c r="Y161" s="588"/>
      <c r="Z161" s="588"/>
      <c r="AA161" s="588"/>
      <c r="AB161" s="588"/>
      <c r="AC161" s="588"/>
      <c r="AD161" s="588"/>
      <c r="AE161" s="588"/>
      <c r="AF161" s="588"/>
      <c r="AG161" s="588"/>
      <c r="AH161" s="588"/>
      <c r="AI161" s="588"/>
      <c r="AJ161" s="588"/>
      <c r="AK161" s="588"/>
      <c r="AL161" s="588"/>
      <c r="AM161" s="588"/>
      <c r="AN161" s="588"/>
      <c r="AO161" s="588"/>
      <c r="AP161" s="588"/>
      <c r="AQ161" s="588"/>
      <c r="AR161" s="588"/>
      <c r="AS161" s="588"/>
      <c r="AT161" s="588"/>
      <c r="AU161" s="588"/>
      <c r="AV161" s="588"/>
      <c r="AW161" s="588"/>
      <c r="AX161" s="588"/>
      <c r="AY161" s="588"/>
      <c r="AZ161" s="594"/>
    </row>
    <row r="162" spans="1:74" s="586" customFormat="1" ht="18" customHeight="1">
      <c r="A162" s="578">
        <f t="shared" si="6"/>
        <v>1</v>
      </c>
      <c r="B162" s="587"/>
      <c r="C162" s="587" t="s">
        <v>407</v>
      </c>
      <c r="D162" s="587" t="s">
        <v>779</v>
      </c>
      <c r="E162" s="588"/>
      <c r="F162" s="588"/>
      <c r="G162" s="588"/>
      <c r="H162" s="588"/>
      <c r="I162" s="588"/>
      <c r="J162" s="588"/>
      <c r="K162" s="588"/>
      <c r="L162" s="588"/>
      <c r="M162" s="588"/>
      <c r="N162" s="588"/>
      <c r="O162" s="588"/>
      <c r="P162" s="588"/>
      <c r="Q162" s="588"/>
      <c r="R162" s="588"/>
      <c r="S162" s="588"/>
      <c r="T162" s="588"/>
      <c r="U162" s="588"/>
      <c r="V162" s="588"/>
      <c r="W162" s="588"/>
      <c r="X162" s="588"/>
      <c r="Y162" s="588"/>
      <c r="Z162" s="588"/>
      <c r="AA162" s="588"/>
      <c r="AB162" s="588"/>
      <c r="AC162" s="588"/>
      <c r="AD162" s="588"/>
      <c r="AE162" s="588"/>
      <c r="AF162" s="588"/>
      <c r="AG162" s="588"/>
      <c r="AH162" s="595"/>
      <c r="AI162" s="595"/>
      <c r="AJ162" s="595"/>
      <c r="AK162" s="588"/>
      <c r="AL162" s="588"/>
      <c r="AM162" s="588"/>
      <c r="AN162" s="588"/>
      <c r="AO162" s="588"/>
      <c r="AP162" s="588"/>
      <c r="AQ162" s="588"/>
      <c r="AR162" s="588"/>
      <c r="AS162" s="588"/>
      <c r="AT162" s="588"/>
      <c r="AU162" s="588"/>
      <c r="AV162" s="588"/>
      <c r="AW162" s="588"/>
      <c r="AX162" s="588"/>
      <c r="AY162" s="588"/>
      <c r="AZ162" s="594"/>
    </row>
    <row r="163" spans="1:74" s="586" customFormat="1" ht="18" customHeight="1">
      <c r="A163" s="578">
        <f t="shared" si="6"/>
        <v>1</v>
      </c>
      <c r="B163" s="596"/>
      <c r="C163" s="596"/>
      <c r="D163" s="596" t="s">
        <v>540</v>
      </c>
      <c r="E163" s="597" t="s">
        <v>2165</v>
      </c>
      <c r="F163" s="597"/>
      <c r="G163" s="597"/>
      <c r="H163" s="597"/>
      <c r="I163" s="597"/>
      <c r="J163" s="597"/>
      <c r="K163" s="597"/>
      <c r="L163" s="597"/>
      <c r="M163" s="597"/>
      <c r="N163" s="597"/>
      <c r="O163" s="597"/>
      <c r="P163" s="597"/>
      <c r="Q163" s="597"/>
      <c r="R163" s="597"/>
      <c r="S163" s="597"/>
      <c r="T163" s="597"/>
      <c r="U163" s="597"/>
      <c r="V163" s="597"/>
      <c r="W163" s="597"/>
      <c r="X163" s="597"/>
      <c r="Y163" s="597"/>
      <c r="Z163" s="597"/>
      <c r="AA163" s="597"/>
      <c r="AB163" s="597"/>
      <c r="AC163" s="597"/>
      <c r="AD163" s="597"/>
      <c r="AE163" s="597"/>
      <c r="AF163" s="597"/>
      <c r="AG163" s="597"/>
      <c r="AH163" s="598"/>
      <c r="AI163" s="598"/>
      <c r="AJ163" s="598"/>
      <c r="AK163" s="597"/>
      <c r="AL163" s="597"/>
      <c r="AM163" s="597"/>
      <c r="AN163" s="597"/>
      <c r="AO163" s="597"/>
      <c r="AP163" s="597"/>
      <c r="AQ163" s="597"/>
      <c r="AR163" s="597"/>
      <c r="AS163" s="597"/>
      <c r="AT163" s="597"/>
      <c r="AU163" s="597"/>
      <c r="AV163" s="597"/>
      <c r="AW163" s="597"/>
      <c r="AX163" s="597"/>
      <c r="AY163" s="597"/>
      <c r="AZ163" s="594"/>
    </row>
    <row r="164" spans="1:74" s="586" customFormat="1" ht="14.25" customHeight="1">
      <c r="A164" s="578">
        <f t="shared" si="6"/>
        <v>1</v>
      </c>
      <c r="B164" s="587"/>
      <c r="C164" s="587"/>
      <c r="D164" s="599"/>
      <c r="E164" s="599"/>
      <c r="F164" s="599"/>
      <c r="G164" s="599"/>
      <c r="H164" s="599"/>
      <c r="I164" s="599"/>
      <c r="J164" s="599"/>
      <c r="K164" s="599"/>
      <c r="L164" s="599"/>
      <c r="M164" s="599"/>
      <c r="N164" s="599"/>
      <c r="O164" s="599"/>
      <c r="P164" s="599"/>
      <c r="Q164" s="599"/>
      <c r="R164" s="599"/>
      <c r="S164" s="599"/>
      <c r="T164" s="599"/>
      <c r="U164" s="599"/>
      <c r="V164" s="599"/>
      <c r="W164" s="599"/>
      <c r="X164" s="599"/>
      <c r="Y164" s="599"/>
      <c r="Z164" s="599"/>
      <c r="AA164" s="599"/>
      <c r="AB164" s="599"/>
      <c r="AC164" s="599"/>
      <c r="AD164" s="599"/>
      <c r="AE164" s="599"/>
      <c r="AF164" s="599"/>
      <c r="AG164" s="599"/>
      <c r="AH164" s="599"/>
      <c r="AI164" s="599"/>
      <c r="AJ164" s="599"/>
      <c r="AK164" s="599"/>
      <c r="AL164" s="599"/>
      <c r="AM164" s="599"/>
      <c r="AN164" s="599"/>
      <c r="AO164" s="599"/>
      <c r="AP164" s="599"/>
      <c r="AQ164" s="599"/>
      <c r="AR164" s="599"/>
      <c r="AS164" s="599"/>
      <c r="AT164" s="599"/>
      <c r="AU164" s="599"/>
      <c r="AV164" s="599"/>
      <c r="AW164" s="599"/>
      <c r="AX164" s="599"/>
      <c r="AY164" s="599"/>
      <c r="AZ164" s="594"/>
      <c r="BA164" s="600"/>
      <c r="BB164" s="600"/>
      <c r="BC164" s="600"/>
      <c r="BD164" s="600"/>
      <c r="BE164" s="600"/>
      <c r="BF164" s="600"/>
      <c r="BG164" s="600"/>
      <c r="BH164" s="600"/>
      <c r="BI164" s="600"/>
      <c r="BJ164" s="600"/>
    </row>
    <row r="165" spans="1:74" s="580" customFormat="1" ht="20.100000000000001" customHeight="1">
      <c r="A165" s="578">
        <f t="shared" si="6"/>
        <v>1</v>
      </c>
      <c r="B165" s="2116" t="s">
        <v>780</v>
      </c>
      <c r="C165" s="2116"/>
      <c r="D165" s="2116"/>
      <c r="E165" s="2116"/>
      <c r="F165" s="2116"/>
      <c r="G165" s="2116"/>
      <c r="H165" s="2116"/>
      <c r="I165" s="2116"/>
      <c r="J165" s="2116"/>
      <c r="K165" s="2116"/>
      <c r="L165" s="2116"/>
      <c r="M165" s="2116"/>
      <c r="N165" s="2116"/>
      <c r="O165" s="2116"/>
      <c r="P165" s="2116"/>
      <c r="Q165" s="2116"/>
      <c r="R165" s="2116"/>
      <c r="S165" s="2116"/>
      <c r="T165" s="2116"/>
      <c r="U165" s="2116"/>
      <c r="V165" s="2116"/>
      <c r="W165" s="2116"/>
      <c r="X165" s="2116"/>
      <c r="Y165" s="2116"/>
      <c r="Z165" s="2116"/>
      <c r="AA165" s="2116"/>
      <c r="AB165" s="2116"/>
      <c r="AC165" s="2116"/>
      <c r="AD165" s="2116"/>
      <c r="AE165" s="2116"/>
      <c r="AF165" s="2116"/>
      <c r="AG165" s="2116"/>
      <c r="AH165" s="2116"/>
      <c r="AI165" s="2116"/>
      <c r="AJ165" s="2116"/>
      <c r="AK165" s="2116"/>
      <c r="AL165" s="2116"/>
      <c r="AM165" s="2116"/>
      <c r="AN165" s="2116"/>
      <c r="AO165" s="2116"/>
      <c r="AP165" s="2116"/>
      <c r="AQ165" s="2116"/>
      <c r="AR165" s="2116"/>
      <c r="AS165" s="2116"/>
      <c r="AT165" s="2116"/>
      <c r="AU165" s="2116"/>
      <c r="AV165" s="2116"/>
      <c r="AW165" s="2116"/>
      <c r="AX165" s="2116"/>
      <c r="AY165" s="2116"/>
      <c r="AZ165" s="585"/>
      <c r="BA165" s="600"/>
      <c r="BB165" s="601"/>
      <c r="BC165" s="601"/>
      <c r="BD165" s="601"/>
      <c r="BE165" s="601"/>
      <c r="BF165" s="601"/>
      <c r="BG165" s="601"/>
      <c r="BH165" s="601"/>
      <c r="BI165" s="601"/>
      <c r="BJ165" s="601"/>
    </row>
    <row r="166" spans="1:74" s="601" customFormat="1" ht="20.100000000000001" customHeight="1">
      <c r="A166" s="578">
        <f t="shared" si="6"/>
        <v>1</v>
      </c>
      <c r="B166" s="602"/>
      <c r="C166" s="603" t="s">
        <v>772</v>
      </c>
      <c r="D166" s="603" t="s">
        <v>781</v>
      </c>
      <c r="E166" s="604"/>
      <c r="F166" s="604"/>
      <c r="G166" s="595"/>
      <c r="H166" s="605"/>
      <c r="I166" s="605"/>
      <c r="J166" s="606"/>
      <c r="K166" s="606"/>
      <c r="L166" s="606"/>
      <c r="M166" s="606"/>
      <c r="N166" s="606"/>
      <c r="O166" s="606"/>
      <c r="P166" s="606"/>
      <c r="Q166" s="607"/>
      <c r="R166" s="607"/>
      <c r="S166" s="607"/>
      <c r="T166" s="607"/>
      <c r="U166" s="607"/>
      <c r="V166" s="608"/>
      <c r="W166" s="608"/>
      <c r="X166" s="608"/>
      <c r="Y166" s="608"/>
      <c r="Z166" s="608"/>
      <c r="AA166" s="608"/>
      <c r="AB166" s="608"/>
      <c r="AC166" s="608"/>
      <c r="AD166" s="608"/>
      <c r="AE166" s="608"/>
      <c r="AF166" s="608"/>
      <c r="AG166" s="608"/>
      <c r="AH166" s="609"/>
      <c r="AI166" s="609"/>
      <c r="AJ166" s="609"/>
      <c r="AK166" s="609"/>
      <c r="AL166" s="610"/>
      <c r="AM166" s="610"/>
      <c r="AN166" s="610"/>
      <c r="AO166" s="610"/>
      <c r="AP166" s="610"/>
      <c r="AQ166" s="610"/>
      <c r="AR166" s="610"/>
      <c r="AS166" s="610"/>
      <c r="AT166" s="610"/>
      <c r="AU166" s="610"/>
      <c r="AV166" s="605"/>
      <c r="AW166" s="605"/>
      <c r="AX166" s="605"/>
      <c r="AY166" s="605"/>
      <c r="AZ166" s="611"/>
      <c r="BA166" s="600"/>
      <c r="BB166" s="600"/>
      <c r="BC166" s="600"/>
      <c r="BD166" s="600"/>
      <c r="BE166" s="600"/>
      <c r="BF166" s="600"/>
      <c r="BG166" s="600"/>
      <c r="BH166" s="600"/>
      <c r="BI166" s="600"/>
      <c r="BJ166" s="600"/>
    </row>
    <row r="167" spans="1:74" s="586" customFormat="1" ht="18" customHeight="1">
      <c r="A167" s="578">
        <f t="shared" si="6"/>
        <v>1</v>
      </c>
      <c r="B167" s="612"/>
      <c r="C167" s="2111" t="s">
        <v>782</v>
      </c>
      <c r="D167" s="2111"/>
      <c r="E167" s="2111"/>
      <c r="F167" s="2111"/>
      <c r="G167" s="2111"/>
      <c r="H167" s="2111"/>
      <c r="I167" s="2111"/>
      <c r="J167" s="2111"/>
      <c r="K167" s="2111" t="s">
        <v>783</v>
      </c>
      <c r="L167" s="2111"/>
      <c r="M167" s="2111"/>
      <c r="N167" s="2111"/>
      <c r="O167" s="2111"/>
      <c r="P167" s="2111"/>
      <c r="Q167" s="2111"/>
      <c r="R167" s="2111"/>
      <c r="S167" s="2111" t="s">
        <v>784</v>
      </c>
      <c r="T167" s="2111"/>
      <c r="U167" s="2111"/>
      <c r="V167" s="2111"/>
      <c r="W167" s="2111"/>
      <c r="X167" s="2111"/>
      <c r="Y167" s="2111"/>
      <c r="Z167" s="2111"/>
      <c r="AA167" s="2111" t="s">
        <v>785</v>
      </c>
      <c r="AB167" s="2111"/>
      <c r="AC167" s="2111"/>
      <c r="AD167" s="2111"/>
      <c r="AE167" s="2111"/>
      <c r="AF167" s="2111"/>
      <c r="AG167" s="2111"/>
      <c r="AH167" s="2111"/>
      <c r="AI167" s="2111"/>
      <c r="AJ167" s="2111"/>
      <c r="AK167" s="2111"/>
      <c r="AL167" s="2111"/>
      <c r="AM167" s="2111"/>
      <c r="AN167" s="2111"/>
      <c r="AO167" s="2111"/>
      <c r="AP167" s="2111"/>
      <c r="AQ167" s="2111" t="s">
        <v>1156</v>
      </c>
      <c r="AR167" s="2111"/>
      <c r="AS167" s="2111"/>
      <c r="AT167" s="2111"/>
      <c r="AU167" s="2111"/>
      <c r="AV167" s="2111"/>
      <c r="AW167" s="2111"/>
      <c r="AX167" s="2111"/>
      <c r="AY167" s="612"/>
      <c r="AZ167" s="613"/>
      <c r="BA167" s="601"/>
      <c r="BB167" s="601"/>
      <c r="BC167" s="600"/>
      <c r="BD167" s="600"/>
      <c r="BE167" s="600"/>
      <c r="BF167" s="600"/>
      <c r="BG167" s="600"/>
      <c r="BH167" s="600"/>
      <c r="BI167" s="600"/>
      <c r="BJ167" s="600"/>
    </row>
    <row r="168" spans="1:74" s="586" customFormat="1" ht="18" customHeight="1">
      <c r="A168" s="578">
        <f t="shared" si="6"/>
        <v>1</v>
      </c>
      <c r="B168" s="612"/>
      <c r="C168" s="2111"/>
      <c r="D168" s="2111"/>
      <c r="E168" s="2111"/>
      <c r="F168" s="2111"/>
      <c r="G168" s="2111"/>
      <c r="H168" s="2111"/>
      <c r="I168" s="2111"/>
      <c r="J168" s="2111"/>
      <c r="K168" s="2111"/>
      <c r="L168" s="2111"/>
      <c r="M168" s="2111"/>
      <c r="N168" s="2111"/>
      <c r="O168" s="2111"/>
      <c r="P168" s="2111"/>
      <c r="Q168" s="2111"/>
      <c r="R168" s="2111"/>
      <c r="S168" s="2111"/>
      <c r="T168" s="2111"/>
      <c r="U168" s="2111"/>
      <c r="V168" s="2111"/>
      <c r="W168" s="2111"/>
      <c r="X168" s="2111"/>
      <c r="Y168" s="2111"/>
      <c r="Z168" s="2111"/>
      <c r="AA168" s="2111" t="s">
        <v>786</v>
      </c>
      <c r="AB168" s="2111"/>
      <c r="AC168" s="2111"/>
      <c r="AD168" s="2111"/>
      <c r="AE168" s="2111"/>
      <c r="AF168" s="2111"/>
      <c r="AG168" s="2111"/>
      <c r="AH168" s="2111"/>
      <c r="AI168" s="2111" t="s">
        <v>787</v>
      </c>
      <c r="AJ168" s="2111"/>
      <c r="AK168" s="2111"/>
      <c r="AL168" s="2111"/>
      <c r="AM168" s="2111"/>
      <c r="AN168" s="2111"/>
      <c r="AO168" s="2111"/>
      <c r="AP168" s="2111"/>
      <c r="AQ168" s="2111"/>
      <c r="AR168" s="2111"/>
      <c r="AS168" s="2111"/>
      <c r="AT168" s="2111"/>
      <c r="AU168" s="2111"/>
      <c r="AV168" s="2111"/>
      <c r="AW168" s="2111"/>
      <c r="AX168" s="2111"/>
      <c r="AY168" s="612"/>
      <c r="AZ168" s="613"/>
      <c r="BA168" s="600"/>
      <c r="BB168" s="600"/>
      <c r="BC168" s="600"/>
      <c r="BD168" s="600"/>
      <c r="BE168" s="600"/>
      <c r="BF168" s="600"/>
      <c r="BG168" s="600"/>
      <c r="BH168" s="600"/>
      <c r="BI168" s="600"/>
      <c r="BJ168" s="600"/>
    </row>
    <row r="169" spans="1:74" s="586" customFormat="1" ht="18" customHeight="1">
      <c r="A169" s="578">
        <f t="shared" si="6"/>
        <v>1</v>
      </c>
      <c r="B169" s="614"/>
      <c r="C169" s="2122" t="str">
        <f>L153</f>
        <v>66-0</v>
      </c>
      <c r="D169" s="2123"/>
      <c r="E169" s="2126" t="s">
        <v>564</v>
      </c>
      <c r="F169" s="2126"/>
      <c r="G169" s="2123" t="str">
        <f>Z153</f>
        <v>14-1</v>
      </c>
      <c r="H169" s="2123"/>
      <c r="I169" s="2126" t="s">
        <v>775</v>
      </c>
      <c r="J169" s="2126"/>
      <c r="K169" s="2127">
        <f>'6-3표준조사(2)'!Q229</f>
        <v>3.4</v>
      </c>
      <c r="L169" s="2127"/>
      <c r="M169" s="2127"/>
      <c r="N169" s="2127"/>
      <c r="O169" s="2127"/>
      <c r="P169" s="2127"/>
      <c r="Q169" s="2127"/>
      <c r="R169" s="2127"/>
      <c r="S169" s="2113" t="str">
        <f>'6-3표준조사(2)'!K231</f>
        <v>낙엽송</v>
      </c>
      <c r="T169" s="2113"/>
      <c r="U169" s="2113"/>
      <c r="V169" s="2113"/>
      <c r="W169" s="2113"/>
      <c r="X169" s="2113"/>
      <c r="Y169" s="2113"/>
      <c r="Z169" s="2113"/>
      <c r="AA169" s="2129">
        <f>'6-3표준조사(2)'!Q235</f>
        <v>1825</v>
      </c>
      <c r="AB169" s="2129"/>
      <c r="AC169" s="2129"/>
      <c r="AD169" s="2129"/>
      <c r="AE169" s="2129"/>
      <c r="AF169" s="2129"/>
      <c r="AG169" s="2129"/>
      <c r="AH169" s="2129"/>
      <c r="AI169" s="2129">
        <f>'6-3표준조사(2)'!R235</f>
        <v>1225</v>
      </c>
      <c r="AJ169" s="2129"/>
      <c r="AK169" s="2129"/>
      <c r="AL169" s="2129"/>
      <c r="AM169" s="2129"/>
      <c r="AN169" s="2129"/>
      <c r="AO169" s="2129"/>
      <c r="AP169" s="2129"/>
      <c r="AQ169" s="2113" t="str">
        <f>'6-3표준조사(2)'!R231</f>
        <v>3년차 이상</v>
      </c>
      <c r="AR169" s="2113"/>
      <c r="AS169" s="2113"/>
      <c r="AT169" s="2113"/>
      <c r="AU169" s="2113"/>
      <c r="AV169" s="2113"/>
      <c r="AW169" s="2113"/>
      <c r="AX169" s="2113"/>
      <c r="AY169" s="612"/>
      <c r="AZ169" s="613"/>
      <c r="BA169" s="600"/>
      <c r="BB169" s="600"/>
      <c r="BC169" s="601"/>
      <c r="BD169" s="601"/>
      <c r="BE169" s="601"/>
      <c r="BF169" s="601"/>
      <c r="BG169" s="601"/>
      <c r="BH169" s="601"/>
      <c r="BI169" s="601"/>
      <c r="BJ169" s="601"/>
    </row>
    <row r="170" spans="1:74" s="586" customFormat="1" ht="18" customHeight="1">
      <c r="A170" s="578">
        <f t="shared" si="6"/>
        <v>1</v>
      </c>
      <c r="B170" s="614"/>
      <c r="C170" s="2124"/>
      <c r="D170" s="2125"/>
      <c r="E170" s="2125"/>
      <c r="F170" s="2125"/>
      <c r="G170" s="2125"/>
      <c r="H170" s="2125"/>
      <c r="I170" s="2125"/>
      <c r="J170" s="2125"/>
      <c r="K170" s="2128"/>
      <c r="L170" s="2128"/>
      <c r="M170" s="2128"/>
      <c r="N170" s="2128"/>
      <c r="O170" s="2128"/>
      <c r="P170" s="2128"/>
      <c r="Q170" s="2128"/>
      <c r="R170" s="2128"/>
      <c r="S170" s="2114"/>
      <c r="T170" s="2114"/>
      <c r="U170" s="2114"/>
      <c r="V170" s="2114"/>
      <c r="W170" s="2114"/>
      <c r="X170" s="2114"/>
      <c r="Y170" s="2114"/>
      <c r="Z170" s="2114"/>
      <c r="AA170" s="2130"/>
      <c r="AB170" s="2130"/>
      <c r="AC170" s="2130"/>
      <c r="AD170" s="2130"/>
      <c r="AE170" s="2130"/>
      <c r="AF170" s="2130"/>
      <c r="AG170" s="2130"/>
      <c r="AH170" s="2130"/>
      <c r="AI170" s="2130"/>
      <c r="AJ170" s="2130"/>
      <c r="AK170" s="2130"/>
      <c r="AL170" s="2130"/>
      <c r="AM170" s="2130"/>
      <c r="AN170" s="2130"/>
      <c r="AO170" s="2130"/>
      <c r="AP170" s="2130"/>
      <c r="AQ170" s="2114"/>
      <c r="AR170" s="2114"/>
      <c r="AS170" s="2114"/>
      <c r="AT170" s="2114"/>
      <c r="AU170" s="2114"/>
      <c r="AV170" s="2114"/>
      <c r="AW170" s="2114"/>
      <c r="AX170" s="2114"/>
      <c r="AY170" s="612"/>
      <c r="AZ170" s="613"/>
      <c r="BA170" s="600"/>
      <c r="BB170" s="600"/>
      <c r="BC170" s="600"/>
      <c r="BD170" s="600"/>
      <c r="BE170" s="600"/>
      <c r="BF170" s="600"/>
      <c r="BG170" s="600"/>
      <c r="BH170" s="600"/>
      <c r="BI170" s="600"/>
      <c r="BJ170" s="600"/>
    </row>
    <row r="171" spans="1:74" s="586" customFormat="1" ht="18" customHeight="1">
      <c r="A171" s="578">
        <f t="shared" si="6"/>
        <v>1</v>
      </c>
      <c r="B171" s="614"/>
      <c r="C171" s="614" t="s">
        <v>405</v>
      </c>
      <c r="D171" s="614" t="s">
        <v>788</v>
      </c>
      <c r="E171" s="614"/>
      <c r="F171" s="612"/>
      <c r="G171" s="612"/>
      <c r="H171" s="612"/>
      <c r="I171" s="612"/>
      <c r="J171" s="612"/>
      <c r="K171" s="612"/>
      <c r="L171" s="612"/>
      <c r="M171" s="612"/>
      <c r="N171" s="612"/>
      <c r="O171" s="612"/>
      <c r="P171" s="612"/>
      <c r="Q171" s="615"/>
      <c r="R171" s="615"/>
      <c r="S171" s="615"/>
      <c r="T171" s="615"/>
      <c r="U171" s="615"/>
      <c r="V171" s="612"/>
      <c r="W171" s="616"/>
      <c r="X171" s="616"/>
      <c r="Y171" s="616"/>
      <c r="Z171" s="616"/>
      <c r="AA171" s="616"/>
      <c r="AB171" s="616"/>
      <c r="AC171" s="616"/>
      <c r="AD171" s="616"/>
      <c r="AE171" s="616"/>
      <c r="AF171" s="616"/>
      <c r="AG171" s="612"/>
      <c r="AH171" s="617"/>
      <c r="AI171" s="617"/>
      <c r="AJ171" s="617"/>
      <c r="AK171" s="617"/>
      <c r="AL171" s="618"/>
      <c r="AM171" s="618"/>
      <c r="AN171" s="618"/>
      <c r="AO171" s="618"/>
      <c r="AP171" s="618"/>
      <c r="AQ171" s="618"/>
      <c r="AR171" s="618"/>
      <c r="AS171" s="618"/>
      <c r="AT171" s="618"/>
      <c r="AU171" s="618"/>
      <c r="AV171" s="612"/>
      <c r="AW171" s="612"/>
      <c r="AX171" s="612"/>
      <c r="AY171" s="612"/>
      <c r="AZ171" s="613"/>
      <c r="BA171" s="600"/>
      <c r="BB171" s="600"/>
      <c r="BC171" s="600"/>
      <c r="BD171" s="600"/>
      <c r="BE171" s="600"/>
      <c r="BF171" s="600"/>
      <c r="BG171" s="600"/>
      <c r="BH171" s="600"/>
      <c r="BI171" s="600"/>
      <c r="BJ171" s="600"/>
      <c r="BK171" s="600"/>
      <c r="BL171" s="600"/>
      <c r="BM171" s="600"/>
      <c r="BN171" s="600"/>
      <c r="BO171" s="600"/>
      <c r="BP171" s="600"/>
      <c r="BQ171" s="600"/>
      <c r="BR171" s="600"/>
      <c r="BS171" s="600"/>
      <c r="BT171" s="600"/>
      <c r="BU171" s="600"/>
      <c r="BV171" s="600"/>
    </row>
    <row r="172" spans="1:74" s="586" customFormat="1" ht="18" customHeight="1">
      <c r="A172" s="578">
        <f t="shared" si="6"/>
        <v>1</v>
      </c>
      <c r="B172" s="614"/>
      <c r="C172" s="614"/>
      <c r="D172" s="587" t="s">
        <v>540</v>
      </c>
      <c r="E172" s="614" t="str">
        <f>CONCATENATE("식재된 ",S169," 는 활착이 안정된 상태로 신초발달이 양호함" )</f>
        <v>식재된 낙엽송 는 활착이 안정된 상태로 신초발달이 양호함</v>
      </c>
      <c r="F172" s="612"/>
      <c r="G172" s="612"/>
      <c r="H172" s="612"/>
      <c r="I172" s="612"/>
      <c r="J172" s="612"/>
      <c r="K172" s="612"/>
      <c r="L172" s="612"/>
      <c r="M172" s="612"/>
      <c r="N172" s="612"/>
      <c r="O172" s="612"/>
      <c r="P172" s="612"/>
      <c r="Q172" s="615"/>
      <c r="R172" s="615"/>
      <c r="S172" s="615"/>
      <c r="T172" s="615"/>
      <c r="U172" s="615"/>
      <c r="V172" s="612"/>
      <c r="W172" s="619"/>
      <c r="X172" s="616"/>
      <c r="Y172" s="616"/>
      <c r="Z172" s="616"/>
      <c r="AA172" s="619"/>
      <c r="AB172" s="616"/>
      <c r="AC172" s="616"/>
      <c r="AD172" s="616"/>
      <c r="AE172" s="619"/>
      <c r="AF172" s="616"/>
      <c r="AG172" s="612"/>
      <c r="AH172" s="617"/>
      <c r="AI172" s="617"/>
      <c r="AJ172" s="617"/>
      <c r="AK172" s="617"/>
      <c r="AL172" s="618"/>
      <c r="AM172" s="618"/>
      <c r="AN172" s="618"/>
      <c r="AO172" s="618"/>
      <c r="AP172" s="618"/>
      <c r="AQ172" s="618"/>
      <c r="AR172" s="618"/>
      <c r="AS172" s="618"/>
      <c r="AT172" s="618"/>
      <c r="AU172" s="618"/>
      <c r="AV172" s="612"/>
      <c r="AW172" s="612"/>
      <c r="AX172" s="612"/>
      <c r="AY172" s="612"/>
      <c r="AZ172" s="613"/>
      <c r="BC172" s="600"/>
      <c r="BD172" s="600"/>
      <c r="BE172" s="600"/>
      <c r="BF172" s="600"/>
      <c r="BG172" s="600"/>
      <c r="BH172" s="600"/>
      <c r="BI172" s="600"/>
      <c r="BJ172" s="600"/>
      <c r="BK172" s="600"/>
      <c r="BL172" s="600"/>
      <c r="BM172" s="600"/>
      <c r="BN172" s="600"/>
      <c r="BO172" s="600"/>
      <c r="BP172" s="600"/>
      <c r="BQ172" s="600"/>
      <c r="BR172" s="600"/>
      <c r="BS172" s="600"/>
      <c r="BT172" s="600"/>
      <c r="BU172" s="600"/>
      <c r="BV172" s="600"/>
    </row>
    <row r="173" spans="1:74" s="586" customFormat="1" ht="18" customHeight="1">
      <c r="A173" s="578">
        <f t="shared" si="6"/>
        <v>1</v>
      </c>
      <c r="B173" s="614"/>
      <c r="C173" s="614"/>
      <c r="D173" s="587" t="s">
        <v>540</v>
      </c>
      <c r="E173" s="614" t="s">
        <v>789</v>
      </c>
      <c r="F173" s="612"/>
      <c r="G173" s="612"/>
      <c r="H173" s="612"/>
      <c r="I173" s="612"/>
      <c r="J173" s="612"/>
      <c r="K173" s="612"/>
      <c r="L173" s="612"/>
      <c r="M173" s="612"/>
      <c r="N173" s="612"/>
      <c r="O173" s="612"/>
      <c r="P173" s="612"/>
      <c r="Q173" s="615"/>
      <c r="R173" s="615"/>
      <c r="S173" s="615"/>
      <c r="T173" s="615"/>
      <c r="U173" s="615"/>
      <c r="V173" s="612"/>
      <c r="W173" s="612"/>
      <c r="X173" s="612"/>
      <c r="Y173" s="612"/>
      <c r="Z173" s="612"/>
      <c r="AA173" s="612"/>
      <c r="AB173" s="612"/>
      <c r="AC173" s="612"/>
      <c r="AD173" s="612"/>
      <c r="AE173" s="612"/>
      <c r="AF173" s="612"/>
      <c r="AG173" s="612"/>
      <c r="AH173" s="617"/>
      <c r="AI173" s="617"/>
      <c r="AJ173" s="617"/>
      <c r="AK173" s="617"/>
      <c r="AL173" s="618"/>
      <c r="AM173" s="618"/>
      <c r="AN173" s="618"/>
      <c r="AO173" s="618"/>
      <c r="AP173" s="618"/>
      <c r="AQ173" s="618"/>
      <c r="AR173" s="618"/>
      <c r="AS173" s="618"/>
      <c r="AT173" s="618"/>
      <c r="AU173" s="618"/>
      <c r="AV173" s="612"/>
      <c r="AW173" s="612"/>
      <c r="AX173" s="612"/>
      <c r="AY173" s="612"/>
      <c r="AZ173" s="613"/>
      <c r="BA173" s="580"/>
      <c r="BB173" s="580"/>
      <c r="BC173" s="580"/>
      <c r="BD173" s="580"/>
      <c r="BE173" s="580"/>
      <c r="BF173" s="580"/>
      <c r="BG173" s="580"/>
      <c r="BH173" s="580"/>
      <c r="BI173" s="580"/>
      <c r="BJ173" s="580"/>
      <c r="BK173" s="601"/>
      <c r="BL173" s="601"/>
      <c r="BM173" s="601"/>
      <c r="BN173" s="601"/>
      <c r="BO173" s="601"/>
      <c r="BP173" s="601"/>
      <c r="BQ173" s="601"/>
      <c r="BR173" s="601"/>
      <c r="BS173" s="601"/>
      <c r="BT173" s="601"/>
      <c r="BU173" s="601"/>
      <c r="BV173" s="601"/>
    </row>
    <row r="174" spans="1:74" s="586" customFormat="1" ht="18" hidden="1" customHeight="1">
      <c r="A174" s="578"/>
      <c r="B174" s="614"/>
      <c r="C174" s="614"/>
      <c r="D174" s="587" t="s">
        <v>540</v>
      </c>
      <c r="E174" s="614" t="s">
        <v>1721</v>
      </c>
      <c r="F174" s="612"/>
      <c r="G174" s="612"/>
      <c r="H174" s="612"/>
      <c r="I174" s="612"/>
      <c r="J174" s="612"/>
      <c r="K174" s="612"/>
      <c r="L174" s="612"/>
      <c r="M174" s="612"/>
      <c r="N174" s="612"/>
      <c r="O174" s="612"/>
      <c r="P174" s="612"/>
      <c r="Q174" s="615"/>
      <c r="R174" s="615"/>
      <c r="S174" s="615"/>
      <c r="T174" s="615"/>
      <c r="U174" s="615"/>
      <c r="V174" s="612"/>
      <c r="W174" s="612"/>
      <c r="X174" s="612"/>
      <c r="Y174" s="612"/>
      <c r="Z174" s="612"/>
      <c r="AA174" s="612"/>
      <c r="AB174" s="612"/>
      <c r="AC174" s="612"/>
      <c r="AD174" s="612"/>
      <c r="AE174" s="612"/>
      <c r="AF174" s="612"/>
      <c r="AG174" s="612"/>
      <c r="AH174" s="617"/>
      <c r="AI174" s="617"/>
      <c r="AJ174" s="617"/>
      <c r="AK174" s="617"/>
      <c r="AL174" s="618"/>
      <c r="AM174" s="618"/>
      <c r="AN174" s="618"/>
      <c r="AO174" s="618"/>
      <c r="AP174" s="618"/>
      <c r="AQ174" s="618"/>
      <c r="AR174" s="618"/>
      <c r="AS174" s="618"/>
      <c r="AT174" s="618"/>
      <c r="AU174" s="618"/>
      <c r="AV174" s="612"/>
      <c r="AW174" s="612"/>
      <c r="AX174" s="612"/>
      <c r="AY174" s="612"/>
      <c r="AZ174" s="613"/>
      <c r="BA174" s="580"/>
      <c r="BB174" s="580"/>
      <c r="BC174" s="580"/>
      <c r="BD174" s="580"/>
      <c r="BE174" s="580"/>
      <c r="BF174" s="580"/>
      <c r="BG174" s="580"/>
      <c r="BH174" s="580"/>
      <c r="BI174" s="580"/>
      <c r="BJ174" s="580"/>
      <c r="BK174" s="601"/>
      <c r="BL174" s="601"/>
      <c r="BM174" s="601"/>
      <c r="BN174" s="601"/>
      <c r="BO174" s="601"/>
      <c r="BP174" s="601"/>
      <c r="BQ174" s="601"/>
      <c r="BR174" s="601"/>
      <c r="BS174" s="601"/>
      <c r="BT174" s="601"/>
      <c r="BU174" s="601"/>
      <c r="BV174" s="601"/>
    </row>
    <row r="175" spans="1:74" s="586" customFormat="1" ht="18" customHeight="1">
      <c r="A175" s="578">
        <f t="shared" si="6"/>
        <v>1</v>
      </c>
      <c r="B175" s="614"/>
      <c r="C175" s="614" t="s">
        <v>407</v>
      </c>
      <c r="D175" s="614" t="s">
        <v>790</v>
      </c>
      <c r="E175" s="614"/>
      <c r="F175" s="612"/>
      <c r="G175" s="612"/>
      <c r="H175" s="612"/>
      <c r="I175" s="612"/>
      <c r="J175" s="612"/>
      <c r="K175" s="612"/>
      <c r="L175" s="612"/>
      <c r="M175" s="612"/>
      <c r="N175" s="612"/>
      <c r="O175" s="612"/>
      <c r="P175" s="612"/>
      <c r="Q175" s="615"/>
      <c r="R175" s="615"/>
      <c r="S175" s="615"/>
      <c r="T175" s="615"/>
      <c r="U175" s="615"/>
      <c r="V175" s="612"/>
      <c r="W175" s="612"/>
      <c r="X175" s="612"/>
      <c r="Y175" s="612"/>
      <c r="Z175" s="612"/>
      <c r="AA175" s="612"/>
      <c r="AB175" s="612"/>
      <c r="AC175" s="612"/>
      <c r="AD175" s="612"/>
      <c r="AE175" s="612"/>
      <c r="AF175" s="612"/>
      <c r="AG175" s="612"/>
      <c r="AH175" s="617"/>
      <c r="AI175" s="617"/>
      <c r="AJ175" s="617"/>
      <c r="AK175" s="617"/>
      <c r="AL175" s="618"/>
      <c r="AM175" s="618"/>
      <c r="AN175" s="618"/>
      <c r="AO175" s="618"/>
      <c r="AP175" s="618"/>
      <c r="AQ175" s="618"/>
      <c r="AR175" s="618"/>
      <c r="AS175" s="618"/>
      <c r="AT175" s="618"/>
      <c r="AU175" s="618"/>
      <c r="AV175" s="612"/>
      <c r="AW175" s="612"/>
      <c r="AX175" s="612"/>
      <c r="AY175" s="612"/>
      <c r="AZ175" s="613"/>
      <c r="BK175" s="600"/>
      <c r="BL175" s="600"/>
      <c r="BM175" s="600"/>
      <c r="BN175" s="600"/>
      <c r="BO175" s="600"/>
      <c r="BP175" s="600"/>
      <c r="BQ175" s="600"/>
      <c r="BR175" s="600"/>
      <c r="BS175" s="600"/>
      <c r="BT175" s="600"/>
      <c r="BU175" s="600"/>
      <c r="BV175" s="600"/>
    </row>
    <row r="176" spans="1:74" s="586" customFormat="1" ht="18" customHeight="1">
      <c r="A176" s="578">
        <f t="shared" si="6"/>
        <v>1</v>
      </c>
      <c r="B176" s="614"/>
      <c r="C176" s="614"/>
      <c r="D176" s="587" t="s">
        <v>540</v>
      </c>
      <c r="E176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176" s="612"/>
      <c r="G176" s="612"/>
      <c r="H176" s="612"/>
      <c r="I176" s="612"/>
      <c r="J176" s="612"/>
      <c r="K176" s="612"/>
      <c r="L176" s="612"/>
      <c r="M176" s="612"/>
      <c r="N176" s="612"/>
      <c r="O176" s="612"/>
      <c r="P176" s="612"/>
      <c r="Q176" s="615"/>
      <c r="R176" s="615"/>
      <c r="S176" s="615"/>
      <c r="T176" s="615"/>
      <c r="U176" s="615"/>
      <c r="V176" s="612"/>
      <c r="W176" s="612"/>
      <c r="X176" s="612"/>
      <c r="Y176" s="612"/>
      <c r="Z176" s="612"/>
      <c r="AA176" s="612"/>
      <c r="AB176" s="612"/>
      <c r="AC176" s="612"/>
      <c r="AD176" s="612"/>
      <c r="AE176" s="612"/>
      <c r="AF176" s="612"/>
      <c r="AG176" s="612"/>
      <c r="AH176" s="617"/>
      <c r="AI176" s="617"/>
      <c r="AJ176" s="617"/>
      <c r="AK176" s="617"/>
      <c r="AL176" s="618"/>
      <c r="AM176" s="618"/>
      <c r="AN176" s="618"/>
      <c r="AO176" s="618"/>
      <c r="AP176" s="618"/>
      <c r="AQ176" s="618"/>
      <c r="AR176" s="618"/>
      <c r="AS176" s="618"/>
      <c r="AT176" s="618"/>
      <c r="AU176" s="618"/>
      <c r="AV176" s="612"/>
      <c r="AW176" s="612"/>
      <c r="AX176" s="612"/>
      <c r="AY176" s="612"/>
      <c r="AZ176" s="613"/>
      <c r="BK176" s="600"/>
      <c r="BL176" s="600"/>
      <c r="BM176" s="600"/>
      <c r="BN176" s="600"/>
      <c r="BO176" s="600"/>
      <c r="BP176" s="600"/>
      <c r="BQ176" s="600"/>
      <c r="BR176" s="600"/>
      <c r="BS176" s="600"/>
      <c r="BT176" s="600"/>
      <c r="BU176" s="600"/>
      <c r="BV176" s="600"/>
    </row>
    <row r="177" spans="1:74" s="586" customFormat="1" ht="18" customHeight="1">
      <c r="A177" s="578">
        <f t="shared" si="6"/>
        <v>1</v>
      </c>
      <c r="B177" s="614"/>
      <c r="C177" s="614"/>
      <c r="D177" s="587" t="s">
        <v>540</v>
      </c>
      <c r="E177" s="614" t="str">
        <f>CONCATENATE("조림목이 자연발생 식생과 경재하고 있으며 조림목은 ",AQ169,"이다." )</f>
        <v>조림목이 자연발생 식생과 경재하고 있으며 조림목은 3년차 이상이다.</v>
      </c>
      <c r="F177" s="612"/>
      <c r="G177" s="612"/>
      <c r="H177" s="612"/>
      <c r="I177" s="612"/>
      <c r="J177" s="612"/>
      <c r="K177" s="612"/>
      <c r="L177" s="612"/>
      <c r="M177" s="612"/>
      <c r="N177" s="612"/>
      <c r="O177" s="612"/>
      <c r="P177" s="612"/>
      <c r="Q177" s="612"/>
      <c r="R177" s="612"/>
      <c r="S177" s="612"/>
      <c r="T177" s="612"/>
      <c r="U177" s="612"/>
      <c r="V177" s="612"/>
      <c r="W177" s="612"/>
      <c r="X177" s="612"/>
      <c r="Y177" s="612"/>
      <c r="Z177" s="612"/>
      <c r="AA177" s="612"/>
      <c r="AB177" s="612"/>
      <c r="AC177" s="612"/>
      <c r="AD177" s="612"/>
      <c r="AE177" s="612"/>
      <c r="AF177" s="612"/>
      <c r="AG177" s="612"/>
      <c r="AH177" s="617"/>
      <c r="AI177" s="617"/>
      <c r="AJ177" s="617"/>
      <c r="AK177" s="617"/>
      <c r="AL177" s="618"/>
      <c r="AM177" s="618"/>
      <c r="AN177" s="618"/>
      <c r="AO177" s="618"/>
      <c r="AP177" s="618"/>
      <c r="AQ177" s="618"/>
      <c r="AR177" s="618"/>
      <c r="AS177" s="618"/>
      <c r="AT177" s="618"/>
      <c r="AU177" s="618"/>
      <c r="AV177" s="612"/>
      <c r="AW177" s="612"/>
      <c r="AX177" s="612"/>
      <c r="AY177" s="612"/>
      <c r="AZ177" s="613"/>
      <c r="BK177" s="600"/>
      <c r="BL177" s="600"/>
      <c r="BM177" s="600"/>
      <c r="BN177" s="600"/>
      <c r="BO177" s="600"/>
      <c r="BP177" s="600"/>
      <c r="BQ177" s="600"/>
      <c r="BR177" s="600"/>
      <c r="BS177" s="600"/>
      <c r="BT177" s="600"/>
      <c r="BU177" s="600"/>
      <c r="BV177" s="600"/>
    </row>
    <row r="178" spans="1:74" s="586" customFormat="1" ht="13.5" customHeight="1">
      <c r="A178" s="578">
        <f t="shared" si="6"/>
        <v>1</v>
      </c>
      <c r="B178" s="620"/>
      <c r="C178" s="620"/>
      <c r="D178" s="620"/>
      <c r="E178" s="620"/>
      <c r="F178" s="595"/>
      <c r="G178" s="595"/>
      <c r="H178" s="595"/>
      <c r="I178" s="595"/>
      <c r="J178" s="621"/>
      <c r="K178" s="621"/>
      <c r="L178" s="621"/>
      <c r="M178" s="621"/>
      <c r="N178" s="621"/>
      <c r="O178" s="621"/>
      <c r="P178" s="621"/>
      <c r="Q178" s="622"/>
      <c r="R178" s="622"/>
      <c r="S178" s="622"/>
      <c r="T178" s="622"/>
      <c r="U178" s="622"/>
      <c r="V178" s="612"/>
      <c r="W178" s="612"/>
      <c r="X178" s="612"/>
      <c r="Y178" s="612"/>
      <c r="Z178" s="612"/>
      <c r="AA178" s="612"/>
      <c r="AB178" s="612"/>
      <c r="AC178" s="612"/>
      <c r="AD178" s="612"/>
      <c r="AE178" s="612"/>
      <c r="AF178" s="612"/>
      <c r="AG178" s="612"/>
      <c r="AH178" s="623"/>
      <c r="AI178" s="623"/>
      <c r="AJ178" s="623"/>
      <c r="AK178" s="623"/>
      <c r="AL178" s="624"/>
      <c r="AM178" s="624"/>
      <c r="AN178" s="624"/>
      <c r="AO178" s="624"/>
      <c r="AP178" s="624"/>
      <c r="AQ178" s="624"/>
      <c r="AR178" s="624"/>
      <c r="AS178" s="624"/>
      <c r="AT178" s="624"/>
      <c r="AU178" s="624"/>
      <c r="AV178" s="595"/>
      <c r="AW178" s="595"/>
      <c r="AX178" s="595"/>
      <c r="AY178" s="595"/>
      <c r="AZ178" s="613"/>
      <c r="BK178" s="600"/>
      <c r="BL178" s="600"/>
      <c r="BM178" s="600"/>
      <c r="BN178" s="600"/>
      <c r="BO178" s="600"/>
      <c r="BP178" s="600"/>
      <c r="BQ178" s="600"/>
      <c r="BR178" s="600"/>
      <c r="BS178" s="600"/>
      <c r="BT178" s="600"/>
      <c r="BU178" s="600"/>
      <c r="BV178" s="600"/>
    </row>
    <row r="179" spans="1:74" s="601" customFormat="1" ht="19.5" customHeight="1">
      <c r="A179" s="578">
        <f t="shared" si="6"/>
        <v>1</v>
      </c>
      <c r="B179" s="2116" t="s">
        <v>2071</v>
      </c>
      <c r="C179" s="2116"/>
      <c r="D179" s="2116"/>
      <c r="E179" s="2116"/>
      <c r="F179" s="2116"/>
      <c r="G179" s="2116"/>
      <c r="H179" s="2116"/>
      <c r="I179" s="2116"/>
      <c r="J179" s="2116"/>
      <c r="K179" s="2116"/>
      <c r="L179" s="2116"/>
      <c r="M179" s="2116"/>
      <c r="N179" s="2116"/>
      <c r="O179" s="2116"/>
      <c r="P179" s="2116"/>
      <c r="Q179" s="2116"/>
      <c r="R179" s="2116"/>
      <c r="S179" s="2116"/>
      <c r="T179" s="2116"/>
      <c r="U179" s="2116"/>
      <c r="V179" s="2116"/>
      <c r="W179" s="2116"/>
      <c r="X179" s="2116"/>
      <c r="Y179" s="2116"/>
      <c r="Z179" s="2116"/>
      <c r="AA179" s="2116"/>
      <c r="AB179" s="2116"/>
      <c r="AC179" s="2116"/>
      <c r="AD179" s="2116"/>
      <c r="AE179" s="2116"/>
      <c r="AF179" s="2116"/>
      <c r="AG179" s="2116"/>
      <c r="AH179" s="2116"/>
      <c r="AI179" s="2116"/>
      <c r="AJ179" s="2116"/>
      <c r="AK179" s="2116"/>
      <c r="AL179" s="2116"/>
      <c r="AM179" s="2116"/>
      <c r="AN179" s="2116"/>
      <c r="AO179" s="2116"/>
      <c r="AP179" s="2116"/>
      <c r="AQ179" s="2116"/>
      <c r="AR179" s="2116"/>
      <c r="AS179" s="2116"/>
      <c r="AT179" s="2116"/>
      <c r="AU179" s="2116"/>
      <c r="AV179" s="2116"/>
      <c r="AW179" s="2116"/>
      <c r="AX179" s="2116"/>
      <c r="AY179" s="2116"/>
      <c r="AZ179" s="625"/>
      <c r="BB179" s="600"/>
      <c r="BC179" s="600"/>
      <c r="BD179" s="600"/>
      <c r="BE179" s="600"/>
      <c r="BF179" s="600"/>
      <c r="BG179" s="600"/>
      <c r="BH179" s="600"/>
      <c r="BI179" s="600"/>
      <c r="BJ179" s="600"/>
      <c r="BK179" s="600"/>
      <c r="BL179" s="600"/>
      <c r="BM179" s="600"/>
      <c r="BN179" s="600"/>
      <c r="BO179" s="600"/>
      <c r="BP179" s="600"/>
      <c r="BQ179" s="600"/>
      <c r="BR179" s="600"/>
      <c r="BS179" s="600"/>
      <c r="BT179" s="600"/>
      <c r="BU179" s="600"/>
      <c r="BV179" s="600"/>
    </row>
    <row r="180" spans="1:74" s="601" customFormat="1" ht="18" customHeight="1">
      <c r="A180" s="578">
        <f t="shared" si="6"/>
        <v>1</v>
      </c>
      <c r="B180" s="626"/>
      <c r="C180" s="587" t="s">
        <v>792</v>
      </c>
      <c r="D180" s="588" t="s">
        <v>793</v>
      </c>
      <c r="E180" s="588"/>
      <c r="F180" s="588"/>
      <c r="G180" s="588"/>
      <c r="H180" s="588"/>
      <c r="I180" s="588"/>
      <c r="J180" s="627"/>
      <c r="K180" s="627"/>
      <c r="L180" s="627"/>
      <c r="M180" s="627"/>
      <c r="N180" s="627"/>
      <c r="O180" s="627"/>
      <c r="P180" s="627"/>
      <c r="Q180" s="627"/>
      <c r="R180" s="627"/>
      <c r="S180" s="627"/>
      <c r="T180" s="627"/>
      <c r="U180" s="627"/>
      <c r="V180" s="627"/>
      <c r="W180" s="627"/>
      <c r="X180" s="627"/>
      <c r="Y180" s="627"/>
      <c r="Z180" s="627"/>
      <c r="AA180" s="627"/>
      <c r="AB180" s="627"/>
      <c r="AC180" s="627"/>
      <c r="AD180" s="627"/>
      <c r="AE180" s="627"/>
      <c r="AF180" s="627"/>
      <c r="AG180" s="627"/>
      <c r="AH180" s="627"/>
      <c r="AI180" s="627"/>
      <c r="AJ180" s="627"/>
      <c r="AK180" s="627"/>
      <c r="AL180" s="627"/>
      <c r="AM180" s="627"/>
      <c r="AN180" s="627"/>
      <c r="AO180" s="627"/>
      <c r="AP180" s="627"/>
      <c r="AQ180" s="627"/>
      <c r="AR180" s="627"/>
      <c r="AS180" s="627"/>
      <c r="AT180" s="627"/>
      <c r="AU180" s="627"/>
      <c r="AV180" s="627"/>
      <c r="AW180" s="627"/>
      <c r="AX180" s="627"/>
      <c r="AY180" s="627"/>
      <c r="AZ180" s="625"/>
      <c r="BB180" s="600"/>
      <c r="BC180" s="600"/>
      <c r="BD180" s="600"/>
      <c r="BE180" s="600"/>
      <c r="BF180" s="600"/>
      <c r="BG180" s="600"/>
      <c r="BH180" s="600"/>
      <c r="BI180" s="600"/>
      <c r="BJ180" s="600"/>
      <c r="BK180" s="600"/>
      <c r="BL180" s="600"/>
      <c r="BM180" s="600"/>
      <c r="BN180" s="600"/>
      <c r="BO180" s="600"/>
      <c r="BP180" s="600"/>
      <c r="BQ180" s="600"/>
      <c r="BR180" s="600"/>
      <c r="BS180" s="600"/>
      <c r="BT180" s="600"/>
      <c r="BU180" s="600"/>
      <c r="BV180" s="600"/>
    </row>
    <row r="181" spans="1:74" s="600" customFormat="1" ht="18" customHeight="1">
      <c r="A181" s="578">
        <f t="shared" si="6"/>
        <v>1</v>
      </c>
      <c r="B181" s="587"/>
      <c r="C181" s="587"/>
      <c r="D181" s="587" t="s">
        <v>540</v>
      </c>
      <c r="E181" s="588" t="str">
        <f>CONCATENATE("조림목이 정상적으로 생육하기 위해서는 조림목을 제외한 모든 식생을 제거하여야 하므로 ",AO153,"로 적용한다.")</f>
        <v>조림목이 정상적으로 생육하기 위해서는 조림목을 제외한 모든 식생을 제거하여야 하므로 모두베기로 적용한다.</v>
      </c>
      <c r="F181" s="588"/>
      <c r="G181" s="588"/>
      <c r="H181" s="588"/>
      <c r="I181" s="588"/>
      <c r="J181" s="589"/>
      <c r="K181" s="588"/>
      <c r="L181" s="588"/>
      <c r="M181" s="588"/>
      <c r="N181" s="588"/>
      <c r="O181" s="588"/>
      <c r="P181" s="588"/>
      <c r="Q181" s="588"/>
      <c r="R181" s="588"/>
      <c r="S181" s="588"/>
      <c r="T181" s="588"/>
      <c r="U181" s="588"/>
      <c r="V181" s="588"/>
      <c r="W181" s="588"/>
      <c r="X181" s="588"/>
      <c r="Y181" s="588"/>
      <c r="Z181" s="588"/>
      <c r="AA181" s="588"/>
      <c r="AB181" s="588"/>
      <c r="AC181" s="588"/>
      <c r="AD181" s="588"/>
      <c r="AE181" s="588"/>
      <c r="AF181" s="588"/>
      <c r="AG181" s="588"/>
      <c r="AH181" s="588"/>
      <c r="AI181" s="588"/>
      <c r="AJ181" s="588"/>
      <c r="AK181" s="588"/>
      <c r="AL181" s="588"/>
      <c r="AM181" s="588"/>
      <c r="AN181" s="588"/>
      <c r="AO181" s="588"/>
      <c r="AP181" s="588"/>
      <c r="AQ181" s="588"/>
      <c r="AR181" s="588"/>
      <c r="AS181" s="588"/>
      <c r="AT181" s="588"/>
      <c r="AU181" s="588"/>
      <c r="AV181" s="588"/>
      <c r="AW181" s="588"/>
      <c r="AX181" s="588"/>
      <c r="AY181" s="588"/>
      <c r="AZ181" s="628"/>
      <c r="BB181" s="601"/>
      <c r="BC181" s="601"/>
      <c r="BD181" s="601"/>
      <c r="BE181" s="601"/>
      <c r="BF181" s="601"/>
      <c r="BG181" s="601"/>
      <c r="BH181" s="601"/>
      <c r="BI181" s="601"/>
      <c r="BJ181" s="601"/>
      <c r="BK181" s="601"/>
      <c r="BL181" s="601"/>
      <c r="BM181" s="601"/>
      <c r="BN181" s="601"/>
      <c r="BO181" s="601"/>
      <c r="BP181" s="601"/>
      <c r="BQ181" s="601"/>
      <c r="BR181" s="601"/>
      <c r="BS181" s="601"/>
      <c r="BT181" s="601"/>
      <c r="BU181" s="601"/>
      <c r="BV181" s="601"/>
    </row>
    <row r="182" spans="1:74" s="600" customFormat="1" ht="18" customHeight="1">
      <c r="A182" s="578">
        <f t="shared" si="6"/>
        <v>1</v>
      </c>
      <c r="B182" s="587"/>
      <c r="C182" s="587" t="s">
        <v>794</v>
      </c>
      <c r="D182" s="588" t="s">
        <v>795</v>
      </c>
      <c r="E182" s="588"/>
      <c r="F182" s="588"/>
      <c r="G182" s="588"/>
      <c r="H182" s="588"/>
      <c r="I182" s="588"/>
      <c r="J182" s="588"/>
      <c r="K182" s="588"/>
      <c r="L182" s="588"/>
      <c r="M182" s="588"/>
      <c r="N182" s="588"/>
      <c r="O182" s="588"/>
      <c r="P182" s="588"/>
      <c r="Q182" s="588"/>
      <c r="R182" s="588"/>
      <c r="S182" s="588"/>
      <c r="T182" s="588"/>
      <c r="U182" s="588"/>
      <c r="V182" s="588"/>
      <c r="W182" s="588"/>
      <c r="X182" s="588"/>
      <c r="Y182" s="588"/>
      <c r="Z182" s="588"/>
      <c r="AA182" s="588"/>
      <c r="AB182" s="588"/>
      <c r="AC182" s="588"/>
      <c r="AD182" s="588"/>
      <c r="AE182" s="588"/>
      <c r="AF182" s="588"/>
      <c r="AG182" s="588"/>
      <c r="AH182" s="588"/>
      <c r="AI182" s="588"/>
      <c r="AJ182" s="588"/>
      <c r="AK182" s="588"/>
      <c r="AL182" s="588"/>
      <c r="AM182" s="588"/>
      <c r="AN182" s="588"/>
      <c r="AO182" s="588"/>
      <c r="AP182" s="588"/>
      <c r="AQ182" s="588"/>
      <c r="AR182" s="588"/>
      <c r="AS182" s="588"/>
      <c r="AT182" s="588"/>
      <c r="AU182" s="588"/>
      <c r="AV182" s="588"/>
      <c r="AW182" s="588"/>
      <c r="AX182" s="588"/>
      <c r="AY182" s="588"/>
      <c r="AZ182" s="628"/>
    </row>
    <row r="183" spans="1:74" s="600" customFormat="1" ht="18" customHeight="1">
      <c r="A183" s="578">
        <f t="shared" si="6"/>
        <v>1</v>
      </c>
      <c r="B183" s="587"/>
      <c r="C183" s="2111" t="s">
        <v>796</v>
      </c>
      <c r="D183" s="2111"/>
      <c r="E183" s="2111"/>
      <c r="F183" s="2111"/>
      <c r="G183" s="2111"/>
      <c r="H183" s="2111"/>
      <c r="I183" s="2111"/>
      <c r="J183" s="2111"/>
      <c r="K183" s="2111"/>
      <c r="L183" s="2111"/>
      <c r="M183" s="2111"/>
      <c r="N183" s="2111"/>
      <c r="O183" s="2111"/>
      <c r="P183" s="2111"/>
      <c r="Q183" s="2111"/>
      <c r="R183" s="2111"/>
      <c r="S183" s="2111"/>
      <c r="T183" s="2111"/>
      <c r="U183" s="2111"/>
      <c r="V183" s="2111"/>
      <c r="W183" s="2111"/>
      <c r="X183" s="2111"/>
      <c r="Y183" s="2111"/>
      <c r="Z183" s="2111"/>
      <c r="AA183" s="2111" t="s">
        <v>797</v>
      </c>
      <c r="AB183" s="2111"/>
      <c r="AC183" s="2111"/>
      <c r="AD183" s="2111"/>
      <c r="AE183" s="2111"/>
      <c r="AF183" s="2111"/>
      <c r="AG183" s="2111"/>
      <c r="AH183" s="2111"/>
      <c r="AI183" s="2111"/>
      <c r="AJ183" s="2111"/>
      <c r="AK183" s="2111"/>
      <c r="AL183" s="2111"/>
      <c r="AM183" s="2111"/>
      <c r="AN183" s="2111"/>
      <c r="AO183" s="2111"/>
      <c r="AP183" s="2111"/>
      <c r="AQ183" s="2111"/>
      <c r="AR183" s="2111"/>
      <c r="AS183" s="2111"/>
      <c r="AT183" s="2111"/>
      <c r="AU183" s="2111"/>
      <c r="AV183" s="2111"/>
      <c r="AW183" s="2111"/>
      <c r="AX183" s="2111"/>
      <c r="AY183" s="587"/>
      <c r="AZ183" s="586"/>
    </row>
    <row r="184" spans="1:74" s="586" customFormat="1" ht="18" customHeight="1">
      <c r="A184" s="578">
        <f t="shared" si="6"/>
        <v>1</v>
      </c>
      <c r="B184" s="629"/>
      <c r="C184" s="2111" t="s">
        <v>798</v>
      </c>
      <c r="D184" s="2111"/>
      <c r="E184" s="2111"/>
      <c r="F184" s="2111"/>
      <c r="G184" s="2111"/>
      <c r="H184" s="2111"/>
      <c r="I184" s="2111"/>
      <c r="J184" s="2111"/>
      <c r="K184" s="2111" t="s">
        <v>799</v>
      </c>
      <c r="L184" s="2111"/>
      <c r="M184" s="2111"/>
      <c r="N184" s="2111"/>
      <c r="O184" s="2111"/>
      <c r="P184" s="2111"/>
      <c r="Q184" s="2111"/>
      <c r="R184" s="2111"/>
      <c r="S184" s="2111" t="s">
        <v>800</v>
      </c>
      <c r="T184" s="2111"/>
      <c r="U184" s="2111"/>
      <c r="V184" s="2111"/>
      <c r="W184" s="2111"/>
      <c r="X184" s="2111"/>
      <c r="Y184" s="2111"/>
      <c r="Z184" s="2111"/>
      <c r="AA184" s="2111" t="s">
        <v>801</v>
      </c>
      <c r="AB184" s="2111"/>
      <c r="AC184" s="2111"/>
      <c r="AD184" s="2111"/>
      <c r="AE184" s="2111"/>
      <c r="AF184" s="2111"/>
      <c r="AG184" s="2111"/>
      <c r="AH184" s="2111"/>
      <c r="AI184" s="2111" t="s">
        <v>802</v>
      </c>
      <c r="AJ184" s="2111"/>
      <c r="AK184" s="2111"/>
      <c r="AL184" s="2111"/>
      <c r="AM184" s="2111"/>
      <c r="AN184" s="2111"/>
      <c r="AO184" s="2111"/>
      <c r="AP184" s="2111"/>
      <c r="AQ184" s="2111" t="s">
        <v>574</v>
      </c>
      <c r="AR184" s="2111"/>
      <c r="AS184" s="2111"/>
      <c r="AT184" s="2111"/>
      <c r="AU184" s="2111"/>
      <c r="AV184" s="2111"/>
      <c r="AW184" s="2111"/>
      <c r="AX184" s="2111"/>
      <c r="AY184" s="629"/>
      <c r="AZ184" s="585"/>
      <c r="BB184" s="600"/>
      <c r="BC184" s="600"/>
      <c r="BD184" s="600"/>
      <c r="BE184" s="600"/>
      <c r="BF184" s="600"/>
      <c r="BG184" s="600"/>
      <c r="BH184" s="600"/>
      <c r="BI184" s="600"/>
      <c r="BJ184" s="600"/>
      <c r="BK184" s="600"/>
      <c r="BL184" s="600"/>
      <c r="BM184" s="600"/>
      <c r="BN184" s="600"/>
      <c r="BO184" s="600"/>
      <c r="BP184" s="600"/>
      <c r="BQ184" s="600"/>
      <c r="BR184" s="600"/>
      <c r="BS184" s="600"/>
      <c r="BT184" s="600"/>
      <c r="BU184" s="600"/>
      <c r="BV184" s="600"/>
    </row>
    <row r="185" spans="1:74" s="580" customFormat="1" ht="18" hidden="1" customHeight="1">
      <c r="A185" s="578">
        <f>IF(S$185&gt;0,1,0)</f>
        <v>0</v>
      </c>
      <c r="B185" s="612"/>
      <c r="C185" s="2111" t="s">
        <v>536</v>
      </c>
      <c r="D185" s="2111"/>
      <c r="E185" s="2111"/>
      <c r="F185" s="2111"/>
      <c r="G185" s="2111"/>
      <c r="H185" s="2111"/>
      <c r="I185" s="2111"/>
      <c r="J185" s="2111"/>
      <c r="K185" s="2111" t="s">
        <v>805</v>
      </c>
      <c r="L185" s="2111"/>
      <c r="M185" s="2111"/>
      <c r="N185" s="2111"/>
      <c r="O185" s="2111"/>
      <c r="P185" s="2111"/>
      <c r="Q185" s="2111"/>
      <c r="R185" s="2111"/>
      <c r="S185" s="2112">
        <f>IF('4-2-2 필지별사업내역'!O95&gt;0,'4-2-2 필지별사업내역'!O95,0)</f>
        <v>0</v>
      </c>
      <c r="T185" s="2112"/>
      <c r="U185" s="2112"/>
      <c r="V185" s="2112"/>
      <c r="W185" s="2112"/>
      <c r="X185" s="2112"/>
      <c r="Y185" s="2112"/>
      <c r="Z185" s="2112"/>
      <c r="AA185" s="2113" t="str">
        <f>'6-3표준조사(2)'!P231</f>
        <v>중 (15˚ ~ 30˚)</v>
      </c>
      <c r="AB185" s="2113"/>
      <c r="AC185" s="2113"/>
      <c r="AD185" s="2113"/>
      <c r="AE185" s="2113"/>
      <c r="AF185" s="2113"/>
      <c r="AG185" s="2113"/>
      <c r="AH185" s="2113"/>
      <c r="AI185" s="2113" t="str">
        <f>'6-3표준조사(2)'!Q231</f>
        <v>개소당3ha이상</v>
      </c>
      <c r="AJ185" s="2113"/>
      <c r="AK185" s="2113"/>
      <c r="AL185" s="2113"/>
      <c r="AM185" s="2113"/>
      <c r="AN185" s="2113"/>
      <c r="AO185" s="2113"/>
      <c r="AP185" s="2113"/>
      <c r="AQ185" s="2113" t="str">
        <f>'6-3표준조사(2)'!R231</f>
        <v>3년차 이상</v>
      </c>
      <c r="AR185" s="2113"/>
      <c r="AS185" s="2113"/>
      <c r="AT185" s="2113"/>
      <c r="AU185" s="2113"/>
      <c r="AV185" s="2113"/>
      <c r="AW185" s="2113"/>
      <c r="AX185" s="2113"/>
      <c r="AY185" s="612"/>
      <c r="AZ185" s="613"/>
    </row>
    <row r="186" spans="1:74" s="586" customFormat="1" ht="18" customHeight="1">
      <c r="A186" s="578">
        <f t="shared" si="6"/>
        <v>1</v>
      </c>
      <c r="B186" s="612"/>
      <c r="C186" s="2111" t="s">
        <v>806</v>
      </c>
      <c r="D186" s="2111"/>
      <c r="E186" s="2111"/>
      <c r="F186" s="2111"/>
      <c r="G186" s="2111"/>
      <c r="H186" s="2111"/>
      <c r="I186" s="2111"/>
      <c r="J186" s="2111"/>
      <c r="K186" s="2111" t="s">
        <v>807</v>
      </c>
      <c r="L186" s="2111"/>
      <c r="M186" s="2111"/>
      <c r="N186" s="2111"/>
      <c r="O186" s="2111"/>
      <c r="P186" s="2111"/>
      <c r="Q186" s="2111"/>
      <c r="R186" s="2111"/>
      <c r="S186" s="2115">
        <f>K169</f>
        <v>3.4</v>
      </c>
      <c r="T186" s="2115"/>
      <c r="U186" s="2115"/>
      <c r="V186" s="2115"/>
      <c r="W186" s="2115"/>
      <c r="X186" s="2115"/>
      <c r="Y186" s="2115"/>
      <c r="Z186" s="2115"/>
      <c r="AA186" s="2114"/>
      <c r="AB186" s="2114"/>
      <c r="AC186" s="2114"/>
      <c r="AD186" s="2114"/>
      <c r="AE186" s="2114"/>
      <c r="AF186" s="2114"/>
      <c r="AG186" s="2114"/>
      <c r="AH186" s="2114"/>
      <c r="AI186" s="2114"/>
      <c r="AJ186" s="2114"/>
      <c r="AK186" s="2114"/>
      <c r="AL186" s="2114"/>
      <c r="AM186" s="2114"/>
      <c r="AN186" s="2114"/>
      <c r="AO186" s="2114"/>
      <c r="AP186" s="2114"/>
      <c r="AQ186" s="2114"/>
      <c r="AR186" s="2114"/>
      <c r="AS186" s="2114"/>
      <c r="AT186" s="2114"/>
      <c r="AU186" s="2114"/>
      <c r="AV186" s="2114"/>
      <c r="AW186" s="2114"/>
      <c r="AX186" s="2114"/>
      <c r="AY186" s="612"/>
      <c r="AZ186" s="613"/>
    </row>
    <row r="187" spans="1:74" s="586" customFormat="1" ht="18" hidden="1" customHeight="1">
      <c r="A187" s="578">
        <f>IF(S$185&gt;0,1,0)</f>
        <v>0</v>
      </c>
      <c r="B187" s="630"/>
      <c r="C187" s="630" t="s">
        <v>407</v>
      </c>
      <c r="D187" s="630" t="s">
        <v>536</v>
      </c>
      <c r="E187" s="630"/>
      <c r="F187" s="630"/>
      <c r="G187" s="631"/>
      <c r="H187" s="631"/>
      <c r="I187" s="631"/>
      <c r="J187" s="631"/>
      <c r="K187" s="631"/>
      <c r="L187" s="618"/>
      <c r="M187" s="618"/>
      <c r="N187" s="618"/>
      <c r="O187" s="618"/>
      <c r="P187" s="618"/>
      <c r="Q187" s="632"/>
      <c r="R187" s="632"/>
      <c r="S187" s="632"/>
      <c r="T187" s="632"/>
      <c r="U187" s="632"/>
      <c r="V187" s="612"/>
      <c r="W187" s="612"/>
      <c r="X187" s="612"/>
      <c r="Y187" s="612"/>
      <c r="Z187" s="633"/>
      <c r="AA187" s="612"/>
      <c r="AB187" s="612"/>
      <c r="AC187" s="612"/>
      <c r="AD187" s="634"/>
      <c r="AE187" s="612"/>
      <c r="AF187" s="612"/>
      <c r="AG187" s="612"/>
      <c r="AH187" s="635"/>
      <c r="AI187" s="635"/>
      <c r="AJ187" s="635"/>
      <c r="AK187" s="635"/>
      <c r="AL187" s="635"/>
      <c r="AM187" s="635"/>
      <c r="AN187" s="635"/>
      <c r="AO187" s="635"/>
      <c r="AP187" s="635"/>
      <c r="AQ187" s="636"/>
      <c r="AR187" s="636"/>
      <c r="AS187" s="636"/>
      <c r="AT187" s="636"/>
      <c r="AU187" s="637"/>
      <c r="AV187" s="637"/>
      <c r="AW187" s="637"/>
      <c r="AX187" s="637"/>
      <c r="AY187" s="637"/>
      <c r="AZ187" s="638"/>
    </row>
    <row r="188" spans="1:74" s="586" customFormat="1" ht="18" hidden="1" customHeight="1">
      <c r="A188" s="578">
        <f>IF(S$185&gt;0,1,0)</f>
        <v>0</v>
      </c>
      <c r="B188" s="587"/>
      <c r="C188" s="587"/>
      <c r="D188" s="587" t="s">
        <v>540</v>
      </c>
      <c r="E188" s="587" t="s">
        <v>809</v>
      </c>
      <c r="F188" s="587"/>
      <c r="G188" s="587"/>
      <c r="H188" s="587"/>
      <c r="I188" s="587"/>
      <c r="J188" s="634"/>
      <c r="K188" s="634"/>
      <c r="L188" s="634"/>
      <c r="M188" s="634"/>
      <c r="N188" s="587"/>
      <c r="O188" s="587"/>
      <c r="P188" s="587"/>
      <c r="Q188" s="587"/>
      <c r="R188" s="587"/>
      <c r="S188" s="587"/>
      <c r="T188" s="632"/>
      <c r="U188" s="632"/>
      <c r="V188" s="632"/>
      <c r="W188" s="632"/>
      <c r="X188" s="587"/>
      <c r="Y188" s="587"/>
      <c r="Z188" s="587"/>
      <c r="AA188" s="587"/>
      <c r="AB188" s="632"/>
      <c r="AC188" s="632"/>
      <c r="AD188" s="632"/>
      <c r="AE188" s="632"/>
      <c r="AF188" s="587"/>
      <c r="AG188" s="587"/>
      <c r="AH188" s="587"/>
      <c r="AI188" s="587"/>
      <c r="AJ188" s="587"/>
      <c r="AK188" s="587"/>
      <c r="AL188" s="587"/>
      <c r="AM188" s="587"/>
      <c r="AN188" s="587"/>
      <c r="AO188" s="587"/>
      <c r="AP188" s="587"/>
      <c r="AQ188" s="587"/>
      <c r="AR188" s="587"/>
      <c r="AS188" s="587"/>
      <c r="AT188" s="587"/>
      <c r="AU188" s="587"/>
      <c r="AV188" s="587"/>
      <c r="AW188" s="587"/>
      <c r="AX188" s="587"/>
      <c r="AY188" s="587"/>
    </row>
    <row r="189" spans="1:74" s="600" customFormat="1" ht="18" hidden="1" customHeight="1">
      <c r="A189" s="578">
        <f>IF(S$185&gt;0,1,0)</f>
        <v>0</v>
      </c>
      <c r="B189" s="587"/>
      <c r="C189" s="587"/>
      <c r="D189" s="587" t="s">
        <v>540</v>
      </c>
      <c r="E189" s="588" t="s">
        <v>810</v>
      </c>
      <c r="F189" s="588"/>
      <c r="G189" s="588"/>
      <c r="H189" s="588"/>
      <c r="I189" s="588"/>
      <c r="J189" s="588"/>
      <c r="K189" s="588"/>
      <c r="L189" s="588"/>
      <c r="M189" s="588"/>
      <c r="N189" s="588"/>
      <c r="O189" s="588"/>
      <c r="P189" s="588"/>
      <c r="Q189" s="588"/>
      <c r="R189" s="588"/>
      <c r="S189" s="588"/>
      <c r="T189" s="588"/>
      <c r="U189" s="588"/>
      <c r="V189" s="588"/>
      <c r="W189" s="588"/>
      <c r="X189" s="588"/>
      <c r="Y189" s="588"/>
      <c r="Z189" s="588"/>
      <c r="AA189" s="588"/>
      <c r="AB189" s="588"/>
      <c r="AC189" s="588"/>
      <c r="AD189" s="588"/>
      <c r="AE189" s="588"/>
      <c r="AF189" s="588"/>
      <c r="AG189" s="588"/>
      <c r="AH189" s="588"/>
      <c r="AI189" s="588"/>
      <c r="AJ189" s="588"/>
      <c r="AK189" s="588"/>
      <c r="AL189" s="588"/>
      <c r="AM189" s="588"/>
      <c r="AN189" s="588"/>
      <c r="AO189" s="588"/>
      <c r="AP189" s="588"/>
      <c r="AQ189" s="588"/>
      <c r="AR189" s="588"/>
      <c r="AS189" s="588"/>
      <c r="AT189" s="588"/>
      <c r="AU189" s="588"/>
      <c r="AV189" s="588"/>
      <c r="AW189" s="588"/>
      <c r="AX189" s="588"/>
      <c r="AY189" s="588"/>
      <c r="AZ189" s="628"/>
    </row>
    <row r="190" spans="1:74" s="601" customFormat="1" ht="18" customHeight="1">
      <c r="A190" s="578">
        <f>IF(S$186&gt;0,1,0)</f>
        <v>1</v>
      </c>
      <c r="B190" s="587"/>
      <c r="C190" s="587" t="s">
        <v>811</v>
      </c>
      <c r="D190" s="587"/>
      <c r="E190" s="639"/>
      <c r="F190" s="639"/>
      <c r="G190" s="639"/>
      <c r="H190" s="639"/>
      <c r="I190" s="639"/>
      <c r="J190" s="639"/>
      <c r="K190" s="639"/>
      <c r="L190" s="639"/>
      <c r="M190" s="639"/>
      <c r="N190" s="639"/>
      <c r="O190" s="639"/>
      <c r="P190" s="639"/>
      <c r="Q190" s="639"/>
      <c r="R190" s="639"/>
      <c r="S190" s="639"/>
      <c r="T190" s="639"/>
      <c r="U190" s="639"/>
      <c r="V190" s="639"/>
      <c r="W190" s="639"/>
      <c r="X190" s="639"/>
      <c r="Y190" s="639"/>
      <c r="Z190" s="639"/>
      <c r="AA190" s="639"/>
      <c r="AB190" s="639"/>
      <c r="AC190" s="639"/>
      <c r="AD190" s="639"/>
      <c r="AE190" s="639"/>
      <c r="AF190" s="639"/>
      <c r="AG190" s="639"/>
      <c r="AH190" s="639"/>
      <c r="AI190" s="639"/>
      <c r="AJ190" s="639"/>
      <c r="AK190" s="639"/>
      <c r="AL190" s="639"/>
      <c r="AM190" s="639"/>
      <c r="AN190" s="639"/>
      <c r="AO190" s="639"/>
      <c r="AP190" s="639"/>
      <c r="AQ190" s="639"/>
      <c r="AR190" s="639"/>
      <c r="AS190" s="639"/>
      <c r="AT190" s="639"/>
      <c r="AU190" s="639"/>
      <c r="AV190" s="639"/>
      <c r="AW190" s="639"/>
      <c r="AX190" s="639"/>
      <c r="AY190" s="639"/>
      <c r="AZ190" s="640"/>
    </row>
    <row r="191" spans="1:74" s="600" customFormat="1" ht="18" customHeight="1">
      <c r="A191" s="578">
        <f>IF(S$186&gt;0,1,0)</f>
        <v>1</v>
      </c>
      <c r="B191" s="587"/>
      <c r="C191" s="587"/>
      <c r="D191" s="587" t="s">
        <v>540</v>
      </c>
      <c r="E191" s="639" t="s">
        <v>812</v>
      </c>
      <c r="F191" s="639"/>
      <c r="G191" s="639"/>
      <c r="H191" s="639"/>
      <c r="I191" s="639"/>
      <c r="J191" s="639"/>
      <c r="K191" s="639"/>
      <c r="L191" s="639"/>
      <c r="M191" s="639"/>
      <c r="N191" s="639"/>
      <c r="O191" s="639"/>
      <c r="P191" s="639"/>
      <c r="Q191" s="639"/>
      <c r="R191" s="639"/>
      <c r="S191" s="639"/>
      <c r="T191" s="639"/>
      <c r="U191" s="639"/>
      <c r="V191" s="639"/>
      <c r="W191" s="639"/>
      <c r="X191" s="639"/>
      <c r="Y191" s="639"/>
      <c r="Z191" s="639"/>
      <c r="AA191" s="639"/>
      <c r="AB191" s="639"/>
      <c r="AC191" s="639"/>
      <c r="AD191" s="639"/>
      <c r="AE191" s="639"/>
      <c r="AF191" s="639"/>
      <c r="AG191" s="639"/>
      <c r="AH191" s="639"/>
      <c r="AI191" s="639"/>
      <c r="AJ191" s="639"/>
      <c r="AK191" s="639"/>
      <c r="AL191" s="639"/>
      <c r="AM191" s="639"/>
      <c r="AN191" s="639"/>
      <c r="AO191" s="639"/>
      <c r="AP191" s="639"/>
      <c r="AQ191" s="639"/>
      <c r="AR191" s="639"/>
      <c r="AS191" s="639"/>
      <c r="AT191" s="639"/>
      <c r="AU191" s="639"/>
      <c r="AV191" s="639"/>
      <c r="AW191" s="639"/>
      <c r="AX191" s="639"/>
      <c r="AY191" s="639"/>
      <c r="AZ191" s="640"/>
    </row>
    <row r="192" spans="1:74" s="600" customFormat="1" ht="18" customHeight="1">
      <c r="A192" s="578">
        <f>IF(S$186&gt;0,1,0)</f>
        <v>1</v>
      </c>
      <c r="B192" s="587"/>
      <c r="C192" s="587"/>
      <c r="D192" s="587" t="s">
        <v>540</v>
      </c>
      <c r="E192" s="639" t="s">
        <v>813</v>
      </c>
      <c r="F192" s="639"/>
      <c r="G192" s="639"/>
      <c r="H192" s="639"/>
      <c r="I192" s="639"/>
      <c r="J192" s="639"/>
      <c r="K192" s="639"/>
      <c r="L192" s="639"/>
      <c r="M192" s="639"/>
      <c r="N192" s="639"/>
      <c r="O192" s="639"/>
      <c r="P192" s="639"/>
      <c r="Q192" s="639"/>
      <c r="R192" s="639"/>
      <c r="S192" s="639"/>
      <c r="T192" s="639"/>
      <c r="U192" s="639"/>
      <c r="V192" s="639"/>
      <c r="W192" s="639"/>
      <c r="X192" s="639"/>
      <c r="Y192" s="639"/>
      <c r="Z192" s="639"/>
      <c r="AA192" s="639"/>
      <c r="AB192" s="639"/>
      <c r="AC192" s="639"/>
      <c r="AD192" s="639"/>
      <c r="AE192" s="639"/>
      <c r="AF192" s="639"/>
      <c r="AG192" s="639"/>
      <c r="AH192" s="639"/>
      <c r="AI192" s="639"/>
      <c r="AJ192" s="639"/>
      <c r="AK192" s="639"/>
      <c r="AL192" s="639"/>
      <c r="AM192" s="639"/>
      <c r="AN192" s="639"/>
      <c r="AO192" s="639"/>
      <c r="AP192" s="639"/>
      <c r="AQ192" s="639"/>
      <c r="AR192" s="639"/>
      <c r="AS192" s="639"/>
      <c r="AT192" s="639"/>
      <c r="AU192" s="639"/>
      <c r="AV192" s="639"/>
      <c r="AW192" s="639"/>
      <c r="AX192" s="639"/>
      <c r="AY192" s="639"/>
      <c r="AZ192" s="640"/>
    </row>
    <row r="193" spans="1:52" s="600" customFormat="1" ht="18" customHeight="1">
      <c r="A193" s="578">
        <f t="shared" ref="A193:A201" si="7">IF(S$186&gt;0,1,0)</f>
        <v>1</v>
      </c>
      <c r="B193" s="587"/>
      <c r="C193" s="587" t="s">
        <v>814</v>
      </c>
      <c r="D193" s="587" t="s">
        <v>815</v>
      </c>
      <c r="E193" s="639"/>
      <c r="F193" s="639"/>
      <c r="G193" s="639"/>
      <c r="H193" s="639"/>
      <c r="I193" s="639"/>
      <c r="J193" s="639"/>
      <c r="K193" s="639"/>
      <c r="L193" s="639"/>
      <c r="M193" s="639"/>
      <c r="N193" s="639"/>
      <c r="O193" s="639"/>
      <c r="P193" s="639"/>
      <c r="Q193" s="639"/>
      <c r="R193" s="639"/>
      <c r="S193" s="639"/>
      <c r="T193" s="639"/>
      <c r="U193" s="639"/>
      <c r="V193" s="639"/>
      <c r="W193" s="639"/>
      <c r="X193" s="639"/>
      <c r="Y193" s="639"/>
      <c r="Z193" s="639"/>
      <c r="AA193" s="639"/>
      <c r="AB193" s="639"/>
      <c r="AC193" s="639"/>
      <c r="AD193" s="639"/>
      <c r="AE193" s="639"/>
      <c r="AF193" s="639"/>
      <c r="AG193" s="639"/>
      <c r="AH193" s="639"/>
      <c r="AI193" s="639"/>
      <c r="AJ193" s="639"/>
      <c r="AK193" s="639"/>
      <c r="AL193" s="639"/>
      <c r="AM193" s="639"/>
      <c r="AN193" s="639"/>
      <c r="AO193" s="639"/>
      <c r="AP193" s="639"/>
      <c r="AQ193" s="639"/>
      <c r="AR193" s="639"/>
      <c r="AS193" s="639"/>
      <c r="AT193" s="639"/>
      <c r="AU193" s="639"/>
      <c r="AV193" s="639"/>
      <c r="AW193" s="639"/>
      <c r="AX193" s="639"/>
      <c r="AY193" s="639"/>
      <c r="AZ193" s="640"/>
    </row>
    <row r="194" spans="1:52" s="600" customFormat="1" ht="18" customHeight="1">
      <c r="A194" s="578">
        <f t="shared" si="7"/>
        <v>1</v>
      </c>
      <c r="B194" s="587"/>
      <c r="C194" s="587"/>
      <c r="D194" s="587" t="s">
        <v>540</v>
      </c>
      <c r="E194" s="639" t="s">
        <v>816</v>
      </c>
      <c r="F194" s="639"/>
      <c r="G194" s="639"/>
      <c r="H194" s="639"/>
      <c r="I194" s="639"/>
      <c r="J194" s="639"/>
      <c r="K194" s="639"/>
      <c r="L194" s="639"/>
      <c r="M194" s="639"/>
      <c r="N194" s="639"/>
      <c r="O194" s="639"/>
      <c r="P194" s="639"/>
      <c r="Q194" s="639"/>
      <c r="R194" s="639"/>
      <c r="S194" s="639"/>
      <c r="T194" s="639"/>
      <c r="U194" s="639"/>
      <c r="V194" s="639"/>
      <c r="W194" s="639"/>
      <c r="X194" s="639"/>
      <c r="Y194" s="639"/>
      <c r="Z194" s="639"/>
      <c r="AA194" s="639"/>
      <c r="AB194" s="639"/>
      <c r="AC194" s="639"/>
      <c r="AD194" s="639"/>
      <c r="AE194" s="639"/>
      <c r="AF194" s="639"/>
      <c r="AG194" s="639"/>
      <c r="AH194" s="639"/>
      <c r="AI194" s="639"/>
      <c r="AJ194" s="639"/>
      <c r="AK194" s="639"/>
      <c r="AL194" s="639"/>
      <c r="AM194" s="639"/>
      <c r="AN194" s="639"/>
      <c r="AO194" s="639"/>
      <c r="AP194" s="639"/>
      <c r="AQ194" s="639"/>
      <c r="AR194" s="639"/>
      <c r="AS194" s="639"/>
      <c r="AT194" s="639"/>
      <c r="AU194" s="639"/>
      <c r="AV194" s="639"/>
      <c r="AW194" s="639"/>
      <c r="AX194" s="639"/>
      <c r="AY194" s="639"/>
      <c r="AZ194" s="640"/>
    </row>
    <row r="195" spans="1:52" s="600" customFormat="1" ht="18" customHeight="1">
      <c r="A195" s="578">
        <f t="shared" si="7"/>
        <v>1</v>
      </c>
      <c r="B195" s="587"/>
      <c r="C195" s="587"/>
      <c r="D195" s="587" t="s">
        <v>540</v>
      </c>
      <c r="E195" s="639" t="s">
        <v>817</v>
      </c>
      <c r="F195" s="639"/>
      <c r="G195" s="639"/>
      <c r="H195" s="639"/>
      <c r="I195" s="639"/>
      <c r="J195" s="639"/>
      <c r="K195" s="639"/>
      <c r="L195" s="639"/>
      <c r="M195" s="639"/>
      <c r="N195" s="639"/>
      <c r="O195" s="639"/>
      <c r="P195" s="639"/>
      <c r="Q195" s="639"/>
      <c r="R195" s="639"/>
      <c r="S195" s="639"/>
      <c r="T195" s="639"/>
      <c r="U195" s="639"/>
      <c r="V195" s="639"/>
      <c r="W195" s="639"/>
      <c r="X195" s="639"/>
      <c r="Y195" s="639"/>
      <c r="Z195" s="639"/>
      <c r="AA195" s="639"/>
      <c r="AB195" s="639"/>
      <c r="AC195" s="639"/>
      <c r="AD195" s="639"/>
      <c r="AE195" s="639"/>
      <c r="AF195" s="639"/>
      <c r="AG195" s="639"/>
      <c r="AH195" s="639"/>
      <c r="AI195" s="639"/>
      <c r="AJ195" s="639"/>
      <c r="AK195" s="639"/>
      <c r="AL195" s="639"/>
      <c r="AM195" s="639"/>
      <c r="AN195" s="639"/>
      <c r="AO195" s="639"/>
      <c r="AP195" s="639"/>
      <c r="AQ195" s="639"/>
      <c r="AR195" s="639"/>
      <c r="AS195" s="639"/>
      <c r="AT195" s="639"/>
      <c r="AU195" s="639"/>
      <c r="AV195" s="639"/>
      <c r="AW195" s="639"/>
      <c r="AX195" s="639"/>
      <c r="AY195" s="639"/>
      <c r="AZ195" s="640"/>
    </row>
    <row r="196" spans="1:52" s="600" customFormat="1" ht="18" customHeight="1">
      <c r="A196" s="578">
        <f t="shared" si="7"/>
        <v>1</v>
      </c>
      <c r="B196" s="587"/>
      <c r="C196" s="587"/>
      <c r="D196" s="587" t="s">
        <v>540</v>
      </c>
      <c r="E196" s="639" t="s">
        <v>818</v>
      </c>
      <c r="F196" s="639"/>
      <c r="G196" s="639"/>
      <c r="H196" s="639"/>
      <c r="I196" s="639"/>
      <c r="J196" s="639"/>
      <c r="K196" s="639"/>
      <c r="L196" s="639"/>
      <c r="M196" s="639"/>
      <c r="N196" s="639"/>
      <c r="O196" s="639"/>
      <c r="P196" s="639"/>
      <c r="Q196" s="639"/>
      <c r="R196" s="639"/>
      <c r="S196" s="639"/>
      <c r="T196" s="639"/>
      <c r="U196" s="639"/>
      <c r="V196" s="639"/>
      <c r="W196" s="639"/>
      <c r="X196" s="639"/>
      <c r="Y196" s="639"/>
      <c r="Z196" s="639"/>
      <c r="AA196" s="639"/>
      <c r="AB196" s="639"/>
      <c r="AC196" s="639"/>
      <c r="AD196" s="639"/>
      <c r="AE196" s="639"/>
      <c r="AF196" s="639"/>
      <c r="AG196" s="639"/>
      <c r="AH196" s="639"/>
      <c r="AI196" s="639"/>
      <c r="AJ196" s="639"/>
      <c r="AK196" s="639"/>
      <c r="AL196" s="639"/>
      <c r="AM196" s="639"/>
      <c r="AN196" s="639"/>
      <c r="AO196" s="639"/>
      <c r="AP196" s="639"/>
      <c r="AQ196" s="639"/>
      <c r="AR196" s="639"/>
      <c r="AS196" s="639"/>
      <c r="AT196" s="639"/>
      <c r="AU196" s="639"/>
      <c r="AV196" s="639"/>
      <c r="AW196" s="639"/>
      <c r="AX196" s="639"/>
      <c r="AY196" s="639"/>
      <c r="AZ196" s="640"/>
    </row>
    <row r="197" spans="1:52" s="600" customFormat="1" ht="18" customHeight="1">
      <c r="A197" s="578">
        <f t="shared" si="7"/>
        <v>1</v>
      </c>
      <c r="B197" s="587"/>
      <c r="C197" s="587"/>
      <c r="D197" s="587" t="s">
        <v>540</v>
      </c>
      <c r="E197" s="639" t="s">
        <v>819</v>
      </c>
      <c r="F197" s="639"/>
      <c r="G197" s="639"/>
      <c r="H197" s="639"/>
      <c r="I197" s="639"/>
      <c r="J197" s="639"/>
      <c r="K197" s="639"/>
      <c r="L197" s="639"/>
      <c r="M197" s="639"/>
      <c r="N197" s="639"/>
      <c r="O197" s="639"/>
      <c r="P197" s="639"/>
      <c r="Q197" s="639"/>
      <c r="R197" s="639"/>
      <c r="S197" s="639"/>
      <c r="T197" s="639"/>
      <c r="U197" s="639"/>
      <c r="V197" s="639"/>
      <c r="W197" s="639"/>
      <c r="X197" s="639"/>
      <c r="Y197" s="639"/>
      <c r="Z197" s="639"/>
      <c r="AA197" s="639"/>
      <c r="AB197" s="639"/>
      <c r="AC197" s="639"/>
      <c r="AD197" s="639"/>
      <c r="AE197" s="639"/>
      <c r="AF197" s="639"/>
      <c r="AG197" s="639"/>
      <c r="AH197" s="639"/>
      <c r="AI197" s="639"/>
      <c r="AJ197" s="639"/>
      <c r="AK197" s="639"/>
      <c r="AL197" s="639"/>
      <c r="AM197" s="639"/>
      <c r="AN197" s="639"/>
      <c r="AO197" s="639"/>
      <c r="AP197" s="639"/>
      <c r="AQ197" s="639"/>
      <c r="AR197" s="639"/>
      <c r="AS197" s="639"/>
      <c r="AT197" s="639"/>
      <c r="AU197" s="639"/>
      <c r="AV197" s="639"/>
      <c r="AW197" s="639"/>
      <c r="AX197" s="639"/>
      <c r="AY197" s="639"/>
      <c r="AZ197" s="640"/>
    </row>
    <row r="198" spans="1:52" s="600" customFormat="1" ht="18" customHeight="1">
      <c r="A198" s="578">
        <f t="shared" si="7"/>
        <v>1</v>
      </c>
      <c r="B198" s="587"/>
      <c r="C198" s="587"/>
      <c r="D198" s="587" t="s">
        <v>540</v>
      </c>
      <c r="E198" s="639" t="s">
        <v>820</v>
      </c>
      <c r="F198" s="639"/>
      <c r="G198" s="639"/>
      <c r="H198" s="639"/>
      <c r="I198" s="639"/>
      <c r="J198" s="639"/>
      <c r="K198" s="639"/>
      <c r="L198" s="639"/>
      <c r="M198" s="639"/>
      <c r="N198" s="639"/>
      <c r="O198" s="639"/>
      <c r="P198" s="639"/>
      <c r="Q198" s="639"/>
      <c r="R198" s="639"/>
      <c r="S198" s="639"/>
      <c r="T198" s="639"/>
      <c r="U198" s="639"/>
      <c r="V198" s="639"/>
      <c r="W198" s="639"/>
      <c r="X198" s="639"/>
      <c r="Y198" s="639"/>
      <c r="Z198" s="639"/>
      <c r="AA198" s="639"/>
      <c r="AB198" s="639"/>
      <c r="AC198" s="639"/>
      <c r="AD198" s="639"/>
      <c r="AE198" s="639"/>
      <c r="AF198" s="639"/>
      <c r="AG198" s="639"/>
      <c r="AH198" s="639"/>
      <c r="AI198" s="639"/>
      <c r="AJ198" s="639"/>
      <c r="AK198" s="639"/>
      <c r="AL198" s="639"/>
      <c r="AM198" s="639"/>
      <c r="AN198" s="639"/>
      <c r="AO198" s="639"/>
      <c r="AP198" s="639"/>
      <c r="AQ198" s="639"/>
      <c r="AR198" s="639"/>
      <c r="AS198" s="639"/>
      <c r="AT198" s="639"/>
      <c r="AU198" s="639"/>
      <c r="AV198" s="639"/>
      <c r="AW198" s="639"/>
      <c r="AX198" s="639"/>
      <c r="AY198" s="639"/>
      <c r="AZ198" s="640"/>
    </row>
    <row r="199" spans="1:52" s="600" customFormat="1" ht="18" customHeight="1">
      <c r="A199" s="578">
        <f t="shared" si="7"/>
        <v>1</v>
      </c>
      <c r="B199" s="587"/>
      <c r="C199" s="587"/>
      <c r="D199" s="587" t="s">
        <v>540</v>
      </c>
      <c r="E199" s="639" t="s">
        <v>821</v>
      </c>
      <c r="F199" s="639"/>
      <c r="G199" s="639"/>
      <c r="H199" s="639"/>
      <c r="I199" s="639"/>
      <c r="J199" s="639"/>
      <c r="K199" s="639"/>
      <c r="L199" s="639"/>
      <c r="M199" s="639"/>
      <c r="N199" s="639"/>
      <c r="O199" s="639"/>
      <c r="P199" s="639"/>
      <c r="Q199" s="639"/>
      <c r="R199" s="639"/>
      <c r="S199" s="639"/>
      <c r="T199" s="639"/>
      <c r="U199" s="639"/>
      <c r="V199" s="639"/>
      <c r="W199" s="639"/>
      <c r="X199" s="639"/>
      <c r="Y199" s="639"/>
      <c r="Z199" s="639"/>
      <c r="AA199" s="639"/>
      <c r="AB199" s="639"/>
      <c r="AC199" s="639"/>
      <c r="AD199" s="639"/>
      <c r="AE199" s="639"/>
      <c r="AF199" s="639"/>
      <c r="AG199" s="639"/>
      <c r="AH199" s="639"/>
      <c r="AI199" s="639"/>
      <c r="AJ199" s="639"/>
      <c r="AK199" s="639"/>
      <c r="AL199" s="639"/>
      <c r="AM199" s="639"/>
      <c r="AN199" s="639"/>
      <c r="AO199" s="639"/>
      <c r="AP199" s="639"/>
      <c r="AQ199" s="639"/>
      <c r="AR199" s="639"/>
      <c r="AS199" s="639"/>
      <c r="AT199" s="639"/>
      <c r="AU199" s="639"/>
      <c r="AV199" s="639"/>
      <c r="AW199" s="639"/>
      <c r="AX199" s="639"/>
      <c r="AY199" s="639"/>
      <c r="AZ199" s="640"/>
    </row>
    <row r="200" spans="1:52" s="600" customFormat="1" ht="18" customHeight="1">
      <c r="A200" s="578">
        <f t="shared" si="7"/>
        <v>1</v>
      </c>
      <c r="B200" s="587"/>
      <c r="C200" s="587"/>
      <c r="D200" s="587" t="s">
        <v>540</v>
      </c>
      <c r="E200" s="639" t="s">
        <v>822</v>
      </c>
      <c r="F200" s="639"/>
      <c r="G200" s="639"/>
      <c r="H200" s="639"/>
      <c r="I200" s="639"/>
      <c r="J200" s="639"/>
      <c r="K200" s="639"/>
      <c r="L200" s="639"/>
      <c r="M200" s="639"/>
      <c r="N200" s="639"/>
      <c r="O200" s="639"/>
      <c r="P200" s="639"/>
      <c r="Q200" s="639"/>
      <c r="R200" s="639"/>
      <c r="S200" s="639"/>
      <c r="T200" s="639"/>
      <c r="U200" s="639"/>
      <c r="V200" s="639"/>
      <c r="W200" s="639"/>
      <c r="X200" s="639"/>
      <c r="Y200" s="639"/>
      <c r="Z200" s="639"/>
      <c r="AA200" s="639"/>
      <c r="AB200" s="639"/>
      <c r="AC200" s="639"/>
      <c r="AD200" s="639"/>
      <c r="AE200" s="639"/>
      <c r="AF200" s="639"/>
      <c r="AG200" s="639"/>
      <c r="AH200" s="639"/>
      <c r="AI200" s="639"/>
      <c r="AJ200" s="639"/>
      <c r="AK200" s="639"/>
      <c r="AL200" s="639"/>
      <c r="AM200" s="639"/>
      <c r="AN200" s="639"/>
      <c r="AO200" s="639"/>
      <c r="AP200" s="639"/>
      <c r="AQ200" s="639"/>
      <c r="AR200" s="639"/>
      <c r="AS200" s="639"/>
      <c r="AT200" s="639"/>
      <c r="AU200" s="639"/>
      <c r="AV200" s="639"/>
      <c r="AW200" s="639"/>
      <c r="AX200" s="639"/>
      <c r="AY200" s="639"/>
      <c r="AZ200" s="640"/>
    </row>
    <row r="201" spans="1:52" s="600" customFormat="1" ht="18" customHeight="1" thickBot="1">
      <c r="A201" s="578">
        <f t="shared" si="7"/>
        <v>1</v>
      </c>
      <c r="B201" s="587"/>
      <c r="C201" s="587"/>
      <c r="D201" s="639"/>
      <c r="E201" s="641"/>
      <c r="F201" s="641"/>
      <c r="G201" s="641"/>
      <c r="H201" s="641"/>
      <c r="I201" s="641"/>
      <c r="J201" s="641"/>
      <c r="K201" s="641"/>
      <c r="L201" s="641"/>
      <c r="M201" s="641"/>
      <c r="N201" s="641"/>
      <c r="O201" s="641"/>
      <c r="P201" s="641"/>
      <c r="Q201" s="641"/>
      <c r="R201" s="641"/>
      <c r="S201" s="641"/>
      <c r="T201" s="641"/>
      <c r="U201" s="641"/>
      <c r="V201" s="641"/>
      <c r="W201" s="641"/>
      <c r="X201" s="641"/>
      <c r="Y201" s="641"/>
      <c r="Z201" s="641"/>
      <c r="AA201" s="641"/>
      <c r="AB201" s="641"/>
      <c r="AC201" s="641"/>
      <c r="AD201" s="641"/>
      <c r="AE201" s="641"/>
      <c r="AF201" s="641"/>
      <c r="AG201" s="641"/>
      <c r="AH201" s="641"/>
      <c r="AI201" s="641"/>
      <c r="AJ201" s="641"/>
      <c r="AK201" s="641"/>
      <c r="AL201" s="641"/>
      <c r="AM201" s="641"/>
      <c r="AN201" s="641"/>
      <c r="AO201" s="641"/>
      <c r="AP201" s="641"/>
      <c r="AQ201" s="641"/>
      <c r="AR201" s="641"/>
      <c r="AS201" s="641"/>
      <c r="AT201" s="641"/>
      <c r="AU201" s="641"/>
      <c r="AV201" s="641"/>
      <c r="AW201" s="641"/>
      <c r="AX201" s="641"/>
      <c r="AY201" s="641"/>
      <c r="AZ201" s="640"/>
    </row>
    <row r="202" spans="1:52" ht="33" thickTop="1" thickBot="1">
      <c r="A202" s="578">
        <f t="shared" ref="A202:A237" si="8">IF(K$220&gt;0,1,0)</f>
        <v>1</v>
      </c>
      <c r="B202" s="2117" t="s">
        <v>823</v>
      </c>
      <c r="C202" s="2118"/>
      <c r="D202" s="2118"/>
      <c r="E202" s="2118"/>
      <c r="F202" s="2118"/>
      <c r="G202" s="2118"/>
      <c r="H202" s="2118"/>
      <c r="I202" s="2118"/>
      <c r="J202" s="2118"/>
      <c r="K202" s="2118"/>
      <c r="L202" s="2118"/>
      <c r="M202" s="2118"/>
      <c r="N202" s="2118"/>
      <c r="O202" s="2118"/>
      <c r="P202" s="2118"/>
      <c r="Q202" s="2118"/>
      <c r="R202" s="2118"/>
      <c r="S202" s="2118"/>
      <c r="T202" s="2118"/>
      <c r="U202" s="2118"/>
      <c r="V202" s="2118"/>
      <c r="W202" s="2118"/>
      <c r="X202" s="2118"/>
      <c r="Y202" s="2118"/>
      <c r="Z202" s="2118"/>
      <c r="AA202" s="2118"/>
      <c r="AB202" s="2118"/>
      <c r="AC202" s="2118"/>
      <c r="AD202" s="2118"/>
      <c r="AE202" s="2118"/>
      <c r="AF202" s="2118"/>
      <c r="AG202" s="2118"/>
      <c r="AH202" s="2118"/>
      <c r="AI202" s="2118"/>
      <c r="AJ202" s="2118"/>
      <c r="AK202" s="2118"/>
      <c r="AL202" s="2118"/>
      <c r="AM202" s="2118"/>
      <c r="AN202" s="2118"/>
      <c r="AO202" s="2118"/>
      <c r="AP202" s="2118"/>
      <c r="AQ202" s="2118"/>
      <c r="AR202" s="2118"/>
      <c r="AS202" s="2118"/>
      <c r="AT202" s="2118"/>
      <c r="AU202" s="2118"/>
      <c r="AV202" s="2118"/>
      <c r="AW202" s="2118"/>
      <c r="AX202" s="2118"/>
      <c r="AY202" s="2119"/>
      <c r="AZ202" s="574"/>
    </row>
    <row r="203" spans="1:52" s="580" customFormat="1" ht="9.9499999999999993" customHeight="1" thickTop="1">
      <c r="A203" s="578">
        <f t="shared" si="8"/>
        <v>1</v>
      </c>
      <c r="B203" s="579"/>
      <c r="C203" s="579"/>
      <c r="D203" s="579"/>
      <c r="E203" s="579"/>
      <c r="F203" s="579"/>
      <c r="G203" s="579"/>
      <c r="H203" s="579"/>
      <c r="I203" s="579"/>
      <c r="J203" s="579"/>
      <c r="K203" s="579"/>
      <c r="L203" s="579"/>
      <c r="M203" s="579"/>
      <c r="N203" s="579"/>
      <c r="O203" s="579"/>
      <c r="P203" s="579"/>
      <c r="Q203" s="579"/>
      <c r="R203" s="579"/>
      <c r="S203" s="579"/>
      <c r="T203" s="579"/>
      <c r="U203" s="579"/>
      <c r="V203" s="579"/>
      <c r="W203" s="579"/>
      <c r="X203" s="579"/>
      <c r="Y203" s="579"/>
      <c r="Z203" s="579"/>
      <c r="AA203" s="579"/>
      <c r="AB203" s="579"/>
      <c r="AC203" s="579"/>
      <c r="AD203" s="579"/>
      <c r="AE203" s="579"/>
      <c r="AF203" s="579"/>
      <c r="AG203" s="579"/>
      <c r="AH203" s="579"/>
      <c r="AI203" s="579"/>
      <c r="AJ203" s="579"/>
      <c r="AK203" s="579"/>
      <c r="AL203" s="579"/>
      <c r="AM203" s="579"/>
      <c r="AN203" s="579"/>
      <c r="AO203" s="579"/>
      <c r="AP203" s="579"/>
      <c r="AQ203" s="579"/>
      <c r="AR203" s="579"/>
      <c r="AS203" s="579"/>
      <c r="AT203" s="579"/>
      <c r="AU203" s="579"/>
      <c r="AV203" s="579"/>
      <c r="AW203" s="579"/>
      <c r="AX203" s="579"/>
      <c r="AY203" s="579"/>
    </row>
    <row r="204" spans="1:52" s="584" customFormat="1" ht="30" customHeight="1">
      <c r="A204" s="578">
        <f t="shared" si="8"/>
        <v>1</v>
      </c>
      <c r="B204" s="581"/>
      <c r="C204" s="581"/>
      <c r="D204" s="581"/>
      <c r="E204" s="581"/>
      <c r="F204" s="2120" t="s">
        <v>768</v>
      </c>
      <c r="G204" s="2120"/>
      <c r="H204" s="2120"/>
      <c r="I204" s="2120"/>
      <c r="J204" s="2120"/>
      <c r="K204" s="2120"/>
      <c r="L204" s="2121" t="str">
        <f>+'6-3표준조사(2)'!K304</f>
        <v>66-0</v>
      </c>
      <c r="M204" s="2121"/>
      <c r="N204" s="2121"/>
      <c r="O204" s="2121"/>
      <c r="P204" s="2121"/>
      <c r="Q204" s="2121"/>
      <c r="R204" s="582"/>
      <c r="S204" s="582"/>
      <c r="T204" s="2120" t="s">
        <v>769</v>
      </c>
      <c r="U204" s="2120"/>
      <c r="V204" s="2120"/>
      <c r="W204" s="2120"/>
      <c r="X204" s="2120"/>
      <c r="Y204" s="2120"/>
      <c r="Z204" s="2121" t="str">
        <f>+'6-3표준조사(2)'!L304</f>
        <v>14-2</v>
      </c>
      <c r="AA204" s="2121"/>
      <c r="AB204" s="2121"/>
      <c r="AC204" s="2121"/>
      <c r="AD204" s="2121"/>
      <c r="AE204" s="2121"/>
      <c r="AF204" s="582"/>
      <c r="AG204" s="582"/>
      <c r="AH204" s="2120" t="s">
        <v>770</v>
      </c>
      <c r="AI204" s="2120"/>
      <c r="AJ204" s="2120"/>
      <c r="AK204" s="2120"/>
      <c r="AL204" s="2120"/>
      <c r="AM204" s="2120"/>
      <c r="AN204" s="2120"/>
      <c r="AO204" s="2121" t="str">
        <f>+'6-3표준조사(2)'!R304</f>
        <v>모두베기</v>
      </c>
      <c r="AP204" s="2121"/>
      <c r="AQ204" s="2121"/>
      <c r="AR204" s="2121"/>
      <c r="AS204" s="2121"/>
      <c r="AT204" s="2121"/>
      <c r="AU204" s="583"/>
      <c r="AV204" s="583"/>
      <c r="AW204" s="583"/>
      <c r="AX204" s="583"/>
      <c r="AY204" s="581"/>
    </row>
    <row r="205" spans="1:52" s="580" customFormat="1" ht="14.25" customHeight="1">
      <c r="A205" s="578">
        <f t="shared" si="8"/>
        <v>1</v>
      </c>
      <c r="B205" s="579"/>
      <c r="C205" s="579"/>
      <c r="D205" s="579"/>
      <c r="E205" s="579"/>
      <c r="F205" s="579"/>
      <c r="G205" s="579"/>
      <c r="H205" s="579"/>
      <c r="I205" s="579"/>
      <c r="J205" s="579"/>
      <c r="K205" s="579"/>
      <c r="L205" s="579"/>
      <c r="M205" s="579"/>
      <c r="N205" s="579"/>
      <c r="O205" s="579"/>
      <c r="P205" s="579"/>
      <c r="Q205" s="579"/>
      <c r="R205" s="579"/>
      <c r="S205" s="579"/>
      <c r="T205" s="579"/>
      <c r="U205" s="579"/>
      <c r="V205" s="579"/>
      <c r="W205" s="579"/>
      <c r="X205" s="579"/>
      <c r="Y205" s="579"/>
      <c r="Z205" s="579"/>
      <c r="AA205" s="579"/>
      <c r="AB205" s="579"/>
      <c r="AC205" s="579"/>
      <c r="AD205" s="579"/>
      <c r="AE205" s="579"/>
      <c r="AF205" s="579"/>
      <c r="AG205" s="579"/>
      <c r="AH205" s="579"/>
      <c r="AI205" s="579"/>
      <c r="AJ205" s="579"/>
      <c r="AK205" s="579"/>
      <c r="AL205" s="579"/>
      <c r="AM205" s="579"/>
      <c r="AN205" s="579"/>
      <c r="AO205" s="579"/>
      <c r="AP205" s="579"/>
      <c r="AQ205" s="579"/>
      <c r="AR205" s="579"/>
      <c r="AS205" s="579"/>
      <c r="AT205" s="579"/>
      <c r="AU205" s="579"/>
      <c r="AV205" s="579"/>
      <c r="AW205" s="579"/>
      <c r="AX205" s="579"/>
      <c r="AY205" s="579"/>
    </row>
    <row r="206" spans="1:52" s="586" customFormat="1" ht="20.100000000000001" customHeight="1">
      <c r="A206" s="578">
        <f t="shared" si="8"/>
        <v>1</v>
      </c>
      <c r="B206" s="2116" t="s">
        <v>771</v>
      </c>
      <c r="C206" s="2116"/>
      <c r="D206" s="2116"/>
      <c r="E206" s="2116"/>
      <c r="F206" s="2116"/>
      <c r="G206" s="2116"/>
      <c r="H206" s="2116"/>
      <c r="I206" s="2116"/>
      <c r="J206" s="2116"/>
      <c r="K206" s="2116"/>
      <c r="L206" s="2116"/>
      <c r="M206" s="2116"/>
      <c r="N206" s="2116"/>
      <c r="O206" s="2116"/>
      <c r="P206" s="2116"/>
      <c r="Q206" s="2116"/>
      <c r="R206" s="2116"/>
      <c r="S206" s="2116"/>
      <c r="T206" s="2116"/>
      <c r="U206" s="2116"/>
      <c r="V206" s="2116"/>
      <c r="W206" s="2116"/>
      <c r="X206" s="2116"/>
      <c r="Y206" s="2116"/>
      <c r="Z206" s="2116"/>
      <c r="AA206" s="2116"/>
      <c r="AB206" s="2116"/>
      <c r="AC206" s="2116"/>
      <c r="AD206" s="2116"/>
      <c r="AE206" s="2116"/>
      <c r="AF206" s="2116"/>
      <c r="AG206" s="2116"/>
      <c r="AH206" s="2116"/>
      <c r="AI206" s="2116"/>
      <c r="AJ206" s="2116"/>
      <c r="AK206" s="2116"/>
      <c r="AL206" s="2116"/>
      <c r="AM206" s="2116"/>
      <c r="AN206" s="2116"/>
      <c r="AO206" s="2116"/>
      <c r="AP206" s="2116"/>
      <c r="AQ206" s="2116"/>
      <c r="AR206" s="2116"/>
      <c r="AS206" s="2116"/>
      <c r="AT206" s="2116"/>
      <c r="AU206" s="2116"/>
      <c r="AV206" s="2116"/>
      <c r="AW206" s="2116"/>
      <c r="AX206" s="2116"/>
      <c r="AY206" s="2116"/>
      <c r="AZ206" s="585"/>
    </row>
    <row r="207" spans="1:52" s="586" customFormat="1" ht="18" customHeight="1">
      <c r="A207" s="578">
        <f t="shared" si="8"/>
        <v>1</v>
      </c>
      <c r="B207" s="587"/>
      <c r="C207" s="587" t="s">
        <v>772</v>
      </c>
      <c r="D207" s="588" t="s">
        <v>773</v>
      </c>
      <c r="E207" s="588"/>
      <c r="F207" s="589"/>
      <c r="G207" s="589"/>
      <c r="H207" s="589"/>
      <c r="I207" s="589"/>
      <c r="J207" s="590"/>
      <c r="K207" s="587"/>
      <c r="L207" s="587"/>
      <c r="M207" s="588"/>
      <c r="N207" s="588"/>
      <c r="O207" s="590"/>
      <c r="P207" s="588"/>
      <c r="Q207" s="588"/>
      <c r="R207" s="588"/>
      <c r="S207" s="588"/>
      <c r="T207" s="588"/>
      <c r="U207" s="588"/>
      <c r="V207" s="588"/>
      <c r="W207" s="588"/>
      <c r="X207" s="588"/>
      <c r="Y207" s="588"/>
      <c r="Z207" s="588"/>
      <c r="AA207" s="588"/>
      <c r="AB207" s="588"/>
      <c r="AC207" s="588"/>
      <c r="AD207" s="588"/>
      <c r="AE207" s="588"/>
      <c r="AF207" s="587"/>
      <c r="AG207" s="587"/>
      <c r="AH207" s="587"/>
      <c r="AI207" s="587"/>
      <c r="AJ207" s="587"/>
      <c r="AK207" s="587"/>
      <c r="AL207" s="587"/>
      <c r="AM207" s="587"/>
      <c r="AN207" s="587"/>
      <c r="AO207" s="587"/>
      <c r="AP207" s="587"/>
      <c r="AQ207" s="587"/>
      <c r="AR207" s="587"/>
      <c r="AS207" s="587"/>
      <c r="AT207" s="587"/>
      <c r="AU207" s="587"/>
      <c r="AV207" s="587"/>
      <c r="AW207" s="587"/>
      <c r="AX207" s="587"/>
      <c r="AY207" s="587"/>
    </row>
    <row r="208" spans="1:52" s="586" customFormat="1" ht="18" customHeight="1">
      <c r="A208" s="578">
        <f t="shared" si="8"/>
        <v>1</v>
      </c>
      <c r="B208" s="587"/>
      <c r="C208" s="587"/>
      <c r="D208" s="587" t="s">
        <v>540</v>
      </c>
      <c r="E208" s="588" t="str">
        <f>CONCATENATE(L204," 임반 ",Z204," 소반 은 해발고",'6-3표준조사(2)'!W303,"m ~ ",'6-3표준조사(2)'!W304,"m 사이에 분포한다.")</f>
        <v>66-0 임반 14-2 소반 은 해발고537m ~ 603m 사이에 분포한다.</v>
      </c>
      <c r="F208" s="588"/>
      <c r="G208" s="588"/>
      <c r="H208" s="588"/>
      <c r="I208" s="588"/>
      <c r="J208" s="588"/>
      <c r="K208" s="588"/>
      <c r="L208" s="588"/>
      <c r="M208" s="588"/>
      <c r="N208" s="588"/>
      <c r="O208" s="588"/>
      <c r="P208" s="588"/>
      <c r="Q208" s="588"/>
      <c r="R208" s="588"/>
      <c r="S208" s="588"/>
      <c r="T208" s="588"/>
      <c r="U208" s="588"/>
      <c r="V208" s="588"/>
      <c r="W208" s="588"/>
      <c r="X208" s="588"/>
      <c r="Y208" s="588"/>
      <c r="Z208" s="588"/>
      <c r="AA208" s="588"/>
      <c r="AB208" s="588"/>
      <c r="AC208" s="588"/>
      <c r="AD208" s="588"/>
      <c r="AE208" s="588"/>
      <c r="AF208" s="588"/>
      <c r="AG208" s="588"/>
      <c r="AH208" s="588"/>
      <c r="AI208" s="588"/>
      <c r="AJ208" s="591"/>
      <c r="AK208" s="591"/>
      <c r="AL208" s="591"/>
      <c r="AM208" s="588"/>
      <c r="AN208" s="588"/>
      <c r="AO208" s="588"/>
      <c r="AP208" s="588"/>
      <c r="AQ208" s="588"/>
      <c r="AR208" s="588"/>
      <c r="AS208" s="588"/>
      <c r="AT208" s="588"/>
      <c r="AU208" s="588"/>
      <c r="AV208" s="588"/>
      <c r="AW208" s="588"/>
      <c r="AX208" s="588"/>
      <c r="AY208" s="588"/>
    </row>
    <row r="209" spans="1:74" s="586" customFormat="1" ht="18" customHeight="1">
      <c r="A209" s="578">
        <f t="shared" si="8"/>
        <v>1</v>
      </c>
      <c r="B209" s="587"/>
      <c r="C209" s="587"/>
      <c r="D209" s="587" t="s">
        <v>540</v>
      </c>
      <c r="E209" s="587" t="str">
        <f>CONCATENATE("소반의 경사도는 평균 ",'6-3표준조사(2)'!W305,"˚로 ",'6-3표준조사(2)'!P306,"경사이고, 임지의 잔재를 제외하고 장애물은 많지 않다.")</f>
        <v>소반의 경사도는 평균 19.9˚로 중 (15˚ ~ 30˚)경사이고, 임지의 잔재를 제외하고 장애물은 많지 않다.</v>
      </c>
      <c r="F209" s="587"/>
      <c r="G209" s="587"/>
      <c r="H209" s="587"/>
      <c r="I209" s="587"/>
      <c r="J209" s="587"/>
      <c r="K209" s="587"/>
      <c r="L209" s="587"/>
      <c r="M209" s="587"/>
      <c r="N209" s="587"/>
      <c r="O209" s="587"/>
      <c r="P209" s="587"/>
      <c r="Q209" s="587"/>
      <c r="R209" s="587"/>
      <c r="S209" s="587"/>
      <c r="T209" s="587"/>
      <c r="U209" s="587"/>
      <c r="V209" s="587"/>
      <c r="W209" s="587"/>
      <c r="X209" s="587"/>
      <c r="Y209" s="587"/>
      <c r="Z209" s="587"/>
      <c r="AA209" s="587"/>
      <c r="AB209" s="587"/>
      <c r="AC209" s="587"/>
      <c r="AD209" s="587"/>
      <c r="AE209" s="587"/>
      <c r="AF209" s="587"/>
      <c r="AG209" s="587"/>
      <c r="AH209" s="587"/>
      <c r="AI209" s="587"/>
      <c r="AJ209" s="587"/>
      <c r="AK209" s="587"/>
      <c r="AL209" s="587"/>
      <c r="AM209" s="587"/>
      <c r="AN209" s="587"/>
      <c r="AO209" s="587"/>
      <c r="AP209" s="587"/>
      <c r="AQ209" s="587"/>
      <c r="AR209" s="587"/>
      <c r="AS209" s="587"/>
      <c r="AT209" s="587"/>
      <c r="AU209" s="587"/>
      <c r="AV209" s="587"/>
      <c r="AW209" s="587"/>
      <c r="AX209" s="587"/>
      <c r="AY209" s="587"/>
    </row>
    <row r="210" spans="1:74" s="586" customFormat="1" ht="18" customHeight="1">
      <c r="A210" s="578">
        <f t="shared" si="8"/>
        <v>1</v>
      </c>
      <c r="B210" s="587"/>
      <c r="C210" s="587" t="s">
        <v>405</v>
      </c>
      <c r="D210" s="587" t="s">
        <v>777</v>
      </c>
      <c r="E210" s="587"/>
      <c r="F210" s="587"/>
      <c r="G210" s="587"/>
      <c r="H210" s="587"/>
      <c r="I210" s="587"/>
      <c r="J210" s="587"/>
      <c r="K210" s="588"/>
      <c r="L210" s="588"/>
      <c r="M210" s="592"/>
      <c r="N210" s="587"/>
      <c r="O210" s="587"/>
      <c r="P210" s="593"/>
      <c r="Q210" s="593"/>
      <c r="R210" s="593"/>
      <c r="S210" s="593"/>
      <c r="T210" s="593"/>
      <c r="U210" s="587"/>
      <c r="V210" s="587"/>
      <c r="W210" s="587"/>
      <c r="X210" s="587"/>
      <c r="Y210" s="587"/>
      <c r="Z210" s="587"/>
      <c r="AA210" s="587"/>
      <c r="AB210" s="587"/>
      <c r="AC210" s="587"/>
      <c r="AD210" s="587"/>
      <c r="AE210" s="587"/>
      <c r="AF210" s="587"/>
      <c r="AG210" s="587"/>
      <c r="AH210" s="587"/>
      <c r="AI210" s="587"/>
      <c r="AJ210" s="587"/>
      <c r="AK210" s="587"/>
      <c r="AL210" s="587"/>
      <c r="AM210" s="587"/>
      <c r="AN210" s="587"/>
      <c r="AO210" s="587"/>
      <c r="AP210" s="587"/>
      <c r="AQ210" s="587"/>
      <c r="AR210" s="587"/>
      <c r="AS210" s="587"/>
      <c r="AT210" s="587"/>
      <c r="AU210" s="587"/>
      <c r="AV210" s="587"/>
      <c r="AW210" s="587"/>
      <c r="AX210" s="587"/>
      <c r="AY210" s="587"/>
    </row>
    <row r="211" spans="1:74" s="586" customFormat="1" ht="18" customHeight="1">
      <c r="A211" s="578">
        <f t="shared" si="8"/>
        <v>1</v>
      </c>
      <c r="B211" s="587"/>
      <c r="C211" s="587"/>
      <c r="D211" s="587" t="s">
        <v>540</v>
      </c>
      <c r="E211" s="588" t="str">
        <f>CONCATENATE("사업대상지는 ",'6-3표준조사(2)'!N304," ",'6-3표준조사(2)'!O304," ",'6-3표준조사(2)'!P304,"이다." )</f>
        <v>사업대상지는 영춘 상 산40-1번지이다.</v>
      </c>
      <c r="F211" s="588"/>
      <c r="G211" s="588"/>
      <c r="H211" s="587"/>
      <c r="I211" s="587"/>
      <c r="J211" s="587"/>
      <c r="K211" s="587"/>
      <c r="L211" s="587"/>
      <c r="M211" s="587"/>
      <c r="N211" s="587"/>
      <c r="O211" s="587"/>
      <c r="P211" s="587"/>
      <c r="Q211" s="587"/>
      <c r="R211" s="587"/>
      <c r="S211" s="587"/>
      <c r="T211" s="587"/>
      <c r="U211" s="587"/>
      <c r="V211" s="587"/>
      <c r="W211" s="587"/>
      <c r="X211" s="587"/>
      <c r="Y211" s="587"/>
      <c r="Z211" s="587"/>
      <c r="AA211" s="587"/>
      <c r="AB211" s="587"/>
      <c r="AC211" s="587"/>
      <c r="AD211" s="587"/>
      <c r="AE211" s="587"/>
      <c r="AF211" s="587"/>
      <c r="AG211" s="587"/>
      <c r="AH211" s="587"/>
      <c r="AI211" s="587"/>
      <c r="AJ211" s="588"/>
      <c r="AK211" s="588"/>
      <c r="AL211" s="588"/>
      <c r="AM211" s="588"/>
      <c r="AN211" s="588"/>
      <c r="AO211" s="588"/>
      <c r="AP211" s="588"/>
      <c r="AQ211" s="588"/>
      <c r="AR211" s="588"/>
      <c r="AS211" s="588"/>
      <c r="AT211" s="588"/>
      <c r="AU211" s="588"/>
      <c r="AV211" s="588"/>
      <c r="AW211" s="588"/>
      <c r="AX211" s="588"/>
      <c r="AY211" s="588"/>
      <c r="AZ211" s="594"/>
    </row>
    <row r="212" spans="1:74" s="586" customFormat="1" ht="18" customHeight="1">
      <c r="A212" s="578">
        <f t="shared" si="8"/>
        <v>1</v>
      </c>
      <c r="B212" s="587"/>
      <c r="C212" s="587"/>
      <c r="D212" s="587" t="s">
        <v>540</v>
      </c>
      <c r="E212" s="588" t="str">
        <f>CONCATENATE("소반내에 묘지 및 조림목이 고사하여 풀베기 작업이 필요없는 지역을 제외한 풀베기사업 대상면적은 ",'6-3표준조사(2)'!Q304,"ha 이다.")</f>
        <v>소반내에 묘지 및 조림목이 고사하여 풀베기 작업이 필요없는 지역을 제외한 풀베기사업 대상면적은 4.7ha 이다.</v>
      </c>
      <c r="F212" s="588"/>
      <c r="G212" s="588"/>
      <c r="H212" s="588"/>
      <c r="I212" s="588"/>
      <c r="J212" s="588"/>
      <c r="K212" s="588"/>
      <c r="L212" s="588"/>
      <c r="M212" s="588"/>
      <c r="N212" s="588"/>
      <c r="O212" s="588"/>
      <c r="P212" s="588"/>
      <c r="Q212" s="588"/>
      <c r="R212" s="588"/>
      <c r="S212" s="588"/>
      <c r="T212" s="588"/>
      <c r="U212" s="588"/>
      <c r="V212" s="588"/>
      <c r="W212" s="588"/>
      <c r="X212" s="588"/>
      <c r="Y212" s="588"/>
      <c r="Z212" s="588"/>
      <c r="AA212" s="588"/>
      <c r="AB212" s="588"/>
      <c r="AC212" s="588"/>
      <c r="AD212" s="588"/>
      <c r="AE212" s="588"/>
      <c r="AF212" s="588"/>
      <c r="AG212" s="588"/>
      <c r="AH212" s="588"/>
      <c r="AI212" s="588"/>
      <c r="AJ212" s="588"/>
      <c r="AK212" s="588"/>
      <c r="AL212" s="588"/>
      <c r="AM212" s="588"/>
      <c r="AN212" s="588"/>
      <c r="AO212" s="588"/>
      <c r="AP212" s="588"/>
      <c r="AQ212" s="588"/>
      <c r="AR212" s="588"/>
      <c r="AS212" s="588"/>
      <c r="AT212" s="588"/>
      <c r="AU212" s="588"/>
      <c r="AV212" s="588"/>
      <c r="AW212" s="588"/>
      <c r="AX212" s="588"/>
      <c r="AY212" s="588"/>
      <c r="AZ212" s="594"/>
    </row>
    <row r="213" spans="1:74" s="586" customFormat="1" ht="18" customHeight="1">
      <c r="A213" s="578">
        <f t="shared" si="8"/>
        <v>1</v>
      </c>
      <c r="B213" s="587"/>
      <c r="C213" s="587" t="s">
        <v>407</v>
      </c>
      <c r="D213" s="587" t="s">
        <v>779</v>
      </c>
      <c r="E213" s="588"/>
      <c r="F213" s="588"/>
      <c r="G213" s="588"/>
      <c r="H213" s="588"/>
      <c r="I213" s="588"/>
      <c r="J213" s="588"/>
      <c r="K213" s="588"/>
      <c r="L213" s="588"/>
      <c r="M213" s="588"/>
      <c r="N213" s="588"/>
      <c r="O213" s="588"/>
      <c r="P213" s="588"/>
      <c r="Q213" s="588"/>
      <c r="R213" s="588"/>
      <c r="S213" s="588"/>
      <c r="T213" s="588"/>
      <c r="U213" s="588"/>
      <c r="V213" s="588"/>
      <c r="W213" s="588"/>
      <c r="X213" s="588"/>
      <c r="Y213" s="588"/>
      <c r="Z213" s="588"/>
      <c r="AA213" s="588"/>
      <c r="AB213" s="588"/>
      <c r="AC213" s="588"/>
      <c r="AD213" s="588"/>
      <c r="AE213" s="588"/>
      <c r="AF213" s="588"/>
      <c r="AG213" s="588"/>
      <c r="AH213" s="595"/>
      <c r="AI213" s="595"/>
      <c r="AJ213" s="595"/>
      <c r="AK213" s="588"/>
      <c r="AL213" s="588"/>
      <c r="AM213" s="588"/>
      <c r="AN213" s="588"/>
      <c r="AO213" s="588"/>
      <c r="AP213" s="588"/>
      <c r="AQ213" s="588"/>
      <c r="AR213" s="588"/>
      <c r="AS213" s="588"/>
      <c r="AT213" s="588"/>
      <c r="AU213" s="588"/>
      <c r="AV213" s="588"/>
      <c r="AW213" s="588"/>
      <c r="AX213" s="588"/>
      <c r="AY213" s="588"/>
      <c r="AZ213" s="594"/>
    </row>
    <row r="214" spans="1:74" s="586" customFormat="1" ht="18" customHeight="1">
      <c r="A214" s="578">
        <f t="shared" si="8"/>
        <v>1</v>
      </c>
      <c r="B214" s="596"/>
      <c r="C214" s="596"/>
      <c r="D214" s="596" t="s">
        <v>540</v>
      </c>
      <c r="E214" s="597" t="s">
        <v>2165</v>
      </c>
      <c r="F214" s="597"/>
      <c r="G214" s="597"/>
      <c r="H214" s="597"/>
      <c r="I214" s="597"/>
      <c r="J214" s="597"/>
      <c r="K214" s="597"/>
      <c r="L214" s="597"/>
      <c r="M214" s="597"/>
      <c r="N214" s="597"/>
      <c r="O214" s="597"/>
      <c r="P214" s="597"/>
      <c r="Q214" s="597"/>
      <c r="R214" s="597"/>
      <c r="S214" s="597"/>
      <c r="T214" s="597"/>
      <c r="U214" s="597"/>
      <c r="V214" s="597"/>
      <c r="W214" s="597"/>
      <c r="X214" s="597"/>
      <c r="Y214" s="597"/>
      <c r="Z214" s="597"/>
      <c r="AA214" s="597"/>
      <c r="AB214" s="597"/>
      <c r="AC214" s="597"/>
      <c r="AD214" s="597"/>
      <c r="AE214" s="597"/>
      <c r="AF214" s="597"/>
      <c r="AG214" s="597"/>
      <c r="AH214" s="598"/>
      <c r="AI214" s="598"/>
      <c r="AJ214" s="598"/>
      <c r="AK214" s="597"/>
      <c r="AL214" s="597"/>
      <c r="AM214" s="597"/>
      <c r="AN214" s="597"/>
      <c r="AO214" s="597"/>
      <c r="AP214" s="597"/>
      <c r="AQ214" s="597"/>
      <c r="AR214" s="597"/>
      <c r="AS214" s="597"/>
      <c r="AT214" s="597"/>
      <c r="AU214" s="597"/>
      <c r="AV214" s="597"/>
      <c r="AW214" s="597"/>
      <c r="AX214" s="597"/>
      <c r="AY214" s="597"/>
      <c r="AZ214" s="594"/>
    </row>
    <row r="215" spans="1:74" s="586" customFormat="1" ht="14.25" customHeight="1">
      <c r="A215" s="578">
        <f t="shared" si="8"/>
        <v>1</v>
      </c>
      <c r="B215" s="587"/>
      <c r="C215" s="587"/>
      <c r="D215" s="599"/>
      <c r="E215" s="599"/>
      <c r="F215" s="599"/>
      <c r="G215" s="599"/>
      <c r="H215" s="599"/>
      <c r="I215" s="599"/>
      <c r="J215" s="599"/>
      <c r="K215" s="599"/>
      <c r="L215" s="599"/>
      <c r="M215" s="599"/>
      <c r="N215" s="599"/>
      <c r="O215" s="599"/>
      <c r="P215" s="599"/>
      <c r="Q215" s="599"/>
      <c r="R215" s="599"/>
      <c r="S215" s="599"/>
      <c r="T215" s="599"/>
      <c r="U215" s="599"/>
      <c r="V215" s="599"/>
      <c r="W215" s="599"/>
      <c r="X215" s="599"/>
      <c r="Y215" s="599"/>
      <c r="Z215" s="599"/>
      <c r="AA215" s="599"/>
      <c r="AB215" s="599"/>
      <c r="AC215" s="599"/>
      <c r="AD215" s="599"/>
      <c r="AE215" s="599"/>
      <c r="AF215" s="599"/>
      <c r="AG215" s="599"/>
      <c r="AH215" s="599"/>
      <c r="AI215" s="599"/>
      <c r="AJ215" s="599"/>
      <c r="AK215" s="599"/>
      <c r="AL215" s="599"/>
      <c r="AM215" s="599"/>
      <c r="AN215" s="599"/>
      <c r="AO215" s="599"/>
      <c r="AP215" s="599"/>
      <c r="AQ215" s="599"/>
      <c r="AR215" s="599"/>
      <c r="AS215" s="599"/>
      <c r="AT215" s="599"/>
      <c r="AU215" s="599"/>
      <c r="AV215" s="599"/>
      <c r="AW215" s="599"/>
      <c r="AX215" s="599"/>
      <c r="AY215" s="599"/>
      <c r="AZ215" s="594"/>
      <c r="BA215" s="600"/>
      <c r="BB215" s="600"/>
      <c r="BC215" s="600"/>
      <c r="BD215" s="600"/>
      <c r="BE215" s="600"/>
      <c r="BF215" s="600"/>
      <c r="BG215" s="600"/>
      <c r="BH215" s="600"/>
      <c r="BI215" s="600"/>
      <c r="BJ215" s="600"/>
    </row>
    <row r="216" spans="1:74" s="580" customFormat="1" ht="20.100000000000001" customHeight="1">
      <c r="A216" s="578">
        <f t="shared" si="8"/>
        <v>1</v>
      </c>
      <c r="B216" s="2116" t="s">
        <v>780</v>
      </c>
      <c r="C216" s="2116"/>
      <c r="D216" s="2116"/>
      <c r="E216" s="2116"/>
      <c r="F216" s="2116"/>
      <c r="G216" s="2116"/>
      <c r="H216" s="2116"/>
      <c r="I216" s="2116"/>
      <c r="J216" s="2116"/>
      <c r="K216" s="2116"/>
      <c r="L216" s="2116"/>
      <c r="M216" s="2116"/>
      <c r="N216" s="2116"/>
      <c r="O216" s="2116"/>
      <c r="P216" s="2116"/>
      <c r="Q216" s="2116"/>
      <c r="R216" s="2116"/>
      <c r="S216" s="2116"/>
      <c r="T216" s="2116"/>
      <c r="U216" s="2116"/>
      <c r="V216" s="2116"/>
      <c r="W216" s="2116"/>
      <c r="X216" s="2116"/>
      <c r="Y216" s="2116"/>
      <c r="Z216" s="2116"/>
      <c r="AA216" s="2116"/>
      <c r="AB216" s="2116"/>
      <c r="AC216" s="2116"/>
      <c r="AD216" s="2116"/>
      <c r="AE216" s="2116"/>
      <c r="AF216" s="2116"/>
      <c r="AG216" s="2116"/>
      <c r="AH216" s="2116"/>
      <c r="AI216" s="2116"/>
      <c r="AJ216" s="2116"/>
      <c r="AK216" s="2116"/>
      <c r="AL216" s="2116"/>
      <c r="AM216" s="2116"/>
      <c r="AN216" s="2116"/>
      <c r="AO216" s="2116"/>
      <c r="AP216" s="2116"/>
      <c r="AQ216" s="2116"/>
      <c r="AR216" s="2116"/>
      <c r="AS216" s="2116"/>
      <c r="AT216" s="2116"/>
      <c r="AU216" s="2116"/>
      <c r="AV216" s="2116"/>
      <c r="AW216" s="2116"/>
      <c r="AX216" s="2116"/>
      <c r="AY216" s="2116"/>
      <c r="AZ216" s="585"/>
      <c r="BA216" s="600"/>
      <c r="BB216" s="601"/>
      <c r="BC216" s="601"/>
      <c r="BD216" s="601"/>
      <c r="BE216" s="601"/>
      <c r="BF216" s="601"/>
      <c r="BG216" s="601"/>
      <c r="BH216" s="601"/>
      <c r="BI216" s="601"/>
      <c r="BJ216" s="601"/>
    </row>
    <row r="217" spans="1:74" s="601" customFormat="1" ht="20.100000000000001" customHeight="1">
      <c r="A217" s="578">
        <f t="shared" si="8"/>
        <v>1</v>
      </c>
      <c r="B217" s="602"/>
      <c r="C217" s="603" t="s">
        <v>772</v>
      </c>
      <c r="D217" s="603" t="s">
        <v>781</v>
      </c>
      <c r="E217" s="604"/>
      <c r="F217" s="604"/>
      <c r="G217" s="595"/>
      <c r="H217" s="605"/>
      <c r="I217" s="605"/>
      <c r="J217" s="606"/>
      <c r="K217" s="606"/>
      <c r="L217" s="606"/>
      <c r="M217" s="606"/>
      <c r="N217" s="606"/>
      <c r="O217" s="606"/>
      <c r="P217" s="606"/>
      <c r="Q217" s="607"/>
      <c r="R217" s="607"/>
      <c r="S217" s="607"/>
      <c r="T217" s="607"/>
      <c r="U217" s="607"/>
      <c r="V217" s="608"/>
      <c r="W217" s="608"/>
      <c r="X217" s="608"/>
      <c r="Y217" s="608"/>
      <c r="Z217" s="608"/>
      <c r="AA217" s="608"/>
      <c r="AB217" s="608"/>
      <c r="AC217" s="608"/>
      <c r="AD217" s="608"/>
      <c r="AE217" s="608"/>
      <c r="AF217" s="608"/>
      <c r="AG217" s="608"/>
      <c r="AH217" s="609"/>
      <c r="AI217" s="609"/>
      <c r="AJ217" s="609"/>
      <c r="AK217" s="609"/>
      <c r="AL217" s="610"/>
      <c r="AM217" s="610"/>
      <c r="AN217" s="610"/>
      <c r="AO217" s="610"/>
      <c r="AP217" s="610"/>
      <c r="AQ217" s="610"/>
      <c r="AR217" s="610"/>
      <c r="AS217" s="610"/>
      <c r="AT217" s="610"/>
      <c r="AU217" s="610"/>
      <c r="AV217" s="605"/>
      <c r="AW217" s="605"/>
      <c r="AX217" s="605"/>
      <c r="AY217" s="605"/>
      <c r="AZ217" s="611"/>
      <c r="BA217" s="600"/>
      <c r="BB217" s="600"/>
      <c r="BC217" s="600"/>
      <c r="BD217" s="600"/>
      <c r="BE217" s="600"/>
      <c r="BF217" s="600"/>
      <c r="BG217" s="600"/>
      <c r="BH217" s="600"/>
      <c r="BI217" s="600"/>
      <c r="BJ217" s="600"/>
    </row>
    <row r="218" spans="1:74" s="586" customFormat="1" ht="18" customHeight="1">
      <c r="A218" s="578">
        <f t="shared" si="8"/>
        <v>1</v>
      </c>
      <c r="B218" s="612"/>
      <c r="C218" s="2111" t="s">
        <v>782</v>
      </c>
      <c r="D218" s="2111"/>
      <c r="E218" s="2111"/>
      <c r="F218" s="2111"/>
      <c r="G218" s="2111"/>
      <c r="H218" s="2111"/>
      <c r="I218" s="2111"/>
      <c r="J218" s="2111"/>
      <c r="K218" s="2111" t="s">
        <v>783</v>
      </c>
      <c r="L218" s="2111"/>
      <c r="M218" s="2111"/>
      <c r="N218" s="2111"/>
      <c r="O218" s="2111"/>
      <c r="P218" s="2111"/>
      <c r="Q218" s="2111"/>
      <c r="R218" s="2111"/>
      <c r="S218" s="2111" t="s">
        <v>784</v>
      </c>
      <c r="T218" s="2111"/>
      <c r="U218" s="2111"/>
      <c r="V218" s="2111"/>
      <c r="W218" s="2111"/>
      <c r="X218" s="2111"/>
      <c r="Y218" s="2111"/>
      <c r="Z218" s="2111"/>
      <c r="AA218" s="2111" t="s">
        <v>785</v>
      </c>
      <c r="AB218" s="2111"/>
      <c r="AC218" s="2111"/>
      <c r="AD218" s="2111"/>
      <c r="AE218" s="2111"/>
      <c r="AF218" s="2111"/>
      <c r="AG218" s="2111"/>
      <c r="AH218" s="2111"/>
      <c r="AI218" s="2111"/>
      <c r="AJ218" s="2111"/>
      <c r="AK218" s="2111"/>
      <c r="AL218" s="2111"/>
      <c r="AM218" s="2111"/>
      <c r="AN218" s="2111"/>
      <c r="AO218" s="2111"/>
      <c r="AP218" s="2111"/>
      <c r="AQ218" s="2111" t="s">
        <v>1156</v>
      </c>
      <c r="AR218" s="2111"/>
      <c r="AS218" s="2111"/>
      <c r="AT218" s="2111"/>
      <c r="AU218" s="2111"/>
      <c r="AV218" s="2111"/>
      <c r="AW218" s="2111"/>
      <c r="AX218" s="2111"/>
      <c r="AY218" s="612"/>
      <c r="AZ218" s="613"/>
      <c r="BA218" s="601"/>
      <c r="BB218" s="601"/>
      <c r="BC218" s="600"/>
      <c r="BD218" s="600"/>
      <c r="BE218" s="600"/>
      <c r="BF218" s="600"/>
      <c r="BG218" s="600"/>
      <c r="BH218" s="600"/>
      <c r="BI218" s="600"/>
      <c r="BJ218" s="600"/>
    </row>
    <row r="219" spans="1:74" s="586" customFormat="1" ht="18" customHeight="1">
      <c r="A219" s="578">
        <f t="shared" si="8"/>
        <v>1</v>
      </c>
      <c r="B219" s="612"/>
      <c r="C219" s="2111"/>
      <c r="D219" s="2111"/>
      <c r="E219" s="2111"/>
      <c r="F219" s="2111"/>
      <c r="G219" s="2111"/>
      <c r="H219" s="2111"/>
      <c r="I219" s="2111"/>
      <c r="J219" s="2111"/>
      <c r="K219" s="2111"/>
      <c r="L219" s="2111"/>
      <c r="M219" s="2111"/>
      <c r="N219" s="2111"/>
      <c r="O219" s="2111"/>
      <c r="P219" s="2111"/>
      <c r="Q219" s="2111"/>
      <c r="R219" s="2111"/>
      <c r="S219" s="2111"/>
      <c r="T219" s="2111"/>
      <c r="U219" s="2111"/>
      <c r="V219" s="2111"/>
      <c r="W219" s="2111"/>
      <c r="X219" s="2111"/>
      <c r="Y219" s="2111"/>
      <c r="Z219" s="2111"/>
      <c r="AA219" s="2111" t="s">
        <v>786</v>
      </c>
      <c r="AB219" s="2111"/>
      <c r="AC219" s="2111"/>
      <c r="AD219" s="2111"/>
      <c r="AE219" s="2111"/>
      <c r="AF219" s="2111"/>
      <c r="AG219" s="2111"/>
      <c r="AH219" s="2111"/>
      <c r="AI219" s="2111" t="s">
        <v>787</v>
      </c>
      <c r="AJ219" s="2111"/>
      <c r="AK219" s="2111"/>
      <c r="AL219" s="2111"/>
      <c r="AM219" s="2111"/>
      <c r="AN219" s="2111"/>
      <c r="AO219" s="2111"/>
      <c r="AP219" s="2111"/>
      <c r="AQ219" s="2111"/>
      <c r="AR219" s="2111"/>
      <c r="AS219" s="2111"/>
      <c r="AT219" s="2111"/>
      <c r="AU219" s="2111"/>
      <c r="AV219" s="2111"/>
      <c r="AW219" s="2111"/>
      <c r="AX219" s="2111"/>
      <c r="AY219" s="612"/>
      <c r="AZ219" s="613"/>
      <c r="BA219" s="600"/>
      <c r="BB219" s="600"/>
      <c r="BC219" s="600"/>
      <c r="BD219" s="600"/>
      <c r="BE219" s="600"/>
      <c r="BF219" s="600"/>
      <c r="BG219" s="600"/>
      <c r="BH219" s="600"/>
      <c r="BI219" s="600"/>
      <c r="BJ219" s="600"/>
    </row>
    <row r="220" spans="1:74" s="586" customFormat="1" ht="18" customHeight="1">
      <c r="A220" s="578">
        <f t="shared" si="8"/>
        <v>1</v>
      </c>
      <c r="B220" s="614"/>
      <c r="C220" s="2122" t="str">
        <f>L204</f>
        <v>66-0</v>
      </c>
      <c r="D220" s="2123"/>
      <c r="E220" s="2126" t="s">
        <v>564</v>
      </c>
      <c r="F220" s="2126"/>
      <c r="G220" s="2123" t="str">
        <f>Z204</f>
        <v>14-2</v>
      </c>
      <c r="H220" s="2123"/>
      <c r="I220" s="2126" t="s">
        <v>775</v>
      </c>
      <c r="J220" s="2126"/>
      <c r="K220" s="2127">
        <f>'6-3표준조사(2)'!Q304</f>
        <v>4.7</v>
      </c>
      <c r="L220" s="2127"/>
      <c r="M220" s="2127"/>
      <c r="N220" s="2127"/>
      <c r="O220" s="2127"/>
      <c r="P220" s="2127"/>
      <c r="Q220" s="2127"/>
      <c r="R220" s="2127"/>
      <c r="S220" s="2113" t="str">
        <f>'6-3표준조사(2)'!K306</f>
        <v>낙엽송</v>
      </c>
      <c r="T220" s="2113"/>
      <c r="U220" s="2113"/>
      <c r="V220" s="2113"/>
      <c r="W220" s="2113"/>
      <c r="X220" s="2113"/>
      <c r="Y220" s="2113"/>
      <c r="Z220" s="2113"/>
      <c r="AA220" s="2129">
        <f>'6-3표준조사(2)'!Q310</f>
        <v>1533</v>
      </c>
      <c r="AB220" s="2129"/>
      <c r="AC220" s="2129"/>
      <c r="AD220" s="2129"/>
      <c r="AE220" s="2129"/>
      <c r="AF220" s="2129"/>
      <c r="AG220" s="2129"/>
      <c r="AH220" s="2129"/>
      <c r="AI220" s="2129">
        <f>'6-3표준조사(2)'!R310</f>
        <v>1383</v>
      </c>
      <c r="AJ220" s="2129"/>
      <c r="AK220" s="2129"/>
      <c r="AL220" s="2129"/>
      <c r="AM220" s="2129"/>
      <c r="AN220" s="2129"/>
      <c r="AO220" s="2129"/>
      <c r="AP220" s="2129"/>
      <c r="AQ220" s="2113" t="str">
        <f>'6-3표준조사(2)'!R306</f>
        <v>3년차 이상</v>
      </c>
      <c r="AR220" s="2113"/>
      <c r="AS220" s="2113"/>
      <c r="AT220" s="2113"/>
      <c r="AU220" s="2113"/>
      <c r="AV220" s="2113"/>
      <c r="AW220" s="2113"/>
      <c r="AX220" s="2113"/>
      <c r="AY220" s="612"/>
      <c r="AZ220" s="613"/>
      <c r="BA220" s="600"/>
      <c r="BB220" s="600"/>
      <c r="BC220" s="601"/>
      <c r="BD220" s="601"/>
      <c r="BE220" s="601"/>
      <c r="BF220" s="601"/>
      <c r="BG220" s="601"/>
      <c r="BH220" s="601"/>
      <c r="BI220" s="601"/>
      <c r="BJ220" s="601"/>
    </row>
    <row r="221" spans="1:74" s="586" customFormat="1" ht="18" customHeight="1">
      <c r="A221" s="578">
        <f t="shared" si="8"/>
        <v>1</v>
      </c>
      <c r="B221" s="614"/>
      <c r="C221" s="2124"/>
      <c r="D221" s="2125"/>
      <c r="E221" s="2125"/>
      <c r="F221" s="2125"/>
      <c r="G221" s="2125"/>
      <c r="H221" s="2125"/>
      <c r="I221" s="2125"/>
      <c r="J221" s="2125"/>
      <c r="K221" s="2128"/>
      <c r="L221" s="2128"/>
      <c r="M221" s="2128"/>
      <c r="N221" s="2128"/>
      <c r="O221" s="2128"/>
      <c r="P221" s="2128"/>
      <c r="Q221" s="2128"/>
      <c r="R221" s="2128"/>
      <c r="S221" s="2114"/>
      <c r="T221" s="2114"/>
      <c r="U221" s="2114"/>
      <c r="V221" s="2114"/>
      <c r="W221" s="2114"/>
      <c r="X221" s="2114"/>
      <c r="Y221" s="2114"/>
      <c r="Z221" s="2114"/>
      <c r="AA221" s="2130"/>
      <c r="AB221" s="2130"/>
      <c r="AC221" s="2130"/>
      <c r="AD221" s="2130"/>
      <c r="AE221" s="2130"/>
      <c r="AF221" s="2130"/>
      <c r="AG221" s="2130"/>
      <c r="AH221" s="2130"/>
      <c r="AI221" s="2130"/>
      <c r="AJ221" s="2130"/>
      <c r="AK221" s="2130"/>
      <c r="AL221" s="2130"/>
      <c r="AM221" s="2130"/>
      <c r="AN221" s="2130"/>
      <c r="AO221" s="2130"/>
      <c r="AP221" s="2130"/>
      <c r="AQ221" s="2114"/>
      <c r="AR221" s="2114"/>
      <c r="AS221" s="2114"/>
      <c r="AT221" s="2114"/>
      <c r="AU221" s="2114"/>
      <c r="AV221" s="2114"/>
      <c r="AW221" s="2114"/>
      <c r="AX221" s="2114"/>
      <c r="AY221" s="612"/>
      <c r="AZ221" s="613"/>
      <c r="BA221" s="600"/>
      <c r="BB221" s="600"/>
      <c r="BC221" s="600"/>
      <c r="BD221" s="600"/>
      <c r="BE221" s="600"/>
      <c r="BF221" s="600"/>
      <c r="BG221" s="600"/>
      <c r="BH221" s="600"/>
      <c r="BI221" s="600"/>
      <c r="BJ221" s="600"/>
    </row>
    <row r="222" spans="1:74" s="586" customFormat="1" ht="18" customHeight="1">
      <c r="A222" s="578">
        <f t="shared" si="8"/>
        <v>1</v>
      </c>
      <c r="B222" s="614"/>
      <c r="C222" s="614" t="s">
        <v>405</v>
      </c>
      <c r="D222" s="614" t="s">
        <v>788</v>
      </c>
      <c r="E222" s="614"/>
      <c r="F222" s="612"/>
      <c r="G222" s="612"/>
      <c r="H222" s="612"/>
      <c r="I222" s="612"/>
      <c r="J222" s="612"/>
      <c r="K222" s="612"/>
      <c r="L222" s="612"/>
      <c r="M222" s="612"/>
      <c r="N222" s="612"/>
      <c r="O222" s="612"/>
      <c r="P222" s="612"/>
      <c r="Q222" s="615"/>
      <c r="R222" s="615"/>
      <c r="S222" s="615"/>
      <c r="T222" s="615"/>
      <c r="U222" s="615"/>
      <c r="V222" s="612"/>
      <c r="W222" s="616"/>
      <c r="X222" s="616"/>
      <c r="Y222" s="616"/>
      <c r="Z222" s="616"/>
      <c r="AA222" s="616"/>
      <c r="AB222" s="616"/>
      <c r="AC222" s="616"/>
      <c r="AD222" s="616"/>
      <c r="AE222" s="616"/>
      <c r="AF222" s="616"/>
      <c r="AG222" s="612"/>
      <c r="AH222" s="617"/>
      <c r="AI222" s="617"/>
      <c r="AJ222" s="617"/>
      <c r="AK222" s="617"/>
      <c r="AL222" s="618"/>
      <c r="AM222" s="618"/>
      <c r="AN222" s="618"/>
      <c r="AO222" s="618"/>
      <c r="AP222" s="618"/>
      <c r="AQ222" s="618"/>
      <c r="AR222" s="618"/>
      <c r="AS222" s="618"/>
      <c r="AT222" s="618"/>
      <c r="AU222" s="618"/>
      <c r="AV222" s="612"/>
      <c r="AW222" s="612"/>
      <c r="AX222" s="612"/>
      <c r="AY222" s="612"/>
      <c r="AZ222" s="613"/>
      <c r="BA222" s="600"/>
      <c r="BB222" s="600"/>
      <c r="BC222" s="600"/>
      <c r="BD222" s="600"/>
      <c r="BE222" s="600"/>
      <c r="BF222" s="600"/>
      <c r="BG222" s="600"/>
      <c r="BH222" s="600"/>
      <c r="BI222" s="600"/>
      <c r="BJ222" s="600"/>
      <c r="BK222" s="600"/>
      <c r="BL222" s="600"/>
      <c r="BM222" s="600"/>
      <c r="BN222" s="600"/>
      <c r="BO222" s="600"/>
      <c r="BP222" s="600"/>
      <c r="BQ222" s="600"/>
      <c r="BR222" s="600"/>
      <c r="BS222" s="600"/>
      <c r="BT222" s="600"/>
      <c r="BU222" s="600"/>
      <c r="BV222" s="600"/>
    </row>
    <row r="223" spans="1:74" s="586" customFormat="1" ht="18" customHeight="1">
      <c r="A223" s="578">
        <f t="shared" si="8"/>
        <v>1</v>
      </c>
      <c r="B223" s="614"/>
      <c r="C223" s="614"/>
      <c r="D223" s="587" t="s">
        <v>540</v>
      </c>
      <c r="E223" s="614" t="str">
        <f>CONCATENATE("식재된 ",S220," 는 활착이 안정된 상태로 신초발달이 양호함" )</f>
        <v>식재된 낙엽송 는 활착이 안정된 상태로 신초발달이 양호함</v>
      </c>
      <c r="F223" s="612"/>
      <c r="G223" s="612"/>
      <c r="H223" s="612"/>
      <c r="I223" s="612"/>
      <c r="J223" s="612"/>
      <c r="K223" s="612"/>
      <c r="L223" s="612"/>
      <c r="M223" s="612"/>
      <c r="N223" s="612"/>
      <c r="O223" s="612"/>
      <c r="P223" s="612"/>
      <c r="Q223" s="615"/>
      <c r="R223" s="615"/>
      <c r="S223" s="615"/>
      <c r="T223" s="615"/>
      <c r="U223" s="615"/>
      <c r="V223" s="612"/>
      <c r="W223" s="619"/>
      <c r="X223" s="616"/>
      <c r="Y223" s="616"/>
      <c r="Z223" s="616"/>
      <c r="AA223" s="619"/>
      <c r="AB223" s="616"/>
      <c r="AC223" s="616"/>
      <c r="AD223" s="616"/>
      <c r="AE223" s="619"/>
      <c r="AF223" s="616"/>
      <c r="AG223" s="612"/>
      <c r="AH223" s="617"/>
      <c r="AI223" s="617"/>
      <c r="AJ223" s="617"/>
      <c r="AK223" s="617"/>
      <c r="AL223" s="618"/>
      <c r="AM223" s="618"/>
      <c r="AN223" s="618"/>
      <c r="AO223" s="618"/>
      <c r="AP223" s="618"/>
      <c r="AQ223" s="618"/>
      <c r="AR223" s="618"/>
      <c r="AS223" s="618"/>
      <c r="AT223" s="618"/>
      <c r="AU223" s="618"/>
      <c r="AV223" s="612"/>
      <c r="AW223" s="612"/>
      <c r="AX223" s="612"/>
      <c r="AY223" s="612"/>
      <c r="AZ223" s="613"/>
      <c r="BC223" s="600"/>
      <c r="BD223" s="600"/>
      <c r="BE223" s="600"/>
      <c r="BF223" s="600"/>
      <c r="BG223" s="600"/>
      <c r="BH223" s="600"/>
      <c r="BI223" s="600"/>
      <c r="BJ223" s="600"/>
      <c r="BK223" s="600"/>
      <c r="BL223" s="600"/>
      <c r="BM223" s="600"/>
      <c r="BN223" s="600"/>
      <c r="BO223" s="600"/>
      <c r="BP223" s="600"/>
      <c r="BQ223" s="600"/>
      <c r="BR223" s="600"/>
      <c r="BS223" s="600"/>
      <c r="BT223" s="600"/>
      <c r="BU223" s="600"/>
      <c r="BV223" s="600"/>
    </row>
    <row r="224" spans="1:74" s="586" customFormat="1" ht="18" customHeight="1">
      <c r="A224" s="578">
        <f t="shared" si="8"/>
        <v>1</v>
      </c>
      <c r="B224" s="614"/>
      <c r="C224" s="614"/>
      <c r="D224" s="587" t="s">
        <v>540</v>
      </c>
      <c r="E224" s="614" t="s">
        <v>789</v>
      </c>
      <c r="F224" s="612"/>
      <c r="G224" s="612"/>
      <c r="H224" s="612"/>
      <c r="I224" s="612"/>
      <c r="J224" s="612"/>
      <c r="K224" s="612"/>
      <c r="L224" s="612"/>
      <c r="M224" s="612"/>
      <c r="N224" s="612"/>
      <c r="O224" s="612"/>
      <c r="P224" s="612"/>
      <c r="Q224" s="615"/>
      <c r="R224" s="615"/>
      <c r="S224" s="615"/>
      <c r="T224" s="615"/>
      <c r="U224" s="615"/>
      <c r="V224" s="612"/>
      <c r="W224" s="612"/>
      <c r="X224" s="612"/>
      <c r="Y224" s="612"/>
      <c r="Z224" s="612"/>
      <c r="AA224" s="612"/>
      <c r="AB224" s="612"/>
      <c r="AC224" s="612"/>
      <c r="AD224" s="612"/>
      <c r="AE224" s="612"/>
      <c r="AF224" s="612"/>
      <c r="AG224" s="612"/>
      <c r="AH224" s="617"/>
      <c r="AI224" s="617"/>
      <c r="AJ224" s="617"/>
      <c r="AK224" s="617"/>
      <c r="AL224" s="618"/>
      <c r="AM224" s="618"/>
      <c r="AN224" s="618"/>
      <c r="AO224" s="618"/>
      <c r="AP224" s="618"/>
      <c r="AQ224" s="618"/>
      <c r="AR224" s="618"/>
      <c r="AS224" s="618"/>
      <c r="AT224" s="618"/>
      <c r="AU224" s="618"/>
      <c r="AV224" s="612"/>
      <c r="AW224" s="612"/>
      <c r="AX224" s="612"/>
      <c r="AY224" s="612"/>
      <c r="AZ224" s="613"/>
      <c r="BA224" s="580"/>
      <c r="BB224" s="580"/>
      <c r="BC224" s="580"/>
      <c r="BD224" s="580"/>
      <c r="BE224" s="580"/>
      <c r="BF224" s="580"/>
      <c r="BG224" s="580"/>
      <c r="BH224" s="580"/>
      <c r="BI224" s="580"/>
      <c r="BJ224" s="580"/>
      <c r="BK224" s="601"/>
      <c r="BL224" s="601"/>
      <c r="BM224" s="601"/>
      <c r="BN224" s="601"/>
      <c r="BO224" s="601"/>
      <c r="BP224" s="601"/>
      <c r="BQ224" s="601"/>
      <c r="BR224" s="601"/>
      <c r="BS224" s="601"/>
      <c r="BT224" s="601"/>
      <c r="BU224" s="601"/>
      <c r="BV224" s="601"/>
    </row>
    <row r="225" spans="1:74" s="586" customFormat="1" ht="18" hidden="1" customHeight="1">
      <c r="A225" s="578"/>
      <c r="B225" s="614"/>
      <c r="C225" s="614"/>
      <c r="D225" s="587" t="s">
        <v>540</v>
      </c>
      <c r="E225" s="614" t="s">
        <v>1720</v>
      </c>
      <c r="F225" s="612"/>
      <c r="G225" s="612"/>
      <c r="H225" s="612"/>
      <c r="I225" s="612"/>
      <c r="J225" s="612"/>
      <c r="K225" s="612"/>
      <c r="L225" s="612"/>
      <c r="M225" s="612"/>
      <c r="N225" s="612"/>
      <c r="O225" s="612"/>
      <c r="P225" s="612"/>
      <c r="Q225" s="615"/>
      <c r="R225" s="615"/>
      <c r="S225" s="615"/>
      <c r="T225" s="615"/>
      <c r="U225" s="615"/>
      <c r="V225" s="612"/>
      <c r="W225" s="612"/>
      <c r="X225" s="612"/>
      <c r="Y225" s="612"/>
      <c r="Z225" s="612"/>
      <c r="AA225" s="612"/>
      <c r="AB225" s="612"/>
      <c r="AC225" s="612"/>
      <c r="AD225" s="612"/>
      <c r="AE225" s="612"/>
      <c r="AF225" s="612"/>
      <c r="AG225" s="612"/>
      <c r="AH225" s="617"/>
      <c r="AI225" s="617"/>
      <c r="AJ225" s="617"/>
      <c r="AK225" s="617"/>
      <c r="AL225" s="618"/>
      <c r="AM225" s="618"/>
      <c r="AN225" s="618"/>
      <c r="AO225" s="618"/>
      <c r="AP225" s="618"/>
      <c r="AQ225" s="618"/>
      <c r="AR225" s="618"/>
      <c r="AS225" s="618"/>
      <c r="AT225" s="618"/>
      <c r="AU225" s="618"/>
      <c r="AV225" s="612"/>
      <c r="AW225" s="612"/>
      <c r="AX225" s="612"/>
      <c r="AY225" s="612"/>
      <c r="AZ225" s="613"/>
      <c r="BA225" s="580"/>
      <c r="BB225" s="580"/>
      <c r="BC225" s="580"/>
      <c r="BD225" s="580"/>
      <c r="BE225" s="580"/>
      <c r="BF225" s="580"/>
      <c r="BG225" s="580"/>
      <c r="BH225" s="580"/>
      <c r="BI225" s="580"/>
      <c r="BJ225" s="580"/>
      <c r="BK225" s="601"/>
      <c r="BL225" s="601"/>
      <c r="BM225" s="601"/>
      <c r="BN225" s="601"/>
      <c r="BO225" s="601"/>
      <c r="BP225" s="601"/>
      <c r="BQ225" s="601"/>
      <c r="BR225" s="601"/>
      <c r="BS225" s="601"/>
      <c r="BT225" s="601"/>
      <c r="BU225" s="601"/>
      <c r="BV225" s="601"/>
    </row>
    <row r="226" spans="1:74" s="586" customFormat="1" ht="18" customHeight="1">
      <c r="A226" s="578">
        <f t="shared" si="8"/>
        <v>1</v>
      </c>
      <c r="B226" s="614"/>
      <c r="C226" s="614" t="s">
        <v>407</v>
      </c>
      <c r="D226" s="614" t="s">
        <v>790</v>
      </c>
      <c r="E226" s="614"/>
      <c r="F226" s="612"/>
      <c r="G226" s="612"/>
      <c r="H226" s="612"/>
      <c r="I226" s="612"/>
      <c r="J226" s="612"/>
      <c r="K226" s="612"/>
      <c r="L226" s="612"/>
      <c r="M226" s="612"/>
      <c r="N226" s="612"/>
      <c r="O226" s="612"/>
      <c r="P226" s="612"/>
      <c r="Q226" s="615"/>
      <c r="R226" s="615"/>
      <c r="S226" s="615"/>
      <c r="T226" s="615"/>
      <c r="U226" s="615"/>
      <c r="V226" s="612"/>
      <c r="W226" s="612"/>
      <c r="X226" s="612"/>
      <c r="Y226" s="612"/>
      <c r="Z226" s="612"/>
      <c r="AA226" s="612"/>
      <c r="AB226" s="612"/>
      <c r="AC226" s="612"/>
      <c r="AD226" s="612"/>
      <c r="AE226" s="612"/>
      <c r="AF226" s="612"/>
      <c r="AG226" s="612"/>
      <c r="AH226" s="617"/>
      <c r="AI226" s="617"/>
      <c r="AJ226" s="617"/>
      <c r="AK226" s="617"/>
      <c r="AL226" s="618"/>
      <c r="AM226" s="618"/>
      <c r="AN226" s="618"/>
      <c r="AO226" s="618"/>
      <c r="AP226" s="618"/>
      <c r="AQ226" s="618"/>
      <c r="AR226" s="618"/>
      <c r="AS226" s="618"/>
      <c r="AT226" s="618"/>
      <c r="AU226" s="618"/>
      <c r="AV226" s="612"/>
      <c r="AW226" s="612"/>
      <c r="AX226" s="612"/>
      <c r="AY226" s="612"/>
      <c r="AZ226" s="613"/>
      <c r="BK226" s="600"/>
      <c r="BL226" s="600"/>
      <c r="BM226" s="600"/>
      <c r="BN226" s="600"/>
      <c r="BO226" s="600"/>
      <c r="BP226" s="600"/>
      <c r="BQ226" s="600"/>
      <c r="BR226" s="600"/>
      <c r="BS226" s="600"/>
      <c r="BT226" s="600"/>
      <c r="BU226" s="600"/>
      <c r="BV226" s="600"/>
    </row>
    <row r="227" spans="1:74" s="586" customFormat="1" ht="18" customHeight="1">
      <c r="A227" s="578">
        <f t="shared" si="8"/>
        <v>1</v>
      </c>
      <c r="B227" s="614"/>
      <c r="C227" s="614"/>
      <c r="D227" s="587" t="s">
        <v>540</v>
      </c>
      <c r="E227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227" s="612"/>
      <c r="G227" s="612"/>
      <c r="H227" s="612"/>
      <c r="I227" s="612"/>
      <c r="J227" s="612"/>
      <c r="K227" s="612"/>
      <c r="L227" s="612"/>
      <c r="M227" s="612"/>
      <c r="N227" s="612"/>
      <c r="O227" s="612"/>
      <c r="P227" s="612"/>
      <c r="Q227" s="615"/>
      <c r="R227" s="615"/>
      <c r="S227" s="615"/>
      <c r="T227" s="615"/>
      <c r="U227" s="615"/>
      <c r="V227" s="612"/>
      <c r="W227" s="612"/>
      <c r="X227" s="612"/>
      <c r="Y227" s="612"/>
      <c r="Z227" s="612"/>
      <c r="AA227" s="612"/>
      <c r="AB227" s="612"/>
      <c r="AC227" s="612"/>
      <c r="AD227" s="612"/>
      <c r="AE227" s="612"/>
      <c r="AF227" s="612"/>
      <c r="AG227" s="612"/>
      <c r="AH227" s="617"/>
      <c r="AI227" s="617"/>
      <c r="AJ227" s="617"/>
      <c r="AK227" s="617"/>
      <c r="AL227" s="618"/>
      <c r="AM227" s="618"/>
      <c r="AN227" s="618"/>
      <c r="AO227" s="618"/>
      <c r="AP227" s="618"/>
      <c r="AQ227" s="618"/>
      <c r="AR227" s="618"/>
      <c r="AS227" s="618"/>
      <c r="AT227" s="618"/>
      <c r="AU227" s="618"/>
      <c r="AV227" s="612"/>
      <c r="AW227" s="612"/>
      <c r="AX227" s="612"/>
      <c r="AY227" s="612"/>
      <c r="AZ227" s="613"/>
      <c r="BK227" s="600"/>
      <c r="BL227" s="600"/>
      <c r="BM227" s="600"/>
      <c r="BN227" s="600"/>
      <c r="BO227" s="600"/>
      <c r="BP227" s="600"/>
      <c r="BQ227" s="600"/>
      <c r="BR227" s="600"/>
      <c r="BS227" s="600"/>
      <c r="BT227" s="600"/>
      <c r="BU227" s="600"/>
      <c r="BV227" s="600"/>
    </row>
    <row r="228" spans="1:74" s="586" customFormat="1" ht="18" customHeight="1">
      <c r="A228" s="578">
        <f t="shared" si="8"/>
        <v>1</v>
      </c>
      <c r="B228" s="614"/>
      <c r="C228" s="614"/>
      <c r="D228" s="587" t="s">
        <v>540</v>
      </c>
      <c r="E228" s="614" t="str">
        <f>CONCATENATE("조림목이 자연발생 식생과 경재하고 있으며 조림목은 ",AQ220,"이다." )</f>
        <v>조림목이 자연발생 식생과 경재하고 있으며 조림목은 3년차 이상이다.</v>
      </c>
      <c r="F228" s="612"/>
      <c r="G228" s="612"/>
      <c r="H228" s="612"/>
      <c r="I228" s="612"/>
      <c r="J228" s="612"/>
      <c r="K228" s="612"/>
      <c r="L228" s="612"/>
      <c r="M228" s="612"/>
      <c r="N228" s="612"/>
      <c r="O228" s="612"/>
      <c r="P228" s="612"/>
      <c r="Q228" s="612"/>
      <c r="R228" s="612"/>
      <c r="S228" s="612"/>
      <c r="T228" s="612"/>
      <c r="U228" s="612"/>
      <c r="V228" s="612"/>
      <c r="W228" s="612"/>
      <c r="X228" s="612"/>
      <c r="Y228" s="612"/>
      <c r="Z228" s="612"/>
      <c r="AA228" s="612"/>
      <c r="AB228" s="612"/>
      <c r="AC228" s="612"/>
      <c r="AD228" s="612"/>
      <c r="AE228" s="612"/>
      <c r="AF228" s="612"/>
      <c r="AG228" s="612"/>
      <c r="AH228" s="617"/>
      <c r="AI228" s="617"/>
      <c r="AJ228" s="617"/>
      <c r="AK228" s="617"/>
      <c r="AL228" s="618"/>
      <c r="AM228" s="618"/>
      <c r="AN228" s="618"/>
      <c r="AO228" s="618"/>
      <c r="AP228" s="618"/>
      <c r="AQ228" s="618"/>
      <c r="AR228" s="618"/>
      <c r="AS228" s="618"/>
      <c r="AT228" s="618"/>
      <c r="AU228" s="618"/>
      <c r="AV228" s="612"/>
      <c r="AW228" s="612"/>
      <c r="AX228" s="612"/>
      <c r="AY228" s="612"/>
      <c r="AZ228" s="613"/>
      <c r="BK228" s="600"/>
      <c r="BL228" s="600"/>
      <c r="BM228" s="600"/>
      <c r="BN228" s="600"/>
      <c r="BO228" s="600"/>
      <c r="BP228" s="600"/>
      <c r="BQ228" s="600"/>
      <c r="BR228" s="600"/>
      <c r="BS228" s="600"/>
      <c r="BT228" s="600"/>
      <c r="BU228" s="600"/>
      <c r="BV228" s="600"/>
    </row>
    <row r="229" spans="1:74" s="586" customFormat="1" ht="13.5" customHeight="1">
      <c r="A229" s="578">
        <f t="shared" si="8"/>
        <v>1</v>
      </c>
      <c r="B229" s="620"/>
      <c r="C229" s="620"/>
      <c r="D229" s="620"/>
      <c r="E229" s="620"/>
      <c r="F229" s="595"/>
      <c r="G229" s="595"/>
      <c r="H229" s="595"/>
      <c r="I229" s="595"/>
      <c r="J229" s="621"/>
      <c r="K229" s="621"/>
      <c r="L229" s="621"/>
      <c r="M229" s="621"/>
      <c r="N229" s="621"/>
      <c r="O229" s="621"/>
      <c r="P229" s="621"/>
      <c r="Q229" s="622"/>
      <c r="R229" s="622"/>
      <c r="S229" s="622"/>
      <c r="T229" s="622"/>
      <c r="U229" s="622"/>
      <c r="V229" s="612"/>
      <c r="W229" s="612"/>
      <c r="X229" s="612"/>
      <c r="Y229" s="612"/>
      <c r="Z229" s="612"/>
      <c r="AA229" s="612"/>
      <c r="AB229" s="612"/>
      <c r="AC229" s="612"/>
      <c r="AD229" s="612"/>
      <c r="AE229" s="612"/>
      <c r="AF229" s="612"/>
      <c r="AG229" s="612"/>
      <c r="AH229" s="623"/>
      <c r="AI229" s="623"/>
      <c r="AJ229" s="623"/>
      <c r="AK229" s="623"/>
      <c r="AL229" s="624"/>
      <c r="AM229" s="624"/>
      <c r="AN229" s="624"/>
      <c r="AO229" s="624"/>
      <c r="AP229" s="624"/>
      <c r="AQ229" s="624"/>
      <c r="AR229" s="624"/>
      <c r="AS229" s="624"/>
      <c r="AT229" s="624"/>
      <c r="AU229" s="624"/>
      <c r="AV229" s="595"/>
      <c r="AW229" s="595"/>
      <c r="AX229" s="595"/>
      <c r="AY229" s="595"/>
      <c r="AZ229" s="613"/>
      <c r="BK229" s="600"/>
      <c r="BL229" s="600"/>
      <c r="BM229" s="600"/>
      <c r="BN229" s="600"/>
      <c r="BO229" s="600"/>
      <c r="BP229" s="600"/>
      <c r="BQ229" s="600"/>
      <c r="BR229" s="600"/>
      <c r="BS229" s="600"/>
      <c r="BT229" s="600"/>
      <c r="BU229" s="600"/>
      <c r="BV229" s="600"/>
    </row>
    <row r="230" spans="1:74" s="601" customFormat="1" ht="19.5" customHeight="1">
      <c r="A230" s="578">
        <f t="shared" si="8"/>
        <v>1</v>
      </c>
      <c r="B230" s="2116" t="s">
        <v>2071</v>
      </c>
      <c r="C230" s="2116"/>
      <c r="D230" s="2116"/>
      <c r="E230" s="2116"/>
      <c r="F230" s="2116"/>
      <c r="G230" s="2116"/>
      <c r="H230" s="2116"/>
      <c r="I230" s="2116"/>
      <c r="J230" s="2116"/>
      <c r="K230" s="2116"/>
      <c r="L230" s="2116"/>
      <c r="M230" s="2116"/>
      <c r="N230" s="2116"/>
      <c r="O230" s="2116"/>
      <c r="P230" s="2116"/>
      <c r="Q230" s="2116"/>
      <c r="R230" s="2116"/>
      <c r="S230" s="2116"/>
      <c r="T230" s="2116"/>
      <c r="U230" s="2116"/>
      <c r="V230" s="2116"/>
      <c r="W230" s="2116"/>
      <c r="X230" s="2116"/>
      <c r="Y230" s="2116"/>
      <c r="Z230" s="2116"/>
      <c r="AA230" s="2116"/>
      <c r="AB230" s="2116"/>
      <c r="AC230" s="2116"/>
      <c r="AD230" s="2116"/>
      <c r="AE230" s="2116"/>
      <c r="AF230" s="2116"/>
      <c r="AG230" s="2116"/>
      <c r="AH230" s="2116"/>
      <c r="AI230" s="2116"/>
      <c r="AJ230" s="2116"/>
      <c r="AK230" s="2116"/>
      <c r="AL230" s="2116"/>
      <c r="AM230" s="2116"/>
      <c r="AN230" s="2116"/>
      <c r="AO230" s="2116"/>
      <c r="AP230" s="2116"/>
      <c r="AQ230" s="2116"/>
      <c r="AR230" s="2116"/>
      <c r="AS230" s="2116"/>
      <c r="AT230" s="2116"/>
      <c r="AU230" s="2116"/>
      <c r="AV230" s="2116"/>
      <c r="AW230" s="2116"/>
      <c r="AX230" s="2116"/>
      <c r="AY230" s="2116"/>
      <c r="AZ230" s="625"/>
      <c r="BB230" s="600"/>
      <c r="BC230" s="600"/>
      <c r="BD230" s="600"/>
      <c r="BE230" s="600"/>
      <c r="BF230" s="600"/>
      <c r="BG230" s="600"/>
      <c r="BH230" s="600"/>
      <c r="BI230" s="600"/>
      <c r="BJ230" s="600"/>
      <c r="BK230" s="600"/>
      <c r="BL230" s="600"/>
      <c r="BM230" s="600"/>
      <c r="BN230" s="600"/>
      <c r="BO230" s="600"/>
      <c r="BP230" s="600"/>
      <c r="BQ230" s="600"/>
      <c r="BR230" s="600"/>
      <c r="BS230" s="600"/>
      <c r="BT230" s="600"/>
      <c r="BU230" s="600"/>
      <c r="BV230" s="600"/>
    </row>
    <row r="231" spans="1:74" s="601" customFormat="1" ht="18" customHeight="1">
      <c r="A231" s="578">
        <f t="shared" si="8"/>
        <v>1</v>
      </c>
      <c r="B231" s="626"/>
      <c r="C231" s="587" t="s">
        <v>792</v>
      </c>
      <c r="D231" s="588" t="s">
        <v>793</v>
      </c>
      <c r="E231" s="588"/>
      <c r="F231" s="588"/>
      <c r="G231" s="588"/>
      <c r="H231" s="588"/>
      <c r="I231" s="588"/>
      <c r="J231" s="627"/>
      <c r="K231" s="627"/>
      <c r="L231" s="627"/>
      <c r="M231" s="627"/>
      <c r="N231" s="627"/>
      <c r="O231" s="627"/>
      <c r="P231" s="627"/>
      <c r="Q231" s="627"/>
      <c r="R231" s="627"/>
      <c r="S231" s="627"/>
      <c r="T231" s="627"/>
      <c r="U231" s="627"/>
      <c r="V231" s="627"/>
      <c r="W231" s="627"/>
      <c r="X231" s="627"/>
      <c r="Y231" s="627"/>
      <c r="Z231" s="627"/>
      <c r="AA231" s="627"/>
      <c r="AB231" s="627"/>
      <c r="AC231" s="627"/>
      <c r="AD231" s="627"/>
      <c r="AE231" s="627"/>
      <c r="AF231" s="627"/>
      <c r="AG231" s="627"/>
      <c r="AH231" s="627"/>
      <c r="AI231" s="627"/>
      <c r="AJ231" s="627"/>
      <c r="AK231" s="627"/>
      <c r="AL231" s="627"/>
      <c r="AM231" s="627"/>
      <c r="AN231" s="627"/>
      <c r="AO231" s="627"/>
      <c r="AP231" s="627"/>
      <c r="AQ231" s="627"/>
      <c r="AR231" s="627"/>
      <c r="AS231" s="627"/>
      <c r="AT231" s="627"/>
      <c r="AU231" s="627"/>
      <c r="AV231" s="627"/>
      <c r="AW231" s="627"/>
      <c r="AX231" s="627"/>
      <c r="AY231" s="627"/>
      <c r="AZ231" s="625"/>
      <c r="BB231" s="600"/>
      <c r="BC231" s="600"/>
      <c r="BD231" s="600"/>
      <c r="BE231" s="600"/>
      <c r="BF231" s="600"/>
      <c r="BG231" s="600"/>
      <c r="BH231" s="600"/>
      <c r="BI231" s="600"/>
      <c r="BJ231" s="600"/>
      <c r="BK231" s="600"/>
      <c r="BL231" s="600"/>
      <c r="BM231" s="600"/>
      <c r="BN231" s="600"/>
      <c r="BO231" s="600"/>
      <c r="BP231" s="600"/>
      <c r="BQ231" s="600"/>
      <c r="BR231" s="600"/>
      <c r="BS231" s="600"/>
      <c r="BT231" s="600"/>
      <c r="BU231" s="600"/>
      <c r="BV231" s="600"/>
    </row>
    <row r="232" spans="1:74" s="600" customFormat="1" ht="18" customHeight="1">
      <c r="A232" s="578">
        <f t="shared" si="8"/>
        <v>1</v>
      </c>
      <c r="B232" s="587"/>
      <c r="C232" s="587"/>
      <c r="D232" s="587" t="s">
        <v>540</v>
      </c>
      <c r="E232" s="588" t="str">
        <f>CONCATENATE("조림목이 정상적으로 생육하기 위해서는 조림목을 제외한 모든 식생을 제거하여야 하므로 ",AO204,"로 적용한다.")</f>
        <v>조림목이 정상적으로 생육하기 위해서는 조림목을 제외한 모든 식생을 제거하여야 하므로 모두베기로 적용한다.</v>
      </c>
      <c r="F232" s="588"/>
      <c r="G232" s="588"/>
      <c r="H232" s="588"/>
      <c r="I232" s="588"/>
      <c r="J232" s="589"/>
      <c r="K232" s="588"/>
      <c r="L232" s="588"/>
      <c r="M232" s="588"/>
      <c r="N232" s="588"/>
      <c r="O232" s="588"/>
      <c r="P232" s="588"/>
      <c r="Q232" s="588"/>
      <c r="R232" s="588"/>
      <c r="S232" s="588"/>
      <c r="T232" s="588"/>
      <c r="U232" s="588"/>
      <c r="V232" s="588"/>
      <c r="W232" s="588"/>
      <c r="X232" s="588"/>
      <c r="Y232" s="588"/>
      <c r="Z232" s="588"/>
      <c r="AA232" s="588"/>
      <c r="AB232" s="588"/>
      <c r="AC232" s="588"/>
      <c r="AD232" s="588"/>
      <c r="AE232" s="588"/>
      <c r="AF232" s="588"/>
      <c r="AG232" s="588"/>
      <c r="AH232" s="588"/>
      <c r="AI232" s="588"/>
      <c r="AJ232" s="588"/>
      <c r="AK232" s="588"/>
      <c r="AL232" s="588"/>
      <c r="AM232" s="588"/>
      <c r="AN232" s="588"/>
      <c r="AO232" s="588"/>
      <c r="AP232" s="588"/>
      <c r="AQ232" s="588"/>
      <c r="AR232" s="588"/>
      <c r="AS232" s="588"/>
      <c r="AT232" s="588"/>
      <c r="AU232" s="588"/>
      <c r="AV232" s="588"/>
      <c r="AW232" s="588"/>
      <c r="AX232" s="588"/>
      <c r="AY232" s="588"/>
      <c r="AZ232" s="628"/>
      <c r="BB232" s="601"/>
      <c r="BC232" s="601"/>
      <c r="BD232" s="601"/>
      <c r="BE232" s="601"/>
      <c r="BF232" s="601"/>
      <c r="BG232" s="601"/>
      <c r="BH232" s="601"/>
      <c r="BI232" s="601"/>
      <c r="BJ232" s="601"/>
      <c r="BK232" s="601"/>
      <c r="BL232" s="601"/>
      <c r="BM232" s="601"/>
      <c r="BN232" s="601"/>
      <c r="BO232" s="601"/>
      <c r="BP232" s="601"/>
      <c r="BQ232" s="601"/>
      <c r="BR232" s="601"/>
      <c r="BS232" s="601"/>
      <c r="BT232" s="601"/>
      <c r="BU232" s="601"/>
      <c r="BV232" s="601"/>
    </row>
    <row r="233" spans="1:74" s="600" customFormat="1" ht="18" customHeight="1">
      <c r="A233" s="578">
        <f t="shared" si="8"/>
        <v>1</v>
      </c>
      <c r="B233" s="587"/>
      <c r="C233" s="587" t="s">
        <v>794</v>
      </c>
      <c r="D233" s="588" t="s">
        <v>795</v>
      </c>
      <c r="E233" s="588"/>
      <c r="F233" s="588"/>
      <c r="G233" s="588"/>
      <c r="H233" s="588"/>
      <c r="I233" s="588"/>
      <c r="J233" s="588"/>
      <c r="K233" s="588"/>
      <c r="L233" s="588"/>
      <c r="M233" s="588"/>
      <c r="N233" s="588"/>
      <c r="O233" s="588"/>
      <c r="P233" s="588"/>
      <c r="Q233" s="588"/>
      <c r="R233" s="588"/>
      <c r="S233" s="588"/>
      <c r="T233" s="588"/>
      <c r="U233" s="588"/>
      <c r="V233" s="588"/>
      <c r="W233" s="588"/>
      <c r="X233" s="588"/>
      <c r="Y233" s="588"/>
      <c r="Z233" s="588"/>
      <c r="AA233" s="588"/>
      <c r="AB233" s="588"/>
      <c r="AC233" s="588"/>
      <c r="AD233" s="588"/>
      <c r="AE233" s="588"/>
      <c r="AF233" s="588"/>
      <c r="AG233" s="588"/>
      <c r="AH233" s="588"/>
      <c r="AI233" s="588"/>
      <c r="AJ233" s="588"/>
      <c r="AK233" s="588"/>
      <c r="AL233" s="588"/>
      <c r="AM233" s="588"/>
      <c r="AN233" s="588"/>
      <c r="AO233" s="588"/>
      <c r="AP233" s="588"/>
      <c r="AQ233" s="588"/>
      <c r="AR233" s="588"/>
      <c r="AS233" s="588"/>
      <c r="AT233" s="588"/>
      <c r="AU233" s="588"/>
      <c r="AV233" s="588"/>
      <c r="AW233" s="588"/>
      <c r="AX233" s="588"/>
      <c r="AY233" s="588"/>
      <c r="AZ233" s="628"/>
    </row>
    <row r="234" spans="1:74" s="600" customFormat="1" ht="18" customHeight="1">
      <c r="A234" s="578">
        <f t="shared" si="8"/>
        <v>1</v>
      </c>
      <c r="B234" s="587"/>
      <c r="C234" s="2111" t="s">
        <v>796</v>
      </c>
      <c r="D234" s="2111"/>
      <c r="E234" s="2111"/>
      <c r="F234" s="2111"/>
      <c r="G234" s="2111"/>
      <c r="H234" s="2111"/>
      <c r="I234" s="2111"/>
      <c r="J234" s="2111"/>
      <c r="K234" s="2111"/>
      <c r="L234" s="2111"/>
      <c r="M234" s="2111"/>
      <c r="N234" s="2111"/>
      <c r="O234" s="2111"/>
      <c r="P234" s="2111"/>
      <c r="Q234" s="2111"/>
      <c r="R234" s="2111"/>
      <c r="S234" s="2111"/>
      <c r="T234" s="2111"/>
      <c r="U234" s="2111"/>
      <c r="V234" s="2111"/>
      <c r="W234" s="2111"/>
      <c r="X234" s="2111"/>
      <c r="Y234" s="2111"/>
      <c r="Z234" s="2111"/>
      <c r="AA234" s="2111" t="s">
        <v>797</v>
      </c>
      <c r="AB234" s="2111"/>
      <c r="AC234" s="2111"/>
      <c r="AD234" s="2111"/>
      <c r="AE234" s="2111"/>
      <c r="AF234" s="2111"/>
      <c r="AG234" s="2111"/>
      <c r="AH234" s="2111"/>
      <c r="AI234" s="2111"/>
      <c r="AJ234" s="2111"/>
      <c r="AK234" s="2111"/>
      <c r="AL234" s="2111"/>
      <c r="AM234" s="2111"/>
      <c r="AN234" s="2111"/>
      <c r="AO234" s="2111"/>
      <c r="AP234" s="2111"/>
      <c r="AQ234" s="2111"/>
      <c r="AR234" s="2111"/>
      <c r="AS234" s="2111"/>
      <c r="AT234" s="2111"/>
      <c r="AU234" s="2111"/>
      <c r="AV234" s="2111"/>
      <c r="AW234" s="2111"/>
      <c r="AX234" s="2111"/>
      <c r="AY234" s="587"/>
      <c r="AZ234" s="586"/>
    </row>
    <row r="235" spans="1:74" s="586" customFormat="1" ht="18" customHeight="1">
      <c r="A235" s="578">
        <f t="shared" si="8"/>
        <v>1</v>
      </c>
      <c r="B235" s="629"/>
      <c r="C235" s="2111" t="s">
        <v>798</v>
      </c>
      <c r="D235" s="2111"/>
      <c r="E235" s="2111"/>
      <c r="F235" s="2111"/>
      <c r="G235" s="2111"/>
      <c r="H235" s="2111"/>
      <c r="I235" s="2111"/>
      <c r="J235" s="2111"/>
      <c r="K235" s="2111" t="s">
        <v>799</v>
      </c>
      <c r="L235" s="2111"/>
      <c r="M235" s="2111"/>
      <c r="N235" s="2111"/>
      <c r="O235" s="2111"/>
      <c r="P235" s="2111"/>
      <c r="Q235" s="2111"/>
      <c r="R235" s="2111"/>
      <c r="S235" s="2111" t="s">
        <v>800</v>
      </c>
      <c r="T235" s="2111"/>
      <c r="U235" s="2111"/>
      <c r="V235" s="2111"/>
      <c r="W235" s="2111"/>
      <c r="X235" s="2111"/>
      <c r="Y235" s="2111"/>
      <c r="Z235" s="2111"/>
      <c r="AA235" s="2111" t="s">
        <v>801</v>
      </c>
      <c r="AB235" s="2111"/>
      <c r="AC235" s="2111"/>
      <c r="AD235" s="2111"/>
      <c r="AE235" s="2111"/>
      <c r="AF235" s="2111"/>
      <c r="AG235" s="2111"/>
      <c r="AH235" s="2111"/>
      <c r="AI235" s="2111" t="s">
        <v>802</v>
      </c>
      <c r="AJ235" s="2111"/>
      <c r="AK235" s="2111"/>
      <c r="AL235" s="2111"/>
      <c r="AM235" s="2111"/>
      <c r="AN235" s="2111"/>
      <c r="AO235" s="2111"/>
      <c r="AP235" s="2111"/>
      <c r="AQ235" s="2111" t="s">
        <v>574</v>
      </c>
      <c r="AR235" s="2111"/>
      <c r="AS235" s="2111"/>
      <c r="AT235" s="2111"/>
      <c r="AU235" s="2111"/>
      <c r="AV235" s="2111"/>
      <c r="AW235" s="2111"/>
      <c r="AX235" s="2111"/>
      <c r="AY235" s="629"/>
      <c r="AZ235" s="585"/>
      <c r="BB235" s="600"/>
      <c r="BC235" s="600"/>
      <c r="BD235" s="600"/>
      <c r="BE235" s="600"/>
      <c r="BF235" s="600"/>
      <c r="BG235" s="600"/>
      <c r="BH235" s="600"/>
      <c r="BI235" s="600"/>
      <c r="BJ235" s="600"/>
      <c r="BK235" s="600"/>
      <c r="BL235" s="600"/>
      <c r="BM235" s="600"/>
      <c r="BN235" s="600"/>
      <c r="BO235" s="600"/>
      <c r="BP235" s="600"/>
      <c r="BQ235" s="600"/>
      <c r="BR235" s="600"/>
      <c r="BS235" s="600"/>
      <c r="BT235" s="600"/>
      <c r="BU235" s="600"/>
      <c r="BV235" s="600"/>
    </row>
    <row r="236" spans="1:74" s="580" customFormat="1" ht="18" hidden="1" customHeight="1">
      <c r="A236" s="578">
        <f>IF(S$236&gt;0,1,0)</f>
        <v>0</v>
      </c>
      <c r="B236" s="612"/>
      <c r="C236" s="2111" t="s">
        <v>536</v>
      </c>
      <c r="D236" s="2111"/>
      <c r="E236" s="2111"/>
      <c r="F236" s="2111"/>
      <c r="G236" s="2111"/>
      <c r="H236" s="2111"/>
      <c r="I236" s="2111"/>
      <c r="J236" s="2111"/>
      <c r="K236" s="2111" t="s">
        <v>805</v>
      </c>
      <c r="L236" s="2111"/>
      <c r="M236" s="2111"/>
      <c r="N236" s="2111"/>
      <c r="O236" s="2111"/>
      <c r="P236" s="2111"/>
      <c r="Q236" s="2111"/>
      <c r="R236" s="2111"/>
      <c r="S236" s="2112">
        <f>IF('4-2-2 필지별사업내역'!O103&gt;0,'4-2-2 필지별사업내역'!O103,0)</f>
        <v>0</v>
      </c>
      <c r="T236" s="2112"/>
      <c r="U236" s="2112"/>
      <c r="V236" s="2112"/>
      <c r="W236" s="2112"/>
      <c r="X236" s="2112"/>
      <c r="Y236" s="2112"/>
      <c r="Z236" s="2112"/>
      <c r="AA236" s="2113" t="str">
        <f>'6-3표준조사(2)'!P306</f>
        <v>중 (15˚ ~ 30˚)</v>
      </c>
      <c r="AB236" s="2113"/>
      <c r="AC236" s="2113"/>
      <c r="AD236" s="2113"/>
      <c r="AE236" s="2113"/>
      <c r="AF236" s="2113"/>
      <c r="AG236" s="2113"/>
      <c r="AH236" s="2113"/>
      <c r="AI236" s="2113" t="str">
        <f>'6-3표준조사(2)'!Q306</f>
        <v>개소당3ha이상</v>
      </c>
      <c r="AJ236" s="2113"/>
      <c r="AK236" s="2113"/>
      <c r="AL236" s="2113"/>
      <c r="AM236" s="2113"/>
      <c r="AN236" s="2113"/>
      <c r="AO236" s="2113"/>
      <c r="AP236" s="2113"/>
      <c r="AQ236" s="2113" t="str">
        <f>'6-3표준조사(2)'!R306</f>
        <v>3년차 이상</v>
      </c>
      <c r="AR236" s="2113"/>
      <c r="AS236" s="2113"/>
      <c r="AT236" s="2113"/>
      <c r="AU236" s="2113"/>
      <c r="AV236" s="2113"/>
      <c r="AW236" s="2113"/>
      <c r="AX236" s="2113"/>
      <c r="AY236" s="612"/>
      <c r="AZ236" s="613"/>
    </row>
    <row r="237" spans="1:74" s="586" customFormat="1" ht="18" customHeight="1">
      <c r="A237" s="578">
        <f t="shared" si="8"/>
        <v>1</v>
      </c>
      <c r="B237" s="612"/>
      <c r="C237" s="2111" t="s">
        <v>806</v>
      </c>
      <c r="D237" s="2111"/>
      <c r="E237" s="2111"/>
      <c r="F237" s="2111"/>
      <c r="G237" s="2111"/>
      <c r="H237" s="2111"/>
      <c r="I237" s="2111"/>
      <c r="J237" s="2111"/>
      <c r="K237" s="2111" t="s">
        <v>807</v>
      </c>
      <c r="L237" s="2111"/>
      <c r="M237" s="2111"/>
      <c r="N237" s="2111"/>
      <c r="O237" s="2111"/>
      <c r="P237" s="2111"/>
      <c r="Q237" s="2111"/>
      <c r="R237" s="2111"/>
      <c r="S237" s="2115">
        <f>K220</f>
        <v>4.7</v>
      </c>
      <c r="T237" s="2115"/>
      <c r="U237" s="2115"/>
      <c r="V237" s="2115"/>
      <c r="W237" s="2115"/>
      <c r="X237" s="2115"/>
      <c r="Y237" s="2115"/>
      <c r="Z237" s="2115"/>
      <c r="AA237" s="2114"/>
      <c r="AB237" s="2114"/>
      <c r="AC237" s="2114"/>
      <c r="AD237" s="2114"/>
      <c r="AE237" s="2114"/>
      <c r="AF237" s="2114"/>
      <c r="AG237" s="2114"/>
      <c r="AH237" s="2114"/>
      <c r="AI237" s="2114"/>
      <c r="AJ237" s="2114"/>
      <c r="AK237" s="2114"/>
      <c r="AL237" s="2114"/>
      <c r="AM237" s="2114"/>
      <c r="AN237" s="2114"/>
      <c r="AO237" s="2114"/>
      <c r="AP237" s="2114"/>
      <c r="AQ237" s="2114"/>
      <c r="AR237" s="2114"/>
      <c r="AS237" s="2114"/>
      <c r="AT237" s="2114"/>
      <c r="AU237" s="2114"/>
      <c r="AV237" s="2114"/>
      <c r="AW237" s="2114"/>
      <c r="AX237" s="2114"/>
      <c r="AY237" s="612"/>
      <c r="AZ237" s="613"/>
    </row>
    <row r="238" spans="1:74" s="586" customFormat="1" ht="18" hidden="1" customHeight="1">
      <c r="A238" s="578">
        <f>IF(S$236&gt;0,1,0)</f>
        <v>0</v>
      </c>
      <c r="B238" s="630"/>
      <c r="C238" s="630" t="s">
        <v>407</v>
      </c>
      <c r="D238" s="630" t="s">
        <v>536</v>
      </c>
      <c r="E238" s="630"/>
      <c r="F238" s="630"/>
      <c r="G238" s="631"/>
      <c r="H238" s="631"/>
      <c r="I238" s="631"/>
      <c r="J238" s="631"/>
      <c r="K238" s="631"/>
      <c r="L238" s="618"/>
      <c r="M238" s="618"/>
      <c r="N238" s="618"/>
      <c r="O238" s="618"/>
      <c r="P238" s="618"/>
      <c r="Q238" s="632"/>
      <c r="R238" s="632"/>
      <c r="S238" s="632"/>
      <c r="T238" s="632"/>
      <c r="U238" s="632"/>
      <c r="V238" s="612"/>
      <c r="W238" s="612"/>
      <c r="X238" s="612"/>
      <c r="Y238" s="612"/>
      <c r="Z238" s="633"/>
      <c r="AA238" s="612"/>
      <c r="AB238" s="612"/>
      <c r="AC238" s="612"/>
      <c r="AD238" s="634"/>
      <c r="AE238" s="612"/>
      <c r="AF238" s="612"/>
      <c r="AG238" s="612"/>
      <c r="AH238" s="635"/>
      <c r="AI238" s="635"/>
      <c r="AJ238" s="635"/>
      <c r="AK238" s="635"/>
      <c r="AL238" s="635"/>
      <c r="AM238" s="635"/>
      <c r="AN238" s="635"/>
      <c r="AO238" s="635"/>
      <c r="AP238" s="635"/>
      <c r="AQ238" s="636"/>
      <c r="AR238" s="636"/>
      <c r="AS238" s="636"/>
      <c r="AT238" s="636"/>
      <c r="AU238" s="637"/>
      <c r="AV238" s="637"/>
      <c r="AW238" s="637"/>
      <c r="AX238" s="637"/>
      <c r="AY238" s="637"/>
      <c r="AZ238" s="638"/>
    </row>
    <row r="239" spans="1:74" s="586" customFormat="1" ht="18" hidden="1" customHeight="1">
      <c r="A239" s="578">
        <f>IF(S$236&gt;0,1,0)</f>
        <v>0</v>
      </c>
      <c r="B239" s="587"/>
      <c r="C239" s="587"/>
      <c r="D239" s="587" t="s">
        <v>540</v>
      </c>
      <c r="E239" s="587" t="s">
        <v>809</v>
      </c>
      <c r="F239" s="587"/>
      <c r="G239" s="587"/>
      <c r="H239" s="587"/>
      <c r="I239" s="587"/>
      <c r="J239" s="634"/>
      <c r="K239" s="634"/>
      <c r="L239" s="634"/>
      <c r="M239" s="634"/>
      <c r="N239" s="587"/>
      <c r="O239" s="587"/>
      <c r="P239" s="587"/>
      <c r="Q239" s="587"/>
      <c r="R239" s="587"/>
      <c r="S239" s="587"/>
      <c r="T239" s="632"/>
      <c r="U239" s="632"/>
      <c r="V239" s="632"/>
      <c r="W239" s="632"/>
      <c r="X239" s="587"/>
      <c r="Y239" s="587"/>
      <c r="Z239" s="587"/>
      <c r="AA239" s="587"/>
      <c r="AB239" s="632"/>
      <c r="AC239" s="632"/>
      <c r="AD239" s="632"/>
      <c r="AE239" s="632"/>
      <c r="AF239" s="587"/>
      <c r="AG239" s="587"/>
      <c r="AH239" s="587"/>
      <c r="AI239" s="587"/>
      <c r="AJ239" s="587"/>
      <c r="AK239" s="587"/>
      <c r="AL239" s="587"/>
      <c r="AM239" s="587"/>
      <c r="AN239" s="587"/>
      <c r="AO239" s="587"/>
      <c r="AP239" s="587"/>
      <c r="AQ239" s="587"/>
      <c r="AR239" s="587"/>
      <c r="AS239" s="587"/>
      <c r="AT239" s="587"/>
      <c r="AU239" s="587"/>
      <c r="AV239" s="587"/>
      <c r="AW239" s="587"/>
      <c r="AX239" s="587"/>
      <c r="AY239" s="587"/>
    </row>
    <row r="240" spans="1:74" s="600" customFormat="1" ht="18" hidden="1" customHeight="1">
      <c r="A240" s="578">
        <f>IF(S$236&gt;0,1,0)</f>
        <v>0</v>
      </c>
      <c r="B240" s="587"/>
      <c r="C240" s="587"/>
      <c r="D240" s="587" t="s">
        <v>540</v>
      </c>
      <c r="E240" s="588" t="s">
        <v>810</v>
      </c>
      <c r="F240" s="588"/>
      <c r="G240" s="588"/>
      <c r="H240" s="588"/>
      <c r="I240" s="588"/>
      <c r="J240" s="588"/>
      <c r="K240" s="588"/>
      <c r="L240" s="588"/>
      <c r="M240" s="588"/>
      <c r="N240" s="588"/>
      <c r="O240" s="588"/>
      <c r="P240" s="588"/>
      <c r="Q240" s="588"/>
      <c r="R240" s="588"/>
      <c r="S240" s="588"/>
      <c r="T240" s="588"/>
      <c r="U240" s="588"/>
      <c r="V240" s="588"/>
      <c r="W240" s="588"/>
      <c r="X240" s="588"/>
      <c r="Y240" s="588"/>
      <c r="Z240" s="588"/>
      <c r="AA240" s="588"/>
      <c r="AB240" s="588"/>
      <c r="AC240" s="588"/>
      <c r="AD240" s="588"/>
      <c r="AE240" s="588"/>
      <c r="AF240" s="588"/>
      <c r="AG240" s="588"/>
      <c r="AH240" s="588"/>
      <c r="AI240" s="588"/>
      <c r="AJ240" s="588"/>
      <c r="AK240" s="588"/>
      <c r="AL240" s="588"/>
      <c r="AM240" s="588"/>
      <c r="AN240" s="588"/>
      <c r="AO240" s="588"/>
      <c r="AP240" s="588"/>
      <c r="AQ240" s="588"/>
      <c r="AR240" s="588"/>
      <c r="AS240" s="588"/>
      <c r="AT240" s="588"/>
      <c r="AU240" s="588"/>
      <c r="AV240" s="588"/>
      <c r="AW240" s="588"/>
      <c r="AX240" s="588"/>
      <c r="AY240" s="588"/>
      <c r="AZ240" s="628"/>
    </row>
    <row r="241" spans="1:52" s="601" customFormat="1" ht="18" customHeight="1">
      <c r="A241" s="578">
        <f>IF(S$237&gt;0,1,0)</f>
        <v>1</v>
      </c>
      <c r="B241" s="587"/>
      <c r="C241" s="587" t="s">
        <v>811</v>
      </c>
      <c r="D241" s="587"/>
      <c r="E241" s="639"/>
      <c r="F241" s="639"/>
      <c r="G241" s="639"/>
      <c r="H241" s="639"/>
      <c r="I241" s="639"/>
      <c r="J241" s="639"/>
      <c r="K241" s="639"/>
      <c r="L241" s="639"/>
      <c r="M241" s="639"/>
      <c r="N241" s="639"/>
      <c r="O241" s="639"/>
      <c r="P241" s="639"/>
      <c r="Q241" s="639"/>
      <c r="R241" s="639"/>
      <c r="S241" s="639"/>
      <c r="T241" s="639"/>
      <c r="U241" s="639"/>
      <c r="V241" s="639"/>
      <c r="W241" s="639"/>
      <c r="X241" s="639"/>
      <c r="Y241" s="639"/>
      <c r="Z241" s="639"/>
      <c r="AA241" s="639"/>
      <c r="AB241" s="639"/>
      <c r="AC241" s="639"/>
      <c r="AD241" s="639"/>
      <c r="AE241" s="639"/>
      <c r="AF241" s="639"/>
      <c r="AG241" s="639"/>
      <c r="AH241" s="639"/>
      <c r="AI241" s="639"/>
      <c r="AJ241" s="639"/>
      <c r="AK241" s="639"/>
      <c r="AL241" s="639"/>
      <c r="AM241" s="639"/>
      <c r="AN241" s="639"/>
      <c r="AO241" s="639"/>
      <c r="AP241" s="639"/>
      <c r="AQ241" s="639"/>
      <c r="AR241" s="639"/>
      <c r="AS241" s="639"/>
      <c r="AT241" s="639"/>
      <c r="AU241" s="639"/>
      <c r="AV241" s="639"/>
      <c r="AW241" s="639"/>
      <c r="AX241" s="639"/>
      <c r="AY241" s="639"/>
      <c r="AZ241" s="640"/>
    </row>
    <row r="242" spans="1:52" s="600" customFormat="1" ht="18" customHeight="1">
      <c r="A242" s="578">
        <f>IF(S$237&gt;0,1,0)</f>
        <v>1</v>
      </c>
      <c r="B242" s="587"/>
      <c r="C242" s="587"/>
      <c r="D242" s="587" t="s">
        <v>540</v>
      </c>
      <c r="E242" s="639" t="s">
        <v>812</v>
      </c>
      <c r="F242" s="639"/>
      <c r="G242" s="639"/>
      <c r="H242" s="639"/>
      <c r="I242" s="639"/>
      <c r="J242" s="639"/>
      <c r="K242" s="639"/>
      <c r="L242" s="639"/>
      <c r="M242" s="639"/>
      <c r="N242" s="639"/>
      <c r="O242" s="639"/>
      <c r="P242" s="639"/>
      <c r="Q242" s="639"/>
      <c r="R242" s="639"/>
      <c r="S242" s="639"/>
      <c r="T242" s="639"/>
      <c r="U242" s="639"/>
      <c r="V242" s="639"/>
      <c r="W242" s="639"/>
      <c r="X242" s="639"/>
      <c r="Y242" s="639"/>
      <c r="Z242" s="639"/>
      <c r="AA242" s="639"/>
      <c r="AB242" s="639"/>
      <c r="AC242" s="639"/>
      <c r="AD242" s="639"/>
      <c r="AE242" s="639"/>
      <c r="AF242" s="639"/>
      <c r="AG242" s="639"/>
      <c r="AH242" s="639"/>
      <c r="AI242" s="639"/>
      <c r="AJ242" s="639"/>
      <c r="AK242" s="639"/>
      <c r="AL242" s="639"/>
      <c r="AM242" s="639"/>
      <c r="AN242" s="639"/>
      <c r="AO242" s="639"/>
      <c r="AP242" s="639"/>
      <c r="AQ242" s="639"/>
      <c r="AR242" s="639"/>
      <c r="AS242" s="639"/>
      <c r="AT242" s="639"/>
      <c r="AU242" s="639"/>
      <c r="AV242" s="639"/>
      <c r="AW242" s="639"/>
      <c r="AX242" s="639"/>
      <c r="AY242" s="639"/>
      <c r="AZ242" s="640"/>
    </row>
    <row r="243" spans="1:52" s="600" customFormat="1" ht="18" customHeight="1">
      <c r="A243" s="578">
        <f>IF(S$237&gt;0,1,0)</f>
        <v>1</v>
      </c>
      <c r="B243" s="587"/>
      <c r="C243" s="587"/>
      <c r="D243" s="587" t="s">
        <v>540</v>
      </c>
      <c r="E243" s="639" t="s">
        <v>813</v>
      </c>
      <c r="F243" s="639"/>
      <c r="G243" s="639"/>
      <c r="H243" s="639"/>
      <c r="I243" s="639"/>
      <c r="J243" s="639"/>
      <c r="K243" s="639"/>
      <c r="L243" s="639"/>
      <c r="M243" s="639"/>
      <c r="N243" s="639"/>
      <c r="O243" s="639"/>
      <c r="P243" s="639"/>
      <c r="Q243" s="639"/>
      <c r="R243" s="639"/>
      <c r="S243" s="639"/>
      <c r="T243" s="639"/>
      <c r="U243" s="639"/>
      <c r="V243" s="639"/>
      <c r="W243" s="639"/>
      <c r="X243" s="639"/>
      <c r="Y243" s="639"/>
      <c r="Z243" s="639"/>
      <c r="AA243" s="639"/>
      <c r="AB243" s="639"/>
      <c r="AC243" s="639"/>
      <c r="AD243" s="639"/>
      <c r="AE243" s="639"/>
      <c r="AF243" s="639"/>
      <c r="AG243" s="639"/>
      <c r="AH243" s="639"/>
      <c r="AI243" s="639"/>
      <c r="AJ243" s="639"/>
      <c r="AK243" s="639"/>
      <c r="AL243" s="639"/>
      <c r="AM243" s="639"/>
      <c r="AN243" s="639"/>
      <c r="AO243" s="639"/>
      <c r="AP243" s="639"/>
      <c r="AQ243" s="639"/>
      <c r="AR243" s="639"/>
      <c r="AS243" s="639"/>
      <c r="AT243" s="639"/>
      <c r="AU243" s="639"/>
      <c r="AV243" s="639"/>
      <c r="AW243" s="639"/>
      <c r="AX243" s="639"/>
      <c r="AY243" s="639"/>
      <c r="AZ243" s="640"/>
    </row>
    <row r="244" spans="1:52" s="600" customFormat="1" ht="18" customHeight="1">
      <c r="A244" s="578">
        <f t="shared" ref="A244:A252" si="9">IF(S$237&gt;0,1,0)</f>
        <v>1</v>
      </c>
      <c r="B244" s="587"/>
      <c r="C244" s="587" t="s">
        <v>814</v>
      </c>
      <c r="D244" s="587" t="s">
        <v>815</v>
      </c>
      <c r="E244" s="639"/>
      <c r="F244" s="639"/>
      <c r="G244" s="639"/>
      <c r="H244" s="639"/>
      <c r="I244" s="639"/>
      <c r="J244" s="639"/>
      <c r="K244" s="639"/>
      <c r="L244" s="639"/>
      <c r="M244" s="639"/>
      <c r="N244" s="639"/>
      <c r="O244" s="639"/>
      <c r="P244" s="639"/>
      <c r="Q244" s="639"/>
      <c r="R244" s="639"/>
      <c r="S244" s="639"/>
      <c r="T244" s="639"/>
      <c r="U244" s="639"/>
      <c r="V244" s="639"/>
      <c r="W244" s="639"/>
      <c r="X244" s="639"/>
      <c r="Y244" s="639"/>
      <c r="Z244" s="639"/>
      <c r="AA244" s="639"/>
      <c r="AB244" s="639"/>
      <c r="AC244" s="639"/>
      <c r="AD244" s="639"/>
      <c r="AE244" s="639"/>
      <c r="AF244" s="639"/>
      <c r="AG244" s="639"/>
      <c r="AH244" s="639"/>
      <c r="AI244" s="639"/>
      <c r="AJ244" s="639"/>
      <c r="AK244" s="639"/>
      <c r="AL244" s="639"/>
      <c r="AM244" s="639"/>
      <c r="AN244" s="639"/>
      <c r="AO244" s="639"/>
      <c r="AP244" s="639"/>
      <c r="AQ244" s="639"/>
      <c r="AR244" s="639"/>
      <c r="AS244" s="639"/>
      <c r="AT244" s="639"/>
      <c r="AU244" s="639"/>
      <c r="AV244" s="639"/>
      <c r="AW244" s="639"/>
      <c r="AX244" s="639"/>
      <c r="AY244" s="639"/>
      <c r="AZ244" s="640"/>
    </row>
    <row r="245" spans="1:52" s="600" customFormat="1" ht="18" customHeight="1">
      <c r="A245" s="578">
        <f t="shared" si="9"/>
        <v>1</v>
      </c>
      <c r="B245" s="587"/>
      <c r="C245" s="587"/>
      <c r="D245" s="587" t="s">
        <v>540</v>
      </c>
      <c r="E245" s="639" t="s">
        <v>816</v>
      </c>
      <c r="F245" s="639"/>
      <c r="G245" s="639"/>
      <c r="H245" s="639"/>
      <c r="I245" s="639"/>
      <c r="J245" s="639"/>
      <c r="K245" s="639"/>
      <c r="L245" s="639"/>
      <c r="M245" s="639"/>
      <c r="N245" s="639"/>
      <c r="O245" s="639"/>
      <c r="P245" s="639"/>
      <c r="Q245" s="639"/>
      <c r="R245" s="639"/>
      <c r="S245" s="639"/>
      <c r="T245" s="639"/>
      <c r="U245" s="639"/>
      <c r="V245" s="639"/>
      <c r="W245" s="639"/>
      <c r="X245" s="639"/>
      <c r="Y245" s="639"/>
      <c r="Z245" s="639"/>
      <c r="AA245" s="639"/>
      <c r="AB245" s="639"/>
      <c r="AC245" s="639"/>
      <c r="AD245" s="639"/>
      <c r="AE245" s="639"/>
      <c r="AF245" s="639"/>
      <c r="AG245" s="639"/>
      <c r="AH245" s="639"/>
      <c r="AI245" s="639"/>
      <c r="AJ245" s="639"/>
      <c r="AK245" s="639"/>
      <c r="AL245" s="639"/>
      <c r="AM245" s="639"/>
      <c r="AN245" s="639"/>
      <c r="AO245" s="639"/>
      <c r="AP245" s="639"/>
      <c r="AQ245" s="639"/>
      <c r="AR245" s="639"/>
      <c r="AS245" s="639"/>
      <c r="AT245" s="639"/>
      <c r="AU245" s="639"/>
      <c r="AV245" s="639"/>
      <c r="AW245" s="639"/>
      <c r="AX245" s="639"/>
      <c r="AY245" s="639"/>
      <c r="AZ245" s="640"/>
    </row>
    <row r="246" spans="1:52" s="600" customFormat="1" ht="18" customHeight="1">
      <c r="A246" s="578">
        <f t="shared" si="9"/>
        <v>1</v>
      </c>
      <c r="B246" s="587"/>
      <c r="C246" s="587"/>
      <c r="D246" s="587" t="s">
        <v>540</v>
      </c>
      <c r="E246" s="639" t="s">
        <v>817</v>
      </c>
      <c r="F246" s="639"/>
      <c r="G246" s="639"/>
      <c r="H246" s="639"/>
      <c r="I246" s="639"/>
      <c r="J246" s="639"/>
      <c r="K246" s="639"/>
      <c r="L246" s="639"/>
      <c r="M246" s="639"/>
      <c r="N246" s="639"/>
      <c r="O246" s="639"/>
      <c r="P246" s="639"/>
      <c r="Q246" s="639"/>
      <c r="R246" s="639"/>
      <c r="S246" s="639"/>
      <c r="T246" s="639"/>
      <c r="U246" s="639"/>
      <c r="V246" s="639"/>
      <c r="W246" s="639"/>
      <c r="X246" s="639"/>
      <c r="Y246" s="639"/>
      <c r="Z246" s="639"/>
      <c r="AA246" s="639"/>
      <c r="AB246" s="639"/>
      <c r="AC246" s="639"/>
      <c r="AD246" s="639"/>
      <c r="AE246" s="639"/>
      <c r="AF246" s="639"/>
      <c r="AG246" s="639"/>
      <c r="AH246" s="639"/>
      <c r="AI246" s="639"/>
      <c r="AJ246" s="639"/>
      <c r="AK246" s="639"/>
      <c r="AL246" s="639"/>
      <c r="AM246" s="639"/>
      <c r="AN246" s="639"/>
      <c r="AO246" s="639"/>
      <c r="AP246" s="639"/>
      <c r="AQ246" s="639"/>
      <c r="AR246" s="639"/>
      <c r="AS246" s="639"/>
      <c r="AT246" s="639"/>
      <c r="AU246" s="639"/>
      <c r="AV246" s="639"/>
      <c r="AW246" s="639"/>
      <c r="AX246" s="639"/>
      <c r="AY246" s="639"/>
      <c r="AZ246" s="640"/>
    </row>
    <row r="247" spans="1:52" s="600" customFormat="1" ht="18" customHeight="1">
      <c r="A247" s="578">
        <f t="shared" si="9"/>
        <v>1</v>
      </c>
      <c r="B247" s="587"/>
      <c r="C247" s="587"/>
      <c r="D247" s="587" t="s">
        <v>540</v>
      </c>
      <c r="E247" s="639" t="s">
        <v>818</v>
      </c>
      <c r="F247" s="639"/>
      <c r="G247" s="639"/>
      <c r="H247" s="639"/>
      <c r="I247" s="639"/>
      <c r="J247" s="639"/>
      <c r="K247" s="639"/>
      <c r="L247" s="639"/>
      <c r="M247" s="639"/>
      <c r="N247" s="639"/>
      <c r="O247" s="639"/>
      <c r="P247" s="639"/>
      <c r="Q247" s="639"/>
      <c r="R247" s="639"/>
      <c r="S247" s="639"/>
      <c r="T247" s="639"/>
      <c r="U247" s="639"/>
      <c r="V247" s="639"/>
      <c r="W247" s="639"/>
      <c r="X247" s="639"/>
      <c r="Y247" s="639"/>
      <c r="Z247" s="639"/>
      <c r="AA247" s="639"/>
      <c r="AB247" s="639"/>
      <c r="AC247" s="639"/>
      <c r="AD247" s="639"/>
      <c r="AE247" s="639"/>
      <c r="AF247" s="639"/>
      <c r="AG247" s="639"/>
      <c r="AH247" s="639"/>
      <c r="AI247" s="639"/>
      <c r="AJ247" s="639"/>
      <c r="AK247" s="639"/>
      <c r="AL247" s="639"/>
      <c r="AM247" s="639"/>
      <c r="AN247" s="639"/>
      <c r="AO247" s="639"/>
      <c r="AP247" s="639"/>
      <c r="AQ247" s="639"/>
      <c r="AR247" s="639"/>
      <c r="AS247" s="639"/>
      <c r="AT247" s="639"/>
      <c r="AU247" s="639"/>
      <c r="AV247" s="639"/>
      <c r="AW247" s="639"/>
      <c r="AX247" s="639"/>
      <c r="AY247" s="639"/>
      <c r="AZ247" s="640"/>
    </row>
    <row r="248" spans="1:52" s="600" customFormat="1" ht="18" customHeight="1">
      <c r="A248" s="578">
        <f t="shared" si="9"/>
        <v>1</v>
      </c>
      <c r="B248" s="587"/>
      <c r="C248" s="587"/>
      <c r="D248" s="587" t="s">
        <v>540</v>
      </c>
      <c r="E248" s="639" t="s">
        <v>819</v>
      </c>
      <c r="F248" s="639"/>
      <c r="G248" s="639"/>
      <c r="H248" s="639"/>
      <c r="I248" s="639"/>
      <c r="J248" s="639"/>
      <c r="K248" s="639"/>
      <c r="L248" s="639"/>
      <c r="M248" s="639"/>
      <c r="N248" s="639"/>
      <c r="O248" s="639"/>
      <c r="P248" s="639"/>
      <c r="Q248" s="639"/>
      <c r="R248" s="639"/>
      <c r="S248" s="639"/>
      <c r="T248" s="639"/>
      <c r="U248" s="639"/>
      <c r="V248" s="639"/>
      <c r="W248" s="639"/>
      <c r="X248" s="639"/>
      <c r="Y248" s="639"/>
      <c r="Z248" s="639"/>
      <c r="AA248" s="639"/>
      <c r="AB248" s="639"/>
      <c r="AC248" s="639"/>
      <c r="AD248" s="639"/>
      <c r="AE248" s="639"/>
      <c r="AF248" s="639"/>
      <c r="AG248" s="639"/>
      <c r="AH248" s="639"/>
      <c r="AI248" s="639"/>
      <c r="AJ248" s="639"/>
      <c r="AK248" s="639"/>
      <c r="AL248" s="639"/>
      <c r="AM248" s="639"/>
      <c r="AN248" s="639"/>
      <c r="AO248" s="639"/>
      <c r="AP248" s="639"/>
      <c r="AQ248" s="639"/>
      <c r="AR248" s="639"/>
      <c r="AS248" s="639"/>
      <c r="AT248" s="639"/>
      <c r="AU248" s="639"/>
      <c r="AV248" s="639"/>
      <c r="AW248" s="639"/>
      <c r="AX248" s="639"/>
      <c r="AY248" s="639"/>
      <c r="AZ248" s="640"/>
    </row>
    <row r="249" spans="1:52" s="600" customFormat="1" ht="18" customHeight="1">
      <c r="A249" s="578">
        <f t="shared" si="9"/>
        <v>1</v>
      </c>
      <c r="B249" s="587"/>
      <c r="C249" s="587"/>
      <c r="D249" s="587" t="s">
        <v>540</v>
      </c>
      <c r="E249" s="639" t="s">
        <v>820</v>
      </c>
      <c r="F249" s="639"/>
      <c r="G249" s="639"/>
      <c r="H249" s="639"/>
      <c r="I249" s="639"/>
      <c r="J249" s="639"/>
      <c r="K249" s="639"/>
      <c r="L249" s="639"/>
      <c r="M249" s="639"/>
      <c r="N249" s="639"/>
      <c r="O249" s="639"/>
      <c r="P249" s="639"/>
      <c r="Q249" s="639"/>
      <c r="R249" s="639"/>
      <c r="S249" s="639"/>
      <c r="T249" s="639"/>
      <c r="U249" s="639"/>
      <c r="V249" s="639"/>
      <c r="W249" s="639"/>
      <c r="X249" s="639"/>
      <c r="Y249" s="639"/>
      <c r="Z249" s="639"/>
      <c r="AA249" s="639"/>
      <c r="AB249" s="639"/>
      <c r="AC249" s="639"/>
      <c r="AD249" s="639"/>
      <c r="AE249" s="639"/>
      <c r="AF249" s="639"/>
      <c r="AG249" s="639"/>
      <c r="AH249" s="639"/>
      <c r="AI249" s="639"/>
      <c r="AJ249" s="639"/>
      <c r="AK249" s="639"/>
      <c r="AL249" s="639"/>
      <c r="AM249" s="639"/>
      <c r="AN249" s="639"/>
      <c r="AO249" s="639"/>
      <c r="AP249" s="639"/>
      <c r="AQ249" s="639"/>
      <c r="AR249" s="639"/>
      <c r="AS249" s="639"/>
      <c r="AT249" s="639"/>
      <c r="AU249" s="639"/>
      <c r="AV249" s="639"/>
      <c r="AW249" s="639"/>
      <c r="AX249" s="639"/>
      <c r="AY249" s="639"/>
      <c r="AZ249" s="640"/>
    </row>
    <row r="250" spans="1:52" s="600" customFormat="1" ht="18" customHeight="1">
      <c r="A250" s="578">
        <f t="shared" si="9"/>
        <v>1</v>
      </c>
      <c r="B250" s="587"/>
      <c r="C250" s="587"/>
      <c r="D250" s="587" t="s">
        <v>540</v>
      </c>
      <c r="E250" s="639" t="s">
        <v>821</v>
      </c>
      <c r="F250" s="639"/>
      <c r="G250" s="639"/>
      <c r="H250" s="639"/>
      <c r="I250" s="639"/>
      <c r="J250" s="639"/>
      <c r="K250" s="639"/>
      <c r="L250" s="639"/>
      <c r="M250" s="639"/>
      <c r="N250" s="639"/>
      <c r="O250" s="639"/>
      <c r="P250" s="639"/>
      <c r="Q250" s="639"/>
      <c r="R250" s="639"/>
      <c r="S250" s="639"/>
      <c r="T250" s="639"/>
      <c r="U250" s="639"/>
      <c r="V250" s="639"/>
      <c r="W250" s="639"/>
      <c r="X250" s="639"/>
      <c r="Y250" s="639"/>
      <c r="Z250" s="639"/>
      <c r="AA250" s="639"/>
      <c r="AB250" s="639"/>
      <c r="AC250" s="639"/>
      <c r="AD250" s="639"/>
      <c r="AE250" s="639"/>
      <c r="AF250" s="639"/>
      <c r="AG250" s="639"/>
      <c r="AH250" s="639"/>
      <c r="AI250" s="639"/>
      <c r="AJ250" s="639"/>
      <c r="AK250" s="639"/>
      <c r="AL250" s="639"/>
      <c r="AM250" s="639"/>
      <c r="AN250" s="639"/>
      <c r="AO250" s="639"/>
      <c r="AP250" s="639"/>
      <c r="AQ250" s="639"/>
      <c r="AR250" s="639"/>
      <c r="AS250" s="639"/>
      <c r="AT250" s="639"/>
      <c r="AU250" s="639"/>
      <c r="AV250" s="639"/>
      <c r="AW250" s="639"/>
      <c r="AX250" s="639"/>
      <c r="AY250" s="639"/>
      <c r="AZ250" s="640"/>
    </row>
    <row r="251" spans="1:52" s="600" customFormat="1" ht="18" customHeight="1">
      <c r="A251" s="578">
        <f t="shared" si="9"/>
        <v>1</v>
      </c>
      <c r="B251" s="587"/>
      <c r="C251" s="587"/>
      <c r="D251" s="587" t="s">
        <v>540</v>
      </c>
      <c r="E251" s="639" t="s">
        <v>822</v>
      </c>
      <c r="F251" s="639"/>
      <c r="G251" s="639"/>
      <c r="H251" s="639"/>
      <c r="I251" s="639"/>
      <c r="J251" s="639"/>
      <c r="K251" s="639"/>
      <c r="L251" s="639"/>
      <c r="M251" s="639"/>
      <c r="N251" s="639"/>
      <c r="O251" s="639"/>
      <c r="P251" s="639"/>
      <c r="Q251" s="639"/>
      <c r="R251" s="639"/>
      <c r="S251" s="639"/>
      <c r="T251" s="639"/>
      <c r="U251" s="639"/>
      <c r="V251" s="639"/>
      <c r="W251" s="639"/>
      <c r="X251" s="639"/>
      <c r="Y251" s="639"/>
      <c r="Z251" s="639"/>
      <c r="AA251" s="639"/>
      <c r="AB251" s="639"/>
      <c r="AC251" s="639"/>
      <c r="AD251" s="639"/>
      <c r="AE251" s="639"/>
      <c r="AF251" s="639"/>
      <c r="AG251" s="639"/>
      <c r="AH251" s="639"/>
      <c r="AI251" s="639"/>
      <c r="AJ251" s="639"/>
      <c r="AK251" s="639"/>
      <c r="AL251" s="639"/>
      <c r="AM251" s="639"/>
      <c r="AN251" s="639"/>
      <c r="AO251" s="639"/>
      <c r="AP251" s="639"/>
      <c r="AQ251" s="639"/>
      <c r="AR251" s="639"/>
      <c r="AS251" s="639"/>
      <c r="AT251" s="639"/>
      <c r="AU251" s="639"/>
      <c r="AV251" s="639"/>
      <c r="AW251" s="639"/>
      <c r="AX251" s="639"/>
      <c r="AY251" s="639"/>
      <c r="AZ251" s="640"/>
    </row>
    <row r="252" spans="1:52" s="600" customFormat="1" ht="18" customHeight="1" thickBot="1">
      <c r="A252" s="578">
        <f t="shared" si="9"/>
        <v>1</v>
      </c>
      <c r="B252" s="587"/>
      <c r="C252" s="587"/>
      <c r="D252" s="639"/>
      <c r="E252" s="641"/>
      <c r="F252" s="641"/>
      <c r="G252" s="641"/>
      <c r="H252" s="641"/>
      <c r="I252" s="641"/>
      <c r="J252" s="641"/>
      <c r="K252" s="641"/>
      <c r="L252" s="641"/>
      <c r="M252" s="641"/>
      <c r="N252" s="641"/>
      <c r="O252" s="641"/>
      <c r="P252" s="641"/>
      <c r="Q252" s="641"/>
      <c r="R252" s="641"/>
      <c r="S252" s="641"/>
      <c r="T252" s="641"/>
      <c r="U252" s="641"/>
      <c r="V252" s="641"/>
      <c r="W252" s="641"/>
      <c r="X252" s="641"/>
      <c r="Y252" s="641"/>
      <c r="Z252" s="641"/>
      <c r="AA252" s="641"/>
      <c r="AB252" s="641"/>
      <c r="AC252" s="641"/>
      <c r="AD252" s="641"/>
      <c r="AE252" s="641"/>
      <c r="AF252" s="641"/>
      <c r="AG252" s="641"/>
      <c r="AH252" s="641"/>
      <c r="AI252" s="641"/>
      <c r="AJ252" s="641"/>
      <c r="AK252" s="641"/>
      <c r="AL252" s="641"/>
      <c r="AM252" s="641"/>
      <c r="AN252" s="641"/>
      <c r="AO252" s="641"/>
      <c r="AP252" s="641"/>
      <c r="AQ252" s="641"/>
      <c r="AR252" s="641"/>
      <c r="AS252" s="641"/>
      <c r="AT252" s="641"/>
      <c r="AU252" s="641"/>
      <c r="AV252" s="641"/>
      <c r="AW252" s="641"/>
      <c r="AX252" s="641"/>
      <c r="AY252" s="641"/>
      <c r="AZ252" s="640"/>
    </row>
    <row r="253" spans="1:52" ht="33" thickTop="1" thickBot="1">
      <c r="A253" s="578">
        <f t="shared" ref="A253:A287" si="10">IF(K$271&gt;0,1,0)</f>
        <v>1</v>
      </c>
      <c r="B253" s="2117" t="s">
        <v>823</v>
      </c>
      <c r="C253" s="2118"/>
      <c r="D253" s="2118"/>
      <c r="E253" s="2118"/>
      <c r="F253" s="2118"/>
      <c r="G253" s="2118"/>
      <c r="H253" s="2118"/>
      <c r="I253" s="2118"/>
      <c r="J253" s="2118"/>
      <c r="K253" s="2118"/>
      <c r="L253" s="2118"/>
      <c r="M253" s="2118"/>
      <c r="N253" s="2118"/>
      <c r="O253" s="2118"/>
      <c r="P253" s="2118"/>
      <c r="Q253" s="2118"/>
      <c r="R253" s="2118"/>
      <c r="S253" s="2118"/>
      <c r="T253" s="2118"/>
      <c r="U253" s="2118"/>
      <c r="V253" s="2118"/>
      <c r="W253" s="2118"/>
      <c r="X253" s="2118"/>
      <c r="Y253" s="2118"/>
      <c r="Z253" s="2118"/>
      <c r="AA253" s="2118"/>
      <c r="AB253" s="2118"/>
      <c r="AC253" s="2118"/>
      <c r="AD253" s="2118"/>
      <c r="AE253" s="2118"/>
      <c r="AF253" s="2118"/>
      <c r="AG253" s="2118"/>
      <c r="AH253" s="2118"/>
      <c r="AI253" s="2118"/>
      <c r="AJ253" s="2118"/>
      <c r="AK253" s="2118"/>
      <c r="AL253" s="2118"/>
      <c r="AM253" s="2118"/>
      <c r="AN253" s="2118"/>
      <c r="AO253" s="2118"/>
      <c r="AP253" s="2118"/>
      <c r="AQ253" s="2118"/>
      <c r="AR253" s="2118"/>
      <c r="AS253" s="2118"/>
      <c r="AT253" s="2118"/>
      <c r="AU253" s="2118"/>
      <c r="AV253" s="2118"/>
      <c r="AW253" s="2118"/>
      <c r="AX253" s="2118"/>
      <c r="AY253" s="2119"/>
      <c r="AZ253" s="574"/>
    </row>
    <row r="254" spans="1:52" s="580" customFormat="1" ht="9.9499999999999993" customHeight="1" thickTop="1">
      <c r="A254" s="578">
        <f t="shared" si="10"/>
        <v>1</v>
      </c>
      <c r="B254" s="579"/>
      <c r="C254" s="579"/>
      <c r="D254" s="579"/>
      <c r="E254" s="579"/>
      <c r="F254" s="579"/>
      <c r="G254" s="579"/>
      <c r="H254" s="579"/>
      <c r="I254" s="579"/>
      <c r="J254" s="579"/>
      <c r="K254" s="579"/>
      <c r="L254" s="579"/>
      <c r="M254" s="579"/>
      <c r="N254" s="579"/>
      <c r="O254" s="579"/>
      <c r="P254" s="579"/>
      <c r="Q254" s="579"/>
      <c r="R254" s="579"/>
      <c r="S254" s="579"/>
      <c r="T254" s="579"/>
      <c r="U254" s="579"/>
      <c r="V254" s="579"/>
      <c r="W254" s="579"/>
      <c r="X254" s="579"/>
      <c r="Y254" s="579"/>
      <c r="Z254" s="579"/>
      <c r="AA254" s="579"/>
      <c r="AB254" s="579"/>
      <c r="AC254" s="579"/>
      <c r="AD254" s="579"/>
      <c r="AE254" s="579"/>
      <c r="AF254" s="579"/>
      <c r="AG254" s="579"/>
      <c r="AH254" s="579"/>
      <c r="AI254" s="579"/>
      <c r="AJ254" s="579"/>
      <c r="AK254" s="579"/>
      <c r="AL254" s="579"/>
      <c r="AM254" s="579"/>
      <c r="AN254" s="579"/>
      <c r="AO254" s="579"/>
      <c r="AP254" s="579"/>
      <c r="AQ254" s="579"/>
      <c r="AR254" s="579"/>
      <c r="AS254" s="579"/>
      <c r="AT254" s="579"/>
      <c r="AU254" s="579"/>
      <c r="AV254" s="579"/>
      <c r="AW254" s="579"/>
      <c r="AX254" s="579"/>
      <c r="AY254" s="579"/>
    </row>
    <row r="255" spans="1:52" s="584" customFormat="1" ht="30" customHeight="1">
      <c r="A255" s="578">
        <f t="shared" si="10"/>
        <v>1</v>
      </c>
      <c r="B255" s="581"/>
      <c r="C255" s="581"/>
      <c r="D255" s="581"/>
      <c r="E255" s="581"/>
      <c r="F255" s="2120" t="s">
        <v>768</v>
      </c>
      <c r="G255" s="2120"/>
      <c r="H255" s="2120"/>
      <c r="I255" s="2120"/>
      <c r="J255" s="2120"/>
      <c r="K255" s="2120"/>
      <c r="L255" s="2121" t="str">
        <f>+'6-3표준조사(2)'!K379</f>
        <v>66-0</v>
      </c>
      <c r="M255" s="2121"/>
      <c r="N255" s="2121"/>
      <c r="O255" s="2121"/>
      <c r="P255" s="2121"/>
      <c r="Q255" s="2121"/>
      <c r="R255" s="582"/>
      <c r="S255" s="582"/>
      <c r="T255" s="2120" t="s">
        <v>769</v>
      </c>
      <c r="U255" s="2120"/>
      <c r="V255" s="2120"/>
      <c r="W255" s="2120"/>
      <c r="X255" s="2120"/>
      <c r="Y255" s="2120"/>
      <c r="Z255" s="2121" t="str">
        <f>+'6-3표준조사(2)'!L379</f>
        <v>14-3</v>
      </c>
      <c r="AA255" s="2121"/>
      <c r="AB255" s="2121"/>
      <c r="AC255" s="2121"/>
      <c r="AD255" s="2121"/>
      <c r="AE255" s="2121"/>
      <c r="AF255" s="582"/>
      <c r="AG255" s="582"/>
      <c r="AH255" s="2120" t="s">
        <v>770</v>
      </c>
      <c r="AI255" s="2120"/>
      <c r="AJ255" s="2120"/>
      <c r="AK255" s="2120"/>
      <c r="AL255" s="2120"/>
      <c r="AM255" s="2120"/>
      <c r="AN255" s="2120"/>
      <c r="AO255" s="2121" t="str">
        <f>+'6-3표준조사(2)'!R379</f>
        <v>모두베기</v>
      </c>
      <c r="AP255" s="2121"/>
      <c r="AQ255" s="2121"/>
      <c r="AR255" s="2121"/>
      <c r="AS255" s="2121"/>
      <c r="AT255" s="2121"/>
      <c r="AU255" s="583"/>
      <c r="AV255" s="583"/>
      <c r="AW255" s="583"/>
      <c r="AX255" s="583"/>
      <c r="AY255" s="581"/>
    </row>
    <row r="256" spans="1:52" s="580" customFormat="1" ht="14.25" customHeight="1">
      <c r="A256" s="578">
        <f t="shared" si="10"/>
        <v>1</v>
      </c>
      <c r="B256" s="579"/>
      <c r="C256" s="579"/>
      <c r="D256" s="579"/>
      <c r="E256" s="579"/>
      <c r="F256" s="579"/>
      <c r="G256" s="579"/>
      <c r="H256" s="579"/>
      <c r="I256" s="579"/>
      <c r="J256" s="579"/>
      <c r="K256" s="579"/>
      <c r="L256" s="579"/>
      <c r="M256" s="579"/>
      <c r="N256" s="579"/>
      <c r="O256" s="579"/>
      <c r="P256" s="579"/>
      <c r="Q256" s="579"/>
      <c r="R256" s="579"/>
      <c r="S256" s="579"/>
      <c r="T256" s="579"/>
      <c r="U256" s="579"/>
      <c r="V256" s="579"/>
      <c r="W256" s="579"/>
      <c r="X256" s="579"/>
      <c r="Y256" s="579"/>
      <c r="Z256" s="579"/>
      <c r="AA256" s="579"/>
      <c r="AB256" s="579"/>
      <c r="AC256" s="579"/>
      <c r="AD256" s="579"/>
      <c r="AE256" s="579"/>
      <c r="AF256" s="579"/>
      <c r="AG256" s="579"/>
      <c r="AH256" s="579"/>
      <c r="AI256" s="579"/>
      <c r="AJ256" s="579"/>
      <c r="AK256" s="579"/>
      <c r="AL256" s="579"/>
      <c r="AM256" s="579"/>
      <c r="AN256" s="579"/>
      <c r="AO256" s="579"/>
      <c r="AP256" s="579"/>
      <c r="AQ256" s="579"/>
      <c r="AR256" s="579"/>
      <c r="AS256" s="579"/>
      <c r="AT256" s="579"/>
      <c r="AU256" s="579"/>
      <c r="AV256" s="579"/>
      <c r="AW256" s="579"/>
      <c r="AX256" s="579"/>
      <c r="AY256" s="579"/>
    </row>
    <row r="257" spans="1:62" s="586" customFormat="1" ht="20.100000000000001" customHeight="1">
      <c r="A257" s="578">
        <f t="shared" si="10"/>
        <v>1</v>
      </c>
      <c r="B257" s="2116" t="s">
        <v>771</v>
      </c>
      <c r="C257" s="2116"/>
      <c r="D257" s="2116"/>
      <c r="E257" s="2116"/>
      <c r="F257" s="2116"/>
      <c r="G257" s="2116"/>
      <c r="H257" s="2116"/>
      <c r="I257" s="2116"/>
      <c r="J257" s="2116"/>
      <c r="K257" s="2116"/>
      <c r="L257" s="2116"/>
      <c r="M257" s="2116"/>
      <c r="N257" s="2116"/>
      <c r="O257" s="2116"/>
      <c r="P257" s="2116"/>
      <c r="Q257" s="2116"/>
      <c r="R257" s="2116"/>
      <c r="S257" s="2116"/>
      <c r="T257" s="2116"/>
      <c r="U257" s="2116"/>
      <c r="V257" s="2116"/>
      <c r="W257" s="2116"/>
      <c r="X257" s="2116"/>
      <c r="Y257" s="2116"/>
      <c r="Z257" s="2116"/>
      <c r="AA257" s="2116"/>
      <c r="AB257" s="2116"/>
      <c r="AC257" s="2116"/>
      <c r="AD257" s="2116"/>
      <c r="AE257" s="2116"/>
      <c r="AF257" s="2116"/>
      <c r="AG257" s="2116"/>
      <c r="AH257" s="2116"/>
      <c r="AI257" s="2116"/>
      <c r="AJ257" s="2116"/>
      <c r="AK257" s="2116"/>
      <c r="AL257" s="2116"/>
      <c r="AM257" s="2116"/>
      <c r="AN257" s="2116"/>
      <c r="AO257" s="2116"/>
      <c r="AP257" s="2116"/>
      <c r="AQ257" s="2116"/>
      <c r="AR257" s="2116"/>
      <c r="AS257" s="2116"/>
      <c r="AT257" s="2116"/>
      <c r="AU257" s="2116"/>
      <c r="AV257" s="2116"/>
      <c r="AW257" s="2116"/>
      <c r="AX257" s="2116"/>
      <c r="AY257" s="2116"/>
      <c r="AZ257" s="585"/>
    </row>
    <row r="258" spans="1:62" s="586" customFormat="1" ht="18" customHeight="1">
      <c r="A258" s="578">
        <f t="shared" si="10"/>
        <v>1</v>
      </c>
      <c r="B258" s="587"/>
      <c r="C258" s="587" t="s">
        <v>772</v>
      </c>
      <c r="D258" s="588" t="s">
        <v>773</v>
      </c>
      <c r="E258" s="588"/>
      <c r="F258" s="589"/>
      <c r="G258" s="589"/>
      <c r="H258" s="589"/>
      <c r="I258" s="589"/>
      <c r="J258" s="590"/>
      <c r="K258" s="587"/>
      <c r="L258" s="587"/>
      <c r="M258" s="588"/>
      <c r="N258" s="588"/>
      <c r="O258" s="590"/>
      <c r="P258" s="588"/>
      <c r="Q258" s="588"/>
      <c r="R258" s="588"/>
      <c r="S258" s="588"/>
      <c r="T258" s="588"/>
      <c r="U258" s="588"/>
      <c r="V258" s="588"/>
      <c r="W258" s="588"/>
      <c r="X258" s="588"/>
      <c r="Y258" s="588"/>
      <c r="Z258" s="588"/>
      <c r="AA258" s="588"/>
      <c r="AB258" s="588"/>
      <c r="AC258" s="588"/>
      <c r="AD258" s="588"/>
      <c r="AE258" s="588"/>
      <c r="AF258" s="587"/>
      <c r="AG258" s="587"/>
      <c r="AH258" s="587"/>
      <c r="AI258" s="587"/>
      <c r="AJ258" s="587"/>
      <c r="AK258" s="587"/>
      <c r="AL258" s="587"/>
      <c r="AM258" s="587"/>
      <c r="AN258" s="587"/>
      <c r="AO258" s="587"/>
      <c r="AP258" s="587"/>
      <c r="AQ258" s="587"/>
      <c r="AR258" s="587"/>
      <c r="AS258" s="587"/>
      <c r="AT258" s="587"/>
      <c r="AU258" s="587"/>
      <c r="AV258" s="587"/>
      <c r="AW258" s="587"/>
      <c r="AX258" s="587"/>
      <c r="AY258" s="587"/>
    </row>
    <row r="259" spans="1:62" s="586" customFormat="1" ht="18" customHeight="1">
      <c r="A259" s="578">
        <f t="shared" si="10"/>
        <v>1</v>
      </c>
      <c r="B259" s="587"/>
      <c r="C259" s="587"/>
      <c r="D259" s="587" t="s">
        <v>540</v>
      </c>
      <c r="E259" s="588" t="str">
        <f>CONCATENATE(L255," 임반 ",Z255," 소반 은 해발고",'6-3표준조사(2)'!W378,"m ~ ",'6-3표준조사(2)'!W379,"m 사이에 분포한다.")</f>
        <v>66-0 임반 14-3 소반 은 해발고252m ~ 299m 사이에 분포한다.</v>
      </c>
      <c r="F259" s="588"/>
      <c r="G259" s="588"/>
      <c r="H259" s="588"/>
      <c r="I259" s="588"/>
      <c r="J259" s="588"/>
      <c r="K259" s="588"/>
      <c r="L259" s="588"/>
      <c r="M259" s="588"/>
      <c r="N259" s="588"/>
      <c r="O259" s="588"/>
      <c r="P259" s="588"/>
      <c r="Q259" s="588"/>
      <c r="R259" s="588"/>
      <c r="S259" s="588"/>
      <c r="T259" s="588"/>
      <c r="U259" s="588"/>
      <c r="V259" s="588"/>
      <c r="W259" s="588"/>
      <c r="X259" s="588"/>
      <c r="Y259" s="588"/>
      <c r="Z259" s="588"/>
      <c r="AA259" s="588"/>
      <c r="AB259" s="588"/>
      <c r="AC259" s="588"/>
      <c r="AD259" s="588"/>
      <c r="AE259" s="588"/>
      <c r="AF259" s="588"/>
      <c r="AG259" s="588"/>
      <c r="AH259" s="588"/>
      <c r="AI259" s="588"/>
      <c r="AJ259" s="591"/>
      <c r="AK259" s="591"/>
      <c r="AL259" s="591"/>
      <c r="AM259" s="588"/>
      <c r="AN259" s="588"/>
      <c r="AO259" s="588"/>
      <c r="AP259" s="588"/>
      <c r="AQ259" s="588"/>
      <c r="AR259" s="588"/>
      <c r="AS259" s="588"/>
      <c r="AT259" s="588"/>
      <c r="AU259" s="588"/>
      <c r="AV259" s="588"/>
      <c r="AW259" s="588"/>
      <c r="AX259" s="588"/>
      <c r="AY259" s="588"/>
    </row>
    <row r="260" spans="1:62" s="586" customFormat="1" ht="18" customHeight="1">
      <c r="A260" s="578">
        <f t="shared" si="10"/>
        <v>1</v>
      </c>
      <c r="B260" s="587"/>
      <c r="C260" s="587"/>
      <c r="D260" s="587" t="s">
        <v>540</v>
      </c>
      <c r="E260" s="587" t="str">
        <f>CONCATENATE("소반의 경사도는 평균 ",'6-3표준조사(2)'!W380,"˚로 ",'6-3표준조사(2)'!P381,"경사이고, 임지의 잔재를 제외하고 장애물은 많지 않다.")</f>
        <v>소반의 경사도는 평균 27.8˚로 중 (15˚ ~ 30˚)경사이고, 임지의 잔재를 제외하고 장애물은 많지 않다.</v>
      </c>
      <c r="F260" s="587"/>
      <c r="G260" s="587"/>
      <c r="H260" s="587"/>
      <c r="I260" s="587"/>
      <c r="J260" s="587"/>
      <c r="K260" s="587"/>
      <c r="L260" s="587"/>
      <c r="M260" s="587"/>
      <c r="N260" s="587"/>
      <c r="O260" s="587"/>
      <c r="P260" s="587"/>
      <c r="Q260" s="587"/>
      <c r="R260" s="587"/>
      <c r="S260" s="587"/>
      <c r="T260" s="587"/>
      <c r="U260" s="587"/>
      <c r="V260" s="587"/>
      <c r="W260" s="587"/>
      <c r="X260" s="587"/>
      <c r="Y260" s="587"/>
      <c r="Z260" s="587"/>
      <c r="AA260" s="587"/>
      <c r="AB260" s="587"/>
      <c r="AC260" s="587"/>
      <c r="AD260" s="587"/>
      <c r="AE260" s="587"/>
      <c r="AF260" s="587"/>
      <c r="AG260" s="587"/>
      <c r="AH260" s="587"/>
      <c r="AI260" s="587"/>
      <c r="AJ260" s="587"/>
      <c r="AK260" s="587"/>
      <c r="AL260" s="587"/>
      <c r="AM260" s="587"/>
      <c r="AN260" s="587"/>
      <c r="AO260" s="587"/>
      <c r="AP260" s="587"/>
      <c r="AQ260" s="587"/>
      <c r="AR260" s="587"/>
      <c r="AS260" s="587"/>
      <c r="AT260" s="587"/>
      <c r="AU260" s="587"/>
      <c r="AV260" s="587"/>
      <c r="AW260" s="587"/>
      <c r="AX260" s="587"/>
      <c r="AY260" s="587"/>
    </row>
    <row r="261" spans="1:62" s="586" customFormat="1" ht="18" customHeight="1">
      <c r="A261" s="578">
        <f t="shared" si="10"/>
        <v>1</v>
      </c>
      <c r="B261" s="587"/>
      <c r="C261" s="587" t="s">
        <v>405</v>
      </c>
      <c r="D261" s="587" t="s">
        <v>777</v>
      </c>
      <c r="E261" s="587"/>
      <c r="F261" s="587"/>
      <c r="G261" s="587"/>
      <c r="H261" s="587"/>
      <c r="I261" s="587"/>
      <c r="J261" s="587"/>
      <c r="K261" s="588"/>
      <c r="L261" s="588"/>
      <c r="M261" s="592"/>
      <c r="N261" s="587"/>
      <c r="O261" s="587"/>
      <c r="P261" s="593"/>
      <c r="Q261" s="593"/>
      <c r="R261" s="593"/>
      <c r="S261" s="593"/>
      <c r="T261" s="593"/>
      <c r="U261" s="587"/>
      <c r="V261" s="587"/>
      <c r="W261" s="587"/>
      <c r="X261" s="587"/>
      <c r="Y261" s="587"/>
      <c r="Z261" s="587"/>
      <c r="AA261" s="587"/>
      <c r="AB261" s="587"/>
      <c r="AC261" s="587"/>
      <c r="AD261" s="587"/>
      <c r="AE261" s="587"/>
      <c r="AF261" s="587"/>
      <c r="AG261" s="587"/>
      <c r="AH261" s="587"/>
      <c r="AI261" s="587"/>
      <c r="AJ261" s="587"/>
      <c r="AK261" s="587"/>
      <c r="AL261" s="587"/>
      <c r="AM261" s="587"/>
      <c r="AN261" s="587"/>
      <c r="AO261" s="587"/>
      <c r="AP261" s="587"/>
      <c r="AQ261" s="587"/>
      <c r="AR261" s="587"/>
      <c r="AS261" s="587"/>
      <c r="AT261" s="587"/>
      <c r="AU261" s="587"/>
      <c r="AV261" s="587"/>
      <c r="AW261" s="587"/>
      <c r="AX261" s="587"/>
      <c r="AY261" s="587"/>
    </row>
    <row r="262" spans="1:62" s="586" customFormat="1" ht="18" customHeight="1">
      <c r="A262" s="578">
        <f t="shared" si="10"/>
        <v>1</v>
      </c>
      <c r="B262" s="587"/>
      <c r="C262" s="587"/>
      <c r="D262" s="587" t="s">
        <v>540</v>
      </c>
      <c r="E262" s="588" t="str">
        <f>CONCATENATE("사업대상지는 ",'6-3표준조사(2)'!N379," ",'6-3표준조사(2)'!O379," ",'6-3표준조사(2)'!P379,"이다." )</f>
        <v>사업대상지는 영춘 상 산40-1번지이다.</v>
      </c>
      <c r="F262" s="588"/>
      <c r="G262" s="588"/>
      <c r="H262" s="587"/>
      <c r="I262" s="587"/>
      <c r="J262" s="587"/>
      <c r="K262" s="587"/>
      <c r="L262" s="587"/>
      <c r="M262" s="587"/>
      <c r="N262" s="587"/>
      <c r="O262" s="587"/>
      <c r="P262" s="587"/>
      <c r="Q262" s="587"/>
      <c r="R262" s="587"/>
      <c r="S262" s="587"/>
      <c r="T262" s="587"/>
      <c r="U262" s="587"/>
      <c r="V262" s="587"/>
      <c r="W262" s="587"/>
      <c r="X262" s="587"/>
      <c r="Y262" s="587"/>
      <c r="Z262" s="587"/>
      <c r="AA262" s="587"/>
      <c r="AB262" s="587"/>
      <c r="AC262" s="587"/>
      <c r="AD262" s="587"/>
      <c r="AE262" s="587"/>
      <c r="AF262" s="587"/>
      <c r="AG262" s="587"/>
      <c r="AH262" s="587"/>
      <c r="AI262" s="587"/>
      <c r="AJ262" s="588"/>
      <c r="AK262" s="588"/>
      <c r="AL262" s="588"/>
      <c r="AM262" s="588"/>
      <c r="AN262" s="588"/>
      <c r="AO262" s="588"/>
      <c r="AP262" s="588"/>
      <c r="AQ262" s="588"/>
      <c r="AR262" s="588"/>
      <c r="AS262" s="588"/>
      <c r="AT262" s="588"/>
      <c r="AU262" s="588"/>
      <c r="AV262" s="588"/>
      <c r="AW262" s="588"/>
      <c r="AX262" s="588"/>
      <c r="AY262" s="588"/>
      <c r="AZ262" s="594"/>
    </row>
    <row r="263" spans="1:62" s="586" customFormat="1" ht="18" customHeight="1">
      <c r="A263" s="578">
        <f t="shared" si="10"/>
        <v>1</v>
      </c>
      <c r="B263" s="587"/>
      <c r="C263" s="587"/>
      <c r="D263" s="587" t="s">
        <v>540</v>
      </c>
      <c r="E263" s="588" t="str">
        <f>CONCATENATE("소반내에 묘지 및 조림목이 고사하여 풀베기 작업이 필요없는 지역을 제외한 풀베기사업 대상면적은 ",'6-3표준조사(2)'!Q379,"ha 이다.")</f>
        <v>소반내에 묘지 및 조림목이 고사하여 풀베기 작업이 필요없는 지역을 제외한 풀베기사업 대상면적은 0.9ha 이다.</v>
      </c>
      <c r="F263" s="588"/>
      <c r="G263" s="588"/>
      <c r="H263" s="588"/>
      <c r="I263" s="588"/>
      <c r="J263" s="588"/>
      <c r="K263" s="588"/>
      <c r="L263" s="588"/>
      <c r="M263" s="588"/>
      <c r="N263" s="588"/>
      <c r="O263" s="588"/>
      <c r="P263" s="588"/>
      <c r="Q263" s="588"/>
      <c r="R263" s="588"/>
      <c r="S263" s="588"/>
      <c r="T263" s="588"/>
      <c r="U263" s="588"/>
      <c r="V263" s="588"/>
      <c r="W263" s="588"/>
      <c r="X263" s="588"/>
      <c r="Y263" s="588"/>
      <c r="Z263" s="588"/>
      <c r="AA263" s="588"/>
      <c r="AB263" s="588"/>
      <c r="AC263" s="588"/>
      <c r="AD263" s="588"/>
      <c r="AE263" s="588"/>
      <c r="AF263" s="588"/>
      <c r="AG263" s="588"/>
      <c r="AH263" s="588"/>
      <c r="AI263" s="588"/>
      <c r="AJ263" s="588"/>
      <c r="AK263" s="588"/>
      <c r="AL263" s="588"/>
      <c r="AM263" s="588"/>
      <c r="AN263" s="588"/>
      <c r="AO263" s="588"/>
      <c r="AP263" s="588"/>
      <c r="AQ263" s="588"/>
      <c r="AR263" s="588"/>
      <c r="AS263" s="588"/>
      <c r="AT263" s="588"/>
      <c r="AU263" s="588"/>
      <c r="AV263" s="588"/>
      <c r="AW263" s="588"/>
      <c r="AX263" s="588"/>
      <c r="AY263" s="588"/>
      <c r="AZ263" s="594"/>
    </row>
    <row r="264" spans="1:62" s="586" customFormat="1" ht="18" customHeight="1">
      <c r="A264" s="578">
        <f t="shared" si="10"/>
        <v>1</v>
      </c>
      <c r="B264" s="587"/>
      <c r="C264" s="587" t="s">
        <v>407</v>
      </c>
      <c r="D264" s="587" t="s">
        <v>779</v>
      </c>
      <c r="E264" s="588"/>
      <c r="F264" s="588"/>
      <c r="G264" s="588"/>
      <c r="H264" s="588"/>
      <c r="I264" s="588"/>
      <c r="J264" s="588"/>
      <c r="K264" s="588"/>
      <c r="L264" s="588"/>
      <c r="M264" s="588"/>
      <c r="N264" s="588"/>
      <c r="O264" s="588"/>
      <c r="P264" s="588"/>
      <c r="Q264" s="588"/>
      <c r="R264" s="588"/>
      <c r="S264" s="588"/>
      <c r="T264" s="588"/>
      <c r="U264" s="588"/>
      <c r="V264" s="588"/>
      <c r="W264" s="588"/>
      <c r="X264" s="588"/>
      <c r="Y264" s="588"/>
      <c r="Z264" s="588"/>
      <c r="AA264" s="588"/>
      <c r="AB264" s="588"/>
      <c r="AC264" s="588"/>
      <c r="AD264" s="588"/>
      <c r="AE264" s="588"/>
      <c r="AF264" s="588"/>
      <c r="AG264" s="588"/>
      <c r="AH264" s="595"/>
      <c r="AI264" s="595"/>
      <c r="AJ264" s="595"/>
      <c r="AK264" s="588"/>
      <c r="AL264" s="588"/>
      <c r="AM264" s="588"/>
      <c r="AN264" s="588"/>
      <c r="AO264" s="588"/>
      <c r="AP264" s="588"/>
      <c r="AQ264" s="588"/>
      <c r="AR264" s="588"/>
      <c r="AS264" s="588"/>
      <c r="AT264" s="588"/>
      <c r="AU264" s="588"/>
      <c r="AV264" s="588"/>
      <c r="AW264" s="588"/>
      <c r="AX264" s="588"/>
      <c r="AY264" s="588"/>
      <c r="AZ264" s="594"/>
    </row>
    <row r="265" spans="1:62" s="586" customFormat="1" ht="18" customHeight="1">
      <c r="A265" s="578">
        <f t="shared" si="10"/>
        <v>1</v>
      </c>
      <c r="B265" s="596"/>
      <c r="C265" s="596"/>
      <c r="D265" s="596" t="s">
        <v>540</v>
      </c>
      <c r="E265" s="597" t="s">
        <v>2165</v>
      </c>
      <c r="F265" s="597"/>
      <c r="G265" s="597"/>
      <c r="H265" s="597"/>
      <c r="I265" s="597"/>
      <c r="J265" s="597"/>
      <c r="K265" s="597"/>
      <c r="L265" s="597"/>
      <c r="M265" s="597"/>
      <c r="N265" s="597"/>
      <c r="O265" s="597"/>
      <c r="P265" s="597"/>
      <c r="Q265" s="597"/>
      <c r="R265" s="597"/>
      <c r="S265" s="597"/>
      <c r="T265" s="597"/>
      <c r="U265" s="597"/>
      <c r="V265" s="597"/>
      <c r="W265" s="597"/>
      <c r="X265" s="597"/>
      <c r="Y265" s="597"/>
      <c r="Z265" s="597"/>
      <c r="AA265" s="597"/>
      <c r="AB265" s="597"/>
      <c r="AC265" s="597"/>
      <c r="AD265" s="597"/>
      <c r="AE265" s="597"/>
      <c r="AF265" s="597"/>
      <c r="AG265" s="597"/>
      <c r="AH265" s="598"/>
      <c r="AI265" s="598"/>
      <c r="AJ265" s="598"/>
      <c r="AK265" s="597"/>
      <c r="AL265" s="597"/>
      <c r="AM265" s="597"/>
      <c r="AN265" s="597"/>
      <c r="AO265" s="597"/>
      <c r="AP265" s="597"/>
      <c r="AQ265" s="597"/>
      <c r="AR265" s="597"/>
      <c r="AS265" s="597"/>
      <c r="AT265" s="597"/>
      <c r="AU265" s="597"/>
      <c r="AV265" s="597"/>
      <c r="AW265" s="597"/>
      <c r="AX265" s="597"/>
      <c r="AY265" s="597"/>
      <c r="AZ265" s="594"/>
    </row>
    <row r="266" spans="1:62" s="586" customFormat="1" ht="14.25" customHeight="1">
      <c r="A266" s="578">
        <f t="shared" si="10"/>
        <v>1</v>
      </c>
      <c r="B266" s="587"/>
      <c r="C266" s="587"/>
      <c r="D266" s="599"/>
      <c r="E266" s="599"/>
      <c r="F266" s="599"/>
      <c r="G266" s="599"/>
      <c r="H266" s="599"/>
      <c r="I266" s="599"/>
      <c r="J266" s="599"/>
      <c r="K266" s="599"/>
      <c r="L266" s="599"/>
      <c r="M266" s="599"/>
      <c r="N266" s="599"/>
      <c r="O266" s="599"/>
      <c r="P266" s="599"/>
      <c r="Q266" s="599"/>
      <c r="R266" s="599"/>
      <c r="S266" s="599"/>
      <c r="T266" s="599"/>
      <c r="U266" s="599"/>
      <c r="V266" s="599"/>
      <c r="W266" s="599"/>
      <c r="X266" s="599"/>
      <c r="Y266" s="599"/>
      <c r="Z266" s="599"/>
      <c r="AA266" s="599"/>
      <c r="AB266" s="599"/>
      <c r="AC266" s="599"/>
      <c r="AD266" s="599"/>
      <c r="AE266" s="599"/>
      <c r="AF266" s="599"/>
      <c r="AG266" s="599"/>
      <c r="AH266" s="599"/>
      <c r="AI266" s="599"/>
      <c r="AJ266" s="599"/>
      <c r="AK266" s="599"/>
      <c r="AL266" s="599"/>
      <c r="AM266" s="599"/>
      <c r="AN266" s="599"/>
      <c r="AO266" s="599"/>
      <c r="AP266" s="599"/>
      <c r="AQ266" s="599"/>
      <c r="AR266" s="599"/>
      <c r="AS266" s="599"/>
      <c r="AT266" s="599"/>
      <c r="AU266" s="599"/>
      <c r="AV266" s="599"/>
      <c r="AW266" s="599"/>
      <c r="AX266" s="599"/>
      <c r="AY266" s="599"/>
      <c r="AZ266" s="594"/>
      <c r="BA266" s="600"/>
      <c r="BB266" s="600"/>
      <c r="BC266" s="600"/>
      <c r="BD266" s="600"/>
      <c r="BE266" s="600"/>
      <c r="BF266" s="600"/>
      <c r="BG266" s="600"/>
      <c r="BH266" s="600"/>
      <c r="BI266" s="600"/>
      <c r="BJ266" s="600"/>
    </row>
    <row r="267" spans="1:62" s="580" customFormat="1" ht="20.100000000000001" customHeight="1">
      <c r="A267" s="578">
        <f t="shared" si="10"/>
        <v>1</v>
      </c>
      <c r="B267" s="2116" t="s">
        <v>780</v>
      </c>
      <c r="C267" s="2116"/>
      <c r="D267" s="2116"/>
      <c r="E267" s="2116"/>
      <c r="F267" s="2116"/>
      <c r="G267" s="2116"/>
      <c r="H267" s="2116"/>
      <c r="I267" s="2116"/>
      <c r="J267" s="2116"/>
      <c r="K267" s="2116"/>
      <c r="L267" s="2116"/>
      <c r="M267" s="2116"/>
      <c r="N267" s="2116"/>
      <c r="O267" s="2116"/>
      <c r="P267" s="2116"/>
      <c r="Q267" s="2116"/>
      <c r="R267" s="2116"/>
      <c r="S267" s="2116"/>
      <c r="T267" s="2116"/>
      <c r="U267" s="2116"/>
      <c r="V267" s="2116"/>
      <c r="W267" s="2116"/>
      <c r="X267" s="2116"/>
      <c r="Y267" s="2116"/>
      <c r="Z267" s="2116"/>
      <c r="AA267" s="2116"/>
      <c r="AB267" s="2116"/>
      <c r="AC267" s="2116"/>
      <c r="AD267" s="2116"/>
      <c r="AE267" s="2116"/>
      <c r="AF267" s="2116"/>
      <c r="AG267" s="2116"/>
      <c r="AH267" s="2116"/>
      <c r="AI267" s="2116"/>
      <c r="AJ267" s="2116"/>
      <c r="AK267" s="2116"/>
      <c r="AL267" s="2116"/>
      <c r="AM267" s="2116"/>
      <c r="AN267" s="2116"/>
      <c r="AO267" s="2116"/>
      <c r="AP267" s="2116"/>
      <c r="AQ267" s="2116"/>
      <c r="AR267" s="2116"/>
      <c r="AS267" s="2116"/>
      <c r="AT267" s="2116"/>
      <c r="AU267" s="2116"/>
      <c r="AV267" s="2116"/>
      <c r="AW267" s="2116"/>
      <c r="AX267" s="2116"/>
      <c r="AY267" s="2116"/>
      <c r="AZ267" s="585"/>
      <c r="BA267" s="600"/>
      <c r="BB267" s="601"/>
      <c r="BC267" s="601"/>
      <c r="BD267" s="601"/>
      <c r="BE267" s="601"/>
      <c r="BF267" s="601"/>
      <c r="BG267" s="601"/>
      <c r="BH267" s="601"/>
      <c r="BI267" s="601"/>
      <c r="BJ267" s="601"/>
    </row>
    <row r="268" spans="1:62" s="601" customFormat="1" ht="20.100000000000001" customHeight="1">
      <c r="A268" s="578">
        <f t="shared" si="10"/>
        <v>1</v>
      </c>
      <c r="B268" s="602"/>
      <c r="C268" s="603" t="s">
        <v>772</v>
      </c>
      <c r="D268" s="603" t="s">
        <v>781</v>
      </c>
      <c r="E268" s="604"/>
      <c r="F268" s="604"/>
      <c r="G268" s="595"/>
      <c r="H268" s="605"/>
      <c r="I268" s="605"/>
      <c r="J268" s="606"/>
      <c r="K268" s="606"/>
      <c r="L268" s="606"/>
      <c r="M268" s="606"/>
      <c r="N268" s="606"/>
      <c r="O268" s="606"/>
      <c r="P268" s="606"/>
      <c r="Q268" s="607"/>
      <c r="R268" s="607"/>
      <c r="S268" s="607"/>
      <c r="T268" s="607"/>
      <c r="U268" s="607"/>
      <c r="V268" s="608"/>
      <c r="W268" s="608"/>
      <c r="X268" s="608"/>
      <c r="Y268" s="608"/>
      <c r="Z268" s="608"/>
      <c r="AA268" s="608"/>
      <c r="AB268" s="608"/>
      <c r="AC268" s="608"/>
      <c r="AD268" s="608"/>
      <c r="AE268" s="608"/>
      <c r="AF268" s="608"/>
      <c r="AG268" s="608"/>
      <c r="AH268" s="609"/>
      <c r="AI268" s="609"/>
      <c r="AJ268" s="609"/>
      <c r="AK268" s="609"/>
      <c r="AL268" s="610"/>
      <c r="AM268" s="610"/>
      <c r="AN268" s="610"/>
      <c r="AO268" s="610"/>
      <c r="AP268" s="610"/>
      <c r="AQ268" s="610"/>
      <c r="AR268" s="610"/>
      <c r="AS268" s="610"/>
      <c r="AT268" s="610"/>
      <c r="AU268" s="610"/>
      <c r="AV268" s="605"/>
      <c r="AW268" s="605"/>
      <c r="AX268" s="605"/>
      <c r="AY268" s="605"/>
      <c r="AZ268" s="611"/>
      <c r="BA268" s="600"/>
      <c r="BB268" s="600"/>
      <c r="BC268" s="600"/>
      <c r="BD268" s="600"/>
      <c r="BE268" s="600"/>
      <c r="BF268" s="600"/>
      <c r="BG268" s="600"/>
      <c r="BH268" s="600"/>
      <c r="BI268" s="600"/>
      <c r="BJ268" s="600"/>
    </row>
    <row r="269" spans="1:62" s="586" customFormat="1" ht="18" customHeight="1">
      <c r="A269" s="578">
        <f t="shared" si="10"/>
        <v>1</v>
      </c>
      <c r="B269" s="612"/>
      <c r="C269" s="2111" t="s">
        <v>782</v>
      </c>
      <c r="D269" s="2111"/>
      <c r="E269" s="2111"/>
      <c r="F269" s="2111"/>
      <c r="G269" s="2111"/>
      <c r="H269" s="2111"/>
      <c r="I269" s="2111"/>
      <c r="J269" s="2111"/>
      <c r="K269" s="2111" t="s">
        <v>783</v>
      </c>
      <c r="L269" s="2111"/>
      <c r="M269" s="2111"/>
      <c r="N269" s="2111"/>
      <c r="O269" s="2111"/>
      <c r="P269" s="2111"/>
      <c r="Q269" s="2111"/>
      <c r="R269" s="2111"/>
      <c r="S269" s="2111" t="s">
        <v>784</v>
      </c>
      <c r="T269" s="2111"/>
      <c r="U269" s="2111"/>
      <c r="V269" s="2111"/>
      <c r="W269" s="2111"/>
      <c r="X269" s="2111"/>
      <c r="Y269" s="2111"/>
      <c r="Z269" s="2111"/>
      <c r="AA269" s="2111" t="s">
        <v>785</v>
      </c>
      <c r="AB269" s="2111"/>
      <c r="AC269" s="2111"/>
      <c r="AD269" s="2111"/>
      <c r="AE269" s="2111"/>
      <c r="AF269" s="2111"/>
      <c r="AG269" s="2111"/>
      <c r="AH269" s="2111"/>
      <c r="AI269" s="2111"/>
      <c r="AJ269" s="2111"/>
      <c r="AK269" s="2111"/>
      <c r="AL269" s="2111"/>
      <c r="AM269" s="2111"/>
      <c r="AN269" s="2111"/>
      <c r="AO269" s="2111"/>
      <c r="AP269" s="2111"/>
      <c r="AQ269" s="2111" t="s">
        <v>1156</v>
      </c>
      <c r="AR269" s="2111"/>
      <c r="AS269" s="2111"/>
      <c r="AT269" s="2111"/>
      <c r="AU269" s="2111"/>
      <c r="AV269" s="2111"/>
      <c r="AW269" s="2111"/>
      <c r="AX269" s="2111"/>
      <c r="AY269" s="612"/>
      <c r="AZ269" s="613"/>
      <c r="BA269" s="601"/>
      <c r="BB269" s="601"/>
      <c r="BC269" s="600"/>
      <c r="BD269" s="600"/>
      <c r="BE269" s="600"/>
      <c r="BF269" s="600"/>
      <c r="BG269" s="600"/>
      <c r="BH269" s="600"/>
      <c r="BI269" s="600"/>
      <c r="BJ269" s="600"/>
    </row>
    <row r="270" spans="1:62" s="586" customFormat="1" ht="18" customHeight="1">
      <c r="A270" s="578">
        <f t="shared" si="10"/>
        <v>1</v>
      </c>
      <c r="B270" s="612"/>
      <c r="C270" s="2111"/>
      <c r="D270" s="2111"/>
      <c r="E270" s="2111"/>
      <c r="F270" s="2111"/>
      <c r="G270" s="2111"/>
      <c r="H270" s="2111"/>
      <c r="I270" s="2111"/>
      <c r="J270" s="2111"/>
      <c r="K270" s="2111"/>
      <c r="L270" s="2111"/>
      <c r="M270" s="2111"/>
      <c r="N270" s="2111"/>
      <c r="O270" s="2111"/>
      <c r="P270" s="2111"/>
      <c r="Q270" s="2111"/>
      <c r="R270" s="2111"/>
      <c r="S270" s="2111"/>
      <c r="T270" s="2111"/>
      <c r="U270" s="2111"/>
      <c r="V270" s="2111"/>
      <c r="W270" s="2111"/>
      <c r="X270" s="2111"/>
      <c r="Y270" s="2111"/>
      <c r="Z270" s="2111"/>
      <c r="AA270" s="2111" t="s">
        <v>786</v>
      </c>
      <c r="AB270" s="2111"/>
      <c r="AC270" s="2111"/>
      <c r="AD270" s="2111"/>
      <c r="AE270" s="2111"/>
      <c r="AF270" s="2111"/>
      <c r="AG270" s="2111"/>
      <c r="AH270" s="2111"/>
      <c r="AI270" s="2111" t="s">
        <v>787</v>
      </c>
      <c r="AJ270" s="2111"/>
      <c r="AK270" s="2111"/>
      <c r="AL270" s="2111"/>
      <c r="AM270" s="2111"/>
      <c r="AN270" s="2111"/>
      <c r="AO270" s="2111"/>
      <c r="AP270" s="2111"/>
      <c r="AQ270" s="2111"/>
      <c r="AR270" s="2111"/>
      <c r="AS270" s="2111"/>
      <c r="AT270" s="2111"/>
      <c r="AU270" s="2111"/>
      <c r="AV270" s="2111"/>
      <c r="AW270" s="2111"/>
      <c r="AX270" s="2111"/>
      <c r="AY270" s="612"/>
      <c r="AZ270" s="613"/>
      <c r="BA270" s="600"/>
      <c r="BB270" s="600"/>
      <c r="BC270" s="600"/>
      <c r="BD270" s="600"/>
      <c r="BE270" s="600"/>
      <c r="BF270" s="600"/>
      <c r="BG270" s="600"/>
      <c r="BH270" s="600"/>
      <c r="BI270" s="600"/>
      <c r="BJ270" s="600"/>
    </row>
    <row r="271" spans="1:62" s="586" customFormat="1" ht="18" customHeight="1">
      <c r="A271" s="578">
        <f t="shared" si="10"/>
        <v>1</v>
      </c>
      <c r="B271" s="614"/>
      <c r="C271" s="2122" t="str">
        <f>L255</f>
        <v>66-0</v>
      </c>
      <c r="D271" s="2123"/>
      <c r="E271" s="2126" t="s">
        <v>564</v>
      </c>
      <c r="F271" s="2126"/>
      <c r="G271" s="2173" t="str">
        <f>Z255</f>
        <v>14-3</v>
      </c>
      <c r="H271" s="2173"/>
      <c r="I271" s="2126" t="s">
        <v>775</v>
      </c>
      <c r="J271" s="2126"/>
      <c r="K271" s="2127">
        <f>'6-3표준조사(2)'!Q379</f>
        <v>0.9</v>
      </c>
      <c r="L271" s="2127"/>
      <c r="M271" s="2127"/>
      <c r="N271" s="2127"/>
      <c r="O271" s="2127"/>
      <c r="P271" s="2127"/>
      <c r="Q271" s="2127"/>
      <c r="R271" s="2127"/>
      <c r="S271" s="2113" t="str">
        <f>'6-3표준조사(2)'!K381</f>
        <v>낙엽송</v>
      </c>
      <c r="T271" s="2113"/>
      <c r="U271" s="2113"/>
      <c r="V271" s="2113"/>
      <c r="W271" s="2113"/>
      <c r="X271" s="2113"/>
      <c r="Y271" s="2113"/>
      <c r="Z271" s="2113"/>
      <c r="AA271" s="2129">
        <f>'6-3표준조사(2)'!Q385</f>
        <v>2100</v>
      </c>
      <c r="AB271" s="2129"/>
      <c r="AC271" s="2129"/>
      <c r="AD271" s="2129"/>
      <c r="AE271" s="2129"/>
      <c r="AF271" s="2129"/>
      <c r="AG271" s="2129"/>
      <c r="AH271" s="2129"/>
      <c r="AI271" s="2129">
        <f>'6-3표준조사(2)'!R385</f>
        <v>900</v>
      </c>
      <c r="AJ271" s="2129"/>
      <c r="AK271" s="2129"/>
      <c r="AL271" s="2129"/>
      <c r="AM271" s="2129"/>
      <c r="AN271" s="2129"/>
      <c r="AO271" s="2129"/>
      <c r="AP271" s="2129"/>
      <c r="AQ271" s="2113" t="str">
        <f>'6-3표준조사(2)'!R381</f>
        <v>3년차 이상</v>
      </c>
      <c r="AR271" s="2113"/>
      <c r="AS271" s="2113"/>
      <c r="AT271" s="2113"/>
      <c r="AU271" s="2113"/>
      <c r="AV271" s="2113"/>
      <c r="AW271" s="2113"/>
      <c r="AX271" s="2113"/>
      <c r="AY271" s="612"/>
      <c r="AZ271" s="613"/>
      <c r="BA271" s="600"/>
      <c r="BB271" s="600"/>
      <c r="BC271" s="601"/>
      <c r="BD271" s="601"/>
      <c r="BE271" s="601"/>
      <c r="BF271" s="601"/>
      <c r="BG271" s="601"/>
      <c r="BH271" s="601"/>
      <c r="BI271" s="601"/>
      <c r="BJ271" s="601"/>
    </row>
    <row r="272" spans="1:62" s="586" customFormat="1" ht="18" customHeight="1">
      <c r="A272" s="578">
        <f t="shared" si="10"/>
        <v>1</v>
      </c>
      <c r="B272" s="614"/>
      <c r="C272" s="2124"/>
      <c r="D272" s="2125"/>
      <c r="E272" s="2125"/>
      <c r="F272" s="2125"/>
      <c r="G272" s="2174"/>
      <c r="H272" s="2174"/>
      <c r="I272" s="2125"/>
      <c r="J272" s="2125"/>
      <c r="K272" s="2128"/>
      <c r="L272" s="2128"/>
      <c r="M272" s="2128"/>
      <c r="N272" s="2128"/>
      <c r="O272" s="2128"/>
      <c r="P272" s="2128"/>
      <c r="Q272" s="2128"/>
      <c r="R272" s="2128"/>
      <c r="S272" s="2114"/>
      <c r="T272" s="2114"/>
      <c r="U272" s="2114"/>
      <c r="V272" s="2114"/>
      <c r="W272" s="2114"/>
      <c r="X272" s="2114"/>
      <c r="Y272" s="2114"/>
      <c r="Z272" s="2114"/>
      <c r="AA272" s="2130"/>
      <c r="AB272" s="2130"/>
      <c r="AC272" s="2130"/>
      <c r="AD272" s="2130"/>
      <c r="AE272" s="2130"/>
      <c r="AF272" s="2130"/>
      <c r="AG272" s="2130"/>
      <c r="AH272" s="2130"/>
      <c r="AI272" s="2130"/>
      <c r="AJ272" s="2130"/>
      <c r="AK272" s="2130"/>
      <c r="AL272" s="2130"/>
      <c r="AM272" s="2130"/>
      <c r="AN272" s="2130"/>
      <c r="AO272" s="2130"/>
      <c r="AP272" s="2130"/>
      <c r="AQ272" s="2114"/>
      <c r="AR272" s="2114"/>
      <c r="AS272" s="2114"/>
      <c r="AT272" s="2114"/>
      <c r="AU272" s="2114"/>
      <c r="AV272" s="2114"/>
      <c r="AW272" s="2114"/>
      <c r="AX272" s="2114"/>
      <c r="AY272" s="612"/>
      <c r="AZ272" s="613"/>
      <c r="BA272" s="600"/>
      <c r="BB272" s="600"/>
      <c r="BC272" s="600"/>
      <c r="BD272" s="600"/>
      <c r="BE272" s="600"/>
      <c r="BF272" s="600"/>
      <c r="BG272" s="600"/>
      <c r="BH272" s="600"/>
      <c r="BI272" s="600"/>
      <c r="BJ272" s="600"/>
    </row>
    <row r="273" spans="1:74" s="586" customFormat="1" ht="18" customHeight="1">
      <c r="A273" s="578">
        <f t="shared" si="10"/>
        <v>1</v>
      </c>
      <c r="B273" s="614"/>
      <c r="C273" s="614" t="s">
        <v>405</v>
      </c>
      <c r="D273" s="614" t="s">
        <v>788</v>
      </c>
      <c r="E273" s="614"/>
      <c r="F273" s="612"/>
      <c r="G273" s="612"/>
      <c r="H273" s="612"/>
      <c r="I273" s="612"/>
      <c r="J273" s="612"/>
      <c r="K273" s="612"/>
      <c r="L273" s="612"/>
      <c r="M273" s="612"/>
      <c r="N273" s="612"/>
      <c r="O273" s="612"/>
      <c r="P273" s="612"/>
      <c r="Q273" s="615"/>
      <c r="R273" s="615"/>
      <c r="S273" s="615"/>
      <c r="T273" s="615"/>
      <c r="U273" s="615"/>
      <c r="V273" s="612"/>
      <c r="W273" s="616"/>
      <c r="X273" s="616"/>
      <c r="Y273" s="616"/>
      <c r="Z273" s="616"/>
      <c r="AA273" s="616"/>
      <c r="AB273" s="616"/>
      <c r="AC273" s="616"/>
      <c r="AD273" s="616"/>
      <c r="AE273" s="616"/>
      <c r="AF273" s="616"/>
      <c r="AG273" s="612"/>
      <c r="AH273" s="617"/>
      <c r="AI273" s="617"/>
      <c r="AJ273" s="617"/>
      <c r="AK273" s="617"/>
      <c r="AL273" s="618"/>
      <c r="AM273" s="618"/>
      <c r="AN273" s="618"/>
      <c r="AO273" s="618"/>
      <c r="AP273" s="618"/>
      <c r="AQ273" s="618"/>
      <c r="AR273" s="618"/>
      <c r="AS273" s="618"/>
      <c r="AT273" s="618"/>
      <c r="AU273" s="618"/>
      <c r="AV273" s="612"/>
      <c r="AW273" s="612"/>
      <c r="AX273" s="612"/>
      <c r="AY273" s="612"/>
      <c r="AZ273" s="613"/>
      <c r="BA273" s="600"/>
      <c r="BB273" s="600"/>
      <c r="BC273" s="600"/>
      <c r="BD273" s="600"/>
      <c r="BE273" s="600"/>
      <c r="BF273" s="600"/>
      <c r="BG273" s="600"/>
      <c r="BH273" s="600"/>
      <c r="BI273" s="600"/>
      <c r="BJ273" s="600"/>
      <c r="BK273" s="600"/>
      <c r="BL273" s="600"/>
      <c r="BM273" s="600"/>
      <c r="BN273" s="600"/>
      <c r="BO273" s="600"/>
      <c r="BP273" s="600"/>
      <c r="BQ273" s="600"/>
      <c r="BR273" s="600"/>
      <c r="BS273" s="600"/>
      <c r="BT273" s="600"/>
      <c r="BU273" s="600"/>
      <c r="BV273" s="600"/>
    </row>
    <row r="274" spans="1:74" s="586" customFormat="1" ht="18" customHeight="1">
      <c r="A274" s="578">
        <f t="shared" si="10"/>
        <v>1</v>
      </c>
      <c r="B274" s="614"/>
      <c r="C274" s="614"/>
      <c r="D274" s="587" t="s">
        <v>540</v>
      </c>
      <c r="E274" s="614" t="str">
        <f>CONCATENATE("식재된 ",S271," 는 활착이 안정된 상태로 신초발달이 양호함" )</f>
        <v>식재된 낙엽송 는 활착이 안정된 상태로 신초발달이 양호함</v>
      </c>
      <c r="F274" s="612"/>
      <c r="G274" s="612"/>
      <c r="H274" s="612"/>
      <c r="I274" s="612"/>
      <c r="J274" s="612"/>
      <c r="K274" s="612"/>
      <c r="L274" s="612"/>
      <c r="M274" s="612"/>
      <c r="N274" s="612"/>
      <c r="O274" s="612"/>
      <c r="P274" s="612"/>
      <c r="Q274" s="615"/>
      <c r="R274" s="615"/>
      <c r="S274" s="615"/>
      <c r="T274" s="615"/>
      <c r="U274" s="615"/>
      <c r="V274" s="612"/>
      <c r="W274" s="619"/>
      <c r="X274" s="616"/>
      <c r="Y274" s="616"/>
      <c r="Z274" s="616"/>
      <c r="AA274" s="619"/>
      <c r="AB274" s="616"/>
      <c r="AC274" s="616"/>
      <c r="AD274" s="616"/>
      <c r="AE274" s="619"/>
      <c r="AF274" s="616"/>
      <c r="AG274" s="612"/>
      <c r="AH274" s="617"/>
      <c r="AI274" s="617"/>
      <c r="AJ274" s="617"/>
      <c r="AK274" s="617"/>
      <c r="AL274" s="618"/>
      <c r="AM274" s="618"/>
      <c r="AN274" s="618"/>
      <c r="AO274" s="618"/>
      <c r="AP274" s="618"/>
      <c r="AQ274" s="618"/>
      <c r="AR274" s="618"/>
      <c r="AS274" s="618"/>
      <c r="AT274" s="618"/>
      <c r="AU274" s="618"/>
      <c r="AV274" s="612"/>
      <c r="AW274" s="612"/>
      <c r="AX274" s="612"/>
      <c r="AY274" s="612"/>
      <c r="AZ274" s="613"/>
      <c r="BC274" s="600"/>
      <c r="BD274" s="600"/>
      <c r="BE274" s="600"/>
      <c r="BF274" s="600"/>
      <c r="BG274" s="600"/>
      <c r="BH274" s="600"/>
      <c r="BI274" s="600"/>
      <c r="BJ274" s="600"/>
      <c r="BK274" s="600"/>
      <c r="BL274" s="600"/>
      <c r="BM274" s="600"/>
      <c r="BN274" s="600"/>
      <c r="BO274" s="600"/>
      <c r="BP274" s="600"/>
      <c r="BQ274" s="600"/>
      <c r="BR274" s="600"/>
      <c r="BS274" s="600"/>
      <c r="BT274" s="600"/>
      <c r="BU274" s="600"/>
      <c r="BV274" s="600"/>
    </row>
    <row r="275" spans="1:74" s="586" customFormat="1" ht="18" customHeight="1">
      <c r="A275" s="578">
        <f t="shared" si="10"/>
        <v>1</v>
      </c>
      <c r="B275" s="614"/>
      <c r="C275" s="614"/>
      <c r="D275" s="587" t="s">
        <v>540</v>
      </c>
      <c r="E275" s="614" t="s">
        <v>789</v>
      </c>
      <c r="F275" s="612"/>
      <c r="G275" s="612"/>
      <c r="H275" s="612"/>
      <c r="I275" s="612"/>
      <c r="J275" s="612"/>
      <c r="K275" s="612"/>
      <c r="L275" s="612"/>
      <c r="M275" s="612"/>
      <c r="N275" s="612"/>
      <c r="O275" s="612"/>
      <c r="P275" s="612"/>
      <c r="Q275" s="615"/>
      <c r="R275" s="615"/>
      <c r="S275" s="615"/>
      <c r="T275" s="615"/>
      <c r="U275" s="615"/>
      <c r="V275" s="612"/>
      <c r="W275" s="612"/>
      <c r="X275" s="612"/>
      <c r="Y275" s="612"/>
      <c r="Z275" s="612"/>
      <c r="AA275" s="612"/>
      <c r="AB275" s="612"/>
      <c r="AC275" s="612"/>
      <c r="AD275" s="612"/>
      <c r="AE275" s="612"/>
      <c r="AF275" s="612"/>
      <c r="AG275" s="612"/>
      <c r="AH275" s="617"/>
      <c r="AI275" s="617"/>
      <c r="AJ275" s="617"/>
      <c r="AK275" s="617"/>
      <c r="AL275" s="618"/>
      <c r="AM275" s="618"/>
      <c r="AN275" s="618"/>
      <c r="AO275" s="618"/>
      <c r="AP275" s="618"/>
      <c r="AQ275" s="618"/>
      <c r="AR275" s="618"/>
      <c r="AS275" s="618"/>
      <c r="AT275" s="618"/>
      <c r="AU275" s="618"/>
      <c r="AV275" s="612"/>
      <c r="AW275" s="612"/>
      <c r="AX275" s="612"/>
      <c r="AY275" s="612"/>
      <c r="AZ275" s="613"/>
      <c r="BA275" s="580"/>
      <c r="BB275" s="580"/>
      <c r="BC275" s="580"/>
      <c r="BD275" s="580"/>
      <c r="BE275" s="580"/>
      <c r="BF275" s="580"/>
      <c r="BG275" s="580"/>
      <c r="BH275" s="580"/>
      <c r="BI275" s="580"/>
      <c r="BJ275" s="580"/>
      <c r="BK275" s="601"/>
      <c r="BL275" s="601"/>
      <c r="BM275" s="601"/>
      <c r="BN275" s="601"/>
      <c r="BO275" s="601"/>
      <c r="BP275" s="601"/>
      <c r="BQ275" s="601"/>
      <c r="BR275" s="601"/>
      <c r="BS275" s="601"/>
      <c r="BT275" s="601"/>
      <c r="BU275" s="601"/>
      <c r="BV275" s="601"/>
    </row>
    <row r="276" spans="1:74" s="586" customFormat="1" ht="18" customHeight="1">
      <c r="A276" s="578">
        <f t="shared" si="10"/>
        <v>1</v>
      </c>
      <c r="B276" s="614"/>
      <c r="C276" s="614" t="s">
        <v>407</v>
      </c>
      <c r="D276" s="614" t="s">
        <v>790</v>
      </c>
      <c r="E276" s="614"/>
      <c r="F276" s="612"/>
      <c r="G276" s="612"/>
      <c r="H276" s="612"/>
      <c r="I276" s="612"/>
      <c r="J276" s="612"/>
      <c r="K276" s="612"/>
      <c r="L276" s="612"/>
      <c r="M276" s="612"/>
      <c r="N276" s="612"/>
      <c r="O276" s="612"/>
      <c r="P276" s="612"/>
      <c r="Q276" s="615"/>
      <c r="R276" s="615"/>
      <c r="S276" s="615"/>
      <c r="T276" s="615"/>
      <c r="U276" s="615"/>
      <c r="V276" s="612"/>
      <c r="W276" s="612"/>
      <c r="X276" s="612"/>
      <c r="Y276" s="612"/>
      <c r="Z276" s="612"/>
      <c r="AA276" s="612"/>
      <c r="AB276" s="612"/>
      <c r="AC276" s="612"/>
      <c r="AD276" s="612"/>
      <c r="AE276" s="612"/>
      <c r="AF276" s="612"/>
      <c r="AG276" s="612"/>
      <c r="AH276" s="617"/>
      <c r="AI276" s="617"/>
      <c r="AJ276" s="617"/>
      <c r="AK276" s="617"/>
      <c r="AL276" s="618"/>
      <c r="AM276" s="618"/>
      <c r="AN276" s="618"/>
      <c r="AO276" s="618"/>
      <c r="AP276" s="618"/>
      <c r="AQ276" s="618"/>
      <c r="AR276" s="618"/>
      <c r="AS276" s="618"/>
      <c r="AT276" s="618"/>
      <c r="AU276" s="618"/>
      <c r="AV276" s="612"/>
      <c r="AW276" s="612"/>
      <c r="AX276" s="612"/>
      <c r="AY276" s="612"/>
      <c r="AZ276" s="613"/>
      <c r="BK276" s="600"/>
      <c r="BL276" s="600"/>
      <c r="BM276" s="600"/>
      <c r="BN276" s="600"/>
      <c r="BO276" s="600"/>
      <c r="BP276" s="600"/>
      <c r="BQ276" s="600"/>
      <c r="BR276" s="600"/>
      <c r="BS276" s="600"/>
      <c r="BT276" s="600"/>
      <c r="BU276" s="600"/>
      <c r="BV276" s="600"/>
    </row>
    <row r="277" spans="1:74" s="586" customFormat="1" ht="18" customHeight="1">
      <c r="A277" s="578">
        <f t="shared" si="10"/>
        <v>1</v>
      </c>
      <c r="B277" s="614"/>
      <c r="C277" s="614"/>
      <c r="D277" s="587" t="s">
        <v>540</v>
      </c>
      <c r="E277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277" s="612"/>
      <c r="G277" s="612"/>
      <c r="H277" s="612"/>
      <c r="I277" s="612"/>
      <c r="J277" s="612"/>
      <c r="K277" s="612"/>
      <c r="L277" s="612"/>
      <c r="M277" s="612"/>
      <c r="N277" s="612"/>
      <c r="O277" s="612"/>
      <c r="P277" s="612"/>
      <c r="Q277" s="615"/>
      <c r="R277" s="615"/>
      <c r="S277" s="615"/>
      <c r="T277" s="615"/>
      <c r="U277" s="615"/>
      <c r="V277" s="612"/>
      <c r="W277" s="612"/>
      <c r="X277" s="612"/>
      <c r="Y277" s="612"/>
      <c r="Z277" s="612"/>
      <c r="AA277" s="612"/>
      <c r="AB277" s="612"/>
      <c r="AC277" s="612"/>
      <c r="AD277" s="612"/>
      <c r="AE277" s="612"/>
      <c r="AF277" s="612"/>
      <c r="AG277" s="612"/>
      <c r="AH277" s="617"/>
      <c r="AI277" s="617"/>
      <c r="AJ277" s="617"/>
      <c r="AK277" s="617"/>
      <c r="AL277" s="618"/>
      <c r="AM277" s="618"/>
      <c r="AN277" s="618"/>
      <c r="AO277" s="618"/>
      <c r="AP277" s="618"/>
      <c r="AQ277" s="618"/>
      <c r="AR277" s="618"/>
      <c r="AS277" s="618"/>
      <c r="AT277" s="618"/>
      <c r="AU277" s="618"/>
      <c r="AV277" s="612"/>
      <c r="AW277" s="612"/>
      <c r="AX277" s="612"/>
      <c r="AY277" s="612"/>
      <c r="AZ277" s="613"/>
      <c r="BK277" s="600"/>
      <c r="BL277" s="600"/>
      <c r="BM277" s="600"/>
      <c r="BN277" s="600"/>
      <c r="BO277" s="600"/>
      <c r="BP277" s="600"/>
      <c r="BQ277" s="600"/>
      <c r="BR277" s="600"/>
      <c r="BS277" s="600"/>
      <c r="BT277" s="600"/>
      <c r="BU277" s="600"/>
      <c r="BV277" s="600"/>
    </row>
    <row r="278" spans="1:74" s="586" customFormat="1" ht="18" customHeight="1">
      <c r="A278" s="578">
        <f t="shared" si="10"/>
        <v>1</v>
      </c>
      <c r="B278" s="614"/>
      <c r="C278" s="614"/>
      <c r="D278" s="587" t="s">
        <v>540</v>
      </c>
      <c r="E278" s="614" t="str">
        <f>CONCATENATE("조림목이 자연발생 식생과 경재하고 있으며 조림목은 ",AQ271,"이다." )</f>
        <v>조림목이 자연발생 식생과 경재하고 있으며 조림목은 3년차 이상이다.</v>
      </c>
      <c r="F278" s="612"/>
      <c r="G278" s="612"/>
      <c r="H278" s="612"/>
      <c r="I278" s="612"/>
      <c r="J278" s="612"/>
      <c r="K278" s="612"/>
      <c r="L278" s="612"/>
      <c r="M278" s="612"/>
      <c r="N278" s="612"/>
      <c r="O278" s="612"/>
      <c r="P278" s="612"/>
      <c r="Q278" s="612"/>
      <c r="R278" s="612"/>
      <c r="S278" s="612"/>
      <c r="T278" s="612"/>
      <c r="U278" s="612"/>
      <c r="V278" s="612"/>
      <c r="W278" s="612"/>
      <c r="X278" s="612"/>
      <c r="Y278" s="612"/>
      <c r="Z278" s="612"/>
      <c r="AA278" s="612"/>
      <c r="AB278" s="612"/>
      <c r="AC278" s="612"/>
      <c r="AD278" s="612"/>
      <c r="AE278" s="612"/>
      <c r="AF278" s="612"/>
      <c r="AG278" s="612"/>
      <c r="AH278" s="617"/>
      <c r="AI278" s="617"/>
      <c r="AJ278" s="617"/>
      <c r="AK278" s="617"/>
      <c r="AL278" s="618"/>
      <c r="AM278" s="618"/>
      <c r="AN278" s="618"/>
      <c r="AO278" s="618"/>
      <c r="AP278" s="618"/>
      <c r="AQ278" s="618"/>
      <c r="AR278" s="618"/>
      <c r="AS278" s="618"/>
      <c r="AT278" s="618"/>
      <c r="AU278" s="618"/>
      <c r="AV278" s="612"/>
      <c r="AW278" s="612"/>
      <c r="AX278" s="612"/>
      <c r="AY278" s="612"/>
      <c r="AZ278" s="613"/>
      <c r="BK278" s="600"/>
      <c r="BL278" s="600"/>
      <c r="BM278" s="600"/>
      <c r="BN278" s="600"/>
      <c r="BO278" s="600"/>
      <c r="BP278" s="600"/>
      <c r="BQ278" s="600"/>
      <c r="BR278" s="600"/>
      <c r="BS278" s="600"/>
      <c r="BT278" s="600"/>
      <c r="BU278" s="600"/>
      <c r="BV278" s="600"/>
    </row>
    <row r="279" spans="1:74" s="586" customFormat="1" ht="13.5" customHeight="1">
      <c r="A279" s="578">
        <f t="shared" si="10"/>
        <v>1</v>
      </c>
      <c r="B279" s="620"/>
      <c r="C279" s="620"/>
      <c r="D279" s="620"/>
      <c r="E279" s="620"/>
      <c r="F279" s="595"/>
      <c r="G279" s="595"/>
      <c r="H279" s="595"/>
      <c r="I279" s="595"/>
      <c r="J279" s="621"/>
      <c r="K279" s="621"/>
      <c r="L279" s="621"/>
      <c r="M279" s="621"/>
      <c r="N279" s="621"/>
      <c r="O279" s="621"/>
      <c r="P279" s="621"/>
      <c r="Q279" s="622"/>
      <c r="R279" s="622"/>
      <c r="S279" s="622"/>
      <c r="T279" s="622"/>
      <c r="U279" s="622"/>
      <c r="V279" s="612"/>
      <c r="W279" s="612"/>
      <c r="X279" s="612"/>
      <c r="Y279" s="612"/>
      <c r="Z279" s="612"/>
      <c r="AA279" s="612"/>
      <c r="AB279" s="612"/>
      <c r="AC279" s="612"/>
      <c r="AD279" s="612"/>
      <c r="AE279" s="612"/>
      <c r="AF279" s="612"/>
      <c r="AG279" s="612"/>
      <c r="AH279" s="623"/>
      <c r="AI279" s="623"/>
      <c r="AJ279" s="623"/>
      <c r="AK279" s="623"/>
      <c r="AL279" s="624"/>
      <c r="AM279" s="624"/>
      <c r="AN279" s="624"/>
      <c r="AO279" s="624"/>
      <c r="AP279" s="624"/>
      <c r="AQ279" s="624"/>
      <c r="AR279" s="624"/>
      <c r="AS279" s="624"/>
      <c r="AT279" s="624"/>
      <c r="AU279" s="624"/>
      <c r="AV279" s="595"/>
      <c r="AW279" s="595"/>
      <c r="AX279" s="595"/>
      <c r="AY279" s="595"/>
      <c r="AZ279" s="613"/>
      <c r="BK279" s="600"/>
      <c r="BL279" s="600"/>
      <c r="BM279" s="600"/>
      <c r="BN279" s="600"/>
      <c r="BO279" s="600"/>
      <c r="BP279" s="600"/>
      <c r="BQ279" s="600"/>
      <c r="BR279" s="600"/>
      <c r="BS279" s="600"/>
      <c r="BT279" s="600"/>
      <c r="BU279" s="600"/>
      <c r="BV279" s="600"/>
    </row>
    <row r="280" spans="1:74" s="601" customFormat="1" ht="19.5" customHeight="1">
      <c r="A280" s="578">
        <f t="shared" si="10"/>
        <v>1</v>
      </c>
      <c r="B280" s="2116" t="s">
        <v>2071</v>
      </c>
      <c r="C280" s="2116"/>
      <c r="D280" s="2116"/>
      <c r="E280" s="2116"/>
      <c r="F280" s="2116"/>
      <c r="G280" s="2116"/>
      <c r="H280" s="2116"/>
      <c r="I280" s="2116"/>
      <c r="J280" s="2116"/>
      <c r="K280" s="2116"/>
      <c r="L280" s="2116"/>
      <c r="M280" s="2116"/>
      <c r="N280" s="2116"/>
      <c r="O280" s="2116"/>
      <c r="P280" s="2116"/>
      <c r="Q280" s="2116"/>
      <c r="R280" s="2116"/>
      <c r="S280" s="2116"/>
      <c r="T280" s="2116"/>
      <c r="U280" s="2116"/>
      <c r="V280" s="2116"/>
      <c r="W280" s="2116"/>
      <c r="X280" s="2116"/>
      <c r="Y280" s="2116"/>
      <c r="Z280" s="2116"/>
      <c r="AA280" s="2116"/>
      <c r="AB280" s="2116"/>
      <c r="AC280" s="2116"/>
      <c r="AD280" s="2116"/>
      <c r="AE280" s="2116"/>
      <c r="AF280" s="2116"/>
      <c r="AG280" s="2116"/>
      <c r="AH280" s="2116"/>
      <c r="AI280" s="2116"/>
      <c r="AJ280" s="2116"/>
      <c r="AK280" s="2116"/>
      <c r="AL280" s="2116"/>
      <c r="AM280" s="2116"/>
      <c r="AN280" s="2116"/>
      <c r="AO280" s="2116"/>
      <c r="AP280" s="2116"/>
      <c r="AQ280" s="2116"/>
      <c r="AR280" s="2116"/>
      <c r="AS280" s="2116"/>
      <c r="AT280" s="2116"/>
      <c r="AU280" s="2116"/>
      <c r="AV280" s="2116"/>
      <c r="AW280" s="2116"/>
      <c r="AX280" s="2116"/>
      <c r="AY280" s="2116"/>
      <c r="AZ280" s="625"/>
      <c r="BB280" s="600"/>
      <c r="BC280" s="600"/>
      <c r="BD280" s="600"/>
      <c r="BE280" s="600"/>
      <c r="BF280" s="600"/>
      <c r="BG280" s="600"/>
      <c r="BH280" s="600"/>
      <c r="BI280" s="600"/>
      <c r="BJ280" s="600"/>
      <c r="BK280" s="600"/>
      <c r="BL280" s="600"/>
      <c r="BM280" s="600"/>
      <c r="BN280" s="600"/>
      <c r="BO280" s="600"/>
      <c r="BP280" s="600"/>
      <c r="BQ280" s="600"/>
      <c r="BR280" s="600"/>
      <c r="BS280" s="600"/>
      <c r="BT280" s="600"/>
      <c r="BU280" s="600"/>
      <c r="BV280" s="600"/>
    </row>
    <row r="281" spans="1:74" s="601" customFormat="1" ht="18" customHeight="1">
      <c r="A281" s="578">
        <f t="shared" si="10"/>
        <v>1</v>
      </c>
      <c r="B281" s="626"/>
      <c r="C281" s="587" t="s">
        <v>792</v>
      </c>
      <c r="D281" s="588" t="s">
        <v>793</v>
      </c>
      <c r="E281" s="588"/>
      <c r="F281" s="588"/>
      <c r="G281" s="588"/>
      <c r="H281" s="588"/>
      <c r="I281" s="588"/>
      <c r="J281" s="627"/>
      <c r="K281" s="627"/>
      <c r="L281" s="627"/>
      <c r="M281" s="627"/>
      <c r="N281" s="627"/>
      <c r="O281" s="627"/>
      <c r="P281" s="627"/>
      <c r="Q281" s="627"/>
      <c r="R281" s="627"/>
      <c r="S281" s="627"/>
      <c r="T281" s="627"/>
      <c r="U281" s="627"/>
      <c r="V281" s="627"/>
      <c r="W281" s="627"/>
      <c r="X281" s="627"/>
      <c r="Y281" s="627"/>
      <c r="Z281" s="627"/>
      <c r="AA281" s="627"/>
      <c r="AB281" s="627"/>
      <c r="AC281" s="627"/>
      <c r="AD281" s="627"/>
      <c r="AE281" s="627"/>
      <c r="AF281" s="627"/>
      <c r="AG281" s="627"/>
      <c r="AH281" s="627"/>
      <c r="AI281" s="627"/>
      <c r="AJ281" s="627"/>
      <c r="AK281" s="627"/>
      <c r="AL281" s="627"/>
      <c r="AM281" s="627"/>
      <c r="AN281" s="627"/>
      <c r="AO281" s="627"/>
      <c r="AP281" s="627"/>
      <c r="AQ281" s="627"/>
      <c r="AR281" s="627"/>
      <c r="AS281" s="627"/>
      <c r="AT281" s="627"/>
      <c r="AU281" s="627"/>
      <c r="AV281" s="627"/>
      <c r="AW281" s="627"/>
      <c r="AX281" s="627"/>
      <c r="AY281" s="627"/>
      <c r="AZ281" s="625"/>
      <c r="BB281" s="600"/>
      <c r="BC281" s="600"/>
      <c r="BD281" s="600"/>
      <c r="BE281" s="600"/>
      <c r="BF281" s="600"/>
      <c r="BG281" s="600"/>
      <c r="BH281" s="600"/>
      <c r="BI281" s="600"/>
      <c r="BJ281" s="600"/>
      <c r="BK281" s="600"/>
      <c r="BL281" s="600"/>
      <c r="BM281" s="600"/>
      <c r="BN281" s="600"/>
      <c r="BO281" s="600"/>
      <c r="BP281" s="600"/>
      <c r="BQ281" s="600"/>
      <c r="BR281" s="600"/>
      <c r="BS281" s="600"/>
      <c r="BT281" s="600"/>
      <c r="BU281" s="600"/>
      <c r="BV281" s="600"/>
    </row>
    <row r="282" spans="1:74" s="600" customFormat="1" ht="18" customHeight="1">
      <c r="A282" s="578">
        <f t="shared" si="10"/>
        <v>1</v>
      </c>
      <c r="B282" s="587"/>
      <c r="C282" s="587"/>
      <c r="D282" s="587" t="s">
        <v>540</v>
      </c>
      <c r="E282" s="588" t="str">
        <f>CONCATENATE("조림목이 정상적으로 생육하기 위해서는 조림목을 제외한 모든 식생을 제거하여야 하므로 ",AO255,"로 적용한다.")</f>
        <v>조림목이 정상적으로 생육하기 위해서는 조림목을 제외한 모든 식생을 제거하여야 하므로 모두베기로 적용한다.</v>
      </c>
      <c r="F282" s="588"/>
      <c r="G282" s="588"/>
      <c r="H282" s="588"/>
      <c r="I282" s="588"/>
      <c r="J282" s="589"/>
      <c r="K282" s="588"/>
      <c r="L282" s="588"/>
      <c r="M282" s="588"/>
      <c r="N282" s="588"/>
      <c r="O282" s="588"/>
      <c r="P282" s="588"/>
      <c r="Q282" s="588"/>
      <c r="R282" s="588"/>
      <c r="S282" s="588"/>
      <c r="T282" s="588"/>
      <c r="U282" s="588"/>
      <c r="V282" s="588"/>
      <c r="W282" s="588"/>
      <c r="X282" s="588"/>
      <c r="Y282" s="588"/>
      <c r="Z282" s="588"/>
      <c r="AA282" s="588"/>
      <c r="AB282" s="588"/>
      <c r="AC282" s="588"/>
      <c r="AD282" s="588"/>
      <c r="AE282" s="588"/>
      <c r="AF282" s="588"/>
      <c r="AG282" s="588"/>
      <c r="AH282" s="588"/>
      <c r="AI282" s="588"/>
      <c r="AJ282" s="588"/>
      <c r="AK282" s="588"/>
      <c r="AL282" s="588"/>
      <c r="AM282" s="588"/>
      <c r="AN282" s="588"/>
      <c r="AO282" s="588"/>
      <c r="AP282" s="588"/>
      <c r="AQ282" s="588"/>
      <c r="AR282" s="588"/>
      <c r="AS282" s="588"/>
      <c r="AT282" s="588"/>
      <c r="AU282" s="588"/>
      <c r="AV282" s="588"/>
      <c r="AW282" s="588"/>
      <c r="AX282" s="588"/>
      <c r="AY282" s="588"/>
      <c r="AZ282" s="628"/>
      <c r="BB282" s="601"/>
      <c r="BC282" s="601"/>
      <c r="BD282" s="601"/>
      <c r="BE282" s="601"/>
      <c r="BF282" s="601"/>
      <c r="BG282" s="601"/>
      <c r="BH282" s="601"/>
      <c r="BI282" s="601"/>
      <c r="BJ282" s="601"/>
      <c r="BK282" s="601"/>
      <c r="BL282" s="601"/>
      <c r="BM282" s="601"/>
      <c r="BN282" s="601"/>
      <c r="BO282" s="601"/>
      <c r="BP282" s="601"/>
      <c r="BQ282" s="601"/>
      <c r="BR282" s="601"/>
      <c r="BS282" s="601"/>
      <c r="BT282" s="601"/>
      <c r="BU282" s="601"/>
      <c r="BV282" s="601"/>
    </row>
    <row r="283" spans="1:74" s="600" customFormat="1" ht="18" customHeight="1">
      <c r="A283" s="578">
        <f t="shared" si="10"/>
        <v>1</v>
      </c>
      <c r="B283" s="587"/>
      <c r="C283" s="587" t="s">
        <v>794</v>
      </c>
      <c r="D283" s="588" t="s">
        <v>795</v>
      </c>
      <c r="E283" s="588"/>
      <c r="F283" s="588"/>
      <c r="G283" s="588"/>
      <c r="H283" s="588"/>
      <c r="I283" s="588"/>
      <c r="J283" s="588"/>
      <c r="K283" s="588"/>
      <c r="L283" s="588"/>
      <c r="M283" s="588"/>
      <c r="N283" s="588"/>
      <c r="O283" s="588"/>
      <c r="P283" s="588"/>
      <c r="Q283" s="588"/>
      <c r="R283" s="588"/>
      <c r="S283" s="588"/>
      <c r="T283" s="588"/>
      <c r="U283" s="588"/>
      <c r="V283" s="588"/>
      <c r="W283" s="588"/>
      <c r="X283" s="588"/>
      <c r="Y283" s="588"/>
      <c r="Z283" s="588"/>
      <c r="AA283" s="588"/>
      <c r="AB283" s="588"/>
      <c r="AC283" s="588"/>
      <c r="AD283" s="588"/>
      <c r="AE283" s="588"/>
      <c r="AF283" s="588"/>
      <c r="AG283" s="588"/>
      <c r="AH283" s="588"/>
      <c r="AI283" s="588"/>
      <c r="AJ283" s="588"/>
      <c r="AK283" s="588"/>
      <c r="AL283" s="588"/>
      <c r="AM283" s="588"/>
      <c r="AN283" s="588"/>
      <c r="AO283" s="588"/>
      <c r="AP283" s="588"/>
      <c r="AQ283" s="588"/>
      <c r="AR283" s="588"/>
      <c r="AS283" s="588"/>
      <c r="AT283" s="588"/>
      <c r="AU283" s="588"/>
      <c r="AV283" s="588"/>
      <c r="AW283" s="588"/>
      <c r="AX283" s="588"/>
      <c r="AY283" s="588"/>
      <c r="AZ283" s="628"/>
    </row>
    <row r="284" spans="1:74" s="600" customFormat="1" ht="18" customHeight="1">
      <c r="A284" s="578">
        <f t="shared" si="10"/>
        <v>1</v>
      </c>
      <c r="B284" s="587"/>
      <c r="C284" s="2111" t="s">
        <v>796</v>
      </c>
      <c r="D284" s="2111"/>
      <c r="E284" s="2111"/>
      <c r="F284" s="2111"/>
      <c r="G284" s="2111"/>
      <c r="H284" s="2111"/>
      <c r="I284" s="2111"/>
      <c r="J284" s="2111"/>
      <c r="K284" s="2111"/>
      <c r="L284" s="2111"/>
      <c r="M284" s="2111"/>
      <c r="N284" s="2111"/>
      <c r="O284" s="2111"/>
      <c r="P284" s="2111"/>
      <c r="Q284" s="2111"/>
      <c r="R284" s="2111"/>
      <c r="S284" s="2111"/>
      <c r="T284" s="2111"/>
      <c r="U284" s="2111"/>
      <c r="V284" s="2111"/>
      <c r="W284" s="2111"/>
      <c r="X284" s="2111"/>
      <c r="Y284" s="2111"/>
      <c r="Z284" s="2111"/>
      <c r="AA284" s="2111" t="s">
        <v>797</v>
      </c>
      <c r="AB284" s="2111"/>
      <c r="AC284" s="2111"/>
      <c r="AD284" s="2111"/>
      <c r="AE284" s="2111"/>
      <c r="AF284" s="2111"/>
      <c r="AG284" s="2111"/>
      <c r="AH284" s="2111"/>
      <c r="AI284" s="2111"/>
      <c r="AJ284" s="2111"/>
      <c r="AK284" s="2111"/>
      <c r="AL284" s="2111"/>
      <c r="AM284" s="2111"/>
      <c r="AN284" s="2111"/>
      <c r="AO284" s="2111"/>
      <c r="AP284" s="2111"/>
      <c r="AQ284" s="2111"/>
      <c r="AR284" s="2111"/>
      <c r="AS284" s="2111"/>
      <c r="AT284" s="2111"/>
      <c r="AU284" s="2111"/>
      <c r="AV284" s="2111"/>
      <c r="AW284" s="2111"/>
      <c r="AX284" s="2111"/>
      <c r="AY284" s="587"/>
      <c r="AZ284" s="586"/>
    </row>
    <row r="285" spans="1:74" s="586" customFormat="1" ht="18" customHeight="1">
      <c r="A285" s="578">
        <f t="shared" si="10"/>
        <v>1</v>
      </c>
      <c r="B285" s="629"/>
      <c r="C285" s="2111" t="s">
        <v>798</v>
      </c>
      <c r="D285" s="2111"/>
      <c r="E285" s="2111"/>
      <c r="F285" s="2111"/>
      <c r="G285" s="2111"/>
      <c r="H285" s="2111"/>
      <c r="I285" s="2111"/>
      <c r="J285" s="2111"/>
      <c r="K285" s="2111" t="s">
        <v>799</v>
      </c>
      <c r="L285" s="2111"/>
      <c r="M285" s="2111"/>
      <c r="N285" s="2111"/>
      <c r="O285" s="2111"/>
      <c r="P285" s="2111"/>
      <c r="Q285" s="2111"/>
      <c r="R285" s="2111"/>
      <c r="S285" s="2111" t="s">
        <v>800</v>
      </c>
      <c r="T285" s="2111"/>
      <c r="U285" s="2111"/>
      <c r="V285" s="2111"/>
      <c r="W285" s="2111"/>
      <c r="X285" s="2111"/>
      <c r="Y285" s="2111"/>
      <c r="Z285" s="2111"/>
      <c r="AA285" s="2111" t="s">
        <v>801</v>
      </c>
      <c r="AB285" s="2111"/>
      <c r="AC285" s="2111"/>
      <c r="AD285" s="2111"/>
      <c r="AE285" s="2111"/>
      <c r="AF285" s="2111"/>
      <c r="AG285" s="2111"/>
      <c r="AH285" s="2111"/>
      <c r="AI285" s="2111" t="s">
        <v>802</v>
      </c>
      <c r="AJ285" s="2111"/>
      <c r="AK285" s="2111"/>
      <c r="AL285" s="2111"/>
      <c r="AM285" s="2111"/>
      <c r="AN285" s="2111"/>
      <c r="AO285" s="2111"/>
      <c r="AP285" s="2111"/>
      <c r="AQ285" s="2111" t="s">
        <v>574</v>
      </c>
      <c r="AR285" s="2111"/>
      <c r="AS285" s="2111"/>
      <c r="AT285" s="2111"/>
      <c r="AU285" s="2111"/>
      <c r="AV285" s="2111"/>
      <c r="AW285" s="2111"/>
      <c r="AX285" s="2111"/>
      <c r="AY285" s="629"/>
      <c r="AZ285" s="585"/>
      <c r="BB285" s="600"/>
      <c r="BC285" s="600"/>
      <c r="BD285" s="600"/>
      <c r="BE285" s="600"/>
      <c r="BF285" s="600"/>
      <c r="BG285" s="600"/>
      <c r="BH285" s="600"/>
      <c r="BI285" s="600"/>
      <c r="BJ285" s="600"/>
      <c r="BK285" s="600"/>
      <c r="BL285" s="600"/>
      <c r="BM285" s="600"/>
      <c r="BN285" s="600"/>
      <c r="BO285" s="600"/>
      <c r="BP285" s="600"/>
      <c r="BQ285" s="600"/>
      <c r="BR285" s="600"/>
      <c r="BS285" s="600"/>
      <c r="BT285" s="600"/>
      <c r="BU285" s="600"/>
      <c r="BV285" s="600"/>
    </row>
    <row r="286" spans="1:74" s="580" customFormat="1" ht="18" hidden="1" customHeight="1">
      <c r="A286" s="578">
        <f>IF(S$286&gt;0,1,0)</f>
        <v>0</v>
      </c>
      <c r="B286" s="612"/>
      <c r="C286" s="2111" t="s">
        <v>536</v>
      </c>
      <c r="D286" s="2111"/>
      <c r="E286" s="2111"/>
      <c r="F286" s="2111"/>
      <c r="G286" s="2111"/>
      <c r="H286" s="2111"/>
      <c r="I286" s="2111"/>
      <c r="J286" s="2111"/>
      <c r="K286" s="2111" t="s">
        <v>805</v>
      </c>
      <c r="L286" s="2111"/>
      <c r="M286" s="2111"/>
      <c r="N286" s="2111"/>
      <c r="O286" s="2111"/>
      <c r="P286" s="2111"/>
      <c r="Q286" s="2111"/>
      <c r="R286" s="2111"/>
      <c r="S286" s="2112">
        <f>IF('4-2-2 필지별사업내역'!O110&gt;0,'4-2-2 필지별사업내역'!O110,0)</f>
        <v>0</v>
      </c>
      <c r="T286" s="2112"/>
      <c r="U286" s="2112"/>
      <c r="V286" s="2112"/>
      <c r="W286" s="2112"/>
      <c r="X286" s="2112"/>
      <c r="Y286" s="2112"/>
      <c r="Z286" s="2112"/>
      <c r="AA286" s="2113" t="str">
        <f>'6-3표준조사(2)'!P381</f>
        <v>중 (15˚ ~ 30˚)</v>
      </c>
      <c r="AB286" s="2113"/>
      <c r="AC286" s="2113"/>
      <c r="AD286" s="2113"/>
      <c r="AE286" s="2113"/>
      <c r="AF286" s="2113"/>
      <c r="AG286" s="2113"/>
      <c r="AH286" s="2113"/>
      <c r="AI286" s="2113" t="str">
        <f>'6-3표준조사(2)'!Q381</f>
        <v>개소당3ha이상</v>
      </c>
      <c r="AJ286" s="2113"/>
      <c r="AK286" s="2113"/>
      <c r="AL286" s="2113"/>
      <c r="AM286" s="2113"/>
      <c r="AN286" s="2113"/>
      <c r="AO286" s="2113"/>
      <c r="AP286" s="2113"/>
      <c r="AQ286" s="2113" t="str">
        <f>'6-3표준조사(2)'!R381</f>
        <v>3년차 이상</v>
      </c>
      <c r="AR286" s="2113"/>
      <c r="AS286" s="2113"/>
      <c r="AT286" s="2113"/>
      <c r="AU286" s="2113"/>
      <c r="AV286" s="2113"/>
      <c r="AW286" s="2113"/>
      <c r="AX286" s="2113"/>
      <c r="AY286" s="612"/>
      <c r="AZ286" s="613"/>
    </row>
    <row r="287" spans="1:74" s="586" customFormat="1" ht="18" customHeight="1">
      <c r="A287" s="578">
        <f t="shared" si="10"/>
        <v>1</v>
      </c>
      <c r="B287" s="612"/>
      <c r="C287" s="2111" t="s">
        <v>806</v>
      </c>
      <c r="D287" s="2111"/>
      <c r="E287" s="2111"/>
      <c r="F287" s="2111"/>
      <c r="G287" s="2111"/>
      <c r="H287" s="2111"/>
      <c r="I287" s="2111"/>
      <c r="J287" s="2111"/>
      <c r="K287" s="2111" t="s">
        <v>807</v>
      </c>
      <c r="L287" s="2111"/>
      <c r="M287" s="2111"/>
      <c r="N287" s="2111"/>
      <c r="O287" s="2111"/>
      <c r="P287" s="2111"/>
      <c r="Q287" s="2111"/>
      <c r="R287" s="2111"/>
      <c r="S287" s="2115">
        <f>K271</f>
        <v>0.9</v>
      </c>
      <c r="T287" s="2115"/>
      <c r="U287" s="2115"/>
      <c r="V287" s="2115"/>
      <c r="W287" s="2115"/>
      <c r="X287" s="2115"/>
      <c r="Y287" s="2115"/>
      <c r="Z287" s="2115"/>
      <c r="AA287" s="2114"/>
      <c r="AB287" s="2114"/>
      <c r="AC287" s="2114"/>
      <c r="AD287" s="2114"/>
      <c r="AE287" s="2114"/>
      <c r="AF287" s="2114"/>
      <c r="AG287" s="2114"/>
      <c r="AH287" s="2114"/>
      <c r="AI287" s="2114"/>
      <c r="AJ287" s="2114"/>
      <c r="AK287" s="2114"/>
      <c r="AL287" s="2114"/>
      <c r="AM287" s="2114"/>
      <c r="AN287" s="2114"/>
      <c r="AO287" s="2114"/>
      <c r="AP287" s="2114"/>
      <c r="AQ287" s="2114"/>
      <c r="AR287" s="2114"/>
      <c r="AS287" s="2114"/>
      <c r="AT287" s="2114"/>
      <c r="AU287" s="2114"/>
      <c r="AV287" s="2114"/>
      <c r="AW287" s="2114"/>
      <c r="AX287" s="2114"/>
      <c r="AY287" s="612"/>
      <c r="AZ287" s="613"/>
    </row>
    <row r="288" spans="1:74" s="586" customFormat="1" ht="18" hidden="1" customHeight="1">
      <c r="A288" s="578">
        <f>IF(S$286&gt;0,1,0)</f>
        <v>0</v>
      </c>
      <c r="B288" s="630"/>
      <c r="C288" s="630" t="s">
        <v>407</v>
      </c>
      <c r="D288" s="630" t="s">
        <v>536</v>
      </c>
      <c r="E288" s="630"/>
      <c r="F288" s="630"/>
      <c r="G288" s="631"/>
      <c r="H288" s="631"/>
      <c r="I288" s="631"/>
      <c r="J288" s="631"/>
      <c r="K288" s="631"/>
      <c r="L288" s="618"/>
      <c r="M288" s="618"/>
      <c r="N288" s="618"/>
      <c r="O288" s="618"/>
      <c r="P288" s="618"/>
      <c r="Q288" s="632"/>
      <c r="R288" s="632"/>
      <c r="S288" s="632"/>
      <c r="T288" s="632"/>
      <c r="U288" s="632"/>
      <c r="V288" s="612"/>
      <c r="W288" s="612"/>
      <c r="X288" s="612"/>
      <c r="Y288" s="612"/>
      <c r="Z288" s="633"/>
      <c r="AA288" s="612"/>
      <c r="AB288" s="612"/>
      <c r="AC288" s="612"/>
      <c r="AD288" s="634"/>
      <c r="AE288" s="612"/>
      <c r="AF288" s="612"/>
      <c r="AG288" s="612"/>
      <c r="AH288" s="635"/>
      <c r="AI288" s="635"/>
      <c r="AJ288" s="635"/>
      <c r="AK288" s="635"/>
      <c r="AL288" s="635"/>
      <c r="AM288" s="635"/>
      <c r="AN288" s="635"/>
      <c r="AO288" s="635"/>
      <c r="AP288" s="635"/>
      <c r="AQ288" s="636"/>
      <c r="AR288" s="636"/>
      <c r="AS288" s="636"/>
      <c r="AT288" s="636"/>
      <c r="AU288" s="637"/>
      <c r="AV288" s="637"/>
      <c r="AW288" s="637"/>
      <c r="AX288" s="637"/>
      <c r="AY288" s="637"/>
      <c r="AZ288" s="638"/>
    </row>
    <row r="289" spans="1:52" s="586" customFormat="1" ht="18" hidden="1" customHeight="1">
      <c r="A289" s="578">
        <f>IF(S$286&gt;0,1,0)</f>
        <v>0</v>
      </c>
      <c r="B289" s="587"/>
      <c r="C289" s="587"/>
      <c r="D289" s="587" t="s">
        <v>540</v>
      </c>
      <c r="E289" s="587" t="s">
        <v>809</v>
      </c>
      <c r="F289" s="587"/>
      <c r="G289" s="587"/>
      <c r="H289" s="587"/>
      <c r="I289" s="587"/>
      <c r="J289" s="634"/>
      <c r="K289" s="634"/>
      <c r="L289" s="634"/>
      <c r="M289" s="634"/>
      <c r="N289" s="587"/>
      <c r="O289" s="587"/>
      <c r="P289" s="587"/>
      <c r="Q289" s="587"/>
      <c r="R289" s="587"/>
      <c r="S289" s="587"/>
      <c r="T289" s="632"/>
      <c r="U289" s="632"/>
      <c r="V289" s="632"/>
      <c r="W289" s="632"/>
      <c r="X289" s="587"/>
      <c r="Y289" s="587"/>
      <c r="Z289" s="587"/>
      <c r="AA289" s="587"/>
      <c r="AB289" s="632"/>
      <c r="AC289" s="632"/>
      <c r="AD289" s="632"/>
      <c r="AE289" s="632"/>
      <c r="AF289" s="587"/>
      <c r="AG289" s="587"/>
      <c r="AH289" s="587"/>
      <c r="AI289" s="587"/>
      <c r="AJ289" s="587"/>
      <c r="AK289" s="587"/>
      <c r="AL289" s="587"/>
      <c r="AM289" s="587"/>
      <c r="AN289" s="587"/>
      <c r="AO289" s="587"/>
      <c r="AP289" s="587"/>
      <c r="AQ289" s="587"/>
      <c r="AR289" s="587"/>
      <c r="AS289" s="587"/>
      <c r="AT289" s="587"/>
      <c r="AU289" s="587"/>
      <c r="AV289" s="587"/>
      <c r="AW289" s="587"/>
      <c r="AX289" s="587"/>
      <c r="AY289" s="587"/>
    </row>
    <row r="290" spans="1:52" s="600" customFormat="1" ht="18" hidden="1" customHeight="1">
      <c r="A290" s="578">
        <f>IF(S$286&gt;0,1,0)</f>
        <v>0</v>
      </c>
      <c r="B290" s="587"/>
      <c r="C290" s="587"/>
      <c r="D290" s="587" t="s">
        <v>540</v>
      </c>
      <c r="E290" s="588" t="s">
        <v>810</v>
      </c>
      <c r="F290" s="588"/>
      <c r="G290" s="588"/>
      <c r="H290" s="588"/>
      <c r="I290" s="588"/>
      <c r="J290" s="588"/>
      <c r="K290" s="588"/>
      <c r="L290" s="588"/>
      <c r="M290" s="588"/>
      <c r="N290" s="588"/>
      <c r="O290" s="588"/>
      <c r="P290" s="588"/>
      <c r="Q290" s="588"/>
      <c r="R290" s="588"/>
      <c r="S290" s="588"/>
      <c r="T290" s="588"/>
      <c r="U290" s="588"/>
      <c r="V290" s="588"/>
      <c r="W290" s="588"/>
      <c r="X290" s="588"/>
      <c r="Y290" s="588"/>
      <c r="Z290" s="588"/>
      <c r="AA290" s="588"/>
      <c r="AB290" s="588"/>
      <c r="AC290" s="588"/>
      <c r="AD290" s="588"/>
      <c r="AE290" s="588"/>
      <c r="AF290" s="588"/>
      <c r="AG290" s="588"/>
      <c r="AH290" s="588"/>
      <c r="AI290" s="588"/>
      <c r="AJ290" s="588"/>
      <c r="AK290" s="588"/>
      <c r="AL290" s="588"/>
      <c r="AM290" s="588"/>
      <c r="AN290" s="588"/>
      <c r="AO290" s="588"/>
      <c r="AP290" s="588"/>
      <c r="AQ290" s="588"/>
      <c r="AR290" s="588"/>
      <c r="AS290" s="588"/>
      <c r="AT290" s="588"/>
      <c r="AU290" s="588"/>
      <c r="AV290" s="588"/>
      <c r="AW290" s="588"/>
      <c r="AX290" s="588"/>
      <c r="AY290" s="588"/>
      <c r="AZ290" s="628"/>
    </row>
    <row r="291" spans="1:52" s="601" customFormat="1" ht="18" customHeight="1">
      <c r="A291" s="578">
        <f>IF(S$287&gt;0,1,0)</f>
        <v>1</v>
      </c>
      <c r="B291" s="587"/>
      <c r="C291" s="587" t="s">
        <v>811</v>
      </c>
      <c r="D291" s="587"/>
      <c r="E291" s="639"/>
      <c r="F291" s="639"/>
      <c r="G291" s="639"/>
      <c r="H291" s="639"/>
      <c r="I291" s="639"/>
      <c r="J291" s="639"/>
      <c r="K291" s="639"/>
      <c r="L291" s="639"/>
      <c r="M291" s="639"/>
      <c r="N291" s="639"/>
      <c r="O291" s="639"/>
      <c r="P291" s="639"/>
      <c r="Q291" s="639"/>
      <c r="R291" s="639"/>
      <c r="S291" s="639"/>
      <c r="T291" s="639"/>
      <c r="U291" s="639"/>
      <c r="V291" s="639"/>
      <c r="W291" s="639"/>
      <c r="X291" s="639"/>
      <c r="Y291" s="639"/>
      <c r="Z291" s="639"/>
      <c r="AA291" s="639"/>
      <c r="AB291" s="639"/>
      <c r="AC291" s="639"/>
      <c r="AD291" s="639"/>
      <c r="AE291" s="639"/>
      <c r="AF291" s="639"/>
      <c r="AG291" s="639"/>
      <c r="AH291" s="639"/>
      <c r="AI291" s="639"/>
      <c r="AJ291" s="639"/>
      <c r="AK291" s="639"/>
      <c r="AL291" s="639"/>
      <c r="AM291" s="639"/>
      <c r="AN291" s="639"/>
      <c r="AO291" s="639"/>
      <c r="AP291" s="639"/>
      <c r="AQ291" s="639"/>
      <c r="AR291" s="639"/>
      <c r="AS291" s="639"/>
      <c r="AT291" s="639"/>
      <c r="AU291" s="639"/>
      <c r="AV291" s="639"/>
      <c r="AW291" s="639"/>
      <c r="AX291" s="639"/>
      <c r="AY291" s="639"/>
      <c r="AZ291" s="640"/>
    </row>
    <row r="292" spans="1:52" s="600" customFormat="1" ht="18" customHeight="1">
      <c r="A292" s="578">
        <f>IF(S$287&gt;0,1,0)</f>
        <v>1</v>
      </c>
      <c r="B292" s="587"/>
      <c r="C292" s="587"/>
      <c r="D292" s="587" t="s">
        <v>540</v>
      </c>
      <c r="E292" s="639" t="s">
        <v>812</v>
      </c>
      <c r="F292" s="639"/>
      <c r="G292" s="639"/>
      <c r="H292" s="639"/>
      <c r="I292" s="639"/>
      <c r="J292" s="639"/>
      <c r="K292" s="639"/>
      <c r="L292" s="639"/>
      <c r="M292" s="639"/>
      <c r="N292" s="639"/>
      <c r="O292" s="639"/>
      <c r="P292" s="639"/>
      <c r="Q292" s="639"/>
      <c r="R292" s="639"/>
      <c r="S292" s="639"/>
      <c r="T292" s="639"/>
      <c r="U292" s="639"/>
      <c r="V292" s="639"/>
      <c r="W292" s="639"/>
      <c r="X292" s="639"/>
      <c r="Y292" s="639"/>
      <c r="Z292" s="639"/>
      <c r="AA292" s="639"/>
      <c r="AB292" s="639"/>
      <c r="AC292" s="639"/>
      <c r="AD292" s="639"/>
      <c r="AE292" s="639"/>
      <c r="AF292" s="639"/>
      <c r="AG292" s="639"/>
      <c r="AH292" s="639"/>
      <c r="AI292" s="639"/>
      <c r="AJ292" s="639"/>
      <c r="AK292" s="639"/>
      <c r="AL292" s="639"/>
      <c r="AM292" s="639"/>
      <c r="AN292" s="639"/>
      <c r="AO292" s="639"/>
      <c r="AP292" s="639"/>
      <c r="AQ292" s="639"/>
      <c r="AR292" s="639"/>
      <c r="AS292" s="639"/>
      <c r="AT292" s="639"/>
      <c r="AU292" s="639"/>
      <c r="AV292" s="639"/>
      <c r="AW292" s="639"/>
      <c r="AX292" s="639"/>
      <c r="AY292" s="639"/>
      <c r="AZ292" s="640"/>
    </row>
    <row r="293" spans="1:52" s="600" customFormat="1" ht="18" customHeight="1">
      <c r="A293" s="578">
        <f>IF(S$287&gt;0,1,0)</f>
        <v>1</v>
      </c>
      <c r="B293" s="587"/>
      <c r="C293" s="587"/>
      <c r="D293" s="587" t="s">
        <v>540</v>
      </c>
      <c r="E293" s="639" t="s">
        <v>813</v>
      </c>
      <c r="F293" s="639"/>
      <c r="G293" s="639"/>
      <c r="H293" s="639"/>
      <c r="I293" s="639"/>
      <c r="J293" s="639"/>
      <c r="K293" s="639"/>
      <c r="L293" s="639"/>
      <c r="M293" s="639"/>
      <c r="N293" s="639"/>
      <c r="O293" s="639"/>
      <c r="P293" s="639"/>
      <c r="Q293" s="639"/>
      <c r="R293" s="639"/>
      <c r="S293" s="639"/>
      <c r="T293" s="639"/>
      <c r="U293" s="639"/>
      <c r="V293" s="639"/>
      <c r="W293" s="639"/>
      <c r="X293" s="639"/>
      <c r="Y293" s="639"/>
      <c r="Z293" s="639"/>
      <c r="AA293" s="639"/>
      <c r="AB293" s="639"/>
      <c r="AC293" s="639"/>
      <c r="AD293" s="639"/>
      <c r="AE293" s="639"/>
      <c r="AF293" s="639"/>
      <c r="AG293" s="639"/>
      <c r="AH293" s="639"/>
      <c r="AI293" s="639"/>
      <c r="AJ293" s="639"/>
      <c r="AK293" s="639"/>
      <c r="AL293" s="639"/>
      <c r="AM293" s="639"/>
      <c r="AN293" s="639"/>
      <c r="AO293" s="639"/>
      <c r="AP293" s="639"/>
      <c r="AQ293" s="639"/>
      <c r="AR293" s="639"/>
      <c r="AS293" s="639"/>
      <c r="AT293" s="639"/>
      <c r="AU293" s="639"/>
      <c r="AV293" s="639"/>
      <c r="AW293" s="639"/>
      <c r="AX293" s="639"/>
      <c r="AY293" s="639"/>
      <c r="AZ293" s="640"/>
    </row>
    <row r="294" spans="1:52" s="600" customFormat="1" ht="18" customHeight="1">
      <c r="A294" s="578">
        <f t="shared" ref="A294:A302" si="11">IF(S$287&gt;0,1,0)</f>
        <v>1</v>
      </c>
      <c r="B294" s="587"/>
      <c r="C294" s="587" t="s">
        <v>814</v>
      </c>
      <c r="D294" s="587" t="s">
        <v>815</v>
      </c>
      <c r="E294" s="639"/>
      <c r="F294" s="639"/>
      <c r="G294" s="639"/>
      <c r="H294" s="639"/>
      <c r="I294" s="639"/>
      <c r="J294" s="639"/>
      <c r="K294" s="639"/>
      <c r="L294" s="639"/>
      <c r="M294" s="639"/>
      <c r="N294" s="639"/>
      <c r="O294" s="639"/>
      <c r="P294" s="639"/>
      <c r="Q294" s="639"/>
      <c r="R294" s="639"/>
      <c r="S294" s="639"/>
      <c r="T294" s="639"/>
      <c r="U294" s="639"/>
      <c r="V294" s="639"/>
      <c r="W294" s="639"/>
      <c r="X294" s="639"/>
      <c r="Y294" s="639"/>
      <c r="Z294" s="639"/>
      <c r="AA294" s="639"/>
      <c r="AB294" s="639"/>
      <c r="AC294" s="639"/>
      <c r="AD294" s="639"/>
      <c r="AE294" s="639"/>
      <c r="AF294" s="639"/>
      <c r="AG294" s="639"/>
      <c r="AH294" s="639"/>
      <c r="AI294" s="639"/>
      <c r="AJ294" s="639"/>
      <c r="AK294" s="639"/>
      <c r="AL294" s="639"/>
      <c r="AM294" s="639"/>
      <c r="AN294" s="639"/>
      <c r="AO294" s="639"/>
      <c r="AP294" s="639"/>
      <c r="AQ294" s="639"/>
      <c r="AR294" s="639"/>
      <c r="AS294" s="639"/>
      <c r="AT294" s="639"/>
      <c r="AU294" s="639"/>
      <c r="AV294" s="639"/>
      <c r="AW294" s="639"/>
      <c r="AX294" s="639"/>
      <c r="AY294" s="639"/>
      <c r="AZ294" s="640"/>
    </row>
    <row r="295" spans="1:52" s="600" customFormat="1" ht="18" customHeight="1">
      <c r="A295" s="578">
        <f t="shared" si="11"/>
        <v>1</v>
      </c>
      <c r="B295" s="587"/>
      <c r="C295" s="587"/>
      <c r="D295" s="587" t="s">
        <v>540</v>
      </c>
      <c r="E295" s="639" t="s">
        <v>816</v>
      </c>
      <c r="F295" s="639"/>
      <c r="G295" s="639"/>
      <c r="H295" s="639"/>
      <c r="I295" s="639"/>
      <c r="J295" s="639"/>
      <c r="K295" s="639"/>
      <c r="L295" s="639"/>
      <c r="M295" s="639"/>
      <c r="N295" s="639"/>
      <c r="O295" s="639"/>
      <c r="P295" s="639"/>
      <c r="Q295" s="639"/>
      <c r="R295" s="639"/>
      <c r="S295" s="639"/>
      <c r="T295" s="639"/>
      <c r="U295" s="639"/>
      <c r="V295" s="639"/>
      <c r="W295" s="639"/>
      <c r="X295" s="639"/>
      <c r="Y295" s="639"/>
      <c r="Z295" s="639"/>
      <c r="AA295" s="639"/>
      <c r="AB295" s="639"/>
      <c r="AC295" s="639"/>
      <c r="AD295" s="639"/>
      <c r="AE295" s="639"/>
      <c r="AF295" s="639"/>
      <c r="AG295" s="639"/>
      <c r="AH295" s="639"/>
      <c r="AI295" s="639"/>
      <c r="AJ295" s="639"/>
      <c r="AK295" s="639"/>
      <c r="AL295" s="639"/>
      <c r="AM295" s="639"/>
      <c r="AN295" s="639"/>
      <c r="AO295" s="639"/>
      <c r="AP295" s="639"/>
      <c r="AQ295" s="639"/>
      <c r="AR295" s="639"/>
      <c r="AS295" s="639"/>
      <c r="AT295" s="639"/>
      <c r="AU295" s="639"/>
      <c r="AV295" s="639"/>
      <c r="AW295" s="639"/>
      <c r="AX295" s="639"/>
      <c r="AY295" s="639"/>
      <c r="AZ295" s="640"/>
    </row>
    <row r="296" spans="1:52" s="600" customFormat="1" ht="18" customHeight="1">
      <c r="A296" s="578">
        <f t="shared" si="11"/>
        <v>1</v>
      </c>
      <c r="B296" s="587"/>
      <c r="C296" s="587"/>
      <c r="D296" s="587" t="s">
        <v>540</v>
      </c>
      <c r="E296" s="639" t="s">
        <v>817</v>
      </c>
      <c r="F296" s="639"/>
      <c r="G296" s="639"/>
      <c r="H296" s="639"/>
      <c r="I296" s="639"/>
      <c r="J296" s="639"/>
      <c r="K296" s="639"/>
      <c r="L296" s="639"/>
      <c r="M296" s="639"/>
      <c r="N296" s="639"/>
      <c r="O296" s="639"/>
      <c r="P296" s="639"/>
      <c r="Q296" s="639"/>
      <c r="R296" s="639"/>
      <c r="S296" s="639"/>
      <c r="T296" s="639"/>
      <c r="U296" s="639"/>
      <c r="V296" s="639"/>
      <c r="W296" s="639"/>
      <c r="X296" s="639"/>
      <c r="Y296" s="639"/>
      <c r="Z296" s="639"/>
      <c r="AA296" s="639"/>
      <c r="AB296" s="639"/>
      <c r="AC296" s="639"/>
      <c r="AD296" s="639"/>
      <c r="AE296" s="639"/>
      <c r="AF296" s="639"/>
      <c r="AG296" s="639"/>
      <c r="AH296" s="639"/>
      <c r="AI296" s="639"/>
      <c r="AJ296" s="639"/>
      <c r="AK296" s="639"/>
      <c r="AL296" s="639"/>
      <c r="AM296" s="639"/>
      <c r="AN296" s="639"/>
      <c r="AO296" s="639"/>
      <c r="AP296" s="639"/>
      <c r="AQ296" s="639"/>
      <c r="AR296" s="639"/>
      <c r="AS296" s="639"/>
      <c r="AT296" s="639"/>
      <c r="AU296" s="639"/>
      <c r="AV296" s="639"/>
      <c r="AW296" s="639"/>
      <c r="AX296" s="639"/>
      <c r="AY296" s="639"/>
      <c r="AZ296" s="640"/>
    </row>
    <row r="297" spans="1:52" s="600" customFormat="1" ht="18" customHeight="1">
      <c r="A297" s="578">
        <f t="shared" si="11"/>
        <v>1</v>
      </c>
      <c r="B297" s="587"/>
      <c r="C297" s="587"/>
      <c r="D297" s="587" t="s">
        <v>540</v>
      </c>
      <c r="E297" s="639" t="s">
        <v>818</v>
      </c>
      <c r="F297" s="639"/>
      <c r="G297" s="639"/>
      <c r="H297" s="639"/>
      <c r="I297" s="639"/>
      <c r="J297" s="639"/>
      <c r="K297" s="639"/>
      <c r="L297" s="639"/>
      <c r="M297" s="639"/>
      <c r="N297" s="639"/>
      <c r="O297" s="639"/>
      <c r="P297" s="639"/>
      <c r="Q297" s="639"/>
      <c r="R297" s="639"/>
      <c r="S297" s="639"/>
      <c r="T297" s="639"/>
      <c r="U297" s="639"/>
      <c r="V297" s="639"/>
      <c r="W297" s="639"/>
      <c r="X297" s="639"/>
      <c r="Y297" s="639"/>
      <c r="Z297" s="639"/>
      <c r="AA297" s="639"/>
      <c r="AB297" s="639"/>
      <c r="AC297" s="639"/>
      <c r="AD297" s="639"/>
      <c r="AE297" s="639"/>
      <c r="AF297" s="639"/>
      <c r="AG297" s="639"/>
      <c r="AH297" s="639"/>
      <c r="AI297" s="639"/>
      <c r="AJ297" s="639"/>
      <c r="AK297" s="639"/>
      <c r="AL297" s="639"/>
      <c r="AM297" s="639"/>
      <c r="AN297" s="639"/>
      <c r="AO297" s="639"/>
      <c r="AP297" s="639"/>
      <c r="AQ297" s="639"/>
      <c r="AR297" s="639"/>
      <c r="AS297" s="639"/>
      <c r="AT297" s="639"/>
      <c r="AU297" s="639"/>
      <c r="AV297" s="639"/>
      <c r="AW297" s="639"/>
      <c r="AX297" s="639"/>
      <c r="AY297" s="639"/>
      <c r="AZ297" s="640"/>
    </row>
    <row r="298" spans="1:52" s="600" customFormat="1" ht="18" customHeight="1">
      <c r="A298" s="578">
        <f t="shared" si="11"/>
        <v>1</v>
      </c>
      <c r="B298" s="587"/>
      <c r="C298" s="587"/>
      <c r="D298" s="587" t="s">
        <v>540</v>
      </c>
      <c r="E298" s="639" t="s">
        <v>819</v>
      </c>
      <c r="F298" s="639"/>
      <c r="G298" s="639"/>
      <c r="H298" s="639"/>
      <c r="I298" s="639"/>
      <c r="J298" s="639"/>
      <c r="K298" s="639"/>
      <c r="L298" s="639"/>
      <c r="M298" s="639"/>
      <c r="N298" s="639"/>
      <c r="O298" s="639"/>
      <c r="P298" s="639"/>
      <c r="Q298" s="639"/>
      <c r="R298" s="639"/>
      <c r="S298" s="639"/>
      <c r="T298" s="639"/>
      <c r="U298" s="639"/>
      <c r="V298" s="639"/>
      <c r="W298" s="639"/>
      <c r="X298" s="639"/>
      <c r="Y298" s="639"/>
      <c r="Z298" s="639"/>
      <c r="AA298" s="639"/>
      <c r="AB298" s="639"/>
      <c r="AC298" s="639"/>
      <c r="AD298" s="639"/>
      <c r="AE298" s="639"/>
      <c r="AF298" s="639"/>
      <c r="AG298" s="639"/>
      <c r="AH298" s="639"/>
      <c r="AI298" s="639"/>
      <c r="AJ298" s="639"/>
      <c r="AK298" s="639"/>
      <c r="AL298" s="639"/>
      <c r="AM298" s="639"/>
      <c r="AN298" s="639"/>
      <c r="AO298" s="639"/>
      <c r="AP298" s="639"/>
      <c r="AQ298" s="639"/>
      <c r="AR298" s="639"/>
      <c r="AS298" s="639"/>
      <c r="AT298" s="639"/>
      <c r="AU298" s="639"/>
      <c r="AV298" s="639"/>
      <c r="AW298" s="639"/>
      <c r="AX298" s="639"/>
      <c r="AY298" s="639"/>
      <c r="AZ298" s="640"/>
    </row>
    <row r="299" spans="1:52" s="600" customFormat="1" ht="18" customHeight="1">
      <c r="A299" s="578">
        <f t="shared" si="11"/>
        <v>1</v>
      </c>
      <c r="B299" s="587"/>
      <c r="C299" s="587"/>
      <c r="D299" s="587" t="s">
        <v>540</v>
      </c>
      <c r="E299" s="639" t="s">
        <v>820</v>
      </c>
      <c r="F299" s="639"/>
      <c r="G299" s="639"/>
      <c r="H299" s="639"/>
      <c r="I299" s="639"/>
      <c r="J299" s="639"/>
      <c r="K299" s="639"/>
      <c r="L299" s="639"/>
      <c r="M299" s="639"/>
      <c r="N299" s="639"/>
      <c r="O299" s="639"/>
      <c r="P299" s="639"/>
      <c r="Q299" s="639"/>
      <c r="R299" s="639"/>
      <c r="S299" s="639"/>
      <c r="T299" s="639"/>
      <c r="U299" s="639"/>
      <c r="V299" s="639"/>
      <c r="W299" s="639"/>
      <c r="X299" s="639"/>
      <c r="Y299" s="639"/>
      <c r="Z299" s="639"/>
      <c r="AA299" s="639"/>
      <c r="AB299" s="639"/>
      <c r="AC299" s="639"/>
      <c r="AD299" s="639"/>
      <c r="AE299" s="639"/>
      <c r="AF299" s="639"/>
      <c r="AG299" s="639"/>
      <c r="AH299" s="639"/>
      <c r="AI299" s="639"/>
      <c r="AJ299" s="639"/>
      <c r="AK299" s="639"/>
      <c r="AL299" s="639"/>
      <c r="AM299" s="639"/>
      <c r="AN299" s="639"/>
      <c r="AO299" s="639"/>
      <c r="AP299" s="639"/>
      <c r="AQ299" s="639"/>
      <c r="AR299" s="639"/>
      <c r="AS299" s="639"/>
      <c r="AT299" s="639"/>
      <c r="AU299" s="639"/>
      <c r="AV299" s="639"/>
      <c r="AW299" s="639"/>
      <c r="AX299" s="639"/>
      <c r="AY299" s="639"/>
      <c r="AZ299" s="640"/>
    </row>
    <row r="300" spans="1:52" s="600" customFormat="1" ht="18" customHeight="1">
      <c r="A300" s="578">
        <f t="shared" si="11"/>
        <v>1</v>
      </c>
      <c r="B300" s="587"/>
      <c r="C300" s="587"/>
      <c r="D300" s="587" t="s">
        <v>540</v>
      </c>
      <c r="E300" s="639" t="s">
        <v>821</v>
      </c>
      <c r="F300" s="639"/>
      <c r="G300" s="639"/>
      <c r="H300" s="639"/>
      <c r="I300" s="639"/>
      <c r="J300" s="639"/>
      <c r="K300" s="639"/>
      <c r="L300" s="639"/>
      <c r="M300" s="639"/>
      <c r="N300" s="639"/>
      <c r="O300" s="639"/>
      <c r="P300" s="639"/>
      <c r="Q300" s="639"/>
      <c r="R300" s="639"/>
      <c r="S300" s="639"/>
      <c r="T300" s="639"/>
      <c r="U300" s="639"/>
      <c r="V300" s="639"/>
      <c r="W300" s="639"/>
      <c r="X300" s="639"/>
      <c r="Y300" s="639"/>
      <c r="Z300" s="639"/>
      <c r="AA300" s="639"/>
      <c r="AB300" s="639"/>
      <c r="AC300" s="639"/>
      <c r="AD300" s="639"/>
      <c r="AE300" s="639"/>
      <c r="AF300" s="639"/>
      <c r="AG300" s="639"/>
      <c r="AH300" s="639"/>
      <c r="AI300" s="639"/>
      <c r="AJ300" s="639"/>
      <c r="AK300" s="639"/>
      <c r="AL300" s="639"/>
      <c r="AM300" s="639"/>
      <c r="AN300" s="639"/>
      <c r="AO300" s="639"/>
      <c r="AP300" s="639"/>
      <c r="AQ300" s="639"/>
      <c r="AR300" s="639"/>
      <c r="AS300" s="639"/>
      <c r="AT300" s="639"/>
      <c r="AU300" s="639"/>
      <c r="AV300" s="639"/>
      <c r="AW300" s="639"/>
      <c r="AX300" s="639"/>
      <c r="AY300" s="639"/>
      <c r="AZ300" s="640"/>
    </row>
    <row r="301" spans="1:52" s="600" customFormat="1" ht="18" customHeight="1">
      <c r="A301" s="578">
        <f t="shared" si="11"/>
        <v>1</v>
      </c>
      <c r="B301" s="587"/>
      <c r="C301" s="587"/>
      <c r="D301" s="587" t="s">
        <v>540</v>
      </c>
      <c r="E301" s="639" t="s">
        <v>822</v>
      </c>
      <c r="F301" s="639"/>
      <c r="G301" s="639"/>
      <c r="H301" s="639"/>
      <c r="I301" s="639"/>
      <c r="J301" s="639"/>
      <c r="K301" s="639"/>
      <c r="L301" s="639"/>
      <c r="M301" s="639"/>
      <c r="N301" s="639"/>
      <c r="O301" s="639"/>
      <c r="P301" s="639"/>
      <c r="Q301" s="639"/>
      <c r="R301" s="639"/>
      <c r="S301" s="639"/>
      <c r="T301" s="639"/>
      <c r="U301" s="639"/>
      <c r="V301" s="639"/>
      <c r="W301" s="639"/>
      <c r="X301" s="639"/>
      <c r="Y301" s="639"/>
      <c r="Z301" s="639"/>
      <c r="AA301" s="639"/>
      <c r="AB301" s="639"/>
      <c r="AC301" s="639"/>
      <c r="AD301" s="639"/>
      <c r="AE301" s="639"/>
      <c r="AF301" s="639"/>
      <c r="AG301" s="639"/>
      <c r="AH301" s="639"/>
      <c r="AI301" s="639"/>
      <c r="AJ301" s="639"/>
      <c r="AK301" s="639"/>
      <c r="AL301" s="639"/>
      <c r="AM301" s="639"/>
      <c r="AN301" s="639"/>
      <c r="AO301" s="639"/>
      <c r="AP301" s="639"/>
      <c r="AQ301" s="639"/>
      <c r="AR301" s="639"/>
      <c r="AS301" s="639"/>
      <c r="AT301" s="639"/>
      <c r="AU301" s="639"/>
      <c r="AV301" s="639"/>
      <c r="AW301" s="639"/>
      <c r="AX301" s="639"/>
      <c r="AY301" s="639"/>
      <c r="AZ301" s="640"/>
    </row>
    <row r="302" spans="1:52" s="600" customFormat="1" ht="18" customHeight="1" thickBot="1">
      <c r="A302" s="578">
        <f t="shared" si="11"/>
        <v>1</v>
      </c>
      <c r="B302" s="587"/>
      <c r="C302" s="587"/>
      <c r="D302" s="639"/>
      <c r="E302" s="641"/>
      <c r="F302" s="641"/>
      <c r="G302" s="641"/>
      <c r="H302" s="641"/>
      <c r="I302" s="641"/>
      <c r="J302" s="641"/>
      <c r="K302" s="641"/>
      <c r="L302" s="641"/>
      <c r="M302" s="641"/>
      <c r="N302" s="641"/>
      <c r="O302" s="641"/>
      <c r="P302" s="641"/>
      <c r="Q302" s="641"/>
      <c r="R302" s="641"/>
      <c r="S302" s="641"/>
      <c r="T302" s="641"/>
      <c r="U302" s="641"/>
      <c r="V302" s="641"/>
      <c r="W302" s="641"/>
      <c r="X302" s="641"/>
      <c r="Y302" s="641"/>
      <c r="Z302" s="641"/>
      <c r="AA302" s="641"/>
      <c r="AB302" s="641"/>
      <c r="AC302" s="641"/>
      <c r="AD302" s="641"/>
      <c r="AE302" s="641"/>
      <c r="AF302" s="641"/>
      <c r="AG302" s="641"/>
      <c r="AH302" s="641"/>
      <c r="AI302" s="641"/>
      <c r="AJ302" s="641"/>
      <c r="AK302" s="641"/>
      <c r="AL302" s="641"/>
      <c r="AM302" s="641"/>
      <c r="AN302" s="641"/>
      <c r="AO302" s="641"/>
      <c r="AP302" s="641"/>
      <c r="AQ302" s="641"/>
      <c r="AR302" s="641"/>
      <c r="AS302" s="641"/>
      <c r="AT302" s="641"/>
      <c r="AU302" s="641"/>
      <c r="AV302" s="641"/>
      <c r="AW302" s="641"/>
      <c r="AX302" s="641"/>
      <c r="AY302" s="641"/>
      <c r="AZ302" s="640"/>
    </row>
    <row r="303" spans="1:52" ht="33" thickTop="1" thickBot="1">
      <c r="A303" s="578">
        <f t="shared" ref="A303:A338" si="12">IF(K$321&gt;0,1,0)</f>
        <v>1</v>
      </c>
      <c r="B303" s="2117" t="s">
        <v>823</v>
      </c>
      <c r="C303" s="2118"/>
      <c r="D303" s="2118"/>
      <c r="E303" s="2118"/>
      <c r="F303" s="2118"/>
      <c r="G303" s="2118"/>
      <c r="H303" s="2118"/>
      <c r="I303" s="2118"/>
      <c r="J303" s="2118"/>
      <c r="K303" s="2118"/>
      <c r="L303" s="2118"/>
      <c r="M303" s="2118"/>
      <c r="N303" s="2118"/>
      <c r="O303" s="2118"/>
      <c r="P303" s="2118"/>
      <c r="Q303" s="2118"/>
      <c r="R303" s="2118"/>
      <c r="S303" s="2118"/>
      <c r="T303" s="2118"/>
      <c r="U303" s="2118"/>
      <c r="V303" s="2118"/>
      <c r="W303" s="2118"/>
      <c r="X303" s="2118"/>
      <c r="Y303" s="2118"/>
      <c r="Z303" s="2118"/>
      <c r="AA303" s="2118"/>
      <c r="AB303" s="2118"/>
      <c r="AC303" s="2118"/>
      <c r="AD303" s="2118"/>
      <c r="AE303" s="2118"/>
      <c r="AF303" s="2118"/>
      <c r="AG303" s="2118"/>
      <c r="AH303" s="2118"/>
      <c r="AI303" s="2118"/>
      <c r="AJ303" s="2118"/>
      <c r="AK303" s="2118"/>
      <c r="AL303" s="2118"/>
      <c r="AM303" s="2118"/>
      <c r="AN303" s="2118"/>
      <c r="AO303" s="2118"/>
      <c r="AP303" s="2118"/>
      <c r="AQ303" s="2118"/>
      <c r="AR303" s="2118"/>
      <c r="AS303" s="2118"/>
      <c r="AT303" s="2118"/>
      <c r="AU303" s="2118"/>
      <c r="AV303" s="2118"/>
      <c r="AW303" s="2118"/>
      <c r="AX303" s="2118"/>
      <c r="AY303" s="2119"/>
      <c r="AZ303" s="574"/>
    </row>
    <row r="304" spans="1:52" s="580" customFormat="1" ht="9.9499999999999993" customHeight="1" thickTop="1">
      <c r="A304" s="578">
        <f t="shared" si="12"/>
        <v>1</v>
      </c>
      <c r="B304" s="579"/>
      <c r="C304" s="579"/>
      <c r="D304" s="579"/>
      <c r="E304" s="579"/>
      <c r="F304" s="579"/>
      <c r="G304" s="579"/>
      <c r="H304" s="579"/>
      <c r="I304" s="579"/>
      <c r="J304" s="579"/>
      <c r="K304" s="579"/>
      <c r="L304" s="579"/>
      <c r="M304" s="579"/>
      <c r="N304" s="579"/>
      <c r="O304" s="579"/>
      <c r="P304" s="579"/>
      <c r="Q304" s="579"/>
      <c r="R304" s="579"/>
      <c r="S304" s="579"/>
      <c r="T304" s="579"/>
      <c r="U304" s="579"/>
      <c r="V304" s="579"/>
      <c r="W304" s="579"/>
      <c r="X304" s="579"/>
      <c r="Y304" s="579"/>
      <c r="Z304" s="579"/>
      <c r="AA304" s="579"/>
      <c r="AB304" s="579"/>
      <c r="AC304" s="579"/>
      <c r="AD304" s="579"/>
      <c r="AE304" s="579"/>
      <c r="AF304" s="579"/>
      <c r="AG304" s="579"/>
      <c r="AH304" s="579"/>
      <c r="AI304" s="579"/>
      <c r="AJ304" s="579"/>
      <c r="AK304" s="579"/>
      <c r="AL304" s="579"/>
      <c r="AM304" s="579"/>
      <c r="AN304" s="579"/>
      <c r="AO304" s="579"/>
      <c r="AP304" s="579"/>
      <c r="AQ304" s="579"/>
      <c r="AR304" s="579"/>
      <c r="AS304" s="579"/>
      <c r="AT304" s="579"/>
      <c r="AU304" s="579"/>
      <c r="AV304" s="579"/>
      <c r="AW304" s="579"/>
      <c r="AX304" s="579"/>
      <c r="AY304" s="579"/>
    </row>
    <row r="305" spans="1:62" s="584" customFormat="1" ht="30" customHeight="1">
      <c r="A305" s="578">
        <f t="shared" si="12"/>
        <v>1</v>
      </c>
      <c r="B305" s="581"/>
      <c r="C305" s="581"/>
      <c r="D305" s="581"/>
      <c r="E305" s="581"/>
      <c r="F305" s="2120" t="s">
        <v>768</v>
      </c>
      <c r="G305" s="2120"/>
      <c r="H305" s="2120"/>
      <c r="I305" s="2120"/>
      <c r="J305" s="2120"/>
      <c r="K305" s="2120"/>
      <c r="L305" s="2121" t="str">
        <f>+'6-3표준조사(2)'!K454</f>
        <v>66-0</v>
      </c>
      <c r="M305" s="2121"/>
      <c r="N305" s="2121"/>
      <c r="O305" s="2121"/>
      <c r="P305" s="2121"/>
      <c r="Q305" s="2121"/>
      <c r="R305" s="582"/>
      <c r="S305" s="582"/>
      <c r="T305" s="2120" t="s">
        <v>769</v>
      </c>
      <c r="U305" s="2120"/>
      <c r="V305" s="2120"/>
      <c r="W305" s="2120"/>
      <c r="X305" s="2120"/>
      <c r="Y305" s="2120"/>
      <c r="Z305" s="2121" t="str">
        <f>+'6-3표준조사(2)'!L454</f>
        <v>28-0</v>
      </c>
      <c r="AA305" s="2121"/>
      <c r="AB305" s="2121"/>
      <c r="AC305" s="2121"/>
      <c r="AD305" s="2121"/>
      <c r="AE305" s="2121"/>
      <c r="AF305" s="582"/>
      <c r="AG305" s="582"/>
      <c r="AH305" s="2120" t="s">
        <v>770</v>
      </c>
      <c r="AI305" s="2120"/>
      <c r="AJ305" s="2120"/>
      <c r="AK305" s="2120"/>
      <c r="AL305" s="2120"/>
      <c r="AM305" s="2120"/>
      <c r="AN305" s="2120"/>
      <c r="AO305" s="2121" t="str">
        <f>+'6-3표준조사(2)'!R454</f>
        <v>모두베기</v>
      </c>
      <c r="AP305" s="2121"/>
      <c r="AQ305" s="2121"/>
      <c r="AR305" s="2121"/>
      <c r="AS305" s="2121"/>
      <c r="AT305" s="2121"/>
      <c r="AU305" s="583"/>
      <c r="AV305" s="583"/>
      <c r="AW305" s="583"/>
      <c r="AX305" s="583"/>
      <c r="AY305" s="581"/>
    </row>
    <row r="306" spans="1:62" s="580" customFormat="1" ht="14.25" customHeight="1">
      <c r="A306" s="578">
        <f t="shared" si="12"/>
        <v>1</v>
      </c>
      <c r="B306" s="579"/>
      <c r="C306" s="579"/>
      <c r="D306" s="579"/>
      <c r="E306" s="579"/>
      <c r="F306" s="579"/>
      <c r="G306" s="579"/>
      <c r="H306" s="579"/>
      <c r="I306" s="579"/>
      <c r="J306" s="579"/>
      <c r="K306" s="579"/>
      <c r="L306" s="579"/>
      <c r="M306" s="579"/>
      <c r="N306" s="579"/>
      <c r="O306" s="579"/>
      <c r="P306" s="579"/>
      <c r="Q306" s="579"/>
      <c r="R306" s="579"/>
      <c r="S306" s="579"/>
      <c r="T306" s="579"/>
      <c r="U306" s="579"/>
      <c r="V306" s="579"/>
      <c r="W306" s="579"/>
      <c r="X306" s="579"/>
      <c r="Y306" s="579"/>
      <c r="Z306" s="579"/>
      <c r="AA306" s="579"/>
      <c r="AB306" s="579"/>
      <c r="AC306" s="579"/>
      <c r="AD306" s="579"/>
      <c r="AE306" s="579"/>
      <c r="AF306" s="579"/>
      <c r="AG306" s="579"/>
      <c r="AH306" s="579"/>
      <c r="AI306" s="579"/>
      <c r="AJ306" s="579"/>
      <c r="AK306" s="579"/>
      <c r="AL306" s="579"/>
      <c r="AM306" s="579"/>
      <c r="AN306" s="579"/>
      <c r="AO306" s="579"/>
      <c r="AP306" s="579"/>
      <c r="AQ306" s="579"/>
      <c r="AR306" s="579"/>
      <c r="AS306" s="579"/>
      <c r="AT306" s="579"/>
      <c r="AU306" s="579"/>
      <c r="AV306" s="579"/>
      <c r="AW306" s="579"/>
      <c r="AX306" s="579"/>
      <c r="AY306" s="579"/>
    </row>
    <row r="307" spans="1:62" s="586" customFormat="1" ht="20.100000000000001" customHeight="1">
      <c r="A307" s="578">
        <f t="shared" si="12"/>
        <v>1</v>
      </c>
      <c r="B307" s="2116" t="s">
        <v>771</v>
      </c>
      <c r="C307" s="2116"/>
      <c r="D307" s="2116"/>
      <c r="E307" s="2116"/>
      <c r="F307" s="2116"/>
      <c r="G307" s="2116"/>
      <c r="H307" s="2116"/>
      <c r="I307" s="2116"/>
      <c r="J307" s="2116"/>
      <c r="K307" s="2116"/>
      <c r="L307" s="2116"/>
      <c r="M307" s="2116"/>
      <c r="N307" s="2116"/>
      <c r="O307" s="2116"/>
      <c r="P307" s="2116"/>
      <c r="Q307" s="2116"/>
      <c r="R307" s="2116"/>
      <c r="S307" s="2116"/>
      <c r="T307" s="2116"/>
      <c r="U307" s="2116"/>
      <c r="V307" s="2116"/>
      <c r="W307" s="2116"/>
      <c r="X307" s="2116"/>
      <c r="Y307" s="2116"/>
      <c r="Z307" s="2116"/>
      <c r="AA307" s="2116"/>
      <c r="AB307" s="2116"/>
      <c r="AC307" s="2116"/>
      <c r="AD307" s="2116"/>
      <c r="AE307" s="2116"/>
      <c r="AF307" s="2116"/>
      <c r="AG307" s="2116"/>
      <c r="AH307" s="2116"/>
      <c r="AI307" s="2116"/>
      <c r="AJ307" s="2116"/>
      <c r="AK307" s="2116"/>
      <c r="AL307" s="2116"/>
      <c r="AM307" s="2116"/>
      <c r="AN307" s="2116"/>
      <c r="AO307" s="2116"/>
      <c r="AP307" s="2116"/>
      <c r="AQ307" s="2116"/>
      <c r="AR307" s="2116"/>
      <c r="AS307" s="2116"/>
      <c r="AT307" s="2116"/>
      <c r="AU307" s="2116"/>
      <c r="AV307" s="2116"/>
      <c r="AW307" s="2116"/>
      <c r="AX307" s="2116"/>
      <c r="AY307" s="2116"/>
      <c r="AZ307" s="585"/>
    </row>
    <row r="308" spans="1:62" s="586" customFormat="1" ht="18" customHeight="1">
      <c r="A308" s="578">
        <f t="shared" si="12"/>
        <v>1</v>
      </c>
      <c r="B308" s="587"/>
      <c r="C308" s="587" t="s">
        <v>772</v>
      </c>
      <c r="D308" s="588" t="s">
        <v>773</v>
      </c>
      <c r="E308" s="588"/>
      <c r="F308" s="589"/>
      <c r="G308" s="589"/>
      <c r="H308" s="589"/>
      <c r="I308" s="589"/>
      <c r="J308" s="590"/>
      <c r="K308" s="587"/>
      <c r="L308" s="587"/>
      <c r="M308" s="588"/>
      <c r="N308" s="588"/>
      <c r="O308" s="590"/>
      <c r="P308" s="588"/>
      <c r="Q308" s="588"/>
      <c r="R308" s="588"/>
      <c r="S308" s="588"/>
      <c r="T308" s="588"/>
      <c r="U308" s="588"/>
      <c r="V308" s="588"/>
      <c r="W308" s="588"/>
      <c r="X308" s="588"/>
      <c r="Y308" s="588"/>
      <c r="Z308" s="588"/>
      <c r="AA308" s="588"/>
      <c r="AB308" s="588"/>
      <c r="AC308" s="588"/>
      <c r="AD308" s="588"/>
      <c r="AE308" s="588"/>
      <c r="AF308" s="587"/>
      <c r="AG308" s="587"/>
      <c r="AH308" s="587"/>
      <c r="AI308" s="587"/>
      <c r="AJ308" s="587"/>
      <c r="AK308" s="587"/>
      <c r="AL308" s="587"/>
      <c r="AM308" s="587"/>
      <c r="AN308" s="587"/>
      <c r="AO308" s="587"/>
      <c r="AP308" s="587"/>
      <c r="AQ308" s="587"/>
      <c r="AR308" s="587"/>
      <c r="AS308" s="587"/>
      <c r="AT308" s="587"/>
      <c r="AU308" s="587"/>
      <c r="AV308" s="587"/>
      <c r="AW308" s="587"/>
      <c r="AX308" s="587"/>
      <c r="AY308" s="587"/>
    </row>
    <row r="309" spans="1:62" s="586" customFormat="1" ht="18" customHeight="1">
      <c r="A309" s="578">
        <f t="shared" si="12"/>
        <v>1</v>
      </c>
      <c r="B309" s="587"/>
      <c r="C309" s="587"/>
      <c r="D309" s="587" t="s">
        <v>540</v>
      </c>
      <c r="E309" s="588" t="str">
        <f>CONCATENATE(L305," 임반 ",Z305," 소반 은 해발고",'6-3표준조사(2)'!W453,"m ~ ",'6-3표준조사(2)'!W454,"m 사이에 분포한다.")</f>
        <v>66-0 임반 28-0 소반 은 해발고728m ~ 837m 사이에 분포한다.</v>
      </c>
      <c r="F309" s="588"/>
      <c r="G309" s="588"/>
      <c r="H309" s="588"/>
      <c r="I309" s="588"/>
      <c r="J309" s="588"/>
      <c r="K309" s="588"/>
      <c r="L309" s="588"/>
      <c r="M309" s="588"/>
      <c r="N309" s="588"/>
      <c r="O309" s="588"/>
      <c r="P309" s="588"/>
      <c r="Q309" s="588"/>
      <c r="R309" s="588"/>
      <c r="S309" s="588"/>
      <c r="T309" s="588"/>
      <c r="U309" s="588"/>
      <c r="V309" s="588"/>
      <c r="W309" s="588"/>
      <c r="X309" s="588"/>
      <c r="Y309" s="588"/>
      <c r="Z309" s="588"/>
      <c r="AA309" s="588"/>
      <c r="AB309" s="588"/>
      <c r="AC309" s="588"/>
      <c r="AD309" s="588"/>
      <c r="AE309" s="588"/>
      <c r="AF309" s="588"/>
      <c r="AG309" s="588"/>
      <c r="AH309" s="588"/>
      <c r="AI309" s="588"/>
      <c r="AJ309" s="591"/>
      <c r="AK309" s="591"/>
      <c r="AL309" s="591"/>
      <c r="AM309" s="588"/>
      <c r="AN309" s="588"/>
      <c r="AO309" s="588"/>
      <c r="AP309" s="588"/>
      <c r="AQ309" s="588"/>
      <c r="AR309" s="588"/>
      <c r="AS309" s="588"/>
      <c r="AT309" s="588"/>
      <c r="AU309" s="588"/>
      <c r="AV309" s="588"/>
      <c r="AW309" s="588"/>
      <c r="AX309" s="588"/>
      <c r="AY309" s="588"/>
    </row>
    <row r="310" spans="1:62" s="586" customFormat="1" ht="18" customHeight="1">
      <c r="A310" s="578">
        <f t="shared" si="12"/>
        <v>1</v>
      </c>
      <c r="B310" s="587"/>
      <c r="C310" s="587"/>
      <c r="D310" s="587" t="s">
        <v>540</v>
      </c>
      <c r="E310" s="587" t="str">
        <f>CONCATENATE("소반의 경사도는 평균 ",'6-3표준조사(2)'!W455,"˚로 ",'6-3표준조사(2)'!P456,"경사이고, 임지의 잔재를 제외하고 장애물은 많지 않다.")</f>
        <v>소반의 경사도는 평균 27.1˚로 중 (15˚ ~ 30˚)경사이고, 임지의 잔재를 제외하고 장애물은 많지 않다.</v>
      </c>
      <c r="F310" s="587"/>
      <c r="G310" s="587"/>
      <c r="H310" s="587"/>
      <c r="I310" s="587"/>
      <c r="J310" s="587"/>
      <c r="K310" s="587"/>
      <c r="L310" s="587"/>
      <c r="M310" s="587"/>
      <c r="N310" s="587"/>
      <c r="O310" s="587"/>
      <c r="P310" s="587"/>
      <c r="Q310" s="587"/>
      <c r="R310" s="587"/>
      <c r="S310" s="587"/>
      <c r="T310" s="587"/>
      <c r="U310" s="587"/>
      <c r="V310" s="587"/>
      <c r="W310" s="587"/>
      <c r="X310" s="587"/>
      <c r="Y310" s="587"/>
      <c r="Z310" s="587"/>
      <c r="AA310" s="587"/>
      <c r="AB310" s="587"/>
      <c r="AC310" s="587"/>
      <c r="AD310" s="587"/>
      <c r="AE310" s="587"/>
      <c r="AF310" s="587"/>
      <c r="AG310" s="587"/>
      <c r="AH310" s="587"/>
      <c r="AI310" s="587"/>
      <c r="AJ310" s="587"/>
      <c r="AK310" s="587"/>
      <c r="AL310" s="587"/>
      <c r="AM310" s="587"/>
      <c r="AN310" s="587"/>
      <c r="AO310" s="587"/>
      <c r="AP310" s="587"/>
      <c r="AQ310" s="587"/>
      <c r="AR310" s="587"/>
      <c r="AS310" s="587"/>
      <c r="AT310" s="587"/>
      <c r="AU310" s="587"/>
      <c r="AV310" s="587"/>
      <c r="AW310" s="587"/>
      <c r="AX310" s="587"/>
      <c r="AY310" s="587"/>
    </row>
    <row r="311" spans="1:62" s="586" customFormat="1" ht="18" customHeight="1">
      <c r="A311" s="578">
        <f t="shared" si="12"/>
        <v>1</v>
      </c>
      <c r="B311" s="587"/>
      <c r="C311" s="587" t="s">
        <v>405</v>
      </c>
      <c r="D311" s="587" t="s">
        <v>777</v>
      </c>
      <c r="E311" s="587"/>
      <c r="F311" s="587"/>
      <c r="G311" s="587"/>
      <c r="H311" s="587"/>
      <c r="I311" s="587"/>
      <c r="J311" s="587"/>
      <c r="K311" s="588"/>
      <c r="L311" s="588"/>
      <c r="M311" s="592"/>
      <c r="N311" s="587"/>
      <c r="O311" s="587"/>
      <c r="P311" s="593"/>
      <c r="Q311" s="593"/>
      <c r="R311" s="593"/>
      <c r="S311" s="593"/>
      <c r="T311" s="593"/>
      <c r="U311" s="587"/>
      <c r="V311" s="587"/>
      <c r="W311" s="587"/>
      <c r="X311" s="587"/>
      <c r="Y311" s="587"/>
      <c r="Z311" s="587"/>
      <c r="AA311" s="587"/>
      <c r="AB311" s="587"/>
      <c r="AC311" s="587"/>
      <c r="AD311" s="587"/>
      <c r="AE311" s="587"/>
      <c r="AF311" s="587"/>
      <c r="AG311" s="587"/>
      <c r="AH311" s="587"/>
      <c r="AI311" s="587"/>
      <c r="AJ311" s="587"/>
      <c r="AK311" s="587"/>
      <c r="AL311" s="587"/>
      <c r="AM311" s="587"/>
      <c r="AN311" s="587"/>
      <c r="AO311" s="587"/>
      <c r="AP311" s="587"/>
      <c r="AQ311" s="587"/>
      <c r="AR311" s="587"/>
      <c r="AS311" s="587"/>
      <c r="AT311" s="587"/>
      <c r="AU311" s="587"/>
      <c r="AV311" s="587"/>
      <c r="AW311" s="587"/>
      <c r="AX311" s="587"/>
      <c r="AY311" s="587"/>
    </row>
    <row r="312" spans="1:62" s="586" customFormat="1" ht="18" customHeight="1">
      <c r="A312" s="578">
        <f t="shared" si="12"/>
        <v>1</v>
      </c>
      <c r="B312" s="587"/>
      <c r="C312" s="587"/>
      <c r="D312" s="587" t="s">
        <v>540</v>
      </c>
      <c r="E312" s="588" t="str">
        <f>CONCATENATE("사업대상지는 ",'6-3표준조사(2)'!N454," ",'6-3표준조사(2)'!O454," ",'6-3표준조사(2)'!P454,"이다." )</f>
        <v>사업대상지는 영춘 오사 산1번지이다.</v>
      </c>
      <c r="F312" s="588"/>
      <c r="G312" s="588"/>
      <c r="H312" s="587"/>
      <c r="I312" s="587"/>
      <c r="J312" s="587"/>
      <c r="K312" s="587"/>
      <c r="L312" s="587"/>
      <c r="M312" s="587"/>
      <c r="N312" s="587"/>
      <c r="O312" s="587"/>
      <c r="P312" s="587"/>
      <c r="Q312" s="587"/>
      <c r="R312" s="587"/>
      <c r="S312" s="587"/>
      <c r="T312" s="587"/>
      <c r="U312" s="587"/>
      <c r="V312" s="587"/>
      <c r="W312" s="587"/>
      <c r="X312" s="587"/>
      <c r="Y312" s="587"/>
      <c r="Z312" s="587"/>
      <c r="AA312" s="587"/>
      <c r="AB312" s="587"/>
      <c r="AC312" s="587"/>
      <c r="AD312" s="587"/>
      <c r="AE312" s="587"/>
      <c r="AF312" s="587"/>
      <c r="AG312" s="587"/>
      <c r="AH312" s="587"/>
      <c r="AI312" s="587"/>
      <c r="AJ312" s="588"/>
      <c r="AK312" s="588"/>
      <c r="AL312" s="588"/>
      <c r="AM312" s="588"/>
      <c r="AN312" s="588"/>
      <c r="AO312" s="588"/>
      <c r="AP312" s="588"/>
      <c r="AQ312" s="588"/>
      <c r="AR312" s="588"/>
      <c r="AS312" s="588"/>
      <c r="AT312" s="588"/>
      <c r="AU312" s="588"/>
      <c r="AV312" s="588"/>
      <c r="AW312" s="588"/>
      <c r="AX312" s="588"/>
      <c r="AY312" s="588"/>
      <c r="AZ312" s="594"/>
    </row>
    <row r="313" spans="1:62" s="586" customFormat="1" ht="18" customHeight="1">
      <c r="A313" s="578">
        <f t="shared" si="12"/>
        <v>1</v>
      </c>
      <c r="B313" s="587"/>
      <c r="C313" s="587"/>
      <c r="D313" s="587" t="s">
        <v>540</v>
      </c>
      <c r="E313" s="588" t="str">
        <f>CONCATENATE("소반내에 묘지 및 조림목이 고사하여 풀베기 작업이 필요없는 지역을 제외한 풀베기사업 대상면적은 ",'6-3표준조사(2)'!Q454,"ha 이다.")</f>
        <v>소반내에 묘지 및 조림목이 고사하여 풀베기 작업이 필요없는 지역을 제외한 풀베기사업 대상면적은 4.7ha 이다.</v>
      </c>
      <c r="F313" s="588"/>
      <c r="G313" s="588"/>
      <c r="H313" s="588"/>
      <c r="I313" s="588"/>
      <c r="J313" s="588"/>
      <c r="K313" s="588"/>
      <c r="L313" s="588"/>
      <c r="M313" s="588"/>
      <c r="N313" s="588"/>
      <c r="O313" s="588"/>
      <c r="P313" s="588"/>
      <c r="Q313" s="588"/>
      <c r="R313" s="588"/>
      <c r="S313" s="588"/>
      <c r="T313" s="588"/>
      <c r="U313" s="588"/>
      <c r="V313" s="588"/>
      <c r="W313" s="588"/>
      <c r="X313" s="588"/>
      <c r="Y313" s="588"/>
      <c r="Z313" s="588"/>
      <c r="AA313" s="588"/>
      <c r="AB313" s="588"/>
      <c r="AC313" s="588"/>
      <c r="AD313" s="588"/>
      <c r="AE313" s="588"/>
      <c r="AF313" s="588"/>
      <c r="AG313" s="588"/>
      <c r="AH313" s="588"/>
      <c r="AI313" s="588"/>
      <c r="AJ313" s="588"/>
      <c r="AK313" s="588"/>
      <c r="AL313" s="588"/>
      <c r="AM313" s="588"/>
      <c r="AN313" s="588"/>
      <c r="AO313" s="588"/>
      <c r="AP313" s="588"/>
      <c r="AQ313" s="588"/>
      <c r="AR313" s="588"/>
      <c r="AS313" s="588"/>
      <c r="AT313" s="588"/>
      <c r="AU313" s="588"/>
      <c r="AV313" s="588"/>
      <c r="AW313" s="588"/>
      <c r="AX313" s="588"/>
      <c r="AY313" s="588"/>
      <c r="AZ313" s="594"/>
    </row>
    <row r="314" spans="1:62" s="586" customFormat="1" ht="18" customHeight="1">
      <c r="A314" s="578">
        <f t="shared" si="12"/>
        <v>1</v>
      </c>
      <c r="B314" s="587"/>
      <c r="C314" s="587" t="s">
        <v>407</v>
      </c>
      <c r="D314" s="587" t="s">
        <v>779</v>
      </c>
      <c r="E314" s="588"/>
      <c r="F314" s="588"/>
      <c r="G314" s="588"/>
      <c r="H314" s="588"/>
      <c r="I314" s="588"/>
      <c r="J314" s="588"/>
      <c r="K314" s="588"/>
      <c r="L314" s="588"/>
      <c r="M314" s="588"/>
      <c r="N314" s="588"/>
      <c r="O314" s="588"/>
      <c r="P314" s="588"/>
      <c r="Q314" s="588"/>
      <c r="R314" s="588"/>
      <c r="S314" s="588"/>
      <c r="T314" s="588"/>
      <c r="U314" s="588"/>
      <c r="V314" s="588"/>
      <c r="W314" s="588"/>
      <c r="X314" s="588"/>
      <c r="Y314" s="588"/>
      <c r="Z314" s="588"/>
      <c r="AA314" s="588"/>
      <c r="AB314" s="588"/>
      <c r="AC314" s="588"/>
      <c r="AD314" s="588"/>
      <c r="AE314" s="588"/>
      <c r="AF314" s="588"/>
      <c r="AG314" s="588"/>
      <c r="AH314" s="595"/>
      <c r="AI314" s="595"/>
      <c r="AJ314" s="595"/>
      <c r="AK314" s="588"/>
      <c r="AL314" s="588"/>
      <c r="AM314" s="588"/>
      <c r="AN314" s="588"/>
      <c r="AO314" s="588"/>
      <c r="AP314" s="588"/>
      <c r="AQ314" s="588"/>
      <c r="AR314" s="588"/>
      <c r="AS314" s="588"/>
      <c r="AT314" s="588"/>
      <c r="AU314" s="588"/>
      <c r="AV314" s="588"/>
      <c r="AW314" s="588"/>
      <c r="AX314" s="588"/>
      <c r="AY314" s="588"/>
      <c r="AZ314" s="594"/>
    </row>
    <row r="315" spans="1:62" s="586" customFormat="1" ht="18" customHeight="1">
      <c r="A315" s="578">
        <f t="shared" si="12"/>
        <v>1</v>
      </c>
      <c r="B315" s="596"/>
      <c r="C315" s="596"/>
      <c r="D315" s="596" t="s">
        <v>540</v>
      </c>
      <c r="E315" s="597" t="s">
        <v>2165</v>
      </c>
      <c r="F315" s="597"/>
      <c r="G315" s="597"/>
      <c r="H315" s="597"/>
      <c r="I315" s="597"/>
      <c r="J315" s="597"/>
      <c r="K315" s="597"/>
      <c r="L315" s="597"/>
      <c r="M315" s="597"/>
      <c r="N315" s="597"/>
      <c r="O315" s="597"/>
      <c r="P315" s="597"/>
      <c r="Q315" s="597"/>
      <c r="R315" s="597"/>
      <c r="S315" s="597"/>
      <c r="T315" s="597"/>
      <c r="U315" s="597"/>
      <c r="V315" s="597"/>
      <c r="W315" s="597"/>
      <c r="X315" s="597"/>
      <c r="Y315" s="597"/>
      <c r="Z315" s="597"/>
      <c r="AA315" s="597"/>
      <c r="AB315" s="597"/>
      <c r="AC315" s="597"/>
      <c r="AD315" s="597"/>
      <c r="AE315" s="597"/>
      <c r="AF315" s="597"/>
      <c r="AG315" s="597"/>
      <c r="AH315" s="598"/>
      <c r="AI315" s="598"/>
      <c r="AJ315" s="598"/>
      <c r="AK315" s="597"/>
      <c r="AL315" s="597"/>
      <c r="AM315" s="597"/>
      <c r="AN315" s="597"/>
      <c r="AO315" s="597"/>
      <c r="AP315" s="597"/>
      <c r="AQ315" s="597"/>
      <c r="AR315" s="597"/>
      <c r="AS315" s="597"/>
      <c r="AT315" s="597"/>
      <c r="AU315" s="597"/>
      <c r="AV315" s="597"/>
      <c r="AW315" s="597"/>
      <c r="AX315" s="597"/>
      <c r="AY315" s="597"/>
      <c r="AZ315" s="594"/>
    </row>
    <row r="316" spans="1:62" s="586" customFormat="1" ht="14.25" customHeight="1">
      <c r="A316" s="578">
        <f t="shared" si="12"/>
        <v>1</v>
      </c>
      <c r="B316" s="587"/>
      <c r="C316" s="587"/>
      <c r="D316" s="599"/>
      <c r="E316" s="599"/>
      <c r="F316" s="599"/>
      <c r="G316" s="599"/>
      <c r="H316" s="599"/>
      <c r="I316" s="599"/>
      <c r="J316" s="599"/>
      <c r="K316" s="599"/>
      <c r="L316" s="599"/>
      <c r="M316" s="599"/>
      <c r="N316" s="599"/>
      <c r="O316" s="599"/>
      <c r="P316" s="599"/>
      <c r="Q316" s="599"/>
      <c r="R316" s="599"/>
      <c r="S316" s="599"/>
      <c r="T316" s="599"/>
      <c r="U316" s="599"/>
      <c r="V316" s="599"/>
      <c r="W316" s="599"/>
      <c r="X316" s="599"/>
      <c r="Y316" s="599"/>
      <c r="Z316" s="599"/>
      <c r="AA316" s="599"/>
      <c r="AB316" s="599"/>
      <c r="AC316" s="599"/>
      <c r="AD316" s="599"/>
      <c r="AE316" s="599"/>
      <c r="AF316" s="599"/>
      <c r="AG316" s="599"/>
      <c r="AH316" s="599"/>
      <c r="AI316" s="599"/>
      <c r="AJ316" s="599"/>
      <c r="AK316" s="599"/>
      <c r="AL316" s="599"/>
      <c r="AM316" s="599"/>
      <c r="AN316" s="599"/>
      <c r="AO316" s="599"/>
      <c r="AP316" s="599"/>
      <c r="AQ316" s="599"/>
      <c r="AR316" s="599"/>
      <c r="AS316" s="599"/>
      <c r="AT316" s="599"/>
      <c r="AU316" s="599"/>
      <c r="AV316" s="599"/>
      <c r="AW316" s="599"/>
      <c r="AX316" s="599"/>
      <c r="AY316" s="599"/>
      <c r="AZ316" s="594"/>
      <c r="BA316" s="600"/>
      <c r="BB316" s="600"/>
      <c r="BC316" s="600"/>
      <c r="BD316" s="600"/>
      <c r="BE316" s="600"/>
      <c r="BF316" s="600"/>
      <c r="BG316" s="600"/>
      <c r="BH316" s="600"/>
      <c r="BI316" s="600"/>
      <c r="BJ316" s="600"/>
    </row>
    <row r="317" spans="1:62" s="580" customFormat="1" ht="20.100000000000001" customHeight="1">
      <c r="A317" s="578">
        <f t="shared" si="12"/>
        <v>1</v>
      </c>
      <c r="B317" s="2116" t="s">
        <v>780</v>
      </c>
      <c r="C317" s="2116"/>
      <c r="D317" s="2116"/>
      <c r="E317" s="2116"/>
      <c r="F317" s="2116"/>
      <c r="G317" s="2116"/>
      <c r="H317" s="2116"/>
      <c r="I317" s="2116"/>
      <c r="J317" s="2116"/>
      <c r="K317" s="2116"/>
      <c r="L317" s="2116"/>
      <c r="M317" s="2116"/>
      <c r="N317" s="2116"/>
      <c r="O317" s="2116"/>
      <c r="P317" s="2116"/>
      <c r="Q317" s="2116"/>
      <c r="R317" s="2116"/>
      <c r="S317" s="2116"/>
      <c r="T317" s="2116"/>
      <c r="U317" s="2116"/>
      <c r="V317" s="2116"/>
      <c r="W317" s="2116"/>
      <c r="X317" s="2116"/>
      <c r="Y317" s="2116"/>
      <c r="Z317" s="2116"/>
      <c r="AA317" s="2116"/>
      <c r="AB317" s="2116"/>
      <c r="AC317" s="2116"/>
      <c r="AD317" s="2116"/>
      <c r="AE317" s="2116"/>
      <c r="AF317" s="2116"/>
      <c r="AG317" s="2116"/>
      <c r="AH317" s="2116"/>
      <c r="AI317" s="2116"/>
      <c r="AJ317" s="2116"/>
      <c r="AK317" s="2116"/>
      <c r="AL317" s="2116"/>
      <c r="AM317" s="2116"/>
      <c r="AN317" s="2116"/>
      <c r="AO317" s="2116"/>
      <c r="AP317" s="2116"/>
      <c r="AQ317" s="2116"/>
      <c r="AR317" s="2116"/>
      <c r="AS317" s="2116"/>
      <c r="AT317" s="2116"/>
      <c r="AU317" s="2116"/>
      <c r="AV317" s="2116"/>
      <c r="AW317" s="2116"/>
      <c r="AX317" s="2116"/>
      <c r="AY317" s="2116"/>
      <c r="AZ317" s="585"/>
      <c r="BA317" s="600"/>
      <c r="BB317" s="601"/>
      <c r="BC317" s="601"/>
      <c r="BD317" s="601"/>
      <c r="BE317" s="601"/>
      <c r="BF317" s="601"/>
      <c r="BG317" s="601"/>
      <c r="BH317" s="601"/>
      <c r="BI317" s="601"/>
      <c r="BJ317" s="601"/>
    </row>
    <row r="318" spans="1:62" s="601" customFormat="1" ht="20.100000000000001" customHeight="1">
      <c r="A318" s="578">
        <f t="shared" si="12"/>
        <v>1</v>
      </c>
      <c r="B318" s="602"/>
      <c r="C318" s="603" t="s">
        <v>772</v>
      </c>
      <c r="D318" s="603" t="s">
        <v>781</v>
      </c>
      <c r="E318" s="604"/>
      <c r="F318" s="604"/>
      <c r="G318" s="595"/>
      <c r="H318" s="605"/>
      <c r="I318" s="605"/>
      <c r="J318" s="606"/>
      <c r="K318" s="606"/>
      <c r="L318" s="606"/>
      <c r="M318" s="606"/>
      <c r="N318" s="606"/>
      <c r="O318" s="606"/>
      <c r="P318" s="606"/>
      <c r="Q318" s="607"/>
      <c r="R318" s="607"/>
      <c r="S318" s="607"/>
      <c r="T318" s="607"/>
      <c r="U318" s="607"/>
      <c r="V318" s="608"/>
      <c r="W318" s="608"/>
      <c r="X318" s="608"/>
      <c r="Y318" s="608"/>
      <c r="Z318" s="608"/>
      <c r="AA318" s="608"/>
      <c r="AB318" s="608"/>
      <c r="AC318" s="608"/>
      <c r="AD318" s="608"/>
      <c r="AE318" s="608"/>
      <c r="AF318" s="608"/>
      <c r="AG318" s="608"/>
      <c r="AH318" s="609"/>
      <c r="AI318" s="609"/>
      <c r="AJ318" s="609"/>
      <c r="AK318" s="609"/>
      <c r="AL318" s="610"/>
      <c r="AM318" s="610"/>
      <c r="AN318" s="610"/>
      <c r="AO318" s="610"/>
      <c r="AP318" s="610"/>
      <c r="AQ318" s="610"/>
      <c r="AR318" s="610"/>
      <c r="AS318" s="610"/>
      <c r="AT318" s="610"/>
      <c r="AU318" s="610"/>
      <c r="AV318" s="605"/>
      <c r="AW318" s="605"/>
      <c r="AX318" s="605"/>
      <c r="AY318" s="605"/>
      <c r="AZ318" s="611"/>
      <c r="BA318" s="600"/>
      <c r="BB318" s="600"/>
      <c r="BC318" s="600"/>
      <c r="BD318" s="600"/>
      <c r="BE318" s="600"/>
      <c r="BF318" s="600"/>
      <c r="BG318" s="600"/>
      <c r="BH318" s="600"/>
      <c r="BI318" s="600"/>
      <c r="BJ318" s="600"/>
    </row>
    <row r="319" spans="1:62" s="586" customFormat="1" ht="18" customHeight="1">
      <c r="A319" s="578">
        <f t="shared" si="12"/>
        <v>1</v>
      </c>
      <c r="B319" s="612"/>
      <c r="C319" s="2111" t="s">
        <v>782</v>
      </c>
      <c r="D319" s="2111"/>
      <c r="E319" s="2111"/>
      <c r="F319" s="2111"/>
      <c r="G319" s="2111"/>
      <c r="H319" s="2111"/>
      <c r="I319" s="2111"/>
      <c r="J319" s="2111"/>
      <c r="K319" s="2111" t="s">
        <v>783</v>
      </c>
      <c r="L319" s="2111"/>
      <c r="M319" s="2111"/>
      <c r="N319" s="2111"/>
      <c r="O319" s="2111"/>
      <c r="P319" s="2111"/>
      <c r="Q319" s="2111"/>
      <c r="R319" s="2111"/>
      <c r="S319" s="2111" t="s">
        <v>784</v>
      </c>
      <c r="T319" s="2111"/>
      <c r="U319" s="2111"/>
      <c r="V319" s="2111"/>
      <c r="W319" s="2111"/>
      <c r="X319" s="2111"/>
      <c r="Y319" s="2111"/>
      <c r="Z319" s="2111"/>
      <c r="AA319" s="2111" t="s">
        <v>785</v>
      </c>
      <c r="AB319" s="2111"/>
      <c r="AC319" s="2111"/>
      <c r="AD319" s="2111"/>
      <c r="AE319" s="2111"/>
      <c r="AF319" s="2111"/>
      <c r="AG319" s="2111"/>
      <c r="AH319" s="2111"/>
      <c r="AI319" s="2111"/>
      <c r="AJ319" s="2111"/>
      <c r="AK319" s="2111"/>
      <c r="AL319" s="2111"/>
      <c r="AM319" s="2111"/>
      <c r="AN319" s="2111"/>
      <c r="AO319" s="2111"/>
      <c r="AP319" s="2111"/>
      <c r="AQ319" s="2111" t="s">
        <v>1156</v>
      </c>
      <c r="AR319" s="2111"/>
      <c r="AS319" s="2111"/>
      <c r="AT319" s="2111"/>
      <c r="AU319" s="2111"/>
      <c r="AV319" s="2111"/>
      <c r="AW319" s="2111"/>
      <c r="AX319" s="2111"/>
      <c r="AY319" s="612"/>
      <c r="AZ319" s="613"/>
      <c r="BA319" s="601"/>
      <c r="BB319" s="601"/>
      <c r="BC319" s="600"/>
      <c r="BD319" s="600"/>
      <c r="BE319" s="600"/>
      <c r="BF319" s="600"/>
      <c r="BG319" s="600"/>
      <c r="BH319" s="600"/>
      <c r="BI319" s="600"/>
      <c r="BJ319" s="600"/>
    </row>
    <row r="320" spans="1:62" s="586" customFormat="1" ht="18" customHeight="1">
      <c r="A320" s="578">
        <f t="shared" si="12"/>
        <v>1</v>
      </c>
      <c r="B320" s="612"/>
      <c r="C320" s="2111"/>
      <c r="D320" s="2111"/>
      <c r="E320" s="2111"/>
      <c r="F320" s="2111"/>
      <c r="G320" s="2111"/>
      <c r="H320" s="2111"/>
      <c r="I320" s="2111"/>
      <c r="J320" s="2111"/>
      <c r="K320" s="2111"/>
      <c r="L320" s="2111"/>
      <c r="M320" s="2111"/>
      <c r="N320" s="2111"/>
      <c r="O320" s="2111"/>
      <c r="P320" s="2111"/>
      <c r="Q320" s="2111"/>
      <c r="R320" s="2111"/>
      <c r="S320" s="2111"/>
      <c r="T320" s="2111"/>
      <c r="U320" s="2111"/>
      <c r="V320" s="2111"/>
      <c r="W320" s="2111"/>
      <c r="X320" s="2111"/>
      <c r="Y320" s="2111"/>
      <c r="Z320" s="2111"/>
      <c r="AA320" s="2111" t="s">
        <v>786</v>
      </c>
      <c r="AB320" s="2111"/>
      <c r="AC320" s="2111"/>
      <c r="AD320" s="2111"/>
      <c r="AE320" s="2111"/>
      <c r="AF320" s="2111"/>
      <c r="AG320" s="2111"/>
      <c r="AH320" s="2111"/>
      <c r="AI320" s="2111" t="s">
        <v>787</v>
      </c>
      <c r="AJ320" s="2111"/>
      <c r="AK320" s="2111"/>
      <c r="AL320" s="2111"/>
      <c r="AM320" s="2111"/>
      <c r="AN320" s="2111"/>
      <c r="AO320" s="2111"/>
      <c r="AP320" s="2111"/>
      <c r="AQ320" s="2111"/>
      <c r="AR320" s="2111"/>
      <c r="AS320" s="2111"/>
      <c r="AT320" s="2111"/>
      <c r="AU320" s="2111"/>
      <c r="AV320" s="2111"/>
      <c r="AW320" s="2111"/>
      <c r="AX320" s="2111"/>
      <c r="AY320" s="612"/>
      <c r="AZ320" s="613"/>
      <c r="BA320" s="600"/>
      <c r="BB320" s="600"/>
      <c r="BC320" s="600"/>
      <c r="BD320" s="600"/>
      <c r="BE320" s="600"/>
      <c r="BF320" s="600"/>
      <c r="BG320" s="600"/>
      <c r="BH320" s="600"/>
      <c r="BI320" s="600"/>
      <c r="BJ320" s="600"/>
    </row>
    <row r="321" spans="1:74" s="586" customFormat="1" ht="18" customHeight="1">
      <c r="A321" s="578">
        <f t="shared" si="12"/>
        <v>1</v>
      </c>
      <c r="B321" s="614"/>
      <c r="C321" s="2122" t="str">
        <f>L305</f>
        <v>66-0</v>
      </c>
      <c r="D321" s="2123"/>
      <c r="E321" s="2126" t="s">
        <v>564</v>
      </c>
      <c r="F321" s="2126"/>
      <c r="G321" s="2123" t="str">
        <f>Z305</f>
        <v>28-0</v>
      </c>
      <c r="H321" s="2123"/>
      <c r="I321" s="2126" t="s">
        <v>775</v>
      </c>
      <c r="J321" s="2126"/>
      <c r="K321" s="2127">
        <f>'6-3표준조사(2)'!Q454</f>
        <v>4.7</v>
      </c>
      <c r="L321" s="2127"/>
      <c r="M321" s="2127"/>
      <c r="N321" s="2127"/>
      <c r="O321" s="2127"/>
      <c r="P321" s="2127"/>
      <c r="Q321" s="2127"/>
      <c r="R321" s="2127"/>
      <c r="S321" s="2113" t="str">
        <f>'6-3표준조사(2)'!K456</f>
        <v>낙엽송</v>
      </c>
      <c r="T321" s="2113"/>
      <c r="U321" s="2113"/>
      <c r="V321" s="2113"/>
      <c r="W321" s="2113"/>
      <c r="X321" s="2113"/>
      <c r="Y321" s="2113"/>
      <c r="Z321" s="2113"/>
      <c r="AA321" s="2129">
        <f>'6-3표준조사(2)'!Q460</f>
        <v>2150</v>
      </c>
      <c r="AB321" s="2129"/>
      <c r="AC321" s="2129"/>
      <c r="AD321" s="2129"/>
      <c r="AE321" s="2129"/>
      <c r="AF321" s="2129"/>
      <c r="AG321" s="2129"/>
      <c r="AH321" s="2129"/>
      <c r="AI321" s="2129">
        <f>'6-3표준조사(2)'!R460</f>
        <v>883</v>
      </c>
      <c r="AJ321" s="2129"/>
      <c r="AK321" s="2129"/>
      <c r="AL321" s="2129"/>
      <c r="AM321" s="2129"/>
      <c r="AN321" s="2129"/>
      <c r="AO321" s="2129"/>
      <c r="AP321" s="2129"/>
      <c r="AQ321" s="2113" t="str">
        <f>'6-3표준조사(2)'!R456</f>
        <v>3년차 이상</v>
      </c>
      <c r="AR321" s="2113"/>
      <c r="AS321" s="2113"/>
      <c r="AT321" s="2113"/>
      <c r="AU321" s="2113"/>
      <c r="AV321" s="2113"/>
      <c r="AW321" s="2113"/>
      <c r="AX321" s="2113"/>
      <c r="AY321" s="612"/>
      <c r="AZ321" s="613"/>
      <c r="BA321" s="600"/>
      <c r="BB321" s="600"/>
      <c r="BC321" s="601"/>
      <c r="BD321" s="601"/>
      <c r="BE321" s="601"/>
      <c r="BF321" s="601"/>
      <c r="BG321" s="601"/>
      <c r="BH321" s="601"/>
      <c r="BI321" s="601"/>
      <c r="BJ321" s="601"/>
    </row>
    <row r="322" spans="1:74" s="586" customFormat="1" ht="18" customHeight="1">
      <c r="A322" s="578">
        <f t="shared" si="12"/>
        <v>1</v>
      </c>
      <c r="B322" s="614"/>
      <c r="C322" s="2124"/>
      <c r="D322" s="2125"/>
      <c r="E322" s="2125"/>
      <c r="F322" s="2125"/>
      <c r="G322" s="2125"/>
      <c r="H322" s="2125"/>
      <c r="I322" s="2125"/>
      <c r="J322" s="2125"/>
      <c r="K322" s="2128"/>
      <c r="L322" s="2128"/>
      <c r="M322" s="2128"/>
      <c r="N322" s="2128"/>
      <c r="O322" s="2128"/>
      <c r="P322" s="2128"/>
      <c r="Q322" s="2128"/>
      <c r="R322" s="2128"/>
      <c r="S322" s="2114"/>
      <c r="T322" s="2114"/>
      <c r="U322" s="2114"/>
      <c r="V322" s="2114"/>
      <c r="W322" s="2114"/>
      <c r="X322" s="2114"/>
      <c r="Y322" s="2114"/>
      <c r="Z322" s="2114"/>
      <c r="AA322" s="2130"/>
      <c r="AB322" s="2130"/>
      <c r="AC322" s="2130"/>
      <c r="AD322" s="2130"/>
      <c r="AE322" s="2130"/>
      <c r="AF322" s="2130"/>
      <c r="AG322" s="2130"/>
      <c r="AH322" s="2130"/>
      <c r="AI322" s="2130"/>
      <c r="AJ322" s="2130"/>
      <c r="AK322" s="2130"/>
      <c r="AL322" s="2130"/>
      <c r="AM322" s="2130"/>
      <c r="AN322" s="2130"/>
      <c r="AO322" s="2130"/>
      <c r="AP322" s="2130"/>
      <c r="AQ322" s="2114"/>
      <c r="AR322" s="2114"/>
      <c r="AS322" s="2114"/>
      <c r="AT322" s="2114"/>
      <c r="AU322" s="2114"/>
      <c r="AV322" s="2114"/>
      <c r="AW322" s="2114"/>
      <c r="AX322" s="2114"/>
      <c r="AY322" s="612"/>
      <c r="AZ322" s="613"/>
      <c r="BA322" s="600"/>
      <c r="BB322" s="600"/>
      <c r="BC322" s="600"/>
      <c r="BD322" s="600"/>
      <c r="BE322" s="600"/>
      <c r="BF322" s="600"/>
      <c r="BG322" s="600"/>
      <c r="BH322" s="600"/>
      <c r="BI322" s="600"/>
      <c r="BJ322" s="600"/>
    </row>
    <row r="323" spans="1:74" s="586" customFormat="1" ht="18" customHeight="1">
      <c r="A323" s="578">
        <f t="shared" si="12"/>
        <v>1</v>
      </c>
      <c r="B323" s="614"/>
      <c r="C323" s="614" t="s">
        <v>405</v>
      </c>
      <c r="D323" s="614" t="s">
        <v>788</v>
      </c>
      <c r="E323" s="614"/>
      <c r="F323" s="612"/>
      <c r="G323" s="612"/>
      <c r="H323" s="612"/>
      <c r="I323" s="612"/>
      <c r="J323" s="612"/>
      <c r="K323" s="612"/>
      <c r="L323" s="612"/>
      <c r="M323" s="612"/>
      <c r="N323" s="612"/>
      <c r="O323" s="612"/>
      <c r="P323" s="612"/>
      <c r="Q323" s="615"/>
      <c r="R323" s="615"/>
      <c r="S323" s="615"/>
      <c r="T323" s="615"/>
      <c r="U323" s="615"/>
      <c r="V323" s="612"/>
      <c r="W323" s="616"/>
      <c r="X323" s="616"/>
      <c r="Y323" s="616"/>
      <c r="Z323" s="616"/>
      <c r="AA323" s="616"/>
      <c r="AB323" s="616"/>
      <c r="AC323" s="616"/>
      <c r="AD323" s="616"/>
      <c r="AE323" s="616"/>
      <c r="AF323" s="616"/>
      <c r="AG323" s="612"/>
      <c r="AH323" s="617"/>
      <c r="AI323" s="617"/>
      <c r="AJ323" s="617"/>
      <c r="AK323" s="617"/>
      <c r="AL323" s="618"/>
      <c r="AM323" s="618"/>
      <c r="AN323" s="618"/>
      <c r="AO323" s="618"/>
      <c r="AP323" s="618"/>
      <c r="AQ323" s="618"/>
      <c r="AR323" s="618"/>
      <c r="AS323" s="618"/>
      <c r="AT323" s="618"/>
      <c r="AU323" s="618"/>
      <c r="AV323" s="612"/>
      <c r="AW323" s="612"/>
      <c r="AX323" s="612"/>
      <c r="AY323" s="612"/>
      <c r="AZ323" s="613"/>
      <c r="BA323" s="600"/>
      <c r="BB323" s="600"/>
      <c r="BC323" s="600"/>
      <c r="BD323" s="600"/>
      <c r="BE323" s="600"/>
      <c r="BF323" s="600"/>
      <c r="BG323" s="600"/>
      <c r="BH323" s="600"/>
      <c r="BI323" s="600"/>
      <c r="BJ323" s="600"/>
      <c r="BK323" s="600"/>
      <c r="BL323" s="600"/>
      <c r="BM323" s="600"/>
      <c r="BN323" s="600"/>
      <c r="BO323" s="600"/>
      <c r="BP323" s="600"/>
      <c r="BQ323" s="600"/>
      <c r="BR323" s="600"/>
      <c r="BS323" s="600"/>
      <c r="BT323" s="600"/>
      <c r="BU323" s="600"/>
      <c r="BV323" s="600"/>
    </row>
    <row r="324" spans="1:74" s="586" customFormat="1" ht="18" customHeight="1">
      <c r="A324" s="578">
        <f t="shared" si="12"/>
        <v>1</v>
      </c>
      <c r="B324" s="614"/>
      <c r="C324" s="614"/>
      <c r="D324" s="587" t="s">
        <v>540</v>
      </c>
      <c r="E324" s="614" t="str">
        <f>CONCATENATE("식재된 ",S321," 는 활착이 안정된 상태로 신초발달이 양호함" )</f>
        <v>식재된 낙엽송 는 활착이 안정된 상태로 신초발달이 양호함</v>
      </c>
      <c r="F324" s="612"/>
      <c r="G324" s="612"/>
      <c r="H324" s="612"/>
      <c r="I324" s="612"/>
      <c r="J324" s="612"/>
      <c r="K324" s="612"/>
      <c r="L324" s="612"/>
      <c r="M324" s="612"/>
      <c r="N324" s="612"/>
      <c r="O324" s="612"/>
      <c r="P324" s="612"/>
      <c r="Q324" s="615"/>
      <c r="R324" s="615"/>
      <c r="S324" s="615"/>
      <c r="T324" s="615"/>
      <c r="U324" s="615"/>
      <c r="V324" s="612"/>
      <c r="W324" s="619"/>
      <c r="X324" s="616"/>
      <c r="Y324" s="616"/>
      <c r="Z324" s="616"/>
      <c r="AA324" s="619"/>
      <c r="AB324" s="616"/>
      <c r="AC324" s="616"/>
      <c r="AD324" s="616"/>
      <c r="AE324" s="619"/>
      <c r="AF324" s="616"/>
      <c r="AG324" s="612"/>
      <c r="AH324" s="617"/>
      <c r="AI324" s="617"/>
      <c r="AJ324" s="617"/>
      <c r="AK324" s="617"/>
      <c r="AL324" s="618"/>
      <c r="AM324" s="618"/>
      <c r="AN324" s="618"/>
      <c r="AO324" s="618"/>
      <c r="AP324" s="618"/>
      <c r="AQ324" s="618"/>
      <c r="AR324" s="618"/>
      <c r="AS324" s="618"/>
      <c r="AT324" s="618"/>
      <c r="AU324" s="618"/>
      <c r="AV324" s="612"/>
      <c r="AW324" s="612"/>
      <c r="AX324" s="612"/>
      <c r="AY324" s="612"/>
      <c r="AZ324" s="613"/>
      <c r="BC324" s="600"/>
      <c r="BD324" s="600"/>
      <c r="BE324" s="600"/>
      <c r="BF324" s="600"/>
      <c r="BG324" s="600"/>
      <c r="BH324" s="600"/>
      <c r="BI324" s="600"/>
      <c r="BJ324" s="600"/>
      <c r="BK324" s="600"/>
      <c r="BL324" s="600"/>
      <c r="BM324" s="600"/>
      <c r="BN324" s="600"/>
      <c r="BO324" s="600"/>
      <c r="BP324" s="600"/>
      <c r="BQ324" s="600"/>
      <c r="BR324" s="600"/>
      <c r="BS324" s="600"/>
      <c r="BT324" s="600"/>
      <c r="BU324" s="600"/>
      <c r="BV324" s="600"/>
    </row>
    <row r="325" spans="1:74" s="586" customFormat="1" ht="18" customHeight="1">
      <c r="A325" s="578">
        <f t="shared" si="12"/>
        <v>1</v>
      </c>
      <c r="B325" s="614"/>
      <c r="C325" s="614"/>
      <c r="D325" s="587" t="s">
        <v>540</v>
      </c>
      <c r="E325" s="614" t="s">
        <v>789</v>
      </c>
      <c r="F325" s="612"/>
      <c r="G325" s="612"/>
      <c r="H325" s="612"/>
      <c r="I325" s="612"/>
      <c r="J325" s="612"/>
      <c r="K325" s="612"/>
      <c r="L325" s="612"/>
      <c r="M325" s="612"/>
      <c r="N325" s="612"/>
      <c r="O325" s="612"/>
      <c r="P325" s="612"/>
      <c r="Q325" s="615"/>
      <c r="R325" s="615"/>
      <c r="S325" s="615"/>
      <c r="T325" s="615"/>
      <c r="U325" s="615"/>
      <c r="V325" s="612"/>
      <c r="W325" s="612"/>
      <c r="X325" s="612"/>
      <c r="Y325" s="612"/>
      <c r="Z325" s="612"/>
      <c r="AA325" s="612"/>
      <c r="AB325" s="612"/>
      <c r="AC325" s="612"/>
      <c r="AD325" s="612"/>
      <c r="AE325" s="612"/>
      <c r="AF325" s="612"/>
      <c r="AG325" s="612"/>
      <c r="AH325" s="617"/>
      <c r="AI325" s="617"/>
      <c r="AJ325" s="617"/>
      <c r="AK325" s="617"/>
      <c r="AL325" s="618"/>
      <c r="AM325" s="618"/>
      <c r="AN325" s="618"/>
      <c r="AO325" s="618"/>
      <c r="AP325" s="618"/>
      <c r="AQ325" s="618"/>
      <c r="AR325" s="618"/>
      <c r="AS325" s="618"/>
      <c r="AT325" s="618"/>
      <c r="AU325" s="618"/>
      <c r="AV325" s="612"/>
      <c r="AW325" s="612"/>
      <c r="AX325" s="612"/>
      <c r="AY325" s="612"/>
      <c r="AZ325" s="613"/>
      <c r="BA325" s="580"/>
      <c r="BB325" s="580"/>
      <c r="BC325" s="580"/>
      <c r="BD325" s="580"/>
      <c r="BE325" s="580"/>
      <c r="BF325" s="580"/>
      <c r="BG325" s="580"/>
      <c r="BH325" s="580"/>
      <c r="BI325" s="580"/>
      <c r="BJ325" s="580"/>
      <c r="BK325" s="601"/>
      <c r="BL325" s="601"/>
      <c r="BM325" s="601"/>
      <c r="BN325" s="601"/>
      <c r="BO325" s="601"/>
      <c r="BP325" s="601"/>
      <c r="BQ325" s="601"/>
      <c r="BR325" s="601"/>
      <c r="BS325" s="601"/>
      <c r="BT325" s="601"/>
      <c r="BU325" s="601"/>
      <c r="BV325" s="601"/>
    </row>
    <row r="326" spans="1:74" s="586" customFormat="1" ht="18" hidden="1" customHeight="1">
      <c r="A326" s="578"/>
      <c r="B326" s="614"/>
      <c r="C326" s="614"/>
      <c r="D326" s="587" t="s">
        <v>540</v>
      </c>
      <c r="E326" s="614" t="s">
        <v>1720</v>
      </c>
      <c r="F326" s="612"/>
      <c r="G326" s="612"/>
      <c r="H326" s="612"/>
      <c r="I326" s="612"/>
      <c r="J326" s="612"/>
      <c r="K326" s="612"/>
      <c r="L326" s="612"/>
      <c r="M326" s="612"/>
      <c r="N326" s="612"/>
      <c r="O326" s="612"/>
      <c r="P326" s="612"/>
      <c r="Q326" s="615"/>
      <c r="R326" s="615"/>
      <c r="S326" s="615"/>
      <c r="T326" s="615"/>
      <c r="U326" s="615"/>
      <c r="V326" s="612"/>
      <c r="W326" s="612"/>
      <c r="X326" s="612"/>
      <c r="Y326" s="612"/>
      <c r="Z326" s="612"/>
      <c r="AA326" s="612"/>
      <c r="AB326" s="612"/>
      <c r="AC326" s="612"/>
      <c r="AD326" s="612"/>
      <c r="AE326" s="612"/>
      <c r="AF326" s="612"/>
      <c r="AG326" s="612"/>
      <c r="AH326" s="617"/>
      <c r="AI326" s="617"/>
      <c r="AJ326" s="617"/>
      <c r="AK326" s="617"/>
      <c r="AL326" s="618"/>
      <c r="AM326" s="618"/>
      <c r="AN326" s="618"/>
      <c r="AO326" s="618"/>
      <c r="AP326" s="618"/>
      <c r="AQ326" s="618"/>
      <c r="AR326" s="618"/>
      <c r="AS326" s="618"/>
      <c r="AT326" s="618"/>
      <c r="AU326" s="618"/>
      <c r="AV326" s="612"/>
      <c r="AW326" s="612"/>
      <c r="AX326" s="612"/>
      <c r="AY326" s="612"/>
      <c r="AZ326" s="613"/>
      <c r="BA326" s="580"/>
      <c r="BB326" s="580"/>
      <c r="BC326" s="580"/>
      <c r="BD326" s="580"/>
      <c r="BE326" s="580"/>
      <c r="BF326" s="580"/>
      <c r="BG326" s="580"/>
      <c r="BH326" s="580"/>
      <c r="BI326" s="580"/>
      <c r="BJ326" s="580"/>
      <c r="BK326" s="601"/>
      <c r="BL326" s="601"/>
      <c r="BM326" s="601"/>
      <c r="BN326" s="601"/>
      <c r="BO326" s="601"/>
      <c r="BP326" s="601"/>
      <c r="BQ326" s="601"/>
      <c r="BR326" s="601"/>
      <c r="BS326" s="601"/>
      <c r="BT326" s="601"/>
      <c r="BU326" s="601"/>
      <c r="BV326" s="601"/>
    </row>
    <row r="327" spans="1:74" s="586" customFormat="1" ht="18" customHeight="1">
      <c r="A327" s="578">
        <f t="shared" si="12"/>
        <v>1</v>
      </c>
      <c r="B327" s="614"/>
      <c r="C327" s="614" t="s">
        <v>407</v>
      </c>
      <c r="D327" s="614" t="s">
        <v>790</v>
      </c>
      <c r="E327" s="614"/>
      <c r="F327" s="612"/>
      <c r="G327" s="612"/>
      <c r="H327" s="612"/>
      <c r="I327" s="612"/>
      <c r="J327" s="612"/>
      <c r="K327" s="612"/>
      <c r="L327" s="612"/>
      <c r="M327" s="612"/>
      <c r="N327" s="612"/>
      <c r="O327" s="612"/>
      <c r="P327" s="612"/>
      <c r="Q327" s="615"/>
      <c r="R327" s="615"/>
      <c r="S327" s="615"/>
      <c r="T327" s="615"/>
      <c r="U327" s="615"/>
      <c r="V327" s="612"/>
      <c r="W327" s="612"/>
      <c r="X327" s="612"/>
      <c r="Y327" s="612"/>
      <c r="Z327" s="612"/>
      <c r="AA327" s="612"/>
      <c r="AB327" s="612"/>
      <c r="AC327" s="612"/>
      <c r="AD327" s="612"/>
      <c r="AE327" s="612"/>
      <c r="AF327" s="612"/>
      <c r="AG327" s="612"/>
      <c r="AH327" s="617"/>
      <c r="AI327" s="617"/>
      <c r="AJ327" s="617"/>
      <c r="AK327" s="617"/>
      <c r="AL327" s="618"/>
      <c r="AM327" s="618"/>
      <c r="AN327" s="618"/>
      <c r="AO327" s="618"/>
      <c r="AP327" s="618"/>
      <c r="AQ327" s="618"/>
      <c r="AR327" s="618"/>
      <c r="AS327" s="618"/>
      <c r="AT327" s="618"/>
      <c r="AU327" s="618"/>
      <c r="AV327" s="612"/>
      <c r="AW327" s="612"/>
      <c r="AX327" s="612"/>
      <c r="AY327" s="612"/>
      <c r="AZ327" s="613"/>
      <c r="BK327" s="600"/>
      <c r="BL327" s="600"/>
      <c r="BM327" s="600"/>
      <c r="BN327" s="600"/>
      <c r="BO327" s="600"/>
      <c r="BP327" s="600"/>
      <c r="BQ327" s="600"/>
      <c r="BR327" s="600"/>
      <c r="BS327" s="600"/>
      <c r="BT327" s="600"/>
      <c r="BU327" s="600"/>
      <c r="BV327" s="600"/>
    </row>
    <row r="328" spans="1:74" s="586" customFormat="1" ht="18" customHeight="1">
      <c r="A328" s="578">
        <f t="shared" si="12"/>
        <v>1</v>
      </c>
      <c r="B328" s="614"/>
      <c r="C328" s="614"/>
      <c r="D328" s="587" t="s">
        <v>540</v>
      </c>
      <c r="E328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328" s="612"/>
      <c r="G328" s="612"/>
      <c r="H328" s="612"/>
      <c r="I328" s="612"/>
      <c r="J328" s="612"/>
      <c r="K328" s="612"/>
      <c r="L328" s="612"/>
      <c r="M328" s="612"/>
      <c r="N328" s="612"/>
      <c r="O328" s="612"/>
      <c r="P328" s="612"/>
      <c r="Q328" s="615"/>
      <c r="R328" s="615"/>
      <c r="S328" s="615"/>
      <c r="T328" s="615"/>
      <c r="U328" s="615"/>
      <c r="V328" s="612"/>
      <c r="W328" s="612"/>
      <c r="X328" s="612"/>
      <c r="Y328" s="612"/>
      <c r="Z328" s="612"/>
      <c r="AA328" s="612"/>
      <c r="AB328" s="612"/>
      <c r="AC328" s="612"/>
      <c r="AD328" s="612"/>
      <c r="AE328" s="612"/>
      <c r="AF328" s="612"/>
      <c r="AG328" s="612"/>
      <c r="AH328" s="617"/>
      <c r="AI328" s="617"/>
      <c r="AJ328" s="617"/>
      <c r="AK328" s="617"/>
      <c r="AL328" s="618"/>
      <c r="AM328" s="618"/>
      <c r="AN328" s="618"/>
      <c r="AO328" s="618"/>
      <c r="AP328" s="618"/>
      <c r="AQ328" s="618"/>
      <c r="AR328" s="618"/>
      <c r="AS328" s="618"/>
      <c r="AT328" s="618"/>
      <c r="AU328" s="618"/>
      <c r="AV328" s="612"/>
      <c r="AW328" s="612"/>
      <c r="AX328" s="612"/>
      <c r="AY328" s="612"/>
      <c r="AZ328" s="613"/>
      <c r="BK328" s="600"/>
      <c r="BL328" s="600"/>
      <c r="BM328" s="600"/>
      <c r="BN328" s="600"/>
      <c r="BO328" s="600"/>
      <c r="BP328" s="600"/>
      <c r="BQ328" s="600"/>
      <c r="BR328" s="600"/>
      <c r="BS328" s="600"/>
      <c r="BT328" s="600"/>
      <c r="BU328" s="600"/>
      <c r="BV328" s="600"/>
    </row>
    <row r="329" spans="1:74" s="586" customFormat="1" ht="18" customHeight="1">
      <c r="A329" s="578">
        <f t="shared" si="12"/>
        <v>1</v>
      </c>
      <c r="B329" s="614"/>
      <c r="C329" s="614"/>
      <c r="D329" s="587" t="s">
        <v>540</v>
      </c>
      <c r="E329" s="614" t="str">
        <f>CONCATENATE("조림목이 자연발생 식생과 경재하고 있으며 조림목은 ",AQ321,"이다." )</f>
        <v>조림목이 자연발생 식생과 경재하고 있으며 조림목은 3년차 이상이다.</v>
      </c>
      <c r="F329" s="612"/>
      <c r="G329" s="612"/>
      <c r="H329" s="612"/>
      <c r="I329" s="612"/>
      <c r="J329" s="612"/>
      <c r="K329" s="612"/>
      <c r="L329" s="612"/>
      <c r="M329" s="612"/>
      <c r="N329" s="612"/>
      <c r="O329" s="612"/>
      <c r="P329" s="612"/>
      <c r="Q329" s="612"/>
      <c r="R329" s="612"/>
      <c r="S329" s="612"/>
      <c r="T329" s="612"/>
      <c r="U329" s="612"/>
      <c r="V329" s="612"/>
      <c r="W329" s="612"/>
      <c r="X329" s="612"/>
      <c r="Y329" s="612"/>
      <c r="Z329" s="612"/>
      <c r="AA329" s="612"/>
      <c r="AB329" s="612"/>
      <c r="AC329" s="612"/>
      <c r="AD329" s="612"/>
      <c r="AE329" s="612"/>
      <c r="AF329" s="612"/>
      <c r="AG329" s="612"/>
      <c r="AH329" s="617"/>
      <c r="AI329" s="617"/>
      <c r="AJ329" s="617"/>
      <c r="AK329" s="617"/>
      <c r="AL329" s="618"/>
      <c r="AM329" s="618"/>
      <c r="AN329" s="618"/>
      <c r="AO329" s="618"/>
      <c r="AP329" s="618"/>
      <c r="AQ329" s="618"/>
      <c r="AR329" s="618"/>
      <c r="AS329" s="618"/>
      <c r="AT329" s="618"/>
      <c r="AU329" s="618"/>
      <c r="AV329" s="612"/>
      <c r="AW329" s="612"/>
      <c r="AX329" s="612"/>
      <c r="AY329" s="612"/>
      <c r="AZ329" s="613"/>
      <c r="BK329" s="600"/>
      <c r="BL329" s="600"/>
      <c r="BM329" s="600"/>
      <c r="BN329" s="600"/>
      <c r="BO329" s="600"/>
      <c r="BP329" s="600"/>
      <c r="BQ329" s="600"/>
      <c r="BR329" s="600"/>
      <c r="BS329" s="600"/>
      <c r="BT329" s="600"/>
      <c r="BU329" s="600"/>
      <c r="BV329" s="600"/>
    </row>
    <row r="330" spans="1:74" s="586" customFormat="1" ht="13.5" customHeight="1">
      <c r="A330" s="578">
        <f t="shared" si="12"/>
        <v>1</v>
      </c>
      <c r="B330" s="620"/>
      <c r="C330" s="620"/>
      <c r="D330" s="620"/>
      <c r="E330" s="620"/>
      <c r="F330" s="595"/>
      <c r="G330" s="595"/>
      <c r="H330" s="595"/>
      <c r="I330" s="595"/>
      <c r="J330" s="621"/>
      <c r="K330" s="621"/>
      <c r="L330" s="621"/>
      <c r="M330" s="621"/>
      <c r="N330" s="621"/>
      <c r="O330" s="621"/>
      <c r="P330" s="621"/>
      <c r="Q330" s="622"/>
      <c r="R330" s="622"/>
      <c r="S330" s="622"/>
      <c r="T330" s="622"/>
      <c r="U330" s="622"/>
      <c r="V330" s="612"/>
      <c r="W330" s="612"/>
      <c r="X330" s="612"/>
      <c r="Y330" s="612"/>
      <c r="Z330" s="612"/>
      <c r="AA330" s="612"/>
      <c r="AB330" s="612"/>
      <c r="AC330" s="612"/>
      <c r="AD330" s="612"/>
      <c r="AE330" s="612"/>
      <c r="AF330" s="612"/>
      <c r="AG330" s="612"/>
      <c r="AH330" s="623"/>
      <c r="AI330" s="623"/>
      <c r="AJ330" s="623"/>
      <c r="AK330" s="623"/>
      <c r="AL330" s="624"/>
      <c r="AM330" s="624"/>
      <c r="AN330" s="624"/>
      <c r="AO330" s="624"/>
      <c r="AP330" s="624"/>
      <c r="AQ330" s="624"/>
      <c r="AR330" s="624"/>
      <c r="AS330" s="624"/>
      <c r="AT330" s="624"/>
      <c r="AU330" s="624"/>
      <c r="AV330" s="595"/>
      <c r="AW330" s="595"/>
      <c r="AX330" s="595"/>
      <c r="AY330" s="595"/>
      <c r="AZ330" s="613"/>
      <c r="BK330" s="600"/>
      <c r="BL330" s="600"/>
      <c r="BM330" s="600"/>
      <c r="BN330" s="600"/>
      <c r="BO330" s="600"/>
      <c r="BP330" s="600"/>
      <c r="BQ330" s="600"/>
      <c r="BR330" s="600"/>
      <c r="BS330" s="600"/>
      <c r="BT330" s="600"/>
      <c r="BU330" s="600"/>
      <c r="BV330" s="600"/>
    </row>
    <row r="331" spans="1:74" s="601" customFormat="1" ht="19.5" customHeight="1">
      <c r="A331" s="578">
        <f t="shared" si="12"/>
        <v>1</v>
      </c>
      <c r="B331" s="2116" t="s">
        <v>2071</v>
      </c>
      <c r="C331" s="2116"/>
      <c r="D331" s="2116"/>
      <c r="E331" s="2116"/>
      <c r="F331" s="2116"/>
      <c r="G331" s="2116"/>
      <c r="H331" s="2116"/>
      <c r="I331" s="2116"/>
      <c r="J331" s="2116"/>
      <c r="K331" s="2116"/>
      <c r="L331" s="2116"/>
      <c r="M331" s="2116"/>
      <c r="N331" s="2116"/>
      <c r="O331" s="2116"/>
      <c r="P331" s="2116"/>
      <c r="Q331" s="2116"/>
      <c r="R331" s="2116"/>
      <c r="S331" s="2116"/>
      <c r="T331" s="2116"/>
      <c r="U331" s="2116"/>
      <c r="V331" s="2116"/>
      <c r="W331" s="2116"/>
      <c r="X331" s="2116"/>
      <c r="Y331" s="2116"/>
      <c r="Z331" s="2116"/>
      <c r="AA331" s="2116"/>
      <c r="AB331" s="2116"/>
      <c r="AC331" s="2116"/>
      <c r="AD331" s="2116"/>
      <c r="AE331" s="2116"/>
      <c r="AF331" s="2116"/>
      <c r="AG331" s="2116"/>
      <c r="AH331" s="2116"/>
      <c r="AI331" s="2116"/>
      <c r="AJ331" s="2116"/>
      <c r="AK331" s="2116"/>
      <c r="AL331" s="2116"/>
      <c r="AM331" s="2116"/>
      <c r="AN331" s="2116"/>
      <c r="AO331" s="2116"/>
      <c r="AP331" s="2116"/>
      <c r="AQ331" s="2116"/>
      <c r="AR331" s="2116"/>
      <c r="AS331" s="2116"/>
      <c r="AT331" s="2116"/>
      <c r="AU331" s="2116"/>
      <c r="AV331" s="2116"/>
      <c r="AW331" s="2116"/>
      <c r="AX331" s="2116"/>
      <c r="AY331" s="2116"/>
      <c r="AZ331" s="625"/>
      <c r="BB331" s="600"/>
      <c r="BC331" s="600"/>
      <c r="BD331" s="600"/>
      <c r="BE331" s="600"/>
      <c r="BF331" s="600"/>
      <c r="BG331" s="600"/>
      <c r="BH331" s="600"/>
      <c r="BI331" s="600"/>
      <c r="BJ331" s="600"/>
      <c r="BK331" s="600"/>
      <c r="BL331" s="600"/>
      <c r="BM331" s="600"/>
      <c r="BN331" s="600"/>
      <c r="BO331" s="600"/>
      <c r="BP331" s="600"/>
      <c r="BQ331" s="600"/>
      <c r="BR331" s="600"/>
      <c r="BS331" s="600"/>
      <c r="BT331" s="600"/>
      <c r="BU331" s="600"/>
      <c r="BV331" s="600"/>
    </row>
    <row r="332" spans="1:74" s="601" customFormat="1" ht="18" customHeight="1">
      <c r="A332" s="578">
        <f t="shared" si="12"/>
        <v>1</v>
      </c>
      <c r="B332" s="626"/>
      <c r="C332" s="587" t="s">
        <v>792</v>
      </c>
      <c r="D332" s="588" t="s">
        <v>793</v>
      </c>
      <c r="E332" s="588"/>
      <c r="F332" s="588"/>
      <c r="G332" s="588"/>
      <c r="H332" s="588"/>
      <c r="I332" s="588"/>
      <c r="J332" s="627"/>
      <c r="K332" s="627"/>
      <c r="L332" s="627"/>
      <c r="M332" s="627"/>
      <c r="N332" s="627"/>
      <c r="O332" s="627"/>
      <c r="P332" s="627"/>
      <c r="Q332" s="627"/>
      <c r="R332" s="627"/>
      <c r="S332" s="627"/>
      <c r="T332" s="627"/>
      <c r="U332" s="627"/>
      <c r="V332" s="627"/>
      <c r="W332" s="627"/>
      <c r="X332" s="627"/>
      <c r="Y332" s="627"/>
      <c r="Z332" s="627"/>
      <c r="AA332" s="627"/>
      <c r="AB332" s="627"/>
      <c r="AC332" s="627"/>
      <c r="AD332" s="627"/>
      <c r="AE332" s="627"/>
      <c r="AF332" s="627"/>
      <c r="AG332" s="627"/>
      <c r="AH332" s="627"/>
      <c r="AI332" s="627"/>
      <c r="AJ332" s="627"/>
      <c r="AK332" s="627"/>
      <c r="AL332" s="627"/>
      <c r="AM332" s="627"/>
      <c r="AN332" s="627"/>
      <c r="AO332" s="627"/>
      <c r="AP332" s="627"/>
      <c r="AQ332" s="627"/>
      <c r="AR332" s="627"/>
      <c r="AS332" s="627"/>
      <c r="AT332" s="627"/>
      <c r="AU332" s="627"/>
      <c r="AV332" s="627"/>
      <c r="AW332" s="627"/>
      <c r="AX332" s="627"/>
      <c r="AY332" s="627"/>
      <c r="AZ332" s="625"/>
      <c r="BB332" s="600"/>
      <c r="BC332" s="600"/>
      <c r="BD332" s="600"/>
      <c r="BE332" s="600"/>
      <c r="BF332" s="600"/>
      <c r="BG332" s="600"/>
      <c r="BH332" s="600"/>
      <c r="BI332" s="600"/>
      <c r="BJ332" s="600"/>
      <c r="BK332" s="600"/>
      <c r="BL332" s="600"/>
      <c r="BM332" s="600"/>
      <c r="BN332" s="600"/>
      <c r="BO332" s="600"/>
      <c r="BP332" s="600"/>
      <c r="BQ332" s="600"/>
      <c r="BR332" s="600"/>
      <c r="BS332" s="600"/>
      <c r="BT332" s="600"/>
      <c r="BU332" s="600"/>
      <c r="BV332" s="600"/>
    </row>
    <row r="333" spans="1:74" s="600" customFormat="1" ht="18" customHeight="1">
      <c r="A333" s="578">
        <f t="shared" si="12"/>
        <v>1</v>
      </c>
      <c r="B333" s="587"/>
      <c r="C333" s="587"/>
      <c r="D333" s="587" t="s">
        <v>540</v>
      </c>
      <c r="E333" s="588" t="str">
        <f>CONCATENATE("조림목이 정상적으로 생육하기 위해서는 조림목을 제외한 모든 식생을 제거하여야 하므로 ",AO305,"로 적용한다.")</f>
        <v>조림목이 정상적으로 생육하기 위해서는 조림목을 제외한 모든 식생을 제거하여야 하므로 모두베기로 적용한다.</v>
      </c>
      <c r="F333" s="588"/>
      <c r="G333" s="588"/>
      <c r="H333" s="588"/>
      <c r="I333" s="588"/>
      <c r="J333" s="589"/>
      <c r="K333" s="588"/>
      <c r="L333" s="588"/>
      <c r="M333" s="588"/>
      <c r="N333" s="588"/>
      <c r="O333" s="588"/>
      <c r="P333" s="588"/>
      <c r="Q333" s="588"/>
      <c r="R333" s="588"/>
      <c r="S333" s="588"/>
      <c r="T333" s="588"/>
      <c r="U333" s="588"/>
      <c r="V333" s="588"/>
      <c r="W333" s="588"/>
      <c r="X333" s="588"/>
      <c r="Y333" s="588"/>
      <c r="Z333" s="588"/>
      <c r="AA333" s="588"/>
      <c r="AB333" s="588"/>
      <c r="AC333" s="588"/>
      <c r="AD333" s="588"/>
      <c r="AE333" s="588"/>
      <c r="AF333" s="588"/>
      <c r="AG333" s="588"/>
      <c r="AH333" s="588"/>
      <c r="AI333" s="588"/>
      <c r="AJ333" s="588"/>
      <c r="AK333" s="588"/>
      <c r="AL333" s="588"/>
      <c r="AM333" s="588"/>
      <c r="AN333" s="588"/>
      <c r="AO333" s="588"/>
      <c r="AP333" s="588"/>
      <c r="AQ333" s="588"/>
      <c r="AR333" s="588"/>
      <c r="AS333" s="588"/>
      <c r="AT333" s="588"/>
      <c r="AU333" s="588"/>
      <c r="AV333" s="588"/>
      <c r="AW333" s="588"/>
      <c r="AX333" s="588"/>
      <c r="AY333" s="588"/>
      <c r="AZ333" s="628"/>
      <c r="BB333" s="601"/>
      <c r="BC333" s="601"/>
      <c r="BD333" s="601"/>
      <c r="BE333" s="601"/>
      <c r="BF333" s="601"/>
      <c r="BG333" s="601"/>
      <c r="BH333" s="601"/>
      <c r="BI333" s="601"/>
      <c r="BJ333" s="601"/>
      <c r="BK333" s="601"/>
      <c r="BL333" s="601"/>
      <c r="BM333" s="601"/>
      <c r="BN333" s="601"/>
      <c r="BO333" s="601"/>
      <c r="BP333" s="601"/>
      <c r="BQ333" s="601"/>
      <c r="BR333" s="601"/>
      <c r="BS333" s="601"/>
      <c r="BT333" s="601"/>
      <c r="BU333" s="601"/>
      <c r="BV333" s="601"/>
    </row>
    <row r="334" spans="1:74" s="600" customFormat="1" ht="18" customHeight="1">
      <c r="A334" s="578">
        <f t="shared" si="12"/>
        <v>1</v>
      </c>
      <c r="B334" s="587"/>
      <c r="C334" s="587" t="s">
        <v>794</v>
      </c>
      <c r="D334" s="588" t="s">
        <v>795</v>
      </c>
      <c r="E334" s="588"/>
      <c r="F334" s="588"/>
      <c r="G334" s="588"/>
      <c r="H334" s="588"/>
      <c r="I334" s="588"/>
      <c r="J334" s="588"/>
      <c r="K334" s="588"/>
      <c r="L334" s="588"/>
      <c r="M334" s="588"/>
      <c r="N334" s="588"/>
      <c r="O334" s="588"/>
      <c r="P334" s="588"/>
      <c r="Q334" s="588"/>
      <c r="R334" s="588"/>
      <c r="S334" s="588"/>
      <c r="T334" s="588"/>
      <c r="U334" s="588"/>
      <c r="V334" s="588"/>
      <c r="W334" s="588"/>
      <c r="X334" s="588"/>
      <c r="Y334" s="588"/>
      <c r="Z334" s="588"/>
      <c r="AA334" s="588"/>
      <c r="AB334" s="588"/>
      <c r="AC334" s="588"/>
      <c r="AD334" s="588"/>
      <c r="AE334" s="588"/>
      <c r="AF334" s="588"/>
      <c r="AG334" s="588"/>
      <c r="AH334" s="588"/>
      <c r="AI334" s="588"/>
      <c r="AJ334" s="588"/>
      <c r="AK334" s="588"/>
      <c r="AL334" s="588"/>
      <c r="AM334" s="588"/>
      <c r="AN334" s="588"/>
      <c r="AO334" s="588"/>
      <c r="AP334" s="588"/>
      <c r="AQ334" s="588"/>
      <c r="AR334" s="588"/>
      <c r="AS334" s="588"/>
      <c r="AT334" s="588"/>
      <c r="AU334" s="588"/>
      <c r="AV334" s="588"/>
      <c r="AW334" s="588"/>
      <c r="AX334" s="588"/>
      <c r="AY334" s="588"/>
      <c r="AZ334" s="628"/>
    </row>
    <row r="335" spans="1:74" s="600" customFormat="1" ht="18" customHeight="1">
      <c r="A335" s="578">
        <f t="shared" si="12"/>
        <v>1</v>
      </c>
      <c r="B335" s="587"/>
      <c r="C335" s="2111" t="s">
        <v>796</v>
      </c>
      <c r="D335" s="2111"/>
      <c r="E335" s="2111"/>
      <c r="F335" s="2111"/>
      <c r="G335" s="2111"/>
      <c r="H335" s="2111"/>
      <c r="I335" s="2111"/>
      <c r="J335" s="2111"/>
      <c r="K335" s="2111"/>
      <c r="L335" s="2111"/>
      <c r="M335" s="2111"/>
      <c r="N335" s="2111"/>
      <c r="O335" s="2111"/>
      <c r="P335" s="2111"/>
      <c r="Q335" s="2111"/>
      <c r="R335" s="2111"/>
      <c r="S335" s="2111"/>
      <c r="T335" s="2111"/>
      <c r="U335" s="2111"/>
      <c r="V335" s="2111"/>
      <c r="W335" s="2111"/>
      <c r="X335" s="2111"/>
      <c r="Y335" s="2111"/>
      <c r="Z335" s="2111"/>
      <c r="AA335" s="2111" t="s">
        <v>797</v>
      </c>
      <c r="AB335" s="2111"/>
      <c r="AC335" s="2111"/>
      <c r="AD335" s="2111"/>
      <c r="AE335" s="2111"/>
      <c r="AF335" s="2111"/>
      <c r="AG335" s="2111"/>
      <c r="AH335" s="2111"/>
      <c r="AI335" s="2111"/>
      <c r="AJ335" s="2111"/>
      <c r="AK335" s="2111"/>
      <c r="AL335" s="2111"/>
      <c r="AM335" s="2111"/>
      <c r="AN335" s="2111"/>
      <c r="AO335" s="2111"/>
      <c r="AP335" s="2111"/>
      <c r="AQ335" s="2111"/>
      <c r="AR335" s="2111"/>
      <c r="AS335" s="2111"/>
      <c r="AT335" s="2111"/>
      <c r="AU335" s="2111"/>
      <c r="AV335" s="2111"/>
      <c r="AW335" s="2111"/>
      <c r="AX335" s="2111"/>
      <c r="AY335" s="587"/>
      <c r="AZ335" s="586"/>
    </row>
    <row r="336" spans="1:74" s="586" customFormat="1" ht="18" customHeight="1">
      <c r="A336" s="578">
        <f t="shared" si="12"/>
        <v>1</v>
      </c>
      <c r="B336" s="629"/>
      <c r="C336" s="2111" t="s">
        <v>798</v>
      </c>
      <c r="D336" s="2111"/>
      <c r="E336" s="2111"/>
      <c r="F336" s="2111"/>
      <c r="G336" s="2111"/>
      <c r="H336" s="2111"/>
      <c r="I336" s="2111"/>
      <c r="J336" s="2111"/>
      <c r="K336" s="2111" t="s">
        <v>799</v>
      </c>
      <c r="L336" s="2111"/>
      <c r="M336" s="2111"/>
      <c r="N336" s="2111"/>
      <c r="O336" s="2111"/>
      <c r="P336" s="2111"/>
      <c r="Q336" s="2111"/>
      <c r="R336" s="2111"/>
      <c r="S336" s="2111" t="s">
        <v>800</v>
      </c>
      <c r="T336" s="2111"/>
      <c r="U336" s="2111"/>
      <c r="V336" s="2111"/>
      <c r="W336" s="2111"/>
      <c r="X336" s="2111"/>
      <c r="Y336" s="2111"/>
      <c r="Z336" s="2111"/>
      <c r="AA336" s="2111" t="s">
        <v>801</v>
      </c>
      <c r="AB336" s="2111"/>
      <c r="AC336" s="2111"/>
      <c r="AD336" s="2111"/>
      <c r="AE336" s="2111"/>
      <c r="AF336" s="2111"/>
      <c r="AG336" s="2111"/>
      <c r="AH336" s="2111"/>
      <c r="AI336" s="2111" t="s">
        <v>802</v>
      </c>
      <c r="AJ336" s="2111"/>
      <c r="AK336" s="2111"/>
      <c r="AL336" s="2111"/>
      <c r="AM336" s="2111"/>
      <c r="AN336" s="2111"/>
      <c r="AO336" s="2111"/>
      <c r="AP336" s="2111"/>
      <c r="AQ336" s="2111" t="s">
        <v>574</v>
      </c>
      <c r="AR336" s="2111"/>
      <c r="AS336" s="2111"/>
      <c r="AT336" s="2111"/>
      <c r="AU336" s="2111"/>
      <c r="AV336" s="2111"/>
      <c r="AW336" s="2111"/>
      <c r="AX336" s="2111"/>
      <c r="AY336" s="629"/>
      <c r="AZ336" s="585"/>
      <c r="BB336" s="600"/>
      <c r="BC336" s="600"/>
      <c r="BD336" s="600"/>
      <c r="BE336" s="600"/>
      <c r="BF336" s="600"/>
      <c r="BG336" s="600"/>
      <c r="BH336" s="600"/>
      <c r="BI336" s="600"/>
      <c r="BJ336" s="600"/>
      <c r="BK336" s="600"/>
      <c r="BL336" s="600"/>
      <c r="BM336" s="600"/>
      <c r="BN336" s="600"/>
      <c r="BO336" s="600"/>
      <c r="BP336" s="600"/>
      <c r="BQ336" s="600"/>
      <c r="BR336" s="600"/>
      <c r="BS336" s="600"/>
      <c r="BT336" s="600"/>
      <c r="BU336" s="600"/>
      <c r="BV336" s="600"/>
    </row>
    <row r="337" spans="1:52" s="580" customFormat="1" ht="18" hidden="1" customHeight="1">
      <c r="A337" s="578">
        <f>IF(S$337&gt;0,1,0)</f>
        <v>0</v>
      </c>
      <c r="B337" s="612"/>
      <c r="C337" s="2111" t="s">
        <v>536</v>
      </c>
      <c r="D337" s="2111"/>
      <c r="E337" s="2111"/>
      <c r="F337" s="2111"/>
      <c r="G337" s="2111"/>
      <c r="H337" s="2111"/>
      <c r="I337" s="2111"/>
      <c r="J337" s="2111"/>
      <c r="K337" s="2111" t="s">
        <v>805</v>
      </c>
      <c r="L337" s="2111"/>
      <c r="M337" s="2111"/>
      <c r="N337" s="2111"/>
      <c r="O337" s="2111"/>
      <c r="P337" s="2111"/>
      <c r="Q337" s="2111"/>
      <c r="R337" s="2111"/>
      <c r="S337" s="2112"/>
      <c r="T337" s="2112"/>
      <c r="U337" s="2112"/>
      <c r="V337" s="2112"/>
      <c r="W337" s="2112"/>
      <c r="X337" s="2112"/>
      <c r="Y337" s="2112"/>
      <c r="Z337" s="2112"/>
      <c r="AA337" s="2113" t="str">
        <f>'6-3표준조사(2)'!P456</f>
        <v>중 (15˚ ~ 30˚)</v>
      </c>
      <c r="AB337" s="2113"/>
      <c r="AC337" s="2113"/>
      <c r="AD337" s="2113"/>
      <c r="AE337" s="2113"/>
      <c r="AF337" s="2113"/>
      <c r="AG337" s="2113"/>
      <c r="AH337" s="2113"/>
      <c r="AI337" s="2113" t="str">
        <f>'6-3표준조사(2)'!Q456</f>
        <v>개소당3ha이상</v>
      </c>
      <c r="AJ337" s="2113"/>
      <c r="AK337" s="2113"/>
      <c r="AL337" s="2113"/>
      <c r="AM337" s="2113"/>
      <c r="AN337" s="2113"/>
      <c r="AO337" s="2113"/>
      <c r="AP337" s="2113"/>
      <c r="AQ337" s="2113" t="str">
        <f>'6-3표준조사(2)'!R456</f>
        <v>3년차 이상</v>
      </c>
      <c r="AR337" s="2113"/>
      <c r="AS337" s="2113"/>
      <c r="AT337" s="2113"/>
      <c r="AU337" s="2113"/>
      <c r="AV337" s="2113"/>
      <c r="AW337" s="2113"/>
      <c r="AX337" s="2113"/>
      <c r="AY337" s="612"/>
      <c r="AZ337" s="613"/>
    </row>
    <row r="338" spans="1:52" s="586" customFormat="1" ht="18" customHeight="1">
      <c r="A338" s="578">
        <f t="shared" si="12"/>
        <v>1</v>
      </c>
      <c r="B338" s="612"/>
      <c r="C338" s="2111" t="s">
        <v>806</v>
      </c>
      <c r="D338" s="2111"/>
      <c r="E338" s="2111"/>
      <c r="F338" s="2111"/>
      <c r="G338" s="2111"/>
      <c r="H338" s="2111"/>
      <c r="I338" s="2111"/>
      <c r="J338" s="2111"/>
      <c r="K338" s="2111" t="s">
        <v>807</v>
      </c>
      <c r="L338" s="2111"/>
      <c r="M338" s="2111"/>
      <c r="N338" s="2111"/>
      <c r="O338" s="2111"/>
      <c r="P338" s="2111"/>
      <c r="Q338" s="2111"/>
      <c r="R338" s="2111"/>
      <c r="S338" s="2115">
        <f>K321</f>
        <v>4.7</v>
      </c>
      <c r="T338" s="2115"/>
      <c r="U338" s="2115"/>
      <c r="V338" s="2115"/>
      <c r="W338" s="2115"/>
      <c r="X338" s="2115"/>
      <c r="Y338" s="2115"/>
      <c r="Z338" s="2115"/>
      <c r="AA338" s="2114"/>
      <c r="AB338" s="2114"/>
      <c r="AC338" s="2114"/>
      <c r="AD338" s="2114"/>
      <c r="AE338" s="2114"/>
      <c r="AF338" s="2114"/>
      <c r="AG338" s="2114"/>
      <c r="AH338" s="2114"/>
      <c r="AI338" s="2114"/>
      <c r="AJ338" s="2114"/>
      <c r="AK338" s="2114"/>
      <c r="AL338" s="2114"/>
      <c r="AM338" s="2114"/>
      <c r="AN338" s="2114"/>
      <c r="AO338" s="2114"/>
      <c r="AP338" s="2114"/>
      <c r="AQ338" s="2114"/>
      <c r="AR338" s="2114"/>
      <c r="AS338" s="2114"/>
      <c r="AT338" s="2114"/>
      <c r="AU338" s="2114"/>
      <c r="AV338" s="2114"/>
      <c r="AW338" s="2114"/>
      <c r="AX338" s="2114"/>
      <c r="AY338" s="612"/>
      <c r="AZ338" s="613"/>
    </row>
    <row r="339" spans="1:52" s="586" customFormat="1" ht="18" hidden="1" customHeight="1">
      <c r="A339" s="578">
        <f>IF(S$337&gt;0,1,0)</f>
        <v>0</v>
      </c>
      <c r="B339" s="630"/>
      <c r="C339" s="630" t="s">
        <v>407</v>
      </c>
      <c r="D339" s="630" t="s">
        <v>536</v>
      </c>
      <c r="E339" s="630"/>
      <c r="F339" s="630"/>
      <c r="G339" s="631"/>
      <c r="H339" s="631"/>
      <c r="I339" s="631"/>
      <c r="J339" s="631"/>
      <c r="K339" s="631"/>
      <c r="L339" s="618"/>
      <c r="M339" s="618"/>
      <c r="N339" s="618"/>
      <c r="O339" s="618"/>
      <c r="P339" s="618"/>
      <c r="Q339" s="632"/>
      <c r="R339" s="632"/>
      <c r="S339" s="632"/>
      <c r="T339" s="632"/>
      <c r="U339" s="632"/>
      <c r="V339" s="612"/>
      <c r="W339" s="612"/>
      <c r="X339" s="612"/>
      <c r="Y339" s="612"/>
      <c r="Z339" s="633"/>
      <c r="AA339" s="612"/>
      <c r="AB339" s="612"/>
      <c r="AC339" s="612"/>
      <c r="AD339" s="634"/>
      <c r="AE339" s="612"/>
      <c r="AF339" s="612"/>
      <c r="AG339" s="612"/>
      <c r="AH339" s="635"/>
      <c r="AI339" s="635"/>
      <c r="AJ339" s="635"/>
      <c r="AK339" s="635"/>
      <c r="AL339" s="635"/>
      <c r="AM339" s="635"/>
      <c r="AN339" s="635"/>
      <c r="AO339" s="635"/>
      <c r="AP339" s="635"/>
      <c r="AQ339" s="636"/>
      <c r="AR339" s="636"/>
      <c r="AS339" s="636"/>
      <c r="AT339" s="636"/>
      <c r="AU339" s="637"/>
      <c r="AV339" s="637"/>
      <c r="AW339" s="637"/>
      <c r="AX339" s="637"/>
      <c r="AY339" s="637"/>
      <c r="AZ339" s="638"/>
    </row>
    <row r="340" spans="1:52" s="586" customFormat="1" ht="18" hidden="1" customHeight="1">
      <c r="A340" s="578">
        <f>IF(S$337&gt;0,1,0)</f>
        <v>0</v>
      </c>
      <c r="B340" s="587"/>
      <c r="C340" s="587"/>
      <c r="D340" s="587" t="s">
        <v>540</v>
      </c>
      <c r="E340" s="587" t="s">
        <v>809</v>
      </c>
      <c r="F340" s="587"/>
      <c r="G340" s="587"/>
      <c r="H340" s="587"/>
      <c r="I340" s="587"/>
      <c r="J340" s="634"/>
      <c r="K340" s="634"/>
      <c r="L340" s="634"/>
      <c r="M340" s="634"/>
      <c r="N340" s="587"/>
      <c r="O340" s="587"/>
      <c r="P340" s="587"/>
      <c r="Q340" s="587"/>
      <c r="R340" s="587"/>
      <c r="S340" s="587"/>
      <c r="T340" s="632"/>
      <c r="U340" s="632"/>
      <c r="V340" s="632"/>
      <c r="W340" s="632"/>
      <c r="X340" s="587"/>
      <c r="Y340" s="587"/>
      <c r="Z340" s="587"/>
      <c r="AA340" s="587"/>
      <c r="AB340" s="632"/>
      <c r="AC340" s="632"/>
      <c r="AD340" s="632"/>
      <c r="AE340" s="632"/>
      <c r="AF340" s="587"/>
      <c r="AG340" s="587"/>
      <c r="AH340" s="587"/>
      <c r="AI340" s="587"/>
      <c r="AJ340" s="587"/>
      <c r="AK340" s="587"/>
      <c r="AL340" s="587"/>
      <c r="AM340" s="587"/>
      <c r="AN340" s="587"/>
      <c r="AO340" s="587"/>
      <c r="AP340" s="587"/>
      <c r="AQ340" s="587"/>
      <c r="AR340" s="587"/>
      <c r="AS340" s="587"/>
      <c r="AT340" s="587"/>
      <c r="AU340" s="587"/>
      <c r="AV340" s="587"/>
      <c r="AW340" s="587"/>
      <c r="AX340" s="587"/>
      <c r="AY340" s="587"/>
    </row>
    <row r="341" spans="1:52" s="600" customFormat="1" ht="18" hidden="1" customHeight="1">
      <c r="A341" s="578">
        <f>IF(S$337&gt;0,1,0)</f>
        <v>0</v>
      </c>
      <c r="B341" s="587"/>
      <c r="C341" s="587"/>
      <c r="D341" s="587" t="s">
        <v>540</v>
      </c>
      <c r="E341" s="588" t="s">
        <v>810</v>
      </c>
      <c r="F341" s="588"/>
      <c r="G341" s="588"/>
      <c r="H341" s="588"/>
      <c r="I341" s="588"/>
      <c r="J341" s="588"/>
      <c r="K341" s="588"/>
      <c r="L341" s="588"/>
      <c r="M341" s="588"/>
      <c r="N341" s="588"/>
      <c r="O341" s="588"/>
      <c r="P341" s="588"/>
      <c r="Q341" s="588"/>
      <c r="R341" s="588"/>
      <c r="S341" s="588"/>
      <c r="T341" s="588"/>
      <c r="U341" s="588"/>
      <c r="V341" s="588"/>
      <c r="W341" s="588"/>
      <c r="X341" s="588"/>
      <c r="Y341" s="588"/>
      <c r="Z341" s="588"/>
      <c r="AA341" s="588"/>
      <c r="AB341" s="588"/>
      <c r="AC341" s="588"/>
      <c r="AD341" s="588"/>
      <c r="AE341" s="588"/>
      <c r="AF341" s="588"/>
      <c r="AG341" s="588"/>
      <c r="AH341" s="588"/>
      <c r="AI341" s="588"/>
      <c r="AJ341" s="588"/>
      <c r="AK341" s="588"/>
      <c r="AL341" s="588"/>
      <c r="AM341" s="588"/>
      <c r="AN341" s="588"/>
      <c r="AO341" s="588"/>
      <c r="AP341" s="588"/>
      <c r="AQ341" s="588"/>
      <c r="AR341" s="588"/>
      <c r="AS341" s="588"/>
      <c r="AT341" s="588"/>
      <c r="AU341" s="588"/>
      <c r="AV341" s="588"/>
      <c r="AW341" s="588"/>
      <c r="AX341" s="588"/>
      <c r="AY341" s="588"/>
      <c r="AZ341" s="628"/>
    </row>
    <row r="342" spans="1:52" s="601" customFormat="1" ht="18" customHeight="1">
      <c r="A342" s="578">
        <f>IF(S$338&gt;0,1,0)</f>
        <v>1</v>
      </c>
      <c r="B342" s="587"/>
      <c r="C342" s="587" t="s">
        <v>811</v>
      </c>
      <c r="D342" s="587"/>
      <c r="E342" s="639"/>
      <c r="F342" s="639"/>
      <c r="G342" s="639"/>
      <c r="H342" s="639"/>
      <c r="I342" s="639"/>
      <c r="J342" s="639"/>
      <c r="K342" s="639"/>
      <c r="L342" s="639"/>
      <c r="M342" s="639"/>
      <c r="N342" s="639"/>
      <c r="O342" s="639"/>
      <c r="P342" s="639"/>
      <c r="Q342" s="639"/>
      <c r="R342" s="639"/>
      <c r="S342" s="639"/>
      <c r="T342" s="639"/>
      <c r="U342" s="639"/>
      <c r="V342" s="639"/>
      <c r="W342" s="639"/>
      <c r="X342" s="639"/>
      <c r="Y342" s="639"/>
      <c r="Z342" s="639"/>
      <c r="AA342" s="639"/>
      <c r="AB342" s="639"/>
      <c r="AC342" s="639"/>
      <c r="AD342" s="639"/>
      <c r="AE342" s="639"/>
      <c r="AF342" s="639"/>
      <c r="AG342" s="639"/>
      <c r="AH342" s="639"/>
      <c r="AI342" s="639"/>
      <c r="AJ342" s="639"/>
      <c r="AK342" s="639"/>
      <c r="AL342" s="639"/>
      <c r="AM342" s="639"/>
      <c r="AN342" s="639"/>
      <c r="AO342" s="639"/>
      <c r="AP342" s="639"/>
      <c r="AQ342" s="639"/>
      <c r="AR342" s="639"/>
      <c r="AS342" s="639"/>
      <c r="AT342" s="639"/>
      <c r="AU342" s="639"/>
      <c r="AV342" s="639"/>
      <c r="AW342" s="639"/>
      <c r="AX342" s="639"/>
      <c r="AY342" s="639"/>
      <c r="AZ342" s="640"/>
    </row>
    <row r="343" spans="1:52" s="600" customFormat="1" ht="18" customHeight="1">
      <c r="A343" s="578">
        <f>IF(S$338&gt;0,1,0)</f>
        <v>1</v>
      </c>
      <c r="B343" s="587"/>
      <c r="C343" s="587"/>
      <c r="D343" s="587" t="s">
        <v>540</v>
      </c>
      <c r="E343" s="639" t="s">
        <v>812</v>
      </c>
      <c r="F343" s="639"/>
      <c r="G343" s="639"/>
      <c r="H343" s="639"/>
      <c r="I343" s="639"/>
      <c r="J343" s="639"/>
      <c r="K343" s="639"/>
      <c r="L343" s="639"/>
      <c r="M343" s="639"/>
      <c r="N343" s="639"/>
      <c r="O343" s="639"/>
      <c r="P343" s="639"/>
      <c r="Q343" s="639"/>
      <c r="R343" s="639"/>
      <c r="S343" s="639"/>
      <c r="T343" s="639"/>
      <c r="U343" s="639"/>
      <c r="V343" s="639"/>
      <c r="W343" s="639"/>
      <c r="X343" s="639"/>
      <c r="Y343" s="639"/>
      <c r="Z343" s="639"/>
      <c r="AA343" s="639"/>
      <c r="AB343" s="639"/>
      <c r="AC343" s="639"/>
      <c r="AD343" s="639"/>
      <c r="AE343" s="639"/>
      <c r="AF343" s="639"/>
      <c r="AG343" s="639"/>
      <c r="AH343" s="639"/>
      <c r="AI343" s="639"/>
      <c r="AJ343" s="639"/>
      <c r="AK343" s="639"/>
      <c r="AL343" s="639"/>
      <c r="AM343" s="639"/>
      <c r="AN343" s="639"/>
      <c r="AO343" s="639"/>
      <c r="AP343" s="639"/>
      <c r="AQ343" s="639"/>
      <c r="AR343" s="639"/>
      <c r="AS343" s="639"/>
      <c r="AT343" s="639"/>
      <c r="AU343" s="639"/>
      <c r="AV343" s="639"/>
      <c r="AW343" s="639"/>
      <c r="AX343" s="639"/>
      <c r="AY343" s="639"/>
      <c r="AZ343" s="640"/>
    </row>
    <row r="344" spans="1:52" s="600" customFormat="1" ht="18" customHeight="1">
      <c r="A344" s="578">
        <f>IF(S$338&gt;0,1,0)</f>
        <v>1</v>
      </c>
      <c r="B344" s="587"/>
      <c r="C344" s="587"/>
      <c r="D344" s="587" t="s">
        <v>540</v>
      </c>
      <c r="E344" s="639" t="s">
        <v>813</v>
      </c>
      <c r="F344" s="639"/>
      <c r="G344" s="639"/>
      <c r="H344" s="639"/>
      <c r="I344" s="639"/>
      <c r="J344" s="639"/>
      <c r="K344" s="639"/>
      <c r="L344" s="639"/>
      <c r="M344" s="639"/>
      <c r="N344" s="639"/>
      <c r="O344" s="639"/>
      <c r="P344" s="639"/>
      <c r="Q344" s="639"/>
      <c r="R344" s="639"/>
      <c r="S344" s="639"/>
      <c r="T344" s="639"/>
      <c r="U344" s="639"/>
      <c r="V344" s="639"/>
      <c r="W344" s="639"/>
      <c r="X344" s="639"/>
      <c r="Y344" s="639"/>
      <c r="Z344" s="639"/>
      <c r="AA344" s="639"/>
      <c r="AB344" s="639"/>
      <c r="AC344" s="639"/>
      <c r="AD344" s="639"/>
      <c r="AE344" s="639"/>
      <c r="AF344" s="639"/>
      <c r="AG344" s="639"/>
      <c r="AH344" s="639"/>
      <c r="AI344" s="639"/>
      <c r="AJ344" s="639"/>
      <c r="AK344" s="639"/>
      <c r="AL344" s="639"/>
      <c r="AM344" s="639"/>
      <c r="AN344" s="639"/>
      <c r="AO344" s="639"/>
      <c r="AP344" s="639"/>
      <c r="AQ344" s="639"/>
      <c r="AR344" s="639"/>
      <c r="AS344" s="639"/>
      <c r="AT344" s="639"/>
      <c r="AU344" s="639"/>
      <c r="AV344" s="639"/>
      <c r="AW344" s="639"/>
      <c r="AX344" s="639"/>
      <c r="AY344" s="639"/>
      <c r="AZ344" s="640"/>
    </row>
    <row r="345" spans="1:52" s="600" customFormat="1" ht="18" customHeight="1">
      <c r="A345" s="578">
        <f>IF(S$338&gt;0,1,0)</f>
        <v>1</v>
      </c>
      <c r="B345" s="587"/>
      <c r="C345" s="587" t="s">
        <v>814</v>
      </c>
      <c r="D345" s="587" t="s">
        <v>815</v>
      </c>
      <c r="E345" s="639"/>
      <c r="F345" s="639"/>
      <c r="G345" s="639"/>
      <c r="H345" s="639"/>
      <c r="I345" s="639"/>
      <c r="J345" s="639"/>
      <c r="K345" s="639"/>
      <c r="L345" s="639"/>
      <c r="M345" s="639"/>
      <c r="N345" s="639"/>
      <c r="O345" s="639"/>
      <c r="P345" s="639"/>
      <c r="Q345" s="639"/>
      <c r="R345" s="639"/>
      <c r="S345" s="639"/>
      <c r="T345" s="639"/>
      <c r="U345" s="639"/>
      <c r="V345" s="639"/>
      <c r="W345" s="639"/>
      <c r="X345" s="639"/>
      <c r="Y345" s="639"/>
      <c r="Z345" s="639"/>
      <c r="AA345" s="639"/>
      <c r="AB345" s="639"/>
      <c r="AC345" s="639"/>
      <c r="AD345" s="639"/>
      <c r="AE345" s="639"/>
      <c r="AF345" s="639"/>
      <c r="AG345" s="639"/>
      <c r="AH345" s="639"/>
      <c r="AI345" s="639"/>
      <c r="AJ345" s="639"/>
      <c r="AK345" s="639"/>
      <c r="AL345" s="639"/>
      <c r="AM345" s="639"/>
      <c r="AN345" s="639"/>
      <c r="AO345" s="639"/>
      <c r="AP345" s="639"/>
      <c r="AQ345" s="639"/>
      <c r="AR345" s="639"/>
      <c r="AS345" s="639"/>
      <c r="AT345" s="639"/>
      <c r="AU345" s="639"/>
      <c r="AV345" s="639"/>
      <c r="AW345" s="639"/>
      <c r="AX345" s="639"/>
      <c r="AY345" s="639"/>
      <c r="AZ345" s="640"/>
    </row>
    <row r="346" spans="1:52" s="600" customFormat="1" ht="18" customHeight="1">
      <c r="A346" s="578">
        <f t="shared" ref="A346:A353" si="13">IF(S$338&gt;0,1,0)</f>
        <v>1</v>
      </c>
      <c r="B346" s="587"/>
      <c r="C346" s="587"/>
      <c r="D346" s="587" t="s">
        <v>540</v>
      </c>
      <c r="E346" s="639" t="s">
        <v>816</v>
      </c>
      <c r="F346" s="639"/>
      <c r="G346" s="639"/>
      <c r="H346" s="639"/>
      <c r="I346" s="639"/>
      <c r="J346" s="639"/>
      <c r="K346" s="639"/>
      <c r="L346" s="639"/>
      <c r="M346" s="639"/>
      <c r="N346" s="639"/>
      <c r="O346" s="639"/>
      <c r="P346" s="639"/>
      <c r="Q346" s="639"/>
      <c r="R346" s="639"/>
      <c r="S346" s="639"/>
      <c r="T346" s="639"/>
      <c r="U346" s="639"/>
      <c r="V346" s="639"/>
      <c r="W346" s="639"/>
      <c r="X346" s="639"/>
      <c r="Y346" s="639"/>
      <c r="Z346" s="639"/>
      <c r="AA346" s="639"/>
      <c r="AB346" s="639"/>
      <c r="AC346" s="639"/>
      <c r="AD346" s="639"/>
      <c r="AE346" s="639"/>
      <c r="AF346" s="639"/>
      <c r="AG346" s="639"/>
      <c r="AH346" s="639"/>
      <c r="AI346" s="639"/>
      <c r="AJ346" s="639"/>
      <c r="AK346" s="639"/>
      <c r="AL346" s="639"/>
      <c r="AM346" s="639"/>
      <c r="AN346" s="639"/>
      <c r="AO346" s="639"/>
      <c r="AP346" s="639"/>
      <c r="AQ346" s="639"/>
      <c r="AR346" s="639"/>
      <c r="AS346" s="639"/>
      <c r="AT346" s="639"/>
      <c r="AU346" s="639"/>
      <c r="AV346" s="639"/>
      <c r="AW346" s="639"/>
      <c r="AX346" s="639"/>
      <c r="AY346" s="639"/>
      <c r="AZ346" s="640"/>
    </row>
    <row r="347" spans="1:52" s="600" customFormat="1" ht="18" customHeight="1">
      <c r="A347" s="578">
        <f t="shared" si="13"/>
        <v>1</v>
      </c>
      <c r="B347" s="587"/>
      <c r="C347" s="587"/>
      <c r="D347" s="587" t="s">
        <v>540</v>
      </c>
      <c r="E347" s="639" t="s">
        <v>817</v>
      </c>
      <c r="F347" s="639"/>
      <c r="G347" s="639"/>
      <c r="H347" s="639"/>
      <c r="I347" s="639"/>
      <c r="J347" s="639"/>
      <c r="K347" s="639"/>
      <c r="L347" s="639"/>
      <c r="M347" s="639"/>
      <c r="N347" s="639"/>
      <c r="O347" s="639"/>
      <c r="P347" s="639"/>
      <c r="Q347" s="639"/>
      <c r="R347" s="639"/>
      <c r="S347" s="639"/>
      <c r="T347" s="639"/>
      <c r="U347" s="639"/>
      <c r="V347" s="639"/>
      <c r="W347" s="639"/>
      <c r="X347" s="639"/>
      <c r="Y347" s="639"/>
      <c r="Z347" s="639"/>
      <c r="AA347" s="639"/>
      <c r="AB347" s="639"/>
      <c r="AC347" s="639"/>
      <c r="AD347" s="639"/>
      <c r="AE347" s="639"/>
      <c r="AF347" s="639"/>
      <c r="AG347" s="639"/>
      <c r="AH347" s="639"/>
      <c r="AI347" s="639"/>
      <c r="AJ347" s="639"/>
      <c r="AK347" s="639"/>
      <c r="AL347" s="639"/>
      <c r="AM347" s="639"/>
      <c r="AN347" s="639"/>
      <c r="AO347" s="639"/>
      <c r="AP347" s="639"/>
      <c r="AQ347" s="639"/>
      <c r="AR347" s="639"/>
      <c r="AS347" s="639"/>
      <c r="AT347" s="639"/>
      <c r="AU347" s="639"/>
      <c r="AV347" s="639"/>
      <c r="AW347" s="639"/>
      <c r="AX347" s="639"/>
      <c r="AY347" s="639"/>
      <c r="AZ347" s="640"/>
    </row>
    <row r="348" spans="1:52" s="600" customFormat="1" ht="18" customHeight="1">
      <c r="A348" s="578">
        <f t="shared" si="13"/>
        <v>1</v>
      </c>
      <c r="B348" s="587"/>
      <c r="C348" s="587"/>
      <c r="D348" s="587" t="s">
        <v>540</v>
      </c>
      <c r="E348" s="639" t="s">
        <v>818</v>
      </c>
      <c r="F348" s="639"/>
      <c r="G348" s="639"/>
      <c r="H348" s="639"/>
      <c r="I348" s="639"/>
      <c r="J348" s="639"/>
      <c r="K348" s="639"/>
      <c r="L348" s="639"/>
      <c r="M348" s="639"/>
      <c r="N348" s="639"/>
      <c r="O348" s="639"/>
      <c r="P348" s="639"/>
      <c r="Q348" s="639"/>
      <c r="R348" s="639"/>
      <c r="S348" s="639"/>
      <c r="T348" s="639"/>
      <c r="U348" s="639"/>
      <c r="V348" s="639"/>
      <c r="W348" s="639"/>
      <c r="X348" s="639"/>
      <c r="Y348" s="639"/>
      <c r="Z348" s="639"/>
      <c r="AA348" s="639"/>
      <c r="AB348" s="639"/>
      <c r="AC348" s="639"/>
      <c r="AD348" s="639"/>
      <c r="AE348" s="639"/>
      <c r="AF348" s="639"/>
      <c r="AG348" s="639"/>
      <c r="AH348" s="639"/>
      <c r="AI348" s="639"/>
      <c r="AJ348" s="639"/>
      <c r="AK348" s="639"/>
      <c r="AL348" s="639"/>
      <c r="AM348" s="639"/>
      <c r="AN348" s="639"/>
      <c r="AO348" s="639"/>
      <c r="AP348" s="639"/>
      <c r="AQ348" s="639"/>
      <c r="AR348" s="639"/>
      <c r="AS348" s="639"/>
      <c r="AT348" s="639"/>
      <c r="AU348" s="639"/>
      <c r="AV348" s="639"/>
      <c r="AW348" s="639"/>
      <c r="AX348" s="639"/>
      <c r="AY348" s="639"/>
      <c r="AZ348" s="640"/>
    </row>
    <row r="349" spans="1:52" s="600" customFormat="1" ht="18" customHeight="1">
      <c r="A349" s="578">
        <f t="shared" si="13"/>
        <v>1</v>
      </c>
      <c r="B349" s="587"/>
      <c r="C349" s="587"/>
      <c r="D349" s="587" t="s">
        <v>540</v>
      </c>
      <c r="E349" s="639" t="s">
        <v>819</v>
      </c>
      <c r="F349" s="639"/>
      <c r="G349" s="639"/>
      <c r="H349" s="639"/>
      <c r="I349" s="639"/>
      <c r="J349" s="639"/>
      <c r="K349" s="639"/>
      <c r="L349" s="639"/>
      <c r="M349" s="639"/>
      <c r="N349" s="639"/>
      <c r="O349" s="639"/>
      <c r="P349" s="639"/>
      <c r="Q349" s="639"/>
      <c r="R349" s="639"/>
      <c r="S349" s="639"/>
      <c r="T349" s="639"/>
      <c r="U349" s="639"/>
      <c r="V349" s="639"/>
      <c r="W349" s="639"/>
      <c r="X349" s="639"/>
      <c r="Y349" s="639"/>
      <c r="Z349" s="639"/>
      <c r="AA349" s="639"/>
      <c r="AB349" s="639"/>
      <c r="AC349" s="639"/>
      <c r="AD349" s="639"/>
      <c r="AE349" s="639"/>
      <c r="AF349" s="639"/>
      <c r="AG349" s="639"/>
      <c r="AH349" s="639"/>
      <c r="AI349" s="639"/>
      <c r="AJ349" s="639"/>
      <c r="AK349" s="639"/>
      <c r="AL349" s="639"/>
      <c r="AM349" s="639"/>
      <c r="AN349" s="639"/>
      <c r="AO349" s="639"/>
      <c r="AP349" s="639"/>
      <c r="AQ349" s="639"/>
      <c r="AR349" s="639"/>
      <c r="AS349" s="639"/>
      <c r="AT349" s="639"/>
      <c r="AU349" s="639"/>
      <c r="AV349" s="639"/>
      <c r="AW349" s="639"/>
      <c r="AX349" s="639"/>
      <c r="AY349" s="639"/>
      <c r="AZ349" s="640"/>
    </row>
    <row r="350" spans="1:52" s="600" customFormat="1" ht="18" customHeight="1">
      <c r="A350" s="578">
        <f t="shared" si="13"/>
        <v>1</v>
      </c>
      <c r="B350" s="587"/>
      <c r="C350" s="587"/>
      <c r="D350" s="587" t="s">
        <v>540</v>
      </c>
      <c r="E350" s="639" t="s">
        <v>820</v>
      </c>
      <c r="F350" s="639"/>
      <c r="G350" s="639"/>
      <c r="H350" s="639"/>
      <c r="I350" s="639"/>
      <c r="J350" s="639"/>
      <c r="K350" s="639"/>
      <c r="L350" s="639"/>
      <c r="M350" s="639"/>
      <c r="N350" s="639"/>
      <c r="O350" s="639"/>
      <c r="P350" s="639"/>
      <c r="Q350" s="639"/>
      <c r="R350" s="639"/>
      <c r="S350" s="639"/>
      <c r="T350" s="639"/>
      <c r="U350" s="639"/>
      <c r="V350" s="639"/>
      <c r="W350" s="639"/>
      <c r="X350" s="639"/>
      <c r="Y350" s="639"/>
      <c r="Z350" s="639"/>
      <c r="AA350" s="639"/>
      <c r="AB350" s="639"/>
      <c r="AC350" s="639"/>
      <c r="AD350" s="639"/>
      <c r="AE350" s="639"/>
      <c r="AF350" s="639"/>
      <c r="AG350" s="639"/>
      <c r="AH350" s="639"/>
      <c r="AI350" s="639"/>
      <c r="AJ350" s="639"/>
      <c r="AK350" s="639"/>
      <c r="AL350" s="639"/>
      <c r="AM350" s="639"/>
      <c r="AN350" s="639"/>
      <c r="AO350" s="639"/>
      <c r="AP350" s="639"/>
      <c r="AQ350" s="639"/>
      <c r="AR350" s="639"/>
      <c r="AS350" s="639"/>
      <c r="AT350" s="639"/>
      <c r="AU350" s="639"/>
      <c r="AV350" s="639"/>
      <c r="AW350" s="639"/>
      <c r="AX350" s="639"/>
      <c r="AY350" s="639"/>
      <c r="AZ350" s="640"/>
    </row>
    <row r="351" spans="1:52" s="600" customFormat="1" ht="18" customHeight="1">
      <c r="A351" s="578">
        <f t="shared" si="13"/>
        <v>1</v>
      </c>
      <c r="B351" s="587"/>
      <c r="C351" s="587"/>
      <c r="D351" s="587" t="s">
        <v>540</v>
      </c>
      <c r="E351" s="639" t="s">
        <v>821</v>
      </c>
      <c r="F351" s="639"/>
      <c r="G351" s="639"/>
      <c r="H351" s="639"/>
      <c r="I351" s="639"/>
      <c r="J351" s="639"/>
      <c r="K351" s="639"/>
      <c r="L351" s="639"/>
      <c r="M351" s="639"/>
      <c r="N351" s="639"/>
      <c r="O351" s="639"/>
      <c r="P351" s="639"/>
      <c r="Q351" s="639"/>
      <c r="R351" s="639"/>
      <c r="S351" s="639"/>
      <c r="T351" s="639"/>
      <c r="U351" s="639"/>
      <c r="V351" s="639"/>
      <c r="W351" s="639"/>
      <c r="X351" s="639"/>
      <c r="Y351" s="639"/>
      <c r="Z351" s="639"/>
      <c r="AA351" s="639"/>
      <c r="AB351" s="639"/>
      <c r="AC351" s="639"/>
      <c r="AD351" s="639"/>
      <c r="AE351" s="639"/>
      <c r="AF351" s="639"/>
      <c r="AG351" s="639"/>
      <c r="AH351" s="639"/>
      <c r="AI351" s="639"/>
      <c r="AJ351" s="639"/>
      <c r="AK351" s="639"/>
      <c r="AL351" s="639"/>
      <c r="AM351" s="639"/>
      <c r="AN351" s="639"/>
      <c r="AO351" s="639"/>
      <c r="AP351" s="639"/>
      <c r="AQ351" s="639"/>
      <c r="AR351" s="639"/>
      <c r="AS351" s="639"/>
      <c r="AT351" s="639"/>
      <c r="AU351" s="639"/>
      <c r="AV351" s="639"/>
      <c r="AW351" s="639"/>
      <c r="AX351" s="639"/>
      <c r="AY351" s="639"/>
      <c r="AZ351" s="640"/>
    </row>
    <row r="352" spans="1:52" s="600" customFormat="1" ht="18" customHeight="1">
      <c r="A352" s="578">
        <f t="shared" si="13"/>
        <v>1</v>
      </c>
      <c r="B352" s="587"/>
      <c r="C352" s="587"/>
      <c r="D352" s="587" t="s">
        <v>540</v>
      </c>
      <c r="E352" s="639" t="s">
        <v>822</v>
      </c>
      <c r="F352" s="639"/>
      <c r="G352" s="639"/>
      <c r="H352" s="639"/>
      <c r="I352" s="639"/>
      <c r="J352" s="639"/>
      <c r="K352" s="639"/>
      <c r="L352" s="639"/>
      <c r="M352" s="639"/>
      <c r="N352" s="639"/>
      <c r="O352" s="639"/>
      <c r="P352" s="639"/>
      <c r="Q352" s="639"/>
      <c r="R352" s="639"/>
      <c r="S352" s="639"/>
      <c r="T352" s="639"/>
      <c r="U352" s="639"/>
      <c r="V352" s="639"/>
      <c r="W352" s="639"/>
      <c r="X352" s="639"/>
      <c r="Y352" s="639"/>
      <c r="Z352" s="639"/>
      <c r="AA352" s="639"/>
      <c r="AB352" s="639"/>
      <c r="AC352" s="639"/>
      <c r="AD352" s="639"/>
      <c r="AE352" s="639"/>
      <c r="AF352" s="639"/>
      <c r="AG352" s="639"/>
      <c r="AH352" s="639"/>
      <c r="AI352" s="639"/>
      <c r="AJ352" s="639"/>
      <c r="AK352" s="639"/>
      <c r="AL352" s="639"/>
      <c r="AM352" s="639"/>
      <c r="AN352" s="639"/>
      <c r="AO352" s="639"/>
      <c r="AP352" s="639"/>
      <c r="AQ352" s="639"/>
      <c r="AR352" s="639"/>
      <c r="AS352" s="639"/>
      <c r="AT352" s="639"/>
      <c r="AU352" s="639"/>
      <c r="AV352" s="639"/>
      <c r="AW352" s="639"/>
      <c r="AX352" s="639"/>
      <c r="AY352" s="639"/>
      <c r="AZ352" s="640"/>
    </row>
    <row r="353" spans="1:62" s="600" customFormat="1" ht="18" customHeight="1" thickBot="1">
      <c r="A353" s="578">
        <f t="shared" si="13"/>
        <v>1</v>
      </c>
      <c r="B353" s="587"/>
      <c r="C353" s="587"/>
      <c r="D353" s="639"/>
      <c r="E353" s="641"/>
      <c r="F353" s="641"/>
      <c r="G353" s="641"/>
      <c r="H353" s="641"/>
      <c r="I353" s="641"/>
      <c r="J353" s="641"/>
      <c r="K353" s="641"/>
      <c r="L353" s="641"/>
      <c r="M353" s="641"/>
      <c r="N353" s="641"/>
      <c r="O353" s="641"/>
      <c r="P353" s="641"/>
      <c r="Q353" s="641"/>
      <c r="R353" s="641"/>
      <c r="S353" s="641"/>
      <c r="T353" s="641"/>
      <c r="U353" s="641"/>
      <c r="V353" s="641"/>
      <c r="W353" s="641"/>
      <c r="X353" s="641"/>
      <c r="Y353" s="641"/>
      <c r="Z353" s="641"/>
      <c r="AA353" s="641"/>
      <c r="AB353" s="641"/>
      <c r="AC353" s="641"/>
      <c r="AD353" s="641"/>
      <c r="AE353" s="641"/>
      <c r="AF353" s="641"/>
      <c r="AG353" s="641"/>
      <c r="AH353" s="641"/>
      <c r="AI353" s="641"/>
      <c r="AJ353" s="641"/>
      <c r="AK353" s="641"/>
      <c r="AL353" s="641"/>
      <c r="AM353" s="641"/>
      <c r="AN353" s="641"/>
      <c r="AO353" s="641"/>
      <c r="AP353" s="641"/>
      <c r="AQ353" s="641"/>
      <c r="AR353" s="641"/>
      <c r="AS353" s="641"/>
      <c r="AT353" s="641"/>
      <c r="AU353" s="641"/>
      <c r="AV353" s="641"/>
      <c r="AW353" s="641"/>
      <c r="AX353" s="641"/>
      <c r="AY353" s="641"/>
      <c r="AZ353" s="640"/>
    </row>
    <row r="354" spans="1:62" ht="33" thickTop="1" thickBot="1">
      <c r="A354" s="578">
        <f t="shared" ref="A354:A404" si="14">IF(K$372&gt;0,1,0)</f>
        <v>1</v>
      </c>
      <c r="B354" s="2117" t="s">
        <v>823</v>
      </c>
      <c r="C354" s="2118"/>
      <c r="D354" s="2118"/>
      <c r="E354" s="2118"/>
      <c r="F354" s="2118"/>
      <c r="G354" s="2118"/>
      <c r="H354" s="2118"/>
      <c r="I354" s="2118"/>
      <c r="J354" s="2118"/>
      <c r="K354" s="2118"/>
      <c r="L354" s="2118"/>
      <c r="M354" s="2118"/>
      <c r="N354" s="2118"/>
      <c r="O354" s="2118"/>
      <c r="P354" s="2118"/>
      <c r="Q354" s="2118"/>
      <c r="R354" s="2118"/>
      <c r="S354" s="2118"/>
      <c r="T354" s="2118"/>
      <c r="U354" s="2118"/>
      <c r="V354" s="2118"/>
      <c r="W354" s="2118"/>
      <c r="X354" s="2118"/>
      <c r="Y354" s="2118"/>
      <c r="Z354" s="2118"/>
      <c r="AA354" s="2118"/>
      <c r="AB354" s="2118"/>
      <c r="AC354" s="2118"/>
      <c r="AD354" s="2118"/>
      <c r="AE354" s="2118"/>
      <c r="AF354" s="2118"/>
      <c r="AG354" s="2118"/>
      <c r="AH354" s="2118"/>
      <c r="AI354" s="2118"/>
      <c r="AJ354" s="2118"/>
      <c r="AK354" s="2118"/>
      <c r="AL354" s="2118"/>
      <c r="AM354" s="2118"/>
      <c r="AN354" s="2118"/>
      <c r="AO354" s="2118"/>
      <c r="AP354" s="2118"/>
      <c r="AQ354" s="2118"/>
      <c r="AR354" s="2118"/>
      <c r="AS354" s="2118"/>
      <c r="AT354" s="2118"/>
      <c r="AU354" s="2118"/>
      <c r="AV354" s="2118"/>
      <c r="AW354" s="2118"/>
      <c r="AX354" s="2118"/>
      <c r="AY354" s="2119"/>
      <c r="AZ354" s="574"/>
    </row>
    <row r="355" spans="1:62" s="580" customFormat="1" ht="9.9499999999999993" customHeight="1" thickTop="1">
      <c r="A355" s="578">
        <f t="shared" si="14"/>
        <v>1</v>
      </c>
      <c r="B355" s="579"/>
      <c r="C355" s="579"/>
      <c r="D355" s="579"/>
      <c r="E355" s="579"/>
      <c r="F355" s="579"/>
      <c r="G355" s="579"/>
      <c r="H355" s="579"/>
      <c r="I355" s="579"/>
      <c r="J355" s="579"/>
      <c r="K355" s="579"/>
      <c r="L355" s="579"/>
      <c r="M355" s="579"/>
      <c r="N355" s="579"/>
      <c r="O355" s="579"/>
      <c r="P355" s="579"/>
      <c r="Q355" s="579"/>
      <c r="R355" s="579"/>
      <c r="S355" s="579"/>
      <c r="T355" s="579"/>
      <c r="U355" s="579"/>
      <c r="V355" s="579"/>
      <c r="W355" s="579"/>
      <c r="X355" s="579"/>
      <c r="Y355" s="579"/>
      <c r="Z355" s="579"/>
      <c r="AA355" s="579"/>
      <c r="AB355" s="579"/>
      <c r="AC355" s="579"/>
      <c r="AD355" s="579"/>
      <c r="AE355" s="579"/>
      <c r="AF355" s="579"/>
      <c r="AG355" s="579"/>
      <c r="AH355" s="579"/>
      <c r="AI355" s="579"/>
      <c r="AJ355" s="579"/>
      <c r="AK355" s="579"/>
      <c r="AL355" s="579"/>
      <c r="AM355" s="579"/>
      <c r="AN355" s="579"/>
      <c r="AO355" s="579"/>
      <c r="AP355" s="579"/>
      <c r="AQ355" s="579"/>
      <c r="AR355" s="579"/>
      <c r="AS355" s="579"/>
      <c r="AT355" s="579"/>
      <c r="AU355" s="579"/>
      <c r="AV355" s="579"/>
      <c r="AW355" s="579"/>
      <c r="AX355" s="579"/>
      <c r="AY355" s="579"/>
    </row>
    <row r="356" spans="1:62" s="584" customFormat="1" ht="30" customHeight="1">
      <c r="A356" s="578">
        <f t="shared" si="14"/>
        <v>1</v>
      </c>
      <c r="B356" s="581"/>
      <c r="C356" s="581"/>
      <c r="D356" s="581"/>
      <c r="E356" s="581"/>
      <c r="F356" s="2120" t="s">
        <v>768</v>
      </c>
      <c r="G356" s="2120"/>
      <c r="H356" s="2120"/>
      <c r="I356" s="2120"/>
      <c r="J356" s="2120"/>
      <c r="K356" s="2120"/>
      <c r="L356" s="2121" t="str">
        <f>+'6-3표준조사(2)'!K529</f>
        <v>66-0</v>
      </c>
      <c r="M356" s="2121"/>
      <c r="N356" s="2121"/>
      <c r="O356" s="2121"/>
      <c r="P356" s="2121"/>
      <c r="Q356" s="2121"/>
      <c r="R356" s="582"/>
      <c r="S356" s="582"/>
      <c r="T356" s="2120" t="s">
        <v>769</v>
      </c>
      <c r="U356" s="2120"/>
      <c r="V356" s="2120"/>
      <c r="W356" s="2120"/>
      <c r="X356" s="2120"/>
      <c r="Y356" s="2120"/>
      <c r="Z356" s="2121" t="str">
        <f>+'6-3표준조사(2)'!L529</f>
        <v>29-0</v>
      </c>
      <c r="AA356" s="2121"/>
      <c r="AB356" s="2121"/>
      <c r="AC356" s="2121"/>
      <c r="AD356" s="2121"/>
      <c r="AE356" s="2121"/>
      <c r="AF356" s="582"/>
      <c r="AG356" s="582"/>
      <c r="AH356" s="2120" t="s">
        <v>770</v>
      </c>
      <c r="AI356" s="2120"/>
      <c r="AJ356" s="2120"/>
      <c r="AK356" s="2120"/>
      <c r="AL356" s="2120"/>
      <c r="AM356" s="2120"/>
      <c r="AN356" s="2120"/>
      <c r="AO356" s="2121" t="str">
        <f>+'6-3표준조사(2)'!R529</f>
        <v>모두베기</v>
      </c>
      <c r="AP356" s="2121"/>
      <c r="AQ356" s="2121"/>
      <c r="AR356" s="2121"/>
      <c r="AS356" s="2121"/>
      <c r="AT356" s="2121"/>
      <c r="AU356" s="583"/>
      <c r="AV356" s="583"/>
      <c r="AW356" s="583"/>
      <c r="AX356" s="583"/>
      <c r="AY356" s="581"/>
    </row>
    <row r="357" spans="1:62" s="580" customFormat="1" ht="14.25" customHeight="1">
      <c r="A357" s="578">
        <f t="shared" si="14"/>
        <v>1</v>
      </c>
      <c r="B357" s="579"/>
      <c r="C357" s="579"/>
      <c r="D357" s="579"/>
      <c r="E357" s="579"/>
      <c r="F357" s="579"/>
      <c r="G357" s="579"/>
      <c r="H357" s="579"/>
      <c r="I357" s="579"/>
      <c r="J357" s="579"/>
      <c r="K357" s="579"/>
      <c r="L357" s="579"/>
      <c r="M357" s="579"/>
      <c r="N357" s="579"/>
      <c r="O357" s="579"/>
      <c r="P357" s="579"/>
      <c r="Q357" s="579"/>
      <c r="R357" s="579"/>
      <c r="S357" s="579"/>
      <c r="T357" s="579"/>
      <c r="U357" s="579"/>
      <c r="V357" s="579"/>
      <c r="W357" s="579"/>
      <c r="X357" s="579"/>
      <c r="Y357" s="579"/>
      <c r="Z357" s="579"/>
      <c r="AA357" s="579"/>
      <c r="AB357" s="579"/>
      <c r="AC357" s="579"/>
      <c r="AD357" s="579"/>
      <c r="AE357" s="579"/>
      <c r="AF357" s="579"/>
      <c r="AG357" s="579"/>
      <c r="AH357" s="579"/>
      <c r="AI357" s="579"/>
      <c r="AJ357" s="579"/>
      <c r="AK357" s="579"/>
      <c r="AL357" s="579"/>
      <c r="AM357" s="579"/>
      <c r="AN357" s="579"/>
      <c r="AO357" s="579"/>
      <c r="AP357" s="579"/>
      <c r="AQ357" s="579"/>
      <c r="AR357" s="579"/>
      <c r="AS357" s="579"/>
      <c r="AT357" s="579"/>
      <c r="AU357" s="579"/>
      <c r="AV357" s="579"/>
      <c r="AW357" s="579"/>
      <c r="AX357" s="579"/>
      <c r="AY357" s="579"/>
    </row>
    <row r="358" spans="1:62" s="586" customFormat="1" ht="20.100000000000001" customHeight="1">
      <c r="A358" s="578">
        <f t="shared" si="14"/>
        <v>1</v>
      </c>
      <c r="B358" s="2116" t="s">
        <v>771</v>
      </c>
      <c r="C358" s="2116"/>
      <c r="D358" s="2116"/>
      <c r="E358" s="2116"/>
      <c r="F358" s="2116"/>
      <c r="G358" s="2116"/>
      <c r="H358" s="2116"/>
      <c r="I358" s="2116"/>
      <c r="J358" s="2116"/>
      <c r="K358" s="2116"/>
      <c r="L358" s="2116"/>
      <c r="M358" s="2116"/>
      <c r="N358" s="2116"/>
      <c r="O358" s="2116"/>
      <c r="P358" s="2116"/>
      <c r="Q358" s="2116"/>
      <c r="R358" s="2116"/>
      <c r="S358" s="2116"/>
      <c r="T358" s="2116"/>
      <c r="U358" s="2116"/>
      <c r="V358" s="2116"/>
      <c r="W358" s="2116"/>
      <c r="X358" s="2116"/>
      <c r="Y358" s="2116"/>
      <c r="Z358" s="2116"/>
      <c r="AA358" s="2116"/>
      <c r="AB358" s="2116"/>
      <c r="AC358" s="2116"/>
      <c r="AD358" s="2116"/>
      <c r="AE358" s="2116"/>
      <c r="AF358" s="2116"/>
      <c r="AG358" s="2116"/>
      <c r="AH358" s="2116"/>
      <c r="AI358" s="2116"/>
      <c r="AJ358" s="2116"/>
      <c r="AK358" s="2116"/>
      <c r="AL358" s="2116"/>
      <c r="AM358" s="2116"/>
      <c r="AN358" s="2116"/>
      <c r="AO358" s="2116"/>
      <c r="AP358" s="2116"/>
      <c r="AQ358" s="2116"/>
      <c r="AR358" s="2116"/>
      <c r="AS358" s="2116"/>
      <c r="AT358" s="2116"/>
      <c r="AU358" s="2116"/>
      <c r="AV358" s="2116"/>
      <c r="AW358" s="2116"/>
      <c r="AX358" s="2116"/>
      <c r="AY358" s="2116"/>
      <c r="AZ358" s="585"/>
    </row>
    <row r="359" spans="1:62" s="586" customFormat="1" ht="18" customHeight="1">
      <c r="A359" s="578">
        <f t="shared" si="14"/>
        <v>1</v>
      </c>
      <c r="B359" s="587"/>
      <c r="C359" s="587" t="s">
        <v>772</v>
      </c>
      <c r="D359" s="588" t="s">
        <v>773</v>
      </c>
      <c r="E359" s="588"/>
      <c r="F359" s="589"/>
      <c r="G359" s="589"/>
      <c r="H359" s="589"/>
      <c r="I359" s="589"/>
      <c r="J359" s="590"/>
      <c r="K359" s="587"/>
      <c r="L359" s="587"/>
      <c r="M359" s="588"/>
      <c r="N359" s="588"/>
      <c r="O359" s="590"/>
      <c r="P359" s="588"/>
      <c r="Q359" s="588"/>
      <c r="R359" s="588"/>
      <c r="S359" s="588"/>
      <c r="T359" s="588"/>
      <c r="U359" s="588"/>
      <c r="V359" s="588"/>
      <c r="W359" s="588"/>
      <c r="X359" s="588"/>
      <c r="Y359" s="588"/>
      <c r="Z359" s="588"/>
      <c r="AA359" s="588"/>
      <c r="AB359" s="588"/>
      <c r="AC359" s="588"/>
      <c r="AD359" s="588"/>
      <c r="AE359" s="588"/>
      <c r="AF359" s="587"/>
      <c r="AG359" s="587"/>
      <c r="AH359" s="587"/>
      <c r="AI359" s="587"/>
      <c r="AJ359" s="587"/>
      <c r="AK359" s="587"/>
      <c r="AL359" s="587"/>
      <c r="AM359" s="587"/>
      <c r="AN359" s="587"/>
      <c r="AO359" s="587"/>
      <c r="AP359" s="587"/>
      <c r="AQ359" s="587"/>
      <c r="AR359" s="587"/>
      <c r="AS359" s="587"/>
      <c r="AT359" s="587"/>
      <c r="AU359" s="587"/>
      <c r="AV359" s="587"/>
      <c r="AW359" s="587"/>
      <c r="AX359" s="587"/>
      <c r="AY359" s="587"/>
    </row>
    <row r="360" spans="1:62" s="586" customFormat="1" ht="18" customHeight="1">
      <c r="A360" s="578">
        <f t="shared" si="14"/>
        <v>1</v>
      </c>
      <c r="B360" s="587"/>
      <c r="C360" s="587"/>
      <c r="D360" s="587" t="s">
        <v>540</v>
      </c>
      <c r="E360" s="588" t="str">
        <f>CONCATENATE(L356," 임반 ",Z356," 소반 은 해발고",'6-3표준조사(2)'!W528,"m ~ ",'6-3표준조사(2)'!W529,"m 사이에 분포한다.")</f>
        <v>66-0 임반 29-0 소반 은 해발고716m ~ 766m 사이에 분포한다.</v>
      </c>
      <c r="F360" s="588"/>
      <c r="G360" s="588"/>
      <c r="H360" s="588"/>
      <c r="I360" s="588"/>
      <c r="J360" s="588"/>
      <c r="K360" s="588"/>
      <c r="L360" s="588"/>
      <c r="M360" s="588"/>
      <c r="N360" s="588"/>
      <c r="O360" s="588"/>
      <c r="P360" s="588"/>
      <c r="Q360" s="588"/>
      <c r="R360" s="588"/>
      <c r="S360" s="588"/>
      <c r="T360" s="588"/>
      <c r="U360" s="588"/>
      <c r="V360" s="588"/>
      <c r="W360" s="588"/>
      <c r="X360" s="588"/>
      <c r="Y360" s="588"/>
      <c r="Z360" s="588"/>
      <c r="AA360" s="588"/>
      <c r="AB360" s="588"/>
      <c r="AC360" s="588"/>
      <c r="AD360" s="588"/>
      <c r="AE360" s="588"/>
      <c r="AF360" s="588"/>
      <c r="AG360" s="588"/>
      <c r="AH360" s="588"/>
      <c r="AI360" s="588"/>
      <c r="AJ360" s="591"/>
      <c r="AK360" s="591"/>
      <c r="AL360" s="591"/>
      <c r="AM360" s="588"/>
      <c r="AN360" s="588"/>
      <c r="AO360" s="588"/>
      <c r="AP360" s="588"/>
      <c r="AQ360" s="588"/>
      <c r="AR360" s="588"/>
      <c r="AS360" s="588"/>
      <c r="AT360" s="588"/>
      <c r="AU360" s="588"/>
      <c r="AV360" s="588"/>
      <c r="AW360" s="588"/>
      <c r="AX360" s="588"/>
      <c r="AY360" s="588"/>
    </row>
    <row r="361" spans="1:62" s="586" customFormat="1" ht="18" customHeight="1">
      <c r="A361" s="578">
        <f t="shared" si="14"/>
        <v>1</v>
      </c>
      <c r="B361" s="587"/>
      <c r="C361" s="587"/>
      <c r="D361" s="587" t="s">
        <v>540</v>
      </c>
      <c r="E361" s="587" t="str">
        <f>CONCATENATE("소반의 경사도는 평균 ",'6-3표준조사(2)'!W530,"˚로 ",'6-3표준조사(2)'!P531,"경사이고, 임지의 잔재를 제외하고 장애물은 많지 않다.")</f>
        <v>소반의 경사도는 평균 25.4˚로 중 (15˚ ~ 30˚)경사이고, 임지의 잔재를 제외하고 장애물은 많지 않다.</v>
      </c>
      <c r="F361" s="587"/>
      <c r="G361" s="587"/>
      <c r="H361" s="587"/>
      <c r="I361" s="587"/>
      <c r="J361" s="587"/>
      <c r="K361" s="587"/>
      <c r="L361" s="587"/>
      <c r="M361" s="587"/>
      <c r="N361" s="587"/>
      <c r="O361" s="587"/>
      <c r="P361" s="587"/>
      <c r="Q361" s="587"/>
      <c r="R361" s="587"/>
      <c r="S361" s="587"/>
      <c r="T361" s="587"/>
      <c r="U361" s="587"/>
      <c r="V361" s="587"/>
      <c r="W361" s="587"/>
      <c r="X361" s="587"/>
      <c r="Y361" s="587"/>
      <c r="Z361" s="587"/>
      <c r="AA361" s="587"/>
      <c r="AB361" s="587"/>
      <c r="AC361" s="587"/>
      <c r="AD361" s="587"/>
      <c r="AE361" s="587"/>
      <c r="AF361" s="587"/>
      <c r="AG361" s="587"/>
      <c r="AH361" s="587"/>
      <c r="AI361" s="587"/>
      <c r="AJ361" s="587"/>
      <c r="AK361" s="587"/>
      <c r="AL361" s="587"/>
      <c r="AM361" s="587"/>
      <c r="AN361" s="587"/>
      <c r="AO361" s="587"/>
      <c r="AP361" s="587"/>
      <c r="AQ361" s="587"/>
      <c r="AR361" s="587"/>
      <c r="AS361" s="587"/>
      <c r="AT361" s="587"/>
      <c r="AU361" s="587"/>
      <c r="AV361" s="587"/>
      <c r="AW361" s="587"/>
      <c r="AX361" s="587"/>
      <c r="AY361" s="587"/>
    </row>
    <row r="362" spans="1:62" s="586" customFormat="1" ht="18" customHeight="1">
      <c r="A362" s="578">
        <f t="shared" si="14"/>
        <v>1</v>
      </c>
      <c r="B362" s="587"/>
      <c r="C362" s="587" t="s">
        <v>405</v>
      </c>
      <c r="D362" s="587" t="s">
        <v>777</v>
      </c>
      <c r="E362" s="587"/>
      <c r="F362" s="587"/>
      <c r="G362" s="587"/>
      <c r="H362" s="587"/>
      <c r="I362" s="587"/>
      <c r="J362" s="587"/>
      <c r="K362" s="588"/>
      <c r="L362" s="588"/>
      <c r="M362" s="592"/>
      <c r="N362" s="587"/>
      <c r="O362" s="587"/>
      <c r="P362" s="593"/>
      <c r="Q362" s="593"/>
      <c r="R362" s="593"/>
      <c r="S362" s="593"/>
      <c r="T362" s="593"/>
      <c r="U362" s="587"/>
      <c r="V362" s="587"/>
      <c r="W362" s="587"/>
      <c r="X362" s="587"/>
      <c r="Y362" s="587"/>
      <c r="Z362" s="587"/>
      <c r="AA362" s="587"/>
      <c r="AB362" s="587"/>
      <c r="AC362" s="587"/>
      <c r="AD362" s="587"/>
      <c r="AE362" s="587"/>
      <c r="AF362" s="587"/>
      <c r="AG362" s="587"/>
      <c r="AH362" s="587"/>
      <c r="AI362" s="587"/>
      <c r="AJ362" s="587"/>
      <c r="AK362" s="587"/>
      <c r="AL362" s="587"/>
      <c r="AM362" s="587"/>
      <c r="AN362" s="587"/>
      <c r="AO362" s="587"/>
      <c r="AP362" s="587"/>
      <c r="AQ362" s="587"/>
      <c r="AR362" s="587"/>
      <c r="AS362" s="587"/>
      <c r="AT362" s="587"/>
      <c r="AU362" s="587"/>
      <c r="AV362" s="587"/>
      <c r="AW362" s="587"/>
      <c r="AX362" s="587"/>
      <c r="AY362" s="587"/>
    </row>
    <row r="363" spans="1:62" s="586" customFormat="1" ht="18" customHeight="1">
      <c r="A363" s="578">
        <f t="shared" si="14"/>
        <v>1</v>
      </c>
      <c r="B363" s="587"/>
      <c r="C363" s="587"/>
      <c r="D363" s="587" t="s">
        <v>540</v>
      </c>
      <c r="E363" s="588" t="str">
        <f>CONCATENATE("사업대상지는 ",'6-3표준조사(2)'!N529," ",'6-3표준조사(2)'!O529," ",'6-3표준조사(2)'!P529,"이다." )</f>
        <v>사업대상지는 영춘 오사 산1번지이다.</v>
      </c>
      <c r="F363" s="588"/>
      <c r="G363" s="588"/>
      <c r="H363" s="587"/>
      <c r="I363" s="587"/>
      <c r="J363" s="587"/>
      <c r="K363" s="587"/>
      <c r="L363" s="587"/>
      <c r="M363" s="587"/>
      <c r="N363" s="587"/>
      <c r="O363" s="587"/>
      <c r="P363" s="587"/>
      <c r="Q363" s="587"/>
      <c r="R363" s="587"/>
      <c r="S363" s="587"/>
      <c r="T363" s="587"/>
      <c r="U363" s="587"/>
      <c r="V363" s="587"/>
      <c r="W363" s="587"/>
      <c r="X363" s="587"/>
      <c r="Y363" s="587"/>
      <c r="Z363" s="587"/>
      <c r="AA363" s="587"/>
      <c r="AB363" s="587"/>
      <c r="AC363" s="587"/>
      <c r="AD363" s="587"/>
      <c r="AE363" s="587"/>
      <c r="AF363" s="587"/>
      <c r="AG363" s="587"/>
      <c r="AH363" s="587"/>
      <c r="AI363" s="587"/>
      <c r="AJ363" s="588"/>
      <c r="AK363" s="588"/>
      <c r="AL363" s="588"/>
      <c r="AM363" s="588"/>
      <c r="AN363" s="588"/>
      <c r="AO363" s="588"/>
      <c r="AP363" s="588"/>
      <c r="AQ363" s="588"/>
      <c r="AR363" s="588"/>
      <c r="AS363" s="588"/>
      <c r="AT363" s="588"/>
      <c r="AU363" s="588"/>
      <c r="AV363" s="588"/>
      <c r="AW363" s="588"/>
      <c r="AX363" s="588"/>
      <c r="AY363" s="588"/>
      <c r="AZ363" s="594"/>
    </row>
    <row r="364" spans="1:62" s="586" customFormat="1" ht="18" customHeight="1">
      <c r="A364" s="578">
        <f t="shared" si="14"/>
        <v>1</v>
      </c>
      <c r="B364" s="587"/>
      <c r="C364" s="587"/>
      <c r="D364" s="587" t="s">
        <v>540</v>
      </c>
      <c r="E364" s="588" t="str">
        <f>CONCATENATE("소반내에 묘지 및 조림목이 고사하여 풀베기 작업이 필요없는 지역을 제외한 풀베기사업 대상면적은 ",'6-3표준조사(2)'!Q529,"ha 이다.")</f>
        <v>소반내에 묘지 및 조림목이 고사하여 풀베기 작업이 필요없는 지역을 제외한 풀베기사업 대상면적은 1.7ha 이다.</v>
      </c>
      <c r="F364" s="588"/>
      <c r="G364" s="588"/>
      <c r="H364" s="588"/>
      <c r="I364" s="588"/>
      <c r="J364" s="588"/>
      <c r="K364" s="588"/>
      <c r="L364" s="588"/>
      <c r="M364" s="588"/>
      <c r="N364" s="588"/>
      <c r="O364" s="588"/>
      <c r="P364" s="588"/>
      <c r="Q364" s="588"/>
      <c r="R364" s="588"/>
      <c r="S364" s="588"/>
      <c r="T364" s="588"/>
      <c r="U364" s="588"/>
      <c r="V364" s="588"/>
      <c r="W364" s="588"/>
      <c r="X364" s="588"/>
      <c r="Y364" s="588"/>
      <c r="Z364" s="588"/>
      <c r="AA364" s="588"/>
      <c r="AB364" s="588"/>
      <c r="AC364" s="588"/>
      <c r="AD364" s="588"/>
      <c r="AE364" s="588"/>
      <c r="AF364" s="588"/>
      <c r="AG364" s="588"/>
      <c r="AH364" s="588"/>
      <c r="AI364" s="588"/>
      <c r="AJ364" s="588"/>
      <c r="AK364" s="588"/>
      <c r="AL364" s="588"/>
      <c r="AM364" s="588"/>
      <c r="AN364" s="588"/>
      <c r="AO364" s="588"/>
      <c r="AP364" s="588"/>
      <c r="AQ364" s="588"/>
      <c r="AR364" s="588"/>
      <c r="AS364" s="588"/>
      <c r="AT364" s="588"/>
      <c r="AU364" s="588"/>
      <c r="AV364" s="588"/>
      <c r="AW364" s="588"/>
      <c r="AX364" s="588"/>
      <c r="AY364" s="588"/>
      <c r="AZ364" s="594"/>
    </row>
    <row r="365" spans="1:62" s="586" customFormat="1" ht="18" customHeight="1">
      <c r="A365" s="578">
        <f t="shared" si="14"/>
        <v>1</v>
      </c>
      <c r="B365" s="587"/>
      <c r="C365" s="587" t="s">
        <v>407</v>
      </c>
      <c r="D365" s="587" t="s">
        <v>779</v>
      </c>
      <c r="E365" s="588"/>
      <c r="F365" s="588"/>
      <c r="G365" s="588"/>
      <c r="H365" s="588"/>
      <c r="I365" s="588"/>
      <c r="J365" s="588"/>
      <c r="K365" s="588"/>
      <c r="L365" s="588"/>
      <c r="M365" s="588"/>
      <c r="N365" s="588"/>
      <c r="O365" s="588"/>
      <c r="P365" s="588"/>
      <c r="Q365" s="588"/>
      <c r="R365" s="588"/>
      <c r="S365" s="588"/>
      <c r="T365" s="588"/>
      <c r="U365" s="588"/>
      <c r="V365" s="588"/>
      <c r="W365" s="588"/>
      <c r="X365" s="588"/>
      <c r="Y365" s="588"/>
      <c r="Z365" s="588"/>
      <c r="AA365" s="588"/>
      <c r="AB365" s="588"/>
      <c r="AC365" s="588"/>
      <c r="AD365" s="588"/>
      <c r="AE365" s="588"/>
      <c r="AF365" s="588"/>
      <c r="AG365" s="588"/>
      <c r="AH365" s="595"/>
      <c r="AI365" s="595"/>
      <c r="AJ365" s="595"/>
      <c r="AK365" s="588"/>
      <c r="AL365" s="588"/>
      <c r="AM365" s="588"/>
      <c r="AN365" s="588"/>
      <c r="AO365" s="588"/>
      <c r="AP365" s="588"/>
      <c r="AQ365" s="588"/>
      <c r="AR365" s="588"/>
      <c r="AS365" s="588"/>
      <c r="AT365" s="588"/>
      <c r="AU365" s="588"/>
      <c r="AV365" s="588"/>
      <c r="AW365" s="588"/>
      <c r="AX365" s="588"/>
      <c r="AY365" s="588"/>
      <c r="AZ365" s="594"/>
    </row>
    <row r="366" spans="1:62" s="586" customFormat="1" ht="18" customHeight="1">
      <c r="A366" s="578">
        <f t="shared" si="14"/>
        <v>1</v>
      </c>
      <c r="B366" s="596"/>
      <c r="C366" s="596"/>
      <c r="D366" s="596" t="s">
        <v>540</v>
      </c>
      <c r="E366" s="597" t="s">
        <v>2165</v>
      </c>
      <c r="F366" s="597"/>
      <c r="G366" s="597"/>
      <c r="H366" s="597"/>
      <c r="I366" s="597"/>
      <c r="J366" s="597"/>
      <c r="K366" s="597"/>
      <c r="L366" s="597"/>
      <c r="M366" s="597"/>
      <c r="N366" s="597"/>
      <c r="O366" s="597"/>
      <c r="P366" s="597"/>
      <c r="Q366" s="597"/>
      <c r="R366" s="597"/>
      <c r="S366" s="597"/>
      <c r="T366" s="597"/>
      <c r="U366" s="597"/>
      <c r="V366" s="597"/>
      <c r="W366" s="597"/>
      <c r="X366" s="597"/>
      <c r="Y366" s="597"/>
      <c r="Z366" s="597"/>
      <c r="AA366" s="597"/>
      <c r="AB366" s="597"/>
      <c r="AC366" s="597"/>
      <c r="AD366" s="597"/>
      <c r="AE366" s="597"/>
      <c r="AF366" s="597"/>
      <c r="AG366" s="597"/>
      <c r="AH366" s="598"/>
      <c r="AI366" s="598"/>
      <c r="AJ366" s="598"/>
      <c r="AK366" s="597"/>
      <c r="AL366" s="597"/>
      <c r="AM366" s="597"/>
      <c r="AN366" s="597"/>
      <c r="AO366" s="597"/>
      <c r="AP366" s="597"/>
      <c r="AQ366" s="597"/>
      <c r="AR366" s="597"/>
      <c r="AS366" s="597"/>
      <c r="AT366" s="597"/>
      <c r="AU366" s="597"/>
      <c r="AV366" s="597"/>
      <c r="AW366" s="597"/>
      <c r="AX366" s="597"/>
      <c r="AY366" s="597"/>
      <c r="AZ366" s="594"/>
    </row>
    <row r="367" spans="1:62" s="586" customFormat="1" ht="14.25" customHeight="1">
      <c r="A367" s="578">
        <f t="shared" si="14"/>
        <v>1</v>
      </c>
      <c r="B367" s="587"/>
      <c r="C367" s="587"/>
      <c r="D367" s="599"/>
      <c r="E367" s="599"/>
      <c r="F367" s="599"/>
      <c r="G367" s="599"/>
      <c r="H367" s="599"/>
      <c r="I367" s="599"/>
      <c r="J367" s="599"/>
      <c r="K367" s="599"/>
      <c r="L367" s="599"/>
      <c r="M367" s="599"/>
      <c r="N367" s="599"/>
      <c r="O367" s="599"/>
      <c r="P367" s="599"/>
      <c r="Q367" s="599"/>
      <c r="R367" s="599"/>
      <c r="S367" s="599"/>
      <c r="T367" s="599"/>
      <c r="U367" s="599"/>
      <c r="V367" s="599"/>
      <c r="W367" s="599"/>
      <c r="X367" s="599"/>
      <c r="Y367" s="599"/>
      <c r="Z367" s="599"/>
      <c r="AA367" s="599"/>
      <c r="AB367" s="599"/>
      <c r="AC367" s="599"/>
      <c r="AD367" s="599"/>
      <c r="AE367" s="599"/>
      <c r="AF367" s="599"/>
      <c r="AG367" s="599"/>
      <c r="AH367" s="599"/>
      <c r="AI367" s="599"/>
      <c r="AJ367" s="599"/>
      <c r="AK367" s="599"/>
      <c r="AL367" s="599"/>
      <c r="AM367" s="599"/>
      <c r="AN367" s="599"/>
      <c r="AO367" s="599"/>
      <c r="AP367" s="599"/>
      <c r="AQ367" s="599"/>
      <c r="AR367" s="599"/>
      <c r="AS367" s="599"/>
      <c r="AT367" s="599"/>
      <c r="AU367" s="599"/>
      <c r="AV367" s="599"/>
      <c r="AW367" s="599"/>
      <c r="AX367" s="599"/>
      <c r="AY367" s="599"/>
      <c r="AZ367" s="594"/>
      <c r="BA367" s="600"/>
      <c r="BB367" s="600"/>
      <c r="BC367" s="600"/>
      <c r="BD367" s="600"/>
      <c r="BE367" s="600"/>
      <c r="BF367" s="600"/>
      <c r="BG367" s="600"/>
      <c r="BH367" s="600"/>
      <c r="BI367" s="600"/>
      <c r="BJ367" s="600"/>
    </row>
    <row r="368" spans="1:62" s="580" customFormat="1" ht="20.100000000000001" customHeight="1">
      <c r="A368" s="578">
        <f t="shared" si="14"/>
        <v>1</v>
      </c>
      <c r="B368" s="2116" t="s">
        <v>780</v>
      </c>
      <c r="C368" s="2116"/>
      <c r="D368" s="2116"/>
      <c r="E368" s="2116"/>
      <c r="F368" s="2116"/>
      <c r="G368" s="2116"/>
      <c r="H368" s="2116"/>
      <c r="I368" s="2116"/>
      <c r="J368" s="2116"/>
      <c r="K368" s="2116"/>
      <c r="L368" s="2116"/>
      <c r="M368" s="2116"/>
      <c r="N368" s="2116"/>
      <c r="O368" s="2116"/>
      <c r="P368" s="2116"/>
      <c r="Q368" s="2116"/>
      <c r="R368" s="2116"/>
      <c r="S368" s="2116"/>
      <c r="T368" s="2116"/>
      <c r="U368" s="2116"/>
      <c r="V368" s="2116"/>
      <c r="W368" s="2116"/>
      <c r="X368" s="2116"/>
      <c r="Y368" s="2116"/>
      <c r="Z368" s="2116"/>
      <c r="AA368" s="2116"/>
      <c r="AB368" s="2116"/>
      <c r="AC368" s="2116"/>
      <c r="AD368" s="2116"/>
      <c r="AE368" s="2116"/>
      <c r="AF368" s="2116"/>
      <c r="AG368" s="2116"/>
      <c r="AH368" s="2116"/>
      <c r="AI368" s="2116"/>
      <c r="AJ368" s="2116"/>
      <c r="AK368" s="2116"/>
      <c r="AL368" s="2116"/>
      <c r="AM368" s="2116"/>
      <c r="AN368" s="2116"/>
      <c r="AO368" s="2116"/>
      <c r="AP368" s="2116"/>
      <c r="AQ368" s="2116"/>
      <c r="AR368" s="2116"/>
      <c r="AS368" s="2116"/>
      <c r="AT368" s="2116"/>
      <c r="AU368" s="2116"/>
      <c r="AV368" s="2116"/>
      <c r="AW368" s="2116"/>
      <c r="AX368" s="2116"/>
      <c r="AY368" s="2116"/>
      <c r="AZ368" s="585"/>
      <c r="BA368" s="600"/>
      <c r="BB368" s="601"/>
      <c r="BC368" s="601"/>
      <c r="BD368" s="601"/>
      <c r="BE368" s="601"/>
      <c r="BF368" s="601"/>
      <c r="BG368" s="601"/>
      <c r="BH368" s="601"/>
      <c r="BI368" s="601"/>
      <c r="BJ368" s="601"/>
    </row>
    <row r="369" spans="1:74" s="601" customFormat="1" ht="20.100000000000001" customHeight="1">
      <c r="A369" s="578">
        <f t="shared" si="14"/>
        <v>1</v>
      </c>
      <c r="B369" s="602"/>
      <c r="C369" s="603" t="s">
        <v>772</v>
      </c>
      <c r="D369" s="603" t="s">
        <v>781</v>
      </c>
      <c r="E369" s="604"/>
      <c r="F369" s="604"/>
      <c r="G369" s="595"/>
      <c r="H369" s="605"/>
      <c r="I369" s="605"/>
      <c r="J369" s="606"/>
      <c r="K369" s="606"/>
      <c r="L369" s="606"/>
      <c r="M369" s="606"/>
      <c r="N369" s="606"/>
      <c r="O369" s="606"/>
      <c r="P369" s="606"/>
      <c r="Q369" s="607"/>
      <c r="R369" s="607"/>
      <c r="S369" s="607"/>
      <c r="T369" s="607"/>
      <c r="U369" s="607"/>
      <c r="V369" s="608"/>
      <c r="W369" s="608"/>
      <c r="X369" s="608"/>
      <c r="Y369" s="608"/>
      <c r="Z369" s="608"/>
      <c r="AA369" s="608"/>
      <c r="AB369" s="608"/>
      <c r="AC369" s="608"/>
      <c r="AD369" s="608"/>
      <c r="AE369" s="608"/>
      <c r="AF369" s="608"/>
      <c r="AG369" s="608"/>
      <c r="AH369" s="609"/>
      <c r="AI369" s="609"/>
      <c r="AJ369" s="609"/>
      <c r="AK369" s="609"/>
      <c r="AL369" s="610"/>
      <c r="AM369" s="610"/>
      <c r="AN369" s="610"/>
      <c r="AO369" s="610"/>
      <c r="AP369" s="610"/>
      <c r="AQ369" s="610"/>
      <c r="AR369" s="610"/>
      <c r="AS369" s="610"/>
      <c r="AT369" s="610"/>
      <c r="AU369" s="610"/>
      <c r="AV369" s="605"/>
      <c r="AW369" s="605"/>
      <c r="AX369" s="605"/>
      <c r="AY369" s="605"/>
      <c r="AZ369" s="611"/>
      <c r="BA369" s="600"/>
      <c r="BB369" s="600"/>
      <c r="BC369" s="600"/>
      <c r="BD369" s="600"/>
      <c r="BE369" s="600"/>
      <c r="BF369" s="600"/>
      <c r="BG369" s="600"/>
      <c r="BH369" s="600"/>
      <c r="BI369" s="600"/>
      <c r="BJ369" s="600"/>
    </row>
    <row r="370" spans="1:74" s="586" customFormat="1" ht="18" customHeight="1">
      <c r="A370" s="578">
        <f t="shared" si="14"/>
        <v>1</v>
      </c>
      <c r="B370" s="612"/>
      <c r="C370" s="2111" t="s">
        <v>782</v>
      </c>
      <c r="D370" s="2111"/>
      <c r="E370" s="2111"/>
      <c r="F370" s="2111"/>
      <c r="G370" s="2111"/>
      <c r="H370" s="2111"/>
      <c r="I370" s="2111"/>
      <c r="J370" s="2111"/>
      <c r="K370" s="2111" t="s">
        <v>783</v>
      </c>
      <c r="L370" s="2111"/>
      <c r="M370" s="2111"/>
      <c r="N370" s="2111"/>
      <c r="O370" s="2111"/>
      <c r="P370" s="2111"/>
      <c r="Q370" s="2111"/>
      <c r="R370" s="2111"/>
      <c r="S370" s="2111" t="s">
        <v>784</v>
      </c>
      <c r="T370" s="2111"/>
      <c r="U370" s="2111"/>
      <c r="V370" s="2111"/>
      <c r="W370" s="2111"/>
      <c r="X370" s="2111"/>
      <c r="Y370" s="2111"/>
      <c r="Z370" s="2111"/>
      <c r="AA370" s="2111" t="s">
        <v>785</v>
      </c>
      <c r="AB370" s="2111"/>
      <c r="AC370" s="2111"/>
      <c r="AD370" s="2111"/>
      <c r="AE370" s="2111"/>
      <c r="AF370" s="2111"/>
      <c r="AG370" s="2111"/>
      <c r="AH370" s="2111"/>
      <c r="AI370" s="2111"/>
      <c r="AJ370" s="2111"/>
      <c r="AK370" s="2111"/>
      <c r="AL370" s="2111"/>
      <c r="AM370" s="2111"/>
      <c r="AN370" s="2111"/>
      <c r="AO370" s="2111"/>
      <c r="AP370" s="2111"/>
      <c r="AQ370" s="2111" t="s">
        <v>1156</v>
      </c>
      <c r="AR370" s="2111"/>
      <c r="AS370" s="2111"/>
      <c r="AT370" s="2111"/>
      <c r="AU370" s="2111"/>
      <c r="AV370" s="2111"/>
      <c r="AW370" s="2111"/>
      <c r="AX370" s="2111"/>
      <c r="AY370" s="612"/>
      <c r="AZ370" s="613"/>
      <c r="BA370" s="601"/>
      <c r="BB370" s="601"/>
      <c r="BC370" s="600"/>
      <c r="BD370" s="600"/>
      <c r="BE370" s="600"/>
      <c r="BF370" s="600"/>
      <c r="BG370" s="600"/>
      <c r="BH370" s="600"/>
      <c r="BI370" s="600"/>
      <c r="BJ370" s="600"/>
    </row>
    <row r="371" spans="1:74" s="586" customFormat="1" ht="18" customHeight="1">
      <c r="A371" s="578">
        <f t="shared" si="14"/>
        <v>1</v>
      </c>
      <c r="B371" s="612"/>
      <c r="C371" s="2111"/>
      <c r="D371" s="2111"/>
      <c r="E371" s="2111"/>
      <c r="F371" s="2111"/>
      <c r="G371" s="2111"/>
      <c r="H371" s="2111"/>
      <c r="I371" s="2111"/>
      <c r="J371" s="2111"/>
      <c r="K371" s="2111"/>
      <c r="L371" s="2111"/>
      <c r="M371" s="2111"/>
      <c r="N371" s="2111"/>
      <c r="O371" s="2111"/>
      <c r="P371" s="2111"/>
      <c r="Q371" s="2111"/>
      <c r="R371" s="2111"/>
      <c r="S371" s="2111"/>
      <c r="T371" s="2111"/>
      <c r="U371" s="2111"/>
      <c r="V371" s="2111"/>
      <c r="W371" s="2111"/>
      <c r="X371" s="2111"/>
      <c r="Y371" s="2111"/>
      <c r="Z371" s="2111"/>
      <c r="AA371" s="2111" t="s">
        <v>786</v>
      </c>
      <c r="AB371" s="2111"/>
      <c r="AC371" s="2111"/>
      <c r="AD371" s="2111"/>
      <c r="AE371" s="2111"/>
      <c r="AF371" s="2111"/>
      <c r="AG371" s="2111"/>
      <c r="AH371" s="2111"/>
      <c r="AI371" s="2111" t="s">
        <v>787</v>
      </c>
      <c r="AJ371" s="2111"/>
      <c r="AK371" s="2111"/>
      <c r="AL371" s="2111"/>
      <c r="AM371" s="2111"/>
      <c r="AN371" s="2111"/>
      <c r="AO371" s="2111"/>
      <c r="AP371" s="2111"/>
      <c r="AQ371" s="2111"/>
      <c r="AR371" s="2111"/>
      <c r="AS371" s="2111"/>
      <c r="AT371" s="2111"/>
      <c r="AU371" s="2111"/>
      <c r="AV371" s="2111"/>
      <c r="AW371" s="2111"/>
      <c r="AX371" s="2111"/>
      <c r="AY371" s="612"/>
      <c r="AZ371" s="613"/>
      <c r="BA371" s="600"/>
      <c r="BB371" s="600"/>
      <c r="BC371" s="600"/>
      <c r="BD371" s="600"/>
      <c r="BE371" s="600"/>
      <c r="BF371" s="600"/>
      <c r="BG371" s="600"/>
      <c r="BH371" s="600"/>
      <c r="BI371" s="600"/>
      <c r="BJ371" s="600"/>
    </row>
    <row r="372" spans="1:74" s="586" customFormat="1" ht="18" customHeight="1">
      <c r="A372" s="578">
        <f t="shared" si="14"/>
        <v>1</v>
      </c>
      <c r="B372" s="614"/>
      <c r="C372" s="2122" t="str">
        <f>L356</f>
        <v>66-0</v>
      </c>
      <c r="D372" s="2123"/>
      <c r="E372" s="2126" t="s">
        <v>564</v>
      </c>
      <c r="F372" s="2126"/>
      <c r="G372" s="2123" t="str">
        <f>Z356</f>
        <v>29-0</v>
      </c>
      <c r="H372" s="2123"/>
      <c r="I372" s="2126" t="s">
        <v>775</v>
      </c>
      <c r="J372" s="2126"/>
      <c r="K372" s="2127">
        <f>'6-3표준조사(2)'!Q529</f>
        <v>1.7</v>
      </c>
      <c r="L372" s="2127"/>
      <c r="M372" s="2127"/>
      <c r="N372" s="2127"/>
      <c r="O372" s="2127"/>
      <c r="P372" s="2127"/>
      <c r="Q372" s="2127"/>
      <c r="R372" s="2127"/>
      <c r="S372" s="2113" t="str">
        <f>'6-3표준조사(2)'!K531</f>
        <v>낙엽송</v>
      </c>
      <c r="T372" s="2113"/>
      <c r="U372" s="2113"/>
      <c r="V372" s="2113"/>
      <c r="W372" s="2113"/>
      <c r="X372" s="2113"/>
      <c r="Y372" s="2113"/>
      <c r="Z372" s="2113"/>
      <c r="AA372" s="2129">
        <f>'6-3표준조사(2)'!Q535</f>
        <v>2050</v>
      </c>
      <c r="AB372" s="2129"/>
      <c r="AC372" s="2129"/>
      <c r="AD372" s="2129"/>
      <c r="AE372" s="2129"/>
      <c r="AF372" s="2129"/>
      <c r="AG372" s="2129"/>
      <c r="AH372" s="2129"/>
      <c r="AI372" s="2129">
        <f>'6-3표준조사(2)'!R535</f>
        <v>1000</v>
      </c>
      <c r="AJ372" s="2129"/>
      <c r="AK372" s="2129"/>
      <c r="AL372" s="2129"/>
      <c r="AM372" s="2129"/>
      <c r="AN372" s="2129"/>
      <c r="AO372" s="2129"/>
      <c r="AP372" s="2129"/>
      <c r="AQ372" s="2113" t="str">
        <f>'6-3표준조사(2)'!R531</f>
        <v>3년차 이상</v>
      </c>
      <c r="AR372" s="2113"/>
      <c r="AS372" s="2113"/>
      <c r="AT372" s="2113"/>
      <c r="AU372" s="2113"/>
      <c r="AV372" s="2113"/>
      <c r="AW372" s="2113"/>
      <c r="AX372" s="2113"/>
      <c r="AY372" s="612"/>
      <c r="AZ372" s="613"/>
      <c r="BA372" s="600"/>
      <c r="BB372" s="600"/>
      <c r="BC372" s="601"/>
      <c r="BD372" s="601"/>
      <c r="BE372" s="601"/>
      <c r="BF372" s="601"/>
      <c r="BG372" s="601"/>
      <c r="BH372" s="601"/>
      <c r="BI372" s="601"/>
      <c r="BJ372" s="601"/>
    </row>
    <row r="373" spans="1:74" s="586" customFormat="1" ht="18" customHeight="1">
      <c r="A373" s="578">
        <f t="shared" si="14"/>
        <v>1</v>
      </c>
      <c r="B373" s="614"/>
      <c r="C373" s="2124"/>
      <c r="D373" s="2125"/>
      <c r="E373" s="2125"/>
      <c r="F373" s="2125"/>
      <c r="G373" s="2125"/>
      <c r="H373" s="2125"/>
      <c r="I373" s="2125"/>
      <c r="J373" s="2125"/>
      <c r="K373" s="2128"/>
      <c r="L373" s="2128"/>
      <c r="M373" s="2128"/>
      <c r="N373" s="2128"/>
      <c r="O373" s="2128"/>
      <c r="P373" s="2128"/>
      <c r="Q373" s="2128"/>
      <c r="R373" s="2128"/>
      <c r="S373" s="2114"/>
      <c r="T373" s="2114"/>
      <c r="U373" s="2114"/>
      <c r="V373" s="2114"/>
      <c r="W373" s="2114"/>
      <c r="X373" s="2114"/>
      <c r="Y373" s="2114"/>
      <c r="Z373" s="2114"/>
      <c r="AA373" s="2130"/>
      <c r="AB373" s="2130"/>
      <c r="AC373" s="2130"/>
      <c r="AD373" s="2130"/>
      <c r="AE373" s="2130"/>
      <c r="AF373" s="2130"/>
      <c r="AG373" s="2130"/>
      <c r="AH373" s="2130"/>
      <c r="AI373" s="2130"/>
      <c r="AJ373" s="2130"/>
      <c r="AK373" s="2130"/>
      <c r="AL373" s="2130"/>
      <c r="AM373" s="2130"/>
      <c r="AN373" s="2130"/>
      <c r="AO373" s="2130"/>
      <c r="AP373" s="2130"/>
      <c r="AQ373" s="2114"/>
      <c r="AR373" s="2114"/>
      <c r="AS373" s="2114"/>
      <c r="AT373" s="2114"/>
      <c r="AU373" s="2114"/>
      <c r="AV373" s="2114"/>
      <c r="AW373" s="2114"/>
      <c r="AX373" s="2114"/>
      <c r="AY373" s="612"/>
      <c r="AZ373" s="613"/>
      <c r="BA373" s="600"/>
      <c r="BB373" s="600"/>
      <c r="BC373" s="600"/>
      <c r="BD373" s="600"/>
      <c r="BE373" s="600"/>
      <c r="BF373" s="600"/>
      <c r="BG373" s="600"/>
      <c r="BH373" s="600"/>
      <c r="BI373" s="600"/>
      <c r="BJ373" s="600"/>
    </row>
    <row r="374" spans="1:74" s="586" customFormat="1" ht="18" customHeight="1">
      <c r="A374" s="578">
        <f t="shared" si="14"/>
        <v>1</v>
      </c>
      <c r="B374" s="614"/>
      <c r="C374" s="614" t="s">
        <v>405</v>
      </c>
      <c r="D374" s="614" t="s">
        <v>788</v>
      </c>
      <c r="E374" s="614"/>
      <c r="F374" s="612"/>
      <c r="G374" s="612"/>
      <c r="H374" s="612"/>
      <c r="I374" s="612"/>
      <c r="J374" s="612"/>
      <c r="K374" s="612"/>
      <c r="L374" s="612"/>
      <c r="M374" s="612"/>
      <c r="N374" s="612"/>
      <c r="O374" s="612"/>
      <c r="P374" s="612"/>
      <c r="Q374" s="615"/>
      <c r="R374" s="615"/>
      <c r="S374" s="615"/>
      <c r="T374" s="615"/>
      <c r="U374" s="615"/>
      <c r="V374" s="612"/>
      <c r="W374" s="616"/>
      <c r="X374" s="616"/>
      <c r="Y374" s="616"/>
      <c r="Z374" s="616"/>
      <c r="AA374" s="616"/>
      <c r="AB374" s="616"/>
      <c r="AC374" s="616"/>
      <c r="AD374" s="616"/>
      <c r="AE374" s="616"/>
      <c r="AF374" s="616"/>
      <c r="AG374" s="612"/>
      <c r="AH374" s="617"/>
      <c r="AI374" s="617"/>
      <c r="AJ374" s="617"/>
      <c r="AK374" s="617"/>
      <c r="AL374" s="618"/>
      <c r="AM374" s="618"/>
      <c r="AN374" s="618"/>
      <c r="AO374" s="618"/>
      <c r="AP374" s="618"/>
      <c r="AQ374" s="618"/>
      <c r="AR374" s="618"/>
      <c r="AS374" s="618"/>
      <c r="AT374" s="618"/>
      <c r="AU374" s="618"/>
      <c r="AV374" s="612"/>
      <c r="AW374" s="612"/>
      <c r="AX374" s="612"/>
      <c r="AY374" s="612"/>
      <c r="AZ374" s="613"/>
      <c r="BA374" s="600"/>
      <c r="BB374" s="600"/>
      <c r="BC374" s="600"/>
      <c r="BD374" s="600"/>
      <c r="BE374" s="600"/>
      <c r="BF374" s="600"/>
      <c r="BG374" s="600"/>
      <c r="BH374" s="600"/>
      <c r="BI374" s="600"/>
      <c r="BJ374" s="600"/>
      <c r="BK374" s="600"/>
      <c r="BL374" s="600"/>
      <c r="BM374" s="600"/>
      <c r="BN374" s="600"/>
      <c r="BO374" s="600"/>
      <c r="BP374" s="600"/>
      <c r="BQ374" s="600"/>
      <c r="BR374" s="600"/>
      <c r="BS374" s="600"/>
      <c r="BT374" s="600"/>
      <c r="BU374" s="600"/>
      <c r="BV374" s="600"/>
    </row>
    <row r="375" spans="1:74" s="586" customFormat="1" ht="18" customHeight="1">
      <c r="A375" s="578">
        <f t="shared" si="14"/>
        <v>1</v>
      </c>
      <c r="B375" s="614"/>
      <c r="C375" s="614"/>
      <c r="D375" s="587" t="s">
        <v>540</v>
      </c>
      <c r="E375" s="614" t="str">
        <f>CONCATENATE("식재된 ",S372," 는 활착이 안정된 상태로 신초발달이 양호함" )</f>
        <v>식재된 낙엽송 는 활착이 안정된 상태로 신초발달이 양호함</v>
      </c>
      <c r="F375" s="612"/>
      <c r="G375" s="612"/>
      <c r="H375" s="612"/>
      <c r="I375" s="612"/>
      <c r="J375" s="612"/>
      <c r="K375" s="612"/>
      <c r="L375" s="612"/>
      <c r="M375" s="612"/>
      <c r="N375" s="612"/>
      <c r="O375" s="612"/>
      <c r="P375" s="612"/>
      <c r="Q375" s="615"/>
      <c r="R375" s="615"/>
      <c r="S375" s="615"/>
      <c r="T375" s="615"/>
      <c r="U375" s="615"/>
      <c r="V375" s="612"/>
      <c r="W375" s="619"/>
      <c r="X375" s="616"/>
      <c r="Y375" s="616"/>
      <c r="Z375" s="616"/>
      <c r="AA375" s="619"/>
      <c r="AB375" s="616"/>
      <c r="AC375" s="616"/>
      <c r="AD375" s="616"/>
      <c r="AE375" s="619"/>
      <c r="AF375" s="616"/>
      <c r="AG375" s="612"/>
      <c r="AH375" s="617"/>
      <c r="AI375" s="617"/>
      <c r="AJ375" s="617"/>
      <c r="AK375" s="617"/>
      <c r="AL375" s="618"/>
      <c r="AM375" s="618"/>
      <c r="AN375" s="618"/>
      <c r="AO375" s="618"/>
      <c r="AP375" s="618"/>
      <c r="AQ375" s="618"/>
      <c r="AR375" s="618"/>
      <c r="AS375" s="618"/>
      <c r="AT375" s="618"/>
      <c r="AU375" s="618"/>
      <c r="AV375" s="612"/>
      <c r="AW375" s="612"/>
      <c r="AX375" s="612"/>
      <c r="AY375" s="612"/>
      <c r="AZ375" s="613"/>
      <c r="BC375" s="600"/>
      <c r="BD375" s="600"/>
      <c r="BE375" s="600"/>
      <c r="BF375" s="600"/>
      <c r="BG375" s="600"/>
      <c r="BH375" s="600"/>
      <c r="BI375" s="600"/>
      <c r="BJ375" s="600"/>
      <c r="BK375" s="600"/>
      <c r="BL375" s="600"/>
      <c r="BM375" s="600"/>
      <c r="BN375" s="600"/>
      <c r="BO375" s="600"/>
      <c r="BP375" s="600"/>
      <c r="BQ375" s="600"/>
      <c r="BR375" s="600"/>
      <c r="BS375" s="600"/>
      <c r="BT375" s="600"/>
      <c r="BU375" s="600"/>
      <c r="BV375" s="600"/>
    </row>
    <row r="376" spans="1:74" s="586" customFormat="1" ht="18" customHeight="1">
      <c r="A376" s="578">
        <f t="shared" si="14"/>
        <v>1</v>
      </c>
      <c r="B376" s="614"/>
      <c r="C376" s="614"/>
      <c r="D376" s="587" t="s">
        <v>540</v>
      </c>
      <c r="E376" s="614" t="s">
        <v>789</v>
      </c>
      <c r="F376" s="612"/>
      <c r="G376" s="612"/>
      <c r="H376" s="612"/>
      <c r="I376" s="612"/>
      <c r="J376" s="612"/>
      <c r="K376" s="612"/>
      <c r="L376" s="612"/>
      <c r="M376" s="612"/>
      <c r="N376" s="612"/>
      <c r="O376" s="612"/>
      <c r="P376" s="612"/>
      <c r="Q376" s="615"/>
      <c r="R376" s="615"/>
      <c r="S376" s="615"/>
      <c r="T376" s="615"/>
      <c r="U376" s="615"/>
      <c r="V376" s="612"/>
      <c r="W376" s="612"/>
      <c r="X376" s="612"/>
      <c r="Y376" s="612"/>
      <c r="Z376" s="612"/>
      <c r="AA376" s="612"/>
      <c r="AB376" s="612"/>
      <c r="AC376" s="612"/>
      <c r="AD376" s="612"/>
      <c r="AE376" s="612"/>
      <c r="AF376" s="612"/>
      <c r="AG376" s="612"/>
      <c r="AH376" s="617"/>
      <c r="AI376" s="617"/>
      <c r="AJ376" s="617"/>
      <c r="AK376" s="617"/>
      <c r="AL376" s="618"/>
      <c r="AM376" s="618"/>
      <c r="AN376" s="618"/>
      <c r="AO376" s="618"/>
      <c r="AP376" s="618"/>
      <c r="AQ376" s="618"/>
      <c r="AR376" s="618"/>
      <c r="AS376" s="618"/>
      <c r="AT376" s="618"/>
      <c r="AU376" s="618"/>
      <c r="AV376" s="612"/>
      <c r="AW376" s="612"/>
      <c r="AX376" s="612"/>
      <c r="AY376" s="612"/>
      <c r="AZ376" s="613"/>
      <c r="BA376" s="580"/>
      <c r="BB376" s="580"/>
      <c r="BC376" s="580"/>
      <c r="BD376" s="580"/>
      <c r="BE376" s="580"/>
      <c r="BF376" s="580"/>
      <c r="BG376" s="580"/>
      <c r="BH376" s="580"/>
      <c r="BI376" s="580"/>
      <c r="BJ376" s="580"/>
      <c r="BK376" s="601"/>
      <c r="BL376" s="601"/>
      <c r="BM376" s="601"/>
      <c r="BN376" s="601"/>
      <c r="BO376" s="601"/>
      <c r="BP376" s="601"/>
      <c r="BQ376" s="601"/>
      <c r="BR376" s="601"/>
      <c r="BS376" s="601"/>
      <c r="BT376" s="601"/>
      <c r="BU376" s="601"/>
      <c r="BV376" s="601"/>
    </row>
    <row r="377" spans="1:74" s="586" customFormat="1" ht="18" hidden="1" customHeight="1">
      <c r="A377" s="578"/>
      <c r="B377" s="614"/>
      <c r="C377" s="614"/>
      <c r="D377" s="587" t="s">
        <v>540</v>
      </c>
      <c r="E377" s="614" t="s">
        <v>1720</v>
      </c>
      <c r="F377" s="612"/>
      <c r="G377" s="612"/>
      <c r="H377" s="612"/>
      <c r="I377" s="612"/>
      <c r="J377" s="612"/>
      <c r="K377" s="612"/>
      <c r="L377" s="612"/>
      <c r="M377" s="612"/>
      <c r="N377" s="612"/>
      <c r="O377" s="612"/>
      <c r="P377" s="612"/>
      <c r="Q377" s="615"/>
      <c r="R377" s="615"/>
      <c r="S377" s="615"/>
      <c r="T377" s="615"/>
      <c r="U377" s="615"/>
      <c r="V377" s="612"/>
      <c r="W377" s="612"/>
      <c r="X377" s="612"/>
      <c r="Y377" s="612"/>
      <c r="Z377" s="612"/>
      <c r="AA377" s="612"/>
      <c r="AB377" s="612"/>
      <c r="AC377" s="612"/>
      <c r="AD377" s="612"/>
      <c r="AE377" s="612"/>
      <c r="AF377" s="612"/>
      <c r="AG377" s="612"/>
      <c r="AH377" s="617"/>
      <c r="AI377" s="617"/>
      <c r="AJ377" s="617"/>
      <c r="AK377" s="617"/>
      <c r="AL377" s="618"/>
      <c r="AM377" s="618"/>
      <c r="AN377" s="618"/>
      <c r="AO377" s="618"/>
      <c r="AP377" s="618"/>
      <c r="AQ377" s="618"/>
      <c r="AR377" s="618"/>
      <c r="AS377" s="618"/>
      <c r="AT377" s="618"/>
      <c r="AU377" s="618"/>
      <c r="AV377" s="612"/>
      <c r="AW377" s="612"/>
      <c r="AX377" s="612"/>
      <c r="AY377" s="612"/>
      <c r="AZ377" s="613"/>
      <c r="BA377" s="580"/>
      <c r="BB377" s="580"/>
      <c r="BC377" s="580"/>
      <c r="BD377" s="580"/>
      <c r="BE377" s="580"/>
      <c r="BF377" s="580"/>
      <c r="BG377" s="580"/>
      <c r="BH377" s="580"/>
      <c r="BI377" s="580"/>
      <c r="BJ377" s="580"/>
      <c r="BK377" s="601"/>
      <c r="BL377" s="601"/>
      <c r="BM377" s="601"/>
      <c r="BN377" s="601"/>
      <c r="BO377" s="601"/>
      <c r="BP377" s="601"/>
      <c r="BQ377" s="601"/>
      <c r="BR377" s="601"/>
      <c r="BS377" s="601"/>
      <c r="BT377" s="601"/>
      <c r="BU377" s="601"/>
      <c r="BV377" s="601"/>
    </row>
    <row r="378" spans="1:74" s="586" customFormat="1" ht="18" customHeight="1">
      <c r="A378" s="578">
        <f t="shared" si="14"/>
        <v>1</v>
      </c>
      <c r="B378" s="614"/>
      <c r="C378" s="614" t="s">
        <v>407</v>
      </c>
      <c r="D378" s="614" t="s">
        <v>790</v>
      </c>
      <c r="E378" s="614"/>
      <c r="F378" s="612"/>
      <c r="G378" s="612"/>
      <c r="H378" s="612"/>
      <c r="I378" s="612"/>
      <c r="J378" s="612"/>
      <c r="K378" s="612"/>
      <c r="L378" s="612"/>
      <c r="M378" s="612"/>
      <c r="N378" s="612"/>
      <c r="O378" s="612"/>
      <c r="P378" s="612"/>
      <c r="Q378" s="615"/>
      <c r="R378" s="615"/>
      <c r="S378" s="615"/>
      <c r="T378" s="615"/>
      <c r="U378" s="615"/>
      <c r="V378" s="612"/>
      <c r="W378" s="612"/>
      <c r="X378" s="612"/>
      <c r="Y378" s="612"/>
      <c r="Z378" s="612"/>
      <c r="AA378" s="612"/>
      <c r="AB378" s="612"/>
      <c r="AC378" s="612"/>
      <c r="AD378" s="612"/>
      <c r="AE378" s="612"/>
      <c r="AF378" s="612"/>
      <c r="AG378" s="612"/>
      <c r="AH378" s="617"/>
      <c r="AI378" s="617"/>
      <c r="AJ378" s="617"/>
      <c r="AK378" s="617"/>
      <c r="AL378" s="618"/>
      <c r="AM378" s="618"/>
      <c r="AN378" s="618"/>
      <c r="AO378" s="618"/>
      <c r="AP378" s="618"/>
      <c r="AQ378" s="618"/>
      <c r="AR378" s="618"/>
      <c r="AS378" s="618"/>
      <c r="AT378" s="618"/>
      <c r="AU378" s="618"/>
      <c r="AV378" s="612"/>
      <c r="AW378" s="612"/>
      <c r="AX378" s="612"/>
      <c r="AY378" s="612"/>
      <c r="AZ378" s="613"/>
      <c r="BK378" s="600"/>
      <c r="BL378" s="600"/>
      <c r="BM378" s="600"/>
      <c r="BN378" s="600"/>
      <c r="BO378" s="600"/>
      <c r="BP378" s="600"/>
      <c r="BQ378" s="600"/>
      <c r="BR378" s="600"/>
      <c r="BS378" s="600"/>
      <c r="BT378" s="600"/>
      <c r="BU378" s="600"/>
      <c r="BV378" s="600"/>
    </row>
    <row r="379" spans="1:74" s="586" customFormat="1" ht="18" customHeight="1">
      <c r="A379" s="578">
        <f t="shared" si="14"/>
        <v>1</v>
      </c>
      <c r="B379" s="614"/>
      <c r="C379" s="614"/>
      <c r="D379" s="587" t="s">
        <v>540</v>
      </c>
      <c r="E379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379" s="612"/>
      <c r="G379" s="612"/>
      <c r="H379" s="612"/>
      <c r="I379" s="612"/>
      <c r="J379" s="612"/>
      <c r="K379" s="612"/>
      <c r="L379" s="612"/>
      <c r="M379" s="612"/>
      <c r="N379" s="612"/>
      <c r="O379" s="612"/>
      <c r="P379" s="612"/>
      <c r="Q379" s="615"/>
      <c r="R379" s="615"/>
      <c r="S379" s="615"/>
      <c r="T379" s="615"/>
      <c r="U379" s="615"/>
      <c r="V379" s="612"/>
      <c r="W379" s="612"/>
      <c r="X379" s="612"/>
      <c r="Y379" s="612"/>
      <c r="Z379" s="612"/>
      <c r="AA379" s="612"/>
      <c r="AB379" s="612"/>
      <c r="AC379" s="612"/>
      <c r="AD379" s="612"/>
      <c r="AE379" s="612"/>
      <c r="AF379" s="612"/>
      <c r="AG379" s="612"/>
      <c r="AH379" s="617"/>
      <c r="AI379" s="617"/>
      <c r="AJ379" s="617"/>
      <c r="AK379" s="617"/>
      <c r="AL379" s="618"/>
      <c r="AM379" s="618"/>
      <c r="AN379" s="618"/>
      <c r="AO379" s="618"/>
      <c r="AP379" s="618"/>
      <c r="AQ379" s="618"/>
      <c r="AR379" s="618"/>
      <c r="AS379" s="618"/>
      <c r="AT379" s="618"/>
      <c r="AU379" s="618"/>
      <c r="AV379" s="612"/>
      <c r="AW379" s="612"/>
      <c r="AX379" s="612"/>
      <c r="AY379" s="612"/>
      <c r="AZ379" s="613"/>
      <c r="BK379" s="600"/>
      <c r="BL379" s="600"/>
      <c r="BM379" s="600"/>
      <c r="BN379" s="600"/>
      <c r="BO379" s="600"/>
      <c r="BP379" s="600"/>
      <c r="BQ379" s="600"/>
      <c r="BR379" s="600"/>
      <c r="BS379" s="600"/>
      <c r="BT379" s="600"/>
      <c r="BU379" s="600"/>
      <c r="BV379" s="600"/>
    </row>
    <row r="380" spans="1:74" s="586" customFormat="1" ht="18" customHeight="1">
      <c r="A380" s="578">
        <f t="shared" si="14"/>
        <v>1</v>
      </c>
      <c r="B380" s="614"/>
      <c r="C380" s="614"/>
      <c r="D380" s="587" t="s">
        <v>540</v>
      </c>
      <c r="E380" s="614" t="str">
        <f>CONCATENATE("조림목이 자연발생 식생과 경재하고 있으며 조림목은 ",AQ372,"이다." )</f>
        <v>조림목이 자연발생 식생과 경재하고 있으며 조림목은 3년차 이상이다.</v>
      </c>
      <c r="F380" s="612"/>
      <c r="G380" s="612"/>
      <c r="H380" s="612"/>
      <c r="I380" s="612"/>
      <c r="J380" s="612"/>
      <c r="K380" s="612"/>
      <c r="L380" s="612"/>
      <c r="M380" s="612"/>
      <c r="N380" s="612"/>
      <c r="O380" s="612"/>
      <c r="P380" s="612"/>
      <c r="Q380" s="612"/>
      <c r="R380" s="612"/>
      <c r="S380" s="612"/>
      <c r="T380" s="612"/>
      <c r="U380" s="612"/>
      <c r="V380" s="612"/>
      <c r="W380" s="612"/>
      <c r="X380" s="612"/>
      <c r="Y380" s="612"/>
      <c r="Z380" s="612"/>
      <c r="AA380" s="612"/>
      <c r="AB380" s="612"/>
      <c r="AC380" s="612"/>
      <c r="AD380" s="612"/>
      <c r="AE380" s="612"/>
      <c r="AF380" s="612"/>
      <c r="AG380" s="612"/>
      <c r="AH380" s="617"/>
      <c r="AI380" s="617"/>
      <c r="AJ380" s="617"/>
      <c r="AK380" s="617"/>
      <c r="AL380" s="618"/>
      <c r="AM380" s="618"/>
      <c r="AN380" s="618"/>
      <c r="AO380" s="618"/>
      <c r="AP380" s="618"/>
      <c r="AQ380" s="618"/>
      <c r="AR380" s="618"/>
      <c r="AS380" s="618"/>
      <c r="AT380" s="618"/>
      <c r="AU380" s="618"/>
      <c r="AV380" s="612"/>
      <c r="AW380" s="612"/>
      <c r="AX380" s="612"/>
      <c r="AY380" s="612"/>
      <c r="AZ380" s="613"/>
      <c r="BK380" s="600"/>
      <c r="BL380" s="600"/>
      <c r="BM380" s="600"/>
      <c r="BN380" s="600"/>
      <c r="BO380" s="600"/>
      <c r="BP380" s="600"/>
      <c r="BQ380" s="600"/>
      <c r="BR380" s="600"/>
      <c r="BS380" s="600"/>
      <c r="BT380" s="600"/>
      <c r="BU380" s="600"/>
      <c r="BV380" s="600"/>
    </row>
    <row r="381" spans="1:74" s="586" customFormat="1" ht="13.5" customHeight="1">
      <c r="A381" s="578">
        <f t="shared" si="14"/>
        <v>1</v>
      </c>
      <c r="B381" s="620"/>
      <c r="C381" s="620"/>
      <c r="D381" s="620"/>
      <c r="E381" s="620"/>
      <c r="F381" s="595"/>
      <c r="G381" s="595"/>
      <c r="H381" s="595"/>
      <c r="I381" s="595"/>
      <c r="J381" s="621"/>
      <c r="K381" s="621"/>
      <c r="L381" s="621"/>
      <c r="M381" s="621"/>
      <c r="N381" s="621"/>
      <c r="O381" s="621"/>
      <c r="P381" s="621"/>
      <c r="Q381" s="622"/>
      <c r="R381" s="622"/>
      <c r="S381" s="622"/>
      <c r="T381" s="622"/>
      <c r="U381" s="622"/>
      <c r="V381" s="612"/>
      <c r="W381" s="612"/>
      <c r="X381" s="612"/>
      <c r="Y381" s="612"/>
      <c r="Z381" s="612"/>
      <c r="AA381" s="612"/>
      <c r="AB381" s="612"/>
      <c r="AC381" s="612"/>
      <c r="AD381" s="612"/>
      <c r="AE381" s="612"/>
      <c r="AF381" s="612"/>
      <c r="AG381" s="612"/>
      <c r="AH381" s="623"/>
      <c r="AI381" s="623"/>
      <c r="AJ381" s="623"/>
      <c r="AK381" s="623"/>
      <c r="AL381" s="624"/>
      <c r="AM381" s="624"/>
      <c r="AN381" s="624"/>
      <c r="AO381" s="624"/>
      <c r="AP381" s="624"/>
      <c r="AQ381" s="624"/>
      <c r="AR381" s="624"/>
      <c r="AS381" s="624"/>
      <c r="AT381" s="624"/>
      <c r="AU381" s="624"/>
      <c r="AV381" s="595"/>
      <c r="AW381" s="595"/>
      <c r="AX381" s="595"/>
      <c r="AY381" s="595"/>
      <c r="AZ381" s="613"/>
      <c r="BK381" s="600"/>
      <c r="BL381" s="600"/>
      <c r="BM381" s="600"/>
      <c r="BN381" s="600"/>
      <c r="BO381" s="600"/>
      <c r="BP381" s="600"/>
      <c r="BQ381" s="600"/>
      <c r="BR381" s="600"/>
      <c r="BS381" s="600"/>
      <c r="BT381" s="600"/>
      <c r="BU381" s="600"/>
      <c r="BV381" s="600"/>
    </row>
    <row r="382" spans="1:74" s="601" customFormat="1" ht="19.5" customHeight="1">
      <c r="A382" s="578">
        <f t="shared" si="14"/>
        <v>1</v>
      </c>
      <c r="B382" s="2116" t="s">
        <v>2071</v>
      </c>
      <c r="C382" s="2116"/>
      <c r="D382" s="2116"/>
      <c r="E382" s="2116"/>
      <c r="F382" s="2116"/>
      <c r="G382" s="2116"/>
      <c r="H382" s="2116"/>
      <c r="I382" s="2116"/>
      <c r="J382" s="2116"/>
      <c r="K382" s="2116"/>
      <c r="L382" s="2116"/>
      <c r="M382" s="2116"/>
      <c r="N382" s="2116"/>
      <c r="O382" s="2116"/>
      <c r="P382" s="2116"/>
      <c r="Q382" s="2116"/>
      <c r="R382" s="2116"/>
      <c r="S382" s="2116"/>
      <c r="T382" s="2116"/>
      <c r="U382" s="2116"/>
      <c r="V382" s="2116"/>
      <c r="W382" s="2116"/>
      <c r="X382" s="2116"/>
      <c r="Y382" s="2116"/>
      <c r="Z382" s="2116"/>
      <c r="AA382" s="2116"/>
      <c r="AB382" s="2116"/>
      <c r="AC382" s="2116"/>
      <c r="AD382" s="2116"/>
      <c r="AE382" s="2116"/>
      <c r="AF382" s="2116"/>
      <c r="AG382" s="2116"/>
      <c r="AH382" s="2116"/>
      <c r="AI382" s="2116"/>
      <c r="AJ382" s="2116"/>
      <c r="AK382" s="2116"/>
      <c r="AL382" s="2116"/>
      <c r="AM382" s="2116"/>
      <c r="AN382" s="2116"/>
      <c r="AO382" s="2116"/>
      <c r="AP382" s="2116"/>
      <c r="AQ382" s="2116"/>
      <c r="AR382" s="2116"/>
      <c r="AS382" s="2116"/>
      <c r="AT382" s="2116"/>
      <c r="AU382" s="2116"/>
      <c r="AV382" s="2116"/>
      <c r="AW382" s="2116"/>
      <c r="AX382" s="2116"/>
      <c r="AY382" s="2116"/>
      <c r="AZ382" s="625"/>
      <c r="BB382" s="600"/>
      <c r="BC382" s="600"/>
      <c r="BD382" s="600"/>
      <c r="BE382" s="600"/>
      <c r="BF382" s="600"/>
      <c r="BG382" s="600"/>
      <c r="BH382" s="600"/>
      <c r="BI382" s="600"/>
      <c r="BJ382" s="600"/>
      <c r="BK382" s="600"/>
      <c r="BL382" s="600"/>
      <c r="BM382" s="600"/>
      <c r="BN382" s="600"/>
      <c r="BO382" s="600"/>
      <c r="BP382" s="600"/>
      <c r="BQ382" s="600"/>
      <c r="BR382" s="600"/>
      <c r="BS382" s="600"/>
      <c r="BT382" s="600"/>
      <c r="BU382" s="600"/>
      <c r="BV382" s="600"/>
    </row>
    <row r="383" spans="1:74" s="601" customFormat="1" ht="18" customHeight="1">
      <c r="A383" s="578">
        <f t="shared" si="14"/>
        <v>1</v>
      </c>
      <c r="B383" s="626"/>
      <c r="C383" s="587" t="s">
        <v>792</v>
      </c>
      <c r="D383" s="588" t="s">
        <v>793</v>
      </c>
      <c r="E383" s="588"/>
      <c r="F383" s="588"/>
      <c r="G383" s="588"/>
      <c r="H383" s="588"/>
      <c r="I383" s="588"/>
      <c r="J383" s="627"/>
      <c r="K383" s="627"/>
      <c r="L383" s="627"/>
      <c r="M383" s="627"/>
      <c r="N383" s="627"/>
      <c r="O383" s="627"/>
      <c r="P383" s="627"/>
      <c r="Q383" s="627"/>
      <c r="R383" s="627"/>
      <c r="S383" s="627"/>
      <c r="T383" s="627"/>
      <c r="U383" s="627"/>
      <c r="V383" s="627"/>
      <c r="W383" s="627"/>
      <c r="X383" s="627"/>
      <c r="Y383" s="627"/>
      <c r="Z383" s="627"/>
      <c r="AA383" s="627"/>
      <c r="AB383" s="627"/>
      <c r="AC383" s="627"/>
      <c r="AD383" s="627"/>
      <c r="AE383" s="627"/>
      <c r="AF383" s="627"/>
      <c r="AG383" s="627"/>
      <c r="AH383" s="627"/>
      <c r="AI383" s="627"/>
      <c r="AJ383" s="627"/>
      <c r="AK383" s="627"/>
      <c r="AL383" s="627"/>
      <c r="AM383" s="627"/>
      <c r="AN383" s="627"/>
      <c r="AO383" s="627"/>
      <c r="AP383" s="627"/>
      <c r="AQ383" s="627"/>
      <c r="AR383" s="627"/>
      <c r="AS383" s="627"/>
      <c r="AT383" s="627"/>
      <c r="AU383" s="627"/>
      <c r="AV383" s="627"/>
      <c r="AW383" s="627"/>
      <c r="AX383" s="627"/>
      <c r="AY383" s="627"/>
      <c r="AZ383" s="625"/>
      <c r="BB383" s="600"/>
      <c r="BC383" s="600"/>
      <c r="BD383" s="600"/>
      <c r="BE383" s="600"/>
      <c r="BF383" s="600"/>
      <c r="BG383" s="600"/>
      <c r="BH383" s="600"/>
      <c r="BI383" s="600"/>
      <c r="BJ383" s="600"/>
      <c r="BK383" s="600"/>
      <c r="BL383" s="600"/>
      <c r="BM383" s="600"/>
      <c r="BN383" s="600"/>
      <c r="BO383" s="600"/>
      <c r="BP383" s="600"/>
      <c r="BQ383" s="600"/>
      <c r="BR383" s="600"/>
      <c r="BS383" s="600"/>
      <c r="BT383" s="600"/>
      <c r="BU383" s="600"/>
      <c r="BV383" s="600"/>
    </row>
    <row r="384" spans="1:74" s="600" customFormat="1" ht="18" customHeight="1">
      <c r="A384" s="578">
        <f t="shared" si="14"/>
        <v>1</v>
      </c>
      <c r="B384" s="587"/>
      <c r="C384" s="587"/>
      <c r="D384" s="587" t="s">
        <v>540</v>
      </c>
      <c r="E384" s="588" t="str">
        <f>CONCATENATE("조림목이 정상적으로 생육하기 위해서는 조림목을 제외한 모든 식생을 제거하여야 하므로 ",AO356,"로 적용한다.")</f>
        <v>조림목이 정상적으로 생육하기 위해서는 조림목을 제외한 모든 식생을 제거하여야 하므로 모두베기로 적용한다.</v>
      </c>
      <c r="F384" s="588"/>
      <c r="G384" s="588"/>
      <c r="H384" s="588"/>
      <c r="I384" s="588"/>
      <c r="J384" s="589"/>
      <c r="K384" s="588"/>
      <c r="L384" s="588"/>
      <c r="M384" s="588"/>
      <c r="N384" s="588"/>
      <c r="O384" s="588"/>
      <c r="P384" s="588"/>
      <c r="Q384" s="588"/>
      <c r="R384" s="588"/>
      <c r="S384" s="588"/>
      <c r="T384" s="588"/>
      <c r="U384" s="588"/>
      <c r="V384" s="588"/>
      <c r="W384" s="588"/>
      <c r="X384" s="588"/>
      <c r="Y384" s="588"/>
      <c r="Z384" s="588"/>
      <c r="AA384" s="588"/>
      <c r="AB384" s="588"/>
      <c r="AC384" s="588"/>
      <c r="AD384" s="588"/>
      <c r="AE384" s="588"/>
      <c r="AF384" s="588"/>
      <c r="AG384" s="588"/>
      <c r="AH384" s="588"/>
      <c r="AI384" s="588"/>
      <c r="AJ384" s="588"/>
      <c r="AK384" s="588"/>
      <c r="AL384" s="588"/>
      <c r="AM384" s="588"/>
      <c r="AN384" s="588"/>
      <c r="AO384" s="588"/>
      <c r="AP384" s="588"/>
      <c r="AQ384" s="588"/>
      <c r="AR384" s="588"/>
      <c r="AS384" s="588"/>
      <c r="AT384" s="588"/>
      <c r="AU384" s="588"/>
      <c r="AV384" s="588"/>
      <c r="AW384" s="588"/>
      <c r="AX384" s="588"/>
      <c r="AY384" s="588"/>
      <c r="AZ384" s="628"/>
      <c r="BB384" s="601"/>
      <c r="BC384" s="601"/>
      <c r="BD384" s="601"/>
      <c r="BE384" s="601"/>
      <c r="BF384" s="601"/>
      <c r="BG384" s="601"/>
      <c r="BH384" s="601"/>
      <c r="BI384" s="601"/>
      <c r="BJ384" s="601"/>
      <c r="BK384" s="601"/>
      <c r="BL384" s="601"/>
      <c r="BM384" s="601"/>
      <c r="BN384" s="601"/>
      <c r="BO384" s="601"/>
      <c r="BP384" s="601"/>
      <c r="BQ384" s="601"/>
      <c r="BR384" s="601"/>
      <c r="BS384" s="601"/>
      <c r="BT384" s="601"/>
      <c r="BU384" s="601"/>
      <c r="BV384" s="601"/>
    </row>
    <row r="385" spans="1:74" s="600" customFormat="1" ht="18" customHeight="1">
      <c r="A385" s="578">
        <f t="shared" si="14"/>
        <v>1</v>
      </c>
      <c r="B385" s="587"/>
      <c r="C385" s="587" t="s">
        <v>794</v>
      </c>
      <c r="D385" s="588" t="s">
        <v>795</v>
      </c>
      <c r="E385" s="588"/>
      <c r="F385" s="588"/>
      <c r="G385" s="588"/>
      <c r="H385" s="588"/>
      <c r="I385" s="588"/>
      <c r="J385" s="588"/>
      <c r="K385" s="588"/>
      <c r="L385" s="588"/>
      <c r="M385" s="588"/>
      <c r="N385" s="588"/>
      <c r="O385" s="588"/>
      <c r="P385" s="588"/>
      <c r="Q385" s="588"/>
      <c r="R385" s="588"/>
      <c r="S385" s="588"/>
      <c r="T385" s="588"/>
      <c r="U385" s="588"/>
      <c r="V385" s="588"/>
      <c r="W385" s="588"/>
      <c r="X385" s="588"/>
      <c r="Y385" s="588"/>
      <c r="Z385" s="588"/>
      <c r="AA385" s="588"/>
      <c r="AB385" s="588"/>
      <c r="AC385" s="588"/>
      <c r="AD385" s="588"/>
      <c r="AE385" s="588"/>
      <c r="AF385" s="588"/>
      <c r="AG385" s="588"/>
      <c r="AH385" s="588"/>
      <c r="AI385" s="588"/>
      <c r="AJ385" s="588"/>
      <c r="AK385" s="588"/>
      <c r="AL385" s="588"/>
      <c r="AM385" s="588"/>
      <c r="AN385" s="588"/>
      <c r="AO385" s="588"/>
      <c r="AP385" s="588"/>
      <c r="AQ385" s="588"/>
      <c r="AR385" s="588"/>
      <c r="AS385" s="588"/>
      <c r="AT385" s="588"/>
      <c r="AU385" s="588"/>
      <c r="AV385" s="588"/>
      <c r="AW385" s="588"/>
      <c r="AX385" s="588"/>
      <c r="AY385" s="588"/>
      <c r="AZ385" s="628"/>
    </row>
    <row r="386" spans="1:74" s="600" customFormat="1" ht="18" customHeight="1">
      <c r="A386" s="578">
        <f t="shared" si="14"/>
        <v>1</v>
      </c>
      <c r="B386" s="587"/>
      <c r="C386" s="2111" t="s">
        <v>796</v>
      </c>
      <c r="D386" s="2111"/>
      <c r="E386" s="2111"/>
      <c r="F386" s="2111"/>
      <c r="G386" s="2111"/>
      <c r="H386" s="2111"/>
      <c r="I386" s="2111"/>
      <c r="J386" s="2111"/>
      <c r="K386" s="2111"/>
      <c r="L386" s="2111"/>
      <c r="M386" s="2111"/>
      <c r="N386" s="2111"/>
      <c r="O386" s="2111"/>
      <c r="P386" s="2111"/>
      <c r="Q386" s="2111"/>
      <c r="R386" s="2111"/>
      <c r="S386" s="2111"/>
      <c r="T386" s="2111"/>
      <c r="U386" s="2111"/>
      <c r="V386" s="2111"/>
      <c r="W386" s="2111"/>
      <c r="X386" s="2111"/>
      <c r="Y386" s="2111"/>
      <c r="Z386" s="2111"/>
      <c r="AA386" s="2111" t="s">
        <v>797</v>
      </c>
      <c r="AB386" s="2111"/>
      <c r="AC386" s="2111"/>
      <c r="AD386" s="2111"/>
      <c r="AE386" s="2111"/>
      <c r="AF386" s="2111"/>
      <c r="AG386" s="2111"/>
      <c r="AH386" s="2111"/>
      <c r="AI386" s="2111"/>
      <c r="AJ386" s="2111"/>
      <c r="AK386" s="2111"/>
      <c r="AL386" s="2111"/>
      <c r="AM386" s="2111"/>
      <c r="AN386" s="2111"/>
      <c r="AO386" s="2111"/>
      <c r="AP386" s="2111"/>
      <c r="AQ386" s="2111"/>
      <c r="AR386" s="2111"/>
      <c r="AS386" s="2111"/>
      <c r="AT386" s="2111"/>
      <c r="AU386" s="2111"/>
      <c r="AV386" s="2111"/>
      <c r="AW386" s="2111"/>
      <c r="AX386" s="2111"/>
      <c r="AY386" s="587"/>
      <c r="AZ386" s="586"/>
    </row>
    <row r="387" spans="1:74" s="586" customFormat="1" ht="18" customHeight="1">
      <c r="A387" s="578">
        <f t="shared" si="14"/>
        <v>1</v>
      </c>
      <c r="B387" s="629"/>
      <c r="C387" s="2111" t="s">
        <v>798</v>
      </c>
      <c r="D387" s="2111"/>
      <c r="E387" s="2111"/>
      <c r="F387" s="2111"/>
      <c r="G387" s="2111"/>
      <c r="H387" s="2111"/>
      <c r="I387" s="2111"/>
      <c r="J387" s="2111"/>
      <c r="K387" s="2111" t="s">
        <v>799</v>
      </c>
      <c r="L387" s="2111"/>
      <c r="M387" s="2111"/>
      <c r="N387" s="2111"/>
      <c r="O387" s="2111"/>
      <c r="P387" s="2111"/>
      <c r="Q387" s="2111"/>
      <c r="R387" s="2111"/>
      <c r="S387" s="2111" t="s">
        <v>800</v>
      </c>
      <c r="T387" s="2111"/>
      <c r="U387" s="2111"/>
      <c r="V387" s="2111"/>
      <c r="W387" s="2111"/>
      <c r="X387" s="2111"/>
      <c r="Y387" s="2111"/>
      <c r="Z387" s="2111"/>
      <c r="AA387" s="2111" t="s">
        <v>801</v>
      </c>
      <c r="AB387" s="2111"/>
      <c r="AC387" s="2111"/>
      <c r="AD387" s="2111"/>
      <c r="AE387" s="2111"/>
      <c r="AF387" s="2111"/>
      <c r="AG387" s="2111"/>
      <c r="AH387" s="2111"/>
      <c r="AI387" s="2111" t="s">
        <v>802</v>
      </c>
      <c r="AJ387" s="2111"/>
      <c r="AK387" s="2111"/>
      <c r="AL387" s="2111"/>
      <c r="AM387" s="2111"/>
      <c r="AN387" s="2111"/>
      <c r="AO387" s="2111"/>
      <c r="AP387" s="2111"/>
      <c r="AQ387" s="2111" t="s">
        <v>574</v>
      </c>
      <c r="AR387" s="2111"/>
      <c r="AS387" s="2111"/>
      <c r="AT387" s="2111"/>
      <c r="AU387" s="2111"/>
      <c r="AV387" s="2111"/>
      <c r="AW387" s="2111"/>
      <c r="AX387" s="2111"/>
      <c r="AY387" s="629"/>
      <c r="AZ387" s="585"/>
      <c r="BB387" s="600"/>
      <c r="BC387" s="600"/>
      <c r="BD387" s="600"/>
      <c r="BE387" s="600"/>
      <c r="BF387" s="600"/>
      <c r="BG387" s="600"/>
      <c r="BH387" s="600"/>
      <c r="BI387" s="600"/>
      <c r="BJ387" s="600"/>
      <c r="BK387" s="600"/>
      <c r="BL387" s="600"/>
      <c r="BM387" s="600"/>
      <c r="BN387" s="600"/>
      <c r="BO387" s="600"/>
      <c r="BP387" s="600"/>
      <c r="BQ387" s="600"/>
      <c r="BR387" s="600"/>
      <c r="BS387" s="600"/>
      <c r="BT387" s="600"/>
      <c r="BU387" s="600"/>
      <c r="BV387" s="600"/>
    </row>
    <row r="388" spans="1:74" s="580" customFormat="1" ht="18" hidden="1" customHeight="1">
      <c r="A388" s="578">
        <f>IF(S$388&gt;0,1,0)</f>
        <v>0</v>
      </c>
      <c r="B388" s="612"/>
      <c r="C388" s="2111" t="s">
        <v>536</v>
      </c>
      <c r="D388" s="2111"/>
      <c r="E388" s="2111"/>
      <c r="F388" s="2111"/>
      <c r="G388" s="2111"/>
      <c r="H388" s="2111"/>
      <c r="I388" s="2111"/>
      <c r="J388" s="2111"/>
      <c r="K388" s="2111" t="s">
        <v>805</v>
      </c>
      <c r="L388" s="2111"/>
      <c r="M388" s="2111"/>
      <c r="N388" s="2111"/>
      <c r="O388" s="2111"/>
      <c r="P388" s="2111"/>
      <c r="Q388" s="2111"/>
      <c r="R388" s="2111"/>
      <c r="S388" s="2112"/>
      <c r="T388" s="2112"/>
      <c r="U388" s="2112"/>
      <c r="V388" s="2112"/>
      <c r="W388" s="2112"/>
      <c r="X388" s="2112"/>
      <c r="Y388" s="2112"/>
      <c r="Z388" s="2112"/>
      <c r="AA388" s="2113" t="str">
        <f>'6-3표준조사(2)'!P531</f>
        <v>중 (15˚ ~ 30˚)</v>
      </c>
      <c r="AB388" s="2113"/>
      <c r="AC388" s="2113"/>
      <c r="AD388" s="2113"/>
      <c r="AE388" s="2113"/>
      <c r="AF388" s="2113"/>
      <c r="AG388" s="2113"/>
      <c r="AH388" s="2113"/>
      <c r="AI388" s="2113" t="str">
        <f>'6-3표준조사(2)'!Q531</f>
        <v>개소당3ha이상</v>
      </c>
      <c r="AJ388" s="2113"/>
      <c r="AK388" s="2113"/>
      <c r="AL388" s="2113"/>
      <c r="AM388" s="2113"/>
      <c r="AN388" s="2113"/>
      <c r="AO388" s="2113"/>
      <c r="AP388" s="2113"/>
      <c r="AQ388" s="2113" t="str">
        <f>'6-3표준조사(2)'!R531</f>
        <v>3년차 이상</v>
      </c>
      <c r="AR388" s="2113"/>
      <c r="AS388" s="2113"/>
      <c r="AT388" s="2113"/>
      <c r="AU388" s="2113"/>
      <c r="AV388" s="2113"/>
      <c r="AW388" s="2113"/>
      <c r="AX388" s="2113"/>
      <c r="AY388" s="612"/>
      <c r="AZ388" s="613"/>
    </row>
    <row r="389" spans="1:74" s="586" customFormat="1" ht="18" customHeight="1">
      <c r="A389" s="578">
        <f t="shared" si="14"/>
        <v>1</v>
      </c>
      <c r="B389" s="612"/>
      <c r="C389" s="2111" t="s">
        <v>806</v>
      </c>
      <c r="D389" s="2111"/>
      <c r="E389" s="2111"/>
      <c r="F389" s="2111"/>
      <c r="G389" s="2111"/>
      <c r="H389" s="2111"/>
      <c r="I389" s="2111"/>
      <c r="J389" s="2111"/>
      <c r="K389" s="2111" t="s">
        <v>807</v>
      </c>
      <c r="L389" s="2111"/>
      <c r="M389" s="2111"/>
      <c r="N389" s="2111"/>
      <c r="O389" s="2111"/>
      <c r="P389" s="2111"/>
      <c r="Q389" s="2111"/>
      <c r="R389" s="2111"/>
      <c r="S389" s="2115">
        <f>K372</f>
        <v>1.7</v>
      </c>
      <c r="T389" s="2115"/>
      <c r="U389" s="2115"/>
      <c r="V389" s="2115"/>
      <c r="W389" s="2115"/>
      <c r="X389" s="2115"/>
      <c r="Y389" s="2115"/>
      <c r="Z389" s="2115"/>
      <c r="AA389" s="2114"/>
      <c r="AB389" s="2114"/>
      <c r="AC389" s="2114"/>
      <c r="AD389" s="2114"/>
      <c r="AE389" s="2114"/>
      <c r="AF389" s="2114"/>
      <c r="AG389" s="2114"/>
      <c r="AH389" s="2114"/>
      <c r="AI389" s="2114"/>
      <c r="AJ389" s="2114"/>
      <c r="AK389" s="2114"/>
      <c r="AL389" s="2114"/>
      <c r="AM389" s="2114"/>
      <c r="AN389" s="2114"/>
      <c r="AO389" s="2114"/>
      <c r="AP389" s="2114"/>
      <c r="AQ389" s="2114"/>
      <c r="AR389" s="2114"/>
      <c r="AS389" s="2114"/>
      <c r="AT389" s="2114"/>
      <c r="AU389" s="2114"/>
      <c r="AV389" s="2114"/>
      <c r="AW389" s="2114"/>
      <c r="AX389" s="2114"/>
      <c r="AY389" s="612"/>
      <c r="AZ389" s="613"/>
    </row>
    <row r="390" spans="1:74" s="586" customFormat="1" ht="18" hidden="1" customHeight="1">
      <c r="A390" s="578">
        <f>IF(S$388&gt;0,1,0)</f>
        <v>0</v>
      </c>
      <c r="B390" s="630"/>
      <c r="C390" s="630" t="s">
        <v>407</v>
      </c>
      <c r="D390" s="630" t="s">
        <v>536</v>
      </c>
      <c r="E390" s="630"/>
      <c r="F390" s="630"/>
      <c r="G390" s="631"/>
      <c r="H390" s="631"/>
      <c r="I390" s="631"/>
      <c r="J390" s="631"/>
      <c r="K390" s="631"/>
      <c r="L390" s="618"/>
      <c r="M390" s="618"/>
      <c r="N390" s="618"/>
      <c r="O390" s="618"/>
      <c r="P390" s="618"/>
      <c r="Q390" s="632"/>
      <c r="R390" s="632"/>
      <c r="S390" s="632"/>
      <c r="T390" s="632"/>
      <c r="U390" s="632"/>
      <c r="V390" s="612"/>
      <c r="W390" s="612"/>
      <c r="X390" s="612"/>
      <c r="Y390" s="612"/>
      <c r="Z390" s="633"/>
      <c r="AA390" s="612"/>
      <c r="AB390" s="612"/>
      <c r="AC390" s="612"/>
      <c r="AD390" s="634"/>
      <c r="AE390" s="612"/>
      <c r="AF390" s="612"/>
      <c r="AG390" s="612"/>
      <c r="AH390" s="635"/>
      <c r="AI390" s="635"/>
      <c r="AJ390" s="635"/>
      <c r="AK390" s="635"/>
      <c r="AL390" s="635"/>
      <c r="AM390" s="635"/>
      <c r="AN390" s="635"/>
      <c r="AO390" s="635"/>
      <c r="AP390" s="635"/>
      <c r="AQ390" s="636"/>
      <c r="AR390" s="636"/>
      <c r="AS390" s="636"/>
      <c r="AT390" s="636"/>
      <c r="AU390" s="637"/>
      <c r="AV390" s="637"/>
      <c r="AW390" s="637"/>
      <c r="AX390" s="637"/>
      <c r="AY390" s="637"/>
      <c r="AZ390" s="638"/>
    </row>
    <row r="391" spans="1:74" s="586" customFormat="1" ht="18" hidden="1" customHeight="1">
      <c r="A391" s="578">
        <f>IF(S$388&gt;0,1,0)</f>
        <v>0</v>
      </c>
      <c r="B391" s="587"/>
      <c r="C391" s="587"/>
      <c r="D391" s="587" t="s">
        <v>540</v>
      </c>
      <c r="E391" s="587" t="s">
        <v>809</v>
      </c>
      <c r="F391" s="587"/>
      <c r="G391" s="587"/>
      <c r="H391" s="587"/>
      <c r="I391" s="587"/>
      <c r="J391" s="634"/>
      <c r="K391" s="634"/>
      <c r="L391" s="634"/>
      <c r="M391" s="634"/>
      <c r="N391" s="587"/>
      <c r="O391" s="587"/>
      <c r="P391" s="587"/>
      <c r="Q391" s="587"/>
      <c r="R391" s="587"/>
      <c r="S391" s="587"/>
      <c r="T391" s="632"/>
      <c r="U391" s="632"/>
      <c r="V391" s="632"/>
      <c r="W391" s="632"/>
      <c r="X391" s="587"/>
      <c r="Y391" s="587"/>
      <c r="Z391" s="587"/>
      <c r="AA391" s="587"/>
      <c r="AB391" s="632"/>
      <c r="AC391" s="632"/>
      <c r="AD391" s="632"/>
      <c r="AE391" s="632"/>
      <c r="AF391" s="587"/>
      <c r="AG391" s="587"/>
      <c r="AH391" s="587"/>
      <c r="AI391" s="587"/>
      <c r="AJ391" s="587"/>
      <c r="AK391" s="587"/>
      <c r="AL391" s="587"/>
      <c r="AM391" s="587"/>
      <c r="AN391" s="587"/>
      <c r="AO391" s="587"/>
      <c r="AP391" s="587"/>
      <c r="AQ391" s="587"/>
      <c r="AR391" s="587"/>
      <c r="AS391" s="587"/>
      <c r="AT391" s="587"/>
      <c r="AU391" s="587"/>
      <c r="AV391" s="587"/>
      <c r="AW391" s="587"/>
      <c r="AX391" s="587"/>
      <c r="AY391" s="587"/>
    </row>
    <row r="392" spans="1:74" s="600" customFormat="1" ht="18" hidden="1" customHeight="1">
      <c r="A392" s="578">
        <f>IF(S$388&gt;0,1,0)</f>
        <v>0</v>
      </c>
      <c r="B392" s="587"/>
      <c r="C392" s="587"/>
      <c r="D392" s="587" t="s">
        <v>540</v>
      </c>
      <c r="E392" s="588" t="s">
        <v>810</v>
      </c>
      <c r="F392" s="588"/>
      <c r="G392" s="588"/>
      <c r="H392" s="588"/>
      <c r="I392" s="588"/>
      <c r="J392" s="588"/>
      <c r="K392" s="588"/>
      <c r="L392" s="588"/>
      <c r="M392" s="588"/>
      <c r="N392" s="588"/>
      <c r="O392" s="588"/>
      <c r="P392" s="588"/>
      <c r="Q392" s="588"/>
      <c r="R392" s="588"/>
      <c r="S392" s="588"/>
      <c r="T392" s="588"/>
      <c r="U392" s="588"/>
      <c r="V392" s="588"/>
      <c r="W392" s="588"/>
      <c r="X392" s="588"/>
      <c r="Y392" s="588"/>
      <c r="Z392" s="588"/>
      <c r="AA392" s="588"/>
      <c r="AB392" s="588"/>
      <c r="AC392" s="588"/>
      <c r="AD392" s="588"/>
      <c r="AE392" s="588"/>
      <c r="AF392" s="588"/>
      <c r="AG392" s="588"/>
      <c r="AH392" s="588"/>
      <c r="AI392" s="588"/>
      <c r="AJ392" s="588"/>
      <c r="AK392" s="588"/>
      <c r="AL392" s="588"/>
      <c r="AM392" s="588"/>
      <c r="AN392" s="588"/>
      <c r="AO392" s="588"/>
      <c r="AP392" s="588"/>
      <c r="AQ392" s="588"/>
      <c r="AR392" s="588"/>
      <c r="AS392" s="588"/>
      <c r="AT392" s="588"/>
      <c r="AU392" s="588"/>
      <c r="AV392" s="588"/>
      <c r="AW392" s="588"/>
      <c r="AX392" s="588"/>
      <c r="AY392" s="588"/>
      <c r="AZ392" s="628"/>
    </row>
    <row r="393" spans="1:74" s="601" customFormat="1" ht="18" customHeight="1">
      <c r="A393" s="578">
        <f>IF(S$389&gt;0,1,0)</f>
        <v>1</v>
      </c>
      <c r="B393" s="587"/>
      <c r="C393" s="587" t="s">
        <v>811</v>
      </c>
      <c r="D393" s="587"/>
      <c r="E393" s="639"/>
      <c r="F393" s="639"/>
      <c r="G393" s="639"/>
      <c r="H393" s="639"/>
      <c r="I393" s="639"/>
      <c r="J393" s="639"/>
      <c r="K393" s="639"/>
      <c r="L393" s="639"/>
      <c r="M393" s="639"/>
      <c r="N393" s="639"/>
      <c r="O393" s="639"/>
      <c r="P393" s="639"/>
      <c r="Q393" s="639"/>
      <c r="R393" s="639"/>
      <c r="S393" s="639"/>
      <c r="T393" s="639"/>
      <c r="U393" s="639"/>
      <c r="V393" s="639"/>
      <c r="W393" s="639"/>
      <c r="X393" s="639"/>
      <c r="Y393" s="639"/>
      <c r="Z393" s="639"/>
      <c r="AA393" s="639"/>
      <c r="AB393" s="639"/>
      <c r="AC393" s="639"/>
      <c r="AD393" s="639"/>
      <c r="AE393" s="639"/>
      <c r="AF393" s="639"/>
      <c r="AG393" s="639"/>
      <c r="AH393" s="639"/>
      <c r="AI393" s="639"/>
      <c r="AJ393" s="639"/>
      <c r="AK393" s="639"/>
      <c r="AL393" s="639"/>
      <c r="AM393" s="639"/>
      <c r="AN393" s="639"/>
      <c r="AO393" s="639"/>
      <c r="AP393" s="639"/>
      <c r="AQ393" s="639"/>
      <c r="AR393" s="639"/>
      <c r="AS393" s="639"/>
      <c r="AT393" s="639"/>
      <c r="AU393" s="639"/>
      <c r="AV393" s="639"/>
      <c r="AW393" s="639"/>
      <c r="AX393" s="639"/>
      <c r="AY393" s="639"/>
      <c r="AZ393" s="640"/>
    </row>
    <row r="394" spans="1:74" s="600" customFormat="1" ht="18" customHeight="1">
      <c r="A394" s="578">
        <f>IF(S$389&gt;0,1,0)</f>
        <v>1</v>
      </c>
      <c r="B394" s="587"/>
      <c r="C394" s="587"/>
      <c r="D394" s="587" t="s">
        <v>540</v>
      </c>
      <c r="E394" s="639" t="s">
        <v>812</v>
      </c>
      <c r="F394" s="639"/>
      <c r="G394" s="639"/>
      <c r="H394" s="639"/>
      <c r="I394" s="639"/>
      <c r="J394" s="639"/>
      <c r="K394" s="639"/>
      <c r="L394" s="639"/>
      <c r="M394" s="639"/>
      <c r="N394" s="639"/>
      <c r="O394" s="639"/>
      <c r="P394" s="639"/>
      <c r="Q394" s="639"/>
      <c r="R394" s="639"/>
      <c r="S394" s="639"/>
      <c r="T394" s="639"/>
      <c r="U394" s="639"/>
      <c r="V394" s="639"/>
      <c r="W394" s="639"/>
      <c r="X394" s="639"/>
      <c r="Y394" s="639"/>
      <c r="Z394" s="639"/>
      <c r="AA394" s="639"/>
      <c r="AB394" s="639"/>
      <c r="AC394" s="639"/>
      <c r="AD394" s="639"/>
      <c r="AE394" s="639"/>
      <c r="AF394" s="639"/>
      <c r="AG394" s="639"/>
      <c r="AH394" s="639"/>
      <c r="AI394" s="639"/>
      <c r="AJ394" s="639"/>
      <c r="AK394" s="639"/>
      <c r="AL394" s="639"/>
      <c r="AM394" s="639"/>
      <c r="AN394" s="639"/>
      <c r="AO394" s="639"/>
      <c r="AP394" s="639"/>
      <c r="AQ394" s="639"/>
      <c r="AR394" s="639"/>
      <c r="AS394" s="639"/>
      <c r="AT394" s="639"/>
      <c r="AU394" s="639"/>
      <c r="AV394" s="639"/>
      <c r="AW394" s="639"/>
      <c r="AX394" s="639"/>
      <c r="AY394" s="639"/>
      <c r="AZ394" s="640"/>
    </row>
    <row r="395" spans="1:74" s="600" customFormat="1" ht="18" customHeight="1">
      <c r="A395" s="578">
        <f>IF(S$389&gt;0,1,0)</f>
        <v>1</v>
      </c>
      <c r="B395" s="587"/>
      <c r="C395" s="587"/>
      <c r="D395" s="587" t="s">
        <v>540</v>
      </c>
      <c r="E395" s="639" t="s">
        <v>813</v>
      </c>
      <c r="F395" s="639"/>
      <c r="G395" s="639"/>
      <c r="H395" s="639"/>
      <c r="I395" s="639"/>
      <c r="J395" s="639"/>
      <c r="K395" s="639"/>
      <c r="L395" s="639"/>
      <c r="M395" s="639"/>
      <c r="N395" s="639"/>
      <c r="O395" s="639"/>
      <c r="P395" s="639"/>
      <c r="Q395" s="639"/>
      <c r="R395" s="639"/>
      <c r="S395" s="639"/>
      <c r="T395" s="639"/>
      <c r="U395" s="639"/>
      <c r="V395" s="639"/>
      <c r="W395" s="639"/>
      <c r="X395" s="639"/>
      <c r="Y395" s="639"/>
      <c r="Z395" s="639"/>
      <c r="AA395" s="639"/>
      <c r="AB395" s="639"/>
      <c r="AC395" s="639"/>
      <c r="AD395" s="639"/>
      <c r="AE395" s="639"/>
      <c r="AF395" s="639"/>
      <c r="AG395" s="639"/>
      <c r="AH395" s="639"/>
      <c r="AI395" s="639"/>
      <c r="AJ395" s="639"/>
      <c r="AK395" s="639"/>
      <c r="AL395" s="639"/>
      <c r="AM395" s="639"/>
      <c r="AN395" s="639"/>
      <c r="AO395" s="639"/>
      <c r="AP395" s="639"/>
      <c r="AQ395" s="639"/>
      <c r="AR395" s="639"/>
      <c r="AS395" s="639"/>
      <c r="AT395" s="639"/>
      <c r="AU395" s="639"/>
      <c r="AV395" s="639"/>
      <c r="AW395" s="639"/>
      <c r="AX395" s="639"/>
      <c r="AY395" s="639"/>
      <c r="AZ395" s="640"/>
    </row>
    <row r="396" spans="1:74" s="600" customFormat="1" ht="18" customHeight="1">
      <c r="A396" s="578">
        <f>IF(S$389&gt;0,1,0)</f>
        <v>1</v>
      </c>
      <c r="B396" s="587"/>
      <c r="C396" s="587" t="s">
        <v>814</v>
      </c>
      <c r="D396" s="587" t="s">
        <v>815</v>
      </c>
      <c r="E396" s="639"/>
      <c r="F396" s="639"/>
      <c r="G396" s="639"/>
      <c r="H396" s="639"/>
      <c r="I396" s="639"/>
      <c r="J396" s="639"/>
      <c r="K396" s="639"/>
      <c r="L396" s="639"/>
      <c r="M396" s="639"/>
      <c r="N396" s="639"/>
      <c r="O396" s="639"/>
      <c r="P396" s="639"/>
      <c r="Q396" s="639"/>
      <c r="R396" s="639"/>
      <c r="S396" s="639"/>
      <c r="T396" s="639"/>
      <c r="U396" s="639"/>
      <c r="V396" s="639"/>
      <c r="W396" s="639"/>
      <c r="X396" s="639"/>
      <c r="Y396" s="639"/>
      <c r="Z396" s="639"/>
      <c r="AA396" s="639"/>
      <c r="AB396" s="639"/>
      <c r="AC396" s="639"/>
      <c r="AD396" s="639"/>
      <c r="AE396" s="639"/>
      <c r="AF396" s="639"/>
      <c r="AG396" s="639"/>
      <c r="AH396" s="639"/>
      <c r="AI396" s="639"/>
      <c r="AJ396" s="639"/>
      <c r="AK396" s="639"/>
      <c r="AL396" s="639"/>
      <c r="AM396" s="639"/>
      <c r="AN396" s="639"/>
      <c r="AO396" s="639"/>
      <c r="AP396" s="639"/>
      <c r="AQ396" s="639"/>
      <c r="AR396" s="639"/>
      <c r="AS396" s="639"/>
      <c r="AT396" s="639"/>
      <c r="AU396" s="639"/>
      <c r="AV396" s="639"/>
      <c r="AW396" s="639"/>
      <c r="AX396" s="639"/>
      <c r="AY396" s="639"/>
      <c r="AZ396" s="640"/>
    </row>
    <row r="397" spans="1:74" s="600" customFormat="1" ht="18" customHeight="1">
      <c r="A397" s="578">
        <f t="shared" ref="A397:A403" si="15">IF(S$389&gt;0,1,0)</f>
        <v>1</v>
      </c>
      <c r="B397" s="587"/>
      <c r="C397" s="587"/>
      <c r="D397" s="587" t="s">
        <v>540</v>
      </c>
      <c r="E397" s="639" t="s">
        <v>816</v>
      </c>
      <c r="F397" s="639"/>
      <c r="G397" s="639"/>
      <c r="H397" s="639"/>
      <c r="I397" s="639"/>
      <c r="J397" s="639"/>
      <c r="K397" s="639"/>
      <c r="L397" s="639"/>
      <c r="M397" s="639"/>
      <c r="N397" s="639"/>
      <c r="O397" s="639"/>
      <c r="P397" s="639"/>
      <c r="Q397" s="639"/>
      <c r="R397" s="639"/>
      <c r="S397" s="639"/>
      <c r="T397" s="639"/>
      <c r="U397" s="639"/>
      <c r="V397" s="639"/>
      <c r="W397" s="639"/>
      <c r="X397" s="639"/>
      <c r="Y397" s="639"/>
      <c r="Z397" s="639"/>
      <c r="AA397" s="639"/>
      <c r="AB397" s="639"/>
      <c r="AC397" s="639"/>
      <c r="AD397" s="639"/>
      <c r="AE397" s="639"/>
      <c r="AF397" s="639"/>
      <c r="AG397" s="639"/>
      <c r="AH397" s="639"/>
      <c r="AI397" s="639"/>
      <c r="AJ397" s="639"/>
      <c r="AK397" s="639"/>
      <c r="AL397" s="639"/>
      <c r="AM397" s="639"/>
      <c r="AN397" s="639"/>
      <c r="AO397" s="639"/>
      <c r="AP397" s="639"/>
      <c r="AQ397" s="639"/>
      <c r="AR397" s="639"/>
      <c r="AS397" s="639"/>
      <c r="AT397" s="639"/>
      <c r="AU397" s="639"/>
      <c r="AV397" s="639"/>
      <c r="AW397" s="639"/>
      <c r="AX397" s="639"/>
      <c r="AY397" s="639"/>
      <c r="AZ397" s="640"/>
    </row>
    <row r="398" spans="1:74" s="600" customFormat="1" ht="18" customHeight="1">
      <c r="A398" s="578">
        <f t="shared" si="15"/>
        <v>1</v>
      </c>
      <c r="B398" s="587"/>
      <c r="C398" s="587"/>
      <c r="D398" s="587" t="s">
        <v>540</v>
      </c>
      <c r="E398" s="639" t="s">
        <v>817</v>
      </c>
      <c r="F398" s="639"/>
      <c r="G398" s="639"/>
      <c r="H398" s="639"/>
      <c r="I398" s="639"/>
      <c r="J398" s="639"/>
      <c r="K398" s="639"/>
      <c r="L398" s="639"/>
      <c r="M398" s="639"/>
      <c r="N398" s="639"/>
      <c r="O398" s="639"/>
      <c r="P398" s="639"/>
      <c r="Q398" s="639"/>
      <c r="R398" s="639"/>
      <c r="S398" s="639"/>
      <c r="T398" s="639"/>
      <c r="U398" s="639"/>
      <c r="V398" s="639"/>
      <c r="W398" s="639"/>
      <c r="X398" s="639"/>
      <c r="Y398" s="639"/>
      <c r="Z398" s="639"/>
      <c r="AA398" s="639"/>
      <c r="AB398" s="639"/>
      <c r="AC398" s="639"/>
      <c r="AD398" s="639"/>
      <c r="AE398" s="639"/>
      <c r="AF398" s="639"/>
      <c r="AG398" s="639"/>
      <c r="AH398" s="639"/>
      <c r="AI398" s="639"/>
      <c r="AJ398" s="639"/>
      <c r="AK398" s="639"/>
      <c r="AL398" s="639"/>
      <c r="AM398" s="639"/>
      <c r="AN398" s="639"/>
      <c r="AO398" s="639"/>
      <c r="AP398" s="639"/>
      <c r="AQ398" s="639"/>
      <c r="AR398" s="639"/>
      <c r="AS398" s="639"/>
      <c r="AT398" s="639"/>
      <c r="AU398" s="639"/>
      <c r="AV398" s="639"/>
      <c r="AW398" s="639"/>
      <c r="AX398" s="639"/>
      <c r="AY398" s="639"/>
      <c r="AZ398" s="640"/>
    </row>
    <row r="399" spans="1:74" s="600" customFormat="1" ht="18" customHeight="1">
      <c r="A399" s="578">
        <f t="shared" si="15"/>
        <v>1</v>
      </c>
      <c r="B399" s="587"/>
      <c r="C399" s="587"/>
      <c r="D399" s="587" t="s">
        <v>540</v>
      </c>
      <c r="E399" s="639" t="s">
        <v>818</v>
      </c>
      <c r="F399" s="639"/>
      <c r="G399" s="639"/>
      <c r="H399" s="639"/>
      <c r="I399" s="639"/>
      <c r="J399" s="639"/>
      <c r="K399" s="639"/>
      <c r="L399" s="639"/>
      <c r="M399" s="639"/>
      <c r="N399" s="639"/>
      <c r="O399" s="639"/>
      <c r="P399" s="639"/>
      <c r="Q399" s="639"/>
      <c r="R399" s="639"/>
      <c r="S399" s="639"/>
      <c r="T399" s="639"/>
      <c r="U399" s="639"/>
      <c r="V399" s="639"/>
      <c r="W399" s="639"/>
      <c r="X399" s="639"/>
      <c r="Y399" s="639"/>
      <c r="Z399" s="639"/>
      <c r="AA399" s="639"/>
      <c r="AB399" s="639"/>
      <c r="AC399" s="639"/>
      <c r="AD399" s="639"/>
      <c r="AE399" s="639"/>
      <c r="AF399" s="639"/>
      <c r="AG399" s="639"/>
      <c r="AH399" s="639"/>
      <c r="AI399" s="639"/>
      <c r="AJ399" s="639"/>
      <c r="AK399" s="639"/>
      <c r="AL399" s="639"/>
      <c r="AM399" s="639"/>
      <c r="AN399" s="639"/>
      <c r="AO399" s="639"/>
      <c r="AP399" s="639"/>
      <c r="AQ399" s="639"/>
      <c r="AR399" s="639"/>
      <c r="AS399" s="639"/>
      <c r="AT399" s="639"/>
      <c r="AU399" s="639"/>
      <c r="AV399" s="639"/>
      <c r="AW399" s="639"/>
      <c r="AX399" s="639"/>
      <c r="AY399" s="639"/>
      <c r="AZ399" s="640"/>
    </row>
    <row r="400" spans="1:74" s="600" customFormat="1" ht="18" customHeight="1">
      <c r="A400" s="578">
        <f t="shared" si="15"/>
        <v>1</v>
      </c>
      <c r="B400" s="587"/>
      <c r="C400" s="587"/>
      <c r="D400" s="587" t="s">
        <v>540</v>
      </c>
      <c r="E400" s="639" t="s">
        <v>819</v>
      </c>
      <c r="F400" s="639"/>
      <c r="G400" s="639"/>
      <c r="H400" s="639"/>
      <c r="I400" s="639"/>
      <c r="J400" s="639"/>
      <c r="K400" s="639"/>
      <c r="L400" s="639"/>
      <c r="M400" s="639"/>
      <c r="N400" s="639"/>
      <c r="O400" s="639"/>
      <c r="P400" s="639"/>
      <c r="Q400" s="639"/>
      <c r="R400" s="639"/>
      <c r="S400" s="639"/>
      <c r="T400" s="639"/>
      <c r="U400" s="639"/>
      <c r="V400" s="639"/>
      <c r="W400" s="639"/>
      <c r="X400" s="639"/>
      <c r="Y400" s="639"/>
      <c r="Z400" s="639"/>
      <c r="AA400" s="639"/>
      <c r="AB400" s="639"/>
      <c r="AC400" s="639"/>
      <c r="AD400" s="639"/>
      <c r="AE400" s="639"/>
      <c r="AF400" s="639"/>
      <c r="AG400" s="639"/>
      <c r="AH400" s="639"/>
      <c r="AI400" s="639"/>
      <c r="AJ400" s="639"/>
      <c r="AK400" s="639"/>
      <c r="AL400" s="639"/>
      <c r="AM400" s="639"/>
      <c r="AN400" s="639"/>
      <c r="AO400" s="639"/>
      <c r="AP400" s="639"/>
      <c r="AQ400" s="639"/>
      <c r="AR400" s="639"/>
      <c r="AS400" s="639"/>
      <c r="AT400" s="639"/>
      <c r="AU400" s="639"/>
      <c r="AV400" s="639"/>
      <c r="AW400" s="639"/>
      <c r="AX400" s="639"/>
      <c r="AY400" s="639"/>
      <c r="AZ400" s="640"/>
    </row>
    <row r="401" spans="1:52" s="600" customFormat="1" ht="18" customHeight="1">
      <c r="A401" s="578">
        <f t="shared" si="15"/>
        <v>1</v>
      </c>
      <c r="B401" s="587"/>
      <c r="C401" s="587"/>
      <c r="D401" s="587" t="s">
        <v>540</v>
      </c>
      <c r="E401" s="639" t="s">
        <v>820</v>
      </c>
      <c r="F401" s="639"/>
      <c r="G401" s="639"/>
      <c r="H401" s="639"/>
      <c r="I401" s="639"/>
      <c r="J401" s="639"/>
      <c r="K401" s="639"/>
      <c r="L401" s="639"/>
      <c r="M401" s="639"/>
      <c r="N401" s="639"/>
      <c r="O401" s="639"/>
      <c r="P401" s="639"/>
      <c r="Q401" s="639"/>
      <c r="R401" s="639"/>
      <c r="S401" s="639"/>
      <c r="T401" s="639"/>
      <c r="U401" s="639"/>
      <c r="V401" s="639"/>
      <c r="W401" s="639"/>
      <c r="X401" s="639"/>
      <c r="Y401" s="639"/>
      <c r="Z401" s="639"/>
      <c r="AA401" s="639"/>
      <c r="AB401" s="639"/>
      <c r="AC401" s="639"/>
      <c r="AD401" s="639"/>
      <c r="AE401" s="639"/>
      <c r="AF401" s="639"/>
      <c r="AG401" s="639"/>
      <c r="AH401" s="639"/>
      <c r="AI401" s="639"/>
      <c r="AJ401" s="639"/>
      <c r="AK401" s="639"/>
      <c r="AL401" s="639"/>
      <c r="AM401" s="639"/>
      <c r="AN401" s="639"/>
      <c r="AO401" s="639"/>
      <c r="AP401" s="639"/>
      <c r="AQ401" s="639"/>
      <c r="AR401" s="639"/>
      <c r="AS401" s="639"/>
      <c r="AT401" s="639"/>
      <c r="AU401" s="639"/>
      <c r="AV401" s="639"/>
      <c r="AW401" s="639"/>
      <c r="AX401" s="639"/>
      <c r="AY401" s="639"/>
      <c r="AZ401" s="640"/>
    </row>
    <row r="402" spans="1:52" s="600" customFormat="1" ht="18" customHeight="1">
      <c r="A402" s="578">
        <f t="shared" si="15"/>
        <v>1</v>
      </c>
      <c r="B402" s="587"/>
      <c r="C402" s="587"/>
      <c r="D402" s="587" t="s">
        <v>540</v>
      </c>
      <c r="E402" s="639" t="s">
        <v>821</v>
      </c>
      <c r="F402" s="639"/>
      <c r="G402" s="639"/>
      <c r="H402" s="639"/>
      <c r="I402" s="639"/>
      <c r="J402" s="639"/>
      <c r="K402" s="639"/>
      <c r="L402" s="639"/>
      <c r="M402" s="639"/>
      <c r="N402" s="639"/>
      <c r="O402" s="639"/>
      <c r="P402" s="639"/>
      <c r="Q402" s="639"/>
      <c r="R402" s="639"/>
      <c r="S402" s="639"/>
      <c r="T402" s="639"/>
      <c r="U402" s="639"/>
      <c r="V402" s="639"/>
      <c r="W402" s="639"/>
      <c r="X402" s="639"/>
      <c r="Y402" s="639"/>
      <c r="Z402" s="639"/>
      <c r="AA402" s="639"/>
      <c r="AB402" s="639"/>
      <c r="AC402" s="639"/>
      <c r="AD402" s="639"/>
      <c r="AE402" s="639"/>
      <c r="AF402" s="639"/>
      <c r="AG402" s="639"/>
      <c r="AH402" s="639"/>
      <c r="AI402" s="639"/>
      <c r="AJ402" s="639"/>
      <c r="AK402" s="639"/>
      <c r="AL402" s="639"/>
      <c r="AM402" s="639"/>
      <c r="AN402" s="639"/>
      <c r="AO402" s="639"/>
      <c r="AP402" s="639"/>
      <c r="AQ402" s="639"/>
      <c r="AR402" s="639"/>
      <c r="AS402" s="639"/>
      <c r="AT402" s="639"/>
      <c r="AU402" s="639"/>
      <c r="AV402" s="639"/>
      <c r="AW402" s="639"/>
      <c r="AX402" s="639"/>
      <c r="AY402" s="639"/>
      <c r="AZ402" s="640"/>
    </row>
    <row r="403" spans="1:52" s="600" customFormat="1" ht="18" customHeight="1">
      <c r="A403" s="578">
        <f t="shared" si="15"/>
        <v>1</v>
      </c>
      <c r="B403" s="587"/>
      <c r="C403" s="587"/>
      <c r="D403" s="587" t="s">
        <v>540</v>
      </c>
      <c r="E403" s="639" t="s">
        <v>822</v>
      </c>
      <c r="F403" s="639"/>
      <c r="G403" s="639"/>
      <c r="H403" s="639"/>
      <c r="I403" s="639"/>
      <c r="J403" s="639"/>
      <c r="K403" s="639"/>
      <c r="L403" s="639"/>
      <c r="M403" s="639"/>
      <c r="N403" s="639"/>
      <c r="O403" s="639"/>
      <c r="P403" s="639"/>
      <c r="Q403" s="639"/>
      <c r="R403" s="639"/>
      <c r="S403" s="639"/>
      <c r="T403" s="639"/>
      <c r="U403" s="639"/>
      <c r="V403" s="639"/>
      <c r="W403" s="639"/>
      <c r="X403" s="639"/>
      <c r="Y403" s="639"/>
      <c r="Z403" s="639"/>
      <c r="AA403" s="639"/>
      <c r="AB403" s="639"/>
      <c r="AC403" s="639"/>
      <c r="AD403" s="639"/>
      <c r="AE403" s="639"/>
      <c r="AF403" s="639"/>
      <c r="AG403" s="639"/>
      <c r="AH403" s="639"/>
      <c r="AI403" s="639"/>
      <c r="AJ403" s="639"/>
      <c r="AK403" s="639"/>
      <c r="AL403" s="639"/>
      <c r="AM403" s="639"/>
      <c r="AN403" s="639"/>
      <c r="AO403" s="639"/>
      <c r="AP403" s="639"/>
      <c r="AQ403" s="639"/>
      <c r="AR403" s="639"/>
      <c r="AS403" s="639"/>
      <c r="AT403" s="639"/>
      <c r="AU403" s="639"/>
      <c r="AV403" s="639"/>
      <c r="AW403" s="639"/>
      <c r="AX403" s="639"/>
      <c r="AY403" s="639"/>
      <c r="AZ403" s="640"/>
    </row>
    <row r="404" spans="1:52" s="600" customFormat="1" ht="18" customHeight="1" thickBot="1">
      <c r="A404" s="578">
        <f t="shared" si="14"/>
        <v>1</v>
      </c>
      <c r="B404" s="587"/>
      <c r="C404" s="587"/>
      <c r="D404" s="639"/>
      <c r="E404" s="641"/>
      <c r="F404" s="641"/>
      <c r="G404" s="641"/>
      <c r="H404" s="641"/>
      <c r="I404" s="641"/>
      <c r="J404" s="641"/>
      <c r="K404" s="641"/>
      <c r="L404" s="641"/>
      <c r="M404" s="641"/>
      <c r="N404" s="641"/>
      <c r="O404" s="641"/>
      <c r="P404" s="641"/>
      <c r="Q404" s="641"/>
      <c r="R404" s="641"/>
      <c r="S404" s="641"/>
      <c r="T404" s="641"/>
      <c r="U404" s="641"/>
      <c r="V404" s="641"/>
      <c r="W404" s="641"/>
      <c r="X404" s="641"/>
      <c r="Y404" s="641"/>
      <c r="Z404" s="641"/>
      <c r="AA404" s="641"/>
      <c r="AB404" s="641"/>
      <c r="AC404" s="641"/>
      <c r="AD404" s="641"/>
      <c r="AE404" s="641"/>
      <c r="AF404" s="641"/>
      <c r="AG404" s="641"/>
      <c r="AH404" s="641"/>
      <c r="AI404" s="641"/>
      <c r="AJ404" s="641"/>
      <c r="AK404" s="641"/>
      <c r="AL404" s="641"/>
      <c r="AM404" s="641"/>
      <c r="AN404" s="641"/>
      <c r="AO404" s="641"/>
      <c r="AP404" s="641"/>
      <c r="AQ404" s="641"/>
      <c r="AR404" s="641"/>
      <c r="AS404" s="641"/>
      <c r="AT404" s="641"/>
      <c r="AU404" s="641"/>
      <c r="AV404" s="641"/>
      <c r="AW404" s="641"/>
      <c r="AX404" s="641"/>
      <c r="AY404" s="641"/>
      <c r="AZ404" s="640"/>
    </row>
    <row r="405" spans="1:52" s="435" customFormat="1" ht="33" thickTop="1" thickBot="1">
      <c r="A405" s="578">
        <f>IF(K$423&gt;0,1,0)</f>
        <v>1</v>
      </c>
      <c r="B405" s="2167" t="s">
        <v>823</v>
      </c>
      <c r="C405" s="2168"/>
      <c r="D405" s="2168"/>
      <c r="E405" s="2168"/>
      <c r="F405" s="2168"/>
      <c r="G405" s="2168"/>
      <c r="H405" s="2168"/>
      <c r="I405" s="2168"/>
      <c r="J405" s="2168"/>
      <c r="K405" s="2168"/>
      <c r="L405" s="2168"/>
      <c r="M405" s="2168"/>
      <c r="N405" s="2168"/>
      <c r="O405" s="2168"/>
      <c r="P405" s="2168"/>
      <c r="Q405" s="2168"/>
      <c r="R405" s="2168"/>
      <c r="S405" s="2168"/>
      <c r="T405" s="2168"/>
      <c r="U405" s="2168"/>
      <c r="V405" s="2168"/>
      <c r="W405" s="2168"/>
      <c r="X405" s="2168"/>
      <c r="Y405" s="2168"/>
      <c r="Z405" s="2168"/>
      <c r="AA405" s="2168"/>
      <c r="AB405" s="2168"/>
      <c r="AC405" s="2168"/>
      <c r="AD405" s="2168"/>
      <c r="AE405" s="2168"/>
      <c r="AF405" s="2168"/>
      <c r="AG405" s="2168"/>
      <c r="AH405" s="2168"/>
      <c r="AI405" s="2168"/>
      <c r="AJ405" s="2168"/>
      <c r="AK405" s="2168"/>
      <c r="AL405" s="2168"/>
      <c r="AM405" s="2168"/>
      <c r="AN405" s="2168"/>
      <c r="AO405" s="2168"/>
      <c r="AP405" s="2168"/>
      <c r="AQ405" s="2168"/>
      <c r="AR405" s="2168"/>
      <c r="AS405" s="2168"/>
      <c r="AT405" s="2168"/>
      <c r="AU405" s="2168"/>
      <c r="AV405" s="2168"/>
      <c r="AW405" s="2168"/>
      <c r="AX405" s="2168"/>
      <c r="AY405" s="2169"/>
    </row>
    <row r="406" spans="1:52" ht="17.25" thickTop="1">
      <c r="A406" s="578">
        <f t="shared" ref="A406:A439" si="16">IF(K$423&gt;0,1,0)</f>
        <v>1</v>
      </c>
      <c r="B406" s="579"/>
      <c r="C406" s="579"/>
      <c r="D406" s="579"/>
      <c r="E406" s="579"/>
      <c r="F406" s="579"/>
      <c r="G406" s="579"/>
      <c r="H406" s="579"/>
      <c r="I406" s="579"/>
      <c r="J406" s="579"/>
      <c r="K406" s="579"/>
      <c r="L406" s="579"/>
      <c r="M406" s="579"/>
      <c r="N406" s="579"/>
      <c r="O406" s="579"/>
      <c r="P406" s="579"/>
      <c r="Q406" s="579"/>
      <c r="R406" s="579"/>
      <c r="S406" s="579"/>
      <c r="T406" s="579"/>
      <c r="U406" s="579"/>
      <c r="V406" s="579"/>
      <c r="W406" s="579"/>
      <c r="X406" s="579"/>
      <c r="Y406" s="579"/>
      <c r="Z406" s="579"/>
      <c r="AA406" s="579"/>
      <c r="AB406" s="579"/>
      <c r="AC406" s="579"/>
      <c r="AD406" s="579"/>
      <c r="AE406" s="579"/>
      <c r="AF406" s="579"/>
      <c r="AG406" s="579"/>
      <c r="AH406" s="579"/>
      <c r="AI406" s="579"/>
      <c r="AJ406" s="579"/>
      <c r="AK406" s="579"/>
      <c r="AL406" s="579"/>
      <c r="AM406" s="579"/>
      <c r="AN406" s="579"/>
      <c r="AO406" s="579"/>
      <c r="AP406" s="579"/>
      <c r="AQ406" s="579"/>
      <c r="AR406" s="579"/>
      <c r="AS406" s="579"/>
      <c r="AT406" s="579"/>
      <c r="AU406" s="579"/>
      <c r="AV406" s="579"/>
      <c r="AW406" s="579"/>
      <c r="AX406" s="579"/>
      <c r="AY406" s="579"/>
    </row>
    <row r="407" spans="1:52" ht="19.5">
      <c r="A407" s="578">
        <f t="shared" si="16"/>
        <v>1</v>
      </c>
      <c r="B407" s="581"/>
      <c r="C407" s="581"/>
      <c r="D407" s="581"/>
      <c r="E407" s="581"/>
      <c r="F407" s="2120" t="s">
        <v>768</v>
      </c>
      <c r="G407" s="2120"/>
      <c r="H407" s="2120"/>
      <c r="I407" s="2120"/>
      <c r="J407" s="2120"/>
      <c r="K407" s="2120"/>
      <c r="L407" s="2172" t="str">
        <f>'6-3표준조사(2)'!K604</f>
        <v>66-0</v>
      </c>
      <c r="M407" s="2121"/>
      <c r="N407" s="2121"/>
      <c r="O407" s="2121"/>
      <c r="P407" s="2121"/>
      <c r="Q407" s="2121"/>
      <c r="R407" s="582"/>
      <c r="S407" s="582"/>
      <c r="T407" s="2120" t="s">
        <v>769</v>
      </c>
      <c r="U407" s="2120"/>
      <c r="V407" s="2120"/>
      <c r="W407" s="2120"/>
      <c r="X407" s="2120"/>
      <c r="Y407" s="2120"/>
      <c r="Z407" s="2172" t="str">
        <f>'6-3표준조사(2)'!L604</f>
        <v>31-0</v>
      </c>
      <c r="AA407" s="2121"/>
      <c r="AB407" s="2121"/>
      <c r="AC407" s="2121"/>
      <c r="AD407" s="2121"/>
      <c r="AE407" s="2121"/>
      <c r="AF407" s="582"/>
      <c r="AG407" s="582"/>
      <c r="AH407" s="2120" t="s">
        <v>770</v>
      </c>
      <c r="AI407" s="2120"/>
      <c r="AJ407" s="2120"/>
      <c r="AK407" s="2120"/>
      <c r="AL407" s="2120"/>
      <c r="AM407" s="2120"/>
      <c r="AN407" s="2120"/>
      <c r="AO407" s="2121" t="str">
        <f>'6-3표준조사(2)'!R604</f>
        <v>모두베기</v>
      </c>
      <c r="AP407" s="2121"/>
      <c r="AQ407" s="2121"/>
      <c r="AR407" s="2121"/>
      <c r="AS407" s="2121"/>
      <c r="AT407" s="2121"/>
      <c r="AU407" s="583"/>
      <c r="AV407" s="583"/>
      <c r="AW407" s="583"/>
      <c r="AX407" s="583"/>
      <c r="AY407" s="581"/>
    </row>
    <row r="408" spans="1:52">
      <c r="A408" s="578">
        <f t="shared" si="16"/>
        <v>1</v>
      </c>
      <c r="B408" s="579"/>
      <c r="C408" s="579"/>
      <c r="D408" s="579"/>
      <c r="E408" s="579"/>
      <c r="F408" s="579"/>
      <c r="G408" s="579"/>
      <c r="H408" s="579"/>
      <c r="I408" s="579"/>
      <c r="J408" s="579"/>
      <c r="K408" s="579"/>
      <c r="L408" s="579"/>
      <c r="M408" s="579"/>
      <c r="N408" s="579"/>
      <c r="O408" s="579"/>
      <c r="P408" s="579"/>
      <c r="Q408" s="579"/>
      <c r="R408" s="579"/>
      <c r="S408" s="579"/>
      <c r="T408" s="579"/>
      <c r="U408" s="579"/>
      <c r="V408" s="579"/>
      <c r="W408" s="579"/>
      <c r="X408" s="579"/>
      <c r="Y408" s="579"/>
      <c r="Z408" s="579"/>
      <c r="AA408" s="579"/>
      <c r="AB408" s="579"/>
      <c r="AC408" s="579"/>
      <c r="AD408" s="579"/>
      <c r="AE408" s="579"/>
      <c r="AF408" s="579"/>
      <c r="AG408" s="579"/>
      <c r="AH408" s="579"/>
      <c r="AI408" s="579"/>
      <c r="AJ408" s="579"/>
      <c r="AK408" s="579"/>
      <c r="AL408" s="579"/>
      <c r="AM408" s="579"/>
      <c r="AN408" s="579"/>
      <c r="AO408" s="579"/>
      <c r="AP408" s="579"/>
      <c r="AQ408" s="579"/>
      <c r="AR408" s="579"/>
      <c r="AS408" s="579"/>
      <c r="AT408" s="579"/>
      <c r="AU408" s="579"/>
      <c r="AV408" s="579"/>
      <c r="AW408" s="579"/>
      <c r="AX408" s="579"/>
      <c r="AY408" s="579"/>
    </row>
    <row r="409" spans="1:52">
      <c r="A409" s="578">
        <f t="shared" si="16"/>
        <v>1</v>
      </c>
      <c r="B409" s="2116" t="s">
        <v>771</v>
      </c>
      <c r="C409" s="2116"/>
      <c r="D409" s="2116"/>
      <c r="E409" s="2116"/>
      <c r="F409" s="2116"/>
      <c r="G409" s="2116"/>
      <c r="H409" s="2116"/>
      <c r="I409" s="2116"/>
      <c r="J409" s="2116"/>
      <c r="K409" s="2116"/>
      <c r="L409" s="2116"/>
      <c r="M409" s="2116"/>
      <c r="N409" s="2116"/>
      <c r="O409" s="2116"/>
      <c r="P409" s="2116"/>
      <c r="Q409" s="2116"/>
      <c r="R409" s="2116"/>
      <c r="S409" s="2116"/>
      <c r="T409" s="2116"/>
      <c r="U409" s="2116"/>
      <c r="V409" s="2116"/>
      <c r="W409" s="2116"/>
      <c r="X409" s="2116"/>
      <c r="Y409" s="2116"/>
      <c r="Z409" s="2116"/>
      <c r="AA409" s="2116"/>
      <c r="AB409" s="2116"/>
      <c r="AC409" s="2116"/>
      <c r="AD409" s="2116"/>
      <c r="AE409" s="2116"/>
      <c r="AF409" s="2116"/>
      <c r="AG409" s="2116"/>
      <c r="AH409" s="2116"/>
      <c r="AI409" s="2116"/>
      <c r="AJ409" s="2116"/>
      <c r="AK409" s="2116"/>
      <c r="AL409" s="2116"/>
      <c r="AM409" s="2116"/>
      <c r="AN409" s="2116"/>
      <c r="AO409" s="2116"/>
      <c r="AP409" s="2116"/>
      <c r="AQ409" s="2116"/>
      <c r="AR409" s="2116"/>
      <c r="AS409" s="2116"/>
      <c r="AT409" s="2116"/>
      <c r="AU409" s="2116"/>
      <c r="AV409" s="2116"/>
      <c r="AW409" s="2116"/>
      <c r="AX409" s="2116"/>
      <c r="AY409" s="2116"/>
    </row>
    <row r="410" spans="1:52">
      <c r="A410" s="578">
        <f t="shared" si="16"/>
        <v>1</v>
      </c>
      <c r="B410" s="587"/>
      <c r="C410" s="587" t="s">
        <v>772</v>
      </c>
      <c r="D410" s="588" t="s">
        <v>773</v>
      </c>
      <c r="E410" s="588"/>
      <c r="F410" s="589"/>
      <c r="G410" s="589"/>
      <c r="H410" s="589"/>
      <c r="I410" s="589"/>
      <c r="J410" s="590"/>
      <c r="K410" s="587"/>
      <c r="L410" s="587"/>
      <c r="M410" s="588"/>
      <c r="N410" s="588"/>
      <c r="O410" s="590"/>
      <c r="P410" s="588"/>
      <c r="Q410" s="588"/>
      <c r="R410" s="588"/>
      <c r="S410" s="588"/>
      <c r="T410" s="588"/>
      <c r="U410" s="588"/>
      <c r="V410" s="588"/>
      <c r="W410" s="588"/>
      <c r="X410" s="588"/>
      <c r="Y410" s="588"/>
      <c r="Z410" s="588"/>
      <c r="AA410" s="588"/>
      <c r="AB410" s="588"/>
      <c r="AC410" s="588"/>
      <c r="AD410" s="588"/>
      <c r="AE410" s="588"/>
      <c r="AF410" s="587"/>
      <c r="AG410" s="587"/>
      <c r="AH410" s="587"/>
      <c r="AI410" s="587"/>
      <c r="AJ410" s="587"/>
      <c r="AK410" s="587"/>
      <c r="AL410" s="587"/>
      <c r="AM410" s="587"/>
      <c r="AN410" s="587"/>
      <c r="AO410" s="587"/>
      <c r="AP410" s="587"/>
      <c r="AQ410" s="587"/>
      <c r="AR410" s="587"/>
      <c r="AS410" s="587"/>
      <c r="AT410" s="587"/>
      <c r="AU410" s="587"/>
      <c r="AV410" s="587"/>
      <c r="AW410" s="587"/>
      <c r="AX410" s="587"/>
      <c r="AY410" s="587"/>
    </row>
    <row r="411" spans="1:52">
      <c r="A411" s="578">
        <f t="shared" si="16"/>
        <v>1</v>
      </c>
      <c r="B411" s="587"/>
      <c r="C411" s="587"/>
      <c r="D411" s="587" t="s">
        <v>540</v>
      </c>
      <c r="E411" s="588" t="str">
        <f>CONCATENATE(L407," 임반 ",Z407," 소반 은 해발고",'6-3표준조사(2)'!W603,"m ~ ",'6-3표준조사(2)'!W604,"m 사이에 분포한다.")</f>
        <v>66-0 임반 31-0 소반 은 해발고714m ~ 782m 사이에 분포한다.</v>
      </c>
      <c r="F411" s="588"/>
      <c r="G411" s="588"/>
      <c r="H411" s="588"/>
      <c r="I411" s="588"/>
      <c r="J411" s="588"/>
      <c r="K411" s="588"/>
      <c r="L411" s="588"/>
      <c r="M411" s="588"/>
      <c r="N411" s="588"/>
      <c r="O411" s="588"/>
      <c r="P411" s="588"/>
      <c r="Q411" s="588"/>
      <c r="R411" s="588"/>
      <c r="S411" s="588"/>
      <c r="T411" s="588"/>
      <c r="U411" s="588"/>
      <c r="V411" s="588"/>
      <c r="W411" s="588"/>
      <c r="X411" s="588"/>
      <c r="Y411" s="588"/>
      <c r="Z411" s="588"/>
      <c r="AA411" s="588"/>
      <c r="AB411" s="588"/>
      <c r="AC411" s="588"/>
      <c r="AD411" s="588"/>
      <c r="AE411" s="588"/>
      <c r="AF411" s="588"/>
      <c r="AG411" s="588"/>
      <c r="AH411" s="588"/>
      <c r="AI411" s="588"/>
      <c r="AJ411" s="591"/>
      <c r="AK411" s="591"/>
      <c r="AL411" s="591"/>
      <c r="AM411" s="588"/>
      <c r="AN411" s="588"/>
      <c r="AO411" s="588"/>
      <c r="AP411" s="588"/>
      <c r="AQ411" s="588"/>
      <c r="AR411" s="588"/>
      <c r="AS411" s="588"/>
      <c r="AT411" s="588"/>
      <c r="AU411" s="588"/>
      <c r="AV411" s="588"/>
      <c r="AW411" s="588"/>
      <c r="AX411" s="588"/>
      <c r="AY411" s="588"/>
    </row>
    <row r="412" spans="1:52">
      <c r="A412" s="578">
        <f t="shared" si="16"/>
        <v>1</v>
      </c>
      <c r="B412" s="587"/>
      <c r="C412" s="587"/>
      <c r="D412" s="587" t="s">
        <v>540</v>
      </c>
      <c r="E412" s="587" t="str">
        <f>CONCATENATE("소반의 경사도는 평균 ",'6-3표준조사(2)'!W605,"˚로 ",'6-3표준조사(2)'!P606,"경사이고, 임지의 잔재를 제외하고 장애물은 많지 않다.")</f>
        <v>소반의 경사도는 평균 29˚로 중 (15˚ ~ 30˚)경사이고, 임지의 잔재를 제외하고 장애물은 많지 않다.</v>
      </c>
      <c r="F412" s="587"/>
      <c r="G412" s="587"/>
      <c r="H412" s="587"/>
      <c r="I412" s="587"/>
      <c r="J412" s="587"/>
      <c r="K412" s="587"/>
      <c r="L412" s="587"/>
      <c r="M412" s="587"/>
      <c r="N412" s="587"/>
      <c r="O412" s="587"/>
      <c r="P412" s="587"/>
      <c r="Q412" s="587"/>
      <c r="R412" s="587"/>
      <c r="S412" s="587"/>
      <c r="T412" s="587"/>
      <c r="U412" s="587"/>
      <c r="V412" s="587"/>
      <c r="W412" s="587"/>
      <c r="X412" s="587"/>
      <c r="Y412" s="587"/>
      <c r="Z412" s="587"/>
      <c r="AA412" s="587"/>
      <c r="AB412" s="587"/>
      <c r="AC412" s="587"/>
      <c r="AD412" s="587"/>
      <c r="AE412" s="587"/>
      <c r="AF412" s="587"/>
      <c r="AG412" s="587"/>
      <c r="AH412" s="587"/>
      <c r="AI412" s="587"/>
      <c r="AJ412" s="587"/>
      <c r="AK412" s="587"/>
      <c r="AL412" s="587"/>
      <c r="AM412" s="587"/>
      <c r="AN412" s="587"/>
      <c r="AO412" s="587"/>
      <c r="AP412" s="587"/>
      <c r="AQ412" s="587"/>
      <c r="AR412" s="587"/>
      <c r="AS412" s="587"/>
      <c r="AT412" s="587"/>
      <c r="AU412" s="587"/>
      <c r="AV412" s="587"/>
      <c r="AW412" s="587"/>
      <c r="AX412" s="587"/>
      <c r="AY412" s="587"/>
    </row>
    <row r="413" spans="1:52">
      <c r="A413" s="578">
        <f t="shared" si="16"/>
        <v>1</v>
      </c>
      <c r="B413" s="587"/>
      <c r="C413" s="587" t="s">
        <v>405</v>
      </c>
      <c r="D413" s="587" t="s">
        <v>777</v>
      </c>
      <c r="E413" s="587"/>
      <c r="F413" s="587"/>
      <c r="G413" s="587"/>
      <c r="H413" s="587"/>
      <c r="I413" s="587"/>
      <c r="J413" s="587"/>
      <c r="K413" s="588"/>
      <c r="L413" s="588"/>
      <c r="M413" s="592"/>
      <c r="N413" s="587"/>
      <c r="O413" s="587"/>
      <c r="P413" s="593"/>
      <c r="Q413" s="593"/>
      <c r="R413" s="593"/>
      <c r="S413" s="593"/>
      <c r="T413" s="593"/>
      <c r="U413" s="587"/>
      <c r="V413" s="587"/>
      <c r="W413" s="587"/>
      <c r="X413" s="587"/>
      <c r="Y413" s="587"/>
      <c r="Z413" s="587"/>
      <c r="AA413" s="587"/>
      <c r="AB413" s="587"/>
      <c r="AC413" s="587"/>
      <c r="AD413" s="587"/>
      <c r="AE413" s="587"/>
      <c r="AF413" s="587"/>
      <c r="AG413" s="587"/>
      <c r="AH413" s="587"/>
      <c r="AI413" s="587"/>
      <c r="AJ413" s="587"/>
      <c r="AK413" s="587"/>
      <c r="AL413" s="587"/>
      <c r="AM413" s="587"/>
      <c r="AN413" s="587"/>
      <c r="AO413" s="587"/>
      <c r="AP413" s="587"/>
      <c r="AQ413" s="587"/>
      <c r="AR413" s="587"/>
      <c r="AS413" s="587"/>
      <c r="AT413" s="587"/>
      <c r="AU413" s="587"/>
      <c r="AV413" s="587"/>
      <c r="AW413" s="587"/>
      <c r="AX413" s="587"/>
      <c r="AY413" s="587"/>
    </row>
    <row r="414" spans="1:52">
      <c r="A414" s="578">
        <f t="shared" si="16"/>
        <v>1</v>
      </c>
      <c r="B414" s="587"/>
      <c r="C414" s="587"/>
      <c r="D414" s="587" t="s">
        <v>540</v>
      </c>
      <c r="E414" s="588" t="str">
        <f>CONCATENATE("사업대상지는 ",'6-3표준조사(2)'!N604," ",'6-3표준조사(2)'!O604," ",'6-3표준조사(2)'!P604,"이다." )</f>
        <v>사업대상지는 영춘 오사 산1번지이다.</v>
      </c>
      <c r="F414" s="588"/>
      <c r="G414" s="588"/>
      <c r="H414" s="587"/>
      <c r="I414" s="587"/>
      <c r="J414" s="587"/>
      <c r="K414" s="587"/>
      <c r="L414" s="587"/>
      <c r="M414" s="587"/>
      <c r="N414" s="587"/>
      <c r="O414" s="587"/>
      <c r="P414" s="587"/>
      <c r="Q414" s="587"/>
      <c r="R414" s="587"/>
      <c r="S414" s="587"/>
      <c r="T414" s="587"/>
      <c r="U414" s="587"/>
      <c r="V414" s="587"/>
      <c r="W414" s="587"/>
      <c r="X414" s="587"/>
      <c r="Y414" s="587"/>
      <c r="Z414" s="587"/>
      <c r="AA414" s="587"/>
      <c r="AB414" s="587"/>
      <c r="AC414" s="587"/>
      <c r="AD414" s="587"/>
      <c r="AE414" s="587"/>
      <c r="AF414" s="587"/>
      <c r="AG414" s="587"/>
      <c r="AH414" s="587"/>
      <c r="AI414" s="587"/>
      <c r="AJ414" s="588"/>
      <c r="AK414" s="588"/>
      <c r="AL414" s="588"/>
      <c r="AM414" s="588"/>
      <c r="AN414" s="588"/>
      <c r="AO414" s="588"/>
      <c r="AP414" s="588"/>
      <c r="AQ414" s="588"/>
      <c r="AR414" s="588"/>
      <c r="AS414" s="588"/>
      <c r="AT414" s="588"/>
      <c r="AU414" s="588"/>
      <c r="AV414" s="588"/>
      <c r="AW414" s="588"/>
      <c r="AX414" s="588"/>
      <c r="AY414" s="588"/>
    </row>
    <row r="415" spans="1:52">
      <c r="A415" s="578">
        <f t="shared" si="16"/>
        <v>1</v>
      </c>
      <c r="B415" s="587"/>
      <c r="C415" s="587"/>
      <c r="D415" s="587" t="s">
        <v>540</v>
      </c>
      <c r="E415" s="588" t="str">
        <f>CONCATENATE("소반내에 묘지 및 조림목이 고사하여 풀베기 작업이 필요없는 지역을 제외한 풀베기사업 대상면적은 ",'6-3표준조사(2)'!Q604,"ha 이다.")</f>
        <v>소반내에 묘지 및 조림목이 고사하여 풀베기 작업이 필요없는 지역을 제외한 풀베기사업 대상면적은 2ha 이다.</v>
      </c>
      <c r="F415" s="588"/>
      <c r="G415" s="588"/>
      <c r="H415" s="588"/>
      <c r="I415" s="588"/>
      <c r="J415" s="588"/>
      <c r="K415" s="588"/>
      <c r="L415" s="588"/>
      <c r="M415" s="588"/>
      <c r="N415" s="588"/>
      <c r="O415" s="588"/>
      <c r="P415" s="588"/>
      <c r="Q415" s="588"/>
      <c r="R415" s="588"/>
      <c r="S415" s="588"/>
      <c r="T415" s="588"/>
      <c r="U415" s="588"/>
      <c r="V415" s="588"/>
      <c r="W415" s="588"/>
      <c r="X415" s="588"/>
      <c r="Y415" s="588"/>
      <c r="Z415" s="588"/>
      <c r="AA415" s="588"/>
      <c r="AB415" s="588"/>
      <c r="AC415" s="588"/>
      <c r="AD415" s="588"/>
      <c r="AE415" s="588"/>
      <c r="AF415" s="588"/>
      <c r="AG415" s="588"/>
      <c r="AH415" s="588"/>
      <c r="AI415" s="588"/>
      <c r="AJ415" s="588"/>
      <c r="AK415" s="588"/>
      <c r="AL415" s="588"/>
      <c r="AM415" s="588"/>
      <c r="AN415" s="588"/>
      <c r="AO415" s="588"/>
      <c r="AP415" s="588"/>
      <c r="AQ415" s="588"/>
      <c r="AR415" s="588"/>
      <c r="AS415" s="588"/>
      <c r="AT415" s="588"/>
      <c r="AU415" s="588"/>
      <c r="AV415" s="588"/>
      <c r="AW415" s="588"/>
      <c r="AX415" s="588"/>
      <c r="AY415" s="588"/>
    </row>
    <row r="416" spans="1:52">
      <c r="A416" s="578">
        <f t="shared" si="16"/>
        <v>1</v>
      </c>
      <c r="B416" s="587"/>
      <c r="C416" s="587" t="s">
        <v>407</v>
      </c>
      <c r="D416" s="587" t="s">
        <v>779</v>
      </c>
      <c r="E416" s="588"/>
      <c r="F416" s="588"/>
      <c r="G416" s="588"/>
      <c r="H416" s="588"/>
      <c r="I416" s="588"/>
      <c r="J416" s="588"/>
      <c r="K416" s="588"/>
      <c r="L416" s="588"/>
      <c r="M416" s="588"/>
      <c r="N416" s="588"/>
      <c r="O416" s="588"/>
      <c r="P416" s="588"/>
      <c r="Q416" s="588"/>
      <c r="R416" s="588"/>
      <c r="S416" s="588"/>
      <c r="T416" s="588"/>
      <c r="U416" s="588"/>
      <c r="V416" s="588"/>
      <c r="W416" s="588"/>
      <c r="X416" s="588"/>
      <c r="Y416" s="588"/>
      <c r="Z416" s="588"/>
      <c r="AA416" s="588"/>
      <c r="AB416" s="588"/>
      <c r="AC416" s="588"/>
      <c r="AD416" s="588"/>
      <c r="AE416" s="588"/>
      <c r="AF416" s="588"/>
      <c r="AG416" s="588"/>
      <c r="AH416" s="595"/>
      <c r="AI416" s="595"/>
      <c r="AJ416" s="595"/>
      <c r="AK416" s="588"/>
      <c r="AL416" s="588"/>
      <c r="AM416" s="588"/>
      <c r="AN416" s="588"/>
      <c r="AO416" s="588"/>
      <c r="AP416" s="588"/>
      <c r="AQ416" s="588"/>
      <c r="AR416" s="588"/>
      <c r="AS416" s="588"/>
      <c r="AT416" s="588"/>
      <c r="AU416" s="588"/>
      <c r="AV416" s="588"/>
      <c r="AW416" s="588"/>
      <c r="AX416" s="588"/>
      <c r="AY416" s="588"/>
    </row>
    <row r="417" spans="1:51">
      <c r="A417" s="578">
        <f t="shared" si="16"/>
        <v>1</v>
      </c>
      <c r="B417" s="596"/>
      <c r="C417" s="596"/>
      <c r="D417" s="596" t="s">
        <v>540</v>
      </c>
      <c r="E417" s="597" t="s">
        <v>2165</v>
      </c>
      <c r="F417" s="597"/>
      <c r="G417" s="597"/>
      <c r="H417" s="597"/>
      <c r="I417" s="597"/>
      <c r="J417" s="597"/>
      <c r="K417" s="597"/>
      <c r="L417" s="597"/>
      <c r="M417" s="597"/>
      <c r="N417" s="597"/>
      <c r="O417" s="597"/>
      <c r="P417" s="597"/>
      <c r="Q417" s="597"/>
      <c r="R417" s="597"/>
      <c r="S417" s="597"/>
      <c r="T417" s="597"/>
      <c r="U417" s="597"/>
      <c r="V417" s="597"/>
      <c r="W417" s="597"/>
      <c r="X417" s="597"/>
      <c r="Y417" s="597"/>
      <c r="Z417" s="597"/>
      <c r="AA417" s="597"/>
      <c r="AB417" s="597"/>
      <c r="AC417" s="597"/>
      <c r="AD417" s="597"/>
      <c r="AE417" s="597"/>
      <c r="AF417" s="597"/>
      <c r="AG417" s="597"/>
      <c r="AH417" s="598"/>
      <c r="AI417" s="598"/>
      <c r="AJ417" s="598"/>
      <c r="AK417" s="597"/>
      <c r="AL417" s="597"/>
      <c r="AM417" s="597"/>
      <c r="AN417" s="597"/>
      <c r="AO417" s="597"/>
      <c r="AP417" s="597"/>
      <c r="AQ417" s="597"/>
      <c r="AR417" s="597"/>
      <c r="AS417" s="597"/>
      <c r="AT417" s="597"/>
      <c r="AU417" s="597"/>
      <c r="AV417" s="597"/>
      <c r="AW417" s="597"/>
      <c r="AX417" s="597"/>
      <c r="AY417" s="597"/>
    </row>
    <row r="418" spans="1:51">
      <c r="A418" s="578">
        <f t="shared" si="16"/>
        <v>1</v>
      </c>
      <c r="B418" s="587"/>
      <c r="C418" s="587"/>
      <c r="D418" s="599"/>
      <c r="E418" s="599"/>
      <c r="F418" s="599"/>
      <c r="G418" s="599"/>
      <c r="H418" s="599"/>
      <c r="I418" s="599"/>
      <c r="J418" s="599"/>
      <c r="K418" s="599"/>
      <c r="L418" s="599"/>
      <c r="M418" s="599"/>
      <c r="N418" s="599"/>
      <c r="O418" s="599"/>
      <c r="P418" s="599"/>
      <c r="Q418" s="599"/>
      <c r="R418" s="599"/>
      <c r="S418" s="599"/>
      <c r="T418" s="599"/>
      <c r="U418" s="599"/>
      <c r="V418" s="599"/>
      <c r="W418" s="599"/>
      <c r="X418" s="599"/>
      <c r="Y418" s="599"/>
      <c r="Z418" s="599"/>
      <c r="AA418" s="599"/>
      <c r="AB418" s="599"/>
      <c r="AC418" s="599"/>
      <c r="AD418" s="599"/>
      <c r="AE418" s="599"/>
      <c r="AF418" s="599"/>
      <c r="AG418" s="599"/>
      <c r="AH418" s="599"/>
      <c r="AI418" s="599"/>
      <c r="AJ418" s="599"/>
      <c r="AK418" s="599"/>
      <c r="AL418" s="599"/>
      <c r="AM418" s="599"/>
      <c r="AN418" s="599"/>
      <c r="AO418" s="599"/>
      <c r="AP418" s="599"/>
      <c r="AQ418" s="599"/>
      <c r="AR418" s="599"/>
      <c r="AS418" s="599"/>
      <c r="AT418" s="599"/>
      <c r="AU418" s="599"/>
      <c r="AV418" s="599"/>
      <c r="AW418" s="599"/>
      <c r="AX418" s="599"/>
      <c r="AY418" s="599"/>
    </row>
    <row r="419" spans="1:51">
      <c r="A419" s="578">
        <f t="shared" si="16"/>
        <v>1</v>
      </c>
      <c r="B419" s="2116" t="s">
        <v>780</v>
      </c>
      <c r="C419" s="2116"/>
      <c r="D419" s="2116"/>
      <c r="E419" s="2116"/>
      <c r="F419" s="2116"/>
      <c r="G419" s="2116"/>
      <c r="H419" s="2116"/>
      <c r="I419" s="2116"/>
      <c r="J419" s="2116"/>
      <c r="K419" s="2116"/>
      <c r="L419" s="2116"/>
      <c r="M419" s="2116"/>
      <c r="N419" s="2116"/>
      <c r="O419" s="2116"/>
      <c r="P419" s="2116"/>
      <c r="Q419" s="2116"/>
      <c r="R419" s="2116"/>
      <c r="S419" s="2116"/>
      <c r="T419" s="2116"/>
      <c r="U419" s="2116"/>
      <c r="V419" s="2116"/>
      <c r="W419" s="2116"/>
      <c r="X419" s="2116"/>
      <c r="Y419" s="2116"/>
      <c r="Z419" s="2116"/>
      <c r="AA419" s="2116"/>
      <c r="AB419" s="2116"/>
      <c r="AC419" s="2116"/>
      <c r="AD419" s="2116"/>
      <c r="AE419" s="2116"/>
      <c r="AF419" s="2116"/>
      <c r="AG419" s="2116"/>
      <c r="AH419" s="2116"/>
      <c r="AI419" s="2116"/>
      <c r="AJ419" s="2116"/>
      <c r="AK419" s="2116"/>
      <c r="AL419" s="2116"/>
      <c r="AM419" s="2116"/>
      <c r="AN419" s="2116"/>
      <c r="AO419" s="2116"/>
      <c r="AP419" s="2116"/>
      <c r="AQ419" s="2116"/>
      <c r="AR419" s="2116"/>
      <c r="AS419" s="2116"/>
      <c r="AT419" s="2116"/>
      <c r="AU419" s="2116"/>
      <c r="AV419" s="2116"/>
      <c r="AW419" s="2116"/>
      <c r="AX419" s="2116"/>
      <c r="AY419" s="2116"/>
    </row>
    <row r="420" spans="1:51">
      <c r="A420" s="578">
        <f t="shared" si="16"/>
        <v>1</v>
      </c>
      <c r="B420" s="602"/>
      <c r="C420" s="603" t="s">
        <v>772</v>
      </c>
      <c r="D420" s="603" t="s">
        <v>781</v>
      </c>
      <c r="E420" s="604"/>
      <c r="F420" s="604"/>
      <c r="G420" s="595"/>
      <c r="H420" s="605"/>
      <c r="I420" s="605"/>
      <c r="J420" s="606"/>
      <c r="K420" s="606"/>
      <c r="L420" s="606"/>
      <c r="M420" s="606"/>
      <c r="N420" s="606"/>
      <c r="O420" s="606"/>
      <c r="P420" s="606"/>
      <c r="Q420" s="607"/>
      <c r="R420" s="607"/>
      <c r="S420" s="607"/>
      <c r="T420" s="607"/>
      <c r="U420" s="607"/>
      <c r="V420" s="608"/>
      <c r="W420" s="608"/>
      <c r="X420" s="608"/>
      <c r="Y420" s="608"/>
      <c r="Z420" s="608"/>
      <c r="AA420" s="608"/>
      <c r="AB420" s="608"/>
      <c r="AC420" s="608"/>
      <c r="AD420" s="608"/>
      <c r="AE420" s="608"/>
      <c r="AF420" s="608"/>
      <c r="AG420" s="608"/>
      <c r="AH420" s="609"/>
      <c r="AI420" s="609"/>
      <c r="AJ420" s="609"/>
      <c r="AK420" s="609"/>
      <c r="AL420" s="610"/>
      <c r="AM420" s="610"/>
      <c r="AN420" s="610"/>
      <c r="AO420" s="610"/>
      <c r="AP420" s="610"/>
      <c r="AQ420" s="610"/>
      <c r="AR420" s="610"/>
      <c r="AS420" s="610"/>
      <c r="AT420" s="610"/>
      <c r="AU420" s="610"/>
      <c r="AV420" s="605"/>
      <c r="AW420" s="605"/>
      <c r="AX420" s="605"/>
      <c r="AY420" s="605"/>
    </row>
    <row r="421" spans="1:51">
      <c r="A421" s="578">
        <f t="shared" si="16"/>
        <v>1</v>
      </c>
      <c r="B421" s="612"/>
      <c r="C421" s="2111" t="s">
        <v>782</v>
      </c>
      <c r="D421" s="2111"/>
      <c r="E421" s="2111"/>
      <c r="F421" s="2111"/>
      <c r="G421" s="2111"/>
      <c r="H421" s="2111"/>
      <c r="I421" s="2111"/>
      <c r="J421" s="2111"/>
      <c r="K421" s="2111" t="s">
        <v>783</v>
      </c>
      <c r="L421" s="2111"/>
      <c r="M421" s="2111"/>
      <c r="N421" s="2111"/>
      <c r="O421" s="2111"/>
      <c r="P421" s="2111"/>
      <c r="Q421" s="2111"/>
      <c r="R421" s="2111"/>
      <c r="S421" s="2111" t="s">
        <v>568</v>
      </c>
      <c r="T421" s="2111"/>
      <c r="U421" s="2111"/>
      <c r="V421" s="2111"/>
      <c r="W421" s="2111"/>
      <c r="X421" s="2111"/>
      <c r="Y421" s="2111"/>
      <c r="Z421" s="2111"/>
      <c r="AA421" s="2111" t="s">
        <v>785</v>
      </c>
      <c r="AB421" s="2111"/>
      <c r="AC421" s="2111"/>
      <c r="AD421" s="2111"/>
      <c r="AE421" s="2111"/>
      <c r="AF421" s="2111"/>
      <c r="AG421" s="2111"/>
      <c r="AH421" s="2111"/>
      <c r="AI421" s="2111"/>
      <c r="AJ421" s="2111"/>
      <c r="AK421" s="2111"/>
      <c r="AL421" s="2111"/>
      <c r="AM421" s="2111"/>
      <c r="AN421" s="2111"/>
      <c r="AO421" s="2111"/>
      <c r="AP421" s="2111"/>
      <c r="AQ421" s="2111" t="s">
        <v>1156</v>
      </c>
      <c r="AR421" s="2111"/>
      <c r="AS421" s="2111"/>
      <c r="AT421" s="2111"/>
      <c r="AU421" s="2111"/>
      <c r="AV421" s="2111"/>
      <c r="AW421" s="2111"/>
      <c r="AX421" s="2111"/>
      <c r="AY421" s="612"/>
    </row>
    <row r="422" spans="1:51">
      <c r="A422" s="578">
        <f t="shared" si="16"/>
        <v>1</v>
      </c>
      <c r="B422" s="612"/>
      <c r="C422" s="2111"/>
      <c r="D422" s="2111"/>
      <c r="E422" s="2111"/>
      <c r="F422" s="2111"/>
      <c r="G422" s="2111"/>
      <c r="H422" s="2111"/>
      <c r="I422" s="2111"/>
      <c r="J422" s="2111"/>
      <c r="K422" s="2111"/>
      <c r="L422" s="2111"/>
      <c r="M422" s="2111"/>
      <c r="N422" s="2111"/>
      <c r="O422" s="2111"/>
      <c r="P422" s="2111"/>
      <c r="Q422" s="2111"/>
      <c r="R422" s="2111"/>
      <c r="S422" s="2111"/>
      <c r="T422" s="2111"/>
      <c r="U422" s="2111"/>
      <c r="V422" s="2111"/>
      <c r="W422" s="2111"/>
      <c r="X422" s="2111"/>
      <c r="Y422" s="2111"/>
      <c r="Z422" s="2111"/>
      <c r="AA422" s="2111" t="s">
        <v>786</v>
      </c>
      <c r="AB422" s="2111"/>
      <c r="AC422" s="2111"/>
      <c r="AD422" s="2111"/>
      <c r="AE422" s="2111"/>
      <c r="AF422" s="2111"/>
      <c r="AG422" s="2111"/>
      <c r="AH422" s="2111"/>
      <c r="AI422" s="2111" t="s">
        <v>787</v>
      </c>
      <c r="AJ422" s="2111"/>
      <c r="AK422" s="2111"/>
      <c r="AL422" s="2111"/>
      <c r="AM422" s="2111"/>
      <c r="AN422" s="2111"/>
      <c r="AO422" s="2111"/>
      <c r="AP422" s="2111"/>
      <c r="AQ422" s="2111"/>
      <c r="AR422" s="2111"/>
      <c r="AS422" s="2111"/>
      <c r="AT422" s="2111"/>
      <c r="AU422" s="2111"/>
      <c r="AV422" s="2111"/>
      <c r="AW422" s="2111"/>
      <c r="AX422" s="2111"/>
      <c r="AY422" s="612"/>
    </row>
    <row r="423" spans="1:51">
      <c r="A423" s="578">
        <f t="shared" si="16"/>
        <v>1</v>
      </c>
      <c r="B423" s="614"/>
      <c r="C423" s="2122" t="str">
        <f>L407</f>
        <v>66-0</v>
      </c>
      <c r="D423" s="2123"/>
      <c r="E423" s="2126" t="s">
        <v>564</v>
      </c>
      <c r="F423" s="2126"/>
      <c r="G423" s="2123" t="str">
        <f>Z407</f>
        <v>31-0</v>
      </c>
      <c r="H423" s="2123"/>
      <c r="I423" s="2126" t="s">
        <v>565</v>
      </c>
      <c r="J423" s="2126"/>
      <c r="K423" s="2127">
        <f>'6-3표준조사(2)'!Y609</f>
        <v>2</v>
      </c>
      <c r="L423" s="2127"/>
      <c r="M423" s="2127"/>
      <c r="N423" s="2127"/>
      <c r="O423" s="2127"/>
      <c r="P423" s="2127"/>
      <c r="Q423" s="2127"/>
      <c r="R423" s="2127"/>
      <c r="S423" s="2113" t="str">
        <f>'6-3표준조사(2)'!Z609</f>
        <v>낙엽송</v>
      </c>
      <c r="T423" s="2113"/>
      <c r="U423" s="2113"/>
      <c r="V423" s="2113"/>
      <c r="W423" s="2113"/>
      <c r="X423" s="2113"/>
      <c r="Y423" s="2113"/>
      <c r="Z423" s="2113"/>
      <c r="AA423" s="2129">
        <f>'6-3표준조사(2)'!Q610</f>
        <v>2000</v>
      </c>
      <c r="AB423" s="2129"/>
      <c r="AC423" s="2129"/>
      <c r="AD423" s="2129"/>
      <c r="AE423" s="2129"/>
      <c r="AF423" s="2129"/>
      <c r="AG423" s="2129"/>
      <c r="AH423" s="2129"/>
      <c r="AI423" s="2129">
        <f>'6-3표준조사(2)'!R610</f>
        <v>850</v>
      </c>
      <c r="AJ423" s="2129"/>
      <c r="AK423" s="2129"/>
      <c r="AL423" s="2129"/>
      <c r="AM423" s="2129"/>
      <c r="AN423" s="2129"/>
      <c r="AO423" s="2129"/>
      <c r="AP423" s="2129"/>
      <c r="AQ423" s="2113" t="str">
        <f>'6-3표준조사(2)'!R606</f>
        <v>3년차 이상</v>
      </c>
      <c r="AR423" s="2113"/>
      <c r="AS423" s="2113"/>
      <c r="AT423" s="2113"/>
      <c r="AU423" s="2113"/>
      <c r="AV423" s="2113"/>
      <c r="AW423" s="2113"/>
      <c r="AX423" s="2113"/>
      <c r="AY423" s="612"/>
    </row>
    <row r="424" spans="1:51">
      <c r="A424" s="578">
        <f t="shared" si="16"/>
        <v>1</v>
      </c>
      <c r="B424" s="614"/>
      <c r="C424" s="2124"/>
      <c r="D424" s="2125"/>
      <c r="E424" s="2125"/>
      <c r="F424" s="2125"/>
      <c r="G424" s="2125"/>
      <c r="H424" s="2125"/>
      <c r="I424" s="2125"/>
      <c r="J424" s="2125"/>
      <c r="K424" s="2128"/>
      <c r="L424" s="2128"/>
      <c r="M424" s="2128"/>
      <c r="N424" s="2128"/>
      <c r="O424" s="2128"/>
      <c r="P424" s="2128"/>
      <c r="Q424" s="2128"/>
      <c r="R424" s="2128"/>
      <c r="S424" s="2114"/>
      <c r="T424" s="2114"/>
      <c r="U424" s="2114"/>
      <c r="V424" s="2114"/>
      <c r="W424" s="2114"/>
      <c r="X424" s="2114"/>
      <c r="Y424" s="2114"/>
      <c r="Z424" s="2114"/>
      <c r="AA424" s="2130"/>
      <c r="AB424" s="2130"/>
      <c r="AC424" s="2130"/>
      <c r="AD424" s="2130"/>
      <c r="AE424" s="2130"/>
      <c r="AF424" s="2130"/>
      <c r="AG424" s="2130"/>
      <c r="AH424" s="2130"/>
      <c r="AI424" s="2130"/>
      <c r="AJ424" s="2130"/>
      <c r="AK424" s="2130"/>
      <c r="AL424" s="2130"/>
      <c r="AM424" s="2130"/>
      <c r="AN424" s="2130"/>
      <c r="AO424" s="2130"/>
      <c r="AP424" s="2130"/>
      <c r="AQ424" s="2114"/>
      <c r="AR424" s="2114"/>
      <c r="AS424" s="2114"/>
      <c r="AT424" s="2114"/>
      <c r="AU424" s="2114"/>
      <c r="AV424" s="2114"/>
      <c r="AW424" s="2114"/>
      <c r="AX424" s="2114"/>
      <c r="AY424" s="612"/>
    </row>
    <row r="425" spans="1:51">
      <c r="A425" s="578">
        <f t="shared" si="16"/>
        <v>1</v>
      </c>
      <c r="B425" s="614"/>
      <c r="C425" s="614" t="s">
        <v>405</v>
      </c>
      <c r="D425" s="614" t="s">
        <v>788</v>
      </c>
      <c r="E425" s="614"/>
      <c r="F425" s="612"/>
      <c r="G425" s="612"/>
      <c r="H425" s="612"/>
      <c r="I425" s="612"/>
      <c r="J425" s="612"/>
      <c r="K425" s="612"/>
      <c r="L425" s="612"/>
      <c r="M425" s="612"/>
      <c r="N425" s="612"/>
      <c r="O425" s="612"/>
      <c r="P425" s="612"/>
      <c r="Q425" s="615"/>
      <c r="R425" s="615"/>
      <c r="S425" s="615"/>
      <c r="T425" s="615"/>
      <c r="U425" s="615"/>
      <c r="V425" s="612"/>
      <c r="W425" s="616"/>
      <c r="X425" s="616"/>
      <c r="Y425" s="616"/>
      <c r="Z425" s="616"/>
      <c r="AA425" s="616"/>
      <c r="AB425" s="616"/>
      <c r="AC425" s="616"/>
      <c r="AD425" s="616"/>
      <c r="AE425" s="616"/>
      <c r="AF425" s="616"/>
      <c r="AG425" s="612"/>
      <c r="AH425" s="617"/>
      <c r="AI425" s="617"/>
      <c r="AJ425" s="617"/>
      <c r="AK425" s="617"/>
      <c r="AL425" s="618"/>
      <c r="AM425" s="618"/>
      <c r="AN425" s="618"/>
      <c r="AO425" s="618"/>
      <c r="AP425" s="618"/>
      <c r="AQ425" s="618"/>
      <c r="AR425" s="618"/>
      <c r="AS425" s="618"/>
      <c r="AT425" s="618"/>
      <c r="AU425" s="618"/>
      <c r="AV425" s="612"/>
      <c r="AW425" s="612"/>
      <c r="AX425" s="612"/>
      <c r="AY425" s="612"/>
    </row>
    <row r="426" spans="1:51">
      <c r="A426" s="578">
        <f t="shared" si="16"/>
        <v>1</v>
      </c>
      <c r="B426" s="614"/>
      <c r="C426" s="614"/>
      <c r="D426" s="587" t="s">
        <v>540</v>
      </c>
      <c r="E426" s="614" t="str">
        <f>CONCATENATE("식재된 ",S423," 는 활착이 안정된 상태로 신초발달이 양호함" )</f>
        <v>식재된 낙엽송 는 활착이 안정된 상태로 신초발달이 양호함</v>
      </c>
      <c r="F426" s="612"/>
      <c r="G426" s="612"/>
      <c r="H426" s="612"/>
      <c r="I426" s="612"/>
      <c r="J426" s="612"/>
      <c r="K426" s="612"/>
      <c r="L426" s="612"/>
      <c r="M426" s="612"/>
      <c r="N426" s="612"/>
      <c r="O426" s="612"/>
      <c r="P426" s="612"/>
      <c r="Q426" s="615"/>
      <c r="R426" s="615"/>
      <c r="S426" s="615"/>
      <c r="T426" s="615"/>
      <c r="U426" s="615"/>
      <c r="V426" s="612"/>
      <c r="W426" s="619"/>
      <c r="X426" s="616"/>
      <c r="Y426" s="616"/>
      <c r="Z426" s="616"/>
      <c r="AA426" s="619"/>
      <c r="AB426" s="616"/>
      <c r="AC426" s="616"/>
      <c r="AD426" s="616"/>
      <c r="AE426" s="619"/>
      <c r="AF426" s="616"/>
      <c r="AG426" s="612"/>
      <c r="AH426" s="617"/>
      <c r="AI426" s="617"/>
      <c r="AJ426" s="617"/>
      <c r="AK426" s="617"/>
      <c r="AL426" s="618"/>
      <c r="AM426" s="618"/>
      <c r="AN426" s="618"/>
      <c r="AO426" s="618"/>
      <c r="AP426" s="618"/>
      <c r="AQ426" s="618"/>
      <c r="AR426" s="618"/>
      <c r="AS426" s="618"/>
      <c r="AT426" s="618"/>
      <c r="AU426" s="618"/>
      <c r="AV426" s="612"/>
      <c r="AW426" s="612"/>
      <c r="AX426" s="612"/>
      <c r="AY426" s="612"/>
    </row>
    <row r="427" spans="1:51">
      <c r="A427" s="578">
        <f t="shared" si="16"/>
        <v>1</v>
      </c>
      <c r="B427" s="614"/>
      <c r="C427" s="614"/>
      <c r="D427" s="587" t="s">
        <v>540</v>
      </c>
      <c r="E427" s="614" t="s">
        <v>789</v>
      </c>
      <c r="F427" s="612"/>
      <c r="G427" s="612"/>
      <c r="H427" s="612"/>
      <c r="I427" s="612"/>
      <c r="J427" s="612"/>
      <c r="K427" s="612"/>
      <c r="L427" s="612"/>
      <c r="M427" s="612"/>
      <c r="N427" s="612"/>
      <c r="O427" s="612"/>
      <c r="P427" s="612"/>
      <c r="Q427" s="615"/>
      <c r="R427" s="615"/>
      <c r="S427" s="615"/>
      <c r="T427" s="615"/>
      <c r="U427" s="615"/>
      <c r="V427" s="612"/>
      <c r="W427" s="612"/>
      <c r="X427" s="612"/>
      <c r="Y427" s="612"/>
      <c r="Z427" s="612"/>
      <c r="AA427" s="612"/>
      <c r="AB427" s="612"/>
      <c r="AC427" s="612"/>
      <c r="AD427" s="612"/>
      <c r="AE427" s="612"/>
      <c r="AF427" s="612"/>
      <c r="AG427" s="612"/>
      <c r="AH427" s="617"/>
      <c r="AI427" s="617"/>
      <c r="AJ427" s="617"/>
      <c r="AK427" s="617"/>
      <c r="AL427" s="618"/>
      <c r="AM427" s="618"/>
      <c r="AN427" s="618"/>
      <c r="AO427" s="618"/>
      <c r="AP427" s="618"/>
      <c r="AQ427" s="618"/>
      <c r="AR427" s="618"/>
      <c r="AS427" s="618"/>
      <c r="AT427" s="618"/>
      <c r="AU427" s="618"/>
      <c r="AV427" s="612"/>
      <c r="AW427" s="612"/>
      <c r="AX427" s="612"/>
      <c r="AY427" s="612"/>
    </row>
    <row r="428" spans="1:51">
      <c r="A428" s="578">
        <f t="shared" si="16"/>
        <v>1</v>
      </c>
      <c r="B428" s="614"/>
      <c r="C428" s="614" t="s">
        <v>407</v>
      </c>
      <c r="D428" s="614" t="s">
        <v>790</v>
      </c>
      <c r="E428" s="614"/>
      <c r="F428" s="612"/>
      <c r="G428" s="612"/>
      <c r="H428" s="612"/>
      <c r="I428" s="612"/>
      <c r="J428" s="612"/>
      <c r="K428" s="612"/>
      <c r="L428" s="612"/>
      <c r="M428" s="612"/>
      <c r="N428" s="612"/>
      <c r="O428" s="612"/>
      <c r="P428" s="612"/>
      <c r="Q428" s="615"/>
      <c r="R428" s="615"/>
      <c r="S428" s="615"/>
      <c r="T428" s="615"/>
      <c r="U428" s="615"/>
      <c r="V428" s="612"/>
      <c r="W428" s="612"/>
      <c r="X428" s="612"/>
      <c r="Y428" s="612"/>
      <c r="Z428" s="612"/>
      <c r="AA428" s="612"/>
      <c r="AB428" s="612"/>
      <c r="AC428" s="612"/>
      <c r="AD428" s="612"/>
      <c r="AE428" s="612"/>
      <c r="AF428" s="612"/>
      <c r="AG428" s="612"/>
      <c r="AH428" s="617"/>
      <c r="AI428" s="617"/>
      <c r="AJ428" s="617"/>
      <c r="AK428" s="617"/>
      <c r="AL428" s="618"/>
      <c r="AM428" s="618"/>
      <c r="AN428" s="618"/>
      <c r="AO428" s="618"/>
      <c r="AP428" s="618"/>
      <c r="AQ428" s="618"/>
      <c r="AR428" s="618"/>
      <c r="AS428" s="618"/>
      <c r="AT428" s="618"/>
      <c r="AU428" s="618"/>
      <c r="AV428" s="612"/>
      <c r="AW428" s="612"/>
      <c r="AX428" s="612"/>
      <c r="AY428" s="612"/>
    </row>
    <row r="429" spans="1:51">
      <c r="A429" s="578">
        <f t="shared" si="16"/>
        <v>1</v>
      </c>
      <c r="B429" s="614"/>
      <c r="C429" s="614"/>
      <c r="D429" s="587" t="s">
        <v>540</v>
      </c>
      <c r="E429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429" s="612"/>
      <c r="G429" s="612"/>
      <c r="H429" s="612"/>
      <c r="I429" s="612"/>
      <c r="J429" s="612"/>
      <c r="K429" s="612"/>
      <c r="L429" s="612"/>
      <c r="M429" s="612"/>
      <c r="N429" s="612"/>
      <c r="O429" s="612"/>
      <c r="P429" s="612"/>
      <c r="Q429" s="615"/>
      <c r="R429" s="615"/>
      <c r="S429" s="615"/>
      <c r="T429" s="615"/>
      <c r="U429" s="615"/>
      <c r="V429" s="612"/>
      <c r="W429" s="612"/>
      <c r="X429" s="612"/>
      <c r="Y429" s="612"/>
      <c r="Z429" s="612"/>
      <c r="AA429" s="612"/>
      <c r="AB429" s="612"/>
      <c r="AC429" s="612"/>
      <c r="AD429" s="612"/>
      <c r="AE429" s="612"/>
      <c r="AF429" s="612"/>
      <c r="AG429" s="612"/>
      <c r="AH429" s="617"/>
      <c r="AI429" s="617"/>
      <c r="AJ429" s="617"/>
      <c r="AK429" s="617"/>
      <c r="AL429" s="618"/>
      <c r="AM429" s="618"/>
      <c r="AN429" s="618"/>
      <c r="AO429" s="618"/>
      <c r="AP429" s="618"/>
      <c r="AQ429" s="618"/>
      <c r="AR429" s="618"/>
      <c r="AS429" s="618"/>
      <c r="AT429" s="618"/>
      <c r="AU429" s="618"/>
      <c r="AV429" s="612"/>
      <c r="AW429" s="612"/>
      <c r="AX429" s="612"/>
      <c r="AY429" s="612"/>
    </row>
    <row r="430" spans="1:51">
      <c r="A430" s="578">
        <f t="shared" si="16"/>
        <v>1</v>
      </c>
      <c r="B430" s="614"/>
      <c r="C430" s="614"/>
      <c r="D430" s="587" t="s">
        <v>540</v>
      </c>
      <c r="E430" s="614" t="str">
        <f>CONCATENATE("조림목이 자연발생 식생과 경재하고 있으며 조림목은 ",AQ423,"이다." )</f>
        <v>조림목이 자연발생 식생과 경재하고 있으며 조림목은 3년차 이상이다.</v>
      </c>
      <c r="F430" s="612"/>
      <c r="G430" s="612"/>
      <c r="H430" s="612"/>
      <c r="I430" s="612"/>
      <c r="J430" s="612"/>
      <c r="K430" s="612"/>
      <c r="L430" s="612"/>
      <c r="M430" s="612"/>
      <c r="N430" s="612"/>
      <c r="O430" s="612"/>
      <c r="P430" s="612"/>
      <c r="Q430" s="612"/>
      <c r="R430" s="612"/>
      <c r="S430" s="612"/>
      <c r="T430" s="612"/>
      <c r="U430" s="612"/>
      <c r="V430" s="612"/>
      <c r="W430" s="612"/>
      <c r="X430" s="612"/>
      <c r="Y430" s="612"/>
      <c r="Z430" s="612"/>
      <c r="AA430" s="612"/>
      <c r="AB430" s="612"/>
      <c r="AC430" s="612"/>
      <c r="AD430" s="612"/>
      <c r="AE430" s="612"/>
      <c r="AF430" s="612"/>
      <c r="AG430" s="612"/>
      <c r="AH430" s="617"/>
      <c r="AI430" s="617"/>
      <c r="AJ430" s="617"/>
      <c r="AK430" s="617"/>
      <c r="AL430" s="618"/>
      <c r="AM430" s="618"/>
      <c r="AN430" s="618"/>
      <c r="AO430" s="618"/>
      <c r="AP430" s="618"/>
      <c r="AQ430" s="618"/>
      <c r="AR430" s="618"/>
      <c r="AS430" s="618"/>
      <c r="AT430" s="618"/>
      <c r="AU430" s="618"/>
      <c r="AV430" s="612"/>
      <c r="AW430" s="612"/>
      <c r="AX430" s="612"/>
      <c r="AY430" s="612"/>
    </row>
    <row r="431" spans="1:51">
      <c r="A431" s="578">
        <f t="shared" si="16"/>
        <v>1</v>
      </c>
      <c r="B431" s="620"/>
      <c r="C431" s="620"/>
      <c r="D431" s="620"/>
      <c r="E431" s="620"/>
      <c r="F431" s="595"/>
      <c r="G431" s="595"/>
      <c r="H431" s="595"/>
      <c r="I431" s="595"/>
      <c r="J431" s="621"/>
      <c r="K431" s="621"/>
      <c r="L431" s="621"/>
      <c r="M431" s="621"/>
      <c r="N431" s="621"/>
      <c r="O431" s="621"/>
      <c r="P431" s="621"/>
      <c r="Q431" s="622"/>
      <c r="R431" s="622"/>
      <c r="S431" s="622"/>
      <c r="T431" s="622"/>
      <c r="U431" s="622"/>
      <c r="V431" s="612"/>
      <c r="W431" s="612"/>
      <c r="X431" s="612"/>
      <c r="Y431" s="612"/>
      <c r="Z431" s="612"/>
      <c r="AA431" s="612"/>
      <c r="AB431" s="612"/>
      <c r="AC431" s="612"/>
      <c r="AD431" s="612"/>
      <c r="AE431" s="612"/>
      <c r="AF431" s="612"/>
      <c r="AG431" s="612"/>
      <c r="AH431" s="623"/>
      <c r="AI431" s="623"/>
      <c r="AJ431" s="623"/>
      <c r="AK431" s="623"/>
      <c r="AL431" s="624"/>
      <c r="AM431" s="624"/>
      <c r="AN431" s="624"/>
      <c r="AO431" s="624"/>
      <c r="AP431" s="624"/>
      <c r="AQ431" s="624"/>
      <c r="AR431" s="624"/>
      <c r="AS431" s="624"/>
      <c r="AT431" s="624"/>
      <c r="AU431" s="624"/>
      <c r="AV431" s="595"/>
      <c r="AW431" s="595"/>
      <c r="AX431" s="595"/>
      <c r="AY431" s="595"/>
    </row>
    <row r="432" spans="1:51">
      <c r="A432" s="578">
        <f t="shared" si="16"/>
        <v>1</v>
      </c>
      <c r="B432" s="2116" t="s">
        <v>2071</v>
      </c>
      <c r="C432" s="2116"/>
      <c r="D432" s="2116"/>
      <c r="E432" s="2116"/>
      <c r="F432" s="2116"/>
      <c r="G432" s="2116"/>
      <c r="H432" s="2116"/>
      <c r="I432" s="2116"/>
      <c r="J432" s="2116"/>
      <c r="K432" s="2116"/>
      <c r="L432" s="2116"/>
      <c r="M432" s="2116"/>
      <c r="N432" s="2116"/>
      <c r="O432" s="2116"/>
      <c r="P432" s="2116"/>
      <c r="Q432" s="2116"/>
      <c r="R432" s="2116"/>
      <c r="S432" s="2116"/>
      <c r="T432" s="2116"/>
      <c r="U432" s="2116"/>
      <c r="V432" s="2116"/>
      <c r="W432" s="2116"/>
      <c r="X432" s="2116"/>
      <c r="Y432" s="2116"/>
      <c r="Z432" s="2116"/>
      <c r="AA432" s="2116"/>
      <c r="AB432" s="2116"/>
      <c r="AC432" s="2116"/>
      <c r="AD432" s="2116"/>
      <c r="AE432" s="2116"/>
      <c r="AF432" s="2116"/>
      <c r="AG432" s="2116"/>
      <c r="AH432" s="2116"/>
      <c r="AI432" s="2116"/>
      <c r="AJ432" s="2116"/>
      <c r="AK432" s="2116"/>
      <c r="AL432" s="2116"/>
      <c r="AM432" s="2116"/>
      <c r="AN432" s="2116"/>
      <c r="AO432" s="2116"/>
      <c r="AP432" s="2116"/>
      <c r="AQ432" s="2116"/>
      <c r="AR432" s="2116"/>
      <c r="AS432" s="2116"/>
      <c r="AT432" s="2116"/>
      <c r="AU432" s="2116"/>
      <c r="AV432" s="2116"/>
      <c r="AW432" s="2116"/>
      <c r="AX432" s="2116"/>
      <c r="AY432" s="2116"/>
    </row>
    <row r="433" spans="1:51">
      <c r="A433" s="578">
        <f t="shared" si="16"/>
        <v>1</v>
      </c>
      <c r="B433" s="626"/>
      <c r="C433" s="587" t="s">
        <v>772</v>
      </c>
      <c r="D433" s="588" t="s">
        <v>793</v>
      </c>
      <c r="E433" s="588"/>
      <c r="F433" s="588"/>
      <c r="G433" s="588"/>
      <c r="H433" s="588"/>
      <c r="I433" s="588"/>
      <c r="J433" s="627"/>
      <c r="K433" s="627"/>
      <c r="L433" s="627"/>
      <c r="M433" s="627"/>
      <c r="N433" s="627"/>
      <c r="O433" s="627"/>
      <c r="P433" s="627"/>
      <c r="Q433" s="627"/>
      <c r="R433" s="627"/>
      <c r="S433" s="627"/>
      <c r="T433" s="627"/>
      <c r="U433" s="627"/>
      <c r="V433" s="627"/>
      <c r="W433" s="627"/>
      <c r="X433" s="627"/>
      <c r="Y433" s="627"/>
      <c r="Z433" s="627"/>
      <c r="AA433" s="627"/>
      <c r="AB433" s="627"/>
      <c r="AC433" s="627"/>
      <c r="AD433" s="627"/>
      <c r="AE433" s="627"/>
      <c r="AF433" s="627"/>
      <c r="AG433" s="627"/>
      <c r="AH433" s="627"/>
      <c r="AI433" s="627"/>
      <c r="AJ433" s="627"/>
      <c r="AK433" s="627"/>
      <c r="AL433" s="627"/>
      <c r="AM433" s="627"/>
      <c r="AN433" s="627"/>
      <c r="AO433" s="627"/>
      <c r="AP433" s="627"/>
      <c r="AQ433" s="627"/>
      <c r="AR433" s="627"/>
      <c r="AS433" s="627"/>
      <c r="AT433" s="627"/>
      <c r="AU433" s="627"/>
      <c r="AV433" s="627"/>
      <c r="AW433" s="627"/>
      <c r="AX433" s="627"/>
      <c r="AY433" s="627"/>
    </row>
    <row r="434" spans="1:51">
      <c r="A434" s="578">
        <f t="shared" si="16"/>
        <v>1</v>
      </c>
      <c r="B434" s="587"/>
      <c r="C434" s="587"/>
      <c r="D434" s="587" t="s">
        <v>540</v>
      </c>
      <c r="E434" s="588" t="str">
        <f>CONCATENATE("조림목이 정상적으로 생육하기 위해서는 조림목을 제외한 모든 식생을 제거하여야 하므로 ",AO407,"로 적용한다.")</f>
        <v>조림목이 정상적으로 생육하기 위해서는 조림목을 제외한 모든 식생을 제거하여야 하므로 모두베기로 적용한다.</v>
      </c>
      <c r="F434" s="588"/>
      <c r="G434" s="588"/>
      <c r="H434" s="588"/>
      <c r="I434" s="588"/>
      <c r="J434" s="589"/>
      <c r="K434" s="588"/>
      <c r="L434" s="588"/>
      <c r="M434" s="588"/>
      <c r="N434" s="588"/>
      <c r="O434" s="588"/>
      <c r="P434" s="588"/>
      <c r="Q434" s="588"/>
      <c r="R434" s="588"/>
      <c r="S434" s="588"/>
      <c r="T434" s="588"/>
      <c r="U434" s="588"/>
      <c r="V434" s="588"/>
      <c r="W434" s="588"/>
      <c r="X434" s="588"/>
      <c r="Y434" s="588"/>
      <c r="Z434" s="588"/>
      <c r="AA434" s="588"/>
      <c r="AB434" s="588"/>
      <c r="AC434" s="588"/>
      <c r="AD434" s="588"/>
      <c r="AE434" s="588"/>
      <c r="AF434" s="588"/>
      <c r="AG434" s="588"/>
      <c r="AH434" s="588"/>
      <c r="AI434" s="588"/>
      <c r="AJ434" s="588"/>
      <c r="AK434" s="588"/>
      <c r="AL434" s="588"/>
      <c r="AM434" s="588"/>
      <c r="AN434" s="588"/>
      <c r="AO434" s="588"/>
      <c r="AP434" s="588"/>
      <c r="AQ434" s="588"/>
      <c r="AR434" s="588"/>
      <c r="AS434" s="588"/>
      <c r="AT434" s="588"/>
      <c r="AU434" s="588"/>
      <c r="AV434" s="588"/>
      <c r="AW434" s="588"/>
      <c r="AX434" s="588"/>
      <c r="AY434" s="588"/>
    </row>
    <row r="435" spans="1:51">
      <c r="A435" s="578">
        <f t="shared" si="16"/>
        <v>1</v>
      </c>
      <c r="B435" s="587"/>
      <c r="C435" s="587" t="s">
        <v>794</v>
      </c>
      <c r="D435" s="588" t="s">
        <v>795</v>
      </c>
      <c r="E435" s="588"/>
      <c r="F435" s="588"/>
      <c r="G435" s="588"/>
      <c r="H435" s="588"/>
      <c r="I435" s="588"/>
      <c r="J435" s="588"/>
      <c r="K435" s="588"/>
      <c r="L435" s="588"/>
      <c r="M435" s="588"/>
      <c r="N435" s="588"/>
      <c r="O435" s="588"/>
      <c r="P435" s="588"/>
      <c r="Q435" s="588"/>
      <c r="R435" s="588"/>
      <c r="S435" s="588"/>
      <c r="T435" s="588"/>
      <c r="U435" s="588"/>
      <c r="V435" s="588"/>
      <c r="W435" s="588"/>
      <c r="X435" s="588"/>
      <c r="Y435" s="588"/>
      <c r="Z435" s="588"/>
      <c r="AA435" s="588"/>
      <c r="AB435" s="588"/>
      <c r="AC435" s="588"/>
      <c r="AD435" s="588"/>
      <c r="AE435" s="588"/>
      <c r="AF435" s="588"/>
      <c r="AG435" s="588"/>
      <c r="AH435" s="588"/>
      <c r="AI435" s="588"/>
      <c r="AJ435" s="588"/>
      <c r="AK435" s="588"/>
      <c r="AL435" s="588"/>
      <c r="AM435" s="588"/>
      <c r="AN435" s="588"/>
      <c r="AO435" s="588"/>
      <c r="AP435" s="588"/>
      <c r="AQ435" s="588"/>
      <c r="AR435" s="588"/>
      <c r="AS435" s="588"/>
      <c r="AT435" s="588"/>
      <c r="AU435" s="588"/>
      <c r="AV435" s="588"/>
      <c r="AW435" s="588"/>
      <c r="AX435" s="588"/>
      <c r="AY435" s="588"/>
    </row>
    <row r="436" spans="1:51">
      <c r="A436" s="578">
        <f t="shared" si="16"/>
        <v>1</v>
      </c>
      <c r="B436" s="587"/>
      <c r="C436" s="2111" t="s">
        <v>796</v>
      </c>
      <c r="D436" s="2111"/>
      <c r="E436" s="2111"/>
      <c r="F436" s="2111"/>
      <c r="G436" s="2111"/>
      <c r="H436" s="2111"/>
      <c r="I436" s="2111"/>
      <c r="J436" s="2111"/>
      <c r="K436" s="2111"/>
      <c r="L436" s="2111"/>
      <c r="M436" s="2111"/>
      <c r="N436" s="2111"/>
      <c r="O436" s="2111"/>
      <c r="P436" s="2111"/>
      <c r="Q436" s="2111"/>
      <c r="R436" s="2111"/>
      <c r="S436" s="2111"/>
      <c r="T436" s="2111"/>
      <c r="U436" s="2111"/>
      <c r="V436" s="2111"/>
      <c r="W436" s="2111"/>
      <c r="X436" s="2111"/>
      <c r="Y436" s="2111"/>
      <c r="Z436" s="2111"/>
      <c r="AA436" s="2111" t="s">
        <v>797</v>
      </c>
      <c r="AB436" s="2111"/>
      <c r="AC436" s="2111"/>
      <c r="AD436" s="2111"/>
      <c r="AE436" s="2111"/>
      <c r="AF436" s="2111"/>
      <c r="AG436" s="2111"/>
      <c r="AH436" s="2111"/>
      <c r="AI436" s="2111"/>
      <c r="AJ436" s="2111"/>
      <c r="AK436" s="2111"/>
      <c r="AL436" s="2111"/>
      <c r="AM436" s="2111"/>
      <c r="AN436" s="2111"/>
      <c r="AO436" s="2111"/>
      <c r="AP436" s="2111"/>
      <c r="AQ436" s="2111"/>
      <c r="AR436" s="2111"/>
      <c r="AS436" s="2111"/>
      <c r="AT436" s="2111"/>
      <c r="AU436" s="2111"/>
      <c r="AV436" s="2111"/>
      <c r="AW436" s="2111"/>
      <c r="AX436" s="2111"/>
      <c r="AY436" s="587"/>
    </row>
    <row r="437" spans="1:51">
      <c r="A437" s="578">
        <f t="shared" si="16"/>
        <v>1</v>
      </c>
      <c r="B437" s="629"/>
      <c r="C437" s="2111" t="s">
        <v>798</v>
      </c>
      <c r="D437" s="2111"/>
      <c r="E437" s="2111"/>
      <c r="F437" s="2111"/>
      <c r="G437" s="2111"/>
      <c r="H437" s="2111"/>
      <c r="I437" s="2111"/>
      <c r="J437" s="2111"/>
      <c r="K437" s="2111" t="s">
        <v>799</v>
      </c>
      <c r="L437" s="2111"/>
      <c r="M437" s="2111"/>
      <c r="N437" s="2111"/>
      <c r="O437" s="2111"/>
      <c r="P437" s="2111"/>
      <c r="Q437" s="2111"/>
      <c r="R437" s="2111"/>
      <c r="S437" s="2111" t="s">
        <v>800</v>
      </c>
      <c r="T437" s="2111"/>
      <c r="U437" s="2111"/>
      <c r="V437" s="2111"/>
      <c r="W437" s="2111"/>
      <c r="X437" s="2111"/>
      <c r="Y437" s="2111"/>
      <c r="Z437" s="2111"/>
      <c r="AA437" s="2111" t="s">
        <v>572</v>
      </c>
      <c r="AB437" s="2111"/>
      <c r="AC437" s="2111"/>
      <c r="AD437" s="2111"/>
      <c r="AE437" s="2111"/>
      <c r="AF437" s="2111"/>
      <c r="AG437" s="2111"/>
      <c r="AH437" s="2111"/>
      <c r="AI437" s="2111" t="s">
        <v>802</v>
      </c>
      <c r="AJ437" s="2111"/>
      <c r="AK437" s="2111"/>
      <c r="AL437" s="2111"/>
      <c r="AM437" s="2111"/>
      <c r="AN437" s="2111"/>
      <c r="AO437" s="2111"/>
      <c r="AP437" s="2111"/>
      <c r="AQ437" s="2111" t="s">
        <v>574</v>
      </c>
      <c r="AR437" s="2111"/>
      <c r="AS437" s="2111"/>
      <c r="AT437" s="2111"/>
      <c r="AU437" s="2111"/>
      <c r="AV437" s="2111"/>
      <c r="AW437" s="2111"/>
      <c r="AX437" s="2111"/>
      <c r="AY437" s="629"/>
    </row>
    <row r="438" spans="1:51" hidden="1">
      <c r="A438" s="578">
        <f>IF(S$438&gt;0,1,0)</f>
        <v>0</v>
      </c>
      <c r="B438" s="612"/>
      <c r="C438" s="2111" t="s">
        <v>536</v>
      </c>
      <c r="D438" s="2111"/>
      <c r="E438" s="2111"/>
      <c r="F438" s="2111"/>
      <c r="G438" s="2111"/>
      <c r="H438" s="2111"/>
      <c r="I438" s="2111"/>
      <c r="J438" s="2111"/>
      <c r="K438" s="2111" t="s">
        <v>805</v>
      </c>
      <c r="L438" s="2111"/>
      <c r="M438" s="2111"/>
      <c r="N438" s="2111"/>
      <c r="O438" s="2111"/>
      <c r="P438" s="2111"/>
      <c r="Q438" s="2111"/>
      <c r="R438" s="2111"/>
      <c r="S438" s="2112"/>
      <c r="T438" s="2112"/>
      <c r="U438" s="2112"/>
      <c r="V438" s="2112"/>
      <c r="W438" s="2112"/>
      <c r="X438" s="2112"/>
      <c r="Y438" s="2112"/>
      <c r="Z438" s="2112"/>
      <c r="AA438" s="2113" t="str">
        <f>'6-3표준조사(2)'!P606</f>
        <v>중 (15˚ ~ 30˚)</v>
      </c>
      <c r="AB438" s="2113"/>
      <c r="AC438" s="2113"/>
      <c r="AD438" s="2113"/>
      <c r="AE438" s="2113"/>
      <c r="AF438" s="2113"/>
      <c r="AG438" s="2113"/>
      <c r="AH438" s="2113"/>
      <c r="AI438" s="2113" t="str">
        <f>'6-3표준조사(2)'!Q606</f>
        <v xml:space="preserve">개소당1~3ha미만 </v>
      </c>
      <c r="AJ438" s="2113"/>
      <c r="AK438" s="2113"/>
      <c r="AL438" s="2113"/>
      <c r="AM438" s="2113"/>
      <c r="AN438" s="2113"/>
      <c r="AO438" s="2113"/>
      <c r="AP438" s="2113"/>
      <c r="AQ438" s="2113" t="str">
        <f>'6-3표준조사(2)'!R606</f>
        <v>3년차 이상</v>
      </c>
      <c r="AR438" s="2113"/>
      <c r="AS438" s="2113"/>
      <c r="AT438" s="2113"/>
      <c r="AU438" s="2113"/>
      <c r="AV438" s="2113"/>
      <c r="AW438" s="2113"/>
      <c r="AX438" s="2113"/>
      <c r="AY438" s="612"/>
    </row>
    <row r="439" spans="1:51">
      <c r="A439" s="578">
        <f t="shared" si="16"/>
        <v>1</v>
      </c>
      <c r="B439" s="612"/>
      <c r="C439" s="2111" t="s">
        <v>806</v>
      </c>
      <c r="D439" s="2111"/>
      <c r="E439" s="2111"/>
      <c r="F439" s="2111"/>
      <c r="G439" s="2111"/>
      <c r="H439" s="2111"/>
      <c r="I439" s="2111"/>
      <c r="J439" s="2111"/>
      <c r="K439" s="2111" t="s">
        <v>807</v>
      </c>
      <c r="L439" s="2111"/>
      <c r="M439" s="2111"/>
      <c r="N439" s="2111"/>
      <c r="O439" s="2111"/>
      <c r="P439" s="2111"/>
      <c r="Q439" s="2111"/>
      <c r="R439" s="2111"/>
      <c r="S439" s="2115">
        <f>K423</f>
        <v>2</v>
      </c>
      <c r="T439" s="2115"/>
      <c r="U439" s="2115"/>
      <c r="V439" s="2115"/>
      <c r="W439" s="2115"/>
      <c r="X439" s="2115"/>
      <c r="Y439" s="2115"/>
      <c r="Z439" s="2115"/>
      <c r="AA439" s="2114"/>
      <c r="AB439" s="2114"/>
      <c r="AC439" s="2114"/>
      <c r="AD439" s="2114"/>
      <c r="AE439" s="2114"/>
      <c r="AF439" s="2114"/>
      <c r="AG439" s="2114"/>
      <c r="AH439" s="2114"/>
      <c r="AI439" s="2114"/>
      <c r="AJ439" s="2114"/>
      <c r="AK439" s="2114"/>
      <c r="AL439" s="2114"/>
      <c r="AM439" s="2114"/>
      <c r="AN439" s="2114"/>
      <c r="AO439" s="2114"/>
      <c r="AP439" s="2114"/>
      <c r="AQ439" s="2114"/>
      <c r="AR439" s="2114"/>
      <c r="AS439" s="2114"/>
      <c r="AT439" s="2114"/>
      <c r="AU439" s="2114"/>
      <c r="AV439" s="2114"/>
      <c r="AW439" s="2114"/>
      <c r="AX439" s="2114"/>
      <c r="AY439" s="612"/>
    </row>
    <row r="440" spans="1:51" hidden="1">
      <c r="A440" s="578">
        <f>IF(S$438&gt;0,1,0)</f>
        <v>0</v>
      </c>
      <c r="B440" s="630"/>
      <c r="C440" s="630" t="s">
        <v>407</v>
      </c>
      <c r="D440" s="630" t="s">
        <v>536</v>
      </c>
      <c r="E440" s="630"/>
      <c r="F440" s="630"/>
      <c r="G440" s="631"/>
      <c r="H440" s="631"/>
      <c r="I440" s="631"/>
      <c r="J440" s="631"/>
      <c r="K440" s="631"/>
      <c r="L440" s="618"/>
      <c r="M440" s="618"/>
      <c r="N440" s="618"/>
      <c r="O440" s="618"/>
      <c r="P440" s="618"/>
      <c r="Q440" s="632"/>
      <c r="R440" s="632"/>
      <c r="S440" s="632"/>
      <c r="T440" s="632"/>
      <c r="U440" s="632"/>
      <c r="V440" s="612"/>
      <c r="W440" s="612"/>
      <c r="X440" s="612"/>
      <c r="Y440" s="612"/>
      <c r="Z440" s="633"/>
      <c r="AA440" s="612"/>
      <c r="AB440" s="612"/>
      <c r="AC440" s="612"/>
      <c r="AD440" s="634"/>
      <c r="AE440" s="612"/>
      <c r="AF440" s="612"/>
      <c r="AG440" s="612"/>
      <c r="AH440" s="635"/>
      <c r="AI440" s="635"/>
      <c r="AJ440" s="635"/>
      <c r="AK440" s="635"/>
      <c r="AL440" s="635"/>
      <c r="AM440" s="635"/>
      <c r="AN440" s="635"/>
      <c r="AO440" s="635"/>
      <c r="AP440" s="635"/>
      <c r="AQ440" s="636"/>
      <c r="AR440" s="636"/>
      <c r="AS440" s="636"/>
      <c r="AT440" s="636"/>
      <c r="AU440" s="637"/>
      <c r="AV440" s="637"/>
      <c r="AW440" s="637"/>
      <c r="AX440" s="637"/>
      <c r="AY440" s="637"/>
    </row>
    <row r="441" spans="1:51" hidden="1">
      <c r="A441" s="578">
        <f>IF(S$438&gt;0,1,0)</f>
        <v>0</v>
      </c>
      <c r="B441" s="587"/>
      <c r="C441" s="587"/>
      <c r="D441" s="587" t="s">
        <v>540</v>
      </c>
      <c r="E441" s="587" t="s">
        <v>809</v>
      </c>
      <c r="F441" s="587"/>
      <c r="G441" s="587"/>
      <c r="H441" s="587"/>
      <c r="I441" s="587"/>
      <c r="J441" s="634"/>
      <c r="K441" s="634"/>
      <c r="L441" s="634"/>
      <c r="M441" s="634"/>
      <c r="N441" s="587"/>
      <c r="O441" s="587"/>
      <c r="P441" s="587"/>
      <c r="Q441" s="587"/>
      <c r="R441" s="587"/>
      <c r="S441" s="587"/>
      <c r="T441" s="632"/>
      <c r="U441" s="632"/>
      <c r="V441" s="632"/>
      <c r="W441" s="632"/>
      <c r="X441" s="587"/>
      <c r="Y441" s="587"/>
      <c r="Z441" s="587"/>
      <c r="AA441" s="587"/>
      <c r="AB441" s="632"/>
      <c r="AC441" s="632"/>
      <c r="AD441" s="632"/>
      <c r="AE441" s="632"/>
      <c r="AF441" s="587"/>
      <c r="AG441" s="587"/>
      <c r="AH441" s="587"/>
      <c r="AI441" s="587"/>
      <c r="AJ441" s="587"/>
      <c r="AK441" s="587"/>
      <c r="AL441" s="587"/>
      <c r="AM441" s="587"/>
      <c r="AN441" s="587"/>
      <c r="AO441" s="587"/>
      <c r="AP441" s="587"/>
      <c r="AQ441" s="587"/>
      <c r="AR441" s="587"/>
      <c r="AS441" s="587"/>
      <c r="AT441" s="587"/>
      <c r="AU441" s="587"/>
      <c r="AV441" s="587"/>
      <c r="AW441" s="587"/>
      <c r="AX441" s="587"/>
      <c r="AY441" s="587"/>
    </row>
    <row r="442" spans="1:51" hidden="1">
      <c r="A442" s="578">
        <f>IF(S$438&gt;0,1,0)</f>
        <v>0</v>
      </c>
      <c r="B442" s="587"/>
      <c r="C442" s="587"/>
      <c r="D442" s="587" t="s">
        <v>540</v>
      </c>
      <c r="E442" s="588" t="s">
        <v>810</v>
      </c>
      <c r="F442" s="588"/>
      <c r="G442" s="588"/>
      <c r="H442" s="588"/>
      <c r="I442" s="588"/>
      <c r="J442" s="588"/>
      <c r="K442" s="588"/>
      <c r="L442" s="588"/>
      <c r="M442" s="588"/>
      <c r="N442" s="588"/>
      <c r="O442" s="588"/>
      <c r="P442" s="588"/>
      <c r="Q442" s="588"/>
      <c r="R442" s="588"/>
      <c r="S442" s="588"/>
      <c r="T442" s="588"/>
      <c r="U442" s="588"/>
      <c r="V442" s="588"/>
      <c r="W442" s="588"/>
      <c r="X442" s="588"/>
      <c r="Y442" s="588"/>
      <c r="Z442" s="588"/>
      <c r="AA442" s="588"/>
      <c r="AB442" s="588"/>
      <c r="AC442" s="588"/>
      <c r="AD442" s="588"/>
      <c r="AE442" s="588"/>
      <c r="AF442" s="588"/>
      <c r="AG442" s="588"/>
      <c r="AH442" s="588"/>
      <c r="AI442" s="588"/>
      <c r="AJ442" s="588"/>
      <c r="AK442" s="588"/>
      <c r="AL442" s="588"/>
      <c r="AM442" s="588"/>
      <c r="AN442" s="588"/>
      <c r="AO442" s="588"/>
      <c r="AP442" s="588"/>
      <c r="AQ442" s="588"/>
      <c r="AR442" s="588"/>
      <c r="AS442" s="588"/>
      <c r="AT442" s="588"/>
      <c r="AU442" s="588"/>
      <c r="AV442" s="588"/>
      <c r="AW442" s="588"/>
      <c r="AX442" s="588"/>
      <c r="AY442" s="588"/>
    </row>
    <row r="443" spans="1:51">
      <c r="A443" s="578">
        <f t="shared" ref="A443:A454" si="17">IF(K$423&gt;0,1,0)</f>
        <v>1</v>
      </c>
      <c r="B443" s="587"/>
      <c r="C443" s="587" t="s">
        <v>811</v>
      </c>
      <c r="D443" s="587"/>
      <c r="E443" s="639"/>
      <c r="F443" s="639"/>
      <c r="G443" s="639"/>
      <c r="H443" s="639"/>
      <c r="I443" s="639"/>
      <c r="J443" s="639"/>
      <c r="K443" s="639"/>
      <c r="L443" s="639"/>
      <c r="M443" s="639"/>
      <c r="N443" s="639"/>
      <c r="O443" s="639"/>
      <c r="P443" s="639"/>
      <c r="Q443" s="639"/>
      <c r="R443" s="639"/>
      <c r="S443" s="639"/>
      <c r="T443" s="639"/>
      <c r="U443" s="639"/>
      <c r="V443" s="639"/>
      <c r="W443" s="639"/>
      <c r="X443" s="639"/>
      <c r="Y443" s="639"/>
      <c r="Z443" s="639"/>
      <c r="AA443" s="639"/>
      <c r="AB443" s="639"/>
      <c r="AC443" s="639"/>
      <c r="AD443" s="639"/>
      <c r="AE443" s="639"/>
      <c r="AF443" s="639"/>
      <c r="AG443" s="639"/>
      <c r="AH443" s="639"/>
      <c r="AI443" s="639"/>
      <c r="AJ443" s="639"/>
      <c r="AK443" s="639"/>
      <c r="AL443" s="639"/>
      <c r="AM443" s="639"/>
      <c r="AN443" s="639"/>
      <c r="AO443" s="639"/>
      <c r="AP443" s="639"/>
      <c r="AQ443" s="639"/>
      <c r="AR443" s="639"/>
      <c r="AS443" s="639"/>
      <c r="AT443" s="639"/>
      <c r="AU443" s="639"/>
      <c r="AV443" s="639"/>
      <c r="AW443" s="639"/>
      <c r="AX443" s="639"/>
      <c r="AY443" s="639"/>
    </row>
    <row r="444" spans="1:51">
      <c r="A444" s="578">
        <f t="shared" si="17"/>
        <v>1</v>
      </c>
      <c r="B444" s="587"/>
      <c r="C444" s="587"/>
      <c r="D444" s="587" t="s">
        <v>540</v>
      </c>
      <c r="E444" s="639" t="s">
        <v>812</v>
      </c>
      <c r="F444" s="639"/>
      <c r="G444" s="639"/>
      <c r="H444" s="639"/>
      <c r="I444" s="639"/>
      <c r="J444" s="639"/>
      <c r="K444" s="639"/>
      <c r="L444" s="639"/>
      <c r="M444" s="639"/>
      <c r="N444" s="639"/>
      <c r="O444" s="639"/>
      <c r="P444" s="639"/>
      <c r="Q444" s="639"/>
      <c r="R444" s="639"/>
      <c r="S444" s="639"/>
      <c r="T444" s="639"/>
      <c r="U444" s="639"/>
      <c r="V444" s="639"/>
      <c r="W444" s="639"/>
      <c r="X444" s="639"/>
      <c r="Y444" s="639"/>
      <c r="Z444" s="639"/>
      <c r="AA444" s="639"/>
      <c r="AB444" s="639"/>
      <c r="AC444" s="639"/>
      <c r="AD444" s="639"/>
      <c r="AE444" s="639"/>
      <c r="AF444" s="639"/>
      <c r="AG444" s="639"/>
      <c r="AH444" s="639"/>
      <c r="AI444" s="639"/>
      <c r="AJ444" s="639"/>
      <c r="AK444" s="639"/>
      <c r="AL444" s="639"/>
      <c r="AM444" s="639"/>
      <c r="AN444" s="639"/>
      <c r="AO444" s="639"/>
      <c r="AP444" s="639"/>
      <c r="AQ444" s="639"/>
      <c r="AR444" s="639"/>
      <c r="AS444" s="639"/>
      <c r="AT444" s="639"/>
      <c r="AU444" s="639"/>
      <c r="AV444" s="639"/>
      <c r="AW444" s="639"/>
      <c r="AX444" s="639"/>
      <c r="AY444" s="639"/>
    </row>
    <row r="445" spans="1:51">
      <c r="A445" s="578">
        <f t="shared" si="17"/>
        <v>1</v>
      </c>
      <c r="B445" s="587"/>
      <c r="C445" s="587"/>
      <c r="D445" s="587" t="s">
        <v>540</v>
      </c>
      <c r="E445" s="639" t="s">
        <v>813</v>
      </c>
      <c r="F445" s="639"/>
      <c r="G445" s="639"/>
      <c r="H445" s="639"/>
      <c r="I445" s="639"/>
      <c r="J445" s="639"/>
      <c r="K445" s="639"/>
      <c r="L445" s="639"/>
      <c r="M445" s="639"/>
      <c r="N445" s="639"/>
      <c r="O445" s="639"/>
      <c r="P445" s="639"/>
      <c r="Q445" s="639"/>
      <c r="R445" s="639"/>
      <c r="S445" s="639"/>
      <c r="T445" s="639"/>
      <c r="U445" s="639"/>
      <c r="V445" s="639"/>
      <c r="W445" s="639"/>
      <c r="X445" s="639"/>
      <c r="Y445" s="639"/>
      <c r="Z445" s="639"/>
      <c r="AA445" s="639"/>
      <c r="AB445" s="639"/>
      <c r="AC445" s="639"/>
      <c r="AD445" s="639"/>
      <c r="AE445" s="639"/>
      <c r="AF445" s="639"/>
      <c r="AG445" s="639"/>
      <c r="AH445" s="639"/>
      <c r="AI445" s="639"/>
      <c r="AJ445" s="639"/>
      <c r="AK445" s="639"/>
      <c r="AL445" s="639"/>
      <c r="AM445" s="639"/>
      <c r="AN445" s="639"/>
      <c r="AO445" s="639"/>
      <c r="AP445" s="639"/>
      <c r="AQ445" s="639"/>
      <c r="AR445" s="639"/>
      <c r="AS445" s="639"/>
      <c r="AT445" s="639"/>
      <c r="AU445" s="639"/>
      <c r="AV445" s="639"/>
      <c r="AW445" s="639"/>
      <c r="AX445" s="639"/>
      <c r="AY445" s="639"/>
    </row>
    <row r="446" spans="1:51">
      <c r="A446" s="578">
        <f t="shared" si="17"/>
        <v>1</v>
      </c>
      <c r="B446" s="587"/>
      <c r="C446" s="587" t="s">
        <v>411</v>
      </c>
      <c r="D446" s="587" t="s">
        <v>815</v>
      </c>
      <c r="E446" s="639"/>
      <c r="F446" s="639"/>
      <c r="G446" s="639"/>
      <c r="H446" s="639"/>
      <c r="I446" s="639"/>
      <c r="J446" s="639"/>
      <c r="K446" s="639"/>
      <c r="L446" s="639"/>
      <c r="M446" s="639"/>
      <c r="N446" s="639"/>
      <c r="O446" s="639"/>
      <c r="P446" s="639"/>
      <c r="Q446" s="639"/>
      <c r="R446" s="639"/>
      <c r="S446" s="639"/>
      <c r="T446" s="639"/>
      <c r="U446" s="639"/>
      <c r="V446" s="639"/>
      <c r="W446" s="639"/>
      <c r="X446" s="639"/>
      <c r="Y446" s="639"/>
      <c r="Z446" s="639"/>
      <c r="AA446" s="639"/>
      <c r="AB446" s="639"/>
      <c r="AC446" s="639"/>
      <c r="AD446" s="639"/>
      <c r="AE446" s="639"/>
      <c r="AF446" s="639"/>
      <c r="AG446" s="639"/>
      <c r="AH446" s="639"/>
      <c r="AI446" s="639"/>
      <c r="AJ446" s="639"/>
      <c r="AK446" s="639"/>
      <c r="AL446" s="639"/>
      <c r="AM446" s="639"/>
      <c r="AN446" s="639"/>
      <c r="AO446" s="639"/>
      <c r="AP446" s="639"/>
      <c r="AQ446" s="639"/>
      <c r="AR446" s="639"/>
      <c r="AS446" s="639"/>
      <c r="AT446" s="639"/>
      <c r="AU446" s="639"/>
      <c r="AV446" s="639"/>
      <c r="AW446" s="639"/>
      <c r="AX446" s="639"/>
      <c r="AY446" s="639"/>
    </row>
    <row r="447" spans="1:51">
      <c r="A447" s="578">
        <f t="shared" si="17"/>
        <v>1</v>
      </c>
      <c r="B447" s="587"/>
      <c r="C447" s="587"/>
      <c r="D447" s="587" t="s">
        <v>540</v>
      </c>
      <c r="E447" s="639" t="s">
        <v>816</v>
      </c>
      <c r="F447" s="639"/>
      <c r="G447" s="639"/>
      <c r="H447" s="639"/>
      <c r="I447" s="639"/>
      <c r="J447" s="639"/>
      <c r="K447" s="639"/>
      <c r="L447" s="639"/>
      <c r="M447" s="639"/>
      <c r="N447" s="639"/>
      <c r="O447" s="639"/>
      <c r="P447" s="639"/>
      <c r="Q447" s="639"/>
      <c r="R447" s="639"/>
      <c r="S447" s="639"/>
      <c r="T447" s="639"/>
      <c r="U447" s="639"/>
      <c r="V447" s="639"/>
      <c r="W447" s="639"/>
      <c r="X447" s="639"/>
      <c r="Y447" s="639"/>
      <c r="Z447" s="639"/>
      <c r="AA447" s="639"/>
      <c r="AB447" s="639"/>
      <c r="AC447" s="639"/>
      <c r="AD447" s="639"/>
      <c r="AE447" s="639"/>
      <c r="AF447" s="639"/>
      <c r="AG447" s="639"/>
      <c r="AH447" s="639"/>
      <c r="AI447" s="639"/>
      <c r="AJ447" s="639"/>
      <c r="AK447" s="639"/>
      <c r="AL447" s="639"/>
      <c r="AM447" s="639"/>
      <c r="AN447" s="639"/>
      <c r="AO447" s="639"/>
      <c r="AP447" s="639"/>
      <c r="AQ447" s="639"/>
      <c r="AR447" s="639"/>
      <c r="AS447" s="639"/>
      <c r="AT447" s="639"/>
      <c r="AU447" s="639"/>
      <c r="AV447" s="639"/>
      <c r="AW447" s="639"/>
      <c r="AX447" s="639"/>
      <c r="AY447" s="639"/>
    </row>
    <row r="448" spans="1:51">
      <c r="A448" s="578">
        <f t="shared" si="17"/>
        <v>1</v>
      </c>
      <c r="B448" s="587"/>
      <c r="C448" s="587"/>
      <c r="D448" s="587" t="s">
        <v>540</v>
      </c>
      <c r="E448" s="639" t="s">
        <v>817</v>
      </c>
      <c r="F448" s="639"/>
      <c r="G448" s="639"/>
      <c r="H448" s="639"/>
      <c r="I448" s="639"/>
      <c r="J448" s="639"/>
      <c r="K448" s="639"/>
      <c r="L448" s="639"/>
      <c r="M448" s="639"/>
      <c r="N448" s="639"/>
      <c r="O448" s="639"/>
      <c r="P448" s="639"/>
      <c r="Q448" s="639"/>
      <c r="R448" s="639"/>
      <c r="S448" s="639"/>
      <c r="T448" s="639"/>
      <c r="U448" s="639"/>
      <c r="V448" s="639"/>
      <c r="W448" s="639"/>
      <c r="X448" s="639"/>
      <c r="Y448" s="639"/>
      <c r="Z448" s="639"/>
      <c r="AA448" s="639"/>
      <c r="AB448" s="639"/>
      <c r="AC448" s="639"/>
      <c r="AD448" s="639"/>
      <c r="AE448" s="639"/>
      <c r="AF448" s="639"/>
      <c r="AG448" s="639"/>
      <c r="AH448" s="639"/>
      <c r="AI448" s="639"/>
      <c r="AJ448" s="639"/>
      <c r="AK448" s="639"/>
      <c r="AL448" s="639"/>
      <c r="AM448" s="639"/>
      <c r="AN448" s="639"/>
      <c r="AO448" s="639"/>
      <c r="AP448" s="639"/>
      <c r="AQ448" s="639"/>
      <c r="AR448" s="639"/>
      <c r="AS448" s="639"/>
      <c r="AT448" s="639"/>
      <c r="AU448" s="639"/>
      <c r="AV448" s="639"/>
      <c r="AW448" s="639"/>
      <c r="AX448" s="639"/>
      <c r="AY448" s="639"/>
    </row>
    <row r="449" spans="1:51">
      <c r="A449" s="578">
        <f t="shared" si="17"/>
        <v>1</v>
      </c>
      <c r="B449" s="587"/>
      <c r="C449" s="587"/>
      <c r="D449" s="587" t="s">
        <v>540</v>
      </c>
      <c r="E449" s="639" t="s">
        <v>818</v>
      </c>
      <c r="F449" s="639"/>
      <c r="G449" s="639"/>
      <c r="H449" s="639"/>
      <c r="I449" s="639"/>
      <c r="J449" s="639"/>
      <c r="K449" s="639"/>
      <c r="L449" s="639"/>
      <c r="M449" s="639"/>
      <c r="N449" s="639"/>
      <c r="O449" s="639"/>
      <c r="P449" s="639"/>
      <c r="Q449" s="639"/>
      <c r="R449" s="639"/>
      <c r="S449" s="639"/>
      <c r="T449" s="639"/>
      <c r="U449" s="639"/>
      <c r="V449" s="639"/>
      <c r="W449" s="639"/>
      <c r="X449" s="639"/>
      <c r="Y449" s="639"/>
      <c r="Z449" s="639"/>
      <c r="AA449" s="639"/>
      <c r="AB449" s="639"/>
      <c r="AC449" s="639"/>
      <c r="AD449" s="639"/>
      <c r="AE449" s="639"/>
      <c r="AF449" s="639"/>
      <c r="AG449" s="639"/>
      <c r="AH449" s="639"/>
      <c r="AI449" s="639"/>
      <c r="AJ449" s="639"/>
      <c r="AK449" s="639"/>
      <c r="AL449" s="639"/>
      <c r="AM449" s="639"/>
      <c r="AN449" s="639"/>
      <c r="AO449" s="639"/>
      <c r="AP449" s="639"/>
      <c r="AQ449" s="639"/>
      <c r="AR449" s="639"/>
      <c r="AS449" s="639"/>
      <c r="AT449" s="639"/>
      <c r="AU449" s="639"/>
      <c r="AV449" s="639"/>
      <c r="AW449" s="639"/>
      <c r="AX449" s="639"/>
      <c r="AY449" s="639"/>
    </row>
    <row r="450" spans="1:51">
      <c r="A450" s="578">
        <f t="shared" si="17"/>
        <v>1</v>
      </c>
      <c r="B450" s="587"/>
      <c r="C450" s="587"/>
      <c r="D450" s="587" t="s">
        <v>540</v>
      </c>
      <c r="E450" s="639" t="s">
        <v>819</v>
      </c>
      <c r="F450" s="639"/>
      <c r="G450" s="639"/>
      <c r="H450" s="639"/>
      <c r="I450" s="639"/>
      <c r="J450" s="639"/>
      <c r="K450" s="639"/>
      <c r="L450" s="639"/>
      <c r="M450" s="639"/>
      <c r="N450" s="639"/>
      <c r="O450" s="639"/>
      <c r="P450" s="639"/>
      <c r="Q450" s="639"/>
      <c r="R450" s="639"/>
      <c r="S450" s="639"/>
      <c r="T450" s="639"/>
      <c r="U450" s="639"/>
      <c r="V450" s="639"/>
      <c r="W450" s="639"/>
      <c r="X450" s="639"/>
      <c r="Y450" s="639"/>
      <c r="Z450" s="639"/>
      <c r="AA450" s="639"/>
      <c r="AB450" s="639"/>
      <c r="AC450" s="639"/>
      <c r="AD450" s="639"/>
      <c r="AE450" s="639"/>
      <c r="AF450" s="639"/>
      <c r="AG450" s="639"/>
      <c r="AH450" s="639"/>
      <c r="AI450" s="639"/>
      <c r="AJ450" s="639"/>
      <c r="AK450" s="639"/>
      <c r="AL450" s="639"/>
      <c r="AM450" s="639"/>
      <c r="AN450" s="639"/>
      <c r="AO450" s="639"/>
      <c r="AP450" s="639"/>
      <c r="AQ450" s="639"/>
      <c r="AR450" s="639"/>
      <c r="AS450" s="639"/>
      <c r="AT450" s="639"/>
      <c r="AU450" s="639"/>
      <c r="AV450" s="639"/>
      <c r="AW450" s="639"/>
      <c r="AX450" s="639"/>
      <c r="AY450" s="639"/>
    </row>
    <row r="451" spans="1:51">
      <c r="A451" s="578">
        <f t="shared" si="17"/>
        <v>1</v>
      </c>
      <c r="B451" s="587"/>
      <c r="C451" s="587"/>
      <c r="D451" s="587" t="s">
        <v>540</v>
      </c>
      <c r="E451" s="639" t="s">
        <v>820</v>
      </c>
      <c r="F451" s="639"/>
      <c r="G451" s="639"/>
      <c r="H451" s="639"/>
      <c r="I451" s="639"/>
      <c r="J451" s="639"/>
      <c r="K451" s="639"/>
      <c r="L451" s="639"/>
      <c r="M451" s="639"/>
      <c r="N451" s="639"/>
      <c r="O451" s="639"/>
      <c r="P451" s="639"/>
      <c r="Q451" s="639"/>
      <c r="R451" s="639"/>
      <c r="S451" s="639"/>
      <c r="T451" s="639"/>
      <c r="U451" s="639"/>
      <c r="V451" s="639"/>
      <c r="W451" s="639"/>
      <c r="X451" s="639"/>
      <c r="Y451" s="639"/>
      <c r="Z451" s="639"/>
      <c r="AA451" s="639"/>
      <c r="AB451" s="639"/>
      <c r="AC451" s="639"/>
      <c r="AD451" s="639"/>
      <c r="AE451" s="639"/>
      <c r="AF451" s="639"/>
      <c r="AG451" s="639"/>
      <c r="AH451" s="639"/>
      <c r="AI451" s="639"/>
      <c r="AJ451" s="639"/>
      <c r="AK451" s="639"/>
      <c r="AL451" s="639"/>
      <c r="AM451" s="639"/>
      <c r="AN451" s="639"/>
      <c r="AO451" s="639"/>
      <c r="AP451" s="639"/>
      <c r="AQ451" s="639"/>
      <c r="AR451" s="639"/>
      <c r="AS451" s="639"/>
      <c r="AT451" s="639"/>
      <c r="AU451" s="639"/>
      <c r="AV451" s="639"/>
      <c r="AW451" s="639"/>
      <c r="AX451" s="639"/>
      <c r="AY451" s="639"/>
    </row>
    <row r="452" spans="1:51">
      <c r="A452" s="578">
        <f t="shared" si="17"/>
        <v>1</v>
      </c>
      <c r="B452" s="587"/>
      <c r="C452" s="587"/>
      <c r="D452" s="587" t="s">
        <v>540</v>
      </c>
      <c r="E452" s="639" t="s">
        <v>821</v>
      </c>
      <c r="F452" s="639"/>
      <c r="G452" s="639"/>
      <c r="H452" s="639"/>
      <c r="I452" s="639"/>
      <c r="J452" s="639"/>
      <c r="K452" s="639"/>
      <c r="L452" s="639"/>
      <c r="M452" s="639"/>
      <c r="N452" s="639"/>
      <c r="O452" s="639"/>
      <c r="P452" s="639"/>
      <c r="Q452" s="639"/>
      <c r="R452" s="639"/>
      <c r="S452" s="639"/>
      <c r="T452" s="639"/>
      <c r="U452" s="639"/>
      <c r="V452" s="639"/>
      <c r="W452" s="639"/>
      <c r="X452" s="639"/>
      <c r="Y452" s="639"/>
      <c r="Z452" s="639"/>
      <c r="AA452" s="639"/>
      <c r="AB452" s="639"/>
      <c r="AC452" s="639"/>
      <c r="AD452" s="639"/>
      <c r="AE452" s="639"/>
      <c r="AF452" s="639"/>
      <c r="AG452" s="639"/>
      <c r="AH452" s="639"/>
      <c r="AI452" s="639"/>
      <c r="AJ452" s="639"/>
      <c r="AK452" s="639"/>
      <c r="AL452" s="639"/>
      <c r="AM452" s="639"/>
      <c r="AN452" s="639"/>
      <c r="AO452" s="639"/>
      <c r="AP452" s="639"/>
      <c r="AQ452" s="639"/>
      <c r="AR452" s="639"/>
      <c r="AS452" s="639"/>
      <c r="AT452" s="639"/>
      <c r="AU452" s="639"/>
      <c r="AV452" s="639"/>
      <c r="AW452" s="639"/>
      <c r="AX452" s="639"/>
      <c r="AY452" s="639"/>
    </row>
    <row r="453" spans="1:51">
      <c r="A453" s="578">
        <f t="shared" si="17"/>
        <v>1</v>
      </c>
      <c r="B453" s="587"/>
      <c r="C453" s="587"/>
      <c r="D453" s="587" t="s">
        <v>540</v>
      </c>
      <c r="E453" s="639" t="s">
        <v>822</v>
      </c>
      <c r="F453" s="639"/>
      <c r="G453" s="639"/>
      <c r="H453" s="639"/>
      <c r="I453" s="639"/>
      <c r="J453" s="639"/>
      <c r="K453" s="639"/>
      <c r="L453" s="639"/>
      <c r="M453" s="639"/>
      <c r="N453" s="639"/>
      <c r="O453" s="639"/>
      <c r="P453" s="639"/>
      <c r="Q453" s="639"/>
      <c r="R453" s="639"/>
      <c r="S453" s="639"/>
      <c r="T453" s="639"/>
      <c r="U453" s="639"/>
      <c r="V453" s="639"/>
      <c r="W453" s="639"/>
      <c r="X453" s="639"/>
      <c r="Y453" s="639"/>
      <c r="Z453" s="639"/>
      <c r="AA453" s="639"/>
      <c r="AB453" s="639"/>
      <c r="AC453" s="639"/>
      <c r="AD453" s="639"/>
      <c r="AE453" s="639"/>
      <c r="AF453" s="639"/>
      <c r="AG453" s="639"/>
      <c r="AH453" s="639"/>
      <c r="AI453" s="639"/>
      <c r="AJ453" s="639"/>
      <c r="AK453" s="639"/>
      <c r="AL453" s="639"/>
      <c r="AM453" s="639"/>
      <c r="AN453" s="639"/>
      <c r="AO453" s="639"/>
      <c r="AP453" s="639"/>
      <c r="AQ453" s="639"/>
      <c r="AR453" s="639"/>
      <c r="AS453" s="639"/>
      <c r="AT453" s="639"/>
      <c r="AU453" s="639"/>
      <c r="AV453" s="639"/>
      <c r="AW453" s="639"/>
      <c r="AX453" s="639"/>
      <c r="AY453" s="639"/>
    </row>
    <row r="454" spans="1:51">
      <c r="A454" s="578">
        <f t="shared" si="17"/>
        <v>1</v>
      </c>
      <c r="B454" s="587"/>
      <c r="C454" s="587"/>
      <c r="D454" s="639"/>
      <c r="E454" s="641"/>
      <c r="F454" s="641"/>
      <c r="G454" s="641"/>
      <c r="H454" s="641"/>
      <c r="I454" s="641"/>
      <c r="J454" s="641"/>
      <c r="K454" s="641"/>
      <c r="L454" s="641"/>
      <c r="M454" s="641"/>
      <c r="N454" s="641"/>
      <c r="O454" s="641"/>
      <c r="P454" s="641"/>
      <c r="Q454" s="641"/>
      <c r="R454" s="641"/>
      <c r="S454" s="641"/>
      <c r="T454" s="641"/>
      <c r="U454" s="641"/>
      <c r="V454" s="641"/>
      <c r="W454" s="641"/>
      <c r="X454" s="641"/>
      <c r="Y454" s="641"/>
      <c r="Z454" s="641"/>
      <c r="AA454" s="641"/>
      <c r="AB454" s="641"/>
      <c r="AC454" s="641"/>
      <c r="AD454" s="641"/>
      <c r="AE454" s="641"/>
      <c r="AF454" s="641"/>
      <c r="AG454" s="641"/>
      <c r="AH454" s="641"/>
      <c r="AI454" s="641"/>
      <c r="AJ454" s="641"/>
      <c r="AK454" s="641"/>
      <c r="AL454" s="641"/>
      <c r="AM454" s="641"/>
      <c r="AN454" s="641"/>
      <c r="AO454" s="641"/>
      <c r="AP454" s="641"/>
      <c r="AQ454" s="641"/>
      <c r="AR454" s="641"/>
      <c r="AS454" s="641"/>
      <c r="AT454" s="641"/>
      <c r="AU454" s="641"/>
      <c r="AV454" s="641"/>
      <c r="AW454" s="641"/>
      <c r="AX454" s="641"/>
      <c r="AY454" s="641"/>
    </row>
    <row r="455" spans="1:51">
      <c r="A455" s="578">
        <f t="shared" ref="A455" si="18">IF(K$372&gt;0,1,0)</f>
        <v>1</v>
      </c>
    </row>
  </sheetData>
  <sheetProtection autoFilter="0"/>
  <autoFilter ref="A1:A455">
    <filterColumn colId="0">
      <customFilters>
        <customFilter operator="notEqual" val=" "/>
      </customFilters>
    </filterColumn>
  </autoFilter>
  <mergeCells count="389">
    <mergeCell ref="B1:AY1"/>
    <mergeCell ref="BA2:CA3"/>
    <mergeCell ref="F3:K3"/>
    <mergeCell ref="L3:Q3"/>
    <mergeCell ref="T3:Y3"/>
    <mergeCell ref="Z3:AE3"/>
    <mergeCell ref="AH3:AN3"/>
    <mergeCell ref="AO3:AT3"/>
    <mergeCell ref="B5:AY5"/>
    <mergeCell ref="BB12:BK12"/>
    <mergeCell ref="B15:AY15"/>
    <mergeCell ref="C17:J18"/>
    <mergeCell ref="K17:R18"/>
    <mergeCell ref="S17:Z18"/>
    <mergeCell ref="AA17:AP17"/>
    <mergeCell ref="AQ17:AX18"/>
    <mergeCell ref="AA18:AH18"/>
    <mergeCell ref="AI18:AP18"/>
    <mergeCell ref="C33:J33"/>
    <mergeCell ref="K33:R33"/>
    <mergeCell ref="S33:Z33"/>
    <mergeCell ref="AA33:AH33"/>
    <mergeCell ref="AI33:AP33"/>
    <mergeCell ref="AQ33:AX33"/>
    <mergeCell ref="AA19:AH20"/>
    <mergeCell ref="AI19:AP20"/>
    <mergeCell ref="AQ19:AX20"/>
    <mergeCell ref="B28:AY28"/>
    <mergeCell ref="C32:Z32"/>
    <mergeCell ref="AA32:AX32"/>
    <mergeCell ref="C19:D20"/>
    <mergeCell ref="E19:F20"/>
    <mergeCell ref="G19:H20"/>
    <mergeCell ref="I19:J20"/>
    <mergeCell ref="K19:R20"/>
    <mergeCell ref="S19:Z20"/>
    <mergeCell ref="B51:AY51"/>
    <mergeCell ref="F53:K53"/>
    <mergeCell ref="L53:Q53"/>
    <mergeCell ref="T53:Y53"/>
    <mergeCell ref="Z53:AE53"/>
    <mergeCell ref="AH53:AN53"/>
    <mergeCell ref="AO53:AT53"/>
    <mergeCell ref="C34:J34"/>
    <mergeCell ref="K34:R34"/>
    <mergeCell ref="S34:Z34"/>
    <mergeCell ref="AA34:AH35"/>
    <mergeCell ref="AI34:AP35"/>
    <mergeCell ref="AQ34:AX35"/>
    <mergeCell ref="C35:J35"/>
    <mergeCell ref="K35:R35"/>
    <mergeCell ref="S35:Z35"/>
    <mergeCell ref="B55:AY55"/>
    <mergeCell ref="B65:AY65"/>
    <mergeCell ref="C67:J68"/>
    <mergeCell ref="K67:R68"/>
    <mergeCell ref="S67:Z68"/>
    <mergeCell ref="AA67:AP67"/>
    <mergeCell ref="AQ67:AX68"/>
    <mergeCell ref="AA68:AH68"/>
    <mergeCell ref="AI68:AP68"/>
    <mergeCell ref="C83:J83"/>
    <mergeCell ref="K83:R83"/>
    <mergeCell ref="S83:Z83"/>
    <mergeCell ref="AA83:AH83"/>
    <mergeCell ref="AI83:AP83"/>
    <mergeCell ref="AQ83:AX83"/>
    <mergeCell ref="AA69:AH70"/>
    <mergeCell ref="AI69:AP70"/>
    <mergeCell ref="AQ69:AX70"/>
    <mergeCell ref="B78:AY78"/>
    <mergeCell ref="C82:Z82"/>
    <mergeCell ref="AA82:AX82"/>
    <mergeCell ref="C69:D70"/>
    <mergeCell ref="E69:F70"/>
    <mergeCell ref="G69:H70"/>
    <mergeCell ref="I69:J70"/>
    <mergeCell ref="K69:R70"/>
    <mergeCell ref="S69:Z70"/>
    <mergeCell ref="B101:AY101"/>
    <mergeCell ref="F103:K103"/>
    <mergeCell ref="L103:Q103"/>
    <mergeCell ref="T103:Y103"/>
    <mergeCell ref="Z103:AE103"/>
    <mergeCell ref="AH103:AN103"/>
    <mergeCell ref="AO103:AT103"/>
    <mergeCell ref="C84:J84"/>
    <mergeCell ref="K84:R84"/>
    <mergeCell ref="S84:Z84"/>
    <mergeCell ref="AA84:AH85"/>
    <mergeCell ref="AI84:AP85"/>
    <mergeCell ref="AQ84:AX85"/>
    <mergeCell ref="C85:J85"/>
    <mergeCell ref="K85:R85"/>
    <mergeCell ref="S85:Z85"/>
    <mergeCell ref="B105:AY105"/>
    <mergeCell ref="B115:AY115"/>
    <mergeCell ref="C117:J118"/>
    <mergeCell ref="K117:R118"/>
    <mergeCell ref="S117:Z118"/>
    <mergeCell ref="AA117:AP117"/>
    <mergeCell ref="AQ117:AX118"/>
    <mergeCell ref="AA118:AH118"/>
    <mergeCell ref="AI118:AP118"/>
    <mergeCell ref="C133:J133"/>
    <mergeCell ref="K133:R133"/>
    <mergeCell ref="S133:Z133"/>
    <mergeCell ref="AA133:AH133"/>
    <mergeCell ref="AI133:AP133"/>
    <mergeCell ref="AQ133:AX133"/>
    <mergeCell ref="AA119:AH120"/>
    <mergeCell ref="AI119:AP120"/>
    <mergeCell ref="AQ119:AX120"/>
    <mergeCell ref="B128:AY128"/>
    <mergeCell ref="C132:Z132"/>
    <mergeCell ref="AA132:AX132"/>
    <mergeCell ref="C119:D120"/>
    <mergeCell ref="E119:F120"/>
    <mergeCell ref="G119:H120"/>
    <mergeCell ref="I119:J120"/>
    <mergeCell ref="K119:R120"/>
    <mergeCell ref="S119:Z120"/>
    <mergeCell ref="B151:AY151"/>
    <mergeCell ref="F153:K153"/>
    <mergeCell ref="L153:Q153"/>
    <mergeCell ref="T153:Y153"/>
    <mergeCell ref="Z153:AE153"/>
    <mergeCell ref="AH153:AN153"/>
    <mergeCell ref="AO153:AT153"/>
    <mergeCell ref="C134:J134"/>
    <mergeCell ref="K134:R134"/>
    <mergeCell ref="S134:Z134"/>
    <mergeCell ref="AA134:AH135"/>
    <mergeCell ref="AI134:AP135"/>
    <mergeCell ref="AQ134:AX135"/>
    <mergeCell ref="C135:J135"/>
    <mergeCell ref="K135:R135"/>
    <mergeCell ref="S135:Z135"/>
    <mergeCell ref="B155:AY155"/>
    <mergeCell ref="B165:AY165"/>
    <mergeCell ref="C167:J168"/>
    <mergeCell ref="K167:R168"/>
    <mergeCell ref="S167:Z168"/>
    <mergeCell ref="AA167:AP167"/>
    <mergeCell ref="AQ167:AX168"/>
    <mergeCell ref="AA168:AH168"/>
    <mergeCell ref="AI168:AP168"/>
    <mergeCell ref="C184:J184"/>
    <mergeCell ref="K184:R184"/>
    <mergeCell ref="S184:Z184"/>
    <mergeCell ref="AA184:AH184"/>
    <mergeCell ref="AI184:AP184"/>
    <mergeCell ref="AQ184:AX184"/>
    <mergeCell ref="AA169:AH170"/>
    <mergeCell ref="AI169:AP170"/>
    <mergeCell ref="AQ169:AX170"/>
    <mergeCell ref="B179:AY179"/>
    <mergeCell ref="C183:Z183"/>
    <mergeCell ref="AA183:AX183"/>
    <mergeCell ref="C169:D170"/>
    <mergeCell ref="E169:F170"/>
    <mergeCell ref="G169:H170"/>
    <mergeCell ref="I169:J170"/>
    <mergeCell ref="K169:R170"/>
    <mergeCell ref="S169:Z170"/>
    <mergeCell ref="B202:AY202"/>
    <mergeCell ref="F204:K204"/>
    <mergeCell ref="L204:Q204"/>
    <mergeCell ref="T204:Y204"/>
    <mergeCell ref="Z204:AE204"/>
    <mergeCell ref="AH204:AN204"/>
    <mergeCell ref="AO204:AT204"/>
    <mergeCell ref="C185:J185"/>
    <mergeCell ref="K185:R185"/>
    <mergeCell ref="S185:Z185"/>
    <mergeCell ref="AA185:AH186"/>
    <mergeCell ref="AI185:AP186"/>
    <mergeCell ref="AQ185:AX186"/>
    <mergeCell ref="C186:J186"/>
    <mergeCell ref="K186:R186"/>
    <mergeCell ref="S186:Z186"/>
    <mergeCell ref="B206:AY206"/>
    <mergeCell ref="B216:AY216"/>
    <mergeCell ref="C218:J219"/>
    <mergeCell ref="K218:R219"/>
    <mergeCell ref="S218:Z219"/>
    <mergeCell ref="AA218:AP218"/>
    <mergeCell ref="AQ218:AX219"/>
    <mergeCell ref="AA219:AH219"/>
    <mergeCell ref="AI219:AP219"/>
    <mergeCell ref="C235:J235"/>
    <mergeCell ref="K235:R235"/>
    <mergeCell ref="S235:Z235"/>
    <mergeCell ref="AA235:AH235"/>
    <mergeCell ref="AI235:AP235"/>
    <mergeCell ref="AQ235:AX235"/>
    <mergeCell ref="AA220:AH221"/>
    <mergeCell ref="AI220:AP221"/>
    <mergeCell ref="AQ220:AX221"/>
    <mergeCell ref="B230:AY230"/>
    <mergeCell ref="C234:Z234"/>
    <mergeCell ref="AA234:AX234"/>
    <mergeCell ref="C220:D221"/>
    <mergeCell ref="E220:F221"/>
    <mergeCell ref="G220:H221"/>
    <mergeCell ref="I220:J221"/>
    <mergeCell ref="K220:R221"/>
    <mergeCell ref="S220:Z221"/>
    <mergeCell ref="B253:AY253"/>
    <mergeCell ref="F255:K255"/>
    <mergeCell ref="L255:Q255"/>
    <mergeCell ref="T255:Y255"/>
    <mergeCell ref="Z255:AE255"/>
    <mergeCell ref="AH255:AN255"/>
    <mergeCell ref="AO255:AT255"/>
    <mergeCell ref="C236:J236"/>
    <mergeCell ref="K236:R236"/>
    <mergeCell ref="S236:Z236"/>
    <mergeCell ref="AA236:AH237"/>
    <mergeCell ref="AI236:AP237"/>
    <mergeCell ref="AQ236:AX237"/>
    <mergeCell ref="C237:J237"/>
    <mergeCell ref="K237:R237"/>
    <mergeCell ref="S237:Z237"/>
    <mergeCell ref="B257:AY257"/>
    <mergeCell ref="B267:AY267"/>
    <mergeCell ref="C269:J270"/>
    <mergeCell ref="K269:R270"/>
    <mergeCell ref="S269:Z270"/>
    <mergeCell ref="AA269:AP269"/>
    <mergeCell ref="AQ269:AX270"/>
    <mergeCell ref="AA270:AH270"/>
    <mergeCell ref="AI270:AP270"/>
    <mergeCell ref="C285:J285"/>
    <mergeCell ref="K285:R285"/>
    <mergeCell ref="S285:Z285"/>
    <mergeCell ref="AA285:AH285"/>
    <mergeCell ref="AI285:AP285"/>
    <mergeCell ref="AQ285:AX285"/>
    <mergeCell ref="AA271:AH272"/>
    <mergeCell ref="AI271:AP272"/>
    <mergeCell ref="AQ271:AX272"/>
    <mergeCell ref="B280:AY280"/>
    <mergeCell ref="C284:Z284"/>
    <mergeCell ref="AA284:AX284"/>
    <mergeCell ref="C271:D272"/>
    <mergeCell ref="E271:F272"/>
    <mergeCell ref="G271:H272"/>
    <mergeCell ref="I271:J272"/>
    <mergeCell ref="K271:R272"/>
    <mergeCell ref="S271:Z272"/>
    <mergeCell ref="B303:AY303"/>
    <mergeCell ref="F305:K305"/>
    <mergeCell ref="L305:Q305"/>
    <mergeCell ref="T305:Y305"/>
    <mergeCell ref="Z305:AE305"/>
    <mergeCell ref="AH305:AN305"/>
    <mergeCell ref="AO305:AT305"/>
    <mergeCell ref="C286:J286"/>
    <mergeCell ref="K286:R286"/>
    <mergeCell ref="S286:Z286"/>
    <mergeCell ref="AA286:AH287"/>
    <mergeCell ref="AI286:AP287"/>
    <mergeCell ref="AQ286:AX287"/>
    <mergeCell ref="C287:J287"/>
    <mergeCell ref="K287:R287"/>
    <mergeCell ref="S287:Z287"/>
    <mergeCell ref="B307:AY307"/>
    <mergeCell ref="B317:AY317"/>
    <mergeCell ref="C319:J320"/>
    <mergeCell ref="K319:R320"/>
    <mergeCell ref="S319:Z320"/>
    <mergeCell ref="AA319:AP319"/>
    <mergeCell ref="AQ319:AX320"/>
    <mergeCell ref="AA320:AH320"/>
    <mergeCell ref="AI320:AP320"/>
    <mergeCell ref="C336:J336"/>
    <mergeCell ref="K336:R336"/>
    <mergeCell ref="S336:Z336"/>
    <mergeCell ref="AA336:AH336"/>
    <mergeCell ref="AI336:AP336"/>
    <mergeCell ref="AQ336:AX336"/>
    <mergeCell ref="AA321:AH322"/>
    <mergeCell ref="AI321:AP322"/>
    <mergeCell ref="AQ321:AX322"/>
    <mergeCell ref="B331:AY331"/>
    <mergeCell ref="C335:Z335"/>
    <mergeCell ref="AA335:AX335"/>
    <mergeCell ref="C321:D322"/>
    <mergeCell ref="E321:F322"/>
    <mergeCell ref="G321:H322"/>
    <mergeCell ref="I321:J322"/>
    <mergeCell ref="K321:R322"/>
    <mergeCell ref="S321:Z322"/>
    <mergeCell ref="B354:AY354"/>
    <mergeCell ref="F356:K356"/>
    <mergeCell ref="L356:Q356"/>
    <mergeCell ref="T356:Y356"/>
    <mergeCell ref="Z356:AE356"/>
    <mergeCell ref="AH356:AN356"/>
    <mergeCell ref="AO356:AT356"/>
    <mergeCell ref="C337:J337"/>
    <mergeCell ref="K337:R337"/>
    <mergeCell ref="S337:Z337"/>
    <mergeCell ref="AA337:AH338"/>
    <mergeCell ref="AI337:AP338"/>
    <mergeCell ref="AQ337:AX338"/>
    <mergeCell ref="C338:J338"/>
    <mergeCell ref="K338:R338"/>
    <mergeCell ref="S338:Z338"/>
    <mergeCell ref="B358:AY358"/>
    <mergeCell ref="B368:AY368"/>
    <mergeCell ref="C370:J371"/>
    <mergeCell ref="K370:R371"/>
    <mergeCell ref="S370:Z371"/>
    <mergeCell ref="AA370:AP370"/>
    <mergeCell ref="AQ370:AX371"/>
    <mergeCell ref="AA371:AH371"/>
    <mergeCell ref="AI371:AP371"/>
    <mergeCell ref="C387:J387"/>
    <mergeCell ref="K387:R387"/>
    <mergeCell ref="S387:Z387"/>
    <mergeCell ref="AA387:AH387"/>
    <mergeCell ref="AI387:AP387"/>
    <mergeCell ref="AQ387:AX387"/>
    <mergeCell ref="AA372:AH373"/>
    <mergeCell ref="AI372:AP373"/>
    <mergeCell ref="AQ372:AX373"/>
    <mergeCell ref="B382:AY382"/>
    <mergeCell ref="C386:Z386"/>
    <mergeCell ref="AA386:AX386"/>
    <mergeCell ref="C372:D373"/>
    <mergeCell ref="E372:F373"/>
    <mergeCell ref="G372:H373"/>
    <mergeCell ref="I372:J373"/>
    <mergeCell ref="K372:R373"/>
    <mergeCell ref="S372:Z373"/>
    <mergeCell ref="C388:J388"/>
    <mergeCell ref="K388:R388"/>
    <mergeCell ref="S388:Z388"/>
    <mergeCell ref="AA388:AH389"/>
    <mergeCell ref="AI388:AP389"/>
    <mergeCell ref="AQ388:AX389"/>
    <mergeCell ref="C389:J389"/>
    <mergeCell ref="K389:R389"/>
    <mergeCell ref="S389:Z389"/>
    <mergeCell ref="B405:AY405"/>
    <mergeCell ref="F407:K407"/>
    <mergeCell ref="L407:Q407"/>
    <mergeCell ref="T407:Y407"/>
    <mergeCell ref="Z407:AE407"/>
    <mergeCell ref="AH407:AN407"/>
    <mergeCell ref="AO407:AT407"/>
    <mergeCell ref="B409:AY409"/>
    <mergeCell ref="B419:AY419"/>
    <mergeCell ref="C421:J422"/>
    <mergeCell ref="K421:R422"/>
    <mergeCell ref="S421:Z422"/>
    <mergeCell ref="AA421:AP421"/>
    <mergeCell ref="AQ421:AX422"/>
    <mergeCell ref="AA422:AH422"/>
    <mergeCell ref="AI422:AP422"/>
    <mergeCell ref="C423:D424"/>
    <mergeCell ref="E423:F424"/>
    <mergeCell ref="G423:H424"/>
    <mergeCell ref="I423:J424"/>
    <mergeCell ref="K423:R424"/>
    <mergeCell ref="S423:Z424"/>
    <mergeCell ref="AA423:AH424"/>
    <mergeCell ref="AI423:AP424"/>
    <mergeCell ref="AQ423:AX424"/>
    <mergeCell ref="B432:AY432"/>
    <mergeCell ref="C436:Z436"/>
    <mergeCell ref="AA436:AX436"/>
    <mergeCell ref="C437:J437"/>
    <mergeCell ref="K437:R437"/>
    <mergeCell ref="S437:Z437"/>
    <mergeCell ref="AA437:AH437"/>
    <mergeCell ref="AI437:AP437"/>
    <mergeCell ref="AQ437:AX437"/>
    <mergeCell ref="C438:J438"/>
    <mergeCell ref="K438:R438"/>
    <mergeCell ref="S438:Z438"/>
    <mergeCell ref="AA438:AH439"/>
    <mergeCell ref="AI438:AP439"/>
    <mergeCell ref="AQ438:AX439"/>
    <mergeCell ref="C439:J439"/>
    <mergeCell ref="K439:R439"/>
    <mergeCell ref="S439:Z439"/>
  </mergeCells>
  <phoneticPr fontId="2" type="noConversion"/>
  <pageMargins left="0.98425196850393704" right="0.39370078740157483" top="0.74803149606299213" bottom="0.39370078740157483" header="0" footer="0"/>
  <pageSetup paperSize="9" fitToHeight="3" orientation="landscape" blackAndWhite="1" r:id="rId1"/>
  <rowBreaks count="9" manualBreakCount="9">
    <brk id="50" min="1" max="50" man="1"/>
    <brk id="100" min="1" max="50" man="1"/>
    <brk id="150" min="1" max="50" man="1"/>
    <brk id="201" min="1" max="50" man="1"/>
    <brk id="252" min="1" max="50" man="1"/>
    <brk id="302" min="1" max="50" man="1"/>
    <brk id="353" min="1" max="50" man="1"/>
    <brk id="404" min="1" max="50" man="1"/>
    <brk id="431" min="1" max="50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7" tint="0.79998168889431442"/>
  </sheetPr>
  <dimension ref="A1:CA460"/>
  <sheetViews>
    <sheetView showZeros="0" view="pageBreakPreview" topLeftCell="A89" zoomScaleSheetLayoutView="100" workbookViewId="0">
      <selection activeCell="E113" sqref="E113"/>
    </sheetView>
  </sheetViews>
  <sheetFormatPr defaultColWidth="2.5" defaultRowHeight="16.5"/>
  <cols>
    <col min="1" max="1" width="11.75" style="578" customWidth="1"/>
    <col min="2" max="51" width="2.375" style="577" customWidth="1"/>
    <col min="52" max="52" width="1.625" style="577" customWidth="1"/>
    <col min="53" max="16384" width="2.5" style="577"/>
  </cols>
  <sheetData>
    <row r="1" spans="1:79" ht="33" thickTop="1" thickBot="1">
      <c r="A1" s="573" t="s">
        <v>939</v>
      </c>
      <c r="B1" s="2139" t="s">
        <v>823</v>
      </c>
      <c r="C1" s="2140"/>
      <c r="D1" s="2140"/>
      <c r="E1" s="2140"/>
      <c r="F1" s="2140"/>
      <c r="G1" s="2140"/>
      <c r="H1" s="2140"/>
      <c r="I1" s="2140"/>
      <c r="J1" s="2140"/>
      <c r="K1" s="2140"/>
      <c r="L1" s="2140"/>
      <c r="M1" s="2140"/>
      <c r="N1" s="2140"/>
      <c r="O1" s="2140"/>
      <c r="P1" s="2140"/>
      <c r="Q1" s="2140"/>
      <c r="R1" s="2140"/>
      <c r="S1" s="2140"/>
      <c r="T1" s="2140"/>
      <c r="U1" s="2140"/>
      <c r="V1" s="2140"/>
      <c r="W1" s="2140"/>
      <c r="X1" s="2140"/>
      <c r="Y1" s="2140"/>
      <c r="Z1" s="2140"/>
      <c r="AA1" s="2140"/>
      <c r="AB1" s="2140"/>
      <c r="AC1" s="2140"/>
      <c r="AD1" s="2140"/>
      <c r="AE1" s="2140"/>
      <c r="AF1" s="2140"/>
      <c r="AG1" s="2140"/>
      <c r="AH1" s="2140"/>
      <c r="AI1" s="2140"/>
      <c r="AJ1" s="2140"/>
      <c r="AK1" s="2140"/>
      <c r="AL1" s="2140"/>
      <c r="AM1" s="2140"/>
      <c r="AN1" s="2140"/>
      <c r="AO1" s="2140"/>
      <c r="AP1" s="2140"/>
      <c r="AQ1" s="2140"/>
      <c r="AR1" s="2140"/>
      <c r="AS1" s="2140"/>
      <c r="AT1" s="2140"/>
      <c r="AU1" s="2140"/>
      <c r="AV1" s="2140"/>
      <c r="AW1" s="2140"/>
      <c r="AX1" s="2140"/>
      <c r="AY1" s="2141"/>
      <c r="AZ1" s="574"/>
      <c r="BA1" s="575" t="s">
        <v>892</v>
      </c>
      <c r="BB1" s="576"/>
      <c r="BC1" s="576"/>
      <c r="BD1" s="576"/>
      <c r="BE1" s="576"/>
      <c r="BF1" s="576"/>
      <c r="BG1" s="576"/>
      <c r="BH1" s="576"/>
      <c r="BI1" s="576"/>
      <c r="BJ1" s="576"/>
      <c r="BK1" s="576"/>
    </row>
    <row r="2" spans="1:79" s="580" customFormat="1" ht="9.9499999999999993" customHeight="1" thickTop="1">
      <c r="A2" s="578">
        <f t="shared" ref="A2:A33" si="0">IF(K$19&gt;0,1,0)</f>
        <v>1</v>
      </c>
      <c r="B2" s="579"/>
      <c r="C2" s="579"/>
      <c r="D2" s="579"/>
      <c r="E2" s="579"/>
      <c r="F2" s="579"/>
      <c r="G2" s="579"/>
      <c r="H2" s="579"/>
      <c r="I2" s="579"/>
      <c r="J2" s="579"/>
      <c r="K2" s="579"/>
      <c r="L2" s="579"/>
      <c r="M2" s="579"/>
      <c r="N2" s="579"/>
      <c r="O2" s="579"/>
      <c r="P2" s="579"/>
      <c r="Q2" s="579"/>
      <c r="R2" s="579"/>
      <c r="S2" s="579"/>
      <c r="T2" s="579"/>
      <c r="U2" s="579"/>
      <c r="V2" s="579"/>
      <c r="W2" s="579"/>
      <c r="X2" s="579"/>
      <c r="Y2" s="579"/>
      <c r="Z2" s="579"/>
      <c r="AA2" s="579"/>
      <c r="AB2" s="579"/>
      <c r="AC2" s="579"/>
      <c r="AD2" s="579"/>
      <c r="AE2" s="579"/>
      <c r="AF2" s="579"/>
      <c r="AG2" s="579"/>
      <c r="AH2" s="579"/>
      <c r="AI2" s="579"/>
      <c r="AJ2" s="579"/>
      <c r="AK2" s="579"/>
      <c r="AL2" s="579"/>
      <c r="AM2" s="579"/>
      <c r="AN2" s="579"/>
      <c r="AO2" s="579"/>
      <c r="AP2" s="579"/>
      <c r="AQ2" s="579"/>
      <c r="AR2" s="579"/>
      <c r="AS2" s="579"/>
      <c r="AT2" s="579"/>
      <c r="AU2" s="579"/>
      <c r="AV2" s="579"/>
      <c r="AW2" s="579"/>
      <c r="AX2" s="579"/>
      <c r="AY2" s="579"/>
      <c r="BA2" s="2175"/>
      <c r="BB2" s="2176"/>
      <c r="BC2" s="2176"/>
      <c r="BD2" s="2176"/>
      <c r="BE2" s="2176"/>
      <c r="BF2" s="2176"/>
      <c r="BG2" s="2176"/>
      <c r="BH2" s="2176"/>
      <c r="BI2" s="2176"/>
      <c r="BJ2" s="2176"/>
      <c r="BK2" s="2176"/>
      <c r="BL2" s="2176"/>
      <c r="BM2" s="2176"/>
      <c r="BN2" s="2176"/>
      <c r="BO2" s="2176"/>
      <c r="BP2" s="2176"/>
      <c r="BQ2" s="2176"/>
      <c r="BR2" s="2176"/>
      <c r="BS2" s="2176"/>
      <c r="BT2" s="2176"/>
      <c r="BU2" s="2176"/>
      <c r="BV2" s="2176"/>
      <c r="BW2" s="2176"/>
      <c r="BX2" s="2176"/>
      <c r="BY2" s="2176"/>
      <c r="BZ2" s="2176"/>
      <c r="CA2" s="2177"/>
    </row>
    <row r="3" spans="1:79" s="584" customFormat="1" ht="30" customHeight="1" thickBot="1">
      <c r="A3" s="578">
        <f t="shared" si="0"/>
        <v>1</v>
      </c>
      <c r="B3" s="581"/>
      <c r="C3" s="581"/>
      <c r="D3" s="581"/>
      <c r="E3" s="581"/>
      <c r="F3" s="2120" t="s">
        <v>768</v>
      </c>
      <c r="G3" s="2120"/>
      <c r="H3" s="2120"/>
      <c r="I3" s="2120"/>
      <c r="J3" s="2120"/>
      <c r="K3" s="2120"/>
      <c r="L3" s="2121" t="str">
        <f>+'6-3표준조사(3)'!K4</f>
        <v>66-0</v>
      </c>
      <c r="M3" s="2121"/>
      <c r="N3" s="2121"/>
      <c r="O3" s="2121"/>
      <c r="P3" s="2121"/>
      <c r="Q3" s="2121"/>
      <c r="R3" s="582"/>
      <c r="S3" s="582"/>
      <c r="T3" s="2120" t="s">
        <v>769</v>
      </c>
      <c r="U3" s="2120"/>
      <c r="V3" s="2120"/>
      <c r="W3" s="2120"/>
      <c r="X3" s="2120"/>
      <c r="Y3" s="2120"/>
      <c r="Z3" s="2121" t="str">
        <f>+'6-3표준조사(3)'!L4</f>
        <v>5-1</v>
      </c>
      <c r="AA3" s="2121"/>
      <c r="AB3" s="2121"/>
      <c r="AC3" s="2121"/>
      <c r="AD3" s="2121"/>
      <c r="AE3" s="2121"/>
      <c r="AF3" s="582"/>
      <c r="AG3" s="582"/>
      <c r="AH3" s="2120" t="s">
        <v>770</v>
      </c>
      <c r="AI3" s="2120"/>
      <c r="AJ3" s="2120"/>
      <c r="AK3" s="2120"/>
      <c r="AL3" s="2120"/>
      <c r="AM3" s="2120"/>
      <c r="AN3" s="2120"/>
      <c r="AO3" s="2121" t="str">
        <f>+'6-3표준조사(3)'!R4</f>
        <v>모두베기</v>
      </c>
      <c r="AP3" s="2121"/>
      <c r="AQ3" s="2121"/>
      <c r="AR3" s="2121"/>
      <c r="AS3" s="2121"/>
      <c r="AT3" s="2121"/>
      <c r="AU3" s="583"/>
      <c r="AV3" s="583"/>
      <c r="AW3" s="583"/>
      <c r="AX3" s="583"/>
      <c r="AY3" s="581"/>
      <c r="BA3" s="2178"/>
      <c r="BB3" s="2179"/>
      <c r="BC3" s="2179"/>
      <c r="BD3" s="2179"/>
      <c r="BE3" s="2179"/>
      <c r="BF3" s="2179"/>
      <c r="BG3" s="2179"/>
      <c r="BH3" s="2179"/>
      <c r="BI3" s="2179"/>
      <c r="BJ3" s="2179"/>
      <c r="BK3" s="2179"/>
      <c r="BL3" s="2179"/>
      <c r="BM3" s="2179"/>
      <c r="BN3" s="2179"/>
      <c r="BO3" s="2179"/>
      <c r="BP3" s="2179"/>
      <c r="BQ3" s="2179"/>
      <c r="BR3" s="2179"/>
      <c r="BS3" s="2179"/>
      <c r="BT3" s="2179"/>
      <c r="BU3" s="2179"/>
      <c r="BV3" s="2179"/>
      <c r="BW3" s="2179"/>
      <c r="BX3" s="2179"/>
      <c r="BY3" s="2179"/>
      <c r="BZ3" s="2179"/>
      <c r="CA3" s="2180"/>
    </row>
    <row r="4" spans="1:79" s="580" customFormat="1" ht="14.25" customHeight="1" thickTop="1">
      <c r="A4" s="578">
        <f t="shared" si="0"/>
        <v>1</v>
      </c>
      <c r="B4" s="579"/>
      <c r="C4" s="579"/>
      <c r="D4" s="579"/>
      <c r="E4" s="579"/>
      <c r="F4" s="579"/>
      <c r="G4" s="579"/>
      <c r="H4" s="579"/>
      <c r="I4" s="579"/>
      <c r="J4" s="579"/>
      <c r="K4" s="579"/>
      <c r="L4" s="579"/>
      <c r="M4" s="579"/>
      <c r="N4" s="579"/>
      <c r="O4" s="579"/>
      <c r="P4" s="579"/>
      <c r="Q4" s="579"/>
      <c r="R4" s="579"/>
      <c r="S4" s="579"/>
      <c r="T4" s="579"/>
      <c r="U4" s="579"/>
      <c r="V4" s="579"/>
      <c r="W4" s="579"/>
      <c r="X4" s="579"/>
      <c r="Y4" s="579"/>
      <c r="Z4" s="579"/>
      <c r="AA4" s="579"/>
      <c r="AB4" s="579"/>
      <c r="AC4" s="579"/>
      <c r="AD4" s="579"/>
      <c r="AE4" s="579"/>
      <c r="AF4" s="579"/>
      <c r="AG4" s="579"/>
      <c r="AH4" s="579"/>
      <c r="AI4" s="579"/>
      <c r="AJ4" s="579"/>
      <c r="AK4" s="579"/>
      <c r="AL4" s="579"/>
      <c r="AM4" s="579"/>
      <c r="AN4" s="579"/>
      <c r="AO4" s="579"/>
      <c r="AP4" s="579"/>
      <c r="AQ4" s="579"/>
      <c r="AR4" s="579"/>
      <c r="AS4" s="579"/>
      <c r="AT4" s="579"/>
      <c r="AU4" s="579"/>
      <c r="AV4" s="579"/>
      <c r="AW4" s="579"/>
      <c r="AX4" s="579"/>
      <c r="AY4" s="579"/>
    </row>
    <row r="5" spans="1:79" s="586" customFormat="1" ht="20.100000000000001" customHeight="1">
      <c r="A5" s="578">
        <f t="shared" si="0"/>
        <v>1</v>
      </c>
      <c r="B5" s="2116" t="s">
        <v>771</v>
      </c>
      <c r="C5" s="2116"/>
      <c r="D5" s="2116"/>
      <c r="E5" s="2116"/>
      <c r="F5" s="2116"/>
      <c r="G5" s="2116"/>
      <c r="H5" s="2116"/>
      <c r="I5" s="2116"/>
      <c r="J5" s="2116"/>
      <c r="K5" s="2116"/>
      <c r="L5" s="2116"/>
      <c r="M5" s="2116"/>
      <c r="N5" s="2116"/>
      <c r="O5" s="2116"/>
      <c r="P5" s="2116"/>
      <c r="Q5" s="2116"/>
      <c r="R5" s="2116"/>
      <c r="S5" s="2116"/>
      <c r="T5" s="2116"/>
      <c r="U5" s="2116"/>
      <c r="V5" s="2116"/>
      <c r="W5" s="2116"/>
      <c r="X5" s="2116"/>
      <c r="Y5" s="2116"/>
      <c r="Z5" s="2116"/>
      <c r="AA5" s="2116"/>
      <c r="AB5" s="2116"/>
      <c r="AC5" s="2116"/>
      <c r="AD5" s="2116"/>
      <c r="AE5" s="2116"/>
      <c r="AF5" s="2116"/>
      <c r="AG5" s="2116"/>
      <c r="AH5" s="2116"/>
      <c r="AI5" s="2116"/>
      <c r="AJ5" s="2116"/>
      <c r="AK5" s="2116"/>
      <c r="AL5" s="2116"/>
      <c r="AM5" s="2116"/>
      <c r="AN5" s="2116"/>
      <c r="AO5" s="2116"/>
      <c r="AP5" s="2116"/>
      <c r="AQ5" s="2116"/>
      <c r="AR5" s="2116"/>
      <c r="AS5" s="2116"/>
      <c r="AT5" s="2116"/>
      <c r="AU5" s="2116"/>
      <c r="AV5" s="2116"/>
      <c r="AW5" s="2116"/>
      <c r="AX5" s="2116"/>
      <c r="AY5" s="2116"/>
      <c r="AZ5" s="585"/>
    </row>
    <row r="6" spans="1:79" s="586" customFormat="1" ht="18" customHeight="1">
      <c r="A6" s="578">
        <f t="shared" si="0"/>
        <v>1</v>
      </c>
      <c r="B6" s="587"/>
      <c r="C6" s="587" t="s">
        <v>772</v>
      </c>
      <c r="D6" s="588" t="s">
        <v>773</v>
      </c>
      <c r="E6" s="588"/>
      <c r="F6" s="589"/>
      <c r="G6" s="589"/>
      <c r="H6" s="589"/>
      <c r="I6" s="589"/>
      <c r="J6" s="590"/>
      <c r="K6" s="587"/>
      <c r="L6" s="587"/>
      <c r="M6" s="588"/>
      <c r="N6" s="588"/>
      <c r="O6" s="590"/>
      <c r="P6" s="588"/>
      <c r="Q6" s="588"/>
      <c r="R6" s="588"/>
      <c r="S6" s="588"/>
      <c r="T6" s="588"/>
      <c r="U6" s="588"/>
      <c r="V6" s="588"/>
      <c r="W6" s="588"/>
      <c r="X6" s="588"/>
      <c r="Y6" s="588"/>
      <c r="Z6" s="588"/>
      <c r="AA6" s="588"/>
      <c r="AB6" s="588"/>
      <c r="AC6" s="588"/>
      <c r="AD6" s="588"/>
      <c r="AE6" s="588"/>
      <c r="AF6" s="587"/>
      <c r="AG6" s="587"/>
      <c r="AH6" s="587"/>
      <c r="AI6" s="587"/>
      <c r="AJ6" s="587"/>
      <c r="AK6" s="587"/>
      <c r="AL6" s="587"/>
      <c r="AM6" s="587"/>
      <c r="AN6" s="587"/>
      <c r="AO6" s="587"/>
      <c r="AP6" s="587"/>
      <c r="AQ6" s="587"/>
      <c r="AR6" s="587"/>
      <c r="AS6" s="587"/>
      <c r="AT6" s="587"/>
      <c r="AU6" s="587"/>
      <c r="AV6" s="587"/>
      <c r="AW6" s="587"/>
      <c r="AX6" s="587"/>
      <c r="AY6" s="587"/>
    </row>
    <row r="7" spans="1:79" s="586" customFormat="1" ht="18" customHeight="1">
      <c r="A7" s="578">
        <f t="shared" si="0"/>
        <v>1</v>
      </c>
      <c r="B7" s="587"/>
      <c r="C7" s="587"/>
      <c r="D7" s="587" t="s">
        <v>540</v>
      </c>
      <c r="E7" s="588" t="str">
        <f>CONCATENATE(L3," 임반 ",Z3," 소반 은 해발고",'6-3표준조사(3)'!W3,"m ~ ",'6-3표준조사(3)'!W4,"m 사이에 분포한다.")</f>
        <v>66-0 임반 5-1 소반 은 해발고705m ~ 872m 사이에 분포한다.</v>
      </c>
      <c r="F7" s="588"/>
      <c r="G7" s="588"/>
      <c r="H7" s="588"/>
      <c r="I7" s="588"/>
      <c r="J7" s="588"/>
      <c r="K7" s="588"/>
      <c r="L7" s="588"/>
      <c r="M7" s="588"/>
      <c r="N7" s="588"/>
      <c r="O7" s="588"/>
      <c r="P7" s="588"/>
      <c r="Q7" s="588"/>
      <c r="R7" s="588"/>
      <c r="S7" s="588"/>
      <c r="T7" s="588"/>
      <c r="U7" s="588"/>
      <c r="V7" s="588"/>
      <c r="W7" s="588"/>
      <c r="X7" s="588"/>
      <c r="Y7" s="588"/>
      <c r="Z7" s="588"/>
      <c r="AA7" s="588"/>
      <c r="AB7" s="588"/>
      <c r="AC7" s="588"/>
      <c r="AD7" s="588"/>
      <c r="AE7" s="588"/>
      <c r="AF7" s="588"/>
      <c r="AG7" s="588"/>
      <c r="AH7" s="588"/>
      <c r="AI7" s="588"/>
      <c r="AJ7" s="591"/>
      <c r="AK7" s="591"/>
      <c r="AL7" s="591"/>
      <c r="AM7" s="588"/>
      <c r="AN7" s="588"/>
      <c r="AO7" s="588"/>
      <c r="AP7" s="588"/>
      <c r="AQ7" s="588"/>
      <c r="AR7" s="588"/>
      <c r="AS7" s="588"/>
      <c r="AT7" s="588"/>
      <c r="AU7" s="588"/>
      <c r="AV7" s="588"/>
      <c r="AW7" s="588"/>
      <c r="AX7" s="588"/>
      <c r="AY7" s="588"/>
    </row>
    <row r="8" spans="1:79" s="586" customFormat="1" ht="18" customHeight="1">
      <c r="A8" s="578">
        <f t="shared" si="0"/>
        <v>1</v>
      </c>
      <c r="B8" s="587"/>
      <c r="C8" s="587"/>
      <c r="D8" s="587" t="s">
        <v>540</v>
      </c>
      <c r="E8" s="587" t="str">
        <f>CONCATENATE("소반의 경사도는 평균 ",'6-3표준조사(3)'!W5,"˚로 ",'6-3표준조사(3)'!P6,"경사이고, 임지의 잔재를 제외하고 장애물은 많지 않다.")</f>
        <v>소반의 경사도는 평균 27.9˚로 중 (15˚ ~ 30˚)경사이고, 임지의 잔재를 제외하고 장애물은 많지 않다.</v>
      </c>
      <c r="F8" s="587"/>
      <c r="G8" s="587"/>
      <c r="H8" s="587"/>
      <c r="I8" s="587"/>
      <c r="J8" s="587"/>
      <c r="K8" s="587"/>
      <c r="L8" s="587"/>
      <c r="M8" s="587"/>
      <c r="N8" s="587"/>
      <c r="O8" s="587"/>
      <c r="P8" s="587"/>
      <c r="Q8" s="587"/>
      <c r="R8" s="587"/>
      <c r="S8" s="587"/>
      <c r="T8" s="587"/>
      <c r="U8" s="587"/>
      <c r="V8" s="587"/>
      <c r="W8" s="587"/>
      <c r="X8" s="587"/>
      <c r="Y8" s="587"/>
      <c r="Z8" s="587"/>
      <c r="AA8" s="587"/>
      <c r="AB8" s="587"/>
      <c r="AC8" s="587"/>
      <c r="AD8" s="587"/>
      <c r="AE8" s="587"/>
      <c r="AF8" s="587"/>
      <c r="AG8" s="587"/>
      <c r="AH8" s="587"/>
      <c r="AI8" s="587"/>
      <c r="AJ8" s="587"/>
      <c r="AK8" s="587"/>
      <c r="AL8" s="587"/>
      <c r="AM8" s="587"/>
      <c r="AN8" s="587"/>
      <c r="AO8" s="587"/>
      <c r="AP8" s="587"/>
      <c r="AQ8" s="587"/>
      <c r="AR8" s="587"/>
      <c r="AS8" s="587"/>
      <c r="AT8" s="587"/>
      <c r="AU8" s="587"/>
      <c r="AV8" s="587"/>
      <c r="AW8" s="587"/>
      <c r="AX8" s="587"/>
      <c r="AY8" s="587"/>
    </row>
    <row r="9" spans="1:79" s="586" customFormat="1" ht="18" customHeight="1">
      <c r="A9" s="578">
        <f t="shared" si="0"/>
        <v>1</v>
      </c>
      <c r="B9" s="587"/>
      <c r="C9" s="587" t="s">
        <v>405</v>
      </c>
      <c r="D9" s="587" t="s">
        <v>777</v>
      </c>
      <c r="E9" s="587"/>
      <c r="F9" s="587"/>
      <c r="G9" s="587"/>
      <c r="H9" s="587"/>
      <c r="I9" s="587"/>
      <c r="J9" s="587"/>
      <c r="K9" s="588"/>
      <c r="L9" s="588"/>
      <c r="M9" s="592"/>
      <c r="N9" s="587"/>
      <c r="O9" s="587"/>
      <c r="P9" s="593"/>
      <c r="Q9" s="593"/>
      <c r="R9" s="593"/>
      <c r="S9" s="593"/>
      <c r="T9" s="593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87"/>
      <c r="AJ9" s="587"/>
      <c r="AK9" s="587"/>
      <c r="AL9" s="587"/>
      <c r="AM9" s="587"/>
      <c r="AN9" s="587"/>
      <c r="AO9" s="587"/>
      <c r="AP9" s="587"/>
      <c r="AQ9" s="587"/>
      <c r="AR9" s="587"/>
      <c r="AS9" s="587"/>
      <c r="AT9" s="587"/>
      <c r="AU9" s="587"/>
      <c r="AV9" s="587"/>
      <c r="AW9" s="587"/>
      <c r="AX9" s="587"/>
      <c r="AY9" s="587"/>
    </row>
    <row r="10" spans="1:79" s="586" customFormat="1" ht="18" customHeight="1">
      <c r="A10" s="578">
        <f t="shared" si="0"/>
        <v>1</v>
      </c>
      <c r="B10" s="587"/>
      <c r="C10" s="587"/>
      <c r="D10" s="587" t="s">
        <v>540</v>
      </c>
      <c r="E10" s="588" t="str">
        <f>CONCATENATE("사업대상지는 ",'6-3표준조사(3)'!N4," ",'6-3표준조사(3)'!O4," ",'6-3표준조사(3)'!P4,"이다." )</f>
        <v>사업대상지는 영춘 사지원 산10-2번지이다.</v>
      </c>
      <c r="F10" s="588"/>
      <c r="G10" s="588"/>
      <c r="H10" s="587"/>
      <c r="I10" s="587"/>
      <c r="J10" s="587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87"/>
      <c r="AJ10" s="588"/>
      <c r="AK10" s="588"/>
      <c r="AL10" s="588"/>
      <c r="AM10" s="588"/>
      <c r="AN10" s="588"/>
      <c r="AO10" s="588"/>
      <c r="AP10" s="588"/>
      <c r="AQ10" s="588"/>
      <c r="AR10" s="588"/>
      <c r="AS10" s="588"/>
      <c r="AT10" s="588"/>
      <c r="AU10" s="588"/>
      <c r="AV10" s="588"/>
      <c r="AW10" s="588"/>
      <c r="AX10" s="588"/>
      <c r="AY10" s="588"/>
      <c r="AZ10" s="594"/>
    </row>
    <row r="11" spans="1:79" s="586" customFormat="1" ht="18" customHeight="1">
      <c r="A11" s="578">
        <f t="shared" si="0"/>
        <v>1</v>
      </c>
      <c r="B11" s="587"/>
      <c r="C11" s="587"/>
      <c r="D11" s="587" t="s">
        <v>540</v>
      </c>
      <c r="E11" s="588" t="str">
        <f>CONCATENATE("소반내에 묘지 및 조림목이 고사하여 풀베기 작업이 필요없는 지역을 제외한 풀베기사업 대상면적은 ",'6-3표준조사(3)'!Q4,"ha 이다.")</f>
        <v>소반내에 묘지 및 조림목이 고사하여 풀베기 작업이 필요없는 지역을 제외한 풀베기사업 대상면적은 5.6ha 이다.</v>
      </c>
      <c r="F11" s="588"/>
      <c r="G11" s="588"/>
      <c r="H11" s="588"/>
      <c r="I11" s="588"/>
      <c r="J11" s="588"/>
      <c r="K11" s="588"/>
      <c r="L11" s="588"/>
      <c r="M11" s="588"/>
      <c r="N11" s="588"/>
      <c r="O11" s="588"/>
      <c r="P11" s="588"/>
      <c r="Q11" s="588"/>
      <c r="R11" s="588"/>
      <c r="S11" s="588"/>
      <c r="T11" s="588"/>
      <c r="U11" s="588"/>
      <c r="V11" s="588"/>
      <c r="W11" s="588"/>
      <c r="X11" s="588"/>
      <c r="Y11" s="588"/>
      <c r="Z11" s="588"/>
      <c r="AA11" s="588"/>
      <c r="AB11" s="588"/>
      <c r="AC11" s="588"/>
      <c r="AD11" s="588"/>
      <c r="AE11" s="588"/>
      <c r="AF11" s="588"/>
      <c r="AG11" s="588"/>
      <c r="AH11" s="588"/>
      <c r="AI11" s="588"/>
      <c r="AJ11" s="588"/>
      <c r="AK11" s="588"/>
      <c r="AL11" s="588"/>
      <c r="AM11" s="588"/>
      <c r="AN11" s="588"/>
      <c r="AO11" s="588"/>
      <c r="AP11" s="588"/>
      <c r="AQ11" s="588"/>
      <c r="AR11" s="588"/>
      <c r="AS11" s="588"/>
      <c r="AT11" s="588"/>
      <c r="AU11" s="588"/>
      <c r="AV11" s="588"/>
      <c r="AW11" s="588"/>
      <c r="AX11" s="588"/>
      <c r="AY11" s="588"/>
      <c r="AZ11" s="594"/>
    </row>
    <row r="12" spans="1:79" s="586" customFormat="1" ht="18" customHeight="1">
      <c r="A12" s="578">
        <f t="shared" si="0"/>
        <v>1</v>
      </c>
      <c r="B12" s="587"/>
      <c r="C12" s="587" t="s">
        <v>407</v>
      </c>
      <c r="D12" s="587" t="s">
        <v>779</v>
      </c>
      <c r="E12" s="588"/>
      <c r="F12" s="588"/>
      <c r="G12" s="588"/>
      <c r="H12" s="588"/>
      <c r="I12" s="588"/>
      <c r="J12" s="588"/>
      <c r="K12" s="588"/>
      <c r="L12" s="588"/>
      <c r="M12" s="588"/>
      <c r="N12" s="588"/>
      <c r="O12" s="588"/>
      <c r="P12" s="588"/>
      <c r="Q12" s="588"/>
      <c r="R12" s="588"/>
      <c r="S12" s="588"/>
      <c r="T12" s="588"/>
      <c r="U12" s="588"/>
      <c r="V12" s="588"/>
      <c r="W12" s="588"/>
      <c r="X12" s="588"/>
      <c r="Y12" s="588"/>
      <c r="Z12" s="588"/>
      <c r="AA12" s="588"/>
      <c r="AB12" s="588"/>
      <c r="AC12" s="588"/>
      <c r="AD12" s="588"/>
      <c r="AE12" s="588"/>
      <c r="AF12" s="588"/>
      <c r="AG12" s="588"/>
      <c r="AH12" s="595"/>
      <c r="AI12" s="595"/>
      <c r="AJ12" s="595"/>
      <c r="AK12" s="588"/>
      <c r="AL12" s="588"/>
      <c r="AM12" s="588"/>
      <c r="AN12" s="588"/>
      <c r="AO12" s="588"/>
      <c r="AP12" s="588"/>
      <c r="AQ12" s="588"/>
      <c r="AR12" s="588"/>
      <c r="AS12" s="588"/>
      <c r="AT12" s="588"/>
      <c r="AU12" s="588"/>
      <c r="AV12" s="588"/>
      <c r="AW12" s="588"/>
      <c r="AX12" s="588"/>
      <c r="AY12" s="588"/>
      <c r="AZ12" s="594"/>
      <c r="BB12" s="2142">
        <f>'4-1 필지내역'!F5</f>
        <v>10.37</v>
      </c>
      <c r="BC12" s="2142"/>
      <c r="BD12" s="2142"/>
      <c r="BE12" s="2142"/>
      <c r="BF12" s="2142"/>
      <c r="BG12" s="2142"/>
      <c r="BH12" s="2142"/>
      <c r="BI12" s="2142"/>
      <c r="BJ12" s="2142"/>
      <c r="BK12" s="2142"/>
    </row>
    <row r="13" spans="1:79" s="586" customFormat="1" ht="18" customHeight="1">
      <c r="A13" s="578">
        <f t="shared" si="0"/>
        <v>1</v>
      </c>
      <c r="B13" s="596"/>
      <c r="C13" s="596"/>
      <c r="D13" s="596" t="s">
        <v>540</v>
      </c>
      <c r="E13" s="597" t="s">
        <v>2165</v>
      </c>
      <c r="F13" s="597"/>
      <c r="G13" s="597"/>
      <c r="H13" s="597"/>
      <c r="I13" s="597"/>
      <c r="J13" s="597"/>
      <c r="K13" s="597"/>
      <c r="L13" s="597"/>
      <c r="M13" s="597"/>
      <c r="N13" s="597"/>
      <c r="O13" s="597"/>
      <c r="P13" s="597"/>
      <c r="Q13" s="597"/>
      <c r="R13" s="597"/>
      <c r="S13" s="597"/>
      <c r="T13" s="597"/>
      <c r="U13" s="597"/>
      <c r="V13" s="597"/>
      <c r="W13" s="597"/>
      <c r="X13" s="597"/>
      <c r="Y13" s="597"/>
      <c r="Z13" s="597"/>
      <c r="AA13" s="597"/>
      <c r="AB13" s="597"/>
      <c r="AC13" s="597"/>
      <c r="AD13" s="597"/>
      <c r="AE13" s="597"/>
      <c r="AF13" s="597"/>
      <c r="AG13" s="597"/>
      <c r="AH13" s="598"/>
      <c r="AI13" s="598"/>
      <c r="AJ13" s="598"/>
      <c r="AK13" s="597"/>
      <c r="AL13" s="597"/>
      <c r="AM13" s="597"/>
      <c r="AN13" s="597"/>
      <c r="AO13" s="597"/>
      <c r="AP13" s="597"/>
      <c r="AQ13" s="597"/>
      <c r="AR13" s="597"/>
      <c r="AS13" s="597"/>
      <c r="AT13" s="597"/>
      <c r="AU13" s="597"/>
      <c r="AV13" s="597"/>
      <c r="AW13" s="597"/>
      <c r="AX13" s="597"/>
      <c r="AY13" s="597"/>
      <c r="AZ13" s="594"/>
    </row>
    <row r="14" spans="1:79" s="586" customFormat="1" ht="14.25" customHeight="1">
      <c r="A14" s="578">
        <f t="shared" si="0"/>
        <v>1</v>
      </c>
      <c r="B14" s="587"/>
      <c r="C14" s="587"/>
      <c r="D14" s="599"/>
      <c r="E14" s="599"/>
      <c r="F14" s="599"/>
      <c r="G14" s="599"/>
      <c r="H14" s="599"/>
      <c r="I14" s="599"/>
      <c r="J14" s="599"/>
      <c r="K14" s="599"/>
      <c r="L14" s="599"/>
      <c r="M14" s="599"/>
      <c r="N14" s="599"/>
      <c r="O14" s="599"/>
      <c r="P14" s="599"/>
      <c r="Q14" s="599"/>
      <c r="R14" s="599"/>
      <c r="S14" s="599"/>
      <c r="T14" s="599"/>
      <c r="U14" s="599"/>
      <c r="V14" s="599"/>
      <c r="W14" s="599"/>
      <c r="X14" s="599"/>
      <c r="Y14" s="599"/>
      <c r="Z14" s="599"/>
      <c r="AA14" s="599"/>
      <c r="AB14" s="599"/>
      <c r="AC14" s="599"/>
      <c r="AD14" s="599"/>
      <c r="AE14" s="599"/>
      <c r="AF14" s="599"/>
      <c r="AG14" s="599"/>
      <c r="AH14" s="599"/>
      <c r="AI14" s="599"/>
      <c r="AJ14" s="599"/>
      <c r="AK14" s="599"/>
      <c r="AL14" s="599"/>
      <c r="AM14" s="599"/>
      <c r="AN14" s="599"/>
      <c r="AO14" s="599"/>
      <c r="AP14" s="599"/>
      <c r="AQ14" s="599"/>
      <c r="AR14" s="599"/>
      <c r="AS14" s="599"/>
      <c r="AT14" s="599"/>
      <c r="AU14" s="599"/>
      <c r="AV14" s="599"/>
      <c r="AW14" s="599"/>
      <c r="AX14" s="599"/>
      <c r="AY14" s="599"/>
      <c r="AZ14" s="594"/>
      <c r="BA14" s="600"/>
      <c r="BB14" s="600"/>
      <c r="BC14" s="600"/>
      <c r="BD14" s="600"/>
      <c r="BE14" s="600"/>
      <c r="BF14" s="600"/>
      <c r="BG14" s="600"/>
      <c r="BH14" s="600"/>
      <c r="BI14" s="600"/>
      <c r="BJ14" s="600"/>
    </row>
    <row r="15" spans="1:79" s="580" customFormat="1" ht="20.100000000000001" customHeight="1">
      <c r="A15" s="578">
        <f t="shared" si="0"/>
        <v>1</v>
      </c>
      <c r="B15" s="2116" t="s">
        <v>780</v>
      </c>
      <c r="C15" s="2116"/>
      <c r="D15" s="2116"/>
      <c r="E15" s="2116"/>
      <c r="F15" s="2116"/>
      <c r="G15" s="2116"/>
      <c r="H15" s="2116"/>
      <c r="I15" s="2116"/>
      <c r="J15" s="2116"/>
      <c r="K15" s="2116"/>
      <c r="L15" s="2116"/>
      <c r="M15" s="2116"/>
      <c r="N15" s="2116"/>
      <c r="O15" s="2116"/>
      <c r="P15" s="2116"/>
      <c r="Q15" s="2116"/>
      <c r="R15" s="2116"/>
      <c r="S15" s="2116"/>
      <c r="T15" s="2116"/>
      <c r="U15" s="2116"/>
      <c r="V15" s="2116"/>
      <c r="W15" s="2116"/>
      <c r="X15" s="2116"/>
      <c r="Y15" s="2116"/>
      <c r="Z15" s="2116"/>
      <c r="AA15" s="2116"/>
      <c r="AB15" s="2116"/>
      <c r="AC15" s="2116"/>
      <c r="AD15" s="2116"/>
      <c r="AE15" s="2116"/>
      <c r="AF15" s="2116"/>
      <c r="AG15" s="2116"/>
      <c r="AH15" s="2116"/>
      <c r="AI15" s="2116"/>
      <c r="AJ15" s="2116"/>
      <c r="AK15" s="2116"/>
      <c r="AL15" s="2116"/>
      <c r="AM15" s="2116"/>
      <c r="AN15" s="2116"/>
      <c r="AO15" s="2116"/>
      <c r="AP15" s="2116"/>
      <c r="AQ15" s="2116"/>
      <c r="AR15" s="2116"/>
      <c r="AS15" s="2116"/>
      <c r="AT15" s="2116"/>
      <c r="AU15" s="2116"/>
      <c r="AV15" s="2116"/>
      <c r="AW15" s="2116"/>
      <c r="AX15" s="2116"/>
      <c r="AY15" s="2116"/>
      <c r="AZ15" s="585"/>
      <c r="BA15" s="600"/>
      <c r="BB15" s="601"/>
      <c r="BC15" s="601"/>
      <c r="BD15" s="601"/>
      <c r="BE15" s="601"/>
      <c r="BF15" s="601"/>
      <c r="BG15" s="601"/>
      <c r="BH15" s="601"/>
      <c r="BI15" s="601"/>
      <c r="BJ15" s="601"/>
    </row>
    <row r="16" spans="1:79" s="601" customFormat="1" ht="20.100000000000001" customHeight="1">
      <c r="A16" s="578">
        <f t="shared" si="0"/>
        <v>1</v>
      </c>
      <c r="B16" s="602"/>
      <c r="C16" s="603" t="s">
        <v>772</v>
      </c>
      <c r="D16" s="603" t="s">
        <v>781</v>
      </c>
      <c r="E16" s="604"/>
      <c r="F16" s="604"/>
      <c r="G16" s="595"/>
      <c r="H16" s="605"/>
      <c r="I16" s="605"/>
      <c r="J16" s="606"/>
      <c r="K16" s="606"/>
      <c r="L16" s="606"/>
      <c r="M16" s="606"/>
      <c r="N16" s="606"/>
      <c r="O16" s="606"/>
      <c r="P16" s="606"/>
      <c r="Q16" s="607"/>
      <c r="R16" s="607"/>
      <c r="S16" s="607"/>
      <c r="T16" s="607"/>
      <c r="U16" s="607"/>
      <c r="V16" s="608"/>
      <c r="W16" s="608"/>
      <c r="X16" s="608"/>
      <c r="Y16" s="608"/>
      <c r="Z16" s="608"/>
      <c r="AA16" s="608"/>
      <c r="AB16" s="608"/>
      <c r="AC16" s="608"/>
      <c r="AD16" s="608"/>
      <c r="AE16" s="608"/>
      <c r="AF16" s="608"/>
      <c r="AG16" s="608"/>
      <c r="AH16" s="609"/>
      <c r="AI16" s="609"/>
      <c r="AJ16" s="609"/>
      <c r="AK16" s="609"/>
      <c r="AL16" s="610"/>
      <c r="AM16" s="610"/>
      <c r="AN16" s="610"/>
      <c r="AO16" s="610"/>
      <c r="AP16" s="610"/>
      <c r="AQ16" s="610"/>
      <c r="AR16" s="610"/>
      <c r="AS16" s="610"/>
      <c r="AT16" s="610"/>
      <c r="AU16" s="610"/>
      <c r="AV16" s="605"/>
      <c r="AW16" s="605"/>
      <c r="AX16" s="605"/>
      <c r="AY16" s="605"/>
      <c r="AZ16" s="611"/>
      <c r="BA16" s="600"/>
      <c r="BB16" s="600"/>
      <c r="BC16" s="600"/>
      <c r="BD16" s="600"/>
      <c r="BE16" s="600"/>
      <c r="BF16" s="600"/>
      <c r="BG16" s="600"/>
      <c r="BH16" s="600"/>
      <c r="BI16" s="600"/>
      <c r="BJ16" s="600"/>
    </row>
    <row r="17" spans="1:74" s="586" customFormat="1" ht="18" customHeight="1">
      <c r="A17" s="578">
        <f t="shared" si="0"/>
        <v>1</v>
      </c>
      <c r="B17" s="612"/>
      <c r="C17" s="2111" t="s">
        <v>782</v>
      </c>
      <c r="D17" s="2111"/>
      <c r="E17" s="2111"/>
      <c r="F17" s="2111"/>
      <c r="G17" s="2111"/>
      <c r="H17" s="2111"/>
      <c r="I17" s="2111"/>
      <c r="J17" s="2111"/>
      <c r="K17" s="2111" t="s">
        <v>783</v>
      </c>
      <c r="L17" s="2111"/>
      <c r="M17" s="2111"/>
      <c r="N17" s="2111"/>
      <c r="O17" s="2111"/>
      <c r="P17" s="2111"/>
      <c r="Q17" s="2111"/>
      <c r="R17" s="2111"/>
      <c r="S17" s="2111" t="s">
        <v>784</v>
      </c>
      <c r="T17" s="2111"/>
      <c r="U17" s="2111"/>
      <c r="V17" s="2111"/>
      <c r="W17" s="2111"/>
      <c r="X17" s="2111"/>
      <c r="Y17" s="2111"/>
      <c r="Z17" s="2111"/>
      <c r="AA17" s="2111" t="s">
        <v>785</v>
      </c>
      <c r="AB17" s="2111"/>
      <c r="AC17" s="2111"/>
      <c r="AD17" s="2111"/>
      <c r="AE17" s="2111"/>
      <c r="AF17" s="2111"/>
      <c r="AG17" s="2111"/>
      <c r="AH17" s="2111"/>
      <c r="AI17" s="2111"/>
      <c r="AJ17" s="2111"/>
      <c r="AK17" s="2111"/>
      <c r="AL17" s="2111"/>
      <c r="AM17" s="2111"/>
      <c r="AN17" s="2111"/>
      <c r="AO17" s="2111"/>
      <c r="AP17" s="2111"/>
      <c r="AQ17" s="2111" t="s">
        <v>1157</v>
      </c>
      <c r="AR17" s="2111"/>
      <c r="AS17" s="2111"/>
      <c r="AT17" s="2111"/>
      <c r="AU17" s="2111"/>
      <c r="AV17" s="2111"/>
      <c r="AW17" s="2111"/>
      <c r="AX17" s="2111"/>
      <c r="AY17" s="612"/>
      <c r="AZ17" s="613"/>
      <c r="BA17" s="601"/>
      <c r="BB17" s="601"/>
      <c r="BC17" s="600"/>
      <c r="BD17" s="600"/>
      <c r="BE17" s="600"/>
      <c r="BF17" s="600"/>
      <c r="BG17" s="600"/>
      <c r="BH17" s="600"/>
      <c r="BI17" s="600"/>
      <c r="BJ17" s="600"/>
    </row>
    <row r="18" spans="1:74" s="586" customFormat="1" ht="18" customHeight="1">
      <c r="A18" s="578">
        <f t="shared" si="0"/>
        <v>1</v>
      </c>
      <c r="B18" s="612"/>
      <c r="C18" s="2111"/>
      <c r="D18" s="2111"/>
      <c r="E18" s="2111"/>
      <c r="F18" s="2111"/>
      <c r="G18" s="2111"/>
      <c r="H18" s="2111"/>
      <c r="I18" s="2111"/>
      <c r="J18" s="2111"/>
      <c r="K18" s="2111"/>
      <c r="L18" s="2111"/>
      <c r="M18" s="2111"/>
      <c r="N18" s="2111"/>
      <c r="O18" s="2111"/>
      <c r="P18" s="2111"/>
      <c r="Q18" s="2111"/>
      <c r="R18" s="2111"/>
      <c r="S18" s="2111"/>
      <c r="T18" s="2111"/>
      <c r="U18" s="2111"/>
      <c r="V18" s="2111"/>
      <c r="W18" s="2111"/>
      <c r="X18" s="2111"/>
      <c r="Y18" s="2111"/>
      <c r="Z18" s="2111"/>
      <c r="AA18" s="2111" t="s">
        <v>786</v>
      </c>
      <c r="AB18" s="2111"/>
      <c r="AC18" s="2111"/>
      <c r="AD18" s="2111"/>
      <c r="AE18" s="2111"/>
      <c r="AF18" s="2111"/>
      <c r="AG18" s="2111"/>
      <c r="AH18" s="2111"/>
      <c r="AI18" s="2111" t="s">
        <v>787</v>
      </c>
      <c r="AJ18" s="2111"/>
      <c r="AK18" s="2111"/>
      <c r="AL18" s="2111"/>
      <c r="AM18" s="2111"/>
      <c r="AN18" s="2111"/>
      <c r="AO18" s="2111"/>
      <c r="AP18" s="2111"/>
      <c r="AQ18" s="2111"/>
      <c r="AR18" s="2111"/>
      <c r="AS18" s="2111"/>
      <c r="AT18" s="2111"/>
      <c r="AU18" s="2111"/>
      <c r="AV18" s="2111"/>
      <c r="AW18" s="2111"/>
      <c r="AX18" s="2111"/>
      <c r="AY18" s="612"/>
      <c r="AZ18" s="613"/>
      <c r="BA18" s="600"/>
      <c r="BB18" s="600"/>
      <c r="BC18" s="600"/>
      <c r="BD18" s="600"/>
      <c r="BE18" s="600"/>
      <c r="BF18" s="600"/>
      <c r="BG18" s="600"/>
      <c r="BH18" s="600"/>
      <c r="BI18" s="600"/>
      <c r="BJ18" s="600"/>
    </row>
    <row r="19" spans="1:74" s="586" customFormat="1" ht="18" customHeight="1">
      <c r="A19" s="578">
        <f t="shared" si="0"/>
        <v>1</v>
      </c>
      <c r="B19" s="614"/>
      <c r="C19" s="2122" t="str">
        <f>L3</f>
        <v>66-0</v>
      </c>
      <c r="D19" s="2123"/>
      <c r="E19" s="2126" t="s">
        <v>564</v>
      </c>
      <c r="F19" s="2126"/>
      <c r="G19" s="2123" t="str">
        <f>Z3</f>
        <v>5-1</v>
      </c>
      <c r="H19" s="2123"/>
      <c r="I19" s="2126" t="s">
        <v>775</v>
      </c>
      <c r="J19" s="2126"/>
      <c r="K19" s="2127">
        <f>'6-3표준조사(3)'!Q4</f>
        <v>5.6</v>
      </c>
      <c r="L19" s="2127"/>
      <c r="M19" s="2127"/>
      <c r="N19" s="2127"/>
      <c r="O19" s="2127"/>
      <c r="P19" s="2127"/>
      <c r="Q19" s="2127"/>
      <c r="R19" s="2127"/>
      <c r="S19" s="2113" t="str">
        <f>'6-3표준조사(3)'!K6</f>
        <v>소나무</v>
      </c>
      <c r="T19" s="2113"/>
      <c r="U19" s="2113"/>
      <c r="V19" s="2113"/>
      <c r="W19" s="2113"/>
      <c r="X19" s="2113"/>
      <c r="Y19" s="2113"/>
      <c r="Z19" s="2113"/>
      <c r="AA19" s="2129">
        <f>'6-3표준조사(3)'!Q10</f>
        <v>2567</v>
      </c>
      <c r="AB19" s="2129"/>
      <c r="AC19" s="2129"/>
      <c r="AD19" s="2129"/>
      <c r="AE19" s="2129"/>
      <c r="AF19" s="2129"/>
      <c r="AG19" s="2129"/>
      <c r="AH19" s="2129"/>
      <c r="AI19" s="2129">
        <f>'6-3표준조사(3)'!R10</f>
        <v>500</v>
      </c>
      <c r="AJ19" s="2129"/>
      <c r="AK19" s="2129"/>
      <c r="AL19" s="2129"/>
      <c r="AM19" s="2129"/>
      <c r="AN19" s="2129"/>
      <c r="AO19" s="2129"/>
      <c r="AP19" s="2129"/>
      <c r="AQ19" s="2113" t="str">
        <f>'6-3표준조사(3)'!R6</f>
        <v>3년차 이상</v>
      </c>
      <c r="AR19" s="2113"/>
      <c r="AS19" s="2113"/>
      <c r="AT19" s="2113"/>
      <c r="AU19" s="2113"/>
      <c r="AV19" s="2113"/>
      <c r="AW19" s="2113"/>
      <c r="AX19" s="2113"/>
      <c r="AY19" s="612"/>
      <c r="AZ19" s="613"/>
      <c r="BA19" s="600"/>
      <c r="BB19" s="600"/>
      <c r="BC19" s="601"/>
      <c r="BD19" s="601"/>
      <c r="BE19" s="601"/>
      <c r="BF19" s="601"/>
      <c r="BG19" s="601"/>
      <c r="BH19" s="601"/>
      <c r="BI19" s="601"/>
      <c r="BJ19" s="601"/>
    </row>
    <row r="20" spans="1:74" s="586" customFormat="1" ht="18" customHeight="1">
      <c r="A20" s="578">
        <f t="shared" si="0"/>
        <v>1</v>
      </c>
      <c r="B20" s="614"/>
      <c r="C20" s="2124"/>
      <c r="D20" s="2125"/>
      <c r="E20" s="2125"/>
      <c r="F20" s="2125"/>
      <c r="G20" s="2125"/>
      <c r="H20" s="2125"/>
      <c r="I20" s="2125"/>
      <c r="J20" s="2125"/>
      <c r="K20" s="2128"/>
      <c r="L20" s="2128"/>
      <c r="M20" s="2128"/>
      <c r="N20" s="2128"/>
      <c r="O20" s="2128"/>
      <c r="P20" s="2128"/>
      <c r="Q20" s="2128"/>
      <c r="R20" s="2128"/>
      <c r="S20" s="2114"/>
      <c r="T20" s="2114"/>
      <c r="U20" s="2114"/>
      <c r="V20" s="2114"/>
      <c r="W20" s="2114"/>
      <c r="X20" s="2114"/>
      <c r="Y20" s="2114"/>
      <c r="Z20" s="2114"/>
      <c r="AA20" s="2130"/>
      <c r="AB20" s="2130"/>
      <c r="AC20" s="2130"/>
      <c r="AD20" s="2130"/>
      <c r="AE20" s="2130"/>
      <c r="AF20" s="2130"/>
      <c r="AG20" s="2130"/>
      <c r="AH20" s="2130"/>
      <c r="AI20" s="2130"/>
      <c r="AJ20" s="2130"/>
      <c r="AK20" s="2130"/>
      <c r="AL20" s="2130"/>
      <c r="AM20" s="2130"/>
      <c r="AN20" s="2130"/>
      <c r="AO20" s="2130"/>
      <c r="AP20" s="2130"/>
      <c r="AQ20" s="2114"/>
      <c r="AR20" s="2114"/>
      <c r="AS20" s="2114"/>
      <c r="AT20" s="2114"/>
      <c r="AU20" s="2114"/>
      <c r="AV20" s="2114"/>
      <c r="AW20" s="2114"/>
      <c r="AX20" s="2114"/>
      <c r="AY20" s="612"/>
      <c r="AZ20" s="613"/>
      <c r="BA20" s="600"/>
      <c r="BB20" s="600"/>
      <c r="BC20" s="600"/>
      <c r="BD20" s="600"/>
      <c r="BE20" s="600"/>
      <c r="BF20" s="600"/>
      <c r="BG20" s="600"/>
      <c r="BH20" s="600"/>
      <c r="BI20" s="600"/>
      <c r="BJ20" s="600"/>
    </row>
    <row r="21" spans="1:74" s="586" customFormat="1" ht="18" customHeight="1">
      <c r="A21" s="578">
        <f t="shared" si="0"/>
        <v>1</v>
      </c>
      <c r="B21" s="614"/>
      <c r="C21" s="614" t="s">
        <v>405</v>
      </c>
      <c r="D21" s="614" t="s">
        <v>788</v>
      </c>
      <c r="E21" s="614"/>
      <c r="F21" s="612"/>
      <c r="G21" s="612"/>
      <c r="H21" s="612"/>
      <c r="I21" s="612"/>
      <c r="J21" s="612"/>
      <c r="K21" s="612"/>
      <c r="L21" s="612"/>
      <c r="M21" s="612"/>
      <c r="N21" s="612"/>
      <c r="O21" s="612"/>
      <c r="P21" s="612"/>
      <c r="Q21" s="615"/>
      <c r="R21" s="615"/>
      <c r="S21" s="615"/>
      <c r="T21" s="615"/>
      <c r="U21" s="615"/>
      <c r="V21" s="612"/>
      <c r="W21" s="616"/>
      <c r="X21" s="616"/>
      <c r="Y21" s="616"/>
      <c r="Z21" s="616"/>
      <c r="AA21" s="616"/>
      <c r="AB21" s="616"/>
      <c r="AC21" s="616"/>
      <c r="AD21" s="616"/>
      <c r="AE21" s="616"/>
      <c r="AF21" s="616"/>
      <c r="AG21" s="612"/>
      <c r="AH21" s="617"/>
      <c r="AI21" s="617"/>
      <c r="AJ21" s="617"/>
      <c r="AK21" s="617"/>
      <c r="AL21" s="618"/>
      <c r="AM21" s="618"/>
      <c r="AN21" s="618"/>
      <c r="AO21" s="618"/>
      <c r="AP21" s="618"/>
      <c r="AQ21" s="618"/>
      <c r="AR21" s="618"/>
      <c r="AS21" s="618"/>
      <c r="AT21" s="618"/>
      <c r="AU21" s="618"/>
      <c r="AV21" s="612"/>
      <c r="AW21" s="612"/>
      <c r="AX21" s="612"/>
      <c r="AY21" s="612"/>
      <c r="AZ21" s="613"/>
      <c r="BA21" s="600"/>
      <c r="BB21" s="600"/>
      <c r="BC21" s="600"/>
      <c r="BD21" s="600"/>
      <c r="BE21" s="600"/>
      <c r="BF21" s="600"/>
      <c r="BG21" s="600"/>
      <c r="BH21" s="600"/>
      <c r="BI21" s="600"/>
      <c r="BJ21" s="600"/>
      <c r="BK21" s="600"/>
      <c r="BL21" s="600"/>
      <c r="BM21" s="600"/>
      <c r="BN21" s="600"/>
      <c r="BO21" s="600"/>
      <c r="BP21" s="600"/>
      <c r="BQ21" s="600"/>
      <c r="BR21" s="600"/>
      <c r="BS21" s="600"/>
      <c r="BT21" s="600"/>
      <c r="BU21" s="600"/>
      <c r="BV21" s="600"/>
    </row>
    <row r="22" spans="1:74" s="586" customFormat="1" ht="18" customHeight="1">
      <c r="A22" s="578">
        <f t="shared" si="0"/>
        <v>1</v>
      </c>
      <c r="B22" s="614"/>
      <c r="C22" s="614"/>
      <c r="D22" s="587" t="s">
        <v>540</v>
      </c>
      <c r="E22" s="614" t="str">
        <f>CONCATENATE("식재된 ",S19," 는 활착이 안정된 상태로 신초발달이 양호함" )</f>
        <v>식재된 소나무 는 활착이 안정된 상태로 신초발달이 양호함</v>
      </c>
      <c r="F22" s="612"/>
      <c r="G22" s="612"/>
      <c r="H22" s="612"/>
      <c r="I22" s="612"/>
      <c r="J22" s="612"/>
      <c r="K22" s="612"/>
      <c r="L22" s="612"/>
      <c r="M22" s="612"/>
      <c r="N22" s="612"/>
      <c r="O22" s="612"/>
      <c r="P22" s="612"/>
      <c r="Q22" s="615"/>
      <c r="R22" s="615"/>
      <c r="S22" s="615"/>
      <c r="T22" s="615"/>
      <c r="U22" s="615"/>
      <c r="V22" s="612"/>
      <c r="W22" s="619"/>
      <c r="X22" s="616"/>
      <c r="Y22" s="616"/>
      <c r="Z22" s="616"/>
      <c r="AA22" s="619"/>
      <c r="AB22" s="616"/>
      <c r="AC22" s="616"/>
      <c r="AD22" s="616"/>
      <c r="AE22" s="619"/>
      <c r="AF22" s="616"/>
      <c r="AG22" s="612"/>
      <c r="AH22" s="617"/>
      <c r="AI22" s="617"/>
      <c r="AJ22" s="617"/>
      <c r="AK22" s="617"/>
      <c r="AL22" s="618"/>
      <c r="AM22" s="618"/>
      <c r="AN22" s="618"/>
      <c r="AO22" s="618"/>
      <c r="AP22" s="618"/>
      <c r="AQ22" s="618"/>
      <c r="AR22" s="618"/>
      <c r="AS22" s="618"/>
      <c r="AT22" s="618"/>
      <c r="AU22" s="618"/>
      <c r="AV22" s="612"/>
      <c r="AW22" s="612"/>
      <c r="AX22" s="612"/>
      <c r="AY22" s="612"/>
      <c r="AZ22" s="613"/>
      <c r="BC22" s="600"/>
      <c r="BD22" s="600"/>
      <c r="BE22" s="600"/>
      <c r="BF22" s="600"/>
      <c r="BG22" s="600"/>
      <c r="BH22" s="600"/>
      <c r="BI22" s="600"/>
      <c r="BJ22" s="600"/>
      <c r="BK22" s="600"/>
      <c r="BL22" s="600"/>
      <c r="BM22" s="600"/>
      <c r="BN22" s="600"/>
      <c r="BO22" s="600"/>
      <c r="BP22" s="600"/>
      <c r="BQ22" s="600"/>
      <c r="BR22" s="600"/>
      <c r="BS22" s="600"/>
      <c r="BT22" s="600"/>
      <c r="BU22" s="600"/>
      <c r="BV22" s="600"/>
    </row>
    <row r="23" spans="1:74" s="586" customFormat="1" ht="18" customHeight="1">
      <c r="A23" s="578">
        <f t="shared" si="0"/>
        <v>1</v>
      </c>
      <c r="B23" s="614"/>
      <c r="C23" s="614"/>
      <c r="D23" s="587" t="s">
        <v>540</v>
      </c>
      <c r="E23" s="614" t="s">
        <v>789</v>
      </c>
      <c r="F23" s="612"/>
      <c r="G23" s="612"/>
      <c r="H23" s="612"/>
      <c r="I23" s="612"/>
      <c r="J23" s="612"/>
      <c r="K23" s="612"/>
      <c r="L23" s="612"/>
      <c r="M23" s="612"/>
      <c r="N23" s="612"/>
      <c r="O23" s="612"/>
      <c r="P23" s="612"/>
      <c r="Q23" s="615"/>
      <c r="R23" s="615"/>
      <c r="S23" s="615"/>
      <c r="T23" s="615"/>
      <c r="U23" s="615"/>
      <c r="V23" s="612"/>
      <c r="W23" s="612"/>
      <c r="X23" s="612"/>
      <c r="Y23" s="612"/>
      <c r="Z23" s="612"/>
      <c r="AA23" s="612"/>
      <c r="AB23" s="612"/>
      <c r="AC23" s="612"/>
      <c r="AD23" s="612"/>
      <c r="AE23" s="612"/>
      <c r="AF23" s="612"/>
      <c r="AG23" s="612"/>
      <c r="AH23" s="617"/>
      <c r="AI23" s="617"/>
      <c r="AJ23" s="617"/>
      <c r="AK23" s="617"/>
      <c r="AL23" s="618"/>
      <c r="AM23" s="618"/>
      <c r="AN23" s="618"/>
      <c r="AO23" s="618"/>
      <c r="AP23" s="618"/>
      <c r="AQ23" s="618"/>
      <c r="AR23" s="618"/>
      <c r="AS23" s="618"/>
      <c r="AT23" s="618"/>
      <c r="AU23" s="618"/>
      <c r="AV23" s="612"/>
      <c r="AW23" s="612"/>
      <c r="AX23" s="612"/>
      <c r="AY23" s="612"/>
      <c r="AZ23" s="613"/>
      <c r="BA23" s="580"/>
      <c r="BB23" s="580"/>
      <c r="BC23" s="580"/>
      <c r="BD23" s="580"/>
      <c r="BE23" s="580"/>
      <c r="BF23" s="580"/>
      <c r="BG23" s="580"/>
      <c r="BH23" s="580"/>
      <c r="BI23" s="580"/>
      <c r="BJ23" s="580"/>
      <c r="BK23" s="601"/>
      <c r="BL23" s="601"/>
      <c r="BM23" s="601"/>
      <c r="BN23" s="601"/>
      <c r="BO23" s="601"/>
      <c r="BP23" s="601"/>
      <c r="BQ23" s="601"/>
      <c r="BR23" s="601"/>
      <c r="BS23" s="601"/>
      <c r="BT23" s="601"/>
      <c r="BU23" s="601"/>
      <c r="BV23" s="601"/>
    </row>
    <row r="24" spans="1:74" s="586" customFormat="1" ht="18" customHeight="1">
      <c r="A24" s="578">
        <f t="shared" si="0"/>
        <v>1</v>
      </c>
      <c r="B24" s="614"/>
      <c r="C24" s="614" t="s">
        <v>407</v>
      </c>
      <c r="D24" s="614" t="s">
        <v>790</v>
      </c>
      <c r="E24" s="614"/>
      <c r="F24" s="612"/>
      <c r="G24" s="612"/>
      <c r="H24" s="612"/>
      <c r="I24" s="612"/>
      <c r="J24" s="612"/>
      <c r="K24" s="612"/>
      <c r="L24" s="612"/>
      <c r="M24" s="612"/>
      <c r="N24" s="612"/>
      <c r="O24" s="612"/>
      <c r="P24" s="612"/>
      <c r="Q24" s="615"/>
      <c r="R24" s="615"/>
      <c r="S24" s="615"/>
      <c r="T24" s="615"/>
      <c r="U24" s="615"/>
      <c r="V24" s="612"/>
      <c r="W24" s="612"/>
      <c r="X24" s="612"/>
      <c r="Y24" s="612"/>
      <c r="Z24" s="612"/>
      <c r="AA24" s="612"/>
      <c r="AB24" s="612"/>
      <c r="AC24" s="612"/>
      <c r="AD24" s="612"/>
      <c r="AE24" s="612"/>
      <c r="AF24" s="612"/>
      <c r="AG24" s="612"/>
      <c r="AH24" s="617"/>
      <c r="AI24" s="617"/>
      <c r="AJ24" s="617"/>
      <c r="AK24" s="617"/>
      <c r="AL24" s="618"/>
      <c r="AM24" s="618"/>
      <c r="AN24" s="618"/>
      <c r="AO24" s="618"/>
      <c r="AP24" s="618"/>
      <c r="AQ24" s="618"/>
      <c r="AR24" s="618"/>
      <c r="AS24" s="618"/>
      <c r="AT24" s="618"/>
      <c r="AU24" s="618"/>
      <c r="AV24" s="612"/>
      <c r="AW24" s="612"/>
      <c r="AX24" s="612"/>
      <c r="AY24" s="612"/>
      <c r="AZ24" s="613"/>
      <c r="BK24" s="600"/>
      <c r="BL24" s="600"/>
      <c r="BM24" s="600"/>
      <c r="BN24" s="600"/>
      <c r="BO24" s="600"/>
      <c r="BP24" s="600"/>
      <c r="BQ24" s="600"/>
      <c r="BR24" s="600"/>
      <c r="BS24" s="600"/>
      <c r="BT24" s="600"/>
      <c r="BU24" s="600"/>
      <c r="BV24" s="600"/>
    </row>
    <row r="25" spans="1:74" s="586" customFormat="1" ht="18" customHeight="1">
      <c r="A25" s="578">
        <f t="shared" si="0"/>
        <v>1</v>
      </c>
      <c r="B25" s="614"/>
      <c r="C25" s="614"/>
      <c r="D25" s="587" t="s">
        <v>540</v>
      </c>
      <c r="E25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25" s="612"/>
      <c r="G25" s="612"/>
      <c r="H25" s="612"/>
      <c r="I25" s="612"/>
      <c r="J25" s="612"/>
      <c r="K25" s="612"/>
      <c r="L25" s="612"/>
      <c r="M25" s="612"/>
      <c r="N25" s="612"/>
      <c r="O25" s="612"/>
      <c r="P25" s="612"/>
      <c r="Q25" s="615"/>
      <c r="R25" s="615"/>
      <c r="S25" s="615"/>
      <c r="T25" s="615"/>
      <c r="U25" s="615"/>
      <c r="V25" s="612"/>
      <c r="W25" s="612"/>
      <c r="X25" s="612"/>
      <c r="Y25" s="612"/>
      <c r="Z25" s="612"/>
      <c r="AA25" s="612"/>
      <c r="AB25" s="612"/>
      <c r="AC25" s="612"/>
      <c r="AD25" s="612"/>
      <c r="AE25" s="612"/>
      <c r="AF25" s="612"/>
      <c r="AG25" s="612"/>
      <c r="AH25" s="617"/>
      <c r="AI25" s="617"/>
      <c r="AJ25" s="617"/>
      <c r="AK25" s="617"/>
      <c r="AL25" s="618"/>
      <c r="AM25" s="618"/>
      <c r="AN25" s="618"/>
      <c r="AO25" s="618"/>
      <c r="AP25" s="618"/>
      <c r="AQ25" s="618"/>
      <c r="AR25" s="618"/>
      <c r="AS25" s="618"/>
      <c r="AT25" s="618"/>
      <c r="AU25" s="618"/>
      <c r="AV25" s="612"/>
      <c r="AW25" s="612"/>
      <c r="AX25" s="612"/>
      <c r="AY25" s="612"/>
      <c r="AZ25" s="613"/>
      <c r="BK25" s="600"/>
      <c r="BL25" s="600"/>
      <c r="BM25" s="600"/>
      <c r="BN25" s="600"/>
      <c r="BO25" s="600"/>
      <c r="BP25" s="600"/>
      <c r="BQ25" s="600"/>
      <c r="BR25" s="600"/>
      <c r="BS25" s="600"/>
      <c r="BT25" s="600"/>
      <c r="BU25" s="600"/>
      <c r="BV25" s="600"/>
    </row>
    <row r="26" spans="1:74" s="586" customFormat="1" ht="18" customHeight="1">
      <c r="A26" s="578">
        <f t="shared" si="0"/>
        <v>1</v>
      </c>
      <c r="B26" s="614"/>
      <c r="C26" s="614"/>
      <c r="D26" s="587" t="s">
        <v>540</v>
      </c>
      <c r="E26" s="614" t="str">
        <f>CONCATENATE("조림목이 자연발생 식생과 경재하고 있으며 조림목은 ",AQ19,"이다." )</f>
        <v>조림목이 자연발생 식생과 경재하고 있으며 조림목은 3년차 이상이다.</v>
      </c>
      <c r="F26" s="612"/>
      <c r="G26" s="612"/>
      <c r="H26" s="612"/>
      <c r="I26" s="612"/>
      <c r="J26" s="612"/>
      <c r="K26" s="612"/>
      <c r="L26" s="612"/>
      <c r="M26" s="612"/>
      <c r="N26" s="612"/>
      <c r="O26" s="612"/>
      <c r="P26" s="612"/>
      <c r="Q26" s="612"/>
      <c r="R26" s="612"/>
      <c r="S26" s="612"/>
      <c r="T26" s="612"/>
      <c r="U26" s="612"/>
      <c r="V26" s="612"/>
      <c r="W26" s="612"/>
      <c r="X26" s="612"/>
      <c r="Y26" s="612"/>
      <c r="Z26" s="612"/>
      <c r="AA26" s="612"/>
      <c r="AB26" s="612"/>
      <c r="AC26" s="612"/>
      <c r="AD26" s="612"/>
      <c r="AE26" s="612"/>
      <c r="AF26" s="612"/>
      <c r="AG26" s="612"/>
      <c r="AH26" s="617"/>
      <c r="AI26" s="617"/>
      <c r="AJ26" s="617"/>
      <c r="AK26" s="617"/>
      <c r="AL26" s="618"/>
      <c r="AM26" s="618"/>
      <c r="AN26" s="618"/>
      <c r="AO26" s="618"/>
      <c r="AP26" s="618"/>
      <c r="AQ26" s="618"/>
      <c r="AR26" s="618"/>
      <c r="AS26" s="618"/>
      <c r="AT26" s="618"/>
      <c r="AU26" s="618"/>
      <c r="AV26" s="612"/>
      <c r="AW26" s="612"/>
      <c r="AX26" s="612"/>
      <c r="AY26" s="612"/>
      <c r="AZ26" s="613"/>
      <c r="BK26" s="600"/>
      <c r="BL26" s="600"/>
      <c r="BM26" s="600"/>
      <c r="BN26" s="600"/>
      <c r="BO26" s="600"/>
      <c r="BP26" s="600"/>
      <c r="BQ26" s="600"/>
      <c r="BR26" s="600"/>
      <c r="BS26" s="600"/>
      <c r="BT26" s="600"/>
      <c r="BU26" s="600"/>
      <c r="BV26" s="600"/>
    </row>
    <row r="27" spans="1:74" s="586" customFormat="1" ht="13.5" customHeight="1">
      <c r="A27" s="578">
        <f t="shared" si="0"/>
        <v>1</v>
      </c>
      <c r="B27" s="620"/>
      <c r="C27" s="620"/>
      <c r="D27" s="620"/>
      <c r="E27" s="620"/>
      <c r="F27" s="595"/>
      <c r="G27" s="595"/>
      <c r="H27" s="595"/>
      <c r="I27" s="595"/>
      <c r="J27" s="621"/>
      <c r="K27" s="621"/>
      <c r="L27" s="621"/>
      <c r="M27" s="621"/>
      <c r="N27" s="621"/>
      <c r="O27" s="621"/>
      <c r="P27" s="621"/>
      <c r="Q27" s="622"/>
      <c r="R27" s="622"/>
      <c r="S27" s="622"/>
      <c r="T27" s="622"/>
      <c r="U27" s="622"/>
      <c r="V27" s="612"/>
      <c r="W27" s="612"/>
      <c r="X27" s="612"/>
      <c r="Y27" s="612"/>
      <c r="Z27" s="612"/>
      <c r="AA27" s="612"/>
      <c r="AB27" s="612"/>
      <c r="AC27" s="612"/>
      <c r="AD27" s="612"/>
      <c r="AE27" s="612"/>
      <c r="AF27" s="612"/>
      <c r="AG27" s="612"/>
      <c r="AH27" s="623"/>
      <c r="AI27" s="623"/>
      <c r="AJ27" s="623"/>
      <c r="AK27" s="623"/>
      <c r="AL27" s="624"/>
      <c r="AM27" s="624"/>
      <c r="AN27" s="624"/>
      <c r="AO27" s="624"/>
      <c r="AP27" s="624"/>
      <c r="AQ27" s="624"/>
      <c r="AR27" s="624"/>
      <c r="AS27" s="624"/>
      <c r="AT27" s="624"/>
      <c r="AU27" s="624"/>
      <c r="AV27" s="595"/>
      <c r="AW27" s="595"/>
      <c r="AX27" s="595"/>
      <c r="AY27" s="595"/>
      <c r="AZ27" s="613"/>
      <c r="BK27" s="600"/>
      <c r="BL27" s="600"/>
      <c r="BM27" s="600"/>
      <c r="BN27" s="600"/>
      <c r="BO27" s="600"/>
      <c r="BP27" s="600"/>
      <c r="BQ27" s="600"/>
      <c r="BR27" s="600"/>
      <c r="BS27" s="600"/>
      <c r="BT27" s="600"/>
      <c r="BU27" s="600"/>
      <c r="BV27" s="600"/>
    </row>
    <row r="28" spans="1:74" s="601" customFormat="1" ht="19.5" customHeight="1">
      <c r="A28" s="578">
        <f t="shared" si="0"/>
        <v>1</v>
      </c>
      <c r="B28" s="2116" t="s">
        <v>2071</v>
      </c>
      <c r="C28" s="2116"/>
      <c r="D28" s="2116"/>
      <c r="E28" s="2116"/>
      <c r="F28" s="2116"/>
      <c r="G28" s="2116"/>
      <c r="H28" s="2116"/>
      <c r="I28" s="2116"/>
      <c r="J28" s="2116"/>
      <c r="K28" s="2116"/>
      <c r="L28" s="2116"/>
      <c r="M28" s="2116"/>
      <c r="N28" s="2116"/>
      <c r="O28" s="2116"/>
      <c r="P28" s="2116"/>
      <c r="Q28" s="2116"/>
      <c r="R28" s="2116"/>
      <c r="S28" s="2116"/>
      <c r="T28" s="2116"/>
      <c r="U28" s="2116"/>
      <c r="V28" s="2116"/>
      <c r="W28" s="2116"/>
      <c r="X28" s="2116"/>
      <c r="Y28" s="2116"/>
      <c r="Z28" s="2116"/>
      <c r="AA28" s="2116"/>
      <c r="AB28" s="2116"/>
      <c r="AC28" s="2116"/>
      <c r="AD28" s="2116"/>
      <c r="AE28" s="2116"/>
      <c r="AF28" s="2116"/>
      <c r="AG28" s="2116"/>
      <c r="AH28" s="2116"/>
      <c r="AI28" s="2116"/>
      <c r="AJ28" s="2116"/>
      <c r="AK28" s="2116"/>
      <c r="AL28" s="2116"/>
      <c r="AM28" s="2116"/>
      <c r="AN28" s="2116"/>
      <c r="AO28" s="2116"/>
      <c r="AP28" s="2116"/>
      <c r="AQ28" s="2116"/>
      <c r="AR28" s="2116"/>
      <c r="AS28" s="2116"/>
      <c r="AT28" s="2116"/>
      <c r="AU28" s="2116"/>
      <c r="AV28" s="2116"/>
      <c r="AW28" s="2116"/>
      <c r="AX28" s="2116"/>
      <c r="AY28" s="2116"/>
      <c r="AZ28" s="625"/>
      <c r="BB28" s="600"/>
      <c r="BC28" s="600"/>
      <c r="BD28" s="600"/>
      <c r="BE28" s="600"/>
      <c r="BF28" s="600"/>
      <c r="BG28" s="600"/>
      <c r="BH28" s="600"/>
      <c r="BI28" s="600"/>
      <c r="BJ28" s="600"/>
      <c r="BK28" s="600"/>
      <c r="BL28" s="600"/>
      <c r="BM28" s="600"/>
      <c r="BN28" s="600"/>
      <c r="BO28" s="600"/>
      <c r="BP28" s="600"/>
      <c r="BQ28" s="600"/>
      <c r="BR28" s="600"/>
      <c r="BS28" s="600"/>
      <c r="BT28" s="600"/>
      <c r="BU28" s="600"/>
      <c r="BV28" s="600"/>
    </row>
    <row r="29" spans="1:74" s="601" customFormat="1" ht="18" customHeight="1">
      <c r="A29" s="578">
        <f t="shared" si="0"/>
        <v>1</v>
      </c>
      <c r="B29" s="626"/>
      <c r="C29" s="587" t="s">
        <v>792</v>
      </c>
      <c r="D29" s="588" t="s">
        <v>793</v>
      </c>
      <c r="E29" s="588"/>
      <c r="F29" s="588"/>
      <c r="G29" s="588"/>
      <c r="H29" s="588"/>
      <c r="I29" s="588"/>
      <c r="J29" s="627"/>
      <c r="K29" s="627"/>
      <c r="L29" s="627"/>
      <c r="M29" s="627"/>
      <c r="N29" s="627"/>
      <c r="O29" s="627"/>
      <c r="P29" s="627"/>
      <c r="Q29" s="627"/>
      <c r="R29" s="627"/>
      <c r="S29" s="627"/>
      <c r="T29" s="627"/>
      <c r="U29" s="627"/>
      <c r="V29" s="627"/>
      <c r="W29" s="627"/>
      <c r="X29" s="627"/>
      <c r="Y29" s="627"/>
      <c r="Z29" s="627"/>
      <c r="AA29" s="627"/>
      <c r="AB29" s="627"/>
      <c r="AC29" s="627"/>
      <c r="AD29" s="627"/>
      <c r="AE29" s="627"/>
      <c r="AF29" s="627"/>
      <c r="AG29" s="627"/>
      <c r="AH29" s="627"/>
      <c r="AI29" s="627"/>
      <c r="AJ29" s="627"/>
      <c r="AK29" s="627"/>
      <c r="AL29" s="627"/>
      <c r="AM29" s="627"/>
      <c r="AN29" s="627"/>
      <c r="AO29" s="627"/>
      <c r="AP29" s="627"/>
      <c r="AQ29" s="627"/>
      <c r="AR29" s="627"/>
      <c r="AS29" s="627"/>
      <c r="AT29" s="627"/>
      <c r="AU29" s="627"/>
      <c r="AV29" s="627"/>
      <c r="AW29" s="627"/>
      <c r="AX29" s="627"/>
      <c r="AY29" s="627"/>
      <c r="AZ29" s="625"/>
      <c r="BB29" s="600"/>
      <c r="BC29" s="600"/>
      <c r="BD29" s="600"/>
      <c r="BE29" s="600"/>
      <c r="BF29" s="600"/>
      <c r="BG29" s="600"/>
      <c r="BH29" s="600"/>
      <c r="BI29" s="600"/>
      <c r="BJ29" s="600"/>
      <c r="BK29" s="600"/>
      <c r="BL29" s="600"/>
      <c r="BM29" s="600"/>
      <c r="BN29" s="600"/>
      <c r="BO29" s="600"/>
      <c r="BP29" s="600"/>
      <c r="BQ29" s="600"/>
      <c r="BR29" s="600"/>
      <c r="BS29" s="600"/>
      <c r="BT29" s="600"/>
      <c r="BU29" s="600"/>
      <c r="BV29" s="600"/>
    </row>
    <row r="30" spans="1:74" s="600" customFormat="1" ht="18" customHeight="1">
      <c r="A30" s="578">
        <f t="shared" si="0"/>
        <v>1</v>
      </c>
      <c r="B30" s="587"/>
      <c r="C30" s="587"/>
      <c r="D30" s="587" t="s">
        <v>540</v>
      </c>
      <c r="E30" s="588" t="str">
        <f>CONCATENATE("조림목이 정상적으로 생육하기 위해서는 조림목을 제외한 모든 식생을 제거하여야 하므로 ",AO3,"로 적용한다.")</f>
        <v>조림목이 정상적으로 생육하기 위해서는 조림목을 제외한 모든 식생을 제거하여야 하므로 모두베기로 적용한다.</v>
      </c>
      <c r="F30" s="588"/>
      <c r="G30" s="588"/>
      <c r="H30" s="588"/>
      <c r="I30" s="588"/>
      <c r="J30" s="589"/>
      <c r="K30" s="588"/>
      <c r="L30" s="588"/>
      <c r="M30" s="588"/>
      <c r="N30" s="588"/>
      <c r="O30" s="588"/>
      <c r="P30" s="588"/>
      <c r="Q30" s="588"/>
      <c r="R30" s="588"/>
      <c r="S30" s="588"/>
      <c r="T30" s="588"/>
      <c r="U30" s="588"/>
      <c r="V30" s="588"/>
      <c r="W30" s="588"/>
      <c r="X30" s="588"/>
      <c r="Y30" s="588"/>
      <c r="Z30" s="588"/>
      <c r="AA30" s="588"/>
      <c r="AB30" s="588"/>
      <c r="AC30" s="588"/>
      <c r="AD30" s="588"/>
      <c r="AE30" s="588"/>
      <c r="AF30" s="588"/>
      <c r="AG30" s="588"/>
      <c r="AH30" s="588"/>
      <c r="AI30" s="588"/>
      <c r="AJ30" s="588"/>
      <c r="AK30" s="588"/>
      <c r="AL30" s="588"/>
      <c r="AM30" s="588"/>
      <c r="AN30" s="588"/>
      <c r="AO30" s="588"/>
      <c r="AP30" s="588"/>
      <c r="AQ30" s="588"/>
      <c r="AR30" s="588"/>
      <c r="AS30" s="588"/>
      <c r="AT30" s="588"/>
      <c r="AU30" s="588"/>
      <c r="AV30" s="588"/>
      <c r="AW30" s="588"/>
      <c r="AX30" s="588"/>
      <c r="AY30" s="588"/>
      <c r="AZ30" s="628"/>
      <c r="BB30" s="601"/>
      <c r="BC30" s="601"/>
      <c r="BD30" s="601"/>
      <c r="BE30" s="601"/>
      <c r="BF30" s="601"/>
      <c r="BG30" s="601"/>
      <c r="BH30" s="601"/>
      <c r="BI30" s="601"/>
      <c r="BJ30" s="601"/>
      <c r="BK30" s="601"/>
      <c r="BL30" s="601"/>
      <c r="BM30" s="601"/>
      <c r="BN30" s="601"/>
      <c r="BO30" s="601"/>
      <c r="BP30" s="601"/>
      <c r="BQ30" s="601"/>
      <c r="BR30" s="601"/>
      <c r="BS30" s="601"/>
      <c r="BT30" s="601"/>
      <c r="BU30" s="601"/>
      <c r="BV30" s="601"/>
    </row>
    <row r="31" spans="1:74" s="600" customFormat="1" ht="18" customHeight="1">
      <c r="A31" s="578">
        <f t="shared" si="0"/>
        <v>1</v>
      </c>
      <c r="B31" s="587"/>
      <c r="C31" s="587" t="s">
        <v>794</v>
      </c>
      <c r="D31" s="588" t="s">
        <v>795</v>
      </c>
      <c r="E31" s="588"/>
      <c r="F31" s="588"/>
      <c r="G31" s="588"/>
      <c r="H31" s="588"/>
      <c r="I31" s="588"/>
      <c r="J31" s="588"/>
      <c r="K31" s="588"/>
      <c r="L31" s="588"/>
      <c r="M31" s="588"/>
      <c r="N31" s="588"/>
      <c r="O31" s="588"/>
      <c r="P31" s="588"/>
      <c r="Q31" s="588"/>
      <c r="R31" s="588"/>
      <c r="S31" s="588"/>
      <c r="T31" s="588"/>
      <c r="U31" s="588"/>
      <c r="V31" s="588"/>
      <c r="W31" s="588"/>
      <c r="X31" s="588"/>
      <c r="Y31" s="588"/>
      <c r="Z31" s="588"/>
      <c r="AA31" s="588"/>
      <c r="AB31" s="588"/>
      <c r="AC31" s="588"/>
      <c r="AD31" s="588"/>
      <c r="AE31" s="588"/>
      <c r="AF31" s="588"/>
      <c r="AG31" s="588"/>
      <c r="AH31" s="588"/>
      <c r="AI31" s="588"/>
      <c r="AJ31" s="588"/>
      <c r="AK31" s="588"/>
      <c r="AL31" s="588"/>
      <c r="AM31" s="588"/>
      <c r="AN31" s="588"/>
      <c r="AO31" s="588"/>
      <c r="AP31" s="588"/>
      <c r="AQ31" s="588"/>
      <c r="AR31" s="588"/>
      <c r="AS31" s="588"/>
      <c r="AT31" s="588"/>
      <c r="AU31" s="588"/>
      <c r="AV31" s="588"/>
      <c r="AW31" s="588"/>
      <c r="AX31" s="588"/>
      <c r="AY31" s="588"/>
      <c r="AZ31" s="628"/>
    </row>
    <row r="32" spans="1:74" s="600" customFormat="1" ht="18" customHeight="1">
      <c r="A32" s="578">
        <f t="shared" si="0"/>
        <v>1</v>
      </c>
      <c r="B32" s="587"/>
      <c r="C32" s="2111" t="s">
        <v>796</v>
      </c>
      <c r="D32" s="2111"/>
      <c r="E32" s="2111"/>
      <c r="F32" s="2111"/>
      <c r="G32" s="2111"/>
      <c r="H32" s="2111"/>
      <c r="I32" s="2111"/>
      <c r="J32" s="2111"/>
      <c r="K32" s="2111"/>
      <c r="L32" s="2111"/>
      <c r="M32" s="2111"/>
      <c r="N32" s="2111"/>
      <c r="O32" s="2111"/>
      <c r="P32" s="2111"/>
      <c r="Q32" s="2111"/>
      <c r="R32" s="2111"/>
      <c r="S32" s="2111"/>
      <c r="T32" s="2111"/>
      <c r="U32" s="2111"/>
      <c r="V32" s="2111"/>
      <c r="W32" s="2111"/>
      <c r="X32" s="2111"/>
      <c r="Y32" s="2111"/>
      <c r="Z32" s="2111"/>
      <c r="AA32" s="2111" t="s">
        <v>797</v>
      </c>
      <c r="AB32" s="2111"/>
      <c r="AC32" s="2111"/>
      <c r="AD32" s="2111"/>
      <c r="AE32" s="2111"/>
      <c r="AF32" s="2111"/>
      <c r="AG32" s="2111"/>
      <c r="AH32" s="2111"/>
      <c r="AI32" s="2111"/>
      <c r="AJ32" s="2111"/>
      <c r="AK32" s="2111"/>
      <c r="AL32" s="2111"/>
      <c r="AM32" s="2111"/>
      <c r="AN32" s="2111"/>
      <c r="AO32" s="2111"/>
      <c r="AP32" s="2111"/>
      <c r="AQ32" s="2111"/>
      <c r="AR32" s="2111"/>
      <c r="AS32" s="2111"/>
      <c r="AT32" s="2111"/>
      <c r="AU32" s="2111"/>
      <c r="AV32" s="2111"/>
      <c r="AW32" s="2111"/>
      <c r="AX32" s="2111"/>
      <c r="AY32" s="587"/>
      <c r="AZ32" s="586"/>
    </row>
    <row r="33" spans="1:74" s="586" customFormat="1" ht="18" customHeight="1">
      <c r="A33" s="578">
        <f t="shared" si="0"/>
        <v>1</v>
      </c>
      <c r="B33" s="629"/>
      <c r="C33" s="2111" t="s">
        <v>798</v>
      </c>
      <c r="D33" s="2111"/>
      <c r="E33" s="2111"/>
      <c r="F33" s="2111"/>
      <c r="G33" s="2111"/>
      <c r="H33" s="2111"/>
      <c r="I33" s="2111"/>
      <c r="J33" s="2111"/>
      <c r="K33" s="2111" t="s">
        <v>799</v>
      </c>
      <c r="L33" s="2111"/>
      <c r="M33" s="2111"/>
      <c r="N33" s="2111"/>
      <c r="O33" s="2111"/>
      <c r="P33" s="2111"/>
      <c r="Q33" s="2111"/>
      <c r="R33" s="2111"/>
      <c r="S33" s="2111" t="s">
        <v>800</v>
      </c>
      <c r="T33" s="2111"/>
      <c r="U33" s="2111"/>
      <c r="V33" s="2111"/>
      <c r="W33" s="2111"/>
      <c r="X33" s="2111"/>
      <c r="Y33" s="2111"/>
      <c r="Z33" s="2111"/>
      <c r="AA33" s="2111" t="s">
        <v>801</v>
      </c>
      <c r="AB33" s="2111"/>
      <c r="AC33" s="2111"/>
      <c r="AD33" s="2111"/>
      <c r="AE33" s="2111"/>
      <c r="AF33" s="2111"/>
      <c r="AG33" s="2111"/>
      <c r="AH33" s="2111"/>
      <c r="AI33" s="2111" t="s">
        <v>802</v>
      </c>
      <c r="AJ33" s="2111"/>
      <c r="AK33" s="2111"/>
      <c r="AL33" s="2111"/>
      <c r="AM33" s="2111"/>
      <c r="AN33" s="2111"/>
      <c r="AO33" s="2111"/>
      <c r="AP33" s="2111"/>
      <c r="AQ33" s="2111" t="s">
        <v>574</v>
      </c>
      <c r="AR33" s="2111"/>
      <c r="AS33" s="2111"/>
      <c r="AT33" s="2111"/>
      <c r="AU33" s="2111"/>
      <c r="AV33" s="2111"/>
      <c r="AW33" s="2111"/>
      <c r="AX33" s="2111"/>
      <c r="AY33" s="629"/>
      <c r="AZ33" s="585"/>
      <c r="BB33" s="600"/>
      <c r="BC33" s="600"/>
      <c r="BD33" s="600"/>
      <c r="BE33" s="600"/>
      <c r="BF33" s="600"/>
      <c r="BG33" s="600"/>
      <c r="BH33" s="600"/>
      <c r="BI33" s="600"/>
      <c r="BJ33" s="600"/>
      <c r="BK33" s="600"/>
      <c r="BL33" s="600"/>
      <c r="BM33" s="600"/>
      <c r="BN33" s="600"/>
      <c r="BO33" s="600"/>
      <c r="BP33" s="600"/>
      <c r="BQ33" s="600"/>
      <c r="BR33" s="600"/>
      <c r="BS33" s="600"/>
      <c r="BT33" s="600"/>
      <c r="BU33" s="600"/>
      <c r="BV33" s="600"/>
    </row>
    <row r="34" spans="1:74" s="580" customFormat="1" ht="18" hidden="1" customHeight="1">
      <c r="A34" s="578">
        <f>IF(S$34&gt;0,1,0)</f>
        <v>0</v>
      </c>
      <c r="B34" s="612"/>
      <c r="C34" s="2111" t="s">
        <v>536</v>
      </c>
      <c r="D34" s="2111"/>
      <c r="E34" s="2111"/>
      <c r="F34" s="2111"/>
      <c r="G34" s="2111"/>
      <c r="H34" s="2111"/>
      <c r="I34" s="2111"/>
      <c r="J34" s="2111"/>
      <c r="K34" s="2111" t="s">
        <v>805</v>
      </c>
      <c r="L34" s="2111"/>
      <c r="M34" s="2111"/>
      <c r="N34" s="2111"/>
      <c r="O34" s="2111"/>
      <c r="P34" s="2111"/>
      <c r="Q34" s="2111"/>
      <c r="R34" s="2111"/>
      <c r="S34" s="2112"/>
      <c r="T34" s="2112"/>
      <c r="U34" s="2112"/>
      <c r="V34" s="2112"/>
      <c r="W34" s="2112"/>
      <c r="X34" s="2112"/>
      <c r="Y34" s="2112"/>
      <c r="Z34" s="2112"/>
      <c r="AA34" s="2113" t="str">
        <f>'6-3표준조사(3)'!P6</f>
        <v>중 (15˚ ~ 30˚)</v>
      </c>
      <c r="AB34" s="2113"/>
      <c r="AC34" s="2113"/>
      <c r="AD34" s="2113"/>
      <c r="AE34" s="2113"/>
      <c r="AF34" s="2113"/>
      <c r="AG34" s="2113"/>
      <c r="AH34" s="2113"/>
      <c r="AI34" s="2113" t="str">
        <f>'6-3표준조사(3)'!Q6</f>
        <v>개소당3ha이상</v>
      </c>
      <c r="AJ34" s="2113"/>
      <c r="AK34" s="2113"/>
      <c r="AL34" s="2113"/>
      <c r="AM34" s="2113"/>
      <c r="AN34" s="2113"/>
      <c r="AO34" s="2113"/>
      <c r="AP34" s="2113"/>
      <c r="AQ34" s="2113" t="str">
        <f>'6-3표준조사(3)'!R6</f>
        <v>3년차 이상</v>
      </c>
      <c r="AR34" s="2113"/>
      <c r="AS34" s="2113"/>
      <c r="AT34" s="2113"/>
      <c r="AU34" s="2113"/>
      <c r="AV34" s="2113"/>
      <c r="AW34" s="2113"/>
      <c r="AX34" s="2113"/>
      <c r="AY34" s="612"/>
      <c r="AZ34" s="613"/>
    </row>
    <row r="35" spans="1:74" s="586" customFormat="1" ht="18" customHeight="1">
      <c r="A35" s="578">
        <f>IF(S$35&gt;0,1,0)</f>
        <v>1</v>
      </c>
      <c r="B35" s="612"/>
      <c r="C35" s="2111" t="s">
        <v>806</v>
      </c>
      <c r="D35" s="2111"/>
      <c r="E35" s="2111"/>
      <c r="F35" s="2111"/>
      <c r="G35" s="2111"/>
      <c r="H35" s="2111"/>
      <c r="I35" s="2111"/>
      <c r="J35" s="2111"/>
      <c r="K35" s="2111" t="s">
        <v>807</v>
      </c>
      <c r="L35" s="2111"/>
      <c r="M35" s="2111"/>
      <c r="N35" s="2111"/>
      <c r="O35" s="2111"/>
      <c r="P35" s="2111"/>
      <c r="Q35" s="2111"/>
      <c r="R35" s="2111"/>
      <c r="S35" s="2115">
        <f>K19</f>
        <v>5.6</v>
      </c>
      <c r="T35" s="2115"/>
      <c r="U35" s="2115"/>
      <c r="V35" s="2115"/>
      <c r="W35" s="2115"/>
      <c r="X35" s="2115"/>
      <c r="Y35" s="2115"/>
      <c r="Z35" s="2115"/>
      <c r="AA35" s="2114"/>
      <c r="AB35" s="2114"/>
      <c r="AC35" s="2114"/>
      <c r="AD35" s="2114"/>
      <c r="AE35" s="2114"/>
      <c r="AF35" s="2114"/>
      <c r="AG35" s="2114"/>
      <c r="AH35" s="2114"/>
      <c r="AI35" s="2114"/>
      <c r="AJ35" s="2114"/>
      <c r="AK35" s="2114"/>
      <c r="AL35" s="2114"/>
      <c r="AM35" s="2114"/>
      <c r="AN35" s="2114"/>
      <c r="AO35" s="2114"/>
      <c r="AP35" s="2114"/>
      <c r="AQ35" s="2114"/>
      <c r="AR35" s="2114"/>
      <c r="AS35" s="2114"/>
      <c r="AT35" s="2114"/>
      <c r="AU35" s="2114"/>
      <c r="AV35" s="2114"/>
      <c r="AW35" s="2114"/>
      <c r="AX35" s="2114"/>
      <c r="AY35" s="612"/>
      <c r="AZ35" s="613"/>
    </row>
    <row r="36" spans="1:74" s="586" customFormat="1" ht="18" hidden="1" customHeight="1">
      <c r="A36" s="578">
        <f>IF(S$34&gt;0,1,0)</f>
        <v>0</v>
      </c>
      <c r="B36" s="630"/>
      <c r="C36" s="630" t="s">
        <v>407</v>
      </c>
      <c r="D36" s="630" t="s">
        <v>536</v>
      </c>
      <c r="E36" s="630"/>
      <c r="F36" s="630"/>
      <c r="G36" s="631"/>
      <c r="H36" s="631"/>
      <c r="I36" s="631"/>
      <c r="J36" s="631"/>
      <c r="K36" s="631"/>
      <c r="L36" s="618"/>
      <c r="M36" s="618"/>
      <c r="N36" s="618"/>
      <c r="O36" s="618"/>
      <c r="P36" s="618"/>
      <c r="Q36" s="632"/>
      <c r="R36" s="632"/>
      <c r="S36" s="632"/>
      <c r="T36" s="632"/>
      <c r="U36" s="632"/>
      <c r="V36" s="612"/>
      <c r="W36" s="612"/>
      <c r="X36" s="612"/>
      <c r="Y36" s="612"/>
      <c r="Z36" s="633"/>
      <c r="AA36" s="612"/>
      <c r="AB36" s="612"/>
      <c r="AC36" s="612"/>
      <c r="AD36" s="634"/>
      <c r="AE36" s="612"/>
      <c r="AF36" s="612"/>
      <c r="AG36" s="612"/>
      <c r="AH36" s="635"/>
      <c r="AI36" s="635"/>
      <c r="AJ36" s="635"/>
      <c r="AK36" s="635"/>
      <c r="AL36" s="635"/>
      <c r="AM36" s="635"/>
      <c r="AN36" s="635"/>
      <c r="AO36" s="635"/>
      <c r="AP36" s="635"/>
      <c r="AQ36" s="636"/>
      <c r="AR36" s="636"/>
      <c r="AS36" s="636"/>
      <c r="AT36" s="636"/>
      <c r="AU36" s="637"/>
      <c r="AV36" s="637"/>
      <c r="AW36" s="637"/>
      <c r="AX36" s="637"/>
      <c r="AY36" s="637"/>
      <c r="AZ36" s="638"/>
    </row>
    <row r="37" spans="1:74" s="586" customFormat="1" ht="18" hidden="1" customHeight="1">
      <c r="A37" s="578">
        <f>IF(S$34&gt;0,1,0)</f>
        <v>0</v>
      </c>
      <c r="B37" s="587"/>
      <c r="C37" s="587"/>
      <c r="D37" s="587" t="s">
        <v>540</v>
      </c>
      <c r="E37" s="587" t="s">
        <v>809</v>
      </c>
      <c r="F37" s="587"/>
      <c r="G37" s="587"/>
      <c r="H37" s="587"/>
      <c r="I37" s="587"/>
      <c r="J37" s="634"/>
      <c r="K37" s="634"/>
      <c r="L37" s="634"/>
      <c r="M37" s="634"/>
      <c r="N37" s="587"/>
      <c r="O37" s="587"/>
      <c r="P37" s="587"/>
      <c r="Q37" s="587"/>
      <c r="R37" s="587"/>
      <c r="S37" s="587"/>
      <c r="T37" s="632"/>
      <c r="U37" s="632"/>
      <c r="V37" s="632"/>
      <c r="W37" s="632"/>
      <c r="X37" s="587"/>
      <c r="Y37" s="587"/>
      <c r="Z37" s="587"/>
      <c r="AA37" s="587"/>
      <c r="AB37" s="632"/>
      <c r="AC37" s="632"/>
      <c r="AD37" s="632"/>
      <c r="AE37" s="632"/>
      <c r="AF37" s="587"/>
      <c r="AG37" s="587"/>
      <c r="AH37" s="587"/>
      <c r="AI37" s="587"/>
      <c r="AJ37" s="587"/>
      <c r="AK37" s="587"/>
      <c r="AL37" s="587"/>
      <c r="AM37" s="587"/>
      <c r="AN37" s="587"/>
      <c r="AO37" s="587"/>
      <c r="AP37" s="587"/>
      <c r="AQ37" s="587"/>
      <c r="AR37" s="587"/>
      <c r="AS37" s="587"/>
      <c r="AT37" s="587"/>
      <c r="AU37" s="587"/>
      <c r="AV37" s="587"/>
      <c r="AW37" s="587"/>
      <c r="AX37" s="587"/>
      <c r="AY37" s="587"/>
    </row>
    <row r="38" spans="1:74" s="600" customFormat="1" ht="18" hidden="1" customHeight="1">
      <c r="A38" s="578">
        <f>IF(S$34&gt;0,1,0)</f>
        <v>0</v>
      </c>
      <c r="B38" s="587"/>
      <c r="C38" s="587"/>
      <c r="D38" s="587" t="s">
        <v>540</v>
      </c>
      <c r="E38" s="588" t="s">
        <v>810</v>
      </c>
      <c r="F38" s="588"/>
      <c r="G38" s="588"/>
      <c r="H38" s="588"/>
      <c r="I38" s="588"/>
      <c r="J38" s="588"/>
      <c r="K38" s="588"/>
      <c r="L38" s="588"/>
      <c r="M38" s="588"/>
      <c r="N38" s="588"/>
      <c r="O38" s="588"/>
      <c r="P38" s="588"/>
      <c r="Q38" s="588"/>
      <c r="R38" s="588"/>
      <c r="S38" s="588"/>
      <c r="T38" s="588"/>
      <c r="U38" s="588"/>
      <c r="V38" s="588"/>
      <c r="W38" s="588"/>
      <c r="X38" s="588"/>
      <c r="Y38" s="588"/>
      <c r="Z38" s="588"/>
      <c r="AA38" s="588"/>
      <c r="AB38" s="588"/>
      <c r="AC38" s="588"/>
      <c r="AD38" s="588"/>
      <c r="AE38" s="588"/>
      <c r="AF38" s="588"/>
      <c r="AG38" s="588"/>
      <c r="AH38" s="588"/>
      <c r="AI38" s="588"/>
      <c r="AJ38" s="588"/>
      <c r="AK38" s="588"/>
      <c r="AL38" s="588"/>
      <c r="AM38" s="588"/>
      <c r="AN38" s="588"/>
      <c r="AO38" s="588"/>
      <c r="AP38" s="588"/>
      <c r="AQ38" s="588"/>
      <c r="AR38" s="588"/>
      <c r="AS38" s="588"/>
      <c r="AT38" s="588"/>
      <c r="AU38" s="588"/>
      <c r="AV38" s="588"/>
      <c r="AW38" s="588"/>
      <c r="AX38" s="588"/>
      <c r="AY38" s="588"/>
      <c r="AZ38" s="628"/>
    </row>
    <row r="39" spans="1:74" s="601" customFormat="1" ht="18" customHeight="1">
      <c r="A39" s="578">
        <f>IF(S$35&gt;0,1,0)</f>
        <v>1</v>
      </c>
      <c r="B39" s="587"/>
      <c r="C39" s="587" t="s">
        <v>811</v>
      </c>
      <c r="D39" s="587"/>
      <c r="E39" s="639"/>
      <c r="F39" s="639"/>
      <c r="G39" s="639"/>
      <c r="H39" s="639"/>
      <c r="I39" s="639"/>
      <c r="J39" s="639"/>
      <c r="K39" s="639"/>
      <c r="L39" s="639"/>
      <c r="M39" s="639"/>
      <c r="N39" s="639"/>
      <c r="O39" s="639"/>
      <c r="P39" s="639"/>
      <c r="Q39" s="639"/>
      <c r="R39" s="639"/>
      <c r="S39" s="639"/>
      <c r="T39" s="639"/>
      <c r="U39" s="639"/>
      <c r="V39" s="639"/>
      <c r="W39" s="639"/>
      <c r="X39" s="639"/>
      <c r="Y39" s="639"/>
      <c r="Z39" s="639"/>
      <c r="AA39" s="639"/>
      <c r="AB39" s="639"/>
      <c r="AC39" s="639"/>
      <c r="AD39" s="639"/>
      <c r="AE39" s="639"/>
      <c r="AF39" s="639"/>
      <c r="AG39" s="639"/>
      <c r="AH39" s="639"/>
      <c r="AI39" s="639"/>
      <c r="AJ39" s="639"/>
      <c r="AK39" s="639"/>
      <c r="AL39" s="639"/>
      <c r="AM39" s="639"/>
      <c r="AN39" s="639"/>
      <c r="AO39" s="639"/>
      <c r="AP39" s="639"/>
      <c r="AQ39" s="639"/>
      <c r="AR39" s="639"/>
      <c r="AS39" s="639"/>
      <c r="AT39" s="639"/>
      <c r="AU39" s="639"/>
      <c r="AV39" s="639"/>
      <c r="AW39" s="639"/>
      <c r="AX39" s="639"/>
      <c r="AY39" s="639"/>
      <c r="AZ39" s="640"/>
    </row>
    <row r="40" spans="1:74" s="600" customFormat="1" ht="18" customHeight="1">
      <c r="A40" s="578">
        <f t="shared" ref="A40:A50" si="1">IF(S$35&gt;0,1,0)</f>
        <v>1</v>
      </c>
      <c r="B40" s="587"/>
      <c r="C40" s="587"/>
      <c r="D40" s="587" t="s">
        <v>540</v>
      </c>
      <c r="E40" s="639" t="s">
        <v>812</v>
      </c>
      <c r="F40" s="639"/>
      <c r="G40" s="639"/>
      <c r="H40" s="639"/>
      <c r="I40" s="639"/>
      <c r="J40" s="639"/>
      <c r="K40" s="639"/>
      <c r="L40" s="639"/>
      <c r="M40" s="639"/>
      <c r="N40" s="639"/>
      <c r="O40" s="639"/>
      <c r="P40" s="639"/>
      <c r="Q40" s="639"/>
      <c r="R40" s="639"/>
      <c r="S40" s="639"/>
      <c r="T40" s="639"/>
      <c r="U40" s="639"/>
      <c r="V40" s="639"/>
      <c r="W40" s="639"/>
      <c r="X40" s="639"/>
      <c r="Y40" s="639"/>
      <c r="Z40" s="639"/>
      <c r="AA40" s="639"/>
      <c r="AB40" s="639"/>
      <c r="AC40" s="639"/>
      <c r="AD40" s="639"/>
      <c r="AE40" s="639"/>
      <c r="AF40" s="639"/>
      <c r="AG40" s="639"/>
      <c r="AH40" s="639"/>
      <c r="AI40" s="639"/>
      <c r="AJ40" s="639"/>
      <c r="AK40" s="639"/>
      <c r="AL40" s="639"/>
      <c r="AM40" s="639"/>
      <c r="AN40" s="639"/>
      <c r="AO40" s="639"/>
      <c r="AP40" s="639"/>
      <c r="AQ40" s="639"/>
      <c r="AR40" s="639"/>
      <c r="AS40" s="639"/>
      <c r="AT40" s="639"/>
      <c r="AU40" s="639"/>
      <c r="AV40" s="639"/>
      <c r="AW40" s="639"/>
      <c r="AX40" s="639"/>
      <c r="AY40" s="639"/>
      <c r="AZ40" s="640"/>
    </row>
    <row r="41" spans="1:74" s="600" customFormat="1" ht="18" customHeight="1">
      <c r="A41" s="578">
        <f t="shared" si="1"/>
        <v>1</v>
      </c>
      <c r="B41" s="587"/>
      <c r="C41" s="587"/>
      <c r="D41" s="587" t="s">
        <v>540</v>
      </c>
      <c r="E41" s="639" t="s">
        <v>813</v>
      </c>
      <c r="F41" s="639"/>
      <c r="G41" s="639"/>
      <c r="H41" s="639"/>
      <c r="I41" s="639"/>
      <c r="J41" s="639"/>
      <c r="K41" s="639"/>
      <c r="L41" s="639"/>
      <c r="M41" s="639"/>
      <c r="N41" s="639"/>
      <c r="O41" s="639"/>
      <c r="P41" s="639"/>
      <c r="Q41" s="639"/>
      <c r="R41" s="639"/>
      <c r="S41" s="639"/>
      <c r="T41" s="639"/>
      <c r="U41" s="639"/>
      <c r="V41" s="639"/>
      <c r="W41" s="639"/>
      <c r="X41" s="639"/>
      <c r="Y41" s="639"/>
      <c r="Z41" s="639"/>
      <c r="AA41" s="639"/>
      <c r="AB41" s="639"/>
      <c r="AC41" s="639"/>
      <c r="AD41" s="639"/>
      <c r="AE41" s="639"/>
      <c r="AF41" s="639"/>
      <c r="AG41" s="639"/>
      <c r="AH41" s="639"/>
      <c r="AI41" s="639"/>
      <c r="AJ41" s="639"/>
      <c r="AK41" s="639"/>
      <c r="AL41" s="639"/>
      <c r="AM41" s="639"/>
      <c r="AN41" s="639"/>
      <c r="AO41" s="639"/>
      <c r="AP41" s="639"/>
      <c r="AQ41" s="639"/>
      <c r="AR41" s="639"/>
      <c r="AS41" s="639"/>
      <c r="AT41" s="639"/>
      <c r="AU41" s="639"/>
      <c r="AV41" s="639"/>
      <c r="AW41" s="639"/>
      <c r="AX41" s="639"/>
      <c r="AY41" s="639"/>
      <c r="AZ41" s="640"/>
    </row>
    <row r="42" spans="1:74" s="600" customFormat="1" ht="18" customHeight="1">
      <c r="A42" s="578">
        <f t="shared" si="1"/>
        <v>1</v>
      </c>
      <c r="B42" s="587"/>
      <c r="C42" s="587" t="s">
        <v>814</v>
      </c>
      <c r="D42" s="587" t="s">
        <v>815</v>
      </c>
      <c r="E42" s="639"/>
      <c r="F42" s="639"/>
      <c r="G42" s="639"/>
      <c r="H42" s="639"/>
      <c r="I42" s="639"/>
      <c r="J42" s="639"/>
      <c r="K42" s="639"/>
      <c r="L42" s="639"/>
      <c r="M42" s="639"/>
      <c r="N42" s="639"/>
      <c r="O42" s="639"/>
      <c r="P42" s="639"/>
      <c r="Q42" s="639"/>
      <c r="R42" s="639"/>
      <c r="S42" s="639"/>
      <c r="T42" s="639"/>
      <c r="U42" s="639"/>
      <c r="V42" s="639"/>
      <c r="W42" s="639"/>
      <c r="X42" s="639"/>
      <c r="Y42" s="639"/>
      <c r="Z42" s="639"/>
      <c r="AA42" s="639"/>
      <c r="AB42" s="639"/>
      <c r="AC42" s="639"/>
      <c r="AD42" s="639"/>
      <c r="AE42" s="639"/>
      <c r="AF42" s="639"/>
      <c r="AG42" s="639"/>
      <c r="AH42" s="639"/>
      <c r="AI42" s="639"/>
      <c r="AJ42" s="639"/>
      <c r="AK42" s="639"/>
      <c r="AL42" s="639"/>
      <c r="AM42" s="639"/>
      <c r="AN42" s="639"/>
      <c r="AO42" s="639"/>
      <c r="AP42" s="639"/>
      <c r="AQ42" s="639"/>
      <c r="AR42" s="639"/>
      <c r="AS42" s="639"/>
      <c r="AT42" s="639"/>
      <c r="AU42" s="639"/>
      <c r="AV42" s="639"/>
      <c r="AW42" s="639"/>
      <c r="AX42" s="639"/>
      <c r="AY42" s="639"/>
      <c r="AZ42" s="640"/>
    </row>
    <row r="43" spans="1:74" s="600" customFormat="1" ht="18" customHeight="1">
      <c r="A43" s="578">
        <f t="shared" si="1"/>
        <v>1</v>
      </c>
      <c r="B43" s="587"/>
      <c r="C43" s="587"/>
      <c r="D43" s="587" t="s">
        <v>540</v>
      </c>
      <c r="E43" s="639" t="s">
        <v>816</v>
      </c>
      <c r="F43" s="639"/>
      <c r="G43" s="639"/>
      <c r="H43" s="639"/>
      <c r="I43" s="639"/>
      <c r="J43" s="639"/>
      <c r="K43" s="639"/>
      <c r="L43" s="639"/>
      <c r="M43" s="639"/>
      <c r="N43" s="639"/>
      <c r="O43" s="639"/>
      <c r="P43" s="639"/>
      <c r="Q43" s="639"/>
      <c r="R43" s="639"/>
      <c r="S43" s="639"/>
      <c r="T43" s="639"/>
      <c r="U43" s="639"/>
      <c r="V43" s="639"/>
      <c r="W43" s="639"/>
      <c r="X43" s="639"/>
      <c r="Y43" s="639"/>
      <c r="Z43" s="639"/>
      <c r="AA43" s="639"/>
      <c r="AB43" s="639"/>
      <c r="AC43" s="639"/>
      <c r="AD43" s="639"/>
      <c r="AE43" s="639"/>
      <c r="AF43" s="639"/>
      <c r="AG43" s="639"/>
      <c r="AH43" s="639"/>
      <c r="AI43" s="639"/>
      <c r="AJ43" s="639"/>
      <c r="AK43" s="639"/>
      <c r="AL43" s="639"/>
      <c r="AM43" s="639"/>
      <c r="AN43" s="639"/>
      <c r="AO43" s="639"/>
      <c r="AP43" s="639"/>
      <c r="AQ43" s="639"/>
      <c r="AR43" s="639"/>
      <c r="AS43" s="639"/>
      <c r="AT43" s="639"/>
      <c r="AU43" s="639"/>
      <c r="AV43" s="639"/>
      <c r="AW43" s="639"/>
      <c r="AX43" s="639"/>
      <c r="AY43" s="639"/>
      <c r="AZ43" s="640"/>
    </row>
    <row r="44" spans="1:74" s="600" customFormat="1" ht="18" customHeight="1">
      <c r="A44" s="578">
        <f t="shared" si="1"/>
        <v>1</v>
      </c>
      <c r="B44" s="587"/>
      <c r="C44" s="587"/>
      <c r="D44" s="587" t="s">
        <v>540</v>
      </c>
      <c r="E44" s="639" t="s">
        <v>817</v>
      </c>
      <c r="F44" s="639"/>
      <c r="G44" s="639"/>
      <c r="H44" s="639"/>
      <c r="I44" s="639"/>
      <c r="J44" s="639"/>
      <c r="K44" s="639"/>
      <c r="L44" s="639"/>
      <c r="M44" s="639"/>
      <c r="N44" s="639"/>
      <c r="O44" s="639"/>
      <c r="P44" s="639"/>
      <c r="Q44" s="639"/>
      <c r="R44" s="639"/>
      <c r="S44" s="639"/>
      <c r="T44" s="639"/>
      <c r="U44" s="639"/>
      <c r="V44" s="639"/>
      <c r="W44" s="639"/>
      <c r="X44" s="639"/>
      <c r="Y44" s="639"/>
      <c r="Z44" s="639"/>
      <c r="AA44" s="639"/>
      <c r="AB44" s="639"/>
      <c r="AC44" s="639"/>
      <c r="AD44" s="639"/>
      <c r="AE44" s="639"/>
      <c r="AF44" s="639"/>
      <c r="AG44" s="639"/>
      <c r="AH44" s="639"/>
      <c r="AI44" s="639"/>
      <c r="AJ44" s="639"/>
      <c r="AK44" s="639"/>
      <c r="AL44" s="639"/>
      <c r="AM44" s="639"/>
      <c r="AN44" s="639"/>
      <c r="AO44" s="639"/>
      <c r="AP44" s="639"/>
      <c r="AQ44" s="639"/>
      <c r="AR44" s="639"/>
      <c r="AS44" s="639"/>
      <c r="AT44" s="639"/>
      <c r="AU44" s="639"/>
      <c r="AV44" s="639"/>
      <c r="AW44" s="639"/>
      <c r="AX44" s="639"/>
      <c r="AY44" s="639"/>
      <c r="AZ44" s="640"/>
    </row>
    <row r="45" spans="1:74" s="600" customFormat="1" ht="18" customHeight="1">
      <c r="A45" s="578">
        <f t="shared" si="1"/>
        <v>1</v>
      </c>
      <c r="B45" s="587"/>
      <c r="C45" s="587"/>
      <c r="D45" s="587" t="s">
        <v>540</v>
      </c>
      <c r="E45" s="639" t="s">
        <v>818</v>
      </c>
      <c r="F45" s="639"/>
      <c r="G45" s="639"/>
      <c r="H45" s="639"/>
      <c r="I45" s="639"/>
      <c r="J45" s="639"/>
      <c r="K45" s="639"/>
      <c r="L45" s="639"/>
      <c r="M45" s="639"/>
      <c r="N45" s="639"/>
      <c r="O45" s="639"/>
      <c r="P45" s="639"/>
      <c r="Q45" s="639"/>
      <c r="R45" s="639"/>
      <c r="S45" s="639"/>
      <c r="T45" s="639"/>
      <c r="U45" s="639"/>
      <c r="V45" s="639"/>
      <c r="W45" s="639"/>
      <c r="X45" s="639"/>
      <c r="Y45" s="639"/>
      <c r="Z45" s="639"/>
      <c r="AA45" s="639"/>
      <c r="AB45" s="639"/>
      <c r="AC45" s="639"/>
      <c r="AD45" s="639"/>
      <c r="AE45" s="639"/>
      <c r="AF45" s="639"/>
      <c r="AG45" s="639"/>
      <c r="AH45" s="639"/>
      <c r="AI45" s="639"/>
      <c r="AJ45" s="639"/>
      <c r="AK45" s="639"/>
      <c r="AL45" s="639"/>
      <c r="AM45" s="639"/>
      <c r="AN45" s="639"/>
      <c r="AO45" s="639"/>
      <c r="AP45" s="639"/>
      <c r="AQ45" s="639"/>
      <c r="AR45" s="639"/>
      <c r="AS45" s="639"/>
      <c r="AT45" s="639"/>
      <c r="AU45" s="639"/>
      <c r="AV45" s="639"/>
      <c r="AW45" s="639"/>
      <c r="AX45" s="639"/>
      <c r="AY45" s="639"/>
      <c r="AZ45" s="640"/>
    </row>
    <row r="46" spans="1:74" s="600" customFormat="1" ht="18" customHeight="1">
      <c r="A46" s="578">
        <f t="shared" si="1"/>
        <v>1</v>
      </c>
      <c r="B46" s="587"/>
      <c r="C46" s="587"/>
      <c r="D46" s="587" t="s">
        <v>540</v>
      </c>
      <c r="E46" s="639" t="s">
        <v>819</v>
      </c>
      <c r="F46" s="639"/>
      <c r="G46" s="639"/>
      <c r="H46" s="639"/>
      <c r="I46" s="639"/>
      <c r="J46" s="639"/>
      <c r="K46" s="639"/>
      <c r="L46" s="639"/>
      <c r="M46" s="639"/>
      <c r="N46" s="639"/>
      <c r="O46" s="639"/>
      <c r="P46" s="639"/>
      <c r="Q46" s="639"/>
      <c r="R46" s="639"/>
      <c r="S46" s="639"/>
      <c r="T46" s="639"/>
      <c r="U46" s="639"/>
      <c r="V46" s="639"/>
      <c r="W46" s="639"/>
      <c r="X46" s="639"/>
      <c r="Y46" s="639"/>
      <c r="Z46" s="639"/>
      <c r="AA46" s="639"/>
      <c r="AB46" s="639"/>
      <c r="AC46" s="639"/>
      <c r="AD46" s="639"/>
      <c r="AE46" s="639"/>
      <c r="AF46" s="639"/>
      <c r="AG46" s="639"/>
      <c r="AH46" s="639"/>
      <c r="AI46" s="639"/>
      <c r="AJ46" s="639"/>
      <c r="AK46" s="639"/>
      <c r="AL46" s="639"/>
      <c r="AM46" s="639"/>
      <c r="AN46" s="639"/>
      <c r="AO46" s="639"/>
      <c r="AP46" s="639"/>
      <c r="AQ46" s="639"/>
      <c r="AR46" s="639"/>
      <c r="AS46" s="639"/>
      <c r="AT46" s="639"/>
      <c r="AU46" s="639"/>
      <c r="AV46" s="639"/>
      <c r="AW46" s="639"/>
      <c r="AX46" s="639"/>
      <c r="AY46" s="639"/>
      <c r="AZ46" s="640"/>
    </row>
    <row r="47" spans="1:74" s="600" customFormat="1" ht="18" customHeight="1">
      <c r="A47" s="578">
        <f t="shared" si="1"/>
        <v>1</v>
      </c>
      <c r="B47" s="587"/>
      <c r="C47" s="587"/>
      <c r="D47" s="587" t="s">
        <v>540</v>
      </c>
      <c r="E47" s="639" t="s">
        <v>820</v>
      </c>
      <c r="F47" s="639"/>
      <c r="G47" s="639"/>
      <c r="H47" s="639"/>
      <c r="I47" s="639"/>
      <c r="J47" s="639"/>
      <c r="K47" s="639"/>
      <c r="L47" s="639"/>
      <c r="M47" s="639"/>
      <c r="N47" s="639"/>
      <c r="O47" s="639"/>
      <c r="P47" s="639"/>
      <c r="Q47" s="639"/>
      <c r="R47" s="639"/>
      <c r="S47" s="639"/>
      <c r="T47" s="639"/>
      <c r="U47" s="639"/>
      <c r="V47" s="639"/>
      <c r="W47" s="639"/>
      <c r="X47" s="639"/>
      <c r="Y47" s="639"/>
      <c r="Z47" s="639"/>
      <c r="AA47" s="639"/>
      <c r="AB47" s="639"/>
      <c r="AC47" s="639"/>
      <c r="AD47" s="639"/>
      <c r="AE47" s="639"/>
      <c r="AF47" s="639"/>
      <c r="AG47" s="639"/>
      <c r="AH47" s="639"/>
      <c r="AI47" s="639"/>
      <c r="AJ47" s="639"/>
      <c r="AK47" s="639"/>
      <c r="AL47" s="639"/>
      <c r="AM47" s="639"/>
      <c r="AN47" s="639"/>
      <c r="AO47" s="639"/>
      <c r="AP47" s="639"/>
      <c r="AQ47" s="639"/>
      <c r="AR47" s="639"/>
      <c r="AS47" s="639"/>
      <c r="AT47" s="639"/>
      <c r="AU47" s="639"/>
      <c r="AV47" s="639"/>
      <c r="AW47" s="639"/>
      <c r="AX47" s="639"/>
      <c r="AY47" s="639"/>
      <c r="AZ47" s="640"/>
    </row>
    <row r="48" spans="1:74" s="600" customFormat="1" ht="18" customHeight="1">
      <c r="A48" s="578">
        <f t="shared" si="1"/>
        <v>1</v>
      </c>
      <c r="B48" s="587"/>
      <c r="C48" s="587"/>
      <c r="D48" s="587" t="s">
        <v>540</v>
      </c>
      <c r="E48" s="639" t="s">
        <v>821</v>
      </c>
      <c r="F48" s="639"/>
      <c r="G48" s="639"/>
      <c r="H48" s="639"/>
      <c r="I48" s="639"/>
      <c r="J48" s="639"/>
      <c r="K48" s="639"/>
      <c r="L48" s="639"/>
      <c r="M48" s="639"/>
      <c r="N48" s="639"/>
      <c r="O48" s="639"/>
      <c r="P48" s="639"/>
      <c r="Q48" s="639"/>
      <c r="R48" s="639"/>
      <c r="S48" s="639"/>
      <c r="T48" s="639"/>
      <c r="U48" s="639"/>
      <c r="V48" s="639"/>
      <c r="W48" s="639"/>
      <c r="X48" s="639"/>
      <c r="Y48" s="639"/>
      <c r="Z48" s="639"/>
      <c r="AA48" s="639"/>
      <c r="AB48" s="639"/>
      <c r="AC48" s="639"/>
      <c r="AD48" s="639"/>
      <c r="AE48" s="639"/>
      <c r="AF48" s="639"/>
      <c r="AG48" s="639"/>
      <c r="AH48" s="639"/>
      <c r="AI48" s="639"/>
      <c r="AJ48" s="639"/>
      <c r="AK48" s="639"/>
      <c r="AL48" s="639"/>
      <c r="AM48" s="639"/>
      <c r="AN48" s="639"/>
      <c r="AO48" s="639"/>
      <c r="AP48" s="639"/>
      <c r="AQ48" s="639"/>
      <c r="AR48" s="639"/>
      <c r="AS48" s="639"/>
      <c r="AT48" s="639"/>
      <c r="AU48" s="639"/>
      <c r="AV48" s="639"/>
      <c r="AW48" s="639"/>
      <c r="AX48" s="639"/>
      <c r="AY48" s="639"/>
      <c r="AZ48" s="640"/>
    </row>
    <row r="49" spans="1:62" s="600" customFormat="1" ht="18" customHeight="1">
      <c r="A49" s="578">
        <f t="shared" si="1"/>
        <v>1</v>
      </c>
      <c r="B49" s="587"/>
      <c r="C49" s="587"/>
      <c r="D49" s="587" t="s">
        <v>540</v>
      </c>
      <c r="E49" s="639" t="s">
        <v>822</v>
      </c>
      <c r="F49" s="639"/>
      <c r="G49" s="639"/>
      <c r="H49" s="639"/>
      <c r="I49" s="639"/>
      <c r="J49" s="639"/>
      <c r="K49" s="639"/>
      <c r="L49" s="639"/>
      <c r="M49" s="639"/>
      <c r="N49" s="639"/>
      <c r="O49" s="639"/>
      <c r="P49" s="639"/>
      <c r="Q49" s="639"/>
      <c r="R49" s="639"/>
      <c r="S49" s="639"/>
      <c r="T49" s="639"/>
      <c r="U49" s="639"/>
      <c r="V49" s="639"/>
      <c r="W49" s="639"/>
      <c r="X49" s="639"/>
      <c r="Y49" s="639"/>
      <c r="Z49" s="639"/>
      <c r="AA49" s="639"/>
      <c r="AB49" s="639"/>
      <c r="AC49" s="639"/>
      <c r="AD49" s="639"/>
      <c r="AE49" s="639"/>
      <c r="AF49" s="639"/>
      <c r="AG49" s="639"/>
      <c r="AH49" s="639"/>
      <c r="AI49" s="639"/>
      <c r="AJ49" s="639"/>
      <c r="AK49" s="639"/>
      <c r="AL49" s="639"/>
      <c r="AM49" s="639"/>
      <c r="AN49" s="639"/>
      <c r="AO49" s="639"/>
      <c r="AP49" s="639"/>
      <c r="AQ49" s="639"/>
      <c r="AR49" s="639"/>
      <c r="AS49" s="639"/>
      <c r="AT49" s="639"/>
      <c r="AU49" s="639"/>
      <c r="AV49" s="639"/>
      <c r="AW49" s="639"/>
      <c r="AX49" s="639"/>
      <c r="AY49" s="639"/>
      <c r="AZ49" s="640"/>
    </row>
    <row r="50" spans="1:62" s="600" customFormat="1" ht="18" customHeight="1" thickBot="1">
      <c r="A50" s="578">
        <f t="shared" si="1"/>
        <v>1</v>
      </c>
      <c r="B50" s="587"/>
      <c r="C50" s="587"/>
      <c r="D50" s="639"/>
      <c r="E50" s="641"/>
      <c r="F50" s="641"/>
      <c r="G50" s="641"/>
      <c r="H50" s="641"/>
      <c r="I50" s="641"/>
      <c r="J50" s="641"/>
      <c r="K50" s="641"/>
      <c r="L50" s="641"/>
      <c r="M50" s="641"/>
      <c r="N50" s="641"/>
      <c r="O50" s="641"/>
      <c r="P50" s="641"/>
      <c r="Q50" s="641"/>
      <c r="R50" s="641"/>
      <c r="S50" s="641"/>
      <c r="T50" s="641"/>
      <c r="U50" s="641"/>
      <c r="V50" s="641"/>
      <c r="W50" s="641"/>
      <c r="X50" s="641"/>
      <c r="Y50" s="641"/>
      <c r="Z50" s="641"/>
      <c r="AA50" s="641"/>
      <c r="AB50" s="641"/>
      <c r="AC50" s="641"/>
      <c r="AD50" s="641"/>
      <c r="AE50" s="641"/>
      <c r="AF50" s="641"/>
      <c r="AG50" s="641"/>
      <c r="AH50" s="641"/>
      <c r="AI50" s="641"/>
      <c r="AJ50" s="641"/>
      <c r="AK50" s="641"/>
      <c r="AL50" s="641"/>
      <c r="AM50" s="641"/>
      <c r="AN50" s="641"/>
      <c r="AO50" s="641"/>
      <c r="AP50" s="641"/>
      <c r="AQ50" s="641"/>
      <c r="AR50" s="641"/>
      <c r="AS50" s="641"/>
      <c r="AT50" s="641"/>
      <c r="AU50" s="641"/>
      <c r="AV50" s="641"/>
      <c r="AW50" s="641"/>
      <c r="AX50" s="641"/>
      <c r="AY50" s="641"/>
      <c r="AZ50" s="640"/>
    </row>
    <row r="51" spans="1:62" ht="33" thickTop="1" thickBot="1">
      <c r="A51" s="578">
        <f>IF(K$69&gt;0,1,0)</f>
        <v>1</v>
      </c>
      <c r="B51" s="2117" t="s">
        <v>823</v>
      </c>
      <c r="C51" s="2118"/>
      <c r="D51" s="2118"/>
      <c r="E51" s="2118"/>
      <c r="F51" s="2118"/>
      <c r="G51" s="2118"/>
      <c r="H51" s="2118"/>
      <c r="I51" s="2118"/>
      <c r="J51" s="2118"/>
      <c r="K51" s="2118"/>
      <c r="L51" s="2118"/>
      <c r="M51" s="2118"/>
      <c r="N51" s="2118"/>
      <c r="O51" s="2118"/>
      <c r="P51" s="2118"/>
      <c r="Q51" s="2118"/>
      <c r="R51" s="2118"/>
      <c r="S51" s="2118"/>
      <c r="T51" s="2118"/>
      <c r="U51" s="2118"/>
      <c r="V51" s="2118"/>
      <c r="W51" s="2118"/>
      <c r="X51" s="2118"/>
      <c r="Y51" s="2118"/>
      <c r="Z51" s="2118"/>
      <c r="AA51" s="2118"/>
      <c r="AB51" s="2118"/>
      <c r="AC51" s="2118"/>
      <c r="AD51" s="2118"/>
      <c r="AE51" s="2118"/>
      <c r="AF51" s="2118"/>
      <c r="AG51" s="2118"/>
      <c r="AH51" s="2118"/>
      <c r="AI51" s="2118"/>
      <c r="AJ51" s="2118"/>
      <c r="AK51" s="2118"/>
      <c r="AL51" s="2118"/>
      <c r="AM51" s="2118"/>
      <c r="AN51" s="2118"/>
      <c r="AO51" s="2118"/>
      <c r="AP51" s="2118"/>
      <c r="AQ51" s="2118"/>
      <c r="AR51" s="2118"/>
      <c r="AS51" s="2118"/>
      <c r="AT51" s="2118"/>
      <c r="AU51" s="2118"/>
      <c r="AV51" s="2118"/>
      <c r="AW51" s="2118"/>
      <c r="AX51" s="2118"/>
      <c r="AY51" s="2119"/>
      <c r="AZ51" s="574"/>
    </row>
    <row r="52" spans="1:62" s="580" customFormat="1" ht="9.9499999999999993" customHeight="1" thickTop="1">
      <c r="A52" s="578">
        <f t="shared" ref="A52:A85" si="2">IF(K$69&gt;0,1,0)</f>
        <v>1</v>
      </c>
      <c r="B52" s="579"/>
      <c r="C52" s="579"/>
      <c r="D52" s="579"/>
      <c r="E52" s="579"/>
      <c r="F52" s="579"/>
      <c r="G52" s="579"/>
      <c r="H52" s="579"/>
      <c r="I52" s="579"/>
      <c r="J52" s="579"/>
      <c r="K52" s="579"/>
      <c r="L52" s="579"/>
      <c r="M52" s="579"/>
      <c r="N52" s="579"/>
      <c r="O52" s="579"/>
      <c r="P52" s="579"/>
      <c r="Q52" s="579"/>
      <c r="R52" s="579"/>
      <c r="S52" s="579"/>
      <c r="T52" s="579"/>
      <c r="U52" s="579"/>
      <c r="V52" s="579"/>
      <c r="W52" s="579"/>
      <c r="X52" s="579"/>
      <c r="Y52" s="579"/>
      <c r="Z52" s="579"/>
      <c r="AA52" s="579"/>
      <c r="AB52" s="579"/>
      <c r="AC52" s="579"/>
      <c r="AD52" s="579"/>
      <c r="AE52" s="579"/>
      <c r="AF52" s="579"/>
      <c r="AG52" s="579"/>
      <c r="AH52" s="579"/>
      <c r="AI52" s="579"/>
      <c r="AJ52" s="579"/>
      <c r="AK52" s="579"/>
      <c r="AL52" s="579"/>
      <c r="AM52" s="579"/>
      <c r="AN52" s="579"/>
      <c r="AO52" s="579"/>
      <c r="AP52" s="579"/>
      <c r="AQ52" s="579"/>
      <c r="AR52" s="579"/>
      <c r="AS52" s="579"/>
      <c r="AT52" s="579"/>
      <c r="AU52" s="579"/>
      <c r="AV52" s="579"/>
      <c r="AW52" s="579"/>
      <c r="AX52" s="579"/>
      <c r="AY52" s="579"/>
    </row>
    <row r="53" spans="1:62" s="584" customFormat="1" ht="30" customHeight="1">
      <c r="A53" s="578">
        <f t="shared" si="2"/>
        <v>1</v>
      </c>
      <c r="B53" s="581"/>
      <c r="C53" s="581"/>
      <c r="D53" s="581"/>
      <c r="E53" s="581"/>
      <c r="F53" s="2120" t="s">
        <v>768</v>
      </c>
      <c r="G53" s="2120"/>
      <c r="H53" s="2120"/>
      <c r="I53" s="2120"/>
      <c r="J53" s="2120"/>
      <c r="K53" s="2120"/>
      <c r="L53" s="2121" t="str">
        <f>+'6-3표준조사(3)'!K79</f>
        <v>66-0</v>
      </c>
      <c r="M53" s="2121"/>
      <c r="N53" s="2121"/>
      <c r="O53" s="2121"/>
      <c r="P53" s="2121"/>
      <c r="Q53" s="2121"/>
      <c r="R53" s="582"/>
      <c r="S53" s="582"/>
      <c r="T53" s="2120" t="s">
        <v>769</v>
      </c>
      <c r="U53" s="2120"/>
      <c r="V53" s="2120"/>
      <c r="W53" s="2120"/>
      <c r="X53" s="2120"/>
      <c r="Y53" s="2120"/>
      <c r="Z53" s="2121" t="str">
        <f>+'6-3표준조사(3)'!L79</f>
        <v>5-2</v>
      </c>
      <c r="AA53" s="2121"/>
      <c r="AB53" s="2121"/>
      <c r="AC53" s="2121"/>
      <c r="AD53" s="2121"/>
      <c r="AE53" s="2121"/>
      <c r="AF53" s="582"/>
      <c r="AG53" s="582"/>
      <c r="AH53" s="2120" t="s">
        <v>770</v>
      </c>
      <c r="AI53" s="2120"/>
      <c r="AJ53" s="2120"/>
      <c r="AK53" s="2120"/>
      <c r="AL53" s="2120"/>
      <c r="AM53" s="2120"/>
      <c r="AN53" s="2120"/>
      <c r="AO53" s="2121" t="str">
        <f>+'6-3표준조사(3)'!R79</f>
        <v>모두베기</v>
      </c>
      <c r="AP53" s="2121"/>
      <c r="AQ53" s="2121"/>
      <c r="AR53" s="2121"/>
      <c r="AS53" s="2121"/>
      <c r="AT53" s="2121"/>
      <c r="AU53" s="583"/>
      <c r="AV53" s="583"/>
      <c r="AW53" s="583"/>
      <c r="AX53" s="583"/>
      <c r="AY53" s="581"/>
    </row>
    <row r="54" spans="1:62" s="580" customFormat="1" ht="14.25" customHeight="1">
      <c r="A54" s="578">
        <f t="shared" si="2"/>
        <v>1</v>
      </c>
      <c r="B54" s="579"/>
      <c r="C54" s="579"/>
      <c r="D54" s="579"/>
      <c r="E54" s="579"/>
      <c r="F54" s="579"/>
      <c r="G54" s="579"/>
      <c r="H54" s="579"/>
      <c r="I54" s="579"/>
      <c r="J54" s="579"/>
      <c r="K54" s="579"/>
      <c r="L54" s="579"/>
      <c r="M54" s="579"/>
      <c r="N54" s="579"/>
      <c r="O54" s="579"/>
      <c r="P54" s="579"/>
      <c r="Q54" s="579"/>
      <c r="R54" s="579"/>
      <c r="S54" s="579"/>
      <c r="T54" s="579"/>
      <c r="U54" s="579"/>
      <c r="V54" s="579"/>
      <c r="W54" s="579"/>
      <c r="X54" s="579"/>
      <c r="Y54" s="579"/>
      <c r="Z54" s="579"/>
      <c r="AA54" s="579"/>
      <c r="AB54" s="579"/>
      <c r="AC54" s="579"/>
      <c r="AD54" s="579"/>
      <c r="AE54" s="579"/>
      <c r="AF54" s="579"/>
      <c r="AG54" s="579"/>
      <c r="AH54" s="579"/>
      <c r="AI54" s="579"/>
      <c r="AJ54" s="579"/>
      <c r="AK54" s="579"/>
      <c r="AL54" s="579"/>
      <c r="AM54" s="579"/>
      <c r="AN54" s="579"/>
      <c r="AO54" s="579"/>
      <c r="AP54" s="579"/>
      <c r="AQ54" s="579"/>
      <c r="AR54" s="579"/>
      <c r="AS54" s="579"/>
      <c r="AT54" s="579"/>
      <c r="AU54" s="579"/>
      <c r="AV54" s="579"/>
      <c r="AW54" s="579"/>
      <c r="AX54" s="579"/>
      <c r="AY54" s="579"/>
    </row>
    <row r="55" spans="1:62" s="586" customFormat="1" ht="20.100000000000001" customHeight="1">
      <c r="A55" s="578">
        <f t="shared" si="2"/>
        <v>1</v>
      </c>
      <c r="B55" s="2116" t="s">
        <v>771</v>
      </c>
      <c r="C55" s="2116"/>
      <c r="D55" s="2116"/>
      <c r="E55" s="2116"/>
      <c r="F55" s="2116"/>
      <c r="G55" s="2116"/>
      <c r="H55" s="2116"/>
      <c r="I55" s="2116"/>
      <c r="J55" s="2116"/>
      <c r="K55" s="2116"/>
      <c r="L55" s="2116"/>
      <c r="M55" s="2116"/>
      <c r="N55" s="2116"/>
      <c r="O55" s="2116"/>
      <c r="P55" s="2116"/>
      <c r="Q55" s="2116"/>
      <c r="R55" s="2116"/>
      <c r="S55" s="2116"/>
      <c r="T55" s="2116"/>
      <c r="U55" s="2116"/>
      <c r="V55" s="2116"/>
      <c r="W55" s="2116"/>
      <c r="X55" s="2116"/>
      <c r="Y55" s="2116"/>
      <c r="Z55" s="2116"/>
      <c r="AA55" s="2116"/>
      <c r="AB55" s="2116"/>
      <c r="AC55" s="2116"/>
      <c r="AD55" s="2116"/>
      <c r="AE55" s="2116"/>
      <c r="AF55" s="2116"/>
      <c r="AG55" s="2116"/>
      <c r="AH55" s="2116"/>
      <c r="AI55" s="2116"/>
      <c r="AJ55" s="2116"/>
      <c r="AK55" s="2116"/>
      <c r="AL55" s="2116"/>
      <c r="AM55" s="2116"/>
      <c r="AN55" s="2116"/>
      <c r="AO55" s="2116"/>
      <c r="AP55" s="2116"/>
      <c r="AQ55" s="2116"/>
      <c r="AR55" s="2116"/>
      <c r="AS55" s="2116"/>
      <c r="AT55" s="2116"/>
      <c r="AU55" s="2116"/>
      <c r="AV55" s="2116"/>
      <c r="AW55" s="2116"/>
      <c r="AX55" s="2116"/>
      <c r="AY55" s="2116"/>
      <c r="AZ55" s="585"/>
    </row>
    <row r="56" spans="1:62" s="586" customFormat="1" ht="18" customHeight="1">
      <c r="A56" s="578">
        <f t="shared" si="2"/>
        <v>1</v>
      </c>
      <c r="B56" s="587"/>
      <c r="C56" s="587" t="s">
        <v>772</v>
      </c>
      <c r="D56" s="588" t="s">
        <v>773</v>
      </c>
      <c r="E56" s="588"/>
      <c r="F56" s="589"/>
      <c r="G56" s="589"/>
      <c r="H56" s="589"/>
      <c r="I56" s="589"/>
      <c r="J56" s="590"/>
      <c r="K56" s="587"/>
      <c r="L56" s="587"/>
      <c r="M56" s="588"/>
      <c r="N56" s="588"/>
      <c r="O56" s="590"/>
      <c r="P56" s="588"/>
      <c r="Q56" s="588"/>
      <c r="R56" s="588"/>
      <c r="S56" s="588"/>
      <c r="T56" s="588"/>
      <c r="U56" s="588"/>
      <c r="V56" s="588"/>
      <c r="W56" s="588"/>
      <c r="X56" s="588"/>
      <c r="Y56" s="588"/>
      <c r="Z56" s="588"/>
      <c r="AA56" s="588"/>
      <c r="AB56" s="588"/>
      <c r="AC56" s="588"/>
      <c r="AD56" s="588"/>
      <c r="AE56" s="588"/>
      <c r="AF56" s="587"/>
      <c r="AG56" s="587"/>
      <c r="AH56" s="587"/>
      <c r="AI56" s="587"/>
      <c r="AJ56" s="587"/>
      <c r="AK56" s="587"/>
      <c r="AL56" s="587"/>
      <c r="AM56" s="587"/>
      <c r="AN56" s="587"/>
      <c r="AO56" s="587"/>
      <c r="AP56" s="587"/>
      <c r="AQ56" s="587"/>
      <c r="AR56" s="587"/>
      <c r="AS56" s="587"/>
      <c r="AT56" s="587"/>
      <c r="AU56" s="587"/>
      <c r="AV56" s="587"/>
      <c r="AW56" s="587"/>
      <c r="AX56" s="587"/>
      <c r="AY56" s="587"/>
    </row>
    <row r="57" spans="1:62" s="586" customFormat="1" ht="18" customHeight="1">
      <c r="A57" s="578">
        <f t="shared" si="2"/>
        <v>1</v>
      </c>
      <c r="B57" s="587"/>
      <c r="C57" s="587"/>
      <c r="D57" s="587" t="s">
        <v>540</v>
      </c>
      <c r="E57" s="588" t="str">
        <f>CONCATENATE(L53," 임반 ",Z53," 소반 은 해발고",'6-3표준조사(3)'!W78,"m ~ ",'6-3표준조사(3)'!W79,"m 사이에 분포한다.")</f>
        <v>66-0 임반 5-2 소반 은 해발고705m ~ 778m 사이에 분포한다.</v>
      </c>
      <c r="F57" s="588"/>
      <c r="G57" s="588"/>
      <c r="H57" s="588"/>
      <c r="I57" s="588"/>
      <c r="J57" s="588"/>
      <c r="K57" s="588"/>
      <c r="L57" s="588"/>
      <c r="M57" s="588"/>
      <c r="N57" s="588"/>
      <c r="O57" s="588"/>
      <c r="P57" s="588"/>
      <c r="Q57" s="588"/>
      <c r="R57" s="588"/>
      <c r="S57" s="588"/>
      <c r="T57" s="588"/>
      <c r="U57" s="588"/>
      <c r="V57" s="588"/>
      <c r="W57" s="588"/>
      <c r="X57" s="588"/>
      <c r="Y57" s="588"/>
      <c r="Z57" s="588"/>
      <c r="AA57" s="588"/>
      <c r="AB57" s="588"/>
      <c r="AC57" s="588"/>
      <c r="AD57" s="588"/>
      <c r="AE57" s="588"/>
      <c r="AF57" s="588"/>
      <c r="AG57" s="588"/>
      <c r="AH57" s="588"/>
      <c r="AI57" s="588"/>
      <c r="AJ57" s="591"/>
      <c r="AK57" s="591"/>
      <c r="AL57" s="591"/>
      <c r="AM57" s="588"/>
      <c r="AN57" s="588"/>
      <c r="AO57" s="588"/>
      <c r="AP57" s="588"/>
      <c r="AQ57" s="588"/>
      <c r="AR57" s="588"/>
      <c r="AS57" s="588"/>
      <c r="AT57" s="588"/>
      <c r="AU57" s="588"/>
      <c r="AV57" s="588"/>
      <c r="AW57" s="588"/>
      <c r="AX57" s="588"/>
      <c r="AY57" s="588"/>
    </row>
    <row r="58" spans="1:62" s="586" customFormat="1" ht="18" customHeight="1">
      <c r="A58" s="578">
        <f t="shared" si="2"/>
        <v>1</v>
      </c>
      <c r="B58" s="587"/>
      <c r="C58" s="587"/>
      <c r="D58" s="587" t="s">
        <v>540</v>
      </c>
      <c r="E58" s="587" t="str">
        <f>CONCATENATE("소반의 경사도는 평균 ",'6-3표준조사(3)'!W80,"˚로 ",'6-3표준조사(3)'!P81,"경사이고, 임지의 잔재를 제외하고 장애물은 많지 않다.")</f>
        <v>소반의 경사도는 평균 28.8˚로 중 (15˚ ~ 30˚)경사이고, 임지의 잔재를 제외하고 장애물은 많지 않다.</v>
      </c>
      <c r="F58" s="587"/>
      <c r="G58" s="587"/>
      <c r="H58" s="587"/>
      <c r="I58" s="587"/>
      <c r="J58" s="587"/>
      <c r="K58" s="587"/>
      <c r="L58" s="587"/>
      <c r="M58" s="587"/>
      <c r="N58" s="587"/>
      <c r="O58" s="587"/>
      <c r="P58" s="587"/>
      <c r="Q58" s="587"/>
      <c r="R58" s="587"/>
      <c r="S58" s="587"/>
      <c r="T58" s="587"/>
      <c r="U58" s="587"/>
      <c r="V58" s="587"/>
      <c r="W58" s="587"/>
      <c r="X58" s="587"/>
      <c r="Y58" s="587"/>
      <c r="Z58" s="587"/>
      <c r="AA58" s="587"/>
      <c r="AB58" s="587"/>
      <c r="AC58" s="587"/>
      <c r="AD58" s="587"/>
      <c r="AE58" s="587"/>
      <c r="AF58" s="587"/>
      <c r="AG58" s="587"/>
      <c r="AH58" s="587"/>
      <c r="AI58" s="587"/>
      <c r="AJ58" s="587"/>
      <c r="AK58" s="587"/>
      <c r="AL58" s="587"/>
      <c r="AM58" s="587"/>
      <c r="AN58" s="587"/>
      <c r="AO58" s="587"/>
      <c r="AP58" s="587"/>
      <c r="AQ58" s="587"/>
      <c r="AR58" s="587"/>
      <c r="AS58" s="587"/>
      <c r="AT58" s="587"/>
      <c r="AU58" s="587"/>
      <c r="AV58" s="587"/>
      <c r="AW58" s="587"/>
      <c r="AX58" s="587"/>
      <c r="AY58" s="587"/>
    </row>
    <row r="59" spans="1:62" s="586" customFormat="1" ht="18" customHeight="1">
      <c r="A59" s="578">
        <f t="shared" si="2"/>
        <v>1</v>
      </c>
      <c r="B59" s="587"/>
      <c r="C59" s="587" t="s">
        <v>405</v>
      </c>
      <c r="D59" s="587" t="s">
        <v>777</v>
      </c>
      <c r="E59" s="587"/>
      <c r="F59" s="587"/>
      <c r="G59" s="587"/>
      <c r="H59" s="587"/>
      <c r="I59" s="587"/>
      <c r="J59" s="587"/>
      <c r="K59" s="588"/>
      <c r="L59" s="588"/>
      <c r="M59" s="592"/>
      <c r="N59" s="587"/>
      <c r="O59" s="587"/>
      <c r="P59" s="593"/>
      <c r="Q59" s="593"/>
      <c r="R59" s="593"/>
      <c r="S59" s="593"/>
      <c r="T59" s="593"/>
      <c r="U59" s="587"/>
      <c r="V59" s="587"/>
      <c r="W59" s="587"/>
      <c r="X59" s="587"/>
      <c r="Y59" s="587"/>
      <c r="Z59" s="587"/>
      <c r="AA59" s="587"/>
      <c r="AB59" s="587"/>
      <c r="AC59" s="587"/>
      <c r="AD59" s="587"/>
      <c r="AE59" s="587"/>
      <c r="AF59" s="587"/>
      <c r="AG59" s="587"/>
      <c r="AH59" s="587"/>
      <c r="AI59" s="587"/>
      <c r="AJ59" s="587"/>
      <c r="AK59" s="587"/>
      <c r="AL59" s="587"/>
      <c r="AM59" s="587"/>
      <c r="AN59" s="587"/>
      <c r="AO59" s="587"/>
      <c r="AP59" s="587"/>
      <c r="AQ59" s="587"/>
      <c r="AR59" s="587"/>
      <c r="AS59" s="587"/>
      <c r="AT59" s="587"/>
      <c r="AU59" s="587"/>
      <c r="AV59" s="587"/>
      <c r="AW59" s="587"/>
      <c r="AX59" s="587"/>
      <c r="AY59" s="587"/>
    </row>
    <row r="60" spans="1:62" s="586" customFormat="1" ht="18" customHeight="1">
      <c r="A60" s="578">
        <f t="shared" si="2"/>
        <v>1</v>
      </c>
      <c r="B60" s="587"/>
      <c r="C60" s="587"/>
      <c r="D60" s="587" t="s">
        <v>540</v>
      </c>
      <c r="E60" s="588" t="str">
        <f>CONCATENATE("사업대상지는 ",'6-3표준조사(3)'!N79," ",'6-3표준조사(3)'!O79," ",'6-3표준조사(3)'!P79,"이다." )</f>
        <v>사업대상지는 영춘 사지원 산10-2번지이다.</v>
      </c>
      <c r="F60" s="588"/>
      <c r="G60" s="588"/>
      <c r="H60" s="587"/>
      <c r="I60" s="587"/>
      <c r="J60" s="587"/>
      <c r="K60" s="587"/>
      <c r="L60" s="587"/>
      <c r="M60" s="587"/>
      <c r="N60" s="587"/>
      <c r="O60" s="587"/>
      <c r="P60" s="587"/>
      <c r="Q60" s="587"/>
      <c r="R60" s="587"/>
      <c r="S60" s="587"/>
      <c r="T60" s="587"/>
      <c r="U60" s="587"/>
      <c r="V60" s="587"/>
      <c r="W60" s="587"/>
      <c r="X60" s="587"/>
      <c r="Y60" s="587"/>
      <c r="Z60" s="587"/>
      <c r="AA60" s="587"/>
      <c r="AB60" s="587"/>
      <c r="AC60" s="587"/>
      <c r="AD60" s="587"/>
      <c r="AE60" s="587"/>
      <c r="AF60" s="587"/>
      <c r="AG60" s="587"/>
      <c r="AH60" s="587"/>
      <c r="AI60" s="587"/>
      <c r="AJ60" s="588"/>
      <c r="AK60" s="588"/>
      <c r="AL60" s="588"/>
      <c r="AM60" s="588"/>
      <c r="AN60" s="588"/>
      <c r="AO60" s="588"/>
      <c r="AP60" s="588"/>
      <c r="AQ60" s="588"/>
      <c r="AR60" s="588"/>
      <c r="AS60" s="588"/>
      <c r="AT60" s="588"/>
      <c r="AU60" s="588"/>
      <c r="AV60" s="588"/>
      <c r="AW60" s="588"/>
      <c r="AX60" s="588"/>
      <c r="AY60" s="588"/>
      <c r="AZ60" s="594"/>
    </row>
    <row r="61" spans="1:62" s="586" customFormat="1" ht="18" customHeight="1">
      <c r="A61" s="578">
        <f t="shared" si="2"/>
        <v>1</v>
      </c>
      <c r="B61" s="587"/>
      <c r="C61" s="587"/>
      <c r="D61" s="587" t="s">
        <v>540</v>
      </c>
      <c r="E61" s="588" t="str">
        <f>CONCATENATE("소반내에 묘지 및 조림목이 고사하여 풀베기 작업이 필요없는 지역을 제외한 풀베기사업 대상면적은 ",'6-3표준조사(3)'!Q79,"ha 이다.")</f>
        <v>소반내에 묘지 및 조림목이 고사하여 풀베기 작업이 필요없는 지역을 제외한 풀베기사업 대상면적은 0.9ha 이다.</v>
      </c>
      <c r="F61" s="588"/>
      <c r="G61" s="588"/>
      <c r="H61" s="588"/>
      <c r="I61" s="588"/>
      <c r="J61" s="588"/>
      <c r="K61" s="588"/>
      <c r="L61" s="588"/>
      <c r="M61" s="588"/>
      <c r="N61" s="588"/>
      <c r="O61" s="588"/>
      <c r="P61" s="588"/>
      <c r="Q61" s="588"/>
      <c r="R61" s="588"/>
      <c r="S61" s="588"/>
      <c r="T61" s="588"/>
      <c r="U61" s="588"/>
      <c r="V61" s="588"/>
      <c r="W61" s="588"/>
      <c r="X61" s="588"/>
      <c r="Y61" s="588"/>
      <c r="Z61" s="588"/>
      <c r="AA61" s="588"/>
      <c r="AB61" s="588"/>
      <c r="AC61" s="588"/>
      <c r="AD61" s="588"/>
      <c r="AE61" s="588"/>
      <c r="AF61" s="588"/>
      <c r="AG61" s="588"/>
      <c r="AH61" s="588"/>
      <c r="AI61" s="588"/>
      <c r="AJ61" s="588"/>
      <c r="AK61" s="588"/>
      <c r="AL61" s="588"/>
      <c r="AM61" s="588"/>
      <c r="AN61" s="588"/>
      <c r="AO61" s="588"/>
      <c r="AP61" s="588"/>
      <c r="AQ61" s="588"/>
      <c r="AR61" s="588"/>
      <c r="AS61" s="588"/>
      <c r="AT61" s="588"/>
      <c r="AU61" s="588"/>
      <c r="AV61" s="588"/>
      <c r="AW61" s="588"/>
      <c r="AX61" s="588"/>
      <c r="AY61" s="588"/>
      <c r="AZ61" s="594"/>
    </row>
    <row r="62" spans="1:62" s="586" customFormat="1" ht="18" customHeight="1">
      <c r="A62" s="578">
        <f t="shared" si="2"/>
        <v>1</v>
      </c>
      <c r="B62" s="587"/>
      <c r="C62" s="587" t="s">
        <v>407</v>
      </c>
      <c r="D62" s="587" t="s">
        <v>779</v>
      </c>
      <c r="E62" s="588"/>
      <c r="F62" s="588"/>
      <c r="G62" s="588"/>
      <c r="H62" s="588"/>
      <c r="I62" s="588"/>
      <c r="J62" s="588"/>
      <c r="K62" s="588"/>
      <c r="L62" s="588"/>
      <c r="M62" s="588"/>
      <c r="N62" s="588"/>
      <c r="O62" s="588"/>
      <c r="P62" s="588"/>
      <c r="Q62" s="588"/>
      <c r="R62" s="588"/>
      <c r="S62" s="588"/>
      <c r="T62" s="588"/>
      <c r="U62" s="588"/>
      <c r="V62" s="588"/>
      <c r="W62" s="588"/>
      <c r="X62" s="588"/>
      <c r="Y62" s="588"/>
      <c r="Z62" s="588"/>
      <c r="AA62" s="588"/>
      <c r="AB62" s="588"/>
      <c r="AC62" s="588"/>
      <c r="AD62" s="588"/>
      <c r="AE62" s="588"/>
      <c r="AF62" s="588"/>
      <c r="AG62" s="588"/>
      <c r="AH62" s="595"/>
      <c r="AI62" s="595"/>
      <c r="AJ62" s="595"/>
      <c r="AK62" s="588"/>
      <c r="AL62" s="588"/>
      <c r="AM62" s="588"/>
      <c r="AN62" s="588"/>
      <c r="AO62" s="588"/>
      <c r="AP62" s="588"/>
      <c r="AQ62" s="588"/>
      <c r="AR62" s="588"/>
      <c r="AS62" s="588"/>
      <c r="AT62" s="588"/>
      <c r="AU62" s="588"/>
      <c r="AV62" s="588"/>
      <c r="AW62" s="588"/>
      <c r="AX62" s="588"/>
      <c r="AY62" s="588"/>
      <c r="AZ62" s="594"/>
    </row>
    <row r="63" spans="1:62" s="586" customFormat="1" ht="18" customHeight="1">
      <c r="A63" s="578">
        <f t="shared" si="2"/>
        <v>1</v>
      </c>
      <c r="B63" s="596"/>
      <c r="C63" s="596"/>
      <c r="D63" s="596" t="s">
        <v>540</v>
      </c>
      <c r="E63" s="597" t="s">
        <v>2165</v>
      </c>
      <c r="F63" s="597"/>
      <c r="G63" s="597"/>
      <c r="H63" s="597"/>
      <c r="I63" s="597"/>
      <c r="J63" s="597"/>
      <c r="K63" s="597"/>
      <c r="L63" s="597"/>
      <c r="M63" s="597"/>
      <c r="N63" s="597"/>
      <c r="O63" s="597"/>
      <c r="P63" s="597"/>
      <c r="Q63" s="597"/>
      <c r="R63" s="597"/>
      <c r="S63" s="597"/>
      <c r="T63" s="597"/>
      <c r="U63" s="597"/>
      <c r="V63" s="597"/>
      <c r="W63" s="597"/>
      <c r="X63" s="597"/>
      <c r="Y63" s="597"/>
      <c r="Z63" s="597"/>
      <c r="AA63" s="597"/>
      <c r="AB63" s="597"/>
      <c r="AC63" s="597"/>
      <c r="AD63" s="597"/>
      <c r="AE63" s="597"/>
      <c r="AF63" s="597"/>
      <c r="AG63" s="597"/>
      <c r="AH63" s="598"/>
      <c r="AI63" s="598"/>
      <c r="AJ63" s="598"/>
      <c r="AK63" s="597"/>
      <c r="AL63" s="597"/>
      <c r="AM63" s="597"/>
      <c r="AN63" s="597"/>
      <c r="AO63" s="597"/>
      <c r="AP63" s="597"/>
      <c r="AQ63" s="597"/>
      <c r="AR63" s="597"/>
      <c r="AS63" s="597"/>
      <c r="AT63" s="597"/>
      <c r="AU63" s="597"/>
      <c r="AV63" s="597"/>
      <c r="AW63" s="597"/>
      <c r="AX63" s="597"/>
      <c r="AY63" s="597"/>
      <c r="AZ63" s="594"/>
    </row>
    <row r="64" spans="1:62" s="586" customFormat="1" ht="14.25" customHeight="1">
      <c r="A64" s="578">
        <f t="shared" si="2"/>
        <v>1</v>
      </c>
      <c r="B64" s="587"/>
      <c r="C64" s="587"/>
      <c r="D64" s="599"/>
      <c r="E64" s="599"/>
      <c r="F64" s="599"/>
      <c r="G64" s="599"/>
      <c r="H64" s="599"/>
      <c r="I64" s="599"/>
      <c r="J64" s="599"/>
      <c r="K64" s="599"/>
      <c r="L64" s="599"/>
      <c r="M64" s="599"/>
      <c r="N64" s="599"/>
      <c r="O64" s="599"/>
      <c r="P64" s="599"/>
      <c r="Q64" s="599"/>
      <c r="R64" s="599"/>
      <c r="S64" s="599"/>
      <c r="T64" s="599"/>
      <c r="U64" s="599"/>
      <c r="V64" s="599"/>
      <c r="W64" s="599"/>
      <c r="X64" s="599"/>
      <c r="Y64" s="599"/>
      <c r="Z64" s="599"/>
      <c r="AA64" s="599"/>
      <c r="AB64" s="599"/>
      <c r="AC64" s="599"/>
      <c r="AD64" s="599"/>
      <c r="AE64" s="599"/>
      <c r="AF64" s="599"/>
      <c r="AG64" s="599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599"/>
      <c r="AT64" s="599"/>
      <c r="AU64" s="599"/>
      <c r="AV64" s="599"/>
      <c r="AW64" s="599"/>
      <c r="AX64" s="599"/>
      <c r="AY64" s="599"/>
      <c r="AZ64" s="594"/>
      <c r="BA64" s="600"/>
      <c r="BB64" s="600"/>
      <c r="BC64" s="600"/>
      <c r="BD64" s="600"/>
      <c r="BE64" s="600"/>
      <c r="BF64" s="600"/>
      <c r="BG64" s="600"/>
      <c r="BH64" s="600"/>
      <c r="BI64" s="600"/>
      <c r="BJ64" s="600"/>
    </row>
    <row r="65" spans="1:74" s="580" customFormat="1" ht="20.100000000000001" customHeight="1">
      <c r="A65" s="578">
        <f t="shared" si="2"/>
        <v>1</v>
      </c>
      <c r="B65" s="2116" t="s">
        <v>780</v>
      </c>
      <c r="C65" s="2116"/>
      <c r="D65" s="2116"/>
      <c r="E65" s="2116"/>
      <c r="F65" s="2116"/>
      <c r="G65" s="2116"/>
      <c r="H65" s="2116"/>
      <c r="I65" s="2116"/>
      <c r="J65" s="2116"/>
      <c r="K65" s="2116"/>
      <c r="L65" s="2116"/>
      <c r="M65" s="2116"/>
      <c r="N65" s="2116"/>
      <c r="O65" s="2116"/>
      <c r="P65" s="2116"/>
      <c r="Q65" s="2116"/>
      <c r="R65" s="2116"/>
      <c r="S65" s="2116"/>
      <c r="T65" s="2116"/>
      <c r="U65" s="2116"/>
      <c r="V65" s="2116"/>
      <c r="W65" s="2116"/>
      <c r="X65" s="2116"/>
      <c r="Y65" s="2116"/>
      <c r="Z65" s="2116"/>
      <c r="AA65" s="2116"/>
      <c r="AB65" s="2116"/>
      <c r="AC65" s="2116"/>
      <c r="AD65" s="2116"/>
      <c r="AE65" s="2116"/>
      <c r="AF65" s="2116"/>
      <c r="AG65" s="2116"/>
      <c r="AH65" s="2116"/>
      <c r="AI65" s="2116"/>
      <c r="AJ65" s="2116"/>
      <c r="AK65" s="2116"/>
      <c r="AL65" s="2116"/>
      <c r="AM65" s="2116"/>
      <c r="AN65" s="2116"/>
      <c r="AO65" s="2116"/>
      <c r="AP65" s="2116"/>
      <c r="AQ65" s="2116"/>
      <c r="AR65" s="2116"/>
      <c r="AS65" s="2116"/>
      <c r="AT65" s="2116"/>
      <c r="AU65" s="2116"/>
      <c r="AV65" s="2116"/>
      <c r="AW65" s="2116"/>
      <c r="AX65" s="2116"/>
      <c r="AY65" s="2116"/>
      <c r="AZ65" s="585"/>
      <c r="BA65" s="600"/>
      <c r="BB65" s="601"/>
      <c r="BC65" s="601"/>
      <c r="BD65" s="601"/>
      <c r="BE65" s="601"/>
      <c r="BF65" s="601"/>
      <c r="BG65" s="601"/>
      <c r="BH65" s="601"/>
      <c r="BI65" s="601"/>
      <c r="BJ65" s="601"/>
    </row>
    <row r="66" spans="1:74" s="601" customFormat="1" ht="20.100000000000001" customHeight="1">
      <c r="A66" s="578">
        <f t="shared" si="2"/>
        <v>1</v>
      </c>
      <c r="B66" s="602"/>
      <c r="C66" s="603" t="s">
        <v>772</v>
      </c>
      <c r="D66" s="603" t="s">
        <v>781</v>
      </c>
      <c r="E66" s="604"/>
      <c r="F66" s="604"/>
      <c r="G66" s="595"/>
      <c r="H66" s="605"/>
      <c r="I66" s="605"/>
      <c r="J66" s="606"/>
      <c r="K66" s="606"/>
      <c r="L66" s="606"/>
      <c r="M66" s="606"/>
      <c r="N66" s="606"/>
      <c r="O66" s="606"/>
      <c r="P66" s="606"/>
      <c r="Q66" s="607"/>
      <c r="R66" s="607"/>
      <c r="S66" s="607"/>
      <c r="T66" s="607"/>
      <c r="U66" s="607"/>
      <c r="V66" s="608"/>
      <c r="W66" s="608"/>
      <c r="X66" s="608"/>
      <c r="Y66" s="608"/>
      <c r="Z66" s="608"/>
      <c r="AA66" s="608"/>
      <c r="AB66" s="608"/>
      <c r="AC66" s="608"/>
      <c r="AD66" s="608"/>
      <c r="AE66" s="608"/>
      <c r="AF66" s="608"/>
      <c r="AG66" s="608"/>
      <c r="AH66" s="609"/>
      <c r="AI66" s="609"/>
      <c r="AJ66" s="609"/>
      <c r="AK66" s="609"/>
      <c r="AL66" s="610"/>
      <c r="AM66" s="610"/>
      <c r="AN66" s="610"/>
      <c r="AO66" s="610"/>
      <c r="AP66" s="610"/>
      <c r="AQ66" s="610"/>
      <c r="AR66" s="610"/>
      <c r="AS66" s="610"/>
      <c r="AT66" s="610"/>
      <c r="AU66" s="610"/>
      <c r="AV66" s="605"/>
      <c r="AW66" s="605"/>
      <c r="AX66" s="605"/>
      <c r="AY66" s="605"/>
      <c r="AZ66" s="611"/>
      <c r="BA66" s="600"/>
      <c r="BB66" s="600"/>
      <c r="BC66" s="600"/>
      <c r="BD66" s="600"/>
      <c r="BE66" s="600"/>
      <c r="BF66" s="600"/>
      <c r="BG66" s="600"/>
      <c r="BH66" s="600"/>
      <c r="BI66" s="600"/>
      <c r="BJ66" s="600"/>
    </row>
    <row r="67" spans="1:74" s="586" customFormat="1" ht="18" customHeight="1">
      <c r="A67" s="578">
        <f t="shared" si="2"/>
        <v>1</v>
      </c>
      <c r="B67" s="612"/>
      <c r="C67" s="2111" t="s">
        <v>782</v>
      </c>
      <c r="D67" s="2111"/>
      <c r="E67" s="2111"/>
      <c r="F67" s="2111"/>
      <c r="G67" s="2111"/>
      <c r="H67" s="2111"/>
      <c r="I67" s="2111"/>
      <c r="J67" s="2111"/>
      <c r="K67" s="2111" t="s">
        <v>783</v>
      </c>
      <c r="L67" s="2111"/>
      <c r="M67" s="2111"/>
      <c r="N67" s="2111"/>
      <c r="O67" s="2111"/>
      <c r="P67" s="2111"/>
      <c r="Q67" s="2111"/>
      <c r="R67" s="2111"/>
      <c r="S67" s="2111" t="s">
        <v>784</v>
      </c>
      <c r="T67" s="2111"/>
      <c r="U67" s="2111"/>
      <c r="V67" s="2111"/>
      <c r="W67" s="2111"/>
      <c r="X67" s="2111"/>
      <c r="Y67" s="2111"/>
      <c r="Z67" s="2111"/>
      <c r="AA67" s="2111" t="s">
        <v>785</v>
      </c>
      <c r="AB67" s="2111"/>
      <c r="AC67" s="2111"/>
      <c r="AD67" s="2111"/>
      <c r="AE67" s="2111"/>
      <c r="AF67" s="2111"/>
      <c r="AG67" s="2111"/>
      <c r="AH67" s="2111"/>
      <c r="AI67" s="2111"/>
      <c r="AJ67" s="2111"/>
      <c r="AK67" s="2111"/>
      <c r="AL67" s="2111"/>
      <c r="AM67" s="2111"/>
      <c r="AN67" s="2111"/>
      <c r="AO67" s="2111"/>
      <c r="AP67" s="2111"/>
      <c r="AQ67" s="2111" t="s">
        <v>1156</v>
      </c>
      <c r="AR67" s="2111"/>
      <c r="AS67" s="2111"/>
      <c r="AT67" s="2111"/>
      <c r="AU67" s="2111"/>
      <c r="AV67" s="2111"/>
      <c r="AW67" s="2111"/>
      <c r="AX67" s="2111"/>
      <c r="AY67" s="612"/>
      <c r="AZ67" s="613"/>
      <c r="BA67" s="601"/>
      <c r="BB67" s="601"/>
      <c r="BC67" s="600"/>
      <c r="BD67" s="600"/>
      <c r="BE67" s="600"/>
      <c r="BF67" s="600"/>
      <c r="BG67" s="600"/>
      <c r="BH67" s="600"/>
      <c r="BI67" s="600"/>
      <c r="BJ67" s="600"/>
    </row>
    <row r="68" spans="1:74" s="586" customFormat="1" ht="18" customHeight="1">
      <c r="A68" s="578">
        <f t="shared" si="2"/>
        <v>1</v>
      </c>
      <c r="B68" s="612"/>
      <c r="C68" s="2111"/>
      <c r="D68" s="2111"/>
      <c r="E68" s="2111"/>
      <c r="F68" s="2111"/>
      <c r="G68" s="2111"/>
      <c r="H68" s="2111"/>
      <c r="I68" s="2111"/>
      <c r="J68" s="2111"/>
      <c r="K68" s="2111"/>
      <c r="L68" s="2111"/>
      <c r="M68" s="2111"/>
      <c r="N68" s="2111"/>
      <c r="O68" s="2111"/>
      <c r="P68" s="2111"/>
      <c r="Q68" s="2111"/>
      <c r="R68" s="2111"/>
      <c r="S68" s="2111"/>
      <c r="T68" s="2111"/>
      <c r="U68" s="2111"/>
      <c r="V68" s="2111"/>
      <c r="W68" s="2111"/>
      <c r="X68" s="2111"/>
      <c r="Y68" s="2111"/>
      <c r="Z68" s="2111"/>
      <c r="AA68" s="2111" t="s">
        <v>786</v>
      </c>
      <c r="AB68" s="2111"/>
      <c r="AC68" s="2111"/>
      <c r="AD68" s="2111"/>
      <c r="AE68" s="2111"/>
      <c r="AF68" s="2111"/>
      <c r="AG68" s="2111"/>
      <c r="AH68" s="2111"/>
      <c r="AI68" s="2111" t="s">
        <v>787</v>
      </c>
      <c r="AJ68" s="2111"/>
      <c r="AK68" s="2111"/>
      <c r="AL68" s="2111"/>
      <c r="AM68" s="2111"/>
      <c r="AN68" s="2111"/>
      <c r="AO68" s="2111"/>
      <c r="AP68" s="2111"/>
      <c r="AQ68" s="2111"/>
      <c r="AR68" s="2111"/>
      <c r="AS68" s="2111"/>
      <c r="AT68" s="2111"/>
      <c r="AU68" s="2111"/>
      <c r="AV68" s="2111"/>
      <c r="AW68" s="2111"/>
      <c r="AX68" s="2111"/>
      <c r="AY68" s="612"/>
      <c r="AZ68" s="613"/>
      <c r="BA68" s="600"/>
      <c r="BB68" s="600"/>
      <c r="BC68" s="600"/>
      <c r="BD68" s="600"/>
      <c r="BE68" s="600"/>
      <c r="BF68" s="600"/>
      <c r="BG68" s="600"/>
      <c r="BH68" s="600"/>
      <c r="BI68" s="600"/>
      <c r="BJ68" s="600"/>
    </row>
    <row r="69" spans="1:74" s="586" customFormat="1" ht="18" customHeight="1">
      <c r="A69" s="578">
        <f t="shared" si="2"/>
        <v>1</v>
      </c>
      <c r="B69" s="614"/>
      <c r="C69" s="2122" t="str">
        <f>L53</f>
        <v>66-0</v>
      </c>
      <c r="D69" s="2123"/>
      <c r="E69" s="2126" t="s">
        <v>564</v>
      </c>
      <c r="F69" s="2126"/>
      <c r="G69" s="2123" t="str">
        <f>Z53</f>
        <v>5-2</v>
      </c>
      <c r="H69" s="2123"/>
      <c r="I69" s="2126" t="s">
        <v>775</v>
      </c>
      <c r="J69" s="2126"/>
      <c r="K69" s="2127">
        <f>'6-3표준조사(3)'!Q79</f>
        <v>0.9</v>
      </c>
      <c r="L69" s="2127"/>
      <c r="M69" s="2127"/>
      <c r="N69" s="2127"/>
      <c r="O69" s="2127"/>
      <c r="P69" s="2127"/>
      <c r="Q69" s="2127"/>
      <c r="R69" s="2127"/>
      <c r="S69" s="2113" t="str">
        <f>'6-3표준조사(3)'!K81</f>
        <v>소나무</v>
      </c>
      <c r="T69" s="2113"/>
      <c r="U69" s="2113"/>
      <c r="V69" s="2113"/>
      <c r="W69" s="2113"/>
      <c r="X69" s="2113"/>
      <c r="Y69" s="2113"/>
      <c r="Z69" s="2113"/>
      <c r="AA69" s="2129">
        <f>'6-3표준조사(3)'!Q85</f>
        <v>2350</v>
      </c>
      <c r="AB69" s="2129"/>
      <c r="AC69" s="2129"/>
      <c r="AD69" s="2129"/>
      <c r="AE69" s="2129"/>
      <c r="AF69" s="2129"/>
      <c r="AG69" s="2129"/>
      <c r="AH69" s="2129"/>
      <c r="AI69" s="2129">
        <f>'6-3표준조사(3)'!R85</f>
        <v>600</v>
      </c>
      <c r="AJ69" s="2129"/>
      <c r="AK69" s="2129"/>
      <c r="AL69" s="2129"/>
      <c r="AM69" s="2129"/>
      <c r="AN69" s="2129"/>
      <c r="AO69" s="2129"/>
      <c r="AP69" s="2129"/>
      <c r="AQ69" s="2113" t="str">
        <f>'6-3표준조사(3)'!R81</f>
        <v>3년차 이상</v>
      </c>
      <c r="AR69" s="2113"/>
      <c r="AS69" s="2113"/>
      <c r="AT69" s="2113"/>
      <c r="AU69" s="2113"/>
      <c r="AV69" s="2113"/>
      <c r="AW69" s="2113"/>
      <c r="AX69" s="2113"/>
      <c r="AY69" s="612"/>
      <c r="AZ69" s="613"/>
      <c r="BA69" s="600"/>
      <c r="BB69" s="600"/>
      <c r="BC69" s="601"/>
      <c r="BD69" s="601"/>
      <c r="BE69" s="601"/>
      <c r="BF69" s="601"/>
      <c r="BG69" s="601"/>
      <c r="BH69" s="601"/>
      <c r="BI69" s="601"/>
      <c r="BJ69" s="601"/>
    </row>
    <row r="70" spans="1:74" s="586" customFormat="1" ht="18" customHeight="1">
      <c r="A70" s="578">
        <f t="shared" si="2"/>
        <v>1</v>
      </c>
      <c r="B70" s="614"/>
      <c r="C70" s="2124"/>
      <c r="D70" s="2125"/>
      <c r="E70" s="2125"/>
      <c r="F70" s="2125"/>
      <c r="G70" s="2125"/>
      <c r="H70" s="2125"/>
      <c r="I70" s="2125"/>
      <c r="J70" s="2125"/>
      <c r="K70" s="2128"/>
      <c r="L70" s="2128"/>
      <c r="M70" s="2128"/>
      <c r="N70" s="2128"/>
      <c r="O70" s="2128"/>
      <c r="P70" s="2128"/>
      <c r="Q70" s="2128"/>
      <c r="R70" s="2128"/>
      <c r="S70" s="2114"/>
      <c r="T70" s="2114"/>
      <c r="U70" s="2114"/>
      <c r="V70" s="2114"/>
      <c r="W70" s="2114"/>
      <c r="X70" s="2114"/>
      <c r="Y70" s="2114"/>
      <c r="Z70" s="2114"/>
      <c r="AA70" s="2130"/>
      <c r="AB70" s="2130"/>
      <c r="AC70" s="2130"/>
      <c r="AD70" s="2130"/>
      <c r="AE70" s="2130"/>
      <c r="AF70" s="2130"/>
      <c r="AG70" s="2130"/>
      <c r="AH70" s="2130"/>
      <c r="AI70" s="2130"/>
      <c r="AJ70" s="2130"/>
      <c r="AK70" s="2130"/>
      <c r="AL70" s="2130"/>
      <c r="AM70" s="2130"/>
      <c r="AN70" s="2130"/>
      <c r="AO70" s="2130"/>
      <c r="AP70" s="2130"/>
      <c r="AQ70" s="2114"/>
      <c r="AR70" s="2114"/>
      <c r="AS70" s="2114"/>
      <c r="AT70" s="2114"/>
      <c r="AU70" s="2114"/>
      <c r="AV70" s="2114"/>
      <c r="AW70" s="2114"/>
      <c r="AX70" s="2114"/>
      <c r="AY70" s="612"/>
      <c r="AZ70" s="613"/>
      <c r="BA70" s="600"/>
      <c r="BB70" s="600"/>
      <c r="BC70" s="600"/>
      <c r="BD70" s="600"/>
      <c r="BE70" s="600"/>
      <c r="BF70" s="600"/>
      <c r="BG70" s="600"/>
      <c r="BH70" s="600"/>
      <c r="BI70" s="600"/>
      <c r="BJ70" s="600"/>
    </row>
    <row r="71" spans="1:74" s="586" customFormat="1" ht="18" customHeight="1">
      <c r="A71" s="578">
        <f t="shared" si="2"/>
        <v>1</v>
      </c>
      <c r="B71" s="614"/>
      <c r="C71" s="614" t="s">
        <v>405</v>
      </c>
      <c r="D71" s="614" t="s">
        <v>788</v>
      </c>
      <c r="E71" s="614"/>
      <c r="F71" s="612"/>
      <c r="G71" s="612"/>
      <c r="H71" s="612"/>
      <c r="I71" s="612"/>
      <c r="J71" s="612"/>
      <c r="K71" s="612"/>
      <c r="L71" s="612"/>
      <c r="M71" s="612"/>
      <c r="N71" s="612"/>
      <c r="O71" s="612"/>
      <c r="P71" s="612"/>
      <c r="Q71" s="615"/>
      <c r="R71" s="615"/>
      <c r="S71" s="615"/>
      <c r="T71" s="615"/>
      <c r="U71" s="615"/>
      <c r="V71" s="612"/>
      <c r="W71" s="616"/>
      <c r="X71" s="616"/>
      <c r="Y71" s="616"/>
      <c r="Z71" s="616"/>
      <c r="AA71" s="616"/>
      <c r="AB71" s="616"/>
      <c r="AC71" s="616"/>
      <c r="AD71" s="616"/>
      <c r="AE71" s="616"/>
      <c r="AF71" s="616"/>
      <c r="AG71" s="612"/>
      <c r="AH71" s="617"/>
      <c r="AI71" s="617"/>
      <c r="AJ71" s="617"/>
      <c r="AK71" s="617"/>
      <c r="AL71" s="618"/>
      <c r="AM71" s="618"/>
      <c r="AN71" s="618"/>
      <c r="AO71" s="618"/>
      <c r="AP71" s="618"/>
      <c r="AQ71" s="618"/>
      <c r="AR71" s="618"/>
      <c r="AS71" s="618"/>
      <c r="AT71" s="618"/>
      <c r="AU71" s="618"/>
      <c r="AV71" s="612"/>
      <c r="AW71" s="612"/>
      <c r="AX71" s="612"/>
      <c r="AY71" s="612"/>
      <c r="AZ71" s="613"/>
      <c r="BA71" s="600"/>
      <c r="BB71" s="600"/>
      <c r="BC71" s="600"/>
      <c r="BD71" s="600"/>
      <c r="BE71" s="600"/>
      <c r="BF71" s="600"/>
      <c r="BG71" s="600"/>
      <c r="BH71" s="600"/>
      <c r="BI71" s="600"/>
      <c r="BJ71" s="600"/>
      <c r="BK71" s="600"/>
      <c r="BL71" s="600"/>
      <c r="BM71" s="600"/>
      <c r="BN71" s="600"/>
      <c r="BO71" s="600"/>
      <c r="BP71" s="600"/>
      <c r="BQ71" s="600"/>
      <c r="BR71" s="600"/>
      <c r="BS71" s="600"/>
      <c r="BT71" s="600"/>
      <c r="BU71" s="600"/>
      <c r="BV71" s="600"/>
    </row>
    <row r="72" spans="1:74" s="586" customFormat="1" ht="18" customHeight="1">
      <c r="A72" s="578">
        <f t="shared" si="2"/>
        <v>1</v>
      </c>
      <c r="B72" s="614"/>
      <c r="C72" s="614"/>
      <c r="D72" s="587" t="s">
        <v>540</v>
      </c>
      <c r="E72" s="614" t="str">
        <f>CONCATENATE("식재된 ",S69," 는 활착이 안정된 상태로 신초발달이 양호함" )</f>
        <v>식재된 소나무 는 활착이 안정된 상태로 신초발달이 양호함</v>
      </c>
      <c r="F72" s="612"/>
      <c r="G72" s="612"/>
      <c r="H72" s="612"/>
      <c r="I72" s="612"/>
      <c r="J72" s="612"/>
      <c r="K72" s="612"/>
      <c r="L72" s="612"/>
      <c r="M72" s="612"/>
      <c r="N72" s="612"/>
      <c r="O72" s="612"/>
      <c r="P72" s="612"/>
      <c r="Q72" s="615"/>
      <c r="R72" s="615"/>
      <c r="S72" s="615"/>
      <c r="T72" s="615"/>
      <c r="U72" s="615"/>
      <c r="V72" s="612"/>
      <c r="W72" s="619"/>
      <c r="X72" s="616"/>
      <c r="Y72" s="616"/>
      <c r="Z72" s="616"/>
      <c r="AA72" s="619"/>
      <c r="AB72" s="616"/>
      <c r="AC72" s="616"/>
      <c r="AD72" s="616"/>
      <c r="AE72" s="619"/>
      <c r="AF72" s="616"/>
      <c r="AG72" s="612"/>
      <c r="AH72" s="617"/>
      <c r="AI72" s="617"/>
      <c r="AJ72" s="617"/>
      <c r="AK72" s="617"/>
      <c r="AL72" s="618"/>
      <c r="AM72" s="618"/>
      <c r="AN72" s="618"/>
      <c r="AO72" s="618"/>
      <c r="AP72" s="618"/>
      <c r="AQ72" s="618"/>
      <c r="AR72" s="618"/>
      <c r="AS72" s="618"/>
      <c r="AT72" s="618"/>
      <c r="AU72" s="618"/>
      <c r="AV72" s="612"/>
      <c r="AW72" s="612"/>
      <c r="AX72" s="612"/>
      <c r="AY72" s="612"/>
      <c r="AZ72" s="613"/>
      <c r="BC72" s="600"/>
      <c r="BD72" s="600"/>
      <c r="BE72" s="600"/>
      <c r="BF72" s="600"/>
      <c r="BG72" s="600"/>
      <c r="BH72" s="600"/>
      <c r="BI72" s="600"/>
      <c r="BJ72" s="600"/>
      <c r="BK72" s="600"/>
      <c r="BL72" s="600"/>
      <c r="BM72" s="600"/>
      <c r="BN72" s="600"/>
      <c r="BO72" s="600"/>
      <c r="BP72" s="600"/>
      <c r="BQ72" s="600"/>
      <c r="BR72" s="600"/>
      <c r="BS72" s="600"/>
      <c r="BT72" s="600"/>
      <c r="BU72" s="600"/>
      <c r="BV72" s="600"/>
    </row>
    <row r="73" spans="1:74" s="586" customFormat="1" ht="18" customHeight="1">
      <c r="A73" s="578">
        <f t="shared" si="2"/>
        <v>1</v>
      </c>
      <c r="B73" s="614"/>
      <c r="C73" s="614"/>
      <c r="D73" s="587" t="s">
        <v>540</v>
      </c>
      <c r="E73" s="614" t="s">
        <v>789</v>
      </c>
      <c r="F73" s="612"/>
      <c r="G73" s="612"/>
      <c r="H73" s="612"/>
      <c r="I73" s="612"/>
      <c r="J73" s="612"/>
      <c r="K73" s="612"/>
      <c r="L73" s="612"/>
      <c r="M73" s="612"/>
      <c r="N73" s="612"/>
      <c r="O73" s="612"/>
      <c r="P73" s="612"/>
      <c r="Q73" s="615"/>
      <c r="R73" s="615"/>
      <c r="S73" s="615"/>
      <c r="T73" s="615"/>
      <c r="U73" s="615"/>
      <c r="V73" s="612"/>
      <c r="W73" s="612"/>
      <c r="X73" s="612"/>
      <c r="Y73" s="612"/>
      <c r="Z73" s="612"/>
      <c r="AA73" s="612"/>
      <c r="AB73" s="612"/>
      <c r="AC73" s="612"/>
      <c r="AD73" s="612"/>
      <c r="AE73" s="612"/>
      <c r="AF73" s="612"/>
      <c r="AG73" s="612"/>
      <c r="AH73" s="617"/>
      <c r="AI73" s="617"/>
      <c r="AJ73" s="617"/>
      <c r="AK73" s="617"/>
      <c r="AL73" s="618"/>
      <c r="AM73" s="618"/>
      <c r="AN73" s="618"/>
      <c r="AO73" s="618"/>
      <c r="AP73" s="618"/>
      <c r="AQ73" s="618"/>
      <c r="AR73" s="618"/>
      <c r="AS73" s="618"/>
      <c r="AT73" s="618"/>
      <c r="AU73" s="618"/>
      <c r="AV73" s="612"/>
      <c r="AW73" s="612"/>
      <c r="AX73" s="612"/>
      <c r="AY73" s="612"/>
      <c r="AZ73" s="613"/>
      <c r="BA73" s="580"/>
      <c r="BB73" s="580"/>
      <c r="BC73" s="580"/>
      <c r="BD73" s="580"/>
      <c r="BE73" s="580"/>
      <c r="BF73" s="580"/>
      <c r="BG73" s="580"/>
      <c r="BH73" s="580"/>
      <c r="BI73" s="580"/>
      <c r="BJ73" s="580"/>
      <c r="BK73" s="601"/>
      <c r="BL73" s="601"/>
      <c r="BM73" s="601"/>
      <c r="BN73" s="601"/>
      <c r="BO73" s="601"/>
      <c r="BP73" s="601"/>
      <c r="BQ73" s="601"/>
      <c r="BR73" s="601"/>
      <c r="BS73" s="601"/>
      <c r="BT73" s="601"/>
      <c r="BU73" s="601"/>
      <c r="BV73" s="601"/>
    </row>
    <row r="74" spans="1:74" s="586" customFormat="1" ht="18" customHeight="1">
      <c r="A74" s="578">
        <f t="shared" si="2"/>
        <v>1</v>
      </c>
      <c r="B74" s="614"/>
      <c r="C74" s="614" t="s">
        <v>407</v>
      </c>
      <c r="D74" s="614" t="s">
        <v>790</v>
      </c>
      <c r="E74" s="614"/>
      <c r="F74" s="612"/>
      <c r="G74" s="612"/>
      <c r="H74" s="612"/>
      <c r="I74" s="612"/>
      <c r="J74" s="612"/>
      <c r="K74" s="612"/>
      <c r="L74" s="612"/>
      <c r="M74" s="612"/>
      <c r="N74" s="612"/>
      <c r="O74" s="612"/>
      <c r="P74" s="612"/>
      <c r="Q74" s="615"/>
      <c r="R74" s="615"/>
      <c r="S74" s="615"/>
      <c r="T74" s="615"/>
      <c r="U74" s="615"/>
      <c r="V74" s="612"/>
      <c r="W74" s="612"/>
      <c r="X74" s="612"/>
      <c r="Y74" s="612"/>
      <c r="Z74" s="612"/>
      <c r="AA74" s="612"/>
      <c r="AB74" s="612"/>
      <c r="AC74" s="612"/>
      <c r="AD74" s="612"/>
      <c r="AE74" s="612"/>
      <c r="AF74" s="612"/>
      <c r="AG74" s="612"/>
      <c r="AH74" s="617"/>
      <c r="AI74" s="617"/>
      <c r="AJ74" s="617"/>
      <c r="AK74" s="617"/>
      <c r="AL74" s="618"/>
      <c r="AM74" s="618"/>
      <c r="AN74" s="618"/>
      <c r="AO74" s="618"/>
      <c r="AP74" s="618"/>
      <c r="AQ74" s="618"/>
      <c r="AR74" s="618"/>
      <c r="AS74" s="618"/>
      <c r="AT74" s="618"/>
      <c r="AU74" s="618"/>
      <c r="AV74" s="612"/>
      <c r="AW74" s="612"/>
      <c r="AX74" s="612"/>
      <c r="AY74" s="612"/>
      <c r="AZ74" s="613"/>
      <c r="BK74" s="600"/>
      <c r="BL74" s="600"/>
      <c r="BM74" s="600"/>
      <c r="BN74" s="600"/>
      <c r="BO74" s="600"/>
      <c r="BP74" s="600"/>
      <c r="BQ74" s="600"/>
      <c r="BR74" s="600"/>
      <c r="BS74" s="600"/>
      <c r="BT74" s="600"/>
      <c r="BU74" s="600"/>
      <c r="BV74" s="600"/>
    </row>
    <row r="75" spans="1:74" s="586" customFormat="1" ht="18" customHeight="1">
      <c r="A75" s="578">
        <f t="shared" si="2"/>
        <v>1</v>
      </c>
      <c r="B75" s="614"/>
      <c r="C75" s="614"/>
      <c r="D75" s="587" t="s">
        <v>540</v>
      </c>
      <c r="E75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75" s="612"/>
      <c r="G75" s="612"/>
      <c r="H75" s="612"/>
      <c r="I75" s="612"/>
      <c r="J75" s="612"/>
      <c r="K75" s="612"/>
      <c r="L75" s="612"/>
      <c r="M75" s="612"/>
      <c r="N75" s="612"/>
      <c r="O75" s="612"/>
      <c r="P75" s="612"/>
      <c r="Q75" s="615"/>
      <c r="R75" s="615"/>
      <c r="S75" s="615"/>
      <c r="T75" s="615"/>
      <c r="U75" s="615"/>
      <c r="V75" s="612"/>
      <c r="W75" s="612"/>
      <c r="X75" s="612"/>
      <c r="Y75" s="612"/>
      <c r="Z75" s="612"/>
      <c r="AA75" s="612"/>
      <c r="AB75" s="612"/>
      <c r="AC75" s="612"/>
      <c r="AD75" s="612"/>
      <c r="AE75" s="612"/>
      <c r="AF75" s="612"/>
      <c r="AG75" s="612"/>
      <c r="AH75" s="617"/>
      <c r="AI75" s="617"/>
      <c r="AJ75" s="617"/>
      <c r="AK75" s="617"/>
      <c r="AL75" s="618"/>
      <c r="AM75" s="618"/>
      <c r="AN75" s="618"/>
      <c r="AO75" s="618"/>
      <c r="AP75" s="618"/>
      <c r="AQ75" s="618"/>
      <c r="AR75" s="618"/>
      <c r="AS75" s="618"/>
      <c r="AT75" s="618"/>
      <c r="AU75" s="618"/>
      <c r="AV75" s="612"/>
      <c r="AW75" s="612"/>
      <c r="AX75" s="612"/>
      <c r="AY75" s="612"/>
      <c r="AZ75" s="613"/>
      <c r="BK75" s="600"/>
      <c r="BL75" s="600"/>
      <c r="BM75" s="600"/>
      <c r="BN75" s="600"/>
      <c r="BO75" s="600"/>
      <c r="BP75" s="600"/>
      <c r="BQ75" s="600"/>
      <c r="BR75" s="600"/>
      <c r="BS75" s="600"/>
      <c r="BT75" s="600"/>
      <c r="BU75" s="600"/>
      <c r="BV75" s="600"/>
    </row>
    <row r="76" spans="1:74" s="586" customFormat="1" ht="18" customHeight="1">
      <c r="A76" s="578">
        <f t="shared" si="2"/>
        <v>1</v>
      </c>
      <c r="B76" s="614"/>
      <c r="C76" s="614"/>
      <c r="D76" s="587" t="s">
        <v>540</v>
      </c>
      <c r="E76" s="614" t="str">
        <f>CONCATENATE("조림목이 자연발생 식생과 경재하고 있으며 조림목은 ",AQ69,"이다." )</f>
        <v>조림목이 자연발생 식생과 경재하고 있으며 조림목은 3년차 이상이다.</v>
      </c>
      <c r="F76" s="612"/>
      <c r="G76" s="612"/>
      <c r="H76" s="612"/>
      <c r="I76" s="612"/>
      <c r="J76" s="612"/>
      <c r="K76" s="612"/>
      <c r="L76" s="612"/>
      <c r="M76" s="612"/>
      <c r="N76" s="612"/>
      <c r="O76" s="612"/>
      <c r="P76" s="612"/>
      <c r="Q76" s="612"/>
      <c r="R76" s="612"/>
      <c r="S76" s="612"/>
      <c r="T76" s="612"/>
      <c r="U76" s="612"/>
      <c r="V76" s="612"/>
      <c r="W76" s="612"/>
      <c r="X76" s="612"/>
      <c r="Y76" s="612"/>
      <c r="Z76" s="612"/>
      <c r="AA76" s="612"/>
      <c r="AB76" s="612"/>
      <c r="AC76" s="612"/>
      <c r="AD76" s="612"/>
      <c r="AE76" s="612"/>
      <c r="AF76" s="612"/>
      <c r="AG76" s="612"/>
      <c r="AH76" s="617"/>
      <c r="AI76" s="617"/>
      <c r="AJ76" s="617"/>
      <c r="AK76" s="617"/>
      <c r="AL76" s="618"/>
      <c r="AM76" s="618"/>
      <c r="AN76" s="618"/>
      <c r="AO76" s="618"/>
      <c r="AP76" s="618"/>
      <c r="AQ76" s="618"/>
      <c r="AR76" s="618"/>
      <c r="AS76" s="618"/>
      <c r="AT76" s="618"/>
      <c r="AU76" s="618"/>
      <c r="AV76" s="612"/>
      <c r="AW76" s="612"/>
      <c r="AX76" s="612"/>
      <c r="AY76" s="612"/>
      <c r="AZ76" s="613"/>
      <c r="BK76" s="600"/>
      <c r="BL76" s="600"/>
      <c r="BM76" s="600"/>
      <c r="BN76" s="600"/>
      <c r="BO76" s="600"/>
      <c r="BP76" s="600"/>
      <c r="BQ76" s="600"/>
      <c r="BR76" s="600"/>
      <c r="BS76" s="600"/>
      <c r="BT76" s="600"/>
      <c r="BU76" s="600"/>
      <c r="BV76" s="600"/>
    </row>
    <row r="77" spans="1:74" s="586" customFormat="1" ht="13.5" customHeight="1">
      <c r="A77" s="578">
        <f t="shared" si="2"/>
        <v>1</v>
      </c>
      <c r="B77" s="620"/>
      <c r="C77" s="620"/>
      <c r="D77" s="620"/>
      <c r="E77" s="620"/>
      <c r="F77" s="595"/>
      <c r="G77" s="595"/>
      <c r="H77" s="595"/>
      <c r="I77" s="595"/>
      <c r="J77" s="621"/>
      <c r="K77" s="621"/>
      <c r="L77" s="621"/>
      <c r="M77" s="621"/>
      <c r="N77" s="621"/>
      <c r="O77" s="621"/>
      <c r="P77" s="621"/>
      <c r="Q77" s="622"/>
      <c r="R77" s="622"/>
      <c r="S77" s="622"/>
      <c r="T77" s="622"/>
      <c r="U77" s="622"/>
      <c r="V77" s="612"/>
      <c r="W77" s="612"/>
      <c r="X77" s="612"/>
      <c r="Y77" s="612"/>
      <c r="Z77" s="612"/>
      <c r="AA77" s="612"/>
      <c r="AB77" s="612"/>
      <c r="AC77" s="612"/>
      <c r="AD77" s="612"/>
      <c r="AE77" s="612"/>
      <c r="AF77" s="612"/>
      <c r="AG77" s="612"/>
      <c r="AH77" s="623"/>
      <c r="AI77" s="623"/>
      <c r="AJ77" s="623"/>
      <c r="AK77" s="623"/>
      <c r="AL77" s="624"/>
      <c r="AM77" s="624"/>
      <c r="AN77" s="624"/>
      <c r="AO77" s="624"/>
      <c r="AP77" s="624"/>
      <c r="AQ77" s="624"/>
      <c r="AR77" s="624"/>
      <c r="AS77" s="624"/>
      <c r="AT77" s="624"/>
      <c r="AU77" s="624"/>
      <c r="AV77" s="595"/>
      <c r="AW77" s="595"/>
      <c r="AX77" s="595"/>
      <c r="AY77" s="595"/>
      <c r="AZ77" s="613"/>
      <c r="BK77" s="600"/>
      <c r="BL77" s="600"/>
      <c r="BM77" s="600"/>
      <c r="BN77" s="600"/>
      <c r="BO77" s="600"/>
      <c r="BP77" s="600"/>
      <c r="BQ77" s="600"/>
      <c r="BR77" s="600"/>
      <c r="BS77" s="600"/>
      <c r="BT77" s="600"/>
      <c r="BU77" s="600"/>
      <c r="BV77" s="600"/>
    </row>
    <row r="78" spans="1:74" s="601" customFormat="1" ht="19.5" customHeight="1">
      <c r="A78" s="578">
        <f t="shared" si="2"/>
        <v>1</v>
      </c>
      <c r="B78" s="2116" t="s">
        <v>2071</v>
      </c>
      <c r="C78" s="2116"/>
      <c r="D78" s="2116"/>
      <c r="E78" s="2116"/>
      <c r="F78" s="2116"/>
      <c r="G78" s="2116"/>
      <c r="H78" s="2116"/>
      <c r="I78" s="2116"/>
      <c r="J78" s="2116"/>
      <c r="K78" s="2116"/>
      <c r="L78" s="2116"/>
      <c r="M78" s="2116"/>
      <c r="N78" s="2116"/>
      <c r="O78" s="2116"/>
      <c r="P78" s="2116"/>
      <c r="Q78" s="2116"/>
      <c r="R78" s="2116"/>
      <c r="S78" s="2116"/>
      <c r="T78" s="2116"/>
      <c r="U78" s="2116"/>
      <c r="V78" s="2116"/>
      <c r="W78" s="2116"/>
      <c r="X78" s="2116"/>
      <c r="Y78" s="2116"/>
      <c r="Z78" s="2116"/>
      <c r="AA78" s="2116"/>
      <c r="AB78" s="2116"/>
      <c r="AC78" s="2116"/>
      <c r="AD78" s="2116"/>
      <c r="AE78" s="2116"/>
      <c r="AF78" s="2116"/>
      <c r="AG78" s="2116"/>
      <c r="AH78" s="2116"/>
      <c r="AI78" s="2116"/>
      <c r="AJ78" s="2116"/>
      <c r="AK78" s="2116"/>
      <c r="AL78" s="2116"/>
      <c r="AM78" s="2116"/>
      <c r="AN78" s="2116"/>
      <c r="AO78" s="2116"/>
      <c r="AP78" s="2116"/>
      <c r="AQ78" s="2116"/>
      <c r="AR78" s="2116"/>
      <c r="AS78" s="2116"/>
      <c r="AT78" s="2116"/>
      <c r="AU78" s="2116"/>
      <c r="AV78" s="2116"/>
      <c r="AW78" s="2116"/>
      <c r="AX78" s="2116"/>
      <c r="AY78" s="2116"/>
      <c r="AZ78" s="625"/>
      <c r="BB78" s="600"/>
      <c r="BC78" s="600"/>
      <c r="BD78" s="600"/>
      <c r="BE78" s="600"/>
      <c r="BF78" s="600"/>
      <c r="BG78" s="600"/>
      <c r="BH78" s="600"/>
      <c r="BI78" s="600"/>
      <c r="BJ78" s="600"/>
      <c r="BK78" s="600"/>
      <c r="BL78" s="600"/>
      <c r="BM78" s="600"/>
      <c r="BN78" s="600"/>
      <c r="BO78" s="600"/>
      <c r="BP78" s="600"/>
      <c r="BQ78" s="600"/>
      <c r="BR78" s="600"/>
      <c r="BS78" s="600"/>
      <c r="BT78" s="600"/>
      <c r="BU78" s="600"/>
      <c r="BV78" s="600"/>
    </row>
    <row r="79" spans="1:74" s="601" customFormat="1" ht="18" customHeight="1">
      <c r="A79" s="578">
        <f t="shared" si="2"/>
        <v>1</v>
      </c>
      <c r="B79" s="626"/>
      <c r="C79" s="587" t="s">
        <v>792</v>
      </c>
      <c r="D79" s="588" t="s">
        <v>793</v>
      </c>
      <c r="E79" s="588"/>
      <c r="F79" s="588"/>
      <c r="G79" s="588"/>
      <c r="H79" s="588"/>
      <c r="I79" s="588"/>
      <c r="J79" s="627"/>
      <c r="K79" s="627"/>
      <c r="L79" s="627"/>
      <c r="M79" s="627"/>
      <c r="N79" s="627"/>
      <c r="O79" s="627"/>
      <c r="P79" s="627"/>
      <c r="Q79" s="627"/>
      <c r="R79" s="627"/>
      <c r="S79" s="627"/>
      <c r="T79" s="627"/>
      <c r="U79" s="627"/>
      <c r="V79" s="627"/>
      <c r="W79" s="627"/>
      <c r="X79" s="627"/>
      <c r="Y79" s="627"/>
      <c r="Z79" s="627"/>
      <c r="AA79" s="627"/>
      <c r="AB79" s="627"/>
      <c r="AC79" s="627"/>
      <c r="AD79" s="627"/>
      <c r="AE79" s="627"/>
      <c r="AF79" s="627"/>
      <c r="AG79" s="627"/>
      <c r="AH79" s="627"/>
      <c r="AI79" s="627"/>
      <c r="AJ79" s="627"/>
      <c r="AK79" s="627"/>
      <c r="AL79" s="627"/>
      <c r="AM79" s="627"/>
      <c r="AN79" s="627"/>
      <c r="AO79" s="627"/>
      <c r="AP79" s="627"/>
      <c r="AQ79" s="627"/>
      <c r="AR79" s="627"/>
      <c r="AS79" s="627"/>
      <c r="AT79" s="627"/>
      <c r="AU79" s="627"/>
      <c r="AV79" s="627"/>
      <c r="AW79" s="627"/>
      <c r="AX79" s="627"/>
      <c r="AY79" s="627"/>
      <c r="AZ79" s="625"/>
      <c r="BB79" s="600"/>
      <c r="BC79" s="600"/>
      <c r="BD79" s="600"/>
      <c r="BE79" s="600"/>
      <c r="BF79" s="600"/>
      <c r="BG79" s="600"/>
      <c r="BH79" s="600"/>
      <c r="BI79" s="600"/>
      <c r="BJ79" s="600"/>
      <c r="BK79" s="600"/>
      <c r="BL79" s="600"/>
      <c r="BM79" s="600"/>
      <c r="BN79" s="600"/>
      <c r="BO79" s="600"/>
      <c r="BP79" s="600"/>
      <c r="BQ79" s="600"/>
      <c r="BR79" s="600"/>
      <c r="BS79" s="600"/>
      <c r="BT79" s="600"/>
      <c r="BU79" s="600"/>
      <c r="BV79" s="600"/>
    </row>
    <row r="80" spans="1:74" s="600" customFormat="1" ht="18" customHeight="1">
      <c r="A80" s="578">
        <f t="shared" si="2"/>
        <v>1</v>
      </c>
      <c r="B80" s="587"/>
      <c r="C80" s="587"/>
      <c r="D80" s="587" t="s">
        <v>540</v>
      </c>
      <c r="E80" s="588" t="str">
        <f>CONCATENATE("조림목이 정상적으로 생육하기 위해서는 조림목을 제외한 모든 식생을 제거하여야 하므로 ",AO53,"로 적용한다.")</f>
        <v>조림목이 정상적으로 생육하기 위해서는 조림목을 제외한 모든 식생을 제거하여야 하므로 모두베기로 적용한다.</v>
      </c>
      <c r="F80" s="588"/>
      <c r="G80" s="588"/>
      <c r="H80" s="588"/>
      <c r="I80" s="588"/>
      <c r="J80" s="589"/>
      <c r="K80" s="588"/>
      <c r="L80" s="588"/>
      <c r="M80" s="588"/>
      <c r="N80" s="588"/>
      <c r="O80" s="588"/>
      <c r="P80" s="588"/>
      <c r="Q80" s="588"/>
      <c r="R80" s="588"/>
      <c r="S80" s="588"/>
      <c r="T80" s="588"/>
      <c r="U80" s="588"/>
      <c r="V80" s="588"/>
      <c r="W80" s="588"/>
      <c r="X80" s="588"/>
      <c r="Y80" s="588"/>
      <c r="Z80" s="588"/>
      <c r="AA80" s="588"/>
      <c r="AB80" s="588"/>
      <c r="AC80" s="588"/>
      <c r="AD80" s="588"/>
      <c r="AE80" s="588"/>
      <c r="AF80" s="588"/>
      <c r="AG80" s="588"/>
      <c r="AH80" s="588"/>
      <c r="AI80" s="588"/>
      <c r="AJ80" s="588"/>
      <c r="AK80" s="588"/>
      <c r="AL80" s="588"/>
      <c r="AM80" s="588"/>
      <c r="AN80" s="588"/>
      <c r="AO80" s="588"/>
      <c r="AP80" s="588"/>
      <c r="AQ80" s="588"/>
      <c r="AR80" s="588"/>
      <c r="AS80" s="588"/>
      <c r="AT80" s="588"/>
      <c r="AU80" s="588"/>
      <c r="AV80" s="588"/>
      <c r="AW80" s="588"/>
      <c r="AX80" s="588"/>
      <c r="AY80" s="588"/>
      <c r="AZ80" s="628"/>
      <c r="BB80" s="601"/>
      <c r="BC80" s="601"/>
      <c r="BD80" s="601"/>
      <c r="BE80" s="601"/>
      <c r="BF80" s="601"/>
      <c r="BG80" s="601"/>
      <c r="BH80" s="601"/>
      <c r="BI80" s="601"/>
      <c r="BJ80" s="601"/>
      <c r="BK80" s="601"/>
      <c r="BL80" s="601"/>
      <c r="BM80" s="601"/>
      <c r="BN80" s="601"/>
      <c r="BO80" s="601"/>
      <c r="BP80" s="601"/>
      <c r="BQ80" s="601"/>
      <c r="BR80" s="601"/>
      <c r="BS80" s="601"/>
      <c r="BT80" s="601"/>
      <c r="BU80" s="601"/>
      <c r="BV80" s="601"/>
    </row>
    <row r="81" spans="1:74" s="600" customFormat="1" ht="18" customHeight="1">
      <c r="A81" s="578">
        <f t="shared" si="2"/>
        <v>1</v>
      </c>
      <c r="B81" s="587"/>
      <c r="C81" s="587" t="s">
        <v>794</v>
      </c>
      <c r="D81" s="588" t="s">
        <v>795</v>
      </c>
      <c r="E81" s="588"/>
      <c r="F81" s="588"/>
      <c r="G81" s="588"/>
      <c r="H81" s="588"/>
      <c r="I81" s="588"/>
      <c r="J81" s="588"/>
      <c r="K81" s="588"/>
      <c r="L81" s="588"/>
      <c r="M81" s="588"/>
      <c r="N81" s="588"/>
      <c r="O81" s="588"/>
      <c r="P81" s="588"/>
      <c r="Q81" s="588"/>
      <c r="R81" s="588"/>
      <c r="S81" s="588"/>
      <c r="T81" s="588"/>
      <c r="U81" s="588"/>
      <c r="V81" s="588"/>
      <c r="W81" s="588"/>
      <c r="X81" s="588"/>
      <c r="Y81" s="588"/>
      <c r="Z81" s="588"/>
      <c r="AA81" s="588"/>
      <c r="AB81" s="588"/>
      <c r="AC81" s="588"/>
      <c r="AD81" s="588"/>
      <c r="AE81" s="588"/>
      <c r="AF81" s="588"/>
      <c r="AG81" s="588"/>
      <c r="AH81" s="588"/>
      <c r="AI81" s="588"/>
      <c r="AJ81" s="588"/>
      <c r="AK81" s="588"/>
      <c r="AL81" s="588"/>
      <c r="AM81" s="588"/>
      <c r="AN81" s="588"/>
      <c r="AO81" s="588"/>
      <c r="AP81" s="588"/>
      <c r="AQ81" s="588"/>
      <c r="AR81" s="588"/>
      <c r="AS81" s="588"/>
      <c r="AT81" s="588"/>
      <c r="AU81" s="588"/>
      <c r="AV81" s="588"/>
      <c r="AW81" s="588"/>
      <c r="AX81" s="588"/>
      <c r="AY81" s="588"/>
      <c r="AZ81" s="628"/>
    </row>
    <row r="82" spans="1:74" s="600" customFormat="1" ht="18" customHeight="1">
      <c r="A82" s="578">
        <f t="shared" si="2"/>
        <v>1</v>
      </c>
      <c r="B82" s="587"/>
      <c r="C82" s="2111" t="s">
        <v>796</v>
      </c>
      <c r="D82" s="2111"/>
      <c r="E82" s="2111"/>
      <c r="F82" s="2111"/>
      <c r="G82" s="2111"/>
      <c r="H82" s="2111"/>
      <c r="I82" s="2111"/>
      <c r="J82" s="2111"/>
      <c r="K82" s="2111"/>
      <c r="L82" s="2111"/>
      <c r="M82" s="2111"/>
      <c r="N82" s="2111"/>
      <c r="O82" s="2111"/>
      <c r="P82" s="2111"/>
      <c r="Q82" s="2111"/>
      <c r="R82" s="2111"/>
      <c r="S82" s="2111"/>
      <c r="T82" s="2111"/>
      <c r="U82" s="2111"/>
      <c r="V82" s="2111"/>
      <c r="W82" s="2111"/>
      <c r="X82" s="2111"/>
      <c r="Y82" s="2111"/>
      <c r="Z82" s="2111"/>
      <c r="AA82" s="2111" t="s">
        <v>797</v>
      </c>
      <c r="AB82" s="2111"/>
      <c r="AC82" s="2111"/>
      <c r="AD82" s="2111"/>
      <c r="AE82" s="2111"/>
      <c r="AF82" s="2111"/>
      <c r="AG82" s="2111"/>
      <c r="AH82" s="2111"/>
      <c r="AI82" s="2111"/>
      <c r="AJ82" s="2111"/>
      <c r="AK82" s="2111"/>
      <c r="AL82" s="2111"/>
      <c r="AM82" s="2111"/>
      <c r="AN82" s="2111"/>
      <c r="AO82" s="2111"/>
      <c r="AP82" s="2111"/>
      <c r="AQ82" s="2111"/>
      <c r="AR82" s="2111"/>
      <c r="AS82" s="2111"/>
      <c r="AT82" s="2111"/>
      <c r="AU82" s="2111"/>
      <c r="AV82" s="2111"/>
      <c r="AW82" s="2111"/>
      <c r="AX82" s="2111"/>
      <c r="AY82" s="587"/>
      <c r="AZ82" s="586"/>
    </row>
    <row r="83" spans="1:74" s="586" customFormat="1" ht="18" customHeight="1">
      <c r="A83" s="578">
        <f t="shared" si="2"/>
        <v>1</v>
      </c>
      <c r="B83" s="629"/>
      <c r="C83" s="2111" t="s">
        <v>798</v>
      </c>
      <c r="D83" s="2111"/>
      <c r="E83" s="2111"/>
      <c r="F83" s="2111"/>
      <c r="G83" s="2111"/>
      <c r="H83" s="2111"/>
      <c r="I83" s="2111"/>
      <c r="J83" s="2111"/>
      <c r="K83" s="2111" t="s">
        <v>799</v>
      </c>
      <c r="L83" s="2111"/>
      <c r="M83" s="2111"/>
      <c r="N83" s="2111"/>
      <c r="O83" s="2111"/>
      <c r="P83" s="2111"/>
      <c r="Q83" s="2111"/>
      <c r="R83" s="2111"/>
      <c r="S83" s="2111" t="s">
        <v>800</v>
      </c>
      <c r="T83" s="2111"/>
      <c r="U83" s="2111"/>
      <c r="V83" s="2111"/>
      <c r="W83" s="2111"/>
      <c r="X83" s="2111"/>
      <c r="Y83" s="2111"/>
      <c r="Z83" s="2111"/>
      <c r="AA83" s="2111" t="s">
        <v>801</v>
      </c>
      <c r="AB83" s="2111"/>
      <c r="AC83" s="2111"/>
      <c r="AD83" s="2111"/>
      <c r="AE83" s="2111"/>
      <c r="AF83" s="2111"/>
      <c r="AG83" s="2111"/>
      <c r="AH83" s="2111"/>
      <c r="AI83" s="2111" t="s">
        <v>802</v>
      </c>
      <c r="AJ83" s="2111"/>
      <c r="AK83" s="2111"/>
      <c r="AL83" s="2111"/>
      <c r="AM83" s="2111"/>
      <c r="AN83" s="2111"/>
      <c r="AO83" s="2111"/>
      <c r="AP83" s="2111"/>
      <c r="AQ83" s="2111" t="s">
        <v>574</v>
      </c>
      <c r="AR83" s="2111"/>
      <c r="AS83" s="2111"/>
      <c r="AT83" s="2111"/>
      <c r="AU83" s="2111"/>
      <c r="AV83" s="2111"/>
      <c r="AW83" s="2111"/>
      <c r="AX83" s="2111"/>
      <c r="AY83" s="629"/>
      <c r="AZ83" s="585"/>
      <c r="BB83" s="600"/>
      <c r="BC83" s="600"/>
      <c r="BD83" s="600"/>
      <c r="BE83" s="600"/>
      <c r="BF83" s="600"/>
      <c r="BG83" s="600"/>
      <c r="BH83" s="600"/>
      <c r="BI83" s="600"/>
      <c r="BJ83" s="600"/>
      <c r="BK83" s="600"/>
      <c r="BL83" s="600"/>
      <c r="BM83" s="600"/>
      <c r="BN83" s="600"/>
      <c r="BO83" s="600"/>
      <c r="BP83" s="600"/>
      <c r="BQ83" s="600"/>
      <c r="BR83" s="600"/>
      <c r="BS83" s="600"/>
      <c r="BT83" s="600"/>
      <c r="BU83" s="600"/>
      <c r="BV83" s="600"/>
    </row>
    <row r="84" spans="1:74" s="580" customFormat="1" ht="18" hidden="1" customHeight="1">
      <c r="A84" s="578">
        <f>IF(S$84&gt;0,1,0)</f>
        <v>0</v>
      </c>
      <c r="B84" s="612"/>
      <c r="C84" s="2111" t="s">
        <v>536</v>
      </c>
      <c r="D84" s="2111"/>
      <c r="E84" s="2111"/>
      <c r="F84" s="2111"/>
      <c r="G84" s="2111"/>
      <c r="H84" s="2111"/>
      <c r="I84" s="2111"/>
      <c r="J84" s="2111"/>
      <c r="K84" s="2111" t="s">
        <v>805</v>
      </c>
      <c r="L84" s="2111"/>
      <c r="M84" s="2111"/>
      <c r="N84" s="2111"/>
      <c r="O84" s="2111"/>
      <c r="P84" s="2111"/>
      <c r="Q84" s="2111"/>
      <c r="R84" s="2111"/>
      <c r="S84" s="2112"/>
      <c r="T84" s="2112"/>
      <c r="U84" s="2112"/>
      <c r="V84" s="2112"/>
      <c r="W84" s="2112"/>
      <c r="X84" s="2112"/>
      <c r="Y84" s="2112"/>
      <c r="Z84" s="2112"/>
      <c r="AA84" s="2113" t="str">
        <f>'6-3표준조사(3)'!P81</f>
        <v>중 (15˚ ~ 30˚)</v>
      </c>
      <c r="AB84" s="2113"/>
      <c r="AC84" s="2113"/>
      <c r="AD84" s="2113"/>
      <c r="AE84" s="2113"/>
      <c r="AF84" s="2113"/>
      <c r="AG84" s="2113"/>
      <c r="AH84" s="2113"/>
      <c r="AI84" s="2113" t="str">
        <f>'6-3표준조사(3)'!Q81</f>
        <v>개소당3ha이상</v>
      </c>
      <c r="AJ84" s="2113"/>
      <c r="AK84" s="2113"/>
      <c r="AL84" s="2113"/>
      <c r="AM84" s="2113"/>
      <c r="AN84" s="2113"/>
      <c r="AO84" s="2113"/>
      <c r="AP84" s="2113"/>
      <c r="AQ84" s="2113" t="str">
        <f>'6-3표준조사(3)'!R81</f>
        <v>3년차 이상</v>
      </c>
      <c r="AR84" s="2113"/>
      <c r="AS84" s="2113"/>
      <c r="AT84" s="2113"/>
      <c r="AU84" s="2113"/>
      <c r="AV84" s="2113"/>
      <c r="AW84" s="2113"/>
      <c r="AX84" s="2113"/>
      <c r="AY84" s="612"/>
      <c r="AZ84" s="613"/>
    </row>
    <row r="85" spans="1:74" s="586" customFormat="1" ht="18" customHeight="1">
      <c r="A85" s="578">
        <f t="shared" si="2"/>
        <v>1</v>
      </c>
      <c r="B85" s="612"/>
      <c r="C85" s="2111" t="s">
        <v>806</v>
      </c>
      <c r="D85" s="2111"/>
      <c r="E85" s="2111"/>
      <c r="F85" s="2111"/>
      <c r="G85" s="2111"/>
      <c r="H85" s="2111"/>
      <c r="I85" s="2111"/>
      <c r="J85" s="2111"/>
      <c r="K85" s="2111" t="s">
        <v>807</v>
      </c>
      <c r="L85" s="2111"/>
      <c r="M85" s="2111"/>
      <c r="N85" s="2111"/>
      <c r="O85" s="2111"/>
      <c r="P85" s="2111"/>
      <c r="Q85" s="2111"/>
      <c r="R85" s="2111"/>
      <c r="S85" s="2115">
        <f>K69</f>
        <v>0.9</v>
      </c>
      <c r="T85" s="2115"/>
      <c r="U85" s="2115"/>
      <c r="V85" s="2115"/>
      <c r="W85" s="2115"/>
      <c r="X85" s="2115"/>
      <c r="Y85" s="2115"/>
      <c r="Z85" s="2115"/>
      <c r="AA85" s="2114"/>
      <c r="AB85" s="2114"/>
      <c r="AC85" s="2114"/>
      <c r="AD85" s="2114"/>
      <c r="AE85" s="2114"/>
      <c r="AF85" s="2114"/>
      <c r="AG85" s="2114"/>
      <c r="AH85" s="2114"/>
      <c r="AI85" s="2114"/>
      <c r="AJ85" s="2114"/>
      <c r="AK85" s="2114"/>
      <c r="AL85" s="2114"/>
      <c r="AM85" s="2114"/>
      <c r="AN85" s="2114"/>
      <c r="AO85" s="2114"/>
      <c r="AP85" s="2114"/>
      <c r="AQ85" s="2114"/>
      <c r="AR85" s="2114"/>
      <c r="AS85" s="2114"/>
      <c r="AT85" s="2114"/>
      <c r="AU85" s="2114"/>
      <c r="AV85" s="2114"/>
      <c r="AW85" s="2114"/>
      <c r="AX85" s="2114"/>
      <c r="AY85" s="612"/>
      <c r="AZ85" s="613"/>
    </row>
    <row r="86" spans="1:74" s="586" customFormat="1" ht="18" hidden="1" customHeight="1">
      <c r="A86" s="578">
        <f>IF(S$84&gt;0,1,0)</f>
        <v>0</v>
      </c>
      <c r="B86" s="630"/>
      <c r="C86" s="630" t="s">
        <v>407</v>
      </c>
      <c r="D86" s="630" t="s">
        <v>536</v>
      </c>
      <c r="E86" s="630"/>
      <c r="F86" s="630"/>
      <c r="G86" s="631"/>
      <c r="H86" s="631"/>
      <c r="I86" s="631"/>
      <c r="J86" s="631"/>
      <c r="K86" s="631"/>
      <c r="L86" s="618"/>
      <c r="M86" s="618"/>
      <c r="N86" s="618"/>
      <c r="O86" s="618"/>
      <c r="P86" s="618"/>
      <c r="Q86" s="632"/>
      <c r="R86" s="632"/>
      <c r="S86" s="632"/>
      <c r="T86" s="632"/>
      <c r="U86" s="632"/>
      <c r="V86" s="612"/>
      <c r="W86" s="612"/>
      <c r="X86" s="612"/>
      <c r="Y86" s="612"/>
      <c r="Z86" s="633"/>
      <c r="AA86" s="612"/>
      <c r="AB86" s="612"/>
      <c r="AC86" s="612"/>
      <c r="AD86" s="634"/>
      <c r="AE86" s="612"/>
      <c r="AF86" s="612"/>
      <c r="AG86" s="612"/>
      <c r="AH86" s="635"/>
      <c r="AI86" s="635"/>
      <c r="AJ86" s="635"/>
      <c r="AK86" s="635"/>
      <c r="AL86" s="635"/>
      <c r="AM86" s="635"/>
      <c r="AN86" s="635"/>
      <c r="AO86" s="635"/>
      <c r="AP86" s="635"/>
      <c r="AQ86" s="636"/>
      <c r="AR86" s="636"/>
      <c r="AS86" s="636"/>
      <c r="AT86" s="636"/>
      <c r="AU86" s="637"/>
      <c r="AV86" s="637"/>
      <c r="AW86" s="637"/>
      <c r="AX86" s="637"/>
      <c r="AY86" s="637"/>
      <c r="AZ86" s="638"/>
    </row>
    <row r="87" spans="1:74" s="586" customFormat="1" ht="18" hidden="1" customHeight="1">
      <c r="A87" s="578">
        <f>IF(S$84&gt;0,1,0)</f>
        <v>0</v>
      </c>
      <c r="B87" s="587"/>
      <c r="C87" s="587"/>
      <c r="D87" s="587" t="s">
        <v>540</v>
      </c>
      <c r="E87" s="587" t="s">
        <v>809</v>
      </c>
      <c r="F87" s="587"/>
      <c r="G87" s="587"/>
      <c r="H87" s="587"/>
      <c r="I87" s="587"/>
      <c r="J87" s="634"/>
      <c r="K87" s="634"/>
      <c r="L87" s="634"/>
      <c r="M87" s="634"/>
      <c r="N87" s="587"/>
      <c r="O87" s="587"/>
      <c r="P87" s="587"/>
      <c r="Q87" s="587"/>
      <c r="R87" s="587"/>
      <c r="S87" s="587"/>
      <c r="T87" s="632"/>
      <c r="U87" s="632"/>
      <c r="V87" s="632"/>
      <c r="W87" s="632"/>
      <c r="X87" s="587"/>
      <c r="Y87" s="587"/>
      <c r="Z87" s="587"/>
      <c r="AA87" s="587"/>
      <c r="AB87" s="632"/>
      <c r="AC87" s="632"/>
      <c r="AD87" s="632"/>
      <c r="AE87" s="632"/>
      <c r="AF87" s="587"/>
      <c r="AG87" s="587"/>
      <c r="AH87" s="587"/>
      <c r="AI87" s="587"/>
      <c r="AJ87" s="587"/>
      <c r="AK87" s="587"/>
      <c r="AL87" s="587"/>
      <c r="AM87" s="587"/>
      <c r="AN87" s="587"/>
      <c r="AO87" s="587"/>
      <c r="AP87" s="587"/>
      <c r="AQ87" s="587"/>
      <c r="AR87" s="587"/>
      <c r="AS87" s="587"/>
      <c r="AT87" s="587"/>
      <c r="AU87" s="587"/>
      <c r="AV87" s="587"/>
      <c r="AW87" s="587"/>
      <c r="AX87" s="587"/>
      <c r="AY87" s="587"/>
    </row>
    <row r="88" spans="1:74" s="600" customFormat="1" ht="18" hidden="1" customHeight="1">
      <c r="A88" s="578">
        <f>IF(S$84&gt;0,1,0)</f>
        <v>0</v>
      </c>
      <c r="B88" s="587"/>
      <c r="C88" s="587"/>
      <c r="D88" s="587" t="s">
        <v>540</v>
      </c>
      <c r="E88" s="588" t="s">
        <v>810</v>
      </c>
      <c r="F88" s="588"/>
      <c r="G88" s="588"/>
      <c r="H88" s="588"/>
      <c r="I88" s="588"/>
      <c r="J88" s="588"/>
      <c r="K88" s="588"/>
      <c r="L88" s="588"/>
      <c r="M88" s="588"/>
      <c r="N88" s="588"/>
      <c r="O88" s="588"/>
      <c r="P88" s="588"/>
      <c r="Q88" s="588"/>
      <c r="R88" s="588"/>
      <c r="S88" s="588"/>
      <c r="T88" s="588"/>
      <c r="U88" s="588"/>
      <c r="V88" s="588"/>
      <c r="W88" s="588"/>
      <c r="X88" s="588"/>
      <c r="Y88" s="588"/>
      <c r="Z88" s="588"/>
      <c r="AA88" s="588"/>
      <c r="AB88" s="588"/>
      <c r="AC88" s="588"/>
      <c r="AD88" s="588"/>
      <c r="AE88" s="588"/>
      <c r="AF88" s="588"/>
      <c r="AG88" s="588"/>
      <c r="AH88" s="588"/>
      <c r="AI88" s="588"/>
      <c r="AJ88" s="588"/>
      <c r="AK88" s="588"/>
      <c r="AL88" s="588"/>
      <c r="AM88" s="588"/>
      <c r="AN88" s="588"/>
      <c r="AO88" s="588"/>
      <c r="AP88" s="588"/>
      <c r="AQ88" s="588"/>
      <c r="AR88" s="588"/>
      <c r="AS88" s="588"/>
      <c r="AT88" s="588"/>
      <c r="AU88" s="588"/>
      <c r="AV88" s="588"/>
      <c r="AW88" s="588"/>
      <c r="AX88" s="588"/>
      <c r="AY88" s="588"/>
      <c r="AZ88" s="628"/>
    </row>
    <row r="89" spans="1:74" s="601" customFormat="1" ht="18" customHeight="1">
      <c r="A89" s="578">
        <f t="shared" ref="A89:A100" si="3">IF(K$69&gt;0,1,0)</f>
        <v>1</v>
      </c>
      <c r="B89" s="587"/>
      <c r="C89" s="587" t="s">
        <v>811</v>
      </c>
      <c r="D89" s="587"/>
      <c r="E89" s="639"/>
      <c r="F89" s="639"/>
      <c r="G89" s="639"/>
      <c r="H89" s="639"/>
      <c r="I89" s="639"/>
      <c r="J89" s="639"/>
      <c r="K89" s="639"/>
      <c r="L89" s="639"/>
      <c r="M89" s="639"/>
      <c r="N89" s="639"/>
      <c r="O89" s="639"/>
      <c r="P89" s="639"/>
      <c r="Q89" s="639"/>
      <c r="R89" s="639"/>
      <c r="S89" s="639"/>
      <c r="T89" s="639"/>
      <c r="U89" s="639"/>
      <c r="V89" s="639"/>
      <c r="W89" s="639"/>
      <c r="X89" s="639"/>
      <c r="Y89" s="639"/>
      <c r="Z89" s="639"/>
      <c r="AA89" s="639"/>
      <c r="AB89" s="639"/>
      <c r="AC89" s="639"/>
      <c r="AD89" s="639"/>
      <c r="AE89" s="639"/>
      <c r="AF89" s="639"/>
      <c r="AG89" s="639"/>
      <c r="AH89" s="639"/>
      <c r="AI89" s="639"/>
      <c r="AJ89" s="639"/>
      <c r="AK89" s="639"/>
      <c r="AL89" s="639"/>
      <c r="AM89" s="639"/>
      <c r="AN89" s="639"/>
      <c r="AO89" s="639"/>
      <c r="AP89" s="639"/>
      <c r="AQ89" s="639"/>
      <c r="AR89" s="639"/>
      <c r="AS89" s="639"/>
      <c r="AT89" s="639"/>
      <c r="AU89" s="639"/>
      <c r="AV89" s="639"/>
      <c r="AW89" s="639"/>
      <c r="AX89" s="639"/>
      <c r="AY89" s="639"/>
      <c r="AZ89" s="640"/>
    </row>
    <row r="90" spans="1:74" s="600" customFormat="1" ht="18" customHeight="1">
      <c r="A90" s="578">
        <f t="shared" si="3"/>
        <v>1</v>
      </c>
      <c r="B90" s="587"/>
      <c r="C90" s="587"/>
      <c r="D90" s="587" t="s">
        <v>540</v>
      </c>
      <c r="E90" s="639" t="s">
        <v>812</v>
      </c>
      <c r="F90" s="639"/>
      <c r="G90" s="639"/>
      <c r="H90" s="639"/>
      <c r="I90" s="639"/>
      <c r="J90" s="639"/>
      <c r="K90" s="639"/>
      <c r="L90" s="639"/>
      <c r="M90" s="639"/>
      <c r="N90" s="639"/>
      <c r="O90" s="639"/>
      <c r="P90" s="639"/>
      <c r="Q90" s="639"/>
      <c r="R90" s="639"/>
      <c r="S90" s="639"/>
      <c r="T90" s="639"/>
      <c r="U90" s="639"/>
      <c r="V90" s="639"/>
      <c r="W90" s="639"/>
      <c r="X90" s="639"/>
      <c r="Y90" s="639"/>
      <c r="Z90" s="639"/>
      <c r="AA90" s="639"/>
      <c r="AB90" s="639"/>
      <c r="AC90" s="639"/>
      <c r="AD90" s="639"/>
      <c r="AE90" s="639"/>
      <c r="AF90" s="639"/>
      <c r="AG90" s="639"/>
      <c r="AH90" s="639"/>
      <c r="AI90" s="639"/>
      <c r="AJ90" s="639"/>
      <c r="AK90" s="639"/>
      <c r="AL90" s="639"/>
      <c r="AM90" s="639"/>
      <c r="AN90" s="639"/>
      <c r="AO90" s="639"/>
      <c r="AP90" s="639"/>
      <c r="AQ90" s="639"/>
      <c r="AR90" s="639"/>
      <c r="AS90" s="639"/>
      <c r="AT90" s="639"/>
      <c r="AU90" s="639"/>
      <c r="AV90" s="639"/>
      <c r="AW90" s="639"/>
      <c r="AX90" s="639"/>
      <c r="AY90" s="639"/>
      <c r="AZ90" s="640"/>
    </row>
    <row r="91" spans="1:74" s="600" customFormat="1" ht="18" customHeight="1">
      <c r="A91" s="578">
        <f t="shared" si="3"/>
        <v>1</v>
      </c>
      <c r="B91" s="587"/>
      <c r="C91" s="587"/>
      <c r="D91" s="587" t="s">
        <v>540</v>
      </c>
      <c r="E91" s="639" t="s">
        <v>813</v>
      </c>
      <c r="F91" s="639"/>
      <c r="G91" s="639"/>
      <c r="H91" s="639"/>
      <c r="I91" s="639"/>
      <c r="J91" s="639"/>
      <c r="K91" s="639"/>
      <c r="L91" s="639"/>
      <c r="M91" s="639"/>
      <c r="N91" s="639"/>
      <c r="O91" s="639"/>
      <c r="P91" s="639"/>
      <c r="Q91" s="639"/>
      <c r="R91" s="639"/>
      <c r="S91" s="639"/>
      <c r="T91" s="639"/>
      <c r="U91" s="639"/>
      <c r="V91" s="639"/>
      <c r="W91" s="639"/>
      <c r="X91" s="639"/>
      <c r="Y91" s="639"/>
      <c r="Z91" s="639"/>
      <c r="AA91" s="639"/>
      <c r="AB91" s="639"/>
      <c r="AC91" s="639"/>
      <c r="AD91" s="639"/>
      <c r="AE91" s="639"/>
      <c r="AF91" s="639"/>
      <c r="AG91" s="639"/>
      <c r="AH91" s="639"/>
      <c r="AI91" s="639"/>
      <c r="AJ91" s="639"/>
      <c r="AK91" s="639"/>
      <c r="AL91" s="639"/>
      <c r="AM91" s="639"/>
      <c r="AN91" s="639"/>
      <c r="AO91" s="639"/>
      <c r="AP91" s="639"/>
      <c r="AQ91" s="639"/>
      <c r="AR91" s="639"/>
      <c r="AS91" s="639"/>
      <c r="AT91" s="639"/>
      <c r="AU91" s="639"/>
      <c r="AV91" s="639"/>
      <c r="AW91" s="639"/>
      <c r="AX91" s="639"/>
      <c r="AY91" s="639"/>
      <c r="AZ91" s="640"/>
    </row>
    <row r="92" spans="1:74" s="600" customFormat="1" ht="18" customHeight="1">
      <c r="A92" s="578">
        <f t="shared" si="3"/>
        <v>1</v>
      </c>
      <c r="B92" s="587"/>
      <c r="C92" s="587" t="s">
        <v>814</v>
      </c>
      <c r="D92" s="587" t="s">
        <v>815</v>
      </c>
      <c r="E92" s="639"/>
      <c r="F92" s="639"/>
      <c r="G92" s="639"/>
      <c r="H92" s="639"/>
      <c r="I92" s="639"/>
      <c r="J92" s="639"/>
      <c r="K92" s="639"/>
      <c r="L92" s="639"/>
      <c r="M92" s="639"/>
      <c r="N92" s="639"/>
      <c r="O92" s="639"/>
      <c r="P92" s="639"/>
      <c r="Q92" s="639"/>
      <c r="R92" s="639"/>
      <c r="S92" s="639"/>
      <c r="T92" s="639"/>
      <c r="U92" s="639"/>
      <c r="V92" s="639"/>
      <c r="W92" s="639"/>
      <c r="X92" s="639"/>
      <c r="Y92" s="639"/>
      <c r="Z92" s="639"/>
      <c r="AA92" s="639"/>
      <c r="AB92" s="639"/>
      <c r="AC92" s="639"/>
      <c r="AD92" s="639"/>
      <c r="AE92" s="639"/>
      <c r="AF92" s="639"/>
      <c r="AG92" s="639"/>
      <c r="AH92" s="639"/>
      <c r="AI92" s="639"/>
      <c r="AJ92" s="639"/>
      <c r="AK92" s="639"/>
      <c r="AL92" s="639"/>
      <c r="AM92" s="639"/>
      <c r="AN92" s="639"/>
      <c r="AO92" s="639"/>
      <c r="AP92" s="639"/>
      <c r="AQ92" s="639"/>
      <c r="AR92" s="639"/>
      <c r="AS92" s="639"/>
      <c r="AT92" s="639"/>
      <c r="AU92" s="639"/>
      <c r="AV92" s="639"/>
      <c r="AW92" s="639"/>
      <c r="AX92" s="639"/>
      <c r="AY92" s="639"/>
      <c r="AZ92" s="640"/>
    </row>
    <row r="93" spans="1:74" s="600" customFormat="1" ht="18" customHeight="1">
      <c r="A93" s="578">
        <f t="shared" si="3"/>
        <v>1</v>
      </c>
      <c r="B93" s="587"/>
      <c r="C93" s="587"/>
      <c r="D93" s="587" t="s">
        <v>540</v>
      </c>
      <c r="E93" s="639" t="s">
        <v>816</v>
      </c>
      <c r="F93" s="639"/>
      <c r="G93" s="639"/>
      <c r="H93" s="639"/>
      <c r="I93" s="639"/>
      <c r="J93" s="639"/>
      <c r="K93" s="639"/>
      <c r="L93" s="639"/>
      <c r="M93" s="639"/>
      <c r="N93" s="639"/>
      <c r="O93" s="639"/>
      <c r="P93" s="639"/>
      <c r="Q93" s="639"/>
      <c r="R93" s="639"/>
      <c r="S93" s="639"/>
      <c r="T93" s="639"/>
      <c r="U93" s="639"/>
      <c r="V93" s="639"/>
      <c r="W93" s="639"/>
      <c r="X93" s="639"/>
      <c r="Y93" s="639"/>
      <c r="Z93" s="639"/>
      <c r="AA93" s="639"/>
      <c r="AB93" s="639"/>
      <c r="AC93" s="639"/>
      <c r="AD93" s="639"/>
      <c r="AE93" s="639"/>
      <c r="AF93" s="639"/>
      <c r="AG93" s="639"/>
      <c r="AH93" s="639"/>
      <c r="AI93" s="639"/>
      <c r="AJ93" s="639"/>
      <c r="AK93" s="639"/>
      <c r="AL93" s="639"/>
      <c r="AM93" s="639"/>
      <c r="AN93" s="639"/>
      <c r="AO93" s="639"/>
      <c r="AP93" s="639"/>
      <c r="AQ93" s="639"/>
      <c r="AR93" s="639"/>
      <c r="AS93" s="639"/>
      <c r="AT93" s="639"/>
      <c r="AU93" s="639"/>
      <c r="AV93" s="639"/>
      <c r="AW93" s="639"/>
      <c r="AX93" s="639"/>
      <c r="AY93" s="639"/>
      <c r="AZ93" s="640"/>
    </row>
    <row r="94" spans="1:74" s="600" customFormat="1" ht="18" customHeight="1">
      <c r="A94" s="578">
        <f t="shared" si="3"/>
        <v>1</v>
      </c>
      <c r="B94" s="587"/>
      <c r="C94" s="587"/>
      <c r="D94" s="587" t="s">
        <v>540</v>
      </c>
      <c r="E94" s="639" t="s">
        <v>817</v>
      </c>
      <c r="F94" s="639"/>
      <c r="G94" s="639"/>
      <c r="H94" s="639"/>
      <c r="I94" s="639"/>
      <c r="J94" s="639"/>
      <c r="K94" s="639"/>
      <c r="L94" s="639"/>
      <c r="M94" s="639"/>
      <c r="N94" s="639"/>
      <c r="O94" s="639"/>
      <c r="P94" s="639"/>
      <c r="Q94" s="639"/>
      <c r="R94" s="639"/>
      <c r="S94" s="639"/>
      <c r="T94" s="639"/>
      <c r="U94" s="639"/>
      <c r="V94" s="639"/>
      <c r="W94" s="639"/>
      <c r="X94" s="639"/>
      <c r="Y94" s="639"/>
      <c r="Z94" s="639"/>
      <c r="AA94" s="639"/>
      <c r="AB94" s="639"/>
      <c r="AC94" s="639"/>
      <c r="AD94" s="639"/>
      <c r="AE94" s="639"/>
      <c r="AF94" s="639"/>
      <c r="AG94" s="639"/>
      <c r="AH94" s="639"/>
      <c r="AI94" s="639"/>
      <c r="AJ94" s="639"/>
      <c r="AK94" s="639"/>
      <c r="AL94" s="639"/>
      <c r="AM94" s="639"/>
      <c r="AN94" s="639"/>
      <c r="AO94" s="639"/>
      <c r="AP94" s="639"/>
      <c r="AQ94" s="639"/>
      <c r="AR94" s="639"/>
      <c r="AS94" s="639"/>
      <c r="AT94" s="639"/>
      <c r="AU94" s="639"/>
      <c r="AV94" s="639"/>
      <c r="AW94" s="639"/>
      <c r="AX94" s="639"/>
      <c r="AY94" s="639"/>
      <c r="AZ94" s="640"/>
    </row>
    <row r="95" spans="1:74" s="600" customFormat="1" ht="18" customHeight="1">
      <c r="A95" s="578">
        <f t="shared" si="3"/>
        <v>1</v>
      </c>
      <c r="B95" s="587"/>
      <c r="C95" s="587"/>
      <c r="D95" s="587" t="s">
        <v>540</v>
      </c>
      <c r="E95" s="639" t="s">
        <v>818</v>
      </c>
      <c r="F95" s="639"/>
      <c r="G95" s="639"/>
      <c r="H95" s="639"/>
      <c r="I95" s="639"/>
      <c r="J95" s="639"/>
      <c r="K95" s="639"/>
      <c r="L95" s="639"/>
      <c r="M95" s="639"/>
      <c r="N95" s="639"/>
      <c r="O95" s="639"/>
      <c r="P95" s="639"/>
      <c r="Q95" s="639"/>
      <c r="R95" s="639"/>
      <c r="S95" s="639"/>
      <c r="T95" s="639"/>
      <c r="U95" s="639"/>
      <c r="V95" s="639"/>
      <c r="W95" s="639"/>
      <c r="X95" s="639"/>
      <c r="Y95" s="639"/>
      <c r="Z95" s="639"/>
      <c r="AA95" s="639"/>
      <c r="AB95" s="639"/>
      <c r="AC95" s="639"/>
      <c r="AD95" s="639"/>
      <c r="AE95" s="639"/>
      <c r="AF95" s="639"/>
      <c r="AG95" s="639"/>
      <c r="AH95" s="639"/>
      <c r="AI95" s="639"/>
      <c r="AJ95" s="639"/>
      <c r="AK95" s="639"/>
      <c r="AL95" s="639"/>
      <c r="AM95" s="639"/>
      <c r="AN95" s="639"/>
      <c r="AO95" s="639"/>
      <c r="AP95" s="639"/>
      <c r="AQ95" s="639"/>
      <c r="AR95" s="639"/>
      <c r="AS95" s="639"/>
      <c r="AT95" s="639"/>
      <c r="AU95" s="639"/>
      <c r="AV95" s="639"/>
      <c r="AW95" s="639"/>
      <c r="AX95" s="639"/>
      <c r="AY95" s="639"/>
      <c r="AZ95" s="640"/>
    </row>
    <row r="96" spans="1:74" s="600" customFormat="1" ht="18" customHeight="1">
      <c r="A96" s="578">
        <f t="shared" si="3"/>
        <v>1</v>
      </c>
      <c r="B96" s="587"/>
      <c r="C96" s="587"/>
      <c r="D96" s="587" t="s">
        <v>540</v>
      </c>
      <c r="E96" s="639" t="s">
        <v>819</v>
      </c>
      <c r="F96" s="639"/>
      <c r="G96" s="639"/>
      <c r="H96" s="639"/>
      <c r="I96" s="639"/>
      <c r="J96" s="639"/>
      <c r="K96" s="639"/>
      <c r="L96" s="639"/>
      <c r="M96" s="639"/>
      <c r="N96" s="639"/>
      <c r="O96" s="639"/>
      <c r="P96" s="639"/>
      <c r="Q96" s="639"/>
      <c r="R96" s="639"/>
      <c r="S96" s="639"/>
      <c r="T96" s="639"/>
      <c r="U96" s="639"/>
      <c r="V96" s="639"/>
      <c r="W96" s="639"/>
      <c r="X96" s="639"/>
      <c r="Y96" s="639"/>
      <c r="Z96" s="639"/>
      <c r="AA96" s="639"/>
      <c r="AB96" s="639"/>
      <c r="AC96" s="639"/>
      <c r="AD96" s="639"/>
      <c r="AE96" s="639"/>
      <c r="AF96" s="639"/>
      <c r="AG96" s="639"/>
      <c r="AH96" s="639"/>
      <c r="AI96" s="639"/>
      <c r="AJ96" s="639"/>
      <c r="AK96" s="639"/>
      <c r="AL96" s="639"/>
      <c r="AM96" s="639"/>
      <c r="AN96" s="639"/>
      <c r="AO96" s="639"/>
      <c r="AP96" s="639"/>
      <c r="AQ96" s="639"/>
      <c r="AR96" s="639"/>
      <c r="AS96" s="639"/>
      <c r="AT96" s="639"/>
      <c r="AU96" s="639"/>
      <c r="AV96" s="639"/>
      <c r="AW96" s="639"/>
      <c r="AX96" s="639"/>
      <c r="AY96" s="639"/>
      <c r="AZ96" s="640"/>
    </row>
    <row r="97" spans="1:52" s="600" customFormat="1" ht="18" customHeight="1">
      <c r="A97" s="578">
        <f t="shared" si="3"/>
        <v>1</v>
      </c>
      <c r="B97" s="587"/>
      <c r="C97" s="587"/>
      <c r="D97" s="587" t="s">
        <v>540</v>
      </c>
      <c r="E97" s="639" t="s">
        <v>820</v>
      </c>
      <c r="F97" s="639"/>
      <c r="G97" s="639"/>
      <c r="H97" s="639"/>
      <c r="I97" s="639"/>
      <c r="J97" s="639"/>
      <c r="K97" s="639"/>
      <c r="L97" s="639"/>
      <c r="M97" s="639"/>
      <c r="N97" s="639"/>
      <c r="O97" s="639"/>
      <c r="P97" s="639"/>
      <c r="Q97" s="639"/>
      <c r="R97" s="639"/>
      <c r="S97" s="639"/>
      <c r="T97" s="639"/>
      <c r="U97" s="639"/>
      <c r="V97" s="639"/>
      <c r="W97" s="639"/>
      <c r="X97" s="639"/>
      <c r="Y97" s="639"/>
      <c r="Z97" s="639"/>
      <c r="AA97" s="639"/>
      <c r="AB97" s="639"/>
      <c r="AC97" s="639"/>
      <c r="AD97" s="639"/>
      <c r="AE97" s="639"/>
      <c r="AF97" s="639"/>
      <c r="AG97" s="639"/>
      <c r="AH97" s="639"/>
      <c r="AI97" s="639"/>
      <c r="AJ97" s="639"/>
      <c r="AK97" s="639"/>
      <c r="AL97" s="639"/>
      <c r="AM97" s="639"/>
      <c r="AN97" s="639"/>
      <c r="AO97" s="639"/>
      <c r="AP97" s="639"/>
      <c r="AQ97" s="639"/>
      <c r="AR97" s="639"/>
      <c r="AS97" s="639"/>
      <c r="AT97" s="639"/>
      <c r="AU97" s="639"/>
      <c r="AV97" s="639"/>
      <c r="AW97" s="639"/>
      <c r="AX97" s="639"/>
      <c r="AY97" s="639"/>
      <c r="AZ97" s="640"/>
    </row>
    <row r="98" spans="1:52" s="600" customFormat="1" ht="18" customHeight="1">
      <c r="A98" s="578">
        <f t="shared" si="3"/>
        <v>1</v>
      </c>
      <c r="B98" s="587"/>
      <c r="C98" s="587"/>
      <c r="D98" s="587" t="s">
        <v>540</v>
      </c>
      <c r="E98" s="639" t="s">
        <v>821</v>
      </c>
      <c r="F98" s="639"/>
      <c r="G98" s="639"/>
      <c r="H98" s="639"/>
      <c r="I98" s="639"/>
      <c r="J98" s="639"/>
      <c r="K98" s="639"/>
      <c r="L98" s="639"/>
      <c r="M98" s="639"/>
      <c r="N98" s="639"/>
      <c r="O98" s="639"/>
      <c r="P98" s="639"/>
      <c r="Q98" s="639"/>
      <c r="R98" s="639"/>
      <c r="S98" s="639"/>
      <c r="T98" s="639"/>
      <c r="U98" s="639"/>
      <c r="V98" s="639"/>
      <c r="W98" s="639"/>
      <c r="X98" s="639"/>
      <c r="Y98" s="639"/>
      <c r="Z98" s="639"/>
      <c r="AA98" s="639"/>
      <c r="AB98" s="639"/>
      <c r="AC98" s="639"/>
      <c r="AD98" s="639"/>
      <c r="AE98" s="639"/>
      <c r="AF98" s="639"/>
      <c r="AG98" s="639"/>
      <c r="AH98" s="639"/>
      <c r="AI98" s="639"/>
      <c r="AJ98" s="639"/>
      <c r="AK98" s="639"/>
      <c r="AL98" s="639"/>
      <c r="AM98" s="639"/>
      <c r="AN98" s="639"/>
      <c r="AO98" s="639"/>
      <c r="AP98" s="639"/>
      <c r="AQ98" s="639"/>
      <c r="AR98" s="639"/>
      <c r="AS98" s="639"/>
      <c r="AT98" s="639"/>
      <c r="AU98" s="639"/>
      <c r="AV98" s="639"/>
      <c r="AW98" s="639"/>
      <c r="AX98" s="639"/>
      <c r="AY98" s="639"/>
      <c r="AZ98" s="640"/>
    </row>
    <row r="99" spans="1:52" s="600" customFormat="1" ht="18" customHeight="1">
      <c r="A99" s="578">
        <f t="shared" si="3"/>
        <v>1</v>
      </c>
      <c r="B99" s="587"/>
      <c r="C99" s="587"/>
      <c r="D99" s="587" t="s">
        <v>540</v>
      </c>
      <c r="E99" s="639" t="s">
        <v>822</v>
      </c>
      <c r="F99" s="639"/>
      <c r="G99" s="639"/>
      <c r="H99" s="639"/>
      <c r="I99" s="639"/>
      <c r="J99" s="639"/>
      <c r="K99" s="639"/>
      <c r="L99" s="639"/>
      <c r="M99" s="639"/>
      <c r="N99" s="639"/>
      <c r="O99" s="639"/>
      <c r="P99" s="639"/>
      <c r="Q99" s="639"/>
      <c r="R99" s="639"/>
      <c r="S99" s="639"/>
      <c r="T99" s="639"/>
      <c r="U99" s="639"/>
      <c r="V99" s="639"/>
      <c r="W99" s="639"/>
      <c r="X99" s="639"/>
      <c r="Y99" s="639"/>
      <c r="Z99" s="639"/>
      <c r="AA99" s="639"/>
      <c r="AB99" s="639"/>
      <c r="AC99" s="639"/>
      <c r="AD99" s="639"/>
      <c r="AE99" s="639"/>
      <c r="AF99" s="639"/>
      <c r="AG99" s="639"/>
      <c r="AH99" s="639"/>
      <c r="AI99" s="639"/>
      <c r="AJ99" s="639"/>
      <c r="AK99" s="639"/>
      <c r="AL99" s="639"/>
      <c r="AM99" s="639"/>
      <c r="AN99" s="639"/>
      <c r="AO99" s="639"/>
      <c r="AP99" s="639"/>
      <c r="AQ99" s="639"/>
      <c r="AR99" s="639"/>
      <c r="AS99" s="639"/>
      <c r="AT99" s="639"/>
      <c r="AU99" s="639"/>
      <c r="AV99" s="639"/>
      <c r="AW99" s="639"/>
      <c r="AX99" s="639"/>
      <c r="AY99" s="639"/>
      <c r="AZ99" s="640"/>
    </row>
    <row r="100" spans="1:52" s="600" customFormat="1" ht="18" customHeight="1" thickBot="1">
      <c r="A100" s="578">
        <f t="shared" si="3"/>
        <v>1</v>
      </c>
      <c r="B100" s="587"/>
      <c r="C100" s="587"/>
      <c r="D100" s="639"/>
      <c r="E100" s="641"/>
      <c r="F100" s="641"/>
      <c r="G100" s="641"/>
      <c r="H100" s="641"/>
      <c r="I100" s="641"/>
      <c r="J100" s="641"/>
      <c r="K100" s="641"/>
      <c r="L100" s="641"/>
      <c r="M100" s="641"/>
      <c r="N100" s="641"/>
      <c r="O100" s="641"/>
      <c r="P100" s="641"/>
      <c r="Q100" s="641"/>
      <c r="R100" s="641"/>
      <c r="S100" s="641"/>
      <c r="T100" s="641"/>
      <c r="U100" s="641"/>
      <c r="V100" s="641"/>
      <c r="W100" s="641"/>
      <c r="X100" s="641"/>
      <c r="Y100" s="641"/>
      <c r="Z100" s="641"/>
      <c r="AA100" s="641"/>
      <c r="AB100" s="641"/>
      <c r="AC100" s="641"/>
      <c r="AD100" s="641"/>
      <c r="AE100" s="641"/>
      <c r="AF100" s="641"/>
      <c r="AG100" s="641"/>
      <c r="AH100" s="641"/>
      <c r="AI100" s="641"/>
      <c r="AJ100" s="641"/>
      <c r="AK100" s="641"/>
      <c r="AL100" s="641"/>
      <c r="AM100" s="641"/>
      <c r="AN100" s="641"/>
      <c r="AO100" s="641"/>
      <c r="AP100" s="641"/>
      <c r="AQ100" s="641"/>
      <c r="AR100" s="641"/>
      <c r="AS100" s="641"/>
      <c r="AT100" s="641"/>
      <c r="AU100" s="641"/>
      <c r="AV100" s="641"/>
      <c r="AW100" s="641"/>
      <c r="AX100" s="641"/>
      <c r="AY100" s="641"/>
      <c r="AZ100" s="640"/>
    </row>
    <row r="101" spans="1:52" ht="33" thickTop="1" thickBot="1">
      <c r="A101" s="578">
        <f>IF(K$119&gt;0,1,0)</f>
        <v>1</v>
      </c>
      <c r="B101" s="2117" t="s">
        <v>823</v>
      </c>
      <c r="C101" s="2118"/>
      <c r="D101" s="2118"/>
      <c r="E101" s="2118"/>
      <c r="F101" s="2118"/>
      <c r="G101" s="2118"/>
      <c r="H101" s="2118"/>
      <c r="I101" s="2118"/>
      <c r="J101" s="2118"/>
      <c r="K101" s="2118"/>
      <c r="L101" s="2118"/>
      <c r="M101" s="2118"/>
      <c r="N101" s="2118"/>
      <c r="O101" s="2118"/>
      <c r="P101" s="2118"/>
      <c r="Q101" s="2118"/>
      <c r="R101" s="2118"/>
      <c r="S101" s="2118"/>
      <c r="T101" s="2118"/>
      <c r="U101" s="2118"/>
      <c r="V101" s="2118"/>
      <c r="W101" s="2118"/>
      <c r="X101" s="2118"/>
      <c r="Y101" s="2118"/>
      <c r="Z101" s="2118"/>
      <c r="AA101" s="2118"/>
      <c r="AB101" s="2118"/>
      <c r="AC101" s="2118"/>
      <c r="AD101" s="2118"/>
      <c r="AE101" s="2118"/>
      <c r="AF101" s="2118"/>
      <c r="AG101" s="2118"/>
      <c r="AH101" s="2118"/>
      <c r="AI101" s="2118"/>
      <c r="AJ101" s="2118"/>
      <c r="AK101" s="2118"/>
      <c r="AL101" s="2118"/>
      <c r="AM101" s="2118"/>
      <c r="AN101" s="2118"/>
      <c r="AO101" s="2118"/>
      <c r="AP101" s="2118"/>
      <c r="AQ101" s="2118"/>
      <c r="AR101" s="2118"/>
      <c r="AS101" s="2118"/>
      <c r="AT101" s="2118"/>
      <c r="AU101" s="2118"/>
      <c r="AV101" s="2118"/>
      <c r="AW101" s="2118"/>
      <c r="AX101" s="2118"/>
      <c r="AY101" s="2119"/>
      <c r="AZ101" s="574"/>
    </row>
    <row r="102" spans="1:52" s="580" customFormat="1" ht="9.9499999999999993" customHeight="1" thickTop="1">
      <c r="A102" s="578">
        <f t="shared" ref="A102:A135" si="4">IF(K$119&gt;0,1,0)</f>
        <v>1</v>
      </c>
      <c r="B102" s="579"/>
      <c r="C102" s="579"/>
      <c r="D102" s="579"/>
      <c r="E102" s="579"/>
      <c r="F102" s="579"/>
      <c r="G102" s="579"/>
      <c r="H102" s="579"/>
      <c r="I102" s="579"/>
      <c r="J102" s="579"/>
      <c r="K102" s="579"/>
      <c r="L102" s="579"/>
      <c r="M102" s="579"/>
      <c r="N102" s="579"/>
      <c r="O102" s="579"/>
      <c r="P102" s="579"/>
      <c r="Q102" s="579"/>
      <c r="R102" s="579"/>
      <c r="S102" s="579"/>
      <c r="T102" s="579"/>
      <c r="U102" s="579"/>
      <c r="V102" s="579"/>
      <c r="W102" s="579"/>
      <c r="X102" s="579"/>
      <c r="Y102" s="579"/>
      <c r="Z102" s="579"/>
      <c r="AA102" s="579"/>
      <c r="AB102" s="579"/>
      <c r="AC102" s="579"/>
      <c r="AD102" s="579"/>
      <c r="AE102" s="579"/>
      <c r="AF102" s="579"/>
      <c r="AG102" s="579"/>
      <c r="AH102" s="579"/>
      <c r="AI102" s="579"/>
      <c r="AJ102" s="579"/>
      <c r="AK102" s="579"/>
      <c r="AL102" s="579"/>
      <c r="AM102" s="579"/>
      <c r="AN102" s="579"/>
      <c r="AO102" s="579"/>
      <c r="AP102" s="579"/>
      <c r="AQ102" s="579"/>
      <c r="AR102" s="579"/>
      <c r="AS102" s="579"/>
      <c r="AT102" s="579"/>
      <c r="AU102" s="579"/>
      <c r="AV102" s="579"/>
      <c r="AW102" s="579"/>
      <c r="AX102" s="579"/>
      <c r="AY102" s="579"/>
    </row>
    <row r="103" spans="1:52" s="584" customFormat="1" ht="30" customHeight="1">
      <c r="A103" s="578">
        <f t="shared" si="4"/>
        <v>1</v>
      </c>
      <c r="B103" s="581"/>
      <c r="C103" s="581"/>
      <c r="D103" s="581"/>
      <c r="E103" s="581"/>
      <c r="F103" s="2120" t="s">
        <v>768</v>
      </c>
      <c r="G103" s="2120"/>
      <c r="H103" s="2120"/>
      <c r="I103" s="2120"/>
      <c r="J103" s="2120"/>
      <c r="K103" s="2120"/>
      <c r="L103" s="2121" t="str">
        <f>+'6-3표준조사(3)'!K154</f>
        <v>1-0</v>
      </c>
      <c r="M103" s="2121"/>
      <c r="N103" s="2121"/>
      <c r="O103" s="2121"/>
      <c r="P103" s="2121"/>
      <c r="Q103" s="2121"/>
      <c r="R103" s="582"/>
      <c r="S103" s="582"/>
      <c r="T103" s="2120" t="s">
        <v>769</v>
      </c>
      <c r="U103" s="2120"/>
      <c r="V103" s="2120"/>
      <c r="W103" s="2120"/>
      <c r="X103" s="2120"/>
      <c r="Y103" s="2120"/>
      <c r="Z103" s="2121" t="str">
        <f>+'6-3표준조사(3)'!L154</f>
        <v>2-0</v>
      </c>
      <c r="AA103" s="2121"/>
      <c r="AB103" s="2121"/>
      <c r="AC103" s="2121"/>
      <c r="AD103" s="2121"/>
      <c r="AE103" s="2121"/>
      <c r="AF103" s="582"/>
      <c r="AG103" s="582"/>
      <c r="AH103" s="2120" t="s">
        <v>770</v>
      </c>
      <c r="AI103" s="2120"/>
      <c r="AJ103" s="2120"/>
      <c r="AK103" s="2120"/>
      <c r="AL103" s="2120"/>
      <c r="AM103" s="2120"/>
      <c r="AN103" s="2120"/>
      <c r="AO103" s="2121" t="str">
        <f>+'6-3표준조사(3)'!R154</f>
        <v>모두베기</v>
      </c>
      <c r="AP103" s="2121"/>
      <c r="AQ103" s="2121"/>
      <c r="AR103" s="2121"/>
      <c r="AS103" s="2121"/>
      <c r="AT103" s="2121"/>
      <c r="AU103" s="583"/>
      <c r="AV103" s="583"/>
      <c r="AW103" s="583"/>
      <c r="AX103" s="583"/>
      <c r="AY103" s="581"/>
    </row>
    <row r="104" spans="1:52" s="580" customFormat="1" ht="14.25" customHeight="1">
      <c r="A104" s="578">
        <f t="shared" si="4"/>
        <v>1</v>
      </c>
      <c r="B104" s="579"/>
      <c r="C104" s="579"/>
      <c r="D104" s="579"/>
      <c r="E104" s="579"/>
      <c r="F104" s="579"/>
      <c r="G104" s="579"/>
      <c r="H104" s="579"/>
      <c r="I104" s="579"/>
      <c r="J104" s="579"/>
      <c r="K104" s="579"/>
      <c r="L104" s="579"/>
      <c r="M104" s="579"/>
      <c r="N104" s="579"/>
      <c r="O104" s="579"/>
      <c r="P104" s="579"/>
      <c r="Q104" s="579"/>
      <c r="R104" s="579"/>
      <c r="S104" s="579"/>
      <c r="T104" s="579"/>
      <c r="U104" s="579"/>
      <c r="V104" s="579"/>
      <c r="W104" s="579"/>
      <c r="X104" s="579"/>
      <c r="Y104" s="579"/>
      <c r="Z104" s="579"/>
      <c r="AA104" s="579"/>
      <c r="AB104" s="579"/>
      <c r="AC104" s="579"/>
      <c r="AD104" s="579"/>
      <c r="AE104" s="579"/>
      <c r="AF104" s="579"/>
      <c r="AG104" s="579"/>
      <c r="AH104" s="579"/>
      <c r="AI104" s="579"/>
      <c r="AJ104" s="579"/>
      <c r="AK104" s="579"/>
      <c r="AL104" s="579"/>
      <c r="AM104" s="579"/>
      <c r="AN104" s="579"/>
      <c r="AO104" s="579"/>
      <c r="AP104" s="579"/>
      <c r="AQ104" s="579"/>
      <c r="AR104" s="579"/>
      <c r="AS104" s="579"/>
      <c r="AT104" s="579"/>
      <c r="AU104" s="579"/>
      <c r="AV104" s="579"/>
      <c r="AW104" s="579"/>
      <c r="AX104" s="579"/>
      <c r="AY104" s="579"/>
    </row>
    <row r="105" spans="1:52" s="586" customFormat="1" ht="20.100000000000001" customHeight="1">
      <c r="A105" s="578">
        <f t="shared" si="4"/>
        <v>1</v>
      </c>
      <c r="B105" s="2116" t="s">
        <v>771</v>
      </c>
      <c r="C105" s="2116"/>
      <c r="D105" s="2116"/>
      <c r="E105" s="2116"/>
      <c r="F105" s="2116"/>
      <c r="G105" s="2116"/>
      <c r="H105" s="2116"/>
      <c r="I105" s="2116"/>
      <c r="J105" s="2116"/>
      <c r="K105" s="2116"/>
      <c r="L105" s="2116"/>
      <c r="M105" s="2116"/>
      <c r="N105" s="2116"/>
      <c r="O105" s="2116"/>
      <c r="P105" s="2116"/>
      <c r="Q105" s="2116"/>
      <c r="R105" s="2116"/>
      <c r="S105" s="2116"/>
      <c r="T105" s="2116"/>
      <c r="U105" s="2116"/>
      <c r="V105" s="2116"/>
      <c r="W105" s="2116"/>
      <c r="X105" s="2116"/>
      <c r="Y105" s="2116"/>
      <c r="Z105" s="2116"/>
      <c r="AA105" s="2116"/>
      <c r="AB105" s="2116"/>
      <c r="AC105" s="2116"/>
      <c r="AD105" s="2116"/>
      <c r="AE105" s="2116"/>
      <c r="AF105" s="2116"/>
      <c r="AG105" s="2116"/>
      <c r="AH105" s="2116"/>
      <c r="AI105" s="2116"/>
      <c r="AJ105" s="2116"/>
      <c r="AK105" s="2116"/>
      <c r="AL105" s="2116"/>
      <c r="AM105" s="2116"/>
      <c r="AN105" s="2116"/>
      <c r="AO105" s="2116"/>
      <c r="AP105" s="2116"/>
      <c r="AQ105" s="2116"/>
      <c r="AR105" s="2116"/>
      <c r="AS105" s="2116"/>
      <c r="AT105" s="2116"/>
      <c r="AU105" s="2116"/>
      <c r="AV105" s="2116"/>
      <c r="AW105" s="2116"/>
      <c r="AX105" s="2116"/>
      <c r="AY105" s="2116"/>
      <c r="AZ105" s="585"/>
    </row>
    <row r="106" spans="1:52" s="586" customFormat="1" ht="18" customHeight="1">
      <c r="A106" s="578">
        <f t="shared" si="4"/>
        <v>1</v>
      </c>
      <c r="B106" s="587"/>
      <c r="C106" s="587" t="s">
        <v>772</v>
      </c>
      <c r="D106" s="588" t="s">
        <v>773</v>
      </c>
      <c r="E106" s="588"/>
      <c r="F106" s="589"/>
      <c r="G106" s="589"/>
      <c r="H106" s="589"/>
      <c r="I106" s="589"/>
      <c r="J106" s="590"/>
      <c r="K106" s="587"/>
      <c r="L106" s="587"/>
      <c r="M106" s="588"/>
      <c r="N106" s="588"/>
      <c r="O106" s="590"/>
      <c r="P106" s="588"/>
      <c r="Q106" s="588"/>
      <c r="R106" s="588"/>
      <c r="S106" s="588"/>
      <c r="T106" s="588"/>
      <c r="U106" s="588"/>
      <c r="V106" s="588"/>
      <c r="W106" s="588"/>
      <c r="X106" s="588"/>
      <c r="Y106" s="588"/>
      <c r="Z106" s="588"/>
      <c r="AA106" s="588"/>
      <c r="AB106" s="588"/>
      <c r="AC106" s="588"/>
      <c r="AD106" s="588"/>
      <c r="AE106" s="588"/>
      <c r="AF106" s="587"/>
      <c r="AG106" s="587"/>
      <c r="AH106" s="587"/>
      <c r="AI106" s="587"/>
      <c r="AJ106" s="587"/>
      <c r="AK106" s="587"/>
      <c r="AL106" s="587"/>
      <c r="AM106" s="587"/>
      <c r="AN106" s="587"/>
      <c r="AO106" s="587"/>
      <c r="AP106" s="587"/>
      <c r="AQ106" s="587"/>
      <c r="AR106" s="587"/>
      <c r="AS106" s="587"/>
      <c r="AT106" s="587"/>
      <c r="AU106" s="587"/>
      <c r="AV106" s="587"/>
      <c r="AW106" s="587"/>
      <c r="AX106" s="587"/>
      <c r="AY106" s="587"/>
    </row>
    <row r="107" spans="1:52" s="586" customFormat="1" ht="18" customHeight="1">
      <c r="A107" s="578">
        <f t="shared" si="4"/>
        <v>1</v>
      </c>
      <c r="B107" s="587"/>
      <c r="C107" s="587"/>
      <c r="D107" s="587" t="s">
        <v>540</v>
      </c>
      <c r="E107" s="588" t="str">
        <f>CONCATENATE(L103," 임반 ",Z103," 소반 은 해발고",'6-3표준조사(3)'!W153,"m ~ ",'6-3표준조사(3)'!W154,"m 사이에 분포한다.")</f>
        <v>1-0 임반 2-0 소반 은 해발고443m ~ 514m 사이에 분포한다.</v>
      </c>
      <c r="F107" s="588"/>
      <c r="G107" s="588"/>
      <c r="H107" s="588"/>
      <c r="I107" s="588"/>
      <c r="J107" s="588"/>
      <c r="K107" s="588"/>
      <c r="L107" s="588"/>
      <c r="M107" s="588"/>
      <c r="N107" s="588"/>
      <c r="O107" s="588"/>
      <c r="P107" s="588"/>
      <c r="Q107" s="588"/>
      <c r="R107" s="588"/>
      <c r="S107" s="588"/>
      <c r="T107" s="588"/>
      <c r="U107" s="588"/>
      <c r="V107" s="588"/>
      <c r="W107" s="588"/>
      <c r="X107" s="588"/>
      <c r="Y107" s="588"/>
      <c r="Z107" s="588"/>
      <c r="AA107" s="588"/>
      <c r="AB107" s="588"/>
      <c r="AC107" s="588"/>
      <c r="AD107" s="588"/>
      <c r="AE107" s="588"/>
      <c r="AF107" s="588"/>
      <c r="AG107" s="588"/>
      <c r="AH107" s="588"/>
      <c r="AI107" s="588"/>
      <c r="AJ107" s="591"/>
      <c r="AK107" s="591"/>
      <c r="AL107" s="591"/>
      <c r="AM107" s="588"/>
      <c r="AN107" s="588"/>
      <c r="AO107" s="588"/>
      <c r="AP107" s="588"/>
      <c r="AQ107" s="588"/>
      <c r="AR107" s="588"/>
      <c r="AS107" s="588"/>
      <c r="AT107" s="588"/>
      <c r="AU107" s="588"/>
      <c r="AV107" s="588"/>
      <c r="AW107" s="588"/>
      <c r="AX107" s="588"/>
      <c r="AY107" s="588"/>
    </row>
    <row r="108" spans="1:52" s="586" customFormat="1" ht="18" customHeight="1">
      <c r="A108" s="578">
        <f t="shared" si="4"/>
        <v>1</v>
      </c>
      <c r="B108" s="587"/>
      <c r="C108" s="587"/>
      <c r="D108" s="587" t="s">
        <v>540</v>
      </c>
      <c r="E108" s="587" t="str">
        <f>CONCATENATE("소반의 경사도는 평균 ",'6-3표준조사(3)'!W155,"˚로 ",'6-3표준조사(3)'!P156,"경사이고, 임지의 잔재를 제외하고 장애물은 많지 않다.")</f>
        <v>소반의 경사도는 평균 29.2˚로 중 (15˚ ~ 30˚)경사이고, 임지의 잔재를 제외하고 장애물은 많지 않다.</v>
      </c>
      <c r="F108" s="587"/>
      <c r="G108" s="587"/>
      <c r="H108" s="587"/>
      <c r="I108" s="587"/>
      <c r="J108" s="587"/>
      <c r="K108" s="587"/>
      <c r="L108" s="587"/>
      <c r="M108" s="587"/>
      <c r="N108" s="587"/>
      <c r="O108" s="587"/>
      <c r="P108" s="587"/>
      <c r="Q108" s="587"/>
      <c r="R108" s="587"/>
      <c r="S108" s="587"/>
      <c r="T108" s="587"/>
      <c r="U108" s="587"/>
      <c r="V108" s="587"/>
      <c r="W108" s="587"/>
      <c r="X108" s="587"/>
      <c r="Y108" s="587"/>
      <c r="Z108" s="587"/>
      <c r="AA108" s="587"/>
      <c r="AB108" s="587"/>
      <c r="AC108" s="587"/>
      <c r="AD108" s="587"/>
      <c r="AE108" s="587"/>
      <c r="AF108" s="587"/>
      <c r="AG108" s="587"/>
      <c r="AH108" s="587"/>
      <c r="AI108" s="587"/>
      <c r="AJ108" s="587"/>
      <c r="AK108" s="587"/>
      <c r="AL108" s="587"/>
      <c r="AM108" s="587"/>
      <c r="AN108" s="587"/>
      <c r="AO108" s="587"/>
      <c r="AP108" s="587"/>
      <c r="AQ108" s="587"/>
      <c r="AR108" s="587"/>
      <c r="AS108" s="587"/>
      <c r="AT108" s="587"/>
      <c r="AU108" s="587"/>
      <c r="AV108" s="587"/>
      <c r="AW108" s="587"/>
      <c r="AX108" s="587"/>
      <c r="AY108" s="587"/>
    </row>
    <row r="109" spans="1:52" s="586" customFormat="1" ht="18" customHeight="1">
      <c r="A109" s="578">
        <f t="shared" si="4"/>
        <v>1</v>
      </c>
      <c r="B109" s="587"/>
      <c r="C109" s="587" t="s">
        <v>405</v>
      </c>
      <c r="D109" s="587" t="s">
        <v>777</v>
      </c>
      <c r="E109" s="587"/>
      <c r="F109" s="587"/>
      <c r="G109" s="587"/>
      <c r="H109" s="587"/>
      <c r="I109" s="587"/>
      <c r="J109" s="587"/>
      <c r="K109" s="588"/>
      <c r="L109" s="588"/>
      <c r="M109" s="592"/>
      <c r="N109" s="587"/>
      <c r="O109" s="587"/>
      <c r="P109" s="593"/>
      <c r="Q109" s="593"/>
      <c r="R109" s="593"/>
      <c r="S109" s="593"/>
      <c r="T109" s="593"/>
      <c r="U109" s="587"/>
      <c r="V109" s="587"/>
      <c r="W109" s="587"/>
      <c r="X109" s="587"/>
      <c r="Y109" s="587"/>
      <c r="Z109" s="587"/>
      <c r="AA109" s="587"/>
      <c r="AB109" s="587"/>
      <c r="AC109" s="587"/>
      <c r="AD109" s="587"/>
      <c r="AE109" s="587"/>
      <c r="AF109" s="587"/>
      <c r="AG109" s="587"/>
      <c r="AH109" s="587"/>
      <c r="AI109" s="587"/>
      <c r="AJ109" s="587"/>
      <c r="AK109" s="587"/>
      <c r="AL109" s="587"/>
      <c r="AM109" s="587"/>
      <c r="AN109" s="587"/>
      <c r="AO109" s="587"/>
      <c r="AP109" s="587"/>
      <c r="AQ109" s="587"/>
      <c r="AR109" s="587"/>
      <c r="AS109" s="587"/>
      <c r="AT109" s="587"/>
      <c r="AU109" s="587"/>
      <c r="AV109" s="587"/>
      <c r="AW109" s="587"/>
      <c r="AX109" s="587"/>
      <c r="AY109" s="587"/>
    </row>
    <row r="110" spans="1:52" s="586" customFormat="1" ht="18" customHeight="1">
      <c r="A110" s="578">
        <f t="shared" si="4"/>
        <v>1</v>
      </c>
      <c r="B110" s="587"/>
      <c r="C110" s="587"/>
      <c r="D110" s="587" t="s">
        <v>540</v>
      </c>
      <c r="E110" s="588" t="str">
        <f>CONCATENATE("사업대상지는 ",'6-3표준조사(3)'!N154," ",'6-3표준조사(3)'!O154," ",'6-3표준조사(3)'!P154,"이다." )</f>
        <v>사업대상지는 0 자작 산11-4번지이다.</v>
      </c>
      <c r="F110" s="588"/>
      <c r="G110" s="588"/>
      <c r="H110" s="587"/>
      <c r="I110" s="587"/>
      <c r="J110" s="587"/>
      <c r="K110" s="587"/>
      <c r="L110" s="587"/>
      <c r="M110" s="587"/>
      <c r="N110" s="587"/>
      <c r="O110" s="587"/>
      <c r="P110" s="587"/>
      <c r="Q110" s="587"/>
      <c r="R110" s="587"/>
      <c r="S110" s="587"/>
      <c r="T110" s="587"/>
      <c r="U110" s="587"/>
      <c r="V110" s="587"/>
      <c r="W110" s="587"/>
      <c r="X110" s="587"/>
      <c r="Y110" s="587"/>
      <c r="Z110" s="587"/>
      <c r="AA110" s="587"/>
      <c r="AB110" s="587"/>
      <c r="AC110" s="587"/>
      <c r="AD110" s="587"/>
      <c r="AE110" s="587"/>
      <c r="AF110" s="587"/>
      <c r="AG110" s="587"/>
      <c r="AH110" s="587"/>
      <c r="AI110" s="587"/>
      <c r="AJ110" s="588"/>
      <c r="AK110" s="588"/>
      <c r="AL110" s="588"/>
      <c r="AM110" s="588"/>
      <c r="AN110" s="588"/>
      <c r="AO110" s="588"/>
      <c r="AP110" s="588"/>
      <c r="AQ110" s="588"/>
      <c r="AR110" s="588"/>
      <c r="AS110" s="588"/>
      <c r="AT110" s="588"/>
      <c r="AU110" s="588"/>
      <c r="AV110" s="588"/>
      <c r="AW110" s="588"/>
      <c r="AX110" s="588"/>
      <c r="AY110" s="588"/>
      <c r="AZ110" s="594"/>
    </row>
    <row r="111" spans="1:52" s="586" customFormat="1" ht="18" customHeight="1">
      <c r="A111" s="578">
        <f t="shared" si="4"/>
        <v>1</v>
      </c>
      <c r="B111" s="587"/>
      <c r="C111" s="587"/>
      <c r="D111" s="587" t="s">
        <v>540</v>
      </c>
      <c r="E111" s="588" t="str">
        <f>CONCATENATE("소반내에 묘지 및 조림목이 고사하여 풀베기 작업이 필요없는 지역을 제외한 풀베기사업 대상면적은 ",'6-3표준조사(3)'!Q154,"ha 이다.")</f>
        <v>소반내에 묘지 및 조림목이 고사하여 풀베기 작업이 필요없는 지역을 제외한 풀베기사업 대상면적은 5.7ha 이다.</v>
      </c>
      <c r="F111" s="588"/>
      <c r="G111" s="588"/>
      <c r="H111" s="588"/>
      <c r="I111" s="588"/>
      <c r="J111" s="588"/>
      <c r="K111" s="588"/>
      <c r="L111" s="588"/>
      <c r="M111" s="588"/>
      <c r="N111" s="588"/>
      <c r="O111" s="588"/>
      <c r="P111" s="588"/>
      <c r="Q111" s="588"/>
      <c r="R111" s="588"/>
      <c r="S111" s="588"/>
      <c r="T111" s="588"/>
      <c r="U111" s="588"/>
      <c r="V111" s="588"/>
      <c r="W111" s="588"/>
      <c r="X111" s="588"/>
      <c r="Y111" s="588"/>
      <c r="Z111" s="588"/>
      <c r="AA111" s="588"/>
      <c r="AB111" s="588"/>
      <c r="AC111" s="588"/>
      <c r="AD111" s="588"/>
      <c r="AE111" s="588"/>
      <c r="AF111" s="588"/>
      <c r="AG111" s="588"/>
      <c r="AH111" s="588"/>
      <c r="AI111" s="588"/>
      <c r="AJ111" s="588"/>
      <c r="AK111" s="588"/>
      <c r="AL111" s="588"/>
      <c r="AM111" s="588"/>
      <c r="AN111" s="588"/>
      <c r="AO111" s="588"/>
      <c r="AP111" s="588"/>
      <c r="AQ111" s="588"/>
      <c r="AR111" s="588"/>
      <c r="AS111" s="588"/>
      <c r="AT111" s="588"/>
      <c r="AU111" s="588"/>
      <c r="AV111" s="588"/>
      <c r="AW111" s="588"/>
      <c r="AX111" s="588"/>
      <c r="AY111" s="588"/>
      <c r="AZ111" s="594"/>
    </row>
    <row r="112" spans="1:52" s="586" customFormat="1" ht="18" customHeight="1">
      <c r="A112" s="578">
        <f t="shared" si="4"/>
        <v>1</v>
      </c>
      <c r="B112" s="587"/>
      <c r="C112" s="587" t="s">
        <v>407</v>
      </c>
      <c r="D112" s="587" t="s">
        <v>779</v>
      </c>
      <c r="E112" s="588"/>
      <c r="F112" s="588"/>
      <c r="G112" s="588"/>
      <c r="H112" s="588"/>
      <c r="I112" s="588"/>
      <c r="J112" s="588"/>
      <c r="K112" s="588"/>
      <c r="L112" s="588"/>
      <c r="M112" s="588"/>
      <c r="N112" s="588"/>
      <c r="O112" s="588"/>
      <c r="P112" s="588"/>
      <c r="Q112" s="588"/>
      <c r="R112" s="588"/>
      <c r="S112" s="588"/>
      <c r="T112" s="588"/>
      <c r="U112" s="588"/>
      <c r="V112" s="588"/>
      <c r="W112" s="588"/>
      <c r="X112" s="588"/>
      <c r="Y112" s="588"/>
      <c r="Z112" s="588"/>
      <c r="AA112" s="588"/>
      <c r="AB112" s="588"/>
      <c r="AC112" s="588"/>
      <c r="AD112" s="588"/>
      <c r="AE112" s="588"/>
      <c r="AF112" s="588"/>
      <c r="AG112" s="588"/>
      <c r="AH112" s="595"/>
      <c r="AI112" s="595"/>
      <c r="AJ112" s="595"/>
      <c r="AK112" s="588"/>
      <c r="AL112" s="588"/>
      <c r="AM112" s="588"/>
      <c r="AN112" s="588"/>
      <c r="AO112" s="588"/>
      <c r="AP112" s="588"/>
      <c r="AQ112" s="588"/>
      <c r="AR112" s="588"/>
      <c r="AS112" s="588"/>
      <c r="AT112" s="588"/>
      <c r="AU112" s="588"/>
      <c r="AV112" s="588"/>
      <c r="AW112" s="588"/>
      <c r="AX112" s="588"/>
      <c r="AY112" s="588"/>
      <c r="AZ112" s="594"/>
    </row>
    <row r="113" spans="1:74" s="586" customFormat="1" ht="18" customHeight="1">
      <c r="A113" s="578">
        <f t="shared" si="4"/>
        <v>1</v>
      </c>
      <c r="B113" s="596"/>
      <c r="C113" s="596"/>
      <c r="D113" s="596" t="s">
        <v>540</v>
      </c>
      <c r="E113" s="597" t="s">
        <v>2165</v>
      </c>
      <c r="F113" s="597"/>
      <c r="G113" s="597"/>
      <c r="H113" s="597"/>
      <c r="I113" s="597"/>
      <c r="J113" s="597"/>
      <c r="K113" s="597"/>
      <c r="L113" s="597"/>
      <c r="M113" s="597"/>
      <c r="N113" s="597"/>
      <c r="O113" s="597"/>
      <c r="P113" s="597"/>
      <c r="Q113" s="597"/>
      <c r="R113" s="597"/>
      <c r="S113" s="597"/>
      <c r="T113" s="597"/>
      <c r="U113" s="597"/>
      <c r="V113" s="597"/>
      <c r="W113" s="597"/>
      <c r="X113" s="597"/>
      <c r="Y113" s="597"/>
      <c r="Z113" s="597"/>
      <c r="AA113" s="597"/>
      <c r="AB113" s="597"/>
      <c r="AC113" s="597"/>
      <c r="AD113" s="597"/>
      <c r="AE113" s="597"/>
      <c r="AF113" s="597"/>
      <c r="AG113" s="597"/>
      <c r="AH113" s="598"/>
      <c r="AI113" s="598"/>
      <c r="AJ113" s="598"/>
      <c r="AK113" s="597"/>
      <c r="AL113" s="597"/>
      <c r="AM113" s="597"/>
      <c r="AN113" s="597"/>
      <c r="AO113" s="597"/>
      <c r="AP113" s="597"/>
      <c r="AQ113" s="597"/>
      <c r="AR113" s="597"/>
      <c r="AS113" s="597"/>
      <c r="AT113" s="597"/>
      <c r="AU113" s="597"/>
      <c r="AV113" s="597"/>
      <c r="AW113" s="597"/>
      <c r="AX113" s="597"/>
      <c r="AY113" s="597"/>
      <c r="AZ113" s="594"/>
    </row>
    <row r="114" spans="1:74" s="586" customFormat="1" ht="14.25" customHeight="1">
      <c r="A114" s="578">
        <f t="shared" si="4"/>
        <v>1</v>
      </c>
      <c r="B114" s="587"/>
      <c r="C114" s="587"/>
      <c r="D114" s="599"/>
      <c r="E114" s="599"/>
      <c r="F114" s="599"/>
      <c r="G114" s="599"/>
      <c r="H114" s="599"/>
      <c r="I114" s="599"/>
      <c r="J114" s="599"/>
      <c r="K114" s="599"/>
      <c r="L114" s="599"/>
      <c r="M114" s="599"/>
      <c r="N114" s="599"/>
      <c r="O114" s="599"/>
      <c r="P114" s="599"/>
      <c r="Q114" s="599"/>
      <c r="R114" s="599"/>
      <c r="S114" s="599"/>
      <c r="T114" s="599"/>
      <c r="U114" s="599"/>
      <c r="V114" s="599"/>
      <c r="W114" s="599"/>
      <c r="X114" s="599"/>
      <c r="Y114" s="599"/>
      <c r="Z114" s="599"/>
      <c r="AA114" s="599"/>
      <c r="AB114" s="599"/>
      <c r="AC114" s="599"/>
      <c r="AD114" s="599"/>
      <c r="AE114" s="599"/>
      <c r="AF114" s="599"/>
      <c r="AG114" s="599"/>
      <c r="AH114" s="599"/>
      <c r="AI114" s="599"/>
      <c r="AJ114" s="599"/>
      <c r="AK114" s="599"/>
      <c r="AL114" s="599"/>
      <c r="AM114" s="599"/>
      <c r="AN114" s="599"/>
      <c r="AO114" s="599"/>
      <c r="AP114" s="599"/>
      <c r="AQ114" s="599"/>
      <c r="AR114" s="599"/>
      <c r="AS114" s="599"/>
      <c r="AT114" s="599"/>
      <c r="AU114" s="599"/>
      <c r="AV114" s="599"/>
      <c r="AW114" s="599"/>
      <c r="AX114" s="599"/>
      <c r="AY114" s="599"/>
      <c r="AZ114" s="594"/>
      <c r="BA114" s="600"/>
      <c r="BB114" s="600"/>
      <c r="BC114" s="600"/>
      <c r="BD114" s="600"/>
      <c r="BE114" s="600"/>
      <c r="BF114" s="600"/>
      <c r="BG114" s="600"/>
      <c r="BH114" s="600"/>
      <c r="BI114" s="600"/>
      <c r="BJ114" s="600"/>
    </row>
    <row r="115" spans="1:74" s="580" customFormat="1" ht="20.100000000000001" customHeight="1">
      <c r="A115" s="578">
        <f t="shared" si="4"/>
        <v>1</v>
      </c>
      <c r="B115" s="2116" t="s">
        <v>780</v>
      </c>
      <c r="C115" s="2116"/>
      <c r="D115" s="2116"/>
      <c r="E115" s="2116"/>
      <c r="F115" s="2116"/>
      <c r="G115" s="2116"/>
      <c r="H115" s="2116"/>
      <c r="I115" s="2116"/>
      <c r="J115" s="2116"/>
      <c r="K115" s="2116"/>
      <c r="L115" s="2116"/>
      <c r="M115" s="2116"/>
      <c r="N115" s="2116"/>
      <c r="O115" s="2116"/>
      <c r="P115" s="2116"/>
      <c r="Q115" s="2116"/>
      <c r="R115" s="2116"/>
      <c r="S115" s="2116"/>
      <c r="T115" s="2116"/>
      <c r="U115" s="2116"/>
      <c r="V115" s="2116"/>
      <c r="W115" s="2116"/>
      <c r="X115" s="2116"/>
      <c r="Y115" s="2116"/>
      <c r="Z115" s="2116"/>
      <c r="AA115" s="2116"/>
      <c r="AB115" s="2116"/>
      <c r="AC115" s="2116"/>
      <c r="AD115" s="2116"/>
      <c r="AE115" s="2116"/>
      <c r="AF115" s="2116"/>
      <c r="AG115" s="2116"/>
      <c r="AH115" s="2116"/>
      <c r="AI115" s="2116"/>
      <c r="AJ115" s="2116"/>
      <c r="AK115" s="2116"/>
      <c r="AL115" s="2116"/>
      <c r="AM115" s="2116"/>
      <c r="AN115" s="2116"/>
      <c r="AO115" s="2116"/>
      <c r="AP115" s="2116"/>
      <c r="AQ115" s="2116"/>
      <c r="AR115" s="2116"/>
      <c r="AS115" s="2116"/>
      <c r="AT115" s="2116"/>
      <c r="AU115" s="2116"/>
      <c r="AV115" s="2116"/>
      <c r="AW115" s="2116"/>
      <c r="AX115" s="2116"/>
      <c r="AY115" s="2116"/>
      <c r="AZ115" s="585"/>
      <c r="BA115" s="600"/>
      <c r="BB115" s="601"/>
      <c r="BC115" s="601"/>
      <c r="BD115" s="601"/>
      <c r="BE115" s="601"/>
      <c r="BF115" s="601"/>
      <c r="BG115" s="601"/>
      <c r="BH115" s="601"/>
      <c r="BI115" s="601"/>
      <c r="BJ115" s="601"/>
    </row>
    <row r="116" spans="1:74" s="601" customFormat="1" ht="20.100000000000001" customHeight="1">
      <c r="A116" s="578">
        <f t="shared" si="4"/>
        <v>1</v>
      </c>
      <c r="B116" s="602"/>
      <c r="C116" s="603" t="s">
        <v>772</v>
      </c>
      <c r="D116" s="603" t="s">
        <v>781</v>
      </c>
      <c r="E116" s="604"/>
      <c r="F116" s="604"/>
      <c r="G116" s="595"/>
      <c r="H116" s="605"/>
      <c r="I116" s="605"/>
      <c r="J116" s="606"/>
      <c r="K116" s="606"/>
      <c r="L116" s="606"/>
      <c r="M116" s="606"/>
      <c r="N116" s="606"/>
      <c r="O116" s="606"/>
      <c r="P116" s="606"/>
      <c r="Q116" s="607"/>
      <c r="R116" s="607"/>
      <c r="S116" s="607"/>
      <c r="T116" s="607"/>
      <c r="U116" s="607"/>
      <c r="V116" s="608"/>
      <c r="W116" s="608"/>
      <c r="X116" s="608"/>
      <c r="Y116" s="608"/>
      <c r="Z116" s="608"/>
      <c r="AA116" s="608"/>
      <c r="AB116" s="608"/>
      <c r="AC116" s="608"/>
      <c r="AD116" s="608"/>
      <c r="AE116" s="608"/>
      <c r="AF116" s="608"/>
      <c r="AG116" s="608"/>
      <c r="AH116" s="609"/>
      <c r="AI116" s="609"/>
      <c r="AJ116" s="609"/>
      <c r="AK116" s="609"/>
      <c r="AL116" s="610"/>
      <c r="AM116" s="610"/>
      <c r="AN116" s="610"/>
      <c r="AO116" s="610"/>
      <c r="AP116" s="610"/>
      <c r="AQ116" s="610"/>
      <c r="AR116" s="610"/>
      <c r="AS116" s="610"/>
      <c r="AT116" s="610"/>
      <c r="AU116" s="610"/>
      <c r="AV116" s="605"/>
      <c r="AW116" s="605"/>
      <c r="AX116" s="605"/>
      <c r="AY116" s="605"/>
      <c r="AZ116" s="611"/>
      <c r="BA116" s="600"/>
      <c r="BB116" s="600"/>
      <c r="BC116" s="600"/>
      <c r="BD116" s="600"/>
      <c r="BE116" s="600"/>
      <c r="BF116" s="600"/>
      <c r="BG116" s="600"/>
      <c r="BH116" s="600"/>
      <c r="BI116" s="600"/>
      <c r="BJ116" s="600"/>
    </row>
    <row r="117" spans="1:74" s="586" customFormat="1" ht="18" customHeight="1">
      <c r="A117" s="578">
        <f t="shared" si="4"/>
        <v>1</v>
      </c>
      <c r="B117" s="612"/>
      <c r="C117" s="2111" t="s">
        <v>782</v>
      </c>
      <c r="D117" s="2111"/>
      <c r="E117" s="2111"/>
      <c r="F117" s="2111"/>
      <c r="G117" s="2111"/>
      <c r="H117" s="2111"/>
      <c r="I117" s="2111"/>
      <c r="J117" s="2111"/>
      <c r="K117" s="2111" t="s">
        <v>783</v>
      </c>
      <c r="L117" s="2111"/>
      <c r="M117" s="2111"/>
      <c r="N117" s="2111"/>
      <c r="O117" s="2111"/>
      <c r="P117" s="2111"/>
      <c r="Q117" s="2111"/>
      <c r="R117" s="2111"/>
      <c r="S117" s="2111" t="s">
        <v>784</v>
      </c>
      <c r="T117" s="2111"/>
      <c r="U117" s="2111"/>
      <c r="V117" s="2111"/>
      <c r="W117" s="2111"/>
      <c r="X117" s="2111"/>
      <c r="Y117" s="2111"/>
      <c r="Z117" s="2111"/>
      <c r="AA117" s="2111" t="s">
        <v>785</v>
      </c>
      <c r="AB117" s="2111"/>
      <c r="AC117" s="2111"/>
      <c r="AD117" s="2111"/>
      <c r="AE117" s="2111"/>
      <c r="AF117" s="2111"/>
      <c r="AG117" s="2111"/>
      <c r="AH117" s="2111"/>
      <c r="AI117" s="2111"/>
      <c r="AJ117" s="2111"/>
      <c r="AK117" s="2111"/>
      <c r="AL117" s="2111"/>
      <c r="AM117" s="2111"/>
      <c r="AN117" s="2111"/>
      <c r="AO117" s="2111"/>
      <c r="AP117" s="2111"/>
      <c r="AQ117" s="2111" t="s">
        <v>1156</v>
      </c>
      <c r="AR117" s="2111"/>
      <c r="AS117" s="2111"/>
      <c r="AT117" s="2111"/>
      <c r="AU117" s="2111"/>
      <c r="AV117" s="2111"/>
      <c r="AW117" s="2111"/>
      <c r="AX117" s="2111"/>
      <c r="AY117" s="612"/>
      <c r="AZ117" s="613"/>
      <c r="BA117" s="601"/>
      <c r="BB117" s="601"/>
      <c r="BC117" s="600"/>
      <c r="BD117" s="600"/>
      <c r="BE117" s="600"/>
      <c r="BF117" s="600"/>
      <c r="BG117" s="600"/>
      <c r="BH117" s="600"/>
      <c r="BI117" s="600"/>
      <c r="BJ117" s="600"/>
    </row>
    <row r="118" spans="1:74" s="586" customFormat="1" ht="18" customHeight="1">
      <c r="A118" s="578">
        <f t="shared" si="4"/>
        <v>1</v>
      </c>
      <c r="B118" s="612"/>
      <c r="C118" s="2111"/>
      <c r="D118" s="2111"/>
      <c r="E118" s="2111"/>
      <c r="F118" s="2111"/>
      <c r="G118" s="2111"/>
      <c r="H118" s="2111"/>
      <c r="I118" s="2111"/>
      <c r="J118" s="2111"/>
      <c r="K118" s="2111"/>
      <c r="L118" s="2111"/>
      <c r="M118" s="2111"/>
      <c r="N118" s="2111"/>
      <c r="O118" s="2111"/>
      <c r="P118" s="2111"/>
      <c r="Q118" s="2111"/>
      <c r="R118" s="2111"/>
      <c r="S118" s="2111"/>
      <c r="T118" s="2111"/>
      <c r="U118" s="2111"/>
      <c r="V118" s="2111"/>
      <c r="W118" s="2111"/>
      <c r="X118" s="2111"/>
      <c r="Y118" s="2111"/>
      <c r="Z118" s="2111"/>
      <c r="AA118" s="2111" t="s">
        <v>786</v>
      </c>
      <c r="AB118" s="2111"/>
      <c r="AC118" s="2111"/>
      <c r="AD118" s="2111"/>
      <c r="AE118" s="2111"/>
      <c r="AF118" s="2111"/>
      <c r="AG118" s="2111"/>
      <c r="AH118" s="2111"/>
      <c r="AI118" s="2111" t="s">
        <v>787</v>
      </c>
      <c r="AJ118" s="2111"/>
      <c r="AK118" s="2111"/>
      <c r="AL118" s="2111"/>
      <c r="AM118" s="2111"/>
      <c r="AN118" s="2111"/>
      <c r="AO118" s="2111"/>
      <c r="AP118" s="2111"/>
      <c r="AQ118" s="2111"/>
      <c r="AR118" s="2111"/>
      <c r="AS118" s="2111"/>
      <c r="AT118" s="2111"/>
      <c r="AU118" s="2111"/>
      <c r="AV118" s="2111"/>
      <c r="AW118" s="2111"/>
      <c r="AX118" s="2111"/>
      <c r="AY118" s="612"/>
      <c r="AZ118" s="613"/>
      <c r="BA118" s="600"/>
      <c r="BB118" s="600"/>
      <c r="BC118" s="600"/>
      <c r="BD118" s="600"/>
      <c r="BE118" s="600"/>
      <c r="BF118" s="600"/>
      <c r="BG118" s="600"/>
      <c r="BH118" s="600"/>
      <c r="BI118" s="600"/>
      <c r="BJ118" s="600"/>
    </row>
    <row r="119" spans="1:74" s="586" customFormat="1" ht="18" customHeight="1">
      <c r="A119" s="578">
        <f t="shared" si="4"/>
        <v>1</v>
      </c>
      <c r="B119" s="614"/>
      <c r="C119" s="2122" t="str">
        <f>L103</f>
        <v>1-0</v>
      </c>
      <c r="D119" s="2123"/>
      <c r="E119" s="2126" t="s">
        <v>564</v>
      </c>
      <c r="F119" s="2126"/>
      <c r="G119" s="2123" t="str">
        <f>Z103</f>
        <v>2-0</v>
      </c>
      <c r="H119" s="2123"/>
      <c r="I119" s="2126" t="s">
        <v>775</v>
      </c>
      <c r="J119" s="2126"/>
      <c r="K119" s="2127">
        <f>'6-3표준조사(3)'!Q154</f>
        <v>5.7</v>
      </c>
      <c r="L119" s="2127"/>
      <c r="M119" s="2127"/>
      <c r="N119" s="2127"/>
      <c r="O119" s="2127"/>
      <c r="P119" s="2127"/>
      <c r="Q119" s="2127"/>
      <c r="R119" s="2127"/>
      <c r="S119" s="2113" t="str">
        <f>'6-3표준조사(3)'!K156</f>
        <v>낙엽송</v>
      </c>
      <c r="T119" s="2113"/>
      <c r="U119" s="2113"/>
      <c r="V119" s="2113"/>
      <c r="W119" s="2113"/>
      <c r="X119" s="2113"/>
      <c r="Y119" s="2113"/>
      <c r="Z119" s="2113"/>
      <c r="AA119" s="2129">
        <f>'6-3표준조사(3)'!Q160</f>
        <v>1617</v>
      </c>
      <c r="AB119" s="2129"/>
      <c r="AC119" s="2129"/>
      <c r="AD119" s="2129"/>
      <c r="AE119" s="2129"/>
      <c r="AF119" s="2129"/>
      <c r="AG119" s="2129"/>
      <c r="AH119" s="2129"/>
      <c r="AI119" s="2129">
        <f>'6-3표준조사(3)'!R160</f>
        <v>1383</v>
      </c>
      <c r="AJ119" s="2129"/>
      <c r="AK119" s="2129"/>
      <c r="AL119" s="2129"/>
      <c r="AM119" s="2129"/>
      <c r="AN119" s="2129"/>
      <c r="AO119" s="2129"/>
      <c r="AP119" s="2129"/>
      <c r="AQ119" s="2113" t="str">
        <f>'6-3표준조사(3)'!R156</f>
        <v>3년차 이상</v>
      </c>
      <c r="AR119" s="2113"/>
      <c r="AS119" s="2113"/>
      <c r="AT119" s="2113"/>
      <c r="AU119" s="2113"/>
      <c r="AV119" s="2113"/>
      <c r="AW119" s="2113"/>
      <c r="AX119" s="2113"/>
      <c r="AY119" s="612"/>
      <c r="AZ119" s="613"/>
      <c r="BA119" s="600"/>
      <c r="BB119" s="600"/>
      <c r="BC119" s="601"/>
      <c r="BD119" s="601"/>
      <c r="BE119" s="601"/>
      <c r="BF119" s="601"/>
      <c r="BG119" s="601"/>
      <c r="BH119" s="601"/>
      <c r="BI119" s="601"/>
      <c r="BJ119" s="601"/>
    </row>
    <row r="120" spans="1:74" s="586" customFormat="1" ht="18" customHeight="1">
      <c r="A120" s="578">
        <f t="shared" si="4"/>
        <v>1</v>
      </c>
      <c r="B120" s="614"/>
      <c r="C120" s="2124"/>
      <c r="D120" s="2125"/>
      <c r="E120" s="2125"/>
      <c r="F120" s="2125"/>
      <c r="G120" s="2125"/>
      <c r="H120" s="2125"/>
      <c r="I120" s="2125"/>
      <c r="J120" s="2125"/>
      <c r="K120" s="2128"/>
      <c r="L120" s="2128"/>
      <c r="M120" s="2128"/>
      <c r="N120" s="2128"/>
      <c r="O120" s="2128"/>
      <c r="P120" s="2128"/>
      <c r="Q120" s="2128"/>
      <c r="R120" s="2128"/>
      <c r="S120" s="2114"/>
      <c r="T120" s="2114"/>
      <c r="U120" s="2114"/>
      <c r="V120" s="2114"/>
      <c r="W120" s="2114"/>
      <c r="X120" s="2114"/>
      <c r="Y120" s="2114"/>
      <c r="Z120" s="2114"/>
      <c r="AA120" s="2130"/>
      <c r="AB120" s="2130"/>
      <c r="AC120" s="2130"/>
      <c r="AD120" s="2130"/>
      <c r="AE120" s="2130"/>
      <c r="AF120" s="2130"/>
      <c r="AG120" s="2130"/>
      <c r="AH120" s="2130"/>
      <c r="AI120" s="2130"/>
      <c r="AJ120" s="2130"/>
      <c r="AK120" s="2130"/>
      <c r="AL120" s="2130"/>
      <c r="AM120" s="2130"/>
      <c r="AN120" s="2130"/>
      <c r="AO120" s="2130"/>
      <c r="AP120" s="2130"/>
      <c r="AQ120" s="2114"/>
      <c r="AR120" s="2114"/>
      <c r="AS120" s="2114"/>
      <c r="AT120" s="2114"/>
      <c r="AU120" s="2114"/>
      <c r="AV120" s="2114"/>
      <c r="AW120" s="2114"/>
      <c r="AX120" s="2114"/>
      <c r="AY120" s="612"/>
      <c r="AZ120" s="613"/>
      <c r="BA120" s="600"/>
      <c r="BB120" s="600"/>
      <c r="BC120" s="600"/>
      <c r="BD120" s="600"/>
      <c r="BE120" s="600"/>
      <c r="BF120" s="600"/>
      <c r="BG120" s="600"/>
      <c r="BH120" s="600"/>
      <c r="BI120" s="600"/>
      <c r="BJ120" s="600"/>
    </row>
    <row r="121" spans="1:74" s="586" customFormat="1" ht="18" customHeight="1">
      <c r="A121" s="578">
        <f t="shared" si="4"/>
        <v>1</v>
      </c>
      <c r="B121" s="614"/>
      <c r="C121" s="614" t="s">
        <v>405</v>
      </c>
      <c r="D121" s="614" t="s">
        <v>788</v>
      </c>
      <c r="E121" s="614"/>
      <c r="F121" s="612"/>
      <c r="G121" s="612"/>
      <c r="H121" s="612"/>
      <c r="I121" s="612"/>
      <c r="J121" s="612"/>
      <c r="K121" s="612"/>
      <c r="L121" s="612"/>
      <c r="M121" s="612"/>
      <c r="N121" s="612"/>
      <c r="O121" s="612"/>
      <c r="P121" s="612"/>
      <c r="Q121" s="615"/>
      <c r="R121" s="615"/>
      <c r="S121" s="615"/>
      <c r="T121" s="615"/>
      <c r="U121" s="615"/>
      <c r="V121" s="612"/>
      <c r="W121" s="616"/>
      <c r="X121" s="616"/>
      <c r="Y121" s="616"/>
      <c r="Z121" s="616"/>
      <c r="AA121" s="616"/>
      <c r="AB121" s="616"/>
      <c r="AC121" s="616"/>
      <c r="AD121" s="616"/>
      <c r="AE121" s="616"/>
      <c r="AF121" s="616"/>
      <c r="AG121" s="612"/>
      <c r="AH121" s="617"/>
      <c r="AI121" s="617"/>
      <c r="AJ121" s="617"/>
      <c r="AK121" s="617"/>
      <c r="AL121" s="618"/>
      <c r="AM121" s="618"/>
      <c r="AN121" s="618"/>
      <c r="AO121" s="618"/>
      <c r="AP121" s="618"/>
      <c r="AQ121" s="618"/>
      <c r="AR121" s="618"/>
      <c r="AS121" s="618"/>
      <c r="AT121" s="618"/>
      <c r="AU121" s="618"/>
      <c r="AV121" s="612"/>
      <c r="AW121" s="612"/>
      <c r="AX121" s="612"/>
      <c r="AY121" s="612"/>
      <c r="AZ121" s="613"/>
      <c r="BA121" s="600"/>
      <c r="BB121" s="600"/>
      <c r="BC121" s="600"/>
      <c r="BD121" s="600"/>
      <c r="BE121" s="600"/>
      <c r="BF121" s="600"/>
      <c r="BG121" s="600"/>
      <c r="BH121" s="600"/>
      <c r="BI121" s="600"/>
      <c r="BJ121" s="600"/>
      <c r="BK121" s="600"/>
      <c r="BL121" s="600"/>
      <c r="BM121" s="600"/>
      <c r="BN121" s="600"/>
      <c r="BO121" s="600"/>
      <c r="BP121" s="600"/>
      <c r="BQ121" s="600"/>
      <c r="BR121" s="600"/>
      <c r="BS121" s="600"/>
      <c r="BT121" s="600"/>
      <c r="BU121" s="600"/>
      <c r="BV121" s="600"/>
    </row>
    <row r="122" spans="1:74" s="586" customFormat="1" ht="18" customHeight="1">
      <c r="A122" s="578">
        <f t="shared" si="4"/>
        <v>1</v>
      </c>
      <c r="B122" s="614"/>
      <c r="C122" s="614"/>
      <c r="D122" s="587" t="s">
        <v>540</v>
      </c>
      <c r="E122" s="614" t="str">
        <f>CONCATENATE("식재된 ",S119," 는 활착이 안정된 상태로 신초발달이 양호함" )</f>
        <v>식재된 낙엽송 는 활착이 안정된 상태로 신초발달이 양호함</v>
      </c>
      <c r="F122" s="612"/>
      <c r="G122" s="612"/>
      <c r="H122" s="612"/>
      <c r="I122" s="612"/>
      <c r="J122" s="612"/>
      <c r="K122" s="612"/>
      <c r="L122" s="612"/>
      <c r="M122" s="612"/>
      <c r="N122" s="612"/>
      <c r="O122" s="612"/>
      <c r="P122" s="612"/>
      <c r="Q122" s="615"/>
      <c r="R122" s="615"/>
      <c r="S122" s="615"/>
      <c r="T122" s="615"/>
      <c r="U122" s="615"/>
      <c r="V122" s="612"/>
      <c r="W122" s="619"/>
      <c r="X122" s="616"/>
      <c r="Y122" s="616"/>
      <c r="Z122" s="616"/>
      <c r="AA122" s="619"/>
      <c r="AB122" s="616"/>
      <c r="AC122" s="616"/>
      <c r="AD122" s="616"/>
      <c r="AE122" s="619"/>
      <c r="AF122" s="616"/>
      <c r="AG122" s="612"/>
      <c r="AH122" s="617"/>
      <c r="AI122" s="617"/>
      <c r="AJ122" s="617"/>
      <c r="AK122" s="617"/>
      <c r="AL122" s="618"/>
      <c r="AM122" s="618"/>
      <c r="AN122" s="618"/>
      <c r="AO122" s="618"/>
      <c r="AP122" s="618"/>
      <c r="AQ122" s="618"/>
      <c r="AR122" s="618"/>
      <c r="AS122" s="618"/>
      <c r="AT122" s="618"/>
      <c r="AU122" s="618"/>
      <c r="AV122" s="612"/>
      <c r="AW122" s="612"/>
      <c r="AX122" s="612"/>
      <c r="AY122" s="612"/>
      <c r="AZ122" s="613"/>
      <c r="BC122" s="600"/>
      <c r="BD122" s="600"/>
      <c r="BE122" s="600"/>
      <c r="BF122" s="600"/>
      <c r="BG122" s="600"/>
      <c r="BH122" s="600"/>
      <c r="BI122" s="600"/>
      <c r="BJ122" s="600"/>
      <c r="BK122" s="600"/>
      <c r="BL122" s="600"/>
      <c r="BM122" s="600"/>
      <c r="BN122" s="600"/>
      <c r="BO122" s="600"/>
      <c r="BP122" s="600"/>
      <c r="BQ122" s="600"/>
      <c r="BR122" s="600"/>
      <c r="BS122" s="600"/>
      <c r="BT122" s="600"/>
      <c r="BU122" s="600"/>
      <c r="BV122" s="600"/>
    </row>
    <row r="123" spans="1:74" s="586" customFormat="1" ht="18" customHeight="1">
      <c r="A123" s="578">
        <f t="shared" si="4"/>
        <v>1</v>
      </c>
      <c r="B123" s="614"/>
      <c r="C123" s="614"/>
      <c r="D123" s="587" t="s">
        <v>540</v>
      </c>
      <c r="E123" s="614" t="s">
        <v>789</v>
      </c>
      <c r="F123" s="612"/>
      <c r="G123" s="612"/>
      <c r="H123" s="612"/>
      <c r="I123" s="612"/>
      <c r="J123" s="612"/>
      <c r="K123" s="612"/>
      <c r="L123" s="612"/>
      <c r="M123" s="612"/>
      <c r="N123" s="612"/>
      <c r="O123" s="612"/>
      <c r="P123" s="612"/>
      <c r="Q123" s="615"/>
      <c r="R123" s="615"/>
      <c r="S123" s="615"/>
      <c r="T123" s="615"/>
      <c r="U123" s="615"/>
      <c r="V123" s="612"/>
      <c r="W123" s="612"/>
      <c r="X123" s="612"/>
      <c r="Y123" s="612"/>
      <c r="Z123" s="612"/>
      <c r="AA123" s="612"/>
      <c r="AB123" s="612"/>
      <c r="AC123" s="612"/>
      <c r="AD123" s="612"/>
      <c r="AE123" s="612"/>
      <c r="AF123" s="612"/>
      <c r="AG123" s="612"/>
      <c r="AH123" s="617"/>
      <c r="AI123" s="617"/>
      <c r="AJ123" s="617"/>
      <c r="AK123" s="617"/>
      <c r="AL123" s="618"/>
      <c r="AM123" s="618"/>
      <c r="AN123" s="618"/>
      <c r="AO123" s="618"/>
      <c r="AP123" s="618"/>
      <c r="AQ123" s="618"/>
      <c r="AR123" s="618"/>
      <c r="AS123" s="618"/>
      <c r="AT123" s="618"/>
      <c r="AU123" s="618"/>
      <c r="AV123" s="612"/>
      <c r="AW123" s="612"/>
      <c r="AX123" s="612"/>
      <c r="AY123" s="612"/>
      <c r="AZ123" s="613"/>
      <c r="BA123" s="580"/>
      <c r="BB123" s="580"/>
      <c r="BC123" s="580"/>
      <c r="BD123" s="580"/>
      <c r="BE123" s="580"/>
      <c r="BF123" s="580"/>
      <c r="BG123" s="580"/>
      <c r="BH123" s="580"/>
      <c r="BI123" s="580"/>
      <c r="BJ123" s="580"/>
      <c r="BK123" s="601"/>
      <c r="BL123" s="601"/>
      <c r="BM123" s="601"/>
      <c r="BN123" s="601"/>
      <c r="BO123" s="601"/>
      <c r="BP123" s="601"/>
      <c r="BQ123" s="601"/>
      <c r="BR123" s="601"/>
      <c r="BS123" s="601"/>
      <c r="BT123" s="601"/>
      <c r="BU123" s="601"/>
      <c r="BV123" s="601"/>
    </row>
    <row r="124" spans="1:74" s="586" customFormat="1" ht="18" customHeight="1">
      <c r="A124" s="578">
        <f t="shared" si="4"/>
        <v>1</v>
      </c>
      <c r="B124" s="614"/>
      <c r="C124" s="614" t="s">
        <v>407</v>
      </c>
      <c r="D124" s="614" t="s">
        <v>790</v>
      </c>
      <c r="E124" s="614"/>
      <c r="F124" s="612"/>
      <c r="G124" s="612"/>
      <c r="H124" s="612"/>
      <c r="I124" s="612"/>
      <c r="J124" s="612"/>
      <c r="K124" s="612"/>
      <c r="L124" s="612"/>
      <c r="M124" s="612"/>
      <c r="N124" s="612"/>
      <c r="O124" s="612"/>
      <c r="P124" s="612"/>
      <c r="Q124" s="615"/>
      <c r="R124" s="615"/>
      <c r="S124" s="615"/>
      <c r="T124" s="615"/>
      <c r="U124" s="615"/>
      <c r="V124" s="612"/>
      <c r="W124" s="612"/>
      <c r="X124" s="612"/>
      <c r="Y124" s="612"/>
      <c r="Z124" s="612"/>
      <c r="AA124" s="612"/>
      <c r="AB124" s="612"/>
      <c r="AC124" s="612"/>
      <c r="AD124" s="612"/>
      <c r="AE124" s="612"/>
      <c r="AF124" s="612"/>
      <c r="AG124" s="612"/>
      <c r="AH124" s="617"/>
      <c r="AI124" s="617"/>
      <c r="AJ124" s="617"/>
      <c r="AK124" s="617"/>
      <c r="AL124" s="618"/>
      <c r="AM124" s="618"/>
      <c r="AN124" s="618"/>
      <c r="AO124" s="618"/>
      <c r="AP124" s="618"/>
      <c r="AQ124" s="618"/>
      <c r="AR124" s="618"/>
      <c r="AS124" s="618"/>
      <c r="AT124" s="618"/>
      <c r="AU124" s="618"/>
      <c r="AV124" s="612"/>
      <c r="AW124" s="612"/>
      <c r="AX124" s="612"/>
      <c r="AY124" s="612"/>
      <c r="AZ124" s="613"/>
      <c r="BK124" s="600"/>
      <c r="BL124" s="600"/>
      <c r="BM124" s="600"/>
      <c r="BN124" s="600"/>
      <c r="BO124" s="600"/>
      <c r="BP124" s="600"/>
      <c r="BQ124" s="600"/>
      <c r="BR124" s="600"/>
      <c r="BS124" s="600"/>
      <c r="BT124" s="600"/>
      <c r="BU124" s="600"/>
      <c r="BV124" s="600"/>
    </row>
    <row r="125" spans="1:74" s="586" customFormat="1" ht="18" customHeight="1">
      <c r="A125" s="578">
        <f t="shared" si="4"/>
        <v>1</v>
      </c>
      <c r="B125" s="614"/>
      <c r="C125" s="614"/>
      <c r="D125" s="587" t="s">
        <v>540</v>
      </c>
      <c r="E125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125" s="612"/>
      <c r="G125" s="612"/>
      <c r="H125" s="612"/>
      <c r="I125" s="612"/>
      <c r="J125" s="612"/>
      <c r="K125" s="612"/>
      <c r="L125" s="612"/>
      <c r="M125" s="612"/>
      <c r="N125" s="612"/>
      <c r="O125" s="612"/>
      <c r="P125" s="612"/>
      <c r="Q125" s="615"/>
      <c r="R125" s="615"/>
      <c r="S125" s="615"/>
      <c r="T125" s="615"/>
      <c r="U125" s="615"/>
      <c r="V125" s="612"/>
      <c r="W125" s="612"/>
      <c r="X125" s="612"/>
      <c r="Y125" s="612"/>
      <c r="Z125" s="612"/>
      <c r="AA125" s="612"/>
      <c r="AB125" s="612"/>
      <c r="AC125" s="612"/>
      <c r="AD125" s="612"/>
      <c r="AE125" s="612"/>
      <c r="AF125" s="612"/>
      <c r="AG125" s="612"/>
      <c r="AH125" s="617"/>
      <c r="AI125" s="617"/>
      <c r="AJ125" s="617"/>
      <c r="AK125" s="617"/>
      <c r="AL125" s="618"/>
      <c r="AM125" s="618"/>
      <c r="AN125" s="618"/>
      <c r="AO125" s="618"/>
      <c r="AP125" s="618"/>
      <c r="AQ125" s="618"/>
      <c r="AR125" s="618"/>
      <c r="AS125" s="618"/>
      <c r="AT125" s="618"/>
      <c r="AU125" s="618"/>
      <c r="AV125" s="612"/>
      <c r="AW125" s="612"/>
      <c r="AX125" s="612"/>
      <c r="AY125" s="612"/>
      <c r="AZ125" s="613"/>
      <c r="BK125" s="600"/>
      <c r="BL125" s="600"/>
      <c r="BM125" s="600"/>
      <c r="BN125" s="600"/>
      <c r="BO125" s="600"/>
      <c r="BP125" s="600"/>
      <c r="BQ125" s="600"/>
      <c r="BR125" s="600"/>
      <c r="BS125" s="600"/>
      <c r="BT125" s="600"/>
      <c r="BU125" s="600"/>
      <c r="BV125" s="600"/>
    </row>
    <row r="126" spans="1:74" s="586" customFormat="1" ht="18" customHeight="1">
      <c r="A126" s="578">
        <f t="shared" si="4"/>
        <v>1</v>
      </c>
      <c r="B126" s="614"/>
      <c r="C126" s="614"/>
      <c r="D126" s="587" t="s">
        <v>540</v>
      </c>
      <c r="E126" s="614" t="str">
        <f>CONCATENATE("조림목이 자연발생 식생과 경재하고 있으며 조림목은 ",AQ119,"이다." )</f>
        <v>조림목이 자연발생 식생과 경재하고 있으며 조림목은 3년차 이상이다.</v>
      </c>
      <c r="F126" s="612"/>
      <c r="G126" s="612"/>
      <c r="H126" s="612"/>
      <c r="I126" s="612"/>
      <c r="J126" s="612"/>
      <c r="K126" s="612"/>
      <c r="L126" s="612"/>
      <c r="M126" s="612"/>
      <c r="N126" s="612"/>
      <c r="O126" s="612"/>
      <c r="P126" s="612"/>
      <c r="Q126" s="612"/>
      <c r="R126" s="612"/>
      <c r="S126" s="612"/>
      <c r="T126" s="612"/>
      <c r="U126" s="612"/>
      <c r="V126" s="612"/>
      <c r="W126" s="612"/>
      <c r="X126" s="612"/>
      <c r="Y126" s="612"/>
      <c r="Z126" s="612"/>
      <c r="AA126" s="612"/>
      <c r="AB126" s="612"/>
      <c r="AC126" s="612"/>
      <c r="AD126" s="612"/>
      <c r="AE126" s="612"/>
      <c r="AF126" s="612"/>
      <c r="AG126" s="612"/>
      <c r="AH126" s="617"/>
      <c r="AI126" s="617"/>
      <c r="AJ126" s="617"/>
      <c r="AK126" s="617"/>
      <c r="AL126" s="618"/>
      <c r="AM126" s="618"/>
      <c r="AN126" s="618"/>
      <c r="AO126" s="618"/>
      <c r="AP126" s="618"/>
      <c r="AQ126" s="618"/>
      <c r="AR126" s="618"/>
      <c r="AS126" s="618"/>
      <c r="AT126" s="618"/>
      <c r="AU126" s="618"/>
      <c r="AV126" s="612"/>
      <c r="AW126" s="612"/>
      <c r="AX126" s="612"/>
      <c r="AY126" s="612"/>
      <c r="AZ126" s="613"/>
      <c r="BK126" s="600"/>
      <c r="BL126" s="600"/>
      <c r="BM126" s="600"/>
      <c r="BN126" s="600"/>
      <c r="BO126" s="600"/>
      <c r="BP126" s="600"/>
      <c r="BQ126" s="600"/>
      <c r="BR126" s="600"/>
      <c r="BS126" s="600"/>
      <c r="BT126" s="600"/>
      <c r="BU126" s="600"/>
      <c r="BV126" s="600"/>
    </row>
    <row r="127" spans="1:74" s="586" customFormat="1" ht="13.5" customHeight="1">
      <c r="A127" s="578">
        <f t="shared" si="4"/>
        <v>1</v>
      </c>
      <c r="B127" s="620"/>
      <c r="C127" s="620"/>
      <c r="D127" s="620"/>
      <c r="E127" s="620"/>
      <c r="F127" s="595"/>
      <c r="G127" s="595"/>
      <c r="H127" s="595"/>
      <c r="I127" s="595"/>
      <c r="J127" s="621"/>
      <c r="K127" s="621"/>
      <c r="L127" s="621"/>
      <c r="M127" s="621"/>
      <c r="N127" s="621"/>
      <c r="O127" s="621"/>
      <c r="P127" s="621"/>
      <c r="Q127" s="622"/>
      <c r="R127" s="622"/>
      <c r="S127" s="622"/>
      <c r="T127" s="622"/>
      <c r="U127" s="622"/>
      <c r="V127" s="612"/>
      <c r="W127" s="612"/>
      <c r="X127" s="612"/>
      <c r="Y127" s="612"/>
      <c r="Z127" s="612"/>
      <c r="AA127" s="612"/>
      <c r="AB127" s="612"/>
      <c r="AC127" s="612"/>
      <c r="AD127" s="612"/>
      <c r="AE127" s="612"/>
      <c r="AF127" s="612"/>
      <c r="AG127" s="612"/>
      <c r="AH127" s="623"/>
      <c r="AI127" s="623"/>
      <c r="AJ127" s="623"/>
      <c r="AK127" s="623"/>
      <c r="AL127" s="624"/>
      <c r="AM127" s="624"/>
      <c r="AN127" s="624"/>
      <c r="AO127" s="624"/>
      <c r="AP127" s="624"/>
      <c r="AQ127" s="624"/>
      <c r="AR127" s="624"/>
      <c r="AS127" s="624"/>
      <c r="AT127" s="624"/>
      <c r="AU127" s="624"/>
      <c r="AV127" s="595"/>
      <c r="AW127" s="595"/>
      <c r="AX127" s="595"/>
      <c r="AY127" s="595"/>
      <c r="AZ127" s="613"/>
      <c r="BK127" s="600"/>
      <c r="BL127" s="600"/>
      <c r="BM127" s="600"/>
      <c r="BN127" s="600"/>
      <c r="BO127" s="600"/>
      <c r="BP127" s="600"/>
      <c r="BQ127" s="600"/>
      <c r="BR127" s="600"/>
      <c r="BS127" s="600"/>
      <c r="BT127" s="600"/>
      <c r="BU127" s="600"/>
      <c r="BV127" s="600"/>
    </row>
    <row r="128" spans="1:74" s="601" customFormat="1" ht="19.5" customHeight="1">
      <c r="A128" s="578">
        <f t="shared" si="4"/>
        <v>1</v>
      </c>
      <c r="B128" s="2116" t="s">
        <v>2071</v>
      </c>
      <c r="C128" s="2116"/>
      <c r="D128" s="2116"/>
      <c r="E128" s="2116"/>
      <c r="F128" s="2116"/>
      <c r="G128" s="2116"/>
      <c r="H128" s="2116"/>
      <c r="I128" s="2116"/>
      <c r="J128" s="2116"/>
      <c r="K128" s="2116"/>
      <c r="L128" s="2116"/>
      <c r="M128" s="2116"/>
      <c r="N128" s="2116"/>
      <c r="O128" s="2116"/>
      <c r="P128" s="2116"/>
      <c r="Q128" s="2116"/>
      <c r="R128" s="2116"/>
      <c r="S128" s="2116"/>
      <c r="T128" s="2116"/>
      <c r="U128" s="2116"/>
      <c r="V128" s="2116"/>
      <c r="W128" s="2116"/>
      <c r="X128" s="2116"/>
      <c r="Y128" s="2116"/>
      <c r="Z128" s="2116"/>
      <c r="AA128" s="2116"/>
      <c r="AB128" s="2116"/>
      <c r="AC128" s="2116"/>
      <c r="AD128" s="2116"/>
      <c r="AE128" s="2116"/>
      <c r="AF128" s="2116"/>
      <c r="AG128" s="2116"/>
      <c r="AH128" s="2116"/>
      <c r="AI128" s="2116"/>
      <c r="AJ128" s="2116"/>
      <c r="AK128" s="2116"/>
      <c r="AL128" s="2116"/>
      <c r="AM128" s="2116"/>
      <c r="AN128" s="2116"/>
      <c r="AO128" s="2116"/>
      <c r="AP128" s="2116"/>
      <c r="AQ128" s="2116"/>
      <c r="AR128" s="2116"/>
      <c r="AS128" s="2116"/>
      <c r="AT128" s="2116"/>
      <c r="AU128" s="2116"/>
      <c r="AV128" s="2116"/>
      <c r="AW128" s="2116"/>
      <c r="AX128" s="2116"/>
      <c r="AY128" s="2116"/>
      <c r="AZ128" s="625"/>
      <c r="BB128" s="600"/>
      <c r="BC128" s="600"/>
      <c r="BD128" s="600"/>
      <c r="BE128" s="600"/>
      <c r="BF128" s="600"/>
      <c r="BG128" s="600"/>
      <c r="BH128" s="600"/>
      <c r="BI128" s="600"/>
      <c r="BJ128" s="600"/>
      <c r="BK128" s="600"/>
      <c r="BL128" s="600"/>
      <c r="BM128" s="600"/>
      <c r="BN128" s="600"/>
      <c r="BO128" s="600"/>
      <c r="BP128" s="600"/>
      <c r="BQ128" s="600"/>
      <c r="BR128" s="600"/>
      <c r="BS128" s="600"/>
      <c r="BT128" s="600"/>
      <c r="BU128" s="600"/>
      <c r="BV128" s="600"/>
    </row>
    <row r="129" spans="1:74" s="601" customFormat="1" ht="18" customHeight="1">
      <c r="A129" s="578">
        <f t="shared" si="4"/>
        <v>1</v>
      </c>
      <c r="B129" s="626"/>
      <c r="C129" s="587" t="s">
        <v>792</v>
      </c>
      <c r="D129" s="588" t="s">
        <v>793</v>
      </c>
      <c r="E129" s="588"/>
      <c r="F129" s="588"/>
      <c r="G129" s="588"/>
      <c r="H129" s="588"/>
      <c r="I129" s="588"/>
      <c r="J129" s="627"/>
      <c r="K129" s="627"/>
      <c r="L129" s="627"/>
      <c r="M129" s="627"/>
      <c r="N129" s="627"/>
      <c r="O129" s="627"/>
      <c r="P129" s="627"/>
      <c r="Q129" s="627"/>
      <c r="R129" s="627"/>
      <c r="S129" s="627"/>
      <c r="T129" s="627"/>
      <c r="U129" s="627"/>
      <c r="V129" s="627"/>
      <c r="W129" s="627"/>
      <c r="X129" s="627"/>
      <c r="Y129" s="627"/>
      <c r="Z129" s="627"/>
      <c r="AA129" s="627"/>
      <c r="AB129" s="627"/>
      <c r="AC129" s="627"/>
      <c r="AD129" s="627"/>
      <c r="AE129" s="627"/>
      <c r="AF129" s="627"/>
      <c r="AG129" s="627"/>
      <c r="AH129" s="627"/>
      <c r="AI129" s="627"/>
      <c r="AJ129" s="627"/>
      <c r="AK129" s="627"/>
      <c r="AL129" s="627"/>
      <c r="AM129" s="627"/>
      <c r="AN129" s="627"/>
      <c r="AO129" s="627"/>
      <c r="AP129" s="627"/>
      <c r="AQ129" s="627"/>
      <c r="AR129" s="627"/>
      <c r="AS129" s="627"/>
      <c r="AT129" s="627"/>
      <c r="AU129" s="627"/>
      <c r="AV129" s="627"/>
      <c r="AW129" s="627"/>
      <c r="AX129" s="627"/>
      <c r="AY129" s="627"/>
      <c r="AZ129" s="625"/>
      <c r="BB129" s="600"/>
      <c r="BC129" s="600"/>
      <c r="BD129" s="600"/>
      <c r="BE129" s="600"/>
      <c r="BF129" s="600"/>
      <c r="BG129" s="600"/>
      <c r="BH129" s="600"/>
      <c r="BI129" s="600"/>
      <c r="BJ129" s="600"/>
      <c r="BK129" s="600"/>
      <c r="BL129" s="600"/>
      <c r="BM129" s="600"/>
      <c r="BN129" s="600"/>
      <c r="BO129" s="600"/>
      <c r="BP129" s="600"/>
      <c r="BQ129" s="600"/>
      <c r="BR129" s="600"/>
      <c r="BS129" s="600"/>
      <c r="BT129" s="600"/>
      <c r="BU129" s="600"/>
      <c r="BV129" s="600"/>
    </row>
    <row r="130" spans="1:74" s="600" customFormat="1" ht="18" customHeight="1">
      <c r="A130" s="578">
        <f t="shared" si="4"/>
        <v>1</v>
      </c>
      <c r="B130" s="587"/>
      <c r="C130" s="587"/>
      <c r="D130" s="587" t="s">
        <v>540</v>
      </c>
      <c r="E130" s="588" t="str">
        <f>CONCATENATE("조림목이 정상적으로 생육하기 위해서는 조림목을 제외한 모든 식생을 제거하여야 하므로 ",AO103,"로 적용한다.")</f>
        <v>조림목이 정상적으로 생육하기 위해서는 조림목을 제외한 모든 식생을 제거하여야 하므로 모두베기로 적용한다.</v>
      </c>
      <c r="F130" s="588"/>
      <c r="G130" s="588"/>
      <c r="H130" s="588"/>
      <c r="I130" s="588"/>
      <c r="J130" s="589"/>
      <c r="K130" s="588"/>
      <c r="L130" s="588"/>
      <c r="M130" s="588"/>
      <c r="N130" s="588"/>
      <c r="O130" s="588"/>
      <c r="P130" s="588"/>
      <c r="Q130" s="588"/>
      <c r="R130" s="588"/>
      <c r="S130" s="588"/>
      <c r="T130" s="588"/>
      <c r="U130" s="588"/>
      <c r="V130" s="588"/>
      <c r="W130" s="588"/>
      <c r="X130" s="588"/>
      <c r="Y130" s="588"/>
      <c r="Z130" s="588"/>
      <c r="AA130" s="588"/>
      <c r="AB130" s="588"/>
      <c r="AC130" s="588"/>
      <c r="AD130" s="588"/>
      <c r="AE130" s="588"/>
      <c r="AF130" s="588"/>
      <c r="AG130" s="588"/>
      <c r="AH130" s="588"/>
      <c r="AI130" s="588"/>
      <c r="AJ130" s="588"/>
      <c r="AK130" s="588"/>
      <c r="AL130" s="588"/>
      <c r="AM130" s="588"/>
      <c r="AN130" s="588"/>
      <c r="AO130" s="588"/>
      <c r="AP130" s="588"/>
      <c r="AQ130" s="588"/>
      <c r="AR130" s="588"/>
      <c r="AS130" s="588"/>
      <c r="AT130" s="588"/>
      <c r="AU130" s="588"/>
      <c r="AV130" s="588"/>
      <c r="AW130" s="588"/>
      <c r="AX130" s="588"/>
      <c r="AY130" s="588"/>
      <c r="AZ130" s="628"/>
      <c r="BB130" s="601"/>
      <c r="BC130" s="601"/>
      <c r="BD130" s="601"/>
      <c r="BE130" s="601"/>
      <c r="BF130" s="601"/>
      <c r="BG130" s="601"/>
      <c r="BH130" s="601"/>
      <c r="BI130" s="601"/>
      <c r="BJ130" s="601"/>
      <c r="BK130" s="601"/>
      <c r="BL130" s="601"/>
      <c r="BM130" s="601"/>
      <c r="BN130" s="601"/>
      <c r="BO130" s="601"/>
      <c r="BP130" s="601"/>
      <c r="BQ130" s="601"/>
      <c r="BR130" s="601"/>
      <c r="BS130" s="601"/>
      <c r="BT130" s="601"/>
      <c r="BU130" s="601"/>
      <c r="BV130" s="601"/>
    </row>
    <row r="131" spans="1:74" s="600" customFormat="1" ht="18" customHeight="1">
      <c r="A131" s="578">
        <f t="shared" si="4"/>
        <v>1</v>
      </c>
      <c r="B131" s="587"/>
      <c r="C131" s="587" t="s">
        <v>794</v>
      </c>
      <c r="D131" s="588" t="s">
        <v>795</v>
      </c>
      <c r="E131" s="588"/>
      <c r="F131" s="588"/>
      <c r="G131" s="588"/>
      <c r="H131" s="588"/>
      <c r="I131" s="588"/>
      <c r="J131" s="588"/>
      <c r="K131" s="588"/>
      <c r="L131" s="588"/>
      <c r="M131" s="588"/>
      <c r="N131" s="588"/>
      <c r="O131" s="588"/>
      <c r="P131" s="588"/>
      <c r="Q131" s="588"/>
      <c r="R131" s="588"/>
      <c r="S131" s="588"/>
      <c r="T131" s="588"/>
      <c r="U131" s="588"/>
      <c r="V131" s="588"/>
      <c r="W131" s="588"/>
      <c r="X131" s="588"/>
      <c r="Y131" s="588"/>
      <c r="Z131" s="588"/>
      <c r="AA131" s="588"/>
      <c r="AB131" s="588"/>
      <c r="AC131" s="588"/>
      <c r="AD131" s="588"/>
      <c r="AE131" s="588"/>
      <c r="AF131" s="588"/>
      <c r="AG131" s="588"/>
      <c r="AH131" s="588"/>
      <c r="AI131" s="588"/>
      <c r="AJ131" s="588"/>
      <c r="AK131" s="588"/>
      <c r="AL131" s="588"/>
      <c r="AM131" s="588"/>
      <c r="AN131" s="588"/>
      <c r="AO131" s="588"/>
      <c r="AP131" s="588"/>
      <c r="AQ131" s="588"/>
      <c r="AR131" s="588"/>
      <c r="AS131" s="588"/>
      <c r="AT131" s="588"/>
      <c r="AU131" s="588"/>
      <c r="AV131" s="588"/>
      <c r="AW131" s="588"/>
      <c r="AX131" s="588"/>
      <c r="AY131" s="588"/>
      <c r="AZ131" s="628"/>
    </row>
    <row r="132" spans="1:74" s="600" customFormat="1" ht="18" customHeight="1">
      <c r="A132" s="578">
        <f t="shared" si="4"/>
        <v>1</v>
      </c>
      <c r="B132" s="587"/>
      <c r="C132" s="2111" t="s">
        <v>796</v>
      </c>
      <c r="D132" s="2111"/>
      <c r="E132" s="2111"/>
      <c r="F132" s="2111"/>
      <c r="G132" s="2111"/>
      <c r="H132" s="2111"/>
      <c r="I132" s="2111"/>
      <c r="J132" s="2111"/>
      <c r="K132" s="2111"/>
      <c r="L132" s="2111"/>
      <c r="M132" s="2111"/>
      <c r="N132" s="2111"/>
      <c r="O132" s="2111"/>
      <c r="P132" s="2111"/>
      <c r="Q132" s="2111"/>
      <c r="R132" s="2111"/>
      <c r="S132" s="2111"/>
      <c r="T132" s="2111"/>
      <c r="U132" s="2111"/>
      <c r="V132" s="2111"/>
      <c r="W132" s="2111"/>
      <c r="X132" s="2111"/>
      <c r="Y132" s="2111"/>
      <c r="Z132" s="2111"/>
      <c r="AA132" s="2111" t="s">
        <v>797</v>
      </c>
      <c r="AB132" s="2111"/>
      <c r="AC132" s="2111"/>
      <c r="AD132" s="2111"/>
      <c r="AE132" s="2111"/>
      <c r="AF132" s="2111"/>
      <c r="AG132" s="2111"/>
      <c r="AH132" s="2111"/>
      <c r="AI132" s="2111"/>
      <c r="AJ132" s="2111"/>
      <c r="AK132" s="2111"/>
      <c r="AL132" s="2111"/>
      <c r="AM132" s="2111"/>
      <c r="AN132" s="2111"/>
      <c r="AO132" s="2111"/>
      <c r="AP132" s="2111"/>
      <c r="AQ132" s="2111"/>
      <c r="AR132" s="2111"/>
      <c r="AS132" s="2111"/>
      <c r="AT132" s="2111"/>
      <c r="AU132" s="2111"/>
      <c r="AV132" s="2111"/>
      <c r="AW132" s="2111"/>
      <c r="AX132" s="2111"/>
      <c r="AY132" s="587"/>
      <c r="AZ132" s="586"/>
    </row>
    <row r="133" spans="1:74" s="586" customFormat="1" ht="18" customHeight="1">
      <c r="A133" s="578">
        <f t="shared" si="4"/>
        <v>1</v>
      </c>
      <c r="B133" s="629"/>
      <c r="C133" s="2111" t="s">
        <v>798</v>
      </c>
      <c r="D133" s="2111"/>
      <c r="E133" s="2111"/>
      <c r="F133" s="2111"/>
      <c r="G133" s="2111"/>
      <c r="H133" s="2111"/>
      <c r="I133" s="2111"/>
      <c r="J133" s="2111"/>
      <c r="K133" s="2111" t="s">
        <v>799</v>
      </c>
      <c r="L133" s="2111"/>
      <c r="M133" s="2111"/>
      <c r="N133" s="2111"/>
      <c r="O133" s="2111"/>
      <c r="P133" s="2111"/>
      <c r="Q133" s="2111"/>
      <c r="R133" s="2111"/>
      <c r="S133" s="2111" t="s">
        <v>800</v>
      </c>
      <c r="T133" s="2111"/>
      <c r="U133" s="2111"/>
      <c r="V133" s="2111"/>
      <c r="W133" s="2111"/>
      <c r="X133" s="2111"/>
      <c r="Y133" s="2111"/>
      <c r="Z133" s="2111"/>
      <c r="AA133" s="2111" t="s">
        <v>801</v>
      </c>
      <c r="AB133" s="2111"/>
      <c r="AC133" s="2111"/>
      <c r="AD133" s="2111"/>
      <c r="AE133" s="2111"/>
      <c r="AF133" s="2111"/>
      <c r="AG133" s="2111"/>
      <c r="AH133" s="2111"/>
      <c r="AI133" s="2111" t="s">
        <v>802</v>
      </c>
      <c r="AJ133" s="2111"/>
      <c r="AK133" s="2111"/>
      <c r="AL133" s="2111"/>
      <c r="AM133" s="2111"/>
      <c r="AN133" s="2111"/>
      <c r="AO133" s="2111"/>
      <c r="AP133" s="2111"/>
      <c r="AQ133" s="2111" t="s">
        <v>574</v>
      </c>
      <c r="AR133" s="2111"/>
      <c r="AS133" s="2111"/>
      <c r="AT133" s="2111"/>
      <c r="AU133" s="2111"/>
      <c r="AV133" s="2111"/>
      <c r="AW133" s="2111"/>
      <c r="AX133" s="2111"/>
      <c r="AY133" s="629"/>
      <c r="AZ133" s="585"/>
      <c r="BB133" s="600"/>
      <c r="BC133" s="600"/>
      <c r="BD133" s="600"/>
      <c r="BE133" s="600"/>
      <c r="BF133" s="600"/>
      <c r="BG133" s="600"/>
      <c r="BH133" s="600"/>
      <c r="BI133" s="600"/>
      <c r="BJ133" s="600"/>
      <c r="BK133" s="600"/>
      <c r="BL133" s="600"/>
      <c r="BM133" s="600"/>
      <c r="BN133" s="600"/>
      <c r="BO133" s="600"/>
      <c r="BP133" s="600"/>
      <c r="BQ133" s="600"/>
      <c r="BR133" s="600"/>
      <c r="BS133" s="600"/>
      <c r="BT133" s="600"/>
      <c r="BU133" s="600"/>
      <c r="BV133" s="600"/>
    </row>
    <row r="134" spans="1:74" s="580" customFormat="1" ht="18" hidden="1" customHeight="1">
      <c r="A134" s="578">
        <f>IF(S$134&gt;0,1,0)</f>
        <v>0</v>
      </c>
      <c r="B134" s="612"/>
      <c r="C134" s="2111" t="s">
        <v>536</v>
      </c>
      <c r="D134" s="2111"/>
      <c r="E134" s="2111"/>
      <c r="F134" s="2111"/>
      <c r="G134" s="2111"/>
      <c r="H134" s="2111"/>
      <c r="I134" s="2111"/>
      <c r="J134" s="2111"/>
      <c r="K134" s="2111" t="s">
        <v>805</v>
      </c>
      <c r="L134" s="2111"/>
      <c r="M134" s="2111"/>
      <c r="N134" s="2111"/>
      <c r="O134" s="2111"/>
      <c r="P134" s="2111"/>
      <c r="Q134" s="2111"/>
      <c r="R134" s="2111"/>
      <c r="S134" s="2112"/>
      <c r="T134" s="2112"/>
      <c r="U134" s="2112"/>
      <c r="V134" s="2112"/>
      <c r="W134" s="2112"/>
      <c r="X134" s="2112"/>
      <c r="Y134" s="2112"/>
      <c r="Z134" s="2112"/>
      <c r="AA134" s="2113" t="str">
        <f>'6-3표준조사(3)'!P156</f>
        <v>중 (15˚ ~ 30˚)</v>
      </c>
      <c r="AB134" s="2113"/>
      <c r="AC134" s="2113"/>
      <c r="AD134" s="2113"/>
      <c r="AE134" s="2113"/>
      <c r="AF134" s="2113"/>
      <c r="AG134" s="2113"/>
      <c r="AH134" s="2113"/>
      <c r="AI134" s="2113" t="str">
        <f>'6-3표준조사(3)'!Q156</f>
        <v>개소당3ha이상</v>
      </c>
      <c r="AJ134" s="2113"/>
      <c r="AK134" s="2113"/>
      <c r="AL134" s="2113"/>
      <c r="AM134" s="2113"/>
      <c r="AN134" s="2113"/>
      <c r="AO134" s="2113"/>
      <c r="AP134" s="2113"/>
      <c r="AQ134" s="2113" t="str">
        <f>'6-3표준조사(3)'!R156</f>
        <v>3년차 이상</v>
      </c>
      <c r="AR134" s="2113"/>
      <c r="AS134" s="2113"/>
      <c r="AT134" s="2113"/>
      <c r="AU134" s="2113"/>
      <c r="AV134" s="2113"/>
      <c r="AW134" s="2113"/>
      <c r="AX134" s="2113"/>
      <c r="AY134" s="612"/>
      <c r="AZ134" s="613"/>
    </row>
    <row r="135" spans="1:74" s="586" customFormat="1" ht="18" customHeight="1">
      <c r="A135" s="578">
        <f t="shared" si="4"/>
        <v>1</v>
      </c>
      <c r="B135" s="612"/>
      <c r="C135" s="2111" t="s">
        <v>806</v>
      </c>
      <c r="D135" s="2111"/>
      <c r="E135" s="2111"/>
      <c r="F135" s="2111"/>
      <c r="G135" s="2111"/>
      <c r="H135" s="2111"/>
      <c r="I135" s="2111"/>
      <c r="J135" s="2111"/>
      <c r="K135" s="2111" t="s">
        <v>807</v>
      </c>
      <c r="L135" s="2111"/>
      <c r="M135" s="2111"/>
      <c r="N135" s="2111"/>
      <c r="O135" s="2111"/>
      <c r="P135" s="2111"/>
      <c r="Q135" s="2111"/>
      <c r="R135" s="2111"/>
      <c r="S135" s="2115">
        <f>K119</f>
        <v>5.7</v>
      </c>
      <c r="T135" s="2115"/>
      <c r="U135" s="2115"/>
      <c r="V135" s="2115"/>
      <c r="W135" s="2115"/>
      <c r="X135" s="2115"/>
      <c r="Y135" s="2115"/>
      <c r="Z135" s="2115"/>
      <c r="AA135" s="2114"/>
      <c r="AB135" s="2114"/>
      <c r="AC135" s="2114"/>
      <c r="AD135" s="2114"/>
      <c r="AE135" s="2114"/>
      <c r="AF135" s="2114"/>
      <c r="AG135" s="2114"/>
      <c r="AH135" s="2114"/>
      <c r="AI135" s="2114"/>
      <c r="AJ135" s="2114"/>
      <c r="AK135" s="2114"/>
      <c r="AL135" s="2114"/>
      <c r="AM135" s="2114"/>
      <c r="AN135" s="2114"/>
      <c r="AO135" s="2114"/>
      <c r="AP135" s="2114"/>
      <c r="AQ135" s="2114"/>
      <c r="AR135" s="2114"/>
      <c r="AS135" s="2114"/>
      <c r="AT135" s="2114"/>
      <c r="AU135" s="2114"/>
      <c r="AV135" s="2114"/>
      <c r="AW135" s="2114"/>
      <c r="AX135" s="2114"/>
      <c r="AY135" s="612"/>
      <c r="AZ135" s="613"/>
    </row>
    <row r="136" spans="1:74" s="586" customFormat="1" ht="18" hidden="1" customHeight="1">
      <c r="A136" s="578">
        <f>IF(S$134&gt;0,1,0)</f>
        <v>0</v>
      </c>
      <c r="B136" s="630"/>
      <c r="C136" s="630" t="s">
        <v>407</v>
      </c>
      <c r="D136" s="630" t="s">
        <v>536</v>
      </c>
      <c r="E136" s="630"/>
      <c r="F136" s="630"/>
      <c r="G136" s="631"/>
      <c r="H136" s="631"/>
      <c r="I136" s="631"/>
      <c r="J136" s="631"/>
      <c r="K136" s="631"/>
      <c r="L136" s="618"/>
      <c r="M136" s="618"/>
      <c r="N136" s="618"/>
      <c r="O136" s="618"/>
      <c r="P136" s="618"/>
      <c r="Q136" s="632"/>
      <c r="R136" s="632"/>
      <c r="S136" s="632"/>
      <c r="T136" s="632"/>
      <c r="U136" s="632"/>
      <c r="V136" s="612"/>
      <c r="W136" s="612"/>
      <c r="X136" s="612"/>
      <c r="Y136" s="612"/>
      <c r="Z136" s="633"/>
      <c r="AA136" s="612"/>
      <c r="AB136" s="612"/>
      <c r="AC136" s="612"/>
      <c r="AD136" s="634"/>
      <c r="AE136" s="612"/>
      <c r="AF136" s="612"/>
      <c r="AG136" s="612"/>
      <c r="AH136" s="635"/>
      <c r="AI136" s="635"/>
      <c r="AJ136" s="635"/>
      <c r="AK136" s="635"/>
      <c r="AL136" s="635"/>
      <c r="AM136" s="635"/>
      <c r="AN136" s="635"/>
      <c r="AO136" s="635"/>
      <c r="AP136" s="635"/>
      <c r="AQ136" s="636"/>
      <c r="AR136" s="636"/>
      <c r="AS136" s="636"/>
      <c r="AT136" s="636"/>
      <c r="AU136" s="637"/>
      <c r="AV136" s="637"/>
      <c r="AW136" s="637"/>
      <c r="AX136" s="637"/>
      <c r="AY136" s="637"/>
      <c r="AZ136" s="638"/>
    </row>
    <row r="137" spans="1:74" s="586" customFormat="1" ht="18" hidden="1" customHeight="1">
      <c r="A137" s="578">
        <f>IF(S$134&gt;0,1,0)</f>
        <v>0</v>
      </c>
      <c r="B137" s="587"/>
      <c r="C137" s="587"/>
      <c r="D137" s="587" t="s">
        <v>540</v>
      </c>
      <c r="E137" s="587" t="s">
        <v>809</v>
      </c>
      <c r="F137" s="587"/>
      <c r="G137" s="587"/>
      <c r="H137" s="587"/>
      <c r="I137" s="587"/>
      <c r="J137" s="634"/>
      <c r="K137" s="634"/>
      <c r="L137" s="634"/>
      <c r="M137" s="634"/>
      <c r="N137" s="587"/>
      <c r="O137" s="587"/>
      <c r="P137" s="587"/>
      <c r="Q137" s="587"/>
      <c r="R137" s="587"/>
      <c r="S137" s="587"/>
      <c r="T137" s="632"/>
      <c r="U137" s="632"/>
      <c r="V137" s="632"/>
      <c r="W137" s="632"/>
      <c r="X137" s="587"/>
      <c r="Y137" s="587"/>
      <c r="Z137" s="587"/>
      <c r="AA137" s="587"/>
      <c r="AB137" s="632"/>
      <c r="AC137" s="632"/>
      <c r="AD137" s="632"/>
      <c r="AE137" s="632"/>
      <c r="AF137" s="587"/>
      <c r="AG137" s="587"/>
      <c r="AH137" s="587"/>
      <c r="AI137" s="587"/>
      <c r="AJ137" s="587"/>
      <c r="AK137" s="587"/>
      <c r="AL137" s="587"/>
      <c r="AM137" s="587"/>
      <c r="AN137" s="587"/>
      <c r="AO137" s="587"/>
      <c r="AP137" s="587"/>
      <c r="AQ137" s="587"/>
      <c r="AR137" s="587"/>
      <c r="AS137" s="587"/>
      <c r="AT137" s="587"/>
      <c r="AU137" s="587"/>
      <c r="AV137" s="587"/>
      <c r="AW137" s="587"/>
      <c r="AX137" s="587"/>
      <c r="AY137" s="587"/>
    </row>
    <row r="138" spans="1:74" s="600" customFormat="1" ht="18" hidden="1" customHeight="1">
      <c r="A138" s="578">
        <f>IF(S$134&gt;0,1,0)</f>
        <v>0</v>
      </c>
      <c r="B138" s="587"/>
      <c r="C138" s="587"/>
      <c r="D138" s="587" t="s">
        <v>540</v>
      </c>
      <c r="E138" s="588" t="s">
        <v>810</v>
      </c>
      <c r="F138" s="588"/>
      <c r="G138" s="588"/>
      <c r="H138" s="588"/>
      <c r="I138" s="588"/>
      <c r="J138" s="588"/>
      <c r="K138" s="588"/>
      <c r="L138" s="588"/>
      <c r="M138" s="588"/>
      <c r="N138" s="588"/>
      <c r="O138" s="588"/>
      <c r="P138" s="588"/>
      <c r="Q138" s="588"/>
      <c r="R138" s="588"/>
      <c r="S138" s="588"/>
      <c r="T138" s="588"/>
      <c r="U138" s="588"/>
      <c r="V138" s="588"/>
      <c r="W138" s="588"/>
      <c r="X138" s="588"/>
      <c r="Y138" s="588"/>
      <c r="Z138" s="588"/>
      <c r="AA138" s="588"/>
      <c r="AB138" s="588"/>
      <c r="AC138" s="588"/>
      <c r="AD138" s="588"/>
      <c r="AE138" s="588"/>
      <c r="AF138" s="588"/>
      <c r="AG138" s="588"/>
      <c r="AH138" s="588"/>
      <c r="AI138" s="588"/>
      <c r="AJ138" s="588"/>
      <c r="AK138" s="588"/>
      <c r="AL138" s="588"/>
      <c r="AM138" s="588"/>
      <c r="AN138" s="588"/>
      <c r="AO138" s="588"/>
      <c r="AP138" s="588"/>
      <c r="AQ138" s="588"/>
      <c r="AR138" s="588"/>
      <c r="AS138" s="588"/>
      <c r="AT138" s="588"/>
      <c r="AU138" s="588"/>
      <c r="AV138" s="588"/>
      <c r="AW138" s="588"/>
      <c r="AX138" s="588"/>
      <c r="AY138" s="588"/>
      <c r="AZ138" s="628"/>
    </row>
    <row r="139" spans="1:74" s="601" customFormat="1" ht="18" customHeight="1">
      <c r="A139" s="578">
        <f t="shared" ref="A139:A150" si="5">IF(K$119&gt;0,1,0)</f>
        <v>1</v>
      </c>
      <c r="B139" s="587"/>
      <c r="C139" s="587" t="s">
        <v>811</v>
      </c>
      <c r="D139" s="587"/>
      <c r="E139" s="639"/>
      <c r="F139" s="639"/>
      <c r="G139" s="639"/>
      <c r="H139" s="639"/>
      <c r="I139" s="639"/>
      <c r="J139" s="639"/>
      <c r="K139" s="639"/>
      <c r="L139" s="639"/>
      <c r="M139" s="639"/>
      <c r="N139" s="639"/>
      <c r="O139" s="639"/>
      <c r="P139" s="639"/>
      <c r="Q139" s="639"/>
      <c r="R139" s="639"/>
      <c r="S139" s="639"/>
      <c r="T139" s="639"/>
      <c r="U139" s="639"/>
      <c r="V139" s="639"/>
      <c r="W139" s="639"/>
      <c r="X139" s="639"/>
      <c r="Y139" s="639"/>
      <c r="Z139" s="639"/>
      <c r="AA139" s="639"/>
      <c r="AB139" s="639"/>
      <c r="AC139" s="639"/>
      <c r="AD139" s="639"/>
      <c r="AE139" s="639"/>
      <c r="AF139" s="639"/>
      <c r="AG139" s="639"/>
      <c r="AH139" s="639"/>
      <c r="AI139" s="639"/>
      <c r="AJ139" s="639"/>
      <c r="AK139" s="639"/>
      <c r="AL139" s="639"/>
      <c r="AM139" s="639"/>
      <c r="AN139" s="639"/>
      <c r="AO139" s="639"/>
      <c r="AP139" s="639"/>
      <c r="AQ139" s="639"/>
      <c r="AR139" s="639"/>
      <c r="AS139" s="639"/>
      <c r="AT139" s="639"/>
      <c r="AU139" s="639"/>
      <c r="AV139" s="639"/>
      <c r="AW139" s="639"/>
      <c r="AX139" s="639"/>
      <c r="AY139" s="639"/>
      <c r="AZ139" s="640"/>
    </row>
    <row r="140" spans="1:74" s="600" customFormat="1" ht="18" customHeight="1">
      <c r="A140" s="578">
        <f t="shared" si="5"/>
        <v>1</v>
      </c>
      <c r="B140" s="587"/>
      <c r="C140" s="587"/>
      <c r="D140" s="587" t="s">
        <v>540</v>
      </c>
      <c r="E140" s="639" t="s">
        <v>812</v>
      </c>
      <c r="F140" s="639"/>
      <c r="G140" s="639"/>
      <c r="H140" s="639"/>
      <c r="I140" s="639"/>
      <c r="J140" s="639"/>
      <c r="K140" s="639"/>
      <c r="L140" s="639"/>
      <c r="M140" s="639"/>
      <c r="N140" s="639"/>
      <c r="O140" s="639"/>
      <c r="P140" s="639"/>
      <c r="Q140" s="639"/>
      <c r="R140" s="639"/>
      <c r="S140" s="639"/>
      <c r="T140" s="639"/>
      <c r="U140" s="639"/>
      <c r="V140" s="639"/>
      <c r="W140" s="639"/>
      <c r="X140" s="639"/>
      <c r="Y140" s="639"/>
      <c r="Z140" s="639"/>
      <c r="AA140" s="639"/>
      <c r="AB140" s="639"/>
      <c r="AC140" s="639"/>
      <c r="AD140" s="639"/>
      <c r="AE140" s="639"/>
      <c r="AF140" s="639"/>
      <c r="AG140" s="639"/>
      <c r="AH140" s="639"/>
      <c r="AI140" s="639"/>
      <c r="AJ140" s="639"/>
      <c r="AK140" s="639"/>
      <c r="AL140" s="639"/>
      <c r="AM140" s="639"/>
      <c r="AN140" s="639"/>
      <c r="AO140" s="639"/>
      <c r="AP140" s="639"/>
      <c r="AQ140" s="639"/>
      <c r="AR140" s="639"/>
      <c r="AS140" s="639"/>
      <c r="AT140" s="639"/>
      <c r="AU140" s="639"/>
      <c r="AV140" s="639"/>
      <c r="AW140" s="639"/>
      <c r="AX140" s="639"/>
      <c r="AY140" s="639"/>
      <c r="AZ140" s="640"/>
    </row>
    <row r="141" spans="1:74" s="600" customFormat="1" ht="18" customHeight="1">
      <c r="A141" s="578">
        <f t="shared" si="5"/>
        <v>1</v>
      </c>
      <c r="B141" s="587"/>
      <c r="C141" s="587"/>
      <c r="D141" s="587" t="s">
        <v>540</v>
      </c>
      <c r="E141" s="639" t="s">
        <v>813</v>
      </c>
      <c r="F141" s="639"/>
      <c r="G141" s="639"/>
      <c r="H141" s="639"/>
      <c r="I141" s="639"/>
      <c r="J141" s="639"/>
      <c r="K141" s="639"/>
      <c r="L141" s="639"/>
      <c r="M141" s="639"/>
      <c r="N141" s="639"/>
      <c r="O141" s="639"/>
      <c r="P141" s="639"/>
      <c r="Q141" s="639"/>
      <c r="R141" s="639"/>
      <c r="S141" s="639"/>
      <c r="T141" s="639"/>
      <c r="U141" s="639"/>
      <c r="V141" s="639"/>
      <c r="W141" s="639"/>
      <c r="X141" s="639"/>
      <c r="Y141" s="639"/>
      <c r="Z141" s="639"/>
      <c r="AA141" s="639"/>
      <c r="AB141" s="639"/>
      <c r="AC141" s="639"/>
      <c r="AD141" s="639"/>
      <c r="AE141" s="639"/>
      <c r="AF141" s="639"/>
      <c r="AG141" s="639"/>
      <c r="AH141" s="639"/>
      <c r="AI141" s="639"/>
      <c r="AJ141" s="639"/>
      <c r="AK141" s="639"/>
      <c r="AL141" s="639"/>
      <c r="AM141" s="639"/>
      <c r="AN141" s="639"/>
      <c r="AO141" s="639"/>
      <c r="AP141" s="639"/>
      <c r="AQ141" s="639"/>
      <c r="AR141" s="639"/>
      <c r="AS141" s="639"/>
      <c r="AT141" s="639"/>
      <c r="AU141" s="639"/>
      <c r="AV141" s="639"/>
      <c r="AW141" s="639"/>
      <c r="AX141" s="639"/>
      <c r="AY141" s="639"/>
      <c r="AZ141" s="640"/>
    </row>
    <row r="142" spans="1:74" s="600" customFormat="1" ht="18" customHeight="1">
      <c r="A142" s="578">
        <f t="shared" si="5"/>
        <v>1</v>
      </c>
      <c r="B142" s="587"/>
      <c r="C142" s="587" t="s">
        <v>814</v>
      </c>
      <c r="D142" s="587" t="s">
        <v>815</v>
      </c>
      <c r="E142" s="639"/>
      <c r="F142" s="639"/>
      <c r="G142" s="639"/>
      <c r="H142" s="639"/>
      <c r="I142" s="639"/>
      <c r="J142" s="639"/>
      <c r="K142" s="639"/>
      <c r="L142" s="639"/>
      <c r="M142" s="639"/>
      <c r="N142" s="639"/>
      <c r="O142" s="639"/>
      <c r="P142" s="639"/>
      <c r="Q142" s="639"/>
      <c r="R142" s="639"/>
      <c r="S142" s="639"/>
      <c r="T142" s="639"/>
      <c r="U142" s="639"/>
      <c r="V142" s="639"/>
      <c r="W142" s="639"/>
      <c r="X142" s="639"/>
      <c r="Y142" s="639"/>
      <c r="Z142" s="639"/>
      <c r="AA142" s="639"/>
      <c r="AB142" s="639"/>
      <c r="AC142" s="639"/>
      <c r="AD142" s="639"/>
      <c r="AE142" s="639"/>
      <c r="AF142" s="639"/>
      <c r="AG142" s="639"/>
      <c r="AH142" s="639"/>
      <c r="AI142" s="639"/>
      <c r="AJ142" s="639"/>
      <c r="AK142" s="639"/>
      <c r="AL142" s="639"/>
      <c r="AM142" s="639"/>
      <c r="AN142" s="639"/>
      <c r="AO142" s="639"/>
      <c r="AP142" s="639"/>
      <c r="AQ142" s="639"/>
      <c r="AR142" s="639"/>
      <c r="AS142" s="639"/>
      <c r="AT142" s="639"/>
      <c r="AU142" s="639"/>
      <c r="AV142" s="639"/>
      <c r="AW142" s="639"/>
      <c r="AX142" s="639"/>
      <c r="AY142" s="639"/>
      <c r="AZ142" s="640"/>
    </row>
    <row r="143" spans="1:74" s="600" customFormat="1" ht="18" customHeight="1">
      <c r="A143" s="578">
        <f t="shared" si="5"/>
        <v>1</v>
      </c>
      <c r="B143" s="587"/>
      <c r="C143" s="587"/>
      <c r="D143" s="587" t="s">
        <v>540</v>
      </c>
      <c r="E143" s="639" t="s">
        <v>816</v>
      </c>
      <c r="F143" s="639"/>
      <c r="G143" s="639"/>
      <c r="H143" s="639"/>
      <c r="I143" s="639"/>
      <c r="J143" s="639"/>
      <c r="K143" s="639"/>
      <c r="L143" s="639"/>
      <c r="M143" s="639"/>
      <c r="N143" s="639"/>
      <c r="O143" s="639"/>
      <c r="P143" s="639"/>
      <c r="Q143" s="639"/>
      <c r="R143" s="639"/>
      <c r="S143" s="639"/>
      <c r="T143" s="639"/>
      <c r="U143" s="639"/>
      <c r="V143" s="639"/>
      <c r="W143" s="639"/>
      <c r="X143" s="639"/>
      <c r="Y143" s="639"/>
      <c r="Z143" s="639"/>
      <c r="AA143" s="639"/>
      <c r="AB143" s="639"/>
      <c r="AC143" s="639"/>
      <c r="AD143" s="639"/>
      <c r="AE143" s="639"/>
      <c r="AF143" s="639"/>
      <c r="AG143" s="639"/>
      <c r="AH143" s="639"/>
      <c r="AI143" s="639"/>
      <c r="AJ143" s="639"/>
      <c r="AK143" s="639"/>
      <c r="AL143" s="639"/>
      <c r="AM143" s="639"/>
      <c r="AN143" s="639"/>
      <c r="AO143" s="639"/>
      <c r="AP143" s="639"/>
      <c r="AQ143" s="639"/>
      <c r="AR143" s="639"/>
      <c r="AS143" s="639"/>
      <c r="AT143" s="639"/>
      <c r="AU143" s="639"/>
      <c r="AV143" s="639"/>
      <c r="AW143" s="639"/>
      <c r="AX143" s="639"/>
      <c r="AY143" s="639"/>
      <c r="AZ143" s="640"/>
    </row>
    <row r="144" spans="1:74" s="600" customFormat="1" ht="18" customHeight="1">
      <c r="A144" s="578">
        <f t="shared" si="5"/>
        <v>1</v>
      </c>
      <c r="B144" s="587"/>
      <c r="C144" s="587"/>
      <c r="D144" s="587" t="s">
        <v>540</v>
      </c>
      <c r="E144" s="639" t="s">
        <v>817</v>
      </c>
      <c r="F144" s="639"/>
      <c r="G144" s="639"/>
      <c r="H144" s="639"/>
      <c r="I144" s="639"/>
      <c r="J144" s="639"/>
      <c r="K144" s="639"/>
      <c r="L144" s="639"/>
      <c r="M144" s="639"/>
      <c r="N144" s="639"/>
      <c r="O144" s="639"/>
      <c r="P144" s="639"/>
      <c r="Q144" s="639"/>
      <c r="R144" s="639"/>
      <c r="S144" s="639"/>
      <c r="T144" s="639"/>
      <c r="U144" s="639"/>
      <c r="V144" s="639"/>
      <c r="W144" s="639"/>
      <c r="X144" s="639"/>
      <c r="Y144" s="639"/>
      <c r="Z144" s="639"/>
      <c r="AA144" s="639"/>
      <c r="AB144" s="639"/>
      <c r="AC144" s="639"/>
      <c r="AD144" s="639"/>
      <c r="AE144" s="639"/>
      <c r="AF144" s="639"/>
      <c r="AG144" s="639"/>
      <c r="AH144" s="639"/>
      <c r="AI144" s="639"/>
      <c r="AJ144" s="639"/>
      <c r="AK144" s="639"/>
      <c r="AL144" s="639"/>
      <c r="AM144" s="639"/>
      <c r="AN144" s="639"/>
      <c r="AO144" s="639"/>
      <c r="AP144" s="639"/>
      <c r="AQ144" s="639"/>
      <c r="AR144" s="639"/>
      <c r="AS144" s="639"/>
      <c r="AT144" s="639"/>
      <c r="AU144" s="639"/>
      <c r="AV144" s="639"/>
      <c r="AW144" s="639"/>
      <c r="AX144" s="639"/>
      <c r="AY144" s="639"/>
      <c r="AZ144" s="640"/>
    </row>
    <row r="145" spans="1:52" s="600" customFormat="1" ht="18" customHeight="1">
      <c r="A145" s="578">
        <f t="shared" si="5"/>
        <v>1</v>
      </c>
      <c r="B145" s="587"/>
      <c r="C145" s="587"/>
      <c r="D145" s="587" t="s">
        <v>540</v>
      </c>
      <c r="E145" s="639" t="s">
        <v>818</v>
      </c>
      <c r="F145" s="639"/>
      <c r="G145" s="639"/>
      <c r="H145" s="639"/>
      <c r="I145" s="639"/>
      <c r="J145" s="639"/>
      <c r="K145" s="639"/>
      <c r="L145" s="639"/>
      <c r="M145" s="639"/>
      <c r="N145" s="639"/>
      <c r="O145" s="639"/>
      <c r="P145" s="639"/>
      <c r="Q145" s="639"/>
      <c r="R145" s="639"/>
      <c r="S145" s="639"/>
      <c r="T145" s="639"/>
      <c r="U145" s="639"/>
      <c r="V145" s="639"/>
      <c r="W145" s="639"/>
      <c r="X145" s="639"/>
      <c r="Y145" s="639"/>
      <c r="Z145" s="639"/>
      <c r="AA145" s="639"/>
      <c r="AB145" s="639"/>
      <c r="AC145" s="639"/>
      <c r="AD145" s="639"/>
      <c r="AE145" s="639"/>
      <c r="AF145" s="639"/>
      <c r="AG145" s="639"/>
      <c r="AH145" s="639"/>
      <c r="AI145" s="639"/>
      <c r="AJ145" s="639"/>
      <c r="AK145" s="639"/>
      <c r="AL145" s="639"/>
      <c r="AM145" s="639"/>
      <c r="AN145" s="639"/>
      <c r="AO145" s="639"/>
      <c r="AP145" s="639"/>
      <c r="AQ145" s="639"/>
      <c r="AR145" s="639"/>
      <c r="AS145" s="639"/>
      <c r="AT145" s="639"/>
      <c r="AU145" s="639"/>
      <c r="AV145" s="639"/>
      <c r="AW145" s="639"/>
      <c r="AX145" s="639"/>
      <c r="AY145" s="639"/>
      <c r="AZ145" s="640"/>
    </row>
    <row r="146" spans="1:52" s="600" customFormat="1" ht="18" customHeight="1">
      <c r="A146" s="578">
        <f t="shared" si="5"/>
        <v>1</v>
      </c>
      <c r="B146" s="587"/>
      <c r="C146" s="587"/>
      <c r="D146" s="587" t="s">
        <v>540</v>
      </c>
      <c r="E146" s="639" t="s">
        <v>819</v>
      </c>
      <c r="F146" s="639"/>
      <c r="G146" s="639"/>
      <c r="H146" s="639"/>
      <c r="I146" s="639"/>
      <c r="J146" s="639"/>
      <c r="K146" s="639"/>
      <c r="L146" s="639"/>
      <c r="M146" s="639"/>
      <c r="N146" s="639"/>
      <c r="O146" s="639"/>
      <c r="P146" s="639"/>
      <c r="Q146" s="639"/>
      <c r="R146" s="639"/>
      <c r="S146" s="639"/>
      <c r="T146" s="639"/>
      <c r="U146" s="639"/>
      <c r="V146" s="639"/>
      <c r="W146" s="639"/>
      <c r="X146" s="639"/>
      <c r="Y146" s="639"/>
      <c r="Z146" s="639"/>
      <c r="AA146" s="639"/>
      <c r="AB146" s="639"/>
      <c r="AC146" s="639"/>
      <c r="AD146" s="639"/>
      <c r="AE146" s="639"/>
      <c r="AF146" s="639"/>
      <c r="AG146" s="639"/>
      <c r="AH146" s="639"/>
      <c r="AI146" s="639"/>
      <c r="AJ146" s="639"/>
      <c r="AK146" s="639"/>
      <c r="AL146" s="639"/>
      <c r="AM146" s="639"/>
      <c r="AN146" s="639"/>
      <c r="AO146" s="639"/>
      <c r="AP146" s="639"/>
      <c r="AQ146" s="639"/>
      <c r="AR146" s="639"/>
      <c r="AS146" s="639"/>
      <c r="AT146" s="639"/>
      <c r="AU146" s="639"/>
      <c r="AV146" s="639"/>
      <c r="AW146" s="639"/>
      <c r="AX146" s="639"/>
      <c r="AY146" s="639"/>
      <c r="AZ146" s="640"/>
    </row>
    <row r="147" spans="1:52" s="600" customFormat="1" ht="18" customHeight="1">
      <c r="A147" s="578">
        <f t="shared" si="5"/>
        <v>1</v>
      </c>
      <c r="B147" s="587"/>
      <c r="C147" s="587"/>
      <c r="D147" s="587" t="s">
        <v>540</v>
      </c>
      <c r="E147" s="639" t="s">
        <v>820</v>
      </c>
      <c r="F147" s="639"/>
      <c r="G147" s="639"/>
      <c r="H147" s="639"/>
      <c r="I147" s="639"/>
      <c r="J147" s="639"/>
      <c r="K147" s="639"/>
      <c r="L147" s="639"/>
      <c r="M147" s="639"/>
      <c r="N147" s="639"/>
      <c r="O147" s="639"/>
      <c r="P147" s="639"/>
      <c r="Q147" s="639"/>
      <c r="R147" s="639"/>
      <c r="S147" s="639"/>
      <c r="T147" s="639"/>
      <c r="U147" s="639"/>
      <c r="V147" s="639"/>
      <c r="W147" s="639"/>
      <c r="X147" s="639"/>
      <c r="Y147" s="639"/>
      <c r="Z147" s="639"/>
      <c r="AA147" s="639"/>
      <c r="AB147" s="639"/>
      <c r="AC147" s="639"/>
      <c r="AD147" s="639"/>
      <c r="AE147" s="639"/>
      <c r="AF147" s="639"/>
      <c r="AG147" s="639"/>
      <c r="AH147" s="639"/>
      <c r="AI147" s="639"/>
      <c r="AJ147" s="639"/>
      <c r="AK147" s="639"/>
      <c r="AL147" s="639"/>
      <c r="AM147" s="639"/>
      <c r="AN147" s="639"/>
      <c r="AO147" s="639"/>
      <c r="AP147" s="639"/>
      <c r="AQ147" s="639"/>
      <c r="AR147" s="639"/>
      <c r="AS147" s="639"/>
      <c r="AT147" s="639"/>
      <c r="AU147" s="639"/>
      <c r="AV147" s="639"/>
      <c r="AW147" s="639"/>
      <c r="AX147" s="639"/>
      <c r="AY147" s="639"/>
      <c r="AZ147" s="640"/>
    </row>
    <row r="148" spans="1:52" s="600" customFormat="1" ht="18" customHeight="1">
      <c r="A148" s="578">
        <f t="shared" si="5"/>
        <v>1</v>
      </c>
      <c r="B148" s="587"/>
      <c r="C148" s="587"/>
      <c r="D148" s="587" t="s">
        <v>540</v>
      </c>
      <c r="E148" s="639" t="s">
        <v>821</v>
      </c>
      <c r="F148" s="639"/>
      <c r="G148" s="639"/>
      <c r="H148" s="639"/>
      <c r="I148" s="639"/>
      <c r="J148" s="639"/>
      <c r="K148" s="639"/>
      <c r="L148" s="639"/>
      <c r="M148" s="639"/>
      <c r="N148" s="639"/>
      <c r="O148" s="639"/>
      <c r="P148" s="639"/>
      <c r="Q148" s="639"/>
      <c r="R148" s="639"/>
      <c r="S148" s="639"/>
      <c r="T148" s="639"/>
      <c r="U148" s="639"/>
      <c r="V148" s="639"/>
      <c r="W148" s="639"/>
      <c r="X148" s="639"/>
      <c r="Y148" s="639"/>
      <c r="Z148" s="639"/>
      <c r="AA148" s="639"/>
      <c r="AB148" s="639"/>
      <c r="AC148" s="639"/>
      <c r="AD148" s="639"/>
      <c r="AE148" s="639"/>
      <c r="AF148" s="639"/>
      <c r="AG148" s="639"/>
      <c r="AH148" s="639"/>
      <c r="AI148" s="639"/>
      <c r="AJ148" s="639"/>
      <c r="AK148" s="639"/>
      <c r="AL148" s="639"/>
      <c r="AM148" s="639"/>
      <c r="AN148" s="639"/>
      <c r="AO148" s="639"/>
      <c r="AP148" s="639"/>
      <c r="AQ148" s="639"/>
      <c r="AR148" s="639"/>
      <c r="AS148" s="639"/>
      <c r="AT148" s="639"/>
      <c r="AU148" s="639"/>
      <c r="AV148" s="639"/>
      <c r="AW148" s="639"/>
      <c r="AX148" s="639"/>
      <c r="AY148" s="639"/>
      <c r="AZ148" s="640"/>
    </row>
    <row r="149" spans="1:52" s="600" customFormat="1" ht="18" customHeight="1">
      <c r="A149" s="578">
        <f t="shared" si="5"/>
        <v>1</v>
      </c>
      <c r="B149" s="587"/>
      <c r="C149" s="587"/>
      <c r="D149" s="587" t="s">
        <v>540</v>
      </c>
      <c r="E149" s="639" t="s">
        <v>822</v>
      </c>
      <c r="F149" s="639"/>
      <c r="G149" s="639"/>
      <c r="H149" s="639"/>
      <c r="I149" s="639"/>
      <c r="J149" s="639"/>
      <c r="K149" s="639"/>
      <c r="L149" s="639"/>
      <c r="M149" s="639"/>
      <c r="N149" s="639"/>
      <c r="O149" s="639"/>
      <c r="P149" s="639"/>
      <c r="Q149" s="639"/>
      <c r="R149" s="639"/>
      <c r="S149" s="639"/>
      <c r="T149" s="639"/>
      <c r="U149" s="639"/>
      <c r="V149" s="639"/>
      <c r="W149" s="639"/>
      <c r="X149" s="639"/>
      <c r="Y149" s="639"/>
      <c r="Z149" s="639"/>
      <c r="AA149" s="639"/>
      <c r="AB149" s="639"/>
      <c r="AC149" s="639"/>
      <c r="AD149" s="639"/>
      <c r="AE149" s="639"/>
      <c r="AF149" s="639"/>
      <c r="AG149" s="639"/>
      <c r="AH149" s="639"/>
      <c r="AI149" s="639"/>
      <c r="AJ149" s="639"/>
      <c r="AK149" s="639"/>
      <c r="AL149" s="639"/>
      <c r="AM149" s="639"/>
      <c r="AN149" s="639"/>
      <c r="AO149" s="639"/>
      <c r="AP149" s="639"/>
      <c r="AQ149" s="639"/>
      <c r="AR149" s="639"/>
      <c r="AS149" s="639"/>
      <c r="AT149" s="639"/>
      <c r="AU149" s="639"/>
      <c r="AV149" s="639"/>
      <c r="AW149" s="639"/>
      <c r="AX149" s="639"/>
      <c r="AY149" s="639"/>
      <c r="AZ149" s="640"/>
    </row>
    <row r="150" spans="1:52" s="600" customFormat="1" ht="18" customHeight="1" thickBot="1">
      <c r="A150" s="578">
        <f t="shared" si="5"/>
        <v>1</v>
      </c>
      <c r="B150" s="587"/>
      <c r="C150" s="587"/>
      <c r="D150" s="639"/>
      <c r="E150" s="641"/>
      <c r="F150" s="641"/>
      <c r="G150" s="641"/>
      <c r="H150" s="641"/>
      <c r="I150" s="641"/>
      <c r="J150" s="641"/>
      <c r="K150" s="641"/>
      <c r="L150" s="641"/>
      <c r="M150" s="641"/>
      <c r="N150" s="641"/>
      <c r="O150" s="641"/>
      <c r="P150" s="641"/>
      <c r="Q150" s="641"/>
      <c r="R150" s="641"/>
      <c r="S150" s="641"/>
      <c r="T150" s="641"/>
      <c r="U150" s="641"/>
      <c r="V150" s="641"/>
      <c r="W150" s="641"/>
      <c r="X150" s="641"/>
      <c r="Y150" s="641"/>
      <c r="Z150" s="641"/>
      <c r="AA150" s="641"/>
      <c r="AB150" s="641"/>
      <c r="AC150" s="641"/>
      <c r="AD150" s="641"/>
      <c r="AE150" s="641"/>
      <c r="AF150" s="641"/>
      <c r="AG150" s="641"/>
      <c r="AH150" s="641"/>
      <c r="AI150" s="641"/>
      <c r="AJ150" s="641"/>
      <c r="AK150" s="641"/>
      <c r="AL150" s="641"/>
      <c r="AM150" s="641"/>
      <c r="AN150" s="641"/>
      <c r="AO150" s="641"/>
      <c r="AP150" s="641"/>
      <c r="AQ150" s="641"/>
      <c r="AR150" s="641"/>
      <c r="AS150" s="641"/>
      <c r="AT150" s="641"/>
      <c r="AU150" s="641"/>
      <c r="AV150" s="641"/>
      <c r="AW150" s="641"/>
      <c r="AX150" s="641"/>
      <c r="AY150" s="641"/>
      <c r="AZ150" s="640"/>
    </row>
    <row r="151" spans="1:52" ht="33" hidden="1" thickTop="1" thickBot="1">
      <c r="A151" s="578">
        <f>IF(K$169&gt;0,1,0)</f>
        <v>0</v>
      </c>
      <c r="B151" s="2117" t="s">
        <v>823</v>
      </c>
      <c r="C151" s="2118"/>
      <c r="D151" s="2118"/>
      <c r="E151" s="2118"/>
      <c r="F151" s="2118"/>
      <c r="G151" s="2118"/>
      <c r="H151" s="2118"/>
      <c r="I151" s="2118"/>
      <c r="J151" s="2118"/>
      <c r="K151" s="2118"/>
      <c r="L151" s="2118"/>
      <c r="M151" s="2118"/>
      <c r="N151" s="2118"/>
      <c r="O151" s="2118"/>
      <c r="P151" s="2118"/>
      <c r="Q151" s="2118"/>
      <c r="R151" s="2118"/>
      <c r="S151" s="2118"/>
      <c r="T151" s="2118"/>
      <c r="U151" s="2118"/>
      <c r="V151" s="2118"/>
      <c r="W151" s="2118"/>
      <c r="X151" s="2118"/>
      <c r="Y151" s="2118"/>
      <c r="Z151" s="2118"/>
      <c r="AA151" s="2118"/>
      <c r="AB151" s="2118"/>
      <c r="AC151" s="2118"/>
      <c r="AD151" s="2118"/>
      <c r="AE151" s="2118"/>
      <c r="AF151" s="2118"/>
      <c r="AG151" s="2118"/>
      <c r="AH151" s="2118"/>
      <c r="AI151" s="2118"/>
      <c r="AJ151" s="2118"/>
      <c r="AK151" s="2118"/>
      <c r="AL151" s="2118"/>
      <c r="AM151" s="2118"/>
      <c r="AN151" s="2118"/>
      <c r="AO151" s="2118"/>
      <c r="AP151" s="2118"/>
      <c r="AQ151" s="2118"/>
      <c r="AR151" s="2118"/>
      <c r="AS151" s="2118"/>
      <c r="AT151" s="2118"/>
      <c r="AU151" s="2118"/>
      <c r="AV151" s="2118"/>
      <c r="AW151" s="2118"/>
      <c r="AX151" s="2118"/>
      <c r="AY151" s="2119"/>
      <c r="AZ151" s="574"/>
    </row>
    <row r="152" spans="1:52" s="580" customFormat="1" ht="9.9499999999999993" hidden="1" customHeight="1" thickTop="1">
      <c r="A152" s="578">
        <f t="shared" ref="A152:A185" si="6">IF(K$169&gt;0,1,0)</f>
        <v>0</v>
      </c>
      <c r="B152" s="579"/>
      <c r="C152" s="579"/>
      <c r="D152" s="579"/>
      <c r="E152" s="579"/>
      <c r="F152" s="579"/>
      <c r="G152" s="579"/>
      <c r="H152" s="579"/>
      <c r="I152" s="579"/>
      <c r="J152" s="579"/>
      <c r="K152" s="579"/>
      <c r="L152" s="579"/>
      <c r="M152" s="579"/>
      <c r="N152" s="579"/>
      <c r="O152" s="579"/>
      <c r="P152" s="579"/>
      <c r="Q152" s="579"/>
      <c r="R152" s="579"/>
      <c r="S152" s="579"/>
      <c r="T152" s="579"/>
      <c r="U152" s="579"/>
      <c r="V152" s="579"/>
      <c r="W152" s="579"/>
      <c r="X152" s="579"/>
      <c r="Y152" s="579"/>
      <c r="Z152" s="579"/>
      <c r="AA152" s="579"/>
      <c r="AB152" s="579"/>
      <c r="AC152" s="579"/>
      <c r="AD152" s="579"/>
      <c r="AE152" s="579"/>
      <c r="AF152" s="579"/>
      <c r="AG152" s="579"/>
      <c r="AH152" s="579"/>
      <c r="AI152" s="579"/>
      <c r="AJ152" s="579"/>
      <c r="AK152" s="579"/>
      <c r="AL152" s="579"/>
      <c r="AM152" s="579"/>
      <c r="AN152" s="579"/>
      <c r="AO152" s="579"/>
      <c r="AP152" s="579"/>
      <c r="AQ152" s="579"/>
      <c r="AR152" s="579"/>
      <c r="AS152" s="579"/>
      <c r="AT152" s="579"/>
      <c r="AU152" s="579"/>
      <c r="AV152" s="579"/>
      <c r="AW152" s="579"/>
      <c r="AX152" s="579"/>
      <c r="AY152" s="579"/>
    </row>
    <row r="153" spans="1:52" s="584" customFormat="1" ht="30" hidden="1" customHeight="1">
      <c r="A153" s="578">
        <f t="shared" si="6"/>
        <v>0</v>
      </c>
      <c r="B153" s="581"/>
      <c r="C153" s="581"/>
      <c r="D153" s="581"/>
      <c r="E153" s="581"/>
      <c r="F153" s="2120" t="s">
        <v>768</v>
      </c>
      <c r="G153" s="2120"/>
      <c r="H153" s="2120"/>
      <c r="I153" s="2120"/>
      <c r="J153" s="2120"/>
      <c r="K153" s="2120"/>
      <c r="L153" s="2121">
        <f>+'6-3표준조사(3)'!K229</f>
        <v>0</v>
      </c>
      <c r="M153" s="2121"/>
      <c r="N153" s="2121"/>
      <c r="O153" s="2121"/>
      <c r="P153" s="2121"/>
      <c r="Q153" s="2121"/>
      <c r="R153" s="582"/>
      <c r="S153" s="582"/>
      <c r="T153" s="2120" t="s">
        <v>769</v>
      </c>
      <c r="U153" s="2120"/>
      <c r="V153" s="2120"/>
      <c r="W153" s="2120"/>
      <c r="X153" s="2120"/>
      <c r="Y153" s="2120"/>
      <c r="Z153" s="2121">
        <f>+'6-3표준조사(3)'!L229</f>
        <v>0</v>
      </c>
      <c r="AA153" s="2121"/>
      <c r="AB153" s="2121"/>
      <c r="AC153" s="2121"/>
      <c r="AD153" s="2121"/>
      <c r="AE153" s="2121"/>
      <c r="AF153" s="582"/>
      <c r="AG153" s="582"/>
      <c r="AH153" s="2120" t="s">
        <v>770</v>
      </c>
      <c r="AI153" s="2120"/>
      <c r="AJ153" s="2120"/>
      <c r="AK153" s="2120"/>
      <c r="AL153" s="2120"/>
      <c r="AM153" s="2120"/>
      <c r="AN153" s="2120"/>
      <c r="AO153" s="2121">
        <f>+'6-3표준조사(3)'!R229</f>
        <v>0</v>
      </c>
      <c r="AP153" s="2121"/>
      <c r="AQ153" s="2121"/>
      <c r="AR153" s="2121"/>
      <c r="AS153" s="2121"/>
      <c r="AT153" s="2121"/>
      <c r="AU153" s="583"/>
      <c r="AV153" s="583"/>
      <c r="AW153" s="583"/>
      <c r="AX153" s="583"/>
      <c r="AY153" s="581"/>
    </row>
    <row r="154" spans="1:52" s="580" customFormat="1" ht="14.25" hidden="1" customHeight="1">
      <c r="A154" s="578">
        <f t="shared" si="6"/>
        <v>0</v>
      </c>
      <c r="B154" s="579"/>
      <c r="C154" s="579"/>
      <c r="D154" s="579"/>
      <c r="E154" s="579"/>
      <c r="F154" s="579"/>
      <c r="G154" s="579"/>
      <c r="H154" s="579"/>
      <c r="I154" s="579"/>
      <c r="J154" s="579"/>
      <c r="K154" s="579"/>
      <c r="L154" s="579"/>
      <c r="M154" s="579"/>
      <c r="N154" s="579"/>
      <c r="O154" s="579"/>
      <c r="P154" s="579"/>
      <c r="Q154" s="579"/>
      <c r="R154" s="579"/>
      <c r="S154" s="579"/>
      <c r="T154" s="579"/>
      <c r="U154" s="579"/>
      <c r="V154" s="579"/>
      <c r="W154" s="579"/>
      <c r="X154" s="579"/>
      <c r="Y154" s="579"/>
      <c r="Z154" s="579"/>
      <c r="AA154" s="579"/>
      <c r="AB154" s="579"/>
      <c r="AC154" s="579"/>
      <c r="AD154" s="579"/>
      <c r="AE154" s="579"/>
      <c r="AF154" s="579"/>
      <c r="AG154" s="579"/>
      <c r="AH154" s="579"/>
      <c r="AI154" s="579"/>
      <c r="AJ154" s="579"/>
      <c r="AK154" s="579"/>
      <c r="AL154" s="579"/>
      <c r="AM154" s="579"/>
      <c r="AN154" s="579"/>
      <c r="AO154" s="579"/>
      <c r="AP154" s="579"/>
      <c r="AQ154" s="579"/>
      <c r="AR154" s="579"/>
      <c r="AS154" s="579"/>
      <c r="AT154" s="579"/>
      <c r="AU154" s="579"/>
      <c r="AV154" s="579"/>
      <c r="AW154" s="579"/>
      <c r="AX154" s="579"/>
      <c r="AY154" s="579"/>
    </row>
    <row r="155" spans="1:52" s="586" customFormat="1" ht="20.100000000000001" hidden="1" customHeight="1">
      <c r="A155" s="578">
        <f t="shared" si="6"/>
        <v>0</v>
      </c>
      <c r="B155" s="2116" t="s">
        <v>771</v>
      </c>
      <c r="C155" s="2116"/>
      <c r="D155" s="2116"/>
      <c r="E155" s="2116"/>
      <c r="F155" s="2116"/>
      <c r="G155" s="2116"/>
      <c r="H155" s="2116"/>
      <c r="I155" s="2116"/>
      <c r="J155" s="2116"/>
      <c r="K155" s="2116"/>
      <c r="L155" s="2116"/>
      <c r="M155" s="2116"/>
      <c r="N155" s="2116"/>
      <c r="O155" s="2116"/>
      <c r="P155" s="2116"/>
      <c r="Q155" s="2116"/>
      <c r="R155" s="2116"/>
      <c r="S155" s="2116"/>
      <c r="T155" s="2116"/>
      <c r="U155" s="2116"/>
      <c r="V155" s="2116"/>
      <c r="W155" s="2116"/>
      <c r="X155" s="2116"/>
      <c r="Y155" s="2116"/>
      <c r="Z155" s="2116"/>
      <c r="AA155" s="2116"/>
      <c r="AB155" s="2116"/>
      <c r="AC155" s="2116"/>
      <c r="AD155" s="2116"/>
      <c r="AE155" s="2116"/>
      <c r="AF155" s="2116"/>
      <c r="AG155" s="2116"/>
      <c r="AH155" s="2116"/>
      <c r="AI155" s="2116"/>
      <c r="AJ155" s="2116"/>
      <c r="AK155" s="2116"/>
      <c r="AL155" s="2116"/>
      <c r="AM155" s="2116"/>
      <c r="AN155" s="2116"/>
      <c r="AO155" s="2116"/>
      <c r="AP155" s="2116"/>
      <c r="AQ155" s="2116"/>
      <c r="AR155" s="2116"/>
      <c r="AS155" s="2116"/>
      <c r="AT155" s="2116"/>
      <c r="AU155" s="2116"/>
      <c r="AV155" s="2116"/>
      <c r="AW155" s="2116"/>
      <c r="AX155" s="2116"/>
      <c r="AY155" s="2116"/>
      <c r="AZ155" s="585"/>
    </row>
    <row r="156" spans="1:52" s="586" customFormat="1" ht="18" hidden="1" customHeight="1">
      <c r="A156" s="578">
        <f t="shared" si="6"/>
        <v>0</v>
      </c>
      <c r="B156" s="587"/>
      <c r="C156" s="587" t="s">
        <v>772</v>
      </c>
      <c r="D156" s="588" t="s">
        <v>773</v>
      </c>
      <c r="E156" s="588"/>
      <c r="F156" s="589"/>
      <c r="G156" s="589"/>
      <c r="H156" s="589"/>
      <c r="I156" s="589"/>
      <c r="J156" s="590"/>
      <c r="K156" s="587"/>
      <c r="L156" s="587"/>
      <c r="M156" s="588"/>
      <c r="N156" s="588"/>
      <c r="O156" s="590"/>
      <c r="P156" s="588"/>
      <c r="Q156" s="588"/>
      <c r="R156" s="588"/>
      <c r="S156" s="588"/>
      <c r="T156" s="588"/>
      <c r="U156" s="588"/>
      <c r="V156" s="588"/>
      <c r="W156" s="588"/>
      <c r="X156" s="588"/>
      <c r="Y156" s="588"/>
      <c r="Z156" s="588"/>
      <c r="AA156" s="588"/>
      <c r="AB156" s="588"/>
      <c r="AC156" s="588"/>
      <c r="AD156" s="588"/>
      <c r="AE156" s="588"/>
      <c r="AF156" s="587"/>
      <c r="AG156" s="587"/>
      <c r="AH156" s="587"/>
      <c r="AI156" s="587"/>
      <c r="AJ156" s="587"/>
      <c r="AK156" s="587"/>
      <c r="AL156" s="587"/>
      <c r="AM156" s="587"/>
      <c r="AN156" s="587"/>
      <c r="AO156" s="587"/>
      <c r="AP156" s="587"/>
      <c r="AQ156" s="587"/>
      <c r="AR156" s="587"/>
      <c r="AS156" s="587"/>
      <c r="AT156" s="587"/>
      <c r="AU156" s="587"/>
      <c r="AV156" s="587"/>
      <c r="AW156" s="587"/>
      <c r="AX156" s="587"/>
      <c r="AY156" s="587"/>
    </row>
    <row r="157" spans="1:52" s="586" customFormat="1" ht="18" hidden="1" customHeight="1">
      <c r="A157" s="578">
        <f t="shared" si="6"/>
        <v>0</v>
      </c>
      <c r="B157" s="587"/>
      <c r="C157" s="587"/>
      <c r="D157" s="587" t="s">
        <v>540</v>
      </c>
      <c r="E157" s="588" t="str">
        <f>CONCATENATE(L153," 임반 ",Z153," 소반 은 해발고",'6-3표준조사(3)'!W228,"m ~ ",'6-3표준조사(3)'!W229,"m 사이에 분포한다.")</f>
        <v>0 임반 0 소반 은 해발고m ~ m 사이에 분포한다.</v>
      </c>
      <c r="F157" s="588"/>
      <c r="G157" s="588"/>
      <c r="H157" s="588"/>
      <c r="I157" s="588"/>
      <c r="J157" s="588"/>
      <c r="K157" s="588"/>
      <c r="L157" s="588"/>
      <c r="M157" s="588"/>
      <c r="N157" s="588"/>
      <c r="O157" s="588"/>
      <c r="P157" s="588"/>
      <c r="Q157" s="588"/>
      <c r="R157" s="588"/>
      <c r="S157" s="588"/>
      <c r="T157" s="588"/>
      <c r="U157" s="588"/>
      <c r="V157" s="588"/>
      <c r="W157" s="588"/>
      <c r="X157" s="588"/>
      <c r="Y157" s="588"/>
      <c r="Z157" s="588"/>
      <c r="AA157" s="588"/>
      <c r="AB157" s="588"/>
      <c r="AC157" s="588"/>
      <c r="AD157" s="588"/>
      <c r="AE157" s="588"/>
      <c r="AF157" s="588"/>
      <c r="AG157" s="588"/>
      <c r="AH157" s="588"/>
      <c r="AI157" s="588"/>
      <c r="AJ157" s="591"/>
      <c r="AK157" s="591"/>
      <c r="AL157" s="591"/>
      <c r="AM157" s="588"/>
      <c r="AN157" s="588"/>
      <c r="AO157" s="588"/>
      <c r="AP157" s="588"/>
      <c r="AQ157" s="588"/>
      <c r="AR157" s="588"/>
      <c r="AS157" s="588"/>
      <c r="AT157" s="588"/>
      <c r="AU157" s="588"/>
      <c r="AV157" s="588"/>
      <c r="AW157" s="588"/>
      <c r="AX157" s="588"/>
      <c r="AY157" s="588"/>
    </row>
    <row r="158" spans="1:52" s="586" customFormat="1" ht="18" hidden="1" customHeight="1">
      <c r="A158" s="578">
        <f t="shared" si="6"/>
        <v>0</v>
      </c>
      <c r="B158" s="587"/>
      <c r="C158" s="587"/>
      <c r="D158" s="587" t="s">
        <v>540</v>
      </c>
      <c r="E158" s="587" t="str">
        <f>CONCATENATE("소반의 경사도는 평균 ",'6-3표준조사(3)'!W230,"˚로 ",'6-3표준조사(3)'!P231,"경사이고, 임지의 잔재를 제외하고 장애물은 많지 않다.")</f>
        <v>소반의 경사도는 평균 ˚로 완 (15˚ 이하)경사이고, 임지의 잔재를 제외하고 장애물은 많지 않다.</v>
      </c>
      <c r="F158" s="587"/>
      <c r="G158" s="587"/>
      <c r="H158" s="587"/>
      <c r="I158" s="587"/>
      <c r="J158" s="587"/>
      <c r="K158" s="587"/>
      <c r="L158" s="587"/>
      <c r="M158" s="587"/>
      <c r="N158" s="587"/>
      <c r="O158" s="587"/>
      <c r="P158" s="587"/>
      <c r="Q158" s="587"/>
      <c r="R158" s="587"/>
      <c r="S158" s="587"/>
      <c r="T158" s="587"/>
      <c r="U158" s="587"/>
      <c r="V158" s="587"/>
      <c r="W158" s="587"/>
      <c r="X158" s="587"/>
      <c r="Y158" s="587"/>
      <c r="Z158" s="587"/>
      <c r="AA158" s="587"/>
      <c r="AB158" s="587"/>
      <c r="AC158" s="587"/>
      <c r="AD158" s="587"/>
      <c r="AE158" s="587"/>
      <c r="AF158" s="587"/>
      <c r="AG158" s="587"/>
      <c r="AH158" s="587"/>
      <c r="AI158" s="587"/>
      <c r="AJ158" s="587"/>
      <c r="AK158" s="587"/>
      <c r="AL158" s="587"/>
      <c r="AM158" s="587"/>
      <c r="AN158" s="587"/>
      <c r="AO158" s="587"/>
      <c r="AP158" s="587"/>
      <c r="AQ158" s="587"/>
      <c r="AR158" s="587"/>
      <c r="AS158" s="587"/>
      <c r="AT158" s="587"/>
      <c r="AU158" s="587"/>
      <c r="AV158" s="587"/>
      <c r="AW158" s="587"/>
      <c r="AX158" s="587"/>
      <c r="AY158" s="587"/>
    </row>
    <row r="159" spans="1:52" s="586" customFormat="1" ht="18" hidden="1" customHeight="1">
      <c r="A159" s="578">
        <f t="shared" si="6"/>
        <v>0</v>
      </c>
      <c r="B159" s="587"/>
      <c r="C159" s="587" t="s">
        <v>405</v>
      </c>
      <c r="D159" s="587" t="s">
        <v>777</v>
      </c>
      <c r="E159" s="587"/>
      <c r="F159" s="587"/>
      <c r="G159" s="587"/>
      <c r="H159" s="587"/>
      <c r="I159" s="587"/>
      <c r="J159" s="587"/>
      <c r="K159" s="588"/>
      <c r="L159" s="588"/>
      <c r="M159" s="592"/>
      <c r="N159" s="587"/>
      <c r="O159" s="587"/>
      <c r="P159" s="593"/>
      <c r="Q159" s="593"/>
      <c r="R159" s="593"/>
      <c r="S159" s="593"/>
      <c r="T159" s="593"/>
      <c r="U159" s="587"/>
      <c r="V159" s="587"/>
      <c r="W159" s="587"/>
      <c r="X159" s="587"/>
      <c r="Y159" s="587"/>
      <c r="Z159" s="587"/>
      <c r="AA159" s="587"/>
      <c r="AB159" s="587"/>
      <c r="AC159" s="587"/>
      <c r="AD159" s="587"/>
      <c r="AE159" s="587"/>
      <c r="AF159" s="587"/>
      <c r="AG159" s="587"/>
      <c r="AH159" s="587"/>
      <c r="AI159" s="587"/>
      <c r="AJ159" s="587"/>
      <c r="AK159" s="587"/>
      <c r="AL159" s="587"/>
      <c r="AM159" s="587"/>
      <c r="AN159" s="587"/>
      <c r="AO159" s="587"/>
      <c r="AP159" s="587"/>
      <c r="AQ159" s="587"/>
      <c r="AR159" s="587"/>
      <c r="AS159" s="587"/>
      <c r="AT159" s="587"/>
      <c r="AU159" s="587"/>
      <c r="AV159" s="587"/>
      <c r="AW159" s="587"/>
      <c r="AX159" s="587"/>
      <c r="AY159" s="587"/>
    </row>
    <row r="160" spans="1:52" s="586" customFormat="1" ht="18" hidden="1" customHeight="1">
      <c r="A160" s="578">
        <f t="shared" si="6"/>
        <v>0</v>
      </c>
      <c r="B160" s="587"/>
      <c r="C160" s="587"/>
      <c r="D160" s="587" t="s">
        <v>540</v>
      </c>
      <c r="E160" s="588" t="str">
        <f>CONCATENATE("사업대상지는 ",'6-3표준조사(3)'!N229," ",'6-3표준조사(3)'!O229," ",'6-3표준조사(3)'!P229,"이다." )</f>
        <v>사업대상지는   번지이다.</v>
      </c>
      <c r="F160" s="588"/>
      <c r="G160" s="588"/>
      <c r="H160" s="587"/>
      <c r="I160" s="587"/>
      <c r="J160" s="587"/>
      <c r="K160" s="587"/>
      <c r="L160" s="587"/>
      <c r="M160" s="587"/>
      <c r="N160" s="587"/>
      <c r="O160" s="587"/>
      <c r="P160" s="587"/>
      <c r="Q160" s="587"/>
      <c r="R160" s="587"/>
      <c r="S160" s="587"/>
      <c r="T160" s="587"/>
      <c r="U160" s="587"/>
      <c r="V160" s="587"/>
      <c r="W160" s="587"/>
      <c r="X160" s="587"/>
      <c r="Y160" s="587"/>
      <c r="Z160" s="587"/>
      <c r="AA160" s="587"/>
      <c r="AB160" s="587"/>
      <c r="AC160" s="587"/>
      <c r="AD160" s="587"/>
      <c r="AE160" s="587"/>
      <c r="AF160" s="587"/>
      <c r="AG160" s="587"/>
      <c r="AH160" s="587"/>
      <c r="AI160" s="587"/>
      <c r="AJ160" s="588"/>
      <c r="AK160" s="588"/>
      <c r="AL160" s="588"/>
      <c r="AM160" s="588"/>
      <c r="AN160" s="588"/>
      <c r="AO160" s="588"/>
      <c r="AP160" s="588"/>
      <c r="AQ160" s="588"/>
      <c r="AR160" s="588"/>
      <c r="AS160" s="588"/>
      <c r="AT160" s="588"/>
      <c r="AU160" s="588"/>
      <c r="AV160" s="588"/>
      <c r="AW160" s="588"/>
      <c r="AX160" s="588"/>
      <c r="AY160" s="588"/>
      <c r="AZ160" s="594"/>
    </row>
    <row r="161" spans="1:74" s="586" customFormat="1" ht="18" hidden="1" customHeight="1">
      <c r="A161" s="578">
        <f t="shared" si="6"/>
        <v>0</v>
      </c>
      <c r="B161" s="587"/>
      <c r="C161" s="587"/>
      <c r="D161" s="587" t="s">
        <v>540</v>
      </c>
      <c r="E161" s="588" t="str">
        <f>CONCATENATE("소반내에 묘지 및 조림목이 고사하여 풀베기 작업이 필요없는 지역을 제외한 풀베기사업 대상면적은 ",'6-3표준조사(3)'!Q229,"ha 이다.")</f>
        <v>소반내에 묘지 및 조림목이 고사하여 풀베기 작업이 필요없는 지역을 제외한 풀베기사업 대상면적은 0ha 이다.</v>
      </c>
      <c r="F161" s="588"/>
      <c r="G161" s="588"/>
      <c r="H161" s="588"/>
      <c r="I161" s="588"/>
      <c r="J161" s="588"/>
      <c r="K161" s="588"/>
      <c r="L161" s="588"/>
      <c r="M161" s="588"/>
      <c r="N161" s="588"/>
      <c r="O161" s="588"/>
      <c r="P161" s="588"/>
      <c r="Q161" s="588"/>
      <c r="R161" s="588"/>
      <c r="S161" s="588"/>
      <c r="T161" s="588"/>
      <c r="U161" s="588"/>
      <c r="V161" s="588"/>
      <c r="W161" s="588"/>
      <c r="X161" s="588"/>
      <c r="Y161" s="588"/>
      <c r="Z161" s="588"/>
      <c r="AA161" s="588"/>
      <c r="AB161" s="588"/>
      <c r="AC161" s="588"/>
      <c r="AD161" s="588"/>
      <c r="AE161" s="588"/>
      <c r="AF161" s="588"/>
      <c r="AG161" s="588"/>
      <c r="AH161" s="588"/>
      <c r="AI161" s="588"/>
      <c r="AJ161" s="588"/>
      <c r="AK161" s="588"/>
      <c r="AL161" s="588"/>
      <c r="AM161" s="588"/>
      <c r="AN161" s="588"/>
      <c r="AO161" s="588"/>
      <c r="AP161" s="588"/>
      <c r="AQ161" s="588"/>
      <c r="AR161" s="588"/>
      <c r="AS161" s="588"/>
      <c r="AT161" s="588"/>
      <c r="AU161" s="588"/>
      <c r="AV161" s="588"/>
      <c r="AW161" s="588"/>
      <c r="AX161" s="588"/>
      <c r="AY161" s="588"/>
      <c r="AZ161" s="594"/>
    </row>
    <row r="162" spans="1:74" s="586" customFormat="1" ht="18" hidden="1" customHeight="1">
      <c r="A162" s="578">
        <f t="shared" si="6"/>
        <v>0</v>
      </c>
      <c r="B162" s="587"/>
      <c r="C162" s="587" t="s">
        <v>407</v>
      </c>
      <c r="D162" s="587" t="s">
        <v>779</v>
      </c>
      <c r="E162" s="588"/>
      <c r="F162" s="588"/>
      <c r="G162" s="588"/>
      <c r="H162" s="588"/>
      <c r="I162" s="588"/>
      <c r="J162" s="588"/>
      <c r="K162" s="588"/>
      <c r="L162" s="588"/>
      <c r="M162" s="588"/>
      <c r="N162" s="588"/>
      <c r="O162" s="588"/>
      <c r="P162" s="588"/>
      <c r="Q162" s="588"/>
      <c r="R162" s="588"/>
      <c r="S162" s="588"/>
      <c r="T162" s="588"/>
      <c r="U162" s="588"/>
      <c r="V162" s="588"/>
      <c r="W162" s="588"/>
      <c r="X162" s="588"/>
      <c r="Y162" s="588"/>
      <c r="Z162" s="588"/>
      <c r="AA162" s="588"/>
      <c r="AB162" s="588"/>
      <c r="AC162" s="588"/>
      <c r="AD162" s="588"/>
      <c r="AE162" s="588"/>
      <c r="AF162" s="588"/>
      <c r="AG162" s="588"/>
      <c r="AH162" s="595"/>
      <c r="AI162" s="595"/>
      <c r="AJ162" s="595"/>
      <c r="AK162" s="588"/>
      <c r="AL162" s="588"/>
      <c r="AM162" s="588"/>
      <c r="AN162" s="588"/>
      <c r="AO162" s="588"/>
      <c r="AP162" s="588"/>
      <c r="AQ162" s="588"/>
      <c r="AR162" s="588"/>
      <c r="AS162" s="588"/>
      <c r="AT162" s="588"/>
      <c r="AU162" s="588"/>
      <c r="AV162" s="588"/>
      <c r="AW162" s="588"/>
      <c r="AX162" s="588"/>
      <c r="AY162" s="588"/>
      <c r="AZ162" s="594"/>
    </row>
    <row r="163" spans="1:74" s="586" customFormat="1" ht="18" hidden="1" customHeight="1">
      <c r="A163" s="578">
        <f t="shared" si="6"/>
        <v>0</v>
      </c>
      <c r="B163" s="596"/>
      <c r="C163" s="596"/>
      <c r="D163" s="596" t="s">
        <v>540</v>
      </c>
      <c r="E163" s="597" t="s">
        <v>2073</v>
      </c>
      <c r="F163" s="597"/>
      <c r="G163" s="597"/>
      <c r="H163" s="597"/>
      <c r="I163" s="597"/>
      <c r="J163" s="597"/>
      <c r="K163" s="597"/>
      <c r="L163" s="597"/>
      <c r="M163" s="597"/>
      <c r="N163" s="597"/>
      <c r="O163" s="597"/>
      <c r="P163" s="597"/>
      <c r="Q163" s="597"/>
      <c r="R163" s="597"/>
      <c r="S163" s="597"/>
      <c r="T163" s="597"/>
      <c r="U163" s="597"/>
      <c r="V163" s="597"/>
      <c r="W163" s="597"/>
      <c r="X163" s="597"/>
      <c r="Y163" s="597"/>
      <c r="Z163" s="597"/>
      <c r="AA163" s="597"/>
      <c r="AB163" s="597"/>
      <c r="AC163" s="597"/>
      <c r="AD163" s="597"/>
      <c r="AE163" s="597"/>
      <c r="AF163" s="597"/>
      <c r="AG163" s="597"/>
      <c r="AH163" s="598"/>
      <c r="AI163" s="598"/>
      <c r="AJ163" s="598"/>
      <c r="AK163" s="597"/>
      <c r="AL163" s="597"/>
      <c r="AM163" s="597"/>
      <c r="AN163" s="597"/>
      <c r="AO163" s="597"/>
      <c r="AP163" s="597"/>
      <c r="AQ163" s="597"/>
      <c r="AR163" s="597"/>
      <c r="AS163" s="597"/>
      <c r="AT163" s="597"/>
      <c r="AU163" s="597"/>
      <c r="AV163" s="597"/>
      <c r="AW163" s="597"/>
      <c r="AX163" s="597"/>
      <c r="AY163" s="597"/>
      <c r="AZ163" s="594"/>
    </row>
    <row r="164" spans="1:74" s="586" customFormat="1" ht="14.25" hidden="1" customHeight="1">
      <c r="A164" s="578">
        <f t="shared" si="6"/>
        <v>0</v>
      </c>
      <c r="B164" s="587"/>
      <c r="C164" s="587"/>
      <c r="D164" s="599"/>
      <c r="E164" s="599"/>
      <c r="F164" s="599"/>
      <c r="G164" s="599"/>
      <c r="H164" s="599"/>
      <c r="I164" s="599"/>
      <c r="J164" s="599"/>
      <c r="K164" s="599"/>
      <c r="L164" s="599"/>
      <c r="M164" s="599"/>
      <c r="N164" s="599"/>
      <c r="O164" s="599"/>
      <c r="P164" s="599"/>
      <c r="Q164" s="599"/>
      <c r="R164" s="599"/>
      <c r="S164" s="599"/>
      <c r="T164" s="599"/>
      <c r="U164" s="599"/>
      <c r="V164" s="599"/>
      <c r="W164" s="599"/>
      <c r="X164" s="599"/>
      <c r="Y164" s="599"/>
      <c r="Z164" s="599"/>
      <c r="AA164" s="599"/>
      <c r="AB164" s="599"/>
      <c r="AC164" s="599"/>
      <c r="AD164" s="599"/>
      <c r="AE164" s="599"/>
      <c r="AF164" s="599"/>
      <c r="AG164" s="599"/>
      <c r="AH164" s="599"/>
      <c r="AI164" s="599"/>
      <c r="AJ164" s="599"/>
      <c r="AK164" s="599"/>
      <c r="AL164" s="599"/>
      <c r="AM164" s="599"/>
      <c r="AN164" s="599"/>
      <c r="AO164" s="599"/>
      <c r="AP164" s="599"/>
      <c r="AQ164" s="599"/>
      <c r="AR164" s="599"/>
      <c r="AS164" s="599"/>
      <c r="AT164" s="599"/>
      <c r="AU164" s="599"/>
      <c r="AV164" s="599"/>
      <c r="AW164" s="599"/>
      <c r="AX164" s="599"/>
      <c r="AY164" s="599"/>
      <c r="AZ164" s="594"/>
      <c r="BA164" s="600"/>
      <c r="BB164" s="600"/>
      <c r="BC164" s="600"/>
      <c r="BD164" s="600"/>
      <c r="BE164" s="600"/>
      <c r="BF164" s="600"/>
      <c r="BG164" s="600"/>
      <c r="BH164" s="600"/>
      <c r="BI164" s="600"/>
      <c r="BJ164" s="600"/>
    </row>
    <row r="165" spans="1:74" s="580" customFormat="1" ht="20.100000000000001" hidden="1" customHeight="1">
      <c r="A165" s="578">
        <f t="shared" si="6"/>
        <v>0</v>
      </c>
      <c r="B165" s="2116" t="s">
        <v>780</v>
      </c>
      <c r="C165" s="2116"/>
      <c r="D165" s="2116"/>
      <c r="E165" s="2116"/>
      <c r="F165" s="2116"/>
      <c r="G165" s="2116"/>
      <c r="H165" s="2116"/>
      <c r="I165" s="2116"/>
      <c r="J165" s="2116"/>
      <c r="K165" s="2116"/>
      <c r="L165" s="2116"/>
      <c r="M165" s="2116"/>
      <c r="N165" s="2116"/>
      <c r="O165" s="2116"/>
      <c r="P165" s="2116"/>
      <c r="Q165" s="2116"/>
      <c r="R165" s="2116"/>
      <c r="S165" s="2116"/>
      <c r="T165" s="2116"/>
      <c r="U165" s="2116"/>
      <c r="V165" s="2116"/>
      <c r="W165" s="2116"/>
      <c r="X165" s="2116"/>
      <c r="Y165" s="2116"/>
      <c r="Z165" s="2116"/>
      <c r="AA165" s="2116"/>
      <c r="AB165" s="2116"/>
      <c r="AC165" s="2116"/>
      <c r="AD165" s="2116"/>
      <c r="AE165" s="2116"/>
      <c r="AF165" s="2116"/>
      <c r="AG165" s="2116"/>
      <c r="AH165" s="2116"/>
      <c r="AI165" s="2116"/>
      <c r="AJ165" s="2116"/>
      <c r="AK165" s="2116"/>
      <c r="AL165" s="2116"/>
      <c r="AM165" s="2116"/>
      <c r="AN165" s="2116"/>
      <c r="AO165" s="2116"/>
      <c r="AP165" s="2116"/>
      <c r="AQ165" s="2116"/>
      <c r="AR165" s="2116"/>
      <c r="AS165" s="2116"/>
      <c r="AT165" s="2116"/>
      <c r="AU165" s="2116"/>
      <c r="AV165" s="2116"/>
      <c r="AW165" s="2116"/>
      <c r="AX165" s="2116"/>
      <c r="AY165" s="2116"/>
      <c r="AZ165" s="585"/>
      <c r="BA165" s="600"/>
      <c r="BB165" s="601"/>
      <c r="BC165" s="601"/>
      <c r="BD165" s="601"/>
      <c r="BE165" s="601"/>
      <c r="BF165" s="601"/>
      <c r="BG165" s="601"/>
      <c r="BH165" s="601"/>
      <c r="BI165" s="601"/>
      <c r="BJ165" s="601"/>
    </row>
    <row r="166" spans="1:74" s="601" customFormat="1" ht="20.100000000000001" hidden="1" customHeight="1">
      <c r="A166" s="578">
        <f t="shared" si="6"/>
        <v>0</v>
      </c>
      <c r="B166" s="602"/>
      <c r="C166" s="603" t="s">
        <v>772</v>
      </c>
      <c r="D166" s="603" t="s">
        <v>781</v>
      </c>
      <c r="E166" s="604"/>
      <c r="F166" s="604"/>
      <c r="G166" s="595"/>
      <c r="H166" s="605"/>
      <c r="I166" s="605"/>
      <c r="J166" s="606"/>
      <c r="K166" s="606"/>
      <c r="L166" s="606"/>
      <c r="M166" s="606"/>
      <c r="N166" s="606"/>
      <c r="O166" s="606"/>
      <c r="P166" s="606"/>
      <c r="Q166" s="607"/>
      <c r="R166" s="607"/>
      <c r="S166" s="607"/>
      <c r="T166" s="607"/>
      <c r="U166" s="607"/>
      <c r="V166" s="608"/>
      <c r="W166" s="608"/>
      <c r="X166" s="608"/>
      <c r="Y166" s="608"/>
      <c r="Z166" s="608"/>
      <c r="AA166" s="608"/>
      <c r="AB166" s="608"/>
      <c r="AC166" s="608"/>
      <c r="AD166" s="608"/>
      <c r="AE166" s="608"/>
      <c r="AF166" s="608"/>
      <c r="AG166" s="608"/>
      <c r="AH166" s="609"/>
      <c r="AI166" s="609"/>
      <c r="AJ166" s="609"/>
      <c r="AK166" s="609"/>
      <c r="AL166" s="610"/>
      <c r="AM166" s="610"/>
      <c r="AN166" s="610"/>
      <c r="AO166" s="610"/>
      <c r="AP166" s="610"/>
      <c r="AQ166" s="610"/>
      <c r="AR166" s="610"/>
      <c r="AS166" s="610"/>
      <c r="AT166" s="610"/>
      <c r="AU166" s="610"/>
      <c r="AV166" s="605"/>
      <c r="AW166" s="605"/>
      <c r="AX166" s="605"/>
      <c r="AY166" s="605"/>
      <c r="AZ166" s="611"/>
      <c r="BA166" s="600"/>
      <c r="BB166" s="600"/>
      <c r="BC166" s="600"/>
      <c r="BD166" s="600"/>
      <c r="BE166" s="600"/>
      <c r="BF166" s="600"/>
      <c r="BG166" s="600"/>
      <c r="BH166" s="600"/>
      <c r="BI166" s="600"/>
      <c r="BJ166" s="600"/>
    </row>
    <row r="167" spans="1:74" s="586" customFormat="1" ht="18" hidden="1" customHeight="1">
      <c r="A167" s="578">
        <f t="shared" si="6"/>
        <v>0</v>
      </c>
      <c r="B167" s="612"/>
      <c r="C167" s="2111" t="s">
        <v>782</v>
      </c>
      <c r="D167" s="2111"/>
      <c r="E167" s="2111"/>
      <c r="F167" s="2111"/>
      <c r="G167" s="2111"/>
      <c r="H167" s="2111"/>
      <c r="I167" s="2111"/>
      <c r="J167" s="2111"/>
      <c r="K167" s="2111" t="s">
        <v>783</v>
      </c>
      <c r="L167" s="2111"/>
      <c r="M167" s="2111"/>
      <c r="N167" s="2111"/>
      <c r="O167" s="2111"/>
      <c r="P167" s="2111"/>
      <c r="Q167" s="2111"/>
      <c r="R167" s="2111"/>
      <c r="S167" s="2111" t="s">
        <v>784</v>
      </c>
      <c r="T167" s="2111"/>
      <c r="U167" s="2111"/>
      <c r="V167" s="2111"/>
      <c r="W167" s="2111"/>
      <c r="X167" s="2111"/>
      <c r="Y167" s="2111"/>
      <c r="Z167" s="2111"/>
      <c r="AA167" s="2111" t="s">
        <v>785</v>
      </c>
      <c r="AB167" s="2111"/>
      <c r="AC167" s="2111"/>
      <c r="AD167" s="2111"/>
      <c r="AE167" s="2111"/>
      <c r="AF167" s="2111"/>
      <c r="AG167" s="2111"/>
      <c r="AH167" s="2111"/>
      <c r="AI167" s="2111"/>
      <c r="AJ167" s="2111"/>
      <c r="AK167" s="2111"/>
      <c r="AL167" s="2111"/>
      <c r="AM167" s="2111"/>
      <c r="AN167" s="2111"/>
      <c r="AO167" s="2111"/>
      <c r="AP167" s="2111"/>
      <c r="AQ167" s="2111" t="s">
        <v>1156</v>
      </c>
      <c r="AR167" s="2111"/>
      <c r="AS167" s="2111"/>
      <c r="AT167" s="2111"/>
      <c r="AU167" s="2111"/>
      <c r="AV167" s="2111"/>
      <c r="AW167" s="2111"/>
      <c r="AX167" s="2111"/>
      <c r="AY167" s="612"/>
      <c r="AZ167" s="613"/>
      <c r="BA167" s="601"/>
      <c r="BB167" s="601"/>
      <c r="BC167" s="600"/>
      <c r="BD167" s="600"/>
      <c r="BE167" s="600"/>
      <c r="BF167" s="600"/>
      <c r="BG167" s="600"/>
      <c r="BH167" s="600"/>
      <c r="BI167" s="600"/>
      <c r="BJ167" s="600"/>
    </row>
    <row r="168" spans="1:74" s="586" customFormat="1" ht="18" hidden="1" customHeight="1">
      <c r="A168" s="578">
        <f t="shared" si="6"/>
        <v>0</v>
      </c>
      <c r="B168" s="612"/>
      <c r="C168" s="2111"/>
      <c r="D168" s="2111"/>
      <c r="E168" s="2111"/>
      <c r="F168" s="2111"/>
      <c r="G168" s="2111"/>
      <c r="H168" s="2111"/>
      <c r="I168" s="2111"/>
      <c r="J168" s="2111"/>
      <c r="K168" s="2111"/>
      <c r="L168" s="2111"/>
      <c r="M168" s="2111"/>
      <c r="N168" s="2111"/>
      <c r="O168" s="2111"/>
      <c r="P168" s="2111"/>
      <c r="Q168" s="2111"/>
      <c r="R168" s="2111"/>
      <c r="S168" s="2111"/>
      <c r="T168" s="2111"/>
      <c r="U168" s="2111"/>
      <c r="V168" s="2111"/>
      <c r="W168" s="2111"/>
      <c r="X168" s="2111"/>
      <c r="Y168" s="2111"/>
      <c r="Z168" s="2111"/>
      <c r="AA168" s="2111" t="s">
        <v>786</v>
      </c>
      <c r="AB168" s="2111"/>
      <c r="AC168" s="2111"/>
      <c r="AD168" s="2111"/>
      <c r="AE168" s="2111"/>
      <c r="AF168" s="2111"/>
      <c r="AG168" s="2111"/>
      <c r="AH168" s="2111"/>
      <c r="AI168" s="2111" t="s">
        <v>787</v>
      </c>
      <c r="AJ168" s="2111"/>
      <c r="AK168" s="2111"/>
      <c r="AL168" s="2111"/>
      <c r="AM168" s="2111"/>
      <c r="AN168" s="2111"/>
      <c r="AO168" s="2111"/>
      <c r="AP168" s="2111"/>
      <c r="AQ168" s="2111"/>
      <c r="AR168" s="2111"/>
      <c r="AS168" s="2111"/>
      <c r="AT168" s="2111"/>
      <c r="AU168" s="2111"/>
      <c r="AV168" s="2111"/>
      <c r="AW168" s="2111"/>
      <c r="AX168" s="2111"/>
      <c r="AY168" s="612"/>
      <c r="AZ168" s="613"/>
      <c r="BA168" s="600"/>
      <c r="BB168" s="600"/>
      <c r="BC168" s="600"/>
      <c r="BD168" s="600"/>
      <c r="BE168" s="600"/>
      <c r="BF168" s="600"/>
      <c r="BG168" s="600"/>
      <c r="BH168" s="600"/>
      <c r="BI168" s="600"/>
      <c r="BJ168" s="600"/>
    </row>
    <row r="169" spans="1:74" s="586" customFormat="1" ht="18" hidden="1" customHeight="1">
      <c r="A169" s="578">
        <f t="shared" si="6"/>
        <v>0</v>
      </c>
      <c r="B169" s="614"/>
      <c r="C169" s="2122">
        <f>L153</f>
        <v>0</v>
      </c>
      <c r="D169" s="2123"/>
      <c r="E169" s="2126" t="s">
        <v>564</v>
      </c>
      <c r="F169" s="2126"/>
      <c r="G169" s="2123">
        <f>Z153</f>
        <v>0</v>
      </c>
      <c r="H169" s="2123"/>
      <c r="I169" s="2126" t="s">
        <v>775</v>
      </c>
      <c r="J169" s="2126"/>
      <c r="K169" s="2127">
        <f>'6-3표준조사(3)'!Q229</f>
        <v>0</v>
      </c>
      <c r="L169" s="2127"/>
      <c r="M169" s="2127"/>
      <c r="N169" s="2127"/>
      <c r="O169" s="2127"/>
      <c r="P169" s="2127"/>
      <c r="Q169" s="2127"/>
      <c r="R169" s="2127"/>
      <c r="S169" s="2113">
        <f>'6-3표준조사(3)'!K231</f>
        <v>0</v>
      </c>
      <c r="T169" s="2113"/>
      <c r="U169" s="2113"/>
      <c r="V169" s="2113"/>
      <c r="W169" s="2113"/>
      <c r="X169" s="2113"/>
      <c r="Y169" s="2113"/>
      <c r="Z169" s="2113"/>
      <c r="AA169" s="2129" t="e">
        <f>'6-3표준조사(3)'!Q235</f>
        <v>#DIV/0!</v>
      </c>
      <c r="AB169" s="2129"/>
      <c r="AC169" s="2129"/>
      <c r="AD169" s="2129"/>
      <c r="AE169" s="2129"/>
      <c r="AF169" s="2129"/>
      <c r="AG169" s="2129"/>
      <c r="AH169" s="2129"/>
      <c r="AI169" s="2129" t="e">
        <f>'6-3표준조사(3)'!R235</f>
        <v>#DIV/0!</v>
      </c>
      <c r="AJ169" s="2129"/>
      <c r="AK169" s="2129"/>
      <c r="AL169" s="2129"/>
      <c r="AM169" s="2129"/>
      <c r="AN169" s="2129"/>
      <c r="AO169" s="2129"/>
      <c r="AP169" s="2129"/>
      <c r="AQ169" s="2113">
        <f>'6-3표준조사(3)'!R231</f>
        <v>0</v>
      </c>
      <c r="AR169" s="2113"/>
      <c r="AS169" s="2113"/>
      <c r="AT169" s="2113"/>
      <c r="AU169" s="2113"/>
      <c r="AV169" s="2113"/>
      <c r="AW169" s="2113"/>
      <c r="AX169" s="2113"/>
      <c r="AY169" s="612"/>
      <c r="AZ169" s="613"/>
      <c r="BA169" s="600"/>
      <c r="BB169" s="600"/>
      <c r="BC169" s="601"/>
      <c r="BD169" s="601"/>
      <c r="BE169" s="601"/>
      <c r="BF169" s="601"/>
      <c r="BG169" s="601"/>
      <c r="BH169" s="601"/>
      <c r="BI169" s="601"/>
      <c r="BJ169" s="601"/>
    </row>
    <row r="170" spans="1:74" s="586" customFormat="1" ht="18" hidden="1" customHeight="1">
      <c r="A170" s="578">
        <f t="shared" si="6"/>
        <v>0</v>
      </c>
      <c r="B170" s="614"/>
      <c r="C170" s="2124"/>
      <c r="D170" s="2125"/>
      <c r="E170" s="2125"/>
      <c r="F170" s="2125"/>
      <c r="G170" s="2125"/>
      <c r="H170" s="2125"/>
      <c r="I170" s="2125"/>
      <c r="J170" s="2125"/>
      <c r="K170" s="2128"/>
      <c r="L170" s="2128"/>
      <c r="M170" s="2128"/>
      <c r="N170" s="2128"/>
      <c r="O170" s="2128"/>
      <c r="P170" s="2128"/>
      <c r="Q170" s="2128"/>
      <c r="R170" s="2128"/>
      <c r="S170" s="2114"/>
      <c r="T170" s="2114"/>
      <c r="U170" s="2114"/>
      <c r="V170" s="2114"/>
      <c r="W170" s="2114"/>
      <c r="X170" s="2114"/>
      <c r="Y170" s="2114"/>
      <c r="Z170" s="2114"/>
      <c r="AA170" s="2130"/>
      <c r="AB170" s="2130"/>
      <c r="AC170" s="2130"/>
      <c r="AD170" s="2130"/>
      <c r="AE170" s="2130"/>
      <c r="AF170" s="2130"/>
      <c r="AG170" s="2130"/>
      <c r="AH170" s="2130"/>
      <c r="AI170" s="2130"/>
      <c r="AJ170" s="2130"/>
      <c r="AK170" s="2130"/>
      <c r="AL170" s="2130"/>
      <c r="AM170" s="2130"/>
      <c r="AN170" s="2130"/>
      <c r="AO170" s="2130"/>
      <c r="AP170" s="2130"/>
      <c r="AQ170" s="2114"/>
      <c r="AR170" s="2114"/>
      <c r="AS170" s="2114"/>
      <c r="AT170" s="2114"/>
      <c r="AU170" s="2114"/>
      <c r="AV170" s="2114"/>
      <c r="AW170" s="2114"/>
      <c r="AX170" s="2114"/>
      <c r="AY170" s="612"/>
      <c r="AZ170" s="613"/>
      <c r="BA170" s="600"/>
      <c r="BB170" s="600"/>
      <c r="BC170" s="600"/>
      <c r="BD170" s="600"/>
      <c r="BE170" s="600"/>
      <c r="BF170" s="600"/>
      <c r="BG170" s="600"/>
      <c r="BH170" s="600"/>
      <c r="BI170" s="600"/>
      <c r="BJ170" s="600"/>
    </row>
    <row r="171" spans="1:74" s="586" customFormat="1" ht="18" hidden="1" customHeight="1">
      <c r="A171" s="578">
        <f t="shared" si="6"/>
        <v>0</v>
      </c>
      <c r="B171" s="614"/>
      <c r="C171" s="614" t="s">
        <v>405</v>
      </c>
      <c r="D171" s="614" t="s">
        <v>788</v>
      </c>
      <c r="E171" s="614"/>
      <c r="F171" s="612"/>
      <c r="G171" s="612"/>
      <c r="H171" s="612"/>
      <c r="I171" s="612"/>
      <c r="J171" s="612"/>
      <c r="K171" s="612"/>
      <c r="L171" s="612"/>
      <c r="M171" s="612"/>
      <c r="N171" s="612"/>
      <c r="O171" s="612"/>
      <c r="P171" s="612"/>
      <c r="Q171" s="615"/>
      <c r="R171" s="615"/>
      <c r="S171" s="615"/>
      <c r="T171" s="615"/>
      <c r="U171" s="615"/>
      <c r="V171" s="612"/>
      <c r="W171" s="616"/>
      <c r="X171" s="616"/>
      <c r="Y171" s="616"/>
      <c r="Z171" s="616"/>
      <c r="AA171" s="616"/>
      <c r="AB171" s="616"/>
      <c r="AC171" s="616"/>
      <c r="AD171" s="616"/>
      <c r="AE171" s="616"/>
      <c r="AF171" s="616"/>
      <c r="AG171" s="612"/>
      <c r="AH171" s="617"/>
      <c r="AI171" s="617"/>
      <c r="AJ171" s="617"/>
      <c r="AK171" s="617"/>
      <c r="AL171" s="618"/>
      <c r="AM171" s="618"/>
      <c r="AN171" s="618"/>
      <c r="AO171" s="618"/>
      <c r="AP171" s="618"/>
      <c r="AQ171" s="618"/>
      <c r="AR171" s="618"/>
      <c r="AS171" s="618"/>
      <c r="AT171" s="618"/>
      <c r="AU171" s="618"/>
      <c r="AV171" s="612"/>
      <c r="AW171" s="612"/>
      <c r="AX171" s="612"/>
      <c r="AY171" s="612"/>
      <c r="AZ171" s="613"/>
      <c r="BA171" s="600"/>
      <c r="BB171" s="600"/>
      <c r="BC171" s="600"/>
      <c r="BD171" s="600"/>
      <c r="BE171" s="600"/>
      <c r="BF171" s="600"/>
      <c r="BG171" s="600"/>
      <c r="BH171" s="600"/>
      <c r="BI171" s="600"/>
      <c r="BJ171" s="600"/>
      <c r="BK171" s="600"/>
      <c r="BL171" s="600"/>
      <c r="BM171" s="600"/>
      <c r="BN171" s="600"/>
      <c r="BO171" s="600"/>
      <c r="BP171" s="600"/>
      <c r="BQ171" s="600"/>
      <c r="BR171" s="600"/>
      <c r="BS171" s="600"/>
      <c r="BT171" s="600"/>
      <c r="BU171" s="600"/>
      <c r="BV171" s="600"/>
    </row>
    <row r="172" spans="1:74" s="586" customFormat="1" ht="18" hidden="1" customHeight="1">
      <c r="A172" s="578">
        <f t="shared" si="6"/>
        <v>0</v>
      </c>
      <c r="B172" s="614"/>
      <c r="C172" s="614"/>
      <c r="D172" s="587" t="s">
        <v>540</v>
      </c>
      <c r="E172" s="614" t="str">
        <f>CONCATENATE("식재된 ",S169," 는 활착이 안정된 상태로 신초발달이 양호함" )</f>
        <v>식재된 0 는 활착이 안정된 상태로 신초발달이 양호함</v>
      </c>
      <c r="F172" s="612"/>
      <c r="G172" s="612"/>
      <c r="H172" s="612"/>
      <c r="I172" s="612"/>
      <c r="J172" s="612"/>
      <c r="K172" s="612"/>
      <c r="L172" s="612"/>
      <c r="M172" s="612"/>
      <c r="N172" s="612"/>
      <c r="O172" s="612"/>
      <c r="P172" s="612"/>
      <c r="Q172" s="615"/>
      <c r="R172" s="615"/>
      <c r="S172" s="615"/>
      <c r="T172" s="615"/>
      <c r="U172" s="615"/>
      <c r="V172" s="612"/>
      <c r="W172" s="619"/>
      <c r="X172" s="616"/>
      <c r="Y172" s="616"/>
      <c r="Z172" s="616"/>
      <c r="AA172" s="619"/>
      <c r="AB172" s="616"/>
      <c r="AC172" s="616"/>
      <c r="AD172" s="616"/>
      <c r="AE172" s="619"/>
      <c r="AF172" s="616"/>
      <c r="AG172" s="612"/>
      <c r="AH172" s="617"/>
      <c r="AI172" s="617"/>
      <c r="AJ172" s="617"/>
      <c r="AK172" s="617"/>
      <c r="AL172" s="618"/>
      <c r="AM172" s="618"/>
      <c r="AN172" s="618"/>
      <c r="AO172" s="618"/>
      <c r="AP172" s="618"/>
      <c r="AQ172" s="618"/>
      <c r="AR172" s="618"/>
      <c r="AS172" s="618"/>
      <c r="AT172" s="618"/>
      <c r="AU172" s="618"/>
      <c r="AV172" s="612"/>
      <c r="AW172" s="612"/>
      <c r="AX172" s="612"/>
      <c r="AY172" s="612"/>
      <c r="AZ172" s="613"/>
      <c r="BC172" s="600"/>
      <c r="BD172" s="600"/>
      <c r="BE172" s="600"/>
      <c r="BF172" s="600"/>
      <c r="BG172" s="600"/>
      <c r="BH172" s="600"/>
      <c r="BI172" s="600"/>
      <c r="BJ172" s="600"/>
      <c r="BK172" s="600"/>
      <c r="BL172" s="600"/>
      <c r="BM172" s="600"/>
      <c r="BN172" s="600"/>
      <c r="BO172" s="600"/>
      <c r="BP172" s="600"/>
      <c r="BQ172" s="600"/>
      <c r="BR172" s="600"/>
      <c r="BS172" s="600"/>
      <c r="BT172" s="600"/>
      <c r="BU172" s="600"/>
      <c r="BV172" s="600"/>
    </row>
    <row r="173" spans="1:74" s="586" customFormat="1" ht="18" hidden="1" customHeight="1">
      <c r="A173" s="578">
        <f t="shared" si="6"/>
        <v>0</v>
      </c>
      <c r="B173" s="614"/>
      <c r="C173" s="614"/>
      <c r="D173" s="587" t="s">
        <v>540</v>
      </c>
      <c r="E173" s="614" t="s">
        <v>789</v>
      </c>
      <c r="F173" s="612"/>
      <c r="G173" s="612"/>
      <c r="H173" s="612"/>
      <c r="I173" s="612"/>
      <c r="J173" s="612"/>
      <c r="K173" s="612"/>
      <c r="L173" s="612"/>
      <c r="M173" s="612"/>
      <c r="N173" s="612"/>
      <c r="O173" s="612"/>
      <c r="P173" s="612"/>
      <c r="Q173" s="615"/>
      <c r="R173" s="615"/>
      <c r="S173" s="615"/>
      <c r="T173" s="615"/>
      <c r="U173" s="615"/>
      <c r="V173" s="612"/>
      <c r="W173" s="612"/>
      <c r="X173" s="612"/>
      <c r="Y173" s="612"/>
      <c r="Z173" s="612"/>
      <c r="AA173" s="612"/>
      <c r="AB173" s="612"/>
      <c r="AC173" s="612"/>
      <c r="AD173" s="612"/>
      <c r="AE173" s="612"/>
      <c r="AF173" s="612"/>
      <c r="AG173" s="612"/>
      <c r="AH173" s="617"/>
      <c r="AI173" s="617"/>
      <c r="AJ173" s="617"/>
      <c r="AK173" s="617"/>
      <c r="AL173" s="618"/>
      <c r="AM173" s="618"/>
      <c r="AN173" s="618"/>
      <c r="AO173" s="618"/>
      <c r="AP173" s="618"/>
      <c r="AQ173" s="618"/>
      <c r="AR173" s="618"/>
      <c r="AS173" s="618"/>
      <c r="AT173" s="618"/>
      <c r="AU173" s="618"/>
      <c r="AV173" s="612"/>
      <c r="AW173" s="612"/>
      <c r="AX173" s="612"/>
      <c r="AY173" s="612"/>
      <c r="AZ173" s="613"/>
      <c r="BA173" s="580"/>
      <c r="BB173" s="580"/>
      <c r="BC173" s="580"/>
      <c r="BD173" s="580"/>
      <c r="BE173" s="580"/>
      <c r="BF173" s="580"/>
      <c r="BG173" s="580"/>
      <c r="BH173" s="580"/>
      <c r="BI173" s="580"/>
      <c r="BJ173" s="580"/>
      <c r="BK173" s="601"/>
      <c r="BL173" s="601"/>
      <c r="BM173" s="601"/>
      <c r="BN173" s="601"/>
      <c r="BO173" s="601"/>
      <c r="BP173" s="601"/>
      <c r="BQ173" s="601"/>
      <c r="BR173" s="601"/>
      <c r="BS173" s="601"/>
      <c r="BT173" s="601"/>
      <c r="BU173" s="601"/>
      <c r="BV173" s="601"/>
    </row>
    <row r="174" spans="1:74" s="586" customFormat="1" ht="18" hidden="1" customHeight="1">
      <c r="A174" s="578">
        <f t="shared" si="6"/>
        <v>0</v>
      </c>
      <c r="B174" s="614"/>
      <c r="C174" s="614" t="s">
        <v>407</v>
      </c>
      <c r="D174" s="614" t="s">
        <v>790</v>
      </c>
      <c r="E174" s="614"/>
      <c r="F174" s="612"/>
      <c r="G174" s="612"/>
      <c r="H174" s="612"/>
      <c r="I174" s="612"/>
      <c r="J174" s="612"/>
      <c r="K174" s="612"/>
      <c r="L174" s="612"/>
      <c r="M174" s="612"/>
      <c r="N174" s="612"/>
      <c r="O174" s="612"/>
      <c r="P174" s="612"/>
      <c r="Q174" s="615"/>
      <c r="R174" s="615"/>
      <c r="S174" s="615"/>
      <c r="T174" s="615"/>
      <c r="U174" s="615"/>
      <c r="V174" s="612"/>
      <c r="W174" s="612"/>
      <c r="X174" s="612"/>
      <c r="Y174" s="612"/>
      <c r="Z174" s="612"/>
      <c r="AA174" s="612"/>
      <c r="AB174" s="612"/>
      <c r="AC174" s="612"/>
      <c r="AD174" s="612"/>
      <c r="AE174" s="612"/>
      <c r="AF174" s="612"/>
      <c r="AG174" s="612"/>
      <c r="AH174" s="617"/>
      <c r="AI174" s="617"/>
      <c r="AJ174" s="617"/>
      <c r="AK174" s="617"/>
      <c r="AL174" s="618"/>
      <c r="AM174" s="618"/>
      <c r="AN174" s="618"/>
      <c r="AO174" s="618"/>
      <c r="AP174" s="618"/>
      <c r="AQ174" s="618"/>
      <c r="AR174" s="618"/>
      <c r="AS174" s="618"/>
      <c r="AT174" s="618"/>
      <c r="AU174" s="618"/>
      <c r="AV174" s="612"/>
      <c r="AW174" s="612"/>
      <c r="AX174" s="612"/>
      <c r="AY174" s="612"/>
      <c r="AZ174" s="613"/>
      <c r="BK174" s="600"/>
      <c r="BL174" s="600"/>
      <c r="BM174" s="600"/>
      <c r="BN174" s="600"/>
      <c r="BO174" s="600"/>
      <c r="BP174" s="600"/>
      <c r="BQ174" s="600"/>
      <c r="BR174" s="600"/>
      <c r="BS174" s="600"/>
      <c r="BT174" s="600"/>
      <c r="BU174" s="600"/>
      <c r="BV174" s="600"/>
    </row>
    <row r="175" spans="1:74" s="586" customFormat="1" ht="18" hidden="1" customHeight="1">
      <c r="A175" s="578">
        <f t="shared" si="6"/>
        <v>0</v>
      </c>
      <c r="B175" s="614"/>
      <c r="C175" s="614"/>
      <c r="D175" s="587" t="s">
        <v>540</v>
      </c>
      <c r="E175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175" s="612"/>
      <c r="G175" s="612"/>
      <c r="H175" s="612"/>
      <c r="I175" s="612"/>
      <c r="J175" s="612"/>
      <c r="K175" s="612"/>
      <c r="L175" s="612"/>
      <c r="M175" s="612"/>
      <c r="N175" s="612"/>
      <c r="O175" s="612"/>
      <c r="P175" s="612"/>
      <c r="Q175" s="615"/>
      <c r="R175" s="615"/>
      <c r="S175" s="615"/>
      <c r="T175" s="615"/>
      <c r="U175" s="615"/>
      <c r="V175" s="612"/>
      <c r="W175" s="612"/>
      <c r="X175" s="612"/>
      <c r="Y175" s="612"/>
      <c r="Z175" s="612"/>
      <c r="AA175" s="612"/>
      <c r="AB175" s="612"/>
      <c r="AC175" s="612"/>
      <c r="AD175" s="612"/>
      <c r="AE175" s="612"/>
      <c r="AF175" s="612"/>
      <c r="AG175" s="612"/>
      <c r="AH175" s="617"/>
      <c r="AI175" s="617"/>
      <c r="AJ175" s="617"/>
      <c r="AK175" s="617"/>
      <c r="AL175" s="618"/>
      <c r="AM175" s="618"/>
      <c r="AN175" s="618"/>
      <c r="AO175" s="618"/>
      <c r="AP175" s="618"/>
      <c r="AQ175" s="618"/>
      <c r="AR175" s="618"/>
      <c r="AS175" s="618"/>
      <c r="AT175" s="618"/>
      <c r="AU175" s="618"/>
      <c r="AV175" s="612"/>
      <c r="AW175" s="612"/>
      <c r="AX175" s="612"/>
      <c r="AY175" s="612"/>
      <c r="AZ175" s="613"/>
      <c r="BK175" s="600"/>
      <c r="BL175" s="600"/>
      <c r="BM175" s="600"/>
      <c r="BN175" s="600"/>
      <c r="BO175" s="600"/>
      <c r="BP175" s="600"/>
      <c r="BQ175" s="600"/>
      <c r="BR175" s="600"/>
      <c r="BS175" s="600"/>
      <c r="BT175" s="600"/>
      <c r="BU175" s="600"/>
      <c r="BV175" s="600"/>
    </row>
    <row r="176" spans="1:74" s="586" customFormat="1" ht="18" hidden="1" customHeight="1">
      <c r="A176" s="578">
        <f t="shared" si="6"/>
        <v>0</v>
      </c>
      <c r="B176" s="614"/>
      <c r="C176" s="614"/>
      <c r="D176" s="587" t="s">
        <v>540</v>
      </c>
      <c r="E176" s="614" t="str">
        <f>CONCATENATE("조림목이 자연발생 식생과 경재하고 있으며 조림목은 ",AQ169,"이다." )</f>
        <v>조림목이 자연발생 식생과 경재하고 있으며 조림목은 0이다.</v>
      </c>
      <c r="F176" s="612"/>
      <c r="G176" s="612"/>
      <c r="H176" s="612"/>
      <c r="I176" s="612"/>
      <c r="J176" s="612"/>
      <c r="K176" s="612"/>
      <c r="L176" s="612"/>
      <c r="M176" s="612"/>
      <c r="N176" s="612"/>
      <c r="O176" s="612"/>
      <c r="P176" s="612"/>
      <c r="Q176" s="612"/>
      <c r="R176" s="612"/>
      <c r="S176" s="612"/>
      <c r="T176" s="612"/>
      <c r="U176" s="612"/>
      <c r="V176" s="612"/>
      <c r="W176" s="612"/>
      <c r="X176" s="612"/>
      <c r="Y176" s="612"/>
      <c r="Z176" s="612"/>
      <c r="AA176" s="612"/>
      <c r="AB176" s="612"/>
      <c r="AC176" s="612"/>
      <c r="AD176" s="612"/>
      <c r="AE176" s="612"/>
      <c r="AF176" s="612"/>
      <c r="AG176" s="612"/>
      <c r="AH176" s="617"/>
      <c r="AI176" s="617"/>
      <c r="AJ176" s="617"/>
      <c r="AK176" s="617"/>
      <c r="AL176" s="618"/>
      <c r="AM176" s="618"/>
      <c r="AN176" s="618"/>
      <c r="AO176" s="618"/>
      <c r="AP176" s="618"/>
      <c r="AQ176" s="618"/>
      <c r="AR176" s="618"/>
      <c r="AS176" s="618"/>
      <c r="AT176" s="618"/>
      <c r="AU176" s="618"/>
      <c r="AV176" s="612"/>
      <c r="AW176" s="612"/>
      <c r="AX176" s="612"/>
      <c r="AY176" s="612"/>
      <c r="AZ176" s="613"/>
      <c r="BK176" s="600"/>
      <c r="BL176" s="600"/>
      <c r="BM176" s="600"/>
      <c r="BN176" s="600"/>
      <c r="BO176" s="600"/>
      <c r="BP176" s="600"/>
      <c r="BQ176" s="600"/>
      <c r="BR176" s="600"/>
      <c r="BS176" s="600"/>
      <c r="BT176" s="600"/>
      <c r="BU176" s="600"/>
      <c r="BV176" s="600"/>
    </row>
    <row r="177" spans="1:74" s="586" customFormat="1" ht="13.5" hidden="1" customHeight="1">
      <c r="A177" s="578">
        <f t="shared" si="6"/>
        <v>0</v>
      </c>
      <c r="B177" s="620"/>
      <c r="C177" s="620"/>
      <c r="D177" s="620"/>
      <c r="E177" s="620"/>
      <c r="F177" s="595"/>
      <c r="G177" s="595"/>
      <c r="H177" s="595"/>
      <c r="I177" s="595"/>
      <c r="J177" s="621"/>
      <c r="K177" s="621"/>
      <c r="L177" s="621"/>
      <c r="M177" s="621"/>
      <c r="N177" s="621"/>
      <c r="O177" s="621"/>
      <c r="P177" s="621"/>
      <c r="Q177" s="622"/>
      <c r="R177" s="622"/>
      <c r="S177" s="622"/>
      <c r="T177" s="622"/>
      <c r="U177" s="622"/>
      <c r="V177" s="612"/>
      <c r="W177" s="612"/>
      <c r="X177" s="612"/>
      <c r="Y177" s="612"/>
      <c r="Z177" s="612"/>
      <c r="AA177" s="612"/>
      <c r="AB177" s="612"/>
      <c r="AC177" s="612"/>
      <c r="AD177" s="612"/>
      <c r="AE177" s="612"/>
      <c r="AF177" s="612"/>
      <c r="AG177" s="612"/>
      <c r="AH177" s="623"/>
      <c r="AI177" s="623"/>
      <c r="AJ177" s="623"/>
      <c r="AK177" s="623"/>
      <c r="AL177" s="624"/>
      <c r="AM177" s="624"/>
      <c r="AN177" s="624"/>
      <c r="AO177" s="624"/>
      <c r="AP177" s="624"/>
      <c r="AQ177" s="624"/>
      <c r="AR177" s="624"/>
      <c r="AS177" s="624"/>
      <c r="AT177" s="624"/>
      <c r="AU177" s="624"/>
      <c r="AV177" s="595"/>
      <c r="AW177" s="595"/>
      <c r="AX177" s="595"/>
      <c r="AY177" s="595"/>
      <c r="AZ177" s="613"/>
      <c r="BK177" s="600"/>
      <c r="BL177" s="600"/>
      <c r="BM177" s="600"/>
      <c r="BN177" s="600"/>
      <c r="BO177" s="600"/>
      <c r="BP177" s="600"/>
      <c r="BQ177" s="600"/>
      <c r="BR177" s="600"/>
      <c r="BS177" s="600"/>
      <c r="BT177" s="600"/>
      <c r="BU177" s="600"/>
      <c r="BV177" s="600"/>
    </row>
    <row r="178" spans="1:74" s="601" customFormat="1" ht="19.5" hidden="1" customHeight="1">
      <c r="A178" s="578">
        <f t="shared" si="6"/>
        <v>0</v>
      </c>
      <c r="B178" s="2116" t="s">
        <v>2071</v>
      </c>
      <c r="C178" s="2116"/>
      <c r="D178" s="2116"/>
      <c r="E178" s="2116"/>
      <c r="F178" s="2116"/>
      <c r="G178" s="2116"/>
      <c r="H178" s="2116"/>
      <c r="I178" s="2116"/>
      <c r="J178" s="2116"/>
      <c r="K178" s="2116"/>
      <c r="L178" s="2116"/>
      <c r="M178" s="2116"/>
      <c r="N178" s="2116"/>
      <c r="O178" s="2116"/>
      <c r="P178" s="2116"/>
      <c r="Q178" s="2116"/>
      <c r="R178" s="2116"/>
      <c r="S178" s="2116"/>
      <c r="T178" s="2116"/>
      <c r="U178" s="2116"/>
      <c r="V178" s="2116"/>
      <c r="W178" s="2116"/>
      <c r="X178" s="2116"/>
      <c r="Y178" s="2116"/>
      <c r="Z178" s="2116"/>
      <c r="AA178" s="2116"/>
      <c r="AB178" s="2116"/>
      <c r="AC178" s="2116"/>
      <c r="AD178" s="2116"/>
      <c r="AE178" s="2116"/>
      <c r="AF178" s="2116"/>
      <c r="AG178" s="2116"/>
      <c r="AH178" s="2116"/>
      <c r="AI178" s="2116"/>
      <c r="AJ178" s="2116"/>
      <c r="AK178" s="2116"/>
      <c r="AL178" s="2116"/>
      <c r="AM178" s="2116"/>
      <c r="AN178" s="2116"/>
      <c r="AO178" s="2116"/>
      <c r="AP178" s="2116"/>
      <c r="AQ178" s="2116"/>
      <c r="AR178" s="2116"/>
      <c r="AS178" s="2116"/>
      <c r="AT178" s="2116"/>
      <c r="AU178" s="2116"/>
      <c r="AV178" s="2116"/>
      <c r="AW178" s="2116"/>
      <c r="AX178" s="2116"/>
      <c r="AY178" s="2116"/>
      <c r="AZ178" s="625"/>
      <c r="BB178" s="600"/>
      <c r="BC178" s="600"/>
      <c r="BD178" s="600"/>
      <c r="BE178" s="600"/>
      <c r="BF178" s="600"/>
      <c r="BG178" s="600"/>
      <c r="BH178" s="600"/>
      <c r="BI178" s="600"/>
      <c r="BJ178" s="600"/>
      <c r="BK178" s="600"/>
      <c r="BL178" s="600"/>
      <c r="BM178" s="600"/>
      <c r="BN178" s="600"/>
      <c r="BO178" s="600"/>
      <c r="BP178" s="600"/>
      <c r="BQ178" s="600"/>
      <c r="BR178" s="600"/>
      <c r="BS178" s="600"/>
      <c r="BT178" s="600"/>
      <c r="BU178" s="600"/>
      <c r="BV178" s="600"/>
    </row>
    <row r="179" spans="1:74" s="601" customFormat="1" ht="18" hidden="1" customHeight="1">
      <c r="A179" s="578">
        <f t="shared" si="6"/>
        <v>0</v>
      </c>
      <c r="B179" s="626"/>
      <c r="C179" s="587" t="s">
        <v>792</v>
      </c>
      <c r="D179" s="588" t="s">
        <v>793</v>
      </c>
      <c r="E179" s="588"/>
      <c r="F179" s="588"/>
      <c r="G179" s="588"/>
      <c r="H179" s="588"/>
      <c r="I179" s="588"/>
      <c r="J179" s="627"/>
      <c r="K179" s="627"/>
      <c r="L179" s="627"/>
      <c r="M179" s="627"/>
      <c r="N179" s="627"/>
      <c r="O179" s="627"/>
      <c r="P179" s="627"/>
      <c r="Q179" s="627"/>
      <c r="R179" s="627"/>
      <c r="S179" s="627"/>
      <c r="T179" s="627"/>
      <c r="U179" s="627"/>
      <c r="V179" s="627"/>
      <c r="W179" s="627"/>
      <c r="X179" s="627"/>
      <c r="Y179" s="627"/>
      <c r="Z179" s="627"/>
      <c r="AA179" s="627"/>
      <c r="AB179" s="627"/>
      <c r="AC179" s="627"/>
      <c r="AD179" s="627"/>
      <c r="AE179" s="627"/>
      <c r="AF179" s="627"/>
      <c r="AG179" s="627"/>
      <c r="AH179" s="627"/>
      <c r="AI179" s="627"/>
      <c r="AJ179" s="627"/>
      <c r="AK179" s="627"/>
      <c r="AL179" s="627"/>
      <c r="AM179" s="627"/>
      <c r="AN179" s="627"/>
      <c r="AO179" s="627"/>
      <c r="AP179" s="627"/>
      <c r="AQ179" s="627"/>
      <c r="AR179" s="627"/>
      <c r="AS179" s="627"/>
      <c r="AT179" s="627"/>
      <c r="AU179" s="627"/>
      <c r="AV179" s="627"/>
      <c r="AW179" s="627"/>
      <c r="AX179" s="627"/>
      <c r="AY179" s="627"/>
      <c r="AZ179" s="625"/>
      <c r="BB179" s="600"/>
      <c r="BC179" s="600"/>
      <c r="BD179" s="600"/>
      <c r="BE179" s="600"/>
      <c r="BF179" s="600"/>
      <c r="BG179" s="600"/>
      <c r="BH179" s="600"/>
      <c r="BI179" s="600"/>
      <c r="BJ179" s="600"/>
      <c r="BK179" s="600"/>
      <c r="BL179" s="600"/>
      <c r="BM179" s="600"/>
      <c r="BN179" s="600"/>
      <c r="BO179" s="600"/>
      <c r="BP179" s="600"/>
      <c r="BQ179" s="600"/>
      <c r="BR179" s="600"/>
      <c r="BS179" s="600"/>
      <c r="BT179" s="600"/>
      <c r="BU179" s="600"/>
      <c r="BV179" s="600"/>
    </row>
    <row r="180" spans="1:74" s="600" customFormat="1" ht="18" hidden="1" customHeight="1">
      <c r="A180" s="578">
        <f t="shared" si="6"/>
        <v>0</v>
      </c>
      <c r="B180" s="587"/>
      <c r="C180" s="587"/>
      <c r="D180" s="587" t="s">
        <v>540</v>
      </c>
      <c r="E180" s="588" t="str">
        <f>CONCATENATE("조림목이 정상적으로 생육하기 위해서는 조림목을 제외한 모든 식생을 제거하여야 하므로 ",AO153,"로 적용한다.")</f>
        <v>조림목이 정상적으로 생육하기 위해서는 조림목을 제외한 모든 식생을 제거하여야 하므로 0로 적용한다.</v>
      </c>
      <c r="F180" s="588"/>
      <c r="G180" s="588"/>
      <c r="H180" s="588"/>
      <c r="I180" s="588"/>
      <c r="J180" s="589"/>
      <c r="K180" s="588"/>
      <c r="L180" s="588"/>
      <c r="M180" s="588"/>
      <c r="N180" s="588"/>
      <c r="O180" s="588"/>
      <c r="P180" s="588"/>
      <c r="Q180" s="588"/>
      <c r="R180" s="588"/>
      <c r="S180" s="588"/>
      <c r="T180" s="588"/>
      <c r="U180" s="588"/>
      <c r="V180" s="588"/>
      <c r="W180" s="588"/>
      <c r="X180" s="588"/>
      <c r="Y180" s="588"/>
      <c r="Z180" s="588"/>
      <c r="AA180" s="588"/>
      <c r="AB180" s="588"/>
      <c r="AC180" s="588"/>
      <c r="AD180" s="588"/>
      <c r="AE180" s="588"/>
      <c r="AF180" s="588"/>
      <c r="AG180" s="588"/>
      <c r="AH180" s="588"/>
      <c r="AI180" s="588"/>
      <c r="AJ180" s="588"/>
      <c r="AK180" s="588"/>
      <c r="AL180" s="588"/>
      <c r="AM180" s="588"/>
      <c r="AN180" s="588"/>
      <c r="AO180" s="588"/>
      <c r="AP180" s="588"/>
      <c r="AQ180" s="588"/>
      <c r="AR180" s="588"/>
      <c r="AS180" s="588"/>
      <c r="AT180" s="588"/>
      <c r="AU180" s="588"/>
      <c r="AV180" s="588"/>
      <c r="AW180" s="588"/>
      <c r="AX180" s="588"/>
      <c r="AY180" s="588"/>
      <c r="AZ180" s="628"/>
      <c r="BB180" s="601"/>
      <c r="BC180" s="601"/>
      <c r="BD180" s="601"/>
      <c r="BE180" s="601"/>
      <c r="BF180" s="601"/>
      <c r="BG180" s="601"/>
      <c r="BH180" s="601"/>
      <c r="BI180" s="601"/>
      <c r="BJ180" s="601"/>
      <c r="BK180" s="601"/>
      <c r="BL180" s="601"/>
      <c r="BM180" s="601"/>
      <c r="BN180" s="601"/>
      <c r="BO180" s="601"/>
      <c r="BP180" s="601"/>
      <c r="BQ180" s="601"/>
      <c r="BR180" s="601"/>
      <c r="BS180" s="601"/>
      <c r="BT180" s="601"/>
      <c r="BU180" s="601"/>
      <c r="BV180" s="601"/>
    </row>
    <row r="181" spans="1:74" s="600" customFormat="1" ht="18" hidden="1" customHeight="1">
      <c r="A181" s="578">
        <f t="shared" si="6"/>
        <v>0</v>
      </c>
      <c r="B181" s="587"/>
      <c r="C181" s="587" t="s">
        <v>794</v>
      </c>
      <c r="D181" s="588" t="s">
        <v>795</v>
      </c>
      <c r="E181" s="588"/>
      <c r="F181" s="588"/>
      <c r="G181" s="588"/>
      <c r="H181" s="588"/>
      <c r="I181" s="588"/>
      <c r="J181" s="588"/>
      <c r="K181" s="588"/>
      <c r="L181" s="588"/>
      <c r="M181" s="588"/>
      <c r="N181" s="588"/>
      <c r="O181" s="588"/>
      <c r="P181" s="588"/>
      <c r="Q181" s="588"/>
      <c r="R181" s="588"/>
      <c r="S181" s="588"/>
      <c r="T181" s="588"/>
      <c r="U181" s="588"/>
      <c r="V181" s="588"/>
      <c r="W181" s="588"/>
      <c r="X181" s="588"/>
      <c r="Y181" s="588"/>
      <c r="Z181" s="588"/>
      <c r="AA181" s="588"/>
      <c r="AB181" s="588"/>
      <c r="AC181" s="588"/>
      <c r="AD181" s="588"/>
      <c r="AE181" s="588"/>
      <c r="AF181" s="588"/>
      <c r="AG181" s="588"/>
      <c r="AH181" s="588"/>
      <c r="AI181" s="588"/>
      <c r="AJ181" s="588"/>
      <c r="AK181" s="588"/>
      <c r="AL181" s="588"/>
      <c r="AM181" s="588"/>
      <c r="AN181" s="588"/>
      <c r="AO181" s="588"/>
      <c r="AP181" s="588"/>
      <c r="AQ181" s="588"/>
      <c r="AR181" s="588"/>
      <c r="AS181" s="588"/>
      <c r="AT181" s="588"/>
      <c r="AU181" s="588"/>
      <c r="AV181" s="588"/>
      <c r="AW181" s="588"/>
      <c r="AX181" s="588"/>
      <c r="AY181" s="588"/>
      <c r="AZ181" s="628"/>
    </row>
    <row r="182" spans="1:74" s="600" customFormat="1" ht="18" hidden="1" customHeight="1">
      <c r="A182" s="578">
        <f t="shared" si="6"/>
        <v>0</v>
      </c>
      <c r="B182" s="587"/>
      <c r="C182" s="2111" t="s">
        <v>796</v>
      </c>
      <c r="D182" s="2111"/>
      <c r="E182" s="2111"/>
      <c r="F182" s="2111"/>
      <c r="G182" s="2111"/>
      <c r="H182" s="2111"/>
      <c r="I182" s="2111"/>
      <c r="J182" s="2111"/>
      <c r="K182" s="2111"/>
      <c r="L182" s="2111"/>
      <c r="M182" s="2111"/>
      <c r="N182" s="2111"/>
      <c r="O182" s="2111"/>
      <c r="P182" s="2111"/>
      <c r="Q182" s="2111"/>
      <c r="R182" s="2111"/>
      <c r="S182" s="2111"/>
      <c r="T182" s="2111"/>
      <c r="U182" s="2111"/>
      <c r="V182" s="2111"/>
      <c r="W182" s="2111"/>
      <c r="X182" s="2111"/>
      <c r="Y182" s="2111"/>
      <c r="Z182" s="2111"/>
      <c r="AA182" s="2111" t="s">
        <v>797</v>
      </c>
      <c r="AB182" s="2111"/>
      <c r="AC182" s="2111"/>
      <c r="AD182" s="2111"/>
      <c r="AE182" s="2111"/>
      <c r="AF182" s="2111"/>
      <c r="AG182" s="2111"/>
      <c r="AH182" s="2111"/>
      <c r="AI182" s="2111"/>
      <c r="AJ182" s="2111"/>
      <c r="AK182" s="2111"/>
      <c r="AL182" s="2111"/>
      <c r="AM182" s="2111"/>
      <c r="AN182" s="2111"/>
      <c r="AO182" s="2111"/>
      <c r="AP182" s="2111"/>
      <c r="AQ182" s="2111"/>
      <c r="AR182" s="2111"/>
      <c r="AS182" s="2111"/>
      <c r="AT182" s="2111"/>
      <c r="AU182" s="2111"/>
      <c r="AV182" s="2111"/>
      <c r="AW182" s="2111"/>
      <c r="AX182" s="2111"/>
      <c r="AY182" s="587"/>
      <c r="AZ182" s="586"/>
    </row>
    <row r="183" spans="1:74" s="586" customFormat="1" ht="18" hidden="1" customHeight="1">
      <c r="A183" s="578">
        <f t="shared" si="6"/>
        <v>0</v>
      </c>
      <c r="B183" s="629"/>
      <c r="C183" s="2111" t="s">
        <v>798</v>
      </c>
      <c r="D183" s="2111"/>
      <c r="E183" s="2111"/>
      <c r="F183" s="2111"/>
      <c r="G183" s="2111"/>
      <c r="H183" s="2111"/>
      <c r="I183" s="2111"/>
      <c r="J183" s="2111"/>
      <c r="K183" s="2111" t="s">
        <v>799</v>
      </c>
      <c r="L183" s="2111"/>
      <c r="M183" s="2111"/>
      <c r="N183" s="2111"/>
      <c r="O183" s="2111"/>
      <c r="P183" s="2111"/>
      <c r="Q183" s="2111"/>
      <c r="R183" s="2111"/>
      <c r="S183" s="2111" t="s">
        <v>800</v>
      </c>
      <c r="T183" s="2111"/>
      <c r="U183" s="2111"/>
      <c r="V183" s="2111"/>
      <c r="W183" s="2111"/>
      <c r="X183" s="2111"/>
      <c r="Y183" s="2111"/>
      <c r="Z183" s="2111"/>
      <c r="AA183" s="2111" t="s">
        <v>801</v>
      </c>
      <c r="AB183" s="2111"/>
      <c r="AC183" s="2111"/>
      <c r="AD183" s="2111"/>
      <c r="AE183" s="2111"/>
      <c r="AF183" s="2111"/>
      <c r="AG183" s="2111"/>
      <c r="AH183" s="2111"/>
      <c r="AI183" s="2111" t="s">
        <v>802</v>
      </c>
      <c r="AJ183" s="2111"/>
      <c r="AK183" s="2111"/>
      <c r="AL183" s="2111"/>
      <c r="AM183" s="2111"/>
      <c r="AN183" s="2111"/>
      <c r="AO183" s="2111"/>
      <c r="AP183" s="2111"/>
      <c r="AQ183" s="2111" t="s">
        <v>574</v>
      </c>
      <c r="AR183" s="2111"/>
      <c r="AS183" s="2111"/>
      <c r="AT183" s="2111"/>
      <c r="AU183" s="2111"/>
      <c r="AV183" s="2111"/>
      <c r="AW183" s="2111"/>
      <c r="AX183" s="2111"/>
      <c r="AY183" s="629"/>
      <c r="AZ183" s="585"/>
      <c r="BB183" s="600"/>
      <c r="BC183" s="600"/>
      <c r="BD183" s="600"/>
      <c r="BE183" s="600"/>
      <c r="BF183" s="600"/>
      <c r="BG183" s="600"/>
      <c r="BH183" s="600"/>
      <c r="BI183" s="600"/>
      <c r="BJ183" s="600"/>
      <c r="BK183" s="600"/>
      <c r="BL183" s="600"/>
      <c r="BM183" s="600"/>
      <c r="BN183" s="600"/>
      <c r="BO183" s="600"/>
      <c r="BP183" s="600"/>
      <c r="BQ183" s="600"/>
      <c r="BR183" s="600"/>
      <c r="BS183" s="600"/>
      <c r="BT183" s="600"/>
      <c r="BU183" s="600"/>
      <c r="BV183" s="600"/>
    </row>
    <row r="184" spans="1:74" s="580" customFormat="1" ht="18" hidden="1" customHeight="1">
      <c r="A184" s="578">
        <f t="shared" si="6"/>
        <v>0</v>
      </c>
      <c r="B184" s="612"/>
      <c r="C184" s="2111" t="s">
        <v>536</v>
      </c>
      <c r="D184" s="2111"/>
      <c r="E184" s="2111"/>
      <c r="F184" s="2111"/>
      <c r="G184" s="2111"/>
      <c r="H184" s="2111"/>
      <c r="I184" s="2111"/>
      <c r="J184" s="2111"/>
      <c r="K184" s="2111" t="s">
        <v>805</v>
      </c>
      <c r="L184" s="2111"/>
      <c r="M184" s="2111"/>
      <c r="N184" s="2111"/>
      <c r="O184" s="2111"/>
      <c r="P184" s="2111"/>
      <c r="Q184" s="2111"/>
      <c r="R184" s="2111"/>
      <c r="S184" s="2112"/>
      <c r="T184" s="2112"/>
      <c r="U184" s="2112"/>
      <c r="V184" s="2112"/>
      <c r="W184" s="2112"/>
      <c r="X184" s="2112"/>
      <c r="Y184" s="2112"/>
      <c r="Z184" s="2112"/>
      <c r="AA184" s="2113" t="str">
        <f>'6-3표준조사(3)'!P231</f>
        <v>완 (15˚ 이하)</v>
      </c>
      <c r="AB184" s="2113"/>
      <c r="AC184" s="2113"/>
      <c r="AD184" s="2113"/>
      <c r="AE184" s="2113"/>
      <c r="AF184" s="2113"/>
      <c r="AG184" s="2113"/>
      <c r="AH184" s="2113"/>
      <c r="AI184" s="2113" t="str">
        <f>'6-3표준조사(3)'!Q231</f>
        <v>개소당5ha이상</v>
      </c>
      <c r="AJ184" s="2113"/>
      <c r="AK184" s="2113"/>
      <c r="AL184" s="2113"/>
      <c r="AM184" s="2113"/>
      <c r="AN184" s="2113"/>
      <c r="AO184" s="2113"/>
      <c r="AP184" s="2113"/>
      <c r="AQ184" s="2113">
        <f>'6-3표준조사(3)'!R231</f>
        <v>0</v>
      </c>
      <c r="AR184" s="2113"/>
      <c r="AS184" s="2113"/>
      <c r="AT184" s="2113"/>
      <c r="AU184" s="2113"/>
      <c r="AV184" s="2113"/>
      <c r="AW184" s="2113"/>
      <c r="AX184" s="2113"/>
      <c r="AY184" s="612"/>
      <c r="AZ184" s="613"/>
    </row>
    <row r="185" spans="1:74" s="586" customFormat="1" ht="18" hidden="1" customHeight="1">
      <c r="A185" s="578">
        <f t="shared" si="6"/>
        <v>0</v>
      </c>
      <c r="B185" s="612"/>
      <c r="C185" s="2111" t="s">
        <v>806</v>
      </c>
      <c r="D185" s="2111"/>
      <c r="E185" s="2111"/>
      <c r="F185" s="2111"/>
      <c r="G185" s="2111"/>
      <c r="H185" s="2111"/>
      <c r="I185" s="2111"/>
      <c r="J185" s="2111"/>
      <c r="K185" s="2111" t="s">
        <v>807</v>
      </c>
      <c r="L185" s="2111"/>
      <c r="M185" s="2111"/>
      <c r="N185" s="2111"/>
      <c r="O185" s="2111"/>
      <c r="P185" s="2111"/>
      <c r="Q185" s="2111"/>
      <c r="R185" s="2111"/>
      <c r="S185" s="2115">
        <f>K169</f>
        <v>0</v>
      </c>
      <c r="T185" s="2115"/>
      <c r="U185" s="2115"/>
      <c r="V185" s="2115"/>
      <c r="W185" s="2115"/>
      <c r="X185" s="2115"/>
      <c r="Y185" s="2115"/>
      <c r="Z185" s="2115"/>
      <c r="AA185" s="2114"/>
      <c r="AB185" s="2114"/>
      <c r="AC185" s="2114"/>
      <c r="AD185" s="2114"/>
      <c r="AE185" s="2114"/>
      <c r="AF185" s="2114"/>
      <c r="AG185" s="2114"/>
      <c r="AH185" s="2114"/>
      <c r="AI185" s="2114"/>
      <c r="AJ185" s="2114"/>
      <c r="AK185" s="2114"/>
      <c r="AL185" s="2114"/>
      <c r="AM185" s="2114"/>
      <c r="AN185" s="2114"/>
      <c r="AO185" s="2114"/>
      <c r="AP185" s="2114"/>
      <c r="AQ185" s="2114"/>
      <c r="AR185" s="2114"/>
      <c r="AS185" s="2114"/>
      <c r="AT185" s="2114"/>
      <c r="AU185" s="2114"/>
      <c r="AV185" s="2114"/>
      <c r="AW185" s="2114"/>
      <c r="AX185" s="2114"/>
      <c r="AY185" s="612"/>
      <c r="AZ185" s="613"/>
    </row>
    <row r="186" spans="1:74" s="586" customFormat="1" ht="18" hidden="1" customHeight="1">
      <c r="A186" s="578">
        <f>IF(S$184&gt;0,1,0)</f>
        <v>0</v>
      </c>
      <c r="B186" s="630"/>
      <c r="C186" s="630" t="s">
        <v>407</v>
      </c>
      <c r="D186" s="630" t="s">
        <v>536</v>
      </c>
      <c r="E186" s="630"/>
      <c r="F186" s="630"/>
      <c r="G186" s="631"/>
      <c r="H186" s="631"/>
      <c r="I186" s="631"/>
      <c r="J186" s="631"/>
      <c r="K186" s="631"/>
      <c r="L186" s="618"/>
      <c r="M186" s="618"/>
      <c r="N186" s="618"/>
      <c r="O186" s="618"/>
      <c r="P186" s="618"/>
      <c r="Q186" s="632"/>
      <c r="R186" s="632"/>
      <c r="S186" s="632"/>
      <c r="T186" s="632"/>
      <c r="U186" s="632"/>
      <c r="V186" s="612"/>
      <c r="W186" s="612"/>
      <c r="X186" s="612"/>
      <c r="Y186" s="612"/>
      <c r="Z186" s="633"/>
      <c r="AA186" s="612"/>
      <c r="AB186" s="612"/>
      <c r="AC186" s="612"/>
      <c r="AD186" s="634"/>
      <c r="AE186" s="612"/>
      <c r="AF186" s="612"/>
      <c r="AG186" s="612"/>
      <c r="AH186" s="635"/>
      <c r="AI186" s="635"/>
      <c r="AJ186" s="635"/>
      <c r="AK186" s="635"/>
      <c r="AL186" s="635"/>
      <c r="AM186" s="635"/>
      <c r="AN186" s="635"/>
      <c r="AO186" s="635"/>
      <c r="AP186" s="635"/>
      <c r="AQ186" s="636"/>
      <c r="AR186" s="636"/>
      <c r="AS186" s="636"/>
      <c r="AT186" s="636"/>
      <c r="AU186" s="637"/>
      <c r="AV186" s="637"/>
      <c r="AW186" s="637"/>
      <c r="AX186" s="637"/>
      <c r="AY186" s="637"/>
      <c r="AZ186" s="638"/>
    </row>
    <row r="187" spans="1:74" s="586" customFormat="1" ht="18" hidden="1" customHeight="1">
      <c r="A187" s="578">
        <f>IF(S$184&gt;0,1,0)</f>
        <v>0</v>
      </c>
      <c r="B187" s="587"/>
      <c r="C187" s="587"/>
      <c r="D187" s="587" t="s">
        <v>540</v>
      </c>
      <c r="E187" s="587" t="s">
        <v>809</v>
      </c>
      <c r="F187" s="587"/>
      <c r="G187" s="587"/>
      <c r="H187" s="587"/>
      <c r="I187" s="587"/>
      <c r="J187" s="634"/>
      <c r="K187" s="634"/>
      <c r="L187" s="634"/>
      <c r="M187" s="634"/>
      <c r="N187" s="587"/>
      <c r="O187" s="587"/>
      <c r="P187" s="587"/>
      <c r="Q187" s="587"/>
      <c r="R187" s="587"/>
      <c r="S187" s="587"/>
      <c r="T187" s="632"/>
      <c r="U187" s="632"/>
      <c r="V187" s="632"/>
      <c r="W187" s="632"/>
      <c r="X187" s="587"/>
      <c r="Y187" s="587"/>
      <c r="Z187" s="587"/>
      <c r="AA187" s="587"/>
      <c r="AB187" s="632"/>
      <c r="AC187" s="632"/>
      <c r="AD187" s="632"/>
      <c r="AE187" s="632"/>
      <c r="AF187" s="587"/>
      <c r="AG187" s="587"/>
      <c r="AH187" s="587"/>
      <c r="AI187" s="587"/>
      <c r="AJ187" s="587"/>
      <c r="AK187" s="587"/>
      <c r="AL187" s="587"/>
      <c r="AM187" s="587"/>
      <c r="AN187" s="587"/>
      <c r="AO187" s="587"/>
      <c r="AP187" s="587"/>
      <c r="AQ187" s="587"/>
      <c r="AR187" s="587"/>
      <c r="AS187" s="587"/>
      <c r="AT187" s="587"/>
      <c r="AU187" s="587"/>
      <c r="AV187" s="587"/>
      <c r="AW187" s="587"/>
      <c r="AX187" s="587"/>
      <c r="AY187" s="587"/>
    </row>
    <row r="188" spans="1:74" s="600" customFormat="1" ht="18" hidden="1" customHeight="1">
      <c r="A188" s="578">
        <f>IF(S$184&gt;0,1,0)</f>
        <v>0</v>
      </c>
      <c r="B188" s="587"/>
      <c r="C188" s="587"/>
      <c r="D188" s="587" t="s">
        <v>540</v>
      </c>
      <c r="E188" s="588" t="s">
        <v>810</v>
      </c>
      <c r="F188" s="588"/>
      <c r="G188" s="588"/>
      <c r="H188" s="588"/>
      <c r="I188" s="588"/>
      <c r="J188" s="588"/>
      <c r="K188" s="588"/>
      <c r="L188" s="588"/>
      <c r="M188" s="588"/>
      <c r="N188" s="588"/>
      <c r="O188" s="588"/>
      <c r="P188" s="588"/>
      <c r="Q188" s="588"/>
      <c r="R188" s="588"/>
      <c r="S188" s="588"/>
      <c r="T188" s="588"/>
      <c r="U188" s="588"/>
      <c r="V188" s="588"/>
      <c r="W188" s="588"/>
      <c r="X188" s="588"/>
      <c r="Y188" s="588"/>
      <c r="Z188" s="588"/>
      <c r="AA188" s="588"/>
      <c r="AB188" s="588"/>
      <c r="AC188" s="588"/>
      <c r="AD188" s="588"/>
      <c r="AE188" s="588"/>
      <c r="AF188" s="588"/>
      <c r="AG188" s="588"/>
      <c r="AH188" s="588"/>
      <c r="AI188" s="588"/>
      <c r="AJ188" s="588"/>
      <c r="AK188" s="588"/>
      <c r="AL188" s="588"/>
      <c r="AM188" s="588"/>
      <c r="AN188" s="588"/>
      <c r="AO188" s="588"/>
      <c r="AP188" s="588"/>
      <c r="AQ188" s="588"/>
      <c r="AR188" s="588"/>
      <c r="AS188" s="588"/>
      <c r="AT188" s="588"/>
      <c r="AU188" s="588"/>
      <c r="AV188" s="588"/>
      <c r="AW188" s="588"/>
      <c r="AX188" s="588"/>
      <c r="AY188" s="588"/>
      <c r="AZ188" s="628"/>
    </row>
    <row r="189" spans="1:74" s="601" customFormat="1" ht="18" hidden="1" customHeight="1">
      <c r="A189" s="578"/>
      <c r="B189" s="587"/>
      <c r="C189" s="587" t="s">
        <v>811</v>
      </c>
      <c r="D189" s="587"/>
      <c r="E189" s="639"/>
      <c r="F189" s="639"/>
      <c r="G189" s="639"/>
      <c r="H189" s="639"/>
      <c r="I189" s="639"/>
      <c r="J189" s="639"/>
      <c r="K189" s="639"/>
      <c r="L189" s="639"/>
      <c r="M189" s="639"/>
      <c r="N189" s="639"/>
      <c r="O189" s="639"/>
      <c r="P189" s="639"/>
      <c r="Q189" s="639"/>
      <c r="R189" s="639"/>
      <c r="S189" s="639"/>
      <c r="T189" s="639"/>
      <c r="U189" s="639"/>
      <c r="V189" s="639"/>
      <c r="W189" s="639"/>
      <c r="X189" s="639"/>
      <c r="Y189" s="639"/>
      <c r="Z189" s="639"/>
      <c r="AA189" s="639"/>
      <c r="AB189" s="639"/>
      <c r="AC189" s="639"/>
      <c r="AD189" s="639"/>
      <c r="AE189" s="639"/>
      <c r="AF189" s="639"/>
      <c r="AG189" s="639"/>
      <c r="AH189" s="639"/>
      <c r="AI189" s="639"/>
      <c r="AJ189" s="639"/>
      <c r="AK189" s="639"/>
      <c r="AL189" s="639"/>
      <c r="AM189" s="639"/>
      <c r="AN189" s="639"/>
      <c r="AO189" s="639"/>
      <c r="AP189" s="639"/>
      <c r="AQ189" s="639"/>
      <c r="AR189" s="639"/>
      <c r="AS189" s="639"/>
      <c r="AT189" s="639"/>
      <c r="AU189" s="639"/>
      <c r="AV189" s="639"/>
      <c r="AW189" s="639"/>
      <c r="AX189" s="639"/>
      <c r="AY189" s="639"/>
      <c r="AZ189" s="640"/>
    </row>
    <row r="190" spans="1:74" s="600" customFormat="1" ht="18" hidden="1" customHeight="1">
      <c r="A190" s="578"/>
      <c r="B190" s="587"/>
      <c r="C190" s="587"/>
      <c r="D190" s="587" t="s">
        <v>540</v>
      </c>
      <c r="E190" s="639" t="s">
        <v>812</v>
      </c>
      <c r="F190" s="639"/>
      <c r="G190" s="639"/>
      <c r="H190" s="639"/>
      <c r="I190" s="639"/>
      <c r="J190" s="639"/>
      <c r="K190" s="639"/>
      <c r="L190" s="639"/>
      <c r="M190" s="639"/>
      <c r="N190" s="639"/>
      <c r="O190" s="639"/>
      <c r="P190" s="639"/>
      <c r="Q190" s="639"/>
      <c r="R190" s="639"/>
      <c r="S190" s="639"/>
      <c r="T190" s="639"/>
      <c r="U190" s="639"/>
      <c r="V190" s="639"/>
      <c r="W190" s="639"/>
      <c r="X190" s="639"/>
      <c r="Y190" s="639"/>
      <c r="Z190" s="639"/>
      <c r="AA190" s="639"/>
      <c r="AB190" s="639"/>
      <c r="AC190" s="639"/>
      <c r="AD190" s="639"/>
      <c r="AE190" s="639"/>
      <c r="AF190" s="639"/>
      <c r="AG190" s="639"/>
      <c r="AH190" s="639"/>
      <c r="AI190" s="639"/>
      <c r="AJ190" s="639"/>
      <c r="AK190" s="639"/>
      <c r="AL190" s="639"/>
      <c r="AM190" s="639"/>
      <c r="AN190" s="639"/>
      <c r="AO190" s="639"/>
      <c r="AP190" s="639"/>
      <c r="AQ190" s="639"/>
      <c r="AR190" s="639"/>
      <c r="AS190" s="639"/>
      <c r="AT190" s="639"/>
      <c r="AU190" s="639"/>
      <c r="AV190" s="639"/>
      <c r="AW190" s="639"/>
      <c r="AX190" s="639"/>
      <c r="AY190" s="639"/>
      <c r="AZ190" s="640"/>
    </row>
    <row r="191" spans="1:74" s="600" customFormat="1" ht="18" hidden="1" customHeight="1">
      <c r="A191" s="578"/>
      <c r="B191" s="587"/>
      <c r="C191" s="587"/>
      <c r="D191" s="587" t="s">
        <v>540</v>
      </c>
      <c r="E191" s="639" t="s">
        <v>813</v>
      </c>
      <c r="F191" s="639"/>
      <c r="G191" s="639"/>
      <c r="H191" s="639"/>
      <c r="I191" s="639"/>
      <c r="J191" s="639"/>
      <c r="K191" s="639"/>
      <c r="L191" s="639"/>
      <c r="M191" s="639"/>
      <c r="N191" s="639"/>
      <c r="O191" s="639"/>
      <c r="P191" s="639"/>
      <c r="Q191" s="639"/>
      <c r="R191" s="639"/>
      <c r="S191" s="639"/>
      <c r="T191" s="639"/>
      <c r="U191" s="639"/>
      <c r="V191" s="639"/>
      <c r="W191" s="639"/>
      <c r="X191" s="639"/>
      <c r="Y191" s="639"/>
      <c r="Z191" s="639"/>
      <c r="AA191" s="639"/>
      <c r="AB191" s="639"/>
      <c r="AC191" s="639"/>
      <c r="AD191" s="639"/>
      <c r="AE191" s="639"/>
      <c r="AF191" s="639"/>
      <c r="AG191" s="639"/>
      <c r="AH191" s="639"/>
      <c r="AI191" s="639"/>
      <c r="AJ191" s="639"/>
      <c r="AK191" s="639"/>
      <c r="AL191" s="639"/>
      <c r="AM191" s="639"/>
      <c r="AN191" s="639"/>
      <c r="AO191" s="639"/>
      <c r="AP191" s="639"/>
      <c r="AQ191" s="639"/>
      <c r="AR191" s="639"/>
      <c r="AS191" s="639"/>
      <c r="AT191" s="639"/>
      <c r="AU191" s="639"/>
      <c r="AV191" s="639"/>
      <c r="AW191" s="639"/>
      <c r="AX191" s="639"/>
      <c r="AY191" s="639"/>
      <c r="AZ191" s="640"/>
    </row>
    <row r="192" spans="1:74" s="600" customFormat="1" ht="18" hidden="1" customHeight="1">
      <c r="A192" s="578"/>
      <c r="B192" s="587"/>
      <c r="C192" s="587" t="s">
        <v>814</v>
      </c>
      <c r="D192" s="587" t="s">
        <v>815</v>
      </c>
      <c r="E192" s="639"/>
      <c r="F192" s="639"/>
      <c r="G192" s="639"/>
      <c r="H192" s="639"/>
      <c r="I192" s="639"/>
      <c r="J192" s="639"/>
      <c r="K192" s="639"/>
      <c r="L192" s="639"/>
      <c r="M192" s="639"/>
      <c r="N192" s="639"/>
      <c r="O192" s="639"/>
      <c r="P192" s="639"/>
      <c r="Q192" s="639"/>
      <c r="R192" s="639"/>
      <c r="S192" s="639"/>
      <c r="T192" s="639"/>
      <c r="U192" s="639"/>
      <c r="V192" s="639"/>
      <c r="W192" s="639"/>
      <c r="X192" s="639"/>
      <c r="Y192" s="639"/>
      <c r="Z192" s="639"/>
      <c r="AA192" s="639"/>
      <c r="AB192" s="639"/>
      <c r="AC192" s="639"/>
      <c r="AD192" s="639"/>
      <c r="AE192" s="639"/>
      <c r="AF192" s="639"/>
      <c r="AG192" s="639"/>
      <c r="AH192" s="639"/>
      <c r="AI192" s="639"/>
      <c r="AJ192" s="639"/>
      <c r="AK192" s="639"/>
      <c r="AL192" s="639"/>
      <c r="AM192" s="639"/>
      <c r="AN192" s="639"/>
      <c r="AO192" s="639"/>
      <c r="AP192" s="639"/>
      <c r="AQ192" s="639"/>
      <c r="AR192" s="639"/>
      <c r="AS192" s="639"/>
      <c r="AT192" s="639"/>
      <c r="AU192" s="639"/>
      <c r="AV192" s="639"/>
      <c r="AW192" s="639"/>
      <c r="AX192" s="639"/>
      <c r="AY192" s="639"/>
      <c r="AZ192" s="640"/>
    </row>
    <row r="193" spans="1:52" s="600" customFormat="1" ht="18" hidden="1" customHeight="1">
      <c r="A193" s="578"/>
      <c r="B193" s="587"/>
      <c r="C193" s="587"/>
      <c r="D193" s="587" t="s">
        <v>540</v>
      </c>
      <c r="E193" s="639" t="s">
        <v>816</v>
      </c>
      <c r="F193" s="639"/>
      <c r="G193" s="639"/>
      <c r="H193" s="639"/>
      <c r="I193" s="639"/>
      <c r="J193" s="639"/>
      <c r="K193" s="639"/>
      <c r="L193" s="639"/>
      <c r="M193" s="639"/>
      <c r="N193" s="639"/>
      <c r="O193" s="639"/>
      <c r="P193" s="639"/>
      <c r="Q193" s="639"/>
      <c r="R193" s="639"/>
      <c r="S193" s="639"/>
      <c r="T193" s="639"/>
      <c r="U193" s="639"/>
      <c r="V193" s="639"/>
      <c r="W193" s="639"/>
      <c r="X193" s="639"/>
      <c r="Y193" s="639"/>
      <c r="Z193" s="639"/>
      <c r="AA193" s="639"/>
      <c r="AB193" s="639"/>
      <c r="AC193" s="639"/>
      <c r="AD193" s="639"/>
      <c r="AE193" s="639"/>
      <c r="AF193" s="639"/>
      <c r="AG193" s="639"/>
      <c r="AH193" s="639"/>
      <c r="AI193" s="639"/>
      <c r="AJ193" s="639"/>
      <c r="AK193" s="639"/>
      <c r="AL193" s="639"/>
      <c r="AM193" s="639"/>
      <c r="AN193" s="639"/>
      <c r="AO193" s="639"/>
      <c r="AP193" s="639"/>
      <c r="AQ193" s="639"/>
      <c r="AR193" s="639"/>
      <c r="AS193" s="639"/>
      <c r="AT193" s="639"/>
      <c r="AU193" s="639"/>
      <c r="AV193" s="639"/>
      <c r="AW193" s="639"/>
      <c r="AX193" s="639"/>
      <c r="AY193" s="639"/>
      <c r="AZ193" s="640"/>
    </row>
    <row r="194" spans="1:52" s="600" customFormat="1" ht="18" hidden="1" customHeight="1">
      <c r="A194" s="578"/>
      <c r="B194" s="587"/>
      <c r="C194" s="587"/>
      <c r="D194" s="587" t="s">
        <v>540</v>
      </c>
      <c r="E194" s="639" t="s">
        <v>817</v>
      </c>
      <c r="F194" s="639"/>
      <c r="G194" s="639"/>
      <c r="H194" s="639"/>
      <c r="I194" s="639"/>
      <c r="J194" s="639"/>
      <c r="K194" s="639"/>
      <c r="L194" s="639"/>
      <c r="M194" s="639"/>
      <c r="N194" s="639"/>
      <c r="O194" s="639"/>
      <c r="P194" s="639"/>
      <c r="Q194" s="639"/>
      <c r="R194" s="639"/>
      <c r="S194" s="639"/>
      <c r="T194" s="639"/>
      <c r="U194" s="639"/>
      <c r="V194" s="639"/>
      <c r="W194" s="639"/>
      <c r="X194" s="639"/>
      <c r="Y194" s="639"/>
      <c r="Z194" s="639"/>
      <c r="AA194" s="639"/>
      <c r="AB194" s="639"/>
      <c r="AC194" s="639"/>
      <c r="AD194" s="639"/>
      <c r="AE194" s="639"/>
      <c r="AF194" s="639"/>
      <c r="AG194" s="639"/>
      <c r="AH194" s="639"/>
      <c r="AI194" s="639"/>
      <c r="AJ194" s="639"/>
      <c r="AK194" s="639"/>
      <c r="AL194" s="639"/>
      <c r="AM194" s="639"/>
      <c r="AN194" s="639"/>
      <c r="AO194" s="639"/>
      <c r="AP194" s="639"/>
      <c r="AQ194" s="639"/>
      <c r="AR194" s="639"/>
      <c r="AS194" s="639"/>
      <c r="AT194" s="639"/>
      <c r="AU194" s="639"/>
      <c r="AV194" s="639"/>
      <c r="AW194" s="639"/>
      <c r="AX194" s="639"/>
      <c r="AY194" s="639"/>
      <c r="AZ194" s="640"/>
    </row>
    <row r="195" spans="1:52" s="600" customFormat="1" ht="18" hidden="1" customHeight="1">
      <c r="A195" s="578"/>
      <c r="B195" s="587"/>
      <c r="C195" s="587"/>
      <c r="D195" s="587" t="s">
        <v>540</v>
      </c>
      <c r="E195" s="639" t="s">
        <v>818</v>
      </c>
      <c r="F195" s="639"/>
      <c r="G195" s="639"/>
      <c r="H195" s="639"/>
      <c r="I195" s="639"/>
      <c r="J195" s="639"/>
      <c r="K195" s="639"/>
      <c r="L195" s="639"/>
      <c r="M195" s="639"/>
      <c r="N195" s="639"/>
      <c r="O195" s="639"/>
      <c r="P195" s="639"/>
      <c r="Q195" s="639"/>
      <c r="R195" s="639"/>
      <c r="S195" s="639"/>
      <c r="T195" s="639"/>
      <c r="U195" s="639"/>
      <c r="V195" s="639"/>
      <c r="W195" s="639"/>
      <c r="X195" s="639"/>
      <c r="Y195" s="639"/>
      <c r="Z195" s="639"/>
      <c r="AA195" s="639"/>
      <c r="AB195" s="639"/>
      <c r="AC195" s="639"/>
      <c r="AD195" s="639"/>
      <c r="AE195" s="639"/>
      <c r="AF195" s="639"/>
      <c r="AG195" s="639"/>
      <c r="AH195" s="639"/>
      <c r="AI195" s="639"/>
      <c r="AJ195" s="639"/>
      <c r="AK195" s="639"/>
      <c r="AL195" s="639"/>
      <c r="AM195" s="639"/>
      <c r="AN195" s="639"/>
      <c r="AO195" s="639"/>
      <c r="AP195" s="639"/>
      <c r="AQ195" s="639"/>
      <c r="AR195" s="639"/>
      <c r="AS195" s="639"/>
      <c r="AT195" s="639"/>
      <c r="AU195" s="639"/>
      <c r="AV195" s="639"/>
      <c r="AW195" s="639"/>
      <c r="AX195" s="639"/>
      <c r="AY195" s="639"/>
      <c r="AZ195" s="640"/>
    </row>
    <row r="196" spans="1:52" s="600" customFormat="1" ht="18" hidden="1" customHeight="1">
      <c r="A196" s="578"/>
      <c r="B196" s="587"/>
      <c r="C196" s="587"/>
      <c r="D196" s="587" t="s">
        <v>540</v>
      </c>
      <c r="E196" s="639" t="s">
        <v>819</v>
      </c>
      <c r="F196" s="639"/>
      <c r="G196" s="639"/>
      <c r="H196" s="639"/>
      <c r="I196" s="639"/>
      <c r="J196" s="639"/>
      <c r="K196" s="639"/>
      <c r="L196" s="639"/>
      <c r="M196" s="639"/>
      <c r="N196" s="639"/>
      <c r="O196" s="639"/>
      <c r="P196" s="639"/>
      <c r="Q196" s="639"/>
      <c r="R196" s="639"/>
      <c r="S196" s="639"/>
      <c r="T196" s="639"/>
      <c r="U196" s="639"/>
      <c r="V196" s="639"/>
      <c r="W196" s="639"/>
      <c r="X196" s="639"/>
      <c r="Y196" s="639"/>
      <c r="Z196" s="639"/>
      <c r="AA196" s="639"/>
      <c r="AB196" s="639"/>
      <c r="AC196" s="639"/>
      <c r="AD196" s="639"/>
      <c r="AE196" s="639"/>
      <c r="AF196" s="639"/>
      <c r="AG196" s="639"/>
      <c r="AH196" s="639"/>
      <c r="AI196" s="639"/>
      <c r="AJ196" s="639"/>
      <c r="AK196" s="639"/>
      <c r="AL196" s="639"/>
      <c r="AM196" s="639"/>
      <c r="AN196" s="639"/>
      <c r="AO196" s="639"/>
      <c r="AP196" s="639"/>
      <c r="AQ196" s="639"/>
      <c r="AR196" s="639"/>
      <c r="AS196" s="639"/>
      <c r="AT196" s="639"/>
      <c r="AU196" s="639"/>
      <c r="AV196" s="639"/>
      <c r="AW196" s="639"/>
      <c r="AX196" s="639"/>
      <c r="AY196" s="639"/>
      <c r="AZ196" s="640"/>
    </row>
    <row r="197" spans="1:52" s="600" customFormat="1" ht="18" hidden="1" customHeight="1">
      <c r="A197" s="578"/>
      <c r="B197" s="587"/>
      <c r="C197" s="587"/>
      <c r="D197" s="587" t="s">
        <v>540</v>
      </c>
      <c r="E197" s="639" t="s">
        <v>820</v>
      </c>
      <c r="F197" s="639"/>
      <c r="G197" s="639"/>
      <c r="H197" s="639"/>
      <c r="I197" s="639"/>
      <c r="J197" s="639"/>
      <c r="K197" s="639"/>
      <c r="L197" s="639"/>
      <c r="M197" s="639"/>
      <c r="N197" s="639"/>
      <c r="O197" s="639"/>
      <c r="P197" s="639"/>
      <c r="Q197" s="639"/>
      <c r="R197" s="639"/>
      <c r="S197" s="639"/>
      <c r="T197" s="639"/>
      <c r="U197" s="639"/>
      <c r="V197" s="639"/>
      <c r="W197" s="639"/>
      <c r="X197" s="639"/>
      <c r="Y197" s="639"/>
      <c r="Z197" s="639"/>
      <c r="AA197" s="639"/>
      <c r="AB197" s="639"/>
      <c r="AC197" s="639"/>
      <c r="AD197" s="639"/>
      <c r="AE197" s="639"/>
      <c r="AF197" s="639"/>
      <c r="AG197" s="639"/>
      <c r="AH197" s="639"/>
      <c r="AI197" s="639"/>
      <c r="AJ197" s="639"/>
      <c r="AK197" s="639"/>
      <c r="AL197" s="639"/>
      <c r="AM197" s="639"/>
      <c r="AN197" s="639"/>
      <c r="AO197" s="639"/>
      <c r="AP197" s="639"/>
      <c r="AQ197" s="639"/>
      <c r="AR197" s="639"/>
      <c r="AS197" s="639"/>
      <c r="AT197" s="639"/>
      <c r="AU197" s="639"/>
      <c r="AV197" s="639"/>
      <c r="AW197" s="639"/>
      <c r="AX197" s="639"/>
      <c r="AY197" s="639"/>
      <c r="AZ197" s="640"/>
    </row>
    <row r="198" spans="1:52" s="600" customFormat="1" ht="18" hidden="1" customHeight="1">
      <c r="A198" s="578"/>
      <c r="B198" s="587"/>
      <c r="C198" s="587"/>
      <c r="D198" s="587" t="s">
        <v>540</v>
      </c>
      <c r="E198" s="639" t="s">
        <v>821</v>
      </c>
      <c r="F198" s="639"/>
      <c r="G198" s="639"/>
      <c r="H198" s="639"/>
      <c r="I198" s="639"/>
      <c r="J198" s="639"/>
      <c r="K198" s="639"/>
      <c r="L198" s="639"/>
      <c r="M198" s="639"/>
      <c r="N198" s="639"/>
      <c r="O198" s="639"/>
      <c r="P198" s="639"/>
      <c r="Q198" s="639"/>
      <c r="R198" s="639"/>
      <c r="S198" s="639"/>
      <c r="T198" s="639"/>
      <c r="U198" s="639"/>
      <c r="V198" s="639"/>
      <c r="W198" s="639"/>
      <c r="X198" s="639"/>
      <c r="Y198" s="639"/>
      <c r="Z198" s="639"/>
      <c r="AA198" s="639"/>
      <c r="AB198" s="639"/>
      <c r="AC198" s="639"/>
      <c r="AD198" s="639"/>
      <c r="AE198" s="639"/>
      <c r="AF198" s="639"/>
      <c r="AG198" s="639"/>
      <c r="AH198" s="639"/>
      <c r="AI198" s="639"/>
      <c r="AJ198" s="639"/>
      <c r="AK198" s="639"/>
      <c r="AL198" s="639"/>
      <c r="AM198" s="639"/>
      <c r="AN198" s="639"/>
      <c r="AO198" s="639"/>
      <c r="AP198" s="639"/>
      <c r="AQ198" s="639"/>
      <c r="AR198" s="639"/>
      <c r="AS198" s="639"/>
      <c r="AT198" s="639"/>
      <c r="AU198" s="639"/>
      <c r="AV198" s="639"/>
      <c r="AW198" s="639"/>
      <c r="AX198" s="639"/>
      <c r="AY198" s="639"/>
      <c r="AZ198" s="640"/>
    </row>
    <row r="199" spans="1:52" s="600" customFormat="1" ht="18" hidden="1" customHeight="1">
      <c r="A199" s="578"/>
      <c r="B199" s="587"/>
      <c r="C199" s="587"/>
      <c r="D199" s="587" t="s">
        <v>540</v>
      </c>
      <c r="E199" s="639" t="s">
        <v>822</v>
      </c>
      <c r="F199" s="639"/>
      <c r="G199" s="639"/>
      <c r="H199" s="639"/>
      <c r="I199" s="639"/>
      <c r="J199" s="639"/>
      <c r="K199" s="639"/>
      <c r="L199" s="639"/>
      <c r="M199" s="639"/>
      <c r="N199" s="639"/>
      <c r="O199" s="639"/>
      <c r="P199" s="639"/>
      <c r="Q199" s="639"/>
      <c r="R199" s="639"/>
      <c r="S199" s="639"/>
      <c r="T199" s="639"/>
      <c r="U199" s="639"/>
      <c r="V199" s="639"/>
      <c r="W199" s="639"/>
      <c r="X199" s="639"/>
      <c r="Y199" s="639"/>
      <c r="Z199" s="639"/>
      <c r="AA199" s="639"/>
      <c r="AB199" s="639"/>
      <c r="AC199" s="639"/>
      <c r="AD199" s="639"/>
      <c r="AE199" s="639"/>
      <c r="AF199" s="639"/>
      <c r="AG199" s="639"/>
      <c r="AH199" s="639"/>
      <c r="AI199" s="639"/>
      <c r="AJ199" s="639"/>
      <c r="AK199" s="639"/>
      <c r="AL199" s="639"/>
      <c r="AM199" s="639"/>
      <c r="AN199" s="639"/>
      <c r="AO199" s="639"/>
      <c r="AP199" s="639"/>
      <c r="AQ199" s="639"/>
      <c r="AR199" s="639"/>
      <c r="AS199" s="639"/>
      <c r="AT199" s="639"/>
      <c r="AU199" s="639"/>
      <c r="AV199" s="639"/>
      <c r="AW199" s="639"/>
      <c r="AX199" s="639"/>
      <c r="AY199" s="639"/>
      <c r="AZ199" s="640"/>
    </row>
    <row r="200" spans="1:52" s="600" customFormat="1" ht="18" hidden="1" customHeight="1" thickBot="1">
      <c r="A200" s="578">
        <f>IF(K$169&gt;0,1,0)</f>
        <v>0</v>
      </c>
      <c r="B200" s="587"/>
      <c r="C200" s="587"/>
      <c r="D200" s="639"/>
      <c r="E200" s="641"/>
      <c r="F200" s="641"/>
      <c r="G200" s="641"/>
      <c r="H200" s="641"/>
      <c r="I200" s="641"/>
      <c r="J200" s="641"/>
      <c r="K200" s="641"/>
      <c r="L200" s="641"/>
      <c r="M200" s="641"/>
      <c r="N200" s="641"/>
      <c r="O200" s="641"/>
      <c r="P200" s="641"/>
      <c r="Q200" s="641"/>
      <c r="R200" s="641"/>
      <c r="S200" s="641"/>
      <c r="T200" s="641"/>
      <c r="U200" s="641"/>
      <c r="V200" s="641"/>
      <c r="W200" s="641"/>
      <c r="X200" s="641"/>
      <c r="Y200" s="641"/>
      <c r="Z200" s="641"/>
      <c r="AA200" s="641"/>
      <c r="AB200" s="641"/>
      <c r="AC200" s="641"/>
      <c r="AD200" s="641"/>
      <c r="AE200" s="641"/>
      <c r="AF200" s="641"/>
      <c r="AG200" s="641"/>
      <c r="AH200" s="641"/>
      <c r="AI200" s="641"/>
      <c r="AJ200" s="641"/>
      <c r="AK200" s="641"/>
      <c r="AL200" s="641"/>
      <c r="AM200" s="641"/>
      <c r="AN200" s="641"/>
      <c r="AO200" s="641"/>
      <c r="AP200" s="641"/>
      <c r="AQ200" s="641"/>
      <c r="AR200" s="641"/>
      <c r="AS200" s="641"/>
      <c r="AT200" s="641"/>
      <c r="AU200" s="641"/>
      <c r="AV200" s="641"/>
      <c r="AW200" s="641"/>
      <c r="AX200" s="641"/>
      <c r="AY200" s="641"/>
      <c r="AZ200" s="640"/>
    </row>
    <row r="201" spans="1:52" ht="33" hidden="1" thickTop="1" thickBot="1">
      <c r="A201" s="578">
        <f>IF(K$219&gt;0,1,0)</f>
        <v>0</v>
      </c>
      <c r="B201" s="2117" t="s">
        <v>823</v>
      </c>
      <c r="C201" s="2118"/>
      <c r="D201" s="2118"/>
      <c r="E201" s="2118"/>
      <c r="F201" s="2118"/>
      <c r="G201" s="2118"/>
      <c r="H201" s="2118"/>
      <c r="I201" s="2118"/>
      <c r="J201" s="2118"/>
      <c r="K201" s="2118"/>
      <c r="L201" s="2118"/>
      <c r="M201" s="2118"/>
      <c r="N201" s="2118"/>
      <c r="O201" s="2118"/>
      <c r="P201" s="2118"/>
      <c r="Q201" s="2118"/>
      <c r="R201" s="2118"/>
      <c r="S201" s="2118"/>
      <c r="T201" s="2118"/>
      <c r="U201" s="2118"/>
      <c r="V201" s="2118"/>
      <c r="W201" s="2118"/>
      <c r="X201" s="2118"/>
      <c r="Y201" s="2118"/>
      <c r="Z201" s="2118"/>
      <c r="AA201" s="2118"/>
      <c r="AB201" s="2118"/>
      <c r="AC201" s="2118"/>
      <c r="AD201" s="2118"/>
      <c r="AE201" s="2118"/>
      <c r="AF201" s="2118"/>
      <c r="AG201" s="2118"/>
      <c r="AH201" s="2118"/>
      <c r="AI201" s="2118"/>
      <c r="AJ201" s="2118"/>
      <c r="AK201" s="2118"/>
      <c r="AL201" s="2118"/>
      <c r="AM201" s="2118"/>
      <c r="AN201" s="2118"/>
      <c r="AO201" s="2118"/>
      <c r="AP201" s="2118"/>
      <c r="AQ201" s="2118"/>
      <c r="AR201" s="2118"/>
      <c r="AS201" s="2118"/>
      <c r="AT201" s="2118"/>
      <c r="AU201" s="2118"/>
      <c r="AV201" s="2118"/>
      <c r="AW201" s="2118"/>
      <c r="AX201" s="2118"/>
      <c r="AY201" s="2119"/>
      <c r="AZ201" s="574"/>
    </row>
    <row r="202" spans="1:52" s="580" customFormat="1" ht="9.9499999999999993" hidden="1" customHeight="1" thickTop="1">
      <c r="A202" s="578">
        <f t="shared" ref="A202:A235" si="7">IF(K$219&gt;0,1,0)</f>
        <v>0</v>
      </c>
      <c r="B202" s="579"/>
      <c r="C202" s="579"/>
      <c r="D202" s="579"/>
      <c r="E202" s="579"/>
      <c r="F202" s="579"/>
      <c r="G202" s="579"/>
      <c r="H202" s="579"/>
      <c r="I202" s="579"/>
      <c r="J202" s="579"/>
      <c r="K202" s="579"/>
      <c r="L202" s="579"/>
      <c r="M202" s="579"/>
      <c r="N202" s="579"/>
      <c r="O202" s="579"/>
      <c r="P202" s="579"/>
      <c r="Q202" s="579"/>
      <c r="R202" s="579"/>
      <c r="S202" s="579"/>
      <c r="T202" s="579"/>
      <c r="U202" s="579"/>
      <c r="V202" s="579"/>
      <c r="W202" s="579"/>
      <c r="X202" s="579"/>
      <c r="Y202" s="579"/>
      <c r="Z202" s="579"/>
      <c r="AA202" s="579"/>
      <c r="AB202" s="579"/>
      <c r="AC202" s="579"/>
      <c r="AD202" s="579"/>
      <c r="AE202" s="579"/>
      <c r="AF202" s="579"/>
      <c r="AG202" s="579"/>
      <c r="AH202" s="579"/>
      <c r="AI202" s="579"/>
      <c r="AJ202" s="579"/>
      <c r="AK202" s="579"/>
      <c r="AL202" s="579"/>
      <c r="AM202" s="579"/>
      <c r="AN202" s="579"/>
      <c r="AO202" s="579"/>
      <c r="AP202" s="579"/>
      <c r="AQ202" s="579"/>
      <c r="AR202" s="579"/>
      <c r="AS202" s="579"/>
      <c r="AT202" s="579"/>
      <c r="AU202" s="579"/>
      <c r="AV202" s="579"/>
      <c r="AW202" s="579"/>
      <c r="AX202" s="579"/>
      <c r="AY202" s="579"/>
    </row>
    <row r="203" spans="1:52" s="584" customFormat="1" ht="30" hidden="1" customHeight="1">
      <c r="A203" s="578">
        <f t="shared" si="7"/>
        <v>0</v>
      </c>
      <c r="B203" s="581"/>
      <c r="C203" s="581"/>
      <c r="D203" s="581"/>
      <c r="E203" s="581"/>
      <c r="F203" s="2120" t="s">
        <v>768</v>
      </c>
      <c r="G203" s="2120"/>
      <c r="H203" s="2120"/>
      <c r="I203" s="2120"/>
      <c r="J203" s="2120"/>
      <c r="K203" s="2120"/>
      <c r="L203" s="2121">
        <f>+'6-3표준조사(3)'!K304</f>
        <v>0</v>
      </c>
      <c r="M203" s="2121"/>
      <c r="N203" s="2121"/>
      <c r="O203" s="2121"/>
      <c r="P203" s="2121"/>
      <c r="Q203" s="2121"/>
      <c r="R203" s="582"/>
      <c r="S203" s="582"/>
      <c r="T203" s="2120" t="s">
        <v>769</v>
      </c>
      <c r="U203" s="2120"/>
      <c r="V203" s="2120"/>
      <c r="W203" s="2120"/>
      <c r="X203" s="2120"/>
      <c r="Y203" s="2120"/>
      <c r="Z203" s="2121">
        <f>+'6-3표준조사(3)'!L304</f>
        <v>0</v>
      </c>
      <c r="AA203" s="2121"/>
      <c r="AB203" s="2121"/>
      <c r="AC203" s="2121"/>
      <c r="AD203" s="2121"/>
      <c r="AE203" s="2121"/>
      <c r="AF203" s="582"/>
      <c r="AG203" s="582"/>
      <c r="AH203" s="2120" t="s">
        <v>770</v>
      </c>
      <c r="AI203" s="2120"/>
      <c r="AJ203" s="2120"/>
      <c r="AK203" s="2120"/>
      <c r="AL203" s="2120"/>
      <c r="AM203" s="2120"/>
      <c r="AN203" s="2120"/>
      <c r="AO203" s="2121">
        <f>+'6-3표준조사(3)'!R304</f>
        <v>0</v>
      </c>
      <c r="AP203" s="2121"/>
      <c r="AQ203" s="2121"/>
      <c r="AR203" s="2121"/>
      <c r="AS203" s="2121"/>
      <c r="AT203" s="2121"/>
      <c r="AU203" s="583"/>
      <c r="AV203" s="583"/>
      <c r="AW203" s="583"/>
      <c r="AX203" s="583"/>
      <c r="AY203" s="581"/>
    </row>
    <row r="204" spans="1:52" s="580" customFormat="1" ht="14.25" hidden="1" customHeight="1">
      <c r="A204" s="578">
        <f t="shared" si="7"/>
        <v>0</v>
      </c>
      <c r="B204" s="579"/>
      <c r="C204" s="579"/>
      <c r="D204" s="579"/>
      <c r="E204" s="579"/>
      <c r="F204" s="579"/>
      <c r="G204" s="579"/>
      <c r="H204" s="579"/>
      <c r="I204" s="579"/>
      <c r="J204" s="579"/>
      <c r="K204" s="579"/>
      <c r="L204" s="579"/>
      <c r="M204" s="579"/>
      <c r="N204" s="579"/>
      <c r="O204" s="579"/>
      <c r="P204" s="579"/>
      <c r="Q204" s="579"/>
      <c r="R204" s="579"/>
      <c r="S204" s="579"/>
      <c r="T204" s="579"/>
      <c r="U204" s="579"/>
      <c r="V204" s="579"/>
      <c r="W204" s="579"/>
      <c r="X204" s="579"/>
      <c r="Y204" s="579"/>
      <c r="Z204" s="579"/>
      <c r="AA204" s="579"/>
      <c r="AB204" s="579"/>
      <c r="AC204" s="579"/>
      <c r="AD204" s="579"/>
      <c r="AE204" s="579"/>
      <c r="AF204" s="579"/>
      <c r="AG204" s="579"/>
      <c r="AH204" s="579"/>
      <c r="AI204" s="579"/>
      <c r="AJ204" s="579"/>
      <c r="AK204" s="579"/>
      <c r="AL204" s="579"/>
      <c r="AM204" s="579"/>
      <c r="AN204" s="579"/>
      <c r="AO204" s="579"/>
      <c r="AP204" s="579"/>
      <c r="AQ204" s="579"/>
      <c r="AR204" s="579"/>
      <c r="AS204" s="579"/>
      <c r="AT204" s="579"/>
      <c r="AU204" s="579"/>
      <c r="AV204" s="579"/>
      <c r="AW204" s="579"/>
      <c r="AX204" s="579"/>
      <c r="AY204" s="579"/>
    </row>
    <row r="205" spans="1:52" s="586" customFormat="1" ht="20.100000000000001" hidden="1" customHeight="1">
      <c r="A205" s="578">
        <f t="shared" si="7"/>
        <v>0</v>
      </c>
      <c r="B205" s="2116" t="s">
        <v>771</v>
      </c>
      <c r="C205" s="2116"/>
      <c r="D205" s="2116"/>
      <c r="E205" s="2116"/>
      <c r="F205" s="2116"/>
      <c r="G205" s="2116"/>
      <c r="H205" s="2116"/>
      <c r="I205" s="2116"/>
      <c r="J205" s="2116"/>
      <c r="K205" s="2116"/>
      <c r="L205" s="2116"/>
      <c r="M205" s="2116"/>
      <c r="N205" s="2116"/>
      <c r="O205" s="2116"/>
      <c r="P205" s="2116"/>
      <c r="Q205" s="2116"/>
      <c r="R205" s="2116"/>
      <c r="S205" s="2116"/>
      <c r="T205" s="2116"/>
      <c r="U205" s="2116"/>
      <c r="V205" s="2116"/>
      <c r="W205" s="2116"/>
      <c r="X205" s="2116"/>
      <c r="Y205" s="2116"/>
      <c r="Z205" s="2116"/>
      <c r="AA205" s="2116"/>
      <c r="AB205" s="2116"/>
      <c r="AC205" s="2116"/>
      <c r="AD205" s="2116"/>
      <c r="AE205" s="2116"/>
      <c r="AF205" s="2116"/>
      <c r="AG205" s="2116"/>
      <c r="AH205" s="2116"/>
      <c r="AI205" s="2116"/>
      <c r="AJ205" s="2116"/>
      <c r="AK205" s="2116"/>
      <c r="AL205" s="2116"/>
      <c r="AM205" s="2116"/>
      <c r="AN205" s="2116"/>
      <c r="AO205" s="2116"/>
      <c r="AP205" s="2116"/>
      <c r="AQ205" s="2116"/>
      <c r="AR205" s="2116"/>
      <c r="AS205" s="2116"/>
      <c r="AT205" s="2116"/>
      <c r="AU205" s="2116"/>
      <c r="AV205" s="2116"/>
      <c r="AW205" s="2116"/>
      <c r="AX205" s="2116"/>
      <c r="AY205" s="2116"/>
      <c r="AZ205" s="585"/>
    </row>
    <row r="206" spans="1:52" s="586" customFormat="1" ht="18" hidden="1" customHeight="1">
      <c r="A206" s="578">
        <f t="shared" si="7"/>
        <v>0</v>
      </c>
      <c r="B206" s="587"/>
      <c r="C206" s="587" t="s">
        <v>772</v>
      </c>
      <c r="D206" s="588" t="s">
        <v>773</v>
      </c>
      <c r="E206" s="588"/>
      <c r="F206" s="589"/>
      <c r="G206" s="589"/>
      <c r="H206" s="589"/>
      <c r="I206" s="589"/>
      <c r="J206" s="590"/>
      <c r="K206" s="587"/>
      <c r="L206" s="587"/>
      <c r="M206" s="588"/>
      <c r="N206" s="588"/>
      <c r="O206" s="590"/>
      <c r="P206" s="588"/>
      <c r="Q206" s="588"/>
      <c r="R206" s="588"/>
      <c r="S206" s="588"/>
      <c r="T206" s="588"/>
      <c r="U206" s="588"/>
      <c r="V206" s="588"/>
      <c r="W206" s="588"/>
      <c r="X206" s="588"/>
      <c r="Y206" s="588"/>
      <c r="Z206" s="588"/>
      <c r="AA206" s="588"/>
      <c r="AB206" s="588"/>
      <c r="AC206" s="588"/>
      <c r="AD206" s="588"/>
      <c r="AE206" s="588"/>
      <c r="AF206" s="587"/>
      <c r="AG206" s="587"/>
      <c r="AH206" s="587"/>
      <c r="AI206" s="587"/>
      <c r="AJ206" s="587"/>
      <c r="AK206" s="587"/>
      <c r="AL206" s="587"/>
      <c r="AM206" s="587"/>
      <c r="AN206" s="587"/>
      <c r="AO206" s="587"/>
      <c r="AP206" s="587"/>
      <c r="AQ206" s="587"/>
      <c r="AR206" s="587"/>
      <c r="AS206" s="587"/>
      <c r="AT206" s="587"/>
      <c r="AU206" s="587"/>
      <c r="AV206" s="587"/>
      <c r="AW206" s="587"/>
      <c r="AX206" s="587"/>
      <c r="AY206" s="587"/>
    </row>
    <row r="207" spans="1:52" s="586" customFormat="1" ht="18" hidden="1" customHeight="1">
      <c r="A207" s="578">
        <f t="shared" si="7"/>
        <v>0</v>
      </c>
      <c r="B207" s="587"/>
      <c r="C207" s="587"/>
      <c r="D207" s="587" t="s">
        <v>540</v>
      </c>
      <c r="E207" s="588" t="str">
        <f>CONCATENATE(L203," 임반 ",Z203," 소반 은 해발고",'6-3표준조사(3)'!W303,"m ~ ",'6-3표준조사(3)'!W304,"m 사이에 분포한다.")</f>
        <v>0 임반 0 소반 은 해발고m ~ m 사이에 분포한다.</v>
      </c>
      <c r="F207" s="588"/>
      <c r="G207" s="588"/>
      <c r="H207" s="588"/>
      <c r="I207" s="588"/>
      <c r="J207" s="588"/>
      <c r="K207" s="588"/>
      <c r="L207" s="588"/>
      <c r="M207" s="588"/>
      <c r="N207" s="588"/>
      <c r="O207" s="588"/>
      <c r="P207" s="588"/>
      <c r="Q207" s="588"/>
      <c r="R207" s="588"/>
      <c r="S207" s="588"/>
      <c r="T207" s="588"/>
      <c r="U207" s="588"/>
      <c r="V207" s="588"/>
      <c r="W207" s="588"/>
      <c r="X207" s="588"/>
      <c r="Y207" s="588"/>
      <c r="Z207" s="588"/>
      <c r="AA207" s="588"/>
      <c r="AB207" s="588"/>
      <c r="AC207" s="588"/>
      <c r="AD207" s="588"/>
      <c r="AE207" s="588"/>
      <c r="AF207" s="588"/>
      <c r="AG207" s="588"/>
      <c r="AH207" s="588"/>
      <c r="AI207" s="588"/>
      <c r="AJ207" s="591"/>
      <c r="AK207" s="591"/>
      <c r="AL207" s="591"/>
      <c r="AM207" s="588"/>
      <c r="AN207" s="588"/>
      <c r="AO207" s="588"/>
      <c r="AP207" s="588"/>
      <c r="AQ207" s="588"/>
      <c r="AR207" s="588"/>
      <c r="AS207" s="588"/>
      <c r="AT207" s="588"/>
      <c r="AU207" s="588"/>
      <c r="AV207" s="588"/>
      <c r="AW207" s="588"/>
      <c r="AX207" s="588"/>
      <c r="AY207" s="588"/>
    </row>
    <row r="208" spans="1:52" s="586" customFormat="1" ht="18" hidden="1" customHeight="1">
      <c r="A208" s="578">
        <f t="shared" si="7"/>
        <v>0</v>
      </c>
      <c r="B208" s="587"/>
      <c r="C208" s="587"/>
      <c r="D208" s="587" t="s">
        <v>540</v>
      </c>
      <c r="E208" s="587" t="str">
        <f>CONCATENATE("소반의 경사도는 평균 ",'6-3표준조사(3)'!W305,"˚로 ",'6-3표준조사(3)'!P306,"경사이고, 임지의 잔재를 제외하고 장애물은 많지 않다.")</f>
        <v>소반의 경사도는 평균 ˚로 완 (15˚ 이하)경사이고, 임지의 잔재를 제외하고 장애물은 많지 않다.</v>
      </c>
      <c r="F208" s="587"/>
      <c r="G208" s="587"/>
      <c r="H208" s="587"/>
      <c r="I208" s="587"/>
      <c r="J208" s="587"/>
      <c r="K208" s="587"/>
      <c r="L208" s="587"/>
      <c r="M208" s="587"/>
      <c r="N208" s="587"/>
      <c r="O208" s="587"/>
      <c r="P208" s="587"/>
      <c r="Q208" s="587"/>
      <c r="R208" s="587"/>
      <c r="S208" s="587"/>
      <c r="T208" s="587"/>
      <c r="U208" s="587"/>
      <c r="V208" s="587"/>
      <c r="W208" s="587"/>
      <c r="X208" s="587"/>
      <c r="Y208" s="587"/>
      <c r="Z208" s="587"/>
      <c r="AA208" s="587"/>
      <c r="AB208" s="587"/>
      <c r="AC208" s="587"/>
      <c r="AD208" s="587"/>
      <c r="AE208" s="587"/>
      <c r="AF208" s="587"/>
      <c r="AG208" s="587"/>
      <c r="AH208" s="587"/>
      <c r="AI208" s="587"/>
      <c r="AJ208" s="587"/>
      <c r="AK208" s="587"/>
      <c r="AL208" s="587"/>
      <c r="AM208" s="587"/>
      <c r="AN208" s="587"/>
      <c r="AO208" s="587"/>
      <c r="AP208" s="587"/>
      <c r="AQ208" s="587"/>
      <c r="AR208" s="587"/>
      <c r="AS208" s="587"/>
      <c r="AT208" s="587"/>
      <c r="AU208" s="587"/>
      <c r="AV208" s="587"/>
      <c r="AW208" s="587"/>
      <c r="AX208" s="587"/>
      <c r="AY208" s="587"/>
    </row>
    <row r="209" spans="1:74" s="586" customFormat="1" ht="18" hidden="1" customHeight="1">
      <c r="A209" s="578">
        <f t="shared" si="7"/>
        <v>0</v>
      </c>
      <c r="B209" s="587"/>
      <c r="C209" s="587" t="s">
        <v>405</v>
      </c>
      <c r="D209" s="587" t="s">
        <v>777</v>
      </c>
      <c r="E209" s="587"/>
      <c r="F209" s="587"/>
      <c r="G209" s="587"/>
      <c r="H209" s="587"/>
      <c r="I209" s="587"/>
      <c r="J209" s="587"/>
      <c r="K209" s="588"/>
      <c r="L209" s="588"/>
      <c r="M209" s="592"/>
      <c r="N209" s="587"/>
      <c r="O209" s="587"/>
      <c r="P209" s="593"/>
      <c r="Q209" s="593"/>
      <c r="R209" s="593"/>
      <c r="S209" s="593"/>
      <c r="T209" s="593"/>
      <c r="U209" s="587"/>
      <c r="V209" s="587"/>
      <c r="W209" s="587"/>
      <c r="X209" s="587"/>
      <c r="Y209" s="587"/>
      <c r="Z209" s="587"/>
      <c r="AA209" s="587"/>
      <c r="AB209" s="587"/>
      <c r="AC209" s="587"/>
      <c r="AD209" s="587"/>
      <c r="AE209" s="587"/>
      <c r="AF209" s="587"/>
      <c r="AG209" s="587"/>
      <c r="AH209" s="587"/>
      <c r="AI209" s="587"/>
      <c r="AJ209" s="587"/>
      <c r="AK209" s="587"/>
      <c r="AL209" s="587"/>
      <c r="AM209" s="587"/>
      <c r="AN209" s="587"/>
      <c r="AO209" s="587"/>
      <c r="AP209" s="587"/>
      <c r="AQ209" s="587"/>
      <c r="AR209" s="587"/>
      <c r="AS209" s="587"/>
      <c r="AT209" s="587"/>
      <c r="AU209" s="587"/>
      <c r="AV209" s="587"/>
      <c r="AW209" s="587"/>
      <c r="AX209" s="587"/>
      <c r="AY209" s="587"/>
    </row>
    <row r="210" spans="1:74" s="586" customFormat="1" ht="18" hidden="1" customHeight="1">
      <c r="A210" s="578">
        <f t="shared" si="7"/>
        <v>0</v>
      </c>
      <c r="B210" s="587"/>
      <c r="C210" s="587"/>
      <c r="D210" s="587" t="s">
        <v>540</v>
      </c>
      <c r="E210" s="588" t="str">
        <f>CONCATENATE("사업대상지는 ",'6-3표준조사(3)'!N304," ",'6-3표준조사(3)'!O304," ",'6-3표준조사(3)'!P304,"이다." )</f>
        <v>사업대상지는   번지이다.</v>
      </c>
      <c r="F210" s="588"/>
      <c r="G210" s="588"/>
      <c r="H210" s="587"/>
      <c r="I210" s="587"/>
      <c r="J210" s="587"/>
      <c r="K210" s="587"/>
      <c r="L210" s="587"/>
      <c r="M210" s="587"/>
      <c r="N210" s="587"/>
      <c r="O210" s="587"/>
      <c r="P210" s="587"/>
      <c r="Q210" s="587"/>
      <c r="R210" s="587"/>
      <c r="S210" s="587"/>
      <c r="T210" s="587"/>
      <c r="U210" s="587"/>
      <c r="V210" s="587"/>
      <c r="W210" s="587"/>
      <c r="X210" s="587"/>
      <c r="Y210" s="587"/>
      <c r="Z210" s="587"/>
      <c r="AA210" s="587"/>
      <c r="AB210" s="587"/>
      <c r="AC210" s="587"/>
      <c r="AD210" s="587"/>
      <c r="AE210" s="587"/>
      <c r="AF210" s="587"/>
      <c r="AG210" s="587"/>
      <c r="AH210" s="587"/>
      <c r="AI210" s="587"/>
      <c r="AJ210" s="588"/>
      <c r="AK210" s="588"/>
      <c r="AL210" s="588"/>
      <c r="AM210" s="588"/>
      <c r="AN210" s="588"/>
      <c r="AO210" s="588"/>
      <c r="AP210" s="588"/>
      <c r="AQ210" s="588"/>
      <c r="AR210" s="588"/>
      <c r="AS210" s="588"/>
      <c r="AT210" s="588"/>
      <c r="AU210" s="588"/>
      <c r="AV210" s="588"/>
      <c r="AW210" s="588"/>
      <c r="AX210" s="588"/>
      <c r="AY210" s="588"/>
      <c r="AZ210" s="594"/>
    </row>
    <row r="211" spans="1:74" s="586" customFormat="1" ht="18" hidden="1" customHeight="1">
      <c r="A211" s="578">
        <f t="shared" si="7"/>
        <v>0</v>
      </c>
      <c r="B211" s="587"/>
      <c r="C211" s="587"/>
      <c r="D211" s="587" t="s">
        <v>540</v>
      </c>
      <c r="E211" s="588" t="str">
        <f>CONCATENATE("소반내에 묘지 및 조림목이 고사하여 풀베기 작업이 필요없는 지역을 제외한 풀베기사업 대상면적은 ",'6-3표준조사(3)'!Q304,"ha 이다.")</f>
        <v>소반내에 묘지 및 조림목이 고사하여 풀베기 작업이 필요없는 지역을 제외한 풀베기사업 대상면적은 0ha 이다.</v>
      </c>
      <c r="F211" s="588"/>
      <c r="G211" s="588"/>
      <c r="H211" s="588"/>
      <c r="I211" s="588"/>
      <c r="J211" s="588"/>
      <c r="K211" s="588"/>
      <c r="L211" s="588"/>
      <c r="M211" s="588"/>
      <c r="N211" s="588"/>
      <c r="O211" s="588"/>
      <c r="P211" s="588"/>
      <c r="Q211" s="588"/>
      <c r="R211" s="588"/>
      <c r="S211" s="588"/>
      <c r="T211" s="588"/>
      <c r="U211" s="588"/>
      <c r="V211" s="588"/>
      <c r="W211" s="588"/>
      <c r="X211" s="588"/>
      <c r="Y211" s="588"/>
      <c r="Z211" s="588"/>
      <c r="AA211" s="588"/>
      <c r="AB211" s="588"/>
      <c r="AC211" s="588"/>
      <c r="AD211" s="588"/>
      <c r="AE211" s="588"/>
      <c r="AF211" s="588"/>
      <c r="AG211" s="588"/>
      <c r="AH211" s="588"/>
      <c r="AI211" s="588"/>
      <c r="AJ211" s="588"/>
      <c r="AK211" s="588"/>
      <c r="AL211" s="588"/>
      <c r="AM211" s="588"/>
      <c r="AN211" s="588"/>
      <c r="AO211" s="588"/>
      <c r="AP211" s="588"/>
      <c r="AQ211" s="588"/>
      <c r="AR211" s="588"/>
      <c r="AS211" s="588"/>
      <c r="AT211" s="588"/>
      <c r="AU211" s="588"/>
      <c r="AV211" s="588"/>
      <c r="AW211" s="588"/>
      <c r="AX211" s="588"/>
      <c r="AY211" s="588"/>
      <c r="AZ211" s="594"/>
    </row>
    <row r="212" spans="1:74" s="586" customFormat="1" ht="18" hidden="1" customHeight="1">
      <c r="A212" s="578">
        <f t="shared" si="7"/>
        <v>0</v>
      </c>
      <c r="B212" s="587"/>
      <c r="C212" s="587" t="s">
        <v>407</v>
      </c>
      <c r="D212" s="587" t="s">
        <v>779</v>
      </c>
      <c r="E212" s="588"/>
      <c r="F212" s="588"/>
      <c r="G212" s="588"/>
      <c r="H212" s="588"/>
      <c r="I212" s="588"/>
      <c r="J212" s="588"/>
      <c r="K212" s="588"/>
      <c r="L212" s="588"/>
      <c r="M212" s="588"/>
      <c r="N212" s="588"/>
      <c r="O212" s="588"/>
      <c r="P212" s="588"/>
      <c r="Q212" s="588"/>
      <c r="R212" s="588"/>
      <c r="S212" s="588"/>
      <c r="T212" s="588"/>
      <c r="U212" s="588"/>
      <c r="V212" s="588"/>
      <c r="W212" s="588"/>
      <c r="X212" s="588"/>
      <c r="Y212" s="588"/>
      <c r="Z212" s="588"/>
      <c r="AA212" s="588"/>
      <c r="AB212" s="588"/>
      <c r="AC212" s="588"/>
      <c r="AD212" s="588"/>
      <c r="AE212" s="588"/>
      <c r="AF212" s="588"/>
      <c r="AG212" s="588"/>
      <c r="AH212" s="595"/>
      <c r="AI212" s="595"/>
      <c r="AJ212" s="595"/>
      <c r="AK212" s="588"/>
      <c r="AL212" s="588"/>
      <c r="AM212" s="588"/>
      <c r="AN212" s="588"/>
      <c r="AO212" s="588"/>
      <c r="AP212" s="588"/>
      <c r="AQ212" s="588"/>
      <c r="AR212" s="588"/>
      <c r="AS212" s="588"/>
      <c r="AT212" s="588"/>
      <c r="AU212" s="588"/>
      <c r="AV212" s="588"/>
      <c r="AW212" s="588"/>
      <c r="AX212" s="588"/>
      <c r="AY212" s="588"/>
      <c r="AZ212" s="594"/>
    </row>
    <row r="213" spans="1:74" s="586" customFormat="1" ht="18" hidden="1" customHeight="1">
      <c r="A213" s="578">
        <f t="shared" si="7"/>
        <v>0</v>
      </c>
      <c r="B213" s="596"/>
      <c r="C213" s="596"/>
      <c r="D213" s="596" t="s">
        <v>540</v>
      </c>
      <c r="E213" s="597" t="s">
        <v>2073</v>
      </c>
      <c r="F213" s="597"/>
      <c r="G213" s="597"/>
      <c r="H213" s="597"/>
      <c r="I213" s="597"/>
      <c r="J213" s="597"/>
      <c r="K213" s="597"/>
      <c r="L213" s="597"/>
      <c r="M213" s="597"/>
      <c r="N213" s="597"/>
      <c r="O213" s="597"/>
      <c r="P213" s="597"/>
      <c r="Q213" s="597"/>
      <c r="R213" s="597"/>
      <c r="S213" s="597"/>
      <c r="T213" s="597"/>
      <c r="U213" s="597"/>
      <c r="V213" s="597"/>
      <c r="W213" s="597"/>
      <c r="X213" s="597"/>
      <c r="Y213" s="597"/>
      <c r="Z213" s="597"/>
      <c r="AA213" s="597"/>
      <c r="AB213" s="597"/>
      <c r="AC213" s="597"/>
      <c r="AD213" s="597"/>
      <c r="AE213" s="597"/>
      <c r="AF213" s="597"/>
      <c r="AG213" s="597"/>
      <c r="AH213" s="598"/>
      <c r="AI213" s="598"/>
      <c r="AJ213" s="598"/>
      <c r="AK213" s="597"/>
      <c r="AL213" s="597"/>
      <c r="AM213" s="597"/>
      <c r="AN213" s="597"/>
      <c r="AO213" s="597"/>
      <c r="AP213" s="597"/>
      <c r="AQ213" s="597"/>
      <c r="AR213" s="597"/>
      <c r="AS213" s="597"/>
      <c r="AT213" s="597"/>
      <c r="AU213" s="597"/>
      <c r="AV213" s="597"/>
      <c r="AW213" s="597"/>
      <c r="AX213" s="597"/>
      <c r="AY213" s="597"/>
      <c r="AZ213" s="594"/>
    </row>
    <row r="214" spans="1:74" s="586" customFormat="1" ht="14.25" hidden="1" customHeight="1">
      <c r="A214" s="578">
        <f t="shared" si="7"/>
        <v>0</v>
      </c>
      <c r="B214" s="587"/>
      <c r="C214" s="587"/>
      <c r="D214" s="599"/>
      <c r="E214" s="599"/>
      <c r="F214" s="599"/>
      <c r="G214" s="599"/>
      <c r="H214" s="599"/>
      <c r="I214" s="599"/>
      <c r="J214" s="599"/>
      <c r="K214" s="599"/>
      <c r="L214" s="599"/>
      <c r="M214" s="599"/>
      <c r="N214" s="599"/>
      <c r="O214" s="599"/>
      <c r="P214" s="599"/>
      <c r="Q214" s="599"/>
      <c r="R214" s="599"/>
      <c r="S214" s="599"/>
      <c r="T214" s="599"/>
      <c r="U214" s="599"/>
      <c r="V214" s="599"/>
      <c r="W214" s="599"/>
      <c r="X214" s="599"/>
      <c r="Y214" s="599"/>
      <c r="Z214" s="599"/>
      <c r="AA214" s="599"/>
      <c r="AB214" s="599"/>
      <c r="AC214" s="599"/>
      <c r="AD214" s="599"/>
      <c r="AE214" s="599"/>
      <c r="AF214" s="599"/>
      <c r="AG214" s="599"/>
      <c r="AH214" s="599"/>
      <c r="AI214" s="599"/>
      <c r="AJ214" s="599"/>
      <c r="AK214" s="599"/>
      <c r="AL214" s="599"/>
      <c r="AM214" s="599"/>
      <c r="AN214" s="599"/>
      <c r="AO214" s="599"/>
      <c r="AP214" s="599"/>
      <c r="AQ214" s="599"/>
      <c r="AR214" s="599"/>
      <c r="AS214" s="599"/>
      <c r="AT214" s="599"/>
      <c r="AU214" s="599"/>
      <c r="AV214" s="599"/>
      <c r="AW214" s="599"/>
      <c r="AX214" s="599"/>
      <c r="AY214" s="599"/>
      <c r="AZ214" s="594"/>
      <c r="BA214" s="600"/>
      <c r="BB214" s="600"/>
      <c r="BC214" s="600"/>
      <c r="BD214" s="600"/>
      <c r="BE214" s="600"/>
      <c r="BF214" s="600"/>
      <c r="BG214" s="600"/>
      <c r="BH214" s="600"/>
      <c r="BI214" s="600"/>
      <c r="BJ214" s="600"/>
    </row>
    <row r="215" spans="1:74" s="580" customFormat="1" ht="20.100000000000001" hidden="1" customHeight="1">
      <c r="A215" s="578">
        <f t="shared" si="7"/>
        <v>0</v>
      </c>
      <c r="B215" s="2116" t="s">
        <v>780</v>
      </c>
      <c r="C215" s="2116"/>
      <c r="D215" s="2116"/>
      <c r="E215" s="2116"/>
      <c r="F215" s="2116"/>
      <c r="G215" s="2116"/>
      <c r="H215" s="2116"/>
      <c r="I215" s="2116"/>
      <c r="J215" s="2116"/>
      <c r="K215" s="2116"/>
      <c r="L215" s="2116"/>
      <c r="M215" s="2116"/>
      <c r="N215" s="2116"/>
      <c r="O215" s="2116"/>
      <c r="P215" s="2116"/>
      <c r="Q215" s="2116"/>
      <c r="R215" s="2116"/>
      <c r="S215" s="2116"/>
      <c r="T215" s="2116"/>
      <c r="U215" s="2116"/>
      <c r="V215" s="2116"/>
      <c r="W215" s="2116"/>
      <c r="X215" s="2116"/>
      <c r="Y215" s="2116"/>
      <c r="Z215" s="2116"/>
      <c r="AA215" s="2116"/>
      <c r="AB215" s="2116"/>
      <c r="AC215" s="2116"/>
      <c r="AD215" s="2116"/>
      <c r="AE215" s="2116"/>
      <c r="AF215" s="2116"/>
      <c r="AG215" s="2116"/>
      <c r="AH215" s="2116"/>
      <c r="AI215" s="2116"/>
      <c r="AJ215" s="2116"/>
      <c r="AK215" s="2116"/>
      <c r="AL215" s="2116"/>
      <c r="AM215" s="2116"/>
      <c r="AN215" s="2116"/>
      <c r="AO215" s="2116"/>
      <c r="AP215" s="2116"/>
      <c r="AQ215" s="2116"/>
      <c r="AR215" s="2116"/>
      <c r="AS215" s="2116"/>
      <c r="AT215" s="2116"/>
      <c r="AU215" s="2116"/>
      <c r="AV215" s="2116"/>
      <c r="AW215" s="2116"/>
      <c r="AX215" s="2116"/>
      <c r="AY215" s="2116"/>
      <c r="AZ215" s="585"/>
      <c r="BA215" s="600"/>
      <c r="BB215" s="601"/>
      <c r="BC215" s="601"/>
      <c r="BD215" s="601"/>
      <c r="BE215" s="601"/>
      <c r="BF215" s="601"/>
      <c r="BG215" s="601"/>
      <c r="BH215" s="601"/>
      <c r="BI215" s="601"/>
      <c r="BJ215" s="601"/>
    </row>
    <row r="216" spans="1:74" s="601" customFormat="1" ht="20.100000000000001" hidden="1" customHeight="1">
      <c r="A216" s="578">
        <f t="shared" si="7"/>
        <v>0</v>
      </c>
      <c r="B216" s="602"/>
      <c r="C216" s="603" t="s">
        <v>772</v>
      </c>
      <c r="D216" s="603" t="s">
        <v>781</v>
      </c>
      <c r="E216" s="604"/>
      <c r="F216" s="604"/>
      <c r="G216" s="595"/>
      <c r="H216" s="605"/>
      <c r="I216" s="605"/>
      <c r="J216" s="606"/>
      <c r="K216" s="606"/>
      <c r="L216" s="606"/>
      <c r="M216" s="606"/>
      <c r="N216" s="606"/>
      <c r="O216" s="606"/>
      <c r="P216" s="606"/>
      <c r="Q216" s="607"/>
      <c r="R216" s="607"/>
      <c r="S216" s="607"/>
      <c r="T216" s="607"/>
      <c r="U216" s="607"/>
      <c r="V216" s="608"/>
      <c r="W216" s="608"/>
      <c r="X216" s="608"/>
      <c r="Y216" s="608"/>
      <c r="Z216" s="608"/>
      <c r="AA216" s="608"/>
      <c r="AB216" s="608"/>
      <c r="AC216" s="608"/>
      <c r="AD216" s="608"/>
      <c r="AE216" s="608"/>
      <c r="AF216" s="608"/>
      <c r="AG216" s="608"/>
      <c r="AH216" s="609"/>
      <c r="AI216" s="609"/>
      <c r="AJ216" s="609"/>
      <c r="AK216" s="609"/>
      <c r="AL216" s="610"/>
      <c r="AM216" s="610"/>
      <c r="AN216" s="610"/>
      <c r="AO216" s="610"/>
      <c r="AP216" s="610"/>
      <c r="AQ216" s="610"/>
      <c r="AR216" s="610"/>
      <c r="AS216" s="610"/>
      <c r="AT216" s="610"/>
      <c r="AU216" s="610"/>
      <c r="AV216" s="605"/>
      <c r="AW216" s="605"/>
      <c r="AX216" s="605"/>
      <c r="AY216" s="605"/>
      <c r="AZ216" s="611"/>
      <c r="BA216" s="600"/>
      <c r="BB216" s="600"/>
      <c r="BC216" s="600"/>
      <c r="BD216" s="600"/>
      <c r="BE216" s="600"/>
      <c r="BF216" s="600"/>
      <c r="BG216" s="600"/>
      <c r="BH216" s="600"/>
      <c r="BI216" s="600"/>
      <c r="BJ216" s="600"/>
    </row>
    <row r="217" spans="1:74" s="586" customFormat="1" ht="18" hidden="1" customHeight="1">
      <c r="A217" s="578">
        <f t="shared" si="7"/>
        <v>0</v>
      </c>
      <c r="B217" s="612"/>
      <c r="C217" s="2111" t="s">
        <v>782</v>
      </c>
      <c r="D217" s="2111"/>
      <c r="E217" s="2111"/>
      <c r="F217" s="2111"/>
      <c r="G217" s="2111"/>
      <c r="H217" s="2111"/>
      <c r="I217" s="2111"/>
      <c r="J217" s="2111"/>
      <c r="K217" s="2111" t="s">
        <v>783</v>
      </c>
      <c r="L217" s="2111"/>
      <c r="M217" s="2111"/>
      <c r="N217" s="2111"/>
      <c r="O217" s="2111"/>
      <c r="P217" s="2111"/>
      <c r="Q217" s="2111"/>
      <c r="R217" s="2111"/>
      <c r="S217" s="2111" t="s">
        <v>784</v>
      </c>
      <c r="T217" s="2111"/>
      <c r="U217" s="2111"/>
      <c r="V217" s="2111"/>
      <c r="W217" s="2111"/>
      <c r="X217" s="2111"/>
      <c r="Y217" s="2111"/>
      <c r="Z217" s="2111"/>
      <c r="AA217" s="2111" t="s">
        <v>785</v>
      </c>
      <c r="AB217" s="2111"/>
      <c r="AC217" s="2111"/>
      <c r="AD217" s="2111"/>
      <c r="AE217" s="2111"/>
      <c r="AF217" s="2111"/>
      <c r="AG217" s="2111"/>
      <c r="AH217" s="2111"/>
      <c r="AI217" s="2111"/>
      <c r="AJ217" s="2111"/>
      <c r="AK217" s="2111"/>
      <c r="AL217" s="2111"/>
      <c r="AM217" s="2111"/>
      <c r="AN217" s="2111"/>
      <c r="AO217" s="2111"/>
      <c r="AP217" s="2111"/>
      <c r="AQ217" s="2111" t="s">
        <v>1156</v>
      </c>
      <c r="AR217" s="2111"/>
      <c r="AS217" s="2111"/>
      <c r="AT217" s="2111"/>
      <c r="AU217" s="2111"/>
      <c r="AV217" s="2111"/>
      <c r="AW217" s="2111"/>
      <c r="AX217" s="2111"/>
      <c r="AY217" s="612"/>
      <c r="AZ217" s="613"/>
      <c r="BA217" s="601"/>
      <c r="BB217" s="601"/>
      <c r="BC217" s="600"/>
      <c r="BD217" s="600"/>
      <c r="BE217" s="600"/>
      <c r="BF217" s="600"/>
      <c r="BG217" s="600"/>
      <c r="BH217" s="600"/>
      <c r="BI217" s="600"/>
      <c r="BJ217" s="600"/>
    </row>
    <row r="218" spans="1:74" s="586" customFormat="1" ht="18" hidden="1" customHeight="1">
      <c r="A218" s="578">
        <f t="shared" si="7"/>
        <v>0</v>
      </c>
      <c r="B218" s="612"/>
      <c r="C218" s="2111"/>
      <c r="D218" s="2111"/>
      <c r="E218" s="2111"/>
      <c r="F218" s="2111"/>
      <c r="G218" s="2111"/>
      <c r="H218" s="2111"/>
      <c r="I218" s="2111"/>
      <c r="J218" s="2111"/>
      <c r="K218" s="2111"/>
      <c r="L218" s="2111"/>
      <c r="M218" s="2111"/>
      <c r="N218" s="2111"/>
      <c r="O218" s="2111"/>
      <c r="P218" s="2111"/>
      <c r="Q218" s="2111"/>
      <c r="R218" s="2111"/>
      <c r="S218" s="2111"/>
      <c r="T218" s="2111"/>
      <c r="U218" s="2111"/>
      <c r="V218" s="2111"/>
      <c r="W218" s="2111"/>
      <c r="X218" s="2111"/>
      <c r="Y218" s="2111"/>
      <c r="Z218" s="2111"/>
      <c r="AA218" s="2111" t="s">
        <v>786</v>
      </c>
      <c r="AB218" s="2111"/>
      <c r="AC218" s="2111"/>
      <c r="AD218" s="2111"/>
      <c r="AE218" s="2111"/>
      <c r="AF218" s="2111"/>
      <c r="AG218" s="2111"/>
      <c r="AH218" s="2111"/>
      <c r="AI218" s="2111" t="s">
        <v>787</v>
      </c>
      <c r="AJ218" s="2111"/>
      <c r="AK218" s="2111"/>
      <c r="AL218" s="2111"/>
      <c r="AM218" s="2111"/>
      <c r="AN218" s="2111"/>
      <c r="AO218" s="2111"/>
      <c r="AP218" s="2111"/>
      <c r="AQ218" s="2111"/>
      <c r="AR218" s="2111"/>
      <c r="AS218" s="2111"/>
      <c r="AT218" s="2111"/>
      <c r="AU218" s="2111"/>
      <c r="AV218" s="2111"/>
      <c r="AW218" s="2111"/>
      <c r="AX218" s="2111"/>
      <c r="AY218" s="612"/>
      <c r="AZ218" s="613"/>
      <c r="BA218" s="600"/>
      <c r="BB218" s="600"/>
      <c r="BC218" s="600"/>
      <c r="BD218" s="600"/>
      <c r="BE218" s="600"/>
      <c r="BF218" s="600"/>
      <c r="BG218" s="600"/>
      <c r="BH218" s="600"/>
      <c r="BI218" s="600"/>
      <c r="BJ218" s="600"/>
    </row>
    <row r="219" spans="1:74" s="586" customFormat="1" ht="18" hidden="1" customHeight="1">
      <c r="A219" s="578">
        <f t="shared" si="7"/>
        <v>0</v>
      </c>
      <c r="B219" s="614"/>
      <c r="C219" s="2122">
        <f>L203</f>
        <v>0</v>
      </c>
      <c r="D219" s="2123"/>
      <c r="E219" s="2126" t="s">
        <v>564</v>
      </c>
      <c r="F219" s="2126"/>
      <c r="G219" s="2123">
        <f>Z203</f>
        <v>0</v>
      </c>
      <c r="H219" s="2123"/>
      <c r="I219" s="2126" t="s">
        <v>775</v>
      </c>
      <c r="J219" s="2126"/>
      <c r="K219" s="2127">
        <f>'6-3표준조사(3)'!Q304</f>
        <v>0</v>
      </c>
      <c r="L219" s="2127"/>
      <c r="M219" s="2127"/>
      <c r="N219" s="2127"/>
      <c r="O219" s="2127"/>
      <c r="P219" s="2127"/>
      <c r="Q219" s="2127"/>
      <c r="R219" s="2127"/>
      <c r="S219" s="2113">
        <f>'6-3표준조사(3)'!K306</f>
        <v>0</v>
      </c>
      <c r="T219" s="2113"/>
      <c r="U219" s="2113"/>
      <c r="V219" s="2113"/>
      <c r="W219" s="2113"/>
      <c r="X219" s="2113"/>
      <c r="Y219" s="2113"/>
      <c r="Z219" s="2113"/>
      <c r="AA219" s="2129" t="e">
        <f>'6-3표준조사(3)'!Q310</f>
        <v>#DIV/0!</v>
      </c>
      <c r="AB219" s="2129"/>
      <c r="AC219" s="2129"/>
      <c r="AD219" s="2129"/>
      <c r="AE219" s="2129"/>
      <c r="AF219" s="2129"/>
      <c r="AG219" s="2129"/>
      <c r="AH219" s="2129"/>
      <c r="AI219" s="2129" t="e">
        <f>'6-3표준조사(3)'!R310</f>
        <v>#DIV/0!</v>
      </c>
      <c r="AJ219" s="2129"/>
      <c r="AK219" s="2129"/>
      <c r="AL219" s="2129"/>
      <c r="AM219" s="2129"/>
      <c r="AN219" s="2129"/>
      <c r="AO219" s="2129"/>
      <c r="AP219" s="2129"/>
      <c r="AQ219" s="2113">
        <f>'6-3표준조사(3)'!R306</f>
        <v>0</v>
      </c>
      <c r="AR219" s="2113"/>
      <c r="AS219" s="2113"/>
      <c r="AT219" s="2113"/>
      <c r="AU219" s="2113"/>
      <c r="AV219" s="2113"/>
      <c r="AW219" s="2113"/>
      <c r="AX219" s="2113"/>
      <c r="AY219" s="612"/>
      <c r="AZ219" s="613"/>
      <c r="BA219" s="600"/>
      <c r="BB219" s="600"/>
      <c r="BC219" s="601"/>
      <c r="BD219" s="601"/>
      <c r="BE219" s="601"/>
      <c r="BF219" s="601"/>
      <c r="BG219" s="601"/>
      <c r="BH219" s="601"/>
      <c r="BI219" s="601"/>
      <c r="BJ219" s="601"/>
    </row>
    <row r="220" spans="1:74" s="586" customFormat="1" ht="18" hidden="1" customHeight="1">
      <c r="A220" s="578">
        <f t="shared" si="7"/>
        <v>0</v>
      </c>
      <c r="B220" s="614"/>
      <c r="C220" s="2124"/>
      <c r="D220" s="2125"/>
      <c r="E220" s="2125"/>
      <c r="F220" s="2125"/>
      <c r="G220" s="2125"/>
      <c r="H220" s="2125"/>
      <c r="I220" s="2125"/>
      <c r="J220" s="2125"/>
      <c r="K220" s="2128"/>
      <c r="L220" s="2128"/>
      <c r="M220" s="2128"/>
      <c r="N220" s="2128"/>
      <c r="O220" s="2128"/>
      <c r="P220" s="2128"/>
      <c r="Q220" s="2128"/>
      <c r="R220" s="2128"/>
      <c r="S220" s="2114"/>
      <c r="T220" s="2114"/>
      <c r="U220" s="2114"/>
      <c r="V220" s="2114"/>
      <c r="W220" s="2114"/>
      <c r="X220" s="2114"/>
      <c r="Y220" s="2114"/>
      <c r="Z220" s="2114"/>
      <c r="AA220" s="2130"/>
      <c r="AB220" s="2130"/>
      <c r="AC220" s="2130"/>
      <c r="AD220" s="2130"/>
      <c r="AE220" s="2130"/>
      <c r="AF220" s="2130"/>
      <c r="AG220" s="2130"/>
      <c r="AH220" s="2130"/>
      <c r="AI220" s="2130"/>
      <c r="AJ220" s="2130"/>
      <c r="AK220" s="2130"/>
      <c r="AL220" s="2130"/>
      <c r="AM220" s="2130"/>
      <c r="AN220" s="2130"/>
      <c r="AO220" s="2130"/>
      <c r="AP220" s="2130"/>
      <c r="AQ220" s="2114"/>
      <c r="AR220" s="2114"/>
      <c r="AS220" s="2114"/>
      <c r="AT220" s="2114"/>
      <c r="AU220" s="2114"/>
      <c r="AV220" s="2114"/>
      <c r="AW220" s="2114"/>
      <c r="AX220" s="2114"/>
      <c r="AY220" s="612"/>
      <c r="AZ220" s="613"/>
      <c r="BA220" s="600"/>
      <c r="BB220" s="600"/>
      <c r="BC220" s="600"/>
      <c r="BD220" s="600"/>
      <c r="BE220" s="600"/>
      <c r="BF220" s="600"/>
      <c r="BG220" s="600"/>
      <c r="BH220" s="600"/>
      <c r="BI220" s="600"/>
      <c r="BJ220" s="600"/>
    </row>
    <row r="221" spans="1:74" s="586" customFormat="1" ht="18" hidden="1" customHeight="1">
      <c r="A221" s="578">
        <f t="shared" si="7"/>
        <v>0</v>
      </c>
      <c r="B221" s="614"/>
      <c r="C221" s="614" t="s">
        <v>405</v>
      </c>
      <c r="D221" s="614" t="s">
        <v>788</v>
      </c>
      <c r="E221" s="614"/>
      <c r="F221" s="612"/>
      <c r="G221" s="612"/>
      <c r="H221" s="612"/>
      <c r="I221" s="612"/>
      <c r="J221" s="612"/>
      <c r="K221" s="612"/>
      <c r="L221" s="612"/>
      <c r="M221" s="612"/>
      <c r="N221" s="612"/>
      <c r="O221" s="612"/>
      <c r="P221" s="612"/>
      <c r="Q221" s="615"/>
      <c r="R221" s="615"/>
      <c r="S221" s="615"/>
      <c r="T221" s="615"/>
      <c r="U221" s="615"/>
      <c r="V221" s="612"/>
      <c r="W221" s="616"/>
      <c r="X221" s="616"/>
      <c r="Y221" s="616"/>
      <c r="Z221" s="616"/>
      <c r="AA221" s="616"/>
      <c r="AB221" s="616"/>
      <c r="AC221" s="616"/>
      <c r="AD221" s="616"/>
      <c r="AE221" s="616"/>
      <c r="AF221" s="616"/>
      <c r="AG221" s="612"/>
      <c r="AH221" s="617"/>
      <c r="AI221" s="617"/>
      <c r="AJ221" s="617"/>
      <c r="AK221" s="617"/>
      <c r="AL221" s="618"/>
      <c r="AM221" s="618"/>
      <c r="AN221" s="618"/>
      <c r="AO221" s="618"/>
      <c r="AP221" s="618"/>
      <c r="AQ221" s="618"/>
      <c r="AR221" s="618"/>
      <c r="AS221" s="618"/>
      <c r="AT221" s="618"/>
      <c r="AU221" s="618"/>
      <c r="AV221" s="612"/>
      <c r="AW221" s="612"/>
      <c r="AX221" s="612"/>
      <c r="AY221" s="612"/>
      <c r="AZ221" s="613"/>
      <c r="BA221" s="600"/>
      <c r="BB221" s="600"/>
      <c r="BC221" s="600"/>
      <c r="BD221" s="600"/>
      <c r="BE221" s="600"/>
      <c r="BF221" s="600"/>
      <c r="BG221" s="600"/>
      <c r="BH221" s="600"/>
      <c r="BI221" s="600"/>
      <c r="BJ221" s="600"/>
      <c r="BK221" s="600"/>
      <c r="BL221" s="600"/>
      <c r="BM221" s="600"/>
      <c r="BN221" s="600"/>
      <c r="BO221" s="600"/>
      <c r="BP221" s="600"/>
      <c r="BQ221" s="600"/>
      <c r="BR221" s="600"/>
      <c r="BS221" s="600"/>
      <c r="BT221" s="600"/>
      <c r="BU221" s="600"/>
      <c r="BV221" s="600"/>
    </row>
    <row r="222" spans="1:74" s="586" customFormat="1" ht="18" hidden="1" customHeight="1">
      <c r="A222" s="578">
        <f t="shared" si="7"/>
        <v>0</v>
      </c>
      <c r="B222" s="614"/>
      <c r="C222" s="614"/>
      <c r="D222" s="587" t="s">
        <v>540</v>
      </c>
      <c r="E222" s="614" t="str">
        <f>CONCATENATE("식재된 ",S219," 는 활착이 안정된 상태로 신초발달이 양호함" )</f>
        <v>식재된 0 는 활착이 안정된 상태로 신초발달이 양호함</v>
      </c>
      <c r="F222" s="612"/>
      <c r="G222" s="612"/>
      <c r="H222" s="612"/>
      <c r="I222" s="612"/>
      <c r="J222" s="612"/>
      <c r="K222" s="612"/>
      <c r="L222" s="612"/>
      <c r="M222" s="612"/>
      <c r="N222" s="612"/>
      <c r="O222" s="612"/>
      <c r="P222" s="612"/>
      <c r="Q222" s="615"/>
      <c r="R222" s="615"/>
      <c r="S222" s="615"/>
      <c r="T222" s="615"/>
      <c r="U222" s="615"/>
      <c r="V222" s="612"/>
      <c r="W222" s="619"/>
      <c r="X222" s="616"/>
      <c r="Y222" s="616"/>
      <c r="Z222" s="616"/>
      <c r="AA222" s="619"/>
      <c r="AB222" s="616"/>
      <c r="AC222" s="616"/>
      <c r="AD222" s="616"/>
      <c r="AE222" s="619"/>
      <c r="AF222" s="616"/>
      <c r="AG222" s="612"/>
      <c r="AH222" s="617"/>
      <c r="AI222" s="617"/>
      <c r="AJ222" s="617"/>
      <c r="AK222" s="617"/>
      <c r="AL222" s="618"/>
      <c r="AM222" s="618"/>
      <c r="AN222" s="618"/>
      <c r="AO222" s="618"/>
      <c r="AP222" s="618"/>
      <c r="AQ222" s="618"/>
      <c r="AR222" s="618"/>
      <c r="AS222" s="618"/>
      <c r="AT222" s="618"/>
      <c r="AU222" s="618"/>
      <c r="AV222" s="612"/>
      <c r="AW222" s="612"/>
      <c r="AX222" s="612"/>
      <c r="AY222" s="612"/>
      <c r="AZ222" s="613"/>
      <c r="BC222" s="600"/>
      <c r="BD222" s="600"/>
      <c r="BE222" s="600"/>
      <c r="BF222" s="600"/>
      <c r="BG222" s="600"/>
      <c r="BH222" s="600"/>
      <c r="BI222" s="600"/>
      <c r="BJ222" s="600"/>
      <c r="BK222" s="600"/>
      <c r="BL222" s="600"/>
      <c r="BM222" s="600"/>
      <c r="BN222" s="600"/>
      <c r="BO222" s="600"/>
      <c r="BP222" s="600"/>
      <c r="BQ222" s="600"/>
      <c r="BR222" s="600"/>
      <c r="BS222" s="600"/>
      <c r="BT222" s="600"/>
      <c r="BU222" s="600"/>
      <c r="BV222" s="600"/>
    </row>
    <row r="223" spans="1:74" s="586" customFormat="1" ht="18" hidden="1" customHeight="1">
      <c r="A223" s="578">
        <f t="shared" si="7"/>
        <v>0</v>
      </c>
      <c r="B223" s="614"/>
      <c r="C223" s="614"/>
      <c r="D223" s="587" t="s">
        <v>540</v>
      </c>
      <c r="E223" s="614" t="s">
        <v>789</v>
      </c>
      <c r="F223" s="612"/>
      <c r="G223" s="612"/>
      <c r="H223" s="612"/>
      <c r="I223" s="612"/>
      <c r="J223" s="612"/>
      <c r="K223" s="612"/>
      <c r="L223" s="612"/>
      <c r="M223" s="612"/>
      <c r="N223" s="612"/>
      <c r="O223" s="612"/>
      <c r="P223" s="612"/>
      <c r="Q223" s="615"/>
      <c r="R223" s="615"/>
      <c r="S223" s="615"/>
      <c r="T223" s="615"/>
      <c r="U223" s="615"/>
      <c r="V223" s="612"/>
      <c r="W223" s="612"/>
      <c r="X223" s="612"/>
      <c r="Y223" s="612"/>
      <c r="Z223" s="612"/>
      <c r="AA223" s="612"/>
      <c r="AB223" s="612"/>
      <c r="AC223" s="612"/>
      <c r="AD223" s="612"/>
      <c r="AE223" s="612"/>
      <c r="AF223" s="612"/>
      <c r="AG223" s="612"/>
      <c r="AH223" s="617"/>
      <c r="AI223" s="617"/>
      <c r="AJ223" s="617"/>
      <c r="AK223" s="617"/>
      <c r="AL223" s="618"/>
      <c r="AM223" s="618"/>
      <c r="AN223" s="618"/>
      <c r="AO223" s="618"/>
      <c r="AP223" s="618"/>
      <c r="AQ223" s="618"/>
      <c r="AR223" s="618"/>
      <c r="AS223" s="618"/>
      <c r="AT223" s="618"/>
      <c r="AU223" s="618"/>
      <c r="AV223" s="612"/>
      <c r="AW223" s="612"/>
      <c r="AX223" s="612"/>
      <c r="AY223" s="612"/>
      <c r="AZ223" s="613"/>
      <c r="BA223" s="580"/>
      <c r="BB223" s="580"/>
      <c r="BC223" s="580"/>
      <c r="BD223" s="580"/>
      <c r="BE223" s="580"/>
      <c r="BF223" s="580"/>
      <c r="BG223" s="580"/>
      <c r="BH223" s="580"/>
      <c r="BI223" s="580"/>
      <c r="BJ223" s="580"/>
      <c r="BK223" s="601"/>
      <c r="BL223" s="601"/>
      <c r="BM223" s="601"/>
      <c r="BN223" s="601"/>
      <c r="BO223" s="601"/>
      <c r="BP223" s="601"/>
      <c r="BQ223" s="601"/>
      <c r="BR223" s="601"/>
      <c r="BS223" s="601"/>
      <c r="BT223" s="601"/>
      <c r="BU223" s="601"/>
      <c r="BV223" s="601"/>
    </row>
    <row r="224" spans="1:74" s="586" customFormat="1" ht="18" hidden="1" customHeight="1">
      <c r="A224" s="578">
        <f t="shared" si="7"/>
        <v>0</v>
      </c>
      <c r="B224" s="614"/>
      <c r="C224" s="614" t="s">
        <v>407</v>
      </c>
      <c r="D224" s="614" t="s">
        <v>790</v>
      </c>
      <c r="E224" s="614"/>
      <c r="F224" s="612"/>
      <c r="G224" s="612"/>
      <c r="H224" s="612"/>
      <c r="I224" s="612"/>
      <c r="J224" s="612"/>
      <c r="K224" s="612"/>
      <c r="L224" s="612"/>
      <c r="M224" s="612"/>
      <c r="N224" s="612"/>
      <c r="O224" s="612"/>
      <c r="P224" s="612"/>
      <c r="Q224" s="615"/>
      <c r="R224" s="615"/>
      <c r="S224" s="615"/>
      <c r="T224" s="615"/>
      <c r="U224" s="615"/>
      <c r="V224" s="612"/>
      <c r="W224" s="612"/>
      <c r="X224" s="612"/>
      <c r="Y224" s="612"/>
      <c r="Z224" s="612"/>
      <c r="AA224" s="612"/>
      <c r="AB224" s="612"/>
      <c r="AC224" s="612"/>
      <c r="AD224" s="612"/>
      <c r="AE224" s="612"/>
      <c r="AF224" s="612"/>
      <c r="AG224" s="612"/>
      <c r="AH224" s="617"/>
      <c r="AI224" s="617"/>
      <c r="AJ224" s="617"/>
      <c r="AK224" s="617"/>
      <c r="AL224" s="618"/>
      <c r="AM224" s="618"/>
      <c r="AN224" s="618"/>
      <c r="AO224" s="618"/>
      <c r="AP224" s="618"/>
      <c r="AQ224" s="618"/>
      <c r="AR224" s="618"/>
      <c r="AS224" s="618"/>
      <c r="AT224" s="618"/>
      <c r="AU224" s="618"/>
      <c r="AV224" s="612"/>
      <c r="AW224" s="612"/>
      <c r="AX224" s="612"/>
      <c r="AY224" s="612"/>
      <c r="AZ224" s="613"/>
      <c r="BK224" s="600"/>
      <c r="BL224" s="600"/>
      <c r="BM224" s="600"/>
      <c r="BN224" s="600"/>
      <c r="BO224" s="600"/>
      <c r="BP224" s="600"/>
      <c r="BQ224" s="600"/>
      <c r="BR224" s="600"/>
      <c r="BS224" s="600"/>
      <c r="BT224" s="600"/>
      <c r="BU224" s="600"/>
      <c r="BV224" s="600"/>
    </row>
    <row r="225" spans="1:74" s="586" customFormat="1" ht="18" hidden="1" customHeight="1">
      <c r="A225" s="578">
        <f t="shared" si="7"/>
        <v>0</v>
      </c>
      <c r="B225" s="614"/>
      <c r="C225" s="614"/>
      <c r="D225" s="587" t="s">
        <v>540</v>
      </c>
      <c r="E225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225" s="612"/>
      <c r="G225" s="612"/>
      <c r="H225" s="612"/>
      <c r="I225" s="612"/>
      <c r="J225" s="612"/>
      <c r="K225" s="612"/>
      <c r="L225" s="612"/>
      <c r="M225" s="612"/>
      <c r="N225" s="612"/>
      <c r="O225" s="612"/>
      <c r="P225" s="612"/>
      <c r="Q225" s="615"/>
      <c r="R225" s="615"/>
      <c r="S225" s="615"/>
      <c r="T225" s="615"/>
      <c r="U225" s="615"/>
      <c r="V225" s="612"/>
      <c r="W225" s="612"/>
      <c r="X225" s="612"/>
      <c r="Y225" s="612"/>
      <c r="Z225" s="612"/>
      <c r="AA225" s="612"/>
      <c r="AB225" s="612"/>
      <c r="AC225" s="612"/>
      <c r="AD225" s="612"/>
      <c r="AE225" s="612"/>
      <c r="AF225" s="612"/>
      <c r="AG225" s="612"/>
      <c r="AH225" s="617"/>
      <c r="AI225" s="617"/>
      <c r="AJ225" s="617"/>
      <c r="AK225" s="617"/>
      <c r="AL225" s="618"/>
      <c r="AM225" s="618"/>
      <c r="AN225" s="618"/>
      <c r="AO225" s="618"/>
      <c r="AP225" s="618"/>
      <c r="AQ225" s="618"/>
      <c r="AR225" s="618"/>
      <c r="AS225" s="618"/>
      <c r="AT225" s="618"/>
      <c r="AU225" s="618"/>
      <c r="AV225" s="612"/>
      <c r="AW225" s="612"/>
      <c r="AX225" s="612"/>
      <c r="AY225" s="612"/>
      <c r="AZ225" s="613"/>
      <c r="BK225" s="600"/>
      <c r="BL225" s="600"/>
      <c r="BM225" s="600"/>
      <c r="BN225" s="600"/>
      <c r="BO225" s="600"/>
      <c r="BP225" s="600"/>
      <c r="BQ225" s="600"/>
      <c r="BR225" s="600"/>
      <c r="BS225" s="600"/>
      <c r="BT225" s="600"/>
      <c r="BU225" s="600"/>
      <c r="BV225" s="600"/>
    </row>
    <row r="226" spans="1:74" s="586" customFormat="1" ht="18" hidden="1" customHeight="1">
      <c r="A226" s="578">
        <f t="shared" si="7"/>
        <v>0</v>
      </c>
      <c r="B226" s="614"/>
      <c r="C226" s="614"/>
      <c r="D226" s="587" t="s">
        <v>540</v>
      </c>
      <c r="E226" s="614" t="str">
        <f>CONCATENATE("조림목이 자연발생 식생과 경재하고 있으며 조림목은 ",AQ219,"이다." )</f>
        <v>조림목이 자연발생 식생과 경재하고 있으며 조림목은 0이다.</v>
      </c>
      <c r="F226" s="612"/>
      <c r="G226" s="612"/>
      <c r="H226" s="612"/>
      <c r="I226" s="612"/>
      <c r="J226" s="612"/>
      <c r="K226" s="612"/>
      <c r="L226" s="612"/>
      <c r="M226" s="612"/>
      <c r="N226" s="612"/>
      <c r="O226" s="612"/>
      <c r="P226" s="612"/>
      <c r="Q226" s="612"/>
      <c r="R226" s="612"/>
      <c r="S226" s="612"/>
      <c r="T226" s="612"/>
      <c r="U226" s="612"/>
      <c r="V226" s="612"/>
      <c r="W226" s="612"/>
      <c r="X226" s="612"/>
      <c r="Y226" s="612"/>
      <c r="Z226" s="612"/>
      <c r="AA226" s="612"/>
      <c r="AB226" s="612"/>
      <c r="AC226" s="612"/>
      <c r="AD226" s="612"/>
      <c r="AE226" s="612"/>
      <c r="AF226" s="612"/>
      <c r="AG226" s="612"/>
      <c r="AH226" s="617"/>
      <c r="AI226" s="617"/>
      <c r="AJ226" s="617"/>
      <c r="AK226" s="617"/>
      <c r="AL226" s="618"/>
      <c r="AM226" s="618"/>
      <c r="AN226" s="618"/>
      <c r="AO226" s="618"/>
      <c r="AP226" s="618"/>
      <c r="AQ226" s="618"/>
      <c r="AR226" s="618"/>
      <c r="AS226" s="618"/>
      <c r="AT226" s="618"/>
      <c r="AU226" s="618"/>
      <c r="AV226" s="612"/>
      <c r="AW226" s="612"/>
      <c r="AX226" s="612"/>
      <c r="AY226" s="612"/>
      <c r="AZ226" s="613"/>
      <c r="BK226" s="600"/>
      <c r="BL226" s="600"/>
      <c r="BM226" s="600"/>
      <c r="BN226" s="600"/>
      <c r="BO226" s="600"/>
      <c r="BP226" s="600"/>
      <c r="BQ226" s="600"/>
      <c r="BR226" s="600"/>
      <c r="BS226" s="600"/>
      <c r="BT226" s="600"/>
      <c r="BU226" s="600"/>
      <c r="BV226" s="600"/>
    </row>
    <row r="227" spans="1:74" s="586" customFormat="1" ht="13.5" hidden="1" customHeight="1">
      <c r="A227" s="578">
        <f t="shared" si="7"/>
        <v>0</v>
      </c>
      <c r="B227" s="620"/>
      <c r="C227" s="620"/>
      <c r="D227" s="620"/>
      <c r="E227" s="620"/>
      <c r="F227" s="595"/>
      <c r="G227" s="595"/>
      <c r="H227" s="595"/>
      <c r="I227" s="595"/>
      <c r="J227" s="621"/>
      <c r="K227" s="621"/>
      <c r="L227" s="621"/>
      <c r="M227" s="621"/>
      <c r="N227" s="621"/>
      <c r="O227" s="621"/>
      <c r="P227" s="621"/>
      <c r="Q227" s="622"/>
      <c r="R227" s="622"/>
      <c r="S227" s="622"/>
      <c r="T227" s="622"/>
      <c r="U227" s="622"/>
      <c r="V227" s="612"/>
      <c r="W227" s="612"/>
      <c r="X227" s="612"/>
      <c r="Y227" s="612"/>
      <c r="Z227" s="612"/>
      <c r="AA227" s="612"/>
      <c r="AB227" s="612"/>
      <c r="AC227" s="612"/>
      <c r="AD227" s="612"/>
      <c r="AE227" s="612"/>
      <c r="AF227" s="612"/>
      <c r="AG227" s="612"/>
      <c r="AH227" s="623"/>
      <c r="AI227" s="623"/>
      <c r="AJ227" s="623"/>
      <c r="AK227" s="623"/>
      <c r="AL227" s="624"/>
      <c r="AM227" s="624"/>
      <c r="AN227" s="624"/>
      <c r="AO227" s="624"/>
      <c r="AP227" s="624"/>
      <c r="AQ227" s="624"/>
      <c r="AR227" s="624"/>
      <c r="AS227" s="624"/>
      <c r="AT227" s="624"/>
      <c r="AU227" s="624"/>
      <c r="AV227" s="595"/>
      <c r="AW227" s="595"/>
      <c r="AX227" s="595"/>
      <c r="AY227" s="595"/>
      <c r="AZ227" s="613"/>
      <c r="BK227" s="600"/>
      <c r="BL227" s="600"/>
      <c r="BM227" s="600"/>
      <c r="BN227" s="600"/>
      <c r="BO227" s="600"/>
      <c r="BP227" s="600"/>
      <c r="BQ227" s="600"/>
      <c r="BR227" s="600"/>
      <c r="BS227" s="600"/>
      <c r="BT227" s="600"/>
      <c r="BU227" s="600"/>
      <c r="BV227" s="600"/>
    </row>
    <row r="228" spans="1:74" s="601" customFormat="1" ht="19.5" hidden="1" customHeight="1">
      <c r="A228" s="578">
        <f t="shared" si="7"/>
        <v>0</v>
      </c>
      <c r="B228" s="2116" t="s">
        <v>2071</v>
      </c>
      <c r="C228" s="2116"/>
      <c r="D228" s="2116"/>
      <c r="E228" s="2116"/>
      <c r="F228" s="2116"/>
      <c r="G228" s="2116"/>
      <c r="H228" s="2116"/>
      <c r="I228" s="2116"/>
      <c r="J228" s="2116"/>
      <c r="K228" s="2116"/>
      <c r="L228" s="2116"/>
      <c r="M228" s="2116"/>
      <c r="N228" s="2116"/>
      <c r="O228" s="2116"/>
      <c r="P228" s="2116"/>
      <c r="Q228" s="2116"/>
      <c r="R228" s="2116"/>
      <c r="S228" s="2116"/>
      <c r="T228" s="2116"/>
      <c r="U228" s="2116"/>
      <c r="V228" s="2116"/>
      <c r="W228" s="2116"/>
      <c r="X228" s="2116"/>
      <c r="Y228" s="2116"/>
      <c r="Z228" s="2116"/>
      <c r="AA228" s="2116"/>
      <c r="AB228" s="2116"/>
      <c r="AC228" s="2116"/>
      <c r="AD228" s="2116"/>
      <c r="AE228" s="2116"/>
      <c r="AF228" s="2116"/>
      <c r="AG228" s="2116"/>
      <c r="AH228" s="2116"/>
      <c r="AI228" s="2116"/>
      <c r="AJ228" s="2116"/>
      <c r="AK228" s="2116"/>
      <c r="AL228" s="2116"/>
      <c r="AM228" s="2116"/>
      <c r="AN228" s="2116"/>
      <c r="AO228" s="2116"/>
      <c r="AP228" s="2116"/>
      <c r="AQ228" s="2116"/>
      <c r="AR228" s="2116"/>
      <c r="AS228" s="2116"/>
      <c r="AT228" s="2116"/>
      <c r="AU228" s="2116"/>
      <c r="AV228" s="2116"/>
      <c r="AW228" s="2116"/>
      <c r="AX228" s="2116"/>
      <c r="AY228" s="2116"/>
      <c r="AZ228" s="625"/>
      <c r="BB228" s="600"/>
      <c r="BC228" s="600"/>
      <c r="BD228" s="600"/>
      <c r="BE228" s="600"/>
      <c r="BF228" s="600"/>
      <c r="BG228" s="600"/>
      <c r="BH228" s="600"/>
      <c r="BI228" s="600"/>
      <c r="BJ228" s="600"/>
      <c r="BK228" s="600"/>
      <c r="BL228" s="600"/>
      <c r="BM228" s="600"/>
      <c r="BN228" s="600"/>
      <c r="BO228" s="600"/>
      <c r="BP228" s="600"/>
      <c r="BQ228" s="600"/>
      <c r="BR228" s="600"/>
      <c r="BS228" s="600"/>
      <c r="BT228" s="600"/>
      <c r="BU228" s="600"/>
      <c r="BV228" s="600"/>
    </row>
    <row r="229" spans="1:74" s="601" customFormat="1" ht="18" hidden="1" customHeight="1">
      <c r="A229" s="578">
        <f t="shared" si="7"/>
        <v>0</v>
      </c>
      <c r="B229" s="626"/>
      <c r="C229" s="587" t="s">
        <v>792</v>
      </c>
      <c r="D229" s="588" t="s">
        <v>793</v>
      </c>
      <c r="E229" s="588"/>
      <c r="F229" s="588"/>
      <c r="G229" s="588"/>
      <c r="H229" s="588"/>
      <c r="I229" s="588"/>
      <c r="J229" s="627"/>
      <c r="K229" s="627"/>
      <c r="L229" s="627"/>
      <c r="M229" s="627"/>
      <c r="N229" s="627"/>
      <c r="O229" s="627"/>
      <c r="P229" s="627"/>
      <c r="Q229" s="627"/>
      <c r="R229" s="627"/>
      <c r="S229" s="627"/>
      <c r="T229" s="627"/>
      <c r="U229" s="627"/>
      <c r="V229" s="627"/>
      <c r="W229" s="627"/>
      <c r="X229" s="627"/>
      <c r="Y229" s="627"/>
      <c r="Z229" s="627"/>
      <c r="AA229" s="627"/>
      <c r="AB229" s="627"/>
      <c r="AC229" s="627"/>
      <c r="AD229" s="627"/>
      <c r="AE229" s="627"/>
      <c r="AF229" s="627"/>
      <c r="AG229" s="627"/>
      <c r="AH229" s="627"/>
      <c r="AI229" s="627"/>
      <c r="AJ229" s="627"/>
      <c r="AK229" s="627"/>
      <c r="AL229" s="627"/>
      <c r="AM229" s="627"/>
      <c r="AN229" s="627"/>
      <c r="AO229" s="627"/>
      <c r="AP229" s="627"/>
      <c r="AQ229" s="627"/>
      <c r="AR229" s="627"/>
      <c r="AS229" s="627"/>
      <c r="AT229" s="627"/>
      <c r="AU229" s="627"/>
      <c r="AV229" s="627"/>
      <c r="AW229" s="627"/>
      <c r="AX229" s="627"/>
      <c r="AY229" s="627"/>
      <c r="AZ229" s="625"/>
      <c r="BB229" s="600"/>
      <c r="BC229" s="600"/>
      <c r="BD229" s="600"/>
      <c r="BE229" s="600"/>
      <c r="BF229" s="600"/>
      <c r="BG229" s="600"/>
      <c r="BH229" s="600"/>
      <c r="BI229" s="600"/>
      <c r="BJ229" s="600"/>
      <c r="BK229" s="600"/>
      <c r="BL229" s="600"/>
      <c r="BM229" s="600"/>
      <c r="BN229" s="600"/>
      <c r="BO229" s="600"/>
      <c r="BP229" s="600"/>
      <c r="BQ229" s="600"/>
      <c r="BR229" s="600"/>
      <c r="BS229" s="600"/>
      <c r="BT229" s="600"/>
      <c r="BU229" s="600"/>
      <c r="BV229" s="600"/>
    </row>
    <row r="230" spans="1:74" s="600" customFormat="1" ht="18" hidden="1" customHeight="1">
      <c r="A230" s="578">
        <f t="shared" si="7"/>
        <v>0</v>
      </c>
      <c r="B230" s="587"/>
      <c r="C230" s="587"/>
      <c r="D230" s="587" t="s">
        <v>540</v>
      </c>
      <c r="E230" s="588" t="str">
        <f>CONCATENATE("조림목이 정상적으로 생육하기 위해서는 조림목을 제외한 모든 식생을 제거하여야 하므로 ",AO203,"로 적용한다.")</f>
        <v>조림목이 정상적으로 생육하기 위해서는 조림목을 제외한 모든 식생을 제거하여야 하므로 0로 적용한다.</v>
      </c>
      <c r="F230" s="588"/>
      <c r="G230" s="588"/>
      <c r="H230" s="588"/>
      <c r="I230" s="588"/>
      <c r="J230" s="589"/>
      <c r="K230" s="588"/>
      <c r="L230" s="588"/>
      <c r="M230" s="588"/>
      <c r="N230" s="588"/>
      <c r="O230" s="588"/>
      <c r="P230" s="588"/>
      <c r="Q230" s="588"/>
      <c r="R230" s="588"/>
      <c r="S230" s="588"/>
      <c r="T230" s="588"/>
      <c r="U230" s="588"/>
      <c r="V230" s="588"/>
      <c r="W230" s="588"/>
      <c r="X230" s="588"/>
      <c r="Y230" s="588"/>
      <c r="Z230" s="588"/>
      <c r="AA230" s="588"/>
      <c r="AB230" s="588"/>
      <c r="AC230" s="588"/>
      <c r="AD230" s="588"/>
      <c r="AE230" s="588"/>
      <c r="AF230" s="588"/>
      <c r="AG230" s="588"/>
      <c r="AH230" s="588"/>
      <c r="AI230" s="588"/>
      <c r="AJ230" s="588"/>
      <c r="AK230" s="588"/>
      <c r="AL230" s="588"/>
      <c r="AM230" s="588"/>
      <c r="AN230" s="588"/>
      <c r="AO230" s="588"/>
      <c r="AP230" s="588"/>
      <c r="AQ230" s="588"/>
      <c r="AR230" s="588"/>
      <c r="AS230" s="588"/>
      <c r="AT230" s="588"/>
      <c r="AU230" s="588"/>
      <c r="AV230" s="588"/>
      <c r="AW230" s="588"/>
      <c r="AX230" s="588"/>
      <c r="AY230" s="588"/>
      <c r="AZ230" s="628"/>
      <c r="BB230" s="601"/>
      <c r="BC230" s="601"/>
      <c r="BD230" s="601"/>
      <c r="BE230" s="601"/>
      <c r="BF230" s="601"/>
      <c r="BG230" s="601"/>
      <c r="BH230" s="601"/>
      <c r="BI230" s="601"/>
      <c r="BJ230" s="601"/>
      <c r="BK230" s="601"/>
      <c r="BL230" s="601"/>
      <c r="BM230" s="601"/>
      <c r="BN230" s="601"/>
      <c r="BO230" s="601"/>
      <c r="BP230" s="601"/>
      <c r="BQ230" s="601"/>
      <c r="BR230" s="601"/>
      <c r="BS230" s="601"/>
      <c r="BT230" s="601"/>
      <c r="BU230" s="601"/>
      <c r="BV230" s="601"/>
    </row>
    <row r="231" spans="1:74" s="600" customFormat="1" ht="18" hidden="1" customHeight="1">
      <c r="A231" s="578">
        <f t="shared" si="7"/>
        <v>0</v>
      </c>
      <c r="B231" s="587"/>
      <c r="C231" s="587" t="s">
        <v>794</v>
      </c>
      <c r="D231" s="588" t="s">
        <v>795</v>
      </c>
      <c r="E231" s="588"/>
      <c r="F231" s="588"/>
      <c r="G231" s="588"/>
      <c r="H231" s="588"/>
      <c r="I231" s="588"/>
      <c r="J231" s="588"/>
      <c r="K231" s="588"/>
      <c r="L231" s="588"/>
      <c r="M231" s="588"/>
      <c r="N231" s="588"/>
      <c r="O231" s="588"/>
      <c r="P231" s="588"/>
      <c r="Q231" s="588"/>
      <c r="R231" s="588"/>
      <c r="S231" s="588"/>
      <c r="T231" s="588"/>
      <c r="U231" s="588"/>
      <c r="V231" s="588"/>
      <c r="W231" s="588"/>
      <c r="X231" s="588"/>
      <c r="Y231" s="588"/>
      <c r="Z231" s="588"/>
      <c r="AA231" s="588"/>
      <c r="AB231" s="588"/>
      <c r="AC231" s="588"/>
      <c r="AD231" s="588"/>
      <c r="AE231" s="588"/>
      <c r="AF231" s="588"/>
      <c r="AG231" s="588"/>
      <c r="AH231" s="588"/>
      <c r="AI231" s="588"/>
      <c r="AJ231" s="588"/>
      <c r="AK231" s="588"/>
      <c r="AL231" s="588"/>
      <c r="AM231" s="588"/>
      <c r="AN231" s="588"/>
      <c r="AO231" s="588"/>
      <c r="AP231" s="588"/>
      <c r="AQ231" s="588"/>
      <c r="AR231" s="588"/>
      <c r="AS231" s="588"/>
      <c r="AT231" s="588"/>
      <c r="AU231" s="588"/>
      <c r="AV231" s="588"/>
      <c r="AW231" s="588"/>
      <c r="AX231" s="588"/>
      <c r="AY231" s="588"/>
      <c r="AZ231" s="628"/>
    </row>
    <row r="232" spans="1:74" s="600" customFormat="1" ht="18" hidden="1" customHeight="1">
      <c r="A232" s="578">
        <f t="shared" si="7"/>
        <v>0</v>
      </c>
      <c r="B232" s="587"/>
      <c r="C232" s="2111" t="s">
        <v>796</v>
      </c>
      <c r="D232" s="2111"/>
      <c r="E232" s="2111"/>
      <c r="F232" s="2111"/>
      <c r="G232" s="2111"/>
      <c r="H232" s="2111"/>
      <c r="I232" s="2111"/>
      <c r="J232" s="2111"/>
      <c r="K232" s="2111"/>
      <c r="L232" s="2111"/>
      <c r="M232" s="2111"/>
      <c r="N232" s="2111"/>
      <c r="O232" s="2111"/>
      <c r="P232" s="2111"/>
      <c r="Q232" s="2111"/>
      <c r="R232" s="2111"/>
      <c r="S232" s="2111"/>
      <c r="T232" s="2111"/>
      <c r="U232" s="2111"/>
      <c r="V232" s="2111"/>
      <c r="W232" s="2111"/>
      <c r="X232" s="2111"/>
      <c r="Y232" s="2111"/>
      <c r="Z232" s="2111"/>
      <c r="AA232" s="2111" t="s">
        <v>797</v>
      </c>
      <c r="AB232" s="2111"/>
      <c r="AC232" s="2111"/>
      <c r="AD232" s="2111"/>
      <c r="AE232" s="2111"/>
      <c r="AF232" s="2111"/>
      <c r="AG232" s="2111"/>
      <c r="AH232" s="2111"/>
      <c r="AI232" s="2111"/>
      <c r="AJ232" s="2111"/>
      <c r="AK232" s="2111"/>
      <c r="AL232" s="2111"/>
      <c r="AM232" s="2111"/>
      <c r="AN232" s="2111"/>
      <c r="AO232" s="2111"/>
      <c r="AP232" s="2111"/>
      <c r="AQ232" s="2111"/>
      <c r="AR232" s="2111"/>
      <c r="AS232" s="2111"/>
      <c r="AT232" s="2111"/>
      <c r="AU232" s="2111"/>
      <c r="AV232" s="2111"/>
      <c r="AW232" s="2111"/>
      <c r="AX232" s="2111"/>
      <c r="AY232" s="587"/>
      <c r="AZ232" s="586"/>
    </row>
    <row r="233" spans="1:74" s="586" customFormat="1" ht="18" hidden="1" customHeight="1">
      <c r="A233" s="578">
        <f t="shared" si="7"/>
        <v>0</v>
      </c>
      <c r="B233" s="629"/>
      <c r="C233" s="2111" t="s">
        <v>798</v>
      </c>
      <c r="D233" s="2111"/>
      <c r="E233" s="2111"/>
      <c r="F233" s="2111"/>
      <c r="G233" s="2111"/>
      <c r="H233" s="2111"/>
      <c r="I233" s="2111"/>
      <c r="J233" s="2111"/>
      <c r="K233" s="2111" t="s">
        <v>799</v>
      </c>
      <c r="L233" s="2111"/>
      <c r="M233" s="2111"/>
      <c r="N233" s="2111"/>
      <c r="O233" s="2111"/>
      <c r="P233" s="2111"/>
      <c r="Q233" s="2111"/>
      <c r="R233" s="2111"/>
      <c r="S233" s="2111" t="s">
        <v>800</v>
      </c>
      <c r="T233" s="2111"/>
      <c r="U233" s="2111"/>
      <c r="V233" s="2111"/>
      <c r="W233" s="2111"/>
      <c r="X233" s="2111"/>
      <c r="Y233" s="2111"/>
      <c r="Z233" s="2111"/>
      <c r="AA233" s="2111" t="s">
        <v>801</v>
      </c>
      <c r="AB233" s="2111"/>
      <c r="AC233" s="2111"/>
      <c r="AD233" s="2111"/>
      <c r="AE233" s="2111"/>
      <c r="AF233" s="2111"/>
      <c r="AG233" s="2111"/>
      <c r="AH233" s="2111"/>
      <c r="AI233" s="2111" t="s">
        <v>802</v>
      </c>
      <c r="AJ233" s="2111"/>
      <c r="AK233" s="2111"/>
      <c r="AL233" s="2111"/>
      <c r="AM233" s="2111"/>
      <c r="AN233" s="2111"/>
      <c r="AO233" s="2111"/>
      <c r="AP233" s="2111"/>
      <c r="AQ233" s="2111" t="s">
        <v>574</v>
      </c>
      <c r="AR233" s="2111"/>
      <c r="AS233" s="2111"/>
      <c r="AT233" s="2111"/>
      <c r="AU233" s="2111"/>
      <c r="AV233" s="2111"/>
      <c r="AW233" s="2111"/>
      <c r="AX233" s="2111"/>
      <c r="AY233" s="629"/>
      <c r="AZ233" s="585"/>
      <c r="BB233" s="600"/>
      <c r="BC233" s="600"/>
      <c r="BD233" s="600"/>
      <c r="BE233" s="600"/>
      <c r="BF233" s="600"/>
      <c r="BG233" s="600"/>
      <c r="BH233" s="600"/>
      <c r="BI233" s="600"/>
      <c r="BJ233" s="600"/>
      <c r="BK233" s="600"/>
      <c r="BL233" s="600"/>
      <c r="BM233" s="600"/>
      <c r="BN233" s="600"/>
      <c r="BO233" s="600"/>
      <c r="BP233" s="600"/>
      <c r="BQ233" s="600"/>
      <c r="BR233" s="600"/>
      <c r="BS233" s="600"/>
      <c r="BT233" s="600"/>
      <c r="BU233" s="600"/>
      <c r="BV233" s="600"/>
    </row>
    <row r="234" spans="1:74" s="580" customFormat="1" ht="18" hidden="1" customHeight="1">
      <c r="A234" s="578">
        <f t="shared" si="7"/>
        <v>0</v>
      </c>
      <c r="B234" s="612"/>
      <c r="C234" s="2111" t="s">
        <v>536</v>
      </c>
      <c r="D234" s="2111"/>
      <c r="E234" s="2111"/>
      <c r="F234" s="2111"/>
      <c r="G234" s="2111"/>
      <c r="H234" s="2111"/>
      <c r="I234" s="2111"/>
      <c r="J234" s="2111"/>
      <c r="K234" s="2111" t="s">
        <v>805</v>
      </c>
      <c r="L234" s="2111"/>
      <c r="M234" s="2111"/>
      <c r="N234" s="2111"/>
      <c r="O234" s="2111"/>
      <c r="P234" s="2111"/>
      <c r="Q234" s="2111"/>
      <c r="R234" s="2111"/>
      <c r="S234" s="2112"/>
      <c r="T234" s="2112"/>
      <c r="U234" s="2112"/>
      <c r="V234" s="2112"/>
      <c r="W234" s="2112"/>
      <c r="X234" s="2112"/>
      <c r="Y234" s="2112"/>
      <c r="Z234" s="2112"/>
      <c r="AA234" s="2113" t="str">
        <f>'6-3표준조사(3)'!P306</f>
        <v>완 (15˚ 이하)</v>
      </c>
      <c r="AB234" s="2113"/>
      <c r="AC234" s="2113"/>
      <c r="AD234" s="2113"/>
      <c r="AE234" s="2113"/>
      <c r="AF234" s="2113"/>
      <c r="AG234" s="2113"/>
      <c r="AH234" s="2113"/>
      <c r="AI234" s="2113" t="str">
        <f>'6-3표준조사(3)'!Q306</f>
        <v>개소당5ha이상</v>
      </c>
      <c r="AJ234" s="2113"/>
      <c r="AK234" s="2113"/>
      <c r="AL234" s="2113"/>
      <c r="AM234" s="2113"/>
      <c r="AN234" s="2113"/>
      <c r="AO234" s="2113"/>
      <c r="AP234" s="2113"/>
      <c r="AQ234" s="2113">
        <f>'6-3표준조사(3)'!R306</f>
        <v>0</v>
      </c>
      <c r="AR234" s="2113"/>
      <c r="AS234" s="2113"/>
      <c r="AT234" s="2113"/>
      <c r="AU234" s="2113"/>
      <c r="AV234" s="2113"/>
      <c r="AW234" s="2113"/>
      <c r="AX234" s="2113"/>
      <c r="AY234" s="612"/>
      <c r="AZ234" s="613"/>
    </row>
    <row r="235" spans="1:74" s="586" customFormat="1" ht="18" hidden="1" customHeight="1">
      <c r="A235" s="578">
        <f t="shared" si="7"/>
        <v>0</v>
      </c>
      <c r="B235" s="612"/>
      <c r="C235" s="2111" t="s">
        <v>806</v>
      </c>
      <c r="D235" s="2111"/>
      <c r="E235" s="2111"/>
      <c r="F235" s="2111"/>
      <c r="G235" s="2111"/>
      <c r="H235" s="2111"/>
      <c r="I235" s="2111"/>
      <c r="J235" s="2111"/>
      <c r="K235" s="2111" t="s">
        <v>807</v>
      </c>
      <c r="L235" s="2111"/>
      <c r="M235" s="2111"/>
      <c r="N235" s="2111"/>
      <c r="O235" s="2111"/>
      <c r="P235" s="2111"/>
      <c r="Q235" s="2111"/>
      <c r="R235" s="2111"/>
      <c r="S235" s="2115">
        <f>K219</f>
        <v>0</v>
      </c>
      <c r="T235" s="2115"/>
      <c r="U235" s="2115"/>
      <c r="V235" s="2115"/>
      <c r="W235" s="2115"/>
      <c r="X235" s="2115"/>
      <c r="Y235" s="2115"/>
      <c r="Z235" s="2115"/>
      <c r="AA235" s="2114"/>
      <c r="AB235" s="2114"/>
      <c r="AC235" s="2114"/>
      <c r="AD235" s="2114"/>
      <c r="AE235" s="2114"/>
      <c r="AF235" s="2114"/>
      <c r="AG235" s="2114"/>
      <c r="AH235" s="2114"/>
      <c r="AI235" s="2114"/>
      <c r="AJ235" s="2114"/>
      <c r="AK235" s="2114"/>
      <c r="AL235" s="2114"/>
      <c r="AM235" s="2114"/>
      <c r="AN235" s="2114"/>
      <c r="AO235" s="2114"/>
      <c r="AP235" s="2114"/>
      <c r="AQ235" s="2114"/>
      <c r="AR235" s="2114"/>
      <c r="AS235" s="2114"/>
      <c r="AT235" s="2114"/>
      <c r="AU235" s="2114"/>
      <c r="AV235" s="2114"/>
      <c r="AW235" s="2114"/>
      <c r="AX235" s="2114"/>
      <c r="AY235" s="612"/>
      <c r="AZ235" s="613"/>
    </row>
    <row r="236" spans="1:74" s="586" customFormat="1" ht="18" hidden="1" customHeight="1">
      <c r="A236" s="578">
        <f>IF(S$234&gt;0,1,0)</f>
        <v>0</v>
      </c>
      <c r="B236" s="630"/>
      <c r="C236" s="630" t="s">
        <v>407</v>
      </c>
      <c r="D236" s="630" t="s">
        <v>536</v>
      </c>
      <c r="E236" s="630"/>
      <c r="F236" s="630"/>
      <c r="G236" s="631"/>
      <c r="H236" s="631"/>
      <c r="I236" s="631"/>
      <c r="J236" s="631"/>
      <c r="K236" s="631"/>
      <c r="L236" s="618"/>
      <c r="M236" s="618"/>
      <c r="N236" s="618"/>
      <c r="O236" s="618"/>
      <c r="P236" s="618"/>
      <c r="Q236" s="632"/>
      <c r="R236" s="632"/>
      <c r="S236" s="632"/>
      <c r="T236" s="632"/>
      <c r="U236" s="632"/>
      <c r="V236" s="612"/>
      <c r="W236" s="612"/>
      <c r="X236" s="612"/>
      <c r="Y236" s="612"/>
      <c r="Z236" s="633"/>
      <c r="AA236" s="612"/>
      <c r="AB236" s="612"/>
      <c r="AC236" s="612"/>
      <c r="AD236" s="634"/>
      <c r="AE236" s="612"/>
      <c r="AF236" s="612"/>
      <c r="AG236" s="612"/>
      <c r="AH236" s="635"/>
      <c r="AI236" s="635"/>
      <c r="AJ236" s="635"/>
      <c r="AK236" s="635"/>
      <c r="AL236" s="635"/>
      <c r="AM236" s="635"/>
      <c r="AN236" s="635"/>
      <c r="AO236" s="635"/>
      <c r="AP236" s="635"/>
      <c r="AQ236" s="636"/>
      <c r="AR236" s="636"/>
      <c r="AS236" s="636"/>
      <c r="AT236" s="636"/>
      <c r="AU236" s="637"/>
      <c r="AV236" s="637"/>
      <c r="AW236" s="637"/>
      <c r="AX236" s="637"/>
      <c r="AY236" s="637"/>
      <c r="AZ236" s="638"/>
    </row>
    <row r="237" spans="1:74" s="586" customFormat="1" ht="18" hidden="1" customHeight="1">
      <c r="A237" s="578">
        <f>IF(S$234&gt;0,1,0)</f>
        <v>0</v>
      </c>
      <c r="B237" s="587"/>
      <c r="C237" s="587"/>
      <c r="D237" s="587" t="s">
        <v>540</v>
      </c>
      <c r="E237" s="587" t="s">
        <v>809</v>
      </c>
      <c r="F237" s="587"/>
      <c r="G237" s="587"/>
      <c r="H237" s="587"/>
      <c r="I237" s="587"/>
      <c r="J237" s="634"/>
      <c r="K237" s="634"/>
      <c r="L237" s="634"/>
      <c r="M237" s="634"/>
      <c r="N237" s="587"/>
      <c r="O237" s="587"/>
      <c r="P237" s="587"/>
      <c r="Q237" s="587"/>
      <c r="R237" s="587"/>
      <c r="S237" s="587"/>
      <c r="T237" s="632"/>
      <c r="U237" s="632"/>
      <c r="V237" s="632"/>
      <c r="W237" s="632"/>
      <c r="X237" s="587"/>
      <c r="Y237" s="587"/>
      <c r="Z237" s="587"/>
      <c r="AA237" s="587"/>
      <c r="AB237" s="632"/>
      <c r="AC237" s="632"/>
      <c r="AD237" s="632"/>
      <c r="AE237" s="632"/>
      <c r="AF237" s="587"/>
      <c r="AG237" s="587"/>
      <c r="AH237" s="587"/>
      <c r="AI237" s="587"/>
      <c r="AJ237" s="587"/>
      <c r="AK237" s="587"/>
      <c r="AL237" s="587"/>
      <c r="AM237" s="587"/>
      <c r="AN237" s="587"/>
      <c r="AO237" s="587"/>
      <c r="AP237" s="587"/>
      <c r="AQ237" s="587"/>
      <c r="AR237" s="587"/>
      <c r="AS237" s="587"/>
      <c r="AT237" s="587"/>
      <c r="AU237" s="587"/>
      <c r="AV237" s="587"/>
      <c r="AW237" s="587"/>
      <c r="AX237" s="587"/>
      <c r="AY237" s="587"/>
    </row>
    <row r="238" spans="1:74" s="600" customFormat="1" ht="18" hidden="1" customHeight="1">
      <c r="A238" s="578">
        <f>IF(S$234&gt;0,1,0)</f>
        <v>0</v>
      </c>
      <c r="B238" s="587"/>
      <c r="C238" s="587"/>
      <c r="D238" s="587" t="s">
        <v>540</v>
      </c>
      <c r="E238" s="588" t="s">
        <v>810</v>
      </c>
      <c r="F238" s="588"/>
      <c r="G238" s="588"/>
      <c r="H238" s="588"/>
      <c r="I238" s="588"/>
      <c r="J238" s="588"/>
      <c r="K238" s="588"/>
      <c r="L238" s="588"/>
      <c r="M238" s="588"/>
      <c r="N238" s="588"/>
      <c r="O238" s="588"/>
      <c r="P238" s="588"/>
      <c r="Q238" s="588"/>
      <c r="R238" s="588"/>
      <c r="S238" s="588"/>
      <c r="T238" s="588"/>
      <c r="U238" s="588"/>
      <c r="V238" s="588"/>
      <c r="W238" s="588"/>
      <c r="X238" s="588"/>
      <c r="Y238" s="588"/>
      <c r="Z238" s="588"/>
      <c r="AA238" s="588"/>
      <c r="AB238" s="588"/>
      <c r="AC238" s="588"/>
      <c r="AD238" s="588"/>
      <c r="AE238" s="588"/>
      <c r="AF238" s="588"/>
      <c r="AG238" s="588"/>
      <c r="AH238" s="588"/>
      <c r="AI238" s="588"/>
      <c r="AJ238" s="588"/>
      <c r="AK238" s="588"/>
      <c r="AL238" s="588"/>
      <c r="AM238" s="588"/>
      <c r="AN238" s="588"/>
      <c r="AO238" s="588"/>
      <c r="AP238" s="588"/>
      <c r="AQ238" s="588"/>
      <c r="AR238" s="588"/>
      <c r="AS238" s="588"/>
      <c r="AT238" s="588"/>
      <c r="AU238" s="588"/>
      <c r="AV238" s="588"/>
      <c r="AW238" s="588"/>
      <c r="AX238" s="588"/>
      <c r="AY238" s="588"/>
      <c r="AZ238" s="628"/>
    </row>
    <row r="239" spans="1:74" s="601" customFormat="1" ht="18" hidden="1" customHeight="1">
      <c r="A239" s="578"/>
      <c r="B239" s="587"/>
      <c r="C239" s="587" t="s">
        <v>811</v>
      </c>
      <c r="D239" s="587"/>
      <c r="E239" s="639"/>
      <c r="F239" s="639"/>
      <c r="G239" s="639"/>
      <c r="H239" s="639"/>
      <c r="I239" s="639"/>
      <c r="J239" s="639"/>
      <c r="K239" s="639"/>
      <c r="L239" s="639"/>
      <c r="M239" s="639"/>
      <c r="N239" s="639"/>
      <c r="O239" s="639"/>
      <c r="P239" s="639"/>
      <c r="Q239" s="639"/>
      <c r="R239" s="639"/>
      <c r="S239" s="639"/>
      <c r="T239" s="639"/>
      <c r="U239" s="639"/>
      <c r="V239" s="639"/>
      <c r="W239" s="639"/>
      <c r="X239" s="639"/>
      <c r="Y239" s="639"/>
      <c r="Z239" s="639"/>
      <c r="AA239" s="639"/>
      <c r="AB239" s="639"/>
      <c r="AC239" s="639"/>
      <c r="AD239" s="639"/>
      <c r="AE239" s="639"/>
      <c r="AF239" s="639"/>
      <c r="AG239" s="639"/>
      <c r="AH239" s="639"/>
      <c r="AI239" s="639"/>
      <c r="AJ239" s="639"/>
      <c r="AK239" s="639"/>
      <c r="AL239" s="639"/>
      <c r="AM239" s="639"/>
      <c r="AN239" s="639"/>
      <c r="AO239" s="639"/>
      <c r="AP239" s="639"/>
      <c r="AQ239" s="639"/>
      <c r="AR239" s="639"/>
      <c r="AS239" s="639"/>
      <c r="AT239" s="639"/>
      <c r="AU239" s="639"/>
      <c r="AV239" s="639"/>
      <c r="AW239" s="639"/>
      <c r="AX239" s="639"/>
      <c r="AY239" s="639"/>
      <c r="AZ239" s="640"/>
    </row>
    <row r="240" spans="1:74" s="600" customFormat="1" ht="18" hidden="1" customHeight="1">
      <c r="A240" s="578"/>
      <c r="B240" s="587"/>
      <c r="C240" s="587"/>
      <c r="D240" s="587" t="s">
        <v>540</v>
      </c>
      <c r="E240" s="639" t="s">
        <v>812</v>
      </c>
      <c r="F240" s="639"/>
      <c r="G240" s="639"/>
      <c r="H240" s="639"/>
      <c r="I240" s="639"/>
      <c r="J240" s="639"/>
      <c r="K240" s="639"/>
      <c r="L240" s="639"/>
      <c r="M240" s="639"/>
      <c r="N240" s="639"/>
      <c r="O240" s="639"/>
      <c r="P240" s="639"/>
      <c r="Q240" s="639"/>
      <c r="R240" s="639"/>
      <c r="S240" s="639"/>
      <c r="T240" s="639"/>
      <c r="U240" s="639"/>
      <c r="V240" s="639"/>
      <c r="W240" s="639"/>
      <c r="X240" s="639"/>
      <c r="Y240" s="639"/>
      <c r="Z240" s="639"/>
      <c r="AA240" s="639"/>
      <c r="AB240" s="639"/>
      <c r="AC240" s="639"/>
      <c r="AD240" s="639"/>
      <c r="AE240" s="639"/>
      <c r="AF240" s="639"/>
      <c r="AG240" s="639"/>
      <c r="AH240" s="639"/>
      <c r="AI240" s="639"/>
      <c r="AJ240" s="639"/>
      <c r="AK240" s="639"/>
      <c r="AL240" s="639"/>
      <c r="AM240" s="639"/>
      <c r="AN240" s="639"/>
      <c r="AO240" s="639"/>
      <c r="AP240" s="639"/>
      <c r="AQ240" s="639"/>
      <c r="AR240" s="639"/>
      <c r="AS240" s="639"/>
      <c r="AT240" s="639"/>
      <c r="AU240" s="639"/>
      <c r="AV240" s="639"/>
      <c r="AW240" s="639"/>
      <c r="AX240" s="639"/>
      <c r="AY240" s="639"/>
      <c r="AZ240" s="640"/>
    </row>
    <row r="241" spans="1:52" s="600" customFormat="1" ht="18" hidden="1" customHeight="1">
      <c r="A241" s="578"/>
      <c r="B241" s="587"/>
      <c r="C241" s="587"/>
      <c r="D241" s="587" t="s">
        <v>540</v>
      </c>
      <c r="E241" s="639" t="s">
        <v>813</v>
      </c>
      <c r="F241" s="639"/>
      <c r="G241" s="639"/>
      <c r="H241" s="639"/>
      <c r="I241" s="639"/>
      <c r="J241" s="639"/>
      <c r="K241" s="639"/>
      <c r="L241" s="639"/>
      <c r="M241" s="639"/>
      <c r="N241" s="639"/>
      <c r="O241" s="639"/>
      <c r="P241" s="639"/>
      <c r="Q241" s="639"/>
      <c r="R241" s="639"/>
      <c r="S241" s="639"/>
      <c r="T241" s="639"/>
      <c r="U241" s="639"/>
      <c r="V241" s="639"/>
      <c r="W241" s="639"/>
      <c r="X241" s="639"/>
      <c r="Y241" s="639"/>
      <c r="Z241" s="639"/>
      <c r="AA241" s="639"/>
      <c r="AB241" s="639"/>
      <c r="AC241" s="639"/>
      <c r="AD241" s="639"/>
      <c r="AE241" s="639"/>
      <c r="AF241" s="639"/>
      <c r="AG241" s="639"/>
      <c r="AH241" s="639"/>
      <c r="AI241" s="639"/>
      <c r="AJ241" s="639"/>
      <c r="AK241" s="639"/>
      <c r="AL241" s="639"/>
      <c r="AM241" s="639"/>
      <c r="AN241" s="639"/>
      <c r="AO241" s="639"/>
      <c r="AP241" s="639"/>
      <c r="AQ241" s="639"/>
      <c r="AR241" s="639"/>
      <c r="AS241" s="639"/>
      <c r="AT241" s="639"/>
      <c r="AU241" s="639"/>
      <c r="AV241" s="639"/>
      <c r="AW241" s="639"/>
      <c r="AX241" s="639"/>
      <c r="AY241" s="639"/>
      <c r="AZ241" s="640"/>
    </row>
    <row r="242" spans="1:52" s="600" customFormat="1" ht="18" hidden="1" customHeight="1">
      <c r="A242" s="578"/>
      <c r="B242" s="587"/>
      <c r="C242" s="587" t="s">
        <v>814</v>
      </c>
      <c r="D242" s="587" t="s">
        <v>815</v>
      </c>
      <c r="E242" s="639"/>
      <c r="F242" s="639"/>
      <c r="G242" s="639"/>
      <c r="H242" s="639"/>
      <c r="I242" s="639"/>
      <c r="J242" s="639"/>
      <c r="K242" s="639"/>
      <c r="L242" s="639"/>
      <c r="M242" s="639"/>
      <c r="N242" s="639"/>
      <c r="O242" s="639"/>
      <c r="P242" s="639"/>
      <c r="Q242" s="639"/>
      <c r="R242" s="639"/>
      <c r="S242" s="639"/>
      <c r="T242" s="639"/>
      <c r="U242" s="639"/>
      <c r="V242" s="639"/>
      <c r="W242" s="639"/>
      <c r="X242" s="639"/>
      <c r="Y242" s="639"/>
      <c r="Z242" s="639"/>
      <c r="AA242" s="639"/>
      <c r="AB242" s="639"/>
      <c r="AC242" s="639"/>
      <c r="AD242" s="639"/>
      <c r="AE242" s="639"/>
      <c r="AF242" s="639"/>
      <c r="AG242" s="639"/>
      <c r="AH242" s="639"/>
      <c r="AI242" s="639"/>
      <c r="AJ242" s="639"/>
      <c r="AK242" s="639"/>
      <c r="AL242" s="639"/>
      <c r="AM242" s="639"/>
      <c r="AN242" s="639"/>
      <c r="AO242" s="639"/>
      <c r="AP242" s="639"/>
      <c r="AQ242" s="639"/>
      <c r="AR242" s="639"/>
      <c r="AS242" s="639"/>
      <c r="AT242" s="639"/>
      <c r="AU242" s="639"/>
      <c r="AV242" s="639"/>
      <c r="AW242" s="639"/>
      <c r="AX242" s="639"/>
      <c r="AY242" s="639"/>
      <c r="AZ242" s="640"/>
    </row>
    <row r="243" spans="1:52" s="600" customFormat="1" ht="18" hidden="1" customHeight="1">
      <c r="A243" s="578"/>
      <c r="B243" s="587"/>
      <c r="C243" s="587"/>
      <c r="D243" s="587" t="s">
        <v>540</v>
      </c>
      <c r="E243" s="639" t="s">
        <v>816</v>
      </c>
      <c r="F243" s="639"/>
      <c r="G243" s="639"/>
      <c r="H243" s="639"/>
      <c r="I243" s="639"/>
      <c r="J243" s="639"/>
      <c r="K243" s="639"/>
      <c r="L243" s="639"/>
      <c r="M243" s="639"/>
      <c r="N243" s="639"/>
      <c r="O243" s="639"/>
      <c r="P243" s="639"/>
      <c r="Q243" s="639"/>
      <c r="R243" s="639"/>
      <c r="S243" s="639"/>
      <c r="T243" s="639"/>
      <c r="U243" s="639"/>
      <c r="V243" s="639"/>
      <c r="W243" s="639"/>
      <c r="X243" s="639"/>
      <c r="Y243" s="639"/>
      <c r="Z243" s="639"/>
      <c r="AA243" s="639"/>
      <c r="AB243" s="639"/>
      <c r="AC243" s="639"/>
      <c r="AD243" s="639"/>
      <c r="AE243" s="639"/>
      <c r="AF243" s="639"/>
      <c r="AG243" s="639"/>
      <c r="AH243" s="639"/>
      <c r="AI243" s="639"/>
      <c r="AJ243" s="639"/>
      <c r="AK243" s="639"/>
      <c r="AL243" s="639"/>
      <c r="AM243" s="639"/>
      <c r="AN243" s="639"/>
      <c r="AO243" s="639"/>
      <c r="AP243" s="639"/>
      <c r="AQ243" s="639"/>
      <c r="AR243" s="639"/>
      <c r="AS243" s="639"/>
      <c r="AT243" s="639"/>
      <c r="AU243" s="639"/>
      <c r="AV243" s="639"/>
      <c r="AW243" s="639"/>
      <c r="AX243" s="639"/>
      <c r="AY243" s="639"/>
      <c r="AZ243" s="640"/>
    </row>
    <row r="244" spans="1:52" s="600" customFormat="1" ht="18" hidden="1" customHeight="1">
      <c r="A244" s="578"/>
      <c r="B244" s="587"/>
      <c r="C244" s="587"/>
      <c r="D244" s="587" t="s">
        <v>540</v>
      </c>
      <c r="E244" s="639" t="s">
        <v>817</v>
      </c>
      <c r="F244" s="639"/>
      <c r="G244" s="639"/>
      <c r="H244" s="639"/>
      <c r="I244" s="639"/>
      <c r="J244" s="639"/>
      <c r="K244" s="639"/>
      <c r="L244" s="639"/>
      <c r="M244" s="639"/>
      <c r="N244" s="639"/>
      <c r="O244" s="639"/>
      <c r="P244" s="639"/>
      <c r="Q244" s="639"/>
      <c r="R244" s="639"/>
      <c r="S244" s="639"/>
      <c r="T244" s="639"/>
      <c r="U244" s="639"/>
      <c r="V244" s="639"/>
      <c r="W244" s="639"/>
      <c r="X244" s="639"/>
      <c r="Y244" s="639"/>
      <c r="Z244" s="639"/>
      <c r="AA244" s="639"/>
      <c r="AB244" s="639"/>
      <c r="AC244" s="639"/>
      <c r="AD244" s="639"/>
      <c r="AE244" s="639"/>
      <c r="AF244" s="639"/>
      <c r="AG244" s="639"/>
      <c r="AH244" s="639"/>
      <c r="AI244" s="639"/>
      <c r="AJ244" s="639"/>
      <c r="AK244" s="639"/>
      <c r="AL244" s="639"/>
      <c r="AM244" s="639"/>
      <c r="AN244" s="639"/>
      <c r="AO244" s="639"/>
      <c r="AP244" s="639"/>
      <c r="AQ244" s="639"/>
      <c r="AR244" s="639"/>
      <c r="AS244" s="639"/>
      <c r="AT244" s="639"/>
      <c r="AU244" s="639"/>
      <c r="AV244" s="639"/>
      <c r="AW244" s="639"/>
      <c r="AX244" s="639"/>
      <c r="AY244" s="639"/>
      <c r="AZ244" s="640"/>
    </row>
    <row r="245" spans="1:52" s="600" customFormat="1" ht="18" hidden="1" customHeight="1">
      <c r="A245" s="578"/>
      <c r="B245" s="587"/>
      <c r="C245" s="587"/>
      <c r="D245" s="587" t="s">
        <v>540</v>
      </c>
      <c r="E245" s="639" t="s">
        <v>818</v>
      </c>
      <c r="F245" s="639"/>
      <c r="G245" s="639"/>
      <c r="H245" s="639"/>
      <c r="I245" s="639"/>
      <c r="J245" s="639"/>
      <c r="K245" s="639"/>
      <c r="L245" s="639"/>
      <c r="M245" s="639"/>
      <c r="N245" s="639"/>
      <c r="O245" s="639"/>
      <c r="P245" s="639"/>
      <c r="Q245" s="639"/>
      <c r="R245" s="639"/>
      <c r="S245" s="639"/>
      <c r="T245" s="639"/>
      <c r="U245" s="639"/>
      <c r="V245" s="639"/>
      <c r="W245" s="639"/>
      <c r="X245" s="639"/>
      <c r="Y245" s="639"/>
      <c r="Z245" s="639"/>
      <c r="AA245" s="639"/>
      <c r="AB245" s="639"/>
      <c r="AC245" s="639"/>
      <c r="AD245" s="639"/>
      <c r="AE245" s="639"/>
      <c r="AF245" s="639"/>
      <c r="AG245" s="639"/>
      <c r="AH245" s="639"/>
      <c r="AI245" s="639"/>
      <c r="AJ245" s="639"/>
      <c r="AK245" s="639"/>
      <c r="AL245" s="639"/>
      <c r="AM245" s="639"/>
      <c r="AN245" s="639"/>
      <c r="AO245" s="639"/>
      <c r="AP245" s="639"/>
      <c r="AQ245" s="639"/>
      <c r="AR245" s="639"/>
      <c r="AS245" s="639"/>
      <c r="AT245" s="639"/>
      <c r="AU245" s="639"/>
      <c r="AV245" s="639"/>
      <c r="AW245" s="639"/>
      <c r="AX245" s="639"/>
      <c r="AY245" s="639"/>
      <c r="AZ245" s="640"/>
    </row>
    <row r="246" spans="1:52" s="600" customFormat="1" ht="18" hidden="1" customHeight="1">
      <c r="A246" s="578"/>
      <c r="B246" s="587"/>
      <c r="C246" s="587"/>
      <c r="D246" s="587" t="s">
        <v>540</v>
      </c>
      <c r="E246" s="639" t="s">
        <v>819</v>
      </c>
      <c r="F246" s="639"/>
      <c r="G246" s="639"/>
      <c r="H246" s="639"/>
      <c r="I246" s="639"/>
      <c r="J246" s="639"/>
      <c r="K246" s="639"/>
      <c r="L246" s="639"/>
      <c r="M246" s="639"/>
      <c r="N246" s="639"/>
      <c r="O246" s="639"/>
      <c r="P246" s="639"/>
      <c r="Q246" s="639"/>
      <c r="R246" s="639"/>
      <c r="S246" s="639"/>
      <c r="T246" s="639"/>
      <c r="U246" s="639"/>
      <c r="V246" s="639"/>
      <c r="W246" s="639"/>
      <c r="X246" s="639"/>
      <c r="Y246" s="639"/>
      <c r="Z246" s="639"/>
      <c r="AA246" s="639"/>
      <c r="AB246" s="639"/>
      <c r="AC246" s="639"/>
      <c r="AD246" s="639"/>
      <c r="AE246" s="639"/>
      <c r="AF246" s="639"/>
      <c r="AG246" s="639"/>
      <c r="AH246" s="639"/>
      <c r="AI246" s="639"/>
      <c r="AJ246" s="639"/>
      <c r="AK246" s="639"/>
      <c r="AL246" s="639"/>
      <c r="AM246" s="639"/>
      <c r="AN246" s="639"/>
      <c r="AO246" s="639"/>
      <c r="AP246" s="639"/>
      <c r="AQ246" s="639"/>
      <c r="AR246" s="639"/>
      <c r="AS246" s="639"/>
      <c r="AT246" s="639"/>
      <c r="AU246" s="639"/>
      <c r="AV246" s="639"/>
      <c r="AW246" s="639"/>
      <c r="AX246" s="639"/>
      <c r="AY246" s="639"/>
      <c r="AZ246" s="640"/>
    </row>
    <row r="247" spans="1:52" s="600" customFormat="1" ht="18" hidden="1" customHeight="1">
      <c r="A247" s="578"/>
      <c r="B247" s="587"/>
      <c r="C247" s="587"/>
      <c r="D247" s="587" t="s">
        <v>540</v>
      </c>
      <c r="E247" s="639" t="s">
        <v>820</v>
      </c>
      <c r="F247" s="639"/>
      <c r="G247" s="639"/>
      <c r="H247" s="639"/>
      <c r="I247" s="639"/>
      <c r="J247" s="639"/>
      <c r="K247" s="639"/>
      <c r="L247" s="639"/>
      <c r="M247" s="639"/>
      <c r="N247" s="639"/>
      <c r="O247" s="639"/>
      <c r="P247" s="639"/>
      <c r="Q247" s="639"/>
      <c r="R247" s="639"/>
      <c r="S247" s="639"/>
      <c r="T247" s="639"/>
      <c r="U247" s="639"/>
      <c r="V247" s="639"/>
      <c r="W247" s="639"/>
      <c r="X247" s="639"/>
      <c r="Y247" s="639"/>
      <c r="Z247" s="639"/>
      <c r="AA247" s="639"/>
      <c r="AB247" s="639"/>
      <c r="AC247" s="639"/>
      <c r="AD247" s="639"/>
      <c r="AE247" s="639"/>
      <c r="AF247" s="639"/>
      <c r="AG247" s="639"/>
      <c r="AH247" s="639"/>
      <c r="AI247" s="639"/>
      <c r="AJ247" s="639"/>
      <c r="AK247" s="639"/>
      <c r="AL247" s="639"/>
      <c r="AM247" s="639"/>
      <c r="AN247" s="639"/>
      <c r="AO247" s="639"/>
      <c r="AP247" s="639"/>
      <c r="AQ247" s="639"/>
      <c r="AR247" s="639"/>
      <c r="AS247" s="639"/>
      <c r="AT247" s="639"/>
      <c r="AU247" s="639"/>
      <c r="AV247" s="639"/>
      <c r="AW247" s="639"/>
      <c r="AX247" s="639"/>
      <c r="AY247" s="639"/>
      <c r="AZ247" s="640"/>
    </row>
    <row r="248" spans="1:52" s="600" customFormat="1" ht="18" hidden="1" customHeight="1">
      <c r="A248" s="578"/>
      <c r="B248" s="587"/>
      <c r="C248" s="587"/>
      <c r="D248" s="587" t="s">
        <v>540</v>
      </c>
      <c r="E248" s="639" t="s">
        <v>821</v>
      </c>
      <c r="F248" s="639"/>
      <c r="G248" s="639"/>
      <c r="H248" s="639"/>
      <c r="I248" s="639"/>
      <c r="J248" s="639"/>
      <c r="K248" s="639"/>
      <c r="L248" s="639"/>
      <c r="M248" s="639"/>
      <c r="N248" s="639"/>
      <c r="O248" s="639"/>
      <c r="P248" s="639"/>
      <c r="Q248" s="639"/>
      <c r="R248" s="639"/>
      <c r="S248" s="639"/>
      <c r="T248" s="639"/>
      <c r="U248" s="639"/>
      <c r="V248" s="639"/>
      <c r="W248" s="639"/>
      <c r="X248" s="639"/>
      <c r="Y248" s="639"/>
      <c r="Z248" s="639"/>
      <c r="AA248" s="639"/>
      <c r="AB248" s="639"/>
      <c r="AC248" s="639"/>
      <c r="AD248" s="639"/>
      <c r="AE248" s="639"/>
      <c r="AF248" s="639"/>
      <c r="AG248" s="639"/>
      <c r="AH248" s="639"/>
      <c r="AI248" s="639"/>
      <c r="AJ248" s="639"/>
      <c r="AK248" s="639"/>
      <c r="AL248" s="639"/>
      <c r="AM248" s="639"/>
      <c r="AN248" s="639"/>
      <c r="AO248" s="639"/>
      <c r="AP248" s="639"/>
      <c r="AQ248" s="639"/>
      <c r="AR248" s="639"/>
      <c r="AS248" s="639"/>
      <c r="AT248" s="639"/>
      <c r="AU248" s="639"/>
      <c r="AV248" s="639"/>
      <c r="AW248" s="639"/>
      <c r="AX248" s="639"/>
      <c r="AY248" s="639"/>
      <c r="AZ248" s="640"/>
    </row>
    <row r="249" spans="1:52" s="600" customFormat="1" ht="18" hidden="1" customHeight="1">
      <c r="A249" s="578"/>
      <c r="B249" s="587"/>
      <c r="C249" s="587"/>
      <c r="D249" s="587" t="s">
        <v>540</v>
      </c>
      <c r="E249" s="639" t="s">
        <v>822</v>
      </c>
      <c r="F249" s="639"/>
      <c r="G249" s="639"/>
      <c r="H249" s="639"/>
      <c r="I249" s="639"/>
      <c r="J249" s="639"/>
      <c r="K249" s="639"/>
      <c r="L249" s="639"/>
      <c r="M249" s="639"/>
      <c r="N249" s="639"/>
      <c r="O249" s="639"/>
      <c r="P249" s="639"/>
      <c r="Q249" s="639"/>
      <c r="R249" s="639"/>
      <c r="S249" s="639"/>
      <c r="T249" s="639"/>
      <c r="U249" s="639"/>
      <c r="V249" s="639"/>
      <c r="W249" s="639"/>
      <c r="X249" s="639"/>
      <c r="Y249" s="639"/>
      <c r="Z249" s="639"/>
      <c r="AA249" s="639"/>
      <c r="AB249" s="639"/>
      <c r="AC249" s="639"/>
      <c r="AD249" s="639"/>
      <c r="AE249" s="639"/>
      <c r="AF249" s="639"/>
      <c r="AG249" s="639"/>
      <c r="AH249" s="639"/>
      <c r="AI249" s="639"/>
      <c r="AJ249" s="639"/>
      <c r="AK249" s="639"/>
      <c r="AL249" s="639"/>
      <c r="AM249" s="639"/>
      <c r="AN249" s="639"/>
      <c r="AO249" s="639"/>
      <c r="AP249" s="639"/>
      <c r="AQ249" s="639"/>
      <c r="AR249" s="639"/>
      <c r="AS249" s="639"/>
      <c r="AT249" s="639"/>
      <c r="AU249" s="639"/>
      <c r="AV249" s="639"/>
      <c r="AW249" s="639"/>
      <c r="AX249" s="639"/>
      <c r="AY249" s="639"/>
      <c r="AZ249" s="640"/>
    </row>
    <row r="250" spans="1:52" s="600" customFormat="1" ht="18" hidden="1" customHeight="1" thickBot="1">
      <c r="A250" s="578">
        <f>IF(K$219&gt;0,1,0)</f>
        <v>0</v>
      </c>
      <c r="B250" s="587"/>
      <c r="C250" s="587"/>
      <c r="D250" s="639"/>
      <c r="E250" s="641"/>
      <c r="F250" s="641"/>
      <c r="G250" s="641"/>
      <c r="H250" s="641"/>
      <c r="I250" s="641"/>
      <c r="J250" s="641"/>
      <c r="K250" s="641"/>
      <c r="L250" s="641"/>
      <c r="M250" s="641"/>
      <c r="N250" s="641"/>
      <c r="O250" s="641"/>
      <c r="P250" s="641"/>
      <c r="Q250" s="641"/>
      <c r="R250" s="641"/>
      <c r="S250" s="641"/>
      <c r="T250" s="641"/>
      <c r="U250" s="641"/>
      <c r="V250" s="641"/>
      <c r="W250" s="641"/>
      <c r="X250" s="641"/>
      <c r="Y250" s="641"/>
      <c r="Z250" s="641"/>
      <c r="AA250" s="641"/>
      <c r="AB250" s="641"/>
      <c r="AC250" s="641"/>
      <c r="AD250" s="641"/>
      <c r="AE250" s="641"/>
      <c r="AF250" s="641"/>
      <c r="AG250" s="641"/>
      <c r="AH250" s="641"/>
      <c r="AI250" s="641"/>
      <c r="AJ250" s="641"/>
      <c r="AK250" s="641"/>
      <c r="AL250" s="641"/>
      <c r="AM250" s="641"/>
      <c r="AN250" s="641"/>
      <c r="AO250" s="641"/>
      <c r="AP250" s="641"/>
      <c r="AQ250" s="641"/>
      <c r="AR250" s="641"/>
      <c r="AS250" s="641"/>
      <c r="AT250" s="641"/>
      <c r="AU250" s="641"/>
      <c r="AV250" s="641"/>
      <c r="AW250" s="641"/>
      <c r="AX250" s="641"/>
      <c r="AY250" s="641"/>
      <c r="AZ250" s="640"/>
    </row>
    <row r="251" spans="1:52" ht="33" hidden="1" thickTop="1" thickBot="1">
      <c r="A251" s="578">
        <f>IF(K$269&gt;0,1,0)</f>
        <v>0</v>
      </c>
      <c r="B251" s="2117" t="s">
        <v>823</v>
      </c>
      <c r="C251" s="2118"/>
      <c r="D251" s="2118"/>
      <c r="E251" s="2118"/>
      <c r="F251" s="2118"/>
      <c r="G251" s="2118"/>
      <c r="H251" s="2118"/>
      <c r="I251" s="2118"/>
      <c r="J251" s="2118"/>
      <c r="K251" s="2118"/>
      <c r="L251" s="2118"/>
      <c r="M251" s="2118"/>
      <c r="N251" s="2118"/>
      <c r="O251" s="2118"/>
      <c r="P251" s="2118"/>
      <c r="Q251" s="2118"/>
      <c r="R251" s="2118"/>
      <c r="S251" s="2118"/>
      <c r="T251" s="2118"/>
      <c r="U251" s="2118"/>
      <c r="V251" s="2118"/>
      <c r="W251" s="2118"/>
      <c r="X251" s="2118"/>
      <c r="Y251" s="2118"/>
      <c r="Z251" s="2118"/>
      <c r="AA251" s="2118"/>
      <c r="AB251" s="2118"/>
      <c r="AC251" s="2118"/>
      <c r="AD251" s="2118"/>
      <c r="AE251" s="2118"/>
      <c r="AF251" s="2118"/>
      <c r="AG251" s="2118"/>
      <c r="AH251" s="2118"/>
      <c r="AI251" s="2118"/>
      <c r="AJ251" s="2118"/>
      <c r="AK251" s="2118"/>
      <c r="AL251" s="2118"/>
      <c r="AM251" s="2118"/>
      <c r="AN251" s="2118"/>
      <c r="AO251" s="2118"/>
      <c r="AP251" s="2118"/>
      <c r="AQ251" s="2118"/>
      <c r="AR251" s="2118"/>
      <c r="AS251" s="2118"/>
      <c r="AT251" s="2118"/>
      <c r="AU251" s="2118"/>
      <c r="AV251" s="2118"/>
      <c r="AW251" s="2118"/>
      <c r="AX251" s="2118"/>
      <c r="AY251" s="2119"/>
      <c r="AZ251" s="574"/>
    </row>
    <row r="252" spans="1:52" s="580" customFormat="1" ht="9.9499999999999993" hidden="1" customHeight="1" thickTop="1">
      <c r="A252" s="578">
        <f t="shared" ref="A252:A285" si="8">IF(K$269&gt;0,1,0)</f>
        <v>0</v>
      </c>
      <c r="B252" s="579"/>
      <c r="C252" s="579"/>
      <c r="D252" s="579"/>
      <c r="E252" s="579"/>
      <c r="F252" s="579"/>
      <c r="G252" s="579"/>
      <c r="H252" s="579"/>
      <c r="I252" s="579"/>
      <c r="J252" s="579"/>
      <c r="K252" s="579"/>
      <c r="L252" s="579"/>
      <c r="M252" s="579"/>
      <c r="N252" s="579"/>
      <c r="O252" s="579"/>
      <c r="P252" s="579"/>
      <c r="Q252" s="579"/>
      <c r="R252" s="579"/>
      <c r="S252" s="579"/>
      <c r="T252" s="579"/>
      <c r="U252" s="579"/>
      <c r="V252" s="579"/>
      <c r="W252" s="579"/>
      <c r="X252" s="579"/>
      <c r="Y252" s="579"/>
      <c r="Z252" s="579"/>
      <c r="AA252" s="579"/>
      <c r="AB252" s="579"/>
      <c r="AC252" s="579"/>
      <c r="AD252" s="579"/>
      <c r="AE252" s="579"/>
      <c r="AF252" s="579"/>
      <c r="AG252" s="579"/>
      <c r="AH252" s="579"/>
      <c r="AI252" s="579"/>
      <c r="AJ252" s="579"/>
      <c r="AK252" s="579"/>
      <c r="AL252" s="579"/>
      <c r="AM252" s="579"/>
      <c r="AN252" s="579"/>
      <c r="AO252" s="579"/>
      <c r="AP252" s="579"/>
      <c r="AQ252" s="579"/>
      <c r="AR252" s="579"/>
      <c r="AS252" s="579"/>
      <c r="AT252" s="579"/>
      <c r="AU252" s="579"/>
      <c r="AV252" s="579"/>
      <c r="AW252" s="579"/>
      <c r="AX252" s="579"/>
      <c r="AY252" s="579"/>
    </row>
    <row r="253" spans="1:52" s="584" customFormat="1" ht="30" hidden="1" customHeight="1">
      <c r="A253" s="578">
        <f t="shared" si="8"/>
        <v>0</v>
      </c>
      <c r="B253" s="581"/>
      <c r="C253" s="581"/>
      <c r="D253" s="581"/>
      <c r="E253" s="581"/>
      <c r="F253" s="2120" t="s">
        <v>768</v>
      </c>
      <c r="G253" s="2120"/>
      <c r="H253" s="2120"/>
      <c r="I253" s="2120"/>
      <c r="J253" s="2120"/>
      <c r="K253" s="2120"/>
      <c r="L253" s="2121">
        <f>+'6-3표준조사(3)'!K379</f>
        <v>0</v>
      </c>
      <c r="M253" s="2121"/>
      <c r="N253" s="2121"/>
      <c r="O253" s="2121"/>
      <c r="P253" s="2121"/>
      <c r="Q253" s="2121"/>
      <c r="R253" s="582"/>
      <c r="S253" s="582"/>
      <c r="T253" s="2120" t="s">
        <v>769</v>
      </c>
      <c r="U253" s="2120"/>
      <c r="V253" s="2120"/>
      <c r="W253" s="2120"/>
      <c r="X253" s="2120"/>
      <c r="Y253" s="2120"/>
      <c r="Z253" s="2121">
        <f>+'6-3표준조사(3)'!L379</f>
        <v>0</v>
      </c>
      <c r="AA253" s="2121"/>
      <c r="AB253" s="2121"/>
      <c r="AC253" s="2121"/>
      <c r="AD253" s="2121"/>
      <c r="AE253" s="2121"/>
      <c r="AF253" s="582"/>
      <c r="AG253" s="582"/>
      <c r="AH253" s="2120" t="s">
        <v>770</v>
      </c>
      <c r="AI253" s="2120"/>
      <c r="AJ253" s="2120"/>
      <c r="AK253" s="2120"/>
      <c r="AL253" s="2120"/>
      <c r="AM253" s="2120"/>
      <c r="AN253" s="2120"/>
      <c r="AO253" s="2121">
        <f>+'6-3표준조사(3)'!R379</f>
        <v>0</v>
      </c>
      <c r="AP253" s="2121"/>
      <c r="AQ253" s="2121"/>
      <c r="AR253" s="2121"/>
      <c r="AS253" s="2121"/>
      <c r="AT253" s="2121"/>
      <c r="AU253" s="583"/>
      <c r="AV253" s="583"/>
      <c r="AW253" s="583"/>
      <c r="AX253" s="583"/>
      <c r="AY253" s="581"/>
    </row>
    <row r="254" spans="1:52" s="580" customFormat="1" ht="14.25" hidden="1" customHeight="1">
      <c r="A254" s="578">
        <f t="shared" si="8"/>
        <v>0</v>
      </c>
      <c r="B254" s="579"/>
      <c r="C254" s="579"/>
      <c r="D254" s="579"/>
      <c r="E254" s="579"/>
      <c r="F254" s="579"/>
      <c r="G254" s="579"/>
      <c r="H254" s="579"/>
      <c r="I254" s="579"/>
      <c r="J254" s="579"/>
      <c r="K254" s="579"/>
      <c r="L254" s="579"/>
      <c r="M254" s="579"/>
      <c r="N254" s="579"/>
      <c r="O254" s="579"/>
      <c r="P254" s="579"/>
      <c r="Q254" s="579"/>
      <c r="R254" s="579"/>
      <c r="S254" s="579"/>
      <c r="T254" s="579"/>
      <c r="U254" s="579"/>
      <c r="V254" s="579"/>
      <c r="W254" s="579"/>
      <c r="X254" s="579"/>
      <c r="Y254" s="579"/>
      <c r="Z254" s="579"/>
      <c r="AA254" s="579"/>
      <c r="AB254" s="579"/>
      <c r="AC254" s="579"/>
      <c r="AD254" s="579"/>
      <c r="AE254" s="579"/>
      <c r="AF254" s="579"/>
      <c r="AG254" s="579"/>
      <c r="AH254" s="579"/>
      <c r="AI254" s="579"/>
      <c r="AJ254" s="579"/>
      <c r="AK254" s="579"/>
      <c r="AL254" s="579"/>
      <c r="AM254" s="579"/>
      <c r="AN254" s="579"/>
      <c r="AO254" s="579"/>
      <c r="AP254" s="579"/>
      <c r="AQ254" s="579"/>
      <c r="AR254" s="579"/>
      <c r="AS254" s="579"/>
      <c r="AT254" s="579"/>
      <c r="AU254" s="579"/>
      <c r="AV254" s="579"/>
      <c r="AW254" s="579"/>
      <c r="AX254" s="579"/>
      <c r="AY254" s="579"/>
    </row>
    <row r="255" spans="1:52" s="586" customFormat="1" ht="20.100000000000001" hidden="1" customHeight="1">
      <c r="A255" s="578">
        <f t="shared" si="8"/>
        <v>0</v>
      </c>
      <c r="B255" s="2116" t="s">
        <v>771</v>
      </c>
      <c r="C255" s="2116"/>
      <c r="D255" s="2116"/>
      <c r="E255" s="2116"/>
      <c r="F255" s="2116"/>
      <c r="G255" s="2116"/>
      <c r="H255" s="2116"/>
      <c r="I255" s="2116"/>
      <c r="J255" s="2116"/>
      <c r="K255" s="2116"/>
      <c r="L255" s="2116"/>
      <c r="M255" s="2116"/>
      <c r="N255" s="2116"/>
      <c r="O255" s="2116"/>
      <c r="P255" s="2116"/>
      <c r="Q255" s="2116"/>
      <c r="R255" s="2116"/>
      <c r="S255" s="2116"/>
      <c r="T255" s="2116"/>
      <c r="U255" s="2116"/>
      <c r="V255" s="2116"/>
      <c r="W255" s="2116"/>
      <c r="X255" s="2116"/>
      <c r="Y255" s="2116"/>
      <c r="Z255" s="2116"/>
      <c r="AA255" s="2116"/>
      <c r="AB255" s="2116"/>
      <c r="AC255" s="2116"/>
      <c r="AD255" s="2116"/>
      <c r="AE255" s="2116"/>
      <c r="AF255" s="2116"/>
      <c r="AG255" s="2116"/>
      <c r="AH255" s="2116"/>
      <c r="AI255" s="2116"/>
      <c r="AJ255" s="2116"/>
      <c r="AK255" s="2116"/>
      <c r="AL255" s="2116"/>
      <c r="AM255" s="2116"/>
      <c r="AN255" s="2116"/>
      <c r="AO255" s="2116"/>
      <c r="AP255" s="2116"/>
      <c r="AQ255" s="2116"/>
      <c r="AR255" s="2116"/>
      <c r="AS255" s="2116"/>
      <c r="AT255" s="2116"/>
      <c r="AU255" s="2116"/>
      <c r="AV255" s="2116"/>
      <c r="AW255" s="2116"/>
      <c r="AX255" s="2116"/>
      <c r="AY255" s="2116"/>
      <c r="AZ255" s="585"/>
    </row>
    <row r="256" spans="1:52" s="586" customFormat="1" ht="18" hidden="1" customHeight="1">
      <c r="A256" s="578">
        <f t="shared" si="8"/>
        <v>0</v>
      </c>
      <c r="B256" s="587"/>
      <c r="C256" s="587" t="s">
        <v>772</v>
      </c>
      <c r="D256" s="588" t="s">
        <v>773</v>
      </c>
      <c r="E256" s="588"/>
      <c r="F256" s="589"/>
      <c r="G256" s="589"/>
      <c r="H256" s="589"/>
      <c r="I256" s="589"/>
      <c r="J256" s="590"/>
      <c r="K256" s="587"/>
      <c r="L256" s="587"/>
      <c r="M256" s="588"/>
      <c r="N256" s="588"/>
      <c r="O256" s="590"/>
      <c r="P256" s="588"/>
      <c r="Q256" s="588"/>
      <c r="R256" s="588"/>
      <c r="S256" s="588"/>
      <c r="T256" s="588"/>
      <c r="U256" s="588"/>
      <c r="V256" s="588"/>
      <c r="W256" s="588"/>
      <c r="X256" s="588"/>
      <c r="Y256" s="588"/>
      <c r="Z256" s="588"/>
      <c r="AA256" s="588"/>
      <c r="AB256" s="588"/>
      <c r="AC256" s="588"/>
      <c r="AD256" s="588"/>
      <c r="AE256" s="588"/>
      <c r="AF256" s="587"/>
      <c r="AG256" s="587"/>
      <c r="AH256" s="587"/>
      <c r="AI256" s="587"/>
      <c r="AJ256" s="587"/>
      <c r="AK256" s="587"/>
      <c r="AL256" s="587"/>
      <c r="AM256" s="587"/>
      <c r="AN256" s="587"/>
      <c r="AO256" s="587"/>
      <c r="AP256" s="587"/>
      <c r="AQ256" s="587"/>
      <c r="AR256" s="587"/>
      <c r="AS256" s="587"/>
      <c r="AT256" s="587"/>
      <c r="AU256" s="587"/>
      <c r="AV256" s="587"/>
      <c r="AW256" s="587"/>
      <c r="AX256" s="587"/>
      <c r="AY256" s="587"/>
    </row>
    <row r="257" spans="1:74" s="586" customFormat="1" ht="18" hidden="1" customHeight="1">
      <c r="A257" s="578">
        <f t="shared" si="8"/>
        <v>0</v>
      </c>
      <c r="B257" s="587"/>
      <c r="C257" s="587"/>
      <c r="D257" s="587" t="s">
        <v>540</v>
      </c>
      <c r="E257" s="588" t="str">
        <f>CONCATENATE(L253," 임반 ",Z253," 소반 은 해발고",'6-3표준조사(3)'!W378,"m ~ ",'6-3표준조사(3)'!W379,"m 사이에 분포한다.")</f>
        <v>0 임반 0 소반 은 해발고m ~ m 사이에 분포한다.</v>
      </c>
      <c r="F257" s="588"/>
      <c r="G257" s="588"/>
      <c r="H257" s="588"/>
      <c r="I257" s="588"/>
      <c r="J257" s="588"/>
      <c r="K257" s="588"/>
      <c r="L257" s="588"/>
      <c r="M257" s="588"/>
      <c r="N257" s="588"/>
      <c r="O257" s="588"/>
      <c r="P257" s="588"/>
      <c r="Q257" s="588"/>
      <c r="R257" s="588"/>
      <c r="S257" s="588"/>
      <c r="T257" s="588"/>
      <c r="U257" s="588"/>
      <c r="V257" s="588"/>
      <c r="W257" s="588"/>
      <c r="X257" s="588"/>
      <c r="Y257" s="588"/>
      <c r="Z257" s="588"/>
      <c r="AA257" s="588"/>
      <c r="AB257" s="588"/>
      <c r="AC257" s="588"/>
      <c r="AD257" s="588"/>
      <c r="AE257" s="588"/>
      <c r="AF257" s="588"/>
      <c r="AG257" s="588"/>
      <c r="AH257" s="588"/>
      <c r="AI257" s="588"/>
      <c r="AJ257" s="591"/>
      <c r="AK257" s="591"/>
      <c r="AL257" s="591"/>
      <c r="AM257" s="588"/>
      <c r="AN257" s="588"/>
      <c r="AO257" s="588"/>
      <c r="AP257" s="588"/>
      <c r="AQ257" s="588"/>
      <c r="AR257" s="588"/>
      <c r="AS257" s="588"/>
      <c r="AT257" s="588"/>
      <c r="AU257" s="588"/>
      <c r="AV257" s="588"/>
      <c r="AW257" s="588"/>
      <c r="AX257" s="588"/>
      <c r="AY257" s="588"/>
    </row>
    <row r="258" spans="1:74" s="586" customFormat="1" ht="18" hidden="1" customHeight="1">
      <c r="A258" s="578">
        <f t="shared" si="8"/>
        <v>0</v>
      </c>
      <c r="B258" s="587"/>
      <c r="C258" s="587"/>
      <c r="D258" s="587" t="s">
        <v>540</v>
      </c>
      <c r="E258" s="587" t="str">
        <f>CONCATENATE("소반의 경사도는 평균 ",'6-3표준조사(3)'!W380,"˚로 ",'6-3표준조사(3)'!P381,"경사이고, 임지의 잔재를 제외하고 장애물은 많지 않다.")</f>
        <v>소반의 경사도는 평균 ˚로 완 (15˚ 이하)경사이고, 임지의 잔재를 제외하고 장애물은 많지 않다.</v>
      </c>
      <c r="F258" s="587"/>
      <c r="G258" s="587"/>
      <c r="H258" s="587"/>
      <c r="I258" s="587"/>
      <c r="J258" s="587"/>
      <c r="K258" s="587"/>
      <c r="L258" s="587"/>
      <c r="M258" s="587"/>
      <c r="N258" s="587"/>
      <c r="O258" s="587"/>
      <c r="P258" s="587"/>
      <c r="Q258" s="587"/>
      <c r="R258" s="587"/>
      <c r="S258" s="587"/>
      <c r="T258" s="587"/>
      <c r="U258" s="587"/>
      <c r="V258" s="587"/>
      <c r="W258" s="587"/>
      <c r="X258" s="587"/>
      <c r="Y258" s="587"/>
      <c r="Z258" s="587"/>
      <c r="AA258" s="587"/>
      <c r="AB258" s="587"/>
      <c r="AC258" s="587"/>
      <c r="AD258" s="587"/>
      <c r="AE258" s="587"/>
      <c r="AF258" s="587"/>
      <c r="AG258" s="587"/>
      <c r="AH258" s="587"/>
      <c r="AI258" s="587"/>
      <c r="AJ258" s="587"/>
      <c r="AK258" s="587"/>
      <c r="AL258" s="587"/>
      <c r="AM258" s="587"/>
      <c r="AN258" s="587"/>
      <c r="AO258" s="587"/>
      <c r="AP258" s="587"/>
      <c r="AQ258" s="587"/>
      <c r="AR258" s="587"/>
      <c r="AS258" s="587"/>
      <c r="AT258" s="587"/>
      <c r="AU258" s="587"/>
      <c r="AV258" s="587"/>
      <c r="AW258" s="587"/>
      <c r="AX258" s="587"/>
      <c r="AY258" s="587"/>
    </row>
    <row r="259" spans="1:74" s="586" customFormat="1" ht="18" hidden="1" customHeight="1">
      <c r="A259" s="578">
        <f t="shared" si="8"/>
        <v>0</v>
      </c>
      <c r="B259" s="587"/>
      <c r="C259" s="587" t="s">
        <v>405</v>
      </c>
      <c r="D259" s="587" t="s">
        <v>777</v>
      </c>
      <c r="E259" s="587"/>
      <c r="F259" s="587"/>
      <c r="G259" s="587"/>
      <c r="H259" s="587"/>
      <c r="I259" s="587"/>
      <c r="J259" s="587"/>
      <c r="K259" s="588"/>
      <c r="L259" s="588"/>
      <c r="M259" s="592"/>
      <c r="N259" s="587"/>
      <c r="O259" s="587"/>
      <c r="P259" s="593"/>
      <c r="Q259" s="593"/>
      <c r="R259" s="593"/>
      <c r="S259" s="593"/>
      <c r="T259" s="593"/>
      <c r="U259" s="587"/>
      <c r="V259" s="587"/>
      <c r="W259" s="587"/>
      <c r="X259" s="587"/>
      <c r="Y259" s="587"/>
      <c r="Z259" s="587"/>
      <c r="AA259" s="587"/>
      <c r="AB259" s="587"/>
      <c r="AC259" s="587"/>
      <c r="AD259" s="587"/>
      <c r="AE259" s="587"/>
      <c r="AF259" s="587"/>
      <c r="AG259" s="587"/>
      <c r="AH259" s="587"/>
      <c r="AI259" s="587"/>
      <c r="AJ259" s="587"/>
      <c r="AK259" s="587"/>
      <c r="AL259" s="587"/>
      <c r="AM259" s="587"/>
      <c r="AN259" s="587"/>
      <c r="AO259" s="587"/>
      <c r="AP259" s="587"/>
      <c r="AQ259" s="587"/>
      <c r="AR259" s="587"/>
      <c r="AS259" s="587"/>
      <c r="AT259" s="587"/>
      <c r="AU259" s="587"/>
      <c r="AV259" s="587"/>
      <c r="AW259" s="587"/>
      <c r="AX259" s="587"/>
      <c r="AY259" s="587"/>
    </row>
    <row r="260" spans="1:74" s="586" customFormat="1" ht="18" hidden="1" customHeight="1">
      <c r="A260" s="578">
        <f t="shared" si="8"/>
        <v>0</v>
      </c>
      <c r="B260" s="587"/>
      <c r="C260" s="587"/>
      <c r="D260" s="587" t="s">
        <v>540</v>
      </c>
      <c r="E260" s="588" t="str">
        <f>CONCATENATE("사업대상지는 ",'6-3표준조사(3)'!N379," ",'6-3표준조사(3)'!O379," ",'6-3표준조사(3)'!P379,"이다." )</f>
        <v>사업대상지는   번지이다.</v>
      </c>
      <c r="F260" s="588"/>
      <c r="G260" s="588"/>
      <c r="H260" s="587"/>
      <c r="I260" s="587"/>
      <c r="J260" s="587"/>
      <c r="K260" s="587"/>
      <c r="L260" s="587"/>
      <c r="M260" s="587"/>
      <c r="N260" s="587"/>
      <c r="O260" s="587"/>
      <c r="P260" s="587"/>
      <c r="Q260" s="587"/>
      <c r="R260" s="587"/>
      <c r="S260" s="587"/>
      <c r="T260" s="587"/>
      <c r="U260" s="587"/>
      <c r="V260" s="587"/>
      <c r="W260" s="587"/>
      <c r="X260" s="587"/>
      <c r="Y260" s="587"/>
      <c r="Z260" s="587"/>
      <c r="AA260" s="587"/>
      <c r="AB260" s="587"/>
      <c r="AC260" s="587"/>
      <c r="AD260" s="587"/>
      <c r="AE260" s="587"/>
      <c r="AF260" s="587"/>
      <c r="AG260" s="587"/>
      <c r="AH260" s="587"/>
      <c r="AI260" s="587"/>
      <c r="AJ260" s="588"/>
      <c r="AK260" s="588"/>
      <c r="AL260" s="588"/>
      <c r="AM260" s="588"/>
      <c r="AN260" s="588"/>
      <c r="AO260" s="588"/>
      <c r="AP260" s="588"/>
      <c r="AQ260" s="588"/>
      <c r="AR260" s="588"/>
      <c r="AS260" s="588"/>
      <c r="AT260" s="588"/>
      <c r="AU260" s="588"/>
      <c r="AV260" s="588"/>
      <c r="AW260" s="588"/>
      <c r="AX260" s="588"/>
      <c r="AY260" s="588"/>
      <c r="AZ260" s="594"/>
    </row>
    <row r="261" spans="1:74" s="586" customFormat="1" ht="18" hidden="1" customHeight="1">
      <c r="A261" s="578">
        <f t="shared" si="8"/>
        <v>0</v>
      </c>
      <c r="B261" s="587"/>
      <c r="C261" s="587"/>
      <c r="D261" s="587" t="s">
        <v>540</v>
      </c>
      <c r="E261" s="588" t="str">
        <f>CONCATENATE("소반내에 묘지 및 조림목이 고사하여 풀베기 작업이 필요없는 지역을 제외한 풀베기사업 대상면적은 ",'6-3표준조사(3)'!Q379,"ha 이다.")</f>
        <v>소반내에 묘지 및 조림목이 고사하여 풀베기 작업이 필요없는 지역을 제외한 풀베기사업 대상면적은 0ha 이다.</v>
      </c>
      <c r="F261" s="588"/>
      <c r="G261" s="588"/>
      <c r="H261" s="588"/>
      <c r="I261" s="588"/>
      <c r="J261" s="588"/>
      <c r="K261" s="588"/>
      <c r="L261" s="588"/>
      <c r="M261" s="588"/>
      <c r="N261" s="588"/>
      <c r="O261" s="588"/>
      <c r="P261" s="588"/>
      <c r="Q261" s="588"/>
      <c r="R261" s="588"/>
      <c r="S261" s="588"/>
      <c r="T261" s="588"/>
      <c r="U261" s="588"/>
      <c r="V261" s="588"/>
      <c r="W261" s="588"/>
      <c r="X261" s="588"/>
      <c r="Y261" s="588"/>
      <c r="Z261" s="588"/>
      <c r="AA261" s="588"/>
      <c r="AB261" s="588"/>
      <c r="AC261" s="588"/>
      <c r="AD261" s="588"/>
      <c r="AE261" s="588"/>
      <c r="AF261" s="588"/>
      <c r="AG261" s="588"/>
      <c r="AH261" s="588"/>
      <c r="AI261" s="588"/>
      <c r="AJ261" s="588"/>
      <c r="AK261" s="588"/>
      <c r="AL261" s="588"/>
      <c r="AM261" s="588"/>
      <c r="AN261" s="588"/>
      <c r="AO261" s="588"/>
      <c r="AP261" s="588"/>
      <c r="AQ261" s="588"/>
      <c r="AR261" s="588"/>
      <c r="AS261" s="588"/>
      <c r="AT261" s="588"/>
      <c r="AU261" s="588"/>
      <c r="AV261" s="588"/>
      <c r="AW261" s="588"/>
      <c r="AX261" s="588"/>
      <c r="AY261" s="588"/>
      <c r="AZ261" s="594"/>
    </row>
    <row r="262" spans="1:74" s="586" customFormat="1" ht="18" hidden="1" customHeight="1">
      <c r="A262" s="578">
        <f t="shared" si="8"/>
        <v>0</v>
      </c>
      <c r="B262" s="587"/>
      <c r="C262" s="587" t="s">
        <v>407</v>
      </c>
      <c r="D262" s="587" t="s">
        <v>779</v>
      </c>
      <c r="E262" s="588"/>
      <c r="F262" s="588"/>
      <c r="G262" s="588"/>
      <c r="H262" s="588"/>
      <c r="I262" s="588"/>
      <c r="J262" s="588"/>
      <c r="K262" s="588"/>
      <c r="L262" s="588"/>
      <c r="M262" s="588"/>
      <c r="N262" s="588"/>
      <c r="O262" s="588"/>
      <c r="P262" s="588"/>
      <c r="Q262" s="588"/>
      <c r="R262" s="588"/>
      <c r="S262" s="588"/>
      <c r="T262" s="588"/>
      <c r="U262" s="588"/>
      <c r="V262" s="588"/>
      <c r="W262" s="588"/>
      <c r="X262" s="588"/>
      <c r="Y262" s="588"/>
      <c r="Z262" s="588"/>
      <c r="AA262" s="588"/>
      <c r="AB262" s="588"/>
      <c r="AC262" s="588"/>
      <c r="AD262" s="588"/>
      <c r="AE262" s="588"/>
      <c r="AF262" s="588"/>
      <c r="AG262" s="588"/>
      <c r="AH262" s="595"/>
      <c r="AI262" s="595"/>
      <c r="AJ262" s="595"/>
      <c r="AK262" s="588"/>
      <c r="AL262" s="588"/>
      <c r="AM262" s="588"/>
      <c r="AN262" s="588"/>
      <c r="AO262" s="588"/>
      <c r="AP262" s="588"/>
      <c r="AQ262" s="588"/>
      <c r="AR262" s="588"/>
      <c r="AS262" s="588"/>
      <c r="AT262" s="588"/>
      <c r="AU262" s="588"/>
      <c r="AV262" s="588"/>
      <c r="AW262" s="588"/>
      <c r="AX262" s="588"/>
      <c r="AY262" s="588"/>
      <c r="AZ262" s="594"/>
    </row>
    <row r="263" spans="1:74" s="586" customFormat="1" ht="18" hidden="1" customHeight="1">
      <c r="A263" s="578">
        <f t="shared" si="8"/>
        <v>0</v>
      </c>
      <c r="B263" s="596"/>
      <c r="C263" s="596"/>
      <c r="D263" s="596" t="s">
        <v>540</v>
      </c>
      <c r="E263" s="597" t="s">
        <v>2073</v>
      </c>
      <c r="F263" s="597"/>
      <c r="G263" s="597"/>
      <c r="H263" s="597"/>
      <c r="I263" s="597"/>
      <c r="J263" s="597"/>
      <c r="K263" s="597"/>
      <c r="L263" s="597"/>
      <c r="M263" s="597"/>
      <c r="N263" s="597"/>
      <c r="O263" s="597"/>
      <c r="P263" s="597"/>
      <c r="Q263" s="597"/>
      <c r="R263" s="597"/>
      <c r="S263" s="597"/>
      <c r="T263" s="597"/>
      <c r="U263" s="597"/>
      <c r="V263" s="597"/>
      <c r="W263" s="597"/>
      <c r="X263" s="597"/>
      <c r="Y263" s="597"/>
      <c r="Z263" s="597"/>
      <c r="AA263" s="597"/>
      <c r="AB263" s="597"/>
      <c r="AC263" s="597"/>
      <c r="AD263" s="597"/>
      <c r="AE263" s="597"/>
      <c r="AF263" s="597"/>
      <c r="AG263" s="597"/>
      <c r="AH263" s="598"/>
      <c r="AI263" s="598"/>
      <c r="AJ263" s="598"/>
      <c r="AK263" s="597"/>
      <c r="AL263" s="597"/>
      <c r="AM263" s="597"/>
      <c r="AN263" s="597"/>
      <c r="AO263" s="597"/>
      <c r="AP263" s="597"/>
      <c r="AQ263" s="597"/>
      <c r="AR263" s="597"/>
      <c r="AS263" s="597"/>
      <c r="AT263" s="597"/>
      <c r="AU263" s="597"/>
      <c r="AV263" s="597"/>
      <c r="AW263" s="597"/>
      <c r="AX263" s="597"/>
      <c r="AY263" s="597"/>
      <c r="AZ263" s="594"/>
    </row>
    <row r="264" spans="1:74" s="586" customFormat="1" ht="14.25" hidden="1" customHeight="1">
      <c r="A264" s="578">
        <f t="shared" si="8"/>
        <v>0</v>
      </c>
      <c r="B264" s="587"/>
      <c r="C264" s="587"/>
      <c r="D264" s="599"/>
      <c r="E264" s="599"/>
      <c r="F264" s="599"/>
      <c r="G264" s="599"/>
      <c r="H264" s="599"/>
      <c r="I264" s="599"/>
      <c r="J264" s="599"/>
      <c r="K264" s="599"/>
      <c r="L264" s="599"/>
      <c r="M264" s="599"/>
      <c r="N264" s="599"/>
      <c r="O264" s="599"/>
      <c r="P264" s="599"/>
      <c r="Q264" s="599"/>
      <c r="R264" s="599"/>
      <c r="S264" s="599"/>
      <c r="T264" s="599"/>
      <c r="U264" s="599"/>
      <c r="V264" s="599"/>
      <c r="W264" s="599"/>
      <c r="X264" s="599"/>
      <c r="Y264" s="599"/>
      <c r="Z264" s="599"/>
      <c r="AA264" s="599"/>
      <c r="AB264" s="599"/>
      <c r="AC264" s="599"/>
      <c r="AD264" s="599"/>
      <c r="AE264" s="599"/>
      <c r="AF264" s="599"/>
      <c r="AG264" s="599"/>
      <c r="AH264" s="599"/>
      <c r="AI264" s="599"/>
      <c r="AJ264" s="599"/>
      <c r="AK264" s="599"/>
      <c r="AL264" s="599"/>
      <c r="AM264" s="599"/>
      <c r="AN264" s="599"/>
      <c r="AO264" s="599"/>
      <c r="AP264" s="599"/>
      <c r="AQ264" s="599"/>
      <c r="AR264" s="599"/>
      <c r="AS264" s="599"/>
      <c r="AT264" s="599"/>
      <c r="AU264" s="599"/>
      <c r="AV264" s="599"/>
      <c r="AW264" s="599"/>
      <c r="AX264" s="599"/>
      <c r="AY264" s="599"/>
      <c r="AZ264" s="594"/>
      <c r="BA264" s="600"/>
      <c r="BB264" s="600"/>
      <c r="BC264" s="600"/>
      <c r="BD264" s="600"/>
      <c r="BE264" s="600"/>
      <c r="BF264" s="600"/>
      <c r="BG264" s="600"/>
      <c r="BH264" s="600"/>
      <c r="BI264" s="600"/>
      <c r="BJ264" s="600"/>
    </row>
    <row r="265" spans="1:74" s="580" customFormat="1" ht="20.100000000000001" hidden="1" customHeight="1">
      <c r="A265" s="578">
        <f t="shared" si="8"/>
        <v>0</v>
      </c>
      <c r="B265" s="2116" t="s">
        <v>780</v>
      </c>
      <c r="C265" s="2116"/>
      <c r="D265" s="2116"/>
      <c r="E265" s="2116"/>
      <c r="F265" s="2116"/>
      <c r="G265" s="2116"/>
      <c r="H265" s="2116"/>
      <c r="I265" s="2116"/>
      <c r="J265" s="2116"/>
      <c r="K265" s="2116"/>
      <c r="L265" s="2116"/>
      <c r="M265" s="2116"/>
      <c r="N265" s="2116"/>
      <c r="O265" s="2116"/>
      <c r="P265" s="2116"/>
      <c r="Q265" s="2116"/>
      <c r="R265" s="2116"/>
      <c r="S265" s="2116"/>
      <c r="T265" s="2116"/>
      <c r="U265" s="2116"/>
      <c r="V265" s="2116"/>
      <c r="W265" s="2116"/>
      <c r="X265" s="2116"/>
      <c r="Y265" s="2116"/>
      <c r="Z265" s="2116"/>
      <c r="AA265" s="2116"/>
      <c r="AB265" s="2116"/>
      <c r="AC265" s="2116"/>
      <c r="AD265" s="2116"/>
      <c r="AE265" s="2116"/>
      <c r="AF265" s="2116"/>
      <c r="AG265" s="2116"/>
      <c r="AH265" s="2116"/>
      <c r="AI265" s="2116"/>
      <c r="AJ265" s="2116"/>
      <c r="AK265" s="2116"/>
      <c r="AL265" s="2116"/>
      <c r="AM265" s="2116"/>
      <c r="AN265" s="2116"/>
      <c r="AO265" s="2116"/>
      <c r="AP265" s="2116"/>
      <c r="AQ265" s="2116"/>
      <c r="AR265" s="2116"/>
      <c r="AS265" s="2116"/>
      <c r="AT265" s="2116"/>
      <c r="AU265" s="2116"/>
      <c r="AV265" s="2116"/>
      <c r="AW265" s="2116"/>
      <c r="AX265" s="2116"/>
      <c r="AY265" s="2116"/>
      <c r="AZ265" s="585"/>
      <c r="BA265" s="600"/>
      <c r="BB265" s="601"/>
      <c r="BC265" s="601"/>
      <c r="BD265" s="601"/>
      <c r="BE265" s="601"/>
      <c r="BF265" s="601"/>
      <c r="BG265" s="601"/>
      <c r="BH265" s="601"/>
      <c r="BI265" s="601"/>
      <c r="BJ265" s="601"/>
    </row>
    <row r="266" spans="1:74" s="601" customFormat="1" ht="20.100000000000001" hidden="1" customHeight="1">
      <c r="A266" s="578">
        <f t="shared" si="8"/>
        <v>0</v>
      </c>
      <c r="B266" s="602"/>
      <c r="C266" s="603" t="s">
        <v>772</v>
      </c>
      <c r="D266" s="603" t="s">
        <v>781</v>
      </c>
      <c r="E266" s="604"/>
      <c r="F266" s="604"/>
      <c r="G266" s="595"/>
      <c r="H266" s="605"/>
      <c r="I266" s="605"/>
      <c r="J266" s="606"/>
      <c r="K266" s="606"/>
      <c r="L266" s="606"/>
      <c r="M266" s="606"/>
      <c r="N266" s="606"/>
      <c r="O266" s="606"/>
      <c r="P266" s="606"/>
      <c r="Q266" s="607"/>
      <c r="R266" s="607"/>
      <c r="S266" s="607"/>
      <c r="T266" s="607"/>
      <c r="U266" s="607"/>
      <c r="V266" s="608"/>
      <c r="W266" s="608"/>
      <c r="X266" s="608"/>
      <c r="Y266" s="608"/>
      <c r="Z266" s="608"/>
      <c r="AA266" s="608"/>
      <c r="AB266" s="608"/>
      <c r="AC266" s="608"/>
      <c r="AD266" s="608"/>
      <c r="AE266" s="608"/>
      <c r="AF266" s="608"/>
      <c r="AG266" s="608"/>
      <c r="AH266" s="609"/>
      <c r="AI266" s="609"/>
      <c r="AJ266" s="609"/>
      <c r="AK266" s="609"/>
      <c r="AL266" s="610"/>
      <c r="AM266" s="610"/>
      <c r="AN266" s="610"/>
      <c r="AO266" s="610"/>
      <c r="AP266" s="610"/>
      <c r="AQ266" s="610"/>
      <c r="AR266" s="610"/>
      <c r="AS266" s="610"/>
      <c r="AT266" s="610"/>
      <c r="AU266" s="610"/>
      <c r="AV266" s="605"/>
      <c r="AW266" s="605"/>
      <c r="AX266" s="605"/>
      <c r="AY266" s="605"/>
      <c r="AZ266" s="611"/>
      <c r="BA266" s="600"/>
      <c r="BB266" s="600"/>
      <c r="BC266" s="600"/>
      <c r="BD266" s="600"/>
      <c r="BE266" s="600"/>
      <c r="BF266" s="600"/>
      <c r="BG266" s="600"/>
      <c r="BH266" s="600"/>
      <c r="BI266" s="600"/>
      <c r="BJ266" s="600"/>
    </row>
    <row r="267" spans="1:74" s="586" customFormat="1" ht="18" hidden="1" customHeight="1">
      <c r="A267" s="578">
        <f t="shared" si="8"/>
        <v>0</v>
      </c>
      <c r="B267" s="612"/>
      <c r="C267" s="2111" t="s">
        <v>782</v>
      </c>
      <c r="D267" s="2111"/>
      <c r="E267" s="2111"/>
      <c r="F267" s="2111"/>
      <c r="G267" s="2111"/>
      <c r="H267" s="2111"/>
      <c r="I267" s="2111"/>
      <c r="J267" s="2111"/>
      <c r="K267" s="2111" t="s">
        <v>783</v>
      </c>
      <c r="L267" s="2111"/>
      <c r="M267" s="2111"/>
      <c r="N267" s="2111"/>
      <c r="O267" s="2111"/>
      <c r="P267" s="2111"/>
      <c r="Q267" s="2111"/>
      <c r="R267" s="2111"/>
      <c r="S267" s="2111" t="s">
        <v>784</v>
      </c>
      <c r="T267" s="2111"/>
      <c r="U267" s="2111"/>
      <c r="V267" s="2111"/>
      <c r="W267" s="2111"/>
      <c r="X267" s="2111"/>
      <c r="Y267" s="2111"/>
      <c r="Z267" s="2111"/>
      <c r="AA267" s="2111" t="s">
        <v>785</v>
      </c>
      <c r="AB267" s="2111"/>
      <c r="AC267" s="2111"/>
      <c r="AD267" s="2111"/>
      <c r="AE267" s="2111"/>
      <c r="AF267" s="2111"/>
      <c r="AG267" s="2111"/>
      <c r="AH267" s="2111"/>
      <c r="AI267" s="2111"/>
      <c r="AJ267" s="2111"/>
      <c r="AK267" s="2111"/>
      <c r="AL267" s="2111"/>
      <c r="AM267" s="2111"/>
      <c r="AN267" s="2111"/>
      <c r="AO267" s="2111"/>
      <c r="AP267" s="2111"/>
      <c r="AQ267" s="2111" t="s">
        <v>1156</v>
      </c>
      <c r="AR267" s="2111"/>
      <c r="AS267" s="2111"/>
      <c r="AT267" s="2111"/>
      <c r="AU267" s="2111"/>
      <c r="AV267" s="2111"/>
      <c r="AW267" s="2111"/>
      <c r="AX267" s="2111"/>
      <c r="AY267" s="612"/>
      <c r="AZ267" s="613"/>
      <c r="BA267" s="601"/>
      <c r="BB267" s="601"/>
      <c r="BC267" s="600"/>
      <c r="BD267" s="600"/>
      <c r="BE267" s="600"/>
      <c r="BF267" s="600"/>
      <c r="BG267" s="600"/>
      <c r="BH267" s="600"/>
      <c r="BI267" s="600"/>
      <c r="BJ267" s="600"/>
    </row>
    <row r="268" spans="1:74" s="586" customFormat="1" ht="18" hidden="1" customHeight="1">
      <c r="A268" s="578">
        <f t="shared" si="8"/>
        <v>0</v>
      </c>
      <c r="B268" s="612"/>
      <c r="C268" s="2111"/>
      <c r="D268" s="2111"/>
      <c r="E268" s="2111"/>
      <c r="F268" s="2111"/>
      <c r="G268" s="2111"/>
      <c r="H268" s="2111"/>
      <c r="I268" s="2111"/>
      <c r="J268" s="2111"/>
      <c r="K268" s="2111"/>
      <c r="L268" s="2111"/>
      <c r="M268" s="2111"/>
      <c r="N268" s="2111"/>
      <c r="O268" s="2111"/>
      <c r="P268" s="2111"/>
      <c r="Q268" s="2111"/>
      <c r="R268" s="2111"/>
      <c r="S268" s="2111"/>
      <c r="T268" s="2111"/>
      <c r="U268" s="2111"/>
      <c r="V268" s="2111"/>
      <c r="W268" s="2111"/>
      <c r="X268" s="2111"/>
      <c r="Y268" s="2111"/>
      <c r="Z268" s="2111"/>
      <c r="AA268" s="2111" t="s">
        <v>786</v>
      </c>
      <c r="AB268" s="2111"/>
      <c r="AC268" s="2111"/>
      <c r="AD268" s="2111"/>
      <c r="AE268" s="2111"/>
      <c r="AF268" s="2111"/>
      <c r="AG268" s="2111"/>
      <c r="AH268" s="2111"/>
      <c r="AI268" s="2111" t="s">
        <v>787</v>
      </c>
      <c r="AJ268" s="2111"/>
      <c r="AK268" s="2111"/>
      <c r="AL268" s="2111"/>
      <c r="AM268" s="2111"/>
      <c r="AN268" s="2111"/>
      <c r="AO268" s="2111"/>
      <c r="AP268" s="2111"/>
      <c r="AQ268" s="2111"/>
      <c r="AR268" s="2111"/>
      <c r="AS268" s="2111"/>
      <c r="AT268" s="2111"/>
      <c r="AU268" s="2111"/>
      <c r="AV268" s="2111"/>
      <c r="AW268" s="2111"/>
      <c r="AX268" s="2111"/>
      <c r="AY268" s="612"/>
      <c r="AZ268" s="613"/>
      <c r="BA268" s="600"/>
      <c r="BB268" s="600"/>
      <c r="BC268" s="600"/>
      <c r="BD268" s="600"/>
      <c r="BE268" s="600"/>
      <c r="BF268" s="600"/>
      <c r="BG268" s="600"/>
      <c r="BH268" s="600"/>
      <c r="BI268" s="600"/>
      <c r="BJ268" s="600"/>
    </row>
    <row r="269" spans="1:74" s="586" customFormat="1" ht="18" hidden="1" customHeight="1">
      <c r="A269" s="578">
        <f t="shared" si="8"/>
        <v>0</v>
      </c>
      <c r="B269" s="614"/>
      <c r="C269" s="2122">
        <f>L253</f>
        <v>0</v>
      </c>
      <c r="D269" s="2123"/>
      <c r="E269" s="2126" t="s">
        <v>564</v>
      </c>
      <c r="F269" s="2126"/>
      <c r="G269" s="2123">
        <f>Z253</f>
        <v>0</v>
      </c>
      <c r="H269" s="2123"/>
      <c r="I269" s="2126" t="s">
        <v>775</v>
      </c>
      <c r="J269" s="2126"/>
      <c r="K269" s="2127">
        <f>'6-3표준조사(3)'!Q379</f>
        <v>0</v>
      </c>
      <c r="L269" s="2127"/>
      <c r="M269" s="2127"/>
      <c r="N269" s="2127"/>
      <c r="O269" s="2127"/>
      <c r="P269" s="2127"/>
      <c r="Q269" s="2127"/>
      <c r="R269" s="2127"/>
      <c r="S269" s="2113">
        <f>'6-3표준조사(3)'!K381</f>
        <v>0</v>
      </c>
      <c r="T269" s="2113"/>
      <c r="U269" s="2113"/>
      <c r="V269" s="2113"/>
      <c r="W269" s="2113"/>
      <c r="X269" s="2113"/>
      <c r="Y269" s="2113"/>
      <c r="Z269" s="2113"/>
      <c r="AA269" s="2129" t="e">
        <f>'6-3표준조사(3)'!Q385</f>
        <v>#DIV/0!</v>
      </c>
      <c r="AB269" s="2129"/>
      <c r="AC269" s="2129"/>
      <c r="AD269" s="2129"/>
      <c r="AE269" s="2129"/>
      <c r="AF269" s="2129"/>
      <c r="AG269" s="2129"/>
      <c r="AH269" s="2129"/>
      <c r="AI269" s="2129" t="e">
        <f>'6-3표준조사(3)'!R385</f>
        <v>#DIV/0!</v>
      </c>
      <c r="AJ269" s="2129"/>
      <c r="AK269" s="2129"/>
      <c r="AL269" s="2129"/>
      <c r="AM269" s="2129"/>
      <c r="AN269" s="2129"/>
      <c r="AO269" s="2129"/>
      <c r="AP269" s="2129"/>
      <c r="AQ269" s="2113">
        <f>'6-3표준조사(3)'!R381</f>
        <v>0</v>
      </c>
      <c r="AR269" s="2113"/>
      <c r="AS269" s="2113"/>
      <c r="AT269" s="2113"/>
      <c r="AU269" s="2113"/>
      <c r="AV269" s="2113"/>
      <c r="AW269" s="2113"/>
      <c r="AX269" s="2113"/>
      <c r="AY269" s="612"/>
      <c r="AZ269" s="613"/>
      <c r="BA269" s="600"/>
      <c r="BB269" s="600"/>
      <c r="BC269" s="601"/>
      <c r="BD269" s="601"/>
      <c r="BE269" s="601"/>
      <c r="BF269" s="601"/>
      <c r="BG269" s="601"/>
      <c r="BH269" s="601"/>
      <c r="BI269" s="601"/>
      <c r="BJ269" s="601"/>
    </row>
    <row r="270" spans="1:74" s="586" customFormat="1" ht="18" hidden="1" customHeight="1">
      <c r="A270" s="578">
        <f t="shared" si="8"/>
        <v>0</v>
      </c>
      <c r="B270" s="614"/>
      <c r="C270" s="2124"/>
      <c r="D270" s="2125"/>
      <c r="E270" s="2125"/>
      <c r="F270" s="2125"/>
      <c r="G270" s="2125"/>
      <c r="H270" s="2125"/>
      <c r="I270" s="2125"/>
      <c r="J270" s="2125"/>
      <c r="K270" s="2128"/>
      <c r="L270" s="2128"/>
      <c r="M270" s="2128"/>
      <c r="N270" s="2128"/>
      <c r="O270" s="2128"/>
      <c r="P270" s="2128"/>
      <c r="Q270" s="2128"/>
      <c r="R270" s="2128"/>
      <c r="S270" s="2114"/>
      <c r="T270" s="2114"/>
      <c r="U270" s="2114"/>
      <c r="V270" s="2114"/>
      <c r="W270" s="2114"/>
      <c r="X270" s="2114"/>
      <c r="Y270" s="2114"/>
      <c r="Z270" s="2114"/>
      <c r="AA270" s="2130"/>
      <c r="AB270" s="2130"/>
      <c r="AC270" s="2130"/>
      <c r="AD270" s="2130"/>
      <c r="AE270" s="2130"/>
      <c r="AF270" s="2130"/>
      <c r="AG270" s="2130"/>
      <c r="AH270" s="2130"/>
      <c r="AI270" s="2130"/>
      <c r="AJ270" s="2130"/>
      <c r="AK270" s="2130"/>
      <c r="AL270" s="2130"/>
      <c r="AM270" s="2130"/>
      <c r="AN270" s="2130"/>
      <c r="AO270" s="2130"/>
      <c r="AP270" s="2130"/>
      <c r="AQ270" s="2114"/>
      <c r="AR270" s="2114"/>
      <c r="AS270" s="2114"/>
      <c r="AT270" s="2114"/>
      <c r="AU270" s="2114"/>
      <c r="AV270" s="2114"/>
      <c r="AW270" s="2114"/>
      <c r="AX270" s="2114"/>
      <c r="AY270" s="612"/>
      <c r="AZ270" s="613"/>
      <c r="BA270" s="600"/>
      <c r="BB270" s="600"/>
      <c r="BC270" s="600"/>
      <c r="BD270" s="600"/>
      <c r="BE270" s="600"/>
      <c r="BF270" s="600"/>
      <c r="BG270" s="600"/>
      <c r="BH270" s="600"/>
      <c r="BI270" s="600"/>
      <c r="BJ270" s="600"/>
    </row>
    <row r="271" spans="1:74" s="586" customFormat="1" ht="18" hidden="1" customHeight="1">
      <c r="A271" s="578">
        <f t="shared" si="8"/>
        <v>0</v>
      </c>
      <c r="B271" s="614"/>
      <c r="C271" s="614" t="s">
        <v>405</v>
      </c>
      <c r="D271" s="614" t="s">
        <v>788</v>
      </c>
      <c r="E271" s="614"/>
      <c r="F271" s="612"/>
      <c r="G271" s="612"/>
      <c r="H271" s="612"/>
      <c r="I271" s="612"/>
      <c r="J271" s="612"/>
      <c r="K271" s="612"/>
      <c r="L271" s="612"/>
      <c r="M271" s="612"/>
      <c r="N271" s="612"/>
      <c r="O271" s="612"/>
      <c r="P271" s="612"/>
      <c r="Q271" s="615"/>
      <c r="R271" s="615"/>
      <c r="S271" s="615"/>
      <c r="T271" s="615"/>
      <c r="U271" s="615"/>
      <c r="V271" s="612"/>
      <c r="W271" s="616"/>
      <c r="X271" s="616"/>
      <c r="Y271" s="616"/>
      <c r="Z271" s="616"/>
      <c r="AA271" s="616"/>
      <c r="AB271" s="616"/>
      <c r="AC271" s="616"/>
      <c r="AD271" s="616"/>
      <c r="AE271" s="616"/>
      <c r="AF271" s="616"/>
      <c r="AG271" s="612"/>
      <c r="AH271" s="617"/>
      <c r="AI271" s="617"/>
      <c r="AJ271" s="617"/>
      <c r="AK271" s="617"/>
      <c r="AL271" s="618"/>
      <c r="AM271" s="618"/>
      <c r="AN271" s="618"/>
      <c r="AO271" s="618"/>
      <c r="AP271" s="618"/>
      <c r="AQ271" s="618"/>
      <c r="AR271" s="618"/>
      <c r="AS271" s="618"/>
      <c r="AT271" s="618"/>
      <c r="AU271" s="618"/>
      <c r="AV271" s="612"/>
      <c r="AW271" s="612"/>
      <c r="AX271" s="612"/>
      <c r="AY271" s="612"/>
      <c r="AZ271" s="613"/>
      <c r="BA271" s="600"/>
      <c r="BB271" s="600"/>
      <c r="BC271" s="600"/>
      <c r="BD271" s="600"/>
      <c r="BE271" s="600"/>
      <c r="BF271" s="600"/>
      <c r="BG271" s="600"/>
      <c r="BH271" s="600"/>
      <c r="BI271" s="600"/>
      <c r="BJ271" s="600"/>
      <c r="BK271" s="600"/>
      <c r="BL271" s="600"/>
      <c r="BM271" s="600"/>
      <c r="BN271" s="600"/>
      <c r="BO271" s="600"/>
      <c r="BP271" s="600"/>
      <c r="BQ271" s="600"/>
      <c r="BR271" s="600"/>
      <c r="BS271" s="600"/>
      <c r="BT271" s="600"/>
      <c r="BU271" s="600"/>
      <c r="BV271" s="600"/>
    </row>
    <row r="272" spans="1:74" s="586" customFormat="1" ht="18" hidden="1" customHeight="1">
      <c r="A272" s="578">
        <f t="shared" si="8"/>
        <v>0</v>
      </c>
      <c r="B272" s="614"/>
      <c r="C272" s="614"/>
      <c r="D272" s="587" t="s">
        <v>540</v>
      </c>
      <c r="E272" s="614" t="str">
        <f>CONCATENATE("식재된 ",S269," 는 활착이 안정된 상태로 신초발달이 양호함" )</f>
        <v>식재된 0 는 활착이 안정된 상태로 신초발달이 양호함</v>
      </c>
      <c r="F272" s="612"/>
      <c r="G272" s="612"/>
      <c r="H272" s="612"/>
      <c r="I272" s="612"/>
      <c r="J272" s="612"/>
      <c r="K272" s="612"/>
      <c r="L272" s="612"/>
      <c r="M272" s="612"/>
      <c r="N272" s="612"/>
      <c r="O272" s="612"/>
      <c r="P272" s="612"/>
      <c r="Q272" s="615"/>
      <c r="R272" s="615"/>
      <c r="S272" s="615"/>
      <c r="T272" s="615"/>
      <c r="U272" s="615"/>
      <c r="V272" s="612"/>
      <c r="W272" s="619"/>
      <c r="X272" s="616"/>
      <c r="Y272" s="616"/>
      <c r="Z272" s="616"/>
      <c r="AA272" s="619"/>
      <c r="AB272" s="616"/>
      <c r="AC272" s="616"/>
      <c r="AD272" s="616"/>
      <c r="AE272" s="619"/>
      <c r="AF272" s="616"/>
      <c r="AG272" s="612"/>
      <c r="AH272" s="617"/>
      <c r="AI272" s="617"/>
      <c r="AJ272" s="617"/>
      <c r="AK272" s="617"/>
      <c r="AL272" s="618"/>
      <c r="AM272" s="618"/>
      <c r="AN272" s="618"/>
      <c r="AO272" s="618"/>
      <c r="AP272" s="618"/>
      <c r="AQ272" s="618"/>
      <c r="AR272" s="618"/>
      <c r="AS272" s="618"/>
      <c r="AT272" s="618"/>
      <c r="AU272" s="618"/>
      <c r="AV272" s="612"/>
      <c r="AW272" s="612"/>
      <c r="AX272" s="612"/>
      <c r="AY272" s="612"/>
      <c r="AZ272" s="613"/>
      <c r="BC272" s="600"/>
      <c r="BD272" s="600"/>
      <c r="BE272" s="600"/>
      <c r="BF272" s="600"/>
      <c r="BG272" s="600"/>
      <c r="BH272" s="600"/>
      <c r="BI272" s="600"/>
      <c r="BJ272" s="600"/>
      <c r="BK272" s="600"/>
      <c r="BL272" s="600"/>
      <c r="BM272" s="600"/>
      <c r="BN272" s="600"/>
      <c r="BO272" s="600"/>
      <c r="BP272" s="600"/>
      <c r="BQ272" s="600"/>
      <c r="BR272" s="600"/>
      <c r="BS272" s="600"/>
      <c r="BT272" s="600"/>
      <c r="BU272" s="600"/>
      <c r="BV272" s="600"/>
    </row>
    <row r="273" spans="1:74" s="586" customFormat="1" ht="18" hidden="1" customHeight="1">
      <c r="A273" s="578">
        <f t="shared" si="8"/>
        <v>0</v>
      </c>
      <c r="B273" s="614"/>
      <c r="C273" s="614"/>
      <c r="D273" s="587" t="s">
        <v>540</v>
      </c>
      <c r="E273" s="614" t="s">
        <v>789</v>
      </c>
      <c r="F273" s="612"/>
      <c r="G273" s="612"/>
      <c r="H273" s="612"/>
      <c r="I273" s="612"/>
      <c r="J273" s="612"/>
      <c r="K273" s="612"/>
      <c r="L273" s="612"/>
      <c r="M273" s="612"/>
      <c r="N273" s="612"/>
      <c r="O273" s="612"/>
      <c r="P273" s="612"/>
      <c r="Q273" s="615"/>
      <c r="R273" s="615"/>
      <c r="S273" s="615"/>
      <c r="T273" s="615"/>
      <c r="U273" s="615"/>
      <c r="V273" s="612"/>
      <c r="W273" s="612"/>
      <c r="X273" s="612"/>
      <c r="Y273" s="612"/>
      <c r="Z273" s="612"/>
      <c r="AA273" s="612"/>
      <c r="AB273" s="612"/>
      <c r="AC273" s="612"/>
      <c r="AD273" s="612"/>
      <c r="AE273" s="612"/>
      <c r="AF273" s="612"/>
      <c r="AG273" s="612"/>
      <c r="AH273" s="617"/>
      <c r="AI273" s="617"/>
      <c r="AJ273" s="617"/>
      <c r="AK273" s="617"/>
      <c r="AL273" s="618"/>
      <c r="AM273" s="618"/>
      <c r="AN273" s="618"/>
      <c r="AO273" s="618"/>
      <c r="AP273" s="618"/>
      <c r="AQ273" s="618"/>
      <c r="AR273" s="618"/>
      <c r="AS273" s="618"/>
      <c r="AT273" s="618"/>
      <c r="AU273" s="618"/>
      <c r="AV273" s="612"/>
      <c r="AW273" s="612"/>
      <c r="AX273" s="612"/>
      <c r="AY273" s="612"/>
      <c r="AZ273" s="613"/>
      <c r="BA273" s="580"/>
      <c r="BB273" s="580"/>
      <c r="BC273" s="580"/>
      <c r="BD273" s="580"/>
      <c r="BE273" s="580"/>
      <c r="BF273" s="580"/>
      <c r="BG273" s="580"/>
      <c r="BH273" s="580"/>
      <c r="BI273" s="580"/>
      <c r="BJ273" s="580"/>
      <c r="BK273" s="601"/>
      <c r="BL273" s="601"/>
      <c r="BM273" s="601"/>
      <c r="BN273" s="601"/>
      <c r="BO273" s="601"/>
      <c r="BP273" s="601"/>
      <c r="BQ273" s="601"/>
      <c r="BR273" s="601"/>
      <c r="BS273" s="601"/>
      <c r="BT273" s="601"/>
      <c r="BU273" s="601"/>
      <c r="BV273" s="601"/>
    </row>
    <row r="274" spans="1:74" s="586" customFormat="1" ht="18" hidden="1" customHeight="1">
      <c r="A274" s="578">
        <f t="shared" si="8"/>
        <v>0</v>
      </c>
      <c r="B274" s="614"/>
      <c r="C274" s="614" t="s">
        <v>407</v>
      </c>
      <c r="D274" s="614" t="s">
        <v>790</v>
      </c>
      <c r="E274" s="614"/>
      <c r="F274" s="612"/>
      <c r="G274" s="612"/>
      <c r="H274" s="612"/>
      <c r="I274" s="612"/>
      <c r="J274" s="612"/>
      <c r="K274" s="612"/>
      <c r="L274" s="612"/>
      <c r="M274" s="612"/>
      <c r="N274" s="612"/>
      <c r="O274" s="612"/>
      <c r="P274" s="612"/>
      <c r="Q274" s="615"/>
      <c r="R274" s="615"/>
      <c r="S274" s="615"/>
      <c r="T274" s="615"/>
      <c r="U274" s="615"/>
      <c r="V274" s="612"/>
      <c r="W274" s="612"/>
      <c r="X274" s="612"/>
      <c r="Y274" s="612"/>
      <c r="Z274" s="612"/>
      <c r="AA274" s="612"/>
      <c r="AB274" s="612"/>
      <c r="AC274" s="612"/>
      <c r="AD274" s="612"/>
      <c r="AE274" s="612"/>
      <c r="AF274" s="612"/>
      <c r="AG274" s="612"/>
      <c r="AH274" s="617"/>
      <c r="AI274" s="617"/>
      <c r="AJ274" s="617"/>
      <c r="AK274" s="617"/>
      <c r="AL274" s="618"/>
      <c r="AM274" s="618"/>
      <c r="AN274" s="618"/>
      <c r="AO274" s="618"/>
      <c r="AP274" s="618"/>
      <c r="AQ274" s="618"/>
      <c r="AR274" s="618"/>
      <c r="AS274" s="618"/>
      <c r="AT274" s="618"/>
      <c r="AU274" s="618"/>
      <c r="AV274" s="612"/>
      <c r="AW274" s="612"/>
      <c r="AX274" s="612"/>
      <c r="AY274" s="612"/>
      <c r="AZ274" s="613"/>
      <c r="BK274" s="600"/>
      <c r="BL274" s="600"/>
      <c r="BM274" s="600"/>
      <c r="BN274" s="600"/>
      <c r="BO274" s="600"/>
      <c r="BP274" s="600"/>
      <c r="BQ274" s="600"/>
      <c r="BR274" s="600"/>
      <c r="BS274" s="600"/>
      <c r="BT274" s="600"/>
      <c r="BU274" s="600"/>
      <c r="BV274" s="600"/>
    </row>
    <row r="275" spans="1:74" s="586" customFormat="1" ht="18" hidden="1" customHeight="1">
      <c r="A275" s="578">
        <f t="shared" si="8"/>
        <v>0</v>
      </c>
      <c r="B275" s="614"/>
      <c r="C275" s="614"/>
      <c r="D275" s="587" t="s">
        <v>540</v>
      </c>
      <c r="E275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275" s="612"/>
      <c r="G275" s="612"/>
      <c r="H275" s="612"/>
      <c r="I275" s="612"/>
      <c r="J275" s="612"/>
      <c r="K275" s="612"/>
      <c r="L275" s="612"/>
      <c r="M275" s="612"/>
      <c r="N275" s="612"/>
      <c r="O275" s="612"/>
      <c r="P275" s="612"/>
      <c r="Q275" s="615"/>
      <c r="R275" s="615"/>
      <c r="S275" s="615"/>
      <c r="T275" s="615"/>
      <c r="U275" s="615"/>
      <c r="V275" s="612"/>
      <c r="W275" s="612"/>
      <c r="X275" s="612"/>
      <c r="Y275" s="612"/>
      <c r="Z275" s="612"/>
      <c r="AA275" s="612"/>
      <c r="AB275" s="612"/>
      <c r="AC275" s="612"/>
      <c r="AD275" s="612"/>
      <c r="AE275" s="612"/>
      <c r="AF275" s="612"/>
      <c r="AG275" s="612"/>
      <c r="AH275" s="617"/>
      <c r="AI275" s="617"/>
      <c r="AJ275" s="617"/>
      <c r="AK275" s="617"/>
      <c r="AL275" s="618"/>
      <c r="AM275" s="618"/>
      <c r="AN275" s="618"/>
      <c r="AO275" s="618"/>
      <c r="AP275" s="618"/>
      <c r="AQ275" s="618"/>
      <c r="AR275" s="618"/>
      <c r="AS275" s="618"/>
      <c r="AT275" s="618"/>
      <c r="AU275" s="618"/>
      <c r="AV275" s="612"/>
      <c r="AW275" s="612"/>
      <c r="AX275" s="612"/>
      <c r="AY275" s="612"/>
      <c r="AZ275" s="613"/>
      <c r="BK275" s="600"/>
      <c r="BL275" s="600"/>
      <c r="BM275" s="600"/>
      <c r="BN275" s="600"/>
      <c r="BO275" s="600"/>
      <c r="BP275" s="600"/>
      <c r="BQ275" s="600"/>
      <c r="BR275" s="600"/>
      <c r="BS275" s="600"/>
      <c r="BT275" s="600"/>
      <c r="BU275" s="600"/>
      <c r="BV275" s="600"/>
    </row>
    <row r="276" spans="1:74" s="586" customFormat="1" ht="18" hidden="1" customHeight="1">
      <c r="A276" s="578">
        <f t="shared" si="8"/>
        <v>0</v>
      </c>
      <c r="B276" s="614"/>
      <c r="C276" s="614"/>
      <c r="D276" s="587" t="s">
        <v>540</v>
      </c>
      <c r="E276" s="614" t="str">
        <f>CONCATENATE("조림목이 자연발생 식생과 경재하고 있으며 조림목은 ",AQ269,"이다." )</f>
        <v>조림목이 자연발생 식생과 경재하고 있으며 조림목은 0이다.</v>
      </c>
      <c r="F276" s="612"/>
      <c r="G276" s="612"/>
      <c r="H276" s="612"/>
      <c r="I276" s="612"/>
      <c r="J276" s="612"/>
      <c r="K276" s="612"/>
      <c r="L276" s="612"/>
      <c r="M276" s="612"/>
      <c r="N276" s="612"/>
      <c r="O276" s="612"/>
      <c r="P276" s="612"/>
      <c r="Q276" s="612"/>
      <c r="R276" s="612"/>
      <c r="S276" s="612"/>
      <c r="T276" s="612"/>
      <c r="U276" s="612"/>
      <c r="V276" s="612"/>
      <c r="W276" s="612"/>
      <c r="X276" s="612"/>
      <c r="Y276" s="612"/>
      <c r="Z276" s="612"/>
      <c r="AA276" s="612"/>
      <c r="AB276" s="612"/>
      <c r="AC276" s="612"/>
      <c r="AD276" s="612"/>
      <c r="AE276" s="612"/>
      <c r="AF276" s="612"/>
      <c r="AG276" s="612"/>
      <c r="AH276" s="617"/>
      <c r="AI276" s="617"/>
      <c r="AJ276" s="617"/>
      <c r="AK276" s="617"/>
      <c r="AL276" s="618"/>
      <c r="AM276" s="618"/>
      <c r="AN276" s="618"/>
      <c r="AO276" s="618"/>
      <c r="AP276" s="618"/>
      <c r="AQ276" s="618"/>
      <c r="AR276" s="618"/>
      <c r="AS276" s="618"/>
      <c r="AT276" s="618"/>
      <c r="AU276" s="618"/>
      <c r="AV276" s="612"/>
      <c r="AW276" s="612"/>
      <c r="AX276" s="612"/>
      <c r="AY276" s="612"/>
      <c r="AZ276" s="613"/>
      <c r="BK276" s="600"/>
      <c r="BL276" s="600"/>
      <c r="BM276" s="600"/>
      <c r="BN276" s="600"/>
      <c r="BO276" s="600"/>
      <c r="BP276" s="600"/>
      <c r="BQ276" s="600"/>
      <c r="BR276" s="600"/>
      <c r="BS276" s="600"/>
      <c r="BT276" s="600"/>
      <c r="BU276" s="600"/>
      <c r="BV276" s="600"/>
    </row>
    <row r="277" spans="1:74" s="586" customFormat="1" ht="13.5" hidden="1" customHeight="1">
      <c r="A277" s="578">
        <f t="shared" si="8"/>
        <v>0</v>
      </c>
      <c r="B277" s="620"/>
      <c r="C277" s="620"/>
      <c r="D277" s="620"/>
      <c r="E277" s="620"/>
      <c r="F277" s="595"/>
      <c r="G277" s="595"/>
      <c r="H277" s="595"/>
      <c r="I277" s="595"/>
      <c r="J277" s="621"/>
      <c r="K277" s="621"/>
      <c r="L277" s="621"/>
      <c r="M277" s="621"/>
      <c r="N277" s="621"/>
      <c r="O277" s="621"/>
      <c r="P277" s="621"/>
      <c r="Q277" s="622"/>
      <c r="R277" s="622"/>
      <c r="S277" s="622"/>
      <c r="T277" s="622"/>
      <c r="U277" s="622"/>
      <c r="V277" s="612"/>
      <c r="W277" s="612"/>
      <c r="X277" s="612"/>
      <c r="Y277" s="612"/>
      <c r="Z277" s="612"/>
      <c r="AA277" s="612"/>
      <c r="AB277" s="612"/>
      <c r="AC277" s="612"/>
      <c r="AD277" s="612"/>
      <c r="AE277" s="612"/>
      <c r="AF277" s="612"/>
      <c r="AG277" s="612"/>
      <c r="AH277" s="623"/>
      <c r="AI277" s="623"/>
      <c r="AJ277" s="623"/>
      <c r="AK277" s="623"/>
      <c r="AL277" s="624"/>
      <c r="AM277" s="624"/>
      <c r="AN277" s="624"/>
      <c r="AO277" s="624"/>
      <c r="AP277" s="624"/>
      <c r="AQ277" s="624"/>
      <c r="AR277" s="624"/>
      <c r="AS277" s="624"/>
      <c r="AT277" s="624"/>
      <c r="AU277" s="624"/>
      <c r="AV277" s="595"/>
      <c r="AW277" s="595"/>
      <c r="AX277" s="595"/>
      <c r="AY277" s="595"/>
      <c r="AZ277" s="613"/>
      <c r="BK277" s="600"/>
      <c r="BL277" s="600"/>
      <c r="BM277" s="600"/>
      <c r="BN277" s="600"/>
      <c r="BO277" s="600"/>
      <c r="BP277" s="600"/>
      <c r="BQ277" s="600"/>
      <c r="BR277" s="600"/>
      <c r="BS277" s="600"/>
      <c r="BT277" s="600"/>
      <c r="BU277" s="600"/>
      <c r="BV277" s="600"/>
    </row>
    <row r="278" spans="1:74" s="601" customFormat="1" ht="19.5" hidden="1" customHeight="1">
      <c r="A278" s="578">
        <f t="shared" si="8"/>
        <v>0</v>
      </c>
      <c r="B278" s="2116" t="s">
        <v>2071</v>
      </c>
      <c r="C278" s="2116"/>
      <c r="D278" s="2116"/>
      <c r="E278" s="2116"/>
      <c r="F278" s="2116"/>
      <c r="G278" s="2116"/>
      <c r="H278" s="2116"/>
      <c r="I278" s="2116"/>
      <c r="J278" s="2116"/>
      <c r="K278" s="2116"/>
      <c r="L278" s="2116"/>
      <c r="M278" s="2116"/>
      <c r="N278" s="2116"/>
      <c r="O278" s="2116"/>
      <c r="P278" s="2116"/>
      <c r="Q278" s="2116"/>
      <c r="R278" s="2116"/>
      <c r="S278" s="2116"/>
      <c r="T278" s="2116"/>
      <c r="U278" s="2116"/>
      <c r="V278" s="2116"/>
      <c r="W278" s="2116"/>
      <c r="X278" s="2116"/>
      <c r="Y278" s="2116"/>
      <c r="Z278" s="2116"/>
      <c r="AA278" s="2116"/>
      <c r="AB278" s="2116"/>
      <c r="AC278" s="2116"/>
      <c r="AD278" s="2116"/>
      <c r="AE278" s="2116"/>
      <c r="AF278" s="2116"/>
      <c r="AG278" s="2116"/>
      <c r="AH278" s="2116"/>
      <c r="AI278" s="2116"/>
      <c r="AJ278" s="2116"/>
      <c r="AK278" s="2116"/>
      <c r="AL278" s="2116"/>
      <c r="AM278" s="2116"/>
      <c r="AN278" s="2116"/>
      <c r="AO278" s="2116"/>
      <c r="AP278" s="2116"/>
      <c r="AQ278" s="2116"/>
      <c r="AR278" s="2116"/>
      <c r="AS278" s="2116"/>
      <c r="AT278" s="2116"/>
      <c r="AU278" s="2116"/>
      <c r="AV278" s="2116"/>
      <c r="AW278" s="2116"/>
      <c r="AX278" s="2116"/>
      <c r="AY278" s="2116"/>
      <c r="AZ278" s="625"/>
      <c r="BB278" s="600"/>
      <c r="BC278" s="600"/>
      <c r="BD278" s="600"/>
      <c r="BE278" s="600"/>
      <c r="BF278" s="600"/>
      <c r="BG278" s="600"/>
      <c r="BH278" s="600"/>
      <c r="BI278" s="600"/>
      <c r="BJ278" s="600"/>
      <c r="BK278" s="600"/>
      <c r="BL278" s="600"/>
      <c r="BM278" s="600"/>
      <c r="BN278" s="600"/>
      <c r="BO278" s="600"/>
      <c r="BP278" s="600"/>
      <c r="BQ278" s="600"/>
      <c r="BR278" s="600"/>
      <c r="BS278" s="600"/>
      <c r="BT278" s="600"/>
      <c r="BU278" s="600"/>
      <c r="BV278" s="600"/>
    </row>
    <row r="279" spans="1:74" s="601" customFormat="1" ht="18" hidden="1" customHeight="1">
      <c r="A279" s="578">
        <f t="shared" si="8"/>
        <v>0</v>
      </c>
      <c r="B279" s="626"/>
      <c r="C279" s="587" t="s">
        <v>792</v>
      </c>
      <c r="D279" s="588" t="s">
        <v>793</v>
      </c>
      <c r="E279" s="588"/>
      <c r="F279" s="588"/>
      <c r="G279" s="588"/>
      <c r="H279" s="588"/>
      <c r="I279" s="588"/>
      <c r="J279" s="627"/>
      <c r="K279" s="627"/>
      <c r="L279" s="627"/>
      <c r="M279" s="627"/>
      <c r="N279" s="627"/>
      <c r="O279" s="627"/>
      <c r="P279" s="627"/>
      <c r="Q279" s="627"/>
      <c r="R279" s="627"/>
      <c r="S279" s="627"/>
      <c r="T279" s="627"/>
      <c r="U279" s="627"/>
      <c r="V279" s="627"/>
      <c r="W279" s="627"/>
      <c r="X279" s="627"/>
      <c r="Y279" s="627"/>
      <c r="Z279" s="627"/>
      <c r="AA279" s="627"/>
      <c r="AB279" s="627"/>
      <c r="AC279" s="627"/>
      <c r="AD279" s="627"/>
      <c r="AE279" s="627"/>
      <c r="AF279" s="627"/>
      <c r="AG279" s="627"/>
      <c r="AH279" s="627"/>
      <c r="AI279" s="627"/>
      <c r="AJ279" s="627"/>
      <c r="AK279" s="627"/>
      <c r="AL279" s="627"/>
      <c r="AM279" s="627"/>
      <c r="AN279" s="627"/>
      <c r="AO279" s="627"/>
      <c r="AP279" s="627"/>
      <c r="AQ279" s="627"/>
      <c r="AR279" s="627"/>
      <c r="AS279" s="627"/>
      <c r="AT279" s="627"/>
      <c r="AU279" s="627"/>
      <c r="AV279" s="627"/>
      <c r="AW279" s="627"/>
      <c r="AX279" s="627"/>
      <c r="AY279" s="627"/>
      <c r="AZ279" s="625"/>
      <c r="BB279" s="600"/>
      <c r="BC279" s="600"/>
      <c r="BD279" s="600"/>
      <c r="BE279" s="600"/>
      <c r="BF279" s="600"/>
      <c r="BG279" s="600"/>
      <c r="BH279" s="600"/>
      <c r="BI279" s="600"/>
      <c r="BJ279" s="600"/>
      <c r="BK279" s="600"/>
      <c r="BL279" s="600"/>
      <c r="BM279" s="600"/>
      <c r="BN279" s="600"/>
      <c r="BO279" s="600"/>
      <c r="BP279" s="600"/>
      <c r="BQ279" s="600"/>
      <c r="BR279" s="600"/>
      <c r="BS279" s="600"/>
      <c r="BT279" s="600"/>
      <c r="BU279" s="600"/>
      <c r="BV279" s="600"/>
    </row>
    <row r="280" spans="1:74" s="600" customFormat="1" ht="18" hidden="1" customHeight="1">
      <c r="A280" s="578">
        <f t="shared" si="8"/>
        <v>0</v>
      </c>
      <c r="B280" s="587"/>
      <c r="C280" s="587"/>
      <c r="D280" s="587" t="s">
        <v>540</v>
      </c>
      <c r="E280" s="588" t="str">
        <f>CONCATENATE("조림목이 정상적으로 생육하기 위해서는 조림목을 제외한 모든 식생을 제거하여야 하므로 ",AO253,"로 적용한다.")</f>
        <v>조림목이 정상적으로 생육하기 위해서는 조림목을 제외한 모든 식생을 제거하여야 하므로 0로 적용한다.</v>
      </c>
      <c r="F280" s="588"/>
      <c r="G280" s="588"/>
      <c r="H280" s="588"/>
      <c r="I280" s="588"/>
      <c r="J280" s="589"/>
      <c r="K280" s="588"/>
      <c r="L280" s="588"/>
      <c r="M280" s="588"/>
      <c r="N280" s="588"/>
      <c r="O280" s="588"/>
      <c r="P280" s="588"/>
      <c r="Q280" s="588"/>
      <c r="R280" s="588"/>
      <c r="S280" s="588"/>
      <c r="T280" s="588"/>
      <c r="U280" s="588"/>
      <c r="V280" s="588"/>
      <c r="W280" s="588"/>
      <c r="X280" s="588"/>
      <c r="Y280" s="588"/>
      <c r="Z280" s="588"/>
      <c r="AA280" s="588"/>
      <c r="AB280" s="588"/>
      <c r="AC280" s="588"/>
      <c r="AD280" s="588"/>
      <c r="AE280" s="588"/>
      <c r="AF280" s="588"/>
      <c r="AG280" s="588"/>
      <c r="AH280" s="588"/>
      <c r="AI280" s="588"/>
      <c r="AJ280" s="588"/>
      <c r="AK280" s="588"/>
      <c r="AL280" s="588"/>
      <c r="AM280" s="588"/>
      <c r="AN280" s="588"/>
      <c r="AO280" s="588"/>
      <c r="AP280" s="588"/>
      <c r="AQ280" s="588"/>
      <c r="AR280" s="588"/>
      <c r="AS280" s="588"/>
      <c r="AT280" s="588"/>
      <c r="AU280" s="588"/>
      <c r="AV280" s="588"/>
      <c r="AW280" s="588"/>
      <c r="AX280" s="588"/>
      <c r="AY280" s="588"/>
      <c r="AZ280" s="628"/>
      <c r="BB280" s="601"/>
      <c r="BC280" s="601"/>
      <c r="BD280" s="601"/>
      <c r="BE280" s="601"/>
      <c r="BF280" s="601"/>
      <c r="BG280" s="601"/>
      <c r="BH280" s="601"/>
      <c r="BI280" s="601"/>
      <c r="BJ280" s="601"/>
      <c r="BK280" s="601"/>
      <c r="BL280" s="601"/>
      <c r="BM280" s="601"/>
      <c r="BN280" s="601"/>
      <c r="BO280" s="601"/>
      <c r="BP280" s="601"/>
      <c r="BQ280" s="601"/>
      <c r="BR280" s="601"/>
      <c r="BS280" s="601"/>
      <c r="BT280" s="601"/>
      <c r="BU280" s="601"/>
      <c r="BV280" s="601"/>
    </row>
    <row r="281" spans="1:74" s="600" customFormat="1" ht="18" hidden="1" customHeight="1">
      <c r="A281" s="578">
        <f t="shared" si="8"/>
        <v>0</v>
      </c>
      <c r="B281" s="587"/>
      <c r="C281" s="587" t="s">
        <v>794</v>
      </c>
      <c r="D281" s="588" t="s">
        <v>795</v>
      </c>
      <c r="E281" s="588"/>
      <c r="F281" s="588"/>
      <c r="G281" s="588"/>
      <c r="H281" s="588"/>
      <c r="I281" s="588"/>
      <c r="J281" s="588"/>
      <c r="K281" s="588"/>
      <c r="L281" s="588"/>
      <c r="M281" s="588"/>
      <c r="N281" s="588"/>
      <c r="O281" s="588"/>
      <c r="P281" s="588"/>
      <c r="Q281" s="588"/>
      <c r="R281" s="588"/>
      <c r="S281" s="588"/>
      <c r="T281" s="588"/>
      <c r="U281" s="588"/>
      <c r="V281" s="588"/>
      <c r="W281" s="588"/>
      <c r="X281" s="588"/>
      <c r="Y281" s="588"/>
      <c r="Z281" s="588"/>
      <c r="AA281" s="588"/>
      <c r="AB281" s="588"/>
      <c r="AC281" s="588"/>
      <c r="AD281" s="588"/>
      <c r="AE281" s="588"/>
      <c r="AF281" s="588"/>
      <c r="AG281" s="588"/>
      <c r="AH281" s="588"/>
      <c r="AI281" s="588"/>
      <c r="AJ281" s="588"/>
      <c r="AK281" s="588"/>
      <c r="AL281" s="588"/>
      <c r="AM281" s="588"/>
      <c r="AN281" s="588"/>
      <c r="AO281" s="588"/>
      <c r="AP281" s="588"/>
      <c r="AQ281" s="588"/>
      <c r="AR281" s="588"/>
      <c r="AS281" s="588"/>
      <c r="AT281" s="588"/>
      <c r="AU281" s="588"/>
      <c r="AV281" s="588"/>
      <c r="AW281" s="588"/>
      <c r="AX281" s="588"/>
      <c r="AY281" s="588"/>
      <c r="AZ281" s="628"/>
    </row>
    <row r="282" spans="1:74" s="600" customFormat="1" ht="18" hidden="1" customHeight="1">
      <c r="A282" s="578">
        <f t="shared" si="8"/>
        <v>0</v>
      </c>
      <c r="B282" s="587"/>
      <c r="C282" s="2111" t="s">
        <v>796</v>
      </c>
      <c r="D282" s="2111"/>
      <c r="E282" s="2111"/>
      <c r="F282" s="2111"/>
      <c r="G282" s="2111"/>
      <c r="H282" s="2111"/>
      <c r="I282" s="2111"/>
      <c r="J282" s="2111"/>
      <c r="K282" s="2111"/>
      <c r="L282" s="2111"/>
      <c r="M282" s="2111"/>
      <c r="N282" s="2111"/>
      <c r="O282" s="2111"/>
      <c r="P282" s="2111"/>
      <c r="Q282" s="2111"/>
      <c r="R282" s="2111"/>
      <c r="S282" s="2111"/>
      <c r="T282" s="2111"/>
      <c r="U282" s="2111"/>
      <c r="V282" s="2111"/>
      <c r="W282" s="2111"/>
      <c r="X282" s="2111"/>
      <c r="Y282" s="2111"/>
      <c r="Z282" s="2111"/>
      <c r="AA282" s="2111" t="s">
        <v>797</v>
      </c>
      <c r="AB282" s="2111"/>
      <c r="AC282" s="2111"/>
      <c r="AD282" s="2111"/>
      <c r="AE282" s="2111"/>
      <c r="AF282" s="2111"/>
      <c r="AG282" s="2111"/>
      <c r="AH282" s="2111"/>
      <c r="AI282" s="2111"/>
      <c r="AJ282" s="2111"/>
      <c r="AK282" s="2111"/>
      <c r="AL282" s="2111"/>
      <c r="AM282" s="2111"/>
      <c r="AN282" s="2111"/>
      <c r="AO282" s="2111"/>
      <c r="AP282" s="2111"/>
      <c r="AQ282" s="2111"/>
      <c r="AR282" s="2111"/>
      <c r="AS282" s="2111"/>
      <c r="AT282" s="2111"/>
      <c r="AU282" s="2111"/>
      <c r="AV282" s="2111"/>
      <c r="AW282" s="2111"/>
      <c r="AX282" s="2111"/>
      <c r="AY282" s="587"/>
      <c r="AZ282" s="586"/>
    </row>
    <row r="283" spans="1:74" s="586" customFormat="1" ht="18" hidden="1" customHeight="1">
      <c r="A283" s="578">
        <f t="shared" si="8"/>
        <v>0</v>
      </c>
      <c r="B283" s="629"/>
      <c r="C283" s="2111" t="s">
        <v>798</v>
      </c>
      <c r="D283" s="2111"/>
      <c r="E283" s="2111"/>
      <c r="F283" s="2111"/>
      <c r="G283" s="2111"/>
      <c r="H283" s="2111"/>
      <c r="I283" s="2111"/>
      <c r="J283" s="2111"/>
      <c r="K283" s="2111" t="s">
        <v>799</v>
      </c>
      <c r="L283" s="2111"/>
      <c r="M283" s="2111"/>
      <c r="N283" s="2111"/>
      <c r="O283" s="2111"/>
      <c r="P283" s="2111"/>
      <c r="Q283" s="2111"/>
      <c r="R283" s="2111"/>
      <c r="S283" s="2111" t="s">
        <v>800</v>
      </c>
      <c r="T283" s="2111"/>
      <c r="U283" s="2111"/>
      <c r="V283" s="2111"/>
      <c r="W283" s="2111"/>
      <c r="X283" s="2111"/>
      <c r="Y283" s="2111"/>
      <c r="Z283" s="2111"/>
      <c r="AA283" s="2111" t="s">
        <v>801</v>
      </c>
      <c r="AB283" s="2111"/>
      <c r="AC283" s="2111"/>
      <c r="AD283" s="2111"/>
      <c r="AE283" s="2111"/>
      <c r="AF283" s="2111"/>
      <c r="AG283" s="2111"/>
      <c r="AH283" s="2111"/>
      <c r="AI283" s="2111" t="s">
        <v>802</v>
      </c>
      <c r="AJ283" s="2111"/>
      <c r="AK283" s="2111"/>
      <c r="AL283" s="2111"/>
      <c r="AM283" s="2111"/>
      <c r="AN283" s="2111"/>
      <c r="AO283" s="2111"/>
      <c r="AP283" s="2111"/>
      <c r="AQ283" s="2111" t="s">
        <v>574</v>
      </c>
      <c r="AR283" s="2111"/>
      <c r="AS283" s="2111"/>
      <c r="AT283" s="2111"/>
      <c r="AU283" s="2111"/>
      <c r="AV283" s="2111"/>
      <c r="AW283" s="2111"/>
      <c r="AX283" s="2111"/>
      <c r="AY283" s="629"/>
      <c r="AZ283" s="585"/>
      <c r="BB283" s="600"/>
      <c r="BC283" s="600"/>
      <c r="BD283" s="600"/>
      <c r="BE283" s="600"/>
      <c r="BF283" s="600"/>
      <c r="BG283" s="600"/>
      <c r="BH283" s="600"/>
      <c r="BI283" s="600"/>
      <c r="BJ283" s="600"/>
      <c r="BK283" s="600"/>
      <c r="BL283" s="600"/>
      <c r="BM283" s="600"/>
      <c r="BN283" s="600"/>
      <c r="BO283" s="600"/>
      <c r="BP283" s="600"/>
      <c r="BQ283" s="600"/>
      <c r="BR283" s="600"/>
      <c r="BS283" s="600"/>
      <c r="BT283" s="600"/>
      <c r="BU283" s="600"/>
      <c r="BV283" s="600"/>
    </row>
    <row r="284" spans="1:74" s="580" customFormat="1" ht="18" hidden="1" customHeight="1">
      <c r="A284" s="578">
        <f t="shared" si="8"/>
        <v>0</v>
      </c>
      <c r="B284" s="612"/>
      <c r="C284" s="2111" t="s">
        <v>536</v>
      </c>
      <c r="D284" s="2111"/>
      <c r="E284" s="2111"/>
      <c r="F284" s="2111"/>
      <c r="G284" s="2111"/>
      <c r="H284" s="2111"/>
      <c r="I284" s="2111"/>
      <c r="J284" s="2111"/>
      <c r="K284" s="2111" t="s">
        <v>805</v>
      </c>
      <c r="L284" s="2111"/>
      <c r="M284" s="2111"/>
      <c r="N284" s="2111"/>
      <c r="O284" s="2111"/>
      <c r="P284" s="2111"/>
      <c r="Q284" s="2111"/>
      <c r="R284" s="2111"/>
      <c r="S284" s="2112"/>
      <c r="T284" s="2112"/>
      <c r="U284" s="2112"/>
      <c r="V284" s="2112"/>
      <c r="W284" s="2112"/>
      <c r="X284" s="2112"/>
      <c r="Y284" s="2112"/>
      <c r="Z284" s="2112"/>
      <c r="AA284" s="2113" t="str">
        <f>'6-3표준조사(3)'!P381</f>
        <v>완 (15˚ 이하)</v>
      </c>
      <c r="AB284" s="2113"/>
      <c r="AC284" s="2113"/>
      <c r="AD284" s="2113"/>
      <c r="AE284" s="2113"/>
      <c r="AF284" s="2113"/>
      <c r="AG284" s="2113"/>
      <c r="AH284" s="2113"/>
      <c r="AI284" s="2113" t="str">
        <f>'6-3표준조사(3)'!Q381</f>
        <v>개소당5ha이상</v>
      </c>
      <c r="AJ284" s="2113"/>
      <c r="AK284" s="2113"/>
      <c r="AL284" s="2113"/>
      <c r="AM284" s="2113"/>
      <c r="AN284" s="2113"/>
      <c r="AO284" s="2113"/>
      <c r="AP284" s="2113"/>
      <c r="AQ284" s="2113">
        <f>'6-3표준조사(3)'!R381</f>
        <v>0</v>
      </c>
      <c r="AR284" s="2113"/>
      <c r="AS284" s="2113"/>
      <c r="AT284" s="2113"/>
      <c r="AU284" s="2113"/>
      <c r="AV284" s="2113"/>
      <c r="AW284" s="2113"/>
      <c r="AX284" s="2113"/>
      <c r="AY284" s="612"/>
      <c r="AZ284" s="613"/>
    </row>
    <row r="285" spans="1:74" s="586" customFormat="1" ht="18" hidden="1" customHeight="1">
      <c r="A285" s="578">
        <f t="shared" si="8"/>
        <v>0</v>
      </c>
      <c r="B285" s="612"/>
      <c r="C285" s="2111" t="s">
        <v>806</v>
      </c>
      <c r="D285" s="2111"/>
      <c r="E285" s="2111"/>
      <c r="F285" s="2111"/>
      <c r="G285" s="2111"/>
      <c r="H285" s="2111"/>
      <c r="I285" s="2111"/>
      <c r="J285" s="2111"/>
      <c r="K285" s="2111" t="s">
        <v>807</v>
      </c>
      <c r="L285" s="2111"/>
      <c r="M285" s="2111"/>
      <c r="N285" s="2111"/>
      <c r="O285" s="2111"/>
      <c r="P285" s="2111"/>
      <c r="Q285" s="2111"/>
      <c r="R285" s="2111"/>
      <c r="S285" s="2115">
        <f>K269</f>
        <v>0</v>
      </c>
      <c r="T285" s="2115"/>
      <c r="U285" s="2115"/>
      <c r="V285" s="2115"/>
      <c r="W285" s="2115"/>
      <c r="X285" s="2115"/>
      <c r="Y285" s="2115"/>
      <c r="Z285" s="2115"/>
      <c r="AA285" s="2114"/>
      <c r="AB285" s="2114"/>
      <c r="AC285" s="2114"/>
      <c r="AD285" s="2114"/>
      <c r="AE285" s="2114"/>
      <c r="AF285" s="2114"/>
      <c r="AG285" s="2114"/>
      <c r="AH285" s="2114"/>
      <c r="AI285" s="2114"/>
      <c r="AJ285" s="2114"/>
      <c r="AK285" s="2114"/>
      <c r="AL285" s="2114"/>
      <c r="AM285" s="2114"/>
      <c r="AN285" s="2114"/>
      <c r="AO285" s="2114"/>
      <c r="AP285" s="2114"/>
      <c r="AQ285" s="2114"/>
      <c r="AR285" s="2114"/>
      <c r="AS285" s="2114"/>
      <c r="AT285" s="2114"/>
      <c r="AU285" s="2114"/>
      <c r="AV285" s="2114"/>
      <c r="AW285" s="2114"/>
      <c r="AX285" s="2114"/>
      <c r="AY285" s="612"/>
      <c r="AZ285" s="613"/>
    </row>
    <row r="286" spans="1:74" s="586" customFormat="1" ht="18" hidden="1" customHeight="1">
      <c r="A286" s="578">
        <f>IF(S$284&gt;0,1,0)</f>
        <v>0</v>
      </c>
      <c r="B286" s="630"/>
      <c r="C286" s="630" t="s">
        <v>407</v>
      </c>
      <c r="D286" s="630" t="s">
        <v>536</v>
      </c>
      <c r="E286" s="630"/>
      <c r="F286" s="630"/>
      <c r="G286" s="631"/>
      <c r="H286" s="631"/>
      <c r="I286" s="631"/>
      <c r="J286" s="631"/>
      <c r="K286" s="631"/>
      <c r="L286" s="618"/>
      <c r="M286" s="618"/>
      <c r="N286" s="618"/>
      <c r="O286" s="618"/>
      <c r="P286" s="618"/>
      <c r="Q286" s="632"/>
      <c r="R286" s="632"/>
      <c r="S286" s="632"/>
      <c r="T286" s="632"/>
      <c r="U286" s="632"/>
      <c r="V286" s="612"/>
      <c r="W286" s="612"/>
      <c r="X286" s="612"/>
      <c r="Y286" s="612"/>
      <c r="Z286" s="633"/>
      <c r="AA286" s="612"/>
      <c r="AB286" s="612"/>
      <c r="AC286" s="612"/>
      <c r="AD286" s="634"/>
      <c r="AE286" s="612"/>
      <c r="AF286" s="612"/>
      <c r="AG286" s="612"/>
      <c r="AH286" s="635"/>
      <c r="AI286" s="635"/>
      <c r="AJ286" s="635"/>
      <c r="AK286" s="635"/>
      <c r="AL286" s="635"/>
      <c r="AM286" s="635"/>
      <c r="AN286" s="635"/>
      <c r="AO286" s="635"/>
      <c r="AP286" s="635"/>
      <c r="AQ286" s="636"/>
      <c r="AR286" s="636"/>
      <c r="AS286" s="636"/>
      <c r="AT286" s="636"/>
      <c r="AU286" s="637"/>
      <c r="AV286" s="637"/>
      <c r="AW286" s="637"/>
      <c r="AX286" s="637"/>
      <c r="AY286" s="637"/>
      <c r="AZ286" s="638"/>
    </row>
    <row r="287" spans="1:74" s="586" customFormat="1" ht="18" hidden="1" customHeight="1">
      <c r="A287" s="578">
        <f>IF(S$284&gt;0,1,0)</f>
        <v>0</v>
      </c>
      <c r="B287" s="587"/>
      <c r="C287" s="587"/>
      <c r="D287" s="587" t="s">
        <v>540</v>
      </c>
      <c r="E287" s="587" t="s">
        <v>809</v>
      </c>
      <c r="F287" s="587"/>
      <c r="G287" s="587"/>
      <c r="H287" s="587"/>
      <c r="I287" s="587"/>
      <c r="J287" s="634"/>
      <c r="K287" s="634"/>
      <c r="L287" s="634"/>
      <c r="M287" s="634"/>
      <c r="N287" s="587"/>
      <c r="O287" s="587"/>
      <c r="P287" s="587"/>
      <c r="Q287" s="587"/>
      <c r="R287" s="587"/>
      <c r="S287" s="587"/>
      <c r="T287" s="632"/>
      <c r="U287" s="632"/>
      <c r="V287" s="632"/>
      <c r="W287" s="632"/>
      <c r="X287" s="587"/>
      <c r="Y287" s="587"/>
      <c r="Z287" s="587"/>
      <c r="AA287" s="587"/>
      <c r="AB287" s="632"/>
      <c r="AC287" s="632"/>
      <c r="AD287" s="632"/>
      <c r="AE287" s="632"/>
      <c r="AF287" s="587"/>
      <c r="AG287" s="587"/>
      <c r="AH287" s="587"/>
      <c r="AI287" s="587"/>
      <c r="AJ287" s="587"/>
      <c r="AK287" s="587"/>
      <c r="AL287" s="587"/>
      <c r="AM287" s="587"/>
      <c r="AN287" s="587"/>
      <c r="AO287" s="587"/>
      <c r="AP287" s="587"/>
      <c r="AQ287" s="587"/>
      <c r="AR287" s="587"/>
      <c r="AS287" s="587"/>
      <c r="AT287" s="587"/>
      <c r="AU287" s="587"/>
      <c r="AV287" s="587"/>
      <c r="AW287" s="587"/>
      <c r="AX287" s="587"/>
      <c r="AY287" s="587"/>
    </row>
    <row r="288" spans="1:74" s="600" customFormat="1" ht="18" hidden="1" customHeight="1">
      <c r="A288" s="578">
        <f>IF(S$284&gt;0,1,0)</f>
        <v>0</v>
      </c>
      <c r="B288" s="587"/>
      <c r="C288" s="587"/>
      <c r="D288" s="587" t="s">
        <v>540</v>
      </c>
      <c r="E288" s="588" t="s">
        <v>810</v>
      </c>
      <c r="F288" s="588"/>
      <c r="G288" s="588"/>
      <c r="H288" s="588"/>
      <c r="I288" s="588"/>
      <c r="J288" s="588"/>
      <c r="K288" s="588"/>
      <c r="L288" s="588"/>
      <c r="M288" s="588"/>
      <c r="N288" s="588"/>
      <c r="O288" s="588"/>
      <c r="P288" s="588"/>
      <c r="Q288" s="588"/>
      <c r="R288" s="588"/>
      <c r="S288" s="588"/>
      <c r="T288" s="588"/>
      <c r="U288" s="588"/>
      <c r="V288" s="588"/>
      <c r="W288" s="588"/>
      <c r="X288" s="588"/>
      <c r="Y288" s="588"/>
      <c r="Z288" s="588"/>
      <c r="AA288" s="588"/>
      <c r="AB288" s="588"/>
      <c r="AC288" s="588"/>
      <c r="AD288" s="588"/>
      <c r="AE288" s="588"/>
      <c r="AF288" s="588"/>
      <c r="AG288" s="588"/>
      <c r="AH288" s="588"/>
      <c r="AI288" s="588"/>
      <c r="AJ288" s="588"/>
      <c r="AK288" s="588"/>
      <c r="AL288" s="588"/>
      <c r="AM288" s="588"/>
      <c r="AN288" s="588"/>
      <c r="AO288" s="588"/>
      <c r="AP288" s="588"/>
      <c r="AQ288" s="588"/>
      <c r="AR288" s="588"/>
      <c r="AS288" s="588"/>
      <c r="AT288" s="588"/>
      <c r="AU288" s="588"/>
      <c r="AV288" s="588"/>
      <c r="AW288" s="588"/>
      <c r="AX288" s="588"/>
      <c r="AY288" s="588"/>
      <c r="AZ288" s="628"/>
    </row>
    <row r="289" spans="1:52" s="601" customFormat="1" ht="18" hidden="1" customHeight="1">
      <c r="A289" s="578"/>
      <c r="B289" s="587"/>
      <c r="C289" s="587" t="s">
        <v>811</v>
      </c>
      <c r="D289" s="587"/>
      <c r="E289" s="639"/>
      <c r="F289" s="639"/>
      <c r="G289" s="639"/>
      <c r="H289" s="639"/>
      <c r="I289" s="639"/>
      <c r="J289" s="639"/>
      <c r="K289" s="639"/>
      <c r="L289" s="639"/>
      <c r="M289" s="639"/>
      <c r="N289" s="639"/>
      <c r="O289" s="639"/>
      <c r="P289" s="639"/>
      <c r="Q289" s="639"/>
      <c r="R289" s="639"/>
      <c r="S289" s="639"/>
      <c r="T289" s="639"/>
      <c r="U289" s="639"/>
      <c r="V289" s="639"/>
      <c r="W289" s="639"/>
      <c r="X289" s="639"/>
      <c r="Y289" s="639"/>
      <c r="Z289" s="639"/>
      <c r="AA289" s="639"/>
      <c r="AB289" s="639"/>
      <c r="AC289" s="639"/>
      <c r="AD289" s="639"/>
      <c r="AE289" s="639"/>
      <c r="AF289" s="639"/>
      <c r="AG289" s="639"/>
      <c r="AH289" s="639"/>
      <c r="AI289" s="639"/>
      <c r="AJ289" s="639"/>
      <c r="AK289" s="639"/>
      <c r="AL289" s="639"/>
      <c r="AM289" s="639"/>
      <c r="AN289" s="639"/>
      <c r="AO289" s="639"/>
      <c r="AP289" s="639"/>
      <c r="AQ289" s="639"/>
      <c r="AR289" s="639"/>
      <c r="AS289" s="639"/>
      <c r="AT289" s="639"/>
      <c r="AU289" s="639"/>
      <c r="AV289" s="639"/>
      <c r="AW289" s="639"/>
      <c r="AX289" s="639"/>
      <c r="AY289" s="639"/>
      <c r="AZ289" s="640"/>
    </row>
    <row r="290" spans="1:52" s="600" customFormat="1" ht="18" hidden="1" customHeight="1">
      <c r="A290" s="578"/>
      <c r="B290" s="587"/>
      <c r="C290" s="587"/>
      <c r="D290" s="587" t="s">
        <v>540</v>
      </c>
      <c r="E290" s="639" t="s">
        <v>812</v>
      </c>
      <c r="F290" s="639"/>
      <c r="G290" s="639"/>
      <c r="H290" s="639"/>
      <c r="I290" s="639"/>
      <c r="J290" s="639"/>
      <c r="K290" s="639"/>
      <c r="L290" s="639"/>
      <c r="M290" s="639"/>
      <c r="N290" s="639"/>
      <c r="O290" s="639"/>
      <c r="P290" s="639"/>
      <c r="Q290" s="639"/>
      <c r="R290" s="639"/>
      <c r="S290" s="639"/>
      <c r="T290" s="639"/>
      <c r="U290" s="639"/>
      <c r="V290" s="639"/>
      <c r="W290" s="639"/>
      <c r="X290" s="639"/>
      <c r="Y290" s="639"/>
      <c r="Z290" s="639"/>
      <c r="AA290" s="639"/>
      <c r="AB290" s="639"/>
      <c r="AC290" s="639"/>
      <c r="AD290" s="639"/>
      <c r="AE290" s="639"/>
      <c r="AF290" s="639"/>
      <c r="AG290" s="639"/>
      <c r="AH290" s="639"/>
      <c r="AI290" s="639"/>
      <c r="AJ290" s="639"/>
      <c r="AK290" s="639"/>
      <c r="AL290" s="639"/>
      <c r="AM290" s="639"/>
      <c r="AN290" s="639"/>
      <c r="AO290" s="639"/>
      <c r="AP290" s="639"/>
      <c r="AQ290" s="639"/>
      <c r="AR290" s="639"/>
      <c r="AS290" s="639"/>
      <c r="AT290" s="639"/>
      <c r="AU290" s="639"/>
      <c r="AV290" s="639"/>
      <c r="AW290" s="639"/>
      <c r="AX290" s="639"/>
      <c r="AY290" s="639"/>
      <c r="AZ290" s="640"/>
    </row>
    <row r="291" spans="1:52" s="600" customFormat="1" ht="18" hidden="1" customHeight="1">
      <c r="A291" s="578"/>
      <c r="B291" s="587"/>
      <c r="C291" s="587"/>
      <c r="D291" s="587" t="s">
        <v>540</v>
      </c>
      <c r="E291" s="639" t="s">
        <v>813</v>
      </c>
      <c r="F291" s="639"/>
      <c r="G291" s="639"/>
      <c r="H291" s="639"/>
      <c r="I291" s="639"/>
      <c r="J291" s="639"/>
      <c r="K291" s="639"/>
      <c r="L291" s="639"/>
      <c r="M291" s="639"/>
      <c r="N291" s="639"/>
      <c r="O291" s="639"/>
      <c r="P291" s="639"/>
      <c r="Q291" s="639"/>
      <c r="R291" s="639"/>
      <c r="S291" s="639"/>
      <c r="T291" s="639"/>
      <c r="U291" s="639"/>
      <c r="V291" s="639"/>
      <c r="W291" s="639"/>
      <c r="X291" s="639"/>
      <c r="Y291" s="639"/>
      <c r="Z291" s="639"/>
      <c r="AA291" s="639"/>
      <c r="AB291" s="639"/>
      <c r="AC291" s="639"/>
      <c r="AD291" s="639"/>
      <c r="AE291" s="639"/>
      <c r="AF291" s="639"/>
      <c r="AG291" s="639"/>
      <c r="AH291" s="639"/>
      <c r="AI291" s="639"/>
      <c r="AJ291" s="639"/>
      <c r="AK291" s="639"/>
      <c r="AL291" s="639"/>
      <c r="AM291" s="639"/>
      <c r="AN291" s="639"/>
      <c r="AO291" s="639"/>
      <c r="AP291" s="639"/>
      <c r="AQ291" s="639"/>
      <c r="AR291" s="639"/>
      <c r="AS291" s="639"/>
      <c r="AT291" s="639"/>
      <c r="AU291" s="639"/>
      <c r="AV291" s="639"/>
      <c r="AW291" s="639"/>
      <c r="AX291" s="639"/>
      <c r="AY291" s="639"/>
      <c r="AZ291" s="640"/>
    </row>
    <row r="292" spans="1:52" s="600" customFormat="1" ht="18" hidden="1" customHeight="1">
      <c r="A292" s="578"/>
      <c r="B292" s="587"/>
      <c r="C292" s="587" t="s">
        <v>814</v>
      </c>
      <c r="D292" s="587" t="s">
        <v>815</v>
      </c>
      <c r="E292" s="639"/>
      <c r="F292" s="639"/>
      <c r="G292" s="639"/>
      <c r="H292" s="639"/>
      <c r="I292" s="639"/>
      <c r="J292" s="639"/>
      <c r="K292" s="639"/>
      <c r="L292" s="639"/>
      <c r="M292" s="639"/>
      <c r="N292" s="639"/>
      <c r="O292" s="639"/>
      <c r="P292" s="639"/>
      <c r="Q292" s="639"/>
      <c r="R292" s="639"/>
      <c r="S292" s="639"/>
      <c r="T292" s="639"/>
      <c r="U292" s="639"/>
      <c r="V292" s="639"/>
      <c r="W292" s="639"/>
      <c r="X292" s="639"/>
      <c r="Y292" s="639"/>
      <c r="Z292" s="639"/>
      <c r="AA292" s="639"/>
      <c r="AB292" s="639"/>
      <c r="AC292" s="639"/>
      <c r="AD292" s="639"/>
      <c r="AE292" s="639"/>
      <c r="AF292" s="639"/>
      <c r="AG292" s="639"/>
      <c r="AH292" s="639"/>
      <c r="AI292" s="639"/>
      <c r="AJ292" s="639"/>
      <c r="AK292" s="639"/>
      <c r="AL292" s="639"/>
      <c r="AM292" s="639"/>
      <c r="AN292" s="639"/>
      <c r="AO292" s="639"/>
      <c r="AP292" s="639"/>
      <c r="AQ292" s="639"/>
      <c r="AR292" s="639"/>
      <c r="AS292" s="639"/>
      <c r="AT292" s="639"/>
      <c r="AU292" s="639"/>
      <c r="AV292" s="639"/>
      <c r="AW292" s="639"/>
      <c r="AX292" s="639"/>
      <c r="AY292" s="639"/>
      <c r="AZ292" s="640"/>
    </row>
    <row r="293" spans="1:52" s="600" customFormat="1" ht="18" hidden="1" customHeight="1">
      <c r="A293" s="578"/>
      <c r="B293" s="587"/>
      <c r="C293" s="587"/>
      <c r="D293" s="587" t="s">
        <v>540</v>
      </c>
      <c r="E293" s="639" t="s">
        <v>816</v>
      </c>
      <c r="F293" s="639"/>
      <c r="G293" s="639"/>
      <c r="H293" s="639"/>
      <c r="I293" s="639"/>
      <c r="J293" s="639"/>
      <c r="K293" s="639"/>
      <c r="L293" s="639"/>
      <c r="M293" s="639"/>
      <c r="N293" s="639"/>
      <c r="O293" s="639"/>
      <c r="P293" s="639"/>
      <c r="Q293" s="639"/>
      <c r="R293" s="639"/>
      <c r="S293" s="639"/>
      <c r="T293" s="639"/>
      <c r="U293" s="639"/>
      <c r="V293" s="639"/>
      <c r="W293" s="639"/>
      <c r="X293" s="639"/>
      <c r="Y293" s="639"/>
      <c r="Z293" s="639"/>
      <c r="AA293" s="639"/>
      <c r="AB293" s="639"/>
      <c r="AC293" s="639"/>
      <c r="AD293" s="639"/>
      <c r="AE293" s="639"/>
      <c r="AF293" s="639"/>
      <c r="AG293" s="639"/>
      <c r="AH293" s="639"/>
      <c r="AI293" s="639"/>
      <c r="AJ293" s="639"/>
      <c r="AK293" s="639"/>
      <c r="AL293" s="639"/>
      <c r="AM293" s="639"/>
      <c r="AN293" s="639"/>
      <c r="AO293" s="639"/>
      <c r="AP293" s="639"/>
      <c r="AQ293" s="639"/>
      <c r="AR293" s="639"/>
      <c r="AS293" s="639"/>
      <c r="AT293" s="639"/>
      <c r="AU293" s="639"/>
      <c r="AV293" s="639"/>
      <c r="AW293" s="639"/>
      <c r="AX293" s="639"/>
      <c r="AY293" s="639"/>
      <c r="AZ293" s="640"/>
    </row>
    <row r="294" spans="1:52" s="600" customFormat="1" ht="18" hidden="1" customHeight="1">
      <c r="A294" s="578"/>
      <c r="B294" s="587"/>
      <c r="C294" s="587"/>
      <c r="D294" s="587" t="s">
        <v>540</v>
      </c>
      <c r="E294" s="639" t="s">
        <v>817</v>
      </c>
      <c r="F294" s="639"/>
      <c r="G294" s="639"/>
      <c r="H294" s="639"/>
      <c r="I294" s="639"/>
      <c r="J294" s="639"/>
      <c r="K294" s="639"/>
      <c r="L294" s="639"/>
      <c r="M294" s="639"/>
      <c r="N294" s="639"/>
      <c r="O294" s="639"/>
      <c r="P294" s="639"/>
      <c r="Q294" s="639"/>
      <c r="R294" s="639"/>
      <c r="S294" s="639"/>
      <c r="T294" s="639"/>
      <c r="U294" s="639"/>
      <c r="V294" s="639"/>
      <c r="W294" s="639"/>
      <c r="X294" s="639"/>
      <c r="Y294" s="639"/>
      <c r="Z294" s="639"/>
      <c r="AA294" s="639"/>
      <c r="AB294" s="639"/>
      <c r="AC294" s="639"/>
      <c r="AD294" s="639"/>
      <c r="AE294" s="639"/>
      <c r="AF294" s="639"/>
      <c r="AG294" s="639"/>
      <c r="AH294" s="639"/>
      <c r="AI294" s="639"/>
      <c r="AJ294" s="639"/>
      <c r="AK294" s="639"/>
      <c r="AL294" s="639"/>
      <c r="AM294" s="639"/>
      <c r="AN294" s="639"/>
      <c r="AO294" s="639"/>
      <c r="AP294" s="639"/>
      <c r="AQ294" s="639"/>
      <c r="AR294" s="639"/>
      <c r="AS294" s="639"/>
      <c r="AT294" s="639"/>
      <c r="AU294" s="639"/>
      <c r="AV294" s="639"/>
      <c r="AW294" s="639"/>
      <c r="AX294" s="639"/>
      <c r="AY294" s="639"/>
      <c r="AZ294" s="640"/>
    </row>
    <row r="295" spans="1:52" s="600" customFormat="1" ht="18" hidden="1" customHeight="1">
      <c r="A295" s="578"/>
      <c r="B295" s="587"/>
      <c r="C295" s="587"/>
      <c r="D295" s="587" t="s">
        <v>540</v>
      </c>
      <c r="E295" s="639" t="s">
        <v>818</v>
      </c>
      <c r="F295" s="639"/>
      <c r="G295" s="639"/>
      <c r="H295" s="639"/>
      <c r="I295" s="639"/>
      <c r="J295" s="639"/>
      <c r="K295" s="639"/>
      <c r="L295" s="639"/>
      <c r="M295" s="639"/>
      <c r="N295" s="639"/>
      <c r="O295" s="639"/>
      <c r="P295" s="639"/>
      <c r="Q295" s="639"/>
      <c r="R295" s="639"/>
      <c r="S295" s="639"/>
      <c r="T295" s="639"/>
      <c r="U295" s="639"/>
      <c r="V295" s="639"/>
      <c r="W295" s="639"/>
      <c r="X295" s="639"/>
      <c r="Y295" s="639"/>
      <c r="Z295" s="639"/>
      <c r="AA295" s="639"/>
      <c r="AB295" s="639"/>
      <c r="AC295" s="639"/>
      <c r="AD295" s="639"/>
      <c r="AE295" s="639"/>
      <c r="AF295" s="639"/>
      <c r="AG295" s="639"/>
      <c r="AH295" s="639"/>
      <c r="AI295" s="639"/>
      <c r="AJ295" s="639"/>
      <c r="AK295" s="639"/>
      <c r="AL295" s="639"/>
      <c r="AM295" s="639"/>
      <c r="AN295" s="639"/>
      <c r="AO295" s="639"/>
      <c r="AP295" s="639"/>
      <c r="AQ295" s="639"/>
      <c r="AR295" s="639"/>
      <c r="AS295" s="639"/>
      <c r="AT295" s="639"/>
      <c r="AU295" s="639"/>
      <c r="AV295" s="639"/>
      <c r="AW295" s="639"/>
      <c r="AX295" s="639"/>
      <c r="AY295" s="639"/>
      <c r="AZ295" s="640"/>
    </row>
    <row r="296" spans="1:52" s="600" customFormat="1" ht="18" hidden="1" customHeight="1">
      <c r="A296" s="578"/>
      <c r="B296" s="587"/>
      <c r="C296" s="587"/>
      <c r="D296" s="587" t="s">
        <v>540</v>
      </c>
      <c r="E296" s="639" t="s">
        <v>819</v>
      </c>
      <c r="F296" s="639"/>
      <c r="G296" s="639"/>
      <c r="H296" s="639"/>
      <c r="I296" s="639"/>
      <c r="J296" s="639"/>
      <c r="K296" s="639"/>
      <c r="L296" s="639"/>
      <c r="M296" s="639"/>
      <c r="N296" s="639"/>
      <c r="O296" s="639"/>
      <c r="P296" s="639"/>
      <c r="Q296" s="639"/>
      <c r="R296" s="639"/>
      <c r="S296" s="639"/>
      <c r="T296" s="639"/>
      <c r="U296" s="639"/>
      <c r="V296" s="639"/>
      <c r="W296" s="639"/>
      <c r="X296" s="639"/>
      <c r="Y296" s="639"/>
      <c r="Z296" s="639"/>
      <c r="AA296" s="639"/>
      <c r="AB296" s="639"/>
      <c r="AC296" s="639"/>
      <c r="AD296" s="639"/>
      <c r="AE296" s="639"/>
      <c r="AF296" s="639"/>
      <c r="AG296" s="639"/>
      <c r="AH296" s="639"/>
      <c r="AI296" s="639"/>
      <c r="AJ296" s="639"/>
      <c r="AK296" s="639"/>
      <c r="AL296" s="639"/>
      <c r="AM296" s="639"/>
      <c r="AN296" s="639"/>
      <c r="AO296" s="639"/>
      <c r="AP296" s="639"/>
      <c r="AQ296" s="639"/>
      <c r="AR296" s="639"/>
      <c r="AS296" s="639"/>
      <c r="AT296" s="639"/>
      <c r="AU296" s="639"/>
      <c r="AV296" s="639"/>
      <c r="AW296" s="639"/>
      <c r="AX296" s="639"/>
      <c r="AY296" s="639"/>
      <c r="AZ296" s="640"/>
    </row>
    <row r="297" spans="1:52" s="600" customFormat="1" ht="18" hidden="1" customHeight="1">
      <c r="A297" s="578"/>
      <c r="B297" s="587"/>
      <c r="C297" s="587"/>
      <c r="D297" s="587" t="s">
        <v>540</v>
      </c>
      <c r="E297" s="639" t="s">
        <v>820</v>
      </c>
      <c r="F297" s="639"/>
      <c r="G297" s="639"/>
      <c r="H297" s="639"/>
      <c r="I297" s="639"/>
      <c r="J297" s="639"/>
      <c r="K297" s="639"/>
      <c r="L297" s="639"/>
      <c r="M297" s="639"/>
      <c r="N297" s="639"/>
      <c r="O297" s="639"/>
      <c r="P297" s="639"/>
      <c r="Q297" s="639"/>
      <c r="R297" s="639"/>
      <c r="S297" s="639"/>
      <c r="T297" s="639"/>
      <c r="U297" s="639"/>
      <c r="V297" s="639"/>
      <c r="W297" s="639"/>
      <c r="X297" s="639"/>
      <c r="Y297" s="639"/>
      <c r="Z297" s="639"/>
      <c r="AA297" s="639"/>
      <c r="AB297" s="639"/>
      <c r="AC297" s="639"/>
      <c r="AD297" s="639"/>
      <c r="AE297" s="639"/>
      <c r="AF297" s="639"/>
      <c r="AG297" s="639"/>
      <c r="AH297" s="639"/>
      <c r="AI297" s="639"/>
      <c r="AJ297" s="639"/>
      <c r="AK297" s="639"/>
      <c r="AL297" s="639"/>
      <c r="AM297" s="639"/>
      <c r="AN297" s="639"/>
      <c r="AO297" s="639"/>
      <c r="AP297" s="639"/>
      <c r="AQ297" s="639"/>
      <c r="AR297" s="639"/>
      <c r="AS297" s="639"/>
      <c r="AT297" s="639"/>
      <c r="AU297" s="639"/>
      <c r="AV297" s="639"/>
      <c r="AW297" s="639"/>
      <c r="AX297" s="639"/>
      <c r="AY297" s="639"/>
      <c r="AZ297" s="640"/>
    </row>
    <row r="298" spans="1:52" s="600" customFormat="1" ht="18" hidden="1" customHeight="1">
      <c r="A298" s="578"/>
      <c r="B298" s="587"/>
      <c r="C298" s="587"/>
      <c r="D298" s="587" t="s">
        <v>540</v>
      </c>
      <c r="E298" s="639" t="s">
        <v>821</v>
      </c>
      <c r="F298" s="639"/>
      <c r="G298" s="639"/>
      <c r="H298" s="639"/>
      <c r="I298" s="639"/>
      <c r="J298" s="639"/>
      <c r="K298" s="639"/>
      <c r="L298" s="639"/>
      <c r="M298" s="639"/>
      <c r="N298" s="639"/>
      <c r="O298" s="639"/>
      <c r="P298" s="639"/>
      <c r="Q298" s="639"/>
      <c r="R298" s="639"/>
      <c r="S298" s="639"/>
      <c r="T298" s="639"/>
      <c r="U298" s="639"/>
      <c r="V298" s="639"/>
      <c r="W298" s="639"/>
      <c r="X298" s="639"/>
      <c r="Y298" s="639"/>
      <c r="Z298" s="639"/>
      <c r="AA298" s="639"/>
      <c r="AB298" s="639"/>
      <c r="AC298" s="639"/>
      <c r="AD298" s="639"/>
      <c r="AE298" s="639"/>
      <c r="AF298" s="639"/>
      <c r="AG298" s="639"/>
      <c r="AH298" s="639"/>
      <c r="AI298" s="639"/>
      <c r="AJ298" s="639"/>
      <c r="AK298" s="639"/>
      <c r="AL298" s="639"/>
      <c r="AM298" s="639"/>
      <c r="AN298" s="639"/>
      <c r="AO298" s="639"/>
      <c r="AP298" s="639"/>
      <c r="AQ298" s="639"/>
      <c r="AR298" s="639"/>
      <c r="AS298" s="639"/>
      <c r="AT298" s="639"/>
      <c r="AU298" s="639"/>
      <c r="AV298" s="639"/>
      <c r="AW298" s="639"/>
      <c r="AX298" s="639"/>
      <c r="AY298" s="639"/>
      <c r="AZ298" s="640"/>
    </row>
    <row r="299" spans="1:52" s="600" customFormat="1" ht="18" hidden="1" customHeight="1">
      <c r="A299" s="578"/>
      <c r="B299" s="587"/>
      <c r="C299" s="587"/>
      <c r="D299" s="587" t="s">
        <v>540</v>
      </c>
      <c r="E299" s="639" t="s">
        <v>822</v>
      </c>
      <c r="F299" s="639"/>
      <c r="G299" s="639"/>
      <c r="H299" s="639"/>
      <c r="I299" s="639"/>
      <c r="J299" s="639"/>
      <c r="K299" s="639"/>
      <c r="L299" s="639"/>
      <c r="M299" s="639"/>
      <c r="N299" s="639"/>
      <c r="O299" s="639"/>
      <c r="P299" s="639"/>
      <c r="Q299" s="639"/>
      <c r="R299" s="639"/>
      <c r="S299" s="639"/>
      <c r="T299" s="639"/>
      <c r="U299" s="639"/>
      <c r="V299" s="639"/>
      <c r="W299" s="639"/>
      <c r="X299" s="639"/>
      <c r="Y299" s="639"/>
      <c r="Z299" s="639"/>
      <c r="AA299" s="639"/>
      <c r="AB299" s="639"/>
      <c r="AC299" s="639"/>
      <c r="AD299" s="639"/>
      <c r="AE299" s="639"/>
      <c r="AF299" s="639"/>
      <c r="AG299" s="639"/>
      <c r="AH299" s="639"/>
      <c r="AI299" s="639"/>
      <c r="AJ299" s="639"/>
      <c r="AK299" s="639"/>
      <c r="AL299" s="639"/>
      <c r="AM299" s="639"/>
      <c r="AN299" s="639"/>
      <c r="AO299" s="639"/>
      <c r="AP299" s="639"/>
      <c r="AQ299" s="639"/>
      <c r="AR299" s="639"/>
      <c r="AS299" s="639"/>
      <c r="AT299" s="639"/>
      <c r="AU299" s="639"/>
      <c r="AV299" s="639"/>
      <c r="AW299" s="639"/>
      <c r="AX299" s="639"/>
      <c r="AY299" s="639"/>
      <c r="AZ299" s="640"/>
    </row>
    <row r="300" spans="1:52" s="600" customFormat="1" ht="18" hidden="1" customHeight="1" thickBot="1">
      <c r="A300" s="578">
        <f>IF(K$269&gt;0,1,0)</f>
        <v>0</v>
      </c>
      <c r="B300" s="587"/>
      <c r="C300" s="587"/>
      <c r="D300" s="639"/>
      <c r="E300" s="641"/>
      <c r="F300" s="641"/>
      <c r="G300" s="641"/>
      <c r="H300" s="641"/>
      <c r="I300" s="641"/>
      <c r="J300" s="641"/>
      <c r="K300" s="641"/>
      <c r="L300" s="641"/>
      <c r="M300" s="641"/>
      <c r="N300" s="641"/>
      <c r="O300" s="641"/>
      <c r="P300" s="641"/>
      <c r="Q300" s="641"/>
      <c r="R300" s="641"/>
      <c r="S300" s="641"/>
      <c r="T300" s="641"/>
      <c r="U300" s="641"/>
      <c r="V300" s="641"/>
      <c r="W300" s="641"/>
      <c r="X300" s="641"/>
      <c r="Y300" s="641"/>
      <c r="Z300" s="641"/>
      <c r="AA300" s="641"/>
      <c r="AB300" s="641"/>
      <c r="AC300" s="641"/>
      <c r="AD300" s="641"/>
      <c r="AE300" s="641"/>
      <c r="AF300" s="641"/>
      <c r="AG300" s="641"/>
      <c r="AH300" s="641"/>
      <c r="AI300" s="641"/>
      <c r="AJ300" s="641"/>
      <c r="AK300" s="641"/>
      <c r="AL300" s="641"/>
      <c r="AM300" s="641"/>
      <c r="AN300" s="641"/>
      <c r="AO300" s="641"/>
      <c r="AP300" s="641"/>
      <c r="AQ300" s="641"/>
      <c r="AR300" s="641"/>
      <c r="AS300" s="641"/>
      <c r="AT300" s="641"/>
      <c r="AU300" s="641"/>
      <c r="AV300" s="641"/>
      <c r="AW300" s="641"/>
      <c r="AX300" s="641"/>
      <c r="AY300" s="641"/>
      <c r="AZ300" s="640"/>
    </row>
    <row r="301" spans="1:52" ht="33" hidden="1" thickTop="1" thickBot="1">
      <c r="A301" s="578">
        <f>IF(K$319&gt;0,1,0)</f>
        <v>0</v>
      </c>
      <c r="B301" s="2117" t="s">
        <v>823</v>
      </c>
      <c r="C301" s="2118"/>
      <c r="D301" s="2118"/>
      <c r="E301" s="2118"/>
      <c r="F301" s="2118"/>
      <c r="G301" s="2118"/>
      <c r="H301" s="2118"/>
      <c r="I301" s="2118"/>
      <c r="J301" s="2118"/>
      <c r="K301" s="2118"/>
      <c r="L301" s="2118"/>
      <c r="M301" s="2118"/>
      <c r="N301" s="2118"/>
      <c r="O301" s="2118"/>
      <c r="P301" s="2118"/>
      <c r="Q301" s="2118"/>
      <c r="R301" s="2118"/>
      <c r="S301" s="2118"/>
      <c r="T301" s="2118"/>
      <c r="U301" s="2118"/>
      <c r="V301" s="2118"/>
      <c r="W301" s="2118"/>
      <c r="X301" s="2118"/>
      <c r="Y301" s="2118"/>
      <c r="Z301" s="2118"/>
      <c r="AA301" s="2118"/>
      <c r="AB301" s="2118"/>
      <c r="AC301" s="2118"/>
      <c r="AD301" s="2118"/>
      <c r="AE301" s="2118"/>
      <c r="AF301" s="2118"/>
      <c r="AG301" s="2118"/>
      <c r="AH301" s="2118"/>
      <c r="AI301" s="2118"/>
      <c r="AJ301" s="2118"/>
      <c r="AK301" s="2118"/>
      <c r="AL301" s="2118"/>
      <c r="AM301" s="2118"/>
      <c r="AN301" s="2118"/>
      <c r="AO301" s="2118"/>
      <c r="AP301" s="2118"/>
      <c r="AQ301" s="2118"/>
      <c r="AR301" s="2118"/>
      <c r="AS301" s="2118"/>
      <c r="AT301" s="2118"/>
      <c r="AU301" s="2118"/>
      <c r="AV301" s="2118"/>
      <c r="AW301" s="2118"/>
      <c r="AX301" s="2118"/>
      <c r="AY301" s="2119"/>
      <c r="AZ301" s="574"/>
    </row>
    <row r="302" spans="1:52" s="580" customFormat="1" ht="9.9499999999999993" hidden="1" customHeight="1" thickTop="1">
      <c r="A302" s="578">
        <f t="shared" ref="A302:A335" si="9">IF(K$319&gt;0,1,0)</f>
        <v>0</v>
      </c>
      <c r="B302" s="579"/>
      <c r="C302" s="579"/>
      <c r="D302" s="579"/>
      <c r="E302" s="579"/>
      <c r="F302" s="579"/>
      <c r="G302" s="579"/>
      <c r="H302" s="579"/>
      <c r="I302" s="579"/>
      <c r="J302" s="579"/>
      <c r="K302" s="579"/>
      <c r="L302" s="579"/>
      <c r="M302" s="579"/>
      <c r="N302" s="579"/>
      <c r="O302" s="579"/>
      <c r="P302" s="579"/>
      <c r="Q302" s="579"/>
      <c r="R302" s="579"/>
      <c r="S302" s="579"/>
      <c r="T302" s="579"/>
      <c r="U302" s="579"/>
      <c r="V302" s="579"/>
      <c r="W302" s="579"/>
      <c r="X302" s="579"/>
      <c r="Y302" s="579"/>
      <c r="Z302" s="579"/>
      <c r="AA302" s="579"/>
      <c r="AB302" s="579"/>
      <c r="AC302" s="579"/>
      <c r="AD302" s="579"/>
      <c r="AE302" s="579"/>
      <c r="AF302" s="579"/>
      <c r="AG302" s="579"/>
      <c r="AH302" s="579"/>
      <c r="AI302" s="579"/>
      <c r="AJ302" s="579"/>
      <c r="AK302" s="579"/>
      <c r="AL302" s="579"/>
      <c r="AM302" s="579"/>
      <c r="AN302" s="579"/>
      <c r="AO302" s="579"/>
      <c r="AP302" s="579"/>
      <c r="AQ302" s="579"/>
      <c r="AR302" s="579"/>
      <c r="AS302" s="579"/>
      <c r="AT302" s="579"/>
      <c r="AU302" s="579"/>
      <c r="AV302" s="579"/>
      <c r="AW302" s="579"/>
      <c r="AX302" s="579"/>
      <c r="AY302" s="579"/>
    </row>
    <row r="303" spans="1:52" s="584" customFormat="1" ht="30" hidden="1" customHeight="1">
      <c r="A303" s="578">
        <f t="shared" si="9"/>
        <v>0</v>
      </c>
      <c r="B303" s="581"/>
      <c r="C303" s="581"/>
      <c r="D303" s="581"/>
      <c r="E303" s="581"/>
      <c r="F303" s="2120" t="s">
        <v>768</v>
      </c>
      <c r="G303" s="2120"/>
      <c r="H303" s="2120"/>
      <c r="I303" s="2120"/>
      <c r="J303" s="2120"/>
      <c r="K303" s="2120"/>
      <c r="L303" s="2121">
        <f>+'6-3표준조사(3)'!K454</f>
        <v>0</v>
      </c>
      <c r="M303" s="2121"/>
      <c r="N303" s="2121"/>
      <c r="O303" s="2121"/>
      <c r="P303" s="2121"/>
      <c r="Q303" s="2121"/>
      <c r="R303" s="582"/>
      <c r="S303" s="582"/>
      <c r="T303" s="2120" t="s">
        <v>769</v>
      </c>
      <c r="U303" s="2120"/>
      <c r="V303" s="2120"/>
      <c r="W303" s="2120"/>
      <c r="X303" s="2120"/>
      <c r="Y303" s="2120"/>
      <c r="Z303" s="2121">
        <f>+'6-3표준조사(3)'!L454</f>
        <v>0</v>
      </c>
      <c r="AA303" s="2121"/>
      <c r="AB303" s="2121"/>
      <c r="AC303" s="2121"/>
      <c r="AD303" s="2121"/>
      <c r="AE303" s="2121"/>
      <c r="AF303" s="582"/>
      <c r="AG303" s="582"/>
      <c r="AH303" s="2120" t="s">
        <v>770</v>
      </c>
      <c r="AI303" s="2120"/>
      <c r="AJ303" s="2120"/>
      <c r="AK303" s="2120"/>
      <c r="AL303" s="2120"/>
      <c r="AM303" s="2120"/>
      <c r="AN303" s="2120"/>
      <c r="AO303" s="2121">
        <f>+'6-3표준조사(3)'!R454</f>
        <v>0</v>
      </c>
      <c r="AP303" s="2121"/>
      <c r="AQ303" s="2121"/>
      <c r="AR303" s="2121"/>
      <c r="AS303" s="2121"/>
      <c r="AT303" s="2121"/>
      <c r="AU303" s="583"/>
      <c r="AV303" s="583"/>
      <c r="AW303" s="583"/>
      <c r="AX303" s="583"/>
      <c r="AY303" s="581"/>
    </row>
    <row r="304" spans="1:52" s="580" customFormat="1" ht="14.25" hidden="1" customHeight="1">
      <c r="A304" s="578">
        <f t="shared" si="9"/>
        <v>0</v>
      </c>
      <c r="B304" s="579"/>
      <c r="C304" s="579"/>
      <c r="D304" s="579"/>
      <c r="E304" s="579"/>
      <c r="F304" s="579"/>
      <c r="G304" s="579"/>
      <c r="H304" s="579"/>
      <c r="I304" s="579"/>
      <c r="J304" s="579"/>
      <c r="K304" s="579"/>
      <c r="L304" s="579"/>
      <c r="M304" s="579"/>
      <c r="N304" s="579"/>
      <c r="O304" s="579"/>
      <c r="P304" s="579"/>
      <c r="Q304" s="579"/>
      <c r="R304" s="579"/>
      <c r="S304" s="579"/>
      <c r="T304" s="579"/>
      <c r="U304" s="579"/>
      <c r="V304" s="579"/>
      <c r="W304" s="579"/>
      <c r="X304" s="579"/>
      <c r="Y304" s="579"/>
      <c r="Z304" s="579"/>
      <c r="AA304" s="579"/>
      <c r="AB304" s="579"/>
      <c r="AC304" s="579"/>
      <c r="AD304" s="579"/>
      <c r="AE304" s="579"/>
      <c r="AF304" s="579"/>
      <c r="AG304" s="579"/>
      <c r="AH304" s="579"/>
      <c r="AI304" s="579"/>
      <c r="AJ304" s="579"/>
      <c r="AK304" s="579"/>
      <c r="AL304" s="579"/>
      <c r="AM304" s="579"/>
      <c r="AN304" s="579"/>
      <c r="AO304" s="579"/>
      <c r="AP304" s="579"/>
      <c r="AQ304" s="579"/>
      <c r="AR304" s="579"/>
      <c r="AS304" s="579"/>
      <c r="AT304" s="579"/>
      <c r="AU304" s="579"/>
      <c r="AV304" s="579"/>
      <c r="AW304" s="579"/>
      <c r="AX304" s="579"/>
      <c r="AY304" s="579"/>
    </row>
    <row r="305" spans="1:62" s="586" customFormat="1" ht="20.100000000000001" hidden="1" customHeight="1">
      <c r="A305" s="578">
        <f t="shared" si="9"/>
        <v>0</v>
      </c>
      <c r="B305" s="2116" t="s">
        <v>771</v>
      </c>
      <c r="C305" s="2116"/>
      <c r="D305" s="2116"/>
      <c r="E305" s="2116"/>
      <c r="F305" s="2116"/>
      <c r="G305" s="2116"/>
      <c r="H305" s="2116"/>
      <c r="I305" s="2116"/>
      <c r="J305" s="2116"/>
      <c r="K305" s="2116"/>
      <c r="L305" s="2116"/>
      <c r="M305" s="2116"/>
      <c r="N305" s="2116"/>
      <c r="O305" s="2116"/>
      <c r="P305" s="2116"/>
      <c r="Q305" s="2116"/>
      <c r="R305" s="2116"/>
      <c r="S305" s="2116"/>
      <c r="T305" s="2116"/>
      <c r="U305" s="2116"/>
      <c r="V305" s="2116"/>
      <c r="W305" s="2116"/>
      <c r="X305" s="2116"/>
      <c r="Y305" s="2116"/>
      <c r="Z305" s="2116"/>
      <c r="AA305" s="2116"/>
      <c r="AB305" s="2116"/>
      <c r="AC305" s="2116"/>
      <c r="AD305" s="2116"/>
      <c r="AE305" s="2116"/>
      <c r="AF305" s="2116"/>
      <c r="AG305" s="2116"/>
      <c r="AH305" s="2116"/>
      <c r="AI305" s="2116"/>
      <c r="AJ305" s="2116"/>
      <c r="AK305" s="2116"/>
      <c r="AL305" s="2116"/>
      <c r="AM305" s="2116"/>
      <c r="AN305" s="2116"/>
      <c r="AO305" s="2116"/>
      <c r="AP305" s="2116"/>
      <c r="AQ305" s="2116"/>
      <c r="AR305" s="2116"/>
      <c r="AS305" s="2116"/>
      <c r="AT305" s="2116"/>
      <c r="AU305" s="2116"/>
      <c r="AV305" s="2116"/>
      <c r="AW305" s="2116"/>
      <c r="AX305" s="2116"/>
      <c r="AY305" s="2116"/>
      <c r="AZ305" s="585"/>
    </row>
    <row r="306" spans="1:62" s="586" customFormat="1" ht="18" hidden="1" customHeight="1">
      <c r="A306" s="578">
        <f t="shared" si="9"/>
        <v>0</v>
      </c>
      <c r="B306" s="587"/>
      <c r="C306" s="587" t="s">
        <v>772</v>
      </c>
      <c r="D306" s="588" t="s">
        <v>773</v>
      </c>
      <c r="E306" s="588"/>
      <c r="F306" s="589"/>
      <c r="G306" s="589"/>
      <c r="H306" s="589"/>
      <c r="I306" s="589"/>
      <c r="J306" s="590"/>
      <c r="K306" s="587"/>
      <c r="L306" s="587"/>
      <c r="M306" s="588"/>
      <c r="N306" s="588"/>
      <c r="O306" s="590"/>
      <c r="P306" s="588"/>
      <c r="Q306" s="588"/>
      <c r="R306" s="588"/>
      <c r="S306" s="588"/>
      <c r="T306" s="588"/>
      <c r="U306" s="588"/>
      <c r="V306" s="588"/>
      <c r="W306" s="588"/>
      <c r="X306" s="588"/>
      <c r="Y306" s="588"/>
      <c r="Z306" s="588"/>
      <c r="AA306" s="588"/>
      <c r="AB306" s="588"/>
      <c r="AC306" s="588"/>
      <c r="AD306" s="588"/>
      <c r="AE306" s="588"/>
      <c r="AF306" s="587"/>
      <c r="AG306" s="587"/>
      <c r="AH306" s="587"/>
      <c r="AI306" s="587"/>
      <c r="AJ306" s="587"/>
      <c r="AK306" s="587"/>
      <c r="AL306" s="587"/>
      <c r="AM306" s="587"/>
      <c r="AN306" s="587"/>
      <c r="AO306" s="587"/>
      <c r="AP306" s="587"/>
      <c r="AQ306" s="587"/>
      <c r="AR306" s="587"/>
      <c r="AS306" s="587"/>
      <c r="AT306" s="587"/>
      <c r="AU306" s="587"/>
      <c r="AV306" s="587"/>
      <c r="AW306" s="587"/>
      <c r="AX306" s="587"/>
      <c r="AY306" s="587"/>
    </row>
    <row r="307" spans="1:62" s="586" customFormat="1" ht="18" hidden="1" customHeight="1">
      <c r="A307" s="578">
        <f t="shared" si="9"/>
        <v>0</v>
      </c>
      <c r="B307" s="587"/>
      <c r="C307" s="587"/>
      <c r="D307" s="587" t="s">
        <v>540</v>
      </c>
      <c r="E307" s="588" t="str">
        <f>CONCATENATE(L303," 임반 ",Z303," 소반 은 해발고",'6-3표준조사(3)'!W453,"m ~ ",'6-3표준조사(3)'!W454,"m 사이에 분포한다.")</f>
        <v>0 임반 0 소반 은 해발고m ~ m 사이에 분포한다.</v>
      </c>
      <c r="F307" s="588"/>
      <c r="G307" s="588"/>
      <c r="H307" s="588"/>
      <c r="I307" s="588"/>
      <c r="J307" s="588"/>
      <c r="K307" s="588"/>
      <c r="L307" s="588"/>
      <c r="M307" s="588"/>
      <c r="N307" s="588"/>
      <c r="O307" s="588"/>
      <c r="P307" s="588"/>
      <c r="Q307" s="588"/>
      <c r="R307" s="588"/>
      <c r="S307" s="588"/>
      <c r="T307" s="588"/>
      <c r="U307" s="588"/>
      <c r="V307" s="588"/>
      <c r="W307" s="588"/>
      <c r="X307" s="588"/>
      <c r="Y307" s="588"/>
      <c r="Z307" s="588"/>
      <c r="AA307" s="588"/>
      <c r="AB307" s="588"/>
      <c r="AC307" s="588"/>
      <c r="AD307" s="588"/>
      <c r="AE307" s="588"/>
      <c r="AF307" s="588"/>
      <c r="AG307" s="588"/>
      <c r="AH307" s="588"/>
      <c r="AI307" s="588"/>
      <c r="AJ307" s="591"/>
      <c r="AK307" s="591"/>
      <c r="AL307" s="591"/>
      <c r="AM307" s="588"/>
      <c r="AN307" s="588"/>
      <c r="AO307" s="588"/>
      <c r="AP307" s="588"/>
      <c r="AQ307" s="588"/>
      <c r="AR307" s="588"/>
      <c r="AS307" s="588"/>
      <c r="AT307" s="588"/>
      <c r="AU307" s="588"/>
      <c r="AV307" s="588"/>
      <c r="AW307" s="588"/>
      <c r="AX307" s="588"/>
      <c r="AY307" s="588"/>
    </row>
    <row r="308" spans="1:62" s="586" customFormat="1" ht="18" hidden="1" customHeight="1">
      <c r="A308" s="578">
        <f t="shared" si="9"/>
        <v>0</v>
      </c>
      <c r="B308" s="587"/>
      <c r="C308" s="587"/>
      <c r="D308" s="587" t="s">
        <v>540</v>
      </c>
      <c r="E308" s="587" t="str">
        <f>CONCATENATE("소반의 경사도는 평균 ",'6-3표준조사(3)'!W455,"˚로 ",'6-3표준조사(3)'!P456,"경사이고, 임지의 잔재를 제외하고 장애물은 많지 않다.")</f>
        <v>소반의 경사도는 평균 ˚로 완 (15˚ 이하)경사이고, 임지의 잔재를 제외하고 장애물은 많지 않다.</v>
      </c>
      <c r="F308" s="587"/>
      <c r="G308" s="587"/>
      <c r="H308" s="587"/>
      <c r="I308" s="587"/>
      <c r="J308" s="587"/>
      <c r="K308" s="587"/>
      <c r="L308" s="587"/>
      <c r="M308" s="587"/>
      <c r="N308" s="587"/>
      <c r="O308" s="587"/>
      <c r="P308" s="587"/>
      <c r="Q308" s="587"/>
      <c r="R308" s="587"/>
      <c r="S308" s="587"/>
      <c r="T308" s="587"/>
      <c r="U308" s="587"/>
      <c r="V308" s="587"/>
      <c r="W308" s="587"/>
      <c r="X308" s="587"/>
      <c r="Y308" s="587"/>
      <c r="Z308" s="587"/>
      <c r="AA308" s="587"/>
      <c r="AB308" s="587"/>
      <c r="AC308" s="587"/>
      <c r="AD308" s="587"/>
      <c r="AE308" s="587"/>
      <c r="AF308" s="587"/>
      <c r="AG308" s="587"/>
      <c r="AH308" s="587"/>
      <c r="AI308" s="587"/>
      <c r="AJ308" s="587"/>
      <c r="AK308" s="587"/>
      <c r="AL308" s="587"/>
      <c r="AM308" s="587"/>
      <c r="AN308" s="587"/>
      <c r="AO308" s="587"/>
      <c r="AP308" s="587"/>
      <c r="AQ308" s="587"/>
      <c r="AR308" s="587"/>
      <c r="AS308" s="587"/>
      <c r="AT308" s="587"/>
      <c r="AU308" s="587"/>
      <c r="AV308" s="587"/>
      <c r="AW308" s="587"/>
      <c r="AX308" s="587"/>
      <c r="AY308" s="587"/>
    </row>
    <row r="309" spans="1:62" s="586" customFormat="1" ht="18" hidden="1" customHeight="1">
      <c r="A309" s="578">
        <f t="shared" si="9"/>
        <v>0</v>
      </c>
      <c r="B309" s="587"/>
      <c r="C309" s="587" t="s">
        <v>405</v>
      </c>
      <c r="D309" s="587" t="s">
        <v>777</v>
      </c>
      <c r="E309" s="587"/>
      <c r="F309" s="587"/>
      <c r="G309" s="587"/>
      <c r="H309" s="587"/>
      <c r="I309" s="587"/>
      <c r="J309" s="587"/>
      <c r="K309" s="588"/>
      <c r="L309" s="588"/>
      <c r="M309" s="592"/>
      <c r="N309" s="587"/>
      <c r="O309" s="587"/>
      <c r="P309" s="593"/>
      <c r="Q309" s="593"/>
      <c r="R309" s="593"/>
      <c r="S309" s="593"/>
      <c r="T309" s="593"/>
      <c r="U309" s="587"/>
      <c r="V309" s="587"/>
      <c r="W309" s="587"/>
      <c r="X309" s="587"/>
      <c r="Y309" s="587"/>
      <c r="Z309" s="587"/>
      <c r="AA309" s="587"/>
      <c r="AB309" s="587"/>
      <c r="AC309" s="587"/>
      <c r="AD309" s="587"/>
      <c r="AE309" s="587"/>
      <c r="AF309" s="587"/>
      <c r="AG309" s="587"/>
      <c r="AH309" s="587"/>
      <c r="AI309" s="587"/>
      <c r="AJ309" s="587"/>
      <c r="AK309" s="587"/>
      <c r="AL309" s="587"/>
      <c r="AM309" s="587"/>
      <c r="AN309" s="587"/>
      <c r="AO309" s="587"/>
      <c r="AP309" s="587"/>
      <c r="AQ309" s="587"/>
      <c r="AR309" s="587"/>
      <c r="AS309" s="587"/>
      <c r="AT309" s="587"/>
      <c r="AU309" s="587"/>
      <c r="AV309" s="587"/>
      <c r="AW309" s="587"/>
      <c r="AX309" s="587"/>
      <c r="AY309" s="587"/>
    </row>
    <row r="310" spans="1:62" s="586" customFormat="1" ht="18" hidden="1" customHeight="1">
      <c r="A310" s="578">
        <f t="shared" si="9"/>
        <v>0</v>
      </c>
      <c r="B310" s="587"/>
      <c r="C310" s="587"/>
      <c r="D310" s="587" t="s">
        <v>540</v>
      </c>
      <c r="E310" s="588" t="str">
        <f>CONCATENATE("사업대상지는 ",'6-3표준조사(3)'!N454," ",'6-3표준조사(3)'!O454," ",'6-3표준조사(3)'!P454,"이다." )</f>
        <v>사업대상지는   번지이다.</v>
      </c>
      <c r="F310" s="588"/>
      <c r="G310" s="588"/>
      <c r="H310" s="587"/>
      <c r="I310" s="587"/>
      <c r="J310" s="587"/>
      <c r="K310" s="587"/>
      <c r="L310" s="587"/>
      <c r="M310" s="587"/>
      <c r="N310" s="587"/>
      <c r="O310" s="587"/>
      <c r="P310" s="587"/>
      <c r="Q310" s="587"/>
      <c r="R310" s="587"/>
      <c r="S310" s="587"/>
      <c r="T310" s="587"/>
      <c r="U310" s="587"/>
      <c r="V310" s="587"/>
      <c r="W310" s="587"/>
      <c r="X310" s="587"/>
      <c r="Y310" s="587"/>
      <c r="Z310" s="587"/>
      <c r="AA310" s="587"/>
      <c r="AB310" s="587"/>
      <c r="AC310" s="587"/>
      <c r="AD310" s="587"/>
      <c r="AE310" s="587"/>
      <c r="AF310" s="587"/>
      <c r="AG310" s="587"/>
      <c r="AH310" s="587"/>
      <c r="AI310" s="587"/>
      <c r="AJ310" s="588"/>
      <c r="AK310" s="588"/>
      <c r="AL310" s="588"/>
      <c r="AM310" s="588"/>
      <c r="AN310" s="588"/>
      <c r="AO310" s="588"/>
      <c r="AP310" s="588"/>
      <c r="AQ310" s="588"/>
      <c r="AR310" s="588"/>
      <c r="AS310" s="588"/>
      <c r="AT310" s="588"/>
      <c r="AU310" s="588"/>
      <c r="AV310" s="588"/>
      <c r="AW310" s="588"/>
      <c r="AX310" s="588"/>
      <c r="AY310" s="588"/>
      <c r="AZ310" s="594"/>
    </row>
    <row r="311" spans="1:62" s="586" customFormat="1" ht="18" hidden="1" customHeight="1">
      <c r="A311" s="578">
        <f t="shared" si="9"/>
        <v>0</v>
      </c>
      <c r="B311" s="587"/>
      <c r="C311" s="587"/>
      <c r="D311" s="587" t="s">
        <v>540</v>
      </c>
      <c r="E311" s="588" t="str">
        <f>CONCATENATE("소반내에 묘지 및 조림목이 고사하여 풀베기 작업이 필요없는 지역을 제외한 풀베기사업 대상면적은 ",'6-3표준조사(3)'!Q454,"ha 이다.")</f>
        <v>소반내에 묘지 및 조림목이 고사하여 풀베기 작업이 필요없는 지역을 제외한 풀베기사업 대상면적은 0ha 이다.</v>
      </c>
      <c r="F311" s="588"/>
      <c r="G311" s="588"/>
      <c r="H311" s="588"/>
      <c r="I311" s="588"/>
      <c r="J311" s="588"/>
      <c r="K311" s="588"/>
      <c r="L311" s="588"/>
      <c r="M311" s="588"/>
      <c r="N311" s="588"/>
      <c r="O311" s="588"/>
      <c r="P311" s="588"/>
      <c r="Q311" s="588"/>
      <c r="R311" s="588"/>
      <c r="S311" s="588"/>
      <c r="T311" s="588"/>
      <c r="U311" s="588"/>
      <c r="V311" s="588"/>
      <c r="W311" s="588"/>
      <c r="X311" s="588"/>
      <c r="Y311" s="588"/>
      <c r="Z311" s="588"/>
      <c r="AA311" s="588"/>
      <c r="AB311" s="588"/>
      <c r="AC311" s="588"/>
      <c r="AD311" s="588"/>
      <c r="AE311" s="588"/>
      <c r="AF311" s="588"/>
      <c r="AG311" s="588"/>
      <c r="AH311" s="588"/>
      <c r="AI311" s="588"/>
      <c r="AJ311" s="588"/>
      <c r="AK311" s="588"/>
      <c r="AL311" s="588"/>
      <c r="AM311" s="588"/>
      <c r="AN311" s="588"/>
      <c r="AO311" s="588"/>
      <c r="AP311" s="588"/>
      <c r="AQ311" s="588"/>
      <c r="AR311" s="588"/>
      <c r="AS311" s="588"/>
      <c r="AT311" s="588"/>
      <c r="AU311" s="588"/>
      <c r="AV311" s="588"/>
      <c r="AW311" s="588"/>
      <c r="AX311" s="588"/>
      <c r="AY311" s="588"/>
      <c r="AZ311" s="594"/>
    </row>
    <row r="312" spans="1:62" s="586" customFormat="1" ht="18" hidden="1" customHeight="1">
      <c r="A312" s="578">
        <f t="shared" si="9"/>
        <v>0</v>
      </c>
      <c r="B312" s="587"/>
      <c r="C312" s="587" t="s">
        <v>407</v>
      </c>
      <c r="D312" s="587" t="s">
        <v>779</v>
      </c>
      <c r="E312" s="588"/>
      <c r="F312" s="588"/>
      <c r="G312" s="588"/>
      <c r="H312" s="588"/>
      <c r="I312" s="588"/>
      <c r="J312" s="588"/>
      <c r="K312" s="588"/>
      <c r="L312" s="588"/>
      <c r="M312" s="588"/>
      <c r="N312" s="588"/>
      <c r="O312" s="588"/>
      <c r="P312" s="588"/>
      <c r="Q312" s="588"/>
      <c r="R312" s="588"/>
      <c r="S312" s="588"/>
      <c r="T312" s="588"/>
      <c r="U312" s="588"/>
      <c r="V312" s="588"/>
      <c r="W312" s="588"/>
      <c r="X312" s="588"/>
      <c r="Y312" s="588"/>
      <c r="Z312" s="588"/>
      <c r="AA312" s="588"/>
      <c r="AB312" s="588"/>
      <c r="AC312" s="588"/>
      <c r="AD312" s="588"/>
      <c r="AE312" s="588"/>
      <c r="AF312" s="588"/>
      <c r="AG312" s="588"/>
      <c r="AH312" s="595"/>
      <c r="AI312" s="595"/>
      <c r="AJ312" s="595"/>
      <c r="AK312" s="588"/>
      <c r="AL312" s="588"/>
      <c r="AM312" s="588"/>
      <c r="AN312" s="588"/>
      <c r="AO312" s="588"/>
      <c r="AP312" s="588"/>
      <c r="AQ312" s="588"/>
      <c r="AR312" s="588"/>
      <c r="AS312" s="588"/>
      <c r="AT312" s="588"/>
      <c r="AU312" s="588"/>
      <c r="AV312" s="588"/>
      <c r="AW312" s="588"/>
      <c r="AX312" s="588"/>
      <c r="AY312" s="588"/>
      <c r="AZ312" s="594"/>
    </row>
    <row r="313" spans="1:62" s="586" customFormat="1" ht="18" hidden="1" customHeight="1">
      <c r="A313" s="578">
        <f t="shared" si="9"/>
        <v>0</v>
      </c>
      <c r="B313" s="596"/>
      <c r="C313" s="596"/>
      <c r="D313" s="596" t="s">
        <v>540</v>
      </c>
      <c r="E313" s="597" t="s">
        <v>2073</v>
      </c>
      <c r="F313" s="597"/>
      <c r="G313" s="597"/>
      <c r="H313" s="597"/>
      <c r="I313" s="597"/>
      <c r="J313" s="597"/>
      <c r="K313" s="597"/>
      <c r="L313" s="597"/>
      <c r="M313" s="597"/>
      <c r="N313" s="597"/>
      <c r="O313" s="597"/>
      <c r="P313" s="597"/>
      <c r="Q313" s="597"/>
      <c r="R313" s="597"/>
      <c r="S313" s="597"/>
      <c r="T313" s="597"/>
      <c r="U313" s="597"/>
      <c r="V313" s="597"/>
      <c r="W313" s="597"/>
      <c r="X313" s="597"/>
      <c r="Y313" s="597"/>
      <c r="Z313" s="597"/>
      <c r="AA313" s="597"/>
      <c r="AB313" s="597"/>
      <c r="AC313" s="597"/>
      <c r="AD313" s="597"/>
      <c r="AE313" s="597"/>
      <c r="AF313" s="597"/>
      <c r="AG313" s="597"/>
      <c r="AH313" s="598"/>
      <c r="AI313" s="598"/>
      <c r="AJ313" s="598"/>
      <c r="AK313" s="597"/>
      <c r="AL313" s="597"/>
      <c r="AM313" s="597"/>
      <c r="AN313" s="597"/>
      <c r="AO313" s="597"/>
      <c r="AP313" s="597"/>
      <c r="AQ313" s="597"/>
      <c r="AR313" s="597"/>
      <c r="AS313" s="597"/>
      <c r="AT313" s="597"/>
      <c r="AU313" s="597"/>
      <c r="AV313" s="597"/>
      <c r="AW313" s="597"/>
      <c r="AX313" s="597"/>
      <c r="AY313" s="597"/>
      <c r="AZ313" s="594"/>
    </row>
    <row r="314" spans="1:62" s="586" customFormat="1" ht="14.25" hidden="1" customHeight="1">
      <c r="A314" s="578">
        <f t="shared" si="9"/>
        <v>0</v>
      </c>
      <c r="B314" s="587"/>
      <c r="C314" s="587"/>
      <c r="D314" s="599"/>
      <c r="E314" s="599"/>
      <c r="F314" s="599"/>
      <c r="G314" s="599"/>
      <c r="H314" s="599"/>
      <c r="I314" s="599"/>
      <c r="J314" s="599"/>
      <c r="K314" s="599"/>
      <c r="L314" s="599"/>
      <c r="M314" s="599"/>
      <c r="N314" s="599"/>
      <c r="O314" s="599"/>
      <c r="P314" s="599"/>
      <c r="Q314" s="599"/>
      <c r="R314" s="599"/>
      <c r="S314" s="599"/>
      <c r="T314" s="599"/>
      <c r="U314" s="599"/>
      <c r="V314" s="599"/>
      <c r="W314" s="599"/>
      <c r="X314" s="599"/>
      <c r="Y314" s="599"/>
      <c r="Z314" s="599"/>
      <c r="AA314" s="599"/>
      <c r="AB314" s="599"/>
      <c r="AC314" s="599"/>
      <c r="AD314" s="599"/>
      <c r="AE314" s="599"/>
      <c r="AF314" s="599"/>
      <c r="AG314" s="599"/>
      <c r="AH314" s="599"/>
      <c r="AI314" s="599"/>
      <c r="AJ314" s="599"/>
      <c r="AK314" s="599"/>
      <c r="AL314" s="599"/>
      <c r="AM314" s="599"/>
      <c r="AN314" s="599"/>
      <c r="AO314" s="599"/>
      <c r="AP314" s="599"/>
      <c r="AQ314" s="599"/>
      <c r="AR314" s="599"/>
      <c r="AS314" s="599"/>
      <c r="AT314" s="599"/>
      <c r="AU314" s="599"/>
      <c r="AV314" s="599"/>
      <c r="AW314" s="599"/>
      <c r="AX314" s="599"/>
      <c r="AY314" s="599"/>
      <c r="AZ314" s="594"/>
      <c r="BA314" s="600"/>
      <c r="BB314" s="600"/>
      <c r="BC314" s="600"/>
      <c r="BD314" s="600"/>
      <c r="BE314" s="600"/>
      <c r="BF314" s="600"/>
      <c r="BG314" s="600"/>
      <c r="BH314" s="600"/>
      <c r="BI314" s="600"/>
      <c r="BJ314" s="600"/>
    </row>
    <row r="315" spans="1:62" s="580" customFormat="1" ht="20.100000000000001" hidden="1" customHeight="1">
      <c r="A315" s="578">
        <f t="shared" si="9"/>
        <v>0</v>
      </c>
      <c r="B315" s="2116" t="s">
        <v>780</v>
      </c>
      <c r="C315" s="2116"/>
      <c r="D315" s="2116"/>
      <c r="E315" s="2116"/>
      <c r="F315" s="2116"/>
      <c r="G315" s="2116"/>
      <c r="H315" s="2116"/>
      <c r="I315" s="2116"/>
      <c r="J315" s="2116"/>
      <c r="K315" s="2116"/>
      <c r="L315" s="2116"/>
      <c r="M315" s="2116"/>
      <c r="N315" s="2116"/>
      <c r="O315" s="2116"/>
      <c r="P315" s="2116"/>
      <c r="Q315" s="2116"/>
      <c r="R315" s="2116"/>
      <c r="S315" s="2116"/>
      <c r="T315" s="2116"/>
      <c r="U315" s="2116"/>
      <c r="V315" s="2116"/>
      <c r="W315" s="2116"/>
      <c r="X315" s="2116"/>
      <c r="Y315" s="2116"/>
      <c r="Z315" s="2116"/>
      <c r="AA315" s="2116"/>
      <c r="AB315" s="2116"/>
      <c r="AC315" s="2116"/>
      <c r="AD315" s="2116"/>
      <c r="AE315" s="2116"/>
      <c r="AF315" s="2116"/>
      <c r="AG315" s="2116"/>
      <c r="AH315" s="2116"/>
      <c r="AI315" s="2116"/>
      <c r="AJ315" s="2116"/>
      <c r="AK315" s="2116"/>
      <c r="AL315" s="2116"/>
      <c r="AM315" s="2116"/>
      <c r="AN315" s="2116"/>
      <c r="AO315" s="2116"/>
      <c r="AP315" s="2116"/>
      <c r="AQ315" s="2116"/>
      <c r="AR315" s="2116"/>
      <c r="AS315" s="2116"/>
      <c r="AT315" s="2116"/>
      <c r="AU315" s="2116"/>
      <c r="AV315" s="2116"/>
      <c r="AW315" s="2116"/>
      <c r="AX315" s="2116"/>
      <c r="AY315" s="2116"/>
      <c r="AZ315" s="585"/>
      <c r="BA315" s="600"/>
      <c r="BB315" s="601"/>
      <c r="BC315" s="601"/>
      <c r="BD315" s="601"/>
      <c r="BE315" s="601"/>
      <c r="BF315" s="601"/>
      <c r="BG315" s="601"/>
      <c r="BH315" s="601"/>
      <c r="BI315" s="601"/>
      <c r="BJ315" s="601"/>
    </row>
    <row r="316" spans="1:62" s="601" customFormat="1" ht="20.100000000000001" hidden="1" customHeight="1">
      <c r="A316" s="578">
        <f t="shared" si="9"/>
        <v>0</v>
      </c>
      <c r="B316" s="602"/>
      <c r="C316" s="603" t="s">
        <v>772</v>
      </c>
      <c r="D316" s="603" t="s">
        <v>781</v>
      </c>
      <c r="E316" s="604"/>
      <c r="F316" s="604"/>
      <c r="G316" s="595"/>
      <c r="H316" s="605"/>
      <c r="I316" s="605"/>
      <c r="J316" s="606"/>
      <c r="K316" s="606"/>
      <c r="L316" s="606"/>
      <c r="M316" s="606"/>
      <c r="N316" s="606"/>
      <c r="O316" s="606"/>
      <c r="P316" s="606"/>
      <c r="Q316" s="607"/>
      <c r="R316" s="607"/>
      <c r="S316" s="607"/>
      <c r="T316" s="607"/>
      <c r="U316" s="607"/>
      <c r="V316" s="608"/>
      <c r="W316" s="608"/>
      <c r="X316" s="608"/>
      <c r="Y316" s="608"/>
      <c r="Z316" s="608"/>
      <c r="AA316" s="608"/>
      <c r="AB316" s="608"/>
      <c r="AC316" s="608"/>
      <c r="AD316" s="608"/>
      <c r="AE316" s="608"/>
      <c r="AF316" s="608"/>
      <c r="AG316" s="608"/>
      <c r="AH316" s="609"/>
      <c r="AI316" s="609"/>
      <c r="AJ316" s="609"/>
      <c r="AK316" s="609"/>
      <c r="AL316" s="610"/>
      <c r="AM316" s="610"/>
      <c r="AN316" s="610"/>
      <c r="AO316" s="610"/>
      <c r="AP316" s="610"/>
      <c r="AQ316" s="610"/>
      <c r="AR316" s="610"/>
      <c r="AS316" s="610"/>
      <c r="AT316" s="610"/>
      <c r="AU316" s="610"/>
      <c r="AV316" s="605"/>
      <c r="AW316" s="605"/>
      <c r="AX316" s="605"/>
      <c r="AY316" s="605"/>
      <c r="AZ316" s="611"/>
      <c r="BA316" s="600"/>
      <c r="BB316" s="600"/>
      <c r="BC316" s="600"/>
      <c r="BD316" s="600"/>
      <c r="BE316" s="600"/>
      <c r="BF316" s="600"/>
      <c r="BG316" s="600"/>
      <c r="BH316" s="600"/>
      <c r="BI316" s="600"/>
      <c r="BJ316" s="600"/>
    </row>
    <row r="317" spans="1:62" s="586" customFormat="1" ht="18" hidden="1" customHeight="1">
      <c r="A317" s="578">
        <f t="shared" si="9"/>
        <v>0</v>
      </c>
      <c r="B317" s="612"/>
      <c r="C317" s="2111" t="s">
        <v>782</v>
      </c>
      <c r="D317" s="2111"/>
      <c r="E317" s="2111"/>
      <c r="F317" s="2111"/>
      <c r="G317" s="2111"/>
      <c r="H317" s="2111"/>
      <c r="I317" s="2111"/>
      <c r="J317" s="2111"/>
      <c r="K317" s="2111" t="s">
        <v>783</v>
      </c>
      <c r="L317" s="2111"/>
      <c r="M317" s="2111"/>
      <c r="N317" s="2111"/>
      <c r="O317" s="2111"/>
      <c r="P317" s="2111"/>
      <c r="Q317" s="2111"/>
      <c r="R317" s="2111"/>
      <c r="S317" s="2111" t="s">
        <v>784</v>
      </c>
      <c r="T317" s="2111"/>
      <c r="U317" s="2111"/>
      <c r="V317" s="2111"/>
      <c r="W317" s="2111"/>
      <c r="X317" s="2111"/>
      <c r="Y317" s="2111"/>
      <c r="Z317" s="2111"/>
      <c r="AA317" s="2111" t="s">
        <v>785</v>
      </c>
      <c r="AB317" s="2111"/>
      <c r="AC317" s="2111"/>
      <c r="AD317" s="2111"/>
      <c r="AE317" s="2111"/>
      <c r="AF317" s="2111"/>
      <c r="AG317" s="2111"/>
      <c r="AH317" s="2111"/>
      <c r="AI317" s="2111"/>
      <c r="AJ317" s="2111"/>
      <c r="AK317" s="2111"/>
      <c r="AL317" s="2111"/>
      <c r="AM317" s="2111"/>
      <c r="AN317" s="2111"/>
      <c r="AO317" s="2111"/>
      <c r="AP317" s="2111"/>
      <c r="AQ317" s="2111" t="s">
        <v>1156</v>
      </c>
      <c r="AR317" s="2111"/>
      <c r="AS317" s="2111"/>
      <c r="AT317" s="2111"/>
      <c r="AU317" s="2111"/>
      <c r="AV317" s="2111"/>
      <c r="AW317" s="2111"/>
      <c r="AX317" s="2111"/>
      <c r="AY317" s="612"/>
      <c r="AZ317" s="613"/>
      <c r="BA317" s="601"/>
      <c r="BB317" s="601"/>
      <c r="BC317" s="600"/>
      <c r="BD317" s="600"/>
      <c r="BE317" s="600"/>
      <c r="BF317" s="600"/>
      <c r="BG317" s="600"/>
      <c r="BH317" s="600"/>
      <c r="BI317" s="600"/>
      <c r="BJ317" s="600"/>
    </row>
    <row r="318" spans="1:62" s="586" customFormat="1" ht="18" hidden="1" customHeight="1">
      <c r="A318" s="578">
        <f t="shared" si="9"/>
        <v>0</v>
      </c>
      <c r="B318" s="612"/>
      <c r="C318" s="2111"/>
      <c r="D318" s="2111"/>
      <c r="E318" s="2111"/>
      <c r="F318" s="2111"/>
      <c r="G318" s="2111"/>
      <c r="H318" s="2111"/>
      <c r="I318" s="2111"/>
      <c r="J318" s="2111"/>
      <c r="K318" s="2111"/>
      <c r="L318" s="2111"/>
      <c r="M318" s="2111"/>
      <c r="N318" s="2111"/>
      <c r="O318" s="2111"/>
      <c r="P318" s="2111"/>
      <c r="Q318" s="2111"/>
      <c r="R318" s="2111"/>
      <c r="S318" s="2111"/>
      <c r="T318" s="2111"/>
      <c r="U318" s="2111"/>
      <c r="V318" s="2111"/>
      <c r="W318" s="2111"/>
      <c r="X318" s="2111"/>
      <c r="Y318" s="2111"/>
      <c r="Z318" s="2111"/>
      <c r="AA318" s="2111" t="s">
        <v>786</v>
      </c>
      <c r="AB318" s="2111"/>
      <c r="AC318" s="2111"/>
      <c r="AD318" s="2111"/>
      <c r="AE318" s="2111"/>
      <c r="AF318" s="2111"/>
      <c r="AG318" s="2111"/>
      <c r="AH318" s="2111"/>
      <c r="AI318" s="2111" t="s">
        <v>787</v>
      </c>
      <c r="AJ318" s="2111"/>
      <c r="AK318" s="2111"/>
      <c r="AL318" s="2111"/>
      <c r="AM318" s="2111"/>
      <c r="AN318" s="2111"/>
      <c r="AO318" s="2111"/>
      <c r="AP318" s="2111"/>
      <c r="AQ318" s="2111"/>
      <c r="AR318" s="2111"/>
      <c r="AS318" s="2111"/>
      <c r="AT318" s="2111"/>
      <c r="AU318" s="2111"/>
      <c r="AV318" s="2111"/>
      <c r="AW318" s="2111"/>
      <c r="AX318" s="2111"/>
      <c r="AY318" s="612"/>
      <c r="AZ318" s="613"/>
      <c r="BA318" s="600"/>
      <c r="BB318" s="600"/>
      <c r="BC318" s="600"/>
      <c r="BD318" s="600"/>
      <c r="BE318" s="600"/>
      <c r="BF318" s="600"/>
      <c r="BG318" s="600"/>
      <c r="BH318" s="600"/>
      <c r="BI318" s="600"/>
      <c r="BJ318" s="600"/>
    </row>
    <row r="319" spans="1:62" s="586" customFormat="1" ht="18" hidden="1" customHeight="1">
      <c r="A319" s="578">
        <f t="shared" si="9"/>
        <v>0</v>
      </c>
      <c r="B319" s="614"/>
      <c r="C319" s="2122">
        <f>L303</f>
        <v>0</v>
      </c>
      <c r="D319" s="2123"/>
      <c r="E319" s="2126" t="s">
        <v>564</v>
      </c>
      <c r="F319" s="2126"/>
      <c r="G319" s="2123">
        <f>Z303</f>
        <v>0</v>
      </c>
      <c r="H319" s="2123"/>
      <c r="I319" s="2126" t="s">
        <v>775</v>
      </c>
      <c r="J319" s="2126"/>
      <c r="K319" s="2127">
        <f>'6-3표준조사(3)'!Q454</f>
        <v>0</v>
      </c>
      <c r="L319" s="2127"/>
      <c r="M319" s="2127"/>
      <c r="N319" s="2127"/>
      <c r="O319" s="2127"/>
      <c r="P319" s="2127"/>
      <c r="Q319" s="2127"/>
      <c r="R319" s="2127"/>
      <c r="S319" s="2113">
        <f>'6-3표준조사(3)'!K456</f>
        <v>0</v>
      </c>
      <c r="T319" s="2113"/>
      <c r="U319" s="2113"/>
      <c r="V319" s="2113"/>
      <c r="W319" s="2113"/>
      <c r="X319" s="2113"/>
      <c r="Y319" s="2113"/>
      <c r="Z319" s="2113"/>
      <c r="AA319" s="2129" t="e">
        <f>'6-3표준조사(3)'!Q460</f>
        <v>#DIV/0!</v>
      </c>
      <c r="AB319" s="2129"/>
      <c r="AC319" s="2129"/>
      <c r="AD319" s="2129"/>
      <c r="AE319" s="2129"/>
      <c r="AF319" s="2129"/>
      <c r="AG319" s="2129"/>
      <c r="AH319" s="2129"/>
      <c r="AI319" s="2129" t="e">
        <f>'6-3표준조사(3)'!R460</f>
        <v>#DIV/0!</v>
      </c>
      <c r="AJ319" s="2129"/>
      <c r="AK319" s="2129"/>
      <c r="AL319" s="2129"/>
      <c r="AM319" s="2129"/>
      <c r="AN319" s="2129"/>
      <c r="AO319" s="2129"/>
      <c r="AP319" s="2129"/>
      <c r="AQ319" s="2113">
        <f>'6-3표준조사(3)'!R456</f>
        <v>0</v>
      </c>
      <c r="AR319" s="2113"/>
      <c r="AS319" s="2113"/>
      <c r="AT319" s="2113"/>
      <c r="AU319" s="2113"/>
      <c r="AV319" s="2113"/>
      <c r="AW319" s="2113"/>
      <c r="AX319" s="2113"/>
      <c r="AY319" s="612"/>
      <c r="AZ319" s="613"/>
      <c r="BA319" s="600"/>
      <c r="BB319" s="600"/>
      <c r="BC319" s="601"/>
      <c r="BD319" s="601"/>
      <c r="BE319" s="601"/>
      <c r="BF319" s="601"/>
      <c r="BG319" s="601"/>
      <c r="BH319" s="601"/>
      <c r="BI319" s="601"/>
      <c r="BJ319" s="601"/>
    </row>
    <row r="320" spans="1:62" s="586" customFormat="1" ht="18" hidden="1" customHeight="1">
      <c r="A320" s="578">
        <f t="shared" si="9"/>
        <v>0</v>
      </c>
      <c r="B320" s="614"/>
      <c r="C320" s="2124"/>
      <c r="D320" s="2125"/>
      <c r="E320" s="2125"/>
      <c r="F320" s="2125"/>
      <c r="G320" s="2125"/>
      <c r="H320" s="2125"/>
      <c r="I320" s="2125"/>
      <c r="J320" s="2125"/>
      <c r="K320" s="2128"/>
      <c r="L320" s="2128"/>
      <c r="M320" s="2128"/>
      <c r="N320" s="2128"/>
      <c r="O320" s="2128"/>
      <c r="P320" s="2128"/>
      <c r="Q320" s="2128"/>
      <c r="R320" s="2128"/>
      <c r="S320" s="2114"/>
      <c r="T320" s="2114"/>
      <c r="U320" s="2114"/>
      <c r="V320" s="2114"/>
      <c r="W320" s="2114"/>
      <c r="X320" s="2114"/>
      <c r="Y320" s="2114"/>
      <c r="Z320" s="2114"/>
      <c r="AA320" s="2130"/>
      <c r="AB320" s="2130"/>
      <c r="AC320" s="2130"/>
      <c r="AD320" s="2130"/>
      <c r="AE320" s="2130"/>
      <c r="AF320" s="2130"/>
      <c r="AG320" s="2130"/>
      <c r="AH320" s="2130"/>
      <c r="AI320" s="2130"/>
      <c r="AJ320" s="2130"/>
      <c r="AK320" s="2130"/>
      <c r="AL320" s="2130"/>
      <c r="AM320" s="2130"/>
      <c r="AN320" s="2130"/>
      <c r="AO320" s="2130"/>
      <c r="AP320" s="2130"/>
      <c r="AQ320" s="2114"/>
      <c r="AR320" s="2114"/>
      <c r="AS320" s="2114"/>
      <c r="AT320" s="2114"/>
      <c r="AU320" s="2114"/>
      <c r="AV320" s="2114"/>
      <c r="AW320" s="2114"/>
      <c r="AX320" s="2114"/>
      <c r="AY320" s="612"/>
      <c r="AZ320" s="613"/>
      <c r="BA320" s="600"/>
      <c r="BB320" s="600"/>
      <c r="BC320" s="600"/>
      <c r="BD320" s="600"/>
      <c r="BE320" s="600"/>
      <c r="BF320" s="600"/>
      <c r="BG320" s="600"/>
      <c r="BH320" s="600"/>
      <c r="BI320" s="600"/>
      <c r="BJ320" s="600"/>
    </row>
    <row r="321" spans="1:74" s="586" customFormat="1" ht="18" hidden="1" customHeight="1">
      <c r="A321" s="578">
        <f t="shared" si="9"/>
        <v>0</v>
      </c>
      <c r="B321" s="614"/>
      <c r="C321" s="614" t="s">
        <v>405</v>
      </c>
      <c r="D321" s="614" t="s">
        <v>788</v>
      </c>
      <c r="E321" s="614"/>
      <c r="F321" s="612"/>
      <c r="G321" s="612"/>
      <c r="H321" s="612"/>
      <c r="I321" s="612"/>
      <c r="J321" s="612"/>
      <c r="K321" s="612"/>
      <c r="L321" s="612"/>
      <c r="M321" s="612"/>
      <c r="N321" s="612"/>
      <c r="O321" s="612"/>
      <c r="P321" s="612"/>
      <c r="Q321" s="615"/>
      <c r="R321" s="615"/>
      <c r="S321" s="615"/>
      <c r="T321" s="615"/>
      <c r="U321" s="615"/>
      <c r="V321" s="612"/>
      <c r="W321" s="616"/>
      <c r="X321" s="616"/>
      <c r="Y321" s="616"/>
      <c r="Z321" s="616"/>
      <c r="AA321" s="616"/>
      <c r="AB321" s="616"/>
      <c r="AC321" s="616"/>
      <c r="AD321" s="616"/>
      <c r="AE321" s="616"/>
      <c r="AF321" s="616"/>
      <c r="AG321" s="612"/>
      <c r="AH321" s="617"/>
      <c r="AI321" s="617"/>
      <c r="AJ321" s="617"/>
      <c r="AK321" s="617"/>
      <c r="AL321" s="618"/>
      <c r="AM321" s="618"/>
      <c r="AN321" s="618"/>
      <c r="AO321" s="618"/>
      <c r="AP321" s="618"/>
      <c r="AQ321" s="618"/>
      <c r="AR321" s="618"/>
      <c r="AS321" s="618"/>
      <c r="AT321" s="618"/>
      <c r="AU321" s="618"/>
      <c r="AV321" s="612"/>
      <c r="AW321" s="612"/>
      <c r="AX321" s="612"/>
      <c r="AY321" s="612"/>
      <c r="AZ321" s="613"/>
      <c r="BA321" s="600"/>
      <c r="BB321" s="600"/>
      <c r="BC321" s="600"/>
      <c r="BD321" s="600"/>
      <c r="BE321" s="600"/>
      <c r="BF321" s="600"/>
      <c r="BG321" s="600"/>
      <c r="BH321" s="600"/>
      <c r="BI321" s="600"/>
      <c r="BJ321" s="600"/>
      <c r="BK321" s="600"/>
      <c r="BL321" s="600"/>
      <c r="BM321" s="600"/>
      <c r="BN321" s="600"/>
      <c r="BO321" s="600"/>
      <c r="BP321" s="600"/>
      <c r="BQ321" s="600"/>
      <c r="BR321" s="600"/>
      <c r="BS321" s="600"/>
      <c r="BT321" s="600"/>
      <c r="BU321" s="600"/>
      <c r="BV321" s="600"/>
    </row>
    <row r="322" spans="1:74" s="586" customFormat="1" ht="18" hidden="1" customHeight="1">
      <c r="A322" s="578">
        <f t="shared" si="9"/>
        <v>0</v>
      </c>
      <c r="B322" s="614"/>
      <c r="C322" s="614"/>
      <c r="D322" s="587" t="s">
        <v>540</v>
      </c>
      <c r="E322" s="614" t="str">
        <f>CONCATENATE("식재된 ",S319," 는 활착이 안정된 상태로 신초발달이 양호함" )</f>
        <v>식재된 0 는 활착이 안정된 상태로 신초발달이 양호함</v>
      </c>
      <c r="F322" s="612"/>
      <c r="G322" s="612"/>
      <c r="H322" s="612"/>
      <c r="I322" s="612"/>
      <c r="J322" s="612"/>
      <c r="K322" s="612"/>
      <c r="L322" s="612"/>
      <c r="M322" s="612"/>
      <c r="N322" s="612"/>
      <c r="O322" s="612"/>
      <c r="P322" s="612"/>
      <c r="Q322" s="615"/>
      <c r="R322" s="615"/>
      <c r="S322" s="615"/>
      <c r="T322" s="615"/>
      <c r="U322" s="615"/>
      <c r="V322" s="612"/>
      <c r="W322" s="619"/>
      <c r="X322" s="616"/>
      <c r="Y322" s="616"/>
      <c r="Z322" s="616"/>
      <c r="AA322" s="619"/>
      <c r="AB322" s="616"/>
      <c r="AC322" s="616"/>
      <c r="AD322" s="616"/>
      <c r="AE322" s="619"/>
      <c r="AF322" s="616"/>
      <c r="AG322" s="612"/>
      <c r="AH322" s="617"/>
      <c r="AI322" s="617"/>
      <c r="AJ322" s="617"/>
      <c r="AK322" s="617"/>
      <c r="AL322" s="618"/>
      <c r="AM322" s="618"/>
      <c r="AN322" s="618"/>
      <c r="AO322" s="618"/>
      <c r="AP322" s="618"/>
      <c r="AQ322" s="618"/>
      <c r="AR322" s="618"/>
      <c r="AS322" s="618"/>
      <c r="AT322" s="618"/>
      <c r="AU322" s="618"/>
      <c r="AV322" s="612"/>
      <c r="AW322" s="612"/>
      <c r="AX322" s="612"/>
      <c r="AY322" s="612"/>
      <c r="AZ322" s="613"/>
      <c r="BC322" s="600"/>
      <c r="BD322" s="600"/>
      <c r="BE322" s="600"/>
      <c r="BF322" s="600"/>
      <c r="BG322" s="600"/>
      <c r="BH322" s="600"/>
      <c r="BI322" s="600"/>
      <c r="BJ322" s="600"/>
      <c r="BK322" s="600"/>
      <c r="BL322" s="600"/>
      <c r="BM322" s="600"/>
      <c r="BN322" s="600"/>
      <c r="BO322" s="600"/>
      <c r="BP322" s="600"/>
      <c r="BQ322" s="600"/>
      <c r="BR322" s="600"/>
      <c r="BS322" s="600"/>
      <c r="BT322" s="600"/>
      <c r="BU322" s="600"/>
      <c r="BV322" s="600"/>
    </row>
    <row r="323" spans="1:74" s="586" customFormat="1" ht="18" hidden="1" customHeight="1">
      <c r="A323" s="578">
        <f t="shared" si="9"/>
        <v>0</v>
      </c>
      <c r="B323" s="614"/>
      <c r="C323" s="614"/>
      <c r="D323" s="587" t="s">
        <v>540</v>
      </c>
      <c r="E323" s="614" t="s">
        <v>789</v>
      </c>
      <c r="F323" s="612"/>
      <c r="G323" s="612"/>
      <c r="H323" s="612"/>
      <c r="I323" s="612"/>
      <c r="J323" s="612"/>
      <c r="K323" s="612"/>
      <c r="L323" s="612"/>
      <c r="M323" s="612"/>
      <c r="N323" s="612"/>
      <c r="O323" s="612"/>
      <c r="P323" s="612"/>
      <c r="Q323" s="615"/>
      <c r="R323" s="615"/>
      <c r="S323" s="615"/>
      <c r="T323" s="615"/>
      <c r="U323" s="615"/>
      <c r="V323" s="612"/>
      <c r="W323" s="612"/>
      <c r="X323" s="612"/>
      <c r="Y323" s="612"/>
      <c r="Z323" s="612"/>
      <c r="AA323" s="612"/>
      <c r="AB323" s="612"/>
      <c r="AC323" s="612"/>
      <c r="AD323" s="612"/>
      <c r="AE323" s="612"/>
      <c r="AF323" s="612"/>
      <c r="AG323" s="612"/>
      <c r="AH323" s="617"/>
      <c r="AI323" s="617"/>
      <c r="AJ323" s="617"/>
      <c r="AK323" s="617"/>
      <c r="AL323" s="618"/>
      <c r="AM323" s="618"/>
      <c r="AN323" s="618"/>
      <c r="AO323" s="618"/>
      <c r="AP323" s="618"/>
      <c r="AQ323" s="618"/>
      <c r="AR323" s="618"/>
      <c r="AS323" s="618"/>
      <c r="AT323" s="618"/>
      <c r="AU323" s="618"/>
      <c r="AV323" s="612"/>
      <c r="AW323" s="612"/>
      <c r="AX323" s="612"/>
      <c r="AY323" s="612"/>
      <c r="AZ323" s="613"/>
      <c r="BA323" s="580"/>
      <c r="BB323" s="580"/>
      <c r="BC323" s="580"/>
      <c r="BD323" s="580"/>
      <c r="BE323" s="580"/>
      <c r="BF323" s="580"/>
      <c r="BG323" s="580"/>
      <c r="BH323" s="580"/>
      <c r="BI323" s="580"/>
      <c r="BJ323" s="580"/>
      <c r="BK323" s="601"/>
      <c r="BL323" s="601"/>
      <c r="BM323" s="601"/>
      <c r="BN323" s="601"/>
      <c r="BO323" s="601"/>
      <c r="BP323" s="601"/>
      <c r="BQ323" s="601"/>
      <c r="BR323" s="601"/>
      <c r="BS323" s="601"/>
      <c r="BT323" s="601"/>
      <c r="BU323" s="601"/>
      <c r="BV323" s="601"/>
    </row>
    <row r="324" spans="1:74" s="586" customFormat="1" ht="18" hidden="1" customHeight="1">
      <c r="A324" s="578">
        <f t="shared" si="9"/>
        <v>0</v>
      </c>
      <c r="B324" s="614"/>
      <c r="C324" s="614" t="s">
        <v>407</v>
      </c>
      <c r="D324" s="614" t="s">
        <v>790</v>
      </c>
      <c r="E324" s="614"/>
      <c r="F324" s="612"/>
      <c r="G324" s="612"/>
      <c r="H324" s="612"/>
      <c r="I324" s="612"/>
      <c r="J324" s="612"/>
      <c r="K324" s="612"/>
      <c r="L324" s="612"/>
      <c r="M324" s="612"/>
      <c r="N324" s="612"/>
      <c r="O324" s="612"/>
      <c r="P324" s="612"/>
      <c r="Q324" s="615"/>
      <c r="R324" s="615"/>
      <c r="S324" s="615"/>
      <c r="T324" s="615"/>
      <c r="U324" s="615"/>
      <c r="V324" s="612"/>
      <c r="W324" s="612"/>
      <c r="X324" s="612"/>
      <c r="Y324" s="612"/>
      <c r="Z324" s="612"/>
      <c r="AA324" s="612"/>
      <c r="AB324" s="612"/>
      <c r="AC324" s="612"/>
      <c r="AD324" s="612"/>
      <c r="AE324" s="612"/>
      <c r="AF324" s="612"/>
      <c r="AG324" s="612"/>
      <c r="AH324" s="617"/>
      <c r="AI324" s="617"/>
      <c r="AJ324" s="617"/>
      <c r="AK324" s="617"/>
      <c r="AL324" s="618"/>
      <c r="AM324" s="618"/>
      <c r="AN324" s="618"/>
      <c r="AO324" s="618"/>
      <c r="AP324" s="618"/>
      <c r="AQ324" s="618"/>
      <c r="AR324" s="618"/>
      <c r="AS324" s="618"/>
      <c r="AT324" s="618"/>
      <c r="AU324" s="618"/>
      <c r="AV324" s="612"/>
      <c r="AW324" s="612"/>
      <c r="AX324" s="612"/>
      <c r="AY324" s="612"/>
      <c r="AZ324" s="613"/>
      <c r="BK324" s="600"/>
      <c r="BL324" s="600"/>
      <c r="BM324" s="600"/>
      <c r="BN324" s="600"/>
      <c r="BO324" s="600"/>
      <c r="BP324" s="600"/>
      <c r="BQ324" s="600"/>
      <c r="BR324" s="600"/>
      <c r="BS324" s="600"/>
      <c r="BT324" s="600"/>
      <c r="BU324" s="600"/>
      <c r="BV324" s="600"/>
    </row>
    <row r="325" spans="1:74" s="586" customFormat="1" ht="18" hidden="1" customHeight="1">
      <c r="A325" s="578">
        <f t="shared" si="9"/>
        <v>0</v>
      </c>
      <c r="B325" s="614"/>
      <c r="C325" s="614"/>
      <c r="D325" s="587" t="s">
        <v>540</v>
      </c>
      <c r="E325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325" s="612"/>
      <c r="G325" s="612"/>
      <c r="H325" s="612"/>
      <c r="I325" s="612"/>
      <c r="J325" s="612"/>
      <c r="K325" s="612"/>
      <c r="L325" s="612"/>
      <c r="M325" s="612"/>
      <c r="N325" s="612"/>
      <c r="O325" s="612"/>
      <c r="P325" s="612"/>
      <c r="Q325" s="615"/>
      <c r="R325" s="615"/>
      <c r="S325" s="615"/>
      <c r="T325" s="615"/>
      <c r="U325" s="615"/>
      <c r="V325" s="612"/>
      <c r="W325" s="612"/>
      <c r="X325" s="612"/>
      <c r="Y325" s="612"/>
      <c r="Z325" s="612"/>
      <c r="AA325" s="612"/>
      <c r="AB325" s="612"/>
      <c r="AC325" s="612"/>
      <c r="AD325" s="612"/>
      <c r="AE325" s="612"/>
      <c r="AF325" s="612"/>
      <c r="AG325" s="612"/>
      <c r="AH325" s="617"/>
      <c r="AI325" s="617"/>
      <c r="AJ325" s="617"/>
      <c r="AK325" s="617"/>
      <c r="AL325" s="618"/>
      <c r="AM325" s="618"/>
      <c r="AN325" s="618"/>
      <c r="AO325" s="618"/>
      <c r="AP325" s="618"/>
      <c r="AQ325" s="618"/>
      <c r="AR325" s="618"/>
      <c r="AS325" s="618"/>
      <c r="AT325" s="618"/>
      <c r="AU325" s="618"/>
      <c r="AV325" s="612"/>
      <c r="AW325" s="612"/>
      <c r="AX325" s="612"/>
      <c r="AY325" s="612"/>
      <c r="AZ325" s="613"/>
      <c r="BK325" s="600"/>
      <c r="BL325" s="600"/>
      <c r="BM325" s="600"/>
      <c r="BN325" s="600"/>
      <c r="BO325" s="600"/>
      <c r="BP325" s="600"/>
      <c r="BQ325" s="600"/>
      <c r="BR325" s="600"/>
      <c r="BS325" s="600"/>
      <c r="BT325" s="600"/>
      <c r="BU325" s="600"/>
      <c r="BV325" s="600"/>
    </row>
    <row r="326" spans="1:74" s="586" customFormat="1" ht="18" hidden="1" customHeight="1">
      <c r="A326" s="578">
        <f t="shared" si="9"/>
        <v>0</v>
      </c>
      <c r="B326" s="614"/>
      <c r="C326" s="614"/>
      <c r="D326" s="587" t="s">
        <v>540</v>
      </c>
      <c r="E326" s="614" t="str">
        <f>CONCATENATE("조림목이 자연발생 식생과 경재하고 있으며 조림목은 ",AQ319,"이다." )</f>
        <v>조림목이 자연발생 식생과 경재하고 있으며 조림목은 0이다.</v>
      </c>
      <c r="F326" s="612"/>
      <c r="G326" s="612"/>
      <c r="H326" s="612"/>
      <c r="I326" s="612"/>
      <c r="J326" s="612"/>
      <c r="K326" s="612"/>
      <c r="L326" s="612"/>
      <c r="M326" s="612"/>
      <c r="N326" s="612"/>
      <c r="O326" s="612"/>
      <c r="P326" s="612"/>
      <c r="Q326" s="612"/>
      <c r="R326" s="612"/>
      <c r="S326" s="612"/>
      <c r="T326" s="612"/>
      <c r="U326" s="612"/>
      <c r="V326" s="612"/>
      <c r="W326" s="612"/>
      <c r="X326" s="612"/>
      <c r="Y326" s="612"/>
      <c r="Z326" s="612"/>
      <c r="AA326" s="612"/>
      <c r="AB326" s="612"/>
      <c r="AC326" s="612"/>
      <c r="AD326" s="612"/>
      <c r="AE326" s="612"/>
      <c r="AF326" s="612"/>
      <c r="AG326" s="612"/>
      <c r="AH326" s="617"/>
      <c r="AI326" s="617"/>
      <c r="AJ326" s="617"/>
      <c r="AK326" s="617"/>
      <c r="AL326" s="618"/>
      <c r="AM326" s="618"/>
      <c r="AN326" s="618"/>
      <c r="AO326" s="618"/>
      <c r="AP326" s="618"/>
      <c r="AQ326" s="618"/>
      <c r="AR326" s="618"/>
      <c r="AS326" s="618"/>
      <c r="AT326" s="618"/>
      <c r="AU326" s="618"/>
      <c r="AV326" s="612"/>
      <c r="AW326" s="612"/>
      <c r="AX326" s="612"/>
      <c r="AY326" s="612"/>
      <c r="AZ326" s="613"/>
      <c r="BK326" s="600"/>
      <c r="BL326" s="600"/>
      <c r="BM326" s="600"/>
      <c r="BN326" s="600"/>
      <c r="BO326" s="600"/>
      <c r="BP326" s="600"/>
      <c r="BQ326" s="600"/>
      <c r="BR326" s="600"/>
      <c r="BS326" s="600"/>
      <c r="BT326" s="600"/>
      <c r="BU326" s="600"/>
      <c r="BV326" s="600"/>
    </row>
    <row r="327" spans="1:74" s="586" customFormat="1" ht="13.5" hidden="1" customHeight="1">
      <c r="A327" s="578">
        <f t="shared" si="9"/>
        <v>0</v>
      </c>
      <c r="B327" s="620"/>
      <c r="C327" s="620"/>
      <c r="D327" s="620"/>
      <c r="E327" s="620"/>
      <c r="F327" s="595"/>
      <c r="G327" s="595"/>
      <c r="H327" s="595"/>
      <c r="I327" s="595"/>
      <c r="J327" s="621"/>
      <c r="K327" s="621"/>
      <c r="L327" s="621"/>
      <c r="M327" s="621"/>
      <c r="N327" s="621"/>
      <c r="O327" s="621"/>
      <c r="P327" s="621"/>
      <c r="Q327" s="622"/>
      <c r="R327" s="622"/>
      <c r="S327" s="622"/>
      <c r="T327" s="622"/>
      <c r="U327" s="622"/>
      <c r="V327" s="612"/>
      <c r="W327" s="612"/>
      <c r="X327" s="612"/>
      <c r="Y327" s="612"/>
      <c r="Z327" s="612"/>
      <c r="AA327" s="612"/>
      <c r="AB327" s="612"/>
      <c r="AC327" s="612"/>
      <c r="AD327" s="612"/>
      <c r="AE327" s="612"/>
      <c r="AF327" s="612"/>
      <c r="AG327" s="612"/>
      <c r="AH327" s="623"/>
      <c r="AI327" s="623"/>
      <c r="AJ327" s="623"/>
      <c r="AK327" s="623"/>
      <c r="AL327" s="624"/>
      <c r="AM327" s="624"/>
      <c r="AN327" s="624"/>
      <c r="AO327" s="624"/>
      <c r="AP327" s="624"/>
      <c r="AQ327" s="624"/>
      <c r="AR327" s="624"/>
      <c r="AS327" s="624"/>
      <c r="AT327" s="624"/>
      <c r="AU327" s="624"/>
      <c r="AV327" s="595"/>
      <c r="AW327" s="595"/>
      <c r="AX327" s="595"/>
      <c r="AY327" s="595"/>
      <c r="AZ327" s="613"/>
      <c r="BK327" s="600"/>
      <c r="BL327" s="600"/>
      <c r="BM327" s="600"/>
      <c r="BN327" s="600"/>
      <c r="BO327" s="600"/>
      <c r="BP327" s="600"/>
      <c r="BQ327" s="600"/>
      <c r="BR327" s="600"/>
      <c r="BS327" s="600"/>
      <c r="BT327" s="600"/>
      <c r="BU327" s="600"/>
      <c r="BV327" s="600"/>
    </row>
    <row r="328" spans="1:74" s="601" customFormat="1" ht="19.5" hidden="1" customHeight="1">
      <c r="A328" s="578">
        <f t="shared" si="9"/>
        <v>0</v>
      </c>
      <c r="B328" s="2116" t="s">
        <v>2071</v>
      </c>
      <c r="C328" s="2116"/>
      <c r="D328" s="2116"/>
      <c r="E328" s="2116"/>
      <c r="F328" s="2116"/>
      <c r="G328" s="2116"/>
      <c r="H328" s="2116"/>
      <c r="I328" s="2116"/>
      <c r="J328" s="2116"/>
      <c r="K328" s="2116"/>
      <c r="L328" s="2116"/>
      <c r="M328" s="2116"/>
      <c r="N328" s="2116"/>
      <c r="O328" s="2116"/>
      <c r="P328" s="2116"/>
      <c r="Q328" s="2116"/>
      <c r="R328" s="2116"/>
      <c r="S328" s="2116"/>
      <c r="T328" s="2116"/>
      <c r="U328" s="2116"/>
      <c r="V328" s="2116"/>
      <c r="W328" s="2116"/>
      <c r="X328" s="2116"/>
      <c r="Y328" s="2116"/>
      <c r="Z328" s="2116"/>
      <c r="AA328" s="2116"/>
      <c r="AB328" s="2116"/>
      <c r="AC328" s="2116"/>
      <c r="AD328" s="2116"/>
      <c r="AE328" s="2116"/>
      <c r="AF328" s="2116"/>
      <c r="AG328" s="2116"/>
      <c r="AH328" s="2116"/>
      <c r="AI328" s="2116"/>
      <c r="AJ328" s="2116"/>
      <c r="AK328" s="2116"/>
      <c r="AL328" s="2116"/>
      <c r="AM328" s="2116"/>
      <c r="AN328" s="2116"/>
      <c r="AO328" s="2116"/>
      <c r="AP328" s="2116"/>
      <c r="AQ328" s="2116"/>
      <c r="AR328" s="2116"/>
      <c r="AS328" s="2116"/>
      <c r="AT328" s="2116"/>
      <c r="AU328" s="2116"/>
      <c r="AV328" s="2116"/>
      <c r="AW328" s="2116"/>
      <c r="AX328" s="2116"/>
      <c r="AY328" s="2116"/>
      <c r="AZ328" s="625"/>
      <c r="BB328" s="600"/>
      <c r="BC328" s="600"/>
      <c r="BD328" s="600"/>
      <c r="BE328" s="600"/>
      <c r="BF328" s="600"/>
      <c r="BG328" s="600"/>
      <c r="BH328" s="600"/>
      <c r="BI328" s="600"/>
      <c r="BJ328" s="600"/>
      <c r="BK328" s="600"/>
      <c r="BL328" s="600"/>
      <c r="BM328" s="600"/>
      <c r="BN328" s="600"/>
      <c r="BO328" s="600"/>
      <c r="BP328" s="600"/>
      <c r="BQ328" s="600"/>
      <c r="BR328" s="600"/>
      <c r="BS328" s="600"/>
      <c r="BT328" s="600"/>
      <c r="BU328" s="600"/>
      <c r="BV328" s="600"/>
    </row>
    <row r="329" spans="1:74" s="601" customFormat="1" ht="18" hidden="1" customHeight="1">
      <c r="A329" s="578">
        <f t="shared" si="9"/>
        <v>0</v>
      </c>
      <c r="B329" s="626"/>
      <c r="C329" s="587" t="s">
        <v>792</v>
      </c>
      <c r="D329" s="588" t="s">
        <v>793</v>
      </c>
      <c r="E329" s="588"/>
      <c r="F329" s="588"/>
      <c r="G329" s="588"/>
      <c r="H329" s="588"/>
      <c r="I329" s="588"/>
      <c r="J329" s="627"/>
      <c r="K329" s="627"/>
      <c r="L329" s="627"/>
      <c r="M329" s="627"/>
      <c r="N329" s="627"/>
      <c r="O329" s="627"/>
      <c r="P329" s="627"/>
      <c r="Q329" s="627"/>
      <c r="R329" s="627"/>
      <c r="S329" s="627"/>
      <c r="T329" s="627"/>
      <c r="U329" s="627"/>
      <c r="V329" s="627"/>
      <c r="W329" s="627"/>
      <c r="X329" s="627"/>
      <c r="Y329" s="627"/>
      <c r="Z329" s="627"/>
      <c r="AA329" s="627"/>
      <c r="AB329" s="627"/>
      <c r="AC329" s="627"/>
      <c r="AD329" s="627"/>
      <c r="AE329" s="627"/>
      <c r="AF329" s="627"/>
      <c r="AG329" s="627"/>
      <c r="AH329" s="627"/>
      <c r="AI329" s="627"/>
      <c r="AJ329" s="627"/>
      <c r="AK329" s="627"/>
      <c r="AL329" s="627"/>
      <c r="AM329" s="627"/>
      <c r="AN329" s="627"/>
      <c r="AO329" s="627"/>
      <c r="AP329" s="627"/>
      <c r="AQ329" s="627"/>
      <c r="AR329" s="627"/>
      <c r="AS329" s="627"/>
      <c r="AT329" s="627"/>
      <c r="AU329" s="627"/>
      <c r="AV329" s="627"/>
      <c r="AW329" s="627"/>
      <c r="AX329" s="627"/>
      <c r="AY329" s="627"/>
      <c r="AZ329" s="625"/>
      <c r="BB329" s="600"/>
      <c r="BC329" s="600"/>
      <c r="BD329" s="600"/>
      <c r="BE329" s="600"/>
      <c r="BF329" s="600"/>
      <c r="BG329" s="600"/>
      <c r="BH329" s="600"/>
      <c r="BI329" s="600"/>
      <c r="BJ329" s="600"/>
      <c r="BK329" s="600"/>
      <c r="BL329" s="600"/>
      <c r="BM329" s="600"/>
      <c r="BN329" s="600"/>
      <c r="BO329" s="600"/>
      <c r="BP329" s="600"/>
      <c r="BQ329" s="600"/>
      <c r="BR329" s="600"/>
      <c r="BS329" s="600"/>
      <c r="BT329" s="600"/>
      <c r="BU329" s="600"/>
      <c r="BV329" s="600"/>
    </row>
    <row r="330" spans="1:74" s="600" customFormat="1" ht="18" hidden="1" customHeight="1">
      <c r="A330" s="578">
        <f t="shared" si="9"/>
        <v>0</v>
      </c>
      <c r="B330" s="587"/>
      <c r="C330" s="587"/>
      <c r="D330" s="587" t="s">
        <v>540</v>
      </c>
      <c r="E330" s="588" t="str">
        <f>CONCATENATE("조림목이 정상적으로 생육하기 위해서는 조림목을 제외한 모든 식생을 제거하여야 하므로 ",AO303,"로 적용한다.")</f>
        <v>조림목이 정상적으로 생육하기 위해서는 조림목을 제외한 모든 식생을 제거하여야 하므로 0로 적용한다.</v>
      </c>
      <c r="F330" s="588"/>
      <c r="G330" s="588"/>
      <c r="H330" s="588"/>
      <c r="I330" s="588"/>
      <c r="J330" s="589"/>
      <c r="K330" s="588"/>
      <c r="L330" s="588"/>
      <c r="M330" s="588"/>
      <c r="N330" s="588"/>
      <c r="O330" s="588"/>
      <c r="P330" s="588"/>
      <c r="Q330" s="588"/>
      <c r="R330" s="588"/>
      <c r="S330" s="588"/>
      <c r="T330" s="588"/>
      <c r="U330" s="588"/>
      <c r="V330" s="588"/>
      <c r="W330" s="588"/>
      <c r="X330" s="588"/>
      <c r="Y330" s="588"/>
      <c r="Z330" s="588"/>
      <c r="AA330" s="588"/>
      <c r="AB330" s="588"/>
      <c r="AC330" s="588"/>
      <c r="AD330" s="588"/>
      <c r="AE330" s="588"/>
      <c r="AF330" s="588"/>
      <c r="AG330" s="588"/>
      <c r="AH330" s="588"/>
      <c r="AI330" s="588"/>
      <c r="AJ330" s="588"/>
      <c r="AK330" s="588"/>
      <c r="AL330" s="588"/>
      <c r="AM330" s="588"/>
      <c r="AN330" s="588"/>
      <c r="AO330" s="588"/>
      <c r="AP330" s="588"/>
      <c r="AQ330" s="588"/>
      <c r="AR330" s="588"/>
      <c r="AS330" s="588"/>
      <c r="AT330" s="588"/>
      <c r="AU330" s="588"/>
      <c r="AV330" s="588"/>
      <c r="AW330" s="588"/>
      <c r="AX330" s="588"/>
      <c r="AY330" s="588"/>
      <c r="AZ330" s="628"/>
      <c r="BB330" s="601"/>
      <c r="BC330" s="601"/>
      <c r="BD330" s="601"/>
      <c r="BE330" s="601"/>
      <c r="BF330" s="601"/>
      <c r="BG330" s="601"/>
      <c r="BH330" s="601"/>
      <c r="BI330" s="601"/>
      <c r="BJ330" s="601"/>
      <c r="BK330" s="601"/>
      <c r="BL330" s="601"/>
      <c r="BM330" s="601"/>
      <c r="BN330" s="601"/>
      <c r="BO330" s="601"/>
      <c r="BP330" s="601"/>
      <c r="BQ330" s="601"/>
      <c r="BR330" s="601"/>
      <c r="BS330" s="601"/>
      <c r="BT330" s="601"/>
      <c r="BU330" s="601"/>
      <c r="BV330" s="601"/>
    </row>
    <row r="331" spans="1:74" s="600" customFormat="1" ht="18" hidden="1" customHeight="1">
      <c r="A331" s="578">
        <f t="shared" si="9"/>
        <v>0</v>
      </c>
      <c r="B331" s="587"/>
      <c r="C331" s="587" t="s">
        <v>794</v>
      </c>
      <c r="D331" s="588" t="s">
        <v>795</v>
      </c>
      <c r="E331" s="588"/>
      <c r="F331" s="588"/>
      <c r="G331" s="588"/>
      <c r="H331" s="588"/>
      <c r="I331" s="588"/>
      <c r="J331" s="588"/>
      <c r="K331" s="588"/>
      <c r="L331" s="588"/>
      <c r="M331" s="588"/>
      <c r="N331" s="588"/>
      <c r="O331" s="588"/>
      <c r="P331" s="588"/>
      <c r="Q331" s="588"/>
      <c r="R331" s="588"/>
      <c r="S331" s="588"/>
      <c r="T331" s="588"/>
      <c r="U331" s="588"/>
      <c r="V331" s="588"/>
      <c r="W331" s="588"/>
      <c r="X331" s="588"/>
      <c r="Y331" s="588"/>
      <c r="Z331" s="588"/>
      <c r="AA331" s="588"/>
      <c r="AB331" s="588"/>
      <c r="AC331" s="588"/>
      <c r="AD331" s="588"/>
      <c r="AE331" s="588"/>
      <c r="AF331" s="588"/>
      <c r="AG331" s="588"/>
      <c r="AH331" s="588"/>
      <c r="AI331" s="588"/>
      <c r="AJ331" s="588"/>
      <c r="AK331" s="588"/>
      <c r="AL331" s="588"/>
      <c r="AM331" s="588"/>
      <c r="AN331" s="588"/>
      <c r="AO331" s="588"/>
      <c r="AP331" s="588"/>
      <c r="AQ331" s="588"/>
      <c r="AR331" s="588"/>
      <c r="AS331" s="588"/>
      <c r="AT331" s="588"/>
      <c r="AU331" s="588"/>
      <c r="AV331" s="588"/>
      <c r="AW331" s="588"/>
      <c r="AX331" s="588"/>
      <c r="AY331" s="588"/>
      <c r="AZ331" s="628"/>
    </row>
    <row r="332" spans="1:74" s="600" customFormat="1" ht="18" hidden="1" customHeight="1">
      <c r="A332" s="578">
        <f t="shared" si="9"/>
        <v>0</v>
      </c>
      <c r="B332" s="587"/>
      <c r="C332" s="2111" t="s">
        <v>796</v>
      </c>
      <c r="D332" s="2111"/>
      <c r="E332" s="2111"/>
      <c r="F332" s="2111"/>
      <c r="G332" s="2111"/>
      <c r="H332" s="2111"/>
      <c r="I332" s="2111"/>
      <c r="J332" s="2111"/>
      <c r="K332" s="2111"/>
      <c r="L332" s="2111"/>
      <c r="M332" s="2111"/>
      <c r="N332" s="2111"/>
      <c r="O332" s="2111"/>
      <c r="P332" s="2111"/>
      <c r="Q332" s="2111"/>
      <c r="R332" s="2111"/>
      <c r="S332" s="2111"/>
      <c r="T332" s="2111"/>
      <c r="U332" s="2111"/>
      <c r="V332" s="2111"/>
      <c r="W332" s="2111"/>
      <c r="X332" s="2111"/>
      <c r="Y332" s="2111"/>
      <c r="Z332" s="2111"/>
      <c r="AA332" s="2111" t="s">
        <v>797</v>
      </c>
      <c r="AB332" s="2111"/>
      <c r="AC332" s="2111"/>
      <c r="AD332" s="2111"/>
      <c r="AE332" s="2111"/>
      <c r="AF332" s="2111"/>
      <c r="AG332" s="2111"/>
      <c r="AH332" s="2111"/>
      <c r="AI332" s="2111"/>
      <c r="AJ332" s="2111"/>
      <c r="AK332" s="2111"/>
      <c r="AL332" s="2111"/>
      <c r="AM332" s="2111"/>
      <c r="AN332" s="2111"/>
      <c r="AO332" s="2111"/>
      <c r="AP332" s="2111"/>
      <c r="AQ332" s="2111"/>
      <c r="AR332" s="2111"/>
      <c r="AS332" s="2111"/>
      <c r="AT332" s="2111"/>
      <c r="AU332" s="2111"/>
      <c r="AV332" s="2111"/>
      <c r="AW332" s="2111"/>
      <c r="AX332" s="2111"/>
      <c r="AY332" s="587"/>
      <c r="AZ332" s="586"/>
    </row>
    <row r="333" spans="1:74" s="586" customFormat="1" ht="18" hidden="1" customHeight="1">
      <c r="A333" s="578">
        <f t="shared" si="9"/>
        <v>0</v>
      </c>
      <c r="B333" s="629"/>
      <c r="C333" s="2111" t="s">
        <v>798</v>
      </c>
      <c r="D333" s="2111"/>
      <c r="E333" s="2111"/>
      <c r="F333" s="2111"/>
      <c r="G333" s="2111"/>
      <c r="H333" s="2111"/>
      <c r="I333" s="2111"/>
      <c r="J333" s="2111"/>
      <c r="K333" s="2111" t="s">
        <v>799</v>
      </c>
      <c r="L333" s="2111"/>
      <c r="M333" s="2111"/>
      <c r="N333" s="2111"/>
      <c r="O333" s="2111"/>
      <c r="P333" s="2111"/>
      <c r="Q333" s="2111"/>
      <c r="R333" s="2111"/>
      <c r="S333" s="2111" t="s">
        <v>800</v>
      </c>
      <c r="T333" s="2111"/>
      <c r="U333" s="2111"/>
      <c r="V333" s="2111"/>
      <c r="W333" s="2111"/>
      <c r="X333" s="2111"/>
      <c r="Y333" s="2111"/>
      <c r="Z333" s="2111"/>
      <c r="AA333" s="2111" t="s">
        <v>801</v>
      </c>
      <c r="AB333" s="2111"/>
      <c r="AC333" s="2111"/>
      <c r="AD333" s="2111"/>
      <c r="AE333" s="2111"/>
      <c r="AF333" s="2111"/>
      <c r="AG333" s="2111"/>
      <c r="AH333" s="2111"/>
      <c r="AI333" s="2111" t="s">
        <v>802</v>
      </c>
      <c r="AJ333" s="2111"/>
      <c r="AK333" s="2111"/>
      <c r="AL333" s="2111"/>
      <c r="AM333" s="2111"/>
      <c r="AN333" s="2111"/>
      <c r="AO333" s="2111"/>
      <c r="AP333" s="2111"/>
      <c r="AQ333" s="2111" t="s">
        <v>574</v>
      </c>
      <c r="AR333" s="2111"/>
      <c r="AS333" s="2111"/>
      <c r="AT333" s="2111"/>
      <c r="AU333" s="2111"/>
      <c r="AV333" s="2111"/>
      <c r="AW333" s="2111"/>
      <c r="AX333" s="2111"/>
      <c r="AY333" s="629"/>
      <c r="AZ333" s="585"/>
      <c r="BB333" s="600"/>
      <c r="BC333" s="600"/>
      <c r="BD333" s="600"/>
      <c r="BE333" s="600"/>
      <c r="BF333" s="600"/>
      <c r="BG333" s="600"/>
      <c r="BH333" s="600"/>
      <c r="BI333" s="600"/>
      <c r="BJ333" s="600"/>
      <c r="BK333" s="600"/>
      <c r="BL333" s="600"/>
      <c r="BM333" s="600"/>
      <c r="BN333" s="600"/>
      <c r="BO333" s="600"/>
      <c r="BP333" s="600"/>
      <c r="BQ333" s="600"/>
      <c r="BR333" s="600"/>
      <c r="BS333" s="600"/>
      <c r="BT333" s="600"/>
      <c r="BU333" s="600"/>
      <c r="BV333" s="600"/>
    </row>
    <row r="334" spans="1:74" s="580" customFormat="1" ht="18" hidden="1" customHeight="1">
      <c r="A334" s="578">
        <f t="shared" si="9"/>
        <v>0</v>
      </c>
      <c r="B334" s="612"/>
      <c r="C334" s="2111" t="s">
        <v>536</v>
      </c>
      <c r="D334" s="2111"/>
      <c r="E334" s="2111"/>
      <c r="F334" s="2111"/>
      <c r="G334" s="2111"/>
      <c r="H334" s="2111"/>
      <c r="I334" s="2111"/>
      <c r="J334" s="2111"/>
      <c r="K334" s="2111" t="s">
        <v>805</v>
      </c>
      <c r="L334" s="2111"/>
      <c r="M334" s="2111"/>
      <c r="N334" s="2111"/>
      <c r="O334" s="2111"/>
      <c r="P334" s="2111"/>
      <c r="Q334" s="2111"/>
      <c r="R334" s="2111"/>
      <c r="S334" s="2112"/>
      <c r="T334" s="2112"/>
      <c r="U334" s="2112"/>
      <c r="V334" s="2112"/>
      <c r="W334" s="2112"/>
      <c r="X334" s="2112"/>
      <c r="Y334" s="2112"/>
      <c r="Z334" s="2112"/>
      <c r="AA334" s="2113" t="str">
        <f>'6-3표준조사(3)'!P456</f>
        <v>완 (15˚ 이하)</v>
      </c>
      <c r="AB334" s="2113"/>
      <c r="AC334" s="2113"/>
      <c r="AD334" s="2113"/>
      <c r="AE334" s="2113"/>
      <c r="AF334" s="2113"/>
      <c r="AG334" s="2113"/>
      <c r="AH334" s="2113"/>
      <c r="AI334" s="2113" t="str">
        <f>'6-3표준조사(3)'!Q456</f>
        <v>개소당5ha이상</v>
      </c>
      <c r="AJ334" s="2113"/>
      <c r="AK334" s="2113"/>
      <c r="AL334" s="2113"/>
      <c r="AM334" s="2113"/>
      <c r="AN334" s="2113"/>
      <c r="AO334" s="2113"/>
      <c r="AP334" s="2113"/>
      <c r="AQ334" s="2113">
        <f>'6-3표준조사(3)'!R456</f>
        <v>0</v>
      </c>
      <c r="AR334" s="2113"/>
      <c r="AS334" s="2113"/>
      <c r="AT334" s="2113"/>
      <c r="AU334" s="2113"/>
      <c r="AV334" s="2113"/>
      <c r="AW334" s="2113"/>
      <c r="AX334" s="2113"/>
      <c r="AY334" s="612"/>
      <c r="AZ334" s="613"/>
    </row>
    <row r="335" spans="1:74" s="586" customFormat="1" ht="18" hidden="1" customHeight="1">
      <c r="A335" s="578">
        <f t="shared" si="9"/>
        <v>0</v>
      </c>
      <c r="B335" s="612"/>
      <c r="C335" s="2111" t="s">
        <v>806</v>
      </c>
      <c r="D335" s="2111"/>
      <c r="E335" s="2111"/>
      <c r="F335" s="2111"/>
      <c r="G335" s="2111"/>
      <c r="H335" s="2111"/>
      <c r="I335" s="2111"/>
      <c r="J335" s="2111"/>
      <c r="K335" s="2111" t="s">
        <v>807</v>
      </c>
      <c r="L335" s="2111"/>
      <c r="M335" s="2111"/>
      <c r="N335" s="2111"/>
      <c r="O335" s="2111"/>
      <c r="P335" s="2111"/>
      <c r="Q335" s="2111"/>
      <c r="R335" s="2111"/>
      <c r="S335" s="2115">
        <f>K319</f>
        <v>0</v>
      </c>
      <c r="T335" s="2115"/>
      <c r="U335" s="2115"/>
      <c r="V335" s="2115"/>
      <c r="W335" s="2115"/>
      <c r="X335" s="2115"/>
      <c r="Y335" s="2115"/>
      <c r="Z335" s="2115"/>
      <c r="AA335" s="2114"/>
      <c r="AB335" s="2114"/>
      <c r="AC335" s="2114"/>
      <c r="AD335" s="2114"/>
      <c r="AE335" s="2114"/>
      <c r="AF335" s="2114"/>
      <c r="AG335" s="2114"/>
      <c r="AH335" s="2114"/>
      <c r="AI335" s="2114"/>
      <c r="AJ335" s="2114"/>
      <c r="AK335" s="2114"/>
      <c r="AL335" s="2114"/>
      <c r="AM335" s="2114"/>
      <c r="AN335" s="2114"/>
      <c r="AO335" s="2114"/>
      <c r="AP335" s="2114"/>
      <c r="AQ335" s="2114"/>
      <c r="AR335" s="2114"/>
      <c r="AS335" s="2114"/>
      <c r="AT335" s="2114"/>
      <c r="AU335" s="2114"/>
      <c r="AV335" s="2114"/>
      <c r="AW335" s="2114"/>
      <c r="AX335" s="2114"/>
      <c r="AY335" s="612"/>
      <c r="AZ335" s="613"/>
    </row>
    <row r="336" spans="1:74" s="586" customFormat="1" ht="18" hidden="1" customHeight="1">
      <c r="A336" s="578">
        <f>IF(S$334&gt;0,1,0)</f>
        <v>0</v>
      </c>
      <c r="B336" s="630"/>
      <c r="C336" s="630" t="s">
        <v>407</v>
      </c>
      <c r="D336" s="630" t="s">
        <v>536</v>
      </c>
      <c r="E336" s="630"/>
      <c r="F336" s="630"/>
      <c r="G336" s="631"/>
      <c r="H336" s="631"/>
      <c r="I336" s="631"/>
      <c r="J336" s="631"/>
      <c r="K336" s="631"/>
      <c r="L336" s="618"/>
      <c r="M336" s="618"/>
      <c r="N336" s="618"/>
      <c r="O336" s="618"/>
      <c r="P336" s="618"/>
      <c r="Q336" s="632"/>
      <c r="R336" s="632"/>
      <c r="S336" s="632"/>
      <c r="T336" s="632"/>
      <c r="U336" s="632"/>
      <c r="V336" s="612"/>
      <c r="W336" s="612"/>
      <c r="X336" s="612"/>
      <c r="Y336" s="612"/>
      <c r="Z336" s="633"/>
      <c r="AA336" s="612"/>
      <c r="AB336" s="612"/>
      <c r="AC336" s="612"/>
      <c r="AD336" s="634"/>
      <c r="AE336" s="612"/>
      <c r="AF336" s="612"/>
      <c r="AG336" s="612"/>
      <c r="AH336" s="635"/>
      <c r="AI336" s="635"/>
      <c r="AJ336" s="635"/>
      <c r="AK336" s="635"/>
      <c r="AL336" s="635"/>
      <c r="AM336" s="635"/>
      <c r="AN336" s="635"/>
      <c r="AO336" s="635"/>
      <c r="AP336" s="635"/>
      <c r="AQ336" s="636"/>
      <c r="AR336" s="636"/>
      <c r="AS336" s="636"/>
      <c r="AT336" s="636"/>
      <c r="AU336" s="637"/>
      <c r="AV336" s="637"/>
      <c r="AW336" s="637"/>
      <c r="AX336" s="637"/>
      <c r="AY336" s="637"/>
      <c r="AZ336" s="638"/>
    </row>
    <row r="337" spans="1:52" s="586" customFormat="1" ht="18" hidden="1" customHeight="1">
      <c r="A337" s="578">
        <f>IF(S$334&gt;0,1,0)</f>
        <v>0</v>
      </c>
      <c r="B337" s="587"/>
      <c r="C337" s="587"/>
      <c r="D337" s="587" t="s">
        <v>540</v>
      </c>
      <c r="E337" s="587" t="s">
        <v>809</v>
      </c>
      <c r="F337" s="587"/>
      <c r="G337" s="587"/>
      <c r="H337" s="587"/>
      <c r="I337" s="587"/>
      <c r="J337" s="634"/>
      <c r="K337" s="634"/>
      <c r="L337" s="634"/>
      <c r="M337" s="634"/>
      <c r="N337" s="587"/>
      <c r="O337" s="587"/>
      <c r="P337" s="587"/>
      <c r="Q337" s="587"/>
      <c r="R337" s="587"/>
      <c r="S337" s="587"/>
      <c r="T337" s="632"/>
      <c r="U337" s="632"/>
      <c r="V337" s="632"/>
      <c r="W337" s="632"/>
      <c r="X337" s="587"/>
      <c r="Y337" s="587"/>
      <c r="Z337" s="587"/>
      <c r="AA337" s="587"/>
      <c r="AB337" s="632"/>
      <c r="AC337" s="632"/>
      <c r="AD337" s="632"/>
      <c r="AE337" s="632"/>
      <c r="AF337" s="587"/>
      <c r="AG337" s="587"/>
      <c r="AH337" s="587"/>
      <c r="AI337" s="587"/>
      <c r="AJ337" s="587"/>
      <c r="AK337" s="587"/>
      <c r="AL337" s="587"/>
      <c r="AM337" s="587"/>
      <c r="AN337" s="587"/>
      <c r="AO337" s="587"/>
      <c r="AP337" s="587"/>
      <c r="AQ337" s="587"/>
      <c r="AR337" s="587"/>
      <c r="AS337" s="587"/>
      <c r="AT337" s="587"/>
      <c r="AU337" s="587"/>
      <c r="AV337" s="587"/>
      <c r="AW337" s="587"/>
      <c r="AX337" s="587"/>
      <c r="AY337" s="587"/>
    </row>
    <row r="338" spans="1:52" s="600" customFormat="1" ht="18" hidden="1" customHeight="1">
      <c r="A338" s="578">
        <f>IF(S$334&gt;0,1,0)</f>
        <v>0</v>
      </c>
      <c r="B338" s="587"/>
      <c r="C338" s="587"/>
      <c r="D338" s="587" t="s">
        <v>540</v>
      </c>
      <c r="E338" s="588" t="s">
        <v>810</v>
      </c>
      <c r="F338" s="588"/>
      <c r="G338" s="588"/>
      <c r="H338" s="588"/>
      <c r="I338" s="588"/>
      <c r="J338" s="588"/>
      <c r="K338" s="588"/>
      <c r="L338" s="588"/>
      <c r="M338" s="588"/>
      <c r="N338" s="588"/>
      <c r="O338" s="588"/>
      <c r="P338" s="588"/>
      <c r="Q338" s="588"/>
      <c r="R338" s="588"/>
      <c r="S338" s="588"/>
      <c r="T338" s="588"/>
      <c r="U338" s="588"/>
      <c r="V338" s="588"/>
      <c r="W338" s="588"/>
      <c r="X338" s="588"/>
      <c r="Y338" s="588"/>
      <c r="Z338" s="588"/>
      <c r="AA338" s="588"/>
      <c r="AB338" s="588"/>
      <c r="AC338" s="588"/>
      <c r="AD338" s="588"/>
      <c r="AE338" s="588"/>
      <c r="AF338" s="588"/>
      <c r="AG338" s="588"/>
      <c r="AH338" s="588"/>
      <c r="AI338" s="588"/>
      <c r="AJ338" s="588"/>
      <c r="AK338" s="588"/>
      <c r="AL338" s="588"/>
      <c r="AM338" s="588"/>
      <c r="AN338" s="588"/>
      <c r="AO338" s="588"/>
      <c r="AP338" s="588"/>
      <c r="AQ338" s="588"/>
      <c r="AR338" s="588"/>
      <c r="AS338" s="588"/>
      <c r="AT338" s="588"/>
      <c r="AU338" s="588"/>
      <c r="AV338" s="588"/>
      <c r="AW338" s="588"/>
      <c r="AX338" s="588"/>
      <c r="AY338" s="588"/>
      <c r="AZ338" s="628"/>
    </row>
    <row r="339" spans="1:52" s="601" customFormat="1" ht="18" hidden="1" customHeight="1">
      <c r="A339" s="578"/>
      <c r="B339" s="587"/>
      <c r="C339" s="587" t="s">
        <v>811</v>
      </c>
      <c r="D339" s="587"/>
      <c r="E339" s="639"/>
      <c r="F339" s="639"/>
      <c r="G339" s="639"/>
      <c r="H339" s="639"/>
      <c r="I339" s="639"/>
      <c r="J339" s="639"/>
      <c r="K339" s="639"/>
      <c r="L339" s="639"/>
      <c r="M339" s="639"/>
      <c r="N339" s="639"/>
      <c r="O339" s="639"/>
      <c r="P339" s="639"/>
      <c r="Q339" s="639"/>
      <c r="R339" s="639"/>
      <c r="S339" s="639"/>
      <c r="T339" s="639"/>
      <c r="U339" s="639"/>
      <c r="V339" s="639"/>
      <c r="W339" s="639"/>
      <c r="X339" s="639"/>
      <c r="Y339" s="639"/>
      <c r="Z339" s="639"/>
      <c r="AA339" s="639"/>
      <c r="AB339" s="639"/>
      <c r="AC339" s="639"/>
      <c r="AD339" s="639"/>
      <c r="AE339" s="639"/>
      <c r="AF339" s="639"/>
      <c r="AG339" s="639"/>
      <c r="AH339" s="639"/>
      <c r="AI339" s="639"/>
      <c r="AJ339" s="639"/>
      <c r="AK339" s="639"/>
      <c r="AL339" s="639"/>
      <c r="AM339" s="639"/>
      <c r="AN339" s="639"/>
      <c r="AO339" s="639"/>
      <c r="AP339" s="639"/>
      <c r="AQ339" s="639"/>
      <c r="AR339" s="639"/>
      <c r="AS339" s="639"/>
      <c r="AT339" s="639"/>
      <c r="AU339" s="639"/>
      <c r="AV339" s="639"/>
      <c r="AW339" s="639"/>
      <c r="AX339" s="639"/>
      <c r="AY339" s="639"/>
      <c r="AZ339" s="640"/>
    </row>
    <row r="340" spans="1:52" s="600" customFormat="1" ht="18" hidden="1" customHeight="1">
      <c r="A340" s="578"/>
      <c r="B340" s="587"/>
      <c r="C340" s="587"/>
      <c r="D340" s="587" t="s">
        <v>540</v>
      </c>
      <c r="E340" s="639" t="s">
        <v>812</v>
      </c>
      <c r="F340" s="639"/>
      <c r="G340" s="639"/>
      <c r="H340" s="639"/>
      <c r="I340" s="639"/>
      <c r="J340" s="639"/>
      <c r="K340" s="639"/>
      <c r="L340" s="639"/>
      <c r="M340" s="639"/>
      <c r="N340" s="639"/>
      <c r="O340" s="639"/>
      <c r="P340" s="639"/>
      <c r="Q340" s="639"/>
      <c r="R340" s="639"/>
      <c r="S340" s="639"/>
      <c r="T340" s="639"/>
      <c r="U340" s="639"/>
      <c r="V340" s="639"/>
      <c r="W340" s="639"/>
      <c r="X340" s="639"/>
      <c r="Y340" s="639"/>
      <c r="Z340" s="639"/>
      <c r="AA340" s="639"/>
      <c r="AB340" s="639"/>
      <c r="AC340" s="639"/>
      <c r="AD340" s="639"/>
      <c r="AE340" s="639"/>
      <c r="AF340" s="639"/>
      <c r="AG340" s="639"/>
      <c r="AH340" s="639"/>
      <c r="AI340" s="639"/>
      <c r="AJ340" s="639"/>
      <c r="AK340" s="639"/>
      <c r="AL340" s="639"/>
      <c r="AM340" s="639"/>
      <c r="AN340" s="639"/>
      <c r="AO340" s="639"/>
      <c r="AP340" s="639"/>
      <c r="AQ340" s="639"/>
      <c r="AR340" s="639"/>
      <c r="AS340" s="639"/>
      <c r="AT340" s="639"/>
      <c r="AU340" s="639"/>
      <c r="AV340" s="639"/>
      <c r="AW340" s="639"/>
      <c r="AX340" s="639"/>
      <c r="AY340" s="639"/>
      <c r="AZ340" s="640"/>
    </row>
    <row r="341" spans="1:52" s="600" customFormat="1" ht="18" hidden="1" customHeight="1">
      <c r="A341" s="578"/>
      <c r="B341" s="587"/>
      <c r="C341" s="587"/>
      <c r="D341" s="587" t="s">
        <v>540</v>
      </c>
      <c r="E341" s="639" t="s">
        <v>813</v>
      </c>
      <c r="F341" s="639"/>
      <c r="G341" s="639"/>
      <c r="H341" s="639"/>
      <c r="I341" s="639"/>
      <c r="J341" s="639"/>
      <c r="K341" s="639"/>
      <c r="L341" s="639"/>
      <c r="M341" s="639"/>
      <c r="N341" s="639"/>
      <c r="O341" s="639"/>
      <c r="P341" s="639"/>
      <c r="Q341" s="639"/>
      <c r="R341" s="639"/>
      <c r="S341" s="639"/>
      <c r="T341" s="639"/>
      <c r="U341" s="639"/>
      <c r="V341" s="639"/>
      <c r="W341" s="639"/>
      <c r="X341" s="639"/>
      <c r="Y341" s="639"/>
      <c r="Z341" s="639"/>
      <c r="AA341" s="639"/>
      <c r="AB341" s="639"/>
      <c r="AC341" s="639"/>
      <c r="AD341" s="639"/>
      <c r="AE341" s="639"/>
      <c r="AF341" s="639"/>
      <c r="AG341" s="639"/>
      <c r="AH341" s="639"/>
      <c r="AI341" s="639"/>
      <c r="AJ341" s="639"/>
      <c r="AK341" s="639"/>
      <c r="AL341" s="639"/>
      <c r="AM341" s="639"/>
      <c r="AN341" s="639"/>
      <c r="AO341" s="639"/>
      <c r="AP341" s="639"/>
      <c r="AQ341" s="639"/>
      <c r="AR341" s="639"/>
      <c r="AS341" s="639"/>
      <c r="AT341" s="639"/>
      <c r="AU341" s="639"/>
      <c r="AV341" s="639"/>
      <c r="AW341" s="639"/>
      <c r="AX341" s="639"/>
      <c r="AY341" s="639"/>
      <c r="AZ341" s="640"/>
    </row>
    <row r="342" spans="1:52" s="600" customFormat="1" ht="18" hidden="1" customHeight="1">
      <c r="A342" s="578"/>
      <c r="B342" s="587"/>
      <c r="C342" s="587" t="s">
        <v>814</v>
      </c>
      <c r="D342" s="587" t="s">
        <v>815</v>
      </c>
      <c r="E342" s="639"/>
      <c r="F342" s="639"/>
      <c r="G342" s="639"/>
      <c r="H342" s="639"/>
      <c r="I342" s="639"/>
      <c r="J342" s="639"/>
      <c r="K342" s="639"/>
      <c r="L342" s="639"/>
      <c r="M342" s="639"/>
      <c r="N342" s="639"/>
      <c r="O342" s="639"/>
      <c r="P342" s="639"/>
      <c r="Q342" s="639"/>
      <c r="R342" s="639"/>
      <c r="S342" s="639"/>
      <c r="T342" s="639"/>
      <c r="U342" s="639"/>
      <c r="V342" s="639"/>
      <c r="W342" s="639"/>
      <c r="X342" s="639"/>
      <c r="Y342" s="639"/>
      <c r="Z342" s="639"/>
      <c r="AA342" s="639"/>
      <c r="AB342" s="639"/>
      <c r="AC342" s="639"/>
      <c r="AD342" s="639"/>
      <c r="AE342" s="639"/>
      <c r="AF342" s="639"/>
      <c r="AG342" s="639"/>
      <c r="AH342" s="639"/>
      <c r="AI342" s="639"/>
      <c r="AJ342" s="639"/>
      <c r="AK342" s="639"/>
      <c r="AL342" s="639"/>
      <c r="AM342" s="639"/>
      <c r="AN342" s="639"/>
      <c r="AO342" s="639"/>
      <c r="AP342" s="639"/>
      <c r="AQ342" s="639"/>
      <c r="AR342" s="639"/>
      <c r="AS342" s="639"/>
      <c r="AT342" s="639"/>
      <c r="AU342" s="639"/>
      <c r="AV342" s="639"/>
      <c r="AW342" s="639"/>
      <c r="AX342" s="639"/>
      <c r="AY342" s="639"/>
      <c r="AZ342" s="640"/>
    </row>
    <row r="343" spans="1:52" s="600" customFormat="1" ht="18" hidden="1" customHeight="1">
      <c r="A343" s="578"/>
      <c r="B343" s="587"/>
      <c r="C343" s="587"/>
      <c r="D343" s="587" t="s">
        <v>540</v>
      </c>
      <c r="E343" s="639" t="s">
        <v>816</v>
      </c>
      <c r="F343" s="639"/>
      <c r="G343" s="639"/>
      <c r="H343" s="639"/>
      <c r="I343" s="639"/>
      <c r="J343" s="639"/>
      <c r="K343" s="639"/>
      <c r="L343" s="639"/>
      <c r="M343" s="639"/>
      <c r="N343" s="639"/>
      <c r="O343" s="639"/>
      <c r="P343" s="639"/>
      <c r="Q343" s="639"/>
      <c r="R343" s="639"/>
      <c r="S343" s="639"/>
      <c r="T343" s="639"/>
      <c r="U343" s="639"/>
      <c r="V343" s="639"/>
      <c r="W343" s="639"/>
      <c r="X343" s="639"/>
      <c r="Y343" s="639"/>
      <c r="Z343" s="639"/>
      <c r="AA343" s="639"/>
      <c r="AB343" s="639"/>
      <c r="AC343" s="639"/>
      <c r="AD343" s="639"/>
      <c r="AE343" s="639"/>
      <c r="AF343" s="639"/>
      <c r="AG343" s="639"/>
      <c r="AH343" s="639"/>
      <c r="AI343" s="639"/>
      <c r="AJ343" s="639"/>
      <c r="AK343" s="639"/>
      <c r="AL343" s="639"/>
      <c r="AM343" s="639"/>
      <c r="AN343" s="639"/>
      <c r="AO343" s="639"/>
      <c r="AP343" s="639"/>
      <c r="AQ343" s="639"/>
      <c r="AR343" s="639"/>
      <c r="AS343" s="639"/>
      <c r="AT343" s="639"/>
      <c r="AU343" s="639"/>
      <c r="AV343" s="639"/>
      <c r="AW343" s="639"/>
      <c r="AX343" s="639"/>
      <c r="AY343" s="639"/>
      <c r="AZ343" s="640"/>
    </row>
    <row r="344" spans="1:52" s="600" customFormat="1" ht="18" hidden="1" customHeight="1">
      <c r="A344" s="578"/>
      <c r="B344" s="587"/>
      <c r="C344" s="587"/>
      <c r="D344" s="587" t="s">
        <v>540</v>
      </c>
      <c r="E344" s="639" t="s">
        <v>817</v>
      </c>
      <c r="F344" s="639"/>
      <c r="G344" s="639"/>
      <c r="H344" s="639"/>
      <c r="I344" s="639"/>
      <c r="J344" s="639"/>
      <c r="K344" s="639"/>
      <c r="L344" s="639"/>
      <c r="M344" s="639"/>
      <c r="N344" s="639"/>
      <c r="O344" s="639"/>
      <c r="P344" s="639"/>
      <c r="Q344" s="639"/>
      <c r="R344" s="639"/>
      <c r="S344" s="639"/>
      <c r="T344" s="639"/>
      <c r="U344" s="639"/>
      <c r="V344" s="639"/>
      <c r="W344" s="639"/>
      <c r="X344" s="639"/>
      <c r="Y344" s="639"/>
      <c r="Z344" s="639"/>
      <c r="AA344" s="639"/>
      <c r="AB344" s="639"/>
      <c r="AC344" s="639"/>
      <c r="AD344" s="639"/>
      <c r="AE344" s="639"/>
      <c r="AF344" s="639"/>
      <c r="AG344" s="639"/>
      <c r="AH344" s="639"/>
      <c r="AI344" s="639"/>
      <c r="AJ344" s="639"/>
      <c r="AK344" s="639"/>
      <c r="AL344" s="639"/>
      <c r="AM344" s="639"/>
      <c r="AN344" s="639"/>
      <c r="AO344" s="639"/>
      <c r="AP344" s="639"/>
      <c r="AQ344" s="639"/>
      <c r="AR344" s="639"/>
      <c r="AS344" s="639"/>
      <c r="AT344" s="639"/>
      <c r="AU344" s="639"/>
      <c r="AV344" s="639"/>
      <c r="AW344" s="639"/>
      <c r="AX344" s="639"/>
      <c r="AY344" s="639"/>
      <c r="AZ344" s="640"/>
    </row>
    <row r="345" spans="1:52" s="600" customFormat="1" ht="18" hidden="1" customHeight="1">
      <c r="A345" s="578"/>
      <c r="B345" s="587"/>
      <c r="C345" s="587"/>
      <c r="D345" s="587" t="s">
        <v>540</v>
      </c>
      <c r="E345" s="639" t="s">
        <v>818</v>
      </c>
      <c r="F345" s="639"/>
      <c r="G345" s="639"/>
      <c r="H345" s="639"/>
      <c r="I345" s="639"/>
      <c r="J345" s="639"/>
      <c r="K345" s="639"/>
      <c r="L345" s="639"/>
      <c r="M345" s="639"/>
      <c r="N345" s="639"/>
      <c r="O345" s="639"/>
      <c r="P345" s="639"/>
      <c r="Q345" s="639"/>
      <c r="R345" s="639"/>
      <c r="S345" s="639"/>
      <c r="T345" s="639"/>
      <c r="U345" s="639"/>
      <c r="V345" s="639"/>
      <c r="W345" s="639"/>
      <c r="X345" s="639"/>
      <c r="Y345" s="639"/>
      <c r="Z345" s="639"/>
      <c r="AA345" s="639"/>
      <c r="AB345" s="639"/>
      <c r="AC345" s="639"/>
      <c r="AD345" s="639"/>
      <c r="AE345" s="639"/>
      <c r="AF345" s="639"/>
      <c r="AG345" s="639"/>
      <c r="AH345" s="639"/>
      <c r="AI345" s="639"/>
      <c r="AJ345" s="639"/>
      <c r="AK345" s="639"/>
      <c r="AL345" s="639"/>
      <c r="AM345" s="639"/>
      <c r="AN345" s="639"/>
      <c r="AO345" s="639"/>
      <c r="AP345" s="639"/>
      <c r="AQ345" s="639"/>
      <c r="AR345" s="639"/>
      <c r="AS345" s="639"/>
      <c r="AT345" s="639"/>
      <c r="AU345" s="639"/>
      <c r="AV345" s="639"/>
      <c r="AW345" s="639"/>
      <c r="AX345" s="639"/>
      <c r="AY345" s="639"/>
      <c r="AZ345" s="640"/>
    </row>
    <row r="346" spans="1:52" s="600" customFormat="1" ht="18" hidden="1" customHeight="1">
      <c r="A346" s="578"/>
      <c r="B346" s="587"/>
      <c r="C346" s="587"/>
      <c r="D346" s="587" t="s">
        <v>540</v>
      </c>
      <c r="E346" s="639" t="s">
        <v>819</v>
      </c>
      <c r="F346" s="639"/>
      <c r="G346" s="639"/>
      <c r="H346" s="639"/>
      <c r="I346" s="639"/>
      <c r="J346" s="639"/>
      <c r="K346" s="639"/>
      <c r="L346" s="639"/>
      <c r="M346" s="639"/>
      <c r="N346" s="639"/>
      <c r="O346" s="639"/>
      <c r="P346" s="639"/>
      <c r="Q346" s="639"/>
      <c r="R346" s="639"/>
      <c r="S346" s="639"/>
      <c r="T346" s="639"/>
      <c r="U346" s="639"/>
      <c r="V346" s="639"/>
      <c r="W346" s="639"/>
      <c r="X346" s="639"/>
      <c r="Y346" s="639"/>
      <c r="Z346" s="639"/>
      <c r="AA346" s="639"/>
      <c r="AB346" s="639"/>
      <c r="AC346" s="639"/>
      <c r="AD346" s="639"/>
      <c r="AE346" s="639"/>
      <c r="AF346" s="639"/>
      <c r="AG346" s="639"/>
      <c r="AH346" s="639"/>
      <c r="AI346" s="639"/>
      <c r="AJ346" s="639"/>
      <c r="AK346" s="639"/>
      <c r="AL346" s="639"/>
      <c r="AM346" s="639"/>
      <c r="AN346" s="639"/>
      <c r="AO346" s="639"/>
      <c r="AP346" s="639"/>
      <c r="AQ346" s="639"/>
      <c r="AR346" s="639"/>
      <c r="AS346" s="639"/>
      <c r="AT346" s="639"/>
      <c r="AU346" s="639"/>
      <c r="AV346" s="639"/>
      <c r="AW346" s="639"/>
      <c r="AX346" s="639"/>
      <c r="AY346" s="639"/>
      <c r="AZ346" s="640"/>
    </row>
    <row r="347" spans="1:52" s="600" customFormat="1" ht="18" hidden="1" customHeight="1">
      <c r="A347" s="578"/>
      <c r="B347" s="587"/>
      <c r="C347" s="587"/>
      <c r="D347" s="587" t="s">
        <v>540</v>
      </c>
      <c r="E347" s="639" t="s">
        <v>820</v>
      </c>
      <c r="F347" s="639"/>
      <c r="G347" s="639"/>
      <c r="H347" s="639"/>
      <c r="I347" s="639"/>
      <c r="J347" s="639"/>
      <c r="K347" s="639"/>
      <c r="L347" s="639"/>
      <c r="M347" s="639"/>
      <c r="N347" s="639"/>
      <c r="O347" s="639"/>
      <c r="P347" s="639"/>
      <c r="Q347" s="639"/>
      <c r="R347" s="639"/>
      <c r="S347" s="639"/>
      <c r="T347" s="639"/>
      <c r="U347" s="639"/>
      <c r="V347" s="639"/>
      <c r="W347" s="639"/>
      <c r="X347" s="639"/>
      <c r="Y347" s="639"/>
      <c r="Z347" s="639"/>
      <c r="AA347" s="639"/>
      <c r="AB347" s="639"/>
      <c r="AC347" s="639"/>
      <c r="AD347" s="639"/>
      <c r="AE347" s="639"/>
      <c r="AF347" s="639"/>
      <c r="AG347" s="639"/>
      <c r="AH347" s="639"/>
      <c r="AI347" s="639"/>
      <c r="AJ347" s="639"/>
      <c r="AK347" s="639"/>
      <c r="AL347" s="639"/>
      <c r="AM347" s="639"/>
      <c r="AN347" s="639"/>
      <c r="AO347" s="639"/>
      <c r="AP347" s="639"/>
      <c r="AQ347" s="639"/>
      <c r="AR347" s="639"/>
      <c r="AS347" s="639"/>
      <c r="AT347" s="639"/>
      <c r="AU347" s="639"/>
      <c r="AV347" s="639"/>
      <c r="AW347" s="639"/>
      <c r="AX347" s="639"/>
      <c r="AY347" s="639"/>
      <c r="AZ347" s="640"/>
    </row>
    <row r="348" spans="1:52" s="600" customFormat="1" ht="18" hidden="1" customHeight="1">
      <c r="A348" s="578"/>
      <c r="B348" s="587"/>
      <c r="C348" s="587"/>
      <c r="D348" s="587" t="s">
        <v>540</v>
      </c>
      <c r="E348" s="639" t="s">
        <v>821</v>
      </c>
      <c r="F348" s="639"/>
      <c r="G348" s="639"/>
      <c r="H348" s="639"/>
      <c r="I348" s="639"/>
      <c r="J348" s="639"/>
      <c r="K348" s="639"/>
      <c r="L348" s="639"/>
      <c r="M348" s="639"/>
      <c r="N348" s="639"/>
      <c r="O348" s="639"/>
      <c r="P348" s="639"/>
      <c r="Q348" s="639"/>
      <c r="R348" s="639"/>
      <c r="S348" s="639"/>
      <c r="T348" s="639"/>
      <c r="U348" s="639"/>
      <c r="V348" s="639"/>
      <c r="W348" s="639"/>
      <c r="X348" s="639"/>
      <c r="Y348" s="639"/>
      <c r="Z348" s="639"/>
      <c r="AA348" s="639"/>
      <c r="AB348" s="639"/>
      <c r="AC348" s="639"/>
      <c r="AD348" s="639"/>
      <c r="AE348" s="639"/>
      <c r="AF348" s="639"/>
      <c r="AG348" s="639"/>
      <c r="AH348" s="639"/>
      <c r="AI348" s="639"/>
      <c r="AJ348" s="639"/>
      <c r="AK348" s="639"/>
      <c r="AL348" s="639"/>
      <c r="AM348" s="639"/>
      <c r="AN348" s="639"/>
      <c r="AO348" s="639"/>
      <c r="AP348" s="639"/>
      <c r="AQ348" s="639"/>
      <c r="AR348" s="639"/>
      <c r="AS348" s="639"/>
      <c r="AT348" s="639"/>
      <c r="AU348" s="639"/>
      <c r="AV348" s="639"/>
      <c r="AW348" s="639"/>
      <c r="AX348" s="639"/>
      <c r="AY348" s="639"/>
      <c r="AZ348" s="640"/>
    </row>
    <row r="349" spans="1:52" s="600" customFormat="1" ht="18" hidden="1" customHeight="1">
      <c r="A349" s="578"/>
      <c r="B349" s="587"/>
      <c r="C349" s="587"/>
      <c r="D349" s="587" t="s">
        <v>540</v>
      </c>
      <c r="E349" s="639" t="s">
        <v>822</v>
      </c>
      <c r="F349" s="639"/>
      <c r="G349" s="639"/>
      <c r="H349" s="639"/>
      <c r="I349" s="639"/>
      <c r="J349" s="639"/>
      <c r="K349" s="639"/>
      <c r="L349" s="639"/>
      <c r="M349" s="639"/>
      <c r="N349" s="639"/>
      <c r="O349" s="639"/>
      <c r="P349" s="639"/>
      <c r="Q349" s="639"/>
      <c r="R349" s="639"/>
      <c r="S349" s="639"/>
      <c r="T349" s="639"/>
      <c r="U349" s="639"/>
      <c r="V349" s="639"/>
      <c r="W349" s="639"/>
      <c r="X349" s="639"/>
      <c r="Y349" s="639"/>
      <c r="Z349" s="639"/>
      <c r="AA349" s="639"/>
      <c r="AB349" s="639"/>
      <c r="AC349" s="639"/>
      <c r="AD349" s="639"/>
      <c r="AE349" s="639"/>
      <c r="AF349" s="639"/>
      <c r="AG349" s="639"/>
      <c r="AH349" s="639"/>
      <c r="AI349" s="639"/>
      <c r="AJ349" s="639"/>
      <c r="AK349" s="639"/>
      <c r="AL349" s="639"/>
      <c r="AM349" s="639"/>
      <c r="AN349" s="639"/>
      <c r="AO349" s="639"/>
      <c r="AP349" s="639"/>
      <c r="AQ349" s="639"/>
      <c r="AR349" s="639"/>
      <c r="AS349" s="639"/>
      <c r="AT349" s="639"/>
      <c r="AU349" s="639"/>
      <c r="AV349" s="639"/>
      <c r="AW349" s="639"/>
      <c r="AX349" s="639"/>
      <c r="AY349" s="639"/>
      <c r="AZ349" s="640"/>
    </row>
    <row r="350" spans="1:52" s="600" customFormat="1" ht="18" hidden="1" customHeight="1" thickBot="1">
      <c r="A350" s="578">
        <f>IF(K$319&gt;0,1,0)</f>
        <v>0</v>
      </c>
      <c r="B350" s="587"/>
      <c r="C350" s="587"/>
      <c r="D350" s="639"/>
      <c r="E350" s="641"/>
      <c r="F350" s="641"/>
      <c r="G350" s="641"/>
      <c r="H350" s="641"/>
      <c r="I350" s="641"/>
      <c r="J350" s="641"/>
      <c r="K350" s="641"/>
      <c r="L350" s="641"/>
      <c r="M350" s="641"/>
      <c r="N350" s="641"/>
      <c r="O350" s="641"/>
      <c r="P350" s="641"/>
      <c r="Q350" s="641"/>
      <c r="R350" s="641"/>
      <c r="S350" s="641"/>
      <c r="T350" s="641"/>
      <c r="U350" s="641"/>
      <c r="V350" s="641"/>
      <c r="W350" s="641"/>
      <c r="X350" s="641"/>
      <c r="Y350" s="641"/>
      <c r="Z350" s="641"/>
      <c r="AA350" s="641"/>
      <c r="AB350" s="641"/>
      <c r="AC350" s="641"/>
      <c r="AD350" s="641"/>
      <c r="AE350" s="641"/>
      <c r="AF350" s="641"/>
      <c r="AG350" s="641"/>
      <c r="AH350" s="641"/>
      <c r="AI350" s="641"/>
      <c r="AJ350" s="641"/>
      <c r="AK350" s="641"/>
      <c r="AL350" s="641"/>
      <c r="AM350" s="641"/>
      <c r="AN350" s="641"/>
      <c r="AO350" s="641"/>
      <c r="AP350" s="641"/>
      <c r="AQ350" s="641"/>
      <c r="AR350" s="641"/>
      <c r="AS350" s="641"/>
      <c r="AT350" s="641"/>
      <c r="AU350" s="641"/>
      <c r="AV350" s="641"/>
      <c r="AW350" s="641"/>
      <c r="AX350" s="641"/>
      <c r="AY350" s="641"/>
      <c r="AZ350" s="640"/>
    </row>
    <row r="351" spans="1:52" s="435" customFormat="1" ht="33" hidden="1" thickTop="1" thickBot="1">
      <c r="A351" s="578">
        <f>IF(K$369&gt;0,1,0)</f>
        <v>0</v>
      </c>
      <c r="B351" s="2167" t="s">
        <v>823</v>
      </c>
      <c r="C351" s="2168"/>
      <c r="D351" s="2168"/>
      <c r="E351" s="2168"/>
      <c r="F351" s="2168"/>
      <c r="G351" s="2168"/>
      <c r="H351" s="2168"/>
      <c r="I351" s="2168"/>
      <c r="J351" s="2168"/>
      <c r="K351" s="2168"/>
      <c r="L351" s="2168"/>
      <c r="M351" s="2168"/>
      <c r="N351" s="2168"/>
      <c r="O351" s="2168"/>
      <c r="P351" s="2168"/>
      <c r="Q351" s="2168"/>
      <c r="R351" s="2168"/>
      <c r="S351" s="2168"/>
      <c r="T351" s="2168"/>
      <c r="U351" s="2168"/>
      <c r="V351" s="2168"/>
      <c r="W351" s="2168"/>
      <c r="X351" s="2168"/>
      <c r="Y351" s="2168"/>
      <c r="Z351" s="2168"/>
      <c r="AA351" s="2168"/>
      <c r="AB351" s="2168"/>
      <c r="AC351" s="2168"/>
      <c r="AD351" s="2168"/>
      <c r="AE351" s="2168"/>
      <c r="AF351" s="2168"/>
      <c r="AG351" s="2168"/>
      <c r="AH351" s="2168"/>
      <c r="AI351" s="2168"/>
      <c r="AJ351" s="2168"/>
      <c r="AK351" s="2168"/>
      <c r="AL351" s="2168"/>
      <c r="AM351" s="2168"/>
      <c r="AN351" s="2168"/>
      <c r="AO351" s="2168"/>
      <c r="AP351" s="2168"/>
      <c r="AQ351" s="2168"/>
      <c r="AR351" s="2168"/>
      <c r="AS351" s="2168"/>
      <c r="AT351" s="2168"/>
      <c r="AU351" s="2168"/>
      <c r="AV351" s="2168"/>
      <c r="AW351" s="2168"/>
      <c r="AX351" s="2168"/>
      <c r="AY351" s="2169"/>
      <c r="AZ351" s="433"/>
    </row>
    <row r="352" spans="1:52" s="438" customFormat="1" ht="9.9499999999999993" hidden="1" customHeight="1" thickTop="1">
      <c r="A352" s="578">
        <f t="shared" ref="A352:A385" si="10">IF(K$369&gt;0,1,0)</f>
        <v>0</v>
      </c>
      <c r="B352" s="437"/>
      <c r="C352" s="437"/>
      <c r="D352" s="437"/>
      <c r="E352" s="437"/>
      <c r="F352" s="437"/>
      <c r="G352" s="437"/>
      <c r="H352" s="437"/>
      <c r="I352" s="437"/>
      <c r="J352" s="437"/>
      <c r="K352" s="437"/>
      <c r="L352" s="437"/>
      <c r="M352" s="437"/>
      <c r="N352" s="437"/>
      <c r="O352" s="437"/>
      <c r="P352" s="437"/>
      <c r="Q352" s="437"/>
      <c r="R352" s="437"/>
      <c r="S352" s="437"/>
      <c r="T352" s="437"/>
      <c r="U352" s="437"/>
      <c r="V352" s="437"/>
      <c r="W352" s="437"/>
      <c r="X352" s="437"/>
      <c r="Y352" s="437"/>
      <c r="Z352" s="437"/>
      <c r="AA352" s="437"/>
      <c r="AB352" s="437"/>
      <c r="AC352" s="437"/>
      <c r="AD352" s="437"/>
      <c r="AE352" s="437"/>
      <c r="AF352" s="437"/>
      <c r="AG352" s="437"/>
      <c r="AH352" s="437"/>
      <c r="AI352" s="437"/>
      <c r="AJ352" s="437"/>
      <c r="AK352" s="437"/>
      <c r="AL352" s="437"/>
      <c r="AM352" s="437"/>
      <c r="AN352" s="437"/>
      <c r="AO352" s="437"/>
      <c r="AP352" s="437"/>
      <c r="AQ352" s="437"/>
      <c r="AR352" s="437"/>
      <c r="AS352" s="437"/>
      <c r="AT352" s="437"/>
      <c r="AU352" s="437"/>
      <c r="AV352" s="437"/>
      <c r="AW352" s="437"/>
      <c r="AX352" s="437"/>
      <c r="AY352" s="437"/>
    </row>
    <row r="353" spans="1:62" s="442" customFormat="1" ht="30" hidden="1" customHeight="1">
      <c r="A353" s="578">
        <f t="shared" si="10"/>
        <v>0</v>
      </c>
      <c r="B353" s="439"/>
      <c r="C353" s="439"/>
      <c r="D353" s="439"/>
      <c r="E353" s="439"/>
      <c r="F353" s="2152" t="s">
        <v>768</v>
      </c>
      <c r="G353" s="2152"/>
      <c r="H353" s="2152"/>
      <c r="I353" s="2152"/>
      <c r="J353" s="2152"/>
      <c r="K353" s="2152"/>
      <c r="L353" s="2153">
        <f>+'6-3표준조사(3)'!K529</f>
        <v>0</v>
      </c>
      <c r="M353" s="2153"/>
      <c r="N353" s="2153"/>
      <c r="O353" s="2153"/>
      <c r="P353" s="2153"/>
      <c r="Q353" s="2153"/>
      <c r="R353" s="440"/>
      <c r="S353" s="440"/>
      <c r="T353" s="2152" t="s">
        <v>769</v>
      </c>
      <c r="U353" s="2152"/>
      <c r="V353" s="2152"/>
      <c r="W353" s="2152"/>
      <c r="X353" s="2152"/>
      <c r="Y353" s="2152"/>
      <c r="Z353" s="2153">
        <f>+'6-3표준조사(3)'!L529</f>
        <v>0</v>
      </c>
      <c r="AA353" s="2153"/>
      <c r="AB353" s="2153"/>
      <c r="AC353" s="2153"/>
      <c r="AD353" s="2153"/>
      <c r="AE353" s="2153"/>
      <c r="AF353" s="440"/>
      <c r="AG353" s="440"/>
      <c r="AH353" s="2152" t="s">
        <v>770</v>
      </c>
      <c r="AI353" s="2152"/>
      <c r="AJ353" s="2152"/>
      <c r="AK353" s="2152"/>
      <c r="AL353" s="2152"/>
      <c r="AM353" s="2152"/>
      <c r="AN353" s="2152"/>
      <c r="AO353" s="2153">
        <f>+'6-3표준조사(3)'!R529</f>
        <v>0</v>
      </c>
      <c r="AP353" s="2153"/>
      <c r="AQ353" s="2153"/>
      <c r="AR353" s="2153"/>
      <c r="AS353" s="2153"/>
      <c r="AT353" s="2153"/>
      <c r="AU353" s="441"/>
      <c r="AV353" s="441"/>
      <c r="AW353" s="441"/>
      <c r="AX353" s="441"/>
      <c r="AY353" s="439"/>
    </row>
    <row r="354" spans="1:62" s="438" customFormat="1" ht="14.25" hidden="1" customHeight="1">
      <c r="A354" s="578">
        <f t="shared" si="10"/>
        <v>0</v>
      </c>
      <c r="B354" s="437"/>
      <c r="C354" s="437"/>
      <c r="D354" s="437"/>
      <c r="E354" s="437"/>
      <c r="F354" s="437"/>
      <c r="G354" s="437"/>
      <c r="H354" s="437"/>
      <c r="I354" s="437"/>
      <c r="J354" s="437"/>
      <c r="K354" s="437"/>
      <c r="L354" s="437"/>
      <c r="M354" s="437"/>
      <c r="N354" s="437"/>
      <c r="O354" s="437"/>
      <c r="P354" s="437"/>
      <c r="Q354" s="437"/>
      <c r="R354" s="437"/>
      <c r="S354" s="437"/>
      <c r="T354" s="437"/>
      <c r="U354" s="437"/>
      <c r="V354" s="437"/>
      <c r="W354" s="437"/>
      <c r="X354" s="437"/>
      <c r="Y354" s="437"/>
      <c r="Z354" s="437"/>
      <c r="AA354" s="437"/>
      <c r="AB354" s="437"/>
      <c r="AC354" s="437"/>
      <c r="AD354" s="437"/>
      <c r="AE354" s="437"/>
      <c r="AF354" s="437"/>
      <c r="AG354" s="437"/>
      <c r="AH354" s="437"/>
      <c r="AI354" s="437"/>
      <c r="AJ354" s="437"/>
      <c r="AK354" s="437"/>
      <c r="AL354" s="437"/>
      <c r="AM354" s="437"/>
      <c r="AN354" s="437"/>
      <c r="AO354" s="437"/>
      <c r="AP354" s="437"/>
      <c r="AQ354" s="437"/>
      <c r="AR354" s="437"/>
      <c r="AS354" s="437"/>
      <c r="AT354" s="437"/>
      <c r="AU354" s="437"/>
      <c r="AV354" s="437"/>
      <c r="AW354" s="437"/>
      <c r="AX354" s="437"/>
      <c r="AY354" s="437"/>
    </row>
    <row r="355" spans="1:62" s="444" customFormat="1" ht="20.100000000000001" hidden="1" customHeight="1">
      <c r="A355" s="578">
        <f t="shared" si="10"/>
        <v>0</v>
      </c>
      <c r="B355" s="2154" t="s">
        <v>771</v>
      </c>
      <c r="C355" s="2154"/>
      <c r="D355" s="2154"/>
      <c r="E355" s="2154"/>
      <c r="F355" s="2154"/>
      <c r="G355" s="2154"/>
      <c r="H355" s="2154"/>
      <c r="I355" s="2154"/>
      <c r="J355" s="2154"/>
      <c r="K355" s="2154"/>
      <c r="L355" s="2154"/>
      <c r="M355" s="2154"/>
      <c r="N355" s="2154"/>
      <c r="O355" s="2154"/>
      <c r="P355" s="2154"/>
      <c r="Q355" s="2154"/>
      <c r="R355" s="2154"/>
      <c r="S355" s="2154"/>
      <c r="T355" s="2154"/>
      <c r="U355" s="2154"/>
      <c r="V355" s="2154"/>
      <c r="W355" s="2154"/>
      <c r="X355" s="2154"/>
      <c r="Y355" s="2154"/>
      <c r="Z355" s="2154"/>
      <c r="AA355" s="2154"/>
      <c r="AB355" s="2154"/>
      <c r="AC355" s="2154"/>
      <c r="AD355" s="2154"/>
      <c r="AE355" s="2154"/>
      <c r="AF355" s="2154"/>
      <c r="AG355" s="2154"/>
      <c r="AH355" s="2154"/>
      <c r="AI355" s="2154"/>
      <c r="AJ355" s="2154"/>
      <c r="AK355" s="2154"/>
      <c r="AL355" s="2154"/>
      <c r="AM355" s="2154"/>
      <c r="AN355" s="2154"/>
      <c r="AO355" s="2154"/>
      <c r="AP355" s="2154"/>
      <c r="AQ355" s="2154"/>
      <c r="AR355" s="2154"/>
      <c r="AS355" s="2154"/>
      <c r="AT355" s="2154"/>
      <c r="AU355" s="2154"/>
      <c r="AV355" s="2154"/>
      <c r="AW355" s="2154"/>
      <c r="AX355" s="2154"/>
      <c r="AY355" s="2154"/>
      <c r="AZ355" s="443"/>
    </row>
    <row r="356" spans="1:62" s="444" customFormat="1" ht="18" hidden="1" customHeight="1">
      <c r="A356" s="578">
        <f t="shared" si="10"/>
        <v>0</v>
      </c>
      <c r="B356" s="445"/>
      <c r="C356" s="445" t="s">
        <v>772</v>
      </c>
      <c r="D356" s="446" t="s">
        <v>773</v>
      </c>
      <c r="E356" s="446"/>
      <c r="F356" s="447"/>
      <c r="G356" s="447"/>
      <c r="H356" s="447"/>
      <c r="I356" s="447"/>
      <c r="J356" s="448"/>
      <c r="K356" s="445"/>
      <c r="L356" s="445"/>
      <c r="M356" s="446"/>
      <c r="N356" s="446"/>
      <c r="O356" s="448"/>
      <c r="P356" s="446"/>
      <c r="Q356" s="446"/>
      <c r="R356" s="446"/>
      <c r="S356" s="446"/>
      <c r="T356" s="446"/>
      <c r="U356" s="446"/>
      <c r="V356" s="446"/>
      <c r="W356" s="446"/>
      <c r="X356" s="446"/>
      <c r="Y356" s="446"/>
      <c r="Z356" s="446"/>
      <c r="AA356" s="446"/>
      <c r="AB356" s="446"/>
      <c r="AC356" s="446"/>
      <c r="AD356" s="446"/>
      <c r="AE356" s="446"/>
      <c r="AF356" s="445"/>
      <c r="AG356" s="445"/>
      <c r="AH356" s="445"/>
      <c r="AI356" s="445"/>
      <c r="AJ356" s="445"/>
      <c r="AK356" s="445"/>
      <c r="AL356" s="445"/>
      <c r="AM356" s="445"/>
      <c r="AN356" s="445"/>
      <c r="AO356" s="445"/>
      <c r="AP356" s="445"/>
      <c r="AQ356" s="445"/>
      <c r="AR356" s="445"/>
      <c r="AS356" s="445"/>
      <c r="AT356" s="445"/>
      <c r="AU356" s="445"/>
      <c r="AV356" s="445"/>
      <c r="AW356" s="445"/>
      <c r="AX356" s="445"/>
      <c r="AY356" s="445"/>
    </row>
    <row r="357" spans="1:62" s="444" customFormat="1" ht="18" hidden="1" customHeight="1">
      <c r="A357" s="578">
        <f t="shared" si="10"/>
        <v>0</v>
      </c>
      <c r="B357" s="445"/>
      <c r="C357" s="445"/>
      <c r="D357" s="445" t="s">
        <v>540</v>
      </c>
      <c r="E357" s="446" t="str">
        <f>CONCATENATE(L353," 임반 ",Z353," 소반 은 해발고",'6-3표준조사(3)'!W528,"m ~ ",'6-3표준조사(3)'!W529,"m 사이에 분포한다.")</f>
        <v>0 임반 0 소반 은 해발고m ~ m 사이에 분포한다.</v>
      </c>
      <c r="F357" s="446"/>
      <c r="G357" s="446"/>
      <c r="H357" s="446"/>
      <c r="I357" s="446"/>
      <c r="J357" s="446"/>
      <c r="K357" s="446"/>
      <c r="L357" s="446"/>
      <c r="M357" s="446"/>
      <c r="N357" s="446"/>
      <c r="O357" s="446"/>
      <c r="P357" s="446"/>
      <c r="Q357" s="446"/>
      <c r="R357" s="446"/>
      <c r="S357" s="446"/>
      <c r="T357" s="446"/>
      <c r="U357" s="446"/>
      <c r="V357" s="446"/>
      <c r="W357" s="446"/>
      <c r="X357" s="446"/>
      <c r="Y357" s="446"/>
      <c r="Z357" s="446"/>
      <c r="AA357" s="446"/>
      <c r="AB357" s="446"/>
      <c r="AC357" s="446"/>
      <c r="AD357" s="446"/>
      <c r="AE357" s="446"/>
      <c r="AF357" s="446"/>
      <c r="AG357" s="446"/>
      <c r="AH357" s="446"/>
      <c r="AI357" s="446"/>
      <c r="AJ357" s="449"/>
      <c r="AK357" s="449"/>
      <c r="AL357" s="449"/>
      <c r="AM357" s="446"/>
      <c r="AN357" s="446"/>
      <c r="AO357" s="446"/>
      <c r="AP357" s="446"/>
      <c r="AQ357" s="446"/>
      <c r="AR357" s="446"/>
      <c r="AS357" s="446"/>
      <c r="AT357" s="446"/>
      <c r="AU357" s="446"/>
      <c r="AV357" s="446"/>
      <c r="AW357" s="446"/>
      <c r="AX357" s="446"/>
      <c r="AY357" s="446"/>
    </row>
    <row r="358" spans="1:62" s="444" customFormat="1" ht="18" hidden="1" customHeight="1">
      <c r="A358" s="578">
        <f t="shared" si="10"/>
        <v>0</v>
      </c>
      <c r="B358" s="445"/>
      <c r="C358" s="445"/>
      <c r="D358" s="445" t="s">
        <v>540</v>
      </c>
      <c r="E358" s="445" t="str">
        <f>CONCATENATE("소반의 경사도는 평균 ",'6-3표준조사(3)'!W530,"˚로 ",'6-3표준조사(3)'!P531,"경사이고, 임지의 잔재를 제외하고 장애물은 많지 않다.")</f>
        <v>소반의 경사도는 평균 ˚로 완 (15˚ 이하)경사이고, 임지의 잔재를 제외하고 장애물은 많지 않다.</v>
      </c>
      <c r="F358" s="445"/>
      <c r="G358" s="445"/>
      <c r="H358" s="445"/>
      <c r="I358" s="445"/>
      <c r="J358" s="445"/>
      <c r="K358" s="445"/>
      <c r="L358" s="445"/>
      <c r="M358" s="445"/>
      <c r="N358" s="445"/>
      <c r="O358" s="445"/>
      <c r="P358" s="445"/>
      <c r="Q358" s="445"/>
      <c r="R358" s="445"/>
      <c r="S358" s="445"/>
      <c r="T358" s="445"/>
      <c r="U358" s="445"/>
      <c r="V358" s="445"/>
      <c r="W358" s="445"/>
      <c r="X358" s="445"/>
      <c r="Y358" s="445"/>
      <c r="Z358" s="445"/>
      <c r="AA358" s="445"/>
      <c r="AB358" s="445"/>
      <c r="AC358" s="445"/>
      <c r="AD358" s="445"/>
      <c r="AE358" s="445"/>
      <c r="AF358" s="445"/>
      <c r="AG358" s="445"/>
      <c r="AH358" s="445"/>
      <c r="AI358" s="445"/>
      <c r="AJ358" s="445"/>
      <c r="AK358" s="445"/>
      <c r="AL358" s="445"/>
      <c r="AM358" s="445"/>
      <c r="AN358" s="445"/>
      <c r="AO358" s="445"/>
      <c r="AP358" s="445"/>
      <c r="AQ358" s="445"/>
      <c r="AR358" s="445"/>
      <c r="AS358" s="445"/>
      <c r="AT358" s="445"/>
      <c r="AU358" s="445"/>
      <c r="AV358" s="445"/>
      <c r="AW358" s="445"/>
      <c r="AX358" s="445"/>
      <c r="AY358" s="445"/>
    </row>
    <row r="359" spans="1:62" s="444" customFormat="1" ht="18" hidden="1" customHeight="1">
      <c r="A359" s="578">
        <f t="shared" si="10"/>
        <v>0</v>
      </c>
      <c r="B359" s="445"/>
      <c r="C359" s="445" t="s">
        <v>405</v>
      </c>
      <c r="D359" s="445" t="s">
        <v>777</v>
      </c>
      <c r="E359" s="445"/>
      <c r="F359" s="445"/>
      <c r="G359" s="445"/>
      <c r="H359" s="445"/>
      <c r="I359" s="445"/>
      <c r="J359" s="445"/>
      <c r="K359" s="446"/>
      <c r="L359" s="446"/>
      <c r="M359" s="450"/>
      <c r="N359" s="445"/>
      <c r="O359" s="445"/>
      <c r="P359" s="451"/>
      <c r="Q359" s="451"/>
      <c r="R359" s="451"/>
      <c r="S359" s="451"/>
      <c r="T359" s="451"/>
      <c r="U359" s="445"/>
      <c r="V359" s="445"/>
      <c r="W359" s="445"/>
      <c r="X359" s="445"/>
      <c r="Y359" s="445"/>
      <c r="Z359" s="445"/>
      <c r="AA359" s="445"/>
      <c r="AB359" s="445"/>
      <c r="AC359" s="445"/>
      <c r="AD359" s="445"/>
      <c r="AE359" s="445"/>
      <c r="AF359" s="445"/>
      <c r="AG359" s="445"/>
      <c r="AH359" s="445"/>
      <c r="AI359" s="445"/>
      <c r="AJ359" s="445"/>
      <c r="AK359" s="445"/>
      <c r="AL359" s="445"/>
      <c r="AM359" s="445"/>
      <c r="AN359" s="445"/>
      <c r="AO359" s="445"/>
      <c r="AP359" s="445"/>
      <c r="AQ359" s="445"/>
      <c r="AR359" s="445"/>
      <c r="AS359" s="445"/>
      <c r="AT359" s="445"/>
      <c r="AU359" s="445"/>
      <c r="AV359" s="445"/>
      <c r="AW359" s="445"/>
      <c r="AX359" s="445"/>
      <c r="AY359" s="445"/>
    </row>
    <row r="360" spans="1:62" s="444" customFormat="1" ht="18" hidden="1" customHeight="1">
      <c r="A360" s="578">
        <f t="shared" si="10"/>
        <v>0</v>
      </c>
      <c r="B360" s="445"/>
      <c r="C360" s="445"/>
      <c r="D360" s="445" t="s">
        <v>540</v>
      </c>
      <c r="E360" s="446" t="str">
        <f>CONCATENATE("사업대상지는 ",'6-3표준조사(3)'!N529," ",'6-3표준조사(3)'!O529," ",'6-3표준조사(3)'!P529,"로 지적면적은 ",'4-1 필지내역'!F61,"ha 이다." )</f>
        <v>사업대상지는   번지로 지적면적은 17.44ha 이다.</v>
      </c>
      <c r="F360" s="446"/>
      <c r="G360" s="446"/>
      <c r="H360" s="445"/>
      <c r="I360" s="445"/>
      <c r="J360" s="445"/>
      <c r="K360" s="445"/>
      <c r="L360" s="445"/>
      <c r="M360" s="445"/>
      <c r="N360" s="445"/>
      <c r="O360" s="445"/>
      <c r="P360" s="445"/>
      <c r="Q360" s="445"/>
      <c r="R360" s="445"/>
      <c r="S360" s="445"/>
      <c r="T360" s="445"/>
      <c r="U360" s="445"/>
      <c r="V360" s="445"/>
      <c r="W360" s="445"/>
      <c r="X360" s="445"/>
      <c r="Y360" s="445"/>
      <c r="Z360" s="445"/>
      <c r="AA360" s="445"/>
      <c r="AB360" s="445"/>
      <c r="AC360" s="445"/>
      <c r="AD360" s="445"/>
      <c r="AE360" s="445"/>
      <c r="AF360" s="445"/>
      <c r="AG360" s="445"/>
      <c r="AH360" s="445"/>
      <c r="AI360" s="445"/>
      <c r="AJ360" s="446"/>
      <c r="AK360" s="446"/>
      <c r="AL360" s="446"/>
      <c r="AM360" s="446"/>
      <c r="AN360" s="446"/>
      <c r="AO360" s="446"/>
      <c r="AP360" s="446"/>
      <c r="AQ360" s="446"/>
      <c r="AR360" s="446"/>
      <c r="AS360" s="446"/>
      <c r="AT360" s="446"/>
      <c r="AU360" s="446"/>
      <c r="AV360" s="446"/>
      <c r="AW360" s="446"/>
      <c r="AX360" s="446"/>
      <c r="AY360" s="446"/>
      <c r="AZ360" s="452"/>
    </row>
    <row r="361" spans="1:62" s="444" customFormat="1" ht="18" hidden="1" customHeight="1">
      <c r="A361" s="578">
        <f t="shared" si="10"/>
        <v>0</v>
      </c>
      <c r="B361" s="445"/>
      <c r="C361" s="445"/>
      <c r="D361" s="445" t="s">
        <v>540</v>
      </c>
      <c r="E361" s="446" t="str">
        <f>CONCATENATE("소반내에 묘지 및 조림목이 고사하여 풀베기 작업이 필요없는 지역을 제외한 풀베기사업 대상면적은 ",'6-3표준조사(3)'!Q529,"ha 이다.")</f>
        <v>소반내에 묘지 및 조림목이 고사하여 풀베기 작업이 필요없는 지역을 제외한 풀베기사업 대상면적은 0ha 이다.</v>
      </c>
      <c r="F361" s="446"/>
      <c r="G361" s="446"/>
      <c r="H361" s="446"/>
      <c r="I361" s="446"/>
      <c r="J361" s="446"/>
      <c r="K361" s="446"/>
      <c r="L361" s="446"/>
      <c r="M361" s="446"/>
      <c r="N361" s="446"/>
      <c r="O361" s="446"/>
      <c r="P361" s="446"/>
      <c r="Q361" s="446"/>
      <c r="R361" s="446"/>
      <c r="S361" s="446"/>
      <c r="T361" s="446"/>
      <c r="U361" s="446"/>
      <c r="V361" s="446"/>
      <c r="W361" s="446"/>
      <c r="X361" s="446"/>
      <c r="Y361" s="446"/>
      <c r="Z361" s="446"/>
      <c r="AA361" s="446"/>
      <c r="AB361" s="446"/>
      <c r="AC361" s="446"/>
      <c r="AD361" s="446"/>
      <c r="AE361" s="446"/>
      <c r="AF361" s="446"/>
      <c r="AG361" s="446"/>
      <c r="AH361" s="446"/>
      <c r="AI361" s="446"/>
      <c r="AJ361" s="446"/>
      <c r="AK361" s="446"/>
      <c r="AL361" s="446"/>
      <c r="AM361" s="446"/>
      <c r="AN361" s="446"/>
      <c r="AO361" s="446"/>
      <c r="AP361" s="446"/>
      <c r="AQ361" s="446"/>
      <c r="AR361" s="446"/>
      <c r="AS361" s="446"/>
      <c r="AT361" s="446"/>
      <c r="AU361" s="446"/>
      <c r="AV361" s="446"/>
      <c r="AW361" s="446"/>
      <c r="AX361" s="446"/>
      <c r="AY361" s="446"/>
      <c r="AZ361" s="452"/>
    </row>
    <row r="362" spans="1:62" s="444" customFormat="1" ht="18" hidden="1" customHeight="1">
      <c r="A362" s="578">
        <f t="shared" si="10"/>
        <v>0</v>
      </c>
      <c r="B362" s="445"/>
      <c r="C362" s="445" t="s">
        <v>407</v>
      </c>
      <c r="D362" s="445" t="s">
        <v>779</v>
      </c>
      <c r="E362" s="446"/>
      <c r="F362" s="446"/>
      <c r="G362" s="446"/>
      <c r="H362" s="446"/>
      <c r="I362" s="446"/>
      <c r="J362" s="446"/>
      <c r="K362" s="446"/>
      <c r="L362" s="446"/>
      <c r="M362" s="446"/>
      <c r="N362" s="446"/>
      <c r="O362" s="446"/>
      <c r="P362" s="446"/>
      <c r="Q362" s="446"/>
      <c r="R362" s="446"/>
      <c r="S362" s="446"/>
      <c r="T362" s="446"/>
      <c r="U362" s="446"/>
      <c r="V362" s="446"/>
      <c r="W362" s="446"/>
      <c r="X362" s="446"/>
      <c r="Y362" s="446"/>
      <c r="Z362" s="446"/>
      <c r="AA362" s="446"/>
      <c r="AB362" s="446"/>
      <c r="AC362" s="446"/>
      <c r="AD362" s="446"/>
      <c r="AE362" s="446"/>
      <c r="AF362" s="446"/>
      <c r="AG362" s="446"/>
      <c r="AH362" s="453"/>
      <c r="AI362" s="453"/>
      <c r="AJ362" s="453"/>
      <c r="AK362" s="446"/>
      <c r="AL362" s="446"/>
      <c r="AM362" s="446"/>
      <c r="AN362" s="446"/>
      <c r="AO362" s="446"/>
      <c r="AP362" s="446"/>
      <c r="AQ362" s="446"/>
      <c r="AR362" s="446"/>
      <c r="AS362" s="446"/>
      <c r="AT362" s="446"/>
      <c r="AU362" s="446"/>
      <c r="AV362" s="446"/>
      <c r="AW362" s="446"/>
      <c r="AX362" s="446"/>
      <c r="AY362" s="446"/>
      <c r="AZ362" s="452"/>
    </row>
    <row r="363" spans="1:62" s="444" customFormat="1" ht="18" hidden="1" customHeight="1">
      <c r="A363" s="578">
        <f t="shared" si="10"/>
        <v>0</v>
      </c>
      <c r="B363" s="454"/>
      <c r="C363" s="454"/>
      <c r="D363" s="454" t="s">
        <v>540</v>
      </c>
      <c r="E363" s="597" t="s">
        <v>2073</v>
      </c>
      <c r="F363" s="455"/>
      <c r="G363" s="455"/>
      <c r="H363" s="455"/>
      <c r="I363" s="455"/>
      <c r="J363" s="455"/>
      <c r="K363" s="455"/>
      <c r="L363" s="455"/>
      <c r="M363" s="455"/>
      <c r="N363" s="455"/>
      <c r="O363" s="455"/>
      <c r="P363" s="455"/>
      <c r="Q363" s="455"/>
      <c r="R363" s="455"/>
      <c r="S363" s="455"/>
      <c r="T363" s="455"/>
      <c r="U363" s="455"/>
      <c r="V363" s="455"/>
      <c r="W363" s="455"/>
      <c r="X363" s="455"/>
      <c r="Y363" s="455"/>
      <c r="Z363" s="455"/>
      <c r="AA363" s="455"/>
      <c r="AB363" s="455"/>
      <c r="AC363" s="455"/>
      <c r="AD363" s="455"/>
      <c r="AE363" s="455"/>
      <c r="AF363" s="455"/>
      <c r="AG363" s="455"/>
      <c r="AH363" s="456"/>
      <c r="AI363" s="456"/>
      <c r="AJ363" s="456"/>
      <c r="AK363" s="455"/>
      <c r="AL363" s="455"/>
      <c r="AM363" s="455"/>
      <c r="AN363" s="455"/>
      <c r="AO363" s="455"/>
      <c r="AP363" s="455"/>
      <c r="AQ363" s="455"/>
      <c r="AR363" s="455"/>
      <c r="AS363" s="455"/>
      <c r="AT363" s="455"/>
      <c r="AU363" s="455"/>
      <c r="AV363" s="455"/>
      <c r="AW363" s="455"/>
      <c r="AX363" s="455"/>
      <c r="AY363" s="455"/>
      <c r="AZ363" s="452"/>
    </row>
    <row r="364" spans="1:62" s="444" customFormat="1" ht="14.25" hidden="1" customHeight="1">
      <c r="A364" s="578">
        <f t="shared" si="10"/>
        <v>0</v>
      </c>
      <c r="B364" s="445"/>
      <c r="C364" s="445"/>
      <c r="D364" s="457"/>
      <c r="E364" s="457"/>
      <c r="F364" s="457"/>
      <c r="G364" s="457"/>
      <c r="H364" s="457"/>
      <c r="I364" s="457"/>
      <c r="J364" s="457"/>
      <c r="K364" s="457"/>
      <c r="L364" s="457"/>
      <c r="M364" s="457"/>
      <c r="N364" s="457"/>
      <c r="O364" s="457"/>
      <c r="P364" s="457"/>
      <c r="Q364" s="457"/>
      <c r="R364" s="457"/>
      <c r="S364" s="457"/>
      <c r="T364" s="457"/>
      <c r="U364" s="457"/>
      <c r="V364" s="457"/>
      <c r="W364" s="457"/>
      <c r="X364" s="457"/>
      <c r="Y364" s="457"/>
      <c r="Z364" s="457"/>
      <c r="AA364" s="457"/>
      <c r="AB364" s="457"/>
      <c r="AC364" s="457"/>
      <c r="AD364" s="457"/>
      <c r="AE364" s="457"/>
      <c r="AF364" s="457"/>
      <c r="AG364" s="457"/>
      <c r="AH364" s="457"/>
      <c r="AI364" s="457"/>
      <c r="AJ364" s="457"/>
      <c r="AK364" s="457"/>
      <c r="AL364" s="457"/>
      <c r="AM364" s="457"/>
      <c r="AN364" s="457"/>
      <c r="AO364" s="457"/>
      <c r="AP364" s="457"/>
      <c r="AQ364" s="457"/>
      <c r="AR364" s="457"/>
      <c r="AS364" s="457"/>
      <c r="AT364" s="457"/>
      <c r="AU364" s="457"/>
      <c r="AV364" s="457"/>
      <c r="AW364" s="457"/>
      <c r="AX364" s="457"/>
      <c r="AY364" s="457"/>
      <c r="AZ364" s="452"/>
      <c r="BA364" s="458"/>
      <c r="BB364" s="458"/>
      <c r="BC364" s="458"/>
      <c r="BD364" s="458"/>
      <c r="BE364" s="458"/>
      <c r="BF364" s="458"/>
      <c r="BG364" s="458"/>
      <c r="BH364" s="458"/>
      <c r="BI364" s="458"/>
      <c r="BJ364" s="458"/>
    </row>
    <row r="365" spans="1:62" s="438" customFormat="1" ht="20.100000000000001" hidden="1" customHeight="1">
      <c r="A365" s="578">
        <f t="shared" si="10"/>
        <v>0</v>
      </c>
      <c r="B365" s="2154" t="s">
        <v>780</v>
      </c>
      <c r="C365" s="2154"/>
      <c r="D365" s="2154"/>
      <c r="E365" s="2154"/>
      <c r="F365" s="2154"/>
      <c r="G365" s="2154"/>
      <c r="H365" s="2154"/>
      <c r="I365" s="2154"/>
      <c r="J365" s="2154"/>
      <c r="K365" s="2154"/>
      <c r="L365" s="2154"/>
      <c r="M365" s="2154"/>
      <c r="N365" s="2154"/>
      <c r="O365" s="2154"/>
      <c r="P365" s="2154"/>
      <c r="Q365" s="2154"/>
      <c r="R365" s="2154"/>
      <c r="S365" s="2154"/>
      <c r="T365" s="2154"/>
      <c r="U365" s="2154"/>
      <c r="V365" s="2154"/>
      <c r="W365" s="2154"/>
      <c r="X365" s="2154"/>
      <c r="Y365" s="2154"/>
      <c r="Z365" s="2154"/>
      <c r="AA365" s="2154"/>
      <c r="AB365" s="2154"/>
      <c r="AC365" s="2154"/>
      <c r="AD365" s="2154"/>
      <c r="AE365" s="2154"/>
      <c r="AF365" s="2154"/>
      <c r="AG365" s="2154"/>
      <c r="AH365" s="2154"/>
      <c r="AI365" s="2154"/>
      <c r="AJ365" s="2154"/>
      <c r="AK365" s="2154"/>
      <c r="AL365" s="2154"/>
      <c r="AM365" s="2154"/>
      <c r="AN365" s="2154"/>
      <c r="AO365" s="2154"/>
      <c r="AP365" s="2154"/>
      <c r="AQ365" s="2154"/>
      <c r="AR365" s="2154"/>
      <c r="AS365" s="2154"/>
      <c r="AT365" s="2154"/>
      <c r="AU365" s="2154"/>
      <c r="AV365" s="2154"/>
      <c r="AW365" s="2154"/>
      <c r="AX365" s="2154"/>
      <c r="AY365" s="2154"/>
      <c r="AZ365" s="443"/>
      <c r="BA365" s="458"/>
      <c r="BB365" s="459"/>
      <c r="BC365" s="459"/>
      <c r="BD365" s="459"/>
      <c r="BE365" s="459"/>
      <c r="BF365" s="459"/>
      <c r="BG365" s="459"/>
      <c r="BH365" s="459"/>
      <c r="BI365" s="459"/>
      <c r="BJ365" s="459"/>
    </row>
    <row r="366" spans="1:62" s="459" customFormat="1" ht="20.100000000000001" hidden="1" customHeight="1">
      <c r="A366" s="578">
        <f t="shared" si="10"/>
        <v>0</v>
      </c>
      <c r="B366" s="460"/>
      <c r="C366" s="461" t="s">
        <v>772</v>
      </c>
      <c r="D366" s="461" t="s">
        <v>781</v>
      </c>
      <c r="E366" s="462"/>
      <c r="F366" s="462"/>
      <c r="G366" s="453"/>
      <c r="H366" s="463"/>
      <c r="I366" s="463"/>
      <c r="J366" s="464"/>
      <c r="K366" s="464"/>
      <c r="L366" s="464"/>
      <c r="M366" s="464"/>
      <c r="N366" s="464"/>
      <c r="O366" s="464"/>
      <c r="P366" s="464"/>
      <c r="Q366" s="465"/>
      <c r="R366" s="465"/>
      <c r="S366" s="465"/>
      <c r="T366" s="465"/>
      <c r="U366" s="465"/>
      <c r="V366" s="466"/>
      <c r="W366" s="466"/>
      <c r="X366" s="466"/>
      <c r="Y366" s="466"/>
      <c r="Z366" s="466"/>
      <c r="AA366" s="466"/>
      <c r="AB366" s="466"/>
      <c r="AC366" s="466"/>
      <c r="AD366" s="466"/>
      <c r="AE366" s="466"/>
      <c r="AF366" s="466"/>
      <c r="AG366" s="466"/>
      <c r="AH366" s="467"/>
      <c r="AI366" s="467"/>
      <c r="AJ366" s="467"/>
      <c r="AK366" s="467"/>
      <c r="AL366" s="468"/>
      <c r="AM366" s="468"/>
      <c r="AN366" s="468"/>
      <c r="AO366" s="468"/>
      <c r="AP366" s="468"/>
      <c r="AQ366" s="468"/>
      <c r="AR366" s="468"/>
      <c r="AS366" s="468"/>
      <c r="AT366" s="468"/>
      <c r="AU366" s="468"/>
      <c r="AV366" s="463"/>
      <c r="AW366" s="463"/>
      <c r="AX366" s="463"/>
      <c r="AY366" s="463"/>
      <c r="AZ366" s="469"/>
      <c r="BA366" s="458"/>
      <c r="BB366" s="458"/>
      <c r="BC366" s="458"/>
      <c r="BD366" s="458"/>
      <c r="BE366" s="458"/>
      <c r="BF366" s="458"/>
      <c r="BG366" s="458"/>
      <c r="BH366" s="458"/>
      <c r="BI366" s="458"/>
      <c r="BJ366" s="458"/>
    </row>
    <row r="367" spans="1:62" s="444" customFormat="1" ht="18" hidden="1" customHeight="1">
      <c r="A367" s="578">
        <f t="shared" si="10"/>
        <v>0</v>
      </c>
      <c r="B367" s="470"/>
      <c r="C367" s="2155" t="s">
        <v>782</v>
      </c>
      <c r="D367" s="2155"/>
      <c r="E367" s="2155"/>
      <c r="F367" s="2155"/>
      <c r="G367" s="2155"/>
      <c r="H367" s="2155"/>
      <c r="I367" s="2155"/>
      <c r="J367" s="2155"/>
      <c r="K367" s="2155" t="s">
        <v>783</v>
      </c>
      <c r="L367" s="2155"/>
      <c r="M367" s="2155"/>
      <c r="N367" s="2155"/>
      <c r="O367" s="2155"/>
      <c r="P367" s="2155"/>
      <c r="Q367" s="2155"/>
      <c r="R367" s="2155"/>
      <c r="S367" s="2155" t="s">
        <v>784</v>
      </c>
      <c r="T367" s="2155"/>
      <c r="U367" s="2155"/>
      <c r="V367" s="2155"/>
      <c r="W367" s="2155"/>
      <c r="X367" s="2155"/>
      <c r="Y367" s="2155"/>
      <c r="Z367" s="2155"/>
      <c r="AA367" s="2155" t="s">
        <v>1743</v>
      </c>
      <c r="AB367" s="2155"/>
      <c r="AC367" s="2155"/>
      <c r="AD367" s="2155"/>
      <c r="AE367" s="2155"/>
      <c r="AF367" s="2155"/>
      <c r="AG367" s="2155"/>
      <c r="AH367" s="2155"/>
      <c r="AI367" s="2155"/>
      <c r="AJ367" s="2155"/>
      <c r="AK367" s="2155"/>
      <c r="AL367" s="2155"/>
      <c r="AM367" s="2155"/>
      <c r="AN367" s="2155"/>
      <c r="AO367" s="2155"/>
      <c r="AP367" s="2155"/>
      <c r="AQ367" s="2155" t="s">
        <v>1745</v>
      </c>
      <c r="AR367" s="2155"/>
      <c r="AS367" s="2155"/>
      <c r="AT367" s="2155"/>
      <c r="AU367" s="2155"/>
      <c r="AV367" s="2155"/>
      <c r="AW367" s="2155"/>
      <c r="AX367" s="2155"/>
      <c r="AY367" s="470"/>
      <c r="AZ367" s="471"/>
      <c r="BA367" s="459"/>
      <c r="BB367" s="459"/>
      <c r="BC367" s="458"/>
      <c r="BD367" s="458"/>
      <c r="BE367" s="458"/>
      <c r="BF367" s="458"/>
      <c r="BG367" s="458"/>
      <c r="BH367" s="458"/>
      <c r="BI367" s="458"/>
      <c r="BJ367" s="458"/>
    </row>
    <row r="368" spans="1:62" s="444" customFormat="1" ht="18" hidden="1" customHeight="1">
      <c r="A368" s="578">
        <f t="shared" si="10"/>
        <v>0</v>
      </c>
      <c r="B368" s="470"/>
      <c r="C368" s="2155"/>
      <c r="D368" s="2155"/>
      <c r="E368" s="2155"/>
      <c r="F368" s="2155"/>
      <c r="G368" s="2155"/>
      <c r="H368" s="2155"/>
      <c r="I368" s="2155"/>
      <c r="J368" s="2155"/>
      <c r="K368" s="2155"/>
      <c r="L368" s="2155"/>
      <c r="M368" s="2155"/>
      <c r="N368" s="2155"/>
      <c r="O368" s="2155"/>
      <c r="P368" s="2155"/>
      <c r="Q368" s="2155"/>
      <c r="R368" s="2155"/>
      <c r="S368" s="2155"/>
      <c r="T368" s="2155"/>
      <c r="U368" s="2155"/>
      <c r="V368" s="2155"/>
      <c r="W368" s="2155"/>
      <c r="X368" s="2155"/>
      <c r="Y368" s="2155"/>
      <c r="Z368" s="2155"/>
      <c r="AA368" s="2155" t="s">
        <v>1744</v>
      </c>
      <c r="AB368" s="2155"/>
      <c r="AC368" s="2155"/>
      <c r="AD368" s="2155"/>
      <c r="AE368" s="2155"/>
      <c r="AF368" s="2155"/>
      <c r="AG368" s="2155"/>
      <c r="AH368" s="2155"/>
      <c r="AI368" s="2155"/>
      <c r="AJ368" s="2155"/>
      <c r="AK368" s="2155"/>
      <c r="AL368" s="2155"/>
      <c r="AM368" s="2155"/>
      <c r="AN368" s="2155"/>
      <c r="AO368" s="2155"/>
      <c r="AP368" s="2155"/>
      <c r="AQ368" s="2155"/>
      <c r="AR368" s="2155"/>
      <c r="AS368" s="2155"/>
      <c r="AT368" s="2155"/>
      <c r="AU368" s="2155"/>
      <c r="AV368" s="2155"/>
      <c r="AW368" s="2155"/>
      <c r="AX368" s="2155"/>
      <c r="AY368" s="470"/>
      <c r="AZ368" s="471"/>
      <c r="BA368" s="458"/>
      <c r="BB368" s="458"/>
      <c r="BC368" s="458"/>
      <c r="BD368" s="458"/>
      <c r="BE368" s="458"/>
      <c r="BF368" s="458"/>
      <c r="BG368" s="458"/>
      <c r="BH368" s="458"/>
      <c r="BI368" s="458"/>
      <c r="BJ368" s="458"/>
    </row>
    <row r="369" spans="1:74" s="444" customFormat="1" ht="18" hidden="1" customHeight="1">
      <c r="A369" s="578">
        <f t="shared" si="10"/>
        <v>0</v>
      </c>
      <c r="B369" s="472"/>
      <c r="C369" s="2160">
        <f>L353</f>
        <v>0</v>
      </c>
      <c r="D369" s="2161"/>
      <c r="E369" s="2164" t="s">
        <v>564</v>
      </c>
      <c r="F369" s="2164"/>
      <c r="G369" s="2161">
        <f>Z353</f>
        <v>0</v>
      </c>
      <c r="H369" s="2161"/>
      <c r="I369" s="2164" t="s">
        <v>775</v>
      </c>
      <c r="J369" s="2164"/>
      <c r="K369" s="2184">
        <f>'6-3표준조사(3)'!Q529</f>
        <v>0</v>
      </c>
      <c r="L369" s="2184"/>
      <c r="M369" s="2184"/>
      <c r="N369" s="2184"/>
      <c r="O369" s="2184"/>
      <c r="P369" s="2184"/>
      <c r="Q369" s="2184"/>
      <c r="R369" s="2184"/>
      <c r="S369" s="2181">
        <f>'6-3표준조사(3)'!K531</f>
        <v>0</v>
      </c>
      <c r="T369" s="2181"/>
      <c r="U369" s="2181"/>
      <c r="V369" s="2181"/>
      <c r="W369" s="2181"/>
      <c r="X369" s="2181"/>
      <c r="Y369" s="2181"/>
      <c r="Z369" s="2181"/>
      <c r="AA369" s="2183" t="e">
        <f>'6-3표준조사(3)'!Q535</f>
        <v>#DIV/0!</v>
      </c>
      <c r="AB369" s="2183"/>
      <c r="AC369" s="2183"/>
      <c r="AD369" s="2183"/>
      <c r="AE369" s="2183"/>
      <c r="AF369" s="2183"/>
      <c r="AG369" s="2183"/>
      <c r="AH369" s="2183"/>
      <c r="AI369" s="2183" t="e">
        <f>'6-3표준조사(3)'!R535</f>
        <v>#DIV/0!</v>
      </c>
      <c r="AJ369" s="2183"/>
      <c r="AK369" s="2183"/>
      <c r="AL369" s="2183"/>
      <c r="AM369" s="2183"/>
      <c r="AN369" s="2183"/>
      <c r="AO369" s="2183"/>
      <c r="AP369" s="2183"/>
      <c r="AQ369" s="2181">
        <f>'6-3표준조사(3)'!R531</f>
        <v>0</v>
      </c>
      <c r="AR369" s="2181"/>
      <c r="AS369" s="2181"/>
      <c r="AT369" s="2181"/>
      <c r="AU369" s="2181"/>
      <c r="AV369" s="2181"/>
      <c r="AW369" s="2181"/>
      <c r="AX369" s="2181"/>
      <c r="AY369" s="470"/>
      <c r="AZ369" s="471"/>
      <c r="BA369" s="458"/>
      <c r="BB369" s="458"/>
      <c r="BC369" s="459"/>
      <c r="BD369" s="459"/>
      <c r="BE369" s="459"/>
      <c r="BF369" s="459"/>
      <c r="BG369" s="459"/>
      <c r="BH369" s="459"/>
      <c r="BI369" s="459"/>
      <c r="BJ369" s="459"/>
    </row>
    <row r="370" spans="1:74" s="444" customFormat="1" ht="18" hidden="1" customHeight="1">
      <c r="A370" s="578">
        <f t="shared" si="10"/>
        <v>0</v>
      </c>
      <c r="B370" s="472"/>
      <c r="C370" s="2162"/>
      <c r="D370" s="2163"/>
      <c r="E370" s="2163"/>
      <c r="F370" s="2163"/>
      <c r="G370" s="2163"/>
      <c r="H370" s="2163"/>
      <c r="I370" s="2163"/>
      <c r="J370" s="2163"/>
      <c r="K370" s="2185"/>
      <c r="L370" s="2185"/>
      <c r="M370" s="2185"/>
      <c r="N370" s="2185"/>
      <c r="O370" s="2185"/>
      <c r="P370" s="2185"/>
      <c r="Q370" s="2185"/>
      <c r="R370" s="2185"/>
      <c r="S370" s="2159"/>
      <c r="T370" s="2159"/>
      <c r="U370" s="2159"/>
      <c r="V370" s="2159"/>
      <c r="W370" s="2159"/>
      <c r="X370" s="2159"/>
      <c r="Y370" s="2159"/>
      <c r="Z370" s="2159"/>
      <c r="AA370" s="2157"/>
      <c r="AB370" s="2157"/>
      <c r="AC370" s="2157"/>
      <c r="AD370" s="2157"/>
      <c r="AE370" s="2157"/>
      <c r="AF370" s="2157"/>
      <c r="AG370" s="2157"/>
      <c r="AH370" s="2157"/>
      <c r="AI370" s="2157"/>
      <c r="AJ370" s="2157"/>
      <c r="AK370" s="2157"/>
      <c r="AL370" s="2157"/>
      <c r="AM370" s="2157"/>
      <c r="AN370" s="2157"/>
      <c r="AO370" s="2157"/>
      <c r="AP370" s="2157"/>
      <c r="AQ370" s="2159"/>
      <c r="AR370" s="2159"/>
      <c r="AS370" s="2159"/>
      <c r="AT370" s="2159"/>
      <c r="AU370" s="2159"/>
      <c r="AV370" s="2159"/>
      <c r="AW370" s="2159"/>
      <c r="AX370" s="2159"/>
      <c r="AY370" s="470"/>
      <c r="AZ370" s="471"/>
      <c r="BA370" s="458"/>
      <c r="BB370" s="458"/>
      <c r="BC370" s="458"/>
      <c r="BD370" s="458"/>
      <c r="BE370" s="458"/>
      <c r="BF370" s="458"/>
      <c r="BG370" s="458"/>
      <c r="BH370" s="458"/>
      <c r="BI370" s="458"/>
      <c r="BJ370" s="458"/>
    </row>
    <row r="371" spans="1:74" s="444" customFormat="1" ht="18" hidden="1" customHeight="1">
      <c r="A371" s="578">
        <f t="shared" si="10"/>
        <v>0</v>
      </c>
      <c r="B371" s="472"/>
      <c r="C371" s="472" t="s">
        <v>405</v>
      </c>
      <c r="D371" s="472" t="s">
        <v>788</v>
      </c>
      <c r="E371" s="472"/>
      <c r="F371" s="470"/>
      <c r="G371" s="470"/>
      <c r="H371" s="470"/>
      <c r="I371" s="470"/>
      <c r="J371" s="470"/>
      <c r="K371" s="470"/>
      <c r="L371" s="470"/>
      <c r="M371" s="470"/>
      <c r="N371" s="470"/>
      <c r="O371" s="470"/>
      <c r="P371" s="470"/>
      <c r="Q371" s="473"/>
      <c r="R371" s="473"/>
      <c r="S371" s="473"/>
      <c r="T371" s="473"/>
      <c r="U371" s="473"/>
      <c r="V371" s="470"/>
      <c r="W371" s="474"/>
      <c r="X371" s="474"/>
      <c r="Y371" s="474"/>
      <c r="Z371" s="474"/>
      <c r="AA371" s="474"/>
      <c r="AB371" s="474"/>
      <c r="AC371" s="474"/>
      <c r="AD371" s="474"/>
      <c r="AE371" s="474"/>
      <c r="AF371" s="474"/>
      <c r="AG371" s="470"/>
      <c r="AH371" s="475"/>
      <c r="AI371" s="475"/>
      <c r="AJ371" s="475"/>
      <c r="AK371" s="475"/>
      <c r="AL371" s="476"/>
      <c r="AM371" s="476"/>
      <c r="AN371" s="476"/>
      <c r="AO371" s="476"/>
      <c r="AP371" s="476"/>
      <c r="AQ371" s="476"/>
      <c r="AR371" s="476"/>
      <c r="AS371" s="476"/>
      <c r="AT371" s="476"/>
      <c r="AU371" s="476"/>
      <c r="AV371" s="470"/>
      <c r="AW371" s="470"/>
      <c r="AX371" s="470"/>
      <c r="AY371" s="470"/>
      <c r="AZ371" s="471"/>
      <c r="BA371" s="458"/>
      <c r="BB371" s="458"/>
      <c r="BC371" s="458"/>
      <c r="BD371" s="458"/>
      <c r="BE371" s="458"/>
      <c r="BF371" s="458"/>
      <c r="BG371" s="458"/>
      <c r="BH371" s="458"/>
      <c r="BI371" s="458"/>
      <c r="BJ371" s="458"/>
      <c r="BK371" s="458"/>
      <c r="BL371" s="458"/>
      <c r="BM371" s="458"/>
      <c r="BN371" s="458"/>
      <c r="BO371" s="458"/>
      <c r="BP371" s="458"/>
      <c r="BQ371" s="458"/>
      <c r="BR371" s="458"/>
      <c r="BS371" s="458"/>
      <c r="BT371" s="458"/>
      <c r="BU371" s="458"/>
      <c r="BV371" s="458"/>
    </row>
    <row r="372" spans="1:74" s="444" customFormat="1" ht="18" hidden="1" customHeight="1">
      <c r="A372" s="578">
        <f t="shared" si="10"/>
        <v>0</v>
      </c>
      <c r="B372" s="472"/>
      <c r="C372" s="472"/>
      <c r="D372" s="445" t="s">
        <v>540</v>
      </c>
      <c r="E372" s="472" t="str">
        <f>CONCATENATE("식재된 ",S369," 는 활착이 안정된 상태로 신초발달이 양호함" )</f>
        <v>식재된 0 는 활착이 안정된 상태로 신초발달이 양호함</v>
      </c>
      <c r="F372" s="470"/>
      <c r="G372" s="470"/>
      <c r="H372" s="470"/>
      <c r="I372" s="470"/>
      <c r="J372" s="470"/>
      <c r="K372" s="470"/>
      <c r="L372" s="470"/>
      <c r="M372" s="470"/>
      <c r="N372" s="470"/>
      <c r="O372" s="470"/>
      <c r="P372" s="470"/>
      <c r="Q372" s="473"/>
      <c r="R372" s="473"/>
      <c r="S372" s="473"/>
      <c r="T372" s="473"/>
      <c r="U372" s="473"/>
      <c r="V372" s="470"/>
      <c r="W372" s="477"/>
      <c r="X372" s="474"/>
      <c r="Y372" s="474"/>
      <c r="Z372" s="474"/>
      <c r="AA372" s="477"/>
      <c r="AB372" s="474"/>
      <c r="AC372" s="474"/>
      <c r="AD372" s="474"/>
      <c r="AE372" s="477"/>
      <c r="AF372" s="474"/>
      <c r="AG372" s="470"/>
      <c r="AH372" s="475"/>
      <c r="AI372" s="475"/>
      <c r="AJ372" s="475"/>
      <c r="AK372" s="475"/>
      <c r="AL372" s="476"/>
      <c r="AM372" s="476"/>
      <c r="AN372" s="476"/>
      <c r="AO372" s="476"/>
      <c r="AP372" s="476"/>
      <c r="AQ372" s="476"/>
      <c r="AR372" s="476"/>
      <c r="AS372" s="476"/>
      <c r="AT372" s="476"/>
      <c r="AU372" s="476"/>
      <c r="AV372" s="470"/>
      <c r="AW372" s="470"/>
      <c r="AX372" s="470"/>
      <c r="AY372" s="470"/>
      <c r="AZ372" s="471"/>
      <c r="BC372" s="458"/>
      <c r="BD372" s="458"/>
      <c r="BE372" s="458"/>
      <c r="BF372" s="458"/>
      <c r="BG372" s="458"/>
      <c r="BH372" s="458"/>
      <c r="BI372" s="458"/>
      <c r="BJ372" s="458"/>
      <c r="BK372" s="458"/>
      <c r="BL372" s="458"/>
      <c r="BM372" s="458"/>
      <c r="BN372" s="458"/>
      <c r="BO372" s="458"/>
      <c r="BP372" s="458"/>
      <c r="BQ372" s="458"/>
      <c r="BR372" s="458"/>
      <c r="BS372" s="458"/>
      <c r="BT372" s="458"/>
      <c r="BU372" s="458"/>
      <c r="BV372" s="458"/>
    </row>
    <row r="373" spans="1:74" s="444" customFormat="1" ht="18" hidden="1" customHeight="1">
      <c r="A373" s="578"/>
      <c r="B373" s="472"/>
      <c r="C373" s="472"/>
      <c r="D373" s="445" t="s">
        <v>540</v>
      </c>
      <c r="E373" s="472" t="s">
        <v>789</v>
      </c>
      <c r="F373" s="470"/>
      <c r="G373" s="470"/>
      <c r="H373" s="470"/>
      <c r="I373" s="470"/>
      <c r="J373" s="470"/>
      <c r="K373" s="470"/>
      <c r="L373" s="470"/>
      <c r="M373" s="470"/>
      <c r="N373" s="470"/>
      <c r="O373" s="470"/>
      <c r="P373" s="470"/>
      <c r="Q373" s="473"/>
      <c r="R373" s="473"/>
      <c r="S373" s="473"/>
      <c r="T373" s="473"/>
      <c r="U373" s="473"/>
      <c r="V373" s="470"/>
      <c r="W373" s="470"/>
      <c r="X373" s="470"/>
      <c r="Y373" s="470"/>
      <c r="Z373" s="470"/>
      <c r="AA373" s="470"/>
      <c r="AB373" s="470"/>
      <c r="AC373" s="470"/>
      <c r="AD373" s="470"/>
      <c r="AE373" s="470"/>
      <c r="AF373" s="470"/>
      <c r="AG373" s="470"/>
      <c r="AH373" s="475"/>
      <c r="AI373" s="475"/>
      <c r="AJ373" s="475"/>
      <c r="AK373" s="475"/>
      <c r="AL373" s="476"/>
      <c r="AM373" s="476"/>
      <c r="AN373" s="476"/>
      <c r="AO373" s="476"/>
      <c r="AP373" s="476"/>
      <c r="AQ373" s="476"/>
      <c r="AR373" s="476"/>
      <c r="AS373" s="476"/>
      <c r="AT373" s="476"/>
      <c r="AU373" s="476"/>
      <c r="AV373" s="470"/>
      <c r="AW373" s="470"/>
      <c r="AX373" s="470"/>
      <c r="AY373" s="470"/>
      <c r="AZ373" s="471"/>
      <c r="BA373" s="438"/>
      <c r="BB373" s="438"/>
      <c r="BC373" s="438"/>
      <c r="BD373" s="438"/>
      <c r="BE373" s="438"/>
      <c r="BF373" s="438"/>
      <c r="BG373" s="438"/>
      <c r="BH373" s="438"/>
      <c r="BI373" s="438"/>
      <c r="BJ373" s="438"/>
      <c r="BK373" s="459"/>
      <c r="BL373" s="459"/>
      <c r="BM373" s="459"/>
      <c r="BN373" s="459"/>
      <c r="BO373" s="459"/>
      <c r="BP373" s="459"/>
      <c r="BQ373" s="459"/>
      <c r="BR373" s="459"/>
      <c r="BS373" s="459"/>
      <c r="BT373" s="459"/>
      <c r="BU373" s="459"/>
      <c r="BV373" s="459"/>
    </row>
    <row r="374" spans="1:74" s="444" customFormat="1" ht="18" hidden="1" customHeight="1">
      <c r="A374" s="578">
        <f t="shared" si="10"/>
        <v>0</v>
      </c>
      <c r="B374" s="472"/>
      <c r="C374" s="472" t="s">
        <v>407</v>
      </c>
      <c r="D374" s="472" t="s">
        <v>790</v>
      </c>
      <c r="E374" s="472"/>
      <c r="F374" s="470"/>
      <c r="G374" s="470"/>
      <c r="H374" s="470"/>
      <c r="I374" s="470"/>
      <c r="J374" s="470"/>
      <c r="K374" s="470"/>
      <c r="L374" s="470"/>
      <c r="M374" s="470"/>
      <c r="N374" s="470"/>
      <c r="O374" s="470"/>
      <c r="P374" s="470"/>
      <c r="Q374" s="473"/>
      <c r="R374" s="473"/>
      <c r="S374" s="473"/>
      <c r="T374" s="473"/>
      <c r="U374" s="473"/>
      <c r="V374" s="470"/>
      <c r="W374" s="470"/>
      <c r="X374" s="470"/>
      <c r="Y374" s="470"/>
      <c r="Z374" s="470"/>
      <c r="AA374" s="470"/>
      <c r="AB374" s="470"/>
      <c r="AC374" s="470"/>
      <c r="AD374" s="470"/>
      <c r="AE374" s="470"/>
      <c r="AF374" s="470"/>
      <c r="AG374" s="470"/>
      <c r="AH374" s="475"/>
      <c r="AI374" s="475"/>
      <c r="AJ374" s="475"/>
      <c r="AK374" s="475"/>
      <c r="AL374" s="476"/>
      <c r="AM374" s="476"/>
      <c r="AN374" s="476"/>
      <c r="AO374" s="476"/>
      <c r="AP374" s="476"/>
      <c r="AQ374" s="476"/>
      <c r="AR374" s="476"/>
      <c r="AS374" s="476"/>
      <c r="AT374" s="476"/>
      <c r="AU374" s="476"/>
      <c r="AV374" s="470"/>
      <c r="AW374" s="470"/>
      <c r="AX374" s="470"/>
      <c r="AY374" s="470"/>
      <c r="AZ374" s="471"/>
      <c r="BK374" s="458"/>
      <c r="BL374" s="458"/>
      <c r="BM374" s="458"/>
      <c r="BN374" s="458"/>
      <c r="BO374" s="458"/>
      <c r="BP374" s="458"/>
      <c r="BQ374" s="458"/>
      <c r="BR374" s="458"/>
      <c r="BS374" s="458"/>
      <c r="BT374" s="458"/>
      <c r="BU374" s="458"/>
      <c r="BV374" s="458"/>
    </row>
    <row r="375" spans="1:74" s="444" customFormat="1" ht="18" hidden="1" customHeight="1">
      <c r="A375" s="578">
        <f t="shared" si="10"/>
        <v>0</v>
      </c>
      <c r="B375" s="472"/>
      <c r="C375" s="472"/>
      <c r="D375" s="445" t="s">
        <v>540</v>
      </c>
      <c r="E375" s="614" t="str">
        <f>CONCATENATE("제거대상식생은 목본이며, 근주에서 올라온 맹아가 불규칙하게 분포한다.")</f>
        <v>제거대상식생은 목본이며, 근주에서 올라온 맹아가 불규칙하게 분포한다.</v>
      </c>
      <c r="F375" s="470"/>
      <c r="G375" s="470"/>
      <c r="H375" s="470"/>
      <c r="I375" s="470"/>
      <c r="J375" s="470"/>
      <c r="K375" s="470"/>
      <c r="L375" s="470"/>
      <c r="M375" s="470"/>
      <c r="N375" s="470"/>
      <c r="O375" s="470"/>
      <c r="P375" s="470"/>
      <c r="Q375" s="473"/>
      <c r="R375" s="473"/>
      <c r="S375" s="473"/>
      <c r="T375" s="473"/>
      <c r="U375" s="473"/>
      <c r="V375" s="470"/>
      <c r="W375" s="470"/>
      <c r="X375" s="470"/>
      <c r="Y375" s="470"/>
      <c r="Z375" s="470"/>
      <c r="AA375" s="470"/>
      <c r="AB375" s="470"/>
      <c r="AC375" s="470"/>
      <c r="AD375" s="470"/>
      <c r="AE375" s="470"/>
      <c r="AF375" s="470"/>
      <c r="AG375" s="470"/>
      <c r="AH375" s="475"/>
      <c r="AI375" s="475"/>
      <c r="AJ375" s="475"/>
      <c r="AK375" s="475"/>
      <c r="AL375" s="476"/>
      <c r="AM375" s="476"/>
      <c r="AN375" s="476"/>
      <c r="AO375" s="476"/>
      <c r="AP375" s="476"/>
      <c r="AQ375" s="476"/>
      <c r="AR375" s="476"/>
      <c r="AS375" s="476"/>
      <c r="AT375" s="476"/>
      <c r="AU375" s="476"/>
      <c r="AV375" s="470"/>
      <c r="AW375" s="470"/>
      <c r="AX375" s="470"/>
      <c r="AY375" s="470"/>
      <c r="AZ375" s="471"/>
      <c r="BK375" s="458"/>
      <c r="BL375" s="458"/>
      <c r="BM375" s="458"/>
      <c r="BN375" s="458"/>
      <c r="BO375" s="458"/>
      <c r="BP375" s="458"/>
      <c r="BQ375" s="458"/>
      <c r="BR375" s="458"/>
      <c r="BS375" s="458"/>
      <c r="BT375" s="458"/>
      <c r="BU375" s="458"/>
      <c r="BV375" s="458"/>
    </row>
    <row r="376" spans="1:74" s="444" customFormat="1" ht="18" hidden="1" customHeight="1">
      <c r="A376" s="578"/>
      <c r="B376" s="472"/>
      <c r="C376" s="472"/>
      <c r="D376" s="445" t="s">
        <v>540</v>
      </c>
      <c r="E376" s="614" t="str">
        <f>CONCATENATE("조림목이 자연발생 식생과 경재하고 있으며 조림목은 ",AQ369,"이다." )</f>
        <v>조림목이 자연발생 식생과 경재하고 있으며 조림목은 0이다.</v>
      </c>
      <c r="F376" s="470"/>
      <c r="G376" s="470"/>
      <c r="H376" s="470"/>
      <c r="I376" s="470"/>
      <c r="J376" s="470"/>
      <c r="K376" s="470"/>
      <c r="L376" s="470"/>
      <c r="M376" s="470"/>
      <c r="N376" s="470"/>
      <c r="O376" s="470"/>
      <c r="P376" s="470"/>
      <c r="Q376" s="470"/>
      <c r="R376" s="470"/>
      <c r="S376" s="470"/>
      <c r="T376" s="470"/>
      <c r="U376" s="470"/>
      <c r="V376" s="470"/>
      <c r="W376" s="470"/>
      <c r="X376" s="470"/>
      <c r="Y376" s="470"/>
      <c r="Z376" s="470"/>
      <c r="AA376" s="470"/>
      <c r="AB376" s="470"/>
      <c r="AC376" s="470"/>
      <c r="AD376" s="470"/>
      <c r="AE376" s="470"/>
      <c r="AF376" s="470"/>
      <c r="AG376" s="470"/>
      <c r="AH376" s="475"/>
      <c r="AI376" s="475"/>
      <c r="AJ376" s="475"/>
      <c r="AK376" s="475"/>
      <c r="AL376" s="476"/>
      <c r="AM376" s="476"/>
      <c r="AN376" s="476"/>
      <c r="AO376" s="476"/>
      <c r="AP376" s="476"/>
      <c r="AQ376" s="476"/>
      <c r="AR376" s="476"/>
      <c r="AS376" s="476"/>
      <c r="AT376" s="476"/>
      <c r="AU376" s="476"/>
      <c r="AV376" s="470"/>
      <c r="AW376" s="470"/>
      <c r="AX376" s="470"/>
      <c r="AY376" s="470"/>
      <c r="AZ376" s="471"/>
      <c r="BK376" s="458"/>
      <c r="BL376" s="458"/>
      <c r="BM376" s="458"/>
      <c r="BN376" s="458"/>
      <c r="BO376" s="458"/>
      <c r="BP376" s="458"/>
      <c r="BQ376" s="458"/>
      <c r="BR376" s="458"/>
      <c r="BS376" s="458"/>
      <c r="BT376" s="458"/>
      <c r="BU376" s="458"/>
      <c r="BV376" s="458"/>
    </row>
    <row r="377" spans="1:74" s="444" customFormat="1" ht="13.5" hidden="1" customHeight="1">
      <c r="A377" s="578">
        <f t="shared" si="10"/>
        <v>0</v>
      </c>
      <c r="B377" s="478"/>
      <c r="C377" s="478"/>
      <c r="D377" s="478"/>
      <c r="E377" s="478"/>
      <c r="F377" s="453"/>
      <c r="G377" s="453"/>
      <c r="H377" s="453"/>
      <c r="I377" s="453"/>
      <c r="J377" s="479"/>
      <c r="K377" s="479"/>
      <c r="L377" s="479"/>
      <c r="M377" s="479"/>
      <c r="N377" s="479"/>
      <c r="O377" s="479"/>
      <c r="P377" s="479"/>
      <c r="Q377" s="480"/>
      <c r="R377" s="480"/>
      <c r="S377" s="480"/>
      <c r="T377" s="480"/>
      <c r="U377" s="480"/>
      <c r="V377" s="470"/>
      <c r="W377" s="470"/>
      <c r="X377" s="470"/>
      <c r="Y377" s="470"/>
      <c r="Z377" s="470"/>
      <c r="AA377" s="470"/>
      <c r="AB377" s="470"/>
      <c r="AC377" s="470"/>
      <c r="AD377" s="470"/>
      <c r="AE377" s="470"/>
      <c r="AF377" s="470"/>
      <c r="AG377" s="470"/>
      <c r="AH377" s="481"/>
      <c r="AI377" s="481"/>
      <c r="AJ377" s="481"/>
      <c r="AK377" s="481"/>
      <c r="AL377" s="482"/>
      <c r="AM377" s="482"/>
      <c r="AN377" s="482"/>
      <c r="AO377" s="482"/>
      <c r="AP377" s="482"/>
      <c r="AQ377" s="482"/>
      <c r="AR377" s="482"/>
      <c r="AS377" s="482"/>
      <c r="AT377" s="482"/>
      <c r="AU377" s="482"/>
      <c r="AV377" s="453"/>
      <c r="AW377" s="453"/>
      <c r="AX377" s="453"/>
      <c r="AY377" s="453"/>
      <c r="AZ377" s="471"/>
      <c r="BK377" s="458"/>
      <c r="BL377" s="458"/>
      <c r="BM377" s="458"/>
      <c r="BN377" s="458"/>
      <c r="BO377" s="458"/>
      <c r="BP377" s="458"/>
      <c r="BQ377" s="458"/>
      <c r="BR377" s="458"/>
      <c r="BS377" s="458"/>
      <c r="BT377" s="458"/>
      <c r="BU377" s="458"/>
      <c r="BV377" s="458"/>
    </row>
    <row r="378" spans="1:74" s="459" customFormat="1" ht="19.5" hidden="1" customHeight="1">
      <c r="A378" s="578">
        <f t="shared" si="10"/>
        <v>0</v>
      </c>
      <c r="B378" s="2154" t="s">
        <v>2071</v>
      </c>
      <c r="C378" s="2154"/>
      <c r="D378" s="2154"/>
      <c r="E378" s="2154"/>
      <c r="F378" s="2154"/>
      <c r="G378" s="2154"/>
      <c r="H378" s="2154"/>
      <c r="I378" s="2154"/>
      <c r="J378" s="2154"/>
      <c r="K378" s="2154"/>
      <c r="L378" s="2154"/>
      <c r="M378" s="2154"/>
      <c r="N378" s="2154"/>
      <c r="O378" s="2154"/>
      <c r="P378" s="2154"/>
      <c r="Q378" s="2154"/>
      <c r="R378" s="2154"/>
      <c r="S378" s="2154"/>
      <c r="T378" s="2154"/>
      <c r="U378" s="2154"/>
      <c r="V378" s="2154"/>
      <c r="W378" s="2154"/>
      <c r="X378" s="2154"/>
      <c r="Y378" s="2154"/>
      <c r="Z378" s="2154"/>
      <c r="AA378" s="2154"/>
      <c r="AB378" s="2154"/>
      <c r="AC378" s="2154"/>
      <c r="AD378" s="2154"/>
      <c r="AE378" s="2154"/>
      <c r="AF378" s="2154"/>
      <c r="AG378" s="2154"/>
      <c r="AH378" s="2154"/>
      <c r="AI378" s="2154"/>
      <c r="AJ378" s="2154"/>
      <c r="AK378" s="2154"/>
      <c r="AL378" s="2154"/>
      <c r="AM378" s="2154"/>
      <c r="AN378" s="2154"/>
      <c r="AO378" s="2154"/>
      <c r="AP378" s="2154"/>
      <c r="AQ378" s="2154"/>
      <c r="AR378" s="2154"/>
      <c r="AS378" s="2154"/>
      <c r="AT378" s="2154"/>
      <c r="AU378" s="2154"/>
      <c r="AV378" s="2154"/>
      <c r="AW378" s="2154"/>
      <c r="AX378" s="2154"/>
      <c r="AY378" s="2154"/>
      <c r="AZ378" s="483"/>
      <c r="BB378" s="458"/>
      <c r="BC378" s="458"/>
      <c r="BD378" s="458"/>
      <c r="BE378" s="458"/>
      <c r="BF378" s="458"/>
      <c r="BG378" s="458"/>
      <c r="BH378" s="458"/>
      <c r="BI378" s="458"/>
      <c r="BJ378" s="458"/>
      <c r="BK378" s="458"/>
      <c r="BL378" s="458"/>
      <c r="BM378" s="458"/>
      <c r="BN378" s="458"/>
      <c r="BO378" s="458"/>
      <c r="BP378" s="458"/>
      <c r="BQ378" s="458"/>
      <c r="BR378" s="458"/>
      <c r="BS378" s="458"/>
      <c r="BT378" s="458"/>
      <c r="BU378" s="458"/>
      <c r="BV378" s="458"/>
    </row>
    <row r="379" spans="1:74" s="459" customFormat="1" ht="18" hidden="1" customHeight="1">
      <c r="A379" s="578">
        <f t="shared" si="10"/>
        <v>0</v>
      </c>
      <c r="B379" s="540"/>
      <c r="C379" s="445" t="s">
        <v>792</v>
      </c>
      <c r="D379" s="446" t="s">
        <v>793</v>
      </c>
      <c r="E379" s="446"/>
      <c r="F379" s="446"/>
      <c r="G379" s="446"/>
      <c r="H379" s="446"/>
      <c r="I379" s="446"/>
      <c r="J379" s="485"/>
      <c r="K379" s="485"/>
      <c r="L379" s="485"/>
      <c r="M379" s="485"/>
      <c r="N379" s="485"/>
      <c r="O379" s="485"/>
      <c r="P379" s="485"/>
      <c r="Q379" s="485"/>
      <c r="R379" s="485"/>
      <c r="S379" s="485"/>
      <c r="T379" s="485"/>
      <c r="U379" s="485"/>
      <c r="V379" s="485"/>
      <c r="W379" s="485"/>
      <c r="X379" s="485"/>
      <c r="Y379" s="485"/>
      <c r="Z379" s="485"/>
      <c r="AA379" s="485"/>
      <c r="AB379" s="485"/>
      <c r="AC379" s="485"/>
      <c r="AD379" s="485"/>
      <c r="AE379" s="485"/>
      <c r="AF379" s="485"/>
      <c r="AG379" s="485"/>
      <c r="AH379" s="485"/>
      <c r="AI379" s="485"/>
      <c r="AJ379" s="485"/>
      <c r="AK379" s="485"/>
      <c r="AL379" s="485"/>
      <c r="AM379" s="485"/>
      <c r="AN379" s="485"/>
      <c r="AO379" s="485"/>
      <c r="AP379" s="485"/>
      <c r="AQ379" s="485"/>
      <c r="AR379" s="485"/>
      <c r="AS379" s="485"/>
      <c r="AT379" s="485"/>
      <c r="AU379" s="485"/>
      <c r="AV379" s="485"/>
      <c r="AW379" s="485"/>
      <c r="AX379" s="485"/>
      <c r="AY379" s="485"/>
      <c r="AZ379" s="483"/>
      <c r="BB379" s="458"/>
      <c r="BC379" s="458"/>
      <c r="BD379" s="458"/>
      <c r="BE379" s="458"/>
      <c r="BF379" s="458"/>
      <c r="BG379" s="458"/>
      <c r="BH379" s="458"/>
      <c r="BI379" s="458"/>
      <c r="BJ379" s="458"/>
      <c r="BK379" s="458"/>
      <c r="BL379" s="458"/>
      <c r="BM379" s="458"/>
      <c r="BN379" s="458"/>
      <c r="BO379" s="458"/>
      <c r="BP379" s="458"/>
      <c r="BQ379" s="458"/>
      <c r="BR379" s="458"/>
      <c r="BS379" s="458"/>
      <c r="BT379" s="458"/>
      <c r="BU379" s="458"/>
      <c r="BV379" s="458"/>
    </row>
    <row r="380" spans="1:74" s="458" customFormat="1" ht="18" hidden="1" customHeight="1">
      <c r="A380" s="578">
        <f t="shared" si="10"/>
        <v>0</v>
      </c>
      <c r="B380" s="445"/>
      <c r="C380" s="445"/>
      <c r="D380" s="445" t="s">
        <v>540</v>
      </c>
      <c r="E380" s="588" t="str">
        <f>CONCATENATE("조림목이 정상적으로 생육하기 위해서는 조림목을 제외한 모든 식생을 제거하여야 하므로 ",AO353,"로 적용한다.")</f>
        <v>조림목이 정상적으로 생육하기 위해서는 조림목을 제외한 모든 식생을 제거하여야 하므로 0로 적용한다.</v>
      </c>
      <c r="F380" s="446"/>
      <c r="G380" s="446"/>
      <c r="H380" s="446"/>
      <c r="I380" s="446"/>
      <c r="J380" s="447"/>
      <c r="K380" s="446"/>
      <c r="L380" s="446"/>
      <c r="M380" s="446"/>
      <c r="N380" s="446"/>
      <c r="O380" s="446"/>
      <c r="P380" s="446"/>
      <c r="Q380" s="446"/>
      <c r="R380" s="446"/>
      <c r="S380" s="446"/>
      <c r="T380" s="446"/>
      <c r="U380" s="446"/>
      <c r="V380" s="446"/>
      <c r="W380" s="446"/>
      <c r="X380" s="446"/>
      <c r="Y380" s="446"/>
      <c r="Z380" s="446"/>
      <c r="AA380" s="446"/>
      <c r="AB380" s="446"/>
      <c r="AC380" s="446"/>
      <c r="AD380" s="446"/>
      <c r="AE380" s="446"/>
      <c r="AF380" s="446"/>
      <c r="AG380" s="446"/>
      <c r="AH380" s="446"/>
      <c r="AI380" s="446"/>
      <c r="AJ380" s="446"/>
      <c r="AK380" s="446"/>
      <c r="AL380" s="446"/>
      <c r="AM380" s="446"/>
      <c r="AN380" s="446"/>
      <c r="AO380" s="446"/>
      <c r="AP380" s="446"/>
      <c r="AQ380" s="446"/>
      <c r="AR380" s="446"/>
      <c r="AS380" s="446"/>
      <c r="AT380" s="446"/>
      <c r="AU380" s="446"/>
      <c r="AV380" s="446"/>
      <c r="AW380" s="446"/>
      <c r="AX380" s="446"/>
      <c r="AY380" s="446"/>
      <c r="AZ380" s="486"/>
      <c r="BB380" s="459"/>
      <c r="BC380" s="459"/>
      <c r="BD380" s="459"/>
      <c r="BE380" s="459"/>
      <c r="BF380" s="459"/>
      <c r="BG380" s="459"/>
      <c r="BH380" s="459"/>
      <c r="BI380" s="459"/>
      <c r="BJ380" s="459"/>
      <c r="BK380" s="459"/>
      <c r="BL380" s="459"/>
      <c r="BM380" s="459"/>
      <c r="BN380" s="459"/>
      <c r="BO380" s="459"/>
      <c r="BP380" s="459"/>
      <c r="BQ380" s="459"/>
      <c r="BR380" s="459"/>
      <c r="BS380" s="459"/>
      <c r="BT380" s="459"/>
      <c r="BU380" s="459"/>
      <c r="BV380" s="459"/>
    </row>
    <row r="381" spans="1:74" s="458" customFormat="1" ht="18" hidden="1" customHeight="1">
      <c r="A381" s="578">
        <f t="shared" si="10"/>
        <v>0</v>
      </c>
      <c r="B381" s="445"/>
      <c r="C381" s="445" t="s">
        <v>794</v>
      </c>
      <c r="D381" s="446" t="s">
        <v>795</v>
      </c>
      <c r="E381" s="446"/>
      <c r="F381" s="446"/>
      <c r="G381" s="446"/>
      <c r="H381" s="446"/>
      <c r="I381" s="446"/>
      <c r="J381" s="446"/>
      <c r="K381" s="446"/>
      <c r="L381" s="446"/>
      <c r="M381" s="446"/>
      <c r="N381" s="446"/>
      <c r="O381" s="446"/>
      <c r="P381" s="446"/>
      <c r="Q381" s="446"/>
      <c r="R381" s="446"/>
      <c r="S381" s="446"/>
      <c r="T381" s="446"/>
      <c r="U381" s="446"/>
      <c r="V381" s="446"/>
      <c r="W381" s="446"/>
      <c r="X381" s="446"/>
      <c r="Y381" s="446"/>
      <c r="Z381" s="446"/>
      <c r="AA381" s="446"/>
      <c r="AB381" s="446"/>
      <c r="AC381" s="446"/>
      <c r="AD381" s="446"/>
      <c r="AE381" s="446"/>
      <c r="AF381" s="446"/>
      <c r="AG381" s="446"/>
      <c r="AH381" s="446"/>
      <c r="AI381" s="446"/>
      <c r="AJ381" s="446"/>
      <c r="AK381" s="446"/>
      <c r="AL381" s="446"/>
      <c r="AM381" s="446"/>
      <c r="AN381" s="446"/>
      <c r="AO381" s="446"/>
      <c r="AP381" s="446"/>
      <c r="AQ381" s="446"/>
      <c r="AR381" s="446"/>
      <c r="AS381" s="446"/>
      <c r="AT381" s="446"/>
      <c r="AU381" s="446"/>
      <c r="AV381" s="446"/>
      <c r="AW381" s="446"/>
      <c r="AX381" s="446"/>
      <c r="AY381" s="446"/>
      <c r="AZ381" s="486"/>
    </row>
    <row r="382" spans="1:74" s="458" customFormat="1" ht="18" hidden="1" customHeight="1">
      <c r="A382" s="578">
        <f t="shared" si="10"/>
        <v>0</v>
      </c>
      <c r="B382" s="445"/>
      <c r="C382" s="2155" t="s">
        <v>796</v>
      </c>
      <c r="D382" s="2155"/>
      <c r="E382" s="2155"/>
      <c r="F382" s="2155"/>
      <c r="G382" s="2155"/>
      <c r="H382" s="2155"/>
      <c r="I382" s="2155"/>
      <c r="J382" s="2155"/>
      <c r="K382" s="2155"/>
      <c r="L382" s="2155"/>
      <c r="M382" s="2155"/>
      <c r="N382" s="2155"/>
      <c r="O382" s="2155"/>
      <c r="P382" s="2155"/>
      <c r="Q382" s="2155"/>
      <c r="R382" s="2155"/>
      <c r="S382" s="2155"/>
      <c r="T382" s="2155"/>
      <c r="U382" s="2155"/>
      <c r="V382" s="2155"/>
      <c r="W382" s="2155"/>
      <c r="X382" s="2155"/>
      <c r="Y382" s="2155"/>
      <c r="Z382" s="2155"/>
      <c r="AA382" s="2155" t="s">
        <v>797</v>
      </c>
      <c r="AB382" s="2155"/>
      <c r="AC382" s="2155"/>
      <c r="AD382" s="2155"/>
      <c r="AE382" s="2155"/>
      <c r="AF382" s="2155"/>
      <c r="AG382" s="2155"/>
      <c r="AH382" s="2155"/>
      <c r="AI382" s="2155"/>
      <c r="AJ382" s="2155"/>
      <c r="AK382" s="2155"/>
      <c r="AL382" s="2155"/>
      <c r="AM382" s="2155"/>
      <c r="AN382" s="2155"/>
      <c r="AO382" s="2155"/>
      <c r="AP382" s="2155"/>
      <c r="AQ382" s="2155"/>
      <c r="AR382" s="2155"/>
      <c r="AS382" s="2155"/>
      <c r="AT382" s="2155"/>
      <c r="AU382" s="2155"/>
      <c r="AV382" s="2155"/>
      <c r="AW382" s="2155"/>
      <c r="AX382" s="2155"/>
      <c r="AY382" s="445"/>
      <c r="AZ382" s="444"/>
    </row>
    <row r="383" spans="1:74" s="444" customFormat="1" ht="18" hidden="1" customHeight="1">
      <c r="A383" s="578">
        <f t="shared" si="10"/>
        <v>0</v>
      </c>
      <c r="B383" s="487"/>
      <c r="C383" s="2155" t="s">
        <v>798</v>
      </c>
      <c r="D383" s="2155"/>
      <c r="E383" s="2155"/>
      <c r="F383" s="2155"/>
      <c r="G383" s="2155"/>
      <c r="H383" s="2155"/>
      <c r="I383" s="2155"/>
      <c r="J383" s="2155"/>
      <c r="K383" s="2155" t="s">
        <v>799</v>
      </c>
      <c r="L383" s="2155"/>
      <c r="M383" s="2155"/>
      <c r="N383" s="2155"/>
      <c r="O383" s="2155"/>
      <c r="P383" s="2155"/>
      <c r="Q383" s="2155"/>
      <c r="R383" s="2155"/>
      <c r="S383" s="2155" t="s">
        <v>800</v>
      </c>
      <c r="T383" s="2155"/>
      <c r="U383" s="2155"/>
      <c r="V383" s="2155"/>
      <c r="W383" s="2155"/>
      <c r="X383" s="2155"/>
      <c r="Y383" s="2155"/>
      <c r="Z383" s="2155"/>
      <c r="AA383" s="2155" t="s">
        <v>801</v>
      </c>
      <c r="AB383" s="2155"/>
      <c r="AC383" s="2155"/>
      <c r="AD383" s="2155"/>
      <c r="AE383" s="2155"/>
      <c r="AF383" s="2155"/>
      <c r="AG383" s="2155"/>
      <c r="AH383" s="2155"/>
      <c r="AI383" s="2155" t="s">
        <v>802</v>
      </c>
      <c r="AJ383" s="2155"/>
      <c r="AK383" s="2155"/>
      <c r="AL383" s="2155"/>
      <c r="AM383" s="2155"/>
      <c r="AN383" s="2155"/>
      <c r="AO383" s="2155"/>
      <c r="AP383" s="2155"/>
      <c r="AQ383" s="2155" t="s">
        <v>574</v>
      </c>
      <c r="AR383" s="2155"/>
      <c r="AS383" s="2155"/>
      <c r="AT383" s="2155"/>
      <c r="AU383" s="2155"/>
      <c r="AV383" s="2155"/>
      <c r="AW383" s="2155"/>
      <c r="AX383" s="2155"/>
      <c r="AY383" s="487"/>
      <c r="AZ383" s="443"/>
      <c r="BB383" s="458"/>
      <c r="BC383" s="458"/>
      <c r="BD383" s="458"/>
      <c r="BE383" s="458"/>
      <c r="BF383" s="458"/>
      <c r="BG383" s="458"/>
      <c r="BH383" s="458"/>
      <c r="BI383" s="458"/>
      <c r="BJ383" s="458"/>
      <c r="BK383" s="458"/>
      <c r="BL383" s="458"/>
      <c r="BM383" s="458"/>
      <c r="BN383" s="458"/>
      <c r="BO383" s="458"/>
      <c r="BP383" s="458"/>
      <c r="BQ383" s="458"/>
      <c r="BR383" s="458"/>
      <c r="BS383" s="458"/>
      <c r="BT383" s="458"/>
      <c r="BU383" s="458"/>
      <c r="BV383" s="458"/>
    </row>
    <row r="384" spans="1:74" s="438" customFormat="1" ht="18" hidden="1" customHeight="1">
      <c r="A384" s="578">
        <f t="shared" si="10"/>
        <v>0</v>
      </c>
      <c r="B384" s="470"/>
      <c r="C384" s="2155" t="s">
        <v>536</v>
      </c>
      <c r="D384" s="2155"/>
      <c r="E384" s="2155"/>
      <c r="F384" s="2155"/>
      <c r="G384" s="2155"/>
      <c r="H384" s="2155"/>
      <c r="I384" s="2155"/>
      <c r="J384" s="2155"/>
      <c r="K384" s="2155" t="s">
        <v>805</v>
      </c>
      <c r="L384" s="2155"/>
      <c r="M384" s="2155"/>
      <c r="N384" s="2155"/>
      <c r="O384" s="2155"/>
      <c r="P384" s="2155"/>
      <c r="Q384" s="2155"/>
      <c r="R384" s="2155"/>
      <c r="S384" s="2165" t="e">
        <f>AA369</f>
        <v>#DIV/0!</v>
      </c>
      <c r="T384" s="2165"/>
      <c r="U384" s="2165"/>
      <c r="V384" s="2165"/>
      <c r="W384" s="2165"/>
      <c r="X384" s="2165"/>
      <c r="Y384" s="2165"/>
      <c r="Z384" s="2165"/>
      <c r="AA384" s="2181" t="str">
        <f>'6-3표준조사(3)'!P531</f>
        <v>완 (15˚ 이하)</v>
      </c>
      <c r="AB384" s="2181"/>
      <c r="AC384" s="2181"/>
      <c r="AD384" s="2181"/>
      <c r="AE384" s="2181"/>
      <c r="AF384" s="2181"/>
      <c r="AG384" s="2181"/>
      <c r="AH384" s="2181"/>
      <c r="AI384" s="2181" t="str">
        <f>'6-3표준조사(3)'!Q531</f>
        <v>개소당5ha이상</v>
      </c>
      <c r="AJ384" s="2181"/>
      <c r="AK384" s="2181"/>
      <c r="AL384" s="2181"/>
      <c r="AM384" s="2181"/>
      <c r="AN384" s="2181"/>
      <c r="AO384" s="2181"/>
      <c r="AP384" s="2181"/>
      <c r="AQ384" s="2181">
        <f>'6-3표준조사(3)'!R531</f>
        <v>0</v>
      </c>
      <c r="AR384" s="2181"/>
      <c r="AS384" s="2181"/>
      <c r="AT384" s="2181"/>
      <c r="AU384" s="2181"/>
      <c r="AV384" s="2181"/>
      <c r="AW384" s="2181"/>
      <c r="AX384" s="2181"/>
      <c r="AY384" s="470"/>
      <c r="AZ384" s="471"/>
    </row>
    <row r="385" spans="1:52" s="444" customFormat="1" ht="18" hidden="1" customHeight="1">
      <c r="A385" s="578">
        <f t="shared" si="10"/>
        <v>0</v>
      </c>
      <c r="B385" s="470"/>
      <c r="C385" s="2155" t="s">
        <v>806</v>
      </c>
      <c r="D385" s="2155"/>
      <c r="E385" s="2155"/>
      <c r="F385" s="2155"/>
      <c r="G385" s="2155"/>
      <c r="H385" s="2155"/>
      <c r="I385" s="2155"/>
      <c r="J385" s="2155"/>
      <c r="K385" s="2155" t="s">
        <v>807</v>
      </c>
      <c r="L385" s="2155"/>
      <c r="M385" s="2155"/>
      <c r="N385" s="2155"/>
      <c r="O385" s="2155"/>
      <c r="P385" s="2155"/>
      <c r="Q385" s="2155"/>
      <c r="R385" s="2155"/>
      <c r="S385" s="2182">
        <f>K369</f>
        <v>0</v>
      </c>
      <c r="T385" s="2182"/>
      <c r="U385" s="2182"/>
      <c r="V385" s="2182"/>
      <c r="W385" s="2182"/>
      <c r="X385" s="2182"/>
      <c r="Y385" s="2182"/>
      <c r="Z385" s="2182"/>
      <c r="AA385" s="2159"/>
      <c r="AB385" s="2159"/>
      <c r="AC385" s="2159"/>
      <c r="AD385" s="2159"/>
      <c r="AE385" s="2159"/>
      <c r="AF385" s="2159"/>
      <c r="AG385" s="2159"/>
      <c r="AH385" s="2159"/>
      <c r="AI385" s="2159"/>
      <c r="AJ385" s="2159"/>
      <c r="AK385" s="2159"/>
      <c r="AL385" s="2159"/>
      <c r="AM385" s="2159"/>
      <c r="AN385" s="2159"/>
      <c r="AO385" s="2159"/>
      <c r="AP385" s="2159"/>
      <c r="AQ385" s="2159"/>
      <c r="AR385" s="2159"/>
      <c r="AS385" s="2159"/>
      <c r="AT385" s="2159"/>
      <c r="AU385" s="2159"/>
      <c r="AV385" s="2159"/>
      <c r="AW385" s="2159"/>
      <c r="AX385" s="2159"/>
      <c r="AY385" s="470"/>
      <c r="AZ385" s="471"/>
    </row>
    <row r="386" spans="1:52" s="444" customFormat="1" ht="18" hidden="1" customHeight="1">
      <c r="A386" s="578"/>
      <c r="B386" s="488"/>
      <c r="C386" s="488" t="s">
        <v>407</v>
      </c>
      <c r="D386" s="488" t="s">
        <v>536</v>
      </c>
      <c r="E386" s="488"/>
      <c r="F386" s="488"/>
      <c r="G386" s="489"/>
      <c r="H386" s="489"/>
      <c r="I386" s="489"/>
      <c r="J386" s="489"/>
      <c r="K386" s="489"/>
      <c r="L386" s="476"/>
      <c r="M386" s="476"/>
      <c r="N386" s="476"/>
      <c r="O386" s="476"/>
      <c r="P386" s="476"/>
      <c r="Q386" s="490"/>
      <c r="R386" s="490"/>
      <c r="S386" s="490"/>
      <c r="T386" s="490"/>
      <c r="U386" s="490"/>
      <c r="V386" s="470"/>
      <c r="W386" s="470"/>
      <c r="X386" s="470"/>
      <c r="Y386" s="470"/>
      <c r="Z386" s="491"/>
      <c r="AA386" s="470"/>
      <c r="AB386" s="470"/>
      <c r="AC386" s="470"/>
      <c r="AD386" s="492"/>
      <c r="AE386" s="470"/>
      <c r="AF386" s="470"/>
      <c r="AG386" s="470"/>
      <c r="AH386" s="493"/>
      <c r="AI386" s="493"/>
      <c r="AJ386" s="493"/>
      <c r="AK386" s="493"/>
      <c r="AL386" s="493"/>
      <c r="AM386" s="493"/>
      <c r="AN386" s="493"/>
      <c r="AO386" s="493"/>
      <c r="AP386" s="493"/>
      <c r="AQ386" s="494"/>
      <c r="AR386" s="494"/>
      <c r="AS386" s="494"/>
      <c r="AT386" s="494"/>
      <c r="AU386" s="495"/>
      <c r="AV386" s="495"/>
      <c r="AW386" s="495"/>
      <c r="AX386" s="495"/>
      <c r="AY386" s="495"/>
      <c r="AZ386" s="496"/>
    </row>
    <row r="387" spans="1:52" s="444" customFormat="1" ht="18" hidden="1" customHeight="1">
      <c r="A387" s="578"/>
      <c r="B387" s="445"/>
      <c r="C387" s="445"/>
      <c r="D387" s="445" t="s">
        <v>540</v>
      </c>
      <c r="E387" s="445" t="s">
        <v>809</v>
      </c>
      <c r="F387" s="445"/>
      <c r="G387" s="445"/>
      <c r="H387" s="445"/>
      <c r="I387" s="445"/>
      <c r="J387" s="492"/>
      <c r="K387" s="492"/>
      <c r="L387" s="492"/>
      <c r="M387" s="492"/>
      <c r="N387" s="445"/>
      <c r="O387" s="445"/>
      <c r="P387" s="445"/>
      <c r="Q387" s="445"/>
      <c r="R387" s="445"/>
      <c r="S387" s="445"/>
      <c r="T387" s="490"/>
      <c r="U387" s="490"/>
      <c r="V387" s="490"/>
      <c r="W387" s="490"/>
      <c r="X387" s="445"/>
      <c r="Y387" s="445"/>
      <c r="Z387" s="445"/>
      <c r="AA387" s="445"/>
      <c r="AB387" s="490"/>
      <c r="AC387" s="490"/>
      <c r="AD387" s="490"/>
      <c r="AE387" s="490"/>
      <c r="AF387" s="445"/>
      <c r="AG387" s="445"/>
      <c r="AH387" s="445"/>
      <c r="AI387" s="445"/>
      <c r="AJ387" s="445"/>
      <c r="AK387" s="445"/>
      <c r="AL387" s="445"/>
      <c r="AM387" s="445"/>
      <c r="AN387" s="445"/>
      <c r="AO387" s="445"/>
      <c r="AP387" s="445"/>
      <c r="AQ387" s="445"/>
      <c r="AR387" s="445"/>
      <c r="AS387" s="445"/>
      <c r="AT387" s="445"/>
      <c r="AU387" s="445"/>
      <c r="AV387" s="445"/>
      <c r="AW387" s="445"/>
      <c r="AX387" s="445"/>
      <c r="AY387" s="445"/>
    </row>
    <row r="388" spans="1:52" s="458" customFormat="1" ht="18" hidden="1" customHeight="1">
      <c r="A388" s="578"/>
      <c r="B388" s="445"/>
      <c r="C388" s="445"/>
      <c r="D388" s="445" t="s">
        <v>540</v>
      </c>
      <c r="E388" s="446" t="s">
        <v>810</v>
      </c>
      <c r="F388" s="446"/>
      <c r="G388" s="446"/>
      <c r="H388" s="446"/>
      <c r="I388" s="446"/>
      <c r="J388" s="446"/>
      <c r="K388" s="446"/>
      <c r="L388" s="446"/>
      <c r="M388" s="446"/>
      <c r="N388" s="446"/>
      <c r="O388" s="446"/>
      <c r="P388" s="446"/>
      <c r="Q388" s="446"/>
      <c r="R388" s="446"/>
      <c r="S388" s="446"/>
      <c r="T388" s="446"/>
      <c r="U388" s="446"/>
      <c r="V388" s="446"/>
      <c r="W388" s="446"/>
      <c r="X388" s="446"/>
      <c r="Y388" s="446"/>
      <c r="Z388" s="446"/>
      <c r="AA388" s="446"/>
      <c r="AB388" s="446"/>
      <c r="AC388" s="446"/>
      <c r="AD388" s="446"/>
      <c r="AE388" s="446"/>
      <c r="AF388" s="446"/>
      <c r="AG388" s="446"/>
      <c r="AH388" s="446"/>
      <c r="AI388" s="446"/>
      <c r="AJ388" s="446"/>
      <c r="AK388" s="446"/>
      <c r="AL388" s="446"/>
      <c r="AM388" s="446"/>
      <c r="AN388" s="446"/>
      <c r="AO388" s="446"/>
      <c r="AP388" s="446"/>
      <c r="AQ388" s="446"/>
      <c r="AR388" s="446"/>
      <c r="AS388" s="446"/>
      <c r="AT388" s="446"/>
      <c r="AU388" s="446"/>
      <c r="AV388" s="446"/>
      <c r="AW388" s="446"/>
      <c r="AX388" s="446"/>
      <c r="AY388" s="446"/>
      <c r="AZ388" s="486"/>
    </row>
    <row r="389" spans="1:52" s="459" customFormat="1" ht="18" hidden="1" customHeight="1">
      <c r="A389" s="578"/>
      <c r="B389" s="445"/>
      <c r="C389" s="445" t="s">
        <v>1746</v>
      </c>
      <c r="D389" s="445"/>
      <c r="E389" s="497"/>
      <c r="F389" s="497"/>
      <c r="G389" s="497"/>
      <c r="H389" s="497"/>
      <c r="I389" s="497"/>
      <c r="J389" s="497"/>
      <c r="K389" s="497"/>
      <c r="L389" s="497"/>
      <c r="M389" s="497"/>
      <c r="N389" s="497"/>
      <c r="O389" s="497"/>
      <c r="P389" s="497"/>
      <c r="Q389" s="497"/>
      <c r="R389" s="497"/>
      <c r="S389" s="497"/>
      <c r="T389" s="497"/>
      <c r="U389" s="497"/>
      <c r="V389" s="497"/>
      <c r="W389" s="497"/>
      <c r="X389" s="497"/>
      <c r="Y389" s="497"/>
      <c r="Z389" s="497"/>
      <c r="AA389" s="497"/>
      <c r="AB389" s="497"/>
      <c r="AC389" s="497"/>
      <c r="AD389" s="497"/>
      <c r="AE389" s="497"/>
      <c r="AF389" s="497"/>
      <c r="AG389" s="497"/>
      <c r="AH389" s="497"/>
      <c r="AI389" s="497"/>
      <c r="AJ389" s="497"/>
      <c r="AK389" s="497"/>
      <c r="AL389" s="497"/>
      <c r="AM389" s="497"/>
      <c r="AN389" s="497"/>
      <c r="AO389" s="497"/>
      <c r="AP389" s="497"/>
      <c r="AQ389" s="497"/>
      <c r="AR389" s="497"/>
      <c r="AS389" s="497"/>
      <c r="AT389" s="497"/>
      <c r="AU389" s="497"/>
      <c r="AV389" s="497"/>
      <c r="AW389" s="497"/>
      <c r="AX389" s="497"/>
      <c r="AY389" s="497"/>
      <c r="AZ389" s="498"/>
    </row>
    <row r="390" spans="1:52" s="458" customFormat="1" ht="18" hidden="1" customHeight="1">
      <c r="A390" s="578"/>
      <c r="B390" s="445"/>
      <c r="C390" s="445"/>
      <c r="D390" s="445" t="s">
        <v>540</v>
      </c>
      <c r="E390" s="497" t="s">
        <v>1747</v>
      </c>
      <c r="F390" s="497"/>
      <c r="G390" s="497"/>
      <c r="H390" s="497"/>
      <c r="I390" s="497"/>
      <c r="J390" s="497"/>
      <c r="K390" s="497"/>
      <c r="L390" s="497"/>
      <c r="M390" s="497"/>
      <c r="N390" s="497"/>
      <c r="O390" s="497"/>
      <c r="P390" s="497"/>
      <c r="Q390" s="497"/>
      <c r="R390" s="497"/>
      <c r="S390" s="497"/>
      <c r="T390" s="497"/>
      <c r="U390" s="497"/>
      <c r="V390" s="497"/>
      <c r="W390" s="497"/>
      <c r="X390" s="497"/>
      <c r="Y390" s="497"/>
      <c r="Z390" s="497"/>
      <c r="AA390" s="497"/>
      <c r="AB390" s="497"/>
      <c r="AC390" s="497"/>
      <c r="AD390" s="497"/>
      <c r="AE390" s="497"/>
      <c r="AF390" s="497"/>
      <c r="AG390" s="497"/>
      <c r="AH390" s="497"/>
      <c r="AI390" s="497"/>
      <c r="AJ390" s="497"/>
      <c r="AK390" s="497"/>
      <c r="AL390" s="497"/>
      <c r="AM390" s="497"/>
      <c r="AN390" s="497"/>
      <c r="AO390" s="497"/>
      <c r="AP390" s="497"/>
      <c r="AQ390" s="497"/>
      <c r="AR390" s="497"/>
      <c r="AS390" s="497"/>
      <c r="AT390" s="497"/>
      <c r="AU390" s="497"/>
      <c r="AV390" s="497"/>
      <c r="AW390" s="497"/>
      <c r="AX390" s="497"/>
      <c r="AY390" s="497"/>
      <c r="AZ390" s="498"/>
    </row>
    <row r="391" spans="1:52" s="458" customFormat="1" ht="18" hidden="1" customHeight="1">
      <c r="A391" s="578"/>
      <c r="B391" s="445"/>
      <c r="C391" s="445"/>
      <c r="D391" s="445" t="s">
        <v>540</v>
      </c>
      <c r="E391" s="497" t="s">
        <v>1748</v>
      </c>
      <c r="F391" s="497"/>
      <c r="G391" s="497"/>
      <c r="H391" s="497"/>
      <c r="I391" s="497"/>
      <c r="J391" s="497"/>
      <c r="K391" s="497"/>
      <c r="L391" s="497"/>
      <c r="M391" s="497"/>
      <c r="N391" s="497"/>
      <c r="O391" s="497"/>
      <c r="P391" s="497"/>
      <c r="Q391" s="497"/>
      <c r="R391" s="497"/>
      <c r="S391" s="497"/>
      <c r="T391" s="497"/>
      <c r="U391" s="497"/>
      <c r="V391" s="497"/>
      <c r="W391" s="497"/>
      <c r="X391" s="497"/>
      <c r="Y391" s="497"/>
      <c r="Z391" s="497"/>
      <c r="AA391" s="497"/>
      <c r="AB391" s="497"/>
      <c r="AC391" s="497"/>
      <c r="AD391" s="497"/>
      <c r="AE391" s="497"/>
      <c r="AF391" s="497"/>
      <c r="AG391" s="497"/>
      <c r="AH391" s="497"/>
      <c r="AI391" s="497"/>
      <c r="AJ391" s="497"/>
      <c r="AK391" s="497"/>
      <c r="AL391" s="497"/>
      <c r="AM391" s="497"/>
      <c r="AN391" s="497"/>
      <c r="AO391" s="497"/>
      <c r="AP391" s="497"/>
      <c r="AQ391" s="497"/>
      <c r="AR391" s="497"/>
      <c r="AS391" s="497"/>
      <c r="AT391" s="497"/>
      <c r="AU391" s="497"/>
      <c r="AV391" s="497"/>
      <c r="AW391" s="497"/>
      <c r="AX391" s="497"/>
      <c r="AY391" s="497"/>
      <c r="AZ391" s="498"/>
    </row>
    <row r="392" spans="1:52" s="458" customFormat="1" ht="18" hidden="1" customHeight="1">
      <c r="A392" s="578"/>
      <c r="B392" s="445"/>
      <c r="C392" s="445" t="s">
        <v>814</v>
      </c>
      <c r="D392" s="445" t="s">
        <v>815</v>
      </c>
      <c r="E392" s="497"/>
      <c r="F392" s="497"/>
      <c r="G392" s="497"/>
      <c r="H392" s="497"/>
      <c r="I392" s="497"/>
      <c r="J392" s="497"/>
      <c r="K392" s="497"/>
      <c r="L392" s="497"/>
      <c r="M392" s="497"/>
      <c r="N392" s="497"/>
      <c r="O392" s="497"/>
      <c r="P392" s="497"/>
      <c r="Q392" s="497"/>
      <c r="R392" s="497"/>
      <c r="S392" s="497"/>
      <c r="T392" s="497"/>
      <c r="U392" s="497"/>
      <c r="V392" s="497"/>
      <c r="W392" s="497"/>
      <c r="X392" s="497"/>
      <c r="Y392" s="497"/>
      <c r="Z392" s="497"/>
      <c r="AA392" s="497"/>
      <c r="AB392" s="497"/>
      <c r="AC392" s="497"/>
      <c r="AD392" s="497"/>
      <c r="AE392" s="497"/>
      <c r="AF392" s="497"/>
      <c r="AG392" s="497"/>
      <c r="AH392" s="497"/>
      <c r="AI392" s="497"/>
      <c r="AJ392" s="497"/>
      <c r="AK392" s="497"/>
      <c r="AL392" s="497"/>
      <c r="AM392" s="497"/>
      <c r="AN392" s="497"/>
      <c r="AO392" s="497"/>
      <c r="AP392" s="497"/>
      <c r="AQ392" s="497"/>
      <c r="AR392" s="497"/>
      <c r="AS392" s="497"/>
      <c r="AT392" s="497"/>
      <c r="AU392" s="497"/>
      <c r="AV392" s="497"/>
      <c r="AW392" s="497"/>
      <c r="AX392" s="497"/>
      <c r="AY392" s="497"/>
      <c r="AZ392" s="498"/>
    </row>
    <row r="393" spans="1:52" s="458" customFormat="1" ht="18" hidden="1" customHeight="1">
      <c r="A393" s="578"/>
      <c r="B393" s="445"/>
      <c r="C393" s="445"/>
      <c r="D393" s="445" t="s">
        <v>540</v>
      </c>
      <c r="E393" s="497" t="s">
        <v>816</v>
      </c>
      <c r="F393" s="497"/>
      <c r="G393" s="497"/>
      <c r="H393" s="497"/>
      <c r="I393" s="497"/>
      <c r="J393" s="497"/>
      <c r="K393" s="497"/>
      <c r="L393" s="497"/>
      <c r="M393" s="497"/>
      <c r="N393" s="497"/>
      <c r="O393" s="497"/>
      <c r="P393" s="497"/>
      <c r="Q393" s="497"/>
      <c r="R393" s="497"/>
      <c r="S393" s="497"/>
      <c r="T393" s="497"/>
      <c r="U393" s="497"/>
      <c r="V393" s="497"/>
      <c r="W393" s="497"/>
      <c r="X393" s="497"/>
      <c r="Y393" s="497"/>
      <c r="Z393" s="497"/>
      <c r="AA393" s="497"/>
      <c r="AB393" s="497"/>
      <c r="AC393" s="497"/>
      <c r="AD393" s="497"/>
      <c r="AE393" s="497"/>
      <c r="AF393" s="497"/>
      <c r="AG393" s="497"/>
      <c r="AH393" s="497"/>
      <c r="AI393" s="497"/>
      <c r="AJ393" s="497"/>
      <c r="AK393" s="497"/>
      <c r="AL393" s="497"/>
      <c r="AM393" s="497"/>
      <c r="AN393" s="497"/>
      <c r="AO393" s="497"/>
      <c r="AP393" s="497"/>
      <c r="AQ393" s="497"/>
      <c r="AR393" s="497"/>
      <c r="AS393" s="497"/>
      <c r="AT393" s="497"/>
      <c r="AU393" s="497"/>
      <c r="AV393" s="497"/>
      <c r="AW393" s="497"/>
      <c r="AX393" s="497"/>
      <c r="AY393" s="497"/>
      <c r="AZ393" s="498"/>
    </row>
    <row r="394" spans="1:52" s="458" customFormat="1" ht="18" hidden="1" customHeight="1">
      <c r="A394" s="578"/>
      <c r="B394" s="445"/>
      <c r="C394" s="445"/>
      <c r="D394" s="445" t="s">
        <v>540</v>
      </c>
      <c r="E394" s="497" t="s">
        <v>817</v>
      </c>
      <c r="F394" s="497"/>
      <c r="G394" s="497"/>
      <c r="H394" s="497"/>
      <c r="I394" s="497"/>
      <c r="J394" s="497"/>
      <c r="K394" s="497"/>
      <c r="L394" s="497"/>
      <c r="M394" s="497"/>
      <c r="N394" s="497"/>
      <c r="O394" s="497"/>
      <c r="P394" s="497"/>
      <c r="Q394" s="497"/>
      <c r="R394" s="497"/>
      <c r="S394" s="497"/>
      <c r="T394" s="497"/>
      <c r="U394" s="497"/>
      <c r="V394" s="497"/>
      <c r="W394" s="497"/>
      <c r="X394" s="497"/>
      <c r="Y394" s="497"/>
      <c r="Z394" s="497"/>
      <c r="AA394" s="497"/>
      <c r="AB394" s="497"/>
      <c r="AC394" s="497"/>
      <c r="AD394" s="497"/>
      <c r="AE394" s="497"/>
      <c r="AF394" s="497"/>
      <c r="AG394" s="497"/>
      <c r="AH394" s="497"/>
      <c r="AI394" s="497"/>
      <c r="AJ394" s="497"/>
      <c r="AK394" s="497"/>
      <c r="AL394" s="497"/>
      <c r="AM394" s="497"/>
      <c r="AN394" s="497"/>
      <c r="AO394" s="497"/>
      <c r="AP394" s="497"/>
      <c r="AQ394" s="497"/>
      <c r="AR394" s="497"/>
      <c r="AS394" s="497"/>
      <c r="AT394" s="497"/>
      <c r="AU394" s="497"/>
      <c r="AV394" s="497"/>
      <c r="AW394" s="497"/>
      <c r="AX394" s="497"/>
      <c r="AY394" s="497"/>
      <c r="AZ394" s="498"/>
    </row>
    <row r="395" spans="1:52" s="458" customFormat="1" ht="18" hidden="1" customHeight="1">
      <c r="A395" s="578"/>
      <c r="B395" s="445"/>
      <c r="C395" s="445"/>
      <c r="D395" s="445" t="s">
        <v>540</v>
      </c>
      <c r="E395" s="497" t="s">
        <v>818</v>
      </c>
      <c r="F395" s="497"/>
      <c r="G395" s="497"/>
      <c r="H395" s="497"/>
      <c r="I395" s="497"/>
      <c r="J395" s="497"/>
      <c r="K395" s="497"/>
      <c r="L395" s="497"/>
      <c r="M395" s="497"/>
      <c r="N395" s="497"/>
      <c r="O395" s="497"/>
      <c r="P395" s="497"/>
      <c r="Q395" s="497"/>
      <c r="R395" s="497"/>
      <c r="S395" s="497"/>
      <c r="T395" s="497"/>
      <c r="U395" s="497"/>
      <c r="V395" s="497"/>
      <c r="W395" s="497"/>
      <c r="X395" s="497"/>
      <c r="Y395" s="497"/>
      <c r="Z395" s="497"/>
      <c r="AA395" s="497"/>
      <c r="AB395" s="497"/>
      <c r="AC395" s="497"/>
      <c r="AD395" s="497"/>
      <c r="AE395" s="497"/>
      <c r="AF395" s="497"/>
      <c r="AG395" s="497"/>
      <c r="AH395" s="497"/>
      <c r="AI395" s="497"/>
      <c r="AJ395" s="497"/>
      <c r="AK395" s="497"/>
      <c r="AL395" s="497"/>
      <c r="AM395" s="497"/>
      <c r="AN395" s="497"/>
      <c r="AO395" s="497"/>
      <c r="AP395" s="497"/>
      <c r="AQ395" s="497"/>
      <c r="AR395" s="497"/>
      <c r="AS395" s="497"/>
      <c r="AT395" s="497"/>
      <c r="AU395" s="497"/>
      <c r="AV395" s="497"/>
      <c r="AW395" s="497"/>
      <c r="AX395" s="497"/>
      <c r="AY395" s="497"/>
      <c r="AZ395" s="498"/>
    </row>
    <row r="396" spans="1:52" s="458" customFormat="1" ht="18" hidden="1" customHeight="1">
      <c r="A396" s="578"/>
      <c r="B396" s="445"/>
      <c r="C396" s="445"/>
      <c r="D396" s="445" t="s">
        <v>540</v>
      </c>
      <c r="E396" s="497" t="s">
        <v>819</v>
      </c>
      <c r="F396" s="497"/>
      <c r="G396" s="497"/>
      <c r="H396" s="497"/>
      <c r="I396" s="497"/>
      <c r="J396" s="497"/>
      <c r="K396" s="497"/>
      <c r="L396" s="497"/>
      <c r="M396" s="497"/>
      <c r="N396" s="497"/>
      <c r="O396" s="497"/>
      <c r="P396" s="497"/>
      <c r="Q396" s="497"/>
      <c r="R396" s="497"/>
      <c r="S396" s="497"/>
      <c r="T396" s="497"/>
      <c r="U396" s="497"/>
      <c r="V396" s="497"/>
      <c r="W396" s="497"/>
      <c r="X396" s="497"/>
      <c r="Y396" s="497"/>
      <c r="Z396" s="497"/>
      <c r="AA396" s="497"/>
      <c r="AB396" s="497"/>
      <c r="AC396" s="497"/>
      <c r="AD396" s="497"/>
      <c r="AE396" s="497"/>
      <c r="AF396" s="497"/>
      <c r="AG396" s="497"/>
      <c r="AH396" s="497"/>
      <c r="AI396" s="497"/>
      <c r="AJ396" s="497"/>
      <c r="AK396" s="497"/>
      <c r="AL396" s="497"/>
      <c r="AM396" s="497"/>
      <c r="AN396" s="497"/>
      <c r="AO396" s="497"/>
      <c r="AP396" s="497"/>
      <c r="AQ396" s="497"/>
      <c r="AR396" s="497"/>
      <c r="AS396" s="497"/>
      <c r="AT396" s="497"/>
      <c r="AU396" s="497"/>
      <c r="AV396" s="497"/>
      <c r="AW396" s="497"/>
      <c r="AX396" s="497"/>
      <c r="AY396" s="497"/>
      <c r="AZ396" s="498"/>
    </row>
    <row r="397" spans="1:52" s="458" customFormat="1" ht="18" hidden="1" customHeight="1">
      <c r="A397" s="578"/>
      <c r="B397" s="445"/>
      <c r="C397" s="445"/>
      <c r="D397" s="445" t="s">
        <v>540</v>
      </c>
      <c r="E397" s="497" t="s">
        <v>820</v>
      </c>
      <c r="F397" s="497"/>
      <c r="G397" s="497"/>
      <c r="H397" s="497"/>
      <c r="I397" s="497"/>
      <c r="J397" s="497"/>
      <c r="K397" s="497"/>
      <c r="L397" s="497"/>
      <c r="M397" s="497"/>
      <c r="N397" s="497"/>
      <c r="O397" s="497"/>
      <c r="P397" s="497"/>
      <c r="Q397" s="497"/>
      <c r="R397" s="497"/>
      <c r="S397" s="497"/>
      <c r="T397" s="497"/>
      <c r="U397" s="497"/>
      <c r="V397" s="497"/>
      <c r="W397" s="497"/>
      <c r="X397" s="497"/>
      <c r="Y397" s="497"/>
      <c r="Z397" s="497"/>
      <c r="AA397" s="497"/>
      <c r="AB397" s="497"/>
      <c r="AC397" s="497"/>
      <c r="AD397" s="497"/>
      <c r="AE397" s="497"/>
      <c r="AF397" s="497"/>
      <c r="AG397" s="497"/>
      <c r="AH397" s="497"/>
      <c r="AI397" s="497"/>
      <c r="AJ397" s="497"/>
      <c r="AK397" s="497"/>
      <c r="AL397" s="497"/>
      <c r="AM397" s="497"/>
      <c r="AN397" s="497"/>
      <c r="AO397" s="497"/>
      <c r="AP397" s="497"/>
      <c r="AQ397" s="497"/>
      <c r="AR397" s="497"/>
      <c r="AS397" s="497"/>
      <c r="AT397" s="497"/>
      <c r="AU397" s="497"/>
      <c r="AV397" s="497"/>
      <c r="AW397" s="497"/>
      <c r="AX397" s="497"/>
      <c r="AY397" s="497"/>
      <c r="AZ397" s="498"/>
    </row>
    <row r="398" spans="1:52" s="458" customFormat="1" ht="18" hidden="1" customHeight="1">
      <c r="A398" s="578"/>
      <c r="B398" s="445"/>
      <c r="C398" s="445"/>
      <c r="D398" s="445" t="s">
        <v>540</v>
      </c>
      <c r="E398" s="497" t="s">
        <v>821</v>
      </c>
      <c r="F398" s="497"/>
      <c r="G398" s="497"/>
      <c r="H398" s="497"/>
      <c r="I398" s="497"/>
      <c r="J398" s="497"/>
      <c r="K398" s="497"/>
      <c r="L398" s="497"/>
      <c r="M398" s="497"/>
      <c r="N398" s="497"/>
      <c r="O398" s="497"/>
      <c r="P398" s="497"/>
      <c r="Q398" s="497"/>
      <c r="R398" s="497"/>
      <c r="S398" s="497"/>
      <c r="T398" s="497"/>
      <c r="U398" s="497"/>
      <c r="V398" s="497"/>
      <c r="W398" s="497"/>
      <c r="X398" s="497"/>
      <c r="Y398" s="497"/>
      <c r="Z398" s="497"/>
      <c r="AA398" s="497"/>
      <c r="AB398" s="497"/>
      <c r="AC398" s="497"/>
      <c r="AD398" s="497"/>
      <c r="AE398" s="497"/>
      <c r="AF398" s="497"/>
      <c r="AG398" s="497"/>
      <c r="AH398" s="497"/>
      <c r="AI398" s="497"/>
      <c r="AJ398" s="497"/>
      <c r="AK398" s="497"/>
      <c r="AL398" s="497"/>
      <c r="AM398" s="497"/>
      <c r="AN398" s="497"/>
      <c r="AO398" s="497"/>
      <c r="AP398" s="497"/>
      <c r="AQ398" s="497"/>
      <c r="AR398" s="497"/>
      <c r="AS398" s="497"/>
      <c r="AT398" s="497"/>
      <c r="AU398" s="497"/>
      <c r="AV398" s="497"/>
      <c r="AW398" s="497"/>
      <c r="AX398" s="497"/>
      <c r="AY398" s="497"/>
      <c r="AZ398" s="498"/>
    </row>
    <row r="399" spans="1:52" s="458" customFormat="1" ht="18" hidden="1" customHeight="1">
      <c r="A399" s="578"/>
      <c r="B399" s="445"/>
      <c r="C399" s="445"/>
      <c r="D399" s="445" t="s">
        <v>540</v>
      </c>
      <c r="E399" s="497" t="s">
        <v>822</v>
      </c>
      <c r="F399" s="497"/>
      <c r="G399" s="497"/>
      <c r="H399" s="497"/>
      <c r="I399" s="497"/>
      <c r="J399" s="497"/>
      <c r="K399" s="497"/>
      <c r="L399" s="497"/>
      <c r="M399" s="497"/>
      <c r="N399" s="497"/>
      <c r="O399" s="497"/>
      <c r="P399" s="497"/>
      <c r="Q399" s="497"/>
      <c r="R399" s="497"/>
      <c r="S399" s="497"/>
      <c r="T399" s="497"/>
      <c r="U399" s="497"/>
      <c r="V399" s="497"/>
      <c r="W399" s="497"/>
      <c r="X399" s="497"/>
      <c r="Y399" s="497"/>
      <c r="Z399" s="497"/>
      <c r="AA399" s="497"/>
      <c r="AB399" s="497"/>
      <c r="AC399" s="497"/>
      <c r="AD399" s="497"/>
      <c r="AE399" s="497"/>
      <c r="AF399" s="497"/>
      <c r="AG399" s="497"/>
      <c r="AH399" s="497"/>
      <c r="AI399" s="497"/>
      <c r="AJ399" s="497"/>
      <c r="AK399" s="497"/>
      <c r="AL399" s="497"/>
      <c r="AM399" s="497"/>
      <c r="AN399" s="497"/>
      <c r="AO399" s="497"/>
      <c r="AP399" s="497"/>
      <c r="AQ399" s="497"/>
      <c r="AR399" s="497"/>
      <c r="AS399" s="497"/>
      <c r="AT399" s="497"/>
      <c r="AU399" s="497"/>
      <c r="AV399" s="497"/>
      <c r="AW399" s="497"/>
      <c r="AX399" s="497"/>
      <c r="AY399" s="497"/>
      <c r="AZ399" s="498"/>
    </row>
    <row r="400" spans="1:52" s="458" customFormat="1" ht="18" hidden="1" customHeight="1">
      <c r="A400" s="578">
        <f>IF(K$369&gt;0,1,0)</f>
        <v>0</v>
      </c>
      <c r="B400" s="445"/>
      <c r="C400" s="445"/>
      <c r="D400" s="497"/>
      <c r="E400" s="499"/>
      <c r="F400" s="499"/>
      <c r="G400" s="499"/>
      <c r="H400" s="499"/>
      <c r="I400" s="499"/>
      <c r="J400" s="499"/>
      <c r="K400" s="499"/>
      <c r="L400" s="499"/>
      <c r="M400" s="499"/>
      <c r="N400" s="499"/>
      <c r="O400" s="499"/>
      <c r="P400" s="499"/>
      <c r="Q400" s="499"/>
      <c r="R400" s="499"/>
      <c r="S400" s="499"/>
      <c r="T400" s="499"/>
      <c r="U400" s="499"/>
      <c r="V400" s="499"/>
      <c r="W400" s="499"/>
      <c r="X400" s="499"/>
      <c r="Y400" s="499"/>
      <c r="Z400" s="499"/>
      <c r="AA400" s="499"/>
      <c r="AB400" s="499"/>
      <c r="AC400" s="499"/>
      <c r="AD400" s="499"/>
      <c r="AE400" s="499"/>
      <c r="AF400" s="499"/>
      <c r="AG400" s="499"/>
      <c r="AH400" s="499"/>
      <c r="AI400" s="499"/>
      <c r="AJ400" s="499"/>
      <c r="AK400" s="499"/>
      <c r="AL400" s="499"/>
      <c r="AM400" s="499"/>
      <c r="AN400" s="499"/>
      <c r="AO400" s="499"/>
      <c r="AP400" s="499"/>
      <c r="AQ400" s="499"/>
      <c r="AR400" s="499"/>
      <c r="AS400" s="499"/>
      <c r="AT400" s="499"/>
      <c r="AU400" s="499"/>
      <c r="AV400" s="499"/>
      <c r="AW400" s="499"/>
      <c r="AX400" s="499"/>
      <c r="AY400" s="499"/>
      <c r="AZ400" s="498"/>
    </row>
    <row r="401" spans="1:51" s="435" customFormat="1" ht="17.25" hidden="1" thickBot="1">
      <c r="A401" s="436"/>
    </row>
    <row r="402" spans="1:51" s="435" customFormat="1" ht="17.25" hidden="1" thickBot="1">
      <c r="A402" s="436"/>
    </row>
    <row r="403" spans="1:51" s="435" customFormat="1" ht="17.25" hidden="1" thickBot="1">
      <c r="A403" s="436"/>
    </row>
    <row r="404" spans="1:51" s="435" customFormat="1" ht="17.25" hidden="1" thickBot="1">
      <c r="A404" s="436"/>
    </row>
    <row r="405" spans="1:51" s="435" customFormat="1" ht="17.25" hidden="1" thickBot="1">
      <c r="A405" s="436"/>
    </row>
    <row r="406" spans="1:51" s="435" customFormat="1" ht="17.25" hidden="1" thickBot="1">
      <c r="A406" s="436"/>
    </row>
    <row r="407" spans="1:51" s="435" customFormat="1" ht="17.25" hidden="1" thickBot="1">
      <c r="A407" s="578"/>
    </row>
    <row r="408" spans="1:51" s="435" customFormat="1" ht="17.25" hidden="1" thickBot="1">
      <c r="A408" s="578"/>
    </row>
    <row r="409" spans="1:51" ht="17.25" hidden="1" thickBot="1">
      <c r="B409" s="579"/>
      <c r="C409" s="579"/>
      <c r="D409" s="579"/>
      <c r="E409" s="579"/>
      <c r="F409" s="579"/>
      <c r="G409" s="579"/>
      <c r="H409" s="579"/>
      <c r="I409" s="579"/>
      <c r="J409" s="579"/>
      <c r="K409" s="579"/>
      <c r="L409" s="579"/>
      <c r="M409" s="579"/>
      <c r="N409" s="579"/>
      <c r="O409" s="579"/>
      <c r="P409" s="579"/>
      <c r="Q409" s="579"/>
      <c r="R409" s="579"/>
      <c r="S409" s="579"/>
      <c r="T409" s="579"/>
      <c r="U409" s="579"/>
      <c r="V409" s="579"/>
      <c r="W409" s="579"/>
      <c r="X409" s="579"/>
      <c r="Y409" s="579"/>
      <c r="Z409" s="579"/>
      <c r="AA409" s="579"/>
      <c r="AB409" s="579"/>
      <c r="AC409" s="579"/>
      <c r="AD409" s="579"/>
      <c r="AE409" s="579"/>
      <c r="AF409" s="579"/>
      <c r="AG409" s="579"/>
      <c r="AH409" s="579"/>
      <c r="AI409" s="579"/>
      <c r="AJ409" s="579"/>
      <c r="AK409" s="579"/>
      <c r="AL409" s="579"/>
      <c r="AM409" s="579"/>
      <c r="AN409" s="579"/>
      <c r="AO409" s="579"/>
      <c r="AP409" s="579"/>
      <c r="AQ409" s="579"/>
      <c r="AR409" s="579"/>
      <c r="AS409" s="579"/>
      <c r="AT409" s="579"/>
      <c r="AU409" s="579"/>
      <c r="AV409" s="579"/>
      <c r="AW409" s="579"/>
      <c r="AX409" s="579"/>
      <c r="AY409" s="579"/>
    </row>
    <row r="410" spans="1:51" ht="33" thickTop="1" thickBot="1">
      <c r="A410" s="578">
        <f t="shared" ref="A410:A443" si="11">IF(K$427&gt;0,1,0)</f>
        <v>0</v>
      </c>
      <c r="B410" s="2167" t="s">
        <v>823</v>
      </c>
      <c r="C410" s="2168"/>
      <c r="D410" s="2168"/>
      <c r="E410" s="2168"/>
      <c r="F410" s="2168"/>
      <c r="G410" s="2168"/>
      <c r="H410" s="2168"/>
      <c r="I410" s="2168"/>
      <c r="J410" s="2168"/>
      <c r="K410" s="2168"/>
      <c r="L410" s="2168"/>
      <c r="M410" s="2168"/>
      <c r="N410" s="2168"/>
      <c r="O410" s="2168"/>
      <c r="P410" s="2168"/>
      <c r="Q410" s="2168"/>
      <c r="R410" s="2168"/>
      <c r="S410" s="2168"/>
      <c r="T410" s="2168"/>
      <c r="U410" s="2168"/>
      <c r="V410" s="2168"/>
      <c r="W410" s="2168"/>
      <c r="X410" s="2168"/>
      <c r="Y410" s="2168"/>
      <c r="Z410" s="2168"/>
      <c r="AA410" s="2168"/>
      <c r="AB410" s="2168"/>
      <c r="AC410" s="2168"/>
      <c r="AD410" s="2168"/>
      <c r="AE410" s="2168"/>
      <c r="AF410" s="2168"/>
      <c r="AG410" s="2168"/>
      <c r="AH410" s="2168"/>
      <c r="AI410" s="2168"/>
      <c r="AJ410" s="2168"/>
      <c r="AK410" s="2168"/>
      <c r="AL410" s="2168"/>
      <c r="AM410" s="2168"/>
      <c r="AN410" s="2168"/>
      <c r="AO410" s="2168"/>
      <c r="AP410" s="2168"/>
      <c r="AQ410" s="2168"/>
      <c r="AR410" s="2168"/>
      <c r="AS410" s="2168"/>
      <c r="AT410" s="2168"/>
      <c r="AU410" s="2168"/>
      <c r="AV410" s="2168"/>
      <c r="AW410" s="2168"/>
      <c r="AX410" s="2168"/>
      <c r="AY410" s="2169"/>
    </row>
    <row r="411" spans="1:51" ht="20.25" thickTop="1">
      <c r="A411" s="578">
        <f t="shared" si="11"/>
        <v>0</v>
      </c>
      <c r="B411" s="581"/>
      <c r="C411" s="581"/>
      <c r="D411" s="581"/>
      <c r="E411" s="581"/>
      <c r="F411" s="2120" t="s">
        <v>768</v>
      </c>
      <c r="G411" s="2120"/>
      <c r="H411" s="2120"/>
      <c r="I411" s="2120"/>
      <c r="J411" s="2120"/>
      <c r="K411" s="2120"/>
      <c r="L411" s="2172">
        <f>'6-3표준조사(3)'!K604</f>
        <v>0</v>
      </c>
      <c r="M411" s="2121"/>
      <c r="N411" s="2121"/>
      <c r="O411" s="2121"/>
      <c r="P411" s="2121"/>
      <c r="Q411" s="2121"/>
      <c r="R411" s="582"/>
      <c r="S411" s="582"/>
      <c r="T411" s="2120" t="s">
        <v>769</v>
      </c>
      <c r="U411" s="2120"/>
      <c r="V411" s="2120"/>
      <c r="W411" s="2120"/>
      <c r="X411" s="2120"/>
      <c r="Y411" s="2120"/>
      <c r="Z411" s="2172">
        <f>'6-3표준조사(3)'!L604</f>
        <v>0</v>
      </c>
      <c r="AA411" s="2121"/>
      <c r="AB411" s="2121"/>
      <c r="AC411" s="2121"/>
      <c r="AD411" s="2121"/>
      <c r="AE411" s="2121"/>
      <c r="AF411" s="582"/>
      <c r="AG411" s="582"/>
      <c r="AH411" s="2120" t="s">
        <v>770</v>
      </c>
      <c r="AI411" s="2120"/>
      <c r="AJ411" s="2120"/>
      <c r="AK411" s="2120"/>
      <c r="AL411" s="2120"/>
      <c r="AM411" s="2120"/>
      <c r="AN411" s="2120"/>
      <c r="AO411" s="2121">
        <f>'6-3표준조사(3)'!R604</f>
        <v>0</v>
      </c>
      <c r="AP411" s="2121"/>
      <c r="AQ411" s="2121"/>
      <c r="AR411" s="2121"/>
      <c r="AS411" s="2121"/>
      <c r="AT411" s="2121"/>
      <c r="AU411" s="583"/>
      <c r="AV411" s="583"/>
      <c r="AW411" s="583"/>
      <c r="AX411" s="583"/>
      <c r="AY411" s="581"/>
    </row>
    <row r="412" spans="1:51">
      <c r="A412" s="578">
        <f t="shared" si="11"/>
        <v>0</v>
      </c>
      <c r="B412" s="579"/>
      <c r="C412" s="579"/>
      <c r="D412" s="579"/>
      <c r="E412" s="579"/>
      <c r="F412" s="579"/>
      <c r="G412" s="579"/>
      <c r="H412" s="579"/>
      <c r="I412" s="579"/>
      <c r="J412" s="579"/>
      <c r="K412" s="579"/>
      <c r="L412" s="579"/>
      <c r="M412" s="579"/>
      <c r="N412" s="579"/>
      <c r="O412" s="579"/>
      <c r="P412" s="579"/>
      <c r="Q412" s="579"/>
      <c r="R412" s="579"/>
      <c r="S412" s="579"/>
      <c r="T412" s="579"/>
      <c r="U412" s="579"/>
      <c r="V412" s="579"/>
      <c r="W412" s="579"/>
      <c r="X412" s="579"/>
      <c r="Y412" s="579"/>
      <c r="Z412" s="579"/>
      <c r="AA412" s="579"/>
      <c r="AB412" s="579"/>
      <c r="AC412" s="579"/>
      <c r="AD412" s="579"/>
      <c r="AE412" s="579"/>
      <c r="AF412" s="579"/>
      <c r="AG412" s="579"/>
      <c r="AH412" s="579"/>
      <c r="AI412" s="579"/>
      <c r="AJ412" s="579"/>
      <c r="AK412" s="579"/>
      <c r="AL412" s="579"/>
      <c r="AM412" s="579"/>
      <c r="AN412" s="579"/>
      <c r="AO412" s="579"/>
      <c r="AP412" s="579"/>
      <c r="AQ412" s="579"/>
      <c r="AR412" s="579"/>
      <c r="AS412" s="579"/>
      <c r="AT412" s="579"/>
      <c r="AU412" s="579"/>
      <c r="AV412" s="579"/>
      <c r="AW412" s="579"/>
      <c r="AX412" s="579"/>
      <c r="AY412" s="579"/>
    </row>
    <row r="413" spans="1:51">
      <c r="A413" s="578">
        <f t="shared" si="11"/>
        <v>0</v>
      </c>
      <c r="B413" s="2116" t="s">
        <v>771</v>
      </c>
      <c r="C413" s="2116"/>
      <c r="D413" s="2116"/>
      <c r="E413" s="2116"/>
      <c r="F413" s="2116"/>
      <c r="G413" s="2116"/>
      <c r="H413" s="2116"/>
      <c r="I413" s="2116"/>
      <c r="J413" s="2116"/>
      <c r="K413" s="2116"/>
      <c r="L413" s="2116"/>
      <c r="M413" s="2116"/>
      <c r="N413" s="2116"/>
      <c r="O413" s="2116"/>
      <c r="P413" s="2116"/>
      <c r="Q413" s="2116"/>
      <c r="R413" s="2116"/>
      <c r="S413" s="2116"/>
      <c r="T413" s="2116"/>
      <c r="U413" s="2116"/>
      <c r="V413" s="2116"/>
      <c r="W413" s="2116"/>
      <c r="X413" s="2116"/>
      <c r="Y413" s="2116"/>
      <c r="Z413" s="2116"/>
      <c r="AA413" s="2116"/>
      <c r="AB413" s="2116"/>
      <c r="AC413" s="2116"/>
      <c r="AD413" s="2116"/>
      <c r="AE413" s="2116"/>
      <c r="AF413" s="2116"/>
      <c r="AG413" s="2116"/>
      <c r="AH413" s="2116"/>
      <c r="AI413" s="2116"/>
      <c r="AJ413" s="2116"/>
      <c r="AK413" s="2116"/>
      <c r="AL413" s="2116"/>
      <c r="AM413" s="2116"/>
      <c r="AN413" s="2116"/>
      <c r="AO413" s="2116"/>
      <c r="AP413" s="2116"/>
      <c r="AQ413" s="2116"/>
      <c r="AR413" s="2116"/>
      <c r="AS413" s="2116"/>
      <c r="AT413" s="2116"/>
      <c r="AU413" s="2116"/>
      <c r="AV413" s="2116"/>
      <c r="AW413" s="2116"/>
      <c r="AX413" s="2116"/>
      <c r="AY413" s="2116"/>
    </row>
    <row r="414" spans="1:51">
      <c r="A414" s="578">
        <f t="shared" si="11"/>
        <v>0</v>
      </c>
      <c r="B414" s="587"/>
      <c r="C414" s="587" t="s">
        <v>772</v>
      </c>
      <c r="D414" s="588" t="s">
        <v>773</v>
      </c>
      <c r="E414" s="588"/>
      <c r="F414" s="589"/>
      <c r="G414" s="589"/>
      <c r="H414" s="589"/>
      <c r="I414" s="589"/>
      <c r="J414" s="590"/>
      <c r="K414" s="587"/>
      <c r="L414" s="587"/>
      <c r="M414" s="588"/>
      <c r="N414" s="588"/>
      <c r="O414" s="590"/>
      <c r="P414" s="588"/>
      <c r="Q414" s="588"/>
      <c r="R414" s="588"/>
      <c r="S414" s="588"/>
      <c r="T414" s="588"/>
      <c r="U414" s="588"/>
      <c r="V414" s="588"/>
      <c r="W414" s="588"/>
      <c r="X414" s="588"/>
      <c r="Y414" s="588"/>
      <c r="Z414" s="588"/>
      <c r="AA414" s="588"/>
      <c r="AB414" s="588"/>
      <c r="AC414" s="588"/>
      <c r="AD414" s="588"/>
      <c r="AE414" s="588"/>
      <c r="AF414" s="587"/>
      <c r="AG414" s="587"/>
      <c r="AH414" s="587"/>
      <c r="AI414" s="587"/>
      <c r="AJ414" s="587"/>
      <c r="AK414" s="587"/>
      <c r="AL414" s="587"/>
      <c r="AM414" s="587"/>
      <c r="AN414" s="587"/>
      <c r="AO414" s="587"/>
      <c r="AP414" s="587"/>
      <c r="AQ414" s="587"/>
      <c r="AR414" s="587"/>
      <c r="AS414" s="587"/>
      <c r="AT414" s="587"/>
      <c r="AU414" s="587"/>
      <c r="AV414" s="587"/>
      <c r="AW414" s="587"/>
      <c r="AX414" s="587"/>
      <c r="AY414" s="587"/>
    </row>
    <row r="415" spans="1:51">
      <c r="A415" s="578">
        <f t="shared" si="11"/>
        <v>0</v>
      </c>
      <c r="B415" s="587"/>
      <c r="C415" s="587"/>
      <c r="D415" s="587" t="s">
        <v>540</v>
      </c>
      <c r="E415" s="588" t="str">
        <f>CONCATENATE(L411," 임반 ",Z411," 소반 은 해발고",'6-3표준조사(3)'!W603,"m ~ ",'6-3표준조사(3)'!W604,"m 사이에 분포한다.")</f>
        <v>0 임반 0 소반 은 해발고m ~ m 사이에 분포한다.</v>
      </c>
      <c r="F415" s="588"/>
      <c r="G415" s="588"/>
      <c r="H415" s="588"/>
      <c r="I415" s="588"/>
      <c r="J415" s="588"/>
      <c r="K415" s="588"/>
      <c r="L415" s="588"/>
      <c r="M415" s="588"/>
      <c r="N415" s="588"/>
      <c r="O415" s="588"/>
      <c r="P415" s="588"/>
      <c r="Q415" s="588"/>
      <c r="R415" s="588"/>
      <c r="S415" s="588"/>
      <c r="T415" s="588"/>
      <c r="U415" s="588"/>
      <c r="V415" s="588"/>
      <c r="W415" s="588"/>
      <c r="X415" s="588"/>
      <c r="Y415" s="588"/>
      <c r="Z415" s="588"/>
      <c r="AA415" s="588"/>
      <c r="AB415" s="588"/>
      <c r="AC415" s="588"/>
      <c r="AD415" s="588"/>
      <c r="AE415" s="588"/>
      <c r="AF415" s="588"/>
      <c r="AG415" s="588"/>
      <c r="AH415" s="588"/>
      <c r="AI415" s="588"/>
      <c r="AJ415" s="591"/>
      <c r="AK415" s="591"/>
      <c r="AL415" s="591"/>
      <c r="AM415" s="588"/>
      <c r="AN415" s="588"/>
      <c r="AO415" s="588"/>
      <c r="AP415" s="588"/>
      <c r="AQ415" s="588"/>
      <c r="AR415" s="588"/>
      <c r="AS415" s="588"/>
      <c r="AT415" s="588"/>
      <c r="AU415" s="588"/>
      <c r="AV415" s="588"/>
      <c r="AW415" s="588"/>
      <c r="AX415" s="588"/>
      <c r="AY415" s="588"/>
    </row>
    <row r="416" spans="1:51">
      <c r="A416" s="578">
        <f t="shared" si="11"/>
        <v>0</v>
      </c>
      <c r="B416" s="587"/>
      <c r="C416" s="587"/>
      <c r="D416" s="587" t="s">
        <v>540</v>
      </c>
      <c r="E416" s="587" t="str">
        <f>CONCATENATE("소반의 경사도는 평균 ",'6-3표준조사(3)'!W605,"˚로 ",'6-3표준조사(3)'!P606,"경사이고, 임지의 잔재를 제외하고 장애물은 많지 않다.")</f>
        <v>소반의 경사도는 평균 ˚로 완 (15˚ 이하)경사이고, 임지의 잔재를 제외하고 장애물은 많지 않다.</v>
      </c>
      <c r="F416" s="587"/>
      <c r="G416" s="587"/>
      <c r="H416" s="587"/>
      <c r="I416" s="587"/>
      <c r="J416" s="587"/>
      <c r="K416" s="587"/>
      <c r="L416" s="587"/>
      <c r="M416" s="587"/>
      <c r="N416" s="587"/>
      <c r="O416" s="587"/>
      <c r="P416" s="587"/>
      <c r="Q416" s="587"/>
      <c r="R416" s="587"/>
      <c r="S416" s="587"/>
      <c r="T416" s="587"/>
      <c r="U416" s="587"/>
      <c r="V416" s="587"/>
      <c r="W416" s="587"/>
      <c r="X416" s="587"/>
      <c r="Y416" s="587"/>
      <c r="Z416" s="587"/>
      <c r="AA416" s="587"/>
      <c r="AB416" s="587"/>
      <c r="AC416" s="587"/>
      <c r="AD416" s="587"/>
      <c r="AE416" s="587"/>
      <c r="AF416" s="587"/>
      <c r="AG416" s="587"/>
      <c r="AH416" s="587"/>
      <c r="AI416" s="587"/>
      <c r="AJ416" s="587"/>
      <c r="AK416" s="587"/>
      <c r="AL416" s="587"/>
      <c r="AM416" s="587"/>
      <c r="AN416" s="587"/>
      <c r="AO416" s="587"/>
      <c r="AP416" s="587"/>
      <c r="AQ416" s="587"/>
      <c r="AR416" s="587"/>
      <c r="AS416" s="587"/>
      <c r="AT416" s="587"/>
      <c r="AU416" s="587"/>
      <c r="AV416" s="587"/>
      <c r="AW416" s="587"/>
      <c r="AX416" s="587"/>
      <c r="AY416" s="587"/>
    </row>
    <row r="417" spans="1:51">
      <c r="A417" s="578">
        <f t="shared" si="11"/>
        <v>0</v>
      </c>
      <c r="B417" s="587"/>
      <c r="C417" s="587" t="s">
        <v>405</v>
      </c>
      <c r="D417" s="587" t="s">
        <v>777</v>
      </c>
      <c r="E417" s="587"/>
      <c r="F417" s="587"/>
      <c r="G417" s="587"/>
      <c r="H417" s="587"/>
      <c r="I417" s="587"/>
      <c r="J417" s="587"/>
      <c r="K417" s="588"/>
      <c r="L417" s="588"/>
      <c r="M417" s="592"/>
      <c r="N417" s="587"/>
      <c r="O417" s="587"/>
      <c r="P417" s="593"/>
      <c r="Q417" s="593"/>
      <c r="R417" s="593"/>
      <c r="S417" s="593"/>
      <c r="T417" s="593"/>
      <c r="U417" s="587"/>
      <c r="V417" s="587"/>
      <c r="W417" s="587"/>
      <c r="X417" s="587"/>
      <c r="Y417" s="587"/>
      <c r="Z417" s="587"/>
      <c r="AA417" s="587"/>
      <c r="AB417" s="587"/>
      <c r="AC417" s="587"/>
      <c r="AD417" s="587"/>
      <c r="AE417" s="587"/>
      <c r="AF417" s="587"/>
      <c r="AG417" s="587"/>
      <c r="AH417" s="587"/>
      <c r="AI417" s="587"/>
      <c r="AJ417" s="587"/>
      <c r="AK417" s="587"/>
      <c r="AL417" s="587"/>
      <c r="AM417" s="587"/>
      <c r="AN417" s="587"/>
      <c r="AO417" s="587"/>
      <c r="AP417" s="587"/>
      <c r="AQ417" s="587"/>
      <c r="AR417" s="587"/>
      <c r="AS417" s="587"/>
      <c r="AT417" s="587"/>
      <c r="AU417" s="587"/>
      <c r="AV417" s="587"/>
      <c r="AW417" s="587"/>
      <c r="AX417" s="587"/>
      <c r="AY417" s="587"/>
    </row>
    <row r="418" spans="1:51">
      <c r="A418" s="578">
        <f t="shared" si="11"/>
        <v>0</v>
      </c>
      <c r="B418" s="587"/>
      <c r="C418" s="587"/>
      <c r="D418" s="587" t="s">
        <v>540</v>
      </c>
      <c r="E418" s="588" t="str">
        <f>CONCATENATE("사업대상지는 ",'6-3표준조사(3)'!N604," ",'6-3표준조사(3)'!O604," ",'6-3표준조사(3)'!P604,"이다." )</f>
        <v>사업대상지는   번지이다.</v>
      </c>
      <c r="F418" s="588"/>
      <c r="G418" s="588"/>
      <c r="H418" s="587"/>
      <c r="I418" s="587"/>
      <c r="J418" s="587"/>
      <c r="K418" s="587"/>
      <c r="L418" s="587"/>
      <c r="M418" s="587"/>
      <c r="N418" s="587"/>
      <c r="O418" s="587"/>
      <c r="P418" s="587"/>
      <c r="Q418" s="587"/>
      <c r="R418" s="587"/>
      <c r="S418" s="587"/>
      <c r="T418" s="587"/>
      <c r="U418" s="587"/>
      <c r="V418" s="587"/>
      <c r="W418" s="587"/>
      <c r="X418" s="587"/>
      <c r="Y418" s="587"/>
      <c r="Z418" s="587"/>
      <c r="AA418" s="587"/>
      <c r="AB418" s="587"/>
      <c r="AC418" s="587"/>
      <c r="AD418" s="587"/>
      <c r="AE418" s="587"/>
      <c r="AF418" s="587"/>
      <c r="AG418" s="587"/>
      <c r="AH418" s="587"/>
      <c r="AI418" s="587"/>
      <c r="AJ418" s="588"/>
      <c r="AK418" s="588"/>
      <c r="AL418" s="588"/>
      <c r="AM418" s="588"/>
      <c r="AN418" s="588"/>
      <c r="AO418" s="588"/>
      <c r="AP418" s="588"/>
      <c r="AQ418" s="588"/>
      <c r="AR418" s="588"/>
      <c r="AS418" s="588"/>
      <c r="AT418" s="588"/>
      <c r="AU418" s="588"/>
      <c r="AV418" s="588"/>
      <c r="AW418" s="588"/>
      <c r="AX418" s="588"/>
      <c r="AY418" s="588"/>
    </row>
    <row r="419" spans="1:51">
      <c r="A419" s="578">
        <f t="shared" si="11"/>
        <v>0</v>
      </c>
      <c r="B419" s="587"/>
      <c r="C419" s="587"/>
      <c r="D419" s="587" t="s">
        <v>540</v>
      </c>
      <c r="E419" s="588" t="str">
        <f>CONCATENATE("소반내에 묘지 및 조림목이 고사하여 풀베기 작업이 필요없는 지역을 제외한 풀베기사업 대상면적은 ",'6-3표준조사(3)'!Q604,"ha 이다.")</f>
        <v>소반내에 묘지 및 조림목이 고사하여 풀베기 작업이 필요없는 지역을 제외한 풀베기사업 대상면적은 0ha 이다.</v>
      </c>
      <c r="F419" s="588"/>
      <c r="G419" s="588"/>
      <c r="H419" s="588"/>
      <c r="I419" s="588"/>
      <c r="J419" s="588"/>
      <c r="K419" s="588"/>
      <c r="L419" s="588"/>
      <c r="M419" s="588"/>
      <c r="N419" s="588"/>
      <c r="O419" s="588"/>
      <c r="P419" s="588"/>
      <c r="Q419" s="588"/>
      <c r="R419" s="588"/>
      <c r="S419" s="588"/>
      <c r="T419" s="588"/>
      <c r="U419" s="588"/>
      <c r="V419" s="588"/>
      <c r="W419" s="588"/>
      <c r="X419" s="588"/>
      <c r="Y419" s="588"/>
      <c r="Z419" s="588"/>
      <c r="AA419" s="588"/>
      <c r="AB419" s="588"/>
      <c r="AC419" s="588"/>
      <c r="AD419" s="588"/>
      <c r="AE419" s="588"/>
      <c r="AF419" s="588"/>
      <c r="AG419" s="588"/>
      <c r="AH419" s="588"/>
      <c r="AI419" s="588"/>
      <c r="AJ419" s="588"/>
      <c r="AK419" s="588"/>
      <c r="AL419" s="588"/>
      <c r="AM419" s="588"/>
      <c r="AN419" s="588"/>
      <c r="AO419" s="588"/>
      <c r="AP419" s="588"/>
      <c r="AQ419" s="588"/>
      <c r="AR419" s="588"/>
      <c r="AS419" s="588"/>
      <c r="AT419" s="588"/>
      <c r="AU419" s="588"/>
      <c r="AV419" s="588"/>
      <c r="AW419" s="588"/>
      <c r="AX419" s="588"/>
      <c r="AY419" s="588"/>
    </row>
    <row r="420" spans="1:51">
      <c r="A420" s="578">
        <f t="shared" si="11"/>
        <v>0</v>
      </c>
      <c r="B420" s="587"/>
      <c r="C420" s="587" t="s">
        <v>407</v>
      </c>
      <c r="D420" s="587" t="s">
        <v>779</v>
      </c>
      <c r="E420" s="588"/>
      <c r="F420" s="588"/>
      <c r="G420" s="588"/>
      <c r="H420" s="588"/>
      <c r="I420" s="588"/>
      <c r="J420" s="588"/>
      <c r="K420" s="588"/>
      <c r="L420" s="588"/>
      <c r="M420" s="588"/>
      <c r="N420" s="588"/>
      <c r="O420" s="588"/>
      <c r="P420" s="588"/>
      <c r="Q420" s="588"/>
      <c r="R420" s="588"/>
      <c r="S420" s="588"/>
      <c r="T420" s="588"/>
      <c r="U420" s="588"/>
      <c r="V420" s="588"/>
      <c r="W420" s="588"/>
      <c r="X420" s="588"/>
      <c r="Y420" s="588"/>
      <c r="Z420" s="588"/>
      <c r="AA420" s="588"/>
      <c r="AB420" s="588"/>
      <c r="AC420" s="588"/>
      <c r="AD420" s="588"/>
      <c r="AE420" s="588"/>
      <c r="AF420" s="588"/>
      <c r="AG420" s="588"/>
      <c r="AH420" s="595"/>
      <c r="AI420" s="595"/>
      <c r="AJ420" s="595"/>
      <c r="AK420" s="588"/>
      <c r="AL420" s="588"/>
      <c r="AM420" s="588"/>
      <c r="AN420" s="588"/>
      <c r="AO420" s="588"/>
      <c r="AP420" s="588"/>
      <c r="AQ420" s="588"/>
      <c r="AR420" s="588"/>
      <c r="AS420" s="588"/>
      <c r="AT420" s="588"/>
      <c r="AU420" s="588"/>
      <c r="AV420" s="588"/>
      <c r="AW420" s="588"/>
      <c r="AX420" s="588"/>
      <c r="AY420" s="588"/>
    </row>
    <row r="421" spans="1:51">
      <c r="A421" s="578">
        <f t="shared" si="11"/>
        <v>0</v>
      </c>
      <c r="B421" s="596"/>
      <c r="C421" s="596"/>
      <c r="D421" s="596" t="s">
        <v>540</v>
      </c>
      <c r="E421" s="597" t="s">
        <v>2073</v>
      </c>
      <c r="F421" s="597"/>
      <c r="G421" s="597"/>
      <c r="H421" s="597"/>
      <c r="I421" s="597"/>
      <c r="J421" s="597"/>
      <c r="K421" s="597"/>
      <c r="L421" s="597"/>
      <c r="M421" s="597"/>
      <c r="N421" s="597"/>
      <c r="O421" s="597"/>
      <c r="P421" s="597"/>
      <c r="Q421" s="597"/>
      <c r="R421" s="597"/>
      <c r="S421" s="597"/>
      <c r="T421" s="597"/>
      <c r="U421" s="597"/>
      <c r="V421" s="597"/>
      <c r="W421" s="597"/>
      <c r="X421" s="597"/>
      <c r="Y421" s="597"/>
      <c r="Z421" s="597"/>
      <c r="AA421" s="597"/>
      <c r="AB421" s="597"/>
      <c r="AC421" s="597"/>
      <c r="AD421" s="597"/>
      <c r="AE421" s="597"/>
      <c r="AF421" s="597"/>
      <c r="AG421" s="597"/>
      <c r="AH421" s="598"/>
      <c r="AI421" s="598"/>
      <c r="AJ421" s="598"/>
      <c r="AK421" s="597"/>
      <c r="AL421" s="597"/>
      <c r="AM421" s="597"/>
      <c r="AN421" s="597"/>
      <c r="AO421" s="597"/>
      <c r="AP421" s="597"/>
      <c r="AQ421" s="597"/>
      <c r="AR421" s="597"/>
      <c r="AS421" s="597"/>
      <c r="AT421" s="597"/>
      <c r="AU421" s="597"/>
      <c r="AV421" s="597"/>
      <c r="AW421" s="597"/>
      <c r="AX421" s="597"/>
      <c r="AY421" s="597"/>
    </row>
    <row r="422" spans="1:51">
      <c r="A422" s="578">
        <f t="shared" si="11"/>
        <v>0</v>
      </c>
      <c r="B422" s="587"/>
      <c r="C422" s="587"/>
      <c r="D422" s="599"/>
      <c r="E422" s="599"/>
      <c r="F422" s="599"/>
      <c r="G422" s="599"/>
      <c r="H422" s="599"/>
      <c r="I422" s="599"/>
      <c r="J422" s="599"/>
      <c r="K422" s="599"/>
      <c r="L422" s="599"/>
      <c r="M422" s="599"/>
      <c r="N422" s="599"/>
      <c r="O422" s="599"/>
      <c r="P422" s="599"/>
      <c r="Q422" s="599"/>
      <c r="R422" s="599"/>
      <c r="S422" s="599"/>
      <c r="T422" s="599"/>
      <c r="U422" s="599"/>
      <c r="V422" s="599"/>
      <c r="W422" s="599"/>
      <c r="X422" s="599"/>
      <c r="Y422" s="599"/>
      <c r="Z422" s="599"/>
      <c r="AA422" s="599"/>
      <c r="AB422" s="599"/>
      <c r="AC422" s="599"/>
      <c r="AD422" s="599"/>
      <c r="AE422" s="599"/>
      <c r="AF422" s="599"/>
      <c r="AG422" s="599"/>
      <c r="AH422" s="599"/>
      <c r="AI422" s="599"/>
      <c r="AJ422" s="599"/>
      <c r="AK422" s="599"/>
      <c r="AL422" s="599"/>
      <c r="AM422" s="599"/>
      <c r="AN422" s="599"/>
      <c r="AO422" s="599"/>
      <c r="AP422" s="599"/>
      <c r="AQ422" s="599"/>
      <c r="AR422" s="599"/>
      <c r="AS422" s="599"/>
      <c r="AT422" s="599"/>
      <c r="AU422" s="599"/>
      <c r="AV422" s="599"/>
      <c r="AW422" s="599"/>
      <c r="AX422" s="599"/>
      <c r="AY422" s="599"/>
    </row>
    <row r="423" spans="1:51">
      <c r="A423" s="578">
        <f t="shared" si="11"/>
        <v>0</v>
      </c>
      <c r="B423" s="2116" t="s">
        <v>780</v>
      </c>
      <c r="C423" s="2116"/>
      <c r="D423" s="2116"/>
      <c r="E423" s="2116"/>
      <c r="F423" s="2116"/>
      <c r="G423" s="2116"/>
      <c r="H423" s="2116"/>
      <c r="I423" s="2116"/>
      <c r="J423" s="2116"/>
      <c r="K423" s="2116"/>
      <c r="L423" s="2116"/>
      <c r="M423" s="2116"/>
      <c r="N423" s="2116"/>
      <c r="O423" s="2116"/>
      <c r="P423" s="2116"/>
      <c r="Q423" s="2116"/>
      <c r="R423" s="2116"/>
      <c r="S423" s="2116"/>
      <c r="T423" s="2116"/>
      <c r="U423" s="2116"/>
      <c r="V423" s="2116"/>
      <c r="W423" s="2116"/>
      <c r="X423" s="2116"/>
      <c r="Y423" s="2116"/>
      <c r="Z423" s="2116"/>
      <c r="AA423" s="2116"/>
      <c r="AB423" s="2116"/>
      <c r="AC423" s="2116"/>
      <c r="AD423" s="2116"/>
      <c r="AE423" s="2116"/>
      <c r="AF423" s="2116"/>
      <c r="AG423" s="2116"/>
      <c r="AH423" s="2116"/>
      <c r="AI423" s="2116"/>
      <c r="AJ423" s="2116"/>
      <c r="AK423" s="2116"/>
      <c r="AL423" s="2116"/>
      <c r="AM423" s="2116"/>
      <c r="AN423" s="2116"/>
      <c r="AO423" s="2116"/>
      <c r="AP423" s="2116"/>
      <c r="AQ423" s="2116"/>
      <c r="AR423" s="2116"/>
      <c r="AS423" s="2116"/>
      <c r="AT423" s="2116"/>
      <c r="AU423" s="2116"/>
      <c r="AV423" s="2116"/>
      <c r="AW423" s="2116"/>
      <c r="AX423" s="2116"/>
      <c r="AY423" s="2116"/>
    </row>
    <row r="424" spans="1:51">
      <c r="A424" s="578">
        <f t="shared" si="11"/>
        <v>0</v>
      </c>
      <c r="B424" s="602"/>
      <c r="C424" s="603" t="s">
        <v>772</v>
      </c>
      <c r="D424" s="603" t="s">
        <v>781</v>
      </c>
      <c r="E424" s="604"/>
      <c r="F424" s="604"/>
      <c r="G424" s="595"/>
      <c r="H424" s="605"/>
      <c r="I424" s="605"/>
      <c r="J424" s="606"/>
      <c r="K424" s="606"/>
      <c r="L424" s="606"/>
      <c r="M424" s="606"/>
      <c r="N424" s="606"/>
      <c r="O424" s="606"/>
      <c r="P424" s="606"/>
      <c r="Q424" s="607"/>
      <c r="R424" s="607"/>
      <c r="S424" s="607"/>
      <c r="T424" s="607"/>
      <c r="U424" s="607"/>
      <c r="V424" s="608"/>
      <c r="W424" s="608"/>
      <c r="X424" s="608"/>
      <c r="Y424" s="608"/>
      <c r="Z424" s="608"/>
      <c r="AA424" s="608"/>
      <c r="AB424" s="608"/>
      <c r="AC424" s="608"/>
      <c r="AD424" s="608"/>
      <c r="AE424" s="608"/>
      <c r="AF424" s="608"/>
      <c r="AG424" s="608"/>
      <c r="AH424" s="609"/>
      <c r="AI424" s="609"/>
      <c r="AJ424" s="609"/>
      <c r="AK424" s="609"/>
      <c r="AL424" s="610"/>
      <c r="AM424" s="610"/>
      <c r="AN424" s="610"/>
      <c r="AO424" s="610"/>
      <c r="AP424" s="610"/>
      <c r="AQ424" s="610"/>
      <c r="AR424" s="610"/>
      <c r="AS424" s="610"/>
      <c r="AT424" s="610"/>
      <c r="AU424" s="610"/>
      <c r="AV424" s="605"/>
      <c r="AW424" s="605"/>
      <c r="AX424" s="605"/>
      <c r="AY424" s="605"/>
    </row>
    <row r="425" spans="1:51">
      <c r="A425" s="578">
        <f t="shared" si="11"/>
        <v>0</v>
      </c>
      <c r="B425" s="612"/>
      <c r="C425" s="2111" t="s">
        <v>782</v>
      </c>
      <c r="D425" s="2111"/>
      <c r="E425" s="2111"/>
      <c r="F425" s="2111"/>
      <c r="G425" s="2111"/>
      <c r="H425" s="2111"/>
      <c r="I425" s="2111"/>
      <c r="J425" s="2111"/>
      <c r="K425" s="2111" t="s">
        <v>783</v>
      </c>
      <c r="L425" s="2111"/>
      <c r="M425" s="2111"/>
      <c r="N425" s="2111"/>
      <c r="O425" s="2111"/>
      <c r="P425" s="2111"/>
      <c r="Q425" s="2111"/>
      <c r="R425" s="2111"/>
      <c r="S425" s="2111" t="s">
        <v>568</v>
      </c>
      <c r="T425" s="2111"/>
      <c r="U425" s="2111"/>
      <c r="V425" s="2111"/>
      <c r="W425" s="2111"/>
      <c r="X425" s="2111"/>
      <c r="Y425" s="2111"/>
      <c r="Z425" s="2111"/>
      <c r="AA425" s="2111" t="s">
        <v>785</v>
      </c>
      <c r="AB425" s="2111"/>
      <c r="AC425" s="2111"/>
      <c r="AD425" s="2111"/>
      <c r="AE425" s="2111"/>
      <c r="AF425" s="2111"/>
      <c r="AG425" s="2111"/>
      <c r="AH425" s="2111"/>
      <c r="AI425" s="2111"/>
      <c r="AJ425" s="2111"/>
      <c r="AK425" s="2111"/>
      <c r="AL425" s="2111"/>
      <c r="AM425" s="2111"/>
      <c r="AN425" s="2111"/>
      <c r="AO425" s="2111"/>
      <c r="AP425" s="2111"/>
      <c r="AQ425" s="2111" t="s">
        <v>1156</v>
      </c>
      <c r="AR425" s="2111"/>
      <c r="AS425" s="2111"/>
      <c r="AT425" s="2111"/>
      <c r="AU425" s="2111"/>
      <c r="AV425" s="2111"/>
      <c r="AW425" s="2111"/>
      <c r="AX425" s="2111"/>
      <c r="AY425" s="612"/>
    </row>
    <row r="426" spans="1:51">
      <c r="A426" s="578">
        <f t="shared" si="11"/>
        <v>0</v>
      </c>
      <c r="B426" s="612"/>
      <c r="C426" s="2111"/>
      <c r="D426" s="2111"/>
      <c r="E426" s="2111"/>
      <c r="F426" s="2111"/>
      <c r="G426" s="2111"/>
      <c r="H426" s="2111"/>
      <c r="I426" s="2111"/>
      <c r="J426" s="2111"/>
      <c r="K426" s="2111"/>
      <c r="L426" s="2111"/>
      <c r="M426" s="2111"/>
      <c r="N426" s="2111"/>
      <c r="O426" s="2111"/>
      <c r="P426" s="2111"/>
      <c r="Q426" s="2111"/>
      <c r="R426" s="2111"/>
      <c r="S426" s="2111"/>
      <c r="T426" s="2111"/>
      <c r="U426" s="2111"/>
      <c r="V426" s="2111"/>
      <c r="W426" s="2111"/>
      <c r="X426" s="2111"/>
      <c r="Y426" s="2111"/>
      <c r="Z426" s="2111"/>
      <c r="AA426" s="2111" t="s">
        <v>786</v>
      </c>
      <c r="AB426" s="2111"/>
      <c r="AC426" s="2111"/>
      <c r="AD426" s="2111"/>
      <c r="AE426" s="2111"/>
      <c r="AF426" s="2111"/>
      <c r="AG426" s="2111"/>
      <c r="AH426" s="2111"/>
      <c r="AI426" s="2111" t="s">
        <v>787</v>
      </c>
      <c r="AJ426" s="2111"/>
      <c r="AK426" s="2111"/>
      <c r="AL426" s="2111"/>
      <c r="AM426" s="2111"/>
      <c r="AN426" s="2111"/>
      <c r="AO426" s="2111"/>
      <c r="AP426" s="2111"/>
      <c r="AQ426" s="2111"/>
      <c r="AR426" s="2111"/>
      <c r="AS426" s="2111"/>
      <c r="AT426" s="2111"/>
      <c r="AU426" s="2111"/>
      <c r="AV426" s="2111"/>
      <c r="AW426" s="2111"/>
      <c r="AX426" s="2111"/>
      <c r="AY426" s="612"/>
    </row>
    <row r="427" spans="1:51">
      <c r="A427" s="578">
        <f t="shared" si="11"/>
        <v>0</v>
      </c>
      <c r="B427" s="614"/>
      <c r="C427" s="2122">
        <f>L411</f>
        <v>0</v>
      </c>
      <c r="D427" s="2123"/>
      <c r="E427" s="2126" t="s">
        <v>564</v>
      </c>
      <c r="F427" s="2126"/>
      <c r="G427" s="2123">
        <f>Z411</f>
        <v>0</v>
      </c>
      <c r="H427" s="2123"/>
      <c r="I427" s="2126" t="s">
        <v>565</v>
      </c>
      <c r="J427" s="2126"/>
      <c r="K427" s="2127">
        <f>'6-3표준조사(3)'!Y609</f>
        <v>0</v>
      </c>
      <c r="L427" s="2127"/>
      <c r="M427" s="2127"/>
      <c r="N427" s="2127"/>
      <c r="O427" s="2127"/>
      <c r="P427" s="2127"/>
      <c r="Q427" s="2127"/>
      <c r="R427" s="2127"/>
      <c r="S427" s="2113">
        <f>'6-3표준조사(3)'!Z609</f>
        <v>0</v>
      </c>
      <c r="T427" s="2113"/>
      <c r="U427" s="2113"/>
      <c r="V427" s="2113"/>
      <c r="W427" s="2113"/>
      <c r="X427" s="2113"/>
      <c r="Y427" s="2113"/>
      <c r="Z427" s="2113"/>
      <c r="AA427" s="2129" t="e">
        <f>'6-3표준조사(3)'!Q610</f>
        <v>#DIV/0!</v>
      </c>
      <c r="AB427" s="2129"/>
      <c r="AC427" s="2129"/>
      <c r="AD427" s="2129"/>
      <c r="AE427" s="2129"/>
      <c r="AF427" s="2129"/>
      <c r="AG427" s="2129"/>
      <c r="AH427" s="2129"/>
      <c r="AI427" s="2129" t="e">
        <f>'6-3표준조사(3)'!R610</f>
        <v>#DIV/0!</v>
      </c>
      <c r="AJ427" s="2129"/>
      <c r="AK427" s="2129"/>
      <c r="AL427" s="2129"/>
      <c r="AM427" s="2129"/>
      <c r="AN427" s="2129"/>
      <c r="AO427" s="2129"/>
      <c r="AP427" s="2129"/>
      <c r="AQ427" s="2113">
        <f>'6-3표준조사(3)'!R606</f>
        <v>0</v>
      </c>
      <c r="AR427" s="2113"/>
      <c r="AS427" s="2113"/>
      <c r="AT427" s="2113"/>
      <c r="AU427" s="2113"/>
      <c r="AV427" s="2113"/>
      <c r="AW427" s="2113"/>
      <c r="AX427" s="2113"/>
      <c r="AY427" s="612"/>
    </row>
    <row r="428" spans="1:51">
      <c r="A428" s="578">
        <f t="shared" si="11"/>
        <v>0</v>
      </c>
      <c r="B428" s="614"/>
      <c r="C428" s="2124"/>
      <c r="D428" s="2125"/>
      <c r="E428" s="2125"/>
      <c r="F428" s="2125"/>
      <c r="G428" s="2125"/>
      <c r="H428" s="2125"/>
      <c r="I428" s="2125"/>
      <c r="J428" s="2125"/>
      <c r="K428" s="2128"/>
      <c r="L428" s="2128"/>
      <c r="M428" s="2128"/>
      <c r="N428" s="2128"/>
      <c r="O428" s="2128"/>
      <c r="P428" s="2128"/>
      <c r="Q428" s="2128"/>
      <c r="R428" s="2128"/>
      <c r="S428" s="2114"/>
      <c r="T428" s="2114"/>
      <c r="U428" s="2114"/>
      <c r="V428" s="2114"/>
      <c r="W428" s="2114"/>
      <c r="X428" s="2114"/>
      <c r="Y428" s="2114"/>
      <c r="Z428" s="2114"/>
      <c r="AA428" s="2130"/>
      <c r="AB428" s="2130"/>
      <c r="AC428" s="2130"/>
      <c r="AD428" s="2130"/>
      <c r="AE428" s="2130"/>
      <c r="AF428" s="2130"/>
      <c r="AG428" s="2130"/>
      <c r="AH428" s="2130"/>
      <c r="AI428" s="2130"/>
      <c r="AJ428" s="2130"/>
      <c r="AK428" s="2130"/>
      <c r="AL428" s="2130"/>
      <c r="AM428" s="2130"/>
      <c r="AN428" s="2130"/>
      <c r="AO428" s="2130"/>
      <c r="AP428" s="2130"/>
      <c r="AQ428" s="2114"/>
      <c r="AR428" s="2114"/>
      <c r="AS428" s="2114"/>
      <c r="AT428" s="2114"/>
      <c r="AU428" s="2114"/>
      <c r="AV428" s="2114"/>
      <c r="AW428" s="2114"/>
      <c r="AX428" s="2114"/>
      <c r="AY428" s="612"/>
    </row>
    <row r="429" spans="1:51">
      <c r="A429" s="578">
        <f t="shared" si="11"/>
        <v>0</v>
      </c>
      <c r="B429" s="614"/>
      <c r="C429" s="614" t="s">
        <v>405</v>
      </c>
      <c r="D429" s="614" t="s">
        <v>788</v>
      </c>
      <c r="E429" s="614"/>
      <c r="F429" s="612"/>
      <c r="G429" s="612"/>
      <c r="H429" s="612"/>
      <c r="I429" s="612"/>
      <c r="J429" s="612"/>
      <c r="K429" s="612"/>
      <c r="L429" s="612"/>
      <c r="M429" s="612"/>
      <c r="N429" s="612"/>
      <c r="O429" s="612"/>
      <c r="P429" s="612"/>
      <c r="Q429" s="615"/>
      <c r="R429" s="615"/>
      <c r="S429" s="615"/>
      <c r="T429" s="615"/>
      <c r="U429" s="615"/>
      <c r="V429" s="612"/>
      <c r="W429" s="616"/>
      <c r="X429" s="616"/>
      <c r="Y429" s="616"/>
      <c r="Z429" s="616"/>
      <c r="AA429" s="616"/>
      <c r="AB429" s="616"/>
      <c r="AC429" s="616"/>
      <c r="AD429" s="616"/>
      <c r="AE429" s="616"/>
      <c r="AF429" s="616"/>
      <c r="AG429" s="612"/>
      <c r="AH429" s="617"/>
      <c r="AI429" s="617"/>
      <c r="AJ429" s="617"/>
      <c r="AK429" s="617"/>
      <c r="AL429" s="618"/>
      <c r="AM429" s="618"/>
      <c r="AN429" s="618"/>
      <c r="AO429" s="618"/>
      <c r="AP429" s="618"/>
      <c r="AQ429" s="618"/>
      <c r="AR429" s="618"/>
      <c r="AS429" s="618"/>
      <c r="AT429" s="618"/>
      <c r="AU429" s="618"/>
      <c r="AV429" s="612"/>
      <c r="AW429" s="612"/>
      <c r="AX429" s="612"/>
      <c r="AY429" s="612"/>
    </row>
    <row r="430" spans="1:51">
      <c r="A430" s="578">
        <f t="shared" si="11"/>
        <v>0</v>
      </c>
      <c r="B430" s="614"/>
      <c r="C430" s="614"/>
      <c r="D430" s="587" t="s">
        <v>540</v>
      </c>
      <c r="E430" s="614" t="str">
        <f>CONCATENATE("식재된 ",S427," 는 활착이 안정된 상태로 신초발달이 양호함" )</f>
        <v>식재된 0 는 활착이 안정된 상태로 신초발달이 양호함</v>
      </c>
      <c r="F430" s="612"/>
      <c r="G430" s="612"/>
      <c r="H430" s="612"/>
      <c r="I430" s="612"/>
      <c r="J430" s="612"/>
      <c r="K430" s="612"/>
      <c r="L430" s="612"/>
      <c r="M430" s="612"/>
      <c r="N430" s="612"/>
      <c r="O430" s="612"/>
      <c r="P430" s="612"/>
      <c r="Q430" s="615"/>
      <c r="R430" s="615"/>
      <c r="S430" s="615"/>
      <c r="T430" s="615"/>
      <c r="U430" s="615"/>
      <c r="V430" s="612"/>
      <c r="W430" s="619"/>
      <c r="X430" s="616"/>
      <c r="Y430" s="616"/>
      <c r="Z430" s="616"/>
      <c r="AA430" s="619"/>
      <c r="AB430" s="616"/>
      <c r="AC430" s="616"/>
      <c r="AD430" s="616"/>
      <c r="AE430" s="619"/>
      <c r="AF430" s="616"/>
      <c r="AG430" s="612"/>
      <c r="AH430" s="617"/>
      <c r="AI430" s="617"/>
      <c r="AJ430" s="617"/>
      <c r="AK430" s="617"/>
      <c r="AL430" s="618"/>
      <c r="AM430" s="618"/>
      <c r="AN430" s="618"/>
      <c r="AO430" s="618"/>
      <c r="AP430" s="618"/>
      <c r="AQ430" s="618"/>
      <c r="AR430" s="618"/>
      <c r="AS430" s="618"/>
      <c r="AT430" s="618"/>
      <c r="AU430" s="618"/>
      <c r="AV430" s="612"/>
      <c r="AW430" s="612"/>
      <c r="AX430" s="612"/>
      <c r="AY430" s="612"/>
    </row>
    <row r="431" spans="1:51">
      <c r="A431" s="578">
        <f t="shared" si="11"/>
        <v>0</v>
      </c>
      <c r="B431" s="614"/>
      <c r="C431" s="614"/>
      <c r="D431" s="587" t="s">
        <v>540</v>
      </c>
      <c r="E431" s="614" t="s">
        <v>789</v>
      </c>
      <c r="F431" s="612"/>
      <c r="G431" s="612"/>
      <c r="H431" s="612"/>
      <c r="I431" s="612"/>
      <c r="J431" s="612"/>
      <c r="K431" s="612"/>
      <c r="L431" s="612"/>
      <c r="M431" s="612"/>
      <c r="N431" s="612"/>
      <c r="O431" s="612"/>
      <c r="P431" s="612"/>
      <c r="Q431" s="615"/>
      <c r="R431" s="615"/>
      <c r="S431" s="615"/>
      <c r="T431" s="615"/>
      <c r="U431" s="615"/>
      <c r="V431" s="612"/>
      <c r="W431" s="612"/>
      <c r="X431" s="612"/>
      <c r="Y431" s="612"/>
      <c r="Z431" s="612"/>
      <c r="AA431" s="612"/>
      <c r="AB431" s="612"/>
      <c r="AC431" s="612"/>
      <c r="AD431" s="612"/>
      <c r="AE431" s="612"/>
      <c r="AF431" s="612"/>
      <c r="AG431" s="612"/>
      <c r="AH431" s="617"/>
      <c r="AI431" s="617"/>
      <c r="AJ431" s="617"/>
      <c r="AK431" s="617"/>
      <c r="AL431" s="618"/>
      <c r="AM431" s="618"/>
      <c r="AN431" s="618"/>
      <c r="AO431" s="618"/>
      <c r="AP431" s="618"/>
      <c r="AQ431" s="618"/>
      <c r="AR431" s="618"/>
      <c r="AS431" s="618"/>
      <c r="AT431" s="618"/>
      <c r="AU431" s="618"/>
      <c r="AV431" s="612"/>
      <c r="AW431" s="612"/>
      <c r="AX431" s="612"/>
      <c r="AY431" s="612"/>
    </row>
    <row r="432" spans="1:51">
      <c r="A432" s="578">
        <f t="shared" si="11"/>
        <v>0</v>
      </c>
      <c r="B432" s="614"/>
      <c r="C432" s="614" t="s">
        <v>407</v>
      </c>
      <c r="D432" s="614" t="s">
        <v>790</v>
      </c>
      <c r="E432" s="614"/>
      <c r="F432" s="612"/>
      <c r="G432" s="612"/>
      <c r="H432" s="612"/>
      <c r="I432" s="612"/>
      <c r="J432" s="612"/>
      <c r="K432" s="612"/>
      <c r="L432" s="612"/>
      <c r="M432" s="612"/>
      <c r="N432" s="612"/>
      <c r="O432" s="612"/>
      <c r="P432" s="612"/>
      <c r="Q432" s="615"/>
      <c r="R432" s="615"/>
      <c r="S432" s="615"/>
      <c r="T432" s="615"/>
      <c r="U432" s="615"/>
      <c r="V432" s="612"/>
      <c r="W432" s="612"/>
      <c r="X432" s="612"/>
      <c r="Y432" s="612"/>
      <c r="Z432" s="612"/>
      <c r="AA432" s="612"/>
      <c r="AB432" s="612"/>
      <c r="AC432" s="612"/>
      <c r="AD432" s="612"/>
      <c r="AE432" s="612"/>
      <c r="AF432" s="612"/>
      <c r="AG432" s="612"/>
      <c r="AH432" s="617"/>
      <c r="AI432" s="617"/>
      <c r="AJ432" s="617"/>
      <c r="AK432" s="617"/>
      <c r="AL432" s="618"/>
      <c r="AM432" s="618"/>
      <c r="AN432" s="618"/>
      <c r="AO432" s="618"/>
      <c r="AP432" s="618"/>
      <c r="AQ432" s="618"/>
      <c r="AR432" s="618"/>
      <c r="AS432" s="618"/>
      <c r="AT432" s="618"/>
      <c r="AU432" s="618"/>
      <c r="AV432" s="612"/>
      <c r="AW432" s="612"/>
      <c r="AX432" s="612"/>
      <c r="AY432" s="612"/>
    </row>
    <row r="433" spans="1:51">
      <c r="A433" s="578">
        <f t="shared" si="11"/>
        <v>0</v>
      </c>
      <c r="B433" s="614"/>
      <c r="C433" s="614"/>
      <c r="D433" s="587" t="s">
        <v>540</v>
      </c>
      <c r="E433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433" s="612"/>
      <c r="G433" s="612"/>
      <c r="H433" s="612"/>
      <c r="I433" s="612"/>
      <c r="J433" s="612"/>
      <c r="K433" s="612"/>
      <c r="L433" s="612"/>
      <c r="M433" s="612"/>
      <c r="N433" s="612"/>
      <c r="O433" s="612"/>
      <c r="P433" s="612"/>
      <c r="Q433" s="615"/>
      <c r="R433" s="615"/>
      <c r="S433" s="615"/>
      <c r="T433" s="615"/>
      <c r="U433" s="615"/>
      <c r="V433" s="612"/>
      <c r="W433" s="612"/>
      <c r="X433" s="612"/>
      <c r="Y433" s="612"/>
      <c r="Z433" s="612"/>
      <c r="AA433" s="612"/>
      <c r="AB433" s="612"/>
      <c r="AC433" s="612"/>
      <c r="AD433" s="612"/>
      <c r="AE433" s="612"/>
      <c r="AF433" s="612"/>
      <c r="AG433" s="612"/>
      <c r="AH433" s="617"/>
      <c r="AI433" s="617"/>
      <c r="AJ433" s="617"/>
      <c r="AK433" s="617"/>
      <c r="AL433" s="618"/>
      <c r="AM433" s="618"/>
      <c r="AN433" s="618"/>
      <c r="AO433" s="618"/>
      <c r="AP433" s="618"/>
      <c r="AQ433" s="618"/>
      <c r="AR433" s="618"/>
      <c r="AS433" s="618"/>
      <c r="AT433" s="618"/>
      <c r="AU433" s="618"/>
      <c r="AV433" s="612"/>
      <c r="AW433" s="612"/>
      <c r="AX433" s="612"/>
      <c r="AY433" s="612"/>
    </row>
    <row r="434" spans="1:51">
      <c r="A434" s="578">
        <f t="shared" si="11"/>
        <v>0</v>
      </c>
      <c r="B434" s="614"/>
      <c r="C434" s="614"/>
      <c r="D434" s="587" t="s">
        <v>540</v>
      </c>
      <c r="E434" s="614" t="str">
        <f>CONCATENATE("조림목이 자연발생 식생과 경재하고 있으며 조림목은 ",AQ427,"이다." )</f>
        <v>조림목이 자연발생 식생과 경재하고 있으며 조림목은 0이다.</v>
      </c>
      <c r="F434" s="612"/>
      <c r="G434" s="612"/>
      <c r="H434" s="612"/>
      <c r="I434" s="612"/>
      <c r="J434" s="612"/>
      <c r="K434" s="612"/>
      <c r="L434" s="612"/>
      <c r="M434" s="612"/>
      <c r="N434" s="612"/>
      <c r="O434" s="612"/>
      <c r="P434" s="612"/>
      <c r="Q434" s="612"/>
      <c r="R434" s="612"/>
      <c r="S434" s="612"/>
      <c r="T434" s="612"/>
      <c r="U434" s="612"/>
      <c r="V434" s="612"/>
      <c r="W434" s="612"/>
      <c r="X434" s="612"/>
      <c r="Y434" s="612"/>
      <c r="Z434" s="612"/>
      <c r="AA434" s="612"/>
      <c r="AB434" s="612"/>
      <c r="AC434" s="612"/>
      <c r="AD434" s="612"/>
      <c r="AE434" s="612"/>
      <c r="AF434" s="612"/>
      <c r="AG434" s="612"/>
      <c r="AH434" s="617"/>
      <c r="AI434" s="617"/>
      <c r="AJ434" s="617"/>
      <c r="AK434" s="617"/>
      <c r="AL434" s="618"/>
      <c r="AM434" s="618"/>
      <c r="AN434" s="618"/>
      <c r="AO434" s="618"/>
      <c r="AP434" s="618"/>
      <c r="AQ434" s="618"/>
      <c r="AR434" s="618"/>
      <c r="AS434" s="618"/>
      <c r="AT434" s="618"/>
      <c r="AU434" s="618"/>
      <c r="AV434" s="612"/>
      <c r="AW434" s="612"/>
      <c r="AX434" s="612"/>
      <c r="AY434" s="612"/>
    </row>
    <row r="435" spans="1:51">
      <c r="A435" s="578">
        <f t="shared" si="11"/>
        <v>0</v>
      </c>
      <c r="B435" s="620"/>
      <c r="C435" s="620"/>
      <c r="D435" s="620"/>
      <c r="E435" s="620"/>
      <c r="F435" s="595"/>
      <c r="G435" s="595"/>
      <c r="H435" s="595"/>
      <c r="I435" s="595"/>
      <c r="J435" s="621"/>
      <c r="K435" s="621"/>
      <c r="L435" s="621"/>
      <c r="M435" s="621"/>
      <c r="N435" s="621"/>
      <c r="O435" s="621"/>
      <c r="P435" s="621"/>
      <c r="Q435" s="622"/>
      <c r="R435" s="622"/>
      <c r="S435" s="622"/>
      <c r="T435" s="622"/>
      <c r="U435" s="622"/>
      <c r="V435" s="612"/>
      <c r="W435" s="612"/>
      <c r="X435" s="612"/>
      <c r="Y435" s="612"/>
      <c r="Z435" s="612"/>
      <c r="AA435" s="612"/>
      <c r="AB435" s="612"/>
      <c r="AC435" s="612"/>
      <c r="AD435" s="612"/>
      <c r="AE435" s="612"/>
      <c r="AF435" s="612"/>
      <c r="AG435" s="612"/>
      <c r="AH435" s="623"/>
      <c r="AI435" s="623"/>
      <c r="AJ435" s="623"/>
      <c r="AK435" s="623"/>
      <c r="AL435" s="624"/>
      <c r="AM435" s="624"/>
      <c r="AN435" s="624"/>
      <c r="AO435" s="624"/>
      <c r="AP435" s="624"/>
      <c r="AQ435" s="624"/>
      <c r="AR435" s="624"/>
      <c r="AS435" s="624"/>
      <c r="AT435" s="624"/>
      <c r="AU435" s="624"/>
      <c r="AV435" s="595"/>
      <c r="AW435" s="595"/>
      <c r="AX435" s="595"/>
      <c r="AY435" s="595"/>
    </row>
    <row r="436" spans="1:51">
      <c r="A436" s="578">
        <f t="shared" si="11"/>
        <v>0</v>
      </c>
      <c r="B436" s="2116" t="s">
        <v>2071</v>
      </c>
      <c r="C436" s="2116"/>
      <c r="D436" s="2116"/>
      <c r="E436" s="2116"/>
      <c r="F436" s="2116"/>
      <c r="G436" s="2116"/>
      <c r="H436" s="2116"/>
      <c r="I436" s="2116"/>
      <c r="J436" s="2116"/>
      <c r="K436" s="2116"/>
      <c r="L436" s="2116"/>
      <c r="M436" s="2116"/>
      <c r="N436" s="2116"/>
      <c r="O436" s="2116"/>
      <c r="P436" s="2116"/>
      <c r="Q436" s="2116"/>
      <c r="R436" s="2116"/>
      <c r="S436" s="2116"/>
      <c r="T436" s="2116"/>
      <c r="U436" s="2116"/>
      <c r="V436" s="2116"/>
      <c r="W436" s="2116"/>
      <c r="X436" s="2116"/>
      <c r="Y436" s="2116"/>
      <c r="Z436" s="2116"/>
      <c r="AA436" s="2116"/>
      <c r="AB436" s="2116"/>
      <c r="AC436" s="2116"/>
      <c r="AD436" s="2116"/>
      <c r="AE436" s="2116"/>
      <c r="AF436" s="2116"/>
      <c r="AG436" s="2116"/>
      <c r="AH436" s="2116"/>
      <c r="AI436" s="2116"/>
      <c r="AJ436" s="2116"/>
      <c r="AK436" s="2116"/>
      <c r="AL436" s="2116"/>
      <c r="AM436" s="2116"/>
      <c r="AN436" s="2116"/>
      <c r="AO436" s="2116"/>
      <c r="AP436" s="2116"/>
      <c r="AQ436" s="2116"/>
      <c r="AR436" s="2116"/>
      <c r="AS436" s="2116"/>
      <c r="AT436" s="2116"/>
      <c r="AU436" s="2116"/>
      <c r="AV436" s="2116"/>
      <c r="AW436" s="2116"/>
      <c r="AX436" s="2116"/>
      <c r="AY436" s="2116"/>
    </row>
    <row r="437" spans="1:51">
      <c r="A437" s="578">
        <f t="shared" si="11"/>
        <v>0</v>
      </c>
      <c r="B437" s="1192"/>
      <c r="C437" s="587" t="s">
        <v>772</v>
      </c>
      <c r="D437" s="588" t="s">
        <v>793</v>
      </c>
      <c r="E437" s="588"/>
      <c r="F437" s="588"/>
      <c r="G437" s="588"/>
      <c r="H437" s="588"/>
      <c r="I437" s="588"/>
      <c r="J437" s="627"/>
      <c r="K437" s="627"/>
      <c r="L437" s="627"/>
      <c r="M437" s="627"/>
      <c r="N437" s="627"/>
      <c r="O437" s="627"/>
      <c r="P437" s="627"/>
      <c r="Q437" s="627"/>
      <c r="R437" s="627"/>
      <c r="S437" s="627"/>
      <c r="T437" s="627"/>
      <c r="U437" s="627"/>
      <c r="V437" s="627"/>
      <c r="W437" s="627"/>
      <c r="X437" s="627"/>
      <c r="Y437" s="627"/>
      <c r="Z437" s="627"/>
      <c r="AA437" s="627"/>
      <c r="AB437" s="627"/>
      <c r="AC437" s="627"/>
      <c r="AD437" s="627"/>
      <c r="AE437" s="627"/>
      <c r="AF437" s="627"/>
      <c r="AG437" s="627"/>
      <c r="AH437" s="627"/>
      <c r="AI437" s="627"/>
      <c r="AJ437" s="627"/>
      <c r="AK437" s="627"/>
      <c r="AL437" s="627"/>
      <c r="AM437" s="627"/>
      <c r="AN437" s="627"/>
      <c r="AO437" s="627"/>
      <c r="AP437" s="627"/>
      <c r="AQ437" s="627"/>
      <c r="AR437" s="627"/>
      <c r="AS437" s="627"/>
      <c r="AT437" s="627"/>
      <c r="AU437" s="627"/>
      <c r="AV437" s="627"/>
      <c r="AW437" s="627"/>
      <c r="AX437" s="627"/>
      <c r="AY437" s="627"/>
    </row>
    <row r="438" spans="1:51">
      <c r="A438" s="578">
        <f t="shared" si="11"/>
        <v>0</v>
      </c>
      <c r="B438" s="587"/>
      <c r="C438" s="587"/>
      <c r="D438" s="587" t="s">
        <v>540</v>
      </c>
      <c r="E438" s="588" t="str">
        <f>CONCATENATE("조림목이 정상적으로 생육하기 위해서는 조림목을 제외한 모든 식생을 제거하여야 하므로 ",AO411,"로 적용한다.")</f>
        <v>조림목이 정상적으로 생육하기 위해서는 조림목을 제외한 모든 식생을 제거하여야 하므로 0로 적용한다.</v>
      </c>
      <c r="F438" s="588"/>
      <c r="G438" s="588"/>
      <c r="H438" s="588"/>
      <c r="I438" s="588"/>
      <c r="J438" s="589"/>
      <c r="K438" s="588"/>
      <c r="L438" s="588"/>
      <c r="M438" s="588"/>
      <c r="N438" s="588"/>
      <c r="O438" s="588"/>
      <c r="P438" s="588"/>
      <c r="Q438" s="588"/>
      <c r="R438" s="588"/>
      <c r="S438" s="588"/>
      <c r="T438" s="588"/>
      <c r="U438" s="588"/>
      <c r="V438" s="588"/>
      <c r="W438" s="588"/>
      <c r="X438" s="588"/>
      <c r="Y438" s="588"/>
      <c r="Z438" s="588"/>
      <c r="AA438" s="588"/>
      <c r="AB438" s="588"/>
      <c r="AC438" s="588"/>
      <c r="AD438" s="588"/>
      <c r="AE438" s="588"/>
      <c r="AF438" s="588"/>
      <c r="AG438" s="588"/>
      <c r="AH438" s="588"/>
      <c r="AI438" s="588"/>
      <c r="AJ438" s="588"/>
      <c r="AK438" s="588"/>
      <c r="AL438" s="588"/>
      <c r="AM438" s="588"/>
      <c r="AN438" s="588"/>
      <c r="AO438" s="588"/>
      <c r="AP438" s="588"/>
      <c r="AQ438" s="588"/>
      <c r="AR438" s="588"/>
      <c r="AS438" s="588"/>
      <c r="AT438" s="588"/>
      <c r="AU438" s="588"/>
      <c r="AV438" s="588"/>
      <c r="AW438" s="588"/>
      <c r="AX438" s="588"/>
      <c r="AY438" s="588"/>
    </row>
    <row r="439" spans="1:51">
      <c r="A439" s="578">
        <f t="shared" si="11"/>
        <v>0</v>
      </c>
      <c r="B439" s="587"/>
      <c r="C439" s="587" t="s">
        <v>405</v>
      </c>
      <c r="D439" s="588" t="s">
        <v>795</v>
      </c>
      <c r="E439" s="588"/>
      <c r="F439" s="588"/>
      <c r="G439" s="588"/>
      <c r="H439" s="588"/>
      <c r="I439" s="588"/>
      <c r="J439" s="588"/>
      <c r="K439" s="588"/>
      <c r="L439" s="588"/>
      <c r="M439" s="588"/>
      <c r="N439" s="588"/>
      <c r="O439" s="588"/>
      <c r="P439" s="588"/>
      <c r="Q439" s="588"/>
      <c r="R439" s="588"/>
      <c r="S439" s="588"/>
      <c r="T439" s="588"/>
      <c r="U439" s="588"/>
      <c r="V439" s="588"/>
      <c r="W439" s="588"/>
      <c r="X439" s="588"/>
      <c r="Y439" s="588"/>
      <c r="Z439" s="588"/>
      <c r="AA439" s="588"/>
      <c r="AB439" s="588"/>
      <c r="AC439" s="588"/>
      <c r="AD439" s="588"/>
      <c r="AE439" s="588"/>
      <c r="AF439" s="588"/>
      <c r="AG439" s="588"/>
      <c r="AH439" s="588"/>
      <c r="AI439" s="588"/>
      <c r="AJ439" s="588"/>
      <c r="AK439" s="588"/>
      <c r="AL439" s="588"/>
      <c r="AM439" s="588"/>
      <c r="AN439" s="588"/>
      <c r="AO439" s="588"/>
      <c r="AP439" s="588"/>
      <c r="AQ439" s="588"/>
      <c r="AR439" s="588"/>
      <c r="AS439" s="588"/>
      <c r="AT439" s="588"/>
      <c r="AU439" s="588"/>
      <c r="AV439" s="588"/>
      <c r="AW439" s="588"/>
      <c r="AX439" s="588"/>
      <c r="AY439" s="588"/>
    </row>
    <row r="440" spans="1:51">
      <c r="A440" s="578">
        <f t="shared" si="11"/>
        <v>0</v>
      </c>
      <c r="B440" s="587"/>
      <c r="C440" s="2111" t="s">
        <v>796</v>
      </c>
      <c r="D440" s="2111"/>
      <c r="E440" s="2111"/>
      <c r="F440" s="2111"/>
      <c r="G440" s="2111"/>
      <c r="H440" s="2111"/>
      <c r="I440" s="2111"/>
      <c r="J440" s="2111"/>
      <c r="K440" s="2111"/>
      <c r="L440" s="2111"/>
      <c r="M440" s="2111"/>
      <c r="N440" s="2111"/>
      <c r="O440" s="2111"/>
      <c r="P440" s="2111"/>
      <c r="Q440" s="2111"/>
      <c r="R440" s="2111"/>
      <c r="S440" s="2111"/>
      <c r="T440" s="2111"/>
      <c r="U440" s="2111"/>
      <c r="V440" s="2111"/>
      <c r="W440" s="2111"/>
      <c r="X440" s="2111"/>
      <c r="Y440" s="2111"/>
      <c r="Z440" s="2111"/>
      <c r="AA440" s="2111" t="s">
        <v>797</v>
      </c>
      <c r="AB440" s="2111"/>
      <c r="AC440" s="2111"/>
      <c r="AD440" s="2111"/>
      <c r="AE440" s="2111"/>
      <c r="AF440" s="2111"/>
      <c r="AG440" s="2111"/>
      <c r="AH440" s="2111"/>
      <c r="AI440" s="2111"/>
      <c r="AJ440" s="2111"/>
      <c r="AK440" s="2111"/>
      <c r="AL440" s="2111"/>
      <c r="AM440" s="2111"/>
      <c r="AN440" s="2111"/>
      <c r="AO440" s="2111"/>
      <c r="AP440" s="2111"/>
      <c r="AQ440" s="2111"/>
      <c r="AR440" s="2111"/>
      <c r="AS440" s="2111"/>
      <c r="AT440" s="2111"/>
      <c r="AU440" s="2111"/>
      <c r="AV440" s="2111"/>
      <c r="AW440" s="2111"/>
      <c r="AX440" s="2111"/>
      <c r="AY440" s="587"/>
    </row>
    <row r="441" spans="1:51">
      <c r="A441" s="578">
        <f t="shared" si="11"/>
        <v>0</v>
      </c>
      <c r="B441" s="629"/>
      <c r="C441" s="2111" t="s">
        <v>798</v>
      </c>
      <c r="D441" s="2111"/>
      <c r="E441" s="2111"/>
      <c r="F441" s="2111"/>
      <c r="G441" s="2111"/>
      <c r="H441" s="2111"/>
      <c r="I441" s="2111"/>
      <c r="J441" s="2111"/>
      <c r="K441" s="2111" t="s">
        <v>799</v>
      </c>
      <c r="L441" s="2111"/>
      <c r="M441" s="2111"/>
      <c r="N441" s="2111"/>
      <c r="O441" s="2111"/>
      <c r="P441" s="2111"/>
      <c r="Q441" s="2111"/>
      <c r="R441" s="2111"/>
      <c r="S441" s="2111" t="s">
        <v>800</v>
      </c>
      <c r="T441" s="2111"/>
      <c r="U441" s="2111"/>
      <c r="V441" s="2111"/>
      <c r="W441" s="2111"/>
      <c r="X441" s="2111"/>
      <c r="Y441" s="2111"/>
      <c r="Z441" s="2111"/>
      <c r="AA441" s="2111" t="s">
        <v>572</v>
      </c>
      <c r="AB441" s="2111"/>
      <c r="AC441" s="2111"/>
      <c r="AD441" s="2111"/>
      <c r="AE441" s="2111"/>
      <c r="AF441" s="2111"/>
      <c r="AG441" s="2111"/>
      <c r="AH441" s="2111"/>
      <c r="AI441" s="2111" t="s">
        <v>573</v>
      </c>
      <c r="AJ441" s="2111"/>
      <c r="AK441" s="2111"/>
      <c r="AL441" s="2111"/>
      <c r="AM441" s="2111"/>
      <c r="AN441" s="2111"/>
      <c r="AO441" s="2111"/>
      <c r="AP441" s="2111"/>
      <c r="AQ441" s="2111" t="s">
        <v>574</v>
      </c>
      <c r="AR441" s="2111"/>
      <c r="AS441" s="2111"/>
      <c r="AT441" s="2111"/>
      <c r="AU441" s="2111"/>
      <c r="AV441" s="2111"/>
      <c r="AW441" s="2111"/>
      <c r="AX441" s="2111"/>
      <c r="AY441" s="629"/>
    </row>
    <row r="442" spans="1:51">
      <c r="A442" s="578">
        <f t="shared" si="11"/>
        <v>0</v>
      </c>
      <c r="B442" s="612"/>
      <c r="C442" s="2111" t="s">
        <v>536</v>
      </c>
      <c r="D442" s="2111"/>
      <c r="E442" s="2111"/>
      <c r="F442" s="2111"/>
      <c r="G442" s="2111"/>
      <c r="H442" s="2111"/>
      <c r="I442" s="2111"/>
      <c r="J442" s="2111"/>
      <c r="K442" s="2111" t="s">
        <v>805</v>
      </c>
      <c r="L442" s="2111"/>
      <c r="M442" s="2111"/>
      <c r="N442" s="2111"/>
      <c r="O442" s="2111"/>
      <c r="P442" s="2111"/>
      <c r="Q442" s="2111"/>
      <c r="R442" s="2111"/>
      <c r="S442" s="2112"/>
      <c r="T442" s="2112"/>
      <c r="U442" s="2112"/>
      <c r="V442" s="2112"/>
      <c r="W442" s="2112"/>
      <c r="X442" s="2112"/>
      <c r="Y442" s="2112"/>
      <c r="Z442" s="2112"/>
      <c r="AA442" s="2113" t="str">
        <f>'6-3표준조사(3)'!P606</f>
        <v>완 (15˚ 이하)</v>
      </c>
      <c r="AB442" s="2113"/>
      <c r="AC442" s="2113"/>
      <c r="AD442" s="2113"/>
      <c r="AE442" s="2113"/>
      <c r="AF442" s="2113"/>
      <c r="AG442" s="2113"/>
      <c r="AH442" s="2113"/>
      <c r="AI442" s="2113" t="str">
        <f>'6-3표준조사(3)'!Q606</f>
        <v>개소당5ha이상</v>
      </c>
      <c r="AJ442" s="2113"/>
      <c r="AK442" s="2113"/>
      <c r="AL442" s="2113"/>
      <c r="AM442" s="2113"/>
      <c r="AN442" s="2113"/>
      <c r="AO442" s="2113"/>
      <c r="AP442" s="2113"/>
      <c r="AQ442" s="2113">
        <f>'6-3표준조사(3)'!R606</f>
        <v>0</v>
      </c>
      <c r="AR442" s="2113"/>
      <c r="AS442" s="2113"/>
      <c r="AT442" s="2113"/>
      <c r="AU442" s="2113"/>
      <c r="AV442" s="2113"/>
      <c r="AW442" s="2113"/>
      <c r="AX442" s="2113"/>
      <c r="AY442" s="612"/>
    </row>
    <row r="443" spans="1:51">
      <c r="A443" s="578">
        <f t="shared" si="11"/>
        <v>0</v>
      </c>
      <c r="B443" s="612"/>
      <c r="C443" s="2111" t="s">
        <v>538</v>
      </c>
      <c r="D443" s="2111"/>
      <c r="E443" s="2111"/>
      <c r="F443" s="2111"/>
      <c r="G443" s="2111"/>
      <c r="H443" s="2111"/>
      <c r="I443" s="2111"/>
      <c r="J443" s="2111"/>
      <c r="K443" s="2111" t="s">
        <v>807</v>
      </c>
      <c r="L443" s="2111"/>
      <c r="M443" s="2111"/>
      <c r="N443" s="2111"/>
      <c r="O443" s="2111"/>
      <c r="P443" s="2111"/>
      <c r="Q443" s="2111"/>
      <c r="R443" s="2111"/>
      <c r="S443" s="2115">
        <f>K427</f>
        <v>0</v>
      </c>
      <c r="T443" s="2115"/>
      <c r="U443" s="2115"/>
      <c r="V443" s="2115"/>
      <c r="W443" s="2115"/>
      <c r="X443" s="2115"/>
      <c r="Y443" s="2115"/>
      <c r="Z443" s="2115"/>
      <c r="AA443" s="2114"/>
      <c r="AB443" s="2114"/>
      <c r="AC443" s="2114"/>
      <c r="AD443" s="2114"/>
      <c r="AE443" s="2114"/>
      <c r="AF443" s="2114"/>
      <c r="AG443" s="2114"/>
      <c r="AH443" s="2114"/>
      <c r="AI443" s="2114"/>
      <c r="AJ443" s="2114"/>
      <c r="AK443" s="2114"/>
      <c r="AL443" s="2114"/>
      <c r="AM443" s="2114"/>
      <c r="AN443" s="2114"/>
      <c r="AO443" s="2114"/>
      <c r="AP443" s="2114"/>
      <c r="AQ443" s="2114"/>
      <c r="AR443" s="2114"/>
      <c r="AS443" s="2114"/>
      <c r="AT443" s="2114"/>
      <c r="AU443" s="2114"/>
      <c r="AV443" s="2114"/>
      <c r="AW443" s="2114"/>
      <c r="AX443" s="2114"/>
      <c r="AY443" s="612"/>
    </row>
    <row r="444" spans="1:51">
      <c r="B444" s="612"/>
      <c r="C444" s="595"/>
      <c r="D444" s="595"/>
      <c r="E444" s="595"/>
      <c r="F444" s="595"/>
      <c r="G444" s="595"/>
      <c r="H444" s="595"/>
      <c r="I444" s="595"/>
      <c r="J444" s="595"/>
      <c r="K444" s="595"/>
      <c r="L444" s="595"/>
      <c r="M444" s="595"/>
      <c r="N444" s="595"/>
      <c r="O444" s="595"/>
      <c r="P444" s="595"/>
      <c r="Q444" s="595"/>
      <c r="R444" s="595"/>
      <c r="S444" s="1541"/>
      <c r="T444" s="1541"/>
      <c r="U444" s="1541"/>
      <c r="V444" s="1541"/>
      <c r="W444" s="1541"/>
      <c r="X444" s="1541"/>
      <c r="Y444" s="1541"/>
      <c r="Z444" s="1541"/>
      <c r="AA444" s="595"/>
      <c r="AB444" s="595"/>
      <c r="AC444" s="595"/>
      <c r="AD444" s="595"/>
      <c r="AE444" s="595"/>
      <c r="AF444" s="595"/>
      <c r="AG444" s="595"/>
      <c r="AH444" s="595"/>
      <c r="AI444" s="595"/>
      <c r="AJ444" s="595"/>
      <c r="AK444" s="595"/>
      <c r="AL444" s="595"/>
      <c r="AM444" s="595"/>
      <c r="AN444" s="595"/>
      <c r="AO444" s="595"/>
      <c r="AP444" s="595"/>
      <c r="AQ444" s="595"/>
      <c r="AR444" s="595"/>
      <c r="AS444" s="595"/>
      <c r="AT444" s="595"/>
      <c r="AU444" s="595"/>
      <c r="AV444" s="595"/>
      <c r="AW444" s="595"/>
      <c r="AX444" s="595"/>
      <c r="AY444" s="612"/>
    </row>
    <row r="445" spans="1:51" hidden="1">
      <c r="B445" s="630"/>
      <c r="C445" s="630" t="s">
        <v>407</v>
      </c>
      <c r="D445" s="630" t="s">
        <v>536</v>
      </c>
      <c r="E445" s="630"/>
      <c r="F445" s="630"/>
      <c r="G445" s="631"/>
      <c r="H445" s="631"/>
      <c r="I445" s="631"/>
      <c r="J445" s="631"/>
      <c r="K445" s="631"/>
      <c r="L445" s="618"/>
      <c r="M445" s="618"/>
      <c r="N445" s="618"/>
      <c r="O445" s="618"/>
      <c r="P445" s="618"/>
      <c r="Q445" s="632"/>
      <c r="R445" s="632"/>
      <c r="S445" s="632"/>
      <c r="T445" s="632"/>
      <c r="U445" s="632"/>
      <c r="V445" s="612"/>
      <c r="W445" s="612"/>
      <c r="X445" s="612"/>
      <c r="Y445" s="612"/>
      <c r="Z445" s="633"/>
      <c r="AA445" s="612"/>
      <c r="AB445" s="612"/>
      <c r="AC445" s="612"/>
      <c r="AD445" s="634"/>
      <c r="AE445" s="612"/>
      <c r="AF445" s="612"/>
      <c r="AG445" s="612"/>
      <c r="AH445" s="635"/>
      <c r="AI445" s="635"/>
      <c r="AJ445" s="635"/>
      <c r="AK445" s="635"/>
      <c r="AL445" s="635"/>
      <c r="AM445" s="635"/>
      <c r="AN445" s="635"/>
      <c r="AO445" s="635"/>
      <c r="AP445" s="635"/>
      <c r="AQ445" s="636"/>
      <c r="AR445" s="636"/>
      <c r="AS445" s="636"/>
      <c r="AT445" s="636"/>
      <c r="AU445" s="637"/>
      <c r="AV445" s="637"/>
      <c r="AW445" s="637"/>
      <c r="AX445" s="637"/>
      <c r="AY445" s="637"/>
    </row>
    <row r="446" spans="1:51" hidden="1">
      <c r="B446" s="587"/>
      <c r="C446" s="587"/>
      <c r="D446" s="587" t="s">
        <v>540</v>
      </c>
      <c r="E446" s="587" t="s">
        <v>809</v>
      </c>
      <c r="F446" s="587"/>
      <c r="G446" s="587"/>
      <c r="H446" s="587"/>
      <c r="I446" s="587"/>
      <c r="J446" s="634"/>
      <c r="K446" s="634"/>
      <c r="L446" s="634"/>
      <c r="M446" s="634"/>
      <c r="N446" s="587"/>
      <c r="O446" s="587"/>
      <c r="P446" s="587"/>
      <c r="Q446" s="587"/>
      <c r="R446" s="587"/>
      <c r="S446" s="587"/>
      <c r="T446" s="632"/>
      <c r="U446" s="632"/>
      <c r="V446" s="632"/>
      <c r="W446" s="632"/>
      <c r="X446" s="587"/>
      <c r="Y446" s="587"/>
      <c r="Z446" s="587"/>
      <c r="AA446" s="587"/>
      <c r="AB446" s="632"/>
      <c r="AC446" s="632"/>
      <c r="AD446" s="632"/>
      <c r="AE446" s="632"/>
      <c r="AF446" s="587"/>
      <c r="AG446" s="587"/>
      <c r="AH446" s="587"/>
      <c r="AI446" s="587"/>
      <c r="AJ446" s="587"/>
      <c r="AK446" s="587"/>
      <c r="AL446" s="587"/>
      <c r="AM446" s="587"/>
      <c r="AN446" s="587"/>
      <c r="AO446" s="587"/>
      <c r="AP446" s="587"/>
      <c r="AQ446" s="587"/>
      <c r="AR446" s="587"/>
      <c r="AS446" s="587"/>
      <c r="AT446" s="587"/>
      <c r="AU446" s="587"/>
      <c r="AV446" s="587"/>
      <c r="AW446" s="587"/>
      <c r="AX446" s="587"/>
      <c r="AY446" s="587"/>
    </row>
    <row r="447" spans="1:51" hidden="1">
      <c r="B447" s="587"/>
      <c r="C447" s="587"/>
      <c r="D447" s="587" t="s">
        <v>540</v>
      </c>
      <c r="E447" s="588" t="s">
        <v>810</v>
      </c>
      <c r="F447" s="588"/>
      <c r="G447" s="588"/>
      <c r="H447" s="588"/>
      <c r="I447" s="588"/>
      <c r="J447" s="588"/>
      <c r="K447" s="588"/>
      <c r="L447" s="588"/>
      <c r="M447" s="588"/>
      <c r="N447" s="588"/>
      <c r="O447" s="588"/>
      <c r="P447" s="588"/>
      <c r="Q447" s="588"/>
      <c r="R447" s="588"/>
      <c r="S447" s="588"/>
      <c r="T447" s="588"/>
      <c r="U447" s="588"/>
      <c r="V447" s="588"/>
      <c r="W447" s="588"/>
      <c r="X447" s="588"/>
      <c r="Y447" s="588"/>
      <c r="Z447" s="588"/>
      <c r="AA447" s="588"/>
      <c r="AB447" s="588"/>
      <c r="AC447" s="588"/>
      <c r="AD447" s="588"/>
      <c r="AE447" s="588"/>
      <c r="AF447" s="588"/>
      <c r="AG447" s="588"/>
      <c r="AH447" s="588"/>
      <c r="AI447" s="588"/>
      <c r="AJ447" s="588"/>
      <c r="AK447" s="588"/>
      <c r="AL447" s="588"/>
      <c r="AM447" s="588"/>
      <c r="AN447" s="588"/>
      <c r="AO447" s="588"/>
      <c r="AP447" s="588"/>
      <c r="AQ447" s="588"/>
      <c r="AR447" s="588"/>
      <c r="AS447" s="588"/>
      <c r="AT447" s="588"/>
      <c r="AU447" s="588"/>
      <c r="AV447" s="588"/>
      <c r="AW447" s="588"/>
      <c r="AX447" s="588"/>
      <c r="AY447" s="588"/>
    </row>
    <row r="448" spans="1:51" hidden="1">
      <c r="B448" s="587"/>
      <c r="C448" s="587" t="s">
        <v>811</v>
      </c>
      <c r="D448" s="587"/>
      <c r="E448" s="639"/>
      <c r="F448" s="639"/>
      <c r="G448" s="639"/>
      <c r="H448" s="639"/>
      <c r="I448" s="639"/>
      <c r="J448" s="639"/>
      <c r="K448" s="639"/>
      <c r="L448" s="639"/>
      <c r="M448" s="639"/>
      <c r="N448" s="639"/>
      <c r="O448" s="639"/>
      <c r="P448" s="639"/>
      <c r="Q448" s="639"/>
      <c r="R448" s="639"/>
      <c r="S448" s="639"/>
      <c r="T448" s="639"/>
      <c r="U448" s="639"/>
      <c r="V448" s="639"/>
      <c r="W448" s="639"/>
      <c r="X448" s="639"/>
      <c r="Y448" s="639"/>
      <c r="Z448" s="639"/>
      <c r="AA448" s="639"/>
      <c r="AB448" s="639"/>
      <c r="AC448" s="639"/>
      <c r="AD448" s="639"/>
      <c r="AE448" s="639"/>
      <c r="AF448" s="639"/>
      <c r="AG448" s="639"/>
      <c r="AH448" s="639"/>
      <c r="AI448" s="639"/>
      <c r="AJ448" s="639"/>
      <c r="AK448" s="639"/>
      <c r="AL448" s="639"/>
      <c r="AM448" s="639"/>
      <c r="AN448" s="639"/>
      <c r="AO448" s="639"/>
      <c r="AP448" s="639"/>
      <c r="AQ448" s="639"/>
      <c r="AR448" s="639"/>
      <c r="AS448" s="639"/>
      <c r="AT448" s="639"/>
      <c r="AU448" s="639"/>
      <c r="AV448" s="639"/>
      <c r="AW448" s="639"/>
      <c r="AX448" s="639"/>
      <c r="AY448" s="639"/>
    </row>
    <row r="449" spans="1:51" hidden="1">
      <c r="B449" s="587"/>
      <c r="C449" s="587"/>
      <c r="D449" s="587" t="s">
        <v>540</v>
      </c>
      <c r="E449" s="639" t="s">
        <v>812</v>
      </c>
      <c r="F449" s="639"/>
      <c r="G449" s="639"/>
      <c r="H449" s="639"/>
      <c r="I449" s="639"/>
      <c r="J449" s="639"/>
      <c r="K449" s="639"/>
      <c r="L449" s="639"/>
      <c r="M449" s="639"/>
      <c r="N449" s="639"/>
      <c r="O449" s="639"/>
      <c r="P449" s="639"/>
      <c r="Q449" s="639"/>
      <c r="R449" s="639"/>
      <c r="S449" s="639"/>
      <c r="T449" s="639"/>
      <c r="U449" s="639"/>
      <c r="V449" s="639"/>
      <c r="W449" s="639"/>
      <c r="X449" s="639"/>
      <c r="Y449" s="639"/>
      <c r="Z449" s="639"/>
      <c r="AA449" s="639"/>
      <c r="AB449" s="639"/>
      <c r="AC449" s="639"/>
      <c r="AD449" s="639"/>
      <c r="AE449" s="639"/>
      <c r="AF449" s="639"/>
      <c r="AG449" s="639"/>
      <c r="AH449" s="639"/>
      <c r="AI449" s="639"/>
      <c r="AJ449" s="639"/>
      <c r="AK449" s="639"/>
      <c r="AL449" s="639"/>
      <c r="AM449" s="639"/>
      <c r="AN449" s="639"/>
      <c r="AO449" s="639"/>
      <c r="AP449" s="639"/>
      <c r="AQ449" s="639"/>
      <c r="AR449" s="639"/>
      <c r="AS449" s="639"/>
      <c r="AT449" s="639"/>
      <c r="AU449" s="639"/>
      <c r="AV449" s="639"/>
      <c r="AW449" s="639"/>
      <c r="AX449" s="639"/>
      <c r="AY449" s="639"/>
    </row>
    <row r="450" spans="1:51" hidden="1">
      <c r="B450" s="587"/>
      <c r="C450" s="587"/>
      <c r="D450" s="587" t="s">
        <v>540</v>
      </c>
      <c r="E450" s="639" t="s">
        <v>813</v>
      </c>
      <c r="F450" s="639"/>
      <c r="G450" s="639"/>
      <c r="H450" s="639"/>
      <c r="I450" s="639"/>
      <c r="J450" s="639"/>
      <c r="K450" s="639"/>
      <c r="L450" s="639"/>
      <c r="M450" s="639"/>
      <c r="N450" s="639"/>
      <c r="O450" s="639"/>
      <c r="P450" s="639"/>
      <c r="Q450" s="639"/>
      <c r="R450" s="639"/>
      <c r="S450" s="639"/>
      <c r="T450" s="639"/>
      <c r="U450" s="639"/>
      <c r="V450" s="639"/>
      <c r="W450" s="639"/>
      <c r="X450" s="639"/>
      <c r="Y450" s="639"/>
      <c r="Z450" s="639"/>
      <c r="AA450" s="639"/>
      <c r="AB450" s="639"/>
      <c r="AC450" s="639"/>
      <c r="AD450" s="639"/>
      <c r="AE450" s="639"/>
      <c r="AF450" s="639"/>
      <c r="AG450" s="639"/>
      <c r="AH450" s="639"/>
      <c r="AI450" s="639"/>
      <c r="AJ450" s="639"/>
      <c r="AK450" s="639"/>
      <c r="AL450" s="639"/>
      <c r="AM450" s="639"/>
      <c r="AN450" s="639"/>
      <c r="AO450" s="639"/>
      <c r="AP450" s="639"/>
      <c r="AQ450" s="639"/>
      <c r="AR450" s="639"/>
      <c r="AS450" s="639"/>
      <c r="AT450" s="639"/>
      <c r="AU450" s="639"/>
      <c r="AV450" s="639"/>
      <c r="AW450" s="639"/>
      <c r="AX450" s="639"/>
      <c r="AY450" s="639"/>
    </row>
    <row r="451" spans="1:51" hidden="1">
      <c r="B451" s="587"/>
      <c r="C451" s="587" t="s">
        <v>411</v>
      </c>
      <c r="D451" s="587" t="s">
        <v>815</v>
      </c>
      <c r="E451" s="639"/>
      <c r="F451" s="639"/>
      <c r="G451" s="639"/>
      <c r="H451" s="639"/>
      <c r="I451" s="639"/>
      <c r="J451" s="639"/>
      <c r="K451" s="639"/>
      <c r="L451" s="639"/>
      <c r="M451" s="639"/>
      <c r="N451" s="639"/>
      <c r="O451" s="639"/>
      <c r="P451" s="639"/>
      <c r="Q451" s="639"/>
      <c r="R451" s="639"/>
      <c r="S451" s="639"/>
      <c r="T451" s="639"/>
      <c r="U451" s="639"/>
      <c r="V451" s="639"/>
      <c r="W451" s="639"/>
      <c r="X451" s="639"/>
      <c r="Y451" s="639"/>
      <c r="Z451" s="639"/>
      <c r="AA451" s="639"/>
      <c r="AB451" s="639"/>
      <c r="AC451" s="639"/>
      <c r="AD451" s="639"/>
      <c r="AE451" s="639"/>
      <c r="AF451" s="639"/>
      <c r="AG451" s="639"/>
      <c r="AH451" s="639"/>
      <c r="AI451" s="639"/>
      <c r="AJ451" s="639"/>
      <c r="AK451" s="639"/>
      <c r="AL451" s="639"/>
      <c r="AM451" s="639"/>
      <c r="AN451" s="639"/>
      <c r="AO451" s="639"/>
      <c r="AP451" s="639"/>
      <c r="AQ451" s="639"/>
      <c r="AR451" s="639"/>
      <c r="AS451" s="639"/>
      <c r="AT451" s="639"/>
      <c r="AU451" s="639"/>
      <c r="AV451" s="639"/>
      <c r="AW451" s="639"/>
      <c r="AX451" s="639"/>
      <c r="AY451" s="639"/>
    </row>
    <row r="452" spans="1:51" hidden="1">
      <c r="B452" s="587"/>
      <c r="C452" s="587"/>
      <c r="D452" s="587" t="s">
        <v>540</v>
      </c>
      <c r="E452" s="639" t="s">
        <v>816</v>
      </c>
      <c r="F452" s="639"/>
      <c r="G452" s="639"/>
      <c r="H452" s="639"/>
      <c r="I452" s="639"/>
      <c r="J452" s="639"/>
      <c r="K452" s="639"/>
      <c r="L452" s="639"/>
      <c r="M452" s="639"/>
      <c r="N452" s="639"/>
      <c r="O452" s="639"/>
      <c r="P452" s="639"/>
      <c r="Q452" s="639"/>
      <c r="R452" s="639"/>
      <c r="S452" s="639"/>
      <c r="T452" s="639"/>
      <c r="U452" s="639"/>
      <c r="V452" s="639"/>
      <c r="W452" s="639"/>
      <c r="X452" s="639"/>
      <c r="Y452" s="639"/>
      <c r="Z452" s="639"/>
      <c r="AA452" s="639"/>
      <c r="AB452" s="639"/>
      <c r="AC452" s="639"/>
      <c r="AD452" s="639"/>
      <c r="AE452" s="639"/>
      <c r="AF452" s="639"/>
      <c r="AG452" s="639"/>
      <c r="AH452" s="639"/>
      <c r="AI452" s="639"/>
      <c r="AJ452" s="639"/>
      <c r="AK452" s="639"/>
      <c r="AL452" s="639"/>
      <c r="AM452" s="639"/>
      <c r="AN452" s="639"/>
      <c r="AO452" s="639"/>
      <c r="AP452" s="639"/>
      <c r="AQ452" s="639"/>
      <c r="AR452" s="639"/>
      <c r="AS452" s="639"/>
      <c r="AT452" s="639"/>
      <c r="AU452" s="639"/>
      <c r="AV452" s="639"/>
      <c r="AW452" s="639"/>
      <c r="AX452" s="639"/>
      <c r="AY452" s="639"/>
    </row>
    <row r="453" spans="1:51" hidden="1">
      <c r="B453" s="587"/>
      <c r="C453" s="587"/>
      <c r="D453" s="587" t="s">
        <v>540</v>
      </c>
      <c r="E453" s="639" t="s">
        <v>817</v>
      </c>
      <c r="F453" s="639"/>
      <c r="G453" s="639"/>
      <c r="H453" s="639"/>
      <c r="I453" s="639"/>
      <c r="J453" s="639"/>
      <c r="K453" s="639"/>
      <c r="L453" s="639"/>
      <c r="M453" s="639"/>
      <c r="N453" s="639"/>
      <c r="O453" s="639"/>
      <c r="P453" s="639"/>
      <c r="Q453" s="639"/>
      <c r="R453" s="639"/>
      <c r="S453" s="639"/>
      <c r="T453" s="639"/>
      <c r="U453" s="639"/>
      <c r="V453" s="639"/>
      <c r="W453" s="639"/>
      <c r="X453" s="639"/>
      <c r="Y453" s="639"/>
      <c r="Z453" s="639"/>
      <c r="AA453" s="639"/>
      <c r="AB453" s="639"/>
      <c r="AC453" s="639"/>
      <c r="AD453" s="639"/>
      <c r="AE453" s="639"/>
      <c r="AF453" s="639"/>
      <c r="AG453" s="639"/>
      <c r="AH453" s="639"/>
      <c r="AI453" s="639"/>
      <c r="AJ453" s="639"/>
      <c r="AK453" s="639"/>
      <c r="AL453" s="639"/>
      <c r="AM453" s="639"/>
      <c r="AN453" s="639"/>
      <c r="AO453" s="639"/>
      <c r="AP453" s="639"/>
      <c r="AQ453" s="639"/>
      <c r="AR453" s="639"/>
      <c r="AS453" s="639"/>
      <c r="AT453" s="639"/>
      <c r="AU453" s="639"/>
      <c r="AV453" s="639"/>
      <c r="AW453" s="639"/>
      <c r="AX453" s="639"/>
      <c r="AY453" s="639"/>
    </row>
    <row r="454" spans="1:51" hidden="1">
      <c r="B454" s="587"/>
      <c r="C454" s="587"/>
      <c r="D454" s="587" t="s">
        <v>540</v>
      </c>
      <c r="E454" s="639" t="s">
        <v>818</v>
      </c>
      <c r="F454" s="639"/>
      <c r="G454" s="639"/>
      <c r="H454" s="639"/>
      <c r="I454" s="639"/>
      <c r="J454" s="639"/>
      <c r="K454" s="639"/>
      <c r="L454" s="639"/>
      <c r="M454" s="639"/>
      <c r="N454" s="639"/>
      <c r="O454" s="639"/>
      <c r="P454" s="639"/>
      <c r="Q454" s="639"/>
      <c r="R454" s="639"/>
      <c r="S454" s="639"/>
      <c r="T454" s="639"/>
      <c r="U454" s="639"/>
      <c r="V454" s="639"/>
      <c r="W454" s="639"/>
      <c r="X454" s="639"/>
      <c r="Y454" s="639"/>
      <c r="Z454" s="639"/>
      <c r="AA454" s="639"/>
      <c r="AB454" s="639"/>
      <c r="AC454" s="639"/>
      <c r="AD454" s="639"/>
      <c r="AE454" s="639"/>
      <c r="AF454" s="639"/>
      <c r="AG454" s="639"/>
      <c r="AH454" s="639"/>
      <c r="AI454" s="639"/>
      <c r="AJ454" s="639"/>
      <c r="AK454" s="639"/>
      <c r="AL454" s="639"/>
      <c r="AM454" s="639"/>
      <c r="AN454" s="639"/>
      <c r="AO454" s="639"/>
      <c r="AP454" s="639"/>
      <c r="AQ454" s="639"/>
      <c r="AR454" s="639"/>
      <c r="AS454" s="639"/>
      <c r="AT454" s="639"/>
      <c r="AU454" s="639"/>
      <c r="AV454" s="639"/>
      <c r="AW454" s="639"/>
      <c r="AX454" s="639"/>
      <c r="AY454" s="639"/>
    </row>
    <row r="455" spans="1:51" hidden="1">
      <c r="B455" s="587"/>
      <c r="C455" s="587"/>
      <c r="D455" s="587" t="s">
        <v>540</v>
      </c>
      <c r="E455" s="639" t="s">
        <v>819</v>
      </c>
      <c r="F455" s="639"/>
      <c r="G455" s="639"/>
      <c r="H455" s="639"/>
      <c r="I455" s="639"/>
      <c r="J455" s="639"/>
      <c r="K455" s="639"/>
      <c r="L455" s="639"/>
      <c r="M455" s="639"/>
      <c r="N455" s="639"/>
      <c r="O455" s="639"/>
      <c r="P455" s="639"/>
      <c r="Q455" s="639"/>
      <c r="R455" s="639"/>
      <c r="S455" s="639"/>
      <c r="T455" s="639"/>
      <c r="U455" s="639"/>
      <c r="V455" s="639"/>
      <c r="W455" s="639"/>
      <c r="X455" s="639"/>
      <c r="Y455" s="639"/>
      <c r="Z455" s="639"/>
      <c r="AA455" s="639"/>
      <c r="AB455" s="639"/>
      <c r="AC455" s="639"/>
      <c r="AD455" s="639"/>
      <c r="AE455" s="639"/>
      <c r="AF455" s="639"/>
      <c r="AG455" s="639"/>
      <c r="AH455" s="639"/>
      <c r="AI455" s="639"/>
      <c r="AJ455" s="639"/>
      <c r="AK455" s="639"/>
      <c r="AL455" s="639"/>
      <c r="AM455" s="639"/>
      <c r="AN455" s="639"/>
      <c r="AO455" s="639"/>
      <c r="AP455" s="639"/>
      <c r="AQ455" s="639"/>
      <c r="AR455" s="639"/>
      <c r="AS455" s="639"/>
      <c r="AT455" s="639"/>
      <c r="AU455" s="639"/>
      <c r="AV455" s="639"/>
      <c r="AW455" s="639"/>
      <c r="AX455" s="639"/>
      <c r="AY455" s="639"/>
    </row>
    <row r="456" spans="1:51" hidden="1">
      <c r="B456" s="587"/>
      <c r="C456" s="587"/>
      <c r="D456" s="587" t="s">
        <v>540</v>
      </c>
      <c r="E456" s="639" t="s">
        <v>820</v>
      </c>
      <c r="F456" s="639"/>
      <c r="G456" s="639"/>
      <c r="H456" s="639"/>
      <c r="I456" s="639"/>
      <c r="J456" s="639"/>
      <c r="K456" s="639"/>
      <c r="L456" s="639"/>
      <c r="M456" s="639"/>
      <c r="N456" s="639"/>
      <c r="O456" s="639"/>
      <c r="P456" s="639"/>
      <c r="Q456" s="639"/>
      <c r="R456" s="639"/>
      <c r="S456" s="639"/>
      <c r="T456" s="639"/>
      <c r="U456" s="639"/>
      <c r="V456" s="639"/>
      <c r="W456" s="639"/>
      <c r="X456" s="639"/>
      <c r="Y456" s="639"/>
      <c r="Z456" s="639"/>
      <c r="AA456" s="639"/>
      <c r="AB456" s="639"/>
      <c r="AC456" s="639"/>
      <c r="AD456" s="639"/>
      <c r="AE456" s="639"/>
      <c r="AF456" s="639"/>
      <c r="AG456" s="639"/>
      <c r="AH456" s="639"/>
      <c r="AI456" s="639"/>
      <c r="AJ456" s="639"/>
      <c r="AK456" s="639"/>
      <c r="AL456" s="639"/>
      <c r="AM456" s="639"/>
      <c r="AN456" s="639"/>
      <c r="AO456" s="639"/>
      <c r="AP456" s="639"/>
      <c r="AQ456" s="639"/>
      <c r="AR456" s="639"/>
      <c r="AS456" s="639"/>
      <c r="AT456" s="639"/>
      <c r="AU456" s="639"/>
      <c r="AV456" s="639"/>
      <c r="AW456" s="639"/>
      <c r="AX456" s="639"/>
      <c r="AY456" s="639"/>
    </row>
    <row r="457" spans="1:51" hidden="1">
      <c r="B457" s="587"/>
      <c r="C457" s="587"/>
      <c r="D457" s="587" t="s">
        <v>540</v>
      </c>
      <c r="E457" s="639" t="s">
        <v>821</v>
      </c>
      <c r="F457" s="639"/>
      <c r="G457" s="639"/>
      <c r="H457" s="639"/>
      <c r="I457" s="639"/>
      <c r="J457" s="639"/>
      <c r="K457" s="639"/>
      <c r="L457" s="639"/>
      <c r="M457" s="639"/>
      <c r="N457" s="639"/>
      <c r="O457" s="639"/>
      <c r="P457" s="639"/>
      <c r="Q457" s="639"/>
      <c r="R457" s="639"/>
      <c r="S457" s="639"/>
      <c r="T457" s="639"/>
      <c r="U457" s="639"/>
      <c r="V457" s="639"/>
      <c r="W457" s="639"/>
      <c r="X457" s="639"/>
      <c r="Y457" s="639"/>
      <c r="Z457" s="639"/>
      <c r="AA457" s="639"/>
      <c r="AB457" s="639"/>
      <c r="AC457" s="639"/>
      <c r="AD457" s="639"/>
      <c r="AE457" s="639"/>
      <c r="AF457" s="639"/>
      <c r="AG457" s="639"/>
      <c r="AH457" s="639"/>
      <c r="AI457" s="639"/>
      <c r="AJ457" s="639"/>
      <c r="AK457" s="639"/>
      <c r="AL457" s="639"/>
      <c r="AM457" s="639"/>
      <c r="AN457" s="639"/>
      <c r="AO457" s="639"/>
      <c r="AP457" s="639"/>
      <c r="AQ457" s="639"/>
      <c r="AR457" s="639"/>
      <c r="AS457" s="639"/>
      <c r="AT457" s="639"/>
      <c r="AU457" s="639"/>
      <c r="AV457" s="639"/>
      <c r="AW457" s="639"/>
      <c r="AX457" s="639"/>
      <c r="AY457" s="639"/>
    </row>
    <row r="458" spans="1:51" hidden="1">
      <c r="B458" s="587"/>
      <c r="C458" s="587"/>
      <c r="D458" s="587" t="s">
        <v>540</v>
      </c>
      <c r="E458" s="639" t="s">
        <v>822</v>
      </c>
      <c r="F458" s="639"/>
      <c r="G458" s="639"/>
      <c r="H458" s="639"/>
      <c r="I458" s="639"/>
      <c r="J458" s="639"/>
      <c r="K458" s="639"/>
      <c r="L458" s="639"/>
      <c r="M458" s="639"/>
      <c r="N458" s="639"/>
      <c r="O458" s="639"/>
      <c r="P458" s="639"/>
      <c r="Q458" s="639"/>
      <c r="R458" s="639"/>
      <c r="S458" s="639"/>
      <c r="T458" s="639"/>
      <c r="U458" s="639"/>
      <c r="V458" s="639"/>
      <c r="W458" s="639"/>
      <c r="X458" s="639"/>
      <c r="Y458" s="639"/>
      <c r="Z458" s="639"/>
      <c r="AA458" s="639"/>
      <c r="AB458" s="639"/>
      <c r="AC458" s="639"/>
      <c r="AD458" s="639"/>
      <c r="AE458" s="639"/>
      <c r="AF458" s="639"/>
      <c r="AG458" s="639"/>
      <c r="AH458" s="639"/>
      <c r="AI458" s="639"/>
      <c r="AJ458" s="639"/>
      <c r="AK458" s="639"/>
      <c r="AL458" s="639"/>
      <c r="AM458" s="639"/>
      <c r="AN458" s="639"/>
      <c r="AO458" s="639"/>
      <c r="AP458" s="639"/>
      <c r="AQ458" s="639"/>
      <c r="AR458" s="639"/>
      <c r="AS458" s="639"/>
      <c r="AT458" s="639"/>
      <c r="AU458" s="639"/>
      <c r="AV458" s="639"/>
      <c r="AW458" s="639"/>
      <c r="AX458" s="639"/>
      <c r="AY458" s="639"/>
    </row>
    <row r="459" spans="1:51">
      <c r="A459" s="578">
        <f>IF(K$369&gt;0,1,0)</f>
        <v>0</v>
      </c>
    </row>
    <row r="460" spans="1:51">
      <c r="A460" s="578">
        <f>IF(K$369&gt;0,1,0)</f>
        <v>0</v>
      </c>
    </row>
  </sheetData>
  <sheetProtection autoFilter="0"/>
  <autoFilter ref="A1:A408">
    <filterColumn colId="0">
      <customFilters>
        <customFilter operator="notEqual" val=" "/>
      </customFilters>
    </filterColumn>
  </autoFilter>
  <mergeCells count="389">
    <mergeCell ref="B1:AY1"/>
    <mergeCell ref="BA2:CA3"/>
    <mergeCell ref="F3:K3"/>
    <mergeCell ref="L3:Q3"/>
    <mergeCell ref="T3:Y3"/>
    <mergeCell ref="Z3:AE3"/>
    <mergeCell ref="AH3:AN3"/>
    <mergeCell ref="AO3:AT3"/>
    <mergeCell ref="B5:AY5"/>
    <mergeCell ref="BB12:BK12"/>
    <mergeCell ref="B15:AY15"/>
    <mergeCell ref="C17:J18"/>
    <mergeCell ref="K17:R18"/>
    <mergeCell ref="S17:Z18"/>
    <mergeCell ref="AA17:AP17"/>
    <mergeCell ref="AQ17:AX18"/>
    <mergeCell ref="AA18:AH18"/>
    <mergeCell ref="AI18:AP18"/>
    <mergeCell ref="C33:J33"/>
    <mergeCell ref="K33:R33"/>
    <mergeCell ref="S33:Z33"/>
    <mergeCell ref="AA33:AH33"/>
    <mergeCell ref="AI33:AP33"/>
    <mergeCell ref="AQ33:AX33"/>
    <mergeCell ref="AA19:AH20"/>
    <mergeCell ref="AI19:AP20"/>
    <mergeCell ref="AQ19:AX20"/>
    <mergeCell ref="B28:AY28"/>
    <mergeCell ref="C32:Z32"/>
    <mergeCell ref="AA32:AX32"/>
    <mergeCell ref="C19:D20"/>
    <mergeCell ref="E19:F20"/>
    <mergeCell ref="G19:H20"/>
    <mergeCell ref="I19:J20"/>
    <mergeCell ref="K19:R20"/>
    <mergeCell ref="S19:Z20"/>
    <mergeCell ref="B51:AY51"/>
    <mergeCell ref="F53:K53"/>
    <mergeCell ref="L53:Q53"/>
    <mergeCell ref="T53:Y53"/>
    <mergeCell ref="Z53:AE53"/>
    <mergeCell ref="AH53:AN53"/>
    <mergeCell ref="AO53:AT53"/>
    <mergeCell ref="C34:J34"/>
    <mergeCell ref="K34:R34"/>
    <mergeCell ref="S34:Z34"/>
    <mergeCell ref="AA34:AH35"/>
    <mergeCell ref="AI34:AP35"/>
    <mergeCell ref="AQ34:AX35"/>
    <mergeCell ref="C35:J35"/>
    <mergeCell ref="K35:R35"/>
    <mergeCell ref="S35:Z35"/>
    <mergeCell ref="B55:AY55"/>
    <mergeCell ref="B65:AY65"/>
    <mergeCell ref="C67:J68"/>
    <mergeCell ref="K67:R68"/>
    <mergeCell ref="S67:Z68"/>
    <mergeCell ref="AA67:AP67"/>
    <mergeCell ref="AQ67:AX68"/>
    <mergeCell ref="AA68:AH68"/>
    <mergeCell ref="AI68:AP68"/>
    <mergeCell ref="C83:J83"/>
    <mergeCell ref="K83:R83"/>
    <mergeCell ref="S83:Z83"/>
    <mergeCell ref="AA83:AH83"/>
    <mergeCell ref="AI83:AP83"/>
    <mergeCell ref="AQ83:AX83"/>
    <mergeCell ref="AA69:AH70"/>
    <mergeCell ref="AI69:AP70"/>
    <mergeCell ref="AQ69:AX70"/>
    <mergeCell ref="B78:AY78"/>
    <mergeCell ref="C82:Z82"/>
    <mergeCell ref="AA82:AX82"/>
    <mergeCell ref="C69:D70"/>
    <mergeCell ref="E69:F70"/>
    <mergeCell ref="G69:H70"/>
    <mergeCell ref="I69:J70"/>
    <mergeCell ref="K69:R70"/>
    <mergeCell ref="S69:Z70"/>
    <mergeCell ref="B101:AY101"/>
    <mergeCell ref="F103:K103"/>
    <mergeCell ref="L103:Q103"/>
    <mergeCell ref="T103:Y103"/>
    <mergeCell ref="Z103:AE103"/>
    <mergeCell ref="AH103:AN103"/>
    <mergeCell ref="AO103:AT103"/>
    <mergeCell ref="C84:J84"/>
    <mergeCell ref="K84:R84"/>
    <mergeCell ref="S84:Z84"/>
    <mergeCell ref="AA84:AH85"/>
    <mergeCell ref="AI84:AP85"/>
    <mergeCell ref="AQ84:AX85"/>
    <mergeCell ref="C85:J85"/>
    <mergeCell ref="K85:R85"/>
    <mergeCell ref="S85:Z85"/>
    <mergeCell ref="B105:AY105"/>
    <mergeCell ref="B115:AY115"/>
    <mergeCell ref="C117:J118"/>
    <mergeCell ref="K117:R118"/>
    <mergeCell ref="S117:Z118"/>
    <mergeCell ref="AA117:AP117"/>
    <mergeCell ref="AQ117:AX118"/>
    <mergeCell ref="AA118:AH118"/>
    <mergeCell ref="AI118:AP118"/>
    <mergeCell ref="C133:J133"/>
    <mergeCell ref="K133:R133"/>
    <mergeCell ref="S133:Z133"/>
    <mergeCell ref="AA133:AH133"/>
    <mergeCell ref="AI133:AP133"/>
    <mergeCell ref="AQ133:AX133"/>
    <mergeCell ref="AA119:AH120"/>
    <mergeCell ref="AI119:AP120"/>
    <mergeCell ref="AQ119:AX120"/>
    <mergeCell ref="B128:AY128"/>
    <mergeCell ref="C132:Z132"/>
    <mergeCell ref="AA132:AX132"/>
    <mergeCell ref="C119:D120"/>
    <mergeCell ref="E119:F120"/>
    <mergeCell ref="G119:H120"/>
    <mergeCell ref="I119:J120"/>
    <mergeCell ref="K119:R120"/>
    <mergeCell ref="S119:Z120"/>
    <mergeCell ref="B151:AY151"/>
    <mergeCell ref="F153:K153"/>
    <mergeCell ref="L153:Q153"/>
    <mergeCell ref="T153:Y153"/>
    <mergeCell ref="Z153:AE153"/>
    <mergeCell ref="AH153:AN153"/>
    <mergeCell ref="AO153:AT153"/>
    <mergeCell ref="C134:J134"/>
    <mergeCell ref="K134:R134"/>
    <mergeCell ref="S134:Z134"/>
    <mergeCell ref="AA134:AH135"/>
    <mergeCell ref="AI134:AP135"/>
    <mergeCell ref="AQ134:AX135"/>
    <mergeCell ref="C135:J135"/>
    <mergeCell ref="K135:R135"/>
    <mergeCell ref="S135:Z135"/>
    <mergeCell ref="B155:AY155"/>
    <mergeCell ref="B165:AY165"/>
    <mergeCell ref="C167:J168"/>
    <mergeCell ref="K167:R168"/>
    <mergeCell ref="S167:Z168"/>
    <mergeCell ref="AA167:AP167"/>
    <mergeCell ref="AQ167:AX168"/>
    <mergeCell ref="AA168:AH168"/>
    <mergeCell ref="AI168:AP168"/>
    <mergeCell ref="C183:J183"/>
    <mergeCell ref="K183:R183"/>
    <mergeCell ref="S183:Z183"/>
    <mergeCell ref="AA183:AH183"/>
    <mergeCell ref="AI183:AP183"/>
    <mergeCell ref="AQ183:AX183"/>
    <mergeCell ref="AA169:AH170"/>
    <mergeCell ref="AI169:AP170"/>
    <mergeCell ref="AQ169:AX170"/>
    <mergeCell ref="B178:AY178"/>
    <mergeCell ref="C182:Z182"/>
    <mergeCell ref="AA182:AX182"/>
    <mergeCell ref="C169:D170"/>
    <mergeCell ref="E169:F170"/>
    <mergeCell ref="G169:H170"/>
    <mergeCell ref="I169:J170"/>
    <mergeCell ref="K169:R170"/>
    <mergeCell ref="S169:Z170"/>
    <mergeCell ref="B201:AY201"/>
    <mergeCell ref="F203:K203"/>
    <mergeCell ref="L203:Q203"/>
    <mergeCell ref="T203:Y203"/>
    <mergeCell ref="Z203:AE203"/>
    <mergeCell ref="AH203:AN203"/>
    <mergeCell ref="AO203:AT203"/>
    <mergeCell ref="C184:J184"/>
    <mergeCell ref="K184:R184"/>
    <mergeCell ref="S184:Z184"/>
    <mergeCell ref="AA184:AH185"/>
    <mergeCell ref="AI184:AP185"/>
    <mergeCell ref="AQ184:AX185"/>
    <mergeCell ref="C185:J185"/>
    <mergeCell ref="K185:R185"/>
    <mergeCell ref="S185:Z185"/>
    <mergeCell ref="B205:AY205"/>
    <mergeCell ref="B215:AY215"/>
    <mergeCell ref="C217:J218"/>
    <mergeCell ref="K217:R218"/>
    <mergeCell ref="S217:Z218"/>
    <mergeCell ref="AA217:AP217"/>
    <mergeCell ref="AQ217:AX218"/>
    <mergeCell ref="AA218:AH218"/>
    <mergeCell ref="AI218:AP218"/>
    <mergeCell ref="C233:J233"/>
    <mergeCell ref="K233:R233"/>
    <mergeCell ref="S233:Z233"/>
    <mergeCell ref="AA233:AH233"/>
    <mergeCell ref="AI233:AP233"/>
    <mergeCell ref="AQ233:AX233"/>
    <mergeCell ref="AA219:AH220"/>
    <mergeCell ref="AI219:AP220"/>
    <mergeCell ref="AQ219:AX220"/>
    <mergeCell ref="B228:AY228"/>
    <mergeCell ref="C232:Z232"/>
    <mergeCell ref="AA232:AX232"/>
    <mergeCell ref="C219:D220"/>
    <mergeCell ref="E219:F220"/>
    <mergeCell ref="G219:H220"/>
    <mergeCell ref="I219:J220"/>
    <mergeCell ref="K219:R220"/>
    <mergeCell ref="S219:Z220"/>
    <mergeCell ref="B251:AY251"/>
    <mergeCell ref="F253:K253"/>
    <mergeCell ref="L253:Q253"/>
    <mergeCell ref="T253:Y253"/>
    <mergeCell ref="Z253:AE253"/>
    <mergeCell ref="AH253:AN253"/>
    <mergeCell ref="AO253:AT253"/>
    <mergeCell ref="C234:J234"/>
    <mergeCell ref="K234:R234"/>
    <mergeCell ref="S234:Z234"/>
    <mergeCell ref="AA234:AH235"/>
    <mergeCell ref="AI234:AP235"/>
    <mergeCell ref="AQ234:AX235"/>
    <mergeCell ref="C235:J235"/>
    <mergeCell ref="K235:R235"/>
    <mergeCell ref="S235:Z235"/>
    <mergeCell ref="B255:AY255"/>
    <mergeCell ref="B265:AY265"/>
    <mergeCell ref="C267:J268"/>
    <mergeCell ref="K267:R268"/>
    <mergeCell ref="S267:Z268"/>
    <mergeCell ref="AA267:AP267"/>
    <mergeCell ref="AQ267:AX268"/>
    <mergeCell ref="AA268:AH268"/>
    <mergeCell ref="AI268:AP268"/>
    <mergeCell ref="C283:J283"/>
    <mergeCell ref="K283:R283"/>
    <mergeCell ref="S283:Z283"/>
    <mergeCell ref="AA283:AH283"/>
    <mergeCell ref="AI283:AP283"/>
    <mergeCell ref="AQ283:AX283"/>
    <mergeCell ref="AA269:AH270"/>
    <mergeCell ref="AI269:AP270"/>
    <mergeCell ref="AQ269:AX270"/>
    <mergeCell ref="B278:AY278"/>
    <mergeCell ref="C282:Z282"/>
    <mergeCell ref="AA282:AX282"/>
    <mergeCell ref="C269:D270"/>
    <mergeCell ref="E269:F270"/>
    <mergeCell ref="G269:H270"/>
    <mergeCell ref="I269:J270"/>
    <mergeCell ref="K269:R270"/>
    <mergeCell ref="S269:Z270"/>
    <mergeCell ref="B301:AY301"/>
    <mergeCell ref="F303:K303"/>
    <mergeCell ref="L303:Q303"/>
    <mergeCell ref="T303:Y303"/>
    <mergeCell ref="Z303:AE303"/>
    <mergeCell ref="AH303:AN303"/>
    <mergeCell ref="AO303:AT303"/>
    <mergeCell ref="C284:J284"/>
    <mergeCell ref="K284:R284"/>
    <mergeCell ref="S284:Z284"/>
    <mergeCell ref="AA284:AH285"/>
    <mergeCell ref="AI284:AP285"/>
    <mergeCell ref="AQ284:AX285"/>
    <mergeCell ref="C285:J285"/>
    <mergeCell ref="K285:R285"/>
    <mergeCell ref="S285:Z285"/>
    <mergeCell ref="B305:AY305"/>
    <mergeCell ref="B315:AY315"/>
    <mergeCell ref="C317:J318"/>
    <mergeCell ref="K317:R318"/>
    <mergeCell ref="S317:Z318"/>
    <mergeCell ref="AA317:AP317"/>
    <mergeCell ref="AQ317:AX318"/>
    <mergeCell ref="AA318:AH318"/>
    <mergeCell ref="AI318:AP318"/>
    <mergeCell ref="C333:J333"/>
    <mergeCell ref="K333:R333"/>
    <mergeCell ref="S333:Z333"/>
    <mergeCell ref="AA333:AH333"/>
    <mergeCell ref="AI333:AP333"/>
    <mergeCell ref="AQ333:AX333"/>
    <mergeCell ref="AA319:AH320"/>
    <mergeCell ref="AI319:AP320"/>
    <mergeCell ref="AQ319:AX320"/>
    <mergeCell ref="B328:AY328"/>
    <mergeCell ref="C332:Z332"/>
    <mergeCell ref="AA332:AX332"/>
    <mergeCell ref="C319:D320"/>
    <mergeCell ref="E319:F320"/>
    <mergeCell ref="G319:H320"/>
    <mergeCell ref="I319:J320"/>
    <mergeCell ref="K319:R320"/>
    <mergeCell ref="S319:Z320"/>
    <mergeCell ref="B351:AY351"/>
    <mergeCell ref="F353:K353"/>
    <mergeCell ref="L353:Q353"/>
    <mergeCell ref="T353:Y353"/>
    <mergeCell ref="Z353:AE353"/>
    <mergeCell ref="AH353:AN353"/>
    <mergeCell ref="AO353:AT353"/>
    <mergeCell ref="C334:J334"/>
    <mergeCell ref="K334:R334"/>
    <mergeCell ref="S334:Z334"/>
    <mergeCell ref="AA334:AH335"/>
    <mergeCell ref="AI334:AP335"/>
    <mergeCell ref="AQ334:AX335"/>
    <mergeCell ref="C335:J335"/>
    <mergeCell ref="K335:R335"/>
    <mergeCell ref="S335:Z335"/>
    <mergeCell ref="B355:AY355"/>
    <mergeCell ref="B365:AY365"/>
    <mergeCell ref="C367:J368"/>
    <mergeCell ref="K367:R368"/>
    <mergeCell ref="S367:Z368"/>
    <mergeCell ref="AA367:AP367"/>
    <mergeCell ref="AQ367:AX368"/>
    <mergeCell ref="AA368:AH368"/>
    <mergeCell ref="AI368:AP368"/>
    <mergeCell ref="C383:J383"/>
    <mergeCell ref="K383:R383"/>
    <mergeCell ref="S383:Z383"/>
    <mergeCell ref="AA383:AH383"/>
    <mergeCell ref="AI383:AP383"/>
    <mergeCell ref="AQ383:AX383"/>
    <mergeCell ref="AA369:AH370"/>
    <mergeCell ref="AI369:AP370"/>
    <mergeCell ref="AQ369:AX370"/>
    <mergeCell ref="B378:AY378"/>
    <mergeCell ref="C382:Z382"/>
    <mergeCell ref="AA382:AX382"/>
    <mergeCell ref="C369:D370"/>
    <mergeCell ref="E369:F370"/>
    <mergeCell ref="G369:H370"/>
    <mergeCell ref="I369:J370"/>
    <mergeCell ref="K369:R370"/>
    <mergeCell ref="S369:Z370"/>
    <mergeCell ref="C384:J384"/>
    <mergeCell ref="K384:R384"/>
    <mergeCell ref="S384:Z384"/>
    <mergeCell ref="AA384:AH385"/>
    <mergeCell ref="AI384:AP385"/>
    <mergeCell ref="AQ384:AX385"/>
    <mergeCell ref="C385:J385"/>
    <mergeCell ref="K385:R385"/>
    <mergeCell ref="S385:Z385"/>
    <mergeCell ref="F411:K411"/>
    <mergeCell ref="L411:Q411"/>
    <mergeCell ref="T411:Y411"/>
    <mergeCell ref="Z411:AE411"/>
    <mergeCell ref="AH411:AN411"/>
    <mergeCell ref="AO411:AT411"/>
    <mergeCell ref="B413:AY413"/>
    <mergeCell ref="B423:AY423"/>
    <mergeCell ref="B410:AY410"/>
    <mergeCell ref="C425:J426"/>
    <mergeCell ref="K425:R426"/>
    <mergeCell ref="S425:Z426"/>
    <mergeCell ref="AA425:AP425"/>
    <mergeCell ref="AQ425:AX426"/>
    <mergeCell ref="AA426:AH426"/>
    <mergeCell ref="AI426:AP426"/>
    <mergeCell ref="C427:D428"/>
    <mergeCell ref="E427:F428"/>
    <mergeCell ref="G427:H428"/>
    <mergeCell ref="I427:J428"/>
    <mergeCell ref="K427:R428"/>
    <mergeCell ref="S427:Z428"/>
    <mergeCell ref="AA427:AH428"/>
    <mergeCell ref="AI427:AP428"/>
    <mergeCell ref="AQ427:AX428"/>
    <mergeCell ref="B436:AY436"/>
    <mergeCell ref="C440:Z440"/>
    <mergeCell ref="AA440:AX440"/>
    <mergeCell ref="AA441:AH441"/>
    <mergeCell ref="AI441:AP441"/>
    <mergeCell ref="AQ441:AX441"/>
    <mergeCell ref="AA442:AH443"/>
    <mergeCell ref="AI442:AP443"/>
    <mergeCell ref="AQ442:AX443"/>
    <mergeCell ref="C443:J443"/>
    <mergeCell ref="K443:R443"/>
    <mergeCell ref="S443:Z443"/>
    <mergeCell ref="C441:J441"/>
    <mergeCell ref="K441:R441"/>
    <mergeCell ref="S441:Z441"/>
    <mergeCell ref="C442:J442"/>
    <mergeCell ref="K442:R442"/>
    <mergeCell ref="S442:Z442"/>
  </mergeCells>
  <phoneticPr fontId="2" type="noConversion"/>
  <pageMargins left="0.98425196850393704" right="0.39370078740157483" top="0.74803149606299213" bottom="0.39370078740157483" header="0" footer="0"/>
  <pageSetup paperSize="9" fitToHeight="3" orientation="landscape" blackAndWhite="1" r:id="rId1"/>
  <rowBreaks count="8" manualBreakCount="8">
    <brk id="50" min="1" max="50" man="1"/>
    <brk id="100" min="1" max="50" man="1"/>
    <brk id="150" min="1" max="50" man="1"/>
    <brk id="200" min="1" max="50" man="1"/>
    <brk id="250" min="1" max="50" man="1"/>
    <brk id="300" min="1" max="50" man="1"/>
    <brk id="350" min="1" max="50" man="1"/>
    <brk id="400" min="1" max="50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7" tint="0.79998168889431442"/>
  </sheetPr>
  <dimension ref="A1:CA458"/>
  <sheetViews>
    <sheetView showZeros="0" view="pageBreakPreview" topLeftCell="A364" zoomScaleSheetLayoutView="100" workbookViewId="0">
      <selection activeCell="Y21" sqref="Y21"/>
    </sheetView>
  </sheetViews>
  <sheetFormatPr defaultColWidth="2.5" defaultRowHeight="16.5"/>
  <cols>
    <col min="1" max="1" width="11.75" style="578" customWidth="1"/>
    <col min="2" max="51" width="2.375" style="577" customWidth="1"/>
    <col min="52" max="52" width="1.625" style="577" customWidth="1"/>
    <col min="53" max="16384" width="2.5" style="577"/>
  </cols>
  <sheetData>
    <row r="1" spans="1:79" ht="33" thickTop="1" thickBot="1">
      <c r="A1" s="573" t="s">
        <v>939</v>
      </c>
      <c r="B1" s="2139" t="s">
        <v>823</v>
      </c>
      <c r="C1" s="2140"/>
      <c r="D1" s="2140"/>
      <c r="E1" s="2140"/>
      <c r="F1" s="2140"/>
      <c r="G1" s="2140"/>
      <c r="H1" s="2140"/>
      <c r="I1" s="2140"/>
      <c r="J1" s="2140"/>
      <c r="K1" s="2140"/>
      <c r="L1" s="2140"/>
      <c r="M1" s="2140"/>
      <c r="N1" s="2140"/>
      <c r="O1" s="2140"/>
      <c r="P1" s="2140"/>
      <c r="Q1" s="2140"/>
      <c r="R1" s="2140"/>
      <c r="S1" s="2140"/>
      <c r="T1" s="2140"/>
      <c r="U1" s="2140"/>
      <c r="V1" s="2140"/>
      <c r="W1" s="2140"/>
      <c r="X1" s="2140"/>
      <c r="Y1" s="2140"/>
      <c r="Z1" s="2140"/>
      <c r="AA1" s="2140"/>
      <c r="AB1" s="2140"/>
      <c r="AC1" s="2140"/>
      <c r="AD1" s="2140"/>
      <c r="AE1" s="2140"/>
      <c r="AF1" s="2140"/>
      <c r="AG1" s="2140"/>
      <c r="AH1" s="2140"/>
      <c r="AI1" s="2140"/>
      <c r="AJ1" s="2140"/>
      <c r="AK1" s="2140"/>
      <c r="AL1" s="2140"/>
      <c r="AM1" s="2140"/>
      <c r="AN1" s="2140"/>
      <c r="AO1" s="2140"/>
      <c r="AP1" s="2140"/>
      <c r="AQ1" s="2140"/>
      <c r="AR1" s="2140"/>
      <c r="AS1" s="2140"/>
      <c r="AT1" s="2140"/>
      <c r="AU1" s="2140"/>
      <c r="AV1" s="2140"/>
      <c r="AW1" s="2140"/>
      <c r="AX1" s="2140"/>
      <c r="AY1" s="2141"/>
      <c r="AZ1" s="574"/>
      <c r="BA1" s="575" t="s">
        <v>892</v>
      </c>
      <c r="BB1" s="576"/>
      <c r="BC1" s="576"/>
      <c r="BD1" s="576"/>
      <c r="BE1" s="576"/>
      <c r="BF1" s="576"/>
      <c r="BG1" s="576"/>
      <c r="BH1" s="576"/>
      <c r="BI1" s="576"/>
      <c r="BJ1" s="576"/>
      <c r="BK1" s="576"/>
    </row>
    <row r="2" spans="1:79" s="580" customFormat="1" ht="9.9499999999999993" customHeight="1" thickTop="1">
      <c r="A2" s="578">
        <f t="shared" ref="A2:A34" si="0">IF(K$19&gt;0,1,0)</f>
        <v>0</v>
      </c>
      <c r="B2" s="579"/>
      <c r="C2" s="579"/>
      <c r="D2" s="579"/>
      <c r="E2" s="579"/>
      <c r="F2" s="579"/>
      <c r="G2" s="579"/>
      <c r="H2" s="579"/>
      <c r="I2" s="579"/>
      <c r="J2" s="579"/>
      <c r="K2" s="579"/>
      <c r="L2" s="579"/>
      <c r="M2" s="579"/>
      <c r="N2" s="579"/>
      <c r="O2" s="579"/>
      <c r="P2" s="579"/>
      <c r="Q2" s="579"/>
      <c r="R2" s="579"/>
      <c r="S2" s="579"/>
      <c r="T2" s="579"/>
      <c r="U2" s="579"/>
      <c r="V2" s="579"/>
      <c r="W2" s="579"/>
      <c r="X2" s="579"/>
      <c r="Y2" s="579"/>
      <c r="Z2" s="579"/>
      <c r="AA2" s="579"/>
      <c r="AB2" s="579"/>
      <c r="AC2" s="579"/>
      <c r="AD2" s="579"/>
      <c r="AE2" s="579"/>
      <c r="AF2" s="579"/>
      <c r="AG2" s="579"/>
      <c r="AH2" s="579"/>
      <c r="AI2" s="579"/>
      <c r="AJ2" s="579"/>
      <c r="AK2" s="579"/>
      <c r="AL2" s="579"/>
      <c r="AM2" s="579"/>
      <c r="AN2" s="579"/>
      <c r="AO2" s="579"/>
      <c r="AP2" s="579"/>
      <c r="AQ2" s="579"/>
      <c r="AR2" s="579"/>
      <c r="AS2" s="579"/>
      <c r="AT2" s="579"/>
      <c r="AU2" s="579"/>
      <c r="AV2" s="579"/>
      <c r="AW2" s="579"/>
      <c r="AX2" s="579"/>
      <c r="AY2" s="579"/>
      <c r="BA2" s="2175"/>
      <c r="BB2" s="2176"/>
      <c r="BC2" s="2176"/>
      <c r="BD2" s="2176"/>
      <c r="BE2" s="2176"/>
      <c r="BF2" s="2176"/>
      <c r="BG2" s="2176"/>
      <c r="BH2" s="2176"/>
      <c r="BI2" s="2176"/>
      <c r="BJ2" s="2176"/>
      <c r="BK2" s="2176"/>
      <c r="BL2" s="2176"/>
      <c r="BM2" s="2176"/>
      <c r="BN2" s="2176"/>
      <c r="BO2" s="2176"/>
      <c r="BP2" s="2176"/>
      <c r="BQ2" s="2176"/>
      <c r="BR2" s="2176"/>
      <c r="BS2" s="2176"/>
      <c r="BT2" s="2176"/>
      <c r="BU2" s="2176"/>
      <c r="BV2" s="2176"/>
      <c r="BW2" s="2176"/>
      <c r="BX2" s="2176"/>
      <c r="BY2" s="2176"/>
      <c r="BZ2" s="2176"/>
      <c r="CA2" s="2177"/>
    </row>
    <row r="3" spans="1:79" s="584" customFormat="1" ht="30" customHeight="1" thickBot="1">
      <c r="A3" s="578">
        <f t="shared" si="0"/>
        <v>0</v>
      </c>
      <c r="B3" s="581"/>
      <c r="C3" s="581"/>
      <c r="D3" s="581"/>
      <c r="E3" s="581"/>
      <c r="F3" s="2120" t="s">
        <v>768</v>
      </c>
      <c r="G3" s="2120"/>
      <c r="H3" s="2120"/>
      <c r="I3" s="2120"/>
      <c r="J3" s="2120"/>
      <c r="K3" s="2120"/>
      <c r="L3" s="2172">
        <f>+'6-3표준조사(4)'!K4</f>
        <v>0</v>
      </c>
      <c r="M3" s="2121"/>
      <c r="N3" s="2121"/>
      <c r="O3" s="2121"/>
      <c r="P3" s="2121"/>
      <c r="Q3" s="2121"/>
      <c r="R3" s="582"/>
      <c r="S3" s="582"/>
      <c r="T3" s="2120" t="s">
        <v>769</v>
      </c>
      <c r="U3" s="2120"/>
      <c r="V3" s="2120"/>
      <c r="W3" s="2120"/>
      <c r="X3" s="2120"/>
      <c r="Y3" s="2120"/>
      <c r="Z3" s="2172">
        <f>+'6-3표준조사(4)'!L4</f>
        <v>0</v>
      </c>
      <c r="AA3" s="2121"/>
      <c r="AB3" s="2121"/>
      <c r="AC3" s="2121"/>
      <c r="AD3" s="2121"/>
      <c r="AE3" s="2121"/>
      <c r="AF3" s="582"/>
      <c r="AG3" s="582"/>
      <c r="AH3" s="2120" t="s">
        <v>770</v>
      </c>
      <c r="AI3" s="2120"/>
      <c r="AJ3" s="2120"/>
      <c r="AK3" s="2120"/>
      <c r="AL3" s="2120"/>
      <c r="AM3" s="2120"/>
      <c r="AN3" s="2120"/>
      <c r="AO3" s="2121">
        <f>+'6-3표준조사(4)'!R4</f>
        <v>0</v>
      </c>
      <c r="AP3" s="2121"/>
      <c r="AQ3" s="2121"/>
      <c r="AR3" s="2121"/>
      <c r="AS3" s="2121"/>
      <c r="AT3" s="2121"/>
      <c r="AU3" s="583"/>
      <c r="AV3" s="583"/>
      <c r="AW3" s="583"/>
      <c r="AX3" s="583"/>
      <c r="AY3" s="581"/>
      <c r="BA3" s="2178"/>
      <c r="BB3" s="2179"/>
      <c r="BC3" s="2179"/>
      <c r="BD3" s="2179"/>
      <c r="BE3" s="2179"/>
      <c r="BF3" s="2179"/>
      <c r="BG3" s="2179"/>
      <c r="BH3" s="2179"/>
      <c r="BI3" s="2179"/>
      <c r="BJ3" s="2179"/>
      <c r="BK3" s="2179"/>
      <c r="BL3" s="2179"/>
      <c r="BM3" s="2179"/>
      <c r="BN3" s="2179"/>
      <c r="BO3" s="2179"/>
      <c r="BP3" s="2179"/>
      <c r="BQ3" s="2179"/>
      <c r="BR3" s="2179"/>
      <c r="BS3" s="2179"/>
      <c r="BT3" s="2179"/>
      <c r="BU3" s="2179"/>
      <c r="BV3" s="2179"/>
      <c r="BW3" s="2179"/>
      <c r="BX3" s="2179"/>
      <c r="BY3" s="2179"/>
      <c r="BZ3" s="2179"/>
      <c r="CA3" s="2180"/>
    </row>
    <row r="4" spans="1:79" s="580" customFormat="1" ht="14.25" customHeight="1" thickTop="1">
      <c r="A4" s="578">
        <f t="shared" si="0"/>
        <v>0</v>
      </c>
      <c r="B4" s="579"/>
      <c r="C4" s="579"/>
      <c r="D4" s="579"/>
      <c r="E4" s="579"/>
      <c r="F4" s="579"/>
      <c r="G4" s="579"/>
      <c r="H4" s="579"/>
      <c r="I4" s="579"/>
      <c r="J4" s="579"/>
      <c r="K4" s="579"/>
      <c r="L4" s="579"/>
      <c r="M4" s="579"/>
      <c r="N4" s="579"/>
      <c r="O4" s="579"/>
      <c r="P4" s="579"/>
      <c r="Q4" s="579"/>
      <c r="R4" s="579"/>
      <c r="S4" s="579"/>
      <c r="T4" s="579"/>
      <c r="U4" s="579"/>
      <c r="V4" s="579"/>
      <c r="W4" s="579"/>
      <c r="X4" s="579"/>
      <c r="Y4" s="579"/>
      <c r="Z4" s="579"/>
      <c r="AA4" s="579"/>
      <c r="AB4" s="579"/>
      <c r="AC4" s="579"/>
      <c r="AD4" s="579"/>
      <c r="AE4" s="579"/>
      <c r="AF4" s="579"/>
      <c r="AG4" s="579"/>
      <c r="AH4" s="579"/>
      <c r="AI4" s="579"/>
      <c r="AJ4" s="579"/>
      <c r="AK4" s="579"/>
      <c r="AL4" s="579"/>
      <c r="AM4" s="579"/>
      <c r="AN4" s="579"/>
      <c r="AO4" s="579"/>
      <c r="AP4" s="579"/>
      <c r="AQ4" s="579"/>
      <c r="AR4" s="579"/>
      <c r="AS4" s="579"/>
      <c r="AT4" s="579"/>
      <c r="AU4" s="579"/>
      <c r="AV4" s="579"/>
      <c r="AW4" s="579"/>
      <c r="AX4" s="579"/>
      <c r="AY4" s="579"/>
    </row>
    <row r="5" spans="1:79" s="586" customFormat="1" ht="20.100000000000001" customHeight="1">
      <c r="A5" s="578">
        <f t="shared" si="0"/>
        <v>0</v>
      </c>
      <c r="B5" s="2116" t="s">
        <v>771</v>
      </c>
      <c r="C5" s="2116"/>
      <c r="D5" s="2116"/>
      <c r="E5" s="2116"/>
      <c r="F5" s="2116"/>
      <c r="G5" s="2116"/>
      <c r="H5" s="2116"/>
      <c r="I5" s="2116"/>
      <c r="J5" s="2116"/>
      <c r="K5" s="2116"/>
      <c r="L5" s="2116"/>
      <c r="M5" s="2116"/>
      <c r="N5" s="2116"/>
      <c r="O5" s="2116"/>
      <c r="P5" s="2116"/>
      <c r="Q5" s="2116"/>
      <c r="R5" s="2116"/>
      <c r="S5" s="2116"/>
      <c r="T5" s="2116"/>
      <c r="U5" s="2116"/>
      <c r="V5" s="2116"/>
      <c r="W5" s="2116"/>
      <c r="X5" s="2116"/>
      <c r="Y5" s="2116"/>
      <c r="Z5" s="2116"/>
      <c r="AA5" s="2116"/>
      <c r="AB5" s="2116"/>
      <c r="AC5" s="2116"/>
      <c r="AD5" s="2116"/>
      <c r="AE5" s="2116"/>
      <c r="AF5" s="2116"/>
      <c r="AG5" s="2116"/>
      <c r="AH5" s="2116"/>
      <c r="AI5" s="2116"/>
      <c r="AJ5" s="2116"/>
      <c r="AK5" s="2116"/>
      <c r="AL5" s="2116"/>
      <c r="AM5" s="2116"/>
      <c r="AN5" s="2116"/>
      <c r="AO5" s="2116"/>
      <c r="AP5" s="2116"/>
      <c r="AQ5" s="2116"/>
      <c r="AR5" s="2116"/>
      <c r="AS5" s="2116"/>
      <c r="AT5" s="2116"/>
      <c r="AU5" s="2116"/>
      <c r="AV5" s="2116"/>
      <c r="AW5" s="2116"/>
      <c r="AX5" s="2116"/>
      <c r="AY5" s="2116"/>
      <c r="AZ5" s="585"/>
    </row>
    <row r="6" spans="1:79" s="586" customFormat="1" ht="18" customHeight="1">
      <c r="A6" s="578">
        <f t="shared" si="0"/>
        <v>0</v>
      </c>
      <c r="B6" s="587"/>
      <c r="C6" s="587" t="s">
        <v>772</v>
      </c>
      <c r="D6" s="588" t="s">
        <v>773</v>
      </c>
      <c r="E6" s="588"/>
      <c r="F6" s="589"/>
      <c r="G6" s="589"/>
      <c r="H6" s="589"/>
      <c r="I6" s="589"/>
      <c r="J6" s="590"/>
      <c r="K6" s="587"/>
      <c r="L6" s="587"/>
      <c r="M6" s="588"/>
      <c r="N6" s="588"/>
      <c r="O6" s="590"/>
      <c r="P6" s="588"/>
      <c r="Q6" s="588"/>
      <c r="R6" s="588"/>
      <c r="S6" s="588"/>
      <c r="T6" s="588"/>
      <c r="U6" s="588"/>
      <c r="V6" s="588"/>
      <c r="W6" s="588"/>
      <c r="X6" s="588"/>
      <c r="Y6" s="588"/>
      <c r="Z6" s="588"/>
      <c r="AA6" s="588"/>
      <c r="AB6" s="588"/>
      <c r="AC6" s="588"/>
      <c r="AD6" s="588"/>
      <c r="AE6" s="588"/>
      <c r="AF6" s="587"/>
      <c r="AG6" s="587"/>
      <c r="AH6" s="587"/>
      <c r="AI6" s="587"/>
      <c r="AJ6" s="587"/>
      <c r="AK6" s="587"/>
      <c r="AL6" s="587"/>
      <c r="AM6" s="587"/>
      <c r="AN6" s="587"/>
      <c r="AO6" s="587"/>
      <c r="AP6" s="587"/>
      <c r="AQ6" s="587"/>
      <c r="AR6" s="587"/>
      <c r="AS6" s="587"/>
      <c r="AT6" s="587"/>
      <c r="AU6" s="587"/>
      <c r="AV6" s="587"/>
      <c r="AW6" s="587"/>
      <c r="AX6" s="587"/>
      <c r="AY6" s="587"/>
    </row>
    <row r="7" spans="1:79" s="586" customFormat="1" ht="18" customHeight="1">
      <c r="A7" s="578">
        <f t="shared" si="0"/>
        <v>0</v>
      </c>
      <c r="B7" s="587"/>
      <c r="C7" s="587"/>
      <c r="D7" s="587" t="s">
        <v>540</v>
      </c>
      <c r="E7" s="588" t="str">
        <f>CONCATENATE(L3," 임반 ",Z3," 소반 은 해발고",'6-3표준조사(4)'!W3,"m ~ ",'6-3표준조사(4)'!W4,"m 사이에 분포한다.")</f>
        <v>0 임반 0 소반 은 해발고m ~ m 사이에 분포한다.</v>
      </c>
      <c r="F7" s="588"/>
      <c r="G7" s="588"/>
      <c r="H7" s="588"/>
      <c r="I7" s="588"/>
      <c r="J7" s="588"/>
      <c r="K7" s="588"/>
      <c r="L7" s="588"/>
      <c r="M7" s="588"/>
      <c r="N7" s="588"/>
      <c r="O7" s="588"/>
      <c r="P7" s="588"/>
      <c r="Q7" s="588"/>
      <c r="R7" s="588"/>
      <c r="S7" s="588"/>
      <c r="T7" s="588"/>
      <c r="U7" s="588"/>
      <c r="V7" s="588"/>
      <c r="W7" s="588"/>
      <c r="X7" s="588"/>
      <c r="Y7" s="588"/>
      <c r="Z7" s="588"/>
      <c r="AA7" s="588"/>
      <c r="AB7" s="588"/>
      <c r="AC7" s="588"/>
      <c r="AD7" s="588"/>
      <c r="AE7" s="588"/>
      <c r="AF7" s="588"/>
      <c r="AG7" s="588"/>
      <c r="AH7" s="588"/>
      <c r="AI7" s="588"/>
      <c r="AJ7" s="591"/>
      <c r="AK7" s="591"/>
      <c r="AL7" s="591"/>
      <c r="AM7" s="588"/>
      <c r="AN7" s="588"/>
      <c r="AO7" s="588"/>
      <c r="AP7" s="588"/>
      <c r="AQ7" s="588"/>
      <c r="AR7" s="588"/>
      <c r="AS7" s="588"/>
      <c r="AT7" s="588"/>
      <c r="AU7" s="588"/>
      <c r="AV7" s="588"/>
      <c r="AW7" s="588"/>
      <c r="AX7" s="588"/>
      <c r="AY7" s="588"/>
    </row>
    <row r="8" spans="1:79" s="586" customFormat="1" ht="18" customHeight="1">
      <c r="A8" s="578">
        <f t="shared" si="0"/>
        <v>0</v>
      </c>
      <c r="B8" s="587"/>
      <c r="C8" s="587"/>
      <c r="D8" s="587" t="s">
        <v>540</v>
      </c>
      <c r="E8" s="587" t="str">
        <f>CONCATENATE("소반의 경사도는 평균 ",'6-3표준조사(4)'!W5,"˚로 ",'6-3표준조사(4)'!P6,"경사이고, 임지의 잔재를 제외하고 장애물은 많지 않다.")</f>
        <v>소반의 경사도는 평균 ˚로 완 (15˚ 이하)경사이고, 임지의 잔재를 제외하고 장애물은 많지 않다.</v>
      </c>
      <c r="F8" s="587"/>
      <c r="G8" s="587"/>
      <c r="H8" s="587"/>
      <c r="I8" s="587"/>
      <c r="J8" s="587"/>
      <c r="K8" s="587"/>
      <c r="L8" s="587"/>
      <c r="M8" s="587"/>
      <c r="N8" s="587"/>
      <c r="O8" s="587"/>
      <c r="P8" s="587"/>
      <c r="Q8" s="587"/>
      <c r="R8" s="587"/>
      <c r="S8" s="587"/>
      <c r="T8" s="587"/>
      <c r="U8" s="587"/>
      <c r="V8" s="587"/>
      <c r="W8" s="587"/>
      <c r="X8" s="587"/>
      <c r="Y8" s="587"/>
      <c r="Z8" s="587"/>
      <c r="AA8" s="587"/>
      <c r="AB8" s="587"/>
      <c r="AC8" s="587"/>
      <c r="AD8" s="587"/>
      <c r="AE8" s="587"/>
      <c r="AF8" s="587"/>
      <c r="AG8" s="587"/>
      <c r="AH8" s="587"/>
      <c r="AI8" s="587"/>
      <c r="AJ8" s="587"/>
      <c r="AK8" s="587"/>
      <c r="AL8" s="587"/>
      <c r="AM8" s="587"/>
      <c r="AN8" s="587"/>
      <c r="AO8" s="587"/>
      <c r="AP8" s="587"/>
      <c r="AQ8" s="587"/>
      <c r="AR8" s="587"/>
      <c r="AS8" s="587"/>
      <c r="AT8" s="587"/>
      <c r="AU8" s="587"/>
      <c r="AV8" s="587"/>
      <c r="AW8" s="587"/>
      <c r="AX8" s="587"/>
      <c r="AY8" s="587"/>
    </row>
    <row r="9" spans="1:79" s="586" customFormat="1" ht="18" customHeight="1">
      <c r="A9" s="578">
        <f t="shared" si="0"/>
        <v>0</v>
      </c>
      <c r="B9" s="587"/>
      <c r="C9" s="587" t="s">
        <v>405</v>
      </c>
      <c r="D9" s="587" t="s">
        <v>777</v>
      </c>
      <c r="E9" s="587"/>
      <c r="F9" s="587"/>
      <c r="G9" s="587"/>
      <c r="H9" s="587"/>
      <c r="I9" s="587"/>
      <c r="J9" s="587"/>
      <c r="K9" s="588"/>
      <c r="L9" s="588"/>
      <c r="M9" s="592"/>
      <c r="N9" s="587"/>
      <c r="O9" s="587"/>
      <c r="P9" s="593"/>
      <c r="Q9" s="593"/>
      <c r="R9" s="593"/>
      <c r="S9" s="593"/>
      <c r="T9" s="593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87"/>
      <c r="AJ9" s="587"/>
      <c r="AK9" s="587"/>
      <c r="AL9" s="587"/>
      <c r="AM9" s="587"/>
      <c r="AN9" s="587"/>
      <c r="AO9" s="587"/>
      <c r="AP9" s="587"/>
      <c r="AQ9" s="587"/>
      <c r="AR9" s="587"/>
      <c r="AS9" s="587"/>
      <c r="AT9" s="587"/>
      <c r="AU9" s="587"/>
      <c r="AV9" s="587"/>
      <c r="AW9" s="587"/>
      <c r="AX9" s="587"/>
      <c r="AY9" s="587"/>
    </row>
    <row r="10" spans="1:79" s="586" customFormat="1" ht="18" customHeight="1">
      <c r="A10" s="578">
        <f t="shared" si="0"/>
        <v>0</v>
      </c>
      <c r="B10" s="587"/>
      <c r="C10" s="587"/>
      <c r="D10" s="587" t="s">
        <v>540</v>
      </c>
      <c r="E10" s="588" t="str">
        <f>CONCATENATE("사업대상지는 ",'6-3표준조사(4)'!N4," ",'6-3표준조사(4)'!O4," ",'6-3표준조사(4)'!P4,"이다." )</f>
        <v>사업대상지는   번지이다.</v>
      </c>
      <c r="F10" s="588"/>
      <c r="G10" s="588"/>
      <c r="H10" s="587"/>
      <c r="I10" s="587"/>
      <c r="J10" s="587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87"/>
      <c r="AJ10" s="588"/>
      <c r="AK10" s="588"/>
      <c r="AL10" s="588"/>
      <c r="AM10" s="588"/>
      <c r="AN10" s="588"/>
      <c r="AO10" s="588"/>
      <c r="AP10" s="588"/>
      <c r="AQ10" s="588"/>
      <c r="AR10" s="588"/>
      <c r="AS10" s="588"/>
      <c r="AT10" s="588"/>
      <c r="AU10" s="588"/>
      <c r="AV10" s="588"/>
      <c r="AW10" s="588"/>
      <c r="AX10" s="588"/>
      <c r="AY10" s="588"/>
      <c r="AZ10" s="594"/>
    </row>
    <row r="11" spans="1:79" s="586" customFormat="1" ht="18" customHeight="1">
      <c r="A11" s="578">
        <f t="shared" si="0"/>
        <v>0</v>
      </c>
      <c r="B11" s="587"/>
      <c r="C11" s="587"/>
      <c r="D11" s="587" t="s">
        <v>540</v>
      </c>
      <c r="E11" s="588" t="str">
        <f>CONCATENATE("소반내에 묘지 및 조림목이 고사하여 풀베기 작업이 필요없는 지역을 제외한 풀베기사업 대상면적은 ",'6-3표준조사(4)'!Q4,"ha 이다.")</f>
        <v>소반내에 묘지 및 조림목이 고사하여 풀베기 작업이 필요없는 지역을 제외한 풀베기사업 대상면적은 0ha 이다.</v>
      </c>
      <c r="F11" s="588"/>
      <c r="G11" s="588"/>
      <c r="H11" s="588"/>
      <c r="I11" s="588"/>
      <c r="J11" s="588"/>
      <c r="K11" s="588"/>
      <c r="L11" s="588"/>
      <c r="M11" s="588"/>
      <c r="N11" s="588"/>
      <c r="O11" s="588"/>
      <c r="P11" s="588"/>
      <c r="Q11" s="588"/>
      <c r="R11" s="588"/>
      <c r="S11" s="588"/>
      <c r="T11" s="588"/>
      <c r="U11" s="588"/>
      <c r="V11" s="588"/>
      <c r="W11" s="588"/>
      <c r="X11" s="588"/>
      <c r="Y11" s="588"/>
      <c r="Z11" s="588"/>
      <c r="AA11" s="588"/>
      <c r="AB11" s="588"/>
      <c r="AC11" s="588"/>
      <c r="AD11" s="588"/>
      <c r="AE11" s="588"/>
      <c r="AF11" s="588"/>
      <c r="AG11" s="588"/>
      <c r="AH11" s="588"/>
      <c r="AI11" s="588"/>
      <c r="AJ11" s="588"/>
      <c r="AK11" s="588"/>
      <c r="AL11" s="588"/>
      <c r="AM11" s="588"/>
      <c r="AN11" s="588"/>
      <c r="AO11" s="588"/>
      <c r="AP11" s="588"/>
      <c r="AQ11" s="588"/>
      <c r="AR11" s="588"/>
      <c r="AS11" s="588"/>
      <c r="AT11" s="588"/>
      <c r="AU11" s="588"/>
      <c r="AV11" s="588"/>
      <c r="AW11" s="588"/>
      <c r="AX11" s="588"/>
      <c r="AY11" s="588"/>
      <c r="AZ11" s="594"/>
    </row>
    <row r="12" spans="1:79" s="586" customFormat="1" ht="18" customHeight="1">
      <c r="A12" s="578">
        <f t="shared" si="0"/>
        <v>0</v>
      </c>
      <c r="B12" s="587"/>
      <c r="C12" s="587" t="s">
        <v>407</v>
      </c>
      <c r="D12" s="587" t="s">
        <v>779</v>
      </c>
      <c r="E12" s="588"/>
      <c r="F12" s="588"/>
      <c r="G12" s="588"/>
      <c r="H12" s="588"/>
      <c r="I12" s="588"/>
      <c r="J12" s="588"/>
      <c r="K12" s="588"/>
      <c r="L12" s="588"/>
      <c r="M12" s="588"/>
      <c r="N12" s="588"/>
      <c r="O12" s="588"/>
      <c r="P12" s="588"/>
      <c r="Q12" s="588"/>
      <c r="R12" s="588"/>
      <c r="S12" s="588"/>
      <c r="T12" s="588"/>
      <c r="U12" s="588"/>
      <c r="V12" s="588"/>
      <c r="W12" s="588"/>
      <c r="X12" s="588"/>
      <c r="Y12" s="588"/>
      <c r="Z12" s="588"/>
      <c r="AA12" s="588"/>
      <c r="AB12" s="588"/>
      <c r="AC12" s="588"/>
      <c r="AD12" s="588"/>
      <c r="AE12" s="588"/>
      <c r="AF12" s="588"/>
      <c r="AG12" s="588"/>
      <c r="AH12" s="595"/>
      <c r="AI12" s="595"/>
      <c r="AJ12" s="595"/>
      <c r="AK12" s="588"/>
      <c r="AL12" s="588"/>
      <c r="AM12" s="588"/>
      <c r="AN12" s="588"/>
      <c r="AO12" s="588"/>
      <c r="AP12" s="588"/>
      <c r="AQ12" s="588"/>
      <c r="AR12" s="588"/>
      <c r="AS12" s="588"/>
      <c r="AT12" s="588"/>
      <c r="AU12" s="588"/>
      <c r="AV12" s="588"/>
      <c r="AW12" s="588"/>
      <c r="AX12" s="588"/>
      <c r="AY12" s="588"/>
      <c r="AZ12" s="594"/>
      <c r="BB12" s="2142">
        <f>'4-1 필지내역'!F5</f>
        <v>10.37</v>
      </c>
      <c r="BC12" s="2142"/>
      <c r="BD12" s="2142"/>
      <c r="BE12" s="2142"/>
      <c r="BF12" s="2142"/>
      <c r="BG12" s="2142"/>
      <c r="BH12" s="2142"/>
      <c r="BI12" s="2142"/>
      <c r="BJ12" s="2142"/>
      <c r="BK12" s="2142"/>
    </row>
    <row r="13" spans="1:79" s="586" customFormat="1" ht="18" customHeight="1">
      <c r="A13" s="578">
        <f t="shared" si="0"/>
        <v>0</v>
      </c>
      <c r="B13" s="596"/>
      <c r="C13" s="596"/>
      <c r="D13" s="596" t="s">
        <v>540</v>
      </c>
      <c r="E13" s="597" t="s">
        <v>2073</v>
      </c>
      <c r="F13" s="597"/>
      <c r="G13" s="597"/>
      <c r="H13" s="597"/>
      <c r="I13" s="597"/>
      <c r="J13" s="597"/>
      <c r="K13" s="597"/>
      <c r="L13" s="597"/>
      <c r="M13" s="597"/>
      <c r="N13" s="597"/>
      <c r="O13" s="597"/>
      <c r="P13" s="597"/>
      <c r="Q13" s="597"/>
      <c r="R13" s="597"/>
      <c r="S13" s="597"/>
      <c r="T13" s="597"/>
      <c r="U13" s="597"/>
      <c r="V13" s="597"/>
      <c r="W13" s="597"/>
      <c r="X13" s="597"/>
      <c r="Y13" s="597"/>
      <c r="Z13" s="597"/>
      <c r="AA13" s="597"/>
      <c r="AB13" s="597"/>
      <c r="AC13" s="597"/>
      <c r="AD13" s="597"/>
      <c r="AE13" s="597"/>
      <c r="AF13" s="597"/>
      <c r="AG13" s="597"/>
      <c r="AH13" s="598"/>
      <c r="AI13" s="598"/>
      <c r="AJ13" s="598"/>
      <c r="AK13" s="597"/>
      <c r="AL13" s="597"/>
      <c r="AM13" s="597"/>
      <c r="AN13" s="597"/>
      <c r="AO13" s="597"/>
      <c r="AP13" s="597"/>
      <c r="AQ13" s="597"/>
      <c r="AR13" s="597"/>
      <c r="AS13" s="597"/>
      <c r="AT13" s="597"/>
      <c r="AU13" s="597"/>
      <c r="AV13" s="597"/>
      <c r="AW13" s="597"/>
      <c r="AX13" s="597"/>
      <c r="AY13" s="597"/>
      <c r="AZ13" s="594"/>
    </row>
    <row r="14" spans="1:79" s="586" customFormat="1" ht="14.25" customHeight="1">
      <c r="A14" s="578">
        <f t="shared" si="0"/>
        <v>0</v>
      </c>
      <c r="B14" s="587"/>
      <c r="C14" s="587"/>
      <c r="D14" s="599"/>
      <c r="E14" s="599"/>
      <c r="F14" s="599"/>
      <c r="G14" s="599"/>
      <c r="H14" s="599"/>
      <c r="I14" s="599"/>
      <c r="J14" s="599"/>
      <c r="K14" s="599"/>
      <c r="L14" s="599"/>
      <c r="M14" s="599"/>
      <c r="N14" s="599"/>
      <c r="O14" s="599"/>
      <c r="P14" s="599"/>
      <c r="Q14" s="599"/>
      <c r="R14" s="599"/>
      <c r="S14" s="599"/>
      <c r="T14" s="599"/>
      <c r="U14" s="599"/>
      <c r="V14" s="599"/>
      <c r="W14" s="599"/>
      <c r="X14" s="599"/>
      <c r="Y14" s="599"/>
      <c r="Z14" s="599"/>
      <c r="AA14" s="599"/>
      <c r="AB14" s="599"/>
      <c r="AC14" s="599"/>
      <c r="AD14" s="599"/>
      <c r="AE14" s="599"/>
      <c r="AF14" s="599"/>
      <c r="AG14" s="599"/>
      <c r="AH14" s="599"/>
      <c r="AI14" s="599"/>
      <c r="AJ14" s="599"/>
      <c r="AK14" s="599"/>
      <c r="AL14" s="599"/>
      <c r="AM14" s="599"/>
      <c r="AN14" s="599"/>
      <c r="AO14" s="599"/>
      <c r="AP14" s="599"/>
      <c r="AQ14" s="599"/>
      <c r="AR14" s="599"/>
      <c r="AS14" s="599"/>
      <c r="AT14" s="599"/>
      <c r="AU14" s="599"/>
      <c r="AV14" s="599"/>
      <c r="AW14" s="599"/>
      <c r="AX14" s="599"/>
      <c r="AY14" s="599"/>
      <c r="AZ14" s="594"/>
      <c r="BA14" s="600"/>
      <c r="BB14" s="600"/>
      <c r="BC14" s="600"/>
      <c r="BD14" s="600"/>
      <c r="BE14" s="600"/>
      <c r="BF14" s="600"/>
      <c r="BG14" s="600"/>
      <c r="BH14" s="600"/>
      <c r="BI14" s="600"/>
      <c r="BJ14" s="600"/>
    </row>
    <row r="15" spans="1:79" s="580" customFormat="1" ht="20.100000000000001" customHeight="1">
      <c r="A15" s="578">
        <f t="shared" si="0"/>
        <v>0</v>
      </c>
      <c r="B15" s="2116" t="s">
        <v>780</v>
      </c>
      <c r="C15" s="2116"/>
      <c r="D15" s="2116"/>
      <c r="E15" s="2116"/>
      <c r="F15" s="2116"/>
      <c r="G15" s="2116"/>
      <c r="H15" s="2116"/>
      <c r="I15" s="2116"/>
      <c r="J15" s="2116"/>
      <c r="K15" s="2116"/>
      <c r="L15" s="2116"/>
      <c r="M15" s="2116"/>
      <c r="N15" s="2116"/>
      <c r="O15" s="2116"/>
      <c r="P15" s="2116"/>
      <c r="Q15" s="2116"/>
      <c r="R15" s="2116"/>
      <c r="S15" s="2116"/>
      <c r="T15" s="2116"/>
      <c r="U15" s="2116"/>
      <c r="V15" s="2116"/>
      <c r="W15" s="2116"/>
      <c r="X15" s="2116"/>
      <c r="Y15" s="2116"/>
      <c r="Z15" s="2116"/>
      <c r="AA15" s="2116"/>
      <c r="AB15" s="2116"/>
      <c r="AC15" s="2116"/>
      <c r="AD15" s="2116"/>
      <c r="AE15" s="2116"/>
      <c r="AF15" s="2116"/>
      <c r="AG15" s="2116"/>
      <c r="AH15" s="2116"/>
      <c r="AI15" s="2116"/>
      <c r="AJ15" s="2116"/>
      <c r="AK15" s="2116"/>
      <c r="AL15" s="2116"/>
      <c r="AM15" s="2116"/>
      <c r="AN15" s="2116"/>
      <c r="AO15" s="2116"/>
      <c r="AP15" s="2116"/>
      <c r="AQ15" s="2116"/>
      <c r="AR15" s="2116"/>
      <c r="AS15" s="2116"/>
      <c r="AT15" s="2116"/>
      <c r="AU15" s="2116"/>
      <c r="AV15" s="2116"/>
      <c r="AW15" s="2116"/>
      <c r="AX15" s="2116"/>
      <c r="AY15" s="2116"/>
      <c r="AZ15" s="585"/>
      <c r="BA15" s="600"/>
      <c r="BB15" s="601"/>
      <c r="BC15" s="601"/>
      <c r="BD15" s="601"/>
      <c r="BE15" s="601"/>
      <c r="BF15" s="601"/>
      <c r="BG15" s="601"/>
      <c r="BH15" s="601"/>
      <c r="BI15" s="601"/>
      <c r="BJ15" s="601"/>
    </row>
    <row r="16" spans="1:79" s="601" customFormat="1" ht="20.100000000000001" customHeight="1">
      <c r="A16" s="578">
        <f t="shared" si="0"/>
        <v>0</v>
      </c>
      <c r="B16" s="602"/>
      <c r="C16" s="603" t="s">
        <v>772</v>
      </c>
      <c r="D16" s="603" t="s">
        <v>781</v>
      </c>
      <c r="E16" s="604"/>
      <c r="F16" s="604"/>
      <c r="G16" s="595"/>
      <c r="H16" s="605"/>
      <c r="I16" s="605"/>
      <c r="J16" s="606"/>
      <c r="K16" s="606"/>
      <c r="L16" s="606"/>
      <c r="M16" s="606"/>
      <c r="N16" s="606"/>
      <c r="O16" s="606"/>
      <c r="P16" s="606"/>
      <c r="Q16" s="607"/>
      <c r="R16" s="607"/>
      <c r="S16" s="607"/>
      <c r="T16" s="607"/>
      <c r="U16" s="607"/>
      <c r="V16" s="608"/>
      <c r="W16" s="608"/>
      <c r="X16" s="608"/>
      <c r="Y16" s="608"/>
      <c r="Z16" s="608"/>
      <c r="AA16" s="608"/>
      <c r="AB16" s="608"/>
      <c r="AC16" s="608"/>
      <c r="AD16" s="608"/>
      <c r="AE16" s="608"/>
      <c r="AF16" s="608"/>
      <c r="AG16" s="608"/>
      <c r="AH16" s="609"/>
      <c r="AI16" s="609"/>
      <c r="AJ16" s="609"/>
      <c r="AK16" s="609"/>
      <c r="AL16" s="610"/>
      <c r="AM16" s="610"/>
      <c r="AN16" s="610"/>
      <c r="AO16" s="610"/>
      <c r="AP16" s="610"/>
      <c r="AQ16" s="610"/>
      <c r="AR16" s="610"/>
      <c r="AS16" s="610"/>
      <c r="AT16" s="610"/>
      <c r="AU16" s="610"/>
      <c r="AV16" s="605"/>
      <c r="AW16" s="605"/>
      <c r="AX16" s="605"/>
      <c r="AY16" s="605"/>
      <c r="AZ16" s="611"/>
      <c r="BA16" s="600"/>
      <c r="BB16" s="600"/>
      <c r="BC16" s="600"/>
      <c r="BD16" s="600"/>
      <c r="BE16" s="600"/>
      <c r="BF16" s="600"/>
      <c r="BG16" s="600"/>
      <c r="BH16" s="600"/>
      <c r="BI16" s="600"/>
      <c r="BJ16" s="600"/>
    </row>
    <row r="17" spans="1:74" s="586" customFormat="1" ht="18" customHeight="1">
      <c r="A17" s="578">
        <f t="shared" si="0"/>
        <v>0</v>
      </c>
      <c r="B17" s="612"/>
      <c r="C17" s="2111" t="s">
        <v>782</v>
      </c>
      <c r="D17" s="2111"/>
      <c r="E17" s="2111"/>
      <c r="F17" s="2111"/>
      <c r="G17" s="2111"/>
      <c r="H17" s="2111"/>
      <c r="I17" s="2111"/>
      <c r="J17" s="2111"/>
      <c r="K17" s="2111" t="s">
        <v>783</v>
      </c>
      <c r="L17" s="2111"/>
      <c r="M17" s="2111"/>
      <c r="N17" s="2111"/>
      <c r="O17" s="2111"/>
      <c r="P17" s="2111"/>
      <c r="Q17" s="2111"/>
      <c r="R17" s="2111"/>
      <c r="S17" s="2111" t="s">
        <v>784</v>
      </c>
      <c r="T17" s="2111"/>
      <c r="U17" s="2111"/>
      <c r="V17" s="2111"/>
      <c r="W17" s="2111"/>
      <c r="X17" s="2111"/>
      <c r="Y17" s="2111"/>
      <c r="Z17" s="2111"/>
      <c r="AA17" s="2111" t="s">
        <v>785</v>
      </c>
      <c r="AB17" s="2111"/>
      <c r="AC17" s="2111"/>
      <c r="AD17" s="2111"/>
      <c r="AE17" s="2111"/>
      <c r="AF17" s="2111"/>
      <c r="AG17" s="2111"/>
      <c r="AH17" s="2111"/>
      <c r="AI17" s="2111"/>
      <c r="AJ17" s="2111"/>
      <c r="AK17" s="2111"/>
      <c r="AL17" s="2111"/>
      <c r="AM17" s="2111"/>
      <c r="AN17" s="2111"/>
      <c r="AO17" s="2111"/>
      <c r="AP17" s="2111"/>
      <c r="AQ17" s="2111" t="s">
        <v>1157</v>
      </c>
      <c r="AR17" s="2111"/>
      <c r="AS17" s="2111"/>
      <c r="AT17" s="2111"/>
      <c r="AU17" s="2111"/>
      <c r="AV17" s="2111"/>
      <c r="AW17" s="2111"/>
      <c r="AX17" s="2111"/>
      <c r="AY17" s="612"/>
      <c r="AZ17" s="613"/>
      <c r="BA17" s="601"/>
      <c r="BB17" s="601"/>
      <c r="BC17" s="600"/>
      <c r="BD17" s="600"/>
      <c r="BE17" s="600"/>
      <c r="BF17" s="600"/>
      <c r="BG17" s="600"/>
      <c r="BH17" s="600"/>
      <c r="BI17" s="600"/>
      <c r="BJ17" s="600"/>
    </row>
    <row r="18" spans="1:74" s="586" customFormat="1" ht="18" customHeight="1">
      <c r="A18" s="578">
        <f t="shared" si="0"/>
        <v>0</v>
      </c>
      <c r="B18" s="612"/>
      <c r="C18" s="2111"/>
      <c r="D18" s="2111"/>
      <c r="E18" s="2111"/>
      <c r="F18" s="2111"/>
      <c r="G18" s="2111"/>
      <c r="H18" s="2111"/>
      <c r="I18" s="2111"/>
      <c r="J18" s="2111"/>
      <c r="K18" s="2111"/>
      <c r="L18" s="2111"/>
      <c r="M18" s="2111"/>
      <c r="N18" s="2111"/>
      <c r="O18" s="2111"/>
      <c r="P18" s="2111"/>
      <c r="Q18" s="2111"/>
      <c r="R18" s="2111"/>
      <c r="S18" s="2111"/>
      <c r="T18" s="2111"/>
      <c r="U18" s="2111"/>
      <c r="V18" s="2111"/>
      <c r="W18" s="2111"/>
      <c r="X18" s="2111"/>
      <c r="Y18" s="2111"/>
      <c r="Z18" s="2111"/>
      <c r="AA18" s="2111" t="s">
        <v>786</v>
      </c>
      <c r="AB18" s="2111"/>
      <c r="AC18" s="2111"/>
      <c r="AD18" s="2111"/>
      <c r="AE18" s="2111"/>
      <c r="AF18" s="2111"/>
      <c r="AG18" s="2111"/>
      <c r="AH18" s="2111"/>
      <c r="AI18" s="2111" t="s">
        <v>787</v>
      </c>
      <c r="AJ18" s="2111"/>
      <c r="AK18" s="2111"/>
      <c r="AL18" s="2111"/>
      <c r="AM18" s="2111"/>
      <c r="AN18" s="2111"/>
      <c r="AO18" s="2111"/>
      <c r="AP18" s="2111"/>
      <c r="AQ18" s="2111"/>
      <c r="AR18" s="2111"/>
      <c r="AS18" s="2111"/>
      <c r="AT18" s="2111"/>
      <c r="AU18" s="2111"/>
      <c r="AV18" s="2111"/>
      <c r="AW18" s="2111"/>
      <c r="AX18" s="2111"/>
      <c r="AY18" s="612"/>
      <c r="AZ18" s="613"/>
      <c r="BA18" s="600"/>
      <c r="BB18" s="600"/>
      <c r="BC18" s="600"/>
      <c r="BD18" s="600"/>
      <c r="BE18" s="600"/>
      <c r="BF18" s="600"/>
      <c r="BG18" s="600"/>
      <c r="BH18" s="600"/>
      <c r="BI18" s="600"/>
      <c r="BJ18" s="600"/>
    </row>
    <row r="19" spans="1:74" s="586" customFormat="1" ht="18" customHeight="1">
      <c r="A19" s="578">
        <f t="shared" si="0"/>
        <v>0</v>
      </c>
      <c r="B19" s="614"/>
      <c r="C19" s="2122">
        <f>L3</f>
        <v>0</v>
      </c>
      <c r="D19" s="2123"/>
      <c r="E19" s="2126" t="s">
        <v>564</v>
      </c>
      <c r="F19" s="2126"/>
      <c r="G19" s="2123">
        <f>Z3</f>
        <v>0</v>
      </c>
      <c r="H19" s="2123"/>
      <c r="I19" s="2126" t="s">
        <v>775</v>
      </c>
      <c r="J19" s="2126"/>
      <c r="K19" s="2127">
        <f>'6-3표준조사(4)'!Q4</f>
        <v>0</v>
      </c>
      <c r="L19" s="2127"/>
      <c r="M19" s="2127"/>
      <c r="N19" s="2127"/>
      <c r="O19" s="2127"/>
      <c r="P19" s="2127"/>
      <c r="Q19" s="2127"/>
      <c r="R19" s="2127"/>
      <c r="S19" s="2113">
        <f>'6-3표준조사(4)'!K6</f>
        <v>0</v>
      </c>
      <c r="T19" s="2113"/>
      <c r="U19" s="2113"/>
      <c r="V19" s="2113"/>
      <c r="W19" s="2113"/>
      <c r="X19" s="2113"/>
      <c r="Y19" s="2113"/>
      <c r="Z19" s="2113"/>
      <c r="AA19" s="2129" t="e">
        <f>'6-3표준조사(4)'!Q10</f>
        <v>#DIV/0!</v>
      </c>
      <c r="AB19" s="2129"/>
      <c r="AC19" s="2129"/>
      <c r="AD19" s="2129"/>
      <c r="AE19" s="2129"/>
      <c r="AF19" s="2129"/>
      <c r="AG19" s="2129"/>
      <c r="AH19" s="2129"/>
      <c r="AI19" s="2129" t="e">
        <f>'6-3표준조사(4)'!R10</f>
        <v>#DIV/0!</v>
      </c>
      <c r="AJ19" s="2129"/>
      <c r="AK19" s="2129"/>
      <c r="AL19" s="2129"/>
      <c r="AM19" s="2129"/>
      <c r="AN19" s="2129"/>
      <c r="AO19" s="2129"/>
      <c r="AP19" s="2129"/>
      <c r="AQ19" s="2113">
        <f>'6-3표준조사(4)'!R6</f>
        <v>0</v>
      </c>
      <c r="AR19" s="2113"/>
      <c r="AS19" s="2113"/>
      <c r="AT19" s="2113"/>
      <c r="AU19" s="2113"/>
      <c r="AV19" s="2113"/>
      <c r="AW19" s="2113"/>
      <c r="AX19" s="2113"/>
      <c r="AY19" s="612"/>
      <c r="AZ19" s="613"/>
      <c r="BA19" s="600"/>
      <c r="BB19" s="600"/>
      <c r="BC19" s="601"/>
      <c r="BD19" s="601"/>
      <c r="BE19" s="601"/>
      <c r="BF19" s="601"/>
      <c r="BG19" s="601"/>
      <c r="BH19" s="601"/>
      <c r="BI19" s="601"/>
      <c r="BJ19" s="601"/>
    </row>
    <row r="20" spans="1:74" s="586" customFormat="1" ht="18" customHeight="1">
      <c r="A20" s="578">
        <f t="shared" si="0"/>
        <v>0</v>
      </c>
      <c r="B20" s="614"/>
      <c r="C20" s="2124"/>
      <c r="D20" s="2125"/>
      <c r="E20" s="2125"/>
      <c r="F20" s="2125"/>
      <c r="G20" s="2125"/>
      <c r="H20" s="2125"/>
      <c r="I20" s="2125"/>
      <c r="J20" s="2125"/>
      <c r="K20" s="2128"/>
      <c r="L20" s="2128"/>
      <c r="M20" s="2128"/>
      <c r="N20" s="2128"/>
      <c r="O20" s="2128"/>
      <c r="P20" s="2128"/>
      <c r="Q20" s="2128"/>
      <c r="R20" s="2128"/>
      <c r="S20" s="2114"/>
      <c r="T20" s="2114"/>
      <c r="U20" s="2114"/>
      <c r="V20" s="2114"/>
      <c r="W20" s="2114"/>
      <c r="X20" s="2114"/>
      <c r="Y20" s="2114"/>
      <c r="Z20" s="2114"/>
      <c r="AA20" s="2130"/>
      <c r="AB20" s="2130"/>
      <c r="AC20" s="2130"/>
      <c r="AD20" s="2130"/>
      <c r="AE20" s="2130"/>
      <c r="AF20" s="2130"/>
      <c r="AG20" s="2130"/>
      <c r="AH20" s="2130"/>
      <c r="AI20" s="2130"/>
      <c r="AJ20" s="2130"/>
      <c r="AK20" s="2130"/>
      <c r="AL20" s="2130"/>
      <c r="AM20" s="2130"/>
      <c r="AN20" s="2130"/>
      <c r="AO20" s="2130"/>
      <c r="AP20" s="2130"/>
      <c r="AQ20" s="2114"/>
      <c r="AR20" s="2114"/>
      <c r="AS20" s="2114"/>
      <c r="AT20" s="2114"/>
      <c r="AU20" s="2114"/>
      <c r="AV20" s="2114"/>
      <c r="AW20" s="2114"/>
      <c r="AX20" s="2114"/>
      <c r="AY20" s="612"/>
      <c r="AZ20" s="613"/>
      <c r="BA20" s="600"/>
      <c r="BB20" s="600"/>
      <c r="BC20" s="600"/>
      <c r="BD20" s="600"/>
      <c r="BE20" s="600"/>
      <c r="BF20" s="600"/>
      <c r="BG20" s="600"/>
      <c r="BH20" s="600"/>
      <c r="BI20" s="600"/>
      <c r="BJ20" s="600"/>
    </row>
    <row r="21" spans="1:74" s="586" customFormat="1" ht="18" customHeight="1">
      <c r="A21" s="578">
        <f t="shared" si="0"/>
        <v>0</v>
      </c>
      <c r="B21" s="614"/>
      <c r="C21" s="614" t="s">
        <v>405</v>
      </c>
      <c r="D21" s="614" t="s">
        <v>788</v>
      </c>
      <c r="E21" s="614"/>
      <c r="F21" s="612"/>
      <c r="G21" s="612"/>
      <c r="H21" s="612"/>
      <c r="I21" s="612"/>
      <c r="J21" s="612"/>
      <c r="K21" s="612"/>
      <c r="L21" s="612"/>
      <c r="M21" s="612"/>
      <c r="N21" s="612"/>
      <c r="O21" s="612"/>
      <c r="P21" s="612"/>
      <c r="Q21" s="615"/>
      <c r="R21" s="615"/>
      <c r="S21" s="615"/>
      <c r="T21" s="615"/>
      <c r="U21" s="615"/>
      <c r="V21" s="612"/>
      <c r="W21" s="616"/>
      <c r="X21" s="616"/>
      <c r="Y21" s="616"/>
      <c r="Z21" s="616"/>
      <c r="AA21" s="616"/>
      <c r="AB21" s="616"/>
      <c r="AC21" s="616"/>
      <c r="AD21" s="616"/>
      <c r="AE21" s="616"/>
      <c r="AF21" s="616"/>
      <c r="AG21" s="612"/>
      <c r="AH21" s="617"/>
      <c r="AI21" s="617"/>
      <c r="AJ21" s="617"/>
      <c r="AK21" s="617"/>
      <c r="AL21" s="618"/>
      <c r="AM21" s="618"/>
      <c r="AN21" s="618"/>
      <c r="AO21" s="618"/>
      <c r="AP21" s="618"/>
      <c r="AQ21" s="618"/>
      <c r="AR21" s="618"/>
      <c r="AS21" s="618"/>
      <c r="AT21" s="618"/>
      <c r="AU21" s="618"/>
      <c r="AV21" s="612"/>
      <c r="AW21" s="612"/>
      <c r="AX21" s="612"/>
      <c r="AY21" s="612"/>
      <c r="AZ21" s="613"/>
      <c r="BA21" s="600"/>
      <c r="BB21" s="600"/>
      <c r="BC21" s="600"/>
      <c r="BD21" s="600"/>
      <c r="BE21" s="600"/>
      <c r="BF21" s="600"/>
      <c r="BG21" s="600"/>
      <c r="BH21" s="600"/>
      <c r="BI21" s="600"/>
      <c r="BJ21" s="600"/>
      <c r="BK21" s="600"/>
      <c r="BL21" s="600"/>
      <c r="BM21" s="600"/>
      <c r="BN21" s="600"/>
      <c r="BO21" s="600"/>
      <c r="BP21" s="600"/>
      <c r="BQ21" s="600"/>
      <c r="BR21" s="600"/>
      <c r="BS21" s="600"/>
      <c r="BT21" s="600"/>
      <c r="BU21" s="600"/>
      <c r="BV21" s="600"/>
    </row>
    <row r="22" spans="1:74" s="586" customFormat="1" ht="18" customHeight="1">
      <c r="A22" s="578">
        <f t="shared" si="0"/>
        <v>0</v>
      </c>
      <c r="B22" s="614"/>
      <c r="C22" s="614"/>
      <c r="D22" s="587" t="s">
        <v>540</v>
      </c>
      <c r="E22" s="614" t="str">
        <f>CONCATENATE("식재된 ",S19," 는 활착이 안정된 상태로 신초발달이 양호함" )</f>
        <v>식재된 0 는 활착이 안정된 상태로 신초발달이 양호함</v>
      </c>
      <c r="F22" s="612"/>
      <c r="G22" s="612"/>
      <c r="H22" s="612"/>
      <c r="I22" s="612"/>
      <c r="J22" s="612"/>
      <c r="K22" s="612"/>
      <c r="L22" s="612"/>
      <c r="M22" s="612"/>
      <c r="N22" s="612"/>
      <c r="O22" s="612"/>
      <c r="P22" s="612"/>
      <c r="Q22" s="615"/>
      <c r="R22" s="615"/>
      <c r="S22" s="615"/>
      <c r="T22" s="615"/>
      <c r="U22" s="615"/>
      <c r="V22" s="612"/>
      <c r="W22" s="619"/>
      <c r="X22" s="616"/>
      <c r="Y22" s="616"/>
      <c r="Z22" s="616"/>
      <c r="AA22" s="619"/>
      <c r="AB22" s="616"/>
      <c r="AC22" s="616"/>
      <c r="AD22" s="616"/>
      <c r="AE22" s="619"/>
      <c r="AF22" s="616"/>
      <c r="AG22" s="612"/>
      <c r="AH22" s="617"/>
      <c r="AI22" s="617"/>
      <c r="AJ22" s="617"/>
      <c r="AK22" s="617"/>
      <c r="AL22" s="618"/>
      <c r="AM22" s="618"/>
      <c r="AN22" s="618"/>
      <c r="AO22" s="618"/>
      <c r="AP22" s="618"/>
      <c r="AQ22" s="618"/>
      <c r="AR22" s="618"/>
      <c r="AS22" s="618"/>
      <c r="AT22" s="618"/>
      <c r="AU22" s="618"/>
      <c r="AV22" s="612"/>
      <c r="AW22" s="612"/>
      <c r="AX22" s="612"/>
      <c r="AY22" s="612"/>
      <c r="AZ22" s="613"/>
      <c r="BC22" s="600"/>
      <c r="BD22" s="600"/>
      <c r="BE22" s="600"/>
      <c r="BF22" s="600"/>
      <c r="BG22" s="600"/>
      <c r="BH22" s="600"/>
      <c r="BI22" s="600"/>
      <c r="BJ22" s="600"/>
      <c r="BK22" s="600"/>
      <c r="BL22" s="600"/>
      <c r="BM22" s="600"/>
      <c r="BN22" s="600"/>
      <c r="BO22" s="600"/>
      <c r="BP22" s="600"/>
      <c r="BQ22" s="600"/>
      <c r="BR22" s="600"/>
      <c r="BS22" s="600"/>
      <c r="BT22" s="600"/>
      <c r="BU22" s="600"/>
      <c r="BV22" s="600"/>
    </row>
    <row r="23" spans="1:74" s="586" customFormat="1" ht="18" customHeight="1">
      <c r="A23" s="578">
        <f t="shared" si="0"/>
        <v>0</v>
      </c>
      <c r="B23" s="614"/>
      <c r="C23" s="614"/>
      <c r="D23" s="587" t="s">
        <v>540</v>
      </c>
      <c r="E23" s="614" t="s">
        <v>789</v>
      </c>
      <c r="F23" s="612"/>
      <c r="G23" s="612"/>
      <c r="H23" s="612"/>
      <c r="I23" s="612"/>
      <c r="J23" s="612"/>
      <c r="K23" s="612"/>
      <c r="L23" s="612"/>
      <c r="M23" s="612"/>
      <c r="N23" s="612"/>
      <c r="O23" s="612"/>
      <c r="P23" s="612"/>
      <c r="Q23" s="615"/>
      <c r="R23" s="615"/>
      <c r="S23" s="615"/>
      <c r="T23" s="615"/>
      <c r="U23" s="615"/>
      <c r="V23" s="612"/>
      <c r="W23" s="612"/>
      <c r="X23" s="612"/>
      <c r="Y23" s="612"/>
      <c r="Z23" s="612"/>
      <c r="AA23" s="612"/>
      <c r="AB23" s="612"/>
      <c r="AC23" s="612"/>
      <c r="AD23" s="612"/>
      <c r="AE23" s="612"/>
      <c r="AF23" s="612"/>
      <c r="AG23" s="612"/>
      <c r="AH23" s="617"/>
      <c r="AI23" s="617"/>
      <c r="AJ23" s="617"/>
      <c r="AK23" s="617"/>
      <c r="AL23" s="618"/>
      <c r="AM23" s="618"/>
      <c r="AN23" s="618"/>
      <c r="AO23" s="618"/>
      <c r="AP23" s="618"/>
      <c r="AQ23" s="618"/>
      <c r="AR23" s="618"/>
      <c r="AS23" s="618"/>
      <c r="AT23" s="618"/>
      <c r="AU23" s="618"/>
      <c r="AV23" s="612"/>
      <c r="AW23" s="612"/>
      <c r="AX23" s="612"/>
      <c r="AY23" s="612"/>
      <c r="AZ23" s="613"/>
      <c r="BA23" s="580"/>
      <c r="BB23" s="580"/>
      <c r="BC23" s="580"/>
      <c r="BD23" s="580"/>
      <c r="BE23" s="580"/>
      <c r="BF23" s="580"/>
      <c r="BG23" s="580"/>
      <c r="BH23" s="580"/>
      <c r="BI23" s="580"/>
      <c r="BJ23" s="580"/>
      <c r="BK23" s="601"/>
      <c r="BL23" s="601"/>
      <c r="BM23" s="601"/>
      <c r="BN23" s="601"/>
      <c r="BO23" s="601"/>
      <c r="BP23" s="601"/>
      <c r="BQ23" s="601"/>
      <c r="BR23" s="601"/>
      <c r="BS23" s="601"/>
      <c r="BT23" s="601"/>
      <c r="BU23" s="601"/>
      <c r="BV23" s="601"/>
    </row>
    <row r="24" spans="1:74" s="586" customFormat="1" ht="18" customHeight="1">
      <c r="A24" s="578">
        <f t="shared" si="0"/>
        <v>0</v>
      </c>
      <c r="B24" s="614"/>
      <c r="C24" s="614" t="s">
        <v>407</v>
      </c>
      <c r="D24" s="614" t="s">
        <v>790</v>
      </c>
      <c r="E24" s="614"/>
      <c r="F24" s="612"/>
      <c r="G24" s="612"/>
      <c r="H24" s="612"/>
      <c r="I24" s="612"/>
      <c r="J24" s="612"/>
      <c r="K24" s="612"/>
      <c r="L24" s="612"/>
      <c r="M24" s="612"/>
      <c r="N24" s="612"/>
      <c r="O24" s="612"/>
      <c r="P24" s="612"/>
      <c r="Q24" s="615"/>
      <c r="R24" s="615"/>
      <c r="S24" s="615"/>
      <c r="T24" s="615"/>
      <c r="U24" s="615"/>
      <c r="V24" s="612"/>
      <c r="W24" s="612"/>
      <c r="X24" s="612"/>
      <c r="Y24" s="612"/>
      <c r="Z24" s="612"/>
      <c r="AA24" s="612"/>
      <c r="AB24" s="612"/>
      <c r="AC24" s="612"/>
      <c r="AD24" s="612"/>
      <c r="AE24" s="612"/>
      <c r="AF24" s="612"/>
      <c r="AG24" s="612"/>
      <c r="AH24" s="617"/>
      <c r="AI24" s="617"/>
      <c r="AJ24" s="617"/>
      <c r="AK24" s="617"/>
      <c r="AL24" s="618"/>
      <c r="AM24" s="618"/>
      <c r="AN24" s="618"/>
      <c r="AO24" s="618"/>
      <c r="AP24" s="618"/>
      <c r="AQ24" s="618"/>
      <c r="AR24" s="618"/>
      <c r="AS24" s="618"/>
      <c r="AT24" s="618"/>
      <c r="AU24" s="618"/>
      <c r="AV24" s="612"/>
      <c r="AW24" s="612"/>
      <c r="AX24" s="612"/>
      <c r="AY24" s="612"/>
      <c r="AZ24" s="613"/>
      <c r="BK24" s="600"/>
      <c r="BL24" s="600"/>
      <c r="BM24" s="600"/>
      <c r="BN24" s="600"/>
      <c r="BO24" s="600"/>
      <c r="BP24" s="600"/>
      <c r="BQ24" s="600"/>
      <c r="BR24" s="600"/>
      <c r="BS24" s="600"/>
      <c r="BT24" s="600"/>
      <c r="BU24" s="600"/>
      <c r="BV24" s="600"/>
    </row>
    <row r="25" spans="1:74" s="586" customFormat="1" ht="18" customHeight="1">
      <c r="A25" s="578">
        <f t="shared" si="0"/>
        <v>0</v>
      </c>
      <c r="B25" s="614"/>
      <c r="C25" s="614"/>
      <c r="D25" s="587" t="s">
        <v>540</v>
      </c>
      <c r="E25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25" s="612"/>
      <c r="G25" s="612"/>
      <c r="H25" s="612"/>
      <c r="I25" s="612"/>
      <c r="J25" s="612"/>
      <c r="K25" s="612"/>
      <c r="L25" s="612"/>
      <c r="M25" s="612"/>
      <c r="N25" s="612"/>
      <c r="O25" s="612"/>
      <c r="P25" s="612"/>
      <c r="Q25" s="615"/>
      <c r="R25" s="615"/>
      <c r="S25" s="615"/>
      <c r="T25" s="615"/>
      <c r="U25" s="615"/>
      <c r="V25" s="612"/>
      <c r="W25" s="612"/>
      <c r="X25" s="612"/>
      <c r="Y25" s="612"/>
      <c r="Z25" s="612"/>
      <c r="AA25" s="612"/>
      <c r="AB25" s="612"/>
      <c r="AC25" s="612"/>
      <c r="AD25" s="612"/>
      <c r="AE25" s="612"/>
      <c r="AF25" s="612"/>
      <c r="AG25" s="612"/>
      <c r="AH25" s="617"/>
      <c r="AI25" s="617"/>
      <c r="AJ25" s="617"/>
      <c r="AK25" s="617"/>
      <c r="AL25" s="618"/>
      <c r="AM25" s="618"/>
      <c r="AN25" s="618"/>
      <c r="AO25" s="618"/>
      <c r="AP25" s="618"/>
      <c r="AQ25" s="618"/>
      <c r="AR25" s="618"/>
      <c r="AS25" s="618"/>
      <c r="AT25" s="618"/>
      <c r="AU25" s="618"/>
      <c r="AV25" s="612"/>
      <c r="AW25" s="612"/>
      <c r="AX25" s="612"/>
      <c r="AY25" s="612"/>
      <c r="AZ25" s="613"/>
      <c r="BK25" s="600"/>
      <c r="BL25" s="600"/>
      <c r="BM25" s="600"/>
      <c r="BN25" s="600"/>
      <c r="BO25" s="600"/>
      <c r="BP25" s="600"/>
      <c r="BQ25" s="600"/>
      <c r="BR25" s="600"/>
      <c r="BS25" s="600"/>
      <c r="BT25" s="600"/>
      <c r="BU25" s="600"/>
      <c r="BV25" s="600"/>
    </row>
    <row r="26" spans="1:74" s="586" customFormat="1" ht="18" customHeight="1">
      <c r="A26" s="578">
        <f t="shared" si="0"/>
        <v>0</v>
      </c>
      <c r="B26" s="614"/>
      <c r="C26" s="614"/>
      <c r="D26" s="587" t="s">
        <v>540</v>
      </c>
      <c r="E26" s="614" t="str">
        <f>CONCATENATE("조림목이 자연발생 식생과 경재하고 있으며 조림목은 ",AQ19,"이다." )</f>
        <v>조림목이 자연발생 식생과 경재하고 있으며 조림목은 0이다.</v>
      </c>
      <c r="F26" s="612"/>
      <c r="G26" s="612"/>
      <c r="H26" s="612"/>
      <c r="I26" s="612"/>
      <c r="J26" s="612"/>
      <c r="K26" s="612"/>
      <c r="L26" s="612"/>
      <c r="M26" s="612"/>
      <c r="N26" s="612"/>
      <c r="O26" s="612"/>
      <c r="P26" s="612"/>
      <c r="Q26" s="612"/>
      <c r="R26" s="612"/>
      <c r="S26" s="612"/>
      <c r="T26" s="612"/>
      <c r="U26" s="612"/>
      <c r="V26" s="612"/>
      <c r="W26" s="612"/>
      <c r="X26" s="612"/>
      <c r="Y26" s="612"/>
      <c r="Z26" s="612"/>
      <c r="AA26" s="612"/>
      <c r="AB26" s="612"/>
      <c r="AC26" s="612"/>
      <c r="AD26" s="612"/>
      <c r="AE26" s="612"/>
      <c r="AF26" s="612"/>
      <c r="AG26" s="612"/>
      <c r="AH26" s="617"/>
      <c r="AI26" s="617"/>
      <c r="AJ26" s="617"/>
      <c r="AK26" s="617"/>
      <c r="AL26" s="618"/>
      <c r="AM26" s="618"/>
      <c r="AN26" s="618"/>
      <c r="AO26" s="618"/>
      <c r="AP26" s="618"/>
      <c r="AQ26" s="618"/>
      <c r="AR26" s="618"/>
      <c r="AS26" s="618"/>
      <c r="AT26" s="618"/>
      <c r="AU26" s="618"/>
      <c r="AV26" s="612"/>
      <c r="AW26" s="612"/>
      <c r="AX26" s="612"/>
      <c r="AY26" s="612"/>
      <c r="AZ26" s="613"/>
      <c r="BK26" s="600"/>
      <c r="BL26" s="600"/>
      <c r="BM26" s="600"/>
      <c r="BN26" s="600"/>
      <c r="BO26" s="600"/>
      <c r="BP26" s="600"/>
      <c r="BQ26" s="600"/>
      <c r="BR26" s="600"/>
      <c r="BS26" s="600"/>
      <c r="BT26" s="600"/>
      <c r="BU26" s="600"/>
      <c r="BV26" s="600"/>
    </row>
    <row r="27" spans="1:74" s="586" customFormat="1" ht="13.5" customHeight="1">
      <c r="A27" s="578">
        <f t="shared" si="0"/>
        <v>0</v>
      </c>
      <c r="B27" s="620"/>
      <c r="C27" s="620"/>
      <c r="D27" s="620"/>
      <c r="E27" s="620"/>
      <c r="F27" s="595"/>
      <c r="G27" s="595"/>
      <c r="H27" s="595"/>
      <c r="I27" s="595"/>
      <c r="J27" s="621"/>
      <c r="K27" s="621"/>
      <c r="L27" s="621"/>
      <c r="M27" s="621"/>
      <c r="N27" s="621"/>
      <c r="O27" s="621"/>
      <c r="P27" s="621"/>
      <c r="Q27" s="622"/>
      <c r="R27" s="622"/>
      <c r="S27" s="622"/>
      <c r="T27" s="622"/>
      <c r="U27" s="622"/>
      <c r="V27" s="612"/>
      <c r="W27" s="612"/>
      <c r="X27" s="612"/>
      <c r="Y27" s="612"/>
      <c r="Z27" s="612"/>
      <c r="AA27" s="612"/>
      <c r="AB27" s="612"/>
      <c r="AC27" s="612"/>
      <c r="AD27" s="612"/>
      <c r="AE27" s="612"/>
      <c r="AF27" s="612"/>
      <c r="AG27" s="612"/>
      <c r="AH27" s="623"/>
      <c r="AI27" s="623"/>
      <c r="AJ27" s="623"/>
      <c r="AK27" s="623"/>
      <c r="AL27" s="624"/>
      <c r="AM27" s="624"/>
      <c r="AN27" s="624"/>
      <c r="AO27" s="624"/>
      <c r="AP27" s="624"/>
      <c r="AQ27" s="624"/>
      <c r="AR27" s="624"/>
      <c r="AS27" s="624"/>
      <c r="AT27" s="624"/>
      <c r="AU27" s="624"/>
      <c r="AV27" s="595"/>
      <c r="AW27" s="595"/>
      <c r="AX27" s="595"/>
      <c r="AY27" s="595"/>
      <c r="AZ27" s="613"/>
      <c r="BK27" s="600"/>
      <c r="BL27" s="600"/>
      <c r="BM27" s="600"/>
      <c r="BN27" s="600"/>
      <c r="BO27" s="600"/>
      <c r="BP27" s="600"/>
      <c r="BQ27" s="600"/>
      <c r="BR27" s="600"/>
      <c r="BS27" s="600"/>
      <c r="BT27" s="600"/>
      <c r="BU27" s="600"/>
      <c r="BV27" s="600"/>
    </row>
    <row r="28" spans="1:74" s="601" customFormat="1" ht="19.5" customHeight="1">
      <c r="A28" s="578">
        <f t="shared" si="0"/>
        <v>0</v>
      </c>
      <c r="B28" s="2116" t="s">
        <v>2071</v>
      </c>
      <c r="C28" s="2116"/>
      <c r="D28" s="2116"/>
      <c r="E28" s="2116"/>
      <c r="F28" s="2116"/>
      <c r="G28" s="2116"/>
      <c r="H28" s="2116"/>
      <c r="I28" s="2116"/>
      <c r="J28" s="2116"/>
      <c r="K28" s="2116"/>
      <c r="L28" s="2116"/>
      <c r="M28" s="2116"/>
      <c r="N28" s="2116"/>
      <c r="O28" s="2116"/>
      <c r="P28" s="2116"/>
      <c r="Q28" s="2116"/>
      <c r="R28" s="2116"/>
      <c r="S28" s="2116"/>
      <c r="T28" s="2116"/>
      <c r="U28" s="2116"/>
      <c r="V28" s="2116"/>
      <c r="W28" s="2116"/>
      <c r="X28" s="2116"/>
      <c r="Y28" s="2116"/>
      <c r="Z28" s="2116"/>
      <c r="AA28" s="2116"/>
      <c r="AB28" s="2116"/>
      <c r="AC28" s="2116"/>
      <c r="AD28" s="2116"/>
      <c r="AE28" s="2116"/>
      <c r="AF28" s="2116"/>
      <c r="AG28" s="2116"/>
      <c r="AH28" s="2116"/>
      <c r="AI28" s="2116"/>
      <c r="AJ28" s="2116"/>
      <c r="AK28" s="2116"/>
      <c r="AL28" s="2116"/>
      <c r="AM28" s="2116"/>
      <c r="AN28" s="2116"/>
      <c r="AO28" s="2116"/>
      <c r="AP28" s="2116"/>
      <c r="AQ28" s="2116"/>
      <c r="AR28" s="2116"/>
      <c r="AS28" s="2116"/>
      <c r="AT28" s="2116"/>
      <c r="AU28" s="2116"/>
      <c r="AV28" s="2116"/>
      <c r="AW28" s="2116"/>
      <c r="AX28" s="2116"/>
      <c r="AY28" s="2116"/>
      <c r="AZ28" s="625"/>
      <c r="BB28" s="600"/>
      <c r="BC28" s="600"/>
      <c r="BD28" s="600"/>
      <c r="BE28" s="600"/>
      <c r="BF28" s="600"/>
      <c r="BG28" s="600"/>
      <c r="BH28" s="600"/>
      <c r="BI28" s="600"/>
      <c r="BJ28" s="600"/>
      <c r="BK28" s="600"/>
      <c r="BL28" s="600"/>
      <c r="BM28" s="600"/>
      <c r="BN28" s="600"/>
      <c r="BO28" s="600"/>
      <c r="BP28" s="600"/>
      <c r="BQ28" s="600"/>
      <c r="BR28" s="600"/>
      <c r="BS28" s="600"/>
      <c r="BT28" s="600"/>
      <c r="BU28" s="600"/>
      <c r="BV28" s="600"/>
    </row>
    <row r="29" spans="1:74" s="601" customFormat="1" ht="18" customHeight="1">
      <c r="A29" s="578">
        <f t="shared" si="0"/>
        <v>0</v>
      </c>
      <c r="B29" s="1153"/>
      <c r="C29" s="587" t="s">
        <v>792</v>
      </c>
      <c r="D29" s="588" t="s">
        <v>793</v>
      </c>
      <c r="E29" s="588"/>
      <c r="F29" s="588"/>
      <c r="G29" s="588"/>
      <c r="H29" s="588"/>
      <c r="I29" s="588"/>
      <c r="J29" s="627"/>
      <c r="K29" s="627"/>
      <c r="L29" s="627"/>
      <c r="M29" s="627"/>
      <c r="N29" s="627"/>
      <c r="O29" s="627"/>
      <c r="P29" s="627"/>
      <c r="Q29" s="627"/>
      <c r="R29" s="627"/>
      <c r="S29" s="627"/>
      <c r="T29" s="627"/>
      <c r="U29" s="627"/>
      <c r="V29" s="627"/>
      <c r="W29" s="627"/>
      <c r="X29" s="627"/>
      <c r="Y29" s="627"/>
      <c r="Z29" s="627"/>
      <c r="AA29" s="627"/>
      <c r="AB29" s="627"/>
      <c r="AC29" s="627"/>
      <c r="AD29" s="627"/>
      <c r="AE29" s="627"/>
      <c r="AF29" s="627"/>
      <c r="AG29" s="627"/>
      <c r="AH29" s="627"/>
      <c r="AI29" s="627"/>
      <c r="AJ29" s="627"/>
      <c r="AK29" s="627"/>
      <c r="AL29" s="627"/>
      <c r="AM29" s="627"/>
      <c r="AN29" s="627"/>
      <c r="AO29" s="627"/>
      <c r="AP29" s="627"/>
      <c r="AQ29" s="627"/>
      <c r="AR29" s="627"/>
      <c r="AS29" s="627"/>
      <c r="AT29" s="627"/>
      <c r="AU29" s="627"/>
      <c r="AV29" s="627"/>
      <c r="AW29" s="627"/>
      <c r="AX29" s="627"/>
      <c r="AY29" s="627"/>
      <c r="AZ29" s="625"/>
      <c r="BB29" s="600"/>
      <c r="BC29" s="600"/>
      <c r="BD29" s="600"/>
      <c r="BE29" s="600"/>
      <c r="BF29" s="600"/>
      <c r="BG29" s="600"/>
      <c r="BH29" s="600"/>
      <c r="BI29" s="600"/>
      <c r="BJ29" s="600"/>
      <c r="BK29" s="600"/>
      <c r="BL29" s="600"/>
      <c r="BM29" s="600"/>
      <c r="BN29" s="600"/>
      <c r="BO29" s="600"/>
      <c r="BP29" s="600"/>
      <c r="BQ29" s="600"/>
      <c r="BR29" s="600"/>
      <c r="BS29" s="600"/>
      <c r="BT29" s="600"/>
      <c r="BU29" s="600"/>
      <c r="BV29" s="600"/>
    </row>
    <row r="30" spans="1:74" s="600" customFormat="1" ht="18" customHeight="1">
      <c r="A30" s="578">
        <f t="shared" si="0"/>
        <v>0</v>
      </c>
      <c r="B30" s="587"/>
      <c r="C30" s="587"/>
      <c r="D30" s="587" t="s">
        <v>540</v>
      </c>
      <c r="E30" s="588" t="str">
        <f>CONCATENATE("조림목이 정상적으로 생육하기 위해서는 조림목을 제외한 모든 식생을 제거하여야 하므로 ",AO3,"로 적용한다.")</f>
        <v>조림목이 정상적으로 생육하기 위해서는 조림목을 제외한 모든 식생을 제거하여야 하므로 0로 적용한다.</v>
      </c>
      <c r="F30" s="588"/>
      <c r="G30" s="588"/>
      <c r="H30" s="588"/>
      <c r="I30" s="588"/>
      <c r="J30" s="589"/>
      <c r="K30" s="588"/>
      <c r="L30" s="588"/>
      <c r="M30" s="588"/>
      <c r="N30" s="588"/>
      <c r="O30" s="588"/>
      <c r="P30" s="588"/>
      <c r="Q30" s="588"/>
      <c r="R30" s="588"/>
      <c r="S30" s="588"/>
      <c r="T30" s="588"/>
      <c r="U30" s="588"/>
      <c r="V30" s="588"/>
      <c r="W30" s="588"/>
      <c r="X30" s="588"/>
      <c r="Y30" s="588"/>
      <c r="Z30" s="588"/>
      <c r="AA30" s="588"/>
      <c r="AB30" s="588"/>
      <c r="AC30" s="588"/>
      <c r="AD30" s="588"/>
      <c r="AE30" s="588"/>
      <c r="AF30" s="588"/>
      <c r="AG30" s="588"/>
      <c r="AH30" s="588"/>
      <c r="AI30" s="588"/>
      <c r="AJ30" s="588"/>
      <c r="AK30" s="588"/>
      <c r="AL30" s="588"/>
      <c r="AM30" s="588"/>
      <c r="AN30" s="588"/>
      <c r="AO30" s="588"/>
      <c r="AP30" s="588"/>
      <c r="AQ30" s="588"/>
      <c r="AR30" s="588"/>
      <c r="AS30" s="588"/>
      <c r="AT30" s="588"/>
      <c r="AU30" s="588"/>
      <c r="AV30" s="588"/>
      <c r="AW30" s="588"/>
      <c r="AX30" s="588"/>
      <c r="AY30" s="588"/>
      <c r="AZ30" s="628"/>
      <c r="BB30" s="601"/>
      <c r="BC30" s="601"/>
      <c r="BD30" s="601"/>
      <c r="BE30" s="601"/>
      <c r="BF30" s="601"/>
      <c r="BG30" s="601"/>
      <c r="BH30" s="601"/>
      <c r="BI30" s="601"/>
      <c r="BJ30" s="601"/>
      <c r="BK30" s="601"/>
      <c r="BL30" s="601"/>
      <c r="BM30" s="601"/>
      <c r="BN30" s="601"/>
      <c r="BO30" s="601"/>
      <c r="BP30" s="601"/>
      <c r="BQ30" s="601"/>
      <c r="BR30" s="601"/>
      <c r="BS30" s="601"/>
      <c r="BT30" s="601"/>
      <c r="BU30" s="601"/>
      <c r="BV30" s="601"/>
    </row>
    <row r="31" spans="1:74" s="600" customFormat="1" ht="18" customHeight="1">
      <c r="A31" s="578">
        <f t="shared" si="0"/>
        <v>0</v>
      </c>
      <c r="B31" s="587"/>
      <c r="C31" s="587" t="s">
        <v>794</v>
      </c>
      <c r="D31" s="588" t="s">
        <v>795</v>
      </c>
      <c r="E31" s="588"/>
      <c r="F31" s="588"/>
      <c r="G31" s="588"/>
      <c r="H31" s="588"/>
      <c r="I31" s="588"/>
      <c r="J31" s="588"/>
      <c r="K31" s="588"/>
      <c r="L31" s="588"/>
      <c r="M31" s="588"/>
      <c r="N31" s="588"/>
      <c r="O31" s="588"/>
      <c r="P31" s="588"/>
      <c r="Q31" s="588"/>
      <c r="R31" s="588"/>
      <c r="S31" s="588"/>
      <c r="T31" s="588"/>
      <c r="U31" s="588"/>
      <c r="V31" s="588"/>
      <c r="W31" s="588"/>
      <c r="X31" s="588"/>
      <c r="Y31" s="588"/>
      <c r="Z31" s="588"/>
      <c r="AA31" s="588"/>
      <c r="AB31" s="588"/>
      <c r="AC31" s="588"/>
      <c r="AD31" s="588"/>
      <c r="AE31" s="588"/>
      <c r="AF31" s="588"/>
      <c r="AG31" s="588"/>
      <c r="AH31" s="588"/>
      <c r="AI31" s="588"/>
      <c r="AJ31" s="588"/>
      <c r="AK31" s="588"/>
      <c r="AL31" s="588"/>
      <c r="AM31" s="588"/>
      <c r="AN31" s="588"/>
      <c r="AO31" s="588"/>
      <c r="AP31" s="588"/>
      <c r="AQ31" s="588"/>
      <c r="AR31" s="588"/>
      <c r="AS31" s="588"/>
      <c r="AT31" s="588"/>
      <c r="AU31" s="588"/>
      <c r="AV31" s="588"/>
      <c r="AW31" s="588"/>
      <c r="AX31" s="588"/>
      <c r="AY31" s="588"/>
      <c r="AZ31" s="628"/>
    </row>
    <row r="32" spans="1:74" s="600" customFormat="1" ht="18" customHeight="1">
      <c r="A32" s="578">
        <f t="shared" si="0"/>
        <v>0</v>
      </c>
      <c r="B32" s="587"/>
      <c r="C32" s="2111" t="s">
        <v>796</v>
      </c>
      <c r="D32" s="2111"/>
      <c r="E32" s="2111"/>
      <c r="F32" s="2111"/>
      <c r="G32" s="2111"/>
      <c r="H32" s="2111"/>
      <c r="I32" s="2111"/>
      <c r="J32" s="2111"/>
      <c r="K32" s="2111"/>
      <c r="L32" s="2111"/>
      <c r="M32" s="2111"/>
      <c r="N32" s="2111"/>
      <c r="O32" s="2111"/>
      <c r="P32" s="2111"/>
      <c r="Q32" s="2111"/>
      <c r="R32" s="2111"/>
      <c r="S32" s="2111"/>
      <c r="T32" s="2111"/>
      <c r="U32" s="2111"/>
      <c r="V32" s="2111"/>
      <c r="W32" s="2111"/>
      <c r="X32" s="2111"/>
      <c r="Y32" s="2111"/>
      <c r="Z32" s="2111"/>
      <c r="AA32" s="2111" t="s">
        <v>797</v>
      </c>
      <c r="AB32" s="2111"/>
      <c r="AC32" s="2111"/>
      <c r="AD32" s="2111"/>
      <c r="AE32" s="2111"/>
      <c r="AF32" s="2111"/>
      <c r="AG32" s="2111"/>
      <c r="AH32" s="2111"/>
      <c r="AI32" s="2111"/>
      <c r="AJ32" s="2111"/>
      <c r="AK32" s="2111"/>
      <c r="AL32" s="2111"/>
      <c r="AM32" s="2111"/>
      <c r="AN32" s="2111"/>
      <c r="AO32" s="2111"/>
      <c r="AP32" s="2111"/>
      <c r="AQ32" s="2111"/>
      <c r="AR32" s="2111"/>
      <c r="AS32" s="2111"/>
      <c r="AT32" s="2111"/>
      <c r="AU32" s="2111"/>
      <c r="AV32" s="2111"/>
      <c r="AW32" s="2111"/>
      <c r="AX32" s="2111"/>
      <c r="AY32" s="587"/>
      <c r="AZ32" s="586"/>
    </row>
    <row r="33" spans="1:74" s="586" customFormat="1" ht="18" customHeight="1">
      <c r="A33" s="578">
        <f t="shared" si="0"/>
        <v>0</v>
      </c>
      <c r="B33" s="629"/>
      <c r="C33" s="2111" t="s">
        <v>798</v>
      </c>
      <c r="D33" s="2111"/>
      <c r="E33" s="2111"/>
      <c r="F33" s="2111"/>
      <c r="G33" s="2111"/>
      <c r="H33" s="2111"/>
      <c r="I33" s="2111"/>
      <c r="J33" s="2111"/>
      <c r="K33" s="2111" t="s">
        <v>799</v>
      </c>
      <c r="L33" s="2111"/>
      <c r="M33" s="2111"/>
      <c r="N33" s="2111"/>
      <c r="O33" s="2111"/>
      <c r="P33" s="2111"/>
      <c r="Q33" s="2111"/>
      <c r="R33" s="2111"/>
      <c r="S33" s="2111" t="s">
        <v>800</v>
      </c>
      <c r="T33" s="2111"/>
      <c r="U33" s="2111"/>
      <c r="V33" s="2111"/>
      <c r="W33" s="2111"/>
      <c r="X33" s="2111"/>
      <c r="Y33" s="2111"/>
      <c r="Z33" s="2111"/>
      <c r="AA33" s="2111" t="s">
        <v>801</v>
      </c>
      <c r="AB33" s="2111"/>
      <c r="AC33" s="2111"/>
      <c r="AD33" s="2111"/>
      <c r="AE33" s="2111"/>
      <c r="AF33" s="2111"/>
      <c r="AG33" s="2111"/>
      <c r="AH33" s="2111"/>
      <c r="AI33" s="2111" t="s">
        <v>802</v>
      </c>
      <c r="AJ33" s="2111"/>
      <c r="AK33" s="2111"/>
      <c r="AL33" s="2111"/>
      <c r="AM33" s="2111"/>
      <c r="AN33" s="2111"/>
      <c r="AO33" s="2111"/>
      <c r="AP33" s="2111"/>
      <c r="AQ33" s="2111" t="s">
        <v>574</v>
      </c>
      <c r="AR33" s="2111"/>
      <c r="AS33" s="2111"/>
      <c r="AT33" s="2111"/>
      <c r="AU33" s="2111"/>
      <c r="AV33" s="2111"/>
      <c r="AW33" s="2111"/>
      <c r="AX33" s="2111"/>
      <c r="AY33" s="629"/>
      <c r="AZ33" s="585"/>
      <c r="BB33" s="600"/>
      <c r="BC33" s="600"/>
      <c r="BD33" s="600"/>
      <c r="BE33" s="600"/>
      <c r="BF33" s="600"/>
      <c r="BG33" s="600"/>
      <c r="BH33" s="600"/>
      <c r="BI33" s="600"/>
      <c r="BJ33" s="600"/>
      <c r="BK33" s="600"/>
      <c r="BL33" s="600"/>
      <c r="BM33" s="600"/>
      <c r="BN33" s="600"/>
      <c r="BO33" s="600"/>
      <c r="BP33" s="600"/>
      <c r="BQ33" s="600"/>
      <c r="BR33" s="600"/>
      <c r="BS33" s="600"/>
      <c r="BT33" s="600"/>
      <c r="BU33" s="600"/>
      <c r="BV33" s="600"/>
    </row>
    <row r="34" spans="1:74" s="580" customFormat="1" ht="18" customHeight="1">
      <c r="A34" s="578">
        <f t="shared" si="0"/>
        <v>0</v>
      </c>
      <c r="B34" s="612"/>
      <c r="C34" s="2111" t="s">
        <v>536</v>
      </c>
      <c r="D34" s="2111"/>
      <c r="E34" s="2111"/>
      <c r="F34" s="2111"/>
      <c r="G34" s="2111"/>
      <c r="H34" s="2111"/>
      <c r="I34" s="2111"/>
      <c r="J34" s="2111"/>
      <c r="K34" s="2111" t="s">
        <v>805</v>
      </c>
      <c r="L34" s="2111"/>
      <c r="M34" s="2111"/>
      <c r="N34" s="2111"/>
      <c r="O34" s="2111"/>
      <c r="P34" s="2111"/>
      <c r="Q34" s="2111"/>
      <c r="R34" s="2111"/>
      <c r="S34" s="2112"/>
      <c r="T34" s="2112"/>
      <c r="U34" s="2112"/>
      <c r="V34" s="2112"/>
      <c r="W34" s="2112"/>
      <c r="X34" s="2112"/>
      <c r="Y34" s="2112"/>
      <c r="Z34" s="2112"/>
      <c r="AA34" s="2113" t="str">
        <f>'6-3표준조사(4)'!P6</f>
        <v>완 (15˚ 이하)</v>
      </c>
      <c r="AB34" s="2113"/>
      <c r="AC34" s="2113"/>
      <c r="AD34" s="2113"/>
      <c r="AE34" s="2113"/>
      <c r="AF34" s="2113"/>
      <c r="AG34" s="2113"/>
      <c r="AH34" s="2113"/>
      <c r="AI34" s="2113" t="str">
        <f>'6-3표준조사(4)'!Q6</f>
        <v>개소당5ha이상</v>
      </c>
      <c r="AJ34" s="2113"/>
      <c r="AK34" s="2113"/>
      <c r="AL34" s="2113"/>
      <c r="AM34" s="2113"/>
      <c r="AN34" s="2113"/>
      <c r="AO34" s="2113"/>
      <c r="AP34" s="2113"/>
      <c r="AQ34" s="2113">
        <f>'6-3표준조사(4)'!R6</f>
        <v>0</v>
      </c>
      <c r="AR34" s="2113"/>
      <c r="AS34" s="2113"/>
      <c r="AT34" s="2113"/>
      <c r="AU34" s="2113"/>
      <c r="AV34" s="2113"/>
      <c r="AW34" s="2113"/>
      <c r="AX34" s="2113"/>
      <c r="AY34" s="612"/>
      <c r="AZ34" s="613"/>
    </row>
    <row r="35" spans="1:74" s="586" customFormat="1" ht="18" customHeight="1" thickBot="1">
      <c r="A35" s="578">
        <f>IF(S$33&gt;0,1,0)</f>
        <v>1</v>
      </c>
      <c r="B35" s="612"/>
      <c r="C35" s="2111" t="s">
        <v>806</v>
      </c>
      <c r="D35" s="2111"/>
      <c r="E35" s="2111"/>
      <c r="F35" s="2111"/>
      <c r="G35" s="2111"/>
      <c r="H35" s="2111"/>
      <c r="I35" s="2111"/>
      <c r="J35" s="2111"/>
      <c r="K35" s="2111" t="s">
        <v>807</v>
      </c>
      <c r="L35" s="2111"/>
      <c r="M35" s="2111"/>
      <c r="N35" s="2111"/>
      <c r="O35" s="2111"/>
      <c r="P35" s="2111"/>
      <c r="Q35" s="2111"/>
      <c r="R35" s="2111"/>
      <c r="S35" s="2115">
        <f>K19</f>
        <v>0</v>
      </c>
      <c r="T35" s="2115"/>
      <c r="U35" s="2115"/>
      <c r="V35" s="2115"/>
      <c r="W35" s="2115"/>
      <c r="X35" s="2115"/>
      <c r="Y35" s="2115"/>
      <c r="Z35" s="2115"/>
      <c r="AA35" s="2114"/>
      <c r="AB35" s="2114"/>
      <c r="AC35" s="2114"/>
      <c r="AD35" s="2114"/>
      <c r="AE35" s="2114"/>
      <c r="AF35" s="2114"/>
      <c r="AG35" s="2114"/>
      <c r="AH35" s="2114"/>
      <c r="AI35" s="2114"/>
      <c r="AJ35" s="2114"/>
      <c r="AK35" s="2114"/>
      <c r="AL35" s="2114"/>
      <c r="AM35" s="2114"/>
      <c r="AN35" s="2114"/>
      <c r="AO35" s="2114"/>
      <c r="AP35" s="2114"/>
      <c r="AQ35" s="2114"/>
      <c r="AR35" s="2114"/>
      <c r="AS35" s="2114"/>
      <c r="AT35" s="2114"/>
      <c r="AU35" s="2114"/>
      <c r="AV35" s="2114"/>
      <c r="AW35" s="2114"/>
      <c r="AX35" s="2114"/>
      <c r="AY35" s="612"/>
      <c r="AZ35" s="613"/>
    </row>
    <row r="36" spans="1:74" s="586" customFormat="1" ht="18" hidden="1" customHeight="1">
      <c r="A36" s="578">
        <f>IF(S$34&gt;0,1,0)</f>
        <v>0</v>
      </c>
      <c r="B36" s="630"/>
      <c r="C36" s="630" t="s">
        <v>407</v>
      </c>
      <c r="D36" s="630" t="s">
        <v>536</v>
      </c>
      <c r="E36" s="630"/>
      <c r="F36" s="630"/>
      <c r="G36" s="631"/>
      <c r="H36" s="631"/>
      <c r="I36" s="631"/>
      <c r="J36" s="631"/>
      <c r="K36" s="631"/>
      <c r="L36" s="618"/>
      <c r="M36" s="618"/>
      <c r="N36" s="618"/>
      <c r="O36" s="618"/>
      <c r="P36" s="618"/>
      <c r="Q36" s="632"/>
      <c r="R36" s="632"/>
      <c r="S36" s="632"/>
      <c r="T36" s="632"/>
      <c r="U36" s="632"/>
      <c r="V36" s="612"/>
      <c r="W36" s="612"/>
      <c r="X36" s="612"/>
      <c r="Y36" s="612"/>
      <c r="Z36" s="633"/>
      <c r="AA36" s="612"/>
      <c r="AB36" s="612"/>
      <c r="AC36" s="612"/>
      <c r="AD36" s="634"/>
      <c r="AE36" s="612"/>
      <c r="AF36" s="612"/>
      <c r="AG36" s="612"/>
      <c r="AH36" s="635"/>
      <c r="AI36" s="635"/>
      <c r="AJ36" s="635"/>
      <c r="AK36" s="635"/>
      <c r="AL36" s="635"/>
      <c r="AM36" s="635"/>
      <c r="AN36" s="635"/>
      <c r="AO36" s="635"/>
      <c r="AP36" s="635"/>
      <c r="AQ36" s="636"/>
      <c r="AR36" s="636"/>
      <c r="AS36" s="636"/>
      <c r="AT36" s="636"/>
      <c r="AU36" s="637"/>
      <c r="AV36" s="637"/>
      <c r="AW36" s="637"/>
      <c r="AX36" s="637"/>
      <c r="AY36" s="637"/>
      <c r="AZ36" s="638"/>
    </row>
    <row r="37" spans="1:74" s="586" customFormat="1" ht="18" hidden="1" customHeight="1">
      <c r="A37" s="578">
        <f>IF(S$34&gt;0,1,0)</f>
        <v>0</v>
      </c>
      <c r="B37" s="587"/>
      <c r="C37" s="587"/>
      <c r="D37" s="587" t="s">
        <v>540</v>
      </c>
      <c r="E37" s="587" t="s">
        <v>809</v>
      </c>
      <c r="F37" s="587"/>
      <c r="G37" s="587"/>
      <c r="H37" s="587"/>
      <c r="I37" s="587"/>
      <c r="J37" s="634"/>
      <c r="K37" s="634"/>
      <c r="L37" s="634"/>
      <c r="M37" s="634"/>
      <c r="N37" s="587"/>
      <c r="O37" s="587"/>
      <c r="P37" s="587"/>
      <c r="Q37" s="587"/>
      <c r="R37" s="587"/>
      <c r="S37" s="587"/>
      <c r="T37" s="632"/>
      <c r="U37" s="632"/>
      <c r="V37" s="632"/>
      <c r="W37" s="632"/>
      <c r="X37" s="587"/>
      <c r="Y37" s="587"/>
      <c r="Z37" s="587"/>
      <c r="AA37" s="587"/>
      <c r="AB37" s="632"/>
      <c r="AC37" s="632"/>
      <c r="AD37" s="632"/>
      <c r="AE37" s="632"/>
      <c r="AF37" s="587"/>
      <c r="AG37" s="587"/>
      <c r="AH37" s="587"/>
      <c r="AI37" s="587"/>
      <c r="AJ37" s="587"/>
      <c r="AK37" s="587"/>
      <c r="AL37" s="587"/>
      <c r="AM37" s="587"/>
      <c r="AN37" s="587"/>
      <c r="AO37" s="587"/>
      <c r="AP37" s="587"/>
      <c r="AQ37" s="587"/>
      <c r="AR37" s="587"/>
      <c r="AS37" s="587"/>
      <c r="AT37" s="587"/>
      <c r="AU37" s="587"/>
      <c r="AV37" s="587"/>
      <c r="AW37" s="587"/>
      <c r="AX37" s="587"/>
      <c r="AY37" s="587"/>
    </row>
    <row r="38" spans="1:74" s="600" customFormat="1" ht="18" hidden="1" customHeight="1">
      <c r="A38" s="578">
        <f>IF(S$34&gt;0,1,0)</f>
        <v>0</v>
      </c>
      <c r="B38" s="587"/>
      <c r="C38" s="587"/>
      <c r="D38" s="587" t="s">
        <v>540</v>
      </c>
      <c r="E38" s="588" t="s">
        <v>810</v>
      </c>
      <c r="F38" s="588"/>
      <c r="G38" s="588"/>
      <c r="H38" s="588"/>
      <c r="I38" s="588"/>
      <c r="J38" s="588"/>
      <c r="K38" s="588"/>
      <c r="L38" s="588"/>
      <c r="M38" s="588"/>
      <c r="N38" s="588"/>
      <c r="O38" s="588"/>
      <c r="P38" s="588"/>
      <c r="Q38" s="588"/>
      <c r="R38" s="588"/>
      <c r="S38" s="588"/>
      <c r="T38" s="588"/>
      <c r="U38" s="588"/>
      <c r="V38" s="588"/>
      <c r="W38" s="588"/>
      <c r="X38" s="588"/>
      <c r="Y38" s="588"/>
      <c r="Z38" s="588"/>
      <c r="AA38" s="588"/>
      <c r="AB38" s="588"/>
      <c r="AC38" s="588"/>
      <c r="AD38" s="588"/>
      <c r="AE38" s="588"/>
      <c r="AF38" s="588"/>
      <c r="AG38" s="588"/>
      <c r="AH38" s="588"/>
      <c r="AI38" s="588"/>
      <c r="AJ38" s="588"/>
      <c r="AK38" s="588"/>
      <c r="AL38" s="588"/>
      <c r="AM38" s="588"/>
      <c r="AN38" s="588"/>
      <c r="AO38" s="588"/>
      <c r="AP38" s="588"/>
      <c r="AQ38" s="588"/>
      <c r="AR38" s="588"/>
      <c r="AS38" s="588"/>
      <c r="AT38" s="588"/>
      <c r="AU38" s="588"/>
      <c r="AV38" s="588"/>
      <c r="AW38" s="588"/>
      <c r="AX38" s="588"/>
      <c r="AY38" s="588"/>
      <c r="AZ38" s="628"/>
    </row>
    <row r="39" spans="1:74" s="601" customFormat="1" ht="18" hidden="1" customHeight="1">
      <c r="A39" s="578"/>
      <c r="B39" s="587"/>
      <c r="C39" s="587" t="s">
        <v>811</v>
      </c>
      <c r="D39" s="587"/>
      <c r="E39" s="639"/>
      <c r="F39" s="639"/>
      <c r="G39" s="639"/>
      <c r="H39" s="639"/>
      <c r="I39" s="639"/>
      <c r="J39" s="639"/>
      <c r="K39" s="639"/>
      <c r="L39" s="639"/>
      <c r="M39" s="639"/>
      <c r="N39" s="639"/>
      <c r="O39" s="639"/>
      <c r="P39" s="639"/>
      <c r="Q39" s="639"/>
      <c r="R39" s="639"/>
      <c r="S39" s="639"/>
      <c r="T39" s="639"/>
      <c r="U39" s="639"/>
      <c r="V39" s="639"/>
      <c r="W39" s="639"/>
      <c r="X39" s="639"/>
      <c r="Y39" s="639"/>
      <c r="Z39" s="639"/>
      <c r="AA39" s="639"/>
      <c r="AB39" s="639"/>
      <c r="AC39" s="639"/>
      <c r="AD39" s="639"/>
      <c r="AE39" s="639"/>
      <c r="AF39" s="639"/>
      <c r="AG39" s="639"/>
      <c r="AH39" s="639"/>
      <c r="AI39" s="639"/>
      <c r="AJ39" s="639"/>
      <c r="AK39" s="639"/>
      <c r="AL39" s="639"/>
      <c r="AM39" s="639"/>
      <c r="AN39" s="639"/>
      <c r="AO39" s="639"/>
      <c r="AP39" s="639"/>
      <c r="AQ39" s="639"/>
      <c r="AR39" s="639"/>
      <c r="AS39" s="639"/>
      <c r="AT39" s="639"/>
      <c r="AU39" s="639"/>
      <c r="AV39" s="639"/>
      <c r="AW39" s="639"/>
      <c r="AX39" s="639"/>
      <c r="AY39" s="639"/>
      <c r="AZ39" s="640"/>
    </row>
    <row r="40" spans="1:74" s="600" customFormat="1" ht="18" hidden="1" customHeight="1">
      <c r="A40" s="578"/>
      <c r="B40" s="587"/>
      <c r="C40" s="587"/>
      <c r="D40" s="587" t="s">
        <v>540</v>
      </c>
      <c r="E40" s="639" t="s">
        <v>812</v>
      </c>
      <c r="F40" s="639"/>
      <c r="G40" s="639"/>
      <c r="H40" s="639"/>
      <c r="I40" s="639"/>
      <c r="J40" s="639"/>
      <c r="K40" s="639"/>
      <c r="L40" s="639"/>
      <c r="M40" s="639"/>
      <c r="N40" s="639"/>
      <c r="O40" s="639"/>
      <c r="P40" s="639"/>
      <c r="Q40" s="639"/>
      <c r="R40" s="639"/>
      <c r="S40" s="639"/>
      <c r="T40" s="639"/>
      <c r="U40" s="639"/>
      <c r="V40" s="639"/>
      <c r="W40" s="639"/>
      <c r="X40" s="639"/>
      <c r="Y40" s="639"/>
      <c r="Z40" s="639"/>
      <c r="AA40" s="639"/>
      <c r="AB40" s="639"/>
      <c r="AC40" s="639"/>
      <c r="AD40" s="639"/>
      <c r="AE40" s="639"/>
      <c r="AF40" s="639"/>
      <c r="AG40" s="639"/>
      <c r="AH40" s="639"/>
      <c r="AI40" s="639"/>
      <c r="AJ40" s="639"/>
      <c r="AK40" s="639"/>
      <c r="AL40" s="639"/>
      <c r="AM40" s="639"/>
      <c r="AN40" s="639"/>
      <c r="AO40" s="639"/>
      <c r="AP40" s="639"/>
      <c r="AQ40" s="639"/>
      <c r="AR40" s="639"/>
      <c r="AS40" s="639"/>
      <c r="AT40" s="639"/>
      <c r="AU40" s="639"/>
      <c r="AV40" s="639"/>
      <c r="AW40" s="639"/>
      <c r="AX40" s="639"/>
      <c r="AY40" s="639"/>
      <c r="AZ40" s="640"/>
    </row>
    <row r="41" spans="1:74" s="600" customFormat="1" ht="18" hidden="1" customHeight="1">
      <c r="A41" s="578"/>
      <c r="B41" s="587"/>
      <c r="C41" s="587"/>
      <c r="D41" s="587" t="s">
        <v>540</v>
      </c>
      <c r="E41" s="639" t="s">
        <v>813</v>
      </c>
      <c r="F41" s="639"/>
      <c r="G41" s="639"/>
      <c r="H41" s="639"/>
      <c r="I41" s="639"/>
      <c r="J41" s="639"/>
      <c r="K41" s="639"/>
      <c r="L41" s="639"/>
      <c r="M41" s="639"/>
      <c r="N41" s="639"/>
      <c r="O41" s="639"/>
      <c r="P41" s="639"/>
      <c r="Q41" s="639"/>
      <c r="R41" s="639"/>
      <c r="S41" s="639"/>
      <c r="T41" s="639"/>
      <c r="U41" s="639"/>
      <c r="V41" s="639"/>
      <c r="W41" s="639"/>
      <c r="X41" s="639"/>
      <c r="Y41" s="639"/>
      <c r="Z41" s="639"/>
      <c r="AA41" s="639"/>
      <c r="AB41" s="639"/>
      <c r="AC41" s="639"/>
      <c r="AD41" s="639"/>
      <c r="AE41" s="639"/>
      <c r="AF41" s="639"/>
      <c r="AG41" s="639"/>
      <c r="AH41" s="639"/>
      <c r="AI41" s="639"/>
      <c r="AJ41" s="639"/>
      <c r="AK41" s="639"/>
      <c r="AL41" s="639"/>
      <c r="AM41" s="639"/>
      <c r="AN41" s="639"/>
      <c r="AO41" s="639"/>
      <c r="AP41" s="639"/>
      <c r="AQ41" s="639"/>
      <c r="AR41" s="639"/>
      <c r="AS41" s="639"/>
      <c r="AT41" s="639"/>
      <c r="AU41" s="639"/>
      <c r="AV41" s="639"/>
      <c r="AW41" s="639"/>
      <c r="AX41" s="639"/>
      <c r="AY41" s="639"/>
      <c r="AZ41" s="640"/>
    </row>
    <row r="42" spans="1:74" s="600" customFormat="1" ht="18" hidden="1" customHeight="1">
      <c r="A42" s="578"/>
      <c r="B42" s="587"/>
      <c r="C42" s="587" t="s">
        <v>814</v>
      </c>
      <c r="D42" s="587" t="s">
        <v>815</v>
      </c>
      <c r="E42" s="639"/>
      <c r="F42" s="639"/>
      <c r="G42" s="639"/>
      <c r="H42" s="639"/>
      <c r="I42" s="639"/>
      <c r="J42" s="639"/>
      <c r="K42" s="639"/>
      <c r="L42" s="639"/>
      <c r="M42" s="639"/>
      <c r="N42" s="639"/>
      <c r="O42" s="639"/>
      <c r="P42" s="639"/>
      <c r="Q42" s="639"/>
      <c r="R42" s="639"/>
      <c r="S42" s="639"/>
      <c r="T42" s="639"/>
      <c r="U42" s="639"/>
      <c r="V42" s="639"/>
      <c r="W42" s="639"/>
      <c r="X42" s="639"/>
      <c r="Y42" s="639"/>
      <c r="Z42" s="639"/>
      <c r="AA42" s="639"/>
      <c r="AB42" s="639"/>
      <c r="AC42" s="639"/>
      <c r="AD42" s="639"/>
      <c r="AE42" s="639"/>
      <c r="AF42" s="639"/>
      <c r="AG42" s="639"/>
      <c r="AH42" s="639"/>
      <c r="AI42" s="639"/>
      <c r="AJ42" s="639"/>
      <c r="AK42" s="639"/>
      <c r="AL42" s="639"/>
      <c r="AM42" s="639"/>
      <c r="AN42" s="639"/>
      <c r="AO42" s="639"/>
      <c r="AP42" s="639"/>
      <c r="AQ42" s="639"/>
      <c r="AR42" s="639"/>
      <c r="AS42" s="639"/>
      <c r="AT42" s="639"/>
      <c r="AU42" s="639"/>
      <c r="AV42" s="639"/>
      <c r="AW42" s="639"/>
      <c r="AX42" s="639"/>
      <c r="AY42" s="639"/>
      <c r="AZ42" s="640"/>
    </row>
    <row r="43" spans="1:74" s="600" customFormat="1" ht="18" hidden="1" customHeight="1">
      <c r="A43" s="578"/>
      <c r="B43" s="587"/>
      <c r="C43" s="587"/>
      <c r="D43" s="587" t="s">
        <v>540</v>
      </c>
      <c r="E43" s="639" t="s">
        <v>816</v>
      </c>
      <c r="F43" s="639"/>
      <c r="G43" s="639"/>
      <c r="H43" s="639"/>
      <c r="I43" s="639"/>
      <c r="J43" s="639"/>
      <c r="K43" s="639"/>
      <c r="L43" s="639"/>
      <c r="M43" s="639"/>
      <c r="N43" s="639"/>
      <c r="O43" s="639"/>
      <c r="P43" s="639"/>
      <c r="Q43" s="639"/>
      <c r="R43" s="639"/>
      <c r="S43" s="639"/>
      <c r="T43" s="639"/>
      <c r="U43" s="639"/>
      <c r="V43" s="639"/>
      <c r="W43" s="639"/>
      <c r="X43" s="639"/>
      <c r="Y43" s="639"/>
      <c r="Z43" s="639"/>
      <c r="AA43" s="639"/>
      <c r="AB43" s="639"/>
      <c r="AC43" s="639"/>
      <c r="AD43" s="639"/>
      <c r="AE43" s="639"/>
      <c r="AF43" s="639"/>
      <c r="AG43" s="639"/>
      <c r="AH43" s="639"/>
      <c r="AI43" s="639"/>
      <c r="AJ43" s="639"/>
      <c r="AK43" s="639"/>
      <c r="AL43" s="639"/>
      <c r="AM43" s="639"/>
      <c r="AN43" s="639"/>
      <c r="AO43" s="639"/>
      <c r="AP43" s="639"/>
      <c r="AQ43" s="639"/>
      <c r="AR43" s="639"/>
      <c r="AS43" s="639"/>
      <c r="AT43" s="639"/>
      <c r="AU43" s="639"/>
      <c r="AV43" s="639"/>
      <c r="AW43" s="639"/>
      <c r="AX43" s="639"/>
      <c r="AY43" s="639"/>
      <c r="AZ43" s="640"/>
    </row>
    <row r="44" spans="1:74" s="600" customFormat="1" ht="18" hidden="1" customHeight="1">
      <c r="A44" s="578"/>
      <c r="B44" s="587"/>
      <c r="C44" s="587"/>
      <c r="D44" s="587" t="s">
        <v>540</v>
      </c>
      <c r="E44" s="639" t="s">
        <v>817</v>
      </c>
      <c r="F44" s="639"/>
      <c r="G44" s="639"/>
      <c r="H44" s="639"/>
      <c r="I44" s="639"/>
      <c r="J44" s="639"/>
      <c r="K44" s="639"/>
      <c r="L44" s="639"/>
      <c r="M44" s="639"/>
      <c r="N44" s="639"/>
      <c r="O44" s="639"/>
      <c r="P44" s="639"/>
      <c r="Q44" s="639"/>
      <c r="R44" s="639"/>
      <c r="S44" s="639"/>
      <c r="T44" s="639"/>
      <c r="U44" s="639"/>
      <c r="V44" s="639"/>
      <c r="W44" s="639"/>
      <c r="X44" s="639"/>
      <c r="Y44" s="639"/>
      <c r="Z44" s="639"/>
      <c r="AA44" s="639"/>
      <c r="AB44" s="639"/>
      <c r="AC44" s="639"/>
      <c r="AD44" s="639"/>
      <c r="AE44" s="639"/>
      <c r="AF44" s="639"/>
      <c r="AG44" s="639"/>
      <c r="AH44" s="639"/>
      <c r="AI44" s="639"/>
      <c r="AJ44" s="639"/>
      <c r="AK44" s="639"/>
      <c r="AL44" s="639"/>
      <c r="AM44" s="639"/>
      <c r="AN44" s="639"/>
      <c r="AO44" s="639"/>
      <c r="AP44" s="639"/>
      <c r="AQ44" s="639"/>
      <c r="AR44" s="639"/>
      <c r="AS44" s="639"/>
      <c r="AT44" s="639"/>
      <c r="AU44" s="639"/>
      <c r="AV44" s="639"/>
      <c r="AW44" s="639"/>
      <c r="AX44" s="639"/>
      <c r="AY44" s="639"/>
      <c r="AZ44" s="640"/>
    </row>
    <row r="45" spans="1:74" s="600" customFormat="1" ht="18" hidden="1" customHeight="1">
      <c r="A45" s="578"/>
      <c r="B45" s="587"/>
      <c r="C45" s="587"/>
      <c r="D45" s="587" t="s">
        <v>540</v>
      </c>
      <c r="E45" s="639" t="s">
        <v>818</v>
      </c>
      <c r="F45" s="639"/>
      <c r="G45" s="639"/>
      <c r="H45" s="639"/>
      <c r="I45" s="639"/>
      <c r="J45" s="639"/>
      <c r="K45" s="639"/>
      <c r="L45" s="639"/>
      <c r="M45" s="639"/>
      <c r="N45" s="639"/>
      <c r="O45" s="639"/>
      <c r="P45" s="639"/>
      <c r="Q45" s="639"/>
      <c r="R45" s="639"/>
      <c r="S45" s="639"/>
      <c r="T45" s="639"/>
      <c r="U45" s="639"/>
      <c r="V45" s="639"/>
      <c r="W45" s="639"/>
      <c r="X45" s="639"/>
      <c r="Y45" s="639"/>
      <c r="Z45" s="639"/>
      <c r="AA45" s="639"/>
      <c r="AB45" s="639"/>
      <c r="AC45" s="639"/>
      <c r="AD45" s="639"/>
      <c r="AE45" s="639"/>
      <c r="AF45" s="639"/>
      <c r="AG45" s="639"/>
      <c r="AH45" s="639"/>
      <c r="AI45" s="639"/>
      <c r="AJ45" s="639"/>
      <c r="AK45" s="639"/>
      <c r="AL45" s="639"/>
      <c r="AM45" s="639"/>
      <c r="AN45" s="639"/>
      <c r="AO45" s="639"/>
      <c r="AP45" s="639"/>
      <c r="AQ45" s="639"/>
      <c r="AR45" s="639"/>
      <c r="AS45" s="639"/>
      <c r="AT45" s="639"/>
      <c r="AU45" s="639"/>
      <c r="AV45" s="639"/>
      <c r="AW45" s="639"/>
      <c r="AX45" s="639"/>
      <c r="AY45" s="639"/>
      <c r="AZ45" s="640"/>
    </row>
    <row r="46" spans="1:74" s="600" customFormat="1" ht="18" hidden="1" customHeight="1">
      <c r="A46" s="578"/>
      <c r="B46" s="587"/>
      <c r="C46" s="587"/>
      <c r="D46" s="587" t="s">
        <v>540</v>
      </c>
      <c r="E46" s="639" t="s">
        <v>819</v>
      </c>
      <c r="F46" s="639"/>
      <c r="G46" s="639"/>
      <c r="H46" s="639"/>
      <c r="I46" s="639"/>
      <c r="J46" s="639"/>
      <c r="K46" s="639"/>
      <c r="L46" s="639"/>
      <c r="M46" s="639"/>
      <c r="N46" s="639"/>
      <c r="O46" s="639"/>
      <c r="P46" s="639"/>
      <c r="Q46" s="639"/>
      <c r="R46" s="639"/>
      <c r="S46" s="639"/>
      <c r="T46" s="639"/>
      <c r="U46" s="639"/>
      <c r="V46" s="639"/>
      <c r="W46" s="639"/>
      <c r="X46" s="639"/>
      <c r="Y46" s="639"/>
      <c r="Z46" s="639"/>
      <c r="AA46" s="639"/>
      <c r="AB46" s="639"/>
      <c r="AC46" s="639"/>
      <c r="AD46" s="639"/>
      <c r="AE46" s="639"/>
      <c r="AF46" s="639"/>
      <c r="AG46" s="639"/>
      <c r="AH46" s="639"/>
      <c r="AI46" s="639"/>
      <c r="AJ46" s="639"/>
      <c r="AK46" s="639"/>
      <c r="AL46" s="639"/>
      <c r="AM46" s="639"/>
      <c r="AN46" s="639"/>
      <c r="AO46" s="639"/>
      <c r="AP46" s="639"/>
      <c r="AQ46" s="639"/>
      <c r="AR46" s="639"/>
      <c r="AS46" s="639"/>
      <c r="AT46" s="639"/>
      <c r="AU46" s="639"/>
      <c r="AV46" s="639"/>
      <c r="AW46" s="639"/>
      <c r="AX46" s="639"/>
      <c r="AY46" s="639"/>
      <c r="AZ46" s="640"/>
    </row>
    <row r="47" spans="1:74" s="600" customFormat="1" ht="18" hidden="1" customHeight="1">
      <c r="A47" s="578"/>
      <c r="B47" s="587"/>
      <c r="C47" s="587"/>
      <c r="D47" s="587" t="s">
        <v>540</v>
      </c>
      <c r="E47" s="639" t="s">
        <v>820</v>
      </c>
      <c r="F47" s="639"/>
      <c r="G47" s="639"/>
      <c r="H47" s="639"/>
      <c r="I47" s="639"/>
      <c r="J47" s="639"/>
      <c r="K47" s="639"/>
      <c r="L47" s="639"/>
      <c r="M47" s="639"/>
      <c r="N47" s="639"/>
      <c r="O47" s="639"/>
      <c r="P47" s="639"/>
      <c r="Q47" s="639"/>
      <c r="R47" s="639"/>
      <c r="S47" s="639"/>
      <c r="T47" s="639"/>
      <c r="U47" s="639"/>
      <c r="V47" s="639"/>
      <c r="W47" s="639"/>
      <c r="X47" s="639"/>
      <c r="Y47" s="639"/>
      <c r="Z47" s="639"/>
      <c r="AA47" s="639"/>
      <c r="AB47" s="639"/>
      <c r="AC47" s="639"/>
      <c r="AD47" s="639"/>
      <c r="AE47" s="639"/>
      <c r="AF47" s="639"/>
      <c r="AG47" s="639"/>
      <c r="AH47" s="639"/>
      <c r="AI47" s="639"/>
      <c r="AJ47" s="639"/>
      <c r="AK47" s="639"/>
      <c r="AL47" s="639"/>
      <c r="AM47" s="639"/>
      <c r="AN47" s="639"/>
      <c r="AO47" s="639"/>
      <c r="AP47" s="639"/>
      <c r="AQ47" s="639"/>
      <c r="AR47" s="639"/>
      <c r="AS47" s="639"/>
      <c r="AT47" s="639"/>
      <c r="AU47" s="639"/>
      <c r="AV47" s="639"/>
      <c r="AW47" s="639"/>
      <c r="AX47" s="639"/>
      <c r="AY47" s="639"/>
      <c r="AZ47" s="640"/>
    </row>
    <row r="48" spans="1:74" s="600" customFormat="1" ht="18" hidden="1" customHeight="1">
      <c r="A48" s="578"/>
      <c r="B48" s="587"/>
      <c r="C48" s="587"/>
      <c r="D48" s="587" t="s">
        <v>540</v>
      </c>
      <c r="E48" s="639" t="s">
        <v>821</v>
      </c>
      <c r="F48" s="639"/>
      <c r="G48" s="639"/>
      <c r="H48" s="639"/>
      <c r="I48" s="639"/>
      <c r="J48" s="639"/>
      <c r="K48" s="639"/>
      <c r="L48" s="639"/>
      <c r="M48" s="639"/>
      <c r="N48" s="639"/>
      <c r="O48" s="639"/>
      <c r="P48" s="639"/>
      <c r="Q48" s="639"/>
      <c r="R48" s="639"/>
      <c r="S48" s="639"/>
      <c r="T48" s="639"/>
      <c r="U48" s="639"/>
      <c r="V48" s="639"/>
      <c r="W48" s="639"/>
      <c r="X48" s="639"/>
      <c r="Y48" s="639"/>
      <c r="Z48" s="639"/>
      <c r="AA48" s="639"/>
      <c r="AB48" s="639"/>
      <c r="AC48" s="639"/>
      <c r="AD48" s="639"/>
      <c r="AE48" s="639"/>
      <c r="AF48" s="639"/>
      <c r="AG48" s="639"/>
      <c r="AH48" s="639"/>
      <c r="AI48" s="639"/>
      <c r="AJ48" s="639"/>
      <c r="AK48" s="639"/>
      <c r="AL48" s="639"/>
      <c r="AM48" s="639"/>
      <c r="AN48" s="639"/>
      <c r="AO48" s="639"/>
      <c r="AP48" s="639"/>
      <c r="AQ48" s="639"/>
      <c r="AR48" s="639"/>
      <c r="AS48" s="639"/>
      <c r="AT48" s="639"/>
      <c r="AU48" s="639"/>
      <c r="AV48" s="639"/>
      <c r="AW48" s="639"/>
      <c r="AX48" s="639"/>
      <c r="AY48" s="639"/>
      <c r="AZ48" s="640"/>
    </row>
    <row r="49" spans="1:62" s="600" customFormat="1" ht="18" hidden="1" customHeight="1" thickBot="1">
      <c r="A49" s="578"/>
      <c r="B49" s="587"/>
      <c r="C49" s="587"/>
      <c r="D49" s="587" t="s">
        <v>540</v>
      </c>
      <c r="E49" s="639" t="s">
        <v>822</v>
      </c>
      <c r="F49" s="639"/>
      <c r="G49" s="639"/>
      <c r="H49" s="639"/>
      <c r="I49" s="639"/>
      <c r="J49" s="639"/>
      <c r="K49" s="639"/>
      <c r="L49" s="639"/>
      <c r="M49" s="639"/>
      <c r="N49" s="639"/>
      <c r="O49" s="639"/>
      <c r="P49" s="639"/>
      <c r="Q49" s="639"/>
      <c r="R49" s="639"/>
      <c r="S49" s="639"/>
      <c r="T49" s="639"/>
      <c r="U49" s="639"/>
      <c r="V49" s="639"/>
      <c r="W49" s="639"/>
      <c r="X49" s="639"/>
      <c r="Y49" s="639"/>
      <c r="Z49" s="639"/>
      <c r="AA49" s="639"/>
      <c r="AB49" s="639"/>
      <c r="AC49" s="639"/>
      <c r="AD49" s="639"/>
      <c r="AE49" s="639"/>
      <c r="AF49" s="639"/>
      <c r="AG49" s="639"/>
      <c r="AH49" s="639"/>
      <c r="AI49" s="639"/>
      <c r="AJ49" s="639"/>
      <c r="AK49" s="639"/>
      <c r="AL49" s="639"/>
      <c r="AM49" s="639"/>
      <c r="AN49" s="639"/>
      <c r="AO49" s="639"/>
      <c r="AP49" s="639"/>
      <c r="AQ49" s="639"/>
      <c r="AR49" s="639"/>
      <c r="AS49" s="639"/>
      <c r="AT49" s="639"/>
      <c r="AU49" s="639"/>
      <c r="AV49" s="639"/>
      <c r="AW49" s="639"/>
      <c r="AX49" s="639"/>
      <c r="AY49" s="639"/>
      <c r="AZ49" s="640"/>
    </row>
    <row r="50" spans="1:62" s="600" customFormat="1" ht="18" hidden="1" customHeight="1" thickBot="1">
      <c r="A50" s="578">
        <f>IF(K$68&gt;0,1,0)</f>
        <v>0</v>
      </c>
      <c r="B50" s="587"/>
      <c r="C50" s="587"/>
      <c r="D50" s="639"/>
      <c r="E50" s="641"/>
      <c r="F50" s="641"/>
      <c r="G50" s="641"/>
      <c r="H50" s="641"/>
      <c r="I50" s="641"/>
      <c r="J50" s="641"/>
      <c r="K50" s="641"/>
      <c r="L50" s="641"/>
      <c r="M50" s="641"/>
      <c r="N50" s="641"/>
      <c r="O50" s="641"/>
      <c r="P50" s="641"/>
      <c r="Q50" s="641"/>
      <c r="R50" s="641"/>
      <c r="S50" s="641"/>
      <c r="T50" s="641"/>
      <c r="U50" s="641"/>
      <c r="V50" s="641"/>
      <c r="W50" s="641"/>
      <c r="X50" s="641"/>
      <c r="Y50" s="641"/>
      <c r="Z50" s="641"/>
      <c r="AA50" s="641"/>
      <c r="AB50" s="641"/>
      <c r="AC50" s="641"/>
      <c r="AD50" s="641"/>
      <c r="AE50" s="641"/>
      <c r="AF50" s="641"/>
      <c r="AG50" s="641"/>
      <c r="AH50" s="641"/>
      <c r="AI50" s="641"/>
      <c r="AJ50" s="641"/>
      <c r="AK50" s="641"/>
      <c r="AL50" s="641"/>
      <c r="AM50" s="641"/>
      <c r="AN50" s="641"/>
      <c r="AO50" s="641"/>
      <c r="AP50" s="641"/>
      <c r="AQ50" s="641"/>
      <c r="AR50" s="641"/>
      <c r="AS50" s="641"/>
      <c r="AT50" s="641"/>
      <c r="AU50" s="641"/>
      <c r="AV50" s="641"/>
      <c r="AW50" s="641"/>
      <c r="AX50" s="641"/>
      <c r="AY50" s="641"/>
      <c r="AZ50" s="640"/>
    </row>
    <row r="51" spans="1:62" ht="33" thickTop="1" thickBot="1">
      <c r="A51" s="578">
        <f>IF(K$69&gt;0,1,0)</f>
        <v>0</v>
      </c>
      <c r="B51" s="2117" t="s">
        <v>823</v>
      </c>
      <c r="C51" s="2118"/>
      <c r="D51" s="2118"/>
      <c r="E51" s="2118"/>
      <c r="F51" s="2118"/>
      <c r="G51" s="2118"/>
      <c r="H51" s="2118"/>
      <c r="I51" s="2118"/>
      <c r="J51" s="2118"/>
      <c r="K51" s="2118"/>
      <c r="L51" s="2118"/>
      <c r="M51" s="2118"/>
      <c r="N51" s="2118"/>
      <c r="O51" s="2118"/>
      <c r="P51" s="2118"/>
      <c r="Q51" s="2118"/>
      <c r="R51" s="2118"/>
      <c r="S51" s="2118"/>
      <c r="T51" s="2118"/>
      <c r="U51" s="2118"/>
      <c r="V51" s="2118"/>
      <c r="W51" s="2118"/>
      <c r="X51" s="2118"/>
      <c r="Y51" s="2118"/>
      <c r="Z51" s="2118"/>
      <c r="AA51" s="2118"/>
      <c r="AB51" s="2118"/>
      <c r="AC51" s="2118"/>
      <c r="AD51" s="2118"/>
      <c r="AE51" s="2118"/>
      <c r="AF51" s="2118"/>
      <c r="AG51" s="2118"/>
      <c r="AH51" s="2118"/>
      <c r="AI51" s="2118"/>
      <c r="AJ51" s="2118"/>
      <c r="AK51" s="2118"/>
      <c r="AL51" s="2118"/>
      <c r="AM51" s="2118"/>
      <c r="AN51" s="2118"/>
      <c r="AO51" s="2118"/>
      <c r="AP51" s="2118"/>
      <c r="AQ51" s="2118"/>
      <c r="AR51" s="2118"/>
      <c r="AS51" s="2118"/>
      <c r="AT51" s="2118"/>
      <c r="AU51" s="2118"/>
      <c r="AV51" s="2118"/>
      <c r="AW51" s="2118"/>
      <c r="AX51" s="2118"/>
      <c r="AY51" s="2119"/>
      <c r="AZ51" s="574"/>
    </row>
    <row r="52" spans="1:62" s="580" customFormat="1" ht="9.9499999999999993" customHeight="1" thickTop="1">
      <c r="A52" s="578">
        <f t="shared" ref="A52:A85" si="1">IF(K$69&gt;0,1,0)</f>
        <v>0</v>
      </c>
      <c r="B52" s="579"/>
      <c r="C52" s="579"/>
      <c r="D52" s="579"/>
      <c r="E52" s="579"/>
      <c r="F52" s="579"/>
      <c r="G52" s="579"/>
      <c r="H52" s="579"/>
      <c r="I52" s="579"/>
      <c r="J52" s="579"/>
      <c r="K52" s="579"/>
      <c r="L52" s="579"/>
      <c r="M52" s="579"/>
      <c r="N52" s="579"/>
      <c r="O52" s="579"/>
      <c r="P52" s="579"/>
      <c r="Q52" s="579"/>
      <c r="R52" s="579"/>
      <c r="S52" s="579"/>
      <c r="T52" s="579"/>
      <c r="U52" s="579"/>
      <c r="V52" s="579"/>
      <c r="W52" s="579"/>
      <c r="X52" s="579"/>
      <c r="Y52" s="579"/>
      <c r="Z52" s="579"/>
      <c r="AA52" s="579"/>
      <c r="AB52" s="579"/>
      <c r="AC52" s="579"/>
      <c r="AD52" s="579"/>
      <c r="AE52" s="579"/>
      <c r="AF52" s="579"/>
      <c r="AG52" s="579"/>
      <c r="AH52" s="579"/>
      <c r="AI52" s="579"/>
      <c r="AJ52" s="579"/>
      <c r="AK52" s="579"/>
      <c r="AL52" s="579"/>
      <c r="AM52" s="579"/>
      <c r="AN52" s="579"/>
      <c r="AO52" s="579"/>
      <c r="AP52" s="579"/>
      <c r="AQ52" s="579"/>
      <c r="AR52" s="579"/>
      <c r="AS52" s="579"/>
      <c r="AT52" s="579"/>
      <c r="AU52" s="579"/>
      <c r="AV52" s="579"/>
      <c r="AW52" s="579"/>
      <c r="AX52" s="579"/>
      <c r="AY52" s="579"/>
    </row>
    <row r="53" spans="1:62" s="584" customFormat="1" ht="30" customHeight="1">
      <c r="A53" s="578">
        <f t="shared" si="1"/>
        <v>0</v>
      </c>
      <c r="B53" s="581"/>
      <c r="C53" s="581"/>
      <c r="D53" s="581"/>
      <c r="E53" s="581"/>
      <c r="F53" s="2120" t="s">
        <v>768</v>
      </c>
      <c r="G53" s="2120"/>
      <c r="H53" s="2120"/>
      <c r="I53" s="2120"/>
      <c r="J53" s="2120"/>
      <c r="K53" s="2120"/>
      <c r="L53" s="2172">
        <f>+'6-3표준조사(4)'!K79</f>
        <v>0</v>
      </c>
      <c r="M53" s="2121"/>
      <c r="N53" s="2121"/>
      <c r="O53" s="2121"/>
      <c r="P53" s="2121"/>
      <c r="Q53" s="2121"/>
      <c r="R53" s="582"/>
      <c r="S53" s="582"/>
      <c r="T53" s="2120" t="s">
        <v>769</v>
      </c>
      <c r="U53" s="2120"/>
      <c r="V53" s="2120"/>
      <c r="W53" s="2120"/>
      <c r="X53" s="2120"/>
      <c r="Y53" s="2120"/>
      <c r="Z53" s="2172">
        <f>+'6-3표준조사(4)'!L79</f>
        <v>0</v>
      </c>
      <c r="AA53" s="2121"/>
      <c r="AB53" s="2121"/>
      <c r="AC53" s="2121"/>
      <c r="AD53" s="2121"/>
      <c r="AE53" s="2121"/>
      <c r="AF53" s="582"/>
      <c r="AG53" s="582"/>
      <c r="AH53" s="2120" t="s">
        <v>770</v>
      </c>
      <c r="AI53" s="2120"/>
      <c r="AJ53" s="2120"/>
      <c r="AK53" s="2120"/>
      <c r="AL53" s="2120"/>
      <c r="AM53" s="2120"/>
      <c r="AN53" s="2120"/>
      <c r="AO53" s="2121">
        <f>+'6-3표준조사(4)'!R79</f>
        <v>0</v>
      </c>
      <c r="AP53" s="2121"/>
      <c r="AQ53" s="2121"/>
      <c r="AR53" s="2121"/>
      <c r="AS53" s="2121"/>
      <c r="AT53" s="2121"/>
      <c r="AU53" s="583"/>
      <c r="AV53" s="583"/>
      <c r="AW53" s="583"/>
      <c r="AX53" s="583"/>
      <c r="AY53" s="581"/>
    </row>
    <row r="54" spans="1:62" s="580" customFormat="1" ht="14.25" customHeight="1">
      <c r="A54" s="578">
        <f t="shared" si="1"/>
        <v>0</v>
      </c>
      <c r="B54" s="579"/>
      <c r="C54" s="579"/>
      <c r="D54" s="579"/>
      <c r="E54" s="579"/>
      <c r="F54" s="579"/>
      <c r="G54" s="579"/>
      <c r="H54" s="579"/>
      <c r="I54" s="579"/>
      <c r="J54" s="579"/>
      <c r="K54" s="579"/>
      <c r="L54" s="579"/>
      <c r="M54" s="579"/>
      <c r="N54" s="579"/>
      <c r="O54" s="579"/>
      <c r="P54" s="579"/>
      <c r="Q54" s="579"/>
      <c r="R54" s="579"/>
      <c r="S54" s="579"/>
      <c r="T54" s="579"/>
      <c r="U54" s="579"/>
      <c r="V54" s="579"/>
      <c r="W54" s="579"/>
      <c r="X54" s="579"/>
      <c r="Y54" s="579"/>
      <c r="Z54" s="579"/>
      <c r="AA54" s="579"/>
      <c r="AB54" s="579"/>
      <c r="AC54" s="579"/>
      <c r="AD54" s="579"/>
      <c r="AE54" s="579"/>
      <c r="AF54" s="579"/>
      <c r="AG54" s="579"/>
      <c r="AH54" s="579"/>
      <c r="AI54" s="579"/>
      <c r="AJ54" s="579"/>
      <c r="AK54" s="579"/>
      <c r="AL54" s="579"/>
      <c r="AM54" s="579"/>
      <c r="AN54" s="579"/>
      <c r="AO54" s="579"/>
      <c r="AP54" s="579"/>
      <c r="AQ54" s="579"/>
      <c r="AR54" s="579"/>
      <c r="AS54" s="579"/>
      <c r="AT54" s="579"/>
      <c r="AU54" s="579"/>
      <c r="AV54" s="579"/>
      <c r="AW54" s="579"/>
      <c r="AX54" s="579"/>
      <c r="AY54" s="579"/>
    </row>
    <row r="55" spans="1:62" s="586" customFormat="1" ht="20.100000000000001" customHeight="1">
      <c r="A55" s="578">
        <f t="shared" si="1"/>
        <v>0</v>
      </c>
      <c r="B55" s="2116" t="s">
        <v>771</v>
      </c>
      <c r="C55" s="2116"/>
      <c r="D55" s="2116"/>
      <c r="E55" s="2116"/>
      <c r="F55" s="2116"/>
      <c r="G55" s="2116"/>
      <c r="H55" s="2116"/>
      <c r="I55" s="2116"/>
      <c r="J55" s="2116"/>
      <c r="K55" s="2116"/>
      <c r="L55" s="2116"/>
      <c r="M55" s="2116"/>
      <c r="N55" s="2116"/>
      <c r="O55" s="2116"/>
      <c r="P55" s="2116"/>
      <c r="Q55" s="2116"/>
      <c r="R55" s="2116"/>
      <c r="S55" s="2116"/>
      <c r="T55" s="2116"/>
      <c r="U55" s="2116"/>
      <c r="V55" s="2116"/>
      <c r="W55" s="2116"/>
      <c r="X55" s="2116"/>
      <c r="Y55" s="2116"/>
      <c r="Z55" s="2116"/>
      <c r="AA55" s="2116"/>
      <c r="AB55" s="2116"/>
      <c r="AC55" s="2116"/>
      <c r="AD55" s="2116"/>
      <c r="AE55" s="2116"/>
      <c r="AF55" s="2116"/>
      <c r="AG55" s="2116"/>
      <c r="AH55" s="2116"/>
      <c r="AI55" s="2116"/>
      <c r="AJ55" s="2116"/>
      <c r="AK55" s="2116"/>
      <c r="AL55" s="2116"/>
      <c r="AM55" s="2116"/>
      <c r="AN55" s="2116"/>
      <c r="AO55" s="2116"/>
      <c r="AP55" s="2116"/>
      <c r="AQ55" s="2116"/>
      <c r="AR55" s="2116"/>
      <c r="AS55" s="2116"/>
      <c r="AT55" s="2116"/>
      <c r="AU55" s="2116"/>
      <c r="AV55" s="2116"/>
      <c r="AW55" s="2116"/>
      <c r="AX55" s="2116"/>
      <c r="AY55" s="2116"/>
      <c r="AZ55" s="585"/>
    </row>
    <row r="56" spans="1:62" s="586" customFormat="1" ht="18" customHeight="1">
      <c r="A56" s="578">
        <f t="shared" si="1"/>
        <v>0</v>
      </c>
      <c r="B56" s="587"/>
      <c r="C56" s="587" t="s">
        <v>772</v>
      </c>
      <c r="D56" s="588" t="s">
        <v>773</v>
      </c>
      <c r="E56" s="588"/>
      <c r="F56" s="589"/>
      <c r="G56" s="589"/>
      <c r="H56" s="589"/>
      <c r="I56" s="589"/>
      <c r="J56" s="590"/>
      <c r="K56" s="587"/>
      <c r="L56" s="587"/>
      <c r="M56" s="588"/>
      <c r="N56" s="588"/>
      <c r="O56" s="590"/>
      <c r="P56" s="588"/>
      <c r="Q56" s="588"/>
      <c r="R56" s="588"/>
      <c r="S56" s="588"/>
      <c r="T56" s="588"/>
      <c r="U56" s="588"/>
      <c r="V56" s="588"/>
      <c r="W56" s="588"/>
      <c r="X56" s="588"/>
      <c r="Y56" s="588"/>
      <c r="Z56" s="588"/>
      <c r="AA56" s="588"/>
      <c r="AB56" s="588"/>
      <c r="AC56" s="588"/>
      <c r="AD56" s="588"/>
      <c r="AE56" s="588"/>
      <c r="AF56" s="587"/>
      <c r="AG56" s="587"/>
      <c r="AH56" s="587"/>
      <c r="AI56" s="587"/>
      <c r="AJ56" s="587"/>
      <c r="AK56" s="587"/>
      <c r="AL56" s="587"/>
      <c r="AM56" s="587"/>
      <c r="AN56" s="587"/>
      <c r="AO56" s="587"/>
      <c r="AP56" s="587"/>
      <c r="AQ56" s="587"/>
      <c r="AR56" s="587"/>
      <c r="AS56" s="587"/>
      <c r="AT56" s="587"/>
      <c r="AU56" s="587"/>
      <c r="AV56" s="587"/>
      <c r="AW56" s="587"/>
      <c r="AX56" s="587"/>
      <c r="AY56" s="587"/>
    </row>
    <row r="57" spans="1:62" s="586" customFormat="1" ht="18" customHeight="1">
      <c r="A57" s="578">
        <f t="shared" si="1"/>
        <v>0</v>
      </c>
      <c r="B57" s="587"/>
      <c r="C57" s="587"/>
      <c r="D57" s="587" t="s">
        <v>540</v>
      </c>
      <c r="E57" s="588" t="str">
        <f>CONCATENATE(L53," 임반 ",Z53," 소반 은 해발고",'6-3표준조사(4)'!W78,"m ~ ",'6-3표준조사(4)'!W79,"m 사이에 분포한다.")</f>
        <v>0 임반 0 소반 은 해발고m ~ m 사이에 분포한다.</v>
      </c>
      <c r="F57" s="588"/>
      <c r="G57" s="588"/>
      <c r="H57" s="588"/>
      <c r="I57" s="588"/>
      <c r="J57" s="588"/>
      <c r="K57" s="588"/>
      <c r="L57" s="588"/>
      <c r="M57" s="588"/>
      <c r="N57" s="588"/>
      <c r="O57" s="588"/>
      <c r="P57" s="588"/>
      <c r="Q57" s="588"/>
      <c r="R57" s="588"/>
      <c r="S57" s="588"/>
      <c r="T57" s="588"/>
      <c r="U57" s="588"/>
      <c r="V57" s="588"/>
      <c r="W57" s="588"/>
      <c r="X57" s="588"/>
      <c r="Y57" s="588"/>
      <c r="Z57" s="588"/>
      <c r="AA57" s="588"/>
      <c r="AB57" s="588"/>
      <c r="AC57" s="588"/>
      <c r="AD57" s="588"/>
      <c r="AE57" s="588"/>
      <c r="AF57" s="588"/>
      <c r="AG57" s="588"/>
      <c r="AH57" s="588"/>
      <c r="AI57" s="588"/>
      <c r="AJ57" s="591"/>
      <c r="AK57" s="591"/>
      <c r="AL57" s="591"/>
      <c r="AM57" s="588"/>
      <c r="AN57" s="588"/>
      <c r="AO57" s="588"/>
      <c r="AP57" s="588"/>
      <c r="AQ57" s="588"/>
      <c r="AR57" s="588"/>
      <c r="AS57" s="588"/>
      <c r="AT57" s="588"/>
      <c r="AU57" s="588"/>
      <c r="AV57" s="588"/>
      <c r="AW57" s="588"/>
      <c r="AX57" s="588"/>
      <c r="AY57" s="588"/>
    </row>
    <row r="58" spans="1:62" s="586" customFormat="1" ht="18" customHeight="1">
      <c r="A58" s="578">
        <f t="shared" si="1"/>
        <v>0</v>
      </c>
      <c r="B58" s="587"/>
      <c r="C58" s="587"/>
      <c r="D58" s="587" t="s">
        <v>540</v>
      </c>
      <c r="E58" s="587" t="str">
        <f>CONCATENATE("소반의 경사도는 평균 ",'6-3표준조사(4)'!W80,"˚로 ",'6-3표준조사(4)'!P81,"경사이고, 임지의 잔재를 제외하고 장애물은 많지 않다.")</f>
        <v>소반의 경사도는 평균 ˚로 완 (15˚ 이하)경사이고, 임지의 잔재를 제외하고 장애물은 많지 않다.</v>
      </c>
      <c r="F58" s="587"/>
      <c r="G58" s="587"/>
      <c r="H58" s="587"/>
      <c r="I58" s="587"/>
      <c r="J58" s="587"/>
      <c r="K58" s="587"/>
      <c r="L58" s="587"/>
      <c r="M58" s="587"/>
      <c r="N58" s="587"/>
      <c r="O58" s="587"/>
      <c r="P58" s="587"/>
      <c r="Q58" s="587"/>
      <c r="R58" s="587"/>
      <c r="S58" s="587"/>
      <c r="T58" s="587"/>
      <c r="U58" s="587"/>
      <c r="V58" s="587"/>
      <c r="W58" s="587"/>
      <c r="X58" s="587"/>
      <c r="Y58" s="587"/>
      <c r="Z58" s="587"/>
      <c r="AA58" s="587"/>
      <c r="AB58" s="587"/>
      <c r="AC58" s="587"/>
      <c r="AD58" s="587"/>
      <c r="AE58" s="587"/>
      <c r="AF58" s="587"/>
      <c r="AG58" s="587"/>
      <c r="AH58" s="587"/>
      <c r="AI58" s="587"/>
      <c r="AJ58" s="587"/>
      <c r="AK58" s="587"/>
      <c r="AL58" s="587"/>
      <c r="AM58" s="587"/>
      <c r="AN58" s="587"/>
      <c r="AO58" s="587"/>
      <c r="AP58" s="587"/>
      <c r="AQ58" s="587"/>
      <c r="AR58" s="587"/>
      <c r="AS58" s="587"/>
      <c r="AT58" s="587"/>
      <c r="AU58" s="587"/>
      <c r="AV58" s="587"/>
      <c r="AW58" s="587"/>
      <c r="AX58" s="587"/>
      <c r="AY58" s="587"/>
    </row>
    <row r="59" spans="1:62" s="586" customFormat="1" ht="18" customHeight="1">
      <c r="A59" s="578">
        <f t="shared" si="1"/>
        <v>0</v>
      </c>
      <c r="B59" s="587"/>
      <c r="C59" s="587" t="s">
        <v>405</v>
      </c>
      <c r="D59" s="587" t="s">
        <v>777</v>
      </c>
      <c r="E59" s="587"/>
      <c r="F59" s="587"/>
      <c r="G59" s="587"/>
      <c r="H59" s="587"/>
      <c r="I59" s="587"/>
      <c r="J59" s="587"/>
      <c r="K59" s="588"/>
      <c r="L59" s="588"/>
      <c r="M59" s="592"/>
      <c r="N59" s="587"/>
      <c r="O59" s="587"/>
      <c r="P59" s="593"/>
      <c r="Q59" s="593"/>
      <c r="R59" s="593"/>
      <c r="S59" s="593"/>
      <c r="T59" s="593"/>
      <c r="U59" s="587"/>
      <c r="V59" s="587"/>
      <c r="W59" s="587"/>
      <c r="X59" s="587"/>
      <c r="Y59" s="587"/>
      <c r="Z59" s="587"/>
      <c r="AA59" s="587"/>
      <c r="AB59" s="587"/>
      <c r="AC59" s="587"/>
      <c r="AD59" s="587"/>
      <c r="AE59" s="587"/>
      <c r="AF59" s="587"/>
      <c r="AG59" s="587"/>
      <c r="AH59" s="587"/>
      <c r="AI59" s="587"/>
      <c r="AJ59" s="587"/>
      <c r="AK59" s="587"/>
      <c r="AL59" s="587"/>
      <c r="AM59" s="587"/>
      <c r="AN59" s="587"/>
      <c r="AO59" s="587"/>
      <c r="AP59" s="587"/>
      <c r="AQ59" s="587"/>
      <c r="AR59" s="587"/>
      <c r="AS59" s="587"/>
      <c r="AT59" s="587"/>
      <c r="AU59" s="587"/>
      <c r="AV59" s="587"/>
      <c r="AW59" s="587"/>
      <c r="AX59" s="587"/>
      <c r="AY59" s="587"/>
    </row>
    <row r="60" spans="1:62" s="586" customFormat="1" ht="18" customHeight="1">
      <c r="A60" s="578">
        <f t="shared" si="1"/>
        <v>0</v>
      </c>
      <c r="B60" s="587"/>
      <c r="C60" s="587"/>
      <c r="D60" s="587" t="s">
        <v>540</v>
      </c>
      <c r="E60" s="588" t="str">
        <f>CONCATENATE("사업대상지는 ",'6-3표준조사(4)'!N79," ",'6-3표준조사(4)'!O79," ",'6-3표준조사(4)'!P79,"이다." )</f>
        <v>사업대상지는   번지이다.</v>
      </c>
      <c r="F60" s="588"/>
      <c r="G60" s="588"/>
      <c r="H60" s="587"/>
      <c r="I60" s="587"/>
      <c r="J60" s="587"/>
      <c r="K60" s="587"/>
      <c r="L60" s="587"/>
      <c r="M60" s="587"/>
      <c r="N60" s="587"/>
      <c r="O60" s="587"/>
      <c r="P60" s="587"/>
      <c r="Q60" s="587"/>
      <c r="R60" s="587"/>
      <c r="S60" s="587"/>
      <c r="T60" s="587"/>
      <c r="U60" s="587"/>
      <c r="V60" s="587"/>
      <c r="W60" s="587"/>
      <c r="X60" s="587"/>
      <c r="Y60" s="587"/>
      <c r="Z60" s="587"/>
      <c r="AA60" s="587"/>
      <c r="AB60" s="587"/>
      <c r="AC60" s="587"/>
      <c r="AD60" s="587"/>
      <c r="AE60" s="587"/>
      <c r="AF60" s="587"/>
      <c r="AG60" s="587"/>
      <c r="AH60" s="587"/>
      <c r="AI60" s="587"/>
      <c r="AJ60" s="588"/>
      <c r="AK60" s="588"/>
      <c r="AL60" s="588"/>
      <c r="AM60" s="588"/>
      <c r="AN60" s="588"/>
      <c r="AO60" s="588"/>
      <c r="AP60" s="588"/>
      <c r="AQ60" s="588"/>
      <c r="AR60" s="588"/>
      <c r="AS60" s="588"/>
      <c r="AT60" s="588"/>
      <c r="AU60" s="588"/>
      <c r="AV60" s="588"/>
      <c r="AW60" s="588"/>
      <c r="AX60" s="588"/>
      <c r="AY60" s="588"/>
      <c r="AZ60" s="594"/>
    </row>
    <row r="61" spans="1:62" s="586" customFormat="1" ht="18" customHeight="1">
      <c r="A61" s="578">
        <f t="shared" si="1"/>
        <v>0</v>
      </c>
      <c r="B61" s="587"/>
      <c r="C61" s="587"/>
      <c r="D61" s="587" t="s">
        <v>540</v>
      </c>
      <c r="E61" s="588" t="str">
        <f>CONCATENATE("소반내에 묘지 및 조림목이 고사하여 풀베기 작업이 필요없는 지역을 제외한 풀베기사업 대상면적은 ",'6-3표준조사(4)'!Q79,"ha 이다.")</f>
        <v>소반내에 묘지 및 조림목이 고사하여 풀베기 작업이 필요없는 지역을 제외한 풀베기사업 대상면적은 0ha 이다.</v>
      </c>
      <c r="F61" s="588"/>
      <c r="G61" s="588"/>
      <c r="H61" s="588"/>
      <c r="I61" s="588"/>
      <c r="J61" s="588"/>
      <c r="K61" s="588"/>
      <c r="L61" s="588"/>
      <c r="M61" s="588"/>
      <c r="N61" s="588"/>
      <c r="O61" s="588"/>
      <c r="P61" s="588"/>
      <c r="Q61" s="588"/>
      <c r="R61" s="588"/>
      <c r="S61" s="588"/>
      <c r="T61" s="588"/>
      <c r="U61" s="588"/>
      <c r="V61" s="588"/>
      <c r="W61" s="588"/>
      <c r="X61" s="588"/>
      <c r="Y61" s="588"/>
      <c r="Z61" s="588"/>
      <c r="AA61" s="588"/>
      <c r="AB61" s="588"/>
      <c r="AC61" s="588"/>
      <c r="AD61" s="588"/>
      <c r="AE61" s="588"/>
      <c r="AF61" s="588"/>
      <c r="AG61" s="588"/>
      <c r="AH61" s="588"/>
      <c r="AI61" s="588"/>
      <c r="AJ61" s="588"/>
      <c r="AK61" s="588"/>
      <c r="AL61" s="588"/>
      <c r="AM61" s="588"/>
      <c r="AN61" s="588"/>
      <c r="AO61" s="588"/>
      <c r="AP61" s="588"/>
      <c r="AQ61" s="588"/>
      <c r="AR61" s="588"/>
      <c r="AS61" s="588"/>
      <c r="AT61" s="588"/>
      <c r="AU61" s="588"/>
      <c r="AV61" s="588"/>
      <c r="AW61" s="588"/>
      <c r="AX61" s="588"/>
      <c r="AY61" s="588"/>
      <c r="AZ61" s="594"/>
    </row>
    <row r="62" spans="1:62" s="586" customFormat="1" ht="18" customHeight="1">
      <c r="A62" s="578">
        <f t="shared" si="1"/>
        <v>0</v>
      </c>
      <c r="B62" s="587"/>
      <c r="C62" s="587" t="s">
        <v>407</v>
      </c>
      <c r="D62" s="587" t="s">
        <v>779</v>
      </c>
      <c r="E62" s="588"/>
      <c r="F62" s="588"/>
      <c r="G62" s="588"/>
      <c r="H62" s="588"/>
      <c r="I62" s="588"/>
      <c r="J62" s="588"/>
      <c r="K62" s="588"/>
      <c r="L62" s="588"/>
      <c r="M62" s="588"/>
      <c r="N62" s="588"/>
      <c r="O62" s="588"/>
      <c r="P62" s="588"/>
      <c r="Q62" s="588"/>
      <c r="R62" s="588"/>
      <c r="S62" s="588"/>
      <c r="T62" s="588"/>
      <c r="U62" s="588"/>
      <c r="V62" s="588"/>
      <c r="W62" s="588"/>
      <c r="X62" s="588"/>
      <c r="Y62" s="588"/>
      <c r="Z62" s="588"/>
      <c r="AA62" s="588"/>
      <c r="AB62" s="588"/>
      <c r="AC62" s="588"/>
      <c r="AD62" s="588"/>
      <c r="AE62" s="588"/>
      <c r="AF62" s="588"/>
      <c r="AG62" s="588"/>
      <c r="AH62" s="595"/>
      <c r="AI62" s="595"/>
      <c r="AJ62" s="595"/>
      <c r="AK62" s="588"/>
      <c r="AL62" s="588"/>
      <c r="AM62" s="588"/>
      <c r="AN62" s="588"/>
      <c r="AO62" s="588"/>
      <c r="AP62" s="588"/>
      <c r="AQ62" s="588"/>
      <c r="AR62" s="588"/>
      <c r="AS62" s="588"/>
      <c r="AT62" s="588"/>
      <c r="AU62" s="588"/>
      <c r="AV62" s="588"/>
      <c r="AW62" s="588"/>
      <c r="AX62" s="588"/>
      <c r="AY62" s="588"/>
      <c r="AZ62" s="594"/>
    </row>
    <row r="63" spans="1:62" s="586" customFormat="1" ht="18" customHeight="1">
      <c r="A63" s="578">
        <f t="shared" si="1"/>
        <v>0</v>
      </c>
      <c r="B63" s="596"/>
      <c r="C63" s="596"/>
      <c r="D63" s="596" t="s">
        <v>540</v>
      </c>
      <c r="E63" s="597" t="s">
        <v>2073</v>
      </c>
      <c r="F63" s="597"/>
      <c r="G63" s="597"/>
      <c r="H63" s="597"/>
      <c r="I63" s="597"/>
      <c r="J63" s="597"/>
      <c r="K63" s="597"/>
      <c r="L63" s="597"/>
      <c r="M63" s="597"/>
      <c r="N63" s="597"/>
      <c r="O63" s="597"/>
      <c r="P63" s="597"/>
      <c r="Q63" s="597"/>
      <c r="R63" s="597"/>
      <c r="S63" s="597"/>
      <c r="T63" s="597"/>
      <c r="U63" s="597"/>
      <c r="V63" s="597"/>
      <c r="W63" s="597"/>
      <c r="X63" s="597"/>
      <c r="Y63" s="597"/>
      <c r="Z63" s="597"/>
      <c r="AA63" s="597"/>
      <c r="AB63" s="597"/>
      <c r="AC63" s="597"/>
      <c r="AD63" s="597"/>
      <c r="AE63" s="597"/>
      <c r="AF63" s="597"/>
      <c r="AG63" s="597"/>
      <c r="AH63" s="598"/>
      <c r="AI63" s="598"/>
      <c r="AJ63" s="598"/>
      <c r="AK63" s="597"/>
      <c r="AL63" s="597"/>
      <c r="AM63" s="597"/>
      <c r="AN63" s="597"/>
      <c r="AO63" s="597"/>
      <c r="AP63" s="597"/>
      <c r="AQ63" s="597"/>
      <c r="AR63" s="597"/>
      <c r="AS63" s="597"/>
      <c r="AT63" s="597"/>
      <c r="AU63" s="597"/>
      <c r="AV63" s="597"/>
      <c r="AW63" s="597"/>
      <c r="AX63" s="597"/>
      <c r="AY63" s="597"/>
      <c r="AZ63" s="594"/>
    </row>
    <row r="64" spans="1:62" s="586" customFormat="1" ht="14.25" customHeight="1">
      <c r="A64" s="578">
        <f t="shared" si="1"/>
        <v>0</v>
      </c>
      <c r="B64" s="587"/>
      <c r="C64" s="587"/>
      <c r="D64" s="599"/>
      <c r="E64" s="599"/>
      <c r="F64" s="599"/>
      <c r="G64" s="599"/>
      <c r="H64" s="599"/>
      <c r="I64" s="599"/>
      <c r="J64" s="599"/>
      <c r="K64" s="599"/>
      <c r="L64" s="599"/>
      <c r="M64" s="599"/>
      <c r="N64" s="599"/>
      <c r="O64" s="599"/>
      <c r="P64" s="599"/>
      <c r="Q64" s="599"/>
      <c r="R64" s="599"/>
      <c r="S64" s="599"/>
      <c r="T64" s="599"/>
      <c r="U64" s="599"/>
      <c r="V64" s="599"/>
      <c r="W64" s="599"/>
      <c r="X64" s="599"/>
      <c r="Y64" s="599"/>
      <c r="Z64" s="599"/>
      <c r="AA64" s="599"/>
      <c r="AB64" s="599"/>
      <c r="AC64" s="599"/>
      <c r="AD64" s="599"/>
      <c r="AE64" s="599"/>
      <c r="AF64" s="599"/>
      <c r="AG64" s="599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599"/>
      <c r="AT64" s="599"/>
      <c r="AU64" s="599"/>
      <c r="AV64" s="599"/>
      <c r="AW64" s="599"/>
      <c r="AX64" s="599"/>
      <c r="AY64" s="599"/>
      <c r="AZ64" s="594"/>
      <c r="BA64" s="600"/>
      <c r="BB64" s="600"/>
      <c r="BC64" s="600"/>
      <c r="BD64" s="600"/>
      <c r="BE64" s="600"/>
      <c r="BF64" s="600"/>
      <c r="BG64" s="600"/>
      <c r="BH64" s="600"/>
      <c r="BI64" s="600"/>
      <c r="BJ64" s="600"/>
    </row>
    <row r="65" spans="1:74" s="580" customFormat="1" ht="20.100000000000001" customHeight="1">
      <c r="A65" s="578">
        <f t="shared" si="1"/>
        <v>0</v>
      </c>
      <c r="B65" s="2116" t="s">
        <v>780</v>
      </c>
      <c r="C65" s="2116"/>
      <c r="D65" s="2116"/>
      <c r="E65" s="2116"/>
      <c r="F65" s="2116"/>
      <c r="G65" s="2116"/>
      <c r="H65" s="2116"/>
      <c r="I65" s="2116"/>
      <c r="J65" s="2116"/>
      <c r="K65" s="2116"/>
      <c r="L65" s="2116"/>
      <c r="M65" s="2116"/>
      <c r="N65" s="2116"/>
      <c r="O65" s="2116"/>
      <c r="P65" s="2116"/>
      <c r="Q65" s="2116"/>
      <c r="R65" s="2116"/>
      <c r="S65" s="2116"/>
      <c r="T65" s="2116"/>
      <c r="U65" s="2116"/>
      <c r="V65" s="2116"/>
      <c r="W65" s="2116"/>
      <c r="X65" s="2116"/>
      <c r="Y65" s="2116"/>
      <c r="Z65" s="2116"/>
      <c r="AA65" s="2116"/>
      <c r="AB65" s="2116"/>
      <c r="AC65" s="2116"/>
      <c r="AD65" s="2116"/>
      <c r="AE65" s="2116"/>
      <c r="AF65" s="2116"/>
      <c r="AG65" s="2116"/>
      <c r="AH65" s="2116"/>
      <c r="AI65" s="2116"/>
      <c r="AJ65" s="2116"/>
      <c r="AK65" s="2116"/>
      <c r="AL65" s="2116"/>
      <c r="AM65" s="2116"/>
      <c r="AN65" s="2116"/>
      <c r="AO65" s="2116"/>
      <c r="AP65" s="2116"/>
      <c r="AQ65" s="2116"/>
      <c r="AR65" s="2116"/>
      <c r="AS65" s="2116"/>
      <c r="AT65" s="2116"/>
      <c r="AU65" s="2116"/>
      <c r="AV65" s="2116"/>
      <c r="AW65" s="2116"/>
      <c r="AX65" s="2116"/>
      <c r="AY65" s="2116"/>
      <c r="AZ65" s="585"/>
      <c r="BA65" s="600"/>
      <c r="BB65" s="601"/>
      <c r="BC65" s="601"/>
      <c r="BD65" s="601"/>
      <c r="BE65" s="601"/>
      <c r="BF65" s="601"/>
      <c r="BG65" s="601"/>
      <c r="BH65" s="601"/>
      <c r="BI65" s="601"/>
      <c r="BJ65" s="601"/>
    </row>
    <row r="66" spans="1:74" s="601" customFormat="1" ht="20.100000000000001" customHeight="1">
      <c r="A66" s="578">
        <f t="shared" si="1"/>
        <v>0</v>
      </c>
      <c r="B66" s="602"/>
      <c r="C66" s="603" t="s">
        <v>772</v>
      </c>
      <c r="D66" s="603" t="s">
        <v>781</v>
      </c>
      <c r="E66" s="604"/>
      <c r="F66" s="604"/>
      <c r="G66" s="595"/>
      <c r="H66" s="605"/>
      <c r="I66" s="605"/>
      <c r="J66" s="606"/>
      <c r="K66" s="606"/>
      <c r="L66" s="606"/>
      <c r="M66" s="606"/>
      <c r="N66" s="606"/>
      <c r="O66" s="606"/>
      <c r="P66" s="606"/>
      <c r="Q66" s="607"/>
      <c r="R66" s="607"/>
      <c r="S66" s="607"/>
      <c r="T66" s="607"/>
      <c r="U66" s="607"/>
      <c r="V66" s="608"/>
      <c r="W66" s="608"/>
      <c r="X66" s="608"/>
      <c r="Y66" s="608"/>
      <c r="Z66" s="608"/>
      <c r="AA66" s="608"/>
      <c r="AB66" s="608"/>
      <c r="AC66" s="608"/>
      <c r="AD66" s="608"/>
      <c r="AE66" s="608"/>
      <c r="AF66" s="608"/>
      <c r="AG66" s="608"/>
      <c r="AH66" s="609"/>
      <c r="AI66" s="609"/>
      <c r="AJ66" s="609"/>
      <c r="AK66" s="609"/>
      <c r="AL66" s="610"/>
      <c r="AM66" s="610"/>
      <c r="AN66" s="610"/>
      <c r="AO66" s="610"/>
      <c r="AP66" s="610"/>
      <c r="AQ66" s="610"/>
      <c r="AR66" s="610"/>
      <c r="AS66" s="610"/>
      <c r="AT66" s="610"/>
      <c r="AU66" s="610"/>
      <c r="AV66" s="605"/>
      <c r="AW66" s="605"/>
      <c r="AX66" s="605"/>
      <c r="AY66" s="605"/>
      <c r="AZ66" s="611"/>
      <c r="BA66" s="600"/>
      <c r="BB66" s="600"/>
      <c r="BC66" s="600"/>
      <c r="BD66" s="600"/>
      <c r="BE66" s="600"/>
      <c r="BF66" s="600"/>
      <c r="BG66" s="600"/>
      <c r="BH66" s="600"/>
      <c r="BI66" s="600"/>
      <c r="BJ66" s="600"/>
    </row>
    <row r="67" spans="1:74" s="586" customFormat="1" ht="18" customHeight="1">
      <c r="A67" s="578">
        <f t="shared" si="1"/>
        <v>0</v>
      </c>
      <c r="B67" s="612"/>
      <c r="C67" s="2111" t="s">
        <v>782</v>
      </c>
      <c r="D67" s="2111"/>
      <c r="E67" s="2111"/>
      <c r="F67" s="2111"/>
      <c r="G67" s="2111"/>
      <c r="H67" s="2111"/>
      <c r="I67" s="2111"/>
      <c r="J67" s="2111"/>
      <c r="K67" s="2111" t="s">
        <v>783</v>
      </c>
      <c r="L67" s="2111"/>
      <c r="M67" s="2111"/>
      <c r="N67" s="2111"/>
      <c r="O67" s="2111"/>
      <c r="P67" s="2111"/>
      <c r="Q67" s="2111"/>
      <c r="R67" s="2111"/>
      <c r="S67" s="2111" t="s">
        <v>784</v>
      </c>
      <c r="T67" s="2111"/>
      <c r="U67" s="2111"/>
      <c r="V67" s="2111"/>
      <c r="W67" s="2111"/>
      <c r="X67" s="2111"/>
      <c r="Y67" s="2111"/>
      <c r="Z67" s="2111"/>
      <c r="AA67" s="2111" t="s">
        <v>785</v>
      </c>
      <c r="AB67" s="2111"/>
      <c r="AC67" s="2111"/>
      <c r="AD67" s="2111"/>
      <c r="AE67" s="2111"/>
      <c r="AF67" s="2111"/>
      <c r="AG67" s="2111"/>
      <c r="AH67" s="2111"/>
      <c r="AI67" s="2111"/>
      <c r="AJ67" s="2111"/>
      <c r="AK67" s="2111"/>
      <c r="AL67" s="2111"/>
      <c r="AM67" s="2111"/>
      <c r="AN67" s="2111"/>
      <c r="AO67" s="2111"/>
      <c r="AP67" s="2111"/>
      <c r="AQ67" s="2111" t="s">
        <v>1156</v>
      </c>
      <c r="AR67" s="2111"/>
      <c r="AS67" s="2111"/>
      <c r="AT67" s="2111"/>
      <c r="AU67" s="2111"/>
      <c r="AV67" s="2111"/>
      <c r="AW67" s="2111"/>
      <c r="AX67" s="2111"/>
      <c r="AY67" s="612"/>
      <c r="AZ67" s="613"/>
      <c r="BA67" s="601"/>
      <c r="BB67" s="601"/>
      <c r="BC67" s="600"/>
      <c r="BD67" s="600"/>
      <c r="BE67" s="600"/>
      <c r="BF67" s="600"/>
      <c r="BG67" s="600"/>
      <c r="BH67" s="600"/>
      <c r="BI67" s="600"/>
      <c r="BJ67" s="600"/>
    </row>
    <row r="68" spans="1:74" s="586" customFormat="1" ht="18" customHeight="1">
      <c r="A68" s="578">
        <f t="shared" si="1"/>
        <v>0</v>
      </c>
      <c r="B68" s="612"/>
      <c r="C68" s="2111"/>
      <c r="D68" s="2111"/>
      <c r="E68" s="2111"/>
      <c r="F68" s="2111"/>
      <c r="G68" s="2111"/>
      <c r="H68" s="2111"/>
      <c r="I68" s="2111"/>
      <c r="J68" s="2111"/>
      <c r="K68" s="2111"/>
      <c r="L68" s="2111"/>
      <c r="M68" s="2111"/>
      <c r="N68" s="2111"/>
      <c r="O68" s="2111"/>
      <c r="P68" s="2111"/>
      <c r="Q68" s="2111"/>
      <c r="R68" s="2111"/>
      <c r="S68" s="2111"/>
      <c r="T68" s="2111"/>
      <c r="U68" s="2111"/>
      <c r="V68" s="2111"/>
      <c r="W68" s="2111"/>
      <c r="X68" s="2111"/>
      <c r="Y68" s="2111"/>
      <c r="Z68" s="2111"/>
      <c r="AA68" s="2111" t="s">
        <v>786</v>
      </c>
      <c r="AB68" s="2111"/>
      <c r="AC68" s="2111"/>
      <c r="AD68" s="2111"/>
      <c r="AE68" s="2111"/>
      <c r="AF68" s="2111"/>
      <c r="AG68" s="2111"/>
      <c r="AH68" s="2111"/>
      <c r="AI68" s="2111" t="s">
        <v>787</v>
      </c>
      <c r="AJ68" s="2111"/>
      <c r="AK68" s="2111"/>
      <c r="AL68" s="2111"/>
      <c r="AM68" s="2111"/>
      <c r="AN68" s="2111"/>
      <c r="AO68" s="2111"/>
      <c r="AP68" s="2111"/>
      <c r="AQ68" s="2111"/>
      <c r="AR68" s="2111"/>
      <c r="AS68" s="2111"/>
      <c r="AT68" s="2111"/>
      <c r="AU68" s="2111"/>
      <c r="AV68" s="2111"/>
      <c r="AW68" s="2111"/>
      <c r="AX68" s="2111"/>
      <c r="AY68" s="612"/>
      <c r="AZ68" s="613"/>
      <c r="BA68" s="600"/>
      <c r="BB68" s="600"/>
      <c r="BC68" s="600"/>
      <c r="BD68" s="600"/>
      <c r="BE68" s="600"/>
      <c r="BF68" s="600"/>
      <c r="BG68" s="600"/>
      <c r="BH68" s="600"/>
      <c r="BI68" s="600"/>
      <c r="BJ68" s="600"/>
    </row>
    <row r="69" spans="1:74" s="586" customFormat="1" ht="18" customHeight="1">
      <c r="A69" s="578">
        <f t="shared" si="1"/>
        <v>0</v>
      </c>
      <c r="B69" s="614"/>
      <c r="C69" s="2122">
        <f>L53</f>
        <v>0</v>
      </c>
      <c r="D69" s="2123"/>
      <c r="E69" s="2126" t="s">
        <v>564</v>
      </c>
      <c r="F69" s="2126"/>
      <c r="G69" s="2123">
        <f>Z53</f>
        <v>0</v>
      </c>
      <c r="H69" s="2123"/>
      <c r="I69" s="2126" t="s">
        <v>775</v>
      </c>
      <c r="J69" s="2126"/>
      <c r="K69" s="2127">
        <f>'6-3표준조사(4)'!Q79</f>
        <v>0</v>
      </c>
      <c r="L69" s="2127"/>
      <c r="M69" s="2127"/>
      <c r="N69" s="2127"/>
      <c r="O69" s="2127"/>
      <c r="P69" s="2127"/>
      <c r="Q69" s="2127"/>
      <c r="R69" s="2127"/>
      <c r="S69" s="2113">
        <f>'6-3표준조사(4)'!K81</f>
        <v>0</v>
      </c>
      <c r="T69" s="2113"/>
      <c r="U69" s="2113"/>
      <c r="V69" s="2113"/>
      <c r="W69" s="2113"/>
      <c r="X69" s="2113"/>
      <c r="Y69" s="2113"/>
      <c r="Z69" s="2113"/>
      <c r="AA69" s="2129" t="e">
        <f>'6-3표준조사(4)'!Q85</f>
        <v>#DIV/0!</v>
      </c>
      <c r="AB69" s="2129"/>
      <c r="AC69" s="2129"/>
      <c r="AD69" s="2129"/>
      <c r="AE69" s="2129"/>
      <c r="AF69" s="2129"/>
      <c r="AG69" s="2129"/>
      <c r="AH69" s="2129"/>
      <c r="AI69" s="2129" t="e">
        <f>'6-3표준조사(4)'!R85</f>
        <v>#DIV/0!</v>
      </c>
      <c r="AJ69" s="2129"/>
      <c r="AK69" s="2129"/>
      <c r="AL69" s="2129"/>
      <c r="AM69" s="2129"/>
      <c r="AN69" s="2129"/>
      <c r="AO69" s="2129"/>
      <c r="AP69" s="2129"/>
      <c r="AQ69" s="2113">
        <f>'6-3표준조사(4)'!R81</f>
        <v>0</v>
      </c>
      <c r="AR69" s="2113"/>
      <c r="AS69" s="2113"/>
      <c r="AT69" s="2113"/>
      <c r="AU69" s="2113"/>
      <c r="AV69" s="2113"/>
      <c r="AW69" s="2113"/>
      <c r="AX69" s="2113"/>
      <c r="AY69" s="612"/>
      <c r="AZ69" s="613"/>
      <c r="BA69" s="600"/>
      <c r="BB69" s="600"/>
      <c r="BC69" s="601"/>
      <c r="BD69" s="601"/>
      <c r="BE69" s="601"/>
      <c r="BF69" s="601"/>
      <c r="BG69" s="601"/>
      <c r="BH69" s="601"/>
      <c r="BI69" s="601"/>
      <c r="BJ69" s="601"/>
    </row>
    <row r="70" spans="1:74" s="586" customFormat="1" ht="18" customHeight="1">
      <c r="A70" s="578">
        <f t="shared" si="1"/>
        <v>0</v>
      </c>
      <c r="B70" s="614"/>
      <c r="C70" s="2124"/>
      <c r="D70" s="2125"/>
      <c r="E70" s="2125"/>
      <c r="F70" s="2125"/>
      <c r="G70" s="2125"/>
      <c r="H70" s="2125"/>
      <c r="I70" s="2125"/>
      <c r="J70" s="2125"/>
      <c r="K70" s="2128"/>
      <c r="L70" s="2128"/>
      <c r="M70" s="2128"/>
      <c r="N70" s="2128"/>
      <c r="O70" s="2128"/>
      <c r="P70" s="2128"/>
      <c r="Q70" s="2128"/>
      <c r="R70" s="2128"/>
      <c r="S70" s="2114"/>
      <c r="T70" s="2114"/>
      <c r="U70" s="2114"/>
      <c r="V70" s="2114"/>
      <c r="W70" s="2114"/>
      <c r="X70" s="2114"/>
      <c r="Y70" s="2114"/>
      <c r="Z70" s="2114"/>
      <c r="AA70" s="2130"/>
      <c r="AB70" s="2130"/>
      <c r="AC70" s="2130"/>
      <c r="AD70" s="2130"/>
      <c r="AE70" s="2130"/>
      <c r="AF70" s="2130"/>
      <c r="AG70" s="2130"/>
      <c r="AH70" s="2130"/>
      <c r="AI70" s="2130"/>
      <c r="AJ70" s="2130"/>
      <c r="AK70" s="2130"/>
      <c r="AL70" s="2130"/>
      <c r="AM70" s="2130"/>
      <c r="AN70" s="2130"/>
      <c r="AO70" s="2130"/>
      <c r="AP70" s="2130"/>
      <c r="AQ70" s="2114"/>
      <c r="AR70" s="2114"/>
      <c r="AS70" s="2114"/>
      <c r="AT70" s="2114"/>
      <c r="AU70" s="2114"/>
      <c r="AV70" s="2114"/>
      <c r="AW70" s="2114"/>
      <c r="AX70" s="2114"/>
      <c r="AY70" s="612"/>
      <c r="AZ70" s="613"/>
      <c r="BA70" s="600"/>
      <c r="BB70" s="600"/>
      <c r="BC70" s="600"/>
      <c r="BD70" s="600"/>
      <c r="BE70" s="600"/>
      <c r="BF70" s="600"/>
      <c r="BG70" s="600"/>
      <c r="BH70" s="600"/>
      <c r="BI70" s="600"/>
      <c r="BJ70" s="600"/>
    </row>
    <row r="71" spans="1:74" s="586" customFormat="1" ht="18" customHeight="1">
      <c r="A71" s="578">
        <f t="shared" si="1"/>
        <v>0</v>
      </c>
      <c r="B71" s="614"/>
      <c r="C71" s="614" t="s">
        <v>405</v>
      </c>
      <c r="D71" s="614" t="s">
        <v>788</v>
      </c>
      <c r="E71" s="614"/>
      <c r="F71" s="612"/>
      <c r="G71" s="612"/>
      <c r="H71" s="612"/>
      <c r="I71" s="612"/>
      <c r="J71" s="612"/>
      <c r="K71" s="612"/>
      <c r="L71" s="612"/>
      <c r="M71" s="612"/>
      <c r="N71" s="612"/>
      <c r="O71" s="612"/>
      <c r="P71" s="612"/>
      <c r="Q71" s="615"/>
      <c r="R71" s="615"/>
      <c r="S71" s="615"/>
      <c r="T71" s="615"/>
      <c r="U71" s="615"/>
      <c r="V71" s="612"/>
      <c r="W71" s="616"/>
      <c r="X71" s="616"/>
      <c r="Y71" s="616"/>
      <c r="Z71" s="616"/>
      <c r="AA71" s="616"/>
      <c r="AB71" s="616"/>
      <c r="AC71" s="616"/>
      <c r="AD71" s="616"/>
      <c r="AE71" s="616"/>
      <c r="AF71" s="616"/>
      <c r="AG71" s="612"/>
      <c r="AH71" s="617"/>
      <c r="AI71" s="617"/>
      <c r="AJ71" s="617"/>
      <c r="AK71" s="617"/>
      <c r="AL71" s="618"/>
      <c r="AM71" s="618"/>
      <c r="AN71" s="618"/>
      <c r="AO71" s="618"/>
      <c r="AP71" s="618"/>
      <c r="AQ71" s="618"/>
      <c r="AR71" s="618"/>
      <c r="AS71" s="618"/>
      <c r="AT71" s="618"/>
      <c r="AU71" s="618"/>
      <c r="AV71" s="612"/>
      <c r="AW71" s="612"/>
      <c r="AX71" s="612"/>
      <c r="AY71" s="612"/>
      <c r="AZ71" s="613"/>
      <c r="BA71" s="600"/>
      <c r="BB71" s="600"/>
      <c r="BC71" s="600"/>
      <c r="BD71" s="600"/>
      <c r="BE71" s="600"/>
      <c r="BF71" s="600"/>
      <c r="BG71" s="600"/>
      <c r="BH71" s="600"/>
      <c r="BI71" s="600"/>
      <c r="BJ71" s="600"/>
      <c r="BK71" s="600"/>
      <c r="BL71" s="600"/>
      <c r="BM71" s="600"/>
      <c r="BN71" s="600"/>
      <c r="BO71" s="600"/>
      <c r="BP71" s="600"/>
      <c r="BQ71" s="600"/>
      <c r="BR71" s="600"/>
      <c r="BS71" s="600"/>
      <c r="BT71" s="600"/>
      <c r="BU71" s="600"/>
      <c r="BV71" s="600"/>
    </row>
    <row r="72" spans="1:74" s="586" customFormat="1" ht="18" customHeight="1">
      <c r="A72" s="578">
        <f t="shared" si="1"/>
        <v>0</v>
      </c>
      <c r="B72" s="614"/>
      <c r="C72" s="614"/>
      <c r="D72" s="587" t="s">
        <v>540</v>
      </c>
      <c r="E72" s="614" t="str">
        <f>CONCATENATE("식재된 ",S69," 는 활착이 안정된 상태로 신초발달이 양호함" )</f>
        <v>식재된 0 는 활착이 안정된 상태로 신초발달이 양호함</v>
      </c>
      <c r="F72" s="612"/>
      <c r="G72" s="612"/>
      <c r="H72" s="612"/>
      <c r="I72" s="612"/>
      <c r="J72" s="612"/>
      <c r="K72" s="612"/>
      <c r="L72" s="612"/>
      <c r="M72" s="612"/>
      <c r="N72" s="612"/>
      <c r="O72" s="612"/>
      <c r="P72" s="612"/>
      <c r="Q72" s="615"/>
      <c r="R72" s="615"/>
      <c r="S72" s="615"/>
      <c r="T72" s="615"/>
      <c r="U72" s="615"/>
      <c r="V72" s="612"/>
      <c r="W72" s="619"/>
      <c r="X72" s="616"/>
      <c r="Y72" s="616"/>
      <c r="Z72" s="616"/>
      <c r="AA72" s="619"/>
      <c r="AB72" s="616"/>
      <c r="AC72" s="616"/>
      <c r="AD72" s="616"/>
      <c r="AE72" s="619"/>
      <c r="AF72" s="616"/>
      <c r="AG72" s="612"/>
      <c r="AH72" s="617"/>
      <c r="AI72" s="617"/>
      <c r="AJ72" s="617"/>
      <c r="AK72" s="617"/>
      <c r="AL72" s="618"/>
      <c r="AM72" s="618"/>
      <c r="AN72" s="618"/>
      <c r="AO72" s="618"/>
      <c r="AP72" s="618"/>
      <c r="AQ72" s="618"/>
      <c r="AR72" s="618"/>
      <c r="AS72" s="618"/>
      <c r="AT72" s="618"/>
      <c r="AU72" s="618"/>
      <c r="AV72" s="612"/>
      <c r="AW72" s="612"/>
      <c r="AX72" s="612"/>
      <c r="AY72" s="612"/>
      <c r="AZ72" s="613"/>
      <c r="BC72" s="600"/>
      <c r="BD72" s="600"/>
      <c r="BE72" s="600"/>
      <c r="BF72" s="600"/>
      <c r="BG72" s="600"/>
      <c r="BH72" s="600"/>
      <c r="BI72" s="600"/>
      <c r="BJ72" s="600"/>
      <c r="BK72" s="600"/>
      <c r="BL72" s="600"/>
      <c r="BM72" s="600"/>
      <c r="BN72" s="600"/>
      <c r="BO72" s="600"/>
      <c r="BP72" s="600"/>
      <c r="BQ72" s="600"/>
      <c r="BR72" s="600"/>
      <c r="BS72" s="600"/>
      <c r="BT72" s="600"/>
      <c r="BU72" s="600"/>
      <c r="BV72" s="600"/>
    </row>
    <row r="73" spans="1:74" s="586" customFormat="1" ht="18" customHeight="1">
      <c r="A73" s="578">
        <f t="shared" si="1"/>
        <v>0</v>
      </c>
      <c r="B73" s="614"/>
      <c r="C73" s="614"/>
      <c r="D73" s="587" t="s">
        <v>540</v>
      </c>
      <c r="E73" s="614" t="s">
        <v>789</v>
      </c>
      <c r="F73" s="612"/>
      <c r="G73" s="612"/>
      <c r="H73" s="612"/>
      <c r="I73" s="612"/>
      <c r="J73" s="612"/>
      <c r="K73" s="612"/>
      <c r="L73" s="612"/>
      <c r="M73" s="612"/>
      <c r="N73" s="612"/>
      <c r="O73" s="612"/>
      <c r="P73" s="612"/>
      <c r="Q73" s="615"/>
      <c r="R73" s="615"/>
      <c r="S73" s="615"/>
      <c r="T73" s="615"/>
      <c r="U73" s="615"/>
      <c r="V73" s="612"/>
      <c r="W73" s="612"/>
      <c r="X73" s="612"/>
      <c r="Y73" s="612"/>
      <c r="Z73" s="612"/>
      <c r="AA73" s="612"/>
      <c r="AB73" s="612"/>
      <c r="AC73" s="612"/>
      <c r="AD73" s="612"/>
      <c r="AE73" s="612"/>
      <c r="AF73" s="612"/>
      <c r="AG73" s="612"/>
      <c r="AH73" s="617"/>
      <c r="AI73" s="617"/>
      <c r="AJ73" s="617"/>
      <c r="AK73" s="617"/>
      <c r="AL73" s="618"/>
      <c r="AM73" s="618"/>
      <c r="AN73" s="618"/>
      <c r="AO73" s="618"/>
      <c r="AP73" s="618"/>
      <c r="AQ73" s="618"/>
      <c r="AR73" s="618"/>
      <c r="AS73" s="618"/>
      <c r="AT73" s="618"/>
      <c r="AU73" s="618"/>
      <c r="AV73" s="612"/>
      <c r="AW73" s="612"/>
      <c r="AX73" s="612"/>
      <c r="AY73" s="612"/>
      <c r="AZ73" s="613"/>
      <c r="BA73" s="580"/>
      <c r="BB73" s="580"/>
      <c r="BC73" s="580"/>
      <c r="BD73" s="580"/>
      <c r="BE73" s="580"/>
      <c r="BF73" s="580"/>
      <c r="BG73" s="580"/>
      <c r="BH73" s="580"/>
      <c r="BI73" s="580"/>
      <c r="BJ73" s="580"/>
      <c r="BK73" s="601"/>
      <c r="BL73" s="601"/>
      <c r="BM73" s="601"/>
      <c r="BN73" s="601"/>
      <c r="BO73" s="601"/>
      <c r="BP73" s="601"/>
      <c r="BQ73" s="601"/>
      <c r="BR73" s="601"/>
      <c r="BS73" s="601"/>
      <c r="BT73" s="601"/>
      <c r="BU73" s="601"/>
      <c r="BV73" s="601"/>
    </row>
    <row r="74" spans="1:74" s="586" customFormat="1" ht="18" customHeight="1">
      <c r="A74" s="578">
        <f t="shared" si="1"/>
        <v>0</v>
      </c>
      <c r="B74" s="614"/>
      <c r="C74" s="614" t="s">
        <v>407</v>
      </c>
      <c r="D74" s="614" t="s">
        <v>790</v>
      </c>
      <c r="E74" s="614"/>
      <c r="F74" s="612"/>
      <c r="G74" s="612"/>
      <c r="H74" s="612"/>
      <c r="I74" s="612"/>
      <c r="J74" s="612"/>
      <c r="K74" s="612"/>
      <c r="L74" s="612"/>
      <c r="M74" s="612"/>
      <c r="N74" s="612"/>
      <c r="O74" s="612"/>
      <c r="P74" s="612"/>
      <c r="Q74" s="615"/>
      <c r="R74" s="615"/>
      <c r="S74" s="615"/>
      <c r="T74" s="615"/>
      <c r="U74" s="615"/>
      <c r="V74" s="612"/>
      <c r="W74" s="612"/>
      <c r="X74" s="612"/>
      <c r="Y74" s="612"/>
      <c r="Z74" s="612"/>
      <c r="AA74" s="612"/>
      <c r="AB74" s="612"/>
      <c r="AC74" s="612"/>
      <c r="AD74" s="612"/>
      <c r="AE74" s="612"/>
      <c r="AF74" s="612"/>
      <c r="AG74" s="612"/>
      <c r="AH74" s="617"/>
      <c r="AI74" s="617"/>
      <c r="AJ74" s="617"/>
      <c r="AK74" s="617"/>
      <c r="AL74" s="618"/>
      <c r="AM74" s="618"/>
      <c r="AN74" s="618"/>
      <c r="AO74" s="618"/>
      <c r="AP74" s="618"/>
      <c r="AQ74" s="618"/>
      <c r="AR74" s="618"/>
      <c r="AS74" s="618"/>
      <c r="AT74" s="618"/>
      <c r="AU74" s="618"/>
      <c r="AV74" s="612"/>
      <c r="AW74" s="612"/>
      <c r="AX74" s="612"/>
      <c r="AY74" s="612"/>
      <c r="AZ74" s="613"/>
      <c r="BK74" s="600"/>
      <c r="BL74" s="600"/>
      <c r="BM74" s="600"/>
      <c r="BN74" s="600"/>
      <c r="BO74" s="600"/>
      <c r="BP74" s="600"/>
      <c r="BQ74" s="600"/>
      <c r="BR74" s="600"/>
      <c r="BS74" s="600"/>
      <c r="BT74" s="600"/>
      <c r="BU74" s="600"/>
      <c r="BV74" s="600"/>
    </row>
    <row r="75" spans="1:74" s="586" customFormat="1" ht="18" customHeight="1">
      <c r="A75" s="578">
        <f t="shared" si="1"/>
        <v>0</v>
      </c>
      <c r="B75" s="614"/>
      <c r="C75" s="614"/>
      <c r="D75" s="587" t="s">
        <v>540</v>
      </c>
      <c r="E75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75" s="612"/>
      <c r="G75" s="612"/>
      <c r="H75" s="612"/>
      <c r="I75" s="612"/>
      <c r="J75" s="612"/>
      <c r="K75" s="612"/>
      <c r="L75" s="612"/>
      <c r="M75" s="612"/>
      <c r="N75" s="612"/>
      <c r="O75" s="612"/>
      <c r="P75" s="612"/>
      <c r="Q75" s="615"/>
      <c r="R75" s="615"/>
      <c r="S75" s="615"/>
      <c r="T75" s="615"/>
      <c r="U75" s="615"/>
      <c r="V75" s="612"/>
      <c r="W75" s="612"/>
      <c r="X75" s="612"/>
      <c r="Y75" s="612"/>
      <c r="Z75" s="612"/>
      <c r="AA75" s="612"/>
      <c r="AB75" s="612"/>
      <c r="AC75" s="612"/>
      <c r="AD75" s="612"/>
      <c r="AE75" s="612"/>
      <c r="AF75" s="612"/>
      <c r="AG75" s="612"/>
      <c r="AH75" s="617"/>
      <c r="AI75" s="617"/>
      <c r="AJ75" s="617"/>
      <c r="AK75" s="617"/>
      <c r="AL75" s="618"/>
      <c r="AM75" s="618"/>
      <c r="AN75" s="618"/>
      <c r="AO75" s="618"/>
      <c r="AP75" s="618"/>
      <c r="AQ75" s="618"/>
      <c r="AR75" s="618"/>
      <c r="AS75" s="618"/>
      <c r="AT75" s="618"/>
      <c r="AU75" s="618"/>
      <c r="AV75" s="612"/>
      <c r="AW75" s="612"/>
      <c r="AX75" s="612"/>
      <c r="AY75" s="612"/>
      <c r="AZ75" s="613"/>
      <c r="BK75" s="600"/>
      <c r="BL75" s="600"/>
      <c r="BM75" s="600"/>
      <c r="BN75" s="600"/>
      <c r="BO75" s="600"/>
      <c r="BP75" s="600"/>
      <c r="BQ75" s="600"/>
      <c r="BR75" s="600"/>
      <c r="BS75" s="600"/>
      <c r="BT75" s="600"/>
      <c r="BU75" s="600"/>
      <c r="BV75" s="600"/>
    </row>
    <row r="76" spans="1:74" s="586" customFormat="1" ht="18" customHeight="1">
      <c r="A76" s="578">
        <f t="shared" si="1"/>
        <v>0</v>
      </c>
      <c r="B76" s="614"/>
      <c r="C76" s="614"/>
      <c r="D76" s="587" t="s">
        <v>540</v>
      </c>
      <c r="E76" s="614" t="str">
        <f>CONCATENATE("조림목이 자연발생 식생과 경재하고 있으며 조림목은 ",AQ69,"이다." )</f>
        <v>조림목이 자연발생 식생과 경재하고 있으며 조림목은 0이다.</v>
      </c>
      <c r="F76" s="612"/>
      <c r="G76" s="612"/>
      <c r="H76" s="612"/>
      <c r="I76" s="612"/>
      <c r="J76" s="612"/>
      <c r="K76" s="612"/>
      <c r="L76" s="612"/>
      <c r="M76" s="612"/>
      <c r="N76" s="612"/>
      <c r="O76" s="612"/>
      <c r="P76" s="612"/>
      <c r="Q76" s="612"/>
      <c r="R76" s="612"/>
      <c r="S76" s="612"/>
      <c r="T76" s="612"/>
      <c r="U76" s="612"/>
      <c r="V76" s="612"/>
      <c r="W76" s="612"/>
      <c r="X76" s="612"/>
      <c r="Y76" s="612"/>
      <c r="Z76" s="612"/>
      <c r="AA76" s="612"/>
      <c r="AB76" s="612"/>
      <c r="AC76" s="612"/>
      <c r="AD76" s="612"/>
      <c r="AE76" s="612"/>
      <c r="AF76" s="612"/>
      <c r="AG76" s="612"/>
      <c r="AH76" s="617"/>
      <c r="AI76" s="617"/>
      <c r="AJ76" s="617"/>
      <c r="AK76" s="617"/>
      <c r="AL76" s="618"/>
      <c r="AM76" s="618"/>
      <c r="AN76" s="618"/>
      <c r="AO76" s="618"/>
      <c r="AP76" s="618"/>
      <c r="AQ76" s="618"/>
      <c r="AR76" s="618"/>
      <c r="AS76" s="618"/>
      <c r="AT76" s="618"/>
      <c r="AU76" s="618"/>
      <c r="AV76" s="612"/>
      <c r="AW76" s="612"/>
      <c r="AX76" s="612"/>
      <c r="AY76" s="612"/>
      <c r="AZ76" s="613"/>
      <c r="BK76" s="600"/>
      <c r="BL76" s="600"/>
      <c r="BM76" s="600"/>
      <c r="BN76" s="600"/>
      <c r="BO76" s="600"/>
      <c r="BP76" s="600"/>
      <c r="BQ76" s="600"/>
      <c r="BR76" s="600"/>
      <c r="BS76" s="600"/>
      <c r="BT76" s="600"/>
      <c r="BU76" s="600"/>
      <c r="BV76" s="600"/>
    </row>
    <row r="77" spans="1:74" s="586" customFormat="1" ht="13.5" customHeight="1">
      <c r="A77" s="578">
        <f t="shared" si="1"/>
        <v>0</v>
      </c>
      <c r="B77" s="620"/>
      <c r="C77" s="620"/>
      <c r="D77" s="620"/>
      <c r="E77" s="620"/>
      <c r="F77" s="595"/>
      <c r="G77" s="595"/>
      <c r="H77" s="595"/>
      <c r="I77" s="595"/>
      <c r="J77" s="621"/>
      <c r="K77" s="621"/>
      <c r="L77" s="621"/>
      <c r="M77" s="621"/>
      <c r="N77" s="621"/>
      <c r="O77" s="621"/>
      <c r="P77" s="621"/>
      <c r="Q77" s="622"/>
      <c r="R77" s="622"/>
      <c r="S77" s="622"/>
      <c r="T77" s="622"/>
      <c r="U77" s="622"/>
      <c r="V77" s="612"/>
      <c r="W77" s="612"/>
      <c r="X77" s="612"/>
      <c r="Y77" s="612"/>
      <c r="Z77" s="612"/>
      <c r="AA77" s="612"/>
      <c r="AB77" s="612"/>
      <c r="AC77" s="612"/>
      <c r="AD77" s="612"/>
      <c r="AE77" s="612"/>
      <c r="AF77" s="612"/>
      <c r="AG77" s="612"/>
      <c r="AH77" s="623"/>
      <c r="AI77" s="623"/>
      <c r="AJ77" s="623"/>
      <c r="AK77" s="623"/>
      <c r="AL77" s="624"/>
      <c r="AM77" s="624"/>
      <c r="AN77" s="624"/>
      <c r="AO77" s="624"/>
      <c r="AP77" s="624"/>
      <c r="AQ77" s="624"/>
      <c r="AR77" s="624"/>
      <c r="AS77" s="624"/>
      <c r="AT77" s="624"/>
      <c r="AU77" s="624"/>
      <c r="AV77" s="595"/>
      <c r="AW77" s="595"/>
      <c r="AX77" s="595"/>
      <c r="AY77" s="595"/>
      <c r="AZ77" s="613"/>
      <c r="BK77" s="600"/>
      <c r="BL77" s="600"/>
      <c r="BM77" s="600"/>
      <c r="BN77" s="600"/>
      <c r="BO77" s="600"/>
      <c r="BP77" s="600"/>
      <c r="BQ77" s="600"/>
      <c r="BR77" s="600"/>
      <c r="BS77" s="600"/>
      <c r="BT77" s="600"/>
      <c r="BU77" s="600"/>
      <c r="BV77" s="600"/>
    </row>
    <row r="78" spans="1:74" s="601" customFormat="1" ht="19.5" customHeight="1">
      <c r="A78" s="578">
        <f t="shared" si="1"/>
        <v>0</v>
      </c>
      <c r="B78" s="2116" t="s">
        <v>2071</v>
      </c>
      <c r="C78" s="2116"/>
      <c r="D78" s="2116"/>
      <c r="E78" s="2116"/>
      <c r="F78" s="2116"/>
      <c r="G78" s="2116"/>
      <c r="H78" s="2116"/>
      <c r="I78" s="2116"/>
      <c r="J78" s="2116"/>
      <c r="K78" s="2116"/>
      <c r="L78" s="2116"/>
      <c r="M78" s="2116"/>
      <c r="N78" s="2116"/>
      <c r="O78" s="2116"/>
      <c r="P78" s="2116"/>
      <c r="Q78" s="2116"/>
      <c r="R78" s="2116"/>
      <c r="S78" s="2116"/>
      <c r="T78" s="2116"/>
      <c r="U78" s="2116"/>
      <c r="V78" s="2116"/>
      <c r="W78" s="2116"/>
      <c r="X78" s="2116"/>
      <c r="Y78" s="2116"/>
      <c r="Z78" s="2116"/>
      <c r="AA78" s="2116"/>
      <c r="AB78" s="2116"/>
      <c r="AC78" s="2116"/>
      <c r="AD78" s="2116"/>
      <c r="AE78" s="2116"/>
      <c r="AF78" s="2116"/>
      <c r="AG78" s="2116"/>
      <c r="AH78" s="2116"/>
      <c r="AI78" s="2116"/>
      <c r="AJ78" s="2116"/>
      <c r="AK78" s="2116"/>
      <c r="AL78" s="2116"/>
      <c r="AM78" s="2116"/>
      <c r="AN78" s="2116"/>
      <c r="AO78" s="2116"/>
      <c r="AP78" s="2116"/>
      <c r="AQ78" s="2116"/>
      <c r="AR78" s="2116"/>
      <c r="AS78" s="2116"/>
      <c r="AT78" s="2116"/>
      <c r="AU78" s="2116"/>
      <c r="AV78" s="2116"/>
      <c r="AW78" s="2116"/>
      <c r="AX78" s="2116"/>
      <c r="AY78" s="2116"/>
      <c r="AZ78" s="625"/>
      <c r="BB78" s="600"/>
      <c r="BC78" s="600"/>
      <c r="BD78" s="600"/>
      <c r="BE78" s="600"/>
      <c r="BF78" s="600"/>
      <c r="BG78" s="600"/>
      <c r="BH78" s="600"/>
      <c r="BI78" s="600"/>
      <c r="BJ78" s="600"/>
      <c r="BK78" s="600"/>
      <c r="BL78" s="600"/>
      <c r="BM78" s="600"/>
      <c r="BN78" s="600"/>
      <c r="BO78" s="600"/>
      <c r="BP78" s="600"/>
      <c r="BQ78" s="600"/>
      <c r="BR78" s="600"/>
      <c r="BS78" s="600"/>
      <c r="BT78" s="600"/>
      <c r="BU78" s="600"/>
      <c r="BV78" s="600"/>
    </row>
    <row r="79" spans="1:74" s="601" customFormat="1" ht="18" customHeight="1">
      <c r="A79" s="578">
        <f t="shared" si="1"/>
        <v>0</v>
      </c>
      <c r="B79" s="1153"/>
      <c r="C79" s="587" t="s">
        <v>792</v>
      </c>
      <c r="D79" s="588" t="s">
        <v>793</v>
      </c>
      <c r="E79" s="588"/>
      <c r="F79" s="588"/>
      <c r="G79" s="588"/>
      <c r="H79" s="588"/>
      <c r="I79" s="588"/>
      <c r="J79" s="627"/>
      <c r="K79" s="627"/>
      <c r="L79" s="627"/>
      <c r="M79" s="627"/>
      <c r="N79" s="627"/>
      <c r="O79" s="627"/>
      <c r="P79" s="627"/>
      <c r="Q79" s="627"/>
      <c r="R79" s="627"/>
      <c r="S79" s="627"/>
      <c r="T79" s="627"/>
      <c r="U79" s="627"/>
      <c r="V79" s="627"/>
      <c r="W79" s="627"/>
      <c r="X79" s="627"/>
      <c r="Y79" s="627"/>
      <c r="Z79" s="627"/>
      <c r="AA79" s="627"/>
      <c r="AB79" s="627"/>
      <c r="AC79" s="627"/>
      <c r="AD79" s="627"/>
      <c r="AE79" s="627"/>
      <c r="AF79" s="627"/>
      <c r="AG79" s="627"/>
      <c r="AH79" s="627"/>
      <c r="AI79" s="627"/>
      <c r="AJ79" s="627"/>
      <c r="AK79" s="627"/>
      <c r="AL79" s="627"/>
      <c r="AM79" s="627"/>
      <c r="AN79" s="627"/>
      <c r="AO79" s="627"/>
      <c r="AP79" s="627"/>
      <c r="AQ79" s="627"/>
      <c r="AR79" s="627"/>
      <c r="AS79" s="627"/>
      <c r="AT79" s="627"/>
      <c r="AU79" s="627"/>
      <c r="AV79" s="627"/>
      <c r="AW79" s="627"/>
      <c r="AX79" s="627"/>
      <c r="AY79" s="627"/>
      <c r="AZ79" s="625"/>
      <c r="BB79" s="600"/>
      <c r="BC79" s="600"/>
      <c r="BD79" s="600"/>
      <c r="BE79" s="600"/>
      <c r="BF79" s="600"/>
      <c r="BG79" s="600"/>
      <c r="BH79" s="600"/>
      <c r="BI79" s="600"/>
      <c r="BJ79" s="600"/>
      <c r="BK79" s="600"/>
      <c r="BL79" s="600"/>
      <c r="BM79" s="600"/>
      <c r="BN79" s="600"/>
      <c r="BO79" s="600"/>
      <c r="BP79" s="600"/>
      <c r="BQ79" s="600"/>
      <c r="BR79" s="600"/>
      <c r="BS79" s="600"/>
      <c r="BT79" s="600"/>
      <c r="BU79" s="600"/>
      <c r="BV79" s="600"/>
    </row>
    <row r="80" spans="1:74" s="600" customFormat="1" ht="18" customHeight="1">
      <c r="A80" s="578">
        <f t="shared" si="1"/>
        <v>0</v>
      </c>
      <c r="B80" s="587"/>
      <c r="C80" s="587"/>
      <c r="D80" s="587" t="s">
        <v>540</v>
      </c>
      <c r="E80" s="588" t="str">
        <f>CONCATENATE("조림목이 정상적으로 생육하기 위해서는 조림목을 제외한 모든 식생을 제거하여야 하므로 ",AO53,"로 적용한다.")</f>
        <v>조림목이 정상적으로 생육하기 위해서는 조림목을 제외한 모든 식생을 제거하여야 하므로 0로 적용한다.</v>
      </c>
      <c r="F80" s="588"/>
      <c r="G80" s="588"/>
      <c r="H80" s="588"/>
      <c r="I80" s="588"/>
      <c r="J80" s="589"/>
      <c r="K80" s="588"/>
      <c r="L80" s="588"/>
      <c r="M80" s="588"/>
      <c r="N80" s="588"/>
      <c r="O80" s="588"/>
      <c r="P80" s="588"/>
      <c r="Q80" s="588"/>
      <c r="R80" s="588"/>
      <c r="S80" s="588"/>
      <c r="T80" s="588"/>
      <c r="U80" s="588"/>
      <c r="V80" s="588"/>
      <c r="W80" s="588"/>
      <c r="X80" s="588"/>
      <c r="Y80" s="588"/>
      <c r="Z80" s="588"/>
      <c r="AA80" s="588"/>
      <c r="AB80" s="588"/>
      <c r="AC80" s="588"/>
      <c r="AD80" s="588"/>
      <c r="AE80" s="588"/>
      <c r="AF80" s="588"/>
      <c r="AG80" s="588"/>
      <c r="AH80" s="588"/>
      <c r="AI80" s="588"/>
      <c r="AJ80" s="588"/>
      <c r="AK80" s="588"/>
      <c r="AL80" s="588"/>
      <c r="AM80" s="588"/>
      <c r="AN80" s="588"/>
      <c r="AO80" s="588"/>
      <c r="AP80" s="588"/>
      <c r="AQ80" s="588"/>
      <c r="AR80" s="588"/>
      <c r="AS80" s="588"/>
      <c r="AT80" s="588"/>
      <c r="AU80" s="588"/>
      <c r="AV80" s="588"/>
      <c r="AW80" s="588"/>
      <c r="AX80" s="588"/>
      <c r="AY80" s="588"/>
      <c r="AZ80" s="628"/>
      <c r="BB80" s="601"/>
      <c r="BC80" s="601"/>
      <c r="BD80" s="601"/>
      <c r="BE80" s="601"/>
      <c r="BF80" s="601"/>
      <c r="BG80" s="601"/>
      <c r="BH80" s="601"/>
      <c r="BI80" s="601"/>
      <c r="BJ80" s="601"/>
      <c r="BK80" s="601"/>
      <c r="BL80" s="601"/>
      <c r="BM80" s="601"/>
      <c r="BN80" s="601"/>
      <c r="BO80" s="601"/>
      <c r="BP80" s="601"/>
      <c r="BQ80" s="601"/>
      <c r="BR80" s="601"/>
      <c r="BS80" s="601"/>
      <c r="BT80" s="601"/>
      <c r="BU80" s="601"/>
      <c r="BV80" s="601"/>
    </row>
    <row r="81" spans="1:74" s="600" customFormat="1" ht="18" customHeight="1">
      <c r="A81" s="578">
        <f t="shared" si="1"/>
        <v>0</v>
      </c>
      <c r="B81" s="587"/>
      <c r="C81" s="587" t="s">
        <v>794</v>
      </c>
      <c r="D81" s="588" t="s">
        <v>795</v>
      </c>
      <c r="E81" s="588"/>
      <c r="F81" s="588"/>
      <c r="G81" s="588"/>
      <c r="H81" s="588"/>
      <c r="I81" s="588"/>
      <c r="J81" s="588"/>
      <c r="K81" s="588"/>
      <c r="L81" s="588"/>
      <c r="M81" s="588"/>
      <c r="N81" s="588"/>
      <c r="O81" s="588"/>
      <c r="P81" s="588"/>
      <c r="Q81" s="588"/>
      <c r="R81" s="588"/>
      <c r="S81" s="588"/>
      <c r="T81" s="588"/>
      <c r="U81" s="588"/>
      <c r="V81" s="588"/>
      <c r="W81" s="588"/>
      <c r="X81" s="588"/>
      <c r="Y81" s="588"/>
      <c r="Z81" s="588"/>
      <c r="AA81" s="588"/>
      <c r="AB81" s="588"/>
      <c r="AC81" s="588"/>
      <c r="AD81" s="588"/>
      <c r="AE81" s="588"/>
      <c r="AF81" s="588"/>
      <c r="AG81" s="588"/>
      <c r="AH81" s="588"/>
      <c r="AI81" s="588"/>
      <c r="AJ81" s="588"/>
      <c r="AK81" s="588"/>
      <c r="AL81" s="588"/>
      <c r="AM81" s="588"/>
      <c r="AN81" s="588"/>
      <c r="AO81" s="588"/>
      <c r="AP81" s="588"/>
      <c r="AQ81" s="588"/>
      <c r="AR81" s="588"/>
      <c r="AS81" s="588"/>
      <c r="AT81" s="588"/>
      <c r="AU81" s="588"/>
      <c r="AV81" s="588"/>
      <c r="AW81" s="588"/>
      <c r="AX81" s="588"/>
      <c r="AY81" s="588"/>
      <c r="AZ81" s="628"/>
    </row>
    <row r="82" spans="1:74" s="600" customFormat="1" ht="18" customHeight="1">
      <c r="A82" s="578">
        <f t="shared" si="1"/>
        <v>0</v>
      </c>
      <c r="B82" s="587"/>
      <c r="C82" s="2111" t="s">
        <v>796</v>
      </c>
      <c r="D82" s="2111"/>
      <c r="E82" s="2111"/>
      <c r="F82" s="2111"/>
      <c r="G82" s="2111"/>
      <c r="H82" s="2111"/>
      <c r="I82" s="2111"/>
      <c r="J82" s="2111"/>
      <c r="K82" s="2111"/>
      <c r="L82" s="2111"/>
      <c r="M82" s="2111"/>
      <c r="N82" s="2111"/>
      <c r="O82" s="2111"/>
      <c r="P82" s="2111"/>
      <c r="Q82" s="2111"/>
      <c r="R82" s="2111"/>
      <c r="S82" s="2111"/>
      <c r="T82" s="2111"/>
      <c r="U82" s="2111"/>
      <c r="V82" s="2111"/>
      <c r="W82" s="2111"/>
      <c r="X82" s="2111"/>
      <c r="Y82" s="2111"/>
      <c r="Z82" s="2111"/>
      <c r="AA82" s="2111" t="s">
        <v>797</v>
      </c>
      <c r="AB82" s="2111"/>
      <c r="AC82" s="2111"/>
      <c r="AD82" s="2111"/>
      <c r="AE82" s="2111"/>
      <c r="AF82" s="2111"/>
      <c r="AG82" s="2111"/>
      <c r="AH82" s="2111"/>
      <c r="AI82" s="2111"/>
      <c r="AJ82" s="2111"/>
      <c r="AK82" s="2111"/>
      <c r="AL82" s="2111"/>
      <c r="AM82" s="2111"/>
      <c r="AN82" s="2111"/>
      <c r="AO82" s="2111"/>
      <c r="AP82" s="2111"/>
      <c r="AQ82" s="2111"/>
      <c r="AR82" s="2111"/>
      <c r="AS82" s="2111"/>
      <c r="AT82" s="2111"/>
      <c r="AU82" s="2111"/>
      <c r="AV82" s="2111"/>
      <c r="AW82" s="2111"/>
      <c r="AX82" s="2111"/>
      <c r="AY82" s="587"/>
      <c r="AZ82" s="586"/>
    </row>
    <row r="83" spans="1:74" s="586" customFormat="1" ht="18" customHeight="1">
      <c r="A83" s="578">
        <f t="shared" si="1"/>
        <v>0</v>
      </c>
      <c r="B83" s="629"/>
      <c r="C83" s="2111" t="s">
        <v>798</v>
      </c>
      <c r="D83" s="2111"/>
      <c r="E83" s="2111"/>
      <c r="F83" s="2111"/>
      <c r="G83" s="2111"/>
      <c r="H83" s="2111"/>
      <c r="I83" s="2111"/>
      <c r="J83" s="2111"/>
      <c r="K83" s="2111" t="s">
        <v>799</v>
      </c>
      <c r="L83" s="2111"/>
      <c r="M83" s="2111"/>
      <c r="N83" s="2111"/>
      <c r="O83" s="2111"/>
      <c r="P83" s="2111"/>
      <c r="Q83" s="2111"/>
      <c r="R83" s="2111"/>
      <c r="S83" s="2111" t="s">
        <v>800</v>
      </c>
      <c r="T83" s="2111"/>
      <c r="U83" s="2111"/>
      <c r="V83" s="2111"/>
      <c r="W83" s="2111"/>
      <c r="X83" s="2111"/>
      <c r="Y83" s="2111"/>
      <c r="Z83" s="2111"/>
      <c r="AA83" s="2111" t="s">
        <v>801</v>
      </c>
      <c r="AB83" s="2111"/>
      <c r="AC83" s="2111"/>
      <c r="AD83" s="2111"/>
      <c r="AE83" s="2111"/>
      <c r="AF83" s="2111"/>
      <c r="AG83" s="2111"/>
      <c r="AH83" s="2111"/>
      <c r="AI83" s="2111" t="s">
        <v>802</v>
      </c>
      <c r="AJ83" s="2111"/>
      <c r="AK83" s="2111"/>
      <c r="AL83" s="2111"/>
      <c r="AM83" s="2111"/>
      <c r="AN83" s="2111"/>
      <c r="AO83" s="2111"/>
      <c r="AP83" s="2111"/>
      <c r="AQ83" s="2111" t="s">
        <v>574</v>
      </c>
      <c r="AR83" s="2111"/>
      <c r="AS83" s="2111"/>
      <c r="AT83" s="2111"/>
      <c r="AU83" s="2111"/>
      <c r="AV83" s="2111"/>
      <c r="AW83" s="2111"/>
      <c r="AX83" s="2111"/>
      <c r="AY83" s="629"/>
      <c r="AZ83" s="585"/>
      <c r="BB83" s="600"/>
      <c r="BC83" s="600"/>
      <c r="BD83" s="600"/>
      <c r="BE83" s="600"/>
      <c r="BF83" s="600"/>
      <c r="BG83" s="600"/>
      <c r="BH83" s="600"/>
      <c r="BI83" s="600"/>
      <c r="BJ83" s="600"/>
      <c r="BK83" s="600"/>
      <c r="BL83" s="600"/>
      <c r="BM83" s="600"/>
      <c r="BN83" s="600"/>
      <c r="BO83" s="600"/>
      <c r="BP83" s="600"/>
      <c r="BQ83" s="600"/>
      <c r="BR83" s="600"/>
      <c r="BS83" s="600"/>
      <c r="BT83" s="600"/>
      <c r="BU83" s="600"/>
      <c r="BV83" s="600"/>
    </row>
    <row r="84" spans="1:74" s="580" customFormat="1" ht="18" customHeight="1">
      <c r="A84" s="578">
        <f t="shared" si="1"/>
        <v>0</v>
      </c>
      <c r="B84" s="612"/>
      <c r="C84" s="2111" t="s">
        <v>536</v>
      </c>
      <c r="D84" s="2111"/>
      <c r="E84" s="2111"/>
      <c r="F84" s="2111"/>
      <c r="G84" s="2111"/>
      <c r="H84" s="2111"/>
      <c r="I84" s="2111"/>
      <c r="J84" s="2111"/>
      <c r="K84" s="2111" t="s">
        <v>805</v>
      </c>
      <c r="L84" s="2111"/>
      <c r="M84" s="2111"/>
      <c r="N84" s="2111"/>
      <c r="O84" s="2111"/>
      <c r="P84" s="2111"/>
      <c r="Q84" s="2111"/>
      <c r="R84" s="2111"/>
      <c r="S84" s="2112"/>
      <c r="T84" s="2112"/>
      <c r="U84" s="2112"/>
      <c r="V84" s="2112"/>
      <c r="W84" s="2112"/>
      <c r="X84" s="2112"/>
      <c r="Y84" s="2112"/>
      <c r="Z84" s="2112"/>
      <c r="AA84" s="2113" t="str">
        <f>'6-3표준조사(4)'!P81</f>
        <v>완 (15˚ 이하)</v>
      </c>
      <c r="AB84" s="2113"/>
      <c r="AC84" s="2113"/>
      <c r="AD84" s="2113"/>
      <c r="AE84" s="2113"/>
      <c r="AF84" s="2113"/>
      <c r="AG84" s="2113"/>
      <c r="AH84" s="2113"/>
      <c r="AI84" s="2113" t="str">
        <f>'6-3표준조사(4)'!Q81</f>
        <v>개소당5ha이상</v>
      </c>
      <c r="AJ84" s="2113"/>
      <c r="AK84" s="2113"/>
      <c r="AL84" s="2113"/>
      <c r="AM84" s="2113"/>
      <c r="AN84" s="2113"/>
      <c r="AO84" s="2113"/>
      <c r="AP84" s="2113"/>
      <c r="AQ84" s="2113">
        <f>'6-3표준조사(4)'!R81</f>
        <v>0</v>
      </c>
      <c r="AR84" s="2113"/>
      <c r="AS84" s="2113"/>
      <c r="AT84" s="2113"/>
      <c r="AU84" s="2113"/>
      <c r="AV84" s="2113"/>
      <c r="AW84" s="2113"/>
      <c r="AX84" s="2113"/>
      <c r="AY84" s="612"/>
      <c r="AZ84" s="613"/>
    </row>
    <row r="85" spans="1:74" s="586" customFormat="1" ht="18" customHeight="1">
      <c r="A85" s="578">
        <f t="shared" si="1"/>
        <v>0</v>
      </c>
      <c r="B85" s="612"/>
      <c r="C85" s="2111" t="s">
        <v>806</v>
      </c>
      <c r="D85" s="2111"/>
      <c r="E85" s="2111"/>
      <c r="F85" s="2111"/>
      <c r="G85" s="2111"/>
      <c r="H85" s="2111"/>
      <c r="I85" s="2111"/>
      <c r="J85" s="2111"/>
      <c r="K85" s="2111" t="s">
        <v>807</v>
      </c>
      <c r="L85" s="2111"/>
      <c r="M85" s="2111"/>
      <c r="N85" s="2111"/>
      <c r="O85" s="2111"/>
      <c r="P85" s="2111"/>
      <c r="Q85" s="2111"/>
      <c r="R85" s="2111"/>
      <c r="S85" s="2115">
        <f>K69</f>
        <v>0</v>
      </c>
      <c r="T85" s="2115"/>
      <c r="U85" s="2115"/>
      <c r="V85" s="2115"/>
      <c r="W85" s="2115"/>
      <c r="X85" s="2115"/>
      <c r="Y85" s="2115"/>
      <c r="Z85" s="2115"/>
      <c r="AA85" s="2114"/>
      <c r="AB85" s="2114"/>
      <c r="AC85" s="2114"/>
      <c r="AD85" s="2114"/>
      <c r="AE85" s="2114"/>
      <c r="AF85" s="2114"/>
      <c r="AG85" s="2114"/>
      <c r="AH85" s="2114"/>
      <c r="AI85" s="2114"/>
      <c r="AJ85" s="2114"/>
      <c r="AK85" s="2114"/>
      <c r="AL85" s="2114"/>
      <c r="AM85" s="2114"/>
      <c r="AN85" s="2114"/>
      <c r="AO85" s="2114"/>
      <c r="AP85" s="2114"/>
      <c r="AQ85" s="2114"/>
      <c r="AR85" s="2114"/>
      <c r="AS85" s="2114"/>
      <c r="AT85" s="2114"/>
      <c r="AU85" s="2114"/>
      <c r="AV85" s="2114"/>
      <c r="AW85" s="2114"/>
      <c r="AX85" s="2114"/>
      <c r="AY85" s="612"/>
      <c r="AZ85" s="613"/>
    </row>
    <row r="86" spans="1:74" s="586" customFormat="1" ht="18" hidden="1" customHeight="1">
      <c r="A86" s="578">
        <f>IF(S$84&gt;0,1,0)</f>
        <v>0</v>
      </c>
      <c r="B86" s="630"/>
      <c r="C86" s="630" t="s">
        <v>407</v>
      </c>
      <c r="D86" s="630" t="s">
        <v>536</v>
      </c>
      <c r="E86" s="630"/>
      <c r="F86" s="630"/>
      <c r="G86" s="631"/>
      <c r="H86" s="631"/>
      <c r="I86" s="631"/>
      <c r="J86" s="631"/>
      <c r="K86" s="631"/>
      <c r="L86" s="618"/>
      <c r="M86" s="618"/>
      <c r="N86" s="618"/>
      <c r="O86" s="618"/>
      <c r="P86" s="618"/>
      <c r="Q86" s="632"/>
      <c r="R86" s="632"/>
      <c r="S86" s="632"/>
      <c r="T86" s="632"/>
      <c r="U86" s="632"/>
      <c r="V86" s="612"/>
      <c r="W86" s="612"/>
      <c r="X86" s="612"/>
      <c r="Y86" s="612"/>
      <c r="Z86" s="633"/>
      <c r="AA86" s="612"/>
      <c r="AB86" s="612"/>
      <c r="AC86" s="612"/>
      <c r="AD86" s="634"/>
      <c r="AE86" s="612"/>
      <c r="AF86" s="612"/>
      <c r="AG86" s="612"/>
      <c r="AH86" s="635"/>
      <c r="AI86" s="635"/>
      <c r="AJ86" s="635"/>
      <c r="AK86" s="635"/>
      <c r="AL86" s="635"/>
      <c r="AM86" s="635"/>
      <c r="AN86" s="635"/>
      <c r="AO86" s="635"/>
      <c r="AP86" s="635"/>
      <c r="AQ86" s="636"/>
      <c r="AR86" s="636"/>
      <c r="AS86" s="636"/>
      <c r="AT86" s="636"/>
      <c r="AU86" s="637"/>
      <c r="AV86" s="637"/>
      <c r="AW86" s="637"/>
      <c r="AX86" s="637"/>
      <c r="AY86" s="637"/>
      <c r="AZ86" s="638"/>
    </row>
    <row r="87" spans="1:74" s="586" customFormat="1" ht="18" hidden="1" customHeight="1">
      <c r="A87" s="578">
        <f>IF(S$84&gt;0,1,0)</f>
        <v>0</v>
      </c>
      <c r="B87" s="587"/>
      <c r="C87" s="587"/>
      <c r="D87" s="587" t="s">
        <v>540</v>
      </c>
      <c r="E87" s="587" t="s">
        <v>809</v>
      </c>
      <c r="F87" s="587"/>
      <c r="G87" s="587"/>
      <c r="H87" s="587"/>
      <c r="I87" s="587"/>
      <c r="J87" s="634"/>
      <c r="K87" s="634"/>
      <c r="L87" s="634"/>
      <c r="M87" s="634"/>
      <c r="N87" s="587"/>
      <c r="O87" s="587"/>
      <c r="P87" s="587"/>
      <c r="Q87" s="587"/>
      <c r="R87" s="587"/>
      <c r="S87" s="587"/>
      <c r="T87" s="632"/>
      <c r="U87" s="632"/>
      <c r="V87" s="632"/>
      <c r="W87" s="632"/>
      <c r="X87" s="587"/>
      <c r="Y87" s="587"/>
      <c r="Z87" s="587"/>
      <c r="AA87" s="587"/>
      <c r="AB87" s="632"/>
      <c r="AC87" s="632"/>
      <c r="AD87" s="632"/>
      <c r="AE87" s="632"/>
      <c r="AF87" s="587"/>
      <c r="AG87" s="587"/>
      <c r="AH87" s="587"/>
      <c r="AI87" s="587"/>
      <c r="AJ87" s="587"/>
      <c r="AK87" s="587"/>
      <c r="AL87" s="587"/>
      <c r="AM87" s="587"/>
      <c r="AN87" s="587"/>
      <c r="AO87" s="587"/>
      <c r="AP87" s="587"/>
      <c r="AQ87" s="587"/>
      <c r="AR87" s="587"/>
      <c r="AS87" s="587"/>
      <c r="AT87" s="587"/>
      <c r="AU87" s="587"/>
      <c r="AV87" s="587"/>
      <c r="AW87" s="587"/>
      <c r="AX87" s="587"/>
      <c r="AY87" s="587"/>
    </row>
    <row r="88" spans="1:74" s="600" customFormat="1" ht="18" hidden="1" customHeight="1">
      <c r="A88" s="578">
        <f>IF(S$84&gt;0,1,0)</f>
        <v>0</v>
      </c>
      <c r="B88" s="587"/>
      <c r="C88" s="587"/>
      <c r="D88" s="587" t="s">
        <v>540</v>
      </c>
      <c r="E88" s="588" t="s">
        <v>810</v>
      </c>
      <c r="F88" s="588"/>
      <c r="G88" s="588"/>
      <c r="H88" s="588"/>
      <c r="I88" s="588"/>
      <c r="J88" s="588"/>
      <c r="K88" s="588"/>
      <c r="L88" s="588"/>
      <c r="M88" s="588"/>
      <c r="N88" s="588"/>
      <c r="O88" s="588"/>
      <c r="P88" s="588"/>
      <c r="Q88" s="588"/>
      <c r="R88" s="588"/>
      <c r="S88" s="588"/>
      <c r="T88" s="588"/>
      <c r="U88" s="588"/>
      <c r="V88" s="588"/>
      <c r="W88" s="588"/>
      <c r="X88" s="588"/>
      <c r="Y88" s="588"/>
      <c r="Z88" s="588"/>
      <c r="AA88" s="588"/>
      <c r="AB88" s="588"/>
      <c r="AC88" s="588"/>
      <c r="AD88" s="588"/>
      <c r="AE88" s="588"/>
      <c r="AF88" s="588"/>
      <c r="AG88" s="588"/>
      <c r="AH88" s="588"/>
      <c r="AI88" s="588"/>
      <c r="AJ88" s="588"/>
      <c r="AK88" s="588"/>
      <c r="AL88" s="588"/>
      <c r="AM88" s="588"/>
      <c r="AN88" s="588"/>
      <c r="AO88" s="588"/>
      <c r="AP88" s="588"/>
      <c r="AQ88" s="588"/>
      <c r="AR88" s="588"/>
      <c r="AS88" s="588"/>
      <c r="AT88" s="588"/>
      <c r="AU88" s="588"/>
      <c r="AV88" s="588"/>
      <c r="AW88" s="588"/>
      <c r="AX88" s="588"/>
      <c r="AY88" s="588"/>
      <c r="AZ88" s="628"/>
    </row>
    <row r="89" spans="1:74" s="601" customFormat="1" ht="18" hidden="1" customHeight="1">
      <c r="A89" s="578"/>
      <c r="B89" s="587"/>
      <c r="C89" s="587" t="s">
        <v>811</v>
      </c>
      <c r="D89" s="587"/>
      <c r="E89" s="639"/>
      <c r="F89" s="639"/>
      <c r="G89" s="639"/>
      <c r="H89" s="639"/>
      <c r="I89" s="639"/>
      <c r="J89" s="639"/>
      <c r="K89" s="639"/>
      <c r="L89" s="639"/>
      <c r="M89" s="639"/>
      <c r="N89" s="639"/>
      <c r="O89" s="639"/>
      <c r="P89" s="639"/>
      <c r="Q89" s="639"/>
      <c r="R89" s="639"/>
      <c r="S89" s="639"/>
      <c r="T89" s="639"/>
      <c r="U89" s="639"/>
      <c r="V89" s="639"/>
      <c r="W89" s="639"/>
      <c r="X89" s="639"/>
      <c r="Y89" s="639"/>
      <c r="Z89" s="639"/>
      <c r="AA89" s="639"/>
      <c r="AB89" s="639"/>
      <c r="AC89" s="639"/>
      <c r="AD89" s="639"/>
      <c r="AE89" s="639"/>
      <c r="AF89" s="639"/>
      <c r="AG89" s="639"/>
      <c r="AH89" s="639"/>
      <c r="AI89" s="639"/>
      <c r="AJ89" s="639"/>
      <c r="AK89" s="639"/>
      <c r="AL89" s="639"/>
      <c r="AM89" s="639"/>
      <c r="AN89" s="639"/>
      <c r="AO89" s="639"/>
      <c r="AP89" s="639"/>
      <c r="AQ89" s="639"/>
      <c r="AR89" s="639"/>
      <c r="AS89" s="639"/>
      <c r="AT89" s="639"/>
      <c r="AU89" s="639"/>
      <c r="AV89" s="639"/>
      <c r="AW89" s="639"/>
      <c r="AX89" s="639"/>
      <c r="AY89" s="639"/>
      <c r="AZ89" s="640"/>
    </row>
    <row r="90" spans="1:74" s="600" customFormat="1" ht="18" hidden="1" customHeight="1">
      <c r="A90" s="578"/>
      <c r="B90" s="587"/>
      <c r="C90" s="587"/>
      <c r="D90" s="587" t="s">
        <v>540</v>
      </c>
      <c r="E90" s="639" t="s">
        <v>812</v>
      </c>
      <c r="F90" s="639"/>
      <c r="G90" s="639"/>
      <c r="H90" s="639"/>
      <c r="I90" s="639"/>
      <c r="J90" s="639"/>
      <c r="K90" s="639"/>
      <c r="L90" s="639"/>
      <c r="M90" s="639"/>
      <c r="N90" s="639"/>
      <c r="O90" s="639"/>
      <c r="P90" s="639"/>
      <c r="Q90" s="639"/>
      <c r="R90" s="639"/>
      <c r="S90" s="639"/>
      <c r="T90" s="639"/>
      <c r="U90" s="639"/>
      <c r="V90" s="639"/>
      <c r="W90" s="639"/>
      <c r="X90" s="639"/>
      <c r="Y90" s="639"/>
      <c r="Z90" s="639"/>
      <c r="AA90" s="639"/>
      <c r="AB90" s="639"/>
      <c r="AC90" s="639"/>
      <c r="AD90" s="639"/>
      <c r="AE90" s="639"/>
      <c r="AF90" s="639"/>
      <c r="AG90" s="639"/>
      <c r="AH90" s="639"/>
      <c r="AI90" s="639"/>
      <c r="AJ90" s="639"/>
      <c r="AK90" s="639"/>
      <c r="AL90" s="639"/>
      <c r="AM90" s="639"/>
      <c r="AN90" s="639"/>
      <c r="AO90" s="639"/>
      <c r="AP90" s="639"/>
      <c r="AQ90" s="639"/>
      <c r="AR90" s="639"/>
      <c r="AS90" s="639"/>
      <c r="AT90" s="639"/>
      <c r="AU90" s="639"/>
      <c r="AV90" s="639"/>
      <c r="AW90" s="639"/>
      <c r="AX90" s="639"/>
      <c r="AY90" s="639"/>
      <c r="AZ90" s="640"/>
    </row>
    <row r="91" spans="1:74" s="600" customFormat="1" ht="18" hidden="1" customHeight="1">
      <c r="A91" s="578"/>
      <c r="B91" s="587"/>
      <c r="C91" s="587"/>
      <c r="D91" s="587" t="s">
        <v>540</v>
      </c>
      <c r="E91" s="639" t="s">
        <v>813</v>
      </c>
      <c r="F91" s="639"/>
      <c r="G91" s="639"/>
      <c r="H91" s="639"/>
      <c r="I91" s="639"/>
      <c r="J91" s="639"/>
      <c r="K91" s="639"/>
      <c r="L91" s="639"/>
      <c r="M91" s="639"/>
      <c r="N91" s="639"/>
      <c r="O91" s="639"/>
      <c r="P91" s="639"/>
      <c r="Q91" s="639"/>
      <c r="R91" s="639"/>
      <c r="S91" s="639"/>
      <c r="T91" s="639"/>
      <c r="U91" s="639"/>
      <c r="V91" s="639"/>
      <c r="W91" s="639"/>
      <c r="X91" s="639"/>
      <c r="Y91" s="639"/>
      <c r="Z91" s="639"/>
      <c r="AA91" s="639"/>
      <c r="AB91" s="639"/>
      <c r="AC91" s="639"/>
      <c r="AD91" s="639"/>
      <c r="AE91" s="639"/>
      <c r="AF91" s="639"/>
      <c r="AG91" s="639"/>
      <c r="AH91" s="639"/>
      <c r="AI91" s="639"/>
      <c r="AJ91" s="639"/>
      <c r="AK91" s="639"/>
      <c r="AL91" s="639"/>
      <c r="AM91" s="639"/>
      <c r="AN91" s="639"/>
      <c r="AO91" s="639"/>
      <c r="AP91" s="639"/>
      <c r="AQ91" s="639"/>
      <c r="AR91" s="639"/>
      <c r="AS91" s="639"/>
      <c r="AT91" s="639"/>
      <c r="AU91" s="639"/>
      <c r="AV91" s="639"/>
      <c r="AW91" s="639"/>
      <c r="AX91" s="639"/>
      <c r="AY91" s="639"/>
      <c r="AZ91" s="640"/>
    </row>
    <row r="92" spans="1:74" s="600" customFormat="1" ht="18" hidden="1" customHeight="1">
      <c r="A92" s="578"/>
      <c r="B92" s="587"/>
      <c r="C92" s="587" t="s">
        <v>814</v>
      </c>
      <c r="D92" s="587" t="s">
        <v>815</v>
      </c>
      <c r="E92" s="639"/>
      <c r="F92" s="639"/>
      <c r="G92" s="639"/>
      <c r="H92" s="639"/>
      <c r="I92" s="639"/>
      <c r="J92" s="639"/>
      <c r="K92" s="639"/>
      <c r="L92" s="639"/>
      <c r="M92" s="639"/>
      <c r="N92" s="639"/>
      <c r="O92" s="639"/>
      <c r="P92" s="639"/>
      <c r="Q92" s="639"/>
      <c r="R92" s="639"/>
      <c r="S92" s="639"/>
      <c r="T92" s="639"/>
      <c r="U92" s="639"/>
      <c r="V92" s="639"/>
      <c r="W92" s="639"/>
      <c r="X92" s="639"/>
      <c r="Y92" s="639"/>
      <c r="Z92" s="639"/>
      <c r="AA92" s="639"/>
      <c r="AB92" s="639"/>
      <c r="AC92" s="639"/>
      <c r="AD92" s="639"/>
      <c r="AE92" s="639"/>
      <c r="AF92" s="639"/>
      <c r="AG92" s="639"/>
      <c r="AH92" s="639"/>
      <c r="AI92" s="639"/>
      <c r="AJ92" s="639"/>
      <c r="AK92" s="639"/>
      <c r="AL92" s="639"/>
      <c r="AM92" s="639"/>
      <c r="AN92" s="639"/>
      <c r="AO92" s="639"/>
      <c r="AP92" s="639"/>
      <c r="AQ92" s="639"/>
      <c r="AR92" s="639"/>
      <c r="AS92" s="639"/>
      <c r="AT92" s="639"/>
      <c r="AU92" s="639"/>
      <c r="AV92" s="639"/>
      <c r="AW92" s="639"/>
      <c r="AX92" s="639"/>
      <c r="AY92" s="639"/>
      <c r="AZ92" s="640"/>
    </row>
    <row r="93" spans="1:74" s="600" customFormat="1" ht="18" hidden="1" customHeight="1">
      <c r="A93" s="578"/>
      <c r="B93" s="587"/>
      <c r="C93" s="587"/>
      <c r="D93" s="587" t="s">
        <v>540</v>
      </c>
      <c r="E93" s="639" t="s">
        <v>816</v>
      </c>
      <c r="F93" s="639"/>
      <c r="G93" s="639"/>
      <c r="H93" s="639"/>
      <c r="I93" s="639"/>
      <c r="J93" s="639"/>
      <c r="K93" s="639"/>
      <c r="L93" s="639"/>
      <c r="M93" s="639"/>
      <c r="N93" s="639"/>
      <c r="O93" s="639"/>
      <c r="P93" s="639"/>
      <c r="Q93" s="639"/>
      <c r="R93" s="639"/>
      <c r="S93" s="639"/>
      <c r="T93" s="639"/>
      <c r="U93" s="639"/>
      <c r="V93" s="639"/>
      <c r="W93" s="639"/>
      <c r="X93" s="639"/>
      <c r="Y93" s="639"/>
      <c r="Z93" s="639"/>
      <c r="AA93" s="639"/>
      <c r="AB93" s="639"/>
      <c r="AC93" s="639"/>
      <c r="AD93" s="639"/>
      <c r="AE93" s="639"/>
      <c r="AF93" s="639"/>
      <c r="AG93" s="639"/>
      <c r="AH93" s="639"/>
      <c r="AI93" s="639"/>
      <c r="AJ93" s="639"/>
      <c r="AK93" s="639"/>
      <c r="AL93" s="639"/>
      <c r="AM93" s="639"/>
      <c r="AN93" s="639"/>
      <c r="AO93" s="639"/>
      <c r="AP93" s="639"/>
      <c r="AQ93" s="639"/>
      <c r="AR93" s="639"/>
      <c r="AS93" s="639"/>
      <c r="AT93" s="639"/>
      <c r="AU93" s="639"/>
      <c r="AV93" s="639"/>
      <c r="AW93" s="639"/>
      <c r="AX93" s="639"/>
      <c r="AY93" s="639"/>
      <c r="AZ93" s="640"/>
    </row>
    <row r="94" spans="1:74" s="600" customFormat="1" ht="18" hidden="1" customHeight="1">
      <c r="A94" s="578"/>
      <c r="B94" s="587"/>
      <c r="C94" s="587"/>
      <c r="D94" s="587" t="s">
        <v>540</v>
      </c>
      <c r="E94" s="639" t="s">
        <v>817</v>
      </c>
      <c r="F94" s="639"/>
      <c r="G94" s="639"/>
      <c r="H94" s="639"/>
      <c r="I94" s="639"/>
      <c r="J94" s="639"/>
      <c r="K94" s="639"/>
      <c r="L94" s="639"/>
      <c r="M94" s="639"/>
      <c r="N94" s="639"/>
      <c r="O94" s="639"/>
      <c r="P94" s="639"/>
      <c r="Q94" s="639"/>
      <c r="R94" s="639"/>
      <c r="S94" s="639"/>
      <c r="T94" s="639"/>
      <c r="U94" s="639"/>
      <c r="V94" s="639"/>
      <c r="W94" s="639"/>
      <c r="X94" s="639"/>
      <c r="Y94" s="639"/>
      <c r="Z94" s="639"/>
      <c r="AA94" s="639"/>
      <c r="AB94" s="639"/>
      <c r="AC94" s="639"/>
      <c r="AD94" s="639"/>
      <c r="AE94" s="639"/>
      <c r="AF94" s="639"/>
      <c r="AG94" s="639"/>
      <c r="AH94" s="639"/>
      <c r="AI94" s="639"/>
      <c r="AJ94" s="639"/>
      <c r="AK94" s="639"/>
      <c r="AL94" s="639"/>
      <c r="AM94" s="639"/>
      <c r="AN94" s="639"/>
      <c r="AO94" s="639"/>
      <c r="AP94" s="639"/>
      <c r="AQ94" s="639"/>
      <c r="AR94" s="639"/>
      <c r="AS94" s="639"/>
      <c r="AT94" s="639"/>
      <c r="AU94" s="639"/>
      <c r="AV94" s="639"/>
      <c r="AW94" s="639"/>
      <c r="AX94" s="639"/>
      <c r="AY94" s="639"/>
      <c r="AZ94" s="640"/>
    </row>
    <row r="95" spans="1:74" s="600" customFormat="1" ht="18" hidden="1" customHeight="1">
      <c r="A95" s="578"/>
      <c r="B95" s="587"/>
      <c r="C95" s="587"/>
      <c r="D95" s="587" t="s">
        <v>540</v>
      </c>
      <c r="E95" s="639" t="s">
        <v>818</v>
      </c>
      <c r="F95" s="639"/>
      <c r="G95" s="639"/>
      <c r="H95" s="639"/>
      <c r="I95" s="639"/>
      <c r="J95" s="639"/>
      <c r="K95" s="639"/>
      <c r="L95" s="639"/>
      <c r="M95" s="639"/>
      <c r="N95" s="639"/>
      <c r="O95" s="639"/>
      <c r="P95" s="639"/>
      <c r="Q95" s="639"/>
      <c r="R95" s="639"/>
      <c r="S95" s="639"/>
      <c r="T95" s="639"/>
      <c r="U95" s="639"/>
      <c r="V95" s="639"/>
      <c r="W95" s="639"/>
      <c r="X95" s="639"/>
      <c r="Y95" s="639"/>
      <c r="Z95" s="639"/>
      <c r="AA95" s="639"/>
      <c r="AB95" s="639"/>
      <c r="AC95" s="639"/>
      <c r="AD95" s="639"/>
      <c r="AE95" s="639"/>
      <c r="AF95" s="639"/>
      <c r="AG95" s="639"/>
      <c r="AH95" s="639"/>
      <c r="AI95" s="639"/>
      <c r="AJ95" s="639"/>
      <c r="AK95" s="639"/>
      <c r="AL95" s="639"/>
      <c r="AM95" s="639"/>
      <c r="AN95" s="639"/>
      <c r="AO95" s="639"/>
      <c r="AP95" s="639"/>
      <c r="AQ95" s="639"/>
      <c r="AR95" s="639"/>
      <c r="AS95" s="639"/>
      <c r="AT95" s="639"/>
      <c r="AU95" s="639"/>
      <c r="AV95" s="639"/>
      <c r="AW95" s="639"/>
      <c r="AX95" s="639"/>
      <c r="AY95" s="639"/>
      <c r="AZ95" s="640"/>
    </row>
    <row r="96" spans="1:74" s="600" customFormat="1" ht="18" hidden="1" customHeight="1">
      <c r="A96" s="578"/>
      <c r="B96" s="587"/>
      <c r="C96" s="587"/>
      <c r="D96" s="587" t="s">
        <v>540</v>
      </c>
      <c r="E96" s="639" t="s">
        <v>819</v>
      </c>
      <c r="F96" s="639"/>
      <c r="G96" s="639"/>
      <c r="H96" s="639"/>
      <c r="I96" s="639"/>
      <c r="J96" s="639"/>
      <c r="K96" s="639"/>
      <c r="L96" s="639"/>
      <c r="M96" s="639"/>
      <c r="N96" s="639"/>
      <c r="O96" s="639"/>
      <c r="P96" s="639"/>
      <c r="Q96" s="639"/>
      <c r="R96" s="639"/>
      <c r="S96" s="639"/>
      <c r="T96" s="639"/>
      <c r="U96" s="639"/>
      <c r="V96" s="639"/>
      <c r="W96" s="639"/>
      <c r="X96" s="639"/>
      <c r="Y96" s="639"/>
      <c r="Z96" s="639"/>
      <c r="AA96" s="639"/>
      <c r="AB96" s="639"/>
      <c r="AC96" s="639"/>
      <c r="AD96" s="639"/>
      <c r="AE96" s="639"/>
      <c r="AF96" s="639"/>
      <c r="AG96" s="639"/>
      <c r="AH96" s="639"/>
      <c r="AI96" s="639"/>
      <c r="AJ96" s="639"/>
      <c r="AK96" s="639"/>
      <c r="AL96" s="639"/>
      <c r="AM96" s="639"/>
      <c r="AN96" s="639"/>
      <c r="AO96" s="639"/>
      <c r="AP96" s="639"/>
      <c r="AQ96" s="639"/>
      <c r="AR96" s="639"/>
      <c r="AS96" s="639"/>
      <c r="AT96" s="639"/>
      <c r="AU96" s="639"/>
      <c r="AV96" s="639"/>
      <c r="AW96" s="639"/>
      <c r="AX96" s="639"/>
      <c r="AY96" s="639"/>
      <c r="AZ96" s="640"/>
    </row>
    <row r="97" spans="1:52" s="600" customFormat="1" ht="18" hidden="1" customHeight="1">
      <c r="A97" s="578"/>
      <c r="B97" s="587"/>
      <c r="C97" s="587"/>
      <c r="D97" s="587" t="s">
        <v>540</v>
      </c>
      <c r="E97" s="639" t="s">
        <v>820</v>
      </c>
      <c r="F97" s="639"/>
      <c r="G97" s="639"/>
      <c r="H97" s="639"/>
      <c r="I97" s="639"/>
      <c r="J97" s="639"/>
      <c r="K97" s="639"/>
      <c r="L97" s="639"/>
      <c r="M97" s="639"/>
      <c r="N97" s="639"/>
      <c r="O97" s="639"/>
      <c r="P97" s="639"/>
      <c r="Q97" s="639"/>
      <c r="R97" s="639"/>
      <c r="S97" s="639"/>
      <c r="T97" s="639"/>
      <c r="U97" s="639"/>
      <c r="V97" s="639"/>
      <c r="W97" s="639"/>
      <c r="X97" s="639"/>
      <c r="Y97" s="639"/>
      <c r="Z97" s="639"/>
      <c r="AA97" s="639"/>
      <c r="AB97" s="639"/>
      <c r="AC97" s="639"/>
      <c r="AD97" s="639"/>
      <c r="AE97" s="639"/>
      <c r="AF97" s="639"/>
      <c r="AG97" s="639"/>
      <c r="AH97" s="639"/>
      <c r="AI97" s="639"/>
      <c r="AJ97" s="639"/>
      <c r="AK97" s="639"/>
      <c r="AL97" s="639"/>
      <c r="AM97" s="639"/>
      <c r="AN97" s="639"/>
      <c r="AO97" s="639"/>
      <c r="AP97" s="639"/>
      <c r="AQ97" s="639"/>
      <c r="AR97" s="639"/>
      <c r="AS97" s="639"/>
      <c r="AT97" s="639"/>
      <c r="AU97" s="639"/>
      <c r="AV97" s="639"/>
      <c r="AW97" s="639"/>
      <c r="AX97" s="639"/>
      <c r="AY97" s="639"/>
      <c r="AZ97" s="640"/>
    </row>
    <row r="98" spans="1:52" s="600" customFormat="1" ht="18" hidden="1" customHeight="1">
      <c r="A98" s="578"/>
      <c r="B98" s="587"/>
      <c r="C98" s="587"/>
      <c r="D98" s="587" t="s">
        <v>540</v>
      </c>
      <c r="E98" s="639" t="s">
        <v>821</v>
      </c>
      <c r="F98" s="639"/>
      <c r="G98" s="639"/>
      <c r="H98" s="639"/>
      <c r="I98" s="639"/>
      <c r="J98" s="639"/>
      <c r="K98" s="639"/>
      <c r="L98" s="639"/>
      <c r="M98" s="639"/>
      <c r="N98" s="639"/>
      <c r="O98" s="639"/>
      <c r="P98" s="639"/>
      <c r="Q98" s="639"/>
      <c r="R98" s="639"/>
      <c r="S98" s="639"/>
      <c r="T98" s="639"/>
      <c r="U98" s="639"/>
      <c r="V98" s="639"/>
      <c r="W98" s="639"/>
      <c r="X98" s="639"/>
      <c r="Y98" s="639"/>
      <c r="Z98" s="639"/>
      <c r="AA98" s="639"/>
      <c r="AB98" s="639"/>
      <c r="AC98" s="639"/>
      <c r="AD98" s="639"/>
      <c r="AE98" s="639"/>
      <c r="AF98" s="639"/>
      <c r="AG98" s="639"/>
      <c r="AH98" s="639"/>
      <c r="AI98" s="639"/>
      <c r="AJ98" s="639"/>
      <c r="AK98" s="639"/>
      <c r="AL98" s="639"/>
      <c r="AM98" s="639"/>
      <c r="AN98" s="639"/>
      <c r="AO98" s="639"/>
      <c r="AP98" s="639"/>
      <c r="AQ98" s="639"/>
      <c r="AR98" s="639"/>
      <c r="AS98" s="639"/>
      <c r="AT98" s="639"/>
      <c r="AU98" s="639"/>
      <c r="AV98" s="639"/>
      <c r="AW98" s="639"/>
      <c r="AX98" s="639"/>
      <c r="AY98" s="639"/>
      <c r="AZ98" s="640"/>
    </row>
    <row r="99" spans="1:52" s="600" customFormat="1" ht="18" hidden="1" customHeight="1">
      <c r="A99" s="578"/>
      <c r="B99" s="587"/>
      <c r="C99" s="587"/>
      <c r="D99" s="587" t="s">
        <v>540</v>
      </c>
      <c r="E99" s="639" t="s">
        <v>822</v>
      </c>
      <c r="F99" s="639"/>
      <c r="G99" s="639"/>
      <c r="H99" s="639"/>
      <c r="I99" s="639"/>
      <c r="J99" s="639"/>
      <c r="K99" s="639"/>
      <c r="L99" s="639"/>
      <c r="M99" s="639"/>
      <c r="N99" s="639"/>
      <c r="O99" s="639"/>
      <c r="P99" s="639"/>
      <c r="Q99" s="639"/>
      <c r="R99" s="639"/>
      <c r="S99" s="639"/>
      <c r="T99" s="639"/>
      <c r="U99" s="639"/>
      <c r="V99" s="639"/>
      <c r="W99" s="639"/>
      <c r="X99" s="639"/>
      <c r="Y99" s="639"/>
      <c r="Z99" s="639"/>
      <c r="AA99" s="639"/>
      <c r="AB99" s="639"/>
      <c r="AC99" s="639"/>
      <c r="AD99" s="639"/>
      <c r="AE99" s="639"/>
      <c r="AF99" s="639"/>
      <c r="AG99" s="639"/>
      <c r="AH99" s="639"/>
      <c r="AI99" s="639"/>
      <c r="AJ99" s="639"/>
      <c r="AK99" s="639"/>
      <c r="AL99" s="639"/>
      <c r="AM99" s="639"/>
      <c r="AN99" s="639"/>
      <c r="AO99" s="639"/>
      <c r="AP99" s="639"/>
      <c r="AQ99" s="639"/>
      <c r="AR99" s="639"/>
      <c r="AS99" s="639"/>
      <c r="AT99" s="639"/>
      <c r="AU99" s="639"/>
      <c r="AV99" s="639"/>
      <c r="AW99" s="639"/>
      <c r="AX99" s="639"/>
      <c r="AY99" s="639"/>
      <c r="AZ99" s="640"/>
    </row>
    <row r="100" spans="1:52" s="600" customFormat="1" ht="18" customHeight="1" thickBot="1">
      <c r="A100" s="578">
        <f>IF(K$69&gt;0,1,0)</f>
        <v>0</v>
      </c>
      <c r="B100" s="587"/>
      <c r="C100" s="587"/>
      <c r="D100" s="639"/>
      <c r="E100" s="641"/>
      <c r="F100" s="641"/>
      <c r="G100" s="641"/>
      <c r="H100" s="641"/>
      <c r="I100" s="641"/>
      <c r="J100" s="641"/>
      <c r="K100" s="641"/>
      <c r="L100" s="641"/>
      <c r="M100" s="641"/>
      <c r="N100" s="641"/>
      <c r="O100" s="641"/>
      <c r="P100" s="641"/>
      <c r="Q100" s="641"/>
      <c r="R100" s="641"/>
      <c r="S100" s="641"/>
      <c r="T100" s="641"/>
      <c r="U100" s="641"/>
      <c r="V100" s="641"/>
      <c r="W100" s="641"/>
      <c r="X100" s="641"/>
      <c r="Y100" s="641"/>
      <c r="Z100" s="641"/>
      <c r="AA100" s="641"/>
      <c r="AB100" s="641"/>
      <c r="AC100" s="641"/>
      <c r="AD100" s="641"/>
      <c r="AE100" s="641"/>
      <c r="AF100" s="641"/>
      <c r="AG100" s="641"/>
      <c r="AH100" s="641"/>
      <c r="AI100" s="641"/>
      <c r="AJ100" s="641"/>
      <c r="AK100" s="641"/>
      <c r="AL100" s="641"/>
      <c r="AM100" s="641"/>
      <c r="AN100" s="641"/>
      <c r="AO100" s="641"/>
      <c r="AP100" s="641"/>
      <c r="AQ100" s="641"/>
      <c r="AR100" s="641"/>
      <c r="AS100" s="641"/>
      <c r="AT100" s="641"/>
      <c r="AU100" s="641"/>
      <c r="AV100" s="641"/>
      <c r="AW100" s="641"/>
      <c r="AX100" s="641"/>
      <c r="AY100" s="641"/>
      <c r="AZ100" s="640"/>
    </row>
    <row r="101" spans="1:52" ht="33" thickTop="1" thickBot="1">
      <c r="A101" s="578">
        <f>IF(K$119&gt;0,1,0)</f>
        <v>0</v>
      </c>
      <c r="B101" s="2117" t="s">
        <v>823</v>
      </c>
      <c r="C101" s="2118"/>
      <c r="D101" s="2118"/>
      <c r="E101" s="2118"/>
      <c r="F101" s="2118"/>
      <c r="G101" s="2118"/>
      <c r="H101" s="2118"/>
      <c r="I101" s="2118"/>
      <c r="J101" s="2118"/>
      <c r="K101" s="2118"/>
      <c r="L101" s="2118"/>
      <c r="M101" s="2118"/>
      <c r="N101" s="2118"/>
      <c r="O101" s="2118"/>
      <c r="P101" s="2118"/>
      <c r="Q101" s="2118"/>
      <c r="R101" s="2118"/>
      <c r="S101" s="2118"/>
      <c r="T101" s="2118"/>
      <c r="U101" s="2118"/>
      <c r="V101" s="2118"/>
      <c r="W101" s="2118"/>
      <c r="X101" s="2118"/>
      <c r="Y101" s="2118"/>
      <c r="Z101" s="2118"/>
      <c r="AA101" s="2118"/>
      <c r="AB101" s="2118"/>
      <c r="AC101" s="2118"/>
      <c r="AD101" s="2118"/>
      <c r="AE101" s="2118"/>
      <c r="AF101" s="2118"/>
      <c r="AG101" s="2118"/>
      <c r="AH101" s="2118"/>
      <c r="AI101" s="2118"/>
      <c r="AJ101" s="2118"/>
      <c r="AK101" s="2118"/>
      <c r="AL101" s="2118"/>
      <c r="AM101" s="2118"/>
      <c r="AN101" s="2118"/>
      <c r="AO101" s="2118"/>
      <c r="AP101" s="2118"/>
      <c r="AQ101" s="2118"/>
      <c r="AR101" s="2118"/>
      <c r="AS101" s="2118"/>
      <c r="AT101" s="2118"/>
      <c r="AU101" s="2118"/>
      <c r="AV101" s="2118"/>
      <c r="AW101" s="2118"/>
      <c r="AX101" s="2118"/>
      <c r="AY101" s="2119"/>
      <c r="AZ101" s="574"/>
    </row>
    <row r="102" spans="1:52" s="580" customFormat="1" ht="9.9499999999999993" customHeight="1" thickTop="1">
      <c r="A102" s="578">
        <f t="shared" ref="A102:A135" si="2">IF(K$119&gt;0,1,0)</f>
        <v>0</v>
      </c>
      <c r="B102" s="579"/>
      <c r="C102" s="579"/>
      <c r="D102" s="579"/>
      <c r="E102" s="579"/>
      <c r="F102" s="579"/>
      <c r="G102" s="579"/>
      <c r="H102" s="579"/>
      <c r="I102" s="579"/>
      <c r="J102" s="579"/>
      <c r="K102" s="579"/>
      <c r="L102" s="579"/>
      <c r="M102" s="579"/>
      <c r="N102" s="579"/>
      <c r="O102" s="579"/>
      <c r="P102" s="579"/>
      <c r="Q102" s="579"/>
      <c r="R102" s="579"/>
      <c r="S102" s="579"/>
      <c r="T102" s="579"/>
      <c r="U102" s="579"/>
      <c r="V102" s="579"/>
      <c r="W102" s="579"/>
      <c r="X102" s="579"/>
      <c r="Y102" s="579"/>
      <c r="Z102" s="579"/>
      <c r="AA102" s="579"/>
      <c r="AB102" s="579"/>
      <c r="AC102" s="579"/>
      <c r="AD102" s="579"/>
      <c r="AE102" s="579"/>
      <c r="AF102" s="579"/>
      <c r="AG102" s="579"/>
      <c r="AH102" s="579"/>
      <c r="AI102" s="579"/>
      <c r="AJ102" s="579"/>
      <c r="AK102" s="579"/>
      <c r="AL102" s="579"/>
      <c r="AM102" s="579"/>
      <c r="AN102" s="579"/>
      <c r="AO102" s="579"/>
      <c r="AP102" s="579"/>
      <c r="AQ102" s="579"/>
      <c r="AR102" s="579"/>
      <c r="AS102" s="579"/>
      <c r="AT102" s="579"/>
      <c r="AU102" s="579"/>
      <c r="AV102" s="579"/>
      <c r="AW102" s="579"/>
      <c r="AX102" s="579"/>
      <c r="AY102" s="579"/>
    </row>
    <row r="103" spans="1:52" s="584" customFormat="1" ht="30" customHeight="1">
      <c r="A103" s="578">
        <f t="shared" si="2"/>
        <v>0</v>
      </c>
      <c r="B103" s="581"/>
      <c r="C103" s="581"/>
      <c r="D103" s="581"/>
      <c r="E103" s="581"/>
      <c r="F103" s="2120" t="s">
        <v>768</v>
      </c>
      <c r="G103" s="2120"/>
      <c r="H103" s="2120"/>
      <c r="I103" s="2120"/>
      <c r="J103" s="2120"/>
      <c r="K103" s="2120"/>
      <c r="L103" s="2172">
        <f>+'6-3표준조사(4)'!K154</f>
        <v>0</v>
      </c>
      <c r="M103" s="2121"/>
      <c r="N103" s="2121"/>
      <c r="O103" s="2121"/>
      <c r="P103" s="2121"/>
      <c r="Q103" s="2121"/>
      <c r="R103" s="582"/>
      <c r="S103" s="582"/>
      <c r="T103" s="2120" t="s">
        <v>769</v>
      </c>
      <c r="U103" s="2120"/>
      <c r="V103" s="2120"/>
      <c r="W103" s="2120"/>
      <c r="X103" s="2120"/>
      <c r="Y103" s="2120"/>
      <c r="Z103" s="2172">
        <f>+'6-3표준조사(4)'!L154</f>
        <v>0</v>
      </c>
      <c r="AA103" s="2121"/>
      <c r="AB103" s="2121"/>
      <c r="AC103" s="2121"/>
      <c r="AD103" s="2121"/>
      <c r="AE103" s="2121"/>
      <c r="AF103" s="582"/>
      <c r="AG103" s="582"/>
      <c r="AH103" s="2120" t="s">
        <v>770</v>
      </c>
      <c r="AI103" s="2120"/>
      <c r="AJ103" s="2120"/>
      <c r="AK103" s="2120"/>
      <c r="AL103" s="2120"/>
      <c r="AM103" s="2120"/>
      <c r="AN103" s="2120"/>
      <c r="AO103" s="2121">
        <f>+'6-3표준조사(4)'!R154</f>
        <v>0</v>
      </c>
      <c r="AP103" s="2121"/>
      <c r="AQ103" s="2121"/>
      <c r="AR103" s="2121"/>
      <c r="AS103" s="2121"/>
      <c r="AT103" s="2121"/>
      <c r="AU103" s="583"/>
      <c r="AV103" s="583"/>
      <c r="AW103" s="583"/>
      <c r="AX103" s="583"/>
      <c r="AY103" s="581"/>
    </row>
    <row r="104" spans="1:52" s="580" customFormat="1" ht="14.25" customHeight="1">
      <c r="A104" s="578">
        <f t="shared" si="2"/>
        <v>0</v>
      </c>
      <c r="B104" s="579"/>
      <c r="C104" s="579"/>
      <c r="D104" s="579"/>
      <c r="E104" s="579"/>
      <c r="F104" s="579"/>
      <c r="G104" s="579"/>
      <c r="H104" s="579"/>
      <c r="I104" s="579"/>
      <c r="J104" s="579"/>
      <c r="K104" s="579"/>
      <c r="L104" s="579"/>
      <c r="M104" s="579"/>
      <c r="N104" s="579"/>
      <c r="O104" s="579"/>
      <c r="P104" s="579"/>
      <c r="Q104" s="579"/>
      <c r="R104" s="579"/>
      <c r="S104" s="579"/>
      <c r="T104" s="579"/>
      <c r="U104" s="579"/>
      <c r="V104" s="579"/>
      <c r="W104" s="579"/>
      <c r="X104" s="579"/>
      <c r="Y104" s="579"/>
      <c r="Z104" s="579"/>
      <c r="AA104" s="579"/>
      <c r="AB104" s="579"/>
      <c r="AC104" s="579"/>
      <c r="AD104" s="579"/>
      <c r="AE104" s="579"/>
      <c r="AF104" s="579"/>
      <c r="AG104" s="579"/>
      <c r="AH104" s="579"/>
      <c r="AI104" s="579"/>
      <c r="AJ104" s="579"/>
      <c r="AK104" s="579"/>
      <c r="AL104" s="579"/>
      <c r="AM104" s="579"/>
      <c r="AN104" s="579"/>
      <c r="AO104" s="579"/>
      <c r="AP104" s="579"/>
      <c r="AQ104" s="579"/>
      <c r="AR104" s="579"/>
      <c r="AS104" s="579"/>
      <c r="AT104" s="579"/>
      <c r="AU104" s="579"/>
      <c r="AV104" s="579"/>
      <c r="AW104" s="579"/>
      <c r="AX104" s="579"/>
      <c r="AY104" s="579"/>
    </row>
    <row r="105" spans="1:52" s="586" customFormat="1" ht="20.100000000000001" customHeight="1">
      <c r="A105" s="578">
        <f t="shared" si="2"/>
        <v>0</v>
      </c>
      <c r="B105" s="2116" t="s">
        <v>771</v>
      </c>
      <c r="C105" s="2116"/>
      <c r="D105" s="2116"/>
      <c r="E105" s="2116"/>
      <c r="F105" s="2116"/>
      <c r="G105" s="2116"/>
      <c r="H105" s="2116"/>
      <c r="I105" s="2116"/>
      <c r="J105" s="2116"/>
      <c r="K105" s="2116"/>
      <c r="L105" s="2116"/>
      <c r="M105" s="2116"/>
      <c r="N105" s="2116"/>
      <c r="O105" s="2116"/>
      <c r="P105" s="2116"/>
      <c r="Q105" s="2116"/>
      <c r="R105" s="2116"/>
      <c r="S105" s="2116"/>
      <c r="T105" s="2116"/>
      <c r="U105" s="2116"/>
      <c r="V105" s="2116"/>
      <c r="W105" s="2116"/>
      <c r="X105" s="2116"/>
      <c r="Y105" s="2116"/>
      <c r="Z105" s="2116"/>
      <c r="AA105" s="2116"/>
      <c r="AB105" s="2116"/>
      <c r="AC105" s="2116"/>
      <c r="AD105" s="2116"/>
      <c r="AE105" s="2116"/>
      <c r="AF105" s="2116"/>
      <c r="AG105" s="2116"/>
      <c r="AH105" s="2116"/>
      <c r="AI105" s="2116"/>
      <c r="AJ105" s="2116"/>
      <c r="AK105" s="2116"/>
      <c r="AL105" s="2116"/>
      <c r="AM105" s="2116"/>
      <c r="AN105" s="2116"/>
      <c r="AO105" s="2116"/>
      <c r="AP105" s="2116"/>
      <c r="AQ105" s="2116"/>
      <c r="AR105" s="2116"/>
      <c r="AS105" s="2116"/>
      <c r="AT105" s="2116"/>
      <c r="AU105" s="2116"/>
      <c r="AV105" s="2116"/>
      <c r="AW105" s="2116"/>
      <c r="AX105" s="2116"/>
      <c r="AY105" s="2116"/>
      <c r="AZ105" s="585"/>
    </row>
    <row r="106" spans="1:52" s="586" customFormat="1" ht="18" customHeight="1">
      <c r="A106" s="578">
        <f t="shared" si="2"/>
        <v>0</v>
      </c>
      <c r="B106" s="587"/>
      <c r="C106" s="587" t="s">
        <v>772</v>
      </c>
      <c r="D106" s="588" t="s">
        <v>773</v>
      </c>
      <c r="E106" s="588"/>
      <c r="F106" s="589"/>
      <c r="G106" s="589"/>
      <c r="H106" s="589"/>
      <c r="I106" s="589"/>
      <c r="J106" s="590"/>
      <c r="K106" s="587"/>
      <c r="L106" s="587"/>
      <c r="M106" s="588"/>
      <c r="N106" s="588"/>
      <c r="O106" s="590"/>
      <c r="P106" s="588"/>
      <c r="Q106" s="588"/>
      <c r="R106" s="588"/>
      <c r="S106" s="588"/>
      <c r="T106" s="588"/>
      <c r="U106" s="588"/>
      <c r="V106" s="588"/>
      <c r="W106" s="588"/>
      <c r="X106" s="588"/>
      <c r="Y106" s="588"/>
      <c r="Z106" s="588"/>
      <c r="AA106" s="588"/>
      <c r="AB106" s="588"/>
      <c r="AC106" s="588"/>
      <c r="AD106" s="588"/>
      <c r="AE106" s="588"/>
      <c r="AF106" s="587"/>
      <c r="AG106" s="587"/>
      <c r="AH106" s="587"/>
      <c r="AI106" s="587"/>
      <c r="AJ106" s="587"/>
      <c r="AK106" s="587"/>
      <c r="AL106" s="587"/>
      <c r="AM106" s="587"/>
      <c r="AN106" s="587"/>
      <c r="AO106" s="587"/>
      <c r="AP106" s="587"/>
      <c r="AQ106" s="587"/>
      <c r="AR106" s="587"/>
      <c r="AS106" s="587"/>
      <c r="AT106" s="587"/>
      <c r="AU106" s="587"/>
      <c r="AV106" s="587"/>
      <c r="AW106" s="587"/>
      <c r="AX106" s="587"/>
      <c r="AY106" s="587"/>
    </row>
    <row r="107" spans="1:52" s="586" customFormat="1" ht="18" customHeight="1">
      <c r="A107" s="578">
        <f t="shared" si="2"/>
        <v>0</v>
      </c>
      <c r="B107" s="587"/>
      <c r="C107" s="587"/>
      <c r="D107" s="587" t="s">
        <v>540</v>
      </c>
      <c r="E107" s="588" t="str">
        <f>CONCATENATE(L103," 임반 ",Z103," 소반 은 해발고",'6-3표준조사(4)'!W153,"m ~ ",'6-3표준조사(4)'!W154,"m 사이에 분포한다.")</f>
        <v>0 임반 0 소반 은 해발고m ~ m 사이에 분포한다.</v>
      </c>
      <c r="F107" s="588"/>
      <c r="G107" s="588"/>
      <c r="H107" s="588"/>
      <c r="I107" s="588"/>
      <c r="J107" s="588"/>
      <c r="K107" s="588"/>
      <c r="L107" s="588"/>
      <c r="M107" s="588"/>
      <c r="N107" s="588"/>
      <c r="O107" s="588"/>
      <c r="P107" s="588"/>
      <c r="Q107" s="588"/>
      <c r="R107" s="588"/>
      <c r="S107" s="588"/>
      <c r="T107" s="588"/>
      <c r="U107" s="588"/>
      <c r="V107" s="588"/>
      <c r="W107" s="588"/>
      <c r="X107" s="588"/>
      <c r="Y107" s="588"/>
      <c r="Z107" s="588"/>
      <c r="AA107" s="588"/>
      <c r="AB107" s="588"/>
      <c r="AC107" s="588"/>
      <c r="AD107" s="588"/>
      <c r="AE107" s="588"/>
      <c r="AF107" s="588"/>
      <c r="AG107" s="588"/>
      <c r="AH107" s="588"/>
      <c r="AI107" s="588"/>
      <c r="AJ107" s="591"/>
      <c r="AK107" s="591"/>
      <c r="AL107" s="591"/>
      <c r="AM107" s="588"/>
      <c r="AN107" s="588"/>
      <c r="AO107" s="588"/>
      <c r="AP107" s="588"/>
      <c r="AQ107" s="588"/>
      <c r="AR107" s="588"/>
      <c r="AS107" s="588"/>
      <c r="AT107" s="588"/>
      <c r="AU107" s="588"/>
      <c r="AV107" s="588"/>
      <c r="AW107" s="588"/>
      <c r="AX107" s="588"/>
      <c r="AY107" s="588"/>
    </row>
    <row r="108" spans="1:52" s="586" customFormat="1" ht="18" customHeight="1">
      <c r="A108" s="578">
        <f t="shared" si="2"/>
        <v>0</v>
      </c>
      <c r="B108" s="587"/>
      <c r="C108" s="587"/>
      <c r="D108" s="587" t="s">
        <v>540</v>
      </c>
      <c r="E108" s="587" t="str">
        <f>CONCATENATE("소반의 경사도는 평균 ",'6-3표준조사(4)'!W155,"˚로 ",'6-3표준조사(4)'!P156,"경사이고, 임지의 잔재를 제외하고 장애물은 많지 않다.")</f>
        <v>소반의 경사도는 평균 ˚로 완 (15˚ 이하)경사이고, 임지의 잔재를 제외하고 장애물은 많지 않다.</v>
      </c>
      <c r="F108" s="587"/>
      <c r="G108" s="587"/>
      <c r="H108" s="587"/>
      <c r="I108" s="587"/>
      <c r="J108" s="587"/>
      <c r="K108" s="587"/>
      <c r="L108" s="587"/>
      <c r="M108" s="587"/>
      <c r="N108" s="587"/>
      <c r="O108" s="587"/>
      <c r="P108" s="587"/>
      <c r="Q108" s="587"/>
      <c r="R108" s="587"/>
      <c r="S108" s="587"/>
      <c r="T108" s="587"/>
      <c r="U108" s="587"/>
      <c r="V108" s="587"/>
      <c r="W108" s="587"/>
      <c r="X108" s="587"/>
      <c r="Y108" s="587"/>
      <c r="Z108" s="587"/>
      <c r="AA108" s="587"/>
      <c r="AB108" s="587"/>
      <c r="AC108" s="587"/>
      <c r="AD108" s="587"/>
      <c r="AE108" s="587"/>
      <c r="AF108" s="587"/>
      <c r="AG108" s="587"/>
      <c r="AH108" s="587"/>
      <c r="AI108" s="587"/>
      <c r="AJ108" s="587"/>
      <c r="AK108" s="587"/>
      <c r="AL108" s="587"/>
      <c r="AM108" s="587"/>
      <c r="AN108" s="587"/>
      <c r="AO108" s="587"/>
      <c r="AP108" s="587"/>
      <c r="AQ108" s="587"/>
      <c r="AR108" s="587"/>
      <c r="AS108" s="587"/>
      <c r="AT108" s="587"/>
      <c r="AU108" s="587"/>
      <c r="AV108" s="587"/>
      <c r="AW108" s="587"/>
      <c r="AX108" s="587"/>
      <c r="AY108" s="587"/>
    </row>
    <row r="109" spans="1:52" s="586" customFormat="1" ht="18" customHeight="1">
      <c r="A109" s="578">
        <f t="shared" si="2"/>
        <v>0</v>
      </c>
      <c r="B109" s="587"/>
      <c r="C109" s="587" t="s">
        <v>405</v>
      </c>
      <c r="D109" s="587" t="s">
        <v>777</v>
      </c>
      <c r="E109" s="587"/>
      <c r="F109" s="587"/>
      <c r="G109" s="587"/>
      <c r="H109" s="587"/>
      <c r="I109" s="587"/>
      <c r="J109" s="587"/>
      <c r="K109" s="588"/>
      <c r="L109" s="588"/>
      <c r="M109" s="592"/>
      <c r="N109" s="587"/>
      <c r="O109" s="587"/>
      <c r="P109" s="593"/>
      <c r="Q109" s="593"/>
      <c r="R109" s="593"/>
      <c r="S109" s="593"/>
      <c r="T109" s="593"/>
      <c r="U109" s="587"/>
      <c r="V109" s="587"/>
      <c r="W109" s="587"/>
      <c r="X109" s="587"/>
      <c r="Y109" s="587"/>
      <c r="Z109" s="587"/>
      <c r="AA109" s="587"/>
      <c r="AB109" s="587"/>
      <c r="AC109" s="587"/>
      <c r="AD109" s="587"/>
      <c r="AE109" s="587"/>
      <c r="AF109" s="587"/>
      <c r="AG109" s="587"/>
      <c r="AH109" s="587"/>
      <c r="AI109" s="587"/>
      <c r="AJ109" s="587"/>
      <c r="AK109" s="587"/>
      <c r="AL109" s="587"/>
      <c r="AM109" s="587"/>
      <c r="AN109" s="587"/>
      <c r="AO109" s="587"/>
      <c r="AP109" s="587"/>
      <c r="AQ109" s="587"/>
      <c r="AR109" s="587"/>
      <c r="AS109" s="587"/>
      <c r="AT109" s="587"/>
      <c r="AU109" s="587"/>
      <c r="AV109" s="587"/>
      <c r="AW109" s="587"/>
      <c r="AX109" s="587"/>
      <c r="AY109" s="587"/>
    </row>
    <row r="110" spans="1:52" s="586" customFormat="1" ht="18" customHeight="1">
      <c r="A110" s="578">
        <f t="shared" si="2"/>
        <v>0</v>
      </c>
      <c r="B110" s="587"/>
      <c r="C110" s="587"/>
      <c r="D110" s="587" t="s">
        <v>540</v>
      </c>
      <c r="E110" s="588" t="str">
        <f>CONCATENATE("사업대상지는 ",'6-3표준조사(4)'!N154," ",'6-3표준조사(4)'!O154," ",'6-3표준조사(4)'!P154,"이다." )</f>
        <v>사업대상지는   번지이다.</v>
      </c>
      <c r="F110" s="588"/>
      <c r="G110" s="588"/>
      <c r="H110" s="587"/>
      <c r="I110" s="587"/>
      <c r="J110" s="587"/>
      <c r="K110" s="587"/>
      <c r="L110" s="587"/>
      <c r="M110" s="587"/>
      <c r="N110" s="587"/>
      <c r="O110" s="587"/>
      <c r="P110" s="587"/>
      <c r="Q110" s="587"/>
      <c r="R110" s="587"/>
      <c r="S110" s="587"/>
      <c r="T110" s="587"/>
      <c r="U110" s="587"/>
      <c r="V110" s="587"/>
      <c r="W110" s="587"/>
      <c r="X110" s="587"/>
      <c r="Y110" s="587"/>
      <c r="Z110" s="587"/>
      <c r="AA110" s="587"/>
      <c r="AB110" s="587"/>
      <c r="AC110" s="587"/>
      <c r="AD110" s="587"/>
      <c r="AE110" s="587"/>
      <c r="AF110" s="587"/>
      <c r="AG110" s="587"/>
      <c r="AH110" s="587"/>
      <c r="AI110" s="587"/>
      <c r="AJ110" s="588"/>
      <c r="AK110" s="588"/>
      <c r="AL110" s="588"/>
      <c r="AM110" s="588"/>
      <c r="AN110" s="588"/>
      <c r="AO110" s="588"/>
      <c r="AP110" s="588"/>
      <c r="AQ110" s="588"/>
      <c r="AR110" s="588"/>
      <c r="AS110" s="588"/>
      <c r="AT110" s="588"/>
      <c r="AU110" s="588"/>
      <c r="AV110" s="588"/>
      <c r="AW110" s="588"/>
      <c r="AX110" s="588"/>
      <c r="AY110" s="588"/>
      <c r="AZ110" s="594"/>
    </row>
    <row r="111" spans="1:52" s="586" customFormat="1" ht="18" customHeight="1">
      <c r="A111" s="578">
        <f t="shared" si="2"/>
        <v>0</v>
      </c>
      <c r="B111" s="587"/>
      <c r="C111" s="587"/>
      <c r="D111" s="587" t="s">
        <v>540</v>
      </c>
      <c r="E111" s="588" t="str">
        <f>CONCATENATE("소반내에 묘지 및 조림목이 고사하여 풀베기 작업이 필요없는 지역을 제외한 풀베기사업 대상면적은 ",'6-3표준조사(4)'!Q154,"ha 이다.")</f>
        <v>소반내에 묘지 및 조림목이 고사하여 풀베기 작업이 필요없는 지역을 제외한 풀베기사업 대상면적은 0ha 이다.</v>
      </c>
      <c r="F111" s="588"/>
      <c r="G111" s="588"/>
      <c r="H111" s="588"/>
      <c r="I111" s="588"/>
      <c r="J111" s="588"/>
      <c r="K111" s="588"/>
      <c r="L111" s="588"/>
      <c r="M111" s="588"/>
      <c r="N111" s="588"/>
      <c r="O111" s="588"/>
      <c r="P111" s="588"/>
      <c r="Q111" s="588"/>
      <c r="R111" s="588"/>
      <c r="S111" s="588"/>
      <c r="T111" s="588"/>
      <c r="U111" s="588"/>
      <c r="V111" s="588"/>
      <c r="W111" s="588"/>
      <c r="X111" s="588"/>
      <c r="Y111" s="588"/>
      <c r="Z111" s="588"/>
      <c r="AA111" s="588"/>
      <c r="AB111" s="588"/>
      <c r="AC111" s="588"/>
      <c r="AD111" s="588"/>
      <c r="AE111" s="588"/>
      <c r="AF111" s="588"/>
      <c r="AG111" s="588"/>
      <c r="AH111" s="588"/>
      <c r="AI111" s="588"/>
      <c r="AJ111" s="588"/>
      <c r="AK111" s="588"/>
      <c r="AL111" s="588"/>
      <c r="AM111" s="588"/>
      <c r="AN111" s="588"/>
      <c r="AO111" s="588"/>
      <c r="AP111" s="588"/>
      <c r="AQ111" s="588"/>
      <c r="AR111" s="588"/>
      <c r="AS111" s="588"/>
      <c r="AT111" s="588"/>
      <c r="AU111" s="588"/>
      <c r="AV111" s="588"/>
      <c r="AW111" s="588"/>
      <c r="AX111" s="588"/>
      <c r="AY111" s="588"/>
      <c r="AZ111" s="594"/>
    </row>
    <row r="112" spans="1:52" s="586" customFormat="1" ht="18" customHeight="1">
      <c r="A112" s="578">
        <f t="shared" si="2"/>
        <v>0</v>
      </c>
      <c r="B112" s="587"/>
      <c r="C112" s="587" t="s">
        <v>407</v>
      </c>
      <c r="D112" s="587" t="s">
        <v>779</v>
      </c>
      <c r="E112" s="588"/>
      <c r="F112" s="588"/>
      <c r="G112" s="588"/>
      <c r="H112" s="588"/>
      <c r="I112" s="588"/>
      <c r="J112" s="588"/>
      <c r="K112" s="588"/>
      <c r="L112" s="588"/>
      <c r="M112" s="588"/>
      <c r="N112" s="588"/>
      <c r="O112" s="588"/>
      <c r="P112" s="588"/>
      <c r="Q112" s="588"/>
      <c r="R112" s="588"/>
      <c r="S112" s="588"/>
      <c r="T112" s="588"/>
      <c r="U112" s="588"/>
      <c r="V112" s="588"/>
      <c r="W112" s="588"/>
      <c r="X112" s="588"/>
      <c r="Y112" s="588"/>
      <c r="Z112" s="588"/>
      <c r="AA112" s="588"/>
      <c r="AB112" s="588"/>
      <c r="AC112" s="588"/>
      <c r="AD112" s="588"/>
      <c r="AE112" s="588"/>
      <c r="AF112" s="588"/>
      <c r="AG112" s="588"/>
      <c r="AH112" s="595"/>
      <c r="AI112" s="595"/>
      <c r="AJ112" s="595"/>
      <c r="AK112" s="588"/>
      <c r="AL112" s="588"/>
      <c r="AM112" s="588"/>
      <c r="AN112" s="588"/>
      <c r="AO112" s="588"/>
      <c r="AP112" s="588"/>
      <c r="AQ112" s="588"/>
      <c r="AR112" s="588"/>
      <c r="AS112" s="588"/>
      <c r="AT112" s="588"/>
      <c r="AU112" s="588"/>
      <c r="AV112" s="588"/>
      <c r="AW112" s="588"/>
      <c r="AX112" s="588"/>
      <c r="AY112" s="588"/>
      <c r="AZ112" s="594"/>
    </row>
    <row r="113" spans="1:74" s="586" customFormat="1" ht="18" customHeight="1">
      <c r="A113" s="578">
        <f t="shared" si="2"/>
        <v>0</v>
      </c>
      <c r="B113" s="596"/>
      <c r="C113" s="596"/>
      <c r="D113" s="596" t="s">
        <v>540</v>
      </c>
      <c r="E113" s="597" t="s">
        <v>2073</v>
      </c>
      <c r="F113" s="597"/>
      <c r="G113" s="597"/>
      <c r="H113" s="597"/>
      <c r="I113" s="597"/>
      <c r="J113" s="597"/>
      <c r="K113" s="597"/>
      <c r="L113" s="597"/>
      <c r="M113" s="597"/>
      <c r="N113" s="597"/>
      <c r="O113" s="597"/>
      <c r="P113" s="597"/>
      <c r="Q113" s="597"/>
      <c r="R113" s="597"/>
      <c r="S113" s="597"/>
      <c r="T113" s="597"/>
      <c r="U113" s="597"/>
      <c r="V113" s="597"/>
      <c r="W113" s="597"/>
      <c r="X113" s="597"/>
      <c r="Y113" s="597"/>
      <c r="Z113" s="597"/>
      <c r="AA113" s="597"/>
      <c r="AB113" s="597"/>
      <c r="AC113" s="597"/>
      <c r="AD113" s="597"/>
      <c r="AE113" s="597"/>
      <c r="AF113" s="597"/>
      <c r="AG113" s="597"/>
      <c r="AH113" s="598"/>
      <c r="AI113" s="598"/>
      <c r="AJ113" s="598"/>
      <c r="AK113" s="597"/>
      <c r="AL113" s="597"/>
      <c r="AM113" s="597"/>
      <c r="AN113" s="597"/>
      <c r="AO113" s="597"/>
      <c r="AP113" s="597"/>
      <c r="AQ113" s="597"/>
      <c r="AR113" s="597"/>
      <c r="AS113" s="597"/>
      <c r="AT113" s="597"/>
      <c r="AU113" s="597"/>
      <c r="AV113" s="597"/>
      <c r="AW113" s="597"/>
      <c r="AX113" s="597"/>
      <c r="AY113" s="597"/>
      <c r="AZ113" s="594"/>
    </row>
    <row r="114" spans="1:74" s="586" customFormat="1" ht="14.25" customHeight="1">
      <c r="A114" s="578">
        <f t="shared" si="2"/>
        <v>0</v>
      </c>
      <c r="B114" s="587"/>
      <c r="C114" s="587"/>
      <c r="D114" s="599"/>
      <c r="E114" s="599"/>
      <c r="F114" s="599"/>
      <c r="G114" s="599"/>
      <c r="H114" s="599"/>
      <c r="I114" s="599"/>
      <c r="J114" s="599"/>
      <c r="K114" s="599"/>
      <c r="L114" s="599"/>
      <c r="M114" s="599"/>
      <c r="N114" s="599"/>
      <c r="O114" s="599"/>
      <c r="P114" s="599"/>
      <c r="Q114" s="599"/>
      <c r="R114" s="599"/>
      <c r="S114" s="599"/>
      <c r="T114" s="599"/>
      <c r="U114" s="599"/>
      <c r="V114" s="599"/>
      <c r="W114" s="599"/>
      <c r="X114" s="599"/>
      <c r="Y114" s="599"/>
      <c r="Z114" s="599"/>
      <c r="AA114" s="599"/>
      <c r="AB114" s="599"/>
      <c r="AC114" s="599"/>
      <c r="AD114" s="599"/>
      <c r="AE114" s="599"/>
      <c r="AF114" s="599"/>
      <c r="AG114" s="599"/>
      <c r="AH114" s="599"/>
      <c r="AI114" s="599"/>
      <c r="AJ114" s="599"/>
      <c r="AK114" s="599"/>
      <c r="AL114" s="599"/>
      <c r="AM114" s="599"/>
      <c r="AN114" s="599"/>
      <c r="AO114" s="599"/>
      <c r="AP114" s="599"/>
      <c r="AQ114" s="599"/>
      <c r="AR114" s="599"/>
      <c r="AS114" s="599"/>
      <c r="AT114" s="599"/>
      <c r="AU114" s="599"/>
      <c r="AV114" s="599"/>
      <c r="AW114" s="599"/>
      <c r="AX114" s="599"/>
      <c r="AY114" s="599"/>
      <c r="AZ114" s="594"/>
      <c r="BA114" s="600"/>
      <c r="BB114" s="600"/>
      <c r="BC114" s="600"/>
      <c r="BD114" s="600"/>
      <c r="BE114" s="600"/>
      <c r="BF114" s="600"/>
      <c r="BG114" s="600"/>
      <c r="BH114" s="600"/>
      <c r="BI114" s="600"/>
      <c r="BJ114" s="600"/>
    </row>
    <row r="115" spans="1:74" s="580" customFormat="1" ht="20.100000000000001" customHeight="1">
      <c r="A115" s="578">
        <f t="shared" si="2"/>
        <v>0</v>
      </c>
      <c r="B115" s="2116" t="s">
        <v>780</v>
      </c>
      <c r="C115" s="2116"/>
      <c r="D115" s="2116"/>
      <c r="E115" s="2116"/>
      <c r="F115" s="2116"/>
      <c r="G115" s="2116"/>
      <c r="H115" s="2116"/>
      <c r="I115" s="2116"/>
      <c r="J115" s="2116"/>
      <c r="K115" s="2116"/>
      <c r="L115" s="2116"/>
      <c r="M115" s="2116"/>
      <c r="N115" s="2116"/>
      <c r="O115" s="2116"/>
      <c r="P115" s="2116"/>
      <c r="Q115" s="2116"/>
      <c r="R115" s="2116"/>
      <c r="S115" s="2116"/>
      <c r="T115" s="2116"/>
      <c r="U115" s="2116"/>
      <c r="V115" s="2116"/>
      <c r="W115" s="2116"/>
      <c r="X115" s="2116"/>
      <c r="Y115" s="2116"/>
      <c r="Z115" s="2116"/>
      <c r="AA115" s="2116"/>
      <c r="AB115" s="2116"/>
      <c r="AC115" s="2116"/>
      <c r="AD115" s="2116"/>
      <c r="AE115" s="2116"/>
      <c r="AF115" s="2116"/>
      <c r="AG115" s="2116"/>
      <c r="AH115" s="2116"/>
      <c r="AI115" s="2116"/>
      <c r="AJ115" s="2116"/>
      <c r="AK115" s="2116"/>
      <c r="AL115" s="2116"/>
      <c r="AM115" s="2116"/>
      <c r="AN115" s="2116"/>
      <c r="AO115" s="2116"/>
      <c r="AP115" s="2116"/>
      <c r="AQ115" s="2116"/>
      <c r="AR115" s="2116"/>
      <c r="AS115" s="2116"/>
      <c r="AT115" s="2116"/>
      <c r="AU115" s="2116"/>
      <c r="AV115" s="2116"/>
      <c r="AW115" s="2116"/>
      <c r="AX115" s="2116"/>
      <c r="AY115" s="2116"/>
      <c r="AZ115" s="585"/>
      <c r="BA115" s="600"/>
      <c r="BB115" s="601"/>
      <c r="BC115" s="601"/>
      <c r="BD115" s="601"/>
      <c r="BE115" s="601"/>
      <c r="BF115" s="601"/>
      <c r="BG115" s="601"/>
      <c r="BH115" s="601"/>
      <c r="BI115" s="601"/>
      <c r="BJ115" s="601"/>
    </row>
    <row r="116" spans="1:74" s="601" customFormat="1" ht="20.100000000000001" customHeight="1">
      <c r="A116" s="578">
        <f t="shared" si="2"/>
        <v>0</v>
      </c>
      <c r="B116" s="602"/>
      <c r="C116" s="603" t="s">
        <v>772</v>
      </c>
      <c r="D116" s="603" t="s">
        <v>781</v>
      </c>
      <c r="E116" s="604"/>
      <c r="F116" s="604"/>
      <c r="G116" s="595"/>
      <c r="H116" s="605"/>
      <c r="I116" s="605"/>
      <c r="J116" s="606"/>
      <c r="K116" s="606"/>
      <c r="L116" s="606"/>
      <c r="M116" s="606"/>
      <c r="N116" s="606"/>
      <c r="O116" s="606"/>
      <c r="P116" s="606"/>
      <c r="Q116" s="607"/>
      <c r="R116" s="607"/>
      <c r="S116" s="607"/>
      <c r="T116" s="607"/>
      <c r="U116" s="607"/>
      <c r="V116" s="608"/>
      <c r="W116" s="608"/>
      <c r="X116" s="608"/>
      <c r="Y116" s="608"/>
      <c r="Z116" s="608"/>
      <c r="AA116" s="608"/>
      <c r="AB116" s="608"/>
      <c r="AC116" s="608"/>
      <c r="AD116" s="608"/>
      <c r="AE116" s="608"/>
      <c r="AF116" s="608"/>
      <c r="AG116" s="608"/>
      <c r="AH116" s="609"/>
      <c r="AI116" s="609"/>
      <c r="AJ116" s="609"/>
      <c r="AK116" s="609"/>
      <c r="AL116" s="610"/>
      <c r="AM116" s="610"/>
      <c r="AN116" s="610"/>
      <c r="AO116" s="610"/>
      <c r="AP116" s="610"/>
      <c r="AQ116" s="610"/>
      <c r="AR116" s="610"/>
      <c r="AS116" s="610"/>
      <c r="AT116" s="610"/>
      <c r="AU116" s="610"/>
      <c r="AV116" s="605"/>
      <c r="AW116" s="605"/>
      <c r="AX116" s="605"/>
      <c r="AY116" s="605"/>
      <c r="AZ116" s="611"/>
      <c r="BA116" s="600"/>
      <c r="BB116" s="600"/>
      <c r="BC116" s="600"/>
      <c r="BD116" s="600"/>
      <c r="BE116" s="600"/>
      <c r="BF116" s="600"/>
      <c r="BG116" s="600"/>
      <c r="BH116" s="600"/>
      <c r="BI116" s="600"/>
      <c r="BJ116" s="600"/>
    </row>
    <row r="117" spans="1:74" s="586" customFormat="1" ht="18" customHeight="1">
      <c r="A117" s="578">
        <f t="shared" si="2"/>
        <v>0</v>
      </c>
      <c r="B117" s="612"/>
      <c r="C117" s="2111" t="s">
        <v>782</v>
      </c>
      <c r="D117" s="2111"/>
      <c r="E117" s="2111"/>
      <c r="F117" s="2111"/>
      <c r="G117" s="2111"/>
      <c r="H117" s="2111"/>
      <c r="I117" s="2111"/>
      <c r="J117" s="2111"/>
      <c r="K117" s="2111" t="s">
        <v>783</v>
      </c>
      <c r="L117" s="2111"/>
      <c r="M117" s="2111"/>
      <c r="N117" s="2111"/>
      <c r="O117" s="2111"/>
      <c r="P117" s="2111"/>
      <c r="Q117" s="2111"/>
      <c r="R117" s="2111"/>
      <c r="S117" s="2111" t="s">
        <v>784</v>
      </c>
      <c r="T117" s="2111"/>
      <c r="U117" s="2111"/>
      <c r="V117" s="2111"/>
      <c r="W117" s="2111"/>
      <c r="X117" s="2111"/>
      <c r="Y117" s="2111"/>
      <c r="Z117" s="2111"/>
      <c r="AA117" s="2111" t="s">
        <v>785</v>
      </c>
      <c r="AB117" s="2111"/>
      <c r="AC117" s="2111"/>
      <c r="AD117" s="2111"/>
      <c r="AE117" s="2111"/>
      <c r="AF117" s="2111"/>
      <c r="AG117" s="2111"/>
      <c r="AH117" s="2111"/>
      <c r="AI117" s="2111"/>
      <c r="AJ117" s="2111"/>
      <c r="AK117" s="2111"/>
      <c r="AL117" s="2111"/>
      <c r="AM117" s="2111"/>
      <c r="AN117" s="2111"/>
      <c r="AO117" s="2111"/>
      <c r="AP117" s="2111"/>
      <c r="AQ117" s="2111" t="s">
        <v>1156</v>
      </c>
      <c r="AR117" s="2111"/>
      <c r="AS117" s="2111"/>
      <c r="AT117" s="2111"/>
      <c r="AU117" s="2111"/>
      <c r="AV117" s="2111"/>
      <c r="AW117" s="2111"/>
      <c r="AX117" s="2111"/>
      <c r="AY117" s="612"/>
      <c r="AZ117" s="613"/>
      <c r="BA117" s="601"/>
      <c r="BB117" s="601"/>
      <c r="BC117" s="600"/>
      <c r="BD117" s="600"/>
      <c r="BE117" s="600"/>
      <c r="BF117" s="600"/>
      <c r="BG117" s="600"/>
      <c r="BH117" s="600"/>
      <c r="BI117" s="600"/>
      <c r="BJ117" s="600"/>
    </row>
    <row r="118" spans="1:74" s="586" customFormat="1" ht="18" customHeight="1">
      <c r="A118" s="578">
        <f t="shared" si="2"/>
        <v>0</v>
      </c>
      <c r="B118" s="612"/>
      <c r="C118" s="2111"/>
      <c r="D118" s="2111"/>
      <c r="E118" s="2111"/>
      <c r="F118" s="2111"/>
      <c r="G118" s="2111"/>
      <c r="H118" s="2111"/>
      <c r="I118" s="2111"/>
      <c r="J118" s="2111"/>
      <c r="K118" s="2111"/>
      <c r="L118" s="2111"/>
      <c r="M118" s="2111"/>
      <c r="N118" s="2111"/>
      <c r="O118" s="2111"/>
      <c r="P118" s="2111"/>
      <c r="Q118" s="2111"/>
      <c r="R118" s="2111"/>
      <c r="S118" s="2111"/>
      <c r="T118" s="2111"/>
      <c r="U118" s="2111"/>
      <c r="V118" s="2111"/>
      <c r="W118" s="2111"/>
      <c r="X118" s="2111"/>
      <c r="Y118" s="2111"/>
      <c r="Z118" s="2111"/>
      <c r="AA118" s="2111" t="s">
        <v>786</v>
      </c>
      <c r="AB118" s="2111"/>
      <c r="AC118" s="2111"/>
      <c r="AD118" s="2111"/>
      <c r="AE118" s="2111"/>
      <c r="AF118" s="2111"/>
      <c r="AG118" s="2111"/>
      <c r="AH118" s="2111"/>
      <c r="AI118" s="2111" t="s">
        <v>787</v>
      </c>
      <c r="AJ118" s="2111"/>
      <c r="AK118" s="2111"/>
      <c r="AL118" s="2111"/>
      <c r="AM118" s="2111"/>
      <c r="AN118" s="2111"/>
      <c r="AO118" s="2111"/>
      <c r="AP118" s="2111"/>
      <c r="AQ118" s="2111"/>
      <c r="AR118" s="2111"/>
      <c r="AS118" s="2111"/>
      <c r="AT118" s="2111"/>
      <c r="AU118" s="2111"/>
      <c r="AV118" s="2111"/>
      <c r="AW118" s="2111"/>
      <c r="AX118" s="2111"/>
      <c r="AY118" s="612"/>
      <c r="AZ118" s="613"/>
      <c r="BA118" s="600"/>
      <c r="BB118" s="600"/>
      <c r="BC118" s="600"/>
      <c r="BD118" s="600"/>
      <c r="BE118" s="600"/>
      <c r="BF118" s="600"/>
      <c r="BG118" s="600"/>
      <c r="BH118" s="600"/>
      <c r="BI118" s="600"/>
      <c r="BJ118" s="600"/>
    </row>
    <row r="119" spans="1:74" s="586" customFormat="1" ht="18" customHeight="1">
      <c r="A119" s="578">
        <f t="shared" si="2"/>
        <v>0</v>
      </c>
      <c r="B119" s="614"/>
      <c r="C119" s="2122">
        <f>L103</f>
        <v>0</v>
      </c>
      <c r="D119" s="2123"/>
      <c r="E119" s="2126" t="s">
        <v>564</v>
      </c>
      <c r="F119" s="2126"/>
      <c r="G119" s="2123">
        <f>Z103</f>
        <v>0</v>
      </c>
      <c r="H119" s="2123"/>
      <c r="I119" s="2126" t="s">
        <v>775</v>
      </c>
      <c r="J119" s="2126"/>
      <c r="K119" s="2127">
        <f>'6-3표준조사(4)'!Q154</f>
        <v>0</v>
      </c>
      <c r="L119" s="2127"/>
      <c r="M119" s="2127"/>
      <c r="N119" s="2127"/>
      <c r="O119" s="2127"/>
      <c r="P119" s="2127"/>
      <c r="Q119" s="2127"/>
      <c r="R119" s="2127"/>
      <c r="S119" s="2113">
        <f>'6-3표준조사(4)'!K156</f>
        <v>0</v>
      </c>
      <c r="T119" s="2113"/>
      <c r="U119" s="2113"/>
      <c r="V119" s="2113"/>
      <c r="W119" s="2113"/>
      <c r="X119" s="2113"/>
      <c r="Y119" s="2113"/>
      <c r="Z119" s="2113"/>
      <c r="AA119" s="2129" t="e">
        <f>'6-3표준조사(4)'!Q160</f>
        <v>#DIV/0!</v>
      </c>
      <c r="AB119" s="2129"/>
      <c r="AC119" s="2129"/>
      <c r="AD119" s="2129"/>
      <c r="AE119" s="2129"/>
      <c r="AF119" s="2129"/>
      <c r="AG119" s="2129"/>
      <c r="AH119" s="2129"/>
      <c r="AI119" s="2129" t="e">
        <f>'6-3표준조사(4)'!R160</f>
        <v>#DIV/0!</v>
      </c>
      <c r="AJ119" s="2129"/>
      <c r="AK119" s="2129"/>
      <c r="AL119" s="2129"/>
      <c r="AM119" s="2129"/>
      <c r="AN119" s="2129"/>
      <c r="AO119" s="2129"/>
      <c r="AP119" s="2129"/>
      <c r="AQ119" s="2113">
        <f>'6-3표준조사(4)'!R156</f>
        <v>0</v>
      </c>
      <c r="AR119" s="2113"/>
      <c r="AS119" s="2113"/>
      <c r="AT119" s="2113"/>
      <c r="AU119" s="2113"/>
      <c r="AV119" s="2113"/>
      <c r="AW119" s="2113"/>
      <c r="AX119" s="2113"/>
      <c r="AY119" s="612"/>
      <c r="AZ119" s="613"/>
      <c r="BA119" s="600"/>
      <c r="BB119" s="600"/>
      <c r="BC119" s="601"/>
      <c r="BD119" s="601"/>
      <c r="BE119" s="601"/>
      <c r="BF119" s="601"/>
      <c r="BG119" s="601"/>
      <c r="BH119" s="601"/>
      <c r="BI119" s="601"/>
      <c r="BJ119" s="601"/>
    </row>
    <row r="120" spans="1:74" s="586" customFormat="1" ht="18" customHeight="1">
      <c r="A120" s="578">
        <f t="shared" si="2"/>
        <v>0</v>
      </c>
      <c r="B120" s="614"/>
      <c r="C120" s="2124"/>
      <c r="D120" s="2125"/>
      <c r="E120" s="2125"/>
      <c r="F120" s="2125"/>
      <c r="G120" s="2125"/>
      <c r="H120" s="2125"/>
      <c r="I120" s="2125"/>
      <c r="J120" s="2125"/>
      <c r="K120" s="2128"/>
      <c r="L120" s="2128"/>
      <c r="M120" s="2128"/>
      <c r="N120" s="2128"/>
      <c r="O120" s="2128"/>
      <c r="P120" s="2128"/>
      <c r="Q120" s="2128"/>
      <c r="R120" s="2128"/>
      <c r="S120" s="2114"/>
      <c r="T120" s="2114"/>
      <c r="U120" s="2114"/>
      <c r="V120" s="2114"/>
      <c r="W120" s="2114"/>
      <c r="X120" s="2114"/>
      <c r="Y120" s="2114"/>
      <c r="Z120" s="2114"/>
      <c r="AA120" s="2130"/>
      <c r="AB120" s="2130"/>
      <c r="AC120" s="2130"/>
      <c r="AD120" s="2130"/>
      <c r="AE120" s="2130"/>
      <c r="AF120" s="2130"/>
      <c r="AG120" s="2130"/>
      <c r="AH120" s="2130"/>
      <c r="AI120" s="2130"/>
      <c r="AJ120" s="2130"/>
      <c r="AK120" s="2130"/>
      <c r="AL120" s="2130"/>
      <c r="AM120" s="2130"/>
      <c r="AN120" s="2130"/>
      <c r="AO120" s="2130"/>
      <c r="AP120" s="2130"/>
      <c r="AQ120" s="2114"/>
      <c r="AR120" s="2114"/>
      <c r="AS120" s="2114"/>
      <c r="AT120" s="2114"/>
      <c r="AU120" s="2114"/>
      <c r="AV120" s="2114"/>
      <c r="AW120" s="2114"/>
      <c r="AX120" s="2114"/>
      <c r="AY120" s="612"/>
      <c r="AZ120" s="613"/>
      <c r="BA120" s="600"/>
      <c r="BB120" s="600"/>
      <c r="BC120" s="600"/>
      <c r="BD120" s="600"/>
      <c r="BE120" s="600"/>
      <c r="BF120" s="600"/>
      <c r="BG120" s="600"/>
      <c r="BH120" s="600"/>
      <c r="BI120" s="600"/>
      <c r="BJ120" s="600"/>
    </row>
    <row r="121" spans="1:74" s="586" customFormat="1" ht="18" customHeight="1">
      <c r="A121" s="578">
        <f t="shared" si="2"/>
        <v>0</v>
      </c>
      <c r="B121" s="614"/>
      <c r="C121" s="614" t="s">
        <v>405</v>
      </c>
      <c r="D121" s="614" t="s">
        <v>788</v>
      </c>
      <c r="E121" s="614"/>
      <c r="F121" s="612"/>
      <c r="G121" s="612"/>
      <c r="H121" s="612"/>
      <c r="I121" s="612"/>
      <c r="J121" s="612"/>
      <c r="K121" s="612"/>
      <c r="L121" s="612"/>
      <c r="M121" s="612"/>
      <c r="N121" s="612"/>
      <c r="O121" s="612"/>
      <c r="P121" s="612"/>
      <c r="Q121" s="615"/>
      <c r="R121" s="615"/>
      <c r="S121" s="615"/>
      <c r="T121" s="615"/>
      <c r="U121" s="615"/>
      <c r="V121" s="612"/>
      <c r="W121" s="616"/>
      <c r="X121" s="616"/>
      <c r="Y121" s="616"/>
      <c r="Z121" s="616"/>
      <c r="AA121" s="616"/>
      <c r="AB121" s="616"/>
      <c r="AC121" s="616"/>
      <c r="AD121" s="616"/>
      <c r="AE121" s="616"/>
      <c r="AF121" s="616"/>
      <c r="AG121" s="612"/>
      <c r="AH121" s="617"/>
      <c r="AI121" s="617"/>
      <c r="AJ121" s="617"/>
      <c r="AK121" s="617"/>
      <c r="AL121" s="618"/>
      <c r="AM121" s="618"/>
      <c r="AN121" s="618"/>
      <c r="AO121" s="618"/>
      <c r="AP121" s="618"/>
      <c r="AQ121" s="618"/>
      <c r="AR121" s="618"/>
      <c r="AS121" s="618"/>
      <c r="AT121" s="618"/>
      <c r="AU121" s="618"/>
      <c r="AV121" s="612"/>
      <c r="AW121" s="612"/>
      <c r="AX121" s="612"/>
      <c r="AY121" s="612"/>
      <c r="AZ121" s="613"/>
      <c r="BA121" s="600"/>
      <c r="BB121" s="600"/>
      <c r="BC121" s="600"/>
      <c r="BD121" s="600"/>
      <c r="BE121" s="600"/>
      <c r="BF121" s="600"/>
      <c r="BG121" s="600"/>
      <c r="BH121" s="600"/>
      <c r="BI121" s="600"/>
      <c r="BJ121" s="600"/>
      <c r="BK121" s="600"/>
      <c r="BL121" s="600"/>
      <c r="BM121" s="600"/>
      <c r="BN121" s="600"/>
      <c r="BO121" s="600"/>
      <c r="BP121" s="600"/>
      <c r="BQ121" s="600"/>
      <c r="BR121" s="600"/>
      <c r="BS121" s="600"/>
      <c r="BT121" s="600"/>
      <c r="BU121" s="600"/>
      <c r="BV121" s="600"/>
    </row>
    <row r="122" spans="1:74" s="586" customFormat="1" ht="18" customHeight="1">
      <c r="A122" s="578">
        <f t="shared" si="2"/>
        <v>0</v>
      </c>
      <c r="B122" s="614"/>
      <c r="C122" s="614"/>
      <c r="D122" s="587" t="s">
        <v>540</v>
      </c>
      <c r="E122" s="614" t="str">
        <f>CONCATENATE("식재된 ",S119," 는 활착이 안정된 상태로 신초발달이 양호함" )</f>
        <v>식재된 0 는 활착이 안정된 상태로 신초발달이 양호함</v>
      </c>
      <c r="F122" s="612"/>
      <c r="G122" s="612"/>
      <c r="H122" s="612"/>
      <c r="I122" s="612"/>
      <c r="J122" s="612"/>
      <c r="K122" s="612"/>
      <c r="L122" s="612"/>
      <c r="M122" s="612"/>
      <c r="N122" s="612"/>
      <c r="O122" s="612"/>
      <c r="P122" s="612"/>
      <c r="Q122" s="615"/>
      <c r="R122" s="615"/>
      <c r="S122" s="615"/>
      <c r="T122" s="615"/>
      <c r="U122" s="615"/>
      <c r="V122" s="612"/>
      <c r="W122" s="619"/>
      <c r="X122" s="616"/>
      <c r="Y122" s="616"/>
      <c r="Z122" s="616"/>
      <c r="AA122" s="619"/>
      <c r="AB122" s="616"/>
      <c r="AC122" s="616"/>
      <c r="AD122" s="616"/>
      <c r="AE122" s="619"/>
      <c r="AF122" s="616"/>
      <c r="AG122" s="612"/>
      <c r="AH122" s="617"/>
      <c r="AI122" s="617"/>
      <c r="AJ122" s="617"/>
      <c r="AK122" s="617"/>
      <c r="AL122" s="618"/>
      <c r="AM122" s="618"/>
      <c r="AN122" s="618"/>
      <c r="AO122" s="618"/>
      <c r="AP122" s="618"/>
      <c r="AQ122" s="618"/>
      <c r="AR122" s="618"/>
      <c r="AS122" s="618"/>
      <c r="AT122" s="618"/>
      <c r="AU122" s="618"/>
      <c r="AV122" s="612"/>
      <c r="AW122" s="612"/>
      <c r="AX122" s="612"/>
      <c r="AY122" s="612"/>
      <c r="AZ122" s="613"/>
      <c r="BC122" s="600"/>
      <c r="BD122" s="600"/>
      <c r="BE122" s="600"/>
      <c r="BF122" s="600"/>
      <c r="BG122" s="600"/>
      <c r="BH122" s="600"/>
      <c r="BI122" s="600"/>
      <c r="BJ122" s="600"/>
      <c r="BK122" s="600"/>
      <c r="BL122" s="600"/>
      <c r="BM122" s="600"/>
      <c r="BN122" s="600"/>
      <c r="BO122" s="600"/>
      <c r="BP122" s="600"/>
      <c r="BQ122" s="600"/>
      <c r="BR122" s="600"/>
      <c r="BS122" s="600"/>
      <c r="BT122" s="600"/>
      <c r="BU122" s="600"/>
      <c r="BV122" s="600"/>
    </row>
    <row r="123" spans="1:74" s="586" customFormat="1" ht="18" customHeight="1">
      <c r="A123" s="578">
        <f t="shared" si="2"/>
        <v>0</v>
      </c>
      <c r="B123" s="614"/>
      <c r="C123" s="614"/>
      <c r="D123" s="587" t="s">
        <v>540</v>
      </c>
      <c r="E123" s="614" t="s">
        <v>789</v>
      </c>
      <c r="F123" s="612"/>
      <c r="G123" s="612"/>
      <c r="H123" s="612"/>
      <c r="I123" s="612"/>
      <c r="J123" s="612"/>
      <c r="K123" s="612"/>
      <c r="L123" s="612"/>
      <c r="M123" s="612"/>
      <c r="N123" s="612"/>
      <c r="O123" s="612"/>
      <c r="P123" s="612"/>
      <c r="Q123" s="615"/>
      <c r="R123" s="615"/>
      <c r="S123" s="615"/>
      <c r="T123" s="615"/>
      <c r="U123" s="615"/>
      <c r="V123" s="612"/>
      <c r="W123" s="612"/>
      <c r="X123" s="612"/>
      <c r="Y123" s="612"/>
      <c r="Z123" s="612"/>
      <c r="AA123" s="612"/>
      <c r="AB123" s="612"/>
      <c r="AC123" s="612"/>
      <c r="AD123" s="612"/>
      <c r="AE123" s="612"/>
      <c r="AF123" s="612"/>
      <c r="AG123" s="612"/>
      <c r="AH123" s="617"/>
      <c r="AI123" s="617"/>
      <c r="AJ123" s="617"/>
      <c r="AK123" s="617"/>
      <c r="AL123" s="618"/>
      <c r="AM123" s="618"/>
      <c r="AN123" s="618"/>
      <c r="AO123" s="618"/>
      <c r="AP123" s="618"/>
      <c r="AQ123" s="618"/>
      <c r="AR123" s="618"/>
      <c r="AS123" s="618"/>
      <c r="AT123" s="618"/>
      <c r="AU123" s="618"/>
      <c r="AV123" s="612"/>
      <c r="AW123" s="612"/>
      <c r="AX123" s="612"/>
      <c r="AY123" s="612"/>
      <c r="AZ123" s="613"/>
      <c r="BA123" s="580"/>
      <c r="BB123" s="580"/>
      <c r="BC123" s="580"/>
      <c r="BD123" s="580"/>
      <c r="BE123" s="580"/>
      <c r="BF123" s="580"/>
      <c r="BG123" s="580"/>
      <c r="BH123" s="580"/>
      <c r="BI123" s="580"/>
      <c r="BJ123" s="580"/>
      <c r="BK123" s="601"/>
      <c r="BL123" s="601"/>
      <c r="BM123" s="601"/>
      <c r="BN123" s="601"/>
      <c r="BO123" s="601"/>
      <c r="BP123" s="601"/>
      <c r="BQ123" s="601"/>
      <c r="BR123" s="601"/>
      <c r="BS123" s="601"/>
      <c r="BT123" s="601"/>
      <c r="BU123" s="601"/>
      <c r="BV123" s="601"/>
    </row>
    <row r="124" spans="1:74" s="586" customFormat="1" ht="18" customHeight="1">
      <c r="A124" s="578">
        <f t="shared" si="2"/>
        <v>0</v>
      </c>
      <c r="B124" s="614"/>
      <c r="C124" s="614" t="s">
        <v>407</v>
      </c>
      <c r="D124" s="614" t="s">
        <v>790</v>
      </c>
      <c r="E124" s="614"/>
      <c r="F124" s="612"/>
      <c r="G124" s="612"/>
      <c r="H124" s="612"/>
      <c r="I124" s="612"/>
      <c r="J124" s="612"/>
      <c r="K124" s="612"/>
      <c r="L124" s="612"/>
      <c r="M124" s="612"/>
      <c r="N124" s="612"/>
      <c r="O124" s="612"/>
      <c r="P124" s="612"/>
      <c r="Q124" s="615"/>
      <c r="R124" s="615"/>
      <c r="S124" s="615"/>
      <c r="T124" s="615"/>
      <c r="U124" s="615"/>
      <c r="V124" s="612"/>
      <c r="W124" s="612"/>
      <c r="X124" s="612"/>
      <c r="Y124" s="612"/>
      <c r="Z124" s="612"/>
      <c r="AA124" s="612"/>
      <c r="AB124" s="612"/>
      <c r="AC124" s="612"/>
      <c r="AD124" s="612"/>
      <c r="AE124" s="612"/>
      <c r="AF124" s="612"/>
      <c r="AG124" s="612"/>
      <c r="AH124" s="617"/>
      <c r="AI124" s="617"/>
      <c r="AJ124" s="617"/>
      <c r="AK124" s="617"/>
      <c r="AL124" s="618"/>
      <c r="AM124" s="618"/>
      <c r="AN124" s="618"/>
      <c r="AO124" s="618"/>
      <c r="AP124" s="618"/>
      <c r="AQ124" s="618"/>
      <c r="AR124" s="618"/>
      <c r="AS124" s="618"/>
      <c r="AT124" s="618"/>
      <c r="AU124" s="618"/>
      <c r="AV124" s="612"/>
      <c r="AW124" s="612"/>
      <c r="AX124" s="612"/>
      <c r="AY124" s="612"/>
      <c r="AZ124" s="613"/>
      <c r="BK124" s="600"/>
      <c r="BL124" s="600"/>
      <c r="BM124" s="600"/>
      <c r="BN124" s="600"/>
      <c r="BO124" s="600"/>
      <c r="BP124" s="600"/>
      <c r="BQ124" s="600"/>
      <c r="BR124" s="600"/>
      <c r="BS124" s="600"/>
      <c r="BT124" s="600"/>
      <c r="BU124" s="600"/>
      <c r="BV124" s="600"/>
    </row>
    <row r="125" spans="1:74" s="586" customFormat="1" ht="18" customHeight="1">
      <c r="A125" s="578">
        <f t="shared" si="2"/>
        <v>0</v>
      </c>
      <c r="B125" s="614"/>
      <c r="C125" s="614"/>
      <c r="D125" s="587" t="s">
        <v>540</v>
      </c>
      <c r="E125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125" s="612"/>
      <c r="G125" s="612"/>
      <c r="H125" s="612"/>
      <c r="I125" s="612"/>
      <c r="J125" s="612"/>
      <c r="K125" s="612"/>
      <c r="L125" s="612"/>
      <c r="M125" s="612"/>
      <c r="N125" s="612"/>
      <c r="O125" s="612"/>
      <c r="P125" s="612"/>
      <c r="Q125" s="615"/>
      <c r="R125" s="615"/>
      <c r="S125" s="615"/>
      <c r="T125" s="615"/>
      <c r="U125" s="615"/>
      <c r="V125" s="612"/>
      <c r="W125" s="612"/>
      <c r="X125" s="612"/>
      <c r="Y125" s="612"/>
      <c r="Z125" s="612"/>
      <c r="AA125" s="612"/>
      <c r="AB125" s="612"/>
      <c r="AC125" s="612"/>
      <c r="AD125" s="612"/>
      <c r="AE125" s="612"/>
      <c r="AF125" s="612"/>
      <c r="AG125" s="612"/>
      <c r="AH125" s="617"/>
      <c r="AI125" s="617"/>
      <c r="AJ125" s="617"/>
      <c r="AK125" s="617"/>
      <c r="AL125" s="618"/>
      <c r="AM125" s="618"/>
      <c r="AN125" s="618"/>
      <c r="AO125" s="618"/>
      <c r="AP125" s="618"/>
      <c r="AQ125" s="618"/>
      <c r="AR125" s="618"/>
      <c r="AS125" s="618"/>
      <c r="AT125" s="618"/>
      <c r="AU125" s="618"/>
      <c r="AV125" s="612"/>
      <c r="AW125" s="612"/>
      <c r="AX125" s="612"/>
      <c r="AY125" s="612"/>
      <c r="AZ125" s="613"/>
      <c r="BK125" s="600"/>
      <c r="BL125" s="600"/>
      <c r="BM125" s="600"/>
      <c r="BN125" s="600"/>
      <c r="BO125" s="600"/>
      <c r="BP125" s="600"/>
      <c r="BQ125" s="600"/>
      <c r="BR125" s="600"/>
      <c r="BS125" s="600"/>
      <c r="BT125" s="600"/>
      <c r="BU125" s="600"/>
      <c r="BV125" s="600"/>
    </row>
    <row r="126" spans="1:74" s="586" customFormat="1" ht="18" customHeight="1">
      <c r="A126" s="578">
        <f t="shared" si="2"/>
        <v>0</v>
      </c>
      <c r="B126" s="614"/>
      <c r="C126" s="614"/>
      <c r="D126" s="587" t="s">
        <v>540</v>
      </c>
      <c r="E126" s="614" t="str">
        <f>CONCATENATE("조림목이 자연발생 식생과 경재하고 있으며 조림목은 ",AQ119,"이다." )</f>
        <v>조림목이 자연발생 식생과 경재하고 있으며 조림목은 0이다.</v>
      </c>
      <c r="F126" s="612"/>
      <c r="G126" s="612"/>
      <c r="H126" s="612"/>
      <c r="I126" s="612"/>
      <c r="J126" s="612"/>
      <c r="K126" s="612"/>
      <c r="L126" s="612"/>
      <c r="M126" s="612"/>
      <c r="N126" s="612"/>
      <c r="O126" s="612"/>
      <c r="P126" s="612"/>
      <c r="Q126" s="612"/>
      <c r="R126" s="612"/>
      <c r="S126" s="612"/>
      <c r="T126" s="612"/>
      <c r="U126" s="612"/>
      <c r="V126" s="612"/>
      <c r="W126" s="612"/>
      <c r="X126" s="612"/>
      <c r="Y126" s="612"/>
      <c r="Z126" s="612"/>
      <c r="AA126" s="612"/>
      <c r="AB126" s="612"/>
      <c r="AC126" s="612"/>
      <c r="AD126" s="612"/>
      <c r="AE126" s="612"/>
      <c r="AF126" s="612"/>
      <c r="AG126" s="612"/>
      <c r="AH126" s="617"/>
      <c r="AI126" s="617"/>
      <c r="AJ126" s="617"/>
      <c r="AK126" s="617"/>
      <c r="AL126" s="618"/>
      <c r="AM126" s="618"/>
      <c r="AN126" s="618"/>
      <c r="AO126" s="618"/>
      <c r="AP126" s="618"/>
      <c r="AQ126" s="618"/>
      <c r="AR126" s="618"/>
      <c r="AS126" s="618"/>
      <c r="AT126" s="618"/>
      <c r="AU126" s="618"/>
      <c r="AV126" s="612"/>
      <c r="AW126" s="612"/>
      <c r="AX126" s="612"/>
      <c r="AY126" s="612"/>
      <c r="AZ126" s="613"/>
      <c r="BK126" s="600"/>
      <c r="BL126" s="600"/>
      <c r="BM126" s="600"/>
      <c r="BN126" s="600"/>
      <c r="BO126" s="600"/>
      <c r="BP126" s="600"/>
      <c r="BQ126" s="600"/>
      <c r="BR126" s="600"/>
      <c r="BS126" s="600"/>
      <c r="BT126" s="600"/>
      <c r="BU126" s="600"/>
      <c r="BV126" s="600"/>
    </row>
    <row r="127" spans="1:74" s="586" customFormat="1" ht="13.5" customHeight="1">
      <c r="A127" s="578">
        <f t="shared" si="2"/>
        <v>0</v>
      </c>
      <c r="B127" s="620"/>
      <c r="C127" s="620"/>
      <c r="D127" s="620"/>
      <c r="E127" s="620"/>
      <c r="F127" s="595"/>
      <c r="G127" s="595"/>
      <c r="H127" s="595"/>
      <c r="I127" s="595"/>
      <c r="J127" s="621"/>
      <c r="K127" s="621"/>
      <c r="L127" s="621"/>
      <c r="M127" s="621"/>
      <c r="N127" s="621"/>
      <c r="O127" s="621"/>
      <c r="P127" s="621"/>
      <c r="Q127" s="622"/>
      <c r="R127" s="622"/>
      <c r="S127" s="622"/>
      <c r="T127" s="622"/>
      <c r="U127" s="622"/>
      <c r="V127" s="612"/>
      <c r="W127" s="612"/>
      <c r="X127" s="612"/>
      <c r="Y127" s="612"/>
      <c r="Z127" s="612"/>
      <c r="AA127" s="612"/>
      <c r="AB127" s="612"/>
      <c r="AC127" s="612"/>
      <c r="AD127" s="612"/>
      <c r="AE127" s="612"/>
      <c r="AF127" s="612"/>
      <c r="AG127" s="612"/>
      <c r="AH127" s="623"/>
      <c r="AI127" s="623"/>
      <c r="AJ127" s="623"/>
      <c r="AK127" s="623"/>
      <c r="AL127" s="624"/>
      <c r="AM127" s="624"/>
      <c r="AN127" s="624"/>
      <c r="AO127" s="624"/>
      <c r="AP127" s="624"/>
      <c r="AQ127" s="624"/>
      <c r="AR127" s="624"/>
      <c r="AS127" s="624"/>
      <c r="AT127" s="624"/>
      <c r="AU127" s="624"/>
      <c r="AV127" s="595"/>
      <c r="AW127" s="595"/>
      <c r="AX127" s="595"/>
      <c r="AY127" s="595"/>
      <c r="AZ127" s="613"/>
      <c r="BK127" s="600"/>
      <c r="BL127" s="600"/>
      <c r="BM127" s="600"/>
      <c r="BN127" s="600"/>
      <c r="BO127" s="600"/>
      <c r="BP127" s="600"/>
      <c r="BQ127" s="600"/>
      <c r="BR127" s="600"/>
      <c r="BS127" s="600"/>
      <c r="BT127" s="600"/>
      <c r="BU127" s="600"/>
      <c r="BV127" s="600"/>
    </row>
    <row r="128" spans="1:74" s="601" customFormat="1" ht="19.5" customHeight="1">
      <c r="A128" s="578">
        <f t="shared" si="2"/>
        <v>0</v>
      </c>
      <c r="B128" s="2116" t="s">
        <v>2071</v>
      </c>
      <c r="C128" s="2116"/>
      <c r="D128" s="2116"/>
      <c r="E128" s="2116"/>
      <c r="F128" s="2116"/>
      <c r="G128" s="2116"/>
      <c r="H128" s="2116"/>
      <c r="I128" s="2116"/>
      <c r="J128" s="2116"/>
      <c r="K128" s="2116"/>
      <c r="L128" s="2116"/>
      <c r="M128" s="2116"/>
      <c r="N128" s="2116"/>
      <c r="O128" s="2116"/>
      <c r="P128" s="2116"/>
      <c r="Q128" s="2116"/>
      <c r="R128" s="2116"/>
      <c r="S128" s="2116"/>
      <c r="T128" s="2116"/>
      <c r="U128" s="2116"/>
      <c r="V128" s="2116"/>
      <c r="W128" s="2116"/>
      <c r="X128" s="2116"/>
      <c r="Y128" s="2116"/>
      <c r="Z128" s="2116"/>
      <c r="AA128" s="2116"/>
      <c r="AB128" s="2116"/>
      <c r="AC128" s="2116"/>
      <c r="AD128" s="2116"/>
      <c r="AE128" s="2116"/>
      <c r="AF128" s="2116"/>
      <c r="AG128" s="2116"/>
      <c r="AH128" s="2116"/>
      <c r="AI128" s="2116"/>
      <c r="AJ128" s="2116"/>
      <c r="AK128" s="2116"/>
      <c r="AL128" s="2116"/>
      <c r="AM128" s="2116"/>
      <c r="AN128" s="2116"/>
      <c r="AO128" s="2116"/>
      <c r="AP128" s="2116"/>
      <c r="AQ128" s="2116"/>
      <c r="AR128" s="2116"/>
      <c r="AS128" s="2116"/>
      <c r="AT128" s="2116"/>
      <c r="AU128" s="2116"/>
      <c r="AV128" s="2116"/>
      <c r="AW128" s="2116"/>
      <c r="AX128" s="2116"/>
      <c r="AY128" s="2116"/>
      <c r="AZ128" s="625"/>
      <c r="BB128" s="600"/>
      <c r="BC128" s="600"/>
      <c r="BD128" s="600"/>
      <c r="BE128" s="600"/>
      <c r="BF128" s="600"/>
      <c r="BG128" s="600"/>
      <c r="BH128" s="600"/>
      <c r="BI128" s="600"/>
      <c r="BJ128" s="600"/>
      <c r="BK128" s="600"/>
      <c r="BL128" s="600"/>
      <c r="BM128" s="600"/>
      <c r="BN128" s="600"/>
      <c r="BO128" s="600"/>
      <c r="BP128" s="600"/>
      <c r="BQ128" s="600"/>
      <c r="BR128" s="600"/>
      <c r="BS128" s="600"/>
      <c r="BT128" s="600"/>
      <c r="BU128" s="600"/>
      <c r="BV128" s="600"/>
    </row>
    <row r="129" spans="1:74" s="601" customFormat="1" ht="18" customHeight="1">
      <c r="A129" s="578">
        <f t="shared" si="2"/>
        <v>0</v>
      </c>
      <c r="B129" s="1153"/>
      <c r="C129" s="587" t="s">
        <v>792</v>
      </c>
      <c r="D129" s="588" t="s">
        <v>793</v>
      </c>
      <c r="E129" s="588"/>
      <c r="F129" s="588"/>
      <c r="G129" s="588"/>
      <c r="H129" s="588"/>
      <c r="I129" s="588"/>
      <c r="J129" s="627"/>
      <c r="K129" s="627"/>
      <c r="L129" s="627"/>
      <c r="M129" s="627"/>
      <c r="N129" s="627"/>
      <c r="O129" s="627"/>
      <c r="P129" s="627"/>
      <c r="Q129" s="627"/>
      <c r="R129" s="627"/>
      <c r="S129" s="627"/>
      <c r="T129" s="627"/>
      <c r="U129" s="627"/>
      <c r="V129" s="627"/>
      <c r="W129" s="627"/>
      <c r="X129" s="627"/>
      <c r="Y129" s="627"/>
      <c r="Z129" s="627"/>
      <c r="AA129" s="627"/>
      <c r="AB129" s="627"/>
      <c r="AC129" s="627"/>
      <c r="AD129" s="627"/>
      <c r="AE129" s="627"/>
      <c r="AF129" s="627"/>
      <c r="AG129" s="627"/>
      <c r="AH129" s="627"/>
      <c r="AI129" s="627"/>
      <c r="AJ129" s="627"/>
      <c r="AK129" s="627"/>
      <c r="AL129" s="627"/>
      <c r="AM129" s="627"/>
      <c r="AN129" s="627"/>
      <c r="AO129" s="627"/>
      <c r="AP129" s="627"/>
      <c r="AQ129" s="627"/>
      <c r="AR129" s="627"/>
      <c r="AS129" s="627"/>
      <c r="AT129" s="627"/>
      <c r="AU129" s="627"/>
      <c r="AV129" s="627"/>
      <c r="AW129" s="627"/>
      <c r="AX129" s="627"/>
      <c r="AY129" s="627"/>
      <c r="AZ129" s="625"/>
      <c r="BB129" s="600"/>
      <c r="BC129" s="600"/>
      <c r="BD129" s="600"/>
      <c r="BE129" s="600"/>
      <c r="BF129" s="600"/>
      <c r="BG129" s="600"/>
      <c r="BH129" s="600"/>
      <c r="BI129" s="600"/>
      <c r="BJ129" s="600"/>
      <c r="BK129" s="600"/>
      <c r="BL129" s="600"/>
      <c r="BM129" s="600"/>
      <c r="BN129" s="600"/>
      <c r="BO129" s="600"/>
      <c r="BP129" s="600"/>
      <c r="BQ129" s="600"/>
      <c r="BR129" s="600"/>
      <c r="BS129" s="600"/>
      <c r="BT129" s="600"/>
      <c r="BU129" s="600"/>
      <c r="BV129" s="600"/>
    </row>
    <row r="130" spans="1:74" s="600" customFormat="1" ht="18" customHeight="1">
      <c r="A130" s="578">
        <f t="shared" si="2"/>
        <v>0</v>
      </c>
      <c r="B130" s="587"/>
      <c r="C130" s="587"/>
      <c r="D130" s="587" t="s">
        <v>540</v>
      </c>
      <c r="E130" s="588" t="str">
        <f>CONCATENATE("조림목이 정상적으로 생육하기 위해서는 조림목을 제외한 모든 식생을 제거하여야 하므로 ",AO103,"로 적용한다.")</f>
        <v>조림목이 정상적으로 생육하기 위해서는 조림목을 제외한 모든 식생을 제거하여야 하므로 0로 적용한다.</v>
      </c>
      <c r="F130" s="588"/>
      <c r="G130" s="588"/>
      <c r="H130" s="588"/>
      <c r="I130" s="588"/>
      <c r="J130" s="589"/>
      <c r="K130" s="588"/>
      <c r="L130" s="588"/>
      <c r="M130" s="588"/>
      <c r="N130" s="588"/>
      <c r="O130" s="588"/>
      <c r="P130" s="588"/>
      <c r="Q130" s="588"/>
      <c r="R130" s="588"/>
      <c r="S130" s="588"/>
      <c r="T130" s="588"/>
      <c r="U130" s="588"/>
      <c r="V130" s="588"/>
      <c r="W130" s="588"/>
      <c r="X130" s="588"/>
      <c r="Y130" s="588"/>
      <c r="Z130" s="588"/>
      <c r="AA130" s="588"/>
      <c r="AB130" s="588"/>
      <c r="AC130" s="588"/>
      <c r="AD130" s="588"/>
      <c r="AE130" s="588"/>
      <c r="AF130" s="588"/>
      <c r="AG130" s="588"/>
      <c r="AH130" s="588"/>
      <c r="AI130" s="588"/>
      <c r="AJ130" s="588"/>
      <c r="AK130" s="588"/>
      <c r="AL130" s="588"/>
      <c r="AM130" s="588"/>
      <c r="AN130" s="588"/>
      <c r="AO130" s="588"/>
      <c r="AP130" s="588"/>
      <c r="AQ130" s="588"/>
      <c r="AR130" s="588"/>
      <c r="AS130" s="588"/>
      <c r="AT130" s="588"/>
      <c r="AU130" s="588"/>
      <c r="AV130" s="588"/>
      <c r="AW130" s="588"/>
      <c r="AX130" s="588"/>
      <c r="AY130" s="588"/>
      <c r="AZ130" s="628"/>
      <c r="BB130" s="601"/>
      <c r="BC130" s="601"/>
      <c r="BD130" s="601"/>
      <c r="BE130" s="601"/>
      <c r="BF130" s="601"/>
      <c r="BG130" s="601"/>
      <c r="BH130" s="601"/>
      <c r="BI130" s="601"/>
      <c r="BJ130" s="601"/>
      <c r="BK130" s="601"/>
      <c r="BL130" s="601"/>
      <c r="BM130" s="601"/>
      <c r="BN130" s="601"/>
      <c r="BO130" s="601"/>
      <c r="BP130" s="601"/>
      <c r="BQ130" s="601"/>
      <c r="BR130" s="601"/>
      <c r="BS130" s="601"/>
      <c r="BT130" s="601"/>
      <c r="BU130" s="601"/>
      <c r="BV130" s="601"/>
    </row>
    <row r="131" spans="1:74" s="600" customFormat="1" ht="18" customHeight="1">
      <c r="A131" s="578">
        <f t="shared" si="2"/>
        <v>0</v>
      </c>
      <c r="B131" s="587"/>
      <c r="C131" s="587" t="s">
        <v>794</v>
      </c>
      <c r="D131" s="588" t="s">
        <v>795</v>
      </c>
      <c r="E131" s="588"/>
      <c r="F131" s="588"/>
      <c r="G131" s="588"/>
      <c r="H131" s="588"/>
      <c r="I131" s="588"/>
      <c r="J131" s="588"/>
      <c r="K131" s="588"/>
      <c r="L131" s="588"/>
      <c r="M131" s="588"/>
      <c r="N131" s="588"/>
      <c r="O131" s="588"/>
      <c r="P131" s="588"/>
      <c r="Q131" s="588"/>
      <c r="R131" s="588"/>
      <c r="S131" s="588"/>
      <c r="T131" s="588"/>
      <c r="U131" s="588"/>
      <c r="V131" s="588"/>
      <c r="W131" s="588"/>
      <c r="X131" s="588"/>
      <c r="Y131" s="588"/>
      <c r="Z131" s="588"/>
      <c r="AA131" s="588"/>
      <c r="AB131" s="588"/>
      <c r="AC131" s="588"/>
      <c r="AD131" s="588"/>
      <c r="AE131" s="588"/>
      <c r="AF131" s="588"/>
      <c r="AG131" s="588"/>
      <c r="AH131" s="588"/>
      <c r="AI131" s="588"/>
      <c r="AJ131" s="588"/>
      <c r="AK131" s="588"/>
      <c r="AL131" s="588"/>
      <c r="AM131" s="588"/>
      <c r="AN131" s="588"/>
      <c r="AO131" s="588"/>
      <c r="AP131" s="588"/>
      <c r="AQ131" s="588"/>
      <c r="AR131" s="588"/>
      <c r="AS131" s="588"/>
      <c r="AT131" s="588"/>
      <c r="AU131" s="588"/>
      <c r="AV131" s="588"/>
      <c r="AW131" s="588"/>
      <c r="AX131" s="588"/>
      <c r="AY131" s="588"/>
      <c r="AZ131" s="628"/>
    </row>
    <row r="132" spans="1:74" s="600" customFormat="1" ht="18" customHeight="1">
      <c r="A132" s="578">
        <f t="shared" si="2"/>
        <v>0</v>
      </c>
      <c r="B132" s="587"/>
      <c r="C132" s="2111" t="s">
        <v>796</v>
      </c>
      <c r="D132" s="2111"/>
      <c r="E132" s="2111"/>
      <c r="F132" s="2111"/>
      <c r="G132" s="2111"/>
      <c r="H132" s="2111"/>
      <c r="I132" s="2111"/>
      <c r="J132" s="2111"/>
      <c r="K132" s="2111"/>
      <c r="L132" s="2111"/>
      <c r="M132" s="2111"/>
      <c r="N132" s="2111"/>
      <c r="O132" s="2111"/>
      <c r="P132" s="2111"/>
      <c r="Q132" s="2111"/>
      <c r="R132" s="2111"/>
      <c r="S132" s="2111"/>
      <c r="T132" s="2111"/>
      <c r="U132" s="2111"/>
      <c r="V132" s="2111"/>
      <c r="W132" s="2111"/>
      <c r="X132" s="2111"/>
      <c r="Y132" s="2111"/>
      <c r="Z132" s="2111"/>
      <c r="AA132" s="2111" t="s">
        <v>797</v>
      </c>
      <c r="AB132" s="2111"/>
      <c r="AC132" s="2111"/>
      <c r="AD132" s="2111"/>
      <c r="AE132" s="2111"/>
      <c r="AF132" s="2111"/>
      <c r="AG132" s="2111"/>
      <c r="AH132" s="2111"/>
      <c r="AI132" s="2111"/>
      <c r="AJ132" s="2111"/>
      <c r="AK132" s="2111"/>
      <c r="AL132" s="2111"/>
      <c r="AM132" s="2111"/>
      <c r="AN132" s="2111"/>
      <c r="AO132" s="2111"/>
      <c r="AP132" s="2111"/>
      <c r="AQ132" s="2111"/>
      <c r="AR132" s="2111"/>
      <c r="AS132" s="2111"/>
      <c r="AT132" s="2111"/>
      <c r="AU132" s="2111"/>
      <c r="AV132" s="2111"/>
      <c r="AW132" s="2111"/>
      <c r="AX132" s="2111"/>
      <c r="AY132" s="587"/>
      <c r="AZ132" s="586"/>
    </row>
    <row r="133" spans="1:74" s="586" customFormat="1" ht="18" customHeight="1">
      <c r="A133" s="578">
        <f t="shared" si="2"/>
        <v>0</v>
      </c>
      <c r="B133" s="629"/>
      <c r="C133" s="2111" t="s">
        <v>798</v>
      </c>
      <c r="D133" s="2111"/>
      <c r="E133" s="2111"/>
      <c r="F133" s="2111"/>
      <c r="G133" s="2111"/>
      <c r="H133" s="2111"/>
      <c r="I133" s="2111"/>
      <c r="J133" s="2111"/>
      <c r="K133" s="2111" t="s">
        <v>799</v>
      </c>
      <c r="L133" s="2111"/>
      <c r="M133" s="2111"/>
      <c r="N133" s="2111"/>
      <c r="O133" s="2111"/>
      <c r="P133" s="2111"/>
      <c r="Q133" s="2111"/>
      <c r="R133" s="2111"/>
      <c r="S133" s="2111" t="s">
        <v>800</v>
      </c>
      <c r="T133" s="2111"/>
      <c r="U133" s="2111"/>
      <c r="V133" s="2111"/>
      <c r="W133" s="2111"/>
      <c r="X133" s="2111"/>
      <c r="Y133" s="2111"/>
      <c r="Z133" s="2111"/>
      <c r="AA133" s="2111" t="s">
        <v>801</v>
      </c>
      <c r="AB133" s="2111"/>
      <c r="AC133" s="2111"/>
      <c r="AD133" s="2111"/>
      <c r="AE133" s="2111"/>
      <c r="AF133" s="2111"/>
      <c r="AG133" s="2111"/>
      <c r="AH133" s="2111"/>
      <c r="AI133" s="2111" t="s">
        <v>802</v>
      </c>
      <c r="AJ133" s="2111"/>
      <c r="AK133" s="2111"/>
      <c r="AL133" s="2111"/>
      <c r="AM133" s="2111"/>
      <c r="AN133" s="2111"/>
      <c r="AO133" s="2111"/>
      <c r="AP133" s="2111"/>
      <c r="AQ133" s="2111" t="s">
        <v>574</v>
      </c>
      <c r="AR133" s="2111"/>
      <c r="AS133" s="2111"/>
      <c r="AT133" s="2111"/>
      <c r="AU133" s="2111"/>
      <c r="AV133" s="2111"/>
      <c r="AW133" s="2111"/>
      <c r="AX133" s="2111"/>
      <c r="AY133" s="629"/>
      <c r="AZ133" s="585"/>
      <c r="BB133" s="600"/>
      <c r="BC133" s="600"/>
      <c r="BD133" s="600"/>
      <c r="BE133" s="600"/>
      <c r="BF133" s="600"/>
      <c r="BG133" s="600"/>
      <c r="BH133" s="600"/>
      <c r="BI133" s="600"/>
      <c r="BJ133" s="600"/>
      <c r="BK133" s="600"/>
      <c r="BL133" s="600"/>
      <c r="BM133" s="600"/>
      <c r="BN133" s="600"/>
      <c r="BO133" s="600"/>
      <c r="BP133" s="600"/>
      <c r="BQ133" s="600"/>
      <c r="BR133" s="600"/>
      <c r="BS133" s="600"/>
      <c r="BT133" s="600"/>
      <c r="BU133" s="600"/>
      <c r="BV133" s="600"/>
    </row>
    <row r="134" spans="1:74" s="580" customFormat="1" ht="18" customHeight="1">
      <c r="A134" s="578">
        <f t="shared" si="2"/>
        <v>0</v>
      </c>
      <c r="B134" s="612"/>
      <c r="C134" s="2111" t="s">
        <v>536</v>
      </c>
      <c r="D134" s="2111"/>
      <c r="E134" s="2111"/>
      <c r="F134" s="2111"/>
      <c r="G134" s="2111"/>
      <c r="H134" s="2111"/>
      <c r="I134" s="2111"/>
      <c r="J134" s="2111"/>
      <c r="K134" s="2111" t="s">
        <v>805</v>
      </c>
      <c r="L134" s="2111"/>
      <c r="M134" s="2111"/>
      <c r="N134" s="2111"/>
      <c r="O134" s="2111"/>
      <c r="P134" s="2111"/>
      <c r="Q134" s="2111"/>
      <c r="R134" s="2111"/>
      <c r="S134" s="2112"/>
      <c r="T134" s="2112"/>
      <c r="U134" s="2112"/>
      <c r="V134" s="2112"/>
      <c r="W134" s="2112"/>
      <c r="X134" s="2112"/>
      <c r="Y134" s="2112"/>
      <c r="Z134" s="2112"/>
      <c r="AA134" s="2113" t="str">
        <f>'6-3표준조사(4)'!P156</f>
        <v>완 (15˚ 이하)</v>
      </c>
      <c r="AB134" s="2113"/>
      <c r="AC134" s="2113"/>
      <c r="AD134" s="2113"/>
      <c r="AE134" s="2113"/>
      <c r="AF134" s="2113"/>
      <c r="AG134" s="2113"/>
      <c r="AH134" s="2113"/>
      <c r="AI134" s="2113" t="str">
        <f>'6-3표준조사(4)'!Q156</f>
        <v>개소당5ha이상</v>
      </c>
      <c r="AJ134" s="2113"/>
      <c r="AK134" s="2113"/>
      <c r="AL134" s="2113"/>
      <c r="AM134" s="2113"/>
      <c r="AN134" s="2113"/>
      <c r="AO134" s="2113"/>
      <c r="AP134" s="2113"/>
      <c r="AQ134" s="2113">
        <f>'6-3표준조사(4)'!R156</f>
        <v>0</v>
      </c>
      <c r="AR134" s="2113"/>
      <c r="AS134" s="2113"/>
      <c r="AT134" s="2113"/>
      <c r="AU134" s="2113"/>
      <c r="AV134" s="2113"/>
      <c r="AW134" s="2113"/>
      <c r="AX134" s="2113"/>
      <c r="AY134" s="612"/>
      <c r="AZ134" s="613"/>
    </row>
    <row r="135" spans="1:74" s="586" customFormat="1" ht="18" customHeight="1">
      <c r="A135" s="578">
        <f t="shared" si="2"/>
        <v>0</v>
      </c>
      <c r="B135" s="612"/>
      <c r="C135" s="2111" t="s">
        <v>806</v>
      </c>
      <c r="D135" s="2111"/>
      <c r="E135" s="2111"/>
      <c r="F135" s="2111"/>
      <c r="G135" s="2111"/>
      <c r="H135" s="2111"/>
      <c r="I135" s="2111"/>
      <c r="J135" s="2111"/>
      <c r="K135" s="2111" t="s">
        <v>807</v>
      </c>
      <c r="L135" s="2111"/>
      <c r="M135" s="2111"/>
      <c r="N135" s="2111"/>
      <c r="O135" s="2111"/>
      <c r="P135" s="2111"/>
      <c r="Q135" s="2111"/>
      <c r="R135" s="2111"/>
      <c r="S135" s="2115">
        <f>K119</f>
        <v>0</v>
      </c>
      <c r="T135" s="2115"/>
      <c r="U135" s="2115"/>
      <c r="V135" s="2115"/>
      <c r="W135" s="2115"/>
      <c r="X135" s="2115"/>
      <c r="Y135" s="2115"/>
      <c r="Z135" s="2115"/>
      <c r="AA135" s="2114"/>
      <c r="AB135" s="2114"/>
      <c r="AC135" s="2114"/>
      <c r="AD135" s="2114"/>
      <c r="AE135" s="2114"/>
      <c r="AF135" s="2114"/>
      <c r="AG135" s="2114"/>
      <c r="AH135" s="2114"/>
      <c r="AI135" s="2114"/>
      <c r="AJ135" s="2114"/>
      <c r="AK135" s="2114"/>
      <c r="AL135" s="2114"/>
      <c r="AM135" s="2114"/>
      <c r="AN135" s="2114"/>
      <c r="AO135" s="2114"/>
      <c r="AP135" s="2114"/>
      <c r="AQ135" s="2114"/>
      <c r="AR135" s="2114"/>
      <c r="AS135" s="2114"/>
      <c r="AT135" s="2114"/>
      <c r="AU135" s="2114"/>
      <c r="AV135" s="2114"/>
      <c r="AW135" s="2114"/>
      <c r="AX135" s="2114"/>
      <c r="AY135" s="612"/>
      <c r="AZ135" s="613"/>
    </row>
    <row r="136" spans="1:74" s="586" customFormat="1" ht="18" hidden="1" customHeight="1">
      <c r="A136" s="578">
        <f>IF(S$134&gt;0,1,0)</f>
        <v>0</v>
      </c>
      <c r="B136" s="630"/>
      <c r="C136" s="630" t="s">
        <v>407</v>
      </c>
      <c r="D136" s="630" t="s">
        <v>536</v>
      </c>
      <c r="E136" s="630"/>
      <c r="F136" s="630"/>
      <c r="G136" s="631"/>
      <c r="H136" s="631"/>
      <c r="I136" s="631"/>
      <c r="J136" s="631"/>
      <c r="K136" s="631"/>
      <c r="L136" s="618"/>
      <c r="M136" s="618"/>
      <c r="N136" s="618"/>
      <c r="O136" s="618"/>
      <c r="P136" s="618"/>
      <c r="Q136" s="632"/>
      <c r="R136" s="632"/>
      <c r="S136" s="632"/>
      <c r="T136" s="632"/>
      <c r="U136" s="632"/>
      <c r="V136" s="612"/>
      <c r="W136" s="612"/>
      <c r="X136" s="612"/>
      <c r="Y136" s="612"/>
      <c r="Z136" s="633"/>
      <c r="AA136" s="612"/>
      <c r="AB136" s="612"/>
      <c r="AC136" s="612"/>
      <c r="AD136" s="634"/>
      <c r="AE136" s="612"/>
      <c r="AF136" s="612"/>
      <c r="AG136" s="612"/>
      <c r="AH136" s="635"/>
      <c r="AI136" s="635"/>
      <c r="AJ136" s="635"/>
      <c r="AK136" s="635"/>
      <c r="AL136" s="635"/>
      <c r="AM136" s="635"/>
      <c r="AN136" s="635"/>
      <c r="AO136" s="635"/>
      <c r="AP136" s="635"/>
      <c r="AQ136" s="636"/>
      <c r="AR136" s="636"/>
      <c r="AS136" s="636"/>
      <c r="AT136" s="636"/>
      <c r="AU136" s="637"/>
      <c r="AV136" s="637"/>
      <c r="AW136" s="637"/>
      <c r="AX136" s="637"/>
      <c r="AY136" s="637"/>
      <c r="AZ136" s="638"/>
    </row>
    <row r="137" spans="1:74" s="586" customFormat="1" ht="18" hidden="1" customHeight="1">
      <c r="A137" s="578">
        <f>IF(S$134&gt;0,1,0)</f>
        <v>0</v>
      </c>
      <c r="B137" s="587"/>
      <c r="C137" s="587"/>
      <c r="D137" s="587" t="s">
        <v>540</v>
      </c>
      <c r="E137" s="587" t="s">
        <v>809</v>
      </c>
      <c r="F137" s="587"/>
      <c r="G137" s="587"/>
      <c r="H137" s="587"/>
      <c r="I137" s="587"/>
      <c r="J137" s="634"/>
      <c r="K137" s="634"/>
      <c r="L137" s="634"/>
      <c r="M137" s="634"/>
      <c r="N137" s="587"/>
      <c r="O137" s="587"/>
      <c r="P137" s="587"/>
      <c r="Q137" s="587"/>
      <c r="R137" s="587"/>
      <c r="S137" s="587"/>
      <c r="T137" s="632"/>
      <c r="U137" s="632"/>
      <c r="V137" s="632"/>
      <c r="W137" s="632"/>
      <c r="X137" s="587"/>
      <c r="Y137" s="587"/>
      <c r="Z137" s="587"/>
      <c r="AA137" s="587"/>
      <c r="AB137" s="632"/>
      <c r="AC137" s="632"/>
      <c r="AD137" s="632"/>
      <c r="AE137" s="632"/>
      <c r="AF137" s="587"/>
      <c r="AG137" s="587"/>
      <c r="AH137" s="587"/>
      <c r="AI137" s="587"/>
      <c r="AJ137" s="587"/>
      <c r="AK137" s="587"/>
      <c r="AL137" s="587"/>
      <c r="AM137" s="587"/>
      <c r="AN137" s="587"/>
      <c r="AO137" s="587"/>
      <c r="AP137" s="587"/>
      <c r="AQ137" s="587"/>
      <c r="AR137" s="587"/>
      <c r="AS137" s="587"/>
      <c r="AT137" s="587"/>
      <c r="AU137" s="587"/>
      <c r="AV137" s="587"/>
      <c r="AW137" s="587"/>
      <c r="AX137" s="587"/>
      <c r="AY137" s="587"/>
    </row>
    <row r="138" spans="1:74" s="600" customFormat="1" ht="18" hidden="1" customHeight="1">
      <c r="A138" s="578">
        <f>IF(S$134&gt;0,1,0)</f>
        <v>0</v>
      </c>
      <c r="B138" s="587"/>
      <c r="C138" s="587"/>
      <c r="D138" s="587" t="s">
        <v>540</v>
      </c>
      <c r="E138" s="588" t="s">
        <v>810</v>
      </c>
      <c r="F138" s="588"/>
      <c r="G138" s="588"/>
      <c r="H138" s="588"/>
      <c r="I138" s="588"/>
      <c r="J138" s="588"/>
      <c r="K138" s="588"/>
      <c r="L138" s="588"/>
      <c r="M138" s="588"/>
      <c r="N138" s="588"/>
      <c r="O138" s="588"/>
      <c r="P138" s="588"/>
      <c r="Q138" s="588"/>
      <c r="R138" s="588"/>
      <c r="S138" s="588"/>
      <c r="T138" s="588"/>
      <c r="U138" s="588"/>
      <c r="V138" s="588"/>
      <c r="W138" s="588"/>
      <c r="X138" s="588"/>
      <c r="Y138" s="588"/>
      <c r="Z138" s="588"/>
      <c r="AA138" s="588"/>
      <c r="AB138" s="588"/>
      <c r="AC138" s="588"/>
      <c r="AD138" s="588"/>
      <c r="AE138" s="588"/>
      <c r="AF138" s="588"/>
      <c r="AG138" s="588"/>
      <c r="AH138" s="588"/>
      <c r="AI138" s="588"/>
      <c r="AJ138" s="588"/>
      <c r="AK138" s="588"/>
      <c r="AL138" s="588"/>
      <c r="AM138" s="588"/>
      <c r="AN138" s="588"/>
      <c r="AO138" s="588"/>
      <c r="AP138" s="588"/>
      <c r="AQ138" s="588"/>
      <c r="AR138" s="588"/>
      <c r="AS138" s="588"/>
      <c r="AT138" s="588"/>
      <c r="AU138" s="588"/>
      <c r="AV138" s="588"/>
      <c r="AW138" s="588"/>
      <c r="AX138" s="588"/>
      <c r="AY138" s="588"/>
      <c r="AZ138" s="628"/>
    </row>
    <row r="139" spans="1:74" s="601" customFormat="1" ht="18" hidden="1" customHeight="1">
      <c r="A139" s="578"/>
      <c r="B139" s="587"/>
      <c r="C139" s="587" t="s">
        <v>811</v>
      </c>
      <c r="D139" s="587"/>
      <c r="E139" s="639"/>
      <c r="F139" s="639"/>
      <c r="G139" s="639"/>
      <c r="H139" s="639"/>
      <c r="I139" s="639"/>
      <c r="J139" s="639"/>
      <c r="K139" s="639"/>
      <c r="L139" s="639"/>
      <c r="M139" s="639"/>
      <c r="N139" s="639"/>
      <c r="O139" s="639"/>
      <c r="P139" s="639"/>
      <c r="Q139" s="639"/>
      <c r="R139" s="639"/>
      <c r="S139" s="639"/>
      <c r="T139" s="639"/>
      <c r="U139" s="639"/>
      <c r="V139" s="639"/>
      <c r="W139" s="639"/>
      <c r="X139" s="639"/>
      <c r="Y139" s="639"/>
      <c r="Z139" s="639"/>
      <c r="AA139" s="639"/>
      <c r="AB139" s="639"/>
      <c r="AC139" s="639"/>
      <c r="AD139" s="639"/>
      <c r="AE139" s="639"/>
      <c r="AF139" s="639"/>
      <c r="AG139" s="639"/>
      <c r="AH139" s="639"/>
      <c r="AI139" s="639"/>
      <c r="AJ139" s="639"/>
      <c r="AK139" s="639"/>
      <c r="AL139" s="639"/>
      <c r="AM139" s="639"/>
      <c r="AN139" s="639"/>
      <c r="AO139" s="639"/>
      <c r="AP139" s="639"/>
      <c r="AQ139" s="639"/>
      <c r="AR139" s="639"/>
      <c r="AS139" s="639"/>
      <c r="AT139" s="639"/>
      <c r="AU139" s="639"/>
      <c r="AV139" s="639"/>
      <c r="AW139" s="639"/>
      <c r="AX139" s="639"/>
      <c r="AY139" s="639"/>
      <c r="AZ139" s="640"/>
    </row>
    <row r="140" spans="1:74" s="600" customFormat="1" ht="18" hidden="1" customHeight="1">
      <c r="A140" s="578"/>
      <c r="B140" s="587"/>
      <c r="C140" s="587"/>
      <c r="D140" s="587" t="s">
        <v>540</v>
      </c>
      <c r="E140" s="639" t="s">
        <v>812</v>
      </c>
      <c r="F140" s="639"/>
      <c r="G140" s="639"/>
      <c r="H140" s="639"/>
      <c r="I140" s="639"/>
      <c r="J140" s="639"/>
      <c r="K140" s="639"/>
      <c r="L140" s="639"/>
      <c r="M140" s="639"/>
      <c r="N140" s="639"/>
      <c r="O140" s="639"/>
      <c r="P140" s="639"/>
      <c r="Q140" s="639"/>
      <c r="R140" s="639"/>
      <c r="S140" s="639"/>
      <c r="T140" s="639"/>
      <c r="U140" s="639"/>
      <c r="V140" s="639"/>
      <c r="W140" s="639"/>
      <c r="X140" s="639"/>
      <c r="Y140" s="639"/>
      <c r="Z140" s="639"/>
      <c r="AA140" s="639"/>
      <c r="AB140" s="639"/>
      <c r="AC140" s="639"/>
      <c r="AD140" s="639"/>
      <c r="AE140" s="639"/>
      <c r="AF140" s="639"/>
      <c r="AG140" s="639"/>
      <c r="AH140" s="639"/>
      <c r="AI140" s="639"/>
      <c r="AJ140" s="639"/>
      <c r="AK140" s="639"/>
      <c r="AL140" s="639"/>
      <c r="AM140" s="639"/>
      <c r="AN140" s="639"/>
      <c r="AO140" s="639"/>
      <c r="AP140" s="639"/>
      <c r="AQ140" s="639"/>
      <c r="AR140" s="639"/>
      <c r="AS140" s="639"/>
      <c r="AT140" s="639"/>
      <c r="AU140" s="639"/>
      <c r="AV140" s="639"/>
      <c r="AW140" s="639"/>
      <c r="AX140" s="639"/>
      <c r="AY140" s="639"/>
      <c r="AZ140" s="640"/>
    </row>
    <row r="141" spans="1:74" s="600" customFormat="1" ht="18" hidden="1" customHeight="1">
      <c r="A141" s="578"/>
      <c r="B141" s="587"/>
      <c r="C141" s="587"/>
      <c r="D141" s="587" t="s">
        <v>540</v>
      </c>
      <c r="E141" s="639" t="s">
        <v>813</v>
      </c>
      <c r="F141" s="639"/>
      <c r="G141" s="639"/>
      <c r="H141" s="639"/>
      <c r="I141" s="639"/>
      <c r="J141" s="639"/>
      <c r="K141" s="639"/>
      <c r="L141" s="639"/>
      <c r="M141" s="639"/>
      <c r="N141" s="639"/>
      <c r="O141" s="639"/>
      <c r="P141" s="639"/>
      <c r="Q141" s="639"/>
      <c r="R141" s="639"/>
      <c r="S141" s="639"/>
      <c r="T141" s="639"/>
      <c r="U141" s="639"/>
      <c r="V141" s="639"/>
      <c r="W141" s="639"/>
      <c r="X141" s="639"/>
      <c r="Y141" s="639"/>
      <c r="Z141" s="639"/>
      <c r="AA141" s="639"/>
      <c r="AB141" s="639"/>
      <c r="AC141" s="639"/>
      <c r="AD141" s="639"/>
      <c r="AE141" s="639"/>
      <c r="AF141" s="639"/>
      <c r="AG141" s="639"/>
      <c r="AH141" s="639"/>
      <c r="AI141" s="639"/>
      <c r="AJ141" s="639"/>
      <c r="AK141" s="639"/>
      <c r="AL141" s="639"/>
      <c r="AM141" s="639"/>
      <c r="AN141" s="639"/>
      <c r="AO141" s="639"/>
      <c r="AP141" s="639"/>
      <c r="AQ141" s="639"/>
      <c r="AR141" s="639"/>
      <c r="AS141" s="639"/>
      <c r="AT141" s="639"/>
      <c r="AU141" s="639"/>
      <c r="AV141" s="639"/>
      <c r="AW141" s="639"/>
      <c r="AX141" s="639"/>
      <c r="AY141" s="639"/>
      <c r="AZ141" s="640"/>
    </row>
    <row r="142" spans="1:74" s="600" customFormat="1" ht="18" hidden="1" customHeight="1">
      <c r="A142" s="578"/>
      <c r="B142" s="587"/>
      <c r="C142" s="587" t="s">
        <v>814</v>
      </c>
      <c r="D142" s="587" t="s">
        <v>815</v>
      </c>
      <c r="E142" s="639"/>
      <c r="F142" s="639"/>
      <c r="G142" s="639"/>
      <c r="H142" s="639"/>
      <c r="I142" s="639"/>
      <c r="J142" s="639"/>
      <c r="K142" s="639"/>
      <c r="L142" s="639"/>
      <c r="M142" s="639"/>
      <c r="N142" s="639"/>
      <c r="O142" s="639"/>
      <c r="P142" s="639"/>
      <c r="Q142" s="639"/>
      <c r="R142" s="639"/>
      <c r="S142" s="639"/>
      <c r="T142" s="639"/>
      <c r="U142" s="639"/>
      <c r="V142" s="639"/>
      <c r="W142" s="639"/>
      <c r="X142" s="639"/>
      <c r="Y142" s="639"/>
      <c r="Z142" s="639"/>
      <c r="AA142" s="639"/>
      <c r="AB142" s="639"/>
      <c r="AC142" s="639"/>
      <c r="AD142" s="639"/>
      <c r="AE142" s="639"/>
      <c r="AF142" s="639"/>
      <c r="AG142" s="639"/>
      <c r="AH142" s="639"/>
      <c r="AI142" s="639"/>
      <c r="AJ142" s="639"/>
      <c r="AK142" s="639"/>
      <c r="AL142" s="639"/>
      <c r="AM142" s="639"/>
      <c r="AN142" s="639"/>
      <c r="AO142" s="639"/>
      <c r="AP142" s="639"/>
      <c r="AQ142" s="639"/>
      <c r="AR142" s="639"/>
      <c r="AS142" s="639"/>
      <c r="AT142" s="639"/>
      <c r="AU142" s="639"/>
      <c r="AV142" s="639"/>
      <c r="AW142" s="639"/>
      <c r="AX142" s="639"/>
      <c r="AY142" s="639"/>
      <c r="AZ142" s="640"/>
    </row>
    <row r="143" spans="1:74" s="600" customFormat="1" ht="18" hidden="1" customHeight="1">
      <c r="A143" s="578"/>
      <c r="B143" s="587"/>
      <c r="C143" s="587"/>
      <c r="D143" s="587" t="s">
        <v>540</v>
      </c>
      <c r="E143" s="639" t="s">
        <v>816</v>
      </c>
      <c r="F143" s="639"/>
      <c r="G143" s="639"/>
      <c r="H143" s="639"/>
      <c r="I143" s="639"/>
      <c r="J143" s="639"/>
      <c r="K143" s="639"/>
      <c r="L143" s="639"/>
      <c r="M143" s="639"/>
      <c r="N143" s="639"/>
      <c r="O143" s="639"/>
      <c r="P143" s="639"/>
      <c r="Q143" s="639"/>
      <c r="R143" s="639"/>
      <c r="S143" s="639"/>
      <c r="T143" s="639"/>
      <c r="U143" s="639"/>
      <c r="V143" s="639"/>
      <c r="W143" s="639"/>
      <c r="X143" s="639"/>
      <c r="Y143" s="639"/>
      <c r="Z143" s="639"/>
      <c r="AA143" s="639"/>
      <c r="AB143" s="639"/>
      <c r="AC143" s="639"/>
      <c r="AD143" s="639"/>
      <c r="AE143" s="639"/>
      <c r="AF143" s="639"/>
      <c r="AG143" s="639"/>
      <c r="AH143" s="639"/>
      <c r="AI143" s="639"/>
      <c r="AJ143" s="639"/>
      <c r="AK143" s="639"/>
      <c r="AL143" s="639"/>
      <c r="AM143" s="639"/>
      <c r="AN143" s="639"/>
      <c r="AO143" s="639"/>
      <c r="AP143" s="639"/>
      <c r="AQ143" s="639"/>
      <c r="AR143" s="639"/>
      <c r="AS143" s="639"/>
      <c r="AT143" s="639"/>
      <c r="AU143" s="639"/>
      <c r="AV143" s="639"/>
      <c r="AW143" s="639"/>
      <c r="AX143" s="639"/>
      <c r="AY143" s="639"/>
      <c r="AZ143" s="640"/>
    </row>
    <row r="144" spans="1:74" s="600" customFormat="1" ht="18" hidden="1" customHeight="1">
      <c r="A144" s="578"/>
      <c r="B144" s="587"/>
      <c r="C144" s="587"/>
      <c r="D144" s="587" t="s">
        <v>540</v>
      </c>
      <c r="E144" s="639" t="s">
        <v>817</v>
      </c>
      <c r="F144" s="639"/>
      <c r="G144" s="639"/>
      <c r="H144" s="639"/>
      <c r="I144" s="639"/>
      <c r="J144" s="639"/>
      <c r="K144" s="639"/>
      <c r="L144" s="639"/>
      <c r="M144" s="639"/>
      <c r="N144" s="639"/>
      <c r="O144" s="639"/>
      <c r="P144" s="639"/>
      <c r="Q144" s="639"/>
      <c r="R144" s="639"/>
      <c r="S144" s="639"/>
      <c r="T144" s="639"/>
      <c r="U144" s="639"/>
      <c r="V144" s="639"/>
      <c r="W144" s="639"/>
      <c r="X144" s="639"/>
      <c r="Y144" s="639"/>
      <c r="Z144" s="639"/>
      <c r="AA144" s="639"/>
      <c r="AB144" s="639"/>
      <c r="AC144" s="639"/>
      <c r="AD144" s="639"/>
      <c r="AE144" s="639"/>
      <c r="AF144" s="639"/>
      <c r="AG144" s="639"/>
      <c r="AH144" s="639"/>
      <c r="AI144" s="639"/>
      <c r="AJ144" s="639"/>
      <c r="AK144" s="639"/>
      <c r="AL144" s="639"/>
      <c r="AM144" s="639"/>
      <c r="AN144" s="639"/>
      <c r="AO144" s="639"/>
      <c r="AP144" s="639"/>
      <c r="AQ144" s="639"/>
      <c r="AR144" s="639"/>
      <c r="AS144" s="639"/>
      <c r="AT144" s="639"/>
      <c r="AU144" s="639"/>
      <c r="AV144" s="639"/>
      <c r="AW144" s="639"/>
      <c r="AX144" s="639"/>
      <c r="AY144" s="639"/>
      <c r="AZ144" s="640"/>
    </row>
    <row r="145" spans="1:52" s="600" customFormat="1" ht="18" hidden="1" customHeight="1">
      <c r="A145" s="578"/>
      <c r="B145" s="587"/>
      <c r="C145" s="587"/>
      <c r="D145" s="587" t="s">
        <v>540</v>
      </c>
      <c r="E145" s="639" t="s">
        <v>818</v>
      </c>
      <c r="F145" s="639"/>
      <c r="G145" s="639"/>
      <c r="H145" s="639"/>
      <c r="I145" s="639"/>
      <c r="J145" s="639"/>
      <c r="K145" s="639"/>
      <c r="L145" s="639"/>
      <c r="M145" s="639"/>
      <c r="N145" s="639"/>
      <c r="O145" s="639"/>
      <c r="P145" s="639"/>
      <c r="Q145" s="639"/>
      <c r="R145" s="639"/>
      <c r="S145" s="639"/>
      <c r="T145" s="639"/>
      <c r="U145" s="639"/>
      <c r="V145" s="639"/>
      <c r="W145" s="639"/>
      <c r="X145" s="639"/>
      <c r="Y145" s="639"/>
      <c r="Z145" s="639"/>
      <c r="AA145" s="639"/>
      <c r="AB145" s="639"/>
      <c r="AC145" s="639"/>
      <c r="AD145" s="639"/>
      <c r="AE145" s="639"/>
      <c r="AF145" s="639"/>
      <c r="AG145" s="639"/>
      <c r="AH145" s="639"/>
      <c r="AI145" s="639"/>
      <c r="AJ145" s="639"/>
      <c r="AK145" s="639"/>
      <c r="AL145" s="639"/>
      <c r="AM145" s="639"/>
      <c r="AN145" s="639"/>
      <c r="AO145" s="639"/>
      <c r="AP145" s="639"/>
      <c r="AQ145" s="639"/>
      <c r="AR145" s="639"/>
      <c r="AS145" s="639"/>
      <c r="AT145" s="639"/>
      <c r="AU145" s="639"/>
      <c r="AV145" s="639"/>
      <c r="AW145" s="639"/>
      <c r="AX145" s="639"/>
      <c r="AY145" s="639"/>
      <c r="AZ145" s="640"/>
    </row>
    <row r="146" spans="1:52" s="600" customFormat="1" ht="18" hidden="1" customHeight="1">
      <c r="A146" s="578"/>
      <c r="B146" s="587"/>
      <c r="C146" s="587"/>
      <c r="D146" s="587" t="s">
        <v>540</v>
      </c>
      <c r="E146" s="639" t="s">
        <v>819</v>
      </c>
      <c r="F146" s="639"/>
      <c r="G146" s="639"/>
      <c r="H146" s="639"/>
      <c r="I146" s="639"/>
      <c r="J146" s="639"/>
      <c r="K146" s="639"/>
      <c r="L146" s="639"/>
      <c r="M146" s="639"/>
      <c r="N146" s="639"/>
      <c r="O146" s="639"/>
      <c r="P146" s="639"/>
      <c r="Q146" s="639"/>
      <c r="R146" s="639"/>
      <c r="S146" s="639"/>
      <c r="T146" s="639"/>
      <c r="U146" s="639"/>
      <c r="V146" s="639"/>
      <c r="W146" s="639"/>
      <c r="X146" s="639"/>
      <c r="Y146" s="639"/>
      <c r="Z146" s="639"/>
      <c r="AA146" s="639"/>
      <c r="AB146" s="639"/>
      <c r="AC146" s="639"/>
      <c r="AD146" s="639"/>
      <c r="AE146" s="639"/>
      <c r="AF146" s="639"/>
      <c r="AG146" s="639"/>
      <c r="AH146" s="639"/>
      <c r="AI146" s="639"/>
      <c r="AJ146" s="639"/>
      <c r="AK146" s="639"/>
      <c r="AL146" s="639"/>
      <c r="AM146" s="639"/>
      <c r="AN146" s="639"/>
      <c r="AO146" s="639"/>
      <c r="AP146" s="639"/>
      <c r="AQ146" s="639"/>
      <c r="AR146" s="639"/>
      <c r="AS146" s="639"/>
      <c r="AT146" s="639"/>
      <c r="AU146" s="639"/>
      <c r="AV146" s="639"/>
      <c r="AW146" s="639"/>
      <c r="AX146" s="639"/>
      <c r="AY146" s="639"/>
      <c r="AZ146" s="640"/>
    </row>
    <row r="147" spans="1:52" s="600" customFormat="1" ht="18" hidden="1" customHeight="1">
      <c r="A147" s="578"/>
      <c r="B147" s="587"/>
      <c r="C147" s="587"/>
      <c r="D147" s="587" t="s">
        <v>540</v>
      </c>
      <c r="E147" s="639" t="s">
        <v>820</v>
      </c>
      <c r="F147" s="639"/>
      <c r="G147" s="639"/>
      <c r="H147" s="639"/>
      <c r="I147" s="639"/>
      <c r="J147" s="639"/>
      <c r="K147" s="639"/>
      <c r="L147" s="639"/>
      <c r="M147" s="639"/>
      <c r="N147" s="639"/>
      <c r="O147" s="639"/>
      <c r="P147" s="639"/>
      <c r="Q147" s="639"/>
      <c r="R147" s="639"/>
      <c r="S147" s="639"/>
      <c r="T147" s="639"/>
      <c r="U147" s="639"/>
      <c r="V147" s="639"/>
      <c r="W147" s="639"/>
      <c r="X147" s="639"/>
      <c r="Y147" s="639"/>
      <c r="Z147" s="639"/>
      <c r="AA147" s="639"/>
      <c r="AB147" s="639"/>
      <c r="AC147" s="639"/>
      <c r="AD147" s="639"/>
      <c r="AE147" s="639"/>
      <c r="AF147" s="639"/>
      <c r="AG147" s="639"/>
      <c r="AH147" s="639"/>
      <c r="AI147" s="639"/>
      <c r="AJ147" s="639"/>
      <c r="AK147" s="639"/>
      <c r="AL147" s="639"/>
      <c r="AM147" s="639"/>
      <c r="AN147" s="639"/>
      <c r="AO147" s="639"/>
      <c r="AP147" s="639"/>
      <c r="AQ147" s="639"/>
      <c r="AR147" s="639"/>
      <c r="AS147" s="639"/>
      <c r="AT147" s="639"/>
      <c r="AU147" s="639"/>
      <c r="AV147" s="639"/>
      <c r="AW147" s="639"/>
      <c r="AX147" s="639"/>
      <c r="AY147" s="639"/>
      <c r="AZ147" s="640"/>
    </row>
    <row r="148" spans="1:52" s="600" customFormat="1" ht="18" hidden="1" customHeight="1">
      <c r="A148" s="578"/>
      <c r="B148" s="587"/>
      <c r="C148" s="587"/>
      <c r="D148" s="587" t="s">
        <v>540</v>
      </c>
      <c r="E148" s="639" t="s">
        <v>821</v>
      </c>
      <c r="F148" s="639"/>
      <c r="G148" s="639"/>
      <c r="H148" s="639"/>
      <c r="I148" s="639"/>
      <c r="J148" s="639"/>
      <c r="K148" s="639"/>
      <c r="L148" s="639"/>
      <c r="M148" s="639"/>
      <c r="N148" s="639"/>
      <c r="O148" s="639"/>
      <c r="P148" s="639"/>
      <c r="Q148" s="639"/>
      <c r="R148" s="639"/>
      <c r="S148" s="639"/>
      <c r="T148" s="639"/>
      <c r="U148" s="639"/>
      <c r="V148" s="639"/>
      <c r="W148" s="639"/>
      <c r="X148" s="639"/>
      <c r="Y148" s="639"/>
      <c r="Z148" s="639"/>
      <c r="AA148" s="639"/>
      <c r="AB148" s="639"/>
      <c r="AC148" s="639"/>
      <c r="AD148" s="639"/>
      <c r="AE148" s="639"/>
      <c r="AF148" s="639"/>
      <c r="AG148" s="639"/>
      <c r="AH148" s="639"/>
      <c r="AI148" s="639"/>
      <c r="AJ148" s="639"/>
      <c r="AK148" s="639"/>
      <c r="AL148" s="639"/>
      <c r="AM148" s="639"/>
      <c r="AN148" s="639"/>
      <c r="AO148" s="639"/>
      <c r="AP148" s="639"/>
      <c r="AQ148" s="639"/>
      <c r="AR148" s="639"/>
      <c r="AS148" s="639"/>
      <c r="AT148" s="639"/>
      <c r="AU148" s="639"/>
      <c r="AV148" s="639"/>
      <c r="AW148" s="639"/>
      <c r="AX148" s="639"/>
      <c r="AY148" s="639"/>
      <c r="AZ148" s="640"/>
    </row>
    <row r="149" spans="1:52" s="600" customFormat="1" ht="18" hidden="1" customHeight="1">
      <c r="A149" s="578"/>
      <c r="B149" s="587"/>
      <c r="C149" s="587"/>
      <c r="D149" s="587" t="s">
        <v>540</v>
      </c>
      <c r="E149" s="639" t="s">
        <v>822</v>
      </c>
      <c r="F149" s="639"/>
      <c r="G149" s="639"/>
      <c r="H149" s="639"/>
      <c r="I149" s="639"/>
      <c r="J149" s="639"/>
      <c r="K149" s="639"/>
      <c r="L149" s="639"/>
      <c r="M149" s="639"/>
      <c r="N149" s="639"/>
      <c r="O149" s="639"/>
      <c r="P149" s="639"/>
      <c r="Q149" s="639"/>
      <c r="R149" s="639"/>
      <c r="S149" s="639"/>
      <c r="T149" s="639"/>
      <c r="U149" s="639"/>
      <c r="V149" s="639"/>
      <c r="W149" s="639"/>
      <c r="X149" s="639"/>
      <c r="Y149" s="639"/>
      <c r="Z149" s="639"/>
      <c r="AA149" s="639"/>
      <c r="AB149" s="639"/>
      <c r="AC149" s="639"/>
      <c r="AD149" s="639"/>
      <c r="AE149" s="639"/>
      <c r="AF149" s="639"/>
      <c r="AG149" s="639"/>
      <c r="AH149" s="639"/>
      <c r="AI149" s="639"/>
      <c r="AJ149" s="639"/>
      <c r="AK149" s="639"/>
      <c r="AL149" s="639"/>
      <c r="AM149" s="639"/>
      <c r="AN149" s="639"/>
      <c r="AO149" s="639"/>
      <c r="AP149" s="639"/>
      <c r="AQ149" s="639"/>
      <c r="AR149" s="639"/>
      <c r="AS149" s="639"/>
      <c r="AT149" s="639"/>
      <c r="AU149" s="639"/>
      <c r="AV149" s="639"/>
      <c r="AW149" s="639"/>
      <c r="AX149" s="639"/>
      <c r="AY149" s="639"/>
      <c r="AZ149" s="640"/>
    </row>
    <row r="150" spans="1:52" s="600" customFormat="1" ht="18" customHeight="1" thickBot="1">
      <c r="A150" s="578">
        <f>IF(K$119&gt;0,1,0)</f>
        <v>0</v>
      </c>
      <c r="B150" s="587"/>
      <c r="C150" s="587"/>
      <c r="D150" s="639"/>
      <c r="E150" s="641"/>
      <c r="F150" s="641"/>
      <c r="G150" s="641"/>
      <c r="H150" s="641"/>
      <c r="I150" s="641"/>
      <c r="J150" s="641"/>
      <c r="K150" s="641"/>
      <c r="L150" s="641"/>
      <c r="M150" s="641"/>
      <c r="N150" s="641"/>
      <c r="O150" s="641"/>
      <c r="P150" s="641"/>
      <c r="Q150" s="641"/>
      <c r="R150" s="641"/>
      <c r="S150" s="641"/>
      <c r="T150" s="641"/>
      <c r="U150" s="641"/>
      <c r="V150" s="641"/>
      <c r="W150" s="641"/>
      <c r="X150" s="641"/>
      <c r="Y150" s="641"/>
      <c r="Z150" s="641"/>
      <c r="AA150" s="641"/>
      <c r="AB150" s="641"/>
      <c r="AC150" s="641"/>
      <c r="AD150" s="641"/>
      <c r="AE150" s="641"/>
      <c r="AF150" s="641"/>
      <c r="AG150" s="641"/>
      <c r="AH150" s="641"/>
      <c r="AI150" s="641"/>
      <c r="AJ150" s="641"/>
      <c r="AK150" s="641"/>
      <c r="AL150" s="641"/>
      <c r="AM150" s="641"/>
      <c r="AN150" s="641"/>
      <c r="AO150" s="641"/>
      <c r="AP150" s="641"/>
      <c r="AQ150" s="641"/>
      <c r="AR150" s="641"/>
      <c r="AS150" s="641"/>
      <c r="AT150" s="641"/>
      <c r="AU150" s="641"/>
      <c r="AV150" s="641"/>
      <c r="AW150" s="641"/>
      <c r="AX150" s="641"/>
      <c r="AY150" s="641"/>
      <c r="AZ150" s="640"/>
    </row>
    <row r="151" spans="1:52" ht="33" thickTop="1" thickBot="1">
      <c r="A151" s="578">
        <f>IF(K$169&gt;0,1,0)</f>
        <v>0</v>
      </c>
      <c r="B151" s="2117" t="s">
        <v>823</v>
      </c>
      <c r="C151" s="2118"/>
      <c r="D151" s="2118"/>
      <c r="E151" s="2118"/>
      <c r="F151" s="2118"/>
      <c r="G151" s="2118"/>
      <c r="H151" s="2118"/>
      <c r="I151" s="2118"/>
      <c r="J151" s="2118"/>
      <c r="K151" s="2118"/>
      <c r="L151" s="2118"/>
      <c r="M151" s="2118"/>
      <c r="N151" s="2118"/>
      <c r="O151" s="2118"/>
      <c r="P151" s="2118"/>
      <c r="Q151" s="2118"/>
      <c r="R151" s="2118"/>
      <c r="S151" s="2118"/>
      <c r="T151" s="2118"/>
      <c r="U151" s="2118"/>
      <c r="V151" s="2118"/>
      <c r="W151" s="2118"/>
      <c r="X151" s="2118"/>
      <c r="Y151" s="2118"/>
      <c r="Z151" s="2118"/>
      <c r="AA151" s="2118"/>
      <c r="AB151" s="2118"/>
      <c r="AC151" s="2118"/>
      <c r="AD151" s="2118"/>
      <c r="AE151" s="2118"/>
      <c r="AF151" s="2118"/>
      <c r="AG151" s="2118"/>
      <c r="AH151" s="2118"/>
      <c r="AI151" s="2118"/>
      <c r="AJ151" s="2118"/>
      <c r="AK151" s="2118"/>
      <c r="AL151" s="2118"/>
      <c r="AM151" s="2118"/>
      <c r="AN151" s="2118"/>
      <c r="AO151" s="2118"/>
      <c r="AP151" s="2118"/>
      <c r="AQ151" s="2118"/>
      <c r="AR151" s="2118"/>
      <c r="AS151" s="2118"/>
      <c r="AT151" s="2118"/>
      <c r="AU151" s="2118"/>
      <c r="AV151" s="2118"/>
      <c r="AW151" s="2118"/>
      <c r="AX151" s="2118"/>
      <c r="AY151" s="2119"/>
      <c r="AZ151" s="574"/>
    </row>
    <row r="152" spans="1:52" s="580" customFormat="1" ht="9.9499999999999993" customHeight="1" thickTop="1">
      <c r="A152" s="578">
        <f t="shared" ref="A152:A185" si="3">IF(K$169&gt;0,1,0)</f>
        <v>0</v>
      </c>
      <c r="B152" s="579"/>
      <c r="C152" s="579"/>
      <c r="D152" s="579"/>
      <c r="E152" s="579"/>
      <c r="F152" s="579"/>
      <c r="G152" s="579"/>
      <c r="H152" s="579"/>
      <c r="I152" s="579"/>
      <c r="J152" s="579"/>
      <c r="K152" s="579"/>
      <c r="L152" s="579"/>
      <c r="M152" s="579"/>
      <c r="N152" s="579"/>
      <c r="O152" s="579"/>
      <c r="P152" s="579"/>
      <c r="Q152" s="579"/>
      <c r="R152" s="579"/>
      <c r="S152" s="579"/>
      <c r="T152" s="579"/>
      <c r="U152" s="579"/>
      <c r="V152" s="579"/>
      <c r="W152" s="579"/>
      <c r="X152" s="579"/>
      <c r="Y152" s="579"/>
      <c r="Z152" s="579"/>
      <c r="AA152" s="579"/>
      <c r="AB152" s="579"/>
      <c r="AC152" s="579"/>
      <c r="AD152" s="579"/>
      <c r="AE152" s="579"/>
      <c r="AF152" s="579"/>
      <c r="AG152" s="579"/>
      <c r="AH152" s="579"/>
      <c r="AI152" s="579"/>
      <c r="AJ152" s="579"/>
      <c r="AK152" s="579"/>
      <c r="AL152" s="579"/>
      <c r="AM152" s="579"/>
      <c r="AN152" s="579"/>
      <c r="AO152" s="579"/>
      <c r="AP152" s="579"/>
      <c r="AQ152" s="579"/>
      <c r="AR152" s="579"/>
      <c r="AS152" s="579"/>
      <c r="AT152" s="579"/>
      <c r="AU152" s="579"/>
      <c r="AV152" s="579"/>
      <c r="AW152" s="579"/>
      <c r="AX152" s="579"/>
      <c r="AY152" s="579"/>
    </row>
    <row r="153" spans="1:52" s="584" customFormat="1" ht="30" customHeight="1">
      <c r="A153" s="578">
        <f t="shared" si="3"/>
        <v>0</v>
      </c>
      <c r="B153" s="581"/>
      <c r="C153" s="581"/>
      <c r="D153" s="581"/>
      <c r="E153" s="581"/>
      <c r="F153" s="2120" t="s">
        <v>768</v>
      </c>
      <c r="G153" s="2120"/>
      <c r="H153" s="2120"/>
      <c r="I153" s="2120"/>
      <c r="J153" s="2120"/>
      <c r="K153" s="2120"/>
      <c r="L153" s="2172">
        <f>+'6-3표준조사(4)'!K229</f>
        <v>0</v>
      </c>
      <c r="M153" s="2121"/>
      <c r="N153" s="2121"/>
      <c r="O153" s="2121"/>
      <c r="P153" s="2121"/>
      <c r="Q153" s="2121"/>
      <c r="R153" s="582"/>
      <c r="S153" s="582"/>
      <c r="T153" s="2120" t="s">
        <v>769</v>
      </c>
      <c r="U153" s="2120"/>
      <c r="V153" s="2120"/>
      <c r="W153" s="2120"/>
      <c r="X153" s="2120"/>
      <c r="Y153" s="2120"/>
      <c r="Z153" s="2172">
        <f>+'6-3표준조사(4)'!L229</f>
        <v>0</v>
      </c>
      <c r="AA153" s="2121"/>
      <c r="AB153" s="2121"/>
      <c r="AC153" s="2121"/>
      <c r="AD153" s="2121"/>
      <c r="AE153" s="2121"/>
      <c r="AF153" s="582"/>
      <c r="AG153" s="582"/>
      <c r="AH153" s="2120" t="s">
        <v>770</v>
      </c>
      <c r="AI153" s="2120"/>
      <c r="AJ153" s="2120"/>
      <c r="AK153" s="2120"/>
      <c r="AL153" s="2120"/>
      <c r="AM153" s="2120"/>
      <c r="AN153" s="2120"/>
      <c r="AO153" s="2121">
        <f>+'6-3표준조사(4)'!R229</f>
        <v>0</v>
      </c>
      <c r="AP153" s="2121"/>
      <c r="AQ153" s="2121"/>
      <c r="AR153" s="2121"/>
      <c r="AS153" s="2121"/>
      <c r="AT153" s="2121"/>
      <c r="AU153" s="583"/>
      <c r="AV153" s="583"/>
      <c r="AW153" s="583"/>
      <c r="AX153" s="583"/>
      <c r="AY153" s="581"/>
    </row>
    <row r="154" spans="1:52" s="580" customFormat="1" ht="14.25" customHeight="1">
      <c r="A154" s="578">
        <f t="shared" si="3"/>
        <v>0</v>
      </c>
      <c r="B154" s="579"/>
      <c r="C154" s="579"/>
      <c r="D154" s="579"/>
      <c r="E154" s="579"/>
      <c r="F154" s="579"/>
      <c r="G154" s="579"/>
      <c r="H154" s="579"/>
      <c r="I154" s="579"/>
      <c r="J154" s="579"/>
      <c r="K154" s="579"/>
      <c r="L154" s="579"/>
      <c r="M154" s="579"/>
      <c r="N154" s="579"/>
      <c r="O154" s="579"/>
      <c r="P154" s="579"/>
      <c r="Q154" s="579"/>
      <c r="R154" s="579"/>
      <c r="S154" s="579"/>
      <c r="T154" s="579"/>
      <c r="U154" s="579"/>
      <c r="V154" s="579"/>
      <c r="W154" s="579"/>
      <c r="X154" s="579"/>
      <c r="Y154" s="579"/>
      <c r="Z154" s="579"/>
      <c r="AA154" s="579"/>
      <c r="AB154" s="579"/>
      <c r="AC154" s="579"/>
      <c r="AD154" s="579"/>
      <c r="AE154" s="579"/>
      <c r="AF154" s="579"/>
      <c r="AG154" s="579"/>
      <c r="AH154" s="579"/>
      <c r="AI154" s="579"/>
      <c r="AJ154" s="579"/>
      <c r="AK154" s="579"/>
      <c r="AL154" s="579"/>
      <c r="AM154" s="579"/>
      <c r="AN154" s="579"/>
      <c r="AO154" s="579"/>
      <c r="AP154" s="579"/>
      <c r="AQ154" s="579"/>
      <c r="AR154" s="579"/>
      <c r="AS154" s="579"/>
      <c r="AT154" s="579"/>
      <c r="AU154" s="579"/>
      <c r="AV154" s="579"/>
      <c r="AW154" s="579"/>
      <c r="AX154" s="579"/>
      <c r="AY154" s="579"/>
    </row>
    <row r="155" spans="1:52" s="586" customFormat="1" ht="20.100000000000001" customHeight="1">
      <c r="A155" s="578">
        <f t="shared" si="3"/>
        <v>0</v>
      </c>
      <c r="B155" s="2116" t="s">
        <v>771</v>
      </c>
      <c r="C155" s="2116"/>
      <c r="D155" s="2116"/>
      <c r="E155" s="2116"/>
      <c r="F155" s="2116"/>
      <c r="G155" s="2116"/>
      <c r="H155" s="2116"/>
      <c r="I155" s="2116"/>
      <c r="J155" s="2116"/>
      <c r="K155" s="2116"/>
      <c r="L155" s="2116"/>
      <c r="M155" s="2116"/>
      <c r="N155" s="2116"/>
      <c r="O155" s="2116"/>
      <c r="P155" s="2116"/>
      <c r="Q155" s="2116"/>
      <c r="R155" s="2116"/>
      <c r="S155" s="2116"/>
      <c r="T155" s="2116"/>
      <c r="U155" s="2116"/>
      <c r="V155" s="2116"/>
      <c r="W155" s="2116"/>
      <c r="X155" s="2116"/>
      <c r="Y155" s="2116"/>
      <c r="Z155" s="2116"/>
      <c r="AA155" s="2116"/>
      <c r="AB155" s="2116"/>
      <c r="AC155" s="2116"/>
      <c r="AD155" s="2116"/>
      <c r="AE155" s="2116"/>
      <c r="AF155" s="2116"/>
      <c r="AG155" s="2116"/>
      <c r="AH155" s="2116"/>
      <c r="AI155" s="2116"/>
      <c r="AJ155" s="2116"/>
      <c r="AK155" s="2116"/>
      <c r="AL155" s="2116"/>
      <c r="AM155" s="2116"/>
      <c r="AN155" s="2116"/>
      <c r="AO155" s="2116"/>
      <c r="AP155" s="2116"/>
      <c r="AQ155" s="2116"/>
      <c r="AR155" s="2116"/>
      <c r="AS155" s="2116"/>
      <c r="AT155" s="2116"/>
      <c r="AU155" s="2116"/>
      <c r="AV155" s="2116"/>
      <c r="AW155" s="2116"/>
      <c r="AX155" s="2116"/>
      <c r="AY155" s="2116"/>
      <c r="AZ155" s="585"/>
    </row>
    <row r="156" spans="1:52" s="586" customFormat="1" ht="18" customHeight="1">
      <c r="A156" s="578">
        <f t="shared" si="3"/>
        <v>0</v>
      </c>
      <c r="B156" s="587"/>
      <c r="C156" s="587" t="s">
        <v>772</v>
      </c>
      <c r="D156" s="588" t="s">
        <v>773</v>
      </c>
      <c r="E156" s="588"/>
      <c r="F156" s="589"/>
      <c r="G156" s="589"/>
      <c r="H156" s="589"/>
      <c r="I156" s="589"/>
      <c r="J156" s="590"/>
      <c r="K156" s="587"/>
      <c r="L156" s="587"/>
      <c r="M156" s="588"/>
      <c r="N156" s="588"/>
      <c r="O156" s="590"/>
      <c r="P156" s="588"/>
      <c r="Q156" s="588"/>
      <c r="R156" s="588"/>
      <c r="S156" s="588"/>
      <c r="T156" s="588"/>
      <c r="U156" s="588"/>
      <c r="V156" s="588"/>
      <c r="W156" s="588"/>
      <c r="X156" s="588"/>
      <c r="Y156" s="588"/>
      <c r="Z156" s="588"/>
      <c r="AA156" s="588"/>
      <c r="AB156" s="588"/>
      <c r="AC156" s="588"/>
      <c r="AD156" s="588"/>
      <c r="AE156" s="588"/>
      <c r="AF156" s="587"/>
      <c r="AG156" s="587"/>
      <c r="AH156" s="587"/>
      <c r="AI156" s="587"/>
      <c r="AJ156" s="587"/>
      <c r="AK156" s="587"/>
      <c r="AL156" s="587"/>
      <c r="AM156" s="587"/>
      <c r="AN156" s="587"/>
      <c r="AO156" s="587"/>
      <c r="AP156" s="587"/>
      <c r="AQ156" s="587"/>
      <c r="AR156" s="587"/>
      <c r="AS156" s="587"/>
      <c r="AT156" s="587"/>
      <c r="AU156" s="587"/>
      <c r="AV156" s="587"/>
      <c r="AW156" s="587"/>
      <c r="AX156" s="587"/>
      <c r="AY156" s="587"/>
    </row>
    <row r="157" spans="1:52" s="586" customFormat="1" ht="18" customHeight="1">
      <c r="A157" s="578">
        <f t="shared" si="3"/>
        <v>0</v>
      </c>
      <c r="B157" s="587"/>
      <c r="C157" s="587"/>
      <c r="D157" s="587" t="s">
        <v>540</v>
      </c>
      <c r="E157" s="588" t="str">
        <f>CONCATENATE(L153," 임반 ",Z153," 소반 은 해발고",'6-3표준조사(4)'!W228,"m ~ ",'6-3표준조사(4)'!W229,"m 사이에 분포한다.")</f>
        <v>0 임반 0 소반 은 해발고m ~ m 사이에 분포한다.</v>
      </c>
      <c r="F157" s="588"/>
      <c r="G157" s="588"/>
      <c r="H157" s="588"/>
      <c r="I157" s="588"/>
      <c r="J157" s="588"/>
      <c r="K157" s="588"/>
      <c r="L157" s="588"/>
      <c r="M157" s="588"/>
      <c r="N157" s="588"/>
      <c r="O157" s="588"/>
      <c r="P157" s="588"/>
      <c r="Q157" s="588"/>
      <c r="R157" s="588"/>
      <c r="S157" s="588"/>
      <c r="T157" s="588"/>
      <c r="U157" s="588"/>
      <c r="V157" s="588"/>
      <c r="W157" s="588"/>
      <c r="X157" s="588"/>
      <c r="Y157" s="588"/>
      <c r="Z157" s="588"/>
      <c r="AA157" s="588"/>
      <c r="AB157" s="588"/>
      <c r="AC157" s="588"/>
      <c r="AD157" s="588"/>
      <c r="AE157" s="588"/>
      <c r="AF157" s="588"/>
      <c r="AG157" s="588"/>
      <c r="AH157" s="588"/>
      <c r="AI157" s="588"/>
      <c r="AJ157" s="591"/>
      <c r="AK157" s="591"/>
      <c r="AL157" s="591"/>
      <c r="AM157" s="588"/>
      <c r="AN157" s="588"/>
      <c r="AO157" s="588"/>
      <c r="AP157" s="588"/>
      <c r="AQ157" s="588"/>
      <c r="AR157" s="588"/>
      <c r="AS157" s="588"/>
      <c r="AT157" s="588"/>
      <c r="AU157" s="588"/>
      <c r="AV157" s="588"/>
      <c r="AW157" s="588"/>
      <c r="AX157" s="588"/>
      <c r="AY157" s="588"/>
    </row>
    <row r="158" spans="1:52" s="586" customFormat="1" ht="18" customHeight="1">
      <c r="A158" s="578">
        <f t="shared" si="3"/>
        <v>0</v>
      </c>
      <c r="B158" s="587"/>
      <c r="C158" s="587"/>
      <c r="D158" s="587" t="s">
        <v>540</v>
      </c>
      <c r="E158" s="587" t="str">
        <f>CONCATENATE("소반의 경사도는 평균 ",'6-3표준조사(4)'!W230,"˚로 ",'6-3표준조사(4)'!P231,"경사이고, 임지의 잔재를 제외하고 장애물은 많지 않다.")</f>
        <v>소반의 경사도는 평균 ˚로 완 (15˚ 이하)경사이고, 임지의 잔재를 제외하고 장애물은 많지 않다.</v>
      </c>
      <c r="F158" s="587"/>
      <c r="G158" s="587"/>
      <c r="H158" s="587"/>
      <c r="I158" s="587"/>
      <c r="J158" s="587"/>
      <c r="K158" s="587"/>
      <c r="L158" s="587"/>
      <c r="M158" s="587"/>
      <c r="N158" s="587"/>
      <c r="O158" s="587"/>
      <c r="P158" s="587"/>
      <c r="Q158" s="587"/>
      <c r="R158" s="587"/>
      <c r="S158" s="587"/>
      <c r="T158" s="587"/>
      <c r="U158" s="587"/>
      <c r="V158" s="587"/>
      <c r="W158" s="587"/>
      <c r="X158" s="587"/>
      <c r="Y158" s="587"/>
      <c r="Z158" s="587"/>
      <c r="AA158" s="587"/>
      <c r="AB158" s="587"/>
      <c r="AC158" s="587"/>
      <c r="AD158" s="587"/>
      <c r="AE158" s="587"/>
      <c r="AF158" s="587"/>
      <c r="AG158" s="587"/>
      <c r="AH158" s="587"/>
      <c r="AI158" s="587"/>
      <c r="AJ158" s="587"/>
      <c r="AK158" s="587"/>
      <c r="AL158" s="587"/>
      <c r="AM158" s="587"/>
      <c r="AN158" s="587"/>
      <c r="AO158" s="587"/>
      <c r="AP158" s="587"/>
      <c r="AQ158" s="587"/>
      <c r="AR158" s="587"/>
      <c r="AS158" s="587"/>
      <c r="AT158" s="587"/>
      <c r="AU158" s="587"/>
      <c r="AV158" s="587"/>
      <c r="AW158" s="587"/>
      <c r="AX158" s="587"/>
      <c r="AY158" s="587"/>
    </row>
    <row r="159" spans="1:52" s="586" customFormat="1" ht="18" customHeight="1">
      <c r="A159" s="578">
        <f t="shared" si="3"/>
        <v>0</v>
      </c>
      <c r="B159" s="587"/>
      <c r="C159" s="587" t="s">
        <v>405</v>
      </c>
      <c r="D159" s="587" t="s">
        <v>777</v>
      </c>
      <c r="E159" s="587"/>
      <c r="F159" s="587"/>
      <c r="G159" s="587"/>
      <c r="H159" s="587"/>
      <c r="I159" s="587"/>
      <c r="J159" s="587"/>
      <c r="K159" s="588"/>
      <c r="L159" s="588"/>
      <c r="M159" s="592"/>
      <c r="N159" s="587"/>
      <c r="O159" s="587"/>
      <c r="P159" s="593"/>
      <c r="Q159" s="593"/>
      <c r="R159" s="593"/>
      <c r="S159" s="593"/>
      <c r="T159" s="593"/>
      <c r="U159" s="587"/>
      <c r="V159" s="587"/>
      <c r="W159" s="587"/>
      <c r="X159" s="587"/>
      <c r="Y159" s="587"/>
      <c r="Z159" s="587"/>
      <c r="AA159" s="587"/>
      <c r="AB159" s="587"/>
      <c r="AC159" s="587"/>
      <c r="AD159" s="587"/>
      <c r="AE159" s="587"/>
      <c r="AF159" s="587"/>
      <c r="AG159" s="587"/>
      <c r="AH159" s="587"/>
      <c r="AI159" s="587"/>
      <c r="AJ159" s="587"/>
      <c r="AK159" s="587"/>
      <c r="AL159" s="587"/>
      <c r="AM159" s="587"/>
      <c r="AN159" s="587"/>
      <c r="AO159" s="587"/>
      <c r="AP159" s="587"/>
      <c r="AQ159" s="587"/>
      <c r="AR159" s="587"/>
      <c r="AS159" s="587"/>
      <c r="AT159" s="587"/>
      <c r="AU159" s="587"/>
      <c r="AV159" s="587"/>
      <c r="AW159" s="587"/>
      <c r="AX159" s="587"/>
      <c r="AY159" s="587"/>
    </row>
    <row r="160" spans="1:52" s="586" customFormat="1" ht="18" customHeight="1">
      <c r="A160" s="578">
        <f t="shared" si="3"/>
        <v>0</v>
      </c>
      <c r="B160" s="587"/>
      <c r="C160" s="587"/>
      <c r="D160" s="587" t="s">
        <v>540</v>
      </c>
      <c r="E160" s="588" t="str">
        <f>CONCATENATE("사업대상지는 ",'6-3표준조사(4)'!N229," ",'6-3표준조사(4)'!O229," ",'6-3표준조사(4)'!P229,"이다." )</f>
        <v>사업대상지는   번지이다.</v>
      </c>
      <c r="F160" s="588"/>
      <c r="G160" s="588"/>
      <c r="H160" s="587"/>
      <c r="I160" s="587"/>
      <c r="J160" s="587"/>
      <c r="K160" s="587"/>
      <c r="L160" s="587"/>
      <c r="M160" s="587"/>
      <c r="N160" s="587"/>
      <c r="O160" s="587"/>
      <c r="P160" s="587"/>
      <c r="Q160" s="587"/>
      <c r="R160" s="587"/>
      <c r="S160" s="587"/>
      <c r="T160" s="587"/>
      <c r="U160" s="587"/>
      <c r="V160" s="587"/>
      <c r="W160" s="587"/>
      <c r="X160" s="587"/>
      <c r="Y160" s="587"/>
      <c r="Z160" s="587"/>
      <c r="AA160" s="587"/>
      <c r="AB160" s="587"/>
      <c r="AC160" s="587"/>
      <c r="AD160" s="587"/>
      <c r="AE160" s="587"/>
      <c r="AF160" s="587"/>
      <c r="AG160" s="587"/>
      <c r="AH160" s="587"/>
      <c r="AI160" s="587"/>
      <c r="AJ160" s="588"/>
      <c r="AK160" s="588"/>
      <c r="AL160" s="588"/>
      <c r="AM160" s="588"/>
      <c r="AN160" s="588"/>
      <c r="AO160" s="588"/>
      <c r="AP160" s="588"/>
      <c r="AQ160" s="588"/>
      <c r="AR160" s="588"/>
      <c r="AS160" s="588"/>
      <c r="AT160" s="588"/>
      <c r="AU160" s="588"/>
      <c r="AV160" s="588"/>
      <c r="AW160" s="588"/>
      <c r="AX160" s="588"/>
      <c r="AY160" s="588"/>
      <c r="AZ160" s="594"/>
    </row>
    <row r="161" spans="1:74" s="586" customFormat="1" ht="18" customHeight="1">
      <c r="A161" s="578">
        <f t="shared" si="3"/>
        <v>0</v>
      </c>
      <c r="B161" s="587"/>
      <c r="C161" s="587"/>
      <c r="D161" s="587" t="s">
        <v>540</v>
      </c>
      <c r="E161" s="588" t="str">
        <f>CONCATENATE("소반내에 묘지 및 조림목이 고사하여 풀베기 작업이 필요없는 지역을 제외한 풀베기사업 대상면적은 ",'6-3표준조사(4)'!Q229,"ha 이다.")</f>
        <v>소반내에 묘지 및 조림목이 고사하여 풀베기 작업이 필요없는 지역을 제외한 풀베기사업 대상면적은 0ha 이다.</v>
      </c>
      <c r="F161" s="588"/>
      <c r="G161" s="588"/>
      <c r="H161" s="588"/>
      <c r="I161" s="588"/>
      <c r="J161" s="588"/>
      <c r="K161" s="588"/>
      <c r="L161" s="588"/>
      <c r="M161" s="588"/>
      <c r="N161" s="588"/>
      <c r="O161" s="588"/>
      <c r="P161" s="588"/>
      <c r="Q161" s="588"/>
      <c r="R161" s="588"/>
      <c r="S161" s="588"/>
      <c r="T161" s="588"/>
      <c r="U161" s="588"/>
      <c r="V161" s="588"/>
      <c r="W161" s="588"/>
      <c r="X161" s="588"/>
      <c r="Y161" s="588"/>
      <c r="Z161" s="588"/>
      <c r="AA161" s="588"/>
      <c r="AB161" s="588"/>
      <c r="AC161" s="588"/>
      <c r="AD161" s="588"/>
      <c r="AE161" s="588"/>
      <c r="AF161" s="588"/>
      <c r="AG161" s="588"/>
      <c r="AH161" s="588"/>
      <c r="AI161" s="588"/>
      <c r="AJ161" s="588"/>
      <c r="AK161" s="588"/>
      <c r="AL161" s="588"/>
      <c r="AM161" s="588"/>
      <c r="AN161" s="588"/>
      <c r="AO161" s="588"/>
      <c r="AP161" s="588"/>
      <c r="AQ161" s="588"/>
      <c r="AR161" s="588"/>
      <c r="AS161" s="588"/>
      <c r="AT161" s="588"/>
      <c r="AU161" s="588"/>
      <c r="AV161" s="588"/>
      <c r="AW161" s="588"/>
      <c r="AX161" s="588"/>
      <c r="AY161" s="588"/>
      <c r="AZ161" s="594"/>
    </row>
    <row r="162" spans="1:74" s="586" customFormat="1" ht="18" customHeight="1">
      <c r="A162" s="578">
        <f t="shared" si="3"/>
        <v>0</v>
      </c>
      <c r="B162" s="587"/>
      <c r="C162" s="587" t="s">
        <v>407</v>
      </c>
      <c r="D162" s="587" t="s">
        <v>779</v>
      </c>
      <c r="E162" s="588"/>
      <c r="F162" s="588"/>
      <c r="G162" s="588"/>
      <c r="H162" s="588"/>
      <c r="I162" s="588"/>
      <c r="J162" s="588"/>
      <c r="K162" s="588"/>
      <c r="L162" s="588"/>
      <c r="M162" s="588"/>
      <c r="N162" s="588"/>
      <c r="O162" s="588"/>
      <c r="P162" s="588"/>
      <c r="Q162" s="588"/>
      <c r="R162" s="588"/>
      <c r="S162" s="588"/>
      <c r="T162" s="588"/>
      <c r="U162" s="588"/>
      <c r="V162" s="588"/>
      <c r="W162" s="588"/>
      <c r="X162" s="588"/>
      <c r="Y162" s="588"/>
      <c r="Z162" s="588"/>
      <c r="AA162" s="588"/>
      <c r="AB162" s="588"/>
      <c r="AC162" s="588"/>
      <c r="AD162" s="588"/>
      <c r="AE162" s="588"/>
      <c r="AF162" s="588"/>
      <c r="AG162" s="588"/>
      <c r="AH162" s="595"/>
      <c r="AI162" s="595"/>
      <c r="AJ162" s="595"/>
      <c r="AK162" s="588"/>
      <c r="AL162" s="588"/>
      <c r="AM162" s="588"/>
      <c r="AN162" s="588"/>
      <c r="AO162" s="588"/>
      <c r="AP162" s="588"/>
      <c r="AQ162" s="588"/>
      <c r="AR162" s="588"/>
      <c r="AS162" s="588"/>
      <c r="AT162" s="588"/>
      <c r="AU162" s="588"/>
      <c r="AV162" s="588"/>
      <c r="AW162" s="588"/>
      <c r="AX162" s="588"/>
      <c r="AY162" s="588"/>
      <c r="AZ162" s="594"/>
    </row>
    <row r="163" spans="1:74" s="586" customFormat="1" ht="18" customHeight="1">
      <c r="A163" s="578">
        <f t="shared" si="3"/>
        <v>0</v>
      </c>
      <c r="B163" s="596"/>
      <c r="C163" s="596"/>
      <c r="D163" s="596" t="s">
        <v>540</v>
      </c>
      <c r="E163" s="597" t="s">
        <v>2073</v>
      </c>
      <c r="F163" s="597"/>
      <c r="G163" s="597"/>
      <c r="H163" s="597"/>
      <c r="I163" s="597"/>
      <c r="J163" s="597"/>
      <c r="K163" s="597"/>
      <c r="L163" s="597"/>
      <c r="M163" s="597"/>
      <c r="N163" s="597"/>
      <c r="O163" s="597"/>
      <c r="P163" s="597"/>
      <c r="Q163" s="597"/>
      <c r="R163" s="597"/>
      <c r="S163" s="597"/>
      <c r="T163" s="597"/>
      <c r="U163" s="597"/>
      <c r="V163" s="597"/>
      <c r="W163" s="597"/>
      <c r="X163" s="597"/>
      <c r="Y163" s="597"/>
      <c r="Z163" s="597"/>
      <c r="AA163" s="597"/>
      <c r="AB163" s="597"/>
      <c r="AC163" s="597"/>
      <c r="AD163" s="597"/>
      <c r="AE163" s="597"/>
      <c r="AF163" s="597"/>
      <c r="AG163" s="597"/>
      <c r="AH163" s="598"/>
      <c r="AI163" s="598"/>
      <c r="AJ163" s="598"/>
      <c r="AK163" s="597"/>
      <c r="AL163" s="597"/>
      <c r="AM163" s="597"/>
      <c r="AN163" s="597"/>
      <c r="AO163" s="597"/>
      <c r="AP163" s="597"/>
      <c r="AQ163" s="597"/>
      <c r="AR163" s="597"/>
      <c r="AS163" s="597"/>
      <c r="AT163" s="597"/>
      <c r="AU163" s="597"/>
      <c r="AV163" s="597"/>
      <c r="AW163" s="597"/>
      <c r="AX163" s="597"/>
      <c r="AY163" s="597"/>
      <c r="AZ163" s="594"/>
    </row>
    <row r="164" spans="1:74" s="586" customFormat="1" ht="14.25" customHeight="1">
      <c r="A164" s="578">
        <f t="shared" si="3"/>
        <v>0</v>
      </c>
      <c r="B164" s="587"/>
      <c r="C164" s="587"/>
      <c r="D164" s="599"/>
      <c r="E164" s="599"/>
      <c r="F164" s="599"/>
      <c r="G164" s="599"/>
      <c r="H164" s="599"/>
      <c r="I164" s="599"/>
      <c r="J164" s="599"/>
      <c r="K164" s="599"/>
      <c r="L164" s="599"/>
      <c r="M164" s="599"/>
      <c r="N164" s="599"/>
      <c r="O164" s="599"/>
      <c r="P164" s="599"/>
      <c r="Q164" s="599"/>
      <c r="R164" s="599"/>
      <c r="S164" s="599"/>
      <c r="T164" s="599"/>
      <c r="U164" s="599"/>
      <c r="V164" s="599"/>
      <c r="W164" s="599"/>
      <c r="X164" s="599"/>
      <c r="Y164" s="599"/>
      <c r="Z164" s="599"/>
      <c r="AA164" s="599"/>
      <c r="AB164" s="599"/>
      <c r="AC164" s="599"/>
      <c r="AD164" s="599"/>
      <c r="AE164" s="599"/>
      <c r="AF164" s="599"/>
      <c r="AG164" s="599"/>
      <c r="AH164" s="599"/>
      <c r="AI164" s="599"/>
      <c r="AJ164" s="599"/>
      <c r="AK164" s="599"/>
      <c r="AL164" s="599"/>
      <c r="AM164" s="599"/>
      <c r="AN164" s="599"/>
      <c r="AO164" s="599"/>
      <c r="AP164" s="599"/>
      <c r="AQ164" s="599"/>
      <c r="AR164" s="599"/>
      <c r="AS164" s="599"/>
      <c r="AT164" s="599"/>
      <c r="AU164" s="599"/>
      <c r="AV164" s="599"/>
      <c r="AW164" s="599"/>
      <c r="AX164" s="599"/>
      <c r="AY164" s="599"/>
      <c r="AZ164" s="594"/>
      <c r="BA164" s="600"/>
      <c r="BB164" s="600"/>
      <c r="BC164" s="600"/>
      <c r="BD164" s="600"/>
      <c r="BE164" s="600"/>
      <c r="BF164" s="600"/>
      <c r="BG164" s="600"/>
      <c r="BH164" s="600"/>
      <c r="BI164" s="600"/>
      <c r="BJ164" s="600"/>
    </row>
    <row r="165" spans="1:74" s="580" customFormat="1" ht="20.100000000000001" customHeight="1">
      <c r="A165" s="578">
        <f t="shared" si="3"/>
        <v>0</v>
      </c>
      <c r="B165" s="2116" t="s">
        <v>780</v>
      </c>
      <c r="C165" s="2116"/>
      <c r="D165" s="2116"/>
      <c r="E165" s="2116"/>
      <c r="F165" s="2116"/>
      <c r="G165" s="2116"/>
      <c r="H165" s="2116"/>
      <c r="I165" s="2116"/>
      <c r="J165" s="2116"/>
      <c r="K165" s="2116"/>
      <c r="L165" s="2116"/>
      <c r="M165" s="2116"/>
      <c r="N165" s="2116"/>
      <c r="O165" s="2116"/>
      <c r="P165" s="2116"/>
      <c r="Q165" s="2116"/>
      <c r="R165" s="2116"/>
      <c r="S165" s="2116"/>
      <c r="T165" s="2116"/>
      <c r="U165" s="2116"/>
      <c r="V165" s="2116"/>
      <c r="W165" s="2116"/>
      <c r="X165" s="2116"/>
      <c r="Y165" s="2116"/>
      <c r="Z165" s="2116"/>
      <c r="AA165" s="2116"/>
      <c r="AB165" s="2116"/>
      <c r="AC165" s="2116"/>
      <c r="AD165" s="2116"/>
      <c r="AE165" s="2116"/>
      <c r="AF165" s="2116"/>
      <c r="AG165" s="2116"/>
      <c r="AH165" s="2116"/>
      <c r="AI165" s="2116"/>
      <c r="AJ165" s="2116"/>
      <c r="AK165" s="2116"/>
      <c r="AL165" s="2116"/>
      <c r="AM165" s="2116"/>
      <c r="AN165" s="2116"/>
      <c r="AO165" s="2116"/>
      <c r="AP165" s="2116"/>
      <c r="AQ165" s="2116"/>
      <c r="AR165" s="2116"/>
      <c r="AS165" s="2116"/>
      <c r="AT165" s="2116"/>
      <c r="AU165" s="2116"/>
      <c r="AV165" s="2116"/>
      <c r="AW165" s="2116"/>
      <c r="AX165" s="2116"/>
      <c r="AY165" s="2116"/>
      <c r="AZ165" s="585"/>
      <c r="BA165" s="600"/>
      <c r="BB165" s="601"/>
      <c r="BC165" s="601"/>
      <c r="BD165" s="601"/>
      <c r="BE165" s="601"/>
      <c r="BF165" s="601"/>
      <c r="BG165" s="601"/>
      <c r="BH165" s="601"/>
      <c r="BI165" s="601"/>
      <c r="BJ165" s="601"/>
    </row>
    <row r="166" spans="1:74" s="601" customFormat="1" ht="20.100000000000001" customHeight="1">
      <c r="A166" s="578">
        <f t="shared" si="3"/>
        <v>0</v>
      </c>
      <c r="B166" s="602"/>
      <c r="C166" s="603" t="s">
        <v>772</v>
      </c>
      <c r="D166" s="603" t="s">
        <v>781</v>
      </c>
      <c r="E166" s="604"/>
      <c r="F166" s="604"/>
      <c r="G166" s="595"/>
      <c r="H166" s="605"/>
      <c r="I166" s="605"/>
      <c r="J166" s="606"/>
      <c r="K166" s="606"/>
      <c r="L166" s="606"/>
      <c r="M166" s="606"/>
      <c r="N166" s="606"/>
      <c r="O166" s="606"/>
      <c r="P166" s="606"/>
      <c r="Q166" s="607"/>
      <c r="R166" s="607"/>
      <c r="S166" s="607"/>
      <c r="T166" s="607"/>
      <c r="U166" s="607"/>
      <c r="V166" s="608"/>
      <c r="W166" s="608"/>
      <c r="X166" s="608"/>
      <c r="Y166" s="608"/>
      <c r="Z166" s="608"/>
      <c r="AA166" s="608"/>
      <c r="AB166" s="608"/>
      <c r="AC166" s="608"/>
      <c r="AD166" s="608"/>
      <c r="AE166" s="608"/>
      <c r="AF166" s="608"/>
      <c r="AG166" s="608"/>
      <c r="AH166" s="609"/>
      <c r="AI166" s="609"/>
      <c r="AJ166" s="609"/>
      <c r="AK166" s="609"/>
      <c r="AL166" s="610"/>
      <c r="AM166" s="610"/>
      <c r="AN166" s="610"/>
      <c r="AO166" s="610"/>
      <c r="AP166" s="610"/>
      <c r="AQ166" s="610"/>
      <c r="AR166" s="610"/>
      <c r="AS166" s="610"/>
      <c r="AT166" s="610"/>
      <c r="AU166" s="610"/>
      <c r="AV166" s="605"/>
      <c r="AW166" s="605"/>
      <c r="AX166" s="605"/>
      <c r="AY166" s="605"/>
      <c r="AZ166" s="611"/>
      <c r="BA166" s="600"/>
      <c r="BB166" s="600"/>
      <c r="BC166" s="600"/>
      <c r="BD166" s="600"/>
      <c r="BE166" s="600"/>
      <c r="BF166" s="600"/>
      <c r="BG166" s="600"/>
      <c r="BH166" s="600"/>
      <c r="BI166" s="600"/>
      <c r="BJ166" s="600"/>
    </row>
    <row r="167" spans="1:74" s="586" customFormat="1" ht="18" customHeight="1">
      <c r="A167" s="578">
        <f t="shared" si="3"/>
        <v>0</v>
      </c>
      <c r="B167" s="612"/>
      <c r="C167" s="2111" t="s">
        <v>782</v>
      </c>
      <c r="D167" s="2111"/>
      <c r="E167" s="2111"/>
      <c r="F167" s="2111"/>
      <c r="G167" s="2111"/>
      <c r="H167" s="2111"/>
      <c r="I167" s="2111"/>
      <c r="J167" s="2111"/>
      <c r="K167" s="2111" t="s">
        <v>783</v>
      </c>
      <c r="L167" s="2111"/>
      <c r="M167" s="2111"/>
      <c r="N167" s="2111"/>
      <c r="O167" s="2111"/>
      <c r="P167" s="2111"/>
      <c r="Q167" s="2111"/>
      <c r="R167" s="2111"/>
      <c r="S167" s="2111" t="s">
        <v>784</v>
      </c>
      <c r="T167" s="2111"/>
      <c r="U167" s="2111"/>
      <c r="V167" s="2111"/>
      <c r="W167" s="2111"/>
      <c r="X167" s="2111"/>
      <c r="Y167" s="2111"/>
      <c r="Z167" s="2111"/>
      <c r="AA167" s="2111" t="s">
        <v>785</v>
      </c>
      <c r="AB167" s="2111"/>
      <c r="AC167" s="2111"/>
      <c r="AD167" s="2111"/>
      <c r="AE167" s="2111"/>
      <c r="AF167" s="2111"/>
      <c r="AG167" s="2111"/>
      <c r="AH167" s="2111"/>
      <c r="AI167" s="2111"/>
      <c r="AJ167" s="2111"/>
      <c r="AK167" s="2111"/>
      <c r="AL167" s="2111"/>
      <c r="AM167" s="2111"/>
      <c r="AN167" s="2111"/>
      <c r="AO167" s="2111"/>
      <c r="AP167" s="2111"/>
      <c r="AQ167" s="2111" t="s">
        <v>1156</v>
      </c>
      <c r="AR167" s="2111"/>
      <c r="AS167" s="2111"/>
      <c r="AT167" s="2111"/>
      <c r="AU167" s="2111"/>
      <c r="AV167" s="2111"/>
      <c r="AW167" s="2111"/>
      <c r="AX167" s="2111"/>
      <c r="AY167" s="612"/>
      <c r="AZ167" s="613"/>
      <c r="BA167" s="601"/>
      <c r="BB167" s="601"/>
      <c r="BC167" s="600"/>
      <c r="BD167" s="600"/>
      <c r="BE167" s="600"/>
      <c r="BF167" s="600"/>
      <c r="BG167" s="600"/>
      <c r="BH167" s="600"/>
      <c r="BI167" s="600"/>
      <c r="BJ167" s="600"/>
    </row>
    <row r="168" spans="1:74" s="586" customFormat="1" ht="18" customHeight="1">
      <c r="A168" s="578">
        <f t="shared" si="3"/>
        <v>0</v>
      </c>
      <c r="B168" s="612"/>
      <c r="C168" s="2111"/>
      <c r="D168" s="2111"/>
      <c r="E168" s="2111"/>
      <c r="F168" s="2111"/>
      <c r="G168" s="2111"/>
      <c r="H168" s="2111"/>
      <c r="I168" s="2111"/>
      <c r="J168" s="2111"/>
      <c r="K168" s="2111"/>
      <c r="L168" s="2111"/>
      <c r="M168" s="2111"/>
      <c r="N168" s="2111"/>
      <c r="O168" s="2111"/>
      <c r="P168" s="2111"/>
      <c r="Q168" s="2111"/>
      <c r="R168" s="2111"/>
      <c r="S168" s="2111"/>
      <c r="T168" s="2111"/>
      <c r="U168" s="2111"/>
      <c r="V168" s="2111"/>
      <c r="W168" s="2111"/>
      <c r="X168" s="2111"/>
      <c r="Y168" s="2111"/>
      <c r="Z168" s="2111"/>
      <c r="AA168" s="2111" t="s">
        <v>786</v>
      </c>
      <c r="AB168" s="2111"/>
      <c r="AC168" s="2111"/>
      <c r="AD168" s="2111"/>
      <c r="AE168" s="2111"/>
      <c r="AF168" s="2111"/>
      <c r="AG168" s="2111"/>
      <c r="AH168" s="2111"/>
      <c r="AI168" s="2111" t="s">
        <v>787</v>
      </c>
      <c r="AJ168" s="2111"/>
      <c r="AK168" s="2111"/>
      <c r="AL168" s="2111"/>
      <c r="AM168" s="2111"/>
      <c r="AN168" s="2111"/>
      <c r="AO168" s="2111"/>
      <c r="AP168" s="2111"/>
      <c r="AQ168" s="2111"/>
      <c r="AR168" s="2111"/>
      <c r="AS168" s="2111"/>
      <c r="AT168" s="2111"/>
      <c r="AU168" s="2111"/>
      <c r="AV168" s="2111"/>
      <c r="AW168" s="2111"/>
      <c r="AX168" s="2111"/>
      <c r="AY168" s="612"/>
      <c r="AZ168" s="613"/>
      <c r="BA168" s="600"/>
      <c r="BB168" s="600"/>
      <c r="BC168" s="600"/>
      <c r="BD168" s="600"/>
      <c r="BE168" s="600"/>
      <c r="BF168" s="600"/>
      <c r="BG168" s="600"/>
      <c r="BH168" s="600"/>
      <c r="BI168" s="600"/>
      <c r="BJ168" s="600"/>
    </row>
    <row r="169" spans="1:74" s="586" customFormat="1" ht="18" customHeight="1">
      <c r="A169" s="578">
        <f t="shared" si="3"/>
        <v>0</v>
      </c>
      <c r="B169" s="614"/>
      <c r="C169" s="2122">
        <f>L153</f>
        <v>0</v>
      </c>
      <c r="D169" s="2123"/>
      <c r="E169" s="2126" t="s">
        <v>564</v>
      </c>
      <c r="F169" s="2126"/>
      <c r="G169" s="2123">
        <f>Z153</f>
        <v>0</v>
      </c>
      <c r="H169" s="2123"/>
      <c r="I169" s="2126" t="s">
        <v>775</v>
      </c>
      <c r="J169" s="2126"/>
      <c r="K169" s="2127">
        <f>'6-3표준조사(4)'!Q229</f>
        <v>0</v>
      </c>
      <c r="L169" s="2127"/>
      <c r="M169" s="2127"/>
      <c r="N169" s="2127"/>
      <c r="O169" s="2127"/>
      <c r="P169" s="2127"/>
      <c r="Q169" s="2127"/>
      <c r="R169" s="2127"/>
      <c r="S169" s="2113">
        <f>'6-3표준조사(4)'!K231</f>
        <v>0</v>
      </c>
      <c r="T169" s="2113"/>
      <c r="U169" s="2113"/>
      <c r="V169" s="2113"/>
      <c r="W169" s="2113"/>
      <c r="X169" s="2113"/>
      <c r="Y169" s="2113"/>
      <c r="Z169" s="2113"/>
      <c r="AA169" s="2129" t="e">
        <f>'6-3표준조사(4)'!Q235</f>
        <v>#DIV/0!</v>
      </c>
      <c r="AB169" s="2129"/>
      <c r="AC169" s="2129"/>
      <c r="AD169" s="2129"/>
      <c r="AE169" s="2129"/>
      <c r="AF169" s="2129"/>
      <c r="AG169" s="2129"/>
      <c r="AH169" s="2129"/>
      <c r="AI169" s="2129" t="e">
        <f>'6-3표준조사(4)'!R235</f>
        <v>#DIV/0!</v>
      </c>
      <c r="AJ169" s="2129"/>
      <c r="AK169" s="2129"/>
      <c r="AL169" s="2129"/>
      <c r="AM169" s="2129"/>
      <c r="AN169" s="2129"/>
      <c r="AO169" s="2129"/>
      <c r="AP169" s="2129"/>
      <c r="AQ169" s="2113">
        <f>'6-3표준조사(4)'!R231</f>
        <v>0</v>
      </c>
      <c r="AR169" s="2113"/>
      <c r="AS169" s="2113"/>
      <c r="AT169" s="2113"/>
      <c r="AU169" s="2113"/>
      <c r="AV169" s="2113"/>
      <c r="AW169" s="2113"/>
      <c r="AX169" s="2113"/>
      <c r="AY169" s="612"/>
      <c r="AZ169" s="613"/>
      <c r="BA169" s="600"/>
      <c r="BB169" s="600"/>
      <c r="BC169" s="601"/>
      <c r="BD169" s="601"/>
      <c r="BE169" s="601"/>
      <c r="BF169" s="601"/>
      <c r="BG169" s="601"/>
      <c r="BH169" s="601"/>
      <c r="BI169" s="601"/>
      <c r="BJ169" s="601"/>
    </row>
    <row r="170" spans="1:74" s="586" customFormat="1" ht="18" customHeight="1">
      <c r="A170" s="578">
        <f t="shared" si="3"/>
        <v>0</v>
      </c>
      <c r="B170" s="614"/>
      <c r="C170" s="2124"/>
      <c r="D170" s="2125"/>
      <c r="E170" s="2125"/>
      <c r="F170" s="2125"/>
      <c r="G170" s="2125"/>
      <c r="H170" s="2125"/>
      <c r="I170" s="2125"/>
      <c r="J170" s="2125"/>
      <c r="K170" s="2128"/>
      <c r="L170" s="2128"/>
      <c r="M170" s="2128"/>
      <c r="N170" s="2128"/>
      <c r="O170" s="2128"/>
      <c r="P170" s="2128"/>
      <c r="Q170" s="2128"/>
      <c r="R170" s="2128"/>
      <c r="S170" s="2114"/>
      <c r="T170" s="2114"/>
      <c r="U170" s="2114"/>
      <c r="V170" s="2114"/>
      <c r="W170" s="2114"/>
      <c r="X170" s="2114"/>
      <c r="Y170" s="2114"/>
      <c r="Z170" s="2114"/>
      <c r="AA170" s="2130"/>
      <c r="AB170" s="2130"/>
      <c r="AC170" s="2130"/>
      <c r="AD170" s="2130"/>
      <c r="AE170" s="2130"/>
      <c r="AF170" s="2130"/>
      <c r="AG170" s="2130"/>
      <c r="AH170" s="2130"/>
      <c r="AI170" s="2130"/>
      <c r="AJ170" s="2130"/>
      <c r="AK170" s="2130"/>
      <c r="AL170" s="2130"/>
      <c r="AM170" s="2130"/>
      <c r="AN170" s="2130"/>
      <c r="AO170" s="2130"/>
      <c r="AP170" s="2130"/>
      <c r="AQ170" s="2114"/>
      <c r="AR170" s="2114"/>
      <c r="AS170" s="2114"/>
      <c r="AT170" s="2114"/>
      <c r="AU170" s="2114"/>
      <c r="AV170" s="2114"/>
      <c r="AW170" s="2114"/>
      <c r="AX170" s="2114"/>
      <c r="AY170" s="612"/>
      <c r="AZ170" s="613"/>
      <c r="BA170" s="600"/>
      <c r="BB170" s="600"/>
      <c r="BC170" s="600"/>
      <c r="BD170" s="600"/>
      <c r="BE170" s="600"/>
      <c r="BF170" s="600"/>
      <c r="BG170" s="600"/>
      <c r="BH170" s="600"/>
      <c r="BI170" s="600"/>
      <c r="BJ170" s="600"/>
    </row>
    <row r="171" spans="1:74" s="586" customFormat="1" ht="18" customHeight="1">
      <c r="A171" s="578">
        <f t="shared" si="3"/>
        <v>0</v>
      </c>
      <c r="B171" s="614"/>
      <c r="C171" s="614" t="s">
        <v>405</v>
      </c>
      <c r="D171" s="614" t="s">
        <v>788</v>
      </c>
      <c r="E171" s="614"/>
      <c r="F171" s="612"/>
      <c r="G171" s="612"/>
      <c r="H171" s="612"/>
      <c r="I171" s="612"/>
      <c r="J171" s="612"/>
      <c r="K171" s="612"/>
      <c r="L171" s="612"/>
      <c r="M171" s="612"/>
      <c r="N171" s="612"/>
      <c r="O171" s="612"/>
      <c r="P171" s="612"/>
      <c r="Q171" s="615"/>
      <c r="R171" s="615"/>
      <c r="S171" s="615"/>
      <c r="T171" s="615"/>
      <c r="U171" s="615"/>
      <c r="V171" s="612"/>
      <c r="W171" s="616"/>
      <c r="X171" s="616"/>
      <c r="Y171" s="616"/>
      <c r="Z171" s="616"/>
      <c r="AA171" s="616"/>
      <c r="AB171" s="616"/>
      <c r="AC171" s="616"/>
      <c r="AD171" s="616"/>
      <c r="AE171" s="616"/>
      <c r="AF171" s="616"/>
      <c r="AG171" s="612"/>
      <c r="AH171" s="617"/>
      <c r="AI171" s="617"/>
      <c r="AJ171" s="617"/>
      <c r="AK171" s="617"/>
      <c r="AL171" s="618"/>
      <c r="AM171" s="618"/>
      <c r="AN171" s="618"/>
      <c r="AO171" s="618"/>
      <c r="AP171" s="618"/>
      <c r="AQ171" s="618"/>
      <c r="AR171" s="618"/>
      <c r="AS171" s="618"/>
      <c r="AT171" s="618"/>
      <c r="AU171" s="618"/>
      <c r="AV171" s="612"/>
      <c r="AW171" s="612"/>
      <c r="AX171" s="612"/>
      <c r="AY171" s="612"/>
      <c r="AZ171" s="613"/>
      <c r="BA171" s="600"/>
      <c r="BB171" s="600"/>
      <c r="BC171" s="600"/>
      <c r="BD171" s="600"/>
      <c r="BE171" s="600"/>
      <c r="BF171" s="600"/>
      <c r="BG171" s="600"/>
      <c r="BH171" s="600"/>
      <c r="BI171" s="600"/>
      <c r="BJ171" s="600"/>
      <c r="BK171" s="600"/>
      <c r="BL171" s="600"/>
      <c r="BM171" s="600"/>
      <c r="BN171" s="600"/>
      <c r="BO171" s="600"/>
      <c r="BP171" s="600"/>
      <c r="BQ171" s="600"/>
      <c r="BR171" s="600"/>
      <c r="BS171" s="600"/>
      <c r="BT171" s="600"/>
      <c r="BU171" s="600"/>
      <c r="BV171" s="600"/>
    </row>
    <row r="172" spans="1:74" s="586" customFormat="1" ht="18" customHeight="1">
      <c r="A172" s="578">
        <f t="shared" si="3"/>
        <v>0</v>
      </c>
      <c r="B172" s="614"/>
      <c r="C172" s="614"/>
      <c r="D172" s="587" t="s">
        <v>540</v>
      </c>
      <c r="E172" s="614" t="str">
        <f>CONCATENATE("식재된 ",S169," 는 활착이 안정된 상태로 신초발달이 양호함" )</f>
        <v>식재된 0 는 활착이 안정된 상태로 신초발달이 양호함</v>
      </c>
      <c r="F172" s="612"/>
      <c r="G172" s="612"/>
      <c r="H172" s="612"/>
      <c r="I172" s="612"/>
      <c r="J172" s="612"/>
      <c r="K172" s="612"/>
      <c r="L172" s="612"/>
      <c r="M172" s="612"/>
      <c r="N172" s="612"/>
      <c r="O172" s="612"/>
      <c r="P172" s="612"/>
      <c r="Q172" s="615"/>
      <c r="R172" s="615"/>
      <c r="S172" s="615"/>
      <c r="T172" s="615"/>
      <c r="U172" s="615"/>
      <c r="V172" s="612"/>
      <c r="W172" s="619"/>
      <c r="X172" s="616"/>
      <c r="Y172" s="616"/>
      <c r="Z172" s="616"/>
      <c r="AA172" s="619"/>
      <c r="AB172" s="616"/>
      <c r="AC172" s="616"/>
      <c r="AD172" s="616"/>
      <c r="AE172" s="619"/>
      <c r="AF172" s="616"/>
      <c r="AG172" s="612"/>
      <c r="AH172" s="617"/>
      <c r="AI172" s="617"/>
      <c r="AJ172" s="617"/>
      <c r="AK172" s="617"/>
      <c r="AL172" s="618"/>
      <c r="AM172" s="618"/>
      <c r="AN172" s="618"/>
      <c r="AO172" s="618"/>
      <c r="AP172" s="618"/>
      <c r="AQ172" s="618"/>
      <c r="AR172" s="618"/>
      <c r="AS172" s="618"/>
      <c r="AT172" s="618"/>
      <c r="AU172" s="618"/>
      <c r="AV172" s="612"/>
      <c r="AW172" s="612"/>
      <c r="AX172" s="612"/>
      <c r="AY172" s="612"/>
      <c r="AZ172" s="613"/>
      <c r="BC172" s="600"/>
      <c r="BD172" s="600"/>
      <c r="BE172" s="600"/>
      <c r="BF172" s="600"/>
      <c r="BG172" s="600"/>
      <c r="BH172" s="600"/>
      <c r="BI172" s="600"/>
      <c r="BJ172" s="600"/>
      <c r="BK172" s="600"/>
      <c r="BL172" s="600"/>
      <c r="BM172" s="600"/>
      <c r="BN172" s="600"/>
      <c r="BO172" s="600"/>
      <c r="BP172" s="600"/>
      <c r="BQ172" s="600"/>
      <c r="BR172" s="600"/>
      <c r="BS172" s="600"/>
      <c r="BT172" s="600"/>
      <c r="BU172" s="600"/>
      <c r="BV172" s="600"/>
    </row>
    <row r="173" spans="1:74" s="586" customFormat="1" ht="18" customHeight="1">
      <c r="A173" s="578">
        <f t="shared" si="3"/>
        <v>0</v>
      </c>
      <c r="B173" s="614"/>
      <c r="C173" s="614"/>
      <c r="D173" s="587" t="s">
        <v>540</v>
      </c>
      <c r="E173" s="614" t="s">
        <v>789</v>
      </c>
      <c r="F173" s="612"/>
      <c r="G173" s="612"/>
      <c r="H173" s="612"/>
      <c r="I173" s="612"/>
      <c r="J173" s="612"/>
      <c r="K173" s="612"/>
      <c r="L173" s="612"/>
      <c r="M173" s="612"/>
      <c r="N173" s="612"/>
      <c r="O173" s="612"/>
      <c r="P173" s="612"/>
      <c r="Q173" s="615"/>
      <c r="R173" s="615"/>
      <c r="S173" s="615"/>
      <c r="T173" s="615"/>
      <c r="U173" s="615"/>
      <c r="V173" s="612"/>
      <c r="W173" s="612"/>
      <c r="X173" s="612"/>
      <c r="Y173" s="612"/>
      <c r="Z173" s="612"/>
      <c r="AA173" s="612"/>
      <c r="AB173" s="612"/>
      <c r="AC173" s="612"/>
      <c r="AD173" s="612"/>
      <c r="AE173" s="612"/>
      <c r="AF173" s="612"/>
      <c r="AG173" s="612"/>
      <c r="AH173" s="617"/>
      <c r="AI173" s="617"/>
      <c r="AJ173" s="617"/>
      <c r="AK173" s="617"/>
      <c r="AL173" s="618"/>
      <c r="AM173" s="618"/>
      <c r="AN173" s="618"/>
      <c r="AO173" s="618"/>
      <c r="AP173" s="618"/>
      <c r="AQ173" s="618"/>
      <c r="AR173" s="618"/>
      <c r="AS173" s="618"/>
      <c r="AT173" s="618"/>
      <c r="AU173" s="618"/>
      <c r="AV173" s="612"/>
      <c r="AW173" s="612"/>
      <c r="AX173" s="612"/>
      <c r="AY173" s="612"/>
      <c r="AZ173" s="613"/>
      <c r="BA173" s="580"/>
      <c r="BB173" s="580"/>
      <c r="BC173" s="580"/>
      <c r="BD173" s="580"/>
      <c r="BE173" s="580"/>
      <c r="BF173" s="580"/>
      <c r="BG173" s="580"/>
      <c r="BH173" s="580"/>
      <c r="BI173" s="580"/>
      <c r="BJ173" s="580"/>
      <c r="BK173" s="601"/>
      <c r="BL173" s="601"/>
      <c r="BM173" s="601"/>
      <c r="BN173" s="601"/>
      <c r="BO173" s="601"/>
      <c r="BP173" s="601"/>
      <c r="BQ173" s="601"/>
      <c r="BR173" s="601"/>
      <c r="BS173" s="601"/>
      <c r="BT173" s="601"/>
      <c r="BU173" s="601"/>
      <c r="BV173" s="601"/>
    </row>
    <row r="174" spans="1:74" s="586" customFormat="1" ht="18" customHeight="1">
      <c r="A174" s="578">
        <f t="shared" si="3"/>
        <v>0</v>
      </c>
      <c r="B174" s="614"/>
      <c r="C174" s="614" t="s">
        <v>407</v>
      </c>
      <c r="D174" s="614" t="s">
        <v>790</v>
      </c>
      <c r="E174" s="614"/>
      <c r="F174" s="612"/>
      <c r="G174" s="612"/>
      <c r="H174" s="612"/>
      <c r="I174" s="612"/>
      <c r="J174" s="612"/>
      <c r="K174" s="612"/>
      <c r="L174" s="612"/>
      <c r="M174" s="612"/>
      <c r="N174" s="612"/>
      <c r="O174" s="612"/>
      <c r="P174" s="612"/>
      <c r="Q174" s="615"/>
      <c r="R174" s="615"/>
      <c r="S174" s="615"/>
      <c r="T174" s="615"/>
      <c r="U174" s="615"/>
      <c r="V174" s="612"/>
      <c r="W174" s="612"/>
      <c r="X174" s="612"/>
      <c r="Y174" s="612"/>
      <c r="Z174" s="612"/>
      <c r="AA174" s="612"/>
      <c r="AB174" s="612"/>
      <c r="AC174" s="612"/>
      <c r="AD174" s="612"/>
      <c r="AE174" s="612"/>
      <c r="AF174" s="612"/>
      <c r="AG174" s="612"/>
      <c r="AH174" s="617"/>
      <c r="AI174" s="617"/>
      <c r="AJ174" s="617"/>
      <c r="AK174" s="617"/>
      <c r="AL174" s="618"/>
      <c r="AM174" s="618"/>
      <c r="AN174" s="618"/>
      <c r="AO174" s="618"/>
      <c r="AP174" s="618"/>
      <c r="AQ174" s="618"/>
      <c r="AR174" s="618"/>
      <c r="AS174" s="618"/>
      <c r="AT174" s="618"/>
      <c r="AU174" s="618"/>
      <c r="AV174" s="612"/>
      <c r="AW174" s="612"/>
      <c r="AX174" s="612"/>
      <c r="AY174" s="612"/>
      <c r="AZ174" s="613"/>
      <c r="BK174" s="600"/>
      <c r="BL174" s="600"/>
      <c r="BM174" s="600"/>
      <c r="BN174" s="600"/>
      <c r="BO174" s="600"/>
      <c r="BP174" s="600"/>
      <c r="BQ174" s="600"/>
      <c r="BR174" s="600"/>
      <c r="BS174" s="600"/>
      <c r="BT174" s="600"/>
      <c r="BU174" s="600"/>
      <c r="BV174" s="600"/>
    </row>
    <row r="175" spans="1:74" s="586" customFormat="1" ht="18" customHeight="1">
      <c r="A175" s="578">
        <f t="shared" si="3"/>
        <v>0</v>
      </c>
      <c r="B175" s="614"/>
      <c r="C175" s="614"/>
      <c r="D175" s="587" t="s">
        <v>540</v>
      </c>
      <c r="E175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175" s="612"/>
      <c r="G175" s="612"/>
      <c r="H175" s="612"/>
      <c r="I175" s="612"/>
      <c r="J175" s="612"/>
      <c r="K175" s="612"/>
      <c r="L175" s="612"/>
      <c r="M175" s="612"/>
      <c r="N175" s="612"/>
      <c r="O175" s="612"/>
      <c r="P175" s="612"/>
      <c r="Q175" s="615"/>
      <c r="R175" s="615"/>
      <c r="S175" s="615"/>
      <c r="T175" s="615"/>
      <c r="U175" s="615"/>
      <c r="V175" s="612"/>
      <c r="W175" s="612"/>
      <c r="X175" s="612"/>
      <c r="Y175" s="612"/>
      <c r="Z175" s="612"/>
      <c r="AA175" s="612"/>
      <c r="AB175" s="612"/>
      <c r="AC175" s="612"/>
      <c r="AD175" s="612"/>
      <c r="AE175" s="612"/>
      <c r="AF175" s="612"/>
      <c r="AG175" s="612"/>
      <c r="AH175" s="617"/>
      <c r="AI175" s="617"/>
      <c r="AJ175" s="617"/>
      <c r="AK175" s="617"/>
      <c r="AL175" s="618"/>
      <c r="AM175" s="618"/>
      <c r="AN175" s="618"/>
      <c r="AO175" s="618"/>
      <c r="AP175" s="618"/>
      <c r="AQ175" s="618"/>
      <c r="AR175" s="618"/>
      <c r="AS175" s="618"/>
      <c r="AT175" s="618"/>
      <c r="AU175" s="618"/>
      <c r="AV175" s="612"/>
      <c r="AW175" s="612"/>
      <c r="AX175" s="612"/>
      <c r="AY175" s="612"/>
      <c r="AZ175" s="613"/>
      <c r="BK175" s="600"/>
      <c r="BL175" s="600"/>
      <c r="BM175" s="600"/>
      <c r="BN175" s="600"/>
      <c r="BO175" s="600"/>
      <c r="BP175" s="600"/>
      <c r="BQ175" s="600"/>
      <c r="BR175" s="600"/>
      <c r="BS175" s="600"/>
      <c r="BT175" s="600"/>
      <c r="BU175" s="600"/>
      <c r="BV175" s="600"/>
    </row>
    <row r="176" spans="1:74" s="586" customFormat="1" ht="18" customHeight="1">
      <c r="A176" s="578">
        <f t="shared" si="3"/>
        <v>0</v>
      </c>
      <c r="B176" s="614"/>
      <c r="C176" s="614"/>
      <c r="D176" s="587" t="s">
        <v>540</v>
      </c>
      <c r="E176" s="614" t="str">
        <f>CONCATENATE("조림목이 자연발생 식생과 경재하고 있으며 조림목은 ",AQ169,"이다." )</f>
        <v>조림목이 자연발생 식생과 경재하고 있으며 조림목은 0이다.</v>
      </c>
      <c r="F176" s="612"/>
      <c r="G176" s="612"/>
      <c r="H176" s="612"/>
      <c r="I176" s="612"/>
      <c r="J176" s="612"/>
      <c r="K176" s="612"/>
      <c r="L176" s="612"/>
      <c r="M176" s="612"/>
      <c r="N176" s="612"/>
      <c r="O176" s="612"/>
      <c r="P176" s="612"/>
      <c r="Q176" s="612"/>
      <c r="R176" s="612"/>
      <c r="S176" s="612"/>
      <c r="T176" s="612"/>
      <c r="U176" s="612"/>
      <c r="V176" s="612"/>
      <c r="W176" s="612"/>
      <c r="X176" s="612"/>
      <c r="Y176" s="612"/>
      <c r="Z176" s="612"/>
      <c r="AA176" s="612"/>
      <c r="AB176" s="612"/>
      <c r="AC176" s="612"/>
      <c r="AD176" s="612"/>
      <c r="AE176" s="612"/>
      <c r="AF176" s="612"/>
      <c r="AG176" s="612"/>
      <c r="AH176" s="617"/>
      <c r="AI176" s="617"/>
      <c r="AJ176" s="617"/>
      <c r="AK176" s="617"/>
      <c r="AL176" s="618"/>
      <c r="AM176" s="618"/>
      <c r="AN176" s="618"/>
      <c r="AO176" s="618"/>
      <c r="AP176" s="618"/>
      <c r="AQ176" s="618"/>
      <c r="AR176" s="618"/>
      <c r="AS176" s="618"/>
      <c r="AT176" s="618"/>
      <c r="AU176" s="618"/>
      <c r="AV176" s="612"/>
      <c r="AW176" s="612"/>
      <c r="AX176" s="612"/>
      <c r="AY176" s="612"/>
      <c r="AZ176" s="613"/>
      <c r="BK176" s="600"/>
      <c r="BL176" s="600"/>
      <c r="BM176" s="600"/>
      <c r="BN176" s="600"/>
      <c r="BO176" s="600"/>
      <c r="BP176" s="600"/>
      <c r="BQ176" s="600"/>
      <c r="BR176" s="600"/>
      <c r="BS176" s="600"/>
      <c r="BT176" s="600"/>
      <c r="BU176" s="600"/>
      <c r="BV176" s="600"/>
    </row>
    <row r="177" spans="1:74" s="586" customFormat="1" ht="13.5" customHeight="1">
      <c r="A177" s="578">
        <f t="shared" si="3"/>
        <v>0</v>
      </c>
      <c r="B177" s="620"/>
      <c r="C177" s="620"/>
      <c r="D177" s="620"/>
      <c r="E177" s="620"/>
      <c r="F177" s="595"/>
      <c r="G177" s="595"/>
      <c r="H177" s="595"/>
      <c r="I177" s="595"/>
      <c r="J177" s="621"/>
      <c r="K177" s="621"/>
      <c r="L177" s="621"/>
      <c r="M177" s="621"/>
      <c r="N177" s="621"/>
      <c r="O177" s="621"/>
      <c r="P177" s="621"/>
      <c r="Q177" s="622"/>
      <c r="R177" s="622"/>
      <c r="S177" s="622"/>
      <c r="T177" s="622"/>
      <c r="U177" s="622"/>
      <c r="V177" s="612"/>
      <c r="W177" s="612"/>
      <c r="X177" s="612"/>
      <c r="Y177" s="612"/>
      <c r="Z177" s="612"/>
      <c r="AA177" s="612"/>
      <c r="AB177" s="612"/>
      <c r="AC177" s="612"/>
      <c r="AD177" s="612"/>
      <c r="AE177" s="612"/>
      <c r="AF177" s="612"/>
      <c r="AG177" s="612"/>
      <c r="AH177" s="623"/>
      <c r="AI177" s="623"/>
      <c r="AJ177" s="623"/>
      <c r="AK177" s="623"/>
      <c r="AL177" s="624"/>
      <c r="AM177" s="624"/>
      <c r="AN177" s="624"/>
      <c r="AO177" s="624"/>
      <c r="AP177" s="624"/>
      <c r="AQ177" s="624"/>
      <c r="AR177" s="624"/>
      <c r="AS177" s="624"/>
      <c r="AT177" s="624"/>
      <c r="AU177" s="624"/>
      <c r="AV177" s="595"/>
      <c r="AW177" s="595"/>
      <c r="AX177" s="595"/>
      <c r="AY177" s="595"/>
      <c r="AZ177" s="613"/>
      <c r="BK177" s="600"/>
      <c r="BL177" s="600"/>
      <c r="BM177" s="600"/>
      <c r="BN177" s="600"/>
      <c r="BO177" s="600"/>
      <c r="BP177" s="600"/>
      <c r="BQ177" s="600"/>
      <c r="BR177" s="600"/>
      <c r="BS177" s="600"/>
      <c r="BT177" s="600"/>
      <c r="BU177" s="600"/>
      <c r="BV177" s="600"/>
    </row>
    <row r="178" spans="1:74" s="601" customFormat="1" ht="19.5" customHeight="1">
      <c r="A178" s="578">
        <f t="shared" si="3"/>
        <v>0</v>
      </c>
      <c r="B178" s="2116" t="s">
        <v>2071</v>
      </c>
      <c r="C178" s="2116"/>
      <c r="D178" s="2116"/>
      <c r="E178" s="2116"/>
      <c r="F178" s="2116"/>
      <c r="G178" s="2116"/>
      <c r="H178" s="2116"/>
      <c r="I178" s="2116"/>
      <c r="J178" s="2116"/>
      <c r="K178" s="2116"/>
      <c r="L178" s="2116"/>
      <c r="M178" s="2116"/>
      <c r="N178" s="2116"/>
      <c r="O178" s="2116"/>
      <c r="P178" s="2116"/>
      <c r="Q178" s="2116"/>
      <c r="R178" s="2116"/>
      <c r="S178" s="2116"/>
      <c r="T178" s="2116"/>
      <c r="U178" s="2116"/>
      <c r="V178" s="2116"/>
      <c r="W178" s="2116"/>
      <c r="X178" s="2116"/>
      <c r="Y178" s="2116"/>
      <c r="Z178" s="2116"/>
      <c r="AA178" s="2116"/>
      <c r="AB178" s="2116"/>
      <c r="AC178" s="2116"/>
      <c r="AD178" s="2116"/>
      <c r="AE178" s="2116"/>
      <c r="AF178" s="2116"/>
      <c r="AG178" s="2116"/>
      <c r="AH178" s="2116"/>
      <c r="AI178" s="2116"/>
      <c r="AJ178" s="2116"/>
      <c r="AK178" s="2116"/>
      <c r="AL178" s="2116"/>
      <c r="AM178" s="2116"/>
      <c r="AN178" s="2116"/>
      <c r="AO178" s="2116"/>
      <c r="AP178" s="2116"/>
      <c r="AQ178" s="2116"/>
      <c r="AR178" s="2116"/>
      <c r="AS178" s="2116"/>
      <c r="AT178" s="2116"/>
      <c r="AU178" s="2116"/>
      <c r="AV178" s="2116"/>
      <c r="AW178" s="2116"/>
      <c r="AX178" s="2116"/>
      <c r="AY178" s="2116"/>
      <c r="AZ178" s="625"/>
      <c r="BB178" s="600"/>
      <c r="BC178" s="600"/>
      <c r="BD178" s="600"/>
      <c r="BE178" s="600"/>
      <c r="BF178" s="600"/>
      <c r="BG178" s="600"/>
      <c r="BH178" s="600"/>
      <c r="BI178" s="600"/>
      <c r="BJ178" s="600"/>
      <c r="BK178" s="600"/>
      <c r="BL178" s="600"/>
      <c r="BM178" s="600"/>
      <c r="BN178" s="600"/>
      <c r="BO178" s="600"/>
      <c r="BP178" s="600"/>
      <c r="BQ178" s="600"/>
      <c r="BR178" s="600"/>
      <c r="BS178" s="600"/>
      <c r="BT178" s="600"/>
      <c r="BU178" s="600"/>
      <c r="BV178" s="600"/>
    </row>
    <row r="179" spans="1:74" s="601" customFormat="1" ht="18" customHeight="1">
      <c r="A179" s="578">
        <f t="shared" si="3"/>
        <v>0</v>
      </c>
      <c r="B179" s="1153"/>
      <c r="C179" s="587" t="s">
        <v>792</v>
      </c>
      <c r="D179" s="588" t="s">
        <v>793</v>
      </c>
      <c r="E179" s="588"/>
      <c r="F179" s="588"/>
      <c r="G179" s="588"/>
      <c r="H179" s="588"/>
      <c r="I179" s="588"/>
      <c r="J179" s="627"/>
      <c r="K179" s="627"/>
      <c r="L179" s="627"/>
      <c r="M179" s="627"/>
      <c r="N179" s="627"/>
      <c r="O179" s="627"/>
      <c r="P179" s="627"/>
      <c r="Q179" s="627"/>
      <c r="R179" s="627"/>
      <c r="S179" s="627"/>
      <c r="T179" s="627"/>
      <c r="U179" s="627"/>
      <c r="V179" s="627"/>
      <c r="W179" s="627"/>
      <c r="X179" s="627"/>
      <c r="Y179" s="627"/>
      <c r="Z179" s="627"/>
      <c r="AA179" s="627"/>
      <c r="AB179" s="627"/>
      <c r="AC179" s="627"/>
      <c r="AD179" s="627"/>
      <c r="AE179" s="627"/>
      <c r="AF179" s="627"/>
      <c r="AG179" s="627"/>
      <c r="AH179" s="627"/>
      <c r="AI179" s="627"/>
      <c r="AJ179" s="627"/>
      <c r="AK179" s="627"/>
      <c r="AL179" s="627"/>
      <c r="AM179" s="627"/>
      <c r="AN179" s="627"/>
      <c r="AO179" s="627"/>
      <c r="AP179" s="627"/>
      <c r="AQ179" s="627"/>
      <c r="AR179" s="627"/>
      <c r="AS179" s="627"/>
      <c r="AT179" s="627"/>
      <c r="AU179" s="627"/>
      <c r="AV179" s="627"/>
      <c r="AW179" s="627"/>
      <c r="AX179" s="627"/>
      <c r="AY179" s="627"/>
      <c r="AZ179" s="625"/>
      <c r="BB179" s="600"/>
      <c r="BC179" s="600"/>
      <c r="BD179" s="600"/>
      <c r="BE179" s="600"/>
      <c r="BF179" s="600"/>
      <c r="BG179" s="600"/>
      <c r="BH179" s="600"/>
      <c r="BI179" s="600"/>
      <c r="BJ179" s="600"/>
      <c r="BK179" s="600"/>
      <c r="BL179" s="600"/>
      <c r="BM179" s="600"/>
      <c r="BN179" s="600"/>
      <c r="BO179" s="600"/>
      <c r="BP179" s="600"/>
      <c r="BQ179" s="600"/>
      <c r="BR179" s="600"/>
      <c r="BS179" s="600"/>
      <c r="BT179" s="600"/>
      <c r="BU179" s="600"/>
      <c r="BV179" s="600"/>
    </row>
    <row r="180" spans="1:74" s="600" customFormat="1" ht="18" customHeight="1">
      <c r="A180" s="578">
        <f t="shared" si="3"/>
        <v>0</v>
      </c>
      <c r="B180" s="587"/>
      <c r="C180" s="587"/>
      <c r="D180" s="587" t="s">
        <v>540</v>
      </c>
      <c r="E180" s="588" t="str">
        <f>CONCATENATE("조림목이 정상적으로 생육하기 위해서는 조림목을 제외한 모든 식생을 제거하여야 하므로 ",AO153,"로 적용한다.")</f>
        <v>조림목이 정상적으로 생육하기 위해서는 조림목을 제외한 모든 식생을 제거하여야 하므로 0로 적용한다.</v>
      </c>
      <c r="F180" s="588"/>
      <c r="G180" s="588"/>
      <c r="H180" s="588"/>
      <c r="I180" s="588"/>
      <c r="J180" s="589"/>
      <c r="K180" s="588"/>
      <c r="L180" s="588"/>
      <c r="M180" s="588"/>
      <c r="N180" s="588"/>
      <c r="O180" s="588"/>
      <c r="P180" s="588"/>
      <c r="Q180" s="588"/>
      <c r="R180" s="588"/>
      <c r="S180" s="588"/>
      <c r="T180" s="588"/>
      <c r="U180" s="588"/>
      <c r="V180" s="588"/>
      <c r="W180" s="588"/>
      <c r="X180" s="588"/>
      <c r="Y180" s="588"/>
      <c r="Z180" s="588"/>
      <c r="AA180" s="588"/>
      <c r="AB180" s="588"/>
      <c r="AC180" s="588"/>
      <c r="AD180" s="588"/>
      <c r="AE180" s="588"/>
      <c r="AF180" s="588"/>
      <c r="AG180" s="588"/>
      <c r="AH180" s="588"/>
      <c r="AI180" s="588"/>
      <c r="AJ180" s="588"/>
      <c r="AK180" s="588"/>
      <c r="AL180" s="588"/>
      <c r="AM180" s="588"/>
      <c r="AN180" s="588"/>
      <c r="AO180" s="588"/>
      <c r="AP180" s="588"/>
      <c r="AQ180" s="588"/>
      <c r="AR180" s="588"/>
      <c r="AS180" s="588"/>
      <c r="AT180" s="588"/>
      <c r="AU180" s="588"/>
      <c r="AV180" s="588"/>
      <c r="AW180" s="588"/>
      <c r="AX180" s="588"/>
      <c r="AY180" s="588"/>
      <c r="AZ180" s="628"/>
      <c r="BB180" s="601"/>
      <c r="BC180" s="601"/>
      <c r="BD180" s="601"/>
      <c r="BE180" s="601"/>
      <c r="BF180" s="601"/>
      <c r="BG180" s="601"/>
      <c r="BH180" s="601"/>
      <c r="BI180" s="601"/>
      <c r="BJ180" s="601"/>
      <c r="BK180" s="601"/>
      <c r="BL180" s="601"/>
      <c r="BM180" s="601"/>
      <c r="BN180" s="601"/>
      <c r="BO180" s="601"/>
      <c r="BP180" s="601"/>
      <c r="BQ180" s="601"/>
      <c r="BR180" s="601"/>
      <c r="BS180" s="601"/>
      <c r="BT180" s="601"/>
      <c r="BU180" s="601"/>
      <c r="BV180" s="601"/>
    </row>
    <row r="181" spans="1:74" s="600" customFormat="1" ht="18" customHeight="1">
      <c r="A181" s="578">
        <f t="shared" si="3"/>
        <v>0</v>
      </c>
      <c r="B181" s="587"/>
      <c r="C181" s="587" t="s">
        <v>794</v>
      </c>
      <c r="D181" s="588" t="s">
        <v>795</v>
      </c>
      <c r="E181" s="588"/>
      <c r="F181" s="588"/>
      <c r="G181" s="588"/>
      <c r="H181" s="588"/>
      <c r="I181" s="588"/>
      <c r="J181" s="588"/>
      <c r="K181" s="588"/>
      <c r="L181" s="588"/>
      <c r="M181" s="588"/>
      <c r="N181" s="588"/>
      <c r="O181" s="588"/>
      <c r="P181" s="588"/>
      <c r="Q181" s="588"/>
      <c r="R181" s="588"/>
      <c r="S181" s="588"/>
      <c r="T181" s="588"/>
      <c r="U181" s="588"/>
      <c r="V181" s="588"/>
      <c r="W181" s="588"/>
      <c r="X181" s="588"/>
      <c r="Y181" s="588"/>
      <c r="Z181" s="588"/>
      <c r="AA181" s="588"/>
      <c r="AB181" s="588"/>
      <c r="AC181" s="588"/>
      <c r="AD181" s="588"/>
      <c r="AE181" s="588"/>
      <c r="AF181" s="588"/>
      <c r="AG181" s="588"/>
      <c r="AH181" s="588"/>
      <c r="AI181" s="588"/>
      <c r="AJ181" s="588"/>
      <c r="AK181" s="588"/>
      <c r="AL181" s="588"/>
      <c r="AM181" s="588"/>
      <c r="AN181" s="588"/>
      <c r="AO181" s="588"/>
      <c r="AP181" s="588"/>
      <c r="AQ181" s="588"/>
      <c r="AR181" s="588"/>
      <c r="AS181" s="588"/>
      <c r="AT181" s="588"/>
      <c r="AU181" s="588"/>
      <c r="AV181" s="588"/>
      <c r="AW181" s="588"/>
      <c r="AX181" s="588"/>
      <c r="AY181" s="588"/>
      <c r="AZ181" s="628"/>
    </row>
    <row r="182" spans="1:74" s="600" customFormat="1" ht="18" customHeight="1">
      <c r="A182" s="578">
        <f t="shared" si="3"/>
        <v>0</v>
      </c>
      <c r="B182" s="587"/>
      <c r="C182" s="2111" t="s">
        <v>796</v>
      </c>
      <c r="D182" s="2111"/>
      <c r="E182" s="2111"/>
      <c r="F182" s="2111"/>
      <c r="G182" s="2111"/>
      <c r="H182" s="2111"/>
      <c r="I182" s="2111"/>
      <c r="J182" s="2111"/>
      <c r="K182" s="2111"/>
      <c r="L182" s="2111"/>
      <c r="M182" s="2111"/>
      <c r="N182" s="2111"/>
      <c r="O182" s="2111"/>
      <c r="P182" s="2111"/>
      <c r="Q182" s="2111"/>
      <c r="R182" s="2111"/>
      <c r="S182" s="2111"/>
      <c r="T182" s="2111"/>
      <c r="U182" s="2111"/>
      <c r="V182" s="2111"/>
      <c r="W182" s="2111"/>
      <c r="X182" s="2111"/>
      <c r="Y182" s="2111"/>
      <c r="Z182" s="2111"/>
      <c r="AA182" s="2111" t="s">
        <v>797</v>
      </c>
      <c r="AB182" s="2111"/>
      <c r="AC182" s="2111"/>
      <c r="AD182" s="2111"/>
      <c r="AE182" s="2111"/>
      <c r="AF182" s="2111"/>
      <c r="AG182" s="2111"/>
      <c r="AH182" s="2111"/>
      <c r="AI182" s="2111"/>
      <c r="AJ182" s="2111"/>
      <c r="AK182" s="2111"/>
      <c r="AL182" s="2111"/>
      <c r="AM182" s="2111"/>
      <c r="AN182" s="2111"/>
      <c r="AO182" s="2111"/>
      <c r="AP182" s="2111"/>
      <c r="AQ182" s="2111"/>
      <c r="AR182" s="2111"/>
      <c r="AS182" s="2111"/>
      <c r="AT182" s="2111"/>
      <c r="AU182" s="2111"/>
      <c r="AV182" s="2111"/>
      <c r="AW182" s="2111"/>
      <c r="AX182" s="2111"/>
      <c r="AY182" s="587"/>
      <c r="AZ182" s="586"/>
    </row>
    <row r="183" spans="1:74" s="586" customFormat="1" ht="18" customHeight="1">
      <c r="A183" s="578">
        <f t="shared" si="3"/>
        <v>0</v>
      </c>
      <c r="B183" s="629"/>
      <c r="C183" s="2111" t="s">
        <v>798</v>
      </c>
      <c r="D183" s="2111"/>
      <c r="E183" s="2111"/>
      <c r="F183" s="2111"/>
      <c r="G183" s="2111"/>
      <c r="H183" s="2111"/>
      <c r="I183" s="2111"/>
      <c r="J183" s="2111"/>
      <c r="K183" s="2111" t="s">
        <v>799</v>
      </c>
      <c r="L183" s="2111"/>
      <c r="M183" s="2111"/>
      <c r="N183" s="2111"/>
      <c r="O183" s="2111"/>
      <c r="P183" s="2111"/>
      <c r="Q183" s="2111"/>
      <c r="R183" s="2111"/>
      <c r="S183" s="2111" t="s">
        <v>800</v>
      </c>
      <c r="T183" s="2111"/>
      <c r="U183" s="2111"/>
      <c r="V183" s="2111"/>
      <c r="W183" s="2111"/>
      <c r="X183" s="2111"/>
      <c r="Y183" s="2111"/>
      <c r="Z183" s="2111"/>
      <c r="AA183" s="2111" t="s">
        <v>801</v>
      </c>
      <c r="AB183" s="2111"/>
      <c r="AC183" s="2111"/>
      <c r="AD183" s="2111"/>
      <c r="AE183" s="2111"/>
      <c r="AF183" s="2111"/>
      <c r="AG183" s="2111"/>
      <c r="AH183" s="2111"/>
      <c r="AI183" s="2111" t="s">
        <v>802</v>
      </c>
      <c r="AJ183" s="2111"/>
      <c r="AK183" s="2111"/>
      <c r="AL183" s="2111"/>
      <c r="AM183" s="2111"/>
      <c r="AN183" s="2111"/>
      <c r="AO183" s="2111"/>
      <c r="AP183" s="2111"/>
      <c r="AQ183" s="2111" t="s">
        <v>574</v>
      </c>
      <c r="AR183" s="2111"/>
      <c r="AS183" s="2111"/>
      <c r="AT183" s="2111"/>
      <c r="AU183" s="2111"/>
      <c r="AV183" s="2111"/>
      <c r="AW183" s="2111"/>
      <c r="AX183" s="2111"/>
      <c r="AY183" s="629"/>
      <c r="AZ183" s="585"/>
      <c r="BB183" s="600"/>
      <c r="BC183" s="600"/>
      <c r="BD183" s="600"/>
      <c r="BE183" s="600"/>
      <c r="BF183" s="600"/>
      <c r="BG183" s="600"/>
      <c r="BH183" s="600"/>
      <c r="BI183" s="600"/>
      <c r="BJ183" s="600"/>
      <c r="BK183" s="600"/>
      <c r="BL183" s="600"/>
      <c r="BM183" s="600"/>
      <c r="BN183" s="600"/>
      <c r="BO183" s="600"/>
      <c r="BP183" s="600"/>
      <c r="BQ183" s="600"/>
      <c r="BR183" s="600"/>
      <c r="BS183" s="600"/>
      <c r="BT183" s="600"/>
      <c r="BU183" s="600"/>
      <c r="BV183" s="600"/>
    </row>
    <row r="184" spans="1:74" s="580" customFormat="1" ht="18" customHeight="1">
      <c r="A184" s="578">
        <f t="shared" si="3"/>
        <v>0</v>
      </c>
      <c r="B184" s="612"/>
      <c r="C184" s="2111" t="s">
        <v>536</v>
      </c>
      <c r="D184" s="2111"/>
      <c r="E184" s="2111"/>
      <c r="F184" s="2111"/>
      <c r="G184" s="2111"/>
      <c r="H184" s="2111"/>
      <c r="I184" s="2111"/>
      <c r="J184" s="2111"/>
      <c r="K184" s="2111" t="s">
        <v>805</v>
      </c>
      <c r="L184" s="2111"/>
      <c r="M184" s="2111"/>
      <c r="N184" s="2111"/>
      <c r="O184" s="2111"/>
      <c r="P184" s="2111"/>
      <c r="Q184" s="2111"/>
      <c r="R184" s="2111"/>
      <c r="S184" s="2112"/>
      <c r="T184" s="2112"/>
      <c r="U184" s="2112"/>
      <c r="V184" s="2112"/>
      <c r="W184" s="2112"/>
      <c r="X184" s="2112"/>
      <c r="Y184" s="2112"/>
      <c r="Z184" s="2112"/>
      <c r="AA184" s="2113" t="str">
        <f>'6-3표준조사(4)'!P231</f>
        <v>완 (15˚ 이하)</v>
      </c>
      <c r="AB184" s="2113"/>
      <c r="AC184" s="2113"/>
      <c r="AD184" s="2113"/>
      <c r="AE184" s="2113"/>
      <c r="AF184" s="2113"/>
      <c r="AG184" s="2113"/>
      <c r="AH184" s="2113"/>
      <c r="AI184" s="2113" t="str">
        <f>'6-3표준조사(4)'!Q231</f>
        <v>개소당5ha이상</v>
      </c>
      <c r="AJ184" s="2113"/>
      <c r="AK184" s="2113"/>
      <c r="AL184" s="2113"/>
      <c r="AM184" s="2113"/>
      <c r="AN184" s="2113"/>
      <c r="AO184" s="2113"/>
      <c r="AP184" s="2113"/>
      <c r="AQ184" s="2113">
        <f>'6-3표준조사(4)'!R231</f>
        <v>0</v>
      </c>
      <c r="AR184" s="2113"/>
      <c r="AS184" s="2113"/>
      <c r="AT184" s="2113"/>
      <c r="AU184" s="2113"/>
      <c r="AV184" s="2113"/>
      <c r="AW184" s="2113"/>
      <c r="AX184" s="2113"/>
      <c r="AY184" s="612"/>
      <c r="AZ184" s="613"/>
    </row>
    <row r="185" spans="1:74" s="586" customFormat="1" ht="18" customHeight="1">
      <c r="A185" s="578">
        <f t="shared" si="3"/>
        <v>0</v>
      </c>
      <c r="B185" s="612"/>
      <c r="C185" s="2111" t="s">
        <v>806</v>
      </c>
      <c r="D185" s="2111"/>
      <c r="E185" s="2111"/>
      <c r="F185" s="2111"/>
      <c r="G185" s="2111"/>
      <c r="H185" s="2111"/>
      <c r="I185" s="2111"/>
      <c r="J185" s="2111"/>
      <c r="K185" s="2111" t="s">
        <v>807</v>
      </c>
      <c r="L185" s="2111"/>
      <c r="M185" s="2111"/>
      <c r="N185" s="2111"/>
      <c r="O185" s="2111"/>
      <c r="P185" s="2111"/>
      <c r="Q185" s="2111"/>
      <c r="R185" s="2111"/>
      <c r="S185" s="2115">
        <f>K169</f>
        <v>0</v>
      </c>
      <c r="T185" s="2115"/>
      <c r="U185" s="2115"/>
      <c r="V185" s="2115"/>
      <c r="W185" s="2115"/>
      <c r="X185" s="2115"/>
      <c r="Y185" s="2115"/>
      <c r="Z185" s="2115"/>
      <c r="AA185" s="2114"/>
      <c r="AB185" s="2114"/>
      <c r="AC185" s="2114"/>
      <c r="AD185" s="2114"/>
      <c r="AE185" s="2114"/>
      <c r="AF185" s="2114"/>
      <c r="AG185" s="2114"/>
      <c r="AH185" s="2114"/>
      <c r="AI185" s="2114"/>
      <c r="AJ185" s="2114"/>
      <c r="AK185" s="2114"/>
      <c r="AL185" s="2114"/>
      <c r="AM185" s="2114"/>
      <c r="AN185" s="2114"/>
      <c r="AO185" s="2114"/>
      <c r="AP185" s="2114"/>
      <c r="AQ185" s="2114"/>
      <c r="AR185" s="2114"/>
      <c r="AS185" s="2114"/>
      <c r="AT185" s="2114"/>
      <c r="AU185" s="2114"/>
      <c r="AV185" s="2114"/>
      <c r="AW185" s="2114"/>
      <c r="AX185" s="2114"/>
      <c r="AY185" s="612"/>
      <c r="AZ185" s="613"/>
    </row>
    <row r="186" spans="1:74" s="586" customFormat="1" ht="18" hidden="1" customHeight="1">
      <c r="A186" s="578">
        <f>IF(S$184&gt;0,1,0)</f>
        <v>0</v>
      </c>
      <c r="B186" s="630"/>
      <c r="C186" s="630" t="s">
        <v>407</v>
      </c>
      <c r="D186" s="630" t="s">
        <v>536</v>
      </c>
      <c r="E186" s="630"/>
      <c r="F186" s="630"/>
      <c r="G186" s="631"/>
      <c r="H186" s="631"/>
      <c r="I186" s="631"/>
      <c r="J186" s="631"/>
      <c r="K186" s="631"/>
      <c r="L186" s="618"/>
      <c r="M186" s="618"/>
      <c r="N186" s="618"/>
      <c r="O186" s="618"/>
      <c r="P186" s="618"/>
      <c r="Q186" s="632"/>
      <c r="R186" s="632"/>
      <c r="S186" s="632"/>
      <c r="T186" s="632"/>
      <c r="U186" s="632"/>
      <c r="V186" s="612"/>
      <c r="W186" s="612"/>
      <c r="X186" s="612"/>
      <c r="Y186" s="612"/>
      <c r="Z186" s="633"/>
      <c r="AA186" s="612"/>
      <c r="AB186" s="612"/>
      <c r="AC186" s="612"/>
      <c r="AD186" s="634"/>
      <c r="AE186" s="612"/>
      <c r="AF186" s="612"/>
      <c r="AG186" s="612"/>
      <c r="AH186" s="635"/>
      <c r="AI186" s="635"/>
      <c r="AJ186" s="635"/>
      <c r="AK186" s="635"/>
      <c r="AL186" s="635"/>
      <c r="AM186" s="635"/>
      <c r="AN186" s="635"/>
      <c r="AO186" s="635"/>
      <c r="AP186" s="635"/>
      <c r="AQ186" s="636"/>
      <c r="AR186" s="636"/>
      <c r="AS186" s="636"/>
      <c r="AT186" s="636"/>
      <c r="AU186" s="637"/>
      <c r="AV186" s="637"/>
      <c r="AW186" s="637"/>
      <c r="AX186" s="637"/>
      <c r="AY186" s="637"/>
      <c r="AZ186" s="638"/>
    </row>
    <row r="187" spans="1:74" s="586" customFormat="1" ht="18" hidden="1" customHeight="1">
      <c r="A187" s="578">
        <f>IF(S$184&gt;0,1,0)</f>
        <v>0</v>
      </c>
      <c r="B187" s="587"/>
      <c r="C187" s="587"/>
      <c r="D187" s="587" t="s">
        <v>540</v>
      </c>
      <c r="E187" s="587" t="s">
        <v>809</v>
      </c>
      <c r="F187" s="587"/>
      <c r="G187" s="587"/>
      <c r="H187" s="587"/>
      <c r="I187" s="587"/>
      <c r="J187" s="634"/>
      <c r="K187" s="634"/>
      <c r="L187" s="634"/>
      <c r="M187" s="634"/>
      <c r="N187" s="587"/>
      <c r="O187" s="587"/>
      <c r="P187" s="587"/>
      <c r="Q187" s="587"/>
      <c r="R187" s="587"/>
      <c r="S187" s="587"/>
      <c r="T187" s="632"/>
      <c r="U187" s="632"/>
      <c r="V187" s="632"/>
      <c r="W187" s="632"/>
      <c r="X187" s="587"/>
      <c r="Y187" s="587"/>
      <c r="Z187" s="587"/>
      <c r="AA187" s="587"/>
      <c r="AB187" s="632"/>
      <c r="AC187" s="632"/>
      <c r="AD187" s="632"/>
      <c r="AE187" s="632"/>
      <c r="AF187" s="587"/>
      <c r="AG187" s="587"/>
      <c r="AH187" s="587"/>
      <c r="AI187" s="587"/>
      <c r="AJ187" s="587"/>
      <c r="AK187" s="587"/>
      <c r="AL187" s="587"/>
      <c r="AM187" s="587"/>
      <c r="AN187" s="587"/>
      <c r="AO187" s="587"/>
      <c r="AP187" s="587"/>
      <c r="AQ187" s="587"/>
      <c r="AR187" s="587"/>
      <c r="AS187" s="587"/>
      <c r="AT187" s="587"/>
      <c r="AU187" s="587"/>
      <c r="AV187" s="587"/>
      <c r="AW187" s="587"/>
      <c r="AX187" s="587"/>
      <c r="AY187" s="587"/>
    </row>
    <row r="188" spans="1:74" s="600" customFormat="1" ht="18" hidden="1" customHeight="1">
      <c r="A188" s="578">
        <f>IF(S$184&gt;0,1,0)</f>
        <v>0</v>
      </c>
      <c r="B188" s="587"/>
      <c r="C188" s="587"/>
      <c r="D188" s="587" t="s">
        <v>540</v>
      </c>
      <c r="E188" s="588" t="s">
        <v>810</v>
      </c>
      <c r="F188" s="588"/>
      <c r="G188" s="588"/>
      <c r="H188" s="588"/>
      <c r="I188" s="588"/>
      <c r="J188" s="588"/>
      <c r="K188" s="588"/>
      <c r="L188" s="588"/>
      <c r="M188" s="588"/>
      <c r="N188" s="588"/>
      <c r="O188" s="588"/>
      <c r="P188" s="588"/>
      <c r="Q188" s="588"/>
      <c r="R188" s="588"/>
      <c r="S188" s="588"/>
      <c r="T188" s="588"/>
      <c r="U188" s="588"/>
      <c r="V188" s="588"/>
      <c r="W188" s="588"/>
      <c r="X188" s="588"/>
      <c r="Y188" s="588"/>
      <c r="Z188" s="588"/>
      <c r="AA188" s="588"/>
      <c r="AB188" s="588"/>
      <c r="AC188" s="588"/>
      <c r="AD188" s="588"/>
      <c r="AE188" s="588"/>
      <c r="AF188" s="588"/>
      <c r="AG188" s="588"/>
      <c r="AH188" s="588"/>
      <c r="AI188" s="588"/>
      <c r="AJ188" s="588"/>
      <c r="AK188" s="588"/>
      <c r="AL188" s="588"/>
      <c r="AM188" s="588"/>
      <c r="AN188" s="588"/>
      <c r="AO188" s="588"/>
      <c r="AP188" s="588"/>
      <c r="AQ188" s="588"/>
      <c r="AR188" s="588"/>
      <c r="AS188" s="588"/>
      <c r="AT188" s="588"/>
      <c r="AU188" s="588"/>
      <c r="AV188" s="588"/>
      <c r="AW188" s="588"/>
      <c r="AX188" s="588"/>
      <c r="AY188" s="588"/>
      <c r="AZ188" s="628"/>
    </row>
    <row r="189" spans="1:74" s="601" customFormat="1" ht="18" hidden="1" customHeight="1">
      <c r="A189" s="578"/>
      <c r="B189" s="587"/>
      <c r="C189" s="587" t="s">
        <v>811</v>
      </c>
      <c r="D189" s="587"/>
      <c r="E189" s="639"/>
      <c r="F189" s="639"/>
      <c r="G189" s="639"/>
      <c r="H189" s="639"/>
      <c r="I189" s="639"/>
      <c r="J189" s="639"/>
      <c r="K189" s="639"/>
      <c r="L189" s="639"/>
      <c r="M189" s="639"/>
      <c r="N189" s="639"/>
      <c r="O189" s="639"/>
      <c r="P189" s="639"/>
      <c r="Q189" s="639"/>
      <c r="R189" s="639"/>
      <c r="S189" s="639"/>
      <c r="T189" s="639"/>
      <c r="U189" s="639"/>
      <c r="V189" s="639"/>
      <c r="W189" s="639"/>
      <c r="X189" s="639"/>
      <c r="Y189" s="639"/>
      <c r="Z189" s="639"/>
      <c r="AA189" s="639"/>
      <c r="AB189" s="639"/>
      <c r="AC189" s="639"/>
      <c r="AD189" s="639"/>
      <c r="AE189" s="639"/>
      <c r="AF189" s="639"/>
      <c r="AG189" s="639"/>
      <c r="AH189" s="639"/>
      <c r="AI189" s="639"/>
      <c r="AJ189" s="639"/>
      <c r="AK189" s="639"/>
      <c r="AL189" s="639"/>
      <c r="AM189" s="639"/>
      <c r="AN189" s="639"/>
      <c r="AO189" s="639"/>
      <c r="AP189" s="639"/>
      <c r="AQ189" s="639"/>
      <c r="AR189" s="639"/>
      <c r="AS189" s="639"/>
      <c r="AT189" s="639"/>
      <c r="AU189" s="639"/>
      <c r="AV189" s="639"/>
      <c r="AW189" s="639"/>
      <c r="AX189" s="639"/>
      <c r="AY189" s="639"/>
      <c r="AZ189" s="640"/>
    </row>
    <row r="190" spans="1:74" s="600" customFormat="1" ht="18" hidden="1" customHeight="1">
      <c r="A190" s="578"/>
      <c r="B190" s="587"/>
      <c r="C190" s="587"/>
      <c r="D190" s="587" t="s">
        <v>540</v>
      </c>
      <c r="E190" s="639" t="s">
        <v>812</v>
      </c>
      <c r="F190" s="639"/>
      <c r="G190" s="639"/>
      <c r="H190" s="639"/>
      <c r="I190" s="639"/>
      <c r="J190" s="639"/>
      <c r="K190" s="639"/>
      <c r="L190" s="639"/>
      <c r="M190" s="639"/>
      <c r="N190" s="639"/>
      <c r="O190" s="639"/>
      <c r="P190" s="639"/>
      <c r="Q190" s="639"/>
      <c r="R190" s="639"/>
      <c r="S190" s="639"/>
      <c r="T190" s="639"/>
      <c r="U190" s="639"/>
      <c r="V190" s="639"/>
      <c r="W190" s="639"/>
      <c r="X190" s="639"/>
      <c r="Y190" s="639"/>
      <c r="Z190" s="639"/>
      <c r="AA190" s="639"/>
      <c r="AB190" s="639"/>
      <c r="AC190" s="639"/>
      <c r="AD190" s="639"/>
      <c r="AE190" s="639"/>
      <c r="AF190" s="639"/>
      <c r="AG190" s="639"/>
      <c r="AH190" s="639"/>
      <c r="AI190" s="639"/>
      <c r="AJ190" s="639"/>
      <c r="AK190" s="639"/>
      <c r="AL190" s="639"/>
      <c r="AM190" s="639"/>
      <c r="AN190" s="639"/>
      <c r="AO190" s="639"/>
      <c r="AP190" s="639"/>
      <c r="AQ190" s="639"/>
      <c r="AR190" s="639"/>
      <c r="AS190" s="639"/>
      <c r="AT190" s="639"/>
      <c r="AU190" s="639"/>
      <c r="AV190" s="639"/>
      <c r="AW190" s="639"/>
      <c r="AX190" s="639"/>
      <c r="AY190" s="639"/>
      <c r="AZ190" s="640"/>
    </row>
    <row r="191" spans="1:74" s="600" customFormat="1" ht="18" hidden="1" customHeight="1">
      <c r="A191" s="578"/>
      <c r="B191" s="587"/>
      <c r="C191" s="587"/>
      <c r="D191" s="587" t="s">
        <v>540</v>
      </c>
      <c r="E191" s="639" t="s">
        <v>813</v>
      </c>
      <c r="F191" s="639"/>
      <c r="G191" s="639"/>
      <c r="H191" s="639"/>
      <c r="I191" s="639"/>
      <c r="J191" s="639"/>
      <c r="K191" s="639"/>
      <c r="L191" s="639"/>
      <c r="M191" s="639"/>
      <c r="N191" s="639"/>
      <c r="O191" s="639"/>
      <c r="P191" s="639"/>
      <c r="Q191" s="639"/>
      <c r="R191" s="639"/>
      <c r="S191" s="639"/>
      <c r="T191" s="639"/>
      <c r="U191" s="639"/>
      <c r="V191" s="639"/>
      <c r="W191" s="639"/>
      <c r="X191" s="639"/>
      <c r="Y191" s="639"/>
      <c r="Z191" s="639"/>
      <c r="AA191" s="639"/>
      <c r="AB191" s="639"/>
      <c r="AC191" s="639"/>
      <c r="AD191" s="639"/>
      <c r="AE191" s="639"/>
      <c r="AF191" s="639"/>
      <c r="AG191" s="639"/>
      <c r="AH191" s="639"/>
      <c r="AI191" s="639"/>
      <c r="AJ191" s="639"/>
      <c r="AK191" s="639"/>
      <c r="AL191" s="639"/>
      <c r="AM191" s="639"/>
      <c r="AN191" s="639"/>
      <c r="AO191" s="639"/>
      <c r="AP191" s="639"/>
      <c r="AQ191" s="639"/>
      <c r="AR191" s="639"/>
      <c r="AS191" s="639"/>
      <c r="AT191" s="639"/>
      <c r="AU191" s="639"/>
      <c r="AV191" s="639"/>
      <c r="AW191" s="639"/>
      <c r="AX191" s="639"/>
      <c r="AY191" s="639"/>
      <c r="AZ191" s="640"/>
    </row>
    <row r="192" spans="1:74" s="600" customFormat="1" ht="18" hidden="1" customHeight="1">
      <c r="A192" s="578"/>
      <c r="B192" s="587"/>
      <c r="C192" s="587" t="s">
        <v>814</v>
      </c>
      <c r="D192" s="587" t="s">
        <v>815</v>
      </c>
      <c r="E192" s="639"/>
      <c r="F192" s="639"/>
      <c r="G192" s="639"/>
      <c r="H192" s="639"/>
      <c r="I192" s="639"/>
      <c r="J192" s="639"/>
      <c r="K192" s="639"/>
      <c r="L192" s="639"/>
      <c r="M192" s="639"/>
      <c r="N192" s="639"/>
      <c r="O192" s="639"/>
      <c r="P192" s="639"/>
      <c r="Q192" s="639"/>
      <c r="R192" s="639"/>
      <c r="S192" s="639"/>
      <c r="T192" s="639"/>
      <c r="U192" s="639"/>
      <c r="V192" s="639"/>
      <c r="W192" s="639"/>
      <c r="X192" s="639"/>
      <c r="Y192" s="639"/>
      <c r="Z192" s="639"/>
      <c r="AA192" s="639"/>
      <c r="AB192" s="639"/>
      <c r="AC192" s="639"/>
      <c r="AD192" s="639"/>
      <c r="AE192" s="639"/>
      <c r="AF192" s="639"/>
      <c r="AG192" s="639"/>
      <c r="AH192" s="639"/>
      <c r="AI192" s="639"/>
      <c r="AJ192" s="639"/>
      <c r="AK192" s="639"/>
      <c r="AL192" s="639"/>
      <c r="AM192" s="639"/>
      <c r="AN192" s="639"/>
      <c r="AO192" s="639"/>
      <c r="AP192" s="639"/>
      <c r="AQ192" s="639"/>
      <c r="AR192" s="639"/>
      <c r="AS192" s="639"/>
      <c r="AT192" s="639"/>
      <c r="AU192" s="639"/>
      <c r="AV192" s="639"/>
      <c r="AW192" s="639"/>
      <c r="AX192" s="639"/>
      <c r="AY192" s="639"/>
      <c r="AZ192" s="640"/>
    </row>
    <row r="193" spans="1:52" s="600" customFormat="1" ht="18" hidden="1" customHeight="1">
      <c r="A193" s="578"/>
      <c r="B193" s="587"/>
      <c r="C193" s="587"/>
      <c r="D193" s="587" t="s">
        <v>540</v>
      </c>
      <c r="E193" s="639" t="s">
        <v>816</v>
      </c>
      <c r="F193" s="639"/>
      <c r="G193" s="639"/>
      <c r="H193" s="639"/>
      <c r="I193" s="639"/>
      <c r="J193" s="639"/>
      <c r="K193" s="639"/>
      <c r="L193" s="639"/>
      <c r="M193" s="639"/>
      <c r="N193" s="639"/>
      <c r="O193" s="639"/>
      <c r="P193" s="639"/>
      <c r="Q193" s="639"/>
      <c r="R193" s="639"/>
      <c r="S193" s="639"/>
      <c r="T193" s="639"/>
      <c r="U193" s="639"/>
      <c r="V193" s="639"/>
      <c r="W193" s="639"/>
      <c r="X193" s="639"/>
      <c r="Y193" s="639"/>
      <c r="Z193" s="639"/>
      <c r="AA193" s="639"/>
      <c r="AB193" s="639"/>
      <c r="AC193" s="639"/>
      <c r="AD193" s="639"/>
      <c r="AE193" s="639"/>
      <c r="AF193" s="639"/>
      <c r="AG193" s="639"/>
      <c r="AH193" s="639"/>
      <c r="AI193" s="639"/>
      <c r="AJ193" s="639"/>
      <c r="AK193" s="639"/>
      <c r="AL193" s="639"/>
      <c r="AM193" s="639"/>
      <c r="AN193" s="639"/>
      <c r="AO193" s="639"/>
      <c r="AP193" s="639"/>
      <c r="AQ193" s="639"/>
      <c r="AR193" s="639"/>
      <c r="AS193" s="639"/>
      <c r="AT193" s="639"/>
      <c r="AU193" s="639"/>
      <c r="AV193" s="639"/>
      <c r="AW193" s="639"/>
      <c r="AX193" s="639"/>
      <c r="AY193" s="639"/>
      <c r="AZ193" s="640"/>
    </row>
    <row r="194" spans="1:52" s="600" customFormat="1" ht="18" hidden="1" customHeight="1">
      <c r="A194" s="578"/>
      <c r="B194" s="587"/>
      <c r="C194" s="587"/>
      <c r="D194" s="587" t="s">
        <v>540</v>
      </c>
      <c r="E194" s="639" t="s">
        <v>817</v>
      </c>
      <c r="F194" s="639"/>
      <c r="G194" s="639"/>
      <c r="H194" s="639"/>
      <c r="I194" s="639"/>
      <c r="J194" s="639"/>
      <c r="K194" s="639"/>
      <c r="L194" s="639"/>
      <c r="M194" s="639"/>
      <c r="N194" s="639"/>
      <c r="O194" s="639"/>
      <c r="P194" s="639"/>
      <c r="Q194" s="639"/>
      <c r="R194" s="639"/>
      <c r="S194" s="639"/>
      <c r="T194" s="639"/>
      <c r="U194" s="639"/>
      <c r="V194" s="639"/>
      <c r="W194" s="639"/>
      <c r="X194" s="639"/>
      <c r="Y194" s="639"/>
      <c r="Z194" s="639"/>
      <c r="AA194" s="639"/>
      <c r="AB194" s="639"/>
      <c r="AC194" s="639"/>
      <c r="AD194" s="639"/>
      <c r="AE194" s="639"/>
      <c r="AF194" s="639"/>
      <c r="AG194" s="639"/>
      <c r="AH194" s="639"/>
      <c r="AI194" s="639"/>
      <c r="AJ194" s="639"/>
      <c r="AK194" s="639"/>
      <c r="AL194" s="639"/>
      <c r="AM194" s="639"/>
      <c r="AN194" s="639"/>
      <c r="AO194" s="639"/>
      <c r="AP194" s="639"/>
      <c r="AQ194" s="639"/>
      <c r="AR194" s="639"/>
      <c r="AS194" s="639"/>
      <c r="AT194" s="639"/>
      <c r="AU194" s="639"/>
      <c r="AV194" s="639"/>
      <c r="AW194" s="639"/>
      <c r="AX194" s="639"/>
      <c r="AY194" s="639"/>
      <c r="AZ194" s="640"/>
    </row>
    <row r="195" spans="1:52" s="600" customFormat="1" ht="18" hidden="1" customHeight="1">
      <c r="A195" s="578"/>
      <c r="B195" s="587"/>
      <c r="C195" s="587"/>
      <c r="D195" s="587" t="s">
        <v>540</v>
      </c>
      <c r="E195" s="639" t="s">
        <v>818</v>
      </c>
      <c r="F195" s="639"/>
      <c r="G195" s="639"/>
      <c r="H195" s="639"/>
      <c r="I195" s="639"/>
      <c r="J195" s="639"/>
      <c r="K195" s="639"/>
      <c r="L195" s="639"/>
      <c r="M195" s="639"/>
      <c r="N195" s="639"/>
      <c r="O195" s="639"/>
      <c r="P195" s="639"/>
      <c r="Q195" s="639"/>
      <c r="R195" s="639"/>
      <c r="S195" s="639"/>
      <c r="T195" s="639"/>
      <c r="U195" s="639"/>
      <c r="V195" s="639"/>
      <c r="W195" s="639"/>
      <c r="X195" s="639"/>
      <c r="Y195" s="639"/>
      <c r="Z195" s="639"/>
      <c r="AA195" s="639"/>
      <c r="AB195" s="639"/>
      <c r="AC195" s="639"/>
      <c r="AD195" s="639"/>
      <c r="AE195" s="639"/>
      <c r="AF195" s="639"/>
      <c r="AG195" s="639"/>
      <c r="AH195" s="639"/>
      <c r="AI195" s="639"/>
      <c r="AJ195" s="639"/>
      <c r="AK195" s="639"/>
      <c r="AL195" s="639"/>
      <c r="AM195" s="639"/>
      <c r="AN195" s="639"/>
      <c r="AO195" s="639"/>
      <c r="AP195" s="639"/>
      <c r="AQ195" s="639"/>
      <c r="AR195" s="639"/>
      <c r="AS195" s="639"/>
      <c r="AT195" s="639"/>
      <c r="AU195" s="639"/>
      <c r="AV195" s="639"/>
      <c r="AW195" s="639"/>
      <c r="AX195" s="639"/>
      <c r="AY195" s="639"/>
      <c r="AZ195" s="640"/>
    </row>
    <row r="196" spans="1:52" s="600" customFormat="1" ht="18" hidden="1" customHeight="1">
      <c r="A196" s="578"/>
      <c r="B196" s="587"/>
      <c r="C196" s="587"/>
      <c r="D196" s="587" t="s">
        <v>540</v>
      </c>
      <c r="E196" s="639" t="s">
        <v>819</v>
      </c>
      <c r="F196" s="639"/>
      <c r="G196" s="639"/>
      <c r="H196" s="639"/>
      <c r="I196" s="639"/>
      <c r="J196" s="639"/>
      <c r="K196" s="639"/>
      <c r="L196" s="639"/>
      <c r="M196" s="639"/>
      <c r="N196" s="639"/>
      <c r="O196" s="639"/>
      <c r="P196" s="639"/>
      <c r="Q196" s="639"/>
      <c r="R196" s="639"/>
      <c r="S196" s="639"/>
      <c r="T196" s="639"/>
      <c r="U196" s="639"/>
      <c r="V196" s="639"/>
      <c r="W196" s="639"/>
      <c r="X196" s="639"/>
      <c r="Y196" s="639"/>
      <c r="Z196" s="639"/>
      <c r="AA196" s="639"/>
      <c r="AB196" s="639"/>
      <c r="AC196" s="639"/>
      <c r="AD196" s="639"/>
      <c r="AE196" s="639"/>
      <c r="AF196" s="639"/>
      <c r="AG196" s="639"/>
      <c r="AH196" s="639"/>
      <c r="AI196" s="639"/>
      <c r="AJ196" s="639"/>
      <c r="AK196" s="639"/>
      <c r="AL196" s="639"/>
      <c r="AM196" s="639"/>
      <c r="AN196" s="639"/>
      <c r="AO196" s="639"/>
      <c r="AP196" s="639"/>
      <c r="AQ196" s="639"/>
      <c r="AR196" s="639"/>
      <c r="AS196" s="639"/>
      <c r="AT196" s="639"/>
      <c r="AU196" s="639"/>
      <c r="AV196" s="639"/>
      <c r="AW196" s="639"/>
      <c r="AX196" s="639"/>
      <c r="AY196" s="639"/>
      <c r="AZ196" s="640"/>
    </row>
    <row r="197" spans="1:52" s="600" customFormat="1" ht="18" hidden="1" customHeight="1">
      <c r="A197" s="578"/>
      <c r="B197" s="587"/>
      <c r="C197" s="587"/>
      <c r="D197" s="587" t="s">
        <v>540</v>
      </c>
      <c r="E197" s="639" t="s">
        <v>820</v>
      </c>
      <c r="F197" s="639"/>
      <c r="G197" s="639"/>
      <c r="H197" s="639"/>
      <c r="I197" s="639"/>
      <c r="J197" s="639"/>
      <c r="K197" s="639"/>
      <c r="L197" s="639"/>
      <c r="M197" s="639"/>
      <c r="N197" s="639"/>
      <c r="O197" s="639"/>
      <c r="P197" s="639"/>
      <c r="Q197" s="639"/>
      <c r="R197" s="639"/>
      <c r="S197" s="639"/>
      <c r="T197" s="639"/>
      <c r="U197" s="639"/>
      <c r="V197" s="639"/>
      <c r="W197" s="639"/>
      <c r="X197" s="639"/>
      <c r="Y197" s="639"/>
      <c r="Z197" s="639"/>
      <c r="AA197" s="639"/>
      <c r="AB197" s="639"/>
      <c r="AC197" s="639"/>
      <c r="AD197" s="639"/>
      <c r="AE197" s="639"/>
      <c r="AF197" s="639"/>
      <c r="AG197" s="639"/>
      <c r="AH197" s="639"/>
      <c r="AI197" s="639"/>
      <c r="AJ197" s="639"/>
      <c r="AK197" s="639"/>
      <c r="AL197" s="639"/>
      <c r="AM197" s="639"/>
      <c r="AN197" s="639"/>
      <c r="AO197" s="639"/>
      <c r="AP197" s="639"/>
      <c r="AQ197" s="639"/>
      <c r="AR197" s="639"/>
      <c r="AS197" s="639"/>
      <c r="AT197" s="639"/>
      <c r="AU197" s="639"/>
      <c r="AV197" s="639"/>
      <c r="AW197" s="639"/>
      <c r="AX197" s="639"/>
      <c r="AY197" s="639"/>
      <c r="AZ197" s="640"/>
    </row>
    <row r="198" spans="1:52" s="600" customFormat="1" ht="18" hidden="1" customHeight="1">
      <c r="A198" s="578"/>
      <c r="B198" s="587"/>
      <c r="C198" s="587"/>
      <c r="D198" s="587" t="s">
        <v>540</v>
      </c>
      <c r="E198" s="639" t="s">
        <v>821</v>
      </c>
      <c r="F198" s="639"/>
      <c r="G198" s="639"/>
      <c r="H198" s="639"/>
      <c r="I198" s="639"/>
      <c r="J198" s="639"/>
      <c r="K198" s="639"/>
      <c r="L198" s="639"/>
      <c r="M198" s="639"/>
      <c r="N198" s="639"/>
      <c r="O198" s="639"/>
      <c r="P198" s="639"/>
      <c r="Q198" s="639"/>
      <c r="R198" s="639"/>
      <c r="S198" s="639"/>
      <c r="T198" s="639"/>
      <c r="U198" s="639"/>
      <c r="V198" s="639"/>
      <c r="W198" s="639"/>
      <c r="X198" s="639"/>
      <c r="Y198" s="639"/>
      <c r="Z198" s="639"/>
      <c r="AA198" s="639"/>
      <c r="AB198" s="639"/>
      <c r="AC198" s="639"/>
      <c r="AD198" s="639"/>
      <c r="AE198" s="639"/>
      <c r="AF198" s="639"/>
      <c r="AG198" s="639"/>
      <c r="AH198" s="639"/>
      <c r="AI198" s="639"/>
      <c r="AJ198" s="639"/>
      <c r="AK198" s="639"/>
      <c r="AL198" s="639"/>
      <c r="AM198" s="639"/>
      <c r="AN198" s="639"/>
      <c r="AO198" s="639"/>
      <c r="AP198" s="639"/>
      <c r="AQ198" s="639"/>
      <c r="AR198" s="639"/>
      <c r="AS198" s="639"/>
      <c r="AT198" s="639"/>
      <c r="AU198" s="639"/>
      <c r="AV198" s="639"/>
      <c r="AW198" s="639"/>
      <c r="AX198" s="639"/>
      <c r="AY198" s="639"/>
      <c r="AZ198" s="640"/>
    </row>
    <row r="199" spans="1:52" s="600" customFormat="1" ht="18" hidden="1" customHeight="1">
      <c r="A199" s="578"/>
      <c r="B199" s="587"/>
      <c r="C199" s="587"/>
      <c r="D199" s="587" t="s">
        <v>540</v>
      </c>
      <c r="E199" s="639" t="s">
        <v>822</v>
      </c>
      <c r="F199" s="639"/>
      <c r="G199" s="639"/>
      <c r="H199" s="639"/>
      <c r="I199" s="639"/>
      <c r="J199" s="639"/>
      <c r="K199" s="639"/>
      <c r="L199" s="639"/>
      <c r="M199" s="639"/>
      <c r="N199" s="639"/>
      <c r="O199" s="639"/>
      <c r="P199" s="639"/>
      <c r="Q199" s="639"/>
      <c r="R199" s="639"/>
      <c r="S199" s="639"/>
      <c r="T199" s="639"/>
      <c r="U199" s="639"/>
      <c r="V199" s="639"/>
      <c r="W199" s="639"/>
      <c r="X199" s="639"/>
      <c r="Y199" s="639"/>
      <c r="Z199" s="639"/>
      <c r="AA199" s="639"/>
      <c r="AB199" s="639"/>
      <c r="AC199" s="639"/>
      <c r="AD199" s="639"/>
      <c r="AE199" s="639"/>
      <c r="AF199" s="639"/>
      <c r="AG199" s="639"/>
      <c r="AH199" s="639"/>
      <c r="AI199" s="639"/>
      <c r="AJ199" s="639"/>
      <c r="AK199" s="639"/>
      <c r="AL199" s="639"/>
      <c r="AM199" s="639"/>
      <c r="AN199" s="639"/>
      <c r="AO199" s="639"/>
      <c r="AP199" s="639"/>
      <c r="AQ199" s="639"/>
      <c r="AR199" s="639"/>
      <c r="AS199" s="639"/>
      <c r="AT199" s="639"/>
      <c r="AU199" s="639"/>
      <c r="AV199" s="639"/>
      <c r="AW199" s="639"/>
      <c r="AX199" s="639"/>
      <c r="AY199" s="639"/>
      <c r="AZ199" s="640"/>
    </row>
    <row r="200" spans="1:52" s="600" customFormat="1" ht="18" customHeight="1" thickBot="1">
      <c r="A200" s="578">
        <f>IF(K$169&gt;0,1,0)</f>
        <v>0</v>
      </c>
      <c r="B200" s="587"/>
      <c r="C200" s="587"/>
      <c r="D200" s="639"/>
      <c r="E200" s="641"/>
      <c r="F200" s="641"/>
      <c r="G200" s="641"/>
      <c r="H200" s="641"/>
      <c r="I200" s="641"/>
      <c r="J200" s="641"/>
      <c r="K200" s="641"/>
      <c r="L200" s="641"/>
      <c r="M200" s="641"/>
      <c r="N200" s="641"/>
      <c r="O200" s="641"/>
      <c r="P200" s="641"/>
      <c r="Q200" s="641"/>
      <c r="R200" s="641"/>
      <c r="S200" s="641"/>
      <c r="T200" s="641"/>
      <c r="U200" s="641"/>
      <c r="V200" s="641"/>
      <c r="W200" s="641"/>
      <c r="X200" s="641"/>
      <c r="Y200" s="641"/>
      <c r="Z200" s="641"/>
      <c r="AA200" s="641"/>
      <c r="AB200" s="641"/>
      <c r="AC200" s="641"/>
      <c r="AD200" s="641"/>
      <c r="AE200" s="641"/>
      <c r="AF200" s="641"/>
      <c r="AG200" s="641"/>
      <c r="AH200" s="641"/>
      <c r="AI200" s="641"/>
      <c r="AJ200" s="641"/>
      <c r="AK200" s="641"/>
      <c r="AL200" s="641"/>
      <c r="AM200" s="641"/>
      <c r="AN200" s="641"/>
      <c r="AO200" s="641"/>
      <c r="AP200" s="641"/>
      <c r="AQ200" s="641"/>
      <c r="AR200" s="641"/>
      <c r="AS200" s="641"/>
      <c r="AT200" s="641"/>
      <c r="AU200" s="641"/>
      <c r="AV200" s="641"/>
      <c r="AW200" s="641"/>
      <c r="AX200" s="641"/>
      <c r="AY200" s="641"/>
      <c r="AZ200" s="640"/>
    </row>
    <row r="201" spans="1:52" ht="33" thickTop="1" thickBot="1">
      <c r="A201" s="578">
        <f>IF(K$219&gt;0,1,0)</f>
        <v>0</v>
      </c>
      <c r="B201" s="2117" t="s">
        <v>823</v>
      </c>
      <c r="C201" s="2118"/>
      <c r="D201" s="2118"/>
      <c r="E201" s="2118"/>
      <c r="F201" s="2118"/>
      <c r="G201" s="2118"/>
      <c r="H201" s="2118"/>
      <c r="I201" s="2118"/>
      <c r="J201" s="2118"/>
      <c r="K201" s="2118"/>
      <c r="L201" s="2118"/>
      <c r="M201" s="2118"/>
      <c r="N201" s="2118"/>
      <c r="O201" s="2118"/>
      <c r="P201" s="2118"/>
      <c r="Q201" s="2118"/>
      <c r="R201" s="2118"/>
      <c r="S201" s="2118"/>
      <c r="T201" s="2118"/>
      <c r="U201" s="2118"/>
      <c r="V201" s="2118"/>
      <c r="W201" s="2118"/>
      <c r="X201" s="2118"/>
      <c r="Y201" s="2118"/>
      <c r="Z201" s="2118"/>
      <c r="AA201" s="2118"/>
      <c r="AB201" s="2118"/>
      <c r="AC201" s="2118"/>
      <c r="AD201" s="2118"/>
      <c r="AE201" s="2118"/>
      <c r="AF201" s="2118"/>
      <c r="AG201" s="2118"/>
      <c r="AH201" s="2118"/>
      <c r="AI201" s="2118"/>
      <c r="AJ201" s="2118"/>
      <c r="AK201" s="2118"/>
      <c r="AL201" s="2118"/>
      <c r="AM201" s="2118"/>
      <c r="AN201" s="2118"/>
      <c r="AO201" s="2118"/>
      <c r="AP201" s="2118"/>
      <c r="AQ201" s="2118"/>
      <c r="AR201" s="2118"/>
      <c r="AS201" s="2118"/>
      <c r="AT201" s="2118"/>
      <c r="AU201" s="2118"/>
      <c r="AV201" s="2118"/>
      <c r="AW201" s="2118"/>
      <c r="AX201" s="2118"/>
      <c r="AY201" s="2119"/>
      <c r="AZ201" s="574"/>
    </row>
    <row r="202" spans="1:52" s="580" customFormat="1" ht="9.9499999999999993" customHeight="1" thickTop="1">
      <c r="A202" s="578">
        <f t="shared" ref="A202:A235" si="4">IF(K$219&gt;0,1,0)</f>
        <v>0</v>
      </c>
      <c r="B202" s="579"/>
      <c r="C202" s="579"/>
      <c r="D202" s="579"/>
      <c r="E202" s="579"/>
      <c r="F202" s="579"/>
      <c r="G202" s="579"/>
      <c r="H202" s="579"/>
      <c r="I202" s="579"/>
      <c r="J202" s="579"/>
      <c r="K202" s="579"/>
      <c r="L202" s="579"/>
      <c r="M202" s="579"/>
      <c r="N202" s="579"/>
      <c r="O202" s="579"/>
      <c r="P202" s="579"/>
      <c r="Q202" s="579"/>
      <c r="R202" s="579"/>
      <c r="S202" s="579"/>
      <c r="T202" s="579"/>
      <c r="U202" s="579"/>
      <c r="V202" s="579"/>
      <c r="W202" s="579"/>
      <c r="X202" s="579"/>
      <c r="Y202" s="579"/>
      <c r="Z202" s="579"/>
      <c r="AA202" s="579"/>
      <c r="AB202" s="579"/>
      <c r="AC202" s="579"/>
      <c r="AD202" s="579"/>
      <c r="AE202" s="579"/>
      <c r="AF202" s="579"/>
      <c r="AG202" s="579"/>
      <c r="AH202" s="579"/>
      <c r="AI202" s="579"/>
      <c r="AJ202" s="579"/>
      <c r="AK202" s="579"/>
      <c r="AL202" s="579"/>
      <c r="AM202" s="579"/>
      <c r="AN202" s="579"/>
      <c r="AO202" s="579"/>
      <c r="AP202" s="579"/>
      <c r="AQ202" s="579"/>
      <c r="AR202" s="579"/>
      <c r="AS202" s="579"/>
      <c r="AT202" s="579"/>
      <c r="AU202" s="579"/>
      <c r="AV202" s="579"/>
      <c r="AW202" s="579"/>
      <c r="AX202" s="579"/>
      <c r="AY202" s="579"/>
    </row>
    <row r="203" spans="1:52" s="584" customFormat="1" ht="30" customHeight="1">
      <c r="A203" s="578">
        <f t="shared" si="4"/>
        <v>0</v>
      </c>
      <c r="B203" s="581"/>
      <c r="C203" s="581"/>
      <c r="D203" s="581"/>
      <c r="E203" s="581"/>
      <c r="F203" s="2120" t="s">
        <v>768</v>
      </c>
      <c r="G203" s="2120"/>
      <c r="H203" s="2120"/>
      <c r="I203" s="2120"/>
      <c r="J203" s="2120"/>
      <c r="K203" s="2120"/>
      <c r="L203" s="2172">
        <f>+'6-3표준조사(4)'!K304</f>
        <v>0</v>
      </c>
      <c r="M203" s="2121"/>
      <c r="N203" s="2121"/>
      <c r="O203" s="2121"/>
      <c r="P203" s="2121"/>
      <c r="Q203" s="2121"/>
      <c r="R203" s="582"/>
      <c r="S203" s="582"/>
      <c r="T203" s="2120" t="s">
        <v>769</v>
      </c>
      <c r="U203" s="2120"/>
      <c r="V203" s="2120"/>
      <c r="W203" s="2120"/>
      <c r="X203" s="2120"/>
      <c r="Y203" s="2120"/>
      <c r="Z203" s="2172">
        <f>+'6-3표준조사(4)'!L304</f>
        <v>0</v>
      </c>
      <c r="AA203" s="2121"/>
      <c r="AB203" s="2121"/>
      <c r="AC203" s="2121"/>
      <c r="AD203" s="2121"/>
      <c r="AE203" s="2121"/>
      <c r="AF203" s="582"/>
      <c r="AG203" s="582"/>
      <c r="AH203" s="2120" t="s">
        <v>770</v>
      </c>
      <c r="AI203" s="2120"/>
      <c r="AJ203" s="2120"/>
      <c r="AK203" s="2120"/>
      <c r="AL203" s="2120"/>
      <c r="AM203" s="2120"/>
      <c r="AN203" s="2120"/>
      <c r="AO203" s="2121">
        <f>+'6-3표준조사(4)'!R304</f>
        <v>0</v>
      </c>
      <c r="AP203" s="2121"/>
      <c r="AQ203" s="2121"/>
      <c r="AR203" s="2121"/>
      <c r="AS203" s="2121"/>
      <c r="AT203" s="2121"/>
      <c r="AU203" s="583"/>
      <c r="AV203" s="583"/>
      <c r="AW203" s="583"/>
      <c r="AX203" s="583"/>
      <c r="AY203" s="581"/>
    </row>
    <row r="204" spans="1:52" s="580" customFormat="1" ht="14.25" customHeight="1">
      <c r="A204" s="578">
        <f t="shared" si="4"/>
        <v>0</v>
      </c>
      <c r="B204" s="579"/>
      <c r="C204" s="579"/>
      <c r="D204" s="579"/>
      <c r="E204" s="579"/>
      <c r="F204" s="579"/>
      <c r="G204" s="579"/>
      <c r="H204" s="579"/>
      <c r="I204" s="579"/>
      <c r="J204" s="579"/>
      <c r="K204" s="579"/>
      <c r="L204" s="579"/>
      <c r="M204" s="579"/>
      <c r="N204" s="579"/>
      <c r="O204" s="579"/>
      <c r="P204" s="579"/>
      <c r="Q204" s="579"/>
      <c r="R204" s="579"/>
      <c r="S204" s="579"/>
      <c r="T204" s="579"/>
      <c r="U204" s="579"/>
      <c r="V204" s="579"/>
      <c r="W204" s="579"/>
      <c r="X204" s="579"/>
      <c r="Y204" s="579"/>
      <c r="Z204" s="579"/>
      <c r="AA204" s="579"/>
      <c r="AB204" s="579"/>
      <c r="AC204" s="579"/>
      <c r="AD204" s="579"/>
      <c r="AE204" s="579"/>
      <c r="AF204" s="579"/>
      <c r="AG204" s="579"/>
      <c r="AH204" s="579"/>
      <c r="AI204" s="579"/>
      <c r="AJ204" s="579"/>
      <c r="AK204" s="579"/>
      <c r="AL204" s="579"/>
      <c r="AM204" s="579"/>
      <c r="AN204" s="579"/>
      <c r="AO204" s="579"/>
      <c r="AP204" s="579"/>
      <c r="AQ204" s="579"/>
      <c r="AR204" s="579"/>
      <c r="AS204" s="579"/>
      <c r="AT204" s="579"/>
      <c r="AU204" s="579"/>
      <c r="AV204" s="579"/>
      <c r="AW204" s="579"/>
      <c r="AX204" s="579"/>
      <c r="AY204" s="579"/>
    </row>
    <row r="205" spans="1:52" s="586" customFormat="1" ht="20.100000000000001" customHeight="1">
      <c r="A205" s="578">
        <f t="shared" si="4"/>
        <v>0</v>
      </c>
      <c r="B205" s="2116" t="s">
        <v>771</v>
      </c>
      <c r="C205" s="2116"/>
      <c r="D205" s="2116"/>
      <c r="E205" s="2116"/>
      <c r="F205" s="2116"/>
      <c r="G205" s="2116"/>
      <c r="H205" s="2116"/>
      <c r="I205" s="2116"/>
      <c r="J205" s="2116"/>
      <c r="K205" s="2116"/>
      <c r="L205" s="2116"/>
      <c r="M205" s="2116"/>
      <c r="N205" s="2116"/>
      <c r="O205" s="2116"/>
      <c r="P205" s="2116"/>
      <c r="Q205" s="2116"/>
      <c r="R205" s="2116"/>
      <c r="S205" s="2116"/>
      <c r="T205" s="2116"/>
      <c r="U205" s="2116"/>
      <c r="V205" s="2116"/>
      <c r="W205" s="2116"/>
      <c r="X205" s="2116"/>
      <c r="Y205" s="2116"/>
      <c r="Z205" s="2116"/>
      <c r="AA205" s="2116"/>
      <c r="AB205" s="2116"/>
      <c r="AC205" s="2116"/>
      <c r="AD205" s="2116"/>
      <c r="AE205" s="2116"/>
      <c r="AF205" s="2116"/>
      <c r="AG205" s="2116"/>
      <c r="AH205" s="2116"/>
      <c r="AI205" s="2116"/>
      <c r="AJ205" s="2116"/>
      <c r="AK205" s="2116"/>
      <c r="AL205" s="2116"/>
      <c r="AM205" s="2116"/>
      <c r="AN205" s="2116"/>
      <c r="AO205" s="2116"/>
      <c r="AP205" s="2116"/>
      <c r="AQ205" s="2116"/>
      <c r="AR205" s="2116"/>
      <c r="AS205" s="2116"/>
      <c r="AT205" s="2116"/>
      <c r="AU205" s="2116"/>
      <c r="AV205" s="2116"/>
      <c r="AW205" s="2116"/>
      <c r="AX205" s="2116"/>
      <c r="AY205" s="2116"/>
      <c r="AZ205" s="585"/>
    </row>
    <row r="206" spans="1:52" s="586" customFormat="1" ht="18" customHeight="1">
      <c r="A206" s="578">
        <f t="shared" si="4"/>
        <v>0</v>
      </c>
      <c r="B206" s="587"/>
      <c r="C206" s="587" t="s">
        <v>772</v>
      </c>
      <c r="D206" s="588" t="s">
        <v>773</v>
      </c>
      <c r="E206" s="588"/>
      <c r="F206" s="589"/>
      <c r="G206" s="589"/>
      <c r="H206" s="589"/>
      <c r="I206" s="589"/>
      <c r="J206" s="590"/>
      <c r="K206" s="587"/>
      <c r="L206" s="587"/>
      <c r="M206" s="588"/>
      <c r="N206" s="588"/>
      <c r="O206" s="590"/>
      <c r="P206" s="588"/>
      <c r="Q206" s="588"/>
      <c r="R206" s="588"/>
      <c r="S206" s="588"/>
      <c r="T206" s="588"/>
      <c r="U206" s="588"/>
      <c r="V206" s="588"/>
      <c r="W206" s="588"/>
      <c r="X206" s="588"/>
      <c r="Y206" s="588"/>
      <c r="Z206" s="588"/>
      <c r="AA206" s="588"/>
      <c r="AB206" s="588"/>
      <c r="AC206" s="588"/>
      <c r="AD206" s="588"/>
      <c r="AE206" s="588"/>
      <c r="AF206" s="587"/>
      <c r="AG206" s="587"/>
      <c r="AH206" s="587"/>
      <c r="AI206" s="587"/>
      <c r="AJ206" s="587"/>
      <c r="AK206" s="587"/>
      <c r="AL206" s="587"/>
      <c r="AM206" s="587"/>
      <c r="AN206" s="587"/>
      <c r="AO206" s="587"/>
      <c r="AP206" s="587"/>
      <c r="AQ206" s="587"/>
      <c r="AR206" s="587"/>
      <c r="AS206" s="587"/>
      <c r="AT206" s="587"/>
      <c r="AU206" s="587"/>
      <c r="AV206" s="587"/>
      <c r="AW206" s="587"/>
      <c r="AX206" s="587"/>
      <c r="AY206" s="587"/>
    </row>
    <row r="207" spans="1:52" s="586" customFormat="1" ht="18" customHeight="1">
      <c r="A207" s="578">
        <f t="shared" si="4"/>
        <v>0</v>
      </c>
      <c r="B207" s="587"/>
      <c r="C207" s="587"/>
      <c r="D207" s="587" t="s">
        <v>540</v>
      </c>
      <c r="E207" s="588" t="str">
        <f>CONCATENATE(L203," 임반 ",Z203," 소반 은 해발고",'6-3표준조사(4)'!W303,"m ~ ",'6-3표준조사(4)'!W304,"m 사이에 분포한다.")</f>
        <v>0 임반 0 소반 은 해발고m ~ m 사이에 분포한다.</v>
      </c>
      <c r="F207" s="588"/>
      <c r="G207" s="588"/>
      <c r="H207" s="588"/>
      <c r="I207" s="588"/>
      <c r="J207" s="588"/>
      <c r="K207" s="588"/>
      <c r="L207" s="588"/>
      <c r="M207" s="588"/>
      <c r="N207" s="588"/>
      <c r="O207" s="588"/>
      <c r="P207" s="588"/>
      <c r="Q207" s="588"/>
      <c r="R207" s="588"/>
      <c r="S207" s="588"/>
      <c r="T207" s="588"/>
      <c r="U207" s="588"/>
      <c r="V207" s="588"/>
      <c r="W207" s="588"/>
      <c r="X207" s="588"/>
      <c r="Y207" s="588"/>
      <c r="Z207" s="588"/>
      <c r="AA207" s="588"/>
      <c r="AB207" s="588"/>
      <c r="AC207" s="588"/>
      <c r="AD207" s="588"/>
      <c r="AE207" s="588"/>
      <c r="AF207" s="588"/>
      <c r="AG207" s="588"/>
      <c r="AH207" s="588"/>
      <c r="AI207" s="588"/>
      <c r="AJ207" s="591"/>
      <c r="AK207" s="591"/>
      <c r="AL207" s="591"/>
      <c r="AM207" s="588"/>
      <c r="AN207" s="588"/>
      <c r="AO207" s="588"/>
      <c r="AP207" s="588"/>
      <c r="AQ207" s="588"/>
      <c r="AR207" s="588"/>
      <c r="AS207" s="588"/>
      <c r="AT207" s="588"/>
      <c r="AU207" s="588"/>
      <c r="AV207" s="588"/>
      <c r="AW207" s="588"/>
      <c r="AX207" s="588"/>
      <c r="AY207" s="588"/>
    </row>
    <row r="208" spans="1:52" s="586" customFormat="1" ht="18" customHeight="1">
      <c r="A208" s="578">
        <f t="shared" si="4"/>
        <v>0</v>
      </c>
      <c r="B208" s="587"/>
      <c r="C208" s="587"/>
      <c r="D208" s="587" t="s">
        <v>540</v>
      </c>
      <c r="E208" s="587" t="str">
        <f>CONCATENATE("소반의 경사도는 평균 ",'6-3표준조사(4)'!W305,"˚로 ",'6-3표준조사(4)'!P306,"경사이고, 임지의 잔재를 제외하고 장애물은 많지 않다.")</f>
        <v>소반의 경사도는 평균 ˚로 완 (15˚ 이하)경사이고, 임지의 잔재를 제외하고 장애물은 많지 않다.</v>
      </c>
      <c r="F208" s="587"/>
      <c r="G208" s="587"/>
      <c r="H208" s="587"/>
      <c r="I208" s="587"/>
      <c r="J208" s="587"/>
      <c r="K208" s="587"/>
      <c r="L208" s="587"/>
      <c r="M208" s="587"/>
      <c r="N208" s="587"/>
      <c r="O208" s="587"/>
      <c r="P208" s="587"/>
      <c r="Q208" s="587"/>
      <c r="R208" s="587"/>
      <c r="S208" s="587"/>
      <c r="T208" s="587"/>
      <c r="U208" s="587"/>
      <c r="V208" s="587"/>
      <c r="W208" s="587"/>
      <c r="X208" s="587"/>
      <c r="Y208" s="587"/>
      <c r="Z208" s="587"/>
      <c r="AA208" s="587"/>
      <c r="AB208" s="587"/>
      <c r="AC208" s="587"/>
      <c r="AD208" s="587"/>
      <c r="AE208" s="587"/>
      <c r="AF208" s="587"/>
      <c r="AG208" s="587"/>
      <c r="AH208" s="587"/>
      <c r="AI208" s="587"/>
      <c r="AJ208" s="587"/>
      <c r="AK208" s="587"/>
      <c r="AL208" s="587"/>
      <c r="AM208" s="587"/>
      <c r="AN208" s="587"/>
      <c r="AO208" s="587"/>
      <c r="AP208" s="587"/>
      <c r="AQ208" s="587"/>
      <c r="AR208" s="587"/>
      <c r="AS208" s="587"/>
      <c r="AT208" s="587"/>
      <c r="AU208" s="587"/>
      <c r="AV208" s="587"/>
      <c r="AW208" s="587"/>
      <c r="AX208" s="587"/>
      <c r="AY208" s="587"/>
    </row>
    <row r="209" spans="1:74" s="586" customFormat="1" ht="18" customHeight="1">
      <c r="A209" s="578">
        <f t="shared" si="4"/>
        <v>0</v>
      </c>
      <c r="B209" s="587"/>
      <c r="C209" s="587" t="s">
        <v>405</v>
      </c>
      <c r="D209" s="587" t="s">
        <v>777</v>
      </c>
      <c r="E209" s="587"/>
      <c r="F209" s="587"/>
      <c r="G209" s="587"/>
      <c r="H209" s="587"/>
      <c r="I209" s="587"/>
      <c r="J209" s="587"/>
      <c r="K209" s="588"/>
      <c r="L209" s="588"/>
      <c r="M209" s="592"/>
      <c r="N209" s="587"/>
      <c r="O209" s="587"/>
      <c r="P209" s="593"/>
      <c r="Q209" s="593"/>
      <c r="R209" s="593"/>
      <c r="S209" s="593"/>
      <c r="T209" s="593"/>
      <c r="U209" s="587"/>
      <c r="V209" s="587"/>
      <c r="W209" s="587"/>
      <c r="X209" s="587"/>
      <c r="Y209" s="587"/>
      <c r="Z209" s="587"/>
      <c r="AA209" s="587"/>
      <c r="AB209" s="587"/>
      <c r="AC209" s="587"/>
      <c r="AD209" s="587"/>
      <c r="AE209" s="587"/>
      <c r="AF209" s="587"/>
      <c r="AG209" s="587"/>
      <c r="AH209" s="587"/>
      <c r="AI209" s="587"/>
      <c r="AJ209" s="587"/>
      <c r="AK209" s="587"/>
      <c r="AL209" s="587"/>
      <c r="AM209" s="587"/>
      <c r="AN209" s="587"/>
      <c r="AO209" s="587"/>
      <c r="AP209" s="587"/>
      <c r="AQ209" s="587"/>
      <c r="AR209" s="587"/>
      <c r="AS209" s="587"/>
      <c r="AT209" s="587"/>
      <c r="AU209" s="587"/>
      <c r="AV209" s="587"/>
      <c r="AW209" s="587"/>
      <c r="AX209" s="587"/>
      <c r="AY209" s="587"/>
    </row>
    <row r="210" spans="1:74" s="586" customFormat="1" ht="18" customHeight="1">
      <c r="A210" s="578">
        <f t="shared" si="4"/>
        <v>0</v>
      </c>
      <c r="B210" s="587"/>
      <c r="C210" s="587"/>
      <c r="D210" s="587" t="s">
        <v>540</v>
      </c>
      <c r="E210" s="588" t="str">
        <f>CONCATENATE("사업대상지는 ",'6-3표준조사(4)'!N304," ",'6-3표준조사(4)'!O304," ",'6-3표준조사(4)'!P304,"이다." )</f>
        <v>사업대상지는   번지이다.</v>
      </c>
      <c r="F210" s="588"/>
      <c r="G210" s="588"/>
      <c r="H210" s="587"/>
      <c r="I210" s="587"/>
      <c r="J210" s="587"/>
      <c r="K210" s="587"/>
      <c r="L210" s="587"/>
      <c r="M210" s="587"/>
      <c r="N210" s="587"/>
      <c r="O210" s="587"/>
      <c r="P210" s="587"/>
      <c r="Q210" s="587"/>
      <c r="R210" s="587"/>
      <c r="S210" s="587"/>
      <c r="T210" s="587"/>
      <c r="U210" s="587"/>
      <c r="V210" s="587"/>
      <c r="W210" s="587"/>
      <c r="X210" s="587"/>
      <c r="Y210" s="587"/>
      <c r="Z210" s="587"/>
      <c r="AA210" s="587"/>
      <c r="AB210" s="587"/>
      <c r="AC210" s="587"/>
      <c r="AD210" s="587"/>
      <c r="AE210" s="587"/>
      <c r="AF210" s="587"/>
      <c r="AG210" s="587"/>
      <c r="AH210" s="587"/>
      <c r="AI210" s="587"/>
      <c r="AJ210" s="588"/>
      <c r="AK210" s="588"/>
      <c r="AL210" s="588"/>
      <c r="AM210" s="588"/>
      <c r="AN210" s="588"/>
      <c r="AO210" s="588"/>
      <c r="AP210" s="588"/>
      <c r="AQ210" s="588"/>
      <c r="AR210" s="588"/>
      <c r="AS210" s="588"/>
      <c r="AT210" s="588"/>
      <c r="AU210" s="588"/>
      <c r="AV210" s="588"/>
      <c r="AW210" s="588"/>
      <c r="AX210" s="588"/>
      <c r="AY210" s="588"/>
      <c r="AZ210" s="594"/>
    </row>
    <row r="211" spans="1:74" s="586" customFormat="1" ht="18" customHeight="1">
      <c r="A211" s="578">
        <f t="shared" si="4"/>
        <v>0</v>
      </c>
      <c r="B211" s="587"/>
      <c r="C211" s="587"/>
      <c r="D211" s="587" t="s">
        <v>540</v>
      </c>
      <c r="E211" s="588" t="str">
        <f>CONCATENATE("소반내에 묘지 및 조림목이 고사하여 풀베기 작업이 필요없는 지역을 제외한 풀베기사업 대상면적은 ",'6-3표준조사(4)'!Q304,"ha 이다.")</f>
        <v>소반내에 묘지 및 조림목이 고사하여 풀베기 작업이 필요없는 지역을 제외한 풀베기사업 대상면적은 0ha 이다.</v>
      </c>
      <c r="F211" s="588"/>
      <c r="G211" s="588"/>
      <c r="H211" s="588"/>
      <c r="I211" s="588"/>
      <c r="J211" s="588"/>
      <c r="K211" s="588"/>
      <c r="L211" s="588"/>
      <c r="M211" s="588"/>
      <c r="N211" s="588"/>
      <c r="O211" s="588"/>
      <c r="P211" s="588"/>
      <c r="Q211" s="588"/>
      <c r="R211" s="588"/>
      <c r="S211" s="588"/>
      <c r="T211" s="588"/>
      <c r="U211" s="588"/>
      <c r="V211" s="588"/>
      <c r="W211" s="588"/>
      <c r="X211" s="588"/>
      <c r="Y211" s="588"/>
      <c r="Z211" s="588"/>
      <c r="AA211" s="588"/>
      <c r="AB211" s="588"/>
      <c r="AC211" s="588"/>
      <c r="AD211" s="588"/>
      <c r="AE211" s="588"/>
      <c r="AF211" s="588"/>
      <c r="AG211" s="588"/>
      <c r="AH211" s="588"/>
      <c r="AI211" s="588"/>
      <c r="AJ211" s="588"/>
      <c r="AK211" s="588"/>
      <c r="AL211" s="588"/>
      <c r="AM211" s="588"/>
      <c r="AN211" s="588"/>
      <c r="AO211" s="588"/>
      <c r="AP211" s="588"/>
      <c r="AQ211" s="588"/>
      <c r="AR211" s="588"/>
      <c r="AS211" s="588"/>
      <c r="AT211" s="588"/>
      <c r="AU211" s="588"/>
      <c r="AV211" s="588"/>
      <c r="AW211" s="588"/>
      <c r="AX211" s="588"/>
      <c r="AY211" s="588"/>
      <c r="AZ211" s="594"/>
    </row>
    <row r="212" spans="1:74" s="586" customFormat="1" ht="18" customHeight="1">
      <c r="A212" s="578">
        <f t="shared" si="4"/>
        <v>0</v>
      </c>
      <c r="B212" s="587"/>
      <c r="C212" s="587" t="s">
        <v>407</v>
      </c>
      <c r="D212" s="587" t="s">
        <v>779</v>
      </c>
      <c r="E212" s="588"/>
      <c r="F212" s="588"/>
      <c r="G212" s="588"/>
      <c r="H212" s="588"/>
      <c r="I212" s="588"/>
      <c r="J212" s="588"/>
      <c r="K212" s="588"/>
      <c r="L212" s="588"/>
      <c r="M212" s="588"/>
      <c r="N212" s="588"/>
      <c r="O212" s="588"/>
      <c r="P212" s="588"/>
      <c r="Q212" s="588"/>
      <c r="R212" s="588"/>
      <c r="S212" s="588"/>
      <c r="T212" s="588"/>
      <c r="U212" s="588"/>
      <c r="V212" s="588"/>
      <c r="W212" s="588"/>
      <c r="X212" s="588"/>
      <c r="Y212" s="588"/>
      <c r="Z212" s="588"/>
      <c r="AA212" s="588"/>
      <c r="AB212" s="588"/>
      <c r="AC212" s="588"/>
      <c r="AD212" s="588"/>
      <c r="AE212" s="588"/>
      <c r="AF212" s="588"/>
      <c r="AG212" s="588"/>
      <c r="AH212" s="595"/>
      <c r="AI212" s="595"/>
      <c r="AJ212" s="595"/>
      <c r="AK212" s="588"/>
      <c r="AL212" s="588"/>
      <c r="AM212" s="588"/>
      <c r="AN212" s="588"/>
      <c r="AO212" s="588"/>
      <c r="AP212" s="588"/>
      <c r="AQ212" s="588"/>
      <c r="AR212" s="588"/>
      <c r="AS212" s="588"/>
      <c r="AT212" s="588"/>
      <c r="AU212" s="588"/>
      <c r="AV212" s="588"/>
      <c r="AW212" s="588"/>
      <c r="AX212" s="588"/>
      <c r="AY212" s="588"/>
      <c r="AZ212" s="594"/>
    </row>
    <row r="213" spans="1:74" s="586" customFormat="1" ht="18" customHeight="1">
      <c r="A213" s="578">
        <f t="shared" si="4"/>
        <v>0</v>
      </c>
      <c r="B213" s="596"/>
      <c r="C213" s="596"/>
      <c r="D213" s="596" t="s">
        <v>540</v>
      </c>
      <c r="E213" s="597" t="s">
        <v>2074</v>
      </c>
      <c r="F213" s="597"/>
      <c r="G213" s="597"/>
      <c r="H213" s="597"/>
      <c r="I213" s="597"/>
      <c r="J213" s="597"/>
      <c r="K213" s="597"/>
      <c r="L213" s="597"/>
      <c r="M213" s="597"/>
      <c r="N213" s="597"/>
      <c r="O213" s="597"/>
      <c r="P213" s="597"/>
      <c r="Q213" s="597"/>
      <c r="R213" s="597"/>
      <c r="S213" s="597"/>
      <c r="T213" s="597"/>
      <c r="U213" s="597"/>
      <c r="V213" s="597"/>
      <c r="W213" s="597"/>
      <c r="X213" s="597"/>
      <c r="Y213" s="597"/>
      <c r="Z213" s="597"/>
      <c r="AA213" s="597"/>
      <c r="AB213" s="597"/>
      <c r="AC213" s="597"/>
      <c r="AD213" s="597"/>
      <c r="AE213" s="597"/>
      <c r="AF213" s="597"/>
      <c r="AG213" s="597"/>
      <c r="AH213" s="598"/>
      <c r="AI213" s="598"/>
      <c r="AJ213" s="598"/>
      <c r="AK213" s="597"/>
      <c r="AL213" s="597"/>
      <c r="AM213" s="597"/>
      <c r="AN213" s="597"/>
      <c r="AO213" s="597"/>
      <c r="AP213" s="597"/>
      <c r="AQ213" s="597"/>
      <c r="AR213" s="597"/>
      <c r="AS213" s="597"/>
      <c r="AT213" s="597"/>
      <c r="AU213" s="597"/>
      <c r="AV213" s="597"/>
      <c r="AW213" s="597"/>
      <c r="AX213" s="597"/>
      <c r="AY213" s="597"/>
      <c r="AZ213" s="594"/>
    </row>
    <row r="214" spans="1:74" s="586" customFormat="1" ht="14.25" customHeight="1">
      <c r="A214" s="578">
        <f t="shared" si="4"/>
        <v>0</v>
      </c>
      <c r="B214" s="587"/>
      <c r="C214" s="587"/>
      <c r="D214" s="599"/>
      <c r="E214" s="599"/>
      <c r="F214" s="599"/>
      <c r="G214" s="599"/>
      <c r="H214" s="599"/>
      <c r="I214" s="599"/>
      <c r="J214" s="599"/>
      <c r="K214" s="599"/>
      <c r="L214" s="599"/>
      <c r="M214" s="599"/>
      <c r="N214" s="599"/>
      <c r="O214" s="599"/>
      <c r="P214" s="599"/>
      <c r="Q214" s="599"/>
      <c r="R214" s="599"/>
      <c r="S214" s="599"/>
      <c r="T214" s="599"/>
      <c r="U214" s="599"/>
      <c r="V214" s="599"/>
      <c r="W214" s="599"/>
      <c r="X214" s="599"/>
      <c r="Y214" s="599"/>
      <c r="Z214" s="599"/>
      <c r="AA214" s="599"/>
      <c r="AB214" s="599"/>
      <c r="AC214" s="599"/>
      <c r="AD214" s="599"/>
      <c r="AE214" s="599"/>
      <c r="AF214" s="599"/>
      <c r="AG214" s="599"/>
      <c r="AH214" s="599"/>
      <c r="AI214" s="599"/>
      <c r="AJ214" s="599"/>
      <c r="AK214" s="599"/>
      <c r="AL214" s="599"/>
      <c r="AM214" s="599"/>
      <c r="AN214" s="599"/>
      <c r="AO214" s="599"/>
      <c r="AP214" s="599"/>
      <c r="AQ214" s="599"/>
      <c r="AR214" s="599"/>
      <c r="AS214" s="599"/>
      <c r="AT214" s="599"/>
      <c r="AU214" s="599"/>
      <c r="AV214" s="599"/>
      <c r="AW214" s="599"/>
      <c r="AX214" s="599"/>
      <c r="AY214" s="599"/>
      <c r="AZ214" s="594"/>
      <c r="BA214" s="600"/>
      <c r="BB214" s="600"/>
      <c r="BC214" s="600"/>
      <c r="BD214" s="600"/>
      <c r="BE214" s="600"/>
      <c r="BF214" s="600"/>
      <c r="BG214" s="600"/>
      <c r="BH214" s="600"/>
      <c r="BI214" s="600"/>
      <c r="BJ214" s="600"/>
    </row>
    <row r="215" spans="1:74" s="580" customFormat="1" ht="20.100000000000001" customHeight="1">
      <c r="A215" s="578">
        <f t="shared" si="4"/>
        <v>0</v>
      </c>
      <c r="B215" s="2116" t="s">
        <v>780</v>
      </c>
      <c r="C215" s="2116"/>
      <c r="D215" s="2116"/>
      <c r="E215" s="2116"/>
      <c r="F215" s="2116"/>
      <c r="G215" s="2116"/>
      <c r="H215" s="2116"/>
      <c r="I215" s="2116"/>
      <c r="J215" s="2116"/>
      <c r="K215" s="2116"/>
      <c r="L215" s="2116"/>
      <c r="M215" s="2116"/>
      <c r="N215" s="2116"/>
      <c r="O215" s="2116"/>
      <c r="P215" s="2116"/>
      <c r="Q215" s="2116"/>
      <c r="R215" s="2116"/>
      <c r="S215" s="2116"/>
      <c r="T215" s="2116"/>
      <c r="U215" s="2116"/>
      <c r="V215" s="2116"/>
      <c r="W215" s="2116"/>
      <c r="X215" s="2116"/>
      <c r="Y215" s="2116"/>
      <c r="Z215" s="2116"/>
      <c r="AA215" s="2116"/>
      <c r="AB215" s="2116"/>
      <c r="AC215" s="2116"/>
      <c r="AD215" s="2116"/>
      <c r="AE215" s="2116"/>
      <c r="AF215" s="2116"/>
      <c r="AG215" s="2116"/>
      <c r="AH215" s="2116"/>
      <c r="AI215" s="2116"/>
      <c r="AJ215" s="2116"/>
      <c r="AK215" s="2116"/>
      <c r="AL215" s="2116"/>
      <c r="AM215" s="2116"/>
      <c r="AN215" s="2116"/>
      <c r="AO215" s="2116"/>
      <c r="AP215" s="2116"/>
      <c r="AQ215" s="2116"/>
      <c r="AR215" s="2116"/>
      <c r="AS215" s="2116"/>
      <c r="AT215" s="2116"/>
      <c r="AU215" s="2116"/>
      <c r="AV215" s="2116"/>
      <c r="AW215" s="2116"/>
      <c r="AX215" s="2116"/>
      <c r="AY215" s="2116"/>
      <c r="AZ215" s="585"/>
      <c r="BA215" s="600"/>
      <c r="BB215" s="601"/>
      <c r="BC215" s="601"/>
      <c r="BD215" s="601"/>
      <c r="BE215" s="601"/>
      <c r="BF215" s="601"/>
      <c r="BG215" s="601"/>
      <c r="BH215" s="601"/>
      <c r="BI215" s="601"/>
      <c r="BJ215" s="601"/>
    </row>
    <row r="216" spans="1:74" s="601" customFormat="1" ht="20.100000000000001" customHeight="1">
      <c r="A216" s="578">
        <f t="shared" si="4"/>
        <v>0</v>
      </c>
      <c r="B216" s="602"/>
      <c r="C216" s="603" t="s">
        <v>772</v>
      </c>
      <c r="D216" s="603" t="s">
        <v>781</v>
      </c>
      <c r="E216" s="604"/>
      <c r="F216" s="604"/>
      <c r="G216" s="595"/>
      <c r="H216" s="605"/>
      <c r="I216" s="605"/>
      <c r="J216" s="606"/>
      <c r="K216" s="606"/>
      <c r="L216" s="606"/>
      <c r="M216" s="606"/>
      <c r="N216" s="606"/>
      <c r="O216" s="606"/>
      <c r="P216" s="606"/>
      <c r="Q216" s="607"/>
      <c r="R216" s="607"/>
      <c r="S216" s="607"/>
      <c r="T216" s="607"/>
      <c r="U216" s="607"/>
      <c r="V216" s="608"/>
      <c r="W216" s="608"/>
      <c r="X216" s="608"/>
      <c r="Y216" s="608"/>
      <c r="Z216" s="608"/>
      <c r="AA216" s="608"/>
      <c r="AB216" s="608"/>
      <c r="AC216" s="608"/>
      <c r="AD216" s="608"/>
      <c r="AE216" s="608"/>
      <c r="AF216" s="608"/>
      <c r="AG216" s="608"/>
      <c r="AH216" s="609"/>
      <c r="AI216" s="609"/>
      <c r="AJ216" s="609"/>
      <c r="AK216" s="609"/>
      <c r="AL216" s="610"/>
      <c r="AM216" s="610"/>
      <c r="AN216" s="610"/>
      <c r="AO216" s="610"/>
      <c r="AP216" s="610"/>
      <c r="AQ216" s="610"/>
      <c r="AR216" s="610"/>
      <c r="AS216" s="610"/>
      <c r="AT216" s="610"/>
      <c r="AU216" s="610"/>
      <c r="AV216" s="605"/>
      <c r="AW216" s="605"/>
      <c r="AX216" s="605"/>
      <c r="AY216" s="605"/>
      <c r="AZ216" s="611"/>
      <c r="BA216" s="600"/>
      <c r="BB216" s="600"/>
      <c r="BC216" s="600"/>
      <c r="BD216" s="600"/>
      <c r="BE216" s="600"/>
      <c r="BF216" s="600"/>
      <c r="BG216" s="600"/>
      <c r="BH216" s="600"/>
      <c r="BI216" s="600"/>
      <c r="BJ216" s="600"/>
    </row>
    <row r="217" spans="1:74" s="586" customFormat="1" ht="18" customHeight="1">
      <c r="A217" s="578">
        <f t="shared" si="4"/>
        <v>0</v>
      </c>
      <c r="B217" s="612"/>
      <c r="C217" s="2111" t="s">
        <v>782</v>
      </c>
      <c r="D217" s="2111"/>
      <c r="E217" s="2111"/>
      <c r="F217" s="2111"/>
      <c r="G217" s="2111"/>
      <c r="H217" s="2111"/>
      <c r="I217" s="2111"/>
      <c r="J217" s="2111"/>
      <c r="K217" s="2111" t="s">
        <v>783</v>
      </c>
      <c r="L217" s="2111"/>
      <c r="M217" s="2111"/>
      <c r="N217" s="2111"/>
      <c r="O217" s="2111"/>
      <c r="P217" s="2111"/>
      <c r="Q217" s="2111"/>
      <c r="R217" s="2111"/>
      <c r="S217" s="2111" t="s">
        <v>784</v>
      </c>
      <c r="T217" s="2111"/>
      <c r="U217" s="2111"/>
      <c r="V217" s="2111"/>
      <c r="W217" s="2111"/>
      <c r="X217" s="2111"/>
      <c r="Y217" s="2111"/>
      <c r="Z217" s="2111"/>
      <c r="AA217" s="2111" t="s">
        <v>785</v>
      </c>
      <c r="AB217" s="2111"/>
      <c r="AC217" s="2111"/>
      <c r="AD217" s="2111"/>
      <c r="AE217" s="2111"/>
      <c r="AF217" s="2111"/>
      <c r="AG217" s="2111"/>
      <c r="AH217" s="2111"/>
      <c r="AI217" s="2111"/>
      <c r="AJ217" s="2111"/>
      <c r="AK217" s="2111"/>
      <c r="AL217" s="2111"/>
      <c r="AM217" s="2111"/>
      <c r="AN217" s="2111"/>
      <c r="AO217" s="2111"/>
      <c r="AP217" s="2111"/>
      <c r="AQ217" s="2111" t="s">
        <v>1156</v>
      </c>
      <c r="AR217" s="2111"/>
      <c r="AS217" s="2111"/>
      <c r="AT217" s="2111"/>
      <c r="AU217" s="2111"/>
      <c r="AV217" s="2111"/>
      <c r="AW217" s="2111"/>
      <c r="AX217" s="2111"/>
      <c r="AY217" s="612"/>
      <c r="AZ217" s="613"/>
      <c r="BA217" s="601"/>
      <c r="BB217" s="601"/>
      <c r="BC217" s="600"/>
      <c r="BD217" s="600"/>
      <c r="BE217" s="600"/>
      <c r="BF217" s="600"/>
      <c r="BG217" s="600"/>
      <c r="BH217" s="600"/>
      <c r="BI217" s="600"/>
      <c r="BJ217" s="600"/>
    </row>
    <row r="218" spans="1:74" s="586" customFormat="1" ht="18" customHeight="1">
      <c r="A218" s="578">
        <f t="shared" si="4"/>
        <v>0</v>
      </c>
      <c r="B218" s="612"/>
      <c r="C218" s="2111"/>
      <c r="D218" s="2111"/>
      <c r="E218" s="2111"/>
      <c r="F218" s="2111"/>
      <c r="G218" s="2111"/>
      <c r="H218" s="2111"/>
      <c r="I218" s="2111"/>
      <c r="J218" s="2111"/>
      <c r="K218" s="2111"/>
      <c r="L218" s="2111"/>
      <c r="M218" s="2111"/>
      <c r="N218" s="2111"/>
      <c r="O218" s="2111"/>
      <c r="P218" s="2111"/>
      <c r="Q218" s="2111"/>
      <c r="R218" s="2111"/>
      <c r="S218" s="2111"/>
      <c r="T218" s="2111"/>
      <c r="U218" s="2111"/>
      <c r="V218" s="2111"/>
      <c r="W218" s="2111"/>
      <c r="X218" s="2111"/>
      <c r="Y218" s="2111"/>
      <c r="Z218" s="2111"/>
      <c r="AA218" s="2111" t="s">
        <v>786</v>
      </c>
      <c r="AB218" s="2111"/>
      <c r="AC218" s="2111"/>
      <c r="AD218" s="2111"/>
      <c r="AE218" s="2111"/>
      <c r="AF218" s="2111"/>
      <c r="AG218" s="2111"/>
      <c r="AH218" s="2111"/>
      <c r="AI218" s="2111" t="s">
        <v>787</v>
      </c>
      <c r="AJ218" s="2111"/>
      <c r="AK218" s="2111"/>
      <c r="AL218" s="2111"/>
      <c r="AM218" s="2111"/>
      <c r="AN218" s="2111"/>
      <c r="AO218" s="2111"/>
      <c r="AP218" s="2111"/>
      <c r="AQ218" s="2111"/>
      <c r="AR218" s="2111"/>
      <c r="AS218" s="2111"/>
      <c r="AT218" s="2111"/>
      <c r="AU218" s="2111"/>
      <c r="AV218" s="2111"/>
      <c r="AW218" s="2111"/>
      <c r="AX218" s="2111"/>
      <c r="AY218" s="612"/>
      <c r="AZ218" s="613"/>
      <c r="BA218" s="600"/>
      <c r="BB218" s="600"/>
      <c r="BC218" s="600"/>
      <c r="BD218" s="600"/>
      <c r="BE218" s="600"/>
      <c r="BF218" s="600"/>
      <c r="BG218" s="600"/>
      <c r="BH218" s="600"/>
      <c r="BI218" s="600"/>
      <c r="BJ218" s="600"/>
    </row>
    <row r="219" spans="1:74" s="586" customFormat="1" ht="18" customHeight="1">
      <c r="A219" s="578">
        <f t="shared" si="4"/>
        <v>0</v>
      </c>
      <c r="B219" s="614"/>
      <c r="C219" s="2122">
        <f>L203</f>
        <v>0</v>
      </c>
      <c r="D219" s="2123"/>
      <c r="E219" s="2126" t="s">
        <v>564</v>
      </c>
      <c r="F219" s="2126"/>
      <c r="G219" s="2123">
        <f>Z203</f>
        <v>0</v>
      </c>
      <c r="H219" s="2123"/>
      <c r="I219" s="2126" t="s">
        <v>775</v>
      </c>
      <c r="J219" s="2126"/>
      <c r="K219" s="2127">
        <f>'6-3표준조사(4)'!Q304</f>
        <v>0</v>
      </c>
      <c r="L219" s="2127"/>
      <c r="M219" s="2127"/>
      <c r="N219" s="2127"/>
      <c r="O219" s="2127"/>
      <c r="P219" s="2127"/>
      <c r="Q219" s="2127"/>
      <c r="R219" s="2127"/>
      <c r="S219" s="2113">
        <f>'6-3표준조사(4)'!K306</f>
        <v>0</v>
      </c>
      <c r="T219" s="2113"/>
      <c r="U219" s="2113"/>
      <c r="V219" s="2113"/>
      <c r="W219" s="2113"/>
      <c r="X219" s="2113"/>
      <c r="Y219" s="2113"/>
      <c r="Z219" s="2113"/>
      <c r="AA219" s="2129" t="e">
        <f>'6-3표준조사(4)'!Q310</f>
        <v>#DIV/0!</v>
      </c>
      <c r="AB219" s="2129"/>
      <c r="AC219" s="2129"/>
      <c r="AD219" s="2129"/>
      <c r="AE219" s="2129"/>
      <c r="AF219" s="2129"/>
      <c r="AG219" s="2129"/>
      <c r="AH219" s="2129"/>
      <c r="AI219" s="2129" t="e">
        <f>'6-3표준조사(4)'!R310</f>
        <v>#DIV/0!</v>
      </c>
      <c r="AJ219" s="2129"/>
      <c r="AK219" s="2129"/>
      <c r="AL219" s="2129"/>
      <c r="AM219" s="2129"/>
      <c r="AN219" s="2129"/>
      <c r="AO219" s="2129"/>
      <c r="AP219" s="2129"/>
      <c r="AQ219" s="2113">
        <f>'6-3표준조사(4)'!R306</f>
        <v>0</v>
      </c>
      <c r="AR219" s="2113"/>
      <c r="AS219" s="2113"/>
      <c r="AT219" s="2113"/>
      <c r="AU219" s="2113"/>
      <c r="AV219" s="2113"/>
      <c r="AW219" s="2113"/>
      <c r="AX219" s="2113"/>
      <c r="AY219" s="612"/>
      <c r="AZ219" s="613"/>
      <c r="BA219" s="600"/>
      <c r="BB219" s="600"/>
      <c r="BC219" s="601"/>
      <c r="BD219" s="601"/>
      <c r="BE219" s="601"/>
      <c r="BF219" s="601"/>
      <c r="BG219" s="601"/>
      <c r="BH219" s="601"/>
      <c r="BI219" s="601"/>
      <c r="BJ219" s="601"/>
    </row>
    <row r="220" spans="1:74" s="586" customFormat="1" ht="18" customHeight="1">
      <c r="A220" s="578">
        <f t="shared" si="4"/>
        <v>0</v>
      </c>
      <c r="B220" s="614"/>
      <c r="C220" s="2124"/>
      <c r="D220" s="2125"/>
      <c r="E220" s="2125"/>
      <c r="F220" s="2125"/>
      <c r="G220" s="2125"/>
      <c r="H220" s="2125"/>
      <c r="I220" s="2125"/>
      <c r="J220" s="2125"/>
      <c r="K220" s="2128"/>
      <c r="L220" s="2128"/>
      <c r="M220" s="2128"/>
      <c r="N220" s="2128"/>
      <c r="O220" s="2128"/>
      <c r="P220" s="2128"/>
      <c r="Q220" s="2128"/>
      <c r="R220" s="2128"/>
      <c r="S220" s="2114"/>
      <c r="T220" s="2114"/>
      <c r="U220" s="2114"/>
      <c r="V220" s="2114"/>
      <c r="W220" s="2114"/>
      <c r="X220" s="2114"/>
      <c r="Y220" s="2114"/>
      <c r="Z220" s="2114"/>
      <c r="AA220" s="2130"/>
      <c r="AB220" s="2130"/>
      <c r="AC220" s="2130"/>
      <c r="AD220" s="2130"/>
      <c r="AE220" s="2130"/>
      <c r="AF220" s="2130"/>
      <c r="AG220" s="2130"/>
      <c r="AH220" s="2130"/>
      <c r="AI220" s="2130"/>
      <c r="AJ220" s="2130"/>
      <c r="AK220" s="2130"/>
      <c r="AL220" s="2130"/>
      <c r="AM220" s="2130"/>
      <c r="AN220" s="2130"/>
      <c r="AO220" s="2130"/>
      <c r="AP220" s="2130"/>
      <c r="AQ220" s="2114"/>
      <c r="AR220" s="2114"/>
      <c r="AS220" s="2114"/>
      <c r="AT220" s="2114"/>
      <c r="AU220" s="2114"/>
      <c r="AV220" s="2114"/>
      <c r="AW220" s="2114"/>
      <c r="AX220" s="2114"/>
      <c r="AY220" s="612"/>
      <c r="AZ220" s="613"/>
      <c r="BA220" s="600"/>
      <c r="BB220" s="600"/>
      <c r="BC220" s="600"/>
      <c r="BD220" s="600"/>
      <c r="BE220" s="600"/>
      <c r="BF220" s="600"/>
      <c r="BG220" s="600"/>
      <c r="BH220" s="600"/>
      <c r="BI220" s="600"/>
      <c r="BJ220" s="600"/>
    </row>
    <row r="221" spans="1:74" s="586" customFormat="1" ht="18" customHeight="1">
      <c r="A221" s="578">
        <f t="shared" si="4"/>
        <v>0</v>
      </c>
      <c r="B221" s="614"/>
      <c r="C221" s="614" t="s">
        <v>405</v>
      </c>
      <c r="D221" s="614" t="s">
        <v>788</v>
      </c>
      <c r="E221" s="614"/>
      <c r="F221" s="612"/>
      <c r="G221" s="612"/>
      <c r="H221" s="612"/>
      <c r="I221" s="612"/>
      <c r="J221" s="612"/>
      <c r="K221" s="612"/>
      <c r="L221" s="612"/>
      <c r="M221" s="612"/>
      <c r="N221" s="612"/>
      <c r="O221" s="612"/>
      <c r="P221" s="612"/>
      <c r="Q221" s="615"/>
      <c r="R221" s="615"/>
      <c r="S221" s="615"/>
      <c r="T221" s="615"/>
      <c r="U221" s="615"/>
      <c r="V221" s="612"/>
      <c r="W221" s="616"/>
      <c r="X221" s="616"/>
      <c r="Y221" s="616"/>
      <c r="Z221" s="616"/>
      <c r="AA221" s="616"/>
      <c r="AB221" s="616"/>
      <c r="AC221" s="616"/>
      <c r="AD221" s="616"/>
      <c r="AE221" s="616"/>
      <c r="AF221" s="616"/>
      <c r="AG221" s="612"/>
      <c r="AH221" s="617"/>
      <c r="AI221" s="617"/>
      <c r="AJ221" s="617"/>
      <c r="AK221" s="617"/>
      <c r="AL221" s="618"/>
      <c r="AM221" s="618"/>
      <c r="AN221" s="618"/>
      <c r="AO221" s="618"/>
      <c r="AP221" s="618"/>
      <c r="AQ221" s="618"/>
      <c r="AR221" s="618"/>
      <c r="AS221" s="618"/>
      <c r="AT221" s="618"/>
      <c r="AU221" s="618"/>
      <c r="AV221" s="612"/>
      <c r="AW221" s="612"/>
      <c r="AX221" s="612"/>
      <c r="AY221" s="612"/>
      <c r="AZ221" s="613"/>
      <c r="BA221" s="600"/>
      <c r="BB221" s="600"/>
      <c r="BC221" s="600"/>
      <c r="BD221" s="600"/>
      <c r="BE221" s="600"/>
      <c r="BF221" s="600"/>
      <c r="BG221" s="600"/>
      <c r="BH221" s="600"/>
      <c r="BI221" s="600"/>
      <c r="BJ221" s="600"/>
      <c r="BK221" s="600"/>
      <c r="BL221" s="600"/>
      <c r="BM221" s="600"/>
      <c r="BN221" s="600"/>
      <c r="BO221" s="600"/>
      <c r="BP221" s="600"/>
      <c r="BQ221" s="600"/>
      <c r="BR221" s="600"/>
      <c r="BS221" s="600"/>
      <c r="BT221" s="600"/>
      <c r="BU221" s="600"/>
      <c r="BV221" s="600"/>
    </row>
    <row r="222" spans="1:74" s="586" customFormat="1" ht="18" customHeight="1">
      <c r="A222" s="578">
        <f t="shared" si="4"/>
        <v>0</v>
      </c>
      <c r="B222" s="614"/>
      <c r="C222" s="614"/>
      <c r="D222" s="587" t="s">
        <v>540</v>
      </c>
      <c r="E222" s="614" t="str">
        <f>CONCATENATE("식재된 ",S219," 는 활착이 안정된 상태로 신초발달이 양호함" )</f>
        <v>식재된 0 는 활착이 안정된 상태로 신초발달이 양호함</v>
      </c>
      <c r="F222" s="612"/>
      <c r="G222" s="612"/>
      <c r="H222" s="612"/>
      <c r="I222" s="612"/>
      <c r="J222" s="612"/>
      <c r="K222" s="612"/>
      <c r="L222" s="612"/>
      <c r="M222" s="612"/>
      <c r="N222" s="612"/>
      <c r="O222" s="612"/>
      <c r="P222" s="612"/>
      <c r="Q222" s="615"/>
      <c r="R222" s="615"/>
      <c r="S222" s="615"/>
      <c r="T222" s="615"/>
      <c r="U222" s="615"/>
      <c r="V222" s="612"/>
      <c r="W222" s="619"/>
      <c r="X222" s="616"/>
      <c r="Y222" s="616"/>
      <c r="Z222" s="616"/>
      <c r="AA222" s="619"/>
      <c r="AB222" s="616"/>
      <c r="AC222" s="616"/>
      <c r="AD222" s="616"/>
      <c r="AE222" s="619"/>
      <c r="AF222" s="616"/>
      <c r="AG222" s="612"/>
      <c r="AH222" s="617"/>
      <c r="AI222" s="617"/>
      <c r="AJ222" s="617"/>
      <c r="AK222" s="617"/>
      <c r="AL222" s="618"/>
      <c r="AM222" s="618"/>
      <c r="AN222" s="618"/>
      <c r="AO222" s="618"/>
      <c r="AP222" s="618"/>
      <c r="AQ222" s="618"/>
      <c r="AR222" s="618"/>
      <c r="AS222" s="618"/>
      <c r="AT222" s="618"/>
      <c r="AU222" s="618"/>
      <c r="AV222" s="612"/>
      <c r="AW222" s="612"/>
      <c r="AX222" s="612"/>
      <c r="AY222" s="612"/>
      <c r="AZ222" s="613"/>
      <c r="BC222" s="600"/>
      <c r="BD222" s="600"/>
      <c r="BE222" s="600"/>
      <c r="BF222" s="600"/>
      <c r="BG222" s="600"/>
      <c r="BH222" s="600"/>
      <c r="BI222" s="600"/>
      <c r="BJ222" s="600"/>
      <c r="BK222" s="600"/>
      <c r="BL222" s="600"/>
      <c r="BM222" s="600"/>
      <c r="BN222" s="600"/>
      <c r="BO222" s="600"/>
      <c r="BP222" s="600"/>
      <c r="BQ222" s="600"/>
      <c r="BR222" s="600"/>
      <c r="BS222" s="600"/>
      <c r="BT222" s="600"/>
      <c r="BU222" s="600"/>
      <c r="BV222" s="600"/>
    </row>
    <row r="223" spans="1:74" s="586" customFormat="1" ht="18" customHeight="1">
      <c r="A223" s="578">
        <f t="shared" si="4"/>
        <v>0</v>
      </c>
      <c r="B223" s="614"/>
      <c r="C223" s="614"/>
      <c r="D223" s="587" t="s">
        <v>540</v>
      </c>
      <c r="E223" s="614" t="s">
        <v>789</v>
      </c>
      <c r="F223" s="612"/>
      <c r="G223" s="612"/>
      <c r="H223" s="612"/>
      <c r="I223" s="612"/>
      <c r="J223" s="612"/>
      <c r="K223" s="612"/>
      <c r="L223" s="612"/>
      <c r="M223" s="612"/>
      <c r="N223" s="612"/>
      <c r="O223" s="612"/>
      <c r="P223" s="612"/>
      <c r="Q223" s="615"/>
      <c r="R223" s="615"/>
      <c r="S223" s="615"/>
      <c r="T223" s="615"/>
      <c r="U223" s="615"/>
      <c r="V223" s="612"/>
      <c r="W223" s="612"/>
      <c r="X223" s="612"/>
      <c r="Y223" s="612"/>
      <c r="Z223" s="612"/>
      <c r="AA223" s="612"/>
      <c r="AB223" s="612"/>
      <c r="AC223" s="612"/>
      <c r="AD223" s="612"/>
      <c r="AE223" s="612"/>
      <c r="AF223" s="612"/>
      <c r="AG223" s="612"/>
      <c r="AH223" s="617"/>
      <c r="AI223" s="617"/>
      <c r="AJ223" s="617"/>
      <c r="AK223" s="617"/>
      <c r="AL223" s="618"/>
      <c r="AM223" s="618"/>
      <c r="AN223" s="618"/>
      <c r="AO223" s="618"/>
      <c r="AP223" s="618"/>
      <c r="AQ223" s="618"/>
      <c r="AR223" s="618"/>
      <c r="AS223" s="618"/>
      <c r="AT223" s="618"/>
      <c r="AU223" s="618"/>
      <c r="AV223" s="612"/>
      <c r="AW223" s="612"/>
      <c r="AX223" s="612"/>
      <c r="AY223" s="612"/>
      <c r="AZ223" s="613"/>
      <c r="BA223" s="580"/>
      <c r="BB223" s="580"/>
      <c r="BC223" s="580"/>
      <c r="BD223" s="580"/>
      <c r="BE223" s="580"/>
      <c r="BF223" s="580"/>
      <c r="BG223" s="580"/>
      <c r="BH223" s="580"/>
      <c r="BI223" s="580"/>
      <c r="BJ223" s="580"/>
      <c r="BK223" s="601"/>
      <c r="BL223" s="601"/>
      <c r="BM223" s="601"/>
      <c r="BN223" s="601"/>
      <c r="BO223" s="601"/>
      <c r="BP223" s="601"/>
      <c r="BQ223" s="601"/>
      <c r="BR223" s="601"/>
      <c r="BS223" s="601"/>
      <c r="BT223" s="601"/>
      <c r="BU223" s="601"/>
      <c r="BV223" s="601"/>
    </row>
    <row r="224" spans="1:74" s="586" customFormat="1" ht="18" customHeight="1">
      <c r="A224" s="578">
        <f t="shared" si="4"/>
        <v>0</v>
      </c>
      <c r="B224" s="614"/>
      <c r="C224" s="614" t="s">
        <v>407</v>
      </c>
      <c r="D224" s="614" t="s">
        <v>790</v>
      </c>
      <c r="E224" s="614"/>
      <c r="F224" s="612"/>
      <c r="G224" s="612"/>
      <c r="H224" s="612"/>
      <c r="I224" s="612"/>
      <c r="J224" s="612"/>
      <c r="K224" s="612"/>
      <c r="L224" s="612"/>
      <c r="M224" s="612"/>
      <c r="N224" s="612"/>
      <c r="O224" s="612"/>
      <c r="P224" s="612"/>
      <c r="Q224" s="615"/>
      <c r="R224" s="615"/>
      <c r="S224" s="615"/>
      <c r="T224" s="615"/>
      <c r="U224" s="615"/>
      <c r="V224" s="612"/>
      <c r="W224" s="612"/>
      <c r="X224" s="612"/>
      <c r="Y224" s="612"/>
      <c r="Z224" s="612"/>
      <c r="AA224" s="612"/>
      <c r="AB224" s="612"/>
      <c r="AC224" s="612"/>
      <c r="AD224" s="612"/>
      <c r="AE224" s="612"/>
      <c r="AF224" s="612"/>
      <c r="AG224" s="612"/>
      <c r="AH224" s="617"/>
      <c r="AI224" s="617"/>
      <c r="AJ224" s="617"/>
      <c r="AK224" s="617"/>
      <c r="AL224" s="618"/>
      <c r="AM224" s="618"/>
      <c r="AN224" s="618"/>
      <c r="AO224" s="618"/>
      <c r="AP224" s="618"/>
      <c r="AQ224" s="618"/>
      <c r="AR224" s="618"/>
      <c r="AS224" s="618"/>
      <c r="AT224" s="618"/>
      <c r="AU224" s="618"/>
      <c r="AV224" s="612"/>
      <c r="AW224" s="612"/>
      <c r="AX224" s="612"/>
      <c r="AY224" s="612"/>
      <c r="AZ224" s="613"/>
      <c r="BK224" s="600"/>
      <c r="BL224" s="600"/>
      <c r="BM224" s="600"/>
      <c r="BN224" s="600"/>
      <c r="BO224" s="600"/>
      <c r="BP224" s="600"/>
      <c r="BQ224" s="600"/>
      <c r="BR224" s="600"/>
      <c r="BS224" s="600"/>
      <c r="BT224" s="600"/>
      <c r="BU224" s="600"/>
      <c r="BV224" s="600"/>
    </row>
    <row r="225" spans="1:74" s="586" customFormat="1" ht="18" customHeight="1">
      <c r="A225" s="578">
        <f t="shared" si="4"/>
        <v>0</v>
      </c>
      <c r="B225" s="614"/>
      <c r="C225" s="614"/>
      <c r="D225" s="587" t="s">
        <v>540</v>
      </c>
      <c r="E225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225" s="612"/>
      <c r="G225" s="612"/>
      <c r="H225" s="612"/>
      <c r="I225" s="612"/>
      <c r="J225" s="612"/>
      <c r="K225" s="612"/>
      <c r="L225" s="612"/>
      <c r="M225" s="612"/>
      <c r="N225" s="612"/>
      <c r="O225" s="612"/>
      <c r="P225" s="612"/>
      <c r="Q225" s="615"/>
      <c r="R225" s="615"/>
      <c r="S225" s="615"/>
      <c r="T225" s="615"/>
      <c r="U225" s="615"/>
      <c r="V225" s="612"/>
      <c r="W225" s="612"/>
      <c r="X225" s="612"/>
      <c r="Y225" s="612"/>
      <c r="Z225" s="612"/>
      <c r="AA225" s="612"/>
      <c r="AB225" s="612"/>
      <c r="AC225" s="612"/>
      <c r="AD225" s="612"/>
      <c r="AE225" s="612"/>
      <c r="AF225" s="612"/>
      <c r="AG225" s="612"/>
      <c r="AH225" s="617"/>
      <c r="AI225" s="617"/>
      <c r="AJ225" s="617"/>
      <c r="AK225" s="617"/>
      <c r="AL225" s="618"/>
      <c r="AM225" s="618"/>
      <c r="AN225" s="618"/>
      <c r="AO225" s="618"/>
      <c r="AP225" s="618"/>
      <c r="AQ225" s="618"/>
      <c r="AR225" s="618"/>
      <c r="AS225" s="618"/>
      <c r="AT225" s="618"/>
      <c r="AU225" s="618"/>
      <c r="AV225" s="612"/>
      <c r="AW225" s="612"/>
      <c r="AX225" s="612"/>
      <c r="AY225" s="612"/>
      <c r="AZ225" s="613"/>
      <c r="BK225" s="600"/>
      <c r="BL225" s="600"/>
      <c r="BM225" s="600"/>
      <c r="BN225" s="600"/>
      <c r="BO225" s="600"/>
      <c r="BP225" s="600"/>
      <c r="BQ225" s="600"/>
      <c r="BR225" s="600"/>
      <c r="BS225" s="600"/>
      <c r="BT225" s="600"/>
      <c r="BU225" s="600"/>
      <c r="BV225" s="600"/>
    </row>
    <row r="226" spans="1:74" s="586" customFormat="1" ht="18" customHeight="1">
      <c r="A226" s="578">
        <f t="shared" si="4"/>
        <v>0</v>
      </c>
      <c r="B226" s="614"/>
      <c r="C226" s="614"/>
      <c r="D226" s="587" t="s">
        <v>540</v>
      </c>
      <c r="E226" s="614" t="str">
        <f>CONCATENATE("조림목이 자연발생 식생과 경재하고 있으며 조림목은 ",AQ219,"이다." )</f>
        <v>조림목이 자연발생 식생과 경재하고 있으며 조림목은 0이다.</v>
      </c>
      <c r="F226" s="612"/>
      <c r="G226" s="612"/>
      <c r="H226" s="612"/>
      <c r="I226" s="612"/>
      <c r="J226" s="612"/>
      <c r="K226" s="612"/>
      <c r="L226" s="612"/>
      <c r="M226" s="612"/>
      <c r="N226" s="612"/>
      <c r="O226" s="612"/>
      <c r="P226" s="612"/>
      <c r="Q226" s="612"/>
      <c r="R226" s="612"/>
      <c r="S226" s="612"/>
      <c r="T226" s="612"/>
      <c r="U226" s="612"/>
      <c r="V226" s="612"/>
      <c r="W226" s="612"/>
      <c r="X226" s="612"/>
      <c r="Y226" s="612"/>
      <c r="Z226" s="612"/>
      <c r="AA226" s="612"/>
      <c r="AB226" s="612"/>
      <c r="AC226" s="612"/>
      <c r="AD226" s="612"/>
      <c r="AE226" s="612"/>
      <c r="AF226" s="612"/>
      <c r="AG226" s="612"/>
      <c r="AH226" s="617"/>
      <c r="AI226" s="617"/>
      <c r="AJ226" s="617"/>
      <c r="AK226" s="617"/>
      <c r="AL226" s="618"/>
      <c r="AM226" s="618"/>
      <c r="AN226" s="618"/>
      <c r="AO226" s="618"/>
      <c r="AP226" s="618"/>
      <c r="AQ226" s="618"/>
      <c r="AR226" s="618"/>
      <c r="AS226" s="618"/>
      <c r="AT226" s="618"/>
      <c r="AU226" s="618"/>
      <c r="AV226" s="612"/>
      <c r="AW226" s="612"/>
      <c r="AX226" s="612"/>
      <c r="AY226" s="612"/>
      <c r="AZ226" s="613"/>
      <c r="BK226" s="600"/>
      <c r="BL226" s="600"/>
      <c r="BM226" s="600"/>
      <c r="BN226" s="600"/>
      <c r="BO226" s="600"/>
      <c r="BP226" s="600"/>
      <c r="BQ226" s="600"/>
      <c r="BR226" s="600"/>
      <c r="BS226" s="600"/>
      <c r="BT226" s="600"/>
      <c r="BU226" s="600"/>
      <c r="BV226" s="600"/>
    </row>
    <row r="227" spans="1:74" s="586" customFormat="1" ht="13.5" customHeight="1">
      <c r="A227" s="578">
        <f t="shared" si="4"/>
        <v>0</v>
      </c>
      <c r="B227" s="620"/>
      <c r="C227" s="620"/>
      <c r="D227" s="620"/>
      <c r="E227" s="620"/>
      <c r="F227" s="595"/>
      <c r="G227" s="595"/>
      <c r="H227" s="595"/>
      <c r="I227" s="595"/>
      <c r="J227" s="621"/>
      <c r="K227" s="621"/>
      <c r="L227" s="621"/>
      <c r="M227" s="621"/>
      <c r="N227" s="621"/>
      <c r="O227" s="621"/>
      <c r="P227" s="621"/>
      <c r="Q227" s="622"/>
      <c r="R227" s="622"/>
      <c r="S227" s="622"/>
      <c r="T227" s="622"/>
      <c r="U227" s="622"/>
      <c r="V227" s="612"/>
      <c r="W227" s="612"/>
      <c r="X227" s="612"/>
      <c r="Y227" s="612"/>
      <c r="Z227" s="612"/>
      <c r="AA227" s="612"/>
      <c r="AB227" s="612"/>
      <c r="AC227" s="612"/>
      <c r="AD227" s="612"/>
      <c r="AE227" s="612"/>
      <c r="AF227" s="612"/>
      <c r="AG227" s="612"/>
      <c r="AH227" s="623"/>
      <c r="AI227" s="623"/>
      <c r="AJ227" s="623"/>
      <c r="AK227" s="623"/>
      <c r="AL227" s="624"/>
      <c r="AM227" s="624"/>
      <c r="AN227" s="624"/>
      <c r="AO227" s="624"/>
      <c r="AP227" s="624"/>
      <c r="AQ227" s="624"/>
      <c r="AR227" s="624"/>
      <c r="AS227" s="624"/>
      <c r="AT227" s="624"/>
      <c r="AU227" s="624"/>
      <c r="AV227" s="595"/>
      <c r="AW227" s="595"/>
      <c r="AX227" s="595"/>
      <c r="AY227" s="595"/>
      <c r="AZ227" s="613"/>
      <c r="BK227" s="600"/>
      <c r="BL227" s="600"/>
      <c r="BM227" s="600"/>
      <c r="BN227" s="600"/>
      <c r="BO227" s="600"/>
      <c r="BP227" s="600"/>
      <c r="BQ227" s="600"/>
      <c r="BR227" s="600"/>
      <c r="BS227" s="600"/>
      <c r="BT227" s="600"/>
      <c r="BU227" s="600"/>
      <c r="BV227" s="600"/>
    </row>
    <row r="228" spans="1:74" s="601" customFormat="1" ht="19.5" customHeight="1">
      <c r="A228" s="578">
        <f t="shared" si="4"/>
        <v>0</v>
      </c>
      <c r="B228" s="2116" t="s">
        <v>2071</v>
      </c>
      <c r="C228" s="2116"/>
      <c r="D228" s="2116"/>
      <c r="E228" s="2116"/>
      <c r="F228" s="2116"/>
      <c r="G228" s="2116"/>
      <c r="H228" s="2116"/>
      <c r="I228" s="2116"/>
      <c r="J228" s="2116"/>
      <c r="K228" s="2116"/>
      <c r="L228" s="2116"/>
      <c r="M228" s="2116"/>
      <c r="N228" s="2116"/>
      <c r="O228" s="2116"/>
      <c r="P228" s="2116"/>
      <c r="Q228" s="2116"/>
      <c r="R228" s="2116"/>
      <c r="S228" s="2116"/>
      <c r="T228" s="2116"/>
      <c r="U228" s="2116"/>
      <c r="V228" s="2116"/>
      <c r="W228" s="2116"/>
      <c r="X228" s="2116"/>
      <c r="Y228" s="2116"/>
      <c r="Z228" s="2116"/>
      <c r="AA228" s="2116"/>
      <c r="AB228" s="2116"/>
      <c r="AC228" s="2116"/>
      <c r="AD228" s="2116"/>
      <c r="AE228" s="2116"/>
      <c r="AF228" s="2116"/>
      <c r="AG228" s="2116"/>
      <c r="AH228" s="2116"/>
      <c r="AI228" s="2116"/>
      <c r="AJ228" s="2116"/>
      <c r="AK228" s="2116"/>
      <c r="AL228" s="2116"/>
      <c r="AM228" s="2116"/>
      <c r="AN228" s="2116"/>
      <c r="AO228" s="2116"/>
      <c r="AP228" s="2116"/>
      <c r="AQ228" s="2116"/>
      <c r="AR228" s="2116"/>
      <c r="AS228" s="2116"/>
      <c r="AT228" s="2116"/>
      <c r="AU228" s="2116"/>
      <c r="AV228" s="2116"/>
      <c r="AW228" s="2116"/>
      <c r="AX228" s="2116"/>
      <c r="AY228" s="2116"/>
      <c r="AZ228" s="625"/>
      <c r="BB228" s="600"/>
      <c r="BC228" s="600"/>
      <c r="BD228" s="600"/>
      <c r="BE228" s="600"/>
      <c r="BF228" s="600"/>
      <c r="BG228" s="600"/>
      <c r="BH228" s="600"/>
      <c r="BI228" s="600"/>
      <c r="BJ228" s="600"/>
      <c r="BK228" s="600"/>
      <c r="BL228" s="600"/>
      <c r="BM228" s="600"/>
      <c r="BN228" s="600"/>
      <c r="BO228" s="600"/>
      <c r="BP228" s="600"/>
      <c r="BQ228" s="600"/>
      <c r="BR228" s="600"/>
      <c r="BS228" s="600"/>
      <c r="BT228" s="600"/>
      <c r="BU228" s="600"/>
      <c r="BV228" s="600"/>
    </row>
    <row r="229" spans="1:74" s="601" customFormat="1" ht="18" customHeight="1">
      <c r="A229" s="578">
        <f t="shared" si="4"/>
        <v>0</v>
      </c>
      <c r="B229" s="1153"/>
      <c r="C229" s="587" t="s">
        <v>792</v>
      </c>
      <c r="D229" s="588" t="s">
        <v>793</v>
      </c>
      <c r="E229" s="588"/>
      <c r="F229" s="588"/>
      <c r="G229" s="588"/>
      <c r="H229" s="588"/>
      <c r="I229" s="588"/>
      <c r="J229" s="627"/>
      <c r="K229" s="627"/>
      <c r="L229" s="627"/>
      <c r="M229" s="627"/>
      <c r="N229" s="627"/>
      <c r="O229" s="627"/>
      <c r="P229" s="627"/>
      <c r="Q229" s="627"/>
      <c r="R229" s="627"/>
      <c r="S229" s="627"/>
      <c r="T229" s="627"/>
      <c r="U229" s="627"/>
      <c r="V229" s="627"/>
      <c r="W229" s="627"/>
      <c r="X229" s="627"/>
      <c r="Y229" s="627"/>
      <c r="Z229" s="627"/>
      <c r="AA229" s="627"/>
      <c r="AB229" s="627"/>
      <c r="AC229" s="627"/>
      <c r="AD229" s="627"/>
      <c r="AE229" s="627"/>
      <c r="AF229" s="627"/>
      <c r="AG229" s="627"/>
      <c r="AH229" s="627"/>
      <c r="AI229" s="627"/>
      <c r="AJ229" s="627"/>
      <c r="AK229" s="627"/>
      <c r="AL229" s="627"/>
      <c r="AM229" s="627"/>
      <c r="AN229" s="627"/>
      <c r="AO229" s="627"/>
      <c r="AP229" s="627"/>
      <c r="AQ229" s="627"/>
      <c r="AR229" s="627"/>
      <c r="AS229" s="627"/>
      <c r="AT229" s="627"/>
      <c r="AU229" s="627"/>
      <c r="AV229" s="627"/>
      <c r="AW229" s="627"/>
      <c r="AX229" s="627"/>
      <c r="AY229" s="627"/>
      <c r="AZ229" s="625"/>
      <c r="BB229" s="600"/>
      <c r="BC229" s="600"/>
      <c r="BD229" s="600"/>
      <c r="BE229" s="600"/>
      <c r="BF229" s="600"/>
      <c r="BG229" s="600"/>
      <c r="BH229" s="600"/>
      <c r="BI229" s="600"/>
      <c r="BJ229" s="600"/>
      <c r="BK229" s="600"/>
      <c r="BL229" s="600"/>
      <c r="BM229" s="600"/>
      <c r="BN229" s="600"/>
      <c r="BO229" s="600"/>
      <c r="BP229" s="600"/>
      <c r="BQ229" s="600"/>
      <c r="BR229" s="600"/>
      <c r="BS229" s="600"/>
      <c r="BT229" s="600"/>
      <c r="BU229" s="600"/>
      <c r="BV229" s="600"/>
    </row>
    <row r="230" spans="1:74" s="600" customFormat="1" ht="18" customHeight="1">
      <c r="A230" s="578">
        <f t="shared" si="4"/>
        <v>0</v>
      </c>
      <c r="B230" s="587"/>
      <c r="C230" s="587"/>
      <c r="D230" s="587" t="s">
        <v>540</v>
      </c>
      <c r="E230" s="588" t="str">
        <f>CONCATENATE("조림목이 정상적으로 생육하기 위해서는 조림목을 제외한 모든 식생을 제거하여야 하므로 ",AO203,"로 적용한다.")</f>
        <v>조림목이 정상적으로 생육하기 위해서는 조림목을 제외한 모든 식생을 제거하여야 하므로 0로 적용한다.</v>
      </c>
      <c r="F230" s="588"/>
      <c r="G230" s="588"/>
      <c r="H230" s="588"/>
      <c r="I230" s="588"/>
      <c r="J230" s="589"/>
      <c r="K230" s="588"/>
      <c r="L230" s="588"/>
      <c r="M230" s="588"/>
      <c r="N230" s="588"/>
      <c r="O230" s="588"/>
      <c r="P230" s="588"/>
      <c r="Q230" s="588"/>
      <c r="R230" s="588"/>
      <c r="S230" s="588"/>
      <c r="T230" s="588"/>
      <c r="U230" s="588"/>
      <c r="V230" s="588"/>
      <c r="W230" s="588"/>
      <c r="X230" s="588"/>
      <c r="Y230" s="588"/>
      <c r="Z230" s="588"/>
      <c r="AA230" s="588"/>
      <c r="AB230" s="588"/>
      <c r="AC230" s="588"/>
      <c r="AD230" s="588"/>
      <c r="AE230" s="588"/>
      <c r="AF230" s="588"/>
      <c r="AG230" s="588"/>
      <c r="AH230" s="588"/>
      <c r="AI230" s="588"/>
      <c r="AJ230" s="588"/>
      <c r="AK230" s="588"/>
      <c r="AL230" s="588"/>
      <c r="AM230" s="588"/>
      <c r="AN230" s="588"/>
      <c r="AO230" s="588"/>
      <c r="AP230" s="588"/>
      <c r="AQ230" s="588"/>
      <c r="AR230" s="588"/>
      <c r="AS230" s="588"/>
      <c r="AT230" s="588"/>
      <c r="AU230" s="588"/>
      <c r="AV230" s="588"/>
      <c r="AW230" s="588"/>
      <c r="AX230" s="588"/>
      <c r="AY230" s="588"/>
      <c r="AZ230" s="628"/>
      <c r="BB230" s="601"/>
      <c r="BC230" s="601"/>
      <c r="BD230" s="601"/>
      <c r="BE230" s="601"/>
      <c r="BF230" s="601"/>
      <c r="BG230" s="601"/>
      <c r="BH230" s="601"/>
      <c r="BI230" s="601"/>
      <c r="BJ230" s="601"/>
      <c r="BK230" s="601"/>
      <c r="BL230" s="601"/>
      <c r="BM230" s="601"/>
      <c r="BN230" s="601"/>
      <c r="BO230" s="601"/>
      <c r="BP230" s="601"/>
      <c r="BQ230" s="601"/>
      <c r="BR230" s="601"/>
      <c r="BS230" s="601"/>
      <c r="BT230" s="601"/>
      <c r="BU230" s="601"/>
      <c r="BV230" s="601"/>
    </row>
    <row r="231" spans="1:74" s="600" customFormat="1" ht="18" customHeight="1">
      <c r="A231" s="578">
        <f t="shared" si="4"/>
        <v>0</v>
      </c>
      <c r="B231" s="587"/>
      <c r="C231" s="587" t="s">
        <v>794</v>
      </c>
      <c r="D231" s="588" t="s">
        <v>795</v>
      </c>
      <c r="E231" s="588"/>
      <c r="F231" s="588"/>
      <c r="G231" s="588"/>
      <c r="H231" s="588"/>
      <c r="I231" s="588"/>
      <c r="J231" s="588"/>
      <c r="K231" s="588"/>
      <c r="L231" s="588"/>
      <c r="M231" s="588"/>
      <c r="N231" s="588"/>
      <c r="O231" s="588"/>
      <c r="P231" s="588"/>
      <c r="Q231" s="588"/>
      <c r="R231" s="588"/>
      <c r="S231" s="588"/>
      <c r="T231" s="588"/>
      <c r="U231" s="588"/>
      <c r="V231" s="588"/>
      <c r="W231" s="588"/>
      <c r="X231" s="588"/>
      <c r="Y231" s="588"/>
      <c r="Z231" s="588"/>
      <c r="AA231" s="588"/>
      <c r="AB231" s="588"/>
      <c r="AC231" s="588"/>
      <c r="AD231" s="588"/>
      <c r="AE231" s="588"/>
      <c r="AF231" s="588"/>
      <c r="AG231" s="588"/>
      <c r="AH231" s="588"/>
      <c r="AI231" s="588"/>
      <c r="AJ231" s="588"/>
      <c r="AK231" s="588"/>
      <c r="AL231" s="588"/>
      <c r="AM231" s="588"/>
      <c r="AN231" s="588"/>
      <c r="AO231" s="588"/>
      <c r="AP231" s="588"/>
      <c r="AQ231" s="588"/>
      <c r="AR231" s="588"/>
      <c r="AS231" s="588"/>
      <c r="AT231" s="588"/>
      <c r="AU231" s="588"/>
      <c r="AV231" s="588"/>
      <c r="AW231" s="588"/>
      <c r="AX231" s="588"/>
      <c r="AY231" s="588"/>
      <c r="AZ231" s="628"/>
    </row>
    <row r="232" spans="1:74" s="600" customFormat="1" ht="18" customHeight="1">
      <c r="A232" s="578">
        <f t="shared" si="4"/>
        <v>0</v>
      </c>
      <c r="B232" s="587"/>
      <c r="C232" s="2111" t="s">
        <v>796</v>
      </c>
      <c r="D232" s="2111"/>
      <c r="E232" s="2111"/>
      <c r="F232" s="2111"/>
      <c r="G232" s="2111"/>
      <c r="H232" s="2111"/>
      <c r="I232" s="2111"/>
      <c r="J232" s="2111"/>
      <c r="K232" s="2111"/>
      <c r="L232" s="2111"/>
      <c r="M232" s="2111"/>
      <c r="N232" s="2111"/>
      <c r="O232" s="2111"/>
      <c r="P232" s="2111"/>
      <c r="Q232" s="2111"/>
      <c r="R232" s="2111"/>
      <c r="S232" s="2111"/>
      <c r="T232" s="2111"/>
      <c r="U232" s="2111"/>
      <c r="V232" s="2111"/>
      <c r="W232" s="2111"/>
      <c r="X232" s="2111"/>
      <c r="Y232" s="2111"/>
      <c r="Z232" s="2111"/>
      <c r="AA232" s="2111" t="s">
        <v>797</v>
      </c>
      <c r="AB232" s="2111"/>
      <c r="AC232" s="2111"/>
      <c r="AD232" s="2111"/>
      <c r="AE232" s="2111"/>
      <c r="AF232" s="2111"/>
      <c r="AG232" s="2111"/>
      <c r="AH232" s="2111"/>
      <c r="AI232" s="2111"/>
      <c r="AJ232" s="2111"/>
      <c r="AK232" s="2111"/>
      <c r="AL232" s="2111"/>
      <c r="AM232" s="2111"/>
      <c r="AN232" s="2111"/>
      <c r="AO232" s="2111"/>
      <c r="AP232" s="2111"/>
      <c r="AQ232" s="2111"/>
      <c r="AR232" s="2111"/>
      <c r="AS232" s="2111"/>
      <c r="AT232" s="2111"/>
      <c r="AU232" s="2111"/>
      <c r="AV232" s="2111"/>
      <c r="AW232" s="2111"/>
      <c r="AX232" s="2111"/>
      <c r="AY232" s="587"/>
      <c r="AZ232" s="586"/>
    </row>
    <row r="233" spans="1:74" s="586" customFormat="1" ht="18" customHeight="1">
      <c r="A233" s="578">
        <f t="shared" si="4"/>
        <v>0</v>
      </c>
      <c r="B233" s="629"/>
      <c r="C233" s="2111" t="s">
        <v>798</v>
      </c>
      <c r="D233" s="2111"/>
      <c r="E233" s="2111"/>
      <c r="F233" s="2111"/>
      <c r="G233" s="2111"/>
      <c r="H233" s="2111"/>
      <c r="I233" s="2111"/>
      <c r="J233" s="2111"/>
      <c r="K233" s="2111" t="s">
        <v>799</v>
      </c>
      <c r="L233" s="2111"/>
      <c r="M233" s="2111"/>
      <c r="N233" s="2111"/>
      <c r="O233" s="2111"/>
      <c r="P233" s="2111"/>
      <c r="Q233" s="2111"/>
      <c r="R233" s="2111"/>
      <c r="S233" s="2111" t="s">
        <v>800</v>
      </c>
      <c r="T233" s="2111"/>
      <c r="U233" s="2111"/>
      <c r="V233" s="2111"/>
      <c r="W233" s="2111"/>
      <c r="X233" s="2111"/>
      <c r="Y233" s="2111"/>
      <c r="Z233" s="2111"/>
      <c r="AA233" s="2111" t="s">
        <v>801</v>
      </c>
      <c r="AB233" s="2111"/>
      <c r="AC233" s="2111"/>
      <c r="AD233" s="2111"/>
      <c r="AE233" s="2111"/>
      <c r="AF233" s="2111"/>
      <c r="AG233" s="2111"/>
      <c r="AH233" s="2111"/>
      <c r="AI233" s="2111" t="s">
        <v>802</v>
      </c>
      <c r="AJ233" s="2111"/>
      <c r="AK233" s="2111"/>
      <c r="AL233" s="2111"/>
      <c r="AM233" s="2111"/>
      <c r="AN233" s="2111"/>
      <c r="AO233" s="2111"/>
      <c r="AP233" s="2111"/>
      <c r="AQ233" s="2111" t="s">
        <v>574</v>
      </c>
      <c r="AR233" s="2111"/>
      <c r="AS233" s="2111"/>
      <c r="AT233" s="2111"/>
      <c r="AU233" s="2111"/>
      <c r="AV233" s="2111"/>
      <c r="AW233" s="2111"/>
      <c r="AX233" s="2111"/>
      <c r="AY233" s="629"/>
      <c r="AZ233" s="585"/>
      <c r="BB233" s="600"/>
      <c r="BC233" s="600"/>
      <c r="BD233" s="600"/>
      <c r="BE233" s="600"/>
      <c r="BF233" s="600"/>
      <c r="BG233" s="600"/>
      <c r="BH233" s="600"/>
      <c r="BI233" s="600"/>
      <c r="BJ233" s="600"/>
      <c r="BK233" s="600"/>
      <c r="BL233" s="600"/>
      <c r="BM233" s="600"/>
      <c r="BN233" s="600"/>
      <c r="BO233" s="600"/>
      <c r="BP233" s="600"/>
      <c r="BQ233" s="600"/>
      <c r="BR233" s="600"/>
      <c r="BS233" s="600"/>
      <c r="BT233" s="600"/>
      <c r="BU233" s="600"/>
      <c r="BV233" s="600"/>
    </row>
    <row r="234" spans="1:74" s="580" customFormat="1" ht="18" customHeight="1">
      <c r="A234" s="578">
        <f t="shared" si="4"/>
        <v>0</v>
      </c>
      <c r="B234" s="612"/>
      <c r="C234" s="2111" t="s">
        <v>536</v>
      </c>
      <c r="D234" s="2111"/>
      <c r="E234" s="2111"/>
      <c r="F234" s="2111"/>
      <c r="G234" s="2111"/>
      <c r="H234" s="2111"/>
      <c r="I234" s="2111"/>
      <c r="J234" s="2111"/>
      <c r="K234" s="2111" t="s">
        <v>805</v>
      </c>
      <c r="L234" s="2111"/>
      <c r="M234" s="2111"/>
      <c r="N234" s="2111"/>
      <c r="O234" s="2111"/>
      <c r="P234" s="2111"/>
      <c r="Q234" s="2111"/>
      <c r="R234" s="2111"/>
      <c r="S234" s="2112"/>
      <c r="T234" s="2112"/>
      <c r="U234" s="2112"/>
      <c r="V234" s="2112"/>
      <c r="W234" s="2112"/>
      <c r="X234" s="2112"/>
      <c r="Y234" s="2112"/>
      <c r="Z234" s="2112"/>
      <c r="AA234" s="2113" t="str">
        <f>'6-3표준조사(4)'!P306</f>
        <v>완 (15˚ 이하)</v>
      </c>
      <c r="AB234" s="2113"/>
      <c r="AC234" s="2113"/>
      <c r="AD234" s="2113"/>
      <c r="AE234" s="2113"/>
      <c r="AF234" s="2113"/>
      <c r="AG234" s="2113"/>
      <c r="AH234" s="2113"/>
      <c r="AI234" s="2113" t="str">
        <f>'6-3표준조사(4)'!Q306</f>
        <v>개소당5ha이상</v>
      </c>
      <c r="AJ234" s="2113"/>
      <c r="AK234" s="2113"/>
      <c r="AL234" s="2113"/>
      <c r="AM234" s="2113"/>
      <c r="AN234" s="2113"/>
      <c r="AO234" s="2113"/>
      <c r="AP234" s="2113"/>
      <c r="AQ234" s="2113">
        <f>'6-3표준조사(4)'!R306</f>
        <v>0</v>
      </c>
      <c r="AR234" s="2113"/>
      <c r="AS234" s="2113"/>
      <c r="AT234" s="2113"/>
      <c r="AU234" s="2113"/>
      <c r="AV234" s="2113"/>
      <c r="AW234" s="2113"/>
      <c r="AX234" s="2113"/>
      <c r="AY234" s="612"/>
      <c r="AZ234" s="613"/>
    </row>
    <row r="235" spans="1:74" s="586" customFormat="1" ht="18" customHeight="1">
      <c r="A235" s="578">
        <f t="shared" si="4"/>
        <v>0</v>
      </c>
      <c r="B235" s="612"/>
      <c r="C235" s="2111" t="s">
        <v>806</v>
      </c>
      <c r="D235" s="2111"/>
      <c r="E235" s="2111"/>
      <c r="F235" s="2111"/>
      <c r="G235" s="2111"/>
      <c r="H235" s="2111"/>
      <c r="I235" s="2111"/>
      <c r="J235" s="2111"/>
      <c r="K235" s="2111" t="s">
        <v>807</v>
      </c>
      <c r="L235" s="2111"/>
      <c r="M235" s="2111"/>
      <c r="N235" s="2111"/>
      <c r="O235" s="2111"/>
      <c r="P235" s="2111"/>
      <c r="Q235" s="2111"/>
      <c r="R235" s="2111"/>
      <c r="S235" s="2115">
        <f>K219</f>
        <v>0</v>
      </c>
      <c r="T235" s="2115"/>
      <c r="U235" s="2115"/>
      <c r="V235" s="2115"/>
      <c r="W235" s="2115"/>
      <c r="X235" s="2115"/>
      <c r="Y235" s="2115"/>
      <c r="Z235" s="2115"/>
      <c r="AA235" s="2114"/>
      <c r="AB235" s="2114"/>
      <c r="AC235" s="2114"/>
      <c r="AD235" s="2114"/>
      <c r="AE235" s="2114"/>
      <c r="AF235" s="2114"/>
      <c r="AG235" s="2114"/>
      <c r="AH235" s="2114"/>
      <c r="AI235" s="2114"/>
      <c r="AJ235" s="2114"/>
      <c r="AK235" s="2114"/>
      <c r="AL235" s="2114"/>
      <c r="AM235" s="2114"/>
      <c r="AN235" s="2114"/>
      <c r="AO235" s="2114"/>
      <c r="AP235" s="2114"/>
      <c r="AQ235" s="2114"/>
      <c r="AR235" s="2114"/>
      <c r="AS235" s="2114"/>
      <c r="AT235" s="2114"/>
      <c r="AU235" s="2114"/>
      <c r="AV235" s="2114"/>
      <c r="AW235" s="2114"/>
      <c r="AX235" s="2114"/>
      <c r="AY235" s="612"/>
      <c r="AZ235" s="613"/>
    </row>
    <row r="236" spans="1:74" s="586" customFormat="1" ht="18" hidden="1" customHeight="1">
      <c r="A236" s="578">
        <f>IF(S$234&gt;0,1,0)</f>
        <v>0</v>
      </c>
      <c r="B236" s="630"/>
      <c r="C236" s="630" t="s">
        <v>407</v>
      </c>
      <c r="D236" s="630" t="s">
        <v>536</v>
      </c>
      <c r="E236" s="630"/>
      <c r="F236" s="630"/>
      <c r="G236" s="631"/>
      <c r="H236" s="631"/>
      <c r="I236" s="631"/>
      <c r="J236" s="631"/>
      <c r="K236" s="631"/>
      <c r="L236" s="618"/>
      <c r="M236" s="618"/>
      <c r="N236" s="618"/>
      <c r="O236" s="618"/>
      <c r="P236" s="618"/>
      <c r="Q236" s="632"/>
      <c r="R236" s="632"/>
      <c r="S236" s="632"/>
      <c r="T236" s="632"/>
      <c r="U236" s="632"/>
      <c r="V236" s="612"/>
      <c r="W236" s="612"/>
      <c r="X236" s="612"/>
      <c r="Y236" s="612"/>
      <c r="Z236" s="633"/>
      <c r="AA236" s="612"/>
      <c r="AB236" s="612"/>
      <c r="AC236" s="612"/>
      <c r="AD236" s="634"/>
      <c r="AE236" s="612"/>
      <c r="AF236" s="612"/>
      <c r="AG236" s="612"/>
      <c r="AH236" s="635"/>
      <c r="AI236" s="635"/>
      <c r="AJ236" s="635"/>
      <c r="AK236" s="635"/>
      <c r="AL236" s="635"/>
      <c r="AM236" s="635"/>
      <c r="AN236" s="635"/>
      <c r="AO236" s="635"/>
      <c r="AP236" s="635"/>
      <c r="AQ236" s="636"/>
      <c r="AR236" s="636"/>
      <c r="AS236" s="636"/>
      <c r="AT236" s="636"/>
      <c r="AU236" s="637"/>
      <c r="AV236" s="637"/>
      <c r="AW236" s="637"/>
      <c r="AX236" s="637"/>
      <c r="AY236" s="637"/>
      <c r="AZ236" s="638"/>
    </row>
    <row r="237" spans="1:74" s="586" customFormat="1" ht="18" hidden="1" customHeight="1">
      <c r="A237" s="578">
        <f>IF(S$234&gt;0,1,0)</f>
        <v>0</v>
      </c>
      <c r="B237" s="587"/>
      <c r="C237" s="587"/>
      <c r="D237" s="587" t="s">
        <v>540</v>
      </c>
      <c r="E237" s="587" t="s">
        <v>809</v>
      </c>
      <c r="F237" s="587"/>
      <c r="G237" s="587"/>
      <c r="H237" s="587"/>
      <c r="I237" s="587"/>
      <c r="J237" s="634"/>
      <c r="K237" s="634"/>
      <c r="L237" s="634"/>
      <c r="M237" s="634"/>
      <c r="N237" s="587"/>
      <c r="O237" s="587"/>
      <c r="P237" s="587"/>
      <c r="Q237" s="587"/>
      <c r="R237" s="587"/>
      <c r="S237" s="587"/>
      <c r="T237" s="632"/>
      <c r="U237" s="632"/>
      <c r="V237" s="632"/>
      <c r="W237" s="632"/>
      <c r="X237" s="587"/>
      <c r="Y237" s="587"/>
      <c r="Z237" s="587"/>
      <c r="AA237" s="587"/>
      <c r="AB237" s="632"/>
      <c r="AC237" s="632"/>
      <c r="AD237" s="632"/>
      <c r="AE237" s="632"/>
      <c r="AF237" s="587"/>
      <c r="AG237" s="587"/>
      <c r="AH237" s="587"/>
      <c r="AI237" s="587"/>
      <c r="AJ237" s="587"/>
      <c r="AK237" s="587"/>
      <c r="AL237" s="587"/>
      <c r="AM237" s="587"/>
      <c r="AN237" s="587"/>
      <c r="AO237" s="587"/>
      <c r="AP237" s="587"/>
      <c r="AQ237" s="587"/>
      <c r="AR237" s="587"/>
      <c r="AS237" s="587"/>
      <c r="AT237" s="587"/>
      <c r="AU237" s="587"/>
      <c r="AV237" s="587"/>
      <c r="AW237" s="587"/>
      <c r="AX237" s="587"/>
      <c r="AY237" s="587"/>
    </row>
    <row r="238" spans="1:74" s="600" customFormat="1" ht="18" hidden="1" customHeight="1">
      <c r="A238" s="578">
        <f>IF(S$234&gt;0,1,0)</f>
        <v>0</v>
      </c>
      <c r="B238" s="587"/>
      <c r="C238" s="587"/>
      <c r="D238" s="587" t="s">
        <v>540</v>
      </c>
      <c r="E238" s="588" t="s">
        <v>810</v>
      </c>
      <c r="F238" s="588"/>
      <c r="G238" s="588"/>
      <c r="H238" s="588"/>
      <c r="I238" s="588"/>
      <c r="J238" s="588"/>
      <c r="K238" s="588"/>
      <c r="L238" s="588"/>
      <c r="M238" s="588"/>
      <c r="N238" s="588"/>
      <c r="O238" s="588"/>
      <c r="P238" s="588"/>
      <c r="Q238" s="588"/>
      <c r="R238" s="588"/>
      <c r="S238" s="588"/>
      <c r="T238" s="588"/>
      <c r="U238" s="588"/>
      <c r="V238" s="588"/>
      <c r="W238" s="588"/>
      <c r="X238" s="588"/>
      <c r="Y238" s="588"/>
      <c r="Z238" s="588"/>
      <c r="AA238" s="588"/>
      <c r="AB238" s="588"/>
      <c r="AC238" s="588"/>
      <c r="AD238" s="588"/>
      <c r="AE238" s="588"/>
      <c r="AF238" s="588"/>
      <c r="AG238" s="588"/>
      <c r="AH238" s="588"/>
      <c r="AI238" s="588"/>
      <c r="AJ238" s="588"/>
      <c r="AK238" s="588"/>
      <c r="AL238" s="588"/>
      <c r="AM238" s="588"/>
      <c r="AN238" s="588"/>
      <c r="AO238" s="588"/>
      <c r="AP238" s="588"/>
      <c r="AQ238" s="588"/>
      <c r="AR238" s="588"/>
      <c r="AS238" s="588"/>
      <c r="AT238" s="588"/>
      <c r="AU238" s="588"/>
      <c r="AV238" s="588"/>
      <c r="AW238" s="588"/>
      <c r="AX238" s="588"/>
      <c r="AY238" s="588"/>
      <c r="AZ238" s="628"/>
    </row>
    <row r="239" spans="1:74" s="601" customFormat="1" ht="18" hidden="1" customHeight="1">
      <c r="A239" s="578"/>
      <c r="B239" s="587"/>
      <c r="C239" s="587" t="s">
        <v>811</v>
      </c>
      <c r="D239" s="587"/>
      <c r="E239" s="639"/>
      <c r="F239" s="639"/>
      <c r="G239" s="639"/>
      <c r="H239" s="639"/>
      <c r="I239" s="639"/>
      <c r="J239" s="639"/>
      <c r="K239" s="639"/>
      <c r="L239" s="639"/>
      <c r="M239" s="639"/>
      <c r="N239" s="639"/>
      <c r="O239" s="639"/>
      <c r="P239" s="639"/>
      <c r="Q239" s="639"/>
      <c r="R239" s="639"/>
      <c r="S239" s="639"/>
      <c r="T239" s="639"/>
      <c r="U239" s="639"/>
      <c r="V239" s="639"/>
      <c r="W239" s="639"/>
      <c r="X239" s="639"/>
      <c r="Y239" s="639"/>
      <c r="Z239" s="639"/>
      <c r="AA239" s="639"/>
      <c r="AB239" s="639"/>
      <c r="AC239" s="639"/>
      <c r="AD239" s="639"/>
      <c r="AE239" s="639"/>
      <c r="AF239" s="639"/>
      <c r="AG239" s="639"/>
      <c r="AH239" s="639"/>
      <c r="AI239" s="639"/>
      <c r="AJ239" s="639"/>
      <c r="AK239" s="639"/>
      <c r="AL239" s="639"/>
      <c r="AM239" s="639"/>
      <c r="AN239" s="639"/>
      <c r="AO239" s="639"/>
      <c r="AP239" s="639"/>
      <c r="AQ239" s="639"/>
      <c r="AR239" s="639"/>
      <c r="AS239" s="639"/>
      <c r="AT239" s="639"/>
      <c r="AU239" s="639"/>
      <c r="AV239" s="639"/>
      <c r="AW239" s="639"/>
      <c r="AX239" s="639"/>
      <c r="AY239" s="639"/>
      <c r="AZ239" s="640"/>
    </row>
    <row r="240" spans="1:74" s="600" customFormat="1" ht="18" hidden="1" customHeight="1">
      <c r="A240" s="578"/>
      <c r="B240" s="587"/>
      <c r="C240" s="587"/>
      <c r="D240" s="587" t="s">
        <v>540</v>
      </c>
      <c r="E240" s="639" t="s">
        <v>812</v>
      </c>
      <c r="F240" s="639"/>
      <c r="G240" s="639"/>
      <c r="H240" s="639"/>
      <c r="I240" s="639"/>
      <c r="J240" s="639"/>
      <c r="K240" s="639"/>
      <c r="L240" s="639"/>
      <c r="M240" s="639"/>
      <c r="N240" s="639"/>
      <c r="O240" s="639"/>
      <c r="P240" s="639"/>
      <c r="Q240" s="639"/>
      <c r="R240" s="639"/>
      <c r="S240" s="639"/>
      <c r="T240" s="639"/>
      <c r="U240" s="639"/>
      <c r="V240" s="639"/>
      <c r="W240" s="639"/>
      <c r="X240" s="639"/>
      <c r="Y240" s="639"/>
      <c r="Z240" s="639"/>
      <c r="AA240" s="639"/>
      <c r="AB240" s="639"/>
      <c r="AC240" s="639"/>
      <c r="AD240" s="639"/>
      <c r="AE240" s="639"/>
      <c r="AF240" s="639"/>
      <c r="AG240" s="639"/>
      <c r="AH240" s="639"/>
      <c r="AI240" s="639"/>
      <c r="AJ240" s="639"/>
      <c r="AK240" s="639"/>
      <c r="AL240" s="639"/>
      <c r="AM240" s="639"/>
      <c r="AN240" s="639"/>
      <c r="AO240" s="639"/>
      <c r="AP240" s="639"/>
      <c r="AQ240" s="639"/>
      <c r="AR240" s="639"/>
      <c r="AS240" s="639"/>
      <c r="AT240" s="639"/>
      <c r="AU240" s="639"/>
      <c r="AV240" s="639"/>
      <c r="AW240" s="639"/>
      <c r="AX240" s="639"/>
      <c r="AY240" s="639"/>
      <c r="AZ240" s="640"/>
    </row>
    <row r="241" spans="1:52" s="600" customFormat="1" ht="18" hidden="1" customHeight="1">
      <c r="A241" s="578"/>
      <c r="B241" s="587"/>
      <c r="C241" s="587"/>
      <c r="D241" s="587" t="s">
        <v>540</v>
      </c>
      <c r="E241" s="639" t="s">
        <v>813</v>
      </c>
      <c r="F241" s="639"/>
      <c r="G241" s="639"/>
      <c r="H241" s="639"/>
      <c r="I241" s="639"/>
      <c r="J241" s="639"/>
      <c r="K241" s="639"/>
      <c r="L241" s="639"/>
      <c r="M241" s="639"/>
      <c r="N241" s="639"/>
      <c r="O241" s="639"/>
      <c r="P241" s="639"/>
      <c r="Q241" s="639"/>
      <c r="R241" s="639"/>
      <c r="S241" s="639"/>
      <c r="T241" s="639"/>
      <c r="U241" s="639"/>
      <c r="V241" s="639"/>
      <c r="W241" s="639"/>
      <c r="X241" s="639"/>
      <c r="Y241" s="639"/>
      <c r="Z241" s="639"/>
      <c r="AA241" s="639"/>
      <c r="AB241" s="639"/>
      <c r="AC241" s="639"/>
      <c r="AD241" s="639"/>
      <c r="AE241" s="639"/>
      <c r="AF241" s="639"/>
      <c r="AG241" s="639"/>
      <c r="AH241" s="639"/>
      <c r="AI241" s="639"/>
      <c r="AJ241" s="639"/>
      <c r="AK241" s="639"/>
      <c r="AL241" s="639"/>
      <c r="AM241" s="639"/>
      <c r="AN241" s="639"/>
      <c r="AO241" s="639"/>
      <c r="AP241" s="639"/>
      <c r="AQ241" s="639"/>
      <c r="AR241" s="639"/>
      <c r="AS241" s="639"/>
      <c r="AT241" s="639"/>
      <c r="AU241" s="639"/>
      <c r="AV241" s="639"/>
      <c r="AW241" s="639"/>
      <c r="AX241" s="639"/>
      <c r="AY241" s="639"/>
      <c r="AZ241" s="640"/>
    </row>
    <row r="242" spans="1:52" s="600" customFormat="1" ht="18" hidden="1" customHeight="1">
      <c r="A242" s="578"/>
      <c r="B242" s="587"/>
      <c r="C242" s="587" t="s">
        <v>814</v>
      </c>
      <c r="D242" s="587" t="s">
        <v>815</v>
      </c>
      <c r="E242" s="639"/>
      <c r="F242" s="639"/>
      <c r="G242" s="639"/>
      <c r="H242" s="639"/>
      <c r="I242" s="639"/>
      <c r="J242" s="639"/>
      <c r="K242" s="639"/>
      <c r="L242" s="639"/>
      <c r="M242" s="639"/>
      <c r="N242" s="639"/>
      <c r="O242" s="639"/>
      <c r="P242" s="639"/>
      <c r="Q242" s="639"/>
      <c r="R242" s="639"/>
      <c r="S242" s="639"/>
      <c r="T242" s="639"/>
      <c r="U242" s="639"/>
      <c r="V242" s="639"/>
      <c r="W242" s="639"/>
      <c r="X242" s="639"/>
      <c r="Y242" s="639"/>
      <c r="Z242" s="639"/>
      <c r="AA242" s="639"/>
      <c r="AB242" s="639"/>
      <c r="AC242" s="639"/>
      <c r="AD242" s="639"/>
      <c r="AE242" s="639"/>
      <c r="AF242" s="639"/>
      <c r="AG242" s="639"/>
      <c r="AH242" s="639"/>
      <c r="AI242" s="639"/>
      <c r="AJ242" s="639"/>
      <c r="AK242" s="639"/>
      <c r="AL242" s="639"/>
      <c r="AM242" s="639"/>
      <c r="AN242" s="639"/>
      <c r="AO242" s="639"/>
      <c r="AP242" s="639"/>
      <c r="AQ242" s="639"/>
      <c r="AR242" s="639"/>
      <c r="AS242" s="639"/>
      <c r="AT242" s="639"/>
      <c r="AU242" s="639"/>
      <c r="AV242" s="639"/>
      <c r="AW242" s="639"/>
      <c r="AX242" s="639"/>
      <c r="AY242" s="639"/>
      <c r="AZ242" s="640"/>
    </row>
    <row r="243" spans="1:52" s="600" customFormat="1" ht="18" hidden="1" customHeight="1">
      <c r="A243" s="578"/>
      <c r="B243" s="587"/>
      <c r="C243" s="587"/>
      <c r="D243" s="587" t="s">
        <v>540</v>
      </c>
      <c r="E243" s="639" t="s">
        <v>816</v>
      </c>
      <c r="F243" s="639"/>
      <c r="G243" s="639"/>
      <c r="H243" s="639"/>
      <c r="I243" s="639"/>
      <c r="J243" s="639"/>
      <c r="K243" s="639"/>
      <c r="L243" s="639"/>
      <c r="M243" s="639"/>
      <c r="N243" s="639"/>
      <c r="O243" s="639"/>
      <c r="P243" s="639"/>
      <c r="Q243" s="639"/>
      <c r="R243" s="639"/>
      <c r="S243" s="639"/>
      <c r="T243" s="639"/>
      <c r="U243" s="639"/>
      <c r="V243" s="639"/>
      <c r="W243" s="639"/>
      <c r="X243" s="639"/>
      <c r="Y243" s="639"/>
      <c r="Z243" s="639"/>
      <c r="AA243" s="639"/>
      <c r="AB243" s="639"/>
      <c r="AC243" s="639"/>
      <c r="AD243" s="639"/>
      <c r="AE243" s="639"/>
      <c r="AF243" s="639"/>
      <c r="AG243" s="639"/>
      <c r="AH243" s="639"/>
      <c r="AI243" s="639"/>
      <c r="AJ243" s="639"/>
      <c r="AK243" s="639"/>
      <c r="AL243" s="639"/>
      <c r="AM243" s="639"/>
      <c r="AN243" s="639"/>
      <c r="AO243" s="639"/>
      <c r="AP243" s="639"/>
      <c r="AQ243" s="639"/>
      <c r="AR243" s="639"/>
      <c r="AS243" s="639"/>
      <c r="AT243" s="639"/>
      <c r="AU243" s="639"/>
      <c r="AV243" s="639"/>
      <c r="AW243" s="639"/>
      <c r="AX243" s="639"/>
      <c r="AY243" s="639"/>
      <c r="AZ243" s="640"/>
    </row>
    <row r="244" spans="1:52" s="600" customFormat="1" ht="18" hidden="1" customHeight="1">
      <c r="A244" s="578"/>
      <c r="B244" s="587"/>
      <c r="C244" s="587"/>
      <c r="D244" s="587" t="s">
        <v>540</v>
      </c>
      <c r="E244" s="639" t="s">
        <v>817</v>
      </c>
      <c r="F244" s="639"/>
      <c r="G244" s="639"/>
      <c r="H244" s="639"/>
      <c r="I244" s="639"/>
      <c r="J244" s="639"/>
      <c r="K244" s="639"/>
      <c r="L244" s="639"/>
      <c r="M244" s="639"/>
      <c r="N244" s="639"/>
      <c r="O244" s="639"/>
      <c r="P244" s="639"/>
      <c r="Q244" s="639"/>
      <c r="R244" s="639"/>
      <c r="S244" s="639"/>
      <c r="T244" s="639"/>
      <c r="U244" s="639"/>
      <c r="V244" s="639"/>
      <c r="W244" s="639"/>
      <c r="X244" s="639"/>
      <c r="Y244" s="639"/>
      <c r="Z244" s="639"/>
      <c r="AA244" s="639"/>
      <c r="AB244" s="639"/>
      <c r="AC244" s="639"/>
      <c r="AD244" s="639"/>
      <c r="AE244" s="639"/>
      <c r="AF244" s="639"/>
      <c r="AG244" s="639"/>
      <c r="AH244" s="639"/>
      <c r="AI244" s="639"/>
      <c r="AJ244" s="639"/>
      <c r="AK244" s="639"/>
      <c r="AL244" s="639"/>
      <c r="AM244" s="639"/>
      <c r="AN244" s="639"/>
      <c r="AO244" s="639"/>
      <c r="AP244" s="639"/>
      <c r="AQ244" s="639"/>
      <c r="AR244" s="639"/>
      <c r="AS244" s="639"/>
      <c r="AT244" s="639"/>
      <c r="AU244" s="639"/>
      <c r="AV244" s="639"/>
      <c r="AW244" s="639"/>
      <c r="AX244" s="639"/>
      <c r="AY244" s="639"/>
      <c r="AZ244" s="640"/>
    </row>
    <row r="245" spans="1:52" s="600" customFormat="1" ht="18" hidden="1" customHeight="1">
      <c r="A245" s="578"/>
      <c r="B245" s="587"/>
      <c r="C245" s="587"/>
      <c r="D245" s="587" t="s">
        <v>540</v>
      </c>
      <c r="E245" s="639" t="s">
        <v>818</v>
      </c>
      <c r="F245" s="639"/>
      <c r="G245" s="639"/>
      <c r="H245" s="639"/>
      <c r="I245" s="639"/>
      <c r="J245" s="639"/>
      <c r="K245" s="639"/>
      <c r="L245" s="639"/>
      <c r="M245" s="639"/>
      <c r="N245" s="639"/>
      <c r="O245" s="639"/>
      <c r="P245" s="639"/>
      <c r="Q245" s="639"/>
      <c r="R245" s="639"/>
      <c r="S245" s="639"/>
      <c r="T245" s="639"/>
      <c r="U245" s="639"/>
      <c r="V245" s="639"/>
      <c r="W245" s="639"/>
      <c r="X245" s="639"/>
      <c r="Y245" s="639"/>
      <c r="Z245" s="639"/>
      <c r="AA245" s="639"/>
      <c r="AB245" s="639"/>
      <c r="AC245" s="639"/>
      <c r="AD245" s="639"/>
      <c r="AE245" s="639"/>
      <c r="AF245" s="639"/>
      <c r="AG245" s="639"/>
      <c r="AH245" s="639"/>
      <c r="AI245" s="639"/>
      <c r="AJ245" s="639"/>
      <c r="AK245" s="639"/>
      <c r="AL245" s="639"/>
      <c r="AM245" s="639"/>
      <c r="AN245" s="639"/>
      <c r="AO245" s="639"/>
      <c r="AP245" s="639"/>
      <c r="AQ245" s="639"/>
      <c r="AR245" s="639"/>
      <c r="AS245" s="639"/>
      <c r="AT245" s="639"/>
      <c r="AU245" s="639"/>
      <c r="AV245" s="639"/>
      <c r="AW245" s="639"/>
      <c r="AX245" s="639"/>
      <c r="AY245" s="639"/>
      <c r="AZ245" s="640"/>
    </row>
    <row r="246" spans="1:52" s="600" customFormat="1" ht="18" hidden="1" customHeight="1">
      <c r="A246" s="578"/>
      <c r="B246" s="587"/>
      <c r="C246" s="587"/>
      <c r="D246" s="587" t="s">
        <v>540</v>
      </c>
      <c r="E246" s="639" t="s">
        <v>819</v>
      </c>
      <c r="F246" s="639"/>
      <c r="G246" s="639"/>
      <c r="H246" s="639"/>
      <c r="I246" s="639"/>
      <c r="J246" s="639"/>
      <c r="K246" s="639"/>
      <c r="L246" s="639"/>
      <c r="M246" s="639"/>
      <c r="N246" s="639"/>
      <c r="O246" s="639"/>
      <c r="P246" s="639"/>
      <c r="Q246" s="639"/>
      <c r="R246" s="639"/>
      <c r="S246" s="639"/>
      <c r="T246" s="639"/>
      <c r="U246" s="639"/>
      <c r="V246" s="639"/>
      <c r="W246" s="639"/>
      <c r="X246" s="639"/>
      <c r="Y246" s="639"/>
      <c r="Z246" s="639"/>
      <c r="AA246" s="639"/>
      <c r="AB246" s="639"/>
      <c r="AC246" s="639"/>
      <c r="AD246" s="639"/>
      <c r="AE246" s="639"/>
      <c r="AF246" s="639"/>
      <c r="AG246" s="639"/>
      <c r="AH246" s="639"/>
      <c r="AI246" s="639"/>
      <c r="AJ246" s="639"/>
      <c r="AK246" s="639"/>
      <c r="AL246" s="639"/>
      <c r="AM246" s="639"/>
      <c r="AN246" s="639"/>
      <c r="AO246" s="639"/>
      <c r="AP246" s="639"/>
      <c r="AQ246" s="639"/>
      <c r="AR246" s="639"/>
      <c r="AS246" s="639"/>
      <c r="AT246" s="639"/>
      <c r="AU246" s="639"/>
      <c r="AV246" s="639"/>
      <c r="AW246" s="639"/>
      <c r="AX246" s="639"/>
      <c r="AY246" s="639"/>
      <c r="AZ246" s="640"/>
    </row>
    <row r="247" spans="1:52" s="600" customFormat="1" ht="18" hidden="1" customHeight="1">
      <c r="A247" s="578"/>
      <c r="B247" s="587"/>
      <c r="C247" s="587"/>
      <c r="D247" s="587" t="s">
        <v>540</v>
      </c>
      <c r="E247" s="639" t="s">
        <v>820</v>
      </c>
      <c r="F247" s="639"/>
      <c r="G247" s="639"/>
      <c r="H247" s="639"/>
      <c r="I247" s="639"/>
      <c r="J247" s="639"/>
      <c r="K247" s="639"/>
      <c r="L247" s="639"/>
      <c r="M247" s="639"/>
      <c r="N247" s="639"/>
      <c r="O247" s="639"/>
      <c r="P247" s="639"/>
      <c r="Q247" s="639"/>
      <c r="R247" s="639"/>
      <c r="S247" s="639"/>
      <c r="T247" s="639"/>
      <c r="U247" s="639"/>
      <c r="V247" s="639"/>
      <c r="W247" s="639"/>
      <c r="X247" s="639"/>
      <c r="Y247" s="639"/>
      <c r="Z247" s="639"/>
      <c r="AA247" s="639"/>
      <c r="AB247" s="639"/>
      <c r="AC247" s="639"/>
      <c r="AD247" s="639"/>
      <c r="AE247" s="639"/>
      <c r="AF247" s="639"/>
      <c r="AG247" s="639"/>
      <c r="AH247" s="639"/>
      <c r="AI247" s="639"/>
      <c r="AJ247" s="639"/>
      <c r="AK247" s="639"/>
      <c r="AL247" s="639"/>
      <c r="AM247" s="639"/>
      <c r="AN247" s="639"/>
      <c r="AO247" s="639"/>
      <c r="AP247" s="639"/>
      <c r="AQ247" s="639"/>
      <c r="AR247" s="639"/>
      <c r="AS247" s="639"/>
      <c r="AT247" s="639"/>
      <c r="AU247" s="639"/>
      <c r="AV247" s="639"/>
      <c r="AW247" s="639"/>
      <c r="AX247" s="639"/>
      <c r="AY247" s="639"/>
      <c r="AZ247" s="640"/>
    </row>
    <row r="248" spans="1:52" s="600" customFormat="1" ht="18" hidden="1" customHeight="1">
      <c r="A248" s="578"/>
      <c r="B248" s="587"/>
      <c r="C248" s="587"/>
      <c r="D248" s="587" t="s">
        <v>540</v>
      </c>
      <c r="E248" s="639" t="s">
        <v>821</v>
      </c>
      <c r="F248" s="639"/>
      <c r="G248" s="639"/>
      <c r="H248" s="639"/>
      <c r="I248" s="639"/>
      <c r="J248" s="639"/>
      <c r="K248" s="639"/>
      <c r="L248" s="639"/>
      <c r="M248" s="639"/>
      <c r="N248" s="639"/>
      <c r="O248" s="639"/>
      <c r="P248" s="639"/>
      <c r="Q248" s="639"/>
      <c r="R248" s="639"/>
      <c r="S248" s="639"/>
      <c r="T248" s="639"/>
      <c r="U248" s="639"/>
      <c r="V248" s="639"/>
      <c r="W248" s="639"/>
      <c r="X248" s="639"/>
      <c r="Y248" s="639"/>
      <c r="Z248" s="639"/>
      <c r="AA248" s="639"/>
      <c r="AB248" s="639"/>
      <c r="AC248" s="639"/>
      <c r="AD248" s="639"/>
      <c r="AE248" s="639"/>
      <c r="AF248" s="639"/>
      <c r="AG248" s="639"/>
      <c r="AH248" s="639"/>
      <c r="AI248" s="639"/>
      <c r="AJ248" s="639"/>
      <c r="AK248" s="639"/>
      <c r="AL248" s="639"/>
      <c r="AM248" s="639"/>
      <c r="AN248" s="639"/>
      <c r="AO248" s="639"/>
      <c r="AP248" s="639"/>
      <c r="AQ248" s="639"/>
      <c r="AR248" s="639"/>
      <c r="AS248" s="639"/>
      <c r="AT248" s="639"/>
      <c r="AU248" s="639"/>
      <c r="AV248" s="639"/>
      <c r="AW248" s="639"/>
      <c r="AX248" s="639"/>
      <c r="AY248" s="639"/>
      <c r="AZ248" s="640"/>
    </row>
    <row r="249" spans="1:52" s="600" customFormat="1" ht="18" hidden="1" customHeight="1">
      <c r="A249" s="578"/>
      <c r="B249" s="587"/>
      <c r="C249" s="587"/>
      <c r="D249" s="587" t="s">
        <v>540</v>
      </c>
      <c r="E249" s="639" t="s">
        <v>822</v>
      </c>
      <c r="F249" s="639"/>
      <c r="G249" s="639"/>
      <c r="H249" s="639"/>
      <c r="I249" s="639"/>
      <c r="J249" s="639"/>
      <c r="K249" s="639"/>
      <c r="L249" s="639"/>
      <c r="M249" s="639"/>
      <c r="N249" s="639"/>
      <c r="O249" s="639"/>
      <c r="P249" s="639"/>
      <c r="Q249" s="639"/>
      <c r="R249" s="639"/>
      <c r="S249" s="639"/>
      <c r="T249" s="639"/>
      <c r="U249" s="639"/>
      <c r="V249" s="639"/>
      <c r="W249" s="639"/>
      <c r="X249" s="639"/>
      <c r="Y249" s="639"/>
      <c r="Z249" s="639"/>
      <c r="AA249" s="639"/>
      <c r="AB249" s="639"/>
      <c r="AC249" s="639"/>
      <c r="AD249" s="639"/>
      <c r="AE249" s="639"/>
      <c r="AF249" s="639"/>
      <c r="AG249" s="639"/>
      <c r="AH249" s="639"/>
      <c r="AI249" s="639"/>
      <c r="AJ249" s="639"/>
      <c r="AK249" s="639"/>
      <c r="AL249" s="639"/>
      <c r="AM249" s="639"/>
      <c r="AN249" s="639"/>
      <c r="AO249" s="639"/>
      <c r="AP249" s="639"/>
      <c r="AQ249" s="639"/>
      <c r="AR249" s="639"/>
      <c r="AS249" s="639"/>
      <c r="AT249" s="639"/>
      <c r="AU249" s="639"/>
      <c r="AV249" s="639"/>
      <c r="AW249" s="639"/>
      <c r="AX249" s="639"/>
      <c r="AY249" s="639"/>
      <c r="AZ249" s="640"/>
    </row>
    <row r="250" spans="1:52" s="600" customFormat="1" ht="18" customHeight="1" thickBot="1">
      <c r="A250" s="578">
        <f>IF(K$219&gt;0,1,0)</f>
        <v>0</v>
      </c>
      <c r="B250" s="587"/>
      <c r="C250" s="587"/>
      <c r="D250" s="639"/>
      <c r="E250" s="641"/>
      <c r="F250" s="641"/>
      <c r="G250" s="641"/>
      <c r="H250" s="641"/>
      <c r="I250" s="641"/>
      <c r="J250" s="641"/>
      <c r="K250" s="641"/>
      <c r="L250" s="641"/>
      <c r="M250" s="641"/>
      <c r="N250" s="641"/>
      <c r="O250" s="641"/>
      <c r="P250" s="641"/>
      <c r="Q250" s="641"/>
      <c r="R250" s="641"/>
      <c r="S250" s="641"/>
      <c r="T250" s="641"/>
      <c r="U250" s="641"/>
      <c r="V250" s="641"/>
      <c r="W250" s="641"/>
      <c r="X250" s="641"/>
      <c r="Y250" s="641"/>
      <c r="Z250" s="641"/>
      <c r="AA250" s="641"/>
      <c r="AB250" s="641"/>
      <c r="AC250" s="641"/>
      <c r="AD250" s="641"/>
      <c r="AE250" s="641"/>
      <c r="AF250" s="641"/>
      <c r="AG250" s="641"/>
      <c r="AH250" s="641"/>
      <c r="AI250" s="641"/>
      <c r="AJ250" s="641"/>
      <c r="AK250" s="641"/>
      <c r="AL250" s="641"/>
      <c r="AM250" s="641"/>
      <c r="AN250" s="641"/>
      <c r="AO250" s="641"/>
      <c r="AP250" s="641"/>
      <c r="AQ250" s="641"/>
      <c r="AR250" s="641"/>
      <c r="AS250" s="641"/>
      <c r="AT250" s="641"/>
      <c r="AU250" s="641"/>
      <c r="AV250" s="641"/>
      <c r="AW250" s="641"/>
      <c r="AX250" s="641"/>
      <c r="AY250" s="641"/>
      <c r="AZ250" s="640"/>
    </row>
    <row r="251" spans="1:52" ht="33" thickTop="1" thickBot="1">
      <c r="A251" s="578">
        <f>IF(K$269&gt;0,1,0)</f>
        <v>0</v>
      </c>
      <c r="B251" s="2117" t="s">
        <v>823</v>
      </c>
      <c r="C251" s="2118"/>
      <c r="D251" s="2118"/>
      <c r="E251" s="2118"/>
      <c r="F251" s="2118"/>
      <c r="G251" s="2118"/>
      <c r="H251" s="2118"/>
      <c r="I251" s="2118"/>
      <c r="J251" s="2118"/>
      <c r="K251" s="2118"/>
      <c r="L251" s="2118"/>
      <c r="M251" s="2118"/>
      <c r="N251" s="2118"/>
      <c r="O251" s="2118"/>
      <c r="P251" s="2118"/>
      <c r="Q251" s="2118"/>
      <c r="R251" s="2118"/>
      <c r="S251" s="2118"/>
      <c r="T251" s="2118"/>
      <c r="U251" s="2118"/>
      <c r="V251" s="2118"/>
      <c r="W251" s="2118"/>
      <c r="X251" s="2118"/>
      <c r="Y251" s="2118"/>
      <c r="Z251" s="2118"/>
      <c r="AA251" s="2118"/>
      <c r="AB251" s="2118"/>
      <c r="AC251" s="2118"/>
      <c r="AD251" s="2118"/>
      <c r="AE251" s="2118"/>
      <c r="AF251" s="2118"/>
      <c r="AG251" s="2118"/>
      <c r="AH251" s="2118"/>
      <c r="AI251" s="2118"/>
      <c r="AJ251" s="2118"/>
      <c r="AK251" s="2118"/>
      <c r="AL251" s="2118"/>
      <c r="AM251" s="2118"/>
      <c r="AN251" s="2118"/>
      <c r="AO251" s="2118"/>
      <c r="AP251" s="2118"/>
      <c r="AQ251" s="2118"/>
      <c r="AR251" s="2118"/>
      <c r="AS251" s="2118"/>
      <c r="AT251" s="2118"/>
      <c r="AU251" s="2118"/>
      <c r="AV251" s="2118"/>
      <c r="AW251" s="2118"/>
      <c r="AX251" s="2118"/>
      <c r="AY251" s="2119"/>
      <c r="AZ251" s="574"/>
    </row>
    <row r="252" spans="1:52" s="580" customFormat="1" ht="9.9499999999999993" customHeight="1" thickTop="1">
      <c r="A252" s="578">
        <f t="shared" ref="A252:A285" si="5">IF(K$269&gt;0,1,0)</f>
        <v>0</v>
      </c>
      <c r="B252" s="579"/>
      <c r="C252" s="579"/>
      <c r="D252" s="579"/>
      <c r="E252" s="579"/>
      <c r="F252" s="579"/>
      <c r="G252" s="579"/>
      <c r="H252" s="579"/>
      <c r="I252" s="579"/>
      <c r="J252" s="579"/>
      <c r="K252" s="579"/>
      <c r="L252" s="579"/>
      <c r="M252" s="579"/>
      <c r="N252" s="579"/>
      <c r="O252" s="579"/>
      <c r="P252" s="579"/>
      <c r="Q252" s="579"/>
      <c r="R252" s="579"/>
      <c r="S252" s="579"/>
      <c r="T252" s="579"/>
      <c r="U252" s="579"/>
      <c r="V252" s="579"/>
      <c r="W252" s="579"/>
      <c r="X252" s="579"/>
      <c r="Y252" s="579"/>
      <c r="Z252" s="579"/>
      <c r="AA252" s="579"/>
      <c r="AB252" s="579"/>
      <c r="AC252" s="579"/>
      <c r="AD252" s="579"/>
      <c r="AE252" s="579"/>
      <c r="AF252" s="579"/>
      <c r="AG252" s="579"/>
      <c r="AH252" s="579"/>
      <c r="AI252" s="579"/>
      <c r="AJ252" s="579"/>
      <c r="AK252" s="579"/>
      <c r="AL252" s="579"/>
      <c r="AM252" s="579"/>
      <c r="AN252" s="579"/>
      <c r="AO252" s="579"/>
      <c r="AP252" s="579"/>
      <c r="AQ252" s="579"/>
      <c r="AR252" s="579"/>
      <c r="AS252" s="579"/>
      <c r="AT252" s="579"/>
      <c r="AU252" s="579"/>
      <c r="AV252" s="579"/>
      <c r="AW252" s="579"/>
      <c r="AX252" s="579"/>
      <c r="AY252" s="579"/>
    </row>
    <row r="253" spans="1:52" s="584" customFormat="1" ht="30" customHeight="1">
      <c r="A253" s="578">
        <f t="shared" si="5"/>
        <v>0</v>
      </c>
      <c r="B253" s="581"/>
      <c r="C253" s="581"/>
      <c r="D253" s="581"/>
      <c r="E253" s="581"/>
      <c r="F253" s="2120" t="s">
        <v>768</v>
      </c>
      <c r="G253" s="2120"/>
      <c r="H253" s="2120"/>
      <c r="I253" s="2120"/>
      <c r="J253" s="2120"/>
      <c r="K253" s="2120"/>
      <c r="L253" s="2172">
        <f>+'6-3표준조사(4)'!K379</f>
        <v>0</v>
      </c>
      <c r="M253" s="2121"/>
      <c r="N253" s="2121"/>
      <c r="O253" s="2121"/>
      <c r="P253" s="2121"/>
      <c r="Q253" s="2121"/>
      <c r="R253" s="582"/>
      <c r="S253" s="582"/>
      <c r="T253" s="2120" t="s">
        <v>769</v>
      </c>
      <c r="U253" s="2120"/>
      <c r="V253" s="2120"/>
      <c r="W253" s="2120"/>
      <c r="X253" s="2120"/>
      <c r="Y253" s="2120"/>
      <c r="Z253" s="2172">
        <f>+'6-3표준조사(4)'!L379</f>
        <v>0</v>
      </c>
      <c r="AA253" s="2121"/>
      <c r="AB253" s="2121"/>
      <c r="AC253" s="2121"/>
      <c r="AD253" s="2121"/>
      <c r="AE253" s="2121"/>
      <c r="AF253" s="582"/>
      <c r="AG253" s="582"/>
      <c r="AH253" s="2120" t="s">
        <v>770</v>
      </c>
      <c r="AI253" s="2120"/>
      <c r="AJ253" s="2120"/>
      <c r="AK253" s="2120"/>
      <c r="AL253" s="2120"/>
      <c r="AM253" s="2120"/>
      <c r="AN253" s="2120"/>
      <c r="AO253" s="2121">
        <f>+'6-3표준조사(4)'!R379</f>
        <v>0</v>
      </c>
      <c r="AP253" s="2121"/>
      <c r="AQ253" s="2121"/>
      <c r="AR253" s="2121"/>
      <c r="AS253" s="2121"/>
      <c r="AT253" s="2121"/>
      <c r="AU253" s="583"/>
      <c r="AV253" s="583"/>
      <c r="AW253" s="583"/>
      <c r="AX253" s="583"/>
      <c r="AY253" s="581"/>
    </row>
    <row r="254" spans="1:52" s="580" customFormat="1" ht="14.25" customHeight="1">
      <c r="A254" s="578">
        <f t="shared" si="5"/>
        <v>0</v>
      </c>
      <c r="B254" s="579"/>
      <c r="C254" s="579"/>
      <c r="D254" s="579"/>
      <c r="E254" s="579"/>
      <c r="F254" s="579"/>
      <c r="G254" s="579"/>
      <c r="H254" s="579"/>
      <c r="I254" s="579"/>
      <c r="J254" s="579"/>
      <c r="K254" s="579"/>
      <c r="L254" s="579"/>
      <c r="M254" s="579"/>
      <c r="N254" s="579"/>
      <c r="O254" s="579"/>
      <c r="P254" s="579"/>
      <c r="Q254" s="579"/>
      <c r="R254" s="579"/>
      <c r="S254" s="579"/>
      <c r="T254" s="579"/>
      <c r="U254" s="579"/>
      <c r="V254" s="579"/>
      <c r="W254" s="579"/>
      <c r="X254" s="579"/>
      <c r="Y254" s="579"/>
      <c r="Z254" s="579"/>
      <c r="AA254" s="579"/>
      <c r="AB254" s="579"/>
      <c r="AC254" s="579"/>
      <c r="AD254" s="579"/>
      <c r="AE254" s="579"/>
      <c r="AF254" s="579"/>
      <c r="AG254" s="579"/>
      <c r="AH254" s="579"/>
      <c r="AI254" s="579"/>
      <c r="AJ254" s="579"/>
      <c r="AK254" s="579"/>
      <c r="AL254" s="579"/>
      <c r="AM254" s="579"/>
      <c r="AN254" s="579"/>
      <c r="AO254" s="579"/>
      <c r="AP254" s="579"/>
      <c r="AQ254" s="579"/>
      <c r="AR254" s="579"/>
      <c r="AS254" s="579"/>
      <c r="AT254" s="579"/>
      <c r="AU254" s="579"/>
      <c r="AV254" s="579"/>
      <c r="AW254" s="579"/>
      <c r="AX254" s="579"/>
      <c r="AY254" s="579"/>
    </row>
    <row r="255" spans="1:52" s="586" customFormat="1" ht="20.100000000000001" customHeight="1">
      <c r="A255" s="578">
        <f t="shared" si="5"/>
        <v>0</v>
      </c>
      <c r="B255" s="2116" t="s">
        <v>771</v>
      </c>
      <c r="C255" s="2116"/>
      <c r="D255" s="2116"/>
      <c r="E255" s="2116"/>
      <c r="F255" s="2116"/>
      <c r="G255" s="2116"/>
      <c r="H255" s="2116"/>
      <c r="I255" s="2116"/>
      <c r="J255" s="2116"/>
      <c r="K255" s="2116"/>
      <c r="L255" s="2116"/>
      <c r="M255" s="2116"/>
      <c r="N255" s="2116"/>
      <c r="O255" s="2116"/>
      <c r="P255" s="2116"/>
      <c r="Q255" s="2116"/>
      <c r="R255" s="2116"/>
      <c r="S255" s="2116"/>
      <c r="T255" s="2116"/>
      <c r="U255" s="2116"/>
      <c r="V255" s="2116"/>
      <c r="W255" s="2116"/>
      <c r="X255" s="2116"/>
      <c r="Y255" s="2116"/>
      <c r="Z255" s="2116"/>
      <c r="AA255" s="2116"/>
      <c r="AB255" s="2116"/>
      <c r="AC255" s="2116"/>
      <c r="AD255" s="2116"/>
      <c r="AE255" s="2116"/>
      <c r="AF255" s="2116"/>
      <c r="AG255" s="2116"/>
      <c r="AH255" s="2116"/>
      <c r="AI255" s="2116"/>
      <c r="AJ255" s="2116"/>
      <c r="AK255" s="2116"/>
      <c r="AL255" s="2116"/>
      <c r="AM255" s="2116"/>
      <c r="AN255" s="2116"/>
      <c r="AO255" s="2116"/>
      <c r="AP255" s="2116"/>
      <c r="AQ255" s="2116"/>
      <c r="AR255" s="2116"/>
      <c r="AS255" s="2116"/>
      <c r="AT255" s="2116"/>
      <c r="AU255" s="2116"/>
      <c r="AV255" s="2116"/>
      <c r="AW255" s="2116"/>
      <c r="AX255" s="2116"/>
      <c r="AY255" s="2116"/>
      <c r="AZ255" s="585"/>
    </row>
    <row r="256" spans="1:52" s="586" customFormat="1" ht="18" customHeight="1">
      <c r="A256" s="578">
        <f t="shared" si="5"/>
        <v>0</v>
      </c>
      <c r="B256" s="587"/>
      <c r="C256" s="587" t="s">
        <v>772</v>
      </c>
      <c r="D256" s="588" t="s">
        <v>773</v>
      </c>
      <c r="E256" s="588"/>
      <c r="F256" s="589"/>
      <c r="G256" s="589"/>
      <c r="H256" s="589"/>
      <c r="I256" s="589"/>
      <c r="J256" s="590"/>
      <c r="K256" s="587"/>
      <c r="L256" s="587"/>
      <c r="M256" s="588"/>
      <c r="N256" s="588"/>
      <c r="O256" s="590"/>
      <c r="P256" s="588"/>
      <c r="Q256" s="588"/>
      <c r="R256" s="588"/>
      <c r="S256" s="588"/>
      <c r="T256" s="588"/>
      <c r="U256" s="588"/>
      <c r="V256" s="588"/>
      <c r="W256" s="588"/>
      <c r="X256" s="588"/>
      <c r="Y256" s="588"/>
      <c r="Z256" s="588"/>
      <c r="AA256" s="588"/>
      <c r="AB256" s="588"/>
      <c r="AC256" s="588"/>
      <c r="AD256" s="588"/>
      <c r="AE256" s="588"/>
      <c r="AF256" s="587"/>
      <c r="AG256" s="587"/>
      <c r="AH256" s="587"/>
      <c r="AI256" s="587"/>
      <c r="AJ256" s="587"/>
      <c r="AK256" s="587"/>
      <c r="AL256" s="587"/>
      <c r="AM256" s="587"/>
      <c r="AN256" s="587"/>
      <c r="AO256" s="587"/>
      <c r="AP256" s="587"/>
      <c r="AQ256" s="587"/>
      <c r="AR256" s="587"/>
      <c r="AS256" s="587"/>
      <c r="AT256" s="587"/>
      <c r="AU256" s="587"/>
      <c r="AV256" s="587"/>
      <c r="AW256" s="587"/>
      <c r="AX256" s="587"/>
      <c r="AY256" s="587"/>
    </row>
    <row r="257" spans="1:74" s="586" customFormat="1" ht="18" customHeight="1">
      <c r="A257" s="578">
        <f t="shared" si="5"/>
        <v>0</v>
      </c>
      <c r="B257" s="587"/>
      <c r="C257" s="587"/>
      <c r="D257" s="587" t="s">
        <v>540</v>
      </c>
      <c r="E257" s="588" t="str">
        <f>CONCATENATE(L253," 임반 ",Z253," 소반 은 해발고",'6-3표준조사(4)'!W378,"m ~ ",'6-3표준조사(4)'!W379,"m 사이에 분포한다.")</f>
        <v>0 임반 0 소반 은 해발고m ~ m 사이에 분포한다.</v>
      </c>
      <c r="F257" s="588"/>
      <c r="G257" s="588"/>
      <c r="H257" s="588"/>
      <c r="I257" s="588"/>
      <c r="J257" s="588"/>
      <c r="K257" s="588"/>
      <c r="L257" s="588"/>
      <c r="M257" s="588"/>
      <c r="N257" s="588"/>
      <c r="O257" s="588"/>
      <c r="P257" s="588"/>
      <c r="Q257" s="588"/>
      <c r="R257" s="588"/>
      <c r="S257" s="588"/>
      <c r="T257" s="588"/>
      <c r="U257" s="588"/>
      <c r="V257" s="588"/>
      <c r="W257" s="588"/>
      <c r="X257" s="588"/>
      <c r="Y257" s="588"/>
      <c r="Z257" s="588"/>
      <c r="AA257" s="588"/>
      <c r="AB257" s="588"/>
      <c r="AC257" s="588"/>
      <c r="AD257" s="588"/>
      <c r="AE257" s="588"/>
      <c r="AF257" s="588"/>
      <c r="AG257" s="588"/>
      <c r="AH257" s="588"/>
      <c r="AI257" s="588"/>
      <c r="AJ257" s="591"/>
      <c r="AK257" s="591"/>
      <c r="AL257" s="591"/>
      <c r="AM257" s="588"/>
      <c r="AN257" s="588"/>
      <c r="AO257" s="588"/>
      <c r="AP257" s="588"/>
      <c r="AQ257" s="588"/>
      <c r="AR257" s="588"/>
      <c r="AS257" s="588"/>
      <c r="AT257" s="588"/>
      <c r="AU257" s="588"/>
      <c r="AV257" s="588"/>
      <c r="AW257" s="588"/>
      <c r="AX257" s="588"/>
      <c r="AY257" s="588"/>
    </row>
    <row r="258" spans="1:74" s="586" customFormat="1" ht="18" customHeight="1">
      <c r="A258" s="578">
        <f t="shared" si="5"/>
        <v>0</v>
      </c>
      <c r="B258" s="587"/>
      <c r="C258" s="587"/>
      <c r="D258" s="587" t="s">
        <v>540</v>
      </c>
      <c r="E258" s="587" t="str">
        <f>CONCATENATE("소반의 경사도는 평균 ",'6-3표준조사(4)'!W380,"˚로 ",'6-3표준조사(4)'!P381,"경사이고, 임지의 잔재를 제외하고 장애물은 많지 않다.")</f>
        <v>소반의 경사도는 평균 ˚로 완 (15˚ 이하)경사이고, 임지의 잔재를 제외하고 장애물은 많지 않다.</v>
      </c>
      <c r="F258" s="587"/>
      <c r="G258" s="587"/>
      <c r="H258" s="587"/>
      <c r="I258" s="587"/>
      <c r="J258" s="587"/>
      <c r="K258" s="587"/>
      <c r="L258" s="587"/>
      <c r="M258" s="587"/>
      <c r="N258" s="587"/>
      <c r="O258" s="587"/>
      <c r="P258" s="587"/>
      <c r="Q258" s="587"/>
      <c r="R258" s="587"/>
      <c r="S258" s="587"/>
      <c r="T258" s="587"/>
      <c r="U258" s="587"/>
      <c r="V258" s="587"/>
      <c r="W258" s="587"/>
      <c r="X258" s="587"/>
      <c r="Y258" s="587"/>
      <c r="Z258" s="587"/>
      <c r="AA258" s="587"/>
      <c r="AB258" s="587"/>
      <c r="AC258" s="587"/>
      <c r="AD258" s="587"/>
      <c r="AE258" s="587"/>
      <c r="AF258" s="587"/>
      <c r="AG258" s="587"/>
      <c r="AH258" s="587"/>
      <c r="AI258" s="587"/>
      <c r="AJ258" s="587"/>
      <c r="AK258" s="587"/>
      <c r="AL258" s="587"/>
      <c r="AM258" s="587"/>
      <c r="AN258" s="587"/>
      <c r="AO258" s="587"/>
      <c r="AP258" s="587"/>
      <c r="AQ258" s="587"/>
      <c r="AR258" s="587"/>
      <c r="AS258" s="587"/>
      <c r="AT258" s="587"/>
      <c r="AU258" s="587"/>
      <c r="AV258" s="587"/>
      <c r="AW258" s="587"/>
      <c r="AX258" s="587"/>
      <c r="AY258" s="587"/>
    </row>
    <row r="259" spans="1:74" s="586" customFormat="1" ht="18" customHeight="1">
      <c r="A259" s="578">
        <f t="shared" si="5"/>
        <v>0</v>
      </c>
      <c r="B259" s="587"/>
      <c r="C259" s="587" t="s">
        <v>405</v>
      </c>
      <c r="D259" s="587" t="s">
        <v>777</v>
      </c>
      <c r="E259" s="587"/>
      <c r="F259" s="587"/>
      <c r="G259" s="587"/>
      <c r="H259" s="587"/>
      <c r="I259" s="587"/>
      <c r="J259" s="587"/>
      <c r="K259" s="588"/>
      <c r="L259" s="588"/>
      <c r="M259" s="592"/>
      <c r="N259" s="587"/>
      <c r="O259" s="587"/>
      <c r="P259" s="593"/>
      <c r="Q259" s="593"/>
      <c r="R259" s="593"/>
      <c r="S259" s="593"/>
      <c r="T259" s="593"/>
      <c r="U259" s="587"/>
      <c r="V259" s="587"/>
      <c r="W259" s="587"/>
      <c r="X259" s="587"/>
      <c r="Y259" s="587"/>
      <c r="Z259" s="587"/>
      <c r="AA259" s="587"/>
      <c r="AB259" s="587"/>
      <c r="AC259" s="587"/>
      <c r="AD259" s="587"/>
      <c r="AE259" s="587"/>
      <c r="AF259" s="587"/>
      <c r="AG259" s="587"/>
      <c r="AH259" s="587"/>
      <c r="AI259" s="587"/>
      <c r="AJ259" s="587"/>
      <c r="AK259" s="587"/>
      <c r="AL259" s="587"/>
      <c r="AM259" s="587"/>
      <c r="AN259" s="587"/>
      <c r="AO259" s="587"/>
      <c r="AP259" s="587"/>
      <c r="AQ259" s="587"/>
      <c r="AR259" s="587"/>
      <c r="AS259" s="587"/>
      <c r="AT259" s="587"/>
      <c r="AU259" s="587"/>
      <c r="AV259" s="587"/>
      <c r="AW259" s="587"/>
      <c r="AX259" s="587"/>
      <c r="AY259" s="587"/>
    </row>
    <row r="260" spans="1:74" s="586" customFormat="1" ht="18" customHeight="1">
      <c r="A260" s="578">
        <f t="shared" si="5"/>
        <v>0</v>
      </c>
      <c r="B260" s="587"/>
      <c r="C260" s="587"/>
      <c r="D260" s="587" t="s">
        <v>540</v>
      </c>
      <c r="E260" s="588" t="str">
        <f>CONCATENATE("사업대상지는 ",'6-3표준조사(4)'!N379," ",'6-3표준조사(4)'!O379," ",'6-3표준조사(4)'!P379,"이다." )</f>
        <v>사업대상지는   번지이다.</v>
      </c>
      <c r="F260" s="588"/>
      <c r="G260" s="588"/>
      <c r="H260" s="587"/>
      <c r="I260" s="587"/>
      <c r="J260" s="587"/>
      <c r="K260" s="587"/>
      <c r="L260" s="587"/>
      <c r="M260" s="587"/>
      <c r="N260" s="587"/>
      <c r="O260" s="587"/>
      <c r="P260" s="587"/>
      <c r="Q260" s="587"/>
      <c r="R260" s="587"/>
      <c r="S260" s="587"/>
      <c r="T260" s="587"/>
      <c r="U260" s="587"/>
      <c r="V260" s="587"/>
      <c r="W260" s="587"/>
      <c r="X260" s="587"/>
      <c r="Y260" s="587"/>
      <c r="Z260" s="587"/>
      <c r="AA260" s="587"/>
      <c r="AB260" s="587"/>
      <c r="AC260" s="587"/>
      <c r="AD260" s="587"/>
      <c r="AE260" s="587"/>
      <c r="AF260" s="587"/>
      <c r="AG260" s="587"/>
      <c r="AH260" s="587"/>
      <c r="AI260" s="587"/>
      <c r="AJ260" s="588"/>
      <c r="AK260" s="588"/>
      <c r="AL260" s="588"/>
      <c r="AM260" s="588"/>
      <c r="AN260" s="588"/>
      <c r="AO260" s="588"/>
      <c r="AP260" s="588"/>
      <c r="AQ260" s="588"/>
      <c r="AR260" s="588"/>
      <c r="AS260" s="588"/>
      <c r="AT260" s="588"/>
      <c r="AU260" s="588"/>
      <c r="AV260" s="588"/>
      <c r="AW260" s="588"/>
      <c r="AX260" s="588"/>
      <c r="AY260" s="588"/>
      <c r="AZ260" s="594"/>
    </row>
    <row r="261" spans="1:74" s="586" customFormat="1" ht="18" customHeight="1">
      <c r="A261" s="578">
        <f t="shared" si="5"/>
        <v>0</v>
      </c>
      <c r="B261" s="587"/>
      <c r="C261" s="587"/>
      <c r="D261" s="587" t="s">
        <v>540</v>
      </c>
      <c r="E261" s="588" t="str">
        <f>CONCATENATE("소반내에 묘지 및 조림목이 고사하여 풀베기 작업이 필요없는 지역을 제외한 풀베기사업 대상면적은 ",'6-3표준조사(4)'!Q379,"ha 이다.")</f>
        <v>소반내에 묘지 및 조림목이 고사하여 풀베기 작업이 필요없는 지역을 제외한 풀베기사업 대상면적은 0ha 이다.</v>
      </c>
      <c r="F261" s="588"/>
      <c r="G261" s="588"/>
      <c r="H261" s="588"/>
      <c r="I261" s="588"/>
      <c r="J261" s="588"/>
      <c r="K261" s="588"/>
      <c r="L261" s="588"/>
      <c r="M261" s="588"/>
      <c r="N261" s="588"/>
      <c r="O261" s="588"/>
      <c r="P261" s="588"/>
      <c r="Q261" s="588"/>
      <c r="R261" s="588"/>
      <c r="S261" s="588"/>
      <c r="T261" s="588"/>
      <c r="U261" s="588"/>
      <c r="V261" s="588"/>
      <c r="W261" s="588"/>
      <c r="X261" s="588"/>
      <c r="Y261" s="588"/>
      <c r="Z261" s="588"/>
      <c r="AA261" s="588"/>
      <c r="AB261" s="588"/>
      <c r="AC261" s="588"/>
      <c r="AD261" s="588"/>
      <c r="AE261" s="588"/>
      <c r="AF261" s="588"/>
      <c r="AG261" s="588"/>
      <c r="AH261" s="588"/>
      <c r="AI261" s="588"/>
      <c r="AJ261" s="588"/>
      <c r="AK261" s="588"/>
      <c r="AL261" s="588"/>
      <c r="AM261" s="588"/>
      <c r="AN261" s="588"/>
      <c r="AO261" s="588"/>
      <c r="AP261" s="588"/>
      <c r="AQ261" s="588"/>
      <c r="AR261" s="588"/>
      <c r="AS261" s="588"/>
      <c r="AT261" s="588"/>
      <c r="AU261" s="588"/>
      <c r="AV261" s="588"/>
      <c r="AW261" s="588"/>
      <c r="AX261" s="588"/>
      <c r="AY261" s="588"/>
      <c r="AZ261" s="594"/>
    </row>
    <row r="262" spans="1:74" s="586" customFormat="1" ht="18" customHeight="1">
      <c r="A262" s="578">
        <f t="shared" si="5"/>
        <v>0</v>
      </c>
      <c r="B262" s="587"/>
      <c r="C262" s="587" t="s">
        <v>407</v>
      </c>
      <c r="D262" s="587" t="s">
        <v>779</v>
      </c>
      <c r="E262" s="588"/>
      <c r="F262" s="588"/>
      <c r="G262" s="588"/>
      <c r="H262" s="588"/>
      <c r="I262" s="588"/>
      <c r="J262" s="588"/>
      <c r="K262" s="588"/>
      <c r="L262" s="588"/>
      <c r="M262" s="588"/>
      <c r="N262" s="588"/>
      <c r="O262" s="588"/>
      <c r="P262" s="588"/>
      <c r="Q262" s="588"/>
      <c r="R262" s="588"/>
      <c r="S262" s="588"/>
      <c r="T262" s="588"/>
      <c r="U262" s="588"/>
      <c r="V262" s="588"/>
      <c r="W262" s="588"/>
      <c r="X262" s="588"/>
      <c r="Y262" s="588"/>
      <c r="Z262" s="588"/>
      <c r="AA262" s="588"/>
      <c r="AB262" s="588"/>
      <c r="AC262" s="588"/>
      <c r="AD262" s="588"/>
      <c r="AE262" s="588"/>
      <c r="AF262" s="588"/>
      <c r="AG262" s="588"/>
      <c r="AH262" s="595"/>
      <c r="AI262" s="595"/>
      <c r="AJ262" s="595"/>
      <c r="AK262" s="588"/>
      <c r="AL262" s="588"/>
      <c r="AM262" s="588"/>
      <c r="AN262" s="588"/>
      <c r="AO262" s="588"/>
      <c r="AP262" s="588"/>
      <c r="AQ262" s="588"/>
      <c r="AR262" s="588"/>
      <c r="AS262" s="588"/>
      <c r="AT262" s="588"/>
      <c r="AU262" s="588"/>
      <c r="AV262" s="588"/>
      <c r="AW262" s="588"/>
      <c r="AX262" s="588"/>
      <c r="AY262" s="588"/>
      <c r="AZ262" s="594"/>
    </row>
    <row r="263" spans="1:74" s="586" customFormat="1" ht="18" customHeight="1">
      <c r="A263" s="578">
        <f t="shared" si="5"/>
        <v>0</v>
      </c>
      <c r="B263" s="596"/>
      <c r="C263" s="596"/>
      <c r="D263" s="596" t="s">
        <v>540</v>
      </c>
      <c r="E263" s="597" t="s">
        <v>2074</v>
      </c>
      <c r="F263" s="597"/>
      <c r="G263" s="597"/>
      <c r="H263" s="597"/>
      <c r="I263" s="597"/>
      <c r="J263" s="597"/>
      <c r="K263" s="597"/>
      <c r="L263" s="597"/>
      <c r="M263" s="597"/>
      <c r="N263" s="597"/>
      <c r="O263" s="597"/>
      <c r="P263" s="597"/>
      <c r="Q263" s="597"/>
      <c r="R263" s="597"/>
      <c r="S263" s="597"/>
      <c r="T263" s="597"/>
      <c r="U263" s="597"/>
      <c r="V263" s="597"/>
      <c r="W263" s="597"/>
      <c r="X263" s="597"/>
      <c r="Y263" s="597"/>
      <c r="Z263" s="597"/>
      <c r="AA263" s="597"/>
      <c r="AB263" s="597"/>
      <c r="AC263" s="597"/>
      <c r="AD263" s="597"/>
      <c r="AE263" s="597"/>
      <c r="AF263" s="597"/>
      <c r="AG263" s="597"/>
      <c r="AH263" s="598"/>
      <c r="AI263" s="598"/>
      <c r="AJ263" s="598"/>
      <c r="AK263" s="597"/>
      <c r="AL263" s="597"/>
      <c r="AM263" s="597"/>
      <c r="AN263" s="597"/>
      <c r="AO263" s="597"/>
      <c r="AP263" s="597"/>
      <c r="AQ263" s="597"/>
      <c r="AR263" s="597"/>
      <c r="AS263" s="597"/>
      <c r="AT263" s="597"/>
      <c r="AU263" s="597"/>
      <c r="AV263" s="597"/>
      <c r="AW263" s="597"/>
      <c r="AX263" s="597"/>
      <c r="AY263" s="597"/>
      <c r="AZ263" s="594"/>
    </row>
    <row r="264" spans="1:74" s="586" customFormat="1" ht="14.25" customHeight="1">
      <c r="A264" s="578">
        <f t="shared" si="5"/>
        <v>0</v>
      </c>
      <c r="B264" s="587"/>
      <c r="C264" s="587"/>
      <c r="D264" s="599"/>
      <c r="E264" s="599"/>
      <c r="F264" s="599"/>
      <c r="G264" s="599"/>
      <c r="H264" s="599"/>
      <c r="I264" s="599"/>
      <c r="J264" s="599"/>
      <c r="K264" s="599"/>
      <c r="L264" s="599"/>
      <c r="M264" s="599"/>
      <c r="N264" s="599"/>
      <c r="O264" s="599"/>
      <c r="P264" s="599"/>
      <c r="Q264" s="599"/>
      <c r="R264" s="599"/>
      <c r="S264" s="599"/>
      <c r="T264" s="599"/>
      <c r="U264" s="599"/>
      <c r="V264" s="599"/>
      <c r="W264" s="599"/>
      <c r="X264" s="599"/>
      <c r="Y264" s="599"/>
      <c r="Z264" s="599"/>
      <c r="AA264" s="599"/>
      <c r="AB264" s="599"/>
      <c r="AC264" s="599"/>
      <c r="AD264" s="599"/>
      <c r="AE264" s="599"/>
      <c r="AF264" s="599"/>
      <c r="AG264" s="599"/>
      <c r="AH264" s="599"/>
      <c r="AI264" s="599"/>
      <c r="AJ264" s="599"/>
      <c r="AK264" s="599"/>
      <c r="AL264" s="599"/>
      <c r="AM264" s="599"/>
      <c r="AN264" s="599"/>
      <c r="AO264" s="599"/>
      <c r="AP264" s="599"/>
      <c r="AQ264" s="599"/>
      <c r="AR264" s="599"/>
      <c r="AS264" s="599"/>
      <c r="AT264" s="599"/>
      <c r="AU264" s="599"/>
      <c r="AV264" s="599"/>
      <c r="AW264" s="599"/>
      <c r="AX264" s="599"/>
      <c r="AY264" s="599"/>
      <c r="AZ264" s="594"/>
      <c r="BA264" s="600"/>
      <c r="BB264" s="600"/>
      <c r="BC264" s="600"/>
      <c r="BD264" s="600"/>
      <c r="BE264" s="600"/>
      <c r="BF264" s="600"/>
      <c r="BG264" s="600"/>
      <c r="BH264" s="600"/>
      <c r="BI264" s="600"/>
      <c r="BJ264" s="600"/>
    </row>
    <row r="265" spans="1:74" s="580" customFormat="1" ht="20.100000000000001" customHeight="1">
      <c r="A265" s="578">
        <f t="shared" si="5"/>
        <v>0</v>
      </c>
      <c r="B265" s="2116" t="s">
        <v>780</v>
      </c>
      <c r="C265" s="2116"/>
      <c r="D265" s="2116"/>
      <c r="E265" s="2116"/>
      <c r="F265" s="2116"/>
      <c r="G265" s="2116"/>
      <c r="H265" s="2116"/>
      <c r="I265" s="2116"/>
      <c r="J265" s="2116"/>
      <c r="K265" s="2116"/>
      <c r="L265" s="2116"/>
      <c r="M265" s="2116"/>
      <c r="N265" s="2116"/>
      <c r="O265" s="2116"/>
      <c r="P265" s="2116"/>
      <c r="Q265" s="2116"/>
      <c r="R265" s="2116"/>
      <c r="S265" s="2116"/>
      <c r="T265" s="2116"/>
      <c r="U265" s="2116"/>
      <c r="V265" s="2116"/>
      <c r="W265" s="2116"/>
      <c r="X265" s="2116"/>
      <c r="Y265" s="2116"/>
      <c r="Z265" s="2116"/>
      <c r="AA265" s="2116"/>
      <c r="AB265" s="2116"/>
      <c r="AC265" s="2116"/>
      <c r="AD265" s="2116"/>
      <c r="AE265" s="2116"/>
      <c r="AF265" s="2116"/>
      <c r="AG265" s="2116"/>
      <c r="AH265" s="2116"/>
      <c r="AI265" s="2116"/>
      <c r="AJ265" s="2116"/>
      <c r="AK265" s="2116"/>
      <c r="AL265" s="2116"/>
      <c r="AM265" s="2116"/>
      <c r="AN265" s="2116"/>
      <c r="AO265" s="2116"/>
      <c r="AP265" s="2116"/>
      <c r="AQ265" s="2116"/>
      <c r="AR265" s="2116"/>
      <c r="AS265" s="2116"/>
      <c r="AT265" s="2116"/>
      <c r="AU265" s="2116"/>
      <c r="AV265" s="2116"/>
      <c r="AW265" s="2116"/>
      <c r="AX265" s="2116"/>
      <c r="AY265" s="2116"/>
      <c r="AZ265" s="585"/>
      <c r="BA265" s="600"/>
      <c r="BB265" s="601"/>
      <c r="BC265" s="601"/>
      <c r="BD265" s="601"/>
      <c r="BE265" s="601"/>
      <c r="BF265" s="601"/>
      <c r="BG265" s="601"/>
      <c r="BH265" s="601"/>
      <c r="BI265" s="601"/>
      <c r="BJ265" s="601"/>
    </row>
    <row r="266" spans="1:74" s="601" customFormat="1" ht="20.100000000000001" customHeight="1">
      <c r="A266" s="578">
        <f t="shared" si="5"/>
        <v>0</v>
      </c>
      <c r="B266" s="602"/>
      <c r="C266" s="603" t="s">
        <v>772</v>
      </c>
      <c r="D266" s="603" t="s">
        <v>781</v>
      </c>
      <c r="E266" s="604"/>
      <c r="F266" s="604"/>
      <c r="G266" s="595"/>
      <c r="H266" s="605"/>
      <c r="I266" s="605"/>
      <c r="J266" s="606"/>
      <c r="K266" s="606"/>
      <c r="L266" s="606"/>
      <c r="M266" s="606"/>
      <c r="N266" s="606"/>
      <c r="O266" s="606"/>
      <c r="P266" s="606"/>
      <c r="Q266" s="607"/>
      <c r="R266" s="607"/>
      <c r="S266" s="607"/>
      <c r="T266" s="607"/>
      <c r="U266" s="607"/>
      <c r="V266" s="608"/>
      <c r="W266" s="608"/>
      <c r="X266" s="608"/>
      <c r="Y266" s="608"/>
      <c r="Z266" s="608"/>
      <c r="AA266" s="608"/>
      <c r="AB266" s="608"/>
      <c r="AC266" s="608"/>
      <c r="AD266" s="608"/>
      <c r="AE266" s="608"/>
      <c r="AF266" s="608"/>
      <c r="AG266" s="608"/>
      <c r="AH266" s="609"/>
      <c r="AI266" s="609"/>
      <c r="AJ266" s="609"/>
      <c r="AK266" s="609"/>
      <c r="AL266" s="610"/>
      <c r="AM266" s="610"/>
      <c r="AN266" s="610"/>
      <c r="AO266" s="610"/>
      <c r="AP266" s="610"/>
      <c r="AQ266" s="610"/>
      <c r="AR266" s="610"/>
      <c r="AS266" s="610"/>
      <c r="AT266" s="610"/>
      <c r="AU266" s="610"/>
      <c r="AV266" s="605"/>
      <c r="AW266" s="605"/>
      <c r="AX266" s="605"/>
      <c r="AY266" s="605"/>
      <c r="AZ266" s="611"/>
      <c r="BA266" s="600"/>
      <c r="BB266" s="600"/>
      <c r="BC266" s="600"/>
      <c r="BD266" s="600"/>
      <c r="BE266" s="600"/>
      <c r="BF266" s="600"/>
      <c r="BG266" s="600"/>
      <c r="BH266" s="600"/>
      <c r="BI266" s="600"/>
      <c r="BJ266" s="600"/>
    </row>
    <row r="267" spans="1:74" s="586" customFormat="1" ht="18" customHeight="1">
      <c r="A267" s="578">
        <f t="shared" si="5"/>
        <v>0</v>
      </c>
      <c r="B267" s="612"/>
      <c r="C267" s="2111" t="s">
        <v>782</v>
      </c>
      <c r="D267" s="2111"/>
      <c r="E267" s="2111"/>
      <c r="F267" s="2111"/>
      <c r="G267" s="2111"/>
      <c r="H267" s="2111"/>
      <c r="I267" s="2111"/>
      <c r="J267" s="2111"/>
      <c r="K267" s="2111" t="s">
        <v>783</v>
      </c>
      <c r="L267" s="2111"/>
      <c r="M267" s="2111"/>
      <c r="N267" s="2111"/>
      <c r="O267" s="2111"/>
      <c r="P267" s="2111"/>
      <c r="Q267" s="2111"/>
      <c r="R267" s="2111"/>
      <c r="S267" s="2111" t="s">
        <v>784</v>
      </c>
      <c r="T267" s="2111"/>
      <c r="U267" s="2111"/>
      <c r="V267" s="2111"/>
      <c r="W267" s="2111"/>
      <c r="X267" s="2111"/>
      <c r="Y267" s="2111"/>
      <c r="Z267" s="2111"/>
      <c r="AA267" s="2111" t="s">
        <v>785</v>
      </c>
      <c r="AB267" s="2111"/>
      <c r="AC267" s="2111"/>
      <c r="AD267" s="2111"/>
      <c r="AE267" s="2111"/>
      <c r="AF267" s="2111"/>
      <c r="AG267" s="2111"/>
      <c r="AH267" s="2111"/>
      <c r="AI267" s="2111"/>
      <c r="AJ267" s="2111"/>
      <c r="AK267" s="2111"/>
      <c r="AL267" s="2111"/>
      <c r="AM267" s="2111"/>
      <c r="AN267" s="2111"/>
      <c r="AO267" s="2111"/>
      <c r="AP267" s="2111"/>
      <c r="AQ267" s="2111" t="s">
        <v>1156</v>
      </c>
      <c r="AR267" s="2111"/>
      <c r="AS267" s="2111"/>
      <c r="AT267" s="2111"/>
      <c r="AU267" s="2111"/>
      <c r="AV267" s="2111"/>
      <c r="AW267" s="2111"/>
      <c r="AX267" s="2111"/>
      <c r="AY267" s="612"/>
      <c r="AZ267" s="613"/>
      <c r="BA267" s="601"/>
      <c r="BB267" s="601"/>
      <c r="BC267" s="600"/>
      <c r="BD267" s="600"/>
      <c r="BE267" s="600"/>
      <c r="BF267" s="600"/>
      <c r="BG267" s="600"/>
      <c r="BH267" s="600"/>
      <c r="BI267" s="600"/>
      <c r="BJ267" s="600"/>
    </row>
    <row r="268" spans="1:74" s="586" customFormat="1" ht="18" customHeight="1">
      <c r="A268" s="578">
        <f t="shared" si="5"/>
        <v>0</v>
      </c>
      <c r="B268" s="612"/>
      <c r="C268" s="2111"/>
      <c r="D268" s="2111"/>
      <c r="E268" s="2111"/>
      <c r="F268" s="2111"/>
      <c r="G268" s="2111"/>
      <c r="H268" s="2111"/>
      <c r="I268" s="2111"/>
      <c r="J268" s="2111"/>
      <c r="K268" s="2111"/>
      <c r="L268" s="2111"/>
      <c r="M268" s="2111"/>
      <c r="N268" s="2111"/>
      <c r="O268" s="2111"/>
      <c r="P268" s="2111"/>
      <c r="Q268" s="2111"/>
      <c r="R268" s="2111"/>
      <c r="S268" s="2111"/>
      <c r="T268" s="2111"/>
      <c r="U268" s="2111"/>
      <c r="V268" s="2111"/>
      <c r="W268" s="2111"/>
      <c r="X268" s="2111"/>
      <c r="Y268" s="2111"/>
      <c r="Z268" s="2111"/>
      <c r="AA268" s="2111" t="s">
        <v>786</v>
      </c>
      <c r="AB268" s="2111"/>
      <c r="AC268" s="2111"/>
      <c r="AD268" s="2111"/>
      <c r="AE268" s="2111"/>
      <c r="AF268" s="2111"/>
      <c r="AG268" s="2111"/>
      <c r="AH268" s="2111"/>
      <c r="AI268" s="2111" t="s">
        <v>787</v>
      </c>
      <c r="AJ268" s="2111"/>
      <c r="AK268" s="2111"/>
      <c r="AL268" s="2111"/>
      <c r="AM268" s="2111"/>
      <c r="AN268" s="2111"/>
      <c r="AO268" s="2111"/>
      <c r="AP268" s="2111"/>
      <c r="AQ268" s="2111"/>
      <c r="AR268" s="2111"/>
      <c r="AS268" s="2111"/>
      <c r="AT268" s="2111"/>
      <c r="AU268" s="2111"/>
      <c r="AV268" s="2111"/>
      <c r="AW268" s="2111"/>
      <c r="AX268" s="2111"/>
      <c r="AY268" s="612"/>
      <c r="AZ268" s="613"/>
      <c r="BA268" s="600"/>
      <c r="BB268" s="600"/>
      <c r="BC268" s="600"/>
      <c r="BD268" s="600"/>
      <c r="BE268" s="600"/>
      <c r="BF268" s="600"/>
      <c r="BG268" s="600"/>
      <c r="BH268" s="600"/>
      <c r="BI268" s="600"/>
      <c r="BJ268" s="600"/>
    </row>
    <row r="269" spans="1:74" s="586" customFormat="1" ht="18" customHeight="1">
      <c r="A269" s="578">
        <f t="shared" si="5"/>
        <v>0</v>
      </c>
      <c r="B269" s="614"/>
      <c r="C269" s="2122">
        <f>L253</f>
        <v>0</v>
      </c>
      <c r="D269" s="2123"/>
      <c r="E269" s="2126" t="s">
        <v>564</v>
      </c>
      <c r="F269" s="2126"/>
      <c r="G269" s="2123">
        <f>Z253</f>
        <v>0</v>
      </c>
      <c r="H269" s="2123"/>
      <c r="I269" s="2126" t="s">
        <v>775</v>
      </c>
      <c r="J269" s="2126"/>
      <c r="K269" s="2127">
        <f>'6-3표준조사(4)'!Q379</f>
        <v>0</v>
      </c>
      <c r="L269" s="2127"/>
      <c r="M269" s="2127"/>
      <c r="N269" s="2127"/>
      <c r="O269" s="2127"/>
      <c r="P269" s="2127"/>
      <c r="Q269" s="2127"/>
      <c r="R269" s="2127"/>
      <c r="S269" s="2113">
        <f>'6-3표준조사(4)'!K381</f>
        <v>0</v>
      </c>
      <c r="T269" s="2113"/>
      <c r="U269" s="2113"/>
      <c r="V269" s="2113"/>
      <c r="W269" s="2113"/>
      <c r="X269" s="2113"/>
      <c r="Y269" s="2113"/>
      <c r="Z269" s="2113"/>
      <c r="AA269" s="2129" t="e">
        <f>'6-3표준조사(4)'!Q385</f>
        <v>#DIV/0!</v>
      </c>
      <c r="AB269" s="2129"/>
      <c r="AC269" s="2129"/>
      <c r="AD269" s="2129"/>
      <c r="AE269" s="2129"/>
      <c r="AF269" s="2129"/>
      <c r="AG269" s="2129"/>
      <c r="AH269" s="2129"/>
      <c r="AI269" s="2129" t="e">
        <f>'6-3표준조사(4)'!R385</f>
        <v>#DIV/0!</v>
      </c>
      <c r="AJ269" s="2129"/>
      <c r="AK269" s="2129"/>
      <c r="AL269" s="2129"/>
      <c r="AM269" s="2129"/>
      <c r="AN269" s="2129"/>
      <c r="AO269" s="2129"/>
      <c r="AP269" s="2129"/>
      <c r="AQ269" s="2113">
        <f>'6-3표준조사(4)'!R381</f>
        <v>0</v>
      </c>
      <c r="AR269" s="2113"/>
      <c r="AS269" s="2113"/>
      <c r="AT269" s="2113"/>
      <c r="AU269" s="2113"/>
      <c r="AV269" s="2113"/>
      <c r="AW269" s="2113"/>
      <c r="AX269" s="2113"/>
      <c r="AY269" s="612"/>
      <c r="AZ269" s="613"/>
      <c r="BA269" s="600"/>
      <c r="BB269" s="600"/>
      <c r="BC269" s="601"/>
      <c r="BD269" s="601"/>
      <c r="BE269" s="601"/>
      <c r="BF269" s="601"/>
      <c r="BG269" s="601"/>
      <c r="BH269" s="601"/>
      <c r="BI269" s="601"/>
      <c r="BJ269" s="601"/>
    </row>
    <row r="270" spans="1:74" s="586" customFormat="1" ht="18" customHeight="1">
      <c r="A270" s="578">
        <f t="shared" si="5"/>
        <v>0</v>
      </c>
      <c r="B270" s="614"/>
      <c r="C270" s="2124"/>
      <c r="D270" s="2125"/>
      <c r="E270" s="2125"/>
      <c r="F270" s="2125"/>
      <c r="G270" s="2125"/>
      <c r="H270" s="2125"/>
      <c r="I270" s="2125"/>
      <c r="J270" s="2125"/>
      <c r="K270" s="2128"/>
      <c r="L270" s="2128"/>
      <c r="M270" s="2128"/>
      <c r="N270" s="2128"/>
      <c r="O270" s="2128"/>
      <c r="P270" s="2128"/>
      <c r="Q270" s="2128"/>
      <c r="R270" s="2128"/>
      <c r="S270" s="2114"/>
      <c r="T270" s="2114"/>
      <c r="U270" s="2114"/>
      <c r="V270" s="2114"/>
      <c r="W270" s="2114"/>
      <c r="X270" s="2114"/>
      <c r="Y270" s="2114"/>
      <c r="Z270" s="2114"/>
      <c r="AA270" s="2130"/>
      <c r="AB270" s="2130"/>
      <c r="AC270" s="2130"/>
      <c r="AD270" s="2130"/>
      <c r="AE270" s="2130"/>
      <c r="AF270" s="2130"/>
      <c r="AG270" s="2130"/>
      <c r="AH270" s="2130"/>
      <c r="AI270" s="2130"/>
      <c r="AJ270" s="2130"/>
      <c r="AK270" s="2130"/>
      <c r="AL270" s="2130"/>
      <c r="AM270" s="2130"/>
      <c r="AN270" s="2130"/>
      <c r="AO270" s="2130"/>
      <c r="AP270" s="2130"/>
      <c r="AQ270" s="2114"/>
      <c r="AR270" s="2114"/>
      <c r="AS270" s="2114"/>
      <c r="AT270" s="2114"/>
      <c r="AU270" s="2114"/>
      <c r="AV270" s="2114"/>
      <c r="AW270" s="2114"/>
      <c r="AX270" s="2114"/>
      <c r="AY270" s="612"/>
      <c r="AZ270" s="613"/>
      <c r="BA270" s="600"/>
      <c r="BB270" s="600"/>
      <c r="BC270" s="600"/>
      <c r="BD270" s="600"/>
      <c r="BE270" s="600"/>
      <c r="BF270" s="600"/>
      <c r="BG270" s="600"/>
      <c r="BH270" s="600"/>
      <c r="BI270" s="600"/>
      <c r="BJ270" s="600"/>
    </row>
    <row r="271" spans="1:74" s="586" customFormat="1" ht="18" customHeight="1">
      <c r="A271" s="578">
        <f t="shared" si="5"/>
        <v>0</v>
      </c>
      <c r="B271" s="614"/>
      <c r="C271" s="614" t="s">
        <v>405</v>
      </c>
      <c r="D271" s="614" t="s">
        <v>788</v>
      </c>
      <c r="E271" s="614"/>
      <c r="F271" s="612"/>
      <c r="G271" s="612"/>
      <c r="H271" s="612"/>
      <c r="I271" s="612"/>
      <c r="J271" s="612"/>
      <c r="K271" s="612"/>
      <c r="L271" s="612"/>
      <c r="M271" s="612"/>
      <c r="N271" s="612"/>
      <c r="O271" s="612"/>
      <c r="P271" s="612"/>
      <c r="Q271" s="615"/>
      <c r="R271" s="615"/>
      <c r="S271" s="615"/>
      <c r="T271" s="615"/>
      <c r="U271" s="615"/>
      <c r="V271" s="612"/>
      <c r="W271" s="616"/>
      <c r="X271" s="616"/>
      <c r="Y271" s="616"/>
      <c r="Z271" s="616"/>
      <c r="AA271" s="616"/>
      <c r="AB271" s="616"/>
      <c r="AC271" s="616"/>
      <c r="AD271" s="616"/>
      <c r="AE271" s="616"/>
      <c r="AF271" s="616"/>
      <c r="AG271" s="612"/>
      <c r="AH271" s="617"/>
      <c r="AI271" s="617"/>
      <c r="AJ271" s="617"/>
      <c r="AK271" s="617"/>
      <c r="AL271" s="618"/>
      <c r="AM271" s="618"/>
      <c r="AN271" s="618"/>
      <c r="AO271" s="618"/>
      <c r="AP271" s="618"/>
      <c r="AQ271" s="618"/>
      <c r="AR271" s="618"/>
      <c r="AS271" s="618"/>
      <c r="AT271" s="618"/>
      <c r="AU271" s="618"/>
      <c r="AV271" s="612"/>
      <c r="AW271" s="612"/>
      <c r="AX271" s="612"/>
      <c r="AY271" s="612"/>
      <c r="AZ271" s="613"/>
      <c r="BA271" s="600"/>
      <c r="BB271" s="600"/>
      <c r="BC271" s="600"/>
      <c r="BD271" s="600"/>
      <c r="BE271" s="600"/>
      <c r="BF271" s="600"/>
      <c r="BG271" s="600"/>
      <c r="BH271" s="600"/>
      <c r="BI271" s="600"/>
      <c r="BJ271" s="600"/>
      <c r="BK271" s="600"/>
      <c r="BL271" s="600"/>
      <c r="BM271" s="600"/>
      <c r="BN271" s="600"/>
      <c r="BO271" s="600"/>
      <c r="BP271" s="600"/>
      <c r="BQ271" s="600"/>
      <c r="BR271" s="600"/>
      <c r="BS271" s="600"/>
      <c r="BT271" s="600"/>
      <c r="BU271" s="600"/>
      <c r="BV271" s="600"/>
    </row>
    <row r="272" spans="1:74" s="586" customFormat="1" ht="18" customHeight="1">
      <c r="A272" s="578">
        <f t="shared" si="5"/>
        <v>0</v>
      </c>
      <c r="B272" s="614"/>
      <c r="C272" s="614"/>
      <c r="D272" s="587" t="s">
        <v>540</v>
      </c>
      <c r="E272" s="614" t="str">
        <f>CONCATENATE("식재된 ",S269," 는 활착이 안정된 상태로 신초발달이 양호함" )</f>
        <v>식재된 0 는 활착이 안정된 상태로 신초발달이 양호함</v>
      </c>
      <c r="F272" s="612"/>
      <c r="G272" s="612"/>
      <c r="H272" s="612"/>
      <c r="I272" s="612"/>
      <c r="J272" s="612"/>
      <c r="K272" s="612"/>
      <c r="L272" s="612"/>
      <c r="M272" s="612"/>
      <c r="N272" s="612"/>
      <c r="O272" s="612"/>
      <c r="P272" s="612"/>
      <c r="Q272" s="615"/>
      <c r="R272" s="615"/>
      <c r="S272" s="615"/>
      <c r="T272" s="615"/>
      <c r="U272" s="615"/>
      <c r="V272" s="612"/>
      <c r="W272" s="619"/>
      <c r="X272" s="616"/>
      <c r="Y272" s="616"/>
      <c r="Z272" s="616"/>
      <c r="AA272" s="619"/>
      <c r="AB272" s="616"/>
      <c r="AC272" s="616"/>
      <c r="AD272" s="616"/>
      <c r="AE272" s="619"/>
      <c r="AF272" s="616"/>
      <c r="AG272" s="612"/>
      <c r="AH272" s="617"/>
      <c r="AI272" s="617"/>
      <c r="AJ272" s="617"/>
      <c r="AK272" s="617"/>
      <c r="AL272" s="618"/>
      <c r="AM272" s="618"/>
      <c r="AN272" s="618"/>
      <c r="AO272" s="618"/>
      <c r="AP272" s="618"/>
      <c r="AQ272" s="618"/>
      <c r="AR272" s="618"/>
      <c r="AS272" s="618"/>
      <c r="AT272" s="618"/>
      <c r="AU272" s="618"/>
      <c r="AV272" s="612"/>
      <c r="AW272" s="612"/>
      <c r="AX272" s="612"/>
      <c r="AY272" s="612"/>
      <c r="AZ272" s="613"/>
      <c r="BC272" s="600"/>
      <c r="BD272" s="600"/>
      <c r="BE272" s="600"/>
      <c r="BF272" s="600"/>
      <c r="BG272" s="600"/>
      <c r="BH272" s="600"/>
      <c r="BI272" s="600"/>
      <c r="BJ272" s="600"/>
      <c r="BK272" s="600"/>
      <c r="BL272" s="600"/>
      <c r="BM272" s="600"/>
      <c r="BN272" s="600"/>
      <c r="BO272" s="600"/>
      <c r="BP272" s="600"/>
      <c r="BQ272" s="600"/>
      <c r="BR272" s="600"/>
      <c r="BS272" s="600"/>
      <c r="BT272" s="600"/>
      <c r="BU272" s="600"/>
      <c r="BV272" s="600"/>
    </row>
    <row r="273" spans="1:74" s="586" customFormat="1" ht="18" customHeight="1">
      <c r="A273" s="578">
        <f t="shared" si="5"/>
        <v>0</v>
      </c>
      <c r="B273" s="614"/>
      <c r="C273" s="614"/>
      <c r="D273" s="587" t="s">
        <v>540</v>
      </c>
      <c r="E273" s="614" t="s">
        <v>789</v>
      </c>
      <c r="F273" s="612"/>
      <c r="G273" s="612"/>
      <c r="H273" s="612"/>
      <c r="I273" s="612"/>
      <c r="J273" s="612"/>
      <c r="K273" s="612"/>
      <c r="L273" s="612"/>
      <c r="M273" s="612"/>
      <c r="N273" s="612"/>
      <c r="O273" s="612"/>
      <c r="P273" s="612"/>
      <c r="Q273" s="615"/>
      <c r="R273" s="615"/>
      <c r="S273" s="615"/>
      <c r="T273" s="615"/>
      <c r="U273" s="615"/>
      <c r="V273" s="612"/>
      <c r="W273" s="612"/>
      <c r="X273" s="612"/>
      <c r="Y273" s="612"/>
      <c r="Z273" s="612"/>
      <c r="AA273" s="612"/>
      <c r="AB273" s="612"/>
      <c r="AC273" s="612"/>
      <c r="AD273" s="612"/>
      <c r="AE273" s="612"/>
      <c r="AF273" s="612"/>
      <c r="AG273" s="612"/>
      <c r="AH273" s="617"/>
      <c r="AI273" s="617"/>
      <c r="AJ273" s="617"/>
      <c r="AK273" s="617"/>
      <c r="AL273" s="618"/>
      <c r="AM273" s="618"/>
      <c r="AN273" s="618"/>
      <c r="AO273" s="618"/>
      <c r="AP273" s="618"/>
      <c r="AQ273" s="618"/>
      <c r="AR273" s="618"/>
      <c r="AS273" s="618"/>
      <c r="AT273" s="618"/>
      <c r="AU273" s="618"/>
      <c r="AV273" s="612"/>
      <c r="AW273" s="612"/>
      <c r="AX273" s="612"/>
      <c r="AY273" s="612"/>
      <c r="AZ273" s="613"/>
      <c r="BA273" s="580"/>
      <c r="BB273" s="580"/>
      <c r="BC273" s="580"/>
      <c r="BD273" s="580"/>
      <c r="BE273" s="580"/>
      <c r="BF273" s="580"/>
      <c r="BG273" s="580"/>
      <c r="BH273" s="580"/>
      <c r="BI273" s="580"/>
      <c r="BJ273" s="580"/>
      <c r="BK273" s="601"/>
      <c r="BL273" s="601"/>
      <c r="BM273" s="601"/>
      <c r="BN273" s="601"/>
      <c r="BO273" s="601"/>
      <c r="BP273" s="601"/>
      <c r="BQ273" s="601"/>
      <c r="BR273" s="601"/>
      <c r="BS273" s="601"/>
      <c r="BT273" s="601"/>
      <c r="BU273" s="601"/>
      <c r="BV273" s="601"/>
    </row>
    <row r="274" spans="1:74" s="586" customFormat="1" ht="18" customHeight="1">
      <c r="A274" s="578">
        <f t="shared" si="5"/>
        <v>0</v>
      </c>
      <c r="B274" s="614"/>
      <c r="C274" s="614" t="s">
        <v>407</v>
      </c>
      <c r="D274" s="614" t="s">
        <v>790</v>
      </c>
      <c r="E274" s="614"/>
      <c r="F274" s="612"/>
      <c r="G274" s="612"/>
      <c r="H274" s="612"/>
      <c r="I274" s="612"/>
      <c r="J274" s="612"/>
      <c r="K274" s="612"/>
      <c r="L274" s="612"/>
      <c r="M274" s="612"/>
      <c r="N274" s="612"/>
      <c r="O274" s="612"/>
      <c r="P274" s="612"/>
      <c r="Q274" s="615"/>
      <c r="R274" s="615"/>
      <c r="S274" s="615"/>
      <c r="T274" s="615"/>
      <c r="U274" s="615"/>
      <c r="V274" s="612"/>
      <c r="W274" s="612"/>
      <c r="X274" s="612"/>
      <c r="Y274" s="612"/>
      <c r="Z274" s="612"/>
      <c r="AA274" s="612"/>
      <c r="AB274" s="612"/>
      <c r="AC274" s="612"/>
      <c r="AD274" s="612"/>
      <c r="AE274" s="612"/>
      <c r="AF274" s="612"/>
      <c r="AG274" s="612"/>
      <c r="AH274" s="617"/>
      <c r="AI274" s="617"/>
      <c r="AJ274" s="617"/>
      <c r="AK274" s="617"/>
      <c r="AL274" s="618"/>
      <c r="AM274" s="618"/>
      <c r="AN274" s="618"/>
      <c r="AO274" s="618"/>
      <c r="AP274" s="618"/>
      <c r="AQ274" s="618"/>
      <c r="AR274" s="618"/>
      <c r="AS274" s="618"/>
      <c r="AT274" s="618"/>
      <c r="AU274" s="618"/>
      <c r="AV274" s="612"/>
      <c r="AW274" s="612"/>
      <c r="AX274" s="612"/>
      <c r="AY274" s="612"/>
      <c r="AZ274" s="613"/>
      <c r="BK274" s="600"/>
      <c r="BL274" s="600"/>
      <c r="BM274" s="600"/>
      <c r="BN274" s="600"/>
      <c r="BO274" s="600"/>
      <c r="BP274" s="600"/>
      <c r="BQ274" s="600"/>
      <c r="BR274" s="600"/>
      <c r="BS274" s="600"/>
      <c r="BT274" s="600"/>
      <c r="BU274" s="600"/>
      <c r="BV274" s="600"/>
    </row>
    <row r="275" spans="1:74" s="586" customFormat="1" ht="18" customHeight="1">
      <c r="A275" s="578">
        <f t="shared" si="5"/>
        <v>0</v>
      </c>
      <c r="B275" s="614"/>
      <c r="C275" s="614"/>
      <c r="D275" s="587" t="s">
        <v>540</v>
      </c>
      <c r="E275" s="614" t="str">
        <f>CONCATENATE("제거대상식생은 ",'6-3표준조사(4)'!S385,"이며, 근주에서 올라온 맹아가 불규칙하게 분포한다.")</f>
        <v>제거대상식생은 이며, 근주에서 올라온 맹아가 불규칙하게 분포한다.</v>
      </c>
      <c r="F275" s="612"/>
      <c r="G275" s="612"/>
      <c r="H275" s="612"/>
      <c r="I275" s="612"/>
      <c r="J275" s="612"/>
      <c r="K275" s="612"/>
      <c r="L275" s="612"/>
      <c r="M275" s="612"/>
      <c r="N275" s="612"/>
      <c r="O275" s="612"/>
      <c r="P275" s="612"/>
      <c r="Q275" s="615"/>
      <c r="R275" s="615"/>
      <c r="S275" s="615"/>
      <c r="T275" s="615"/>
      <c r="U275" s="615"/>
      <c r="V275" s="612"/>
      <c r="W275" s="612"/>
      <c r="X275" s="612"/>
      <c r="Y275" s="612"/>
      <c r="Z275" s="612"/>
      <c r="AA275" s="612"/>
      <c r="AB275" s="612"/>
      <c r="AC275" s="612"/>
      <c r="AD275" s="612"/>
      <c r="AE275" s="612"/>
      <c r="AF275" s="612"/>
      <c r="AG275" s="612"/>
      <c r="AH275" s="617"/>
      <c r="AI275" s="617"/>
      <c r="AJ275" s="617"/>
      <c r="AK275" s="617"/>
      <c r="AL275" s="618"/>
      <c r="AM275" s="618"/>
      <c r="AN275" s="618"/>
      <c r="AO275" s="618"/>
      <c r="AP275" s="618"/>
      <c r="AQ275" s="618"/>
      <c r="AR275" s="618"/>
      <c r="AS275" s="618"/>
      <c r="AT275" s="618"/>
      <c r="AU275" s="618"/>
      <c r="AV275" s="612"/>
      <c r="AW275" s="612"/>
      <c r="AX275" s="612"/>
      <c r="AY275" s="612"/>
      <c r="AZ275" s="613"/>
      <c r="BK275" s="600"/>
      <c r="BL275" s="600"/>
      <c r="BM275" s="600"/>
      <c r="BN275" s="600"/>
      <c r="BO275" s="600"/>
      <c r="BP275" s="600"/>
      <c r="BQ275" s="600"/>
      <c r="BR275" s="600"/>
      <c r="BS275" s="600"/>
      <c r="BT275" s="600"/>
      <c r="BU275" s="600"/>
      <c r="BV275" s="600"/>
    </row>
    <row r="276" spans="1:74" s="586" customFormat="1" ht="18" customHeight="1">
      <c r="A276" s="578">
        <f t="shared" si="5"/>
        <v>0</v>
      </c>
      <c r="B276" s="614"/>
      <c r="C276" s="614"/>
      <c r="D276" s="587" t="s">
        <v>540</v>
      </c>
      <c r="E276" s="614" t="str">
        <f>CONCATENATE("조림목이 자연발생 식생과 경재하고 있으며 조림목의 ",AQ269,"하다." )</f>
        <v>조림목이 자연발생 식생과 경재하고 있으며 조림목의 0하다.</v>
      </c>
      <c r="F276" s="612"/>
      <c r="G276" s="612"/>
      <c r="H276" s="612"/>
      <c r="I276" s="612"/>
      <c r="J276" s="612"/>
      <c r="K276" s="612"/>
      <c r="L276" s="612"/>
      <c r="M276" s="612"/>
      <c r="N276" s="612"/>
      <c r="O276" s="612"/>
      <c r="P276" s="612"/>
      <c r="Q276" s="612"/>
      <c r="R276" s="612"/>
      <c r="S276" s="612"/>
      <c r="T276" s="612"/>
      <c r="U276" s="612"/>
      <c r="V276" s="612"/>
      <c r="W276" s="612"/>
      <c r="X276" s="612"/>
      <c r="Y276" s="612"/>
      <c r="Z276" s="612"/>
      <c r="AA276" s="612"/>
      <c r="AB276" s="612"/>
      <c r="AC276" s="612"/>
      <c r="AD276" s="612"/>
      <c r="AE276" s="612"/>
      <c r="AF276" s="612"/>
      <c r="AG276" s="612"/>
      <c r="AH276" s="617"/>
      <c r="AI276" s="617"/>
      <c r="AJ276" s="617"/>
      <c r="AK276" s="617"/>
      <c r="AL276" s="618"/>
      <c r="AM276" s="618"/>
      <c r="AN276" s="618"/>
      <c r="AO276" s="618"/>
      <c r="AP276" s="618"/>
      <c r="AQ276" s="618"/>
      <c r="AR276" s="618"/>
      <c r="AS276" s="618"/>
      <c r="AT276" s="618"/>
      <c r="AU276" s="618"/>
      <c r="AV276" s="612"/>
      <c r="AW276" s="612"/>
      <c r="AX276" s="612"/>
      <c r="AY276" s="612"/>
      <c r="AZ276" s="613"/>
      <c r="BK276" s="600"/>
      <c r="BL276" s="600"/>
      <c r="BM276" s="600"/>
      <c r="BN276" s="600"/>
      <c r="BO276" s="600"/>
      <c r="BP276" s="600"/>
      <c r="BQ276" s="600"/>
      <c r="BR276" s="600"/>
      <c r="BS276" s="600"/>
      <c r="BT276" s="600"/>
      <c r="BU276" s="600"/>
      <c r="BV276" s="600"/>
    </row>
    <row r="277" spans="1:74" s="586" customFormat="1" ht="13.5" customHeight="1">
      <c r="A277" s="578">
        <f t="shared" si="5"/>
        <v>0</v>
      </c>
      <c r="B277" s="620"/>
      <c r="C277" s="620"/>
      <c r="D277" s="620"/>
      <c r="E277" s="620"/>
      <c r="F277" s="595"/>
      <c r="G277" s="595"/>
      <c r="H277" s="595"/>
      <c r="I277" s="595"/>
      <c r="J277" s="621"/>
      <c r="K277" s="621"/>
      <c r="L277" s="621"/>
      <c r="M277" s="621"/>
      <c r="N277" s="621"/>
      <c r="O277" s="621"/>
      <c r="P277" s="621"/>
      <c r="Q277" s="622"/>
      <c r="R277" s="622"/>
      <c r="S277" s="622"/>
      <c r="T277" s="622"/>
      <c r="U277" s="622"/>
      <c r="V277" s="612"/>
      <c r="W277" s="612"/>
      <c r="X277" s="612"/>
      <c r="Y277" s="612"/>
      <c r="Z277" s="612"/>
      <c r="AA277" s="612"/>
      <c r="AB277" s="612"/>
      <c r="AC277" s="612"/>
      <c r="AD277" s="612"/>
      <c r="AE277" s="612"/>
      <c r="AF277" s="612"/>
      <c r="AG277" s="612"/>
      <c r="AH277" s="623"/>
      <c r="AI277" s="623"/>
      <c r="AJ277" s="623"/>
      <c r="AK277" s="623"/>
      <c r="AL277" s="624"/>
      <c r="AM277" s="624"/>
      <c r="AN277" s="624"/>
      <c r="AO277" s="624"/>
      <c r="AP277" s="624"/>
      <c r="AQ277" s="624"/>
      <c r="AR277" s="624"/>
      <c r="AS277" s="624"/>
      <c r="AT277" s="624"/>
      <c r="AU277" s="624"/>
      <c r="AV277" s="595"/>
      <c r="AW277" s="595"/>
      <c r="AX277" s="595"/>
      <c r="AY277" s="595"/>
      <c r="AZ277" s="613"/>
      <c r="BK277" s="600"/>
      <c r="BL277" s="600"/>
      <c r="BM277" s="600"/>
      <c r="BN277" s="600"/>
      <c r="BO277" s="600"/>
      <c r="BP277" s="600"/>
      <c r="BQ277" s="600"/>
      <c r="BR277" s="600"/>
      <c r="BS277" s="600"/>
      <c r="BT277" s="600"/>
      <c r="BU277" s="600"/>
      <c r="BV277" s="600"/>
    </row>
    <row r="278" spans="1:74" s="601" customFormat="1" ht="19.5" customHeight="1">
      <c r="A278" s="578">
        <f t="shared" si="5"/>
        <v>0</v>
      </c>
      <c r="B278" s="2116" t="s">
        <v>2071</v>
      </c>
      <c r="C278" s="2116"/>
      <c r="D278" s="2116"/>
      <c r="E278" s="2116"/>
      <c r="F278" s="2116"/>
      <c r="G278" s="2116"/>
      <c r="H278" s="2116"/>
      <c r="I278" s="2116"/>
      <c r="J278" s="2116"/>
      <c r="K278" s="2116"/>
      <c r="L278" s="2116"/>
      <c r="M278" s="2116"/>
      <c r="N278" s="2116"/>
      <c r="O278" s="2116"/>
      <c r="P278" s="2116"/>
      <c r="Q278" s="2116"/>
      <c r="R278" s="2116"/>
      <c r="S278" s="2116"/>
      <c r="T278" s="2116"/>
      <c r="U278" s="2116"/>
      <c r="V278" s="2116"/>
      <c r="W278" s="2116"/>
      <c r="X278" s="2116"/>
      <c r="Y278" s="2116"/>
      <c r="Z278" s="2116"/>
      <c r="AA278" s="2116"/>
      <c r="AB278" s="2116"/>
      <c r="AC278" s="2116"/>
      <c r="AD278" s="2116"/>
      <c r="AE278" s="2116"/>
      <c r="AF278" s="2116"/>
      <c r="AG278" s="2116"/>
      <c r="AH278" s="2116"/>
      <c r="AI278" s="2116"/>
      <c r="AJ278" s="2116"/>
      <c r="AK278" s="2116"/>
      <c r="AL278" s="2116"/>
      <c r="AM278" s="2116"/>
      <c r="AN278" s="2116"/>
      <c r="AO278" s="2116"/>
      <c r="AP278" s="2116"/>
      <c r="AQ278" s="2116"/>
      <c r="AR278" s="2116"/>
      <c r="AS278" s="2116"/>
      <c r="AT278" s="2116"/>
      <c r="AU278" s="2116"/>
      <c r="AV278" s="2116"/>
      <c r="AW278" s="2116"/>
      <c r="AX278" s="2116"/>
      <c r="AY278" s="2116"/>
      <c r="AZ278" s="625"/>
      <c r="BB278" s="600"/>
      <c r="BC278" s="600"/>
      <c r="BD278" s="600"/>
      <c r="BE278" s="600"/>
      <c r="BF278" s="600"/>
      <c r="BG278" s="600"/>
      <c r="BH278" s="600"/>
      <c r="BI278" s="600"/>
      <c r="BJ278" s="600"/>
      <c r="BK278" s="600"/>
      <c r="BL278" s="600"/>
      <c r="BM278" s="600"/>
      <c r="BN278" s="600"/>
      <c r="BO278" s="600"/>
      <c r="BP278" s="600"/>
      <c r="BQ278" s="600"/>
      <c r="BR278" s="600"/>
      <c r="BS278" s="600"/>
      <c r="BT278" s="600"/>
      <c r="BU278" s="600"/>
      <c r="BV278" s="600"/>
    </row>
    <row r="279" spans="1:74" s="601" customFormat="1" ht="18" customHeight="1">
      <c r="A279" s="578">
        <f t="shared" si="5"/>
        <v>0</v>
      </c>
      <c r="B279" s="1153"/>
      <c r="C279" s="587" t="s">
        <v>792</v>
      </c>
      <c r="D279" s="588" t="s">
        <v>793</v>
      </c>
      <c r="E279" s="588"/>
      <c r="F279" s="588"/>
      <c r="G279" s="588"/>
      <c r="H279" s="588"/>
      <c r="I279" s="588"/>
      <c r="J279" s="627"/>
      <c r="K279" s="627"/>
      <c r="L279" s="627"/>
      <c r="M279" s="627"/>
      <c r="N279" s="627"/>
      <c r="O279" s="627"/>
      <c r="P279" s="627"/>
      <c r="Q279" s="627"/>
      <c r="R279" s="627"/>
      <c r="S279" s="627"/>
      <c r="T279" s="627"/>
      <c r="U279" s="627"/>
      <c r="V279" s="627"/>
      <c r="W279" s="627"/>
      <c r="X279" s="627"/>
      <c r="Y279" s="627"/>
      <c r="Z279" s="627"/>
      <c r="AA279" s="627"/>
      <c r="AB279" s="627"/>
      <c r="AC279" s="627"/>
      <c r="AD279" s="627"/>
      <c r="AE279" s="627"/>
      <c r="AF279" s="627"/>
      <c r="AG279" s="627"/>
      <c r="AH279" s="627"/>
      <c r="AI279" s="627"/>
      <c r="AJ279" s="627"/>
      <c r="AK279" s="627"/>
      <c r="AL279" s="627"/>
      <c r="AM279" s="627"/>
      <c r="AN279" s="627"/>
      <c r="AO279" s="627"/>
      <c r="AP279" s="627"/>
      <c r="AQ279" s="627"/>
      <c r="AR279" s="627"/>
      <c r="AS279" s="627"/>
      <c r="AT279" s="627"/>
      <c r="AU279" s="627"/>
      <c r="AV279" s="627"/>
      <c r="AW279" s="627"/>
      <c r="AX279" s="627"/>
      <c r="AY279" s="627"/>
      <c r="AZ279" s="625"/>
      <c r="BB279" s="600"/>
      <c r="BC279" s="600"/>
      <c r="BD279" s="600"/>
      <c r="BE279" s="600"/>
      <c r="BF279" s="600"/>
      <c r="BG279" s="600"/>
      <c r="BH279" s="600"/>
      <c r="BI279" s="600"/>
      <c r="BJ279" s="600"/>
      <c r="BK279" s="600"/>
      <c r="BL279" s="600"/>
      <c r="BM279" s="600"/>
      <c r="BN279" s="600"/>
      <c r="BO279" s="600"/>
      <c r="BP279" s="600"/>
      <c r="BQ279" s="600"/>
      <c r="BR279" s="600"/>
      <c r="BS279" s="600"/>
      <c r="BT279" s="600"/>
      <c r="BU279" s="600"/>
      <c r="BV279" s="600"/>
    </row>
    <row r="280" spans="1:74" s="600" customFormat="1" ht="18" customHeight="1">
      <c r="A280" s="578">
        <f t="shared" si="5"/>
        <v>0</v>
      </c>
      <c r="B280" s="587"/>
      <c r="C280" s="587"/>
      <c r="D280" s="587" t="s">
        <v>540</v>
      </c>
      <c r="E280" s="588" t="str">
        <f>CONCATENATE("조림목이 정상적으로 생육하기 위해서는 조림목을 제외한 모든 식생을 제거하여야 하므로 ",AO253,"로 적용한다.")</f>
        <v>조림목이 정상적으로 생육하기 위해서는 조림목을 제외한 모든 식생을 제거하여야 하므로 0로 적용한다.</v>
      </c>
      <c r="F280" s="588"/>
      <c r="G280" s="588"/>
      <c r="H280" s="588"/>
      <c r="I280" s="588"/>
      <c r="J280" s="589"/>
      <c r="K280" s="588"/>
      <c r="L280" s="588"/>
      <c r="M280" s="588"/>
      <c r="N280" s="588"/>
      <c r="O280" s="588"/>
      <c r="P280" s="588"/>
      <c r="Q280" s="588"/>
      <c r="R280" s="588"/>
      <c r="S280" s="588"/>
      <c r="T280" s="588"/>
      <c r="U280" s="588"/>
      <c r="V280" s="588"/>
      <c r="W280" s="588"/>
      <c r="X280" s="588"/>
      <c r="Y280" s="588"/>
      <c r="Z280" s="588"/>
      <c r="AA280" s="588"/>
      <c r="AB280" s="588"/>
      <c r="AC280" s="588"/>
      <c r="AD280" s="588"/>
      <c r="AE280" s="588"/>
      <c r="AF280" s="588"/>
      <c r="AG280" s="588"/>
      <c r="AH280" s="588"/>
      <c r="AI280" s="588"/>
      <c r="AJ280" s="588"/>
      <c r="AK280" s="588"/>
      <c r="AL280" s="588"/>
      <c r="AM280" s="588"/>
      <c r="AN280" s="588"/>
      <c r="AO280" s="588"/>
      <c r="AP280" s="588"/>
      <c r="AQ280" s="588"/>
      <c r="AR280" s="588"/>
      <c r="AS280" s="588"/>
      <c r="AT280" s="588"/>
      <c r="AU280" s="588"/>
      <c r="AV280" s="588"/>
      <c r="AW280" s="588"/>
      <c r="AX280" s="588"/>
      <c r="AY280" s="588"/>
      <c r="AZ280" s="628"/>
      <c r="BB280" s="601"/>
      <c r="BC280" s="601"/>
      <c r="BD280" s="601"/>
      <c r="BE280" s="601"/>
      <c r="BF280" s="601"/>
      <c r="BG280" s="601"/>
      <c r="BH280" s="601"/>
      <c r="BI280" s="601"/>
      <c r="BJ280" s="601"/>
      <c r="BK280" s="601"/>
      <c r="BL280" s="601"/>
      <c r="BM280" s="601"/>
      <c r="BN280" s="601"/>
      <c r="BO280" s="601"/>
      <c r="BP280" s="601"/>
      <c r="BQ280" s="601"/>
      <c r="BR280" s="601"/>
      <c r="BS280" s="601"/>
      <c r="BT280" s="601"/>
      <c r="BU280" s="601"/>
      <c r="BV280" s="601"/>
    </row>
    <row r="281" spans="1:74" s="600" customFormat="1" ht="18" customHeight="1">
      <c r="A281" s="578">
        <f t="shared" si="5"/>
        <v>0</v>
      </c>
      <c r="B281" s="587"/>
      <c r="C281" s="587" t="s">
        <v>794</v>
      </c>
      <c r="D281" s="588" t="s">
        <v>795</v>
      </c>
      <c r="E281" s="588"/>
      <c r="F281" s="588"/>
      <c r="G281" s="588"/>
      <c r="H281" s="588"/>
      <c r="I281" s="588"/>
      <c r="J281" s="588"/>
      <c r="K281" s="588"/>
      <c r="L281" s="588"/>
      <c r="M281" s="588"/>
      <c r="N281" s="588"/>
      <c r="O281" s="588"/>
      <c r="P281" s="588"/>
      <c r="Q281" s="588"/>
      <c r="R281" s="588"/>
      <c r="S281" s="588"/>
      <c r="T281" s="588"/>
      <c r="U281" s="588"/>
      <c r="V281" s="588"/>
      <c r="W281" s="588"/>
      <c r="X281" s="588"/>
      <c r="Y281" s="588"/>
      <c r="Z281" s="588"/>
      <c r="AA281" s="588"/>
      <c r="AB281" s="588"/>
      <c r="AC281" s="588"/>
      <c r="AD281" s="588"/>
      <c r="AE281" s="588"/>
      <c r="AF281" s="588"/>
      <c r="AG281" s="588"/>
      <c r="AH281" s="588"/>
      <c r="AI281" s="588"/>
      <c r="AJ281" s="588"/>
      <c r="AK281" s="588"/>
      <c r="AL281" s="588"/>
      <c r="AM281" s="588"/>
      <c r="AN281" s="588"/>
      <c r="AO281" s="588"/>
      <c r="AP281" s="588"/>
      <c r="AQ281" s="588"/>
      <c r="AR281" s="588"/>
      <c r="AS281" s="588"/>
      <c r="AT281" s="588"/>
      <c r="AU281" s="588"/>
      <c r="AV281" s="588"/>
      <c r="AW281" s="588"/>
      <c r="AX281" s="588"/>
      <c r="AY281" s="588"/>
      <c r="AZ281" s="628"/>
    </row>
    <row r="282" spans="1:74" s="600" customFormat="1" ht="18" customHeight="1">
      <c r="A282" s="578">
        <f t="shared" si="5"/>
        <v>0</v>
      </c>
      <c r="B282" s="587"/>
      <c r="C282" s="2111" t="s">
        <v>796</v>
      </c>
      <c r="D282" s="2111"/>
      <c r="E282" s="2111"/>
      <c r="F282" s="2111"/>
      <c r="G282" s="2111"/>
      <c r="H282" s="2111"/>
      <c r="I282" s="2111"/>
      <c r="J282" s="2111"/>
      <c r="K282" s="2111"/>
      <c r="L282" s="2111"/>
      <c r="M282" s="2111"/>
      <c r="N282" s="2111"/>
      <c r="O282" s="2111"/>
      <c r="P282" s="2111"/>
      <c r="Q282" s="2111"/>
      <c r="R282" s="2111"/>
      <c r="S282" s="2111"/>
      <c r="T282" s="2111"/>
      <c r="U282" s="2111"/>
      <c r="V282" s="2111"/>
      <c r="W282" s="2111"/>
      <c r="X282" s="2111"/>
      <c r="Y282" s="2111"/>
      <c r="Z282" s="2111"/>
      <c r="AA282" s="2111" t="s">
        <v>797</v>
      </c>
      <c r="AB282" s="2111"/>
      <c r="AC282" s="2111"/>
      <c r="AD282" s="2111"/>
      <c r="AE282" s="2111"/>
      <c r="AF282" s="2111"/>
      <c r="AG282" s="2111"/>
      <c r="AH282" s="2111"/>
      <c r="AI282" s="2111"/>
      <c r="AJ282" s="2111"/>
      <c r="AK282" s="2111"/>
      <c r="AL282" s="2111"/>
      <c r="AM282" s="2111"/>
      <c r="AN282" s="2111"/>
      <c r="AO282" s="2111"/>
      <c r="AP282" s="2111"/>
      <c r="AQ282" s="2111"/>
      <c r="AR282" s="2111"/>
      <c r="AS282" s="2111"/>
      <c r="AT282" s="2111"/>
      <c r="AU282" s="2111"/>
      <c r="AV282" s="2111"/>
      <c r="AW282" s="2111"/>
      <c r="AX282" s="2111"/>
      <c r="AY282" s="587"/>
      <c r="AZ282" s="586"/>
    </row>
    <row r="283" spans="1:74" s="586" customFormat="1" ht="18" customHeight="1">
      <c r="A283" s="578">
        <f t="shared" si="5"/>
        <v>0</v>
      </c>
      <c r="B283" s="629"/>
      <c r="C283" s="2111" t="s">
        <v>798</v>
      </c>
      <c r="D283" s="2111"/>
      <c r="E283" s="2111"/>
      <c r="F283" s="2111"/>
      <c r="G283" s="2111"/>
      <c r="H283" s="2111"/>
      <c r="I283" s="2111"/>
      <c r="J283" s="2111"/>
      <c r="K283" s="2111" t="s">
        <v>799</v>
      </c>
      <c r="L283" s="2111"/>
      <c r="M283" s="2111"/>
      <c r="N283" s="2111"/>
      <c r="O283" s="2111"/>
      <c r="P283" s="2111"/>
      <c r="Q283" s="2111"/>
      <c r="R283" s="2111"/>
      <c r="S283" s="2111" t="s">
        <v>800</v>
      </c>
      <c r="T283" s="2111"/>
      <c r="U283" s="2111"/>
      <c r="V283" s="2111"/>
      <c r="W283" s="2111"/>
      <c r="X283" s="2111"/>
      <c r="Y283" s="2111"/>
      <c r="Z283" s="2111"/>
      <c r="AA283" s="2111" t="s">
        <v>801</v>
      </c>
      <c r="AB283" s="2111"/>
      <c r="AC283" s="2111"/>
      <c r="AD283" s="2111"/>
      <c r="AE283" s="2111"/>
      <c r="AF283" s="2111"/>
      <c r="AG283" s="2111"/>
      <c r="AH283" s="2111"/>
      <c r="AI283" s="2111" t="s">
        <v>802</v>
      </c>
      <c r="AJ283" s="2111"/>
      <c r="AK283" s="2111"/>
      <c r="AL283" s="2111"/>
      <c r="AM283" s="2111"/>
      <c r="AN283" s="2111"/>
      <c r="AO283" s="2111"/>
      <c r="AP283" s="2111"/>
      <c r="AQ283" s="2111" t="s">
        <v>574</v>
      </c>
      <c r="AR283" s="2111"/>
      <c r="AS283" s="2111"/>
      <c r="AT283" s="2111"/>
      <c r="AU283" s="2111"/>
      <c r="AV283" s="2111"/>
      <c r="AW283" s="2111"/>
      <c r="AX283" s="2111"/>
      <c r="AY283" s="629"/>
      <c r="AZ283" s="585"/>
      <c r="BB283" s="600"/>
      <c r="BC283" s="600"/>
      <c r="BD283" s="600"/>
      <c r="BE283" s="600"/>
      <c r="BF283" s="600"/>
      <c r="BG283" s="600"/>
      <c r="BH283" s="600"/>
      <c r="BI283" s="600"/>
      <c r="BJ283" s="600"/>
      <c r="BK283" s="600"/>
      <c r="BL283" s="600"/>
      <c r="BM283" s="600"/>
      <c r="BN283" s="600"/>
      <c r="BO283" s="600"/>
      <c r="BP283" s="600"/>
      <c r="BQ283" s="600"/>
      <c r="BR283" s="600"/>
      <c r="BS283" s="600"/>
      <c r="BT283" s="600"/>
      <c r="BU283" s="600"/>
      <c r="BV283" s="600"/>
    </row>
    <row r="284" spans="1:74" s="580" customFormat="1" ht="18" customHeight="1">
      <c r="A284" s="578">
        <f t="shared" si="5"/>
        <v>0</v>
      </c>
      <c r="B284" s="612"/>
      <c r="C284" s="2111" t="s">
        <v>536</v>
      </c>
      <c r="D284" s="2111"/>
      <c r="E284" s="2111"/>
      <c r="F284" s="2111"/>
      <c r="G284" s="2111"/>
      <c r="H284" s="2111"/>
      <c r="I284" s="2111"/>
      <c r="J284" s="2111"/>
      <c r="K284" s="2111" t="s">
        <v>805</v>
      </c>
      <c r="L284" s="2111"/>
      <c r="M284" s="2111"/>
      <c r="N284" s="2111"/>
      <c r="O284" s="2111"/>
      <c r="P284" s="2111"/>
      <c r="Q284" s="2111"/>
      <c r="R284" s="2111"/>
      <c r="S284" s="2112"/>
      <c r="T284" s="2112"/>
      <c r="U284" s="2112"/>
      <c r="V284" s="2112"/>
      <c r="W284" s="2112"/>
      <c r="X284" s="2112"/>
      <c r="Y284" s="2112"/>
      <c r="Z284" s="2112"/>
      <c r="AA284" s="2113" t="str">
        <f>'6-3표준조사(4)'!P381</f>
        <v>완 (15˚ 이하)</v>
      </c>
      <c r="AB284" s="2113"/>
      <c r="AC284" s="2113"/>
      <c r="AD284" s="2113"/>
      <c r="AE284" s="2113"/>
      <c r="AF284" s="2113"/>
      <c r="AG284" s="2113"/>
      <c r="AH284" s="2113"/>
      <c r="AI284" s="2113" t="str">
        <f>'6-3표준조사(4)'!Q381</f>
        <v>개소당5ha이상</v>
      </c>
      <c r="AJ284" s="2113"/>
      <c r="AK284" s="2113"/>
      <c r="AL284" s="2113"/>
      <c r="AM284" s="2113"/>
      <c r="AN284" s="2113"/>
      <c r="AO284" s="2113"/>
      <c r="AP284" s="2113"/>
      <c r="AQ284" s="2113">
        <f>'6-3표준조사(4)'!R381</f>
        <v>0</v>
      </c>
      <c r="AR284" s="2113"/>
      <c r="AS284" s="2113"/>
      <c r="AT284" s="2113"/>
      <c r="AU284" s="2113"/>
      <c r="AV284" s="2113"/>
      <c r="AW284" s="2113"/>
      <c r="AX284" s="2113"/>
      <c r="AY284" s="612"/>
      <c r="AZ284" s="613"/>
    </row>
    <row r="285" spans="1:74" s="586" customFormat="1" ht="18" customHeight="1">
      <c r="A285" s="578">
        <f t="shared" si="5"/>
        <v>0</v>
      </c>
      <c r="B285" s="612"/>
      <c r="C285" s="2111" t="s">
        <v>806</v>
      </c>
      <c r="D285" s="2111"/>
      <c r="E285" s="2111"/>
      <c r="F285" s="2111"/>
      <c r="G285" s="2111"/>
      <c r="H285" s="2111"/>
      <c r="I285" s="2111"/>
      <c r="J285" s="2111"/>
      <c r="K285" s="2111" t="s">
        <v>807</v>
      </c>
      <c r="L285" s="2111"/>
      <c r="M285" s="2111"/>
      <c r="N285" s="2111"/>
      <c r="O285" s="2111"/>
      <c r="P285" s="2111"/>
      <c r="Q285" s="2111"/>
      <c r="R285" s="2111"/>
      <c r="S285" s="2115">
        <f>K269</f>
        <v>0</v>
      </c>
      <c r="T285" s="2115"/>
      <c r="U285" s="2115"/>
      <c r="V285" s="2115"/>
      <c r="W285" s="2115"/>
      <c r="X285" s="2115"/>
      <c r="Y285" s="2115"/>
      <c r="Z285" s="2115"/>
      <c r="AA285" s="2114"/>
      <c r="AB285" s="2114"/>
      <c r="AC285" s="2114"/>
      <c r="AD285" s="2114"/>
      <c r="AE285" s="2114"/>
      <c r="AF285" s="2114"/>
      <c r="AG285" s="2114"/>
      <c r="AH285" s="2114"/>
      <c r="AI285" s="2114"/>
      <c r="AJ285" s="2114"/>
      <c r="AK285" s="2114"/>
      <c r="AL285" s="2114"/>
      <c r="AM285" s="2114"/>
      <c r="AN285" s="2114"/>
      <c r="AO285" s="2114"/>
      <c r="AP285" s="2114"/>
      <c r="AQ285" s="2114"/>
      <c r="AR285" s="2114"/>
      <c r="AS285" s="2114"/>
      <c r="AT285" s="2114"/>
      <c r="AU285" s="2114"/>
      <c r="AV285" s="2114"/>
      <c r="AW285" s="2114"/>
      <c r="AX285" s="2114"/>
      <c r="AY285" s="612"/>
      <c r="AZ285" s="613"/>
    </row>
    <row r="286" spans="1:74" s="586" customFormat="1" ht="18" hidden="1" customHeight="1">
      <c r="A286" s="578">
        <f>IF(S$284&gt;0,1,0)</f>
        <v>0</v>
      </c>
      <c r="B286" s="630"/>
      <c r="C286" s="630" t="s">
        <v>407</v>
      </c>
      <c r="D286" s="630" t="s">
        <v>536</v>
      </c>
      <c r="E286" s="630"/>
      <c r="F286" s="630"/>
      <c r="G286" s="631"/>
      <c r="H286" s="631"/>
      <c r="I286" s="631"/>
      <c r="J286" s="631"/>
      <c r="K286" s="631"/>
      <c r="L286" s="618"/>
      <c r="M286" s="618"/>
      <c r="N286" s="618"/>
      <c r="O286" s="618"/>
      <c r="P286" s="618"/>
      <c r="Q286" s="632"/>
      <c r="R286" s="632"/>
      <c r="S286" s="632"/>
      <c r="T286" s="632"/>
      <c r="U286" s="632"/>
      <c r="V286" s="612"/>
      <c r="W286" s="612"/>
      <c r="X286" s="612"/>
      <c r="Y286" s="612"/>
      <c r="Z286" s="633"/>
      <c r="AA286" s="612"/>
      <c r="AB286" s="612"/>
      <c r="AC286" s="612"/>
      <c r="AD286" s="634"/>
      <c r="AE286" s="612"/>
      <c r="AF286" s="612"/>
      <c r="AG286" s="612"/>
      <c r="AH286" s="635"/>
      <c r="AI286" s="635"/>
      <c r="AJ286" s="635"/>
      <c r="AK286" s="635"/>
      <c r="AL286" s="635"/>
      <c r="AM286" s="635"/>
      <c r="AN286" s="635"/>
      <c r="AO286" s="635"/>
      <c r="AP286" s="635"/>
      <c r="AQ286" s="636"/>
      <c r="AR286" s="636"/>
      <c r="AS286" s="636"/>
      <c r="AT286" s="636"/>
      <c r="AU286" s="637"/>
      <c r="AV286" s="637"/>
      <c r="AW286" s="637"/>
      <c r="AX286" s="637"/>
      <c r="AY286" s="637"/>
      <c r="AZ286" s="638"/>
    </row>
    <row r="287" spans="1:74" s="586" customFormat="1" ht="18" hidden="1" customHeight="1">
      <c r="A287" s="578">
        <f>IF(S$284&gt;0,1,0)</f>
        <v>0</v>
      </c>
      <c r="B287" s="587"/>
      <c r="C287" s="587"/>
      <c r="D287" s="587" t="s">
        <v>540</v>
      </c>
      <c r="E287" s="587" t="s">
        <v>809</v>
      </c>
      <c r="F287" s="587"/>
      <c r="G287" s="587"/>
      <c r="H287" s="587"/>
      <c r="I287" s="587"/>
      <c r="J287" s="634"/>
      <c r="K287" s="634"/>
      <c r="L287" s="634"/>
      <c r="M287" s="634"/>
      <c r="N287" s="587"/>
      <c r="O287" s="587"/>
      <c r="P287" s="587"/>
      <c r="Q287" s="587"/>
      <c r="R287" s="587"/>
      <c r="S287" s="587"/>
      <c r="T287" s="632"/>
      <c r="U287" s="632"/>
      <c r="V287" s="632"/>
      <c r="W287" s="632"/>
      <c r="X287" s="587"/>
      <c r="Y287" s="587"/>
      <c r="Z287" s="587"/>
      <c r="AA287" s="587"/>
      <c r="AB287" s="632"/>
      <c r="AC287" s="632"/>
      <c r="AD287" s="632"/>
      <c r="AE287" s="632"/>
      <c r="AF287" s="587"/>
      <c r="AG287" s="587"/>
      <c r="AH287" s="587"/>
      <c r="AI287" s="587"/>
      <c r="AJ287" s="587"/>
      <c r="AK287" s="587"/>
      <c r="AL287" s="587"/>
      <c r="AM287" s="587"/>
      <c r="AN287" s="587"/>
      <c r="AO287" s="587"/>
      <c r="AP287" s="587"/>
      <c r="AQ287" s="587"/>
      <c r="AR287" s="587"/>
      <c r="AS287" s="587"/>
      <c r="AT287" s="587"/>
      <c r="AU287" s="587"/>
      <c r="AV287" s="587"/>
      <c r="AW287" s="587"/>
      <c r="AX287" s="587"/>
      <c r="AY287" s="587"/>
    </row>
    <row r="288" spans="1:74" s="600" customFormat="1" ht="18" hidden="1" customHeight="1">
      <c r="A288" s="578">
        <f>IF(S$284&gt;0,1,0)</f>
        <v>0</v>
      </c>
      <c r="B288" s="587"/>
      <c r="C288" s="587"/>
      <c r="D288" s="587" t="s">
        <v>540</v>
      </c>
      <c r="E288" s="588" t="s">
        <v>810</v>
      </c>
      <c r="F288" s="588"/>
      <c r="G288" s="588"/>
      <c r="H288" s="588"/>
      <c r="I288" s="588"/>
      <c r="J288" s="588"/>
      <c r="K288" s="588"/>
      <c r="L288" s="588"/>
      <c r="M288" s="588"/>
      <c r="N288" s="588"/>
      <c r="O288" s="588"/>
      <c r="P288" s="588"/>
      <c r="Q288" s="588"/>
      <c r="R288" s="588"/>
      <c r="S288" s="588"/>
      <c r="T288" s="588"/>
      <c r="U288" s="588"/>
      <c r="V288" s="588"/>
      <c r="W288" s="588"/>
      <c r="X288" s="588"/>
      <c r="Y288" s="588"/>
      <c r="Z288" s="588"/>
      <c r="AA288" s="588"/>
      <c r="AB288" s="588"/>
      <c r="AC288" s="588"/>
      <c r="AD288" s="588"/>
      <c r="AE288" s="588"/>
      <c r="AF288" s="588"/>
      <c r="AG288" s="588"/>
      <c r="AH288" s="588"/>
      <c r="AI288" s="588"/>
      <c r="AJ288" s="588"/>
      <c r="AK288" s="588"/>
      <c r="AL288" s="588"/>
      <c r="AM288" s="588"/>
      <c r="AN288" s="588"/>
      <c r="AO288" s="588"/>
      <c r="AP288" s="588"/>
      <c r="AQ288" s="588"/>
      <c r="AR288" s="588"/>
      <c r="AS288" s="588"/>
      <c r="AT288" s="588"/>
      <c r="AU288" s="588"/>
      <c r="AV288" s="588"/>
      <c r="AW288" s="588"/>
      <c r="AX288" s="588"/>
      <c r="AY288" s="588"/>
      <c r="AZ288" s="628"/>
    </row>
    <row r="289" spans="1:52" s="601" customFormat="1" ht="18" hidden="1" customHeight="1">
      <c r="A289" s="578"/>
      <c r="B289" s="587"/>
      <c r="C289" s="587" t="s">
        <v>811</v>
      </c>
      <c r="D289" s="587"/>
      <c r="E289" s="639"/>
      <c r="F289" s="639"/>
      <c r="G289" s="639"/>
      <c r="H289" s="639"/>
      <c r="I289" s="639"/>
      <c r="J289" s="639"/>
      <c r="K289" s="639"/>
      <c r="L289" s="639"/>
      <c r="M289" s="639"/>
      <c r="N289" s="639"/>
      <c r="O289" s="639"/>
      <c r="P289" s="639"/>
      <c r="Q289" s="639"/>
      <c r="R289" s="639"/>
      <c r="S289" s="639"/>
      <c r="T289" s="639"/>
      <c r="U289" s="639"/>
      <c r="V289" s="639"/>
      <c r="W289" s="639"/>
      <c r="X289" s="639"/>
      <c r="Y289" s="639"/>
      <c r="Z289" s="639"/>
      <c r="AA289" s="639"/>
      <c r="AB289" s="639"/>
      <c r="AC289" s="639"/>
      <c r="AD289" s="639"/>
      <c r="AE289" s="639"/>
      <c r="AF289" s="639"/>
      <c r="AG289" s="639"/>
      <c r="AH289" s="639"/>
      <c r="AI289" s="639"/>
      <c r="AJ289" s="639"/>
      <c r="AK289" s="639"/>
      <c r="AL289" s="639"/>
      <c r="AM289" s="639"/>
      <c r="AN289" s="639"/>
      <c r="AO289" s="639"/>
      <c r="AP289" s="639"/>
      <c r="AQ289" s="639"/>
      <c r="AR289" s="639"/>
      <c r="AS289" s="639"/>
      <c r="AT289" s="639"/>
      <c r="AU289" s="639"/>
      <c r="AV289" s="639"/>
      <c r="AW289" s="639"/>
      <c r="AX289" s="639"/>
      <c r="AY289" s="639"/>
      <c r="AZ289" s="640"/>
    </row>
    <row r="290" spans="1:52" s="600" customFormat="1" ht="18" hidden="1" customHeight="1">
      <c r="A290" s="578"/>
      <c r="B290" s="587"/>
      <c r="C290" s="587"/>
      <c r="D290" s="587" t="s">
        <v>540</v>
      </c>
      <c r="E290" s="639" t="s">
        <v>812</v>
      </c>
      <c r="F290" s="639"/>
      <c r="G290" s="639"/>
      <c r="H290" s="639"/>
      <c r="I290" s="639"/>
      <c r="J290" s="639"/>
      <c r="K290" s="639"/>
      <c r="L290" s="639"/>
      <c r="M290" s="639"/>
      <c r="N290" s="639"/>
      <c r="O290" s="639"/>
      <c r="P290" s="639"/>
      <c r="Q290" s="639"/>
      <c r="R290" s="639"/>
      <c r="S290" s="639"/>
      <c r="T290" s="639"/>
      <c r="U290" s="639"/>
      <c r="V290" s="639"/>
      <c r="W290" s="639"/>
      <c r="X290" s="639"/>
      <c r="Y290" s="639"/>
      <c r="Z290" s="639"/>
      <c r="AA290" s="639"/>
      <c r="AB290" s="639"/>
      <c r="AC290" s="639"/>
      <c r="AD290" s="639"/>
      <c r="AE290" s="639"/>
      <c r="AF290" s="639"/>
      <c r="AG290" s="639"/>
      <c r="AH290" s="639"/>
      <c r="AI290" s="639"/>
      <c r="AJ290" s="639"/>
      <c r="AK290" s="639"/>
      <c r="AL290" s="639"/>
      <c r="AM290" s="639"/>
      <c r="AN290" s="639"/>
      <c r="AO290" s="639"/>
      <c r="AP290" s="639"/>
      <c r="AQ290" s="639"/>
      <c r="AR290" s="639"/>
      <c r="AS290" s="639"/>
      <c r="AT290" s="639"/>
      <c r="AU290" s="639"/>
      <c r="AV290" s="639"/>
      <c r="AW290" s="639"/>
      <c r="AX290" s="639"/>
      <c r="AY290" s="639"/>
      <c r="AZ290" s="640"/>
    </row>
    <row r="291" spans="1:52" s="600" customFormat="1" ht="18" hidden="1" customHeight="1">
      <c r="A291" s="578"/>
      <c r="B291" s="587"/>
      <c r="C291" s="587"/>
      <c r="D291" s="587" t="s">
        <v>540</v>
      </c>
      <c r="E291" s="639" t="s">
        <v>813</v>
      </c>
      <c r="F291" s="639"/>
      <c r="G291" s="639"/>
      <c r="H291" s="639"/>
      <c r="I291" s="639"/>
      <c r="J291" s="639"/>
      <c r="K291" s="639"/>
      <c r="L291" s="639"/>
      <c r="M291" s="639"/>
      <c r="N291" s="639"/>
      <c r="O291" s="639"/>
      <c r="P291" s="639"/>
      <c r="Q291" s="639"/>
      <c r="R291" s="639"/>
      <c r="S291" s="639"/>
      <c r="T291" s="639"/>
      <c r="U291" s="639"/>
      <c r="V291" s="639"/>
      <c r="W291" s="639"/>
      <c r="X291" s="639"/>
      <c r="Y291" s="639"/>
      <c r="Z291" s="639"/>
      <c r="AA291" s="639"/>
      <c r="AB291" s="639"/>
      <c r="AC291" s="639"/>
      <c r="AD291" s="639"/>
      <c r="AE291" s="639"/>
      <c r="AF291" s="639"/>
      <c r="AG291" s="639"/>
      <c r="AH291" s="639"/>
      <c r="AI291" s="639"/>
      <c r="AJ291" s="639"/>
      <c r="AK291" s="639"/>
      <c r="AL291" s="639"/>
      <c r="AM291" s="639"/>
      <c r="AN291" s="639"/>
      <c r="AO291" s="639"/>
      <c r="AP291" s="639"/>
      <c r="AQ291" s="639"/>
      <c r="AR291" s="639"/>
      <c r="AS291" s="639"/>
      <c r="AT291" s="639"/>
      <c r="AU291" s="639"/>
      <c r="AV291" s="639"/>
      <c r="AW291" s="639"/>
      <c r="AX291" s="639"/>
      <c r="AY291" s="639"/>
      <c r="AZ291" s="640"/>
    </row>
    <row r="292" spans="1:52" s="600" customFormat="1" ht="18" hidden="1" customHeight="1">
      <c r="A292" s="578"/>
      <c r="B292" s="587"/>
      <c r="C292" s="587" t="s">
        <v>814</v>
      </c>
      <c r="D292" s="587" t="s">
        <v>815</v>
      </c>
      <c r="E292" s="639"/>
      <c r="F292" s="639"/>
      <c r="G292" s="639"/>
      <c r="H292" s="639"/>
      <c r="I292" s="639"/>
      <c r="J292" s="639"/>
      <c r="K292" s="639"/>
      <c r="L292" s="639"/>
      <c r="M292" s="639"/>
      <c r="N292" s="639"/>
      <c r="O292" s="639"/>
      <c r="P292" s="639"/>
      <c r="Q292" s="639"/>
      <c r="R292" s="639"/>
      <c r="S292" s="639"/>
      <c r="T292" s="639"/>
      <c r="U292" s="639"/>
      <c r="V292" s="639"/>
      <c r="W292" s="639"/>
      <c r="X292" s="639"/>
      <c r="Y292" s="639"/>
      <c r="Z292" s="639"/>
      <c r="AA292" s="639"/>
      <c r="AB292" s="639"/>
      <c r="AC292" s="639"/>
      <c r="AD292" s="639"/>
      <c r="AE292" s="639"/>
      <c r="AF292" s="639"/>
      <c r="AG292" s="639"/>
      <c r="AH292" s="639"/>
      <c r="AI292" s="639"/>
      <c r="AJ292" s="639"/>
      <c r="AK292" s="639"/>
      <c r="AL292" s="639"/>
      <c r="AM292" s="639"/>
      <c r="AN292" s="639"/>
      <c r="AO292" s="639"/>
      <c r="AP292" s="639"/>
      <c r="AQ292" s="639"/>
      <c r="AR292" s="639"/>
      <c r="AS292" s="639"/>
      <c r="AT292" s="639"/>
      <c r="AU292" s="639"/>
      <c r="AV292" s="639"/>
      <c r="AW292" s="639"/>
      <c r="AX292" s="639"/>
      <c r="AY292" s="639"/>
      <c r="AZ292" s="640"/>
    </row>
    <row r="293" spans="1:52" s="600" customFormat="1" ht="18" hidden="1" customHeight="1">
      <c r="A293" s="578"/>
      <c r="B293" s="587"/>
      <c r="C293" s="587"/>
      <c r="D293" s="587" t="s">
        <v>540</v>
      </c>
      <c r="E293" s="639" t="s">
        <v>816</v>
      </c>
      <c r="F293" s="639"/>
      <c r="G293" s="639"/>
      <c r="H293" s="639"/>
      <c r="I293" s="639"/>
      <c r="J293" s="639"/>
      <c r="K293" s="639"/>
      <c r="L293" s="639"/>
      <c r="M293" s="639"/>
      <c r="N293" s="639"/>
      <c r="O293" s="639"/>
      <c r="P293" s="639"/>
      <c r="Q293" s="639"/>
      <c r="R293" s="639"/>
      <c r="S293" s="639"/>
      <c r="T293" s="639"/>
      <c r="U293" s="639"/>
      <c r="V293" s="639"/>
      <c r="W293" s="639"/>
      <c r="X293" s="639"/>
      <c r="Y293" s="639"/>
      <c r="Z293" s="639"/>
      <c r="AA293" s="639"/>
      <c r="AB293" s="639"/>
      <c r="AC293" s="639"/>
      <c r="AD293" s="639"/>
      <c r="AE293" s="639"/>
      <c r="AF293" s="639"/>
      <c r="AG293" s="639"/>
      <c r="AH293" s="639"/>
      <c r="AI293" s="639"/>
      <c r="AJ293" s="639"/>
      <c r="AK293" s="639"/>
      <c r="AL293" s="639"/>
      <c r="AM293" s="639"/>
      <c r="AN293" s="639"/>
      <c r="AO293" s="639"/>
      <c r="AP293" s="639"/>
      <c r="AQ293" s="639"/>
      <c r="AR293" s="639"/>
      <c r="AS293" s="639"/>
      <c r="AT293" s="639"/>
      <c r="AU293" s="639"/>
      <c r="AV293" s="639"/>
      <c r="AW293" s="639"/>
      <c r="AX293" s="639"/>
      <c r="AY293" s="639"/>
      <c r="AZ293" s="640"/>
    </row>
    <row r="294" spans="1:52" s="600" customFormat="1" ht="18" hidden="1" customHeight="1">
      <c r="A294" s="578"/>
      <c r="B294" s="587"/>
      <c r="C294" s="587"/>
      <c r="D294" s="587" t="s">
        <v>540</v>
      </c>
      <c r="E294" s="639" t="s">
        <v>817</v>
      </c>
      <c r="F294" s="639"/>
      <c r="G294" s="639"/>
      <c r="H294" s="639"/>
      <c r="I294" s="639"/>
      <c r="J294" s="639"/>
      <c r="K294" s="639"/>
      <c r="L294" s="639"/>
      <c r="M294" s="639"/>
      <c r="N294" s="639"/>
      <c r="O294" s="639"/>
      <c r="P294" s="639"/>
      <c r="Q294" s="639"/>
      <c r="R294" s="639"/>
      <c r="S294" s="639"/>
      <c r="T294" s="639"/>
      <c r="U294" s="639"/>
      <c r="V294" s="639"/>
      <c r="W294" s="639"/>
      <c r="X294" s="639"/>
      <c r="Y294" s="639"/>
      <c r="Z294" s="639"/>
      <c r="AA294" s="639"/>
      <c r="AB294" s="639"/>
      <c r="AC294" s="639"/>
      <c r="AD294" s="639"/>
      <c r="AE294" s="639"/>
      <c r="AF294" s="639"/>
      <c r="AG294" s="639"/>
      <c r="AH294" s="639"/>
      <c r="AI294" s="639"/>
      <c r="AJ294" s="639"/>
      <c r="AK294" s="639"/>
      <c r="AL294" s="639"/>
      <c r="AM294" s="639"/>
      <c r="AN294" s="639"/>
      <c r="AO294" s="639"/>
      <c r="AP294" s="639"/>
      <c r="AQ294" s="639"/>
      <c r="AR294" s="639"/>
      <c r="AS294" s="639"/>
      <c r="AT294" s="639"/>
      <c r="AU294" s="639"/>
      <c r="AV294" s="639"/>
      <c r="AW294" s="639"/>
      <c r="AX294" s="639"/>
      <c r="AY294" s="639"/>
      <c r="AZ294" s="640"/>
    </row>
    <row r="295" spans="1:52" s="600" customFormat="1" ht="18" hidden="1" customHeight="1">
      <c r="A295" s="578"/>
      <c r="B295" s="587"/>
      <c r="C295" s="587"/>
      <c r="D295" s="587" t="s">
        <v>540</v>
      </c>
      <c r="E295" s="639" t="s">
        <v>818</v>
      </c>
      <c r="F295" s="639"/>
      <c r="G295" s="639"/>
      <c r="H295" s="639"/>
      <c r="I295" s="639"/>
      <c r="J295" s="639"/>
      <c r="K295" s="639"/>
      <c r="L295" s="639"/>
      <c r="M295" s="639"/>
      <c r="N295" s="639"/>
      <c r="O295" s="639"/>
      <c r="P295" s="639"/>
      <c r="Q295" s="639"/>
      <c r="R295" s="639"/>
      <c r="S295" s="639"/>
      <c r="T295" s="639"/>
      <c r="U295" s="639"/>
      <c r="V295" s="639"/>
      <c r="W295" s="639"/>
      <c r="X295" s="639"/>
      <c r="Y295" s="639"/>
      <c r="Z295" s="639"/>
      <c r="AA295" s="639"/>
      <c r="AB295" s="639"/>
      <c r="AC295" s="639"/>
      <c r="AD295" s="639"/>
      <c r="AE295" s="639"/>
      <c r="AF295" s="639"/>
      <c r="AG295" s="639"/>
      <c r="AH295" s="639"/>
      <c r="AI295" s="639"/>
      <c r="AJ295" s="639"/>
      <c r="AK295" s="639"/>
      <c r="AL295" s="639"/>
      <c r="AM295" s="639"/>
      <c r="AN295" s="639"/>
      <c r="AO295" s="639"/>
      <c r="AP295" s="639"/>
      <c r="AQ295" s="639"/>
      <c r="AR295" s="639"/>
      <c r="AS295" s="639"/>
      <c r="AT295" s="639"/>
      <c r="AU295" s="639"/>
      <c r="AV295" s="639"/>
      <c r="AW295" s="639"/>
      <c r="AX295" s="639"/>
      <c r="AY295" s="639"/>
      <c r="AZ295" s="640"/>
    </row>
    <row r="296" spans="1:52" s="600" customFormat="1" ht="18" hidden="1" customHeight="1">
      <c r="A296" s="578"/>
      <c r="B296" s="587"/>
      <c r="C296" s="587"/>
      <c r="D296" s="587" t="s">
        <v>540</v>
      </c>
      <c r="E296" s="639" t="s">
        <v>819</v>
      </c>
      <c r="F296" s="639"/>
      <c r="G296" s="639"/>
      <c r="H296" s="639"/>
      <c r="I296" s="639"/>
      <c r="J296" s="639"/>
      <c r="K296" s="639"/>
      <c r="L296" s="639"/>
      <c r="M296" s="639"/>
      <c r="N296" s="639"/>
      <c r="O296" s="639"/>
      <c r="P296" s="639"/>
      <c r="Q296" s="639"/>
      <c r="R296" s="639"/>
      <c r="S296" s="639"/>
      <c r="T296" s="639"/>
      <c r="U296" s="639"/>
      <c r="V296" s="639"/>
      <c r="W296" s="639"/>
      <c r="X296" s="639"/>
      <c r="Y296" s="639"/>
      <c r="Z296" s="639"/>
      <c r="AA296" s="639"/>
      <c r="AB296" s="639"/>
      <c r="AC296" s="639"/>
      <c r="AD296" s="639"/>
      <c r="AE296" s="639"/>
      <c r="AF296" s="639"/>
      <c r="AG296" s="639"/>
      <c r="AH296" s="639"/>
      <c r="AI296" s="639"/>
      <c r="AJ296" s="639"/>
      <c r="AK296" s="639"/>
      <c r="AL296" s="639"/>
      <c r="AM296" s="639"/>
      <c r="AN296" s="639"/>
      <c r="AO296" s="639"/>
      <c r="AP296" s="639"/>
      <c r="AQ296" s="639"/>
      <c r="AR296" s="639"/>
      <c r="AS296" s="639"/>
      <c r="AT296" s="639"/>
      <c r="AU296" s="639"/>
      <c r="AV296" s="639"/>
      <c r="AW296" s="639"/>
      <c r="AX296" s="639"/>
      <c r="AY296" s="639"/>
      <c r="AZ296" s="640"/>
    </row>
    <row r="297" spans="1:52" s="600" customFormat="1" ht="18" hidden="1" customHeight="1">
      <c r="A297" s="578"/>
      <c r="B297" s="587"/>
      <c r="C297" s="587"/>
      <c r="D297" s="587" t="s">
        <v>540</v>
      </c>
      <c r="E297" s="639" t="s">
        <v>820</v>
      </c>
      <c r="F297" s="639"/>
      <c r="G297" s="639"/>
      <c r="H297" s="639"/>
      <c r="I297" s="639"/>
      <c r="J297" s="639"/>
      <c r="K297" s="639"/>
      <c r="L297" s="639"/>
      <c r="M297" s="639"/>
      <c r="N297" s="639"/>
      <c r="O297" s="639"/>
      <c r="P297" s="639"/>
      <c r="Q297" s="639"/>
      <c r="R297" s="639"/>
      <c r="S297" s="639"/>
      <c r="T297" s="639"/>
      <c r="U297" s="639"/>
      <c r="V297" s="639"/>
      <c r="W297" s="639"/>
      <c r="X297" s="639"/>
      <c r="Y297" s="639"/>
      <c r="Z297" s="639"/>
      <c r="AA297" s="639"/>
      <c r="AB297" s="639"/>
      <c r="AC297" s="639"/>
      <c r="AD297" s="639"/>
      <c r="AE297" s="639"/>
      <c r="AF297" s="639"/>
      <c r="AG297" s="639"/>
      <c r="AH297" s="639"/>
      <c r="AI297" s="639"/>
      <c r="AJ297" s="639"/>
      <c r="AK297" s="639"/>
      <c r="AL297" s="639"/>
      <c r="AM297" s="639"/>
      <c r="AN297" s="639"/>
      <c r="AO297" s="639"/>
      <c r="AP297" s="639"/>
      <c r="AQ297" s="639"/>
      <c r="AR297" s="639"/>
      <c r="AS297" s="639"/>
      <c r="AT297" s="639"/>
      <c r="AU297" s="639"/>
      <c r="AV297" s="639"/>
      <c r="AW297" s="639"/>
      <c r="AX297" s="639"/>
      <c r="AY297" s="639"/>
      <c r="AZ297" s="640"/>
    </row>
    <row r="298" spans="1:52" s="600" customFormat="1" ht="18" hidden="1" customHeight="1">
      <c r="A298" s="578"/>
      <c r="B298" s="587"/>
      <c r="C298" s="587"/>
      <c r="D298" s="587" t="s">
        <v>540</v>
      </c>
      <c r="E298" s="639" t="s">
        <v>821</v>
      </c>
      <c r="F298" s="639"/>
      <c r="G298" s="639"/>
      <c r="H298" s="639"/>
      <c r="I298" s="639"/>
      <c r="J298" s="639"/>
      <c r="K298" s="639"/>
      <c r="L298" s="639"/>
      <c r="M298" s="639"/>
      <c r="N298" s="639"/>
      <c r="O298" s="639"/>
      <c r="P298" s="639"/>
      <c r="Q298" s="639"/>
      <c r="R298" s="639"/>
      <c r="S298" s="639"/>
      <c r="T298" s="639"/>
      <c r="U298" s="639"/>
      <c r="V298" s="639"/>
      <c r="W298" s="639"/>
      <c r="X298" s="639"/>
      <c r="Y298" s="639"/>
      <c r="Z298" s="639"/>
      <c r="AA298" s="639"/>
      <c r="AB298" s="639"/>
      <c r="AC298" s="639"/>
      <c r="AD298" s="639"/>
      <c r="AE298" s="639"/>
      <c r="AF298" s="639"/>
      <c r="AG298" s="639"/>
      <c r="AH298" s="639"/>
      <c r="AI298" s="639"/>
      <c r="AJ298" s="639"/>
      <c r="AK298" s="639"/>
      <c r="AL298" s="639"/>
      <c r="AM298" s="639"/>
      <c r="AN298" s="639"/>
      <c r="AO298" s="639"/>
      <c r="AP298" s="639"/>
      <c r="AQ298" s="639"/>
      <c r="AR298" s="639"/>
      <c r="AS298" s="639"/>
      <c r="AT298" s="639"/>
      <c r="AU298" s="639"/>
      <c r="AV298" s="639"/>
      <c r="AW298" s="639"/>
      <c r="AX298" s="639"/>
      <c r="AY298" s="639"/>
      <c r="AZ298" s="640"/>
    </row>
    <row r="299" spans="1:52" s="600" customFormat="1" ht="18" hidden="1" customHeight="1">
      <c r="A299" s="578"/>
      <c r="B299" s="587"/>
      <c r="C299" s="587"/>
      <c r="D299" s="587" t="s">
        <v>540</v>
      </c>
      <c r="E299" s="639" t="s">
        <v>822</v>
      </c>
      <c r="F299" s="639"/>
      <c r="G299" s="639"/>
      <c r="H299" s="639"/>
      <c r="I299" s="639"/>
      <c r="J299" s="639"/>
      <c r="K299" s="639"/>
      <c r="L299" s="639"/>
      <c r="M299" s="639"/>
      <c r="N299" s="639"/>
      <c r="O299" s="639"/>
      <c r="P299" s="639"/>
      <c r="Q299" s="639"/>
      <c r="R299" s="639"/>
      <c r="S299" s="639"/>
      <c r="T299" s="639"/>
      <c r="U299" s="639"/>
      <c r="V299" s="639"/>
      <c r="W299" s="639"/>
      <c r="X299" s="639"/>
      <c r="Y299" s="639"/>
      <c r="Z299" s="639"/>
      <c r="AA299" s="639"/>
      <c r="AB299" s="639"/>
      <c r="AC299" s="639"/>
      <c r="AD299" s="639"/>
      <c r="AE299" s="639"/>
      <c r="AF299" s="639"/>
      <c r="AG299" s="639"/>
      <c r="AH299" s="639"/>
      <c r="AI299" s="639"/>
      <c r="AJ299" s="639"/>
      <c r="AK299" s="639"/>
      <c r="AL299" s="639"/>
      <c r="AM299" s="639"/>
      <c r="AN299" s="639"/>
      <c r="AO299" s="639"/>
      <c r="AP299" s="639"/>
      <c r="AQ299" s="639"/>
      <c r="AR299" s="639"/>
      <c r="AS299" s="639"/>
      <c r="AT299" s="639"/>
      <c r="AU299" s="639"/>
      <c r="AV299" s="639"/>
      <c r="AW299" s="639"/>
      <c r="AX299" s="639"/>
      <c r="AY299" s="639"/>
      <c r="AZ299" s="640"/>
    </row>
    <row r="300" spans="1:52" s="600" customFormat="1" ht="18" customHeight="1" thickBot="1">
      <c r="A300" s="578">
        <f>IF(K$269&gt;0,1,0)</f>
        <v>0</v>
      </c>
      <c r="B300" s="587"/>
      <c r="C300" s="587"/>
      <c r="D300" s="639"/>
      <c r="E300" s="641"/>
      <c r="F300" s="641"/>
      <c r="G300" s="641"/>
      <c r="H300" s="641"/>
      <c r="I300" s="641"/>
      <c r="J300" s="641"/>
      <c r="K300" s="641"/>
      <c r="L300" s="641"/>
      <c r="M300" s="641"/>
      <c r="N300" s="641"/>
      <c r="O300" s="641"/>
      <c r="P300" s="641"/>
      <c r="Q300" s="641"/>
      <c r="R300" s="641"/>
      <c r="S300" s="641"/>
      <c r="T300" s="641"/>
      <c r="U300" s="641"/>
      <c r="V300" s="641"/>
      <c r="W300" s="641"/>
      <c r="X300" s="641"/>
      <c r="Y300" s="641"/>
      <c r="Z300" s="641"/>
      <c r="AA300" s="641"/>
      <c r="AB300" s="641"/>
      <c r="AC300" s="641"/>
      <c r="AD300" s="641"/>
      <c r="AE300" s="641"/>
      <c r="AF300" s="641"/>
      <c r="AG300" s="641"/>
      <c r="AH300" s="641"/>
      <c r="AI300" s="641"/>
      <c r="AJ300" s="641"/>
      <c r="AK300" s="641"/>
      <c r="AL300" s="641"/>
      <c r="AM300" s="641"/>
      <c r="AN300" s="641"/>
      <c r="AO300" s="641"/>
      <c r="AP300" s="641"/>
      <c r="AQ300" s="641"/>
      <c r="AR300" s="641"/>
      <c r="AS300" s="641"/>
      <c r="AT300" s="641"/>
      <c r="AU300" s="641"/>
      <c r="AV300" s="641"/>
      <c r="AW300" s="641"/>
      <c r="AX300" s="641"/>
      <c r="AY300" s="641"/>
      <c r="AZ300" s="640"/>
    </row>
    <row r="301" spans="1:52" ht="33" thickTop="1" thickBot="1">
      <c r="A301" s="578">
        <f>IF(K$319&gt;0,1,0)</f>
        <v>0</v>
      </c>
      <c r="B301" s="2117" t="s">
        <v>823</v>
      </c>
      <c r="C301" s="2118"/>
      <c r="D301" s="2118"/>
      <c r="E301" s="2118"/>
      <c r="F301" s="2118"/>
      <c r="G301" s="2118"/>
      <c r="H301" s="2118"/>
      <c r="I301" s="2118"/>
      <c r="J301" s="2118"/>
      <c r="K301" s="2118"/>
      <c r="L301" s="2118"/>
      <c r="M301" s="2118"/>
      <c r="N301" s="2118"/>
      <c r="O301" s="2118"/>
      <c r="P301" s="2118"/>
      <c r="Q301" s="2118"/>
      <c r="R301" s="2118"/>
      <c r="S301" s="2118"/>
      <c r="T301" s="2118"/>
      <c r="U301" s="2118"/>
      <c r="V301" s="2118"/>
      <c r="W301" s="2118"/>
      <c r="X301" s="2118"/>
      <c r="Y301" s="2118"/>
      <c r="Z301" s="2118"/>
      <c r="AA301" s="2118"/>
      <c r="AB301" s="2118"/>
      <c r="AC301" s="2118"/>
      <c r="AD301" s="2118"/>
      <c r="AE301" s="2118"/>
      <c r="AF301" s="2118"/>
      <c r="AG301" s="2118"/>
      <c r="AH301" s="2118"/>
      <c r="AI301" s="2118"/>
      <c r="AJ301" s="2118"/>
      <c r="AK301" s="2118"/>
      <c r="AL301" s="2118"/>
      <c r="AM301" s="2118"/>
      <c r="AN301" s="2118"/>
      <c r="AO301" s="2118"/>
      <c r="AP301" s="2118"/>
      <c r="AQ301" s="2118"/>
      <c r="AR301" s="2118"/>
      <c r="AS301" s="2118"/>
      <c r="AT301" s="2118"/>
      <c r="AU301" s="2118"/>
      <c r="AV301" s="2118"/>
      <c r="AW301" s="2118"/>
      <c r="AX301" s="2118"/>
      <c r="AY301" s="2119"/>
      <c r="AZ301" s="574"/>
    </row>
    <row r="302" spans="1:52" s="580" customFormat="1" ht="9.9499999999999993" customHeight="1" thickTop="1">
      <c r="A302" s="578">
        <f t="shared" ref="A302:A335" si="6">IF(K$319&gt;0,1,0)</f>
        <v>0</v>
      </c>
      <c r="B302" s="579"/>
      <c r="C302" s="579"/>
      <c r="D302" s="579"/>
      <c r="E302" s="579"/>
      <c r="F302" s="579"/>
      <c r="G302" s="579"/>
      <c r="H302" s="579"/>
      <c r="I302" s="579"/>
      <c r="J302" s="579"/>
      <c r="K302" s="579"/>
      <c r="L302" s="579"/>
      <c r="M302" s="579"/>
      <c r="N302" s="579"/>
      <c r="O302" s="579"/>
      <c r="P302" s="579"/>
      <c r="Q302" s="579"/>
      <c r="R302" s="579"/>
      <c r="S302" s="579"/>
      <c r="T302" s="579"/>
      <c r="U302" s="579"/>
      <c r="V302" s="579"/>
      <c r="W302" s="579"/>
      <c r="X302" s="579"/>
      <c r="Y302" s="579"/>
      <c r="Z302" s="579"/>
      <c r="AA302" s="579"/>
      <c r="AB302" s="579"/>
      <c r="AC302" s="579"/>
      <c r="AD302" s="579"/>
      <c r="AE302" s="579"/>
      <c r="AF302" s="579"/>
      <c r="AG302" s="579"/>
      <c r="AH302" s="579"/>
      <c r="AI302" s="579"/>
      <c r="AJ302" s="579"/>
      <c r="AK302" s="579"/>
      <c r="AL302" s="579"/>
      <c r="AM302" s="579"/>
      <c r="AN302" s="579"/>
      <c r="AO302" s="579"/>
      <c r="AP302" s="579"/>
      <c r="AQ302" s="579"/>
      <c r="AR302" s="579"/>
      <c r="AS302" s="579"/>
      <c r="AT302" s="579"/>
      <c r="AU302" s="579"/>
      <c r="AV302" s="579"/>
      <c r="AW302" s="579"/>
      <c r="AX302" s="579"/>
      <c r="AY302" s="579"/>
    </row>
    <row r="303" spans="1:52" s="584" customFormat="1" ht="30" customHeight="1">
      <c r="A303" s="578">
        <f t="shared" si="6"/>
        <v>0</v>
      </c>
      <c r="B303" s="581"/>
      <c r="C303" s="581"/>
      <c r="D303" s="581"/>
      <c r="E303" s="581"/>
      <c r="F303" s="2120" t="s">
        <v>768</v>
      </c>
      <c r="G303" s="2120"/>
      <c r="H303" s="2120"/>
      <c r="I303" s="2120"/>
      <c r="J303" s="2120"/>
      <c r="K303" s="2120"/>
      <c r="L303" s="2172">
        <f>+'6-3표준조사(4)'!K454</f>
        <v>0</v>
      </c>
      <c r="M303" s="2121"/>
      <c r="N303" s="2121"/>
      <c r="O303" s="2121"/>
      <c r="P303" s="2121"/>
      <c r="Q303" s="2121"/>
      <c r="R303" s="582"/>
      <c r="S303" s="582"/>
      <c r="T303" s="2120" t="s">
        <v>769</v>
      </c>
      <c r="U303" s="2120"/>
      <c r="V303" s="2120"/>
      <c r="W303" s="2120"/>
      <c r="X303" s="2120"/>
      <c r="Y303" s="2120"/>
      <c r="Z303" s="2172">
        <f>+'6-3표준조사(4)'!L454</f>
        <v>0</v>
      </c>
      <c r="AA303" s="2121"/>
      <c r="AB303" s="2121"/>
      <c r="AC303" s="2121"/>
      <c r="AD303" s="2121"/>
      <c r="AE303" s="2121"/>
      <c r="AF303" s="582"/>
      <c r="AG303" s="582"/>
      <c r="AH303" s="2120" t="s">
        <v>770</v>
      </c>
      <c r="AI303" s="2120"/>
      <c r="AJ303" s="2120"/>
      <c r="AK303" s="2120"/>
      <c r="AL303" s="2120"/>
      <c r="AM303" s="2120"/>
      <c r="AN303" s="2120"/>
      <c r="AO303" s="2121">
        <f>+'6-3표준조사(4)'!R454</f>
        <v>0</v>
      </c>
      <c r="AP303" s="2121"/>
      <c r="AQ303" s="2121"/>
      <c r="AR303" s="2121"/>
      <c r="AS303" s="2121"/>
      <c r="AT303" s="2121"/>
      <c r="AU303" s="583"/>
      <c r="AV303" s="583"/>
      <c r="AW303" s="583"/>
      <c r="AX303" s="583"/>
      <c r="AY303" s="581"/>
    </row>
    <row r="304" spans="1:52" s="580" customFormat="1" ht="14.25" customHeight="1">
      <c r="A304" s="578">
        <f t="shared" si="6"/>
        <v>0</v>
      </c>
      <c r="B304" s="579"/>
      <c r="C304" s="579"/>
      <c r="D304" s="579"/>
      <c r="E304" s="579"/>
      <c r="F304" s="579"/>
      <c r="G304" s="579"/>
      <c r="H304" s="579"/>
      <c r="I304" s="579"/>
      <c r="J304" s="579"/>
      <c r="K304" s="579"/>
      <c r="L304" s="579"/>
      <c r="M304" s="579"/>
      <c r="N304" s="579"/>
      <c r="O304" s="579"/>
      <c r="P304" s="579"/>
      <c r="Q304" s="579"/>
      <c r="R304" s="579"/>
      <c r="S304" s="579"/>
      <c r="T304" s="579"/>
      <c r="U304" s="579"/>
      <c r="V304" s="579"/>
      <c r="W304" s="579"/>
      <c r="X304" s="579"/>
      <c r="Y304" s="579"/>
      <c r="Z304" s="579"/>
      <c r="AA304" s="579"/>
      <c r="AB304" s="579"/>
      <c r="AC304" s="579"/>
      <c r="AD304" s="579"/>
      <c r="AE304" s="579"/>
      <c r="AF304" s="579"/>
      <c r="AG304" s="579"/>
      <c r="AH304" s="579"/>
      <c r="AI304" s="579"/>
      <c r="AJ304" s="579"/>
      <c r="AK304" s="579"/>
      <c r="AL304" s="579"/>
      <c r="AM304" s="579"/>
      <c r="AN304" s="579"/>
      <c r="AO304" s="579"/>
      <c r="AP304" s="579"/>
      <c r="AQ304" s="579"/>
      <c r="AR304" s="579"/>
      <c r="AS304" s="579"/>
      <c r="AT304" s="579"/>
      <c r="AU304" s="579"/>
      <c r="AV304" s="579"/>
      <c r="AW304" s="579"/>
      <c r="AX304" s="579"/>
      <c r="AY304" s="579"/>
    </row>
    <row r="305" spans="1:62" s="586" customFormat="1" ht="20.100000000000001" customHeight="1">
      <c r="A305" s="578">
        <f t="shared" si="6"/>
        <v>0</v>
      </c>
      <c r="B305" s="2116" t="s">
        <v>771</v>
      </c>
      <c r="C305" s="2116"/>
      <c r="D305" s="2116"/>
      <c r="E305" s="2116"/>
      <c r="F305" s="2116"/>
      <c r="G305" s="2116"/>
      <c r="H305" s="2116"/>
      <c r="I305" s="2116"/>
      <c r="J305" s="2116"/>
      <c r="K305" s="2116"/>
      <c r="L305" s="2116"/>
      <c r="M305" s="2116"/>
      <c r="N305" s="2116"/>
      <c r="O305" s="2116"/>
      <c r="P305" s="2116"/>
      <c r="Q305" s="2116"/>
      <c r="R305" s="2116"/>
      <c r="S305" s="2116"/>
      <c r="T305" s="2116"/>
      <c r="U305" s="2116"/>
      <c r="V305" s="2116"/>
      <c r="W305" s="2116"/>
      <c r="X305" s="2116"/>
      <c r="Y305" s="2116"/>
      <c r="Z305" s="2116"/>
      <c r="AA305" s="2116"/>
      <c r="AB305" s="2116"/>
      <c r="AC305" s="2116"/>
      <c r="AD305" s="2116"/>
      <c r="AE305" s="2116"/>
      <c r="AF305" s="2116"/>
      <c r="AG305" s="2116"/>
      <c r="AH305" s="2116"/>
      <c r="AI305" s="2116"/>
      <c r="AJ305" s="2116"/>
      <c r="AK305" s="2116"/>
      <c r="AL305" s="2116"/>
      <c r="AM305" s="2116"/>
      <c r="AN305" s="2116"/>
      <c r="AO305" s="2116"/>
      <c r="AP305" s="2116"/>
      <c r="AQ305" s="2116"/>
      <c r="AR305" s="2116"/>
      <c r="AS305" s="2116"/>
      <c r="AT305" s="2116"/>
      <c r="AU305" s="2116"/>
      <c r="AV305" s="2116"/>
      <c r="AW305" s="2116"/>
      <c r="AX305" s="2116"/>
      <c r="AY305" s="2116"/>
      <c r="AZ305" s="585"/>
    </row>
    <row r="306" spans="1:62" s="586" customFormat="1" ht="18" customHeight="1">
      <c r="A306" s="578">
        <f t="shared" si="6"/>
        <v>0</v>
      </c>
      <c r="B306" s="587"/>
      <c r="C306" s="587" t="s">
        <v>772</v>
      </c>
      <c r="D306" s="588" t="s">
        <v>773</v>
      </c>
      <c r="E306" s="588"/>
      <c r="F306" s="589"/>
      <c r="G306" s="589"/>
      <c r="H306" s="589"/>
      <c r="I306" s="589"/>
      <c r="J306" s="590"/>
      <c r="K306" s="587"/>
      <c r="L306" s="587"/>
      <c r="M306" s="588"/>
      <c r="N306" s="588"/>
      <c r="O306" s="590"/>
      <c r="P306" s="588"/>
      <c r="Q306" s="588"/>
      <c r="R306" s="588"/>
      <c r="S306" s="588"/>
      <c r="T306" s="588"/>
      <c r="U306" s="588"/>
      <c r="V306" s="588"/>
      <c r="W306" s="588"/>
      <c r="X306" s="588"/>
      <c r="Y306" s="588"/>
      <c r="Z306" s="588"/>
      <c r="AA306" s="588"/>
      <c r="AB306" s="588"/>
      <c r="AC306" s="588"/>
      <c r="AD306" s="588"/>
      <c r="AE306" s="588"/>
      <c r="AF306" s="587"/>
      <c r="AG306" s="587"/>
      <c r="AH306" s="587"/>
      <c r="AI306" s="587"/>
      <c r="AJ306" s="587"/>
      <c r="AK306" s="587"/>
      <c r="AL306" s="587"/>
      <c r="AM306" s="587"/>
      <c r="AN306" s="587"/>
      <c r="AO306" s="587"/>
      <c r="AP306" s="587"/>
      <c r="AQ306" s="587"/>
      <c r="AR306" s="587"/>
      <c r="AS306" s="587"/>
      <c r="AT306" s="587"/>
      <c r="AU306" s="587"/>
      <c r="AV306" s="587"/>
      <c r="AW306" s="587"/>
      <c r="AX306" s="587"/>
      <c r="AY306" s="587"/>
    </row>
    <row r="307" spans="1:62" s="586" customFormat="1" ht="18" customHeight="1">
      <c r="A307" s="578">
        <f t="shared" si="6"/>
        <v>0</v>
      </c>
      <c r="B307" s="587"/>
      <c r="C307" s="587"/>
      <c r="D307" s="587" t="s">
        <v>540</v>
      </c>
      <c r="E307" s="588" t="str">
        <f>CONCATENATE(L303," 임반 ",Z303," 소반 은 해발고",'6-3표준조사(4)'!W453,"m ~ ",'6-3표준조사(4)'!W454,"m 사이에 분포한다.")</f>
        <v>0 임반 0 소반 은 해발고m ~ m 사이에 분포한다.</v>
      </c>
      <c r="F307" s="588"/>
      <c r="G307" s="588"/>
      <c r="H307" s="588"/>
      <c r="I307" s="588"/>
      <c r="J307" s="588"/>
      <c r="K307" s="588"/>
      <c r="L307" s="588"/>
      <c r="M307" s="588"/>
      <c r="N307" s="588"/>
      <c r="O307" s="588"/>
      <c r="P307" s="588"/>
      <c r="Q307" s="588"/>
      <c r="R307" s="588"/>
      <c r="S307" s="588"/>
      <c r="T307" s="588"/>
      <c r="U307" s="588"/>
      <c r="V307" s="588"/>
      <c r="W307" s="588"/>
      <c r="X307" s="588"/>
      <c r="Y307" s="588"/>
      <c r="Z307" s="588"/>
      <c r="AA307" s="588"/>
      <c r="AB307" s="588"/>
      <c r="AC307" s="588"/>
      <c r="AD307" s="588"/>
      <c r="AE307" s="588"/>
      <c r="AF307" s="588"/>
      <c r="AG307" s="588"/>
      <c r="AH307" s="588"/>
      <c r="AI307" s="588"/>
      <c r="AJ307" s="591"/>
      <c r="AK307" s="591"/>
      <c r="AL307" s="591"/>
      <c r="AM307" s="588"/>
      <c r="AN307" s="588"/>
      <c r="AO307" s="588"/>
      <c r="AP307" s="588"/>
      <c r="AQ307" s="588"/>
      <c r="AR307" s="588"/>
      <c r="AS307" s="588"/>
      <c r="AT307" s="588"/>
      <c r="AU307" s="588"/>
      <c r="AV307" s="588"/>
      <c r="AW307" s="588"/>
      <c r="AX307" s="588"/>
      <c r="AY307" s="588"/>
    </row>
    <row r="308" spans="1:62" s="586" customFormat="1" ht="18" customHeight="1">
      <c r="A308" s="578">
        <f t="shared" si="6"/>
        <v>0</v>
      </c>
      <c r="B308" s="587"/>
      <c r="C308" s="587"/>
      <c r="D308" s="587" t="s">
        <v>540</v>
      </c>
      <c r="E308" s="587" t="str">
        <f>CONCATENATE("소반의 경사도는 평균 ",'6-3표준조사(4)'!W455,"˚로 ",'6-3표준조사(4)'!P456,"경사이고, 임지의 잔재를 제외하고 장애물은 많지 않다.")</f>
        <v>소반의 경사도는 평균 ˚로 완 (15˚ 이하)경사이고, 임지의 잔재를 제외하고 장애물은 많지 않다.</v>
      </c>
      <c r="F308" s="587"/>
      <c r="G308" s="587"/>
      <c r="H308" s="587"/>
      <c r="I308" s="587"/>
      <c r="J308" s="587"/>
      <c r="K308" s="587"/>
      <c r="L308" s="587"/>
      <c r="M308" s="587"/>
      <c r="N308" s="587"/>
      <c r="O308" s="587"/>
      <c r="P308" s="587"/>
      <c r="Q308" s="587"/>
      <c r="R308" s="587"/>
      <c r="S308" s="587"/>
      <c r="T308" s="587"/>
      <c r="U308" s="587"/>
      <c r="V308" s="587"/>
      <c r="W308" s="587"/>
      <c r="X308" s="587"/>
      <c r="Y308" s="587"/>
      <c r="Z308" s="587"/>
      <c r="AA308" s="587"/>
      <c r="AB308" s="587"/>
      <c r="AC308" s="587"/>
      <c r="AD308" s="587"/>
      <c r="AE308" s="587"/>
      <c r="AF308" s="587"/>
      <c r="AG308" s="587"/>
      <c r="AH308" s="587"/>
      <c r="AI308" s="587"/>
      <c r="AJ308" s="587"/>
      <c r="AK308" s="587"/>
      <c r="AL308" s="587"/>
      <c r="AM308" s="587"/>
      <c r="AN308" s="587"/>
      <c r="AO308" s="587"/>
      <c r="AP308" s="587"/>
      <c r="AQ308" s="587"/>
      <c r="AR308" s="587"/>
      <c r="AS308" s="587"/>
      <c r="AT308" s="587"/>
      <c r="AU308" s="587"/>
      <c r="AV308" s="587"/>
      <c r="AW308" s="587"/>
      <c r="AX308" s="587"/>
      <c r="AY308" s="587"/>
    </row>
    <row r="309" spans="1:62" s="586" customFormat="1" ht="18" customHeight="1">
      <c r="A309" s="578">
        <f t="shared" si="6"/>
        <v>0</v>
      </c>
      <c r="B309" s="587"/>
      <c r="C309" s="587" t="s">
        <v>405</v>
      </c>
      <c r="D309" s="587" t="s">
        <v>777</v>
      </c>
      <c r="E309" s="587"/>
      <c r="F309" s="587"/>
      <c r="G309" s="587"/>
      <c r="H309" s="587"/>
      <c r="I309" s="587"/>
      <c r="J309" s="587"/>
      <c r="K309" s="588"/>
      <c r="L309" s="588"/>
      <c r="M309" s="592"/>
      <c r="N309" s="587"/>
      <c r="O309" s="587"/>
      <c r="P309" s="593"/>
      <c r="Q309" s="593"/>
      <c r="R309" s="593"/>
      <c r="S309" s="593"/>
      <c r="T309" s="593"/>
      <c r="U309" s="587"/>
      <c r="V309" s="587"/>
      <c r="W309" s="587"/>
      <c r="X309" s="587"/>
      <c r="Y309" s="587"/>
      <c r="Z309" s="587"/>
      <c r="AA309" s="587"/>
      <c r="AB309" s="587"/>
      <c r="AC309" s="587"/>
      <c r="AD309" s="587"/>
      <c r="AE309" s="587"/>
      <c r="AF309" s="587"/>
      <c r="AG309" s="587"/>
      <c r="AH309" s="587"/>
      <c r="AI309" s="587"/>
      <c r="AJ309" s="587"/>
      <c r="AK309" s="587"/>
      <c r="AL309" s="587"/>
      <c r="AM309" s="587"/>
      <c r="AN309" s="587"/>
      <c r="AO309" s="587"/>
      <c r="AP309" s="587"/>
      <c r="AQ309" s="587"/>
      <c r="AR309" s="587"/>
      <c r="AS309" s="587"/>
      <c r="AT309" s="587"/>
      <c r="AU309" s="587"/>
      <c r="AV309" s="587"/>
      <c r="AW309" s="587"/>
      <c r="AX309" s="587"/>
      <c r="AY309" s="587"/>
    </row>
    <row r="310" spans="1:62" s="586" customFormat="1" ht="18" customHeight="1">
      <c r="A310" s="578">
        <f t="shared" si="6"/>
        <v>0</v>
      </c>
      <c r="B310" s="587"/>
      <c r="C310" s="587"/>
      <c r="D310" s="587" t="s">
        <v>540</v>
      </c>
      <c r="E310" s="588" t="str">
        <f>CONCATENATE("사업대상지는 ",'6-3표준조사(4)'!N454," ",'6-3표준조사(4)'!O454," ",'6-3표준조사(4)'!P454,"이다." )</f>
        <v>사업대상지는   번지이다.</v>
      </c>
      <c r="F310" s="588"/>
      <c r="G310" s="588"/>
      <c r="H310" s="587"/>
      <c r="I310" s="587"/>
      <c r="J310" s="587"/>
      <c r="K310" s="587"/>
      <c r="L310" s="587"/>
      <c r="M310" s="587"/>
      <c r="N310" s="587"/>
      <c r="O310" s="587"/>
      <c r="P310" s="587"/>
      <c r="Q310" s="587"/>
      <c r="R310" s="587"/>
      <c r="S310" s="587"/>
      <c r="T310" s="587"/>
      <c r="U310" s="587"/>
      <c r="V310" s="587"/>
      <c r="W310" s="587"/>
      <c r="X310" s="587"/>
      <c r="Y310" s="587"/>
      <c r="Z310" s="587"/>
      <c r="AA310" s="587"/>
      <c r="AB310" s="587"/>
      <c r="AC310" s="587"/>
      <c r="AD310" s="587"/>
      <c r="AE310" s="587"/>
      <c r="AF310" s="587"/>
      <c r="AG310" s="587"/>
      <c r="AH310" s="587"/>
      <c r="AI310" s="587"/>
      <c r="AJ310" s="588"/>
      <c r="AK310" s="588"/>
      <c r="AL310" s="588"/>
      <c r="AM310" s="588"/>
      <c r="AN310" s="588"/>
      <c r="AO310" s="588"/>
      <c r="AP310" s="588"/>
      <c r="AQ310" s="588"/>
      <c r="AR310" s="588"/>
      <c r="AS310" s="588"/>
      <c r="AT310" s="588"/>
      <c r="AU310" s="588"/>
      <c r="AV310" s="588"/>
      <c r="AW310" s="588"/>
      <c r="AX310" s="588"/>
      <c r="AY310" s="588"/>
      <c r="AZ310" s="594"/>
    </row>
    <row r="311" spans="1:62" s="586" customFormat="1" ht="18" customHeight="1">
      <c r="A311" s="578">
        <f t="shared" si="6"/>
        <v>0</v>
      </c>
      <c r="B311" s="587"/>
      <c r="C311" s="587"/>
      <c r="D311" s="587" t="s">
        <v>540</v>
      </c>
      <c r="E311" s="588" t="str">
        <f>CONCATENATE("소반내에 묘지 및 조림목이 고사하여 풀베기 작업이 필요없는 지역을 제외한 풀베기사업 대상면적은 ",'6-3표준조사(4)'!Q454,"ha 이다.")</f>
        <v>소반내에 묘지 및 조림목이 고사하여 풀베기 작업이 필요없는 지역을 제외한 풀베기사업 대상면적은 0ha 이다.</v>
      </c>
      <c r="F311" s="588"/>
      <c r="G311" s="588"/>
      <c r="H311" s="588"/>
      <c r="I311" s="588"/>
      <c r="J311" s="588"/>
      <c r="K311" s="588"/>
      <c r="L311" s="588"/>
      <c r="M311" s="588"/>
      <c r="N311" s="588"/>
      <c r="O311" s="588"/>
      <c r="P311" s="588"/>
      <c r="Q311" s="588"/>
      <c r="R311" s="588"/>
      <c r="S311" s="588"/>
      <c r="T311" s="588"/>
      <c r="U311" s="588"/>
      <c r="V311" s="588"/>
      <c r="W311" s="588"/>
      <c r="X311" s="588"/>
      <c r="Y311" s="588"/>
      <c r="Z311" s="588"/>
      <c r="AA311" s="588"/>
      <c r="AB311" s="588"/>
      <c r="AC311" s="588"/>
      <c r="AD311" s="588"/>
      <c r="AE311" s="588"/>
      <c r="AF311" s="588"/>
      <c r="AG311" s="588"/>
      <c r="AH311" s="588"/>
      <c r="AI311" s="588"/>
      <c r="AJ311" s="588"/>
      <c r="AK311" s="588"/>
      <c r="AL311" s="588"/>
      <c r="AM311" s="588"/>
      <c r="AN311" s="588"/>
      <c r="AO311" s="588"/>
      <c r="AP311" s="588"/>
      <c r="AQ311" s="588"/>
      <c r="AR311" s="588"/>
      <c r="AS311" s="588"/>
      <c r="AT311" s="588"/>
      <c r="AU311" s="588"/>
      <c r="AV311" s="588"/>
      <c r="AW311" s="588"/>
      <c r="AX311" s="588"/>
      <c r="AY311" s="588"/>
      <c r="AZ311" s="594"/>
    </row>
    <row r="312" spans="1:62" s="586" customFormat="1" ht="18" customHeight="1">
      <c r="A312" s="578">
        <f t="shared" si="6"/>
        <v>0</v>
      </c>
      <c r="B312" s="587"/>
      <c r="C312" s="587" t="s">
        <v>407</v>
      </c>
      <c r="D312" s="587" t="s">
        <v>779</v>
      </c>
      <c r="E312" s="588"/>
      <c r="F312" s="588"/>
      <c r="G312" s="588"/>
      <c r="H312" s="588"/>
      <c r="I312" s="588"/>
      <c r="J312" s="588"/>
      <c r="K312" s="588"/>
      <c r="L312" s="588"/>
      <c r="M312" s="588"/>
      <c r="N312" s="588"/>
      <c r="O312" s="588"/>
      <c r="P312" s="588"/>
      <c r="Q312" s="588"/>
      <c r="R312" s="588"/>
      <c r="S312" s="588"/>
      <c r="T312" s="588"/>
      <c r="U312" s="588"/>
      <c r="V312" s="588"/>
      <c r="W312" s="588"/>
      <c r="X312" s="588"/>
      <c r="Y312" s="588"/>
      <c r="Z312" s="588"/>
      <c r="AA312" s="588"/>
      <c r="AB312" s="588"/>
      <c r="AC312" s="588"/>
      <c r="AD312" s="588"/>
      <c r="AE312" s="588"/>
      <c r="AF312" s="588"/>
      <c r="AG312" s="588"/>
      <c r="AH312" s="595"/>
      <c r="AI312" s="595"/>
      <c r="AJ312" s="595"/>
      <c r="AK312" s="588"/>
      <c r="AL312" s="588"/>
      <c r="AM312" s="588"/>
      <c r="AN312" s="588"/>
      <c r="AO312" s="588"/>
      <c r="AP312" s="588"/>
      <c r="AQ312" s="588"/>
      <c r="AR312" s="588"/>
      <c r="AS312" s="588"/>
      <c r="AT312" s="588"/>
      <c r="AU312" s="588"/>
      <c r="AV312" s="588"/>
      <c r="AW312" s="588"/>
      <c r="AX312" s="588"/>
      <c r="AY312" s="588"/>
      <c r="AZ312" s="594"/>
    </row>
    <row r="313" spans="1:62" s="586" customFormat="1" ht="18" customHeight="1">
      <c r="A313" s="578">
        <f t="shared" si="6"/>
        <v>0</v>
      </c>
      <c r="B313" s="596"/>
      <c r="C313" s="596"/>
      <c r="D313" s="596" t="s">
        <v>540</v>
      </c>
      <c r="E313" s="597" t="s">
        <v>2075</v>
      </c>
      <c r="F313" s="597"/>
      <c r="G313" s="597"/>
      <c r="H313" s="597"/>
      <c r="I313" s="597"/>
      <c r="J313" s="597"/>
      <c r="K313" s="597"/>
      <c r="L313" s="597"/>
      <c r="M313" s="597"/>
      <c r="N313" s="597"/>
      <c r="O313" s="597"/>
      <c r="P313" s="597"/>
      <c r="Q313" s="597"/>
      <c r="R313" s="597"/>
      <c r="S313" s="597"/>
      <c r="T313" s="597"/>
      <c r="U313" s="597"/>
      <c r="V313" s="597"/>
      <c r="W313" s="597"/>
      <c r="X313" s="597"/>
      <c r="Y313" s="597"/>
      <c r="Z313" s="597"/>
      <c r="AA313" s="597"/>
      <c r="AB313" s="597"/>
      <c r="AC313" s="597"/>
      <c r="AD313" s="597"/>
      <c r="AE313" s="597"/>
      <c r="AF313" s="597"/>
      <c r="AG313" s="597"/>
      <c r="AH313" s="598"/>
      <c r="AI313" s="598"/>
      <c r="AJ313" s="598"/>
      <c r="AK313" s="597"/>
      <c r="AL313" s="597"/>
      <c r="AM313" s="597"/>
      <c r="AN313" s="597"/>
      <c r="AO313" s="597"/>
      <c r="AP313" s="597"/>
      <c r="AQ313" s="597"/>
      <c r="AR313" s="597"/>
      <c r="AS313" s="597"/>
      <c r="AT313" s="597"/>
      <c r="AU313" s="597"/>
      <c r="AV313" s="597"/>
      <c r="AW313" s="597"/>
      <c r="AX313" s="597"/>
      <c r="AY313" s="597"/>
      <c r="AZ313" s="594"/>
    </row>
    <row r="314" spans="1:62" s="586" customFormat="1" ht="14.25" customHeight="1">
      <c r="A314" s="578">
        <f t="shared" si="6"/>
        <v>0</v>
      </c>
      <c r="B314" s="587"/>
      <c r="C314" s="587"/>
      <c r="D314" s="599"/>
      <c r="E314" s="599"/>
      <c r="F314" s="599"/>
      <c r="G314" s="599"/>
      <c r="H314" s="599"/>
      <c r="I314" s="599"/>
      <c r="J314" s="599"/>
      <c r="K314" s="599"/>
      <c r="L314" s="599"/>
      <c r="M314" s="599"/>
      <c r="N314" s="599"/>
      <c r="O314" s="599"/>
      <c r="P314" s="599"/>
      <c r="Q314" s="599"/>
      <c r="R314" s="599"/>
      <c r="S314" s="599"/>
      <c r="T314" s="599"/>
      <c r="U314" s="599"/>
      <c r="V314" s="599"/>
      <c r="W314" s="599"/>
      <c r="X314" s="599"/>
      <c r="Y314" s="599"/>
      <c r="Z314" s="599"/>
      <c r="AA314" s="599"/>
      <c r="AB314" s="599"/>
      <c r="AC314" s="599"/>
      <c r="AD314" s="599"/>
      <c r="AE314" s="599"/>
      <c r="AF314" s="599"/>
      <c r="AG314" s="599"/>
      <c r="AH314" s="599"/>
      <c r="AI314" s="599"/>
      <c r="AJ314" s="599"/>
      <c r="AK314" s="599"/>
      <c r="AL314" s="599"/>
      <c r="AM314" s="599"/>
      <c r="AN314" s="599"/>
      <c r="AO314" s="599"/>
      <c r="AP314" s="599"/>
      <c r="AQ314" s="599"/>
      <c r="AR314" s="599"/>
      <c r="AS314" s="599"/>
      <c r="AT314" s="599"/>
      <c r="AU314" s="599"/>
      <c r="AV314" s="599"/>
      <c r="AW314" s="599"/>
      <c r="AX314" s="599"/>
      <c r="AY314" s="599"/>
      <c r="AZ314" s="594"/>
      <c r="BA314" s="600"/>
      <c r="BB314" s="600"/>
      <c r="BC314" s="600"/>
      <c r="BD314" s="600"/>
      <c r="BE314" s="600"/>
      <c r="BF314" s="600"/>
      <c r="BG314" s="600"/>
      <c r="BH314" s="600"/>
      <c r="BI314" s="600"/>
      <c r="BJ314" s="600"/>
    </row>
    <row r="315" spans="1:62" s="580" customFormat="1" ht="20.100000000000001" customHeight="1">
      <c r="A315" s="578">
        <f t="shared" si="6"/>
        <v>0</v>
      </c>
      <c r="B315" s="2116" t="s">
        <v>780</v>
      </c>
      <c r="C315" s="2116"/>
      <c r="D315" s="2116"/>
      <c r="E315" s="2116"/>
      <c r="F315" s="2116"/>
      <c r="G315" s="2116"/>
      <c r="H315" s="2116"/>
      <c r="I315" s="2116"/>
      <c r="J315" s="2116"/>
      <c r="K315" s="2116"/>
      <c r="L315" s="2116"/>
      <c r="M315" s="2116"/>
      <c r="N315" s="2116"/>
      <c r="O315" s="2116"/>
      <c r="P315" s="2116"/>
      <c r="Q315" s="2116"/>
      <c r="R315" s="2116"/>
      <c r="S315" s="2116"/>
      <c r="T315" s="2116"/>
      <c r="U315" s="2116"/>
      <c r="V315" s="2116"/>
      <c r="W315" s="2116"/>
      <c r="X315" s="2116"/>
      <c r="Y315" s="2116"/>
      <c r="Z315" s="2116"/>
      <c r="AA315" s="2116"/>
      <c r="AB315" s="2116"/>
      <c r="AC315" s="2116"/>
      <c r="AD315" s="2116"/>
      <c r="AE315" s="2116"/>
      <c r="AF315" s="2116"/>
      <c r="AG315" s="2116"/>
      <c r="AH315" s="2116"/>
      <c r="AI315" s="2116"/>
      <c r="AJ315" s="2116"/>
      <c r="AK315" s="2116"/>
      <c r="AL315" s="2116"/>
      <c r="AM315" s="2116"/>
      <c r="AN315" s="2116"/>
      <c r="AO315" s="2116"/>
      <c r="AP315" s="2116"/>
      <c r="AQ315" s="2116"/>
      <c r="AR315" s="2116"/>
      <c r="AS315" s="2116"/>
      <c r="AT315" s="2116"/>
      <c r="AU315" s="2116"/>
      <c r="AV315" s="2116"/>
      <c r="AW315" s="2116"/>
      <c r="AX315" s="2116"/>
      <c r="AY315" s="2116"/>
      <c r="AZ315" s="585"/>
      <c r="BA315" s="600"/>
      <c r="BB315" s="601"/>
      <c r="BC315" s="601"/>
      <c r="BD315" s="601"/>
      <c r="BE315" s="601"/>
      <c r="BF315" s="601"/>
      <c r="BG315" s="601"/>
      <c r="BH315" s="601"/>
      <c r="BI315" s="601"/>
      <c r="BJ315" s="601"/>
    </row>
    <row r="316" spans="1:62" s="601" customFormat="1" ht="20.100000000000001" customHeight="1">
      <c r="A316" s="578">
        <f t="shared" si="6"/>
        <v>0</v>
      </c>
      <c r="B316" s="602"/>
      <c r="C316" s="603" t="s">
        <v>772</v>
      </c>
      <c r="D316" s="603" t="s">
        <v>781</v>
      </c>
      <c r="E316" s="604"/>
      <c r="F316" s="604"/>
      <c r="G316" s="595"/>
      <c r="H316" s="605"/>
      <c r="I316" s="605"/>
      <c r="J316" s="606"/>
      <c r="K316" s="606"/>
      <c r="L316" s="606"/>
      <c r="M316" s="606"/>
      <c r="N316" s="606"/>
      <c r="O316" s="606"/>
      <c r="P316" s="606"/>
      <c r="Q316" s="607"/>
      <c r="R316" s="607"/>
      <c r="S316" s="607"/>
      <c r="T316" s="607"/>
      <c r="U316" s="607"/>
      <c r="V316" s="608"/>
      <c r="W316" s="608"/>
      <c r="X316" s="608"/>
      <c r="Y316" s="608"/>
      <c r="Z316" s="608"/>
      <c r="AA316" s="608"/>
      <c r="AB316" s="608"/>
      <c r="AC316" s="608"/>
      <c r="AD316" s="608"/>
      <c r="AE316" s="608"/>
      <c r="AF316" s="608"/>
      <c r="AG316" s="608"/>
      <c r="AH316" s="609"/>
      <c r="AI316" s="609"/>
      <c r="AJ316" s="609"/>
      <c r="AK316" s="609"/>
      <c r="AL316" s="610"/>
      <c r="AM316" s="610"/>
      <c r="AN316" s="610"/>
      <c r="AO316" s="610"/>
      <c r="AP316" s="610"/>
      <c r="AQ316" s="610"/>
      <c r="AR316" s="610"/>
      <c r="AS316" s="610"/>
      <c r="AT316" s="610"/>
      <c r="AU316" s="610"/>
      <c r="AV316" s="605"/>
      <c r="AW316" s="605"/>
      <c r="AX316" s="605"/>
      <c r="AY316" s="605"/>
      <c r="AZ316" s="611"/>
      <c r="BA316" s="600"/>
      <c r="BB316" s="600"/>
      <c r="BC316" s="600"/>
      <c r="BD316" s="600"/>
      <c r="BE316" s="600"/>
      <c r="BF316" s="600"/>
      <c r="BG316" s="600"/>
      <c r="BH316" s="600"/>
      <c r="BI316" s="600"/>
      <c r="BJ316" s="600"/>
    </row>
    <row r="317" spans="1:62" s="586" customFormat="1" ht="18" customHeight="1">
      <c r="A317" s="578">
        <f t="shared" si="6"/>
        <v>0</v>
      </c>
      <c r="B317" s="612"/>
      <c r="C317" s="2111" t="s">
        <v>782</v>
      </c>
      <c r="D317" s="2111"/>
      <c r="E317" s="2111"/>
      <c r="F317" s="2111"/>
      <c r="G317" s="2111"/>
      <c r="H317" s="2111"/>
      <c r="I317" s="2111"/>
      <c r="J317" s="2111"/>
      <c r="K317" s="2111" t="s">
        <v>783</v>
      </c>
      <c r="L317" s="2111"/>
      <c r="M317" s="2111"/>
      <c r="N317" s="2111"/>
      <c r="O317" s="2111"/>
      <c r="P317" s="2111"/>
      <c r="Q317" s="2111"/>
      <c r="R317" s="2111"/>
      <c r="S317" s="2111" t="s">
        <v>784</v>
      </c>
      <c r="T317" s="2111"/>
      <c r="U317" s="2111"/>
      <c r="V317" s="2111"/>
      <c r="W317" s="2111"/>
      <c r="X317" s="2111"/>
      <c r="Y317" s="2111"/>
      <c r="Z317" s="2111"/>
      <c r="AA317" s="2111" t="s">
        <v>785</v>
      </c>
      <c r="AB317" s="2111"/>
      <c r="AC317" s="2111"/>
      <c r="AD317" s="2111"/>
      <c r="AE317" s="2111"/>
      <c r="AF317" s="2111"/>
      <c r="AG317" s="2111"/>
      <c r="AH317" s="2111"/>
      <c r="AI317" s="2111"/>
      <c r="AJ317" s="2111"/>
      <c r="AK317" s="2111"/>
      <c r="AL317" s="2111"/>
      <c r="AM317" s="2111"/>
      <c r="AN317" s="2111"/>
      <c r="AO317" s="2111"/>
      <c r="AP317" s="2111"/>
      <c r="AQ317" s="2111" t="s">
        <v>1156</v>
      </c>
      <c r="AR317" s="2111"/>
      <c r="AS317" s="2111"/>
      <c r="AT317" s="2111"/>
      <c r="AU317" s="2111"/>
      <c r="AV317" s="2111"/>
      <c r="AW317" s="2111"/>
      <c r="AX317" s="2111"/>
      <c r="AY317" s="612"/>
      <c r="AZ317" s="613"/>
      <c r="BA317" s="601"/>
      <c r="BB317" s="601"/>
      <c r="BC317" s="600"/>
      <c r="BD317" s="600"/>
      <c r="BE317" s="600"/>
      <c r="BF317" s="600"/>
      <c r="BG317" s="600"/>
      <c r="BH317" s="600"/>
      <c r="BI317" s="600"/>
      <c r="BJ317" s="600"/>
    </row>
    <row r="318" spans="1:62" s="586" customFormat="1" ht="18" customHeight="1">
      <c r="A318" s="578">
        <f t="shared" si="6"/>
        <v>0</v>
      </c>
      <c r="B318" s="612"/>
      <c r="C318" s="2111"/>
      <c r="D318" s="2111"/>
      <c r="E318" s="2111"/>
      <c r="F318" s="2111"/>
      <c r="G318" s="2111"/>
      <c r="H318" s="2111"/>
      <c r="I318" s="2111"/>
      <c r="J318" s="2111"/>
      <c r="K318" s="2111"/>
      <c r="L318" s="2111"/>
      <c r="M318" s="2111"/>
      <c r="N318" s="2111"/>
      <c r="O318" s="2111"/>
      <c r="P318" s="2111"/>
      <c r="Q318" s="2111"/>
      <c r="R318" s="2111"/>
      <c r="S318" s="2111"/>
      <c r="T318" s="2111"/>
      <c r="U318" s="2111"/>
      <c r="V318" s="2111"/>
      <c r="W318" s="2111"/>
      <c r="X318" s="2111"/>
      <c r="Y318" s="2111"/>
      <c r="Z318" s="2111"/>
      <c r="AA318" s="2111" t="s">
        <v>786</v>
      </c>
      <c r="AB318" s="2111"/>
      <c r="AC318" s="2111"/>
      <c r="AD318" s="2111"/>
      <c r="AE318" s="2111"/>
      <c r="AF318" s="2111"/>
      <c r="AG318" s="2111"/>
      <c r="AH318" s="2111"/>
      <c r="AI318" s="2111" t="s">
        <v>787</v>
      </c>
      <c r="AJ318" s="2111"/>
      <c r="AK318" s="2111"/>
      <c r="AL318" s="2111"/>
      <c r="AM318" s="2111"/>
      <c r="AN318" s="2111"/>
      <c r="AO318" s="2111"/>
      <c r="AP318" s="2111"/>
      <c r="AQ318" s="2111"/>
      <c r="AR318" s="2111"/>
      <c r="AS318" s="2111"/>
      <c r="AT318" s="2111"/>
      <c r="AU318" s="2111"/>
      <c r="AV318" s="2111"/>
      <c r="AW318" s="2111"/>
      <c r="AX318" s="2111"/>
      <c r="AY318" s="612"/>
      <c r="AZ318" s="613"/>
      <c r="BA318" s="600"/>
      <c r="BB318" s="600"/>
      <c r="BC318" s="600"/>
      <c r="BD318" s="600"/>
      <c r="BE318" s="600"/>
      <c r="BF318" s="600"/>
      <c r="BG318" s="600"/>
      <c r="BH318" s="600"/>
      <c r="BI318" s="600"/>
      <c r="BJ318" s="600"/>
    </row>
    <row r="319" spans="1:62" s="586" customFormat="1" ht="18" customHeight="1">
      <c r="A319" s="578">
        <f t="shared" si="6"/>
        <v>0</v>
      </c>
      <c r="B319" s="614"/>
      <c r="C319" s="2122">
        <f>L303</f>
        <v>0</v>
      </c>
      <c r="D319" s="2123"/>
      <c r="E319" s="2126" t="s">
        <v>564</v>
      </c>
      <c r="F319" s="2126"/>
      <c r="G319" s="2123">
        <f>Z303</f>
        <v>0</v>
      </c>
      <c r="H319" s="2123"/>
      <c r="I319" s="2126" t="s">
        <v>775</v>
      </c>
      <c r="J319" s="2126"/>
      <c r="K319" s="2127">
        <f>'6-3표준조사(4)'!Q454</f>
        <v>0</v>
      </c>
      <c r="L319" s="2127"/>
      <c r="M319" s="2127"/>
      <c r="N319" s="2127"/>
      <c r="O319" s="2127"/>
      <c r="P319" s="2127"/>
      <c r="Q319" s="2127"/>
      <c r="R319" s="2127"/>
      <c r="S319" s="2113">
        <f>'6-3표준조사(4)'!K456</f>
        <v>0</v>
      </c>
      <c r="T319" s="2113"/>
      <c r="U319" s="2113"/>
      <c r="V319" s="2113"/>
      <c r="W319" s="2113"/>
      <c r="X319" s="2113"/>
      <c r="Y319" s="2113"/>
      <c r="Z319" s="2113"/>
      <c r="AA319" s="2129" t="e">
        <f>'6-3표준조사(4)'!Q460</f>
        <v>#DIV/0!</v>
      </c>
      <c r="AB319" s="2129"/>
      <c r="AC319" s="2129"/>
      <c r="AD319" s="2129"/>
      <c r="AE319" s="2129"/>
      <c r="AF319" s="2129"/>
      <c r="AG319" s="2129"/>
      <c r="AH319" s="2129"/>
      <c r="AI319" s="2129" t="e">
        <f>'6-3표준조사(4)'!R460</f>
        <v>#DIV/0!</v>
      </c>
      <c r="AJ319" s="2129"/>
      <c r="AK319" s="2129"/>
      <c r="AL319" s="2129"/>
      <c r="AM319" s="2129"/>
      <c r="AN319" s="2129"/>
      <c r="AO319" s="2129"/>
      <c r="AP319" s="2129"/>
      <c r="AQ319" s="2113">
        <f>'6-3표준조사(4)'!R456</f>
        <v>0</v>
      </c>
      <c r="AR319" s="2113"/>
      <c r="AS319" s="2113"/>
      <c r="AT319" s="2113"/>
      <c r="AU319" s="2113"/>
      <c r="AV319" s="2113"/>
      <c r="AW319" s="2113"/>
      <c r="AX319" s="2113"/>
      <c r="AY319" s="612"/>
      <c r="AZ319" s="613"/>
      <c r="BA319" s="600"/>
      <c r="BB319" s="600"/>
      <c r="BC319" s="601"/>
      <c r="BD319" s="601"/>
      <c r="BE319" s="601"/>
      <c r="BF319" s="601"/>
      <c r="BG319" s="601"/>
      <c r="BH319" s="601"/>
      <c r="BI319" s="601"/>
      <c r="BJ319" s="601"/>
    </row>
    <row r="320" spans="1:62" s="586" customFormat="1" ht="18" customHeight="1">
      <c r="A320" s="578">
        <f t="shared" si="6"/>
        <v>0</v>
      </c>
      <c r="B320" s="614"/>
      <c r="C320" s="2124"/>
      <c r="D320" s="2125"/>
      <c r="E320" s="2125"/>
      <c r="F320" s="2125"/>
      <c r="G320" s="2125"/>
      <c r="H320" s="2125"/>
      <c r="I320" s="2125"/>
      <c r="J320" s="2125"/>
      <c r="K320" s="2128"/>
      <c r="L320" s="2128"/>
      <c r="M320" s="2128"/>
      <c r="N320" s="2128"/>
      <c r="O320" s="2128"/>
      <c r="P320" s="2128"/>
      <c r="Q320" s="2128"/>
      <c r="R320" s="2128"/>
      <c r="S320" s="2114"/>
      <c r="T320" s="2114"/>
      <c r="U320" s="2114"/>
      <c r="V320" s="2114"/>
      <c r="W320" s="2114"/>
      <c r="X320" s="2114"/>
      <c r="Y320" s="2114"/>
      <c r="Z320" s="2114"/>
      <c r="AA320" s="2130"/>
      <c r="AB320" s="2130"/>
      <c r="AC320" s="2130"/>
      <c r="AD320" s="2130"/>
      <c r="AE320" s="2130"/>
      <c r="AF320" s="2130"/>
      <c r="AG320" s="2130"/>
      <c r="AH320" s="2130"/>
      <c r="AI320" s="2130"/>
      <c r="AJ320" s="2130"/>
      <c r="AK320" s="2130"/>
      <c r="AL320" s="2130"/>
      <c r="AM320" s="2130"/>
      <c r="AN320" s="2130"/>
      <c r="AO320" s="2130"/>
      <c r="AP320" s="2130"/>
      <c r="AQ320" s="2114"/>
      <c r="AR320" s="2114"/>
      <c r="AS320" s="2114"/>
      <c r="AT320" s="2114"/>
      <c r="AU320" s="2114"/>
      <c r="AV320" s="2114"/>
      <c r="AW320" s="2114"/>
      <c r="AX320" s="2114"/>
      <c r="AY320" s="612"/>
      <c r="AZ320" s="613"/>
      <c r="BA320" s="600"/>
      <c r="BB320" s="600"/>
      <c r="BC320" s="600"/>
      <c r="BD320" s="600"/>
      <c r="BE320" s="600"/>
      <c r="BF320" s="600"/>
      <c r="BG320" s="600"/>
      <c r="BH320" s="600"/>
      <c r="BI320" s="600"/>
      <c r="BJ320" s="600"/>
    </row>
    <row r="321" spans="1:74" s="586" customFormat="1" ht="18" customHeight="1">
      <c r="A321" s="578">
        <f t="shared" si="6"/>
        <v>0</v>
      </c>
      <c r="B321" s="614"/>
      <c r="C321" s="614" t="s">
        <v>405</v>
      </c>
      <c r="D321" s="614" t="s">
        <v>788</v>
      </c>
      <c r="E321" s="614"/>
      <c r="F321" s="612"/>
      <c r="G321" s="612"/>
      <c r="H321" s="612"/>
      <c r="I321" s="612"/>
      <c r="J321" s="612"/>
      <c r="K321" s="612"/>
      <c r="L321" s="612"/>
      <c r="M321" s="612"/>
      <c r="N321" s="612"/>
      <c r="O321" s="612"/>
      <c r="P321" s="612"/>
      <c r="Q321" s="615"/>
      <c r="R321" s="615"/>
      <c r="S321" s="615"/>
      <c r="T321" s="615"/>
      <c r="U321" s="615"/>
      <c r="V321" s="612"/>
      <c r="W321" s="616"/>
      <c r="X321" s="616"/>
      <c r="Y321" s="616"/>
      <c r="Z321" s="616"/>
      <c r="AA321" s="616"/>
      <c r="AB321" s="616"/>
      <c r="AC321" s="616"/>
      <c r="AD321" s="616"/>
      <c r="AE321" s="616"/>
      <c r="AF321" s="616"/>
      <c r="AG321" s="612"/>
      <c r="AH321" s="617"/>
      <c r="AI321" s="617"/>
      <c r="AJ321" s="617"/>
      <c r="AK321" s="617"/>
      <c r="AL321" s="618"/>
      <c r="AM321" s="618"/>
      <c r="AN321" s="618"/>
      <c r="AO321" s="618"/>
      <c r="AP321" s="618"/>
      <c r="AQ321" s="618"/>
      <c r="AR321" s="618"/>
      <c r="AS321" s="618"/>
      <c r="AT321" s="618"/>
      <c r="AU321" s="618"/>
      <c r="AV321" s="612"/>
      <c r="AW321" s="612"/>
      <c r="AX321" s="612"/>
      <c r="AY321" s="612"/>
      <c r="AZ321" s="613"/>
      <c r="BA321" s="600"/>
      <c r="BB321" s="600"/>
      <c r="BC321" s="600"/>
      <c r="BD321" s="600"/>
      <c r="BE321" s="600"/>
      <c r="BF321" s="600"/>
      <c r="BG321" s="600"/>
      <c r="BH321" s="600"/>
      <c r="BI321" s="600"/>
      <c r="BJ321" s="600"/>
      <c r="BK321" s="600"/>
      <c r="BL321" s="600"/>
      <c r="BM321" s="600"/>
      <c r="BN321" s="600"/>
      <c r="BO321" s="600"/>
      <c r="BP321" s="600"/>
      <c r="BQ321" s="600"/>
      <c r="BR321" s="600"/>
      <c r="BS321" s="600"/>
      <c r="BT321" s="600"/>
      <c r="BU321" s="600"/>
      <c r="BV321" s="600"/>
    </row>
    <row r="322" spans="1:74" s="586" customFormat="1" ht="18" customHeight="1">
      <c r="A322" s="578">
        <f t="shared" si="6"/>
        <v>0</v>
      </c>
      <c r="B322" s="614"/>
      <c r="C322" s="614"/>
      <c r="D322" s="587" t="s">
        <v>540</v>
      </c>
      <c r="E322" s="614" t="str">
        <f>CONCATENATE("식재된 ",S319," 는 활착이 안정된 상태로 신초발달이 양호함" )</f>
        <v>식재된 0 는 활착이 안정된 상태로 신초발달이 양호함</v>
      </c>
      <c r="F322" s="612"/>
      <c r="G322" s="612"/>
      <c r="H322" s="612"/>
      <c r="I322" s="612"/>
      <c r="J322" s="612"/>
      <c r="K322" s="612"/>
      <c r="L322" s="612"/>
      <c r="M322" s="612"/>
      <c r="N322" s="612"/>
      <c r="O322" s="612"/>
      <c r="P322" s="612"/>
      <c r="Q322" s="615"/>
      <c r="R322" s="615"/>
      <c r="S322" s="615"/>
      <c r="T322" s="615"/>
      <c r="U322" s="615"/>
      <c r="V322" s="612"/>
      <c r="W322" s="619"/>
      <c r="X322" s="616"/>
      <c r="Y322" s="616"/>
      <c r="Z322" s="616"/>
      <c r="AA322" s="619"/>
      <c r="AB322" s="616"/>
      <c r="AC322" s="616"/>
      <c r="AD322" s="616"/>
      <c r="AE322" s="619"/>
      <c r="AF322" s="616"/>
      <c r="AG322" s="612"/>
      <c r="AH322" s="617"/>
      <c r="AI322" s="617"/>
      <c r="AJ322" s="617"/>
      <c r="AK322" s="617"/>
      <c r="AL322" s="618"/>
      <c r="AM322" s="618"/>
      <c r="AN322" s="618"/>
      <c r="AO322" s="618"/>
      <c r="AP322" s="618"/>
      <c r="AQ322" s="618"/>
      <c r="AR322" s="618"/>
      <c r="AS322" s="618"/>
      <c r="AT322" s="618"/>
      <c r="AU322" s="618"/>
      <c r="AV322" s="612"/>
      <c r="AW322" s="612"/>
      <c r="AX322" s="612"/>
      <c r="AY322" s="612"/>
      <c r="AZ322" s="613"/>
      <c r="BC322" s="600"/>
      <c r="BD322" s="600"/>
      <c r="BE322" s="600"/>
      <c r="BF322" s="600"/>
      <c r="BG322" s="600"/>
      <c r="BH322" s="600"/>
      <c r="BI322" s="600"/>
      <c r="BJ322" s="600"/>
      <c r="BK322" s="600"/>
      <c r="BL322" s="600"/>
      <c r="BM322" s="600"/>
      <c r="BN322" s="600"/>
      <c r="BO322" s="600"/>
      <c r="BP322" s="600"/>
      <c r="BQ322" s="600"/>
      <c r="BR322" s="600"/>
      <c r="BS322" s="600"/>
      <c r="BT322" s="600"/>
      <c r="BU322" s="600"/>
      <c r="BV322" s="600"/>
    </row>
    <row r="323" spans="1:74" s="586" customFormat="1" ht="18" customHeight="1">
      <c r="A323" s="578">
        <f t="shared" si="6"/>
        <v>0</v>
      </c>
      <c r="B323" s="614"/>
      <c r="C323" s="614"/>
      <c r="D323" s="587" t="s">
        <v>540</v>
      </c>
      <c r="E323" s="614" t="s">
        <v>789</v>
      </c>
      <c r="F323" s="612"/>
      <c r="G323" s="612"/>
      <c r="H323" s="612"/>
      <c r="I323" s="612"/>
      <c r="J323" s="612"/>
      <c r="K323" s="612"/>
      <c r="L323" s="612"/>
      <c r="M323" s="612"/>
      <c r="N323" s="612"/>
      <c r="O323" s="612"/>
      <c r="P323" s="612"/>
      <c r="Q323" s="615"/>
      <c r="R323" s="615"/>
      <c r="S323" s="615"/>
      <c r="T323" s="615"/>
      <c r="U323" s="615"/>
      <c r="V323" s="612"/>
      <c r="W323" s="612"/>
      <c r="X323" s="612"/>
      <c r="Y323" s="612"/>
      <c r="Z323" s="612"/>
      <c r="AA323" s="612"/>
      <c r="AB323" s="612"/>
      <c r="AC323" s="612"/>
      <c r="AD323" s="612"/>
      <c r="AE323" s="612"/>
      <c r="AF323" s="612"/>
      <c r="AG323" s="612"/>
      <c r="AH323" s="617"/>
      <c r="AI323" s="617"/>
      <c r="AJ323" s="617"/>
      <c r="AK323" s="617"/>
      <c r="AL323" s="618"/>
      <c r="AM323" s="618"/>
      <c r="AN323" s="618"/>
      <c r="AO323" s="618"/>
      <c r="AP323" s="618"/>
      <c r="AQ323" s="618"/>
      <c r="AR323" s="618"/>
      <c r="AS323" s="618"/>
      <c r="AT323" s="618"/>
      <c r="AU323" s="618"/>
      <c r="AV323" s="612"/>
      <c r="AW323" s="612"/>
      <c r="AX323" s="612"/>
      <c r="AY323" s="612"/>
      <c r="AZ323" s="613"/>
      <c r="BA323" s="580"/>
      <c r="BB323" s="580"/>
      <c r="BC323" s="580"/>
      <c r="BD323" s="580"/>
      <c r="BE323" s="580"/>
      <c r="BF323" s="580"/>
      <c r="BG323" s="580"/>
      <c r="BH323" s="580"/>
      <c r="BI323" s="580"/>
      <c r="BJ323" s="580"/>
      <c r="BK323" s="601"/>
      <c r="BL323" s="601"/>
      <c r="BM323" s="601"/>
      <c r="BN323" s="601"/>
      <c r="BO323" s="601"/>
      <c r="BP323" s="601"/>
      <c r="BQ323" s="601"/>
      <c r="BR323" s="601"/>
      <c r="BS323" s="601"/>
      <c r="BT323" s="601"/>
      <c r="BU323" s="601"/>
      <c r="BV323" s="601"/>
    </row>
    <row r="324" spans="1:74" s="586" customFormat="1" ht="18" customHeight="1">
      <c r="A324" s="578">
        <f t="shared" si="6"/>
        <v>0</v>
      </c>
      <c r="B324" s="614"/>
      <c r="C324" s="614" t="s">
        <v>407</v>
      </c>
      <c r="D324" s="614" t="s">
        <v>790</v>
      </c>
      <c r="E324" s="614"/>
      <c r="F324" s="612"/>
      <c r="G324" s="612"/>
      <c r="H324" s="612"/>
      <c r="I324" s="612"/>
      <c r="J324" s="612"/>
      <c r="K324" s="612"/>
      <c r="L324" s="612"/>
      <c r="M324" s="612"/>
      <c r="N324" s="612"/>
      <c r="O324" s="612"/>
      <c r="P324" s="612"/>
      <c r="Q324" s="615"/>
      <c r="R324" s="615"/>
      <c r="S324" s="615"/>
      <c r="T324" s="615"/>
      <c r="U324" s="615"/>
      <c r="V324" s="612"/>
      <c r="W324" s="612"/>
      <c r="X324" s="612"/>
      <c r="Y324" s="612"/>
      <c r="Z324" s="612"/>
      <c r="AA324" s="612"/>
      <c r="AB324" s="612"/>
      <c r="AC324" s="612"/>
      <c r="AD324" s="612"/>
      <c r="AE324" s="612"/>
      <c r="AF324" s="612"/>
      <c r="AG324" s="612"/>
      <c r="AH324" s="617"/>
      <c r="AI324" s="617"/>
      <c r="AJ324" s="617"/>
      <c r="AK324" s="617"/>
      <c r="AL324" s="618"/>
      <c r="AM324" s="618"/>
      <c r="AN324" s="618"/>
      <c r="AO324" s="618"/>
      <c r="AP324" s="618"/>
      <c r="AQ324" s="618"/>
      <c r="AR324" s="618"/>
      <c r="AS324" s="618"/>
      <c r="AT324" s="618"/>
      <c r="AU324" s="618"/>
      <c r="AV324" s="612"/>
      <c r="AW324" s="612"/>
      <c r="AX324" s="612"/>
      <c r="AY324" s="612"/>
      <c r="AZ324" s="613"/>
      <c r="BK324" s="600"/>
      <c r="BL324" s="600"/>
      <c r="BM324" s="600"/>
      <c r="BN324" s="600"/>
      <c r="BO324" s="600"/>
      <c r="BP324" s="600"/>
      <c r="BQ324" s="600"/>
      <c r="BR324" s="600"/>
      <c r="BS324" s="600"/>
      <c r="BT324" s="600"/>
      <c r="BU324" s="600"/>
      <c r="BV324" s="600"/>
    </row>
    <row r="325" spans="1:74" s="586" customFormat="1" ht="18" customHeight="1">
      <c r="A325" s="578">
        <f t="shared" si="6"/>
        <v>0</v>
      </c>
      <c r="B325" s="614"/>
      <c r="C325" s="614"/>
      <c r="D325" s="587" t="s">
        <v>540</v>
      </c>
      <c r="E325" s="614" t="str">
        <f>CONCATENATE("제거대상식생은 ",'6-3표준조사(4)'!S460,"이며, 근주에서 올라온 맹아가 불규칙하게 분포한다. 단, 자연발생한 소나무류는 존치한다.")</f>
        <v>제거대상식생은 이며, 근주에서 올라온 맹아가 불규칙하게 분포한다. 단, 자연발생한 소나무류는 존치한다.</v>
      </c>
      <c r="F325" s="612"/>
      <c r="G325" s="612"/>
      <c r="H325" s="612"/>
      <c r="I325" s="612"/>
      <c r="J325" s="612"/>
      <c r="K325" s="612"/>
      <c r="L325" s="612"/>
      <c r="M325" s="612"/>
      <c r="N325" s="612"/>
      <c r="O325" s="612"/>
      <c r="P325" s="612"/>
      <c r="Q325" s="615"/>
      <c r="R325" s="615"/>
      <c r="S325" s="615"/>
      <c r="T325" s="615"/>
      <c r="U325" s="615"/>
      <c r="V325" s="612"/>
      <c r="W325" s="612"/>
      <c r="X325" s="612"/>
      <c r="Y325" s="612"/>
      <c r="Z325" s="612"/>
      <c r="AA325" s="612"/>
      <c r="AB325" s="612"/>
      <c r="AC325" s="612"/>
      <c r="AD325" s="612"/>
      <c r="AE325" s="612"/>
      <c r="AF325" s="612"/>
      <c r="AG325" s="612"/>
      <c r="AH325" s="617"/>
      <c r="AI325" s="617"/>
      <c r="AJ325" s="617"/>
      <c r="AK325" s="617"/>
      <c r="AL325" s="618"/>
      <c r="AM325" s="618"/>
      <c r="AN325" s="618"/>
      <c r="AO325" s="618"/>
      <c r="AP325" s="618"/>
      <c r="AQ325" s="618"/>
      <c r="AR325" s="618"/>
      <c r="AS325" s="618"/>
      <c r="AT325" s="618"/>
      <c r="AU325" s="618"/>
      <c r="AV325" s="612"/>
      <c r="AW325" s="612"/>
      <c r="AX325" s="612"/>
      <c r="AY325" s="612"/>
      <c r="AZ325" s="613"/>
      <c r="BK325" s="600"/>
      <c r="BL325" s="600"/>
      <c r="BM325" s="600"/>
      <c r="BN325" s="600"/>
      <c r="BO325" s="600"/>
      <c r="BP325" s="600"/>
      <c r="BQ325" s="600"/>
      <c r="BR325" s="600"/>
      <c r="BS325" s="600"/>
      <c r="BT325" s="600"/>
      <c r="BU325" s="600"/>
      <c r="BV325" s="600"/>
    </row>
    <row r="326" spans="1:74" s="586" customFormat="1" ht="18" customHeight="1">
      <c r="A326" s="578">
        <f t="shared" si="6"/>
        <v>0</v>
      </c>
      <c r="B326" s="614"/>
      <c r="C326" s="614"/>
      <c r="D326" s="587" t="s">
        <v>540</v>
      </c>
      <c r="E326" s="614" t="str">
        <f>CONCATENATE("조림목이 자연발생 식생과 경재하고 있으며 조림목의 ",AQ319,"하다." )</f>
        <v>조림목이 자연발생 식생과 경재하고 있으며 조림목의 0하다.</v>
      </c>
      <c r="F326" s="612"/>
      <c r="G326" s="612"/>
      <c r="H326" s="612"/>
      <c r="I326" s="612"/>
      <c r="J326" s="612"/>
      <c r="K326" s="612"/>
      <c r="L326" s="612"/>
      <c r="M326" s="612"/>
      <c r="N326" s="612"/>
      <c r="O326" s="612"/>
      <c r="P326" s="612"/>
      <c r="Q326" s="612"/>
      <c r="R326" s="612"/>
      <c r="S326" s="612"/>
      <c r="T326" s="612"/>
      <c r="U326" s="612"/>
      <c r="V326" s="612"/>
      <c r="W326" s="612"/>
      <c r="X326" s="612"/>
      <c r="Y326" s="612"/>
      <c r="Z326" s="612"/>
      <c r="AA326" s="612"/>
      <c r="AB326" s="612"/>
      <c r="AC326" s="612"/>
      <c r="AD326" s="612"/>
      <c r="AE326" s="612"/>
      <c r="AF326" s="612"/>
      <c r="AG326" s="612"/>
      <c r="AH326" s="617"/>
      <c r="AI326" s="617"/>
      <c r="AJ326" s="617"/>
      <c r="AK326" s="617"/>
      <c r="AL326" s="618"/>
      <c r="AM326" s="618"/>
      <c r="AN326" s="618"/>
      <c r="AO326" s="618"/>
      <c r="AP326" s="618"/>
      <c r="AQ326" s="618"/>
      <c r="AR326" s="618"/>
      <c r="AS326" s="618"/>
      <c r="AT326" s="618"/>
      <c r="AU326" s="618"/>
      <c r="AV326" s="612"/>
      <c r="AW326" s="612"/>
      <c r="AX326" s="612"/>
      <c r="AY326" s="612"/>
      <c r="AZ326" s="613"/>
      <c r="BK326" s="600"/>
      <c r="BL326" s="600"/>
      <c r="BM326" s="600"/>
      <c r="BN326" s="600"/>
      <c r="BO326" s="600"/>
      <c r="BP326" s="600"/>
      <c r="BQ326" s="600"/>
      <c r="BR326" s="600"/>
      <c r="BS326" s="600"/>
      <c r="BT326" s="600"/>
      <c r="BU326" s="600"/>
      <c r="BV326" s="600"/>
    </row>
    <row r="327" spans="1:74" s="586" customFormat="1" ht="13.5" customHeight="1">
      <c r="A327" s="578">
        <f t="shared" si="6"/>
        <v>0</v>
      </c>
      <c r="B327" s="620"/>
      <c r="C327" s="620"/>
      <c r="D327" s="620"/>
      <c r="E327" s="620"/>
      <c r="F327" s="595"/>
      <c r="G327" s="595"/>
      <c r="H327" s="595"/>
      <c r="I327" s="595"/>
      <c r="J327" s="621"/>
      <c r="K327" s="621"/>
      <c r="L327" s="621"/>
      <c r="M327" s="621"/>
      <c r="N327" s="621"/>
      <c r="O327" s="621"/>
      <c r="P327" s="621"/>
      <c r="Q327" s="622"/>
      <c r="R327" s="622"/>
      <c r="S327" s="622"/>
      <c r="T327" s="622"/>
      <c r="U327" s="622"/>
      <c r="V327" s="612"/>
      <c r="W327" s="612"/>
      <c r="X327" s="612"/>
      <c r="Y327" s="612"/>
      <c r="Z327" s="612"/>
      <c r="AA327" s="612"/>
      <c r="AB327" s="612"/>
      <c r="AC327" s="612"/>
      <c r="AD327" s="612"/>
      <c r="AE327" s="612"/>
      <c r="AF327" s="612"/>
      <c r="AG327" s="612"/>
      <c r="AH327" s="623"/>
      <c r="AI327" s="623"/>
      <c r="AJ327" s="623"/>
      <c r="AK327" s="623"/>
      <c r="AL327" s="624"/>
      <c r="AM327" s="624"/>
      <c r="AN327" s="624"/>
      <c r="AO327" s="624"/>
      <c r="AP327" s="624"/>
      <c r="AQ327" s="624"/>
      <c r="AR327" s="624"/>
      <c r="AS327" s="624"/>
      <c r="AT327" s="624"/>
      <c r="AU327" s="624"/>
      <c r="AV327" s="595"/>
      <c r="AW327" s="595"/>
      <c r="AX327" s="595"/>
      <c r="AY327" s="595"/>
      <c r="AZ327" s="613"/>
      <c r="BK327" s="600"/>
      <c r="BL327" s="600"/>
      <c r="BM327" s="600"/>
      <c r="BN327" s="600"/>
      <c r="BO327" s="600"/>
      <c r="BP327" s="600"/>
      <c r="BQ327" s="600"/>
      <c r="BR327" s="600"/>
      <c r="BS327" s="600"/>
      <c r="BT327" s="600"/>
      <c r="BU327" s="600"/>
      <c r="BV327" s="600"/>
    </row>
    <row r="328" spans="1:74" s="601" customFormat="1" ht="19.5" customHeight="1">
      <c r="A328" s="578">
        <f t="shared" si="6"/>
        <v>0</v>
      </c>
      <c r="B328" s="2116" t="s">
        <v>2071</v>
      </c>
      <c r="C328" s="2116"/>
      <c r="D328" s="2116"/>
      <c r="E328" s="2116"/>
      <c r="F328" s="2116"/>
      <c r="G328" s="2116"/>
      <c r="H328" s="2116"/>
      <c r="I328" s="2116"/>
      <c r="J328" s="2116"/>
      <c r="K328" s="2116"/>
      <c r="L328" s="2116"/>
      <c r="M328" s="2116"/>
      <c r="N328" s="2116"/>
      <c r="O328" s="2116"/>
      <c r="P328" s="2116"/>
      <c r="Q328" s="2116"/>
      <c r="R328" s="2116"/>
      <c r="S328" s="2116"/>
      <c r="T328" s="2116"/>
      <c r="U328" s="2116"/>
      <c r="V328" s="2116"/>
      <c r="W328" s="2116"/>
      <c r="X328" s="2116"/>
      <c r="Y328" s="2116"/>
      <c r="Z328" s="2116"/>
      <c r="AA328" s="2116"/>
      <c r="AB328" s="2116"/>
      <c r="AC328" s="2116"/>
      <c r="AD328" s="2116"/>
      <c r="AE328" s="2116"/>
      <c r="AF328" s="2116"/>
      <c r="AG328" s="2116"/>
      <c r="AH328" s="2116"/>
      <c r="AI328" s="2116"/>
      <c r="AJ328" s="2116"/>
      <c r="AK328" s="2116"/>
      <c r="AL328" s="2116"/>
      <c r="AM328" s="2116"/>
      <c r="AN328" s="2116"/>
      <c r="AO328" s="2116"/>
      <c r="AP328" s="2116"/>
      <c r="AQ328" s="2116"/>
      <c r="AR328" s="2116"/>
      <c r="AS328" s="2116"/>
      <c r="AT328" s="2116"/>
      <c r="AU328" s="2116"/>
      <c r="AV328" s="2116"/>
      <c r="AW328" s="2116"/>
      <c r="AX328" s="2116"/>
      <c r="AY328" s="2116"/>
      <c r="AZ328" s="625"/>
      <c r="BB328" s="600"/>
      <c r="BC328" s="600"/>
      <c r="BD328" s="600"/>
      <c r="BE328" s="600"/>
      <c r="BF328" s="600"/>
      <c r="BG328" s="600"/>
      <c r="BH328" s="600"/>
      <c r="BI328" s="600"/>
      <c r="BJ328" s="600"/>
      <c r="BK328" s="600"/>
      <c r="BL328" s="600"/>
      <c r="BM328" s="600"/>
      <c r="BN328" s="600"/>
      <c r="BO328" s="600"/>
      <c r="BP328" s="600"/>
      <c r="BQ328" s="600"/>
      <c r="BR328" s="600"/>
      <c r="BS328" s="600"/>
      <c r="BT328" s="600"/>
      <c r="BU328" s="600"/>
      <c r="BV328" s="600"/>
    </row>
    <row r="329" spans="1:74" s="601" customFormat="1" ht="18" customHeight="1">
      <c r="A329" s="578">
        <f t="shared" si="6"/>
        <v>0</v>
      </c>
      <c r="B329" s="1153"/>
      <c r="C329" s="587" t="s">
        <v>792</v>
      </c>
      <c r="D329" s="588" t="s">
        <v>793</v>
      </c>
      <c r="E329" s="588"/>
      <c r="F329" s="588"/>
      <c r="G329" s="588"/>
      <c r="H329" s="588"/>
      <c r="I329" s="588"/>
      <c r="J329" s="627"/>
      <c r="K329" s="627"/>
      <c r="L329" s="627"/>
      <c r="M329" s="627"/>
      <c r="N329" s="627"/>
      <c r="O329" s="627"/>
      <c r="P329" s="627"/>
      <c r="Q329" s="627"/>
      <c r="R329" s="627"/>
      <c r="S329" s="627"/>
      <c r="T329" s="627"/>
      <c r="U329" s="627"/>
      <c r="V329" s="627"/>
      <c r="W329" s="627"/>
      <c r="X329" s="627"/>
      <c r="Y329" s="627"/>
      <c r="Z329" s="627"/>
      <c r="AA329" s="627"/>
      <c r="AB329" s="627"/>
      <c r="AC329" s="627"/>
      <c r="AD329" s="627"/>
      <c r="AE329" s="627"/>
      <c r="AF329" s="627"/>
      <c r="AG329" s="627"/>
      <c r="AH329" s="627"/>
      <c r="AI329" s="627"/>
      <c r="AJ329" s="627"/>
      <c r="AK329" s="627"/>
      <c r="AL329" s="627"/>
      <c r="AM329" s="627"/>
      <c r="AN329" s="627"/>
      <c r="AO329" s="627"/>
      <c r="AP329" s="627"/>
      <c r="AQ329" s="627"/>
      <c r="AR329" s="627"/>
      <c r="AS329" s="627"/>
      <c r="AT329" s="627"/>
      <c r="AU329" s="627"/>
      <c r="AV329" s="627"/>
      <c r="AW329" s="627"/>
      <c r="AX329" s="627"/>
      <c r="AY329" s="627"/>
      <c r="AZ329" s="625"/>
      <c r="BB329" s="600"/>
      <c r="BC329" s="600"/>
      <c r="BD329" s="600"/>
      <c r="BE329" s="600"/>
      <c r="BF329" s="600"/>
      <c r="BG329" s="600"/>
      <c r="BH329" s="600"/>
      <c r="BI329" s="600"/>
      <c r="BJ329" s="600"/>
      <c r="BK329" s="600"/>
      <c r="BL329" s="600"/>
      <c r="BM329" s="600"/>
      <c r="BN329" s="600"/>
      <c r="BO329" s="600"/>
      <c r="BP329" s="600"/>
      <c r="BQ329" s="600"/>
      <c r="BR329" s="600"/>
      <c r="BS329" s="600"/>
      <c r="BT329" s="600"/>
      <c r="BU329" s="600"/>
      <c r="BV329" s="600"/>
    </row>
    <row r="330" spans="1:74" s="600" customFormat="1" ht="18" customHeight="1">
      <c r="A330" s="578">
        <f t="shared" si="6"/>
        <v>0</v>
      </c>
      <c r="B330" s="587"/>
      <c r="C330" s="587"/>
      <c r="D330" s="587" t="s">
        <v>540</v>
      </c>
      <c r="E330" s="588" t="str">
        <f>CONCATENATE("조림목이 정상적으로 생육하기 위해서는 조림목을 제외한 모든 식생을 제거하여야 하므로 ",AO303,"로 적용한다.")</f>
        <v>조림목이 정상적으로 생육하기 위해서는 조림목을 제외한 모든 식생을 제거하여야 하므로 0로 적용한다.</v>
      </c>
      <c r="F330" s="588"/>
      <c r="G330" s="588"/>
      <c r="H330" s="588"/>
      <c r="I330" s="588"/>
      <c r="J330" s="589"/>
      <c r="K330" s="588"/>
      <c r="L330" s="588"/>
      <c r="M330" s="588"/>
      <c r="N330" s="588"/>
      <c r="O330" s="588"/>
      <c r="P330" s="588"/>
      <c r="Q330" s="588"/>
      <c r="R330" s="588"/>
      <c r="S330" s="588"/>
      <c r="T330" s="588"/>
      <c r="U330" s="588"/>
      <c r="V330" s="588"/>
      <c r="W330" s="588"/>
      <c r="X330" s="588"/>
      <c r="Y330" s="588"/>
      <c r="Z330" s="588"/>
      <c r="AA330" s="588"/>
      <c r="AB330" s="588"/>
      <c r="AC330" s="588"/>
      <c r="AD330" s="588"/>
      <c r="AE330" s="588"/>
      <c r="AF330" s="588"/>
      <c r="AG330" s="588"/>
      <c r="AH330" s="588"/>
      <c r="AI330" s="588"/>
      <c r="AJ330" s="588"/>
      <c r="AK330" s="588"/>
      <c r="AL330" s="588"/>
      <c r="AM330" s="588"/>
      <c r="AN330" s="588"/>
      <c r="AO330" s="588"/>
      <c r="AP330" s="588"/>
      <c r="AQ330" s="588"/>
      <c r="AR330" s="588"/>
      <c r="AS330" s="588"/>
      <c r="AT330" s="588"/>
      <c r="AU330" s="588"/>
      <c r="AV330" s="588"/>
      <c r="AW330" s="588"/>
      <c r="AX330" s="588"/>
      <c r="AY330" s="588"/>
      <c r="AZ330" s="628"/>
      <c r="BB330" s="601"/>
      <c r="BC330" s="601"/>
      <c r="BD330" s="601"/>
      <c r="BE330" s="601"/>
      <c r="BF330" s="601"/>
      <c r="BG330" s="601"/>
      <c r="BH330" s="601"/>
      <c r="BI330" s="601"/>
      <c r="BJ330" s="601"/>
      <c r="BK330" s="601"/>
      <c r="BL330" s="601"/>
      <c r="BM330" s="601"/>
      <c r="BN330" s="601"/>
      <c r="BO330" s="601"/>
      <c r="BP330" s="601"/>
      <c r="BQ330" s="601"/>
      <c r="BR330" s="601"/>
      <c r="BS330" s="601"/>
      <c r="BT330" s="601"/>
      <c r="BU330" s="601"/>
      <c r="BV330" s="601"/>
    </row>
    <row r="331" spans="1:74" s="600" customFormat="1" ht="18" customHeight="1">
      <c r="A331" s="578">
        <f t="shared" si="6"/>
        <v>0</v>
      </c>
      <c r="B331" s="587"/>
      <c r="C331" s="587" t="s">
        <v>794</v>
      </c>
      <c r="D331" s="588" t="s">
        <v>795</v>
      </c>
      <c r="E331" s="588"/>
      <c r="F331" s="588"/>
      <c r="G331" s="588"/>
      <c r="H331" s="588"/>
      <c r="I331" s="588"/>
      <c r="J331" s="588"/>
      <c r="K331" s="588"/>
      <c r="L331" s="588"/>
      <c r="M331" s="588"/>
      <c r="N331" s="588"/>
      <c r="O331" s="588"/>
      <c r="P331" s="588"/>
      <c r="Q331" s="588"/>
      <c r="R331" s="588"/>
      <c r="S331" s="588"/>
      <c r="T331" s="588"/>
      <c r="U331" s="588"/>
      <c r="V331" s="588"/>
      <c r="W331" s="588"/>
      <c r="X331" s="588"/>
      <c r="Y331" s="588"/>
      <c r="Z331" s="588"/>
      <c r="AA331" s="588"/>
      <c r="AB331" s="588"/>
      <c r="AC331" s="588"/>
      <c r="AD331" s="588"/>
      <c r="AE331" s="588"/>
      <c r="AF331" s="588"/>
      <c r="AG331" s="588"/>
      <c r="AH331" s="588"/>
      <c r="AI331" s="588"/>
      <c r="AJ331" s="588"/>
      <c r="AK331" s="588"/>
      <c r="AL331" s="588"/>
      <c r="AM331" s="588"/>
      <c r="AN331" s="588"/>
      <c r="AO331" s="588"/>
      <c r="AP331" s="588"/>
      <c r="AQ331" s="588"/>
      <c r="AR331" s="588"/>
      <c r="AS331" s="588"/>
      <c r="AT331" s="588"/>
      <c r="AU331" s="588"/>
      <c r="AV331" s="588"/>
      <c r="AW331" s="588"/>
      <c r="AX331" s="588"/>
      <c r="AY331" s="588"/>
      <c r="AZ331" s="628"/>
    </row>
    <row r="332" spans="1:74" s="600" customFormat="1" ht="18" customHeight="1">
      <c r="A332" s="578">
        <f t="shared" si="6"/>
        <v>0</v>
      </c>
      <c r="B332" s="587"/>
      <c r="C332" s="2111" t="s">
        <v>796</v>
      </c>
      <c r="D332" s="2111"/>
      <c r="E332" s="2111"/>
      <c r="F332" s="2111"/>
      <c r="G332" s="2111"/>
      <c r="H332" s="2111"/>
      <c r="I332" s="2111"/>
      <c r="J332" s="2111"/>
      <c r="K332" s="2111"/>
      <c r="L332" s="2111"/>
      <c r="M332" s="2111"/>
      <c r="N332" s="2111"/>
      <c r="O332" s="2111"/>
      <c r="P332" s="2111"/>
      <c r="Q332" s="2111"/>
      <c r="R332" s="2111"/>
      <c r="S332" s="2111"/>
      <c r="T332" s="2111"/>
      <c r="U332" s="2111"/>
      <c r="V332" s="2111"/>
      <c r="W332" s="2111"/>
      <c r="X332" s="2111"/>
      <c r="Y332" s="2111"/>
      <c r="Z332" s="2111"/>
      <c r="AA332" s="2111" t="s">
        <v>797</v>
      </c>
      <c r="AB332" s="2111"/>
      <c r="AC332" s="2111"/>
      <c r="AD332" s="2111"/>
      <c r="AE332" s="2111"/>
      <c r="AF332" s="2111"/>
      <c r="AG332" s="2111"/>
      <c r="AH332" s="2111"/>
      <c r="AI332" s="2111"/>
      <c r="AJ332" s="2111"/>
      <c r="AK332" s="2111"/>
      <c r="AL332" s="2111"/>
      <c r="AM332" s="2111"/>
      <c r="AN332" s="2111"/>
      <c r="AO332" s="2111"/>
      <c r="AP332" s="2111"/>
      <c r="AQ332" s="2111"/>
      <c r="AR332" s="2111"/>
      <c r="AS332" s="2111"/>
      <c r="AT332" s="2111"/>
      <c r="AU332" s="2111"/>
      <c r="AV332" s="2111"/>
      <c r="AW332" s="2111"/>
      <c r="AX332" s="2111"/>
      <c r="AY332" s="587"/>
      <c r="AZ332" s="586"/>
    </row>
    <row r="333" spans="1:74" s="586" customFormat="1" ht="18" customHeight="1">
      <c r="A333" s="578">
        <f t="shared" si="6"/>
        <v>0</v>
      </c>
      <c r="B333" s="629"/>
      <c r="C333" s="2111" t="s">
        <v>798</v>
      </c>
      <c r="D333" s="2111"/>
      <c r="E333" s="2111"/>
      <c r="F333" s="2111"/>
      <c r="G333" s="2111"/>
      <c r="H333" s="2111"/>
      <c r="I333" s="2111"/>
      <c r="J333" s="2111"/>
      <c r="K333" s="2111" t="s">
        <v>799</v>
      </c>
      <c r="L333" s="2111"/>
      <c r="M333" s="2111"/>
      <c r="N333" s="2111"/>
      <c r="O333" s="2111"/>
      <c r="P333" s="2111"/>
      <c r="Q333" s="2111"/>
      <c r="R333" s="2111"/>
      <c r="S333" s="2111" t="s">
        <v>800</v>
      </c>
      <c r="T333" s="2111"/>
      <c r="U333" s="2111"/>
      <c r="V333" s="2111"/>
      <c r="W333" s="2111"/>
      <c r="X333" s="2111"/>
      <c r="Y333" s="2111"/>
      <c r="Z333" s="2111"/>
      <c r="AA333" s="2111" t="s">
        <v>801</v>
      </c>
      <c r="AB333" s="2111"/>
      <c r="AC333" s="2111"/>
      <c r="AD333" s="2111"/>
      <c r="AE333" s="2111"/>
      <c r="AF333" s="2111"/>
      <c r="AG333" s="2111"/>
      <c r="AH333" s="2111"/>
      <c r="AI333" s="2111" t="s">
        <v>802</v>
      </c>
      <c r="AJ333" s="2111"/>
      <c r="AK333" s="2111"/>
      <c r="AL333" s="2111"/>
      <c r="AM333" s="2111"/>
      <c r="AN333" s="2111"/>
      <c r="AO333" s="2111"/>
      <c r="AP333" s="2111"/>
      <c r="AQ333" s="2111" t="s">
        <v>574</v>
      </c>
      <c r="AR333" s="2111"/>
      <c r="AS333" s="2111"/>
      <c r="AT333" s="2111"/>
      <c r="AU333" s="2111"/>
      <c r="AV333" s="2111"/>
      <c r="AW333" s="2111"/>
      <c r="AX333" s="2111"/>
      <c r="AY333" s="629"/>
      <c r="AZ333" s="585"/>
      <c r="BB333" s="600"/>
      <c r="BC333" s="600"/>
      <c r="BD333" s="600"/>
      <c r="BE333" s="600"/>
      <c r="BF333" s="600"/>
      <c r="BG333" s="600"/>
      <c r="BH333" s="600"/>
      <c r="BI333" s="600"/>
      <c r="BJ333" s="600"/>
      <c r="BK333" s="600"/>
      <c r="BL333" s="600"/>
      <c r="BM333" s="600"/>
      <c r="BN333" s="600"/>
      <c r="BO333" s="600"/>
      <c r="BP333" s="600"/>
      <c r="BQ333" s="600"/>
      <c r="BR333" s="600"/>
      <c r="BS333" s="600"/>
      <c r="BT333" s="600"/>
      <c r="BU333" s="600"/>
      <c r="BV333" s="600"/>
    </row>
    <row r="334" spans="1:74" s="580" customFormat="1" ht="18" customHeight="1">
      <c r="A334" s="578">
        <f t="shared" si="6"/>
        <v>0</v>
      </c>
      <c r="B334" s="612"/>
      <c r="C334" s="2111" t="s">
        <v>536</v>
      </c>
      <c r="D334" s="2111"/>
      <c r="E334" s="2111"/>
      <c r="F334" s="2111"/>
      <c r="G334" s="2111"/>
      <c r="H334" s="2111"/>
      <c r="I334" s="2111"/>
      <c r="J334" s="2111"/>
      <c r="K334" s="2111" t="s">
        <v>805</v>
      </c>
      <c r="L334" s="2111"/>
      <c r="M334" s="2111"/>
      <c r="N334" s="2111"/>
      <c r="O334" s="2111"/>
      <c r="P334" s="2111"/>
      <c r="Q334" s="2111"/>
      <c r="R334" s="2111"/>
      <c r="S334" s="2112"/>
      <c r="T334" s="2112"/>
      <c r="U334" s="2112"/>
      <c r="V334" s="2112"/>
      <c r="W334" s="2112"/>
      <c r="X334" s="2112"/>
      <c r="Y334" s="2112"/>
      <c r="Z334" s="2112"/>
      <c r="AA334" s="2113" t="str">
        <f>'6-3표준조사(4)'!P456</f>
        <v>완 (15˚ 이하)</v>
      </c>
      <c r="AB334" s="2113"/>
      <c r="AC334" s="2113"/>
      <c r="AD334" s="2113"/>
      <c r="AE334" s="2113"/>
      <c r="AF334" s="2113"/>
      <c r="AG334" s="2113"/>
      <c r="AH334" s="2113"/>
      <c r="AI334" s="2113" t="str">
        <f>'6-3표준조사(4)'!Q456</f>
        <v>개소당5ha이상</v>
      </c>
      <c r="AJ334" s="2113"/>
      <c r="AK334" s="2113"/>
      <c r="AL334" s="2113"/>
      <c r="AM334" s="2113"/>
      <c r="AN334" s="2113"/>
      <c r="AO334" s="2113"/>
      <c r="AP334" s="2113"/>
      <c r="AQ334" s="2113">
        <f>'6-3표준조사(4)'!R456</f>
        <v>0</v>
      </c>
      <c r="AR334" s="2113"/>
      <c r="AS334" s="2113"/>
      <c r="AT334" s="2113"/>
      <c r="AU334" s="2113"/>
      <c r="AV334" s="2113"/>
      <c r="AW334" s="2113"/>
      <c r="AX334" s="2113"/>
      <c r="AY334" s="612"/>
      <c r="AZ334" s="613"/>
    </row>
    <row r="335" spans="1:74" s="586" customFormat="1" ht="18" customHeight="1">
      <c r="A335" s="578">
        <f t="shared" si="6"/>
        <v>0</v>
      </c>
      <c r="B335" s="612"/>
      <c r="C335" s="2111" t="s">
        <v>806</v>
      </c>
      <c r="D335" s="2111"/>
      <c r="E335" s="2111"/>
      <c r="F335" s="2111"/>
      <c r="G335" s="2111"/>
      <c r="H335" s="2111"/>
      <c r="I335" s="2111"/>
      <c r="J335" s="2111"/>
      <c r="K335" s="2111" t="s">
        <v>807</v>
      </c>
      <c r="L335" s="2111"/>
      <c r="M335" s="2111"/>
      <c r="N335" s="2111"/>
      <c r="O335" s="2111"/>
      <c r="P335" s="2111"/>
      <c r="Q335" s="2111"/>
      <c r="R335" s="2111"/>
      <c r="S335" s="2115">
        <f>K319</f>
        <v>0</v>
      </c>
      <c r="T335" s="2115"/>
      <c r="U335" s="2115"/>
      <c r="V335" s="2115"/>
      <c r="W335" s="2115"/>
      <c r="X335" s="2115"/>
      <c r="Y335" s="2115"/>
      <c r="Z335" s="2115"/>
      <c r="AA335" s="2114"/>
      <c r="AB335" s="2114"/>
      <c r="AC335" s="2114"/>
      <c r="AD335" s="2114"/>
      <c r="AE335" s="2114"/>
      <c r="AF335" s="2114"/>
      <c r="AG335" s="2114"/>
      <c r="AH335" s="2114"/>
      <c r="AI335" s="2114"/>
      <c r="AJ335" s="2114"/>
      <c r="AK335" s="2114"/>
      <c r="AL335" s="2114"/>
      <c r="AM335" s="2114"/>
      <c r="AN335" s="2114"/>
      <c r="AO335" s="2114"/>
      <c r="AP335" s="2114"/>
      <c r="AQ335" s="2114"/>
      <c r="AR335" s="2114"/>
      <c r="AS335" s="2114"/>
      <c r="AT335" s="2114"/>
      <c r="AU335" s="2114"/>
      <c r="AV335" s="2114"/>
      <c r="AW335" s="2114"/>
      <c r="AX335" s="2114"/>
      <c r="AY335" s="612"/>
      <c r="AZ335" s="613"/>
    </row>
    <row r="336" spans="1:74" s="586" customFormat="1" ht="18" hidden="1" customHeight="1">
      <c r="A336" s="578">
        <f>IF(S$334&gt;0,1,0)</f>
        <v>0</v>
      </c>
      <c r="B336" s="630"/>
      <c r="C336" s="630" t="s">
        <v>407</v>
      </c>
      <c r="D336" s="630" t="s">
        <v>536</v>
      </c>
      <c r="E336" s="630"/>
      <c r="F336" s="630"/>
      <c r="G336" s="631"/>
      <c r="H336" s="631"/>
      <c r="I336" s="631"/>
      <c r="J336" s="631"/>
      <c r="K336" s="631"/>
      <c r="L336" s="618"/>
      <c r="M336" s="618"/>
      <c r="N336" s="618"/>
      <c r="O336" s="618"/>
      <c r="P336" s="618"/>
      <c r="Q336" s="632"/>
      <c r="R336" s="632"/>
      <c r="S336" s="632"/>
      <c r="T336" s="632"/>
      <c r="U336" s="632"/>
      <c r="V336" s="612"/>
      <c r="W336" s="612"/>
      <c r="X336" s="612"/>
      <c r="Y336" s="612"/>
      <c r="Z336" s="633"/>
      <c r="AA336" s="612"/>
      <c r="AB336" s="612"/>
      <c r="AC336" s="612"/>
      <c r="AD336" s="634"/>
      <c r="AE336" s="612"/>
      <c r="AF336" s="612"/>
      <c r="AG336" s="612"/>
      <c r="AH336" s="635"/>
      <c r="AI336" s="635"/>
      <c r="AJ336" s="635"/>
      <c r="AK336" s="635"/>
      <c r="AL336" s="635"/>
      <c r="AM336" s="635"/>
      <c r="AN336" s="635"/>
      <c r="AO336" s="635"/>
      <c r="AP336" s="635"/>
      <c r="AQ336" s="636"/>
      <c r="AR336" s="636"/>
      <c r="AS336" s="636"/>
      <c r="AT336" s="636"/>
      <c r="AU336" s="637"/>
      <c r="AV336" s="637"/>
      <c r="AW336" s="637"/>
      <c r="AX336" s="637"/>
      <c r="AY336" s="637"/>
      <c r="AZ336" s="638"/>
    </row>
    <row r="337" spans="1:52" s="586" customFormat="1" ht="18" hidden="1" customHeight="1">
      <c r="A337" s="578">
        <f>IF(S$334&gt;0,1,0)</f>
        <v>0</v>
      </c>
      <c r="B337" s="587"/>
      <c r="C337" s="587"/>
      <c r="D337" s="587" t="s">
        <v>540</v>
      </c>
      <c r="E337" s="587" t="s">
        <v>809</v>
      </c>
      <c r="F337" s="587"/>
      <c r="G337" s="587"/>
      <c r="H337" s="587"/>
      <c r="I337" s="587"/>
      <c r="J337" s="634"/>
      <c r="K337" s="634"/>
      <c r="L337" s="634"/>
      <c r="M337" s="634"/>
      <c r="N337" s="587"/>
      <c r="O337" s="587"/>
      <c r="P337" s="587"/>
      <c r="Q337" s="587"/>
      <c r="R337" s="587"/>
      <c r="S337" s="587"/>
      <c r="T337" s="632"/>
      <c r="U337" s="632"/>
      <c r="V337" s="632"/>
      <c r="W337" s="632"/>
      <c r="X337" s="587"/>
      <c r="Y337" s="587"/>
      <c r="Z337" s="587"/>
      <c r="AA337" s="587"/>
      <c r="AB337" s="632"/>
      <c r="AC337" s="632"/>
      <c r="AD337" s="632"/>
      <c r="AE337" s="632"/>
      <c r="AF337" s="587"/>
      <c r="AG337" s="587"/>
      <c r="AH337" s="587"/>
      <c r="AI337" s="587"/>
      <c r="AJ337" s="587"/>
      <c r="AK337" s="587"/>
      <c r="AL337" s="587"/>
      <c r="AM337" s="587"/>
      <c r="AN337" s="587"/>
      <c r="AO337" s="587"/>
      <c r="AP337" s="587"/>
      <c r="AQ337" s="587"/>
      <c r="AR337" s="587"/>
      <c r="AS337" s="587"/>
      <c r="AT337" s="587"/>
      <c r="AU337" s="587"/>
      <c r="AV337" s="587"/>
      <c r="AW337" s="587"/>
      <c r="AX337" s="587"/>
      <c r="AY337" s="587"/>
    </row>
    <row r="338" spans="1:52" s="600" customFormat="1" ht="18" hidden="1" customHeight="1">
      <c r="A338" s="578">
        <f>IF(S$334&gt;0,1,0)</f>
        <v>0</v>
      </c>
      <c r="B338" s="587"/>
      <c r="C338" s="587"/>
      <c r="D338" s="587" t="s">
        <v>540</v>
      </c>
      <c r="E338" s="588" t="s">
        <v>810</v>
      </c>
      <c r="F338" s="588"/>
      <c r="G338" s="588"/>
      <c r="H338" s="588"/>
      <c r="I338" s="588"/>
      <c r="J338" s="588"/>
      <c r="K338" s="588"/>
      <c r="L338" s="588"/>
      <c r="M338" s="588"/>
      <c r="N338" s="588"/>
      <c r="O338" s="588"/>
      <c r="P338" s="588"/>
      <c r="Q338" s="588"/>
      <c r="R338" s="588"/>
      <c r="S338" s="588"/>
      <c r="T338" s="588"/>
      <c r="U338" s="588"/>
      <c r="V338" s="588"/>
      <c r="W338" s="588"/>
      <c r="X338" s="588"/>
      <c r="Y338" s="588"/>
      <c r="Z338" s="588"/>
      <c r="AA338" s="588"/>
      <c r="AB338" s="588"/>
      <c r="AC338" s="588"/>
      <c r="AD338" s="588"/>
      <c r="AE338" s="588"/>
      <c r="AF338" s="588"/>
      <c r="AG338" s="588"/>
      <c r="AH338" s="588"/>
      <c r="AI338" s="588"/>
      <c r="AJ338" s="588"/>
      <c r="AK338" s="588"/>
      <c r="AL338" s="588"/>
      <c r="AM338" s="588"/>
      <c r="AN338" s="588"/>
      <c r="AO338" s="588"/>
      <c r="AP338" s="588"/>
      <c r="AQ338" s="588"/>
      <c r="AR338" s="588"/>
      <c r="AS338" s="588"/>
      <c r="AT338" s="588"/>
      <c r="AU338" s="588"/>
      <c r="AV338" s="588"/>
      <c r="AW338" s="588"/>
      <c r="AX338" s="588"/>
      <c r="AY338" s="588"/>
      <c r="AZ338" s="628"/>
    </row>
    <row r="339" spans="1:52" s="601" customFormat="1" ht="18" hidden="1" customHeight="1">
      <c r="A339" s="578"/>
      <c r="B339" s="587"/>
      <c r="C339" s="587" t="s">
        <v>811</v>
      </c>
      <c r="D339" s="587"/>
      <c r="E339" s="639"/>
      <c r="F339" s="639"/>
      <c r="G339" s="639"/>
      <c r="H339" s="639"/>
      <c r="I339" s="639"/>
      <c r="J339" s="639"/>
      <c r="K339" s="639"/>
      <c r="L339" s="639"/>
      <c r="M339" s="639"/>
      <c r="N339" s="639"/>
      <c r="O339" s="639"/>
      <c r="P339" s="639"/>
      <c r="Q339" s="639"/>
      <c r="R339" s="639"/>
      <c r="S339" s="639"/>
      <c r="T339" s="639"/>
      <c r="U339" s="639"/>
      <c r="V339" s="639"/>
      <c r="W339" s="639"/>
      <c r="X339" s="639"/>
      <c r="Y339" s="639"/>
      <c r="Z339" s="639"/>
      <c r="AA339" s="639"/>
      <c r="AB339" s="639"/>
      <c r="AC339" s="639"/>
      <c r="AD339" s="639"/>
      <c r="AE339" s="639"/>
      <c r="AF339" s="639"/>
      <c r="AG339" s="639"/>
      <c r="AH339" s="639"/>
      <c r="AI339" s="639"/>
      <c r="AJ339" s="639"/>
      <c r="AK339" s="639"/>
      <c r="AL339" s="639"/>
      <c r="AM339" s="639"/>
      <c r="AN339" s="639"/>
      <c r="AO339" s="639"/>
      <c r="AP339" s="639"/>
      <c r="AQ339" s="639"/>
      <c r="AR339" s="639"/>
      <c r="AS339" s="639"/>
      <c r="AT339" s="639"/>
      <c r="AU339" s="639"/>
      <c r="AV339" s="639"/>
      <c r="AW339" s="639"/>
      <c r="AX339" s="639"/>
      <c r="AY339" s="639"/>
      <c r="AZ339" s="640"/>
    </row>
    <row r="340" spans="1:52" s="600" customFormat="1" ht="18" hidden="1" customHeight="1">
      <c r="A340" s="578"/>
      <c r="B340" s="587"/>
      <c r="C340" s="587"/>
      <c r="D340" s="587" t="s">
        <v>540</v>
      </c>
      <c r="E340" s="639" t="s">
        <v>812</v>
      </c>
      <c r="F340" s="639"/>
      <c r="G340" s="639"/>
      <c r="H340" s="639"/>
      <c r="I340" s="639"/>
      <c r="J340" s="639"/>
      <c r="K340" s="639"/>
      <c r="L340" s="639"/>
      <c r="M340" s="639"/>
      <c r="N340" s="639"/>
      <c r="O340" s="639"/>
      <c r="P340" s="639"/>
      <c r="Q340" s="639"/>
      <c r="R340" s="639"/>
      <c r="S340" s="639"/>
      <c r="T340" s="639"/>
      <c r="U340" s="639"/>
      <c r="V340" s="639"/>
      <c r="W340" s="639"/>
      <c r="X340" s="639"/>
      <c r="Y340" s="639"/>
      <c r="Z340" s="639"/>
      <c r="AA340" s="639"/>
      <c r="AB340" s="639"/>
      <c r="AC340" s="639"/>
      <c r="AD340" s="639"/>
      <c r="AE340" s="639"/>
      <c r="AF340" s="639"/>
      <c r="AG340" s="639"/>
      <c r="AH340" s="639"/>
      <c r="AI340" s="639"/>
      <c r="AJ340" s="639"/>
      <c r="AK340" s="639"/>
      <c r="AL340" s="639"/>
      <c r="AM340" s="639"/>
      <c r="AN340" s="639"/>
      <c r="AO340" s="639"/>
      <c r="AP340" s="639"/>
      <c r="AQ340" s="639"/>
      <c r="AR340" s="639"/>
      <c r="AS340" s="639"/>
      <c r="AT340" s="639"/>
      <c r="AU340" s="639"/>
      <c r="AV340" s="639"/>
      <c r="AW340" s="639"/>
      <c r="AX340" s="639"/>
      <c r="AY340" s="639"/>
      <c r="AZ340" s="640"/>
    </row>
    <row r="341" spans="1:52" s="600" customFormat="1" ht="18" hidden="1" customHeight="1">
      <c r="A341" s="578"/>
      <c r="B341" s="587"/>
      <c r="C341" s="587"/>
      <c r="D341" s="587" t="s">
        <v>540</v>
      </c>
      <c r="E341" s="639" t="s">
        <v>813</v>
      </c>
      <c r="F341" s="639"/>
      <c r="G341" s="639"/>
      <c r="H341" s="639"/>
      <c r="I341" s="639"/>
      <c r="J341" s="639"/>
      <c r="K341" s="639"/>
      <c r="L341" s="639"/>
      <c r="M341" s="639"/>
      <c r="N341" s="639"/>
      <c r="O341" s="639"/>
      <c r="P341" s="639"/>
      <c r="Q341" s="639"/>
      <c r="R341" s="639"/>
      <c r="S341" s="639"/>
      <c r="T341" s="639"/>
      <c r="U341" s="639"/>
      <c r="V341" s="639"/>
      <c r="W341" s="639"/>
      <c r="X341" s="639"/>
      <c r="Y341" s="639"/>
      <c r="Z341" s="639"/>
      <c r="AA341" s="639"/>
      <c r="AB341" s="639"/>
      <c r="AC341" s="639"/>
      <c r="AD341" s="639"/>
      <c r="AE341" s="639"/>
      <c r="AF341" s="639"/>
      <c r="AG341" s="639"/>
      <c r="AH341" s="639"/>
      <c r="AI341" s="639"/>
      <c r="AJ341" s="639"/>
      <c r="AK341" s="639"/>
      <c r="AL341" s="639"/>
      <c r="AM341" s="639"/>
      <c r="AN341" s="639"/>
      <c r="AO341" s="639"/>
      <c r="AP341" s="639"/>
      <c r="AQ341" s="639"/>
      <c r="AR341" s="639"/>
      <c r="AS341" s="639"/>
      <c r="AT341" s="639"/>
      <c r="AU341" s="639"/>
      <c r="AV341" s="639"/>
      <c r="AW341" s="639"/>
      <c r="AX341" s="639"/>
      <c r="AY341" s="639"/>
      <c r="AZ341" s="640"/>
    </row>
    <row r="342" spans="1:52" s="600" customFormat="1" ht="18" hidden="1" customHeight="1">
      <c r="A342" s="578"/>
      <c r="B342" s="587"/>
      <c r="C342" s="587" t="s">
        <v>814</v>
      </c>
      <c r="D342" s="587" t="s">
        <v>815</v>
      </c>
      <c r="E342" s="639"/>
      <c r="F342" s="639"/>
      <c r="G342" s="639"/>
      <c r="H342" s="639"/>
      <c r="I342" s="639"/>
      <c r="J342" s="639"/>
      <c r="K342" s="639"/>
      <c r="L342" s="639"/>
      <c r="M342" s="639"/>
      <c r="N342" s="639"/>
      <c r="O342" s="639"/>
      <c r="P342" s="639"/>
      <c r="Q342" s="639"/>
      <c r="R342" s="639"/>
      <c r="S342" s="639"/>
      <c r="T342" s="639"/>
      <c r="U342" s="639"/>
      <c r="V342" s="639"/>
      <c r="W342" s="639"/>
      <c r="X342" s="639"/>
      <c r="Y342" s="639"/>
      <c r="Z342" s="639"/>
      <c r="AA342" s="639"/>
      <c r="AB342" s="639"/>
      <c r="AC342" s="639"/>
      <c r="AD342" s="639"/>
      <c r="AE342" s="639"/>
      <c r="AF342" s="639"/>
      <c r="AG342" s="639"/>
      <c r="AH342" s="639"/>
      <c r="AI342" s="639"/>
      <c r="AJ342" s="639"/>
      <c r="AK342" s="639"/>
      <c r="AL342" s="639"/>
      <c r="AM342" s="639"/>
      <c r="AN342" s="639"/>
      <c r="AO342" s="639"/>
      <c r="AP342" s="639"/>
      <c r="AQ342" s="639"/>
      <c r="AR342" s="639"/>
      <c r="AS342" s="639"/>
      <c r="AT342" s="639"/>
      <c r="AU342" s="639"/>
      <c r="AV342" s="639"/>
      <c r="AW342" s="639"/>
      <c r="AX342" s="639"/>
      <c r="AY342" s="639"/>
      <c r="AZ342" s="640"/>
    </row>
    <row r="343" spans="1:52" s="600" customFormat="1" ht="18" hidden="1" customHeight="1">
      <c r="A343" s="578"/>
      <c r="B343" s="587"/>
      <c r="C343" s="587"/>
      <c r="D343" s="587" t="s">
        <v>540</v>
      </c>
      <c r="E343" s="639" t="s">
        <v>816</v>
      </c>
      <c r="F343" s="639"/>
      <c r="G343" s="639"/>
      <c r="H343" s="639"/>
      <c r="I343" s="639"/>
      <c r="J343" s="639"/>
      <c r="K343" s="639"/>
      <c r="L343" s="639"/>
      <c r="M343" s="639"/>
      <c r="N343" s="639"/>
      <c r="O343" s="639"/>
      <c r="P343" s="639"/>
      <c r="Q343" s="639"/>
      <c r="R343" s="639"/>
      <c r="S343" s="639"/>
      <c r="T343" s="639"/>
      <c r="U343" s="639"/>
      <c r="V343" s="639"/>
      <c r="W343" s="639"/>
      <c r="X343" s="639"/>
      <c r="Y343" s="639"/>
      <c r="Z343" s="639"/>
      <c r="AA343" s="639"/>
      <c r="AB343" s="639"/>
      <c r="AC343" s="639"/>
      <c r="AD343" s="639"/>
      <c r="AE343" s="639"/>
      <c r="AF343" s="639"/>
      <c r="AG343" s="639"/>
      <c r="AH343" s="639"/>
      <c r="AI343" s="639"/>
      <c r="AJ343" s="639"/>
      <c r="AK343" s="639"/>
      <c r="AL343" s="639"/>
      <c r="AM343" s="639"/>
      <c r="AN343" s="639"/>
      <c r="AO343" s="639"/>
      <c r="AP343" s="639"/>
      <c r="AQ343" s="639"/>
      <c r="AR343" s="639"/>
      <c r="AS343" s="639"/>
      <c r="AT343" s="639"/>
      <c r="AU343" s="639"/>
      <c r="AV343" s="639"/>
      <c r="AW343" s="639"/>
      <c r="AX343" s="639"/>
      <c r="AY343" s="639"/>
      <c r="AZ343" s="640"/>
    </row>
    <row r="344" spans="1:52" s="600" customFormat="1" ht="18" hidden="1" customHeight="1">
      <c r="A344" s="578"/>
      <c r="B344" s="587"/>
      <c r="C344" s="587"/>
      <c r="D344" s="587" t="s">
        <v>540</v>
      </c>
      <c r="E344" s="639" t="s">
        <v>817</v>
      </c>
      <c r="F344" s="639"/>
      <c r="G344" s="639"/>
      <c r="H344" s="639"/>
      <c r="I344" s="639"/>
      <c r="J344" s="639"/>
      <c r="K344" s="639"/>
      <c r="L344" s="639"/>
      <c r="M344" s="639"/>
      <c r="N344" s="639"/>
      <c r="O344" s="639"/>
      <c r="P344" s="639"/>
      <c r="Q344" s="639"/>
      <c r="R344" s="639"/>
      <c r="S344" s="639"/>
      <c r="T344" s="639"/>
      <c r="U344" s="639"/>
      <c r="V344" s="639"/>
      <c r="W344" s="639"/>
      <c r="X344" s="639"/>
      <c r="Y344" s="639"/>
      <c r="Z344" s="639"/>
      <c r="AA344" s="639"/>
      <c r="AB344" s="639"/>
      <c r="AC344" s="639"/>
      <c r="AD344" s="639"/>
      <c r="AE344" s="639"/>
      <c r="AF344" s="639"/>
      <c r="AG344" s="639"/>
      <c r="AH344" s="639"/>
      <c r="AI344" s="639"/>
      <c r="AJ344" s="639"/>
      <c r="AK344" s="639"/>
      <c r="AL344" s="639"/>
      <c r="AM344" s="639"/>
      <c r="AN344" s="639"/>
      <c r="AO344" s="639"/>
      <c r="AP344" s="639"/>
      <c r="AQ344" s="639"/>
      <c r="AR344" s="639"/>
      <c r="AS344" s="639"/>
      <c r="AT344" s="639"/>
      <c r="AU344" s="639"/>
      <c r="AV344" s="639"/>
      <c r="AW344" s="639"/>
      <c r="AX344" s="639"/>
      <c r="AY344" s="639"/>
      <c r="AZ344" s="640"/>
    </row>
    <row r="345" spans="1:52" s="600" customFormat="1" ht="18" hidden="1" customHeight="1">
      <c r="A345" s="578"/>
      <c r="B345" s="587"/>
      <c r="C345" s="587"/>
      <c r="D345" s="587" t="s">
        <v>540</v>
      </c>
      <c r="E345" s="639" t="s">
        <v>818</v>
      </c>
      <c r="F345" s="639"/>
      <c r="G345" s="639"/>
      <c r="H345" s="639"/>
      <c r="I345" s="639"/>
      <c r="J345" s="639"/>
      <c r="K345" s="639"/>
      <c r="L345" s="639"/>
      <c r="M345" s="639"/>
      <c r="N345" s="639"/>
      <c r="O345" s="639"/>
      <c r="P345" s="639"/>
      <c r="Q345" s="639"/>
      <c r="R345" s="639"/>
      <c r="S345" s="639"/>
      <c r="T345" s="639"/>
      <c r="U345" s="639"/>
      <c r="V345" s="639"/>
      <c r="W345" s="639"/>
      <c r="X345" s="639"/>
      <c r="Y345" s="639"/>
      <c r="Z345" s="639"/>
      <c r="AA345" s="639"/>
      <c r="AB345" s="639"/>
      <c r="AC345" s="639"/>
      <c r="AD345" s="639"/>
      <c r="AE345" s="639"/>
      <c r="AF345" s="639"/>
      <c r="AG345" s="639"/>
      <c r="AH345" s="639"/>
      <c r="AI345" s="639"/>
      <c r="AJ345" s="639"/>
      <c r="AK345" s="639"/>
      <c r="AL345" s="639"/>
      <c r="AM345" s="639"/>
      <c r="AN345" s="639"/>
      <c r="AO345" s="639"/>
      <c r="AP345" s="639"/>
      <c r="AQ345" s="639"/>
      <c r="AR345" s="639"/>
      <c r="AS345" s="639"/>
      <c r="AT345" s="639"/>
      <c r="AU345" s="639"/>
      <c r="AV345" s="639"/>
      <c r="AW345" s="639"/>
      <c r="AX345" s="639"/>
      <c r="AY345" s="639"/>
      <c r="AZ345" s="640"/>
    </row>
    <row r="346" spans="1:52" s="600" customFormat="1" ht="18" hidden="1" customHeight="1">
      <c r="A346" s="578"/>
      <c r="B346" s="587"/>
      <c r="C346" s="587"/>
      <c r="D346" s="587" t="s">
        <v>540</v>
      </c>
      <c r="E346" s="639" t="s">
        <v>819</v>
      </c>
      <c r="F346" s="639"/>
      <c r="G346" s="639"/>
      <c r="H346" s="639"/>
      <c r="I346" s="639"/>
      <c r="J346" s="639"/>
      <c r="K346" s="639"/>
      <c r="L346" s="639"/>
      <c r="M346" s="639"/>
      <c r="N346" s="639"/>
      <c r="O346" s="639"/>
      <c r="P346" s="639"/>
      <c r="Q346" s="639"/>
      <c r="R346" s="639"/>
      <c r="S346" s="639"/>
      <c r="T346" s="639"/>
      <c r="U346" s="639"/>
      <c r="V346" s="639"/>
      <c r="W346" s="639"/>
      <c r="X346" s="639"/>
      <c r="Y346" s="639"/>
      <c r="Z346" s="639"/>
      <c r="AA346" s="639"/>
      <c r="AB346" s="639"/>
      <c r="AC346" s="639"/>
      <c r="AD346" s="639"/>
      <c r="AE346" s="639"/>
      <c r="AF346" s="639"/>
      <c r="AG346" s="639"/>
      <c r="AH346" s="639"/>
      <c r="AI346" s="639"/>
      <c r="AJ346" s="639"/>
      <c r="AK346" s="639"/>
      <c r="AL346" s="639"/>
      <c r="AM346" s="639"/>
      <c r="AN346" s="639"/>
      <c r="AO346" s="639"/>
      <c r="AP346" s="639"/>
      <c r="AQ346" s="639"/>
      <c r="AR346" s="639"/>
      <c r="AS346" s="639"/>
      <c r="AT346" s="639"/>
      <c r="AU346" s="639"/>
      <c r="AV346" s="639"/>
      <c r="AW346" s="639"/>
      <c r="AX346" s="639"/>
      <c r="AY346" s="639"/>
      <c r="AZ346" s="640"/>
    </row>
    <row r="347" spans="1:52" s="600" customFormat="1" ht="18" hidden="1" customHeight="1">
      <c r="A347" s="578"/>
      <c r="B347" s="587"/>
      <c r="C347" s="587"/>
      <c r="D347" s="587" t="s">
        <v>540</v>
      </c>
      <c r="E347" s="639" t="s">
        <v>820</v>
      </c>
      <c r="F347" s="639"/>
      <c r="G347" s="639"/>
      <c r="H347" s="639"/>
      <c r="I347" s="639"/>
      <c r="J347" s="639"/>
      <c r="K347" s="639"/>
      <c r="L347" s="639"/>
      <c r="M347" s="639"/>
      <c r="N347" s="639"/>
      <c r="O347" s="639"/>
      <c r="P347" s="639"/>
      <c r="Q347" s="639"/>
      <c r="R347" s="639"/>
      <c r="S347" s="639"/>
      <c r="T347" s="639"/>
      <c r="U347" s="639"/>
      <c r="V347" s="639"/>
      <c r="W347" s="639"/>
      <c r="X347" s="639"/>
      <c r="Y347" s="639"/>
      <c r="Z347" s="639"/>
      <c r="AA347" s="639"/>
      <c r="AB347" s="639"/>
      <c r="AC347" s="639"/>
      <c r="AD347" s="639"/>
      <c r="AE347" s="639"/>
      <c r="AF347" s="639"/>
      <c r="AG347" s="639"/>
      <c r="AH347" s="639"/>
      <c r="AI347" s="639"/>
      <c r="AJ347" s="639"/>
      <c r="AK347" s="639"/>
      <c r="AL347" s="639"/>
      <c r="AM347" s="639"/>
      <c r="AN347" s="639"/>
      <c r="AO347" s="639"/>
      <c r="AP347" s="639"/>
      <c r="AQ347" s="639"/>
      <c r="AR347" s="639"/>
      <c r="AS347" s="639"/>
      <c r="AT347" s="639"/>
      <c r="AU347" s="639"/>
      <c r="AV347" s="639"/>
      <c r="AW347" s="639"/>
      <c r="AX347" s="639"/>
      <c r="AY347" s="639"/>
      <c r="AZ347" s="640"/>
    </row>
    <row r="348" spans="1:52" s="600" customFormat="1" ht="18" hidden="1" customHeight="1">
      <c r="A348" s="578"/>
      <c r="B348" s="587"/>
      <c r="C348" s="587"/>
      <c r="D348" s="587" t="s">
        <v>540</v>
      </c>
      <c r="E348" s="639" t="s">
        <v>821</v>
      </c>
      <c r="F348" s="639"/>
      <c r="G348" s="639"/>
      <c r="H348" s="639"/>
      <c r="I348" s="639"/>
      <c r="J348" s="639"/>
      <c r="K348" s="639"/>
      <c r="L348" s="639"/>
      <c r="M348" s="639"/>
      <c r="N348" s="639"/>
      <c r="O348" s="639"/>
      <c r="P348" s="639"/>
      <c r="Q348" s="639"/>
      <c r="R348" s="639"/>
      <c r="S348" s="639"/>
      <c r="T348" s="639"/>
      <c r="U348" s="639"/>
      <c r="V348" s="639"/>
      <c r="W348" s="639"/>
      <c r="X348" s="639"/>
      <c r="Y348" s="639"/>
      <c r="Z348" s="639"/>
      <c r="AA348" s="639"/>
      <c r="AB348" s="639"/>
      <c r="AC348" s="639"/>
      <c r="AD348" s="639"/>
      <c r="AE348" s="639"/>
      <c r="AF348" s="639"/>
      <c r="AG348" s="639"/>
      <c r="AH348" s="639"/>
      <c r="AI348" s="639"/>
      <c r="AJ348" s="639"/>
      <c r="AK348" s="639"/>
      <c r="AL348" s="639"/>
      <c r="AM348" s="639"/>
      <c r="AN348" s="639"/>
      <c r="AO348" s="639"/>
      <c r="AP348" s="639"/>
      <c r="AQ348" s="639"/>
      <c r="AR348" s="639"/>
      <c r="AS348" s="639"/>
      <c r="AT348" s="639"/>
      <c r="AU348" s="639"/>
      <c r="AV348" s="639"/>
      <c r="AW348" s="639"/>
      <c r="AX348" s="639"/>
      <c r="AY348" s="639"/>
      <c r="AZ348" s="640"/>
    </row>
    <row r="349" spans="1:52" s="600" customFormat="1" ht="18" hidden="1" customHeight="1">
      <c r="A349" s="578"/>
      <c r="B349" s="587"/>
      <c r="C349" s="587"/>
      <c r="D349" s="587" t="s">
        <v>540</v>
      </c>
      <c r="E349" s="639" t="s">
        <v>822</v>
      </c>
      <c r="F349" s="639"/>
      <c r="G349" s="639"/>
      <c r="H349" s="639"/>
      <c r="I349" s="639"/>
      <c r="J349" s="639"/>
      <c r="K349" s="639"/>
      <c r="L349" s="639"/>
      <c r="M349" s="639"/>
      <c r="N349" s="639"/>
      <c r="O349" s="639"/>
      <c r="P349" s="639"/>
      <c r="Q349" s="639"/>
      <c r="R349" s="639"/>
      <c r="S349" s="639"/>
      <c r="T349" s="639"/>
      <c r="U349" s="639"/>
      <c r="V349" s="639"/>
      <c r="W349" s="639"/>
      <c r="X349" s="639"/>
      <c r="Y349" s="639"/>
      <c r="Z349" s="639"/>
      <c r="AA349" s="639"/>
      <c r="AB349" s="639"/>
      <c r="AC349" s="639"/>
      <c r="AD349" s="639"/>
      <c r="AE349" s="639"/>
      <c r="AF349" s="639"/>
      <c r="AG349" s="639"/>
      <c r="AH349" s="639"/>
      <c r="AI349" s="639"/>
      <c r="AJ349" s="639"/>
      <c r="AK349" s="639"/>
      <c r="AL349" s="639"/>
      <c r="AM349" s="639"/>
      <c r="AN349" s="639"/>
      <c r="AO349" s="639"/>
      <c r="AP349" s="639"/>
      <c r="AQ349" s="639"/>
      <c r="AR349" s="639"/>
      <c r="AS349" s="639"/>
      <c r="AT349" s="639"/>
      <c r="AU349" s="639"/>
      <c r="AV349" s="639"/>
      <c r="AW349" s="639"/>
      <c r="AX349" s="639"/>
      <c r="AY349" s="639"/>
      <c r="AZ349" s="640"/>
    </row>
    <row r="350" spans="1:52" s="600" customFormat="1" ht="18" customHeight="1" thickBot="1">
      <c r="A350" s="578">
        <f>IF(K$319&gt;0,1,0)</f>
        <v>0</v>
      </c>
      <c r="B350" s="587"/>
      <c r="C350" s="587"/>
      <c r="D350" s="639"/>
      <c r="E350" s="641"/>
      <c r="F350" s="641"/>
      <c r="G350" s="641"/>
      <c r="H350" s="641"/>
      <c r="I350" s="641"/>
      <c r="J350" s="641"/>
      <c r="K350" s="641"/>
      <c r="L350" s="641"/>
      <c r="M350" s="641"/>
      <c r="N350" s="641"/>
      <c r="O350" s="641"/>
      <c r="P350" s="641"/>
      <c r="Q350" s="641"/>
      <c r="R350" s="641"/>
      <c r="S350" s="641"/>
      <c r="T350" s="641"/>
      <c r="U350" s="641"/>
      <c r="V350" s="641"/>
      <c r="W350" s="641"/>
      <c r="X350" s="641"/>
      <c r="Y350" s="641"/>
      <c r="Z350" s="641"/>
      <c r="AA350" s="641"/>
      <c r="AB350" s="641"/>
      <c r="AC350" s="641"/>
      <c r="AD350" s="641"/>
      <c r="AE350" s="641"/>
      <c r="AF350" s="641"/>
      <c r="AG350" s="641"/>
      <c r="AH350" s="641"/>
      <c r="AI350" s="641"/>
      <c r="AJ350" s="641"/>
      <c r="AK350" s="641"/>
      <c r="AL350" s="641"/>
      <c r="AM350" s="641"/>
      <c r="AN350" s="641"/>
      <c r="AO350" s="641"/>
      <c r="AP350" s="641"/>
      <c r="AQ350" s="641"/>
      <c r="AR350" s="641"/>
      <c r="AS350" s="641"/>
      <c r="AT350" s="641"/>
      <c r="AU350" s="641"/>
      <c r="AV350" s="641"/>
      <c r="AW350" s="641"/>
      <c r="AX350" s="641"/>
      <c r="AY350" s="641"/>
      <c r="AZ350" s="640"/>
    </row>
    <row r="351" spans="1:52" s="435" customFormat="1" ht="33" thickTop="1" thickBot="1">
      <c r="A351" s="578">
        <f>IF(K$369&gt;0,1,0)</f>
        <v>0</v>
      </c>
      <c r="B351" s="2167" t="s">
        <v>823</v>
      </c>
      <c r="C351" s="2168"/>
      <c r="D351" s="2168"/>
      <c r="E351" s="2168"/>
      <c r="F351" s="2168"/>
      <c r="G351" s="2168"/>
      <c r="H351" s="2168"/>
      <c r="I351" s="2168"/>
      <c r="J351" s="2168"/>
      <c r="K351" s="2168"/>
      <c r="L351" s="2168"/>
      <c r="M351" s="2168"/>
      <c r="N351" s="2168"/>
      <c r="O351" s="2168"/>
      <c r="P351" s="2168"/>
      <c r="Q351" s="2168"/>
      <c r="R351" s="2168"/>
      <c r="S351" s="2168"/>
      <c r="T351" s="2168"/>
      <c r="U351" s="2168"/>
      <c r="V351" s="2168"/>
      <c r="W351" s="2168"/>
      <c r="X351" s="2168"/>
      <c r="Y351" s="2168"/>
      <c r="Z351" s="2168"/>
      <c r="AA351" s="2168"/>
      <c r="AB351" s="2168"/>
      <c r="AC351" s="2168"/>
      <c r="AD351" s="2168"/>
      <c r="AE351" s="2168"/>
      <c r="AF351" s="2168"/>
      <c r="AG351" s="2168"/>
      <c r="AH351" s="2168"/>
      <c r="AI351" s="2168"/>
      <c r="AJ351" s="2168"/>
      <c r="AK351" s="2168"/>
      <c r="AL351" s="2168"/>
      <c r="AM351" s="2168"/>
      <c r="AN351" s="2168"/>
      <c r="AO351" s="2168"/>
      <c r="AP351" s="2168"/>
      <c r="AQ351" s="2168"/>
      <c r="AR351" s="2168"/>
      <c r="AS351" s="2168"/>
      <c r="AT351" s="2168"/>
      <c r="AU351" s="2168"/>
      <c r="AV351" s="2168"/>
      <c r="AW351" s="2168"/>
      <c r="AX351" s="2168"/>
      <c r="AY351" s="2169"/>
      <c r="AZ351" s="433"/>
    </row>
    <row r="352" spans="1:52" s="438" customFormat="1" ht="9.9499999999999993" customHeight="1" thickTop="1">
      <c r="A352" s="578">
        <f t="shared" ref="A352:A385" si="7">IF(K$369&gt;0,1,0)</f>
        <v>0</v>
      </c>
      <c r="B352" s="437"/>
      <c r="C352" s="437"/>
      <c r="D352" s="437"/>
      <c r="E352" s="437"/>
      <c r="F352" s="437"/>
      <c r="G352" s="437"/>
      <c r="H352" s="437"/>
      <c r="I352" s="437"/>
      <c r="J352" s="437"/>
      <c r="K352" s="437"/>
      <c r="L352" s="437"/>
      <c r="M352" s="437"/>
      <c r="N352" s="437"/>
      <c r="O352" s="437"/>
      <c r="P352" s="437"/>
      <c r="Q352" s="437"/>
      <c r="R352" s="437"/>
      <c r="S352" s="437"/>
      <c r="T352" s="437"/>
      <c r="U352" s="437"/>
      <c r="V352" s="437"/>
      <c r="W352" s="437"/>
      <c r="X352" s="437"/>
      <c r="Y352" s="437"/>
      <c r="Z352" s="437"/>
      <c r="AA352" s="437"/>
      <c r="AB352" s="437"/>
      <c r="AC352" s="437"/>
      <c r="AD352" s="437"/>
      <c r="AE352" s="437"/>
      <c r="AF352" s="437"/>
      <c r="AG352" s="437"/>
      <c r="AH352" s="437"/>
      <c r="AI352" s="437"/>
      <c r="AJ352" s="437"/>
      <c r="AK352" s="437"/>
      <c r="AL352" s="437"/>
      <c r="AM352" s="437"/>
      <c r="AN352" s="437"/>
      <c r="AO352" s="437"/>
      <c r="AP352" s="437"/>
      <c r="AQ352" s="437"/>
      <c r="AR352" s="437"/>
      <c r="AS352" s="437"/>
      <c r="AT352" s="437"/>
      <c r="AU352" s="437"/>
      <c r="AV352" s="437"/>
      <c r="AW352" s="437"/>
      <c r="AX352" s="437"/>
      <c r="AY352" s="437"/>
    </row>
    <row r="353" spans="1:62" s="442" customFormat="1" ht="30" customHeight="1">
      <c r="A353" s="578">
        <f t="shared" si="7"/>
        <v>0</v>
      </c>
      <c r="B353" s="439"/>
      <c r="C353" s="439"/>
      <c r="D353" s="439"/>
      <c r="E353" s="439"/>
      <c r="F353" s="2152" t="s">
        <v>768</v>
      </c>
      <c r="G353" s="2152"/>
      <c r="H353" s="2152"/>
      <c r="I353" s="2152"/>
      <c r="J353" s="2152"/>
      <c r="K353" s="2152"/>
      <c r="L353" s="2186">
        <f>+'6-3표준조사(4)'!K529</f>
        <v>0</v>
      </c>
      <c r="M353" s="2153"/>
      <c r="N353" s="2153"/>
      <c r="O353" s="2153"/>
      <c r="P353" s="2153"/>
      <c r="Q353" s="2153"/>
      <c r="R353" s="440"/>
      <c r="S353" s="440"/>
      <c r="T353" s="2152" t="s">
        <v>769</v>
      </c>
      <c r="U353" s="2152"/>
      <c r="V353" s="2152"/>
      <c r="W353" s="2152"/>
      <c r="X353" s="2152"/>
      <c r="Y353" s="2152"/>
      <c r="Z353" s="2186">
        <f>+'6-3표준조사(4)'!L529</f>
        <v>0</v>
      </c>
      <c r="AA353" s="2153"/>
      <c r="AB353" s="2153"/>
      <c r="AC353" s="2153"/>
      <c r="AD353" s="2153"/>
      <c r="AE353" s="2153"/>
      <c r="AF353" s="440"/>
      <c r="AG353" s="440"/>
      <c r="AH353" s="2152" t="s">
        <v>770</v>
      </c>
      <c r="AI353" s="2152"/>
      <c r="AJ353" s="2152"/>
      <c r="AK353" s="2152"/>
      <c r="AL353" s="2152"/>
      <c r="AM353" s="2152"/>
      <c r="AN353" s="2152"/>
      <c r="AO353" s="2153">
        <f>+'6-3표준조사(4)'!R529</f>
        <v>0</v>
      </c>
      <c r="AP353" s="2153"/>
      <c r="AQ353" s="2153"/>
      <c r="AR353" s="2153"/>
      <c r="AS353" s="2153"/>
      <c r="AT353" s="2153"/>
      <c r="AU353" s="441"/>
      <c r="AV353" s="441"/>
      <c r="AW353" s="441"/>
      <c r="AX353" s="441"/>
      <c r="AY353" s="439"/>
    </row>
    <row r="354" spans="1:62" s="438" customFormat="1" ht="14.25" customHeight="1">
      <c r="A354" s="578">
        <f t="shared" si="7"/>
        <v>0</v>
      </c>
      <c r="B354" s="437"/>
      <c r="C354" s="437"/>
      <c r="D354" s="437"/>
      <c r="E354" s="437"/>
      <c r="F354" s="437"/>
      <c r="G354" s="437"/>
      <c r="H354" s="437"/>
      <c r="I354" s="437"/>
      <c r="J354" s="437"/>
      <c r="K354" s="437"/>
      <c r="L354" s="437"/>
      <c r="M354" s="437"/>
      <c r="N354" s="437"/>
      <c r="O354" s="437"/>
      <c r="P354" s="437"/>
      <c r="Q354" s="437"/>
      <c r="R354" s="437"/>
      <c r="S354" s="437"/>
      <c r="T354" s="437"/>
      <c r="U354" s="437"/>
      <c r="V354" s="437"/>
      <c r="W354" s="437"/>
      <c r="X354" s="437"/>
      <c r="Y354" s="437"/>
      <c r="Z354" s="437"/>
      <c r="AA354" s="437"/>
      <c r="AB354" s="437"/>
      <c r="AC354" s="437"/>
      <c r="AD354" s="437"/>
      <c r="AE354" s="437"/>
      <c r="AF354" s="437"/>
      <c r="AG354" s="437"/>
      <c r="AH354" s="437"/>
      <c r="AI354" s="437"/>
      <c r="AJ354" s="437"/>
      <c r="AK354" s="437"/>
      <c r="AL354" s="437"/>
      <c r="AM354" s="437"/>
      <c r="AN354" s="437"/>
      <c r="AO354" s="437"/>
      <c r="AP354" s="437"/>
      <c r="AQ354" s="437"/>
      <c r="AR354" s="437"/>
      <c r="AS354" s="437"/>
      <c r="AT354" s="437"/>
      <c r="AU354" s="437"/>
      <c r="AV354" s="437"/>
      <c r="AW354" s="437"/>
      <c r="AX354" s="437"/>
      <c r="AY354" s="437"/>
    </row>
    <row r="355" spans="1:62" s="444" customFormat="1" ht="20.100000000000001" customHeight="1">
      <c r="A355" s="578">
        <f t="shared" si="7"/>
        <v>0</v>
      </c>
      <c r="B355" s="2154" t="s">
        <v>771</v>
      </c>
      <c r="C355" s="2154"/>
      <c r="D355" s="2154"/>
      <c r="E355" s="2154"/>
      <c r="F355" s="2154"/>
      <c r="G355" s="2154"/>
      <c r="H355" s="2154"/>
      <c r="I355" s="2154"/>
      <c r="J355" s="2154"/>
      <c r="K355" s="2154"/>
      <c r="L355" s="2154"/>
      <c r="M355" s="2154"/>
      <c r="N355" s="2154"/>
      <c r="O355" s="2154"/>
      <c r="P355" s="2154"/>
      <c r="Q355" s="2154"/>
      <c r="R355" s="2154"/>
      <c r="S355" s="2154"/>
      <c r="T355" s="2154"/>
      <c r="U355" s="2154"/>
      <c r="V355" s="2154"/>
      <c r="W355" s="2154"/>
      <c r="X355" s="2154"/>
      <c r="Y355" s="2154"/>
      <c r="Z355" s="2154"/>
      <c r="AA355" s="2154"/>
      <c r="AB355" s="2154"/>
      <c r="AC355" s="2154"/>
      <c r="AD355" s="2154"/>
      <c r="AE355" s="2154"/>
      <c r="AF355" s="2154"/>
      <c r="AG355" s="2154"/>
      <c r="AH355" s="2154"/>
      <c r="AI355" s="2154"/>
      <c r="AJ355" s="2154"/>
      <c r="AK355" s="2154"/>
      <c r="AL355" s="2154"/>
      <c r="AM355" s="2154"/>
      <c r="AN355" s="2154"/>
      <c r="AO355" s="2154"/>
      <c r="AP355" s="2154"/>
      <c r="AQ355" s="2154"/>
      <c r="AR355" s="2154"/>
      <c r="AS355" s="2154"/>
      <c r="AT355" s="2154"/>
      <c r="AU355" s="2154"/>
      <c r="AV355" s="2154"/>
      <c r="AW355" s="2154"/>
      <c r="AX355" s="2154"/>
      <c r="AY355" s="2154"/>
      <c r="AZ355" s="443"/>
    </row>
    <row r="356" spans="1:62" s="444" customFormat="1" ht="18" customHeight="1">
      <c r="A356" s="578">
        <f t="shared" si="7"/>
        <v>0</v>
      </c>
      <c r="B356" s="445"/>
      <c r="C356" s="445" t="s">
        <v>772</v>
      </c>
      <c r="D356" s="446" t="s">
        <v>773</v>
      </c>
      <c r="E356" s="446"/>
      <c r="F356" s="447"/>
      <c r="G356" s="447"/>
      <c r="H356" s="447"/>
      <c r="I356" s="447"/>
      <c r="J356" s="448"/>
      <c r="K356" s="445"/>
      <c r="L356" s="445"/>
      <c r="M356" s="446"/>
      <c r="N356" s="446"/>
      <c r="O356" s="448"/>
      <c r="P356" s="446"/>
      <c r="Q356" s="446"/>
      <c r="R356" s="446"/>
      <c r="S356" s="446"/>
      <c r="T356" s="446"/>
      <c r="U356" s="446"/>
      <c r="V356" s="446"/>
      <c r="W356" s="446"/>
      <c r="X356" s="446"/>
      <c r="Y356" s="446"/>
      <c r="Z356" s="446"/>
      <c r="AA356" s="446"/>
      <c r="AB356" s="446"/>
      <c r="AC356" s="446"/>
      <c r="AD356" s="446"/>
      <c r="AE356" s="446"/>
      <c r="AF356" s="445"/>
      <c r="AG356" s="445"/>
      <c r="AH356" s="445"/>
      <c r="AI356" s="445"/>
      <c r="AJ356" s="445"/>
      <c r="AK356" s="445"/>
      <c r="AL356" s="445"/>
      <c r="AM356" s="445"/>
      <c r="AN356" s="445"/>
      <c r="AO356" s="445"/>
      <c r="AP356" s="445"/>
      <c r="AQ356" s="445"/>
      <c r="AR356" s="445"/>
      <c r="AS356" s="445"/>
      <c r="AT356" s="445"/>
      <c r="AU356" s="445"/>
      <c r="AV356" s="445"/>
      <c r="AW356" s="445"/>
      <c r="AX356" s="445"/>
      <c r="AY356" s="445"/>
    </row>
    <row r="357" spans="1:62" s="444" customFormat="1" ht="18" customHeight="1">
      <c r="A357" s="578">
        <f t="shared" si="7"/>
        <v>0</v>
      </c>
      <c r="B357" s="445"/>
      <c r="C357" s="445"/>
      <c r="D357" s="445" t="s">
        <v>540</v>
      </c>
      <c r="E357" s="446" t="str">
        <f>CONCATENATE(L353," 임반 ",Z353," 소반 은 해발고",'6-3표준조사(4)'!W528,"m ~ ",'6-3표준조사(4)'!W529,"m 사이에 분포한다.")</f>
        <v>0 임반 0 소반 은 해발고m ~ m 사이에 분포한다.</v>
      </c>
      <c r="F357" s="446"/>
      <c r="G357" s="446"/>
      <c r="H357" s="446"/>
      <c r="I357" s="446"/>
      <c r="J357" s="446"/>
      <c r="K357" s="446"/>
      <c r="L357" s="446"/>
      <c r="M357" s="446"/>
      <c r="N357" s="446"/>
      <c r="O357" s="446"/>
      <c r="P357" s="446"/>
      <c r="Q357" s="446"/>
      <c r="R357" s="446"/>
      <c r="S357" s="446"/>
      <c r="T357" s="446"/>
      <c r="U357" s="446"/>
      <c r="V357" s="446"/>
      <c r="W357" s="446"/>
      <c r="X357" s="446"/>
      <c r="Y357" s="446"/>
      <c r="Z357" s="446"/>
      <c r="AA357" s="446"/>
      <c r="AB357" s="446"/>
      <c r="AC357" s="446"/>
      <c r="AD357" s="446"/>
      <c r="AE357" s="446"/>
      <c r="AF357" s="446"/>
      <c r="AG357" s="446"/>
      <c r="AH357" s="446"/>
      <c r="AI357" s="446"/>
      <c r="AJ357" s="449"/>
      <c r="AK357" s="449"/>
      <c r="AL357" s="449"/>
      <c r="AM357" s="446"/>
      <c r="AN357" s="446"/>
      <c r="AO357" s="446"/>
      <c r="AP357" s="446"/>
      <c r="AQ357" s="446"/>
      <c r="AR357" s="446"/>
      <c r="AS357" s="446"/>
      <c r="AT357" s="446"/>
      <c r="AU357" s="446"/>
      <c r="AV357" s="446"/>
      <c r="AW357" s="446"/>
      <c r="AX357" s="446"/>
      <c r="AY357" s="446"/>
    </row>
    <row r="358" spans="1:62" s="444" customFormat="1" ht="18" customHeight="1">
      <c r="A358" s="578">
        <f t="shared" si="7"/>
        <v>0</v>
      </c>
      <c r="B358" s="445"/>
      <c r="C358" s="445"/>
      <c r="D358" s="445" t="s">
        <v>540</v>
      </c>
      <c r="E358" s="445" t="str">
        <f>CONCATENATE("소반의 경사도는 평균 ",'6-3표준조사(4)'!W530,"˚로 ",'6-3표준조사(4)'!P531,"경사이고, 임지의 잔재를 제외하고 장애물은 많지 않다.")</f>
        <v>소반의 경사도는 평균 ˚로 완 (15˚ 이하)경사이고, 임지의 잔재를 제외하고 장애물은 많지 않다.</v>
      </c>
      <c r="F358" s="445"/>
      <c r="G358" s="445"/>
      <c r="H358" s="445"/>
      <c r="I358" s="445"/>
      <c r="J358" s="445"/>
      <c r="K358" s="445"/>
      <c r="L358" s="445"/>
      <c r="M358" s="445"/>
      <c r="N358" s="445"/>
      <c r="O358" s="445"/>
      <c r="P358" s="445"/>
      <c r="Q358" s="445"/>
      <c r="R358" s="445"/>
      <c r="S358" s="445"/>
      <c r="T358" s="445"/>
      <c r="U358" s="445"/>
      <c r="V358" s="445"/>
      <c r="W358" s="445"/>
      <c r="X358" s="445"/>
      <c r="Y358" s="445"/>
      <c r="Z358" s="445"/>
      <c r="AA358" s="445"/>
      <c r="AB358" s="445"/>
      <c r="AC358" s="445"/>
      <c r="AD358" s="445"/>
      <c r="AE358" s="445"/>
      <c r="AF358" s="445"/>
      <c r="AG358" s="445"/>
      <c r="AH358" s="445"/>
      <c r="AI358" s="445"/>
      <c r="AJ358" s="445"/>
      <c r="AK358" s="445"/>
      <c r="AL358" s="445"/>
      <c r="AM358" s="445"/>
      <c r="AN358" s="445"/>
      <c r="AO358" s="445"/>
      <c r="AP358" s="445"/>
      <c r="AQ358" s="445"/>
      <c r="AR358" s="445"/>
      <c r="AS358" s="445"/>
      <c r="AT358" s="445"/>
      <c r="AU358" s="445"/>
      <c r="AV358" s="445"/>
      <c r="AW358" s="445"/>
      <c r="AX358" s="445"/>
      <c r="AY358" s="445"/>
    </row>
    <row r="359" spans="1:62" s="444" customFormat="1" ht="18" customHeight="1">
      <c r="A359" s="578">
        <f t="shared" si="7"/>
        <v>0</v>
      </c>
      <c r="B359" s="445"/>
      <c r="C359" s="445" t="s">
        <v>405</v>
      </c>
      <c r="D359" s="445" t="s">
        <v>777</v>
      </c>
      <c r="E359" s="445"/>
      <c r="F359" s="445"/>
      <c r="G359" s="445"/>
      <c r="H359" s="445"/>
      <c r="I359" s="445"/>
      <c r="J359" s="445"/>
      <c r="K359" s="446"/>
      <c r="L359" s="446"/>
      <c r="M359" s="450"/>
      <c r="N359" s="445"/>
      <c r="O359" s="445"/>
      <c r="P359" s="451"/>
      <c r="Q359" s="451"/>
      <c r="R359" s="451"/>
      <c r="S359" s="451"/>
      <c r="T359" s="451"/>
      <c r="U359" s="445"/>
      <c r="V359" s="445"/>
      <c r="W359" s="445"/>
      <c r="X359" s="445"/>
      <c r="Y359" s="445"/>
      <c r="Z359" s="445"/>
      <c r="AA359" s="445"/>
      <c r="AB359" s="445"/>
      <c r="AC359" s="445"/>
      <c r="AD359" s="445"/>
      <c r="AE359" s="445"/>
      <c r="AF359" s="445"/>
      <c r="AG359" s="445"/>
      <c r="AH359" s="445"/>
      <c r="AI359" s="445"/>
      <c r="AJ359" s="445"/>
      <c r="AK359" s="445"/>
      <c r="AL359" s="445"/>
      <c r="AM359" s="445"/>
      <c r="AN359" s="445"/>
      <c r="AO359" s="445"/>
      <c r="AP359" s="445"/>
      <c r="AQ359" s="445"/>
      <c r="AR359" s="445"/>
      <c r="AS359" s="445"/>
      <c r="AT359" s="445"/>
      <c r="AU359" s="445"/>
      <c r="AV359" s="445"/>
      <c r="AW359" s="445"/>
      <c r="AX359" s="445"/>
      <c r="AY359" s="445"/>
    </row>
    <row r="360" spans="1:62" s="444" customFormat="1" ht="18" customHeight="1">
      <c r="A360" s="578">
        <f t="shared" si="7"/>
        <v>0</v>
      </c>
      <c r="B360" s="445"/>
      <c r="C360" s="445"/>
      <c r="D360" s="445" t="s">
        <v>540</v>
      </c>
      <c r="E360" s="446" t="str">
        <f>CONCATENATE("사업대상지는 ",'6-3표준조사(4)'!N529," ",'6-3표준조사(4)'!O529," ",'6-3표준조사(4)'!P529,"로 지적면적은 ",'4-1 필지내역'!F61,"ha 이다." )</f>
        <v>사업대상지는   번지로 지적면적은 17.44ha 이다.</v>
      </c>
      <c r="F360" s="446"/>
      <c r="G360" s="446"/>
      <c r="H360" s="445"/>
      <c r="I360" s="445"/>
      <c r="J360" s="445"/>
      <c r="K360" s="445"/>
      <c r="L360" s="445"/>
      <c r="M360" s="445"/>
      <c r="N360" s="445"/>
      <c r="O360" s="445"/>
      <c r="P360" s="445"/>
      <c r="Q360" s="445"/>
      <c r="R360" s="445"/>
      <c r="S360" s="445"/>
      <c r="T360" s="445"/>
      <c r="U360" s="445"/>
      <c r="V360" s="445"/>
      <c r="W360" s="445"/>
      <c r="X360" s="445"/>
      <c r="Y360" s="445"/>
      <c r="Z360" s="445"/>
      <c r="AA360" s="445"/>
      <c r="AB360" s="445"/>
      <c r="AC360" s="445"/>
      <c r="AD360" s="445"/>
      <c r="AE360" s="445"/>
      <c r="AF360" s="445"/>
      <c r="AG360" s="445"/>
      <c r="AH360" s="445"/>
      <c r="AI360" s="445"/>
      <c r="AJ360" s="446"/>
      <c r="AK360" s="446"/>
      <c r="AL360" s="446"/>
      <c r="AM360" s="446"/>
      <c r="AN360" s="446"/>
      <c r="AO360" s="446"/>
      <c r="AP360" s="446"/>
      <c r="AQ360" s="446"/>
      <c r="AR360" s="446"/>
      <c r="AS360" s="446"/>
      <c r="AT360" s="446"/>
      <c r="AU360" s="446"/>
      <c r="AV360" s="446"/>
      <c r="AW360" s="446"/>
      <c r="AX360" s="446"/>
      <c r="AY360" s="446"/>
      <c r="AZ360" s="452"/>
    </row>
    <row r="361" spans="1:62" s="444" customFormat="1" ht="18" customHeight="1">
      <c r="A361" s="578">
        <f t="shared" si="7"/>
        <v>0</v>
      </c>
      <c r="B361" s="445"/>
      <c r="C361" s="445"/>
      <c r="D361" s="445" t="s">
        <v>540</v>
      </c>
      <c r="E361" s="446" t="str">
        <f>CONCATENATE("소반내에 묘지 및 조림목이 고사하여 풀베기 작업이 필요없는 지역을 제외한 풀베기사업 대상면적은 ",'6-3표준조사(4)'!Q529,"ha 이다.")</f>
        <v>소반내에 묘지 및 조림목이 고사하여 풀베기 작업이 필요없는 지역을 제외한 풀베기사업 대상면적은 0ha 이다.</v>
      </c>
      <c r="F361" s="446"/>
      <c r="G361" s="446"/>
      <c r="H361" s="446"/>
      <c r="I361" s="446"/>
      <c r="J361" s="446"/>
      <c r="K361" s="446"/>
      <c r="L361" s="446"/>
      <c r="M361" s="446"/>
      <c r="N361" s="446"/>
      <c r="O361" s="446"/>
      <c r="P361" s="446"/>
      <c r="Q361" s="446"/>
      <c r="R361" s="446"/>
      <c r="S361" s="446"/>
      <c r="T361" s="446"/>
      <c r="U361" s="446"/>
      <c r="V361" s="446"/>
      <c r="W361" s="446"/>
      <c r="X361" s="446"/>
      <c r="Y361" s="446"/>
      <c r="Z361" s="446"/>
      <c r="AA361" s="446"/>
      <c r="AB361" s="446"/>
      <c r="AC361" s="446"/>
      <c r="AD361" s="446"/>
      <c r="AE361" s="446"/>
      <c r="AF361" s="446"/>
      <c r="AG361" s="446"/>
      <c r="AH361" s="446"/>
      <c r="AI361" s="446"/>
      <c r="AJ361" s="446"/>
      <c r="AK361" s="446"/>
      <c r="AL361" s="446"/>
      <c r="AM361" s="446"/>
      <c r="AN361" s="446"/>
      <c r="AO361" s="446"/>
      <c r="AP361" s="446"/>
      <c r="AQ361" s="446"/>
      <c r="AR361" s="446"/>
      <c r="AS361" s="446"/>
      <c r="AT361" s="446"/>
      <c r="AU361" s="446"/>
      <c r="AV361" s="446"/>
      <c r="AW361" s="446"/>
      <c r="AX361" s="446"/>
      <c r="AY361" s="446"/>
      <c r="AZ361" s="452"/>
    </row>
    <row r="362" spans="1:62" s="444" customFormat="1" ht="18" customHeight="1">
      <c r="A362" s="578">
        <f t="shared" si="7"/>
        <v>0</v>
      </c>
      <c r="B362" s="445"/>
      <c r="C362" s="445" t="s">
        <v>407</v>
      </c>
      <c r="D362" s="445" t="s">
        <v>779</v>
      </c>
      <c r="E362" s="446"/>
      <c r="F362" s="446"/>
      <c r="G362" s="446"/>
      <c r="H362" s="446"/>
      <c r="I362" s="446"/>
      <c r="J362" s="446"/>
      <c r="K362" s="446"/>
      <c r="L362" s="446"/>
      <c r="M362" s="446"/>
      <c r="N362" s="446"/>
      <c r="O362" s="446"/>
      <c r="P362" s="446"/>
      <c r="Q362" s="446"/>
      <c r="R362" s="446"/>
      <c r="S362" s="446"/>
      <c r="T362" s="446"/>
      <c r="U362" s="446"/>
      <c r="V362" s="446"/>
      <c r="W362" s="446"/>
      <c r="X362" s="446"/>
      <c r="Y362" s="446"/>
      <c r="Z362" s="446"/>
      <c r="AA362" s="446"/>
      <c r="AB362" s="446"/>
      <c r="AC362" s="446"/>
      <c r="AD362" s="446"/>
      <c r="AE362" s="446"/>
      <c r="AF362" s="446"/>
      <c r="AG362" s="446"/>
      <c r="AH362" s="453"/>
      <c r="AI362" s="453"/>
      <c r="AJ362" s="453"/>
      <c r="AK362" s="446"/>
      <c r="AL362" s="446"/>
      <c r="AM362" s="446"/>
      <c r="AN362" s="446"/>
      <c r="AO362" s="446"/>
      <c r="AP362" s="446"/>
      <c r="AQ362" s="446"/>
      <c r="AR362" s="446"/>
      <c r="AS362" s="446"/>
      <c r="AT362" s="446"/>
      <c r="AU362" s="446"/>
      <c r="AV362" s="446"/>
      <c r="AW362" s="446"/>
      <c r="AX362" s="446"/>
      <c r="AY362" s="446"/>
      <c r="AZ362" s="452"/>
    </row>
    <row r="363" spans="1:62" s="444" customFormat="1" ht="18" customHeight="1">
      <c r="A363" s="578">
        <f t="shared" si="7"/>
        <v>0</v>
      </c>
      <c r="B363" s="454"/>
      <c r="C363" s="454"/>
      <c r="D363" s="454" t="s">
        <v>540</v>
      </c>
      <c r="E363" s="597" t="s">
        <v>2076</v>
      </c>
      <c r="F363" s="455"/>
      <c r="G363" s="455"/>
      <c r="H363" s="455"/>
      <c r="I363" s="455"/>
      <c r="J363" s="455"/>
      <c r="K363" s="455"/>
      <c r="L363" s="455"/>
      <c r="M363" s="455"/>
      <c r="N363" s="455"/>
      <c r="O363" s="455"/>
      <c r="P363" s="455"/>
      <c r="Q363" s="455"/>
      <c r="R363" s="455"/>
      <c r="S363" s="455"/>
      <c r="T363" s="455"/>
      <c r="U363" s="455"/>
      <c r="V363" s="455"/>
      <c r="W363" s="455"/>
      <c r="X363" s="455"/>
      <c r="Y363" s="455"/>
      <c r="Z363" s="455"/>
      <c r="AA363" s="455"/>
      <c r="AB363" s="455"/>
      <c r="AC363" s="455"/>
      <c r="AD363" s="455"/>
      <c r="AE363" s="455"/>
      <c r="AF363" s="455"/>
      <c r="AG363" s="455"/>
      <c r="AH363" s="456"/>
      <c r="AI363" s="456"/>
      <c r="AJ363" s="456"/>
      <c r="AK363" s="455"/>
      <c r="AL363" s="455"/>
      <c r="AM363" s="455"/>
      <c r="AN363" s="455"/>
      <c r="AO363" s="455"/>
      <c r="AP363" s="455"/>
      <c r="AQ363" s="455"/>
      <c r="AR363" s="455"/>
      <c r="AS363" s="455"/>
      <c r="AT363" s="455"/>
      <c r="AU363" s="455"/>
      <c r="AV363" s="455"/>
      <c r="AW363" s="455"/>
      <c r="AX363" s="455"/>
      <c r="AY363" s="455"/>
      <c r="AZ363" s="452"/>
    </row>
    <row r="364" spans="1:62" s="444" customFormat="1" ht="14.25" customHeight="1">
      <c r="A364" s="578">
        <f t="shared" si="7"/>
        <v>0</v>
      </c>
      <c r="B364" s="445"/>
      <c r="C364" s="445"/>
      <c r="D364" s="457"/>
      <c r="E364" s="457"/>
      <c r="F364" s="457"/>
      <c r="G364" s="457"/>
      <c r="H364" s="457"/>
      <c r="I364" s="457"/>
      <c r="J364" s="457"/>
      <c r="K364" s="457"/>
      <c r="L364" s="457"/>
      <c r="M364" s="457"/>
      <c r="N364" s="457"/>
      <c r="O364" s="457"/>
      <c r="P364" s="457"/>
      <c r="Q364" s="457"/>
      <c r="R364" s="457"/>
      <c r="S364" s="457"/>
      <c r="T364" s="457"/>
      <c r="U364" s="457"/>
      <c r="V364" s="457"/>
      <c r="W364" s="457"/>
      <c r="X364" s="457"/>
      <c r="Y364" s="457"/>
      <c r="Z364" s="457"/>
      <c r="AA364" s="457"/>
      <c r="AB364" s="457"/>
      <c r="AC364" s="457"/>
      <c r="AD364" s="457"/>
      <c r="AE364" s="457"/>
      <c r="AF364" s="457"/>
      <c r="AG364" s="457"/>
      <c r="AH364" s="457"/>
      <c r="AI364" s="457"/>
      <c r="AJ364" s="457"/>
      <c r="AK364" s="457"/>
      <c r="AL364" s="457"/>
      <c r="AM364" s="457"/>
      <c r="AN364" s="457"/>
      <c r="AO364" s="457"/>
      <c r="AP364" s="457"/>
      <c r="AQ364" s="457"/>
      <c r="AR364" s="457"/>
      <c r="AS364" s="457"/>
      <c r="AT364" s="457"/>
      <c r="AU364" s="457"/>
      <c r="AV364" s="457"/>
      <c r="AW364" s="457"/>
      <c r="AX364" s="457"/>
      <c r="AY364" s="457"/>
      <c r="AZ364" s="452"/>
      <c r="BA364" s="458"/>
      <c r="BB364" s="458"/>
      <c r="BC364" s="458"/>
      <c r="BD364" s="458"/>
      <c r="BE364" s="458"/>
      <c r="BF364" s="458"/>
      <c r="BG364" s="458"/>
      <c r="BH364" s="458"/>
      <c r="BI364" s="458"/>
      <c r="BJ364" s="458"/>
    </row>
    <row r="365" spans="1:62" s="438" customFormat="1" ht="20.100000000000001" customHeight="1">
      <c r="A365" s="578">
        <f t="shared" si="7"/>
        <v>0</v>
      </c>
      <c r="B365" s="2154" t="s">
        <v>780</v>
      </c>
      <c r="C365" s="2154"/>
      <c r="D365" s="2154"/>
      <c r="E365" s="2154"/>
      <c r="F365" s="2154"/>
      <c r="G365" s="2154"/>
      <c r="H365" s="2154"/>
      <c r="I365" s="2154"/>
      <c r="J365" s="2154"/>
      <c r="K365" s="2154"/>
      <c r="L365" s="2154"/>
      <c r="M365" s="2154"/>
      <c r="N365" s="2154"/>
      <c r="O365" s="2154"/>
      <c r="P365" s="2154"/>
      <c r="Q365" s="2154"/>
      <c r="R365" s="2154"/>
      <c r="S365" s="2154"/>
      <c r="T365" s="2154"/>
      <c r="U365" s="2154"/>
      <c r="V365" s="2154"/>
      <c r="W365" s="2154"/>
      <c r="X365" s="2154"/>
      <c r="Y365" s="2154"/>
      <c r="Z365" s="2154"/>
      <c r="AA365" s="2154"/>
      <c r="AB365" s="2154"/>
      <c r="AC365" s="2154"/>
      <c r="AD365" s="2154"/>
      <c r="AE365" s="2154"/>
      <c r="AF365" s="2154"/>
      <c r="AG365" s="2154"/>
      <c r="AH365" s="2154"/>
      <c r="AI365" s="2154"/>
      <c r="AJ365" s="2154"/>
      <c r="AK365" s="2154"/>
      <c r="AL365" s="2154"/>
      <c r="AM365" s="2154"/>
      <c r="AN365" s="2154"/>
      <c r="AO365" s="2154"/>
      <c r="AP365" s="2154"/>
      <c r="AQ365" s="2154"/>
      <c r="AR365" s="2154"/>
      <c r="AS365" s="2154"/>
      <c r="AT365" s="2154"/>
      <c r="AU365" s="2154"/>
      <c r="AV365" s="2154"/>
      <c r="AW365" s="2154"/>
      <c r="AX365" s="2154"/>
      <c r="AY365" s="2154"/>
      <c r="AZ365" s="443"/>
      <c r="BA365" s="458"/>
      <c r="BB365" s="459"/>
      <c r="BC365" s="459"/>
      <c r="BD365" s="459"/>
      <c r="BE365" s="459"/>
      <c r="BF365" s="459"/>
      <c r="BG365" s="459"/>
      <c r="BH365" s="459"/>
      <c r="BI365" s="459"/>
      <c r="BJ365" s="459"/>
    </row>
    <row r="366" spans="1:62" s="459" customFormat="1" ht="20.100000000000001" customHeight="1">
      <c r="A366" s="578">
        <f t="shared" si="7"/>
        <v>0</v>
      </c>
      <c r="B366" s="460"/>
      <c r="C366" s="461" t="s">
        <v>772</v>
      </c>
      <c r="D366" s="461" t="s">
        <v>781</v>
      </c>
      <c r="E366" s="462"/>
      <c r="F366" s="462"/>
      <c r="G366" s="453"/>
      <c r="H366" s="463"/>
      <c r="I366" s="463"/>
      <c r="J366" s="464"/>
      <c r="K366" s="464"/>
      <c r="L366" s="464"/>
      <c r="M366" s="464"/>
      <c r="N366" s="464"/>
      <c r="O366" s="464"/>
      <c r="P366" s="464"/>
      <c r="Q366" s="465"/>
      <c r="R366" s="465"/>
      <c r="S366" s="465"/>
      <c r="T366" s="465"/>
      <c r="U366" s="465"/>
      <c r="V366" s="466"/>
      <c r="W366" s="466"/>
      <c r="X366" s="466"/>
      <c r="Y366" s="466"/>
      <c r="Z366" s="466"/>
      <c r="AA366" s="466"/>
      <c r="AB366" s="466"/>
      <c r="AC366" s="466"/>
      <c r="AD366" s="466"/>
      <c r="AE366" s="466"/>
      <c r="AF366" s="466"/>
      <c r="AG366" s="466"/>
      <c r="AH366" s="467"/>
      <c r="AI366" s="467"/>
      <c r="AJ366" s="467"/>
      <c r="AK366" s="467"/>
      <c r="AL366" s="468"/>
      <c r="AM366" s="468"/>
      <c r="AN366" s="468"/>
      <c r="AO366" s="468"/>
      <c r="AP366" s="468"/>
      <c r="AQ366" s="468"/>
      <c r="AR366" s="468"/>
      <c r="AS366" s="468"/>
      <c r="AT366" s="468"/>
      <c r="AU366" s="468"/>
      <c r="AV366" s="463"/>
      <c r="AW366" s="463"/>
      <c r="AX366" s="463"/>
      <c r="AY366" s="463"/>
      <c r="AZ366" s="469"/>
      <c r="BA366" s="458"/>
      <c r="BB366" s="458"/>
      <c r="BC366" s="458"/>
      <c r="BD366" s="458"/>
      <c r="BE366" s="458"/>
      <c r="BF366" s="458"/>
      <c r="BG366" s="458"/>
      <c r="BH366" s="458"/>
      <c r="BI366" s="458"/>
      <c r="BJ366" s="458"/>
    </row>
    <row r="367" spans="1:62" s="444" customFormat="1" ht="18" customHeight="1">
      <c r="A367" s="578">
        <f t="shared" si="7"/>
        <v>0</v>
      </c>
      <c r="B367" s="470"/>
      <c r="C367" s="2155" t="s">
        <v>782</v>
      </c>
      <c r="D367" s="2155"/>
      <c r="E367" s="2155"/>
      <c r="F367" s="2155"/>
      <c r="G367" s="2155"/>
      <c r="H367" s="2155"/>
      <c r="I367" s="2155"/>
      <c r="J367" s="2155"/>
      <c r="K367" s="2155" t="s">
        <v>783</v>
      </c>
      <c r="L367" s="2155"/>
      <c r="M367" s="2155"/>
      <c r="N367" s="2155"/>
      <c r="O367" s="2155"/>
      <c r="P367" s="2155"/>
      <c r="Q367" s="2155"/>
      <c r="R367" s="2155"/>
      <c r="S367" s="2155" t="s">
        <v>784</v>
      </c>
      <c r="T367" s="2155"/>
      <c r="U367" s="2155"/>
      <c r="V367" s="2155"/>
      <c r="W367" s="2155"/>
      <c r="X367" s="2155"/>
      <c r="Y367" s="2155"/>
      <c r="Z367" s="2155"/>
      <c r="AA367" s="2155" t="s">
        <v>785</v>
      </c>
      <c r="AB367" s="2155"/>
      <c r="AC367" s="2155"/>
      <c r="AD367" s="2155"/>
      <c r="AE367" s="2155"/>
      <c r="AF367" s="2155"/>
      <c r="AG367" s="2155"/>
      <c r="AH367" s="2155"/>
      <c r="AI367" s="2155"/>
      <c r="AJ367" s="2155"/>
      <c r="AK367" s="2155"/>
      <c r="AL367" s="2155"/>
      <c r="AM367" s="2155"/>
      <c r="AN367" s="2155"/>
      <c r="AO367" s="2155"/>
      <c r="AP367" s="2155"/>
      <c r="AQ367" s="2155" t="s">
        <v>1156</v>
      </c>
      <c r="AR367" s="2155"/>
      <c r="AS367" s="2155"/>
      <c r="AT367" s="2155"/>
      <c r="AU367" s="2155"/>
      <c r="AV367" s="2155"/>
      <c r="AW367" s="2155"/>
      <c r="AX367" s="2155"/>
      <c r="AY367" s="470"/>
      <c r="AZ367" s="471"/>
      <c r="BA367" s="459"/>
      <c r="BB367" s="459"/>
      <c r="BC367" s="458"/>
      <c r="BD367" s="458"/>
      <c r="BE367" s="458"/>
      <c r="BF367" s="458"/>
      <c r="BG367" s="458"/>
      <c r="BH367" s="458"/>
      <c r="BI367" s="458"/>
      <c r="BJ367" s="458"/>
    </row>
    <row r="368" spans="1:62" s="444" customFormat="1" ht="18" customHeight="1">
      <c r="A368" s="578">
        <f t="shared" si="7"/>
        <v>0</v>
      </c>
      <c r="B368" s="470"/>
      <c r="C368" s="2155"/>
      <c r="D368" s="2155"/>
      <c r="E368" s="2155"/>
      <c r="F368" s="2155"/>
      <c r="G368" s="2155"/>
      <c r="H368" s="2155"/>
      <c r="I368" s="2155"/>
      <c r="J368" s="2155"/>
      <c r="K368" s="2155"/>
      <c r="L368" s="2155"/>
      <c r="M368" s="2155"/>
      <c r="N368" s="2155"/>
      <c r="O368" s="2155"/>
      <c r="P368" s="2155"/>
      <c r="Q368" s="2155"/>
      <c r="R368" s="2155"/>
      <c r="S368" s="2155"/>
      <c r="T368" s="2155"/>
      <c r="U368" s="2155"/>
      <c r="V368" s="2155"/>
      <c r="W368" s="2155"/>
      <c r="X368" s="2155"/>
      <c r="Y368" s="2155"/>
      <c r="Z368" s="2155"/>
      <c r="AA368" s="2155" t="s">
        <v>786</v>
      </c>
      <c r="AB368" s="2155"/>
      <c r="AC368" s="2155"/>
      <c r="AD368" s="2155"/>
      <c r="AE368" s="2155"/>
      <c r="AF368" s="2155"/>
      <c r="AG368" s="2155"/>
      <c r="AH368" s="2155"/>
      <c r="AI368" s="2155" t="s">
        <v>787</v>
      </c>
      <c r="AJ368" s="2155"/>
      <c r="AK368" s="2155"/>
      <c r="AL368" s="2155"/>
      <c r="AM368" s="2155"/>
      <c r="AN368" s="2155"/>
      <c r="AO368" s="2155"/>
      <c r="AP368" s="2155"/>
      <c r="AQ368" s="2155"/>
      <c r="AR368" s="2155"/>
      <c r="AS368" s="2155"/>
      <c r="AT368" s="2155"/>
      <c r="AU368" s="2155"/>
      <c r="AV368" s="2155"/>
      <c r="AW368" s="2155"/>
      <c r="AX368" s="2155"/>
      <c r="AY368" s="470"/>
      <c r="AZ368" s="471"/>
      <c r="BA368" s="458"/>
      <c r="BB368" s="458"/>
      <c r="BC368" s="458"/>
      <c r="BD368" s="458"/>
      <c r="BE368" s="458"/>
      <c r="BF368" s="458"/>
      <c r="BG368" s="458"/>
      <c r="BH368" s="458"/>
      <c r="BI368" s="458"/>
      <c r="BJ368" s="458"/>
    </row>
    <row r="369" spans="1:74" s="444" customFormat="1" ht="18" customHeight="1">
      <c r="A369" s="578">
        <f t="shared" si="7"/>
        <v>0</v>
      </c>
      <c r="B369" s="472"/>
      <c r="C369" s="2160">
        <f>L353</f>
        <v>0</v>
      </c>
      <c r="D369" s="2161"/>
      <c r="E369" s="2164" t="s">
        <v>564</v>
      </c>
      <c r="F369" s="2164"/>
      <c r="G369" s="2161">
        <f>Z353</f>
        <v>0</v>
      </c>
      <c r="H369" s="2161"/>
      <c r="I369" s="2164" t="s">
        <v>775</v>
      </c>
      <c r="J369" s="2164"/>
      <c r="K369" s="2184">
        <f>'6-3표준조사(4)'!Q529</f>
        <v>0</v>
      </c>
      <c r="L369" s="2184"/>
      <c r="M369" s="2184"/>
      <c r="N369" s="2184"/>
      <c r="O369" s="2184"/>
      <c r="P369" s="2184"/>
      <c r="Q369" s="2184"/>
      <c r="R369" s="2184"/>
      <c r="S369" s="2181">
        <f>'6-3표준조사(4)'!K531</f>
        <v>0</v>
      </c>
      <c r="T369" s="2181"/>
      <c r="U369" s="2181"/>
      <c r="V369" s="2181"/>
      <c r="W369" s="2181"/>
      <c r="X369" s="2181"/>
      <c r="Y369" s="2181"/>
      <c r="Z369" s="2181"/>
      <c r="AA369" s="2183" t="e">
        <f>'6-3표준조사(4)'!Q535</f>
        <v>#DIV/0!</v>
      </c>
      <c r="AB369" s="2183"/>
      <c r="AC369" s="2183"/>
      <c r="AD369" s="2183"/>
      <c r="AE369" s="2183"/>
      <c r="AF369" s="2183"/>
      <c r="AG369" s="2183"/>
      <c r="AH369" s="2183"/>
      <c r="AI369" s="2183" t="e">
        <f>'6-3표준조사(4)'!R535</f>
        <v>#DIV/0!</v>
      </c>
      <c r="AJ369" s="2183"/>
      <c r="AK369" s="2183"/>
      <c r="AL369" s="2183"/>
      <c r="AM369" s="2183"/>
      <c r="AN369" s="2183"/>
      <c r="AO369" s="2183"/>
      <c r="AP369" s="2183"/>
      <c r="AQ369" s="2181">
        <f>'6-3표준조사(4)'!R531</f>
        <v>0</v>
      </c>
      <c r="AR369" s="2181"/>
      <c r="AS369" s="2181"/>
      <c r="AT369" s="2181"/>
      <c r="AU369" s="2181"/>
      <c r="AV369" s="2181"/>
      <c r="AW369" s="2181"/>
      <c r="AX369" s="2181"/>
      <c r="AY369" s="470"/>
      <c r="AZ369" s="471"/>
      <c r="BA369" s="458"/>
      <c r="BB369" s="458"/>
      <c r="BC369" s="459"/>
      <c r="BD369" s="459"/>
      <c r="BE369" s="459"/>
      <c r="BF369" s="459"/>
      <c r="BG369" s="459"/>
      <c r="BH369" s="459"/>
      <c r="BI369" s="459"/>
      <c r="BJ369" s="459"/>
    </row>
    <row r="370" spans="1:74" s="444" customFormat="1" ht="18" customHeight="1">
      <c r="A370" s="578">
        <f t="shared" si="7"/>
        <v>0</v>
      </c>
      <c r="B370" s="472"/>
      <c r="C370" s="2162"/>
      <c r="D370" s="2163"/>
      <c r="E370" s="2163"/>
      <c r="F370" s="2163"/>
      <c r="G370" s="2163"/>
      <c r="H370" s="2163"/>
      <c r="I370" s="2163"/>
      <c r="J370" s="2163"/>
      <c r="K370" s="2185"/>
      <c r="L370" s="2185"/>
      <c r="M370" s="2185"/>
      <c r="N370" s="2185"/>
      <c r="O370" s="2185"/>
      <c r="P370" s="2185"/>
      <c r="Q370" s="2185"/>
      <c r="R370" s="2185"/>
      <c r="S370" s="2159"/>
      <c r="T370" s="2159"/>
      <c r="U370" s="2159"/>
      <c r="V370" s="2159"/>
      <c r="W370" s="2159"/>
      <c r="X370" s="2159"/>
      <c r="Y370" s="2159"/>
      <c r="Z370" s="2159"/>
      <c r="AA370" s="2157"/>
      <c r="AB370" s="2157"/>
      <c r="AC370" s="2157"/>
      <c r="AD370" s="2157"/>
      <c r="AE370" s="2157"/>
      <c r="AF370" s="2157"/>
      <c r="AG370" s="2157"/>
      <c r="AH370" s="2157"/>
      <c r="AI370" s="2157"/>
      <c r="AJ370" s="2157"/>
      <c r="AK370" s="2157"/>
      <c r="AL370" s="2157"/>
      <c r="AM370" s="2157"/>
      <c r="AN370" s="2157"/>
      <c r="AO370" s="2157"/>
      <c r="AP370" s="2157"/>
      <c r="AQ370" s="2159"/>
      <c r="AR370" s="2159"/>
      <c r="AS370" s="2159"/>
      <c r="AT370" s="2159"/>
      <c r="AU370" s="2159"/>
      <c r="AV370" s="2159"/>
      <c r="AW370" s="2159"/>
      <c r="AX370" s="2159"/>
      <c r="AY370" s="470"/>
      <c r="AZ370" s="471"/>
      <c r="BA370" s="458"/>
      <c r="BB370" s="458"/>
      <c r="BC370" s="458"/>
      <c r="BD370" s="458"/>
      <c r="BE370" s="458"/>
      <c r="BF370" s="458"/>
      <c r="BG370" s="458"/>
      <c r="BH370" s="458"/>
      <c r="BI370" s="458"/>
      <c r="BJ370" s="458"/>
    </row>
    <row r="371" spans="1:74" s="444" customFormat="1" ht="18" customHeight="1">
      <c r="A371" s="578">
        <f t="shared" si="7"/>
        <v>0</v>
      </c>
      <c r="B371" s="472"/>
      <c r="C371" s="472" t="s">
        <v>405</v>
      </c>
      <c r="D371" s="472" t="s">
        <v>788</v>
      </c>
      <c r="E371" s="472"/>
      <c r="F371" s="470"/>
      <c r="G371" s="470"/>
      <c r="H371" s="470"/>
      <c r="I371" s="470"/>
      <c r="J371" s="470"/>
      <c r="K371" s="470"/>
      <c r="L371" s="470"/>
      <c r="M371" s="470"/>
      <c r="N371" s="470"/>
      <c r="O371" s="470"/>
      <c r="P371" s="470"/>
      <c r="Q371" s="473"/>
      <c r="R371" s="473"/>
      <c r="S371" s="473"/>
      <c r="T371" s="473"/>
      <c r="U371" s="473"/>
      <c r="V371" s="470"/>
      <c r="W371" s="474"/>
      <c r="X371" s="474"/>
      <c r="Y371" s="474"/>
      <c r="Z371" s="474"/>
      <c r="AA371" s="474"/>
      <c r="AB371" s="474"/>
      <c r="AC371" s="474"/>
      <c r="AD371" s="474"/>
      <c r="AE371" s="474"/>
      <c r="AF371" s="474"/>
      <c r="AG371" s="470"/>
      <c r="AH371" s="475"/>
      <c r="AI371" s="475"/>
      <c r="AJ371" s="475"/>
      <c r="AK371" s="475"/>
      <c r="AL371" s="476"/>
      <c r="AM371" s="476"/>
      <c r="AN371" s="476"/>
      <c r="AO371" s="476"/>
      <c r="AP371" s="476"/>
      <c r="AQ371" s="476"/>
      <c r="AR371" s="476"/>
      <c r="AS371" s="476"/>
      <c r="AT371" s="476"/>
      <c r="AU371" s="476"/>
      <c r="AV371" s="470"/>
      <c r="AW371" s="470"/>
      <c r="AX371" s="470"/>
      <c r="AY371" s="470"/>
      <c r="AZ371" s="471"/>
      <c r="BA371" s="458"/>
      <c r="BB371" s="458"/>
      <c r="BC371" s="458"/>
      <c r="BD371" s="458"/>
      <c r="BE371" s="458"/>
      <c r="BF371" s="458"/>
      <c r="BG371" s="458"/>
      <c r="BH371" s="458"/>
      <c r="BI371" s="458"/>
      <c r="BJ371" s="458"/>
      <c r="BK371" s="458"/>
      <c r="BL371" s="458"/>
      <c r="BM371" s="458"/>
      <c r="BN371" s="458"/>
      <c r="BO371" s="458"/>
      <c r="BP371" s="458"/>
      <c r="BQ371" s="458"/>
      <c r="BR371" s="458"/>
      <c r="BS371" s="458"/>
      <c r="BT371" s="458"/>
      <c r="BU371" s="458"/>
      <c r="BV371" s="458"/>
    </row>
    <row r="372" spans="1:74" s="444" customFormat="1" ht="18" customHeight="1">
      <c r="A372" s="578">
        <f t="shared" si="7"/>
        <v>0</v>
      </c>
      <c r="B372" s="472"/>
      <c r="C372" s="472"/>
      <c r="D372" s="445" t="s">
        <v>540</v>
      </c>
      <c r="E372" s="472" t="str">
        <f>CONCATENATE("식재된 ",S369," 는 활착이 안정된 상태로 신초발달이 양호함" )</f>
        <v>식재된 0 는 활착이 안정된 상태로 신초발달이 양호함</v>
      </c>
      <c r="F372" s="470"/>
      <c r="G372" s="470"/>
      <c r="H372" s="470"/>
      <c r="I372" s="470"/>
      <c r="J372" s="470"/>
      <c r="K372" s="470"/>
      <c r="L372" s="470"/>
      <c r="M372" s="470"/>
      <c r="N372" s="470"/>
      <c r="O372" s="470"/>
      <c r="P372" s="470"/>
      <c r="Q372" s="473"/>
      <c r="R372" s="473"/>
      <c r="S372" s="473"/>
      <c r="T372" s="473"/>
      <c r="U372" s="473"/>
      <c r="V372" s="470"/>
      <c r="W372" s="477"/>
      <c r="X372" s="474"/>
      <c r="Y372" s="474"/>
      <c r="Z372" s="474"/>
      <c r="AA372" s="477"/>
      <c r="AB372" s="474"/>
      <c r="AC372" s="474"/>
      <c r="AD372" s="474"/>
      <c r="AE372" s="477"/>
      <c r="AF372" s="474"/>
      <c r="AG372" s="470"/>
      <c r="AH372" s="475"/>
      <c r="AI372" s="475"/>
      <c r="AJ372" s="475"/>
      <c r="AK372" s="475"/>
      <c r="AL372" s="476"/>
      <c r="AM372" s="476"/>
      <c r="AN372" s="476"/>
      <c r="AO372" s="476"/>
      <c r="AP372" s="476"/>
      <c r="AQ372" s="476"/>
      <c r="AR372" s="476"/>
      <c r="AS372" s="476"/>
      <c r="AT372" s="476"/>
      <c r="AU372" s="476"/>
      <c r="AV372" s="470"/>
      <c r="AW372" s="470"/>
      <c r="AX372" s="470"/>
      <c r="AY372" s="470"/>
      <c r="AZ372" s="471"/>
      <c r="BC372" s="458"/>
      <c r="BD372" s="458"/>
      <c r="BE372" s="458"/>
      <c r="BF372" s="458"/>
      <c r="BG372" s="458"/>
      <c r="BH372" s="458"/>
      <c r="BI372" s="458"/>
      <c r="BJ372" s="458"/>
      <c r="BK372" s="458"/>
      <c r="BL372" s="458"/>
      <c r="BM372" s="458"/>
      <c r="BN372" s="458"/>
      <c r="BO372" s="458"/>
      <c r="BP372" s="458"/>
      <c r="BQ372" s="458"/>
      <c r="BR372" s="458"/>
      <c r="BS372" s="458"/>
      <c r="BT372" s="458"/>
      <c r="BU372" s="458"/>
      <c r="BV372" s="458"/>
    </row>
    <row r="373" spans="1:74" s="444" customFormat="1" ht="18" customHeight="1">
      <c r="A373" s="578">
        <f t="shared" si="7"/>
        <v>0</v>
      </c>
      <c r="B373" s="472"/>
      <c r="C373" s="472"/>
      <c r="D373" s="445" t="s">
        <v>540</v>
      </c>
      <c r="E373" s="472" t="s">
        <v>789</v>
      </c>
      <c r="F373" s="470"/>
      <c r="G373" s="470"/>
      <c r="H373" s="470"/>
      <c r="I373" s="470"/>
      <c r="J373" s="470"/>
      <c r="K373" s="470"/>
      <c r="L373" s="470"/>
      <c r="M373" s="470"/>
      <c r="N373" s="470"/>
      <c r="O373" s="470"/>
      <c r="P373" s="470"/>
      <c r="Q373" s="473"/>
      <c r="R373" s="473"/>
      <c r="S373" s="473"/>
      <c r="T373" s="473"/>
      <c r="U373" s="473"/>
      <c r="V373" s="470"/>
      <c r="W373" s="470"/>
      <c r="X373" s="470"/>
      <c r="Y373" s="470"/>
      <c r="Z373" s="470"/>
      <c r="AA373" s="470"/>
      <c r="AB373" s="470"/>
      <c r="AC373" s="470"/>
      <c r="AD373" s="470"/>
      <c r="AE373" s="470"/>
      <c r="AF373" s="470"/>
      <c r="AG373" s="470"/>
      <c r="AH373" s="475"/>
      <c r="AI373" s="475"/>
      <c r="AJ373" s="475"/>
      <c r="AK373" s="475"/>
      <c r="AL373" s="476"/>
      <c r="AM373" s="476"/>
      <c r="AN373" s="476"/>
      <c r="AO373" s="476"/>
      <c r="AP373" s="476"/>
      <c r="AQ373" s="476"/>
      <c r="AR373" s="476"/>
      <c r="AS373" s="476"/>
      <c r="AT373" s="476"/>
      <c r="AU373" s="476"/>
      <c r="AV373" s="470"/>
      <c r="AW373" s="470"/>
      <c r="AX373" s="470"/>
      <c r="AY373" s="470"/>
      <c r="AZ373" s="471"/>
      <c r="BA373" s="438"/>
      <c r="BB373" s="438"/>
      <c r="BC373" s="438"/>
      <c r="BD373" s="438"/>
      <c r="BE373" s="438"/>
      <c r="BF373" s="438"/>
      <c r="BG373" s="438"/>
      <c r="BH373" s="438"/>
      <c r="BI373" s="438"/>
      <c r="BJ373" s="438"/>
      <c r="BK373" s="459"/>
      <c r="BL373" s="459"/>
      <c r="BM373" s="459"/>
      <c r="BN373" s="459"/>
      <c r="BO373" s="459"/>
      <c r="BP373" s="459"/>
      <c r="BQ373" s="459"/>
      <c r="BR373" s="459"/>
      <c r="BS373" s="459"/>
      <c r="BT373" s="459"/>
      <c r="BU373" s="459"/>
      <c r="BV373" s="459"/>
    </row>
    <row r="374" spans="1:74" s="444" customFormat="1" ht="18" customHeight="1">
      <c r="A374" s="578">
        <f t="shared" si="7"/>
        <v>0</v>
      </c>
      <c r="B374" s="472"/>
      <c r="C374" s="472" t="s">
        <v>407</v>
      </c>
      <c r="D374" s="472" t="s">
        <v>790</v>
      </c>
      <c r="E374" s="472"/>
      <c r="F374" s="470"/>
      <c r="G374" s="470"/>
      <c r="H374" s="470"/>
      <c r="I374" s="470"/>
      <c r="J374" s="470"/>
      <c r="K374" s="470"/>
      <c r="L374" s="470"/>
      <c r="M374" s="470"/>
      <c r="N374" s="470"/>
      <c r="O374" s="470"/>
      <c r="P374" s="470"/>
      <c r="Q374" s="473"/>
      <c r="R374" s="473"/>
      <c r="S374" s="473"/>
      <c r="T374" s="473"/>
      <c r="U374" s="473"/>
      <c r="V374" s="470"/>
      <c r="W374" s="470"/>
      <c r="X374" s="470"/>
      <c r="Y374" s="470"/>
      <c r="Z374" s="470"/>
      <c r="AA374" s="470"/>
      <c r="AB374" s="470"/>
      <c r="AC374" s="470"/>
      <c r="AD374" s="470"/>
      <c r="AE374" s="470"/>
      <c r="AF374" s="470"/>
      <c r="AG374" s="470"/>
      <c r="AH374" s="475"/>
      <c r="AI374" s="475"/>
      <c r="AJ374" s="475"/>
      <c r="AK374" s="475"/>
      <c r="AL374" s="476"/>
      <c r="AM374" s="476"/>
      <c r="AN374" s="476"/>
      <c r="AO374" s="476"/>
      <c r="AP374" s="476"/>
      <c r="AQ374" s="476"/>
      <c r="AR374" s="476"/>
      <c r="AS374" s="476"/>
      <c r="AT374" s="476"/>
      <c r="AU374" s="476"/>
      <c r="AV374" s="470"/>
      <c r="AW374" s="470"/>
      <c r="AX374" s="470"/>
      <c r="AY374" s="470"/>
      <c r="AZ374" s="471"/>
      <c r="BK374" s="458"/>
      <c r="BL374" s="458"/>
      <c r="BM374" s="458"/>
      <c r="BN374" s="458"/>
      <c r="BO374" s="458"/>
      <c r="BP374" s="458"/>
      <c r="BQ374" s="458"/>
      <c r="BR374" s="458"/>
      <c r="BS374" s="458"/>
      <c r="BT374" s="458"/>
      <c r="BU374" s="458"/>
      <c r="BV374" s="458"/>
    </row>
    <row r="375" spans="1:74" s="444" customFormat="1" ht="18" customHeight="1">
      <c r="A375" s="578">
        <f t="shared" si="7"/>
        <v>0</v>
      </c>
      <c r="B375" s="472"/>
      <c r="C375" s="472"/>
      <c r="D375" s="445" t="s">
        <v>540</v>
      </c>
      <c r="E375" s="472" t="str">
        <f>CONCATENATE("제거대상식생은 ",'6-3표준조사(4)'!S535,"이며, 근주에서 올라온 맹아가 불규칙하게 분포한다.")</f>
        <v>제거대상식생은 이며, 근주에서 올라온 맹아가 불규칙하게 분포한다.</v>
      </c>
      <c r="F375" s="470"/>
      <c r="G375" s="470"/>
      <c r="H375" s="470"/>
      <c r="I375" s="470"/>
      <c r="J375" s="470"/>
      <c r="K375" s="470"/>
      <c r="L375" s="470"/>
      <c r="M375" s="470"/>
      <c r="N375" s="470"/>
      <c r="O375" s="470"/>
      <c r="P375" s="470"/>
      <c r="Q375" s="473"/>
      <c r="R375" s="473"/>
      <c r="S375" s="473"/>
      <c r="T375" s="473"/>
      <c r="U375" s="473"/>
      <c r="V375" s="470"/>
      <c r="W375" s="470"/>
      <c r="X375" s="470"/>
      <c r="Y375" s="470"/>
      <c r="Z375" s="470"/>
      <c r="AA375" s="470"/>
      <c r="AB375" s="470"/>
      <c r="AC375" s="470"/>
      <c r="AD375" s="470"/>
      <c r="AE375" s="470"/>
      <c r="AF375" s="470"/>
      <c r="AG375" s="470"/>
      <c r="AH375" s="475"/>
      <c r="AI375" s="475"/>
      <c r="AJ375" s="475"/>
      <c r="AK375" s="475"/>
      <c r="AL375" s="476"/>
      <c r="AM375" s="476"/>
      <c r="AN375" s="476"/>
      <c r="AO375" s="476"/>
      <c r="AP375" s="476"/>
      <c r="AQ375" s="476"/>
      <c r="AR375" s="476"/>
      <c r="AS375" s="476"/>
      <c r="AT375" s="476"/>
      <c r="AU375" s="476"/>
      <c r="AV375" s="470"/>
      <c r="AW375" s="470"/>
      <c r="AX375" s="470"/>
      <c r="AY375" s="470"/>
      <c r="AZ375" s="471"/>
      <c r="BK375" s="458"/>
      <c r="BL375" s="458"/>
      <c r="BM375" s="458"/>
      <c r="BN375" s="458"/>
      <c r="BO375" s="458"/>
      <c r="BP375" s="458"/>
      <c r="BQ375" s="458"/>
      <c r="BR375" s="458"/>
      <c r="BS375" s="458"/>
      <c r="BT375" s="458"/>
      <c r="BU375" s="458"/>
      <c r="BV375" s="458"/>
    </row>
    <row r="376" spans="1:74" s="444" customFormat="1" ht="18" customHeight="1">
      <c r="A376" s="578">
        <f t="shared" si="7"/>
        <v>0</v>
      </c>
      <c r="B376" s="472"/>
      <c r="C376" s="472"/>
      <c r="D376" s="445" t="s">
        <v>540</v>
      </c>
      <c r="E376" s="472" t="str">
        <f>CONCATENATE("조림목이 자연발생 식생과 경재하고 있으며 조림목의 ",AQ369,"하다." )</f>
        <v>조림목이 자연발생 식생과 경재하고 있으며 조림목의 0하다.</v>
      </c>
      <c r="F376" s="470"/>
      <c r="G376" s="470"/>
      <c r="H376" s="470"/>
      <c r="I376" s="470"/>
      <c r="J376" s="470"/>
      <c r="K376" s="470"/>
      <c r="L376" s="470"/>
      <c r="M376" s="470"/>
      <c r="N376" s="470"/>
      <c r="O376" s="470"/>
      <c r="P376" s="470"/>
      <c r="Q376" s="470"/>
      <c r="R376" s="470"/>
      <c r="S376" s="470"/>
      <c r="T376" s="470"/>
      <c r="U376" s="470"/>
      <c r="V376" s="470"/>
      <c r="W376" s="470"/>
      <c r="X376" s="470"/>
      <c r="Y376" s="470"/>
      <c r="Z376" s="470"/>
      <c r="AA376" s="470"/>
      <c r="AB376" s="470"/>
      <c r="AC376" s="470"/>
      <c r="AD376" s="470"/>
      <c r="AE376" s="470"/>
      <c r="AF376" s="470"/>
      <c r="AG376" s="470"/>
      <c r="AH376" s="475"/>
      <c r="AI376" s="475"/>
      <c r="AJ376" s="475"/>
      <c r="AK376" s="475"/>
      <c r="AL376" s="476"/>
      <c r="AM376" s="476"/>
      <c r="AN376" s="476"/>
      <c r="AO376" s="476"/>
      <c r="AP376" s="476"/>
      <c r="AQ376" s="476"/>
      <c r="AR376" s="476"/>
      <c r="AS376" s="476"/>
      <c r="AT376" s="476"/>
      <c r="AU376" s="476"/>
      <c r="AV376" s="470"/>
      <c r="AW376" s="470"/>
      <c r="AX376" s="470"/>
      <c r="AY376" s="470"/>
      <c r="AZ376" s="471"/>
      <c r="BK376" s="458"/>
      <c r="BL376" s="458"/>
      <c r="BM376" s="458"/>
      <c r="BN376" s="458"/>
      <c r="BO376" s="458"/>
      <c r="BP376" s="458"/>
      <c r="BQ376" s="458"/>
      <c r="BR376" s="458"/>
      <c r="BS376" s="458"/>
      <c r="BT376" s="458"/>
      <c r="BU376" s="458"/>
      <c r="BV376" s="458"/>
    </row>
    <row r="377" spans="1:74" s="444" customFormat="1" ht="13.5" customHeight="1">
      <c r="A377" s="578">
        <f t="shared" si="7"/>
        <v>0</v>
      </c>
      <c r="B377" s="478"/>
      <c r="C377" s="478"/>
      <c r="D377" s="478"/>
      <c r="E377" s="478"/>
      <c r="F377" s="453"/>
      <c r="G377" s="453"/>
      <c r="H377" s="453"/>
      <c r="I377" s="453"/>
      <c r="J377" s="479"/>
      <c r="K377" s="479"/>
      <c r="L377" s="479"/>
      <c r="M377" s="479"/>
      <c r="N377" s="479"/>
      <c r="O377" s="479"/>
      <c r="P377" s="479"/>
      <c r="Q377" s="480"/>
      <c r="R377" s="480"/>
      <c r="S377" s="480"/>
      <c r="T377" s="480"/>
      <c r="U377" s="480"/>
      <c r="V377" s="470"/>
      <c r="W377" s="470"/>
      <c r="X377" s="470"/>
      <c r="Y377" s="470"/>
      <c r="Z377" s="470"/>
      <c r="AA377" s="470"/>
      <c r="AB377" s="470"/>
      <c r="AC377" s="470"/>
      <c r="AD377" s="470"/>
      <c r="AE377" s="470"/>
      <c r="AF377" s="470"/>
      <c r="AG377" s="470"/>
      <c r="AH377" s="481"/>
      <c r="AI377" s="481"/>
      <c r="AJ377" s="481"/>
      <c r="AK377" s="481"/>
      <c r="AL377" s="482"/>
      <c r="AM377" s="482"/>
      <c r="AN377" s="482"/>
      <c r="AO377" s="482"/>
      <c r="AP377" s="482"/>
      <c r="AQ377" s="482"/>
      <c r="AR377" s="482"/>
      <c r="AS377" s="482"/>
      <c r="AT377" s="482"/>
      <c r="AU377" s="482"/>
      <c r="AV377" s="453"/>
      <c r="AW377" s="453"/>
      <c r="AX377" s="453"/>
      <c r="AY377" s="453"/>
      <c r="AZ377" s="471"/>
      <c r="BK377" s="458"/>
      <c r="BL377" s="458"/>
      <c r="BM377" s="458"/>
      <c r="BN377" s="458"/>
      <c r="BO377" s="458"/>
      <c r="BP377" s="458"/>
      <c r="BQ377" s="458"/>
      <c r="BR377" s="458"/>
      <c r="BS377" s="458"/>
      <c r="BT377" s="458"/>
      <c r="BU377" s="458"/>
      <c r="BV377" s="458"/>
    </row>
    <row r="378" spans="1:74" s="459" customFormat="1" ht="19.5" customHeight="1">
      <c r="A378" s="578">
        <f t="shared" si="7"/>
        <v>0</v>
      </c>
      <c r="B378" s="2154" t="s">
        <v>2071</v>
      </c>
      <c r="C378" s="2154"/>
      <c r="D378" s="2154"/>
      <c r="E378" s="2154"/>
      <c r="F378" s="2154"/>
      <c r="G378" s="2154"/>
      <c r="H378" s="2154"/>
      <c r="I378" s="2154"/>
      <c r="J378" s="2154"/>
      <c r="K378" s="2154"/>
      <c r="L378" s="2154"/>
      <c r="M378" s="2154"/>
      <c r="N378" s="2154"/>
      <c r="O378" s="2154"/>
      <c r="P378" s="2154"/>
      <c r="Q378" s="2154"/>
      <c r="R378" s="2154"/>
      <c r="S378" s="2154"/>
      <c r="T378" s="2154"/>
      <c r="U378" s="2154"/>
      <c r="V378" s="2154"/>
      <c r="W378" s="2154"/>
      <c r="X378" s="2154"/>
      <c r="Y378" s="2154"/>
      <c r="Z378" s="2154"/>
      <c r="AA378" s="2154"/>
      <c r="AB378" s="2154"/>
      <c r="AC378" s="2154"/>
      <c r="AD378" s="2154"/>
      <c r="AE378" s="2154"/>
      <c r="AF378" s="2154"/>
      <c r="AG378" s="2154"/>
      <c r="AH378" s="2154"/>
      <c r="AI378" s="2154"/>
      <c r="AJ378" s="2154"/>
      <c r="AK378" s="2154"/>
      <c r="AL378" s="2154"/>
      <c r="AM378" s="2154"/>
      <c r="AN378" s="2154"/>
      <c r="AO378" s="2154"/>
      <c r="AP378" s="2154"/>
      <c r="AQ378" s="2154"/>
      <c r="AR378" s="2154"/>
      <c r="AS378" s="2154"/>
      <c r="AT378" s="2154"/>
      <c r="AU378" s="2154"/>
      <c r="AV378" s="2154"/>
      <c r="AW378" s="2154"/>
      <c r="AX378" s="2154"/>
      <c r="AY378" s="2154"/>
      <c r="AZ378" s="483"/>
      <c r="BB378" s="458"/>
      <c r="BC378" s="458"/>
      <c r="BD378" s="458"/>
      <c r="BE378" s="458"/>
      <c r="BF378" s="458"/>
      <c r="BG378" s="458"/>
      <c r="BH378" s="458"/>
      <c r="BI378" s="458"/>
      <c r="BJ378" s="458"/>
      <c r="BK378" s="458"/>
      <c r="BL378" s="458"/>
      <c r="BM378" s="458"/>
      <c r="BN378" s="458"/>
      <c r="BO378" s="458"/>
      <c r="BP378" s="458"/>
      <c r="BQ378" s="458"/>
      <c r="BR378" s="458"/>
      <c r="BS378" s="458"/>
      <c r="BT378" s="458"/>
      <c r="BU378" s="458"/>
      <c r="BV378" s="458"/>
    </row>
    <row r="379" spans="1:74" s="459" customFormat="1" ht="18" customHeight="1">
      <c r="A379" s="578">
        <f t="shared" si="7"/>
        <v>0</v>
      </c>
      <c r="B379" s="1154"/>
      <c r="C379" s="445" t="s">
        <v>792</v>
      </c>
      <c r="D379" s="446" t="s">
        <v>793</v>
      </c>
      <c r="E379" s="446"/>
      <c r="F379" s="446"/>
      <c r="G379" s="446"/>
      <c r="H379" s="446"/>
      <c r="I379" s="446"/>
      <c r="J379" s="485"/>
      <c r="K379" s="485"/>
      <c r="L379" s="485"/>
      <c r="M379" s="485"/>
      <c r="N379" s="485"/>
      <c r="O379" s="485"/>
      <c r="P379" s="485"/>
      <c r="Q379" s="485"/>
      <c r="R379" s="485"/>
      <c r="S379" s="485"/>
      <c r="T379" s="485"/>
      <c r="U379" s="485"/>
      <c r="V379" s="485"/>
      <c r="W379" s="485"/>
      <c r="X379" s="485"/>
      <c r="Y379" s="485"/>
      <c r="Z379" s="485"/>
      <c r="AA379" s="485"/>
      <c r="AB379" s="485"/>
      <c r="AC379" s="485"/>
      <c r="AD379" s="485"/>
      <c r="AE379" s="485"/>
      <c r="AF379" s="485"/>
      <c r="AG379" s="485"/>
      <c r="AH379" s="485"/>
      <c r="AI379" s="485"/>
      <c r="AJ379" s="485"/>
      <c r="AK379" s="485"/>
      <c r="AL379" s="485"/>
      <c r="AM379" s="485"/>
      <c r="AN379" s="485"/>
      <c r="AO379" s="485"/>
      <c r="AP379" s="485"/>
      <c r="AQ379" s="485"/>
      <c r="AR379" s="485"/>
      <c r="AS379" s="485"/>
      <c r="AT379" s="485"/>
      <c r="AU379" s="485"/>
      <c r="AV379" s="485"/>
      <c r="AW379" s="485"/>
      <c r="AX379" s="485"/>
      <c r="AY379" s="485"/>
      <c r="AZ379" s="483"/>
      <c r="BB379" s="458"/>
      <c r="BC379" s="458"/>
      <c r="BD379" s="458"/>
      <c r="BE379" s="458"/>
      <c r="BF379" s="458"/>
      <c r="BG379" s="458"/>
      <c r="BH379" s="458"/>
      <c r="BI379" s="458"/>
      <c r="BJ379" s="458"/>
      <c r="BK379" s="458"/>
      <c r="BL379" s="458"/>
      <c r="BM379" s="458"/>
      <c r="BN379" s="458"/>
      <c r="BO379" s="458"/>
      <c r="BP379" s="458"/>
      <c r="BQ379" s="458"/>
      <c r="BR379" s="458"/>
      <c r="BS379" s="458"/>
      <c r="BT379" s="458"/>
      <c r="BU379" s="458"/>
      <c r="BV379" s="458"/>
    </row>
    <row r="380" spans="1:74" s="458" customFormat="1" ht="18" customHeight="1">
      <c r="A380" s="578">
        <f t="shared" si="7"/>
        <v>0</v>
      </c>
      <c r="B380" s="445"/>
      <c r="C380" s="445"/>
      <c r="D380" s="445" t="s">
        <v>540</v>
      </c>
      <c r="E380" s="446" t="str">
        <f>CONCATENATE("조림목이 정상적으로 생육하기 위해서는 조림목을 제외한 모든 식생을 제거하여야 하므로 ",AO353,"로 적용한다.")</f>
        <v>조림목이 정상적으로 생육하기 위해서는 조림목을 제외한 모든 식생을 제거하여야 하므로 0로 적용한다.</v>
      </c>
      <c r="F380" s="446"/>
      <c r="G380" s="446"/>
      <c r="H380" s="446"/>
      <c r="I380" s="446"/>
      <c r="J380" s="447"/>
      <c r="K380" s="446"/>
      <c r="L380" s="446"/>
      <c r="M380" s="446"/>
      <c r="N380" s="446"/>
      <c r="O380" s="446"/>
      <c r="P380" s="446"/>
      <c r="Q380" s="446"/>
      <c r="R380" s="446"/>
      <c r="S380" s="446"/>
      <c r="T380" s="446"/>
      <c r="U380" s="446"/>
      <c r="V380" s="446"/>
      <c r="W380" s="446"/>
      <c r="X380" s="446"/>
      <c r="Y380" s="446"/>
      <c r="Z380" s="446"/>
      <c r="AA380" s="446"/>
      <c r="AB380" s="446"/>
      <c r="AC380" s="446"/>
      <c r="AD380" s="446"/>
      <c r="AE380" s="446"/>
      <c r="AF380" s="446"/>
      <c r="AG380" s="446"/>
      <c r="AH380" s="446"/>
      <c r="AI380" s="446"/>
      <c r="AJ380" s="446"/>
      <c r="AK380" s="446"/>
      <c r="AL380" s="446"/>
      <c r="AM380" s="446"/>
      <c r="AN380" s="446"/>
      <c r="AO380" s="446"/>
      <c r="AP380" s="446"/>
      <c r="AQ380" s="446"/>
      <c r="AR380" s="446"/>
      <c r="AS380" s="446"/>
      <c r="AT380" s="446"/>
      <c r="AU380" s="446"/>
      <c r="AV380" s="446"/>
      <c r="AW380" s="446"/>
      <c r="AX380" s="446"/>
      <c r="AY380" s="446"/>
      <c r="AZ380" s="486"/>
      <c r="BB380" s="459"/>
      <c r="BC380" s="459"/>
      <c r="BD380" s="459"/>
      <c r="BE380" s="459"/>
      <c r="BF380" s="459"/>
      <c r="BG380" s="459"/>
      <c r="BH380" s="459"/>
      <c r="BI380" s="459"/>
      <c r="BJ380" s="459"/>
      <c r="BK380" s="459"/>
      <c r="BL380" s="459"/>
      <c r="BM380" s="459"/>
      <c r="BN380" s="459"/>
      <c r="BO380" s="459"/>
      <c r="BP380" s="459"/>
      <c r="BQ380" s="459"/>
      <c r="BR380" s="459"/>
      <c r="BS380" s="459"/>
      <c r="BT380" s="459"/>
      <c r="BU380" s="459"/>
      <c r="BV380" s="459"/>
    </row>
    <row r="381" spans="1:74" s="458" customFormat="1" ht="18" customHeight="1">
      <c r="A381" s="578">
        <f t="shared" si="7"/>
        <v>0</v>
      </c>
      <c r="B381" s="445"/>
      <c r="C381" s="445" t="s">
        <v>794</v>
      </c>
      <c r="D381" s="446" t="s">
        <v>795</v>
      </c>
      <c r="E381" s="446"/>
      <c r="F381" s="446"/>
      <c r="G381" s="446"/>
      <c r="H381" s="446"/>
      <c r="I381" s="446"/>
      <c r="J381" s="446"/>
      <c r="K381" s="446"/>
      <c r="L381" s="446"/>
      <c r="M381" s="446"/>
      <c r="N381" s="446"/>
      <c r="O381" s="446"/>
      <c r="P381" s="446"/>
      <c r="Q381" s="446"/>
      <c r="R381" s="446"/>
      <c r="S381" s="446"/>
      <c r="T381" s="446"/>
      <c r="U381" s="446"/>
      <c r="V381" s="446"/>
      <c r="W381" s="446"/>
      <c r="X381" s="446"/>
      <c r="Y381" s="446"/>
      <c r="Z381" s="446"/>
      <c r="AA381" s="446"/>
      <c r="AB381" s="446"/>
      <c r="AC381" s="446"/>
      <c r="AD381" s="446"/>
      <c r="AE381" s="446"/>
      <c r="AF381" s="446"/>
      <c r="AG381" s="446"/>
      <c r="AH381" s="446"/>
      <c r="AI381" s="446"/>
      <c r="AJ381" s="446"/>
      <c r="AK381" s="446"/>
      <c r="AL381" s="446"/>
      <c r="AM381" s="446"/>
      <c r="AN381" s="446"/>
      <c r="AO381" s="446"/>
      <c r="AP381" s="446"/>
      <c r="AQ381" s="446"/>
      <c r="AR381" s="446"/>
      <c r="AS381" s="446"/>
      <c r="AT381" s="446"/>
      <c r="AU381" s="446"/>
      <c r="AV381" s="446"/>
      <c r="AW381" s="446"/>
      <c r="AX381" s="446"/>
      <c r="AY381" s="446"/>
      <c r="AZ381" s="486"/>
    </row>
    <row r="382" spans="1:74" s="458" customFormat="1" ht="18" customHeight="1">
      <c r="A382" s="578">
        <f t="shared" si="7"/>
        <v>0</v>
      </c>
      <c r="B382" s="445"/>
      <c r="C382" s="2155" t="s">
        <v>796</v>
      </c>
      <c r="D382" s="2155"/>
      <c r="E382" s="2155"/>
      <c r="F382" s="2155"/>
      <c r="G382" s="2155"/>
      <c r="H382" s="2155"/>
      <c r="I382" s="2155"/>
      <c r="J382" s="2155"/>
      <c r="K382" s="2155"/>
      <c r="L382" s="2155"/>
      <c r="M382" s="2155"/>
      <c r="N382" s="2155"/>
      <c r="O382" s="2155"/>
      <c r="P382" s="2155"/>
      <c r="Q382" s="2155"/>
      <c r="R382" s="2155"/>
      <c r="S382" s="2155"/>
      <c r="T382" s="2155"/>
      <c r="U382" s="2155"/>
      <c r="V382" s="2155"/>
      <c r="W382" s="2155"/>
      <c r="X382" s="2155"/>
      <c r="Y382" s="2155"/>
      <c r="Z382" s="2155"/>
      <c r="AA382" s="2155" t="s">
        <v>797</v>
      </c>
      <c r="AB382" s="2155"/>
      <c r="AC382" s="2155"/>
      <c r="AD382" s="2155"/>
      <c r="AE382" s="2155"/>
      <c r="AF382" s="2155"/>
      <c r="AG382" s="2155"/>
      <c r="AH382" s="2155"/>
      <c r="AI382" s="2155"/>
      <c r="AJ382" s="2155"/>
      <c r="AK382" s="2155"/>
      <c r="AL382" s="2155"/>
      <c r="AM382" s="2155"/>
      <c r="AN382" s="2155"/>
      <c r="AO382" s="2155"/>
      <c r="AP382" s="2155"/>
      <c r="AQ382" s="2155"/>
      <c r="AR382" s="2155"/>
      <c r="AS382" s="2155"/>
      <c r="AT382" s="2155"/>
      <c r="AU382" s="2155"/>
      <c r="AV382" s="2155"/>
      <c r="AW382" s="2155"/>
      <c r="AX382" s="2155"/>
      <c r="AY382" s="445"/>
      <c r="AZ382" s="444"/>
    </row>
    <row r="383" spans="1:74" s="444" customFormat="1" ht="18" customHeight="1">
      <c r="A383" s="578">
        <f t="shared" si="7"/>
        <v>0</v>
      </c>
      <c r="B383" s="487"/>
      <c r="C383" s="2155" t="s">
        <v>798</v>
      </c>
      <c r="D383" s="2155"/>
      <c r="E383" s="2155"/>
      <c r="F383" s="2155"/>
      <c r="G383" s="2155"/>
      <c r="H383" s="2155"/>
      <c r="I383" s="2155"/>
      <c r="J383" s="2155"/>
      <c r="K383" s="2155" t="s">
        <v>799</v>
      </c>
      <c r="L383" s="2155"/>
      <c r="M383" s="2155"/>
      <c r="N383" s="2155"/>
      <c r="O383" s="2155"/>
      <c r="P383" s="2155"/>
      <c r="Q383" s="2155"/>
      <c r="R383" s="2155"/>
      <c r="S383" s="2155" t="s">
        <v>800</v>
      </c>
      <c r="T383" s="2155"/>
      <c r="U383" s="2155"/>
      <c r="V383" s="2155"/>
      <c r="W383" s="2155"/>
      <c r="X383" s="2155"/>
      <c r="Y383" s="2155"/>
      <c r="Z383" s="2155"/>
      <c r="AA383" s="2155" t="s">
        <v>801</v>
      </c>
      <c r="AB383" s="2155"/>
      <c r="AC383" s="2155"/>
      <c r="AD383" s="2155"/>
      <c r="AE383" s="2155"/>
      <c r="AF383" s="2155"/>
      <c r="AG383" s="2155"/>
      <c r="AH383" s="2155"/>
      <c r="AI383" s="2155" t="s">
        <v>802</v>
      </c>
      <c r="AJ383" s="2155"/>
      <c r="AK383" s="2155"/>
      <c r="AL383" s="2155"/>
      <c r="AM383" s="2155"/>
      <c r="AN383" s="2155"/>
      <c r="AO383" s="2155"/>
      <c r="AP383" s="2155"/>
      <c r="AQ383" s="2155" t="s">
        <v>574</v>
      </c>
      <c r="AR383" s="2155"/>
      <c r="AS383" s="2155"/>
      <c r="AT383" s="2155"/>
      <c r="AU383" s="2155"/>
      <c r="AV383" s="2155"/>
      <c r="AW383" s="2155"/>
      <c r="AX383" s="2155"/>
      <c r="AY383" s="487"/>
      <c r="AZ383" s="443"/>
      <c r="BB383" s="458"/>
      <c r="BC383" s="458"/>
      <c r="BD383" s="458"/>
      <c r="BE383" s="458"/>
      <c r="BF383" s="458"/>
      <c r="BG383" s="458"/>
      <c r="BH383" s="458"/>
      <c r="BI383" s="458"/>
      <c r="BJ383" s="458"/>
      <c r="BK383" s="458"/>
      <c r="BL383" s="458"/>
      <c r="BM383" s="458"/>
      <c r="BN383" s="458"/>
      <c r="BO383" s="458"/>
      <c r="BP383" s="458"/>
      <c r="BQ383" s="458"/>
      <c r="BR383" s="458"/>
      <c r="BS383" s="458"/>
      <c r="BT383" s="458"/>
      <c r="BU383" s="458"/>
      <c r="BV383" s="458"/>
    </row>
    <row r="384" spans="1:74" s="438" customFormat="1" ht="18" customHeight="1">
      <c r="A384" s="578">
        <f t="shared" si="7"/>
        <v>0</v>
      </c>
      <c r="B384" s="470"/>
      <c r="C384" s="2155" t="s">
        <v>536</v>
      </c>
      <c r="D384" s="2155"/>
      <c r="E384" s="2155"/>
      <c r="F384" s="2155"/>
      <c r="G384" s="2155"/>
      <c r="H384" s="2155"/>
      <c r="I384" s="2155"/>
      <c r="J384" s="2155"/>
      <c r="K384" s="2155" t="s">
        <v>805</v>
      </c>
      <c r="L384" s="2155"/>
      <c r="M384" s="2155"/>
      <c r="N384" s="2155"/>
      <c r="O384" s="2155"/>
      <c r="P384" s="2155"/>
      <c r="Q384" s="2155"/>
      <c r="R384" s="2155"/>
      <c r="S384" s="2165"/>
      <c r="T384" s="2165"/>
      <c r="U384" s="2165"/>
      <c r="V384" s="2165"/>
      <c r="W384" s="2165"/>
      <c r="X384" s="2165"/>
      <c r="Y384" s="2165"/>
      <c r="Z384" s="2165"/>
      <c r="AA384" s="2181" t="str">
        <f>'6-3표준조사(4)'!P531</f>
        <v>완 (15˚ 이하)</v>
      </c>
      <c r="AB384" s="2181"/>
      <c r="AC384" s="2181"/>
      <c r="AD384" s="2181"/>
      <c r="AE384" s="2181"/>
      <c r="AF384" s="2181"/>
      <c r="AG384" s="2181"/>
      <c r="AH384" s="2181"/>
      <c r="AI384" s="2181" t="str">
        <f>'6-3표준조사(4)'!Q531</f>
        <v>개소당5ha이상</v>
      </c>
      <c r="AJ384" s="2181"/>
      <c r="AK384" s="2181"/>
      <c r="AL384" s="2181"/>
      <c r="AM384" s="2181"/>
      <c r="AN384" s="2181"/>
      <c r="AO384" s="2181"/>
      <c r="AP384" s="2181"/>
      <c r="AQ384" s="2181">
        <f>'6-3표준조사(4)'!R531</f>
        <v>0</v>
      </c>
      <c r="AR384" s="2181"/>
      <c r="AS384" s="2181"/>
      <c r="AT384" s="2181"/>
      <c r="AU384" s="2181"/>
      <c r="AV384" s="2181"/>
      <c r="AW384" s="2181"/>
      <c r="AX384" s="2181"/>
      <c r="AY384" s="470"/>
      <c r="AZ384" s="471"/>
    </row>
    <row r="385" spans="1:52" s="444" customFormat="1" ht="18" customHeight="1">
      <c r="A385" s="578">
        <f t="shared" si="7"/>
        <v>0</v>
      </c>
      <c r="B385" s="470"/>
      <c r="C385" s="2155" t="s">
        <v>806</v>
      </c>
      <c r="D385" s="2155"/>
      <c r="E385" s="2155"/>
      <c r="F385" s="2155"/>
      <c r="G385" s="2155"/>
      <c r="H385" s="2155"/>
      <c r="I385" s="2155"/>
      <c r="J385" s="2155"/>
      <c r="K385" s="2155" t="s">
        <v>807</v>
      </c>
      <c r="L385" s="2155"/>
      <c r="M385" s="2155"/>
      <c r="N385" s="2155"/>
      <c r="O385" s="2155"/>
      <c r="P385" s="2155"/>
      <c r="Q385" s="2155"/>
      <c r="R385" s="2155"/>
      <c r="S385" s="2182">
        <f>K369</f>
        <v>0</v>
      </c>
      <c r="T385" s="2182"/>
      <c r="U385" s="2182"/>
      <c r="V385" s="2182"/>
      <c r="W385" s="2182"/>
      <c r="X385" s="2182"/>
      <c r="Y385" s="2182"/>
      <c r="Z385" s="2182"/>
      <c r="AA385" s="2159"/>
      <c r="AB385" s="2159"/>
      <c r="AC385" s="2159"/>
      <c r="AD385" s="2159"/>
      <c r="AE385" s="2159"/>
      <c r="AF385" s="2159"/>
      <c r="AG385" s="2159"/>
      <c r="AH385" s="2159"/>
      <c r="AI385" s="2159"/>
      <c r="AJ385" s="2159"/>
      <c r="AK385" s="2159"/>
      <c r="AL385" s="2159"/>
      <c r="AM385" s="2159"/>
      <c r="AN385" s="2159"/>
      <c r="AO385" s="2159"/>
      <c r="AP385" s="2159"/>
      <c r="AQ385" s="2159"/>
      <c r="AR385" s="2159"/>
      <c r="AS385" s="2159"/>
      <c r="AT385" s="2159"/>
      <c r="AU385" s="2159"/>
      <c r="AV385" s="2159"/>
      <c r="AW385" s="2159"/>
      <c r="AX385" s="2159"/>
      <c r="AY385" s="470"/>
      <c r="AZ385" s="471"/>
    </row>
    <row r="386" spans="1:52" s="444" customFormat="1" ht="18" hidden="1" customHeight="1">
      <c r="A386" s="578">
        <f>IF(S$384&gt;0,1,0)</f>
        <v>0</v>
      </c>
      <c r="B386" s="488"/>
      <c r="C386" s="488" t="s">
        <v>407</v>
      </c>
      <c r="D386" s="488" t="s">
        <v>536</v>
      </c>
      <c r="E386" s="488"/>
      <c r="F386" s="488"/>
      <c r="G386" s="489"/>
      <c r="H386" s="489"/>
      <c r="I386" s="489"/>
      <c r="J386" s="489"/>
      <c r="K386" s="489"/>
      <c r="L386" s="476"/>
      <c r="M386" s="476"/>
      <c r="N386" s="476"/>
      <c r="O386" s="476"/>
      <c r="P386" s="476"/>
      <c r="Q386" s="490"/>
      <c r="R386" s="490"/>
      <c r="S386" s="490"/>
      <c r="T386" s="490"/>
      <c r="U386" s="490"/>
      <c r="V386" s="470"/>
      <c r="W386" s="470"/>
      <c r="X386" s="470"/>
      <c r="Y386" s="470"/>
      <c r="Z386" s="491"/>
      <c r="AA386" s="470"/>
      <c r="AB386" s="470"/>
      <c r="AC386" s="470"/>
      <c r="AD386" s="492"/>
      <c r="AE386" s="470"/>
      <c r="AF386" s="470"/>
      <c r="AG386" s="470"/>
      <c r="AH386" s="493"/>
      <c r="AI386" s="493"/>
      <c r="AJ386" s="493"/>
      <c r="AK386" s="493"/>
      <c r="AL386" s="493"/>
      <c r="AM386" s="493"/>
      <c r="AN386" s="493"/>
      <c r="AO386" s="493"/>
      <c r="AP386" s="493"/>
      <c r="AQ386" s="494"/>
      <c r="AR386" s="494"/>
      <c r="AS386" s="494"/>
      <c r="AT386" s="494"/>
      <c r="AU386" s="495"/>
      <c r="AV386" s="495"/>
      <c r="AW386" s="495"/>
      <c r="AX386" s="495"/>
      <c r="AY386" s="495"/>
      <c r="AZ386" s="496"/>
    </row>
    <row r="387" spans="1:52" s="444" customFormat="1" ht="18" hidden="1" customHeight="1">
      <c r="A387" s="578">
        <f>IF(S$384&gt;0,1,0)</f>
        <v>0</v>
      </c>
      <c r="B387" s="445"/>
      <c r="C387" s="445"/>
      <c r="D387" s="445" t="s">
        <v>540</v>
      </c>
      <c r="E387" s="445" t="s">
        <v>809</v>
      </c>
      <c r="F387" s="445"/>
      <c r="G387" s="445"/>
      <c r="H387" s="445"/>
      <c r="I387" s="445"/>
      <c r="J387" s="492"/>
      <c r="K387" s="492"/>
      <c r="L387" s="492"/>
      <c r="M387" s="492"/>
      <c r="N387" s="445"/>
      <c r="O387" s="445"/>
      <c r="P387" s="445"/>
      <c r="Q387" s="445"/>
      <c r="R387" s="445"/>
      <c r="S387" s="445"/>
      <c r="T387" s="490"/>
      <c r="U387" s="490"/>
      <c r="V387" s="490"/>
      <c r="W387" s="490"/>
      <c r="X387" s="445"/>
      <c r="Y387" s="445"/>
      <c r="Z387" s="445"/>
      <c r="AA387" s="445"/>
      <c r="AB387" s="490"/>
      <c r="AC387" s="490"/>
      <c r="AD387" s="490"/>
      <c r="AE387" s="490"/>
      <c r="AF387" s="445"/>
      <c r="AG387" s="445"/>
      <c r="AH387" s="445"/>
      <c r="AI387" s="445"/>
      <c r="AJ387" s="445"/>
      <c r="AK387" s="445"/>
      <c r="AL387" s="445"/>
      <c r="AM387" s="445"/>
      <c r="AN387" s="445"/>
      <c r="AO387" s="445"/>
      <c r="AP387" s="445"/>
      <c r="AQ387" s="445"/>
      <c r="AR387" s="445"/>
      <c r="AS387" s="445"/>
      <c r="AT387" s="445"/>
      <c r="AU387" s="445"/>
      <c r="AV387" s="445"/>
      <c r="AW387" s="445"/>
      <c r="AX387" s="445"/>
      <c r="AY387" s="445"/>
    </row>
    <row r="388" spans="1:52" s="458" customFormat="1" ht="18" hidden="1" customHeight="1">
      <c r="A388" s="578">
        <f>IF(S$384&gt;0,1,0)</f>
        <v>0</v>
      </c>
      <c r="B388" s="445"/>
      <c r="C388" s="445"/>
      <c r="D388" s="445" t="s">
        <v>540</v>
      </c>
      <c r="E388" s="446" t="s">
        <v>810</v>
      </c>
      <c r="F388" s="446"/>
      <c r="G388" s="446"/>
      <c r="H388" s="446"/>
      <c r="I388" s="446"/>
      <c r="J388" s="446"/>
      <c r="K388" s="446"/>
      <c r="L388" s="446"/>
      <c r="M388" s="446"/>
      <c r="N388" s="446"/>
      <c r="O388" s="446"/>
      <c r="P388" s="446"/>
      <c r="Q388" s="446"/>
      <c r="R388" s="446"/>
      <c r="S388" s="446"/>
      <c r="T388" s="446"/>
      <c r="U388" s="446"/>
      <c r="V388" s="446"/>
      <c r="W388" s="446"/>
      <c r="X388" s="446"/>
      <c r="Y388" s="446"/>
      <c r="Z388" s="446"/>
      <c r="AA388" s="446"/>
      <c r="AB388" s="446"/>
      <c r="AC388" s="446"/>
      <c r="AD388" s="446"/>
      <c r="AE388" s="446"/>
      <c r="AF388" s="446"/>
      <c r="AG388" s="446"/>
      <c r="AH388" s="446"/>
      <c r="AI388" s="446"/>
      <c r="AJ388" s="446"/>
      <c r="AK388" s="446"/>
      <c r="AL388" s="446"/>
      <c r="AM388" s="446"/>
      <c r="AN388" s="446"/>
      <c r="AO388" s="446"/>
      <c r="AP388" s="446"/>
      <c r="AQ388" s="446"/>
      <c r="AR388" s="446"/>
      <c r="AS388" s="446"/>
      <c r="AT388" s="446"/>
      <c r="AU388" s="446"/>
      <c r="AV388" s="446"/>
      <c r="AW388" s="446"/>
      <c r="AX388" s="446"/>
      <c r="AY388" s="446"/>
      <c r="AZ388" s="486"/>
    </row>
    <row r="389" spans="1:52" s="459" customFormat="1" ht="18" hidden="1" customHeight="1">
      <c r="A389" s="578"/>
      <c r="B389" s="445"/>
      <c r="C389" s="445" t="s">
        <v>811</v>
      </c>
      <c r="D389" s="445"/>
      <c r="E389" s="497"/>
      <c r="F389" s="497"/>
      <c r="G389" s="497"/>
      <c r="H389" s="497"/>
      <c r="I389" s="497"/>
      <c r="J389" s="497"/>
      <c r="K389" s="497"/>
      <c r="L389" s="497"/>
      <c r="M389" s="497"/>
      <c r="N389" s="497"/>
      <c r="O389" s="497"/>
      <c r="P389" s="497"/>
      <c r="Q389" s="497"/>
      <c r="R389" s="497"/>
      <c r="S389" s="497"/>
      <c r="T389" s="497"/>
      <c r="U389" s="497"/>
      <c r="V389" s="497"/>
      <c r="W389" s="497"/>
      <c r="X389" s="497"/>
      <c r="Y389" s="497"/>
      <c r="Z389" s="497"/>
      <c r="AA389" s="497"/>
      <c r="AB389" s="497"/>
      <c r="AC389" s="497"/>
      <c r="AD389" s="497"/>
      <c r="AE389" s="497"/>
      <c r="AF389" s="497"/>
      <c r="AG389" s="497"/>
      <c r="AH389" s="497"/>
      <c r="AI389" s="497"/>
      <c r="AJ389" s="497"/>
      <c r="AK389" s="497"/>
      <c r="AL389" s="497"/>
      <c r="AM389" s="497"/>
      <c r="AN389" s="497"/>
      <c r="AO389" s="497"/>
      <c r="AP389" s="497"/>
      <c r="AQ389" s="497"/>
      <c r="AR389" s="497"/>
      <c r="AS389" s="497"/>
      <c r="AT389" s="497"/>
      <c r="AU389" s="497"/>
      <c r="AV389" s="497"/>
      <c r="AW389" s="497"/>
      <c r="AX389" s="497"/>
      <c r="AY389" s="497"/>
      <c r="AZ389" s="498"/>
    </row>
    <row r="390" spans="1:52" s="458" customFormat="1" ht="18" hidden="1" customHeight="1">
      <c r="A390" s="578"/>
      <c r="B390" s="445"/>
      <c r="C390" s="445"/>
      <c r="D390" s="445" t="s">
        <v>540</v>
      </c>
      <c r="E390" s="497" t="s">
        <v>812</v>
      </c>
      <c r="F390" s="497"/>
      <c r="G390" s="497"/>
      <c r="H390" s="497"/>
      <c r="I390" s="497"/>
      <c r="J390" s="497"/>
      <c r="K390" s="497"/>
      <c r="L390" s="497"/>
      <c r="M390" s="497"/>
      <c r="N390" s="497"/>
      <c r="O390" s="497"/>
      <c r="P390" s="497"/>
      <c r="Q390" s="497"/>
      <c r="R390" s="497"/>
      <c r="S390" s="497"/>
      <c r="T390" s="497"/>
      <c r="U390" s="497"/>
      <c r="V390" s="497"/>
      <c r="W390" s="497"/>
      <c r="X390" s="497"/>
      <c r="Y390" s="497"/>
      <c r="Z390" s="497"/>
      <c r="AA390" s="497"/>
      <c r="AB390" s="497"/>
      <c r="AC390" s="497"/>
      <c r="AD390" s="497"/>
      <c r="AE390" s="497"/>
      <c r="AF390" s="497"/>
      <c r="AG390" s="497"/>
      <c r="AH390" s="497"/>
      <c r="AI390" s="497"/>
      <c r="AJ390" s="497"/>
      <c r="AK390" s="497"/>
      <c r="AL390" s="497"/>
      <c r="AM390" s="497"/>
      <c r="AN390" s="497"/>
      <c r="AO390" s="497"/>
      <c r="AP390" s="497"/>
      <c r="AQ390" s="497"/>
      <c r="AR390" s="497"/>
      <c r="AS390" s="497"/>
      <c r="AT390" s="497"/>
      <c r="AU390" s="497"/>
      <c r="AV390" s="497"/>
      <c r="AW390" s="497"/>
      <c r="AX390" s="497"/>
      <c r="AY390" s="497"/>
      <c r="AZ390" s="498"/>
    </row>
    <row r="391" spans="1:52" s="458" customFormat="1" ht="18" hidden="1" customHeight="1">
      <c r="A391" s="578"/>
      <c r="B391" s="445"/>
      <c r="C391" s="445"/>
      <c r="D391" s="445" t="s">
        <v>540</v>
      </c>
      <c r="E391" s="497" t="s">
        <v>813</v>
      </c>
      <c r="F391" s="497"/>
      <c r="G391" s="497"/>
      <c r="H391" s="497"/>
      <c r="I391" s="497"/>
      <c r="J391" s="497"/>
      <c r="K391" s="497"/>
      <c r="L391" s="497"/>
      <c r="M391" s="497"/>
      <c r="N391" s="497"/>
      <c r="O391" s="497"/>
      <c r="P391" s="497"/>
      <c r="Q391" s="497"/>
      <c r="R391" s="497"/>
      <c r="S391" s="497"/>
      <c r="T391" s="497"/>
      <c r="U391" s="497"/>
      <c r="V391" s="497"/>
      <c r="W391" s="497"/>
      <c r="X391" s="497"/>
      <c r="Y391" s="497"/>
      <c r="Z391" s="497"/>
      <c r="AA391" s="497"/>
      <c r="AB391" s="497"/>
      <c r="AC391" s="497"/>
      <c r="AD391" s="497"/>
      <c r="AE391" s="497"/>
      <c r="AF391" s="497"/>
      <c r="AG391" s="497"/>
      <c r="AH391" s="497"/>
      <c r="AI391" s="497"/>
      <c r="AJ391" s="497"/>
      <c r="AK391" s="497"/>
      <c r="AL391" s="497"/>
      <c r="AM391" s="497"/>
      <c r="AN391" s="497"/>
      <c r="AO391" s="497"/>
      <c r="AP391" s="497"/>
      <c r="AQ391" s="497"/>
      <c r="AR391" s="497"/>
      <c r="AS391" s="497"/>
      <c r="AT391" s="497"/>
      <c r="AU391" s="497"/>
      <c r="AV391" s="497"/>
      <c r="AW391" s="497"/>
      <c r="AX391" s="497"/>
      <c r="AY391" s="497"/>
      <c r="AZ391" s="498"/>
    </row>
    <row r="392" spans="1:52" s="458" customFormat="1" ht="18" hidden="1" customHeight="1">
      <c r="A392" s="578"/>
      <c r="B392" s="445"/>
      <c r="C392" s="445" t="s">
        <v>814</v>
      </c>
      <c r="D392" s="445" t="s">
        <v>815</v>
      </c>
      <c r="E392" s="497"/>
      <c r="F392" s="497"/>
      <c r="G392" s="497"/>
      <c r="H392" s="497"/>
      <c r="I392" s="497"/>
      <c r="J392" s="497"/>
      <c r="K392" s="497"/>
      <c r="L392" s="497"/>
      <c r="M392" s="497"/>
      <c r="N392" s="497"/>
      <c r="O392" s="497"/>
      <c r="P392" s="497"/>
      <c r="Q392" s="497"/>
      <c r="R392" s="497"/>
      <c r="S392" s="497"/>
      <c r="T392" s="497"/>
      <c r="U392" s="497"/>
      <c r="V392" s="497"/>
      <c r="W392" s="497"/>
      <c r="X392" s="497"/>
      <c r="Y392" s="497"/>
      <c r="Z392" s="497"/>
      <c r="AA392" s="497"/>
      <c r="AB392" s="497"/>
      <c r="AC392" s="497"/>
      <c r="AD392" s="497"/>
      <c r="AE392" s="497"/>
      <c r="AF392" s="497"/>
      <c r="AG392" s="497"/>
      <c r="AH392" s="497"/>
      <c r="AI392" s="497"/>
      <c r="AJ392" s="497"/>
      <c r="AK392" s="497"/>
      <c r="AL392" s="497"/>
      <c r="AM392" s="497"/>
      <c r="AN392" s="497"/>
      <c r="AO392" s="497"/>
      <c r="AP392" s="497"/>
      <c r="AQ392" s="497"/>
      <c r="AR392" s="497"/>
      <c r="AS392" s="497"/>
      <c r="AT392" s="497"/>
      <c r="AU392" s="497"/>
      <c r="AV392" s="497"/>
      <c r="AW392" s="497"/>
      <c r="AX392" s="497"/>
      <c r="AY392" s="497"/>
      <c r="AZ392" s="498"/>
    </row>
    <row r="393" spans="1:52" s="458" customFormat="1" ht="18" hidden="1" customHeight="1">
      <c r="A393" s="578"/>
      <c r="B393" s="445"/>
      <c r="C393" s="445"/>
      <c r="D393" s="445" t="s">
        <v>540</v>
      </c>
      <c r="E393" s="497" t="s">
        <v>816</v>
      </c>
      <c r="F393" s="497"/>
      <c r="G393" s="497"/>
      <c r="H393" s="497"/>
      <c r="I393" s="497"/>
      <c r="J393" s="497"/>
      <c r="K393" s="497"/>
      <c r="L393" s="497"/>
      <c r="M393" s="497"/>
      <c r="N393" s="497"/>
      <c r="O393" s="497"/>
      <c r="P393" s="497"/>
      <c r="Q393" s="497"/>
      <c r="R393" s="497"/>
      <c r="S393" s="497"/>
      <c r="T393" s="497"/>
      <c r="U393" s="497"/>
      <c r="V393" s="497"/>
      <c r="W393" s="497"/>
      <c r="X393" s="497"/>
      <c r="Y393" s="497"/>
      <c r="Z393" s="497"/>
      <c r="AA393" s="497"/>
      <c r="AB393" s="497"/>
      <c r="AC393" s="497"/>
      <c r="AD393" s="497"/>
      <c r="AE393" s="497"/>
      <c r="AF393" s="497"/>
      <c r="AG393" s="497"/>
      <c r="AH393" s="497"/>
      <c r="AI393" s="497"/>
      <c r="AJ393" s="497"/>
      <c r="AK393" s="497"/>
      <c r="AL393" s="497"/>
      <c r="AM393" s="497"/>
      <c r="AN393" s="497"/>
      <c r="AO393" s="497"/>
      <c r="AP393" s="497"/>
      <c r="AQ393" s="497"/>
      <c r="AR393" s="497"/>
      <c r="AS393" s="497"/>
      <c r="AT393" s="497"/>
      <c r="AU393" s="497"/>
      <c r="AV393" s="497"/>
      <c r="AW393" s="497"/>
      <c r="AX393" s="497"/>
      <c r="AY393" s="497"/>
      <c r="AZ393" s="498"/>
    </row>
    <row r="394" spans="1:52" s="458" customFormat="1" ht="18" hidden="1" customHeight="1">
      <c r="A394" s="578"/>
      <c r="B394" s="445"/>
      <c r="C394" s="445"/>
      <c r="D394" s="445" t="s">
        <v>540</v>
      </c>
      <c r="E394" s="497" t="s">
        <v>817</v>
      </c>
      <c r="F394" s="497"/>
      <c r="G394" s="497"/>
      <c r="H394" s="497"/>
      <c r="I394" s="497"/>
      <c r="J394" s="497"/>
      <c r="K394" s="497"/>
      <c r="L394" s="497"/>
      <c r="M394" s="497"/>
      <c r="N394" s="497"/>
      <c r="O394" s="497"/>
      <c r="P394" s="497"/>
      <c r="Q394" s="497"/>
      <c r="R394" s="497"/>
      <c r="S394" s="497"/>
      <c r="T394" s="497"/>
      <c r="U394" s="497"/>
      <c r="V394" s="497"/>
      <c r="W394" s="497"/>
      <c r="X394" s="497"/>
      <c r="Y394" s="497"/>
      <c r="Z394" s="497"/>
      <c r="AA394" s="497"/>
      <c r="AB394" s="497"/>
      <c r="AC394" s="497"/>
      <c r="AD394" s="497"/>
      <c r="AE394" s="497"/>
      <c r="AF394" s="497"/>
      <c r="AG394" s="497"/>
      <c r="AH394" s="497"/>
      <c r="AI394" s="497"/>
      <c r="AJ394" s="497"/>
      <c r="AK394" s="497"/>
      <c r="AL394" s="497"/>
      <c r="AM394" s="497"/>
      <c r="AN394" s="497"/>
      <c r="AO394" s="497"/>
      <c r="AP394" s="497"/>
      <c r="AQ394" s="497"/>
      <c r="AR394" s="497"/>
      <c r="AS394" s="497"/>
      <c r="AT394" s="497"/>
      <c r="AU394" s="497"/>
      <c r="AV394" s="497"/>
      <c r="AW394" s="497"/>
      <c r="AX394" s="497"/>
      <c r="AY394" s="497"/>
      <c r="AZ394" s="498"/>
    </row>
    <row r="395" spans="1:52" s="458" customFormat="1" ht="18" hidden="1" customHeight="1">
      <c r="A395" s="578"/>
      <c r="B395" s="445"/>
      <c r="C395" s="445"/>
      <c r="D395" s="445" t="s">
        <v>540</v>
      </c>
      <c r="E395" s="497" t="s">
        <v>818</v>
      </c>
      <c r="F395" s="497"/>
      <c r="G395" s="497"/>
      <c r="H395" s="497"/>
      <c r="I395" s="497"/>
      <c r="J395" s="497"/>
      <c r="K395" s="497"/>
      <c r="L395" s="497"/>
      <c r="M395" s="497"/>
      <c r="N395" s="497"/>
      <c r="O395" s="497"/>
      <c r="P395" s="497"/>
      <c r="Q395" s="497"/>
      <c r="R395" s="497"/>
      <c r="S395" s="497"/>
      <c r="T395" s="497"/>
      <c r="U395" s="497"/>
      <c r="V395" s="497"/>
      <c r="W395" s="497"/>
      <c r="X395" s="497"/>
      <c r="Y395" s="497"/>
      <c r="Z395" s="497"/>
      <c r="AA395" s="497"/>
      <c r="AB395" s="497"/>
      <c r="AC395" s="497"/>
      <c r="AD395" s="497"/>
      <c r="AE395" s="497"/>
      <c r="AF395" s="497"/>
      <c r="AG395" s="497"/>
      <c r="AH395" s="497"/>
      <c r="AI395" s="497"/>
      <c r="AJ395" s="497"/>
      <c r="AK395" s="497"/>
      <c r="AL395" s="497"/>
      <c r="AM395" s="497"/>
      <c r="AN395" s="497"/>
      <c r="AO395" s="497"/>
      <c r="AP395" s="497"/>
      <c r="AQ395" s="497"/>
      <c r="AR395" s="497"/>
      <c r="AS395" s="497"/>
      <c r="AT395" s="497"/>
      <c r="AU395" s="497"/>
      <c r="AV395" s="497"/>
      <c r="AW395" s="497"/>
      <c r="AX395" s="497"/>
      <c r="AY395" s="497"/>
      <c r="AZ395" s="498"/>
    </row>
    <row r="396" spans="1:52" s="458" customFormat="1" ht="18" hidden="1" customHeight="1">
      <c r="A396" s="578"/>
      <c r="B396" s="445"/>
      <c r="C396" s="445"/>
      <c r="D396" s="445" t="s">
        <v>540</v>
      </c>
      <c r="E396" s="497" t="s">
        <v>819</v>
      </c>
      <c r="F396" s="497"/>
      <c r="G396" s="497"/>
      <c r="H396" s="497"/>
      <c r="I396" s="497"/>
      <c r="J396" s="497"/>
      <c r="K396" s="497"/>
      <c r="L396" s="497"/>
      <c r="M396" s="497"/>
      <c r="N396" s="497"/>
      <c r="O396" s="497"/>
      <c r="P396" s="497"/>
      <c r="Q396" s="497"/>
      <c r="R396" s="497"/>
      <c r="S396" s="497"/>
      <c r="T396" s="497"/>
      <c r="U396" s="497"/>
      <c r="V396" s="497"/>
      <c r="W396" s="497"/>
      <c r="X396" s="497"/>
      <c r="Y396" s="497"/>
      <c r="Z396" s="497"/>
      <c r="AA396" s="497"/>
      <c r="AB396" s="497"/>
      <c r="AC396" s="497"/>
      <c r="AD396" s="497"/>
      <c r="AE396" s="497"/>
      <c r="AF396" s="497"/>
      <c r="AG396" s="497"/>
      <c r="AH396" s="497"/>
      <c r="AI396" s="497"/>
      <c r="AJ396" s="497"/>
      <c r="AK396" s="497"/>
      <c r="AL396" s="497"/>
      <c r="AM396" s="497"/>
      <c r="AN396" s="497"/>
      <c r="AO396" s="497"/>
      <c r="AP396" s="497"/>
      <c r="AQ396" s="497"/>
      <c r="AR396" s="497"/>
      <c r="AS396" s="497"/>
      <c r="AT396" s="497"/>
      <c r="AU396" s="497"/>
      <c r="AV396" s="497"/>
      <c r="AW396" s="497"/>
      <c r="AX396" s="497"/>
      <c r="AY396" s="497"/>
      <c r="AZ396" s="498"/>
    </row>
    <row r="397" spans="1:52" s="458" customFormat="1" ht="18" hidden="1" customHeight="1">
      <c r="A397" s="578"/>
      <c r="B397" s="445"/>
      <c r="C397" s="445"/>
      <c r="D397" s="445" t="s">
        <v>540</v>
      </c>
      <c r="E397" s="497" t="s">
        <v>820</v>
      </c>
      <c r="F397" s="497"/>
      <c r="G397" s="497"/>
      <c r="H397" s="497"/>
      <c r="I397" s="497"/>
      <c r="J397" s="497"/>
      <c r="K397" s="497"/>
      <c r="L397" s="497"/>
      <c r="M397" s="497"/>
      <c r="N397" s="497"/>
      <c r="O397" s="497"/>
      <c r="P397" s="497"/>
      <c r="Q397" s="497"/>
      <c r="R397" s="497"/>
      <c r="S397" s="497"/>
      <c r="T397" s="497"/>
      <c r="U397" s="497"/>
      <c r="V397" s="497"/>
      <c r="W397" s="497"/>
      <c r="X397" s="497"/>
      <c r="Y397" s="497"/>
      <c r="Z397" s="497"/>
      <c r="AA397" s="497"/>
      <c r="AB397" s="497"/>
      <c r="AC397" s="497"/>
      <c r="AD397" s="497"/>
      <c r="AE397" s="497"/>
      <c r="AF397" s="497"/>
      <c r="AG397" s="497"/>
      <c r="AH397" s="497"/>
      <c r="AI397" s="497"/>
      <c r="AJ397" s="497"/>
      <c r="AK397" s="497"/>
      <c r="AL397" s="497"/>
      <c r="AM397" s="497"/>
      <c r="AN397" s="497"/>
      <c r="AO397" s="497"/>
      <c r="AP397" s="497"/>
      <c r="AQ397" s="497"/>
      <c r="AR397" s="497"/>
      <c r="AS397" s="497"/>
      <c r="AT397" s="497"/>
      <c r="AU397" s="497"/>
      <c r="AV397" s="497"/>
      <c r="AW397" s="497"/>
      <c r="AX397" s="497"/>
      <c r="AY397" s="497"/>
      <c r="AZ397" s="498"/>
    </row>
    <row r="398" spans="1:52" s="458" customFormat="1" ht="18" hidden="1" customHeight="1">
      <c r="A398" s="578"/>
      <c r="B398" s="445"/>
      <c r="C398" s="445"/>
      <c r="D398" s="445" t="s">
        <v>540</v>
      </c>
      <c r="E398" s="497" t="s">
        <v>821</v>
      </c>
      <c r="F398" s="497"/>
      <c r="G398" s="497"/>
      <c r="H398" s="497"/>
      <c r="I398" s="497"/>
      <c r="J398" s="497"/>
      <c r="K398" s="497"/>
      <c r="L398" s="497"/>
      <c r="M398" s="497"/>
      <c r="N398" s="497"/>
      <c r="O398" s="497"/>
      <c r="P398" s="497"/>
      <c r="Q398" s="497"/>
      <c r="R398" s="497"/>
      <c r="S398" s="497"/>
      <c r="T398" s="497"/>
      <c r="U398" s="497"/>
      <c r="V398" s="497"/>
      <c r="W398" s="497"/>
      <c r="X398" s="497"/>
      <c r="Y398" s="497"/>
      <c r="Z398" s="497"/>
      <c r="AA398" s="497"/>
      <c r="AB398" s="497"/>
      <c r="AC398" s="497"/>
      <c r="AD398" s="497"/>
      <c r="AE398" s="497"/>
      <c r="AF398" s="497"/>
      <c r="AG398" s="497"/>
      <c r="AH398" s="497"/>
      <c r="AI398" s="497"/>
      <c r="AJ398" s="497"/>
      <c r="AK398" s="497"/>
      <c r="AL398" s="497"/>
      <c r="AM398" s="497"/>
      <c r="AN398" s="497"/>
      <c r="AO398" s="497"/>
      <c r="AP398" s="497"/>
      <c r="AQ398" s="497"/>
      <c r="AR398" s="497"/>
      <c r="AS398" s="497"/>
      <c r="AT398" s="497"/>
      <c r="AU398" s="497"/>
      <c r="AV398" s="497"/>
      <c r="AW398" s="497"/>
      <c r="AX398" s="497"/>
      <c r="AY398" s="497"/>
      <c r="AZ398" s="498"/>
    </row>
    <row r="399" spans="1:52" s="458" customFormat="1" ht="18" hidden="1" customHeight="1">
      <c r="A399" s="578"/>
      <c r="B399" s="445"/>
      <c r="C399" s="445"/>
      <c r="D399" s="445" t="s">
        <v>540</v>
      </c>
      <c r="E399" s="497" t="s">
        <v>822</v>
      </c>
      <c r="F399" s="497"/>
      <c r="G399" s="497"/>
      <c r="H399" s="497"/>
      <c r="I399" s="497"/>
      <c r="J399" s="497"/>
      <c r="K399" s="497"/>
      <c r="L399" s="497"/>
      <c r="M399" s="497"/>
      <c r="N399" s="497"/>
      <c r="O399" s="497"/>
      <c r="P399" s="497"/>
      <c r="Q399" s="497"/>
      <c r="R399" s="497"/>
      <c r="S399" s="497"/>
      <c r="T399" s="497"/>
      <c r="U399" s="497"/>
      <c r="V399" s="497"/>
      <c r="W399" s="497"/>
      <c r="X399" s="497"/>
      <c r="Y399" s="497"/>
      <c r="Z399" s="497"/>
      <c r="AA399" s="497"/>
      <c r="AB399" s="497"/>
      <c r="AC399" s="497"/>
      <c r="AD399" s="497"/>
      <c r="AE399" s="497"/>
      <c r="AF399" s="497"/>
      <c r="AG399" s="497"/>
      <c r="AH399" s="497"/>
      <c r="AI399" s="497"/>
      <c r="AJ399" s="497"/>
      <c r="AK399" s="497"/>
      <c r="AL399" s="497"/>
      <c r="AM399" s="497"/>
      <c r="AN399" s="497"/>
      <c r="AO399" s="497"/>
      <c r="AP399" s="497"/>
      <c r="AQ399" s="497"/>
      <c r="AR399" s="497"/>
      <c r="AS399" s="497"/>
      <c r="AT399" s="497"/>
      <c r="AU399" s="497"/>
      <c r="AV399" s="497"/>
      <c r="AW399" s="497"/>
      <c r="AX399" s="497"/>
      <c r="AY399" s="497"/>
      <c r="AZ399" s="498"/>
    </row>
    <row r="400" spans="1:52" s="458" customFormat="1" ht="18" customHeight="1" thickBot="1">
      <c r="A400" s="578">
        <f>IF(K$369&gt;0,1,0)</f>
        <v>0</v>
      </c>
      <c r="B400" s="445"/>
      <c r="C400" s="445"/>
      <c r="D400" s="497"/>
      <c r="E400" s="499"/>
      <c r="F400" s="499"/>
      <c r="G400" s="499"/>
      <c r="H400" s="499"/>
      <c r="I400" s="499"/>
      <c r="J400" s="499"/>
      <c r="K400" s="499"/>
      <c r="L400" s="499"/>
      <c r="M400" s="499"/>
      <c r="N400" s="499"/>
      <c r="O400" s="499"/>
      <c r="P400" s="499"/>
      <c r="Q400" s="499"/>
      <c r="R400" s="499"/>
      <c r="S400" s="499"/>
      <c r="T400" s="499"/>
      <c r="U400" s="499"/>
      <c r="V400" s="499"/>
      <c r="W400" s="499"/>
      <c r="X400" s="499"/>
      <c r="Y400" s="499"/>
      <c r="Z400" s="499"/>
      <c r="AA400" s="499"/>
      <c r="AB400" s="499"/>
      <c r="AC400" s="499"/>
      <c r="AD400" s="499"/>
      <c r="AE400" s="499"/>
      <c r="AF400" s="499"/>
      <c r="AG400" s="499"/>
      <c r="AH400" s="499"/>
      <c r="AI400" s="499"/>
      <c r="AJ400" s="499"/>
      <c r="AK400" s="499"/>
      <c r="AL400" s="499"/>
      <c r="AM400" s="499"/>
      <c r="AN400" s="499"/>
      <c r="AO400" s="499"/>
      <c r="AP400" s="499"/>
      <c r="AQ400" s="499"/>
      <c r="AR400" s="499"/>
      <c r="AS400" s="499"/>
      <c r="AT400" s="499"/>
      <c r="AU400" s="499"/>
      <c r="AV400" s="499"/>
      <c r="AW400" s="499"/>
      <c r="AX400" s="499"/>
      <c r="AY400" s="499"/>
      <c r="AZ400" s="498"/>
    </row>
    <row r="401" spans="1:51" s="435" customFormat="1" ht="17.25" hidden="1" thickBot="1">
      <c r="A401" s="436"/>
    </row>
    <row r="402" spans="1:51" s="435" customFormat="1" ht="17.25" hidden="1" thickBot="1">
      <c r="A402" s="436"/>
    </row>
    <row r="403" spans="1:51" s="435" customFormat="1" ht="17.25" hidden="1" thickBot="1">
      <c r="A403" s="436"/>
    </row>
    <row r="404" spans="1:51" s="435" customFormat="1" ht="17.25" hidden="1" thickBot="1">
      <c r="A404" s="436"/>
    </row>
    <row r="405" spans="1:51" s="435" customFormat="1" ht="17.25" hidden="1" thickBot="1">
      <c r="A405" s="436"/>
    </row>
    <row r="406" spans="1:51" s="435" customFormat="1" ht="17.25" hidden="1" thickBot="1">
      <c r="A406" s="436"/>
    </row>
    <row r="407" spans="1:51" s="435" customFormat="1" ht="17.25" hidden="1" thickBot="1">
      <c r="A407" s="578"/>
    </row>
    <row r="408" spans="1:51" s="435" customFormat="1" ht="17.25" hidden="1" thickBot="1">
      <c r="A408" s="578"/>
    </row>
    <row r="409" spans="1:51" ht="33" thickTop="1" thickBot="1">
      <c r="A409" s="578">
        <f t="shared" ref="A409:A442" si="8">IF(K$426&gt;0,1,0)</f>
        <v>0</v>
      </c>
      <c r="B409" s="2167" t="s">
        <v>823</v>
      </c>
      <c r="C409" s="2168"/>
      <c r="D409" s="2168"/>
      <c r="E409" s="2168"/>
      <c r="F409" s="2168"/>
      <c r="G409" s="2168"/>
      <c r="H409" s="2168"/>
      <c r="I409" s="2168"/>
      <c r="J409" s="2168"/>
      <c r="K409" s="2168"/>
      <c r="L409" s="2168"/>
      <c r="M409" s="2168"/>
      <c r="N409" s="2168"/>
      <c r="O409" s="2168"/>
      <c r="P409" s="2168"/>
      <c r="Q409" s="2168"/>
      <c r="R409" s="2168"/>
      <c r="S409" s="2168"/>
      <c r="T409" s="2168"/>
      <c r="U409" s="2168"/>
      <c r="V409" s="2168"/>
      <c r="W409" s="2168"/>
      <c r="X409" s="2168"/>
      <c r="Y409" s="2168"/>
      <c r="Z409" s="2168"/>
      <c r="AA409" s="2168"/>
      <c r="AB409" s="2168"/>
      <c r="AC409" s="2168"/>
      <c r="AD409" s="2168"/>
      <c r="AE409" s="2168"/>
      <c r="AF409" s="2168"/>
      <c r="AG409" s="2168"/>
      <c r="AH409" s="2168"/>
      <c r="AI409" s="2168"/>
      <c r="AJ409" s="2168"/>
      <c r="AK409" s="2168"/>
      <c r="AL409" s="2168"/>
      <c r="AM409" s="2168"/>
      <c r="AN409" s="2168"/>
      <c r="AO409" s="2168"/>
      <c r="AP409" s="2168"/>
      <c r="AQ409" s="2168"/>
      <c r="AR409" s="2168"/>
      <c r="AS409" s="2168"/>
      <c r="AT409" s="2168"/>
      <c r="AU409" s="2168"/>
      <c r="AV409" s="2168"/>
      <c r="AW409" s="2168"/>
      <c r="AX409" s="2168"/>
      <c r="AY409" s="2169"/>
    </row>
    <row r="410" spans="1:51" ht="20.25" thickTop="1">
      <c r="A410" s="578">
        <f t="shared" si="8"/>
        <v>0</v>
      </c>
      <c r="B410" s="581"/>
      <c r="C410" s="581"/>
      <c r="D410" s="581"/>
      <c r="E410" s="581"/>
      <c r="F410" s="2120" t="s">
        <v>768</v>
      </c>
      <c r="G410" s="2120"/>
      <c r="H410" s="2120"/>
      <c r="I410" s="2120"/>
      <c r="J410" s="2120"/>
      <c r="K410" s="2120"/>
      <c r="L410" s="2172">
        <f>'6-3표준조사(4)'!K604</f>
        <v>0</v>
      </c>
      <c r="M410" s="2121"/>
      <c r="N410" s="2121"/>
      <c r="O410" s="2121"/>
      <c r="P410" s="2121"/>
      <c r="Q410" s="2121"/>
      <c r="R410" s="582"/>
      <c r="S410" s="582"/>
      <c r="T410" s="2120" t="s">
        <v>769</v>
      </c>
      <c r="U410" s="2120"/>
      <c r="V410" s="2120"/>
      <c r="W410" s="2120"/>
      <c r="X410" s="2120"/>
      <c r="Y410" s="2120"/>
      <c r="Z410" s="2172">
        <f>'6-3표준조사(4)'!L604</f>
        <v>0</v>
      </c>
      <c r="AA410" s="2121"/>
      <c r="AB410" s="2121"/>
      <c r="AC410" s="2121"/>
      <c r="AD410" s="2121"/>
      <c r="AE410" s="2121"/>
      <c r="AF410" s="582"/>
      <c r="AG410" s="582"/>
      <c r="AH410" s="2120" t="s">
        <v>770</v>
      </c>
      <c r="AI410" s="2120"/>
      <c r="AJ410" s="2120"/>
      <c r="AK410" s="2120"/>
      <c r="AL410" s="2120"/>
      <c r="AM410" s="2120"/>
      <c r="AN410" s="2120"/>
      <c r="AO410" s="2121">
        <f>'6-3표준조사(4)'!R604</f>
        <v>0</v>
      </c>
      <c r="AP410" s="2121"/>
      <c r="AQ410" s="2121"/>
      <c r="AR410" s="2121"/>
      <c r="AS410" s="2121"/>
      <c r="AT410" s="2121"/>
      <c r="AU410" s="583"/>
      <c r="AV410" s="583"/>
      <c r="AW410" s="583"/>
      <c r="AX410" s="583"/>
      <c r="AY410" s="581"/>
    </row>
    <row r="411" spans="1:51">
      <c r="A411" s="578">
        <f t="shared" si="8"/>
        <v>0</v>
      </c>
      <c r="B411" s="579"/>
      <c r="C411" s="579"/>
      <c r="D411" s="579"/>
      <c r="E411" s="579"/>
      <c r="F411" s="579"/>
      <c r="G411" s="579"/>
      <c r="H411" s="579"/>
      <c r="I411" s="579"/>
      <c r="J411" s="579"/>
      <c r="K411" s="579"/>
      <c r="L411" s="579"/>
      <c r="M411" s="579"/>
      <c r="N411" s="579"/>
      <c r="O411" s="579"/>
      <c r="P411" s="579"/>
      <c r="Q411" s="579"/>
      <c r="R411" s="579"/>
      <c r="S411" s="579"/>
      <c r="T411" s="579"/>
      <c r="U411" s="579"/>
      <c r="V411" s="579"/>
      <c r="W411" s="579"/>
      <c r="X411" s="579"/>
      <c r="Y411" s="579"/>
      <c r="Z411" s="579"/>
      <c r="AA411" s="579"/>
      <c r="AB411" s="579"/>
      <c r="AC411" s="579"/>
      <c r="AD411" s="579"/>
      <c r="AE411" s="579"/>
      <c r="AF411" s="579"/>
      <c r="AG411" s="579"/>
      <c r="AH411" s="579"/>
      <c r="AI411" s="579"/>
      <c r="AJ411" s="579"/>
      <c r="AK411" s="579"/>
      <c r="AL411" s="579"/>
      <c r="AM411" s="579"/>
      <c r="AN411" s="579"/>
      <c r="AO411" s="579"/>
      <c r="AP411" s="579"/>
      <c r="AQ411" s="579"/>
      <c r="AR411" s="579"/>
      <c r="AS411" s="579"/>
      <c r="AT411" s="579"/>
      <c r="AU411" s="579"/>
      <c r="AV411" s="579"/>
      <c r="AW411" s="579"/>
      <c r="AX411" s="579"/>
      <c r="AY411" s="579"/>
    </row>
    <row r="412" spans="1:51">
      <c r="A412" s="578">
        <f t="shared" si="8"/>
        <v>0</v>
      </c>
      <c r="B412" s="2116" t="s">
        <v>771</v>
      </c>
      <c r="C412" s="2116"/>
      <c r="D412" s="2116"/>
      <c r="E412" s="2116"/>
      <c r="F412" s="2116"/>
      <c r="G412" s="2116"/>
      <c r="H412" s="2116"/>
      <c r="I412" s="2116"/>
      <c r="J412" s="2116"/>
      <c r="K412" s="2116"/>
      <c r="L412" s="2116"/>
      <c r="M412" s="2116"/>
      <c r="N412" s="2116"/>
      <c r="O412" s="2116"/>
      <c r="P412" s="2116"/>
      <c r="Q412" s="2116"/>
      <c r="R412" s="2116"/>
      <c r="S412" s="2116"/>
      <c r="T412" s="2116"/>
      <c r="U412" s="2116"/>
      <c r="V412" s="2116"/>
      <c r="W412" s="2116"/>
      <c r="X412" s="2116"/>
      <c r="Y412" s="2116"/>
      <c r="Z412" s="2116"/>
      <c r="AA412" s="2116"/>
      <c r="AB412" s="2116"/>
      <c r="AC412" s="2116"/>
      <c r="AD412" s="2116"/>
      <c r="AE412" s="2116"/>
      <c r="AF412" s="2116"/>
      <c r="AG412" s="2116"/>
      <c r="AH412" s="2116"/>
      <c r="AI412" s="2116"/>
      <c r="AJ412" s="2116"/>
      <c r="AK412" s="2116"/>
      <c r="AL412" s="2116"/>
      <c r="AM412" s="2116"/>
      <c r="AN412" s="2116"/>
      <c r="AO412" s="2116"/>
      <c r="AP412" s="2116"/>
      <c r="AQ412" s="2116"/>
      <c r="AR412" s="2116"/>
      <c r="AS412" s="2116"/>
      <c r="AT412" s="2116"/>
      <c r="AU412" s="2116"/>
      <c r="AV412" s="2116"/>
      <c r="AW412" s="2116"/>
      <c r="AX412" s="2116"/>
      <c r="AY412" s="2116"/>
    </row>
    <row r="413" spans="1:51">
      <c r="A413" s="578">
        <f t="shared" si="8"/>
        <v>0</v>
      </c>
      <c r="B413" s="587"/>
      <c r="C413" s="587" t="s">
        <v>772</v>
      </c>
      <c r="D413" s="588" t="s">
        <v>773</v>
      </c>
      <c r="E413" s="588"/>
      <c r="F413" s="589"/>
      <c r="G413" s="589"/>
      <c r="H413" s="589"/>
      <c r="I413" s="589"/>
      <c r="J413" s="590"/>
      <c r="K413" s="587"/>
      <c r="L413" s="587"/>
      <c r="M413" s="588"/>
      <c r="N413" s="588"/>
      <c r="O413" s="590"/>
      <c r="P413" s="588"/>
      <c r="Q413" s="588"/>
      <c r="R413" s="588"/>
      <c r="S413" s="588"/>
      <c r="T413" s="588"/>
      <c r="U413" s="588"/>
      <c r="V413" s="588"/>
      <c r="W413" s="588"/>
      <c r="X413" s="588"/>
      <c r="Y413" s="588"/>
      <c r="Z413" s="588"/>
      <c r="AA413" s="588"/>
      <c r="AB413" s="588"/>
      <c r="AC413" s="588"/>
      <c r="AD413" s="588"/>
      <c r="AE413" s="588"/>
      <c r="AF413" s="587"/>
      <c r="AG413" s="587"/>
      <c r="AH413" s="587"/>
      <c r="AI413" s="587"/>
      <c r="AJ413" s="587"/>
      <c r="AK413" s="587"/>
      <c r="AL413" s="587"/>
      <c r="AM413" s="587"/>
      <c r="AN413" s="587"/>
      <c r="AO413" s="587"/>
      <c r="AP413" s="587"/>
      <c r="AQ413" s="587"/>
      <c r="AR413" s="587"/>
      <c r="AS413" s="587"/>
      <c r="AT413" s="587"/>
      <c r="AU413" s="587"/>
      <c r="AV413" s="587"/>
      <c r="AW413" s="587"/>
      <c r="AX413" s="587"/>
      <c r="AY413" s="587"/>
    </row>
    <row r="414" spans="1:51">
      <c r="A414" s="578">
        <f t="shared" si="8"/>
        <v>0</v>
      </c>
      <c r="B414" s="587"/>
      <c r="C414" s="587"/>
      <c r="D414" s="587" t="s">
        <v>540</v>
      </c>
      <c r="E414" s="588" t="str">
        <f>CONCATENATE(L410," 임반 ",Z410," 소반 은 해발고",'6-3표준조사(4)'!W603,"m ~ ",'6-3표준조사(4)'!W604,"m 사이에 분포한다.")</f>
        <v>0 임반 0 소반 은 해발고m ~ m 사이에 분포한다.</v>
      </c>
      <c r="F414" s="588"/>
      <c r="G414" s="588"/>
      <c r="H414" s="588"/>
      <c r="I414" s="588"/>
      <c r="J414" s="588"/>
      <c r="K414" s="588"/>
      <c r="L414" s="588"/>
      <c r="M414" s="588"/>
      <c r="N414" s="588"/>
      <c r="O414" s="588"/>
      <c r="P414" s="588"/>
      <c r="Q414" s="588"/>
      <c r="R414" s="588"/>
      <c r="S414" s="588"/>
      <c r="T414" s="588"/>
      <c r="U414" s="588"/>
      <c r="V414" s="588"/>
      <c r="W414" s="588"/>
      <c r="X414" s="588"/>
      <c r="Y414" s="588"/>
      <c r="Z414" s="588"/>
      <c r="AA414" s="588"/>
      <c r="AB414" s="588"/>
      <c r="AC414" s="588"/>
      <c r="AD414" s="588"/>
      <c r="AE414" s="588"/>
      <c r="AF414" s="588"/>
      <c r="AG414" s="588"/>
      <c r="AH414" s="588"/>
      <c r="AI414" s="588"/>
      <c r="AJ414" s="591"/>
      <c r="AK414" s="591"/>
      <c r="AL414" s="591"/>
      <c r="AM414" s="588"/>
      <c r="AN414" s="588"/>
      <c r="AO414" s="588"/>
      <c r="AP414" s="588"/>
      <c r="AQ414" s="588"/>
      <c r="AR414" s="588"/>
      <c r="AS414" s="588"/>
      <c r="AT414" s="588"/>
      <c r="AU414" s="588"/>
      <c r="AV414" s="588"/>
      <c r="AW414" s="588"/>
      <c r="AX414" s="588"/>
      <c r="AY414" s="588"/>
    </row>
    <row r="415" spans="1:51">
      <c r="A415" s="578">
        <f t="shared" si="8"/>
        <v>0</v>
      </c>
      <c r="B415" s="587"/>
      <c r="C415" s="587"/>
      <c r="D415" s="587" t="s">
        <v>540</v>
      </c>
      <c r="E415" s="587" t="str">
        <f>CONCATENATE("소반의 경사도는 평균 ",'6-3표준조사(4)'!W605,"˚로 ",'6-3표준조사(4)'!P606,"경사이고, 임지의 잔재를 제외하고 장애물은 많지 않다.")</f>
        <v>소반의 경사도는 평균 ˚로 완 (15˚ 이하)경사이고, 임지의 잔재를 제외하고 장애물은 많지 않다.</v>
      </c>
      <c r="F415" s="587"/>
      <c r="G415" s="587"/>
      <c r="H415" s="587"/>
      <c r="I415" s="587"/>
      <c r="J415" s="587"/>
      <c r="K415" s="587"/>
      <c r="L415" s="587"/>
      <c r="M415" s="587"/>
      <c r="N415" s="587"/>
      <c r="O415" s="587"/>
      <c r="P415" s="587"/>
      <c r="Q415" s="587"/>
      <c r="R415" s="587"/>
      <c r="S415" s="587"/>
      <c r="T415" s="587"/>
      <c r="U415" s="587"/>
      <c r="V415" s="587"/>
      <c r="W415" s="587"/>
      <c r="X415" s="587"/>
      <c r="Y415" s="587"/>
      <c r="Z415" s="587"/>
      <c r="AA415" s="587"/>
      <c r="AB415" s="587"/>
      <c r="AC415" s="587"/>
      <c r="AD415" s="587"/>
      <c r="AE415" s="587"/>
      <c r="AF415" s="587"/>
      <c r="AG415" s="587"/>
      <c r="AH415" s="587"/>
      <c r="AI415" s="587"/>
      <c r="AJ415" s="587"/>
      <c r="AK415" s="587"/>
      <c r="AL415" s="587"/>
      <c r="AM415" s="587"/>
      <c r="AN415" s="587"/>
      <c r="AO415" s="587"/>
      <c r="AP415" s="587"/>
      <c r="AQ415" s="587"/>
      <c r="AR415" s="587"/>
      <c r="AS415" s="587"/>
      <c r="AT415" s="587"/>
      <c r="AU415" s="587"/>
      <c r="AV415" s="587"/>
      <c r="AW415" s="587"/>
      <c r="AX415" s="587"/>
      <c r="AY415" s="587"/>
    </row>
    <row r="416" spans="1:51">
      <c r="A416" s="578">
        <f t="shared" si="8"/>
        <v>0</v>
      </c>
      <c r="B416" s="587"/>
      <c r="C416" s="587" t="s">
        <v>405</v>
      </c>
      <c r="D416" s="587" t="s">
        <v>777</v>
      </c>
      <c r="E416" s="587"/>
      <c r="F416" s="587"/>
      <c r="G416" s="587"/>
      <c r="H416" s="587"/>
      <c r="I416" s="587"/>
      <c r="J416" s="587"/>
      <c r="K416" s="588"/>
      <c r="L416" s="588"/>
      <c r="M416" s="592"/>
      <c r="N416" s="587"/>
      <c r="O416" s="587"/>
      <c r="P416" s="593"/>
      <c r="Q416" s="593"/>
      <c r="R416" s="593"/>
      <c r="S416" s="593"/>
      <c r="T416" s="593"/>
      <c r="U416" s="587"/>
      <c r="V416" s="587"/>
      <c r="W416" s="587"/>
      <c r="X416" s="587"/>
      <c r="Y416" s="587"/>
      <c r="Z416" s="587"/>
      <c r="AA416" s="587"/>
      <c r="AB416" s="587"/>
      <c r="AC416" s="587"/>
      <c r="AD416" s="587"/>
      <c r="AE416" s="587"/>
      <c r="AF416" s="587"/>
      <c r="AG416" s="587"/>
      <c r="AH416" s="587"/>
      <c r="AI416" s="587"/>
      <c r="AJ416" s="587"/>
      <c r="AK416" s="587"/>
      <c r="AL416" s="587"/>
      <c r="AM416" s="587"/>
      <c r="AN416" s="587"/>
      <c r="AO416" s="587"/>
      <c r="AP416" s="587"/>
      <c r="AQ416" s="587"/>
      <c r="AR416" s="587"/>
      <c r="AS416" s="587"/>
      <c r="AT416" s="587"/>
      <c r="AU416" s="587"/>
      <c r="AV416" s="587"/>
      <c r="AW416" s="587"/>
      <c r="AX416" s="587"/>
      <c r="AY416" s="587"/>
    </row>
    <row r="417" spans="1:51">
      <c r="A417" s="578">
        <f t="shared" si="8"/>
        <v>0</v>
      </c>
      <c r="B417" s="587"/>
      <c r="C417" s="587"/>
      <c r="D417" s="587" t="s">
        <v>540</v>
      </c>
      <c r="E417" s="588" t="str">
        <f>CONCATENATE("사업대상지는 ",'6-3표준조사(4)'!N604," ",'6-3표준조사(4)'!O604," ",'6-3표준조사(4)'!P604,"이다." )</f>
        <v>사업대상지는   번지이다.</v>
      </c>
      <c r="F417" s="588"/>
      <c r="G417" s="588"/>
      <c r="H417" s="587"/>
      <c r="I417" s="587"/>
      <c r="J417" s="587"/>
      <c r="K417" s="587"/>
      <c r="L417" s="587"/>
      <c r="M417" s="587"/>
      <c r="N417" s="587"/>
      <c r="O417" s="587"/>
      <c r="P417" s="587"/>
      <c r="Q417" s="587"/>
      <c r="R417" s="587"/>
      <c r="S417" s="587"/>
      <c r="T417" s="587"/>
      <c r="U417" s="587"/>
      <c r="V417" s="587"/>
      <c r="W417" s="587"/>
      <c r="X417" s="587"/>
      <c r="Y417" s="587"/>
      <c r="Z417" s="587"/>
      <c r="AA417" s="587"/>
      <c r="AB417" s="587"/>
      <c r="AC417" s="587"/>
      <c r="AD417" s="587"/>
      <c r="AE417" s="587"/>
      <c r="AF417" s="587"/>
      <c r="AG417" s="587"/>
      <c r="AH417" s="587"/>
      <c r="AI417" s="587"/>
      <c r="AJ417" s="588"/>
      <c r="AK417" s="588"/>
      <c r="AL417" s="588"/>
      <c r="AM417" s="588"/>
      <c r="AN417" s="588"/>
      <c r="AO417" s="588"/>
      <c r="AP417" s="588"/>
      <c r="AQ417" s="588"/>
      <c r="AR417" s="588"/>
      <c r="AS417" s="588"/>
      <c r="AT417" s="588"/>
      <c r="AU417" s="588"/>
      <c r="AV417" s="588"/>
      <c r="AW417" s="588"/>
      <c r="AX417" s="588"/>
      <c r="AY417" s="588"/>
    </row>
    <row r="418" spans="1:51">
      <c r="A418" s="578">
        <f t="shared" si="8"/>
        <v>0</v>
      </c>
      <c r="B418" s="587"/>
      <c r="C418" s="587"/>
      <c r="D418" s="587" t="s">
        <v>540</v>
      </c>
      <c r="E418" s="588" t="str">
        <f>CONCATENATE("소반내에 묘지 및 조림목이 고사하여 풀베기 작업이 필요없는 지역을 제외한 풀베기사업 대상면적은 ",'6-3표준조사(4)'!Q604,"ha 이다.")</f>
        <v>소반내에 묘지 및 조림목이 고사하여 풀베기 작업이 필요없는 지역을 제외한 풀베기사업 대상면적은 0ha 이다.</v>
      </c>
      <c r="F418" s="588"/>
      <c r="G418" s="588"/>
      <c r="H418" s="588"/>
      <c r="I418" s="588"/>
      <c r="J418" s="588"/>
      <c r="K418" s="588"/>
      <c r="L418" s="588"/>
      <c r="M418" s="588"/>
      <c r="N418" s="588"/>
      <c r="O418" s="588"/>
      <c r="P418" s="588"/>
      <c r="Q418" s="588"/>
      <c r="R418" s="588"/>
      <c r="S418" s="588"/>
      <c r="T418" s="588"/>
      <c r="U418" s="588"/>
      <c r="V418" s="588"/>
      <c r="W418" s="588"/>
      <c r="X418" s="588"/>
      <c r="Y418" s="588"/>
      <c r="Z418" s="588"/>
      <c r="AA418" s="588"/>
      <c r="AB418" s="588"/>
      <c r="AC418" s="588"/>
      <c r="AD418" s="588"/>
      <c r="AE418" s="588"/>
      <c r="AF418" s="588"/>
      <c r="AG418" s="588"/>
      <c r="AH418" s="588"/>
      <c r="AI418" s="588"/>
      <c r="AJ418" s="588"/>
      <c r="AK418" s="588"/>
      <c r="AL418" s="588"/>
      <c r="AM418" s="588"/>
      <c r="AN418" s="588"/>
      <c r="AO418" s="588"/>
      <c r="AP418" s="588"/>
      <c r="AQ418" s="588"/>
      <c r="AR418" s="588"/>
      <c r="AS418" s="588"/>
      <c r="AT418" s="588"/>
      <c r="AU418" s="588"/>
      <c r="AV418" s="588"/>
      <c r="AW418" s="588"/>
      <c r="AX418" s="588"/>
      <c r="AY418" s="588"/>
    </row>
    <row r="419" spans="1:51">
      <c r="A419" s="578">
        <f t="shared" si="8"/>
        <v>0</v>
      </c>
      <c r="B419" s="587"/>
      <c r="C419" s="587" t="s">
        <v>407</v>
      </c>
      <c r="D419" s="587" t="s">
        <v>779</v>
      </c>
      <c r="E419" s="588"/>
      <c r="F419" s="588"/>
      <c r="G419" s="588"/>
      <c r="H419" s="588"/>
      <c r="I419" s="588"/>
      <c r="J419" s="588"/>
      <c r="K419" s="588"/>
      <c r="L419" s="588"/>
      <c r="M419" s="588"/>
      <c r="N419" s="588"/>
      <c r="O419" s="588"/>
      <c r="P419" s="588"/>
      <c r="Q419" s="588"/>
      <c r="R419" s="588"/>
      <c r="S419" s="588"/>
      <c r="T419" s="588"/>
      <c r="U419" s="588"/>
      <c r="V419" s="588"/>
      <c r="W419" s="588"/>
      <c r="X419" s="588"/>
      <c r="Y419" s="588"/>
      <c r="Z419" s="588"/>
      <c r="AA419" s="588"/>
      <c r="AB419" s="588"/>
      <c r="AC419" s="588"/>
      <c r="AD419" s="588"/>
      <c r="AE419" s="588"/>
      <c r="AF419" s="588"/>
      <c r="AG419" s="588"/>
      <c r="AH419" s="595"/>
      <c r="AI419" s="595"/>
      <c r="AJ419" s="595"/>
      <c r="AK419" s="588"/>
      <c r="AL419" s="588"/>
      <c r="AM419" s="588"/>
      <c r="AN419" s="588"/>
      <c r="AO419" s="588"/>
      <c r="AP419" s="588"/>
      <c r="AQ419" s="588"/>
      <c r="AR419" s="588"/>
      <c r="AS419" s="588"/>
      <c r="AT419" s="588"/>
      <c r="AU419" s="588"/>
      <c r="AV419" s="588"/>
      <c r="AW419" s="588"/>
      <c r="AX419" s="588"/>
      <c r="AY419" s="588"/>
    </row>
    <row r="420" spans="1:51">
      <c r="A420" s="578">
        <f t="shared" si="8"/>
        <v>0</v>
      </c>
      <c r="B420" s="596"/>
      <c r="C420" s="596"/>
      <c r="D420" s="596" t="s">
        <v>540</v>
      </c>
      <c r="E420" s="597" t="s">
        <v>2076</v>
      </c>
      <c r="F420" s="597"/>
      <c r="G420" s="597"/>
      <c r="H420" s="597"/>
      <c r="I420" s="597"/>
      <c r="J420" s="597"/>
      <c r="K420" s="597"/>
      <c r="L420" s="597"/>
      <c r="M420" s="597"/>
      <c r="N420" s="597"/>
      <c r="O420" s="597"/>
      <c r="P420" s="597"/>
      <c r="Q420" s="597"/>
      <c r="R420" s="597"/>
      <c r="S420" s="597"/>
      <c r="T420" s="597"/>
      <c r="U420" s="597"/>
      <c r="V420" s="597"/>
      <c r="W420" s="597"/>
      <c r="X420" s="597"/>
      <c r="Y420" s="597"/>
      <c r="Z420" s="597"/>
      <c r="AA420" s="597"/>
      <c r="AB420" s="597"/>
      <c r="AC420" s="597"/>
      <c r="AD420" s="597"/>
      <c r="AE420" s="597"/>
      <c r="AF420" s="597"/>
      <c r="AG420" s="597"/>
      <c r="AH420" s="598"/>
      <c r="AI420" s="598"/>
      <c r="AJ420" s="598"/>
      <c r="AK420" s="597"/>
      <c r="AL420" s="597"/>
      <c r="AM420" s="597"/>
      <c r="AN420" s="597"/>
      <c r="AO420" s="597"/>
      <c r="AP420" s="597"/>
      <c r="AQ420" s="597"/>
      <c r="AR420" s="597"/>
      <c r="AS420" s="597"/>
      <c r="AT420" s="597"/>
      <c r="AU420" s="597"/>
      <c r="AV420" s="597"/>
      <c r="AW420" s="597"/>
      <c r="AX420" s="597"/>
      <c r="AY420" s="597"/>
    </row>
    <row r="421" spans="1:51">
      <c r="A421" s="578">
        <f t="shared" si="8"/>
        <v>0</v>
      </c>
      <c r="B421" s="587"/>
      <c r="C421" s="587"/>
      <c r="D421" s="599"/>
      <c r="E421" s="599"/>
      <c r="F421" s="599"/>
      <c r="G421" s="599"/>
      <c r="H421" s="599"/>
      <c r="I421" s="599"/>
      <c r="J421" s="599"/>
      <c r="K421" s="599"/>
      <c r="L421" s="599"/>
      <c r="M421" s="599"/>
      <c r="N421" s="599"/>
      <c r="O421" s="599"/>
      <c r="P421" s="599"/>
      <c r="Q421" s="599"/>
      <c r="R421" s="599"/>
      <c r="S421" s="599"/>
      <c r="T421" s="599"/>
      <c r="U421" s="599"/>
      <c r="V421" s="599"/>
      <c r="W421" s="599"/>
      <c r="X421" s="599"/>
      <c r="Y421" s="599"/>
      <c r="Z421" s="599"/>
      <c r="AA421" s="599"/>
      <c r="AB421" s="599"/>
      <c r="AC421" s="599"/>
      <c r="AD421" s="599"/>
      <c r="AE421" s="599"/>
      <c r="AF421" s="599"/>
      <c r="AG421" s="599"/>
      <c r="AH421" s="599"/>
      <c r="AI421" s="599"/>
      <c r="AJ421" s="599"/>
      <c r="AK421" s="599"/>
      <c r="AL421" s="599"/>
      <c r="AM421" s="599"/>
      <c r="AN421" s="599"/>
      <c r="AO421" s="599"/>
      <c r="AP421" s="599"/>
      <c r="AQ421" s="599"/>
      <c r="AR421" s="599"/>
      <c r="AS421" s="599"/>
      <c r="AT421" s="599"/>
      <c r="AU421" s="599"/>
      <c r="AV421" s="599"/>
      <c r="AW421" s="599"/>
      <c r="AX421" s="599"/>
      <c r="AY421" s="599"/>
    </row>
    <row r="422" spans="1:51">
      <c r="A422" s="578">
        <f t="shared" si="8"/>
        <v>0</v>
      </c>
      <c r="B422" s="2116" t="s">
        <v>780</v>
      </c>
      <c r="C422" s="2116"/>
      <c r="D422" s="2116"/>
      <c r="E422" s="2116"/>
      <c r="F422" s="2116"/>
      <c r="G422" s="2116"/>
      <c r="H422" s="2116"/>
      <c r="I422" s="2116"/>
      <c r="J422" s="2116"/>
      <c r="K422" s="2116"/>
      <c r="L422" s="2116"/>
      <c r="M422" s="2116"/>
      <c r="N422" s="2116"/>
      <c r="O422" s="2116"/>
      <c r="P422" s="2116"/>
      <c r="Q422" s="2116"/>
      <c r="R422" s="2116"/>
      <c r="S422" s="2116"/>
      <c r="T422" s="2116"/>
      <c r="U422" s="2116"/>
      <c r="V422" s="2116"/>
      <c r="W422" s="2116"/>
      <c r="X422" s="2116"/>
      <c r="Y422" s="2116"/>
      <c r="Z422" s="2116"/>
      <c r="AA422" s="2116"/>
      <c r="AB422" s="2116"/>
      <c r="AC422" s="2116"/>
      <c r="AD422" s="2116"/>
      <c r="AE422" s="2116"/>
      <c r="AF422" s="2116"/>
      <c r="AG422" s="2116"/>
      <c r="AH422" s="2116"/>
      <c r="AI422" s="2116"/>
      <c r="AJ422" s="2116"/>
      <c r="AK422" s="2116"/>
      <c r="AL422" s="2116"/>
      <c r="AM422" s="2116"/>
      <c r="AN422" s="2116"/>
      <c r="AO422" s="2116"/>
      <c r="AP422" s="2116"/>
      <c r="AQ422" s="2116"/>
      <c r="AR422" s="2116"/>
      <c r="AS422" s="2116"/>
      <c r="AT422" s="2116"/>
      <c r="AU422" s="2116"/>
      <c r="AV422" s="2116"/>
      <c r="AW422" s="2116"/>
      <c r="AX422" s="2116"/>
      <c r="AY422" s="2116"/>
    </row>
    <row r="423" spans="1:51">
      <c r="A423" s="578">
        <f t="shared" si="8"/>
        <v>0</v>
      </c>
      <c r="B423" s="602"/>
      <c r="C423" s="603" t="s">
        <v>772</v>
      </c>
      <c r="D423" s="603" t="s">
        <v>781</v>
      </c>
      <c r="E423" s="604"/>
      <c r="F423" s="604"/>
      <c r="G423" s="595"/>
      <c r="H423" s="605"/>
      <c r="I423" s="605"/>
      <c r="J423" s="606"/>
      <c r="K423" s="606"/>
      <c r="L423" s="606"/>
      <c r="M423" s="606"/>
      <c r="N423" s="606"/>
      <c r="O423" s="606"/>
      <c r="P423" s="606"/>
      <c r="Q423" s="607"/>
      <c r="R423" s="607"/>
      <c r="S423" s="607"/>
      <c r="T423" s="607"/>
      <c r="U423" s="607"/>
      <c r="V423" s="608"/>
      <c r="W423" s="608"/>
      <c r="X423" s="608"/>
      <c r="Y423" s="608"/>
      <c r="Z423" s="608"/>
      <c r="AA423" s="608"/>
      <c r="AB423" s="608"/>
      <c r="AC423" s="608"/>
      <c r="AD423" s="608"/>
      <c r="AE423" s="608"/>
      <c r="AF423" s="608"/>
      <c r="AG423" s="608"/>
      <c r="AH423" s="609"/>
      <c r="AI423" s="609"/>
      <c r="AJ423" s="609"/>
      <c r="AK423" s="609"/>
      <c r="AL423" s="610"/>
      <c r="AM423" s="610"/>
      <c r="AN423" s="610"/>
      <c r="AO423" s="610"/>
      <c r="AP423" s="610"/>
      <c r="AQ423" s="610"/>
      <c r="AR423" s="610"/>
      <c r="AS423" s="610"/>
      <c r="AT423" s="610"/>
      <c r="AU423" s="610"/>
      <c r="AV423" s="605"/>
      <c r="AW423" s="605"/>
      <c r="AX423" s="605"/>
      <c r="AY423" s="605"/>
    </row>
    <row r="424" spans="1:51">
      <c r="A424" s="578">
        <f t="shared" si="8"/>
        <v>0</v>
      </c>
      <c r="B424" s="612"/>
      <c r="C424" s="2111" t="s">
        <v>782</v>
      </c>
      <c r="D424" s="2111"/>
      <c r="E424" s="2111"/>
      <c r="F424" s="2111"/>
      <c r="G424" s="2111"/>
      <c r="H424" s="2111"/>
      <c r="I424" s="2111"/>
      <c r="J424" s="2111"/>
      <c r="K424" s="2111" t="s">
        <v>783</v>
      </c>
      <c r="L424" s="2111"/>
      <c r="M424" s="2111"/>
      <c r="N424" s="2111"/>
      <c r="O424" s="2111"/>
      <c r="P424" s="2111"/>
      <c r="Q424" s="2111"/>
      <c r="R424" s="2111"/>
      <c r="S424" s="2111" t="s">
        <v>568</v>
      </c>
      <c r="T424" s="2111"/>
      <c r="U424" s="2111"/>
      <c r="V424" s="2111"/>
      <c r="W424" s="2111"/>
      <c r="X424" s="2111"/>
      <c r="Y424" s="2111"/>
      <c r="Z424" s="2111"/>
      <c r="AA424" s="2111" t="s">
        <v>785</v>
      </c>
      <c r="AB424" s="2111"/>
      <c r="AC424" s="2111"/>
      <c r="AD424" s="2111"/>
      <c r="AE424" s="2111"/>
      <c r="AF424" s="2111"/>
      <c r="AG424" s="2111"/>
      <c r="AH424" s="2111"/>
      <c r="AI424" s="2111"/>
      <c r="AJ424" s="2111"/>
      <c r="AK424" s="2111"/>
      <c r="AL424" s="2111"/>
      <c r="AM424" s="2111"/>
      <c r="AN424" s="2111"/>
      <c r="AO424" s="2111"/>
      <c r="AP424" s="2111"/>
      <c r="AQ424" s="2111" t="s">
        <v>1156</v>
      </c>
      <c r="AR424" s="2111"/>
      <c r="AS424" s="2111"/>
      <c r="AT424" s="2111"/>
      <c r="AU424" s="2111"/>
      <c r="AV424" s="2111"/>
      <c r="AW424" s="2111"/>
      <c r="AX424" s="2111"/>
      <c r="AY424" s="612"/>
    </row>
    <row r="425" spans="1:51">
      <c r="A425" s="578">
        <f t="shared" si="8"/>
        <v>0</v>
      </c>
      <c r="B425" s="612"/>
      <c r="C425" s="2111"/>
      <c r="D425" s="2111"/>
      <c r="E425" s="2111"/>
      <c r="F425" s="2111"/>
      <c r="G425" s="2111"/>
      <c r="H425" s="2111"/>
      <c r="I425" s="2111"/>
      <c r="J425" s="2111"/>
      <c r="K425" s="2111"/>
      <c r="L425" s="2111"/>
      <c r="M425" s="2111"/>
      <c r="N425" s="2111"/>
      <c r="O425" s="2111"/>
      <c r="P425" s="2111"/>
      <c r="Q425" s="2111"/>
      <c r="R425" s="2111"/>
      <c r="S425" s="2111"/>
      <c r="T425" s="2111"/>
      <c r="U425" s="2111"/>
      <c r="V425" s="2111"/>
      <c r="W425" s="2111"/>
      <c r="X425" s="2111"/>
      <c r="Y425" s="2111"/>
      <c r="Z425" s="2111"/>
      <c r="AA425" s="2111" t="s">
        <v>786</v>
      </c>
      <c r="AB425" s="2111"/>
      <c r="AC425" s="2111"/>
      <c r="AD425" s="2111"/>
      <c r="AE425" s="2111"/>
      <c r="AF425" s="2111"/>
      <c r="AG425" s="2111"/>
      <c r="AH425" s="2111"/>
      <c r="AI425" s="2111" t="s">
        <v>787</v>
      </c>
      <c r="AJ425" s="2111"/>
      <c r="AK425" s="2111"/>
      <c r="AL425" s="2111"/>
      <c r="AM425" s="2111"/>
      <c r="AN425" s="2111"/>
      <c r="AO425" s="2111"/>
      <c r="AP425" s="2111"/>
      <c r="AQ425" s="2111"/>
      <c r="AR425" s="2111"/>
      <c r="AS425" s="2111"/>
      <c r="AT425" s="2111"/>
      <c r="AU425" s="2111"/>
      <c r="AV425" s="2111"/>
      <c r="AW425" s="2111"/>
      <c r="AX425" s="2111"/>
      <c r="AY425" s="612"/>
    </row>
    <row r="426" spans="1:51">
      <c r="A426" s="578">
        <f t="shared" si="8"/>
        <v>0</v>
      </c>
      <c r="B426" s="614"/>
      <c r="C426" s="2122">
        <f>L410</f>
        <v>0</v>
      </c>
      <c r="D426" s="2123"/>
      <c r="E426" s="2126" t="s">
        <v>564</v>
      </c>
      <c r="F426" s="2126"/>
      <c r="G426" s="2123">
        <f>Z410</f>
        <v>0</v>
      </c>
      <c r="H426" s="2123"/>
      <c r="I426" s="2126" t="s">
        <v>565</v>
      </c>
      <c r="J426" s="2126"/>
      <c r="K426" s="2127">
        <f>'6-3표준조사(4)'!Y609</f>
        <v>0</v>
      </c>
      <c r="L426" s="2127"/>
      <c r="M426" s="2127"/>
      <c r="N426" s="2127"/>
      <c r="O426" s="2127"/>
      <c r="P426" s="2127"/>
      <c r="Q426" s="2127"/>
      <c r="R426" s="2127"/>
      <c r="S426" s="2113">
        <f>'6-3표준조사(4)'!Z609</f>
        <v>0</v>
      </c>
      <c r="T426" s="2113"/>
      <c r="U426" s="2113"/>
      <c r="V426" s="2113"/>
      <c r="W426" s="2113"/>
      <c r="X426" s="2113"/>
      <c r="Y426" s="2113"/>
      <c r="Z426" s="2113"/>
      <c r="AA426" s="2129" t="e">
        <f>'6-3표준조사(4)'!Q610</f>
        <v>#DIV/0!</v>
      </c>
      <c r="AB426" s="2129"/>
      <c r="AC426" s="2129"/>
      <c r="AD426" s="2129"/>
      <c r="AE426" s="2129"/>
      <c r="AF426" s="2129"/>
      <c r="AG426" s="2129"/>
      <c r="AH426" s="2129"/>
      <c r="AI426" s="2129" t="e">
        <f>'6-3표준조사(4)'!R610</f>
        <v>#DIV/0!</v>
      </c>
      <c r="AJ426" s="2129"/>
      <c r="AK426" s="2129"/>
      <c r="AL426" s="2129"/>
      <c r="AM426" s="2129"/>
      <c r="AN426" s="2129"/>
      <c r="AO426" s="2129"/>
      <c r="AP426" s="2129"/>
      <c r="AQ426" s="2113">
        <f>'6-3표준조사(4)'!R606</f>
        <v>0</v>
      </c>
      <c r="AR426" s="2113"/>
      <c r="AS426" s="2113"/>
      <c r="AT426" s="2113"/>
      <c r="AU426" s="2113"/>
      <c r="AV426" s="2113"/>
      <c r="AW426" s="2113"/>
      <c r="AX426" s="2113"/>
      <c r="AY426" s="612"/>
    </row>
    <row r="427" spans="1:51">
      <c r="A427" s="578">
        <f t="shared" si="8"/>
        <v>0</v>
      </c>
      <c r="B427" s="614"/>
      <c r="C427" s="2124"/>
      <c r="D427" s="2125"/>
      <c r="E427" s="2125"/>
      <c r="F427" s="2125"/>
      <c r="G427" s="2125"/>
      <c r="H427" s="2125"/>
      <c r="I427" s="2125"/>
      <c r="J427" s="2125"/>
      <c r="K427" s="2128"/>
      <c r="L427" s="2128"/>
      <c r="M427" s="2128"/>
      <c r="N427" s="2128"/>
      <c r="O427" s="2128"/>
      <c r="P427" s="2128"/>
      <c r="Q427" s="2128"/>
      <c r="R427" s="2128"/>
      <c r="S427" s="2114"/>
      <c r="T427" s="2114"/>
      <c r="U427" s="2114"/>
      <c r="V427" s="2114"/>
      <c r="W427" s="2114"/>
      <c r="X427" s="2114"/>
      <c r="Y427" s="2114"/>
      <c r="Z427" s="2114"/>
      <c r="AA427" s="2130"/>
      <c r="AB427" s="2130"/>
      <c r="AC427" s="2130"/>
      <c r="AD427" s="2130"/>
      <c r="AE427" s="2130"/>
      <c r="AF427" s="2130"/>
      <c r="AG427" s="2130"/>
      <c r="AH427" s="2130"/>
      <c r="AI427" s="2130"/>
      <c r="AJ427" s="2130"/>
      <c r="AK427" s="2130"/>
      <c r="AL427" s="2130"/>
      <c r="AM427" s="2130"/>
      <c r="AN427" s="2130"/>
      <c r="AO427" s="2130"/>
      <c r="AP427" s="2130"/>
      <c r="AQ427" s="2114"/>
      <c r="AR427" s="2114"/>
      <c r="AS427" s="2114"/>
      <c r="AT427" s="2114"/>
      <c r="AU427" s="2114"/>
      <c r="AV427" s="2114"/>
      <c r="AW427" s="2114"/>
      <c r="AX427" s="2114"/>
      <c r="AY427" s="612"/>
    </row>
    <row r="428" spans="1:51">
      <c r="A428" s="578">
        <f t="shared" si="8"/>
        <v>0</v>
      </c>
      <c r="B428" s="614"/>
      <c r="C428" s="614" t="s">
        <v>405</v>
      </c>
      <c r="D428" s="614" t="s">
        <v>788</v>
      </c>
      <c r="E428" s="614"/>
      <c r="F428" s="612"/>
      <c r="G428" s="612"/>
      <c r="H428" s="612"/>
      <c r="I428" s="612"/>
      <c r="J428" s="612"/>
      <c r="K428" s="612"/>
      <c r="L428" s="612"/>
      <c r="M428" s="612"/>
      <c r="N428" s="612"/>
      <c r="O428" s="612"/>
      <c r="P428" s="612"/>
      <c r="Q428" s="615"/>
      <c r="R428" s="615"/>
      <c r="S428" s="615"/>
      <c r="T428" s="615"/>
      <c r="U428" s="615"/>
      <c r="V428" s="612"/>
      <c r="W428" s="616"/>
      <c r="X428" s="616"/>
      <c r="Y428" s="616"/>
      <c r="Z428" s="616"/>
      <c r="AA428" s="616"/>
      <c r="AB428" s="616"/>
      <c r="AC428" s="616"/>
      <c r="AD428" s="616"/>
      <c r="AE428" s="616"/>
      <c r="AF428" s="616"/>
      <c r="AG428" s="612"/>
      <c r="AH428" s="617"/>
      <c r="AI428" s="617"/>
      <c r="AJ428" s="617"/>
      <c r="AK428" s="617"/>
      <c r="AL428" s="618"/>
      <c r="AM428" s="618"/>
      <c r="AN428" s="618"/>
      <c r="AO428" s="618"/>
      <c r="AP428" s="618"/>
      <c r="AQ428" s="618"/>
      <c r="AR428" s="618"/>
      <c r="AS428" s="618"/>
      <c r="AT428" s="618"/>
      <c r="AU428" s="618"/>
      <c r="AV428" s="612"/>
      <c r="AW428" s="612"/>
      <c r="AX428" s="612"/>
      <c r="AY428" s="612"/>
    </row>
    <row r="429" spans="1:51">
      <c r="A429" s="578">
        <f t="shared" si="8"/>
        <v>0</v>
      </c>
      <c r="B429" s="614"/>
      <c r="C429" s="614"/>
      <c r="D429" s="587" t="s">
        <v>540</v>
      </c>
      <c r="E429" s="614" t="str">
        <f>CONCATENATE("식재된 ",S426," 는 활착이 안정된 상태로 신초발달이 양호함" )</f>
        <v>식재된 0 는 활착이 안정된 상태로 신초발달이 양호함</v>
      </c>
      <c r="F429" s="612"/>
      <c r="G429" s="612"/>
      <c r="H429" s="612"/>
      <c r="I429" s="612"/>
      <c r="J429" s="612"/>
      <c r="K429" s="612"/>
      <c r="L429" s="612"/>
      <c r="M429" s="612"/>
      <c r="N429" s="612"/>
      <c r="O429" s="612"/>
      <c r="P429" s="612"/>
      <c r="Q429" s="615"/>
      <c r="R429" s="615"/>
      <c r="S429" s="615"/>
      <c r="T429" s="615"/>
      <c r="U429" s="615"/>
      <c r="V429" s="612"/>
      <c r="W429" s="619"/>
      <c r="X429" s="616"/>
      <c r="Y429" s="616"/>
      <c r="Z429" s="616"/>
      <c r="AA429" s="619"/>
      <c r="AB429" s="616"/>
      <c r="AC429" s="616"/>
      <c r="AD429" s="616"/>
      <c r="AE429" s="619"/>
      <c r="AF429" s="616"/>
      <c r="AG429" s="612"/>
      <c r="AH429" s="617"/>
      <c r="AI429" s="617"/>
      <c r="AJ429" s="617"/>
      <c r="AK429" s="617"/>
      <c r="AL429" s="618"/>
      <c r="AM429" s="618"/>
      <c r="AN429" s="618"/>
      <c r="AO429" s="618"/>
      <c r="AP429" s="618"/>
      <c r="AQ429" s="618"/>
      <c r="AR429" s="618"/>
      <c r="AS429" s="618"/>
      <c r="AT429" s="618"/>
      <c r="AU429" s="618"/>
      <c r="AV429" s="612"/>
      <c r="AW429" s="612"/>
      <c r="AX429" s="612"/>
      <c r="AY429" s="612"/>
    </row>
    <row r="430" spans="1:51">
      <c r="A430" s="578">
        <f t="shared" si="8"/>
        <v>0</v>
      </c>
      <c r="B430" s="614"/>
      <c r="C430" s="614"/>
      <c r="D430" s="587" t="s">
        <v>540</v>
      </c>
      <c r="E430" s="614" t="s">
        <v>789</v>
      </c>
      <c r="F430" s="612"/>
      <c r="G430" s="612"/>
      <c r="H430" s="612"/>
      <c r="I430" s="612"/>
      <c r="J430" s="612"/>
      <c r="K430" s="612"/>
      <c r="L430" s="612"/>
      <c r="M430" s="612"/>
      <c r="N430" s="612"/>
      <c r="O430" s="612"/>
      <c r="P430" s="612"/>
      <c r="Q430" s="615"/>
      <c r="R430" s="615"/>
      <c r="S430" s="615"/>
      <c r="T430" s="615"/>
      <c r="U430" s="615"/>
      <c r="V430" s="612"/>
      <c r="W430" s="612"/>
      <c r="X430" s="612"/>
      <c r="Y430" s="612"/>
      <c r="Z430" s="612"/>
      <c r="AA430" s="612"/>
      <c r="AB430" s="612"/>
      <c r="AC430" s="612"/>
      <c r="AD430" s="612"/>
      <c r="AE430" s="612"/>
      <c r="AF430" s="612"/>
      <c r="AG430" s="612"/>
      <c r="AH430" s="617"/>
      <c r="AI430" s="617"/>
      <c r="AJ430" s="617"/>
      <c r="AK430" s="617"/>
      <c r="AL430" s="618"/>
      <c r="AM430" s="618"/>
      <c r="AN430" s="618"/>
      <c r="AO430" s="618"/>
      <c r="AP430" s="618"/>
      <c r="AQ430" s="618"/>
      <c r="AR430" s="618"/>
      <c r="AS430" s="618"/>
      <c r="AT430" s="618"/>
      <c r="AU430" s="618"/>
      <c r="AV430" s="612"/>
      <c r="AW430" s="612"/>
      <c r="AX430" s="612"/>
      <c r="AY430" s="612"/>
    </row>
    <row r="431" spans="1:51">
      <c r="A431" s="578">
        <f t="shared" si="8"/>
        <v>0</v>
      </c>
      <c r="B431" s="614"/>
      <c r="C431" s="614" t="s">
        <v>407</v>
      </c>
      <c r="D431" s="614" t="s">
        <v>790</v>
      </c>
      <c r="E431" s="614"/>
      <c r="F431" s="612"/>
      <c r="G431" s="612"/>
      <c r="H431" s="612"/>
      <c r="I431" s="612"/>
      <c r="J431" s="612"/>
      <c r="K431" s="612"/>
      <c r="L431" s="612"/>
      <c r="M431" s="612"/>
      <c r="N431" s="612"/>
      <c r="O431" s="612"/>
      <c r="P431" s="612"/>
      <c r="Q431" s="615"/>
      <c r="R431" s="615"/>
      <c r="S431" s="615"/>
      <c r="T431" s="615"/>
      <c r="U431" s="615"/>
      <c r="V431" s="612"/>
      <c r="W431" s="612"/>
      <c r="X431" s="612"/>
      <c r="Y431" s="612"/>
      <c r="Z431" s="612"/>
      <c r="AA431" s="612"/>
      <c r="AB431" s="612"/>
      <c r="AC431" s="612"/>
      <c r="AD431" s="612"/>
      <c r="AE431" s="612"/>
      <c r="AF431" s="612"/>
      <c r="AG431" s="612"/>
      <c r="AH431" s="617"/>
      <c r="AI431" s="617"/>
      <c r="AJ431" s="617"/>
      <c r="AK431" s="617"/>
      <c r="AL431" s="618"/>
      <c r="AM431" s="618"/>
      <c r="AN431" s="618"/>
      <c r="AO431" s="618"/>
      <c r="AP431" s="618"/>
      <c r="AQ431" s="618"/>
      <c r="AR431" s="618"/>
      <c r="AS431" s="618"/>
      <c r="AT431" s="618"/>
      <c r="AU431" s="618"/>
      <c r="AV431" s="612"/>
      <c r="AW431" s="612"/>
      <c r="AX431" s="612"/>
      <c r="AY431" s="612"/>
    </row>
    <row r="432" spans="1:51">
      <c r="A432" s="578">
        <f t="shared" si="8"/>
        <v>0</v>
      </c>
      <c r="B432" s="614"/>
      <c r="C432" s="614"/>
      <c r="D432" s="587" t="s">
        <v>540</v>
      </c>
      <c r="E432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432" s="612"/>
      <c r="G432" s="612"/>
      <c r="H432" s="612"/>
      <c r="I432" s="612"/>
      <c r="J432" s="612"/>
      <c r="K432" s="612"/>
      <c r="L432" s="612"/>
      <c r="M432" s="612"/>
      <c r="N432" s="612"/>
      <c r="O432" s="612"/>
      <c r="P432" s="612"/>
      <c r="Q432" s="615"/>
      <c r="R432" s="615"/>
      <c r="S432" s="615"/>
      <c r="T432" s="615"/>
      <c r="U432" s="615"/>
      <c r="V432" s="612"/>
      <c r="W432" s="612"/>
      <c r="X432" s="612"/>
      <c r="Y432" s="612"/>
      <c r="Z432" s="612"/>
      <c r="AA432" s="612"/>
      <c r="AB432" s="612"/>
      <c r="AC432" s="612"/>
      <c r="AD432" s="612"/>
      <c r="AE432" s="612"/>
      <c r="AF432" s="612"/>
      <c r="AG432" s="612"/>
      <c r="AH432" s="617"/>
      <c r="AI432" s="617"/>
      <c r="AJ432" s="617"/>
      <c r="AK432" s="617"/>
      <c r="AL432" s="618"/>
      <c r="AM432" s="618"/>
      <c r="AN432" s="618"/>
      <c r="AO432" s="618"/>
      <c r="AP432" s="618"/>
      <c r="AQ432" s="618"/>
      <c r="AR432" s="618"/>
      <c r="AS432" s="618"/>
      <c r="AT432" s="618"/>
      <c r="AU432" s="618"/>
      <c r="AV432" s="612"/>
      <c r="AW432" s="612"/>
      <c r="AX432" s="612"/>
      <c r="AY432" s="612"/>
    </row>
    <row r="433" spans="1:51">
      <c r="A433" s="578">
        <f t="shared" si="8"/>
        <v>0</v>
      </c>
      <c r="B433" s="614"/>
      <c r="C433" s="614"/>
      <c r="D433" s="587" t="s">
        <v>540</v>
      </c>
      <c r="E433" s="614" t="str">
        <f>CONCATENATE("조림목이 자연발생 식생과 경재하고 있으며 조림목은 ",AQ426,"이다." )</f>
        <v>조림목이 자연발생 식생과 경재하고 있으며 조림목은 0이다.</v>
      </c>
      <c r="F433" s="612"/>
      <c r="G433" s="612"/>
      <c r="H433" s="612"/>
      <c r="I433" s="612"/>
      <c r="J433" s="612"/>
      <c r="K433" s="612"/>
      <c r="L433" s="612"/>
      <c r="M433" s="612"/>
      <c r="N433" s="612"/>
      <c r="O433" s="612"/>
      <c r="P433" s="612"/>
      <c r="Q433" s="612"/>
      <c r="R433" s="612"/>
      <c r="S433" s="612"/>
      <c r="T433" s="612"/>
      <c r="U433" s="612"/>
      <c r="V433" s="612"/>
      <c r="W433" s="612"/>
      <c r="X433" s="612"/>
      <c r="Y433" s="612"/>
      <c r="Z433" s="612"/>
      <c r="AA433" s="612"/>
      <c r="AB433" s="612"/>
      <c r="AC433" s="612"/>
      <c r="AD433" s="612"/>
      <c r="AE433" s="612"/>
      <c r="AF433" s="612"/>
      <c r="AG433" s="612"/>
      <c r="AH433" s="617"/>
      <c r="AI433" s="617"/>
      <c r="AJ433" s="617"/>
      <c r="AK433" s="617"/>
      <c r="AL433" s="618"/>
      <c r="AM433" s="618"/>
      <c r="AN433" s="618"/>
      <c r="AO433" s="618"/>
      <c r="AP433" s="618"/>
      <c r="AQ433" s="618"/>
      <c r="AR433" s="618"/>
      <c r="AS433" s="618"/>
      <c r="AT433" s="618"/>
      <c r="AU433" s="618"/>
      <c r="AV433" s="612"/>
      <c r="AW433" s="612"/>
      <c r="AX433" s="612"/>
      <c r="AY433" s="612"/>
    </row>
    <row r="434" spans="1:51">
      <c r="A434" s="578">
        <f t="shared" si="8"/>
        <v>0</v>
      </c>
      <c r="B434" s="620"/>
      <c r="C434" s="620"/>
      <c r="D434" s="620"/>
      <c r="E434" s="620"/>
      <c r="F434" s="595"/>
      <c r="G434" s="595"/>
      <c r="H434" s="595"/>
      <c r="I434" s="595"/>
      <c r="J434" s="621"/>
      <c r="K434" s="621"/>
      <c r="L434" s="621"/>
      <c r="M434" s="621"/>
      <c r="N434" s="621"/>
      <c r="O434" s="621"/>
      <c r="P434" s="621"/>
      <c r="Q434" s="622"/>
      <c r="R434" s="622"/>
      <c r="S434" s="622"/>
      <c r="T434" s="622"/>
      <c r="U434" s="622"/>
      <c r="V434" s="612"/>
      <c r="W434" s="612"/>
      <c r="X434" s="612"/>
      <c r="Y434" s="612"/>
      <c r="Z434" s="612"/>
      <c r="AA434" s="612"/>
      <c r="AB434" s="612"/>
      <c r="AC434" s="612"/>
      <c r="AD434" s="612"/>
      <c r="AE434" s="612"/>
      <c r="AF434" s="612"/>
      <c r="AG434" s="612"/>
      <c r="AH434" s="623"/>
      <c r="AI434" s="623"/>
      <c r="AJ434" s="623"/>
      <c r="AK434" s="623"/>
      <c r="AL434" s="624"/>
      <c r="AM434" s="624"/>
      <c r="AN434" s="624"/>
      <c r="AO434" s="624"/>
      <c r="AP434" s="624"/>
      <c r="AQ434" s="624"/>
      <c r="AR434" s="624"/>
      <c r="AS434" s="624"/>
      <c r="AT434" s="624"/>
      <c r="AU434" s="624"/>
      <c r="AV434" s="595"/>
      <c r="AW434" s="595"/>
      <c r="AX434" s="595"/>
      <c r="AY434" s="595"/>
    </row>
    <row r="435" spans="1:51">
      <c r="A435" s="578">
        <f t="shared" si="8"/>
        <v>0</v>
      </c>
      <c r="B435" s="2116" t="s">
        <v>2071</v>
      </c>
      <c r="C435" s="2116"/>
      <c r="D435" s="2116"/>
      <c r="E435" s="2116"/>
      <c r="F435" s="2116"/>
      <c r="G435" s="2116"/>
      <c r="H435" s="2116"/>
      <c r="I435" s="2116"/>
      <c r="J435" s="2116"/>
      <c r="K435" s="2116"/>
      <c r="L435" s="2116"/>
      <c r="M435" s="2116"/>
      <c r="N435" s="2116"/>
      <c r="O435" s="2116"/>
      <c r="P435" s="2116"/>
      <c r="Q435" s="2116"/>
      <c r="R435" s="2116"/>
      <c r="S435" s="2116"/>
      <c r="T435" s="2116"/>
      <c r="U435" s="2116"/>
      <c r="V435" s="2116"/>
      <c r="W435" s="2116"/>
      <c r="X435" s="2116"/>
      <c r="Y435" s="2116"/>
      <c r="Z435" s="2116"/>
      <c r="AA435" s="2116"/>
      <c r="AB435" s="2116"/>
      <c r="AC435" s="2116"/>
      <c r="AD435" s="2116"/>
      <c r="AE435" s="2116"/>
      <c r="AF435" s="2116"/>
      <c r="AG435" s="2116"/>
      <c r="AH435" s="2116"/>
      <c r="AI435" s="2116"/>
      <c r="AJ435" s="2116"/>
      <c r="AK435" s="2116"/>
      <c r="AL435" s="2116"/>
      <c r="AM435" s="2116"/>
      <c r="AN435" s="2116"/>
      <c r="AO435" s="2116"/>
      <c r="AP435" s="2116"/>
      <c r="AQ435" s="2116"/>
      <c r="AR435" s="2116"/>
      <c r="AS435" s="2116"/>
      <c r="AT435" s="2116"/>
      <c r="AU435" s="2116"/>
      <c r="AV435" s="2116"/>
      <c r="AW435" s="2116"/>
      <c r="AX435" s="2116"/>
      <c r="AY435" s="2116"/>
    </row>
    <row r="436" spans="1:51">
      <c r="A436" s="578">
        <f t="shared" si="8"/>
        <v>0</v>
      </c>
      <c r="B436" s="1267"/>
      <c r="C436" s="587" t="s">
        <v>772</v>
      </c>
      <c r="D436" s="588" t="s">
        <v>793</v>
      </c>
      <c r="E436" s="588"/>
      <c r="F436" s="588"/>
      <c r="G436" s="588"/>
      <c r="H436" s="588"/>
      <c r="I436" s="588"/>
      <c r="J436" s="627"/>
      <c r="K436" s="627"/>
      <c r="L436" s="627"/>
      <c r="M436" s="627"/>
      <c r="N436" s="627"/>
      <c r="O436" s="627"/>
      <c r="P436" s="627"/>
      <c r="Q436" s="627"/>
      <c r="R436" s="627"/>
      <c r="S436" s="627"/>
      <c r="T436" s="627"/>
      <c r="U436" s="627"/>
      <c r="V436" s="627"/>
      <c r="W436" s="627"/>
      <c r="X436" s="627"/>
      <c r="Y436" s="627"/>
      <c r="Z436" s="627"/>
      <c r="AA436" s="627"/>
      <c r="AB436" s="627"/>
      <c r="AC436" s="627"/>
      <c r="AD436" s="627"/>
      <c r="AE436" s="627"/>
      <c r="AF436" s="627"/>
      <c r="AG436" s="627"/>
      <c r="AH436" s="627"/>
      <c r="AI436" s="627"/>
      <c r="AJ436" s="627"/>
      <c r="AK436" s="627"/>
      <c r="AL436" s="627"/>
      <c r="AM436" s="627"/>
      <c r="AN436" s="627"/>
      <c r="AO436" s="627"/>
      <c r="AP436" s="627"/>
      <c r="AQ436" s="627"/>
      <c r="AR436" s="627"/>
      <c r="AS436" s="627"/>
      <c r="AT436" s="627"/>
      <c r="AU436" s="627"/>
      <c r="AV436" s="627"/>
      <c r="AW436" s="627"/>
      <c r="AX436" s="627"/>
      <c r="AY436" s="627"/>
    </row>
    <row r="437" spans="1:51">
      <c r="A437" s="578">
        <f t="shared" si="8"/>
        <v>0</v>
      </c>
      <c r="B437" s="587"/>
      <c r="C437" s="587"/>
      <c r="D437" s="587" t="s">
        <v>540</v>
      </c>
      <c r="E437" s="588" t="str">
        <f>CONCATENATE("조림목이 정상적으로 생육하기 위해서는 조림목을 제외한 모든 식생을 제거하여야 하므로 ",AO410,"로 적용한다.")</f>
        <v>조림목이 정상적으로 생육하기 위해서는 조림목을 제외한 모든 식생을 제거하여야 하므로 0로 적용한다.</v>
      </c>
      <c r="F437" s="588"/>
      <c r="G437" s="588"/>
      <c r="H437" s="588"/>
      <c r="I437" s="588"/>
      <c r="J437" s="589"/>
      <c r="K437" s="588"/>
      <c r="L437" s="588"/>
      <c r="M437" s="588"/>
      <c r="N437" s="588"/>
      <c r="O437" s="588"/>
      <c r="P437" s="588"/>
      <c r="Q437" s="588"/>
      <c r="R437" s="588"/>
      <c r="S437" s="588"/>
      <c r="T437" s="588"/>
      <c r="U437" s="588"/>
      <c r="V437" s="588"/>
      <c r="W437" s="588"/>
      <c r="X437" s="588"/>
      <c r="Y437" s="588"/>
      <c r="Z437" s="588"/>
      <c r="AA437" s="588"/>
      <c r="AB437" s="588"/>
      <c r="AC437" s="588"/>
      <c r="AD437" s="588"/>
      <c r="AE437" s="588"/>
      <c r="AF437" s="588"/>
      <c r="AG437" s="588"/>
      <c r="AH437" s="588"/>
      <c r="AI437" s="588"/>
      <c r="AJ437" s="588"/>
      <c r="AK437" s="588"/>
      <c r="AL437" s="588"/>
      <c r="AM437" s="588"/>
      <c r="AN437" s="588"/>
      <c r="AO437" s="588"/>
      <c r="AP437" s="588"/>
      <c r="AQ437" s="588"/>
      <c r="AR437" s="588"/>
      <c r="AS437" s="588"/>
      <c r="AT437" s="588"/>
      <c r="AU437" s="588"/>
      <c r="AV437" s="588"/>
      <c r="AW437" s="588"/>
      <c r="AX437" s="588"/>
      <c r="AY437" s="588"/>
    </row>
    <row r="438" spans="1:51">
      <c r="A438" s="578">
        <f t="shared" si="8"/>
        <v>0</v>
      </c>
      <c r="B438" s="587"/>
      <c r="C438" s="587" t="s">
        <v>405</v>
      </c>
      <c r="D438" s="588" t="s">
        <v>795</v>
      </c>
      <c r="E438" s="588"/>
      <c r="F438" s="588"/>
      <c r="G438" s="588"/>
      <c r="H438" s="588"/>
      <c r="I438" s="588"/>
      <c r="J438" s="588"/>
      <c r="K438" s="588"/>
      <c r="L438" s="588"/>
      <c r="M438" s="588"/>
      <c r="N438" s="588"/>
      <c r="O438" s="588"/>
      <c r="P438" s="588"/>
      <c r="Q438" s="588"/>
      <c r="R438" s="588"/>
      <c r="S438" s="588"/>
      <c r="T438" s="588"/>
      <c r="U438" s="588"/>
      <c r="V438" s="588"/>
      <c r="W438" s="588"/>
      <c r="X438" s="588"/>
      <c r="Y438" s="588"/>
      <c r="Z438" s="588"/>
      <c r="AA438" s="588"/>
      <c r="AB438" s="588"/>
      <c r="AC438" s="588"/>
      <c r="AD438" s="588"/>
      <c r="AE438" s="588"/>
      <c r="AF438" s="588"/>
      <c r="AG438" s="588"/>
      <c r="AH438" s="588"/>
      <c r="AI438" s="588"/>
      <c r="AJ438" s="588"/>
      <c r="AK438" s="588"/>
      <c r="AL438" s="588"/>
      <c r="AM438" s="588"/>
      <c r="AN438" s="588"/>
      <c r="AO438" s="588"/>
      <c r="AP438" s="588"/>
      <c r="AQ438" s="588"/>
      <c r="AR438" s="588"/>
      <c r="AS438" s="588"/>
      <c r="AT438" s="588"/>
      <c r="AU438" s="588"/>
      <c r="AV438" s="588"/>
      <c r="AW438" s="588"/>
      <c r="AX438" s="588"/>
      <c r="AY438" s="588"/>
    </row>
    <row r="439" spans="1:51">
      <c r="A439" s="578">
        <f t="shared" si="8"/>
        <v>0</v>
      </c>
      <c r="B439" s="587"/>
      <c r="C439" s="2111" t="s">
        <v>796</v>
      </c>
      <c r="D439" s="2111"/>
      <c r="E439" s="2111"/>
      <c r="F439" s="2111"/>
      <c r="G439" s="2111"/>
      <c r="H439" s="2111"/>
      <c r="I439" s="2111"/>
      <c r="J439" s="2111"/>
      <c r="K439" s="2111"/>
      <c r="L439" s="2111"/>
      <c r="M439" s="2111"/>
      <c r="N439" s="2111"/>
      <c r="O439" s="2111"/>
      <c r="P439" s="2111"/>
      <c r="Q439" s="2111"/>
      <c r="R439" s="2111"/>
      <c r="S439" s="2111"/>
      <c r="T439" s="2111"/>
      <c r="U439" s="2111"/>
      <c r="V439" s="2111"/>
      <c r="W439" s="2111"/>
      <c r="X439" s="2111"/>
      <c r="Y439" s="2111"/>
      <c r="Z439" s="2111"/>
      <c r="AA439" s="2111" t="s">
        <v>797</v>
      </c>
      <c r="AB439" s="2111"/>
      <c r="AC439" s="2111"/>
      <c r="AD439" s="2111"/>
      <c r="AE439" s="2111"/>
      <c r="AF439" s="2111"/>
      <c r="AG439" s="2111"/>
      <c r="AH439" s="2111"/>
      <c r="AI439" s="2111"/>
      <c r="AJ439" s="2111"/>
      <c r="AK439" s="2111"/>
      <c r="AL439" s="2111"/>
      <c r="AM439" s="2111"/>
      <c r="AN439" s="2111"/>
      <c r="AO439" s="2111"/>
      <c r="AP439" s="2111"/>
      <c r="AQ439" s="2111"/>
      <c r="AR439" s="2111"/>
      <c r="AS439" s="2111"/>
      <c r="AT439" s="2111"/>
      <c r="AU439" s="2111"/>
      <c r="AV439" s="2111"/>
      <c r="AW439" s="2111"/>
      <c r="AX439" s="2111"/>
      <c r="AY439" s="587"/>
    </row>
    <row r="440" spans="1:51">
      <c r="A440" s="578">
        <f t="shared" si="8"/>
        <v>0</v>
      </c>
      <c r="B440" s="629"/>
      <c r="C440" s="2111" t="s">
        <v>798</v>
      </c>
      <c r="D440" s="2111"/>
      <c r="E440" s="2111"/>
      <c r="F440" s="2111"/>
      <c r="G440" s="2111"/>
      <c r="H440" s="2111"/>
      <c r="I440" s="2111"/>
      <c r="J440" s="2111"/>
      <c r="K440" s="2111" t="s">
        <v>799</v>
      </c>
      <c r="L440" s="2111"/>
      <c r="M440" s="2111"/>
      <c r="N440" s="2111"/>
      <c r="O440" s="2111"/>
      <c r="P440" s="2111"/>
      <c r="Q440" s="2111"/>
      <c r="R440" s="2111"/>
      <c r="S440" s="2111" t="s">
        <v>800</v>
      </c>
      <c r="T440" s="2111"/>
      <c r="U440" s="2111"/>
      <c r="V440" s="2111"/>
      <c r="W440" s="2111"/>
      <c r="X440" s="2111"/>
      <c r="Y440" s="2111"/>
      <c r="Z440" s="2111"/>
      <c r="AA440" s="2111" t="s">
        <v>572</v>
      </c>
      <c r="AB440" s="2111"/>
      <c r="AC440" s="2111"/>
      <c r="AD440" s="2111"/>
      <c r="AE440" s="2111"/>
      <c r="AF440" s="2111"/>
      <c r="AG440" s="2111"/>
      <c r="AH440" s="2111"/>
      <c r="AI440" s="2111" t="s">
        <v>573</v>
      </c>
      <c r="AJ440" s="2111"/>
      <c r="AK440" s="2111"/>
      <c r="AL440" s="2111"/>
      <c r="AM440" s="2111"/>
      <c r="AN440" s="2111"/>
      <c r="AO440" s="2111"/>
      <c r="AP440" s="2111"/>
      <c r="AQ440" s="2111" t="s">
        <v>574</v>
      </c>
      <c r="AR440" s="2111"/>
      <c r="AS440" s="2111"/>
      <c r="AT440" s="2111"/>
      <c r="AU440" s="2111"/>
      <c r="AV440" s="2111"/>
      <c r="AW440" s="2111"/>
      <c r="AX440" s="2111"/>
      <c r="AY440" s="629"/>
    </row>
    <row r="441" spans="1:51">
      <c r="A441" s="578">
        <f t="shared" si="8"/>
        <v>0</v>
      </c>
      <c r="B441" s="612"/>
      <c r="C441" s="2111" t="s">
        <v>536</v>
      </c>
      <c r="D441" s="2111"/>
      <c r="E441" s="2111"/>
      <c r="F441" s="2111"/>
      <c r="G441" s="2111"/>
      <c r="H441" s="2111"/>
      <c r="I441" s="2111"/>
      <c r="J441" s="2111"/>
      <c r="K441" s="2111" t="s">
        <v>805</v>
      </c>
      <c r="L441" s="2111"/>
      <c r="M441" s="2111"/>
      <c r="N441" s="2111"/>
      <c r="O441" s="2111"/>
      <c r="P441" s="2111"/>
      <c r="Q441" s="2111"/>
      <c r="R441" s="2111"/>
      <c r="S441" s="2112"/>
      <c r="T441" s="2112"/>
      <c r="U441" s="2112"/>
      <c r="V441" s="2112"/>
      <c r="W441" s="2112"/>
      <c r="X441" s="2112"/>
      <c r="Y441" s="2112"/>
      <c r="Z441" s="2112"/>
      <c r="AA441" s="2113" t="str">
        <f>'6-3표준조사(4)'!P606</f>
        <v>완 (15˚ 이하)</v>
      </c>
      <c r="AB441" s="2113"/>
      <c r="AC441" s="2113"/>
      <c r="AD441" s="2113"/>
      <c r="AE441" s="2113"/>
      <c r="AF441" s="2113"/>
      <c r="AG441" s="2113"/>
      <c r="AH441" s="2113"/>
      <c r="AI441" s="2113" t="str">
        <f>'6-3표준조사(4)'!Q606</f>
        <v>개소당5ha이상</v>
      </c>
      <c r="AJ441" s="2113"/>
      <c r="AK441" s="2113"/>
      <c r="AL441" s="2113"/>
      <c r="AM441" s="2113"/>
      <c r="AN441" s="2113"/>
      <c r="AO441" s="2113"/>
      <c r="AP441" s="2113"/>
      <c r="AQ441" s="2113">
        <f>'6-3표준조사(4)'!R606</f>
        <v>0</v>
      </c>
      <c r="AR441" s="2113"/>
      <c r="AS441" s="2113"/>
      <c r="AT441" s="2113"/>
      <c r="AU441" s="2113"/>
      <c r="AV441" s="2113"/>
      <c r="AW441" s="2113"/>
      <c r="AX441" s="2113"/>
      <c r="AY441" s="612"/>
    </row>
    <row r="442" spans="1:51">
      <c r="A442" s="578">
        <f t="shared" si="8"/>
        <v>0</v>
      </c>
      <c r="B442" s="612"/>
      <c r="C442" s="2111" t="s">
        <v>538</v>
      </c>
      <c r="D442" s="2111"/>
      <c r="E442" s="2111"/>
      <c r="F442" s="2111"/>
      <c r="G442" s="2111"/>
      <c r="H442" s="2111"/>
      <c r="I442" s="2111"/>
      <c r="J442" s="2111"/>
      <c r="K442" s="2111" t="s">
        <v>807</v>
      </c>
      <c r="L442" s="2111"/>
      <c r="M442" s="2111"/>
      <c r="N442" s="2111"/>
      <c r="O442" s="2111"/>
      <c r="P442" s="2111"/>
      <c r="Q442" s="2111"/>
      <c r="R442" s="2111"/>
      <c r="S442" s="2115">
        <f>K426</f>
        <v>0</v>
      </c>
      <c r="T442" s="2115"/>
      <c r="U442" s="2115"/>
      <c r="V442" s="2115"/>
      <c r="W442" s="2115"/>
      <c r="X442" s="2115"/>
      <c r="Y442" s="2115"/>
      <c r="Z442" s="2115"/>
      <c r="AA442" s="2114"/>
      <c r="AB442" s="2114"/>
      <c r="AC442" s="2114"/>
      <c r="AD442" s="2114"/>
      <c r="AE442" s="2114"/>
      <c r="AF442" s="2114"/>
      <c r="AG442" s="2114"/>
      <c r="AH442" s="2114"/>
      <c r="AI442" s="2114"/>
      <c r="AJ442" s="2114"/>
      <c r="AK442" s="2114"/>
      <c r="AL442" s="2114"/>
      <c r="AM442" s="2114"/>
      <c r="AN442" s="2114"/>
      <c r="AO442" s="2114"/>
      <c r="AP442" s="2114"/>
      <c r="AQ442" s="2114"/>
      <c r="AR442" s="2114"/>
      <c r="AS442" s="2114"/>
      <c r="AT442" s="2114"/>
      <c r="AU442" s="2114"/>
      <c r="AV442" s="2114"/>
      <c r="AW442" s="2114"/>
      <c r="AX442" s="2114"/>
      <c r="AY442" s="612"/>
    </row>
    <row r="443" spans="1:51" hidden="1">
      <c r="A443" s="578">
        <f>IF(S$441&gt;0,1,0)</f>
        <v>0</v>
      </c>
      <c r="B443" s="630"/>
      <c r="C443" s="630" t="s">
        <v>407</v>
      </c>
      <c r="D443" s="630" t="s">
        <v>536</v>
      </c>
      <c r="E443" s="630"/>
      <c r="F443" s="630"/>
      <c r="G443" s="631"/>
      <c r="H443" s="631"/>
      <c r="I443" s="631"/>
      <c r="J443" s="631"/>
      <c r="K443" s="631"/>
      <c r="L443" s="618"/>
      <c r="M443" s="618"/>
      <c r="N443" s="618"/>
      <c r="O443" s="618"/>
      <c r="P443" s="618"/>
      <c r="Q443" s="632"/>
      <c r="R443" s="632"/>
      <c r="S443" s="632"/>
      <c r="T443" s="632"/>
      <c r="U443" s="632"/>
      <c r="V443" s="612"/>
      <c r="W443" s="612"/>
      <c r="X443" s="612"/>
      <c r="Y443" s="612"/>
      <c r="Z443" s="633"/>
      <c r="AA443" s="612"/>
      <c r="AB443" s="612"/>
      <c r="AC443" s="612"/>
      <c r="AD443" s="634"/>
      <c r="AE443" s="612"/>
      <c r="AF443" s="612"/>
      <c r="AG443" s="612"/>
      <c r="AH443" s="635"/>
      <c r="AI443" s="635"/>
      <c r="AJ443" s="635"/>
      <c r="AK443" s="635"/>
      <c r="AL443" s="635"/>
      <c r="AM443" s="635"/>
      <c r="AN443" s="635"/>
      <c r="AO443" s="635"/>
      <c r="AP443" s="635"/>
      <c r="AQ443" s="636"/>
      <c r="AR443" s="636"/>
      <c r="AS443" s="636"/>
      <c r="AT443" s="636"/>
      <c r="AU443" s="637"/>
      <c r="AV443" s="637"/>
      <c r="AW443" s="637"/>
      <c r="AX443" s="637"/>
      <c r="AY443" s="637"/>
    </row>
    <row r="444" spans="1:51" hidden="1">
      <c r="A444" s="578">
        <f>IF(S$441&gt;0,1,0)</f>
        <v>0</v>
      </c>
      <c r="B444" s="587"/>
      <c r="C444" s="587"/>
      <c r="D444" s="587" t="s">
        <v>540</v>
      </c>
      <c r="E444" s="587" t="s">
        <v>809</v>
      </c>
      <c r="F444" s="587"/>
      <c r="G444" s="587"/>
      <c r="H444" s="587"/>
      <c r="I444" s="587"/>
      <c r="J444" s="634"/>
      <c r="K444" s="634"/>
      <c r="L444" s="634"/>
      <c r="M444" s="634"/>
      <c r="N444" s="587"/>
      <c r="O444" s="587"/>
      <c r="P444" s="587"/>
      <c r="Q444" s="587"/>
      <c r="R444" s="587"/>
      <c r="S444" s="587"/>
      <c r="T444" s="632"/>
      <c r="U444" s="632"/>
      <c r="V444" s="632"/>
      <c r="W444" s="632"/>
      <c r="X444" s="587"/>
      <c r="Y444" s="587"/>
      <c r="Z444" s="587"/>
      <c r="AA444" s="587"/>
      <c r="AB444" s="632"/>
      <c r="AC444" s="632"/>
      <c r="AD444" s="632"/>
      <c r="AE444" s="632"/>
      <c r="AF444" s="587"/>
      <c r="AG444" s="587"/>
      <c r="AH444" s="587"/>
      <c r="AI444" s="587"/>
      <c r="AJ444" s="587"/>
      <c r="AK444" s="587"/>
      <c r="AL444" s="587"/>
      <c r="AM444" s="587"/>
      <c r="AN444" s="587"/>
      <c r="AO444" s="587"/>
      <c r="AP444" s="587"/>
      <c r="AQ444" s="587"/>
      <c r="AR444" s="587"/>
      <c r="AS444" s="587"/>
      <c r="AT444" s="587"/>
      <c r="AU444" s="587"/>
      <c r="AV444" s="587"/>
      <c r="AW444" s="587"/>
      <c r="AX444" s="587"/>
      <c r="AY444" s="587"/>
    </row>
    <row r="445" spans="1:51" hidden="1">
      <c r="A445" s="578">
        <f>IF(S$441&gt;0,1,0)</f>
        <v>0</v>
      </c>
      <c r="B445" s="587"/>
      <c r="C445" s="587"/>
      <c r="D445" s="587" t="s">
        <v>540</v>
      </c>
      <c r="E445" s="588" t="s">
        <v>810</v>
      </c>
      <c r="F445" s="588"/>
      <c r="G445" s="588"/>
      <c r="H445" s="588"/>
      <c r="I445" s="588"/>
      <c r="J445" s="588"/>
      <c r="K445" s="588"/>
      <c r="L445" s="588"/>
      <c r="M445" s="588"/>
      <c r="N445" s="588"/>
      <c r="O445" s="588"/>
      <c r="P445" s="588"/>
      <c r="Q445" s="588"/>
      <c r="R445" s="588"/>
      <c r="S445" s="588"/>
      <c r="T445" s="588"/>
      <c r="U445" s="588"/>
      <c r="V445" s="588"/>
      <c r="W445" s="588"/>
      <c r="X445" s="588"/>
      <c r="Y445" s="588"/>
      <c r="Z445" s="588"/>
      <c r="AA445" s="588"/>
      <c r="AB445" s="588"/>
      <c r="AC445" s="588"/>
      <c r="AD445" s="588"/>
      <c r="AE445" s="588"/>
      <c r="AF445" s="588"/>
      <c r="AG445" s="588"/>
      <c r="AH445" s="588"/>
      <c r="AI445" s="588"/>
      <c r="AJ445" s="588"/>
      <c r="AK445" s="588"/>
      <c r="AL445" s="588"/>
      <c r="AM445" s="588"/>
      <c r="AN445" s="588"/>
      <c r="AO445" s="588"/>
      <c r="AP445" s="588"/>
      <c r="AQ445" s="588"/>
      <c r="AR445" s="588"/>
      <c r="AS445" s="588"/>
      <c r="AT445" s="588"/>
      <c r="AU445" s="588"/>
      <c r="AV445" s="588"/>
      <c r="AW445" s="588"/>
      <c r="AX445" s="588"/>
      <c r="AY445" s="588"/>
    </row>
    <row r="446" spans="1:51" hidden="1">
      <c r="B446" s="587"/>
      <c r="C446" s="587" t="s">
        <v>811</v>
      </c>
      <c r="D446" s="587"/>
      <c r="E446" s="639"/>
      <c r="F446" s="639"/>
      <c r="G446" s="639"/>
      <c r="H446" s="639"/>
      <c r="I446" s="639"/>
      <c r="J446" s="639"/>
      <c r="K446" s="639"/>
      <c r="L446" s="639"/>
      <c r="M446" s="639"/>
      <c r="N446" s="639"/>
      <c r="O446" s="639"/>
      <c r="P446" s="639"/>
      <c r="Q446" s="639"/>
      <c r="R446" s="639"/>
      <c r="S446" s="639"/>
      <c r="T446" s="639"/>
      <c r="U446" s="639"/>
      <c r="V446" s="639"/>
      <c r="W446" s="639"/>
      <c r="X446" s="639"/>
      <c r="Y446" s="639"/>
      <c r="Z446" s="639"/>
      <c r="AA446" s="639"/>
      <c r="AB446" s="639"/>
      <c r="AC446" s="639"/>
      <c r="AD446" s="639"/>
      <c r="AE446" s="639"/>
      <c r="AF446" s="639"/>
      <c r="AG446" s="639"/>
      <c r="AH446" s="639"/>
      <c r="AI446" s="639"/>
      <c r="AJ446" s="639"/>
      <c r="AK446" s="639"/>
      <c r="AL446" s="639"/>
      <c r="AM446" s="639"/>
      <c r="AN446" s="639"/>
      <c r="AO446" s="639"/>
      <c r="AP446" s="639"/>
      <c r="AQ446" s="639"/>
      <c r="AR446" s="639"/>
      <c r="AS446" s="639"/>
      <c r="AT446" s="639"/>
      <c r="AU446" s="639"/>
      <c r="AV446" s="639"/>
      <c r="AW446" s="639"/>
      <c r="AX446" s="639"/>
      <c r="AY446" s="639"/>
    </row>
    <row r="447" spans="1:51" hidden="1">
      <c r="B447" s="587"/>
      <c r="C447" s="587"/>
      <c r="D447" s="587" t="s">
        <v>540</v>
      </c>
      <c r="E447" s="639" t="s">
        <v>812</v>
      </c>
      <c r="F447" s="639"/>
      <c r="G447" s="639"/>
      <c r="H447" s="639"/>
      <c r="I447" s="639"/>
      <c r="J447" s="639"/>
      <c r="K447" s="639"/>
      <c r="L447" s="639"/>
      <c r="M447" s="639"/>
      <c r="N447" s="639"/>
      <c r="O447" s="639"/>
      <c r="P447" s="639"/>
      <c r="Q447" s="639"/>
      <c r="R447" s="639"/>
      <c r="S447" s="639"/>
      <c r="T447" s="639"/>
      <c r="U447" s="639"/>
      <c r="V447" s="639"/>
      <c r="W447" s="639"/>
      <c r="X447" s="639"/>
      <c r="Y447" s="639"/>
      <c r="Z447" s="639"/>
      <c r="AA447" s="639"/>
      <c r="AB447" s="639"/>
      <c r="AC447" s="639"/>
      <c r="AD447" s="639"/>
      <c r="AE447" s="639"/>
      <c r="AF447" s="639"/>
      <c r="AG447" s="639"/>
      <c r="AH447" s="639"/>
      <c r="AI447" s="639"/>
      <c r="AJ447" s="639"/>
      <c r="AK447" s="639"/>
      <c r="AL447" s="639"/>
      <c r="AM447" s="639"/>
      <c r="AN447" s="639"/>
      <c r="AO447" s="639"/>
      <c r="AP447" s="639"/>
      <c r="AQ447" s="639"/>
      <c r="AR447" s="639"/>
      <c r="AS447" s="639"/>
      <c r="AT447" s="639"/>
      <c r="AU447" s="639"/>
      <c r="AV447" s="639"/>
      <c r="AW447" s="639"/>
      <c r="AX447" s="639"/>
      <c r="AY447" s="639"/>
    </row>
    <row r="448" spans="1:51" hidden="1">
      <c r="B448" s="587"/>
      <c r="C448" s="587"/>
      <c r="D448" s="587" t="s">
        <v>540</v>
      </c>
      <c r="E448" s="639" t="s">
        <v>813</v>
      </c>
      <c r="F448" s="639"/>
      <c r="G448" s="639"/>
      <c r="H448" s="639"/>
      <c r="I448" s="639"/>
      <c r="J448" s="639"/>
      <c r="K448" s="639"/>
      <c r="L448" s="639"/>
      <c r="M448" s="639"/>
      <c r="N448" s="639"/>
      <c r="O448" s="639"/>
      <c r="P448" s="639"/>
      <c r="Q448" s="639"/>
      <c r="R448" s="639"/>
      <c r="S448" s="639"/>
      <c r="T448" s="639"/>
      <c r="U448" s="639"/>
      <c r="V448" s="639"/>
      <c r="W448" s="639"/>
      <c r="X448" s="639"/>
      <c r="Y448" s="639"/>
      <c r="Z448" s="639"/>
      <c r="AA448" s="639"/>
      <c r="AB448" s="639"/>
      <c r="AC448" s="639"/>
      <c r="AD448" s="639"/>
      <c r="AE448" s="639"/>
      <c r="AF448" s="639"/>
      <c r="AG448" s="639"/>
      <c r="AH448" s="639"/>
      <c r="AI448" s="639"/>
      <c r="AJ448" s="639"/>
      <c r="AK448" s="639"/>
      <c r="AL448" s="639"/>
      <c r="AM448" s="639"/>
      <c r="AN448" s="639"/>
      <c r="AO448" s="639"/>
      <c r="AP448" s="639"/>
      <c r="AQ448" s="639"/>
      <c r="AR448" s="639"/>
      <c r="AS448" s="639"/>
      <c r="AT448" s="639"/>
      <c r="AU448" s="639"/>
      <c r="AV448" s="639"/>
      <c r="AW448" s="639"/>
      <c r="AX448" s="639"/>
      <c r="AY448" s="639"/>
    </row>
    <row r="449" spans="1:51" hidden="1">
      <c r="B449" s="587"/>
      <c r="C449" s="587" t="s">
        <v>411</v>
      </c>
      <c r="D449" s="587" t="s">
        <v>815</v>
      </c>
      <c r="E449" s="639"/>
      <c r="F449" s="639"/>
      <c r="G449" s="639"/>
      <c r="H449" s="639"/>
      <c r="I449" s="639"/>
      <c r="J449" s="639"/>
      <c r="K449" s="639"/>
      <c r="L449" s="639"/>
      <c r="M449" s="639"/>
      <c r="N449" s="639"/>
      <c r="O449" s="639"/>
      <c r="P449" s="639"/>
      <c r="Q449" s="639"/>
      <c r="R449" s="639"/>
      <c r="S449" s="639"/>
      <c r="T449" s="639"/>
      <c r="U449" s="639"/>
      <c r="V449" s="639"/>
      <c r="W449" s="639"/>
      <c r="X449" s="639"/>
      <c r="Y449" s="639"/>
      <c r="Z449" s="639"/>
      <c r="AA449" s="639"/>
      <c r="AB449" s="639"/>
      <c r="AC449" s="639"/>
      <c r="AD449" s="639"/>
      <c r="AE449" s="639"/>
      <c r="AF449" s="639"/>
      <c r="AG449" s="639"/>
      <c r="AH449" s="639"/>
      <c r="AI449" s="639"/>
      <c r="AJ449" s="639"/>
      <c r="AK449" s="639"/>
      <c r="AL449" s="639"/>
      <c r="AM449" s="639"/>
      <c r="AN449" s="639"/>
      <c r="AO449" s="639"/>
      <c r="AP449" s="639"/>
      <c r="AQ449" s="639"/>
      <c r="AR449" s="639"/>
      <c r="AS449" s="639"/>
      <c r="AT449" s="639"/>
      <c r="AU449" s="639"/>
      <c r="AV449" s="639"/>
      <c r="AW449" s="639"/>
      <c r="AX449" s="639"/>
      <c r="AY449" s="639"/>
    </row>
    <row r="450" spans="1:51" hidden="1">
      <c r="B450" s="587"/>
      <c r="C450" s="587"/>
      <c r="D450" s="587" t="s">
        <v>540</v>
      </c>
      <c r="E450" s="639" t="s">
        <v>816</v>
      </c>
      <c r="F450" s="639"/>
      <c r="G450" s="639"/>
      <c r="H450" s="639"/>
      <c r="I450" s="639"/>
      <c r="J450" s="639"/>
      <c r="K450" s="639"/>
      <c r="L450" s="639"/>
      <c r="M450" s="639"/>
      <c r="N450" s="639"/>
      <c r="O450" s="639"/>
      <c r="P450" s="639"/>
      <c r="Q450" s="639"/>
      <c r="R450" s="639"/>
      <c r="S450" s="639"/>
      <c r="T450" s="639"/>
      <c r="U450" s="639"/>
      <c r="V450" s="639"/>
      <c r="W450" s="639"/>
      <c r="X450" s="639"/>
      <c r="Y450" s="639"/>
      <c r="Z450" s="639"/>
      <c r="AA450" s="639"/>
      <c r="AB450" s="639"/>
      <c r="AC450" s="639"/>
      <c r="AD450" s="639"/>
      <c r="AE450" s="639"/>
      <c r="AF450" s="639"/>
      <c r="AG450" s="639"/>
      <c r="AH450" s="639"/>
      <c r="AI450" s="639"/>
      <c r="AJ450" s="639"/>
      <c r="AK450" s="639"/>
      <c r="AL450" s="639"/>
      <c r="AM450" s="639"/>
      <c r="AN450" s="639"/>
      <c r="AO450" s="639"/>
      <c r="AP450" s="639"/>
      <c r="AQ450" s="639"/>
      <c r="AR450" s="639"/>
      <c r="AS450" s="639"/>
      <c r="AT450" s="639"/>
      <c r="AU450" s="639"/>
      <c r="AV450" s="639"/>
      <c r="AW450" s="639"/>
      <c r="AX450" s="639"/>
      <c r="AY450" s="639"/>
    </row>
    <row r="451" spans="1:51" hidden="1">
      <c r="B451" s="587"/>
      <c r="C451" s="587"/>
      <c r="D451" s="587" t="s">
        <v>540</v>
      </c>
      <c r="E451" s="639" t="s">
        <v>817</v>
      </c>
      <c r="F451" s="639"/>
      <c r="G451" s="639"/>
      <c r="H451" s="639"/>
      <c r="I451" s="639"/>
      <c r="J451" s="639"/>
      <c r="K451" s="639"/>
      <c r="L451" s="639"/>
      <c r="M451" s="639"/>
      <c r="N451" s="639"/>
      <c r="O451" s="639"/>
      <c r="P451" s="639"/>
      <c r="Q451" s="639"/>
      <c r="R451" s="639"/>
      <c r="S451" s="639"/>
      <c r="T451" s="639"/>
      <c r="U451" s="639"/>
      <c r="V451" s="639"/>
      <c r="W451" s="639"/>
      <c r="X451" s="639"/>
      <c r="Y451" s="639"/>
      <c r="Z451" s="639"/>
      <c r="AA451" s="639"/>
      <c r="AB451" s="639"/>
      <c r="AC451" s="639"/>
      <c r="AD451" s="639"/>
      <c r="AE451" s="639"/>
      <c r="AF451" s="639"/>
      <c r="AG451" s="639"/>
      <c r="AH451" s="639"/>
      <c r="AI451" s="639"/>
      <c r="AJ451" s="639"/>
      <c r="AK451" s="639"/>
      <c r="AL451" s="639"/>
      <c r="AM451" s="639"/>
      <c r="AN451" s="639"/>
      <c r="AO451" s="639"/>
      <c r="AP451" s="639"/>
      <c r="AQ451" s="639"/>
      <c r="AR451" s="639"/>
      <c r="AS451" s="639"/>
      <c r="AT451" s="639"/>
      <c r="AU451" s="639"/>
      <c r="AV451" s="639"/>
      <c r="AW451" s="639"/>
      <c r="AX451" s="639"/>
      <c r="AY451" s="639"/>
    </row>
    <row r="452" spans="1:51" hidden="1">
      <c r="B452" s="587"/>
      <c r="C452" s="587"/>
      <c r="D452" s="587" t="s">
        <v>540</v>
      </c>
      <c r="E452" s="639" t="s">
        <v>818</v>
      </c>
      <c r="F452" s="639"/>
      <c r="G452" s="639"/>
      <c r="H452" s="639"/>
      <c r="I452" s="639"/>
      <c r="J452" s="639"/>
      <c r="K452" s="639"/>
      <c r="L452" s="639"/>
      <c r="M452" s="639"/>
      <c r="N452" s="639"/>
      <c r="O452" s="639"/>
      <c r="P452" s="639"/>
      <c r="Q452" s="639"/>
      <c r="R452" s="639"/>
      <c r="S452" s="639"/>
      <c r="T452" s="639"/>
      <c r="U452" s="639"/>
      <c r="V452" s="639"/>
      <c r="W452" s="639"/>
      <c r="X452" s="639"/>
      <c r="Y452" s="639"/>
      <c r="Z452" s="639"/>
      <c r="AA452" s="639"/>
      <c r="AB452" s="639"/>
      <c r="AC452" s="639"/>
      <c r="AD452" s="639"/>
      <c r="AE452" s="639"/>
      <c r="AF452" s="639"/>
      <c r="AG452" s="639"/>
      <c r="AH452" s="639"/>
      <c r="AI452" s="639"/>
      <c r="AJ452" s="639"/>
      <c r="AK452" s="639"/>
      <c r="AL452" s="639"/>
      <c r="AM452" s="639"/>
      <c r="AN452" s="639"/>
      <c r="AO452" s="639"/>
      <c r="AP452" s="639"/>
      <c r="AQ452" s="639"/>
      <c r="AR452" s="639"/>
      <c r="AS452" s="639"/>
      <c r="AT452" s="639"/>
      <c r="AU452" s="639"/>
      <c r="AV452" s="639"/>
      <c r="AW452" s="639"/>
      <c r="AX452" s="639"/>
      <c r="AY452" s="639"/>
    </row>
    <row r="453" spans="1:51" hidden="1">
      <c r="B453" s="587"/>
      <c r="C453" s="587"/>
      <c r="D453" s="587" t="s">
        <v>540</v>
      </c>
      <c r="E453" s="639" t="s">
        <v>819</v>
      </c>
      <c r="F453" s="639"/>
      <c r="G453" s="639"/>
      <c r="H453" s="639"/>
      <c r="I453" s="639"/>
      <c r="J453" s="639"/>
      <c r="K453" s="639"/>
      <c r="L453" s="639"/>
      <c r="M453" s="639"/>
      <c r="N453" s="639"/>
      <c r="O453" s="639"/>
      <c r="P453" s="639"/>
      <c r="Q453" s="639"/>
      <c r="R453" s="639"/>
      <c r="S453" s="639"/>
      <c r="T453" s="639"/>
      <c r="U453" s="639"/>
      <c r="V453" s="639"/>
      <c r="W453" s="639"/>
      <c r="X453" s="639"/>
      <c r="Y453" s="639"/>
      <c r="Z453" s="639"/>
      <c r="AA453" s="639"/>
      <c r="AB453" s="639"/>
      <c r="AC453" s="639"/>
      <c r="AD453" s="639"/>
      <c r="AE453" s="639"/>
      <c r="AF453" s="639"/>
      <c r="AG453" s="639"/>
      <c r="AH453" s="639"/>
      <c r="AI453" s="639"/>
      <c r="AJ453" s="639"/>
      <c r="AK453" s="639"/>
      <c r="AL453" s="639"/>
      <c r="AM453" s="639"/>
      <c r="AN453" s="639"/>
      <c r="AO453" s="639"/>
      <c r="AP453" s="639"/>
      <c r="AQ453" s="639"/>
      <c r="AR453" s="639"/>
      <c r="AS453" s="639"/>
      <c r="AT453" s="639"/>
      <c r="AU453" s="639"/>
      <c r="AV453" s="639"/>
      <c r="AW453" s="639"/>
      <c r="AX453" s="639"/>
      <c r="AY453" s="639"/>
    </row>
    <row r="454" spans="1:51" hidden="1">
      <c r="B454" s="587"/>
      <c r="C454" s="587"/>
      <c r="D454" s="587" t="s">
        <v>540</v>
      </c>
      <c r="E454" s="639" t="s">
        <v>820</v>
      </c>
      <c r="F454" s="639"/>
      <c r="G454" s="639"/>
      <c r="H454" s="639"/>
      <c r="I454" s="639"/>
      <c r="J454" s="639"/>
      <c r="K454" s="639"/>
      <c r="L454" s="639"/>
      <c r="M454" s="639"/>
      <c r="N454" s="639"/>
      <c r="O454" s="639"/>
      <c r="P454" s="639"/>
      <c r="Q454" s="639"/>
      <c r="R454" s="639"/>
      <c r="S454" s="639"/>
      <c r="T454" s="639"/>
      <c r="U454" s="639"/>
      <c r="V454" s="639"/>
      <c r="W454" s="639"/>
      <c r="X454" s="639"/>
      <c r="Y454" s="639"/>
      <c r="Z454" s="639"/>
      <c r="AA454" s="639"/>
      <c r="AB454" s="639"/>
      <c r="AC454" s="639"/>
      <c r="AD454" s="639"/>
      <c r="AE454" s="639"/>
      <c r="AF454" s="639"/>
      <c r="AG454" s="639"/>
      <c r="AH454" s="639"/>
      <c r="AI454" s="639"/>
      <c r="AJ454" s="639"/>
      <c r="AK454" s="639"/>
      <c r="AL454" s="639"/>
      <c r="AM454" s="639"/>
      <c r="AN454" s="639"/>
      <c r="AO454" s="639"/>
      <c r="AP454" s="639"/>
      <c r="AQ454" s="639"/>
      <c r="AR454" s="639"/>
      <c r="AS454" s="639"/>
      <c r="AT454" s="639"/>
      <c r="AU454" s="639"/>
      <c r="AV454" s="639"/>
      <c r="AW454" s="639"/>
      <c r="AX454" s="639"/>
      <c r="AY454" s="639"/>
    </row>
    <row r="455" spans="1:51" hidden="1">
      <c r="B455" s="587"/>
      <c r="C455" s="587"/>
      <c r="D455" s="587" t="s">
        <v>540</v>
      </c>
      <c r="E455" s="639" t="s">
        <v>821</v>
      </c>
      <c r="F455" s="639"/>
      <c r="G455" s="639"/>
      <c r="H455" s="639"/>
      <c r="I455" s="639"/>
      <c r="J455" s="639"/>
      <c r="K455" s="639"/>
      <c r="L455" s="639"/>
      <c r="M455" s="639"/>
      <c r="N455" s="639"/>
      <c r="O455" s="639"/>
      <c r="P455" s="639"/>
      <c r="Q455" s="639"/>
      <c r="R455" s="639"/>
      <c r="S455" s="639"/>
      <c r="T455" s="639"/>
      <c r="U455" s="639"/>
      <c r="V455" s="639"/>
      <c r="W455" s="639"/>
      <c r="X455" s="639"/>
      <c r="Y455" s="639"/>
      <c r="Z455" s="639"/>
      <c r="AA455" s="639"/>
      <c r="AB455" s="639"/>
      <c r="AC455" s="639"/>
      <c r="AD455" s="639"/>
      <c r="AE455" s="639"/>
      <c r="AF455" s="639"/>
      <c r="AG455" s="639"/>
      <c r="AH455" s="639"/>
      <c r="AI455" s="639"/>
      <c r="AJ455" s="639"/>
      <c r="AK455" s="639"/>
      <c r="AL455" s="639"/>
      <c r="AM455" s="639"/>
      <c r="AN455" s="639"/>
      <c r="AO455" s="639"/>
      <c r="AP455" s="639"/>
      <c r="AQ455" s="639"/>
      <c r="AR455" s="639"/>
      <c r="AS455" s="639"/>
      <c r="AT455" s="639"/>
      <c r="AU455" s="639"/>
      <c r="AV455" s="639"/>
      <c r="AW455" s="639"/>
      <c r="AX455" s="639"/>
      <c r="AY455" s="639"/>
    </row>
    <row r="456" spans="1:51" hidden="1">
      <c r="B456" s="587"/>
      <c r="C456" s="587"/>
      <c r="D456" s="587" t="s">
        <v>540</v>
      </c>
      <c r="E456" s="639" t="s">
        <v>822</v>
      </c>
      <c r="F456" s="639"/>
      <c r="G456" s="639"/>
      <c r="H456" s="639"/>
      <c r="I456" s="639"/>
      <c r="J456" s="639"/>
      <c r="K456" s="639"/>
      <c r="L456" s="639"/>
      <c r="M456" s="639"/>
      <c r="N456" s="639"/>
      <c r="O456" s="639"/>
      <c r="P456" s="639"/>
      <c r="Q456" s="639"/>
      <c r="R456" s="639"/>
      <c r="S456" s="639"/>
      <c r="T456" s="639"/>
      <c r="U456" s="639"/>
      <c r="V456" s="639"/>
      <c r="W456" s="639"/>
      <c r="X456" s="639"/>
      <c r="Y456" s="639"/>
      <c r="Z456" s="639"/>
      <c r="AA456" s="639"/>
      <c r="AB456" s="639"/>
      <c r="AC456" s="639"/>
      <c r="AD456" s="639"/>
      <c r="AE456" s="639"/>
      <c r="AF456" s="639"/>
      <c r="AG456" s="639"/>
      <c r="AH456" s="639"/>
      <c r="AI456" s="639"/>
      <c r="AJ456" s="639"/>
      <c r="AK456" s="639"/>
      <c r="AL456" s="639"/>
      <c r="AM456" s="639"/>
      <c r="AN456" s="639"/>
      <c r="AO456" s="639"/>
      <c r="AP456" s="639"/>
      <c r="AQ456" s="639"/>
      <c r="AR456" s="639"/>
      <c r="AS456" s="639"/>
      <c r="AT456" s="639"/>
      <c r="AU456" s="639"/>
      <c r="AV456" s="639"/>
      <c r="AW456" s="639"/>
      <c r="AX456" s="639"/>
      <c r="AY456" s="639"/>
    </row>
    <row r="457" spans="1:51">
      <c r="A457" s="578">
        <f>IF(K$369&gt;0,1,0)</f>
        <v>0</v>
      </c>
    </row>
    <row r="458" spans="1:51">
      <c r="A458" s="578">
        <f>IF(K$369&gt;0,1,0)</f>
        <v>0</v>
      </c>
    </row>
  </sheetData>
  <sheetProtection autoFilter="0"/>
  <autoFilter ref="A1:A458">
    <filterColumn colId="0">
      <customFilters>
        <customFilter operator="notEqual" val=" "/>
      </customFilters>
    </filterColumn>
  </autoFilter>
  <mergeCells count="389">
    <mergeCell ref="C441:J441"/>
    <mergeCell ref="K441:R441"/>
    <mergeCell ref="S441:Z441"/>
    <mergeCell ref="AA441:AH442"/>
    <mergeCell ref="AI441:AP442"/>
    <mergeCell ref="AQ441:AX442"/>
    <mergeCell ref="C442:J442"/>
    <mergeCell ref="K442:R442"/>
    <mergeCell ref="S442:Z442"/>
    <mergeCell ref="B435:AY435"/>
    <mergeCell ref="C439:Z439"/>
    <mergeCell ref="AA439:AX439"/>
    <mergeCell ref="C440:J440"/>
    <mergeCell ref="K440:R440"/>
    <mergeCell ref="S440:Z440"/>
    <mergeCell ref="AA440:AH440"/>
    <mergeCell ref="AI440:AP440"/>
    <mergeCell ref="AQ440:AX440"/>
    <mergeCell ref="C424:J425"/>
    <mergeCell ref="K424:R425"/>
    <mergeCell ref="S424:Z425"/>
    <mergeCell ref="AA424:AP424"/>
    <mergeCell ref="AQ424:AX425"/>
    <mergeCell ref="AA425:AH425"/>
    <mergeCell ref="AI425:AP425"/>
    <mergeCell ref="C426:D427"/>
    <mergeCell ref="E426:F427"/>
    <mergeCell ref="G426:H427"/>
    <mergeCell ref="I426:J427"/>
    <mergeCell ref="K426:R427"/>
    <mergeCell ref="S426:Z427"/>
    <mergeCell ref="AA426:AH427"/>
    <mergeCell ref="AI426:AP427"/>
    <mergeCell ref="AQ426:AX427"/>
    <mergeCell ref="B409:AY409"/>
    <mergeCell ref="F410:K410"/>
    <mergeCell ref="L410:Q410"/>
    <mergeCell ref="T410:Y410"/>
    <mergeCell ref="Z410:AE410"/>
    <mergeCell ref="AH410:AN410"/>
    <mergeCell ref="AO410:AT410"/>
    <mergeCell ref="B412:AY412"/>
    <mergeCell ref="B422:AY422"/>
    <mergeCell ref="C384:J384"/>
    <mergeCell ref="K384:R384"/>
    <mergeCell ref="S384:Z384"/>
    <mergeCell ref="AA384:AH385"/>
    <mergeCell ref="AI384:AP385"/>
    <mergeCell ref="AQ384:AX385"/>
    <mergeCell ref="C385:J385"/>
    <mergeCell ref="K385:R385"/>
    <mergeCell ref="S385:Z385"/>
    <mergeCell ref="C383:J383"/>
    <mergeCell ref="K383:R383"/>
    <mergeCell ref="S383:Z383"/>
    <mergeCell ref="AA383:AH383"/>
    <mergeCell ref="AI383:AP383"/>
    <mergeCell ref="AQ383:AX383"/>
    <mergeCell ref="AA369:AH370"/>
    <mergeCell ref="AI369:AP370"/>
    <mergeCell ref="AQ369:AX370"/>
    <mergeCell ref="B378:AY378"/>
    <mergeCell ref="C382:Z382"/>
    <mergeCell ref="AA382:AX382"/>
    <mergeCell ref="C369:D370"/>
    <mergeCell ref="E369:F370"/>
    <mergeCell ref="G369:H370"/>
    <mergeCell ref="I369:J370"/>
    <mergeCell ref="K369:R370"/>
    <mergeCell ref="S369:Z370"/>
    <mergeCell ref="B355:AY355"/>
    <mergeCell ref="B365:AY365"/>
    <mergeCell ref="C367:J368"/>
    <mergeCell ref="K367:R368"/>
    <mergeCell ref="S367:Z368"/>
    <mergeCell ref="AA367:AP367"/>
    <mergeCell ref="AQ367:AX368"/>
    <mergeCell ref="AA368:AH368"/>
    <mergeCell ref="AI368:AP368"/>
    <mergeCell ref="B351:AY351"/>
    <mergeCell ref="F353:K353"/>
    <mergeCell ref="L353:Q353"/>
    <mergeCell ref="T353:Y353"/>
    <mergeCell ref="Z353:AE353"/>
    <mergeCell ref="AH353:AN353"/>
    <mergeCell ref="AO353:AT353"/>
    <mergeCell ref="C334:J334"/>
    <mergeCell ref="K334:R334"/>
    <mergeCell ref="S334:Z334"/>
    <mergeCell ref="AA334:AH335"/>
    <mergeCell ref="AI334:AP335"/>
    <mergeCell ref="AQ334:AX335"/>
    <mergeCell ref="C335:J335"/>
    <mergeCell ref="K335:R335"/>
    <mergeCell ref="S335:Z335"/>
    <mergeCell ref="C333:J333"/>
    <mergeCell ref="K333:R333"/>
    <mergeCell ref="S333:Z333"/>
    <mergeCell ref="AA333:AH333"/>
    <mergeCell ref="AI333:AP333"/>
    <mergeCell ref="AQ333:AX333"/>
    <mergeCell ref="AA319:AH320"/>
    <mergeCell ref="AI319:AP320"/>
    <mergeCell ref="AQ319:AX320"/>
    <mergeCell ref="B328:AY328"/>
    <mergeCell ref="C332:Z332"/>
    <mergeCell ref="AA332:AX332"/>
    <mergeCell ref="C319:D320"/>
    <mergeCell ref="E319:F320"/>
    <mergeCell ref="G319:H320"/>
    <mergeCell ref="I319:J320"/>
    <mergeCell ref="K319:R320"/>
    <mergeCell ref="S319:Z320"/>
    <mergeCell ref="B305:AY305"/>
    <mergeCell ref="B315:AY315"/>
    <mergeCell ref="C317:J318"/>
    <mergeCell ref="K317:R318"/>
    <mergeCell ref="S317:Z318"/>
    <mergeCell ref="AA317:AP317"/>
    <mergeCell ref="AQ317:AX318"/>
    <mergeCell ref="AA318:AH318"/>
    <mergeCell ref="AI318:AP318"/>
    <mergeCell ref="B301:AY301"/>
    <mergeCell ref="F303:K303"/>
    <mergeCell ref="L303:Q303"/>
    <mergeCell ref="T303:Y303"/>
    <mergeCell ref="Z303:AE303"/>
    <mergeCell ref="AH303:AN303"/>
    <mergeCell ref="AO303:AT303"/>
    <mergeCell ref="C284:J284"/>
    <mergeCell ref="K284:R284"/>
    <mergeCell ref="S284:Z284"/>
    <mergeCell ref="AA284:AH285"/>
    <mergeCell ref="AI284:AP285"/>
    <mergeCell ref="AQ284:AX285"/>
    <mergeCell ref="C285:J285"/>
    <mergeCell ref="K285:R285"/>
    <mergeCell ref="S285:Z285"/>
    <mergeCell ref="C283:J283"/>
    <mergeCell ref="K283:R283"/>
    <mergeCell ref="S283:Z283"/>
    <mergeCell ref="AA283:AH283"/>
    <mergeCell ref="AI283:AP283"/>
    <mergeCell ref="AQ283:AX283"/>
    <mergeCell ref="AA269:AH270"/>
    <mergeCell ref="AI269:AP270"/>
    <mergeCell ref="AQ269:AX270"/>
    <mergeCell ref="B278:AY278"/>
    <mergeCell ref="C282:Z282"/>
    <mergeCell ref="AA282:AX282"/>
    <mergeCell ref="C269:D270"/>
    <mergeCell ref="E269:F270"/>
    <mergeCell ref="G269:H270"/>
    <mergeCell ref="I269:J270"/>
    <mergeCell ref="K269:R270"/>
    <mergeCell ref="S269:Z270"/>
    <mergeCell ref="B255:AY255"/>
    <mergeCell ref="B265:AY265"/>
    <mergeCell ref="C267:J268"/>
    <mergeCell ref="K267:R268"/>
    <mergeCell ref="S267:Z268"/>
    <mergeCell ref="AA267:AP267"/>
    <mergeCell ref="AQ267:AX268"/>
    <mergeCell ref="AA268:AH268"/>
    <mergeCell ref="AI268:AP268"/>
    <mergeCell ref="B251:AY251"/>
    <mergeCell ref="F253:K253"/>
    <mergeCell ref="L253:Q253"/>
    <mergeCell ref="T253:Y253"/>
    <mergeCell ref="Z253:AE253"/>
    <mergeCell ref="AH253:AN253"/>
    <mergeCell ref="AO253:AT253"/>
    <mergeCell ref="C234:J234"/>
    <mergeCell ref="K234:R234"/>
    <mergeCell ref="S234:Z234"/>
    <mergeCell ref="AA234:AH235"/>
    <mergeCell ref="AI234:AP235"/>
    <mergeCell ref="AQ234:AX235"/>
    <mergeCell ref="C235:J235"/>
    <mergeCell ref="K235:R235"/>
    <mergeCell ref="S235:Z235"/>
    <mergeCell ref="C233:J233"/>
    <mergeCell ref="K233:R233"/>
    <mergeCell ref="S233:Z233"/>
    <mergeCell ref="AA233:AH233"/>
    <mergeCell ref="AI233:AP233"/>
    <mergeCell ref="AQ233:AX233"/>
    <mergeCell ref="AA219:AH220"/>
    <mergeCell ref="AI219:AP220"/>
    <mergeCell ref="AQ219:AX220"/>
    <mergeCell ref="B228:AY228"/>
    <mergeCell ref="C232:Z232"/>
    <mergeCell ref="AA232:AX232"/>
    <mergeCell ref="C219:D220"/>
    <mergeCell ref="E219:F220"/>
    <mergeCell ref="G219:H220"/>
    <mergeCell ref="I219:J220"/>
    <mergeCell ref="K219:R220"/>
    <mergeCell ref="S219:Z220"/>
    <mergeCell ref="B205:AY205"/>
    <mergeCell ref="B215:AY215"/>
    <mergeCell ref="C217:J218"/>
    <mergeCell ref="K217:R218"/>
    <mergeCell ref="S217:Z218"/>
    <mergeCell ref="AA217:AP217"/>
    <mergeCell ref="AQ217:AX218"/>
    <mergeCell ref="AA218:AH218"/>
    <mergeCell ref="AI218:AP218"/>
    <mergeCell ref="B201:AY201"/>
    <mergeCell ref="F203:K203"/>
    <mergeCell ref="L203:Q203"/>
    <mergeCell ref="T203:Y203"/>
    <mergeCell ref="Z203:AE203"/>
    <mergeCell ref="AH203:AN203"/>
    <mergeCell ref="AO203:AT203"/>
    <mergeCell ref="C184:J184"/>
    <mergeCell ref="K184:R184"/>
    <mergeCell ref="S184:Z184"/>
    <mergeCell ref="AA184:AH185"/>
    <mergeCell ref="AI184:AP185"/>
    <mergeCell ref="AQ184:AX185"/>
    <mergeCell ref="C185:J185"/>
    <mergeCell ref="K185:R185"/>
    <mergeCell ref="S185:Z185"/>
    <mergeCell ref="C183:J183"/>
    <mergeCell ref="K183:R183"/>
    <mergeCell ref="S183:Z183"/>
    <mergeCell ref="AA183:AH183"/>
    <mergeCell ref="AI183:AP183"/>
    <mergeCell ref="AQ183:AX183"/>
    <mergeCell ref="AA169:AH170"/>
    <mergeCell ref="AI169:AP170"/>
    <mergeCell ref="AQ169:AX170"/>
    <mergeCell ref="B178:AY178"/>
    <mergeCell ref="C182:Z182"/>
    <mergeCell ref="AA182:AX182"/>
    <mergeCell ref="C169:D170"/>
    <mergeCell ref="E169:F170"/>
    <mergeCell ref="G169:H170"/>
    <mergeCell ref="I169:J170"/>
    <mergeCell ref="K169:R170"/>
    <mergeCell ref="S169:Z170"/>
    <mergeCell ref="B155:AY155"/>
    <mergeCell ref="B165:AY165"/>
    <mergeCell ref="C167:J168"/>
    <mergeCell ref="K167:R168"/>
    <mergeCell ref="S167:Z168"/>
    <mergeCell ref="AA167:AP167"/>
    <mergeCell ref="AQ167:AX168"/>
    <mergeCell ref="AA168:AH168"/>
    <mergeCell ref="AI168:AP168"/>
    <mergeCell ref="B151:AY151"/>
    <mergeCell ref="F153:K153"/>
    <mergeCell ref="L153:Q153"/>
    <mergeCell ref="T153:Y153"/>
    <mergeCell ref="Z153:AE153"/>
    <mergeCell ref="AH153:AN153"/>
    <mergeCell ref="AO153:AT153"/>
    <mergeCell ref="C134:J134"/>
    <mergeCell ref="K134:R134"/>
    <mergeCell ref="S134:Z134"/>
    <mergeCell ref="AA134:AH135"/>
    <mergeCell ref="AI134:AP135"/>
    <mergeCell ref="AQ134:AX135"/>
    <mergeCell ref="C135:J135"/>
    <mergeCell ref="K135:R135"/>
    <mergeCell ref="S135:Z135"/>
    <mergeCell ref="C133:J133"/>
    <mergeCell ref="K133:R133"/>
    <mergeCell ref="S133:Z133"/>
    <mergeCell ref="AA133:AH133"/>
    <mergeCell ref="AI133:AP133"/>
    <mergeCell ref="AQ133:AX133"/>
    <mergeCell ref="AA119:AH120"/>
    <mergeCell ref="AI119:AP120"/>
    <mergeCell ref="AQ119:AX120"/>
    <mergeCell ref="B128:AY128"/>
    <mergeCell ref="C132:Z132"/>
    <mergeCell ref="AA132:AX132"/>
    <mergeCell ref="C119:D120"/>
    <mergeCell ref="E119:F120"/>
    <mergeCell ref="G119:H120"/>
    <mergeCell ref="I119:J120"/>
    <mergeCell ref="K119:R120"/>
    <mergeCell ref="S119:Z120"/>
    <mergeCell ref="B105:AY105"/>
    <mergeCell ref="B115:AY115"/>
    <mergeCell ref="C117:J118"/>
    <mergeCell ref="K117:R118"/>
    <mergeCell ref="S117:Z118"/>
    <mergeCell ref="AA117:AP117"/>
    <mergeCell ref="AQ117:AX118"/>
    <mergeCell ref="AA118:AH118"/>
    <mergeCell ref="AI118:AP118"/>
    <mergeCell ref="B101:AY101"/>
    <mergeCell ref="F103:K103"/>
    <mergeCell ref="L103:Q103"/>
    <mergeCell ref="T103:Y103"/>
    <mergeCell ref="Z103:AE103"/>
    <mergeCell ref="AH103:AN103"/>
    <mergeCell ref="AO103:AT103"/>
    <mergeCell ref="C84:J84"/>
    <mergeCell ref="K84:R84"/>
    <mergeCell ref="S84:Z84"/>
    <mergeCell ref="AA84:AH85"/>
    <mergeCell ref="AI84:AP85"/>
    <mergeCell ref="AQ84:AX85"/>
    <mergeCell ref="C85:J85"/>
    <mergeCell ref="K85:R85"/>
    <mergeCell ref="S85:Z85"/>
    <mergeCell ref="C83:J83"/>
    <mergeCell ref="K83:R83"/>
    <mergeCell ref="S83:Z83"/>
    <mergeCell ref="AA83:AH83"/>
    <mergeCell ref="AI83:AP83"/>
    <mergeCell ref="AQ83:AX83"/>
    <mergeCell ref="AA69:AH70"/>
    <mergeCell ref="AI69:AP70"/>
    <mergeCell ref="AQ69:AX70"/>
    <mergeCell ref="B78:AY78"/>
    <mergeCell ref="C82:Z82"/>
    <mergeCell ref="AA82:AX82"/>
    <mergeCell ref="C69:D70"/>
    <mergeCell ref="E69:F70"/>
    <mergeCell ref="G69:H70"/>
    <mergeCell ref="I69:J70"/>
    <mergeCell ref="K69:R70"/>
    <mergeCell ref="S69:Z70"/>
    <mergeCell ref="B55:AY55"/>
    <mergeCell ref="B65:AY65"/>
    <mergeCell ref="C67:J68"/>
    <mergeCell ref="K67:R68"/>
    <mergeCell ref="S67:Z68"/>
    <mergeCell ref="AA67:AP67"/>
    <mergeCell ref="AQ67:AX68"/>
    <mergeCell ref="AA68:AH68"/>
    <mergeCell ref="AI68:AP68"/>
    <mergeCell ref="B51:AY51"/>
    <mergeCell ref="F53:K53"/>
    <mergeCell ref="L53:Q53"/>
    <mergeCell ref="T53:Y53"/>
    <mergeCell ref="Z53:AE53"/>
    <mergeCell ref="AH53:AN53"/>
    <mergeCell ref="AO53:AT53"/>
    <mergeCell ref="C34:J34"/>
    <mergeCell ref="K34:R34"/>
    <mergeCell ref="S34:Z34"/>
    <mergeCell ref="AA34:AH35"/>
    <mergeCell ref="AI34:AP35"/>
    <mergeCell ref="AQ34:AX35"/>
    <mergeCell ref="C35:J35"/>
    <mergeCell ref="K35:R35"/>
    <mergeCell ref="S35:Z35"/>
    <mergeCell ref="C33:J33"/>
    <mergeCell ref="K33:R33"/>
    <mergeCell ref="S33:Z33"/>
    <mergeCell ref="AA33:AH33"/>
    <mergeCell ref="AI33:AP33"/>
    <mergeCell ref="AQ33:AX33"/>
    <mergeCell ref="AA19:AH20"/>
    <mergeCell ref="AI19:AP20"/>
    <mergeCell ref="AQ19:AX20"/>
    <mergeCell ref="B28:AY28"/>
    <mergeCell ref="C32:Z32"/>
    <mergeCell ref="AA32:AX32"/>
    <mergeCell ref="C19:D20"/>
    <mergeCell ref="E19:F20"/>
    <mergeCell ref="G19:H20"/>
    <mergeCell ref="I19:J20"/>
    <mergeCell ref="K19:R20"/>
    <mergeCell ref="S19:Z20"/>
    <mergeCell ref="BB12:BK12"/>
    <mergeCell ref="B15:AY15"/>
    <mergeCell ref="C17:J18"/>
    <mergeCell ref="K17:R18"/>
    <mergeCell ref="S17:Z18"/>
    <mergeCell ref="AA17:AP17"/>
    <mergeCell ref="AQ17:AX18"/>
    <mergeCell ref="AA18:AH18"/>
    <mergeCell ref="AI18:AP18"/>
    <mergeCell ref="B1:AY1"/>
    <mergeCell ref="BA2:CA3"/>
    <mergeCell ref="F3:K3"/>
    <mergeCell ref="L3:Q3"/>
    <mergeCell ref="T3:Y3"/>
    <mergeCell ref="Z3:AE3"/>
    <mergeCell ref="AH3:AN3"/>
    <mergeCell ref="AO3:AT3"/>
    <mergeCell ref="B5:AY5"/>
  </mergeCells>
  <phoneticPr fontId="2" type="noConversion"/>
  <pageMargins left="0.98425196850393704" right="0.39370078740157483" top="0.74803149606299213" bottom="0.39370078740157483" header="0" footer="0"/>
  <pageSetup paperSize="9" fitToHeight="3" orientation="landscape" blackAndWhite="1" r:id="rId1"/>
  <rowBreaks count="9" manualBreakCount="9">
    <brk id="50" min="1" max="50" man="1"/>
    <brk id="100" min="1" max="50" man="1"/>
    <brk id="150" min="1" max="50" man="1"/>
    <brk id="200" min="1" max="50" man="1"/>
    <brk id="250" min="1" max="50" man="1"/>
    <brk id="300" min="1" max="50" man="1"/>
    <brk id="350" min="1" max="50" man="1"/>
    <brk id="408" min="1" max="50" man="1"/>
    <brk id="434" min="1" max="50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7" tint="0.79998168889431442"/>
  </sheetPr>
  <dimension ref="A1:CA414"/>
  <sheetViews>
    <sheetView showZeros="0" view="pageBreakPreview" topLeftCell="A166" zoomScaleSheetLayoutView="100" workbookViewId="0">
      <selection activeCell="BF195" sqref="BF195"/>
    </sheetView>
  </sheetViews>
  <sheetFormatPr defaultColWidth="2.5" defaultRowHeight="16.5"/>
  <cols>
    <col min="1" max="1" width="11.75" style="578" customWidth="1"/>
    <col min="2" max="51" width="2.375" style="577" customWidth="1"/>
    <col min="52" max="52" width="1.625" style="577" customWidth="1"/>
    <col min="53" max="16384" width="2.5" style="577"/>
  </cols>
  <sheetData>
    <row r="1" spans="1:79" ht="33" thickTop="1" thickBot="1">
      <c r="A1" s="573" t="s">
        <v>939</v>
      </c>
      <c r="B1" s="2139" t="s">
        <v>823</v>
      </c>
      <c r="C1" s="2140"/>
      <c r="D1" s="2140"/>
      <c r="E1" s="2140"/>
      <c r="F1" s="2140"/>
      <c r="G1" s="2140"/>
      <c r="H1" s="2140"/>
      <c r="I1" s="2140"/>
      <c r="J1" s="2140"/>
      <c r="K1" s="2140"/>
      <c r="L1" s="2140"/>
      <c r="M1" s="2140"/>
      <c r="N1" s="2140"/>
      <c r="O1" s="2140"/>
      <c r="P1" s="2140"/>
      <c r="Q1" s="2140"/>
      <c r="R1" s="2140"/>
      <c r="S1" s="2140"/>
      <c r="T1" s="2140"/>
      <c r="U1" s="2140"/>
      <c r="V1" s="2140"/>
      <c r="W1" s="2140"/>
      <c r="X1" s="2140"/>
      <c r="Y1" s="2140"/>
      <c r="Z1" s="2140"/>
      <c r="AA1" s="2140"/>
      <c r="AB1" s="2140"/>
      <c r="AC1" s="2140"/>
      <c r="AD1" s="2140"/>
      <c r="AE1" s="2140"/>
      <c r="AF1" s="2140"/>
      <c r="AG1" s="2140"/>
      <c r="AH1" s="2140"/>
      <c r="AI1" s="2140"/>
      <c r="AJ1" s="2140"/>
      <c r="AK1" s="2140"/>
      <c r="AL1" s="2140"/>
      <c r="AM1" s="2140"/>
      <c r="AN1" s="2140"/>
      <c r="AO1" s="2140"/>
      <c r="AP1" s="2140"/>
      <c r="AQ1" s="2140"/>
      <c r="AR1" s="2140"/>
      <c r="AS1" s="2140"/>
      <c r="AT1" s="2140"/>
      <c r="AU1" s="2140"/>
      <c r="AV1" s="2140"/>
      <c r="AW1" s="2140"/>
      <c r="AX1" s="2140"/>
      <c r="AY1" s="2141"/>
      <c r="AZ1" s="574"/>
      <c r="BA1" s="575" t="s">
        <v>892</v>
      </c>
      <c r="BB1" s="576"/>
      <c r="BC1" s="576"/>
      <c r="BD1" s="576"/>
      <c r="BE1" s="576"/>
      <c r="BF1" s="576"/>
      <c r="BG1" s="576"/>
      <c r="BH1" s="576"/>
      <c r="BI1" s="576"/>
      <c r="BJ1" s="576"/>
      <c r="BK1" s="576"/>
    </row>
    <row r="2" spans="1:79" s="580" customFormat="1" ht="9.9499999999999993" customHeight="1" thickTop="1">
      <c r="A2" s="578">
        <f t="shared" ref="A2:A50" si="0">IF(K$19&gt;0,1,0)</f>
        <v>0</v>
      </c>
      <c r="B2" s="579"/>
      <c r="C2" s="579"/>
      <c r="D2" s="579"/>
      <c r="E2" s="579"/>
      <c r="F2" s="579"/>
      <c r="G2" s="579"/>
      <c r="H2" s="579"/>
      <c r="I2" s="579"/>
      <c r="J2" s="579"/>
      <c r="K2" s="579"/>
      <c r="L2" s="579"/>
      <c r="M2" s="579"/>
      <c r="N2" s="579"/>
      <c r="O2" s="579"/>
      <c r="P2" s="579"/>
      <c r="Q2" s="579"/>
      <c r="R2" s="579"/>
      <c r="S2" s="579"/>
      <c r="T2" s="579"/>
      <c r="U2" s="579"/>
      <c r="V2" s="579"/>
      <c r="W2" s="579"/>
      <c r="X2" s="579"/>
      <c r="Y2" s="579"/>
      <c r="Z2" s="579"/>
      <c r="AA2" s="579"/>
      <c r="AB2" s="579"/>
      <c r="AC2" s="579"/>
      <c r="AD2" s="579"/>
      <c r="AE2" s="579"/>
      <c r="AF2" s="579"/>
      <c r="AG2" s="579"/>
      <c r="AH2" s="579"/>
      <c r="AI2" s="579"/>
      <c r="AJ2" s="579"/>
      <c r="AK2" s="579"/>
      <c r="AL2" s="579"/>
      <c r="AM2" s="579"/>
      <c r="AN2" s="579"/>
      <c r="AO2" s="579"/>
      <c r="AP2" s="579"/>
      <c r="AQ2" s="579"/>
      <c r="AR2" s="579"/>
      <c r="AS2" s="579"/>
      <c r="AT2" s="579"/>
      <c r="AU2" s="579"/>
      <c r="AV2" s="579"/>
      <c r="AW2" s="579"/>
      <c r="AX2" s="579"/>
      <c r="AY2" s="579"/>
      <c r="BA2" s="2175"/>
      <c r="BB2" s="2176"/>
      <c r="BC2" s="2176"/>
      <c r="BD2" s="2176"/>
      <c r="BE2" s="2176"/>
      <c r="BF2" s="2176"/>
      <c r="BG2" s="2176"/>
      <c r="BH2" s="2176"/>
      <c r="BI2" s="2176"/>
      <c r="BJ2" s="2176"/>
      <c r="BK2" s="2176"/>
      <c r="BL2" s="2176"/>
      <c r="BM2" s="2176"/>
      <c r="BN2" s="2176"/>
      <c r="BO2" s="2176"/>
      <c r="BP2" s="2176"/>
      <c r="BQ2" s="2176"/>
      <c r="BR2" s="2176"/>
      <c r="BS2" s="2176"/>
      <c r="BT2" s="2176"/>
      <c r="BU2" s="2176"/>
      <c r="BV2" s="2176"/>
      <c r="BW2" s="2176"/>
      <c r="BX2" s="2176"/>
      <c r="BY2" s="2176"/>
      <c r="BZ2" s="2176"/>
      <c r="CA2" s="2177"/>
    </row>
    <row r="3" spans="1:79" s="584" customFormat="1" ht="30" customHeight="1" thickBot="1">
      <c r="A3" s="578">
        <f t="shared" si="0"/>
        <v>0</v>
      </c>
      <c r="B3" s="581"/>
      <c r="C3" s="581"/>
      <c r="D3" s="581"/>
      <c r="E3" s="581"/>
      <c r="F3" s="2120" t="s">
        <v>768</v>
      </c>
      <c r="G3" s="2120"/>
      <c r="H3" s="2120"/>
      <c r="I3" s="2120"/>
      <c r="J3" s="2120"/>
      <c r="K3" s="2120"/>
      <c r="L3" s="2172">
        <f>+'6-3표준조사(5)'!K4</f>
        <v>0</v>
      </c>
      <c r="M3" s="2121"/>
      <c r="N3" s="2121"/>
      <c r="O3" s="2121"/>
      <c r="P3" s="2121"/>
      <c r="Q3" s="2121"/>
      <c r="R3" s="582"/>
      <c r="S3" s="582"/>
      <c r="T3" s="2120" t="s">
        <v>769</v>
      </c>
      <c r="U3" s="2120"/>
      <c r="V3" s="2120"/>
      <c r="W3" s="2120"/>
      <c r="X3" s="2120"/>
      <c r="Y3" s="2120"/>
      <c r="Z3" s="2172">
        <f>+'6-3표준조사(5)'!L4</f>
        <v>0</v>
      </c>
      <c r="AA3" s="2121"/>
      <c r="AB3" s="2121"/>
      <c r="AC3" s="2121"/>
      <c r="AD3" s="2121"/>
      <c r="AE3" s="2121"/>
      <c r="AF3" s="582"/>
      <c r="AG3" s="582"/>
      <c r="AH3" s="2120" t="s">
        <v>770</v>
      </c>
      <c r="AI3" s="2120"/>
      <c r="AJ3" s="2120"/>
      <c r="AK3" s="2120"/>
      <c r="AL3" s="2120"/>
      <c r="AM3" s="2120"/>
      <c r="AN3" s="2120"/>
      <c r="AO3" s="2121">
        <f>+'6-3표준조사(5)'!R4</f>
        <v>0</v>
      </c>
      <c r="AP3" s="2121"/>
      <c r="AQ3" s="2121"/>
      <c r="AR3" s="2121"/>
      <c r="AS3" s="2121"/>
      <c r="AT3" s="2121"/>
      <c r="AU3" s="583"/>
      <c r="AV3" s="583"/>
      <c r="AW3" s="583"/>
      <c r="AX3" s="583"/>
      <c r="AY3" s="581"/>
      <c r="BA3" s="2178"/>
      <c r="BB3" s="2179"/>
      <c r="BC3" s="2179"/>
      <c r="BD3" s="2179"/>
      <c r="BE3" s="2179"/>
      <c r="BF3" s="2179"/>
      <c r="BG3" s="2179"/>
      <c r="BH3" s="2179"/>
      <c r="BI3" s="2179"/>
      <c r="BJ3" s="2179"/>
      <c r="BK3" s="2179"/>
      <c r="BL3" s="2179"/>
      <c r="BM3" s="2179"/>
      <c r="BN3" s="2179"/>
      <c r="BO3" s="2179"/>
      <c r="BP3" s="2179"/>
      <c r="BQ3" s="2179"/>
      <c r="BR3" s="2179"/>
      <c r="BS3" s="2179"/>
      <c r="BT3" s="2179"/>
      <c r="BU3" s="2179"/>
      <c r="BV3" s="2179"/>
      <c r="BW3" s="2179"/>
      <c r="BX3" s="2179"/>
      <c r="BY3" s="2179"/>
      <c r="BZ3" s="2179"/>
      <c r="CA3" s="2180"/>
    </row>
    <row r="4" spans="1:79" s="580" customFormat="1" ht="14.25" customHeight="1" thickTop="1">
      <c r="A4" s="578">
        <f t="shared" si="0"/>
        <v>0</v>
      </c>
      <c r="B4" s="579"/>
      <c r="C4" s="579"/>
      <c r="D4" s="579"/>
      <c r="E4" s="579"/>
      <c r="F4" s="579"/>
      <c r="G4" s="579"/>
      <c r="H4" s="579"/>
      <c r="I4" s="579"/>
      <c r="J4" s="579"/>
      <c r="K4" s="579"/>
      <c r="L4" s="579"/>
      <c r="M4" s="579"/>
      <c r="N4" s="579"/>
      <c r="O4" s="579"/>
      <c r="P4" s="579"/>
      <c r="Q4" s="579"/>
      <c r="R4" s="579"/>
      <c r="S4" s="579"/>
      <c r="T4" s="579"/>
      <c r="U4" s="579"/>
      <c r="V4" s="579"/>
      <c r="W4" s="579"/>
      <c r="X4" s="579"/>
      <c r="Y4" s="579"/>
      <c r="Z4" s="579"/>
      <c r="AA4" s="579"/>
      <c r="AB4" s="579"/>
      <c r="AC4" s="579"/>
      <c r="AD4" s="579"/>
      <c r="AE4" s="579"/>
      <c r="AF4" s="579"/>
      <c r="AG4" s="579"/>
      <c r="AH4" s="579"/>
      <c r="AI4" s="579"/>
      <c r="AJ4" s="579"/>
      <c r="AK4" s="579"/>
      <c r="AL4" s="579"/>
      <c r="AM4" s="579"/>
      <c r="AN4" s="579"/>
      <c r="AO4" s="579"/>
      <c r="AP4" s="579"/>
      <c r="AQ4" s="579"/>
      <c r="AR4" s="579"/>
      <c r="AS4" s="579"/>
      <c r="AT4" s="579"/>
      <c r="AU4" s="579"/>
      <c r="AV4" s="579"/>
      <c r="AW4" s="579"/>
      <c r="AX4" s="579"/>
      <c r="AY4" s="579"/>
    </row>
    <row r="5" spans="1:79" s="586" customFormat="1" ht="20.100000000000001" customHeight="1">
      <c r="A5" s="578">
        <f t="shared" si="0"/>
        <v>0</v>
      </c>
      <c r="B5" s="2116" t="s">
        <v>771</v>
      </c>
      <c r="C5" s="2116"/>
      <c r="D5" s="2116"/>
      <c r="E5" s="2116"/>
      <c r="F5" s="2116"/>
      <c r="G5" s="2116"/>
      <c r="H5" s="2116"/>
      <c r="I5" s="2116"/>
      <c r="J5" s="2116"/>
      <c r="K5" s="2116"/>
      <c r="L5" s="2116"/>
      <c r="M5" s="2116"/>
      <c r="N5" s="2116"/>
      <c r="O5" s="2116"/>
      <c r="P5" s="2116"/>
      <c r="Q5" s="2116"/>
      <c r="R5" s="2116"/>
      <c r="S5" s="2116"/>
      <c r="T5" s="2116"/>
      <c r="U5" s="2116"/>
      <c r="V5" s="2116"/>
      <c r="W5" s="2116"/>
      <c r="X5" s="2116"/>
      <c r="Y5" s="2116"/>
      <c r="Z5" s="2116"/>
      <c r="AA5" s="2116"/>
      <c r="AB5" s="2116"/>
      <c r="AC5" s="2116"/>
      <c r="AD5" s="2116"/>
      <c r="AE5" s="2116"/>
      <c r="AF5" s="2116"/>
      <c r="AG5" s="2116"/>
      <c r="AH5" s="2116"/>
      <c r="AI5" s="2116"/>
      <c r="AJ5" s="2116"/>
      <c r="AK5" s="2116"/>
      <c r="AL5" s="2116"/>
      <c r="AM5" s="2116"/>
      <c r="AN5" s="2116"/>
      <c r="AO5" s="2116"/>
      <c r="AP5" s="2116"/>
      <c r="AQ5" s="2116"/>
      <c r="AR5" s="2116"/>
      <c r="AS5" s="2116"/>
      <c r="AT5" s="2116"/>
      <c r="AU5" s="2116"/>
      <c r="AV5" s="2116"/>
      <c r="AW5" s="2116"/>
      <c r="AX5" s="2116"/>
      <c r="AY5" s="2116"/>
      <c r="AZ5" s="585"/>
    </row>
    <row r="6" spans="1:79" s="586" customFormat="1" ht="18" customHeight="1">
      <c r="A6" s="578">
        <f t="shared" si="0"/>
        <v>0</v>
      </c>
      <c r="B6" s="587"/>
      <c r="C6" s="587" t="s">
        <v>772</v>
      </c>
      <c r="D6" s="588" t="s">
        <v>773</v>
      </c>
      <c r="E6" s="588"/>
      <c r="F6" s="589"/>
      <c r="G6" s="589"/>
      <c r="H6" s="589"/>
      <c r="I6" s="589"/>
      <c r="J6" s="590"/>
      <c r="K6" s="587"/>
      <c r="L6" s="587"/>
      <c r="M6" s="588"/>
      <c r="N6" s="588"/>
      <c r="O6" s="590"/>
      <c r="P6" s="588"/>
      <c r="Q6" s="588"/>
      <c r="R6" s="588"/>
      <c r="S6" s="588"/>
      <c r="T6" s="588"/>
      <c r="U6" s="588"/>
      <c r="V6" s="588"/>
      <c r="W6" s="588"/>
      <c r="X6" s="588"/>
      <c r="Y6" s="588"/>
      <c r="Z6" s="588"/>
      <c r="AA6" s="588"/>
      <c r="AB6" s="588"/>
      <c r="AC6" s="588"/>
      <c r="AD6" s="588"/>
      <c r="AE6" s="588"/>
      <c r="AF6" s="587"/>
      <c r="AG6" s="587"/>
      <c r="AH6" s="587"/>
      <c r="AI6" s="587"/>
      <c r="AJ6" s="587"/>
      <c r="AK6" s="587"/>
      <c r="AL6" s="587"/>
      <c r="AM6" s="587"/>
      <c r="AN6" s="587"/>
      <c r="AO6" s="587"/>
      <c r="AP6" s="587"/>
      <c r="AQ6" s="587"/>
      <c r="AR6" s="587"/>
      <c r="AS6" s="587"/>
      <c r="AT6" s="587"/>
      <c r="AU6" s="587"/>
      <c r="AV6" s="587"/>
      <c r="AW6" s="587"/>
      <c r="AX6" s="587"/>
      <c r="AY6" s="587"/>
    </row>
    <row r="7" spans="1:79" s="586" customFormat="1" ht="18" customHeight="1">
      <c r="A7" s="578">
        <f t="shared" si="0"/>
        <v>0</v>
      </c>
      <c r="B7" s="587"/>
      <c r="C7" s="587"/>
      <c r="D7" s="587" t="s">
        <v>540</v>
      </c>
      <c r="E7" s="588" t="str">
        <f>CONCATENATE(L3," 임반 ",Z3," 소반 은 해발고",'6-3표준조사(5)'!W3,"m ~ ",'6-3표준조사(5)'!W4,"m 사이에 분포한다.")</f>
        <v>0 임반 0 소반 은 해발고m ~ m 사이에 분포한다.</v>
      </c>
      <c r="F7" s="588"/>
      <c r="G7" s="588"/>
      <c r="H7" s="588"/>
      <c r="I7" s="588"/>
      <c r="J7" s="588"/>
      <c r="K7" s="588"/>
      <c r="L7" s="588"/>
      <c r="M7" s="588"/>
      <c r="N7" s="588"/>
      <c r="O7" s="588"/>
      <c r="P7" s="588"/>
      <c r="Q7" s="588"/>
      <c r="R7" s="588"/>
      <c r="S7" s="588"/>
      <c r="T7" s="588"/>
      <c r="U7" s="588"/>
      <c r="V7" s="588"/>
      <c r="W7" s="588"/>
      <c r="X7" s="588"/>
      <c r="Y7" s="588"/>
      <c r="Z7" s="588"/>
      <c r="AA7" s="588"/>
      <c r="AB7" s="588"/>
      <c r="AC7" s="588"/>
      <c r="AD7" s="588"/>
      <c r="AE7" s="588"/>
      <c r="AF7" s="588"/>
      <c r="AG7" s="588"/>
      <c r="AH7" s="588"/>
      <c r="AI7" s="588"/>
      <c r="AJ7" s="591"/>
      <c r="AK7" s="591"/>
      <c r="AL7" s="591"/>
      <c r="AM7" s="588"/>
      <c r="AN7" s="588"/>
      <c r="AO7" s="588"/>
      <c r="AP7" s="588"/>
      <c r="AQ7" s="588"/>
      <c r="AR7" s="588"/>
      <c r="AS7" s="588"/>
      <c r="AT7" s="588"/>
      <c r="AU7" s="588"/>
      <c r="AV7" s="588"/>
      <c r="AW7" s="588"/>
      <c r="AX7" s="588"/>
      <c r="AY7" s="588"/>
    </row>
    <row r="8" spans="1:79" s="586" customFormat="1" ht="18" customHeight="1">
      <c r="A8" s="578">
        <f t="shared" si="0"/>
        <v>0</v>
      </c>
      <c r="B8" s="587"/>
      <c r="C8" s="587"/>
      <c r="D8" s="587" t="s">
        <v>540</v>
      </c>
      <c r="E8" s="587" t="str">
        <f>CONCATENATE("소반의 경사도는 평균 ",'6-3표준조사(5)'!W5,"˚로 ",'6-3표준조사(5)'!P6,"경사이고, 임지의 잔재를 제외하고 장애물은 많지 않다.")</f>
        <v>소반의 경사도는 평균 ˚로 완 (15˚ 이하)경사이고, 임지의 잔재를 제외하고 장애물은 많지 않다.</v>
      </c>
      <c r="F8" s="587"/>
      <c r="G8" s="587"/>
      <c r="H8" s="587"/>
      <c r="I8" s="587"/>
      <c r="J8" s="587"/>
      <c r="K8" s="587"/>
      <c r="L8" s="587"/>
      <c r="M8" s="587"/>
      <c r="N8" s="587"/>
      <c r="O8" s="587"/>
      <c r="P8" s="587"/>
      <c r="Q8" s="587"/>
      <c r="R8" s="587"/>
      <c r="S8" s="587"/>
      <c r="T8" s="587"/>
      <c r="U8" s="587"/>
      <c r="V8" s="587"/>
      <c r="W8" s="587"/>
      <c r="X8" s="587"/>
      <c r="Y8" s="587"/>
      <c r="Z8" s="587"/>
      <c r="AA8" s="587"/>
      <c r="AB8" s="587"/>
      <c r="AC8" s="587"/>
      <c r="AD8" s="587"/>
      <c r="AE8" s="587"/>
      <c r="AF8" s="587"/>
      <c r="AG8" s="587"/>
      <c r="AH8" s="587"/>
      <c r="AI8" s="587"/>
      <c r="AJ8" s="587"/>
      <c r="AK8" s="587"/>
      <c r="AL8" s="587"/>
      <c r="AM8" s="587"/>
      <c r="AN8" s="587"/>
      <c r="AO8" s="587"/>
      <c r="AP8" s="587"/>
      <c r="AQ8" s="587"/>
      <c r="AR8" s="587"/>
      <c r="AS8" s="587"/>
      <c r="AT8" s="587"/>
      <c r="AU8" s="587"/>
      <c r="AV8" s="587"/>
      <c r="AW8" s="587"/>
      <c r="AX8" s="587"/>
      <c r="AY8" s="587"/>
    </row>
    <row r="9" spans="1:79" s="586" customFormat="1" ht="18" customHeight="1">
      <c r="A9" s="578">
        <f t="shared" si="0"/>
        <v>0</v>
      </c>
      <c r="B9" s="587"/>
      <c r="C9" s="587" t="s">
        <v>405</v>
      </c>
      <c r="D9" s="587" t="s">
        <v>777</v>
      </c>
      <c r="E9" s="587"/>
      <c r="F9" s="587"/>
      <c r="G9" s="587"/>
      <c r="H9" s="587"/>
      <c r="I9" s="587"/>
      <c r="J9" s="587"/>
      <c r="K9" s="588"/>
      <c r="L9" s="588"/>
      <c r="M9" s="592"/>
      <c r="N9" s="587"/>
      <c r="O9" s="587"/>
      <c r="P9" s="593"/>
      <c r="Q9" s="593"/>
      <c r="R9" s="593"/>
      <c r="S9" s="593"/>
      <c r="T9" s="593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87"/>
      <c r="AJ9" s="587"/>
      <c r="AK9" s="587"/>
      <c r="AL9" s="587"/>
      <c r="AM9" s="587"/>
      <c r="AN9" s="587"/>
      <c r="AO9" s="587"/>
      <c r="AP9" s="587"/>
      <c r="AQ9" s="587"/>
      <c r="AR9" s="587"/>
      <c r="AS9" s="587"/>
      <c r="AT9" s="587"/>
      <c r="AU9" s="587"/>
      <c r="AV9" s="587"/>
      <c r="AW9" s="587"/>
      <c r="AX9" s="587"/>
      <c r="AY9" s="587"/>
    </row>
    <row r="10" spans="1:79" s="586" customFormat="1" ht="18" customHeight="1">
      <c r="A10" s="578">
        <f t="shared" si="0"/>
        <v>0</v>
      </c>
      <c r="B10" s="587"/>
      <c r="C10" s="587"/>
      <c r="D10" s="587" t="s">
        <v>540</v>
      </c>
      <c r="E10" s="588" t="str">
        <f>CONCATENATE("사업대상지는 ",'6-3표준조사(5)'!N4," ",'6-3표준조사(5)'!O4," ",'6-3표준조사(5)'!P4,"이다." )</f>
        <v>사업대상지는   번지이다.</v>
      </c>
      <c r="F10" s="588"/>
      <c r="G10" s="588"/>
      <c r="H10" s="587"/>
      <c r="I10" s="587"/>
      <c r="J10" s="587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87"/>
      <c r="AJ10" s="588"/>
      <c r="AK10" s="588"/>
      <c r="AL10" s="588"/>
      <c r="AM10" s="588"/>
      <c r="AN10" s="588"/>
      <c r="AO10" s="588"/>
      <c r="AP10" s="588"/>
      <c r="AQ10" s="588"/>
      <c r="AR10" s="588"/>
      <c r="AS10" s="588"/>
      <c r="AT10" s="588"/>
      <c r="AU10" s="588"/>
      <c r="AV10" s="588"/>
      <c r="AW10" s="588"/>
      <c r="AX10" s="588"/>
      <c r="AY10" s="588"/>
      <c r="AZ10" s="594"/>
    </row>
    <row r="11" spans="1:79" s="586" customFormat="1" ht="18" customHeight="1">
      <c r="A11" s="578">
        <f t="shared" si="0"/>
        <v>0</v>
      </c>
      <c r="B11" s="587"/>
      <c r="C11" s="587"/>
      <c r="D11" s="587" t="s">
        <v>540</v>
      </c>
      <c r="E11" s="588" t="str">
        <f>CONCATENATE("소반내에 묘지 및 조림목이 고사하여 풀베기 작업이 필요없는 지역을 제외한 풀베기사업 대상면적은 ",'6-3표준조사(5)'!Q4,"ha 이다.")</f>
        <v>소반내에 묘지 및 조림목이 고사하여 풀베기 작업이 필요없는 지역을 제외한 풀베기사업 대상면적은 0ha 이다.</v>
      </c>
      <c r="F11" s="588"/>
      <c r="G11" s="588"/>
      <c r="H11" s="588"/>
      <c r="I11" s="588"/>
      <c r="J11" s="588"/>
      <c r="K11" s="588"/>
      <c r="L11" s="588"/>
      <c r="M11" s="588"/>
      <c r="N11" s="588"/>
      <c r="O11" s="588"/>
      <c r="P11" s="588"/>
      <c r="Q11" s="588"/>
      <c r="R11" s="588"/>
      <c r="S11" s="588"/>
      <c r="T11" s="588"/>
      <c r="U11" s="588"/>
      <c r="V11" s="588"/>
      <c r="W11" s="588"/>
      <c r="X11" s="588"/>
      <c r="Y11" s="588"/>
      <c r="Z11" s="588"/>
      <c r="AA11" s="588"/>
      <c r="AB11" s="588"/>
      <c r="AC11" s="588"/>
      <c r="AD11" s="588"/>
      <c r="AE11" s="588"/>
      <c r="AF11" s="588"/>
      <c r="AG11" s="588"/>
      <c r="AH11" s="588"/>
      <c r="AI11" s="588"/>
      <c r="AJ11" s="588"/>
      <c r="AK11" s="588"/>
      <c r="AL11" s="588"/>
      <c r="AM11" s="588"/>
      <c r="AN11" s="588"/>
      <c r="AO11" s="588"/>
      <c r="AP11" s="588"/>
      <c r="AQ11" s="588"/>
      <c r="AR11" s="588"/>
      <c r="AS11" s="588"/>
      <c r="AT11" s="588"/>
      <c r="AU11" s="588"/>
      <c r="AV11" s="588"/>
      <c r="AW11" s="588"/>
      <c r="AX11" s="588"/>
      <c r="AY11" s="588"/>
      <c r="AZ11" s="594"/>
    </row>
    <row r="12" spans="1:79" s="586" customFormat="1" ht="18" customHeight="1">
      <c r="A12" s="578">
        <f t="shared" si="0"/>
        <v>0</v>
      </c>
      <c r="B12" s="587"/>
      <c r="C12" s="587" t="s">
        <v>407</v>
      </c>
      <c r="D12" s="587" t="s">
        <v>779</v>
      </c>
      <c r="E12" s="588"/>
      <c r="F12" s="588"/>
      <c r="G12" s="588"/>
      <c r="H12" s="588"/>
      <c r="I12" s="588"/>
      <c r="J12" s="588"/>
      <c r="K12" s="588"/>
      <c r="L12" s="588"/>
      <c r="M12" s="588"/>
      <c r="N12" s="588"/>
      <c r="O12" s="588"/>
      <c r="P12" s="588"/>
      <c r="Q12" s="588"/>
      <c r="R12" s="588"/>
      <c r="S12" s="588"/>
      <c r="T12" s="588"/>
      <c r="U12" s="588"/>
      <c r="V12" s="588"/>
      <c r="W12" s="588"/>
      <c r="X12" s="588"/>
      <c r="Y12" s="588"/>
      <c r="Z12" s="588"/>
      <c r="AA12" s="588"/>
      <c r="AB12" s="588"/>
      <c r="AC12" s="588"/>
      <c r="AD12" s="588"/>
      <c r="AE12" s="588"/>
      <c r="AF12" s="588"/>
      <c r="AG12" s="588"/>
      <c r="AH12" s="595"/>
      <c r="AI12" s="595"/>
      <c r="AJ12" s="595"/>
      <c r="AK12" s="588"/>
      <c r="AL12" s="588"/>
      <c r="AM12" s="588"/>
      <c r="AN12" s="588"/>
      <c r="AO12" s="588"/>
      <c r="AP12" s="588"/>
      <c r="AQ12" s="588"/>
      <c r="AR12" s="588"/>
      <c r="AS12" s="588"/>
      <c r="AT12" s="588"/>
      <c r="AU12" s="588"/>
      <c r="AV12" s="588"/>
      <c r="AW12" s="588"/>
      <c r="AX12" s="588"/>
      <c r="AY12" s="588"/>
      <c r="AZ12" s="594"/>
      <c r="BB12" s="2142">
        <f>'4-1 필지내역'!F5</f>
        <v>10.37</v>
      </c>
      <c r="BC12" s="2142"/>
      <c r="BD12" s="2142"/>
      <c r="BE12" s="2142"/>
      <c r="BF12" s="2142"/>
      <c r="BG12" s="2142"/>
      <c r="BH12" s="2142"/>
      <c r="BI12" s="2142"/>
      <c r="BJ12" s="2142"/>
      <c r="BK12" s="2142"/>
    </row>
    <row r="13" spans="1:79" s="586" customFormat="1" ht="18" customHeight="1">
      <c r="A13" s="578">
        <f t="shared" si="0"/>
        <v>0</v>
      </c>
      <c r="B13" s="596"/>
      <c r="C13" s="596"/>
      <c r="D13" s="596" t="s">
        <v>540</v>
      </c>
      <c r="E13" s="597" t="s">
        <v>1749</v>
      </c>
      <c r="F13" s="597"/>
      <c r="G13" s="597"/>
      <c r="H13" s="597"/>
      <c r="I13" s="597"/>
      <c r="J13" s="597"/>
      <c r="K13" s="597"/>
      <c r="L13" s="597"/>
      <c r="M13" s="597"/>
      <c r="N13" s="597"/>
      <c r="O13" s="597"/>
      <c r="P13" s="597"/>
      <c r="Q13" s="597"/>
      <c r="R13" s="597"/>
      <c r="S13" s="597"/>
      <c r="T13" s="597"/>
      <c r="U13" s="597"/>
      <c r="V13" s="597"/>
      <c r="W13" s="597"/>
      <c r="X13" s="597"/>
      <c r="Y13" s="597"/>
      <c r="Z13" s="597"/>
      <c r="AA13" s="597"/>
      <c r="AB13" s="597"/>
      <c r="AC13" s="597"/>
      <c r="AD13" s="597"/>
      <c r="AE13" s="597"/>
      <c r="AF13" s="597"/>
      <c r="AG13" s="597"/>
      <c r="AH13" s="598"/>
      <c r="AI13" s="598"/>
      <c r="AJ13" s="598"/>
      <c r="AK13" s="597"/>
      <c r="AL13" s="597"/>
      <c r="AM13" s="597"/>
      <c r="AN13" s="597"/>
      <c r="AO13" s="597"/>
      <c r="AP13" s="597"/>
      <c r="AQ13" s="597"/>
      <c r="AR13" s="597"/>
      <c r="AS13" s="597"/>
      <c r="AT13" s="597"/>
      <c r="AU13" s="597"/>
      <c r="AV13" s="597"/>
      <c r="AW13" s="597"/>
      <c r="AX13" s="597"/>
      <c r="AY13" s="597"/>
      <c r="AZ13" s="594"/>
    </row>
    <row r="14" spans="1:79" s="586" customFormat="1" ht="14.25" customHeight="1">
      <c r="A14" s="578">
        <f t="shared" si="0"/>
        <v>0</v>
      </c>
      <c r="B14" s="587"/>
      <c r="C14" s="587"/>
      <c r="D14" s="599"/>
      <c r="E14" s="599"/>
      <c r="F14" s="599"/>
      <c r="G14" s="599"/>
      <c r="H14" s="599"/>
      <c r="I14" s="599"/>
      <c r="J14" s="599"/>
      <c r="K14" s="599"/>
      <c r="L14" s="599"/>
      <c r="M14" s="599"/>
      <c r="N14" s="599"/>
      <c r="O14" s="599"/>
      <c r="P14" s="599"/>
      <c r="Q14" s="599"/>
      <c r="R14" s="599"/>
      <c r="S14" s="599"/>
      <c r="T14" s="599"/>
      <c r="U14" s="599"/>
      <c r="V14" s="599"/>
      <c r="W14" s="599"/>
      <c r="X14" s="599"/>
      <c r="Y14" s="599"/>
      <c r="Z14" s="599"/>
      <c r="AA14" s="599"/>
      <c r="AB14" s="599"/>
      <c r="AC14" s="599"/>
      <c r="AD14" s="599"/>
      <c r="AE14" s="599"/>
      <c r="AF14" s="599"/>
      <c r="AG14" s="599"/>
      <c r="AH14" s="599"/>
      <c r="AI14" s="599"/>
      <c r="AJ14" s="599"/>
      <c r="AK14" s="599"/>
      <c r="AL14" s="599"/>
      <c r="AM14" s="599"/>
      <c r="AN14" s="599"/>
      <c r="AO14" s="599"/>
      <c r="AP14" s="599"/>
      <c r="AQ14" s="599"/>
      <c r="AR14" s="599"/>
      <c r="AS14" s="599"/>
      <c r="AT14" s="599"/>
      <c r="AU14" s="599"/>
      <c r="AV14" s="599"/>
      <c r="AW14" s="599"/>
      <c r="AX14" s="599"/>
      <c r="AY14" s="599"/>
      <c r="AZ14" s="594"/>
      <c r="BA14" s="600"/>
      <c r="BB14" s="600"/>
      <c r="BC14" s="600"/>
      <c r="BD14" s="600"/>
      <c r="BE14" s="600"/>
      <c r="BF14" s="600"/>
      <c r="BG14" s="600"/>
      <c r="BH14" s="600"/>
      <c r="BI14" s="600"/>
      <c r="BJ14" s="600"/>
    </row>
    <row r="15" spans="1:79" s="580" customFormat="1" ht="20.100000000000001" customHeight="1">
      <c r="A15" s="578">
        <f t="shared" si="0"/>
        <v>0</v>
      </c>
      <c r="B15" s="2116" t="s">
        <v>780</v>
      </c>
      <c r="C15" s="2116"/>
      <c r="D15" s="2116"/>
      <c r="E15" s="2116"/>
      <c r="F15" s="2116"/>
      <c r="G15" s="2116"/>
      <c r="H15" s="2116"/>
      <c r="I15" s="2116"/>
      <c r="J15" s="2116"/>
      <c r="K15" s="2116"/>
      <c r="L15" s="2116"/>
      <c r="M15" s="2116"/>
      <c r="N15" s="2116"/>
      <c r="O15" s="2116"/>
      <c r="P15" s="2116"/>
      <c r="Q15" s="2116"/>
      <c r="R15" s="2116"/>
      <c r="S15" s="2116"/>
      <c r="T15" s="2116"/>
      <c r="U15" s="2116"/>
      <c r="V15" s="2116"/>
      <c r="W15" s="2116"/>
      <c r="X15" s="2116"/>
      <c r="Y15" s="2116"/>
      <c r="Z15" s="2116"/>
      <c r="AA15" s="2116"/>
      <c r="AB15" s="2116"/>
      <c r="AC15" s="2116"/>
      <c r="AD15" s="2116"/>
      <c r="AE15" s="2116"/>
      <c r="AF15" s="2116"/>
      <c r="AG15" s="2116"/>
      <c r="AH15" s="2116"/>
      <c r="AI15" s="2116"/>
      <c r="AJ15" s="2116"/>
      <c r="AK15" s="2116"/>
      <c r="AL15" s="2116"/>
      <c r="AM15" s="2116"/>
      <c r="AN15" s="2116"/>
      <c r="AO15" s="2116"/>
      <c r="AP15" s="2116"/>
      <c r="AQ15" s="2116"/>
      <c r="AR15" s="2116"/>
      <c r="AS15" s="2116"/>
      <c r="AT15" s="2116"/>
      <c r="AU15" s="2116"/>
      <c r="AV15" s="2116"/>
      <c r="AW15" s="2116"/>
      <c r="AX15" s="2116"/>
      <c r="AY15" s="2116"/>
      <c r="AZ15" s="585"/>
      <c r="BA15" s="600"/>
      <c r="BB15" s="601"/>
      <c r="BC15" s="601"/>
      <c r="BD15" s="601"/>
      <c r="BE15" s="601"/>
      <c r="BF15" s="601"/>
      <c r="BG15" s="601"/>
      <c r="BH15" s="601"/>
      <c r="BI15" s="601"/>
      <c r="BJ15" s="601"/>
    </row>
    <row r="16" spans="1:79" s="601" customFormat="1" ht="20.100000000000001" customHeight="1">
      <c r="A16" s="578">
        <f t="shared" si="0"/>
        <v>0</v>
      </c>
      <c r="B16" s="602"/>
      <c r="C16" s="603" t="s">
        <v>772</v>
      </c>
      <c r="D16" s="603" t="s">
        <v>781</v>
      </c>
      <c r="E16" s="604"/>
      <c r="F16" s="604"/>
      <c r="G16" s="595"/>
      <c r="H16" s="605"/>
      <c r="I16" s="605"/>
      <c r="J16" s="606"/>
      <c r="K16" s="606"/>
      <c r="L16" s="606"/>
      <c r="M16" s="606"/>
      <c r="N16" s="606"/>
      <c r="O16" s="606"/>
      <c r="P16" s="606"/>
      <c r="Q16" s="607"/>
      <c r="R16" s="607"/>
      <c r="S16" s="607"/>
      <c r="T16" s="607"/>
      <c r="U16" s="607"/>
      <c r="V16" s="608"/>
      <c r="W16" s="608"/>
      <c r="X16" s="608"/>
      <c r="Y16" s="608"/>
      <c r="Z16" s="608"/>
      <c r="AA16" s="608"/>
      <c r="AB16" s="608"/>
      <c r="AC16" s="608"/>
      <c r="AD16" s="608"/>
      <c r="AE16" s="608"/>
      <c r="AF16" s="608"/>
      <c r="AG16" s="608"/>
      <c r="AH16" s="609"/>
      <c r="AI16" s="609"/>
      <c r="AJ16" s="609"/>
      <c r="AK16" s="609"/>
      <c r="AL16" s="610"/>
      <c r="AM16" s="610"/>
      <c r="AN16" s="610"/>
      <c r="AO16" s="610"/>
      <c r="AP16" s="610"/>
      <c r="AQ16" s="610"/>
      <c r="AR16" s="610"/>
      <c r="AS16" s="610"/>
      <c r="AT16" s="610"/>
      <c r="AU16" s="610"/>
      <c r="AV16" s="605"/>
      <c r="AW16" s="605"/>
      <c r="AX16" s="605"/>
      <c r="AY16" s="605"/>
      <c r="AZ16" s="611"/>
      <c r="BA16" s="600"/>
      <c r="BB16" s="600"/>
      <c r="BC16" s="600"/>
      <c r="BD16" s="600"/>
      <c r="BE16" s="600"/>
      <c r="BF16" s="600"/>
      <c r="BG16" s="600"/>
      <c r="BH16" s="600"/>
      <c r="BI16" s="600"/>
      <c r="BJ16" s="600"/>
    </row>
    <row r="17" spans="1:74" s="586" customFormat="1" ht="18" customHeight="1">
      <c r="A17" s="578">
        <f t="shared" si="0"/>
        <v>0</v>
      </c>
      <c r="B17" s="612"/>
      <c r="C17" s="2111" t="s">
        <v>782</v>
      </c>
      <c r="D17" s="2111"/>
      <c r="E17" s="2111"/>
      <c r="F17" s="2111"/>
      <c r="G17" s="2111"/>
      <c r="H17" s="2111"/>
      <c r="I17" s="2111"/>
      <c r="J17" s="2111"/>
      <c r="K17" s="2111" t="s">
        <v>783</v>
      </c>
      <c r="L17" s="2111"/>
      <c r="M17" s="2111"/>
      <c r="N17" s="2111"/>
      <c r="O17" s="2111"/>
      <c r="P17" s="2111"/>
      <c r="Q17" s="2111"/>
      <c r="R17" s="2111"/>
      <c r="S17" s="2111" t="s">
        <v>568</v>
      </c>
      <c r="T17" s="2111"/>
      <c r="U17" s="2111"/>
      <c r="V17" s="2111"/>
      <c r="W17" s="2111"/>
      <c r="X17" s="2111"/>
      <c r="Y17" s="2111"/>
      <c r="Z17" s="2111"/>
      <c r="AA17" s="2111" t="s">
        <v>785</v>
      </c>
      <c r="AB17" s="2111"/>
      <c r="AC17" s="2111"/>
      <c r="AD17" s="2111"/>
      <c r="AE17" s="2111"/>
      <c r="AF17" s="2111"/>
      <c r="AG17" s="2111"/>
      <c r="AH17" s="2111"/>
      <c r="AI17" s="2111"/>
      <c r="AJ17" s="2111"/>
      <c r="AK17" s="2111"/>
      <c r="AL17" s="2111"/>
      <c r="AM17" s="2111"/>
      <c r="AN17" s="2111"/>
      <c r="AO17" s="2111"/>
      <c r="AP17" s="2111"/>
      <c r="AQ17" s="2111" t="s">
        <v>1157</v>
      </c>
      <c r="AR17" s="2111"/>
      <c r="AS17" s="2111"/>
      <c r="AT17" s="2111"/>
      <c r="AU17" s="2111"/>
      <c r="AV17" s="2111"/>
      <c r="AW17" s="2111"/>
      <c r="AX17" s="2111"/>
      <c r="AY17" s="612"/>
      <c r="AZ17" s="613"/>
      <c r="BA17" s="601"/>
      <c r="BB17" s="601"/>
      <c r="BC17" s="600"/>
      <c r="BD17" s="600"/>
      <c r="BE17" s="600"/>
      <c r="BF17" s="600"/>
      <c r="BG17" s="600"/>
      <c r="BH17" s="600"/>
      <c r="BI17" s="600"/>
      <c r="BJ17" s="600"/>
    </row>
    <row r="18" spans="1:74" s="586" customFormat="1" ht="18" customHeight="1">
      <c r="A18" s="578">
        <f t="shared" si="0"/>
        <v>0</v>
      </c>
      <c r="B18" s="612"/>
      <c r="C18" s="2111"/>
      <c r="D18" s="2111"/>
      <c r="E18" s="2111"/>
      <c r="F18" s="2111"/>
      <c r="G18" s="2111"/>
      <c r="H18" s="2111"/>
      <c r="I18" s="2111"/>
      <c r="J18" s="2111"/>
      <c r="K18" s="2111"/>
      <c r="L18" s="2111"/>
      <c r="M18" s="2111"/>
      <c r="N18" s="2111"/>
      <c r="O18" s="2111"/>
      <c r="P18" s="2111"/>
      <c r="Q18" s="2111"/>
      <c r="R18" s="2111"/>
      <c r="S18" s="2111"/>
      <c r="T18" s="2111"/>
      <c r="U18" s="2111"/>
      <c r="V18" s="2111"/>
      <c r="W18" s="2111"/>
      <c r="X18" s="2111"/>
      <c r="Y18" s="2111"/>
      <c r="Z18" s="2111"/>
      <c r="AA18" s="2111" t="s">
        <v>786</v>
      </c>
      <c r="AB18" s="2111"/>
      <c r="AC18" s="2111"/>
      <c r="AD18" s="2111"/>
      <c r="AE18" s="2111"/>
      <c r="AF18" s="2111"/>
      <c r="AG18" s="2111"/>
      <c r="AH18" s="2111"/>
      <c r="AI18" s="2111" t="s">
        <v>787</v>
      </c>
      <c r="AJ18" s="2111"/>
      <c r="AK18" s="2111"/>
      <c r="AL18" s="2111"/>
      <c r="AM18" s="2111"/>
      <c r="AN18" s="2111"/>
      <c r="AO18" s="2111"/>
      <c r="AP18" s="2111"/>
      <c r="AQ18" s="2111"/>
      <c r="AR18" s="2111"/>
      <c r="AS18" s="2111"/>
      <c r="AT18" s="2111"/>
      <c r="AU18" s="2111"/>
      <c r="AV18" s="2111"/>
      <c r="AW18" s="2111"/>
      <c r="AX18" s="2111"/>
      <c r="AY18" s="612"/>
      <c r="AZ18" s="613"/>
      <c r="BA18" s="600"/>
      <c r="BB18" s="600"/>
      <c r="BC18" s="600"/>
      <c r="BD18" s="600"/>
      <c r="BE18" s="600"/>
      <c r="BF18" s="600"/>
      <c r="BG18" s="600"/>
      <c r="BH18" s="600"/>
      <c r="BI18" s="600"/>
      <c r="BJ18" s="600"/>
    </row>
    <row r="19" spans="1:74" s="586" customFormat="1" ht="18" customHeight="1">
      <c r="A19" s="578">
        <f t="shared" si="0"/>
        <v>0</v>
      </c>
      <c r="B19" s="614"/>
      <c r="C19" s="2122">
        <f>L3</f>
        <v>0</v>
      </c>
      <c r="D19" s="2123"/>
      <c r="E19" s="2126" t="s">
        <v>564</v>
      </c>
      <c r="F19" s="2126"/>
      <c r="G19" s="2123">
        <f>Z3</f>
        <v>0</v>
      </c>
      <c r="H19" s="2123"/>
      <c r="I19" s="2126" t="s">
        <v>565</v>
      </c>
      <c r="J19" s="2126"/>
      <c r="K19" s="2127">
        <f>'6-3표준조사(5)'!Q4</f>
        <v>0</v>
      </c>
      <c r="L19" s="2127"/>
      <c r="M19" s="2127"/>
      <c r="N19" s="2127"/>
      <c r="O19" s="2127"/>
      <c r="P19" s="2127"/>
      <c r="Q19" s="2127"/>
      <c r="R19" s="2127"/>
      <c r="S19" s="2113">
        <f>'6-3표준조사(5)'!K6</f>
        <v>0</v>
      </c>
      <c r="T19" s="2113"/>
      <c r="U19" s="2113"/>
      <c r="V19" s="2113"/>
      <c r="W19" s="2113"/>
      <c r="X19" s="2113"/>
      <c r="Y19" s="2113"/>
      <c r="Z19" s="2113"/>
      <c r="AA19" s="2129" t="e">
        <f>'6-3표준조사(5)'!Q10</f>
        <v>#DIV/0!</v>
      </c>
      <c r="AB19" s="2129"/>
      <c r="AC19" s="2129"/>
      <c r="AD19" s="2129"/>
      <c r="AE19" s="2129"/>
      <c r="AF19" s="2129"/>
      <c r="AG19" s="2129"/>
      <c r="AH19" s="2129"/>
      <c r="AI19" s="2129" t="e">
        <f>'6-3표준조사(5)'!R10</f>
        <v>#DIV/0!</v>
      </c>
      <c r="AJ19" s="2129"/>
      <c r="AK19" s="2129"/>
      <c r="AL19" s="2129"/>
      <c r="AM19" s="2129"/>
      <c r="AN19" s="2129"/>
      <c r="AO19" s="2129"/>
      <c r="AP19" s="2129"/>
      <c r="AQ19" s="2113">
        <f>'6-3표준조사(5)'!R6</f>
        <v>0</v>
      </c>
      <c r="AR19" s="2113"/>
      <c r="AS19" s="2113"/>
      <c r="AT19" s="2113"/>
      <c r="AU19" s="2113"/>
      <c r="AV19" s="2113"/>
      <c r="AW19" s="2113"/>
      <c r="AX19" s="2113"/>
      <c r="AY19" s="612"/>
      <c r="AZ19" s="613"/>
      <c r="BA19" s="600"/>
      <c r="BB19" s="600"/>
      <c r="BC19" s="601"/>
      <c r="BD19" s="601"/>
      <c r="BE19" s="601"/>
      <c r="BF19" s="601"/>
      <c r="BG19" s="601"/>
      <c r="BH19" s="601"/>
      <c r="BI19" s="601"/>
      <c r="BJ19" s="601"/>
    </row>
    <row r="20" spans="1:74" s="586" customFormat="1" ht="18" customHeight="1">
      <c r="A20" s="578">
        <f t="shared" si="0"/>
        <v>0</v>
      </c>
      <c r="B20" s="614"/>
      <c r="C20" s="2124"/>
      <c r="D20" s="2125"/>
      <c r="E20" s="2125"/>
      <c r="F20" s="2125"/>
      <c r="G20" s="2125"/>
      <c r="H20" s="2125"/>
      <c r="I20" s="2125"/>
      <c r="J20" s="2125"/>
      <c r="K20" s="2128"/>
      <c r="L20" s="2128"/>
      <c r="M20" s="2128"/>
      <c r="N20" s="2128"/>
      <c r="O20" s="2128"/>
      <c r="P20" s="2128"/>
      <c r="Q20" s="2128"/>
      <c r="R20" s="2128"/>
      <c r="S20" s="2114"/>
      <c r="T20" s="2114"/>
      <c r="U20" s="2114"/>
      <c r="V20" s="2114"/>
      <c r="W20" s="2114"/>
      <c r="X20" s="2114"/>
      <c r="Y20" s="2114"/>
      <c r="Z20" s="2114"/>
      <c r="AA20" s="2130"/>
      <c r="AB20" s="2130"/>
      <c r="AC20" s="2130"/>
      <c r="AD20" s="2130"/>
      <c r="AE20" s="2130"/>
      <c r="AF20" s="2130"/>
      <c r="AG20" s="2130"/>
      <c r="AH20" s="2130"/>
      <c r="AI20" s="2130"/>
      <c r="AJ20" s="2130"/>
      <c r="AK20" s="2130"/>
      <c r="AL20" s="2130"/>
      <c r="AM20" s="2130"/>
      <c r="AN20" s="2130"/>
      <c r="AO20" s="2130"/>
      <c r="AP20" s="2130"/>
      <c r="AQ20" s="2114"/>
      <c r="AR20" s="2114"/>
      <c r="AS20" s="2114"/>
      <c r="AT20" s="2114"/>
      <c r="AU20" s="2114"/>
      <c r="AV20" s="2114"/>
      <c r="AW20" s="2114"/>
      <c r="AX20" s="2114"/>
      <c r="AY20" s="612"/>
      <c r="AZ20" s="613"/>
      <c r="BA20" s="600"/>
      <c r="BB20" s="600"/>
      <c r="BC20" s="600"/>
      <c r="BD20" s="600"/>
      <c r="BE20" s="600"/>
      <c r="BF20" s="600"/>
      <c r="BG20" s="600"/>
      <c r="BH20" s="600"/>
      <c r="BI20" s="600"/>
      <c r="BJ20" s="600"/>
    </row>
    <row r="21" spans="1:74" s="586" customFormat="1" ht="18" customHeight="1">
      <c r="A21" s="578">
        <f t="shared" si="0"/>
        <v>0</v>
      </c>
      <c r="B21" s="614"/>
      <c r="C21" s="614" t="s">
        <v>405</v>
      </c>
      <c r="D21" s="614" t="s">
        <v>788</v>
      </c>
      <c r="E21" s="614"/>
      <c r="F21" s="612"/>
      <c r="G21" s="612"/>
      <c r="H21" s="612"/>
      <c r="I21" s="612"/>
      <c r="J21" s="612"/>
      <c r="K21" s="612"/>
      <c r="L21" s="612"/>
      <c r="M21" s="612"/>
      <c r="N21" s="612"/>
      <c r="O21" s="612"/>
      <c r="P21" s="612"/>
      <c r="Q21" s="615"/>
      <c r="R21" s="615"/>
      <c r="S21" s="615"/>
      <c r="T21" s="615"/>
      <c r="U21" s="615"/>
      <c r="V21" s="612"/>
      <c r="W21" s="616"/>
      <c r="X21" s="616"/>
      <c r="Y21" s="616"/>
      <c r="Z21" s="616"/>
      <c r="AA21" s="616"/>
      <c r="AB21" s="616"/>
      <c r="AC21" s="616"/>
      <c r="AD21" s="616"/>
      <c r="AE21" s="616"/>
      <c r="AF21" s="616"/>
      <c r="AG21" s="612"/>
      <c r="AH21" s="617"/>
      <c r="AI21" s="617"/>
      <c r="AJ21" s="617"/>
      <c r="AK21" s="617"/>
      <c r="AL21" s="618"/>
      <c r="AM21" s="618"/>
      <c r="AN21" s="618"/>
      <c r="AO21" s="618"/>
      <c r="AP21" s="618"/>
      <c r="AQ21" s="618"/>
      <c r="AR21" s="618"/>
      <c r="AS21" s="618"/>
      <c r="AT21" s="618"/>
      <c r="AU21" s="618"/>
      <c r="AV21" s="612"/>
      <c r="AW21" s="612"/>
      <c r="AX21" s="612"/>
      <c r="AY21" s="612"/>
      <c r="AZ21" s="613"/>
      <c r="BA21" s="600"/>
      <c r="BB21" s="600"/>
      <c r="BC21" s="600"/>
      <c r="BD21" s="600"/>
      <c r="BE21" s="600"/>
      <c r="BF21" s="600"/>
      <c r="BG21" s="600"/>
      <c r="BH21" s="600"/>
      <c r="BI21" s="600"/>
      <c r="BJ21" s="600"/>
      <c r="BK21" s="600"/>
      <c r="BL21" s="600"/>
      <c r="BM21" s="600"/>
      <c r="BN21" s="600"/>
      <c r="BO21" s="600"/>
      <c r="BP21" s="600"/>
      <c r="BQ21" s="600"/>
      <c r="BR21" s="600"/>
      <c r="BS21" s="600"/>
      <c r="BT21" s="600"/>
      <c r="BU21" s="600"/>
      <c r="BV21" s="600"/>
    </row>
    <row r="22" spans="1:74" s="586" customFormat="1" ht="18" customHeight="1">
      <c r="A22" s="578">
        <f t="shared" si="0"/>
        <v>0</v>
      </c>
      <c r="B22" s="614"/>
      <c r="C22" s="614"/>
      <c r="D22" s="587" t="s">
        <v>540</v>
      </c>
      <c r="E22" s="614" t="str">
        <f>CONCATENATE("식재된 ",S19," 는 활착이 안정된 상태로 신초발달이 양호함" )</f>
        <v>식재된 0 는 활착이 안정된 상태로 신초발달이 양호함</v>
      </c>
      <c r="F22" s="612"/>
      <c r="G22" s="612"/>
      <c r="H22" s="612"/>
      <c r="I22" s="612"/>
      <c r="J22" s="612"/>
      <c r="K22" s="612"/>
      <c r="L22" s="612"/>
      <c r="M22" s="612"/>
      <c r="N22" s="612"/>
      <c r="O22" s="612"/>
      <c r="P22" s="612"/>
      <c r="Q22" s="615"/>
      <c r="R22" s="615"/>
      <c r="S22" s="615"/>
      <c r="T22" s="615"/>
      <c r="U22" s="615"/>
      <c r="V22" s="612"/>
      <c r="W22" s="619"/>
      <c r="X22" s="616"/>
      <c r="Y22" s="616"/>
      <c r="Z22" s="616"/>
      <c r="AA22" s="619"/>
      <c r="AB22" s="616"/>
      <c r="AC22" s="616"/>
      <c r="AD22" s="616"/>
      <c r="AE22" s="619"/>
      <c r="AF22" s="616"/>
      <c r="AG22" s="612"/>
      <c r="AH22" s="617"/>
      <c r="AI22" s="617"/>
      <c r="AJ22" s="617"/>
      <c r="AK22" s="617"/>
      <c r="AL22" s="618"/>
      <c r="AM22" s="618"/>
      <c r="AN22" s="618"/>
      <c r="AO22" s="618"/>
      <c r="AP22" s="618"/>
      <c r="AQ22" s="618"/>
      <c r="AR22" s="618"/>
      <c r="AS22" s="618"/>
      <c r="AT22" s="618"/>
      <c r="AU22" s="618"/>
      <c r="AV22" s="612"/>
      <c r="AW22" s="612"/>
      <c r="AX22" s="612"/>
      <c r="AY22" s="612"/>
      <c r="AZ22" s="613"/>
      <c r="BC22" s="600"/>
      <c r="BD22" s="600"/>
      <c r="BE22" s="600"/>
      <c r="BF22" s="600"/>
      <c r="BG22" s="600"/>
      <c r="BH22" s="600"/>
      <c r="BI22" s="600"/>
      <c r="BJ22" s="600"/>
      <c r="BK22" s="600"/>
      <c r="BL22" s="600"/>
      <c r="BM22" s="600"/>
      <c r="BN22" s="600"/>
      <c r="BO22" s="600"/>
      <c r="BP22" s="600"/>
      <c r="BQ22" s="600"/>
      <c r="BR22" s="600"/>
      <c r="BS22" s="600"/>
      <c r="BT22" s="600"/>
      <c r="BU22" s="600"/>
      <c r="BV22" s="600"/>
    </row>
    <row r="23" spans="1:74" s="586" customFormat="1" ht="18" customHeight="1">
      <c r="A23" s="578">
        <f t="shared" si="0"/>
        <v>0</v>
      </c>
      <c r="B23" s="614"/>
      <c r="C23" s="614"/>
      <c r="D23" s="587" t="s">
        <v>540</v>
      </c>
      <c r="E23" s="614" t="s">
        <v>789</v>
      </c>
      <c r="F23" s="612"/>
      <c r="G23" s="612"/>
      <c r="H23" s="612"/>
      <c r="I23" s="612"/>
      <c r="J23" s="612"/>
      <c r="K23" s="612"/>
      <c r="L23" s="612"/>
      <c r="M23" s="612"/>
      <c r="N23" s="612"/>
      <c r="O23" s="612"/>
      <c r="P23" s="612"/>
      <c r="Q23" s="615"/>
      <c r="R23" s="615"/>
      <c r="S23" s="615"/>
      <c r="T23" s="615"/>
      <c r="U23" s="615"/>
      <c r="V23" s="612"/>
      <c r="W23" s="612"/>
      <c r="X23" s="612"/>
      <c r="Y23" s="612"/>
      <c r="Z23" s="612"/>
      <c r="AA23" s="612"/>
      <c r="AB23" s="612"/>
      <c r="AC23" s="612"/>
      <c r="AD23" s="612"/>
      <c r="AE23" s="612"/>
      <c r="AF23" s="612"/>
      <c r="AG23" s="612"/>
      <c r="AH23" s="617"/>
      <c r="AI23" s="617"/>
      <c r="AJ23" s="617"/>
      <c r="AK23" s="617"/>
      <c r="AL23" s="618"/>
      <c r="AM23" s="618"/>
      <c r="AN23" s="618"/>
      <c r="AO23" s="618"/>
      <c r="AP23" s="618"/>
      <c r="AQ23" s="618"/>
      <c r="AR23" s="618"/>
      <c r="AS23" s="618"/>
      <c r="AT23" s="618"/>
      <c r="AU23" s="618"/>
      <c r="AV23" s="612"/>
      <c r="AW23" s="612"/>
      <c r="AX23" s="612"/>
      <c r="AY23" s="612"/>
      <c r="AZ23" s="613"/>
      <c r="BA23" s="580"/>
      <c r="BB23" s="580"/>
      <c r="BC23" s="580"/>
      <c r="BD23" s="580"/>
      <c r="BE23" s="580"/>
      <c r="BF23" s="580"/>
      <c r="BG23" s="580"/>
      <c r="BH23" s="580"/>
      <c r="BI23" s="580"/>
      <c r="BJ23" s="580"/>
      <c r="BK23" s="601"/>
      <c r="BL23" s="601"/>
      <c r="BM23" s="601"/>
      <c r="BN23" s="601"/>
      <c r="BO23" s="601"/>
      <c r="BP23" s="601"/>
      <c r="BQ23" s="601"/>
      <c r="BR23" s="601"/>
      <c r="BS23" s="601"/>
      <c r="BT23" s="601"/>
      <c r="BU23" s="601"/>
      <c r="BV23" s="601"/>
    </row>
    <row r="24" spans="1:74" s="586" customFormat="1" ht="18" hidden="1" customHeight="1">
      <c r="A24" s="578"/>
      <c r="B24" s="614"/>
      <c r="C24" s="614" t="s">
        <v>407</v>
      </c>
      <c r="D24" s="614" t="s">
        <v>790</v>
      </c>
      <c r="E24" s="614"/>
      <c r="F24" s="612"/>
      <c r="G24" s="612"/>
      <c r="H24" s="612"/>
      <c r="I24" s="612"/>
      <c r="J24" s="612"/>
      <c r="K24" s="612"/>
      <c r="L24" s="612"/>
      <c r="M24" s="612"/>
      <c r="N24" s="612"/>
      <c r="O24" s="612"/>
      <c r="P24" s="612"/>
      <c r="Q24" s="615"/>
      <c r="R24" s="615"/>
      <c r="S24" s="615"/>
      <c r="T24" s="615"/>
      <c r="U24" s="615"/>
      <c r="V24" s="612"/>
      <c r="W24" s="612"/>
      <c r="X24" s="612"/>
      <c r="Y24" s="612"/>
      <c r="Z24" s="612"/>
      <c r="AA24" s="612"/>
      <c r="AB24" s="612"/>
      <c r="AC24" s="612"/>
      <c r="AD24" s="612"/>
      <c r="AE24" s="612"/>
      <c r="AF24" s="612"/>
      <c r="AG24" s="612"/>
      <c r="AH24" s="617"/>
      <c r="AI24" s="617"/>
      <c r="AJ24" s="617"/>
      <c r="AK24" s="617"/>
      <c r="AL24" s="618"/>
      <c r="AM24" s="618"/>
      <c r="AN24" s="618"/>
      <c r="AO24" s="618"/>
      <c r="AP24" s="618"/>
      <c r="AQ24" s="618"/>
      <c r="AR24" s="618"/>
      <c r="AS24" s="618"/>
      <c r="AT24" s="618"/>
      <c r="AU24" s="618"/>
      <c r="AV24" s="612"/>
      <c r="AW24" s="612"/>
      <c r="AX24" s="612"/>
      <c r="AY24" s="612"/>
      <c r="AZ24" s="613"/>
      <c r="BK24" s="600"/>
      <c r="BL24" s="600"/>
      <c r="BM24" s="600"/>
      <c r="BN24" s="600"/>
      <c r="BO24" s="600"/>
      <c r="BP24" s="600"/>
      <c r="BQ24" s="600"/>
      <c r="BR24" s="600"/>
      <c r="BS24" s="600"/>
      <c r="BT24" s="600"/>
      <c r="BU24" s="600"/>
      <c r="BV24" s="600"/>
    </row>
    <row r="25" spans="1:74" s="586" customFormat="1" ht="18" customHeight="1">
      <c r="A25" s="578">
        <f t="shared" si="0"/>
        <v>0</v>
      </c>
      <c r="B25" s="614"/>
      <c r="C25" s="614"/>
      <c r="D25" s="587" t="s">
        <v>540</v>
      </c>
      <c r="E25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25" s="612"/>
      <c r="G25" s="612"/>
      <c r="H25" s="612"/>
      <c r="I25" s="612"/>
      <c r="J25" s="612"/>
      <c r="K25" s="612"/>
      <c r="L25" s="612"/>
      <c r="M25" s="612"/>
      <c r="N25" s="612"/>
      <c r="O25" s="612"/>
      <c r="P25" s="612"/>
      <c r="Q25" s="615"/>
      <c r="R25" s="615"/>
      <c r="S25" s="615"/>
      <c r="T25" s="615"/>
      <c r="U25" s="615"/>
      <c r="V25" s="612"/>
      <c r="W25" s="612"/>
      <c r="X25" s="612"/>
      <c r="Y25" s="612"/>
      <c r="Z25" s="612"/>
      <c r="AA25" s="612"/>
      <c r="AB25" s="612"/>
      <c r="AC25" s="612"/>
      <c r="AD25" s="612"/>
      <c r="AE25" s="612"/>
      <c r="AF25" s="612"/>
      <c r="AG25" s="612"/>
      <c r="AH25" s="617"/>
      <c r="AI25" s="617"/>
      <c r="AJ25" s="617"/>
      <c r="AK25" s="617"/>
      <c r="AL25" s="618"/>
      <c r="AM25" s="618"/>
      <c r="AN25" s="618"/>
      <c r="AO25" s="618"/>
      <c r="AP25" s="618"/>
      <c r="AQ25" s="618"/>
      <c r="AR25" s="618"/>
      <c r="AS25" s="618"/>
      <c r="AT25" s="618"/>
      <c r="AU25" s="618"/>
      <c r="AV25" s="612"/>
      <c r="AW25" s="612"/>
      <c r="AX25" s="612"/>
      <c r="AY25" s="612"/>
      <c r="AZ25" s="613"/>
      <c r="BK25" s="600"/>
      <c r="BL25" s="600"/>
      <c r="BM25" s="600"/>
      <c r="BN25" s="600"/>
      <c r="BO25" s="600"/>
      <c r="BP25" s="600"/>
      <c r="BQ25" s="600"/>
      <c r="BR25" s="600"/>
      <c r="BS25" s="600"/>
      <c r="BT25" s="600"/>
      <c r="BU25" s="600"/>
      <c r="BV25" s="600"/>
    </row>
    <row r="26" spans="1:74" s="586" customFormat="1" ht="18" customHeight="1">
      <c r="A26" s="578">
        <f t="shared" si="0"/>
        <v>0</v>
      </c>
      <c r="B26" s="614"/>
      <c r="C26" s="614"/>
      <c r="D26" s="587" t="s">
        <v>540</v>
      </c>
      <c r="E26" s="614" t="str">
        <f>CONCATENATE("조림목이 자연발생 식생과 경재하고 있으며 조림목은 ",AQ19,"이다." )</f>
        <v>조림목이 자연발생 식생과 경재하고 있으며 조림목은 0이다.</v>
      </c>
      <c r="F26" s="612"/>
      <c r="G26" s="612"/>
      <c r="H26" s="612"/>
      <c r="I26" s="612"/>
      <c r="J26" s="612"/>
      <c r="K26" s="612"/>
      <c r="L26" s="612"/>
      <c r="M26" s="612"/>
      <c r="N26" s="612"/>
      <c r="O26" s="612"/>
      <c r="P26" s="612"/>
      <c r="Q26" s="612"/>
      <c r="R26" s="612"/>
      <c r="S26" s="612"/>
      <c r="T26" s="612"/>
      <c r="U26" s="612"/>
      <c r="V26" s="612"/>
      <c r="W26" s="612"/>
      <c r="X26" s="612"/>
      <c r="Y26" s="612"/>
      <c r="Z26" s="612"/>
      <c r="AA26" s="612"/>
      <c r="AB26" s="612"/>
      <c r="AC26" s="612"/>
      <c r="AD26" s="612"/>
      <c r="AE26" s="612"/>
      <c r="AF26" s="612"/>
      <c r="AG26" s="612"/>
      <c r="AH26" s="617"/>
      <c r="AI26" s="617"/>
      <c r="AJ26" s="617"/>
      <c r="AK26" s="617"/>
      <c r="AL26" s="618"/>
      <c r="AM26" s="618"/>
      <c r="AN26" s="618"/>
      <c r="AO26" s="618"/>
      <c r="AP26" s="618"/>
      <c r="AQ26" s="618"/>
      <c r="AR26" s="618"/>
      <c r="AS26" s="618"/>
      <c r="AT26" s="618"/>
      <c r="AU26" s="618"/>
      <c r="AV26" s="612"/>
      <c r="AW26" s="612"/>
      <c r="AX26" s="612"/>
      <c r="AY26" s="612"/>
      <c r="AZ26" s="613"/>
      <c r="BK26" s="600"/>
      <c r="BL26" s="600"/>
      <c r="BM26" s="600"/>
      <c r="BN26" s="600"/>
      <c r="BO26" s="600"/>
      <c r="BP26" s="600"/>
      <c r="BQ26" s="600"/>
      <c r="BR26" s="600"/>
      <c r="BS26" s="600"/>
      <c r="BT26" s="600"/>
      <c r="BU26" s="600"/>
      <c r="BV26" s="600"/>
    </row>
    <row r="27" spans="1:74" s="586" customFormat="1" ht="13.5" customHeight="1">
      <c r="A27" s="578">
        <f t="shared" si="0"/>
        <v>0</v>
      </c>
      <c r="B27" s="620"/>
      <c r="C27" s="620"/>
      <c r="D27" s="620"/>
      <c r="E27" s="620"/>
      <c r="F27" s="595"/>
      <c r="G27" s="595"/>
      <c r="H27" s="595"/>
      <c r="I27" s="595"/>
      <c r="J27" s="621"/>
      <c r="K27" s="621"/>
      <c r="L27" s="621"/>
      <c r="M27" s="621"/>
      <c r="N27" s="621"/>
      <c r="O27" s="621"/>
      <c r="P27" s="621"/>
      <c r="Q27" s="622"/>
      <c r="R27" s="622"/>
      <c r="S27" s="622"/>
      <c r="T27" s="622"/>
      <c r="U27" s="622"/>
      <c r="V27" s="612"/>
      <c r="W27" s="612"/>
      <c r="X27" s="612"/>
      <c r="Y27" s="612"/>
      <c r="Z27" s="612"/>
      <c r="AA27" s="612"/>
      <c r="AB27" s="612"/>
      <c r="AC27" s="612"/>
      <c r="AD27" s="612"/>
      <c r="AE27" s="612"/>
      <c r="AF27" s="612"/>
      <c r="AG27" s="612"/>
      <c r="AH27" s="623"/>
      <c r="AI27" s="623"/>
      <c r="AJ27" s="623"/>
      <c r="AK27" s="623"/>
      <c r="AL27" s="624"/>
      <c r="AM27" s="624"/>
      <c r="AN27" s="624"/>
      <c r="AO27" s="624"/>
      <c r="AP27" s="624"/>
      <c r="AQ27" s="624"/>
      <c r="AR27" s="624"/>
      <c r="AS27" s="624"/>
      <c r="AT27" s="624"/>
      <c r="AU27" s="624"/>
      <c r="AV27" s="595"/>
      <c r="AW27" s="595"/>
      <c r="AX27" s="595"/>
      <c r="AY27" s="595"/>
      <c r="AZ27" s="613"/>
      <c r="BK27" s="600"/>
      <c r="BL27" s="600"/>
      <c r="BM27" s="600"/>
      <c r="BN27" s="600"/>
      <c r="BO27" s="600"/>
      <c r="BP27" s="600"/>
      <c r="BQ27" s="600"/>
      <c r="BR27" s="600"/>
      <c r="BS27" s="600"/>
      <c r="BT27" s="600"/>
      <c r="BU27" s="600"/>
      <c r="BV27" s="600"/>
    </row>
    <row r="28" spans="1:74" s="601" customFormat="1" ht="19.5" customHeight="1">
      <c r="A28" s="578">
        <f t="shared" si="0"/>
        <v>0</v>
      </c>
      <c r="B28" s="2116" t="s">
        <v>791</v>
      </c>
      <c r="C28" s="2116"/>
      <c r="D28" s="2116"/>
      <c r="E28" s="2116"/>
      <c r="F28" s="2116"/>
      <c r="G28" s="2116"/>
      <c r="H28" s="2116"/>
      <c r="I28" s="2116"/>
      <c r="J28" s="2116"/>
      <c r="K28" s="2116"/>
      <c r="L28" s="2116"/>
      <c r="M28" s="2116"/>
      <c r="N28" s="2116"/>
      <c r="O28" s="2116"/>
      <c r="P28" s="2116"/>
      <c r="Q28" s="2116"/>
      <c r="R28" s="2116"/>
      <c r="S28" s="2116"/>
      <c r="T28" s="2116"/>
      <c r="U28" s="2116"/>
      <c r="V28" s="2116"/>
      <c r="W28" s="2116"/>
      <c r="X28" s="2116"/>
      <c r="Y28" s="2116"/>
      <c r="Z28" s="2116"/>
      <c r="AA28" s="2116"/>
      <c r="AB28" s="2116"/>
      <c r="AC28" s="2116"/>
      <c r="AD28" s="2116"/>
      <c r="AE28" s="2116"/>
      <c r="AF28" s="2116"/>
      <c r="AG28" s="2116"/>
      <c r="AH28" s="2116"/>
      <c r="AI28" s="2116"/>
      <c r="AJ28" s="2116"/>
      <c r="AK28" s="2116"/>
      <c r="AL28" s="2116"/>
      <c r="AM28" s="2116"/>
      <c r="AN28" s="2116"/>
      <c r="AO28" s="2116"/>
      <c r="AP28" s="2116"/>
      <c r="AQ28" s="2116"/>
      <c r="AR28" s="2116"/>
      <c r="AS28" s="2116"/>
      <c r="AT28" s="2116"/>
      <c r="AU28" s="2116"/>
      <c r="AV28" s="2116"/>
      <c r="AW28" s="2116"/>
      <c r="AX28" s="2116"/>
      <c r="AY28" s="2116"/>
      <c r="AZ28" s="625"/>
      <c r="BB28" s="600"/>
      <c r="BC28" s="600"/>
      <c r="BD28" s="600"/>
      <c r="BE28" s="600"/>
      <c r="BF28" s="600"/>
      <c r="BG28" s="600"/>
      <c r="BH28" s="600"/>
      <c r="BI28" s="600"/>
      <c r="BJ28" s="600"/>
      <c r="BK28" s="600"/>
      <c r="BL28" s="600"/>
      <c r="BM28" s="600"/>
      <c r="BN28" s="600"/>
      <c r="BO28" s="600"/>
      <c r="BP28" s="600"/>
      <c r="BQ28" s="600"/>
      <c r="BR28" s="600"/>
      <c r="BS28" s="600"/>
      <c r="BT28" s="600"/>
      <c r="BU28" s="600"/>
      <c r="BV28" s="600"/>
    </row>
    <row r="29" spans="1:74" s="601" customFormat="1" ht="18" customHeight="1">
      <c r="A29" s="578">
        <f t="shared" si="0"/>
        <v>0</v>
      </c>
      <c r="B29" s="1230"/>
      <c r="C29" s="587" t="s">
        <v>772</v>
      </c>
      <c r="D29" s="588" t="s">
        <v>793</v>
      </c>
      <c r="E29" s="588"/>
      <c r="F29" s="588"/>
      <c r="G29" s="588"/>
      <c r="H29" s="588"/>
      <c r="I29" s="588"/>
      <c r="J29" s="627"/>
      <c r="K29" s="627"/>
      <c r="L29" s="627"/>
      <c r="M29" s="627"/>
      <c r="N29" s="627"/>
      <c r="O29" s="627"/>
      <c r="P29" s="627"/>
      <c r="Q29" s="627"/>
      <c r="R29" s="627"/>
      <c r="S29" s="627"/>
      <c r="T29" s="627"/>
      <c r="U29" s="627"/>
      <c r="V29" s="627"/>
      <c r="W29" s="627"/>
      <c r="X29" s="627"/>
      <c r="Y29" s="627"/>
      <c r="Z29" s="627"/>
      <c r="AA29" s="627"/>
      <c r="AB29" s="627"/>
      <c r="AC29" s="627"/>
      <c r="AD29" s="627"/>
      <c r="AE29" s="627"/>
      <c r="AF29" s="627"/>
      <c r="AG29" s="627"/>
      <c r="AH29" s="627"/>
      <c r="AI29" s="627"/>
      <c r="AJ29" s="627"/>
      <c r="AK29" s="627"/>
      <c r="AL29" s="627"/>
      <c r="AM29" s="627"/>
      <c r="AN29" s="627"/>
      <c r="AO29" s="627"/>
      <c r="AP29" s="627"/>
      <c r="AQ29" s="627"/>
      <c r="AR29" s="627"/>
      <c r="AS29" s="627"/>
      <c r="AT29" s="627"/>
      <c r="AU29" s="627"/>
      <c r="AV29" s="627"/>
      <c r="AW29" s="627"/>
      <c r="AX29" s="627"/>
      <c r="AY29" s="627"/>
      <c r="AZ29" s="625"/>
      <c r="BB29" s="600"/>
      <c r="BC29" s="600"/>
      <c r="BD29" s="600"/>
      <c r="BE29" s="600"/>
      <c r="BF29" s="600"/>
      <c r="BG29" s="600"/>
      <c r="BH29" s="600"/>
      <c r="BI29" s="600"/>
      <c r="BJ29" s="600"/>
      <c r="BK29" s="600"/>
      <c r="BL29" s="600"/>
      <c r="BM29" s="600"/>
      <c r="BN29" s="600"/>
      <c r="BO29" s="600"/>
      <c r="BP29" s="600"/>
      <c r="BQ29" s="600"/>
      <c r="BR29" s="600"/>
      <c r="BS29" s="600"/>
      <c r="BT29" s="600"/>
      <c r="BU29" s="600"/>
      <c r="BV29" s="600"/>
    </row>
    <row r="30" spans="1:74" s="600" customFormat="1" ht="18" customHeight="1">
      <c r="A30" s="578">
        <f t="shared" si="0"/>
        <v>0</v>
      </c>
      <c r="B30" s="587"/>
      <c r="C30" s="587"/>
      <c r="D30" s="587" t="s">
        <v>540</v>
      </c>
      <c r="E30" s="588" t="str">
        <f>CONCATENATE("조림목이 정상적으로 생육하기 위해서는 조림목을 제외한 모든 식생을 제거하여야 하므로 ",AO3,"로 적용한다.")</f>
        <v>조림목이 정상적으로 생육하기 위해서는 조림목을 제외한 모든 식생을 제거하여야 하므로 0로 적용한다.</v>
      </c>
      <c r="F30" s="588"/>
      <c r="G30" s="588"/>
      <c r="H30" s="588"/>
      <c r="I30" s="588"/>
      <c r="J30" s="589"/>
      <c r="K30" s="588"/>
      <c r="L30" s="588"/>
      <c r="M30" s="588"/>
      <c r="N30" s="588"/>
      <c r="O30" s="588"/>
      <c r="P30" s="588"/>
      <c r="Q30" s="588"/>
      <c r="R30" s="588"/>
      <c r="S30" s="588"/>
      <c r="T30" s="588"/>
      <c r="U30" s="588"/>
      <c r="V30" s="588"/>
      <c r="W30" s="588"/>
      <c r="X30" s="588"/>
      <c r="Y30" s="588"/>
      <c r="Z30" s="588"/>
      <c r="AA30" s="588"/>
      <c r="AB30" s="588"/>
      <c r="AC30" s="588"/>
      <c r="AD30" s="588"/>
      <c r="AE30" s="588"/>
      <c r="AF30" s="588"/>
      <c r="AG30" s="588"/>
      <c r="AH30" s="588"/>
      <c r="AI30" s="588"/>
      <c r="AJ30" s="588"/>
      <c r="AK30" s="588"/>
      <c r="AL30" s="588"/>
      <c r="AM30" s="588"/>
      <c r="AN30" s="588"/>
      <c r="AO30" s="588"/>
      <c r="AP30" s="588"/>
      <c r="AQ30" s="588"/>
      <c r="AR30" s="588"/>
      <c r="AS30" s="588"/>
      <c r="AT30" s="588"/>
      <c r="AU30" s="588"/>
      <c r="AV30" s="588"/>
      <c r="AW30" s="588"/>
      <c r="AX30" s="588"/>
      <c r="AY30" s="588"/>
      <c r="AZ30" s="628"/>
      <c r="BB30" s="601"/>
      <c r="BC30" s="601"/>
      <c r="BD30" s="601"/>
      <c r="BE30" s="601"/>
      <c r="BF30" s="601"/>
      <c r="BG30" s="601"/>
      <c r="BH30" s="601"/>
      <c r="BI30" s="601"/>
      <c r="BJ30" s="601"/>
      <c r="BK30" s="601"/>
      <c r="BL30" s="601"/>
      <c r="BM30" s="601"/>
      <c r="BN30" s="601"/>
      <c r="BO30" s="601"/>
      <c r="BP30" s="601"/>
      <c r="BQ30" s="601"/>
      <c r="BR30" s="601"/>
      <c r="BS30" s="601"/>
      <c r="BT30" s="601"/>
      <c r="BU30" s="601"/>
      <c r="BV30" s="601"/>
    </row>
    <row r="31" spans="1:74" s="600" customFormat="1" ht="18" customHeight="1">
      <c r="A31" s="578">
        <f t="shared" si="0"/>
        <v>0</v>
      </c>
      <c r="B31" s="587"/>
      <c r="C31" s="587" t="s">
        <v>405</v>
      </c>
      <c r="D31" s="588" t="s">
        <v>795</v>
      </c>
      <c r="E31" s="588"/>
      <c r="F31" s="588"/>
      <c r="G31" s="588"/>
      <c r="H31" s="588"/>
      <c r="I31" s="588"/>
      <c r="J31" s="588"/>
      <c r="K31" s="588"/>
      <c r="L31" s="588"/>
      <c r="M31" s="588"/>
      <c r="N31" s="588"/>
      <c r="O31" s="588"/>
      <c r="P31" s="588"/>
      <c r="Q31" s="588"/>
      <c r="R31" s="588"/>
      <c r="S31" s="588"/>
      <c r="T31" s="588"/>
      <c r="U31" s="588"/>
      <c r="V31" s="588"/>
      <c r="W31" s="588"/>
      <c r="X31" s="588"/>
      <c r="Y31" s="588"/>
      <c r="Z31" s="588"/>
      <c r="AA31" s="588"/>
      <c r="AB31" s="588"/>
      <c r="AC31" s="588"/>
      <c r="AD31" s="588"/>
      <c r="AE31" s="588"/>
      <c r="AF31" s="588"/>
      <c r="AG31" s="588"/>
      <c r="AH31" s="588"/>
      <c r="AI31" s="588"/>
      <c r="AJ31" s="588"/>
      <c r="AK31" s="588"/>
      <c r="AL31" s="588"/>
      <c r="AM31" s="588"/>
      <c r="AN31" s="588"/>
      <c r="AO31" s="588"/>
      <c r="AP31" s="588"/>
      <c r="AQ31" s="588"/>
      <c r="AR31" s="588"/>
      <c r="AS31" s="588"/>
      <c r="AT31" s="588"/>
      <c r="AU31" s="588"/>
      <c r="AV31" s="588"/>
      <c r="AW31" s="588"/>
      <c r="AX31" s="588"/>
      <c r="AY31" s="588"/>
      <c r="AZ31" s="628"/>
    </row>
    <row r="32" spans="1:74" s="600" customFormat="1" ht="18" customHeight="1">
      <c r="A32" s="578">
        <f t="shared" si="0"/>
        <v>0</v>
      </c>
      <c r="B32" s="587"/>
      <c r="C32" s="2111" t="s">
        <v>796</v>
      </c>
      <c r="D32" s="2111"/>
      <c r="E32" s="2111"/>
      <c r="F32" s="2111"/>
      <c r="G32" s="2111"/>
      <c r="H32" s="2111"/>
      <c r="I32" s="2111"/>
      <c r="J32" s="2111"/>
      <c r="K32" s="2111"/>
      <c r="L32" s="2111"/>
      <c r="M32" s="2111"/>
      <c r="N32" s="2111"/>
      <c r="O32" s="2111"/>
      <c r="P32" s="2111"/>
      <c r="Q32" s="2111"/>
      <c r="R32" s="2111"/>
      <c r="S32" s="2111"/>
      <c r="T32" s="2111"/>
      <c r="U32" s="2111"/>
      <c r="V32" s="2111"/>
      <c r="W32" s="2111"/>
      <c r="X32" s="2111"/>
      <c r="Y32" s="2111"/>
      <c r="Z32" s="2111"/>
      <c r="AA32" s="2111" t="s">
        <v>797</v>
      </c>
      <c r="AB32" s="2111"/>
      <c r="AC32" s="2111"/>
      <c r="AD32" s="2111"/>
      <c r="AE32" s="2111"/>
      <c r="AF32" s="2111"/>
      <c r="AG32" s="2111"/>
      <c r="AH32" s="2111"/>
      <c r="AI32" s="2111"/>
      <c r="AJ32" s="2111"/>
      <c r="AK32" s="2111"/>
      <c r="AL32" s="2111"/>
      <c r="AM32" s="2111"/>
      <c r="AN32" s="2111"/>
      <c r="AO32" s="2111"/>
      <c r="AP32" s="2111"/>
      <c r="AQ32" s="2111"/>
      <c r="AR32" s="2111"/>
      <c r="AS32" s="2111"/>
      <c r="AT32" s="2111"/>
      <c r="AU32" s="2111"/>
      <c r="AV32" s="2111"/>
      <c r="AW32" s="2111"/>
      <c r="AX32" s="2111"/>
      <c r="AY32" s="587"/>
      <c r="AZ32" s="586"/>
    </row>
    <row r="33" spans="1:74" s="586" customFormat="1" ht="18" customHeight="1">
      <c r="A33" s="578">
        <f t="shared" si="0"/>
        <v>0</v>
      </c>
      <c r="B33" s="629"/>
      <c r="C33" s="2111" t="s">
        <v>798</v>
      </c>
      <c r="D33" s="2111"/>
      <c r="E33" s="2111"/>
      <c r="F33" s="2111"/>
      <c r="G33" s="2111"/>
      <c r="H33" s="2111"/>
      <c r="I33" s="2111"/>
      <c r="J33" s="2111"/>
      <c r="K33" s="2111" t="s">
        <v>799</v>
      </c>
      <c r="L33" s="2111"/>
      <c r="M33" s="2111"/>
      <c r="N33" s="2111"/>
      <c r="O33" s="2111"/>
      <c r="P33" s="2111"/>
      <c r="Q33" s="2111"/>
      <c r="R33" s="2111"/>
      <c r="S33" s="2111" t="s">
        <v>800</v>
      </c>
      <c r="T33" s="2111"/>
      <c r="U33" s="2111"/>
      <c r="V33" s="2111"/>
      <c r="W33" s="2111"/>
      <c r="X33" s="2111"/>
      <c r="Y33" s="2111"/>
      <c r="Z33" s="2111"/>
      <c r="AA33" s="2111" t="s">
        <v>572</v>
      </c>
      <c r="AB33" s="2111"/>
      <c r="AC33" s="2111"/>
      <c r="AD33" s="2111"/>
      <c r="AE33" s="2111"/>
      <c r="AF33" s="2111"/>
      <c r="AG33" s="2111"/>
      <c r="AH33" s="2111"/>
      <c r="AI33" s="2111" t="s">
        <v>573</v>
      </c>
      <c r="AJ33" s="2111"/>
      <c r="AK33" s="2111"/>
      <c r="AL33" s="2111"/>
      <c r="AM33" s="2111"/>
      <c r="AN33" s="2111"/>
      <c r="AO33" s="2111"/>
      <c r="AP33" s="2111"/>
      <c r="AQ33" s="2111" t="s">
        <v>574</v>
      </c>
      <c r="AR33" s="2111"/>
      <c r="AS33" s="2111"/>
      <c r="AT33" s="2111"/>
      <c r="AU33" s="2111"/>
      <c r="AV33" s="2111"/>
      <c r="AW33" s="2111"/>
      <c r="AX33" s="2111"/>
      <c r="AY33" s="629"/>
      <c r="AZ33" s="585"/>
      <c r="BB33" s="600"/>
      <c r="BC33" s="600"/>
      <c r="BD33" s="600"/>
      <c r="BE33" s="600"/>
      <c r="BF33" s="600"/>
      <c r="BG33" s="600"/>
      <c r="BH33" s="600"/>
      <c r="BI33" s="600"/>
      <c r="BJ33" s="600"/>
      <c r="BK33" s="600"/>
      <c r="BL33" s="600"/>
      <c r="BM33" s="600"/>
      <c r="BN33" s="600"/>
      <c r="BO33" s="600"/>
      <c r="BP33" s="600"/>
      <c r="BQ33" s="600"/>
      <c r="BR33" s="600"/>
      <c r="BS33" s="600"/>
      <c r="BT33" s="600"/>
      <c r="BU33" s="600"/>
      <c r="BV33" s="600"/>
    </row>
    <row r="34" spans="1:74" s="580" customFormat="1" ht="18" customHeight="1">
      <c r="A34" s="578">
        <f t="shared" si="0"/>
        <v>0</v>
      </c>
      <c r="B34" s="612"/>
      <c r="C34" s="2111" t="s">
        <v>536</v>
      </c>
      <c r="D34" s="2111"/>
      <c r="E34" s="2111"/>
      <c r="F34" s="2111"/>
      <c r="G34" s="2111"/>
      <c r="H34" s="2111"/>
      <c r="I34" s="2111"/>
      <c r="J34" s="2111"/>
      <c r="K34" s="2111" t="s">
        <v>805</v>
      </c>
      <c r="L34" s="2111"/>
      <c r="M34" s="2111"/>
      <c r="N34" s="2111"/>
      <c r="O34" s="2111"/>
      <c r="P34" s="2111"/>
      <c r="Q34" s="2111"/>
      <c r="R34" s="2111"/>
      <c r="S34" s="2112"/>
      <c r="T34" s="2112"/>
      <c r="U34" s="2112"/>
      <c r="V34" s="2112"/>
      <c r="W34" s="2112"/>
      <c r="X34" s="2112"/>
      <c r="Y34" s="2112"/>
      <c r="Z34" s="2112"/>
      <c r="AA34" s="2113" t="str">
        <f>'6-3표준조사(5)'!P6</f>
        <v>완 (15˚ 이하)</v>
      </c>
      <c r="AB34" s="2113"/>
      <c r="AC34" s="2113"/>
      <c r="AD34" s="2113"/>
      <c r="AE34" s="2113"/>
      <c r="AF34" s="2113"/>
      <c r="AG34" s="2113"/>
      <c r="AH34" s="2113"/>
      <c r="AI34" s="2113" t="str">
        <f>'6-3표준조사(5)'!Q6</f>
        <v>개소당5ha이상</v>
      </c>
      <c r="AJ34" s="2113"/>
      <c r="AK34" s="2113"/>
      <c r="AL34" s="2113"/>
      <c r="AM34" s="2113"/>
      <c r="AN34" s="2113"/>
      <c r="AO34" s="2113"/>
      <c r="AP34" s="2113"/>
      <c r="AQ34" s="2113">
        <f>'6-3표준조사(5)'!R6</f>
        <v>0</v>
      </c>
      <c r="AR34" s="2113"/>
      <c r="AS34" s="2113"/>
      <c r="AT34" s="2113"/>
      <c r="AU34" s="2113"/>
      <c r="AV34" s="2113"/>
      <c r="AW34" s="2113"/>
      <c r="AX34" s="2113"/>
      <c r="AY34" s="612"/>
      <c r="AZ34" s="613"/>
    </row>
    <row r="35" spans="1:74" s="586" customFormat="1" ht="18" customHeight="1">
      <c r="A35" s="578">
        <f t="shared" si="0"/>
        <v>0</v>
      </c>
      <c r="B35" s="612"/>
      <c r="C35" s="2111" t="s">
        <v>538</v>
      </c>
      <c r="D35" s="2111"/>
      <c r="E35" s="2111"/>
      <c r="F35" s="2111"/>
      <c r="G35" s="2111"/>
      <c r="H35" s="2111"/>
      <c r="I35" s="2111"/>
      <c r="J35" s="2111"/>
      <c r="K35" s="2111" t="s">
        <v>807</v>
      </c>
      <c r="L35" s="2111"/>
      <c r="M35" s="2111"/>
      <c r="N35" s="2111"/>
      <c r="O35" s="2111"/>
      <c r="P35" s="2111"/>
      <c r="Q35" s="2111"/>
      <c r="R35" s="2111"/>
      <c r="S35" s="2115">
        <f>K19</f>
        <v>0</v>
      </c>
      <c r="T35" s="2115"/>
      <c r="U35" s="2115"/>
      <c r="V35" s="2115"/>
      <c r="W35" s="2115"/>
      <c r="X35" s="2115"/>
      <c r="Y35" s="2115"/>
      <c r="Z35" s="2115"/>
      <c r="AA35" s="2114"/>
      <c r="AB35" s="2114"/>
      <c r="AC35" s="2114"/>
      <c r="AD35" s="2114"/>
      <c r="AE35" s="2114"/>
      <c r="AF35" s="2114"/>
      <c r="AG35" s="2114"/>
      <c r="AH35" s="2114"/>
      <c r="AI35" s="2114"/>
      <c r="AJ35" s="2114"/>
      <c r="AK35" s="2114"/>
      <c r="AL35" s="2114"/>
      <c r="AM35" s="2114"/>
      <c r="AN35" s="2114"/>
      <c r="AO35" s="2114"/>
      <c r="AP35" s="2114"/>
      <c r="AQ35" s="2114"/>
      <c r="AR35" s="2114"/>
      <c r="AS35" s="2114"/>
      <c r="AT35" s="2114"/>
      <c r="AU35" s="2114"/>
      <c r="AV35" s="2114"/>
      <c r="AW35" s="2114"/>
      <c r="AX35" s="2114"/>
      <c r="AY35" s="612"/>
      <c r="AZ35" s="613"/>
    </row>
    <row r="36" spans="1:74" s="586" customFormat="1" ht="18" hidden="1" customHeight="1">
      <c r="A36" s="578">
        <f>IF(S$34&gt;0,1,0)</f>
        <v>0</v>
      </c>
      <c r="B36" s="630"/>
      <c r="C36" s="630" t="s">
        <v>407</v>
      </c>
      <c r="D36" s="630" t="s">
        <v>536</v>
      </c>
      <c r="E36" s="630"/>
      <c r="F36" s="630"/>
      <c r="G36" s="631"/>
      <c r="H36" s="631"/>
      <c r="I36" s="631"/>
      <c r="J36" s="631"/>
      <c r="K36" s="631"/>
      <c r="L36" s="618"/>
      <c r="M36" s="618"/>
      <c r="N36" s="618"/>
      <c r="O36" s="618"/>
      <c r="P36" s="618"/>
      <c r="Q36" s="632"/>
      <c r="R36" s="632"/>
      <c r="S36" s="632"/>
      <c r="T36" s="632"/>
      <c r="U36" s="632"/>
      <c r="V36" s="612"/>
      <c r="W36" s="612"/>
      <c r="X36" s="612"/>
      <c r="Y36" s="612"/>
      <c r="Z36" s="633"/>
      <c r="AA36" s="612"/>
      <c r="AB36" s="612"/>
      <c r="AC36" s="612"/>
      <c r="AD36" s="634"/>
      <c r="AE36" s="612"/>
      <c r="AF36" s="612"/>
      <c r="AG36" s="612"/>
      <c r="AH36" s="635"/>
      <c r="AI36" s="635"/>
      <c r="AJ36" s="635"/>
      <c r="AK36" s="635"/>
      <c r="AL36" s="635"/>
      <c r="AM36" s="635"/>
      <c r="AN36" s="635"/>
      <c r="AO36" s="635"/>
      <c r="AP36" s="635"/>
      <c r="AQ36" s="636"/>
      <c r="AR36" s="636"/>
      <c r="AS36" s="636"/>
      <c r="AT36" s="636"/>
      <c r="AU36" s="637"/>
      <c r="AV36" s="637"/>
      <c r="AW36" s="637"/>
      <c r="AX36" s="637"/>
      <c r="AY36" s="637"/>
      <c r="AZ36" s="638"/>
    </row>
    <row r="37" spans="1:74" s="586" customFormat="1" ht="18" hidden="1" customHeight="1">
      <c r="A37" s="578">
        <f>IF(S$34&gt;0,1,0)</f>
        <v>0</v>
      </c>
      <c r="B37" s="587"/>
      <c r="C37" s="587"/>
      <c r="D37" s="587" t="s">
        <v>540</v>
      </c>
      <c r="E37" s="587" t="s">
        <v>809</v>
      </c>
      <c r="F37" s="587"/>
      <c r="G37" s="587"/>
      <c r="H37" s="587"/>
      <c r="I37" s="587"/>
      <c r="J37" s="634"/>
      <c r="K37" s="634"/>
      <c r="L37" s="634"/>
      <c r="M37" s="634"/>
      <c r="N37" s="587"/>
      <c r="O37" s="587"/>
      <c r="P37" s="587"/>
      <c r="Q37" s="587"/>
      <c r="R37" s="587"/>
      <c r="S37" s="587"/>
      <c r="T37" s="632"/>
      <c r="U37" s="632"/>
      <c r="V37" s="632"/>
      <c r="W37" s="632"/>
      <c r="X37" s="587"/>
      <c r="Y37" s="587"/>
      <c r="Z37" s="587"/>
      <c r="AA37" s="587"/>
      <c r="AB37" s="632"/>
      <c r="AC37" s="632"/>
      <c r="AD37" s="632"/>
      <c r="AE37" s="632"/>
      <c r="AF37" s="587"/>
      <c r="AG37" s="587"/>
      <c r="AH37" s="587"/>
      <c r="AI37" s="587"/>
      <c r="AJ37" s="587"/>
      <c r="AK37" s="587"/>
      <c r="AL37" s="587"/>
      <c r="AM37" s="587"/>
      <c r="AN37" s="587"/>
      <c r="AO37" s="587"/>
      <c r="AP37" s="587"/>
      <c r="AQ37" s="587"/>
      <c r="AR37" s="587"/>
      <c r="AS37" s="587"/>
      <c r="AT37" s="587"/>
      <c r="AU37" s="587"/>
      <c r="AV37" s="587"/>
      <c r="AW37" s="587"/>
      <c r="AX37" s="587"/>
      <c r="AY37" s="587"/>
    </row>
    <row r="38" spans="1:74" s="600" customFormat="1" ht="18" hidden="1" customHeight="1">
      <c r="A38" s="578">
        <f>IF(S$34&gt;0,1,0)</f>
        <v>0</v>
      </c>
      <c r="B38" s="587"/>
      <c r="C38" s="587"/>
      <c r="D38" s="587" t="s">
        <v>540</v>
      </c>
      <c r="E38" s="588" t="s">
        <v>810</v>
      </c>
      <c r="F38" s="588"/>
      <c r="G38" s="588"/>
      <c r="H38" s="588"/>
      <c r="I38" s="588"/>
      <c r="J38" s="588"/>
      <c r="K38" s="588"/>
      <c r="L38" s="588"/>
      <c r="M38" s="588"/>
      <c r="N38" s="588"/>
      <c r="O38" s="588"/>
      <c r="P38" s="588"/>
      <c r="Q38" s="588"/>
      <c r="R38" s="588"/>
      <c r="S38" s="588"/>
      <c r="T38" s="588"/>
      <c r="U38" s="588"/>
      <c r="V38" s="588"/>
      <c r="W38" s="588"/>
      <c r="X38" s="588"/>
      <c r="Y38" s="588"/>
      <c r="Z38" s="588"/>
      <c r="AA38" s="588"/>
      <c r="AB38" s="588"/>
      <c r="AC38" s="588"/>
      <c r="AD38" s="588"/>
      <c r="AE38" s="588"/>
      <c r="AF38" s="588"/>
      <c r="AG38" s="588"/>
      <c r="AH38" s="588"/>
      <c r="AI38" s="588"/>
      <c r="AJ38" s="588"/>
      <c r="AK38" s="588"/>
      <c r="AL38" s="588"/>
      <c r="AM38" s="588"/>
      <c r="AN38" s="588"/>
      <c r="AO38" s="588"/>
      <c r="AP38" s="588"/>
      <c r="AQ38" s="588"/>
      <c r="AR38" s="588"/>
      <c r="AS38" s="588"/>
      <c r="AT38" s="588"/>
      <c r="AU38" s="588"/>
      <c r="AV38" s="588"/>
      <c r="AW38" s="588"/>
      <c r="AX38" s="588"/>
      <c r="AY38" s="588"/>
      <c r="AZ38" s="628"/>
    </row>
    <row r="39" spans="1:74" s="601" customFormat="1" ht="18" customHeight="1">
      <c r="A39" s="578">
        <f>IF(S$35&gt;0,1,0)</f>
        <v>0</v>
      </c>
      <c r="B39" s="587"/>
      <c r="C39" s="587" t="s">
        <v>811</v>
      </c>
      <c r="D39" s="587"/>
      <c r="E39" s="639"/>
      <c r="F39" s="639"/>
      <c r="G39" s="639"/>
      <c r="H39" s="639"/>
      <c r="I39" s="639"/>
      <c r="J39" s="639"/>
      <c r="K39" s="639"/>
      <c r="L39" s="639"/>
      <c r="M39" s="639"/>
      <c r="N39" s="639"/>
      <c r="O39" s="639"/>
      <c r="P39" s="639"/>
      <c r="Q39" s="639"/>
      <c r="R39" s="639"/>
      <c r="S39" s="639"/>
      <c r="T39" s="639"/>
      <c r="U39" s="639"/>
      <c r="V39" s="639"/>
      <c r="W39" s="639"/>
      <c r="X39" s="639"/>
      <c r="Y39" s="639"/>
      <c r="Z39" s="639"/>
      <c r="AA39" s="639"/>
      <c r="AB39" s="639"/>
      <c r="AC39" s="639"/>
      <c r="AD39" s="639"/>
      <c r="AE39" s="639"/>
      <c r="AF39" s="639"/>
      <c r="AG39" s="639"/>
      <c r="AH39" s="639"/>
      <c r="AI39" s="639"/>
      <c r="AJ39" s="639"/>
      <c r="AK39" s="639"/>
      <c r="AL39" s="639"/>
      <c r="AM39" s="639"/>
      <c r="AN39" s="639"/>
      <c r="AO39" s="639"/>
      <c r="AP39" s="639"/>
      <c r="AQ39" s="639"/>
      <c r="AR39" s="639"/>
      <c r="AS39" s="639"/>
      <c r="AT39" s="639"/>
      <c r="AU39" s="639"/>
      <c r="AV39" s="639"/>
      <c r="AW39" s="639"/>
      <c r="AX39" s="639"/>
      <c r="AY39" s="639"/>
      <c r="AZ39" s="640"/>
    </row>
    <row r="40" spans="1:74" s="600" customFormat="1" ht="18" customHeight="1">
      <c r="A40" s="578">
        <f t="shared" si="0"/>
        <v>0</v>
      </c>
      <c r="B40" s="587"/>
      <c r="C40" s="587"/>
      <c r="D40" s="587" t="s">
        <v>540</v>
      </c>
      <c r="E40" s="639" t="s">
        <v>812</v>
      </c>
      <c r="F40" s="639"/>
      <c r="G40" s="639"/>
      <c r="H40" s="639"/>
      <c r="I40" s="639"/>
      <c r="J40" s="639"/>
      <c r="K40" s="639"/>
      <c r="L40" s="639"/>
      <c r="M40" s="639"/>
      <c r="N40" s="639"/>
      <c r="O40" s="639"/>
      <c r="P40" s="639"/>
      <c r="Q40" s="639"/>
      <c r="R40" s="639"/>
      <c r="S40" s="639"/>
      <c r="T40" s="639"/>
      <c r="U40" s="639"/>
      <c r="V40" s="639"/>
      <c r="W40" s="639"/>
      <c r="X40" s="639"/>
      <c r="Y40" s="639"/>
      <c r="Z40" s="639"/>
      <c r="AA40" s="639"/>
      <c r="AB40" s="639"/>
      <c r="AC40" s="639"/>
      <c r="AD40" s="639"/>
      <c r="AE40" s="639"/>
      <c r="AF40" s="639"/>
      <c r="AG40" s="639"/>
      <c r="AH40" s="639"/>
      <c r="AI40" s="639"/>
      <c r="AJ40" s="639"/>
      <c r="AK40" s="639"/>
      <c r="AL40" s="639"/>
      <c r="AM40" s="639"/>
      <c r="AN40" s="639"/>
      <c r="AO40" s="639"/>
      <c r="AP40" s="639"/>
      <c r="AQ40" s="639"/>
      <c r="AR40" s="639"/>
      <c r="AS40" s="639"/>
      <c r="AT40" s="639"/>
      <c r="AU40" s="639"/>
      <c r="AV40" s="639"/>
      <c r="AW40" s="639"/>
      <c r="AX40" s="639"/>
      <c r="AY40" s="639"/>
      <c r="AZ40" s="640"/>
    </row>
    <row r="41" spans="1:74" s="600" customFormat="1" ht="18" customHeight="1">
      <c r="A41" s="578">
        <f t="shared" si="0"/>
        <v>0</v>
      </c>
      <c r="B41" s="587"/>
      <c r="C41" s="587"/>
      <c r="D41" s="587" t="s">
        <v>540</v>
      </c>
      <c r="E41" s="639" t="s">
        <v>813</v>
      </c>
      <c r="F41" s="639"/>
      <c r="G41" s="639"/>
      <c r="H41" s="639"/>
      <c r="I41" s="639"/>
      <c r="J41" s="639"/>
      <c r="K41" s="639"/>
      <c r="L41" s="639"/>
      <c r="M41" s="639"/>
      <c r="N41" s="639"/>
      <c r="O41" s="639"/>
      <c r="P41" s="639"/>
      <c r="Q41" s="639"/>
      <c r="R41" s="639"/>
      <c r="S41" s="639"/>
      <c r="T41" s="639"/>
      <c r="U41" s="639"/>
      <c r="V41" s="639"/>
      <c r="W41" s="639"/>
      <c r="X41" s="639"/>
      <c r="Y41" s="639"/>
      <c r="Z41" s="639"/>
      <c r="AA41" s="639"/>
      <c r="AB41" s="639"/>
      <c r="AC41" s="639"/>
      <c r="AD41" s="639"/>
      <c r="AE41" s="639"/>
      <c r="AF41" s="639"/>
      <c r="AG41" s="639"/>
      <c r="AH41" s="639"/>
      <c r="AI41" s="639"/>
      <c r="AJ41" s="639"/>
      <c r="AK41" s="639"/>
      <c r="AL41" s="639"/>
      <c r="AM41" s="639"/>
      <c r="AN41" s="639"/>
      <c r="AO41" s="639"/>
      <c r="AP41" s="639"/>
      <c r="AQ41" s="639"/>
      <c r="AR41" s="639"/>
      <c r="AS41" s="639"/>
      <c r="AT41" s="639"/>
      <c r="AU41" s="639"/>
      <c r="AV41" s="639"/>
      <c r="AW41" s="639"/>
      <c r="AX41" s="639"/>
      <c r="AY41" s="639"/>
      <c r="AZ41" s="640"/>
    </row>
    <row r="42" spans="1:74" s="600" customFormat="1" ht="18" customHeight="1">
      <c r="A42" s="578">
        <f t="shared" si="0"/>
        <v>0</v>
      </c>
      <c r="B42" s="587"/>
      <c r="C42" s="587" t="s">
        <v>411</v>
      </c>
      <c r="D42" s="587" t="s">
        <v>815</v>
      </c>
      <c r="E42" s="639"/>
      <c r="F42" s="639"/>
      <c r="G42" s="639"/>
      <c r="H42" s="639"/>
      <c r="I42" s="639"/>
      <c r="J42" s="639"/>
      <c r="K42" s="639"/>
      <c r="L42" s="639"/>
      <c r="M42" s="639"/>
      <c r="N42" s="639"/>
      <c r="O42" s="639"/>
      <c r="P42" s="639"/>
      <c r="Q42" s="639"/>
      <c r="R42" s="639"/>
      <c r="S42" s="639"/>
      <c r="T42" s="639"/>
      <c r="U42" s="639"/>
      <c r="V42" s="639"/>
      <c r="W42" s="639"/>
      <c r="X42" s="639"/>
      <c r="Y42" s="639"/>
      <c r="Z42" s="639"/>
      <c r="AA42" s="639"/>
      <c r="AB42" s="639"/>
      <c r="AC42" s="639"/>
      <c r="AD42" s="639"/>
      <c r="AE42" s="639"/>
      <c r="AF42" s="639"/>
      <c r="AG42" s="639"/>
      <c r="AH42" s="639"/>
      <c r="AI42" s="639"/>
      <c r="AJ42" s="639"/>
      <c r="AK42" s="639"/>
      <c r="AL42" s="639"/>
      <c r="AM42" s="639"/>
      <c r="AN42" s="639"/>
      <c r="AO42" s="639"/>
      <c r="AP42" s="639"/>
      <c r="AQ42" s="639"/>
      <c r="AR42" s="639"/>
      <c r="AS42" s="639"/>
      <c r="AT42" s="639"/>
      <c r="AU42" s="639"/>
      <c r="AV42" s="639"/>
      <c r="AW42" s="639"/>
      <c r="AX42" s="639"/>
      <c r="AY42" s="639"/>
      <c r="AZ42" s="640"/>
    </row>
    <row r="43" spans="1:74" s="600" customFormat="1" ht="18" customHeight="1">
      <c r="A43" s="578">
        <f t="shared" si="0"/>
        <v>0</v>
      </c>
      <c r="B43" s="587"/>
      <c r="C43" s="587"/>
      <c r="D43" s="587" t="s">
        <v>540</v>
      </c>
      <c r="E43" s="639" t="s">
        <v>816</v>
      </c>
      <c r="F43" s="639"/>
      <c r="G43" s="639"/>
      <c r="H43" s="639"/>
      <c r="I43" s="639"/>
      <c r="J43" s="639"/>
      <c r="K43" s="639"/>
      <c r="L43" s="639"/>
      <c r="M43" s="639"/>
      <c r="N43" s="639"/>
      <c r="O43" s="639"/>
      <c r="P43" s="639"/>
      <c r="Q43" s="639"/>
      <c r="R43" s="639"/>
      <c r="S43" s="639"/>
      <c r="T43" s="639"/>
      <c r="U43" s="639"/>
      <c r="V43" s="639"/>
      <c r="W43" s="639"/>
      <c r="X43" s="639"/>
      <c r="Y43" s="639"/>
      <c r="Z43" s="639"/>
      <c r="AA43" s="639"/>
      <c r="AB43" s="639"/>
      <c r="AC43" s="639"/>
      <c r="AD43" s="639"/>
      <c r="AE43" s="639"/>
      <c r="AF43" s="639"/>
      <c r="AG43" s="639"/>
      <c r="AH43" s="639"/>
      <c r="AI43" s="639"/>
      <c r="AJ43" s="639"/>
      <c r="AK43" s="639"/>
      <c r="AL43" s="639"/>
      <c r="AM43" s="639"/>
      <c r="AN43" s="639"/>
      <c r="AO43" s="639"/>
      <c r="AP43" s="639"/>
      <c r="AQ43" s="639"/>
      <c r="AR43" s="639"/>
      <c r="AS43" s="639"/>
      <c r="AT43" s="639"/>
      <c r="AU43" s="639"/>
      <c r="AV43" s="639"/>
      <c r="AW43" s="639"/>
      <c r="AX43" s="639"/>
      <c r="AY43" s="639"/>
      <c r="AZ43" s="640"/>
    </row>
    <row r="44" spans="1:74" s="600" customFormat="1" ht="18" customHeight="1">
      <c r="A44" s="578">
        <f t="shared" si="0"/>
        <v>0</v>
      </c>
      <c r="B44" s="587"/>
      <c r="C44" s="587"/>
      <c r="D44" s="587" t="s">
        <v>540</v>
      </c>
      <c r="E44" s="639" t="s">
        <v>817</v>
      </c>
      <c r="F44" s="639"/>
      <c r="G44" s="639"/>
      <c r="H44" s="639"/>
      <c r="I44" s="639"/>
      <c r="J44" s="639"/>
      <c r="K44" s="639"/>
      <c r="L44" s="639"/>
      <c r="M44" s="639"/>
      <c r="N44" s="639"/>
      <c r="O44" s="639"/>
      <c r="P44" s="639"/>
      <c r="Q44" s="639"/>
      <c r="R44" s="639"/>
      <c r="S44" s="639"/>
      <c r="T44" s="639"/>
      <c r="U44" s="639"/>
      <c r="V44" s="639"/>
      <c r="W44" s="639"/>
      <c r="X44" s="639"/>
      <c r="Y44" s="639"/>
      <c r="Z44" s="639"/>
      <c r="AA44" s="639"/>
      <c r="AB44" s="639"/>
      <c r="AC44" s="639"/>
      <c r="AD44" s="639"/>
      <c r="AE44" s="639"/>
      <c r="AF44" s="639"/>
      <c r="AG44" s="639"/>
      <c r="AH44" s="639"/>
      <c r="AI44" s="639"/>
      <c r="AJ44" s="639"/>
      <c r="AK44" s="639"/>
      <c r="AL44" s="639"/>
      <c r="AM44" s="639"/>
      <c r="AN44" s="639"/>
      <c r="AO44" s="639"/>
      <c r="AP44" s="639"/>
      <c r="AQ44" s="639"/>
      <c r="AR44" s="639"/>
      <c r="AS44" s="639"/>
      <c r="AT44" s="639"/>
      <c r="AU44" s="639"/>
      <c r="AV44" s="639"/>
      <c r="AW44" s="639"/>
      <c r="AX44" s="639"/>
      <c r="AY44" s="639"/>
      <c r="AZ44" s="640"/>
    </row>
    <row r="45" spans="1:74" s="600" customFormat="1" ht="18" customHeight="1">
      <c r="A45" s="578">
        <f t="shared" si="0"/>
        <v>0</v>
      </c>
      <c r="B45" s="587"/>
      <c r="C45" s="587"/>
      <c r="D45" s="587" t="s">
        <v>540</v>
      </c>
      <c r="E45" s="639" t="s">
        <v>818</v>
      </c>
      <c r="F45" s="639"/>
      <c r="G45" s="639"/>
      <c r="H45" s="639"/>
      <c r="I45" s="639"/>
      <c r="J45" s="639"/>
      <c r="K45" s="639"/>
      <c r="L45" s="639"/>
      <c r="M45" s="639"/>
      <c r="N45" s="639"/>
      <c r="O45" s="639"/>
      <c r="P45" s="639"/>
      <c r="Q45" s="639"/>
      <c r="R45" s="639"/>
      <c r="S45" s="639"/>
      <c r="T45" s="639"/>
      <c r="U45" s="639"/>
      <c r="V45" s="639"/>
      <c r="W45" s="639"/>
      <c r="X45" s="639"/>
      <c r="Y45" s="639"/>
      <c r="Z45" s="639"/>
      <c r="AA45" s="639"/>
      <c r="AB45" s="639"/>
      <c r="AC45" s="639"/>
      <c r="AD45" s="639"/>
      <c r="AE45" s="639"/>
      <c r="AF45" s="639"/>
      <c r="AG45" s="639"/>
      <c r="AH45" s="639"/>
      <c r="AI45" s="639"/>
      <c r="AJ45" s="639"/>
      <c r="AK45" s="639"/>
      <c r="AL45" s="639"/>
      <c r="AM45" s="639"/>
      <c r="AN45" s="639"/>
      <c r="AO45" s="639"/>
      <c r="AP45" s="639"/>
      <c r="AQ45" s="639"/>
      <c r="AR45" s="639"/>
      <c r="AS45" s="639"/>
      <c r="AT45" s="639"/>
      <c r="AU45" s="639"/>
      <c r="AV45" s="639"/>
      <c r="AW45" s="639"/>
      <c r="AX45" s="639"/>
      <c r="AY45" s="639"/>
      <c r="AZ45" s="640"/>
    </row>
    <row r="46" spans="1:74" s="600" customFormat="1" ht="18" customHeight="1">
      <c r="A46" s="578">
        <f t="shared" si="0"/>
        <v>0</v>
      </c>
      <c r="B46" s="587"/>
      <c r="C46" s="587"/>
      <c r="D46" s="587" t="s">
        <v>540</v>
      </c>
      <c r="E46" s="639" t="s">
        <v>819</v>
      </c>
      <c r="F46" s="639"/>
      <c r="G46" s="639"/>
      <c r="H46" s="639"/>
      <c r="I46" s="639"/>
      <c r="J46" s="639"/>
      <c r="K46" s="639"/>
      <c r="L46" s="639"/>
      <c r="M46" s="639"/>
      <c r="N46" s="639"/>
      <c r="O46" s="639"/>
      <c r="P46" s="639"/>
      <c r="Q46" s="639"/>
      <c r="R46" s="639"/>
      <c r="S46" s="639"/>
      <c r="T46" s="639"/>
      <c r="U46" s="639"/>
      <c r="V46" s="639"/>
      <c r="W46" s="639"/>
      <c r="X46" s="639"/>
      <c r="Y46" s="639"/>
      <c r="Z46" s="639"/>
      <c r="AA46" s="639"/>
      <c r="AB46" s="639"/>
      <c r="AC46" s="639"/>
      <c r="AD46" s="639"/>
      <c r="AE46" s="639"/>
      <c r="AF46" s="639"/>
      <c r="AG46" s="639"/>
      <c r="AH46" s="639"/>
      <c r="AI46" s="639"/>
      <c r="AJ46" s="639"/>
      <c r="AK46" s="639"/>
      <c r="AL46" s="639"/>
      <c r="AM46" s="639"/>
      <c r="AN46" s="639"/>
      <c r="AO46" s="639"/>
      <c r="AP46" s="639"/>
      <c r="AQ46" s="639"/>
      <c r="AR46" s="639"/>
      <c r="AS46" s="639"/>
      <c r="AT46" s="639"/>
      <c r="AU46" s="639"/>
      <c r="AV46" s="639"/>
      <c r="AW46" s="639"/>
      <c r="AX46" s="639"/>
      <c r="AY46" s="639"/>
      <c r="AZ46" s="640"/>
    </row>
    <row r="47" spans="1:74" s="600" customFormat="1" ht="18" customHeight="1">
      <c r="A47" s="578">
        <f t="shared" si="0"/>
        <v>0</v>
      </c>
      <c r="B47" s="587"/>
      <c r="C47" s="587"/>
      <c r="D47" s="587" t="s">
        <v>540</v>
      </c>
      <c r="E47" s="639" t="s">
        <v>820</v>
      </c>
      <c r="F47" s="639"/>
      <c r="G47" s="639"/>
      <c r="H47" s="639"/>
      <c r="I47" s="639"/>
      <c r="J47" s="639"/>
      <c r="K47" s="639"/>
      <c r="L47" s="639"/>
      <c r="M47" s="639"/>
      <c r="N47" s="639"/>
      <c r="O47" s="639"/>
      <c r="P47" s="639"/>
      <c r="Q47" s="639"/>
      <c r="R47" s="639"/>
      <c r="S47" s="639"/>
      <c r="T47" s="639"/>
      <c r="U47" s="639"/>
      <c r="V47" s="639"/>
      <c r="W47" s="639"/>
      <c r="X47" s="639"/>
      <c r="Y47" s="639"/>
      <c r="Z47" s="639"/>
      <c r="AA47" s="639"/>
      <c r="AB47" s="639"/>
      <c r="AC47" s="639"/>
      <c r="AD47" s="639"/>
      <c r="AE47" s="639"/>
      <c r="AF47" s="639"/>
      <c r="AG47" s="639"/>
      <c r="AH47" s="639"/>
      <c r="AI47" s="639"/>
      <c r="AJ47" s="639"/>
      <c r="AK47" s="639"/>
      <c r="AL47" s="639"/>
      <c r="AM47" s="639"/>
      <c r="AN47" s="639"/>
      <c r="AO47" s="639"/>
      <c r="AP47" s="639"/>
      <c r="AQ47" s="639"/>
      <c r="AR47" s="639"/>
      <c r="AS47" s="639"/>
      <c r="AT47" s="639"/>
      <c r="AU47" s="639"/>
      <c r="AV47" s="639"/>
      <c r="AW47" s="639"/>
      <c r="AX47" s="639"/>
      <c r="AY47" s="639"/>
      <c r="AZ47" s="640"/>
    </row>
    <row r="48" spans="1:74" s="600" customFormat="1" ht="18" customHeight="1">
      <c r="A48" s="578">
        <f t="shared" si="0"/>
        <v>0</v>
      </c>
      <c r="B48" s="587"/>
      <c r="C48" s="587"/>
      <c r="D48" s="587" t="s">
        <v>540</v>
      </c>
      <c r="E48" s="639" t="s">
        <v>821</v>
      </c>
      <c r="F48" s="639"/>
      <c r="G48" s="639"/>
      <c r="H48" s="639"/>
      <c r="I48" s="639"/>
      <c r="J48" s="639"/>
      <c r="K48" s="639"/>
      <c r="L48" s="639"/>
      <c r="M48" s="639"/>
      <c r="N48" s="639"/>
      <c r="O48" s="639"/>
      <c r="P48" s="639"/>
      <c r="Q48" s="639"/>
      <c r="R48" s="639"/>
      <c r="S48" s="639"/>
      <c r="T48" s="639"/>
      <c r="U48" s="639"/>
      <c r="V48" s="639"/>
      <c r="W48" s="639"/>
      <c r="X48" s="639"/>
      <c r="Y48" s="639"/>
      <c r="Z48" s="639"/>
      <c r="AA48" s="639"/>
      <c r="AB48" s="639"/>
      <c r="AC48" s="639"/>
      <c r="AD48" s="639"/>
      <c r="AE48" s="639"/>
      <c r="AF48" s="639"/>
      <c r="AG48" s="639"/>
      <c r="AH48" s="639"/>
      <c r="AI48" s="639"/>
      <c r="AJ48" s="639"/>
      <c r="AK48" s="639"/>
      <c r="AL48" s="639"/>
      <c r="AM48" s="639"/>
      <c r="AN48" s="639"/>
      <c r="AO48" s="639"/>
      <c r="AP48" s="639"/>
      <c r="AQ48" s="639"/>
      <c r="AR48" s="639"/>
      <c r="AS48" s="639"/>
      <c r="AT48" s="639"/>
      <c r="AU48" s="639"/>
      <c r="AV48" s="639"/>
      <c r="AW48" s="639"/>
      <c r="AX48" s="639"/>
      <c r="AY48" s="639"/>
      <c r="AZ48" s="640"/>
    </row>
    <row r="49" spans="1:62" s="600" customFormat="1" ht="18" customHeight="1">
      <c r="A49" s="578">
        <f t="shared" si="0"/>
        <v>0</v>
      </c>
      <c r="B49" s="587"/>
      <c r="C49" s="587"/>
      <c r="D49" s="587" t="s">
        <v>540</v>
      </c>
      <c r="E49" s="639" t="s">
        <v>822</v>
      </c>
      <c r="F49" s="639"/>
      <c r="G49" s="639"/>
      <c r="H49" s="639"/>
      <c r="I49" s="639"/>
      <c r="J49" s="639"/>
      <c r="K49" s="639"/>
      <c r="L49" s="639"/>
      <c r="M49" s="639"/>
      <c r="N49" s="639"/>
      <c r="O49" s="639"/>
      <c r="P49" s="639"/>
      <c r="Q49" s="639"/>
      <c r="R49" s="639"/>
      <c r="S49" s="639"/>
      <c r="T49" s="639"/>
      <c r="U49" s="639"/>
      <c r="V49" s="639"/>
      <c r="W49" s="639"/>
      <c r="X49" s="639"/>
      <c r="Y49" s="639"/>
      <c r="Z49" s="639"/>
      <c r="AA49" s="639"/>
      <c r="AB49" s="639"/>
      <c r="AC49" s="639"/>
      <c r="AD49" s="639"/>
      <c r="AE49" s="639"/>
      <c r="AF49" s="639"/>
      <c r="AG49" s="639"/>
      <c r="AH49" s="639"/>
      <c r="AI49" s="639"/>
      <c r="AJ49" s="639"/>
      <c r="AK49" s="639"/>
      <c r="AL49" s="639"/>
      <c r="AM49" s="639"/>
      <c r="AN49" s="639"/>
      <c r="AO49" s="639"/>
      <c r="AP49" s="639"/>
      <c r="AQ49" s="639"/>
      <c r="AR49" s="639"/>
      <c r="AS49" s="639"/>
      <c r="AT49" s="639"/>
      <c r="AU49" s="639"/>
      <c r="AV49" s="639"/>
      <c r="AW49" s="639"/>
      <c r="AX49" s="639"/>
      <c r="AY49" s="639"/>
      <c r="AZ49" s="640"/>
    </row>
    <row r="50" spans="1:62" s="600" customFormat="1" ht="18" customHeight="1" thickBot="1">
      <c r="A50" s="578">
        <f t="shared" si="0"/>
        <v>0</v>
      </c>
      <c r="B50" s="587"/>
      <c r="C50" s="587"/>
      <c r="D50" s="639"/>
      <c r="E50" s="641"/>
      <c r="F50" s="641"/>
      <c r="G50" s="641"/>
      <c r="H50" s="641"/>
      <c r="I50" s="641"/>
      <c r="J50" s="641"/>
      <c r="K50" s="641"/>
      <c r="L50" s="641"/>
      <c r="M50" s="641"/>
      <c r="N50" s="641"/>
      <c r="O50" s="641"/>
      <c r="P50" s="641"/>
      <c r="Q50" s="641"/>
      <c r="R50" s="641"/>
      <c r="S50" s="641"/>
      <c r="T50" s="641"/>
      <c r="U50" s="641"/>
      <c r="V50" s="641"/>
      <c r="W50" s="641"/>
      <c r="X50" s="641"/>
      <c r="Y50" s="641"/>
      <c r="Z50" s="641"/>
      <c r="AA50" s="641"/>
      <c r="AB50" s="641"/>
      <c r="AC50" s="641"/>
      <c r="AD50" s="641"/>
      <c r="AE50" s="641"/>
      <c r="AF50" s="641"/>
      <c r="AG50" s="641"/>
      <c r="AH50" s="641"/>
      <c r="AI50" s="641"/>
      <c r="AJ50" s="641"/>
      <c r="AK50" s="641"/>
      <c r="AL50" s="641"/>
      <c r="AM50" s="641"/>
      <c r="AN50" s="641"/>
      <c r="AO50" s="641"/>
      <c r="AP50" s="641"/>
      <c r="AQ50" s="641"/>
      <c r="AR50" s="641"/>
      <c r="AS50" s="641"/>
      <c r="AT50" s="641"/>
      <c r="AU50" s="641"/>
      <c r="AV50" s="641"/>
      <c r="AW50" s="641"/>
      <c r="AX50" s="641"/>
      <c r="AY50" s="641"/>
      <c r="AZ50" s="640"/>
    </row>
    <row r="51" spans="1:62" ht="33" thickTop="1" thickBot="1">
      <c r="A51" s="578">
        <f>IF(K$69&gt;0,1,0)</f>
        <v>0</v>
      </c>
      <c r="B51" s="2117" t="s">
        <v>823</v>
      </c>
      <c r="C51" s="2118"/>
      <c r="D51" s="2118"/>
      <c r="E51" s="2118"/>
      <c r="F51" s="2118"/>
      <c r="G51" s="2118"/>
      <c r="H51" s="2118"/>
      <c r="I51" s="2118"/>
      <c r="J51" s="2118"/>
      <c r="K51" s="2118"/>
      <c r="L51" s="2118"/>
      <c r="M51" s="2118"/>
      <c r="N51" s="2118"/>
      <c r="O51" s="2118"/>
      <c r="P51" s="2118"/>
      <c r="Q51" s="2118"/>
      <c r="R51" s="2118"/>
      <c r="S51" s="2118"/>
      <c r="T51" s="2118"/>
      <c r="U51" s="2118"/>
      <c r="V51" s="2118"/>
      <c r="W51" s="2118"/>
      <c r="X51" s="2118"/>
      <c r="Y51" s="2118"/>
      <c r="Z51" s="2118"/>
      <c r="AA51" s="2118"/>
      <c r="AB51" s="2118"/>
      <c r="AC51" s="2118"/>
      <c r="AD51" s="2118"/>
      <c r="AE51" s="2118"/>
      <c r="AF51" s="2118"/>
      <c r="AG51" s="2118"/>
      <c r="AH51" s="2118"/>
      <c r="AI51" s="2118"/>
      <c r="AJ51" s="2118"/>
      <c r="AK51" s="2118"/>
      <c r="AL51" s="2118"/>
      <c r="AM51" s="2118"/>
      <c r="AN51" s="2118"/>
      <c r="AO51" s="2118"/>
      <c r="AP51" s="2118"/>
      <c r="AQ51" s="2118"/>
      <c r="AR51" s="2118"/>
      <c r="AS51" s="2118"/>
      <c r="AT51" s="2118"/>
      <c r="AU51" s="2118"/>
      <c r="AV51" s="2118"/>
      <c r="AW51" s="2118"/>
      <c r="AX51" s="2118"/>
      <c r="AY51" s="2119"/>
      <c r="AZ51" s="574"/>
    </row>
    <row r="52" spans="1:62" s="580" customFormat="1" ht="9.9499999999999993" customHeight="1" thickTop="1">
      <c r="A52" s="578">
        <f t="shared" ref="A52:A85" si="1">IF(K$69&gt;0,1,0)</f>
        <v>0</v>
      </c>
      <c r="B52" s="579"/>
      <c r="C52" s="579"/>
      <c r="D52" s="579"/>
      <c r="E52" s="579"/>
      <c r="F52" s="579"/>
      <c r="G52" s="579"/>
      <c r="H52" s="579"/>
      <c r="I52" s="579"/>
      <c r="J52" s="579"/>
      <c r="K52" s="579"/>
      <c r="L52" s="579"/>
      <c r="M52" s="579"/>
      <c r="N52" s="579"/>
      <c r="O52" s="579"/>
      <c r="P52" s="579"/>
      <c r="Q52" s="579"/>
      <c r="R52" s="579"/>
      <c r="S52" s="579"/>
      <c r="T52" s="579"/>
      <c r="U52" s="579"/>
      <c r="V52" s="579"/>
      <c r="W52" s="579"/>
      <c r="X52" s="579"/>
      <c r="Y52" s="579"/>
      <c r="Z52" s="579"/>
      <c r="AA52" s="579"/>
      <c r="AB52" s="579"/>
      <c r="AC52" s="579"/>
      <c r="AD52" s="579"/>
      <c r="AE52" s="579"/>
      <c r="AF52" s="579"/>
      <c r="AG52" s="579"/>
      <c r="AH52" s="579"/>
      <c r="AI52" s="579"/>
      <c r="AJ52" s="579"/>
      <c r="AK52" s="579"/>
      <c r="AL52" s="579"/>
      <c r="AM52" s="579"/>
      <c r="AN52" s="579"/>
      <c r="AO52" s="579"/>
      <c r="AP52" s="579"/>
      <c r="AQ52" s="579"/>
      <c r="AR52" s="579"/>
      <c r="AS52" s="579"/>
      <c r="AT52" s="579"/>
      <c r="AU52" s="579"/>
      <c r="AV52" s="579"/>
      <c r="AW52" s="579"/>
      <c r="AX52" s="579"/>
      <c r="AY52" s="579"/>
    </row>
    <row r="53" spans="1:62" s="584" customFormat="1" ht="30" customHeight="1">
      <c r="A53" s="578">
        <f t="shared" si="1"/>
        <v>0</v>
      </c>
      <c r="B53" s="581"/>
      <c r="C53" s="581"/>
      <c r="D53" s="581"/>
      <c r="E53" s="581"/>
      <c r="F53" s="2120" t="s">
        <v>768</v>
      </c>
      <c r="G53" s="2120"/>
      <c r="H53" s="2120"/>
      <c r="I53" s="2120"/>
      <c r="J53" s="2120"/>
      <c r="K53" s="2120"/>
      <c r="L53" s="2172">
        <f>+'6-3표준조사(5)'!K79</f>
        <v>0</v>
      </c>
      <c r="M53" s="2121"/>
      <c r="N53" s="2121"/>
      <c r="O53" s="2121"/>
      <c r="P53" s="2121"/>
      <c r="Q53" s="2121"/>
      <c r="R53" s="582"/>
      <c r="S53" s="582"/>
      <c r="T53" s="2120" t="s">
        <v>769</v>
      </c>
      <c r="U53" s="2120"/>
      <c r="V53" s="2120"/>
      <c r="W53" s="2120"/>
      <c r="X53" s="2120"/>
      <c r="Y53" s="2120"/>
      <c r="Z53" s="2172">
        <f>+'6-3표준조사(5)'!L79</f>
        <v>0</v>
      </c>
      <c r="AA53" s="2121"/>
      <c r="AB53" s="2121"/>
      <c r="AC53" s="2121"/>
      <c r="AD53" s="2121"/>
      <c r="AE53" s="2121"/>
      <c r="AF53" s="582"/>
      <c r="AG53" s="582"/>
      <c r="AH53" s="2120" t="s">
        <v>770</v>
      </c>
      <c r="AI53" s="2120"/>
      <c r="AJ53" s="2120"/>
      <c r="AK53" s="2120"/>
      <c r="AL53" s="2120"/>
      <c r="AM53" s="2120"/>
      <c r="AN53" s="2120"/>
      <c r="AO53" s="2121">
        <f>+'6-3표준조사(5)'!R79</f>
        <v>0</v>
      </c>
      <c r="AP53" s="2121"/>
      <c r="AQ53" s="2121"/>
      <c r="AR53" s="2121"/>
      <c r="AS53" s="2121"/>
      <c r="AT53" s="2121"/>
      <c r="AU53" s="583"/>
      <c r="AV53" s="583"/>
      <c r="AW53" s="583"/>
      <c r="AX53" s="583"/>
      <c r="AY53" s="581"/>
    </row>
    <row r="54" spans="1:62" s="580" customFormat="1" ht="14.25" customHeight="1">
      <c r="A54" s="578">
        <f t="shared" si="1"/>
        <v>0</v>
      </c>
      <c r="B54" s="579"/>
      <c r="C54" s="579"/>
      <c r="D54" s="579"/>
      <c r="E54" s="579"/>
      <c r="F54" s="579"/>
      <c r="G54" s="579"/>
      <c r="H54" s="579"/>
      <c r="I54" s="579"/>
      <c r="J54" s="579"/>
      <c r="K54" s="579"/>
      <c r="L54" s="579"/>
      <c r="M54" s="579"/>
      <c r="N54" s="579"/>
      <c r="O54" s="579"/>
      <c r="P54" s="579"/>
      <c r="Q54" s="579"/>
      <c r="R54" s="579"/>
      <c r="S54" s="579"/>
      <c r="T54" s="579"/>
      <c r="U54" s="579"/>
      <c r="V54" s="579"/>
      <c r="W54" s="579"/>
      <c r="X54" s="579"/>
      <c r="Y54" s="579"/>
      <c r="Z54" s="579"/>
      <c r="AA54" s="579"/>
      <c r="AB54" s="579"/>
      <c r="AC54" s="579"/>
      <c r="AD54" s="579"/>
      <c r="AE54" s="579"/>
      <c r="AF54" s="579"/>
      <c r="AG54" s="579"/>
      <c r="AH54" s="579"/>
      <c r="AI54" s="579"/>
      <c r="AJ54" s="579"/>
      <c r="AK54" s="579"/>
      <c r="AL54" s="579"/>
      <c r="AM54" s="579"/>
      <c r="AN54" s="579"/>
      <c r="AO54" s="579"/>
      <c r="AP54" s="579"/>
      <c r="AQ54" s="579"/>
      <c r="AR54" s="579"/>
      <c r="AS54" s="579"/>
      <c r="AT54" s="579"/>
      <c r="AU54" s="579"/>
      <c r="AV54" s="579"/>
      <c r="AW54" s="579"/>
      <c r="AX54" s="579"/>
      <c r="AY54" s="579"/>
    </row>
    <row r="55" spans="1:62" s="586" customFormat="1" ht="20.100000000000001" customHeight="1">
      <c r="A55" s="578">
        <f t="shared" si="1"/>
        <v>0</v>
      </c>
      <c r="B55" s="2116" t="s">
        <v>771</v>
      </c>
      <c r="C55" s="2116"/>
      <c r="D55" s="2116"/>
      <c r="E55" s="2116"/>
      <c r="F55" s="2116"/>
      <c r="G55" s="2116"/>
      <c r="H55" s="2116"/>
      <c r="I55" s="2116"/>
      <c r="J55" s="2116"/>
      <c r="K55" s="2116"/>
      <c r="L55" s="2116"/>
      <c r="M55" s="2116"/>
      <c r="N55" s="2116"/>
      <c r="O55" s="2116"/>
      <c r="P55" s="2116"/>
      <c r="Q55" s="2116"/>
      <c r="R55" s="2116"/>
      <c r="S55" s="2116"/>
      <c r="T55" s="2116"/>
      <c r="U55" s="2116"/>
      <c r="V55" s="2116"/>
      <c r="W55" s="2116"/>
      <c r="X55" s="2116"/>
      <c r="Y55" s="2116"/>
      <c r="Z55" s="2116"/>
      <c r="AA55" s="2116"/>
      <c r="AB55" s="2116"/>
      <c r="AC55" s="2116"/>
      <c r="AD55" s="2116"/>
      <c r="AE55" s="2116"/>
      <c r="AF55" s="2116"/>
      <c r="AG55" s="2116"/>
      <c r="AH55" s="2116"/>
      <c r="AI55" s="2116"/>
      <c r="AJ55" s="2116"/>
      <c r="AK55" s="2116"/>
      <c r="AL55" s="2116"/>
      <c r="AM55" s="2116"/>
      <c r="AN55" s="2116"/>
      <c r="AO55" s="2116"/>
      <c r="AP55" s="2116"/>
      <c r="AQ55" s="2116"/>
      <c r="AR55" s="2116"/>
      <c r="AS55" s="2116"/>
      <c r="AT55" s="2116"/>
      <c r="AU55" s="2116"/>
      <c r="AV55" s="2116"/>
      <c r="AW55" s="2116"/>
      <c r="AX55" s="2116"/>
      <c r="AY55" s="2116"/>
      <c r="AZ55" s="585"/>
    </row>
    <row r="56" spans="1:62" s="586" customFormat="1" ht="18" customHeight="1">
      <c r="A56" s="578">
        <f t="shared" si="1"/>
        <v>0</v>
      </c>
      <c r="B56" s="587"/>
      <c r="C56" s="587" t="s">
        <v>772</v>
      </c>
      <c r="D56" s="588" t="s">
        <v>773</v>
      </c>
      <c r="E56" s="588"/>
      <c r="F56" s="589"/>
      <c r="G56" s="589"/>
      <c r="H56" s="589"/>
      <c r="I56" s="589"/>
      <c r="J56" s="590"/>
      <c r="K56" s="587"/>
      <c r="L56" s="587"/>
      <c r="M56" s="588"/>
      <c r="N56" s="588"/>
      <c r="O56" s="590"/>
      <c r="P56" s="588"/>
      <c r="Q56" s="588"/>
      <c r="R56" s="588"/>
      <c r="S56" s="588"/>
      <c r="T56" s="588"/>
      <c r="U56" s="588"/>
      <c r="V56" s="588"/>
      <c r="W56" s="588"/>
      <c r="X56" s="588"/>
      <c r="Y56" s="588"/>
      <c r="Z56" s="588"/>
      <c r="AA56" s="588"/>
      <c r="AB56" s="588"/>
      <c r="AC56" s="588"/>
      <c r="AD56" s="588"/>
      <c r="AE56" s="588"/>
      <c r="AF56" s="587"/>
      <c r="AG56" s="587"/>
      <c r="AH56" s="587"/>
      <c r="AI56" s="587"/>
      <c r="AJ56" s="587"/>
      <c r="AK56" s="587"/>
      <c r="AL56" s="587"/>
      <c r="AM56" s="587"/>
      <c r="AN56" s="587"/>
      <c r="AO56" s="587"/>
      <c r="AP56" s="587"/>
      <c r="AQ56" s="587"/>
      <c r="AR56" s="587"/>
      <c r="AS56" s="587"/>
      <c r="AT56" s="587"/>
      <c r="AU56" s="587"/>
      <c r="AV56" s="587"/>
      <c r="AW56" s="587"/>
      <c r="AX56" s="587"/>
      <c r="AY56" s="587"/>
    </row>
    <row r="57" spans="1:62" s="586" customFormat="1" ht="18" customHeight="1">
      <c r="A57" s="578">
        <f t="shared" si="1"/>
        <v>0</v>
      </c>
      <c r="B57" s="587"/>
      <c r="C57" s="587"/>
      <c r="D57" s="587" t="s">
        <v>540</v>
      </c>
      <c r="E57" s="588" t="str">
        <f>CONCATENATE(L53," 임반 ",Z53," 소반 은 해발고",'6-3표준조사(5)'!W78,"m ~ ",'6-3표준조사(5)'!W79,"m 사이에 분포한다.")</f>
        <v>0 임반 0 소반 은 해발고m ~ m 사이에 분포한다.</v>
      </c>
      <c r="F57" s="588"/>
      <c r="G57" s="588"/>
      <c r="H57" s="588"/>
      <c r="I57" s="588"/>
      <c r="J57" s="588"/>
      <c r="K57" s="588"/>
      <c r="L57" s="588"/>
      <c r="M57" s="588"/>
      <c r="N57" s="588"/>
      <c r="O57" s="588"/>
      <c r="P57" s="588"/>
      <c r="Q57" s="588"/>
      <c r="R57" s="588"/>
      <c r="S57" s="588"/>
      <c r="T57" s="588"/>
      <c r="U57" s="588"/>
      <c r="V57" s="588"/>
      <c r="W57" s="588"/>
      <c r="X57" s="588"/>
      <c r="Y57" s="588"/>
      <c r="Z57" s="588"/>
      <c r="AA57" s="588"/>
      <c r="AB57" s="588"/>
      <c r="AC57" s="588"/>
      <c r="AD57" s="588"/>
      <c r="AE57" s="588"/>
      <c r="AF57" s="588"/>
      <c r="AG57" s="588"/>
      <c r="AH57" s="588"/>
      <c r="AI57" s="588"/>
      <c r="AJ57" s="591"/>
      <c r="AK57" s="591"/>
      <c r="AL57" s="591"/>
      <c r="AM57" s="588"/>
      <c r="AN57" s="588"/>
      <c r="AO57" s="588"/>
      <c r="AP57" s="588"/>
      <c r="AQ57" s="588"/>
      <c r="AR57" s="588"/>
      <c r="AS57" s="588"/>
      <c r="AT57" s="588"/>
      <c r="AU57" s="588"/>
      <c r="AV57" s="588"/>
      <c r="AW57" s="588"/>
      <c r="AX57" s="588"/>
      <c r="AY57" s="588"/>
    </row>
    <row r="58" spans="1:62" s="586" customFormat="1" ht="18" customHeight="1">
      <c r="A58" s="578">
        <f t="shared" si="1"/>
        <v>0</v>
      </c>
      <c r="B58" s="587"/>
      <c r="C58" s="587"/>
      <c r="D58" s="587" t="s">
        <v>540</v>
      </c>
      <c r="E58" s="587" t="str">
        <f>CONCATENATE("소반의 경사도는 평균 ",'6-3표준조사(5)'!W80,"˚로 ",'6-3표준조사(5)'!P81,"경사이고, 임지의 잔재를 제외하고 장애물은 많지 않다.")</f>
        <v>소반의 경사도는 평균 ˚로 완 (15˚ 이하)경사이고, 임지의 잔재를 제외하고 장애물은 많지 않다.</v>
      </c>
      <c r="F58" s="587"/>
      <c r="G58" s="587"/>
      <c r="H58" s="587"/>
      <c r="I58" s="587"/>
      <c r="J58" s="587"/>
      <c r="K58" s="587"/>
      <c r="L58" s="587"/>
      <c r="M58" s="587"/>
      <c r="N58" s="587"/>
      <c r="O58" s="587"/>
      <c r="P58" s="587"/>
      <c r="Q58" s="587"/>
      <c r="R58" s="587"/>
      <c r="S58" s="587"/>
      <c r="T58" s="587"/>
      <c r="U58" s="587"/>
      <c r="V58" s="587"/>
      <c r="W58" s="587"/>
      <c r="X58" s="587"/>
      <c r="Y58" s="587"/>
      <c r="Z58" s="587"/>
      <c r="AA58" s="587"/>
      <c r="AB58" s="587"/>
      <c r="AC58" s="587"/>
      <c r="AD58" s="587"/>
      <c r="AE58" s="587"/>
      <c r="AF58" s="587"/>
      <c r="AG58" s="587"/>
      <c r="AH58" s="587"/>
      <c r="AI58" s="587"/>
      <c r="AJ58" s="587"/>
      <c r="AK58" s="587"/>
      <c r="AL58" s="587"/>
      <c r="AM58" s="587"/>
      <c r="AN58" s="587"/>
      <c r="AO58" s="587"/>
      <c r="AP58" s="587"/>
      <c r="AQ58" s="587"/>
      <c r="AR58" s="587"/>
      <c r="AS58" s="587"/>
      <c r="AT58" s="587"/>
      <c r="AU58" s="587"/>
      <c r="AV58" s="587"/>
      <c r="AW58" s="587"/>
      <c r="AX58" s="587"/>
      <c r="AY58" s="587"/>
    </row>
    <row r="59" spans="1:62" s="586" customFormat="1" ht="18" customHeight="1">
      <c r="A59" s="578">
        <f t="shared" si="1"/>
        <v>0</v>
      </c>
      <c r="B59" s="587"/>
      <c r="C59" s="587" t="s">
        <v>405</v>
      </c>
      <c r="D59" s="587" t="s">
        <v>777</v>
      </c>
      <c r="E59" s="587"/>
      <c r="F59" s="587"/>
      <c r="G59" s="587"/>
      <c r="H59" s="587"/>
      <c r="I59" s="587"/>
      <c r="J59" s="587"/>
      <c r="K59" s="588"/>
      <c r="L59" s="588"/>
      <c r="M59" s="592"/>
      <c r="N59" s="587"/>
      <c r="O59" s="587"/>
      <c r="P59" s="593"/>
      <c r="Q59" s="593"/>
      <c r="R59" s="593"/>
      <c r="S59" s="593"/>
      <c r="T59" s="593"/>
      <c r="U59" s="587"/>
      <c r="V59" s="587"/>
      <c r="W59" s="587"/>
      <c r="X59" s="587"/>
      <c r="Y59" s="587"/>
      <c r="Z59" s="587"/>
      <c r="AA59" s="587"/>
      <c r="AB59" s="587"/>
      <c r="AC59" s="587"/>
      <c r="AD59" s="587"/>
      <c r="AE59" s="587"/>
      <c r="AF59" s="587"/>
      <c r="AG59" s="587"/>
      <c r="AH59" s="587"/>
      <c r="AI59" s="587"/>
      <c r="AJ59" s="587"/>
      <c r="AK59" s="587"/>
      <c r="AL59" s="587"/>
      <c r="AM59" s="587"/>
      <c r="AN59" s="587"/>
      <c r="AO59" s="587"/>
      <c r="AP59" s="587"/>
      <c r="AQ59" s="587"/>
      <c r="AR59" s="587"/>
      <c r="AS59" s="587"/>
      <c r="AT59" s="587"/>
      <c r="AU59" s="587"/>
      <c r="AV59" s="587"/>
      <c r="AW59" s="587"/>
      <c r="AX59" s="587"/>
      <c r="AY59" s="587"/>
    </row>
    <row r="60" spans="1:62" s="586" customFormat="1" ht="18" customHeight="1">
      <c r="A60" s="578">
        <f t="shared" si="1"/>
        <v>0</v>
      </c>
      <c r="B60" s="587"/>
      <c r="C60" s="587"/>
      <c r="D60" s="587" t="s">
        <v>540</v>
      </c>
      <c r="E60" s="588" t="str">
        <f>CONCATENATE("사업대상지는 ",'6-3표준조사(5)'!N79," ",'6-3표준조사(5)'!O79," ",'6-3표준조사(5)'!P79,"이다." )</f>
        <v>사업대상지는   번지이다.</v>
      </c>
      <c r="F60" s="588"/>
      <c r="G60" s="588"/>
      <c r="H60" s="587"/>
      <c r="I60" s="587"/>
      <c r="J60" s="587"/>
      <c r="K60" s="587"/>
      <c r="L60" s="587"/>
      <c r="M60" s="587"/>
      <c r="N60" s="587"/>
      <c r="O60" s="587"/>
      <c r="P60" s="587"/>
      <c r="Q60" s="587"/>
      <c r="R60" s="587"/>
      <c r="S60" s="587"/>
      <c r="T60" s="587"/>
      <c r="U60" s="587"/>
      <c r="V60" s="587"/>
      <c r="W60" s="587"/>
      <c r="X60" s="587"/>
      <c r="Y60" s="587"/>
      <c r="Z60" s="587"/>
      <c r="AA60" s="587"/>
      <c r="AB60" s="587"/>
      <c r="AC60" s="587"/>
      <c r="AD60" s="587"/>
      <c r="AE60" s="587"/>
      <c r="AF60" s="587"/>
      <c r="AG60" s="587"/>
      <c r="AH60" s="587"/>
      <c r="AI60" s="587"/>
      <c r="AJ60" s="588"/>
      <c r="AK60" s="588"/>
      <c r="AL60" s="588"/>
      <c r="AM60" s="588"/>
      <c r="AN60" s="588"/>
      <c r="AO60" s="588"/>
      <c r="AP60" s="588"/>
      <c r="AQ60" s="588"/>
      <c r="AR60" s="588"/>
      <c r="AS60" s="588"/>
      <c r="AT60" s="588"/>
      <c r="AU60" s="588"/>
      <c r="AV60" s="588"/>
      <c r="AW60" s="588"/>
      <c r="AX60" s="588"/>
      <c r="AY60" s="588"/>
      <c r="AZ60" s="594"/>
    </row>
    <row r="61" spans="1:62" s="586" customFormat="1" ht="18" customHeight="1">
      <c r="A61" s="578">
        <f t="shared" si="1"/>
        <v>0</v>
      </c>
      <c r="B61" s="587"/>
      <c r="C61" s="587"/>
      <c r="D61" s="587" t="s">
        <v>540</v>
      </c>
      <c r="E61" s="588" t="str">
        <f>CONCATENATE("소반내에 묘지 및 조림목이 고사하여 풀베기 작업이 필요없는 지역을 제외한 풀베기사업 대상면적은 ",'6-3표준조사(5)'!Q79,"ha 이다.")</f>
        <v>소반내에 묘지 및 조림목이 고사하여 풀베기 작업이 필요없는 지역을 제외한 풀베기사업 대상면적은 0ha 이다.</v>
      </c>
      <c r="F61" s="588"/>
      <c r="G61" s="588"/>
      <c r="H61" s="588"/>
      <c r="I61" s="588"/>
      <c r="J61" s="588"/>
      <c r="K61" s="588"/>
      <c r="L61" s="588"/>
      <c r="M61" s="588"/>
      <c r="N61" s="588"/>
      <c r="O61" s="588"/>
      <c r="P61" s="588"/>
      <c r="Q61" s="588"/>
      <c r="R61" s="588"/>
      <c r="S61" s="588"/>
      <c r="T61" s="588"/>
      <c r="U61" s="588"/>
      <c r="V61" s="588"/>
      <c r="W61" s="588"/>
      <c r="X61" s="588"/>
      <c r="Y61" s="588"/>
      <c r="Z61" s="588"/>
      <c r="AA61" s="588"/>
      <c r="AB61" s="588"/>
      <c r="AC61" s="588"/>
      <c r="AD61" s="588"/>
      <c r="AE61" s="588"/>
      <c r="AF61" s="588"/>
      <c r="AG61" s="588"/>
      <c r="AH61" s="588"/>
      <c r="AI61" s="588"/>
      <c r="AJ61" s="588"/>
      <c r="AK61" s="588"/>
      <c r="AL61" s="588"/>
      <c r="AM61" s="588"/>
      <c r="AN61" s="588"/>
      <c r="AO61" s="588"/>
      <c r="AP61" s="588"/>
      <c r="AQ61" s="588"/>
      <c r="AR61" s="588"/>
      <c r="AS61" s="588"/>
      <c r="AT61" s="588"/>
      <c r="AU61" s="588"/>
      <c r="AV61" s="588"/>
      <c r="AW61" s="588"/>
      <c r="AX61" s="588"/>
      <c r="AY61" s="588"/>
      <c r="AZ61" s="594"/>
    </row>
    <row r="62" spans="1:62" s="586" customFormat="1" ht="18" customHeight="1">
      <c r="A62" s="578">
        <f t="shared" si="1"/>
        <v>0</v>
      </c>
      <c r="B62" s="587"/>
      <c r="C62" s="587" t="s">
        <v>407</v>
      </c>
      <c r="D62" s="587" t="s">
        <v>779</v>
      </c>
      <c r="E62" s="588"/>
      <c r="F62" s="588"/>
      <c r="G62" s="588"/>
      <c r="H62" s="588"/>
      <c r="I62" s="588"/>
      <c r="J62" s="588"/>
      <c r="K62" s="588"/>
      <c r="L62" s="588"/>
      <c r="M62" s="588"/>
      <c r="N62" s="588"/>
      <c r="O62" s="588"/>
      <c r="P62" s="588"/>
      <c r="Q62" s="588"/>
      <c r="R62" s="588"/>
      <c r="S62" s="588"/>
      <c r="T62" s="588"/>
      <c r="U62" s="588"/>
      <c r="V62" s="588"/>
      <c r="W62" s="588"/>
      <c r="X62" s="588"/>
      <c r="Y62" s="588"/>
      <c r="Z62" s="588"/>
      <c r="AA62" s="588"/>
      <c r="AB62" s="588"/>
      <c r="AC62" s="588"/>
      <c r="AD62" s="588"/>
      <c r="AE62" s="588"/>
      <c r="AF62" s="588"/>
      <c r="AG62" s="588"/>
      <c r="AH62" s="595"/>
      <c r="AI62" s="595"/>
      <c r="AJ62" s="595"/>
      <c r="AK62" s="588"/>
      <c r="AL62" s="588"/>
      <c r="AM62" s="588"/>
      <c r="AN62" s="588"/>
      <c r="AO62" s="588"/>
      <c r="AP62" s="588"/>
      <c r="AQ62" s="588"/>
      <c r="AR62" s="588"/>
      <c r="AS62" s="588"/>
      <c r="AT62" s="588"/>
      <c r="AU62" s="588"/>
      <c r="AV62" s="588"/>
      <c r="AW62" s="588"/>
      <c r="AX62" s="588"/>
      <c r="AY62" s="588"/>
      <c r="AZ62" s="594"/>
    </row>
    <row r="63" spans="1:62" s="586" customFormat="1" ht="18" customHeight="1">
      <c r="A63" s="578">
        <f t="shared" si="1"/>
        <v>0</v>
      </c>
      <c r="B63" s="596"/>
      <c r="C63" s="596"/>
      <c r="D63" s="596" t="s">
        <v>540</v>
      </c>
      <c r="E63" s="597" t="s">
        <v>1750</v>
      </c>
      <c r="F63" s="597"/>
      <c r="G63" s="597"/>
      <c r="H63" s="597"/>
      <c r="I63" s="597"/>
      <c r="J63" s="597"/>
      <c r="K63" s="597"/>
      <c r="L63" s="597"/>
      <c r="M63" s="597"/>
      <c r="N63" s="597"/>
      <c r="O63" s="597"/>
      <c r="P63" s="597"/>
      <c r="Q63" s="597"/>
      <c r="R63" s="597"/>
      <c r="S63" s="597"/>
      <c r="T63" s="597"/>
      <c r="U63" s="597"/>
      <c r="V63" s="597"/>
      <c r="W63" s="597"/>
      <c r="X63" s="597"/>
      <c r="Y63" s="597"/>
      <c r="Z63" s="597"/>
      <c r="AA63" s="597"/>
      <c r="AB63" s="597"/>
      <c r="AC63" s="597"/>
      <c r="AD63" s="597"/>
      <c r="AE63" s="597"/>
      <c r="AF63" s="597"/>
      <c r="AG63" s="597"/>
      <c r="AH63" s="598"/>
      <c r="AI63" s="598"/>
      <c r="AJ63" s="598"/>
      <c r="AK63" s="597"/>
      <c r="AL63" s="597"/>
      <c r="AM63" s="597"/>
      <c r="AN63" s="597"/>
      <c r="AO63" s="597"/>
      <c r="AP63" s="597"/>
      <c r="AQ63" s="597"/>
      <c r="AR63" s="597"/>
      <c r="AS63" s="597"/>
      <c r="AT63" s="597"/>
      <c r="AU63" s="597"/>
      <c r="AV63" s="597"/>
      <c r="AW63" s="597"/>
      <c r="AX63" s="597"/>
      <c r="AY63" s="597"/>
      <c r="AZ63" s="594"/>
    </row>
    <row r="64" spans="1:62" s="586" customFormat="1" ht="14.25" customHeight="1">
      <c r="A64" s="578">
        <f t="shared" si="1"/>
        <v>0</v>
      </c>
      <c r="B64" s="587"/>
      <c r="C64" s="587"/>
      <c r="D64" s="599"/>
      <c r="E64" s="599"/>
      <c r="F64" s="599"/>
      <c r="G64" s="599"/>
      <c r="H64" s="599"/>
      <c r="I64" s="599"/>
      <c r="J64" s="599"/>
      <c r="K64" s="599"/>
      <c r="L64" s="599"/>
      <c r="M64" s="599"/>
      <c r="N64" s="599"/>
      <c r="O64" s="599"/>
      <c r="P64" s="599"/>
      <c r="Q64" s="599"/>
      <c r="R64" s="599"/>
      <c r="S64" s="599"/>
      <c r="T64" s="599"/>
      <c r="U64" s="599"/>
      <c r="V64" s="599"/>
      <c r="W64" s="599"/>
      <c r="X64" s="599"/>
      <c r="Y64" s="599"/>
      <c r="Z64" s="599"/>
      <c r="AA64" s="599"/>
      <c r="AB64" s="599"/>
      <c r="AC64" s="599"/>
      <c r="AD64" s="599"/>
      <c r="AE64" s="599"/>
      <c r="AF64" s="599"/>
      <c r="AG64" s="599"/>
      <c r="AH64" s="599"/>
      <c r="AI64" s="599"/>
      <c r="AJ64" s="599"/>
      <c r="AK64" s="599"/>
      <c r="AL64" s="599"/>
      <c r="AM64" s="599"/>
      <c r="AN64" s="599"/>
      <c r="AO64" s="599"/>
      <c r="AP64" s="599"/>
      <c r="AQ64" s="599"/>
      <c r="AR64" s="599"/>
      <c r="AS64" s="599"/>
      <c r="AT64" s="599"/>
      <c r="AU64" s="599"/>
      <c r="AV64" s="599"/>
      <c r="AW64" s="599"/>
      <c r="AX64" s="599"/>
      <c r="AY64" s="599"/>
      <c r="AZ64" s="594"/>
      <c r="BA64" s="600"/>
      <c r="BB64" s="600"/>
      <c r="BC64" s="600"/>
      <c r="BD64" s="600"/>
      <c r="BE64" s="600"/>
      <c r="BF64" s="600"/>
      <c r="BG64" s="600"/>
      <c r="BH64" s="600"/>
      <c r="BI64" s="600"/>
      <c r="BJ64" s="600"/>
    </row>
    <row r="65" spans="1:74" s="580" customFormat="1" ht="20.100000000000001" customHeight="1">
      <c r="A65" s="578">
        <f t="shared" si="1"/>
        <v>0</v>
      </c>
      <c r="B65" s="2116" t="s">
        <v>780</v>
      </c>
      <c r="C65" s="2116"/>
      <c r="D65" s="2116"/>
      <c r="E65" s="2116"/>
      <c r="F65" s="2116"/>
      <c r="G65" s="2116"/>
      <c r="H65" s="2116"/>
      <c r="I65" s="2116"/>
      <c r="J65" s="2116"/>
      <c r="K65" s="2116"/>
      <c r="L65" s="2116"/>
      <c r="M65" s="2116"/>
      <c r="N65" s="2116"/>
      <c r="O65" s="2116"/>
      <c r="P65" s="2116"/>
      <c r="Q65" s="2116"/>
      <c r="R65" s="2116"/>
      <c r="S65" s="2116"/>
      <c r="T65" s="2116"/>
      <c r="U65" s="2116"/>
      <c r="V65" s="2116"/>
      <c r="W65" s="2116"/>
      <c r="X65" s="2116"/>
      <c r="Y65" s="2116"/>
      <c r="Z65" s="2116"/>
      <c r="AA65" s="2116"/>
      <c r="AB65" s="2116"/>
      <c r="AC65" s="2116"/>
      <c r="AD65" s="2116"/>
      <c r="AE65" s="2116"/>
      <c r="AF65" s="2116"/>
      <c r="AG65" s="2116"/>
      <c r="AH65" s="2116"/>
      <c r="AI65" s="2116"/>
      <c r="AJ65" s="2116"/>
      <c r="AK65" s="2116"/>
      <c r="AL65" s="2116"/>
      <c r="AM65" s="2116"/>
      <c r="AN65" s="2116"/>
      <c r="AO65" s="2116"/>
      <c r="AP65" s="2116"/>
      <c r="AQ65" s="2116"/>
      <c r="AR65" s="2116"/>
      <c r="AS65" s="2116"/>
      <c r="AT65" s="2116"/>
      <c r="AU65" s="2116"/>
      <c r="AV65" s="2116"/>
      <c r="AW65" s="2116"/>
      <c r="AX65" s="2116"/>
      <c r="AY65" s="2116"/>
      <c r="AZ65" s="585"/>
      <c r="BA65" s="600"/>
      <c r="BB65" s="601"/>
      <c r="BC65" s="601"/>
      <c r="BD65" s="601"/>
      <c r="BE65" s="601"/>
      <c r="BF65" s="601"/>
      <c r="BG65" s="601"/>
      <c r="BH65" s="601"/>
      <c r="BI65" s="601"/>
      <c r="BJ65" s="601"/>
    </row>
    <row r="66" spans="1:74" s="601" customFormat="1" ht="20.100000000000001" customHeight="1">
      <c r="A66" s="578">
        <f t="shared" si="1"/>
        <v>0</v>
      </c>
      <c r="B66" s="602"/>
      <c r="C66" s="603" t="s">
        <v>772</v>
      </c>
      <c r="D66" s="603" t="s">
        <v>781</v>
      </c>
      <c r="E66" s="604"/>
      <c r="F66" s="604"/>
      <c r="G66" s="595"/>
      <c r="H66" s="605"/>
      <c r="I66" s="605"/>
      <c r="J66" s="606"/>
      <c r="K66" s="606"/>
      <c r="L66" s="606"/>
      <c r="M66" s="606"/>
      <c r="N66" s="606"/>
      <c r="O66" s="606"/>
      <c r="P66" s="606"/>
      <c r="Q66" s="607"/>
      <c r="R66" s="607"/>
      <c r="S66" s="607"/>
      <c r="T66" s="607"/>
      <c r="U66" s="607"/>
      <c r="V66" s="608"/>
      <c r="W66" s="608"/>
      <c r="X66" s="608"/>
      <c r="Y66" s="608"/>
      <c r="Z66" s="608"/>
      <c r="AA66" s="608"/>
      <c r="AB66" s="608"/>
      <c r="AC66" s="608"/>
      <c r="AD66" s="608"/>
      <c r="AE66" s="608"/>
      <c r="AF66" s="608"/>
      <c r="AG66" s="608"/>
      <c r="AH66" s="609"/>
      <c r="AI66" s="609"/>
      <c r="AJ66" s="609"/>
      <c r="AK66" s="609"/>
      <c r="AL66" s="610"/>
      <c r="AM66" s="610"/>
      <c r="AN66" s="610"/>
      <c r="AO66" s="610"/>
      <c r="AP66" s="610"/>
      <c r="AQ66" s="610"/>
      <c r="AR66" s="610"/>
      <c r="AS66" s="610"/>
      <c r="AT66" s="610"/>
      <c r="AU66" s="610"/>
      <c r="AV66" s="605"/>
      <c r="AW66" s="605"/>
      <c r="AX66" s="605"/>
      <c r="AY66" s="605"/>
      <c r="AZ66" s="611"/>
      <c r="BA66" s="600"/>
      <c r="BB66" s="600"/>
      <c r="BC66" s="600"/>
      <c r="BD66" s="600"/>
      <c r="BE66" s="600"/>
      <c r="BF66" s="600"/>
      <c r="BG66" s="600"/>
      <c r="BH66" s="600"/>
      <c r="BI66" s="600"/>
      <c r="BJ66" s="600"/>
    </row>
    <row r="67" spans="1:74" s="586" customFormat="1" ht="18" customHeight="1">
      <c r="A67" s="578">
        <f t="shared" si="1"/>
        <v>0</v>
      </c>
      <c r="B67" s="612"/>
      <c r="C67" s="2111" t="s">
        <v>782</v>
      </c>
      <c r="D67" s="2111"/>
      <c r="E67" s="2111"/>
      <c r="F67" s="2111"/>
      <c r="G67" s="2111"/>
      <c r="H67" s="2111"/>
      <c r="I67" s="2111"/>
      <c r="J67" s="2111"/>
      <c r="K67" s="2111" t="s">
        <v>783</v>
      </c>
      <c r="L67" s="2111"/>
      <c r="M67" s="2111"/>
      <c r="N67" s="2111"/>
      <c r="O67" s="2111"/>
      <c r="P67" s="2111"/>
      <c r="Q67" s="2111"/>
      <c r="R67" s="2111"/>
      <c r="S67" s="2111" t="s">
        <v>568</v>
      </c>
      <c r="T67" s="2111"/>
      <c r="U67" s="2111"/>
      <c r="V67" s="2111"/>
      <c r="W67" s="2111"/>
      <c r="X67" s="2111"/>
      <c r="Y67" s="2111"/>
      <c r="Z67" s="2111"/>
      <c r="AA67" s="2111" t="s">
        <v>785</v>
      </c>
      <c r="AB67" s="2111"/>
      <c r="AC67" s="2111"/>
      <c r="AD67" s="2111"/>
      <c r="AE67" s="2111"/>
      <c r="AF67" s="2111"/>
      <c r="AG67" s="2111"/>
      <c r="AH67" s="2111"/>
      <c r="AI67" s="2111"/>
      <c r="AJ67" s="2111"/>
      <c r="AK67" s="2111"/>
      <c r="AL67" s="2111"/>
      <c r="AM67" s="2111"/>
      <c r="AN67" s="2111"/>
      <c r="AO67" s="2111"/>
      <c r="AP67" s="2111"/>
      <c r="AQ67" s="2111" t="s">
        <v>1156</v>
      </c>
      <c r="AR67" s="2111"/>
      <c r="AS67" s="2111"/>
      <c r="AT67" s="2111"/>
      <c r="AU67" s="2111"/>
      <c r="AV67" s="2111"/>
      <c r="AW67" s="2111"/>
      <c r="AX67" s="2111"/>
      <c r="AY67" s="612"/>
      <c r="AZ67" s="613"/>
      <c r="BA67" s="601"/>
      <c r="BB67" s="601"/>
      <c r="BC67" s="600"/>
      <c r="BD67" s="600"/>
      <c r="BE67" s="600"/>
      <c r="BF67" s="600"/>
      <c r="BG67" s="600"/>
      <c r="BH67" s="600"/>
      <c r="BI67" s="600"/>
      <c r="BJ67" s="600"/>
    </row>
    <row r="68" spans="1:74" s="586" customFormat="1" ht="18" customHeight="1">
      <c r="A68" s="578">
        <f t="shared" si="1"/>
        <v>0</v>
      </c>
      <c r="B68" s="612"/>
      <c r="C68" s="2111"/>
      <c r="D68" s="2111"/>
      <c r="E68" s="2111"/>
      <c r="F68" s="2111"/>
      <c r="G68" s="2111"/>
      <c r="H68" s="2111"/>
      <c r="I68" s="2111"/>
      <c r="J68" s="2111"/>
      <c r="K68" s="2111"/>
      <c r="L68" s="2111"/>
      <c r="M68" s="2111"/>
      <c r="N68" s="2111"/>
      <c r="O68" s="2111"/>
      <c r="P68" s="2111"/>
      <c r="Q68" s="2111"/>
      <c r="R68" s="2111"/>
      <c r="S68" s="2111"/>
      <c r="T68" s="2111"/>
      <c r="U68" s="2111"/>
      <c r="V68" s="2111"/>
      <c r="W68" s="2111"/>
      <c r="X68" s="2111"/>
      <c r="Y68" s="2111"/>
      <c r="Z68" s="2111"/>
      <c r="AA68" s="2111" t="s">
        <v>786</v>
      </c>
      <c r="AB68" s="2111"/>
      <c r="AC68" s="2111"/>
      <c r="AD68" s="2111"/>
      <c r="AE68" s="2111"/>
      <c r="AF68" s="2111"/>
      <c r="AG68" s="2111"/>
      <c r="AH68" s="2111"/>
      <c r="AI68" s="2111" t="s">
        <v>787</v>
      </c>
      <c r="AJ68" s="2111"/>
      <c r="AK68" s="2111"/>
      <c r="AL68" s="2111"/>
      <c r="AM68" s="2111"/>
      <c r="AN68" s="2111"/>
      <c r="AO68" s="2111"/>
      <c r="AP68" s="2111"/>
      <c r="AQ68" s="2111"/>
      <c r="AR68" s="2111"/>
      <c r="AS68" s="2111"/>
      <c r="AT68" s="2111"/>
      <c r="AU68" s="2111"/>
      <c r="AV68" s="2111"/>
      <c r="AW68" s="2111"/>
      <c r="AX68" s="2111"/>
      <c r="AY68" s="612"/>
      <c r="AZ68" s="613"/>
      <c r="BA68" s="600"/>
      <c r="BB68" s="600"/>
      <c r="BC68" s="600"/>
      <c r="BD68" s="600"/>
      <c r="BE68" s="600"/>
      <c r="BF68" s="600"/>
      <c r="BG68" s="600"/>
      <c r="BH68" s="600"/>
      <c r="BI68" s="600"/>
      <c r="BJ68" s="600"/>
    </row>
    <row r="69" spans="1:74" s="586" customFormat="1" ht="18" customHeight="1">
      <c r="A69" s="578">
        <f t="shared" si="1"/>
        <v>0</v>
      </c>
      <c r="B69" s="614"/>
      <c r="C69" s="2122">
        <f>L53</f>
        <v>0</v>
      </c>
      <c r="D69" s="2123"/>
      <c r="E69" s="2126" t="s">
        <v>564</v>
      </c>
      <c r="F69" s="2126"/>
      <c r="G69" s="2123">
        <f>Z53</f>
        <v>0</v>
      </c>
      <c r="H69" s="2123"/>
      <c r="I69" s="2126" t="s">
        <v>565</v>
      </c>
      <c r="J69" s="2126"/>
      <c r="K69" s="2127">
        <f>'6-3표준조사(5)'!Q79</f>
        <v>0</v>
      </c>
      <c r="L69" s="2127"/>
      <c r="M69" s="2127"/>
      <c r="N69" s="2127"/>
      <c r="O69" s="2127"/>
      <c r="P69" s="2127"/>
      <c r="Q69" s="2127"/>
      <c r="R69" s="2127"/>
      <c r="S69" s="2113">
        <f>'6-3표준조사(5)'!K81</f>
        <v>0</v>
      </c>
      <c r="T69" s="2113"/>
      <c r="U69" s="2113"/>
      <c r="V69" s="2113"/>
      <c r="W69" s="2113"/>
      <c r="X69" s="2113"/>
      <c r="Y69" s="2113"/>
      <c r="Z69" s="2113"/>
      <c r="AA69" s="2129" t="e">
        <f>'6-3표준조사(5)'!Q85</f>
        <v>#DIV/0!</v>
      </c>
      <c r="AB69" s="2129"/>
      <c r="AC69" s="2129"/>
      <c r="AD69" s="2129"/>
      <c r="AE69" s="2129"/>
      <c r="AF69" s="2129"/>
      <c r="AG69" s="2129"/>
      <c r="AH69" s="2129"/>
      <c r="AI69" s="2129" t="e">
        <f>'6-3표준조사(5)'!R85</f>
        <v>#DIV/0!</v>
      </c>
      <c r="AJ69" s="2129"/>
      <c r="AK69" s="2129"/>
      <c r="AL69" s="2129"/>
      <c r="AM69" s="2129"/>
      <c r="AN69" s="2129"/>
      <c r="AO69" s="2129"/>
      <c r="AP69" s="2129"/>
      <c r="AQ69" s="2113">
        <f>'6-3표준조사(5)'!R81</f>
        <v>0</v>
      </c>
      <c r="AR69" s="2113"/>
      <c r="AS69" s="2113"/>
      <c r="AT69" s="2113"/>
      <c r="AU69" s="2113"/>
      <c r="AV69" s="2113"/>
      <c r="AW69" s="2113"/>
      <c r="AX69" s="2113"/>
      <c r="AY69" s="612"/>
      <c r="AZ69" s="613"/>
      <c r="BA69" s="600"/>
      <c r="BB69" s="600"/>
      <c r="BC69" s="601"/>
      <c r="BD69" s="601"/>
      <c r="BE69" s="601"/>
      <c r="BF69" s="601"/>
      <c r="BG69" s="601"/>
      <c r="BH69" s="601"/>
      <c r="BI69" s="601"/>
      <c r="BJ69" s="601"/>
    </row>
    <row r="70" spans="1:74" s="586" customFormat="1" ht="18" customHeight="1">
      <c r="A70" s="578">
        <f t="shared" si="1"/>
        <v>0</v>
      </c>
      <c r="B70" s="614"/>
      <c r="C70" s="2124"/>
      <c r="D70" s="2125"/>
      <c r="E70" s="2125"/>
      <c r="F70" s="2125"/>
      <c r="G70" s="2125"/>
      <c r="H70" s="2125"/>
      <c r="I70" s="2125"/>
      <c r="J70" s="2125"/>
      <c r="K70" s="2128"/>
      <c r="L70" s="2128"/>
      <c r="M70" s="2128"/>
      <c r="N70" s="2128"/>
      <c r="O70" s="2128"/>
      <c r="P70" s="2128"/>
      <c r="Q70" s="2128"/>
      <c r="R70" s="2128"/>
      <c r="S70" s="2114"/>
      <c r="T70" s="2114"/>
      <c r="U70" s="2114"/>
      <c r="V70" s="2114"/>
      <c r="W70" s="2114"/>
      <c r="X70" s="2114"/>
      <c r="Y70" s="2114"/>
      <c r="Z70" s="2114"/>
      <c r="AA70" s="2130"/>
      <c r="AB70" s="2130"/>
      <c r="AC70" s="2130"/>
      <c r="AD70" s="2130"/>
      <c r="AE70" s="2130"/>
      <c r="AF70" s="2130"/>
      <c r="AG70" s="2130"/>
      <c r="AH70" s="2130"/>
      <c r="AI70" s="2130"/>
      <c r="AJ70" s="2130"/>
      <c r="AK70" s="2130"/>
      <c r="AL70" s="2130"/>
      <c r="AM70" s="2130"/>
      <c r="AN70" s="2130"/>
      <c r="AO70" s="2130"/>
      <c r="AP70" s="2130"/>
      <c r="AQ70" s="2114"/>
      <c r="AR70" s="2114"/>
      <c r="AS70" s="2114"/>
      <c r="AT70" s="2114"/>
      <c r="AU70" s="2114"/>
      <c r="AV70" s="2114"/>
      <c r="AW70" s="2114"/>
      <c r="AX70" s="2114"/>
      <c r="AY70" s="612"/>
      <c r="AZ70" s="613"/>
      <c r="BA70" s="600"/>
      <c r="BB70" s="600"/>
      <c r="BC70" s="600"/>
      <c r="BD70" s="600"/>
      <c r="BE70" s="600"/>
      <c r="BF70" s="600"/>
      <c r="BG70" s="600"/>
      <c r="BH70" s="600"/>
      <c r="BI70" s="600"/>
      <c r="BJ70" s="600"/>
    </row>
    <row r="71" spans="1:74" s="586" customFormat="1" ht="18" customHeight="1">
      <c r="A71" s="578">
        <f t="shared" si="1"/>
        <v>0</v>
      </c>
      <c r="B71" s="614"/>
      <c r="C71" s="614" t="s">
        <v>405</v>
      </c>
      <c r="D71" s="614" t="s">
        <v>788</v>
      </c>
      <c r="E71" s="614"/>
      <c r="F71" s="612"/>
      <c r="G71" s="612"/>
      <c r="H71" s="612"/>
      <c r="I71" s="612"/>
      <c r="J71" s="612"/>
      <c r="K71" s="612"/>
      <c r="L71" s="612"/>
      <c r="M71" s="612"/>
      <c r="N71" s="612"/>
      <c r="O71" s="612"/>
      <c r="P71" s="612"/>
      <c r="Q71" s="615"/>
      <c r="R71" s="615"/>
      <c r="S71" s="615"/>
      <c r="T71" s="615"/>
      <c r="U71" s="615"/>
      <c r="V71" s="612"/>
      <c r="W71" s="616"/>
      <c r="X71" s="616"/>
      <c r="Y71" s="616"/>
      <c r="Z71" s="616"/>
      <c r="AA71" s="616"/>
      <c r="AB71" s="616"/>
      <c r="AC71" s="616"/>
      <c r="AD71" s="616"/>
      <c r="AE71" s="616"/>
      <c r="AF71" s="616"/>
      <c r="AG71" s="612"/>
      <c r="AH71" s="617"/>
      <c r="AI71" s="617"/>
      <c r="AJ71" s="617"/>
      <c r="AK71" s="617"/>
      <c r="AL71" s="618"/>
      <c r="AM71" s="618"/>
      <c r="AN71" s="618"/>
      <c r="AO71" s="618"/>
      <c r="AP71" s="618"/>
      <c r="AQ71" s="618"/>
      <c r="AR71" s="618"/>
      <c r="AS71" s="618"/>
      <c r="AT71" s="618"/>
      <c r="AU71" s="618"/>
      <c r="AV71" s="612"/>
      <c r="AW71" s="612"/>
      <c r="AX71" s="612"/>
      <c r="AY71" s="612"/>
      <c r="AZ71" s="613"/>
      <c r="BA71" s="600"/>
      <c r="BB71" s="600"/>
      <c r="BC71" s="600"/>
      <c r="BD71" s="600"/>
      <c r="BE71" s="600"/>
      <c r="BF71" s="600"/>
      <c r="BG71" s="600"/>
      <c r="BH71" s="600"/>
      <c r="BI71" s="600"/>
      <c r="BJ71" s="600"/>
      <c r="BK71" s="600"/>
      <c r="BL71" s="600"/>
      <c r="BM71" s="600"/>
      <c r="BN71" s="600"/>
      <c r="BO71" s="600"/>
      <c r="BP71" s="600"/>
      <c r="BQ71" s="600"/>
      <c r="BR71" s="600"/>
      <c r="BS71" s="600"/>
      <c r="BT71" s="600"/>
      <c r="BU71" s="600"/>
      <c r="BV71" s="600"/>
    </row>
    <row r="72" spans="1:74" s="586" customFormat="1" ht="18" customHeight="1">
      <c r="A72" s="578">
        <f t="shared" si="1"/>
        <v>0</v>
      </c>
      <c r="B72" s="614"/>
      <c r="C72" s="614"/>
      <c r="D72" s="587" t="s">
        <v>540</v>
      </c>
      <c r="E72" s="614" t="str">
        <f>CONCATENATE("식재된 ",S69," 는 활착이 안정된 상태로 신초발달이 양호함" )</f>
        <v>식재된 0 는 활착이 안정된 상태로 신초발달이 양호함</v>
      </c>
      <c r="F72" s="612"/>
      <c r="G72" s="612"/>
      <c r="H72" s="612"/>
      <c r="I72" s="612"/>
      <c r="J72" s="612"/>
      <c r="K72" s="612"/>
      <c r="L72" s="612"/>
      <c r="M72" s="612"/>
      <c r="N72" s="612"/>
      <c r="O72" s="612"/>
      <c r="P72" s="612"/>
      <c r="Q72" s="615"/>
      <c r="R72" s="615"/>
      <c r="S72" s="615"/>
      <c r="T72" s="615"/>
      <c r="U72" s="615"/>
      <c r="V72" s="612"/>
      <c r="W72" s="619"/>
      <c r="X72" s="616"/>
      <c r="Y72" s="616"/>
      <c r="Z72" s="616"/>
      <c r="AA72" s="619"/>
      <c r="AB72" s="616"/>
      <c r="AC72" s="616"/>
      <c r="AD72" s="616"/>
      <c r="AE72" s="619"/>
      <c r="AF72" s="616"/>
      <c r="AG72" s="612"/>
      <c r="AH72" s="617"/>
      <c r="AI72" s="617"/>
      <c r="AJ72" s="617"/>
      <c r="AK72" s="617"/>
      <c r="AL72" s="618"/>
      <c r="AM72" s="618"/>
      <c r="AN72" s="618"/>
      <c r="AO72" s="618"/>
      <c r="AP72" s="618"/>
      <c r="AQ72" s="618"/>
      <c r="AR72" s="618"/>
      <c r="AS72" s="618"/>
      <c r="AT72" s="618"/>
      <c r="AU72" s="618"/>
      <c r="AV72" s="612"/>
      <c r="AW72" s="612"/>
      <c r="AX72" s="612"/>
      <c r="AY72" s="612"/>
      <c r="AZ72" s="613"/>
      <c r="BC72" s="600"/>
      <c r="BD72" s="600"/>
      <c r="BE72" s="600"/>
      <c r="BF72" s="600"/>
      <c r="BG72" s="600"/>
      <c r="BH72" s="600"/>
      <c r="BI72" s="600"/>
      <c r="BJ72" s="600"/>
      <c r="BK72" s="600"/>
      <c r="BL72" s="600"/>
      <c r="BM72" s="600"/>
      <c r="BN72" s="600"/>
      <c r="BO72" s="600"/>
      <c r="BP72" s="600"/>
      <c r="BQ72" s="600"/>
      <c r="BR72" s="600"/>
      <c r="BS72" s="600"/>
      <c r="BT72" s="600"/>
      <c r="BU72" s="600"/>
      <c r="BV72" s="600"/>
    </row>
    <row r="73" spans="1:74" s="586" customFormat="1" ht="18" customHeight="1">
      <c r="A73" s="578">
        <f t="shared" si="1"/>
        <v>0</v>
      </c>
      <c r="B73" s="614"/>
      <c r="C73" s="614"/>
      <c r="D73" s="587" t="s">
        <v>540</v>
      </c>
      <c r="E73" s="614" t="s">
        <v>789</v>
      </c>
      <c r="F73" s="612"/>
      <c r="G73" s="612"/>
      <c r="H73" s="612"/>
      <c r="I73" s="612"/>
      <c r="J73" s="612"/>
      <c r="K73" s="612"/>
      <c r="L73" s="612"/>
      <c r="M73" s="612"/>
      <c r="N73" s="612"/>
      <c r="O73" s="612"/>
      <c r="P73" s="612"/>
      <c r="Q73" s="615"/>
      <c r="R73" s="615"/>
      <c r="S73" s="615"/>
      <c r="T73" s="615"/>
      <c r="U73" s="615"/>
      <c r="V73" s="612"/>
      <c r="W73" s="612"/>
      <c r="X73" s="612"/>
      <c r="Y73" s="612"/>
      <c r="Z73" s="612"/>
      <c r="AA73" s="612"/>
      <c r="AB73" s="612"/>
      <c r="AC73" s="612"/>
      <c r="AD73" s="612"/>
      <c r="AE73" s="612"/>
      <c r="AF73" s="612"/>
      <c r="AG73" s="612"/>
      <c r="AH73" s="617"/>
      <c r="AI73" s="617"/>
      <c r="AJ73" s="617"/>
      <c r="AK73" s="617"/>
      <c r="AL73" s="618"/>
      <c r="AM73" s="618"/>
      <c r="AN73" s="618"/>
      <c r="AO73" s="618"/>
      <c r="AP73" s="618"/>
      <c r="AQ73" s="618"/>
      <c r="AR73" s="618"/>
      <c r="AS73" s="618"/>
      <c r="AT73" s="618"/>
      <c r="AU73" s="618"/>
      <c r="AV73" s="612"/>
      <c r="AW73" s="612"/>
      <c r="AX73" s="612"/>
      <c r="AY73" s="612"/>
      <c r="AZ73" s="613"/>
      <c r="BA73" s="580"/>
      <c r="BB73" s="580"/>
      <c r="BC73" s="580"/>
      <c r="BD73" s="580"/>
      <c r="BE73" s="580"/>
      <c r="BF73" s="580"/>
      <c r="BG73" s="580"/>
      <c r="BH73" s="580"/>
      <c r="BI73" s="580"/>
      <c r="BJ73" s="580"/>
      <c r="BK73" s="601"/>
      <c r="BL73" s="601"/>
      <c r="BM73" s="601"/>
      <c r="BN73" s="601"/>
      <c r="BO73" s="601"/>
      <c r="BP73" s="601"/>
      <c r="BQ73" s="601"/>
      <c r="BR73" s="601"/>
      <c r="BS73" s="601"/>
      <c r="BT73" s="601"/>
      <c r="BU73" s="601"/>
      <c r="BV73" s="601"/>
    </row>
    <row r="74" spans="1:74" s="586" customFormat="1" ht="18" customHeight="1">
      <c r="A74" s="578">
        <f t="shared" si="1"/>
        <v>0</v>
      </c>
      <c r="B74" s="614"/>
      <c r="C74" s="614" t="s">
        <v>407</v>
      </c>
      <c r="D74" s="614" t="s">
        <v>790</v>
      </c>
      <c r="E74" s="614"/>
      <c r="F74" s="612"/>
      <c r="G74" s="612"/>
      <c r="H74" s="612"/>
      <c r="I74" s="612"/>
      <c r="J74" s="612"/>
      <c r="K74" s="612"/>
      <c r="L74" s="612"/>
      <c r="M74" s="612"/>
      <c r="N74" s="612"/>
      <c r="O74" s="612"/>
      <c r="P74" s="612"/>
      <c r="Q74" s="615"/>
      <c r="R74" s="615"/>
      <c r="S74" s="615"/>
      <c r="T74" s="615"/>
      <c r="U74" s="615"/>
      <c r="V74" s="612"/>
      <c r="W74" s="612"/>
      <c r="X74" s="612"/>
      <c r="Y74" s="612"/>
      <c r="Z74" s="612"/>
      <c r="AA74" s="612"/>
      <c r="AB74" s="612"/>
      <c r="AC74" s="612"/>
      <c r="AD74" s="612"/>
      <c r="AE74" s="612"/>
      <c r="AF74" s="612"/>
      <c r="AG74" s="612"/>
      <c r="AH74" s="617"/>
      <c r="AI74" s="617"/>
      <c r="AJ74" s="617"/>
      <c r="AK74" s="617"/>
      <c r="AL74" s="618"/>
      <c r="AM74" s="618"/>
      <c r="AN74" s="618"/>
      <c r="AO74" s="618"/>
      <c r="AP74" s="618"/>
      <c r="AQ74" s="618"/>
      <c r="AR74" s="618"/>
      <c r="AS74" s="618"/>
      <c r="AT74" s="618"/>
      <c r="AU74" s="618"/>
      <c r="AV74" s="612"/>
      <c r="AW74" s="612"/>
      <c r="AX74" s="612"/>
      <c r="AY74" s="612"/>
      <c r="AZ74" s="613"/>
      <c r="BK74" s="600"/>
      <c r="BL74" s="600"/>
      <c r="BM74" s="600"/>
      <c r="BN74" s="600"/>
      <c r="BO74" s="600"/>
      <c r="BP74" s="600"/>
      <c r="BQ74" s="600"/>
      <c r="BR74" s="600"/>
      <c r="BS74" s="600"/>
      <c r="BT74" s="600"/>
      <c r="BU74" s="600"/>
      <c r="BV74" s="600"/>
    </row>
    <row r="75" spans="1:74" s="586" customFormat="1" ht="18" customHeight="1">
      <c r="A75" s="578">
        <f t="shared" si="1"/>
        <v>0</v>
      </c>
      <c r="B75" s="614"/>
      <c r="C75" s="614"/>
      <c r="D75" s="587" t="s">
        <v>540</v>
      </c>
      <c r="E75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75" s="612"/>
      <c r="G75" s="612"/>
      <c r="H75" s="612"/>
      <c r="I75" s="612"/>
      <c r="J75" s="612"/>
      <c r="K75" s="612"/>
      <c r="L75" s="612"/>
      <c r="M75" s="612"/>
      <c r="N75" s="612"/>
      <c r="O75" s="612"/>
      <c r="P75" s="612"/>
      <c r="Q75" s="615"/>
      <c r="R75" s="615"/>
      <c r="S75" s="615"/>
      <c r="T75" s="615"/>
      <c r="U75" s="615"/>
      <c r="V75" s="612"/>
      <c r="W75" s="612"/>
      <c r="X75" s="612"/>
      <c r="Y75" s="612"/>
      <c r="Z75" s="612"/>
      <c r="AA75" s="612"/>
      <c r="AB75" s="612"/>
      <c r="AC75" s="612"/>
      <c r="AD75" s="612"/>
      <c r="AE75" s="612"/>
      <c r="AF75" s="612"/>
      <c r="AG75" s="612"/>
      <c r="AH75" s="617"/>
      <c r="AI75" s="617"/>
      <c r="AJ75" s="617"/>
      <c r="AK75" s="617"/>
      <c r="AL75" s="618"/>
      <c r="AM75" s="618"/>
      <c r="AN75" s="618"/>
      <c r="AO75" s="618"/>
      <c r="AP75" s="618"/>
      <c r="AQ75" s="618"/>
      <c r="AR75" s="618"/>
      <c r="AS75" s="618"/>
      <c r="AT75" s="618"/>
      <c r="AU75" s="618"/>
      <c r="AV75" s="612"/>
      <c r="AW75" s="612"/>
      <c r="AX75" s="612"/>
      <c r="AY75" s="612"/>
      <c r="AZ75" s="613"/>
      <c r="BK75" s="600"/>
      <c r="BL75" s="600"/>
      <c r="BM75" s="600"/>
      <c r="BN75" s="600"/>
      <c r="BO75" s="600"/>
      <c r="BP75" s="600"/>
      <c r="BQ75" s="600"/>
      <c r="BR75" s="600"/>
      <c r="BS75" s="600"/>
      <c r="BT75" s="600"/>
      <c r="BU75" s="600"/>
      <c r="BV75" s="600"/>
    </row>
    <row r="76" spans="1:74" s="586" customFormat="1" ht="18" customHeight="1">
      <c r="A76" s="578">
        <f t="shared" si="1"/>
        <v>0</v>
      </c>
      <c r="B76" s="614"/>
      <c r="C76" s="614"/>
      <c r="D76" s="587" t="s">
        <v>540</v>
      </c>
      <c r="E76" s="614" t="str">
        <f>CONCATENATE("조림목이 자연발생 식생과 경재하고 있으며 조림목은 ",AQ69,"이다." )</f>
        <v>조림목이 자연발생 식생과 경재하고 있으며 조림목은 0이다.</v>
      </c>
      <c r="F76" s="612"/>
      <c r="G76" s="612"/>
      <c r="H76" s="612"/>
      <c r="I76" s="612"/>
      <c r="J76" s="612"/>
      <c r="K76" s="612"/>
      <c r="L76" s="612"/>
      <c r="M76" s="612"/>
      <c r="N76" s="612"/>
      <c r="O76" s="612"/>
      <c r="P76" s="612"/>
      <c r="Q76" s="612"/>
      <c r="R76" s="612"/>
      <c r="S76" s="612"/>
      <c r="T76" s="612"/>
      <c r="U76" s="612"/>
      <c r="V76" s="612"/>
      <c r="W76" s="612"/>
      <c r="X76" s="612"/>
      <c r="Y76" s="612"/>
      <c r="Z76" s="612"/>
      <c r="AA76" s="612"/>
      <c r="AB76" s="612"/>
      <c r="AC76" s="612"/>
      <c r="AD76" s="612"/>
      <c r="AE76" s="612"/>
      <c r="AF76" s="612"/>
      <c r="AG76" s="612"/>
      <c r="AH76" s="617"/>
      <c r="AI76" s="617"/>
      <c r="AJ76" s="617"/>
      <c r="AK76" s="617"/>
      <c r="AL76" s="618"/>
      <c r="AM76" s="618"/>
      <c r="AN76" s="618"/>
      <c r="AO76" s="618"/>
      <c r="AP76" s="618"/>
      <c r="AQ76" s="618"/>
      <c r="AR76" s="618"/>
      <c r="AS76" s="618"/>
      <c r="AT76" s="618"/>
      <c r="AU76" s="618"/>
      <c r="AV76" s="612"/>
      <c r="AW76" s="612"/>
      <c r="AX76" s="612"/>
      <c r="AY76" s="612"/>
      <c r="AZ76" s="613"/>
      <c r="BK76" s="600"/>
      <c r="BL76" s="600"/>
      <c r="BM76" s="600"/>
      <c r="BN76" s="600"/>
      <c r="BO76" s="600"/>
      <c r="BP76" s="600"/>
      <c r="BQ76" s="600"/>
      <c r="BR76" s="600"/>
      <c r="BS76" s="600"/>
      <c r="BT76" s="600"/>
      <c r="BU76" s="600"/>
      <c r="BV76" s="600"/>
    </row>
    <row r="77" spans="1:74" s="586" customFormat="1" ht="13.5" customHeight="1">
      <c r="A77" s="578">
        <f t="shared" si="1"/>
        <v>0</v>
      </c>
      <c r="B77" s="620"/>
      <c r="C77" s="620"/>
      <c r="D77" s="620"/>
      <c r="E77" s="620"/>
      <c r="F77" s="595"/>
      <c r="G77" s="595"/>
      <c r="H77" s="595"/>
      <c r="I77" s="595"/>
      <c r="J77" s="621"/>
      <c r="K77" s="621"/>
      <c r="L77" s="621"/>
      <c r="M77" s="621"/>
      <c r="N77" s="621"/>
      <c r="O77" s="621"/>
      <c r="P77" s="621"/>
      <c r="Q77" s="622"/>
      <c r="R77" s="622"/>
      <c r="S77" s="622"/>
      <c r="T77" s="622"/>
      <c r="U77" s="622"/>
      <c r="V77" s="612"/>
      <c r="W77" s="612"/>
      <c r="X77" s="612"/>
      <c r="Y77" s="612"/>
      <c r="Z77" s="612"/>
      <c r="AA77" s="612"/>
      <c r="AB77" s="612"/>
      <c r="AC77" s="612"/>
      <c r="AD77" s="612"/>
      <c r="AE77" s="612"/>
      <c r="AF77" s="612"/>
      <c r="AG77" s="612"/>
      <c r="AH77" s="623"/>
      <c r="AI77" s="623"/>
      <c r="AJ77" s="623"/>
      <c r="AK77" s="623"/>
      <c r="AL77" s="624"/>
      <c r="AM77" s="624"/>
      <c r="AN77" s="624"/>
      <c r="AO77" s="624"/>
      <c r="AP77" s="624"/>
      <c r="AQ77" s="624"/>
      <c r="AR77" s="624"/>
      <c r="AS77" s="624"/>
      <c r="AT77" s="624"/>
      <c r="AU77" s="624"/>
      <c r="AV77" s="595"/>
      <c r="AW77" s="595"/>
      <c r="AX77" s="595"/>
      <c r="AY77" s="595"/>
      <c r="AZ77" s="613"/>
      <c r="BK77" s="600"/>
      <c r="BL77" s="600"/>
      <c r="BM77" s="600"/>
      <c r="BN77" s="600"/>
      <c r="BO77" s="600"/>
      <c r="BP77" s="600"/>
      <c r="BQ77" s="600"/>
      <c r="BR77" s="600"/>
      <c r="BS77" s="600"/>
      <c r="BT77" s="600"/>
      <c r="BU77" s="600"/>
      <c r="BV77" s="600"/>
    </row>
    <row r="78" spans="1:74" s="601" customFormat="1" ht="19.5" customHeight="1">
      <c r="A78" s="578">
        <f t="shared" si="1"/>
        <v>0</v>
      </c>
      <c r="B78" s="2116" t="s">
        <v>791</v>
      </c>
      <c r="C78" s="2116"/>
      <c r="D78" s="2116"/>
      <c r="E78" s="2116"/>
      <c r="F78" s="2116"/>
      <c r="G78" s="2116"/>
      <c r="H78" s="2116"/>
      <c r="I78" s="2116"/>
      <c r="J78" s="2116"/>
      <c r="K78" s="2116"/>
      <c r="L78" s="2116"/>
      <c r="M78" s="2116"/>
      <c r="N78" s="2116"/>
      <c r="O78" s="2116"/>
      <c r="P78" s="2116"/>
      <c r="Q78" s="2116"/>
      <c r="R78" s="2116"/>
      <c r="S78" s="2116"/>
      <c r="T78" s="2116"/>
      <c r="U78" s="2116"/>
      <c r="V78" s="2116"/>
      <c r="W78" s="2116"/>
      <c r="X78" s="2116"/>
      <c r="Y78" s="2116"/>
      <c r="Z78" s="2116"/>
      <c r="AA78" s="2116"/>
      <c r="AB78" s="2116"/>
      <c r="AC78" s="2116"/>
      <c r="AD78" s="2116"/>
      <c r="AE78" s="2116"/>
      <c r="AF78" s="2116"/>
      <c r="AG78" s="2116"/>
      <c r="AH78" s="2116"/>
      <c r="AI78" s="2116"/>
      <c r="AJ78" s="2116"/>
      <c r="AK78" s="2116"/>
      <c r="AL78" s="2116"/>
      <c r="AM78" s="2116"/>
      <c r="AN78" s="2116"/>
      <c r="AO78" s="2116"/>
      <c r="AP78" s="2116"/>
      <c r="AQ78" s="2116"/>
      <c r="AR78" s="2116"/>
      <c r="AS78" s="2116"/>
      <c r="AT78" s="2116"/>
      <c r="AU78" s="2116"/>
      <c r="AV78" s="2116"/>
      <c r="AW78" s="2116"/>
      <c r="AX78" s="2116"/>
      <c r="AY78" s="2116"/>
      <c r="AZ78" s="625"/>
      <c r="BB78" s="600"/>
      <c r="BC78" s="600"/>
      <c r="BD78" s="600"/>
      <c r="BE78" s="600"/>
      <c r="BF78" s="600"/>
      <c r="BG78" s="600"/>
      <c r="BH78" s="600"/>
      <c r="BI78" s="600"/>
      <c r="BJ78" s="600"/>
      <c r="BK78" s="600"/>
      <c r="BL78" s="600"/>
      <c r="BM78" s="600"/>
      <c r="BN78" s="600"/>
      <c r="BO78" s="600"/>
      <c r="BP78" s="600"/>
      <c r="BQ78" s="600"/>
      <c r="BR78" s="600"/>
      <c r="BS78" s="600"/>
      <c r="BT78" s="600"/>
      <c r="BU78" s="600"/>
      <c r="BV78" s="600"/>
    </row>
    <row r="79" spans="1:74" s="601" customFormat="1" ht="18" customHeight="1">
      <c r="A79" s="578">
        <f t="shared" si="1"/>
        <v>0</v>
      </c>
      <c r="B79" s="1230"/>
      <c r="C79" s="587" t="s">
        <v>772</v>
      </c>
      <c r="D79" s="588" t="s">
        <v>793</v>
      </c>
      <c r="E79" s="588"/>
      <c r="F79" s="588"/>
      <c r="G79" s="588"/>
      <c r="H79" s="588"/>
      <c r="I79" s="588"/>
      <c r="J79" s="627"/>
      <c r="K79" s="627"/>
      <c r="L79" s="627"/>
      <c r="M79" s="627"/>
      <c r="N79" s="627"/>
      <c r="O79" s="627"/>
      <c r="P79" s="627"/>
      <c r="Q79" s="627"/>
      <c r="R79" s="627"/>
      <c r="S79" s="627"/>
      <c r="T79" s="627"/>
      <c r="U79" s="627"/>
      <c r="V79" s="627"/>
      <c r="W79" s="627"/>
      <c r="X79" s="627"/>
      <c r="Y79" s="627"/>
      <c r="Z79" s="627"/>
      <c r="AA79" s="627"/>
      <c r="AB79" s="627"/>
      <c r="AC79" s="627"/>
      <c r="AD79" s="627"/>
      <c r="AE79" s="627"/>
      <c r="AF79" s="627"/>
      <c r="AG79" s="627"/>
      <c r="AH79" s="627"/>
      <c r="AI79" s="627"/>
      <c r="AJ79" s="627"/>
      <c r="AK79" s="627"/>
      <c r="AL79" s="627"/>
      <c r="AM79" s="627"/>
      <c r="AN79" s="627"/>
      <c r="AO79" s="627"/>
      <c r="AP79" s="627"/>
      <c r="AQ79" s="627"/>
      <c r="AR79" s="627"/>
      <c r="AS79" s="627"/>
      <c r="AT79" s="627"/>
      <c r="AU79" s="627"/>
      <c r="AV79" s="627"/>
      <c r="AW79" s="627"/>
      <c r="AX79" s="627"/>
      <c r="AY79" s="627"/>
      <c r="AZ79" s="625"/>
      <c r="BB79" s="600"/>
      <c r="BC79" s="600"/>
      <c r="BD79" s="600"/>
      <c r="BE79" s="600"/>
      <c r="BF79" s="600"/>
      <c r="BG79" s="600"/>
      <c r="BH79" s="600"/>
      <c r="BI79" s="600"/>
      <c r="BJ79" s="600"/>
      <c r="BK79" s="600"/>
      <c r="BL79" s="600"/>
      <c r="BM79" s="600"/>
      <c r="BN79" s="600"/>
      <c r="BO79" s="600"/>
      <c r="BP79" s="600"/>
      <c r="BQ79" s="600"/>
      <c r="BR79" s="600"/>
      <c r="BS79" s="600"/>
      <c r="BT79" s="600"/>
      <c r="BU79" s="600"/>
      <c r="BV79" s="600"/>
    </row>
    <row r="80" spans="1:74" s="600" customFormat="1" ht="18" customHeight="1">
      <c r="A80" s="578">
        <f t="shared" si="1"/>
        <v>0</v>
      </c>
      <c r="B80" s="587"/>
      <c r="C80" s="587"/>
      <c r="D80" s="587" t="s">
        <v>540</v>
      </c>
      <c r="E80" s="588" t="str">
        <f>CONCATENATE("조림목이 정상적으로 생육하기 위해서는 조림목을 제외한 모든 식생을 제거하여야 하므로 ",AO53,"로 적용한다.")</f>
        <v>조림목이 정상적으로 생육하기 위해서는 조림목을 제외한 모든 식생을 제거하여야 하므로 0로 적용한다.</v>
      </c>
      <c r="F80" s="588"/>
      <c r="G80" s="588"/>
      <c r="H80" s="588"/>
      <c r="I80" s="588"/>
      <c r="J80" s="589"/>
      <c r="K80" s="588"/>
      <c r="L80" s="588"/>
      <c r="M80" s="588"/>
      <c r="N80" s="588"/>
      <c r="O80" s="588"/>
      <c r="P80" s="588"/>
      <c r="Q80" s="588"/>
      <c r="R80" s="588"/>
      <c r="S80" s="588"/>
      <c r="T80" s="588"/>
      <c r="U80" s="588"/>
      <c r="V80" s="588"/>
      <c r="W80" s="588"/>
      <c r="X80" s="588"/>
      <c r="Y80" s="588"/>
      <c r="Z80" s="588"/>
      <c r="AA80" s="588"/>
      <c r="AB80" s="588"/>
      <c r="AC80" s="588"/>
      <c r="AD80" s="588"/>
      <c r="AE80" s="588"/>
      <c r="AF80" s="588"/>
      <c r="AG80" s="588"/>
      <c r="AH80" s="588"/>
      <c r="AI80" s="588"/>
      <c r="AJ80" s="588"/>
      <c r="AK80" s="588"/>
      <c r="AL80" s="588"/>
      <c r="AM80" s="588"/>
      <c r="AN80" s="588"/>
      <c r="AO80" s="588"/>
      <c r="AP80" s="588"/>
      <c r="AQ80" s="588"/>
      <c r="AR80" s="588"/>
      <c r="AS80" s="588"/>
      <c r="AT80" s="588"/>
      <c r="AU80" s="588"/>
      <c r="AV80" s="588"/>
      <c r="AW80" s="588"/>
      <c r="AX80" s="588"/>
      <c r="AY80" s="588"/>
      <c r="AZ80" s="628"/>
      <c r="BB80" s="601"/>
      <c r="BC80" s="601"/>
      <c r="BD80" s="601"/>
      <c r="BE80" s="601"/>
      <c r="BF80" s="601"/>
      <c r="BG80" s="601"/>
      <c r="BH80" s="601"/>
      <c r="BI80" s="601"/>
      <c r="BJ80" s="601"/>
      <c r="BK80" s="601"/>
      <c r="BL80" s="601"/>
      <c r="BM80" s="601"/>
      <c r="BN80" s="601"/>
      <c r="BO80" s="601"/>
      <c r="BP80" s="601"/>
      <c r="BQ80" s="601"/>
      <c r="BR80" s="601"/>
      <c r="BS80" s="601"/>
      <c r="BT80" s="601"/>
      <c r="BU80" s="601"/>
      <c r="BV80" s="601"/>
    </row>
    <row r="81" spans="1:74" s="600" customFormat="1" ht="18" customHeight="1">
      <c r="A81" s="578">
        <f t="shared" si="1"/>
        <v>0</v>
      </c>
      <c r="B81" s="587"/>
      <c r="C81" s="587" t="s">
        <v>405</v>
      </c>
      <c r="D81" s="588" t="s">
        <v>795</v>
      </c>
      <c r="E81" s="588"/>
      <c r="F81" s="588"/>
      <c r="G81" s="588"/>
      <c r="H81" s="588"/>
      <c r="I81" s="588"/>
      <c r="J81" s="588"/>
      <c r="K81" s="588"/>
      <c r="L81" s="588"/>
      <c r="M81" s="588"/>
      <c r="N81" s="588"/>
      <c r="O81" s="588"/>
      <c r="P81" s="588"/>
      <c r="Q81" s="588"/>
      <c r="R81" s="588"/>
      <c r="S81" s="588"/>
      <c r="T81" s="588"/>
      <c r="U81" s="588"/>
      <c r="V81" s="588"/>
      <c r="W81" s="588"/>
      <c r="X81" s="588"/>
      <c r="Y81" s="588"/>
      <c r="Z81" s="588"/>
      <c r="AA81" s="588"/>
      <c r="AB81" s="588"/>
      <c r="AC81" s="588"/>
      <c r="AD81" s="588"/>
      <c r="AE81" s="588"/>
      <c r="AF81" s="588"/>
      <c r="AG81" s="588"/>
      <c r="AH81" s="588"/>
      <c r="AI81" s="588"/>
      <c r="AJ81" s="588"/>
      <c r="AK81" s="588"/>
      <c r="AL81" s="588"/>
      <c r="AM81" s="588"/>
      <c r="AN81" s="588"/>
      <c r="AO81" s="588"/>
      <c r="AP81" s="588"/>
      <c r="AQ81" s="588"/>
      <c r="AR81" s="588"/>
      <c r="AS81" s="588"/>
      <c r="AT81" s="588"/>
      <c r="AU81" s="588"/>
      <c r="AV81" s="588"/>
      <c r="AW81" s="588"/>
      <c r="AX81" s="588"/>
      <c r="AY81" s="588"/>
      <c r="AZ81" s="628"/>
    </row>
    <row r="82" spans="1:74" s="600" customFormat="1" ht="18" customHeight="1">
      <c r="A82" s="578">
        <f t="shared" si="1"/>
        <v>0</v>
      </c>
      <c r="B82" s="587"/>
      <c r="C82" s="2111" t="s">
        <v>796</v>
      </c>
      <c r="D82" s="2111"/>
      <c r="E82" s="2111"/>
      <c r="F82" s="2111"/>
      <c r="G82" s="2111"/>
      <c r="H82" s="2111"/>
      <c r="I82" s="2111"/>
      <c r="J82" s="2111"/>
      <c r="K82" s="2111"/>
      <c r="L82" s="2111"/>
      <c r="M82" s="2111"/>
      <c r="N82" s="2111"/>
      <c r="O82" s="2111"/>
      <c r="P82" s="2111"/>
      <c r="Q82" s="2111"/>
      <c r="R82" s="2111"/>
      <c r="S82" s="2111"/>
      <c r="T82" s="2111"/>
      <c r="U82" s="2111"/>
      <c r="V82" s="2111"/>
      <c r="W82" s="2111"/>
      <c r="X82" s="2111"/>
      <c r="Y82" s="2111"/>
      <c r="Z82" s="2111"/>
      <c r="AA82" s="2111" t="s">
        <v>797</v>
      </c>
      <c r="AB82" s="2111"/>
      <c r="AC82" s="2111"/>
      <c r="AD82" s="2111"/>
      <c r="AE82" s="2111"/>
      <c r="AF82" s="2111"/>
      <c r="AG82" s="2111"/>
      <c r="AH82" s="2111"/>
      <c r="AI82" s="2111"/>
      <c r="AJ82" s="2111"/>
      <c r="AK82" s="2111"/>
      <c r="AL82" s="2111"/>
      <c r="AM82" s="2111"/>
      <c r="AN82" s="2111"/>
      <c r="AO82" s="2111"/>
      <c r="AP82" s="2111"/>
      <c r="AQ82" s="2111"/>
      <c r="AR82" s="2111"/>
      <c r="AS82" s="2111"/>
      <c r="AT82" s="2111"/>
      <c r="AU82" s="2111"/>
      <c r="AV82" s="2111"/>
      <c r="AW82" s="2111"/>
      <c r="AX82" s="2111"/>
      <c r="AY82" s="587"/>
      <c r="AZ82" s="586"/>
    </row>
    <row r="83" spans="1:74" s="586" customFormat="1" ht="18" customHeight="1">
      <c r="A83" s="578">
        <f t="shared" si="1"/>
        <v>0</v>
      </c>
      <c r="B83" s="629"/>
      <c r="C83" s="2111" t="s">
        <v>798</v>
      </c>
      <c r="D83" s="2111"/>
      <c r="E83" s="2111"/>
      <c r="F83" s="2111"/>
      <c r="G83" s="2111"/>
      <c r="H83" s="2111"/>
      <c r="I83" s="2111"/>
      <c r="J83" s="2111"/>
      <c r="K83" s="2111" t="s">
        <v>799</v>
      </c>
      <c r="L83" s="2111"/>
      <c r="M83" s="2111"/>
      <c r="N83" s="2111"/>
      <c r="O83" s="2111"/>
      <c r="P83" s="2111"/>
      <c r="Q83" s="2111"/>
      <c r="R83" s="2111"/>
      <c r="S83" s="2111" t="s">
        <v>800</v>
      </c>
      <c r="T83" s="2111"/>
      <c r="U83" s="2111"/>
      <c r="V83" s="2111"/>
      <c r="W83" s="2111"/>
      <c r="X83" s="2111"/>
      <c r="Y83" s="2111"/>
      <c r="Z83" s="2111"/>
      <c r="AA83" s="2111" t="s">
        <v>572</v>
      </c>
      <c r="AB83" s="2111"/>
      <c r="AC83" s="2111"/>
      <c r="AD83" s="2111"/>
      <c r="AE83" s="2111"/>
      <c r="AF83" s="2111"/>
      <c r="AG83" s="2111"/>
      <c r="AH83" s="2111"/>
      <c r="AI83" s="2111" t="s">
        <v>573</v>
      </c>
      <c r="AJ83" s="2111"/>
      <c r="AK83" s="2111"/>
      <c r="AL83" s="2111"/>
      <c r="AM83" s="2111"/>
      <c r="AN83" s="2111"/>
      <c r="AO83" s="2111"/>
      <c r="AP83" s="2111"/>
      <c r="AQ83" s="2111" t="s">
        <v>574</v>
      </c>
      <c r="AR83" s="2111"/>
      <c r="AS83" s="2111"/>
      <c r="AT83" s="2111"/>
      <c r="AU83" s="2111"/>
      <c r="AV83" s="2111"/>
      <c r="AW83" s="2111"/>
      <c r="AX83" s="2111"/>
      <c r="AY83" s="629"/>
      <c r="AZ83" s="585"/>
      <c r="BB83" s="600"/>
      <c r="BC83" s="600"/>
      <c r="BD83" s="600"/>
      <c r="BE83" s="600"/>
      <c r="BF83" s="600"/>
      <c r="BG83" s="600"/>
      <c r="BH83" s="600"/>
      <c r="BI83" s="600"/>
      <c r="BJ83" s="600"/>
      <c r="BK83" s="600"/>
      <c r="BL83" s="600"/>
      <c r="BM83" s="600"/>
      <c r="BN83" s="600"/>
      <c r="BO83" s="600"/>
      <c r="BP83" s="600"/>
      <c r="BQ83" s="600"/>
      <c r="BR83" s="600"/>
      <c r="BS83" s="600"/>
      <c r="BT83" s="600"/>
      <c r="BU83" s="600"/>
      <c r="BV83" s="600"/>
    </row>
    <row r="84" spans="1:74" s="580" customFormat="1" ht="18" customHeight="1">
      <c r="A84" s="578">
        <f t="shared" si="1"/>
        <v>0</v>
      </c>
      <c r="B84" s="612"/>
      <c r="C84" s="2111" t="s">
        <v>536</v>
      </c>
      <c r="D84" s="2111"/>
      <c r="E84" s="2111"/>
      <c r="F84" s="2111"/>
      <c r="G84" s="2111"/>
      <c r="H84" s="2111"/>
      <c r="I84" s="2111"/>
      <c r="J84" s="2111"/>
      <c r="K84" s="2111" t="s">
        <v>805</v>
      </c>
      <c r="L84" s="2111"/>
      <c r="M84" s="2111"/>
      <c r="N84" s="2111"/>
      <c r="O84" s="2111"/>
      <c r="P84" s="2111"/>
      <c r="Q84" s="2111"/>
      <c r="R84" s="2111"/>
      <c r="S84" s="2112"/>
      <c r="T84" s="2112"/>
      <c r="U84" s="2112"/>
      <c r="V84" s="2112"/>
      <c r="W84" s="2112"/>
      <c r="X84" s="2112"/>
      <c r="Y84" s="2112"/>
      <c r="Z84" s="2112"/>
      <c r="AA84" s="2113" t="str">
        <f>'6-3표준조사(5)'!P81</f>
        <v>완 (15˚ 이하)</v>
      </c>
      <c r="AB84" s="2113"/>
      <c r="AC84" s="2113"/>
      <c r="AD84" s="2113"/>
      <c r="AE84" s="2113"/>
      <c r="AF84" s="2113"/>
      <c r="AG84" s="2113"/>
      <c r="AH84" s="2113"/>
      <c r="AI84" s="2113" t="str">
        <f>'6-3표준조사(5)'!Q81</f>
        <v>개소당5ha이상</v>
      </c>
      <c r="AJ84" s="2113"/>
      <c r="AK84" s="2113"/>
      <c r="AL84" s="2113"/>
      <c r="AM84" s="2113"/>
      <c r="AN84" s="2113"/>
      <c r="AO84" s="2113"/>
      <c r="AP84" s="2113"/>
      <c r="AQ84" s="2113">
        <f>'6-3표준조사(5)'!R81</f>
        <v>0</v>
      </c>
      <c r="AR84" s="2113"/>
      <c r="AS84" s="2113"/>
      <c r="AT84" s="2113"/>
      <c r="AU84" s="2113"/>
      <c r="AV84" s="2113"/>
      <c r="AW84" s="2113"/>
      <c r="AX84" s="2113"/>
      <c r="AY84" s="612"/>
      <c r="AZ84" s="613"/>
    </row>
    <row r="85" spans="1:74" s="586" customFormat="1" ht="18" customHeight="1">
      <c r="A85" s="578">
        <f t="shared" si="1"/>
        <v>0</v>
      </c>
      <c r="B85" s="612"/>
      <c r="C85" s="2111" t="s">
        <v>538</v>
      </c>
      <c r="D85" s="2111"/>
      <c r="E85" s="2111"/>
      <c r="F85" s="2111"/>
      <c r="G85" s="2111"/>
      <c r="H85" s="2111"/>
      <c r="I85" s="2111"/>
      <c r="J85" s="2111"/>
      <c r="K85" s="2111" t="s">
        <v>807</v>
      </c>
      <c r="L85" s="2111"/>
      <c r="M85" s="2111"/>
      <c r="N85" s="2111"/>
      <c r="O85" s="2111"/>
      <c r="P85" s="2111"/>
      <c r="Q85" s="2111"/>
      <c r="R85" s="2111"/>
      <c r="S85" s="2115">
        <f>K69</f>
        <v>0</v>
      </c>
      <c r="T85" s="2115"/>
      <c r="U85" s="2115"/>
      <c r="V85" s="2115"/>
      <c r="W85" s="2115"/>
      <c r="X85" s="2115"/>
      <c r="Y85" s="2115"/>
      <c r="Z85" s="2115"/>
      <c r="AA85" s="2114"/>
      <c r="AB85" s="2114"/>
      <c r="AC85" s="2114"/>
      <c r="AD85" s="2114"/>
      <c r="AE85" s="2114"/>
      <c r="AF85" s="2114"/>
      <c r="AG85" s="2114"/>
      <c r="AH85" s="2114"/>
      <c r="AI85" s="2114"/>
      <c r="AJ85" s="2114"/>
      <c r="AK85" s="2114"/>
      <c r="AL85" s="2114"/>
      <c r="AM85" s="2114"/>
      <c r="AN85" s="2114"/>
      <c r="AO85" s="2114"/>
      <c r="AP85" s="2114"/>
      <c r="AQ85" s="2114"/>
      <c r="AR85" s="2114"/>
      <c r="AS85" s="2114"/>
      <c r="AT85" s="2114"/>
      <c r="AU85" s="2114"/>
      <c r="AV85" s="2114"/>
      <c r="AW85" s="2114"/>
      <c r="AX85" s="2114"/>
      <c r="AY85" s="612"/>
      <c r="AZ85" s="613"/>
    </row>
    <row r="86" spans="1:74" s="586" customFormat="1" ht="18" hidden="1" customHeight="1">
      <c r="A86" s="578">
        <f>IF(S$84&gt;0,1,0)</f>
        <v>0</v>
      </c>
      <c r="B86" s="630"/>
      <c r="C86" s="630" t="s">
        <v>407</v>
      </c>
      <c r="D86" s="630" t="s">
        <v>536</v>
      </c>
      <c r="E86" s="630"/>
      <c r="F86" s="630"/>
      <c r="G86" s="631"/>
      <c r="H86" s="631"/>
      <c r="I86" s="631"/>
      <c r="J86" s="631"/>
      <c r="K86" s="631"/>
      <c r="L86" s="618"/>
      <c r="M86" s="618"/>
      <c r="N86" s="618"/>
      <c r="O86" s="618"/>
      <c r="P86" s="618"/>
      <c r="Q86" s="632"/>
      <c r="R86" s="632"/>
      <c r="S86" s="632"/>
      <c r="T86" s="632"/>
      <c r="U86" s="632"/>
      <c r="V86" s="612"/>
      <c r="W86" s="612"/>
      <c r="X86" s="612"/>
      <c r="Y86" s="612"/>
      <c r="Z86" s="633"/>
      <c r="AA86" s="612"/>
      <c r="AB86" s="612"/>
      <c r="AC86" s="612"/>
      <c r="AD86" s="634"/>
      <c r="AE86" s="612"/>
      <c r="AF86" s="612"/>
      <c r="AG86" s="612"/>
      <c r="AH86" s="635"/>
      <c r="AI86" s="635"/>
      <c r="AJ86" s="635"/>
      <c r="AK86" s="635"/>
      <c r="AL86" s="635"/>
      <c r="AM86" s="635"/>
      <c r="AN86" s="635"/>
      <c r="AO86" s="635"/>
      <c r="AP86" s="635"/>
      <c r="AQ86" s="636"/>
      <c r="AR86" s="636"/>
      <c r="AS86" s="636"/>
      <c r="AT86" s="636"/>
      <c r="AU86" s="637"/>
      <c r="AV86" s="637"/>
      <c r="AW86" s="637"/>
      <c r="AX86" s="637"/>
      <c r="AY86" s="637"/>
      <c r="AZ86" s="638"/>
    </row>
    <row r="87" spans="1:74" s="586" customFormat="1" ht="18" hidden="1" customHeight="1">
      <c r="A87" s="578">
        <f>IF(S$84&gt;0,1,0)</f>
        <v>0</v>
      </c>
      <c r="B87" s="587"/>
      <c r="C87" s="587"/>
      <c r="D87" s="587" t="s">
        <v>540</v>
      </c>
      <c r="E87" s="587" t="s">
        <v>809</v>
      </c>
      <c r="F87" s="587"/>
      <c r="G87" s="587"/>
      <c r="H87" s="587"/>
      <c r="I87" s="587"/>
      <c r="J87" s="634"/>
      <c r="K87" s="634"/>
      <c r="L87" s="634"/>
      <c r="M87" s="634"/>
      <c r="N87" s="587"/>
      <c r="O87" s="587"/>
      <c r="P87" s="587"/>
      <c r="Q87" s="587"/>
      <c r="R87" s="587"/>
      <c r="S87" s="587"/>
      <c r="T87" s="632"/>
      <c r="U87" s="632"/>
      <c r="V87" s="632"/>
      <c r="W87" s="632"/>
      <c r="X87" s="587"/>
      <c r="Y87" s="587"/>
      <c r="Z87" s="587"/>
      <c r="AA87" s="587"/>
      <c r="AB87" s="632"/>
      <c r="AC87" s="632"/>
      <c r="AD87" s="632"/>
      <c r="AE87" s="632"/>
      <c r="AF87" s="587"/>
      <c r="AG87" s="587"/>
      <c r="AH87" s="587"/>
      <c r="AI87" s="587"/>
      <c r="AJ87" s="587"/>
      <c r="AK87" s="587"/>
      <c r="AL87" s="587"/>
      <c r="AM87" s="587"/>
      <c r="AN87" s="587"/>
      <c r="AO87" s="587"/>
      <c r="AP87" s="587"/>
      <c r="AQ87" s="587"/>
      <c r="AR87" s="587"/>
      <c r="AS87" s="587"/>
      <c r="AT87" s="587"/>
      <c r="AU87" s="587"/>
      <c r="AV87" s="587"/>
      <c r="AW87" s="587"/>
      <c r="AX87" s="587"/>
      <c r="AY87" s="587"/>
    </row>
    <row r="88" spans="1:74" s="600" customFormat="1" ht="18" hidden="1" customHeight="1">
      <c r="A88" s="578">
        <f>IF(S$84&gt;0,1,0)</f>
        <v>0</v>
      </c>
      <c r="B88" s="587"/>
      <c r="C88" s="587"/>
      <c r="D88" s="587" t="s">
        <v>540</v>
      </c>
      <c r="E88" s="588" t="s">
        <v>810</v>
      </c>
      <c r="F88" s="588"/>
      <c r="G88" s="588"/>
      <c r="H88" s="588"/>
      <c r="I88" s="588"/>
      <c r="J88" s="588"/>
      <c r="K88" s="588"/>
      <c r="L88" s="588"/>
      <c r="M88" s="588"/>
      <c r="N88" s="588"/>
      <c r="O88" s="588"/>
      <c r="P88" s="588"/>
      <c r="Q88" s="588"/>
      <c r="R88" s="588"/>
      <c r="S88" s="588"/>
      <c r="T88" s="588"/>
      <c r="U88" s="588"/>
      <c r="V88" s="588"/>
      <c r="W88" s="588"/>
      <c r="X88" s="588"/>
      <c r="Y88" s="588"/>
      <c r="Z88" s="588"/>
      <c r="AA88" s="588"/>
      <c r="AB88" s="588"/>
      <c r="AC88" s="588"/>
      <c r="AD88" s="588"/>
      <c r="AE88" s="588"/>
      <c r="AF88" s="588"/>
      <c r="AG88" s="588"/>
      <c r="AH88" s="588"/>
      <c r="AI88" s="588"/>
      <c r="AJ88" s="588"/>
      <c r="AK88" s="588"/>
      <c r="AL88" s="588"/>
      <c r="AM88" s="588"/>
      <c r="AN88" s="588"/>
      <c r="AO88" s="588"/>
      <c r="AP88" s="588"/>
      <c r="AQ88" s="588"/>
      <c r="AR88" s="588"/>
      <c r="AS88" s="588"/>
      <c r="AT88" s="588"/>
      <c r="AU88" s="588"/>
      <c r="AV88" s="588"/>
      <c r="AW88" s="588"/>
      <c r="AX88" s="588"/>
      <c r="AY88" s="588"/>
      <c r="AZ88" s="628"/>
    </row>
    <row r="89" spans="1:74" s="601" customFormat="1" ht="18" customHeight="1">
      <c r="A89" s="578">
        <f>IF(S$85&gt;0,1,0)</f>
        <v>0</v>
      </c>
      <c r="B89" s="587"/>
      <c r="C89" s="587" t="s">
        <v>811</v>
      </c>
      <c r="D89" s="587"/>
      <c r="E89" s="639"/>
      <c r="F89" s="639"/>
      <c r="G89" s="639"/>
      <c r="H89" s="639"/>
      <c r="I89" s="639"/>
      <c r="J89" s="639"/>
      <c r="K89" s="639"/>
      <c r="L89" s="639"/>
      <c r="M89" s="639"/>
      <c r="N89" s="639"/>
      <c r="O89" s="639"/>
      <c r="P89" s="639"/>
      <c r="Q89" s="639"/>
      <c r="R89" s="639"/>
      <c r="S89" s="639"/>
      <c r="T89" s="639"/>
      <c r="U89" s="639"/>
      <c r="V89" s="639"/>
      <c r="W89" s="639"/>
      <c r="X89" s="639"/>
      <c r="Y89" s="639"/>
      <c r="Z89" s="639"/>
      <c r="AA89" s="639"/>
      <c r="AB89" s="639"/>
      <c r="AC89" s="639"/>
      <c r="AD89" s="639"/>
      <c r="AE89" s="639"/>
      <c r="AF89" s="639"/>
      <c r="AG89" s="639"/>
      <c r="AH89" s="639"/>
      <c r="AI89" s="639"/>
      <c r="AJ89" s="639"/>
      <c r="AK89" s="639"/>
      <c r="AL89" s="639"/>
      <c r="AM89" s="639"/>
      <c r="AN89" s="639"/>
      <c r="AO89" s="639"/>
      <c r="AP89" s="639"/>
      <c r="AQ89" s="639"/>
      <c r="AR89" s="639"/>
      <c r="AS89" s="639"/>
      <c r="AT89" s="639"/>
      <c r="AU89" s="639"/>
      <c r="AV89" s="639"/>
      <c r="AW89" s="639"/>
      <c r="AX89" s="639"/>
      <c r="AY89" s="639"/>
      <c r="AZ89" s="640"/>
    </row>
    <row r="90" spans="1:74" s="600" customFormat="1" ht="18" customHeight="1">
      <c r="A90" s="578">
        <f>IF(S$85&gt;0,1,0)</f>
        <v>0</v>
      </c>
      <c r="B90" s="587"/>
      <c r="C90" s="587"/>
      <c r="D90" s="587" t="s">
        <v>540</v>
      </c>
      <c r="E90" s="639" t="s">
        <v>812</v>
      </c>
      <c r="F90" s="639"/>
      <c r="G90" s="639"/>
      <c r="H90" s="639"/>
      <c r="I90" s="639"/>
      <c r="J90" s="639"/>
      <c r="K90" s="639"/>
      <c r="L90" s="639"/>
      <c r="M90" s="639"/>
      <c r="N90" s="639"/>
      <c r="O90" s="639"/>
      <c r="P90" s="639"/>
      <c r="Q90" s="639"/>
      <c r="R90" s="639"/>
      <c r="S90" s="639"/>
      <c r="T90" s="639"/>
      <c r="U90" s="639"/>
      <c r="V90" s="639"/>
      <c r="W90" s="639"/>
      <c r="X90" s="639"/>
      <c r="Y90" s="639"/>
      <c r="Z90" s="639"/>
      <c r="AA90" s="639"/>
      <c r="AB90" s="639"/>
      <c r="AC90" s="639"/>
      <c r="AD90" s="639"/>
      <c r="AE90" s="639"/>
      <c r="AF90" s="639"/>
      <c r="AG90" s="639"/>
      <c r="AH90" s="639"/>
      <c r="AI90" s="639"/>
      <c r="AJ90" s="639"/>
      <c r="AK90" s="639"/>
      <c r="AL90" s="639"/>
      <c r="AM90" s="639"/>
      <c r="AN90" s="639"/>
      <c r="AO90" s="639"/>
      <c r="AP90" s="639"/>
      <c r="AQ90" s="639"/>
      <c r="AR90" s="639"/>
      <c r="AS90" s="639"/>
      <c r="AT90" s="639"/>
      <c r="AU90" s="639"/>
      <c r="AV90" s="639"/>
      <c r="AW90" s="639"/>
      <c r="AX90" s="639"/>
      <c r="AY90" s="639"/>
      <c r="AZ90" s="640"/>
    </row>
    <row r="91" spans="1:74" s="600" customFormat="1" ht="18" customHeight="1">
      <c r="A91" s="578">
        <f>IF(S$85&gt;0,1,0)</f>
        <v>0</v>
      </c>
      <c r="B91" s="587"/>
      <c r="C91" s="587"/>
      <c r="D91" s="587" t="s">
        <v>540</v>
      </c>
      <c r="E91" s="639" t="s">
        <v>813</v>
      </c>
      <c r="F91" s="639"/>
      <c r="G91" s="639"/>
      <c r="H91" s="639"/>
      <c r="I91" s="639"/>
      <c r="J91" s="639"/>
      <c r="K91" s="639"/>
      <c r="L91" s="639"/>
      <c r="M91" s="639"/>
      <c r="N91" s="639"/>
      <c r="O91" s="639"/>
      <c r="P91" s="639"/>
      <c r="Q91" s="639"/>
      <c r="R91" s="639"/>
      <c r="S91" s="639"/>
      <c r="T91" s="639"/>
      <c r="U91" s="639"/>
      <c r="V91" s="639"/>
      <c r="W91" s="639"/>
      <c r="X91" s="639"/>
      <c r="Y91" s="639"/>
      <c r="Z91" s="639"/>
      <c r="AA91" s="639"/>
      <c r="AB91" s="639"/>
      <c r="AC91" s="639"/>
      <c r="AD91" s="639"/>
      <c r="AE91" s="639"/>
      <c r="AF91" s="639"/>
      <c r="AG91" s="639"/>
      <c r="AH91" s="639"/>
      <c r="AI91" s="639"/>
      <c r="AJ91" s="639"/>
      <c r="AK91" s="639"/>
      <c r="AL91" s="639"/>
      <c r="AM91" s="639"/>
      <c r="AN91" s="639"/>
      <c r="AO91" s="639"/>
      <c r="AP91" s="639"/>
      <c r="AQ91" s="639"/>
      <c r="AR91" s="639"/>
      <c r="AS91" s="639"/>
      <c r="AT91" s="639"/>
      <c r="AU91" s="639"/>
      <c r="AV91" s="639"/>
      <c r="AW91" s="639"/>
      <c r="AX91" s="639"/>
      <c r="AY91" s="639"/>
      <c r="AZ91" s="640"/>
    </row>
    <row r="92" spans="1:74" s="600" customFormat="1" ht="18" customHeight="1">
      <c r="A92" s="578">
        <f>IF(K$69&gt;0,1,0)</f>
        <v>0</v>
      </c>
      <c r="B92" s="587"/>
      <c r="C92" s="587" t="s">
        <v>411</v>
      </c>
      <c r="D92" s="587" t="s">
        <v>815</v>
      </c>
      <c r="E92" s="639"/>
      <c r="F92" s="639"/>
      <c r="G92" s="639"/>
      <c r="H92" s="639"/>
      <c r="I92" s="639"/>
      <c r="J92" s="639"/>
      <c r="K92" s="639"/>
      <c r="L92" s="639"/>
      <c r="M92" s="639"/>
      <c r="N92" s="639"/>
      <c r="O92" s="639"/>
      <c r="P92" s="639"/>
      <c r="Q92" s="639"/>
      <c r="R92" s="639"/>
      <c r="S92" s="639"/>
      <c r="T92" s="639"/>
      <c r="U92" s="639"/>
      <c r="V92" s="639"/>
      <c r="W92" s="639"/>
      <c r="X92" s="639"/>
      <c r="Y92" s="639"/>
      <c r="Z92" s="639"/>
      <c r="AA92" s="639"/>
      <c r="AB92" s="639"/>
      <c r="AC92" s="639"/>
      <c r="AD92" s="639"/>
      <c r="AE92" s="639"/>
      <c r="AF92" s="639"/>
      <c r="AG92" s="639"/>
      <c r="AH92" s="639"/>
      <c r="AI92" s="639"/>
      <c r="AJ92" s="639"/>
      <c r="AK92" s="639"/>
      <c r="AL92" s="639"/>
      <c r="AM92" s="639"/>
      <c r="AN92" s="639"/>
      <c r="AO92" s="639"/>
      <c r="AP92" s="639"/>
      <c r="AQ92" s="639"/>
      <c r="AR92" s="639"/>
      <c r="AS92" s="639"/>
      <c r="AT92" s="639"/>
      <c r="AU92" s="639"/>
      <c r="AV92" s="639"/>
      <c r="AW92" s="639"/>
      <c r="AX92" s="639"/>
      <c r="AY92" s="639"/>
      <c r="AZ92" s="640"/>
    </row>
    <row r="93" spans="1:74" s="600" customFormat="1" ht="18" customHeight="1">
      <c r="A93" s="578">
        <f t="shared" ref="A93:A100" si="2">IF(K$69&gt;0,1,0)</f>
        <v>0</v>
      </c>
      <c r="B93" s="587"/>
      <c r="C93" s="587"/>
      <c r="D93" s="587" t="s">
        <v>540</v>
      </c>
      <c r="E93" s="639" t="s">
        <v>816</v>
      </c>
      <c r="F93" s="639"/>
      <c r="G93" s="639"/>
      <c r="H93" s="639"/>
      <c r="I93" s="639"/>
      <c r="J93" s="639"/>
      <c r="K93" s="639"/>
      <c r="L93" s="639"/>
      <c r="M93" s="639"/>
      <c r="N93" s="639"/>
      <c r="O93" s="639"/>
      <c r="P93" s="639"/>
      <c r="Q93" s="639"/>
      <c r="R93" s="639"/>
      <c r="S93" s="639"/>
      <c r="T93" s="639"/>
      <c r="U93" s="639"/>
      <c r="V93" s="639"/>
      <c r="W93" s="639"/>
      <c r="X93" s="639"/>
      <c r="Y93" s="639"/>
      <c r="Z93" s="639"/>
      <c r="AA93" s="639"/>
      <c r="AB93" s="639"/>
      <c r="AC93" s="639"/>
      <c r="AD93" s="639"/>
      <c r="AE93" s="639"/>
      <c r="AF93" s="639"/>
      <c r="AG93" s="639"/>
      <c r="AH93" s="639"/>
      <c r="AI93" s="639"/>
      <c r="AJ93" s="639"/>
      <c r="AK93" s="639"/>
      <c r="AL93" s="639"/>
      <c r="AM93" s="639"/>
      <c r="AN93" s="639"/>
      <c r="AO93" s="639"/>
      <c r="AP93" s="639"/>
      <c r="AQ93" s="639"/>
      <c r="AR93" s="639"/>
      <c r="AS93" s="639"/>
      <c r="AT93" s="639"/>
      <c r="AU93" s="639"/>
      <c r="AV93" s="639"/>
      <c r="AW93" s="639"/>
      <c r="AX93" s="639"/>
      <c r="AY93" s="639"/>
      <c r="AZ93" s="640"/>
    </row>
    <row r="94" spans="1:74" s="600" customFormat="1" ht="18" customHeight="1">
      <c r="A94" s="578">
        <f t="shared" si="2"/>
        <v>0</v>
      </c>
      <c r="B94" s="587"/>
      <c r="C94" s="587"/>
      <c r="D94" s="587" t="s">
        <v>540</v>
      </c>
      <c r="E94" s="639" t="s">
        <v>817</v>
      </c>
      <c r="F94" s="639"/>
      <c r="G94" s="639"/>
      <c r="H94" s="639"/>
      <c r="I94" s="639"/>
      <c r="J94" s="639"/>
      <c r="K94" s="639"/>
      <c r="L94" s="639"/>
      <c r="M94" s="639"/>
      <c r="N94" s="639"/>
      <c r="O94" s="639"/>
      <c r="P94" s="639"/>
      <c r="Q94" s="639"/>
      <c r="R94" s="639"/>
      <c r="S94" s="639"/>
      <c r="T94" s="639"/>
      <c r="U94" s="639"/>
      <c r="V94" s="639"/>
      <c r="W94" s="639"/>
      <c r="X94" s="639"/>
      <c r="Y94" s="639"/>
      <c r="Z94" s="639"/>
      <c r="AA94" s="639"/>
      <c r="AB94" s="639"/>
      <c r="AC94" s="639"/>
      <c r="AD94" s="639"/>
      <c r="AE94" s="639"/>
      <c r="AF94" s="639"/>
      <c r="AG94" s="639"/>
      <c r="AH94" s="639"/>
      <c r="AI94" s="639"/>
      <c r="AJ94" s="639"/>
      <c r="AK94" s="639"/>
      <c r="AL94" s="639"/>
      <c r="AM94" s="639"/>
      <c r="AN94" s="639"/>
      <c r="AO94" s="639"/>
      <c r="AP94" s="639"/>
      <c r="AQ94" s="639"/>
      <c r="AR94" s="639"/>
      <c r="AS94" s="639"/>
      <c r="AT94" s="639"/>
      <c r="AU94" s="639"/>
      <c r="AV94" s="639"/>
      <c r="AW94" s="639"/>
      <c r="AX94" s="639"/>
      <c r="AY94" s="639"/>
      <c r="AZ94" s="640"/>
    </row>
    <row r="95" spans="1:74" s="600" customFormat="1" ht="18" customHeight="1">
      <c r="A95" s="578">
        <f t="shared" si="2"/>
        <v>0</v>
      </c>
      <c r="B95" s="587"/>
      <c r="C95" s="587"/>
      <c r="D95" s="587" t="s">
        <v>540</v>
      </c>
      <c r="E95" s="639" t="s">
        <v>818</v>
      </c>
      <c r="F95" s="639"/>
      <c r="G95" s="639"/>
      <c r="H95" s="639"/>
      <c r="I95" s="639"/>
      <c r="J95" s="639"/>
      <c r="K95" s="639"/>
      <c r="L95" s="639"/>
      <c r="M95" s="639"/>
      <c r="N95" s="639"/>
      <c r="O95" s="639"/>
      <c r="P95" s="639"/>
      <c r="Q95" s="639"/>
      <c r="R95" s="639"/>
      <c r="S95" s="639"/>
      <c r="T95" s="639"/>
      <c r="U95" s="639"/>
      <c r="V95" s="639"/>
      <c r="W95" s="639"/>
      <c r="X95" s="639"/>
      <c r="Y95" s="639"/>
      <c r="Z95" s="639"/>
      <c r="AA95" s="639"/>
      <c r="AB95" s="639"/>
      <c r="AC95" s="639"/>
      <c r="AD95" s="639"/>
      <c r="AE95" s="639"/>
      <c r="AF95" s="639"/>
      <c r="AG95" s="639"/>
      <c r="AH95" s="639"/>
      <c r="AI95" s="639"/>
      <c r="AJ95" s="639"/>
      <c r="AK95" s="639"/>
      <c r="AL95" s="639"/>
      <c r="AM95" s="639"/>
      <c r="AN95" s="639"/>
      <c r="AO95" s="639"/>
      <c r="AP95" s="639"/>
      <c r="AQ95" s="639"/>
      <c r="AR95" s="639"/>
      <c r="AS95" s="639"/>
      <c r="AT95" s="639"/>
      <c r="AU95" s="639"/>
      <c r="AV95" s="639"/>
      <c r="AW95" s="639"/>
      <c r="AX95" s="639"/>
      <c r="AY95" s="639"/>
      <c r="AZ95" s="640"/>
    </row>
    <row r="96" spans="1:74" s="600" customFormat="1" ht="18" customHeight="1">
      <c r="A96" s="578">
        <f t="shared" si="2"/>
        <v>0</v>
      </c>
      <c r="B96" s="587"/>
      <c r="C96" s="587"/>
      <c r="D96" s="587" t="s">
        <v>540</v>
      </c>
      <c r="E96" s="639" t="s">
        <v>819</v>
      </c>
      <c r="F96" s="639"/>
      <c r="G96" s="639"/>
      <c r="H96" s="639"/>
      <c r="I96" s="639"/>
      <c r="J96" s="639"/>
      <c r="K96" s="639"/>
      <c r="L96" s="639"/>
      <c r="M96" s="639"/>
      <c r="N96" s="639"/>
      <c r="O96" s="639"/>
      <c r="P96" s="639"/>
      <c r="Q96" s="639"/>
      <c r="R96" s="639"/>
      <c r="S96" s="639"/>
      <c r="T96" s="639"/>
      <c r="U96" s="639"/>
      <c r="V96" s="639"/>
      <c r="W96" s="639"/>
      <c r="X96" s="639"/>
      <c r="Y96" s="639"/>
      <c r="Z96" s="639"/>
      <c r="AA96" s="639"/>
      <c r="AB96" s="639"/>
      <c r="AC96" s="639"/>
      <c r="AD96" s="639"/>
      <c r="AE96" s="639"/>
      <c r="AF96" s="639"/>
      <c r="AG96" s="639"/>
      <c r="AH96" s="639"/>
      <c r="AI96" s="639"/>
      <c r="AJ96" s="639"/>
      <c r="AK96" s="639"/>
      <c r="AL96" s="639"/>
      <c r="AM96" s="639"/>
      <c r="AN96" s="639"/>
      <c r="AO96" s="639"/>
      <c r="AP96" s="639"/>
      <c r="AQ96" s="639"/>
      <c r="AR96" s="639"/>
      <c r="AS96" s="639"/>
      <c r="AT96" s="639"/>
      <c r="AU96" s="639"/>
      <c r="AV96" s="639"/>
      <c r="AW96" s="639"/>
      <c r="AX96" s="639"/>
      <c r="AY96" s="639"/>
      <c r="AZ96" s="640"/>
    </row>
    <row r="97" spans="1:52" s="600" customFormat="1" ht="18" customHeight="1">
      <c r="A97" s="578">
        <f t="shared" si="2"/>
        <v>0</v>
      </c>
      <c r="B97" s="587"/>
      <c r="C97" s="587"/>
      <c r="D97" s="587" t="s">
        <v>540</v>
      </c>
      <c r="E97" s="639" t="s">
        <v>820</v>
      </c>
      <c r="F97" s="639"/>
      <c r="G97" s="639"/>
      <c r="H97" s="639"/>
      <c r="I97" s="639"/>
      <c r="J97" s="639"/>
      <c r="K97" s="639"/>
      <c r="L97" s="639"/>
      <c r="M97" s="639"/>
      <c r="N97" s="639"/>
      <c r="O97" s="639"/>
      <c r="P97" s="639"/>
      <c r="Q97" s="639"/>
      <c r="R97" s="639"/>
      <c r="S97" s="639"/>
      <c r="T97" s="639"/>
      <c r="U97" s="639"/>
      <c r="V97" s="639"/>
      <c r="W97" s="639"/>
      <c r="X97" s="639"/>
      <c r="Y97" s="639"/>
      <c r="Z97" s="639"/>
      <c r="AA97" s="639"/>
      <c r="AB97" s="639"/>
      <c r="AC97" s="639"/>
      <c r="AD97" s="639"/>
      <c r="AE97" s="639"/>
      <c r="AF97" s="639"/>
      <c r="AG97" s="639"/>
      <c r="AH97" s="639"/>
      <c r="AI97" s="639"/>
      <c r="AJ97" s="639"/>
      <c r="AK97" s="639"/>
      <c r="AL97" s="639"/>
      <c r="AM97" s="639"/>
      <c r="AN97" s="639"/>
      <c r="AO97" s="639"/>
      <c r="AP97" s="639"/>
      <c r="AQ97" s="639"/>
      <c r="AR97" s="639"/>
      <c r="AS97" s="639"/>
      <c r="AT97" s="639"/>
      <c r="AU97" s="639"/>
      <c r="AV97" s="639"/>
      <c r="AW97" s="639"/>
      <c r="AX97" s="639"/>
      <c r="AY97" s="639"/>
      <c r="AZ97" s="640"/>
    </row>
    <row r="98" spans="1:52" s="600" customFormat="1" ht="18" customHeight="1">
      <c r="A98" s="578">
        <f t="shared" si="2"/>
        <v>0</v>
      </c>
      <c r="B98" s="587"/>
      <c r="C98" s="587"/>
      <c r="D98" s="587" t="s">
        <v>540</v>
      </c>
      <c r="E98" s="639" t="s">
        <v>821</v>
      </c>
      <c r="F98" s="639"/>
      <c r="G98" s="639"/>
      <c r="H98" s="639"/>
      <c r="I98" s="639"/>
      <c r="J98" s="639"/>
      <c r="K98" s="639"/>
      <c r="L98" s="639"/>
      <c r="M98" s="639"/>
      <c r="N98" s="639"/>
      <c r="O98" s="639"/>
      <c r="P98" s="639"/>
      <c r="Q98" s="639"/>
      <c r="R98" s="639"/>
      <c r="S98" s="639"/>
      <c r="T98" s="639"/>
      <c r="U98" s="639"/>
      <c r="V98" s="639"/>
      <c r="W98" s="639"/>
      <c r="X98" s="639"/>
      <c r="Y98" s="639"/>
      <c r="Z98" s="639"/>
      <c r="AA98" s="639"/>
      <c r="AB98" s="639"/>
      <c r="AC98" s="639"/>
      <c r="AD98" s="639"/>
      <c r="AE98" s="639"/>
      <c r="AF98" s="639"/>
      <c r="AG98" s="639"/>
      <c r="AH98" s="639"/>
      <c r="AI98" s="639"/>
      <c r="AJ98" s="639"/>
      <c r="AK98" s="639"/>
      <c r="AL98" s="639"/>
      <c r="AM98" s="639"/>
      <c r="AN98" s="639"/>
      <c r="AO98" s="639"/>
      <c r="AP98" s="639"/>
      <c r="AQ98" s="639"/>
      <c r="AR98" s="639"/>
      <c r="AS98" s="639"/>
      <c r="AT98" s="639"/>
      <c r="AU98" s="639"/>
      <c r="AV98" s="639"/>
      <c r="AW98" s="639"/>
      <c r="AX98" s="639"/>
      <c r="AY98" s="639"/>
      <c r="AZ98" s="640"/>
    </row>
    <row r="99" spans="1:52" s="600" customFormat="1" ht="18" customHeight="1">
      <c r="A99" s="578">
        <f t="shared" si="2"/>
        <v>0</v>
      </c>
      <c r="B99" s="587"/>
      <c r="C99" s="587"/>
      <c r="D99" s="587" t="s">
        <v>540</v>
      </c>
      <c r="E99" s="639" t="s">
        <v>822</v>
      </c>
      <c r="F99" s="639"/>
      <c r="G99" s="639"/>
      <c r="H99" s="639"/>
      <c r="I99" s="639"/>
      <c r="J99" s="639"/>
      <c r="K99" s="639"/>
      <c r="L99" s="639"/>
      <c r="M99" s="639"/>
      <c r="N99" s="639"/>
      <c r="O99" s="639"/>
      <c r="P99" s="639"/>
      <c r="Q99" s="639"/>
      <c r="R99" s="639"/>
      <c r="S99" s="639"/>
      <c r="T99" s="639"/>
      <c r="U99" s="639"/>
      <c r="V99" s="639"/>
      <c r="W99" s="639"/>
      <c r="X99" s="639"/>
      <c r="Y99" s="639"/>
      <c r="Z99" s="639"/>
      <c r="AA99" s="639"/>
      <c r="AB99" s="639"/>
      <c r="AC99" s="639"/>
      <c r="AD99" s="639"/>
      <c r="AE99" s="639"/>
      <c r="AF99" s="639"/>
      <c r="AG99" s="639"/>
      <c r="AH99" s="639"/>
      <c r="AI99" s="639"/>
      <c r="AJ99" s="639"/>
      <c r="AK99" s="639"/>
      <c r="AL99" s="639"/>
      <c r="AM99" s="639"/>
      <c r="AN99" s="639"/>
      <c r="AO99" s="639"/>
      <c r="AP99" s="639"/>
      <c r="AQ99" s="639"/>
      <c r="AR99" s="639"/>
      <c r="AS99" s="639"/>
      <c r="AT99" s="639"/>
      <c r="AU99" s="639"/>
      <c r="AV99" s="639"/>
      <c r="AW99" s="639"/>
      <c r="AX99" s="639"/>
      <c r="AY99" s="639"/>
      <c r="AZ99" s="640"/>
    </row>
    <row r="100" spans="1:52" s="600" customFormat="1" ht="18" customHeight="1" thickBot="1">
      <c r="A100" s="578">
        <f t="shared" si="2"/>
        <v>0</v>
      </c>
      <c r="B100" s="587"/>
      <c r="C100" s="587"/>
      <c r="D100" s="639"/>
      <c r="E100" s="641"/>
      <c r="F100" s="641"/>
      <c r="G100" s="641"/>
      <c r="H100" s="641"/>
      <c r="I100" s="641"/>
      <c r="J100" s="641"/>
      <c r="K100" s="641"/>
      <c r="L100" s="641"/>
      <c r="M100" s="641"/>
      <c r="N100" s="641"/>
      <c r="O100" s="641"/>
      <c r="P100" s="641"/>
      <c r="Q100" s="641"/>
      <c r="R100" s="641"/>
      <c r="S100" s="641"/>
      <c r="T100" s="641"/>
      <c r="U100" s="641"/>
      <c r="V100" s="641"/>
      <c r="W100" s="641"/>
      <c r="X100" s="641"/>
      <c r="Y100" s="641"/>
      <c r="Z100" s="641"/>
      <c r="AA100" s="641"/>
      <c r="AB100" s="641"/>
      <c r="AC100" s="641"/>
      <c r="AD100" s="641"/>
      <c r="AE100" s="641"/>
      <c r="AF100" s="641"/>
      <c r="AG100" s="641"/>
      <c r="AH100" s="641"/>
      <c r="AI100" s="641"/>
      <c r="AJ100" s="641"/>
      <c r="AK100" s="641"/>
      <c r="AL100" s="641"/>
      <c r="AM100" s="641"/>
      <c r="AN100" s="641"/>
      <c r="AO100" s="641"/>
      <c r="AP100" s="641"/>
      <c r="AQ100" s="641"/>
      <c r="AR100" s="641"/>
      <c r="AS100" s="641"/>
      <c r="AT100" s="641"/>
      <c r="AU100" s="641"/>
      <c r="AV100" s="641"/>
      <c r="AW100" s="641"/>
      <c r="AX100" s="641"/>
      <c r="AY100" s="641"/>
      <c r="AZ100" s="640"/>
    </row>
    <row r="101" spans="1:52" ht="33" thickTop="1" thickBot="1">
      <c r="A101" s="578">
        <f>IF(K$119&gt;0,1,0)</f>
        <v>0</v>
      </c>
      <c r="B101" s="2117" t="s">
        <v>823</v>
      </c>
      <c r="C101" s="2118"/>
      <c r="D101" s="2118"/>
      <c r="E101" s="2118"/>
      <c r="F101" s="2118"/>
      <c r="G101" s="2118"/>
      <c r="H101" s="2118"/>
      <c r="I101" s="2118"/>
      <c r="J101" s="2118"/>
      <c r="K101" s="2118"/>
      <c r="L101" s="2118"/>
      <c r="M101" s="2118"/>
      <c r="N101" s="2118"/>
      <c r="O101" s="2118"/>
      <c r="P101" s="2118"/>
      <c r="Q101" s="2118"/>
      <c r="R101" s="2118"/>
      <c r="S101" s="2118"/>
      <c r="T101" s="2118"/>
      <c r="U101" s="2118"/>
      <c r="V101" s="2118"/>
      <c r="W101" s="2118"/>
      <c r="X101" s="2118"/>
      <c r="Y101" s="2118"/>
      <c r="Z101" s="2118"/>
      <c r="AA101" s="2118"/>
      <c r="AB101" s="2118"/>
      <c r="AC101" s="2118"/>
      <c r="AD101" s="2118"/>
      <c r="AE101" s="2118"/>
      <c r="AF101" s="2118"/>
      <c r="AG101" s="2118"/>
      <c r="AH101" s="2118"/>
      <c r="AI101" s="2118"/>
      <c r="AJ101" s="2118"/>
      <c r="AK101" s="2118"/>
      <c r="AL101" s="2118"/>
      <c r="AM101" s="2118"/>
      <c r="AN101" s="2118"/>
      <c r="AO101" s="2118"/>
      <c r="AP101" s="2118"/>
      <c r="AQ101" s="2118"/>
      <c r="AR101" s="2118"/>
      <c r="AS101" s="2118"/>
      <c r="AT101" s="2118"/>
      <c r="AU101" s="2118"/>
      <c r="AV101" s="2118"/>
      <c r="AW101" s="2118"/>
      <c r="AX101" s="2118"/>
      <c r="AY101" s="2119"/>
      <c r="AZ101" s="574"/>
    </row>
    <row r="102" spans="1:52" s="580" customFormat="1" ht="9.9499999999999993" customHeight="1" thickTop="1">
      <c r="A102" s="578">
        <f t="shared" ref="A102:A135" si="3">IF(K$119&gt;0,1,0)</f>
        <v>0</v>
      </c>
      <c r="B102" s="579"/>
      <c r="C102" s="579"/>
      <c r="D102" s="579"/>
      <c r="E102" s="579"/>
      <c r="F102" s="579"/>
      <c r="G102" s="579"/>
      <c r="H102" s="579"/>
      <c r="I102" s="579"/>
      <c r="J102" s="579"/>
      <c r="K102" s="579"/>
      <c r="L102" s="579"/>
      <c r="M102" s="579"/>
      <c r="N102" s="579"/>
      <c r="O102" s="579"/>
      <c r="P102" s="579"/>
      <c r="Q102" s="579"/>
      <c r="R102" s="579"/>
      <c r="S102" s="579"/>
      <c r="T102" s="579"/>
      <c r="U102" s="579"/>
      <c r="V102" s="579"/>
      <c r="W102" s="579"/>
      <c r="X102" s="579"/>
      <c r="Y102" s="579"/>
      <c r="Z102" s="579"/>
      <c r="AA102" s="579"/>
      <c r="AB102" s="579"/>
      <c r="AC102" s="579"/>
      <c r="AD102" s="579"/>
      <c r="AE102" s="579"/>
      <c r="AF102" s="579"/>
      <c r="AG102" s="579"/>
      <c r="AH102" s="579"/>
      <c r="AI102" s="579"/>
      <c r="AJ102" s="579"/>
      <c r="AK102" s="579"/>
      <c r="AL102" s="579"/>
      <c r="AM102" s="579"/>
      <c r="AN102" s="579"/>
      <c r="AO102" s="579"/>
      <c r="AP102" s="579"/>
      <c r="AQ102" s="579"/>
      <c r="AR102" s="579"/>
      <c r="AS102" s="579"/>
      <c r="AT102" s="579"/>
      <c r="AU102" s="579"/>
      <c r="AV102" s="579"/>
      <c r="AW102" s="579"/>
      <c r="AX102" s="579"/>
      <c r="AY102" s="579"/>
    </row>
    <row r="103" spans="1:52" s="584" customFormat="1" ht="30" customHeight="1">
      <c r="A103" s="578">
        <f t="shared" si="3"/>
        <v>0</v>
      </c>
      <c r="B103" s="581"/>
      <c r="C103" s="581"/>
      <c r="D103" s="581"/>
      <c r="E103" s="581"/>
      <c r="F103" s="2120" t="s">
        <v>768</v>
      </c>
      <c r="G103" s="2120"/>
      <c r="H103" s="2120"/>
      <c r="I103" s="2120"/>
      <c r="J103" s="2120"/>
      <c r="K103" s="2120"/>
      <c r="L103" s="2172">
        <f>+'6-3표준조사(5)'!K154</f>
        <v>0</v>
      </c>
      <c r="M103" s="2121"/>
      <c r="N103" s="2121"/>
      <c r="O103" s="2121"/>
      <c r="P103" s="2121"/>
      <c r="Q103" s="2121"/>
      <c r="R103" s="582"/>
      <c r="S103" s="582"/>
      <c r="T103" s="2120" t="s">
        <v>769</v>
      </c>
      <c r="U103" s="2120"/>
      <c r="V103" s="2120"/>
      <c r="W103" s="2120"/>
      <c r="X103" s="2120"/>
      <c r="Y103" s="2120"/>
      <c r="Z103" s="2172">
        <f>+'6-3표준조사(5)'!L154</f>
        <v>0</v>
      </c>
      <c r="AA103" s="2121"/>
      <c r="AB103" s="2121"/>
      <c r="AC103" s="2121"/>
      <c r="AD103" s="2121"/>
      <c r="AE103" s="2121"/>
      <c r="AF103" s="582"/>
      <c r="AG103" s="582"/>
      <c r="AH103" s="2120" t="s">
        <v>770</v>
      </c>
      <c r="AI103" s="2120"/>
      <c r="AJ103" s="2120"/>
      <c r="AK103" s="2120"/>
      <c r="AL103" s="2120"/>
      <c r="AM103" s="2120"/>
      <c r="AN103" s="2120"/>
      <c r="AO103" s="2121">
        <f>+'6-3표준조사(5)'!R154</f>
        <v>0</v>
      </c>
      <c r="AP103" s="2121"/>
      <c r="AQ103" s="2121"/>
      <c r="AR103" s="2121"/>
      <c r="AS103" s="2121"/>
      <c r="AT103" s="2121"/>
      <c r="AU103" s="583"/>
      <c r="AV103" s="583"/>
      <c r="AW103" s="583"/>
      <c r="AX103" s="583"/>
      <c r="AY103" s="581"/>
    </row>
    <row r="104" spans="1:52" s="580" customFormat="1" ht="14.25" customHeight="1">
      <c r="A104" s="578">
        <f t="shared" si="3"/>
        <v>0</v>
      </c>
      <c r="B104" s="579"/>
      <c r="C104" s="579"/>
      <c r="D104" s="579"/>
      <c r="E104" s="579"/>
      <c r="F104" s="579"/>
      <c r="G104" s="579"/>
      <c r="H104" s="579"/>
      <c r="I104" s="579"/>
      <c r="J104" s="579"/>
      <c r="K104" s="579"/>
      <c r="L104" s="579"/>
      <c r="M104" s="579"/>
      <c r="N104" s="579"/>
      <c r="O104" s="579"/>
      <c r="P104" s="579"/>
      <c r="Q104" s="579"/>
      <c r="R104" s="579"/>
      <c r="S104" s="579"/>
      <c r="T104" s="579"/>
      <c r="U104" s="579"/>
      <c r="V104" s="579"/>
      <c r="W104" s="579"/>
      <c r="X104" s="579"/>
      <c r="Y104" s="579"/>
      <c r="Z104" s="579"/>
      <c r="AA104" s="579"/>
      <c r="AB104" s="579"/>
      <c r="AC104" s="579"/>
      <c r="AD104" s="579"/>
      <c r="AE104" s="579"/>
      <c r="AF104" s="579"/>
      <c r="AG104" s="579"/>
      <c r="AH104" s="579"/>
      <c r="AI104" s="579"/>
      <c r="AJ104" s="579"/>
      <c r="AK104" s="579"/>
      <c r="AL104" s="579"/>
      <c r="AM104" s="579"/>
      <c r="AN104" s="579"/>
      <c r="AO104" s="579"/>
      <c r="AP104" s="579"/>
      <c r="AQ104" s="579"/>
      <c r="AR104" s="579"/>
      <c r="AS104" s="579"/>
      <c r="AT104" s="579"/>
      <c r="AU104" s="579"/>
      <c r="AV104" s="579"/>
      <c r="AW104" s="579"/>
      <c r="AX104" s="579"/>
      <c r="AY104" s="579"/>
    </row>
    <row r="105" spans="1:52" s="586" customFormat="1" ht="20.100000000000001" customHeight="1">
      <c r="A105" s="578">
        <f t="shared" si="3"/>
        <v>0</v>
      </c>
      <c r="B105" s="2116" t="s">
        <v>771</v>
      </c>
      <c r="C105" s="2116"/>
      <c r="D105" s="2116"/>
      <c r="E105" s="2116"/>
      <c r="F105" s="2116"/>
      <c r="G105" s="2116"/>
      <c r="H105" s="2116"/>
      <c r="I105" s="2116"/>
      <c r="J105" s="2116"/>
      <c r="K105" s="2116"/>
      <c r="L105" s="2116"/>
      <c r="M105" s="2116"/>
      <c r="N105" s="2116"/>
      <c r="O105" s="2116"/>
      <c r="P105" s="2116"/>
      <c r="Q105" s="2116"/>
      <c r="R105" s="2116"/>
      <c r="S105" s="2116"/>
      <c r="T105" s="2116"/>
      <c r="U105" s="2116"/>
      <c r="V105" s="2116"/>
      <c r="W105" s="2116"/>
      <c r="X105" s="2116"/>
      <c r="Y105" s="2116"/>
      <c r="Z105" s="2116"/>
      <c r="AA105" s="2116"/>
      <c r="AB105" s="2116"/>
      <c r="AC105" s="2116"/>
      <c r="AD105" s="2116"/>
      <c r="AE105" s="2116"/>
      <c r="AF105" s="2116"/>
      <c r="AG105" s="2116"/>
      <c r="AH105" s="2116"/>
      <c r="AI105" s="2116"/>
      <c r="AJ105" s="2116"/>
      <c r="AK105" s="2116"/>
      <c r="AL105" s="2116"/>
      <c r="AM105" s="2116"/>
      <c r="AN105" s="2116"/>
      <c r="AO105" s="2116"/>
      <c r="AP105" s="2116"/>
      <c r="AQ105" s="2116"/>
      <c r="AR105" s="2116"/>
      <c r="AS105" s="2116"/>
      <c r="AT105" s="2116"/>
      <c r="AU105" s="2116"/>
      <c r="AV105" s="2116"/>
      <c r="AW105" s="2116"/>
      <c r="AX105" s="2116"/>
      <c r="AY105" s="2116"/>
      <c r="AZ105" s="585"/>
    </row>
    <row r="106" spans="1:52" s="586" customFormat="1" ht="18" customHeight="1">
      <c r="A106" s="578">
        <f t="shared" si="3"/>
        <v>0</v>
      </c>
      <c r="B106" s="587"/>
      <c r="C106" s="587" t="s">
        <v>772</v>
      </c>
      <c r="D106" s="588" t="s">
        <v>773</v>
      </c>
      <c r="E106" s="588"/>
      <c r="F106" s="589"/>
      <c r="G106" s="589"/>
      <c r="H106" s="589"/>
      <c r="I106" s="589"/>
      <c r="J106" s="590"/>
      <c r="K106" s="587"/>
      <c r="L106" s="587"/>
      <c r="M106" s="588"/>
      <c r="N106" s="588"/>
      <c r="O106" s="590"/>
      <c r="P106" s="588"/>
      <c r="Q106" s="588"/>
      <c r="R106" s="588"/>
      <c r="S106" s="588"/>
      <c r="T106" s="588"/>
      <c r="U106" s="588"/>
      <c r="V106" s="588"/>
      <c r="W106" s="588"/>
      <c r="X106" s="588"/>
      <c r="Y106" s="588"/>
      <c r="Z106" s="588"/>
      <c r="AA106" s="588"/>
      <c r="AB106" s="588"/>
      <c r="AC106" s="588"/>
      <c r="AD106" s="588"/>
      <c r="AE106" s="588"/>
      <c r="AF106" s="587"/>
      <c r="AG106" s="587"/>
      <c r="AH106" s="587"/>
      <c r="AI106" s="587"/>
      <c r="AJ106" s="587"/>
      <c r="AK106" s="587"/>
      <c r="AL106" s="587"/>
      <c r="AM106" s="587"/>
      <c r="AN106" s="587"/>
      <c r="AO106" s="587"/>
      <c r="AP106" s="587"/>
      <c r="AQ106" s="587"/>
      <c r="AR106" s="587"/>
      <c r="AS106" s="587"/>
      <c r="AT106" s="587"/>
      <c r="AU106" s="587"/>
      <c r="AV106" s="587"/>
      <c r="AW106" s="587"/>
      <c r="AX106" s="587"/>
      <c r="AY106" s="587"/>
    </row>
    <row r="107" spans="1:52" s="586" customFormat="1" ht="18" customHeight="1">
      <c r="A107" s="578">
        <f t="shared" si="3"/>
        <v>0</v>
      </c>
      <c r="B107" s="587"/>
      <c r="C107" s="587"/>
      <c r="D107" s="587" t="s">
        <v>540</v>
      </c>
      <c r="E107" s="588" t="str">
        <f>CONCATENATE(L103," 임반 ",Z103," 소반 은 해발고",'6-3표준조사(5)'!W153,"m ~ ",'6-3표준조사(5)'!W154,"m 사이에 분포한다.")</f>
        <v>0 임반 0 소반 은 해발고m ~ m 사이에 분포한다.</v>
      </c>
      <c r="F107" s="588"/>
      <c r="G107" s="588"/>
      <c r="H107" s="588"/>
      <c r="I107" s="588"/>
      <c r="J107" s="588"/>
      <c r="K107" s="588"/>
      <c r="L107" s="588"/>
      <c r="M107" s="588"/>
      <c r="N107" s="588"/>
      <c r="O107" s="588"/>
      <c r="P107" s="588"/>
      <c r="Q107" s="588"/>
      <c r="R107" s="588"/>
      <c r="S107" s="588"/>
      <c r="T107" s="588"/>
      <c r="U107" s="588"/>
      <c r="V107" s="588"/>
      <c r="W107" s="588"/>
      <c r="X107" s="588"/>
      <c r="Y107" s="588"/>
      <c r="Z107" s="588"/>
      <c r="AA107" s="588"/>
      <c r="AB107" s="588"/>
      <c r="AC107" s="588"/>
      <c r="AD107" s="588"/>
      <c r="AE107" s="588"/>
      <c r="AF107" s="588"/>
      <c r="AG107" s="588"/>
      <c r="AH107" s="588"/>
      <c r="AI107" s="588"/>
      <c r="AJ107" s="591"/>
      <c r="AK107" s="591"/>
      <c r="AL107" s="591"/>
      <c r="AM107" s="588"/>
      <c r="AN107" s="588"/>
      <c r="AO107" s="588"/>
      <c r="AP107" s="588"/>
      <c r="AQ107" s="588"/>
      <c r="AR107" s="588"/>
      <c r="AS107" s="588"/>
      <c r="AT107" s="588"/>
      <c r="AU107" s="588"/>
      <c r="AV107" s="588"/>
      <c r="AW107" s="588"/>
      <c r="AX107" s="588"/>
      <c r="AY107" s="588"/>
    </row>
    <row r="108" spans="1:52" s="586" customFormat="1" ht="18" customHeight="1">
      <c r="A108" s="578">
        <f t="shared" si="3"/>
        <v>0</v>
      </c>
      <c r="B108" s="587"/>
      <c r="C108" s="587"/>
      <c r="D108" s="587" t="s">
        <v>540</v>
      </c>
      <c r="E108" s="587" t="str">
        <f>CONCATENATE("소반의 경사도는 평균 ",'6-3표준조사(5)'!W155,"˚로 ",'6-3표준조사(5)'!P156,"경사이고, 임지의 잔재를 제외하고 장애물은 많지 않다.")</f>
        <v>소반의 경사도는 평균 ˚로 완 (15˚ 이하)경사이고, 임지의 잔재를 제외하고 장애물은 많지 않다.</v>
      </c>
      <c r="F108" s="587"/>
      <c r="G108" s="587"/>
      <c r="H108" s="587"/>
      <c r="I108" s="587"/>
      <c r="J108" s="587"/>
      <c r="K108" s="587"/>
      <c r="L108" s="587"/>
      <c r="M108" s="587"/>
      <c r="N108" s="587"/>
      <c r="O108" s="587"/>
      <c r="P108" s="587"/>
      <c r="Q108" s="587"/>
      <c r="R108" s="587"/>
      <c r="S108" s="587"/>
      <c r="T108" s="587"/>
      <c r="U108" s="587"/>
      <c r="V108" s="587"/>
      <c r="W108" s="587"/>
      <c r="X108" s="587"/>
      <c r="Y108" s="587"/>
      <c r="Z108" s="587"/>
      <c r="AA108" s="587"/>
      <c r="AB108" s="587"/>
      <c r="AC108" s="587"/>
      <c r="AD108" s="587"/>
      <c r="AE108" s="587"/>
      <c r="AF108" s="587"/>
      <c r="AG108" s="587"/>
      <c r="AH108" s="587"/>
      <c r="AI108" s="587"/>
      <c r="AJ108" s="587"/>
      <c r="AK108" s="587"/>
      <c r="AL108" s="587"/>
      <c r="AM108" s="587"/>
      <c r="AN108" s="587"/>
      <c r="AO108" s="587"/>
      <c r="AP108" s="587"/>
      <c r="AQ108" s="587"/>
      <c r="AR108" s="587"/>
      <c r="AS108" s="587"/>
      <c r="AT108" s="587"/>
      <c r="AU108" s="587"/>
      <c r="AV108" s="587"/>
      <c r="AW108" s="587"/>
      <c r="AX108" s="587"/>
      <c r="AY108" s="587"/>
    </row>
    <row r="109" spans="1:52" s="586" customFormat="1" ht="18" customHeight="1">
      <c r="A109" s="578">
        <f t="shared" si="3"/>
        <v>0</v>
      </c>
      <c r="B109" s="587"/>
      <c r="C109" s="587" t="s">
        <v>405</v>
      </c>
      <c r="D109" s="587" t="s">
        <v>777</v>
      </c>
      <c r="E109" s="587"/>
      <c r="F109" s="587"/>
      <c r="G109" s="587"/>
      <c r="H109" s="587"/>
      <c r="I109" s="587"/>
      <c r="J109" s="587"/>
      <c r="K109" s="588"/>
      <c r="L109" s="588"/>
      <c r="M109" s="592"/>
      <c r="N109" s="587"/>
      <c r="O109" s="587"/>
      <c r="P109" s="593"/>
      <c r="Q109" s="593"/>
      <c r="R109" s="593"/>
      <c r="S109" s="593"/>
      <c r="T109" s="593"/>
      <c r="U109" s="587"/>
      <c r="V109" s="587"/>
      <c r="W109" s="587"/>
      <c r="X109" s="587"/>
      <c r="Y109" s="587"/>
      <c r="Z109" s="587"/>
      <c r="AA109" s="587"/>
      <c r="AB109" s="587"/>
      <c r="AC109" s="587"/>
      <c r="AD109" s="587"/>
      <c r="AE109" s="587"/>
      <c r="AF109" s="587"/>
      <c r="AG109" s="587"/>
      <c r="AH109" s="587"/>
      <c r="AI109" s="587"/>
      <c r="AJ109" s="587"/>
      <c r="AK109" s="587"/>
      <c r="AL109" s="587"/>
      <c r="AM109" s="587"/>
      <c r="AN109" s="587"/>
      <c r="AO109" s="587"/>
      <c r="AP109" s="587"/>
      <c r="AQ109" s="587"/>
      <c r="AR109" s="587"/>
      <c r="AS109" s="587"/>
      <c r="AT109" s="587"/>
      <c r="AU109" s="587"/>
      <c r="AV109" s="587"/>
      <c r="AW109" s="587"/>
      <c r="AX109" s="587"/>
      <c r="AY109" s="587"/>
    </row>
    <row r="110" spans="1:52" s="586" customFormat="1" ht="18" customHeight="1">
      <c r="A110" s="578">
        <f t="shared" si="3"/>
        <v>0</v>
      </c>
      <c r="B110" s="587"/>
      <c r="C110" s="587"/>
      <c r="D110" s="587" t="s">
        <v>540</v>
      </c>
      <c r="E110" s="588" t="str">
        <f>CONCATENATE("사업대상지는 ",'6-3표준조사(5)'!N154," ",'6-3표준조사(5)'!O154," ",'6-3표준조사(5)'!P154,"이다." )</f>
        <v>사업대상지는   번지이다.</v>
      </c>
      <c r="F110" s="588"/>
      <c r="G110" s="588"/>
      <c r="H110" s="587"/>
      <c r="I110" s="587"/>
      <c r="J110" s="587"/>
      <c r="K110" s="587"/>
      <c r="L110" s="587"/>
      <c r="M110" s="587"/>
      <c r="N110" s="587"/>
      <c r="O110" s="587"/>
      <c r="P110" s="587"/>
      <c r="Q110" s="587"/>
      <c r="R110" s="587"/>
      <c r="S110" s="587"/>
      <c r="T110" s="587"/>
      <c r="U110" s="587"/>
      <c r="V110" s="587"/>
      <c r="W110" s="587"/>
      <c r="X110" s="587"/>
      <c r="Y110" s="587"/>
      <c r="Z110" s="587"/>
      <c r="AA110" s="587"/>
      <c r="AB110" s="587"/>
      <c r="AC110" s="587"/>
      <c r="AD110" s="587"/>
      <c r="AE110" s="587"/>
      <c r="AF110" s="587"/>
      <c r="AG110" s="587"/>
      <c r="AH110" s="587"/>
      <c r="AI110" s="587"/>
      <c r="AJ110" s="588"/>
      <c r="AK110" s="588"/>
      <c r="AL110" s="588"/>
      <c r="AM110" s="588"/>
      <c r="AN110" s="588"/>
      <c r="AO110" s="588"/>
      <c r="AP110" s="588"/>
      <c r="AQ110" s="588"/>
      <c r="AR110" s="588"/>
      <c r="AS110" s="588"/>
      <c r="AT110" s="588"/>
      <c r="AU110" s="588"/>
      <c r="AV110" s="588"/>
      <c r="AW110" s="588"/>
      <c r="AX110" s="588"/>
      <c r="AY110" s="588"/>
      <c r="AZ110" s="594"/>
    </row>
    <row r="111" spans="1:52" s="586" customFormat="1" ht="18" customHeight="1">
      <c r="A111" s="578">
        <f t="shared" si="3"/>
        <v>0</v>
      </c>
      <c r="B111" s="587"/>
      <c r="C111" s="587"/>
      <c r="D111" s="587" t="s">
        <v>540</v>
      </c>
      <c r="E111" s="588" t="str">
        <f>CONCATENATE("소반내에 묘지 및 조림목이 고사하여 풀베기 작업이 필요없는 지역을 제외한 풀베기사업 대상면적은 ",'6-3표준조사(5)'!Q154,"ha 이다.")</f>
        <v>소반내에 묘지 및 조림목이 고사하여 풀베기 작업이 필요없는 지역을 제외한 풀베기사업 대상면적은 0ha 이다.</v>
      </c>
      <c r="F111" s="588"/>
      <c r="G111" s="588"/>
      <c r="H111" s="588"/>
      <c r="I111" s="588"/>
      <c r="J111" s="588"/>
      <c r="K111" s="588"/>
      <c r="L111" s="588"/>
      <c r="M111" s="588"/>
      <c r="N111" s="588"/>
      <c r="O111" s="588"/>
      <c r="P111" s="588"/>
      <c r="Q111" s="588"/>
      <c r="R111" s="588"/>
      <c r="S111" s="588"/>
      <c r="T111" s="588"/>
      <c r="U111" s="588"/>
      <c r="V111" s="588"/>
      <c r="W111" s="588"/>
      <c r="X111" s="588"/>
      <c r="Y111" s="588"/>
      <c r="Z111" s="588"/>
      <c r="AA111" s="588"/>
      <c r="AB111" s="588"/>
      <c r="AC111" s="588"/>
      <c r="AD111" s="588"/>
      <c r="AE111" s="588"/>
      <c r="AF111" s="588"/>
      <c r="AG111" s="588"/>
      <c r="AH111" s="588"/>
      <c r="AI111" s="588"/>
      <c r="AJ111" s="588"/>
      <c r="AK111" s="588"/>
      <c r="AL111" s="588"/>
      <c r="AM111" s="588"/>
      <c r="AN111" s="588"/>
      <c r="AO111" s="588"/>
      <c r="AP111" s="588"/>
      <c r="AQ111" s="588"/>
      <c r="AR111" s="588"/>
      <c r="AS111" s="588"/>
      <c r="AT111" s="588"/>
      <c r="AU111" s="588"/>
      <c r="AV111" s="588"/>
      <c r="AW111" s="588"/>
      <c r="AX111" s="588"/>
      <c r="AY111" s="588"/>
      <c r="AZ111" s="594"/>
    </row>
    <row r="112" spans="1:52" s="586" customFormat="1" ht="18" customHeight="1">
      <c r="A112" s="578">
        <f t="shared" si="3"/>
        <v>0</v>
      </c>
      <c r="B112" s="587"/>
      <c r="C112" s="587" t="s">
        <v>407</v>
      </c>
      <c r="D112" s="587" t="s">
        <v>779</v>
      </c>
      <c r="E112" s="588"/>
      <c r="F112" s="588"/>
      <c r="G112" s="588"/>
      <c r="H112" s="588"/>
      <c r="I112" s="588"/>
      <c r="J112" s="588"/>
      <c r="K112" s="588"/>
      <c r="L112" s="588"/>
      <c r="M112" s="588"/>
      <c r="N112" s="588"/>
      <c r="O112" s="588"/>
      <c r="P112" s="588"/>
      <c r="Q112" s="588"/>
      <c r="R112" s="588"/>
      <c r="S112" s="588"/>
      <c r="T112" s="588"/>
      <c r="U112" s="588"/>
      <c r="V112" s="588"/>
      <c r="W112" s="588"/>
      <c r="X112" s="588"/>
      <c r="Y112" s="588"/>
      <c r="Z112" s="588"/>
      <c r="AA112" s="588"/>
      <c r="AB112" s="588"/>
      <c r="AC112" s="588"/>
      <c r="AD112" s="588"/>
      <c r="AE112" s="588"/>
      <c r="AF112" s="588"/>
      <c r="AG112" s="588"/>
      <c r="AH112" s="595"/>
      <c r="AI112" s="595"/>
      <c r="AJ112" s="595"/>
      <c r="AK112" s="588"/>
      <c r="AL112" s="588"/>
      <c r="AM112" s="588"/>
      <c r="AN112" s="588"/>
      <c r="AO112" s="588"/>
      <c r="AP112" s="588"/>
      <c r="AQ112" s="588"/>
      <c r="AR112" s="588"/>
      <c r="AS112" s="588"/>
      <c r="AT112" s="588"/>
      <c r="AU112" s="588"/>
      <c r="AV112" s="588"/>
      <c r="AW112" s="588"/>
      <c r="AX112" s="588"/>
      <c r="AY112" s="588"/>
      <c r="AZ112" s="594"/>
    </row>
    <row r="113" spans="1:74" s="586" customFormat="1" ht="18" customHeight="1">
      <c r="A113" s="578">
        <f t="shared" si="3"/>
        <v>0</v>
      </c>
      <c r="B113" s="596"/>
      <c r="C113" s="596"/>
      <c r="D113" s="596" t="s">
        <v>540</v>
      </c>
      <c r="E113" s="597" t="s">
        <v>1751</v>
      </c>
      <c r="F113" s="597"/>
      <c r="G113" s="597"/>
      <c r="H113" s="597"/>
      <c r="I113" s="597"/>
      <c r="J113" s="597"/>
      <c r="K113" s="597"/>
      <c r="L113" s="597"/>
      <c r="M113" s="597"/>
      <c r="N113" s="597"/>
      <c r="O113" s="597"/>
      <c r="P113" s="597"/>
      <c r="Q113" s="597"/>
      <c r="R113" s="597"/>
      <c r="S113" s="597"/>
      <c r="T113" s="597"/>
      <c r="U113" s="597"/>
      <c r="V113" s="597"/>
      <c r="W113" s="597"/>
      <c r="X113" s="597"/>
      <c r="Y113" s="597"/>
      <c r="Z113" s="597"/>
      <c r="AA113" s="597"/>
      <c r="AB113" s="597"/>
      <c r="AC113" s="597"/>
      <c r="AD113" s="597"/>
      <c r="AE113" s="597"/>
      <c r="AF113" s="597"/>
      <c r="AG113" s="597"/>
      <c r="AH113" s="598"/>
      <c r="AI113" s="598"/>
      <c r="AJ113" s="598"/>
      <c r="AK113" s="597"/>
      <c r="AL113" s="597"/>
      <c r="AM113" s="597"/>
      <c r="AN113" s="597"/>
      <c r="AO113" s="597"/>
      <c r="AP113" s="597"/>
      <c r="AQ113" s="597"/>
      <c r="AR113" s="597"/>
      <c r="AS113" s="597"/>
      <c r="AT113" s="597"/>
      <c r="AU113" s="597"/>
      <c r="AV113" s="597"/>
      <c r="AW113" s="597"/>
      <c r="AX113" s="597"/>
      <c r="AY113" s="597"/>
      <c r="AZ113" s="594"/>
    </row>
    <row r="114" spans="1:74" s="586" customFormat="1" ht="14.25" customHeight="1">
      <c r="A114" s="578">
        <f t="shared" si="3"/>
        <v>0</v>
      </c>
      <c r="B114" s="587"/>
      <c r="C114" s="587"/>
      <c r="D114" s="599"/>
      <c r="E114" s="599"/>
      <c r="F114" s="599"/>
      <c r="G114" s="599"/>
      <c r="H114" s="599"/>
      <c r="I114" s="599"/>
      <c r="J114" s="599"/>
      <c r="K114" s="599"/>
      <c r="L114" s="599"/>
      <c r="M114" s="599"/>
      <c r="N114" s="599"/>
      <c r="O114" s="599"/>
      <c r="P114" s="599"/>
      <c r="Q114" s="599"/>
      <c r="R114" s="599"/>
      <c r="S114" s="599"/>
      <c r="T114" s="599"/>
      <c r="U114" s="599"/>
      <c r="V114" s="599"/>
      <c r="W114" s="599"/>
      <c r="X114" s="599"/>
      <c r="Y114" s="599"/>
      <c r="Z114" s="599"/>
      <c r="AA114" s="599"/>
      <c r="AB114" s="599"/>
      <c r="AC114" s="599"/>
      <c r="AD114" s="599"/>
      <c r="AE114" s="599"/>
      <c r="AF114" s="599"/>
      <c r="AG114" s="599"/>
      <c r="AH114" s="599"/>
      <c r="AI114" s="599"/>
      <c r="AJ114" s="599"/>
      <c r="AK114" s="599"/>
      <c r="AL114" s="599"/>
      <c r="AM114" s="599"/>
      <c r="AN114" s="599"/>
      <c r="AO114" s="599"/>
      <c r="AP114" s="599"/>
      <c r="AQ114" s="599"/>
      <c r="AR114" s="599"/>
      <c r="AS114" s="599"/>
      <c r="AT114" s="599"/>
      <c r="AU114" s="599"/>
      <c r="AV114" s="599"/>
      <c r="AW114" s="599"/>
      <c r="AX114" s="599"/>
      <c r="AY114" s="599"/>
      <c r="AZ114" s="594"/>
      <c r="BA114" s="600"/>
      <c r="BB114" s="600"/>
      <c r="BC114" s="600"/>
      <c r="BD114" s="600"/>
      <c r="BE114" s="600"/>
      <c r="BF114" s="600"/>
      <c r="BG114" s="600"/>
      <c r="BH114" s="600"/>
      <c r="BI114" s="600"/>
      <c r="BJ114" s="600"/>
    </row>
    <row r="115" spans="1:74" s="580" customFormat="1" ht="20.100000000000001" customHeight="1">
      <c r="A115" s="578">
        <f t="shared" si="3"/>
        <v>0</v>
      </c>
      <c r="B115" s="2116" t="s">
        <v>780</v>
      </c>
      <c r="C115" s="2116"/>
      <c r="D115" s="2116"/>
      <c r="E115" s="2116"/>
      <c r="F115" s="2116"/>
      <c r="G115" s="2116"/>
      <c r="H115" s="2116"/>
      <c r="I115" s="2116"/>
      <c r="J115" s="2116"/>
      <c r="K115" s="2116"/>
      <c r="L115" s="2116"/>
      <c r="M115" s="2116"/>
      <c r="N115" s="2116"/>
      <c r="O115" s="2116"/>
      <c r="P115" s="2116"/>
      <c r="Q115" s="2116"/>
      <c r="R115" s="2116"/>
      <c r="S115" s="2116"/>
      <c r="T115" s="2116"/>
      <c r="U115" s="2116"/>
      <c r="V115" s="2116"/>
      <c r="W115" s="2116"/>
      <c r="X115" s="2116"/>
      <c r="Y115" s="2116"/>
      <c r="Z115" s="2116"/>
      <c r="AA115" s="2116"/>
      <c r="AB115" s="2116"/>
      <c r="AC115" s="2116"/>
      <c r="AD115" s="2116"/>
      <c r="AE115" s="2116"/>
      <c r="AF115" s="2116"/>
      <c r="AG115" s="2116"/>
      <c r="AH115" s="2116"/>
      <c r="AI115" s="2116"/>
      <c r="AJ115" s="2116"/>
      <c r="AK115" s="2116"/>
      <c r="AL115" s="2116"/>
      <c r="AM115" s="2116"/>
      <c r="AN115" s="2116"/>
      <c r="AO115" s="2116"/>
      <c r="AP115" s="2116"/>
      <c r="AQ115" s="2116"/>
      <c r="AR115" s="2116"/>
      <c r="AS115" s="2116"/>
      <c r="AT115" s="2116"/>
      <c r="AU115" s="2116"/>
      <c r="AV115" s="2116"/>
      <c r="AW115" s="2116"/>
      <c r="AX115" s="2116"/>
      <c r="AY115" s="2116"/>
      <c r="AZ115" s="585"/>
      <c r="BA115" s="600"/>
      <c r="BB115" s="601"/>
      <c r="BC115" s="601"/>
      <c r="BD115" s="601"/>
      <c r="BE115" s="601"/>
      <c r="BF115" s="601"/>
      <c r="BG115" s="601"/>
      <c r="BH115" s="601"/>
      <c r="BI115" s="601"/>
      <c r="BJ115" s="601"/>
    </row>
    <row r="116" spans="1:74" s="601" customFormat="1" ht="20.100000000000001" customHeight="1">
      <c r="A116" s="578">
        <f t="shared" si="3"/>
        <v>0</v>
      </c>
      <c r="B116" s="602"/>
      <c r="C116" s="603" t="s">
        <v>772</v>
      </c>
      <c r="D116" s="603" t="s">
        <v>781</v>
      </c>
      <c r="E116" s="604"/>
      <c r="F116" s="604"/>
      <c r="G116" s="595"/>
      <c r="H116" s="605"/>
      <c r="I116" s="605"/>
      <c r="J116" s="606"/>
      <c r="K116" s="606"/>
      <c r="L116" s="606"/>
      <c r="M116" s="606"/>
      <c r="N116" s="606"/>
      <c r="O116" s="606"/>
      <c r="P116" s="606"/>
      <c r="Q116" s="607"/>
      <c r="R116" s="607"/>
      <c r="S116" s="607"/>
      <c r="T116" s="607"/>
      <c r="U116" s="607"/>
      <c r="V116" s="608"/>
      <c r="W116" s="608"/>
      <c r="X116" s="608"/>
      <c r="Y116" s="608"/>
      <c r="Z116" s="608"/>
      <c r="AA116" s="608"/>
      <c r="AB116" s="608"/>
      <c r="AC116" s="608"/>
      <c r="AD116" s="608"/>
      <c r="AE116" s="608"/>
      <c r="AF116" s="608"/>
      <c r="AG116" s="608"/>
      <c r="AH116" s="609"/>
      <c r="AI116" s="609"/>
      <c r="AJ116" s="609"/>
      <c r="AK116" s="609"/>
      <c r="AL116" s="610"/>
      <c r="AM116" s="610"/>
      <c r="AN116" s="610"/>
      <c r="AO116" s="610"/>
      <c r="AP116" s="610"/>
      <c r="AQ116" s="610"/>
      <c r="AR116" s="610"/>
      <c r="AS116" s="610"/>
      <c r="AT116" s="610"/>
      <c r="AU116" s="610"/>
      <c r="AV116" s="605"/>
      <c r="AW116" s="605"/>
      <c r="AX116" s="605"/>
      <c r="AY116" s="605"/>
      <c r="AZ116" s="611"/>
      <c r="BA116" s="600"/>
      <c r="BB116" s="600"/>
      <c r="BC116" s="600"/>
      <c r="BD116" s="600"/>
      <c r="BE116" s="600"/>
      <c r="BF116" s="600"/>
      <c r="BG116" s="600"/>
      <c r="BH116" s="600"/>
      <c r="BI116" s="600"/>
      <c r="BJ116" s="600"/>
    </row>
    <row r="117" spans="1:74" s="586" customFormat="1" ht="18" customHeight="1">
      <c r="A117" s="578">
        <f t="shared" si="3"/>
        <v>0</v>
      </c>
      <c r="B117" s="612"/>
      <c r="C117" s="2111" t="s">
        <v>782</v>
      </c>
      <c r="D117" s="2111"/>
      <c r="E117" s="2111"/>
      <c r="F117" s="2111"/>
      <c r="G117" s="2111"/>
      <c r="H117" s="2111"/>
      <c r="I117" s="2111"/>
      <c r="J117" s="2111"/>
      <c r="K117" s="2111" t="s">
        <v>783</v>
      </c>
      <c r="L117" s="2111"/>
      <c r="M117" s="2111"/>
      <c r="N117" s="2111"/>
      <c r="O117" s="2111"/>
      <c r="P117" s="2111"/>
      <c r="Q117" s="2111"/>
      <c r="R117" s="2111"/>
      <c r="S117" s="2111" t="s">
        <v>568</v>
      </c>
      <c r="T117" s="2111"/>
      <c r="U117" s="2111"/>
      <c r="V117" s="2111"/>
      <c r="W117" s="2111"/>
      <c r="X117" s="2111"/>
      <c r="Y117" s="2111"/>
      <c r="Z117" s="2111"/>
      <c r="AA117" s="2111" t="s">
        <v>785</v>
      </c>
      <c r="AB117" s="2111"/>
      <c r="AC117" s="2111"/>
      <c r="AD117" s="2111"/>
      <c r="AE117" s="2111"/>
      <c r="AF117" s="2111"/>
      <c r="AG117" s="2111"/>
      <c r="AH117" s="2111"/>
      <c r="AI117" s="2111"/>
      <c r="AJ117" s="2111"/>
      <c r="AK117" s="2111"/>
      <c r="AL117" s="2111"/>
      <c r="AM117" s="2111"/>
      <c r="AN117" s="2111"/>
      <c r="AO117" s="2111"/>
      <c r="AP117" s="2111"/>
      <c r="AQ117" s="2111" t="s">
        <v>1156</v>
      </c>
      <c r="AR117" s="2111"/>
      <c r="AS117" s="2111"/>
      <c r="AT117" s="2111"/>
      <c r="AU117" s="2111"/>
      <c r="AV117" s="2111"/>
      <c r="AW117" s="2111"/>
      <c r="AX117" s="2111"/>
      <c r="AY117" s="612"/>
      <c r="AZ117" s="613"/>
      <c r="BA117" s="601"/>
      <c r="BB117" s="601"/>
      <c r="BC117" s="600"/>
      <c r="BD117" s="600"/>
      <c r="BE117" s="600"/>
      <c r="BF117" s="600"/>
      <c r="BG117" s="600"/>
      <c r="BH117" s="600"/>
      <c r="BI117" s="600"/>
      <c r="BJ117" s="600"/>
    </row>
    <row r="118" spans="1:74" s="586" customFormat="1" ht="18" customHeight="1">
      <c r="A118" s="578">
        <f t="shared" si="3"/>
        <v>0</v>
      </c>
      <c r="B118" s="612"/>
      <c r="C118" s="2111"/>
      <c r="D118" s="2111"/>
      <c r="E118" s="2111"/>
      <c r="F118" s="2111"/>
      <c r="G118" s="2111"/>
      <c r="H118" s="2111"/>
      <c r="I118" s="2111"/>
      <c r="J118" s="2111"/>
      <c r="K118" s="2111"/>
      <c r="L118" s="2111"/>
      <c r="M118" s="2111"/>
      <c r="N118" s="2111"/>
      <c r="O118" s="2111"/>
      <c r="P118" s="2111"/>
      <c r="Q118" s="2111"/>
      <c r="R118" s="2111"/>
      <c r="S118" s="2111"/>
      <c r="T118" s="2111"/>
      <c r="U118" s="2111"/>
      <c r="V118" s="2111"/>
      <c r="W118" s="2111"/>
      <c r="X118" s="2111"/>
      <c r="Y118" s="2111"/>
      <c r="Z118" s="2111"/>
      <c r="AA118" s="2111" t="s">
        <v>786</v>
      </c>
      <c r="AB118" s="2111"/>
      <c r="AC118" s="2111"/>
      <c r="AD118" s="2111"/>
      <c r="AE118" s="2111"/>
      <c r="AF118" s="2111"/>
      <c r="AG118" s="2111"/>
      <c r="AH118" s="2111"/>
      <c r="AI118" s="2111" t="s">
        <v>787</v>
      </c>
      <c r="AJ118" s="2111"/>
      <c r="AK118" s="2111"/>
      <c r="AL118" s="2111"/>
      <c r="AM118" s="2111"/>
      <c r="AN118" s="2111"/>
      <c r="AO118" s="2111"/>
      <c r="AP118" s="2111"/>
      <c r="AQ118" s="2111"/>
      <c r="AR118" s="2111"/>
      <c r="AS118" s="2111"/>
      <c r="AT118" s="2111"/>
      <c r="AU118" s="2111"/>
      <c r="AV118" s="2111"/>
      <c r="AW118" s="2111"/>
      <c r="AX118" s="2111"/>
      <c r="AY118" s="612"/>
      <c r="AZ118" s="613"/>
      <c r="BA118" s="600"/>
      <c r="BB118" s="600"/>
      <c r="BC118" s="600"/>
      <c r="BD118" s="600"/>
      <c r="BE118" s="600"/>
      <c r="BF118" s="600"/>
      <c r="BG118" s="600"/>
      <c r="BH118" s="600"/>
      <c r="BI118" s="600"/>
      <c r="BJ118" s="600"/>
    </row>
    <row r="119" spans="1:74" s="586" customFormat="1" ht="18" customHeight="1">
      <c r="A119" s="578">
        <f t="shared" si="3"/>
        <v>0</v>
      </c>
      <c r="B119" s="614"/>
      <c r="C119" s="2122">
        <f>L103</f>
        <v>0</v>
      </c>
      <c r="D119" s="2123"/>
      <c r="E119" s="2126" t="s">
        <v>564</v>
      </c>
      <c r="F119" s="2126"/>
      <c r="G119" s="2123">
        <f>Z103</f>
        <v>0</v>
      </c>
      <c r="H119" s="2123"/>
      <c r="I119" s="2126" t="s">
        <v>565</v>
      </c>
      <c r="J119" s="2126"/>
      <c r="K119" s="2127">
        <f>'6-3표준조사(5)'!Q154</f>
        <v>0</v>
      </c>
      <c r="L119" s="2127"/>
      <c r="M119" s="2127"/>
      <c r="N119" s="2127"/>
      <c r="O119" s="2127"/>
      <c r="P119" s="2127"/>
      <c r="Q119" s="2127"/>
      <c r="R119" s="2127"/>
      <c r="S119" s="2113">
        <f>'6-3표준조사(5)'!K156</f>
        <v>0</v>
      </c>
      <c r="T119" s="2113"/>
      <c r="U119" s="2113"/>
      <c r="V119" s="2113"/>
      <c r="W119" s="2113"/>
      <c r="X119" s="2113"/>
      <c r="Y119" s="2113"/>
      <c r="Z119" s="2113"/>
      <c r="AA119" s="2129" t="e">
        <f>'6-3표준조사(5)'!Q160</f>
        <v>#DIV/0!</v>
      </c>
      <c r="AB119" s="2129"/>
      <c r="AC119" s="2129"/>
      <c r="AD119" s="2129"/>
      <c r="AE119" s="2129"/>
      <c r="AF119" s="2129"/>
      <c r="AG119" s="2129"/>
      <c r="AH119" s="2129"/>
      <c r="AI119" s="2129" t="e">
        <f>'6-3표준조사(5)'!R160</f>
        <v>#DIV/0!</v>
      </c>
      <c r="AJ119" s="2129"/>
      <c r="AK119" s="2129"/>
      <c r="AL119" s="2129"/>
      <c r="AM119" s="2129"/>
      <c r="AN119" s="2129"/>
      <c r="AO119" s="2129"/>
      <c r="AP119" s="2129"/>
      <c r="AQ119" s="2113">
        <f>'6-3표준조사(5)'!R156</f>
        <v>0</v>
      </c>
      <c r="AR119" s="2113"/>
      <c r="AS119" s="2113"/>
      <c r="AT119" s="2113"/>
      <c r="AU119" s="2113"/>
      <c r="AV119" s="2113"/>
      <c r="AW119" s="2113"/>
      <c r="AX119" s="2113"/>
      <c r="AY119" s="612"/>
      <c r="AZ119" s="613"/>
      <c r="BA119" s="600"/>
      <c r="BB119" s="600"/>
      <c r="BC119" s="601"/>
      <c r="BD119" s="601"/>
      <c r="BE119" s="601"/>
      <c r="BF119" s="601"/>
      <c r="BG119" s="601"/>
      <c r="BH119" s="601"/>
      <c r="BI119" s="601"/>
      <c r="BJ119" s="601"/>
    </row>
    <row r="120" spans="1:74" s="586" customFormat="1" ht="18" customHeight="1">
      <c r="A120" s="578">
        <f t="shared" si="3"/>
        <v>0</v>
      </c>
      <c r="B120" s="614"/>
      <c r="C120" s="2124"/>
      <c r="D120" s="2125"/>
      <c r="E120" s="2125"/>
      <c r="F120" s="2125"/>
      <c r="G120" s="2125"/>
      <c r="H120" s="2125"/>
      <c r="I120" s="2125"/>
      <c r="J120" s="2125"/>
      <c r="K120" s="2128"/>
      <c r="L120" s="2128"/>
      <c r="M120" s="2128"/>
      <c r="N120" s="2128"/>
      <c r="O120" s="2128"/>
      <c r="P120" s="2128"/>
      <c r="Q120" s="2128"/>
      <c r="R120" s="2128"/>
      <c r="S120" s="2114"/>
      <c r="T120" s="2114"/>
      <c r="U120" s="2114"/>
      <c r="V120" s="2114"/>
      <c r="W120" s="2114"/>
      <c r="X120" s="2114"/>
      <c r="Y120" s="2114"/>
      <c r="Z120" s="2114"/>
      <c r="AA120" s="2130"/>
      <c r="AB120" s="2130"/>
      <c r="AC120" s="2130"/>
      <c r="AD120" s="2130"/>
      <c r="AE120" s="2130"/>
      <c r="AF120" s="2130"/>
      <c r="AG120" s="2130"/>
      <c r="AH120" s="2130"/>
      <c r="AI120" s="2130"/>
      <c r="AJ120" s="2130"/>
      <c r="AK120" s="2130"/>
      <c r="AL120" s="2130"/>
      <c r="AM120" s="2130"/>
      <c r="AN120" s="2130"/>
      <c r="AO120" s="2130"/>
      <c r="AP120" s="2130"/>
      <c r="AQ120" s="2114"/>
      <c r="AR120" s="2114"/>
      <c r="AS120" s="2114"/>
      <c r="AT120" s="2114"/>
      <c r="AU120" s="2114"/>
      <c r="AV120" s="2114"/>
      <c r="AW120" s="2114"/>
      <c r="AX120" s="2114"/>
      <c r="AY120" s="612"/>
      <c r="AZ120" s="613"/>
      <c r="BA120" s="600"/>
      <c r="BB120" s="600"/>
      <c r="BC120" s="600"/>
      <c r="BD120" s="600"/>
      <c r="BE120" s="600"/>
      <c r="BF120" s="600"/>
      <c r="BG120" s="600"/>
      <c r="BH120" s="600"/>
      <c r="BI120" s="600"/>
      <c r="BJ120" s="600"/>
    </row>
    <row r="121" spans="1:74" s="586" customFormat="1" ht="18" customHeight="1">
      <c r="A121" s="578">
        <f t="shared" si="3"/>
        <v>0</v>
      </c>
      <c r="B121" s="614"/>
      <c r="C121" s="614" t="s">
        <v>405</v>
      </c>
      <c r="D121" s="614" t="s">
        <v>788</v>
      </c>
      <c r="E121" s="614"/>
      <c r="F121" s="612"/>
      <c r="G121" s="612"/>
      <c r="H121" s="612"/>
      <c r="I121" s="612"/>
      <c r="J121" s="612"/>
      <c r="K121" s="612"/>
      <c r="L121" s="612"/>
      <c r="M121" s="612"/>
      <c r="N121" s="612"/>
      <c r="O121" s="612"/>
      <c r="P121" s="612"/>
      <c r="Q121" s="615"/>
      <c r="R121" s="615"/>
      <c r="S121" s="615"/>
      <c r="T121" s="615"/>
      <c r="U121" s="615"/>
      <c r="V121" s="612"/>
      <c r="W121" s="616"/>
      <c r="X121" s="616"/>
      <c r="Y121" s="616"/>
      <c r="Z121" s="616"/>
      <c r="AA121" s="616"/>
      <c r="AB121" s="616"/>
      <c r="AC121" s="616"/>
      <c r="AD121" s="616"/>
      <c r="AE121" s="616"/>
      <c r="AF121" s="616"/>
      <c r="AG121" s="612"/>
      <c r="AH121" s="617"/>
      <c r="AI121" s="617"/>
      <c r="AJ121" s="617"/>
      <c r="AK121" s="617"/>
      <c r="AL121" s="618"/>
      <c r="AM121" s="618"/>
      <c r="AN121" s="618"/>
      <c r="AO121" s="618"/>
      <c r="AP121" s="618"/>
      <c r="AQ121" s="618"/>
      <c r="AR121" s="618"/>
      <c r="AS121" s="618"/>
      <c r="AT121" s="618"/>
      <c r="AU121" s="618"/>
      <c r="AV121" s="612"/>
      <c r="AW121" s="612"/>
      <c r="AX121" s="612"/>
      <c r="AY121" s="612"/>
      <c r="AZ121" s="613"/>
      <c r="BA121" s="600"/>
      <c r="BB121" s="600"/>
      <c r="BC121" s="600"/>
      <c r="BD121" s="600"/>
      <c r="BE121" s="600"/>
      <c r="BF121" s="600"/>
      <c r="BG121" s="600"/>
      <c r="BH121" s="600"/>
      <c r="BI121" s="600"/>
      <c r="BJ121" s="600"/>
      <c r="BK121" s="600"/>
      <c r="BL121" s="600"/>
      <c r="BM121" s="600"/>
      <c r="BN121" s="600"/>
      <c r="BO121" s="600"/>
      <c r="BP121" s="600"/>
      <c r="BQ121" s="600"/>
      <c r="BR121" s="600"/>
      <c r="BS121" s="600"/>
      <c r="BT121" s="600"/>
      <c r="BU121" s="600"/>
      <c r="BV121" s="600"/>
    </row>
    <row r="122" spans="1:74" s="586" customFormat="1" ht="18" customHeight="1">
      <c r="A122" s="578">
        <f t="shared" si="3"/>
        <v>0</v>
      </c>
      <c r="B122" s="614"/>
      <c r="C122" s="614"/>
      <c r="D122" s="587" t="s">
        <v>540</v>
      </c>
      <c r="E122" s="614" t="str">
        <f>CONCATENATE("식재된 ",S119," 는 활착이 안정된 상태로 신초발달이 양호함" )</f>
        <v>식재된 0 는 활착이 안정된 상태로 신초발달이 양호함</v>
      </c>
      <c r="F122" s="612"/>
      <c r="G122" s="612"/>
      <c r="H122" s="612"/>
      <c r="I122" s="612"/>
      <c r="J122" s="612"/>
      <c r="K122" s="612"/>
      <c r="L122" s="612"/>
      <c r="M122" s="612"/>
      <c r="N122" s="612"/>
      <c r="O122" s="612"/>
      <c r="P122" s="612"/>
      <c r="Q122" s="615"/>
      <c r="R122" s="615"/>
      <c r="S122" s="615"/>
      <c r="T122" s="615"/>
      <c r="U122" s="615"/>
      <c r="V122" s="612"/>
      <c r="W122" s="619"/>
      <c r="X122" s="616"/>
      <c r="Y122" s="616"/>
      <c r="Z122" s="616"/>
      <c r="AA122" s="619"/>
      <c r="AB122" s="616"/>
      <c r="AC122" s="616"/>
      <c r="AD122" s="616"/>
      <c r="AE122" s="619"/>
      <c r="AF122" s="616"/>
      <c r="AG122" s="612"/>
      <c r="AH122" s="617"/>
      <c r="AI122" s="617"/>
      <c r="AJ122" s="617"/>
      <c r="AK122" s="617"/>
      <c r="AL122" s="618"/>
      <c r="AM122" s="618"/>
      <c r="AN122" s="618"/>
      <c r="AO122" s="618"/>
      <c r="AP122" s="618"/>
      <c r="AQ122" s="618"/>
      <c r="AR122" s="618"/>
      <c r="AS122" s="618"/>
      <c r="AT122" s="618"/>
      <c r="AU122" s="618"/>
      <c r="AV122" s="612"/>
      <c r="AW122" s="612"/>
      <c r="AX122" s="612"/>
      <c r="AY122" s="612"/>
      <c r="AZ122" s="613"/>
      <c r="BC122" s="600"/>
      <c r="BD122" s="600"/>
      <c r="BE122" s="600"/>
      <c r="BF122" s="600"/>
      <c r="BG122" s="600"/>
      <c r="BH122" s="600"/>
      <c r="BI122" s="600"/>
      <c r="BJ122" s="600"/>
      <c r="BK122" s="600"/>
      <c r="BL122" s="600"/>
      <c r="BM122" s="600"/>
      <c r="BN122" s="600"/>
      <c r="BO122" s="600"/>
      <c r="BP122" s="600"/>
      <c r="BQ122" s="600"/>
      <c r="BR122" s="600"/>
      <c r="BS122" s="600"/>
      <c r="BT122" s="600"/>
      <c r="BU122" s="600"/>
      <c r="BV122" s="600"/>
    </row>
    <row r="123" spans="1:74" s="586" customFormat="1" ht="18" customHeight="1">
      <c r="A123" s="578">
        <f t="shared" si="3"/>
        <v>0</v>
      </c>
      <c r="B123" s="614"/>
      <c r="C123" s="614"/>
      <c r="D123" s="587" t="s">
        <v>540</v>
      </c>
      <c r="E123" s="614" t="s">
        <v>789</v>
      </c>
      <c r="F123" s="612"/>
      <c r="G123" s="612"/>
      <c r="H123" s="612"/>
      <c r="I123" s="612"/>
      <c r="J123" s="612"/>
      <c r="K123" s="612"/>
      <c r="L123" s="612"/>
      <c r="M123" s="612"/>
      <c r="N123" s="612"/>
      <c r="O123" s="612"/>
      <c r="P123" s="612"/>
      <c r="Q123" s="615"/>
      <c r="R123" s="615"/>
      <c r="S123" s="615"/>
      <c r="T123" s="615"/>
      <c r="U123" s="615"/>
      <c r="V123" s="612"/>
      <c r="W123" s="612"/>
      <c r="X123" s="612"/>
      <c r="Y123" s="612"/>
      <c r="Z123" s="612"/>
      <c r="AA123" s="612"/>
      <c r="AB123" s="612"/>
      <c r="AC123" s="612"/>
      <c r="AD123" s="612"/>
      <c r="AE123" s="612"/>
      <c r="AF123" s="612"/>
      <c r="AG123" s="612"/>
      <c r="AH123" s="617"/>
      <c r="AI123" s="617"/>
      <c r="AJ123" s="617"/>
      <c r="AK123" s="617"/>
      <c r="AL123" s="618"/>
      <c r="AM123" s="618"/>
      <c r="AN123" s="618"/>
      <c r="AO123" s="618"/>
      <c r="AP123" s="618"/>
      <c r="AQ123" s="618"/>
      <c r="AR123" s="618"/>
      <c r="AS123" s="618"/>
      <c r="AT123" s="618"/>
      <c r="AU123" s="618"/>
      <c r="AV123" s="612"/>
      <c r="AW123" s="612"/>
      <c r="AX123" s="612"/>
      <c r="AY123" s="612"/>
      <c r="AZ123" s="613"/>
      <c r="BA123" s="580"/>
      <c r="BB123" s="580"/>
      <c r="BC123" s="580"/>
      <c r="BD123" s="580"/>
      <c r="BE123" s="580"/>
      <c r="BF123" s="580"/>
      <c r="BG123" s="580"/>
      <c r="BH123" s="580"/>
      <c r="BI123" s="580"/>
      <c r="BJ123" s="580"/>
      <c r="BK123" s="601"/>
      <c r="BL123" s="601"/>
      <c r="BM123" s="601"/>
      <c r="BN123" s="601"/>
      <c r="BO123" s="601"/>
      <c r="BP123" s="601"/>
      <c r="BQ123" s="601"/>
      <c r="BR123" s="601"/>
      <c r="BS123" s="601"/>
      <c r="BT123" s="601"/>
      <c r="BU123" s="601"/>
      <c r="BV123" s="601"/>
    </row>
    <row r="124" spans="1:74" s="586" customFormat="1" ht="18" customHeight="1">
      <c r="A124" s="578">
        <f t="shared" si="3"/>
        <v>0</v>
      </c>
      <c r="B124" s="614"/>
      <c r="C124" s="614" t="s">
        <v>407</v>
      </c>
      <c r="D124" s="614" t="s">
        <v>790</v>
      </c>
      <c r="E124" s="614"/>
      <c r="F124" s="612"/>
      <c r="G124" s="612"/>
      <c r="H124" s="612"/>
      <c r="I124" s="612"/>
      <c r="J124" s="612"/>
      <c r="K124" s="612"/>
      <c r="L124" s="612"/>
      <c r="M124" s="612"/>
      <c r="N124" s="612"/>
      <c r="O124" s="612"/>
      <c r="P124" s="612"/>
      <c r="Q124" s="615"/>
      <c r="R124" s="615"/>
      <c r="S124" s="615"/>
      <c r="T124" s="615"/>
      <c r="U124" s="615"/>
      <c r="V124" s="612"/>
      <c r="W124" s="612"/>
      <c r="X124" s="612"/>
      <c r="Y124" s="612"/>
      <c r="Z124" s="612"/>
      <c r="AA124" s="612"/>
      <c r="AB124" s="612"/>
      <c r="AC124" s="612"/>
      <c r="AD124" s="612"/>
      <c r="AE124" s="612"/>
      <c r="AF124" s="612"/>
      <c r="AG124" s="612"/>
      <c r="AH124" s="617"/>
      <c r="AI124" s="617"/>
      <c r="AJ124" s="617"/>
      <c r="AK124" s="617"/>
      <c r="AL124" s="618"/>
      <c r="AM124" s="618"/>
      <c r="AN124" s="618"/>
      <c r="AO124" s="618"/>
      <c r="AP124" s="618"/>
      <c r="AQ124" s="618"/>
      <c r="AR124" s="618"/>
      <c r="AS124" s="618"/>
      <c r="AT124" s="618"/>
      <c r="AU124" s="618"/>
      <c r="AV124" s="612"/>
      <c r="AW124" s="612"/>
      <c r="AX124" s="612"/>
      <c r="AY124" s="612"/>
      <c r="AZ124" s="613"/>
      <c r="BK124" s="600"/>
      <c r="BL124" s="600"/>
      <c r="BM124" s="600"/>
      <c r="BN124" s="600"/>
      <c r="BO124" s="600"/>
      <c r="BP124" s="600"/>
      <c r="BQ124" s="600"/>
      <c r="BR124" s="600"/>
      <c r="BS124" s="600"/>
      <c r="BT124" s="600"/>
      <c r="BU124" s="600"/>
      <c r="BV124" s="600"/>
    </row>
    <row r="125" spans="1:74" s="586" customFormat="1" ht="18" customHeight="1">
      <c r="A125" s="578">
        <f t="shared" si="3"/>
        <v>0</v>
      </c>
      <c r="B125" s="614"/>
      <c r="C125" s="614"/>
      <c r="D125" s="587" t="s">
        <v>540</v>
      </c>
      <c r="E125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125" s="612"/>
      <c r="G125" s="612"/>
      <c r="H125" s="612"/>
      <c r="I125" s="612"/>
      <c r="J125" s="612"/>
      <c r="K125" s="612"/>
      <c r="L125" s="612"/>
      <c r="M125" s="612"/>
      <c r="N125" s="612"/>
      <c r="O125" s="612"/>
      <c r="P125" s="612"/>
      <c r="Q125" s="615"/>
      <c r="R125" s="615"/>
      <c r="S125" s="615"/>
      <c r="T125" s="615"/>
      <c r="U125" s="615"/>
      <c r="V125" s="612"/>
      <c r="W125" s="612"/>
      <c r="X125" s="612"/>
      <c r="Y125" s="612"/>
      <c r="Z125" s="612"/>
      <c r="AA125" s="612"/>
      <c r="AB125" s="612"/>
      <c r="AC125" s="612"/>
      <c r="AD125" s="612"/>
      <c r="AE125" s="612"/>
      <c r="AF125" s="612"/>
      <c r="AG125" s="612"/>
      <c r="AH125" s="617"/>
      <c r="AI125" s="617"/>
      <c r="AJ125" s="617"/>
      <c r="AK125" s="617"/>
      <c r="AL125" s="618"/>
      <c r="AM125" s="618"/>
      <c r="AN125" s="618"/>
      <c r="AO125" s="618"/>
      <c r="AP125" s="618"/>
      <c r="AQ125" s="618"/>
      <c r="AR125" s="618"/>
      <c r="AS125" s="618"/>
      <c r="AT125" s="618"/>
      <c r="AU125" s="618"/>
      <c r="AV125" s="612"/>
      <c r="AW125" s="612"/>
      <c r="AX125" s="612"/>
      <c r="AY125" s="612"/>
      <c r="AZ125" s="613"/>
      <c r="BK125" s="600"/>
      <c r="BL125" s="600"/>
      <c r="BM125" s="600"/>
      <c r="BN125" s="600"/>
      <c r="BO125" s="600"/>
      <c r="BP125" s="600"/>
      <c r="BQ125" s="600"/>
      <c r="BR125" s="600"/>
      <c r="BS125" s="600"/>
      <c r="BT125" s="600"/>
      <c r="BU125" s="600"/>
      <c r="BV125" s="600"/>
    </row>
    <row r="126" spans="1:74" s="586" customFormat="1" ht="18" customHeight="1">
      <c r="A126" s="578">
        <f t="shared" si="3"/>
        <v>0</v>
      </c>
      <c r="B126" s="614"/>
      <c r="C126" s="614"/>
      <c r="D126" s="587" t="s">
        <v>540</v>
      </c>
      <c r="E126" s="614" t="str">
        <f>CONCATENATE("조림목이 자연발생 식생과 경재하고 있으며 조림목은 ",AQ119,"이다." )</f>
        <v>조림목이 자연발생 식생과 경재하고 있으며 조림목은 0이다.</v>
      </c>
      <c r="F126" s="612"/>
      <c r="G126" s="612"/>
      <c r="H126" s="612"/>
      <c r="I126" s="612"/>
      <c r="J126" s="612"/>
      <c r="K126" s="612"/>
      <c r="L126" s="612"/>
      <c r="M126" s="612"/>
      <c r="N126" s="612"/>
      <c r="O126" s="612"/>
      <c r="P126" s="612"/>
      <c r="Q126" s="612"/>
      <c r="R126" s="612"/>
      <c r="S126" s="612"/>
      <c r="T126" s="612"/>
      <c r="U126" s="612"/>
      <c r="V126" s="612"/>
      <c r="W126" s="612"/>
      <c r="X126" s="612"/>
      <c r="Y126" s="612"/>
      <c r="Z126" s="612"/>
      <c r="AA126" s="612"/>
      <c r="AB126" s="612"/>
      <c r="AC126" s="612"/>
      <c r="AD126" s="612"/>
      <c r="AE126" s="612"/>
      <c r="AF126" s="612"/>
      <c r="AG126" s="612"/>
      <c r="AH126" s="617"/>
      <c r="AI126" s="617"/>
      <c r="AJ126" s="617"/>
      <c r="AK126" s="617"/>
      <c r="AL126" s="618"/>
      <c r="AM126" s="618"/>
      <c r="AN126" s="618"/>
      <c r="AO126" s="618"/>
      <c r="AP126" s="618"/>
      <c r="AQ126" s="618"/>
      <c r="AR126" s="618"/>
      <c r="AS126" s="618"/>
      <c r="AT126" s="618"/>
      <c r="AU126" s="618"/>
      <c r="AV126" s="612"/>
      <c r="AW126" s="612"/>
      <c r="AX126" s="612"/>
      <c r="AY126" s="612"/>
      <c r="AZ126" s="613"/>
      <c r="BK126" s="600"/>
      <c r="BL126" s="600"/>
      <c r="BM126" s="600"/>
      <c r="BN126" s="600"/>
      <c r="BO126" s="600"/>
      <c r="BP126" s="600"/>
      <c r="BQ126" s="600"/>
      <c r="BR126" s="600"/>
      <c r="BS126" s="600"/>
      <c r="BT126" s="600"/>
      <c r="BU126" s="600"/>
      <c r="BV126" s="600"/>
    </row>
    <row r="127" spans="1:74" s="586" customFormat="1" ht="13.5" customHeight="1">
      <c r="A127" s="578">
        <f t="shared" si="3"/>
        <v>0</v>
      </c>
      <c r="B127" s="620"/>
      <c r="C127" s="620"/>
      <c r="D127" s="620"/>
      <c r="E127" s="620"/>
      <c r="F127" s="595"/>
      <c r="G127" s="595"/>
      <c r="H127" s="595"/>
      <c r="I127" s="595"/>
      <c r="J127" s="621"/>
      <c r="K127" s="621"/>
      <c r="L127" s="621"/>
      <c r="M127" s="621"/>
      <c r="N127" s="621"/>
      <c r="O127" s="621"/>
      <c r="P127" s="621"/>
      <c r="Q127" s="622"/>
      <c r="R127" s="622"/>
      <c r="S127" s="622"/>
      <c r="T127" s="622"/>
      <c r="U127" s="622"/>
      <c r="V127" s="612"/>
      <c r="W127" s="612"/>
      <c r="X127" s="612"/>
      <c r="Y127" s="612"/>
      <c r="Z127" s="612"/>
      <c r="AA127" s="612"/>
      <c r="AB127" s="612"/>
      <c r="AC127" s="612"/>
      <c r="AD127" s="612"/>
      <c r="AE127" s="612"/>
      <c r="AF127" s="612"/>
      <c r="AG127" s="612"/>
      <c r="AH127" s="623"/>
      <c r="AI127" s="623"/>
      <c r="AJ127" s="623"/>
      <c r="AK127" s="623"/>
      <c r="AL127" s="624"/>
      <c r="AM127" s="624"/>
      <c r="AN127" s="624"/>
      <c r="AO127" s="624"/>
      <c r="AP127" s="624"/>
      <c r="AQ127" s="624"/>
      <c r="AR127" s="624"/>
      <c r="AS127" s="624"/>
      <c r="AT127" s="624"/>
      <c r="AU127" s="624"/>
      <c r="AV127" s="595"/>
      <c r="AW127" s="595"/>
      <c r="AX127" s="595"/>
      <c r="AY127" s="595"/>
      <c r="AZ127" s="613"/>
      <c r="BK127" s="600"/>
      <c r="BL127" s="600"/>
      <c r="BM127" s="600"/>
      <c r="BN127" s="600"/>
      <c r="BO127" s="600"/>
      <c r="BP127" s="600"/>
      <c r="BQ127" s="600"/>
      <c r="BR127" s="600"/>
      <c r="BS127" s="600"/>
      <c r="BT127" s="600"/>
      <c r="BU127" s="600"/>
      <c r="BV127" s="600"/>
    </row>
    <row r="128" spans="1:74" s="601" customFormat="1" ht="19.5" customHeight="1">
      <c r="A128" s="578">
        <f t="shared" si="3"/>
        <v>0</v>
      </c>
      <c r="B128" s="2116" t="s">
        <v>791</v>
      </c>
      <c r="C128" s="2116"/>
      <c r="D128" s="2116"/>
      <c r="E128" s="2116"/>
      <c r="F128" s="2116"/>
      <c r="G128" s="2116"/>
      <c r="H128" s="2116"/>
      <c r="I128" s="2116"/>
      <c r="J128" s="2116"/>
      <c r="K128" s="2116"/>
      <c r="L128" s="2116"/>
      <c r="M128" s="2116"/>
      <c r="N128" s="2116"/>
      <c r="O128" s="2116"/>
      <c r="P128" s="2116"/>
      <c r="Q128" s="2116"/>
      <c r="R128" s="2116"/>
      <c r="S128" s="2116"/>
      <c r="T128" s="2116"/>
      <c r="U128" s="2116"/>
      <c r="V128" s="2116"/>
      <c r="W128" s="2116"/>
      <c r="X128" s="2116"/>
      <c r="Y128" s="2116"/>
      <c r="Z128" s="2116"/>
      <c r="AA128" s="2116"/>
      <c r="AB128" s="2116"/>
      <c r="AC128" s="2116"/>
      <c r="AD128" s="2116"/>
      <c r="AE128" s="2116"/>
      <c r="AF128" s="2116"/>
      <c r="AG128" s="2116"/>
      <c r="AH128" s="2116"/>
      <c r="AI128" s="2116"/>
      <c r="AJ128" s="2116"/>
      <c r="AK128" s="2116"/>
      <c r="AL128" s="2116"/>
      <c r="AM128" s="2116"/>
      <c r="AN128" s="2116"/>
      <c r="AO128" s="2116"/>
      <c r="AP128" s="2116"/>
      <c r="AQ128" s="2116"/>
      <c r="AR128" s="2116"/>
      <c r="AS128" s="2116"/>
      <c r="AT128" s="2116"/>
      <c r="AU128" s="2116"/>
      <c r="AV128" s="2116"/>
      <c r="AW128" s="2116"/>
      <c r="AX128" s="2116"/>
      <c r="AY128" s="2116"/>
      <c r="AZ128" s="625"/>
      <c r="BB128" s="600"/>
      <c r="BC128" s="600"/>
      <c r="BD128" s="600"/>
      <c r="BE128" s="600"/>
      <c r="BF128" s="600"/>
      <c r="BG128" s="600"/>
      <c r="BH128" s="600"/>
      <c r="BI128" s="600"/>
      <c r="BJ128" s="600"/>
      <c r="BK128" s="600"/>
      <c r="BL128" s="600"/>
      <c r="BM128" s="600"/>
      <c r="BN128" s="600"/>
      <c r="BO128" s="600"/>
      <c r="BP128" s="600"/>
      <c r="BQ128" s="600"/>
      <c r="BR128" s="600"/>
      <c r="BS128" s="600"/>
      <c r="BT128" s="600"/>
      <c r="BU128" s="600"/>
      <c r="BV128" s="600"/>
    </row>
    <row r="129" spans="1:74" s="601" customFormat="1" ht="18" customHeight="1">
      <c r="A129" s="578">
        <f t="shared" si="3"/>
        <v>0</v>
      </c>
      <c r="B129" s="1230"/>
      <c r="C129" s="587" t="s">
        <v>772</v>
      </c>
      <c r="D129" s="588" t="s">
        <v>793</v>
      </c>
      <c r="E129" s="588"/>
      <c r="F129" s="588"/>
      <c r="G129" s="588"/>
      <c r="H129" s="588"/>
      <c r="I129" s="588"/>
      <c r="J129" s="627"/>
      <c r="K129" s="627"/>
      <c r="L129" s="627"/>
      <c r="M129" s="627"/>
      <c r="N129" s="627"/>
      <c r="O129" s="627"/>
      <c r="P129" s="627"/>
      <c r="Q129" s="627"/>
      <c r="R129" s="627"/>
      <c r="S129" s="627"/>
      <c r="T129" s="627"/>
      <c r="U129" s="627"/>
      <c r="V129" s="627"/>
      <c r="W129" s="627"/>
      <c r="X129" s="627"/>
      <c r="Y129" s="627"/>
      <c r="Z129" s="627"/>
      <c r="AA129" s="627"/>
      <c r="AB129" s="627"/>
      <c r="AC129" s="627"/>
      <c r="AD129" s="627"/>
      <c r="AE129" s="627"/>
      <c r="AF129" s="627"/>
      <c r="AG129" s="627"/>
      <c r="AH129" s="627"/>
      <c r="AI129" s="627"/>
      <c r="AJ129" s="627"/>
      <c r="AK129" s="627"/>
      <c r="AL129" s="627"/>
      <c r="AM129" s="627"/>
      <c r="AN129" s="627"/>
      <c r="AO129" s="627"/>
      <c r="AP129" s="627"/>
      <c r="AQ129" s="627"/>
      <c r="AR129" s="627"/>
      <c r="AS129" s="627"/>
      <c r="AT129" s="627"/>
      <c r="AU129" s="627"/>
      <c r="AV129" s="627"/>
      <c r="AW129" s="627"/>
      <c r="AX129" s="627"/>
      <c r="AY129" s="627"/>
      <c r="AZ129" s="625"/>
      <c r="BB129" s="600"/>
      <c r="BC129" s="600"/>
      <c r="BD129" s="600"/>
      <c r="BE129" s="600"/>
      <c r="BF129" s="600"/>
      <c r="BG129" s="600"/>
      <c r="BH129" s="600"/>
      <c r="BI129" s="600"/>
      <c r="BJ129" s="600"/>
      <c r="BK129" s="600"/>
      <c r="BL129" s="600"/>
      <c r="BM129" s="600"/>
      <c r="BN129" s="600"/>
      <c r="BO129" s="600"/>
      <c r="BP129" s="600"/>
      <c r="BQ129" s="600"/>
      <c r="BR129" s="600"/>
      <c r="BS129" s="600"/>
      <c r="BT129" s="600"/>
      <c r="BU129" s="600"/>
      <c r="BV129" s="600"/>
    </row>
    <row r="130" spans="1:74" s="600" customFormat="1" ht="18" customHeight="1">
      <c r="A130" s="578">
        <f t="shared" si="3"/>
        <v>0</v>
      </c>
      <c r="B130" s="587"/>
      <c r="C130" s="587"/>
      <c r="D130" s="587" t="s">
        <v>540</v>
      </c>
      <c r="E130" s="588" t="str">
        <f>CONCATENATE("조림목이 정상적으로 생육하기 위해서는 조림목을 제외한 모든 식생을 제거하여야 하므로 ",AO103,"로 적용한다.")</f>
        <v>조림목이 정상적으로 생육하기 위해서는 조림목을 제외한 모든 식생을 제거하여야 하므로 0로 적용한다.</v>
      </c>
      <c r="F130" s="588"/>
      <c r="G130" s="588"/>
      <c r="H130" s="588"/>
      <c r="I130" s="588"/>
      <c r="J130" s="589"/>
      <c r="K130" s="588"/>
      <c r="L130" s="588"/>
      <c r="M130" s="588"/>
      <c r="N130" s="588"/>
      <c r="O130" s="588"/>
      <c r="P130" s="588"/>
      <c r="Q130" s="588"/>
      <c r="R130" s="588"/>
      <c r="S130" s="588"/>
      <c r="T130" s="588"/>
      <c r="U130" s="588"/>
      <c r="V130" s="588"/>
      <c r="W130" s="588"/>
      <c r="X130" s="588"/>
      <c r="Y130" s="588"/>
      <c r="Z130" s="588"/>
      <c r="AA130" s="588"/>
      <c r="AB130" s="588"/>
      <c r="AC130" s="588"/>
      <c r="AD130" s="588"/>
      <c r="AE130" s="588"/>
      <c r="AF130" s="588"/>
      <c r="AG130" s="588"/>
      <c r="AH130" s="588"/>
      <c r="AI130" s="588"/>
      <c r="AJ130" s="588"/>
      <c r="AK130" s="588"/>
      <c r="AL130" s="588"/>
      <c r="AM130" s="588"/>
      <c r="AN130" s="588"/>
      <c r="AO130" s="588"/>
      <c r="AP130" s="588"/>
      <c r="AQ130" s="588"/>
      <c r="AR130" s="588"/>
      <c r="AS130" s="588"/>
      <c r="AT130" s="588"/>
      <c r="AU130" s="588"/>
      <c r="AV130" s="588"/>
      <c r="AW130" s="588"/>
      <c r="AX130" s="588"/>
      <c r="AY130" s="588"/>
      <c r="AZ130" s="628"/>
      <c r="BB130" s="601"/>
      <c r="BC130" s="601"/>
      <c r="BD130" s="601"/>
      <c r="BE130" s="601"/>
      <c r="BF130" s="601"/>
      <c r="BG130" s="601"/>
      <c r="BH130" s="601"/>
      <c r="BI130" s="601"/>
      <c r="BJ130" s="601"/>
      <c r="BK130" s="601"/>
      <c r="BL130" s="601"/>
      <c r="BM130" s="601"/>
      <c r="BN130" s="601"/>
      <c r="BO130" s="601"/>
      <c r="BP130" s="601"/>
      <c r="BQ130" s="601"/>
      <c r="BR130" s="601"/>
      <c r="BS130" s="601"/>
      <c r="BT130" s="601"/>
      <c r="BU130" s="601"/>
      <c r="BV130" s="601"/>
    </row>
    <row r="131" spans="1:74" s="600" customFormat="1" ht="18" customHeight="1">
      <c r="A131" s="578">
        <f t="shared" si="3"/>
        <v>0</v>
      </c>
      <c r="B131" s="587"/>
      <c r="C131" s="587" t="s">
        <v>405</v>
      </c>
      <c r="D131" s="588" t="s">
        <v>795</v>
      </c>
      <c r="E131" s="588"/>
      <c r="F131" s="588"/>
      <c r="G131" s="588"/>
      <c r="H131" s="588"/>
      <c r="I131" s="588"/>
      <c r="J131" s="588"/>
      <c r="K131" s="588"/>
      <c r="L131" s="588"/>
      <c r="M131" s="588"/>
      <c r="N131" s="588"/>
      <c r="O131" s="588"/>
      <c r="P131" s="588"/>
      <c r="Q131" s="588"/>
      <c r="R131" s="588"/>
      <c r="S131" s="588"/>
      <c r="T131" s="588"/>
      <c r="U131" s="588"/>
      <c r="V131" s="588"/>
      <c r="W131" s="588"/>
      <c r="X131" s="588"/>
      <c r="Y131" s="588"/>
      <c r="Z131" s="588"/>
      <c r="AA131" s="588"/>
      <c r="AB131" s="588"/>
      <c r="AC131" s="588"/>
      <c r="AD131" s="588"/>
      <c r="AE131" s="588"/>
      <c r="AF131" s="588"/>
      <c r="AG131" s="588"/>
      <c r="AH131" s="588"/>
      <c r="AI131" s="588"/>
      <c r="AJ131" s="588"/>
      <c r="AK131" s="588"/>
      <c r="AL131" s="588"/>
      <c r="AM131" s="588"/>
      <c r="AN131" s="588"/>
      <c r="AO131" s="588"/>
      <c r="AP131" s="588"/>
      <c r="AQ131" s="588"/>
      <c r="AR131" s="588"/>
      <c r="AS131" s="588"/>
      <c r="AT131" s="588"/>
      <c r="AU131" s="588"/>
      <c r="AV131" s="588"/>
      <c r="AW131" s="588"/>
      <c r="AX131" s="588"/>
      <c r="AY131" s="588"/>
      <c r="AZ131" s="628"/>
    </row>
    <row r="132" spans="1:74" s="600" customFormat="1" ht="18" customHeight="1">
      <c r="A132" s="578">
        <f t="shared" si="3"/>
        <v>0</v>
      </c>
      <c r="B132" s="587"/>
      <c r="C132" s="2111" t="s">
        <v>796</v>
      </c>
      <c r="D132" s="2111"/>
      <c r="E132" s="2111"/>
      <c r="F132" s="2111"/>
      <c r="G132" s="2111"/>
      <c r="H132" s="2111"/>
      <c r="I132" s="2111"/>
      <c r="J132" s="2111"/>
      <c r="K132" s="2111"/>
      <c r="L132" s="2111"/>
      <c r="M132" s="2111"/>
      <c r="N132" s="2111"/>
      <c r="O132" s="2111"/>
      <c r="P132" s="2111"/>
      <c r="Q132" s="2111"/>
      <c r="R132" s="2111"/>
      <c r="S132" s="2111"/>
      <c r="T132" s="2111"/>
      <c r="U132" s="2111"/>
      <c r="V132" s="2111"/>
      <c r="W132" s="2111"/>
      <c r="X132" s="2111"/>
      <c r="Y132" s="2111"/>
      <c r="Z132" s="2111"/>
      <c r="AA132" s="2111" t="s">
        <v>797</v>
      </c>
      <c r="AB132" s="2111"/>
      <c r="AC132" s="2111"/>
      <c r="AD132" s="2111"/>
      <c r="AE132" s="2111"/>
      <c r="AF132" s="2111"/>
      <c r="AG132" s="2111"/>
      <c r="AH132" s="2111"/>
      <c r="AI132" s="2111"/>
      <c r="AJ132" s="2111"/>
      <c r="AK132" s="2111"/>
      <c r="AL132" s="2111"/>
      <c r="AM132" s="2111"/>
      <c r="AN132" s="2111"/>
      <c r="AO132" s="2111"/>
      <c r="AP132" s="2111"/>
      <c r="AQ132" s="2111"/>
      <c r="AR132" s="2111"/>
      <c r="AS132" s="2111"/>
      <c r="AT132" s="2111"/>
      <c r="AU132" s="2111"/>
      <c r="AV132" s="2111"/>
      <c r="AW132" s="2111"/>
      <c r="AX132" s="2111"/>
      <c r="AY132" s="587"/>
      <c r="AZ132" s="586"/>
    </row>
    <row r="133" spans="1:74" s="586" customFormat="1" ht="18" customHeight="1">
      <c r="A133" s="578">
        <f t="shared" si="3"/>
        <v>0</v>
      </c>
      <c r="B133" s="629"/>
      <c r="C133" s="2111" t="s">
        <v>798</v>
      </c>
      <c r="D133" s="2111"/>
      <c r="E133" s="2111"/>
      <c r="F133" s="2111"/>
      <c r="G133" s="2111"/>
      <c r="H133" s="2111"/>
      <c r="I133" s="2111"/>
      <c r="J133" s="2111"/>
      <c r="K133" s="2111" t="s">
        <v>799</v>
      </c>
      <c r="L133" s="2111"/>
      <c r="M133" s="2111"/>
      <c r="N133" s="2111"/>
      <c r="O133" s="2111"/>
      <c r="P133" s="2111"/>
      <c r="Q133" s="2111"/>
      <c r="R133" s="2111"/>
      <c r="S133" s="2111" t="s">
        <v>800</v>
      </c>
      <c r="T133" s="2111"/>
      <c r="U133" s="2111"/>
      <c r="V133" s="2111"/>
      <c r="W133" s="2111"/>
      <c r="X133" s="2111"/>
      <c r="Y133" s="2111"/>
      <c r="Z133" s="2111"/>
      <c r="AA133" s="2111" t="s">
        <v>572</v>
      </c>
      <c r="AB133" s="2111"/>
      <c r="AC133" s="2111"/>
      <c r="AD133" s="2111"/>
      <c r="AE133" s="2111"/>
      <c r="AF133" s="2111"/>
      <c r="AG133" s="2111"/>
      <c r="AH133" s="2111"/>
      <c r="AI133" s="2111" t="s">
        <v>573</v>
      </c>
      <c r="AJ133" s="2111"/>
      <c r="AK133" s="2111"/>
      <c r="AL133" s="2111"/>
      <c r="AM133" s="2111"/>
      <c r="AN133" s="2111"/>
      <c r="AO133" s="2111"/>
      <c r="AP133" s="2111"/>
      <c r="AQ133" s="2111" t="s">
        <v>574</v>
      </c>
      <c r="AR133" s="2111"/>
      <c r="AS133" s="2111"/>
      <c r="AT133" s="2111"/>
      <c r="AU133" s="2111"/>
      <c r="AV133" s="2111"/>
      <c r="AW133" s="2111"/>
      <c r="AX133" s="2111"/>
      <c r="AY133" s="629"/>
      <c r="AZ133" s="585"/>
      <c r="BB133" s="600"/>
      <c r="BC133" s="600"/>
      <c r="BD133" s="600"/>
      <c r="BE133" s="600"/>
      <c r="BF133" s="600"/>
      <c r="BG133" s="600"/>
      <c r="BH133" s="600"/>
      <c r="BI133" s="600"/>
      <c r="BJ133" s="600"/>
      <c r="BK133" s="600"/>
      <c r="BL133" s="600"/>
      <c r="BM133" s="600"/>
      <c r="BN133" s="600"/>
      <c r="BO133" s="600"/>
      <c r="BP133" s="600"/>
      <c r="BQ133" s="600"/>
      <c r="BR133" s="600"/>
      <c r="BS133" s="600"/>
      <c r="BT133" s="600"/>
      <c r="BU133" s="600"/>
      <c r="BV133" s="600"/>
    </row>
    <row r="134" spans="1:74" s="580" customFormat="1" ht="18" customHeight="1">
      <c r="A134" s="578">
        <f t="shared" si="3"/>
        <v>0</v>
      </c>
      <c r="B134" s="612"/>
      <c r="C134" s="2111" t="s">
        <v>536</v>
      </c>
      <c r="D134" s="2111"/>
      <c r="E134" s="2111"/>
      <c r="F134" s="2111"/>
      <c r="G134" s="2111"/>
      <c r="H134" s="2111"/>
      <c r="I134" s="2111"/>
      <c r="J134" s="2111"/>
      <c r="K134" s="2111" t="s">
        <v>805</v>
      </c>
      <c r="L134" s="2111"/>
      <c r="M134" s="2111"/>
      <c r="N134" s="2111"/>
      <c r="O134" s="2111"/>
      <c r="P134" s="2111"/>
      <c r="Q134" s="2111"/>
      <c r="R134" s="2111"/>
      <c r="S134" s="2112"/>
      <c r="T134" s="2112"/>
      <c r="U134" s="2112"/>
      <c r="V134" s="2112"/>
      <c r="W134" s="2112"/>
      <c r="X134" s="2112"/>
      <c r="Y134" s="2112"/>
      <c r="Z134" s="2112"/>
      <c r="AA134" s="2113" t="str">
        <f>'6-3표준조사(5)'!P156</f>
        <v>완 (15˚ 이하)</v>
      </c>
      <c r="AB134" s="2113"/>
      <c r="AC134" s="2113"/>
      <c r="AD134" s="2113"/>
      <c r="AE134" s="2113"/>
      <c r="AF134" s="2113"/>
      <c r="AG134" s="2113"/>
      <c r="AH134" s="2113"/>
      <c r="AI134" s="2113" t="str">
        <f>'6-3표준조사(5)'!Q156</f>
        <v>개소당5ha이상</v>
      </c>
      <c r="AJ134" s="2113"/>
      <c r="AK134" s="2113"/>
      <c r="AL134" s="2113"/>
      <c r="AM134" s="2113"/>
      <c r="AN134" s="2113"/>
      <c r="AO134" s="2113"/>
      <c r="AP134" s="2113"/>
      <c r="AQ134" s="2113">
        <f>'6-3표준조사(5)'!R156</f>
        <v>0</v>
      </c>
      <c r="AR134" s="2113"/>
      <c r="AS134" s="2113"/>
      <c r="AT134" s="2113"/>
      <c r="AU134" s="2113"/>
      <c r="AV134" s="2113"/>
      <c r="AW134" s="2113"/>
      <c r="AX134" s="2113"/>
      <c r="AY134" s="612"/>
      <c r="AZ134" s="613"/>
    </row>
    <row r="135" spans="1:74" s="586" customFormat="1" ht="18" customHeight="1">
      <c r="A135" s="578">
        <f t="shared" si="3"/>
        <v>0</v>
      </c>
      <c r="B135" s="612"/>
      <c r="C135" s="2111" t="s">
        <v>538</v>
      </c>
      <c r="D135" s="2111"/>
      <c r="E135" s="2111"/>
      <c r="F135" s="2111"/>
      <c r="G135" s="2111"/>
      <c r="H135" s="2111"/>
      <c r="I135" s="2111"/>
      <c r="J135" s="2111"/>
      <c r="K135" s="2111" t="s">
        <v>807</v>
      </c>
      <c r="L135" s="2111"/>
      <c r="M135" s="2111"/>
      <c r="N135" s="2111"/>
      <c r="O135" s="2111"/>
      <c r="P135" s="2111"/>
      <c r="Q135" s="2111"/>
      <c r="R135" s="2111"/>
      <c r="S135" s="2115">
        <f>K119</f>
        <v>0</v>
      </c>
      <c r="T135" s="2115"/>
      <c r="U135" s="2115"/>
      <c r="V135" s="2115"/>
      <c r="W135" s="2115"/>
      <c r="X135" s="2115"/>
      <c r="Y135" s="2115"/>
      <c r="Z135" s="2115"/>
      <c r="AA135" s="2114"/>
      <c r="AB135" s="2114"/>
      <c r="AC135" s="2114"/>
      <c r="AD135" s="2114"/>
      <c r="AE135" s="2114"/>
      <c r="AF135" s="2114"/>
      <c r="AG135" s="2114"/>
      <c r="AH135" s="2114"/>
      <c r="AI135" s="2114"/>
      <c r="AJ135" s="2114"/>
      <c r="AK135" s="2114"/>
      <c r="AL135" s="2114"/>
      <c r="AM135" s="2114"/>
      <c r="AN135" s="2114"/>
      <c r="AO135" s="2114"/>
      <c r="AP135" s="2114"/>
      <c r="AQ135" s="2114"/>
      <c r="AR135" s="2114"/>
      <c r="AS135" s="2114"/>
      <c r="AT135" s="2114"/>
      <c r="AU135" s="2114"/>
      <c r="AV135" s="2114"/>
      <c r="AW135" s="2114"/>
      <c r="AX135" s="2114"/>
      <c r="AY135" s="612"/>
      <c r="AZ135" s="613"/>
    </row>
    <row r="136" spans="1:74" s="586" customFormat="1" ht="18" hidden="1" customHeight="1">
      <c r="A136" s="578">
        <f>IF(S$134&gt;0,1,0)</f>
        <v>0</v>
      </c>
      <c r="B136" s="630"/>
      <c r="C136" s="630" t="s">
        <v>407</v>
      </c>
      <c r="D136" s="630" t="s">
        <v>536</v>
      </c>
      <c r="E136" s="630"/>
      <c r="F136" s="630"/>
      <c r="G136" s="631"/>
      <c r="H136" s="631"/>
      <c r="I136" s="631"/>
      <c r="J136" s="631"/>
      <c r="K136" s="631"/>
      <c r="L136" s="618"/>
      <c r="M136" s="618"/>
      <c r="N136" s="618"/>
      <c r="O136" s="618"/>
      <c r="P136" s="618"/>
      <c r="Q136" s="632"/>
      <c r="R136" s="632"/>
      <c r="S136" s="632"/>
      <c r="T136" s="632"/>
      <c r="U136" s="632"/>
      <c r="V136" s="612"/>
      <c r="W136" s="612"/>
      <c r="X136" s="612"/>
      <c r="Y136" s="612"/>
      <c r="Z136" s="633"/>
      <c r="AA136" s="612"/>
      <c r="AB136" s="612"/>
      <c r="AC136" s="612"/>
      <c r="AD136" s="634"/>
      <c r="AE136" s="612"/>
      <c r="AF136" s="612"/>
      <c r="AG136" s="612"/>
      <c r="AH136" s="635"/>
      <c r="AI136" s="635"/>
      <c r="AJ136" s="635"/>
      <c r="AK136" s="635"/>
      <c r="AL136" s="635"/>
      <c r="AM136" s="635"/>
      <c r="AN136" s="635"/>
      <c r="AO136" s="635"/>
      <c r="AP136" s="635"/>
      <c r="AQ136" s="636"/>
      <c r="AR136" s="636"/>
      <c r="AS136" s="636"/>
      <c r="AT136" s="636"/>
      <c r="AU136" s="637"/>
      <c r="AV136" s="637"/>
      <c r="AW136" s="637"/>
      <c r="AX136" s="637"/>
      <c r="AY136" s="637"/>
      <c r="AZ136" s="638"/>
    </row>
    <row r="137" spans="1:74" s="586" customFormat="1" ht="18" hidden="1" customHeight="1">
      <c r="A137" s="578">
        <f>IF(S$134&gt;0,1,0)</f>
        <v>0</v>
      </c>
      <c r="B137" s="587"/>
      <c r="C137" s="587"/>
      <c r="D137" s="587" t="s">
        <v>540</v>
      </c>
      <c r="E137" s="587" t="s">
        <v>809</v>
      </c>
      <c r="F137" s="587"/>
      <c r="G137" s="587"/>
      <c r="H137" s="587"/>
      <c r="I137" s="587"/>
      <c r="J137" s="634"/>
      <c r="K137" s="634"/>
      <c r="L137" s="634"/>
      <c r="M137" s="634"/>
      <c r="N137" s="587"/>
      <c r="O137" s="587"/>
      <c r="P137" s="587"/>
      <c r="Q137" s="587"/>
      <c r="R137" s="587"/>
      <c r="S137" s="587"/>
      <c r="T137" s="632"/>
      <c r="U137" s="632"/>
      <c r="V137" s="632"/>
      <c r="W137" s="632"/>
      <c r="X137" s="587"/>
      <c r="Y137" s="587"/>
      <c r="Z137" s="587"/>
      <c r="AA137" s="587"/>
      <c r="AB137" s="632"/>
      <c r="AC137" s="632"/>
      <c r="AD137" s="632"/>
      <c r="AE137" s="632"/>
      <c r="AF137" s="587"/>
      <c r="AG137" s="587"/>
      <c r="AH137" s="587"/>
      <c r="AI137" s="587"/>
      <c r="AJ137" s="587"/>
      <c r="AK137" s="587"/>
      <c r="AL137" s="587"/>
      <c r="AM137" s="587"/>
      <c r="AN137" s="587"/>
      <c r="AO137" s="587"/>
      <c r="AP137" s="587"/>
      <c r="AQ137" s="587"/>
      <c r="AR137" s="587"/>
      <c r="AS137" s="587"/>
      <c r="AT137" s="587"/>
      <c r="AU137" s="587"/>
      <c r="AV137" s="587"/>
      <c r="AW137" s="587"/>
      <c r="AX137" s="587"/>
      <c r="AY137" s="587"/>
    </row>
    <row r="138" spans="1:74" s="600" customFormat="1" ht="18" hidden="1" customHeight="1">
      <c r="A138" s="578">
        <f>IF(S$134&gt;0,1,0)</f>
        <v>0</v>
      </c>
      <c r="B138" s="587"/>
      <c r="C138" s="587"/>
      <c r="D138" s="587" t="s">
        <v>540</v>
      </c>
      <c r="E138" s="588" t="s">
        <v>810</v>
      </c>
      <c r="F138" s="588"/>
      <c r="G138" s="588"/>
      <c r="H138" s="588"/>
      <c r="I138" s="588"/>
      <c r="J138" s="588"/>
      <c r="K138" s="588"/>
      <c r="L138" s="588"/>
      <c r="M138" s="588"/>
      <c r="N138" s="588"/>
      <c r="O138" s="588"/>
      <c r="P138" s="588"/>
      <c r="Q138" s="588"/>
      <c r="R138" s="588"/>
      <c r="S138" s="588"/>
      <c r="T138" s="588"/>
      <c r="U138" s="588"/>
      <c r="V138" s="588"/>
      <c r="W138" s="588"/>
      <c r="X138" s="588"/>
      <c r="Y138" s="588"/>
      <c r="Z138" s="588"/>
      <c r="AA138" s="588"/>
      <c r="AB138" s="588"/>
      <c r="AC138" s="588"/>
      <c r="AD138" s="588"/>
      <c r="AE138" s="588"/>
      <c r="AF138" s="588"/>
      <c r="AG138" s="588"/>
      <c r="AH138" s="588"/>
      <c r="AI138" s="588"/>
      <c r="AJ138" s="588"/>
      <c r="AK138" s="588"/>
      <c r="AL138" s="588"/>
      <c r="AM138" s="588"/>
      <c r="AN138" s="588"/>
      <c r="AO138" s="588"/>
      <c r="AP138" s="588"/>
      <c r="AQ138" s="588"/>
      <c r="AR138" s="588"/>
      <c r="AS138" s="588"/>
      <c r="AT138" s="588"/>
      <c r="AU138" s="588"/>
      <c r="AV138" s="588"/>
      <c r="AW138" s="588"/>
      <c r="AX138" s="588"/>
      <c r="AY138" s="588"/>
      <c r="AZ138" s="628"/>
    </row>
    <row r="139" spans="1:74" s="601" customFormat="1" ht="18" customHeight="1">
      <c r="A139" s="578">
        <f>IF(S$135&gt;0,1,0)</f>
        <v>0</v>
      </c>
      <c r="B139" s="587"/>
      <c r="C139" s="587" t="s">
        <v>811</v>
      </c>
      <c r="D139" s="587"/>
      <c r="E139" s="639"/>
      <c r="F139" s="639"/>
      <c r="G139" s="639"/>
      <c r="H139" s="639"/>
      <c r="I139" s="639"/>
      <c r="J139" s="639"/>
      <c r="K139" s="639"/>
      <c r="L139" s="639"/>
      <c r="M139" s="639"/>
      <c r="N139" s="639"/>
      <c r="O139" s="639"/>
      <c r="P139" s="639"/>
      <c r="Q139" s="639"/>
      <c r="R139" s="639"/>
      <c r="S139" s="639"/>
      <c r="T139" s="639"/>
      <c r="U139" s="639"/>
      <c r="V139" s="639"/>
      <c r="W139" s="639"/>
      <c r="X139" s="639"/>
      <c r="Y139" s="639"/>
      <c r="Z139" s="639"/>
      <c r="AA139" s="639"/>
      <c r="AB139" s="639"/>
      <c r="AC139" s="639"/>
      <c r="AD139" s="639"/>
      <c r="AE139" s="639"/>
      <c r="AF139" s="639"/>
      <c r="AG139" s="639"/>
      <c r="AH139" s="639"/>
      <c r="AI139" s="639"/>
      <c r="AJ139" s="639"/>
      <c r="AK139" s="639"/>
      <c r="AL139" s="639"/>
      <c r="AM139" s="639"/>
      <c r="AN139" s="639"/>
      <c r="AO139" s="639"/>
      <c r="AP139" s="639"/>
      <c r="AQ139" s="639"/>
      <c r="AR139" s="639"/>
      <c r="AS139" s="639"/>
      <c r="AT139" s="639"/>
      <c r="AU139" s="639"/>
      <c r="AV139" s="639"/>
      <c r="AW139" s="639"/>
      <c r="AX139" s="639"/>
      <c r="AY139" s="639"/>
      <c r="AZ139" s="640"/>
    </row>
    <row r="140" spans="1:74" s="600" customFormat="1" ht="18" customHeight="1">
      <c r="A140" s="578">
        <f>IF(S$135&gt;0,1,0)</f>
        <v>0</v>
      </c>
      <c r="B140" s="587"/>
      <c r="C140" s="587"/>
      <c r="D140" s="587" t="s">
        <v>540</v>
      </c>
      <c r="E140" s="639" t="s">
        <v>812</v>
      </c>
      <c r="F140" s="639"/>
      <c r="G140" s="639"/>
      <c r="H140" s="639"/>
      <c r="I140" s="639"/>
      <c r="J140" s="639"/>
      <c r="K140" s="639"/>
      <c r="L140" s="639"/>
      <c r="M140" s="639"/>
      <c r="N140" s="639"/>
      <c r="O140" s="639"/>
      <c r="P140" s="639"/>
      <c r="Q140" s="639"/>
      <c r="R140" s="639"/>
      <c r="S140" s="639"/>
      <c r="T140" s="639"/>
      <c r="U140" s="639"/>
      <c r="V140" s="639"/>
      <c r="W140" s="639"/>
      <c r="X140" s="639"/>
      <c r="Y140" s="639"/>
      <c r="Z140" s="639"/>
      <c r="AA140" s="639"/>
      <c r="AB140" s="639"/>
      <c r="AC140" s="639"/>
      <c r="AD140" s="639"/>
      <c r="AE140" s="639"/>
      <c r="AF140" s="639"/>
      <c r="AG140" s="639"/>
      <c r="AH140" s="639"/>
      <c r="AI140" s="639"/>
      <c r="AJ140" s="639"/>
      <c r="AK140" s="639"/>
      <c r="AL140" s="639"/>
      <c r="AM140" s="639"/>
      <c r="AN140" s="639"/>
      <c r="AO140" s="639"/>
      <c r="AP140" s="639"/>
      <c r="AQ140" s="639"/>
      <c r="AR140" s="639"/>
      <c r="AS140" s="639"/>
      <c r="AT140" s="639"/>
      <c r="AU140" s="639"/>
      <c r="AV140" s="639"/>
      <c r="AW140" s="639"/>
      <c r="AX140" s="639"/>
      <c r="AY140" s="639"/>
      <c r="AZ140" s="640"/>
    </row>
    <row r="141" spans="1:74" s="600" customFormat="1" ht="18" customHeight="1">
      <c r="A141" s="578">
        <f>IF(S$135&gt;0,1,0)</f>
        <v>0</v>
      </c>
      <c r="B141" s="587"/>
      <c r="C141" s="587"/>
      <c r="D141" s="587" t="s">
        <v>540</v>
      </c>
      <c r="E141" s="639" t="s">
        <v>813</v>
      </c>
      <c r="F141" s="639"/>
      <c r="G141" s="639"/>
      <c r="H141" s="639"/>
      <c r="I141" s="639"/>
      <c r="J141" s="639"/>
      <c r="K141" s="639"/>
      <c r="L141" s="639"/>
      <c r="M141" s="639"/>
      <c r="N141" s="639"/>
      <c r="O141" s="639"/>
      <c r="P141" s="639"/>
      <c r="Q141" s="639"/>
      <c r="R141" s="639"/>
      <c r="S141" s="639"/>
      <c r="T141" s="639"/>
      <c r="U141" s="639"/>
      <c r="V141" s="639"/>
      <c r="W141" s="639"/>
      <c r="X141" s="639"/>
      <c r="Y141" s="639"/>
      <c r="Z141" s="639"/>
      <c r="AA141" s="639"/>
      <c r="AB141" s="639"/>
      <c r="AC141" s="639"/>
      <c r="AD141" s="639"/>
      <c r="AE141" s="639"/>
      <c r="AF141" s="639"/>
      <c r="AG141" s="639"/>
      <c r="AH141" s="639"/>
      <c r="AI141" s="639"/>
      <c r="AJ141" s="639"/>
      <c r="AK141" s="639"/>
      <c r="AL141" s="639"/>
      <c r="AM141" s="639"/>
      <c r="AN141" s="639"/>
      <c r="AO141" s="639"/>
      <c r="AP141" s="639"/>
      <c r="AQ141" s="639"/>
      <c r="AR141" s="639"/>
      <c r="AS141" s="639"/>
      <c r="AT141" s="639"/>
      <c r="AU141" s="639"/>
      <c r="AV141" s="639"/>
      <c r="AW141" s="639"/>
      <c r="AX141" s="639"/>
      <c r="AY141" s="639"/>
      <c r="AZ141" s="640"/>
    </row>
    <row r="142" spans="1:74" s="600" customFormat="1" ht="18" customHeight="1">
      <c r="A142" s="578">
        <f t="shared" ref="A142:A150" si="4">IF(K$119&gt;0,1,0)</f>
        <v>0</v>
      </c>
      <c r="B142" s="587"/>
      <c r="C142" s="587" t="s">
        <v>411</v>
      </c>
      <c r="D142" s="587" t="s">
        <v>815</v>
      </c>
      <c r="E142" s="639"/>
      <c r="F142" s="639"/>
      <c r="G142" s="639"/>
      <c r="H142" s="639"/>
      <c r="I142" s="639"/>
      <c r="J142" s="639"/>
      <c r="K142" s="639"/>
      <c r="L142" s="639"/>
      <c r="M142" s="639"/>
      <c r="N142" s="639"/>
      <c r="O142" s="639"/>
      <c r="P142" s="639"/>
      <c r="Q142" s="639"/>
      <c r="R142" s="639"/>
      <c r="S142" s="639"/>
      <c r="T142" s="639"/>
      <c r="U142" s="639"/>
      <c r="V142" s="639"/>
      <c r="W142" s="639"/>
      <c r="X142" s="639"/>
      <c r="Y142" s="639"/>
      <c r="Z142" s="639"/>
      <c r="AA142" s="639"/>
      <c r="AB142" s="639"/>
      <c r="AC142" s="639"/>
      <c r="AD142" s="639"/>
      <c r="AE142" s="639"/>
      <c r="AF142" s="639"/>
      <c r="AG142" s="639"/>
      <c r="AH142" s="639"/>
      <c r="AI142" s="639"/>
      <c r="AJ142" s="639"/>
      <c r="AK142" s="639"/>
      <c r="AL142" s="639"/>
      <c r="AM142" s="639"/>
      <c r="AN142" s="639"/>
      <c r="AO142" s="639"/>
      <c r="AP142" s="639"/>
      <c r="AQ142" s="639"/>
      <c r="AR142" s="639"/>
      <c r="AS142" s="639"/>
      <c r="AT142" s="639"/>
      <c r="AU142" s="639"/>
      <c r="AV142" s="639"/>
      <c r="AW142" s="639"/>
      <c r="AX142" s="639"/>
      <c r="AY142" s="639"/>
      <c r="AZ142" s="640"/>
    </row>
    <row r="143" spans="1:74" s="600" customFormat="1" ht="18" customHeight="1">
      <c r="A143" s="578">
        <f t="shared" si="4"/>
        <v>0</v>
      </c>
      <c r="B143" s="587"/>
      <c r="C143" s="587"/>
      <c r="D143" s="587" t="s">
        <v>540</v>
      </c>
      <c r="E143" s="639" t="s">
        <v>816</v>
      </c>
      <c r="F143" s="639"/>
      <c r="G143" s="639"/>
      <c r="H143" s="639"/>
      <c r="I143" s="639"/>
      <c r="J143" s="639"/>
      <c r="K143" s="639"/>
      <c r="L143" s="639"/>
      <c r="M143" s="639"/>
      <c r="N143" s="639"/>
      <c r="O143" s="639"/>
      <c r="P143" s="639"/>
      <c r="Q143" s="639"/>
      <c r="R143" s="639"/>
      <c r="S143" s="639"/>
      <c r="T143" s="639"/>
      <c r="U143" s="639"/>
      <c r="V143" s="639"/>
      <c r="W143" s="639"/>
      <c r="X143" s="639"/>
      <c r="Y143" s="639"/>
      <c r="Z143" s="639"/>
      <c r="AA143" s="639"/>
      <c r="AB143" s="639"/>
      <c r="AC143" s="639"/>
      <c r="AD143" s="639"/>
      <c r="AE143" s="639"/>
      <c r="AF143" s="639"/>
      <c r="AG143" s="639"/>
      <c r="AH143" s="639"/>
      <c r="AI143" s="639"/>
      <c r="AJ143" s="639"/>
      <c r="AK143" s="639"/>
      <c r="AL143" s="639"/>
      <c r="AM143" s="639"/>
      <c r="AN143" s="639"/>
      <c r="AO143" s="639"/>
      <c r="AP143" s="639"/>
      <c r="AQ143" s="639"/>
      <c r="AR143" s="639"/>
      <c r="AS143" s="639"/>
      <c r="AT143" s="639"/>
      <c r="AU143" s="639"/>
      <c r="AV143" s="639"/>
      <c r="AW143" s="639"/>
      <c r="AX143" s="639"/>
      <c r="AY143" s="639"/>
      <c r="AZ143" s="640"/>
    </row>
    <row r="144" spans="1:74" s="600" customFormat="1" ht="18" customHeight="1">
      <c r="A144" s="578">
        <f t="shared" si="4"/>
        <v>0</v>
      </c>
      <c r="B144" s="587"/>
      <c r="C144" s="587"/>
      <c r="D144" s="587" t="s">
        <v>540</v>
      </c>
      <c r="E144" s="639" t="s">
        <v>817</v>
      </c>
      <c r="F144" s="639"/>
      <c r="G144" s="639"/>
      <c r="H144" s="639"/>
      <c r="I144" s="639"/>
      <c r="J144" s="639"/>
      <c r="K144" s="639"/>
      <c r="L144" s="639"/>
      <c r="M144" s="639"/>
      <c r="N144" s="639"/>
      <c r="O144" s="639"/>
      <c r="P144" s="639"/>
      <c r="Q144" s="639"/>
      <c r="R144" s="639"/>
      <c r="S144" s="639"/>
      <c r="T144" s="639"/>
      <c r="U144" s="639"/>
      <c r="V144" s="639"/>
      <c r="W144" s="639"/>
      <c r="X144" s="639"/>
      <c r="Y144" s="639"/>
      <c r="Z144" s="639"/>
      <c r="AA144" s="639"/>
      <c r="AB144" s="639"/>
      <c r="AC144" s="639"/>
      <c r="AD144" s="639"/>
      <c r="AE144" s="639"/>
      <c r="AF144" s="639"/>
      <c r="AG144" s="639"/>
      <c r="AH144" s="639"/>
      <c r="AI144" s="639"/>
      <c r="AJ144" s="639"/>
      <c r="AK144" s="639"/>
      <c r="AL144" s="639"/>
      <c r="AM144" s="639"/>
      <c r="AN144" s="639"/>
      <c r="AO144" s="639"/>
      <c r="AP144" s="639"/>
      <c r="AQ144" s="639"/>
      <c r="AR144" s="639"/>
      <c r="AS144" s="639"/>
      <c r="AT144" s="639"/>
      <c r="AU144" s="639"/>
      <c r="AV144" s="639"/>
      <c r="AW144" s="639"/>
      <c r="AX144" s="639"/>
      <c r="AY144" s="639"/>
      <c r="AZ144" s="640"/>
    </row>
    <row r="145" spans="1:52" s="600" customFormat="1" ht="18" customHeight="1">
      <c r="A145" s="578">
        <f t="shared" si="4"/>
        <v>0</v>
      </c>
      <c r="B145" s="587"/>
      <c r="C145" s="587"/>
      <c r="D145" s="587" t="s">
        <v>540</v>
      </c>
      <c r="E145" s="639" t="s">
        <v>818</v>
      </c>
      <c r="F145" s="639"/>
      <c r="G145" s="639"/>
      <c r="H145" s="639"/>
      <c r="I145" s="639"/>
      <c r="J145" s="639"/>
      <c r="K145" s="639"/>
      <c r="L145" s="639"/>
      <c r="M145" s="639"/>
      <c r="N145" s="639"/>
      <c r="O145" s="639"/>
      <c r="P145" s="639"/>
      <c r="Q145" s="639"/>
      <c r="R145" s="639"/>
      <c r="S145" s="639"/>
      <c r="T145" s="639"/>
      <c r="U145" s="639"/>
      <c r="V145" s="639"/>
      <c r="W145" s="639"/>
      <c r="X145" s="639"/>
      <c r="Y145" s="639"/>
      <c r="Z145" s="639"/>
      <c r="AA145" s="639"/>
      <c r="AB145" s="639"/>
      <c r="AC145" s="639"/>
      <c r="AD145" s="639"/>
      <c r="AE145" s="639"/>
      <c r="AF145" s="639"/>
      <c r="AG145" s="639"/>
      <c r="AH145" s="639"/>
      <c r="AI145" s="639"/>
      <c r="AJ145" s="639"/>
      <c r="AK145" s="639"/>
      <c r="AL145" s="639"/>
      <c r="AM145" s="639"/>
      <c r="AN145" s="639"/>
      <c r="AO145" s="639"/>
      <c r="AP145" s="639"/>
      <c r="AQ145" s="639"/>
      <c r="AR145" s="639"/>
      <c r="AS145" s="639"/>
      <c r="AT145" s="639"/>
      <c r="AU145" s="639"/>
      <c r="AV145" s="639"/>
      <c r="AW145" s="639"/>
      <c r="AX145" s="639"/>
      <c r="AY145" s="639"/>
      <c r="AZ145" s="640"/>
    </row>
    <row r="146" spans="1:52" s="600" customFormat="1" ht="18" customHeight="1">
      <c r="A146" s="578">
        <f t="shared" si="4"/>
        <v>0</v>
      </c>
      <c r="B146" s="587"/>
      <c r="C146" s="587"/>
      <c r="D146" s="587" t="s">
        <v>540</v>
      </c>
      <c r="E146" s="639" t="s">
        <v>819</v>
      </c>
      <c r="F146" s="639"/>
      <c r="G146" s="639"/>
      <c r="H146" s="639"/>
      <c r="I146" s="639"/>
      <c r="J146" s="639"/>
      <c r="K146" s="639"/>
      <c r="L146" s="639"/>
      <c r="M146" s="639"/>
      <c r="N146" s="639"/>
      <c r="O146" s="639"/>
      <c r="P146" s="639"/>
      <c r="Q146" s="639"/>
      <c r="R146" s="639"/>
      <c r="S146" s="639"/>
      <c r="T146" s="639"/>
      <c r="U146" s="639"/>
      <c r="V146" s="639"/>
      <c r="W146" s="639"/>
      <c r="X146" s="639"/>
      <c r="Y146" s="639"/>
      <c r="Z146" s="639"/>
      <c r="AA146" s="639"/>
      <c r="AB146" s="639"/>
      <c r="AC146" s="639"/>
      <c r="AD146" s="639"/>
      <c r="AE146" s="639"/>
      <c r="AF146" s="639"/>
      <c r="AG146" s="639"/>
      <c r="AH146" s="639"/>
      <c r="AI146" s="639"/>
      <c r="AJ146" s="639"/>
      <c r="AK146" s="639"/>
      <c r="AL146" s="639"/>
      <c r="AM146" s="639"/>
      <c r="AN146" s="639"/>
      <c r="AO146" s="639"/>
      <c r="AP146" s="639"/>
      <c r="AQ146" s="639"/>
      <c r="AR146" s="639"/>
      <c r="AS146" s="639"/>
      <c r="AT146" s="639"/>
      <c r="AU146" s="639"/>
      <c r="AV146" s="639"/>
      <c r="AW146" s="639"/>
      <c r="AX146" s="639"/>
      <c r="AY146" s="639"/>
      <c r="AZ146" s="640"/>
    </row>
    <row r="147" spans="1:52" s="600" customFormat="1" ht="18" customHeight="1">
      <c r="A147" s="578">
        <f t="shared" si="4"/>
        <v>0</v>
      </c>
      <c r="B147" s="587"/>
      <c r="C147" s="587"/>
      <c r="D147" s="587" t="s">
        <v>540</v>
      </c>
      <c r="E147" s="639" t="s">
        <v>820</v>
      </c>
      <c r="F147" s="639"/>
      <c r="G147" s="639"/>
      <c r="H147" s="639"/>
      <c r="I147" s="639"/>
      <c r="J147" s="639"/>
      <c r="K147" s="639"/>
      <c r="L147" s="639"/>
      <c r="M147" s="639"/>
      <c r="N147" s="639"/>
      <c r="O147" s="639"/>
      <c r="P147" s="639"/>
      <c r="Q147" s="639"/>
      <c r="R147" s="639"/>
      <c r="S147" s="639"/>
      <c r="T147" s="639"/>
      <c r="U147" s="639"/>
      <c r="V147" s="639"/>
      <c r="W147" s="639"/>
      <c r="X147" s="639"/>
      <c r="Y147" s="639"/>
      <c r="Z147" s="639"/>
      <c r="AA147" s="639"/>
      <c r="AB147" s="639"/>
      <c r="AC147" s="639"/>
      <c r="AD147" s="639"/>
      <c r="AE147" s="639"/>
      <c r="AF147" s="639"/>
      <c r="AG147" s="639"/>
      <c r="AH147" s="639"/>
      <c r="AI147" s="639"/>
      <c r="AJ147" s="639"/>
      <c r="AK147" s="639"/>
      <c r="AL147" s="639"/>
      <c r="AM147" s="639"/>
      <c r="AN147" s="639"/>
      <c r="AO147" s="639"/>
      <c r="AP147" s="639"/>
      <c r="AQ147" s="639"/>
      <c r="AR147" s="639"/>
      <c r="AS147" s="639"/>
      <c r="AT147" s="639"/>
      <c r="AU147" s="639"/>
      <c r="AV147" s="639"/>
      <c r="AW147" s="639"/>
      <c r="AX147" s="639"/>
      <c r="AY147" s="639"/>
      <c r="AZ147" s="640"/>
    </row>
    <row r="148" spans="1:52" s="600" customFormat="1" ht="18" customHeight="1">
      <c r="A148" s="578">
        <f t="shared" si="4"/>
        <v>0</v>
      </c>
      <c r="B148" s="587"/>
      <c r="C148" s="587"/>
      <c r="D148" s="587" t="s">
        <v>540</v>
      </c>
      <c r="E148" s="639" t="s">
        <v>821</v>
      </c>
      <c r="F148" s="639"/>
      <c r="G148" s="639"/>
      <c r="H148" s="639"/>
      <c r="I148" s="639"/>
      <c r="J148" s="639"/>
      <c r="K148" s="639"/>
      <c r="L148" s="639"/>
      <c r="M148" s="639"/>
      <c r="N148" s="639"/>
      <c r="O148" s="639"/>
      <c r="P148" s="639"/>
      <c r="Q148" s="639"/>
      <c r="R148" s="639"/>
      <c r="S148" s="639"/>
      <c r="T148" s="639"/>
      <c r="U148" s="639"/>
      <c r="V148" s="639"/>
      <c r="W148" s="639"/>
      <c r="X148" s="639"/>
      <c r="Y148" s="639"/>
      <c r="Z148" s="639"/>
      <c r="AA148" s="639"/>
      <c r="AB148" s="639"/>
      <c r="AC148" s="639"/>
      <c r="AD148" s="639"/>
      <c r="AE148" s="639"/>
      <c r="AF148" s="639"/>
      <c r="AG148" s="639"/>
      <c r="AH148" s="639"/>
      <c r="AI148" s="639"/>
      <c r="AJ148" s="639"/>
      <c r="AK148" s="639"/>
      <c r="AL148" s="639"/>
      <c r="AM148" s="639"/>
      <c r="AN148" s="639"/>
      <c r="AO148" s="639"/>
      <c r="AP148" s="639"/>
      <c r="AQ148" s="639"/>
      <c r="AR148" s="639"/>
      <c r="AS148" s="639"/>
      <c r="AT148" s="639"/>
      <c r="AU148" s="639"/>
      <c r="AV148" s="639"/>
      <c r="AW148" s="639"/>
      <c r="AX148" s="639"/>
      <c r="AY148" s="639"/>
      <c r="AZ148" s="640"/>
    </row>
    <row r="149" spans="1:52" s="600" customFormat="1" ht="18" customHeight="1">
      <c r="A149" s="578">
        <f t="shared" si="4"/>
        <v>0</v>
      </c>
      <c r="B149" s="587"/>
      <c r="C149" s="587"/>
      <c r="D149" s="587" t="s">
        <v>540</v>
      </c>
      <c r="E149" s="639" t="s">
        <v>822</v>
      </c>
      <c r="F149" s="639"/>
      <c r="G149" s="639"/>
      <c r="H149" s="639"/>
      <c r="I149" s="639"/>
      <c r="J149" s="639"/>
      <c r="K149" s="639"/>
      <c r="L149" s="639"/>
      <c r="M149" s="639"/>
      <c r="N149" s="639"/>
      <c r="O149" s="639"/>
      <c r="P149" s="639"/>
      <c r="Q149" s="639"/>
      <c r="R149" s="639"/>
      <c r="S149" s="639"/>
      <c r="T149" s="639"/>
      <c r="U149" s="639"/>
      <c r="V149" s="639"/>
      <c r="W149" s="639"/>
      <c r="X149" s="639"/>
      <c r="Y149" s="639"/>
      <c r="Z149" s="639"/>
      <c r="AA149" s="639"/>
      <c r="AB149" s="639"/>
      <c r="AC149" s="639"/>
      <c r="AD149" s="639"/>
      <c r="AE149" s="639"/>
      <c r="AF149" s="639"/>
      <c r="AG149" s="639"/>
      <c r="AH149" s="639"/>
      <c r="AI149" s="639"/>
      <c r="AJ149" s="639"/>
      <c r="AK149" s="639"/>
      <c r="AL149" s="639"/>
      <c r="AM149" s="639"/>
      <c r="AN149" s="639"/>
      <c r="AO149" s="639"/>
      <c r="AP149" s="639"/>
      <c r="AQ149" s="639"/>
      <c r="AR149" s="639"/>
      <c r="AS149" s="639"/>
      <c r="AT149" s="639"/>
      <c r="AU149" s="639"/>
      <c r="AV149" s="639"/>
      <c r="AW149" s="639"/>
      <c r="AX149" s="639"/>
      <c r="AY149" s="639"/>
      <c r="AZ149" s="640"/>
    </row>
    <row r="150" spans="1:52" s="600" customFormat="1" ht="18" customHeight="1" thickBot="1">
      <c r="A150" s="578">
        <f t="shared" si="4"/>
        <v>0</v>
      </c>
      <c r="B150" s="587"/>
      <c r="C150" s="587"/>
      <c r="D150" s="639"/>
      <c r="E150" s="641"/>
      <c r="F150" s="641"/>
      <c r="G150" s="641"/>
      <c r="H150" s="641"/>
      <c r="I150" s="641"/>
      <c r="J150" s="641"/>
      <c r="K150" s="641"/>
      <c r="L150" s="641"/>
      <c r="M150" s="641"/>
      <c r="N150" s="641"/>
      <c r="O150" s="641"/>
      <c r="P150" s="641"/>
      <c r="Q150" s="641"/>
      <c r="R150" s="641"/>
      <c r="S150" s="641"/>
      <c r="T150" s="641"/>
      <c r="U150" s="641"/>
      <c r="V150" s="641"/>
      <c r="W150" s="641"/>
      <c r="X150" s="641"/>
      <c r="Y150" s="641"/>
      <c r="Z150" s="641"/>
      <c r="AA150" s="641"/>
      <c r="AB150" s="641"/>
      <c r="AC150" s="641"/>
      <c r="AD150" s="641"/>
      <c r="AE150" s="641"/>
      <c r="AF150" s="641"/>
      <c r="AG150" s="641"/>
      <c r="AH150" s="641"/>
      <c r="AI150" s="641"/>
      <c r="AJ150" s="641"/>
      <c r="AK150" s="641"/>
      <c r="AL150" s="641"/>
      <c r="AM150" s="641"/>
      <c r="AN150" s="641"/>
      <c r="AO150" s="641"/>
      <c r="AP150" s="641"/>
      <c r="AQ150" s="641"/>
      <c r="AR150" s="641"/>
      <c r="AS150" s="641"/>
      <c r="AT150" s="641"/>
      <c r="AU150" s="641"/>
      <c r="AV150" s="641"/>
      <c r="AW150" s="641"/>
      <c r="AX150" s="641"/>
      <c r="AY150" s="641"/>
      <c r="AZ150" s="640"/>
    </row>
    <row r="151" spans="1:52" ht="33" thickTop="1" thickBot="1">
      <c r="A151" s="578">
        <f>IF(K$169&gt;0,1,0)</f>
        <v>0</v>
      </c>
      <c r="B151" s="2117" t="s">
        <v>823</v>
      </c>
      <c r="C151" s="2118"/>
      <c r="D151" s="2118"/>
      <c r="E151" s="2118"/>
      <c r="F151" s="2118"/>
      <c r="G151" s="2118"/>
      <c r="H151" s="2118"/>
      <c r="I151" s="2118"/>
      <c r="J151" s="2118"/>
      <c r="K151" s="2118"/>
      <c r="L151" s="2118"/>
      <c r="M151" s="2118"/>
      <c r="N151" s="2118"/>
      <c r="O151" s="2118"/>
      <c r="P151" s="2118"/>
      <c r="Q151" s="2118"/>
      <c r="R151" s="2118"/>
      <c r="S151" s="2118"/>
      <c r="T151" s="2118"/>
      <c r="U151" s="2118"/>
      <c r="V151" s="2118"/>
      <c r="W151" s="2118"/>
      <c r="X151" s="2118"/>
      <c r="Y151" s="2118"/>
      <c r="Z151" s="2118"/>
      <c r="AA151" s="2118"/>
      <c r="AB151" s="2118"/>
      <c r="AC151" s="2118"/>
      <c r="AD151" s="2118"/>
      <c r="AE151" s="2118"/>
      <c r="AF151" s="2118"/>
      <c r="AG151" s="2118"/>
      <c r="AH151" s="2118"/>
      <c r="AI151" s="2118"/>
      <c r="AJ151" s="2118"/>
      <c r="AK151" s="2118"/>
      <c r="AL151" s="2118"/>
      <c r="AM151" s="2118"/>
      <c r="AN151" s="2118"/>
      <c r="AO151" s="2118"/>
      <c r="AP151" s="2118"/>
      <c r="AQ151" s="2118"/>
      <c r="AR151" s="2118"/>
      <c r="AS151" s="2118"/>
      <c r="AT151" s="2118"/>
      <c r="AU151" s="2118"/>
      <c r="AV151" s="2118"/>
      <c r="AW151" s="2118"/>
      <c r="AX151" s="2118"/>
      <c r="AY151" s="2119"/>
      <c r="AZ151" s="574"/>
    </row>
    <row r="152" spans="1:52" s="580" customFormat="1" ht="9.9499999999999993" customHeight="1" thickTop="1">
      <c r="A152" s="578">
        <f t="shared" ref="A152:A185" si="5">IF(K$169&gt;0,1,0)</f>
        <v>0</v>
      </c>
      <c r="B152" s="579"/>
      <c r="C152" s="579"/>
      <c r="D152" s="579"/>
      <c r="E152" s="579"/>
      <c r="F152" s="579"/>
      <c r="G152" s="579"/>
      <c r="H152" s="579"/>
      <c r="I152" s="579"/>
      <c r="J152" s="579"/>
      <c r="K152" s="579"/>
      <c r="L152" s="579"/>
      <c r="M152" s="579"/>
      <c r="N152" s="579"/>
      <c r="O152" s="579"/>
      <c r="P152" s="579"/>
      <c r="Q152" s="579"/>
      <c r="R152" s="579"/>
      <c r="S152" s="579"/>
      <c r="T152" s="579"/>
      <c r="U152" s="579"/>
      <c r="V152" s="579"/>
      <c r="W152" s="579"/>
      <c r="X152" s="579"/>
      <c r="Y152" s="579"/>
      <c r="Z152" s="579"/>
      <c r="AA152" s="579"/>
      <c r="AB152" s="579"/>
      <c r="AC152" s="579"/>
      <c r="AD152" s="579"/>
      <c r="AE152" s="579"/>
      <c r="AF152" s="579"/>
      <c r="AG152" s="579"/>
      <c r="AH152" s="579"/>
      <c r="AI152" s="579"/>
      <c r="AJ152" s="579"/>
      <c r="AK152" s="579"/>
      <c r="AL152" s="579"/>
      <c r="AM152" s="579"/>
      <c r="AN152" s="579"/>
      <c r="AO152" s="579"/>
      <c r="AP152" s="579"/>
      <c r="AQ152" s="579"/>
      <c r="AR152" s="579"/>
      <c r="AS152" s="579"/>
      <c r="AT152" s="579"/>
      <c r="AU152" s="579"/>
      <c r="AV152" s="579"/>
      <c r="AW152" s="579"/>
      <c r="AX152" s="579"/>
      <c r="AY152" s="579"/>
    </row>
    <row r="153" spans="1:52" s="584" customFormat="1" ht="30" customHeight="1">
      <c r="A153" s="578">
        <f t="shared" si="5"/>
        <v>0</v>
      </c>
      <c r="B153" s="581"/>
      <c r="C153" s="581"/>
      <c r="D153" s="581"/>
      <c r="E153" s="581"/>
      <c r="F153" s="2120" t="s">
        <v>768</v>
      </c>
      <c r="G153" s="2120"/>
      <c r="H153" s="2120"/>
      <c r="I153" s="2120"/>
      <c r="J153" s="2120"/>
      <c r="K153" s="2120"/>
      <c r="L153" s="2172">
        <f>+'6-3표준조사(5)'!K229</f>
        <v>0</v>
      </c>
      <c r="M153" s="2121"/>
      <c r="N153" s="2121"/>
      <c r="O153" s="2121"/>
      <c r="P153" s="2121"/>
      <c r="Q153" s="2121"/>
      <c r="R153" s="582"/>
      <c r="S153" s="582"/>
      <c r="T153" s="2120" t="s">
        <v>769</v>
      </c>
      <c r="U153" s="2120"/>
      <c r="V153" s="2120"/>
      <c r="W153" s="2120"/>
      <c r="X153" s="2120"/>
      <c r="Y153" s="2120"/>
      <c r="Z153" s="2172">
        <f>+'6-3표준조사(5)'!L229</f>
        <v>0</v>
      </c>
      <c r="AA153" s="2121"/>
      <c r="AB153" s="2121"/>
      <c r="AC153" s="2121"/>
      <c r="AD153" s="2121"/>
      <c r="AE153" s="2121"/>
      <c r="AF153" s="582"/>
      <c r="AG153" s="582"/>
      <c r="AH153" s="2120" t="s">
        <v>770</v>
      </c>
      <c r="AI153" s="2120"/>
      <c r="AJ153" s="2120"/>
      <c r="AK153" s="2120"/>
      <c r="AL153" s="2120"/>
      <c r="AM153" s="2120"/>
      <c r="AN153" s="2120"/>
      <c r="AO153" s="2121">
        <f>+'6-3표준조사(5)'!R229</f>
        <v>0</v>
      </c>
      <c r="AP153" s="2121"/>
      <c r="AQ153" s="2121"/>
      <c r="AR153" s="2121"/>
      <c r="AS153" s="2121"/>
      <c r="AT153" s="2121"/>
      <c r="AU153" s="583"/>
      <c r="AV153" s="583"/>
      <c r="AW153" s="583"/>
      <c r="AX153" s="583"/>
      <c r="AY153" s="581"/>
    </row>
    <row r="154" spans="1:52" s="580" customFormat="1" ht="14.25" customHeight="1">
      <c r="A154" s="578">
        <f t="shared" si="5"/>
        <v>0</v>
      </c>
      <c r="B154" s="579"/>
      <c r="C154" s="579"/>
      <c r="D154" s="579"/>
      <c r="E154" s="579"/>
      <c r="F154" s="579"/>
      <c r="G154" s="579"/>
      <c r="H154" s="579"/>
      <c r="I154" s="579"/>
      <c r="J154" s="579"/>
      <c r="K154" s="579"/>
      <c r="L154" s="579"/>
      <c r="M154" s="579"/>
      <c r="N154" s="579"/>
      <c r="O154" s="579"/>
      <c r="P154" s="579"/>
      <c r="Q154" s="579"/>
      <c r="R154" s="579"/>
      <c r="S154" s="579"/>
      <c r="T154" s="579"/>
      <c r="U154" s="579"/>
      <c r="V154" s="579"/>
      <c r="W154" s="579"/>
      <c r="X154" s="579"/>
      <c r="Y154" s="579"/>
      <c r="Z154" s="579"/>
      <c r="AA154" s="579"/>
      <c r="AB154" s="579"/>
      <c r="AC154" s="579"/>
      <c r="AD154" s="579"/>
      <c r="AE154" s="579"/>
      <c r="AF154" s="579"/>
      <c r="AG154" s="579"/>
      <c r="AH154" s="579"/>
      <c r="AI154" s="579"/>
      <c r="AJ154" s="579"/>
      <c r="AK154" s="579"/>
      <c r="AL154" s="579"/>
      <c r="AM154" s="579"/>
      <c r="AN154" s="579"/>
      <c r="AO154" s="579"/>
      <c r="AP154" s="579"/>
      <c r="AQ154" s="579"/>
      <c r="AR154" s="579"/>
      <c r="AS154" s="579"/>
      <c r="AT154" s="579"/>
      <c r="AU154" s="579"/>
      <c r="AV154" s="579"/>
      <c r="AW154" s="579"/>
      <c r="AX154" s="579"/>
      <c r="AY154" s="579"/>
    </row>
    <row r="155" spans="1:52" s="586" customFormat="1" ht="20.100000000000001" customHeight="1">
      <c r="A155" s="578">
        <f t="shared" si="5"/>
        <v>0</v>
      </c>
      <c r="B155" s="2116" t="s">
        <v>771</v>
      </c>
      <c r="C155" s="2116"/>
      <c r="D155" s="2116"/>
      <c r="E155" s="2116"/>
      <c r="F155" s="2116"/>
      <c r="G155" s="2116"/>
      <c r="H155" s="2116"/>
      <c r="I155" s="2116"/>
      <c r="J155" s="2116"/>
      <c r="K155" s="2116"/>
      <c r="L155" s="2116"/>
      <c r="M155" s="2116"/>
      <c r="N155" s="2116"/>
      <c r="O155" s="2116"/>
      <c r="P155" s="2116"/>
      <c r="Q155" s="2116"/>
      <c r="R155" s="2116"/>
      <c r="S155" s="2116"/>
      <c r="T155" s="2116"/>
      <c r="U155" s="2116"/>
      <c r="V155" s="2116"/>
      <c r="W155" s="2116"/>
      <c r="X155" s="2116"/>
      <c r="Y155" s="2116"/>
      <c r="Z155" s="2116"/>
      <c r="AA155" s="2116"/>
      <c r="AB155" s="2116"/>
      <c r="AC155" s="2116"/>
      <c r="AD155" s="2116"/>
      <c r="AE155" s="2116"/>
      <c r="AF155" s="2116"/>
      <c r="AG155" s="2116"/>
      <c r="AH155" s="2116"/>
      <c r="AI155" s="2116"/>
      <c r="AJ155" s="2116"/>
      <c r="AK155" s="2116"/>
      <c r="AL155" s="2116"/>
      <c r="AM155" s="2116"/>
      <c r="AN155" s="2116"/>
      <c r="AO155" s="2116"/>
      <c r="AP155" s="2116"/>
      <c r="AQ155" s="2116"/>
      <c r="AR155" s="2116"/>
      <c r="AS155" s="2116"/>
      <c r="AT155" s="2116"/>
      <c r="AU155" s="2116"/>
      <c r="AV155" s="2116"/>
      <c r="AW155" s="2116"/>
      <c r="AX155" s="2116"/>
      <c r="AY155" s="2116"/>
      <c r="AZ155" s="585"/>
    </row>
    <row r="156" spans="1:52" s="586" customFormat="1" ht="18" customHeight="1">
      <c r="A156" s="578">
        <f t="shared" si="5"/>
        <v>0</v>
      </c>
      <c r="B156" s="587"/>
      <c r="C156" s="587" t="s">
        <v>772</v>
      </c>
      <c r="D156" s="588" t="s">
        <v>773</v>
      </c>
      <c r="E156" s="588"/>
      <c r="F156" s="589"/>
      <c r="G156" s="589"/>
      <c r="H156" s="589"/>
      <c r="I156" s="589"/>
      <c r="J156" s="590"/>
      <c r="K156" s="587"/>
      <c r="L156" s="587"/>
      <c r="M156" s="588"/>
      <c r="N156" s="588"/>
      <c r="O156" s="590"/>
      <c r="P156" s="588"/>
      <c r="Q156" s="588"/>
      <c r="R156" s="588"/>
      <c r="S156" s="588"/>
      <c r="T156" s="588"/>
      <c r="U156" s="588"/>
      <c r="V156" s="588"/>
      <c r="W156" s="588"/>
      <c r="X156" s="588"/>
      <c r="Y156" s="588"/>
      <c r="Z156" s="588"/>
      <c r="AA156" s="588"/>
      <c r="AB156" s="588"/>
      <c r="AC156" s="588"/>
      <c r="AD156" s="588"/>
      <c r="AE156" s="588"/>
      <c r="AF156" s="587"/>
      <c r="AG156" s="587"/>
      <c r="AH156" s="587"/>
      <c r="AI156" s="587"/>
      <c r="AJ156" s="587"/>
      <c r="AK156" s="587"/>
      <c r="AL156" s="587"/>
      <c r="AM156" s="587"/>
      <c r="AN156" s="587"/>
      <c r="AO156" s="587"/>
      <c r="AP156" s="587"/>
      <c r="AQ156" s="587"/>
      <c r="AR156" s="587"/>
      <c r="AS156" s="587"/>
      <c r="AT156" s="587"/>
      <c r="AU156" s="587"/>
      <c r="AV156" s="587"/>
      <c r="AW156" s="587"/>
      <c r="AX156" s="587"/>
      <c r="AY156" s="587"/>
    </row>
    <row r="157" spans="1:52" s="586" customFormat="1" ht="18" customHeight="1">
      <c r="A157" s="578">
        <f t="shared" si="5"/>
        <v>0</v>
      </c>
      <c r="B157" s="587"/>
      <c r="C157" s="587"/>
      <c r="D157" s="587" t="s">
        <v>540</v>
      </c>
      <c r="E157" s="588" t="str">
        <f>CONCATENATE(L153," 임반 ",Z153," 소반 은 해발고",'6-3표준조사(5)'!W228,"m ~ ",'6-3표준조사(5)'!W229,"m 사이에 분포한다.")</f>
        <v>0 임반 0 소반 은 해발고m ~ m 사이에 분포한다.</v>
      </c>
      <c r="F157" s="588"/>
      <c r="G157" s="588"/>
      <c r="H157" s="588"/>
      <c r="I157" s="588"/>
      <c r="J157" s="588"/>
      <c r="K157" s="588"/>
      <c r="L157" s="588"/>
      <c r="M157" s="588"/>
      <c r="N157" s="588"/>
      <c r="O157" s="588"/>
      <c r="P157" s="588"/>
      <c r="Q157" s="588"/>
      <c r="R157" s="588"/>
      <c r="S157" s="588"/>
      <c r="T157" s="588"/>
      <c r="U157" s="588"/>
      <c r="V157" s="588"/>
      <c r="W157" s="588"/>
      <c r="X157" s="588"/>
      <c r="Y157" s="588"/>
      <c r="Z157" s="588"/>
      <c r="AA157" s="588"/>
      <c r="AB157" s="588"/>
      <c r="AC157" s="588"/>
      <c r="AD157" s="588"/>
      <c r="AE157" s="588"/>
      <c r="AF157" s="588"/>
      <c r="AG157" s="588"/>
      <c r="AH157" s="588"/>
      <c r="AI157" s="588"/>
      <c r="AJ157" s="591"/>
      <c r="AK157" s="591"/>
      <c r="AL157" s="591"/>
      <c r="AM157" s="588"/>
      <c r="AN157" s="588"/>
      <c r="AO157" s="588"/>
      <c r="AP157" s="588"/>
      <c r="AQ157" s="588"/>
      <c r="AR157" s="588"/>
      <c r="AS157" s="588"/>
      <c r="AT157" s="588"/>
      <c r="AU157" s="588"/>
      <c r="AV157" s="588"/>
      <c r="AW157" s="588"/>
      <c r="AX157" s="588"/>
      <c r="AY157" s="588"/>
    </row>
    <row r="158" spans="1:52" s="586" customFormat="1" ht="18" customHeight="1">
      <c r="A158" s="578">
        <f t="shared" si="5"/>
        <v>0</v>
      </c>
      <c r="B158" s="587"/>
      <c r="C158" s="587"/>
      <c r="D158" s="587" t="s">
        <v>540</v>
      </c>
      <c r="E158" s="587" t="str">
        <f>CONCATENATE("소반의 경사도는 평균 ",'6-3표준조사(5)'!W230,"˚로 ",'6-3표준조사(5)'!P231,"경사이고, 임지의 잔재를 제외하고 장애물은 많지 않다.")</f>
        <v>소반의 경사도는 평균 ˚로 완 (15˚ 이하)경사이고, 임지의 잔재를 제외하고 장애물은 많지 않다.</v>
      </c>
      <c r="F158" s="587"/>
      <c r="G158" s="587"/>
      <c r="H158" s="587"/>
      <c r="I158" s="587"/>
      <c r="J158" s="587"/>
      <c r="K158" s="587"/>
      <c r="L158" s="587"/>
      <c r="M158" s="587"/>
      <c r="N158" s="587"/>
      <c r="O158" s="587"/>
      <c r="P158" s="587"/>
      <c r="Q158" s="587"/>
      <c r="R158" s="587"/>
      <c r="S158" s="587"/>
      <c r="T158" s="587"/>
      <c r="U158" s="587"/>
      <c r="V158" s="587"/>
      <c r="W158" s="587"/>
      <c r="X158" s="587"/>
      <c r="Y158" s="587"/>
      <c r="Z158" s="587"/>
      <c r="AA158" s="587"/>
      <c r="AB158" s="587"/>
      <c r="AC158" s="587"/>
      <c r="AD158" s="587"/>
      <c r="AE158" s="587"/>
      <c r="AF158" s="587"/>
      <c r="AG158" s="587"/>
      <c r="AH158" s="587"/>
      <c r="AI158" s="587"/>
      <c r="AJ158" s="587"/>
      <c r="AK158" s="587"/>
      <c r="AL158" s="587"/>
      <c r="AM158" s="587"/>
      <c r="AN158" s="587"/>
      <c r="AO158" s="587"/>
      <c r="AP158" s="587"/>
      <c r="AQ158" s="587"/>
      <c r="AR158" s="587"/>
      <c r="AS158" s="587"/>
      <c r="AT158" s="587"/>
      <c r="AU158" s="587"/>
      <c r="AV158" s="587"/>
      <c r="AW158" s="587"/>
      <c r="AX158" s="587"/>
      <c r="AY158" s="587"/>
    </row>
    <row r="159" spans="1:52" s="586" customFormat="1" ht="18" customHeight="1">
      <c r="A159" s="578">
        <f t="shared" si="5"/>
        <v>0</v>
      </c>
      <c r="B159" s="587"/>
      <c r="C159" s="587" t="s">
        <v>405</v>
      </c>
      <c r="D159" s="587" t="s">
        <v>777</v>
      </c>
      <c r="E159" s="587"/>
      <c r="F159" s="587"/>
      <c r="G159" s="587"/>
      <c r="H159" s="587"/>
      <c r="I159" s="587"/>
      <c r="J159" s="587"/>
      <c r="K159" s="588"/>
      <c r="L159" s="588"/>
      <c r="M159" s="592"/>
      <c r="N159" s="587"/>
      <c r="O159" s="587"/>
      <c r="P159" s="593"/>
      <c r="Q159" s="593"/>
      <c r="R159" s="593"/>
      <c r="S159" s="593"/>
      <c r="T159" s="593"/>
      <c r="U159" s="587"/>
      <c r="V159" s="587"/>
      <c r="W159" s="587"/>
      <c r="X159" s="587"/>
      <c r="Y159" s="587"/>
      <c r="Z159" s="587"/>
      <c r="AA159" s="587"/>
      <c r="AB159" s="587"/>
      <c r="AC159" s="587"/>
      <c r="AD159" s="587"/>
      <c r="AE159" s="587"/>
      <c r="AF159" s="587"/>
      <c r="AG159" s="587"/>
      <c r="AH159" s="587"/>
      <c r="AI159" s="587"/>
      <c r="AJ159" s="587"/>
      <c r="AK159" s="587"/>
      <c r="AL159" s="587"/>
      <c r="AM159" s="587"/>
      <c r="AN159" s="587"/>
      <c r="AO159" s="587"/>
      <c r="AP159" s="587"/>
      <c r="AQ159" s="587"/>
      <c r="AR159" s="587"/>
      <c r="AS159" s="587"/>
      <c r="AT159" s="587"/>
      <c r="AU159" s="587"/>
      <c r="AV159" s="587"/>
      <c r="AW159" s="587"/>
      <c r="AX159" s="587"/>
      <c r="AY159" s="587"/>
    </row>
    <row r="160" spans="1:52" s="586" customFormat="1" ht="18" customHeight="1">
      <c r="A160" s="578">
        <f t="shared" si="5"/>
        <v>0</v>
      </c>
      <c r="B160" s="587"/>
      <c r="C160" s="587"/>
      <c r="D160" s="587" t="s">
        <v>540</v>
      </c>
      <c r="E160" s="588" t="str">
        <f>CONCATENATE("사업대상지는 ",'6-3표준조사(5)'!N229," ",'6-3표준조사(5)'!O229," ",'6-3표준조사(5)'!P229,"이다." )</f>
        <v>사업대상지는   번지이다.</v>
      </c>
      <c r="F160" s="588"/>
      <c r="G160" s="588"/>
      <c r="H160" s="587"/>
      <c r="I160" s="587"/>
      <c r="J160" s="587"/>
      <c r="K160" s="587"/>
      <c r="L160" s="587"/>
      <c r="M160" s="587"/>
      <c r="N160" s="587"/>
      <c r="O160" s="587"/>
      <c r="P160" s="587"/>
      <c r="Q160" s="587"/>
      <c r="R160" s="587"/>
      <c r="S160" s="587"/>
      <c r="T160" s="587"/>
      <c r="U160" s="587"/>
      <c r="V160" s="587"/>
      <c r="W160" s="587"/>
      <c r="X160" s="587"/>
      <c r="Y160" s="587"/>
      <c r="Z160" s="587"/>
      <c r="AA160" s="587"/>
      <c r="AB160" s="587"/>
      <c r="AC160" s="587"/>
      <c r="AD160" s="587"/>
      <c r="AE160" s="587"/>
      <c r="AF160" s="587"/>
      <c r="AG160" s="587"/>
      <c r="AH160" s="587"/>
      <c r="AI160" s="587"/>
      <c r="AJ160" s="588"/>
      <c r="AK160" s="588"/>
      <c r="AL160" s="588"/>
      <c r="AM160" s="588"/>
      <c r="AN160" s="588"/>
      <c r="AO160" s="588"/>
      <c r="AP160" s="588"/>
      <c r="AQ160" s="588"/>
      <c r="AR160" s="588"/>
      <c r="AS160" s="588"/>
      <c r="AT160" s="588"/>
      <c r="AU160" s="588"/>
      <c r="AV160" s="588"/>
      <c r="AW160" s="588"/>
      <c r="AX160" s="588"/>
      <c r="AY160" s="588"/>
      <c r="AZ160" s="594"/>
    </row>
    <row r="161" spans="1:74" s="586" customFormat="1" ht="18" customHeight="1">
      <c r="A161" s="578">
        <f t="shared" si="5"/>
        <v>0</v>
      </c>
      <c r="B161" s="587"/>
      <c r="C161" s="587"/>
      <c r="D161" s="587" t="s">
        <v>540</v>
      </c>
      <c r="E161" s="588" t="str">
        <f>CONCATENATE("소반내에 묘지 및 조림목이 고사하여 풀베기 작업이 필요없는 지역을 제외한 풀베기사업 대상면적은 ",'6-3표준조사(5)'!Q229,"ha 이다.")</f>
        <v>소반내에 묘지 및 조림목이 고사하여 풀베기 작업이 필요없는 지역을 제외한 풀베기사업 대상면적은 0ha 이다.</v>
      </c>
      <c r="F161" s="588"/>
      <c r="G161" s="588"/>
      <c r="H161" s="588"/>
      <c r="I161" s="588"/>
      <c r="J161" s="588"/>
      <c r="K161" s="588"/>
      <c r="L161" s="588"/>
      <c r="M161" s="588"/>
      <c r="N161" s="588"/>
      <c r="O161" s="588"/>
      <c r="P161" s="588"/>
      <c r="Q161" s="588"/>
      <c r="R161" s="588"/>
      <c r="S161" s="588"/>
      <c r="T161" s="588"/>
      <c r="U161" s="588"/>
      <c r="V161" s="588"/>
      <c r="W161" s="588"/>
      <c r="X161" s="588"/>
      <c r="Y161" s="588"/>
      <c r="Z161" s="588"/>
      <c r="AA161" s="588"/>
      <c r="AB161" s="588"/>
      <c r="AC161" s="588"/>
      <c r="AD161" s="588"/>
      <c r="AE161" s="588"/>
      <c r="AF161" s="588"/>
      <c r="AG161" s="588"/>
      <c r="AH161" s="588"/>
      <c r="AI161" s="588"/>
      <c r="AJ161" s="588"/>
      <c r="AK161" s="588"/>
      <c r="AL161" s="588"/>
      <c r="AM161" s="588"/>
      <c r="AN161" s="588"/>
      <c r="AO161" s="588"/>
      <c r="AP161" s="588"/>
      <c r="AQ161" s="588"/>
      <c r="AR161" s="588"/>
      <c r="AS161" s="588"/>
      <c r="AT161" s="588"/>
      <c r="AU161" s="588"/>
      <c r="AV161" s="588"/>
      <c r="AW161" s="588"/>
      <c r="AX161" s="588"/>
      <c r="AY161" s="588"/>
      <c r="AZ161" s="594"/>
    </row>
    <row r="162" spans="1:74" s="586" customFormat="1" ht="18" customHeight="1">
      <c r="A162" s="578">
        <f t="shared" si="5"/>
        <v>0</v>
      </c>
      <c r="B162" s="587"/>
      <c r="C162" s="587" t="s">
        <v>407</v>
      </c>
      <c r="D162" s="587" t="s">
        <v>779</v>
      </c>
      <c r="E162" s="588"/>
      <c r="F162" s="588"/>
      <c r="G162" s="588"/>
      <c r="H162" s="588"/>
      <c r="I162" s="588"/>
      <c r="J162" s="588"/>
      <c r="K162" s="588"/>
      <c r="L162" s="588"/>
      <c r="M162" s="588"/>
      <c r="N162" s="588"/>
      <c r="O162" s="588"/>
      <c r="P162" s="588"/>
      <c r="Q162" s="588"/>
      <c r="R162" s="588"/>
      <c r="S162" s="588"/>
      <c r="T162" s="588"/>
      <c r="U162" s="588"/>
      <c r="V162" s="588"/>
      <c r="W162" s="588"/>
      <c r="X162" s="588"/>
      <c r="Y162" s="588"/>
      <c r="Z162" s="588"/>
      <c r="AA162" s="588"/>
      <c r="AB162" s="588"/>
      <c r="AC162" s="588"/>
      <c r="AD162" s="588"/>
      <c r="AE162" s="588"/>
      <c r="AF162" s="588"/>
      <c r="AG162" s="588"/>
      <c r="AH162" s="595"/>
      <c r="AI162" s="595"/>
      <c r="AJ162" s="595"/>
      <c r="AK162" s="588"/>
      <c r="AL162" s="588"/>
      <c r="AM162" s="588"/>
      <c r="AN162" s="588"/>
      <c r="AO162" s="588"/>
      <c r="AP162" s="588"/>
      <c r="AQ162" s="588"/>
      <c r="AR162" s="588"/>
      <c r="AS162" s="588"/>
      <c r="AT162" s="588"/>
      <c r="AU162" s="588"/>
      <c r="AV162" s="588"/>
      <c r="AW162" s="588"/>
      <c r="AX162" s="588"/>
      <c r="AY162" s="588"/>
      <c r="AZ162" s="594"/>
    </row>
    <row r="163" spans="1:74" s="586" customFormat="1" ht="18" customHeight="1">
      <c r="A163" s="578">
        <f t="shared" si="5"/>
        <v>0</v>
      </c>
      <c r="B163" s="596"/>
      <c r="C163" s="596"/>
      <c r="D163" s="596" t="s">
        <v>540</v>
      </c>
      <c r="E163" s="597" t="s">
        <v>1734</v>
      </c>
      <c r="F163" s="597"/>
      <c r="G163" s="597"/>
      <c r="H163" s="597"/>
      <c r="I163" s="597"/>
      <c r="J163" s="597"/>
      <c r="K163" s="597"/>
      <c r="L163" s="597"/>
      <c r="M163" s="597"/>
      <c r="N163" s="597"/>
      <c r="O163" s="597"/>
      <c r="P163" s="597"/>
      <c r="Q163" s="597"/>
      <c r="R163" s="597"/>
      <c r="S163" s="597"/>
      <c r="T163" s="597"/>
      <c r="U163" s="597"/>
      <c r="V163" s="597"/>
      <c r="W163" s="597"/>
      <c r="X163" s="597"/>
      <c r="Y163" s="597"/>
      <c r="Z163" s="597"/>
      <c r="AA163" s="597"/>
      <c r="AB163" s="597"/>
      <c r="AC163" s="597"/>
      <c r="AD163" s="597"/>
      <c r="AE163" s="597"/>
      <c r="AF163" s="597"/>
      <c r="AG163" s="597"/>
      <c r="AH163" s="598"/>
      <c r="AI163" s="598"/>
      <c r="AJ163" s="598"/>
      <c r="AK163" s="597"/>
      <c r="AL163" s="597"/>
      <c r="AM163" s="597"/>
      <c r="AN163" s="597"/>
      <c r="AO163" s="597"/>
      <c r="AP163" s="597"/>
      <c r="AQ163" s="597"/>
      <c r="AR163" s="597"/>
      <c r="AS163" s="597"/>
      <c r="AT163" s="597"/>
      <c r="AU163" s="597"/>
      <c r="AV163" s="597"/>
      <c r="AW163" s="597"/>
      <c r="AX163" s="597"/>
      <c r="AY163" s="597"/>
      <c r="AZ163" s="594"/>
    </row>
    <row r="164" spans="1:74" s="586" customFormat="1" ht="14.25" customHeight="1">
      <c r="A164" s="578">
        <f t="shared" si="5"/>
        <v>0</v>
      </c>
      <c r="B164" s="587"/>
      <c r="C164" s="587"/>
      <c r="D164" s="599"/>
      <c r="E164" s="599"/>
      <c r="F164" s="599"/>
      <c r="G164" s="599"/>
      <c r="H164" s="599"/>
      <c r="I164" s="599"/>
      <c r="J164" s="599"/>
      <c r="K164" s="599"/>
      <c r="L164" s="599"/>
      <c r="M164" s="599"/>
      <c r="N164" s="599"/>
      <c r="O164" s="599"/>
      <c r="P164" s="599"/>
      <c r="Q164" s="599"/>
      <c r="R164" s="599"/>
      <c r="S164" s="599"/>
      <c r="T164" s="599"/>
      <c r="U164" s="599"/>
      <c r="V164" s="599"/>
      <c r="W164" s="599"/>
      <c r="X164" s="599"/>
      <c r="Y164" s="599"/>
      <c r="Z164" s="599"/>
      <c r="AA164" s="599"/>
      <c r="AB164" s="599"/>
      <c r="AC164" s="599"/>
      <c r="AD164" s="599"/>
      <c r="AE164" s="599"/>
      <c r="AF164" s="599"/>
      <c r="AG164" s="599"/>
      <c r="AH164" s="599"/>
      <c r="AI164" s="599"/>
      <c r="AJ164" s="599"/>
      <c r="AK164" s="599"/>
      <c r="AL164" s="599"/>
      <c r="AM164" s="599"/>
      <c r="AN164" s="599"/>
      <c r="AO164" s="599"/>
      <c r="AP164" s="599"/>
      <c r="AQ164" s="599"/>
      <c r="AR164" s="599"/>
      <c r="AS164" s="599"/>
      <c r="AT164" s="599"/>
      <c r="AU164" s="599"/>
      <c r="AV164" s="599"/>
      <c r="AW164" s="599"/>
      <c r="AX164" s="599"/>
      <c r="AY164" s="599"/>
      <c r="AZ164" s="594"/>
      <c r="BA164" s="600"/>
      <c r="BB164" s="600"/>
      <c r="BC164" s="600"/>
      <c r="BD164" s="600"/>
      <c r="BE164" s="600"/>
      <c r="BF164" s="600"/>
      <c r="BG164" s="600"/>
      <c r="BH164" s="600"/>
      <c r="BI164" s="600"/>
      <c r="BJ164" s="600"/>
    </row>
    <row r="165" spans="1:74" s="580" customFormat="1" ht="20.100000000000001" customHeight="1">
      <c r="A165" s="578">
        <f t="shared" si="5"/>
        <v>0</v>
      </c>
      <c r="B165" s="2116" t="s">
        <v>780</v>
      </c>
      <c r="C165" s="2116"/>
      <c r="D165" s="2116"/>
      <c r="E165" s="2116"/>
      <c r="F165" s="2116"/>
      <c r="G165" s="2116"/>
      <c r="H165" s="2116"/>
      <c r="I165" s="2116"/>
      <c r="J165" s="2116"/>
      <c r="K165" s="2116"/>
      <c r="L165" s="2116"/>
      <c r="M165" s="2116"/>
      <c r="N165" s="2116"/>
      <c r="O165" s="2116"/>
      <c r="P165" s="2116"/>
      <c r="Q165" s="2116"/>
      <c r="R165" s="2116"/>
      <c r="S165" s="2116"/>
      <c r="T165" s="2116"/>
      <c r="U165" s="2116"/>
      <c r="V165" s="2116"/>
      <c r="W165" s="2116"/>
      <c r="X165" s="2116"/>
      <c r="Y165" s="2116"/>
      <c r="Z165" s="2116"/>
      <c r="AA165" s="2116"/>
      <c r="AB165" s="2116"/>
      <c r="AC165" s="2116"/>
      <c r="AD165" s="2116"/>
      <c r="AE165" s="2116"/>
      <c r="AF165" s="2116"/>
      <c r="AG165" s="2116"/>
      <c r="AH165" s="2116"/>
      <c r="AI165" s="2116"/>
      <c r="AJ165" s="2116"/>
      <c r="AK165" s="2116"/>
      <c r="AL165" s="2116"/>
      <c r="AM165" s="2116"/>
      <c r="AN165" s="2116"/>
      <c r="AO165" s="2116"/>
      <c r="AP165" s="2116"/>
      <c r="AQ165" s="2116"/>
      <c r="AR165" s="2116"/>
      <c r="AS165" s="2116"/>
      <c r="AT165" s="2116"/>
      <c r="AU165" s="2116"/>
      <c r="AV165" s="2116"/>
      <c r="AW165" s="2116"/>
      <c r="AX165" s="2116"/>
      <c r="AY165" s="2116"/>
      <c r="AZ165" s="585"/>
      <c r="BA165" s="600"/>
      <c r="BB165" s="601"/>
      <c r="BC165" s="601"/>
      <c r="BD165" s="601"/>
      <c r="BE165" s="601"/>
      <c r="BF165" s="601"/>
      <c r="BG165" s="601"/>
      <c r="BH165" s="601"/>
      <c r="BI165" s="601"/>
      <c r="BJ165" s="601"/>
    </row>
    <row r="166" spans="1:74" s="601" customFormat="1" ht="20.100000000000001" customHeight="1">
      <c r="A166" s="578">
        <f t="shared" si="5"/>
        <v>0</v>
      </c>
      <c r="B166" s="602"/>
      <c r="C166" s="603" t="s">
        <v>772</v>
      </c>
      <c r="D166" s="603" t="s">
        <v>781</v>
      </c>
      <c r="E166" s="604"/>
      <c r="F166" s="604"/>
      <c r="G166" s="595"/>
      <c r="H166" s="605"/>
      <c r="I166" s="605"/>
      <c r="J166" s="606"/>
      <c r="K166" s="606"/>
      <c r="L166" s="606"/>
      <c r="M166" s="606"/>
      <c r="N166" s="606"/>
      <c r="O166" s="606"/>
      <c r="P166" s="606"/>
      <c r="Q166" s="607"/>
      <c r="R166" s="607"/>
      <c r="S166" s="607"/>
      <c r="T166" s="607"/>
      <c r="U166" s="607"/>
      <c r="V166" s="608"/>
      <c r="W166" s="608"/>
      <c r="X166" s="608"/>
      <c r="Y166" s="608"/>
      <c r="Z166" s="608"/>
      <c r="AA166" s="608"/>
      <c r="AB166" s="608"/>
      <c r="AC166" s="608"/>
      <c r="AD166" s="608"/>
      <c r="AE166" s="608"/>
      <c r="AF166" s="608"/>
      <c r="AG166" s="608"/>
      <c r="AH166" s="609"/>
      <c r="AI166" s="609"/>
      <c r="AJ166" s="609"/>
      <c r="AK166" s="609"/>
      <c r="AL166" s="610"/>
      <c r="AM166" s="610"/>
      <c r="AN166" s="610"/>
      <c r="AO166" s="610"/>
      <c r="AP166" s="610"/>
      <c r="AQ166" s="610"/>
      <c r="AR166" s="610"/>
      <c r="AS166" s="610"/>
      <c r="AT166" s="610"/>
      <c r="AU166" s="610"/>
      <c r="AV166" s="605"/>
      <c r="AW166" s="605"/>
      <c r="AX166" s="605"/>
      <c r="AY166" s="605"/>
      <c r="AZ166" s="611"/>
      <c r="BA166" s="600"/>
      <c r="BB166" s="600"/>
      <c r="BC166" s="600"/>
      <c r="BD166" s="600"/>
      <c r="BE166" s="600"/>
      <c r="BF166" s="600"/>
      <c r="BG166" s="600"/>
      <c r="BH166" s="600"/>
      <c r="BI166" s="600"/>
      <c r="BJ166" s="600"/>
    </row>
    <row r="167" spans="1:74" s="586" customFormat="1" ht="18" customHeight="1">
      <c r="A167" s="578">
        <f t="shared" si="5"/>
        <v>0</v>
      </c>
      <c r="B167" s="612"/>
      <c r="C167" s="2111" t="s">
        <v>782</v>
      </c>
      <c r="D167" s="2111"/>
      <c r="E167" s="2111"/>
      <c r="F167" s="2111"/>
      <c r="G167" s="2111"/>
      <c r="H167" s="2111"/>
      <c r="I167" s="2111"/>
      <c r="J167" s="2111"/>
      <c r="K167" s="2111" t="s">
        <v>783</v>
      </c>
      <c r="L167" s="2111"/>
      <c r="M167" s="2111"/>
      <c r="N167" s="2111"/>
      <c r="O167" s="2111"/>
      <c r="P167" s="2111"/>
      <c r="Q167" s="2111"/>
      <c r="R167" s="2111"/>
      <c r="S167" s="2111" t="s">
        <v>568</v>
      </c>
      <c r="T167" s="2111"/>
      <c r="U167" s="2111"/>
      <c r="V167" s="2111"/>
      <c r="W167" s="2111"/>
      <c r="X167" s="2111"/>
      <c r="Y167" s="2111"/>
      <c r="Z167" s="2111"/>
      <c r="AA167" s="2111" t="s">
        <v>785</v>
      </c>
      <c r="AB167" s="2111"/>
      <c r="AC167" s="2111"/>
      <c r="AD167" s="2111"/>
      <c r="AE167" s="2111"/>
      <c r="AF167" s="2111"/>
      <c r="AG167" s="2111"/>
      <c r="AH167" s="2111"/>
      <c r="AI167" s="2111"/>
      <c r="AJ167" s="2111"/>
      <c r="AK167" s="2111"/>
      <c r="AL167" s="2111"/>
      <c r="AM167" s="2111"/>
      <c r="AN167" s="2111"/>
      <c r="AO167" s="2111"/>
      <c r="AP167" s="2111"/>
      <c r="AQ167" s="2111" t="s">
        <v>1156</v>
      </c>
      <c r="AR167" s="2111"/>
      <c r="AS167" s="2111"/>
      <c r="AT167" s="2111"/>
      <c r="AU167" s="2111"/>
      <c r="AV167" s="2111"/>
      <c r="AW167" s="2111"/>
      <c r="AX167" s="2111"/>
      <c r="AY167" s="612"/>
      <c r="AZ167" s="613"/>
      <c r="BA167" s="601"/>
      <c r="BB167" s="601"/>
      <c r="BC167" s="600"/>
      <c r="BD167" s="600"/>
      <c r="BE167" s="600"/>
      <c r="BF167" s="600"/>
      <c r="BG167" s="600"/>
      <c r="BH167" s="600"/>
      <c r="BI167" s="600"/>
      <c r="BJ167" s="600"/>
    </row>
    <row r="168" spans="1:74" s="586" customFormat="1" ht="18" customHeight="1">
      <c r="A168" s="578">
        <f t="shared" si="5"/>
        <v>0</v>
      </c>
      <c r="B168" s="612"/>
      <c r="C168" s="2111"/>
      <c r="D168" s="2111"/>
      <c r="E168" s="2111"/>
      <c r="F168" s="2111"/>
      <c r="G168" s="2111"/>
      <c r="H168" s="2111"/>
      <c r="I168" s="2111"/>
      <c r="J168" s="2111"/>
      <c r="K168" s="2111"/>
      <c r="L168" s="2111"/>
      <c r="M168" s="2111"/>
      <c r="N168" s="2111"/>
      <c r="O168" s="2111"/>
      <c r="P168" s="2111"/>
      <c r="Q168" s="2111"/>
      <c r="R168" s="2111"/>
      <c r="S168" s="2111"/>
      <c r="T168" s="2111"/>
      <c r="U168" s="2111"/>
      <c r="V168" s="2111"/>
      <c r="W168" s="2111"/>
      <c r="X168" s="2111"/>
      <c r="Y168" s="2111"/>
      <c r="Z168" s="2111"/>
      <c r="AA168" s="2111" t="s">
        <v>786</v>
      </c>
      <c r="AB168" s="2111"/>
      <c r="AC168" s="2111"/>
      <c r="AD168" s="2111"/>
      <c r="AE168" s="2111"/>
      <c r="AF168" s="2111"/>
      <c r="AG168" s="2111"/>
      <c r="AH168" s="2111"/>
      <c r="AI168" s="2111" t="s">
        <v>787</v>
      </c>
      <c r="AJ168" s="2111"/>
      <c r="AK168" s="2111"/>
      <c r="AL168" s="2111"/>
      <c r="AM168" s="2111"/>
      <c r="AN168" s="2111"/>
      <c r="AO168" s="2111"/>
      <c r="AP168" s="2111"/>
      <c r="AQ168" s="2111"/>
      <c r="AR168" s="2111"/>
      <c r="AS168" s="2111"/>
      <c r="AT168" s="2111"/>
      <c r="AU168" s="2111"/>
      <c r="AV168" s="2111"/>
      <c r="AW168" s="2111"/>
      <c r="AX168" s="2111"/>
      <c r="AY168" s="612"/>
      <c r="AZ168" s="613"/>
      <c r="BA168" s="600"/>
      <c r="BB168" s="600"/>
      <c r="BC168" s="600"/>
      <c r="BD168" s="600"/>
      <c r="BE168" s="600"/>
      <c r="BF168" s="600"/>
      <c r="BG168" s="600"/>
      <c r="BH168" s="600"/>
      <c r="BI168" s="600"/>
      <c r="BJ168" s="600"/>
    </row>
    <row r="169" spans="1:74" s="586" customFormat="1" ht="18" customHeight="1">
      <c r="A169" s="578">
        <f t="shared" si="5"/>
        <v>0</v>
      </c>
      <c r="B169" s="614"/>
      <c r="C169" s="2122">
        <f>L153</f>
        <v>0</v>
      </c>
      <c r="D169" s="2123"/>
      <c r="E169" s="2126" t="s">
        <v>564</v>
      </c>
      <c r="F169" s="2126"/>
      <c r="G169" s="2123">
        <f>Z153</f>
        <v>0</v>
      </c>
      <c r="H169" s="2123"/>
      <c r="I169" s="2126" t="s">
        <v>565</v>
      </c>
      <c r="J169" s="2126"/>
      <c r="K169" s="2127">
        <f>'6-3표준조사(5)'!Q229</f>
        <v>0</v>
      </c>
      <c r="L169" s="2127"/>
      <c r="M169" s="2127"/>
      <c r="N169" s="2127"/>
      <c r="O169" s="2127"/>
      <c r="P169" s="2127"/>
      <c r="Q169" s="2127"/>
      <c r="R169" s="2127"/>
      <c r="S169" s="2113">
        <f>'6-3표준조사(5)'!K231</f>
        <v>0</v>
      </c>
      <c r="T169" s="2113"/>
      <c r="U169" s="2113"/>
      <c r="V169" s="2113"/>
      <c r="W169" s="2113"/>
      <c r="X169" s="2113"/>
      <c r="Y169" s="2113"/>
      <c r="Z169" s="2113"/>
      <c r="AA169" s="2129" t="e">
        <f>'6-3표준조사(5)'!Q235</f>
        <v>#DIV/0!</v>
      </c>
      <c r="AB169" s="2129"/>
      <c r="AC169" s="2129"/>
      <c r="AD169" s="2129"/>
      <c r="AE169" s="2129"/>
      <c r="AF169" s="2129"/>
      <c r="AG169" s="2129"/>
      <c r="AH169" s="2129"/>
      <c r="AI169" s="2129" t="e">
        <f>'6-3표준조사(5)'!R235</f>
        <v>#DIV/0!</v>
      </c>
      <c r="AJ169" s="2129"/>
      <c r="AK169" s="2129"/>
      <c r="AL169" s="2129"/>
      <c r="AM169" s="2129"/>
      <c r="AN169" s="2129"/>
      <c r="AO169" s="2129"/>
      <c r="AP169" s="2129"/>
      <c r="AQ169" s="2113">
        <f>'6-3표준조사(5)'!R231</f>
        <v>0</v>
      </c>
      <c r="AR169" s="2113"/>
      <c r="AS169" s="2113"/>
      <c r="AT169" s="2113"/>
      <c r="AU169" s="2113"/>
      <c r="AV169" s="2113"/>
      <c r="AW169" s="2113"/>
      <c r="AX169" s="2113"/>
      <c r="AY169" s="612"/>
      <c r="AZ169" s="613"/>
      <c r="BA169" s="600"/>
      <c r="BB169" s="600"/>
      <c r="BC169" s="601"/>
      <c r="BD169" s="601"/>
      <c r="BE169" s="601"/>
      <c r="BF169" s="601"/>
      <c r="BG169" s="601"/>
      <c r="BH169" s="601"/>
      <c r="BI169" s="601"/>
      <c r="BJ169" s="601"/>
    </row>
    <row r="170" spans="1:74" s="586" customFormat="1" ht="18" customHeight="1">
      <c r="A170" s="578">
        <f t="shared" si="5"/>
        <v>0</v>
      </c>
      <c r="B170" s="614"/>
      <c r="C170" s="2124"/>
      <c r="D170" s="2125"/>
      <c r="E170" s="2125"/>
      <c r="F170" s="2125"/>
      <c r="G170" s="2125"/>
      <c r="H170" s="2125"/>
      <c r="I170" s="2125"/>
      <c r="J170" s="2125"/>
      <c r="K170" s="2128"/>
      <c r="L170" s="2128"/>
      <c r="M170" s="2128"/>
      <c r="N170" s="2128"/>
      <c r="O170" s="2128"/>
      <c r="P170" s="2128"/>
      <c r="Q170" s="2128"/>
      <c r="R170" s="2128"/>
      <c r="S170" s="2114"/>
      <c r="T170" s="2114"/>
      <c r="U170" s="2114"/>
      <c r="V170" s="2114"/>
      <c r="W170" s="2114"/>
      <c r="X170" s="2114"/>
      <c r="Y170" s="2114"/>
      <c r="Z170" s="2114"/>
      <c r="AA170" s="2130"/>
      <c r="AB170" s="2130"/>
      <c r="AC170" s="2130"/>
      <c r="AD170" s="2130"/>
      <c r="AE170" s="2130"/>
      <c r="AF170" s="2130"/>
      <c r="AG170" s="2130"/>
      <c r="AH170" s="2130"/>
      <c r="AI170" s="2130"/>
      <c r="AJ170" s="2130"/>
      <c r="AK170" s="2130"/>
      <c r="AL170" s="2130"/>
      <c r="AM170" s="2130"/>
      <c r="AN170" s="2130"/>
      <c r="AO170" s="2130"/>
      <c r="AP170" s="2130"/>
      <c r="AQ170" s="2114"/>
      <c r="AR170" s="2114"/>
      <c r="AS170" s="2114"/>
      <c r="AT170" s="2114"/>
      <c r="AU170" s="2114"/>
      <c r="AV170" s="2114"/>
      <c r="AW170" s="2114"/>
      <c r="AX170" s="2114"/>
      <c r="AY170" s="612"/>
      <c r="AZ170" s="613"/>
      <c r="BA170" s="600"/>
      <c r="BB170" s="600"/>
      <c r="BC170" s="600"/>
      <c r="BD170" s="600"/>
      <c r="BE170" s="600"/>
      <c r="BF170" s="600"/>
      <c r="BG170" s="600"/>
      <c r="BH170" s="600"/>
      <c r="BI170" s="600"/>
      <c r="BJ170" s="600"/>
    </row>
    <row r="171" spans="1:74" s="586" customFormat="1" ht="18" customHeight="1">
      <c r="A171" s="578">
        <f t="shared" si="5"/>
        <v>0</v>
      </c>
      <c r="B171" s="614"/>
      <c r="C171" s="614" t="s">
        <v>405</v>
      </c>
      <c r="D171" s="614" t="s">
        <v>788</v>
      </c>
      <c r="E171" s="614"/>
      <c r="F171" s="612"/>
      <c r="G171" s="612"/>
      <c r="H171" s="612"/>
      <c r="I171" s="612"/>
      <c r="J171" s="612"/>
      <c r="K171" s="612"/>
      <c r="L171" s="612"/>
      <c r="M171" s="612"/>
      <c r="N171" s="612"/>
      <c r="O171" s="612"/>
      <c r="P171" s="612"/>
      <c r="Q171" s="615"/>
      <c r="R171" s="615"/>
      <c r="S171" s="615"/>
      <c r="T171" s="615"/>
      <c r="U171" s="615"/>
      <c r="V171" s="612"/>
      <c r="W171" s="616"/>
      <c r="X171" s="616"/>
      <c r="Y171" s="616"/>
      <c r="Z171" s="616"/>
      <c r="AA171" s="616"/>
      <c r="AB171" s="616"/>
      <c r="AC171" s="616"/>
      <c r="AD171" s="616"/>
      <c r="AE171" s="616"/>
      <c r="AF171" s="616"/>
      <c r="AG171" s="612"/>
      <c r="AH171" s="617"/>
      <c r="AI171" s="617"/>
      <c r="AJ171" s="617"/>
      <c r="AK171" s="617"/>
      <c r="AL171" s="618"/>
      <c r="AM171" s="618"/>
      <c r="AN171" s="618"/>
      <c r="AO171" s="618"/>
      <c r="AP171" s="618"/>
      <c r="AQ171" s="618"/>
      <c r="AR171" s="618"/>
      <c r="AS171" s="618"/>
      <c r="AT171" s="618"/>
      <c r="AU171" s="618"/>
      <c r="AV171" s="612"/>
      <c r="AW171" s="612"/>
      <c r="AX171" s="612"/>
      <c r="AY171" s="612"/>
      <c r="AZ171" s="613"/>
      <c r="BA171" s="600"/>
      <c r="BB171" s="600"/>
      <c r="BC171" s="600"/>
      <c r="BD171" s="600"/>
      <c r="BE171" s="600"/>
      <c r="BF171" s="600"/>
      <c r="BG171" s="600"/>
      <c r="BH171" s="600"/>
      <c r="BI171" s="600"/>
      <c r="BJ171" s="600"/>
      <c r="BK171" s="600"/>
      <c r="BL171" s="600"/>
      <c r="BM171" s="600"/>
      <c r="BN171" s="600"/>
      <c r="BO171" s="600"/>
      <c r="BP171" s="600"/>
      <c r="BQ171" s="600"/>
      <c r="BR171" s="600"/>
      <c r="BS171" s="600"/>
      <c r="BT171" s="600"/>
      <c r="BU171" s="600"/>
      <c r="BV171" s="600"/>
    </row>
    <row r="172" spans="1:74" s="586" customFormat="1" ht="18" customHeight="1">
      <c r="A172" s="578">
        <f t="shared" si="5"/>
        <v>0</v>
      </c>
      <c r="B172" s="614"/>
      <c r="C172" s="614"/>
      <c r="D172" s="587" t="s">
        <v>540</v>
      </c>
      <c r="E172" s="614" t="str">
        <f>CONCATENATE("식재된 ",S169," 는 활착이 안정된 상태로 신초발달이 양호함" )</f>
        <v>식재된 0 는 활착이 안정된 상태로 신초발달이 양호함</v>
      </c>
      <c r="F172" s="612"/>
      <c r="G172" s="612"/>
      <c r="H172" s="612"/>
      <c r="I172" s="612"/>
      <c r="J172" s="612"/>
      <c r="K172" s="612"/>
      <c r="L172" s="612"/>
      <c r="M172" s="612"/>
      <c r="N172" s="612"/>
      <c r="O172" s="612"/>
      <c r="P172" s="612"/>
      <c r="Q172" s="615"/>
      <c r="R172" s="615"/>
      <c r="S172" s="615"/>
      <c r="T172" s="615"/>
      <c r="U172" s="615"/>
      <c r="V172" s="612"/>
      <c r="W172" s="619"/>
      <c r="X172" s="616"/>
      <c r="Y172" s="616"/>
      <c r="Z172" s="616"/>
      <c r="AA172" s="619"/>
      <c r="AB172" s="616"/>
      <c r="AC172" s="616"/>
      <c r="AD172" s="616"/>
      <c r="AE172" s="619"/>
      <c r="AF172" s="616"/>
      <c r="AG172" s="612"/>
      <c r="AH172" s="617"/>
      <c r="AI172" s="617"/>
      <c r="AJ172" s="617"/>
      <c r="AK172" s="617"/>
      <c r="AL172" s="618"/>
      <c r="AM172" s="618"/>
      <c r="AN172" s="618"/>
      <c r="AO172" s="618"/>
      <c r="AP172" s="618"/>
      <c r="AQ172" s="618"/>
      <c r="AR172" s="618"/>
      <c r="AS172" s="618"/>
      <c r="AT172" s="618"/>
      <c r="AU172" s="618"/>
      <c r="AV172" s="612"/>
      <c r="AW172" s="612"/>
      <c r="AX172" s="612"/>
      <c r="AY172" s="612"/>
      <c r="AZ172" s="613"/>
      <c r="BC172" s="600"/>
      <c r="BD172" s="600"/>
      <c r="BE172" s="600"/>
      <c r="BF172" s="600"/>
      <c r="BG172" s="600"/>
      <c r="BH172" s="600"/>
      <c r="BI172" s="600"/>
      <c r="BJ172" s="600"/>
      <c r="BK172" s="600"/>
      <c r="BL172" s="600"/>
      <c r="BM172" s="600"/>
      <c r="BN172" s="600"/>
      <c r="BO172" s="600"/>
      <c r="BP172" s="600"/>
      <c r="BQ172" s="600"/>
      <c r="BR172" s="600"/>
      <c r="BS172" s="600"/>
      <c r="BT172" s="600"/>
      <c r="BU172" s="600"/>
      <c r="BV172" s="600"/>
    </row>
    <row r="173" spans="1:74" s="586" customFormat="1" ht="18" customHeight="1">
      <c r="A173" s="578">
        <f t="shared" si="5"/>
        <v>0</v>
      </c>
      <c r="B173" s="614"/>
      <c r="C173" s="614"/>
      <c r="D173" s="587" t="s">
        <v>540</v>
      </c>
      <c r="E173" s="614" t="s">
        <v>789</v>
      </c>
      <c r="F173" s="612"/>
      <c r="G173" s="612"/>
      <c r="H173" s="612"/>
      <c r="I173" s="612"/>
      <c r="J173" s="612"/>
      <c r="K173" s="612"/>
      <c r="L173" s="612"/>
      <c r="M173" s="612"/>
      <c r="N173" s="612"/>
      <c r="O173" s="612"/>
      <c r="P173" s="612"/>
      <c r="Q173" s="615"/>
      <c r="R173" s="615"/>
      <c r="S173" s="615"/>
      <c r="T173" s="615"/>
      <c r="U173" s="615"/>
      <c r="V173" s="612"/>
      <c r="W173" s="612"/>
      <c r="X173" s="612"/>
      <c r="Y173" s="612"/>
      <c r="Z173" s="612"/>
      <c r="AA173" s="612"/>
      <c r="AB173" s="612"/>
      <c r="AC173" s="612"/>
      <c r="AD173" s="612"/>
      <c r="AE173" s="612"/>
      <c r="AF173" s="612"/>
      <c r="AG173" s="612"/>
      <c r="AH173" s="617"/>
      <c r="AI173" s="617"/>
      <c r="AJ173" s="617"/>
      <c r="AK173" s="617"/>
      <c r="AL173" s="618"/>
      <c r="AM173" s="618"/>
      <c r="AN173" s="618"/>
      <c r="AO173" s="618"/>
      <c r="AP173" s="618"/>
      <c r="AQ173" s="618"/>
      <c r="AR173" s="618"/>
      <c r="AS173" s="618"/>
      <c r="AT173" s="618"/>
      <c r="AU173" s="618"/>
      <c r="AV173" s="612"/>
      <c r="AW173" s="612"/>
      <c r="AX173" s="612"/>
      <c r="AY173" s="612"/>
      <c r="AZ173" s="613"/>
      <c r="BA173" s="580"/>
      <c r="BB173" s="580"/>
      <c r="BC173" s="580"/>
      <c r="BD173" s="580"/>
      <c r="BE173" s="580"/>
      <c r="BF173" s="580"/>
      <c r="BG173" s="580"/>
      <c r="BH173" s="580"/>
      <c r="BI173" s="580"/>
      <c r="BJ173" s="580"/>
      <c r="BK173" s="601"/>
      <c r="BL173" s="601"/>
      <c r="BM173" s="601"/>
      <c r="BN173" s="601"/>
      <c r="BO173" s="601"/>
      <c r="BP173" s="601"/>
      <c r="BQ173" s="601"/>
      <c r="BR173" s="601"/>
      <c r="BS173" s="601"/>
      <c r="BT173" s="601"/>
      <c r="BU173" s="601"/>
      <c r="BV173" s="601"/>
    </row>
    <row r="174" spans="1:74" s="586" customFormat="1" ht="18" customHeight="1">
      <c r="A174" s="578">
        <f t="shared" si="5"/>
        <v>0</v>
      </c>
      <c r="B174" s="614"/>
      <c r="C174" s="614" t="s">
        <v>407</v>
      </c>
      <c r="D174" s="614" t="s">
        <v>790</v>
      </c>
      <c r="E174" s="614"/>
      <c r="F174" s="612"/>
      <c r="G174" s="612"/>
      <c r="H174" s="612"/>
      <c r="I174" s="612"/>
      <c r="J174" s="612"/>
      <c r="K174" s="612"/>
      <c r="L174" s="612"/>
      <c r="M174" s="612"/>
      <c r="N174" s="612"/>
      <c r="O174" s="612"/>
      <c r="P174" s="612"/>
      <c r="Q174" s="615"/>
      <c r="R174" s="615"/>
      <c r="S174" s="615"/>
      <c r="T174" s="615"/>
      <c r="U174" s="615"/>
      <c r="V174" s="612"/>
      <c r="W174" s="612"/>
      <c r="X174" s="612"/>
      <c r="Y174" s="612"/>
      <c r="Z174" s="612"/>
      <c r="AA174" s="612"/>
      <c r="AB174" s="612"/>
      <c r="AC174" s="612"/>
      <c r="AD174" s="612"/>
      <c r="AE174" s="612"/>
      <c r="AF174" s="612"/>
      <c r="AG174" s="612"/>
      <c r="AH174" s="617"/>
      <c r="AI174" s="617"/>
      <c r="AJ174" s="617"/>
      <c r="AK174" s="617"/>
      <c r="AL174" s="618"/>
      <c r="AM174" s="618"/>
      <c r="AN174" s="618"/>
      <c r="AO174" s="618"/>
      <c r="AP174" s="618"/>
      <c r="AQ174" s="618"/>
      <c r="AR174" s="618"/>
      <c r="AS174" s="618"/>
      <c r="AT174" s="618"/>
      <c r="AU174" s="618"/>
      <c r="AV174" s="612"/>
      <c r="AW174" s="612"/>
      <c r="AX174" s="612"/>
      <c r="AY174" s="612"/>
      <c r="AZ174" s="613"/>
      <c r="BK174" s="600"/>
      <c r="BL174" s="600"/>
      <c r="BM174" s="600"/>
      <c r="BN174" s="600"/>
      <c r="BO174" s="600"/>
      <c r="BP174" s="600"/>
      <c r="BQ174" s="600"/>
      <c r="BR174" s="600"/>
      <c r="BS174" s="600"/>
      <c r="BT174" s="600"/>
      <c r="BU174" s="600"/>
      <c r="BV174" s="600"/>
    </row>
    <row r="175" spans="1:74" s="586" customFormat="1" ht="18" customHeight="1">
      <c r="A175" s="578">
        <f t="shared" si="5"/>
        <v>0</v>
      </c>
      <c r="B175" s="614"/>
      <c r="C175" s="614"/>
      <c r="D175" s="587" t="s">
        <v>540</v>
      </c>
      <c r="E175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175" s="612"/>
      <c r="G175" s="612"/>
      <c r="H175" s="612"/>
      <c r="I175" s="612"/>
      <c r="J175" s="612"/>
      <c r="K175" s="612"/>
      <c r="L175" s="612"/>
      <c r="M175" s="612"/>
      <c r="N175" s="612"/>
      <c r="O175" s="612"/>
      <c r="P175" s="612"/>
      <c r="Q175" s="615"/>
      <c r="R175" s="615"/>
      <c r="S175" s="615"/>
      <c r="T175" s="615"/>
      <c r="U175" s="615"/>
      <c r="V175" s="612"/>
      <c r="W175" s="612"/>
      <c r="X175" s="612"/>
      <c r="Y175" s="612"/>
      <c r="Z175" s="612"/>
      <c r="AA175" s="612"/>
      <c r="AB175" s="612"/>
      <c r="AC175" s="612"/>
      <c r="AD175" s="612"/>
      <c r="AE175" s="612"/>
      <c r="AF175" s="612"/>
      <c r="AG175" s="612"/>
      <c r="AH175" s="617"/>
      <c r="AI175" s="617"/>
      <c r="AJ175" s="617"/>
      <c r="AK175" s="617"/>
      <c r="AL175" s="618"/>
      <c r="AM175" s="618"/>
      <c r="AN175" s="618"/>
      <c r="AO175" s="618"/>
      <c r="AP175" s="618"/>
      <c r="AQ175" s="618"/>
      <c r="AR175" s="618"/>
      <c r="AS175" s="618"/>
      <c r="AT175" s="618"/>
      <c r="AU175" s="618"/>
      <c r="AV175" s="612"/>
      <c r="AW175" s="612"/>
      <c r="AX175" s="612"/>
      <c r="AY175" s="612"/>
      <c r="AZ175" s="613"/>
      <c r="BK175" s="600"/>
      <c r="BL175" s="600"/>
      <c r="BM175" s="600"/>
      <c r="BN175" s="600"/>
      <c r="BO175" s="600"/>
      <c r="BP175" s="600"/>
      <c r="BQ175" s="600"/>
      <c r="BR175" s="600"/>
      <c r="BS175" s="600"/>
      <c r="BT175" s="600"/>
      <c r="BU175" s="600"/>
      <c r="BV175" s="600"/>
    </row>
    <row r="176" spans="1:74" s="586" customFormat="1" ht="18" customHeight="1">
      <c r="A176" s="578">
        <f t="shared" si="5"/>
        <v>0</v>
      </c>
      <c r="B176" s="614"/>
      <c r="C176" s="614"/>
      <c r="D176" s="587" t="s">
        <v>540</v>
      </c>
      <c r="E176" s="614" t="str">
        <f>CONCATENATE("조림목이 자연발생 식생과 경재하고 있으며 조림목은 ",AQ169,"이다." )</f>
        <v>조림목이 자연발생 식생과 경재하고 있으며 조림목은 0이다.</v>
      </c>
      <c r="F176" s="612"/>
      <c r="G176" s="612"/>
      <c r="H176" s="612"/>
      <c r="I176" s="612"/>
      <c r="J176" s="612"/>
      <c r="K176" s="612"/>
      <c r="L176" s="612"/>
      <c r="M176" s="612"/>
      <c r="N176" s="612"/>
      <c r="O176" s="612"/>
      <c r="P176" s="612"/>
      <c r="Q176" s="612"/>
      <c r="R176" s="612"/>
      <c r="S176" s="612"/>
      <c r="T176" s="612"/>
      <c r="U176" s="612"/>
      <c r="V176" s="612"/>
      <c r="W176" s="612"/>
      <c r="X176" s="612"/>
      <c r="Y176" s="612"/>
      <c r="Z176" s="612"/>
      <c r="AA176" s="612"/>
      <c r="AB176" s="612"/>
      <c r="AC176" s="612"/>
      <c r="AD176" s="612"/>
      <c r="AE176" s="612"/>
      <c r="AF176" s="612"/>
      <c r="AG176" s="612"/>
      <c r="AH176" s="617"/>
      <c r="AI176" s="617"/>
      <c r="AJ176" s="617"/>
      <c r="AK176" s="617"/>
      <c r="AL176" s="618"/>
      <c r="AM176" s="618"/>
      <c r="AN176" s="618"/>
      <c r="AO176" s="618"/>
      <c r="AP176" s="618"/>
      <c r="AQ176" s="618"/>
      <c r="AR176" s="618"/>
      <c r="AS176" s="618"/>
      <c r="AT176" s="618"/>
      <c r="AU176" s="618"/>
      <c r="AV176" s="612"/>
      <c r="AW176" s="612"/>
      <c r="AX176" s="612"/>
      <c r="AY176" s="612"/>
      <c r="AZ176" s="613"/>
      <c r="BK176" s="600"/>
      <c r="BL176" s="600"/>
      <c r="BM176" s="600"/>
      <c r="BN176" s="600"/>
      <c r="BO176" s="600"/>
      <c r="BP176" s="600"/>
      <c r="BQ176" s="600"/>
      <c r="BR176" s="600"/>
      <c r="BS176" s="600"/>
      <c r="BT176" s="600"/>
      <c r="BU176" s="600"/>
      <c r="BV176" s="600"/>
    </row>
    <row r="177" spans="1:74" s="586" customFormat="1" ht="13.5" customHeight="1">
      <c r="A177" s="578">
        <f t="shared" si="5"/>
        <v>0</v>
      </c>
      <c r="B177" s="620"/>
      <c r="C177" s="620"/>
      <c r="D177" s="620"/>
      <c r="E177" s="620"/>
      <c r="F177" s="595"/>
      <c r="G177" s="595"/>
      <c r="H177" s="595"/>
      <c r="I177" s="595"/>
      <c r="J177" s="621"/>
      <c r="K177" s="621"/>
      <c r="L177" s="621"/>
      <c r="M177" s="621"/>
      <c r="N177" s="621"/>
      <c r="O177" s="621"/>
      <c r="P177" s="621"/>
      <c r="Q177" s="622"/>
      <c r="R177" s="622"/>
      <c r="S177" s="622"/>
      <c r="T177" s="622"/>
      <c r="U177" s="622"/>
      <c r="V177" s="612"/>
      <c r="W177" s="612"/>
      <c r="X177" s="612"/>
      <c r="Y177" s="612"/>
      <c r="Z177" s="612"/>
      <c r="AA177" s="612"/>
      <c r="AB177" s="612"/>
      <c r="AC177" s="612"/>
      <c r="AD177" s="612"/>
      <c r="AE177" s="612"/>
      <c r="AF177" s="612"/>
      <c r="AG177" s="612"/>
      <c r="AH177" s="623"/>
      <c r="AI177" s="623"/>
      <c r="AJ177" s="623"/>
      <c r="AK177" s="623"/>
      <c r="AL177" s="624"/>
      <c r="AM177" s="624"/>
      <c r="AN177" s="624"/>
      <c r="AO177" s="624"/>
      <c r="AP177" s="624"/>
      <c r="AQ177" s="624"/>
      <c r="AR177" s="624"/>
      <c r="AS177" s="624"/>
      <c r="AT177" s="624"/>
      <c r="AU177" s="624"/>
      <c r="AV177" s="595"/>
      <c r="AW177" s="595"/>
      <c r="AX177" s="595"/>
      <c r="AY177" s="595"/>
      <c r="AZ177" s="613"/>
      <c r="BK177" s="600"/>
      <c r="BL177" s="600"/>
      <c r="BM177" s="600"/>
      <c r="BN177" s="600"/>
      <c r="BO177" s="600"/>
      <c r="BP177" s="600"/>
      <c r="BQ177" s="600"/>
      <c r="BR177" s="600"/>
      <c r="BS177" s="600"/>
      <c r="BT177" s="600"/>
      <c r="BU177" s="600"/>
      <c r="BV177" s="600"/>
    </row>
    <row r="178" spans="1:74" s="601" customFormat="1" ht="19.5" customHeight="1">
      <c r="A178" s="578">
        <f t="shared" si="5"/>
        <v>0</v>
      </c>
      <c r="B178" s="2116" t="s">
        <v>791</v>
      </c>
      <c r="C178" s="2116"/>
      <c r="D178" s="2116"/>
      <c r="E178" s="2116"/>
      <c r="F178" s="2116"/>
      <c r="G178" s="2116"/>
      <c r="H178" s="2116"/>
      <c r="I178" s="2116"/>
      <c r="J178" s="2116"/>
      <c r="K178" s="2116"/>
      <c r="L178" s="2116"/>
      <c r="M178" s="2116"/>
      <c r="N178" s="2116"/>
      <c r="O178" s="2116"/>
      <c r="P178" s="2116"/>
      <c r="Q178" s="2116"/>
      <c r="R178" s="2116"/>
      <c r="S178" s="2116"/>
      <c r="T178" s="2116"/>
      <c r="U178" s="2116"/>
      <c r="V178" s="2116"/>
      <c r="W178" s="2116"/>
      <c r="X178" s="2116"/>
      <c r="Y178" s="2116"/>
      <c r="Z178" s="2116"/>
      <c r="AA178" s="2116"/>
      <c r="AB178" s="2116"/>
      <c r="AC178" s="2116"/>
      <c r="AD178" s="2116"/>
      <c r="AE178" s="2116"/>
      <c r="AF178" s="2116"/>
      <c r="AG178" s="2116"/>
      <c r="AH178" s="2116"/>
      <c r="AI178" s="2116"/>
      <c r="AJ178" s="2116"/>
      <c r="AK178" s="2116"/>
      <c r="AL178" s="2116"/>
      <c r="AM178" s="2116"/>
      <c r="AN178" s="2116"/>
      <c r="AO178" s="2116"/>
      <c r="AP178" s="2116"/>
      <c r="AQ178" s="2116"/>
      <c r="AR178" s="2116"/>
      <c r="AS178" s="2116"/>
      <c r="AT178" s="2116"/>
      <c r="AU178" s="2116"/>
      <c r="AV178" s="2116"/>
      <c r="AW178" s="2116"/>
      <c r="AX178" s="2116"/>
      <c r="AY178" s="2116"/>
      <c r="AZ178" s="625"/>
      <c r="BB178" s="600"/>
      <c r="BC178" s="600"/>
      <c r="BD178" s="600"/>
      <c r="BE178" s="600"/>
      <c r="BF178" s="600"/>
      <c r="BG178" s="600"/>
      <c r="BH178" s="600"/>
      <c r="BI178" s="600"/>
      <c r="BJ178" s="600"/>
      <c r="BK178" s="600"/>
      <c r="BL178" s="600"/>
      <c r="BM178" s="600"/>
      <c r="BN178" s="600"/>
      <c r="BO178" s="600"/>
      <c r="BP178" s="600"/>
      <c r="BQ178" s="600"/>
      <c r="BR178" s="600"/>
      <c r="BS178" s="600"/>
      <c r="BT178" s="600"/>
      <c r="BU178" s="600"/>
      <c r="BV178" s="600"/>
    </row>
    <row r="179" spans="1:74" s="601" customFormat="1" ht="18" customHeight="1">
      <c r="A179" s="578">
        <f t="shared" si="5"/>
        <v>0</v>
      </c>
      <c r="B179" s="1230"/>
      <c r="C179" s="587" t="s">
        <v>772</v>
      </c>
      <c r="D179" s="588" t="s">
        <v>793</v>
      </c>
      <c r="E179" s="588"/>
      <c r="F179" s="588"/>
      <c r="G179" s="588"/>
      <c r="H179" s="588"/>
      <c r="I179" s="588"/>
      <c r="J179" s="627"/>
      <c r="K179" s="627"/>
      <c r="L179" s="627"/>
      <c r="M179" s="627"/>
      <c r="N179" s="627"/>
      <c r="O179" s="627"/>
      <c r="P179" s="627"/>
      <c r="Q179" s="627"/>
      <c r="R179" s="627"/>
      <c r="S179" s="627"/>
      <c r="T179" s="627"/>
      <c r="U179" s="627"/>
      <c r="V179" s="627"/>
      <c r="W179" s="627"/>
      <c r="X179" s="627"/>
      <c r="Y179" s="627"/>
      <c r="Z179" s="627"/>
      <c r="AA179" s="627"/>
      <c r="AB179" s="627"/>
      <c r="AC179" s="627"/>
      <c r="AD179" s="627"/>
      <c r="AE179" s="627"/>
      <c r="AF179" s="627"/>
      <c r="AG179" s="627"/>
      <c r="AH179" s="627"/>
      <c r="AI179" s="627"/>
      <c r="AJ179" s="627"/>
      <c r="AK179" s="627"/>
      <c r="AL179" s="627"/>
      <c r="AM179" s="627"/>
      <c r="AN179" s="627"/>
      <c r="AO179" s="627"/>
      <c r="AP179" s="627"/>
      <c r="AQ179" s="627"/>
      <c r="AR179" s="627"/>
      <c r="AS179" s="627"/>
      <c r="AT179" s="627"/>
      <c r="AU179" s="627"/>
      <c r="AV179" s="627"/>
      <c r="AW179" s="627"/>
      <c r="AX179" s="627"/>
      <c r="AY179" s="627"/>
      <c r="AZ179" s="625"/>
      <c r="BB179" s="600"/>
      <c r="BC179" s="600"/>
      <c r="BD179" s="600"/>
      <c r="BE179" s="600"/>
      <c r="BF179" s="600"/>
      <c r="BG179" s="600"/>
      <c r="BH179" s="600"/>
      <c r="BI179" s="600"/>
      <c r="BJ179" s="600"/>
      <c r="BK179" s="600"/>
      <c r="BL179" s="600"/>
      <c r="BM179" s="600"/>
      <c r="BN179" s="600"/>
      <c r="BO179" s="600"/>
      <c r="BP179" s="600"/>
      <c r="BQ179" s="600"/>
      <c r="BR179" s="600"/>
      <c r="BS179" s="600"/>
      <c r="BT179" s="600"/>
      <c r="BU179" s="600"/>
      <c r="BV179" s="600"/>
    </row>
    <row r="180" spans="1:74" s="600" customFormat="1" ht="18" customHeight="1">
      <c r="A180" s="578">
        <f t="shared" si="5"/>
        <v>0</v>
      </c>
      <c r="B180" s="587"/>
      <c r="C180" s="587"/>
      <c r="D180" s="587" t="s">
        <v>540</v>
      </c>
      <c r="E180" s="588" t="str">
        <f>CONCATENATE("조림목이 정상적으로 생육하기 위해서는 조림목을 제외한 모든 식생을 제거하여야 하므로 ",AO153,"로 적용한다.")</f>
        <v>조림목이 정상적으로 생육하기 위해서는 조림목을 제외한 모든 식생을 제거하여야 하므로 0로 적용한다.</v>
      </c>
      <c r="F180" s="588"/>
      <c r="G180" s="588"/>
      <c r="H180" s="588"/>
      <c r="I180" s="588"/>
      <c r="J180" s="589"/>
      <c r="K180" s="588"/>
      <c r="L180" s="588"/>
      <c r="M180" s="588"/>
      <c r="N180" s="588"/>
      <c r="O180" s="588"/>
      <c r="P180" s="588"/>
      <c r="Q180" s="588"/>
      <c r="R180" s="588"/>
      <c r="S180" s="588"/>
      <c r="T180" s="588"/>
      <c r="U180" s="588"/>
      <c r="V180" s="588"/>
      <c r="W180" s="588"/>
      <c r="X180" s="588"/>
      <c r="Y180" s="588"/>
      <c r="Z180" s="588"/>
      <c r="AA180" s="588"/>
      <c r="AB180" s="588"/>
      <c r="AC180" s="588"/>
      <c r="AD180" s="588"/>
      <c r="AE180" s="588"/>
      <c r="AF180" s="588"/>
      <c r="AG180" s="588"/>
      <c r="AH180" s="588"/>
      <c r="AI180" s="588"/>
      <c r="AJ180" s="588"/>
      <c r="AK180" s="588"/>
      <c r="AL180" s="588"/>
      <c r="AM180" s="588"/>
      <c r="AN180" s="588"/>
      <c r="AO180" s="588"/>
      <c r="AP180" s="588"/>
      <c r="AQ180" s="588"/>
      <c r="AR180" s="588"/>
      <c r="AS180" s="588"/>
      <c r="AT180" s="588"/>
      <c r="AU180" s="588"/>
      <c r="AV180" s="588"/>
      <c r="AW180" s="588"/>
      <c r="AX180" s="588"/>
      <c r="AY180" s="588"/>
      <c r="AZ180" s="628"/>
      <c r="BB180" s="601"/>
      <c r="BC180" s="601"/>
      <c r="BD180" s="601"/>
      <c r="BE180" s="601"/>
      <c r="BF180" s="601"/>
      <c r="BG180" s="601"/>
      <c r="BH180" s="601"/>
      <c r="BI180" s="601"/>
      <c r="BJ180" s="601"/>
      <c r="BK180" s="601"/>
      <c r="BL180" s="601"/>
      <c r="BM180" s="601"/>
      <c r="BN180" s="601"/>
      <c r="BO180" s="601"/>
      <c r="BP180" s="601"/>
      <c r="BQ180" s="601"/>
      <c r="BR180" s="601"/>
      <c r="BS180" s="601"/>
      <c r="BT180" s="601"/>
      <c r="BU180" s="601"/>
      <c r="BV180" s="601"/>
    </row>
    <row r="181" spans="1:74" s="600" customFormat="1" ht="18" customHeight="1">
      <c r="A181" s="578">
        <f t="shared" si="5"/>
        <v>0</v>
      </c>
      <c r="B181" s="587"/>
      <c r="C181" s="587" t="s">
        <v>405</v>
      </c>
      <c r="D181" s="588" t="s">
        <v>795</v>
      </c>
      <c r="E181" s="588"/>
      <c r="F181" s="588"/>
      <c r="G181" s="588"/>
      <c r="H181" s="588"/>
      <c r="I181" s="588"/>
      <c r="J181" s="588"/>
      <c r="K181" s="588"/>
      <c r="L181" s="588"/>
      <c r="M181" s="588"/>
      <c r="N181" s="588"/>
      <c r="O181" s="588"/>
      <c r="P181" s="588"/>
      <c r="Q181" s="588"/>
      <c r="R181" s="588"/>
      <c r="S181" s="588"/>
      <c r="T181" s="588"/>
      <c r="U181" s="588"/>
      <c r="V181" s="588"/>
      <c r="W181" s="588"/>
      <c r="X181" s="588"/>
      <c r="Y181" s="588"/>
      <c r="Z181" s="588"/>
      <c r="AA181" s="588"/>
      <c r="AB181" s="588"/>
      <c r="AC181" s="588"/>
      <c r="AD181" s="588"/>
      <c r="AE181" s="588"/>
      <c r="AF181" s="588"/>
      <c r="AG181" s="588"/>
      <c r="AH181" s="588"/>
      <c r="AI181" s="588"/>
      <c r="AJ181" s="588"/>
      <c r="AK181" s="588"/>
      <c r="AL181" s="588"/>
      <c r="AM181" s="588"/>
      <c r="AN181" s="588"/>
      <c r="AO181" s="588"/>
      <c r="AP181" s="588"/>
      <c r="AQ181" s="588"/>
      <c r="AR181" s="588"/>
      <c r="AS181" s="588"/>
      <c r="AT181" s="588"/>
      <c r="AU181" s="588"/>
      <c r="AV181" s="588"/>
      <c r="AW181" s="588"/>
      <c r="AX181" s="588"/>
      <c r="AY181" s="588"/>
      <c r="AZ181" s="628"/>
    </row>
    <row r="182" spans="1:74" s="600" customFormat="1" ht="18" customHeight="1">
      <c r="A182" s="578">
        <f t="shared" si="5"/>
        <v>0</v>
      </c>
      <c r="B182" s="587"/>
      <c r="C182" s="2111" t="s">
        <v>796</v>
      </c>
      <c r="D182" s="2111"/>
      <c r="E182" s="2111"/>
      <c r="F182" s="2111"/>
      <c r="G182" s="2111"/>
      <c r="H182" s="2111"/>
      <c r="I182" s="2111"/>
      <c r="J182" s="2111"/>
      <c r="K182" s="2111"/>
      <c r="L182" s="2111"/>
      <c r="M182" s="2111"/>
      <c r="N182" s="2111"/>
      <c r="O182" s="2111"/>
      <c r="P182" s="2111"/>
      <c r="Q182" s="2111"/>
      <c r="R182" s="2111"/>
      <c r="S182" s="2111"/>
      <c r="T182" s="2111"/>
      <c r="U182" s="2111"/>
      <c r="V182" s="2111"/>
      <c r="W182" s="2111"/>
      <c r="X182" s="2111"/>
      <c r="Y182" s="2111"/>
      <c r="Z182" s="2111"/>
      <c r="AA182" s="2111" t="s">
        <v>797</v>
      </c>
      <c r="AB182" s="2111"/>
      <c r="AC182" s="2111"/>
      <c r="AD182" s="2111"/>
      <c r="AE182" s="2111"/>
      <c r="AF182" s="2111"/>
      <c r="AG182" s="2111"/>
      <c r="AH182" s="2111"/>
      <c r="AI182" s="2111"/>
      <c r="AJ182" s="2111"/>
      <c r="AK182" s="2111"/>
      <c r="AL182" s="2111"/>
      <c r="AM182" s="2111"/>
      <c r="AN182" s="2111"/>
      <c r="AO182" s="2111"/>
      <c r="AP182" s="2111"/>
      <c r="AQ182" s="2111"/>
      <c r="AR182" s="2111"/>
      <c r="AS182" s="2111"/>
      <c r="AT182" s="2111"/>
      <c r="AU182" s="2111"/>
      <c r="AV182" s="2111"/>
      <c r="AW182" s="2111"/>
      <c r="AX182" s="2111"/>
      <c r="AY182" s="587"/>
      <c r="AZ182" s="586"/>
    </row>
    <row r="183" spans="1:74" s="586" customFormat="1" ht="18" customHeight="1">
      <c r="A183" s="578">
        <f t="shared" si="5"/>
        <v>0</v>
      </c>
      <c r="B183" s="629"/>
      <c r="C183" s="2111" t="s">
        <v>798</v>
      </c>
      <c r="D183" s="2111"/>
      <c r="E183" s="2111"/>
      <c r="F183" s="2111"/>
      <c r="G183" s="2111"/>
      <c r="H183" s="2111"/>
      <c r="I183" s="2111"/>
      <c r="J183" s="2111"/>
      <c r="K183" s="2111" t="s">
        <v>799</v>
      </c>
      <c r="L183" s="2111"/>
      <c r="M183" s="2111"/>
      <c r="N183" s="2111"/>
      <c r="O183" s="2111"/>
      <c r="P183" s="2111"/>
      <c r="Q183" s="2111"/>
      <c r="R183" s="2111"/>
      <c r="S183" s="2111" t="s">
        <v>800</v>
      </c>
      <c r="T183" s="2111"/>
      <c r="U183" s="2111"/>
      <c r="V183" s="2111"/>
      <c r="W183" s="2111"/>
      <c r="X183" s="2111"/>
      <c r="Y183" s="2111"/>
      <c r="Z183" s="2111"/>
      <c r="AA183" s="2111" t="s">
        <v>572</v>
      </c>
      <c r="AB183" s="2111"/>
      <c r="AC183" s="2111"/>
      <c r="AD183" s="2111"/>
      <c r="AE183" s="2111"/>
      <c r="AF183" s="2111"/>
      <c r="AG183" s="2111"/>
      <c r="AH183" s="2111"/>
      <c r="AI183" s="2111" t="s">
        <v>573</v>
      </c>
      <c r="AJ183" s="2111"/>
      <c r="AK183" s="2111"/>
      <c r="AL183" s="2111"/>
      <c r="AM183" s="2111"/>
      <c r="AN183" s="2111"/>
      <c r="AO183" s="2111"/>
      <c r="AP183" s="2111"/>
      <c r="AQ183" s="2111" t="s">
        <v>574</v>
      </c>
      <c r="AR183" s="2111"/>
      <c r="AS183" s="2111"/>
      <c r="AT183" s="2111"/>
      <c r="AU183" s="2111"/>
      <c r="AV183" s="2111"/>
      <c r="AW183" s="2111"/>
      <c r="AX183" s="2111"/>
      <c r="AY183" s="629"/>
      <c r="AZ183" s="585"/>
      <c r="BB183" s="600"/>
      <c r="BC183" s="600"/>
      <c r="BD183" s="600"/>
      <c r="BE183" s="600"/>
      <c r="BF183" s="600"/>
      <c r="BG183" s="600"/>
      <c r="BH183" s="600"/>
      <c r="BI183" s="600"/>
      <c r="BJ183" s="600"/>
      <c r="BK183" s="600"/>
      <c r="BL183" s="600"/>
      <c r="BM183" s="600"/>
      <c r="BN183" s="600"/>
      <c r="BO183" s="600"/>
      <c r="BP183" s="600"/>
      <c r="BQ183" s="600"/>
      <c r="BR183" s="600"/>
      <c r="BS183" s="600"/>
      <c r="BT183" s="600"/>
      <c r="BU183" s="600"/>
      <c r="BV183" s="600"/>
    </row>
    <row r="184" spans="1:74" s="580" customFormat="1" ht="18" customHeight="1">
      <c r="A184" s="578">
        <f t="shared" si="5"/>
        <v>0</v>
      </c>
      <c r="B184" s="612"/>
      <c r="C184" s="2111" t="s">
        <v>536</v>
      </c>
      <c r="D184" s="2111"/>
      <c r="E184" s="2111"/>
      <c r="F184" s="2111"/>
      <c r="G184" s="2111"/>
      <c r="H184" s="2111"/>
      <c r="I184" s="2111"/>
      <c r="J184" s="2111"/>
      <c r="K184" s="2111" t="s">
        <v>805</v>
      </c>
      <c r="L184" s="2111"/>
      <c r="M184" s="2111"/>
      <c r="N184" s="2111"/>
      <c r="O184" s="2111"/>
      <c r="P184" s="2111"/>
      <c r="Q184" s="2111"/>
      <c r="R184" s="2111"/>
      <c r="S184" s="2112"/>
      <c r="T184" s="2112"/>
      <c r="U184" s="2112"/>
      <c r="V184" s="2112"/>
      <c r="W184" s="2112"/>
      <c r="X184" s="2112"/>
      <c r="Y184" s="2112"/>
      <c r="Z184" s="2112"/>
      <c r="AA184" s="2113" t="str">
        <f>'6-3표준조사(5)'!P231</f>
        <v>완 (15˚ 이하)</v>
      </c>
      <c r="AB184" s="2113"/>
      <c r="AC184" s="2113"/>
      <c r="AD184" s="2113"/>
      <c r="AE184" s="2113"/>
      <c r="AF184" s="2113"/>
      <c r="AG184" s="2113"/>
      <c r="AH184" s="2113"/>
      <c r="AI184" s="2113" t="str">
        <f>'6-3표준조사(5)'!Q231</f>
        <v>개소당5ha이상</v>
      </c>
      <c r="AJ184" s="2113"/>
      <c r="AK184" s="2113"/>
      <c r="AL184" s="2113"/>
      <c r="AM184" s="2113"/>
      <c r="AN184" s="2113"/>
      <c r="AO184" s="2113"/>
      <c r="AP184" s="2113"/>
      <c r="AQ184" s="2113">
        <f>'6-3표준조사(5)'!R231</f>
        <v>0</v>
      </c>
      <c r="AR184" s="2113"/>
      <c r="AS184" s="2113"/>
      <c r="AT184" s="2113"/>
      <c r="AU184" s="2113"/>
      <c r="AV184" s="2113"/>
      <c r="AW184" s="2113"/>
      <c r="AX184" s="2113"/>
      <c r="AY184" s="612"/>
      <c r="AZ184" s="613"/>
    </row>
    <row r="185" spans="1:74" s="586" customFormat="1" ht="18" customHeight="1">
      <c r="A185" s="578">
        <f t="shared" si="5"/>
        <v>0</v>
      </c>
      <c r="B185" s="612"/>
      <c r="C185" s="2111" t="s">
        <v>538</v>
      </c>
      <c r="D185" s="2111"/>
      <c r="E185" s="2111"/>
      <c r="F185" s="2111"/>
      <c r="G185" s="2111"/>
      <c r="H185" s="2111"/>
      <c r="I185" s="2111"/>
      <c r="J185" s="2111"/>
      <c r="K185" s="2111" t="s">
        <v>807</v>
      </c>
      <c r="L185" s="2111"/>
      <c r="M185" s="2111"/>
      <c r="N185" s="2111"/>
      <c r="O185" s="2111"/>
      <c r="P185" s="2111"/>
      <c r="Q185" s="2111"/>
      <c r="R185" s="2111"/>
      <c r="S185" s="2115">
        <f>K169</f>
        <v>0</v>
      </c>
      <c r="T185" s="2115"/>
      <c r="U185" s="2115"/>
      <c r="V185" s="2115"/>
      <c r="W185" s="2115"/>
      <c r="X185" s="2115"/>
      <c r="Y185" s="2115"/>
      <c r="Z185" s="2115"/>
      <c r="AA185" s="2114"/>
      <c r="AB185" s="2114"/>
      <c r="AC185" s="2114"/>
      <c r="AD185" s="2114"/>
      <c r="AE185" s="2114"/>
      <c r="AF185" s="2114"/>
      <c r="AG185" s="2114"/>
      <c r="AH185" s="2114"/>
      <c r="AI185" s="2114"/>
      <c r="AJ185" s="2114"/>
      <c r="AK185" s="2114"/>
      <c r="AL185" s="2114"/>
      <c r="AM185" s="2114"/>
      <c r="AN185" s="2114"/>
      <c r="AO185" s="2114"/>
      <c r="AP185" s="2114"/>
      <c r="AQ185" s="2114"/>
      <c r="AR185" s="2114"/>
      <c r="AS185" s="2114"/>
      <c r="AT185" s="2114"/>
      <c r="AU185" s="2114"/>
      <c r="AV185" s="2114"/>
      <c r="AW185" s="2114"/>
      <c r="AX185" s="2114"/>
      <c r="AY185" s="612"/>
      <c r="AZ185" s="613"/>
    </row>
    <row r="186" spans="1:74" s="586" customFormat="1" ht="18" hidden="1" customHeight="1">
      <c r="A186" s="578">
        <f>IF(S$184&gt;0,1,0)</f>
        <v>0</v>
      </c>
      <c r="B186" s="630"/>
      <c r="C186" s="630" t="s">
        <v>407</v>
      </c>
      <c r="D186" s="630" t="s">
        <v>536</v>
      </c>
      <c r="E186" s="630"/>
      <c r="F186" s="630"/>
      <c r="G186" s="631"/>
      <c r="H186" s="631"/>
      <c r="I186" s="631"/>
      <c r="J186" s="631"/>
      <c r="K186" s="631"/>
      <c r="L186" s="618"/>
      <c r="M186" s="618"/>
      <c r="N186" s="618"/>
      <c r="O186" s="618"/>
      <c r="P186" s="618"/>
      <c r="Q186" s="632"/>
      <c r="R186" s="632"/>
      <c r="S186" s="632"/>
      <c r="T186" s="632"/>
      <c r="U186" s="632"/>
      <c r="V186" s="612"/>
      <c r="W186" s="612"/>
      <c r="X186" s="612"/>
      <c r="Y186" s="612"/>
      <c r="Z186" s="633"/>
      <c r="AA186" s="612"/>
      <c r="AB186" s="612"/>
      <c r="AC186" s="612"/>
      <c r="AD186" s="634"/>
      <c r="AE186" s="612"/>
      <c r="AF186" s="612"/>
      <c r="AG186" s="612"/>
      <c r="AH186" s="635"/>
      <c r="AI186" s="635"/>
      <c r="AJ186" s="635"/>
      <c r="AK186" s="635"/>
      <c r="AL186" s="635"/>
      <c r="AM186" s="635"/>
      <c r="AN186" s="635"/>
      <c r="AO186" s="635"/>
      <c r="AP186" s="635"/>
      <c r="AQ186" s="636"/>
      <c r="AR186" s="636"/>
      <c r="AS186" s="636"/>
      <c r="AT186" s="636"/>
      <c r="AU186" s="637"/>
      <c r="AV186" s="637"/>
      <c r="AW186" s="637"/>
      <c r="AX186" s="637"/>
      <c r="AY186" s="637"/>
      <c r="AZ186" s="638"/>
    </row>
    <row r="187" spans="1:74" s="586" customFormat="1" ht="18" hidden="1" customHeight="1">
      <c r="A187" s="578">
        <f>IF(S$184&gt;0,1,0)</f>
        <v>0</v>
      </c>
      <c r="B187" s="587"/>
      <c r="C187" s="587"/>
      <c r="D187" s="587" t="s">
        <v>540</v>
      </c>
      <c r="E187" s="587" t="s">
        <v>809</v>
      </c>
      <c r="F187" s="587"/>
      <c r="G187" s="587"/>
      <c r="H187" s="587"/>
      <c r="I187" s="587"/>
      <c r="J187" s="634"/>
      <c r="K187" s="634"/>
      <c r="L187" s="634"/>
      <c r="M187" s="634"/>
      <c r="N187" s="587"/>
      <c r="O187" s="587"/>
      <c r="P187" s="587"/>
      <c r="Q187" s="587"/>
      <c r="R187" s="587"/>
      <c r="S187" s="587"/>
      <c r="T187" s="632"/>
      <c r="U187" s="632"/>
      <c r="V187" s="632"/>
      <c r="W187" s="632"/>
      <c r="X187" s="587"/>
      <c r="Y187" s="587"/>
      <c r="Z187" s="587"/>
      <c r="AA187" s="587"/>
      <c r="AB187" s="632"/>
      <c r="AC187" s="632"/>
      <c r="AD187" s="632"/>
      <c r="AE187" s="632"/>
      <c r="AF187" s="587"/>
      <c r="AG187" s="587"/>
      <c r="AH187" s="587"/>
      <c r="AI187" s="587"/>
      <c r="AJ187" s="587"/>
      <c r="AK187" s="587"/>
      <c r="AL187" s="587"/>
      <c r="AM187" s="587"/>
      <c r="AN187" s="587"/>
      <c r="AO187" s="587"/>
      <c r="AP187" s="587"/>
      <c r="AQ187" s="587"/>
      <c r="AR187" s="587"/>
      <c r="AS187" s="587"/>
      <c r="AT187" s="587"/>
      <c r="AU187" s="587"/>
      <c r="AV187" s="587"/>
      <c r="AW187" s="587"/>
      <c r="AX187" s="587"/>
      <c r="AY187" s="587"/>
    </row>
    <row r="188" spans="1:74" s="600" customFormat="1" ht="18" hidden="1" customHeight="1">
      <c r="A188" s="578">
        <f>IF(S$184&gt;0,1,0)</f>
        <v>0</v>
      </c>
      <c r="B188" s="587"/>
      <c r="C188" s="587"/>
      <c r="D188" s="587" t="s">
        <v>540</v>
      </c>
      <c r="E188" s="588" t="s">
        <v>810</v>
      </c>
      <c r="F188" s="588"/>
      <c r="G188" s="588"/>
      <c r="H188" s="588"/>
      <c r="I188" s="588"/>
      <c r="J188" s="588"/>
      <c r="K188" s="588"/>
      <c r="L188" s="588"/>
      <c r="M188" s="588"/>
      <c r="N188" s="588"/>
      <c r="O188" s="588"/>
      <c r="P188" s="588"/>
      <c r="Q188" s="588"/>
      <c r="R188" s="588"/>
      <c r="S188" s="588"/>
      <c r="T188" s="588"/>
      <c r="U188" s="588"/>
      <c r="V188" s="588"/>
      <c r="W188" s="588"/>
      <c r="X188" s="588"/>
      <c r="Y188" s="588"/>
      <c r="Z188" s="588"/>
      <c r="AA188" s="588"/>
      <c r="AB188" s="588"/>
      <c r="AC188" s="588"/>
      <c r="AD188" s="588"/>
      <c r="AE188" s="588"/>
      <c r="AF188" s="588"/>
      <c r="AG188" s="588"/>
      <c r="AH188" s="588"/>
      <c r="AI188" s="588"/>
      <c r="AJ188" s="588"/>
      <c r="AK188" s="588"/>
      <c r="AL188" s="588"/>
      <c r="AM188" s="588"/>
      <c r="AN188" s="588"/>
      <c r="AO188" s="588"/>
      <c r="AP188" s="588"/>
      <c r="AQ188" s="588"/>
      <c r="AR188" s="588"/>
      <c r="AS188" s="588"/>
      <c r="AT188" s="588"/>
      <c r="AU188" s="588"/>
      <c r="AV188" s="588"/>
      <c r="AW188" s="588"/>
      <c r="AX188" s="588"/>
      <c r="AY188" s="588"/>
      <c r="AZ188" s="628"/>
    </row>
    <row r="189" spans="1:74" s="601" customFormat="1" ht="18" customHeight="1">
      <c r="A189" s="578">
        <f>IF(S$185&gt;0,1,0)</f>
        <v>0</v>
      </c>
      <c r="B189" s="587"/>
      <c r="C189" s="587" t="s">
        <v>811</v>
      </c>
      <c r="D189" s="587"/>
      <c r="E189" s="639"/>
      <c r="F189" s="639"/>
      <c r="G189" s="639"/>
      <c r="H189" s="639"/>
      <c r="I189" s="639"/>
      <c r="J189" s="639"/>
      <c r="K189" s="639"/>
      <c r="L189" s="639"/>
      <c r="M189" s="639"/>
      <c r="N189" s="639"/>
      <c r="O189" s="639"/>
      <c r="P189" s="639"/>
      <c r="Q189" s="639"/>
      <c r="R189" s="639"/>
      <c r="S189" s="639"/>
      <c r="T189" s="639"/>
      <c r="U189" s="639"/>
      <c r="V189" s="639"/>
      <c r="W189" s="639"/>
      <c r="X189" s="639"/>
      <c r="Y189" s="639"/>
      <c r="Z189" s="639"/>
      <c r="AA189" s="639"/>
      <c r="AB189" s="639"/>
      <c r="AC189" s="639"/>
      <c r="AD189" s="639"/>
      <c r="AE189" s="639"/>
      <c r="AF189" s="639"/>
      <c r="AG189" s="639"/>
      <c r="AH189" s="639"/>
      <c r="AI189" s="639"/>
      <c r="AJ189" s="639"/>
      <c r="AK189" s="639"/>
      <c r="AL189" s="639"/>
      <c r="AM189" s="639"/>
      <c r="AN189" s="639"/>
      <c r="AO189" s="639"/>
      <c r="AP189" s="639"/>
      <c r="AQ189" s="639"/>
      <c r="AR189" s="639"/>
      <c r="AS189" s="639"/>
      <c r="AT189" s="639"/>
      <c r="AU189" s="639"/>
      <c r="AV189" s="639"/>
      <c r="AW189" s="639"/>
      <c r="AX189" s="639"/>
      <c r="AY189" s="639"/>
      <c r="AZ189" s="640"/>
    </row>
    <row r="190" spans="1:74" s="600" customFormat="1" ht="18" customHeight="1">
      <c r="A190" s="578">
        <f>IF(S$185&gt;0,1,0)</f>
        <v>0</v>
      </c>
      <c r="B190" s="587"/>
      <c r="C190" s="587"/>
      <c r="D190" s="587" t="s">
        <v>540</v>
      </c>
      <c r="E190" s="639" t="s">
        <v>812</v>
      </c>
      <c r="F190" s="639"/>
      <c r="G190" s="639"/>
      <c r="H190" s="639"/>
      <c r="I190" s="639"/>
      <c r="J190" s="639"/>
      <c r="K190" s="639"/>
      <c r="L190" s="639"/>
      <c r="M190" s="639"/>
      <c r="N190" s="639"/>
      <c r="O190" s="639"/>
      <c r="P190" s="639"/>
      <c r="Q190" s="639"/>
      <c r="R190" s="639"/>
      <c r="S190" s="639"/>
      <c r="T190" s="639"/>
      <c r="U190" s="639"/>
      <c r="V190" s="639"/>
      <c r="W190" s="639"/>
      <c r="X190" s="639"/>
      <c r="Y190" s="639"/>
      <c r="Z190" s="639"/>
      <c r="AA190" s="639"/>
      <c r="AB190" s="639"/>
      <c r="AC190" s="639"/>
      <c r="AD190" s="639"/>
      <c r="AE190" s="639"/>
      <c r="AF190" s="639"/>
      <c r="AG190" s="639"/>
      <c r="AH190" s="639"/>
      <c r="AI190" s="639"/>
      <c r="AJ190" s="639"/>
      <c r="AK190" s="639"/>
      <c r="AL190" s="639"/>
      <c r="AM190" s="639"/>
      <c r="AN190" s="639"/>
      <c r="AO190" s="639"/>
      <c r="AP190" s="639"/>
      <c r="AQ190" s="639"/>
      <c r="AR190" s="639"/>
      <c r="AS190" s="639"/>
      <c r="AT190" s="639"/>
      <c r="AU190" s="639"/>
      <c r="AV190" s="639"/>
      <c r="AW190" s="639"/>
      <c r="AX190" s="639"/>
      <c r="AY190" s="639"/>
      <c r="AZ190" s="640"/>
    </row>
    <row r="191" spans="1:74" s="600" customFormat="1" ht="18" customHeight="1">
      <c r="A191" s="578">
        <f>IF(S$185&gt;0,1,0)</f>
        <v>0</v>
      </c>
      <c r="B191" s="587"/>
      <c r="C191" s="587"/>
      <c r="D191" s="587" t="s">
        <v>540</v>
      </c>
      <c r="E191" s="639" t="s">
        <v>813</v>
      </c>
      <c r="F191" s="639"/>
      <c r="G191" s="639"/>
      <c r="H191" s="639"/>
      <c r="I191" s="639"/>
      <c r="J191" s="639"/>
      <c r="K191" s="639"/>
      <c r="L191" s="639"/>
      <c r="M191" s="639"/>
      <c r="N191" s="639"/>
      <c r="O191" s="639"/>
      <c r="P191" s="639"/>
      <c r="Q191" s="639"/>
      <c r="R191" s="639"/>
      <c r="S191" s="639"/>
      <c r="T191" s="639"/>
      <c r="U191" s="639"/>
      <c r="V191" s="639"/>
      <c r="W191" s="639"/>
      <c r="X191" s="639"/>
      <c r="Y191" s="639"/>
      <c r="Z191" s="639"/>
      <c r="AA191" s="639"/>
      <c r="AB191" s="639"/>
      <c r="AC191" s="639"/>
      <c r="AD191" s="639"/>
      <c r="AE191" s="639"/>
      <c r="AF191" s="639"/>
      <c r="AG191" s="639"/>
      <c r="AH191" s="639"/>
      <c r="AI191" s="639"/>
      <c r="AJ191" s="639"/>
      <c r="AK191" s="639"/>
      <c r="AL191" s="639"/>
      <c r="AM191" s="639"/>
      <c r="AN191" s="639"/>
      <c r="AO191" s="639"/>
      <c r="AP191" s="639"/>
      <c r="AQ191" s="639"/>
      <c r="AR191" s="639"/>
      <c r="AS191" s="639"/>
      <c r="AT191" s="639"/>
      <c r="AU191" s="639"/>
      <c r="AV191" s="639"/>
      <c r="AW191" s="639"/>
      <c r="AX191" s="639"/>
      <c r="AY191" s="639"/>
      <c r="AZ191" s="640"/>
    </row>
    <row r="192" spans="1:74" s="600" customFormat="1" ht="18" customHeight="1">
      <c r="A192" s="578">
        <f>IF(K$169&gt;0,1,0)</f>
        <v>0</v>
      </c>
      <c r="B192" s="587"/>
      <c r="C192" s="587" t="s">
        <v>411</v>
      </c>
      <c r="D192" s="587" t="s">
        <v>815</v>
      </c>
      <c r="E192" s="639"/>
      <c r="F192" s="639"/>
      <c r="G192" s="639"/>
      <c r="H192" s="639"/>
      <c r="I192" s="639"/>
      <c r="J192" s="639"/>
      <c r="K192" s="639"/>
      <c r="L192" s="639"/>
      <c r="M192" s="639"/>
      <c r="N192" s="639"/>
      <c r="O192" s="639"/>
      <c r="P192" s="639"/>
      <c r="Q192" s="639"/>
      <c r="R192" s="639"/>
      <c r="S192" s="639"/>
      <c r="T192" s="639"/>
      <c r="U192" s="639"/>
      <c r="V192" s="639"/>
      <c r="W192" s="639"/>
      <c r="X192" s="639"/>
      <c r="Y192" s="639"/>
      <c r="Z192" s="639"/>
      <c r="AA192" s="639"/>
      <c r="AB192" s="639"/>
      <c r="AC192" s="639"/>
      <c r="AD192" s="639"/>
      <c r="AE192" s="639"/>
      <c r="AF192" s="639"/>
      <c r="AG192" s="639"/>
      <c r="AH192" s="639"/>
      <c r="AI192" s="639"/>
      <c r="AJ192" s="639"/>
      <c r="AK192" s="639"/>
      <c r="AL192" s="639"/>
      <c r="AM192" s="639"/>
      <c r="AN192" s="639"/>
      <c r="AO192" s="639"/>
      <c r="AP192" s="639"/>
      <c r="AQ192" s="639"/>
      <c r="AR192" s="639"/>
      <c r="AS192" s="639"/>
      <c r="AT192" s="639"/>
      <c r="AU192" s="639"/>
      <c r="AV192" s="639"/>
      <c r="AW192" s="639"/>
      <c r="AX192" s="639"/>
      <c r="AY192" s="639"/>
      <c r="AZ192" s="640"/>
    </row>
    <row r="193" spans="1:52" s="600" customFormat="1" ht="18" customHeight="1">
      <c r="A193" s="578">
        <f t="shared" ref="A193:A200" si="6">IF(K$169&gt;0,1,0)</f>
        <v>0</v>
      </c>
      <c r="B193" s="587"/>
      <c r="C193" s="587"/>
      <c r="D193" s="587" t="s">
        <v>540</v>
      </c>
      <c r="E193" s="639" t="s">
        <v>816</v>
      </c>
      <c r="F193" s="639"/>
      <c r="G193" s="639"/>
      <c r="H193" s="639"/>
      <c r="I193" s="639"/>
      <c r="J193" s="639"/>
      <c r="K193" s="639"/>
      <c r="L193" s="639"/>
      <c r="M193" s="639"/>
      <c r="N193" s="639"/>
      <c r="O193" s="639"/>
      <c r="P193" s="639"/>
      <c r="Q193" s="639"/>
      <c r="R193" s="639"/>
      <c r="S193" s="639"/>
      <c r="T193" s="639"/>
      <c r="U193" s="639"/>
      <c r="V193" s="639"/>
      <c r="W193" s="639"/>
      <c r="X193" s="639"/>
      <c r="Y193" s="639"/>
      <c r="Z193" s="639"/>
      <c r="AA193" s="639"/>
      <c r="AB193" s="639"/>
      <c r="AC193" s="639"/>
      <c r="AD193" s="639"/>
      <c r="AE193" s="639"/>
      <c r="AF193" s="639"/>
      <c r="AG193" s="639"/>
      <c r="AH193" s="639"/>
      <c r="AI193" s="639"/>
      <c r="AJ193" s="639"/>
      <c r="AK193" s="639"/>
      <c r="AL193" s="639"/>
      <c r="AM193" s="639"/>
      <c r="AN193" s="639"/>
      <c r="AO193" s="639"/>
      <c r="AP193" s="639"/>
      <c r="AQ193" s="639"/>
      <c r="AR193" s="639"/>
      <c r="AS193" s="639"/>
      <c r="AT193" s="639"/>
      <c r="AU193" s="639"/>
      <c r="AV193" s="639"/>
      <c r="AW193" s="639"/>
      <c r="AX193" s="639"/>
      <c r="AY193" s="639"/>
      <c r="AZ193" s="640"/>
    </row>
    <row r="194" spans="1:52" s="600" customFormat="1" ht="18" customHeight="1">
      <c r="A194" s="578">
        <f t="shared" si="6"/>
        <v>0</v>
      </c>
      <c r="B194" s="587"/>
      <c r="C194" s="587"/>
      <c r="D194" s="587" t="s">
        <v>540</v>
      </c>
      <c r="E194" s="639" t="s">
        <v>817</v>
      </c>
      <c r="F194" s="639"/>
      <c r="G194" s="639"/>
      <c r="H194" s="639"/>
      <c r="I194" s="639"/>
      <c r="J194" s="639"/>
      <c r="K194" s="639"/>
      <c r="L194" s="639"/>
      <c r="M194" s="639"/>
      <c r="N194" s="639"/>
      <c r="O194" s="639"/>
      <c r="P194" s="639"/>
      <c r="Q194" s="639"/>
      <c r="R194" s="639"/>
      <c r="S194" s="639"/>
      <c r="T194" s="639"/>
      <c r="U194" s="639"/>
      <c r="V194" s="639"/>
      <c r="W194" s="639"/>
      <c r="X194" s="639"/>
      <c r="Y194" s="639"/>
      <c r="Z194" s="639"/>
      <c r="AA194" s="639"/>
      <c r="AB194" s="639"/>
      <c r="AC194" s="639"/>
      <c r="AD194" s="639"/>
      <c r="AE194" s="639"/>
      <c r="AF194" s="639"/>
      <c r="AG194" s="639"/>
      <c r="AH194" s="639"/>
      <c r="AI194" s="639"/>
      <c r="AJ194" s="639"/>
      <c r="AK194" s="639"/>
      <c r="AL194" s="639"/>
      <c r="AM194" s="639"/>
      <c r="AN194" s="639"/>
      <c r="AO194" s="639"/>
      <c r="AP194" s="639"/>
      <c r="AQ194" s="639"/>
      <c r="AR194" s="639"/>
      <c r="AS194" s="639"/>
      <c r="AT194" s="639"/>
      <c r="AU194" s="639"/>
      <c r="AV194" s="639"/>
      <c r="AW194" s="639"/>
      <c r="AX194" s="639"/>
      <c r="AY194" s="639"/>
      <c r="AZ194" s="640"/>
    </row>
    <row r="195" spans="1:52" s="600" customFormat="1" ht="18" customHeight="1">
      <c r="A195" s="578">
        <f t="shared" si="6"/>
        <v>0</v>
      </c>
      <c r="B195" s="587"/>
      <c r="C195" s="587"/>
      <c r="D195" s="587" t="s">
        <v>540</v>
      </c>
      <c r="E195" s="639" t="s">
        <v>818</v>
      </c>
      <c r="F195" s="639"/>
      <c r="G195" s="639"/>
      <c r="H195" s="639"/>
      <c r="I195" s="639"/>
      <c r="J195" s="639"/>
      <c r="K195" s="639"/>
      <c r="L195" s="639"/>
      <c r="M195" s="639"/>
      <c r="N195" s="639"/>
      <c r="O195" s="639"/>
      <c r="P195" s="639"/>
      <c r="Q195" s="639"/>
      <c r="R195" s="639"/>
      <c r="S195" s="639"/>
      <c r="T195" s="639"/>
      <c r="U195" s="639"/>
      <c r="V195" s="639"/>
      <c r="W195" s="639"/>
      <c r="X195" s="639"/>
      <c r="Y195" s="639"/>
      <c r="Z195" s="639"/>
      <c r="AA195" s="639"/>
      <c r="AB195" s="639"/>
      <c r="AC195" s="639"/>
      <c r="AD195" s="639"/>
      <c r="AE195" s="639"/>
      <c r="AF195" s="639"/>
      <c r="AG195" s="639"/>
      <c r="AH195" s="639"/>
      <c r="AI195" s="639"/>
      <c r="AJ195" s="639"/>
      <c r="AK195" s="639"/>
      <c r="AL195" s="639"/>
      <c r="AM195" s="639"/>
      <c r="AN195" s="639"/>
      <c r="AO195" s="639"/>
      <c r="AP195" s="639"/>
      <c r="AQ195" s="639"/>
      <c r="AR195" s="639"/>
      <c r="AS195" s="639"/>
      <c r="AT195" s="639"/>
      <c r="AU195" s="639"/>
      <c r="AV195" s="639"/>
      <c r="AW195" s="639"/>
      <c r="AX195" s="639"/>
      <c r="AY195" s="639"/>
      <c r="AZ195" s="640"/>
    </row>
    <row r="196" spans="1:52" s="600" customFormat="1" ht="18" customHeight="1">
      <c r="A196" s="578">
        <f t="shared" si="6"/>
        <v>0</v>
      </c>
      <c r="B196" s="587"/>
      <c r="C196" s="587"/>
      <c r="D196" s="587" t="s">
        <v>540</v>
      </c>
      <c r="E196" s="639" t="s">
        <v>819</v>
      </c>
      <c r="F196" s="639"/>
      <c r="G196" s="639"/>
      <c r="H196" s="639"/>
      <c r="I196" s="639"/>
      <c r="J196" s="639"/>
      <c r="K196" s="639"/>
      <c r="L196" s="639"/>
      <c r="M196" s="639"/>
      <c r="N196" s="639"/>
      <c r="O196" s="639"/>
      <c r="P196" s="639"/>
      <c r="Q196" s="639"/>
      <c r="R196" s="639"/>
      <c r="S196" s="639"/>
      <c r="T196" s="639"/>
      <c r="U196" s="639"/>
      <c r="V196" s="639"/>
      <c r="W196" s="639"/>
      <c r="X196" s="639"/>
      <c r="Y196" s="639"/>
      <c r="Z196" s="639"/>
      <c r="AA196" s="639"/>
      <c r="AB196" s="639"/>
      <c r="AC196" s="639"/>
      <c r="AD196" s="639"/>
      <c r="AE196" s="639"/>
      <c r="AF196" s="639"/>
      <c r="AG196" s="639"/>
      <c r="AH196" s="639"/>
      <c r="AI196" s="639"/>
      <c r="AJ196" s="639"/>
      <c r="AK196" s="639"/>
      <c r="AL196" s="639"/>
      <c r="AM196" s="639"/>
      <c r="AN196" s="639"/>
      <c r="AO196" s="639"/>
      <c r="AP196" s="639"/>
      <c r="AQ196" s="639"/>
      <c r="AR196" s="639"/>
      <c r="AS196" s="639"/>
      <c r="AT196" s="639"/>
      <c r="AU196" s="639"/>
      <c r="AV196" s="639"/>
      <c r="AW196" s="639"/>
      <c r="AX196" s="639"/>
      <c r="AY196" s="639"/>
      <c r="AZ196" s="640"/>
    </row>
    <row r="197" spans="1:52" s="600" customFormat="1" ht="18" customHeight="1">
      <c r="A197" s="578">
        <f t="shared" si="6"/>
        <v>0</v>
      </c>
      <c r="B197" s="587"/>
      <c r="C197" s="587"/>
      <c r="D197" s="587" t="s">
        <v>540</v>
      </c>
      <c r="E197" s="639" t="s">
        <v>820</v>
      </c>
      <c r="F197" s="639"/>
      <c r="G197" s="639"/>
      <c r="H197" s="639"/>
      <c r="I197" s="639"/>
      <c r="J197" s="639"/>
      <c r="K197" s="639"/>
      <c r="L197" s="639"/>
      <c r="M197" s="639"/>
      <c r="N197" s="639"/>
      <c r="O197" s="639"/>
      <c r="P197" s="639"/>
      <c r="Q197" s="639"/>
      <c r="R197" s="639"/>
      <c r="S197" s="639"/>
      <c r="T197" s="639"/>
      <c r="U197" s="639"/>
      <c r="V197" s="639"/>
      <c r="W197" s="639"/>
      <c r="X197" s="639"/>
      <c r="Y197" s="639"/>
      <c r="Z197" s="639"/>
      <c r="AA197" s="639"/>
      <c r="AB197" s="639"/>
      <c r="AC197" s="639"/>
      <c r="AD197" s="639"/>
      <c r="AE197" s="639"/>
      <c r="AF197" s="639"/>
      <c r="AG197" s="639"/>
      <c r="AH197" s="639"/>
      <c r="AI197" s="639"/>
      <c r="AJ197" s="639"/>
      <c r="AK197" s="639"/>
      <c r="AL197" s="639"/>
      <c r="AM197" s="639"/>
      <c r="AN197" s="639"/>
      <c r="AO197" s="639"/>
      <c r="AP197" s="639"/>
      <c r="AQ197" s="639"/>
      <c r="AR197" s="639"/>
      <c r="AS197" s="639"/>
      <c r="AT197" s="639"/>
      <c r="AU197" s="639"/>
      <c r="AV197" s="639"/>
      <c r="AW197" s="639"/>
      <c r="AX197" s="639"/>
      <c r="AY197" s="639"/>
      <c r="AZ197" s="640"/>
    </row>
    <row r="198" spans="1:52" s="600" customFormat="1" ht="18" customHeight="1">
      <c r="A198" s="578">
        <f t="shared" si="6"/>
        <v>0</v>
      </c>
      <c r="B198" s="587"/>
      <c r="C198" s="587"/>
      <c r="D198" s="587" t="s">
        <v>540</v>
      </c>
      <c r="E198" s="639" t="s">
        <v>821</v>
      </c>
      <c r="F198" s="639"/>
      <c r="G198" s="639"/>
      <c r="H198" s="639"/>
      <c r="I198" s="639"/>
      <c r="J198" s="639"/>
      <c r="K198" s="639"/>
      <c r="L198" s="639"/>
      <c r="M198" s="639"/>
      <c r="N198" s="639"/>
      <c r="O198" s="639"/>
      <c r="P198" s="639"/>
      <c r="Q198" s="639"/>
      <c r="R198" s="639"/>
      <c r="S198" s="639"/>
      <c r="T198" s="639"/>
      <c r="U198" s="639"/>
      <c r="V198" s="639"/>
      <c r="W198" s="639"/>
      <c r="X198" s="639"/>
      <c r="Y198" s="639"/>
      <c r="Z198" s="639"/>
      <c r="AA198" s="639"/>
      <c r="AB198" s="639"/>
      <c r="AC198" s="639"/>
      <c r="AD198" s="639"/>
      <c r="AE198" s="639"/>
      <c r="AF198" s="639"/>
      <c r="AG198" s="639"/>
      <c r="AH198" s="639"/>
      <c r="AI198" s="639"/>
      <c r="AJ198" s="639"/>
      <c r="AK198" s="639"/>
      <c r="AL198" s="639"/>
      <c r="AM198" s="639"/>
      <c r="AN198" s="639"/>
      <c r="AO198" s="639"/>
      <c r="AP198" s="639"/>
      <c r="AQ198" s="639"/>
      <c r="AR198" s="639"/>
      <c r="AS198" s="639"/>
      <c r="AT198" s="639"/>
      <c r="AU198" s="639"/>
      <c r="AV198" s="639"/>
      <c r="AW198" s="639"/>
      <c r="AX198" s="639"/>
      <c r="AY198" s="639"/>
      <c r="AZ198" s="640"/>
    </row>
    <row r="199" spans="1:52" s="600" customFormat="1" ht="18" customHeight="1">
      <c r="A199" s="578">
        <f t="shared" si="6"/>
        <v>0</v>
      </c>
      <c r="B199" s="587"/>
      <c r="C199" s="587"/>
      <c r="D199" s="587" t="s">
        <v>540</v>
      </c>
      <c r="E199" s="639" t="s">
        <v>822</v>
      </c>
      <c r="F199" s="639"/>
      <c r="G199" s="639"/>
      <c r="H199" s="639"/>
      <c r="I199" s="639"/>
      <c r="J199" s="639"/>
      <c r="K199" s="639"/>
      <c r="L199" s="639"/>
      <c r="M199" s="639"/>
      <c r="N199" s="639"/>
      <c r="O199" s="639"/>
      <c r="P199" s="639"/>
      <c r="Q199" s="639"/>
      <c r="R199" s="639"/>
      <c r="S199" s="639"/>
      <c r="T199" s="639"/>
      <c r="U199" s="639"/>
      <c r="V199" s="639"/>
      <c r="W199" s="639"/>
      <c r="X199" s="639"/>
      <c r="Y199" s="639"/>
      <c r="Z199" s="639"/>
      <c r="AA199" s="639"/>
      <c r="AB199" s="639"/>
      <c r="AC199" s="639"/>
      <c r="AD199" s="639"/>
      <c r="AE199" s="639"/>
      <c r="AF199" s="639"/>
      <c r="AG199" s="639"/>
      <c r="AH199" s="639"/>
      <c r="AI199" s="639"/>
      <c r="AJ199" s="639"/>
      <c r="AK199" s="639"/>
      <c r="AL199" s="639"/>
      <c r="AM199" s="639"/>
      <c r="AN199" s="639"/>
      <c r="AO199" s="639"/>
      <c r="AP199" s="639"/>
      <c r="AQ199" s="639"/>
      <c r="AR199" s="639"/>
      <c r="AS199" s="639"/>
      <c r="AT199" s="639"/>
      <c r="AU199" s="639"/>
      <c r="AV199" s="639"/>
      <c r="AW199" s="639"/>
      <c r="AX199" s="639"/>
      <c r="AY199" s="639"/>
      <c r="AZ199" s="640"/>
    </row>
    <row r="200" spans="1:52" s="600" customFormat="1" ht="18" customHeight="1">
      <c r="A200" s="578">
        <f t="shared" si="6"/>
        <v>0</v>
      </c>
      <c r="B200" s="587"/>
      <c r="C200" s="587"/>
      <c r="D200" s="639"/>
      <c r="E200" s="641"/>
      <c r="F200" s="641"/>
      <c r="G200" s="641"/>
      <c r="H200" s="641"/>
      <c r="I200" s="641"/>
      <c r="J200" s="641"/>
      <c r="K200" s="641"/>
      <c r="L200" s="641"/>
      <c r="M200" s="641"/>
      <c r="N200" s="641"/>
      <c r="O200" s="641"/>
      <c r="P200" s="641"/>
      <c r="Q200" s="641"/>
      <c r="R200" s="641"/>
      <c r="S200" s="641"/>
      <c r="T200" s="641"/>
      <c r="U200" s="641"/>
      <c r="V200" s="641"/>
      <c r="W200" s="641"/>
      <c r="X200" s="641"/>
      <c r="Y200" s="641"/>
      <c r="Z200" s="641"/>
      <c r="AA200" s="641"/>
      <c r="AB200" s="641"/>
      <c r="AC200" s="641"/>
      <c r="AD200" s="641"/>
      <c r="AE200" s="641"/>
      <c r="AF200" s="641"/>
      <c r="AG200" s="641"/>
      <c r="AH200" s="641"/>
      <c r="AI200" s="641"/>
      <c r="AJ200" s="641"/>
      <c r="AK200" s="641"/>
      <c r="AL200" s="641"/>
      <c r="AM200" s="641"/>
      <c r="AN200" s="641"/>
      <c r="AO200" s="641"/>
      <c r="AP200" s="641"/>
      <c r="AQ200" s="641"/>
      <c r="AR200" s="641"/>
      <c r="AS200" s="641"/>
      <c r="AT200" s="641"/>
      <c r="AU200" s="641"/>
      <c r="AV200" s="641"/>
      <c r="AW200" s="641"/>
      <c r="AX200" s="641"/>
      <c r="AY200" s="641"/>
      <c r="AZ200" s="640"/>
    </row>
    <row r="201" spans="1:52" ht="33" hidden="1" thickTop="1" thickBot="1">
      <c r="A201" s="578">
        <f>IF(K$170&gt;0,1,0)</f>
        <v>0</v>
      </c>
      <c r="B201" s="2117" t="s">
        <v>823</v>
      </c>
      <c r="C201" s="2118"/>
      <c r="D201" s="2118"/>
      <c r="E201" s="2118"/>
      <c r="F201" s="2118"/>
      <c r="G201" s="2118"/>
      <c r="H201" s="2118"/>
      <c r="I201" s="2118"/>
      <c r="J201" s="2118"/>
      <c r="K201" s="2118"/>
      <c r="L201" s="2118"/>
      <c r="M201" s="2118"/>
      <c r="N201" s="2118"/>
      <c r="O201" s="2118"/>
      <c r="P201" s="2118"/>
      <c r="Q201" s="2118"/>
      <c r="R201" s="2118"/>
      <c r="S201" s="2118"/>
      <c r="T201" s="2118"/>
      <c r="U201" s="2118"/>
      <c r="V201" s="2118"/>
      <c r="W201" s="2118"/>
      <c r="X201" s="2118"/>
      <c r="Y201" s="2118"/>
      <c r="Z201" s="2118"/>
      <c r="AA201" s="2118"/>
      <c r="AB201" s="2118"/>
      <c r="AC201" s="2118"/>
      <c r="AD201" s="2118"/>
      <c r="AE201" s="2118"/>
      <c r="AF201" s="2118"/>
      <c r="AG201" s="2118"/>
      <c r="AH201" s="2118"/>
      <c r="AI201" s="2118"/>
      <c r="AJ201" s="2118"/>
      <c r="AK201" s="2118"/>
      <c r="AL201" s="2118"/>
      <c r="AM201" s="2118"/>
      <c r="AN201" s="2118"/>
      <c r="AO201" s="2118"/>
      <c r="AP201" s="2118"/>
      <c r="AQ201" s="2118"/>
      <c r="AR201" s="2118"/>
      <c r="AS201" s="2118"/>
      <c r="AT201" s="2118"/>
      <c r="AU201" s="2118"/>
      <c r="AV201" s="2118"/>
      <c r="AW201" s="2118"/>
      <c r="AX201" s="2118"/>
      <c r="AY201" s="2119"/>
      <c r="AZ201" s="574"/>
    </row>
    <row r="202" spans="1:52" s="580" customFormat="1" ht="9.9499999999999993" hidden="1" customHeight="1" thickTop="1">
      <c r="A202" s="578">
        <f>IF(K$170&gt;0,1,0)</f>
        <v>0</v>
      </c>
      <c r="B202" s="579"/>
      <c r="C202" s="579"/>
      <c r="D202" s="579"/>
      <c r="E202" s="579"/>
      <c r="F202" s="579"/>
      <c r="G202" s="579"/>
      <c r="H202" s="579"/>
      <c r="I202" s="579"/>
      <c r="J202" s="579"/>
      <c r="K202" s="579"/>
      <c r="L202" s="579"/>
      <c r="M202" s="579"/>
      <c r="N202" s="579"/>
      <c r="O202" s="579"/>
      <c r="P202" s="579"/>
      <c r="Q202" s="579"/>
      <c r="R202" s="579"/>
      <c r="S202" s="579"/>
      <c r="T202" s="579"/>
      <c r="U202" s="579"/>
      <c r="V202" s="579"/>
      <c r="W202" s="579"/>
      <c r="X202" s="579"/>
      <c r="Y202" s="579"/>
      <c r="Z202" s="579"/>
      <c r="AA202" s="579"/>
      <c r="AB202" s="579"/>
      <c r="AC202" s="579"/>
      <c r="AD202" s="579"/>
      <c r="AE202" s="579"/>
      <c r="AF202" s="579"/>
      <c r="AG202" s="579"/>
      <c r="AH202" s="579"/>
      <c r="AI202" s="579"/>
      <c r="AJ202" s="579"/>
      <c r="AK202" s="579"/>
      <c r="AL202" s="579"/>
      <c r="AM202" s="579"/>
      <c r="AN202" s="579"/>
      <c r="AO202" s="579"/>
      <c r="AP202" s="579"/>
      <c r="AQ202" s="579"/>
      <c r="AR202" s="579"/>
      <c r="AS202" s="579"/>
      <c r="AT202" s="579"/>
      <c r="AU202" s="579"/>
      <c r="AV202" s="579"/>
      <c r="AW202" s="579"/>
      <c r="AX202" s="579"/>
      <c r="AY202" s="579"/>
    </row>
    <row r="203" spans="1:52" s="584" customFormat="1" ht="30" hidden="1" customHeight="1">
      <c r="A203" s="578">
        <f t="shared" ref="A203:A253" si="7">IF(K$221&gt;0,1,0)</f>
        <v>0</v>
      </c>
      <c r="B203" s="581"/>
      <c r="C203" s="581"/>
      <c r="D203" s="581"/>
      <c r="E203" s="581"/>
      <c r="F203" s="2120" t="s">
        <v>768</v>
      </c>
      <c r="G203" s="2120"/>
      <c r="H203" s="2120"/>
      <c r="I203" s="2120"/>
      <c r="J203" s="2120"/>
      <c r="K203" s="2120"/>
      <c r="L203" s="2172">
        <f>+'6-3표준조사(5)'!K304</f>
        <v>0</v>
      </c>
      <c r="M203" s="2121"/>
      <c r="N203" s="2121"/>
      <c r="O203" s="2121"/>
      <c r="P203" s="2121"/>
      <c r="Q203" s="2121"/>
      <c r="R203" s="582"/>
      <c r="S203" s="582"/>
      <c r="T203" s="2120" t="s">
        <v>769</v>
      </c>
      <c r="U203" s="2120"/>
      <c r="V203" s="2120"/>
      <c r="W203" s="2120"/>
      <c r="X203" s="2120"/>
      <c r="Y203" s="2120"/>
      <c r="Z203" s="2172">
        <f>+'6-3표준조사(5)'!L304</f>
        <v>0</v>
      </c>
      <c r="AA203" s="2121"/>
      <c r="AB203" s="2121"/>
      <c r="AC203" s="2121"/>
      <c r="AD203" s="2121"/>
      <c r="AE203" s="2121"/>
      <c r="AF203" s="582"/>
      <c r="AG203" s="582"/>
      <c r="AH203" s="2120" t="s">
        <v>770</v>
      </c>
      <c r="AI203" s="2120"/>
      <c r="AJ203" s="2120"/>
      <c r="AK203" s="2120"/>
      <c r="AL203" s="2120"/>
      <c r="AM203" s="2120"/>
      <c r="AN203" s="2120"/>
      <c r="AO203" s="2121">
        <f>+'6-3표준조사(5)'!R304</f>
        <v>0</v>
      </c>
      <c r="AP203" s="2121"/>
      <c r="AQ203" s="2121"/>
      <c r="AR203" s="2121"/>
      <c r="AS203" s="2121"/>
      <c r="AT203" s="2121"/>
      <c r="AU203" s="583"/>
      <c r="AV203" s="583"/>
      <c r="AW203" s="583"/>
      <c r="AX203" s="583"/>
      <c r="AY203" s="581"/>
    </row>
    <row r="204" spans="1:52" s="580" customFormat="1" ht="14.25" hidden="1" customHeight="1">
      <c r="A204" s="578">
        <f t="shared" si="7"/>
        <v>0</v>
      </c>
      <c r="B204" s="579"/>
      <c r="C204" s="579"/>
      <c r="D204" s="579"/>
      <c r="E204" s="579"/>
      <c r="F204" s="579"/>
      <c r="G204" s="579"/>
      <c r="H204" s="579"/>
      <c r="I204" s="579"/>
      <c r="J204" s="579"/>
      <c r="K204" s="579"/>
      <c r="L204" s="579"/>
      <c r="M204" s="579"/>
      <c r="N204" s="579"/>
      <c r="O204" s="579"/>
      <c r="P204" s="579"/>
      <c r="Q204" s="579"/>
      <c r="R204" s="579"/>
      <c r="S204" s="579"/>
      <c r="T204" s="579"/>
      <c r="U204" s="579"/>
      <c r="V204" s="579"/>
      <c r="W204" s="579"/>
      <c r="X204" s="579"/>
      <c r="Y204" s="579"/>
      <c r="Z204" s="579"/>
      <c r="AA204" s="579"/>
      <c r="AB204" s="579"/>
      <c r="AC204" s="579"/>
      <c r="AD204" s="579"/>
      <c r="AE204" s="579"/>
      <c r="AF204" s="579"/>
      <c r="AG204" s="579"/>
      <c r="AH204" s="579"/>
      <c r="AI204" s="579"/>
      <c r="AJ204" s="579"/>
      <c r="AK204" s="579"/>
      <c r="AL204" s="579"/>
      <c r="AM204" s="579"/>
      <c r="AN204" s="579"/>
      <c r="AO204" s="579"/>
      <c r="AP204" s="579"/>
      <c r="AQ204" s="579"/>
      <c r="AR204" s="579"/>
      <c r="AS204" s="579"/>
      <c r="AT204" s="579"/>
      <c r="AU204" s="579"/>
      <c r="AV204" s="579"/>
      <c r="AW204" s="579"/>
      <c r="AX204" s="579"/>
      <c r="AY204" s="579"/>
    </row>
    <row r="205" spans="1:52" s="586" customFormat="1" ht="20.100000000000001" hidden="1" customHeight="1">
      <c r="A205" s="578">
        <f t="shared" si="7"/>
        <v>0</v>
      </c>
      <c r="B205" s="2116" t="s">
        <v>771</v>
      </c>
      <c r="C205" s="2116"/>
      <c r="D205" s="2116"/>
      <c r="E205" s="2116"/>
      <c r="F205" s="2116"/>
      <c r="G205" s="2116"/>
      <c r="H205" s="2116"/>
      <c r="I205" s="2116"/>
      <c r="J205" s="2116"/>
      <c r="K205" s="2116"/>
      <c r="L205" s="2116"/>
      <c r="M205" s="2116"/>
      <c r="N205" s="2116"/>
      <c r="O205" s="2116"/>
      <c r="P205" s="2116"/>
      <c r="Q205" s="2116"/>
      <c r="R205" s="2116"/>
      <c r="S205" s="2116"/>
      <c r="T205" s="2116"/>
      <c r="U205" s="2116"/>
      <c r="V205" s="2116"/>
      <c r="W205" s="2116"/>
      <c r="X205" s="2116"/>
      <c r="Y205" s="2116"/>
      <c r="Z205" s="2116"/>
      <c r="AA205" s="2116"/>
      <c r="AB205" s="2116"/>
      <c r="AC205" s="2116"/>
      <c r="AD205" s="2116"/>
      <c r="AE205" s="2116"/>
      <c r="AF205" s="2116"/>
      <c r="AG205" s="2116"/>
      <c r="AH205" s="2116"/>
      <c r="AI205" s="2116"/>
      <c r="AJ205" s="2116"/>
      <c r="AK205" s="2116"/>
      <c r="AL205" s="2116"/>
      <c r="AM205" s="2116"/>
      <c r="AN205" s="2116"/>
      <c r="AO205" s="2116"/>
      <c r="AP205" s="2116"/>
      <c r="AQ205" s="2116"/>
      <c r="AR205" s="2116"/>
      <c r="AS205" s="2116"/>
      <c r="AT205" s="2116"/>
      <c r="AU205" s="2116"/>
      <c r="AV205" s="2116"/>
      <c r="AW205" s="2116"/>
      <c r="AX205" s="2116"/>
      <c r="AY205" s="2116"/>
      <c r="AZ205" s="585"/>
    </row>
    <row r="206" spans="1:52" s="586" customFormat="1" ht="18" hidden="1" customHeight="1">
      <c r="A206" s="578">
        <f t="shared" si="7"/>
        <v>0</v>
      </c>
      <c r="B206" s="587"/>
      <c r="C206" s="587" t="s">
        <v>772</v>
      </c>
      <c r="D206" s="588" t="s">
        <v>773</v>
      </c>
      <c r="E206" s="588"/>
      <c r="F206" s="589"/>
      <c r="G206" s="589"/>
      <c r="H206" s="589"/>
      <c r="I206" s="589"/>
      <c r="J206" s="590"/>
      <c r="K206" s="587"/>
      <c r="L206" s="587"/>
      <c r="M206" s="588"/>
      <c r="N206" s="588"/>
      <c r="O206" s="590"/>
      <c r="P206" s="588"/>
      <c r="Q206" s="588"/>
      <c r="R206" s="588"/>
      <c r="S206" s="588"/>
      <c r="T206" s="588"/>
      <c r="U206" s="588"/>
      <c r="V206" s="588"/>
      <c r="W206" s="588"/>
      <c r="X206" s="588"/>
      <c r="Y206" s="588"/>
      <c r="Z206" s="588"/>
      <c r="AA206" s="588"/>
      <c r="AB206" s="588"/>
      <c r="AC206" s="588"/>
      <c r="AD206" s="588"/>
      <c r="AE206" s="588"/>
      <c r="AF206" s="587"/>
      <c r="AG206" s="587"/>
      <c r="AH206" s="587"/>
      <c r="AI206" s="587"/>
      <c r="AJ206" s="587"/>
      <c r="AK206" s="587"/>
      <c r="AL206" s="587"/>
      <c r="AM206" s="587"/>
      <c r="AN206" s="587"/>
      <c r="AO206" s="587"/>
      <c r="AP206" s="587"/>
      <c r="AQ206" s="587"/>
      <c r="AR206" s="587"/>
      <c r="AS206" s="587"/>
      <c r="AT206" s="587"/>
      <c r="AU206" s="587"/>
      <c r="AV206" s="587"/>
      <c r="AW206" s="587"/>
      <c r="AX206" s="587"/>
      <c r="AY206" s="587"/>
    </row>
    <row r="207" spans="1:52" s="586" customFormat="1" ht="18" hidden="1" customHeight="1">
      <c r="A207" s="578">
        <f t="shared" si="7"/>
        <v>0</v>
      </c>
      <c r="B207" s="587"/>
      <c r="C207" s="587"/>
      <c r="D207" s="587" t="s">
        <v>540</v>
      </c>
      <c r="E207" s="588" t="str">
        <f>CONCATENATE(L203," 임반 ",Z203," 소반 은 해발고",'6-3표준조사(5)'!W303,"m ~ ",'6-3표준조사(5)'!W304,"m 사이에 분포한다.")</f>
        <v>0 임반 0 소반 은 해발고m ~ m 사이에 분포한다.</v>
      </c>
      <c r="F207" s="588"/>
      <c r="G207" s="588"/>
      <c r="H207" s="588"/>
      <c r="I207" s="588"/>
      <c r="J207" s="588"/>
      <c r="K207" s="588"/>
      <c r="L207" s="588"/>
      <c r="M207" s="588"/>
      <c r="N207" s="588"/>
      <c r="O207" s="588"/>
      <c r="P207" s="588"/>
      <c r="Q207" s="588"/>
      <c r="R207" s="588"/>
      <c r="S207" s="588"/>
      <c r="T207" s="588"/>
      <c r="U207" s="588"/>
      <c r="V207" s="588"/>
      <c r="W207" s="588"/>
      <c r="X207" s="588"/>
      <c r="Y207" s="588"/>
      <c r="Z207" s="588"/>
      <c r="AA207" s="588"/>
      <c r="AB207" s="588"/>
      <c r="AC207" s="588"/>
      <c r="AD207" s="588"/>
      <c r="AE207" s="588"/>
      <c r="AF207" s="588"/>
      <c r="AG207" s="588"/>
      <c r="AH207" s="588"/>
      <c r="AI207" s="588"/>
      <c r="AJ207" s="591"/>
      <c r="AK207" s="591"/>
      <c r="AL207" s="591"/>
      <c r="AM207" s="588"/>
      <c r="AN207" s="588"/>
      <c r="AO207" s="588"/>
      <c r="AP207" s="588"/>
      <c r="AQ207" s="588"/>
      <c r="AR207" s="588"/>
      <c r="AS207" s="588"/>
      <c r="AT207" s="588"/>
      <c r="AU207" s="588"/>
      <c r="AV207" s="588"/>
      <c r="AW207" s="588"/>
      <c r="AX207" s="588"/>
      <c r="AY207" s="588"/>
    </row>
    <row r="208" spans="1:52" s="586" customFormat="1" ht="18" hidden="1" customHeight="1">
      <c r="A208" s="578">
        <f t="shared" si="7"/>
        <v>0</v>
      </c>
      <c r="B208" s="587"/>
      <c r="C208" s="587"/>
      <c r="D208" s="587" t="s">
        <v>540</v>
      </c>
      <c r="E208" s="587" t="str">
        <f>CONCATENATE("소반의 경사도는 평균 ",'6-3표준조사(5)'!W305,"˚로 ",'6-3표준조사(5)'!P306,"경사이고, 임지의 잔재를 제외하고 장애물은 많지 않다.")</f>
        <v>소반의 경사도는 평균 ˚로 완 (15˚ 이하)경사이고, 임지의 잔재를 제외하고 장애물은 많지 않다.</v>
      </c>
      <c r="F208" s="587"/>
      <c r="G208" s="587"/>
      <c r="H208" s="587"/>
      <c r="I208" s="587"/>
      <c r="J208" s="587"/>
      <c r="K208" s="587"/>
      <c r="L208" s="587"/>
      <c r="M208" s="587"/>
      <c r="N208" s="587"/>
      <c r="O208" s="587"/>
      <c r="P208" s="587"/>
      <c r="Q208" s="587"/>
      <c r="R208" s="587"/>
      <c r="S208" s="587"/>
      <c r="T208" s="587"/>
      <c r="U208" s="587"/>
      <c r="V208" s="587"/>
      <c r="W208" s="587"/>
      <c r="X208" s="587"/>
      <c r="Y208" s="587"/>
      <c r="Z208" s="587"/>
      <c r="AA208" s="587"/>
      <c r="AB208" s="587"/>
      <c r="AC208" s="587"/>
      <c r="AD208" s="587"/>
      <c r="AE208" s="587"/>
      <c r="AF208" s="587"/>
      <c r="AG208" s="587"/>
      <c r="AH208" s="587"/>
      <c r="AI208" s="587"/>
      <c r="AJ208" s="587"/>
      <c r="AK208" s="587"/>
      <c r="AL208" s="587"/>
      <c r="AM208" s="587"/>
      <c r="AN208" s="587"/>
      <c r="AO208" s="587"/>
      <c r="AP208" s="587"/>
      <c r="AQ208" s="587"/>
      <c r="AR208" s="587"/>
      <c r="AS208" s="587"/>
      <c r="AT208" s="587"/>
      <c r="AU208" s="587"/>
      <c r="AV208" s="587"/>
      <c r="AW208" s="587"/>
      <c r="AX208" s="587"/>
      <c r="AY208" s="587"/>
    </row>
    <row r="209" spans="1:74" s="586" customFormat="1" ht="18" hidden="1" customHeight="1">
      <c r="A209" s="578">
        <f t="shared" si="7"/>
        <v>0</v>
      </c>
      <c r="B209" s="587"/>
      <c r="C209" s="587" t="s">
        <v>405</v>
      </c>
      <c r="D209" s="587" t="s">
        <v>777</v>
      </c>
      <c r="E209" s="587"/>
      <c r="F209" s="587"/>
      <c r="G209" s="587"/>
      <c r="H209" s="587"/>
      <c r="I209" s="587"/>
      <c r="J209" s="587"/>
      <c r="K209" s="588"/>
      <c r="L209" s="588"/>
      <c r="M209" s="592"/>
      <c r="N209" s="587"/>
      <c r="O209" s="587"/>
      <c r="P209" s="593"/>
      <c r="Q209" s="593"/>
      <c r="R209" s="593"/>
      <c r="S209" s="593"/>
      <c r="T209" s="593"/>
      <c r="U209" s="587"/>
      <c r="V209" s="587"/>
      <c r="W209" s="587"/>
      <c r="X209" s="587"/>
      <c r="Y209" s="587"/>
      <c r="Z209" s="587"/>
      <c r="AA209" s="587"/>
      <c r="AB209" s="587"/>
      <c r="AC209" s="587"/>
      <c r="AD209" s="587"/>
      <c r="AE209" s="587"/>
      <c r="AF209" s="587"/>
      <c r="AG209" s="587"/>
      <c r="AH209" s="587"/>
      <c r="AI209" s="587"/>
      <c r="AJ209" s="587"/>
      <c r="AK209" s="587"/>
      <c r="AL209" s="587"/>
      <c r="AM209" s="587"/>
      <c r="AN209" s="587"/>
      <c r="AO209" s="587"/>
      <c r="AP209" s="587"/>
      <c r="AQ209" s="587"/>
      <c r="AR209" s="587"/>
      <c r="AS209" s="587"/>
      <c r="AT209" s="587"/>
      <c r="AU209" s="587"/>
      <c r="AV209" s="587"/>
      <c r="AW209" s="587"/>
      <c r="AX209" s="587"/>
      <c r="AY209" s="587"/>
    </row>
    <row r="210" spans="1:74" s="586" customFormat="1" ht="18" hidden="1" customHeight="1">
      <c r="A210" s="578">
        <f t="shared" si="7"/>
        <v>0</v>
      </c>
      <c r="B210" s="587"/>
      <c r="C210" s="587"/>
      <c r="D210" s="587" t="s">
        <v>540</v>
      </c>
      <c r="E210" s="588" t="str">
        <f>CONCATENATE("사업대상지는 ",'6-3표준조사(5)'!N304," ",'6-3표준조사(5)'!O304," ",'6-3표준조사(5)'!P304,"이다." )</f>
        <v>사업대상지는   번지이다.</v>
      </c>
      <c r="F210" s="588"/>
      <c r="G210" s="588"/>
      <c r="H210" s="587"/>
      <c r="I210" s="587"/>
      <c r="J210" s="587"/>
      <c r="K210" s="587"/>
      <c r="L210" s="587"/>
      <c r="M210" s="587"/>
      <c r="N210" s="587"/>
      <c r="O210" s="587"/>
      <c r="P210" s="587"/>
      <c r="Q210" s="587"/>
      <c r="R210" s="587"/>
      <c r="S210" s="587"/>
      <c r="T210" s="587"/>
      <c r="U210" s="587"/>
      <c r="V210" s="587"/>
      <c r="W210" s="587"/>
      <c r="X210" s="587"/>
      <c r="Y210" s="587"/>
      <c r="Z210" s="587"/>
      <c r="AA210" s="587"/>
      <c r="AB210" s="587"/>
      <c r="AC210" s="587"/>
      <c r="AD210" s="587"/>
      <c r="AE210" s="587"/>
      <c r="AF210" s="587"/>
      <c r="AG210" s="587"/>
      <c r="AH210" s="587"/>
      <c r="AI210" s="587"/>
      <c r="AJ210" s="588"/>
      <c r="AK210" s="588"/>
      <c r="AL210" s="588"/>
      <c r="AM210" s="588"/>
      <c r="AN210" s="588"/>
      <c r="AO210" s="588"/>
      <c r="AP210" s="588"/>
      <c r="AQ210" s="588"/>
      <c r="AR210" s="588"/>
      <c r="AS210" s="588"/>
      <c r="AT210" s="588"/>
      <c r="AU210" s="588"/>
      <c r="AV210" s="588"/>
      <c r="AW210" s="588"/>
      <c r="AX210" s="588"/>
      <c r="AY210" s="588"/>
      <c r="AZ210" s="594"/>
    </row>
    <row r="211" spans="1:74" s="586" customFormat="1" ht="18" hidden="1" customHeight="1">
      <c r="A211" s="578">
        <f t="shared" si="7"/>
        <v>0</v>
      </c>
      <c r="B211" s="587"/>
      <c r="C211" s="587"/>
      <c r="D211" s="587" t="s">
        <v>540</v>
      </c>
      <c r="E211" s="588" t="str">
        <f>CONCATENATE("소반내에 묘지 및 조림목이 고사하여 풀베기 작업이 필요없는 지역을 제외한 풀베기사업 대상면적은 ",'6-3표준조사(5)'!Q304,"ha 이다.")</f>
        <v>소반내에 묘지 및 조림목이 고사하여 풀베기 작업이 필요없는 지역을 제외한 풀베기사업 대상면적은 0ha 이다.</v>
      </c>
      <c r="F211" s="588"/>
      <c r="G211" s="588"/>
      <c r="H211" s="588"/>
      <c r="I211" s="588"/>
      <c r="J211" s="588"/>
      <c r="K211" s="588"/>
      <c r="L211" s="588"/>
      <c r="M211" s="588"/>
      <c r="N211" s="588"/>
      <c r="O211" s="588"/>
      <c r="P211" s="588"/>
      <c r="Q211" s="588"/>
      <c r="R211" s="588"/>
      <c r="S211" s="588"/>
      <c r="T211" s="588"/>
      <c r="U211" s="588"/>
      <c r="V211" s="588"/>
      <c r="W211" s="588"/>
      <c r="X211" s="588"/>
      <c r="Y211" s="588"/>
      <c r="Z211" s="588"/>
      <c r="AA211" s="588"/>
      <c r="AB211" s="588"/>
      <c r="AC211" s="588"/>
      <c r="AD211" s="588"/>
      <c r="AE211" s="588"/>
      <c r="AF211" s="588"/>
      <c r="AG211" s="588"/>
      <c r="AH211" s="588"/>
      <c r="AI211" s="588"/>
      <c r="AJ211" s="588"/>
      <c r="AK211" s="588"/>
      <c r="AL211" s="588"/>
      <c r="AM211" s="588"/>
      <c r="AN211" s="588"/>
      <c r="AO211" s="588"/>
      <c r="AP211" s="588"/>
      <c r="AQ211" s="588"/>
      <c r="AR211" s="588"/>
      <c r="AS211" s="588"/>
      <c r="AT211" s="588"/>
      <c r="AU211" s="588"/>
      <c r="AV211" s="588"/>
      <c r="AW211" s="588"/>
      <c r="AX211" s="588"/>
      <c r="AY211" s="588"/>
      <c r="AZ211" s="594"/>
    </row>
    <row r="212" spans="1:74" s="586" customFormat="1" ht="18" hidden="1" customHeight="1">
      <c r="A212" s="578">
        <f t="shared" si="7"/>
        <v>0</v>
      </c>
      <c r="B212" s="587"/>
      <c r="C212" s="587" t="s">
        <v>407</v>
      </c>
      <c r="D212" s="587" t="s">
        <v>779</v>
      </c>
      <c r="E212" s="588"/>
      <c r="F212" s="588"/>
      <c r="G212" s="588"/>
      <c r="H212" s="588"/>
      <c r="I212" s="588"/>
      <c r="J212" s="588"/>
      <c r="K212" s="588"/>
      <c r="L212" s="588"/>
      <c r="M212" s="588"/>
      <c r="N212" s="588"/>
      <c r="O212" s="588"/>
      <c r="P212" s="588"/>
      <c r="Q212" s="588"/>
      <c r="R212" s="588"/>
      <c r="S212" s="588"/>
      <c r="T212" s="588"/>
      <c r="U212" s="588"/>
      <c r="V212" s="588"/>
      <c r="W212" s="588"/>
      <c r="X212" s="588"/>
      <c r="Y212" s="588"/>
      <c r="Z212" s="588"/>
      <c r="AA212" s="588"/>
      <c r="AB212" s="588"/>
      <c r="AC212" s="588"/>
      <c r="AD212" s="588"/>
      <c r="AE212" s="588"/>
      <c r="AF212" s="588"/>
      <c r="AG212" s="588"/>
      <c r="AH212" s="595"/>
      <c r="AI212" s="595"/>
      <c r="AJ212" s="595"/>
      <c r="AK212" s="588"/>
      <c r="AL212" s="588"/>
      <c r="AM212" s="588"/>
      <c r="AN212" s="588"/>
      <c r="AO212" s="588"/>
      <c r="AP212" s="588"/>
      <c r="AQ212" s="588"/>
      <c r="AR212" s="588"/>
      <c r="AS212" s="588"/>
      <c r="AT212" s="588"/>
      <c r="AU212" s="588"/>
      <c r="AV212" s="588"/>
      <c r="AW212" s="588"/>
      <c r="AX212" s="588"/>
      <c r="AY212" s="588"/>
      <c r="AZ212" s="594"/>
    </row>
    <row r="213" spans="1:74" s="586" customFormat="1" ht="18" hidden="1" customHeight="1">
      <c r="A213" s="578">
        <f t="shared" si="7"/>
        <v>0</v>
      </c>
      <c r="B213" s="596"/>
      <c r="C213" s="596"/>
      <c r="D213" s="596" t="s">
        <v>540</v>
      </c>
      <c r="E213" s="597" t="s">
        <v>1735</v>
      </c>
      <c r="F213" s="597"/>
      <c r="G213" s="597"/>
      <c r="H213" s="597"/>
      <c r="I213" s="597"/>
      <c r="J213" s="597"/>
      <c r="K213" s="597"/>
      <c r="L213" s="597"/>
      <c r="M213" s="597"/>
      <c r="N213" s="597"/>
      <c r="O213" s="597"/>
      <c r="P213" s="597"/>
      <c r="Q213" s="597"/>
      <c r="R213" s="597"/>
      <c r="S213" s="597"/>
      <c r="T213" s="597"/>
      <c r="U213" s="597"/>
      <c r="V213" s="597"/>
      <c r="W213" s="597"/>
      <c r="X213" s="597"/>
      <c r="Y213" s="597"/>
      <c r="Z213" s="597"/>
      <c r="AA213" s="597"/>
      <c r="AB213" s="597"/>
      <c r="AC213" s="597"/>
      <c r="AD213" s="597"/>
      <c r="AE213" s="597"/>
      <c r="AF213" s="597"/>
      <c r="AG213" s="597"/>
      <c r="AH213" s="598"/>
      <c r="AI213" s="598"/>
      <c r="AJ213" s="598"/>
      <c r="AK213" s="597"/>
      <c r="AL213" s="597"/>
      <c r="AM213" s="597"/>
      <c r="AN213" s="597"/>
      <c r="AO213" s="597"/>
      <c r="AP213" s="597"/>
      <c r="AQ213" s="597"/>
      <c r="AR213" s="597"/>
      <c r="AS213" s="597"/>
      <c r="AT213" s="597"/>
      <c r="AU213" s="597"/>
      <c r="AV213" s="597"/>
      <c r="AW213" s="597"/>
      <c r="AX213" s="597"/>
      <c r="AY213" s="597"/>
      <c r="AZ213" s="594"/>
    </row>
    <row r="214" spans="1:74" s="586" customFormat="1" ht="14.25" hidden="1" customHeight="1">
      <c r="A214" s="578">
        <f t="shared" si="7"/>
        <v>0</v>
      </c>
      <c r="B214" s="587"/>
      <c r="C214" s="587"/>
      <c r="D214" s="599"/>
      <c r="E214" s="599"/>
      <c r="F214" s="599"/>
      <c r="G214" s="599"/>
      <c r="H214" s="599"/>
      <c r="I214" s="599"/>
      <c r="J214" s="599"/>
      <c r="K214" s="599"/>
      <c r="L214" s="599"/>
      <c r="M214" s="599"/>
      <c r="N214" s="599"/>
      <c r="O214" s="599"/>
      <c r="P214" s="599"/>
      <c r="Q214" s="599"/>
      <c r="R214" s="599"/>
      <c r="S214" s="599"/>
      <c r="T214" s="599"/>
      <c r="U214" s="599"/>
      <c r="V214" s="599"/>
      <c r="W214" s="599"/>
      <c r="X214" s="599"/>
      <c r="Y214" s="599"/>
      <c r="Z214" s="599"/>
      <c r="AA214" s="599"/>
      <c r="AB214" s="599"/>
      <c r="AC214" s="599"/>
      <c r="AD214" s="599"/>
      <c r="AE214" s="599"/>
      <c r="AF214" s="599"/>
      <c r="AG214" s="599"/>
      <c r="AH214" s="599"/>
      <c r="AI214" s="599"/>
      <c r="AJ214" s="599"/>
      <c r="AK214" s="599"/>
      <c r="AL214" s="599"/>
      <c r="AM214" s="599"/>
      <c r="AN214" s="599"/>
      <c r="AO214" s="599"/>
      <c r="AP214" s="599"/>
      <c r="AQ214" s="599"/>
      <c r="AR214" s="599"/>
      <c r="AS214" s="599"/>
      <c r="AT214" s="599"/>
      <c r="AU214" s="599"/>
      <c r="AV214" s="599"/>
      <c r="AW214" s="599"/>
      <c r="AX214" s="599"/>
      <c r="AY214" s="599"/>
      <c r="AZ214" s="594"/>
      <c r="BA214" s="600"/>
      <c r="BB214" s="600"/>
      <c r="BC214" s="600"/>
      <c r="BD214" s="600"/>
      <c r="BE214" s="600"/>
      <c r="BF214" s="600"/>
      <c r="BG214" s="600"/>
      <c r="BH214" s="600"/>
      <c r="BI214" s="600"/>
      <c r="BJ214" s="600"/>
    </row>
    <row r="215" spans="1:74" s="580" customFormat="1" ht="20.100000000000001" hidden="1" customHeight="1">
      <c r="A215" s="578">
        <f t="shared" si="7"/>
        <v>0</v>
      </c>
      <c r="B215" s="2116" t="s">
        <v>780</v>
      </c>
      <c r="C215" s="2116"/>
      <c r="D215" s="2116"/>
      <c r="E215" s="2116"/>
      <c r="F215" s="2116"/>
      <c r="G215" s="2116"/>
      <c r="H215" s="2116"/>
      <c r="I215" s="2116"/>
      <c r="J215" s="2116"/>
      <c r="K215" s="2116"/>
      <c r="L215" s="2116"/>
      <c r="M215" s="2116"/>
      <c r="N215" s="2116"/>
      <c r="O215" s="2116"/>
      <c r="P215" s="2116"/>
      <c r="Q215" s="2116"/>
      <c r="R215" s="2116"/>
      <c r="S215" s="2116"/>
      <c r="T215" s="2116"/>
      <c r="U215" s="2116"/>
      <c r="V215" s="2116"/>
      <c r="W215" s="2116"/>
      <c r="X215" s="2116"/>
      <c r="Y215" s="2116"/>
      <c r="Z215" s="2116"/>
      <c r="AA215" s="2116"/>
      <c r="AB215" s="2116"/>
      <c r="AC215" s="2116"/>
      <c r="AD215" s="2116"/>
      <c r="AE215" s="2116"/>
      <c r="AF215" s="2116"/>
      <c r="AG215" s="2116"/>
      <c r="AH215" s="2116"/>
      <c r="AI215" s="2116"/>
      <c r="AJ215" s="2116"/>
      <c r="AK215" s="2116"/>
      <c r="AL215" s="2116"/>
      <c r="AM215" s="2116"/>
      <c r="AN215" s="2116"/>
      <c r="AO215" s="2116"/>
      <c r="AP215" s="2116"/>
      <c r="AQ215" s="2116"/>
      <c r="AR215" s="2116"/>
      <c r="AS215" s="2116"/>
      <c r="AT215" s="2116"/>
      <c r="AU215" s="2116"/>
      <c r="AV215" s="2116"/>
      <c r="AW215" s="2116"/>
      <c r="AX215" s="2116"/>
      <c r="AY215" s="2116"/>
      <c r="AZ215" s="585"/>
      <c r="BA215" s="600"/>
      <c r="BB215" s="601"/>
      <c r="BC215" s="601"/>
      <c r="BD215" s="601"/>
      <c r="BE215" s="601"/>
      <c r="BF215" s="601"/>
      <c r="BG215" s="601"/>
      <c r="BH215" s="601"/>
      <c r="BI215" s="601"/>
      <c r="BJ215" s="601"/>
    </row>
    <row r="216" spans="1:74" s="601" customFormat="1" ht="20.100000000000001" hidden="1" customHeight="1">
      <c r="A216" s="578">
        <f t="shared" si="7"/>
        <v>0</v>
      </c>
      <c r="B216" s="602"/>
      <c r="C216" s="603" t="s">
        <v>772</v>
      </c>
      <c r="D216" s="603" t="s">
        <v>781</v>
      </c>
      <c r="E216" s="604"/>
      <c r="F216" s="604"/>
      <c r="G216" s="595"/>
      <c r="H216" s="605"/>
      <c r="I216" s="605"/>
      <c r="J216" s="606"/>
      <c r="K216" s="606"/>
      <c r="L216" s="606"/>
      <c r="M216" s="606"/>
      <c r="N216" s="606"/>
      <c r="O216" s="606"/>
      <c r="P216" s="606"/>
      <c r="Q216" s="607"/>
      <c r="R216" s="607"/>
      <c r="S216" s="607"/>
      <c r="T216" s="607"/>
      <c r="U216" s="607"/>
      <c r="V216" s="608"/>
      <c r="W216" s="608"/>
      <c r="X216" s="608"/>
      <c r="Y216" s="608"/>
      <c r="Z216" s="608"/>
      <c r="AA216" s="608"/>
      <c r="AB216" s="608"/>
      <c r="AC216" s="608"/>
      <c r="AD216" s="608"/>
      <c r="AE216" s="608"/>
      <c r="AF216" s="608"/>
      <c r="AG216" s="608"/>
      <c r="AH216" s="609"/>
      <c r="AI216" s="609"/>
      <c r="AJ216" s="609"/>
      <c r="AK216" s="609"/>
      <c r="AL216" s="610"/>
      <c r="AM216" s="610"/>
      <c r="AN216" s="610"/>
      <c r="AO216" s="610"/>
      <c r="AP216" s="610"/>
      <c r="AQ216" s="610"/>
      <c r="AR216" s="610"/>
      <c r="AS216" s="610"/>
      <c r="AT216" s="610"/>
      <c r="AU216" s="610"/>
      <c r="AV216" s="605"/>
      <c r="AW216" s="605"/>
      <c r="AX216" s="605"/>
      <c r="AY216" s="605"/>
      <c r="AZ216" s="611"/>
      <c r="BA216" s="600"/>
      <c r="BB216" s="600"/>
      <c r="BC216" s="600"/>
      <c r="BD216" s="600"/>
      <c r="BE216" s="600"/>
      <c r="BF216" s="600"/>
      <c r="BG216" s="600"/>
      <c r="BH216" s="600"/>
      <c r="BI216" s="600"/>
      <c r="BJ216" s="600"/>
    </row>
    <row r="217" spans="1:74" s="586" customFormat="1" ht="18" hidden="1" customHeight="1">
      <c r="A217" s="578">
        <f t="shared" si="7"/>
        <v>0</v>
      </c>
      <c r="B217" s="612"/>
      <c r="C217" s="2111" t="s">
        <v>782</v>
      </c>
      <c r="D217" s="2111"/>
      <c r="E217" s="2111"/>
      <c r="F217" s="2111"/>
      <c r="G217" s="2111"/>
      <c r="H217" s="2111"/>
      <c r="I217" s="2111"/>
      <c r="J217" s="2111"/>
      <c r="K217" s="2111" t="s">
        <v>783</v>
      </c>
      <c r="L217" s="2111"/>
      <c r="M217" s="2111"/>
      <c r="N217" s="2111"/>
      <c r="O217" s="2111"/>
      <c r="P217" s="2111"/>
      <c r="Q217" s="2111"/>
      <c r="R217" s="2111"/>
      <c r="S217" s="2111" t="s">
        <v>568</v>
      </c>
      <c r="T217" s="2111"/>
      <c r="U217" s="2111"/>
      <c r="V217" s="2111"/>
      <c r="W217" s="2111"/>
      <c r="X217" s="2111"/>
      <c r="Y217" s="2111"/>
      <c r="Z217" s="2111"/>
      <c r="AA217" s="2111" t="s">
        <v>785</v>
      </c>
      <c r="AB217" s="2111"/>
      <c r="AC217" s="2111"/>
      <c r="AD217" s="2111"/>
      <c r="AE217" s="2111"/>
      <c r="AF217" s="2111"/>
      <c r="AG217" s="2111"/>
      <c r="AH217" s="2111"/>
      <c r="AI217" s="2111"/>
      <c r="AJ217" s="2111"/>
      <c r="AK217" s="2111"/>
      <c r="AL217" s="2111"/>
      <c r="AM217" s="2111"/>
      <c r="AN217" s="2111"/>
      <c r="AO217" s="2111"/>
      <c r="AP217" s="2111"/>
      <c r="AQ217" s="2111" t="s">
        <v>1156</v>
      </c>
      <c r="AR217" s="2111"/>
      <c r="AS217" s="2111"/>
      <c r="AT217" s="2111"/>
      <c r="AU217" s="2111"/>
      <c r="AV217" s="2111"/>
      <c r="AW217" s="2111"/>
      <c r="AX217" s="2111"/>
      <c r="AY217" s="612"/>
      <c r="AZ217" s="613"/>
      <c r="BA217" s="601"/>
      <c r="BB217" s="601"/>
      <c r="BC217" s="600"/>
      <c r="BD217" s="600"/>
      <c r="BE217" s="600"/>
      <c r="BF217" s="600"/>
      <c r="BG217" s="600"/>
      <c r="BH217" s="600"/>
      <c r="BI217" s="600"/>
      <c r="BJ217" s="600"/>
    </row>
    <row r="218" spans="1:74" s="586" customFormat="1" ht="18" hidden="1" customHeight="1">
      <c r="A218" s="578">
        <f t="shared" si="7"/>
        <v>0</v>
      </c>
      <c r="B218" s="612"/>
      <c r="C218" s="2111"/>
      <c r="D218" s="2111"/>
      <c r="E218" s="2111"/>
      <c r="F218" s="2111"/>
      <c r="G218" s="2111"/>
      <c r="H218" s="2111"/>
      <c r="I218" s="2111"/>
      <c r="J218" s="2111"/>
      <c r="K218" s="2111"/>
      <c r="L218" s="2111"/>
      <c r="M218" s="2111"/>
      <c r="N218" s="2111"/>
      <c r="O218" s="2111"/>
      <c r="P218" s="2111"/>
      <c r="Q218" s="2111"/>
      <c r="R218" s="2111"/>
      <c r="S218" s="2111"/>
      <c r="T218" s="2111"/>
      <c r="U218" s="2111"/>
      <c r="V218" s="2111"/>
      <c r="W218" s="2111"/>
      <c r="X218" s="2111"/>
      <c r="Y218" s="2111"/>
      <c r="Z218" s="2111"/>
      <c r="AA218" s="2111" t="s">
        <v>786</v>
      </c>
      <c r="AB218" s="2111"/>
      <c r="AC218" s="2111"/>
      <c r="AD218" s="2111"/>
      <c r="AE218" s="2111"/>
      <c r="AF218" s="2111"/>
      <c r="AG218" s="2111"/>
      <c r="AH218" s="2111"/>
      <c r="AI218" s="2111" t="s">
        <v>787</v>
      </c>
      <c r="AJ218" s="2111"/>
      <c r="AK218" s="2111"/>
      <c r="AL218" s="2111"/>
      <c r="AM218" s="2111"/>
      <c r="AN218" s="2111"/>
      <c r="AO218" s="2111"/>
      <c r="AP218" s="2111"/>
      <c r="AQ218" s="2111"/>
      <c r="AR218" s="2111"/>
      <c r="AS218" s="2111"/>
      <c r="AT218" s="2111"/>
      <c r="AU218" s="2111"/>
      <c r="AV218" s="2111"/>
      <c r="AW218" s="2111"/>
      <c r="AX218" s="2111"/>
      <c r="AY218" s="612"/>
      <c r="AZ218" s="613"/>
      <c r="BA218" s="600"/>
      <c r="BB218" s="600"/>
      <c r="BC218" s="600"/>
      <c r="BD218" s="600"/>
      <c r="BE218" s="600"/>
      <c r="BF218" s="600"/>
      <c r="BG218" s="600"/>
      <c r="BH218" s="600"/>
      <c r="BI218" s="600"/>
      <c r="BJ218" s="600"/>
    </row>
    <row r="219" spans="1:74" s="586" customFormat="1" ht="18" hidden="1" customHeight="1">
      <c r="A219" s="578">
        <f t="shared" si="7"/>
        <v>0</v>
      </c>
      <c r="B219" s="614"/>
      <c r="C219" s="2122">
        <f>L203</f>
        <v>0</v>
      </c>
      <c r="D219" s="2123"/>
      <c r="E219" s="2126" t="s">
        <v>564</v>
      </c>
      <c r="F219" s="2126"/>
      <c r="G219" s="2123">
        <f>Z203</f>
        <v>0</v>
      </c>
      <c r="H219" s="2123"/>
      <c r="I219" s="2126" t="s">
        <v>565</v>
      </c>
      <c r="J219" s="2126"/>
      <c r="K219" s="2127">
        <f>'6-3표준조사(5)'!Q304</f>
        <v>0</v>
      </c>
      <c r="L219" s="2127"/>
      <c r="M219" s="2127"/>
      <c r="N219" s="2127"/>
      <c r="O219" s="2127"/>
      <c r="P219" s="2127"/>
      <c r="Q219" s="2127"/>
      <c r="R219" s="2127"/>
      <c r="S219" s="2113">
        <f>'6-3표준조사(5)'!K306</f>
        <v>0</v>
      </c>
      <c r="T219" s="2113"/>
      <c r="U219" s="2113"/>
      <c r="V219" s="2113"/>
      <c r="W219" s="2113"/>
      <c r="X219" s="2113"/>
      <c r="Y219" s="2113"/>
      <c r="Z219" s="2113"/>
      <c r="AA219" s="2129" t="e">
        <f>'6-3표준조사(5)'!Q310</f>
        <v>#DIV/0!</v>
      </c>
      <c r="AB219" s="2129"/>
      <c r="AC219" s="2129"/>
      <c r="AD219" s="2129"/>
      <c r="AE219" s="2129"/>
      <c r="AF219" s="2129"/>
      <c r="AG219" s="2129"/>
      <c r="AH219" s="2129"/>
      <c r="AI219" s="2129" t="e">
        <f>'6-3표준조사(5)'!R310</f>
        <v>#DIV/0!</v>
      </c>
      <c r="AJ219" s="2129"/>
      <c r="AK219" s="2129"/>
      <c r="AL219" s="2129"/>
      <c r="AM219" s="2129"/>
      <c r="AN219" s="2129"/>
      <c r="AO219" s="2129"/>
      <c r="AP219" s="2129"/>
      <c r="AQ219" s="2113">
        <f>'6-3표준조사(5)'!R306</f>
        <v>0</v>
      </c>
      <c r="AR219" s="2113"/>
      <c r="AS219" s="2113"/>
      <c r="AT219" s="2113"/>
      <c r="AU219" s="2113"/>
      <c r="AV219" s="2113"/>
      <c r="AW219" s="2113"/>
      <c r="AX219" s="2113"/>
      <c r="AY219" s="612"/>
      <c r="AZ219" s="613"/>
      <c r="BA219" s="600"/>
      <c r="BB219" s="600"/>
      <c r="BC219" s="601"/>
      <c r="BD219" s="601"/>
      <c r="BE219" s="601"/>
      <c r="BF219" s="601"/>
      <c r="BG219" s="601"/>
      <c r="BH219" s="601"/>
      <c r="BI219" s="601"/>
      <c r="BJ219" s="601"/>
    </row>
    <row r="220" spans="1:74" s="586" customFormat="1" ht="18" hidden="1" customHeight="1">
      <c r="A220" s="578">
        <f t="shared" si="7"/>
        <v>0</v>
      </c>
      <c r="B220" s="614"/>
      <c r="C220" s="2124"/>
      <c r="D220" s="2125"/>
      <c r="E220" s="2125"/>
      <c r="F220" s="2125"/>
      <c r="G220" s="2125"/>
      <c r="H220" s="2125"/>
      <c r="I220" s="2125"/>
      <c r="J220" s="2125"/>
      <c r="K220" s="2128"/>
      <c r="L220" s="2128"/>
      <c r="M220" s="2128"/>
      <c r="N220" s="2128"/>
      <c r="O220" s="2128"/>
      <c r="P220" s="2128"/>
      <c r="Q220" s="2128"/>
      <c r="R220" s="2128"/>
      <c r="S220" s="2114"/>
      <c r="T220" s="2114"/>
      <c r="U220" s="2114"/>
      <c r="V220" s="2114"/>
      <c r="W220" s="2114"/>
      <c r="X220" s="2114"/>
      <c r="Y220" s="2114"/>
      <c r="Z220" s="2114"/>
      <c r="AA220" s="2130"/>
      <c r="AB220" s="2130"/>
      <c r="AC220" s="2130"/>
      <c r="AD220" s="2130"/>
      <c r="AE220" s="2130"/>
      <c r="AF220" s="2130"/>
      <c r="AG220" s="2130"/>
      <c r="AH220" s="2130"/>
      <c r="AI220" s="2130"/>
      <c r="AJ220" s="2130"/>
      <c r="AK220" s="2130"/>
      <c r="AL220" s="2130"/>
      <c r="AM220" s="2130"/>
      <c r="AN220" s="2130"/>
      <c r="AO220" s="2130"/>
      <c r="AP220" s="2130"/>
      <c r="AQ220" s="2114"/>
      <c r="AR220" s="2114"/>
      <c r="AS220" s="2114"/>
      <c r="AT220" s="2114"/>
      <c r="AU220" s="2114"/>
      <c r="AV220" s="2114"/>
      <c r="AW220" s="2114"/>
      <c r="AX220" s="2114"/>
      <c r="AY220" s="612"/>
      <c r="AZ220" s="613"/>
      <c r="BA220" s="600"/>
      <c r="BB220" s="600"/>
      <c r="BC220" s="600"/>
      <c r="BD220" s="600"/>
      <c r="BE220" s="600"/>
      <c r="BF220" s="600"/>
      <c r="BG220" s="600"/>
      <c r="BH220" s="600"/>
      <c r="BI220" s="600"/>
      <c r="BJ220" s="600"/>
    </row>
    <row r="221" spans="1:74" s="586" customFormat="1" ht="18" hidden="1" customHeight="1">
      <c r="A221" s="578">
        <f t="shared" si="7"/>
        <v>0</v>
      </c>
      <c r="B221" s="614"/>
      <c r="C221" s="614" t="s">
        <v>405</v>
      </c>
      <c r="D221" s="614" t="s">
        <v>788</v>
      </c>
      <c r="E221" s="614"/>
      <c r="F221" s="612"/>
      <c r="G221" s="612"/>
      <c r="H221" s="612"/>
      <c r="I221" s="612"/>
      <c r="J221" s="612"/>
      <c r="K221" s="612"/>
      <c r="L221" s="612"/>
      <c r="M221" s="612"/>
      <c r="N221" s="612"/>
      <c r="O221" s="612"/>
      <c r="P221" s="612"/>
      <c r="Q221" s="615"/>
      <c r="R221" s="615"/>
      <c r="S221" s="615"/>
      <c r="T221" s="615"/>
      <c r="U221" s="615"/>
      <c r="V221" s="612"/>
      <c r="W221" s="616"/>
      <c r="X221" s="616"/>
      <c r="Y221" s="616"/>
      <c r="Z221" s="616"/>
      <c r="AA221" s="616"/>
      <c r="AB221" s="616"/>
      <c r="AC221" s="616"/>
      <c r="AD221" s="616"/>
      <c r="AE221" s="616"/>
      <c r="AF221" s="616"/>
      <c r="AG221" s="612"/>
      <c r="AH221" s="617"/>
      <c r="AI221" s="617"/>
      <c r="AJ221" s="617"/>
      <c r="AK221" s="617"/>
      <c r="AL221" s="618"/>
      <c r="AM221" s="618"/>
      <c r="AN221" s="618"/>
      <c r="AO221" s="618"/>
      <c r="AP221" s="618"/>
      <c r="AQ221" s="618"/>
      <c r="AR221" s="618"/>
      <c r="AS221" s="618"/>
      <c r="AT221" s="618"/>
      <c r="AU221" s="618"/>
      <c r="AV221" s="612"/>
      <c r="AW221" s="612"/>
      <c r="AX221" s="612"/>
      <c r="AY221" s="612"/>
      <c r="AZ221" s="613"/>
      <c r="BA221" s="600"/>
      <c r="BB221" s="600"/>
      <c r="BC221" s="600"/>
      <c r="BD221" s="600"/>
      <c r="BE221" s="600"/>
      <c r="BF221" s="600"/>
      <c r="BG221" s="600"/>
      <c r="BH221" s="600"/>
      <c r="BI221" s="600"/>
      <c r="BJ221" s="600"/>
      <c r="BK221" s="600"/>
      <c r="BL221" s="600"/>
      <c r="BM221" s="600"/>
      <c r="BN221" s="600"/>
      <c r="BO221" s="600"/>
      <c r="BP221" s="600"/>
      <c r="BQ221" s="600"/>
      <c r="BR221" s="600"/>
      <c r="BS221" s="600"/>
      <c r="BT221" s="600"/>
      <c r="BU221" s="600"/>
      <c r="BV221" s="600"/>
    </row>
    <row r="222" spans="1:74" s="586" customFormat="1" ht="18" hidden="1" customHeight="1">
      <c r="A222" s="578">
        <f t="shared" si="7"/>
        <v>0</v>
      </c>
      <c r="B222" s="614"/>
      <c r="C222" s="614"/>
      <c r="D222" s="587" t="s">
        <v>540</v>
      </c>
      <c r="E222" s="614" t="str">
        <f>CONCATENATE("식재된 ",S219," 는 활착이 안정된 상태로 신초발달이 양호함" )</f>
        <v>식재된 0 는 활착이 안정된 상태로 신초발달이 양호함</v>
      </c>
      <c r="F222" s="612"/>
      <c r="G222" s="612"/>
      <c r="H222" s="612"/>
      <c r="I222" s="612"/>
      <c r="J222" s="612"/>
      <c r="K222" s="612"/>
      <c r="L222" s="612"/>
      <c r="M222" s="612"/>
      <c r="N222" s="612"/>
      <c r="O222" s="612"/>
      <c r="P222" s="612"/>
      <c r="Q222" s="615"/>
      <c r="R222" s="615"/>
      <c r="S222" s="615"/>
      <c r="T222" s="615"/>
      <c r="U222" s="615"/>
      <c r="V222" s="612"/>
      <c r="W222" s="619"/>
      <c r="X222" s="616"/>
      <c r="Y222" s="616"/>
      <c r="Z222" s="616"/>
      <c r="AA222" s="619"/>
      <c r="AB222" s="616"/>
      <c r="AC222" s="616"/>
      <c r="AD222" s="616"/>
      <c r="AE222" s="619"/>
      <c r="AF222" s="616"/>
      <c r="AG222" s="612"/>
      <c r="AH222" s="617"/>
      <c r="AI222" s="617"/>
      <c r="AJ222" s="617"/>
      <c r="AK222" s="617"/>
      <c r="AL222" s="618"/>
      <c r="AM222" s="618"/>
      <c r="AN222" s="618"/>
      <c r="AO222" s="618"/>
      <c r="AP222" s="618"/>
      <c r="AQ222" s="618"/>
      <c r="AR222" s="618"/>
      <c r="AS222" s="618"/>
      <c r="AT222" s="618"/>
      <c r="AU222" s="618"/>
      <c r="AV222" s="612"/>
      <c r="AW222" s="612"/>
      <c r="AX222" s="612"/>
      <c r="AY222" s="612"/>
      <c r="AZ222" s="613"/>
      <c r="BC222" s="600"/>
      <c r="BD222" s="600"/>
      <c r="BE222" s="600"/>
      <c r="BF222" s="600"/>
      <c r="BG222" s="600"/>
      <c r="BH222" s="600"/>
      <c r="BI222" s="600"/>
      <c r="BJ222" s="600"/>
      <c r="BK222" s="600"/>
      <c r="BL222" s="600"/>
      <c r="BM222" s="600"/>
      <c r="BN222" s="600"/>
      <c r="BO222" s="600"/>
      <c r="BP222" s="600"/>
      <c r="BQ222" s="600"/>
      <c r="BR222" s="600"/>
      <c r="BS222" s="600"/>
      <c r="BT222" s="600"/>
      <c r="BU222" s="600"/>
      <c r="BV222" s="600"/>
    </row>
    <row r="223" spans="1:74" s="586" customFormat="1" ht="18" hidden="1" customHeight="1">
      <c r="A223" s="578">
        <f t="shared" si="7"/>
        <v>0</v>
      </c>
      <c r="B223" s="614"/>
      <c r="C223" s="614"/>
      <c r="D223" s="587" t="s">
        <v>540</v>
      </c>
      <c r="E223" s="614" t="s">
        <v>789</v>
      </c>
      <c r="F223" s="612"/>
      <c r="G223" s="612"/>
      <c r="H223" s="612"/>
      <c r="I223" s="612"/>
      <c r="J223" s="612"/>
      <c r="K223" s="612"/>
      <c r="L223" s="612"/>
      <c r="M223" s="612"/>
      <c r="N223" s="612"/>
      <c r="O223" s="612"/>
      <c r="P223" s="612"/>
      <c r="Q223" s="615"/>
      <c r="R223" s="615"/>
      <c r="S223" s="615"/>
      <c r="T223" s="615"/>
      <c r="U223" s="615"/>
      <c r="V223" s="612"/>
      <c r="W223" s="612"/>
      <c r="X223" s="612"/>
      <c r="Y223" s="612"/>
      <c r="Z223" s="612"/>
      <c r="AA223" s="612"/>
      <c r="AB223" s="612"/>
      <c r="AC223" s="612"/>
      <c r="AD223" s="612"/>
      <c r="AE223" s="612"/>
      <c r="AF223" s="612"/>
      <c r="AG223" s="612"/>
      <c r="AH223" s="617"/>
      <c r="AI223" s="617"/>
      <c r="AJ223" s="617"/>
      <c r="AK223" s="617"/>
      <c r="AL223" s="618"/>
      <c r="AM223" s="618"/>
      <c r="AN223" s="618"/>
      <c r="AO223" s="618"/>
      <c r="AP223" s="618"/>
      <c r="AQ223" s="618"/>
      <c r="AR223" s="618"/>
      <c r="AS223" s="618"/>
      <c r="AT223" s="618"/>
      <c r="AU223" s="618"/>
      <c r="AV223" s="612"/>
      <c r="AW223" s="612"/>
      <c r="AX223" s="612"/>
      <c r="AY223" s="612"/>
      <c r="AZ223" s="613"/>
      <c r="BA223" s="580"/>
      <c r="BB223" s="580"/>
      <c r="BC223" s="580"/>
      <c r="BD223" s="580"/>
      <c r="BE223" s="580"/>
      <c r="BF223" s="580"/>
      <c r="BG223" s="580"/>
      <c r="BH223" s="580"/>
      <c r="BI223" s="580"/>
      <c r="BJ223" s="580"/>
      <c r="BK223" s="601"/>
      <c r="BL223" s="601"/>
      <c r="BM223" s="601"/>
      <c r="BN223" s="601"/>
      <c r="BO223" s="601"/>
      <c r="BP223" s="601"/>
      <c r="BQ223" s="601"/>
      <c r="BR223" s="601"/>
      <c r="BS223" s="601"/>
      <c r="BT223" s="601"/>
      <c r="BU223" s="601"/>
      <c r="BV223" s="601"/>
    </row>
    <row r="224" spans="1:74" s="586" customFormat="1" ht="18" hidden="1" customHeight="1">
      <c r="A224" s="578">
        <f t="shared" si="7"/>
        <v>0</v>
      </c>
      <c r="B224" s="614"/>
      <c r="C224" s="614" t="s">
        <v>407</v>
      </c>
      <c r="D224" s="614" t="s">
        <v>790</v>
      </c>
      <c r="E224" s="614"/>
      <c r="F224" s="612"/>
      <c r="G224" s="612"/>
      <c r="H224" s="612"/>
      <c r="I224" s="612"/>
      <c r="J224" s="612"/>
      <c r="K224" s="612"/>
      <c r="L224" s="612"/>
      <c r="M224" s="612"/>
      <c r="N224" s="612"/>
      <c r="O224" s="612"/>
      <c r="P224" s="612"/>
      <c r="Q224" s="615"/>
      <c r="R224" s="615"/>
      <c r="S224" s="615"/>
      <c r="T224" s="615"/>
      <c r="U224" s="615"/>
      <c r="V224" s="612"/>
      <c r="W224" s="612"/>
      <c r="X224" s="612"/>
      <c r="Y224" s="612"/>
      <c r="Z224" s="612"/>
      <c r="AA224" s="612"/>
      <c r="AB224" s="612"/>
      <c r="AC224" s="612"/>
      <c r="AD224" s="612"/>
      <c r="AE224" s="612"/>
      <c r="AF224" s="612"/>
      <c r="AG224" s="612"/>
      <c r="AH224" s="617"/>
      <c r="AI224" s="617"/>
      <c r="AJ224" s="617"/>
      <c r="AK224" s="617"/>
      <c r="AL224" s="618"/>
      <c r="AM224" s="618"/>
      <c r="AN224" s="618"/>
      <c r="AO224" s="618"/>
      <c r="AP224" s="618"/>
      <c r="AQ224" s="618"/>
      <c r="AR224" s="618"/>
      <c r="AS224" s="618"/>
      <c r="AT224" s="618"/>
      <c r="AU224" s="618"/>
      <c r="AV224" s="612"/>
      <c r="AW224" s="612"/>
      <c r="AX224" s="612"/>
      <c r="AY224" s="612"/>
      <c r="AZ224" s="613"/>
      <c r="BK224" s="600"/>
      <c r="BL224" s="600"/>
      <c r="BM224" s="600"/>
      <c r="BN224" s="600"/>
      <c r="BO224" s="600"/>
      <c r="BP224" s="600"/>
      <c r="BQ224" s="600"/>
      <c r="BR224" s="600"/>
      <c r="BS224" s="600"/>
      <c r="BT224" s="600"/>
      <c r="BU224" s="600"/>
      <c r="BV224" s="600"/>
    </row>
    <row r="225" spans="1:74" s="586" customFormat="1" ht="18" hidden="1" customHeight="1">
      <c r="A225" s="578">
        <f t="shared" si="7"/>
        <v>0</v>
      </c>
      <c r="B225" s="614"/>
      <c r="C225" s="614"/>
      <c r="D225" s="587" t="s">
        <v>540</v>
      </c>
      <c r="E225" s="614" t="str">
        <f>CONCATENATE("제거대상식생은 목본과 초본이며, 근주에서 올라온 맹아가 불규칙하게 분포한다.")</f>
        <v>제거대상식생은 목본과 초본이며, 근주에서 올라온 맹아가 불규칙하게 분포한다.</v>
      </c>
      <c r="F225" s="612"/>
      <c r="G225" s="612"/>
      <c r="H225" s="612"/>
      <c r="I225" s="612"/>
      <c r="J225" s="612"/>
      <c r="K225" s="612"/>
      <c r="L225" s="612"/>
      <c r="M225" s="612"/>
      <c r="N225" s="612"/>
      <c r="O225" s="612"/>
      <c r="P225" s="612"/>
      <c r="Q225" s="615"/>
      <c r="R225" s="615"/>
      <c r="S225" s="615"/>
      <c r="T225" s="615"/>
      <c r="U225" s="615"/>
      <c r="V225" s="612"/>
      <c r="W225" s="612"/>
      <c r="X225" s="612"/>
      <c r="Y225" s="612"/>
      <c r="Z225" s="612"/>
      <c r="AA225" s="612"/>
      <c r="AB225" s="612"/>
      <c r="AC225" s="612"/>
      <c r="AD225" s="612"/>
      <c r="AE225" s="612"/>
      <c r="AF225" s="612"/>
      <c r="AG225" s="612"/>
      <c r="AH225" s="617"/>
      <c r="AI225" s="617"/>
      <c r="AJ225" s="617"/>
      <c r="AK225" s="617"/>
      <c r="AL225" s="618"/>
      <c r="AM225" s="618"/>
      <c r="AN225" s="618"/>
      <c r="AO225" s="618"/>
      <c r="AP225" s="618"/>
      <c r="AQ225" s="618"/>
      <c r="AR225" s="618"/>
      <c r="AS225" s="618"/>
      <c r="AT225" s="618"/>
      <c r="AU225" s="618"/>
      <c r="AV225" s="612"/>
      <c r="AW225" s="612"/>
      <c r="AX225" s="612"/>
      <c r="AY225" s="612"/>
      <c r="AZ225" s="613"/>
      <c r="BK225" s="600"/>
      <c r="BL225" s="600"/>
      <c r="BM225" s="600"/>
      <c r="BN225" s="600"/>
      <c r="BO225" s="600"/>
      <c r="BP225" s="600"/>
      <c r="BQ225" s="600"/>
      <c r="BR225" s="600"/>
      <c r="BS225" s="600"/>
      <c r="BT225" s="600"/>
      <c r="BU225" s="600"/>
      <c r="BV225" s="600"/>
    </row>
    <row r="226" spans="1:74" s="586" customFormat="1" ht="18" hidden="1" customHeight="1">
      <c r="A226" s="578"/>
      <c r="B226" s="614"/>
      <c r="C226" s="614"/>
      <c r="D226" s="587" t="s">
        <v>540</v>
      </c>
      <c r="E226" s="614" t="str">
        <f>CONCATENATE("조림목이 자연발생 식생과 경재하고 있으며 조림목은 ",AQ219,"이다." )</f>
        <v>조림목이 자연발생 식생과 경재하고 있으며 조림목은 0이다.</v>
      </c>
      <c r="F226" s="612"/>
      <c r="G226" s="612"/>
      <c r="H226" s="612"/>
      <c r="I226" s="612"/>
      <c r="J226" s="612"/>
      <c r="K226" s="612"/>
      <c r="L226" s="612"/>
      <c r="M226" s="612"/>
      <c r="N226" s="612"/>
      <c r="O226" s="612"/>
      <c r="P226" s="612"/>
      <c r="Q226" s="612"/>
      <c r="R226" s="612"/>
      <c r="S226" s="612"/>
      <c r="T226" s="612"/>
      <c r="U226" s="612"/>
      <c r="V226" s="612"/>
      <c r="W226" s="612"/>
      <c r="X226" s="612"/>
      <c r="Y226" s="612"/>
      <c r="Z226" s="612"/>
      <c r="AA226" s="612"/>
      <c r="AB226" s="612"/>
      <c r="AC226" s="612"/>
      <c r="AD226" s="612"/>
      <c r="AE226" s="612"/>
      <c r="AF226" s="612"/>
      <c r="AG226" s="612"/>
      <c r="AH226" s="617"/>
      <c r="AI226" s="617"/>
      <c r="AJ226" s="617"/>
      <c r="AK226" s="617"/>
      <c r="AL226" s="618"/>
      <c r="AM226" s="618"/>
      <c r="AN226" s="618"/>
      <c r="AO226" s="618"/>
      <c r="AP226" s="618"/>
      <c r="AQ226" s="618"/>
      <c r="AR226" s="618"/>
      <c r="AS226" s="618"/>
      <c r="AT226" s="618"/>
      <c r="AU226" s="618"/>
      <c r="AV226" s="612"/>
      <c r="AW226" s="612"/>
      <c r="AX226" s="612"/>
      <c r="AY226" s="612"/>
      <c r="AZ226" s="613"/>
      <c r="BK226" s="600"/>
      <c r="BL226" s="600"/>
      <c r="BM226" s="600"/>
      <c r="BN226" s="600"/>
      <c r="BO226" s="600"/>
      <c r="BP226" s="600"/>
      <c r="BQ226" s="600"/>
      <c r="BR226" s="600"/>
      <c r="BS226" s="600"/>
      <c r="BT226" s="600"/>
      <c r="BU226" s="600"/>
      <c r="BV226" s="600"/>
    </row>
    <row r="227" spans="1:74" s="586" customFormat="1" ht="13.5" hidden="1" customHeight="1">
      <c r="A227" s="578">
        <f t="shared" si="7"/>
        <v>0</v>
      </c>
      <c r="B227" s="620"/>
      <c r="C227" s="620"/>
      <c r="D227" s="620"/>
      <c r="E227" s="620"/>
      <c r="F227" s="595"/>
      <c r="G227" s="595"/>
      <c r="H227" s="595"/>
      <c r="I227" s="595"/>
      <c r="J227" s="621"/>
      <c r="K227" s="621"/>
      <c r="L227" s="621"/>
      <c r="M227" s="621"/>
      <c r="N227" s="621"/>
      <c r="O227" s="621"/>
      <c r="P227" s="621"/>
      <c r="Q227" s="622"/>
      <c r="R227" s="622"/>
      <c r="S227" s="622"/>
      <c r="T227" s="622"/>
      <c r="U227" s="622"/>
      <c r="V227" s="612"/>
      <c r="W227" s="612"/>
      <c r="X227" s="612"/>
      <c r="Y227" s="612"/>
      <c r="Z227" s="612"/>
      <c r="AA227" s="612"/>
      <c r="AB227" s="612"/>
      <c r="AC227" s="612"/>
      <c r="AD227" s="612"/>
      <c r="AE227" s="612"/>
      <c r="AF227" s="612"/>
      <c r="AG227" s="612"/>
      <c r="AH227" s="623"/>
      <c r="AI227" s="623"/>
      <c r="AJ227" s="623"/>
      <c r="AK227" s="623"/>
      <c r="AL227" s="624"/>
      <c r="AM227" s="624"/>
      <c r="AN227" s="624"/>
      <c r="AO227" s="624"/>
      <c r="AP227" s="624"/>
      <c r="AQ227" s="624"/>
      <c r="AR227" s="624"/>
      <c r="AS227" s="624"/>
      <c r="AT227" s="624"/>
      <c r="AU227" s="624"/>
      <c r="AV227" s="595"/>
      <c r="AW227" s="595"/>
      <c r="AX227" s="595"/>
      <c r="AY227" s="595"/>
      <c r="AZ227" s="613"/>
      <c r="BK227" s="600"/>
      <c r="BL227" s="600"/>
      <c r="BM227" s="600"/>
      <c r="BN227" s="600"/>
      <c r="BO227" s="600"/>
      <c r="BP227" s="600"/>
      <c r="BQ227" s="600"/>
      <c r="BR227" s="600"/>
      <c r="BS227" s="600"/>
      <c r="BT227" s="600"/>
      <c r="BU227" s="600"/>
      <c r="BV227" s="600"/>
    </row>
    <row r="228" spans="1:74" s="601" customFormat="1" ht="19.5" hidden="1" customHeight="1">
      <c r="A228" s="578">
        <f t="shared" si="7"/>
        <v>0</v>
      </c>
      <c r="B228" s="2116" t="s">
        <v>791</v>
      </c>
      <c r="C228" s="2116"/>
      <c r="D228" s="2116"/>
      <c r="E228" s="2116"/>
      <c r="F228" s="2116"/>
      <c r="G228" s="2116"/>
      <c r="H228" s="2116"/>
      <c r="I228" s="2116"/>
      <c r="J228" s="2116"/>
      <c r="K228" s="2116"/>
      <c r="L228" s="2116"/>
      <c r="M228" s="2116"/>
      <c r="N228" s="2116"/>
      <c r="O228" s="2116"/>
      <c r="P228" s="2116"/>
      <c r="Q228" s="2116"/>
      <c r="R228" s="2116"/>
      <c r="S228" s="2116"/>
      <c r="T228" s="2116"/>
      <c r="U228" s="2116"/>
      <c r="V228" s="2116"/>
      <c r="W228" s="2116"/>
      <c r="X228" s="2116"/>
      <c r="Y228" s="2116"/>
      <c r="Z228" s="2116"/>
      <c r="AA228" s="2116"/>
      <c r="AB228" s="2116"/>
      <c r="AC228" s="2116"/>
      <c r="AD228" s="2116"/>
      <c r="AE228" s="2116"/>
      <c r="AF228" s="2116"/>
      <c r="AG228" s="2116"/>
      <c r="AH228" s="2116"/>
      <c r="AI228" s="2116"/>
      <c r="AJ228" s="2116"/>
      <c r="AK228" s="2116"/>
      <c r="AL228" s="2116"/>
      <c r="AM228" s="2116"/>
      <c r="AN228" s="2116"/>
      <c r="AO228" s="2116"/>
      <c r="AP228" s="2116"/>
      <c r="AQ228" s="2116"/>
      <c r="AR228" s="2116"/>
      <c r="AS228" s="2116"/>
      <c r="AT228" s="2116"/>
      <c r="AU228" s="2116"/>
      <c r="AV228" s="2116"/>
      <c r="AW228" s="2116"/>
      <c r="AX228" s="2116"/>
      <c r="AY228" s="2116"/>
      <c r="AZ228" s="625"/>
      <c r="BB228" s="600"/>
      <c r="BC228" s="600"/>
      <c r="BD228" s="600"/>
      <c r="BE228" s="600"/>
      <c r="BF228" s="600"/>
      <c r="BG228" s="600"/>
      <c r="BH228" s="600"/>
      <c r="BI228" s="600"/>
      <c r="BJ228" s="600"/>
      <c r="BK228" s="600"/>
      <c r="BL228" s="600"/>
      <c r="BM228" s="600"/>
      <c r="BN228" s="600"/>
      <c r="BO228" s="600"/>
      <c r="BP228" s="600"/>
      <c r="BQ228" s="600"/>
      <c r="BR228" s="600"/>
      <c r="BS228" s="600"/>
      <c r="BT228" s="600"/>
      <c r="BU228" s="600"/>
      <c r="BV228" s="600"/>
    </row>
    <row r="229" spans="1:74" s="601" customFormat="1" ht="18" hidden="1" customHeight="1">
      <c r="A229" s="578">
        <f t="shared" si="7"/>
        <v>0</v>
      </c>
      <c r="B229" s="1230"/>
      <c r="C229" s="587" t="s">
        <v>772</v>
      </c>
      <c r="D229" s="588" t="s">
        <v>793</v>
      </c>
      <c r="E229" s="588"/>
      <c r="F229" s="588"/>
      <c r="G229" s="588"/>
      <c r="H229" s="588"/>
      <c r="I229" s="588"/>
      <c r="J229" s="627"/>
      <c r="K229" s="627"/>
      <c r="L229" s="627"/>
      <c r="M229" s="627"/>
      <c r="N229" s="627"/>
      <c r="O229" s="627"/>
      <c r="P229" s="627"/>
      <c r="Q229" s="627"/>
      <c r="R229" s="627"/>
      <c r="S229" s="627"/>
      <c r="T229" s="627"/>
      <c r="U229" s="627"/>
      <c r="V229" s="627"/>
      <c r="W229" s="627"/>
      <c r="X229" s="627"/>
      <c r="Y229" s="627"/>
      <c r="Z229" s="627"/>
      <c r="AA229" s="627"/>
      <c r="AB229" s="627"/>
      <c r="AC229" s="627"/>
      <c r="AD229" s="627"/>
      <c r="AE229" s="627"/>
      <c r="AF229" s="627"/>
      <c r="AG229" s="627"/>
      <c r="AH229" s="627"/>
      <c r="AI229" s="627"/>
      <c r="AJ229" s="627"/>
      <c r="AK229" s="627"/>
      <c r="AL229" s="627"/>
      <c r="AM229" s="627"/>
      <c r="AN229" s="627"/>
      <c r="AO229" s="627"/>
      <c r="AP229" s="627"/>
      <c r="AQ229" s="627"/>
      <c r="AR229" s="627"/>
      <c r="AS229" s="627"/>
      <c r="AT229" s="627"/>
      <c r="AU229" s="627"/>
      <c r="AV229" s="627"/>
      <c r="AW229" s="627"/>
      <c r="AX229" s="627"/>
      <c r="AY229" s="627"/>
      <c r="AZ229" s="625"/>
      <c r="BB229" s="600"/>
      <c r="BC229" s="600"/>
      <c r="BD229" s="600"/>
      <c r="BE229" s="600"/>
      <c r="BF229" s="600"/>
      <c r="BG229" s="600"/>
      <c r="BH229" s="600"/>
      <c r="BI229" s="600"/>
      <c r="BJ229" s="600"/>
      <c r="BK229" s="600"/>
      <c r="BL229" s="600"/>
      <c r="BM229" s="600"/>
      <c r="BN229" s="600"/>
      <c r="BO229" s="600"/>
      <c r="BP229" s="600"/>
      <c r="BQ229" s="600"/>
      <c r="BR229" s="600"/>
      <c r="BS229" s="600"/>
      <c r="BT229" s="600"/>
      <c r="BU229" s="600"/>
      <c r="BV229" s="600"/>
    </row>
    <row r="230" spans="1:74" s="600" customFormat="1" ht="18" hidden="1" customHeight="1">
      <c r="A230" s="578">
        <f t="shared" si="7"/>
        <v>0</v>
      </c>
      <c r="B230" s="587"/>
      <c r="C230" s="587"/>
      <c r="D230" s="587" t="s">
        <v>540</v>
      </c>
      <c r="E230" s="588" t="str">
        <f>CONCATENATE("조림목이 정상적으로 생육하기 위해서는 조림목을 제외한 모든 식생을 제거하여야 하므로 ",AO203,"로 적용한다.")</f>
        <v>조림목이 정상적으로 생육하기 위해서는 조림목을 제외한 모든 식생을 제거하여야 하므로 0로 적용한다.</v>
      </c>
      <c r="F230" s="588"/>
      <c r="G230" s="588"/>
      <c r="H230" s="588"/>
      <c r="I230" s="588"/>
      <c r="J230" s="589"/>
      <c r="K230" s="588"/>
      <c r="L230" s="588"/>
      <c r="M230" s="588"/>
      <c r="N230" s="588"/>
      <c r="O230" s="588"/>
      <c r="P230" s="588"/>
      <c r="Q230" s="588"/>
      <c r="R230" s="588"/>
      <c r="S230" s="588"/>
      <c r="T230" s="588"/>
      <c r="U230" s="588"/>
      <c r="V230" s="588"/>
      <c r="W230" s="588"/>
      <c r="X230" s="588"/>
      <c r="Y230" s="588"/>
      <c r="Z230" s="588"/>
      <c r="AA230" s="588"/>
      <c r="AB230" s="588"/>
      <c r="AC230" s="588"/>
      <c r="AD230" s="588"/>
      <c r="AE230" s="588"/>
      <c r="AF230" s="588"/>
      <c r="AG230" s="588"/>
      <c r="AH230" s="588"/>
      <c r="AI230" s="588"/>
      <c r="AJ230" s="588"/>
      <c r="AK230" s="588"/>
      <c r="AL230" s="588"/>
      <c r="AM230" s="588"/>
      <c r="AN230" s="588"/>
      <c r="AO230" s="588"/>
      <c r="AP230" s="588"/>
      <c r="AQ230" s="588"/>
      <c r="AR230" s="588"/>
      <c r="AS230" s="588"/>
      <c r="AT230" s="588"/>
      <c r="AU230" s="588"/>
      <c r="AV230" s="588"/>
      <c r="AW230" s="588"/>
      <c r="AX230" s="588"/>
      <c r="AY230" s="588"/>
      <c r="AZ230" s="628"/>
      <c r="BB230" s="601"/>
      <c r="BC230" s="601"/>
      <c r="BD230" s="601"/>
      <c r="BE230" s="601"/>
      <c r="BF230" s="601"/>
      <c r="BG230" s="601"/>
      <c r="BH230" s="601"/>
      <c r="BI230" s="601"/>
      <c r="BJ230" s="601"/>
      <c r="BK230" s="601"/>
      <c r="BL230" s="601"/>
      <c r="BM230" s="601"/>
      <c r="BN230" s="601"/>
      <c r="BO230" s="601"/>
      <c r="BP230" s="601"/>
      <c r="BQ230" s="601"/>
      <c r="BR230" s="601"/>
      <c r="BS230" s="601"/>
      <c r="BT230" s="601"/>
      <c r="BU230" s="601"/>
      <c r="BV230" s="601"/>
    </row>
    <row r="231" spans="1:74" s="600" customFormat="1" ht="18" hidden="1" customHeight="1">
      <c r="A231" s="578">
        <f t="shared" si="7"/>
        <v>0</v>
      </c>
      <c r="B231" s="587"/>
      <c r="C231" s="587" t="s">
        <v>405</v>
      </c>
      <c r="D231" s="588" t="s">
        <v>795</v>
      </c>
      <c r="E231" s="588"/>
      <c r="F231" s="588"/>
      <c r="G231" s="588"/>
      <c r="H231" s="588"/>
      <c r="I231" s="588"/>
      <c r="J231" s="588"/>
      <c r="K231" s="588"/>
      <c r="L231" s="588"/>
      <c r="M231" s="588"/>
      <c r="N231" s="588"/>
      <c r="O231" s="588"/>
      <c r="P231" s="588"/>
      <c r="Q231" s="588"/>
      <c r="R231" s="588"/>
      <c r="S231" s="588"/>
      <c r="T231" s="588"/>
      <c r="U231" s="588"/>
      <c r="V231" s="588"/>
      <c r="W231" s="588"/>
      <c r="X231" s="588"/>
      <c r="Y231" s="588"/>
      <c r="Z231" s="588"/>
      <c r="AA231" s="588"/>
      <c r="AB231" s="588"/>
      <c r="AC231" s="588"/>
      <c r="AD231" s="588"/>
      <c r="AE231" s="588"/>
      <c r="AF231" s="588"/>
      <c r="AG231" s="588"/>
      <c r="AH231" s="588"/>
      <c r="AI231" s="588"/>
      <c r="AJ231" s="588"/>
      <c r="AK231" s="588"/>
      <c r="AL231" s="588"/>
      <c r="AM231" s="588"/>
      <c r="AN231" s="588"/>
      <c r="AO231" s="588"/>
      <c r="AP231" s="588"/>
      <c r="AQ231" s="588"/>
      <c r="AR231" s="588"/>
      <c r="AS231" s="588"/>
      <c r="AT231" s="588"/>
      <c r="AU231" s="588"/>
      <c r="AV231" s="588"/>
      <c r="AW231" s="588"/>
      <c r="AX231" s="588"/>
      <c r="AY231" s="588"/>
      <c r="AZ231" s="628"/>
    </row>
    <row r="232" spans="1:74" s="600" customFormat="1" ht="18" hidden="1" customHeight="1">
      <c r="A232" s="578">
        <f t="shared" si="7"/>
        <v>0</v>
      </c>
      <c r="B232" s="587"/>
      <c r="C232" s="2111" t="s">
        <v>796</v>
      </c>
      <c r="D232" s="2111"/>
      <c r="E232" s="2111"/>
      <c r="F232" s="2111"/>
      <c r="G232" s="2111"/>
      <c r="H232" s="2111"/>
      <c r="I232" s="2111"/>
      <c r="J232" s="2111"/>
      <c r="K232" s="2111"/>
      <c r="L232" s="2111"/>
      <c r="M232" s="2111"/>
      <c r="N232" s="2111"/>
      <c r="O232" s="2111"/>
      <c r="P232" s="2111"/>
      <c r="Q232" s="2111"/>
      <c r="R232" s="2111"/>
      <c r="S232" s="2111"/>
      <c r="T232" s="2111"/>
      <c r="U232" s="2111"/>
      <c r="V232" s="2111"/>
      <c r="W232" s="2111"/>
      <c r="X232" s="2111"/>
      <c r="Y232" s="2111"/>
      <c r="Z232" s="2111"/>
      <c r="AA232" s="2111" t="s">
        <v>797</v>
      </c>
      <c r="AB232" s="2111"/>
      <c r="AC232" s="2111"/>
      <c r="AD232" s="2111"/>
      <c r="AE232" s="2111"/>
      <c r="AF232" s="2111"/>
      <c r="AG232" s="2111"/>
      <c r="AH232" s="2111"/>
      <c r="AI232" s="2111"/>
      <c r="AJ232" s="2111"/>
      <c r="AK232" s="2111"/>
      <c r="AL232" s="2111"/>
      <c r="AM232" s="2111"/>
      <c r="AN232" s="2111"/>
      <c r="AO232" s="2111"/>
      <c r="AP232" s="2111"/>
      <c r="AQ232" s="2111"/>
      <c r="AR232" s="2111"/>
      <c r="AS232" s="2111"/>
      <c r="AT232" s="2111"/>
      <c r="AU232" s="2111"/>
      <c r="AV232" s="2111"/>
      <c r="AW232" s="2111"/>
      <c r="AX232" s="2111"/>
      <c r="AY232" s="587"/>
      <c r="AZ232" s="586"/>
    </row>
    <row r="233" spans="1:74" s="586" customFormat="1" ht="18" hidden="1" customHeight="1">
      <c r="A233" s="578">
        <f t="shared" si="7"/>
        <v>0</v>
      </c>
      <c r="B233" s="629"/>
      <c r="C233" s="2111" t="s">
        <v>798</v>
      </c>
      <c r="D233" s="2111"/>
      <c r="E233" s="2111"/>
      <c r="F233" s="2111"/>
      <c r="G233" s="2111"/>
      <c r="H233" s="2111"/>
      <c r="I233" s="2111"/>
      <c r="J233" s="2111"/>
      <c r="K233" s="2111" t="s">
        <v>799</v>
      </c>
      <c r="L233" s="2111"/>
      <c r="M233" s="2111"/>
      <c r="N233" s="2111"/>
      <c r="O233" s="2111"/>
      <c r="P233" s="2111"/>
      <c r="Q233" s="2111"/>
      <c r="R233" s="2111"/>
      <c r="S233" s="2111" t="s">
        <v>800</v>
      </c>
      <c r="T233" s="2111"/>
      <c r="U233" s="2111"/>
      <c r="V233" s="2111"/>
      <c r="W233" s="2111"/>
      <c r="X233" s="2111"/>
      <c r="Y233" s="2111"/>
      <c r="Z233" s="2111"/>
      <c r="AA233" s="2111" t="s">
        <v>572</v>
      </c>
      <c r="AB233" s="2111"/>
      <c r="AC233" s="2111"/>
      <c r="AD233" s="2111"/>
      <c r="AE233" s="2111"/>
      <c r="AF233" s="2111"/>
      <c r="AG233" s="2111"/>
      <c r="AH233" s="2111"/>
      <c r="AI233" s="2111" t="s">
        <v>573</v>
      </c>
      <c r="AJ233" s="2111"/>
      <c r="AK233" s="2111"/>
      <c r="AL233" s="2111"/>
      <c r="AM233" s="2111"/>
      <c r="AN233" s="2111"/>
      <c r="AO233" s="2111"/>
      <c r="AP233" s="2111"/>
      <c r="AQ233" s="2111" t="s">
        <v>574</v>
      </c>
      <c r="AR233" s="2111"/>
      <c r="AS233" s="2111"/>
      <c r="AT233" s="2111"/>
      <c r="AU233" s="2111"/>
      <c r="AV233" s="2111"/>
      <c r="AW233" s="2111"/>
      <c r="AX233" s="2111"/>
      <c r="AY233" s="629"/>
      <c r="AZ233" s="585"/>
      <c r="BB233" s="600"/>
      <c r="BC233" s="600"/>
      <c r="BD233" s="600"/>
      <c r="BE233" s="600"/>
      <c r="BF233" s="600"/>
      <c r="BG233" s="600"/>
      <c r="BH233" s="600"/>
      <c r="BI233" s="600"/>
      <c r="BJ233" s="600"/>
      <c r="BK233" s="600"/>
      <c r="BL233" s="600"/>
      <c r="BM233" s="600"/>
      <c r="BN233" s="600"/>
      <c r="BO233" s="600"/>
      <c r="BP233" s="600"/>
      <c r="BQ233" s="600"/>
      <c r="BR233" s="600"/>
      <c r="BS233" s="600"/>
      <c r="BT233" s="600"/>
      <c r="BU233" s="600"/>
      <c r="BV233" s="600"/>
    </row>
    <row r="234" spans="1:74" s="580" customFormat="1" ht="18" hidden="1" customHeight="1">
      <c r="A234" s="578">
        <f t="shared" si="7"/>
        <v>0</v>
      </c>
      <c r="B234" s="612"/>
      <c r="C234" s="2111" t="s">
        <v>536</v>
      </c>
      <c r="D234" s="2111"/>
      <c r="E234" s="2111"/>
      <c r="F234" s="2111"/>
      <c r="G234" s="2111"/>
      <c r="H234" s="2111"/>
      <c r="I234" s="2111"/>
      <c r="J234" s="2111"/>
      <c r="K234" s="2111" t="s">
        <v>805</v>
      </c>
      <c r="L234" s="2111"/>
      <c r="M234" s="2111"/>
      <c r="N234" s="2111"/>
      <c r="O234" s="2111"/>
      <c r="P234" s="2111"/>
      <c r="Q234" s="2111"/>
      <c r="R234" s="2111"/>
      <c r="S234" s="2112" t="e">
        <f>AA219</f>
        <v>#DIV/0!</v>
      </c>
      <c r="T234" s="2112"/>
      <c r="U234" s="2112"/>
      <c r="V234" s="2112"/>
      <c r="W234" s="2112"/>
      <c r="X234" s="2112"/>
      <c r="Y234" s="2112"/>
      <c r="Z234" s="2112"/>
      <c r="AA234" s="2113" t="str">
        <f>'6-3표준조사(5)'!P306</f>
        <v>완 (15˚ 이하)</v>
      </c>
      <c r="AB234" s="2113"/>
      <c r="AC234" s="2113"/>
      <c r="AD234" s="2113"/>
      <c r="AE234" s="2113"/>
      <c r="AF234" s="2113"/>
      <c r="AG234" s="2113"/>
      <c r="AH234" s="2113"/>
      <c r="AI234" s="2113" t="str">
        <f>'6-3표준조사(5)'!Q306</f>
        <v>개소당5ha이상</v>
      </c>
      <c r="AJ234" s="2113"/>
      <c r="AK234" s="2113"/>
      <c r="AL234" s="2113"/>
      <c r="AM234" s="2113"/>
      <c r="AN234" s="2113"/>
      <c r="AO234" s="2113"/>
      <c r="AP234" s="2113"/>
      <c r="AQ234" s="2113">
        <f>'6-3표준조사(5)'!R306</f>
        <v>0</v>
      </c>
      <c r="AR234" s="2113"/>
      <c r="AS234" s="2113"/>
      <c r="AT234" s="2113"/>
      <c r="AU234" s="2113"/>
      <c r="AV234" s="2113"/>
      <c r="AW234" s="2113"/>
      <c r="AX234" s="2113"/>
      <c r="AY234" s="612"/>
      <c r="AZ234" s="613"/>
    </row>
    <row r="235" spans="1:74" s="586" customFormat="1" ht="18" hidden="1" customHeight="1">
      <c r="A235" s="578">
        <f t="shared" si="7"/>
        <v>0</v>
      </c>
      <c r="B235" s="612"/>
      <c r="C235" s="2111" t="s">
        <v>538</v>
      </c>
      <c r="D235" s="2111"/>
      <c r="E235" s="2111"/>
      <c r="F235" s="2111"/>
      <c r="G235" s="2111"/>
      <c r="H235" s="2111"/>
      <c r="I235" s="2111"/>
      <c r="J235" s="2111"/>
      <c r="K235" s="2111" t="s">
        <v>807</v>
      </c>
      <c r="L235" s="2111"/>
      <c r="M235" s="2111"/>
      <c r="N235" s="2111"/>
      <c r="O235" s="2111"/>
      <c r="P235" s="2111"/>
      <c r="Q235" s="2111"/>
      <c r="R235" s="2111"/>
      <c r="S235" s="2115">
        <f>K219</f>
        <v>0</v>
      </c>
      <c r="T235" s="2115"/>
      <c r="U235" s="2115"/>
      <c r="V235" s="2115"/>
      <c r="W235" s="2115"/>
      <c r="X235" s="2115"/>
      <c r="Y235" s="2115"/>
      <c r="Z235" s="2115"/>
      <c r="AA235" s="2114"/>
      <c r="AB235" s="2114"/>
      <c r="AC235" s="2114"/>
      <c r="AD235" s="2114"/>
      <c r="AE235" s="2114"/>
      <c r="AF235" s="2114"/>
      <c r="AG235" s="2114"/>
      <c r="AH235" s="2114"/>
      <c r="AI235" s="2114"/>
      <c r="AJ235" s="2114"/>
      <c r="AK235" s="2114"/>
      <c r="AL235" s="2114"/>
      <c r="AM235" s="2114"/>
      <c r="AN235" s="2114"/>
      <c r="AO235" s="2114"/>
      <c r="AP235" s="2114"/>
      <c r="AQ235" s="2114"/>
      <c r="AR235" s="2114"/>
      <c r="AS235" s="2114"/>
      <c r="AT235" s="2114"/>
      <c r="AU235" s="2114"/>
      <c r="AV235" s="2114"/>
      <c r="AW235" s="2114"/>
      <c r="AX235" s="2114"/>
      <c r="AY235" s="612"/>
      <c r="AZ235" s="613"/>
    </row>
    <row r="236" spans="1:74" s="586" customFormat="1" ht="18" hidden="1" customHeight="1">
      <c r="A236" s="578">
        <f t="shared" si="7"/>
        <v>0</v>
      </c>
      <c r="B236" s="630"/>
      <c r="C236" s="630" t="s">
        <v>407</v>
      </c>
      <c r="D236" s="630" t="s">
        <v>536</v>
      </c>
      <c r="E236" s="630"/>
      <c r="F236" s="630"/>
      <c r="G236" s="631"/>
      <c r="H236" s="631"/>
      <c r="I236" s="631"/>
      <c r="J236" s="631"/>
      <c r="K236" s="631"/>
      <c r="L236" s="618"/>
      <c r="M236" s="618"/>
      <c r="N236" s="618"/>
      <c r="O236" s="618"/>
      <c r="P236" s="618"/>
      <c r="Q236" s="632"/>
      <c r="R236" s="632"/>
      <c r="S236" s="632"/>
      <c r="T236" s="632"/>
      <c r="U236" s="632"/>
      <c r="V236" s="612"/>
      <c r="W236" s="612"/>
      <c r="X236" s="612"/>
      <c r="Y236" s="612"/>
      <c r="Z236" s="633"/>
      <c r="AA236" s="612"/>
      <c r="AB236" s="612"/>
      <c r="AC236" s="612"/>
      <c r="AD236" s="634"/>
      <c r="AE236" s="612"/>
      <c r="AF236" s="612"/>
      <c r="AG236" s="612"/>
      <c r="AH236" s="635"/>
      <c r="AI236" s="635"/>
      <c r="AJ236" s="635"/>
      <c r="AK236" s="635"/>
      <c r="AL236" s="635"/>
      <c r="AM236" s="635"/>
      <c r="AN236" s="635"/>
      <c r="AO236" s="635"/>
      <c r="AP236" s="635"/>
      <c r="AQ236" s="636"/>
      <c r="AR236" s="636"/>
      <c r="AS236" s="636"/>
      <c r="AT236" s="636"/>
      <c r="AU236" s="637"/>
      <c r="AV236" s="637"/>
      <c r="AW236" s="637"/>
      <c r="AX236" s="637"/>
      <c r="AY236" s="637"/>
      <c r="AZ236" s="638"/>
    </row>
    <row r="237" spans="1:74" s="586" customFormat="1" ht="18" hidden="1" customHeight="1">
      <c r="A237" s="578">
        <f t="shared" si="7"/>
        <v>0</v>
      </c>
      <c r="B237" s="587"/>
      <c r="C237" s="587"/>
      <c r="D237" s="587" t="s">
        <v>540</v>
      </c>
      <c r="E237" s="587" t="s">
        <v>809</v>
      </c>
      <c r="F237" s="587"/>
      <c r="G237" s="587"/>
      <c r="H237" s="587"/>
      <c r="I237" s="587"/>
      <c r="J237" s="634"/>
      <c r="K237" s="634"/>
      <c r="L237" s="634"/>
      <c r="M237" s="634"/>
      <c r="N237" s="587"/>
      <c r="O237" s="587"/>
      <c r="P237" s="587"/>
      <c r="Q237" s="587"/>
      <c r="R237" s="587"/>
      <c r="S237" s="587"/>
      <c r="T237" s="632"/>
      <c r="U237" s="632"/>
      <c r="V237" s="632"/>
      <c r="W237" s="632"/>
      <c r="X237" s="587"/>
      <c r="Y237" s="587"/>
      <c r="Z237" s="587"/>
      <c r="AA237" s="587"/>
      <c r="AB237" s="632"/>
      <c r="AC237" s="632"/>
      <c r="AD237" s="632"/>
      <c r="AE237" s="632"/>
      <c r="AF237" s="587"/>
      <c r="AG237" s="587"/>
      <c r="AH237" s="587"/>
      <c r="AI237" s="587"/>
      <c r="AJ237" s="587"/>
      <c r="AK237" s="587"/>
      <c r="AL237" s="587"/>
      <c r="AM237" s="587"/>
      <c r="AN237" s="587"/>
      <c r="AO237" s="587"/>
      <c r="AP237" s="587"/>
      <c r="AQ237" s="587"/>
      <c r="AR237" s="587"/>
      <c r="AS237" s="587"/>
      <c r="AT237" s="587"/>
      <c r="AU237" s="587"/>
      <c r="AV237" s="587"/>
      <c r="AW237" s="587"/>
      <c r="AX237" s="587"/>
      <c r="AY237" s="587"/>
    </row>
    <row r="238" spans="1:74" s="600" customFormat="1" ht="18" hidden="1" customHeight="1">
      <c r="A238" s="578">
        <f t="shared" si="7"/>
        <v>0</v>
      </c>
      <c r="B238" s="587"/>
      <c r="C238" s="587"/>
      <c r="D238" s="587" t="s">
        <v>540</v>
      </c>
      <c r="E238" s="588" t="s">
        <v>810</v>
      </c>
      <c r="F238" s="588"/>
      <c r="G238" s="588"/>
      <c r="H238" s="588"/>
      <c r="I238" s="588"/>
      <c r="J238" s="588"/>
      <c r="K238" s="588"/>
      <c r="L238" s="588"/>
      <c r="M238" s="588"/>
      <c r="N238" s="588"/>
      <c r="O238" s="588"/>
      <c r="P238" s="588"/>
      <c r="Q238" s="588"/>
      <c r="R238" s="588"/>
      <c r="S238" s="588"/>
      <c r="T238" s="588"/>
      <c r="U238" s="588"/>
      <c r="V238" s="588"/>
      <c r="W238" s="588"/>
      <c r="X238" s="588"/>
      <c r="Y238" s="588"/>
      <c r="Z238" s="588"/>
      <c r="AA238" s="588"/>
      <c r="AB238" s="588"/>
      <c r="AC238" s="588"/>
      <c r="AD238" s="588"/>
      <c r="AE238" s="588"/>
      <c r="AF238" s="588"/>
      <c r="AG238" s="588"/>
      <c r="AH238" s="588"/>
      <c r="AI238" s="588"/>
      <c r="AJ238" s="588"/>
      <c r="AK238" s="588"/>
      <c r="AL238" s="588"/>
      <c r="AM238" s="588"/>
      <c r="AN238" s="588"/>
      <c r="AO238" s="588"/>
      <c r="AP238" s="588"/>
      <c r="AQ238" s="588"/>
      <c r="AR238" s="588"/>
      <c r="AS238" s="588"/>
      <c r="AT238" s="588"/>
      <c r="AU238" s="588"/>
      <c r="AV238" s="588"/>
      <c r="AW238" s="588"/>
      <c r="AX238" s="588"/>
      <c r="AY238" s="588"/>
      <c r="AZ238" s="628"/>
    </row>
    <row r="239" spans="1:74" s="601" customFormat="1" ht="18" hidden="1" customHeight="1">
      <c r="A239" s="578">
        <f>IF(S$237&gt;0,1,0)</f>
        <v>0</v>
      </c>
      <c r="B239" s="587"/>
      <c r="C239" s="587" t="s">
        <v>811</v>
      </c>
      <c r="D239" s="587"/>
      <c r="E239" s="639"/>
      <c r="F239" s="639"/>
      <c r="G239" s="639"/>
      <c r="H239" s="639"/>
      <c r="I239" s="639"/>
      <c r="J239" s="639"/>
      <c r="K239" s="639"/>
      <c r="L239" s="639"/>
      <c r="M239" s="639"/>
      <c r="N239" s="639"/>
      <c r="O239" s="639"/>
      <c r="P239" s="639"/>
      <c r="Q239" s="639"/>
      <c r="R239" s="639"/>
      <c r="S239" s="639"/>
      <c r="T239" s="639"/>
      <c r="U239" s="639"/>
      <c r="V239" s="639"/>
      <c r="W239" s="639"/>
      <c r="X239" s="639"/>
      <c r="Y239" s="639"/>
      <c r="Z239" s="639"/>
      <c r="AA239" s="639"/>
      <c r="AB239" s="639"/>
      <c r="AC239" s="639"/>
      <c r="AD239" s="639"/>
      <c r="AE239" s="639"/>
      <c r="AF239" s="639"/>
      <c r="AG239" s="639"/>
      <c r="AH239" s="639"/>
      <c r="AI239" s="639"/>
      <c r="AJ239" s="639"/>
      <c r="AK239" s="639"/>
      <c r="AL239" s="639"/>
      <c r="AM239" s="639"/>
      <c r="AN239" s="639"/>
      <c r="AO239" s="639"/>
      <c r="AP239" s="639"/>
      <c r="AQ239" s="639"/>
      <c r="AR239" s="639"/>
      <c r="AS239" s="639"/>
      <c r="AT239" s="639"/>
      <c r="AU239" s="639"/>
      <c r="AV239" s="639"/>
      <c r="AW239" s="639"/>
      <c r="AX239" s="639"/>
      <c r="AY239" s="639"/>
      <c r="AZ239" s="640"/>
    </row>
    <row r="240" spans="1:74" s="600" customFormat="1" ht="18" hidden="1" customHeight="1">
      <c r="A240" s="578">
        <f>IF(S$237&gt;0,1,0)</f>
        <v>0</v>
      </c>
      <c r="B240" s="587"/>
      <c r="C240" s="587"/>
      <c r="D240" s="587" t="s">
        <v>540</v>
      </c>
      <c r="E240" s="639" t="s">
        <v>812</v>
      </c>
      <c r="F240" s="639"/>
      <c r="G240" s="639"/>
      <c r="H240" s="639"/>
      <c r="I240" s="639"/>
      <c r="J240" s="639"/>
      <c r="K240" s="639"/>
      <c r="L240" s="639"/>
      <c r="M240" s="639"/>
      <c r="N240" s="639"/>
      <c r="O240" s="639"/>
      <c r="P240" s="639"/>
      <c r="Q240" s="639"/>
      <c r="R240" s="639"/>
      <c r="S240" s="639"/>
      <c r="T240" s="639"/>
      <c r="U240" s="639"/>
      <c r="V240" s="639"/>
      <c r="W240" s="639"/>
      <c r="X240" s="639"/>
      <c r="Y240" s="639"/>
      <c r="Z240" s="639"/>
      <c r="AA240" s="639"/>
      <c r="AB240" s="639"/>
      <c r="AC240" s="639"/>
      <c r="AD240" s="639"/>
      <c r="AE240" s="639"/>
      <c r="AF240" s="639"/>
      <c r="AG240" s="639"/>
      <c r="AH240" s="639"/>
      <c r="AI240" s="639"/>
      <c r="AJ240" s="639"/>
      <c r="AK240" s="639"/>
      <c r="AL240" s="639"/>
      <c r="AM240" s="639"/>
      <c r="AN240" s="639"/>
      <c r="AO240" s="639"/>
      <c r="AP240" s="639"/>
      <c r="AQ240" s="639"/>
      <c r="AR240" s="639"/>
      <c r="AS240" s="639"/>
      <c r="AT240" s="639"/>
      <c r="AU240" s="639"/>
      <c r="AV240" s="639"/>
      <c r="AW240" s="639"/>
      <c r="AX240" s="639"/>
      <c r="AY240" s="639"/>
      <c r="AZ240" s="640"/>
    </row>
    <row r="241" spans="1:52" s="600" customFormat="1" ht="18" hidden="1" customHeight="1">
      <c r="A241" s="578">
        <f>IF(S$237&gt;0,1,0)</f>
        <v>0</v>
      </c>
      <c r="B241" s="587"/>
      <c r="C241" s="587"/>
      <c r="D241" s="587" t="s">
        <v>540</v>
      </c>
      <c r="E241" s="639" t="s">
        <v>813</v>
      </c>
      <c r="F241" s="639"/>
      <c r="G241" s="639"/>
      <c r="H241" s="639"/>
      <c r="I241" s="639"/>
      <c r="J241" s="639"/>
      <c r="K241" s="639"/>
      <c r="L241" s="639"/>
      <c r="M241" s="639"/>
      <c r="N241" s="639"/>
      <c r="O241" s="639"/>
      <c r="P241" s="639"/>
      <c r="Q241" s="639"/>
      <c r="R241" s="639"/>
      <c r="S241" s="639"/>
      <c r="T241" s="639"/>
      <c r="U241" s="639"/>
      <c r="V241" s="639"/>
      <c r="W241" s="639"/>
      <c r="X241" s="639"/>
      <c r="Y241" s="639"/>
      <c r="Z241" s="639"/>
      <c r="AA241" s="639"/>
      <c r="AB241" s="639"/>
      <c r="AC241" s="639"/>
      <c r="AD241" s="639"/>
      <c r="AE241" s="639"/>
      <c r="AF241" s="639"/>
      <c r="AG241" s="639"/>
      <c r="AH241" s="639"/>
      <c r="AI241" s="639"/>
      <c r="AJ241" s="639"/>
      <c r="AK241" s="639"/>
      <c r="AL241" s="639"/>
      <c r="AM241" s="639"/>
      <c r="AN241" s="639"/>
      <c r="AO241" s="639"/>
      <c r="AP241" s="639"/>
      <c r="AQ241" s="639"/>
      <c r="AR241" s="639"/>
      <c r="AS241" s="639"/>
      <c r="AT241" s="639"/>
      <c r="AU241" s="639"/>
      <c r="AV241" s="639"/>
      <c r="AW241" s="639"/>
      <c r="AX241" s="639"/>
      <c r="AY241" s="639"/>
      <c r="AZ241" s="640"/>
    </row>
    <row r="242" spans="1:52" s="600" customFormat="1" ht="18" hidden="1" customHeight="1">
      <c r="A242" s="578">
        <f t="shared" si="7"/>
        <v>0</v>
      </c>
      <c r="B242" s="587"/>
      <c r="C242" s="587" t="s">
        <v>411</v>
      </c>
      <c r="D242" s="587" t="s">
        <v>815</v>
      </c>
      <c r="E242" s="639"/>
      <c r="F242" s="639"/>
      <c r="G242" s="639"/>
      <c r="H242" s="639"/>
      <c r="I242" s="639"/>
      <c r="J242" s="639"/>
      <c r="K242" s="639"/>
      <c r="L242" s="639"/>
      <c r="M242" s="639"/>
      <c r="N242" s="639"/>
      <c r="O242" s="639"/>
      <c r="P242" s="639"/>
      <c r="Q242" s="639"/>
      <c r="R242" s="639"/>
      <c r="S242" s="639"/>
      <c r="T242" s="639"/>
      <c r="U242" s="639"/>
      <c r="V242" s="639"/>
      <c r="W242" s="639"/>
      <c r="X242" s="639"/>
      <c r="Y242" s="639"/>
      <c r="Z242" s="639"/>
      <c r="AA242" s="639"/>
      <c r="AB242" s="639"/>
      <c r="AC242" s="639"/>
      <c r="AD242" s="639"/>
      <c r="AE242" s="639"/>
      <c r="AF242" s="639"/>
      <c r="AG242" s="639"/>
      <c r="AH242" s="639"/>
      <c r="AI242" s="639"/>
      <c r="AJ242" s="639"/>
      <c r="AK242" s="639"/>
      <c r="AL242" s="639"/>
      <c r="AM242" s="639"/>
      <c r="AN242" s="639"/>
      <c r="AO242" s="639"/>
      <c r="AP242" s="639"/>
      <c r="AQ242" s="639"/>
      <c r="AR242" s="639"/>
      <c r="AS242" s="639"/>
      <c r="AT242" s="639"/>
      <c r="AU242" s="639"/>
      <c r="AV242" s="639"/>
      <c r="AW242" s="639"/>
      <c r="AX242" s="639"/>
      <c r="AY242" s="639"/>
      <c r="AZ242" s="640"/>
    </row>
    <row r="243" spans="1:52" s="600" customFormat="1" ht="18" hidden="1" customHeight="1">
      <c r="A243" s="578">
        <f t="shared" si="7"/>
        <v>0</v>
      </c>
      <c r="B243" s="587"/>
      <c r="C243" s="587"/>
      <c r="D243" s="587" t="s">
        <v>540</v>
      </c>
      <c r="E243" s="639" t="s">
        <v>816</v>
      </c>
      <c r="F243" s="639"/>
      <c r="G243" s="639"/>
      <c r="H243" s="639"/>
      <c r="I243" s="639"/>
      <c r="J243" s="639"/>
      <c r="K243" s="639"/>
      <c r="L243" s="639"/>
      <c r="M243" s="639"/>
      <c r="N243" s="639"/>
      <c r="O243" s="639"/>
      <c r="P243" s="639"/>
      <c r="Q243" s="639"/>
      <c r="R243" s="639"/>
      <c r="S243" s="639"/>
      <c r="T243" s="639"/>
      <c r="U243" s="639"/>
      <c r="V243" s="639"/>
      <c r="W243" s="639"/>
      <c r="X243" s="639"/>
      <c r="Y243" s="639"/>
      <c r="Z243" s="639"/>
      <c r="AA243" s="639"/>
      <c r="AB243" s="639"/>
      <c r="AC243" s="639"/>
      <c r="AD243" s="639"/>
      <c r="AE243" s="639"/>
      <c r="AF243" s="639"/>
      <c r="AG243" s="639"/>
      <c r="AH243" s="639"/>
      <c r="AI243" s="639"/>
      <c r="AJ243" s="639"/>
      <c r="AK243" s="639"/>
      <c r="AL243" s="639"/>
      <c r="AM243" s="639"/>
      <c r="AN243" s="639"/>
      <c r="AO243" s="639"/>
      <c r="AP243" s="639"/>
      <c r="AQ243" s="639"/>
      <c r="AR243" s="639"/>
      <c r="AS243" s="639"/>
      <c r="AT243" s="639"/>
      <c r="AU243" s="639"/>
      <c r="AV243" s="639"/>
      <c r="AW243" s="639"/>
      <c r="AX243" s="639"/>
      <c r="AY243" s="639"/>
      <c r="AZ243" s="640"/>
    </row>
    <row r="244" spans="1:52" s="600" customFormat="1" ht="18" hidden="1" customHeight="1">
      <c r="A244" s="578">
        <f t="shared" si="7"/>
        <v>0</v>
      </c>
      <c r="B244" s="587"/>
      <c r="C244" s="587"/>
      <c r="D244" s="587" t="s">
        <v>540</v>
      </c>
      <c r="E244" s="639" t="s">
        <v>817</v>
      </c>
      <c r="F244" s="639"/>
      <c r="G244" s="639"/>
      <c r="H244" s="639"/>
      <c r="I244" s="639"/>
      <c r="J244" s="639"/>
      <c r="K244" s="639"/>
      <c r="L244" s="639"/>
      <c r="M244" s="639"/>
      <c r="N244" s="639"/>
      <c r="O244" s="639"/>
      <c r="P244" s="639"/>
      <c r="Q244" s="639"/>
      <c r="R244" s="639"/>
      <c r="S244" s="639"/>
      <c r="T244" s="639"/>
      <c r="U244" s="639"/>
      <c r="V244" s="639"/>
      <c r="W244" s="639"/>
      <c r="X244" s="639"/>
      <c r="Y244" s="639"/>
      <c r="Z244" s="639"/>
      <c r="AA244" s="639"/>
      <c r="AB244" s="639"/>
      <c r="AC244" s="639"/>
      <c r="AD244" s="639"/>
      <c r="AE244" s="639"/>
      <c r="AF244" s="639"/>
      <c r="AG244" s="639"/>
      <c r="AH244" s="639"/>
      <c r="AI244" s="639"/>
      <c r="AJ244" s="639"/>
      <c r="AK244" s="639"/>
      <c r="AL244" s="639"/>
      <c r="AM244" s="639"/>
      <c r="AN244" s="639"/>
      <c r="AO244" s="639"/>
      <c r="AP244" s="639"/>
      <c r="AQ244" s="639"/>
      <c r="AR244" s="639"/>
      <c r="AS244" s="639"/>
      <c r="AT244" s="639"/>
      <c r="AU244" s="639"/>
      <c r="AV244" s="639"/>
      <c r="AW244" s="639"/>
      <c r="AX244" s="639"/>
      <c r="AY244" s="639"/>
      <c r="AZ244" s="640"/>
    </row>
    <row r="245" spans="1:52" s="600" customFormat="1" ht="18" hidden="1" customHeight="1">
      <c r="A245" s="578">
        <f t="shared" si="7"/>
        <v>0</v>
      </c>
      <c r="B245" s="587"/>
      <c r="C245" s="587"/>
      <c r="D245" s="587" t="s">
        <v>540</v>
      </c>
      <c r="E245" s="639" t="s">
        <v>818</v>
      </c>
      <c r="F245" s="639"/>
      <c r="G245" s="639"/>
      <c r="H245" s="639"/>
      <c r="I245" s="639"/>
      <c r="J245" s="639"/>
      <c r="K245" s="639"/>
      <c r="L245" s="639"/>
      <c r="M245" s="639"/>
      <c r="N245" s="639"/>
      <c r="O245" s="639"/>
      <c r="P245" s="639"/>
      <c r="Q245" s="639"/>
      <c r="R245" s="639"/>
      <c r="S245" s="639"/>
      <c r="T245" s="639"/>
      <c r="U245" s="639"/>
      <c r="V245" s="639"/>
      <c r="W245" s="639"/>
      <c r="X245" s="639"/>
      <c r="Y245" s="639"/>
      <c r="Z245" s="639"/>
      <c r="AA245" s="639"/>
      <c r="AB245" s="639"/>
      <c r="AC245" s="639"/>
      <c r="AD245" s="639"/>
      <c r="AE245" s="639"/>
      <c r="AF245" s="639"/>
      <c r="AG245" s="639"/>
      <c r="AH245" s="639"/>
      <c r="AI245" s="639"/>
      <c r="AJ245" s="639"/>
      <c r="AK245" s="639"/>
      <c r="AL245" s="639"/>
      <c r="AM245" s="639"/>
      <c r="AN245" s="639"/>
      <c r="AO245" s="639"/>
      <c r="AP245" s="639"/>
      <c r="AQ245" s="639"/>
      <c r="AR245" s="639"/>
      <c r="AS245" s="639"/>
      <c r="AT245" s="639"/>
      <c r="AU245" s="639"/>
      <c r="AV245" s="639"/>
      <c r="AW245" s="639"/>
      <c r="AX245" s="639"/>
      <c r="AY245" s="639"/>
      <c r="AZ245" s="640"/>
    </row>
    <row r="246" spans="1:52" s="600" customFormat="1" ht="18" hidden="1" customHeight="1">
      <c r="A246" s="578">
        <f t="shared" si="7"/>
        <v>0</v>
      </c>
      <c r="B246" s="587"/>
      <c r="C246" s="587"/>
      <c r="D246" s="587" t="s">
        <v>540</v>
      </c>
      <c r="E246" s="639" t="s">
        <v>819</v>
      </c>
      <c r="F246" s="639"/>
      <c r="G246" s="639"/>
      <c r="H246" s="639"/>
      <c r="I246" s="639"/>
      <c r="J246" s="639"/>
      <c r="K246" s="639"/>
      <c r="L246" s="639"/>
      <c r="M246" s="639"/>
      <c r="N246" s="639"/>
      <c r="O246" s="639"/>
      <c r="P246" s="639"/>
      <c r="Q246" s="639"/>
      <c r="R246" s="639"/>
      <c r="S246" s="639"/>
      <c r="T246" s="639"/>
      <c r="U246" s="639"/>
      <c r="V246" s="639"/>
      <c r="W246" s="639"/>
      <c r="X246" s="639"/>
      <c r="Y246" s="639"/>
      <c r="Z246" s="639"/>
      <c r="AA246" s="639"/>
      <c r="AB246" s="639"/>
      <c r="AC246" s="639"/>
      <c r="AD246" s="639"/>
      <c r="AE246" s="639"/>
      <c r="AF246" s="639"/>
      <c r="AG246" s="639"/>
      <c r="AH246" s="639"/>
      <c r="AI246" s="639"/>
      <c r="AJ246" s="639"/>
      <c r="AK246" s="639"/>
      <c r="AL246" s="639"/>
      <c r="AM246" s="639"/>
      <c r="AN246" s="639"/>
      <c r="AO246" s="639"/>
      <c r="AP246" s="639"/>
      <c r="AQ246" s="639"/>
      <c r="AR246" s="639"/>
      <c r="AS246" s="639"/>
      <c r="AT246" s="639"/>
      <c r="AU246" s="639"/>
      <c r="AV246" s="639"/>
      <c r="AW246" s="639"/>
      <c r="AX246" s="639"/>
      <c r="AY246" s="639"/>
      <c r="AZ246" s="640"/>
    </row>
    <row r="247" spans="1:52" s="600" customFormat="1" ht="18" hidden="1" customHeight="1">
      <c r="A247" s="578">
        <f t="shared" si="7"/>
        <v>0</v>
      </c>
      <c r="B247" s="587"/>
      <c r="C247" s="587"/>
      <c r="D247" s="587" t="s">
        <v>540</v>
      </c>
      <c r="E247" s="639" t="s">
        <v>820</v>
      </c>
      <c r="F247" s="639"/>
      <c r="G247" s="639"/>
      <c r="H247" s="639"/>
      <c r="I247" s="639"/>
      <c r="J247" s="639"/>
      <c r="K247" s="639"/>
      <c r="L247" s="639"/>
      <c r="M247" s="639"/>
      <c r="N247" s="639"/>
      <c r="O247" s="639"/>
      <c r="P247" s="639"/>
      <c r="Q247" s="639"/>
      <c r="R247" s="639"/>
      <c r="S247" s="639"/>
      <c r="T247" s="639"/>
      <c r="U247" s="639"/>
      <c r="V247" s="639"/>
      <c r="W247" s="639"/>
      <c r="X247" s="639"/>
      <c r="Y247" s="639"/>
      <c r="Z247" s="639"/>
      <c r="AA247" s="639"/>
      <c r="AB247" s="639"/>
      <c r="AC247" s="639"/>
      <c r="AD247" s="639"/>
      <c r="AE247" s="639"/>
      <c r="AF247" s="639"/>
      <c r="AG247" s="639"/>
      <c r="AH247" s="639"/>
      <c r="AI247" s="639"/>
      <c r="AJ247" s="639"/>
      <c r="AK247" s="639"/>
      <c r="AL247" s="639"/>
      <c r="AM247" s="639"/>
      <c r="AN247" s="639"/>
      <c r="AO247" s="639"/>
      <c r="AP247" s="639"/>
      <c r="AQ247" s="639"/>
      <c r="AR247" s="639"/>
      <c r="AS247" s="639"/>
      <c r="AT247" s="639"/>
      <c r="AU247" s="639"/>
      <c r="AV247" s="639"/>
      <c r="AW247" s="639"/>
      <c r="AX247" s="639"/>
      <c r="AY247" s="639"/>
      <c r="AZ247" s="640"/>
    </row>
    <row r="248" spans="1:52" s="600" customFormat="1" ht="18" hidden="1" customHeight="1">
      <c r="A248" s="578">
        <f t="shared" si="7"/>
        <v>0</v>
      </c>
      <c r="B248" s="587"/>
      <c r="C248" s="587"/>
      <c r="D248" s="587" t="s">
        <v>540</v>
      </c>
      <c r="E248" s="639" t="s">
        <v>821</v>
      </c>
      <c r="F248" s="639"/>
      <c r="G248" s="639"/>
      <c r="H248" s="639"/>
      <c r="I248" s="639"/>
      <c r="J248" s="639"/>
      <c r="K248" s="639"/>
      <c r="L248" s="639"/>
      <c r="M248" s="639"/>
      <c r="N248" s="639"/>
      <c r="O248" s="639"/>
      <c r="P248" s="639"/>
      <c r="Q248" s="639"/>
      <c r="R248" s="639"/>
      <c r="S248" s="639"/>
      <c r="T248" s="639"/>
      <c r="U248" s="639"/>
      <c r="V248" s="639"/>
      <c r="W248" s="639"/>
      <c r="X248" s="639"/>
      <c r="Y248" s="639"/>
      <c r="Z248" s="639"/>
      <c r="AA248" s="639"/>
      <c r="AB248" s="639"/>
      <c r="AC248" s="639"/>
      <c r="AD248" s="639"/>
      <c r="AE248" s="639"/>
      <c r="AF248" s="639"/>
      <c r="AG248" s="639"/>
      <c r="AH248" s="639"/>
      <c r="AI248" s="639"/>
      <c r="AJ248" s="639"/>
      <c r="AK248" s="639"/>
      <c r="AL248" s="639"/>
      <c r="AM248" s="639"/>
      <c r="AN248" s="639"/>
      <c r="AO248" s="639"/>
      <c r="AP248" s="639"/>
      <c r="AQ248" s="639"/>
      <c r="AR248" s="639"/>
      <c r="AS248" s="639"/>
      <c r="AT248" s="639"/>
      <c r="AU248" s="639"/>
      <c r="AV248" s="639"/>
      <c r="AW248" s="639"/>
      <c r="AX248" s="639"/>
      <c r="AY248" s="639"/>
      <c r="AZ248" s="640"/>
    </row>
    <row r="249" spans="1:52" s="600" customFormat="1" ht="18" hidden="1" customHeight="1">
      <c r="A249" s="578">
        <f t="shared" si="7"/>
        <v>0</v>
      </c>
      <c r="B249" s="587"/>
      <c r="C249" s="587"/>
      <c r="D249" s="587" t="s">
        <v>540</v>
      </c>
      <c r="E249" s="639" t="s">
        <v>822</v>
      </c>
      <c r="F249" s="639"/>
      <c r="G249" s="639"/>
      <c r="H249" s="639"/>
      <c r="I249" s="639"/>
      <c r="J249" s="639"/>
      <c r="K249" s="639"/>
      <c r="L249" s="639"/>
      <c r="M249" s="639"/>
      <c r="N249" s="639"/>
      <c r="O249" s="639"/>
      <c r="P249" s="639"/>
      <c r="Q249" s="639"/>
      <c r="R249" s="639"/>
      <c r="S249" s="639"/>
      <c r="T249" s="639"/>
      <c r="U249" s="639"/>
      <c r="V249" s="639"/>
      <c r="W249" s="639"/>
      <c r="X249" s="639"/>
      <c r="Y249" s="639"/>
      <c r="Z249" s="639"/>
      <c r="AA249" s="639"/>
      <c r="AB249" s="639"/>
      <c r="AC249" s="639"/>
      <c r="AD249" s="639"/>
      <c r="AE249" s="639"/>
      <c r="AF249" s="639"/>
      <c r="AG249" s="639"/>
      <c r="AH249" s="639"/>
      <c r="AI249" s="639"/>
      <c r="AJ249" s="639"/>
      <c r="AK249" s="639"/>
      <c r="AL249" s="639"/>
      <c r="AM249" s="639"/>
      <c r="AN249" s="639"/>
      <c r="AO249" s="639"/>
      <c r="AP249" s="639"/>
      <c r="AQ249" s="639"/>
      <c r="AR249" s="639"/>
      <c r="AS249" s="639"/>
      <c r="AT249" s="639"/>
      <c r="AU249" s="639"/>
      <c r="AV249" s="639"/>
      <c r="AW249" s="639"/>
      <c r="AX249" s="639"/>
      <c r="AY249" s="639"/>
      <c r="AZ249" s="640"/>
    </row>
    <row r="250" spans="1:52" s="600" customFormat="1" ht="18" hidden="1" customHeight="1" thickBot="1">
      <c r="A250" s="578">
        <f t="shared" si="7"/>
        <v>0</v>
      </c>
      <c r="B250" s="587"/>
      <c r="C250" s="587"/>
      <c r="D250" s="639"/>
      <c r="E250" s="641"/>
      <c r="F250" s="641"/>
      <c r="G250" s="641"/>
      <c r="H250" s="641"/>
      <c r="I250" s="641"/>
      <c r="J250" s="641"/>
      <c r="K250" s="641"/>
      <c r="L250" s="641"/>
      <c r="M250" s="641"/>
      <c r="N250" s="641"/>
      <c r="O250" s="641"/>
      <c r="P250" s="641"/>
      <c r="Q250" s="641"/>
      <c r="R250" s="641"/>
      <c r="S250" s="641"/>
      <c r="T250" s="641"/>
      <c r="U250" s="641"/>
      <c r="V250" s="641"/>
      <c r="W250" s="641"/>
      <c r="X250" s="641"/>
      <c r="Y250" s="641"/>
      <c r="Z250" s="641"/>
      <c r="AA250" s="641"/>
      <c r="AB250" s="641"/>
      <c r="AC250" s="641"/>
      <c r="AD250" s="641"/>
      <c r="AE250" s="641"/>
      <c r="AF250" s="641"/>
      <c r="AG250" s="641"/>
      <c r="AH250" s="641"/>
      <c r="AI250" s="641"/>
      <c r="AJ250" s="641"/>
      <c r="AK250" s="641"/>
      <c r="AL250" s="641"/>
      <c r="AM250" s="641"/>
      <c r="AN250" s="641"/>
      <c r="AO250" s="641"/>
      <c r="AP250" s="641"/>
      <c r="AQ250" s="641"/>
      <c r="AR250" s="641"/>
      <c r="AS250" s="641"/>
      <c r="AT250" s="641"/>
      <c r="AU250" s="641"/>
      <c r="AV250" s="641"/>
      <c r="AW250" s="641"/>
      <c r="AX250" s="641"/>
      <c r="AY250" s="641"/>
      <c r="AZ250" s="640"/>
    </row>
    <row r="251" spans="1:52" ht="33" hidden="1" thickTop="1" thickBot="1">
      <c r="A251" s="578">
        <f t="shared" si="7"/>
        <v>0</v>
      </c>
      <c r="B251" s="2117" t="s">
        <v>823</v>
      </c>
      <c r="C251" s="2118"/>
      <c r="D251" s="2118"/>
      <c r="E251" s="2118"/>
      <c r="F251" s="2118"/>
      <c r="G251" s="2118"/>
      <c r="H251" s="2118"/>
      <c r="I251" s="2118"/>
      <c r="J251" s="2118"/>
      <c r="K251" s="2118"/>
      <c r="L251" s="2118"/>
      <c r="M251" s="2118"/>
      <c r="N251" s="2118"/>
      <c r="O251" s="2118"/>
      <c r="P251" s="2118"/>
      <c r="Q251" s="2118"/>
      <c r="R251" s="2118"/>
      <c r="S251" s="2118"/>
      <c r="T251" s="2118"/>
      <c r="U251" s="2118"/>
      <c r="V251" s="2118"/>
      <c r="W251" s="2118"/>
      <c r="X251" s="2118"/>
      <c r="Y251" s="2118"/>
      <c r="Z251" s="2118"/>
      <c r="AA251" s="2118"/>
      <c r="AB251" s="2118"/>
      <c r="AC251" s="2118"/>
      <c r="AD251" s="2118"/>
      <c r="AE251" s="2118"/>
      <c r="AF251" s="2118"/>
      <c r="AG251" s="2118"/>
      <c r="AH251" s="2118"/>
      <c r="AI251" s="2118"/>
      <c r="AJ251" s="2118"/>
      <c r="AK251" s="2118"/>
      <c r="AL251" s="2118"/>
      <c r="AM251" s="2118"/>
      <c r="AN251" s="2118"/>
      <c r="AO251" s="2118"/>
      <c r="AP251" s="2118"/>
      <c r="AQ251" s="2118"/>
      <c r="AR251" s="2118"/>
      <c r="AS251" s="2118"/>
      <c r="AT251" s="2118"/>
      <c r="AU251" s="2118"/>
      <c r="AV251" s="2118"/>
      <c r="AW251" s="2118"/>
      <c r="AX251" s="2118"/>
      <c r="AY251" s="2119"/>
      <c r="AZ251" s="574"/>
    </row>
    <row r="252" spans="1:52" s="580" customFormat="1" ht="9.9499999999999993" hidden="1" customHeight="1" thickTop="1">
      <c r="A252" s="578">
        <f t="shared" si="7"/>
        <v>0</v>
      </c>
      <c r="B252" s="579"/>
      <c r="C252" s="579"/>
      <c r="D252" s="579"/>
      <c r="E252" s="579"/>
      <c r="F252" s="579"/>
      <c r="G252" s="579"/>
      <c r="H252" s="579"/>
      <c r="I252" s="579"/>
      <c r="J252" s="579"/>
      <c r="K252" s="579"/>
      <c r="L252" s="579"/>
      <c r="M252" s="579"/>
      <c r="N252" s="579"/>
      <c r="O252" s="579"/>
      <c r="P252" s="579"/>
      <c r="Q252" s="579"/>
      <c r="R252" s="579"/>
      <c r="S252" s="579"/>
      <c r="T252" s="579"/>
      <c r="U252" s="579"/>
      <c r="V252" s="579"/>
      <c r="W252" s="579"/>
      <c r="X252" s="579"/>
      <c r="Y252" s="579"/>
      <c r="Z252" s="579"/>
      <c r="AA252" s="579"/>
      <c r="AB252" s="579"/>
      <c r="AC252" s="579"/>
      <c r="AD252" s="579"/>
      <c r="AE252" s="579"/>
      <c r="AF252" s="579"/>
      <c r="AG252" s="579"/>
      <c r="AH252" s="579"/>
      <c r="AI252" s="579"/>
      <c r="AJ252" s="579"/>
      <c r="AK252" s="579"/>
      <c r="AL252" s="579"/>
      <c r="AM252" s="579"/>
      <c r="AN252" s="579"/>
      <c r="AO252" s="579"/>
      <c r="AP252" s="579"/>
      <c r="AQ252" s="579"/>
      <c r="AR252" s="579"/>
      <c r="AS252" s="579"/>
      <c r="AT252" s="579"/>
      <c r="AU252" s="579"/>
      <c r="AV252" s="579"/>
      <c r="AW252" s="579"/>
      <c r="AX252" s="579"/>
      <c r="AY252" s="579"/>
    </row>
    <row r="253" spans="1:52" s="584" customFormat="1" ht="30" hidden="1" customHeight="1">
      <c r="A253" s="578">
        <f t="shared" si="7"/>
        <v>0</v>
      </c>
      <c r="B253" s="581"/>
      <c r="C253" s="581"/>
      <c r="D253" s="581"/>
      <c r="E253" s="581"/>
      <c r="F253" s="2120" t="s">
        <v>768</v>
      </c>
      <c r="G253" s="2120"/>
      <c r="H253" s="2120"/>
      <c r="I253" s="2120"/>
      <c r="J253" s="2120"/>
      <c r="K253" s="2120"/>
      <c r="L253" s="2172">
        <f>+'6-3표준조사(5)'!K379</f>
        <v>0</v>
      </c>
      <c r="M253" s="2121"/>
      <c r="N253" s="2121"/>
      <c r="O253" s="2121"/>
      <c r="P253" s="2121"/>
      <c r="Q253" s="2121"/>
      <c r="R253" s="582"/>
      <c r="S253" s="582"/>
      <c r="T253" s="2120" t="s">
        <v>769</v>
      </c>
      <c r="U253" s="2120"/>
      <c r="V253" s="2120"/>
      <c r="W253" s="2120"/>
      <c r="X253" s="2120"/>
      <c r="Y253" s="2120"/>
      <c r="Z253" s="2172">
        <f>+'6-3표준조사(5)'!L379</f>
        <v>0</v>
      </c>
      <c r="AA253" s="2121"/>
      <c r="AB253" s="2121"/>
      <c r="AC253" s="2121"/>
      <c r="AD253" s="2121"/>
      <c r="AE253" s="2121"/>
      <c r="AF253" s="582"/>
      <c r="AG253" s="582"/>
      <c r="AH253" s="2120" t="s">
        <v>770</v>
      </c>
      <c r="AI253" s="2120"/>
      <c r="AJ253" s="2120"/>
      <c r="AK253" s="2120"/>
      <c r="AL253" s="2120"/>
      <c r="AM253" s="2120"/>
      <c r="AN253" s="2120"/>
      <c r="AO253" s="2121">
        <f>+'6-3표준조사(5)'!R379</f>
        <v>0</v>
      </c>
      <c r="AP253" s="2121"/>
      <c r="AQ253" s="2121"/>
      <c r="AR253" s="2121"/>
      <c r="AS253" s="2121"/>
      <c r="AT253" s="2121"/>
      <c r="AU253" s="583"/>
      <c r="AV253" s="583"/>
      <c r="AW253" s="583"/>
      <c r="AX253" s="583"/>
      <c r="AY253" s="581"/>
    </row>
    <row r="254" spans="1:52" s="580" customFormat="1" ht="14.25" hidden="1" customHeight="1">
      <c r="A254" s="578">
        <f t="shared" ref="A254:A303" si="8">IF(K$272&gt;0,1,0)</f>
        <v>0</v>
      </c>
      <c r="B254" s="579"/>
      <c r="C254" s="579"/>
      <c r="D254" s="579"/>
      <c r="E254" s="579"/>
      <c r="F254" s="579"/>
      <c r="G254" s="579"/>
      <c r="H254" s="579"/>
      <c r="I254" s="579"/>
      <c r="J254" s="579"/>
      <c r="K254" s="579"/>
      <c r="L254" s="579"/>
      <c r="M254" s="579"/>
      <c r="N254" s="579"/>
      <c r="O254" s="579"/>
      <c r="P254" s="579"/>
      <c r="Q254" s="579"/>
      <c r="R254" s="579"/>
      <c r="S254" s="579"/>
      <c r="T254" s="579"/>
      <c r="U254" s="579"/>
      <c r="V254" s="579"/>
      <c r="W254" s="579"/>
      <c r="X254" s="579"/>
      <c r="Y254" s="579"/>
      <c r="Z254" s="579"/>
      <c r="AA254" s="579"/>
      <c r="AB254" s="579"/>
      <c r="AC254" s="579"/>
      <c r="AD254" s="579"/>
      <c r="AE254" s="579"/>
      <c r="AF254" s="579"/>
      <c r="AG254" s="579"/>
      <c r="AH254" s="579"/>
      <c r="AI254" s="579"/>
      <c r="AJ254" s="579"/>
      <c r="AK254" s="579"/>
      <c r="AL254" s="579"/>
      <c r="AM254" s="579"/>
      <c r="AN254" s="579"/>
      <c r="AO254" s="579"/>
      <c r="AP254" s="579"/>
      <c r="AQ254" s="579"/>
      <c r="AR254" s="579"/>
      <c r="AS254" s="579"/>
      <c r="AT254" s="579"/>
      <c r="AU254" s="579"/>
      <c r="AV254" s="579"/>
      <c r="AW254" s="579"/>
      <c r="AX254" s="579"/>
      <c r="AY254" s="579"/>
    </row>
    <row r="255" spans="1:52" s="586" customFormat="1" ht="20.100000000000001" hidden="1" customHeight="1">
      <c r="A255" s="578">
        <f t="shared" si="8"/>
        <v>0</v>
      </c>
      <c r="B255" s="2116" t="s">
        <v>771</v>
      </c>
      <c r="C255" s="2116"/>
      <c r="D255" s="2116"/>
      <c r="E255" s="2116"/>
      <c r="F255" s="2116"/>
      <c r="G255" s="2116"/>
      <c r="H255" s="2116"/>
      <c r="I255" s="2116"/>
      <c r="J255" s="2116"/>
      <c r="K255" s="2116"/>
      <c r="L255" s="2116"/>
      <c r="M255" s="2116"/>
      <c r="N255" s="2116"/>
      <c r="O255" s="2116"/>
      <c r="P255" s="2116"/>
      <c r="Q255" s="2116"/>
      <c r="R255" s="2116"/>
      <c r="S255" s="2116"/>
      <c r="T255" s="2116"/>
      <c r="U255" s="2116"/>
      <c r="V255" s="2116"/>
      <c r="W255" s="2116"/>
      <c r="X255" s="2116"/>
      <c r="Y255" s="2116"/>
      <c r="Z255" s="2116"/>
      <c r="AA255" s="2116"/>
      <c r="AB255" s="2116"/>
      <c r="AC255" s="2116"/>
      <c r="AD255" s="2116"/>
      <c r="AE255" s="2116"/>
      <c r="AF255" s="2116"/>
      <c r="AG255" s="2116"/>
      <c r="AH255" s="2116"/>
      <c r="AI255" s="2116"/>
      <c r="AJ255" s="2116"/>
      <c r="AK255" s="2116"/>
      <c r="AL255" s="2116"/>
      <c r="AM255" s="2116"/>
      <c r="AN255" s="2116"/>
      <c r="AO255" s="2116"/>
      <c r="AP255" s="2116"/>
      <c r="AQ255" s="2116"/>
      <c r="AR255" s="2116"/>
      <c r="AS255" s="2116"/>
      <c r="AT255" s="2116"/>
      <c r="AU255" s="2116"/>
      <c r="AV255" s="2116"/>
      <c r="AW255" s="2116"/>
      <c r="AX255" s="2116"/>
      <c r="AY255" s="2116"/>
      <c r="AZ255" s="585"/>
    </row>
    <row r="256" spans="1:52" s="586" customFormat="1" ht="18" hidden="1" customHeight="1">
      <c r="A256" s="578">
        <f t="shared" si="8"/>
        <v>0</v>
      </c>
      <c r="B256" s="587"/>
      <c r="C256" s="587" t="s">
        <v>772</v>
      </c>
      <c r="D256" s="588" t="s">
        <v>773</v>
      </c>
      <c r="E256" s="588"/>
      <c r="F256" s="589"/>
      <c r="G256" s="589"/>
      <c r="H256" s="589"/>
      <c r="I256" s="589"/>
      <c r="J256" s="590"/>
      <c r="K256" s="587"/>
      <c r="L256" s="587"/>
      <c r="M256" s="588"/>
      <c r="N256" s="588"/>
      <c r="O256" s="590"/>
      <c r="P256" s="588"/>
      <c r="Q256" s="588"/>
      <c r="R256" s="588"/>
      <c r="S256" s="588"/>
      <c r="T256" s="588"/>
      <c r="U256" s="588"/>
      <c r="V256" s="588"/>
      <c r="W256" s="588"/>
      <c r="X256" s="588"/>
      <c r="Y256" s="588"/>
      <c r="Z256" s="588"/>
      <c r="AA256" s="588"/>
      <c r="AB256" s="588"/>
      <c r="AC256" s="588"/>
      <c r="AD256" s="588"/>
      <c r="AE256" s="588"/>
      <c r="AF256" s="587"/>
      <c r="AG256" s="587"/>
      <c r="AH256" s="587"/>
      <c r="AI256" s="587"/>
      <c r="AJ256" s="587"/>
      <c r="AK256" s="587"/>
      <c r="AL256" s="587"/>
      <c r="AM256" s="587"/>
      <c r="AN256" s="587"/>
      <c r="AO256" s="587"/>
      <c r="AP256" s="587"/>
      <c r="AQ256" s="587"/>
      <c r="AR256" s="587"/>
      <c r="AS256" s="587"/>
      <c r="AT256" s="587"/>
      <c r="AU256" s="587"/>
      <c r="AV256" s="587"/>
      <c r="AW256" s="587"/>
      <c r="AX256" s="587"/>
      <c r="AY256" s="587"/>
    </row>
    <row r="257" spans="1:74" s="586" customFormat="1" ht="18" hidden="1" customHeight="1">
      <c r="A257" s="578">
        <f t="shared" si="8"/>
        <v>0</v>
      </c>
      <c r="B257" s="587"/>
      <c r="C257" s="587"/>
      <c r="D257" s="587" t="s">
        <v>540</v>
      </c>
      <c r="E257" s="588" t="str">
        <f>CONCATENATE(L253," 임반 ",Z253," 소반 은 해발고",'6-3표준조사(5)'!W378,"m ~ ",'6-3표준조사(5)'!W379,"m 사이에 분포한다.")</f>
        <v>0 임반 0 소반 은 해발고m ~ m 사이에 분포한다.</v>
      </c>
      <c r="F257" s="588"/>
      <c r="G257" s="588"/>
      <c r="H257" s="588"/>
      <c r="I257" s="588"/>
      <c r="J257" s="588"/>
      <c r="K257" s="588"/>
      <c r="L257" s="588"/>
      <c r="M257" s="588"/>
      <c r="N257" s="588"/>
      <c r="O257" s="588"/>
      <c r="P257" s="588"/>
      <c r="Q257" s="588"/>
      <c r="R257" s="588"/>
      <c r="S257" s="588"/>
      <c r="T257" s="588"/>
      <c r="U257" s="588"/>
      <c r="V257" s="588"/>
      <c r="W257" s="588"/>
      <c r="X257" s="588"/>
      <c r="Y257" s="588"/>
      <c r="Z257" s="588"/>
      <c r="AA257" s="588"/>
      <c r="AB257" s="588"/>
      <c r="AC257" s="588"/>
      <c r="AD257" s="588"/>
      <c r="AE257" s="588"/>
      <c r="AF257" s="588"/>
      <c r="AG257" s="588"/>
      <c r="AH257" s="588"/>
      <c r="AI257" s="588"/>
      <c r="AJ257" s="591"/>
      <c r="AK257" s="591"/>
      <c r="AL257" s="591"/>
      <c r="AM257" s="588"/>
      <c r="AN257" s="588"/>
      <c r="AO257" s="588"/>
      <c r="AP257" s="588"/>
      <c r="AQ257" s="588"/>
      <c r="AR257" s="588"/>
      <c r="AS257" s="588"/>
      <c r="AT257" s="588"/>
      <c r="AU257" s="588"/>
      <c r="AV257" s="588"/>
      <c r="AW257" s="588"/>
      <c r="AX257" s="588"/>
      <c r="AY257" s="588"/>
    </row>
    <row r="258" spans="1:74" s="586" customFormat="1" ht="18" hidden="1" customHeight="1">
      <c r="A258" s="578">
        <f t="shared" si="8"/>
        <v>0</v>
      </c>
      <c r="B258" s="587"/>
      <c r="C258" s="587"/>
      <c r="D258" s="587" t="s">
        <v>540</v>
      </c>
      <c r="E258" s="587" t="str">
        <f>CONCATENATE("소반의 경사도는 평균 ",'6-3표준조사(5)'!W380,"˚로 ",'6-3표준조사(5)'!P381,"경사이고, 임지의 잔재를 제외하고 장애물은 많지 않다.")</f>
        <v>소반의 경사도는 평균 ˚로 완 (15˚ 이하)경사이고, 임지의 잔재를 제외하고 장애물은 많지 않다.</v>
      </c>
      <c r="F258" s="587"/>
      <c r="G258" s="587"/>
      <c r="H258" s="587"/>
      <c r="I258" s="587"/>
      <c r="J258" s="587"/>
      <c r="K258" s="587"/>
      <c r="L258" s="587"/>
      <c r="M258" s="587"/>
      <c r="N258" s="587"/>
      <c r="O258" s="587"/>
      <c r="P258" s="587"/>
      <c r="Q258" s="587"/>
      <c r="R258" s="587"/>
      <c r="S258" s="587"/>
      <c r="T258" s="587"/>
      <c r="U258" s="587"/>
      <c r="V258" s="587"/>
      <c r="W258" s="587"/>
      <c r="X258" s="587"/>
      <c r="Y258" s="587"/>
      <c r="Z258" s="587"/>
      <c r="AA258" s="587"/>
      <c r="AB258" s="587"/>
      <c r="AC258" s="587"/>
      <c r="AD258" s="587"/>
      <c r="AE258" s="587"/>
      <c r="AF258" s="587"/>
      <c r="AG258" s="587"/>
      <c r="AH258" s="587"/>
      <c r="AI258" s="587"/>
      <c r="AJ258" s="587"/>
      <c r="AK258" s="587"/>
      <c r="AL258" s="587"/>
      <c r="AM258" s="587"/>
      <c r="AN258" s="587"/>
      <c r="AO258" s="587"/>
      <c r="AP258" s="587"/>
      <c r="AQ258" s="587"/>
      <c r="AR258" s="587"/>
      <c r="AS258" s="587"/>
      <c r="AT258" s="587"/>
      <c r="AU258" s="587"/>
      <c r="AV258" s="587"/>
      <c r="AW258" s="587"/>
      <c r="AX258" s="587"/>
      <c r="AY258" s="587"/>
    </row>
    <row r="259" spans="1:74" s="586" customFormat="1" ht="18" hidden="1" customHeight="1">
      <c r="A259" s="578">
        <f t="shared" si="8"/>
        <v>0</v>
      </c>
      <c r="B259" s="587"/>
      <c r="C259" s="587" t="s">
        <v>405</v>
      </c>
      <c r="D259" s="587" t="s">
        <v>777</v>
      </c>
      <c r="E259" s="587"/>
      <c r="F259" s="587"/>
      <c r="G259" s="587"/>
      <c r="H259" s="587"/>
      <c r="I259" s="587"/>
      <c r="J259" s="587"/>
      <c r="K259" s="588"/>
      <c r="L259" s="588"/>
      <c r="M259" s="592"/>
      <c r="N259" s="587"/>
      <c r="O259" s="587"/>
      <c r="P259" s="593"/>
      <c r="Q259" s="593"/>
      <c r="R259" s="593"/>
      <c r="S259" s="593"/>
      <c r="T259" s="593"/>
      <c r="U259" s="587"/>
      <c r="V259" s="587"/>
      <c r="W259" s="587"/>
      <c r="X259" s="587"/>
      <c r="Y259" s="587"/>
      <c r="Z259" s="587"/>
      <c r="AA259" s="587"/>
      <c r="AB259" s="587"/>
      <c r="AC259" s="587"/>
      <c r="AD259" s="587"/>
      <c r="AE259" s="587"/>
      <c r="AF259" s="587"/>
      <c r="AG259" s="587"/>
      <c r="AH259" s="587"/>
      <c r="AI259" s="587"/>
      <c r="AJ259" s="587"/>
      <c r="AK259" s="587"/>
      <c r="AL259" s="587"/>
      <c r="AM259" s="587"/>
      <c r="AN259" s="587"/>
      <c r="AO259" s="587"/>
      <c r="AP259" s="587"/>
      <c r="AQ259" s="587"/>
      <c r="AR259" s="587"/>
      <c r="AS259" s="587"/>
      <c r="AT259" s="587"/>
      <c r="AU259" s="587"/>
      <c r="AV259" s="587"/>
      <c r="AW259" s="587"/>
      <c r="AX259" s="587"/>
      <c r="AY259" s="587"/>
    </row>
    <row r="260" spans="1:74" s="586" customFormat="1" ht="18" hidden="1" customHeight="1">
      <c r="A260" s="578">
        <f t="shared" si="8"/>
        <v>0</v>
      </c>
      <c r="B260" s="587"/>
      <c r="C260" s="587"/>
      <c r="D260" s="587" t="s">
        <v>540</v>
      </c>
      <c r="E260" s="588" t="str">
        <f>CONCATENATE("사업대상지는 ",'6-3표준조사(5)'!N379," ",'6-3표준조사(5)'!O379," ",'6-3표준조사(5)'!P379,"이다." )</f>
        <v>사업대상지는   번지이다.</v>
      </c>
      <c r="F260" s="588"/>
      <c r="G260" s="588"/>
      <c r="H260" s="587"/>
      <c r="I260" s="587"/>
      <c r="J260" s="587"/>
      <c r="K260" s="587"/>
      <c r="L260" s="587"/>
      <c r="M260" s="587"/>
      <c r="N260" s="587"/>
      <c r="O260" s="587"/>
      <c r="P260" s="587"/>
      <c r="Q260" s="587"/>
      <c r="R260" s="587"/>
      <c r="S260" s="587"/>
      <c r="T260" s="587"/>
      <c r="U260" s="587"/>
      <c r="V260" s="587"/>
      <c r="W260" s="587"/>
      <c r="X260" s="587"/>
      <c r="Y260" s="587"/>
      <c r="Z260" s="587"/>
      <c r="AA260" s="587"/>
      <c r="AB260" s="587"/>
      <c r="AC260" s="587"/>
      <c r="AD260" s="587"/>
      <c r="AE260" s="587"/>
      <c r="AF260" s="587"/>
      <c r="AG260" s="587"/>
      <c r="AH260" s="587"/>
      <c r="AI260" s="587"/>
      <c r="AJ260" s="588"/>
      <c r="AK260" s="588"/>
      <c r="AL260" s="588"/>
      <c r="AM260" s="588"/>
      <c r="AN260" s="588"/>
      <c r="AO260" s="588"/>
      <c r="AP260" s="588"/>
      <c r="AQ260" s="588"/>
      <c r="AR260" s="588"/>
      <c r="AS260" s="588"/>
      <c r="AT260" s="588"/>
      <c r="AU260" s="588"/>
      <c r="AV260" s="588"/>
      <c r="AW260" s="588"/>
      <c r="AX260" s="588"/>
      <c r="AY260" s="588"/>
      <c r="AZ260" s="594"/>
    </row>
    <row r="261" spans="1:74" s="586" customFormat="1" ht="18" hidden="1" customHeight="1">
      <c r="A261" s="578">
        <f t="shared" si="8"/>
        <v>0</v>
      </c>
      <c r="B261" s="587"/>
      <c r="C261" s="587"/>
      <c r="D261" s="587" t="s">
        <v>540</v>
      </c>
      <c r="E261" s="588" t="str">
        <f>CONCATENATE("소반내에 묘지 및 조림목이 고사하여 풀베기 작업이 필요없는 지역을 제외한 풀베기사업 대상면적은 ",'6-3표준조사(5)'!Q379,"ha 이다.")</f>
        <v>소반내에 묘지 및 조림목이 고사하여 풀베기 작업이 필요없는 지역을 제외한 풀베기사업 대상면적은 0ha 이다.</v>
      </c>
      <c r="F261" s="588"/>
      <c r="G261" s="588"/>
      <c r="H261" s="588"/>
      <c r="I261" s="588"/>
      <c r="J261" s="588"/>
      <c r="K261" s="588"/>
      <c r="L261" s="588"/>
      <c r="M261" s="588"/>
      <c r="N261" s="588"/>
      <c r="O261" s="588"/>
      <c r="P261" s="588"/>
      <c r="Q261" s="588"/>
      <c r="R261" s="588"/>
      <c r="S261" s="588"/>
      <c r="T261" s="588"/>
      <c r="U261" s="588"/>
      <c r="V261" s="588"/>
      <c r="W261" s="588"/>
      <c r="X261" s="588"/>
      <c r="Y261" s="588"/>
      <c r="Z261" s="588"/>
      <c r="AA261" s="588"/>
      <c r="AB261" s="588"/>
      <c r="AC261" s="588"/>
      <c r="AD261" s="588"/>
      <c r="AE261" s="588"/>
      <c r="AF261" s="588"/>
      <c r="AG261" s="588"/>
      <c r="AH261" s="588"/>
      <c r="AI261" s="588"/>
      <c r="AJ261" s="588"/>
      <c r="AK261" s="588"/>
      <c r="AL261" s="588"/>
      <c r="AM261" s="588"/>
      <c r="AN261" s="588"/>
      <c r="AO261" s="588"/>
      <c r="AP261" s="588"/>
      <c r="AQ261" s="588"/>
      <c r="AR261" s="588"/>
      <c r="AS261" s="588"/>
      <c r="AT261" s="588"/>
      <c r="AU261" s="588"/>
      <c r="AV261" s="588"/>
      <c r="AW261" s="588"/>
      <c r="AX261" s="588"/>
      <c r="AY261" s="588"/>
      <c r="AZ261" s="594"/>
    </row>
    <row r="262" spans="1:74" s="586" customFormat="1" ht="18" hidden="1" customHeight="1">
      <c r="A262" s="578">
        <f t="shared" si="8"/>
        <v>0</v>
      </c>
      <c r="B262" s="587"/>
      <c r="C262" s="587" t="s">
        <v>407</v>
      </c>
      <c r="D262" s="587" t="s">
        <v>779</v>
      </c>
      <c r="E262" s="588"/>
      <c r="F262" s="588"/>
      <c r="G262" s="588"/>
      <c r="H262" s="588"/>
      <c r="I262" s="588"/>
      <c r="J262" s="588"/>
      <c r="K262" s="588"/>
      <c r="L262" s="588"/>
      <c r="M262" s="588"/>
      <c r="N262" s="588"/>
      <c r="O262" s="588"/>
      <c r="P262" s="588"/>
      <c r="Q262" s="588"/>
      <c r="R262" s="588"/>
      <c r="S262" s="588"/>
      <c r="T262" s="588"/>
      <c r="U262" s="588"/>
      <c r="V262" s="588"/>
      <c r="W262" s="588"/>
      <c r="X262" s="588"/>
      <c r="Y262" s="588"/>
      <c r="Z262" s="588"/>
      <c r="AA262" s="588"/>
      <c r="AB262" s="588"/>
      <c r="AC262" s="588"/>
      <c r="AD262" s="588"/>
      <c r="AE262" s="588"/>
      <c r="AF262" s="588"/>
      <c r="AG262" s="588"/>
      <c r="AH262" s="595"/>
      <c r="AI262" s="595"/>
      <c r="AJ262" s="595"/>
      <c r="AK262" s="588"/>
      <c r="AL262" s="588"/>
      <c r="AM262" s="588"/>
      <c r="AN262" s="588"/>
      <c r="AO262" s="588"/>
      <c r="AP262" s="588"/>
      <c r="AQ262" s="588"/>
      <c r="AR262" s="588"/>
      <c r="AS262" s="588"/>
      <c r="AT262" s="588"/>
      <c r="AU262" s="588"/>
      <c r="AV262" s="588"/>
      <c r="AW262" s="588"/>
      <c r="AX262" s="588"/>
      <c r="AY262" s="588"/>
      <c r="AZ262" s="594"/>
    </row>
    <row r="263" spans="1:74" s="586" customFormat="1" ht="18" hidden="1" customHeight="1">
      <c r="A263" s="578">
        <f t="shared" si="8"/>
        <v>0</v>
      </c>
      <c r="B263" s="596"/>
      <c r="C263" s="596"/>
      <c r="D263" s="596" t="s">
        <v>540</v>
      </c>
      <c r="E263" s="597" t="s">
        <v>1710</v>
      </c>
      <c r="F263" s="597"/>
      <c r="G263" s="597"/>
      <c r="H263" s="597"/>
      <c r="I263" s="597"/>
      <c r="J263" s="597"/>
      <c r="K263" s="597"/>
      <c r="L263" s="597"/>
      <c r="M263" s="597"/>
      <c r="N263" s="597"/>
      <c r="O263" s="597"/>
      <c r="P263" s="597"/>
      <c r="Q263" s="597"/>
      <c r="R263" s="597"/>
      <c r="S263" s="597"/>
      <c r="T263" s="597"/>
      <c r="U263" s="597"/>
      <c r="V263" s="597"/>
      <c r="W263" s="597"/>
      <c r="X263" s="597"/>
      <c r="Y263" s="597"/>
      <c r="Z263" s="597"/>
      <c r="AA263" s="597"/>
      <c r="AB263" s="597"/>
      <c r="AC263" s="597"/>
      <c r="AD263" s="597"/>
      <c r="AE263" s="597"/>
      <c r="AF263" s="597"/>
      <c r="AG263" s="597"/>
      <c r="AH263" s="598"/>
      <c r="AI263" s="598"/>
      <c r="AJ263" s="598"/>
      <c r="AK263" s="597"/>
      <c r="AL263" s="597"/>
      <c r="AM263" s="597"/>
      <c r="AN263" s="597"/>
      <c r="AO263" s="597"/>
      <c r="AP263" s="597"/>
      <c r="AQ263" s="597"/>
      <c r="AR263" s="597"/>
      <c r="AS263" s="597"/>
      <c r="AT263" s="597"/>
      <c r="AU263" s="597"/>
      <c r="AV263" s="597"/>
      <c r="AW263" s="597"/>
      <c r="AX263" s="597"/>
      <c r="AY263" s="597"/>
      <c r="AZ263" s="594"/>
    </row>
    <row r="264" spans="1:74" s="586" customFormat="1" ht="14.25" hidden="1" customHeight="1">
      <c r="A264" s="578">
        <f t="shared" si="8"/>
        <v>0</v>
      </c>
      <c r="B264" s="587"/>
      <c r="C264" s="587"/>
      <c r="D264" s="599"/>
      <c r="E264" s="599"/>
      <c r="F264" s="599"/>
      <c r="G264" s="599"/>
      <c r="H264" s="599"/>
      <c r="I264" s="599"/>
      <c r="J264" s="599"/>
      <c r="K264" s="599"/>
      <c r="L264" s="599"/>
      <c r="M264" s="599"/>
      <c r="N264" s="599"/>
      <c r="O264" s="599"/>
      <c r="P264" s="599"/>
      <c r="Q264" s="599"/>
      <c r="R264" s="599"/>
      <c r="S264" s="599"/>
      <c r="T264" s="599"/>
      <c r="U264" s="599"/>
      <c r="V264" s="599"/>
      <c r="W264" s="599"/>
      <c r="X264" s="599"/>
      <c r="Y264" s="599"/>
      <c r="Z264" s="599"/>
      <c r="AA264" s="599"/>
      <c r="AB264" s="599"/>
      <c r="AC264" s="599"/>
      <c r="AD264" s="599"/>
      <c r="AE264" s="599"/>
      <c r="AF264" s="599"/>
      <c r="AG264" s="599"/>
      <c r="AH264" s="599"/>
      <c r="AI264" s="599"/>
      <c r="AJ264" s="599"/>
      <c r="AK264" s="599"/>
      <c r="AL264" s="599"/>
      <c r="AM264" s="599"/>
      <c r="AN264" s="599"/>
      <c r="AO264" s="599"/>
      <c r="AP264" s="599"/>
      <c r="AQ264" s="599"/>
      <c r="AR264" s="599"/>
      <c r="AS264" s="599"/>
      <c r="AT264" s="599"/>
      <c r="AU264" s="599"/>
      <c r="AV264" s="599"/>
      <c r="AW264" s="599"/>
      <c r="AX264" s="599"/>
      <c r="AY264" s="599"/>
      <c r="AZ264" s="594"/>
      <c r="BA264" s="600"/>
      <c r="BB264" s="600"/>
      <c r="BC264" s="600"/>
      <c r="BD264" s="600"/>
      <c r="BE264" s="600"/>
      <c r="BF264" s="600"/>
      <c r="BG264" s="600"/>
      <c r="BH264" s="600"/>
      <c r="BI264" s="600"/>
      <c r="BJ264" s="600"/>
    </row>
    <row r="265" spans="1:74" s="580" customFormat="1" ht="20.100000000000001" hidden="1" customHeight="1">
      <c r="A265" s="578">
        <f t="shared" si="8"/>
        <v>0</v>
      </c>
      <c r="B265" s="2116" t="s">
        <v>780</v>
      </c>
      <c r="C265" s="2116"/>
      <c r="D265" s="2116"/>
      <c r="E265" s="2116"/>
      <c r="F265" s="2116"/>
      <c r="G265" s="2116"/>
      <c r="H265" s="2116"/>
      <c r="I265" s="2116"/>
      <c r="J265" s="2116"/>
      <c r="K265" s="2116"/>
      <c r="L265" s="2116"/>
      <c r="M265" s="2116"/>
      <c r="N265" s="2116"/>
      <c r="O265" s="2116"/>
      <c r="P265" s="2116"/>
      <c r="Q265" s="2116"/>
      <c r="R265" s="2116"/>
      <c r="S265" s="2116"/>
      <c r="T265" s="2116"/>
      <c r="U265" s="2116"/>
      <c r="V265" s="2116"/>
      <c r="W265" s="2116"/>
      <c r="X265" s="2116"/>
      <c r="Y265" s="2116"/>
      <c r="Z265" s="2116"/>
      <c r="AA265" s="2116"/>
      <c r="AB265" s="2116"/>
      <c r="AC265" s="2116"/>
      <c r="AD265" s="2116"/>
      <c r="AE265" s="2116"/>
      <c r="AF265" s="2116"/>
      <c r="AG265" s="2116"/>
      <c r="AH265" s="2116"/>
      <c r="AI265" s="2116"/>
      <c r="AJ265" s="2116"/>
      <c r="AK265" s="2116"/>
      <c r="AL265" s="2116"/>
      <c r="AM265" s="2116"/>
      <c r="AN265" s="2116"/>
      <c r="AO265" s="2116"/>
      <c r="AP265" s="2116"/>
      <c r="AQ265" s="2116"/>
      <c r="AR265" s="2116"/>
      <c r="AS265" s="2116"/>
      <c r="AT265" s="2116"/>
      <c r="AU265" s="2116"/>
      <c r="AV265" s="2116"/>
      <c r="AW265" s="2116"/>
      <c r="AX265" s="2116"/>
      <c r="AY265" s="2116"/>
      <c r="AZ265" s="585"/>
      <c r="BA265" s="600"/>
      <c r="BB265" s="601"/>
      <c r="BC265" s="601"/>
      <c r="BD265" s="601"/>
      <c r="BE265" s="601"/>
      <c r="BF265" s="601"/>
      <c r="BG265" s="601"/>
      <c r="BH265" s="601"/>
      <c r="BI265" s="601"/>
      <c r="BJ265" s="601"/>
    </row>
    <row r="266" spans="1:74" s="601" customFormat="1" ht="20.100000000000001" hidden="1" customHeight="1">
      <c r="A266" s="578">
        <f t="shared" si="8"/>
        <v>0</v>
      </c>
      <c r="B266" s="602"/>
      <c r="C266" s="603" t="s">
        <v>772</v>
      </c>
      <c r="D266" s="603" t="s">
        <v>781</v>
      </c>
      <c r="E266" s="604"/>
      <c r="F266" s="604"/>
      <c r="G266" s="595"/>
      <c r="H266" s="605"/>
      <c r="I266" s="605"/>
      <c r="J266" s="606"/>
      <c r="K266" s="606"/>
      <c r="L266" s="606"/>
      <c r="M266" s="606"/>
      <c r="N266" s="606"/>
      <c r="O266" s="606"/>
      <c r="P266" s="606"/>
      <c r="Q266" s="607"/>
      <c r="R266" s="607"/>
      <c r="S266" s="607"/>
      <c r="T266" s="607"/>
      <c r="U266" s="607"/>
      <c r="V266" s="608"/>
      <c r="W266" s="608"/>
      <c r="X266" s="608"/>
      <c r="Y266" s="608"/>
      <c r="Z266" s="608"/>
      <c r="AA266" s="608"/>
      <c r="AB266" s="608"/>
      <c r="AC266" s="608"/>
      <c r="AD266" s="608"/>
      <c r="AE266" s="608"/>
      <c r="AF266" s="608"/>
      <c r="AG266" s="608"/>
      <c r="AH266" s="609"/>
      <c r="AI266" s="609"/>
      <c r="AJ266" s="609"/>
      <c r="AK266" s="609"/>
      <c r="AL266" s="610"/>
      <c r="AM266" s="610"/>
      <c r="AN266" s="610"/>
      <c r="AO266" s="610"/>
      <c r="AP266" s="610"/>
      <c r="AQ266" s="610"/>
      <c r="AR266" s="610"/>
      <c r="AS266" s="610"/>
      <c r="AT266" s="610"/>
      <c r="AU266" s="610"/>
      <c r="AV266" s="605"/>
      <c r="AW266" s="605"/>
      <c r="AX266" s="605"/>
      <c r="AY266" s="605"/>
      <c r="AZ266" s="611"/>
      <c r="BA266" s="600"/>
      <c r="BB266" s="600"/>
      <c r="BC266" s="600"/>
      <c r="BD266" s="600"/>
      <c r="BE266" s="600"/>
      <c r="BF266" s="600"/>
      <c r="BG266" s="600"/>
      <c r="BH266" s="600"/>
      <c r="BI266" s="600"/>
      <c r="BJ266" s="600"/>
    </row>
    <row r="267" spans="1:74" s="586" customFormat="1" ht="18" hidden="1" customHeight="1">
      <c r="A267" s="578">
        <f t="shared" si="8"/>
        <v>0</v>
      </c>
      <c r="B267" s="612"/>
      <c r="C267" s="2111" t="s">
        <v>782</v>
      </c>
      <c r="D267" s="2111"/>
      <c r="E267" s="2111"/>
      <c r="F267" s="2111"/>
      <c r="G267" s="2111"/>
      <c r="H267" s="2111"/>
      <c r="I267" s="2111"/>
      <c r="J267" s="2111"/>
      <c r="K267" s="2111" t="s">
        <v>783</v>
      </c>
      <c r="L267" s="2111"/>
      <c r="M267" s="2111"/>
      <c r="N267" s="2111"/>
      <c r="O267" s="2111"/>
      <c r="P267" s="2111"/>
      <c r="Q267" s="2111"/>
      <c r="R267" s="2111"/>
      <c r="S267" s="2111" t="s">
        <v>568</v>
      </c>
      <c r="T267" s="2111"/>
      <c r="U267" s="2111"/>
      <c r="V267" s="2111"/>
      <c r="W267" s="2111"/>
      <c r="X267" s="2111"/>
      <c r="Y267" s="2111"/>
      <c r="Z267" s="2111"/>
      <c r="AA267" s="2111" t="s">
        <v>785</v>
      </c>
      <c r="AB267" s="2111"/>
      <c r="AC267" s="2111"/>
      <c r="AD267" s="2111"/>
      <c r="AE267" s="2111"/>
      <c r="AF267" s="2111"/>
      <c r="AG267" s="2111"/>
      <c r="AH267" s="2111"/>
      <c r="AI267" s="2111"/>
      <c r="AJ267" s="2111"/>
      <c r="AK267" s="2111"/>
      <c r="AL267" s="2111"/>
      <c r="AM267" s="2111"/>
      <c r="AN267" s="2111"/>
      <c r="AO267" s="2111"/>
      <c r="AP267" s="2111"/>
      <c r="AQ267" s="2111" t="s">
        <v>1156</v>
      </c>
      <c r="AR267" s="2111"/>
      <c r="AS267" s="2111"/>
      <c r="AT267" s="2111"/>
      <c r="AU267" s="2111"/>
      <c r="AV267" s="2111"/>
      <c r="AW267" s="2111"/>
      <c r="AX267" s="2111"/>
      <c r="AY267" s="612"/>
      <c r="AZ267" s="613"/>
      <c r="BA267" s="601"/>
      <c r="BB267" s="601"/>
      <c r="BC267" s="600"/>
      <c r="BD267" s="600"/>
      <c r="BE267" s="600"/>
      <c r="BF267" s="600"/>
      <c r="BG267" s="600"/>
      <c r="BH267" s="600"/>
      <c r="BI267" s="600"/>
      <c r="BJ267" s="600"/>
    </row>
    <row r="268" spans="1:74" s="586" customFormat="1" ht="18" hidden="1" customHeight="1">
      <c r="A268" s="578">
        <f t="shared" si="8"/>
        <v>0</v>
      </c>
      <c r="B268" s="612"/>
      <c r="C268" s="2111"/>
      <c r="D268" s="2111"/>
      <c r="E268" s="2111"/>
      <c r="F268" s="2111"/>
      <c r="G268" s="2111"/>
      <c r="H268" s="2111"/>
      <c r="I268" s="2111"/>
      <c r="J268" s="2111"/>
      <c r="K268" s="2111"/>
      <c r="L268" s="2111"/>
      <c r="M268" s="2111"/>
      <c r="N268" s="2111"/>
      <c r="O268" s="2111"/>
      <c r="P268" s="2111"/>
      <c r="Q268" s="2111"/>
      <c r="R268" s="2111"/>
      <c r="S268" s="2111"/>
      <c r="T268" s="2111"/>
      <c r="U268" s="2111"/>
      <c r="V268" s="2111"/>
      <c r="W268" s="2111"/>
      <c r="X268" s="2111"/>
      <c r="Y268" s="2111"/>
      <c r="Z268" s="2111"/>
      <c r="AA268" s="2111" t="s">
        <v>786</v>
      </c>
      <c r="AB268" s="2111"/>
      <c r="AC268" s="2111"/>
      <c r="AD268" s="2111"/>
      <c r="AE268" s="2111"/>
      <c r="AF268" s="2111"/>
      <c r="AG268" s="2111"/>
      <c r="AH268" s="2111"/>
      <c r="AI268" s="2111" t="s">
        <v>787</v>
      </c>
      <c r="AJ268" s="2111"/>
      <c r="AK268" s="2111"/>
      <c r="AL268" s="2111"/>
      <c r="AM268" s="2111"/>
      <c r="AN268" s="2111"/>
      <c r="AO268" s="2111"/>
      <c r="AP268" s="2111"/>
      <c r="AQ268" s="2111"/>
      <c r="AR268" s="2111"/>
      <c r="AS268" s="2111"/>
      <c r="AT268" s="2111"/>
      <c r="AU268" s="2111"/>
      <c r="AV268" s="2111"/>
      <c r="AW268" s="2111"/>
      <c r="AX268" s="2111"/>
      <c r="AY268" s="612"/>
      <c r="AZ268" s="613"/>
      <c r="BA268" s="600"/>
      <c r="BB268" s="600"/>
      <c r="BC268" s="600"/>
      <c r="BD268" s="600"/>
      <c r="BE268" s="600"/>
      <c r="BF268" s="600"/>
      <c r="BG268" s="600"/>
      <c r="BH268" s="600"/>
      <c r="BI268" s="600"/>
      <c r="BJ268" s="600"/>
    </row>
    <row r="269" spans="1:74" s="586" customFormat="1" ht="18" hidden="1" customHeight="1">
      <c r="A269" s="578">
        <f t="shared" si="8"/>
        <v>0</v>
      </c>
      <c r="B269" s="614"/>
      <c r="C269" s="2122">
        <f>L253</f>
        <v>0</v>
      </c>
      <c r="D269" s="2123"/>
      <c r="E269" s="2126" t="s">
        <v>564</v>
      </c>
      <c r="F269" s="2126"/>
      <c r="G269" s="2123">
        <f>Z253</f>
        <v>0</v>
      </c>
      <c r="H269" s="2123"/>
      <c r="I269" s="2126" t="s">
        <v>565</v>
      </c>
      <c r="J269" s="2126"/>
      <c r="K269" s="2127">
        <f>'6-3표준조사(5)'!Q379</f>
        <v>0</v>
      </c>
      <c r="L269" s="2127"/>
      <c r="M269" s="2127"/>
      <c r="N269" s="2127"/>
      <c r="O269" s="2127"/>
      <c r="P269" s="2127"/>
      <c r="Q269" s="2127"/>
      <c r="R269" s="2127"/>
      <c r="S269" s="2113">
        <f>'6-3표준조사(5)'!K381</f>
        <v>0</v>
      </c>
      <c r="T269" s="2113"/>
      <c r="U269" s="2113"/>
      <c r="V269" s="2113"/>
      <c r="W269" s="2113"/>
      <c r="X269" s="2113"/>
      <c r="Y269" s="2113"/>
      <c r="Z269" s="2113"/>
      <c r="AA269" s="2129" t="e">
        <f>'6-3표준조사(5)'!Q385</f>
        <v>#DIV/0!</v>
      </c>
      <c r="AB269" s="2129"/>
      <c r="AC269" s="2129"/>
      <c r="AD269" s="2129"/>
      <c r="AE269" s="2129"/>
      <c r="AF269" s="2129"/>
      <c r="AG269" s="2129"/>
      <c r="AH269" s="2129"/>
      <c r="AI269" s="2129" t="e">
        <f>'6-3표준조사(5)'!R385</f>
        <v>#DIV/0!</v>
      </c>
      <c r="AJ269" s="2129"/>
      <c r="AK269" s="2129"/>
      <c r="AL269" s="2129"/>
      <c r="AM269" s="2129"/>
      <c r="AN269" s="2129"/>
      <c r="AO269" s="2129"/>
      <c r="AP269" s="2129"/>
      <c r="AQ269" s="2113">
        <f>'6-3표준조사(5)'!R381</f>
        <v>0</v>
      </c>
      <c r="AR269" s="2113"/>
      <c r="AS269" s="2113"/>
      <c r="AT269" s="2113"/>
      <c r="AU269" s="2113"/>
      <c r="AV269" s="2113"/>
      <c r="AW269" s="2113"/>
      <c r="AX269" s="2113"/>
      <c r="AY269" s="612"/>
      <c r="AZ269" s="613"/>
      <c r="BA269" s="600"/>
      <c r="BB269" s="600"/>
      <c r="BC269" s="601"/>
      <c r="BD269" s="601"/>
      <c r="BE269" s="601"/>
      <c r="BF269" s="601"/>
      <c r="BG269" s="601"/>
      <c r="BH269" s="601"/>
      <c r="BI269" s="601"/>
      <c r="BJ269" s="601"/>
    </row>
    <row r="270" spans="1:74" s="586" customFormat="1" ht="18" hidden="1" customHeight="1">
      <c r="A270" s="578">
        <f t="shared" si="8"/>
        <v>0</v>
      </c>
      <c r="B270" s="614"/>
      <c r="C270" s="2124"/>
      <c r="D270" s="2125"/>
      <c r="E270" s="2125"/>
      <c r="F270" s="2125"/>
      <c r="G270" s="2125"/>
      <c r="H270" s="2125"/>
      <c r="I270" s="2125"/>
      <c r="J270" s="2125"/>
      <c r="K270" s="2128"/>
      <c r="L270" s="2128"/>
      <c r="M270" s="2128"/>
      <c r="N270" s="2128"/>
      <c r="O270" s="2128"/>
      <c r="P270" s="2128"/>
      <c r="Q270" s="2128"/>
      <c r="R270" s="2128"/>
      <c r="S270" s="2114"/>
      <c r="T270" s="2114"/>
      <c r="U270" s="2114"/>
      <c r="V270" s="2114"/>
      <c r="W270" s="2114"/>
      <c r="X270" s="2114"/>
      <c r="Y270" s="2114"/>
      <c r="Z270" s="2114"/>
      <c r="AA270" s="2130"/>
      <c r="AB270" s="2130"/>
      <c r="AC270" s="2130"/>
      <c r="AD270" s="2130"/>
      <c r="AE270" s="2130"/>
      <c r="AF270" s="2130"/>
      <c r="AG270" s="2130"/>
      <c r="AH270" s="2130"/>
      <c r="AI270" s="2130"/>
      <c r="AJ270" s="2130"/>
      <c r="AK270" s="2130"/>
      <c r="AL270" s="2130"/>
      <c r="AM270" s="2130"/>
      <c r="AN270" s="2130"/>
      <c r="AO270" s="2130"/>
      <c r="AP270" s="2130"/>
      <c r="AQ270" s="2114"/>
      <c r="AR270" s="2114"/>
      <c r="AS270" s="2114"/>
      <c r="AT270" s="2114"/>
      <c r="AU270" s="2114"/>
      <c r="AV270" s="2114"/>
      <c r="AW270" s="2114"/>
      <c r="AX270" s="2114"/>
      <c r="AY270" s="612"/>
      <c r="AZ270" s="613"/>
      <c r="BA270" s="600"/>
      <c r="BB270" s="600"/>
      <c r="BC270" s="600"/>
      <c r="BD270" s="600"/>
      <c r="BE270" s="600"/>
      <c r="BF270" s="600"/>
      <c r="BG270" s="600"/>
      <c r="BH270" s="600"/>
      <c r="BI270" s="600"/>
      <c r="BJ270" s="600"/>
    </row>
    <row r="271" spans="1:74" s="586" customFormat="1" ht="18" hidden="1" customHeight="1">
      <c r="A271" s="578">
        <f t="shared" si="8"/>
        <v>0</v>
      </c>
      <c r="B271" s="614"/>
      <c r="C271" s="614" t="s">
        <v>405</v>
      </c>
      <c r="D271" s="614" t="s">
        <v>788</v>
      </c>
      <c r="E271" s="614"/>
      <c r="F271" s="612"/>
      <c r="G271" s="612"/>
      <c r="H271" s="612"/>
      <c r="I271" s="612"/>
      <c r="J271" s="612"/>
      <c r="K271" s="612"/>
      <c r="L271" s="612"/>
      <c r="M271" s="612"/>
      <c r="N271" s="612"/>
      <c r="O271" s="612"/>
      <c r="P271" s="612"/>
      <c r="Q271" s="615"/>
      <c r="R271" s="615"/>
      <c r="S271" s="615"/>
      <c r="T271" s="615"/>
      <c r="U271" s="615"/>
      <c r="V271" s="612"/>
      <c r="W271" s="616"/>
      <c r="X271" s="616"/>
      <c r="Y271" s="616"/>
      <c r="Z271" s="616"/>
      <c r="AA271" s="616"/>
      <c r="AB271" s="616"/>
      <c r="AC271" s="616"/>
      <c r="AD271" s="616"/>
      <c r="AE271" s="616"/>
      <c r="AF271" s="616"/>
      <c r="AG271" s="612"/>
      <c r="AH271" s="617"/>
      <c r="AI271" s="617"/>
      <c r="AJ271" s="617"/>
      <c r="AK271" s="617"/>
      <c r="AL271" s="618"/>
      <c r="AM271" s="618"/>
      <c r="AN271" s="618"/>
      <c r="AO271" s="618"/>
      <c r="AP271" s="618"/>
      <c r="AQ271" s="618"/>
      <c r="AR271" s="618"/>
      <c r="AS271" s="618"/>
      <c r="AT271" s="618"/>
      <c r="AU271" s="618"/>
      <c r="AV271" s="612"/>
      <c r="AW271" s="612"/>
      <c r="AX271" s="612"/>
      <c r="AY271" s="612"/>
      <c r="AZ271" s="613"/>
      <c r="BA271" s="600"/>
      <c r="BB271" s="600"/>
      <c r="BC271" s="600"/>
      <c r="BD271" s="600"/>
      <c r="BE271" s="600"/>
      <c r="BF271" s="600"/>
      <c r="BG271" s="600"/>
      <c r="BH271" s="600"/>
      <c r="BI271" s="600"/>
      <c r="BJ271" s="600"/>
      <c r="BK271" s="600"/>
      <c r="BL271" s="600"/>
      <c r="BM271" s="600"/>
      <c r="BN271" s="600"/>
      <c r="BO271" s="600"/>
      <c r="BP271" s="600"/>
      <c r="BQ271" s="600"/>
      <c r="BR271" s="600"/>
      <c r="BS271" s="600"/>
      <c r="BT271" s="600"/>
      <c r="BU271" s="600"/>
      <c r="BV271" s="600"/>
    </row>
    <row r="272" spans="1:74" s="586" customFormat="1" ht="18" hidden="1" customHeight="1">
      <c r="A272" s="578">
        <f t="shared" si="8"/>
        <v>0</v>
      </c>
      <c r="B272" s="614"/>
      <c r="C272" s="614"/>
      <c r="D272" s="587" t="s">
        <v>540</v>
      </c>
      <c r="E272" s="614" t="str">
        <f>CONCATENATE("식재된 ",S269," 는 활착이 안정된 상태로 신초발달이 양호함" )</f>
        <v>식재된 0 는 활착이 안정된 상태로 신초발달이 양호함</v>
      </c>
      <c r="F272" s="612"/>
      <c r="G272" s="612"/>
      <c r="H272" s="612"/>
      <c r="I272" s="612"/>
      <c r="J272" s="612"/>
      <c r="K272" s="612"/>
      <c r="L272" s="612"/>
      <c r="M272" s="612"/>
      <c r="N272" s="612"/>
      <c r="O272" s="612"/>
      <c r="P272" s="612"/>
      <c r="Q272" s="615"/>
      <c r="R272" s="615"/>
      <c r="S272" s="615"/>
      <c r="T272" s="615"/>
      <c r="U272" s="615"/>
      <c r="V272" s="612"/>
      <c r="W272" s="619"/>
      <c r="X272" s="616"/>
      <c r="Y272" s="616"/>
      <c r="Z272" s="616"/>
      <c r="AA272" s="619"/>
      <c r="AB272" s="616"/>
      <c r="AC272" s="616"/>
      <c r="AD272" s="616"/>
      <c r="AE272" s="619"/>
      <c r="AF272" s="616"/>
      <c r="AG272" s="612"/>
      <c r="AH272" s="617"/>
      <c r="AI272" s="617"/>
      <c r="AJ272" s="617"/>
      <c r="AK272" s="617"/>
      <c r="AL272" s="618"/>
      <c r="AM272" s="618"/>
      <c r="AN272" s="618"/>
      <c r="AO272" s="618"/>
      <c r="AP272" s="618"/>
      <c r="AQ272" s="618"/>
      <c r="AR272" s="618"/>
      <c r="AS272" s="618"/>
      <c r="AT272" s="618"/>
      <c r="AU272" s="618"/>
      <c r="AV272" s="612"/>
      <c r="AW272" s="612"/>
      <c r="AX272" s="612"/>
      <c r="AY272" s="612"/>
      <c r="AZ272" s="613"/>
      <c r="BC272" s="600"/>
      <c r="BD272" s="600"/>
      <c r="BE272" s="600"/>
      <c r="BF272" s="600"/>
      <c r="BG272" s="600"/>
      <c r="BH272" s="600"/>
      <c r="BI272" s="600"/>
      <c r="BJ272" s="600"/>
      <c r="BK272" s="600"/>
      <c r="BL272" s="600"/>
      <c r="BM272" s="600"/>
      <c r="BN272" s="600"/>
      <c r="BO272" s="600"/>
      <c r="BP272" s="600"/>
      <c r="BQ272" s="600"/>
      <c r="BR272" s="600"/>
      <c r="BS272" s="600"/>
      <c r="BT272" s="600"/>
      <c r="BU272" s="600"/>
      <c r="BV272" s="600"/>
    </row>
    <row r="273" spans="1:74" s="586" customFormat="1" ht="18" hidden="1" customHeight="1">
      <c r="A273" s="578">
        <f t="shared" si="8"/>
        <v>0</v>
      </c>
      <c r="B273" s="614"/>
      <c r="C273" s="614"/>
      <c r="D273" s="587" t="s">
        <v>540</v>
      </c>
      <c r="E273" s="614" t="s">
        <v>789</v>
      </c>
      <c r="F273" s="612"/>
      <c r="G273" s="612"/>
      <c r="H273" s="612"/>
      <c r="I273" s="612"/>
      <c r="J273" s="612"/>
      <c r="K273" s="612"/>
      <c r="L273" s="612"/>
      <c r="M273" s="612"/>
      <c r="N273" s="612"/>
      <c r="O273" s="612"/>
      <c r="P273" s="612"/>
      <c r="Q273" s="615"/>
      <c r="R273" s="615"/>
      <c r="S273" s="615"/>
      <c r="T273" s="615"/>
      <c r="U273" s="615"/>
      <c r="V273" s="612"/>
      <c r="W273" s="612"/>
      <c r="X273" s="612"/>
      <c r="Y273" s="612"/>
      <c r="Z273" s="612"/>
      <c r="AA273" s="612"/>
      <c r="AB273" s="612"/>
      <c r="AC273" s="612"/>
      <c r="AD273" s="612"/>
      <c r="AE273" s="612"/>
      <c r="AF273" s="612"/>
      <c r="AG273" s="612"/>
      <c r="AH273" s="617"/>
      <c r="AI273" s="617"/>
      <c r="AJ273" s="617"/>
      <c r="AK273" s="617"/>
      <c r="AL273" s="618"/>
      <c r="AM273" s="618"/>
      <c r="AN273" s="618"/>
      <c r="AO273" s="618"/>
      <c r="AP273" s="618"/>
      <c r="AQ273" s="618"/>
      <c r="AR273" s="618"/>
      <c r="AS273" s="618"/>
      <c r="AT273" s="618"/>
      <c r="AU273" s="618"/>
      <c r="AV273" s="612"/>
      <c r="AW273" s="612"/>
      <c r="AX273" s="612"/>
      <c r="AY273" s="612"/>
      <c r="AZ273" s="613"/>
      <c r="BA273" s="580"/>
      <c r="BB273" s="580"/>
      <c r="BC273" s="580"/>
      <c r="BD273" s="580"/>
      <c r="BE273" s="580"/>
      <c r="BF273" s="580"/>
      <c r="BG273" s="580"/>
      <c r="BH273" s="580"/>
      <c r="BI273" s="580"/>
      <c r="BJ273" s="580"/>
      <c r="BK273" s="601"/>
      <c r="BL273" s="601"/>
      <c r="BM273" s="601"/>
      <c r="BN273" s="601"/>
      <c r="BO273" s="601"/>
      <c r="BP273" s="601"/>
      <c r="BQ273" s="601"/>
      <c r="BR273" s="601"/>
      <c r="BS273" s="601"/>
      <c r="BT273" s="601"/>
      <c r="BU273" s="601"/>
      <c r="BV273" s="601"/>
    </row>
    <row r="274" spans="1:74" s="586" customFormat="1" ht="18" hidden="1" customHeight="1">
      <c r="A274" s="578">
        <f t="shared" si="8"/>
        <v>0</v>
      </c>
      <c r="B274" s="614"/>
      <c r="C274" s="614" t="s">
        <v>407</v>
      </c>
      <c r="D274" s="614" t="s">
        <v>790</v>
      </c>
      <c r="E274" s="614"/>
      <c r="F274" s="612"/>
      <c r="G274" s="612"/>
      <c r="H274" s="612"/>
      <c r="I274" s="612"/>
      <c r="J274" s="612"/>
      <c r="K274" s="612"/>
      <c r="L274" s="612"/>
      <c r="M274" s="612"/>
      <c r="N274" s="612"/>
      <c r="O274" s="612"/>
      <c r="P274" s="612"/>
      <c r="Q274" s="615"/>
      <c r="R274" s="615"/>
      <c r="S274" s="615"/>
      <c r="T274" s="615"/>
      <c r="U274" s="615"/>
      <c r="V274" s="612"/>
      <c r="W274" s="612"/>
      <c r="X274" s="612"/>
      <c r="Y274" s="612"/>
      <c r="Z274" s="612"/>
      <c r="AA274" s="612"/>
      <c r="AB274" s="612"/>
      <c r="AC274" s="612"/>
      <c r="AD274" s="612"/>
      <c r="AE274" s="612"/>
      <c r="AF274" s="612"/>
      <c r="AG274" s="612"/>
      <c r="AH274" s="617"/>
      <c r="AI274" s="617"/>
      <c r="AJ274" s="617"/>
      <c r="AK274" s="617"/>
      <c r="AL274" s="618"/>
      <c r="AM274" s="618"/>
      <c r="AN274" s="618"/>
      <c r="AO274" s="618"/>
      <c r="AP274" s="618"/>
      <c r="AQ274" s="618"/>
      <c r="AR274" s="618"/>
      <c r="AS274" s="618"/>
      <c r="AT274" s="618"/>
      <c r="AU274" s="618"/>
      <c r="AV274" s="612"/>
      <c r="AW274" s="612"/>
      <c r="AX274" s="612"/>
      <c r="AY274" s="612"/>
      <c r="AZ274" s="613"/>
      <c r="BK274" s="600"/>
      <c r="BL274" s="600"/>
      <c r="BM274" s="600"/>
      <c r="BN274" s="600"/>
      <c r="BO274" s="600"/>
      <c r="BP274" s="600"/>
      <c r="BQ274" s="600"/>
      <c r="BR274" s="600"/>
      <c r="BS274" s="600"/>
      <c r="BT274" s="600"/>
      <c r="BU274" s="600"/>
      <c r="BV274" s="600"/>
    </row>
    <row r="275" spans="1:74" s="586" customFormat="1" ht="18" hidden="1" customHeight="1">
      <c r="A275" s="578">
        <f t="shared" si="8"/>
        <v>0</v>
      </c>
      <c r="B275" s="614"/>
      <c r="C275" s="614"/>
      <c r="D275" s="587" t="s">
        <v>540</v>
      </c>
      <c r="E275" s="614" t="str">
        <f>CONCATENATE("제거대상식생은 ",'6-3표준조사(5)'!S385,"이며, 근주에서 올라온 맹아가 불규칙하게 분포한다.")</f>
        <v>제거대상식생은 이며, 근주에서 올라온 맹아가 불규칙하게 분포한다.</v>
      </c>
      <c r="F275" s="612"/>
      <c r="G275" s="612"/>
      <c r="H275" s="612"/>
      <c r="I275" s="612"/>
      <c r="J275" s="612"/>
      <c r="K275" s="612"/>
      <c r="L275" s="612"/>
      <c r="M275" s="612"/>
      <c r="N275" s="612"/>
      <c r="O275" s="612"/>
      <c r="P275" s="612"/>
      <c r="Q275" s="615"/>
      <c r="R275" s="615"/>
      <c r="S275" s="615"/>
      <c r="T275" s="615"/>
      <c r="U275" s="615"/>
      <c r="V275" s="612"/>
      <c r="W275" s="612"/>
      <c r="X275" s="612"/>
      <c r="Y275" s="612"/>
      <c r="Z275" s="612"/>
      <c r="AA275" s="612"/>
      <c r="AB275" s="612"/>
      <c r="AC275" s="612"/>
      <c r="AD275" s="612"/>
      <c r="AE275" s="612"/>
      <c r="AF275" s="612"/>
      <c r="AG275" s="612"/>
      <c r="AH275" s="617"/>
      <c r="AI275" s="617"/>
      <c r="AJ275" s="617"/>
      <c r="AK275" s="617"/>
      <c r="AL275" s="618"/>
      <c r="AM275" s="618"/>
      <c r="AN275" s="618"/>
      <c r="AO275" s="618"/>
      <c r="AP275" s="618"/>
      <c r="AQ275" s="618"/>
      <c r="AR275" s="618"/>
      <c r="AS275" s="618"/>
      <c r="AT275" s="618"/>
      <c r="AU275" s="618"/>
      <c r="AV275" s="612"/>
      <c r="AW275" s="612"/>
      <c r="AX275" s="612"/>
      <c r="AY275" s="612"/>
      <c r="AZ275" s="613"/>
      <c r="BK275" s="600"/>
      <c r="BL275" s="600"/>
      <c r="BM275" s="600"/>
      <c r="BN275" s="600"/>
      <c r="BO275" s="600"/>
      <c r="BP275" s="600"/>
      <c r="BQ275" s="600"/>
      <c r="BR275" s="600"/>
      <c r="BS275" s="600"/>
      <c r="BT275" s="600"/>
      <c r="BU275" s="600"/>
      <c r="BV275" s="600"/>
    </row>
    <row r="276" spans="1:74" s="586" customFormat="1" ht="18" hidden="1" customHeight="1">
      <c r="A276" s="578">
        <f t="shared" si="8"/>
        <v>0</v>
      </c>
      <c r="B276" s="614"/>
      <c r="C276" s="614"/>
      <c r="D276" s="587" t="s">
        <v>540</v>
      </c>
      <c r="E276" s="614" t="str">
        <f>CONCATENATE("조림목이 자연발생 식생과 경재하고 있으며 조림목의 ",AQ269,"하다." )</f>
        <v>조림목이 자연발생 식생과 경재하고 있으며 조림목의 0하다.</v>
      </c>
      <c r="F276" s="612"/>
      <c r="G276" s="612"/>
      <c r="H276" s="612"/>
      <c r="I276" s="612"/>
      <c r="J276" s="612"/>
      <c r="K276" s="612"/>
      <c r="L276" s="612"/>
      <c r="M276" s="612"/>
      <c r="N276" s="612"/>
      <c r="O276" s="612"/>
      <c r="P276" s="612"/>
      <c r="Q276" s="612"/>
      <c r="R276" s="612"/>
      <c r="S276" s="612"/>
      <c r="T276" s="612"/>
      <c r="U276" s="612"/>
      <c r="V276" s="612"/>
      <c r="W276" s="612"/>
      <c r="X276" s="612"/>
      <c r="Y276" s="612"/>
      <c r="Z276" s="612"/>
      <c r="AA276" s="612"/>
      <c r="AB276" s="612"/>
      <c r="AC276" s="612"/>
      <c r="AD276" s="612"/>
      <c r="AE276" s="612"/>
      <c r="AF276" s="612"/>
      <c r="AG276" s="612"/>
      <c r="AH276" s="617"/>
      <c r="AI276" s="617"/>
      <c r="AJ276" s="617"/>
      <c r="AK276" s="617"/>
      <c r="AL276" s="618"/>
      <c r="AM276" s="618"/>
      <c r="AN276" s="618"/>
      <c r="AO276" s="618"/>
      <c r="AP276" s="618"/>
      <c r="AQ276" s="618"/>
      <c r="AR276" s="618"/>
      <c r="AS276" s="618"/>
      <c r="AT276" s="618"/>
      <c r="AU276" s="618"/>
      <c r="AV276" s="612"/>
      <c r="AW276" s="612"/>
      <c r="AX276" s="612"/>
      <c r="AY276" s="612"/>
      <c r="AZ276" s="613"/>
      <c r="BK276" s="600"/>
      <c r="BL276" s="600"/>
      <c r="BM276" s="600"/>
      <c r="BN276" s="600"/>
      <c r="BO276" s="600"/>
      <c r="BP276" s="600"/>
      <c r="BQ276" s="600"/>
      <c r="BR276" s="600"/>
      <c r="BS276" s="600"/>
      <c r="BT276" s="600"/>
      <c r="BU276" s="600"/>
      <c r="BV276" s="600"/>
    </row>
    <row r="277" spans="1:74" s="586" customFormat="1" ht="13.5" hidden="1" customHeight="1">
      <c r="A277" s="578">
        <f t="shared" si="8"/>
        <v>0</v>
      </c>
      <c r="B277" s="620"/>
      <c r="C277" s="620"/>
      <c r="D277" s="620"/>
      <c r="E277" s="620"/>
      <c r="F277" s="595"/>
      <c r="G277" s="595"/>
      <c r="H277" s="595"/>
      <c r="I277" s="595"/>
      <c r="J277" s="621"/>
      <c r="K277" s="621"/>
      <c r="L277" s="621"/>
      <c r="M277" s="621"/>
      <c r="N277" s="621"/>
      <c r="O277" s="621"/>
      <c r="P277" s="621"/>
      <c r="Q277" s="622"/>
      <c r="R277" s="622"/>
      <c r="S277" s="622"/>
      <c r="T277" s="622"/>
      <c r="U277" s="622"/>
      <c r="V277" s="612"/>
      <c r="W277" s="612"/>
      <c r="X277" s="612"/>
      <c r="Y277" s="612"/>
      <c r="Z277" s="612"/>
      <c r="AA277" s="612"/>
      <c r="AB277" s="612"/>
      <c r="AC277" s="612"/>
      <c r="AD277" s="612"/>
      <c r="AE277" s="612"/>
      <c r="AF277" s="612"/>
      <c r="AG277" s="612"/>
      <c r="AH277" s="623"/>
      <c r="AI277" s="623"/>
      <c r="AJ277" s="623"/>
      <c r="AK277" s="623"/>
      <c r="AL277" s="624"/>
      <c r="AM277" s="624"/>
      <c r="AN277" s="624"/>
      <c r="AO277" s="624"/>
      <c r="AP277" s="624"/>
      <c r="AQ277" s="624"/>
      <c r="AR277" s="624"/>
      <c r="AS277" s="624"/>
      <c r="AT277" s="624"/>
      <c r="AU277" s="624"/>
      <c r="AV277" s="595"/>
      <c r="AW277" s="595"/>
      <c r="AX277" s="595"/>
      <c r="AY277" s="595"/>
      <c r="AZ277" s="613"/>
      <c r="BK277" s="600"/>
      <c r="BL277" s="600"/>
      <c r="BM277" s="600"/>
      <c r="BN277" s="600"/>
      <c r="BO277" s="600"/>
      <c r="BP277" s="600"/>
      <c r="BQ277" s="600"/>
      <c r="BR277" s="600"/>
      <c r="BS277" s="600"/>
      <c r="BT277" s="600"/>
      <c r="BU277" s="600"/>
      <c r="BV277" s="600"/>
    </row>
    <row r="278" spans="1:74" s="601" customFormat="1" ht="19.5" hidden="1" customHeight="1">
      <c r="A278" s="578">
        <f t="shared" si="8"/>
        <v>0</v>
      </c>
      <c r="B278" s="2116" t="s">
        <v>791</v>
      </c>
      <c r="C278" s="2116"/>
      <c r="D278" s="2116"/>
      <c r="E278" s="2116"/>
      <c r="F278" s="2116"/>
      <c r="G278" s="2116"/>
      <c r="H278" s="2116"/>
      <c r="I278" s="2116"/>
      <c r="J278" s="2116"/>
      <c r="K278" s="2116"/>
      <c r="L278" s="2116"/>
      <c r="M278" s="2116"/>
      <c r="N278" s="2116"/>
      <c r="O278" s="2116"/>
      <c r="P278" s="2116"/>
      <c r="Q278" s="2116"/>
      <c r="R278" s="2116"/>
      <c r="S278" s="2116"/>
      <c r="T278" s="2116"/>
      <c r="U278" s="2116"/>
      <c r="V278" s="2116"/>
      <c r="W278" s="2116"/>
      <c r="X278" s="2116"/>
      <c r="Y278" s="2116"/>
      <c r="Z278" s="2116"/>
      <c r="AA278" s="2116"/>
      <c r="AB278" s="2116"/>
      <c r="AC278" s="2116"/>
      <c r="AD278" s="2116"/>
      <c r="AE278" s="2116"/>
      <c r="AF278" s="2116"/>
      <c r="AG278" s="2116"/>
      <c r="AH278" s="2116"/>
      <c r="AI278" s="2116"/>
      <c r="AJ278" s="2116"/>
      <c r="AK278" s="2116"/>
      <c r="AL278" s="2116"/>
      <c r="AM278" s="2116"/>
      <c r="AN278" s="2116"/>
      <c r="AO278" s="2116"/>
      <c r="AP278" s="2116"/>
      <c r="AQ278" s="2116"/>
      <c r="AR278" s="2116"/>
      <c r="AS278" s="2116"/>
      <c r="AT278" s="2116"/>
      <c r="AU278" s="2116"/>
      <c r="AV278" s="2116"/>
      <c r="AW278" s="2116"/>
      <c r="AX278" s="2116"/>
      <c r="AY278" s="2116"/>
      <c r="AZ278" s="625"/>
      <c r="BB278" s="600"/>
      <c r="BC278" s="600"/>
      <c r="BD278" s="600"/>
      <c r="BE278" s="600"/>
      <c r="BF278" s="600"/>
      <c r="BG278" s="600"/>
      <c r="BH278" s="600"/>
      <c r="BI278" s="600"/>
      <c r="BJ278" s="600"/>
      <c r="BK278" s="600"/>
      <c r="BL278" s="600"/>
      <c r="BM278" s="600"/>
      <c r="BN278" s="600"/>
      <c r="BO278" s="600"/>
      <c r="BP278" s="600"/>
      <c r="BQ278" s="600"/>
      <c r="BR278" s="600"/>
      <c r="BS278" s="600"/>
      <c r="BT278" s="600"/>
      <c r="BU278" s="600"/>
      <c r="BV278" s="600"/>
    </row>
    <row r="279" spans="1:74" s="601" customFormat="1" ht="18" hidden="1" customHeight="1">
      <c r="A279" s="578">
        <f t="shared" si="8"/>
        <v>0</v>
      </c>
      <c r="B279" s="1230"/>
      <c r="C279" s="587" t="s">
        <v>772</v>
      </c>
      <c r="D279" s="588" t="s">
        <v>793</v>
      </c>
      <c r="E279" s="588"/>
      <c r="F279" s="588"/>
      <c r="G279" s="588"/>
      <c r="H279" s="588"/>
      <c r="I279" s="588"/>
      <c r="J279" s="627"/>
      <c r="K279" s="627"/>
      <c r="L279" s="627"/>
      <c r="M279" s="627"/>
      <c r="N279" s="627"/>
      <c r="O279" s="627"/>
      <c r="P279" s="627"/>
      <c r="Q279" s="627"/>
      <c r="R279" s="627"/>
      <c r="S279" s="627"/>
      <c r="T279" s="627"/>
      <c r="U279" s="627"/>
      <c r="V279" s="627"/>
      <c r="W279" s="627"/>
      <c r="X279" s="627"/>
      <c r="Y279" s="627"/>
      <c r="Z279" s="627"/>
      <c r="AA279" s="627"/>
      <c r="AB279" s="627"/>
      <c r="AC279" s="627"/>
      <c r="AD279" s="627"/>
      <c r="AE279" s="627"/>
      <c r="AF279" s="627"/>
      <c r="AG279" s="627"/>
      <c r="AH279" s="627"/>
      <c r="AI279" s="627"/>
      <c r="AJ279" s="627"/>
      <c r="AK279" s="627"/>
      <c r="AL279" s="627"/>
      <c r="AM279" s="627"/>
      <c r="AN279" s="627"/>
      <c r="AO279" s="627"/>
      <c r="AP279" s="627"/>
      <c r="AQ279" s="627"/>
      <c r="AR279" s="627"/>
      <c r="AS279" s="627"/>
      <c r="AT279" s="627"/>
      <c r="AU279" s="627"/>
      <c r="AV279" s="627"/>
      <c r="AW279" s="627"/>
      <c r="AX279" s="627"/>
      <c r="AY279" s="627"/>
      <c r="AZ279" s="625"/>
      <c r="BB279" s="600"/>
      <c r="BC279" s="600"/>
      <c r="BD279" s="600"/>
      <c r="BE279" s="600"/>
      <c r="BF279" s="600"/>
      <c r="BG279" s="600"/>
      <c r="BH279" s="600"/>
      <c r="BI279" s="600"/>
      <c r="BJ279" s="600"/>
      <c r="BK279" s="600"/>
      <c r="BL279" s="600"/>
      <c r="BM279" s="600"/>
      <c r="BN279" s="600"/>
      <c r="BO279" s="600"/>
      <c r="BP279" s="600"/>
      <c r="BQ279" s="600"/>
      <c r="BR279" s="600"/>
      <c r="BS279" s="600"/>
      <c r="BT279" s="600"/>
      <c r="BU279" s="600"/>
      <c r="BV279" s="600"/>
    </row>
    <row r="280" spans="1:74" s="600" customFormat="1" ht="18" hidden="1" customHeight="1">
      <c r="A280" s="578">
        <f t="shared" si="8"/>
        <v>0</v>
      </c>
      <c r="B280" s="587"/>
      <c r="C280" s="587"/>
      <c r="D280" s="587" t="s">
        <v>540</v>
      </c>
      <c r="E280" s="588" t="str">
        <f>CONCATENATE("조림목이 정상적으로 생육하기 위해서는 조림목을 제외한 모든 식생을 제거하여야 하므로 ",AO253,"로 적용한다.")</f>
        <v>조림목이 정상적으로 생육하기 위해서는 조림목을 제외한 모든 식생을 제거하여야 하므로 0로 적용한다.</v>
      </c>
      <c r="F280" s="588"/>
      <c r="G280" s="588"/>
      <c r="H280" s="588"/>
      <c r="I280" s="588"/>
      <c r="J280" s="589"/>
      <c r="K280" s="588"/>
      <c r="L280" s="588"/>
      <c r="M280" s="588"/>
      <c r="N280" s="588"/>
      <c r="O280" s="588"/>
      <c r="P280" s="588"/>
      <c r="Q280" s="588"/>
      <c r="R280" s="588"/>
      <c r="S280" s="588"/>
      <c r="T280" s="588"/>
      <c r="U280" s="588"/>
      <c r="V280" s="588"/>
      <c r="W280" s="588"/>
      <c r="X280" s="588"/>
      <c r="Y280" s="588"/>
      <c r="Z280" s="588"/>
      <c r="AA280" s="588"/>
      <c r="AB280" s="588"/>
      <c r="AC280" s="588"/>
      <c r="AD280" s="588"/>
      <c r="AE280" s="588"/>
      <c r="AF280" s="588"/>
      <c r="AG280" s="588"/>
      <c r="AH280" s="588"/>
      <c r="AI280" s="588"/>
      <c r="AJ280" s="588"/>
      <c r="AK280" s="588"/>
      <c r="AL280" s="588"/>
      <c r="AM280" s="588"/>
      <c r="AN280" s="588"/>
      <c r="AO280" s="588"/>
      <c r="AP280" s="588"/>
      <c r="AQ280" s="588"/>
      <c r="AR280" s="588"/>
      <c r="AS280" s="588"/>
      <c r="AT280" s="588"/>
      <c r="AU280" s="588"/>
      <c r="AV280" s="588"/>
      <c r="AW280" s="588"/>
      <c r="AX280" s="588"/>
      <c r="AY280" s="588"/>
      <c r="AZ280" s="628"/>
      <c r="BB280" s="601"/>
      <c r="BC280" s="601"/>
      <c r="BD280" s="601"/>
      <c r="BE280" s="601"/>
      <c r="BF280" s="601"/>
      <c r="BG280" s="601"/>
      <c r="BH280" s="601"/>
      <c r="BI280" s="601"/>
      <c r="BJ280" s="601"/>
      <c r="BK280" s="601"/>
      <c r="BL280" s="601"/>
      <c r="BM280" s="601"/>
      <c r="BN280" s="601"/>
      <c r="BO280" s="601"/>
      <c r="BP280" s="601"/>
      <c r="BQ280" s="601"/>
      <c r="BR280" s="601"/>
      <c r="BS280" s="601"/>
      <c r="BT280" s="601"/>
      <c r="BU280" s="601"/>
      <c r="BV280" s="601"/>
    </row>
    <row r="281" spans="1:74" s="600" customFormat="1" ht="18" hidden="1" customHeight="1">
      <c r="A281" s="578">
        <f t="shared" si="8"/>
        <v>0</v>
      </c>
      <c r="B281" s="587"/>
      <c r="C281" s="587" t="s">
        <v>405</v>
      </c>
      <c r="D281" s="588" t="s">
        <v>795</v>
      </c>
      <c r="E281" s="588"/>
      <c r="F281" s="588"/>
      <c r="G281" s="588"/>
      <c r="H281" s="588"/>
      <c r="I281" s="588"/>
      <c r="J281" s="588"/>
      <c r="K281" s="588"/>
      <c r="L281" s="588"/>
      <c r="M281" s="588"/>
      <c r="N281" s="588"/>
      <c r="O281" s="588"/>
      <c r="P281" s="588"/>
      <c r="Q281" s="588"/>
      <c r="R281" s="588"/>
      <c r="S281" s="588"/>
      <c r="T281" s="588"/>
      <c r="U281" s="588"/>
      <c r="V281" s="588"/>
      <c r="W281" s="588"/>
      <c r="X281" s="588"/>
      <c r="Y281" s="588"/>
      <c r="Z281" s="588"/>
      <c r="AA281" s="588"/>
      <c r="AB281" s="588"/>
      <c r="AC281" s="588"/>
      <c r="AD281" s="588"/>
      <c r="AE281" s="588"/>
      <c r="AF281" s="588"/>
      <c r="AG281" s="588"/>
      <c r="AH281" s="588"/>
      <c r="AI281" s="588"/>
      <c r="AJ281" s="588"/>
      <c r="AK281" s="588"/>
      <c r="AL281" s="588"/>
      <c r="AM281" s="588"/>
      <c r="AN281" s="588"/>
      <c r="AO281" s="588"/>
      <c r="AP281" s="588"/>
      <c r="AQ281" s="588"/>
      <c r="AR281" s="588"/>
      <c r="AS281" s="588"/>
      <c r="AT281" s="588"/>
      <c r="AU281" s="588"/>
      <c r="AV281" s="588"/>
      <c r="AW281" s="588"/>
      <c r="AX281" s="588"/>
      <c r="AY281" s="588"/>
      <c r="AZ281" s="628"/>
    </row>
    <row r="282" spans="1:74" s="600" customFormat="1" ht="18" hidden="1" customHeight="1">
      <c r="A282" s="578">
        <f t="shared" si="8"/>
        <v>0</v>
      </c>
      <c r="B282" s="587"/>
      <c r="C282" s="2111" t="s">
        <v>796</v>
      </c>
      <c r="D282" s="2111"/>
      <c r="E282" s="2111"/>
      <c r="F282" s="2111"/>
      <c r="G282" s="2111"/>
      <c r="H282" s="2111"/>
      <c r="I282" s="2111"/>
      <c r="J282" s="2111"/>
      <c r="K282" s="2111"/>
      <c r="L282" s="2111"/>
      <c r="M282" s="2111"/>
      <c r="N282" s="2111"/>
      <c r="O282" s="2111"/>
      <c r="P282" s="2111"/>
      <c r="Q282" s="2111"/>
      <c r="R282" s="2111"/>
      <c r="S282" s="2111"/>
      <c r="T282" s="2111"/>
      <c r="U282" s="2111"/>
      <c r="V282" s="2111"/>
      <c r="W282" s="2111"/>
      <c r="X282" s="2111"/>
      <c r="Y282" s="2111"/>
      <c r="Z282" s="2111"/>
      <c r="AA282" s="2111" t="s">
        <v>797</v>
      </c>
      <c r="AB282" s="2111"/>
      <c r="AC282" s="2111"/>
      <c r="AD282" s="2111"/>
      <c r="AE282" s="2111"/>
      <c r="AF282" s="2111"/>
      <c r="AG282" s="2111"/>
      <c r="AH282" s="2111"/>
      <c r="AI282" s="2111"/>
      <c r="AJ282" s="2111"/>
      <c r="AK282" s="2111"/>
      <c r="AL282" s="2111"/>
      <c r="AM282" s="2111"/>
      <c r="AN282" s="2111"/>
      <c r="AO282" s="2111"/>
      <c r="AP282" s="2111"/>
      <c r="AQ282" s="2111"/>
      <c r="AR282" s="2111"/>
      <c r="AS282" s="2111"/>
      <c r="AT282" s="2111"/>
      <c r="AU282" s="2111"/>
      <c r="AV282" s="2111"/>
      <c r="AW282" s="2111"/>
      <c r="AX282" s="2111"/>
      <c r="AY282" s="587"/>
      <c r="AZ282" s="586"/>
    </row>
    <row r="283" spans="1:74" s="586" customFormat="1" ht="18" hidden="1" customHeight="1">
      <c r="A283" s="578">
        <f t="shared" si="8"/>
        <v>0</v>
      </c>
      <c r="B283" s="629"/>
      <c r="C283" s="2111" t="s">
        <v>798</v>
      </c>
      <c r="D283" s="2111"/>
      <c r="E283" s="2111"/>
      <c r="F283" s="2111"/>
      <c r="G283" s="2111"/>
      <c r="H283" s="2111"/>
      <c r="I283" s="2111"/>
      <c r="J283" s="2111"/>
      <c r="K283" s="2111" t="s">
        <v>799</v>
      </c>
      <c r="L283" s="2111"/>
      <c r="M283" s="2111"/>
      <c r="N283" s="2111"/>
      <c r="O283" s="2111"/>
      <c r="P283" s="2111"/>
      <c r="Q283" s="2111"/>
      <c r="R283" s="2111"/>
      <c r="S283" s="2111" t="s">
        <v>800</v>
      </c>
      <c r="T283" s="2111"/>
      <c r="U283" s="2111"/>
      <c r="V283" s="2111"/>
      <c r="W283" s="2111"/>
      <c r="X283" s="2111"/>
      <c r="Y283" s="2111"/>
      <c r="Z283" s="2111"/>
      <c r="AA283" s="2111" t="s">
        <v>572</v>
      </c>
      <c r="AB283" s="2111"/>
      <c r="AC283" s="2111"/>
      <c r="AD283" s="2111"/>
      <c r="AE283" s="2111"/>
      <c r="AF283" s="2111"/>
      <c r="AG283" s="2111"/>
      <c r="AH283" s="2111"/>
      <c r="AI283" s="2111" t="s">
        <v>573</v>
      </c>
      <c r="AJ283" s="2111"/>
      <c r="AK283" s="2111"/>
      <c r="AL283" s="2111"/>
      <c r="AM283" s="2111"/>
      <c r="AN283" s="2111"/>
      <c r="AO283" s="2111"/>
      <c r="AP283" s="2111"/>
      <c r="AQ283" s="2111" t="s">
        <v>574</v>
      </c>
      <c r="AR283" s="2111"/>
      <c r="AS283" s="2111"/>
      <c r="AT283" s="2111"/>
      <c r="AU283" s="2111"/>
      <c r="AV283" s="2111"/>
      <c r="AW283" s="2111"/>
      <c r="AX283" s="2111"/>
      <c r="AY283" s="629"/>
      <c r="AZ283" s="585"/>
      <c r="BB283" s="600"/>
      <c r="BC283" s="600"/>
      <c r="BD283" s="600"/>
      <c r="BE283" s="600"/>
      <c r="BF283" s="600"/>
      <c r="BG283" s="600"/>
      <c r="BH283" s="600"/>
      <c r="BI283" s="600"/>
      <c r="BJ283" s="600"/>
      <c r="BK283" s="600"/>
      <c r="BL283" s="600"/>
      <c r="BM283" s="600"/>
      <c r="BN283" s="600"/>
      <c r="BO283" s="600"/>
      <c r="BP283" s="600"/>
      <c r="BQ283" s="600"/>
      <c r="BR283" s="600"/>
      <c r="BS283" s="600"/>
      <c r="BT283" s="600"/>
      <c r="BU283" s="600"/>
      <c r="BV283" s="600"/>
    </row>
    <row r="284" spans="1:74" s="580" customFormat="1" ht="18" hidden="1" customHeight="1">
      <c r="A284" s="578">
        <f t="shared" si="8"/>
        <v>0</v>
      </c>
      <c r="B284" s="612"/>
      <c r="C284" s="2111" t="s">
        <v>536</v>
      </c>
      <c r="D284" s="2111"/>
      <c r="E284" s="2111"/>
      <c r="F284" s="2111"/>
      <c r="G284" s="2111"/>
      <c r="H284" s="2111"/>
      <c r="I284" s="2111"/>
      <c r="J284" s="2111"/>
      <c r="K284" s="2111" t="s">
        <v>805</v>
      </c>
      <c r="L284" s="2111"/>
      <c r="M284" s="2111"/>
      <c r="N284" s="2111"/>
      <c r="O284" s="2111"/>
      <c r="P284" s="2111"/>
      <c r="Q284" s="2111"/>
      <c r="R284" s="2111"/>
      <c r="S284" s="2112" t="e">
        <f>AA269</f>
        <v>#DIV/0!</v>
      </c>
      <c r="T284" s="2112"/>
      <c r="U284" s="2112"/>
      <c r="V284" s="2112"/>
      <c r="W284" s="2112"/>
      <c r="X284" s="2112"/>
      <c r="Y284" s="2112"/>
      <c r="Z284" s="2112"/>
      <c r="AA284" s="2113" t="str">
        <f>'6-3표준조사(5)'!P381</f>
        <v>완 (15˚ 이하)</v>
      </c>
      <c r="AB284" s="2113"/>
      <c r="AC284" s="2113"/>
      <c r="AD284" s="2113"/>
      <c r="AE284" s="2113"/>
      <c r="AF284" s="2113"/>
      <c r="AG284" s="2113"/>
      <c r="AH284" s="2113"/>
      <c r="AI284" s="2113" t="str">
        <f>'6-3표준조사(5)'!Q381</f>
        <v>개소당5ha이상</v>
      </c>
      <c r="AJ284" s="2113"/>
      <c r="AK284" s="2113"/>
      <c r="AL284" s="2113"/>
      <c r="AM284" s="2113"/>
      <c r="AN284" s="2113"/>
      <c r="AO284" s="2113"/>
      <c r="AP284" s="2113"/>
      <c r="AQ284" s="2113">
        <f>'6-3표준조사(5)'!R381</f>
        <v>0</v>
      </c>
      <c r="AR284" s="2113"/>
      <c r="AS284" s="2113"/>
      <c r="AT284" s="2113"/>
      <c r="AU284" s="2113"/>
      <c r="AV284" s="2113"/>
      <c r="AW284" s="2113"/>
      <c r="AX284" s="2113"/>
      <c r="AY284" s="612"/>
      <c r="AZ284" s="613"/>
    </row>
    <row r="285" spans="1:74" s="586" customFormat="1" ht="18" hidden="1" customHeight="1">
      <c r="A285" s="578">
        <f t="shared" si="8"/>
        <v>0</v>
      </c>
      <c r="B285" s="612"/>
      <c r="C285" s="2111" t="s">
        <v>538</v>
      </c>
      <c r="D285" s="2111"/>
      <c r="E285" s="2111"/>
      <c r="F285" s="2111"/>
      <c r="G285" s="2111"/>
      <c r="H285" s="2111"/>
      <c r="I285" s="2111"/>
      <c r="J285" s="2111"/>
      <c r="K285" s="2111" t="s">
        <v>807</v>
      </c>
      <c r="L285" s="2111"/>
      <c r="M285" s="2111"/>
      <c r="N285" s="2111"/>
      <c r="O285" s="2111"/>
      <c r="P285" s="2111"/>
      <c r="Q285" s="2111"/>
      <c r="R285" s="2111"/>
      <c r="S285" s="2115">
        <f>K269</f>
        <v>0</v>
      </c>
      <c r="T285" s="2115"/>
      <c r="U285" s="2115"/>
      <c r="V285" s="2115"/>
      <c r="W285" s="2115"/>
      <c r="X285" s="2115"/>
      <c r="Y285" s="2115"/>
      <c r="Z285" s="2115"/>
      <c r="AA285" s="2114"/>
      <c r="AB285" s="2114"/>
      <c r="AC285" s="2114"/>
      <c r="AD285" s="2114"/>
      <c r="AE285" s="2114"/>
      <c r="AF285" s="2114"/>
      <c r="AG285" s="2114"/>
      <c r="AH285" s="2114"/>
      <c r="AI285" s="2114"/>
      <c r="AJ285" s="2114"/>
      <c r="AK285" s="2114"/>
      <c r="AL285" s="2114"/>
      <c r="AM285" s="2114"/>
      <c r="AN285" s="2114"/>
      <c r="AO285" s="2114"/>
      <c r="AP285" s="2114"/>
      <c r="AQ285" s="2114"/>
      <c r="AR285" s="2114"/>
      <c r="AS285" s="2114"/>
      <c r="AT285" s="2114"/>
      <c r="AU285" s="2114"/>
      <c r="AV285" s="2114"/>
      <c r="AW285" s="2114"/>
      <c r="AX285" s="2114"/>
      <c r="AY285" s="612"/>
      <c r="AZ285" s="613"/>
    </row>
    <row r="286" spans="1:74" s="586" customFormat="1" ht="18" hidden="1" customHeight="1">
      <c r="A286" s="578">
        <f t="shared" si="8"/>
        <v>0</v>
      </c>
      <c r="B286" s="630"/>
      <c r="C286" s="630" t="s">
        <v>407</v>
      </c>
      <c r="D286" s="630" t="s">
        <v>536</v>
      </c>
      <c r="E286" s="630"/>
      <c r="F286" s="630"/>
      <c r="G286" s="631"/>
      <c r="H286" s="631"/>
      <c r="I286" s="631"/>
      <c r="J286" s="631"/>
      <c r="K286" s="631"/>
      <c r="L286" s="618"/>
      <c r="M286" s="618"/>
      <c r="N286" s="618"/>
      <c r="O286" s="618"/>
      <c r="P286" s="618"/>
      <c r="Q286" s="632"/>
      <c r="R286" s="632"/>
      <c r="S286" s="632"/>
      <c r="T286" s="632"/>
      <c r="U286" s="632"/>
      <c r="V286" s="612"/>
      <c r="W286" s="612"/>
      <c r="X286" s="612"/>
      <c r="Y286" s="612"/>
      <c r="Z286" s="633"/>
      <c r="AA286" s="612"/>
      <c r="AB286" s="612"/>
      <c r="AC286" s="612"/>
      <c r="AD286" s="634"/>
      <c r="AE286" s="612"/>
      <c r="AF286" s="612"/>
      <c r="AG286" s="612"/>
      <c r="AH286" s="635"/>
      <c r="AI286" s="635"/>
      <c r="AJ286" s="635"/>
      <c r="AK286" s="635"/>
      <c r="AL286" s="635"/>
      <c r="AM286" s="635"/>
      <c r="AN286" s="635"/>
      <c r="AO286" s="635"/>
      <c r="AP286" s="635"/>
      <c r="AQ286" s="636"/>
      <c r="AR286" s="636"/>
      <c r="AS286" s="636"/>
      <c r="AT286" s="636"/>
      <c r="AU286" s="637"/>
      <c r="AV286" s="637"/>
      <c r="AW286" s="637"/>
      <c r="AX286" s="637"/>
      <c r="AY286" s="637"/>
      <c r="AZ286" s="638"/>
    </row>
    <row r="287" spans="1:74" s="586" customFormat="1" ht="18" hidden="1" customHeight="1">
      <c r="A287" s="578">
        <f t="shared" si="8"/>
        <v>0</v>
      </c>
      <c r="B287" s="587"/>
      <c r="C287" s="587"/>
      <c r="D287" s="587" t="s">
        <v>540</v>
      </c>
      <c r="E287" s="587" t="s">
        <v>809</v>
      </c>
      <c r="F287" s="587"/>
      <c r="G287" s="587"/>
      <c r="H287" s="587"/>
      <c r="I287" s="587"/>
      <c r="J287" s="634"/>
      <c r="K287" s="634"/>
      <c r="L287" s="634"/>
      <c r="M287" s="634"/>
      <c r="N287" s="587"/>
      <c r="O287" s="587"/>
      <c r="P287" s="587"/>
      <c r="Q287" s="587"/>
      <c r="R287" s="587"/>
      <c r="S287" s="587"/>
      <c r="T287" s="632"/>
      <c r="U287" s="632"/>
      <c r="V287" s="632"/>
      <c r="W287" s="632"/>
      <c r="X287" s="587"/>
      <c r="Y287" s="587"/>
      <c r="Z287" s="587"/>
      <c r="AA287" s="587"/>
      <c r="AB287" s="632"/>
      <c r="AC287" s="632"/>
      <c r="AD287" s="632"/>
      <c r="AE287" s="632"/>
      <c r="AF287" s="587"/>
      <c r="AG287" s="587"/>
      <c r="AH287" s="587"/>
      <c r="AI287" s="587"/>
      <c r="AJ287" s="587"/>
      <c r="AK287" s="587"/>
      <c r="AL287" s="587"/>
      <c r="AM287" s="587"/>
      <c r="AN287" s="587"/>
      <c r="AO287" s="587"/>
      <c r="AP287" s="587"/>
      <c r="AQ287" s="587"/>
      <c r="AR287" s="587"/>
      <c r="AS287" s="587"/>
      <c r="AT287" s="587"/>
      <c r="AU287" s="587"/>
      <c r="AV287" s="587"/>
      <c r="AW287" s="587"/>
      <c r="AX287" s="587"/>
      <c r="AY287" s="587"/>
    </row>
    <row r="288" spans="1:74" s="600" customFormat="1" ht="18" hidden="1" customHeight="1">
      <c r="A288" s="578">
        <f t="shared" si="8"/>
        <v>0</v>
      </c>
      <c r="B288" s="587"/>
      <c r="C288" s="587"/>
      <c r="D288" s="587" t="s">
        <v>540</v>
      </c>
      <c r="E288" s="588" t="s">
        <v>810</v>
      </c>
      <c r="F288" s="588"/>
      <c r="G288" s="588"/>
      <c r="H288" s="588"/>
      <c r="I288" s="588"/>
      <c r="J288" s="588"/>
      <c r="K288" s="588"/>
      <c r="L288" s="588"/>
      <c r="M288" s="588"/>
      <c r="N288" s="588"/>
      <c r="O288" s="588"/>
      <c r="P288" s="588"/>
      <c r="Q288" s="588"/>
      <c r="R288" s="588"/>
      <c r="S288" s="588"/>
      <c r="T288" s="588"/>
      <c r="U288" s="588"/>
      <c r="V288" s="588"/>
      <c r="W288" s="588"/>
      <c r="X288" s="588"/>
      <c r="Y288" s="588"/>
      <c r="Z288" s="588"/>
      <c r="AA288" s="588"/>
      <c r="AB288" s="588"/>
      <c r="AC288" s="588"/>
      <c r="AD288" s="588"/>
      <c r="AE288" s="588"/>
      <c r="AF288" s="588"/>
      <c r="AG288" s="588"/>
      <c r="AH288" s="588"/>
      <c r="AI288" s="588"/>
      <c r="AJ288" s="588"/>
      <c r="AK288" s="588"/>
      <c r="AL288" s="588"/>
      <c r="AM288" s="588"/>
      <c r="AN288" s="588"/>
      <c r="AO288" s="588"/>
      <c r="AP288" s="588"/>
      <c r="AQ288" s="588"/>
      <c r="AR288" s="588"/>
      <c r="AS288" s="588"/>
      <c r="AT288" s="588"/>
      <c r="AU288" s="588"/>
      <c r="AV288" s="588"/>
      <c r="AW288" s="588"/>
      <c r="AX288" s="588"/>
      <c r="AY288" s="588"/>
      <c r="AZ288" s="628"/>
    </row>
    <row r="289" spans="1:52" s="601" customFormat="1" ht="18" hidden="1" customHeight="1">
      <c r="A289" s="578">
        <f>IF(S$287&gt;0,1,0)</f>
        <v>0</v>
      </c>
      <c r="B289" s="587"/>
      <c r="C289" s="587" t="s">
        <v>811</v>
      </c>
      <c r="D289" s="587"/>
      <c r="E289" s="639"/>
      <c r="F289" s="639"/>
      <c r="G289" s="639"/>
      <c r="H289" s="639"/>
      <c r="I289" s="639"/>
      <c r="J289" s="639"/>
      <c r="K289" s="639"/>
      <c r="L289" s="639"/>
      <c r="M289" s="639"/>
      <c r="N289" s="639"/>
      <c r="O289" s="639"/>
      <c r="P289" s="639"/>
      <c r="Q289" s="639"/>
      <c r="R289" s="639"/>
      <c r="S289" s="639"/>
      <c r="T289" s="639"/>
      <c r="U289" s="639"/>
      <c r="V289" s="639"/>
      <c r="W289" s="639"/>
      <c r="X289" s="639"/>
      <c r="Y289" s="639"/>
      <c r="Z289" s="639"/>
      <c r="AA289" s="639"/>
      <c r="AB289" s="639"/>
      <c r="AC289" s="639"/>
      <c r="AD289" s="639"/>
      <c r="AE289" s="639"/>
      <c r="AF289" s="639"/>
      <c r="AG289" s="639"/>
      <c r="AH289" s="639"/>
      <c r="AI289" s="639"/>
      <c r="AJ289" s="639"/>
      <c r="AK289" s="639"/>
      <c r="AL289" s="639"/>
      <c r="AM289" s="639"/>
      <c r="AN289" s="639"/>
      <c r="AO289" s="639"/>
      <c r="AP289" s="639"/>
      <c r="AQ289" s="639"/>
      <c r="AR289" s="639"/>
      <c r="AS289" s="639"/>
      <c r="AT289" s="639"/>
      <c r="AU289" s="639"/>
      <c r="AV289" s="639"/>
      <c r="AW289" s="639"/>
      <c r="AX289" s="639"/>
      <c r="AY289" s="639"/>
      <c r="AZ289" s="640"/>
    </row>
    <row r="290" spans="1:52" s="600" customFormat="1" ht="18" hidden="1" customHeight="1">
      <c r="A290" s="578">
        <f>IF(S$287&gt;0,1,0)</f>
        <v>0</v>
      </c>
      <c r="B290" s="587"/>
      <c r="C290" s="587"/>
      <c r="D290" s="587" t="s">
        <v>540</v>
      </c>
      <c r="E290" s="639" t="s">
        <v>812</v>
      </c>
      <c r="F290" s="639"/>
      <c r="G290" s="639"/>
      <c r="H290" s="639"/>
      <c r="I290" s="639"/>
      <c r="J290" s="639"/>
      <c r="K290" s="639"/>
      <c r="L290" s="639"/>
      <c r="M290" s="639"/>
      <c r="N290" s="639"/>
      <c r="O290" s="639"/>
      <c r="P290" s="639"/>
      <c r="Q290" s="639"/>
      <c r="R290" s="639"/>
      <c r="S290" s="639"/>
      <c r="T290" s="639"/>
      <c r="U290" s="639"/>
      <c r="V290" s="639"/>
      <c r="W290" s="639"/>
      <c r="X290" s="639"/>
      <c r="Y290" s="639"/>
      <c r="Z290" s="639"/>
      <c r="AA290" s="639"/>
      <c r="AB290" s="639"/>
      <c r="AC290" s="639"/>
      <c r="AD290" s="639"/>
      <c r="AE290" s="639"/>
      <c r="AF290" s="639"/>
      <c r="AG290" s="639"/>
      <c r="AH290" s="639"/>
      <c r="AI290" s="639"/>
      <c r="AJ290" s="639"/>
      <c r="AK290" s="639"/>
      <c r="AL290" s="639"/>
      <c r="AM290" s="639"/>
      <c r="AN290" s="639"/>
      <c r="AO290" s="639"/>
      <c r="AP290" s="639"/>
      <c r="AQ290" s="639"/>
      <c r="AR290" s="639"/>
      <c r="AS290" s="639"/>
      <c r="AT290" s="639"/>
      <c r="AU290" s="639"/>
      <c r="AV290" s="639"/>
      <c r="AW290" s="639"/>
      <c r="AX290" s="639"/>
      <c r="AY290" s="639"/>
      <c r="AZ290" s="640"/>
    </row>
    <row r="291" spans="1:52" s="600" customFormat="1" ht="18" hidden="1" customHeight="1">
      <c r="A291" s="578">
        <f>IF(S$287&gt;0,1,0)</f>
        <v>0</v>
      </c>
      <c r="B291" s="587"/>
      <c r="C291" s="587"/>
      <c r="D291" s="587" t="s">
        <v>540</v>
      </c>
      <c r="E291" s="639" t="s">
        <v>813</v>
      </c>
      <c r="F291" s="639"/>
      <c r="G291" s="639"/>
      <c r="H291" s="639"/>
      <c r="I291" s="639"/>
      <c r="J291" s="639"/>
      <c r="K291" s="639"/>
      <c r="L291" s="639"/>
      <c r="M291" s="639"/>
      <c r="N291" s="639"/>
      <c r="O291" s="639"/>
      <c r="P291" s="639"/>
      <c r="Q291" s="639"/>
      <c r="R291" s="639"/>
      <c r="S291" s="639"/>
      <c r="T291" s="639"/>
      <c r="U291" s="639"/>
      <c r="V291" s="639"/>
      <c r="W291" s="639"/>
      <c r="X291" s="639"/>
      <c r="Y291" s="639"/>
      <c r="Z291" s="639"/>
      <c r="AA291" s="639"/>
      <c r="AB291" s="639"/>
      <c r="AC291" s="639"/>
      <c r="AD291" s="639"/>
      <c r="AE291" s="639"/>
      <c r="AF291" s="639"/>
      <c r="AG291" s="639"/>
      <c r="AH291" s="639"/>
      <c r="AI291" s="639"/>
      <c r="AJ291" s="639"/>
      <c r="AK291" s="639"/>
      <c r="AL291" s="639"/>
      <c r="AM291" s="639"/>
      <c r="AN291" s="639"/>
      <c r="AO291" s="639"/>
      <c r="AP291" s="639"/>
      <c r="AQ291" s="639"/>
      <c r="AR291" s="639"/>
      <c r="AS291" s="639"/>
      <c r="AT291" s="639"/>
      <c r="AU291" s="639"/>
      <c r="AV291" s="639"/>
      <c r="AW291" s="639"/>
      <c r="AX291" s="639"/>
      <c r="AY291" s="639"/>
      <c r="AZ291" s="640"/>
    </row>
    <row r="292" spans="1:52" s="600" customFormat="1" ht="18" hidden="1" customHeight="1">
      <c r="A292" s="578">
        <f t="shared" si="8"/>
        <v>0</v>
      </c>
      <c r="B292" s="587"/>
      <c r="C292" s="587" t="s">
        <v>411</v>
      </c>
      <c r="D292" s="587" t="s">
        <v>815</v>
      </c>
      <c r="E292" s="639"/>
      <c r="F292" s="639"/>
      <c r="G292" s="639"/>
      <c r="H292" s="639"/>
      <c r="I292" s="639"/>
      <c r="J292" s="639"/>
      <c r="K292" s="639"/>
      <c r="L292" s="639"/>
      <c r="M292" s="639"/>
      <c r="N292" s="639"/>
      <c r="O292" s="639"/>
      <c r="P292" s="639"/>
      <c r="Q292" s="639"/>
      <c r="R292" s="639"/>
      <c r="S292" s="639"/>
      <c r="T292" s="639"/>
      <c r="U292" s="639"/>
      <c r="V292" s="639"/>
      <c r="W292" s="639"/>
      <c r="X292" s="639"/>
      <c r="Y292" s="639"/>
      <c r="Z292" s="639"/>
      <c r="AA292" s="639"/>
      <c r="AB292" s="639"/>
      <c r="AC292" s="639"/>
      <c r="AD292" s="639"/>
      <c r="AE292" s="639"/>
      <c r="AF292" s="639"/>
      <c r="AG292" s="639"/>
      <c r="AH292" s="639"/>
      <c r="AI292" s="639"/>
      <c r="AJ292" s="639"/>
      <c r="AK292" s="639"/>
      <c r="AL292" s="639"/>
      <c r="AM292" s="639"/>
      <c r="AN292" s="639"/>
      <c r="AO292" s="639"/>
      <c r="AP292" s="639"/>
      <c r="AQ292" s="639"/>
      <c r="AR292" s="639"/>
      <c r="AS292" s="639"/>
      <c r="AT292" s="639"/>
      <c r="AU292" s="639"/>
      <c r="AV292" s="639"/>
      <c r="AW292" s="639"/>
      <c r="AX292" s="639"/>
      <c r="AY292" s="639"/>
      <c r="AZ292" s="640"/>
    </row>
    <row r="293" spans="1:52" s="600" customFormat="1" ht="18" hidden="1" customHeight="1">
      <c r="A293" s="578">
        <f t="shared" si="8"/>
        <v>0</v>
      </c>
      <c r="B293" s="587"/>
      <c r="C293" s="587"/>
      <c r="D293" s="587" t="s">
        <v>540</v>
      </c>
      <c r="E293" s="639" t="s">
        <v>816</v>
      </c>
      <c r="F293" s="639"/>
      <c r="G293" s="639"/>
      <c r="H293" s="639"/>
      <c r="I293" s="639"/>
      <c r="J293" s="639"/>
      <c r="K293" s="639"/>
      <c r="L293" s="639"/>
      <c r="M293" s="639"/>
      <c r="N293" s="639"/>
      <c r="O293" s="639"/>
      <c r="P293" s="639"/>
      <c r="Q293" s="639"/>
      <c r="R293" s="639"/>
      <c r="S293" s="639"/>
      <c r="T293" s="639"/>
      <c r="U293" s="639"/>
      <c r="V293" s="639"/>
      <c r="W293" s="639"/>
      <c r="X293" s="639"/>
      <c r="Y293" s="639"/>
      <c r="Z293" s="639"/>
      <c r="AA293" s="639"/>
      <c r="AB293" s="639"/>
      <c r="AC293" s="639"/>
      <c r="AD293" s="639"/>
      <c r="AE293" s="639"/>
      <c r="AF293" s="639"/>
      <c r="AG293" s="639"/>
      <c r="AH293" s="639"/>
      <c r="AI293" s="639"/>
      <c r="AJ293" s="639"/>
      <c r="AK293" s="639"/>
      <c r="AL293" s="639"/>
      <c r="AM293" s="639"/>
      <c r="AN293" s="639"/>
      <c r="AO293" s="639"/>
      <c r="AP293" s="639"/>
      <c r="AQ293" s="639"/>
      <c r="AR293" s="639"/>
      <c r="AS293" s="639"/>
      <c r="AT293" s="639"/>
      <c r="AU293" s="639"/>
      <c r="AV293" s="639"/>
      <c r="AW293" s="639"/>
      <c r="AX293" s="639"/>
      <c r="AY293" s="639"/>
      <c r="AZ293" s="640"/>
    </row>
    <row r="294" spans="1:52" s="600" customFormat="1" ht="18" hidden="1" customHeight="1">
      <c r="A294" s="578">
        <f t="shared" si="8"/>
        <v>0</v>
      </c>
      <c r="B294" s="587"/>
      <c r="C294" s="587"/>
      <c r="D294" s="587" t="s">
        <v>540</v>
      </c>
      <c r="E294" s="639" t="s">
        <v>817</v>
      </c>
      <c r="F294" s="639"/>
      <c r="G294" s="639"/>
      <c r="H294" s="639"/>
      <c r="I294" s="639"/>
      <c r="J294" s="639"/>
      <c r="K294" s="639"/>
      <c r="L294" s="639"/>
      <c r="M294" s="639"/>
      <c r="N294" s="639"/>
      <c r="O294" s="639"/>
      <c r="P294" s="639"/>
      <c r="Q294" s="639"/>
      <c r="R294" s="639"/>
      <c r="S294" s="639"/>
      <c r="T294" s="639"/>
      <c r="U294" s="639"/>
      <c r="V294" s="639"/>
      <c r="W294" s="639"/>
      <c r="X294" s="639"/>
      <c r="Y294" s="639"/>
      <c r="Z294" s="639"/>
      <c r="AA294" s="639"/>
      <c r="AB294" s="639"/>
      <c r="AC294" s="639"/>
      <c r="AD294" s="639"/>
      <c r="AE294" s="639"/>
      <c r="AF294" s="639"/>
      <c r="AG294" s="639"/>
      <c r="AH294" s="639"/>
      <c r="AI294" s="639"/>
      <c r="AJ294" s="639"/>
      <c r="AK294" s="639"/>
      <c r="AL294" s="639"/>
      <c r="AM294" s="639"/>
      <c r="AN294" s="639"/>
      <c r="AO294" s="639"/>
      <c r="AP294" s="639"/>
      <c r="AQ294" s="639"/>
      <c r="AR294" s="639"/>
      <c r="AS294" s="639"/>
      <c r="AT294" s="639"/>
      <c r="AU294" s="639"/>
      <c r="AV294" s="639"/>
      <c r="AW294" s="639"/>
      <c r="AX294" s="639"/>
      <c r="AY294" s="639"/>
      <c r="AZ294" s="640"/>
    </row>
    <row r="295" spans="1:52" s="600" customFormat="1" ht="18" hidden="1" customHeight="1">
      <c r="A295" s="578">
        <f t="shared" si="8"/>
        <v>0</v>
      </c>
      <c r="B295" s="587"/>
      <c r="C295" s="587"/>
      <c r="D295" s="587" t="s">
        <v>540</v>
      </c>
      <c r="E295" s="639" t="s">
        <v>818</v>
      </c>
      <c r="F295" s="639"/>
      <c r="G295" s="639"/>
      <c r="H295" s="639"/>
      <c r="I295" s="639"/>
      <c r="J295" s="639"/>
      <c r="K295" s="639"/>
      <c r="L295" s="639"/>
      <c r="M295" s="639"/>
      <c r="N295" s="639"/>
      <c r="O295" s="639"/>
      <c r="P295" s="639"/>
      <c r="Q295" s="639"/>
      <c r="R295" s="639"/>
      <c r="S295" s="639"/>
      <c r="T295" s="639"/>
      <c r="U295" s="639"/>
      <c r="V295" s="639"/>
      <c r="W295" s="639"/>
      <c r="X295" s="639"/>
      <c r="Y295" s="639"/>
      <c r="Z295" s="639"/>
      <c r="AA295" s="639"/>
      <c r="AB295" s="639"/>
      <c r="AC295" s="639"/>
      <c r="AD295" s="639"/>
      <c r="AE295" s="639"/>
      <c r="AF295" s="639"/>
      <c r="AG295" s="639"/>
      <c r="AH295" s="639"/>
      <c r="AI295" s="639"/>
      <c r="AJ295" s="639"/>
      <c r="AK295" s="639"/>
      <c r="AL295" s="639"/>
      <c r="AM295" s="639"/>
      <c r="AN295" s="639"/>
      <c r="AO295" s="639"/>
      <c r="AP295" s="639"/>
      <c r="AQ295" s="639"/>
      <c r="AR295" s="639"/>
      <c r="AS295" s="639"/>
      <c r="AT295" s="639"/>
      <c r="AU295" s="639"/>
      <c r="AV295" s="639"/>
      <c r="AW295" s="639"/>
      <c r="AX295" s="639"/>
      <c r="AY295" s="639"/>
      <c r="AZ295" s="640"/>
    </row>
    <row r="296" spans="1:52" s="600" customFormat="1" ht="18" hidden="1" customHeight="1">
      <c r="A296" s="578">
        <f t="shared" si="8"/>
        <v>0</v>
      </c>
      <c r="B296" s="587"/>
      <c r="C296" s="587"/>
      <c r="D296" s="587" t="s">
        <v>540</v>
      </c>
      <c r="E296" s="639" t="s">
        <v>819</v>
      </c>
      <c r="F296" s="639"/>
      <c r="G296" s="639"/>
      <c r="H296" s="639"/>
      <c r="I296" s="639"/>
      <c r="J296" s="639"/>
      <c r="K296" s="639"/>
      <c r="L296" s="639"/>
      <c r="M296" s="639"/>
      <c r="N296" s="639"/>
      <c r="O296" s="639"/>
      <c r="P296" s="639"/>
      <c r="Q296" s="639"/>
      <c r="R296" s="639"/>
      <c r="S296" s="639"/>
      <c r="T296" s="639"/>
      <c r="U296" s="639"/>
      <c r="V296" s="639"/>
      <c r="W296" s="639"/>
      <c r="X296" s="639"/>
      <c r="Y296" s="639"/>
      <c r="Z296" s="639"/>
      <c r="AA296" s="639"/>
      <c r="AB296" s="639"/>
      <c r="AC296" s="639"/>
      <c r="AD296" s="639"/>
      <c r="AE296" s="639"/>
      <c r="AF296" s="639"/>
      <c r="AG296" s="639"/>
      <c r="AH296" s="639"/>
      <c r="AI296" s="639"/>
      <c r="AJ296" s="639"/>
      <c r="AK296" s="639"/>
      <c r="AL296" s="639"/>
      <c r="AM296" s="639"/>
      <c r="AN296" s="639"/>
      <c r="AO296" s="639"/>
      <c r="AP296" s="639"/>
      <c r="AQ296" s="639"/>
      <c r="AR296" s="639"/>
      <c r="AS296" s="639"/>
      <c r="AT296" s="639"/>
      <c r="AU296" s="639"/>
      <c r="AV296" s="639"/>
      <c r="AW296" s="639"/>
      <c r="AX296" s="639"/>
      <c r="AY296" s="639"/>
      <c r="AZ296" s="640"/>
    </row>
    <row r="297" spans="1:52" s="600" customFormat="1" ht="18" hidden="1" customHeight="1">
      <c r="A297" s="578">
        <f t="shared" si="8"/>
        <v>0</v>
      </c>
      <c r="B297" s="587"/>
      <c r="C297" s="587"/>
      <c r="D297" s="587" t="s">
        <v>540</v>
      </c>
      <c r="E297" s="639" t="s">
        <v>820</v>
      </c>
      <c r="F297" s="639"/>
      <c r="G297" s="639"/>
      <c r="H297" s="639"/>
      <c r="I297" s="639"/>
      <c r="J297" s="639"/>
      <c r="K297" s="639"/>
      <c r="L297" s="639"/>
      <c r="M297" s="639"/>
      <c r="N297" s="639"/>
      <c r="O297" s="639"/>
      <c r="P297" s="639"/>
      <c r="Q297" s="639"/>
      <c r="R297" s="639"/>
      <c r="S297" s="639"/>
      <c r="T297" s="639"/>
      <c r="U297" s="639"/>
      <c r="V297" s="639"/>
      <c r="W297" s="639"/>
      <c r="X297" s="639"/>
      <c r="Y297" s="639"/>
      <c r="Z297" s="639"/>
      <c r="AA297" s="639"/>
      <c r="AB297" s="639"/>
      <c r="AC297" s="639"/>
      <c r="AD297" s="639"/>
      <c r="AE297" s="639"/>
      <c r="AF297" s="639"/>
      <c r="AG297" s="639"/>
      <c r="AH297" s="639"/>
      <c r="AI297" s="639"/>
      <c r="AJ297" s="639"/>
      <c r="AK297" s="639"/>
      <c r="AL297" s="639"/>
      <c r="AM297" s="639"/>
      <c r="AN297" s="639"/>
      <c r="AO297" s="639"/>
      <c r="AP297" s="639"/>
      <c r="AQ297" s="639"/>
      <c r="AR297" s="639"/>
      <c r="AS297" s="639"/>
      <c r="AT297" s="639"/>
      <c r="AU297" s="639"/>
      <c r="AV297" s="639"/>
      <c r="AW297" s="639"/>
      <c r="AX297" s="639"/>
      <c r="AY297" s="639"/>
      <c r="AZ297" s="640"/>
    </row>
    <row r="298" spans="1:52" s="600" customFormat="1" ht="18" hidden="1" customHeight="1">
      <c r="A298" s="578">
        <f t="shared" si="8"/>
        <v>0</v>
      </c>
      <c r="B298" s="587"/>
      <c r="C298" s="587"/>
      <c r="D298" s="587" t="s">
        <v>540</v>
      </c>
      <c r="E298" s="639" t="s">
        <v>821</v>
      </c>
      <c r="F298" s="639"/>
      <c r="G298" s="639"/>
      <c r="H298" s="639"/>
      <c r="I298" s="639"/>
      <c r="J298" s="639"/>
      <c r="K298" s="639"/>
      <c r="L298" s="639"/>
      <c r="M298" s="639"/>
      <c r="N298" s="639"/>
      <c r="O298" s="639"/>
      <c r="P298" s="639"/>
      <c r="Q298" s="639"/>
      <c r="R298" s="639"/>
      <c r="S298" s="639"/>
      <c r="T298" s="639"/>
      <c r="U298" s="639"/>
      <c r="V298" s="639"/>
      <c r="W298" s="639"/>
      <c r="X298" s="639"/>
      <c r="Y298" s="639"/>
      <c r="Z298" s="639"/>
      <c r="AA298" s="639"/>
      <c r="AB298" s="639"/>
      <c r="AC298" s="639"/>
      <c r="AD298" s="639"/>
      <c r="AE298" s="639"/>
      <c r="AF298" s="639"/>
      <c r="AG298" s="639"/>
      <c r="AH298" s="639"/>
      <c r="AI298" s="639"/>
      <c r="AJ298" s="639"/>
      <c r="AK298" s="639"/>
      <c r="AL298" s="639"/>
      <c r="AM298" s="639"/>
      <c r="AN298" s="639"/>
      <c r="AO298" s="639"/>
      <c r="AP298" s="639"/>
      <c r="AQ298" s="639"/>
      <c r="AR298" s="639"/>
      <c r="AS298" s="639"/>
      <c r="AT298" s="639"/>
      <c r="AU298" s="639"/>
      <c r="AV298" s="639"/>
      <c r="AW298" s="639"/>
      <c r="AX298" s="639"/>
      <c r="AY298" s="639"/>
      <c r="AZ298" s="640"/>
    </row>
    <row r="299" spans="1:52" s="600" customFormat="1" ht="18" hidden="1" customHeight="1">
      <c r="A299" s="578">
        <f t="shared" si="8"/>
        <v>0</v>
      </c>
      <c r="B299" s="587"/>
      <c r="C299" s="587"/>
      <c r="D299" s="587" t="s">
        <v>540</v>
      </c>
      <c r="E299" s="639" t="s">
        <v>822</v>
      </c>
      <c r="F299" s="639"/>
      <c r="G299" s="639"/>
      <c r="H299" s="639"/>
      <c r="I299" s="639"/>
      <c r="J299" s="639"/>
      <c r="K299" s="639"/>
      <c r="L299" s="639"/>
      <c r="M299" s="639"/>
      <c r="N299" s="639"/>
      <c r="O299" s="639"/>
      <c r="P299" s="639"/>
      <c r="Q299" s="639"/>
      <c r="R299" s="639"/>
      <c r="S299" s="639"/>
      <c r="T299" s="639"/>
      <c r="U299" s="639"/>
      <c r="V299" s="639"/>
      <c r="W299" s="639"/>
      <c r="X299" s="639"/>
      <c r="Y299" s="639"/>
      <c r="Z299" s="639"/>
      <c r="AA299" s="639"/>
      <c r="AB299" s="639"/>
      <c r="AC299" s="639"/>
      <c r="AD299" s="639"/>
      <c r="AE299" s="639"/>
      <c r="AF299" s="639"/>
      <c r="AG299" s="639"/>
      <c r="AH299" s="639"/>
      <c r="AI299" s="639"/>
      <c r="AJ299" s="639"/>
      <c r="AK299" s="639"/>
      <c r="AL299" s="639"/>
      <c r="AM299" s="639"/>
      <c r="AN299" s="639"/>
      <c r="AO299" s="639"/>
      <c r="AP299" s="639"/>
      <c r="AQ299" s="639"/>
      <c r="AR299" s="639"/>
      <c r="AS299" s="639"/>
      <c r="AT299" s="639"/>
      <c r="AU299" s="639"/>
      <c r="AV299" s="639"/>
      <c r="AW299" s="639"/>
      <c r="AX299" s="639"/>
      <c r="AY299" s="639"/>
      <c r="AZ299" s="640"/>
    </row>
    <row r="300" spans="1:52" s="600" customFormat="1" ht="18" hidden="1" customHeight="1" thickBot="1">
      <c r="A300" s="578">
        <f t="shared" si="8"/>
        <v>0</v>
      </c>
      <c r="B300" s="587"/>
      <c r="C300" s="587"/>
      <c r="D300" s="639"/>
      <c r="E300" s="641"/>
      <c r="F300" s="641"/>
      <c r="G300" s="641"/>
      <c r="H300" s="641"/>
      <c r="I300" s="641"/>
      <c r="J300" s="641"/>
      <c r="K300" s="641"/>
      <c r="L300" s="641"/>
      <c r="M300" s="641"/>
      <c r="N300" s="641"/>
      <c r="O300" s="641"/>
      <c r="P300" s="641"/>
      <c r="Q300" s="641"/>
      <c r="R300" s="641"/>
      <c r="S300" s="641"/>
      <c r="T300" s="641"/>
      <c r="U300" s="641"/>
      <c r="V300" s="641"/>
      <c r="W300" s="641"/>
      <c r="X300" s="641"/>
      <c r="Y300" s="641"/>
      <c r="Z300" s="641"/>
      <c r="AA300" s="641"/>
      <c r="AB300" s="641"/>
      <c r="AC300" s="641"/>
      <c r="AD300" s="641"/>
      <c r="AE300" s="641"/>
      <c r="AF300" s="641"/>
      <c r="AG300" s="641"/>
      <c r="AH300" s="641"/>
      <c r="AI300" s="641"/>
      <c r="AJ300" s="641"/>
      <c r="AK300" s="641"/>
      <c r="AL300" s="641"/>
      <c r="AM300" s="641"/>
      <c r="AN300" s="641"/>
      <c r="AO300" s="641"/>
      <c r="AP300" s="641"/>
      <c r="AQ300" s="641"/>
      <c r="AR300" s="641"/>
      <c r="AS300" s="641"/>
      <c r="AT300" s="641"/>
      <c r="AU300" s="641"/>
      <c r="AV300" s="641"/>
      <c r="AW300" s="641"/>
      <c r="AX300" s="641"/>
      <c r="AY300" s="641"/>
      <c r="AZ300" s="640"/>
    </row>
    <row r="301" spans="1:52" ht="33" hidden="1" thickTop="1" thickBot="1">
      <c r="A301" s="578">
        <f t="shared" si="8"/>
        <v>0</v>
      </c>
      <c r="B301" s="2117" t="s">
        <v>823</v>
      </c>
      <c r="C301" s="2118"/>
      <c r="D301" s="2118"/>
      <c r="E301" s="2118"/>
      <c r="F301" s="2118"/>
      <c r="G301" s="2118"/>
      <c r="H301" s="2118"/>
      <c r="I301" s="2118"/>
      <c r="J301" s="2118"/>
      <c r="K301" s="2118"/>
      <c r="L301" s="2118"/>
      <c r="M301" s="2118"/>
      <c r="N301" s="2118"/>
      <c r="O301" s="2118"/>
      <c r="P301" s="2118"/>
      <c r="Q301" s="2118"/>
      <c r="R301" s="2118"/>
      <c r="S301" s="2118"/>
      <c r="T301" s="2118"/>
      <c r="U301" s="2118"/>
      <c r="V301" s="2118"/>
      <c r="W301" s="2118"/>
      <c r="X301" s="2118"/>
      <c r="Y301" s="2118"/>
      <c r="Z301" s="2118"/>
      <c r="AA301" s="2118"/>
      <c r="AB301" s="2118"/>
      <c r="AC301" s="2118"/>
      <c r="AD301" s="2118"/>
      <c r="AE301" s="2118"/>
      <c r="AF301" s="2118"/>
      <c r="AG301" s="2118"/>
      <c r="AH301" s="2118"/>
      <c r="AI301" s="2118"/>
      <c r="AJ301" s="2118"/>
      <c r="AK301" s="2118"/>
      <c r="AL301" s="2118"/>
      <c r="AM301" s="2118"/>
      <c r="AN301" s="2118"/>
      <c r="AO301" s="2118"/>
      <c r="AP301" s="2118"/>
      <c r="AQ301" s="2118"/>
      <c r="AR301" s="2118"/>
      <c r="AS301" s="2118"/>
      <c r="AT301" s="2118"/>
      <c r="AU301" s="2118"/>
      <c r="AV301" s="2118"/>
      <c r="AW301" s="2118"/>
      <c r="AX301" s="2118"/>
      <c r="AY301" s="2119"/>
      <c r="AZ301" s="574"/>
    </row>
    <row r="302" spans="1:52" s="580" customFormat="1" ht="9.9499999999999993" hidden="1" customHeight="1" thickTop="1">
      <c r="A302" s="578">
        <f t="shared" si="8"/>
        <v>0</v>
      </c>
      <c r="B302" s="579"/>
      <c r="C302" s="579"/>
      <c r="D302" s="579"/>
      <c r="E302" s="579"/>
      <c r="F302" s="579"/>
      <c r="G302" s="579"/>
      <c r="H302" s="579"/>
      <c r="I302" s="579"/>
      <c r="J302" s="579"/>
      <c r="K302" s="579"/>
      <c r="L302" s="579"/>
      <c r="M302" s="579"/>
      <c r="N302" s="579"/>
      <c r="O302" s="579"/>
      <c r="P302" s="579"/>
      <c r="Q302" s="579"/>
      <c r="R302" s="579"/>
      <c r="S302" s="579"/>
      <c r="T302" s="579"/>
      <c r="U302" s="579"/>
      <c r="V302" s="579"/>
      <c r="W302" s="579"/>
      <c r="X302" s="579"/>
      <c r="Y302" s="579"/>
      <c r="Z302" s="579"/>
      <c r="AA302" s="579"/>
      <c r="AB302" s="579"/>
      <c r="AC302" s="579"/>
      <c r="AD302" s="579"/>
      <c r="AE302" s="579"/>
      <c r="AF302" s="579"/>
      <c r="AG302" s="579"/>
      <c r="AH302" s="579"/>
      <c r="AI302" s="579"/>
      <c r="AJ302" s="579"/>
      <c r="AK302" s="579"/>
      <c r="AL302" s="579"/>
      <c r="AM302" s="579"/>
      <c r="AN302" s="579"/>
      <c r="AO302" s="579"/>
      <c r="AP302" s="579"/>
      <c r="AQ302" s="579"/>
      <c r="AR302" s="579"/>
      <c r="AS302" s="579"/>
      <c r="AT302" s="579"/>
      <c r="AU302" s="579"/>
      <c r="AV302" s="579"/>
      <c r="AW302" s="579"/>
      <c r="AX302" s="579"/>
      <c r="AY302" s="579"/>
    </row>
    <row r="303" spans="1:52" s="584" customFormat="1" ht="30" hidden="1" customHeight="1">
      <c r="A303" s="578">
        <f t="shared" si="8"/>
        <v>0</v>
      </c>
      <c r="B303" s="581"/>
      <c r="C303" s="581"/>
      <c r="D303" s="581"/>
      <c r="E303" s="581"/>
      <c r="F303" s="2120" t="s">
        <v>768</v>
      </c>
      <c r="G303" s="2120"/>
      <c r="H303" s="2120"/>
      <c r="I303" s="2120"/>
      <c r="J303" s="2120"/>
      <c r="K303" s="2120"/>
      <c r="L303" s="2172">
        <f>+'6-3표준조사(5)'!K454</f>
        <v>0</v>
      </c>
      <c r="M303" s="2121"/>
      <c r="N303" s="2121"/>
      <c r="O303" s="2121"/>
      <c r="P303" s="2121"/>
      <c r="Q303" s="2121"/>
      <c r="R303" s="582"/>
      <c r="S303" s="582"/>
      <c r="T303" s="2120" t="s">
        <v>769</v>
      </c>
      <c r="U303" s="2120"/>
      <c r="V303" s="2120"/>
      <c r="W303" s="2120"/>
      <c r="X303" s="2120"/>
      <c r="Y303" s="2120"/>
      <c r="Z303" s="2172">
        <f>+'6-3표준조사(5)'!L454</f>
        <v>0</v>
      </c>
      <c r="AA303" s="2121"/>
      <c r="AB303" s="2121"/>
      <c r="AC303" s="2121"/>
      <c r="AD303" s="2121"/>
      <c r="AE303" s="2121"/>
      <c r="AF303" s="582"/>
      <c r="AG303" s="582"/>
      <c r="AH303" s="2120" t="s">
        <v>770</v>
      </c>
      <c r="AI303" s="2120"/>
      <c r="AJ303" s="2120"/>
      <c r="AK303" s="2120"/>
      <c r="AL303" s="2120"/>
      <c r="AM303" s="2120"/>
      <c r="AN303" s="2120"/>
      <c r="AO303" s="2121">
        <f>+'6-3표준조사(5)'!R454</f>
        <v>0</v>
      </c>
      <c r="AP303" s="2121"/>
      <c r="AQ303" s="2121"/>
      <c r="AR303" s="2121"/>
      <c r="AS303" s="2121"/>
      <c r="AT303" s="2121"/>
      <c r="AU303" s="583"/>
      <c r="AV303" s="583"/>
      <c r="AW303" s="583"/>
      <c r="AX303" s="583"/>
      <c r="AY303" s="581"/>
    </row>
    <row r="304" spans="1:52" s="580" customFormat="1" ht="14.25" hidden="1" customHeight="1">
      <c r="A304" s="578">
        <f t="shared" ref="A304:A354" si="9">IF(K$322&gt;0,1,0)</f>
        <v>0</v>
      </c>
      <c r="B304" s="579"/>
      <c r="C304" s="579"/>
      <c r="D304" s="579"/>
      <c r="E304" s="579"/>
      <c r="F304" s="579"/>
      <c r="G304" s="579"/>
      <c r="H304" s="579"/>
      <c r="I304" s="579"/>
      <c r="J304" s="579"/>
      <c r="K304" s="579"/>
      <c r="L304" s="579"/>
      <c r="M304" s="579"/>
      <c r="N304" s="579"/>
      <c r="O304" s="579"/>
      <c r="P304" s="579"/>
      <c r="Q304" s="579"/>
      <c r="R304" s="579"/>
      <c r="S304" s="579"/>
      <c r="T304" s="579"/>
      <c r="U304" s="579"/>
      <c r="V304" s="579"/>
      <c r="W304" s="579"/>
      <c r="X304" s="579"/>
      <c r="Y304" s="579"/>
      <c r="Z304" s="579"/>
      <c r="AA304" s="579"/>
      <c r="AB304" s="579"/>
      <c r="AC304" s="579"/>
      <c r="AD304" s="579"/>
      <c r="AE304" s="579"/>
      <c r="AF304" s="579"/>
      <c r="AG304" s="579"/>
      <c r="AH304" s="579"/>
      <c r="AI304" s="579"/>
      <c r="AJ304" s="579"/>
      <c r="AK304" s="579"/>
      <c r="AL304" s="579"/>
      <c r="AM304" s="579"/>
      <c r="AN304" s="579"/>
      <c r="AO304" s="579"/>
      <c r="AP304" s="579"/>
      <c r="AQ304" s="579"/>
      <c r="AR304" s="579"/>
      <c r="AS304" s="579"/>
      <c r="AT304" s="579"/>
      <c r="AU304" s="579"/>
      <c r="AV304" s="579"/>
      <c r="AW304" s="579"/>
      <c r="AX304" s="579"/>
      <c r="AY304" s="579"/>
    </row>
    <row r="305" spans="1:62" s="586" customFormat="1" ht="20.100000000000001" hidden="1" customHeight="1">
      <c r="A305" s="578">
        <f t="shared" si="9"/>
        <v>0</v>
      </c>
      <c r="B305" s="2116" t="s">
        <v>771</v>
      </c>
      <c r="C305" s="2116"/>
      <c r="D305" s="2116"/>
      <c r="E305" s="2116"/>
      <c r="F305" s="2116"/>
      <c r="G305" s="2116"/>
      <c r="H305" s="2116"/>
      <c r="I305" s="2116"/>
      <c r="J305" s="2116"/>
      <c r="K305" s="2116"/>
      <c r="L305" s="2116"/>
      <c r="M305" s="2116"/>
      <c r="N305" s="2116"/>
      <c r="O305" s="2116"/>
      <c r="P305" s="2116"/>
      <c r="Q305" s="2116"/>
      <c r="R305" s="2116"/>
      <c r="S305" s="2116"/>
      <c r="T305" s="2116"/>
      <c r="U305" s="2116"/>
      <c r="V305" s="2116"/>
      <c r="W305" s="2116"/>
      <c r="X305" s="2116"/>
      <c r="Y305" s="2116"/>
      <c r="Z305" s="2116"/>
      <c r="AA305" s="2116"/>
      <c r="AB305" s="2116"/>
      <c r="AC305" s="2116"/>
      <c r="AD305" s="2116"/>
      <c r="AE305" s="2116"/>
      <c r="AF305" s="2116"/>
      <c r="AG305" s="2116"/>
      <c r="AH305" s="2116"/>
      <c r="AI305" s="2116"/>
      <c r="AJ305" s="2116"/>
      <c r="AK305" s="2116"/>
      <c r="AL305" s="2116"/>
      <c r="AM305" s="2116"/>
      <c r="AN305" s="2116"/>
      <c r="AO305" s="2116"/>
      <c r="AP305" s="2116"/>
      <c r="AQ305" s="2116"/>
      <c r="AR305" s="2116"/>
      <c r="AS305" s="2116"/>
      <c r="AT305" s="2116"/>
      <c r="AU305" s="2116"/>
      <c r="AV305" s="2116"/>
      <c r="AW305" s="2116"/>
      <c r="AX305" s="2116"/>
      <c r="AY305" s="2116"/>
      <c r="AZ305" s="585"/>
    </row>
    <row r="306" spans="1:62" s="586" customFormat="1" ht="18" hidden="1" customHeight="1">
      <c r="A306" s="578">
        <f t="shared" si="9"/>
        <v>0</v>
      </c>
      <c r="B306" s="587"/>
      <c r="C306" s="587" t="s">
        <v>772</v>
      </c>
      <c r="D306" s="588" t="s">
        <v>773</v>
      </c>
      <c r="E306" s="588"/>
      <c r="F306" s="589"/>
      <c r="G306" s="589"/>
      <c r="H306" s="589"/>
      <c r="I306" s="589"/>
      <c r="J306" s="590"/>
      <c r="K306" s="587"/>
      <c r="L306" s="587"/>
      <c r="M306" s="588"/>
      <c r="N306" s="588"/>
      <c r="O306" s="590"/>
      <c r="P306" s="588"/>
      <c r="Q306" s="588"/>
      <c r="R306" s="588"/>
      <c r="S306" s="588"/>
      <c r="T306" s="588"/>
      <c r="U306" s="588"/>
      <c r="V306" s="588"/>
      <c r="W306" s="588"/>
      <c r="X306" s="588"/>
      <c r="Y306" s="588"/>
      <c r="Z306" s="588"/>
      <c r="AA306" s="588"/>
      <c r="AB306" s="588"/>
      <c r="AC306" s="588"/>
      <c r="AD306" s="588"/>
      <c r="AE306" s="588"/>
      <c r="AF306" s="587"/>
      <c r="AG306" s="587"/>
      <c r="AH306" s="587"/>
      <c r="AI306" s="587"/>
      <c r="AJ306" s="587"/>
      <c r="AK306" s="587"/>
      <c r="AL306" s="587"/>
      <c r="AM306" s="587"/>
      <c r="AN306" s="587"/>
      <c r="AO306" s="587"/>
      <c r="AP306" s="587"/>
      <c r="AQ306" s="587"/>
      <c r="AR306" s="587"/>
      <c r="AS306" s="587"/>
      <c r="AT306" s="587"/>
      <c r="AU306" s="587"/>
      <c r="AV306" s="587"/>
      <c r="AW306" s="587"/>
      <c r="AX306" s="587"/>
      <c r="AY306" s="587"/>
    </row>
    <row r="307" spans="1:62" s="586" customFormat="1" ht="18" hidden="1" customHeight="1">
      <c r="A307" s="578">
        <f t="shared" si="9"/>
        <v>0</v>
      </c>
      <c r="B307" s="587"/>
      <c r="C307" s="587"/>
      <c r="D307" s="587" t="s">
        <v>540</v>
      </c>
      <c r="E307" s="588" t="str">
        <f>CONCATENATE(L303," 임반 ",Z303," 소반 은 해발고",'6-3표준조사(5)'!W453,"m ~ ",'6-3표준조사(5)'!W454,"m 사이에 분포한다.")</f>
        <v>0 임반 0 소반 은 해발고m ~ m 사이에 분포한다.</v>
      </c>
      <c r="F307" s="588"/>
      <c r="G307" s="588"/>
      <c r="H307" s="588"/>
      <c r="I307" s="588"/>
      <c r="J307" s="588"/>
      <c r="K307" s="588"/>
      <c r="L307" s="588"/>
      <c r="M307" s="588"/>
      <c r="N307" s="588"/>
      <c r="O307" s="588"/>
      <c r="P307" s="588"/>
      <c r="Q307" s="588"/>
      <c r="R307" s="588"/>
      <c r="S307" s="588"/>
      <c r="T307" s="588"/>
      <c r="U307" s="588"/>
      <c r="V307" s="588"/>
      <c r="W307" s="588"/>
      <c r="X307" s="588"/>
      <c r="Y307" s="588"/>
      <c r="Z307" s="588"/>
      <c r="AA307" s="588"/>
      <c r="AB307" s="588"/>
      <c r="AC307" s="588"/>
      <c r="AD307" s="588"/>
      <c r="AE307" s="588"/>
      <c r="AF307" s="588"/>
      <c r="AG307" s="588"/>
      <c r="AH307" s="588"/>
      <c r="AI307" s="588"/>
      <c r="AJ307" s="591"/>
      <c r="AK307" s="591"/>
      <c r="AL307" s="591"/>
      <c r="AM307" s="588"/>
      <c r="AN307" s="588"/>
      <c r="AO307" s="588"/>
      <c r="AP307" s="588"/>
      <c r="AQ307" s="588"/>
      <c r="AR307" s="588"/>
      <c r="AS307" s="588"/>
      <c r="AT307" s="588"/>
      <c r="AU307" s="588"/>
      <c r="AV307" s="588"/>
      <c r="AW307" s="588"/>
      <c r="AX307" s="588"/>
      <c r="AY307" s="588"/>
    </row>
    <row r="308" spans="1:62" s="586" customFormat="1" ht="18" hidden="1" customHeight="1">
      <c r="A308" s="578">
        <f t="shared" si="9"/>
        <v>0</v>
      </c>
      <c r="B308" s="587"/>
      <c r="C308" s="587"/>
      <c r="D308" s="587" t="s">
        <v>540</v>
      </c>
      <c r="E308" s="587" t="str">
        <f>CONCATENATE("소반의 경사도는 평균 ",'6-3표준조사(5)'!W455,"˚로 ",'6-3표준조사(5)'!P456,"경사이고, 임지의 잔재를 제외하고 장애물은 많지 않다.")</f>
        <v>소반의 경사도는 평균 ˚로 완 (15˚ 이하)경사이고, 임지의 잔재를 제외하고 장애물은 많지 않다.</v>
      </c>
      <c r="F308" s="587"/>
      <c r="G308" s="587"/>
      <c r="H308" s="587"/>
      <c r="I308" s="587"/>
      <c r="J308" s="587"/>
      <c r="K308" s="587"/>
      <c r="L308" s="587"/>
      <c r="M308" s="587"/>
      <c r="N308" s="587"/>
      <c r="O308" s="587"/>
      <c r="P308" s="587"/>
      <c r="Q308" s="587"/>
      <c r="R308" s="587"/>
      <c r="S308" s="587"/>
      <c r="T308" s="587"/>
      <c r="U308" s="587"/>
      <c r="V308" s="587"/>
      <c r="W308" s="587"/>
      <c r="X308" s="587"/>
      <c r="Y308" s="587"/>
      <c r="Z308" s="587"/>
      <c r="AA308" s="587"/>
      <c r="AB308" s="587"/>
      <c r="AC308" s="587"/>
      <c r="AD308" s="587"/>
      <c r="AE308" s="587"/>
      <c r="AF308" s="587"/>
      <c r="AG308" s="587"/>
      <c r="AH308" s="587"/>
      <c r="AI308" s="587"/>
      <c r="AJ308" s="587"/>
      <c r="AK308" s="587"/>
      <c r="AL308" s="587"/>
      <c r="AM308" s="587"/>
      <c r="AN308" s="587"/>
      <c r="AO308" s="587"/>
      <c r="AP308" s="587"/>
      <c r="AQ308" s="587"/>
      <c r="AR308" s="587"/>
      <c r="AS308" s="587"/>
      <c r="AT308" s="587"/>
      <c r="AU308" s="587"/>
      <c r="AV308" s="587"/>
      <c r="AW308" s="587"/>
      <c r="AX308" s="587"/>
      <c r="AY308" s="587"/>
    </row>
    <row r="309" spans="1:62" s="586" customFormat="1" ht="18" hidden="1" customHeight="1">
      <c r="A309" s="578">
        <f t="shared" si="9"/>
        <v>0</v>
      </c>
      <c r="B309" s="587"/>
      <c r="C309" s="587" t="s">
        <v>405</v>
      </c>
      <c r="D309" s="587" t="s">
        <v>777</v>
      </c>
      <c r="E309" s="587"/>
      <c r="F309" s="587"/>
      <c r="G309" s="587"/>
      <c r="H309" s="587"/>
      <c r="I309" s="587"/>
      <c r="J309" s="587"/>
      <c r="K309" s="588"/>
      <c r="L309" s="588"/>
      <c r="M309" s="592"/>
      <c r="N309" s="587"/>
      <c r="O309" s="587"/>
      <c r="P309" s="593"/>
      <c r="Q309" s="593"/>
      <c r="R309" s="593"/>
      <c r="S309" s="593"/>
      <c r="T309" s="593"/>
      <c r="U309" s="587"/>
      <c r="V309" s="587"/>
      <c r="W309" s="587"/>
      <c r="X309" s="587"/>
      <c r="Y309" s="587"/>
      <c r="Z309" s="587"/>
      <c r="AA309" s="587"/>
      <c r="AB309" s="587"/>
      <c r="AC309" s="587"/>
      <c r="AD309" s="587"/>
      <c r="AE309" s="587"/>
      <c r="AF309" s="587"/>
      <c r="AG309" s="587"/>
      <c r="AH309" s="587"/>
      <c r="AI309" s="587"/>
      <c r="AJ309" s="587"/>
      <c r="AK309" s="587"/>
      <c r="AL309" s="587"/>
      <c r="AM309" s="587"/>
      <c r="AN309" s="587"/>
      <c r="AO309" s="587"/>
      <c r="AP309" s="587"/>
      <c r="AQ309" s="587"/>
      <c r="AR309" s="587"/>
      <c r="AS309" s="587"/>
      <c r="AT309" s="587"/>
      <c r="AU309" s="587"/>
      <c r="AV309" s="587"/>
      <c r="AW309" s="587"/>
      <c r="AX309" s="587"/>
      <c r="AY309" s="587"/>
    </row>
    <row r="310" spans="1:62" s="586" customFormat="1" ht="18" hidden="1" customHeight="1">
      <c r="A310" s="578">
        <f t="shared" si="9"/>
        <v>0</v>
      </c>
      <c r="B310" s="587"/>
      <c r="C310" s="587"/>
      <c r="D310" s="587" t="s">
        <v>540</v>
      </c>
      <c r="E310" s="588" t="str">
        <f>CONCATENATE("사업대상지는 ",'6-3표준조사(5)'!N454," ",'6-3표준조사(5)'!O454," ",'6-3표준조사(5)'!P454,"이다." )</f>
        <v>사업대상지는   번지이다.</v>
      </c>
      <c r="F310" s="588"/>
      <c r="G310" s="588"/>
      <c r="H310" s="587"/>
      <c r="I310" s="587"/>
      <c r="J310" s="587"/>
      <c r="K310" s="587"/>
      <c r="L310" s="587"/>
      <c r="M310" s="587"/>
      <c r="N310" s="587"/>
      <c r="O310" s="587"/>
      <c r="P310" s="587"/>
      <c r="Q310" s="587"/>
      <c r="R310" s="587"/>
      <c r="S310" s="587"/>
      <c r="T310" s="587"/>
      <c r="U310" s="587"/>
      <c r="V310" s="587"/>
      <c r="W310" s="587"/>
      <c r="X310" s="587"/>
      <c r="Y310" s="587"/>
      <c r="Z310" s="587"/>
      <c r="AA310" s="587"/>
      <c r="AB310" s="587"/>
      <c r="AC310" s="587"/>
      <c r="AD310" s="587"/>
      <c r="AE310" s="587"/>
      <c r="AF310" s="587"/>
      <c r="AG310" s="587"/>
      <c r="AH310" s="587"/>
      <c r="AI310" s="587"/>
      <c r="AJ310" s="588"/>
      <c r="AK310" s="588"/>
      <c r="AL310" s="588"/>
      <c r="AM310" s="588"/>
      <c r="AN310" s="588"/>
      <c r="AO310" s="588"/>
      <c r="AP310" s="588"/>
      <c r="AQ310" s="588"/>
      <c r="AR310" s="588"/>
      <c r="AS310" s="588"/>
      <c r="AT310" s="588"/>
      <c r="AU310" s="588"/>
      <c r="AV310" s="588"/>
      <c r="AW310" s="588"/>
      <c r="AX310" s="588"/>
      <c r="AY310" s="588"/>
      <c r="AZ310" s="594"/>
    </row>
    <row r="311" spans="1:62" s="586" customFormat="1" ht="18" hidden="1" customHeight="1">
      <c r="A311" s="578">
        <f t="shared" si="9"/>
        <v>0</v>
      </c>
      <c r="B311" s="587"/>
      <c r="C311" s="587"/>
      <c r="D311" s="587" t="s">
        <v>540</v>
      </c>
      <c r="E311" s="588" t="str">
        <f>CONCATENATE("소반내에 묘지 및 조림목이 고사하여 풀베기 작업이 필요없는 지역을 제외한 풀베기사업 대상면적은 ",'6-3표준조사(5)'!Q454,"ha 이다.")</f>
        <v>소반내에 묘지 및 조림목이 고사하여 풀베기 작업이 필요없는 지역을 제외한 풀베기사업 대상면적은 0ha 이다.</v>
      </c>
      <c r="F311" s="588"/>
      <c r="G311" s="588"/>
      <c r="H311" s="588"/>
      <c r="I311" s="588"/>
      <c r="J311" s="588"/>
      <c r="K311" s="588"/>
      <c r="L311" s="588"/>
      <c r="M311" s="588"/>
      <c r="N311" s="588"/>
      <c r="O311" s="588"/>
      <c r="P311" s="588"/>
      <c r="Q311" s="588"/>
      <c r="R311" s="588"/>
      <c r="S311" s="588"/>
      <c r="T311" s="588"/>
      <c r="U311" s="588"/>
      <c r="V311" s="588"/>
      <c r="W311" s="588"/>
      <c r="X311" s="588"/>
      <c r="Y311" s="588"/>
      <c r="Z311" s="588"/>
      <c r="AA311" s="588"/>
      <c r="AB311" s="588"/>
      <c r="AC311" s="588"/>
      <c r="AD311" s="588"/>
      <c r="AE311" s="588"/>
      <c r="AF311" s="588"/>
      <c r="AG311" s="588"/>
      <c r="AH311" s="588"/>
      <c r="AI311" s="588"/>
      <c r="AJ311" s="588"/>
      <c r="AK311" s="588"/>
      <c r="AL311" s="588"/>
      <c r="AM311" s="588"/>
      <c r="AN311" s="588"/>
      <c r="AO311" s="588"/>
      <c r="AP311" s="588"/>
      <c r="AQ311" s="588"/>
      <c r="AR311" s="588"/>
      <c r="AS311" s="588"/>
      <c r="AT311" s="588"/>
      <c r="AU311" s="588"/>
      <c r="AV311" s="588"/>
      <c r="AW311" s="588"/>
      <c r="AX311" s="588"/>
      <c r="AY311" s="588"/>
      <c r="AZ311" s="594"/>
    </row>
    <row r="312" spans="1:62" s="586" customFormat="1" ht="18" hidden="1" customHeight="1">
      <c r="A312" s="578">
        <f t="shared" si="9"/>
        <v>0</v>
      </c>
      <c r="B312" s="587"/>
      <c r="C312" s="587" t="s">
        <v>407</v>
      </c>
      <c r="D312" s="587" t="s">
        <v>779</v>
      </c>
      <c r="E312" s="588"/>
      <c r="F312" s="588"/>
      <c r="G312" s="588"/>
      <c r="H312" s="588"/>
      <c r="I312" s="588"/>
      <c r="J312" s="588"/>
      <c r="K312" s="588"/>
      <c r="L312" s="588"/>
      <c r="M312" s="588"/>
      <c r="N312" s="588"/>
      <c r="O312" s="588"/>
      <c r="P312" s="588"/>
      <c r="Q312" s="588"/>
      <c r="R312" s="588"/>
      <c r="S312" s="588"/>
      <c r="T312" s="588"/>
      <c r="U312" s="588"/>
      <c r="V312" s="588"/>
      <c r="W312" s="588"/>
      <c r="X312" s="588"/>
      <c r="Y312" s="588"/>
      <c r="Z312" s="588"/>
      <c r="AA312" s="588"/>
      <c r="AB312" s="588"/>
      <c r="AC312" s="588"/>
      <c r="AD312" s="588"/>
      <c r="AE312" s="588"/>
      <c r="AF312" s="588"/>
      <c r="AG312" s="588"/>
      <c r="AH312" s="595"/>
      <c r="AI312" s="595"/>
      <c r="AJ312" s="595"/>
      <c r="AK312" s="588"/>
      <c r="AL312" s="588"/>
      <c r="AM312" s="588"/>
      <c r="AN312" s="588"/>
      <c r="AO312" s="588"/>
      <c r="AP312" s="588"/>
      <c r="AQ312" s="588"/>
      <c r="AR312" s="588"/>
      <c r="AS312" s="588"/>
      <c r="AT312" s="588"/>
      <c r="AU312" s="588"/>
      <c r="AV312" s="588"/>
      <c r="AW312" s="588"/>
      <c r="AX312" s="588"/>
      <c r="AY312" s="588"/>
      <c r="AZ312" s="594"/>
    </row>
    <row r="313" spans="1:62" s="586" customFormat="1" ht="18" hidden="1" customHeight="1">
      <c r="A313" s="578">
        <f t="shared" si="9"/>
        <v>0</v>
      </c>
      <c r="B313" s="596"/>
      <c r="C313" s="596"/>
      <c r="D313" s="596" t="s">
        <v>540</v>
      </c>
      <c r="E313" s="597" t="s">
        <v>1710</v>
      </c>
      <c r="F313" s="597"/>
      <c r="G313" s="597"/>
      <c r="H313" s="597"/>
      <c r="I313" s="597"/>
      <c r="J313" s="597"/>
      <c r="K313" s="597"/>
      <c r="L313" s="597"/>
      <c r="M313" s="597"/>
      <c r="N313" s="597"/>
      <c r="O313" s="597"/>
      <c r="P313" s="597"/>
      <c r="Q313" s="597"/>
      <c r="R313" s="597"/>
      <c r="S313" s="597"/>
      <c r="T313" s="597"/>
      <c r="U313" s="597"/>
      <c r="V313" s="597"/>
      <c r="W313" s="597"/>
      <c r="X313" s="597"/>
      <c r="Y313" s="597"/>
      <c r="Z313" s="597"/>
      <c r="AA313" s="597"/>
      <c r="AB313" s="597"/>
      <c r="AC313" s="597"/>
      <c r="AD313" s="597"/>
      <c r="AE313" s="597"/>
      <c r="AF313" s="597"/>
      <c r="AG313" s="597"/>
      <c r="AH313" s="598"/>
      <c r="AI313" s="598"/>
      <c r="AJ313" s="598"/>
      <c r="AK313" s="597"/>
      <c r="AL313" s="597"/>
      <c r="AM313" s="597"/>
      <c r="AN313" s="597"/>
      <c r="AO313" s="597"/>
      <c r="AP313" s="597"/>
      <c r="AQ313" s="597"/>
      <c r="AR313" s="597"/>
      <c r="AS313" s="597"/>
      <c r="AT313" s="597"/>
      <c r="AU313" s="597"/>
      <c r="AV313" s="597"/>
      <c r="AW313" s="597"/>
      <c r="AX313" s="597"/>
      <c r="AY313" s="597"/>
      <c r="AZ313" s="594"/>
    </row>
    <row r="314" spans="1:62" s="586" customFormat="1" ht="14.25" hidden="1" customHeight="1">
      <c r="A314" s="578">
        <f t="shared" si="9"/>
        <v>0</v>
      </c>
      <c r="B314" s="587"/>
      <c r="C314" s="587"/>
      <c r="D314" s="599"/>
      <c r="E314" s="599"/>
      <c r="F314" s="599"/>
      <c r="G314" s="599"/>
      <c r="H314" s="599"/>
      <c r="I314" s="599"/>
      <c r="J314" s="599"/>
      <c r="K314" s="599"/>
      <c r="L314" s="599"/>
      <c r="M314" s="599"/>
      <c r="N314" s="599"/>
      <c r="O314" s="599"/>
      <c r="P314" s="599"/>
      <c r="Q314" s="599"/>
      <c r="R314" s="599"/>
      <c r="S314" s="599"/>
      <c r="T314" s="599"/>
      <c r="U314" s="599"/>
      <c r="V314" s="599"/>
      <c r="W314" s="599"/>
      <c r="X314" s="599"/>
      <c r="Y314" s="599"/>
      <c r="Z314" s="599"/>
      <c r="AA314" s="599"/>
      <c r="AB314" s="599"/>
      <c r="AC314" s="599"/>
      <c r="AD314" s="599"/>
      <c r="AE314" s="599"/>
      <c r="AF314" s="599"/>
      <c r="AG314" s="599"/>
      <c r="AH314" s="599"/>
      <c r="AI314" s="599"/>
      <c r="AJ314" s="599"/>
      <c r="AK314" s="599"/>
      <c r="AL314" s="599"/>
      <c r="AM314" s="599"/>
      <c r="AN314" s="599"/>
      <c r="AO314" s="599"/>
      <c r="AP314" s="599"/>
      <c r="AQ314" s="599"/>
      <c r="AR314" s="599"/>
      <c r="AS314" s="599"/>
      <c r="AT314" s="599"/>
      <c r="AU314" s="599"/>
      <c r="AV314" s="599"/>
      <c r="AW314" s="599"/>
      <c r="AX314" s="599"/>
      <c r="AY314" s="599"/>
      <c r="AZ314" s="594"/>
      <c r="BA314" s="600"/>
      <c r="BB314" s="600"/>
      <c r="BC314" s="600"/>
      <c r="BD314" s="600"/>
      <c r="BE314" s="600"/>
      <c r="BF314" s="600"/>
      <c r="BG314" s="600"/>
      <c r="BH314" s="600"/>
      <c r="BI314" s="600"/>
      <c r="BJ314" s="600"/>
    </row>
    <row r="315" spans="1:62" s="580" customFormat="1" ht="20.100000000000001" hidden="1" customHeight="1">
      <c r="A315" s="578">
        <f t="shared" si="9"/>
        <v>0</v>
      </c>
      <c r="B315" s="2116" t="s">
        <v>780</v>
      </c>
      <c r="C315" s="2116"/>
      <c r="D315" s="2116"/>
      <c r="E315" s="2116"/>
      <c r="F315" s="2116"/>
      <c r="G315" s="2116"/>
      <c r="H315" s="2116"/>
      <c r="I315" s="2116"/>
      <c r="J315" s="2116"/>
      <c r="K315" s="2116"/>
      <c r="L315" s="2116"/>
      <c r="M315" s="2116"/>
      <c r="N315" s="2116"/>
      <c r="O315" s="2116"/>
      <c r="P315" s="2116"/>
      <c r="Q315" s="2116"/>
      <c r="R315" s="2116"/>
      <c r="S315" s="2116"/>
      <c r="T315" s="2116"/>
      <c r="U315" s="2116"/>
      <c r="V315" s="2116"/>
      <c r="W315" s="2116"/>
      <c r="X315" s="2116"/>
      <c r="Y315" s="2116"/>
      <c r="Z315" s="2116"/>
      <c r="AA315" s="2116"/>
      <c r="AB315" s="2116"/>
      <c r="AC315" s="2116"/>
      <c r="AD315" s="2116"/>
      <c r="AE315" s="2116"/>
      <c r="AF315" s="2116"/>
      <c r="AG315" s="2116"/>
      <c r="AH315" s="2116"/>
      <c r="AI315" s="2116"/>
      <c r="AJ315" s="2116"/>
      <c r="AK315" s="2116"/>
      <c r="AL315" s="2116"/>
      <c r="AM315" s="2116"/>
      <c r="AN315" s="2116"/>
      <c r="AO315" s="2116"/>
      <c r="AP315" s="2116"/>
      <c r="AQ315" s="2116"/>
      <c r="AR315" s="2116"/>
      <c r="AS315" s="2116"/>
      <c r="AT315" s="2116"/>
      <c r="AU315" s="2116"/>
      <c r="AV315" s="2116"/>
      <c r="AW315" s="2116"/>
      <c r="AX315" s="2116"/>
      <c r="AY315" s="2116"/>
      <c r="AZ315" s="585"/>
      <c r="BA315" s="600"/>
      <c r="BB315" s="601"/>
      <c r="BC315" s="601"/>
      <c r="BD315" s="601"/>
      <c r="BE315" s="601"/>
      <c r="BF315" s="601"/>
      <c r="BG315" s="601"/>
      <c r="BH315" s="601"/>
      <c r="BI315" s="601"/>
      <c r="BJ315" s="601"/>
    </row>
    <row r="316" spans="1:62" s="601" customFormat="1" ht="20.100000000000001" hidden="1" customHeight="1">
      <c r="A316" s="578">
        <f t="shared" si="9"/>
        <v>0</v>
      </c>
      <c r="B316" s="602"/>
      <c r="C316" s="603" t="s">
        <v>772</v>
      </c>
      <c r="D316" s="603" t="s">
        <v>781</v>
      </c>
      <c r="E316" s="604"/>
      <c r="F316" s="604"/>
      <c r="G316" s="595"/>
      <c r="H316" s="605"/>
      <c r="I316" s="605"/>
      <c r="J316" s="606"/>
      <c r="K316" s="606"/>
      <c r="L316" s="606"/>
      <c r="M316" s="606"/>
      <c r="N316" s="606"/>
      <c r="O316" s="606"/>
      <c r="P316" s="606"/>
      <c r="Q316" s="607"/>
      <c r="R316" s="607"/>
      <c r="S316" s="607"/>
      <c r="T316" s="607"/>
      <c r="U316" s="607"/>
      <c r="V316" s="608"/>
      <c r="W316" s="608"/>
      <c r="X316" s="608"/>
      <c r="Y316" s="608"/>
      <c r="Z316" s="608"/>
      <c r="AA316" s="608"/>
      <c r="AB316" s="608"/>
      <c r="AC316" s="608"/>
      <c r="AD316" s="608"/>
      <c r="AE316" s="608"/>
      <c r="AF316" s="608"/>
      <c r="AG316" s="608"/>
      <c r="AH316" s="609"/>
      <c r="AI316" s="609"/>
      <c r="AJ316" s="609"/>
      <c r="AK316" s="609"/>
      <c r="AL316" s="610"/>
      <c r="AM316" s="610"/>
      <c r="AN316" s="610"/>
      <c r="AO316" s="610"/>
      <c r="AP316" s="610"/>
      <c r="AQ316" s="610"/>
      <c r="AR316" s="610"/>
      <c r="AS316" s="610"/>
      <c r="AT316" s="610"/>
      <c r="AU316" s="610"/>
      <c r="AV316" s="605"/>
      <c r="AW316" s="605"/>
      <c r="AX316" s="605"/>
      <c r="AY316" s="605"/>
      <c r="AZ316" s="611"/>
      <c r="BA316" s="600"/>
      <c r="BB316" s="600"/>
      <c r="BC316" s="600"/>
      <c r="BD316" s="600"/>
      <c r="BE316" s="600"/>
      <c r="BF316" s="600"/>
      <c r="BG316" s="600"/>
      <c r="BH316" s="600"/>
      <c r="BI316" s="600"/>
      <c r="BJ316" s="600"/>
    </row>
    <row r="317" spans="1:62" s="586" customFormat="1" ht="18" hidden="1" customHeight="1">
      <c r="A317" s="578">
        <f t="shared" si="9"/>
        <v>0</v>
      </c>
      <c r="B317" s="612"/>
      <c r="C317" s="2111" t="s">
        <v>782</v>
      </c>
      <c r="D317" s="2111"/>
      <c r="E317" s="2111"/>
      <c r="F317" s="2111"/>
      <c r="G317" s="2111"/>
      <c r="H317" s="2111"/>
      <c r="I317" s="2111"/>
      <c r="J317" s="2111"/>
      <c r="K317" s="2111" t="s">
        <v>783</v>
      </c>
      <c r="L317" s="2111"/>
      <c r="M317" s="2111"/>
      <c r="N317" s="2111"/>
      <c r="O317" s="2111"/>
      <c r="P317" s="2111"/>
      <c r="Q317" s="2111"/>
      <c r="R317" s="2111"/>
      <c r="S317" s="2111" t="s">
        <v>568</v>
      </c>
      <c r="T317" s="2111"/>
      <c r="U317" s="2111"/>
      <c r="V317" s="2111"/>
      <c r="W317" s="2111"/>
      <c r="X317" s="2111"/>
      <c r="Y317" s="2111"/>
      <c r="Z317" s="2111"/>
      <c r="AA317" s="2111" t="s">
        <v>785</v>
      </c>
      <c r="AB317" s="2111"/>
      <c r="AC317" s="2111"/>
      <c r="AD317" s="2111"/>
      <c r="AE317" s="2111"/>
      <c r="AF317" s="2111"/>
      <c r="AG317" s="2111"/>
      <c r="AH317" s="2111"/>
      <c r="AI317" s="2111"/>
      <c r="AJ317" s="2111"/>
      <c r="AK317" s="2111"/>
      <c r="AL317" s="2111"/>
      <c r="AM317" s="2111"/>
      <c r="AN317" s="2111"/>
      <c r="AO317" s="2111"/>
      <c r="AP317" s="2111"/>
      <c r="AQ317" s="2111" t="s">
        <v>1156</v>
      </c>
      <c r="AR317" s="2111"/>
      <c r="AS317" s="2111"/>
      <c r="AT317" s="2111"/>
      <c r="AU317" s="2111"/>
      <c r="AV317" s="2111"/>
      <c r="AW317" s="2111"/>
      <c r="AX317" s="2111"/>
      <c r="AY317" s="612"/>
      <c r="AZ317" s="613"/>
      <c r="BA317" s="601"/>
      <c r="BB317" s="601"/>
      <c r="BC317" s="600"/>
      <c r="BD317" s="600"/>
      <c r="BE317" s="600"/>
      <c r="BF317" s="600"/>
      <c r="BG317" s="600"/>
      <c r="BH317" s="600"/>
      <c r="BI317" s="600"/>
      <c r="BJ317" s="600"/>
    </row>
    <row r="318" spans="1:62" s="586" customFormat="1" ht="18" hidden="1" customHeight="1">
      <c r="A318" s="578">
        <f t="shared" si="9"/>
        <v>0</v>
      </c>
      <c r="B318" s="612"/>
      <c r="C318" s="2111"/>
      <c r="D318" s="2111"/>
      <c r="E318" s="2111"/>
      <c r="F318" s="2111"/>
      <c r="G318" s="2111"/>
      <c r="H318" s="2111"/>
      <c r="I318" s="2111"/>
      <c r="J318" s="2111"/>
      <c r="K318" s="2111"/>
      <c r="L318" s="2111"/>
      <c r="M318" s="2111"/>
      <c r="N318" s="2111"/>
      <c r="O318" s="2111"/>
      <c r="P318" s="2111"/>
      <c r="Q318" s="2111"/>
      <c r="R318" s="2111"/>
      <c r="S318" s="2111"/>
      <c r="T318" s="2111"/>
      <c r="U318" s="2111"/>
      <c r="V318" s="2111"/>
      <c r="W318" s="2111"/>
      <c r="X318" s="2111"/>
      <c r="Y318" s="2111"/>
      <c r="Z318" s="2111"/>
      <c r="AA318" s="2111" t="s">
        <v>786</v>
      </c>
      <c r="AB318" s="2111"/>
      <c r="AC318" s="2111"/>
      <c r="AD318" s="2111"/>
      <c r="AE318" s="2111"/>
      <c r="AF318" s="2111"/>
      <c r="AG318" s="2111"/>
      <c r="AH318" s="2111"/>
      <c r="AI318" s="2111" t="s">
        <v>787</v>
      </c>
      <c r="AJ318" s="2111"/>
      <c r="AK318" s="2111"/>
      <c r="AL318" s="2111"/>
      <c r="AM318" s="2111"/>
      <c r="AN318" s="2111"/>
      <c r="AO318" s="2111"/>
      <c r="AP318" s="2111"/>
      <c r="AQ318" s="2111"/>
      <c r="AR318" s="2111"/>
      <c r="AS318" s="2111"/>
      <c r="AT318" s="2111"/>
      <c r="AU318" s="2111"/>
      <c r="AV318" s="2111"/>
      <c r="AW318" s="2111"/>
      <c r="AX318" s="2111"/>
      <c r="AY318" s="612"/>
      <c r="AZ318" s="613"/>
      <c r="BA318" s="600"/>
      <c r="BB318" s="600"/>
      <c r="BC318" s="600"/>
      <c r="BD318" s="600"/>
      <c r="BE318" s="600"/>
      <c r="BF318" s="600"/>
      <c r="BG318" s="600"/>
      <c r="BH318" s="600"/>
      <c r="BI318" s="600"/>
      <c r="BJ318" s="600"/>
    </row>
    <row r="319" spans="1:62" s="586" customFormat="1" ht="18" hidden="1" customHeight="1">
      <c r="A319" s="578">
        <f t="shared" si="9"/>
        <v>0</v>
      </c>
      <c r="B319" s="614"/>
      <c r="C319" s="2122">
        <f>L303</f>
        <v>0</v>
      </c>
      <c r="D319" s="2123"/>
      <c r="E319" s="2126" t="s">
        <v>564</v>
      </c>
      <c r="F319" s="2126"/>
      <c r="G319" s="2123">
        <f>Z303</f>
        <v>0</v>
      </c>
      <c r="H319" s="2123"/>
      <c r="I319" s="2126" t="s">
        <v>565</v>
      </c>
      <c r="J319" s="2126"/>
      <c r="K319" s="2127">
        <f>'6-3표준조사(5)'!Q454</f>
        <v>0</v>
      </c>
      <c r="L319" s="2127"/>
      <c r="M319" s="2127"/>
      <c r="N319" s="2127"/>
      <c r="O319" s="2127"/>
      <c r="P319" s="2127"/>
      <c r="Q319" s="2127"/>
      <c r="R319" s="2127"/>
      <c r="S319" s="2113">
        <f>'6-3표준조사(5)'!K456</f>
        <v>0</v>
      </c>
      <c r="T319" s="2113"/>
      <c r="U319" s="2113"/>
      <c r="V319" s="2113"/>
      <c r="W319" s="2113"/>
      <c r="X319" s="2113"/>
      <c r="Y319" s="2113"/>
      <c r="Z319" s="2113"/>
      <c r="AA319" s="2129" t="e">
        <f>'6-3표준조사(5)'!Q460</f>
        <v>#DIV/0!</v>
      </c>
      <c r="AB319" s="2129"/>
      <c r="AC319" s="2129"/>
      <c r="AD319" s="2129"/>
      <c r="AE319" s="2129"/>
      <c r="AF319" s="2129"/>
      <c r="AG319" s="2129"/>
      <c r="AH319" s="2129"/>
      <c r="AI319" s="2129" t="e">
        <f>'6-3표준조사(5)'!R460</f>
        <v>#DIV/0!</v>
      </c>
      <c r="AJ319" s="2129"/>
      <c r="AK319" s="2129"/>
      <c r="AL319" s="2129"/>
      <c r="AM319" s="2129"/>
      <c r="AN319" s="2129"/>
      <c r="AO319" s="2129"/>
      <c r="AP319" s="2129"/>
      <c r="AQ319" s="2113">
        <f>'6-3표준조사(5)'!R456</f>
        <v>0</v>
      </c>
      <c r="AR319" s="2113"/>
      <c r="AS319" s="2113"/>
      <c r="AT319" s="2113"/>
      <c r="AU319" s="2113"/>
      <c r="AV319" s="2113"/>
      <c r="AW319" s="2113"/>
      <c r="AX319" s="2113"/>
      <c r="AY319" s="612"/>
      <c r="AZ319" s="613"/>
      <c r="BA319" s="600"/>
      <c r="BB319" s="600"/>
      <c r="BC319" s="601"/>
      <c r="BD319" s="601"/>
      <c r="BE319" s="601"/>
      <c r="BF319" s="601"/>
      <c r="BG319" s="601"/>
      <c r="BH319" s="601"/>
      <c r="BI319" s="601"/>
      <c r="BJ319" s="601"/>
    </row>
    <row r="320" spans="1:62" s="586" customFormat="1" ht="18" hidden="1" customHeight="1">
      <c r="A320" s="578">
        <f t="shared" si="9"/>
        <v>0</v>
      </c>
      <c r="B320" s="614"/>
      <c r="C320" s="2124"/>
      <c r="D320" s="2125"/>
      <c r="E320" s="2125"/>
      <c r="F320" s="2125"/>
      <c r="G320" s="2125"/>
      <c r="H320" s="2125"/>
      <c r="I320" s="2125"/>
      <c r="J320" s="2125"/>
      <c r="K320" s="2128"/>
      <c r="L320" s="2128"/>
      <c r="M320" s="2128"/>
      <c r="N320" s="2128"/>
      <c r="O320" s="2128"/>
      <c r="P320" s="2128"/>
      <c r="Q320" s="2128"/>
      <c r="R320" s="2128"/>
      <c r="S320" s="2114"/>
      <c r="T320" s="2114"/>
      <c r="U320" s="2114"/>
      <c r="V320" s="2114"/>
      <c r="W320" s="2114"/>
      <c r="X320" s="2114"/>
      <c r="Y320" s="2114"/>
      <c r="Z320" s="2114"/>
      <c r="AA320" s="2130"/>
      <c r="AB320" s="2130"/>
      <c r="AC320" s="2130"/>
      <c r="AD320" s="2130"/>
      <c r="AE320" s="2130"/>
      <c r="AF320" s="2130"/>
      <c r="AG320" s="2130"/>
      <c r="AH320" s="2130"/>
      <c r="AI320" s="2130"/>
      <c r="AJ320" s="2130"/>
      <c r="AK320" s="2130"/>
      <c r="AL320" s="2130"/>
      <c r="AM320" s="2130"/>
      <c r="AN320" s="2130"/>
      <c r="AO320" s="2130"/>
      <c r="AP320" s="2130"/>
      <c r="AQ320" s="2114"/>
      <c r="AR320" s="2114"/>
      <c r="AS320" s="2114"/>
      <c r="AT320" s="2114"/>
      <c r="AU320" s="2114"/>
      <c r="AV320" s="2114"/>
      <c r="AW320" s="2114"/>
      <c r="AX320" s="2114"/>
      <c r="AY320" s="612"/>
      <c r="AZ320" s="613"/>
      <c r="BA320" s="600"/>
      <c r="BB320" s="600"/>
      <c r="BC320" s="600"/>
      <c r="BD320" s="600"/>
      <c r="BE320" s="600"/>
      <c r="BF320" s="600"/>
      <c r="BG320" s="600"/>
      <c r="BH320" s="600"/>
      <c r="BI320" s="600"/>
      <c r="BJ320" s="600"/>
    </row>
    <row r="321" spans="1:74" s="586" customFormat="1" ht="18" hidden="1" customHeight="1">
      <c r="A321" s="578">
        <f t="shared" si="9"/>
        <v>0</v>
      </c>
      <c r="B321" s="614"/>
      <c r="C321" s="614" t="s">
        <v>405</v>
      </c>
      <c r="D321" s="614" t="s">
        <v>788</v>
      </c>
      <c r="E321" s="614"/>
      <c r="F321" s="612"/>
      <c r="G321" s="612"/>
      <c r="H321" s="612"/>
      <c r="I321" s="612"/>
      <c r="J321" s="612"/>
      <c r="K321" s="612"/>
      <c r="L321" s="612"/>
      <c r="M321" s="612"/>
      <c r="N321" s="612"/>
      <c r="O321" s="612"/>
      <c r="P321" s="612"/>
      <c r="Q321" s="615"/>
      <c r="R321" s="615"/>
      <c r="S321" s="615"/>
      <c r="T321" s="615"/>
      <c r="U321" s="615"/>
      <c r="V321" s="612"/>
      <c r="W321" s="616"/>
      <c r="X321" s="616"/>
      <c r="Y321" s="616"/>
      <c r="Z321" s="616"/>
      <c r="AA321" s="616"/>
      <c r="AB321" s="616"/>
      <c r="AC321" s="616"/>
      <c r="AD321" s="616"/>
      <c r="AE321" s="616"/>
      <c r="AF321" s="616"/>
      <c r="AG321" s="612"/>
      <c r="AH321" s="617"/>
      <c r="AI321" s="617"/>
      <c r="AJ321" s="617"/>
      <c r="AK321" s="617"/>
      <c r="AL321" s="618"/>
      <c r="AM321" s="618"/>
      <c r="AN321" s="618"/>
      <c r="AO321" s="618"/>
      <c r="AP321" s="618"/>
      <c r="AQ321" s="618"/>
      <c r="AR321" s="618"/>
      <c r="AS321" s="618"/>
      <c r="AT321" s="618"/>
      <c r="AU321" s="618"/>
      <c r="AV321" s="612"/>
      <c r="AW321" s="612"/>
      <c r="AX321" s="612"/>
      <c r="AY321" s="612"/>
      <c r="AZ321" s="613"/>
      <c r="BA321" s="600"/>
      <c r="BB321" s="600"/>
      <c r="BC321" s="600"/>
      <c r="BD321" s="600"/>
      <c r="BE321" s="600"/>
      <c r="BF321" s="600"/>
      <c r="BG321" s="600"/>
      <c r="BH321" s="600"/>
      <c r="BI321" s="600"/>
      <c r="BJ321" s="600"/>
      <c r="BK321" s="600"/>
      <c r="BL321" s="600"/>
      <c r="BM321" s="600"/>
      <c r="BN321" s="600"/>
      <c r="BO321" s="600"/>
      <c r="BP321" s="600"/>
      <c r="BQ321" s="600"/>
      <c r="BR321" s="600"/>
      <c r="BS321" s="600"/>
      <c r="BT321" s="600"/>
      <c r="BU321" s="600"/>
      <c r="BV321" s="600"/>
    </row>
    <row r="322" spans="1:74" s="586" customFormat="1" ht="18" hidden="1" customHeight="1">
      <c r="A322" s="578">
        <f t="shared" si="9"/>
        <v>0</v>
      </c>
      <c r="B322" s="614"/>
      <c r="C322" s="614"/>
      <c r="D322" s="587" t="s">
        <v>540</v>
      </c>
      <c r="E322" s="614" t="str">
        <f>CONCATENATE("식재된 ",S319," 는 활착이 안정된 상태로 신초발달이 양호함" )</f>
        <v>식재된 0 는 활착이 안정된 상태로 신초발달이 양호함</v>
      </c>
      <c r="F322" s="612"/>
      <c r="G322" s="612"/>
      <c r="H322" s="612"/>
      <c r="I322" s="612"/>
      <c r="J322" s="612"/>
      <c r="K322" s="612"/>
      <c r="L322" s="612"/>
      <c r="M322" s="612"/>
      <c r="N322" s="612"/>
      <c r="O322" s="612"/>
      <c r="P322" s="612"/>
      <c r="Q322" s="615"/>
      <c r="R322" s="615"/>
      <c r="S322" s="615"/>
      <c r="T322" s="615"/>
      <c r="U322" s="615"/>
      <c r="V322" s="612"/>
      <c r="W322" s="619"/>
      <c r="X322" s="616"/>
      <c r="Y322" s="616"/>
      <c r="Z322" s="616"/>
      <c r="AA322" s="619"/>
      <c r="AB322" s="616"/>
      <c r="AC322" s="616"/>
      <c r="AD322" s="616"/>
      <c r="AE322" s="619"/>
      <c r="AF322" s="616"/>
      <c r="AG322" s="612"/>
      <c r="AH322" s="617"/>
      <c r="AI322" s="617"/>
      <c r="AJ322" s="617"/>
      <c r="AK322" s="617"/>
      <c r="AL322" s="618"/>
      <c r="AM322" s="618"/>
      <c r="AN322" s="618"/>
      <c r="AO322" s="618"/>
      <c r="AP322" s="618"/>
      <c r="AQ322" s="618"/>
      <c r="AR322" s="618"/>
      <c r="AS322" s="618"/>
      <c r="AT322" s="618"/>
      <c r="AU322" s="618"/>
      <c r="AV322" s="612"/>
      <c r="AW322" s="612"/>
      <c r="AX322" s="612"/>
      <c r="AY322" s="612"/>
      <c r="AZ322" s="613"/>
      <c r="BC322" s="600"/>
      <c r="BD322" s="600"/>
      <c r="BE322" s="600"/>
      <c r="BF322" s="600"/>
      <c r="BG322" s="600"/>
      <c r="BH322" s="600"/>
      <c r="BI322" s="600"/>
      <c r="BJ322" s="600"/>
      <c r="BK322" s="600"/>
      <c r="BL322" s="600"/>
      <c r="BM322" s="600"/>
      <c r="BN322" s="600"/>
      <c r="BO322" s="600"/>
      <c r="BP322" s="600"/>
      <c r="BQ322" s="600"/>
      <c r="BR322" s="600"/>
      <c r="BS322" s="600"/>
      <c r="BT322" s="600"/>
      <c r="BU322" s="600"/>
      <c r="BV322" s="600"/>
    </row>
    <row r="323" spans="1:74" s="586" customFormat="1" ht="18" hidden="1" customHeight="1">
      <c r="A323" s="578">
        <f t="shared" si="9"/>
        <v>0</v>
      </c>
      <c r="B323" s="614"/>
      <c r="C323" s="614"/>
      <c r="D323" s="587" t="s">
        <v>540</v>
      </c>
      <c r="E323" s="614" t="s">
        <v>789</v>
      </c>
      <c r="F323" s="612"/>
      <c r="G323" s="612"/>
      <c r="H323" s="612"/>
      <c r="I323" s="612"/>
      <c r="J323" s="612"/>
      <c r="K323" s="612"/>
      <c r="L323" s="612"/>
      <c r="M323" s="612"/>
      <c r="N323" s="612"/>
      <c r="O323" s="612"/>
      <c r="P323" s="612"/>
      <c r="Q323" s="615"/>
      <c r="R323" s="615"/>
      <c r="S323" s="615"/>
      <c r="T323" s="615"/>
      <c r="U323" s="615"/>
      <c r="V323" s="612"/>
      <c r="W323" s="612"/>
      <c r="X323" s="612"/>
      <c r="Y323" s="612"/>
      <c r="Z323" s="612"/>
      <c r="AA323" s="612"/>
      <c r="AB323" s="612"/>
      <c r="AC323" s="612"/>
      <c r="AD323" s="612"/>
      <c r="AE323" s="612"/>
      <c r="AF323" s="612"/>
      <c r="AG323" s="612"/>
      <c r="AH323" s="617"/>
      <c r="AI323" s="617"/>
      <c r="AJ323" s="617"/>
      <c r="AK323" s="617"/>
      <c r="AL323" s="618"/>
      <c r="AM323" s="618"/>
      <c r="AN323" s="618"/>
      <c r="AO323" s="618"/>
      <c r="AP323" s="618"/>
      <c r="AQ323" s="618"/>
      <c r="AR323" s="618"/>
      <c r="AS323" s="618"/>
      <c r="AT323" s="618"/>
      <c r="AU323" s="618"/>
      <c r="AV323" s="612"/>
      <c r="AW323" s="612"/>
      <c r="AX323" s="612"/>
      <c r="AY323" s="612"/>
      <c r="AZ323" s="613"/>
      <c r="BA323" s="580"/>
      <c r="BB323" s="580"/>
      <c r="BC323" s="580"/>
      <c r="BD323" s="580"/>
      <c r="BE323" s="580"/>
      <c r="BF323" s="580"/>
      <c r="BG323" s="580"/>
      <c r="BH323" s="580"/>
      <c r="BI323" s="580"/>
      <c r="BJ323" s="580"/>
      <c r="BK323" s="601"/>
      <c r="BL323" s="601"/>
      <c r="BM323" s="601"/>
      <c r="BN323" s="601"/>
      <c r="BO323" s="601"/>
      <c r="BP323" s="601"/>
      <c r="BQ323" s="601"/>
      <c r="BR323" s="601"/>
      <c r="BS323" s="601"/>
      <c r="BT323" s="601"/>
      <c r="BU323" s="601"/>
      <c r="BV323" s="601"/>
    </row>
    <row r="324" spans="1:74" s="586" customFormat="1" ht="18" hidden="1" customHeight="1">
      <c r="A324" s="578">
        <f t="shared" si="9"/>
        <v>0</v>
      </c>
      <c r="B324" s="614"/>
      <c r="C324" s="614" t="s">
        <v>407</v>
      </c>
      <c r="D324" s="614" t="s">
        <v>790</v>
      </c>
      <c r="E324" s="614"/>
      <c r="F324" s="612"/>
      <c r="G324" s="612"/>
      <c r="H324" s="612"/>
      <c r="I324" s="612"/>
      <c r="J324" s="612"/>
      <c r="K324" s="612"/>
      <c r="L324" s="612"/>
      <c r="M324" s="612"/>
      <c r="N324" s="612"/>
      <c r="O324" s="612"/>
      <c r="P324" s="612"/>
      <c r="Q324" s="615"/>
      <c r="R324" s="615"/>
      <c r="S324" s="615"/>
      <c r="T324" s="615"/>
      <c r="U324" s="615"/>
      <c r="V324" s="612"/>
      <c r="W324" s="612"/>
      <c r="X324" s="612"/>
      <c r="Y324" s="612"/>
      <c r="Z324" s="612"/>
      <c r="AA324" s="612"/>
      <c r="AB324" s="612"/>
      <c r="AC324" s="612"/>
      <c r="AD324" s="612"/>
      <c r="AE324" s="612"/>
      <c r="AF324" s="612"/>
      <c r="AG324" s="612"/>
      <c r="AH324" s="617"/>
      <c r="AI324" s="617"/>
      <c r="AJ324" s="617"/>
      <c r="AK324" s="617"/>
      <c r="AL324" s="618"/>
      <c r="AM324" s="618"/>
      <c r="AN324" s="618"/>
      <c r="AO324" s="618"/>
      <c r="AP324" s="618"/>
      <c r="AQ324" s="618"/>
      <c r="AR324" s="618"/>
      <c r="AS324" s="618"/>
      <c r="AT324" s="618"/>
      <c r="AU324" s="618"/>
      <c r="AV324" s="612"/>
      <c r="AW324" s="612"/>
      <c r="AX324" s="612"/>
      <c r="AY324" s="612"/>
      <c r="AZ324" s="613"/>
      <c r="BK324" s="600"/>
      <c r="BL324" s="600"/>
      <c r="BM324" s="600"/>
      <c r="BN324" s="600"/>
      <c r="BO324" s="600"/>
      <c r="BP324" s="600"/>
      <c r="BQ324" s="600"/>
      <c r="BR324" s="600"/>
      <c r="BS324" s="600"/>
      <c r="BT324" s="600"/>
      <c r="BU324" s="600"/>
      <c r="BV324" s="600"/>
    </row>
    <row r="325" spans="1:74" s="586" customFormat="1" ht="18" hidden="1" customHeight="1">
      <c r="A325" s="578">
        <f t="shared" si="9"/>
        <v>0</v>
      </c>
      <c r="B325" s="614"/>
      <c r="C325" s="614"/>
      <c r="D325" s="587" t="s">
        <v>540</v>
      </c>
      <c r="E325" s="614" t="str">
        <f>CONCATENATE("제거대상식생은 ",'6-3표준조사(5)'!S460,"이며, 근주에서 올라온 맹아가 불규칙하게 분포한다.")</f>
        <v>제거대상식생은 이며, 근주에서 올라온 맹아가 불규칙하게 분포한다.</v>
      </c>
      <c r="F325" s="612"/>
      <c r="G325" s="612"/>
      <c r="H325" s="612"/>
      <c r="I325" s="612"/>
      <c r="J325" s="612"/>
      <c r="K325" s="612"/>
      <c r="L325" s="612"/>
      <c r="M325" s="612"/>
      <c r="N325" s="612"/>
      <c r="O325" s="612"/>
      <c r="P325" s="612"/>
      <c r="Q325" s="615"/>
      <c r="R325" s="615"/>
      <c r="S325" s="615"/>
      <c r="T325" s="615"/>
      <c r="U325" s="615"/>
      <c r="V325" s="612"/>
      <c r="W325" s="612"/>
      <c r="X325" s="612"/>
      <c r="Y325" s="612"/>
      <c r="Z325" s="612"/>
      <c r="AA325" s="612"/>
      <c r="AB325" s="612"/>
      <c r="AC325" s="612"/>
      <c r="AD325" s="612"/>
      <c r="AE325" s="612"/>
      <c r="AF325" s="612"/>
      <c r="AG325" s="612"/>
      <c r="AH325" s="617"/>
      <c r="AI325" s="617"/>
      <c r="AJ325" s="617"/>
      <c r="AK325" s="617"/>
      <c r="AL325" s="618"/>
      <c r="AM325" s="618"/>
      <c r="AN325" s="618"/>
      <c r="AO325" s="618"/>
      <c r="AP325" s="618"/>
      <c r="AQ325" s="618"/>
      <c r="AR325" s="618"/>
      <c r="AS325" s="618"/>
      <c r="AT325" s="618"/>
      <c r="AU325" s="618"/>
      <c r="AV325" s="612"/>
      <c r="AW325" s="612"/>
      <c r="AX325" s="612"/>
      <c r="AY325" s="612"/>
      <c r="AZ325" s="613"/>
      <c r="BK325" s="600"/>
      <c r="BL325" s="600"/>
      <c r="BM325" s="600"/>
      <c r="BN325" s="600"/>
      <c r="BO325" s="600"/>
      <c r="BP325" s="600"/>
      <c r="BQ325" s="600"/>
      <c r="BR325" s="600"/>
      <c r="BS325" s="600"/>
      <c r="BT325" s="600"/>
      <c r="BU325" s="600"/>
      <c r="BV325" s="600"/>
    </row>
    <row r="326" spans="1:74" s="586" customFormat="1" ht="18" hidden="1" customHeight="1">
      <c r="A326" s="578">
        <f t="shared" si="9"/>
        <v>0</v>
      </c>
      <c r="B326" s="614"/>
      <c r="C326" s="614"/>
      <c r="D326" s="587" t="s">
        <v>540</v>
      </c>
      <c r="E326" s="614" t="str">
        <f>CONCATENATE("조림목이 자연발생 식생과 경재하고 있으며 조림목의 ",AQ319,"하다." )</f>
        <v>조림목이 자연발생 식생과 경재하고 있으며 조림목의 0하다.</v>
      </c>
      <c r="F326" s="612"/>
      <c r="G326" s="612"/>
      <c r="H326" s="612"/>
      <c r="I326" s="612"/>
      <c r="J326" s="612"/>
      <c r="K326" s="612"/>
      <c r="L326" s="612"/>
      <c r="M326" s="612"/>
      <c r="N326" s="612"/>
      <c r="O326" s="612"/>
      <c r="P326" s="612"/>
      <c r="Q326" s="612"/>
      <c r="R326" s="612"/>
      <c r="S326" s="612"/>
      <c r="T326" s="612"/>
      <c r="U326" s="612"/>
      <c r="V326" s="612"/>
      <c r="W326" s="612"/>
      <c r="X326" s="612"/>
      <c r="Y326" s="612"/>
      <c r="Z326" s="612"/>
      <c r="AA326" s="612"/>
      <c r="AB326" s="612"/>
      <c r="AC326" s="612"/>
      <c r="AD326" s="612"/>
      <c r="AE326" s="612"/>
      <c r="AF326" s="612"/>
      <c r="AG326" s="612"/>
      <c r="AH326" s="617"/>
      <c r="AI326" s="617"/>
      <c r="AJ326" s="617"/>
      <c r="AK326" s="617"/>
      <c r="AL326" s="618"/>
      <c r="AM326" s="618"/>
      <c r="AN326" s="618"/>
      <c r="AO326" s="618"/>
      <c r="AP326" s="618"/>
      <c r="AQ326" s="618"/>
      <c r="AR326" s="618"/>
      <c r="AS326" s="618"/>
      <c r="AT326" s="618"/>
      <c r="AU326" s="618"/>
      <c r="AV326" s="612"/>
      <c r="AW326" s="612"/>
      <c r="AX326" s="612"/>
      <c r="AY326" s="612"/>
      <c r="AZ326" s="613"/>
      <c r="BK326" s="600"/>
      <c r="BL326" s="600"/>
      <c r="BM326" s="600"/>
      <c r="BN326" s="600"/>
      <c r="BO326" s="600"/>
      <c r="BP326" s="600"/>
      <c r="BQ326" s="600"/>
      <c r="BR326" s="600"/>
      <c r="BS326" s="600"/>
      <c r="BT326" s="600"/>
      <c r="BU326" s="600"/>
      <c r="BV326" s="600"/>
    </row>
    <row r="327" spans="1:74" s="586" customFormat="1" ht="13.5" hidden="1" customHeight="1">
      <c r="A327" s="578"/>
      <c r="B327" s="620"/>
      <c r="C327" s="620"/>
      <c r="D327" s="620"/>
      <c r="E327" s="620"/>
      <c r="F327" s="595"/>
      <c r="G327" s="595"/>
      <c r="H327" s="595"/>
      <c r="I327" s="595"/>
      <c r="J327" s="621"/>
      <c r="K327" s="621"/>
      <c r="L327" s="621"/>
      <c r="M327" s="621"/>
      <c r="N327" s="621"/>
      <c r="O327" s="621"/>
      <c r="P327" s="621"/>
      <c r="Q327" s="622"/>
      <c r="R327" s="622"/>
      <c r="S327" s="622"/>
      <c r="T327" s="622"/>
      <c r="U327" s="622"/>
      <c r="V327" s="612"/>
      <c r="W327" s="612"/>
      <c r="X327" s="612"/>
      <c r="Y327" s="612"/>
      <c r="Z327" s="612"/>
      <c r="AA327" s="612"/>
      <c r="AB327" s="612"/>
      <c r="AC327" s="612"/>
      <c r="AD327" s="612"/>
      <c r="AE327" s="612"/>
      <c r="AF327" s="612"/>
      <c r="AG327" s="612"/>
      <c r="AH327" s="623"/>
      <c r="AI327" s="623"/>
      <c r="AJ327" s="623"/>
      <c r="AK327" s="623"/>
      <c r="AL327" s="624"/>
      <c r="AM327" s="624"/>
      <c r="AN327" s="624"/>
      <c r="AO327" s="624"/>
      <c r="AP327" s="624"/>
      <c r="AQ327" s="624"/>
      <c r="AR327" s="624"/>
      <c r="AS327" s="624"/>
      <c r="AT327" s="624"/>
      <c r="AU327" s="624"/>
      <c r="AV327" s="595"/>
      <c r="AW327" s="595"/>
      <c r="AX327" s="595"/>
      <c r="AY327" s="595"/>
      <c r="AZ327" s="613"/>
      <c r="BK327" s="600"/>
      <c r="BL327" s="600"/>
      <c r="BM327" s="600"/>
      <c r="BN327" s="600"/>
      <c r="BO327" s="600"/>
      <c r="BP327" s="600"/>
      <c r="BQ327" s="600"/>
      <c r="BR327" s="600"/>
      <c r="BS327" s="600"/>
      <c r="BT327" s="600"/>
      <c r="BU327" s="600"/>
      <c r="BV327" s="600"/>
    </row>
    <row r="328" spans="1:74" s="601" customFormat="1" ht="19.5" hidden="1" customHeight="1">
      <c r="A328" s="578">
        <f t="shared" si="9"/>
        <v>0</v>
      </c>
      <c r="B328" s="2116" t="s">
        <v>791</v>
      </c>
      <c r="C328" s="2116"/>
      <c r="D328" s="2116"/>
      <c r="E328" s="2116"/>
      <c r="F328" s="2116"/>
      <c r="G328" s="2116"/>
      <c r="H328" s="2116"/>
      <c r="I328" s="2116"/>
      <c r="J328" s="2116"/>
      <c r="K328" s="2116"/>
      <c r="L328" s="2116"/>
      <c r="M328" s="2116"/>
      <c r="N328" s="2116"/>
      <c r="O328" s="2116"/>
      <c r="P328" s="2116"/>
      <c r="Q328" s="2116"/>
      <c r="R328" s="2116"/>
      <c r="S328" s="2116"/>
      <c r="T328" s="2116"/>
      <c r="U328" s="2116"/>
      <c r="V328" s="2116"/>
      <c r="W328" s="2116"/>
      <c r="X328" s="2116"/>
      <c r="Y328" s="2116"/>
      <c r="Z328" s="2116"/>
      <c r="AA328" s="2116"/>
      <c r="AB328" s="2116"/>
      <c r="AC328" s="2116"/>
      <c r="AD328" s="2116"/>
      <c r="AE328" s="2116"/>
      <c r="AF328" s="2116"/>
      <c r="AG328" s="2116"/>
      <c r="AH328" s="2116"/>
      <c r="AI328" s="2116"/>
      <c r="AJ328" s="2116"/>
      <c r="AK328" s="2116"/>
      <c r="AL328" s="2116"/>
      <c r="AM328" s="2116"/>
      <c r="AN328" s="2116"/>
      <c r="AO328" s="2116"/>
      <c r="AP328" s="2116"/>
      <c r="AQ328" s="2116"/>
      <c r="AR328" s="2116"/>
      <c r="AS328" s="2116"/>
      <c r="AT328" s="2116"/>
      <c r="AU328" s="2116"/>
      <c r="AV328" s="2116"/>
      <c r="AW328" s="2116"/>
      <c r="AX328" s="2116"/>
      <c r="AY328" s="2116"/>
      <c r="AZ328" s="625"/>
      <c r="BB328" s="600"/>
      <c r="BC328" s="600"/>
      <c r="BD328" s="600"/>
      <c r="BE328" s="600"/>
      <c r="BF328" s="600"/>
      <c r="BG328" s="600"/>
      <c r="BH328" s="600"/>
      <c r="BI328" s="600"/>
      <c r="BJ328" s="600"/>
      <c r="BK328" s="600"/>
      <c r="BL328" s="600"/>
      <c r="BM328" s="600"/>
      <c r="BN328" s="600"/>
      <c r="BO328" s="600"/>
      <c r="BP328" s="600"/>
      <c r="BQ328" s="600"/>
      <c r="BR328" s="600"/>
      <c r="BS328" s="600"/>
      <c r="BT328" s="600"/>
      <c r="BU328" s="600"/>
      <c r="BV328" s="600"/>
    </row>
    <row r="329" spans="1:74" s="601" customFormat="1" ht="18" hidden="1" customHeight="1">
      <c r="A329" s="578">
        <f t="shared" si="9"/>
        <v>0</v>
      </c>
      <c r="B329" s="1230"/>
      <c r="C329" s="587" t="s">
        <v>772</v>
      </c>
      <c r="D329" s="588" t="s">
        <v>793</v>
      </c>
      <c r="E329" s="588"/>
      <c r="F329" s="588"/>
      <c r="G329" s="588"/>
      <c r="H329" s="588"/>
      <c r="I329" s="588"/>
      <c r="J329" s="627"/>
      <c r="K329" s="627"/>
      <c r="L329" s="627"/>
      <c r="M329" s="627"/>
      <c r="N329" s="627"/>
      <c r="O329" s="627"/>
      <c r="P329" s="627"/>
      <c r="Q329" s="627"/>
      <c r="R329" s="627"/>
      <c r="S329" s="627"/>
      <c r="T329" s="627"/>
      <c r="U329" s="627"/>
      <c r="V329" s="627"/>
      <c r="W329" s="627"/>
      <c r="X329" s="627"/>
      <c r="Y329" s="627"/>
      <c r="Z329" s="627"/>
      <c r="AA329" s="627"/>
      <c r="AB329" s="627"/>
      <c r="AC329" s="627"/>
      <c r="AD329" s="627"/>
      <c r="AE329" s="627"/>
      <c r="AF329" s="627"/>
      <c r="AG329" s="627"/>
      <c r="AH329" s="627"/>
      <c r="AI329" s="627"/>
      <c r="AJ329" s="627"/>
      <c r="AK329" s="627"/>
      <c r="AL329" s="627"/>
      <c r="AM329" s="627"/>
      <c r="AN329" s="627"/>
      <c r="AO329" s="627"/>
      <c r="AP329" s="627"/>
      <c r="AQ329" s="627"/>
      <c r="AR329" s="627"/>
      <c r="AS329" s="627"/>
      <c r="AT329" s="627"/>
      <c r="AU329" s="627"/>
      <c r="AV329" s="627"/>
      <c r="AW329" s="627"/>
      <c r="AX329" s="627"/>
      <c r="AY329" s="627"/>
      <c r="AZ329" s="625"/>
      <c r="BB329" s="600"/>
      <c r="BC329" s="600"/>
      <c r="BD329" s="600"/>
      <c r="BE329" s="600"/>
      <c r="BF329" s="600"/>
      <c r="BG329" s="600"/>
      <c r="BH329" s="600"/>
      <c r="BI329" s="600"/>
      <c r="BJ329" s="600"/>
      <c r="BK329" s="600"/>
      <c r="BL329" s="600"/>
      <c r="BM329" s="600"/>
      <c r="BN329" s="600"/>
      <c r="BO329" s="600"/>
      <c r="BP329" s="600"/>
      <c r="BQ329" s="600"/>
      <c r="BR329" s="600"/>
      <c r="BS329" s="600"/>
      <c r="BT329" s="600"/>
      <c r="BU329" s="600"/>
      <c r="BV329" s="600"/>
    </row>
    <row r="330" spans="1:74" s="600" customFormat="1" ht="18" hidden="1" customHeight="1">
      <c r="A330" s="578">
        <f t="shared" si="9"/>
        <v>0</v>
      </c>
      <c r="B330" s="587"/>
      <c r="C330" s="587"/>
      <c r="D330" s="587" t="s">
        <v>540</v>
      </c>
      <c r="E330" s="588" t="str">
        <f>CONCATENATE("조림목이 정상적으로 생육하기 위해서는 조림목을 제외한 모든 식생을 제거하여야 하므로 ",AO303,"로 적용한다.")</f>
        <v>조림목이 정상적으로 생육하기 위해서는 조림목을 제외한 모든 식생을 제거하여야 하므로 0로 적용한다.</v>
      </c>
      <c r="F330" s="588"/>
      <c r="G330" s="588"/>
      <c r="H330" s="588"/>
      <c r="I330" s="588"/>
      <c r="J330" s="589"/>
      <c r="K330" s="588"/>
      <c r="L330" s="588"/>
      <c r="M330" s="588"/>
      <c r="N330" s="588"/>
      <c r="O330" s="588"/>
      <c r="P330" s="588"/>
      <c r="Q330" s="588"/>
      <c r="R330" s="588"/>
      <c r="S330" s="588"/>
      <c r="T330" s="588"/>
      <c r="U330" s="588"/>
      <c r="V330" s="588"/>
      <c r="W330" s="588"/>
      <c r="X330" s="588"/>
      <c r="Y330" s="588"/>
      <c r="Z330" s="588"/>
      <c r="AA330" s="588"/>
      <c r="AB330" s="588"/>
      <c r="AC330" s="588"/>
      <c r="AD330" s="588"/>
      <c r="AE330" s="588"/>
      <c r="AF330" s="588"/>
      <c r="AG330" s="588"/>
      <c r="AH330" s="588"/>
      <c r="AI330" s="588"/>
      <c r="AJ330" s="588"/>
      <c r="AK330" s="588"/>
      <c r="AL330" s="588"/>
      <c r="AM330" s="588"/>
      <c r="AN330" s="588"/>
      <c r="AO330" s="588"/>
      <c r="AP330" s="588"/>
      <c r="AQ330" s="588"/>
      <c r="AR330" s="588"/>
      <c r="AS330" s="588"/>
      <c r="AT330" s="588"/>
      <c r="AU330" s="588"/>
      <c r="AV330" s="588"/>
      <c r="AW330" s="588"/>
      <c r="AX330" s="588"/>
      <c r="AY330" s="588"/>
      <c r="AZ330" s="628"/>
      <c r="BB330" s="601"/>
      <c r="BC330" s="601"/>
      <c r="BD330" s="601"/>
      <c r="BE330" s="601"/>
      <c r="BF330" s="601"/>
      <c r="BG330" s="601"/>
      <c r="BH330" s="601"/>
      <c r="BI330" s="601"/>
      <c r="BJ330" s="601"/>
      <c r="BK330" s="601"/>
      <c r="BL330" s="601"/>
      <c r="BM330" s="601"/>
      <c r="BN330" s="601"/>
      <c r="BO330" s="601"/>
      <c r="BP330" s="601"/>
      <c r="BQ330" s="601"/>
      <c r="BR330" s="601"/>
      <c r="BS330" s="601"/>
      <c r="BT330" s="601"/>
      <c r="BU330" s="601"/>
      <c r="BV330" s="601"/>
    </row>
    <row r="331" spans="1:74" s="600" customFormat="1" ht="18" hidden="1" customHeight="1">
      <c r="A331" s="578">
        <f t="shared" si="9"/>
        <v>0</v>
      </c>
      <c r="B331" s="587"/>
      <c r="C331" s="587" t="s">
        <v>405</v>
      </c>
      <c r="D331" s="588" t="s">
        <v>795</v>
      </c>
      <c r="E331" s="588"/>
      <c r="F331" s="588"/>
      <c r="G331" s="588"/>
      <c r="H331" s="588"/>
      <c r="I331" s="588"/>
      <c r="J331" s="588"/>
      <c r="K331" s="588"/>
      <c r="L331" s="588"/>
      <c r="M331" s="588"/>
      <c r="N331" s="588"/>
      <c r="O331" s="588"/>
      <c r="P331" s="588"/>
      <c r="Q331" s="588"/>
      <c r="R331" s="588"/>
      <c r="S331" s="588"/>
      <c r="T331" s="588"/>
      <c r="U331" s="588"/>
      <c r="V331" s="588"/>
      <c r="W331" s="588"/>
      <c r="X331" s="588"/>
      <c r="Y331" s="588"/>
      <c r="Z331" s="588"/>
      <c r="AA331" s="588"/>
      <c r="AB331" s="588"/>
      <c r="AC331" s="588"/>
      <c r="AD331" s="588"/>
      <c r="AE331" s="588"/>
      <c r="AF331" s="588"/>
      <c r="AG331" s="588"/>
      <c r="AH331" s="588"/>
      <c r="AI331" s="588"/>
      <c r="AJ331" s="588"/>
      <c r="AK331" s="588"/>
      <c r="AL331" s="588"/>
      <c r="AM331" s="588"/>
      <c r="AN331" s="588"/>
      <c r="AO331" s="588"/>
      <c r="AP331" s="588"/>
      <c r="AQ331" s="588"/>
      <c r="AR331" s="588"/>
      <c r="AS331" s="588"/>
      <c r="AT331" s="588"/>
      <c r="AU331" s="588"/>
      <c r="AV331" s="588"/>
      <c r="AW331" s="588"/>
      <c r="AX331" s="588"/>
      <c r="AY331" s="588"/>
      <c r="AZ331" s="628"/>
    </row>
    <row r="332" spans="1:74" s="600" customFormat="1" ht="18" hidden="1" customHeight="1">
      <c r="A332" s="578">
        <f t="shared" si="9"/>
        <v>0</v>
      </c>
      <c r="B332" s="587"/>
      <c r="C332" s="2111" t="s">
        <v>796</v>
      </c>
      <c r="D332" s="2111"/>
      <c r="E332" s="2111"/>
      <c r="F332" s="2111"/>
      <c r="G332" s="2111"/>
      <c r="H332" s="2111"/>
      <c r="I332" s="2111"/>
      <c r="J332" s="2111"/>
      <c r="K332" s="2111"/>
      <c r="L332" s="2111"/>
      <c r="M332" s="2111"/>
      <c r="N332" s="2111"/>
      <c r="O332" s="2111"/>
      <c r="P332" s="2111"/>
      <c r="Q332" s="2111"/>
      <c r="R332" s="2111"/>
      <c r="S332" s="2111"/>
      <c r="T332" s="2111"/>
      <c r="U332" s="2111"/>
      <c r="V332" s="2111"/>
      <c r="W332" s="2111"/>
      <c r="X332" s="2111"/>
      <c r="Y332" s="2111"/>
      <c r="Z332" s="2111"/>
      <c r="AA332" s="2111" t="s">
        <v>797</v>
      </c>
      <c r="AB332" s="2111"/>
      <c r="AC332" s="2111"/>
      <c r="AD332" s="2111"/>
      <c r="AE332" s="2111"/>
      <c r="AF332" s="2111"/>
      <c r="AG332" s="2111"/>
      <c r="AH332" s="2111"/>
      <c r="AI332" s="2111"/>
      <c r="AJ332" s="2111"/>
      <c r="AK332" s="2111"/>
      <c r="AL332" s="2111"/>
      <c r="AM332" s="2111"/>
      <c r="AN332" s="2111"/>
      <c r="AO332" s="2111"/>
      <c r="AP332" s="2111"/>
      <c r="AQ332" s="2111"/>
      <c r="AR332" s="2111"/>
      <c r="AS332" s="2111"/>
      <c r="AT332" s="2111"/>
      <c r="AU332" s="2111"/>
      <c r="AV332" s="2111"/>
      <c r="AW332" s="2111"/>
      <c r="AX332" s="2111"/>
      <c r="AY332" s="587"/>
      <c r="AZ332" s="586"/>
    </row>
    <row r="333" spans="1:74" s="586" customFormat="1" ht="18" hidden="1" customHeight="1">
      <c r="A333" s="578">
        <f t="shared" si="9"/>
        <v>0</v>
      </c>
      <c r="B333" s="629"/>
      <c r="C333" s="2111" t="s">
        <v>798</v>
      </c>
      <c r="D333" s="2111"/>
      <c r="E333" s="2111"/>
      <c r="F333" s="2111"/>
      <c r="G333" s="2111"/>
      <c r="H333" s="2111"/>
      <c r="I333" s="2111"/>
      <c r="J333" s="2111"/>
      <c r="K333" s="2111" t="s">
        <v>799</v>
      </c>
      <c r="L333" s="2111"/>
      <c r="M333" s="2111"/>
      <c r="N333" s="2111"/>
      <c r="O333" s="2111"/>
      <c r="P333" s="2111"/>
      <c r="Q333" s="2111"/>
      <c r="R333" s="2111"/>
      <c r="S333" s="2111" t="s">
        <v>800</v>
      </c>
      <c r="T333" s="2111"/>
      <c r="U333" s="2111"/>
      <c r="V333" s="2111"/>
      <c r="W333" s="2111"/>
      <c r="X333" s="2111"/>
      <c r="Y333" s="2111"/>
      <c r="Z333" s="2111"/>
      <c r="AA333" s="2111" t="s">
        <v>572</v>
      </c>
      <c r="AB333" s="2111"/>
      <c r="AC333" s="2111"/>
      <c r="AD333" s="2111"/>
      <c r="AE333" s="2111"/>
      <c r="AF333" s="2111"/>
      <c r="AG333" s="2111"/>
      <c r="AH333" s="2111"/>
      <c r="AI333" s="2111" t="s">
        <v>573</v>
      </c>
      <c r="AJ333" s="2111"/>
      <c r="AK333" s="2111"/>
      <c r="AL333" s="2111"/>
      <c r="AM333" s="2111"/>
      <c r="AN333" s="2111"/>
      <c r="AO333" s="2111"/>
      <c r="AP333" s="2111"/>
      <c r="AQ333" s="2111" t="s">
        <v>574</v>
      </c>
      <c r="AR333" s="2111"/>
      <c r="AS333" s="2111"/>
      <c r="AT333" s="2111"/>
      <c r="AU333" s="2111"/>
      <c r="AV333" s="2111"/>
      <c r="AW333" s="2111"/>
      <c r="AX333" s="2111"/>
      <c r="AY333" s="629"/>
      <c r="AZ333" s="585"/>
      <c r="BB333" s="600"/>
      <c r="BC333" s="600"/>
      <c r="BD333" s="600"/>
      <c r="BE333" s="600"/>
      <c r="BF333" s="600"/>
      <c r="BG333" s="600"/>
      <c r="BH333" s="600"/>
      <c r="BI333" s="600"/>
      <c r="BJ333" s="600"/>
      <c r="BK333" s="600"/>
      <c r="BL333" s="600"/>
      <c r="BM333" s="600"/>
      <c r="BN333" s="600"/>
      <c r="BO333" s="600"/>
      <c r="BP333" s="600"/>
      <c r="BQ333" s="600"/>
      <c r="BR333" s="600"/>
      <c r="BS333" s="600"/>
      <c r="BT333" s="600"/>
      <c r="BU333" s="600"/>
      <c r="BV333" s="600"/>
    </row>
    <row r="334" spans="1:74" s="580" customFormat="1" ht="18" hidden="1" customHeight="1">
      <c r="A334" s="578">
        <f t="shared" si="9"/>
        <v>0</v>
      </c>
      <c r="B334" s="612"/>
      <c r="C334" s="2111" t="s">
        <v>536</v>
      </c>
      <c r="D334" s="2111"/>
      <c r="E334" s="2111"/>
      <c r="F334" s="2111"/>
      <c r="G334" s="2111"/>
      <c r="H334" s="2111"/>
      <c r="I334" s="2111"/>
      <c r="J334" s="2111"/>
      <c r="K334" s="2111" t="s">
        <v>805</v>
      </c>
      <c r="L334" s="2111"/>
      <c r="M334" s="2111"/>
      <c r="N334" s="2111"/>
      <c r="O334" s="2111"/>
      <c r="P334" s="2111"/>
      <c r="Q334" s="2111"/>
      <c r="R334" s="2111"/>
      <c r="S334" s="2112" t="e">
        <f>AA319</f>
        <v>#DIV/0!</v>
      </c>
      <c r="T334" s="2112"/>
      <c r="U334" s="2112"/>
      <c r="V334" s="2112"/>
      <c r="W334" s="2112"/>
      <c r="X334" s="2112"/>
      <c r="Y334" s="2112"/>
      <c r="Z334" s="2112"/>
      <c r="AA334" s="2113" t="str">
        <f>'6-3표준조사(5)'!P456</f>
        <v>완 (15˚ 이하)</v>
      </c>
      <c r="AB334" s="2113"/>
      <c r="AC334" s="2113"/>
      <c r="AD334" s="2113"/>
      <c r="AE334" s="2113"/>
      <c r="AF334" s="2113"/>
      <c r="AG334" s="2113"/>
      <c r="AH334" s="2113"/>
      <c r="AI334" s="2113" t="str">
        <f>'6-3표준조사(5)'!Q456</f>
        <v>개소당5ha이상</v>
      </c>
      <c r="AJ334" s="2113"/>
      <c r="AK334" s="2113"/>
      <c r="AL334" s="2113"/>
      <c r="AM334" s="2113"/>
      <c r="AN334" s="2113"/>
      <c r="AO334" s="2113"/>
      <c r="AP334" s="2113"/>
      <c r="AQ334" s="2113">
        <f>'6-3표준조사(5)'!R456</f>
        <v>0</v>
      </c>
      <c r="AR334" s="2113"/>
      <c r="AS334" s="2113"/>
      <c r="AT334" s="2113"/>
      <c r="AU334" s="2113"/>
      <c r="AV334" s="2113"/>
      <c r="AW334" s="2113"/>
      <c r="AX334" s="2113"/>
      <c r="AY334" s="612"/>
      <c r="AZ334" s="613"/>
    </row>
    <row r="335" spans="1:74" s="586" customFormat="1" ht="18" hidden="1" customHeight="1">
      <c r="A335" s="578">
        <f t="shared" si="9"/>
        <v>0</v>
      </c>
      <c r="B335" s="612"/>
      <c r="C335" s="2111" t="s">
        <v>538</v>
      </c>
      <c r="D335" s="2111"/>
      <c r="E335" s="2111"/>
      <c r="F335" s="2111"/>
      <c r="G335" s="2111"/>
      <c r="H335" s="2111"/>
      <c r="I335" s="2111"/>
      <c r="J335" s="2111"/>
      <c r="K335" s="2111" t="s">
        <v>807</v>
      </c>
      <c r="L335" s="2111"/>
      <c r="M335" s="2111"/>
      <c r="N335" s="2111"/>
      <c r="O335" s="2111"/>
      <c r="P335" s="2111"/>
      <c r="Q335" s="2111"/>
      <c r="R335" s="2111"/>
      <c r="S335" s="2115">
        <f>K319</f>
        <v>0</v>
      </c>
      <c r="T335" s="2115"/>
      <c r="U335" s="2115"/>
      <c r="V335" s="2115"/>
      <c r="W335" s="2115"/>
      <c r="X335" s="2115"/>
      <c r="Y335" s="2115"/>
      <c r="Z335" s="2115"/>
      <c r="AA335" s="2114"/>
      <c r="AB335" s="2114"/>
      <c r="AC335" s="2114"/>
      <c r="AD335" s="2114"/>
      <c r="AE335" s="2114"/>
      <c r="AF335" s="2114"/>
      <c r="AG335" s="2114"/>
      <c r="AH335" s="2114"/>
      <c r="AI335" s="2114"/>
      <c r="AJ335" s="2114"/>
      <c r="AK335" s="2114"/>
      <c r="AL335" s="2114"/>
      <c r="AM335" s="2114"/>
      <c r="AN335" s="2114"/>
      <c r="AO335" s="2114"/>
      <c r="AP335" s="2114"/>
      <c r="AQ335" s="2114"/>
      <c r="AR335" s="2114"/>
      <c r="AS335" s="2114"/>
      <c r="AT335" s="2114"/>
      <c r="AU335" s="2114"/>
      <c r="AV335" s="2114"/>
      <c r="AW335" s="2114"/>
      <c r="AX335" s="2114"/>
      <c r="AY335" s="612"/>
      <c r="AZ335" s="613"/>
    </row>
    <row r="336" spans="1:74" s="586" customFormat="1" ht="18" hidden="1" customHeight="1">
      <c r="A336" s="578">
        <f t="shared" si="9"/>
        <v>0</v>
      </c>
      <c r="B336" s="630"/>
      <c r="C336" s="630" t="s">
        <v>407</v>
      </c>
      <c r="D336" s="630" t="s">
        <v>536</v>
      </c>
      <c r="E336" s="630"/>
      <c r="F336" s="630"/>
      <c r="G336" s="631"/>
      <c r="H336" s="631"/>
      <c r="I336" s="631"/>
      <c r="J336" s="631"/>
      <c r="K336" s="631"/>
      <c r="L336" s="618"/>
      <c r="M336" s="618"/>
      <c r="N336" s="618"/>
      <c r="O336" s="618"/>
      <c r="P336" s="618"/>
      <c r="Q336" s="632"/>
      <c r="R336" s="632"/>
      <c r="S336" s="632"/>
      <c r="T336" s="632"/>
      <c r="U336" s="632"/>
      <c r="V336" s="612"/>
      <c r="W336" s="612"/>
      <c r="X336" s="612"/>
      <c r="Y336" s="612"/>
      <c r="Z336" s="633"/>
      <c r="AA336" s="612"/>
      <c r="AB336" s="612"/>
      <c r="AC336" s="612"/>
      <c r="AD336" s="634"/>
      <c r="AE336" s="612"/>
      <c r="AF336" s="612"/>
      <c r="AG336" s="612"/>
      <c r="AH336" s="635"/>
      <c r="AI336" s="635"/>
      <c r="AJ336" s="635"/>
      <c r="AK336" s="635"/>
      <c r="AL336" s="635"/>
      <c r="AM336" s="635"/>
      <c r="AN336" s="635"/>
      <c r="AO336" s="635"/>
      <c r="AP336" s="635"/>
      <c r="AQ336" s="636"/>
      <c r="AR336" s="636"/>
      <c r="AS336" s="636"/>
      <c r="AT336" s="636"/>
      <c r="AU336" s="637"/>
      <c r="AV336" s="637"/>
      <c r="AW336" s="637"/>
      <c r="AX336" s="637"/>
      <c r="AY336" s="637"/>
      <c r="AZ336" s="638"/>
    </row>
    <row r="337" spans="1:52" s="586" customFormat="1" ht="18" hidden="1" customHeight="1">
      <c r="A337" s="578">
        <f t="shared" si="9"/>
        <v>0</v>
      </c>
      <c r="B337" s="587"/>
      <c r="C337" s="587"/>
      <c r="D337" s="587" t="s">
        <v>540</v>
      </c>
      <c r="E337" s="587" t="s">
        <v>809</v>
      </c>
      <c r="F337" s="587"/>
      <c r="G337" s="587"/>
      <c r="H337" s="587"/>
      <c r="I337" s="587"/>
      <c r="J337" s="634"/>
      <c r="K337" s="634"/>
      <c r="L337" s="634"/>
      <c r="M337" s="634"/>
      <c r="N337" s="587"/>
      <c r="O337" s="587"/>
      <c r="P337" s="587"/>
      <c r="Q337" s="587"/>
      <c r="R337" s="587"/>
      <c r="S337" s="587"/>
      <c r="T337" s="632"/>
      <c r="U337" s="632"/>
      <c r="V337" s="632"/>
      <c r="W337" s="632"/>
      <c r="X337" s="587"/>
      <c r="Y337" s="587"/>
      <c r="Z337" s="587"/>
      <c r="AA337" s="587"/>
      <c r="AB337" s="632"/>
      <c r="AC337" s="632"/>
      <c r="AD337" s="632"/>
      <c r="AE337" s="632"/>
      <c r="AF337" s="587"/>
      <c r="AG337" s="587"/>
      <c r="AH337" s="587"/>
      <c r="AI337" s="587"/>
      <c r="AJ337" s="587"/>
      <c r="AK337" s="587"/>
      <c r="AL337" s="587"/>
      <c r="AM337" s="587"/>
      <c r="AN337" s="587"/>
      <c r="AO337" s="587"/>
      <c r="AP337" s="587"/>
      <c r="AQ337" s="587"/>
      <c r="AR337" s="587"/>
      <c r="AS337" s="587"/>
      <c r="AT337" s="587"/>
      <c r="AU337" s="587"/>
      <c r="AV337" s="587"/>
      <c r="AW337" s="587"/>
      <c r="AX337" s="587"/>
      <c r="AY337" s="587"/>
    </row>
    <row r="338" spans="1:52" s="600" customFormat="1" ht="18" hidden="1" customHeight="1">
      <c r="A338" s="578">
        <f t="shared" si="9"/>
        <v>0</v>
      </c>
      <c r="B338" s="587"/>
      <c r="C338" s="587"/>
      <c r="D338" s="587" t="s">
        <v>540</v>
      </c>
      <c r="E338" s="588" t="s">
        <v>810</v>
      </c>
      <c r="F338" s="588"/>
      <c r="G338" s="588"/>
      <c r="H338" s="588"/>
      <c r="I338" s="588"/>
      <c r="J338" s="588"/>
      <c r="K338" s="588"/>
      <c r="L338" s="588"/>
      <c r="M338" s="588"/>
      <c r="N338" s="588"/>
      <c r="O338" s="588"/>
      <c r="P338" s="588"/>
      <c r="Q338" s="588"/>
      <c r="R338" s="588"/>
      <c r="S338" s="588"/>
      <c r="T338" s="588"/>
      <c r="U338" s="588"/>
      <c r="V338" s="588"/>
      <c r="W338" s="588"/>
      <c r="X338" s="588"/>
      <c r="Y338" s="588"/>
      <c r="Z338" s="588"/>
      <c r="AA338" s="588"/>
      <c r="AB338" s="588"/>
      <c r="AC338" s="588"/>
      <c r="AD338" s="588"/>
      <c r="AE338" s="588"/>
      <c r="AF338" s="588"/>
      <c r="AG338" s="588"/>
      <c r="AH338" s="588"/>
      <c r="AI338" s="588"/>
      <c r="AJ338" s="588"/>
      <c r="AK338" s="588"/>
      <c r="AL338" s="588"/>
      <c r="AM338" s="588"/>
      <c r="AN338" s="588"/>
      <c r="AO338" s="588"/>
      <c r="AP338" s="588"/>
      <c r="AQ338" s="588"/>
      <c r="AR338" s="588"/>
      <c r="AS338" s="588"/>
      <c r="AT338" s="588"/>
      <c r="AU338" s="588"/>
      <c r="AV338" s="588"/>
      <c r="AW338" s="588"/>
      <c r="AX338" s="588"/>
      <c r="AY338" s="588"/>
      <c r="AZ338" s="628"/>
    </row>
    <row r="339" spans="1:52" s="601" customFormat="1" ht="18" hidden="1" customHeight="1">
      <c r="A339" s="578">
        <f t="shared" si="9"/>
        <v>0</v>
      </c>
      <c r="B339" s="587"/>
      <c r="C339" s="587" t="s">
        <v>811</v>
      </c>
      <c r="D339" s="587"/>
      <c r="E339" s="639"/>
      <c r="F339" s="639"/>
      <c r="G339" s="639"/>
      <c r="H339" s="639"/>
      <c r="I339" s="639"/>
      <c r="J339" s="639"/>
      <c r="K339" s="639"/>
      <c r="L339" s="639"/>
      <c r="M339" s="639"/>
      <c r="N339" s="639"/>
      <c r="O339" s="639"/>
      <c r="P339" s="639"/>
      <c r="Q339" s="639"/>
      <c r="R339" s="639"/>
      <c r="S339" s="639"/>
      <c r="T339" s="639"/>
      <c r="U339" s="639"/>
      <c r="V339" s="639"/>
      <c r="W339" s="639"/>
      <c r="X339" s="639"/>
      <c r="Y339" s="639"/>
      <c r="Z339" s="639"/>
      <c r="AA339" s="639"/>
      <c r="AB339" s="639"/>
      <c r="AC339" s="639"/>
      <c r="AD339" s="639"/>
      <c r="AE339" s="639"/>
      <c r="AF339" s="639"/>
      <c r="AG339" s="639"/>
      <c r="AH339" s="639"/>
      <c r="AI339" s="639"/>
      <c r="AJ339" s="639"/>
      <c r="AK339" s="639"/>
      <c r="AL339" s="639"/>
      <c r="AM339" s="639"/>
      <c r="AN339" s="639"/>
      <c r="AO339" s="639"/>
      <c r="AP339" s="639"/>
      <c r="AQ339" s="639"/>
      <c r="AR339" s="639"/>
      <c r="AS339" s="639"/>
      <c r="AT339" s="639"/>
      <c r="AU339" s="639"/>
      <c r="AV339" s="639"/>
      <c r="AW339" s="639"/>
      <c r="AX339" s="639"/>
      <c r="AY339" s="639"/>
      <c r="AZ339" s="640"/>
    </row>
    <row r="340" spans="1:52" s="600" customFormat="1" ht="18" hidden="1" customHeight="1">
      <c r="A340" s="578">
        <f>IF(S$338&gt;0,1,0)</f>
        <v>0</v>
      </c>
      <c r="B340" s="587"/>
      <c r="C340" s="587"/>
      <c r="D340" s="587" t="s">
        <v>540</v>
      </c>
      <c r="E340" s="639" t="s">
        <v>812</v>
      </c>
      <c r="F340" s="639"/>
      <c r="G340" s="639"/>
      <c r="H340" s="639"/>
      <c r="I340" s="639"/>
      <c r="J340" s="639"/>
      <c r="K340" s="639"/>
      <c r="L340" s="639"/>
      <c r="M340" s="639"/>
      <c r="N340" s="639"/>
      <c r="O340" s="639"/>
      <c r="P340" s="639"/>
      <c r="Q340" s="639"/>
      <c r="R340" s="639"/>
      <c r="S340" s="639"/>
      <c r="T340" s="639"/>
      <c r="U340" s="639"/>
      <c r="V340" s="639"/>
      <c r="W340" s="639"/>
      <c r="X340" s="639"/>
      <c r="Y340" s="639"/>
      <c r="Z340" s="639"/>
      <c r="AA340" s="639"/>
      <c r="AB340" s="639"/>
      <c r="AC340" s="639"/>
      <c r="AD340" s="639"/>
      <c r="AE340" s="639"/>
      <c r="AF340" s="639"/>
      <c r="AG340" s="639"/>
      <c r="AH340" s="639"/>
      <c r="AI340" s="639"/>
      <c r="AJ340" s="639"/>
      <c r="AK340" s="639"/>
      <c r="AL340" s="639"/>
      <c r="AM340" s="639"/>
      <c r="AN340" s="639"/>
      <c r="AO340" s="639"/>
      <c r="AP340" s="639"/>
      <c r="AQ340" s="639"/>
      <c r="AR340" s="639"/>
      <c r="AS340" s="639"/>
      <c r="AT340" s="639"/>
      <c r="AU340" s="639"/>
      <c r="AV340" s="639"/>
      <c r="AW340" s="639"/>
      <c r="AX340" s="639"/>
      <c r="AY340" s="639"/>
      <c r="AZ340" s="640"/>
    </row>
    <row r="341" spans="1:52" s="600" customFormat="1" ht="18" hidden="1" customHeight="1">
      <c r="A341" s="578">
        <f>IF(S$338&gt;0,1,0)</f>
        <v>0</v>
      </c>
      <c r="B341" s="587"/>
      <c r="C341" s="587"/>
      <c r="D341" s="587" t="s">
        <v>540</v>
      </c>
      <c r="E341" s="639" t="s">
        <v>813</v>
      </c>
      <c r="F341" s="639"/>
      <c r="G341" s="639"/>
      <c r="H341" s="639"/>
      <c r="I341" s="639"/>
      <c r="J341" s="639"/>
      <c r="K341" s="639"/>
      <c r="L341" s="639"/>
      <c r="M341" s="639"/>
      <c r="N341" s="639"/>
      <c r="O341" s="639"/>
      <c r="P341" s="639"/>
      <c r="Q341" s="639"/>
      <c r="R341" s="639"/>
      <c r="S341" s="639"/>
      <c r="T341" s="639"/>
      <c r="U341" s="639"/>
      <c r="V341" s="639"/>
      <c r="W341" s="639"/>
      <c r="X341" s="639"/>
      <c r="Y341" s="639"/>
      <c r="Z341" s="639"/>
      <c r="AA341" s="639"/>
      <c r="AB341" s="639"/>
      <c r="AC341" s="639"/>
      <c r="AD341" s="639"/>
      <c r="AE341" s="639"/>
      <c r="AF341" s="639"/>
      <c r="AG341" s="639"/>
      <c r="AH341" s="639"/>
      <c r="AI341" s="639"/>
      <c r="AJ341" s="639"/>
      <c r="AK341" s="639"/>
      <c r="AL341" s="639"/>
      <c r="AM341" s="639"/>
      <c r="AN341" s="639"/>
      <c r="AO341" s="639"/>
      <c r="AP341" s="639"/>
      <c r="AQ341" s="639"/>
      <c r="AR341" s="639"/>
      <c r="AS341" s="639"/>
      <c r="AT341" s="639"/>
      <c r="AU341" s="639"/>
      <c r="AV341" s="639"/>
      <c r="AW341" s="639"/>
      <c r="AX341" s="639"/>
      <c r="AY341" s="639"/>
      <c r="AZ341" s="640"/>
    </row>
    <row r="342" spans="1:52" s="600" customFormat="1" ht="18" hidden="1" customHeight="1">
      <c r="A342" s="578">
        <f>IF(S$338&gt;0,1,0)</f>
        <v>0</v>
      </c>
      <c r="B342" s="587"/>
      <c r="C342" s="587" t="s">
        <v>411</v>
      </c>
      <c r="D342" s="587" t="s">
        <v>815</v>
      </c>
      <c r="E342" s="639"/>
      <c r="F342" s="639"/>
      <c r="G342" s="639"/>
      <c r="H342" s="639"/>
      <c r="I342" s="639"/>
      <c r="J342" s="639"/>
      <c r="K342" s="639"/>
      <c r="L342" s="639"/>
      <c r="M342" s="639"/>
      <c r="N342" s="639"/>
      <c r="O342" s="639"/>
      <c r="P342" s="639"/>
      <c r="Q342" s="639"/>
      <c r="R342" s="639"/>
      <c r="S342" s="639"/>
      <c r="T342" s="639"/>
      <c r="U342" s="639"/>
      <c r="V342" s="639"/>
      <c r="W342" s="639"/>
      <c r="X342" s="639"/>
      <c r="Y342" s="639"/>
      <c r="Z342" s="639"/>
      <c r="AA342" s="639"/>
      <c r="AB342" s="639"/>
      <c r="AC342" s="639"/>
      <c r="AD342" s="639"/>
      <c r="AE342" s="639"/>
      <c r="AF342" s="639"/>
      <c r="AG342" s="639"/>
      <c r="AH342" s="639"/>
      <c r="AI342" s="639"/>
      <c r="AJ342" s="639"/>
      <c r="AK342" s="639"/>
      <c r="AL342" s="639"/>
      <c r="AM342" s="639"/>
      <c r="AN342" s="639"/>
      <c r="AO342" s="639"/>
      <c r="AP342" s="639"/>
      <c r="AQ342" s="639"/>
      <c r="AR342" s="639"/>
      <c r="AS342" s="639"/>
      <c r="AT342" s="639"/>
      <c r="AU342" s="639"/>
      <c r="AV342" s="639"/>
      <c r="AW342" s="639"/>
      <c r="AX342" s="639"/>
      <c r="AY342" s="639"/>
      <c r="AZ342" s="640"/>
    </row>
    <row r="343" spans="1:52" s="600" customFormat="1" ht="18" hidden="1" customHeight="1">
      <c r="A343" s="578">
        <f t="shared" si="9"/>
        <v>0</v>
      </c>
      <c r="B343" s="587"/>
      <c r="C343" s="587"/>
      <c r="D343" s="587" t="s">
        <v>540</v>
      </c>
      <c r="E343" s="639" t="s">
        <v>816</v>
      </c>
      <c r="F343" s="639"/>
      <c r="G343" s="639"/>
      <c r="H343" s="639"/>
      <c r="I343" s="639"/>
      <c r="J343" s="639"/>
      <c r="K343" s="639"/>
      <c r="L343" s="639"/>
      <c r="M343" s="639"/>
      <c r="N343" s="639"/>
      <c r="O343" s="639"/>
      <c r="P343" s="639"/>
      <c r="Q343" s="639"/>
      <c r="R343" s="639"/>
      <c r="S343" s="639"/>
      <c r="T343" s="639"/>
      <c r="U343" s="639"/>
      <c r="V343" s="639"/>
      <c r="W343" s="639"/>
      <c r="X343" s="639"/>
      <c r="Y343" s="639"/>
      <c r="Z343" s="639"/>
      <c r="AA343" s="639"/>
      <c r="AB343" s="639"/>
      <c r="AC343" s="639"/>
      <c r="AD343" s="639"/>
      <c r="AE343" s="639"/>
      <c r="AF343" s="639"/>
      <c r="AG343" s="639"/>
      <c r="AH343" s="639"/>
      <c r="AI343" s="639"/>
      <c r="AJ343" s="639"/>
      <c r="AK343" s="639"/>
      <c r="AL343" s="639"/>
      <c r="AM343" s="639"/>
      <c r="AN343" s="639"/>
      <c r="AO343" s="639"/>
      <c r="AP343" s="639"/>
      <c r="AQ343" s="639"/>
      <c r="AR343" s="639"/>
      <c r="AS343" s="639"/>
      <c r="AT343" s="639"/>
      <c r="AU343" s="639"/>
      <c r="AV343" s="639"/>
      <c r="AW343" s="639"/>
      <c r="AX343" s="639"/>
      <c r="AY343" s="639"/>
      <c r="AZ343" s="640"/>
    </row>
    <row r="344" spans="1:52" s="600" customFormat="1" ht="18" hidden="1" customHeight="1">
      <c r="A344" s="578">
        <f t="shared" si="9"/>
        <v>0</v>
      </c>
      <c r="B344" s="587"/>
      <c r="C344" s="587"/>
      <c r="D344" s="587" t="s">
        <v>540</v>
      </c>
      <c r="E344" s="639" t="s">
        <v>817</v>
      </c>
      <c r="F344" s="639"/>
      <c r="G344" s="639"/>
      <c r="H344" s="639"/>
      <c r="I344" s="639"/>
      <c r="J344" s="639"/>
      <c r="K344" s="639"/>
      <c r="L344" s="639"/>
      <c r="M344" s="639"/>
      <c r="N344" s="639"/>
      <c r="O344" s="639"/>
      <c r="P344" s="639"/>
      <c r="Q344" s="639"/>
      <c r="R344" s="639"/>
      <c r="S344" s="639"/>
      <c r="T344" s="639"/>
      <c r="U344" s="639"/>
      <c r="V344" s="639"/>
      <c r="W344" s="639"/>
      <c r="X344" s="639"/>
      <c r="Y344" s="639"/>
      <c r="Z344" s="639"/>
      <c r="AA344" s="639"/>
      <c r="AB344" s="639"/>
      <c r="AC344" s="639"/>
      <c r="AD344" s="639"/>
      <c r="AE344" s="639"/>
      <c r="AF344" s="639"/>
      <c r="AG344" s="639"/>
      <c r="AH344" s="639"/>
      <c r="AI344" s="639"/>
      <c r="AJ344" s="639"/>
      <c r="AK344" s="639"/>
      <c r="AL344" s="639"/>
      <c r="AM344" s="639"/>
      <c r="AN344" s="639"/>
      <c r="AO344" s="639"/>
      <c r="AP344" s="639"/>
      <c r="AQ344" s="639"/>
      <c r="AR344" s="639"/>
      <c r="AS344" s="639"/>
      <c r="AT344" s="639"/>
      <c r="AU344" s="639"/>
      <c r="AV344" s="639"/>
      <c r="AW344" s="639"/>
      <c r="AX344" s="639"/>
      <c r="AY344" s="639"/>
      <c r="AZ344" s="640"/>
    </row>
    <row r="345" spans="1:52" s="600" customFormat="1" ht="18" hidden="1" customHeight="1">
      <c r="A345" s="578">
        <f t="shared" si="9"/>
        <v>0</v>
      </c>
      <c r="B345" s="587"/>
      <c r="C345" s="587"/>
      <c r="D345" s="587" t="s">
        <v>540</v>
      </c>
      <c r="E345" s="639" t="s">
        <v>818</v>
      </c>
      <c r="F345" s="639"/>
      <c r="G345" s="639"/>
      <c r="H345" s="639"/>
      <c r="I345" s="639"/>
      <c r="J345" s="639"/>
      <c r="K345" s="639"/>
      <c r="L345" s="639"/>
      <c r="M345" s="639"/>
      <c r="N345" s="639"/>
      <c r="O345" s="639"/>
      <c r="P345" s="639"/>
      <c r="Q345" s="639"/>
      <c r="R345" s="639"/>
      <c r="S345" s="639"/>
      <c r="T345" s="639"/>
      <c r="U345" s="639"/>
      <c r="V345" s="639"/>
      <c r="W345" s="639"/>
      <c r="X345" s="639"/>
      <c r="Y345" s="639"/>
      <c r="Z345" s="639"/>
      <c r="AA345" s="639"/>
      <c r="AB345" s="639"/>
      <c r="AC345" s="639"/>
      <c r="AD345" s="639"/>
      <c r="AE345" s="639"/>
      <c r="AF345" s="639"/>
      <c r="AG345" s="639"/>
      <c r="AH345" s="639"/>
      <c r="AI345" s="639"/>
      <c r="AJ345" s="639"/>
      <c r="AK345" s="639"/>
      <c r="AL345" s="639"/>
      <c r="AM345" s="639"/>
      <c r="AN345" s="639"/>
      <c r="AO345" s="639"/>
      <c r="AP345" s="639"/>
      <c r="AQ345" s="639"/>
      <c r="AR345" s="639"/>
      <c r="AS345" s="639"/>
      <c r="AT345" s="639"/>
      <c r="AU345" s="639"/>
      <c r="AV345" s="639"/>
      <c r="AW345" s="639"/>
      <c r="AX345" s="639"/>
      <c r="AY345" s="639"/>
      <c r="AZ345" s="640"/>
    </row>
    <row r="346" spans="1:52" s="600" customFormat="1" ht="18" hidden="1" customHeight="1">
      <c r="A346" s="578">
        <f t="shared" si="9"/>
        <v>0</v>
      </c>
      <c r="B346" s="587"/>
      <c r="C346" s="587"/>
      <c r="D346" s="587" t="s">
        <v>540</v>
      </c>
      <c r="E346" s="639" t="s">
        <v>819</v>
      </c>
      <c r="F346" s="639"/>
      <c r="G346" s="639"/>
      <c r="H346" s="639"/>
      <c r="I346" s="639"/>
      <c r="J346" s="639"/>
      <c r="K346" s="639"/>
      <c r="L346" s="639"/>
      <c r="M346" s="639"/>
      <c r="N346" s="639"/>
      <c r="O346" s="639"/>
      <c r="P346" s="639"/>
      <c r="Q346" s="639"/>
      <c r="R346" s="639"/>
      <c r="S346" s="639"/>
      <c r="T346" s="639"/>
      <c r="U346" s="639"/>
      <c r="V346" s="639"/>
      <c r="W346" s="639"/>
      <c r="X346" s="639"/>
      <c r="Y346" s="639"/>
      <c r="Z346" s="639"/>
      <c r="AA346" s="639"/>
      <c r="AB346" s="639"/>
      <c r="AC346" s="639"/>
      <c r="AD346" s="639"/>
      <c r="AE346" s="639"/>
      <c r="AF346" s="639"/>
      <c r="AG346" s="639"/>
      <c r="AH346" s="639"/>
      <c r="AI346" s="639"/>
      <c r="AJ346" s="639"/>
      <c r="AK346" s="639"/>
      <c r="AL346" s="639"/>
      <c r="AM346" s="639"/>
      <c r="AN346" s="639"/>
      <c r="AO346" s="639"/>
      <c r="AP346" s="639"/>
      <c r="AQ346" s="639"/>
      <c r="AR346" s="639"/>
      <c r="AS346" s="639"/>
      <c r="AT346" s="639"/>
      <c r="AU346" s="639"/>
      <c r="AV346" s="639"/>
      <c r="AW346" s="639"/>
      <c r="AX346" s="639"/>
      <c r="AY346" s="639"/>
      <c r="AZ346" s="640"/>
    </row>
    <row r="347" spans="1:52" s="600" customFormat="1" ht="18" hidden="1" customHeight="1">
      <c r="A347" s="578">
        <f t="shared" si="9"/>
        <v>0</v>
      </c>
      <c r="B347" s="587"/>
      <c r="C347" s="587"/>
      <c r="D347" s="587" t="s">
        <v>540</v>
      </c>
      <c r="E347" s="639" t="s">
        <v>820</v>
      </c>
      <c r="F347" s="639"/>
      <c r="G347" s="639"/>
      <c r="H347" s="639"/>
      <c r="I347" s="639"/>
      <c r="J347" s="639"/>
      <c r="K347" s="639"/>
      <c r="L347" s="639"/>
      <c r="M347" s="639"/>
      <c r="N347" s="639"/>
      <c r="O347" s="639"/>
      <c r="P347" s="639"/>
      <c r="Q347" s="639"/>
      <c r="R347" s="639"/>
      <c r="S347" s="639"/>
      <c r="T347" s="639"/>
      <c r="U347" s="639"/>
      <c r="V347" s="639"/>
      <c r="W347" s="639"/>
      <c r="X347" s="639"/>
      <c r="Y347" s="639"/>
      <c r="Z347" s="639"/>
      <c r="AA347" s="639"/>
      <c r="AB347" s="639"/>
      <c r="AC347" s="639"/>
      <c r="AD347" s="639"/>
      <c r="AE347" s="639"/>
      <c r="AF347" s="639"/>
      <c r="AG347" s="639"/>
      <c r="AH347" s="639"/>
      <c r="AI347" s="639"/>
      <c r="AJ347" s="639"/>
      <c r="AK347" s="639"/>
      <c r="AL347" s="639"/>
      <c r="AM347" s="639"/>
      <c r="AN347" s="639"/>
      <c r="AO347" s="639"/>
      <c r="AP347" s="639"/>
      <c r="AQ347" s="639"/>
      <c r="AR347" s="639"/>
      <c r="AS347" s="639"/>
      <c r="AT347" s="639"/>
      <c r="AU347" s="639"/>
      <c r="AV347" s="639"/>
      <c r="AW347" s="639"/>
      <c r="AX347" s="639"/>
      <c r="AY347" s="639"/>
      <c r="AZ347" s="640"/>
    </row>
    <row r="348" spans="1:52" s="600" customFormat="1" ht="18" hidden="1" customHeight="1">
      <c r="A348" s="578">
        <f t="shared" si="9"/>
        <v>0</v>
      </c>
      <c r="B348" s="587"/>
      <c r="C348" s="587"/>
      <c r="D348" s="587" t="s">
        <v>540</v>
      </c>
      <c r="E348" s="639" t="s">
        <v>821</v>
      </c>
      <c r="F348" s="639"/>
      <c r="G348" s="639"/>
      <c r="H348" s="639"/>
      <c r="I348" s="639"/>
      <c r="J348" s="639"/>
      <c r="K348" s="639"/>
      <c r="L348" s="639"/>
      <c r="M348" s="639"/>
      <c r="N348" s="639"/>
      <c r="O348" s="639"/>
      <c r="P348" s="639"/>
      <c r="Q348" s="639"/>
      <c r="R348" s="639"/>
      <c r="S348" s="639"/>
      <c r="T348" s="639"/>
      <c r="U348" s="639"/>
      <c r="V348" s="639"/>
      <c r="W348" s="639"/>
      <c r="X348" s="639"/>
      <c r="Y348" s="639"/>
      <c r="Z348" s="639"/>
      <c r="AA348" s="639"/>
      <c r="AB348" s="639"/>
      <c r="AC348" s="639"/>
      <c r="AD348" s="639"/>
      <c r="AE348" s="639"/>
      <c r="AF348" s="639"/>
      <c r="AG348" s="639"/>
      <c r="AH348" s="639"/>
      <c r="AI348" s="639"/>
      <c r="AJ348" s="639"/>
      <c r="AK348" s="639"/>
      <c r="AL348" s="639"/>
      <c r="AM348" s="639"/>
      <c r="AN348" s="639"/>
      <c r="AO348" s="639"/>
      <c r="AP348" s="639"/>
      <c r="AQ348" s="639"/>
      <c r="AR348" s="639"/>
      <c r="AS348" s="639"/>
      <c r="AT348" s="639"/>
      <c r="AU348" s="639"/>
      <c r="AV348" s="639"/>
      <c r="AW348" s="639"/>
      <c r="AX348" s="639"/>
      <c r="AY348" s="639"/>
      <c r="AZ348" s="640"/>
    </row>
    <row r="349" spans="1:52" s="600" customFormat="1" ht="18" hidden="1" customHeight="1">
      <c r="A349" s="578">
        <f t="shared" si="9"/>
        <v>0</v>
      </c>
      <c r="B349" s="587"/>
      <c r="C349" s="587"/>
      <c r="D349" s="587" t="s">
        <v>540</v>
      </c>
      <c r="E349" s="639" t="s">
        <v>822</v>
      </c>
      <c r="F349" s="639"/>
      <c r="G349" s="639"/>
      <c r="H349" s="639"/>
      <c r="I349" s="639"/>
      <c r="J349" s="639"/>
      <c r="K349" s="639"/>
      <c r="L349" s="639"/>
      <c r="M349" s="639"/>
      <c r="N349" s="639"/>
      <c r="O349" s="639"/>
      <c r="P349" s="639"/>
      <c r="Q349" s="639"/>
      <c r="R349" s="639"/>
      <c r="S349" s="639"/>
      <c r="T349" s="639"/>
      <c r="U349" s="639"/>
      <c r="V349" s="639"/>
      <c r="W349" s="639"/>
      <c r="X349" s="639"/>
      <c r="Y349" s="639"/>
      <c r="Z349" s="639"/>
      <c r="AA349" s="639"/>
      <c r="AB349" s="639"/>
      <c r="AC349" s="639"/>
      <c r="AD349" s="639"/>
      <c r="AE349" s="639"/>
      <c r="AF349" s="639"/>
      <c r="AG349" s="639"/>
      <c r="AH349" s="639"/>
      <c r="AI349" s="639"/>
      <c r="AJ349" s="639"/>
      <c r="AK349" s="639"/>
      <c r="AL349" s="639"/>
      <c r="AM349" s="639"/>
      <c r="AN349" s="639"/>
      <c r="AO349" s="639"/>
      <c r="AP349" s="639"/>
      <c r="AQ349" s="639"/>
      <c r="AR349" s="639"/>
      <c r="AS349" s="639"/>
      <c r="AT349" s="639"/>
      <c r="AU349" s="639"/>
      <c r="AV349" s="639"/>
      <c r="AW349" s="639"/>
      <c r="AX349" s="639"/>
      <c r="AY349" s="639"/>
      <c r="AZ349" s="640"/>
    </row>
    <row r="350" spans="1:52" s="600" customFormat="1" ht="18" hidden="1" customHeight="1" thickBot="1">
      <c r="A350" s="578">
        <f t="shared" si="9"/>
        <v>0</v>
      </c>
      <c r="B350" s="587"/>
      <c r="C350" s="587"/>
      <c r="D350" s="639"/>
      <c r="E350" s="641"/>
      <c r="F350" s="641"/>
      <c r="G350" s="641"/>
      <c r="H350" s="641"/>
      <c r="I350" s="641"/>
      <c r="J350" s="641"/>
      <c r="K350" s="641"/>
      <c r="L350" s="641"/>
      <c r="M350" s="641"/>
      <c r="N350" s="641"/>
      <c r="O350" s="641"/>
      <c r="P350" s="641"/>
      <c r="Q350" s="641"/>
      <c r="R350" s="641"/>
      <c r="S350" s="641"/>
      <c r="T350" s="641"/>
      <c r="U350" s="641"/>
      <c r="V350" s="641"/>
      <c r="W350" s="641"/>
      <c r="X350" s="641"/>
      <c r="Y350" s="641"/>
      <c r="Z350" s="641"/>
      <c r="AA350" s="641"/>
      <c r="AB350" s="641"/>
      <c r="AC350" s="641"/>
      <c r="AD350" s="641"/>
      <c r="AE350" s="641"/>
      <c r="AF350" s="641"/>
      <c r="AG350" s="641"/>
      <c r="AH350" s="641"/>
      <c r="AI350" s="641"/>
      <c r="AJ350" s="641"/>
      <c r="AK350" s="641"/>
      <c r="AL350" s="641"/>
      <c r="AM350" s="641"/>
      <c r="AN350" s="641"/>
      <c r="AO350" s="641"/>
      <c r="AP350" s="641"/>
      <c r="AQ350" s="641"/>
      <c r="AR350" s="641"/>
      <c r="AS350" s="641"/>
      <c r="AT350" s="641"/>
      <c r="AU350" s="641"/>
      <c r="AV350" s="641"/>
      <c r="AW350" s="641"/>
      <c r="AX350" s="641"/>
      <c r="AY350" s="641"/>
      <c r="AZ350" s="640"/>
    </row>
    <row r="351" spans="1:52" s="435" customFormat="1" ht="33" hidden="1" thickTop="1" thickBot="1">
      <c r="A351" s="578">
        <f t="shared" si="9"/>
        <v>0</v>
      </c>
      <c r="B351" s="2167" t="s">
        <v>823</v>
      </c>
      <c r="C351" s="2168"/>
      <c r="D351" s="2168"/>
      <c r="E351" s="2168"/>
      <c r="F351" s="2168"/>
      <c r="G351" s="2168"/>
      <c r="H351" s="2168"/>
      <c r="I351" s="2168"/>
      <c r="J351" s="2168"/>
      <c r="K351" s="2168"/>
      <c r="L351" s="2168"/>
      <c r="M351" s="2168"/>
      <c r="N351" s="2168"/>
      <c r="O351" s="2168"/>
      <c r="P351" s="2168"/>
      <c r="Q351" s="2168"/>
      <c r="R351" s="2168"/>
      <c r="S351" s="2168"/>
      <c r="T351" s="2168"/>
      <c r="U351" s="2168"/>
      <c r="V351" s="2168"/>
      <c r="W351" s="2168"/>
      <c r="X351" s="2168"/>
      <c r="Y351" s="2168"/>
      <c r="Z351" s="2168"/>
      <c r="AA351" s="2168"/>
      <c r="AB351" s="2168"/>
      <c r="AC351" s="2168"/>
      <c r="AD351" s="2168"/>
      <c r="AE351" s="2168"/>
      <c r="AF351" s="2168"/>
      <c r="AG351" s="2168"/>
      <c r="AH351" s="2168"/>
      <c r="AI351" s="2168"/>
      <c r="AJ351" s="2168"/>
      <c r="AK351" s="2168"/>
      <c r="AL351" s="2168"/>
      <c r="AM351" s="2168"/>
      <c r="AN351" s="2168"/>
      <c r="AO351" s="2168"/>
      <c r="AP351" s="2168"/>
      <c r="AQ351" s="2168"/>
      <c r="AR351" s="2168"/>
      <c r="AS351" s="2168"/>
      <c r="AT351" s="2168"/>
      <c r="AU351" s="2168"/>
      <c r="AV351" s="2168"/>
      <c r="AW351" s="2168"/>
      <c r="AX351" s="2168"/>
      <c r="AY351" s="2169"/>
      <c r="AZ351" s="433"/>
    </row>
    <row r="352" spans="1:52" s="438" customFormat="1" ht="9.9499999999999993" hidden="1" customHeight="1" thickTop="1">
      <c r="A352" s="578">
        <f t="shared" si="9"/>
        <v>0</v>
      </c>
      <c r="B352" s="437"/>
      <c r="C352" s="437"/>
      <c r="D352" s="437"/>
      <c r="E352" s="437"/>
      <c r="F352" s="437"/>
      <c r="G352" s="437"/>
      <c r="H352" s="437"/>
      <c r="I352" s="437"/>
      <c r="J352" s="437"/>
      <c r="K352" s="437"/>
      <c r="L352" s="437"/>
      <c r="M352" s="437"/>
      <c r="N352" s="437"/>
      <c r="O352" s="437"/>
      <c r="P352" s="437"/>
      <c r="Q352" s="437"/>
      <c r="R352" s="437"/>
      <c r="S352" s="437"/>
      <c r="T352" s="437"/>
      <c r="U352" s="437"/>
      <c r="V352" s="437"/>
      <c r="W352" s="437"/>
      <c r="X352" s="437"/>
      <c r="Y352" s="437"/>
      <c r="Z352" s="437"/>
      <c r="AA352" s="437"/>
      <c r="AB352" s="437"/>
      <c r="AC352" s="437"/>
      <c r="AD352" s="437"/>
      <c r="AE352" s="437"/>
      <c r="AF352" s="437"/>
      <c r="AG352" s="437"/>
      <c r="AH352" s="437"/>
      <c r="AI352" s="437"/>
      <c r="AJ352" s="437"/>
      <c r="AK352" s="437"/>
      <c r="AL352" s="437"/>
      <c r="AM352" s="437"/>
      <c r="AN352" s="437"/>
      <c r="AO352" s="437"/>
      <c r="AP352" s="437"/>
      <c r="AQ352" s="437"/>
      <c r="AR352" s="437"/>
      <c r="AS352" s="437"/>
      <c r="AT352" s="437"/>
      <c r="AU352" s="437"/>
      <c r="AV352" s="437"/>
      <c r="AW352" s="437"/>
      <c r="AX352" s="437"/>
      <c r="AY352" s="437"/>
    </row>
    <row r="353" spans="1:62" s="442" customFormat="1" ht="30" hidden="1" customHeight="1">
      <c r="A353" s="578">
        <f t="shared" si="9"/>
        <v>0</v>
      </c>
      <c r="B353" s="439"/>
      <c r="C353" s="439"/>
      <c r="D353" s="439"/>
      <c r="E353" s="439"/>
      <c r="F353" s="2152" t="s">
        <v>768</v>
      </c>
      <c r="G353" s="2152"/>
      <c r="H353" s="2152"/>
      <c r="I353" s="2152"/>
      <c r="J353" s="2152"/>
      <c r="K353" s="2152"/>
      <c r="L353" s="2186">
        <f>+'6-3표준조사(5)'!K529</f>
        <v>0</v>
      </c>
      <c r="M353" s="2153"/>
      <c r="N353" s="2153"/>
      <c r="O353" s="2153"/>
      <c r="P353" s="2153"/>
      <c r="Q353" s="2153"/>
      <c r="R353" s="440"/>
      <c r="S353" s="440"/>
      <c r="T353" s="2152" t="s">
        <v>769</v>
      </c>
      <c r="U353" s="2152"/>
      <c r="V353" s="2152"/>
      <c r="W353" s="2152"/>
      <c r="X353" s="2152"/>
      <c r="Y353" s="2152"/>
      <c r="Z353" s="2186">
        <f>+'6-3표준조사(5)'!L529</f>
        <v>0</v>
      </c>
      <c r="AA353" s="2153"/>
      <c r="AB353" s="2153"/>
      <c r="AC353" s="2153"/>
      <c r="AD353" s="2153"/>
      <c r="AE353" s="2153"/>
      <c r="AF353" s="440"/>
      <c r="AG353" s="440"/>
      <c r="AH353" s="2152" t="s">
        <v>770</v>
      </c>
      <c r="AI353" s="2152"/>
      <c r="AJ353" s="2152"/>
      <c r="AK353" s="2152"/>
      <c r="AL353" s="2152"/>
      <c r="AM353" s="2152"/>
      <c r="AN353" s="2152"/>
      <c r="AO353" s="2153">
        <f>+'6-3표준조사(5)'!R529</f>
        <v>0</v>
      </c>
      <c r="AP353" s="2153"/>
      <c r="AQ353" s="2153"/>
      <c r="AR353" s="2153"/>
      <c r="AS353" s="2153"/>
      <c r="AT353" s="2153"/>
      <c r="AU353" s="441"/>
      <c r="AV353" s="441"/>
      <c r="AW353" s="441"/>
      <c r="AX353" s="441"/>
      <c r="AY353" s="439"/>
    </row>
    <row r="354" spans="1:62" s="438" customFormat="1" ht="14.25" hidden="1" customHeight="1">
      <c r="A354" s="578">
        <f t="shared" si="9"/>
        <v>0</v>
      </c>
      <c r="B354" s="437"/>
      <c r="C354" s="437"/>
      <c r="D354" s="437"/>
      <c r="E354" s="437"/>
      <c r="F354" s="437"/>
      <c r="G354" s="437"/>
      <c r="H354" s="437"/>
      <c r="I354" s="437"/>
      <c r="J354" s="437"/>
      <c r="K354" s="437"/>
      <c r="L354" s="437"/>
      <c r="M354" s="437"/>
      <c r="N354" s="437"/>
      <c r="O354" s="437"/>
      <c r="P354" s="437"/>
      <c r="Q354" s="437"/>
      <c r="R354" s="437"/>
      <c r="S354" s="437"/>
      <c r="T354" s="437"/>
      <c r="U354" s="437"/>
      <c r="V354" s="437"/>
      <c r="W354" s="437"/>
      <c r="X354" s="437"/>
      <c r="Y354" s="437"/>
      <c r="Z354" s="437"/>
      <c r="AA354" s="437"/>
      <c r="AB354" s="437"/>
      <c r="AC354" s="437"/>
      <c r="AD354" s="437"/>
      <c r="AE354" s="437"/>
      <c r="AF354" s="437"/>
      <c r="AG354" s="437"/>
      <c r="AH354" s="437"/>
      <c r="AI354" s="437"/>
      <c r="AJ354" s="437"/>
      <c r="AK354" s="437"/>
      <c r="AL354" s="437"/>
      <c r="AM354" s="437"/>
      <c r="AN354" s="437"/>
      <c r="AO354" s="437"/>
      <c r="AP354" s="437"/>
      <c r="AQ354" s="437"/>
      <c r="AR354" s="437"/>
      <c r="AS354" s="437"/>
      <c r="AT354" s="437"/>
      <c r="AU354" s="437"/>
      <c r="AV354" s="437"/>
      <c r="AW354" s="437"/>
      <c r="AX354" s="437"/>
      <c r="AY354" s="437"/>
    </row>
    <row r="355" spans="1:62" s="444" customFormat="1" ht="20.100000000000001" hidden="1" customHeight="1">
      <c r="A355" s="578">
        <f t="shared" ref="A355:A405" si="10">IF(K$373&gt;0,1,0)</f>
        <v>0</v>
      </c>
      <c r="B355" s="2154" t="s">
        <v>771</v>
      </c>
      <c r="C355" s="2154"/>
      <c r="D355" s="2154"/>
      <c r="E355" s="2154"/>
      <c r="F355" s="2154"/>
      <c r="G355" s="2154"/>
      <c r="H355" s="2154"/>
      <c r="I355" s="2154"/>
      <c r="J355" s="2154"/>
      <c r="K355" s="2154"/>
      <c r="L355" s="2154"/>
      <c r="M355" s="2154"/>
      <c r="N355" s="2154"/>
      <c r="O355" s="2154"/>
      <c r="P355" s="2154"/>
      <c r="Q355" s="2154"/>
      <c r="R355" s="2154"/>
      <c r="S355" s="2154"/>
      <c r="T355" s="2154"/>
      <c r="U355" s="2154"/>
      <c r="V355" s="2154"/>
      <c r="W355" s="2154"/>
      <c r="X355" s="2154"/>
      <c r="Y355" s="2154"/>
      <c r="Z355" s="2154"/>
      <c r="AA355" s="2154"/>
      <c r="AB355" s="2154"/>
      <c r="AC355" s="2154"/>
      <c r="AD355" s="2154"/>
      <c r="AE355" s="2154"/>
      <c r="AF355" s="2154"/>
      <c r="AG355" s="2154"/>
      <c r="AH355" s="2154"/>
      <c r="AI355" s="2154"/>
      <c r="AJ355" s="2154"/>
      <c r="AK355" s="2154"/>
      <c r="AL355" s="2154"/>
      <c r="AM355" s="2154"/>
      <c r="AN355" s="2154"/>
      <c r="AO355" s="2154"/>
      <c r="AP355" s="2154"/>
      <c r="AQ355" s="2154"/>
      <c r="AR355" s="2154"/>
      <c r="AS355" s="2154"/>
      <c r="AT355" s="2154"/>
      <c r="AU355" s="2154"/>
      <c r="AV355" s="2154"/>
      <c r="AW355" s="2154"/>
      <c r="AX355" s="2154"/>
      <c r="AY355" s="2154"/>
      <c r="AZ355" s="443"/>
    </row>
    <row r="356" spans="1:62" s="444" customFormat="1" ht="18" hidden="1" customHeight="1">
      <c r="A356" s="578">
        <f t="shared" si="10"/>
        <v>0</v>
      </c>
      <c r="B356" s="445"/>
      <c r="C356" s="445" t="s">
        <v>772</v>
      </c>
      <c r="D356" s="446" t="s">
        <v>773</v>
      </c>
      <c r="E356" s="446"/>
      <c r="F356" s="447"/>
      <c r="G356" s="447"/>
      <c r="H356" s="447"/>
      <c r="I356" s="447"/>
      <c r="J356" s="448"/>
      <c r="K356" s="445"/>
      <c r="L356" s="445"/>
      <c r="M356" s="446"/>
      <c r="N356" s="446"/>
      <c r="O356" s="448"/>
      <c r="P356" s="446"/>
      <c r="Q356" s="446"/>
      <c r="R356" s="446"/>
      <c r="S356" s="446"/>
      <c r="T356" s="446"/>
      <c r="U356" s="446"/>
      <c r="V356" s="446"/>
      <c r="W356" s="446"/>
      <c r="X356" s="446"/>
      <c r="Y356" s="446"/>
      <c r="Z356" s="446"/>
      <c r="AA356" s="446"/>
      <c r="AB356" s="446"/>
      <c r="AC356" s="446"/>
      <c r="AD356" s="446"/>
      <c r="AE356" s="446"/>
      <c r="AF356" s="445"/>
      <c r="AG356" s="445"/>
      <c r="AH356" s="445"/>
      <c r="AI356" s="445"/>
      <c r="AJ356" s="445"/>
      <c r="AK356" s="445"/>
      <c r="AL356" s="445"/>
      <c r="AM356" s="445"/>
      <c r="AN356" s="445"/>
      <c r="AO356" s="445"/>
      <c r="AP356" s="445"/>
      <c r="AQ356" s="445"/>
      <c r="AR356" s="445"/>
      <c r="AS356" s="445"/>
      <c r="AT356" s="445"/>
      <c r="AU356" s="445"/>
      <c r="AV356" s="445"/>
      <c r="AW356" s="445"/>
      <c r="AX356" s="445"/>
      <c r="AY356" s="445"/>
    </row>
    <row r="357" spans="1:62" s="444" customFormat="1" ht="18" hidden="1" customHeight="1">
      <c r="A357" s="578">
        <f t="shared" si="10"/>
        <v>0</v>
      </c>
      <c r="B357" s="445"/>
      <c r="C357" s="445"/>
      <c r="D357" s="445" t="s">
        <v>540</v>
      </c>
      <c r="E357" s="446" t="str">
        <f>CONCATENATE(L353," 임반 ",Z353," 소반 은 해발고",'6-3표준조사(5)'!W528,"m ~ ",'6-3표준조사(5)'!W529,"m 사이에 분포한다.")</f>
        <v>0 임반 0 소반 은 해발고m ~ m 사이에 분포한다.</v>
      </c>
      <c r="F357" s="446"/>
      <c r="G357" s="446"/>
      <c r="H357" s="446"/>
      <c r="I357" s="446"/>
      <c r="J357" s="446"/>
      <c r="K357" s="446"/>
      <c r="L357" s="446"/>
      <c r="M357" s="446"/>
      <c r="N357" s="446"/>
      <c r="O357" s="446"/>
      <c r="P357" s="446"/>
      <c r="Q357" s="446"/>
      <c r="R357" s="446"/>
      <c r="S357" s="446"/>
      <c r="T357" s="446"/>
      <c r="U357" s="446"/>
      <c r="V357" s="446"/>
      <c r="W357" s="446"/>
      <c r="X357" s="446"/>
      <c r="Y357" s="446"/>
      <c r="Z357" s="446"/>
      <c r="AA357" s="446"/>
      <c r="AB357" s="446"/>
      <c r="AC357" s="446"/>
      <c r="AD357" s="446"/>
      <c r="AE357" s="446"/>
      <c r="AF357" s="446"/>
      <c r="AG357" s="446"/>
      <c r="AH357" s="446"/>
      <c r="AI357" s="446"/>
      <c r="AJ357" s="449"/>
      <c r="AK357" s="449"/>
      <c r="AL357" s="449"/>
      <c r="AM357" s="446"/>
      <c r="AN357" s="446"/>
      <c r="AO357" s="446"/>
      <c r="AP357" s="446"/>
      <c r="AQ357" s="446"/>
      <c r="AR357" s="446"/>
      <c r="AS357" s="446"/>
      <c r="AT357" s="446"/>
      <c r="AU357" s="446"/>
      <c r="AV357" s="446"/>
      <c r="AW357" s="446"/>
      <c r="AX357" s="446"/>
      <c r="AY357" s="446"/>
    </row>
    <row r="358" spans="1:62" s="444" customFormat="1" ht="18" hidden="1" customHeight="1">
      <c r="A358" s="578">
        <f t="shared" si="10"/>
        <v>0</v>
      </c>
      <c r="B358" s="445"/>
      <c r="C358" s="445"/>
      <c r="D358" s="445" t="s">
        <v>540</v>
      </c>
      <c r="E358" s="445" t="str">
        <f>CONCATENATE("소반의 경사도는 평균 ",'6-3표준조사(5)'!W530,"˚로 ",'6-3표준조사(5)'!P531,"경사이고, 임지의 잔재를 제외하고 장애물은 많지 않다.")</f>
        <v>소반의 경사도는 평균 ˚로 완 (15˚ 이하)경사이고, 임지의 잔재를 제외하고 장애물은 많지 않다.</v>
      </c>
      <c r="F358" s="445"/>
      <c r="G358" s="445"/>
      <c r="H358" s="445"/>
      <c r="I358" s="445"/>
      <c r="J358" s="445"/>
      <c r="K358" s="445"/>
      <c r="L358" s="445"/>
      <c r="M358" s="445"/>
      <c r="N358" s="445"/>
      <c r="O358" s="445"/>
      <c r="P358" s="445"/>
      <c r="Q358" s="445"/>
      <c r="R358" s="445"/>
      <c r="S358" s="445"/>
      <c r="T358" s="445"/>
      <c r="U358" s="445"/>
      <c r="V358" s="445"/>
      <c r="W358" s="445"/>
      <c r="X358" s="445"/>
      <c r="Y358" s="445"/>
      <c r="Z358" s="445"/>
      <c r="AA358" s="445"/>
      <c r="AB358" s="445"/>
      <c r="AC358" s="445"/>
      <c r="AD358" s="445"/>
      <c r="AE358" s="445"/>
      <c r="AF358" s="445"/>
      <c r="AG358" s="445"/>
      <c r="AH358" s="445"/>
      <c r="AI358" s="445"/>
      <c r="AJ358" s="445"/>
      <c r="AK358" s="445"/>
      <c r="AL358" s="445"/>
      <c r="AM358" s="445"/>
      <c r="AN358" s="445"/>
      <c r="AO358" s="445"/>
      <c r="AP358" s="445"/>
      <c r="AQ358" s="445"/>
      <c r="AR358" s="445"/>
      <c r="AS358" s="445"/>
      <c r="AT358" s="445"/>
      <c r="AU358" s="445"/>
      <c r="AV358" s="445"/>
      <c r="AW358" s="445"/>
      <c r="AX358" s="445"/>
      <c r="AY358" s="445"/>
    </row>
    <row r="359" spans="1:62" s="444" customFormat="1" ht="18" hidden="1" customHeight="1">
      <c r="A359" s="578">
        <f t="shared" si="10"/>
        <v>0</v>
      </c>
      <c r="B359" s="445"/>
      <c r="C359" s="445" t="s">
        <v>405</v>
      </c>
      <c r="D359" s="445" t="s">
        <v>777</v>
      </c>
      <c r="E359" s="445"/>
      <c r="F359" s="445"/>
      <c r="G359" s="445"/>
      <c r="H359" s="445"/>
      <c r="I359" s="445"/>
      <c r="J359" s="445"/>
      <c r="K359" s="446"/>
      <c r="L359" s="446"/>
      <c r="M359" s="450"/>
      <c r="N359" s="445"/>
      <c r="O359" s="445"/>
      <c r="P359" s="451"/>
      <c r="Q359" s="451"/>
      <c r="R359" s="451"/>
      <c r="S359" s="451"/>
      <c r="T359" s="451"/>
      <c r="U359" s="445"/>
      <c r="V359" s="445"/>
      <c r="W359" s="445"/>
      <c r="X359" s="445"/>
      <c r="Y359" s="445"/>
      <c r="Z359" s="445"/>
      <c r="AA359" s="445"/>
      <c r="AB359" s="445"/>
      <c r="AC359" s="445"/>
      <c r="AD359" s="445"/>
      <c r="AE359" s="445"/>
      <c r="AF359" s="445"/>
      <c r="AG359" s="445"/>
      <c r="AH359" s="445"/>
      <c r="AI359" s="445"/>
      <c r="AJ359" s="445"/>
      <c r="AK359" s="445"/>
      <c r="AL359" s="445"/>
      <c r="AM359" s="445"/>
      <c r="AN359" s="445"/>
      <c r="AO359" s="445"/>
      <c r="AP359" s="445"/>
      <c r="AQ359" s="445"/>
      <c r="AR359" s="445"/>
      <c r="AS359" s="445"/>
      <c r="AT359" s="445"/>
      <c r="AU359" s="445"/>
      <c r="AV359" s="445"/>
      <c r="AW359" s="445"/>
      <c r="AX359" s="445"/>
      <c r="AY359" s="445"/>
    </row>
    <row r="360" spans="1:62" s="444" customFormat="1" ht="18" hidden="1" customHeight="1">
      <c r="A360" s="578">
        <f t="shared" si="10"/>
        <v>0</v>
      </c>
      <c r="B360" s="445"/>
      <c r="C360" s="445"/>
      <c r="D360" s="445" t="s">
        <v>540</v>
      </c>
      <c r="E360" s="446" t="str">
        <f>CONCATENATE("사업대상지는 ",'6-3표준조사(5)'!N529," ",'6-3표준조사(5)'!O529," ",'6-3표준조사(5)'!P529,"로 지적면적은 ",'4-1 필지내역'!F61,"ha 이다." )</f>
        <v>사업대상지는   번지로 지적면적은 17.44ha 이다.</v>
      </c>
      <c r="F360" s="446"/>
      <c r="G360" s="446"/>
      <c r="H360" s="445"/>
      <c r="I360" s="445"/>
      <c r="J360" s="445"/>
      <c r="K360" s="445"/>
      <c r="L360" s="445"/>
      <c r="M360" s="445"/>
      <c r="N360" s="445"/>
      <c r="O360" s="445"/>
      <c r="P360" s="445"/>
      <c r="Q360" s="445"/>
      <c r="R360" s="445"/>
      <c r="S360" s="445"/>
      <c r="T360" s="445"/>
      <c r="U360" s="445"/>
      <c r="V360" s="445"/>
      <c r="W360" s="445"/>
      <c r="X360" s="445"/>
      <c r="Y360" s="445"/>
      <c r="Z360" s="445"/>
      <c r="AA360" s="445"/>
      <c r="AB360" s="445"/>
      <c r="AC360" s="445"/>
      <c r="AD360" s="445"/>
      <c r="AE360" s="445"/>
      <c r="AF360" s="445"/>
      <c r="AG360" s="445"/>
      <c r="AH360" s="445"/>
      <c r="AI360" s="445"/>
      <c r="AJ360" s="446"/>
      <c r="AK360" s="446"/>
      <c r="AL360" s="446"/>
      <c r="AM360" s="446"/>
      <c r="AN360" s="446"/>
      <c r="AO360" s="446"/>
      <c r="AP360" s="446"/>
      <c r="AQ360" s="446"/>
      <c r="AR360" s="446"/>
      <c r="AS360" s="446"/>
      <c r="AT360" s="446"/>
      <c r="AU360" s="446"/>
      <c r="AV360" s="446"/>
      <c r="AW360" s="446"/>
      <c r="AX360" s="446"/>
      <c r="AY360" s="446"/>
      <c r="AZ360" s="452"/>
    </row>
    <row r="361" spans="1:62" s="444" customFormat="1" ht="18" hidden="1" customHeight="1">
      <c r="A361" s="578">
        <f t="shared" si="10"/>
        <v>0</v>
      </c>
      <c r="B361" s="445"/>
      <c r="C361" s="445"/>
      <c r="D361" s="445" t="s">
        <v>540</v>
      </c>
      <c r="E361" s="446" t="str">
        <f>CONCATENATE("소반내에 묘지 및 조림목이 고사하여 풀베기 작업이 필요없는 지역을 제외한 풀베기사업 대상면적은 ",'6-3표준조사(5)'!Q529,"ha 이다.")</f>
        <v>소반내에 묘지 및 조림목이 고사하여 풀베기 작업이 필요없는 지역을 제외한 풀베기사업 대상면적은 0ha 이다.</v>
      </c>
      <c r="F361" s="446"/>
      <c r="G361" s="446"/>
      <c r="H361" s="446"/>
      <c r="I361" s="446"/>
      <c r="J361" s="446"/>
      <c r="K361" s="446"/>
      <c r="L361" s="446"/>
      <c r="M361" s="446"/>
      <c r="N361" s="446"/>
      <c r="O361" s="446"/>
      <c r="P361" s="446"/>
      <c r="Q361" s="446"/>
      <c r="R361" s="446"/>
      <c r="S361" s="446"/>
      <c r="T361" s="446"/>
      <c r="U361" s="446"/>
      <c r="V361" s="446"/>
      <c r="W361" s="446"/>
      <c r="X361" s="446"/>
      <c r="Y361" s="446"/>
      <c r="Z361" s="446"/>
      <c r="AA361" s="446"/>
      <c r="AB361" s="446"/>
      <c r="AC361" s="446"/>
      <c r="AD361" s="446"/>
      <c r="AE361" s="446"/>
      <c r="AF361" s="446"/>
      <c r="AG361" s="446"/>
      <c r="AH361" s="446"/>
      <c r="AI361" s="446"/>
      <c r="AJ361" s="446"/>
      <c r="AK361" s="446"/>
      <c r="AL361" s="446"/>
      <c r="AM361" s="446"/>
      <c r="AN361" s="446"/>
      <c r="AO361" s="446"/>
      <c r="AP361" s="446"/>
      <c r="AQ361" s="446"/>
      <c r="AR361" s="446"/>
      <c r="AS361" s="446"/>
      <c r="AT361" s="446"/>
      <c r="AU361" s="446"/>
      <c r="AV361" s="446"/>
      <c r="AW361" s="446"/>
      <c r="AX361" s="446"/>
      <c r="AY361" s="446"/>
      <c r="AZ361" s="452"/>
    </row>
    <row r="362" spans="1:62" s="444" customFormat="1" ht="18" hidden="1" customHeight="1">
      <c r="A362" s="578">
        <f t="shared" si="10"/>
        <v>0</v>
      </c>
      <c r="B362" s="445"/>
      <c r="C362" s="445" t="s">
        <v>407</v>
      </c>
      <c r="D362" s="445" t="s">
        <v>779</v>
      </c>
      <c r="E362" s="446"/>
      <c r="F362" s="446"/>
      <c r="G362" s="446"/>
      <c r="H362" s="446"/>
      <c r="I362" s="446"/>
      <c r="J362" s="446"/>
      <c r="K362" s="446"/>
      <c r="L362" s="446"/>
      <c r="M362" s="446"/>
      <c r="N362" s="446"/>
      <c r="O362" s="446"/>
      <c r="P362" s="446"/>
      <c r="Q362" s="446"/>
      <c r="R362" s="446"/>
      <c r="S362" s="446"/>
      <c r="T362" s="446"/>
      <c r="U362" s="446"/>
      <c r="V362" s="446"/>
      <c r="W362" s="446"/>
      <c r="X362" s="446"/>
      <c r="Y362" s="446"/>
      <c r="Z362" s="446"/>
      <c r="AA362" s="446"/>
      <c r="AB362" s="446"/>
      <c r="AC362" s="446"/>
      <c r="AD362" s="446"/>
      <c r="AE362" s="446"/>
      <c r="AF362" s="446"/>
      <c r="AG362" s="446"/>
      <c r="AH362" s="453"/>
      <c r="AI362" s="453"/>
      <c r="AJ362" s="453"/>
      <c r="AK362" s="446"/>
      <c r="AL362" s="446"/>
      <c r="AM362" s="446"/>
      <c r="AN362" s="446"/>
      <c r="AO362" s="446"/>
      <c r="AP362" s="446"/>
      <c r="AQ362" s="446"/>
      <c r="AR362" s="446"/>
      <c r="AS362" s="446"/>
      <c r="AT362" s="446"/>
      <c r="AU362" s="446"/>
      <c r="AV362" s="446"/>
      <c r="AW362" s="446"/>
      <c r="AX362" s="446"/>
      <c r="AY362" s="446"/>
      <c r="AZ362" s="452"/>
    </row>
    <row r="363" spans="1:62" s="444" customFormat="1" ht="18" hidden="1" customHeight="1">
      <c r="A363" s="578">
        <f t="shared" si="10"/>
        <v>0</v>
      </c>
      <c r="B363" s="454"/>
      <c r="C363" s="454"/>
      <c r="D363" s="454" t="s">
        <v>540</v>
      </c>
      <c r="E363" s="455" t="s">
        <v>1707</v>
      </c>
      <c r="F363" s="455"/>
      <c r="G363" s="455"/>
      <c r="H363" s="455"/>
      <c r="I363" s="455"/>
      <c r="J363" s="455"/>
      <c r="K363" s="455"/>
      <c r="L363" s="455"/>
      <c r="M363" s="455"/>
      <c r="N363" s="455"/>
      <c r="O363" s="455"/>
      <c r="P363" s="455"/>
      <c r="Q363" s="455"/>
      <c r="R363" s="455"/>
      <c r="S363" s="455"/>
      <c r="T363" s="455"/>
      <c r="U363" s="455"/>
      <c r="V363" s="455"/>
      <c r="W363" s="455"/>
      <c r="X363" s="455"/>
      <c r="Y363" s="455"/>
      <c r="Z363" s="455"/>
      <c r="AA363" s="455"/>
      <c r="AB363" s="455"/>
      <c r="AC363" s="455"/>
      <c r="AD363" s="455"/>
      <c r="AE363" s="455"/>
      <c r="AF363" s="455"/>
      <c r="AG363" s="455"/>
      <c r="AH363" s="456"/>
      <c r="AI363" s="456"/>
      <c r="AJ363" s="456"/>
      <c r="AK363" s="455"/>
      <c r="AL363" s="455"/>
      <c r="AM363" s="455"/>
      <c r="AN363" s="455"/>
      <c r="AO363" s="455"/>
      <c r="AP363" s="455"/>
      <c r="AQ363" s="455"/>
      <c r="AR363" s="455"/>
      <c r="AS363" s="455"/>
      <c r="AT363" s="455"/>
      <c r="AU363" s="455"/>
      <c r="AV363" s="455"/>
      <c r="AW363" s="455"/>
      <c r="AX363" s="455"/>
      <c r="AY363" s="455"/>
      <c r="AZ363" s="452"/>
    </row>
    <row r="364" spans="1:62" s="444" customFormat="1" ht="14.25" hidden="1" customHeight="1">
      <c r="A364" s="578">
        <f t="shared" si="10"/>
        <v>0</v>
      </c>
      <c r="B364" s="445"/>
      <c r="C364" s="445"/>
      <c r="D364" s="457"/>
      <c r="E364" s="457"/>
      <c r="F364" s="457"/>
      <c r="G364" s="457"/>
      <c r="H364" s="457"/>
      <c r="I364" s="457"/>
      <c r="J364" s="457"/>
      <c r="K364" s="457"/>
      <c r="L364" s="457"/>
      <c r="M364" s="457"/>
      <c r="N364" s="457"/>
      <c r="O364" s="457"/>
      <c r="P364" s="457"/>
      <c r="Q364" s="457"/>
      <c r="R364" s="457"/>
      <c r="S364" s="457"/>
      <c r="T364" s="457"/>
      <c r="U364" s="457"/>
      <c r="V364" s="457"/>
      <c r="W364" s="457"/>
      <c r="X364" s="457"/>
      <c r="Y364" s="457"/>
      <c r="Z364" s="457"/>
      <c r="AA364" s="457"/>
      <c r="AB364" s="457"/>
      <c r="AC364" s="457"/>
      <c r="AD364" s="457"/>
      <c r="AE364" s="457"/>
      <c r="AF364" s="457"/>
      <c r="AG364" s="457"/>
      <c r="AH364" s="457"/>
      <c r="AI364" s="457"/>
      <c r="AJ364" s="457"/>
      <c r="AK364" s="457"/>
      <c r="AL364" s="457"/>
      <c r="AM364" s="457"/>
      <c r="AN364" s="457"/>
      <c r="AO364" s="457"/>
      <c r="AP364" s="457"/>
      <c r="AQ364" s="457"/>
      <c r="AR364" s="457"/>
      <c r="AS364" s="457"/>
      <c r="AT364" s="457"/>
      <c r="AU364" s="457"/>
      <c r="AV364" s="457"/>
      <c r="AW364" s="457"/>
      <c r="AX364" s="457"/>
      <c r="AY364" s="457"/>
      <c r="AZ364" s="452"/>
      <c r="BA364" s="458"/>
      <c r="BB364" s="458"/>
      <c r="BC364" s="458"/>
      <c r="BD364" s="458"/>
      <c r="BE364" s="458"/>
      <c r="BF364" s="458"/>
      <c r="BG364" s="458"/>
      <c r="BH364" s="458"/>
      <c r="BI364" s="458"/>
      <c r="BJ364" s="458"/>
    </row>
    <row r="365" spans="1:62" s="438" customFormat="1" ht="20.100000000000001" hidden="1" customHeight="1">
      <c r="A365" s="578">
        <f t="shared" si="10"/>
        <v>0</v>
      </c>
      <c r="B365" s="2154" t="s">
        <v>780</v>
      </c>
      <c r="C365" s="2154"/>
      <c r="D365" s="2154"/>
      <c r="E365" s="2154"/>
      <c r="F365" s="2154"/>
      <c r="G365" s="2154"/>
      <c r="H365" s="2154"/>
      <c r="I365" s="2154"/>
      <c r="J365" s="2154"/>
      <c r="K365" s="2154"/>
      <c r="L365" s="2154"/>
      <c r="M365" s="2154"/>
      <c r="N365" s="2154"/>
      <c r="O365" s="2154"/>
      <c r="P365" s="2154"/>
      <c r="Q365" s="2154"/>
      <c r="R365" s="2154"/>
      <c r="S365" s="2154"/>
      <c r="T365" s="2154"/>
      <c r="U365" s="2154"/>
      <c r="V365" s="2154"/>
      <c r="W365" s="2154"/>
      <c r="X365" s="2154"/>
      <c r="Y365" s="2154"/>
      <c r="Z365" s="2154"/>
      <c r="AA365" s="2154"/>
      <c r="AB365" s="2154"/>
      <c r="AC365" s="2154"/>
      <c r="AD365" s="2154"/>
      <c r="AE365" s="2154"/>
      <c r="AF365" s="2154"/>
      <c r="AG365" s="2154"/>
      <c r="AH365" s="2154"/>
      <c r="AI365" s="2154"/>
      <c r="AJ365" s="2154"/>
      <c r="AK365" s="2154"/>
      <c r="AL365" s="2154"/>
      <c r="AM365" s="2154"/>
      <c r="AN365" s="2154"/>
      <c r="AO365" s="2154"/>
      <c r="AP365" s="2154"/>
      <c r="AQ365" s="2154"/>
      <c r="AR365" s="2154"/>
      <c r="AS365" s="2154"/>
      <c r="AT365" s="2154"/>
      <c r="AU365" s="2154"/>
      <c r="AV365" s="2154"/>
      <c r="AW365" s="2154"/>
      <c r="AX365" s="2154"/>
      <c r="AY365" s="2154"/>
      <c r="AZ365" s="443"/>
      <c r="BA365" s="458"/>
      <c r="BB365" s="459"/>
      <c r="BC365" s="459"/>
      <c r="BD365" s="459"/>
      <c r="BE365" s="459"/>
      <c r="BF365" s="459"/>
      <c r="BG365" s="459"/>
      <c r="BH365" s="459"/>
      <c r="BI365" s="459"/>
      <c r="BJ365" s="459"/>
    </row>
    <row r="366" spans="1:62" s="459" customFormat="1" ht="20.100000000000001" hidden="1" customHeight="1">
      <c r="A366" s="578">
        <f t="shared" si="10"/>
        <v>0</v>
      </c>
      <c r="B366" s="460"/>
      <c r="C366" s="461" t="s">
        <v>772</v>
      </c>
      <c r="D366" s="461" t="s">
        <v>781</v>
      </c>
      <c r="E366" s="462"/>
      <c r="F366" s="462"/>
      <c r="G366" s="453"/>
      <c r="H366" s="463"/>
      <c r="I366" s="463"/>
      <c r="J366" s="464"/>
      <c r="K366" s="464"/>
      <c r="L366" s="464"/>
      <c r="M366" s="464"/>
      <c r="N366" s="464"/>
      <c r="O366" s="464"/>
      <c r="P366" s="464"/>
      <c r="Q366" s="465"/>
      <c r="R366" s="465"/>
      <c r="S366" s="465"/>
      <c r="T366" s="465"/>
      <c r="U366" s="465"/>
      <c r="V366" s="466"/>
      <c r="W366" s="466"/>
      <c r="X366" s="466"/>
      <c r="Y366" s="466"/>
      <c r="Z366" s="466"/>
      <c r="AA366" s="466"/>
      <c r="AB366" s="466"/>
      <c r="AC366" s="466"/>
      <c r="AD366" s="466"/>
      <c r="AE366" s="466"/>
      <c r="AF366" s="466"/>
      <c r="AG366" s="466"/>
      <c r="AH366" s="467"/>
      <c r="AI366" s="467"/>
      <c r="AJ366" s="467"/>
      <c r="AK366" s="467"/>
      <c r="AL366" s="468"/>
      <c r="AM366" s="468"/>
      <c r="AN366" s="468"/>
      <c r="AO366" s="468"/>
      <c r="AP366" s="468"/>
      <c r="AQ366" s="468"/>
      <c r="AR366" s="468"/>
      <c r="AS366" s="468"/>
      <c r="AT366" s="468"/>
      <c r="AU366" s="468"/>
      <c r="AV366" s="463"/>
      <c r="AW366" s="463"/>
      <c r="AX366" s="463"/>
      <c r="AY366" s="463"/>
      <c r="AZ366" s="469"/>
      <c r="BA366" s="458"/>
      <c r="BB366" s="458"/>
      <c r="BC366" s="458"/>
      <c r="BD366" s="458"/>
      <c r="BE366" s="458"/>
      <c r="BF366" s="458"/>
      <c r="BG366" s="458"/>
      <c r="BH366" s="458"/>
      <c r="BI366" s="458"/>
      <c r="BJ366" s="458"/>
    </row>
    <row r="367" spans="1:62" s="444" customFormat="1" ht="18" hidden="1" customHeight="1">
      <c r="A367" s="578">
        <f t="shared" si="10"/>
        <v>0</v>
      </c>
      <c r="B367" s="470"/>
      <c r="C367" s="2155" t="s">
        <v>782</v>
      </c>
      <c r="D367" s="2155"/>
      <c r="E367" s="2155"/>
      <c r="F367" s="2155"/>
      <c r="G367" s="2155"/>
      <c r="H367" s="2155"/>
      <c r="I367" s="2155"/>
      <c r="J367" s="2155"/>
      <c r="K367" s="2155" t="s">
        <v>783</v>
      </c>
      <c r="L367" s="2155"/>
      <c r="M367" s="2155"/>
      <c r="N367" s="2155"/>
      <c r="O367" s="2155"/>
      <c r="P367" s="2155"/>
      <c r="Q367" s="2155"/>
      <c r="R367" s="2155"/>
      <c r="S367" s="2155" t="s">
        <v>568</v>
      </c>
      <c r="T367" s="2155"/>
      <c r="U367" s="2155"/>
      <c r="V367" s="2155"/>
      <c r="W367" s="2155"/>
      <c r="X367" s="2155"/>
      <c r="Y367" s="2155"/>
      <c r="Z367" s="2155"/>
      <c r="AA367" s="2155" t="s">
        <v>785</v>
      </c>
      <c r="AB367" s="2155"/>
      <c r="AC367" s="2155"/>
      <c r="AD367" s="2155"/>
      <c r="AE367" s="2155"/>
      <c r="AF367" s="2155"/>
      <c r="AG367" s="2155"/>
      <c r="AH367" s="2155"/>
      <c r="AI367" s="2155"/>
      <c r="AJ367" s="2155"/>
      <c r="AK367" s="2155"/>
      <c r="AL367" s="2155"/>
      <c r="AM367" s="2155"/>
      <c r="AN367" s="2155"/>
      <c r="AO367" s="2155"/>
      <c r="AP367" s="2155"/>
      <c r="AQ367" s="2155" t="s">
        <v>1156</v>
      </c>
      <c r="AR367" s="2155"/>
      <c r="AS367" s="2155"/>
      <c r="AT367" s="2155"/>
      <c r="AU367" s="2155"/>
      <c r="AV367" s="2155"/>
      <c r="AW367" s="2155"/>
      <c r="AX367" s="2155"/>
      <c r="AY367" s="470"/>
      <c r="AZ367" s="471"/>
      <c r="BA367" s="459"/>
      <c r="BB367" s="459"/>
      <c r="BC367" s="458"/>
      <c r="BD367" s="458"/>
      <c r="BE367" s="458"/>
      <c r="BF367" s="458"/>
      <c r="BG367" s="458"/>
      <c r="BH367" s="458"/>
      <c r="BI367" s="458"/>
      <c r="BJ367" s="458"/>
    </row>
    <row r="368" spans="1:62" s="444" customFormat="1" ht="18" hidden="1" customHeight="1">
      <c r="A368" s="578">
        <f t="shared" si="10"/>
        <v>0</v>
      </c>
      <c r="B368" s="470"/>
      <c r="C368" s="2155"/>
      <c r="D368" s="2155"/>
      <c r="E368" s="2155"/>
      <c r="F368" s="2155"/>
      <c r="G368" s="2155"/>
      <c r="H368" s="2155"/>
      <c r="I368" s="2155"/>
      <c r="J368" s="2155"/>
      <c r="K368" s="2155"/>
      <c r="L368" s="2155"/>
      <c r="M368" s="2155"/>
      <c r="N368" s="2155"/>
      <c r="O368" s="2155"/>
      <c r="P368" s="2155"/>
      <c r="Q368" s="2155"/>
      <c r="R368" s="2155"/>
      <c r="S368" s="2155"/>
      <c r="T368" s="2155"/>
      <c r="U368" s="2155"/>
      <c r="V368" s="2155"/>
      <c r="W368" s="2155"/>
      <c r="X368" s="2155"/>
      <c r="Y368" s="2155"/>
      <c r="Z368" s="2155"/>
      <c r="AA368" s="2155" t="s">
        <v>786</v>
      </c>
      <c r="AB368" s="2155"/>
      <c r="AC368" s="2155"/>
      <c r="AD368" s="2155"/>
      <c r="AE368" s="2155"/>
      <c r="AF368" s="2155"/>
      <c r="AG368" s="2155"/>
      <c r="AH368" s="2155"/>
      <c r="AI368" s="2155" t="s">
        <v>787</v>
      </c>
      <c r="AJ368" s="2155"/>
      <c r="AK368" s="2155"/>
      <c r="AL368" s="2155"/>
      <c r="AM368" s="2155"/>
      <c r="AN368" s="2155"/>
      <c r="AO368" s="2155"/>
      <c r="AP368" s="2155"/>
      <c r="AQ368" s="2155"/>
      <c r="AR368" s="2155"/>
      <c r="AS368" s="2155"/>
      <c r="AT368" s="2155"/>
      <c r="AU368" s="2155"/>
      <c r="AV368" s="2155"/>
      <c r="AW368" s="2155"/>
      <c r="AX368" s="2155"/>
      <c r="AY368" s="470"/>
      <c r="AZ368" s="471"/>
      <c r="BA368" s="458"/>
      <c r="BB368" s="458"/>
      <c r="BC368" s="458"/>
      <c r="BD368" s="458"/>
      <c r="BE368" s="458"/>
      <c r="BF368" s="458"/>
      <c r="BG368" s="458"/>
      <c r="BH368" s="458"/>
      <c r="BI368" s="458"/>
      <c r="BJ368" s="458"/>
    </row>
    <row r="369" spans="1:74" s="444" customFormat="1" ht="18" hidden="1" customHeight="1">
      <c r="A369" s="578">
        <f t="shared" si="10"/>
        <v>0</v>
      </c>
      <c r="B369" s="472"/>
      <c r="C369" s="2160">
        <f>L353</f>
        <v>0</v>
      </c>
      <c r="D369" s="2161"/>
      <c r="E369" s="2164" t="s">
        <v>564</v>
      </c>
      <c r="F369" s="2164"/>
      <c r="G369" s="2161">
        <f>Z353</f>
        <v>0</v>
      </c>
      <c r="H369" s="2161"/>
      <c r="I369" s="2164" t="s">
        <v>565</v>
      </c>
      <c r="J369" s="2164"/>
      <c r="K369" s="2184">
        <f>'6-3표준조사(5)'!Q529</f>
        <v>0</v>
      </c>
      <c r="L369" s="2184"/>
      <c r="M369" s="2184"/>
      <c r="N369" s="2184"/>
      <c r="O369" s="2184"/>
      <c r="P369" s="2184"/>
      <c r="Q369" s="2184"/>
      <c r="R369" s="2184"/>
      <c r="S369" s="2181">
        <f>'6-3표준조사(5)'!K531</f>
        <v>0</v>
      </c>
      <c r="T369" s="2181"/>
      <c r="U369" s="2181"/>
      <c r="V369" s="2181"/>
      <c r="W369" s="2181"/>
      <c r="X369" s="2181"/>
      <c r="Y369" s="2181"/>
      <c r="Z369" s="2181"/>
      <c r="AA369" s="2183" t="e">
        <f>'6-3표준조사(5)'!Q535</f>
        <v>#DIV/0!</v>
      </c>
      <c r="AB369" s="2183"/>
      <c r="AC369" s="2183"/>
      <c r="AD369" s="2183"/>
      <c r="AE369" s="2183"/>
      <c r="AF369" s="2183"/>
      <c r="AG369" s="2183"/>
      <c r="AH369" s="2183"/>
      <c r="AI369" s="2183" t="e">
        <f>'6-3표준조사(5)'!R535</f>
        <v>#DIV/0!</v>
      </c>
      <c r="AJ369" s="2183"/>
      <c r="AK369" s="2183"/>
      <c r="AL369" s="2183"/>
      <c r="AM369" s="2183"/>
      <c r="AN369" s="2183"/>
      <c r="AO369" s="2183"/>
      <c r="AP369" s="2183"/>
      <c r="AQ369" s="2181">
        <f>'6-3표준조사(5)'!R531</f>
        <v>0</v>
      </c>
      <c r="AR369" s="2181"/>
      <c r="AS369" s="2181"/>
      <c r="AT369" s="2181"/>
      <c r="AU369" s="2181"/>
      <c r="AV369" s="2181"/>
      <c r="AW369" s="2181"/>
      <c r="AX369" s="2181"/>
      <c r="AY369" s="470"/>
      <c r="AZ369" s="471"/>
      <c r="BA369" s="458"/>
      <c r="BB369" s="458"/>
      <c r="BC369" s="459"/>
      <c r="BD369" s="459"/>
      <c r="BE369" s="459"/>
      <c r="BF369" s="459"/>
      <c r="BG369" s="459"/>
      <c r="BH369" s="459"/>
      <c r="BI369" s="459"/>
      <c r="BJ369" s="459"/>
    </row>
    <row r="370" spans="1:74" s="444" customFormat="1" ht="18" hidden="1" customHeight="1">
      <c r="A370" s="578">
        <f t="shared" si="10"/>
        <v>0</v>
      </c>
      <c r="B370" s="472"/>
      <c r="C370" s="2162"/>
      <c r="D370" s="2163"/>
      <c r="E370" s="2163"/>
      <c r="F370" s="2163"/>
      <c r="G370" s="2163"/>
      <c r="H370" s="2163"/>
      <c r="I370" s="2163"/>
      <c r="J370" s="2163"/>
      <c r="K370" s="2185"/>
      <c r="L370" s="2185"/>
      <c r="M370" s="2185"/>
      <c r="N370" s="2185"/>
      <c r="O370" s="2185"/>
      <c r="P370" s="2185"/>
      <c r="Q370" s="2185"/>
      <c r="R370" s="2185"/>
      <c r="S370" s="2159"/>
      <c r="T370" s="2159"/>
      <c r="U370" s="2159"/>
      <c r="V370" s="2159"/>
      <c r="W370" s="2159"/>
      <c r="X370" s="2159"/>
      <c r="Y370" s="2159"/>
      <c r="Z370" s="2159"/>
      <c r="AA370" s="2157"/>
      <c r="AB370" s="2157"/>
      <c r="AC370" s="2157"/>
      <c r="AD370" s="2157"/>
      <c r="AE370" s="2157"/>
      <c r="AF370" s="2157"/>
      <c r="AG370" s="2157"/>
      <c r="AH370" s="2157"/>
      <c r="AI370" s="2157"/>
      <c r="AJ370" s="2157"/>
      <c r="AK370" s="2157"/>
      <c r="AL370" s="2157"/>
      <c r="AM370" s="2157"/>
      <c r="AN370" s="2157"/>
      <c r="AO370" s="2157"/>
      <c r="AP370" s="2157"/>
      <c r="AQ370" s="2159"/>
      <c r="AR370" s="2159"/>
      <c r="AS370" s="2159"/>
      <c r="AT370" s="2159"/>
      <c r="AU370" s="2159"/>
      <c r="AV370" s="2159"/>
      <c r="AW370" s="2159"/>
      <c r="AX370" s="2159"/>
      <c r="AY370" s="470"/>
      <c r="AZ370" s="471"/>
      <c r="BA370" s="458"/>
      <c r="BB370" s="458"/>
      <c r="BC370" s="458"/>
      <c r="BD370" s="458"/>
      <c r="BE370" s="458"/>
      <c r="BF370" s="458"/>
      <c r="BG370" s="458"/>
      <c r="BH370" s="458"/>
      <c r="BI370" s="458"/>
      <c r="BJ370" s="458"/>
    </row>
    <row r="371" spans="1:74" s="444" customFormat="1" ht="18" hidden="1" customHeight="1">
      <c r="A371" s="578">
        <f t="shared" si="10"/>
        <v>0</v>
      </c>
      <c r="B371" s="472"/>
      <c r="C371" s="472" t="s">
        <v>405</v>
      </c>
      <c r="D371" s="472" t="s">
        <v>788</v>
      </c>
      <c r="E371" s="472"/>
      <c r="F371" s="470"/>
      <c r="G371" s="470"/>
      <c r="H371" s="470"/>
      <c r="I371" s="470"/>
      <c r="J371" s="470"/>
      <c r="K371" s="470"/>
      <c r="L371" s="470"/>
      <c r="M371" s="470"/>
      <c r="N371" s="470"/>
      <c r="O371" s="470"/>
      <c r="P371" s="470"/>
      <c r="Q371" s="473"/>
      <c r="R371" s="473"/>
      <c r="S371" s="473"/>
      <c r="T371" s="473"/>
      <c r="U371" s="473"/>
      <c r="V371" s="470"/>
      <c r="W371" s="474"/>
      <c r="X371" s="474"/>
      <c r="Y371" s="474"/>
      <c r="Z371" s="474"/>
      <c r="AA371" s="474"/>
      <c r="AB371" s="474"/>
      <c r="AC371" s="474"/>
      <c r="AD371" s="474"/>
      <c r="AE371" s="474"/>
      <c r="AF371" s="474"/>
      <c r="AG371" s="470"/>
      <c r="AH371" s="475"/>
      <c r="AI371" s="475"/>
      <c r="AJ371" s="475"/>
      <c r="AK371" s="475"/>
      <c r="AL371" s="476"/>
      <c r="AM371" s="476"/>
      <c r="AN371" s="476"/>
      <c r="AO371" s="476"/>
      <c r="AP371" s="476"/>
      <c r="AQ371" s="476"/>
      <c r="AR371" s="476"/>
      <c r="AS371" s="476"/>
      <c r="AT371" s="476"/>
      <c r="AU371" s="476"/>
      <c r="AV371" s="470"/>
      <c r="AW371" s="470"/>
      <c r="AX371" s="470"/>
      <c r="AY371" s="470"/>
      <c r="AZ371" s="471"/>
      <c r="BA371" s="458"/>
      <c r="BB371" s="458"/>
      <c r="BC371" s="458"/>
      <c r="BD371" s="458"/>
      <c r="BE371" s="458"/>
      <c r="BF371" s="458"/>
      <c r="BG371" s="458"/>
      <c r="BH371" s="458"/>
      <c r="BI371" s="458"/>
      <c r="BJ371" s="458"/>
      <c r="BK371" s="458"/>
      <c r="BL371" s="458"/>
      <c r="BM371" s="458"/>
      <c r="BN371" s="458"/>
      <c r="BO371" s="458"/>
      <c r="BP371" s="458"/>
      <c r="BQ371" s="458"/>
      <c r="BR371" s="458"/>
      <c r="BS371" s="458"/>
      <c r="BT371" s="458"/>
      <c r="BU371" s="458"/>
      <c r="BV371" s="458"/>
    </row>
    <row r="372" spans="1:74" s="444" customFormat="1" ht="18" hidden="1" customHeight="1">
      <c r="A372" s="578">
        <f t="shared" si="10"/>
        <v>0</v>
      </c>
      <c r="B372" s="472"/>
      <c r="C372" s="472"/>
      <c r="D372" s="445" t="s">
        <v>540</v>
      </c>
      <c r="E372" s="472" t="str">
        <f>CONCATENATE("식재된 ",S369," 는 활착이 안정된 상태로 신초발달이 양호함" )</f>
        <v>식재된 0 는 활착이 안정된 상태로 신초발달이 양호함</v>
      </c>
      <c r="F372" s="470"/>
      <c r="G372" s="470"/>
      <c r="H372" s="470"/>
      <c r="I372" s="470"/>
      <c r="J372" s="470"/>
      <c r="K372" s="470"/>
      <c r="L372" s="470"/>
      <c r="M372" s="470"/>
      <c r="N372" s="470"/>
      <c r="O372" s="470"/>
      <c r="P372" s="470"/>
      <c r="Q372" s="473"/>
      <c r="R372" s="473"/>
      <c r="S372" s="473"/>
      <c r="T372" s="473"/>
      <c r="U372" s="473"/>
      <c r="V372" s="470"/>
      <c r="W372" s="477"/>
      <c r="X372" s="474"/>
      <c r="Y372" s="474"/>
      <c r="Z372" s="474"/>
      <c r="AA372" s="477"/>
      <c r="AB372" s="474"/>
      <c r="AC372" s="474"/>
      <c r="AD372" s="474"/>
      <c r="AE372" s="477"/>
      <c r="AF372" s="474"/>
      <c r="AG372" s="470"/>
      <c r="AH372" s="475"/>
      <c r="AI372" s="475"/>
      <c r="AJ372" s="475"/>
      <c r="AK372" s="475"/>
      <c r="AL372" s="476"/>
      <c r="AM372" s="476"/>
      <c r="AN372" s="476"/>
      <c r="AO372" s="476"/>
      <c r="AP372" s="476"/>
      <c r="AQ372" s="476"/>
      <c r="AR372" s="476"/>
      <c r="AS372" s="476"/>
      <c r="AT372" s="476"/>
      <c r="AU372" s="476"/>
      <c r="AV372" s="470"/>
      <c r="AW372" s="470"/>
      <c r="AX372" s="470"/>
      <c r="AY372" s="470"/>
      <c r="AZ372" s="471"/>
      <c r="BC372" s="458"/>
      <c r="BD372" s="458"/>
      <c r="BE372" s="458"/>
      <c r="BF372" s="458"/>
      <c r="BG372" s="458"/>
      <c r="BH372" s="458"/>
      <c r="BI372" s="458"/>
      <c r="BJ372" s="458"/>
      <c r="BK372" s="458"/>
      <c r="BL372" s="458"/>
      <c r="BM372" s="458"/>
      <c r="BN372" s="458"/>
      <c r="BO372" s="458"/>
      <c r="BP372" s="458"/>
      <c r="BQ372" s="458"/>
      <c r="BR372" s="458"/>
      <c r="BS372" s="458"/>
      <c r="BT372" s="458"/>
      <c r="BU372" s="458"/>
      <c r="BV372" s="458"/>
    </row>
    <row r="373" spans="1:74" s="444" customFormat="1" ht="18" hidden="1" customHeight="1">
      <c r="A373" s="578">
        <f t="shared" si="10"/>
        <v>0</v>
      </c>
      <c r="B373" s="472"/>
      <c r="C373" s="472"/>
      <c r="D373" s="445" t="s">
        <v>540</v>
      </c>
      <c r="E373" s="472" t="s">
        <v>789</v>
      </c>
      <c r="F373" s="470"/>
      <c r="G373" s="470"/>
      <c r="H373" s="470"/>
      <c r="I373" s="470"/>
      <c r="J373" s="470"/>
      <c r="K373" s="470"/>
      <c r="L373" s="470"/>
      <c r="M373" s="470"/>
      <c r="N373" s="470"/>
      <c r="O373" s="470"/>
      <c r="P373" s="470"/>
      <c r="Q373" s="473"/>
      <c r="R373" s="473"/>
      <c r="S373" s="473"/>
      <c r="T373" s="473"/>
      <c r="U373" s="473"/>
      <c r="V373" s="470"/>
      <c r="W373" s="470"/>
      <c r="X373" s="470"/>
      <c r="Y373" s="470"/>
      <c r="Z373" s="470"/>
      <c r="AA373" s="470"/>
      <c r="AB373" s="470"/>
      <c r="AC373" s="470"/>
      <c r="AD373" s="470"/>
      <c r="AE373" s="470"/>
      <c r="AF373" s="470"/>
      <c r="AG373" s="470"/>
      <c r="AH373" s="475"/>
      <c r="AI373" s="475"/>
      <c r="AJ373" s="475"/>
      <c r="AK373" s="475"/>
      <c r="AL373" s="476"/>
      <c r="AM373" s="476"/>
      <c r="AN373" s="476"/>
      <c r="AO373" s="476"/>
      <c r="AP373" s="476"/>
      <c r="AQ373" s="476"/>
      <c r="AR373" s="476"/>
      <c r="AS373" s="476"/>
      <c r="AT373" s="476"/>
      <c r="AU373" s="476"/>
      <c r="AV373" s="470"/>
      <c r="AW373" s="470"/>
      <c r="AX373" s="470"/>
      <c r="AY373" s="470"/>
      <c r="AZ373" s="471"/>
      <c r="BA373" s="438"/>
      <c r="BB373" s="438"/>
      <c r="BC373" s="438"/>
      <c r="BD373" s="438"/>
      <c r="BE373" s="438"/>
      <c r="BF373" s="438"/>
      <c r="BG373" s="438"/>
      <c r="BH373" s="438"/>
      <c r="BI373" s="438"/>
      <c r="BJ373" s="438"/>
      <c r="BK373" s="459"/>
      <c r="BL373" s="459"/>
      <c r="BM373" s="459"/>
      <c r="BN373" s="459"/>
      <c r="BO373" s="459"/>
      <c r="BP373" s="459"/>
      <c r="BQ373" s="459"/>
      <c r="BR373" s="459"/>
      <c r="BS373" s="459"/>
      <c r="BT373" s="459"/>
      <c r="BU373" s="459"/>
      <c r="BV373" s="459"/>
    </row>
    <row r="374" spans="1:74" s="444" customFormat="1" ht="18" hidden="1" customHeight="1">
      <c r="A374" s="578">
        <f t="shared" si="10"/>
        <v>0</v>
      </c>
      <c r="B374" s="472"/>
      <c r="C374" s="472" t="s">
        <v>407</v>
      </c>
      <c r="D374" s="472" t="s">
        <v>790</v>
      </c>
      <c r="E374" s="472"/>
      <c r="F374" s="470"/>
      <c r="G374" s="470"/>
      <c r="H374" s="470"/>
      <c r="I374" s="470"/>
      <c r="J374" s="470"/>
      <c r="K374" s="470"/>
      <c r="L374" s="470"/>
      <c r="M374" s="470"/>
      <c r="N374" s="470"/>
      <c r="O374" s="470"/>
      <c r="P374" s="470"/>
      <c r="Q374" s="473"/>
      <c r="R374" s="473"/>
      <c r="S374" s="473"/>
      <c r="T374" s="473"/>
      <c r="U374" s="473"/>
      <c r="V374" s="470"/>
      <c r="W374" s="470"/>
      <c r="X374" s="470"/>
      <c r="Y374" s="470"/>
      <c r="Z374" s="470"/>
      <c r="AA374" s="470"/>
      <c r="AB374" s="470"/>
      <c r="AC374" s="470"/>
      <c r="AD374" s="470"/>
      <c r="AE374" s="470"/>
      <c r="AF374" s="470"/>
      <c r="AG374" s="470"/>
      <c r="AH374" s="475"/>
      <c r="AI374" s="475"/>
      <c r="AJ374" s="475"/>
      <c r="AK374" s="475"/>
      <c r="AL374" s="476"/>
      <c r="AM374" s="476"/>
      <c r="AN374" s="476"/>
      <c r="AO374" s="476"/>
      <c r="AP374" s="476"/>
      <c r="AQ374" s="476"/>
      <c r="AR374" s="476"/>
      <c r="AS374" s="476"/>
      <c r="AT374" s="476"/>
      <c r="AU374" s="476"/>
      <c r="AV374" s="470"/>
      <c r="AW374" s="470"/>
      <c r="AX374" s="470"/>
      <c r="AY374" s="470"/>
      <c r="AZ374" s="471"/>
      <c r="BK374" s="458"/>
      <c r="BL374" s="458"/>
      <c r="BM374" s="458"/>
      <c r="BN374" s="458"/>
      <c r="BO374" s="458"/>
      <c r="BP374" s="458"/>
      <c r="BQ374" s="458"/>
      <c r="BR374" s="458"/>
      <c r="BS374" s="458"/>
      <c r="BT374" s="458"/>
      <c r="BU374" s="458"/>
      <c r="BV374" s="458"/>
    </row>
    <row r="375" spans="1:74" s="444" customFormat="1" ht="18" hidden="1" customHeight="1">
      <c r="A375" s="578">
        <f t="shared" si="10"/>
        <v>0</v>
      </c>
      <c r="B375" s="472"/>
      <c r="C375" s="472"/>
      <c r="D375" s="445" t="s">
        <v>540</v>
      </c>
      <c r="E375" s="472" t="str">
        <f>CONCATENATE("제거대상식생은 ",'6-3표준조사(5)'!S535,"이며, 근주에서 올라온 맹아가 불규칙하게 분포한다.")</f>
        <v>제거대상식생은 이며, 근주에서 올라온 맹아가 불규칙하게 분포한다.</v>
      </c>
      <c r="F375" s="470"/>
      <c r="G375" s="470"/>
      <c r="H375" s="470"/>
      <c r="I375" s="470"/>
      <c r="J375" s="470"/>
      <c r="K375" s="470"/>
      <c r="L375" s="470"/>
      <c r="M375" s="470"/>
      <c r="N375" s="470"/>
      <c r="O375" s="470"/>
      <c r="P375" s="470"/>
      <c r="Q375" s="473"/>
      <c r="R375" s="473"/>
      <c r="S375" s="473"/>
      <c r="T375" s="473"/>
      <c r="U375" s="473"/>
      <c r="V375" s="470"/>
      <c r="W375" s="470"/>
      <c r="X375" s="470"/>
      <c r="Y375" s="470"/>
      <c r="Z375" s="470"/>
      <c r="AA375" s="470"/>
      <c r="AB375" s="470"/>
      <c r="AC375" s="470"/>
      <c r="AD375" s="470"/>
      <c r="AE375" s="470"/>
      <c r="AF375" s="470"/>
      <c r="AG375" s="470"/>
      <c r="AH375" s="475"/>
      <c r="AI375" s="475"/>
      <c r="AJ375" s="475"/>
      <c r="AK375" s="475"/>
      <c r="AL375" s="476"/>
      <c r="AM375" s="476"/>
      <c r="AN375" s="476"/>
      <c r="AO375" s="476"/>
      <c r="AP375" s="476"/>
      <c r="AQ375" s="476"/>
      <c r="AR375" s="476"/>
      <c r="AS375" s="476"/>
      <c r="AT375" s="476"/>
      <c r="AU375" s="476"/>
      <c r="AV375" s="470"/>
      <c r="AW375" s="470"/>
      <c r="AX375" s="470"/>
      <c r="AY375" s="470"/>
      <c r="AZ375" s="471"/>
      <c r="BK375" s="458"/>
      <c r="BL375" s="458"/>
      <c r="BM375" s="458"/>
      <c r="BN375" s="458"/>
      <c r="BO375" s="458"/>
      <c r="BP375" s="458"/>
      <c r="BQ375" s="458"/>
      <c r="BR375" s="458"/>
      <c r="BS375" s="458"/>
      <c r="BT375" s="458"/>
      <c r="BU375" s="458"/>
      <c r="BV375" s="458"/>
    </row>
    <row r="376" spans="1:74" s="444" customFormat="1" ht="18" hidden="1" customHeight="1">
      <c r="A376" s="578">
        <f t="shared" si="10"/>
        <v>0</v>
      </c>
      <c r="B376" s="472"/>
      <c r="C376" s="472"/>
      <c r="D376" s="445" t="s">
        <v>540</v>
      </c>
      <c r="E376" s="472" t="str">
        <f>CONCATENATE("조림목이 자연발생 식생과 경재하고 있으며 조림목의 ",AQ369,"하다." )</f>
        <v>조림목이 자연발생 식생과 경재하고 있으며 조림목의 0하다.</v>
      </c>
      <c r="F376" s="470"/>
      <c r="G376" s="470"/>
      <c r="H376" s="470"/>
      <c r="I376" s="470"/>
      <c r="J376" s="470"/>
      <c r="K376" s="470"/>
      <c r="L376" s="470"/>
      <c r="M376" s="470"/>
      <c r="N376" s="470"/>
      <c r="O376" s="470"/>
      <c r="P376" s="470"/>
      <c r="Q376" s="470"/>
      <c r="R376" s="470"/>
      <c r="S376" s="470"/>
      <c r="T376" s="470"/>
      <c r="U376" s="470"/>
      <c r="V376" s="470"/>
      <c r="W376" s="470"/>
      <c r="X376" s="470"/>
      <c r="Y376" s="470"/>
      <c r="Z376" s="470"/>
      <c r="AA376" s="470"/>
      <c r="AB376" s="470"/>
      <c r="AC376" s="470"/>
      <c r="AD376" s="470"/>
      <c r="AE376" s="470"/>
      <c r="AF376" s="470"/>
      <c r="AG376" s="470"/>
      <c r="AH376" s="475"/>
      <c r="AI376" s="475"/>
      <c r="AJ376" s="475"/>
      <c r="AK376" s="475"/>
      <c r="AL376" s="476"/>
      <c r="AM376" s="476"/>
      <c r="AN376" s="476"/>
      <c r="AO376" s="476"/>
      <c r="AP376" s="476"/>
      <c r="AQ376" s="476"/>
      <c r="AR376" s="476"/>
      <c r="AS376" s="476"/>
      <c r="AT376" s="476"/>
      <c r="AU376" s="476"/>
      <c r="AV376" s="470"/>
      <c r="AW376" s="470"/>
      <c r="AX376" s="470"/>
      <c r="AY376" s="470"/>
      <c r="AZ376" s="471"/>
      <c r="BK376" s="458"/>
      <c r="BL376" s="458"/>
      <c r="BM376" s="458"/>
      <c r="BN376" s="458"/>
      <c r="BO376" s="458"/>
      <c r="BP376" s="458"/>
      <c r="BQ376" s="458"/>
      <c r="BR376" s="458"/>
      <c r="BS376" s="458"/>
      <c r="BT376" s="458"/>
      <c r="BU376" s="458"/>
      <c r="BV376" s="458"/>
    </row>
    <row r="377" spans="1:74" s="444" customFormat="1" ht="13.5" hidden="1" customHeight="1">
      <c r="A377" s="578">
        <f t="shared" si="10"/>
        <v>0</v>
      </c>
      <c r="B377" s="478"/>
      <c r="C377" s="478"/>
      <c r="D377" s="478"/>
      <c r="E377" s="478"/>
      <c r="F377" s="453"/>
      <c r="G377" s="453"/>
      <c r="H377" s="453"/>
      <c r="I377" s="453"/>
      <c r="J377" s="479"/>
      <c r="K377" s="479"/>
      <c r="L377" s="479"/>
      <c r="M377" s="479"/>
      <c r="N377" s="479"/>
      <c r="O377" s="479"/>
      <c r="P377" s="479"/>
      <c r="Q377" s="480"/>
      <c r="R377" s="480"/>
      <c r="S377" s="480"/>
      <c r="T377" s="480"/>
      <c r="U377" s="480"/>
      <c r="V377" s="470"/>
      <c r="W377" s="470"/>
      <c r="X377" s="470"/>
      <c r="Y377" s="470"/>
      <c r="Z377" s="470"/>
      <c r="AA377" s="470"/>
      <c r="AB377" s="470"/>
      <c r="AC377" s="470"/>
      <c r="AD377" s="470"/>
      <c r="AE377" s="470"/>
      <c r="AF377" s="470"/>
      <c r="AG377" s="470"/>
      <c r="AH377" s="481"/>
      <c r="AI377" s="481"/>
      <c r="AJ377" s="481"/>
      <c r="AK377" s="481"/>
      <c r="AL377" s="482"/>
      <c r="AM377" s="482"/>
      <c r="AN377" s="482"/>
      <c r="AO377" s="482"/>
      <c r="AP377" s="482"/>
      <c r="AQ377" s="482"/>
      <c r="AR377" s="482"/>
      <c r="AS377" s="482"/>
      <c r="AT377" s="482"/>
      <c r="AU377" s="482"/>
      <c r="AV377" s="453"/>
      <c r="AW377" s="453"/>
      <c r="AX377" s="453"/>
      <c r="AY377" s="453"/>
      <c r="AZ377" s="471"/>
      <c r="BK377" s="458"/>
      <c r="BL377" s="458"/>
      <c r="BM377" s="458"/>
      <c r="BN377" s="458"/>
      <c r="BO377" s="458"/>
      <c r="BP377" s="458"/>
      <c r="BQ377" s="458"/>
      <c r="BR377" s="458"/>
      <c r="BS377" s="458"/>
      <c r="BT377" s="458"/>
      <c r="BU377" s="458"/>
      <c r="BV377" s="458"/>
    </row>
    <row r="378" spans="1:74" s="459" customFormat="1" ht="19.5" hidden="1" customHeight="1">
      <c r="A378" s="578"/>
      <c r="B378" s="2154" t="s">
        <v>791</v>
      </c>
      <c r="C378" s="2154"/>
      <c r="D378" s="2154"/>
      <c r="E378" s="2154"/>
      <c r="F378" s="2154"/>
      <c r="G378" s="2154"/>
      <c r="H378" s="2154"/>
      <c r="I378" s="2154"/>
      <c r="J378" s="2154"/>
      <c r="K378" s="2154"/>
      <c r="L378" s="2154"/>
      <c r="M378" s="2154"/>
      <c r="N378" s="2154"/>
      <c r="O378" s="2154"/>
      <c r="P378" s="2154"/>
      <c r="Q378" s="2154"/>
      <c r="R378" s="2154"/>
      <c r="S378" s="2154"/>
      <c r="T378" s="2154"/>
      <c r="U378" s="2154"/>
      <c r="V378" s="2154"/>
      <c r="W378" s="2154"/>
      <c r="X378" s="2154"/>
      <c r="Y378" s="2154"/>
      <c r="Z378" s="2154"/>
      <c r="AA378" s="2154"/>
      <c r="AB378" s="2154"/>
      <c r="AC378" s="2154"/>
      <c r="AD378" s="2154"/>
      <c r="AE378" s="2154"/>
      <c r="AF378" s="2154"/>
      <c r="AG378" s="2154"/>
      <c r="AH378" s="2154"/>
      <c r="AI378" s="2154"/>
      <c r="AJ378" s="2154"/>
      <c r="AK378" s="2154"/>
      <c r="AL378" s="2154"/>
      <c r="AM378" s="2154"/>
      <c r="AN378" s="2154"/>
      <c r="AO378" s="2154"/>
      <c r="AP378" s="2154"/>
      <c r="AQ378" s="2154"/>
      <c r="AR378" s="2154"/>
      <c r="AS378" s="2154"/>
      <c r="AT378" s="2154"/>
      <c r="AU378" s="2154"/>
      <c r="AV378" s="2154"/>
      <c r="AW378" s="2154"/>
      <c r="AX378" s="2154"/>
      <c r="AY378" s="2154"/>
      <c r="AZ378" s="483"/>
      <c r="BB378" s="458"/>
      <c r="BC378" s="458"/>
      <c r="BD378" s="458"/>
      <c r="BE378" s="458"/>
      <c r="BF378" s="458"/>
      <c r="BG378" s="458"/>
      <c r="BH378" s="458"/>
      <c r="BI378" s="458"/>
      <c r="BJ378" s="458"/>
      <c r="BK378" s="458"/>
      <c r="BL378" s="458"/>
      <c r="BM378" s="458"/>
      <c r="BN378" s="458"/>
      <c r="BO378" s="458"/>
      <c r="BP378" s="458"/>
      <c r="BQ378" s="458"/>
      <c r="BR378" s="458"/>
      <c r="BS378" s="458"/>
      <c r="BT378" s="458"/>
      <c r="BU378" s="458"/>
      <c r="BV378" s="458"/>
    </row>
    <row r="379" spans="1:74" s="459" customFormat="1" ht="18" hidden="1" customHeight="1">
      <c r="A379" s="578">
        <f t="shared" si="10"/>
        <v>0</v>
      </c>
      <c r="B379" s="1231"/>
      <c r="C379" s="445" t="s">
        <v>772</v>
      </c>
      <c r="D379" s="446" t="s">
        <v>793</v>
      </c>
      <c r="E379" s="446"/>
      <c r="F379" s="446"/>
      <c r="G379" s="446"/>
      <c r="H379" s="446"/>
      <c r="I379" s="446"/>
      <c r="J379" s="485"/>
      <c r="K379" s="485"/>
      <c r="L379" s="485"/>
      <c r="M379" s="485"/>
      <c r="N379" s="485"/>
      <c r="O379" s="485"/>
      <c r="P379" s="485"/>
      <c r="Q379" s="485"/>
      <c r="R379" s="485"/>
      <c r="S379" s="485"/>
      <c r="T379" s="485"/>
      <c r="U379" s="485"/>
      <c r="V379" s="485"/>
      <c r="W379" s="485"/>
      <c r="X379" s="485"/>
      <c r="Y379" s="485"/>
      <c r="Z379" s="485"/>
      <c r="AA379" s="485"/>
      <c r="AB379" s="485"/>
      <c r="AC379" s="485"/>
      <c r="AD379" s="485"/>
      <c r="AE379" s="485"/>
      <c r="AF379" s="485"/>
      <c r="AG379" s="485"/>
      <c r="AH379" s="485"/>
      <c r="AI379" s="485"/>
      <c r="AJ379" s="485"/>
      <c r="AK379" s="485"/>
      <c r="AL379" s="485"/>
      <c r="AM379" s="485"/>
      <c r="AN379" s="485"/>
      <c r="AO379" s="485"/>
      <c r="AP379" s="485"/>
      <c r="AQ379" s="485"/>
      <c r="AR379" s="485"/>
      <c r="AS379" s="485"/>
      <c r="AT379" s="485"/>
      <c r="AU379" s="485"/>
      <c r="AV379" s="485"/>
      <c r="AW379" s="485"/>
      <c r="AX379" s="485"/>
      <c r="AY379" s="485"/>
      <c r="AZ379" s="483"/>
      <c r="BB379" s="458"/>
      <c r="BC379" s="458"/>
      <c r="BD379" s="458"/>
      <c r="BE379" s="458"/>
      <c r="BF379" s="458"/>
      <c r="BG379" s="458"/>
      <c r="BH379" s="458"/>
      <c r="BI379" s="458"/>
      <c r="BJ379" s="458"/>
      <c r="BK379" s="458"/>
      <c r="BL379" s="458"/>
      <c r="BM379" s="458"/>
      <c r="BN379" s="458"/>
      <c r="BO379" s="458"/>
      <c r="BP379" s="458"/>
      <c r="BQ379" s="458"/>
      <c r="BR379" s="458"/>
      <c r="BS379" s="458"/>
      <c r="BT379" s="458"/>
      <c r="BU379" s="458"/>
      <c r="BV379" s="458"/>
    </row>
    <row r="380" spans="1:74" s="458" customFormat="1" ht="18" hidden="1" customHeight="1">
      <c r="A380" s="578">
        <f t="shared" si="10"/>
        <v>0</v>
      </c>
      <c r="B380" s="445"/>
      <c r="C380" s="445"/>
      <c r="D380" s="445" t="s">
        <v>540</v>
      </c>
      <c r="E380" s="446" t="str">
        <f>CONCATENATE("조림목이 정상적으로 생육하기 위해서는 조림목을 제외한 모든 식생을 제거하여야 하므로 ",AO353,"로 적용한다.")</f>
        <v>조림목이 정상적으로 생육하기 위해서는 조림목을 제외한 모든 식생을 제거하여야 하므로 0로 적용한다.</v>
      </c>
      <c r="F380" s="446"/>
      <c r="G380" s="446"/>
      <c r="H380" s="446"/>
      <c r="I380" s="446"/>
      <c r="J380" s="447"/>
      <c r="K380" s="446"/>
      <c r="L380" s="446"/>
      <c r="M380" s="446"/>
      <c r="N380" s="446"/>
      <c r="O380" s="446"/>
      <c r="P380" s="446"/>
      <c r="Q380" s="446"/>
      <c r="R380" s="446"/>
      <c r="S380" s="446"/>
      <c r="T380" s="446"/>
      <c r="U380" s="446"/>
      <c r="V380" s="446"/>
      <c r="W380" s="446"/>
      <c r="X380" s="446"/>
      <c r="Y380" s="446"/>
      <c r="Z380" s="446"/>
      <c r="AA380" s="446"/>
      <c r="AB380" s="446"/>
      <c r="AC380" s="446"/>
      <c r="AD380" s="446"/>
      <c r="AE380" s="446"/>
      <c r="AF380" s="446"/>
      <c r="AG380" s="446"/>
      <c r="AH380" s="446"/>
      <c r="AI380" s="446"/>
      <c r="AJ380" s="446"/>
      <c r="AK380" s="446"/>
      <c r="AL380" s="446"/>
      <c r="AM380" s="446"/>
      <c r="AN380" s="446"/>
      <c r="AO380" s="446"/>
      <c r="AP380" s="446"/>
      <c r="AQ380" s="446"/>
      <c r="AR380" s="446"/>
      <c r="AS380" s="446"/>
      <c r="AT380" s="446"/>
      <c r="AU380" s="446"/>
      <c r="AV380" s="446"/>
      <c r="AW380" s="446"/>
      <c r="AX380" s="446"/>
      <c r="AY380" s="446"/>
      <c r="AZ380" s="486"/>
      <c r="BB380" s="459"/>
      <c r="BC380" s="459"/>
      <c r="BD380" s="459"/>
      <c r="BE380" s="459"/>
      <c r="BF380" s="459"/>
      <c r="BG380" s="459"/>
      <c r="BH380" s="459"/>
      <c r="BI380" s="459"/>
      <c r="BJ380" s="459"/>
      <c r="BK380" s="459"/>
      <c r="BL380" s="459"/>
      <c r="BM380" s="459"/>
      <c r="BN380" s="459"/>
      <c r="BO380" s="459"/>
      <c r="BP380" s="459"/>
      <c r="BQ380" s="459"/>
      <c r="BR380" s="459"/>
      <c r="BS380" s="459"/>
      <c r="BT380" s="459"/>
      <c r="BU380" s="459"/>
      <c r="BV380" s="459"/>
    </row>
    <row r="381" spans="1:74" s="458" customFormat="1" ht="18" hidden="1" customHeight="1">
      <c r="A381" s="578">
        <f t="shared" si="10"/>
        <v>0</v>
      </c>
      <c r="B381" s="445"/>
      <c r="C381" s="445" t="s">
        <v>405</v>
      </c>
      <c r="D381" s="446" t="s">
        <v>795</v>
      </c>
      <c r="E381" s="446"/>
      <c r="F381" s="446"/>
      <c r="G381" s="446"/>
      <c r="H381" s="446"/>
      <c r="I381" s="446"/>
      <c r="J381" s="446"/>
      <c r="K381" s="446"/>
      <c r="L381" s="446"/>
      <c r="M381" s="446"/>
      <c r="N381" s="446"/>
      <c r="O381" s="446"/>
      <c r="P381" s="446"/>
      <c r="Q381" s="446"/>
      <c r="R381" s="446"/>
      <c r="S381" s="446"/>
      <c r="T381" s="446"/>
      <c r="U381" s="446"/>
      <c r="V381" s="446"/>
      <c r="W381" s="446"/>
      <c r="X381" s="446"/>
      <c r="Y381" s="446"/>
      <c r="Z381" s="446"/>
      <c r="AA381" s="446"/>
      <c r="AB381" s="446"/>
      <c r="AC381" s="446"/>
      <c r="AD381" s="446"/>
      <c r="AE381" s="446"/>
      <c r="AF381" s="446"/>
      <c r="AG381" s="446"/>
      <c r="AH381" s="446"/>
      <c r="AI381" s="446"/>
      <c r="AJ381" s="446"/>
      <c r="AK381" s="446"/>
      <c r="AL381" s="446"/>
      <c r="AM381" s="446"/>
      <c r="AN381" s="446"/>
      <c r="AO381" s="446"/>
      <c r="AP381" s="446"/>
      <c r="AQ381" s="446"/>
      <c r="AR381" s="446"/>
      <c r="AS381" s="446"/>
      <c r="AT381" s="446"/>
      <c r="AU381" s="446"/>
      <c r="AV381" s="446"/>
      <c r="AW381" s="446"/>
      <c r="AX381" s="446"/>
      <c r="AY381" s="446"/>
      <c r="AZ381" s="486"/>
    </row>
    <row r="382" spans="1:74" s="458" customFormat="1" ht="18" hidden="1" customHeight="1">
      <c r="A382" s="578">
        <f t="shared" si="10"/>
        <v>0</v>
      </c>
      <c r="B382" s="445"/>
      <c r="C382" s="2155" t="s">
        <v>796</v>
      </c>
      <c r="D382" s="2155"/>
      <c r="E382" s="2155"/>
      <c r="F382" s="2155"/>
      <c r="G382" s="2155"/>
      <c r="H382" s="2155"/>
      <c r="I382" s="2155"/>
      <c r="J382" s="2155"/>
      <c r="K382" s="2155"/>
      <c r="L382" s="2155"/>
      <c r="M382" s="2155"/>
      <c r="N382" s="2155"/>
      <c r="O382" s="2155"/>
      <c r="P382" s="2155"/>
      <c r="Q382" s="2155"/>
      <c r="R382" s="2155"/>
      <c r="S382" s="2155"/>
      <c r="T382" s="2155"/>
      <c r="U382" s="2155"/>
      <c r="V382" s="2155"/>
      <c r="W382" s="2155"/>
      <c r="X382" s="2155"/>
      <c r="Y382" s="2155"/>
      <c r="Z382" s="2155"/>
      <c r="AA382" s="2155" t="s">
        <v>797</v>
      </c>
      <c r="AB382" s="2155"/>
      <c r="AC382" s="2155"/>
      <c r="AD382" s="2155"/>
      <c r="AE382" s="2155"/>
      <c r="AF382" s="2155"/>
      <c r="AG382" s="2155"/>
      <c r="AH382" s="2155"/>
      <c r="AI382" s="2155"/>
      <c r="AJ382" s="2155"/>
      <c r="AK382" s="2155"/>
      <c r="AL382" s="2155"/>
      <c r="AM382" s="2155"/>
      <c r="AN382" s="2155"/>
      <c r="AO382" s="2155"/>
      <c r="AP382" s="2155"/>
      <c r="AQ382" s="2155"/>
      <c r="AR382" s="2155"/>
      <c r="AS382" s="2155"/>
      <c r="AT382" s="2155"/>
      <c r="AU382" s="2155"/>
      <c r="AV382" s="2155"/>
      <c r="AW382" s="2155"/>
      <c r="AX382" s="2155"/>
      <c r="AY382" s="445"/>
      <c r="AZ382" s="444"/>
    </row>
    <row r="383" spans="1:74" s="444" customFormat="1" ht="18" hidden="1" customHeight="1">
      <c r="A383" s="578">
        <f t="shared" si="10"/>
        <v>0</v>
      </c>
      <c r="B383" s="487"/>
      <c r="C383" s="2155" t="s">
        <v>798</v>
      </c>
      <c r="D383" s="2155"/>
      <c r="E383" s="2155"/>
      <c r="F383" s="2155"/>
      <c r="G383" s="2155"/>
      <c r="H383" s="2155"/>
      <c r="I383" s="2155"/>
      <c r="J383" s="2155"/>
      <c r="K383" s="2155" t="s">
        <v>799</v>
      </c>
      <c r="L383" s="2155"/>
      <c r="M383" s="2155"/>
      <c r="N383" s="2155"/>
      <c r="O383" s="2155"/>
      <c r="P383" s="2155"/>
      <c r="Q383" s="2155"/>
      <c r="R383" s="2155"/>
      <c r="S383" s="2155" t="s">
        <v>800</v>
      </c>
      <c r="T383" s="2155"/>
      <c r="U383" s="2155"/>
      <c r="V383" s="2155"/>
      <c r="W383" s="2155"/>
      <c r="X383" s="2155"/>
      <c r="Y383" s="2155"/>
      <c r="Z383" s="2155"/>
      <c r="AA383" s="2155" t="s">
        <v>572</v>
      </c>
      <c r="AB383" s="2155"/>
      <c r="AC383" s="2155"/>
      <c r="AD383" s="2155"/>
      <c r="AE383" s="2155"/>
      <c r="AF383" s="2155"/>
      <c r="AG383" s="2155"/>
      <c r="AH383" s="2155"/>
      <c r="AI383" s="2155" t="s">
        <v>573</v>
      </c>
      <c r="AJ383" s="2155"/>
      <c r="AK383" s="2155"/>
      <c r="AL383" s="2155"/>
      <c r="AM383" s="2155"/>
      <c r="AN383" s="2155"/>
      <c r="AO383" s="2155"/>
      <c r="AP383" s="2155"/>
      <c r="AQ383" s="2155" t="s">
        <v>574</v>
      </c>
      <c r="AR383" s="2155"/>
      <c r="AS383" s="2155"/>
      <c r="AT383" s="2155"/>
      <c r="AU383" s="2155"/>
      <c r="AV383" s="2155"/>
      <c r="AW383" s="2155"/>
      <c r="AX383" s="2155"/>
      <c r="AY383" s="487"/>
      <c r="AZ383" s="443"/>
      <c r="BB383" s="458"/>
      <c r="BC383" s="458"/>
      <c r="BD383" s="458"/>
      <c r="BE383" s="458"/>
      <c r="BF383" s="458"/>
      <c r="BG383" s="458"/>
      <c r="BH383" s="458"/>
      <c r="BI383" s="458"/>
      <c r="BJ383" s="458"/>
      <c r="BK383" s="458"/>
      <c r="BL383" s="458"/>
      <c r="BM383" s="458"/>
      <c r="BN383" s="458"/>
      <c r="BO383" s="458"/>
      <c r="BP383" s="458"/>
      <c r="BQ383" s="458"/>
      <c r="BR383" s="458"/>
      <c r="BS383" s="458"/>
      <c r="BT383" s="458"/>
      <c r="BU383" s="458"/>
      <c r="BV383" s="458"/>
    </row>
    <row r="384" spans="1:74" s="438" customFormat="1" ht="18" hidden="1" customHeight="1">
      <c r="A384" s="578">
        <f t="shared" si="10"/>
        <v>0</v>
      </c>
      <c r="B384" s="470"/>
      <c r="C384" s="2155" t="s">
        <v>536</v>
      </c>
      <c r="D384" s="2155"/>
      <c r="E384" s="2155"/>
      <c r="F384" s="2155"/>
      <c r="G384" s="2155"/>
      <c r="H384" s="2155"/>
      <c r="I384" s="2155"/>
      <c r="J384" s="2155"/>
      <c r="K384" s="2155" t="s">
        <v>805</v>
      </c>
      <c r="L384" s="2155"/>
      <c r="M384" s="2155"/>
      <c r="N384" s="2155"/>
      <c r="O384" s="2155"/>
      <c r="P384" s="2155"/>
      <c r="Q384" s="2155"/>
      <c r="R384" s="2155"/>
      <c r="S384" s="2165"/>
      <c r="T384" s="2165"/>
      <c r="U384" s="2165"/>
      <c r="V384" s="2165"/>
      <c r="W384" s="2165"/>
      <c r="X384" s="2165"/>
      <c r="Y384" s="2165"/>
      <c r="Z384" s="2165"/>
      <c r="AA384" s="2181" t="str">
        <f>'6-3표준조사(5)'!P531</f>
        <v>완 (15˚ 이하)</v>
      </c>
      <c r="AB384" s="2181"/>
      <c r="AC384" s="2181"/>
      <c r="AD384" s="2181"/>
      <c r="AE384" s="2181"/>
      <c r="AF384" s="2181"/>
      <c r="AG384" s="2181"/>
      <c r="AH384" s="2181"/>
      <c r="AI384" s="2181">
        <f>'6-3표준조사(5)'!Q531</f>
        <v>0</v>
      </c>
      <c r="AJ384" s="2181"/>
      <c r="AK384" s="2181"/>
      <c r="AL384" s="2181"/>
      <c r="AM384" s="2181"/>
      <c r="AN384" s="2181"/>
      <c r="AO384" s="2181"/>
      <c r="AP384" s="2181"/>
      <c r="AQ384" s="2181">
        <f>'6-3표준조사(5)'!R531</f>
        <v>0</v>
      </c>
      <c r="AR384" s="2181"/>
      <c r="AS384" s="2181"/>
      <c r="AT384" s="2181"/>
      <c r="AU384" s="2181"/>
      <c r="AV384" s="2181"/>
      <c r="AW384" s="2181"/>
      <c r="AX384" s="2181"/>
      <c r="AY384" s="470"/>
      <c r="AZ384" s="471"/>
    </row>
    <row r="385" spans="1:52" s="444" customFormat="1" ht="18" hidden="1" customHeight="1">
      <c r="A385" s="578">
        <f t="shared" si="10"/>
        <v>0</v>
      </c>
      <c r="B385" s="470"/>
      <c r="C385" s="2155" t="s">
        <v>538</v>
      </c>
      <c r="D385" s="2155"/>
      <c r="E385" s="2155"/>
      <c r="F385" s="2155"/>
      <c r="G385" s="2155"/>
      <c r="H385" s="2155"/>
      <c r="I385" s="2155"/>
      <c r="J385" s="2155"/>
      <c r="K385" s="2155" t="s">
        <v>807</v>
      </c>
      <c r="L385" s="2155"/>
      <c r="M385" s="2155"/>
      <c r="N385" s="2155"/>
      <c r="O385" s="2155"/>
      <c r="P385" s="2155"/>
      <c r="Q385" s="2155"/>
      <c r="R385" s="2155"/>
      <c r="S385" s="2182">
        <f>K369</f>
        <v>0</v>
      </c>
      <c r="T385" s="2182"/>
      <c r="U385" s="2182"/>
      <c r="V385" s="2182"/>
      <c r="W385" s="2182"/>
      <c r="X385" s="2182"/>
      <c r="Y385" s="2182"/>
      <c r="Z385" s="2182"/>
      <c r="AA385" s="2159"/>
      <c r="AB385" s="2159"/>
      <c r="AC385" s="2159"/>
      <c r="AD385" s="2159"/>
      <c r="AE385" s="2159"/>
      <c r="AF385" s="2159"/>
      <c r="AG385" s="2159"/>
      <c r="AH385" s="2159"/>
      <c r="AI385" s="2159"/>
      <c r="AJ385" s="2159"/>
      <c r="AK385" s="2159"/>
      <c r="AL385" s="2159"/>
      <c r="AM385" s="2159"/>
      <c r="AN385" s="2159"/>
      <c r="AO385" s="2159"/>
      <c r="AP385" s="2159"/>
      <c r="AQ385" s="2159"/>
      <c r="AR385" s="2159"/>
      <c r="AS385" s="2159"/>
      <c r="AT385" s="2159"/>
      <c r="AU385" s="2159"/>
      <c r="AV385" s="2159"/>
      <c r="AW385" s="2159"/>
      <c r="AX385" s="2159"/>
      <c r="AY385" s="470"/>
      <c r="AZ385" s="471"/>
    </row>
    <row r="386" spans="1:52" s="444" customFormat="1" ht="18" hidden="1" customHeight="1">
      <c r="A386" s="578">
        <f t="shared" si="10"/>
        <v>0</v>
      </c>
      <c r="B386" s="488"/>
      <c r="C386" s="488" t="s">
        <v>407</v>
      </c>
      <c r="D386" s="488" t="s">
        <v>536</v>
      </c>
      <c r="E386" s="488"/>
      <c r="F386" s="488"/>
      <c r="G386" s="489"/>
      <c r="H386" s="489"/>
      <c r="I386" s="489"/>
      <c r="J386" s="489"/>
      <c r="K386" s="489"/>
      <c r="L386" s="476"/>
      <c r="M386" s="476"/>
      <c r="N386" s="476"/>
      <c r="O386" s="476"/>
      <c r="P386" s="476"/>
      <c r="Q386" s="490"/>
      <c r="R386" s="490"/>
      <c r="S386" s="490"/>
      <c r="T386" s="490"/>
      <c r="U386" s="490"/>
      <c r="V386" s="470"/>
      <c r="W386" s="470"/>
      <c r="X386" s="470"/>
      <c r="Y386" s="470"/>
      <c r="Z386" s="491"/>
      <c r="AA386" s="470"/>
      <c r="AB386" s="470"/>
      <c r="AC386" s="470"/>
      <c r="AD386" s="492"/>
      <c r="AE386" s="470"/>
      <c r="AF386" s="470"/>
      <c r="AG386" s="470"/>
      <c r="AH386" s="493"/>
      <c r="AI386" s="493"/>
      <c r="AJ386" s="493"/>
      <c r="AK386" s="493"/>
      <c r="AL386" s="493"/>
      <c r="AM386" s="493"/>
      <c r="AN386" s="493"/>
      <c r="AO386" s="493"/>
      <c r="AP386" s="493"/>
      <c r="AQ386" s="494"/>
      <c r="AR386" s="494"/>
      <c r="AS386" s="494"/>
      <c r="AT386" s="494"/>
      <c r="AU386" s="495"/>
      <c r="AV386" s="495"/>
      <c r="AW386" s="495"/>
      <c r="AX386" s="495"/>
      <c r="AY386" s="495"/>
      <c r="AZ386" s="496"/>
    </row>
    <row r="387" spans="1:52" s="444" customFormat="1" ht="18" hidden="1" customHeight="1">
      <c r="A387" s="578">
        <f t="shared" si="10"/>
        <v>0</v>
      </c>
      <c r="B387" s="445"/>
      <c r="C387" s="445"/>
      <c r="D387" s="445" t="s">
        <v>540</v>
      </c>
      <c r="E387" s="445" t="s">
        <v>809</v>
      </c>
      <c r="F387" s="445"/>
      <c r="G387" s="445"/>
      <c r="H387" s="445"/>
      <c r="I387" s="445"/>
      <c r="J387" s="492"/>
      <c r="K387" s="492"/>
      <c r="L387" s="492"/>
      <c r="M387" s="492"/>
      <c r="N387" s="445"/>
      <c r="O387" s="445"/>
      <c r="P387" s="445"/>
      <c r="Q387" s="445"/>
      <c r="R387" s="445"/>
      <c r="S387" s="445"/>
      <c r="T387" s="490"/>
      <c r="U387" s="490"/>
      <c r="V387" s="490"/>
      <c r="W387" s="490"/>
      <c r="X387" s="445"/>
      <c r="Y387" s="445"/>
      <c r="Z387" s="445"/>
      <c r="AA387" s="445"/>
      <c r="AB387" s="490"/>
      <c r="AC387" s="490"/>
      <c r="AD387" s="490"/>
      <c r="AE387" s="490"/>
      <c r="AF387" s="445"/>
      <c r="AG387" s="445"/>
      <c r="AH387" s="445"/>
      <c r="AI387" s="445"/>
      <c r="AJ387" s="445"/>
      <c r="AK387" s="445"/>
      <c r="AL387" s="445"/>
      <c r="AM387" s="445"/>
      <c r="AN387" s="445"/>
      <c r="AO387" s="445"/>
      <c r="AP387" s="445"/>
      <c r="AQ387" s="445"/>
      <c r="AR387" s="445"/>
      <c r="AS387" s="445"/>
      <c r="AT387" s="445"/>
      <c r="AU387" s="445"/>
      <c r="AV387" s="445"/>
      <c r="AW387" s="445"/>
      <c r="AX387" s="445"/>
      <c r="AY387" s="445"/>
    </row>
    <row r="388" spans="1:52" s="458" customFormat="1" ht="18" hidden="1" customHeight="1">
      <c r="A388" s="578">
        <f t="shared" si="10"/>
        <v>0</v>
      </c>
      <c r="B388" s="445"/>
      <c r="C388" s="445"/>
      <c r="D388" s="445" t="s">
        <v>540</v>
      </c>
      <c r="E388" s="446" t="s">
        <v>810</v>
      </c>
      <c r="F388" s="446"/>
      <c r="G388" s="446"/>
      <c r="H388" s="446"/>
      <c r="I388" s="446"/>
      <c r="J388" s="446"/>
      <c r="K388" s="446"/>
      <c r="L388" s="446"/>
      <c r="M388" s="446"/>
      <c r="N388" s="446"/>
      <c r="O388" s="446"/>
      <c r="P388" s="446"/>
      <c r="Q388" s="446"/>
      <c r="R388" s="446"/>
      <c r="S388" s="446"/>
      <c r="T388" s="446"/>
      <c r="U388" s="446"/>
      <c r="V388" s="446"/>
      <c r="W388" s="446"/>
      <c r="X388" s="446"/>
      <c r="Y388" s="446"/>
      <c r="Z388" s="446"/>
      <c r="AA388" s="446"/>
      <c r="AB388" s="446"/>
      <c r="AC388" s="446"/>
      <c r="AD388" s="446"/>
      <c r="AE388" s="446"/>
      <c r="AF388" s="446"/>
      <c r="AG388" s="446"/>
      <c r="AH388" s="446"/>
      <c r="AI388" s="446"/>
      <c r="AJ388" s="446"/>
      <c r="AK388" s="446"/>
      <c r="AL388" s="446"/>
      <c r="AM388" s="446"/>
      <c r="AN388" s="446"/>
      <c r="AO388" s="446"/>
      <c r="AP388" s="446"/>
      <c r="AQ388" s="446"/>
      <c r="AR388" s="446"/>
      <c r="AS388" s="446"/>
      <c r="AT388" s="446"/>
      <c r="AU388" s="446"/>
      <c r="AV388" s="446"/>
      <c r="AW388" s="446"/>
      <c r="AX388" s="446"/>
      <c r="AY388" s="446"/>
      <c r="AZ388" s="486"/>
    </row>
    <row r="389" spans="1:52" s="459" customFormat="1" ht="18" hidden="1" customHeight="1">
      <c r="A389" s="578">
        <f t="shared" si="10"/>
        <v>0</v>
      </c>
      <c r="B389" s="445"/>
      <c r="C389" s="445" t="s">
        <v>811</v>
      </c>
      <c r="D389" s="445"/>
      <c r="E389" s="497"/>
      <c r="F389" s="497"/>
      <c r="G389" s="497"/>
      <c r="H389" s="497"/>
      <c r="I389" s="497"/>
      <c r="J389" s="497"/>
      <c r="K389" s="497"/>
      <c r="L389" s="497"/>
      <c r="M389" s="497"/>
      <c r="N389" s="497"/>
      <c r="O389" s="497"/>
      <c r="P389" s="497"/>
      <c r="Q389" s="497"/>
      <c r="R389" s="497"/>
      <c r="S389" s="497"/>
      <c r="T389" s="497"/>
      <c r="U389" s="497"/>
      <c r="V389" s="497"/>
      <c r="W389" s="497"/>
      <c r="X389" s="497"/>
      <c r="Y389" s="497"/>
      <c r="Z389" s="497"/>
      <c r="AA389" s="497"/>
      <c r="AB389" s="497"/>
      <c r="AC389" s="497"/>
      <c r="AD389" s="497"/>
      <c r="AE389" s="497"/>
      <c r="AF389" s="497"/>
      <c r="AG389" s="497"/>
      <c r="AH389" s="497"/>
      <c r="AI389" s="497"/>
      <c r="AJ389" s="497"/>
      <c r="AK389" s="497"/>
      <c r="AL389" s="497"/>
      <c r="AM389" s="497"/>
      <c r="AN389" s="497"/>
      <c r="AO389" s="497"/>
      <c r="AP389" s="497"/>
      <c r="AQ389" s="497"/>
      <c r="AR389" s="497"/>
      <c r="AS389" s="497"/>
      <c r="AT389" s="497"/>
      <c r="AU389" s="497"/>
      <c r="AV389" s="497"/>
      <c r="AW389" s="497"/>
      <c r="AX389" s="497"/>
      <c r="AY389" s="497"/>
      <c r="AZ389" s="498"/>
    </row>
    <row r="390" spans="1:52" s="458" customFormat="1" ht="18" hidden="1" customHeight="1">
      <c r="A390" s="578">
        <f t="shared" si="10"/>
        <v>0</v>
      </c>
      <c r="B390" s="445"/>
      <c r="C390" s="445"/>
      <c r="D390" s="445" t="s">
        <v>540</v>
      </c>
      <c r="E390" s="497" t="s">
        <v>812</v>
      </c>
      <c r="F390" s="497"/>
      <c r="G390" s="497"/>
      <c r="H390" s="497"/>
      <c r="I390" s="497"/>
      <c r="J390" s="497"/>
      <c r="K390" s="497"/>
      <c r="L390" s="497"/>
      <c r="M390" s="497"/>
      <c r="N390" s="497"/>
      <c r="O390" s="497"/>
      <c r="P390" s="497"/>
      <c r="Q390" s="497"/>
      <c r="R390" s="497"/>
      <c r="S390" s="497"/>
      <c r="T390" s="497"/>
      <c r="U390" s="497"/>
      <c r="V390" s="497"/>
      <c r="W390" s="497"/>
      <c r="X390" s="497"/>
      <c r="Y390" s="497"/>
      <c r="Z390" s="497"/>
      <c r="AA390" s="497"/>
      <c r="AB390" s="497"/>
      <c r="AC390" s="497"/>
      <c r="AD390" s="497"/>
      <c r="AE390" s="497"/>
      <c r="AF390" s="497"/>
      <c r="AG390" s="497"/>
      <c r="AH390" s="497"/>
      <c r="AI390" s="497"/>
      <c r="AJ390" s="497"/>
      <c r="AK390" s="497"/>
      <c r="AL390" s="497"/>
      <c r="AM390" s="497"/>
      <c r="AN390" s="497"/>
      <c r="AO390" s="497"/>
      <c r="AP390" s="497"/>
      <c r="AQ390" s="497"/>
      <c r="AR390" s="497"/>
      <c r="AS390" s="497"/>
      <c r="AT390" s="497"/>
      <c r="AU390" s="497"/>
      <c r="AV390" s="497"/>
      <c r="AW390" s="497"/>
      <c r="AX390" s="497"/>
      <c r="AY390" s="497"/>
      <c r="AZ390" s="498"/>
    </row>
    <row r="391" spans="1:52" s="458" customFormat="1" ht="18" hidden="1" customHeight="1">
      <c r="A391" s="578">
        <f>IF(S$389&gt;0,1,0)</f>
        <v>0</v>
      </c>
      <c r="B391" s="445"/>
      <c r="C391" s="445"/>
      <c r="D391" s="445" t="s">
        <v>540</v>
      </c>
      <c r="E391" s="497" t="s">
        <v>813</v>
      </c>
      <c r="F391" s="497"/>
      <c r="G391" s="497"/>
      <c r="H391" s="497"/>
      <c r="I391" s="497"/>
      <c r="J391" s="497"/>
      <c r="K391" s="497"/>
      <c r="L391" s="497"/>
      <c r="M391" s="497"/>
      <c r="N391" s="497"/>
      <c r="O391" s="497"/>
      <c r="P391" s="497"/>
      <c r="Q391" s="497"/>
      <c r="R391" s="497"/>
      <c r="S391" s="497"/>
      <c r="T391" s="497"/>
      <c r="U391" s="497"/>
      <c r="V391" s="497"/>
      <c r="W391" s="497"/>
      <c r="X391" s="497"/>
      <c r="Y391" s="497"/>
      <c r="Z391" s="497"/>
      <c r="AA391" s="497"/>
      <c r="AB391" s="497"/>
      <c r="AC391" s="497"/>
      <c r="AD391" s="497"/>
      <c r="AE391" s="497"/>
      <c r="AF391" s="497"/>
      <c r="AG391" s="497"/>
      <c r="AH391" s="497"/>
      <c r="AI391" s="497"/>
      <c r="AJ391" s="497"/>
      <c r="AK391" s="497"/>
      <c r="AL391" s="497"/>
      <c r="AM391" s="497"/>
      <c r="AN391" s="497"/>
      <c r="AO391" s="497"/>
      <c r="AP391" s="497"/>
      <c r="AQ391" s="497"/>
      <c r="AR391" s="497"/>
      <c r="AS391" s="497"/>
      <c r="AT391" s="497"/>
      <c r="AU391" s="497"/>
      <c r="AV391" s="497"/>
      <c r="AW391" s="497"/>
      <c r="AX391" s="497"/>
      <c r="AY391" s="497"/>
      <c r="AZ391" s="498"/>
    </row>
    <row r="392" spans="1:52" s="458" customFormat="1" ht="18" hidden="1" customHeight="1">
      <c r="A392" s="578">
        <f>IF(S$389&gt;0,1,0)</f>
        <v>0</v>
      </c>
      <c r="B392" s="445"/>
      <c r="C392" s="445" t="s">
        <v>411</v>
      </c>
      <c r="D392" s="445" t="s">
        <v>815</v>
      </c>
      <c r="E392" s="497"/>
      <c r="F392" s="497"/>
      <c r="G392" s="497"/>
      <c r="H392" s="497"/>
      <c r="I392" s="497"/>
      <c r="J392" s="497"/>
      <c r="K392" s="497"/>
      <c r="L392" s="497"/>
      <c r="M392" s="497"/>
      <c r="N392" s="497"/>
      <c r="O392" s="497"/>
      <c r="P392" s="497"/>
      <c r="Q392" s="497"/>
      <c r="R392" s="497"/>
      <c r="S392" s="497"/>
      <c r="T392" s="497"/>
      <c r="U392" s="497"/>
      <c r="V392" s="497"/>
      <c r="W392" s="497"/>
      <c r="X392" s="497"/>
      <c r="Y392" s="497"/>
      <c r="Z392" s="497"/>
      <c r="AA392" s="497"/>
      <c r="AB392" s="497"/>
      <c r="AC392" s="497"/>
      <c r="AD392" s="497"/>
      <c r="AE392" s="497"/>
      <c r="AF392" s="497"/>
      <c r="AG392" s="497"/>
      <c r="AH392" s="497"/>
      <c r="AI392" s="497"/>
      <c r="AJ392" s="497"/>
      <c r="AK392" s="497"/>
      <c r="AL392" s="497"/>
      <c r="AM392" s="497"/>
      <c r="AN392" s="497"/>
      <c r="AO392" s="497"/>
      <c r="AP392" s="497"/>
      <c r="AQ392" s="497"/>
      <c r="AR392" s="497"/>
      <c r="AS392" s="497"/>
      <c r="AT392" s="497"/>
      <c r="AU392" s="497"/>
      <c r="AV392" s="497"/>
      <c r="AW392" s="497"/>
      <c r="AX392" s="497"/>
      <c r="AY392" s="497"/>
      <c r="AZ392" s="498"/>
    </row>
    <row r="393" spans="1:52" s="458" customFormat="1" ht="18" hidden="1" customHeight="1">
      <c r="A393" s="578">
        <f>IF(S$389&gt;0,1,0)</f>
        <v>0</v>
      </c>
      <c r="B393" s="445"/>
      <c r="C393" s="445"/>
      <c r="D393" s="445" t="s">
        <v>540</v>
      </c>
      <c r="E393" s="497" t="s">
        <v>816</v>
      </c>
      <c r="F393" s="497"/>
      <c r="G393" s="497"/>
      <c r="H393" s="497"/>
      <c r="I393" s="497"/>
      <c r="J393" s="497"/>
      <c r="K393" s="497"/>
      <c r="L393" s="497"/>
      <c r="M393" s="497"/>
      <c r="N393" s="497"/>
      <c r="O393" s="497"/>
      <c r="P393" s="497"/>
      <c r="Q393" s="497"/>
      <c r="R393" s="497"/>
      <c r="S393" s="497"/>
      <c r="T393" s="497"/>
      <c r="U393" s="497"/>
      <c r="V393" s="497"/>
      <c r="W393" s="497"/>
      <c r="X393" s="497"/>
      <c r="Y393" s="497"/>
      <c r="Z393" s="497"/>
      <c r="AA393" s="497"/>
      <c r="AB393" s="497"/>
      <c r="AC393" s="497"/>
      <c r="AD393" s="497"/>
      <c r="AE393" s="497"/>
      <c r="AF393" s="497"/>
      <c r="AG393" s="497"/>
      <c r="AH393" s="497"/>
      <c r="AI393" s="497"/>
      <c r="AJ393" s="497"/>
      <c r="AK393" s="497"/>
      <c r="AL393" s="497"/>
      <c r="AM393" s="497"/>
      <c r="AN393" s="497"/>
      <c r="AO393" s="497"/>
      <c r="AP393" s="497"/>
      <c r="AQ393" s="497"/>
      <c r="AR393" s="497"/>
      <c r="AS393" s="497"/>
      <c r="AT393" s="497"/>
      <c r="AU393" s="497"/>
      <c r="AV393" s="497"/>
      <c r="AW393" s="497"/>
      <c r="AX393" s="497"/>
      <c r="AY393" s="497"/>
      <c r="AZ393" s="498"/>
    </row>
    <row r="394" spans="1:52" s="458" customFormat="1" ht="18" hidden="1" customHeight="1">
      <c r="A394" s="578">
        <f t="shared" si="10"/>
        <v>0</v>
      </c>
      <c r="B394" s="445"/>
      <c r="C394" s="445"/>
      <c r="D394" s="445" t="s">
        <v>540</v>
      </c>
      <c r="E394" s="497" t="s">
        <v>817</v>
      </c>
      <c r="F394" s="497"/>
      <c r="G394" s="497"/>
      <c r="H394" s="497"/>
      <c r="I394" s="497"/>
      <c r="J394" s="497"/>
      <c r="K394" s="497"/>
      <c r="L394" s="497"/>
      <c r="M394" s="497"/>
      <c r="N394" s="497"/>
      <c r="O394" s="497"/>
      <c r="P394" s="497"/>
      <c r="Q394" s="497"/>
      <c r="R394" s="497"/>
      <c r="S394" s="497"/>
      <c r="T394" s="497"/>
      <c r="U394" s="497"/>
      <c r="V394" s="497"/>
      <c r="W394" s="497"/>
      <c r="X394" s="497"/>
      <c r="Y394" s="497"/>
      <c r="Z394" s="497"/>
      <c r="AA394" s="497"/>
      <c r="AB394" s="497"/>
      <c r="AC394" s="497"/>
      <c r="AD394" s="497"/>
      <c r="AE394" s="497"/>
      <c r="AF394" s="497"/>
      <c r="AG394" s="497"/>
      <c r="AH394" s="497"/>
      <c r="AI394" s="497"/>
      <c r="AJ394" s="497"/>
      <c r="AK394" s="497"/>
      <c r="AL394" s="497"/>
      <c r="AM394" s="497"/>
      <c r="AN394" s="497"/>
      <c r="AO394" s="497"/>
      <c r="AP394" s="497"/>
      <c r="AQ394" s="497"/>
      <c r="AR394" s="497"/>
      <c r="AS394" s="497"/>
      <c r="AT394" s="497"/>
      <c r="AU394" s="497"/>
      <c r="AV394" s="497"/>
      <c r="AW394" s="497"/>
      <c r="AX394" s="497"/>
      <c r="AY394" s="497"/>
      <c r="AZ394" s="498"/>
    </row>
    <row r="395" spans="1:52" s="458" customFormat="1" ht="18" hidden="1" customHeight="1">
      <c r="A395" s="578">
        <f t="shared" si="10"/>
        <v>0</v>
      </c>
      <c r="B395" s="445"/>
      <c r="C395" s="445"/>
      <c r="D395" s="445" t="s">
        <v>540</v>
      </c>
      <c r="E395" s="497" t="s">
        <v>818</v>
      </c>
      <c r="F395" s="497"/>
      <c r="G395" s="497"/>
      <c r="H395" s="497"/>
      <c r="I395" s="497"/>
      <c r="J395" s="497"/>
      <c r="K395" s="497"/>
      <c r="L395" s="497"/>
      <c r="M395" s="497"/>
      <c r="N395" s="497"/>
      <c r="O395" s="497"/>
      <c r="P395" s="497"/>
      <c r="Q395" s="497"/>
      <c r="R395" s="497"/>
      <c r="S395" s="497"/>
      <c r="T395" s="497"/>
      <c r="U395" s="497"/>
      <c r="V395" s="497"/>
      <c r="W395" s="497"/>
      <c r="X395" s="497"/>
      <c r="Y395" s="497"/>
      <c r="Z395" s="497"/>
      <c r="AA395" s="497"/>
      <c r="AB395" s="497"/>
      <c r="AC395" s="497"/>
      <c r="AD395" s="497"/>
      <c r="AE395" s="497"/>
      <c r="AF395" s="497"/>
      <c r="AG395" s="497"/>
      <c r="AH395" s="497"/>
      <c r="AI395" s="497"/>
      <c r="AJ395" s="497"/>
      <c r="AK395" s="497"/>
      <c r="AL395" s="497"/>
      <c r="AM395" s="497"/>
      <c r="AN395" s="497"/>
      <c r="AO395" s="497"/>
      <c r="AP395" s="497"/>
      <c r="AQ395" s="497"/>
      <c r="AR395" s="497"/>
      <c r="AS395" s="497"/>
      <c r="AT395" s="497"/>
      <c r="AU395" s="497"/>
      <c r="AV395" s="497"/>
      <c r="AW395" s="497"/>
      <c r="AX395" s="497"/>
      <c r="AY395" s="497"/>
      <c r="AZ395" s="498"/>
    </row>
    <row r="396" spans="1:52" s="458" customFormat="1" ht="18" hidden="1" customHeight="1">
      <c r="A396" s="578">
        <f t="shared" si="10"/>
        <v>0</v>
      </c>
      <c r="B396" s="445"/>
      <c r="C396" s="445"/>
      <c r="D396" s="445" t="s">
        <v>540</v>
      </c>
      <c r="E396" s="497" t="s">
        <v>819</v>
      </c>
      <c r="F396" s="497"/>
      <c r="G396" s="497"/>
      <c r="H396" s="497"/>
      <c r="I396" s="497"/>
      <c r="J396" s="497"/>
      <c r="K396" s="497"/>
      <c r="L396" s="497"/>
      <c r="M396" s="497"/>
      <c r="N396" s="497"/>
      <c r="O396" s="497"/>
      <c r="P396" s="497"/>
      <c r="Q396" s="497"/>
      <c r="R396" s="497"/>
      <c r="S396" s="497"/>
      <c r="T396" s="497"/>
      <c r="U396" s="497"/>
      <c r="V396" s="497"/>
      <c r="W396" s="497"/>
      <c r="X396" s="497"/>
      <c r="Y396" s="497"/>
      <c r="Z396" s="497"/>
      <c r="AA396" s="497"/>
      <c r="AB396" s="497"/>
      <c r="AC396" s="497"/>
      <c r="AD396" s="497"/>
      <c r="AE396" s="497"/>
      <c r="AF396" s="497"/>
      <c r="AG396" s="497"/>
      <c r="AH396" s="497"/>
      <c r="AI396" s="497"/>
      <c r="AJ396" s="497"/>
      <c r="AK396" s="497"/>
      <c r="AL396" s="497"/>
      <c r="AM396" s="497"/>
      <c r="AN396" s="497"/>
      <c r="AO396" s="497"/>
      <c r="AP396" s="497"/>
      <c r="AQ396" s="497"/>
      <c r="AR396" s="497"/>
      <c r="AS396" s="497"/>
      <c r="AT396" s="497"/>
      <c r="AU396" s="497"/>
      <c r="AV396" s="497"/>
      <c r="AW396" s="497"/>
      <c r="AX396" s="497"/>
      <c r="AY396" s="497"/>
      <c r="AZ396" s="498"/>
    </row>
    <row r="397" spans="1:52" s="458" customFormat="1" ht="18" hidden="1" customHeight="1">
      <c r="A397" s="578">
        <f t="shared" si="10"/>
        <v>0</v>
      </c>
      <c r="B397" s="445"/>
      <c r="C397" s="445"/>
      <c r="D397" s="445" t="s">
        <v>540</v>
      </c>
      <c r="E397" s="497" t="s">
        <v>820</v>
      </c>
      <c r="F397" s="497"/>
      <c r="G397" s="497"/>
      <c r="H397" s="497"/>
      <c r="I397" s="497"/>
      <c r="J397" s="497"/>
      <c r="K397" s="497"/>
      <c r="L397" s="497"/>
      <c r="M397" s="497"/>
      <c r="N397" s="497"/>
      <c r="O397" s="497"/>
      <c r="P397" s="497"/>
      <c r="Q397" s="497"/>
      <c r="R397" s="497"/>
      <c r="S397" s="497"/>
      <c r="T397" s="497"/>
      <c r="U397" s="497"/>
      <c r="V397" s="497"/>
      <c r="W397" s="497"/>
      <c r="X397" s="497"/>
      <c r="Y397" s="497"/>
      <c r="Z397" s="497"/>
      <c r="AA397" s="497"/>
      <c r="AB397" s="497"/>
      <c r="AC397" s="497"/>
      <c r="AD397" s="497"/>
      <c r="AE397" s="497"/>
      <c r="AF397" s="497"/>
      <c r="AG397" s="497"/>
      <c r="AH397" s="497"/>
      <c r="AI397" s="497"/>
      <c r="AJ397" s="497"/>
      <c r="AK397" s="497"/>
      <c r="AL397" s="497"/>
      <c r="AM397" s="497"/>
      <c r="AN397" s="497"/>
      <c r="AO397" s="497"/>
      <c r="AP397" s="497"/>
      <c r="AQ397" s="497"/>
      <c r="AR397" s="497"/>
      <c r="AS397" s="497"/>
      <c r="AT397" s="497"/>
      <c r="AU397" s="497"/>
      <c r="AV397" s="497"/>
      <c r="AW397" s="497"/>
      <c r="AX397" s="497"/>
      <c r="AY397" s="497"/>
      <c r="AZ397" s="498"/>
    </row>
    <row r="398" spans="1:52" s="458" customFormat="1" ht="18" hidden="1" customHeight="1">
      <c r="A398" s="578">
        <f t="shared" si="10"/>
        <v>0</v>
      </c>
      <c r="B398" s="445"/>
      <c r="C398" s="445"/>
      <c r="D398" s="445" t="s">
        <v>540</v>
      </c>
      <c r="E398" s="497" t="s">
        <v>821</v>
      </c>
      <c r="F398" s="497"/>
      <c r="G398" s="497"/>
      <c r="H398" s="497"/>
      <c r="I398" s="497"/>
      <c r="J398" s="497"/>
      <c r="K398" s="497"/>
      <c r="L398" s="497"/>
      <c r="M398" s="497"/>
      <c r="N398" s="497"/>
      <c r="O398" s="497"/>
      <c r="P398" s="497"/>
      <c r="Q398" s="497"/>
      <c r="R398" s="497"/>
      <c r="S398" s="497"/>
      <c r="T398" s="497"/>
      <c r="U398" s="497"/>
      <c r="V398" s="497"/>
      <c r="W398" s="497"/>
      <c r="X398" s="497"/>
      <c r="Y398" s="497"/>
      <c r="Z398" s="497"/>
      <c r="AA398" s="497"/>
      <c r="AB398" s="497"/>
      <c r="AC398" s="497"/>
      <c r="AD398" s="497"/>
      <c r="AE398" s="497"/>
      <c r="AF398" s="497"/>
      <c r="AG398" s="497"/>
      <c r="AH398" s="497"/>
      <c r="AI398" s="497"/>
      <c r="AJ398" s="497"/>
      <c r="AK398" s="497"/>
      <c r="AL398" s="497"/>
      <c r="AM398" s="497"/>
      <c r="AN398" s="497"/>
      <c r="AO398" s="497"/>
      <c r="AP398" s="497"/>
      <c r="AQ398" s="497"/>
      <c r="AR398" s="497"/>
      <c r="AS398" s="497"/>
      <c r="AT398" s="497"/>
      <c r="AU398" s="497"/>
      <c r="AV398" s="497"/>
      <c r="AW398" s="497"/>
      <c r="AX398" s="497"/>
      <c r="AY398" s="497"/>
      <c r="AZ398" s="498"/>
    </row>
    <row r="399" spans="1:52" s="458" customFormat="1" ht="18" hidden="1" customHeight="1">
      <c r="A399" s="578">
        <f t="shared" si="10"/>
        <v>0</v>
      </c>
      <c r="B399" s="445"/>
      <c r="C399" s="445"/>
      <c r="D399" s="445" t="s">
        <v>540</v>
      </c>
      <c r="E399" s="497" t="s">
        <v>822</v>
      </c>
      <c r="F399" s="497"/>
      <c r="G399" s="497"/>
      <c r="H399" s="497"/>
      <c r="I399" s="497"/>
      <c r="J399" s="497"/>
      <c r="K399" s="497"/>
      <c r="L399" s="497"/>
      <c r="M399" s="497"/>
      <c r="N399" s="497"/>
      <c r="O399" s="497"/>
      <c r="P399" s="497"/>
      <c r="Q399" s="497"/>
      <c r="R399" s="497"/>
      <c r="S399" s="497"/>
      <c r="T399" s="497"/>
      <c r="U399" s="497"/>
      <c r="V399" s="497"/>
      <c r="W399" s="497"/>
      <c r="X399" s="497"/>
      <c r="Y399" s="497"/>
      <c r="Z399" s="497"/>
      <c r="AA399" s="497"/>
      <c r="AB399" s="497"/>
      <c r="AC399" s="497"/>
      <c r="AD399" s="497"/>
      <c r="AE399" s="497"/>
      <c r="AF399" s="497"/>
      <c r="AG399" s="497"/>
      <c r="AH399" s="497"/>
      <c r="AI399" s="497"/>
      <c r="AJ399" s="497"/>
      <c r="AK399" s="497"/>
      <c r="AL399" s="497"/>
      <c r="AM399" s="497"/>
      <c r="AN399" s="497"/>
      <c r="AO399" s="497"/>
      <c r="AP399" s="497"/>
      <c r="AQ399" s="497"/>
      <c r="AR399" s="497"/>
      <c r="AS399" s="497"/>
      <c r="AT399" s="497"/>
      <c r="AU399" s="497"/>
      <c r="AV399" s="497"/>
      <c r="AW399" s="497"/>
      <c r="AX399" s="497"/>
      <c r="AY399" s="497"/>
      <c r="AZ399" s="498"/>
    </row>
    <row r="400" spans="1:52" s="458" customFormat="1" ht="18" hidden="1" customHeight="1">
      <c r="A400" s="578">
        <f t="shared" si="10"/>
        <v>0</v>
      </c>
      <c r="B400" s="445"/>
      <c r="C400" s="445"/>
      <c r="D400" s="497"/>
      <c r="E400" s="499"/>
      <c r="F400" s="499"/>
      <c r="G400" s="499"/>
      <c r="H400" s="499"/>
      <c r="I400" s="499"/>
      <c r="J400" s="499"/>
      <c r="K400" s="499"/>
      <c r="L400" s="499"/>
      <c r="M400" s="499"/>
      <c r="N400" s="499"/>
      <c r="O400" s="499"/>
      <c r="P400" s="499"/>
      <c r="Q400" s="499"/>
      <c r="R400" s="499"/>
      <c r="S400" s="499"/>
      <c r="T400" s="499"/>
      <c r="U400" s="499"/>
      <c r="V400" s="499"/>
      <c r="W400" s="499"/>
      <c r="X400" s="499"/>
      <c r="Y400" s="499"/>
      <c r="Z400" s="499"/>
      <c r="AA400" s="499"/>
      <c r="AB400" s="499"/>
      <c r="AC400" s="499"/>
      <c r="AD400" s="499"/>
      <c r="AE400" s="499"/>
      <c r="AF400" s="499"/>
      <c r="AG400" s="499"/>
      <c r="AH400" s="499"/>
      <c r="AI400" s="499"/>
      <c r="AJ400" s="499"/>
      <c r="AK400" s="499"/>
      <c r="AL400" s="499"/>
      <c r="AM400" s="499"/>
      <c r="AN400" s="499"/>
      <c r="AO400" s="499"/>
      <c r="AP400" s="499"/>
      <c r="AQ400" s="499"/>
      <c r="AR400" s="499"/>
      <c r="AS400" s="499"/>
      <c r="AT400" s="499"/>
      <c r="AU400" s="499"/>
      <c r="AV400" s="499"/>
      <c r="AW400" s="499"/>
      <c r="AX400" s="499"/>
      <c r="AY400" s="499"/>
      <c r="AZ400" s="498"/>
    </row>
    <row r="401" spans="1:1" s="435" customFormat="1" hidden="1">
      <c r="A401" s="578">
        <f t="shared" si="10"/>
        <v>0</v>
      </c>
    </row>
    <row r="402" spans="1:1" s="435" customFormat="1" hidden="1">
      <c r="A402" s="578">
        <f t="shared" si="10"/>
        <v>0</v>
      </c>
    </row>
    <row r="403" spans="1:1" s="435" customFormat="1" hidden="1">
      <c r="A403" s="578">
        <f t="shared" si="10"/>
        <v>0</v>
      </c>
    </row>
    <row r="404" spans="1:1" s="435" customFormat="1" hidden="1">
      <c r="A404" s="578">
        <f t="shared" si="10"/>
        <v>0</v>
      </c>
    </row>
    <row r="405" spans="1:1" s="435" customFormat="1" hidden="1">
      <c r="A405" s="578">
        <f t="shared" si="10"/>
        <v>0</v>
      </c>
    </row>
    <row r="406" spans="1:1" s="435" customFormat="1" hidden="1">
      <c r="A406" s="436"/>
    </row>
    <row r="407" spans="1:1" s="435" customFormat="1" hidden="1">
      <c r="A407" s="436"/>
    </row>
    <row r="408" spans="1:1" s="435" customFormat="1" hidden="1">
      <c r="A408" s="436"/>
    </row>
    <row r="409" spans="1:1">
      <c r="A409" s="436"/>
    </row>
    <row r="410" spans="1:1">
      <c r="A410" s="436"/>
    </row>
    <row r="411" spans="1:1">
      <c r="A411" s="436"/>
    </row>
    <row r="412" spans="1:1">
      <c r="A412" s="436"/>
    </row>
    <row r="413" spans="1:1">
      <c r="A413" s="436"/>
    </row>
    <row r="414" spans="1:1">
      <c r="A414" s="436"/>
    </row>
  </sheetData>
  <sheetProtection autoFilter="0"/>
  <autoFilter ref="A1:A408">
    <filterColumn colId="0">
      <customFilters>
        <customFilter operator="notEqual" val=" "/>
      </customFilters>
    </filterColumn>
  </autoFilter>
  <mergeCells count="346">
    <mergeCell ref="C384:J384"/>
    <mergeCell ref="K384:R384"/>
    <mergeCell ref="S384:Z384"/>
    <mergeCell ref="AA384:AH385"/>
    <mergeCell ref="AI384:AP385"/>
    <mergeCell ref="AQ384:AX385"/>
    <mergeCell ref="C385:J385"/>
    <mergeCell ref="K385:R385"/>
    <mergeCell ref="S385:Z385"/>
    <mergeCell ref="C383:J383"/>
    <mergeCell ref="K383:R383"/>
    <mergeCell ref="S383:Z383"/>
    <mergeCell ref="AA383:AH383"/>
    <mergeCell ref="AI383:AP383"/>
    <mergeCell ref="AQ383:AX383"/>
    <mergeCell ref="AA369:AH370"/>
    <mergeCell ref="AI369:AP370"/>
    <mergeCell ref="AQ369:AX370"/>
    <mergeCell ref="B378:AY378"/>
    <mergeCell ref="C382:Z382"/>
    <mergeCell ref="AA382:AX382"/>
    <mergeCell ref="C369:D370"/>
    <mergeCell ref="E369:F370"/>
    <mergeCell ref="G369:H370"/>
    <mergeCell ref="I369:J370"/>
    <mergeCell ref="K369:R370"/>
    <mergeCell ref="S369:Z370"/>
    <mergeCell ref="B355:AY355"/>
    <mergeCell ref="B365:AY365"/>
    <mergeCell ref="C367:J368"/>
    <mergeCell ref="K367:R368"/>
    <mergeCell ref="S367:Z368"/>
    <mergeCell ref="AA367:AP367"/>
    <mergeCell ref="AQ367:AX368"/>
    <mergeCell ref="AA368:AH368"/>
    <mergeCell ref="AI368:AP368"/>
    <mergeCell ref="B351:AY351"/>
    <mergeCell ref="F353:K353"/>
    <mergeCell ref="L353:Q353"/>
    <mergeCell ref="T353:Y353"/>
    <mergeCell ref="Z353:AE353"/>
    <mergeCell ref="AH353:AN353"/>
    <mergeCell ref="AO353:AT353"/>
    <mergeCell ref="C334:J334"/>
    <mergeCell ref="K334:R334"/>
    <mergeCell ref="S334:Z334"/>
    <mergeCell ref="AA334:AH335"/>
    <mergeCell ref="AI334:AP335"/>
    <mergeCell ref="AQ334:AX335"/>
    <mergeCell ref="C335:J335"/>
    <mergeCell ref="K335:R335"/>
    <mergeCell ref="S335:Z335"/>
    <mergeCell ref="C333:J333"/>
    <mergeCell ref="K333:R333"/>
    <mergeCell ref="S333:Z333"/>
    <mergeCell ref="AA333:AH333"/>
    <mergeCell ref="AI333:AP333"/>
    <mergeCell ref="AQ333:AX333"/>
    <mergeCell ref="AA319:AH320"/>
    <mergeCell ref="AI319:AP320"/>
    <mergeCell ref="AQ319:AX320"/>
    <mergeCell ref="B328:AY328"/>
    <mergeCell ref="C332:Z332"/>
    <mergeCell ref="AA332:AX332"/>
    <mergeCell ref="C319:D320"/>
    <mergeCell ref="E319:F320"/>
    <mergeCell ref="G319:H320"/>
    <mergeCell ref="I319:J320"/>
    <mergeCell ref="K319:R320"/>
    <mergeCell ref="S319:Z320"/>
    <mergeCell ref="B305:AY305"/>
    <mergeCell ref="B315:AY315"/>
    <mergeCell ref="C317:J318"/>
    <mergeCell ref="K317:R318"/>
    <mergeCell ref="S317:Z318"/>
    <mergeCell ref="AA317:AP317"/>
    <mergeCell ref="AQ317:AX318"/>
    <mergeCell ref="AA318:AH318"/>
    <mergeCell ref="AI318:AP318"/>
    <mergeCell ref="B301:AY301"/>
    <mergeCell ref="F303:K303"/>
    <mergeCell ref="L303:Q303"/>
    <mergeCell ref="T303:Y303"/>
    <mergeCell ref="Z303:AE303"/>
    <mergeCell ref="AH303:AN303"/>
    <mergeCell ref="AO303:AT303"/>
    <mergeCell ref="C284:J284"/>
    <mergeCell ref="K284:R284"/>
    <mergeCell ref="S284:Z284"/>
    <mergeCell ref="AA284:AH285"/>
    <mergeCell ref="AI284:AP285"/>
    <mergeCell ref="AQ284:AX285"/>
    <mergeCell ref="C285:J285"/>
    <mergeCell ref="K285:R285"/>
    <mergeCell ref="S285:Z285"/>
    <mergeCell ref="C283:J283"/>
    <mergeCell ref="K283:R283"/>
    <mergeCell ref="S283:Z283"/>
    <mergeCell ref="AA283:AH283"/>
    <mergeCell ref="AI283:AP283"/>
    <mergeCell ref="AQ283:AX283"/>
    <mergeCell ref="AA269:AH270"/>
    <mergeCell ref="AI269:AP270"/>
    <mergeCell ref="AQ269:AX270"/>
    <mergeCell ref="B278:AY278"/>
    <mergeCell ref="C282:Z282"/>
    <mergeCell ref="AA282:AX282"/>
    <mergeCell ref="C269:D270"/>
    <mergeCell ref="E269:F270"/>
    <mergeCell ref="G269:H270"/>
    <mergeCell ref="I269:J270"/>
    <mergeCell ref="K269:R270"/>
    <mergeCell ref="S269:Z270"/>
    <mergeCell ref="B255:AY255"/>
    <mergeCell ref="B265:AY265"/>
    <mergeCell ref="C267:J268"/>
    <mergeCell ref="K267:R268"/>
    <mergeCell ref="S267:Z268"/>
    <mergeCell ref="AA267:AP267"/>
    <mergeCell ref="AQ267:AX268"/>
    <mergeCell ref="AA268:AH268"/>
    <mergeCell ref="AI268:AP268"/>
    <mergeCell ref="B251:AY251"/>
    <mergeCell ref="F253:K253"/>
    <mergeCell ref="L253:Q253"/>
    <mergeCell ref="T253:Y253"/>
    <mergeCell ref="Z253:AE253"/>
    <mergeCell ref="AH253:AN253"/>
    <mergeCell ref="AO253:AT253"/>
    <mergeCell ref="C234:J234"/>
    <mergeCell ref="K234:R234"/>
    <mergeCell ref="S234:Z234"/>
    <mergeCell ref="AA234:AH235"/>
    <mergeCell ref="AI234:AP235"/>
    <mergeCell ref="AQ234:AX235"/>
    <mergeCell ref="C235:J235"/>
    <mergeCell ref="K235:R235"/>
    <mergeCell ref="S235:Z235"/>
    <mergeCell ref="C233:J233"/>
    <mergeCell ref="K233:R233"/>
    <mergeCell ref="S233:Z233"/>
    <mergeCell ref="AA233:AH233"/>
    <mergeCell ref="AI233:AP233"/>
    <mergeCell ref="AQ233:AX233"/>
    <mergeCell ref="AA219:AH220"/>
    <mergeCell ref="AI219:AP220"/>
    <mergeCell ref="AQ219:AX220"/>
    <mergeCell ref="B228:AY228"/>
    <mergeCell ref="C232:Z232"/>
    <mergeCell ref="AA232:AX232"/>
    <mergeCell ref="C219:D220"/>
    <mergeCell ref="E219:F220"/>
    <mergeCell ref="G219:H220"/>
    <mergeCell ref="I219:J220"/>
    <mergeCell ref="K219:R220"/>
    <mergeCell ref="S219:Z220"/>
    <mergeCell ref="B205:AY205"/>
    <mergeCell ref="B215:AY215"/>
    <mergeCell ref="C217:J218"/>
    <mergeCell ref="K217:R218"/>
    <mergeCell ref="S217:Z218"/>
    <mergeCell ref="AA217:AP217"/>
    <mergeCell ref="AQ217:AX218"/>
    <mergeCell ref="AA218:AH218"/>
    <mergeCell ref="AI218:AP218"/>
    <mergeCell ref="B201:AY201"/>
    <mergeCell ref="F203:K203"/>
    <mergeCell ref="L203:Q203"/>
    <mergeCell ref="T203:Y203"/>
    <mergeCell ref="Z203:AE203"/>
    <mergeCell ref="AH203:AN203"/>
    <mergeCell ref="AO203:AT203"/>
    <mergeCell ref="C184:J184"/>
    <mergeCell ref="K184:R184"/>
    <mergeCell ref="S184:Z184"/>
    <mergeCell ref="AA184:AH185"/>
    <mergeCell ref="AI184:AP185"/>
    <mergeCell ref="AQ184:AX185"/>
    <mergeCell ref="C185:J185"/>
    <mergeCell ref="K185:R185"/>
    <mergeCell ref="S185:Z185"/>
    <mergeCell ref="C183:J183"/>
    <mergeCell ref="K183:R183"/>
    <mergeCell ref="S183:Z183"/>
    <mergeCell ref="AA183:AH183"/>
    <mergeCell ref="AI183:AP183"/>
    <mergeCell ref="AQ183:AX183"/>
    <mergeCell ref="AA169:AH170"/>
    <mergeCell ref="AI169:AP170"/>
    <mergeCell ref="AQ169:AX170"/>
    <mergeCell ref="B178:AY178"/>
    <mergeCell ref="C182:Z182"/>
    <mergeCell ref="AA182:AX182"/>
    <mergeCell ref="C169:D170"/>
    <mergeCell ref="E169:F170"/>
    <mergeCell ref="G169:H170"/>
    <mergeCell ref="I169:J170"/>
    <mergeCell ref="K169:R170"/>
    <mergeCell ref="S169:Z170"/>
    <mergeCell ref="B155:AY155"/>
    <mergeCell ref="B165:AY165"/>
    <mergeCell ref="C167:J168"/>
    <mergeCell ref="K167:R168"/>
    <mergeCell ref="S167:Z168"/>
    <mergeCell ref="AA167:AP167"/>
    <mergeCell ref="AQ167:AX168"/>
    <mergeCell ref="AA168:AH168"/>
    <mergeCell ref="AI168:AP168"/>
    <mergeCell ref="B151:AY151"/>
    <mergeCell ref="F153:K153"/>
    <mergeCell ref="L153:Q153"/>
    <mergeCell ref="T153:Y153"/>
    <mergeCell ref="Z153:AE153"/>
    <mergeCell ref="AH153:AN153"/>
    <mergeCell ref="AO153:AT153"/>
    <mergeCell ref="C134:J134"/>
    <mergeCell ref="K134:R134"/>
    <mergeCell ref="S134:Z134"/>
    <mergeCell ref="AA134:AH135"/>
    <mergeCell ref="AI134:AP135"/>
    <mergeCell ref="AQ134:AX135"/>
    <mergeCell ref="C135:J135"/>
    <mergeCell ref="K135:R135"/>
    <mergeCell ref="S135:Z135"/>
    <mergeCell ref="C133:J133"/>
    <mergeCell ref="K133:R133"/>
    <mergeCell ref="S133:Z133"/>
    <mergeCell ref="AA133:AH133"/>
    <mergeCell ref="AI133:AP133"/>
    <mergeCell ref="AQ133:AX133"/>
    <mergeCell ref="AA119:AH120"/>
    <mergeCell ref="AI119:AP120"/>
    <mergeCell ref="AQ119:AX120"/>
    <mergeCell ref="B128:AY128"/>
    <mergeCell ref="C132:Z132"/>
    <mergeCell ref="AA132:AX132"/>
    <mergeCell ref="C119:D120"/>
    <mergeCell ref="E119:F120"/>
    <mergeCell ref="G119:H120"/>
    <mergeCell ref="I119:J120"/>
    <mergeCell ref="K119:R120"/>
    <mergeCell ref="S119:Z120"/>
    <mergeCell ref="B105:AY105"/>
    <mergeCell ref="B115:AY115"/>
    <mergeCell ref="C117:J118"/>
    <mergeCell ref="K117:R118"/>
    <mergeCell ref="S117:Z118"/>
    <mergeCell ref="AA117:AP117"/>
    <mergeCell ref="AQ117:AX118"/>
    <mergeCell ref="AA118:AH118"/>
    <mergeCell ref="AI118:AP118"/>
    <mergeCell ref="B101:AY101"/>
    <mergeCell ref="F103:K103"/>
    <mergeCell ref="L103:Q103"/>
    <mergeCell ref="T103:Y103"/>
    <mergeCell ref="Z103:AE103"/>
    <mergeCell ref="AH103:AN103"/>
    <mergeCell ref="AO103:AT103"/>
    <mergeCell ref="C84:J84"/>
    <mergeCell ref="K84:R84"/>
    <mergeCell ref="S84:Z84"/>
    <mergeCell ref="AA84:AH85"/>
    <mergeCell ref="AI84:AP85"/>
    <mergeCell ref="AQ84:AX85"/>
    <mergeCell ref="C85:J85"/>
    <mergeCell ref="K85:R85"/>
    <mergeCell ref="S85:Z85"/>
    <mergeCell ref="C83:J83"/>
    <mergeCell ref="K83:R83"/>
    <mergeCell ref="S83:Z83"/>
    <mergeCell ref="AA83:AH83"/>
    <mergeCell ref="AI83:AP83"/>
    <mergeCell ref="AQ83:AX83"/>
    <mergeCell ref="AA69:AH70"/>
    <mergeCell ref="AI69:AP70"/>
    <mergeCell ref="AQ69:AX70"/>
    <mergeCell ref="B78:AY78"/>
    <mergeCell ref="C82:Z82"/>
    <mergeCell ref="AA82:AX82"/>
    <mergeCell ref="C69:D70"/>
    <mergeCell ref="E69:F70"/>
    <mergeCell ref="G69:H70"/>
    <mergeCell ref="I69:J70"/>
    <mergeCell ref="K69:R70"/>
    <mergeCell ref="S69:Z70"/>
    <mergeCell ref="B55:AY55"/>
    <mergeCell ref="B65:AY65"/>
    <mergeCell ref="C67:J68"/>
    <mergeCell ref="K67:R68"/>
    <mergeCell ref="S67:Z68"/>
    <mergeCell ref="AA67:AP67"/>
    <mergeCell ref="AQ67:AX68"/>
    <mergeCell ref="AA68:AH68"/>
    <mergeCell ref="AI68:AP68"/>
    <mergeCell ref="B51:AY51"/>
    <mergeCell ref="F53:K53"/>
    <mergeCell ref="L53:Q53"/>
    <mergeCell ref="T53:Y53"/>
    <mergeCell ref="Z53:AE53"/>
    <mergeCell ref="AH53:AN53"/>
    <mergeCell ref="AO53:AT53"/>
    <mergeCell ref="C34:J34"/>
    <mergeCell ref="K34:R34"/>
    <mergeCell ref="S34:Z34"/>
    <mergeCell ref="AA34:AH35"/>
    <mergeCell ref="AI34:AP35"/>
    <mergeCell ref="AQ34:AX35"/>
    <mergeCell ref="C35:J35"/>
    <mergeCell ref="K35:R35"/>
    <mergeCell ref="S35:Z35"/>
    <mergeCell ref="C33:J33"/>
    <mergeCell ref="K33:R33"/>
    <mergeCell ref="S33:Z33"/>
    <mergeCell ref="AA33:AH33"/>
    <mergeCell ref="AI33:AP33"/>
    <mergeCell ref="AQ33:AX33"/>
    <mergeCell ref="AA19:AH20"/>
    <mergeCell ref="AI19:AP20"/>
    <mergeCell ref="AQ19:AX20"/>
    <mergeCell ref="B28:AY28"/>
    <mergeCell ref="C32:Z32"/>
    <mergeCell ref="AA32:AX32"/>
    <mergeCell ref="C19:D20"/>
    <mergeCell ref="E19:F20"/>
    <mergeCell ref="G19:H20"/>
    <mergeCell ref="I19:J20"/>
    <mergeCell ref="K19:R20"/>
    <mergeCell ref="S19:Z20"/>
    <mergeCell ref="BB12:BK12"/>
    <mergeCell ref="B15:AY15"/>
    <mergeCell ref="C17:J18"/>
    <mergeCell ref="K17:R18"/>
    <mergeCell ref="S17:Z18"/>
    <mergeCell ref="AA17:AP17"/>
    <mergeCell ref="AQ17:AX18"/>
    <mergeCell ref="AA18:AH18"/>
    <mergeCell ref="AI18:AP18"/>
    <mergeCell ref="B1:AY1"/>
    <mergeCell ref="BA2:CA3"/>
    <mergeCell ref="F3:K3"/>
    <mergeCell ref="L3:Q3"/>
    <mergeCell ref="T3:Y3"/>
    <mergeCell ref="Z3:AE3"/>
    <mergeCell ref="AH3:AN3"/>
    <mergeCell ref="AO3:AT3"/>
    <mergeCell ref="B5:AY5"/>
  </mergeCells>
  <phoneticPr fontId="2" type="noConversion"/>
  <pageMargins left="0.98425196850393704" right="0.39370078740157483" top="0.74803149606299213" bottom="0.39370078740157483" header="0" footer="0"/>
  <pageSetup paperSize="9" fitToHeight="3" orientation="landscape" blackAndWhite="1" r:id="rId1"/>
  <rowBreaks count="7" manualBreakCount="7">
    <brk id="50" min="1" max="50" man="1"/>
    <brk id="100" min="1" max="50" man="1"/>
    <brk id="150" min="1" max="50" man="1"/>
    <brk id="200" min="1" max="50" man="1"/>
    <brk id="250" min="1" max="50" man="1"/>
    <brk id="300" min="1" max="50" man="1"/>
    <brk id="350" min="1" max="50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1">
    <tabColor rgb="FFFFC000"/>
  </sheetPr>
  <dimension ref="A1:AO201"/>
  <sheetViews>
    <sheetView showZeros="0" view="pageBreakPreview" zoomScale="115" zoomScaleSheetLayoutView="115" workbookViewId="0">
      <pane ySplit="4" topLeftCell="A92" activePane="bottomLeft" state="frozen"/>
      <selection activeCell="N27" sqref="N27"/>
      <selection pane="bottomLeft" activeCell="G108" sqref="G108"/>
    </sheetView>
  </sheetViews>
  <sheetFormatPr defaultRowHeight="18" customHeight="1"/>
  <cols>
    <col min="1" max="1" width="7.625" style="506" customWidth="1"/>
    <col min="2" max="3" width="4.75" style="505" bestFit="1" customWidth="1"/>
    <col min="4" max="6" width="6.375" style="505" bestFit="1" customWidth="1"/>
    <col min="7" max="7" width="5" style="505" bestFit="1" customWidth="1"/>
    <col min="8" max="8" width="6.125" style="505" bestFit="1" customWidth="1"/>
    <col min="9" max="9" width="6.875" style="505" customWidth="1"/>
    <col min="10" max="12" width="6.75" style="505" customWidth="1"/>
    <col min="13" max="18" width="7.5" style="505" customWidth="1"/>
    <col min="19" max="20" width="6.875" style="505" customWidth="1"/>
    <col min="21" max="21" width="6.375" style="505" customWidth="1"/>
    <col min="22" max="22" width="6.875" style="505" customWidth="1"/>
    <col min="23" max="23" width="4.75" style="505" customWidth="1"/>
    <col min="24" max="24" width="6.875" style="505" customWidth="1"/>
    <col min="25" max="26" width="7.625" style="505" customWidth="1"/>
    <col min="27" max="27" width="7.125" style="505" customWidth="1"/>
    <col min="28" max="28" width="9.625" style="505" customWidth="1"/>
    <col min="29" max="29" width="3.5" style="505" customWidth="1"/>
    <col min="30" max="30" width="18.25" style="502" customWidth="1"/>
    <col min="31" max="16384" width="9" style="505"/>
  </cols>
  <sheetData>
    <row r="1" spans="1:41" ht="36" customHeight="1" thickTop="1" thickBot="1">
      <c r="A1" s="501" t="s">
        <v>939</v>
      </c>
      <c r="B1" s="511" t="str">
        <f>CONCATENATE(기본!B5," 필지별 설계내역서")</f>
        <v>2026년 숲가꾸기(풀베기)사업(12차) 필지별 설계내역서</v>
      </c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E1" s="503" t="s">
        <v>892</v>
      </c>
      <c r="AF1" s="504"/>
      <c r="AG1" s="504"/>
      <c r="AH1" s="504"/>
      <c r="AI1" s="504"/>
      <c r="AJ1" s="504"/>
      <c r="AK1" s="504"/>
      <c r="AL1" s="504"/>
      <c r="AM1" s="504"/>
      <c r="AN1" s="504"/>
      <c r="AO1" s="504"/>
    </row>
    <row r="2" spans="1:41" ht="18" customHeight="1" thickTop="1">
      <c r="A2" s="506">
        <v>1</v>
      </c>
      <c r="B2" s="2197" t="s">
        <v>995</v>
      </c>
      <c r="C2" s="2197" t="s">
        <v>379</v>
      </c>
      <c r="D2" s="513" t="s">
        <v>987</v>
      </c>
      <c r="E2" s="513"/>
      <c r="F2" s="513"/>
      <c r="G2" s="513"/>
      <c r="H2" s="2189" t="s">
        <v>904</v>
      </c>
      <c r="I2" s="2197" t="s">
        <v>909</v>
      </c>
      <c r="J2" s="2197"/>
      <c r="K2" s="2197"/>
      <c r="L2" s="2197"/>
      <c r="M2" s="514" t="s">
        <v>988</v>
      </c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2199" t="s">
        <v>996</v>
      </c>
      <c r="AE2" s="2191"/>
      <c r="AF2" s="2192"/>
      <c r="AG2" s="2192"/>
      <c r="AH2" s="2192"/>
      <c r="AI2" s="2192"/>
      <c r="AJ2" s="2192"/>
      <c r="AK2" s="2192"/>
      <c r="AL2" s="2192"/>
      <c r="AM2" s="2192"/>
      <c r="AN2" s="2192"/>
      <c r="AO2" s="2193"/>
    </row>
    <row r="3" spans="1:41" ht="29.25" customHeight="1" thickBot="1">
      <c r="A3" s="506">
        <v>1</v>
      </c>
      <c r="B3" s="2198"/>
      <c r="C3" s="2198"/>
      <c r="D3" s="516" t="s">
        <v>901</v>
      </c>
      <c r="E3" s="516" t="s">
        <v>911</v>
      </c>
      <c r="F3" s="516" t="s">
        <v>989</v>
      </c>
      <c r="G3" s="516" t="s">
        <v>381</v>
      </c>
      <c r="H3" s="2190"/>
      <c r="I3" s="517" t="s">
        <v>460</v>
      </c>
      <c r="J3" s="517" t="s">
        <v>528</v>
      </c>
      <c r="K3" s="517" t="s">
        <v>917</v>
      </c>
      <c r="L3" s="517" t="s">
        <v>918</v>
      </c>
      <c r="M3" s="517" t="s">
        <v>919</v>
      </c>
      <c r="N3" s="518" t="s">
        <v>920</v>
      </c>
      <c r="O3" s="518" t="s">
        <v>990</v>
      </c>
      <c r="P3" s="517" t="s">
        <v>921</v>
      </c>
      <c r="Q3" s="517" t="s">
        <v>991</v>
      </c>
      <c r="R3" s="518" t="s">
        <v>922</v>
      </c>
      <c r="S3" s="517" t="s">
        <v>923</v>
      </c>
      <c r="T3" s="517" t="s">
        <v>924</v>
      </c>
      <c r="U3" s="517" t="s">
        <v>925</v>
      </c>
      <c r="V3" s="519" t="s">
        <v>992</v>
      </c>
      <c r="W3" s="517" t="s">
        <v>926</v>
      </c>
      <c r="X3" s="517" t="s">
        <v>993</v>
      </c>
      <c r="Y3" s="517" t="s">
        <v>927</v>
      </c>
      <c r="Z3" s="517" t="s">
        <v>928</v>
      </c>
      <c r="AA3" s="517" t="s">
        <v>994</v>
      </c>
      <c r="AB3" s="517" t="s">
        <v>929</v>
      </c>
      <c r="AC3" s="2198"/>
      <c r="AD3" s="507" t="s">
        <v>1145</v>
      </c>
      <c r="AE3" s="2194"/>
      <c r="AF3" s="2195"/>
      <c r="AG3" s="2195"/>
      <c r="AH3" s="2195"/>
      <c r="AI3" s="2195"/>
      <c r="AJ3" s="2195"/>
      <c r="AK3" s="2195"/>
      <c r="AL3" s="2195"/>
      <c r="AM3" s="2195"/>
      <c r="AN3" s="2195"/>
      <c r="AO3" s="2196"/>
    </row>
    <row r="4" spans="1:41" s="509" customFormat="1" ht="18" customHeight="1" thickTop="1" thickBot="1">
      <c r="A4" s="508">
        <v>1</v>
      </c>
      <c r="B4" s="2188" t="s">
        <v>997</v>
      </c>
      <c r="C4" s="2188"/>
      <c r="D4" s="520">
        <f>'4-1 필지내역'!B4</f>
        <v>2</v>
      </c>
      <c r="E4" s="520">
        <f>'4-1 필지내역'!C4</f>
        <v>0</v>
      </c>
      <c r="F4" s="521">
        <f>'4-1 필지내역'!D4</f>
        <v>0</v>
      </c>
      <c r="G4" s="521">
        <f>'4-1 필지내역'!E4</f>
        <v>0</v>
      </c>
      <c r="H4" s="522">
        <f t="shared" ref="H4:AB4" si="0">SUM(H5:H196)</f>
        <v>53.20000000000001</v>
      </c>
      <c r="I4" s="522">
        <f t="shared" si="0"/>
        <v>53.20000000000001</v>
      </c>
      <c r="J4" s="522">
        <f t="shared" si="0"/>
        <v>0</v>
      </c>
      <c r="K4" s="522">
        <f t="shared" si="0"/>
        <v>0</v>
      </c>
      <c r="L4" s="522">
        <f t="shared" si="0"/>
        <v>0</v>
      </c>
      <c r="M4" s="523" t="e">
        <f t="shared" si="0"/>
        <v>#REF!</v>
      </c>
      <c r="N4" s="523" t="e">
        <f t="shared" si="0"/>
        <v>#REF!</v>
      </c>
      <c r="O4" s="523" t="e">
        <f t="shared" si="0"/>
        <v>#REF!</v>
      </c>
      <c r="P4" s="523" t="e">
        <f t="shared" si="0"/>
        <v>#REF!</v>
      </c>
      <c r="Q4" s="523" t="e">
        <f t="shared" si="0"/>
        <v>#REF!</v>
      </c>
      <c r="R4" s="523" t="e">
        <f t="shared" si="0"/>
        <v>#REF!</v>
      </c>
      <c r="S4" s="523" t="e">
        <f t="shared" si="0"/>
        <v>#REF!</v>
      </c>
      <c r="T4" s="523" t="e">
        <f t="shared" si="0"/>
        <v>#REF!</v>
      </c>
      <c r="U4" s="523" t="e">
        <f t="shared" si="0"/>
        <v>#REF!</v>
      </c>
      <c r="V4" s="523" t="e">
        <f t="shared" si="0"/>
        <v>#REF!</v>
      </c>
      <c r="W4" s="523" t="e">
        <f t="shared" si="0"/>
        <v>#REF!</v>
      </c>
      <c r="X4" s="523" t="e">
        <f t="shared" si="0"/>
        <v>#REF!</v>
      </c>
      <c r="Y4" s="523" t="e">
        <f t="shared" si="0"/>
        <v>#REF!</v>
      </c>
      <c r="Z4" s="523" t="e">
        <f t="shared" si="0"/>
        <v>#REF!</v>
      </c>
      <c r="AA4" s="523" t="e">
        <f t="shared" si="0"/>
        <v>#REF!</v>
      </c>
      <c r="AB4" s="523" t="e">
        <f t="shared" si="0"/>
        <v>#REF!</v>
      </c>
      <c r="AC4" s="523"/>
      <c r="AD4" s="507" t="s">
        <v>1146</v>
      </c>
    </row>
    <row r="5" spans="1:41" s="509" customFormat="1" ht="18" customHeight="1">
      <c r="A5" s="508">
        <f t="shared" ref="A5:A36" si="1">IF(H5&gt;0,1,)</f>
        <v>1</v>
      </c>
      <c r="B5" s="524" t="str">
        <f>+'6-3표준조사'!K4</f>
        <v>66-0</v>
      </c>
      <c r="C5" s="524" t="str">
        <f>+'6-3표준조사'!L4</f>
        <v>3-0</v>
      </c>
      <c r="D5" s="525" t="str">
        <f>+'6-3표준조사'!M4</f>
        <v>단양</v>
      </c>
      <c r="E5" s="525" t="str">
        <f>+'6-3표준조사'!N4</f>
        <v>영춘</v>
      </c>
      <c r="F5" s="525" t="str">
        <f>+'6-3표준조사'!O4</f>
        <v>사지원</v>
      </c>
      <c r="G5" s="525" t="str">
        <f>+'6-3표준조사'!V9</f>
        <v>산147</v>
      </c>
      <c r="H5" s="526">
        <f t="shared" ref="H5:H36" si="2">SUM(I5:L5)</f>
        <v>0.1</v>
      </c>
      <c r="I5" s="527">
        <f>IF('6-3표준조사'!$R$4="모두베기",'6-3표준조사'!$Y9,)</f>
        <v>0.1</v>
      </c>
      <c r="J5" s="527">
        <f>IF('6-3표준조사'!$R$4="줄베기",'6-3표준조사'!$Y9,)</f>
        <v>0</v>
      </c>
      <c r="K5" s="527">
        <f>IF('6-3표준조사'!$R$4="둘레베기",'6-3표준조사'!$Y9,)</f>
        <v>0</v>
      </c>
      <c r="L5" s="527">
        <f>IF('6-3표준조사'!$R$4="맹아제거",'6-3표준조사'!$Y9,)</f>
        <v>0</v>
      </c>
      <c r="M5" s="528">
        <f>ROUNDDOWN(H5*'5-2 내역'!$L$5,0)</f>
        <v>3311</v>
      </c>
      <c r="N5" s="529">
        <f>ROUNDDOWN(H5*'5-2 내역'!$J$5,0)</f>
        <v>87056</v>
      </c>
      <c r="O5" s="529">
        <f>ROUNDDOWN(N5*기본!$K$7/100,0)</f>
        <v>16018</v>
      </c>
      <c r="P5" s="529">
        <f>ROUNDDOWN(H5*'5-2 내역'!$N$5,0)</f>
        <v>1793</v>
      </c>
      <c r="Q5" s="529">
        <f>SUM(R5:W5)</f>
        <v>16770</v>
      </c>
      <c r="R5" s="528">
        <f>ROUNDDOWN((M5+N5)*기본!$K$13/100,0)</f>
        <v>1870</v>
      </c>
      <c r="S5" s="529">
        <f>ROUNDDOWN((N5+O5)*기본!$K$9/100,0)</f>
        <v>1185</v>
      </c>
      <c r="T5" s="529">
        <f>ROUNDDOWN((N5+O5)*기본!$K$8/100,0)</f>
        <v>6040</v>
      </c>
      <c r="U5" s="529">
        <f>IF(기본!$B$7&gt;30,ROUNDDOWN(N5*기본!$K$10/100,0),)</f>
        <v>3129</v>
      </c>
      <c r="V5" s="529">
        <f>IF(기본!$B$7&gt;30,ROUNDDOWN(U5*기본!$K$11/100,0),)</f>
        <v>411</v>
      </c>
      <c r="W5" s="529">
        <f>IF(기본!$B$7&gt;30,ROUNDDOWN(N5*기본!$K$12/100,0),)</f>
        <v>4135</v>
      </c>
      <c r="X5" s="529">
        <f>ROUNDDOWN((M5+N5+O5+P5)*기본!$K$16/100,0)</f>
        <v>8654</v>
      </c>
      <c r="Y5" s="529">
        <f>ROUNDDOWN((N5+O5+Q5+X5)*기본!$K$17/100,0)-AD5</f>
        <v>19274</v>
      </c>
      <c r="Z5" s="529">
        <f>+M5+N5+O5+P5+Q5+X5+Y5</f>
        <v>152876</v>
      </c>
      <c r="AA5" s="529">
        <f>ROUND(Z5*10%,0)</f>
        <v>15288</v>
      </c>
      <c r="AB5" s="529">
        <f>+AA5+Z5</f>
        <v>168164</v>
      </c>
      <c r="AC5" s="530"/>
      <c r="AD5" s="510">
        <v>0</v>
      </c>
    </row>
    <row r="6" spans="1:41" s="9" customFormat="1" ht="18" customHeight="1">
      <c r="A6" s="7">
        <f t="shared" si="1"/>
        <v>0</v>
      </c>
      <c r="B6" s="12">
        <f>IF($A6&gt;0,B5,)</f>
        <v>0</v>
      </c>
      <c r="C6" s="12">
        <f>IF($A6&gt;0,C5,)</f>
        <v>0</v>
      </c>
      <c r="D6" s="12">
        <f>IF($A6&gt;0,D5,)</f>
        <v>0</v>
      </c>
      <c r="E6" s="12">
        <f>IF($A6&gt;0,E5,)</f>
        <v>0</v>
      </c>
      <c r="F6" s="12">
        <f>IF($A6&gt;0,F5,)</f>
        <v>0</v>
      </c>
      <c r="G6" s="13">
        <f>+'6-3표준조사'!V10</f>
        <v>0</v>
      </c>
      <c r="H6" s="14">
        <f t="shared" si="2"/>
        <v>0</v>
      </c>
      <c r="I6" s="15">
        <f>IF('6-3표준조사'!$R$4="모두베기",'6-3표준조사'!$Y10,)</f>
        <v>0</v>
      </c>
      <c r="J6" s="15">
        <f>IF('6-3표준조사'!$R$4="줄베기",'6-3표준조사'!$Y10,)</f>
        <v>0</v>
      </c>
      <c r="K6" s="15">
        <f>IF('6-3표준조사'!$R$4="둘레베기",'6-3표준조사'!$Y10,)</f>
        <v>0</v>
      </c>
      <c r="L6" s="15">
        <f>IF('6-3표준조사'!$R$4="맹아제거",'6-3표준조사'!$Y10,)</f>
        <v>0</v>
      </c>
      <c r="M6" s="11">
        <f>ROUNDDOWN(H6*'5-2 내역'!$L$5,0)</f>
        <v>0</v>
      </c>
      <c r="N6" s="16">
        <f>ROUNDDOWN(H6*'5-2 내역'!$J$5,0)</f>
        <v>0</v>
      </c>
      <c r="O6" s="19">
        <f>ROUNDDOWN(N6*기본!$K$7/100,0)</f>
        <v>0</v>
      </c>
      <c r="P6" s="16">
        <f>ROUNDDOWN(H6*'5-2 내역'!$N$5,0)</f>
        <v>0</v>
      </c>
      <c r="Q6" s="16">
        <f t="shared" ref="Q6:Q12" si="3">SUM(R6:W6)</f>
        <v>0</v>
      </c>
      <c r="R6" s="18">
        <f>ROUNDDOWN((M6+N6)*기본!$K$13/100,0)</f>
        <v>0</v>
      </c>
      <c r="S6" s="19">
        <f>ROUNDDOWN((N6+O6)*기본!$K$9/100,0)</f>
        <v>0</v>
      </c>
      <c r="T6" s="19">
        <f>ROUNDDOWN((N6+O6)*기본!$K$8/100,0)</f>
        <v>0</v>
      </c>
      <c r="U6" s="19">
        <f>IF(기본!$B$7&gt;30,ROUNDDOWN(N6*기본!$K$10/100,0),)</f>
        <v>0</v>
      </c>
      <c r="V6" s="19">
        <f>IF(기본!$B$7&gt;30,ROUNDDOWN(U6*기본!$K$11/100,0),)</f>
        <v>0</v>
      </c>
      <c r="W6" s="19">
        <f>IF(기본!$B$7&gt;30,ROUNDDOWN(N6*기본!$K$12/100,0),)</f>
        <v>0</v>
      </c>
      <c r="X6" s="19">
        <f>ROUNDDOWN((M6+N6+O6+P6)*기본!$K$16/100,0)</f>
        <v>0</v>
      </c>
      <c r="Y6" s="19">
        <f>ROUNDDOWN((N6+O6+Q6+X6)*기본!$K$17/100,0)-AD6</f>
        <v>0</v>
      </c>
      <c r="Z6" s="16">
        <f t="shared" ref="Z6:Z68" si="4">+M6+N6+O6+P6+Q6+X6+Y6</f>
        <v>0</v>
      </c>
      <c r="AA6" s="16">
        <f t="shared" ref="AA6:AA68" si="5">ROUND(Z6*10%,0)</f>
        <v>0</v>
      </c>
      <c r="AB6" s="16">
        <f t="shared" ref="AB6:AB68" si="6">+AA6+Z6</f>
        <v>0</v>
      </c>
      <c r="AC6" s="17"/>
      <c r="AD6" s="134"/>
    </row>
    <row r="7" spans="1:41" s="9" customFormat="1" ht="18" customHeight="1">
      <c r="A7" s="7">
        <f t="shared" si="1"/>
        <v>0</v>
      </c>
      <c r="B7" s="12">
        <f t="shared" ref="B7:F12" si="7">IF($A7&gt;0,B6,)</f>
        <v>0</v>
      </c>
      <c r="C7" s="12">
        <f t="shared" si="7"/>
        <v>0</v>
      </c>
      <c r="D7" s="12">
        <f t="shared" si="7"/>
        <v>0</v>
      </c>
      <c r="E7" s="12">
        <f t="shared" si="7"/>
        <v>0</v>
      </c>
      <c r="F7" s="12">
        <f t="shared" si="7"/>
        <v>0</v>
      </c>
      <c r="G7" s="13">
        <f>+'6-3표준조사'!V11</f>
        <v>0</v>
      </c>
      <c r="H7" s="14">
        <f t="shared" si="2"/>
        <v>0</v>
      </c>
      <c r="I7" s="15">
        <f>IF('6-3표준조사'!$R$4="모두베기",'6-3표준조사'!$Y11,)</f>
        <v>0</v>
      </c>
      <c r="J7" s="15">
        <f>IF('6-3표준조사'!$R$4="줄베기",'6-3표준조사'!$Y11,)</f>
        <v>0</v>
      </c>
      <c r="K7" s="15">
        <f>IF('6-3표준조사'!$R$4="둘레베기",'6-3표준조사'!$Y11,)</f>
        <v>0</v>
      </c>
      <c r="L7" s="15">
        <f>IF('6-3표준조사'!$R$4="맹아제거",'6-3표준조사'!$Y11,)</f>
        <v>0</v>
      </c>
      <c r="M7" s="11">
        <f>ROUNDDOWN(H7*'5-2 내역'!$L$5,0)</f>
        <v>0</v>
      </c>
      <c r="N7" s="16">
        <f>ROUNDDOWN(H7*'5-2 내역'!$J$5,0)</f>
        <v>0</v>
      </c>
      <c r="O7" s="19">
        <f>ROUNDDOWN(N7*기본!$K$7/100,0)</f>
        <v>0</v>
      </c>
      <c r="P7" s="16">
        <f>ROUNDDOWN(H7*'5-2 내역'!$N$5,0)</f>
        <v>0</v>
      </c>
      <c r="Q7" s="16">
        <f t="shared" si="3"/>
        <v>0</v>
      </c>
      <c r="R7" s="18">
        <f>ROUNDDOWN((M7+N7)*기본!$K$13/100,0)</f>
        <v>0</v>
      </c>
      <c r="S7" s="19">
        <f>ROUNDDOWN((N7+O7)*기본!$K$9/100,0)</f>
        <v>0</v>
      </c>
      <c r="T7" s="19">
        <f>ROUNDDOWN((N7+O7)*기본!$K$8/100,0)</f>
        <v>0</v>
      </c>
      <c r="U7" s="19">
        <f>IF(기본!$B$7&gt;30,ROUNDDOWN(N7*기본!$K$10/100,0),)</f>
        <v>0</v>
      </c>
      <c r="V7" s="19">
        <f>IF(기본!$B$7&gt;30,ROUNDDOWN(U7*기본!$K$11/100,0),)</f>
        <v>0</v>
      </c>
      <c r="W7" s="19">
        <f>IF(기본!$B$7&gt;30,ROUNDDOWN(N7*기본!$K$12/100,0),)</f>
        <v>0</v>
      </c>
      <c r="X7" s="19">
        <f>ROUNDDOWN((M7+N7+O7+P7)*기본!$K$16/100,0)</f>
        <v>0</v>
      </c>
      <c r="Y7" s="19">
        <f>ROUNDDOWN((N7+O7+Q7+X7)*기본!$K$17/100,0)-AD7</f>
        <v>0</v>
      </c>
      <c r="Z7" s="16">
        <f t="shared" si="4"/>
        <v>0</v>
      </c>
      <c r="AA7" s="16">
        <f t="shared" si="5"/>
        <v>0</v>
      </c>
      <c r="AB7" s="16">
        <f t="shared" si="6"/>
        <v>0</v>
      </c>
      <c r="AC7" s="17"/>
      <c r="AD7" s="134"/>
    </row>
    <row r="8" spans="1:41" s="8" customFormat="1" ht="18" customHeight="1">
      <c r="A8" s="7">
        <f t="shared" si="1"/>
        <v>0</v>
      </c>
      <c r="B8" s="12">
        <f t="shared" si="7"/>
        <v>0</v>
      </c>
      <c r="C8" s="12">
        <f t="shared" si="7"/>
        <v>0</v>
      </c>
      <c r="D8" s="12">
        <f t="shared" si="7"/>
        <v>0</v>
      </c>
      <c r="E8" s="12">
        <f t="shared" si="7"/>
        <v>0</v>
      </c>
      <c r="F8" s="12">
        <f t="shared" si="7"/>
        <v>0</v>
      </c>
      <c r="G8" s="13">
        <f>+'6-3표준조사'!V12</f>
        <v>0</v>
      </c>
      <c r="H8" s="14">
        <f t="shared" si="2"/>
        <v>0</v>
      </c>
      <c r="I8" s="15">
        <f>IF('6-3표준조사'!$R$4="모두베기",'6-3표준조사'!$Y12,)</f>
        <v>0</v>
      </c>
      <c r="J8" s="15">
        <f>IF('6-3표준조사'!$R$4="줄베기",'6-3표준조사'!$Y12,)</f>
        <v>0</v>
      </c>
      <c r="K8" s="15">
        <f>IF('6-3표준조사'!$R$4="둘레베기",'6-3표준조사'!$Y12,)</f>
        <v>0</v>
      </c>
      <c r="L8" s="15">
        <f>IF('6-3표준조사'!$R$4="맹아제거",'6-3표준조사'!$Y12,)</f>
        <v>0</v>
      </c>
      <c r="M8" s="11">
        <f>ROUNDDOWN(H8*'5-2 내역'!$L$5,0)</f>
        <v>0</v>
      </c>
      <c r="N8" s="16">
        <f>ROUNDDOWN(H8*'5-2 내역'!$J$5,0)</f>
        <v>0</v>
      </c>
      <c r="O8" s="19">
        <f>ROUNDDOWN(N8*기본!$K$7/100,0)</f>
        <v>0</v>
      </c>
      <c r="P8" s="16">
        <f>ROUNDDOWN(H8*'5-2 내역'!$N$5,0)</f>
        <v>0</v>
      </c>
      <c r="Q8" s="16">
        <f t="shared" si="3"/>
        <v>0</v>
      </c>
      <c r="R8" s="18">
        <f>ROUNDDOWN((M8+N8)*기본!$K$13/100,0)</f>
        <v>0</v>
      </c>
      <c r="S8" s="19">
        <f>ROUNDDOWN((N8+O8)*기본!$K$9/100,0)</f>
        <v>0</v>
      </c>
      <c r="T8" s="19">
        <f>ROUNDDOWN((N8+O8)*기본!$K$8/100,0)</f>
        <v>0</v>
      </c>
      <c r="U8" s="19">
        <f>IF(기본!$B$7&gt;30,ROUNDDOWN(N8*기본!$K$10/100,0),)</f>
        <v>0</v>
      </c>
      <c r="V8" s="19">
        <f>IF(기본!$B$7&gt;30,ROUNDDOWN(U8*기본!$K$11/100,0),)</f>
        <v>0</v>
      </c>
      <c r="W8" s="19">
        <f>IF(기본!$B$7&gt;30,ROUNDDOWN(N8*기본!$K$12/100,0),)</f>
        <v>0</v>
      </c>
      <c r="X8" s="19">
        <f>ROUNDDOWN((M8+N8+O8+P8)*기본!$K$16/100,0)</f>
        <v>0</v>
      </c>
      <c r="Y8" s="19">
        <f>ROUNDDOWN((N8+O8+Q8+X8)*기본!$K$17/100,0)-AD8</f>
        <v>0</v>
      </c>
      <c r="Z8" s="16">
        <f t="shared" si="4"/>
        <v>0</v>
      </c>
      <c r="AA8" s="16">
        <f t="shared" si="5"/>
        <v>0</v>
      </c>
      <c r="AB8" s="16">
        <f t="shared" si="6"/>
        <v>0</v>
      </c>
      <c r="AC8" s="11"/>
      <c r="AD8" s="134"/>
    </row>
    <row r="9" spans="1:41" s="8" customFormat="1" ht="18" customHeight="1">
      <c r="A9" s="7">
        <f t="shared" si="1"/>
        <v>0</v>
      </c>
      <c r="B9" s="12">
        <f t="shared" si="7"/>
        <v>0</v>
      </c>
      <c r="C9" s="12">
        <f t="shared" si="7"/>
        <v>0</v>
      </c>
      <c r="D9" s="12">
        <f t="shared" si="7"/>
        <v>0</v>
      </c>
      <c r="E9" s="12">
        <f t="shared" si="7"/>
        <v>0</v>
      </c>
      <c r="F9" s="12">
        <f t="shared" si="7"/>
        <v>0</v>
      </c>
      <c r="G9" s="13">
        <f>+'6-3표준조사'!V13</f>
        <v>0</v>
      </c>
      <c r="H9" s="14">
        <f t="shared" si="2"/>
        <v>0</v>
      </c>
      <c r="I9" s="15">
        <f>IF('6-3표준조사'!$R$4="모두베기",'6-3표준조사'!$Y13,)</f>
        <v>0</v>
      </c>
      <c r="J9" s="15">
        <f>IF('6-3표준조사'!$R$4="줄베기",'6-3표준조사'!$Y13,)</f>
        <v>0</v>
      </c>
      <c r="K9" s="15">
        <f>IF('6-3표준조사'!$R$4="둘레베기",'6-3표준조사'!$Y13,)</f>
        <v>0</v>
      </c>
      <c r="L9" s="15">
        <f>IF('6-3표준조사'!$R$4="맹아제거",'6-3표준조사'!$Y13,)</f>
        <v>0</v>
      </c>
      <c r="M9" s="11">
        <f>ROUNDDOWN(H9*'5-2 내역'!$L$5,0)</f>
        <v>0</v>
      </c>
      <c r="N9" s="16">
        <f>ROUNDDOWN(H9*'5-2 내역'!$J$5,0)</f>
        <v>0</v>
      </c>
      <c r="O9" s="19">
        <f>ROUNDDOWN(N9*기본!$K$7/100,0)</f>
        <v>0</v>
      </c>
      <c r="P9" s="16">
        <f>ROUNDDOWN(H9*'5-2 내역'!$N$5,0)</f>
        <v>0</v>
      </c>
      <c r="Q9" s="16">
        <f t="shared" si="3"/>
        <v>0</v>
      </c>
      <c r="R9" s="18">
        <f>ROUNDDOWN((M9+N9)*기본!$K$13/100,0)</f>
        <v>0</v>
      </c>
      <c r="S9" s="19">
        <f>ROUNDDOWN((N9+O9)*기본!$K$9/100,0)</f>
        <v>0</v>
      </c>
      <c r="T9" s="19">
        <f>ROUNDDOWN((N9+O9)*기본!$K$8/100,0)</f>
        <v>0</v>
      </c>
      <c r="U9" s="19">
        <f>IF(기본!$B$7&gt;30,ROUNDDOWN(N9*기본!$K$10/100,0),)</f>
        <v>0</v>
      </c>
      <c r="V9" s="19">
        <f>IF(기본!$B$7&gt;30,ROUNDDOWN(U9*기본!$K$11/100,0),)</f>
        <v>0</v>
      </c>
      <c r="W9" s="19">
        <f>IF(기본!$B$7&gt;30,ROUNDDOWN(N9*기본!$K$12/100,0),)</f>
        <v>0</v>
      </c>
      <c r="X9" s="19">
        <f>ROUNDDOWN((M9+N9+O9+P9)*기본!$K$16/100,0)</f>
        <v>0</v>
      </c>
      <c r="Y9" s="19">
        <f>ROUNDDOWN((N9+O9+Q9+X9)*기본!$K$17/100,0)-AD9</f>
        <v>0</v>
      </c>
      <c r="Z9" s="16">
        <f t="shared" si="4"/>
        <v>0</v>
      </c>
      <c r="AA9" s="16">
        <f t="shared" si="5"/>
        <v>0</v>
      </c>
      <c r="AB9" s="16">
        <f t="shared" si="6"/>
        <v>0</v>
      </c>
      <c r="AC9" s="11"/>
      <c r="AD9" s="134"/>
    </row>
    <row r="10" spans="1:41" s="8" customFormat="1" ht="18" customHeight="1">
      <c r="A10" s="7">
        <f t="shared" si="1"/>
        <v>0</v>
      </c>
      <c r="B10" s="12">
        <f t="shared" si="7"/>
        <v>0</v>
      </c>
      <c r="C10" s="12">
        <f t="shared" si="7"/>
        <v>0</v>
      </c>
      <c r="D10" s="12">
        <f t="shared" si="7"/>
        <v>0</v>
      </c>
      <c r="E10" s="12">
        <f t="shared" si="7"/>
        <v>0</v>
      </c>
      <c r="F10" s="12">
        <f t="shared" si="7"/>
        <v>0</v>
      </c>
      <c r="G10" s="13">
        <f>+'6-3표준조사'!V14</f>
        <v>0</v>
      </c>
      <c r="H10" s="14">
        <f t="shared" si="2"/>
        <v>0</v>
      </c>
      <c r="I10" s="15">
        <f>IF('6-3표준조사'!$R$4="모두베기",'6-3표준조사'!$Y14,)</f>
        <v>0</v>
      </c>
      <c r="J10" s="15">
        <f>IF('6-3표준조사'!$R$4="줄베기",'6-3표준조사'!$Y14,)</f>
        <v>0</v>
      </c>
      <c r="K10" s="15">
        <f>IF('6-3표준조사'!$R$4="둘레베기",'6-3표준조사'!$Y14,)</f>
        <v>0</v>
      </c>
      <c r="L10" s="15">
        <f>IF('6-3표준조사'!$R$4="맹아제거",'6-3표준조사'!$Y14,)</f>
        <v>0</v>
      </c>
      <c r="M10" s="11">
        <f>ROUNDDOWN(H10*'5-2 내역'!$L$5,0)</f>
        <v>0</v>
      </c>
      <c r="N10" s="16">
        <f>ROUNDDOWN(H10*'5-2 내역'!$J$5,0)</f>
        <v>0</v>
      </c>
      <c r="O10" s="19">
        <f>ROUNDDOWN(N10*기본!$K$7/100,0)</f>
        <v>0</v>
      </c>
      <c r="P10" s="16">
        <f>ROUNDDOWN(H10*'5-2 내역'!$N$5,0)</f>
        <v>0</v>
      </c>
      <c r="Q10" s="16">
        <f t="shared" si="3"/>
        <v>0</v>
      </c>
      <c r="R10" s="18">
        <f>ROUNDDOWN((M10+N10)*기본!$K$13/100,0)</f>
        <v>0</v>
      </c>
      <c r="S10" s="19">
        <f>ROUNDDOWN((N10+O10)*기본!$K$9/100,0)</f>
        <v>0</v>
      </c>
      <c r="T10" s="19">
        <f>ROUNDDOWN((N10+O10)*기본!$K$8/100,0)</f>
        <v>0</v>
      </c>
      <c r="U10" s="19">
        <f>IF(기본!$B$7&gt;30,ROUNDDOWN(N10*기본!$K$10/100,0),)</f>
        <v>0</v>
      </c>
      <c r="V10" s="19">
        <f>IF(기본!$B$7&gt;30,ROUNDDOWN(U10*기본!$K$11/100,0),)</f>
        <v>0</v>
      </c>
      <c r="W10" s="19">
        <f>IF(기본!$B$7&gt;30,ROUNDDOWN(N10*기본!$K$12/100,0),)</f>
        <v>0</v>
      </c>
      <c r="X10" s="19">
        <f>ROUNDDOWN((M10+N10+O10+P10)*기본!$K$16/100,0)</f>
        <v>0</v>
      </c>
      <c r="Y10" s="19">
        <f>ROUNDDOWN((N10+O10+Q10+X10)*기본!$K$17/100,0)-AD10</f>
        <v>0</v>
      </c>
      <c r="Z10" s="16">
        <f t="shared" si="4"/>
        <v>0</v>
      </c>
      <c r="AA10" s="16">
        <f t="shared" si="5"/>
        <v>0</v>
      </c>
      <c r="AB10" s="16">
        <f t="shared" si="6"/>
        <v>0</v>
      </c>
      <c r="AC10" s="11"/>
      <c r="AD10" s="134"/>
    </row>
    <row r="11" spans="1:41" s="8" customFormat="1" ht="18" customHeight="1">
      <c r="A11" s="7">
        <f t="shared" si="1"/>
        <v>0</v>
      </c>
      <c r="B11" s="12">
        <f t="shared" si="7"/>
        <v>0</v>
      </c>
      <c r="C11" s="12">
        <f t="shared" si="7"/>
        <v>0</v>
      </c>
      <c r="D11" s="12">
        <f t="shared" si="7"/>
        <v>0</v>
      </c>
      <c r="E11" s="12">
        <f t="shared" si="7"/>
        <v>0</v>
      </c>
      <c r="F11" s="12">
        <f t="shared" si="7"/>
        <v>0</v>
      </c>
      <c r="G11" s="13">
        <f>+'6-3표준조사'!V15</f>
        <v>0</v>
      </c>
      <c r="H11" s="14">
        <f t="shared" si="2"/>
        <v>0</v>
      </c>
      <c r="I11" s="15">
        <f>IF('6-3표준조사'!$R$4="모두베기",'6-3표준조사'!$Y15,)</f>
        <v>0</v>
      </c>
      <c r="J11" s="15">
        <f>IF('6-3표준조사'!$R$4="줄베기",'6-3표준조사'!$Y15,)</f>
        <v>0</v>
      </c>
      <c r="K11" s="15">
        <f>IF('6-3표준조사'!$R$4="둘레베기",'6-3표준조사'!$Y15,)</f>
        <v>0</v>
      </c>
      <c r="L11" s="15">
        <f>IF('6-3표준조사'!$R$4="맹아제거",'6-3표준조사'!$Y15,)</f>
        <v>0</v>
      </c>
      <c r="M11" s="11">
        <f>ROUNDDOWN(H11*'5-2 내역'!$L$5,0)</f>
        <v>0</v>
      </c>
      <c r="N11" s="16">
        <f>ROUNDDOWN(H11*'5-2 내역'!$J$5,0)</f>
        <v>0</v>
      </c>
      <c r="O11" s="19">
        <f>ROUNDDOWN(N11*기본!$K$7/100,0)</f>
        <v>0</v>
      </c>
      <c r="P11" s="16">
        <f>ROUNDDOWN(H11*'5-2 내역'!$N$5,0)</f>
        <v>0</v>
      </c>
      <c r="Q11" s="16">
        <f t="shared" si="3"/>
        <v>0</v>
      </c>
      <c r="R11" s="18">
        <f>ROUNDDOWN((M11+N11)*기본!$K$13/100,0)</f>
        <v>0</v>
      </c>
      <c r="S11" s="19">
        <f>ROUNDDOWN((N11+O11)*기본!$K$9/100,0)</f>
        <v>0</v>
      </c>
      <c r="T11" s="19">
        <f>ROUNDDOWN((N11+O11)*기본!$K$8/100,0)</f>
        <v>0</v>
      </c>
      <c r="U11" s="19">
        <f>IF(기본!$B$7&gt;30,ROUNDDOWN(N11*기본!$K$10/100,0),)</f>
        <v>0</v>
      </c>
      <c r="V11" s="19">
        <f>IF(기본!$B$7&gt;30,ROUNDDOWN(U11*기본!$K$11/100,0),)</f>
        <v>0</v>
      </c>
      <c r="W11" s="19">
        <f>IF(기본!$B$7&gt;30,ROUNDDOWN(N11*기본!$K$12/100,0),)</f>
        <v>0</v>
      </c>
      <c r="X11" s="19">
        <f>ROUNDDOWN((M11+N11+O11+P11)*기본!$K$16/100,0)</f>
        <v>0</v>
      </c>
      <c r="Y11" s="19">
        <f>ROUNDDOWN((N11+O11+Q11+X11)*기본!$K$17/100,0)-AD11</f>
        <v>0</v>
      </c>
      <c r="Z11" s="16">
        <f t="shared" si="4"/>
        <v>0</v>
      </c>
      <c r="AA11" s="16">
        <f t="shared" si="5"/>
        <v>0</v>
      </c>
      <c r="AB11" s="16">
        <f t="shared" si="6"/>
        <v>0</v>
      </c>
      <c r="AC11" s="11"/>
      <c r="AD11" s="134"/>
    </row>
    <row r="12" spans="1:41" s="8" customFormat="1" ht="18" customHeight="1">
      <c r="A12" s="7">
        <f t="shared" si="1"/>
        <v>0</v>
      </c>
      <c r="B12" s="12">
        <f t="shared" si="7"/>
        <v>0</v>
      </c>
      <c r="C12" s="12">
        <f t="shared" si="7"/>
        <v>0</v>
      </c>
      <c r="D12" s="12">
        <f t="shared" si="7"/>
        <v>0</v>
      </c>
      <c r="E12" s="12">
        <f t="shared" si="7"/>
        <v>0</v>
      </c>
      <c r="F12" s="12">
        <f t="shared" si="7"/>
        <v>0</v>
      </c>
      <c r="G12" s="13">
        <f>+'6-3표준조사'!V16</f>
        <v>0</v>
      </c>
      <c r="H12" s="14">
        <f t="shared" si="2"/>
        <v>0</v>
      </c>
      <c r="I12" s="15">
        <f>IF('6-3표준조사'!$R$4="모두베기",'6-3표준조사'!$Y16,)</f>
        <v>0</v>
      </c>
      <c r="J12" s="15">
        <f>IF('6-3표준조사'!$R$4="줄베기",'6-3표준조사'!$Y16,)</f>
        <v>0</v>
      </c>
      <c r="K12" s="15">
        <f>IF('6-3표준조사'!$R$4="둘레베기",'6-3표준조사'!$Y16,)</f>
        <v>0</v>
      </c>
      <c r="L12" s="15">
        <f>IF('6-3표준조사'!$R$4="맹아제거",'6-3표준조사'!$Y16,)</f>
        <v>0</v>
      </c>
      <c r="M12" s="11">
        <f>ROUNDDOWN(H12*'5-2 내역'!$L$5,0)</f>
        <v>0</v>
      </c>
      <c r="N12" s="16">
        <f>ROUNDDOWN(H12*'5-2 내역'!$J$5,0)</f>
        <v>0</v>
      </c>
      <c r="O12" s="19">
        <f>ROUNDDOWN(N12*기본!$K$7/100,0)</f>
        <v>0</v>
      </c>
      <c r="P12" s="16">
        <f>ROUNDDOWN(H12*'5-2 내역'!$N$5,0)</f>
        <v>0</v>
      </c>
      <c r="Q12" s="16">
        <f t="shared" si="3"/>
        <v>0</v>
      </c>
      <c r="R12" s="18">
        <f>ROUNDDOWN((M12+N12)*기본!$K$13/100,0)</f>
        <v>0</v>
      </c>
      <c r="S12" s="19">
        <f>ROUNDDOWN((N12+O12)*기본!$K$9/100,0)</f>
        <v>0</v>
      </c>
      <c r="T12" s="19">
        <f>ROUNDDOWN((N12+O12)*기본!$K$8/100,0)</f>
        <v>0</v>
      </c>
      <c r="U12" s="19">
        <f>IF(기본!$B$7&gt;30,ROUNDDOWN(N12*기본!$K$10/100,0),)</f>
        <v>0</v>
      </c>
      <c r="V12" s="19">
        <f>IF(기본!$B$7&gt;30,ROUNDDOWN(U12*기본!$K$11/100,0),)</f>
        <v>0</v>
      </c>
      <c r="W12" s="19">
        <f>IF(기본!$B$7&gt;30,ROUNDDOWN(N12*기본!$K$12/100,0),)</f>
        <v>0</v>
      </c>
      <c r="X12" s="19">
        <f>ROUNDDOWN((M12+N12+O12+P12)*기본!$K$16/100,0)</f>
        <v>0</v>
      </c>
      <c r="Y12" s="19">
        <f>ROUNDDOWN((N12+O12+Q12+X12)*기본!$K$17/100,0)-AD12</f>
        <v>0</v>
      </c>
      <c r="Z12" s="16">
        <f t="shared" si="4"/>
        <v>0</v>
      </c>
      <c r="AA12" s="16">
        <f t="shared" si="5"/>
        <v>0</v>
      </c>
      <c r="AB12" s="16">
        <f t="shared" si="6"/>
        <v>0</v>
      </c>
      <c r="AC12" s="11"/>
      <c r="AD12" s="134"/>
    </row>
    <row r="13" spans="1:41" s="509" customFormat="1" ht="18" customHeight="1">
      <c r="A13" s="508">
        <f t="shared" si="1"/>
        <v>1</v>
      </c>
      <c r="B13" s="531" t="str">
        <f>+'6-3표준조사'!K79</f>
        <v>8-0</v>
      </c>
      <c r="C13" s="531" t="str">
        <f>+'6-3표준조사'!L79</f>
        <v>9-0</v>
      </c>
      <c r="D13" s="531" t="str">
        <f>+'6-3표준조사'!M79</f>
        <v>제천</v>
      </c>
      <c r="E13" s="531" t="str">
        <f>+'6-3표준조사'!N79</f>
        <v>봉양</v>
      </c>
      <c r="F13" s="531" t="str">
        <f>+'6-3표준조사'!O79</f>
        <v>구학</v>
      </c>
      <c r="G13" s="531" t="str">
        <f>+'6-3표준조사'!V84</f>
        <v>산5-4</v>
      </c>
      <c r="H13" s="532">
        <f t="shared" si="2"/>
        <v>2.2000000000000002</v>
      </c>
      <c r="I13" s="533">
        <f>IF('6-3표준조사'!$R$79="모두베기",'6-3표준조사'!$Y84,)</f>
        <v>2.2000000000000002</v>
      </c>
      <c r="J13" s="533">
        <f>IF('6-3표준조사'!$R$79="줄베기",'6-3표준조사'!$Y84,)</f>
        <v>0</v>
      </c>
      <c r="K13" s="533">
        <f>IF('6-3표준조사'!$R$79="둘레베기",'6-3표준조사'!$Y84,)</f>
        <v>0</v>
      </c>
      <c r="L13" s="533">
        <f>IF('6-3표준조사'!$R$79="맹아제거",'6-3표준조사'!$Y84,)</f>
        <v>0</v>
      </c>
      <c r="M13" s="534">
        <f>ROUNDDOWN(H13*'5-2 내역'!$L$7,0)</f>
        <v>72842</v>
      </c>
      <c r="N13" s="535">
        <f>ROUNDDOWN(H13*'5-2 내역'!$J$7,0)</f>
        <v>1828195</v>
      </c>
      <c r="O13" s="529">
        <f>ROUNDDOWN(N13*기본!$K$7/100,0)</f>
        <v>336387</v>
      </c>
      <c r="P13" s="535">
        <f>ROUNDDOWN(H13*'5-2 내역'!$N$7,0)</f>
        <v>39454</v>
      </c>
      <c r="Q13" s="535">
        <f>SUM(R13:W13)</f>
        <v>352285</v>
      </c>
      <c r="R13" s="528">
        <f>ROUNDDOWN((M13+N13)*기본!$K$13/100,0)</f>
        <v>39351</v>
      </c>
      <c r="S13" s="529">
        <f>ROUNDDOWN((N13+O13)*기본!$K$9/100,0)</f>
        <v>24892</v>
      </c>
      <c r="T13" s="529">
        <f>ROUNDDOWN((N13+O13)*기본!$K$8/100,0)</f>
        <v>126844</v>
      </c>
      <c r="U13" s="529">
        <f>IF(기본!$B$7&gt;30,ROUNDDOWN(N13*기본!$K$10/100,0),)</f>
        <v>65723</v>
      </c>
      <c r="V13" s="529">
        <f>IF(기본!$B$7&gt;30,ROUNDDOWN(U13*기본!$K$11/100,0),)</f>
        <v>8636</v>
      </c>
      <c r="W13" s="529">
        <f>IF(기본!$B$7&gt;30,ROUNDDOWN(N13*기본!$K$12/100,0),)</f>
        <v>86839</v>
      </c>
      <c r="X13" s="529">
        <f>ROUNDDOWN((M13+N13+O13+P13)*기본!$K$16/100,0)</f>
        <v>182150</v>
      </c>
      <c r="Y13" s="529">
        <f>ROUNDDOWN((N13+O13+Q13+X13)*기본!$K$17/100,0)-AD13</f>
        <v>404852</v>
      </c>
      <c r="Z13" s="535">
        <f t="shared" si="4"/>
        <v>3216165</v>
      </c>
      <c r="AA13" s="535">
        <f t="shared" si="5"/>
        <v>321617</v>
      </c>
      <c r="AB13" s="535">
        <f t="shared" si="6"/>
        <v>3537782</v>
      </c>
      <c r="AC13" s="536"/>
      <c r="AD13" s="510"/>
    </row>
    <row r="14" spans="1:41" s="9" customFormat="1" ht="18" customHeight="1">
      <c r="A14" s="7">
        <f t="shared" si="1"/>
        <v>0</v>
      </c>
      <c r="B14" s="12">
        <f t="shared" ref="B14:E20" si="8">IF($A14&gt;0,B13,)</f>
        <v>0</v>
      </c>
      <c r="C14" s="12">
        <f t="shared" si="8"/>
        <v>0</v>
      </c>
      <c r="D14" s="12">
        <f t="shared" si="8"/>
        <v>0</v>
      </c>
      <c r="E14" s="12">
        <f t="shared" si="8"/>
        <v>0</v>
      </c>
      <c r="F14" s="12">
        <f t="shared" ref="F14:F20" si="9">IF($A14&gt;0,F13,)</f>
        <v>0</v>
      </c>
      <c r="G14" s="12">
        <f>+'6-3표준조사'!V85</f>
        <v>0</v>
      </c>
      <c r="H14" s="14">
        <f t="shared" si="2"/>
        <v>0</v>
      </c>
      <c r="I14" s="15">
        <f>IF('6-3표준조사'!$R$79="모두베기",'6-3표준조사'!$Y85,)</f>
        <v>0</v>
      </c>
      <c r="J14" s="15">
        <f>IF('6-3표준조사'!$R$79="줄베기",'6-3표준조사'!$Y85,)</f>
        <v>0</v>
      </c>
      <c r="K14" s="15">
        <f>IF('6-3표준조사'!$R$79="둘레베기",'6-3표준조사'!$Y85,)</f>
        <v>0</v>
      </c>
      <c r="L14" s="15">
        <f>IF('6-3표준조사'!$R$79="맹아제거",'6-3표준조사'!$Y85,)</f>
        <v>0</v>
      </c>
      <c r="M14" s="11">
        <f>ROUNDDOWN(H14*'5-2 내역'!$L$7,0)</f>
        <v>0</v>
      </c>
      <c r="N14" s="16">
        <f>ROUNDDOWN(H14*'5-2 내역'!$J$7,0)</f>
        <v>0</v>
      </c>
      <c r="O14" s="19">
        <f>ROUNDDOWN(N14*기본!$K$7/100,0)</f>
        <v>0</v>
      </c>
      <c r="P14" s="16">
        <f>ROUNDDOWN(H14*'5-2 내역'!$N$7,0)</f>
        <v>0</v>
      </c>
      <c r="Q14" s="16">
        <f t="shared" ref="Q14:Q68" si="10">SUM(R14:W14)</f>
        <v>0</v>
      </c>
      <c r="R14" s="18">
        <f>ROUNDDOWN((M14+N14)*기본!$K$13/100,0)</f>
        <v>0</v>
      </c>
      <c r="S14" s="19">
        <f>ROUNDDOWN((N14+O14)*기본!$K$9/100,0)</f>
        <v>0</v>
      </c>
      <c r="T14" s="19">
        <f>ROUNDDOWN((N14+O14)*기본!$K$8/100,0)</f>
        <v>0</v>
      </c>
      <c r="U14" s="19">
        <f>IF(기본!$B$7&gt;30,ROUNDDOWN(N14*기본!$K$10/100,0),)</f>
        <v>0</v>
      </c>
      <c r="V14" s="19">
        <f>IF(기본!$B$7&gt;30,ROUNDDOWN(U14*기본!$K$11/100,0),)</f>
        <v>0</v>
      </c>
      <c r="W14" s="19">
        <f>IF(기본!$B$7&gt;30,ROUNDDOWN(N14*기본!$K$12/100,0),)</f>
        <v>0</v>
      </c>
      <c r="X14" s="19">
        <f>ROUNDDOWN((M14+N14+O14+P14)*기본!$K$16/100,0)</f>
        <v>0</v>
      </c>
      <c r="Y14" s="19">
        <f>ROUNDDOWN((N14+O14+Q14+X14)*기본!$K$17/100,0)-AD14</f>
        <v>0</v>
      </c>
      <c r="Z14" s="16">
        <f t="shared" si="4"/>
        <v>0</v>
      </c>
      <c r="AA14" s="16">
        <f t="shared" si="5"/>
        <v>0</v>
      </c>
      <c r="AB14" s="16">
        <f t="shared" si="6"/>
        <v>0</v>
      </c>
      <c r="AC14" s="17"/>
      <c r="AD14" s="134"/>
    </row>
    <row r="15" spans="1:41" s="9" customFormat="1" ht="18" customHeight="1">
      <c r="A15" s="7">
        <f t="shared" si="1"/>
        <v>0</v>
      </c>
      <c r="B15" s="12">
        <f t="shared" si="8"/>
        <v>0</v>
      </c>
      <c r="C15" s="12">
        <f t="shared" si="8"/>
        <v>0</v>
      </c>
      <c r="D15" s="12">
        <f t="shared" si="8"/>
        <v>0</v>
      </c>
      <c r="E15" s="12">
        <f t="shared" si="8"/>
        <v>0</v>
      </c>
      <c r="F15" s="12">
        <f t="shared" si="9"/>
        <v>0</v>
      </c>
      <c r="G15" s="12">
        <f>+'6-3표준조사'!V86</f>
        <v>0</v>
      </c>
      <c r="H15" s="14">
        <f t="shared" si="2"/>
        <v>0</v>
      </c>
      <c r="I15" s="15">
        <f>IF('6-3표준조사'!$R$79="모두베기",'6-3표준조사'!$Y86,)</f>
        <v>0</v>
      </c>
      <c r="J15" s="15">
        <f>IF('6-3표준조사'!$R$79="줄베기",'6-3표준조사'!$Y86,)</f>
        <v>0</v>
      </c>
      <c r="K15" s="15">
        <f>IF('6-3표준조사'!$R$79="둘레베기",'6-3표준조사'!$Y86,)</f>
        <v>0</v>
      </c>
      <c r="L15" s="15">
        <f>IF('6-3표준조사'!$R$79="맹아제거",'6-3표준조사'!$Y86,)</f>
        <v>0</v>
      </c>
      <c r="M15" s="11">
        <f>ROUNDDOWN(H15*'5-2 내역'!$L$7,0)</f>
        <v>0</v>
      </c>
      <c r="N15" s="16">
        <f>ROUNDDOWN(H15*'5-2 내역'!$J$7,0)</f>
        <v>0</v>
      </c>
      <c r="O15" s="19">
        <f>ROUNDDOWN(N15*기본!$K$7/100,0)</f>
        <v>0</v>
      </c>
      <c r="P15" s="16">
        <f>ROUNDDOWN(H15*'5-2 내역'!$N$7,0)</f>
        <v>0</v>
      </c>
      <c r="Q15" s="16">
        <f t="shared" si="10"/>
        <v>0</v>
      </c>
      <c r="R15" s="18">
        <f>ROUNDDOWN((M15+N15)*기본!$K$13/100,0)</f>
        <v>0</v>
      </c>
      <c r="S15" s="19">
        <f>ROUNDDOWN((N15+O15)*기본!$K$9/100,0)</f>
        <v>0</v>
      </c>
      <c r="T15" s="19">
        <f>ROUNDDOWN((N15+O15)*기본!$K$8/100,0)</f>
        <v>0</v>
      </c>
      <c r="U15" s="19">
        <f>IF(기본!$B$7&gt;30,ROUNDDOWN(N15*기본!$K$10/100,0),)</f>
        <v>0</v>
      </c>
      <c r="V15" s="19">
        <f>IF(기본!$B$7&gt;30,ROUNDDOWN(U15*기본!$K$11/100,0),)</f>
        <v>0</v>
      </c>
      <c r="W15" s="19">
        <f>IF(기본!$B$7&gt;30,ROUNDDOWN(N15*기본!$K$12/100,0),)</f>
        <v>0</v>
      </c>
      <c r="X15" s="19">
        <f>ROUNDDOWN((M15+N15+O15+P15)*기본!$K$16/100,0)</f>
        <v>0</v>
      </c>
      <c r="Y15" s="19">
        <f>ROUNDDOWN((N15+O15+Q15+X15)*기본!$K$17/100,0)-AD15</f>
        <v>0</v>
      </c>
      <c r="Z15" s="16">
        <f t="shared" si="4"/>
        <v>0</v>
      </c>
      <c r="AA15" s="16">
        <f t="shared" si="5"/>
        <v>0</v>
      </c>
      <c r="AB15" s="16">
        <f t="shared" si="6"/>
        <v>0</v>
      </c>
      <c r="AC15" s="17"/>
      <c r="AD15" s="134"/>
    </row>
    <row r="16" spans="1:41" s="9" customFormat="1" ht="18" customHeight="1">
      <c r="A16" s="7">
        <f t="shared" si="1"/>
        <v>0</v>
      </c>
      <c r="B16" s="12">
        <f t="shared" si="8"/>
        <v>0</v>
      </c>
      <c r="C16" s="12">
        <f t="shared" si="8"/>
        <v>0</v>
      </c>
      <c r="D16" s="12">
        <f t="shared" si="8"/>
        <v>0</v>
      </c>
      <c r="E16" s="12">
        <f t="shared" si="8"/>
        <v>0</v>
      </c>
      <c r="F16" s="12">
        <f t="shared" si="9"/>
        <v>0</v>
      </c>
      <c r="G16" s="12">
        <f>+'6-3표준조사'!V87</f>
        <v>0</v>
      </c>
      <c r="H16" s="14">
        <f t="shared" si="2"/>
        <v>0</v>
      </c>
      <c r="I16" s="15">
        <f>IF('6-3표준조사'!$R$79="모두베기",'6-3표준조사'!$Y87,)</f>
        <v>0</v>
      </c>
      <c r="J16" s="15">
        <f>IF('6-3표준조사'!$R$79="줄베기",'6-3표준조사'!$Y87,)</f>
        <v>0</v>
      </c>
      <c r="K16" s="15">
        <f>IF('6-3표준조사'!$R$79="둘레베기",'6-3표준조사'!$Y87,)</f>
        <v>0</v>
      </c>
      <c r="L16" s="15">
        <f>IF('6-3표준조사'!$R$79="맹아제거",'6-3표준조사'!$Y87,)</f>
        <v>0</v>
      </c>
      <c r="M16" s="11">
        <f>ROUNDDOWN(H16*'5-2 내역'!$L$7,0)</f>
        <v>0</v>
      </c>
      <c r="N16" s="16">
        <f>ROUNDDOWN(H16*'5-2 내역'!$J$7,0)</f>
        <v>0</v>
      </c>
      <c r="O16" s="19">
        <f>ROUNDDOWN(N16*기본!$K$7/100,0)</f>
        <v>0</v>
      </c>
      <c r="P16" s="16">
        <f>ROUNDDOWN(H16*'5-2 내역'!$N$7,0)</f>
        <v>0</v>
      </c>
      <c r="Q16" s="16">
        <f t="shared" si="10"/>
        <v>0</v>
      </c>
      <c r="R16" s="18">
        <f>ROUNDDOWN((M16+N16)*기본!$K$13/100,0)</f>
        <v>0</v>
      </c>
      <c r="S16" s="19">
        <f>ROUNDDOWN((N16+O16)*기본!$K$9/100,0)</f>
        <v>0</v>
      </c>
      <c r="T16" s="19">
        <f>ROUNDDOWN((N16+O16)*기본!$K$8/100,0)</f>
        <v>0</v>
      </c>
      <c r="U16" s="19">
        <f>IF(기본!$B$7&gt;30,ROUNDDOWN(N16*기본!$K$10/100,0),)</f>
        <v>0</v>
      </c>
      <c r="V16" s="19">
        <f>IF(기본!$B$7&gt;30,ROUNDDOWN(U16*기본!$K$11/100,0),)</f>
        <v>0</v>
      </c>
      <c r="W16" s="19">
        <f>IF(기본!$B$7&gt;30,ROUNDDOWN(N16*기본!$K$12/100,0),)</f>
        <v>0</v>
      </c>
      <c r="X16" s="19">
        <f>ROUNDDOWN((M16+N16+O16+P16)*기본!$K$16/100,0)</f>
        <v>0</v>
      </c>
      <c r="Y16" s="19">
        <f>ROUNDDOWN((N16+O16+Q16+X16)*기본!$K$17/100,0)-AD16</f>
        <v>0</v>
      </c>
      <c r="Z16" s="16">
        <f t="shared" si="4"/>
        <v>0</v>
      </c>
      <c r="AA16" s="16">
        <f t="shared" si="5"/>
        <v>0</v>
      </c>
      <c r="AB16" s="16">
        <f t="shared" si="6"/>
        <v>0</v>
      </c>
      <c r="AC16" s="17"/>
      <c r="AD16" s="134"/>
    </row>
    <row r="17" spans="1:30" s="9" customFormat="1" ht="18" customHeight="1">
      <c r="A17" s="7">
        <f t="shared" si="1"/>
        <v>0</v>
      </c>
      <c r="B17" s="12">
        <f t="shared" si="8"/>
        <v>0</v>
      </c>
      <c r="C17" s="12">
        <f t="shared" si="8"/>
        <v>0</v>
      </c>
      <c r="D17" s="12">
        <f t="shared" si="8"/>
        <v>0</v>
      </c>
      <c r="E17" s="12">
        <f t="shared" si="8"/>
        <v>0</v>
      </c>
      <c r="F17" s="12">
        <f t="shared" si="9"/>
        <v>0</v>
      </c>
      <c r="G17" s="12">
        <f>+'6-3표준조사'!V88</f>
        <v>0</v>
      </c>
      <c r="H17" s="14">
        <f t="shared" si="2"/>
        <v>0</v>
      </c>
      <c r="I17" s="15">
        <f>IF('6-3표준조사'!$R$79="모두베기",'6-3표준조사'!$Y88,)</f>
        <v>0</v>
      </c>
      <c r="J17" s="15">
        <f>IF('6-3표준조사'!$R$79="줄베기",'6-3표준조사'!$Y88,)</f>
        <v>0</v>
      </c>
      <c r="K17" s="15">
        <f>IF('6-3표준조사'!$R$79="둘레베기",'6-3표준조사'!$Y88,)</f>
        <v>0</v>
      </c>
      <c r="L17" s="15">
        <f>IF('6-3표준조사'!$R$79="맹아제거",'6-3표준조사'!$Y88,)</f>
        <v>0</v>
      </c>
      <c r="M17" s="11">
        <f>ROUNDDOWN(H17*'5-2 내역'!$L$7,0)</f>
        <v>0</v>
      </c>
      <c r="N17" s="16">
        <f>ROUNDDOWN(H17*'5-2 내역'!$J$7,0)</f>
        <v>0</v>
      </c>
      <c r="O17" s="19">
        <f>ROUNDDOWN(N17*기본!$K$7/100,0)</f>
        <v>0</v>
      </c>
      <c r="P17" s="16">
        <f>ROUNDDOWN(H17*'5-2 내역'!$N$7,0)</f>
        <v>0</v>
      </c>
      <c r="Q17" s="16">
        <f t="shared" si="10"/>
        <v>0</v>
      </c>
      <c r="R17" s="18">
        <f>ROUNDDOWN((M17+N17)*기본!$K$13/100,0)</f>
        <v>0</v>
      </c>
      <c r="S17" s="19">
        <f>ROUNDDOWN((N17+O17)*기본!$K$9/100,0)</f>
        <v>0</v>
      </c>
      <c r="T17" s="19">
        <f>ROUNDDOWN((N17+O17)*기본!$K$8/100,0)</f>
        <v>0</v>
      </c>
      <c r="U17" s="19">
        <f>IF(기본!$B$7&gt;30,ROUNDDOWN(N17*기본!$K$10/100,0),)</f>
        <v>0</v>
      </c>
      <c r="V17" s="19">
        <f>IF(기본!$B$7&gt;30,ROUNDDOWN(U17*기본!$K$11/100,0),)</f>
        <v>0</v>
      </c>
      <c r="W17" s="19">
        <f>IF(기본!$B$7&gt;30,ROUNDDOWN(N17*기본!$K$12/100,0),)</f>
        <v>0</v>
      </c>
      <c r="X17" s="19">
        <f>ROUNDDOWN((M17+N17+O17+P17)*기본!$K$16/100,0)</f>
        <v>0</v>
      </c>
      <c r="Y17" s="19">
        <f>ROUNDDOWN((N17+O17+Q17+X17)*기본!$K$17/100,0)-AD17</f>
        <v>0</v>
      </c>
      <c r="Z17" s="16">
        <f t="shared" si="4"/>
        <v>0</v>
      </c>
      <c r="AA17" s="16">
        <f t="shared" si="5"/>
        <v>0</v>
      </c>
      <c r="AB17" s="16">
        <f t="shared" si="6"/>
        <v>0</v>
      </c>
      <c r="AC17" s="17"/>
      <c r="AD17" s="134"/>
    </row>
    <row r="18" spans="1:30" s="9" customFormat="1" ht="18" customHeight="1">
      <c r="A18" s="7">
        <f t="shared" si="1"/>
        <v>0</v>
      </c>
      <c r="B18" s="12">
        <f t="shared" si="8"/>
        <v>0</v>
      </c>
      <c r="C18" s="12">
        <f t="shared" si="8"/>
        <v>0</v>
      </c>
      <c r="D18" s="12">
        <f t="shared" si="8"/>
        <v>0</v>
      </c>
      <c r="E18" s="12">
        <f t="shared" si="8"/>
        <v>0</v>
      </c>
      <c r="F18" s="12">
        <f t="shared" si="9"/>
        <v>0</v>
      </c>
      <c r="G18" s="12">
        <f>+'6-3표준조사'!V89</f>
        <v>0</v>
      </c>
      <c r="H18" s="14">
        <f t="shared" si="2"/>
        <v>0</v>
      </c>
      <c r="I18" s="15">
        <f>IF('6-3표준조사'!$R$79="모두베기",'6-3표준조사'!$Y89,)</f>
        <v>0</v>
      </c>
      <c r="J18" s="15">
        <f>IF('6-3표준조사'!$R$79="줄베기",'6-3표준조사'!$Y89,)</f>
        <v>0</v>
      </c>
      <c r="K18" s="15">
        <f>IF('6-3표준조사'!$R$79="둘레베기",'6-3표준조사'!$Y89,)</f>
        <v>0</v>
      </c>
      <c r="L18" s="15">
        <f>IF('6-3표준조사'!$R$79="맹아제거",'6-3표준조사'!$Y89,)</f>
        <v>0</v>
      </c>
      <c r="M18" s="11">
        <f>ROUNDDOWN(H18*'5-2 내역'!$L$7,0)</f>
        <v>0</v>
      </c>
      <c r="N18" s="16">
        <f>ROUNDDOWN(H18*'5-2 내역'!$J$7,0)</f>
        <v>0</v>
      </c>
      <c r="O18" s="19">
        <f>ROUNDDOWN(N18*기본!$K$7/100,0)</f>
        <v>0</v>
      </c>
      <c r="P18" s="16">
        <f>ROUNDDOWN(H18*'5-2 내역'!$N$7,0)</f>
        <v>0</v>
      </c>
      <c r="Q18" s="16">
        <f t="shared" si="10"/>
        <v>0</v>
      </c>
      <c r="R18" s="18">
        <f>ROUNDDOWN((M18+N18)*기본!$K$13/100,0)</f>
        <v>0</v>
      </c>
      <c r="S18" s="19">
        <f>ROUNDDOWN((N18+O18)*기본!$K$9/100,0)</f>
        <v>0</v>
      </c>
      <c r="T18" s="19">
        <f>ROUNDDOWN((N18+O18)*기본!$K$8/100,0)</f>
        <v>0</v>
      </c>
      <c r="U18" s="19">
        <f>IF(기본!$B$7&gt;30,ROUNDDOWN(N18*기본!$K$10/100,0),)</f>
        <v>0</v>
      </c>
      <c r="V18" s="19">
        <f>IF(기본!$B$7&gt;30,ROUNDDOWN(U18*기본!$K$11/100,0),)</f>
        <v>0</v>
      </c>
      <c r="W18" s="19">
        <f>IF(기본!$B$7&gt;30,ROUNDDOWN(N18*기본!$K$12/100,0),)</f>
        <v>0</v>
      </c>
      <c r="X18" s="19">
        <f>ROUNDDOWN((M18+N18+O18+P18)*기본!$K$16/100,0)</f>
        <v>0</v>
      </c>
      <c r="Y18" s="19">
        <f>ROUNDDOWN((N18+O18+Q18+X18)*기본!$K$17/100,0)-AD18</f>
        <v>0</v>
      </c>
      <c r="Z18" s="16">
        <f t="shared" si="4"/>
        <v>0</v>
      </c>
      <c r="AA18" s="16">
        <f t="shared" si="5"/>
        <v>0</v>
      </c>
      <c r="AB18" s="16">
        <f t="shared" si="6"/>
        <v>0</v>
      </c>
      <c r="AC18" s="17"/>
      <c r="AD18" s="134"/>
    </row>
    <row r="19" spans="1:30" s="9" customFormat="1" ht="18" customHeight="1">
      <c r="A19" s="7">
        <f t="shared" si="1"/>
        <v>0</v>
      </c>
      <c r="B19" s="12">
        <f t="shared" si="8"/>
        <v>0</v>
      </c>
      <c r="C19" s="12">
        <f t="shared" si="8"/>
        <v>0</v>
      </c>
      <c r="D19" s="12">
        <f t="shared" si="8"/>
        <v>0</v>
      </c>
      <c r="E19" s="12">
        <f t="shared" si="8"/>
        <v>0</v>
      </c>
      <c r="F19" s="12">
        <f t="shared" si="9"/>
        <v>0</v>
      </c>
      <c r="G19" s="12">
        <f>+'6-3표준조사'!V90</f>
        <v>0</v>
      </c>
      <c r="H19" s="14">
        <f t="shared" si="2"/>
        <v>0</v>
      </c>
      <c r="I19" s="15">
        <f>IF('6-3표준조사'!$R$79="모두베기",'6-3표준조사'!$Y90,)</f>
        <v>0</v>
      </c>
      <c r="J19" s="15">
        <f>IF('6-3표준조사'!$R$79="줄베기",'6-3표준조사'!$Y90,)</f>
        <v>0</v>
      </c>
      <c r="K19" s="15">
        <f>IF('6-3표준조사'!$R$79="둘레베기",'6-3표준조사'!$Y90,)</f>
        <v>0</v>
      </c>
      <c r="L19" s="15">
        <f>IF('6-3표준조사'!$R$79="맹아제거",'6-3표준조사'!$Y90,)</f>
        <v>0</v>
      </c>
      <c r="M19" s="11">
        <f>ROUNDDOWN(H19*'5-2 내역'!$L$7,0)</f>
        <v>0</v>
      </c>
      <c r="N19" s="16">
        <f>ROUNDDOWN(H19*'5-2 내역'!$J$7,0)</f>
        <v>0</v>
      </c>
      <c r="O19" s="19">
        <f>ROUNDDOWN(N19*기본!$K$7/100,0)</f>
        <v>0</v>
      </c>
      <c r="P19" s="16">
        <f>ROUNDDOWN(H19*'5-2 내역'!$N$7,0)</f>
        <v>0</v>
      </c>
      <c r="Q19" s="16">
        <f t="shared" si="10"/>
        <v>0</v>
      </c>
      <c r="R19" s="18">
        <f>ROUNDDOWN((M19+N19)*기본!$K$13/100,0)</f>
        <v>0</v>
      </c>
      <c r="S19" s="19">
        <f>ROUNDDOWN((N19+O19)*기본!$K$9/100,0)</f>
        <v>0</v>
      </c>
      <c r="T19" s="19">
        <f>ROUNDDOWN((N19+O19)*기본!$K$8/100,0)</f>
        <v>0</v>
      </c>
      <c r="U19" s="19">
        <f>IF(기본!$B$7&gt;30,ROUNDDOWN(N19*기본!$K$10/100,0),)</f>
        <v>0</v>
      </c>
      <c r="V19" s="19">
        <f>IF(기본!$B$7&gt;30,ROUNDDOWN(U19*기본!$K$11/100,0),)</f>
        <v>0</v>
      </c>
      <c r="W19" s="19">
        <f>IF(기본!$B$7&gt;30,ROUNDDOWN(N19*기본!$K$12/100,0),)</f>
        <v>0</v>
      </c>
      <c r="X19" s="19">
        <f>ROUNDDOWN((M19+N19+O19+P19)*기본!$K$16/100,0)</f>
        <v>0</v>
      </c>
      <c r="Y19" s="19">
        <f>ROUNDDOWN((N19+O19+Q19+X19)*기본!$K$17/100,0)-AD19</f>
        <v>0</v>
      </c>
      <c r="Z19" s="16">
        <f t="shared" si="4"/>
        <v>0</v>
      </c>
      <c r="AA19" s="16">
        <f t="shared" si="5"/>
        <v>0</v>
      </c>
      <c r="AB19" s="16">
        <f t="shared" si="6"/>
        <v>0</v>
      </c>
      <c r="AC19" s="17"/>
      <c r="AD19" s="134"/>
    </row>
    <row r="20" spans="1:30" s="9" customFormat="1" ht="18" customHeight="1">
      <c r="A20" s="7">
        <f t="shared" si="1"/>
        <v>0</v>
      </c>
      <c r="B20" s="12">
        <f t="shared" si="8"/>
        <v>0</v>
      </c>
      <c r="C20" s="12">
        <f t="shared" si="8"/>
        <v>0</v>
      </c>
      <c r="D20" s="12">
        <f t="shared" si="8"/>
        <v>0</v>
      </c>
      <c r="E20" s="12">
        <f t="shared" si="8"/>
        <v>0</v>
      </c>
      <c r="F20" s="12">
        <f t="shared" si="9"/>
        <v>0</v>
      </c>
      <c r="G20" s="12">
        <f>+'6-3표준조사'!V91</f>
        <v>0</v>
      </c>
      <c r="H20" s="14">
        <f t="shared" si="2"/>
        <v>0</v>
      </c>
      <c r="I20" s="15">
        <f>IF('6-3표준조사'!$R$79="모두베기",'6-3표준조사'!$Y91,)</f>
        <v>0</v>
      </c>
      <c r="J20" s="15">
        <f>IF('6-3표준조사'!$R$79="줄베기",'6-3표준조사'!$Y91,)</f>
        <v>0</v>
      </c>
      <c r="K20" s="15">
        <f>IF('6-3표준조사'!$R$79="둘레베기",'6-3표준조사'!$Y91,)</f>
        <v>0</v>
      </c>
      <c r="L20" s="15">
        <f>IF('6-3표준조사'!$R$79="맹아제거",'6-3표준조사'!$Y91,)</f>
        <v>0</v>
      </c>
      <c r="M20" s="11">
        <f>ROUNDDOWN(H20*'5-2 내역'!$L$7,0)</f>
        <v>0</v>
      </c>
      <c r="N20" s="16">
        <f>ROUNDDOWN(H20*'5-2 내역'!$J$7,0)</f>
        <v>0</v>
      </c>
      <c r="O20" s="19">
        <f>ROUNDDOWN(N20*기본!$K$7/100,0)</f>
        <v>0</v>
      </c>
      <c r="P20" s="16">
        <f>ROUNDDOWN(H20*'5-2 내역'!$N$7,0)</f>
        <v>0</v>
      </c>
      <c r="Q20" s="16">
        <f t="shared" si="10"/>
        <v>0</v>
      </c>
      <c r="R20" s="18">
        <f>ROUNDDOWN((M20+N20)*기본!$K$13/100,0)</f>
        <v>0</v>
      </c>
      <c r="S20" s="19">
        <f>ROUNDDOWN((N20+O20)*기본!$K$9/100,0)</f>
        <v>0</v>
      </c>
      <c r="T20" s="19">
        <f>ROUNDDOWN((N20+O20)*기본!$K$8/100,0)</f>
        <v>0</v>
      </c>
      <c r="U20" s="19">
        <f>IF(기본!$B$7&gt;30,ROUNDDOWN(N20*기본!$K$10/100,0),)</f>
        <v>0</v>
      </c>
      <c r="V20" s="19">
        <f>IF(기본!$B$7&gt;30,ROUNDDOWN(U20*기본!$K$11/100,0),)</f>
        <v>0</v>
      </c>
      <c r="W20" s="19">
        <f>IF(기본!$B$7&gt;30,ROUNDDOWN(N20*기본!$K$12/100,0),)</f>
        <v>0</v>
      </c>
      <c r="X20" s="19">
        <f>ROUNDDOWN((M20+N20+O20+P20)*기본!$K$16/100,0)</f>
        <v>0</v>
      </c>
      <c r="Y20" s="19">
        <f>ROUNDDOWN((N20+O20+Q20+X20)*기본!$K$17/100,0)-AD20</f>
        <v>0</v>
      </c>
      <c r="Z20" s="16">
        <f t="shared" si="4"/>
        <v>0</v>
      </c>
      <c r="AA20" s="16">
        <f t="shared" si="5"/>
        <v>0</v>
      </c>
      <c r="AB20" s="16">
        <f t="shared" si="6"/>
        <v>0</v>
      </c>
      <c r="AC20" s="17"/>
      <c r="AD20" s="134"/>
    </row>
    <row r="21" spans="1:30" s="509" customFormat="1" ht="18" customHeight="1">
      <c r="A21" s="508">
        <f t="shared" si="1"/>
        <v>1</v>
      </c>
      <c r="B21" s="531" t="str">
        <f>+'6-3표준조사'!K154</f>
        <v>8-0</v>
      </c>
      <c r="C21" s="531" t="str">
        <f>+'6-3표준조사'!L154</f>
        <v>9-0</v>
      </c>
      <c r="D21" s="531" t="str">
        <f>+'6-3표준조사'!M154</f>
        <v>제천</v>
      </c>
      <c r="E21" s="531" t="str">
        <f>+'6-3표준조사'!N154</f>
        <v>봉양</v>
      </c>
      <c r="F21" s="531" t="str">
        <f>+'6-3표준조사'!O154</f>
        <v>구학</v>
      </c>
      <c r="G21" s="531" t="str">
        <f>+'6-3표준조사'!V159</f>
        <v>산5-4</v>
      </c>
      <c r="H21" s="532">
        <f t="shared" si="2"/>
        <v>3</v>
      </c>
      <c r="I21" s="533">
        <f>IF('6-3표준조사'!$R$79="모두베기",'6-3표준조사'!$Y159,)</f>
        <v>3</v>
      </c>
      <c r="J21" s="533">
        <f>IF('6-3표준조사'!$R$79="줄베기",'6-3표준조사'!$Y159,)</f>
        <v>0</v>
      </c>
      <c r="K21" s="533">
        <f>IF('6-3표준조사'!$R$79="둘레베기",'6-3표준조사'!$Y159,)</f>
        <v>0</v>
      </c>
      <c r="L21" s="533">
        <f>IF('6-3표준조사'!$R$79="맹아제거",'6-3표준조사'!$Y159,)</f>
        <v>0</v>
      </c>
      <c r="M21" s="534">
        <f>ROUNDDOWN(H21*'5-2 내역'!$L$9,0)</f>
        <v>99330</v>
      </c>
      <c r="N21" s="535">
        <f>ROUNDDOWN(H21*'5-2 내역'!$J$9,0)</f>
        <v>2492994</v>
      </c>
      <c r="O21" s="529">
        <f>ROUNDDOWN(N21*기본!$K$7/100,0)</f>
        <v>458710</v>
      </c>
      <c r="P21" s="535">
        <f>ROUNDDOWN(H21*'5-2 내역'!$N$9,0)</f>
        <v>53802</v>
      </c>
      <c r="Q21" s="535">
        <f t="shared" si="10"/>
        <v>480390</v>
      </c>
      <c r="R21" s="528">
        <f>ROUNDDOWN((M21+N21)*기본!$K$13/100,0)</f>
        <v>53661</v>
      </c>
      <c r="S21" s="529">
        <f>ROUNDDOWN((N21+O21)*기본!$K$9/100,0)</f>
        <v>33944</v>
      </c>
      <c r="T21" s="529">
        <f>ROUNDDOWN((N21+O21)*기본!$K$8/100,0)</f>
        <v>172969</v>
      </c>
      <c r="U21" s="529">
        <f>IF(기본!$B$7&gt;30,ROUNDDOWN(N21*기본!$K$10/100,0),)</f>
        <v>89623</v>
      </c>
      <c r="V21" s="529">
        <f>IF(기본!$B$7&gt;30,ROUNDDOWN(U21*기본!$K$11/100,0),)</f>
        <v>11776</v>
      </c>
      <c r="W21" s="529">
        <f>IF(기본!$B$7&gt;30,ROUNDDOWN(N21*기본!$K$12/100,0),)</f>
        <v>118417</v>
      </c>
      <c r="X21" s="529">
        <f>ROUNDDOWN((M21+N21+O21+P21)*기본!$K$16/100,0)</f>
        <v>248386</v>
      </c>
      <c r="Y21" s="529">
        <f>ROUNDDOWN((N21+O21+Q21+X21)*기본!$K$17/100,0)-AD21</f>
        <v>552072</v>
      </c>
      <c r="Z21" s="535">
        <f t="shared" si="4"/>
        <v>4385684</v>
      </c>
      <c r="AA21" s="535">
        <f t="shared" si="5"/>
        <v>438568</v>
      </c>
      <c r="AB21" s="535">
        <f t="shared" si="6"/>
        <v>4824252</v>
      </c>
      <c r="AC21" s="536"/>
      <c r="AD21" s="510"/>
    </row>
    <row r="22" spans="1:30" s="9" customFormat="1" ht="18" customHeight="1">
      <c r="A22" s="7">
        <f t="shared" si="1"/>
        <v>0</v>
      </c>
      <c r="B22" s="12">
        <f>IF($A22&gt;0,B21,)</f>
        <v>0</v>
      </c>
      <c r="C22" s="12">
        <f>IF($A22&gt;0,C21,)</f>
        <v>0</v>
      </c>
      <c r="D22" s="12">
        <f>IF($A22&gt;0,D21,)</f>
        <v>0</v>
      </c>
      <c r="E22" s="12">
        <f>IF($A22&gt;0,E21,)</f>
        <v>0</v>
      </c>
      <c r="F22" s="12">
        <f t="shared" ref="F22:F68" si="11">IF($A22&gt;0,F21,)</f>
        <v>0</v>
      </c>
      <c r="G22" s="12">
        <f>+'6-3표준조사'!V160</f>
        <v>0</v>
      </c>
      <c r="H22" s="14">
        <f t="shared" si="2"/>
        <v>0</v>
      </c>
      <c r="I22" s="15">
        <f>IF('6-3표준조사'!$R$79="모두베기",'6-3표준조사'!$Y160,)</f>
        <v>0</v>
      </c>
      <c r="J22" s="15">
        <f>IF('6-3표준조사'!$R$79="줄베기",'6-3표준조사'!$Y160,)</f>
        <v>0</v>
      </c>
      <c r="K22" s="15">
        <f>IF('6-3표준조사'!$R$79="둘레베기",'6-3표준조사'!$Y160,)</f>
        <v>0</v>
      </c>
      <c r="L22" s="15">
        <f>IF('6-3표준조사'!$R$79="맹아제거",'6-3표준조사'!$Y160,)</f>
        <v>0</v>
      </c>
      <c r="M22" s="11">
        <f>ROUNDDOWN(H22*'5-2 내역'!$L$9,0)</f>
        <v>0</v>
      </c>
      <c r="N22" s="16">
        <f>ROUNDDOWN(H22*'5-2 내역'!$J$9,0)</f>
        <v>0</v>
      </c>
      <c r="O22" s="19">
        <f>ROUNDDOWN(N22*기본!$K$7/100,0)</f>
        <v>0</v>
      </c>
      <c r="P22" s="16">
        <f>ROUNDDOWN(H22*'5-2 내역'!$N$9,0)</f>
        <v>0</v>
      </c>
      <c r="Q22" s="16">
        <f t="shared" si="10"/>
        <v>0</v>
      </c>
      <c r="R22" s="18">
        <f>ROUNDDOWN((M22+N22)*기본!$K$13/100,0)</f>
        <v>0</v>
      </c>
      <c r="S22" s="19">
        <f>ROUNDDOWN((N22+O22)*기본!$K$9/100,0)</f>
        <v>0</v>
      </c>
      <c r="T22" s="19">
        <f>ROUNDDOWN((N22+O22)*기본!$K$8/100,0)</f>
        <v>0</v>
      </c>
      <c r="U22" s="19">
        <f>IF(기본!$B$7&gt;30,ROUNDDOWN(N22*기본!$K$10/100,0),)</f>
        <v>0</v>
      </c>
      <c r="V22" s="19">
        <f>IF(기본!$B$7&gt;30,ROUNDDOWN(U22*기본!$K$11/100,0),)</f>
        <v>0</v>
      </c>
      <c r="W22" s="19">
        <f>IF(기본!$B$7&gt;30,ROUNDDOWN(N22*기본!$K$12/100,0),)</f>
        <v>0</v>
      </c>
      <c r="X22" s="19">
        <f>ROUNDDOWN((M22+N22+O22+P22)*기본!$K$16/100,0)</f>
        <v>0</v>
      </c>
      <c r="Y22" s="19">
        <f>ROUNDDOWN((N22+O22+Q22+X22)*기본!$K$17/100,0)-AD22</f>
        <v>0</v>
      </c>
      <c r="Z22" s="16">
        <f t="shared" si="4"/>
        <v>0</v>
      </c>
      <c r="AA22" s="16">
        <f t="shared" si="5"/>
        <v>0</v>
      </c>
      <c r="AB22" s="16">
        <f t="shared" si="6"/>
        <v>0</v>
      </c>
      <c r="AC22" s="17"/>
      <c r="AD22" s="134"/>
    </row>
    <row r="23" spans="1:30" s="9" customFormat="1" ht="18" customHeight="1">
      <c r="A23" s="7">
        <f t="shared" si="1"/>
        <v>0</v>
      </c>
      <c r="B23" s="12">
        <f t="shared" ref="B23:E28" si="12">IF($A23&gt;0,B22,)</f>
        <v>0</v>
      </c>
      <c r="C23" s="12">
        <f t="shared" si="12"/>
        <v>0</v>
      </c>
      <c r="D23" s="12">
        <f t="shared" si="12"/>
        <v>0</v>
      </c>
      <c r="E23" s="12">
        <f t="shared" si="12"/>
        <v>0</v>
      </c>
      <c r="F23" s="12">
        <f t="shared" si="11"/>
        <v>0</v>
      </c>
      <c r="G23" s="12">
        <f>+'6-3표준조사'!V161</f>
        <v>0</v>
      </c>
      <c r="H23" s="14">
        <f t="shared" si="2"/>
        <v>0</v>
      </c>
      <c r="I23" s="15">
        <f>IF('6-3표준조사'!$R$79="모두베기",'6-3표준조사'!$Y161,)</f>
        <v>0</v>
      </c>
      <c r="J23" s="15">
        <f>IF('6-3표준조사'!$R$79="줄베기",'6-3표준조사'!$Y161,)</f>
        <v>0</v>
      </c>
      <c r="K23" s="15">
        <f>IF('6-3표준조사'!$R$79="둘레베기",'6-3표준조사'!$Y161,)</f>
        <v>0</v>
      </c>
      <c r="L23" s="15">
        <f>IF('6-3표준조사'!$R$79="맹아제거",'6-3표준조사'!$Y161,)</f>
        <v>0</v>
      </c>
      <c r="M23" s="11">
        <f>ROUNDDOWN(H23*'5-2 내역'!$L$9,0)</f>
        <v>0</v>
      </c>
      <c r="N23" s="16">
        <f>ROUNDDOWN(H23*'5-2 내역'!$J$9,0)</f>
        <v>0</v>
      </c>
      <c r="O23" s="19">
        <f>ROUNDDOWN(N23*기본!$K$7/100,0)</f>
        <v>0</v>
      </c>
      <c r="P23" s="16">
        <f>ROUNDDOWN(H23*'5-2 내역'!$N$9,0)</f>
        <v>0</v>
      </c>
      <c r="Q23" s="16">
        <f t="shared" si="10"/>
        <v>0</v>
      </c>
      <c r="R23" s="18">
        <f>ROUNDDOWN((M23+N23)*기본!$K$13/100,0)</f>
        <v>0</v>
      </c>
      <c r="S23" s="19">
        <f>ROUNDDOWN((N23+O23)*기본!$K$9/100,0)</f>
        <v>0</v>
      </c>
      <c r="T23" s="19">
        <f>ROUNDDOWN((N23+O23)*기본!$K$8/100,0)</f>
        <v>0</v>
      </c>
      <c r="U23" s="19">
        <f>IF(기본!$B$7&gt;30,ROUNDDOWN(N23*기본!$K$10/100,0),)</f>
        <v>0</v>
      </c>
      <c r="V23" s="19">
        <f>IF(기본!$B$7&gt;30,ROUNDDOWN(U23*기본!$K$11/100,0),)</f>
        <v>0</v>
      </c>
      <c r="W23" s="19">
        <f>IF(기본!$B$7&gt;30,ROUNDDOWN(N23*기본!$K$12/100,0),)</f>
        <v>0</v>
      </c>
      <c r="X23" s="19">
        <f>ROUNDDOWN((M23+N23+O23+P23)*기본!$K$16/100,0)</f>
        <v>0</v>
      </c>
      <c r="Y23" s="19">
        <f>ROUNDDOWN((N23+O23+Q23+X23)*기본!$K$17/100,0)-AD23</f>
        <v>0</v>
      </c>
      <c r="Z23" s="16">
        <f t="shared" si="4"/>
        <v>0</v>
      </c>
      <c r="AA23" s="16">
        <f t="shared" si="5"/>
        <v>0</v>
      </c>
      <c r="AB23" s="16">
        <f t="shared" si="6"/>
        <v>0</v>
      </c>
      <c r="AC23" s="17"/>
      <c r="AD23" s="134"/>
    </row>
    <row r="24" spans="1:30" s="9" customFormat="1" ht="18" customHeight="1">
      <c r="A24" s="7">
        <f t="shared" si="1"/>
        <v>0</v>
      </c>
      <c r="B24" s="12">
        <f t="shared" si="12"/>
        <v>0</v>
      </c>
      <c r="C24" s="12">
        <f t="shared" si="12"/>
        <v>0</v>
      </c>
      <c r="D24" s="12">
        <f t="shared" si="12"/>
        <v>0</v>
      </c>
      <c r="E24" s="12">
        <f t="shared" si="12"/>
        <v>0</v>
      </c>
      <c r="F24" s="12">
        <f t="shared" si="11"/>
        <v>0</v>
      </c>
      <c r="G24" s="12">
        <f>+'6-3표준조사'!V162</f>
        <v>0</v>
      </c>
      <c r="H24" s="14">
        <f t="shared" si="2"/>
        <v>0</v>
      </c>
      <c r="I24" s="15">
        <f>IF('6-3표준조사'!$R$79="모두베기",'6-3표준조사'!$Y162,)</f>
        <v>0</v>
      </c>
      <c r="J24" s="15">
        <f>IF('6-3표준조사'!$R$79="줄베기",'6-3표준조사'!$Y162,)</f>
        <v>0</v>
      </c>
      <c r="K24" s="15">
        <f>IF('6-3표준조사'!$R$79="둘레베기",'6-3표준조사'!$Y162,)</f>
        <v>0</v>
      </c>
      <c r="L24" s="15">
        <f>IF('6-3표준조사'!$R$79="맹아제거",'6-3표준조사'!$Y162,)</f>
        <v>0</v>
      </c>
      <c r="M24" s="11">
        <f>ROUNDDOWN(H24*'5-2 내역'!$L$9,0)</f>
        <v>0</v>
      </c>
      <c r="N24" s="16">
        <f>ROUNDDOWN(H24*'5-2 내역'!$J$9,0)</f>
        <v>0</v>
      </c>
      <c r="O24" s="19">
        <f>ROUNDDOWN(N24*기본!$K$7/100,0)</f>
        <v>0</v>
      </c>
      <c r="P24" s="16">
        <f>ROUNDDOWN(H24*'5-2 내역'!$N$9,0)</f>
        <v>0</v>
      </c>
      <c r="Q24" s="16">
        <f t="shared" si="10"/>
        <v>0</v>
      </c>
      <c r="R24" s="18">
        <f>ROUNDDOWN((M24+N24)*기본!$K$13/100,0)</f>
        <v>0</v>
      </c>
      <c r="S24" s="19">
        <f>ROUNDDOWN((N24+O24)*기본!$K$9/100,0)</f>
        <v>0</v>
      </c>
      <c r="T24" s="19">
        <f>ROUNDDOWN((N24+O24)*기본!$K$8/100,0)</f>
        <v>0</v>
      </c>
      <c r="U24" s="19">
        <f>IF(기본!$B$7&gt;30,ROUNDDOWN(N24*기본!$K$10/100,0),)</f>
        <v>0</v>
      </c>
      <c r="V24" s="19">
        <f>IF(기본!$B$7&gt;30,ROUNDDOWN(U24*기본!$K$11/100,0),)</f>
        <v>0</v>
      </c>
      <c r="W24" s="19">
        <f>IF(기본!$B$7&gt;30,ROUNDDOWN(N24*기본!$K$12/100,0),)</f>
        <v>0</v>
      </c>
      <c r="X24" s="19">
        <f>ROUNDDOWN((M24+N24+O24+P24)*기본!$K$16/100,0)</f>
        <v>0</v>
      </c>
      <c r="Y24" s="19">
        <f>ROUNDDOWN((N24+O24+Q24+X24)*기본!$K$17/100,0)-AD24</f>
        <v>0</v>
      </c>
      <c r="Z24" s="16">
        <f t="shared" si="4"/>
        <v>0</v>
      </c>
      <c r="AA24" s="16">
        <f t="shared" si="5"/>
        <v>0</v>
      </c>
      <c r="AB24" s="16">
        <f t="shared" si="6"/>
        <v>0</v>
      </c>
      <c r="AC24" s="17"/>
      <c r="AD24" s="134"/>
    </row>
    <row r="25" spans="1:30" s="9" customFormat="1" ht="18" customHeight="1">
      <c r="A25" s="7">
        <f t="shared" si="1"/>
        <v>0</v>
      </c>
      <c r="B25" s="12">
        <f t="shared" si="12"/>
        <v>0</v>
      </c>
      <c r="C25" s="12">
        <f t="shared" si="12"/>
        <v>0</v>
      </c>
      <c r="D25" s="12">
        <f t="shared" si="12"/>
        <v>0</v>
      </c>
      <c r="E25" s="12">
        <f t="shared" si="12"/>
        <v>0</v>
      </c>
      <c r="F25" s="12">
        <f t="shared" si="11"/>
        <v>0</v>
      </c>
      <c r="G25" s="12">
        <f>+'6-3표준조사'!V163</f>
        <v>0</v>
      </c>
      <c r="H25" s="14">
        <f t="shared" si="2"/>
        <v>0</v>
      </c>
      <c r="I25" s="15">
        <f>IF('6-3표준조사'!$R$79="모두베기",'6-3표준조사'!$Y163,)</f>
        <v>0</v>
      </c>
      <c r="J25" s="15">
        <f>IF('6-3표준조사'!$R$79="줄베기",'6-3표준조사'!$Y163,)</f>
        <v>0</v>
      </c>
      <c r="K25" s="15">
        <f>IF('6-3표준조사'!$R$79="둘레베기",'6-3표준조사'!$Y163,)</f>
        <v>0</v>
      </c>
      <c r="L25" s="15">
        <f>IF('6-3표준조사'!$R$79="맹아제거",'6-3표준조사'!$Y163,)</f>
        <v>0</v>
      </c>
      <c r="M25" s="11">
        <f>ROUNDDOWN(H25*'5-2 내역'!$L$9,0)</f>
        <v>0</v>
      </c>
      <c r="N25" s="16">
        <f>ROUNDDOWN(H25*'5-2 내역'!$J$9,0)</f>
        <v>0</v>
      </c>
      <c r="O25" s="19">
        <f>ROUNDDOWN(N25*기본!$K$7/100,0)</f>
        <v>0</v>
      </c>
      <c r="P25" s="16">
        <f>ROUNDDOWN(H25*'5-2 내역'!$N$9,0)</f>
        <v>0</v>
      </c>
      <c r="Q25" s="16">
        <f t="shared" si="10"/>
        <v>0</v>
      </c>
      <c r="R25" s="18">
        <f>ROUNDDOWN((M25+N25)*기본!$K$13/100,0)</f>
        <v>0</v>
      </c>
      <c r="S25" s="19">
        <f>ROUNDDOWN((N25+O25)*기본!$K$9/100,0)</f>
        <v>0</v>
      </c>
      <c r="T25" s="19">
        <f>ROUNDDOWN((N25+O25)*기본!$K$8/100,0)</f>
        <v>0</v>
      </c>
      <c r="U25" s="19">
        <f>IF(기본!$B$7&gt;30,ROUNDDOWN(N25*기본!$K$10/100,0),)</f>
        <v>0</v>
      </c>
      <c r="V25" s="19">
        <f>IF(기본!$B$7&gt;30,ROUNDDOWN(U25*기본!$K$11/100,0),)</f>
        <v>0</v>
      </c>
      <c r="W25" s="19">
        <f>IF(기본!$B$7&gt;30,ROUNDDOWN(N25*기본!$K$12/100,0),)</f>
        <v>0</v>
      </c>
      <c r="X25" s="19">
        <f>ROUNDDOWN((M25+N25+O25+P25)*기본!$K$16/100,0)</f>
        <v>0</v>
      </c>
      <c r="Y25" s="19">
        <f>ROUNDDOWN((N25+O25+Q25+X25)*기본!$K$17/100,0)-AD25</f>
        <v>0</v>
      </c>
      <c r="Z25" s="16">
        <f t="shared" si="4"/>
        <v>0</v>
      </c>
      <c r="AA25" s="16">
        <f t="shared" si="5"/>
        <v>0</v>
      </c>
      <c r="AB25" s="16">
        <f t="shared" si="6"/>
        <v>0</v>
      </c>
      <c r="AC25" s="17"/>
      <c r="AD25" s="134"/>
    </row>
    <row r="26" spans="1:30" s="9" customFormat="1" ht="18" customHeight="1">
      <c r="A26" s="7">
        <f t="shared" si="1"/>
        <v>0</v>
      </c>
      <c r="B26" s="12">
        <f t="shared" si="12"/>
        <v>0</v>
      </c>
      <c r="C26" s="12">
        <f t="shared" si="12"/>
        <v>0</v>
      </c>
      <c r="D26" s="12">
        <f t="shared" si="12"/>
        <v>0</v>
      </c>
      <c r="E26" s="12">
        <f t="shared" si="12"/>
        <v>0</v>
      </c>
      <c r="F26" s="12">
        <f t="shared" si="11"/>
        <v>0</v>
      </c>
      <c r="G26" s="12">
        <f>+'6-3표준조사'!V164</f>
        <v>0</v>
      </c>
      <c r="H26" s="14">
        <f t="shared" si="2"/>
        <v>0</v>
      </c>
      <c r="I26" s="15">
        <f>IF('6-3표준조사'!$R$79="모두베기",'6-3표준조사'!$Y164,)</f>
        <v>0</v>
      </c>
      <c r="J26" s="15">
        <f>IF('6-3표준조사'!$R$79="줄베기",'6-3표준조사'!$Y164,)</f>
        <v>0</v>
      </c>
      <c r="K26" s="15">
        <f>IF('6-3표준조사'!$R$79="둘레베기",'6-3표준조사'!$Y164,)</f>
        <v>0</v>
      </c>
      <c r="L26" s="15">
        <f>IF('6-3표준조사'!$R$79="맹아제거",'6-3표준조사'!$Y164,)</f>
        <v>0</v>
      </c>
      <c r="M26" s="11">
        <f>ROUNDDOWN(H26*'5-2 내역'!$L$9,0)</f>
        <v>0</v>
      </c>
      <c r="N26" s="16">
        <f>ROUNDDOWN(H26*'5-2 내역'!$J$9,0)</f>
        <v>0</v>
      </c>
      <c r="O26" s="19">
        <f>ROUNDDOWN(N26*기본!$K$7/100,0)</f>
        <v>0</v>
      </c>
      <c r="P26" s="16">
        <f>ROUNDDOWN(H26*'5-2 내역'!$N$9,0)</f>
        <v>0</v>
      </c>
      <c r="Q26" s="16">
        <f t="shared" si="10"/>
        <v>0</v>
      </c>
      <c r="R26" s="18">
        <f>ROUNDDOWN((M26+N26)*기본!$K$13/100,0)</f>
        <v>0</v>
      </c>
      <c r="S26" s="19">
        <f>ROUNDDOWN((N26+O26)*기본!$K$9/100,0)</f>
        <v>0</v>
      </c>
      <c r="T26" s="19">
        <f>ROUNDDOWN((N26+O26)*기본!$K$8/100,0)</f>
        <v>0</v>
      </c>
      <c r="U26" s="19">
        <f>IF(기본!$B$7&gt;30,ROUNDDOWN(N26*기본!$K$10/100,0),)</f>
        <v>0</v>
      </c>
      <c r="V26" s="19">
        <f>IF(기본!$B$7&gt;30,ROUNDDOWN(U26*기본!$K$11/100,0),)</f>
        <v>0</v>
      </c>
      <c r="W26" s="19">
        <f>IF(기본!$B$7&gt;30,ROUNDDOWN(N26*기본!$K$12/100,0),)</f>
        <v>0</v>
      </c>
      <c r="X26" s="19">
        <f>ROUNDDOWN((M26+N26+O26+P26)*기본!$K$16/100,0)</f>
        <v>0</v>
      </c>
      <c r="Y26" s="19">
        <f>ROUNDDOWN((N26+O26+Q26+X26)*기본!$K$17/100,0)-AD26</f>
        <v>0</v>
      </c>
      <c r="Z26" s="16">
        <f t="shared" si="4"/>
        <v>0</v>
      </c>
      <c r="AA26" s="16">
        <f t="shared" si="5"/>
        <v>0</v>
      </c>
      <c r="AB26" s="16">
        <f t="shared" si="6"/>
        <v>0</v>
      </c>
      <c r="AC26" s="17"/>
      <c r="AD26" s="134"/>
    </row>
    <row r="27" spans="1:30" s="9" customFormat="1" ht="18" customHeight="1">
      <c r="A27" s="7">
        <f t="shared" si="1"/>
        <v>0</v>
      </c>
      <c r="B27" s="12">
        <f t="shared" si="12"/>
        <v>0</v>
      </c>
      <c r="C27" s="12">
        <f t="shared" si="12"/>
        <v>0</v>
      </c>
      <c r="D27" s="12">
        <f t="shared" si="12"/>
        <v>0</v>
      </c>
      <c r="E27" s="12">
        <f t="shared" si="12"/>
        <v>0</v>
      </c>
      <c r="F27" s="12">
        <f t="shared" si="11"/>
        <v>0</v>
      </c>
      <c r="G27" s="12">
        <f>+'6-3표준조사'!V165</f>
        <v>0</v>
      </c>
      <c r="H27" s="14">
        <f t="shared" si="2"/>
        <v>0</v>
      </c>
      <c r="I27" s="15">
        <f>IF('6-3표준조사'!$R$79="모두베기",'6-3표준조사'!$Y165,)</f>
        <v>0</v>
      </c>
      <c r="J27" s="15">
        <f>IF('6-3표준조사'!$R$79="줄베기",'6-3표준조사'!$Y165,)</f>
        <v>0</v>
      </c>
      <c r="K27" s="15">
        <f>IF('6-3표준조사'!$R$79="둘레베기",'6-3표준조사'!$Y165,)</f>
        <v>0</v>
      </c>
      <c r="L27" s="15">
        <f>IF('6-3표준조사'!$R$79="맹아제거",'6-3표준조사'!$Y165,)</f>
        <v>0</v>
      </c>
      <c r="M27" s="11">
        <f>ROUNDDOWN(H27*'5-2 내역'!$L$9,0)</f>
        <v>0</v>
      </c>
      <c r="N27" s="16">
        <f>ROUNDDOWN(H27*'5-2 내역'!$J$9,0)</f>
        <v>0</v>
      </c>
      <c r="O27" s="19">
        <f>ROUNDDOWN(N27*기본!$K$7/100,0)</f>
        <v>0</v>
      </c>
      <c r="P27" s="16">
        <f>ROUNDDOWN(H27*'5-2 내역'!$N$9,0)</f>
        <v>0</v>
      </c>
      <c r="Q27" s="16">
        <f t="shared" si="10"/>
        <v>0</v>
      </c>
      <c r="R27" s="18">
        <f>ROUNDDOWN((M27+N27)*기본!$K$13/100,0)</f>
        <v>0</v>
      </c>
      <c r="S27" s="19">
        <f>ROUNDDOWN((N27+O27)*기본!$K$9/100,0)</f>
        <v>0</v>
      </c>
      <c r="T27" s="19">
        <f>ROUNDDOWN((N27+O27)*기본!$K$8/100,0)</f>
        <v>0</v>
      </c>
      <c r="U27" s="19">
        <f>IF(기본!$B$7&gt;30,ROUNDDOWN(N27*기본!$K$10/100,0),)</f>
        <v>0</v>
      </c>
      <c r="V27" s="19">
        <f>IF(기본!$B$7&gt;30,ROUNDDOWN(U27*기본!$K$11/100,0),)</f>
        <v>0</v>
      </c>
      <c r="W27" s="19">
        <f>IF(기본!$B$7&gt;30,ROUNDDOWN(N27*기본!$K$12/100,0),)</f>
        <v>0</v>
      </c>
      <c r="X27" s="19">
        <f>ROUNDDOWN((M27+N27+O27+P27)*기본!$K$16/100,0)</f>
        <v>0</v>
      </c>
      <c r="Y27" s="19">
        <f>ROUNDDOWN((N27+O27+Q27+X27)*기본!$K$17/100,0)-AD27</f>
        <v>0</v>
      </c>
      <c r="Z27" s="16">
        <f t="shared" si="4"/>
        <v>0</v>
      </c>
      <c r="AA27" s="16">
        <f t="shared" si="5"/>
        <v>0</v>
      </c>
      <c r="AB27" s="16">
        <f t="shared" si="6"/>
        <v>0</v>
      </c>
      <c r="AC27" s="17"/>
      <c r="AD27" s="134"/>
    </row>
    <row r="28" spans="1:30" s="9" customFormat="1" ht="18" customHeight="1">
      <c r="A28" s="7">
        <f t="shared" si="1"/>
        <v>0</v>
      </c>
      <c r="B28" s="12">
        <f t="shared" si="12"/>
        <v>0</v>
      </c>
      <c r="C28" s="12">
        <f t="shared" si="12"/>
        <v>0</v>
      </c>
      <c r="D28" s="12">
        <f t="shared" si="12"/>
        <v>0</v>
      </c>
      <c r="E28" s="12">
        <f t="shared" si="12"/>
        <v>0</v>
      </c>
      <c r="F28" s="12">
        <f t="shared" si="11"/>
        <v>0</v>
      </c>
      <c r="G28" s="12">
        <f>+'6-3표준조사'!V166</f>
        <v>0</v>
      </c>
      <c r="H28" s="14">
        <f t="shared" si="2"/>
        <v>0</v>
      </c>
      <c r="I28" s="15">
        <f>IF('6-3표준조사'!$R$79="모두베기",'6-3표준조사'!$Y166,)</f>
        <v>0</v>
      </c>
      <c r="J28" s="15">
        <f>IF('6-3표준조사'!$R$79="줄베기",'6-3표준조사'!$Y166,)</f>
        <v>0</v>
      </c>
      <c r="K28" s="15">
        <f>IF('6-3표준조사'!$R$79="둘레베기",'6-3표준조사'!$Y166,)</f>
        <v>0</v>
      </c>
      <c r="L28" s="15">
        <f>IF('6-3표준조사'!$R$79="맹아제거",'6-3표준조사'!$Y166,)</f>
        <v>0</v>
      </c>
      <c r="M28" s="11">
        <f>ROUNDDOWN(H28*'5-2 내역'!$L$9,0)</f>
        <v>0</v>
      </c>
      <c r="N28" s="16">
        <f>ROUNDDOWN(H28*'5-2 내역'!$J$9,0)</f>
        <v>0</v>
      </c>
      <c r="O28" s="19">
        <f>ROUNDDOWN(N28*기본!$K$7/100,0)</f>
        <v>0</v>
      </c>
      <c r="P28" s="16">
        <f>ROUNDDOWN(H28*'5-2 내역'!$N$9,0)</f>
        <v>0</v>
      </c>
      <c r="Q28" s="16">
        <f t="shared" si="10"/>
        <v>0</v>
      </c>
      <c r="R28" s="18">
        <f>ROUNDDOWN((M28+N28)*기본!$K$13/100,0)</f>
        <v>0</v>
      </c>
      <c r="S28" s="19">
        <f>ROUNDDOWN((N28+O28)*기본!$K$9/100,0)</f>
        <v>0</v>
      </c>
      <c r="T28" s="19">
        <f>ROUNDDOWN((N28+O28)*기본!$K$8/100,0)</f>
        <v>0</v>
      </c>
      <c r="U28" s="19">
        <f>IF(기본!$B$7&gt;30,ROUNDDOWN(N28*기본!$K$10/100,0),)</f>
        <v>0</v>
      </c>
      <c r="V28" s="19">
        <f>IF(기본!$B$7&gt;30,ROUNDDOWN(U28*기본!$K$11/100,0),)</f>
        <v>0</v>
      </c>
      <c r="W28" s="19">
        <f>IF(기본!$B$7&gt;30,ROUNDDOWN(N28*기본!$K$12/100,0),)</f>
        <v>0</v>
      </c>
      <c r="X28" s="19">
        <f>ROUNDDOWN((M28+N28+O28+P28)*기본!$K$16/100,0)</f>
        <v>0</v>
      </c>
      <c r="Y28" s="19">
        <f>ROUNDDOWN((N28+O28+Q28+X28)*기본!$K$17/100,0)-AD28</f>
        <v>0</v>
      </c>
      <c r="Z28" s="16">
        <f t="shared" si="4"/>
        <v>0</v>
      </c>
      <c r="AA28" s="16">
        <f t="shared" si="5"/>
        <v>0</v>
      </c>
      <c r="AB28" s="16">
        <f t="shared" si="6"/>
        <v>0</v>
      </c>
      <c r="AC28" s="17"/>
      <c r="AD28" s="134"/>
    </row>
    <row r="29" spans="1:30" s="509" customFormat="1" ht="18" customHeight="1">
      <c r="A29" s="508">
        <f t="shared" si="1"/>
        <v>1</v>
      </c>
      <c r="B29" s="531" t="str">
        <f>+'6-3표준조사'!K229</f>
        <v>65-0</v>
      </c>
      <c r="C29" s="531" t="str">
        <f>+'6-3표준조사'!L229</f>
        <v>51-0</v>
      </c>
      <c r="D29" s="531" t="str">
        <f>+'6-3표준조사'!M229</f>
        <v>단양</v>
      </c>
      <c r="E29" s="531" t="str">
        <f>+'6-3표준조사'!N229</f>
        <v>어상천</v>
      </c>
      <c r="F29" s="531" t="str">
        <f>+'6-3표준조사'!O229</f>
        <v>연곡</v>
      </c>
      <c r="G29" s="531" t="str">
        <f>+'6-3표준조사'!V234</f>
        <v>산147-3</v>
      </c>
      <c r="H29" s="532">
        <f t="shared" si="2"/>
        <v>8.6</v>
      </c>
      <c r="I29" s="533">
        <f>IF('6-3표준조사'!$R$79="모두베기",'6-3표준조사'!$Y234,)</f>
        <v>8.6</v>
      </c>
      <c r="J29" s="533">
        <f>IF('6-3표준조사'!$R$79="줄베기",'6-3표준조사'!$Y234,)</f>
        <v>0</v>
      </c>
      <c r="K29" s="533">
        <f>IF('6-3표준조사'!$R$79="둘레베기",'6-3표준조사'!$Y234,)</f>
        <v>0</v>
      </c>
      <c r="L29" s="533">
        <f>IF('6-3표준조사'!$R$79="맹아제거",'6-3표준조사'!$Y234,)</f>
        <v>0</v>
      </c>
      <c r="M29" s="534">
        <f>ROUNDDOWN(H29*'5-2 내역'!$L$11,0)</f>
        <v>406780</v>
      </c>
      <c r="N29" s="535">
        <f>ROUNDDOWN(H29*'5-2 내역'!$J$11,0)</f>
        <v>10209404</v>
      </c>
      <c r="O29" s="529">
        <f>ROUNDDOWN(N29*기본!$K$7/100,0)</f>
        <v>1878530</v>
      </c>
      <c r="P29" s="535">
        <f>ROUNDDOWN(H29*'5-2 내역'!$N$11,0)</f>
        <v>220332</v>
      </c>
      <c r="Q29" s="535">
        <f t="shared" si="10"/>
        <v>1967319</v>
      </c>
      <c r="R29" s="528">
        <f>ROUNDDOWN((M29+N29)*기본!$K$13/100,0)</f>
        <v>219755</v>
      </c>
      <c r="S29" s="529">
        <f>ROUNDDOWN((N29+O29)*기본!$K$9/100,0)</f>
        <v>139011</v>
      </c>
      <c r="T29" s="529">
        <f>ROUNDDOWN((N29+O29)*기본!$K$8/100,0)</f>
        <v>708352</v>
      </c>
      <c r="U29" s="529">
        <f>IF(기본!$B$7&gt;30,ROUNDDOWN(N29*기본!$K$10/100,0),)</f>
        <v>367028</v>
      </c>
      <c r="V29" s="529">
        <f>IF(기본!$B$7&gt;30,ROUNDDOWN(U29*기본!$K$11/100,0),)</f>
        <v>48227</v>
      </c>
      <c r="W29" s="529">
        <f>IF(기본!$B$7&gt;30,ROUNDDOWN(N29*기본!$K$12/100,0),)</f>
        <v>484946</v>
      </c>
      <c r="X29" s="529">
        <f>ROUNDDOWN((M29+N29+O29+P29)*기본!$K$16/100,0)</f>
        <v>1017203</v>
      </c>
      <c r="Y29" s="529">
        <f>ROUNDDOWN((N29+O29+Q29+X29)*기본!$K$17/100,0)-AD29</f>
        <v>2260868</v>
      </c>
      <c r="Z29" s="535">
        <f t="shared" si="4"/>
        <v>17960436</v>
      </c>
      <c r="AA29" s="535">
        <f t="shared" si="5"/>
        <v>1796044</v>
      </c>
      <c r="AB29" s="535">
        <f t="shared" si="6"/>
        <v>19756480</v>
      </c>
      <c r="AC29" s="536"/>
      <c r="AD29" s="510"/>
    </row>
    <row r="30" spans="1:30" s="9" customFormat="1" ht="18" customHeight="1">
      <c r="A30" s="7">
        <f t="shared" si="1"/>
        <v>0</v>
      </c>
      <c r="B30" s="12">
        <f>IF($A30&gt;0,B29,)</f>
        <v>0</v>
      </c>
      <c r="C30" s="12">
        <f>IF($A30&gt;0,C29,)</f>
        <v>0</v>
      </c>
      <c r="D30" s="12">
        <f>IF($A30&gt;0,D29,)</f>
        <v>0</v>
      </c>
      <c r="E30" s="12">
        <f>IF($A30&gt;0,E29,)</f>
        <v>0</v>
      </c>
      <c r="F30" s="12">
        <f t="shared" si="11"/>
        <v>0</v>
      </c>
      <c r="G30" s="12">
        <f>+'6-3표준조사'!V235</f>
        <v>0</v>
      </c>
      <c r="H30" s="14">
        <f t="shared" si="2"/>
        <v>0</v>
      </c>
      <c r="I30" s="15">
        <f>IF('6-3표준조사'!$R$79="모두베기",'6-3표준조사'!$Y235,)</f>
        <v>0</v>
      </c>
      <c r="J30" s="15">
        <f>IF('6-3표준조사'!$R$79="줄베기",'6-3표준조사'!$Y235,)</f>
        <v>0</v>
      </c>
      <c r="K30" s="15">
        <f>IF('6-3표준조사'!$R$79="둘레베기",'6-3표준조사'!$Y235,)</f>
        <v>0</v>
      </c>
      <c r="L30" s="15">
        <f>IF('6-3표준조사'!$R$79="맹아제거",'6-3표준조사'!$Y235,)</f>
        <v>0</v>
      </c>
      <c r="M30" s="11">
        <f>ROUNDDOWN(H30*'5-2 내역'!$L$11,0)</f>
        <v>0</v>
      </c>
      <c r="N30" s="16">
        <f>ROUNDDOWN(H30*'5-2 내역'!$J$11,0)</f>
        <v>0</v>
      </c>
      <c r="O30" s="19">
        <f>ROUNDDOWN(N30*기본!$K$7/100,0)</f>
        <v>0</v>
      </c>
      <c r="P30" s="16">
        <f>ROUNDDOWN(H30*'5-2 내역'!$N$11,0)</f>
        <v>0</v>
      </c>
      <c r="Q30" s="16">
        <f t="shared" si="10"/>
        <v>0</v>
      </c>
      <c r="R30" s="18">
        <f>ROUNDDOWN((M30+N30)*기본!$K$13/100,0)</f>
        <v>0</v>
      </c>
      <c r="S30" s="19">
        <f>ROUNDDOWN((N30+O30)*기본!$K$9/100,0)</f>
        <v>0</v>
      </c>
      <c r="T30" s="19">
        <f>ROUNDDOWN((N30+O30)*기본!$K$8/100,0)</f>
        <v>0</v>
      </c>
      <c r="U30" s="19">
        <f>IF(기본!$B$7&gt;30,ROUNDDOWN(N30*기본!$K$10/100,0),)</f>
        <v>0</v>
      </c>
      <c r="V30" s="19">
        <f>IF(기본!$B$7&gt;30,ROUNDDOWN(U30*기본!$K$11/100,0),)</f>
        <v>0</v>
      </c>
      <c r="W30" s="19">
        <f>IF(기본!$B$7&gt;30,ROUNDDOWN(N30*기본!$K$12/100,0),)</f>
        <v>0</v>
      </c>
      <c r="X30" s="19">
        <f>ROUNDDOWN((M30+N30+O30+P30)*기본!$K$16/100,0)</f>
        <v>0</v>
      </c>
      <c r="Y30" s="19">
        <f>ROUNDDOWN((N30+O30+Q30+X30)*기본!$K$17/100,0)-AD30</f>
        <v>0</v>
      </c>
      <c r="Z30" s="16">
        <f t="shared" si="4"/>
        <v>0</v>
      </c>
      <c r="AA30" s="16">
        <f t="shared" si="5"/>
        <v>0</v>
      </c>
      <c r="AB30" s="16">
        <f t="shared" si="6"/>
        <v>0</v>
      </c>
      <c r="AC30" s="17"/>
      <c r="AD30" s="134"/>
    </row>
    <row r="31" spans="1:30" s="9" customFormat="1" ht="18" customHeight="1">
      <c r="A31" s="7">
        <f t="shared" si="1"/>
        <v>0</v>
      </c>
      <c r="B31" s="12">
        <f t="shared" ref="B31:E36" si="13">IF($A31&gt;0,B30,)</f>
        <v>0</v>
      </c>
      <c r="C31" s="12">
        <f t="shared" si="13"/>
        <v>0</v>
      </c>
      <c r="D31" s="12">
        <f t="shared" si="13"/>
        <v>0</v>
      </c>
      <c r="E31" s="12">
        <f t="shared" si="13"/>
        <v>0</v>
      </c>
      <c r="F31" s="12">
        <f t="shared" si="11"/>
        <v>0</v>
      </c>
      <c r="G31" s="12">
        <f>+'6-3표준조사'!V236</f>
        <v>0</v>
      </c>
      <c r="H31" s="14">
        <f t="shared" si="2"/>
        <v>0</v>
      </c>
      <c r="I31" s="15">
        <f>IF('6-3표준조사'!$R$79="모두베기",'6-3표준조사'!$Y236,)</f>
        <v>0</v>
      </c>
      <c r="J31" s="15">
        <f>IF('6-3표준조사'!$R$79="줄베기",'6-3표준조사'!$Y236,)</f>
        <v>0</v>
      </c>
      <c r="K31" s="15">
        <f>IF('6-3표준조사'!$R$79="둘레베기",'6-3표준조사'!$Y236,)</f>
        <v>0</v>
      </c>
      <c r="L31" s="15">
        <f>IF('6-3표준조사'!$R$79="맹아제거",'6-3표준조사'!$Y236,)</f>
        <v>0</v>
      </c>
      <c r="M31" s="11">
        <f>ROUNDDOWN(H31*'5-2 내역'!$L$11,0)</f>
        <v>0</v>
      </c>
      <c r="N31" s="16">
        <f>ROUNDDOWN(H31*'5-2 내역'!$J$11,0)</f>
        <v>0</v>
      </c>
      <c r="O31" s="19">
        <f>ROUNDDOWN(N31*기본!$K$7/100,0)</f>
        <v>0</v>
      </c>
      <c r="P31" s="16">
        <f>ROUNDDOWN(H31*'5-2 내역'!$N$11,0)</f>
        <v>0</v>
      </c>
      <c r="Q31" s="16">
        <f t="shared" si="10"/>
        <v>0</v>
      </c>
      <c r="R31" s="18">
        <f>ROUNDDOWN((M31+N31)*기본!$K$13/100,0)</f>
        <v>0</v>
      </c>
      <c r="S31" s="19">
        <f>ROUNDDOWN((N31+O31)*기본!$K$9/100,0)</f>
        <v>0</v>
      </c>
      <c r="T31" s="19">
        <f>ROUNDDOWN((N31+O31)*기본!$K$8/100,0)</f>
        <v>0</v>
      </c>
      <c r="U31" s="19">
        <f>IF(기본!$B$7&gt;30,ROUNDDOWN(N31*기본!$K$10/100,0),)</f>
        <v>0</v>
      </c>
      <c r="V31" s="19">
        <f>IF(기본!$B$7&gt;30,ROUNDDOWN(U31*기본!$K$11/100,0),)</f>
        <v>0</v>
      </c>
      <c r="W31" s="19">
        <f>IF(기본!$B$7&gt;30,ROUNDDOWN(N31*기본!$K$12/100,0),)</f>
        <v>0</v>
      </c>
      <c r="X31" s="19">
        <f>ROUNDDOWN((M31+N31+O31+P31)*기본!$K$16/100,0)</f>
        <v>0</v>
      </c>
      <c r="Y31" s="19">
        <f>ROUNDDOWN((N31+O31+Q31+X31)*기본!$K$17/100,0)-AD31</f>
        <v>0</v>
      </c>
      <c r="Z31" s="16">
        <f t="shared" si="4"/>
        <v>0</v>
      </c>
      <c r="AA31" s="16">
        <f t="shared" si="5"/>
        <v>0</v>
      </c>
      <c r="AB31" s="16">
        <f t="shared" si="6"/>
        <v>0</v>
      </c>
      <c r="AC31" s="17"/>
      <c r="AD31" s="134"/>
    </row>
    <row r="32" spans="1:30" s="9" customFormat="1" ht="18" customHeight="1">
      <c r="A32" s="7">
        <f t="shared" si="1"/>
        <v>0</v>
      </c>
      <c r="B32" s="12">
        <f t="shared" si="13"/>
        <v>0</v>
      </c>
      <c r="C32" s="12">
        <f t="shared" si="13"/>
        <v>0</v>
      </c>
      <c r="D32" s="12">
        <f t="shared" si="13"/>
        <v>0</v>
      </c>
      <c r="E32" s="12">
        <f t="shared" si="13"/>
        <v>0</v>
      </c>
      <c r="F32" s="12">
        <f t="shared" si="11"/>
        <v>0</v>
      </c>
      <c r="G32" s="12">
        <f>+'6-3표준조사'!V237</f>
        <v>0</v>
      </c>
      <c r="H32" s="14">
        <f t="shared" si="2"/>
        <v>0</v>
      </c>
      <c r="I32" s="15">
        <f>IF('6-3표준조사'!$R$79="모두베기",'6-3표준조사'!$Y237,)</f>
        <v>0</v>
      </c>
      <c r="J32" s="15">
        <f>IF('6-3표준조사'!$R$79="줄베기",'6-3표준조사'!$Y237,)</f>
        <v>0</v>
      </c>
      <c r="K32" s="15">
        <f>IF('6-3표준조사'!$R$79="둘레베기",'6-3표준조사'!$Y237,)</f>
        <v>0</v>
      </c>
      <c r="L32" s="15">
        <f>IF('6-3표준조사'!$R$79="맹아제거",'6-3표준조사'!$Y237,)</f>
        <v>0</v>
      </c>
      <c r="M32" s="11">
        <f>ROUNDDOWN(H32*'5-2 내역'!$L$11,0)</f>
        <v>0</v>
      </c>
      <c r="N32" s="16">
        <f>ROUNDDOWN(H32*'5-2 내역'!$J$11,0)</f>
        <v>0</v>
      </c>
      <c r="O32" s="19">
        <f>ROUNDDOWN(N32*기본!$K$7/100,0)</f>
        <v>0</v>
      </c>
      <c r="P32" s="16">
        <f>ROUNDDOWN(H32*'5-2 내역'!$N$11,0)</f>
        <v>0</v>
      </c>
      <c r="Q32" s="16">
        <f t="shared" si="10"/>
        <v>0</v>
      </c>
      <c r="R32" s="18">
        <f>ROUNDDOWN((M32+N32)*기본!$K$13/100,0)</f>
        <v>0</v>
      </c>
      <c r="S32" s="19">
        <f>ROUNDDOWN((N32+O32)*기본!$K$9/100,0)</f>
        <v>0</v>
      </c>
      <c r="T32" s="19">
        <f>ROUNDDOWN((N32+O32)*기본!$K$8/100,0)</f>
        <v>0</v>
      </c>
      <c r="U32" s="19">
        <f>IF(기본!$B$7&gt;30,ROUNDDOWN(N32*기본!$K$10/100,0),)</f>
        <v>0</v>
      </c>
      <c r="V32" s="19">
        <f>IF(기본!$B$7&gt;30,ROUNDDOWN(U32*기본!$K$11/100,0),)</f>
        <v>0</v>
      </c>
      <c r="W32" s="19">
        <f>IF(기본!$B$7&gt;30,ROUNDDOWN(N32*기본!$K$12/100,0),)</f>
        <v>0</v>
      </c>
      <c r="X32" s="19">
        <f>ROUNDDOWN((M32+N32+O32+P32)*기본!$K$16/100,0)</f>
        <v>0</v>
      </c>
      <c r="Y32" s="19">
        <f>ROUNDDOWN((N32+O32+Q32+X32)*기본!$K$17/100,0)-AD32</f>
        <v>0</v>
      </c>
      <c r="Z32" s="16">
        <f t="shared" si="4"/>
        <v>0</v>
      </c>
      <c r="AA32" s="16">
        <f t="shared" si="5"/>
        <v>0</v>
      </c>
      <c r="AB32" s="16">
        <f t="shared" si="6"/>
        <v>0</v>
      </c>
      <c r="AC32" s="17"/>
      <c r="AD32" s="134"/>
    </row>
    <row r="33" spans="1:30" s="9" customFormat="1" ht="18" customHeight="1">
      <c r="A33" s="7">
        <f t="shared" si="1"/>
        <v>0</v>
      </c>
      <c r="B33" s="12">
        <f t="shared" si="13"/>
        <v>0</v>
      </c>
      <c r="C33" s="12">
        <f t="shared" si="13"/>
        <v>0</v>
      </c>
      <c r="D33" s="12">
        <f t="shared" si="13"/>
        <v>0</v>
      </c>
      <c r="E33" s="12">
        <f t="shared" si="13"/>
        <v>0</v>
      </c>
      <c r="F33" s="12">
        <f t="shared" si="11"/>
        <v>0</v>
      </c>
      <c r="G33" s="12">
        <f>+'6-3표준조사'!V238</f>
        <v>0</v>
      </c>
      <c r="H33" s="14">
        <f t="shared" si="2"/>
        <v>0</v>
      </c>
      <c r="I33" s="15">
        <f>IF('6-3표준조사'!$R$79="모두베기",'6-3표준조사'!$Y238,)</f>
        <v>0</v>
      </c>
      <c r="J33" s="15">
        <f>IF('6-3표준조사'!$R$79="줄베기",'6-3표준조사'!$Y238,)</f>
        <v>0</v>
      </c>
      <c r="K33" s="15">
        <f>IF('6-3표준조사'!$R$79="둘레베기",'6-3표준조사'!$Y238,)</f>
        <v>0</v>
      </c>
      <c r="L33" s="15">
        <f>IF('6-3표준조사'!$R$79="맹아제거",'6-3표준조사'!$Y238,)</f>
        <v>0</v>
      </c>
      <c r="M33" s="11">
        <f>ROUNDDOWN(H33*'5-2 내역'!$L$11,0)</f>
        <v>0</v>
      </c>
      <c r="N33" s="16">
        <f>ROUNDDOWN(H33*'5-2 내역'!$J$11,0)</f>
        <v>0</v>
      </c>
      <c r="O33" s="19">
        <f>ROUNDDOWN(N33*기본!$K$7/100,0)</f>
        <v>0</v>
      </c>
      <c r="P33" s="16">
        <f>ROUNDDOWN(H33*'5-2 내역'!$N$11,0)</f>
        <v>0</v>
      </c>
      <c r="Q33" s="16">
        <f t="shared" si="10"/>
        <v>0</v>
      </c>
      <c r="R33" s="18">
        <f>ROUNDDOWN((M33+N33)*기본!$K$13/100,0)</f>
        <v>0</v>
      </c>
      <c r="S33" s="19">
        <f>ROUNDDOWN((N33+O33)*기본!$K$9/100,0)</f>
        <v>0</v>
      </c>
      <c r="T33" s="19">
        <f>ROUNDDOWN((N33+O33)*기본!$K$8/100,0)</f>
        <v>0</v>
      </c>
      <c r="U33" s="19">
        <f>IF(기본!$B$7&gt;30,ROUNDDOWN(N33*기본!$K$10/100,0),)</f>
        <v>0</v>
      </c>
      <c r="V33" s="19">
        <f>IF(기본!$B$7&gt;30,ROUNDDOWN(U33*기본!$K$11/100,0),)</f>
        <v>0</v>
      </c>
      <c r="W33" s="19">
        <f>IF(기본!$B$7&gt;30,ROUNDDOWN(N33*기본!$K$12/100,0),)</f>
        <v>0</v>
      </c>
      <c r="X33" s="19">
        <f>ROUNDDOWN((M33+N33+O33+P33)*기본!$K$16/100,0)</f>
        <v>0</v>
      </c>
      <c r="Y33" s="19">
        <f>ROUNDDOWN((N33+O33+Q33+X33)*기본!$K$17/100,0)-AD33</f>
        <v>0</v>
      </c>
      <c r="Z33" s="16">
        <f t="shared" si="4"/>
        <v>0</v>
      </c>
      <c r="AA33" s="16">
        <f t="shared" si="5"/>
        <v>0</v>
      </c>
      <c r="AB33" s="16">
        <f t="shared" si="6"/>
        <v>0</v>
      </c>
      <c r="AC33" s="17"/>
      <c r="AD33" s="134"/>
    </row>
    <row r="34" spans="1:30" s="9" customFormat="1" ht="18" customHeight="1">
      <c r="A34" s="7">
        <f t="shared" si="1"/>
        <v>0</v>
      </c>
      <c r="B34" s="12">
        <f t="shared" si="13"/>
        <v>0</v>
      </c>
      <c r="C34" s="12">
        <f t="shared" si="13"/>
        <v>0</v>
      </c>
      <c r="D34" s="12">
        <f t="shared" si="13"/>
        <v>0</v>
      </c>
      <c r="E34" s="12">
        <f t="shared" si="13"/>
        <v>0</v>
      </c>
      <c r="F34" s="12">
        <f t="shared" si="11"/>
        <v>0</v>
      </c>
      <c r="G34" s="12">
        <f>+'6-3표준조사'!V239</f>
        <v>0</v>
      </c>
      <c r="H34" s="14">
        <f t="shared" si="2"/>
        <v>0</v>
      </c>
      <c r="I34" s="15">
        <f>IF('6-3표준조사'!$R$79="모두베기",'6-3표준조사'!$Y239,)</f>
        <v>0</v>
      </c>
      <c r="J34" s="15">
        <f>IF('6-3표준조사'!$R$79="줄베기",'6-3표준조사'!$Y239,)</f>
        <v>0</v>
      </c>
      <c r="K34" s="15">
        <f>IF('6-3표준조사'!$R$79="둘레베기",'6-3표준조사'!$Y239,)</f>
        <v>0</v>
      </c>
      <c r="L34" s="15">
        <f>IF('6-3표준조사'!$R$79="맹아제거",'6-3표준조사'!$Y239,)</f>
        <v>0</v>
      </c>
      <c r="M34" s="11">
        <f>ROUNDDOWN(H34*'5-2 내역'!$L$11,0)</f>
        <v>0</v>
      </c>
      <c r="N34" s="16">
        <f>ROUNDDOWN(H34*'5-2 내역'!$J$11,0)</f>
        <v>0</v>
      </c>
      <c r="O34" s="19">
        <f>ROUNDDOWN(N34*기본!$K$7/100,0)</f>
        <v>0</v>
      </c>
      <c r="P34" s="16">
        <f>ROUNDDOWN(H34*'5-2 내역'!$N$11,0)</f>
        <v>0</v>
      </c>
      <c r="Q34" s="16">
        <f t="shared" si="10"/>
        <v>0</v>
      </c>
      <c r="R34" s="18">
        <f>ROUNDDOWN((M34+N34)*기본!$K$13/100,0)</f>
        <v>0</v>
      </c>
      <c r="S34" s="19">
        <f>ROUNDDOWN((N34+O34)*기본!$K$9/100,0)</f>
        <v>0</v>
      </c>
      <c r="T34" s="19">
        <f>ROUNDDOWN((N34+O34)*기본!$K$8/100,0)</f>
        <v>0</v>
      </c>
      <c r="U34" s="19">
        <f>IF(기본!$B$7&gt;30,ROUNDDOWN(N34*기본!$K$10/100,0),)</f>
        <v>0</v>
      </c>
      <c r="V34" s="19">
        <f>IF(기본!$B$7&gt;30,ROUNDDOWN(U34*기본!$K$11/100,0),)</f>
        <v>0</v>
      </c>
      <c r="W34" s="19">
        <f>IF(기본!$B$7&gt;30,ROUNDDOWN(N34*기본!$K$12/100,0),)</f>
        <v>0</v>
      </c>
      <c r="X34" s="19">
        <f>ROUNDDOWN((M34+N34+O34+P34)*기본!$K$16/100,0)</f>
        <v>0</v>
      </c>
      <c r="Y34" s="19">
        <f>ROUNDDOWN((N34+O34+Q34+X34)*기본!$K$17/100,0)-AD34</f>
        <v>0</v>
      </c>
      <c r="Z34" s="16">
        <f t="shared" si="4"/>
        <v>0</v>
      </c>
      <c r="AA34" s="16">
        <f t="shared" si="5"/>
        <v>0</v>
      </c>
      <c r="AB34" s="16">
        <f t="shared" si="6"/>
        <v>0</v>
      </c>
      <c r="AC34" s="17"/>
      <c r="AD34" s="134"/>
    </row>
    <row r="35" spans="1:30" s="9" customFormat="1" ht="18" customHeight="1">
      <c r="A35" s="7">
        <f t="shared" si="1"/>
        <v>0</v>
      </c>
      <c r="B35" s="12">
        <f t="shared" si="13"/>
        <v>0</v>
      </c>
      <c r="C35" s="12">
        <f t="shared" si="13"/>
        <v>0</v>
      </c>
      <c r="D35" s="12">
        <f t="shared" si="13"/>
        <v>0</v>
      </c>
      <c r="E35" s="12">
        <f t="shared" si="13"/>
        <v>0</v>
      </c>
      <c r="F35" s="12">
        <f t="shared" si="11"/>
        <v>0</v>
      </c>
      <c r="G35" s="12">
        <f>+'6-3표준조사'!V240</f>
        <v>0</v>
      </c>
      <c r="H35" s="14">
        <f t="shared" si="2"/>
        <v>0</v>
      </c>
      <c r="I35" s="15">
        <f>IF('6-3표준조사'!$R$79="모두베기",'6-3표준조사'!$Y240,)</f>
        <v>0</v>
      </c>
      <c r="J35" s="15">
        <f>IF('6-3표준조사'!$R$79="줄베기",'6-3표준조사'!$Y240,)</f>
        <v>0</v>
      </c>
      <c r="K35" s="15">
        <f>IF('6-3표준조사'!$R$79="둘레베기",'6-3표준조사'!$Y240,)</f>
        <v>0</v>
      </c>
      <c r="L35" s="15">
        <f>IF('6-3표준조사'!$R$79="맹아제거",'6-3표준조사'!$Y240,)</f>
        <v>0</v>
      </c>
      <c r="M35" s="11">
        <f>ROUNDDOWN(H35*'5-2 내역'!$L$11,0)</f>
        <v>0</v>
      </c>
      <c r="N35" s="16">
        <f>ROUNDDOWN(H35*'5-2 내역'!$J$11,0)</f>
        <v>0</v>
      </c>
      <c r="O35" s="19">
        <f>ROUNDDOWN(N35*기본!$K$7/100,0)</f>
        <v>0</v>
      </c>
      <c r="P35" s="16">
        <f>ROUNDDOWN(H35*'5-2 내역'!$N$11,0)</f>
        <v>0</v>
      </c>
      <c r="Q35" s="16">
        <f t="shared" si="10"/>
        <v>0</v>
      </c>
      <c r="R35" s="18">
        <f>ROUNDDOWN((M35+N35)*기본!$K$13/100,0)</f>
        <v>0</v>
      </c>
      <c r="S35" s="19">
        <f>ROUNDDOWN((N35+O35)*기본!$K$9/100,0)</f>
        <v>0</v>
      </c>
      <c r="T35" s="19">
        <f>ROUNDDOWN((N35+O35)*기본!$K$8/100,0)</f>
        <v>0</v>
      </c>
      <c r="U35" s="19">
        <f>IF(기본!$B$7&gt;30,ROUNDDOWN(N35*기본!$K$10/100,0),)</f>
        <v>0</v>
      </c>
      <c r="V35" s="19">
        <f>IF(기본!$B$7&gt;30,ROUNDDOWN(U35*기본!$K$11/100,0),)</f>
        <v>0</v>
      </c>
      <c r="W35" s="19">
        <f>IF(기본!$B$7&gt;30,ROUNDDOWN(N35*기본!$K$12/100,0),)</f>
        <v>0</v>
      </c>
      <c r="X35" s="19">
        <f>ROUNDDOWN((M35+N35+O35+P35)*기본!$K$16/100,0)</f>
        <v>0</v>
      </c>
      <c r="Y35" s="19">
        <f>ROUNDDOWN((N35+O35+Q35+X35)*기본!$K$17/100,0)-AD35</f>
        <v>0</v>
      </c>
      <c r="Z35" s="16">
        <f t="shared" si="4"/>
        <v>0</v>
      </c>
      <c r="AA35" s="16">
        <f t="shared" si="5"/>
        <v>0</v>
      </c>
      <c r="AB35" s="16">
        <f t="shared" si="6"/>
        <v>0</v>
      </c>
      <c r="AC35" s="17"/>
      <c r="AD35" s="134"/>
    </row>
    <row r="36" spans="1:30" s="9" customFormat="1" ht="18" customHeight="1">
      <c r="A36" s="7">
        <f t="shared" si="1"/>
        <v>0</v>
      </c>
      <c r="B36" s="12">
        <f t="shared" si="13"/>
        <v>0</v>
      </c>
      <c r="C36" s="12">
        <f t="shared" si="13"/>
        <v>0</v>
      </c>
      <c r="D36" s="12">
        <f t="shared" si="13"/>
        <v>0</v>
      </c>
      <c r="E36" s="12">
        <f t="shared" si="13"/>
        <v>0</v>
      </c>
      <c r="F36" s="12">
        <f t="shared" si="11"/>
        <v>0</v>
      </c>
      <c r="G36" s="12">
        <f>+'6-3표준조사'!V241</f>
        <v>0</v>
      </c>
      <c r="H36" s="14">
        <f t="shared" si="2"/>
        <v>0</v>
      </c>
      <c r="I36" s="15">
        <f>IF('6-3표준조사'!$R$79="모두베기",'6-3표준조사'!$Y241,)</f>
        <v>0</v>
      </c>
      <c r="J36" s="15">
        <f>IF('6-3표준조사'!$R$79="줄베기",'6-3표준조사'!$Y241,)</f>
        <v>0</v>
      </c>
      <c r="K36" s="15">
        <f>IF('6-3표준조사'!$R$79="둘레베기",'6-3표준조사'!$Y241,)</f>
        <v>0</v>
      </c>
      <c r="L36" s="15">
        <f>IF('6-3표준조사'!$R$79="맹아제거",'6-3표준조사'!$Y241,)</f>
        <v>0</v>
      </c>
      <c r="M36" s="11">
        <f>ROUNDDOWN(H36*'5-2 내역'!$L$11,0)</f>
        <v>0</v>
      </c>
      <c r="N36" s="16">
        <f>ROUNDDOWN(H36*'5-2 내역'!$J$11,0)</f>
        <v>0</v>
      </c>
      <c r="O36" s="19">
        <f>ROUNDDOWN(N36*기본!$K$7/100,0)</f>
        <v>0</v>
      </c>
      <c r="P36" s="16">
        <f>ROUNDDOWN(H36*'5-2 내역'!$N$11,0)</f>
        <v>0</v>
      </c>
      <c r="Q36" s="16">
        <f t="shared" si="10"/>
        <v>0</v>
      </c>
      <c r="R36" s="18">
        <f>ROUNDDOWN((M36+N36)*기본!$K$13/100,0)</f>
        <v>0</v>
      </c>
      <c r="S36" s="19">
        <f>ROUNDDOWN((N36+O36)*기본!$K$9/100,0)</f>
        <v>0</v>
      </c>
      <c r="T36" s="19">
        <f>ROUNDDOWN((N36+O36)*기본!$K$8/100,0)</f>
        <v>0</v>
      </c>
      <c r="U36" s="19">
        <f>IF(기본!$B$7&gt;30,ROUNDDOWN(N36*기본!$K$10/100,0),)</f>
        <v>0</v>
      </c>
      <c r="V36" s="19">
        <f>IF(기본!$B$7&gt;30,ROUNDDOWN(U36*기본!$K$11/100,0),)</f>
        <v>0</v>
      </c>
      <c r="W36" s="19">
        <f>IF(기본!$B$7&gt;30,ROUNDDOWN(N36*기본!$K$12/100,0),)</f>
        <v>0</v>
      </c>
      <c r="X36" s="19">
        <f>ROUNDDOWN((M36+N36+O36+P36)*기본!$K$16/100,0)</f>
        <v>0</v>
      </c>
      <c r="Y36" s="19">
        <f>ROUNDDOWN((N36+O36+Q36+X36)*기본!$K$17/100,0)-AD36</f>
        <v>0</v>
      </c>
      <c r="Z36" s="16">
        <f t="shared" si="4"/>
        <v>0</v>
      </c>
      <c r="AA36" s="16">
        <f t="shared" si="5"/>
        <v>0</v>
      </c>
      <c r="AB36" s="16">
        <f t="shared" si="6"/>
        <v>0</v>
      </c>
      <c r="AC36" s="17"/>
      <c r="AD36" s="134"/>
    </row>
    <row r="37" spans="1:30" s="152" customFormat="1" ht="18" customHeight="1">
      <c r="A37" s="151">
        <f t="shared" ref="A37:A100" si="14">IF(H37&gt;0,1,)</f>
        <v>1</v>
      </c>
      <c r="B37" s="161" t="str">
        <f>+'6-3표준조사'!K304</f>
        <v>65-0</v>
      </c>
      <c r="C37" s="161" t="str">
        <f>+'6-3표준조사'!L304</f>
        <v>7-1</v>
      </c>
      <c r="D37" s="161" t="str">
        <f>+'6-3표준조사'!M304</f>
        <v>단양</v>
      </c>
      <c r="E37" s="161" t="str">
        <f>+'6-3표준조사'!N304</f>
        <v>어상천</v>
      </c>
      <c r="F37" s="161" t="str">
        <f>+'6-3표준조사'!O304</f>
        <v>임현</v>
      </c>
      <c r="G37" s="161" t="str">
        <f>+'6-3표준조사'!V309</f>
        <v>산52-1</v>
      </c>
      <c r="H37" s="162">
        <f t="shared" ref="H37:H100" si="15">SUM(I37:L37)</f>
        <v>8.3000000000000007</v>
      </c>
      <c r="I37" s="163">
        <f>IF('6-3표준조사'!$R$79="모두베기",'6-3표준조사'!$Y309,)</f>
        <v>8.3000000000000007</v>
      </c>
      <c r="J37" s="163">
        <f>IF('6-3표준조사'!$R$79="줄베기",'6-3표준조사'!$Y309,)</f>
        <v>0</v>
      </c>
      <c r="K37" s="163">
        <f>IF('6-3표준조사'!$R$79="둘레베기",'6-3표준조사'!$Y309,)</f>
        <v>0</v>
      </c>
      <c r="L37" s="163">
        <f>IF('6-3표준조사'!$R$79="맹아제거",'6-3표준조사'!$Y309,)</f>
        <v>0</v>
      </c>
      <c r="M37" s="164">
        <f>ROUNDDOWN(H37*'5-2 내역'!$L$13,0)</f>
        <v>314072</v>
      </c>
      <c r="N37" s="165">
        <f>ROUNDDOWN(H37*'5-2 내역'!$J$13,0)</f>
        <v>7882609</v>
      </c>
      <c r="O37" s="158">
        <f>ROUNDDOWN(N37*기본!$K$7/100,0)</f>
        <v>1450400</v>
      </c>
      <c r="P37" s="165">
        <f>ROUNDDOWN(H37*'5-2 내역'!$N$13,0)</f>
        <v>170116</v>
      </c>
      <c r="Q37" s="165">
        <f t="shared" si="10"/>
        <v>1518952</v>
      </c>
      <c r="R37" s="157">
        <f>ROUNDDOWN((M37+N37)*기본!$K$13/100,0)</f>
        <v>169671</v>
      </c>
      <c r="S37" s="158">
        <f>ROUNDDOWN((N37+O37)*기본!$K$9/100,0)</f>
        <v>107329</v>
      </c>
      <c r="T37" s="158">
        <f>ROUNDDOWN((N37+O37)*기본!$K$8/100,0)</f>
        <v>546914</v>
      </c>
      <c r="U37" s="158">
        <f>IF(기본!$B$7&gt;30,ROUNDDOWN(N37*기본!$K$10/100,0),)</f>
        <v>283379</v>
      </c>
      <c r="V37" s="158">
        <f>IF(기본!$B$7&gt;30,ROUNDDOWN(U37*기본!$K$11/100,0),)</f>
        <v>37236</v>
      </c>
      <c r="W37" s="158">
        <f>IF(기본!$B$7&gt;30,ROUNDDOWN(N37*기본!$K$12/100,0),)</f>
        <v>374423</v>
      </c>
      <c r="X37" s="158">
        <f>ROUNDDOWN((M37+N37+O37+P37)*기본!$K$16/100,0)</f>
        <v>785375</v>
      </c>
      <c r="Y37" s="158">
        <f>ROUNDDOWN((N37+O37+Q37+X37)*기본!$K$17/100,0)-AD37</f>
        <v>1745600</v>
      </c>
      <c r="Z37" s="165">
        <f t="shared" si="4"/>
        <v>13867124</v>
      </c>
      <c r="AA37" s="165">
        <f t="shared" si="5"/>
        <v>1386712</v>
      </c>
      <c r="AB37" s="165">
        <f t="shared" si="6"/>
        <v>15253836</v>
      </c>
      <c r="AC37" s="166"/>
      <c r="AD37" s="160"/>
    </row>
    <row r="38" spans="1:30" s="9" customFormat="1" ht="18" customHeight="1">
      <c r="A38" s="7">
        <f t="shared" si="14"/>
        <v>0</v>
      </c>
      <c r="B38" s="12">
        <f t="shared" ref="B38:E44" si="16">IF($A38&gt;0,B37,)</f>
        <v>0</v>
      </c>
      <c r="C38" s="12">
        <f t="shared" si="16"/>
        <v>0</v>
      </c>
      <c r="D38" s="12">
        <f t="shared" si="16"/>
        <v>0</v>
      </c>
      <c r="E38" s="12">
        <f t="shared" si="16"/>
        <v>0</v>
      </c>
      <c r="F38" s="12">
        <f t="shared" si="11"/>
        <v>0</v>
      </c>
      <c r="G38" s="12">
        <f>+'6-3표준조사'!V310</f>
        <v>0</v>
      </c>
      <c r="H38" s="14">
        <f t="shared" si="15"/>
        <v>0</v>
      </c>
      <c r="I38" s="15">
        <f>IF('6-3표준조사'!$R$79="모두베기",'6-3표준조사'!$Y310,)</f>
        <v>0</v>
      </c>
      <c r="J38" s="15">
        <f>IF('6-3표준조사'!$R$79="줄베기",'6-3표준조사'!$Y310,)</f>
        <v>0</v>
      </c>
      <c r="K38" s="15">
        <f>IF('6-3표준조사'!$R$79="둘레베기",'6-3표준조사'!$Y310,)</f>
        <v>0</v>
      </c>
      <c r="L38" s="15">
        <f>IF('6-3표준조사'!$R$79="맹아제거",'6-3표준조사'!$Y310,)</f>
        <v>0</v>
      </c>
      <c r="M38" s="11">
        <f>ROUNDDOWN(H38*'5-2 내역'!$L$13,0)</f>
        <v>0</v>
      </c>
      <c r="N38" s="16">
        <f>ROUNDDOWN(H38*'5-2 내역'!$J$13,0)</f>
        <v>0</v>
      </c>
      <c r="O38" s="19">
        <f>ROUNDDOWN(N38*기본!$K$7/100,0)</f>
        <v>0</v>
      </c>
      <c r="P38" s="16">
        <f>ROUNDDOWN(H38*'5-2 내역'!$N$13,0)</f>
        <v>0</v>
      </c>
      <c r="Q38" s="16">
        <f t="shared" si="10"/>
        <v>0</v>
      </c>
      <c r="R38" s="18">
        <f>ROUNDDOWN((M38+N38)*기본!$K$13/100,0)</f>
        <v>0</v>
      </c>
      <c r="S38" s="19">
        <f>ROUNDDOWN((N38+O38)*기본!$K$9/100,0)</f>
        <v>0</v>
      </c>
      <c r="T38" s="19">
        <f>ROUNDDOWN((N38+O38)*기본!$K$8/100,0)</f>
        <v>0</v>
      </c>
      <c r="U38" s="19">
        <f>IF(기본!$B$7&gt;30,ROUNDDOWN(N38*기본!$K$10/100,0),)</f>
        <v>0</v>
      </c>
      <c r="V38" s="19">
        <f>IF(기본!$B$7&gt;30,ROUNDDOWN(U38*기본!$K$11/100,0),)</f>
        <v>0</v>
      </c>
      <c r="W38" s="19">
        <f>IF(기본!$B$7&gt;30,ROUNDDOWN(N38*기본!$K$12/100,0),)</f>
        <v>0</v>
      </c>
      <c r="X38" s="19">
        <f>ROUNDDOWN((M38+N38+O38+P38)*기본!$K$16/100,0)</f>
        <v>0</v>
      </c>
      <c r="Y38" s="19">
        <f>ROUNDDOWN((N38+O38+Q38+X38)*기본!$K$17/100,0)-AD38</f>
        <v>0</v>
      </c>
      <c r="Z38" s="16">
        <f t="shared" si="4"/>
        <v>0</v>
      </c>
      <c r="AA38" s="16">
        <f t="shared" si="5"/>
        <v>0</v>
      </c>
      <c r="AB38" s="16">
        <f t="shared" si="6"/>
        <v>0</v>
      </c>
      <c r="AC38" s="17"/>
      <c r="AD38" s="134"/>
    </row>
    <row r="39" spans="1:30" s="9" customFormat="1" ht="18" customHeight="1">
      <c r="A39" s="7">
        <f t="shared" si="14"/>
        <v>0</v>
      </c>
      <c r="B39" s="12">
        <f t="shared" si="16"/>
        <v>0</v>
      </c>
      <c r="C39" s="12">
        <f t="shared" si="16"/>
        <v>0</v>
      </c>
      <c r="D39" s="12">
        <f t="shared" si="16"/>
        <v>0</v>
      </c>
      <c r="E39" s="12">
        <f t="shared" si="16"/>
        <v>0</v>
      </c>
      <c r="F39" s="12">
        <f t="shared" si="11"/>
        <v>0</v>
      </c>
      <c r="G39" s="12">
        <f>+'6-3표준조사'!V311</f>
        <v>0</v>
      </c>
      <c r="H39" s="14">
        <f t="shared" si="15"/>
        <v>0</v>
      </c>
      <c r="I39" s="15">
        <f>IF('6-3표준조사'!$R$79="모두베기",'6-3표준조사'!$Y311,)</f>
        <v>0</v>
      </c>
      <c r="J39" s="15">
        <f>IF('6-3표준조사'!$R$79="줄베기",'6-3표준조사'!$Y311,)</f>
        <v>0</v>
      </c>
      <c r="K39" s="15">
        <f>IF('6-3표준조사'!$R$79="둘레베기",'6-3표준조사'!$Y311,)</f>
        <v>0</v>
      </c>
      <c r="L39" s="15">
        <f>IF('6-3표준조사'!$R$79="맹아제거",'6-3표준조사'!$Y311,)</f>
        <v>0</v>
      </c>
      <c r="M39" s="11">
        <f>ROUNDDOWN(H39*'5-2 내역'!$L$13,0)</f>
        <v>0</v>
      </c>
      <c r="N39" s="16">
        <f>ROUNDDOWN(H39*'5-2 내역'!$J$13,0)</f>
        <v>0</v>
      </c>
      <c r="O39" s="19">
        <f>ROUNDDOWN(N39*기본!$K$7/100,0)</f>
        <v>0</v>
      </c>
      <c r="P39" s="16">
        <f>ROUNDDOWN(H39*'5-2 내역'!$N$13,0)</f>
        <v>0</v>
      </c>
      <c r="Q39" s="16">
        <f t="shared" si="10"/>
        <v>0</v>
      </c>
      <c r="R39" s="18">
        <f>ROUNDDOWN((M39+N39)*기본!$K$13/100,0)</f>
        <v>0</v>
      </c>
      <c r="S39" s="19">
        <f>ROUNDDOWN((N39+O39)*기본!$K$9/100,0)</f>
        <v>0</v>
      </c>
      <c r="T39" s="19">
        <f>ROUNDDOWN((N39+O39)*기본!$K$8/100,0)</f>
        <v>0</v>
      </c>
      <c r="U39" s="19">
        <f>IF(기본!$B$7&gt;30,ROUNDDOWN(N39*기본!$K$10/100,0),)</f>
        <v>0</v>
      </c>
      <c r="V39" s="19">
        <f>IF(기본!$B$7&gt;30,ROUNDDOWN(U39*기본!$K$11/100,0),)</f>
        <v>0</v>
      </c>
      <c r="W39" s="19">
        <f>IF(기본!$B$7&gt;30,ROUNDDOWN(N39*기본!$K$12/100,0),)</f>
        <v>0</v>
      </c>
      <c r="X39" s="19">
        <f>ROUNDDOWN((M39+N39+O39+P39)*기본!$K$16/100,0)</f>
        <v>0</v>
      </c>
      <c r="Y39" s="19">
        <f>ROUNDDOWN((N39+O39+Q39+X39)*기본!$K$17/100,0)-AD39</f>
        <v>0</v>
      </c>
      <c r="Z39" s="16">
        <f t="shared" si="4"/>
        <v>0</v>
      </c>
      <c r="AA39" s="16">
        <f t="shared" si="5"/>
        <v>0</v>
      </c>
      <c r="AB39" s="16">
        <f t="shared" si="6"/>
        <v>0</v>
      </c>
      <c r="AC39" s="17"/>
      <c r="AD39" s="134"/>
    </row>
    <row r="40" spans="1:30" s="9" customFormat="1" ht="18" customHeight="1">
      <c r="A40" s="7">
        <f t="shared" si="14"/>
        <v>0</v>
      </c>
      <c r="B40" s="12">
        <f t="shared" si="16"/>
        <v>0</v>
      </c>
      <c r="C40" s="12">
        <f t="shared" si="16"/>
        <v>0</v>
      </c>
      <c r="D40" s="12">
        <f t="shared" si="16"/>
        <v>0</v>
      </c>
      <c r="E40" s="12">
        <f t="shared" si="16"/>
        <v>0</v>
      </c>
      <c r="F40" s="12">
        <f t="shared" si="11"/>
        <v>0</v>
      </c>
      <c r="G40" s="12">
        <f>+'6-3표준조사'!V312</f>
        <v>0</v>
      </c>
      <c r="H40" s="14">
        <f t="shared" si="15"/>
        <v>0</v>
      </c>
      <c r="I40" s="15">
        <f>IF('6-3표준조사'!$R$79="모두베기",'6-3표준조사'!$Y312,)</f>
        <v>0</v>
      </c>
      <c r="J40" s="15">
        <f>IF('6-3표준조사'!$R$79="줄베기",'6-3표준조사'!$Y312,)</f>
        <v>0</v>
      </c>
      <c r="K40" s="15">
        <f>IF('6-3표준조사'!$R$79="둘레베기",'6-3표준조사'!$Y312,)</f>
        <v>0</v>
      </c>
      <c r="L40" s="15">
        <f>IF('6-3표준조사'!$R$79="맹아제거",'6-3표준조사'!$Y312,)</f>
        <v>0</v>
      </c>
      <c r="M40" s="11">
        <f>ROUNDDOWN(H40*'5-2 내역'!$L$13,0)</f>
        <v>0</v>
      </c>
      <c r="N40" s="16">
        <f>ROUNDDOWN(H40*'5-2 내역'!$J$13,0)</f>
        <v>0</v>
      </c>
      <c r="O40" s="19">
        <f>ROUNDDOWN(N40*기본!$K$7/100,0)</f>
        <v>0</v>
      </c>
      <c r="P40" s="16">
        <f>ROUNDDOWN(H40*'5-2 내역'!$N$13,0)</f>
        <v>0</v>
      </c>
      <c r="Q40" s="16">
        <f t="shared" si="10"/>
        <v>0</v>
      </c>
      <c r="R40" s="18">
        <f>ROUNDDOWN((M40+N40)*기본!$K$13/100,0)</f>
        <v>0</v>
      </c>
      <c r="S40" s="19">
        <f>ROUNDDOWN((N40+O40)*기본!$K$9/100,0)</f>
        <v>0</v>
      </c>
      <c r="T40" s="19">
        <f>ROUNDDOWN((N40+O40)*기본!$K$8/100,0)</f>
        <v>0</v>
      </c>
      <c r="U40" s="19">
        <f>IF(기본!$B$7&gt;30,ROUNDDOWN(N40*기본!$K$10/100,0),)</f>
        <v>0</v>
      </c>
      <c r="V40" s="19">
        <f>IF(기본!$B$7&gt;30,ROUNDDOWN(U40*기본!$K$11/100,0),)</f>
        <v>0</v>
      </c>
      <c r="W40" s="19">
        <f>IF(기본!$B$7&gt;30,ROUNDDOWN(N40*기본!$K$12/100,0),)</f>
        <v>0</v>
      </c>
      <c r="X40" s="19">
        <f>ROUNDDOWN((M40+N40+O40+P40)*기본!$K$16/100,0)</f>
        <v>0</v>
      </c>
      <c r="Y40" s="19">
        <f>ROUNDDOWN((N40+O40+Q40+X40)*기본!$K$17/100,0)-AD40</f>
        <v>0</v>
      </c>
      <c r="Z40" s="16">
        <f t="shared" si="4"/>
        <v>0</v>
      </c>
      <c r="AA40" s="16">
        <f t="shared" si="5"/>
        <v>0</v>
      </c>
      <c r="AB40" s="16">
        <f t="shared" si="6"/>
        <v>0</v>
      </c>
      <c r="AC40" s="17"/>
      <c r="AD40" s="134"/>
    </row>
    <row r="41" spans="1:30" s="9" customFormat="1" ht="18" customHeight="1">
      <c r="A41" s="7">
        <f t="shared" si="14"/>
        <v>0</v>
      </c>
      <c r="B41" s="12">
        <f t="shared" si="16"/>
        <v>0</v>
      </c>
      <c r="C41" s="12">
        <f t="shared" si="16"/>
        <v>0</v>
      </c>
      <c r="D41" s="12">
        <f t="shared" si="16"/>
        <v>0</v>
      </c>
      <c r="E41" s="12">
        <f t="shared" si="16"/>
        <v>0</v>
      </c>
      <c r="F41" s="12">
        <f t="shared" si="11"/>
        <v>0</v>
      </c>
      <c r="G41" s="12">
        <f>+'6-3표준조사'!V313</f>
        <v>0</v>
      </c>
      <c r="H41" s="14">
        <f t="shared" si="15"/>
        <v>0</v>
      </c>
      <c r="I41" s="15">
        <f>IF('6-3표준조사'!$R$79="모두베기",'6-3표준조사'!$Y313,)</f>
        <v>0</v>
      </c>
      <c r="J41" s="15">
        <f>IF('6-3표준조사'!$R$79="줄베기",'6-3표준조사'!$Y313,)</f>
        <v>0</v>
      </c>
      <c r="K41" s="15">
        <f>IF('6-3표준조사'!$R$79="둘레베기",'6-3표준조사'!$Y313,)</f>
        <v>0</v>
      </c>
      <c r="L41" s="15">
        <f>IF('6-3표준조사'!$R$79="맹아제거",'6-3표준조사'!$Y313,)</f>
        <v>0</v>
      </c>
      <c r="M41" s="11">
        <f>ROUNDDOWN(H41*'5-2 내역'!$L$13,0)</f>
        <v>0</v>
      </c>
      <c r="N41" s="16">
        <f>ROUNDDOWN(H41*'5-2 내역'!$J$13,0)</f>
        <v>0</v>
      </c>
      <c r="O41" s="19">
        <f>ROUNDDOWN(N41*기본!$K$7/100,0)</f>
        <v>0</v>
      </c>
      <c r="P41" s="16">
        <f>ROUNDDOWN(H41*'5-2 내역'!$N$13,0)</f>
        <v>0</v>
      </c>
      <c r="Q41" s="16">
        <f t="shared" si="10"/>
        <v>0</v>
      </c>
      <c r="R41" s="18">
        <f>ROUNDDOWN((M41+N41)*기본!$K$13/100,0)</f>
        <v>0</v>
      </c>
      <c r="S41" s="19">
        <f>ROUNDDOWN((N41+O41)*기본!$K$9/100,0)</f>
        <v>0</v>
      </c>
      <c r="T41" s="19">
        <f>ROUNDDOWN((N41+O41)*기본!$K$8/100,0)</f>
        <v>0</v>
      </c>
      <c r="U41" s="19">
        <f>IF(기본!$B$7&gt;30,ROUNDDOWN(N41*기본!$K$10/100,0),)</f>
        <v>0</v>
      </c>
      <c r="V41" s="19">
        <f>IF(기본!$B$7&gt;30,ROUNDDOWN(U41*기본!$K$11/100,0),)</f>
        <v>0</v>
      </c>
      <c r="W41" s="19">
        <f>IF(기본!$B$7&gt;30,ROUNDDOWN(N41*기본!$K$12/100,0),)</f>
        <v>0</v>
      </c>
      <c r="X41" s="19">
        <f>ROUNDDOWN((M41+N41+O41+P41)*기본!$K$16/100,0)</f>
        <v>0</v>
      </c>
      <c r="Y41" s="19">
        <f>ROUNDDOWN((N41+O41+Q41+X41)*기본!$K$17/100,0)-AD41</f>
        <v>0</v>
      </c>
      <c r="Z41" s="16">
        <f t="shared" si="4"/>
        <v>0</v>
      </c>
      <c r="AA41" s="16">
        <f t="shared" si="5"/>
        <v>0</v>
      </c>
      <c r="AB41" s="16">
        <f t="shared" si="6"/>
        <v>0</v>
      </c>
      <c r="AC41" s="17"/>
      <c r="AD41" s="134"/>
    </row>
    <row r="42" spans="1:30" s="9" customFormat="1" ht="18" customHeight="1">
      <c r="A42" s="7">
        <f t="shared" si="14"/>
        <v>0</v>
      </c>
      <c r="B42" s="12">
        <f t="shared" si="16"/>
        <v>0</v>
      </c>
      <c r="C42" s="12">
        <f t="shared" si="16"/>
        <v>0</v>
      </c>
      <c r="D42" s="12">
        <f t="shared" si="16"/>
        <v>0</v>
      </c>
      <c r="E42" s="12">
        <f t="shared" si="16"/>
        <v>0</v>
      </c>
      <c r="F42" s="12">
        <f t="shared" si="11"/>
        <v>0</v>
      </c>
      <c r="G42" s="12">
        <f>+'6-3표준조사'!V314</f>
        <v>0</v>
      </c>
      <c r="H42" s="14">
        <f t="shared" si="15"/>
        <v>0</v>
      </c>
      <c r="I42" s="15">
        <f>IF('6-3표준조사'!$R$79="모두베기",'6-3표준조사'!$Y314,)</f>
        <v>0</v>
      </c>
      <c r="J42" s="15">
        <f>IF('6-3표준조사'!$R$79="줄베기",'6-3표준조사'!$Y314,)</f>
        <v>0</v>
      </c>
      <c r="K42" s="15">
        <f>IF('6-3표준조사'!$R$79="둘레베기",'6-3표준조사'!$Y314,)</f>
        <v>0</v>
      </c>
      <c r="L42" s="15">
        <f>IF('6-3표준조사'!$R$79="맹아제거",'6-3표준조사'!$Y314,)</f>
        <v>0</v>
      </c>
      <c r="M42" s="11">
        <f>ROUNDDOWN(H42*'5-2 내역'!$L$13,0)</f>
        <v>0</v>
      </c>
      <c r="N42" s="16">
        <f>ROUNDDOWN(H42*'5-2 내역'!$J$13,0)</f>
        <v>0</v>
      </c>
      <c r="O42" s="19">
        <f>ROUNDDOWN(N42*기본!$K$7/100,0)</f>
        <v>0</v>
      </c>
      <c r="P42" s="16">
        <f>ROUNDDOWN(H42*'5-2 내역'!$N$13,0)</f>
        <v>0</v>
      </c>
      <c r="Q42" s="16">
        <f t="shared" si="10"/>
        <v>0</v>
      </c>
      <c r="R42" s="18">
        <f>ROUNDDOWN((M42+N42)*기본!$K$13/100,0)</f>
        <v>0</v>
      </c>
      <c r="S42" s="19">
        <f>ROUNDDOWN((N42+O42)*기본!$K$9/100,0)</f>
        <v>0</v>
      </c>
      <c r="T42" s="19">
        <f>ROUNDDOWN((N42+O42)*기본!$K$8/100,0)</f>
        <v>0</v>
      </c>
      <c r="U42" s="19">
        <f>IF(기본!$B$7&gt;30,ROUNDDOWN(N42*기본!$K$10/100,0),)</f>
        <v>0</v>
      </c>
      <c r="V42" s="19">
        <f>IF(기본!$B$7&gt;30,ROUNDDOWN(U42*기본!$K$11/100,0),)</f>
        <v>0</v>
      </c>
      <c r="W42" s="19">
        <f>IF(기본!$B$7&gt;30,ROUNDDOWN(N42*기본!$K$12/100,0),)</f>
        <v>0</v>
      </c>
      <c r="X42" s="19">
        <f>ROUNDDOWN((M42+N42+O42+P42)*기본!$K$16/100,0)</f>
        <v>0</v>
      </c>
      <c r="Y42" s="19">
        <f>ROUNDDOWN((N42+O42+Q42+X42)*기본!$K$17/100,0)-AD42</f>
        <v>0</v>
      </c>
      <c r="Z42" s="16">
        <f t="shared" si="4"/>
        <v>0</v>
      </c>
      <c r="AA42" s="16">
        <f t="shared" si="5"/>
        <v>0</v>
      </c>
      <c r="AB42" s="16">
        <f t="shared" si="6"/>
        <v>0</v>
      </c>
      <c r="AC42" s="17"/>
      <c r="AD42" s="134"/>
    </row>
    <row r="43" spans="1:30" s="9" customFormat="1" ht="18" customHeight="1">
      <c r="A43" s="7">
        <f t="shared" si="14"/>
        <v>0</v>
      </c>
      <c r="B43" s="12">
        <f t="shared" si="16"/>
        <v>0</v>
      </c>
      <c r="C43" s="12">
        <f t="shared" si="16"/>
        <v>0</v>
      </c>
      <c r="D43" s="12">
        <f t="shared" si="16"/>
        <v>0</v>
      </c>
      <c r="E43" s="12">
        <f t="shared" si="16"/>
        <v>0</v>
      </c>
      <c r="F43" s="12">
        <f t="shared" si="11"/>
        <v>0</v>
      </c>
      <c r="G43" s="12">
        <f>+'6-3표준조사'!V315</f>
        <v>0</v>
      </c>
      <c r="H43" s="14">
        <f t="shared" si="15"/>
        <v>0</v>
      </c>
      <c r="I43" s="15">
        <f>IF('6-3표준조사'!$R$79="모두베기",'6-3표준조사'!$Y315,)</f>
        <v>0</v>
      </c>
      <c r="J43" s="15">
        <f>IF('6-3표준조사'!$R$79="줄베기",'6-3표준조사'!$Y315,)</f>
        <v>0</v>
      </c>
      <c r="K43" s="15">
        <f>IF('6-3표준조사'!$R$79="둘레베기",'6-3표준조사'!$Y315,)</f>
        <v>0</v>
      </c>
      <c r="L43" s="15">
        <f>IF('6-3표준조사'!$R$79="맹아제거",'6-3표준조사'!$Y315,)</f>
        <v>0</v>
      </c>
      <c r="M43" s="11">
        <f>ROUNDDOWN(H43*'5-2 내역'!$L$13,0)</f>
        <v>0</v>
      </c>
      <c r="N43" s="16">
        <f>ROUNDDOWN(H43*'5-2 내역'!$J$13,0)</f>
        <v>0</v>
      </c>
      <c r="O43" s="19">
        <f>ROUNDDOWN(N43*기본!$K$7/100,0)</f>
        <v>0</v>
      </c>
      <c r="P43" s="16">
        <f>ROUNDDOWN(H43*'5-2 내역'!$N$13,0)</f>
        <v>0</v>
      </c>
      <c r="Q43" s="16">
        <f t="shared" si="10"/>
        <v>0</v>
      </c>
      <c r="R43" s="18">
        <f>ROUNDDOWN((M43+N43)*기본!$K$13/100,0)</f>
        <v>0</v>
      </c>
      <c r="S43" s="19">
        <f>ROUNDDOWN((N43+O43)*기본!$K$9/100,0)</f>
        <v>0</v>
      </c>
      <c r="T43" s="19">
        <f>ROUNDDOWN((N43+O43)*기본!$K$8/100,0)</f>
        <v>0</v>
      </c>
      <c r="U43" s="19">
        <f>IF(기본!$B$7&gt;30,ROUNDDOWN(N43*기본!$K$10/100,0),)</f>
        <v>0</v>
      </c>
      <c r="V43" s="19">
        <f>IF(기본!$B$7&gt;30,ROUNDDOWN(U43*기본!$K$11/100,0),)</f>
        <v>0</v>
      </c>
      <c r="W43" s="19">
        <f>IF(기본!$B$7&gt;30,ROUNDDOWN(N43*기본!$K$12/100,0),)</f>
        <v>0</v>
      </c>
      <c r="X43" s="19">
        <f>ROUNDDOWN((M43+N43+O43+P43)*기본!$K$16/100,0)</f>
        <v>0</v>
      </c>
      <c r="Y43" s="19">
        <f>ROUNDDOWN((N43+O43+Q43+X43)*기본!$K$17/100,0)-AD43</f>
        <v>0</v>
      </c>
      <c r="Z43" s="16">
        <f t="shared" si="4"/>
        <v>0</v>
      </c>
      <c r="AA43" s="16">
        <f t="shared" si="5"/>
        <v>0</v>
      </c>
      <c r="AB43" s="16">
        <f t="shared" si="6"/>
        <v>0</v>
      </c>
      <c r="AC43" s="17"/>
      <c r="AD43" s="134"/>
    </row>
    <row r="44" spans="1:30" s="9" customFormat="1" ht="18" customHeight="1">
      <c r="A44" s="7">
        <f t="shared" si="14"/>
        <v>0</v>
      </c>
      <c r="B44" s="12">
        <f t="shared" si="16"/>
        <v>0</v>
      </c>
      <c r="C44" s="12">
        <f t="shared" si="16"/>
        <v>0</v>
      </c>
      <c r="D44" s="12">
        <f t="shared" si="16"/>
        <v>0</v>
      </c>
      <c r="E44" s="12">
        <f t="shared" si="16"/>
        <v>0</v>
      </c>
      <c r="F44" s="12">
        <f t="shared" si="11"/>
        <v>0</v>
      </c>
      <c r="G44" s="12">
        <f>+'6-3표준조사'!V316</f>
        <v>0</v>
      </c>
      <c r="H44" s="14">
        <f t="shared" si="15"/>
        <v>0</v>
      </c>
      <c r="I44" s="15">
        <f>IF('6-3표준조사'!$R$79="모두베기",'6-3표준조사'!$Y316,)</f>
        <v>0</v>
      </c>
      <c r="J44" s="15">
        <f>IF('6-3표준조사'!$R$79="줄베기",'6-3표준조사'!$Y316,)</f>
        <v>0</v>
      </c>
      <c r="K44" s="15">
        <f>IF('6-3표준조사'!$R$79="둘레베기",'6-3표준조사'!$Y316,)</f>
        <v>0</v>
      </c>
      <c r="L44" s="15">
        <f>IF('6-3표준조사'!$R$79="맹아제거",'6-3표준조사'!$Y316,)</f>
        <v>0</v>
      </c>
      <c r="M44" s="11">
        <f>ROUNDDOWN(H44*'5-2 내역'!$L$13,0)</f>
        <v>0</v>
      </c>
      <c r="N44" s="16">
        <f>ROUNDDOWN(H44*'5-2 내역'!$J$13,0)</f>
        <v>0</v>
      </c>
      <c r="O44" s="19">
        <f>ROUNDDOWN(N44*기본!$K$7/100,0)</f>
        <v>0</v>
      </c>
      <c r="P44" s="16">
        <f>ROUNDDOWN(H44*'5-2 내역'!$N$13,0)</f>
        <v>0</v>
      </c>
      <c r="Q44" s="16">
        <f t="shared" si="10"/>
        <v>0</v>
      </c>
      <c r="R44" s="18">
        <f>ROUNDDOWN((M44+N44)*기본!$K$13/100,0)</f>
        <v>0</v>
      </c>
      <c r="S44" s="19">
        <f>ROUNDDOWN((N44+O44)*기본!$K$9/100,0)</f>
        <v>0</v>
      </c>
      <c r="T44" s="19">
        <f>ROUNDDOWN((N44+O44)*기본!$K$8/100,0)</f>
        <v>0</v>
      </c>
      <c r="U44" s="19">
        <f>IF(기본!$B$7&gt;30,ROUNDDOWN(N44*기본!$K$10/100,0),)</f>
        <v>0</v>
      </c>
      <c r="V44" s="19">
        <f>IF(기본!$B$7&gt;30,ROUNDDOWN(U44*기본!$K$11/100,0),)</f>
        <v>0</v>
      </c>
      <c r="W44" s="19">
        <f>IF(기본!$B$7&gt;30,ROUNDDOWN(N44*기본!$K$12/100,0),)</f>
        <v>0</v>
      </c>
      <c r="X44" s="19">
        <f>ROUNDDOWN((M44+N44+O44+P44)*기본!$K$16/100,0)</f>
        <v>0</v>
      </c>
      <c r="Y44" s="19">
        <f>ROUNDDOWN((N44+O44+Q44+X44)*기본!$K$17/100,0)-AD44</f>
        <v>0</v>
      </c>
      <c r="Z44" s="16">
        <f t="shared" si="4"/>
        <v>0</v>
      </c>
      <c r="AA44" s="16">
        <f t="shared" si="5"/>
        <v>0</v>
      </c>
      <c r="AB44" s="16">
        <f t="shared" si="6"/>
        <v>0</v>
      </c>
      <c r="AC44" s="17"/>
      <c r="AD44" s="134"/>
    </row>
    <row r="45" spans="1:30" s="152" customFormat="1" ht="18" customHeight="1">
      <c r="A45" s="151">
        <f t="shared" si="14"/>
        <v>1</v>
      </c>
      <c r="B45" s="161" t="str">
        <f>+'6-3표준조사'!K379</f>
        <v>64-0</v>
      </c>
      <c r="C45" s="161" t="str">
        <f>+'6-3표준조사'!L379</f>
        <v>24-3</v>
      </c>
      <c r="D45" s="161" t="str">
        <f>+'6-3표준조사'!M379</f>
        <v>단양</v>
      </c>
      <c r="E45" s="161" t="str">
        <f>+'6-3표준조사'!N379</f>
        <v>어상천</v>
      </c>
      <c r="F45" s="161" t="str">
        <f>+'6-3표준조사'!O379</f>
        <v>방북</v>
      </c>
      <c r="G45" s="161" t="str">
        <f>+'6-3표준조사'!V384</f>
        <v>산32</v>
      </c>
      <c r="H45" s="162">
        <f t="shared" si="15"/>
        <v>1.2</v>
      </c>
      <c r="I45" s="163">
        <f>IF('6-3표준조사'!$R$79="모두베기",'6-3표준조사'!$Y384,)</f>
        <v>1.2</v>
      </c>
      <c r="J45" s="163">
        <f>IF('6-3표준조사'!$R$79="줄베기",'6-3표준조사'!$Y384,)</f>
        <v>0</v>
      </c>
      <c r="K45" s="163">
        <f>IF('6-3표준조사'!$R$79="둘레베기",'6-3표준조사'!$Y384,)</f>
        <v>0</v>
      </c>
      <c r="L45" s="163">
        <f>IF('6-3표준조사'!$R$79="맹아제거",'6-3표준조사'!$Y384,)</f>
        <v>0</v>
      </c>
      <c r="M45" s="164">
        <f>ROUNDDOWN(H45*'5-2 내역'!$L$15,0)</f>
        <v>45408</v>
      </c>
      <c r="N45" s="165">
        <f>ROUNDDOWN(H45*'5-2 내역'!$J$15,0)</f>
        <v>1193923</v>
      </c>
      <c r="O45" s="158">
        <f>ROUNDDOWN(N45*기본!$K$7/100,0)</f>
        <v>219681</v>
      </c>
      <c r="P45" s="165">
        <f>ROUNDDOWN(H45*'5-2 내역'!$N$15,0)</f>
        <v>24595</v>
      </c>
      <c r="Q45" s="165">
        <f t="shared" si="10"/>
        <v>230018</v>
      </c>
      <c r="R45" s="157">
        <f>ROUNDDOWN((M45+N45)*기본!$K$13/100,0)</f>
        <v>25654</v>
      </c>
      <c r="S45" s="158">
        <f>ROUNDDOWN((N45+O45)*기본!$K$9/100,0)</f>
        <v>16256</v>
      </c>
      <c r="T45" s="158">
        <f>ROUNDDOWN((N45+O45)*기본!$K$8/100,0)</f>
        <v>82837</v>
      </c>
      <c r="U45" s="158">
        <f>IF(기본!$B$7&gt;30,ROUNDDOWN(N45*기본!$K$10/100,0),)</f>
        <v>42921</v>
      </c>
      <c r="V45" s="158">
        <f>IF(기본!$B$7&gt;30,ROUNDDOWN(U45*기본!$K$11/100,0),)</f>
        <v>5639</v>
      </c>
      <c r="W45" s="158">
        <f>IF(기본!$B$7&gt;30,ROUNDDOWN(N45*기본!$K$12/100,0),)</f>
        <v>56711</v>
      </c>
      <c r="X45" s="158">
        <f>ROUNDDOWN((M45+N45+O45+P45)*기본!$K$16/100,0)</f>
        <v>118688</v>
      </c>
      <c r="Y45" s="158">
        <f>ROUNDDOWN((N45+O45+Q45+X45)*기본!$K$17/100,0)-AD45</f>
        <v>264346</v>
      </c>
      <c r="Z45" s="165">
        <f t="shared" si="4"/>
        <v>2096659</v>
      </c>
      <c r="AA45" s="165">
        <f t="shared" si="5"/>
        <v>209666</v>
      </c>
      <c r="AB45" s="165">
        <f t="shared" si="6"/>
        <v>2306325</v>
      </c>
      <c r="AC45" s="166"/>
      <c r="AD45" s="160"/>
    </row>
    <row r="46" spans="1:30" s="9" customFormat="1" ht="18" customHeight="1">
      <c r="A46" s="7">
        <f t="shared" si="14"/>
        <v>0</v>
      </c>
      <c r="B46" s="12">
        <f t="shared" ref="B46:E52" si="17">IF($A46&gt;0,B45,)</f>
        <v>0</v>
      </c>
      <c r="C46" s="12">
        <f t="shared" si="17"/>
        <v>0</v>
      </c>
      <c r="D46" s="12">
        <f t="shared" si="17"/>
        <v>0</v>
      </c>
      <c r="E46" s="12">
        <f t="shared" si="17"/>
        <v>0</v>
      </c>
      <c r="F46" s="12">
        <f t="shared" si="11"/>
        <v>0</v>
      </c>
      <c r="G46" s="12">
        <f>+'6-3표준조사'!V385</f>
        <v>0</v>
      </c>
      <c r="H46" s="14">
        <f t="shared" si="15"/>
        <v>0</v>
      </c>
      <c r="I46" s="15">
        <f>IF('6-3표준조사'!$R$79="모두베기",'6-3표준조사'!$Y385,)</f>
        <v>0</v>
      </c>
      <c r="J46" s="15">
        <f>IF('6-3표준조사'!$R$79="줄베기",'6-3표준조사'!$Y385,)</f>
        <v>0</v>
      </c>
      <c r="K46" s="15">
        <f>IF('6-3표준조사'!$R$79="둘레베기",'6-3표준조사'!$Y385,)</f>
        <v>0</v>
      </c>
      <c r="L46" s="15">
        <f>IF('6-3표준조사'!$R$79="맹아제거",'6-3표준조사'!$Y385,)</f>
        <v>0</v>
      </c>
      <c r="M46" s="11">
        <f>ROUNDDOWN(H46*'5-2 내역'!$L$15,0)</f>
        <v>0</v>
      </c>
      <c r="N46" s="16">
        <f>ROUNDDOWN(H46*'5-2 내역'!$J$15,0)</f>
        <v>0</v>
      </c>
      <c r="O46" s="19">
        <f>ROUNDDOWN(N46*기본!$K$7/100,0)</f>
        <v>0</v>
      </c>
      <c r="P46" s="16">
        <f>ROUNDDOWN(H46*'5-2 내역'!$N$15,0)</f>
        <v>0</v>
      </c>
      <c r="Q46" s="16">
        <f t="shared" si="10"/>
        <v>0</v>
      </c>
      <c r="R46" s="18">
        <f>ROUNDDOWN((M46+N46)*기본!$K$13/100,0)</f>
        <v>0</v>
      </c>
      <c r="S46" s="19">
        <f>ROUNDDOWN((N46+O46)*기본!$K$9/100,0)</f>
        <v>0</v>
      </c>
      <c r="T46" s="19">
        <f>ROUNDDOWN((N46+O46)*기본!$K$8/100,0)</f>
        <v>0</v>
      </c>
      <c r="U46" s="19">
        <f>IF(기본!$B$7&gt;30,ROUNDDOWN(N46*기본!$K$10/100,0),)</f>
        <v>0</v>
      </c>
      <c r="V46" s="19">
        <f>IF(기본!$B$7&gt;30,ROUNDDOWN(U46*기본!$K$11/100,0),)</f>
        <v>0</v>
      </c>
      <c r="W46" s="19">
        <f>IF(기본!$B$7&gt;30,ROUNDDOWN(N46*기본!$K$12/100,0),)</f>
        <v>0</v>
      </c>
      <c r="X46" s="19">
        <f>ROUNDDOWN((M46+N46+O46+P46)*기본!$K$16/100,0)</f>
        <v>0</v>
      </c>
      <c r="Y46" s="19">
        <f>ROUNDDOWN((N46+O46+Q46+X46)*기본!$K$17/100,0)-AD46</f>
        <v>0</v>
      </c>
      <c r="Z46" s="16">
        <f t="shared" si="4"/>
        <v>0</v>
      </c>
      <c r="AA46" s="16">
        <f t="shared" si="5"/>
        <v>0</v>
      </c>
      <c r="AB46" s="16">
        <f t="shared" si="6"/>
        <v>0</v>
      </c>
      <c r="AC46" s="17"/>
      <c r="AD46" s="134"/>
    </row>
    <row r="47" spans="1:30" s="9" customFormat="1" ht="18" customHeight="1">
      <c r="A47" s="7">
        <f t="shared" si="14"/>
        <v>0</v>
      </c>
      <c r="B47" s="12">
        <f t="shared" si="17"/>
        <v>0</v>
      </c>
      <c r="C47" s="12">
        <f t="shared" si="17"/>
        <v>0</v>
      </c>
      <c r="D47" s="12">
        <f t="shared" si="17"/>
        <v>0</v>
      </c>
      <c r="E47" s="12">
        <f t="shared" si="17"/>
        <v>0</v>
      </c>
      <c r="F47" s="12">
        <f t="shared" si="11"/>
        <v>0</v>
      </c>
      <c r="G47" s="12">
        <f>+'6-3표준조사'!V386</f>
        <v>0</v>
      </c>
      <c r="H47" s="14">
        <f t="shared" si="15"/>
        <v>0</v>
      </c>
      <c r="I47" s="15">
        <f>IF('6-3표준조사'!$R$79="모두베기",'6-3표준조사'!$Y386,)</f>
        <v>0</v>
      </c>
      <c r="J47" s="15">
        <f>IF('6-3표준조사'!$R$79="줄베기",'6-3표준조사'!$Y386,)</f>
        <v>0</v>
      </c>
      <c r="K47" s="15">
        <f>IF('6-3표준조사'!$R$79="둘레베기",'6-3표준조사'!$Y386,)</f>
        <v>0</v>
      </c>
      <c r="L47" s="15">
        <f>IF('6-3표준조사'!$R$79="맹아제거",'6-3표준조사'!$Y386,)</f>
        <v>0</v>
      </c>
      <c r="M47" s="11">
        <f>ROUNDDOWN(H47*'5-2 내역'!$L$15,0)</f>
        <v>0</v>
      </c>
      <c r="N47" s="16">
        <f>ROUNDDOWN(H47*'5-2 내역'!$J$15,0)</f>
        <v>0</v>
      </c>
      <c r="O47" s="19">
        <f>ROUNDDOWN(N47*기본!$K$7/100,0)</f>
        <v>0</v>
      </c>
      <c r="P47" s="16">
        <f>ROUNDDOWN(H47*'5-2 내역'!$N$15,0)</f>
        <v>0</v>
      </c>
      <c r="Q47" s="16">
        <f t="shared" si="10"/>
        <v>0</v>
      </c>
      <c r="R47" s="18">
        <f>ROUNDDOWN((M47+N47)*기본!$K$13/100,0)</f>
        <v>0</v>
      </c>
      <c r="S47" s="19">
        <f>ROUNDDOWN((N47+O47)*기본!$K$9/100,0)</f>
        <v>0</v>
      </c>
      <c r="T47" s="19">
        <f>ROUNDDOWN((N47+O47)*기본!$K$8/100,0)</f>
        <v>0</v>
      </c>
      <c r="U47" s="19">
        <f>IF(기본!$B$7&gt;30,ROUNDDOWN(N47*기본!$K$10/100,0),)</f>
        <v>0</v>
      </c>
      <c r="V47" s="19">
        <f>IF(기본!$B$7&gt;30,ROUNDDOWN(U47*기본!$K$11/100,0),)</f>
        <v>0</v>
      </c>
      <c r="W47" s="19">
        <f>IF(기본!$B$7&gt;30,ROUNDDOWN(N47*기본!$K$12/100,0),)</f>
        <v>0</v>
      </c>
      <c r="X47" s="19">
        <f>ROUNDDOWN((M47+N47+O47+P47)*기본!$K$16/100,0)</f>
        <v>0</v>
      </c>
      <c r="Y47" s="19">
        <f>ROUNDDOWN((N47+O47+Q47+X47)*기본!$K$17/100,0)-AD47</f>
        <v>0</v>
      </c>
      <c r="Z47" s="16">
        <f t="shared" si="4"/>
        <v>0</v>
      </c>
      <c r="AA47" s="16">
        <f t="shared" si="5"/>
        <v>0</v>
      </c>
      <c r="AB47" s="16">
        <f t="shared" si="6"/>
        <v>0</v>
      </c>
      <c r="AC47" s="17"/>
      <c r="AD47" s="134"/>
    </row>
    <row r="48" spans="1:30" s="9" customFormat="1" ht="18" customHeight="1">
      <c r="A48" s="7">
        <f t="shared" si="14"/>
        <v>0</v>
      </c>
      <c r="B48" s="12">
        <f t="shared" si="17"/>
        <v>0</v>
      </c>
      <c r="C48" s="12">
        <f t="shared" si="17"/>
        <v>0</v>
      </c>
      <c r="D48" s="12">
        <f t="shared" si="17"/>
        <v>0</v>
      </c>
      <c r="E48" s="12">
        <f t="shared" si="17"/>
        <v>0</v>
      </c>
      <c r="F48" s="12">
        <f t="shared" si="11"/>
        <v>0</v>
      </c>
      <c r="G48" s="12">
        <f>+'6-3표준조사'!V387</f>
        <v>0</v>
      </c>
      <c r="H48" s="14">
        <f t="shared" si="15"/>
        <v>0</v>
      </c>
      <c r="I48" s="15">
        <f>IF('6-3표준조사'!$R$79="모두베기",'6-3표준조사'!$Y387,)</f>
        <v>0</v>
      </c>
      <c r="J48" s="15">
        <f>IF('6-3표준조사'!$R$79="줄베기",'6-3표준조사'!$Y387,)</f>
        <v>0</v>
      </c>
      <c r="K48" s="15">
        <f>IF('6-3표준조사'!$R$79="둘레베기",'6-3표준조사'!$Y387,)</f>
        <v>0</v>
      </c>
      <c r="L48" s="15">
        <f>IF('6-3표준조사'!$R$79="맹아제거",'6-3표준조사'!$Y387,)</f>
        <v>0</v>
      </c>
      <c r="M48" s="11">
        <f>ROUNDDOWN(H48*'5-2 내역'!$L$15,0)</f>
        <v>0</v>
      </c>
      <c r="N48" s="16">
        <f>ROUNDDOWN(H48*'5-2 내역'!$J$15,0)</f>
        <v>0</v>
      </c>
      <c r="O48" s="19">
        <f>ROUNDDOWN(N48*기본!$K$7/100,0)</f>
        <v>0</v>
      </c>
      <c r="P48" s="16">
        <f>ROUNDDOWN(H48*'5-2 내역'!$N$15,0)</f>
        <v>0</v>
      </c>
      <c r="Q48" s="16">
        <f t="shared" si="10"/>
        <v>0</v>
      </c>
      <c r="R48" s="18">
        <f>ROUNDDOWN((M48+N48)*기본!$K$13/100,0)</f>
        <v>0</v>
      </c>
      <c r="S48" s="19">
        <f>ROUNDDOWN((N48+O48)*기본!$K$9/100,0)</f>
        <v>0</v>
      </c>
      <c r="T48" s="19">
        <f>ROUNDDOWN((N48+O48)*기본!$K$8/100,0)</f>
        <v>0</v>
      </c>
      <c r="U48" s="19">
        <f>IF(기본!$B$7&gt;30,ROUNDDOWN(N48*기본!$K$10/100,0),)</f>
        <v>0</v>
      </c>
      <c r="V48" s="19">
        <f>IF(기본!$B$7&gt;30,ROUNDDOWN(U48*기본!$K$11/100,0),)</f>
        <v>0</v>
      </c>
      <c r="W48" s="19">
        <f>IF(기본!$B$7&gt;30,ROUNDDOWN(N48*기본!$K$12/100,0),)</f>
        <v>0</v>
      </c>
      <c r="X48" s="19">
        <f>ROUNDDOWN((M48+N48+O48+P48)*기본!$K$16/100,0)</f>
        <v>0</v>
      </c>
      <c r="Y48" s="19">
        <f>ROUNDDOWN((N48+O48+Q48+X48)*기본!$K$17/100,0)-AD48</f>
        <v>0</v>
      </c>
      <c r="Z48" s="16">
        <f t="shared" si="4"/>
        <v>0</v>
      </c>
      <c r="AA48" s="16">
        <f t="shared" si="5"/>
        <v>0</v>
      </c>
      <c r="AB48" s="16">
        <f t="shared" si="6"/>
        <v>0</v>
      </c>
      <c r="AC48" s="17"/>
      <c r="AD48" s="134"/>
    </row>
    <row r="49" spans="1:30" s="9" customFormat="1" ht="18" customHeight="1">
      <c r="A49" s="7">
        <f t="shared" si="14"/>
        <v>0</v>
      </c>
      <c r="B49" s="12">
        <f t="shared" si="17"/>
        <v>0</v>
      </c>
      <c r="C49" s="12">
        <f t="shared" si="17"/>
        <v>0</v>
      </c>
      <c r="D49" s="12">
        <f t="shared" si="17"/>
        <v>0</v>
      </c>
      <c r="E49" s="12">
        <f t="shared" si="17"/>
        <v>0</v>
      </c>
      <c r="F49" s="12">
        <f t="shared" si="11"/>
        <v>0</v>
      </c>
      <c r="G49" s="12">
        <f>+'6-3표준조사'!V388</f>
        <v>0</v>
      </c>
      <c r="H49" s="14">
        <f t="shared" si="15"/>
        <v>0</v>
      </c>
      <c r="I49" s="15">
        <f>IF('6-3표준조사'!$R$79="모두베기",'6-3표준조사'!$Y388,)</f>
        <v>0</v>
      </c>
      <c r="J49" s="15">
        <f>IF('6-3표준조사'!$R$79="줄베기",'6-3표준조사'!$Y388,)</f>
        <v>0</v>
      </c>
      <c r="K49" s="15">
        <f>IF('6-3표준조사'!$R$79="둘레베기",'6-3표준조사'!$Y388,)</f>
        <v>0</v>
      </c>
      <c r="L49" s="15">
        <f>IF('6-3표준조사'!$R$79="맹아제거",'6-3표준조사'!$Y388,)</f>
        <v>0</v>
      </c>
      <c r="M49" s="11">
        <f>ROUNDDOWN(H49*'5-2 내역'!$L$15,0)</f>
        <v>0</v>
      </c>
      <c r="N49" s="16">
        <f>ROUNDDOWN(H49*'5-2 내역'!$J$15,0)</f>
        <v>0</v>
      </c>
      <c r="O49" s="19">
        <f>ROUNDDOWN(N49*기본!$K$7/100,0)</f>
        <v>0</v>
      </c>
      <c r="P49" s="16">
        <f>ROUNDDOWN(H49*'5-2 내역'!$N$15,0)</f>
        <v>0</v>
      </c>
      <c r="Q49" s="16">
        <f t="shared" si="10"/>
        <v>0</v>
      </c>
      <c r="R49" s="18">
        <f>ROUNDDOWN((M49+N49)*기본!$K$13/100,0)</f>
        <v>0</v>
      </c>
      <c r="S49" s="19">
        <f>ROUNDDOWN((N49+O49)*기본!$K$9/100,0)</f>
        <v>0</v>
      </c>
      <c r="T49" s="19">
        <f>ROUNDDOWN((N49+O49)*기본!$K$8/100,0)</f>
        <v>0</v>
      </c>
      <c r="U49" s="19">
        <f>IF(기본!$B$7&gt;30,ROUNDDOWN(N49*기본!$K$10/100,0),)</f>
        <v>0</v>
      </c>
      <c r="V49" s="19">
        <f>IF(기본!$B$7&gt;30,ROUNDDOWN(U49*기본!$K$11/100,0),)</f>
        <v>0</v>
      </c>
      <c r="W49" s="19">
        <f>IF(기본!$B$7&gt;30,ROUNDDOWN(N49*기본!$K$12/100,0),)</f>
        <v>0</v>
      </c>
      <c r="X49" s="19">
        <f>ROUNDDOWN((M49+N49+O49+P49)*기본!$K$16/100,0)</f>
        <v>0</v>
      </c>
      <c r="Y49" s="19">
        <f>ROUNDDOWN((N49+O49+Q49+X49)*기본!$K$17/100,0)-AD49</f>
        <v>0</v>
      </c>
      <c r="Z49" s="16">
        <f t="shared" si="4"/>
        <v>0</v>
      </c>
      <c r="AA49" s="16">
        <f t="shared" si="5"/>
        <v>0</v>
      </c>
      <c r="AB49" s="16">
        <f t="shared" si="6"/>
        <v>0</v>
      </c>
      <c r="AC49" s="17"/>
      <c r="AD49" s="134"/>
    </row>
    <row r="50" spans="1:30" s="9" customFormat="1" ht="18" customHeight="1">
      <c r="A50" s="7">
        <f t="shared" si="14"/>
        <v>0</v>
      </c>
      <c r="B50" s="12">
        <f t="shared" si="17"/>
        <v>0</v>
      </c>
      <c r="C50" s="12">
        <f t="shared" si="17"/>
        <v>0</v>
      </c>
      <c r="D50" s="12">
        <f t="shared" si="17"/>
        <v>0</v>
      </c>
      <c r="E50" s="12">
        <f t="shared" si="17"/>
        <v>0</v>
      </c>
      <c r="F50" s="12">
        <f t="shared" si="11"/>
        <v>0</v>
      </c>
      <c r="G50" s="12">
        <f>+'6-3표준조사'!V389</f>
        <v>0</v>
      </c>
      <c r="H50" s="14">
        <f t="shared" si="15"/>
        <v>0</v>
      </c>
      <c r="I50" s="15">
        <f>IF('6-3표준조사'!$R$79="모두베기",'6-3표준조사'!$Y389,)</f>
        <v>0</v>
      </c>
      <c r="J50" s="15">
        <f>IF('6-3표준조사'!$R$79="줄베기",'6-3표준조사'!$Y389,)</f>
        <v>0</v>
      </c>
      <c r="K50" s="15">
        <f>IF('6-3표준조사'!$R$79="둘레베기",'6-3표준조사'!$Y389,)</f>
        <v>0</v>
      </c>
      <c r="L50" s="15">
        <f>IF('6-3표준조사'!$R$79="맹아제거",'6-3표준조사'!$Y389,)</f>
        <v>0</v>
      </c>
      <c r="M50" s="11">
        <f>ROUNDDOWN(H50*'5-2 내역'!$L$15,0)</f>
        <v>0</v>
      </c>
      <c r="N50" s="16">
        <f>ROUNDDOWN(H50*'5-2 내역'!$J$15,0)</f>
        <v>0</v>
      </c>
      <c r="O50" s="19">
        <f>ROUNDDOWN(N50*기본!$K$7/100,0)</f>
        <v>0</v>
      </c>
      <c r="P50" s="16">
        <f>ROUNDDOWN(H50*'5-2 내역'!$N$15,0)</f>
        <v>0</v>
      </c>
      <c r="Q50" s="16">
        <f t="shared" si="10"/>
        <v>0</v>
      </c>
      <c r="R50" s="18">
        <f>ROUNDDOWN((M50+N50)*기본!$K$13/100,0)</f>
        <v>0</v>
      </c>
      <c r="S50" s="19">
        <f>ROUNDDOWN((N50+O50)*기본!$K$9/100,0)</f>
        <v>0</v>
      </c>
      <c r="T50" s="19">
        <f>ROUNDDOWN((N50+O50)*기본!$K$8/100,0)</f>
        <v>0</v>
      </c>
      <c r="U50" s="19">
        <f>IF(기본!$B$7&gt;30,ROUNDDOWN(N50*기본!$K$10/100,0),)</f>
        <v>0</v>
      </c>
      <c r="V50" s="19">
        <f>IF(기본!$B$7&gt;30,ROUNDDOWN(U50*기본!$K$11/100,0),)</f>
        <v>0</v>
      </c>
      <c r="W50" s="19">
        <f>IF(기본!$B$7&gt;30,ROUNDDOWN(N50*기본!$K$12/100,0),)</f>
        <v>0</v>
      </c>
      <c r="X50" s="19">
        <f>ROUNDDOWN((M50+N50+O50+P50)*기본!$K$16/100,0)</f>
        <v>0</v>
      </c>
      <c r="Y50" s="19">
        <f>ROUNDDOWN((N50+O50+Q50+X50)*기본!$K$17/100,0)-AD50</f>
        <v>0</v>
      </c>
      <c r="Z50" s="16">
        <f t="shared" si="4"/>
        <v>0</v>
      </c>
      <c r="AA50" s="16">
        <f t="shared" si="5"/>
        <v>0</v>
      </c>
      <c r="AB50" s="16">
        <f t="shared" si="6"/>
        <v>0</v>
      </c>
      <c r="AC50" s="17"/>
      <c r="AD50" s="134"/>
    </row>
    <row r="51" spans="1:30" s="9" customFormat="1" ht="18" customHeight="1">
      <c r="A51" s="7">
        <f t="shared" si="14"/>
        <v>0</v>
      </c>
      <c r="B51" s="12">
        <f t="shared" si="17"/>
        <v>0</v>
      </c>
      <c r="C51" s="12">
        <f t="shared" si="17"/>
        <v>0</v>
      </c>
      <c r="D51" s="12">
        <f t="shared" si="17"/>
        <v>0</v>
      </c>
      <c r="E51" s="12">
        <f t="shared" si="17"/>
        <v>0</v>
      </c>
      <c r="F51" s="12">
        <f t="shared" si="11"/>
        <v>0</v>
      </c>
      <c r="G51" s="12">
        <f>+'6-3표준조사'!V390</f>
        <v>0</v>
      </c>
      <c r="H51" s="14">
        <f t="shared" si="15"/>
        <v>0</v>
      </c>
      <c r="I51" s="15">
        <f>IF('6-3표준조사'!$R$79="모두베기",'6-3표준조사'!$Y390,)</f>
        <v>0</v>
      </c>
      <c r="J51" s="15">
        <f>IF('6-3표준조사'!$R$79="줄베기",'6-3표준조사'!$Y390,)</f>
        <v>0</v>
      </c>
      <c r="K51" s="15">
        <f>IF('6-3표준조사'!$R$79="둘레베기",'6-3표준조사'!$Y390,)</f>
        <v>0</v>
      </c>
      <c r="L51" s="15">
        <f>IF('6-3표준조사'!$R$79="맹아제거",'6-3표준조사'!$Y390,)</f>
        <v>0</v>
      </c>
      <c r="M51" s="11">
        <f>ROUNDDOWN(H51*'5-2 내역'!$L$15,0)</f>
        <v>0</v>
      </c>
      <c r="N51" s="16">
        <f>ROUNDDOWN(H51*'5-2 내역'!$J$15,0)</f>
        <v>0</v>
      </c>
      <c r="O51" s="19">
        <f>ROUNDDOWN(N51*기본!$K$7/100,0)</f>
        <v>0</v>
      </c>
      <c r="P51" s="16">
        <f>ROUNDDOWN(H51*'5-2 내역'!$N$15,0)</f>
        <v>0</v>
      </c>
      <c r="Q51" s="16">
        <f t="shared" si="10"/>
        <v>0</v>
      </c>
      <c r="R51" s="18">
        <f>ROUNDDOWN((M51+N51)*기본!$K$13/100,0)</f>
        <v>0</v>
      </c>
      <c r="S51" s="19">
        <f>ROUNDDOWN((N51+O51)*기본!$K$9/100,0)</f>
        <v>0</v>
      </c>
      <c r="T51" s="19">
        <f>ROUNDDOWN((N51+O51)*기본!$K$8/100,0)</f>
        <v>0</v>
      </c>
      <c r="U51" s="19">
        <f>IF(기본!$B$7&gt;30,ROUNDDOWN(N51*기본!$K$10/100,0),)</f>
        <v>0</v>
      </c>
      <c r="V51" s="19">
        <f>IF(기본!$B$7&gt;30,ROUNDDOWN(U51*기본!$K$11/100,0),)</f>
        <v>0</v>
      </c>
      <c r="W51" s="19">
        <f>IF(기본!$B$7&gt;30,ROUNDDOWN(N51*기본!$K$12/100,0),)</f>
        <v>0</v>
      </c>
      <c r="X51" s="19">
        <f>ROUNDDOWN((M51+N51+O51+P51)*기본!$K$16/100,0)</f>
        <v>0</v>
      </c>
      <c r="Y51" s="19">
        <f>ROUNDDOWN((N51+O51+Q51+X51)*기본!$K$17/100,0)-AD51</f>
        <v>0</v>
      </c>
      <c r="Z51" s="16">
        <f t="shared" si="4"/>
        <v>0</v>
      </c>
      <c r="AA51" s="16">
        <f t="shared" si="5"/>
        <v>0</v>
      </c>
      <c r="AB51" s="16">
        <f t="shared" si="6"/>
        <v>0</v>
      </c>
      <c r="AC51" s="17"/>
      <c r="AD51" s="134"/>
    </row>
    <row r="52" spans="1:30" s="9" customFormat="1" ht="18" customHeight="1">
      <c r="A52" s="7">
        <f t="shared" si="14"/>
        <v>0</v>
      </c>
      <c r="B52" s="12">
        <f t="shared" si="17"/>
        <v>0</v>
      </c>
      <c r="C52" s="12">
        <f t="shared" si="17"/>
        <v>0</v>
      </c>
      <c r="D52" s="12">
        <f t="shared" si="17"/>
        <v>0</v>
      </c>
      <c r="E52" s="12">
        <f t="shared" si="17"/>
        <v>0</v>
      </c>
      <c r="F52" s="12">
        <f t="shared" si="11"/>
        <v>0</v>
      </c>
      <c r="G52" s="12">
        <f>+'6-3표준조사'!V391</f>
        <v>0</v>
      </c>
      <c r="H52" s="14">
        <f t="shared" si="15"/>
        <v>0</v>
      </c>
      <c r="I52" s="15">
        <f>IF('6-3표준조사'!$R$79="모두베기",'6-3표준조사'!$Y391,)</f>
        <v>0</v>
      </c>
      <c r="J52" s="15">
        <f>IF('6-3표준조사'!$R$79="줄베기",'6-3표준조사'!$Y391,)</f>
        <v>0</v>
      </c>
      <c r="K52" s="15">
        <f>IF('6-3표준조사'!$R$79="둘레베기",'6-3표준조사'!$Y391,)</f>
        <v>0</v>
      </c>
      <c r="L52" s="15">
        <f>IF('6-3표준조사'!$R$79="맹아제거",'6-3표준조사'!$Y391,)</f>
        <v>0</v>
      </c>
      <c r="M52" s="11">
        <f>ROUNDDOWN(H52*'5-2 내역'!$L$15,0)</f>
        <v>0</v>
      </c>
      <c r="N52" s="16">
        <f>ROUNDDOWN(H52*'5-2 내역'!$J$15,0)</f>
        <v>0</v>
      </c>
      <c r="O52" s="19">
        <f>ROUNDDOWN(N52*기본!$K$7/100,0)</f>
        <v>0</v>
      </c>
      <c r="P52" s="16">
        <f>ROUNDDOWN(H52*'5-2 내역'!$N$15,0)</f>
        <v>0</v>
      </c>
      <c r="Q52" s="16">
        <f t="shared" si="10"/>
        <v>0</v>
      </c>
      <c r="R52" s="18">
        <f>ROUNDDOWN((M52+N52)*기본!$K$13/100,0)</f>
        <v>0</v>
      </c>
      <c r="S52" s="19">
        <f>ROUNDDOWN((N52+O52)*기본!$K$9/100,0)</f>
        <v>0</v>
      </c>
      <c r="T52" s="19">
        <f>ROUNDDOWN((N52+O52)*기본!$K$8/100,0)</f>
        <v>0</v>
      </c>
      <c r="U52" s="19">
        <f>IF(기본!$B$7&gt;30,ROUNDDOWN(N52*기본!$K$10/100,0),)</f>
        <v>0</v>
      </c>
      <c r="V52" s="19">
        <f>IF(기본!$B$7&gt;30,ROUNDDOWN(U52*기본!$K$11/100,0),)</f>
        <v>0</v>
      </c>
      <c r="W52" s="19">
        <f>IF(기본!$B$7&gt;30,ROUNDDOWN(N52*기본!$K$12/100,0),)</f>
        <v>0</v>
      </c>
      <c r="X52" s="19">
        <f>ROUNDDOWN((M52+N52+O52+P52)*기본!$K$16/100,0)</f>
        <v>0</v>
      </c>
      <c r="Y52" s="19">
        <f>ROUNDDOWN((N52+O52+Q52+X52)*기본!$K$17/100,0)-AD52</f>
        <v>0</v>
      </c>
      <c r="Z52" s="16">
        <f t="shared" si="4"/>
        <v>0</v>
      </c>
      <c r="AA52" s="16">
        <f t="shared" si="5"/>
        <v>0</v>
      </c>
      <c r="AB52" s="16">
        <f t="shared" si="6"/>
        <v>0</v>
      </c>
      <c r="AC52" s="17"/>
      <c r="AD52" s="134"/>
    </row>
    <row r="53" spans="1:30" s="152" customFormat="1" ht="18" customHeight="1">
      <c r="A53" s="151">
        <f t="shared" si="14"/>
        <v>1</v>
      </c>
      <c r="B53" s="161" t="str">
        <f>+'6-3표준조사'!K454</f>
        <v>64-0</v>
      </c>
      <c r="C53" s="161" t="str">
        <f>+'6-3표준조사'!L454</f>
        <v>24-3</v>
      </c>
      <c r="D53" s="161" t="str">
        <f>+'6-3표준조사'!M454</f>
        <v>단양</v>
      </c>
      <c r="E53" s="161" t="str">
        <f>+'6-3표준조사'!N454</f>
        <v>어상천</v>
      </c>
      <c r="F53" s="161" t="str">
        <f>+'6-3표준조사'!O454</f>
        <v>방북</v>
      </c>
      <c r="G53" s="161" t="str">
        <f>+'6-3표준조사'!V459</f>
        <v>산32</v>
      </c>
      <c r="H53" s="162">
        <f t="shared" si="15"/>
        <v>0.2</v>
      </c>
      <c r="I53" s="163">
        <f>IF('6-3표준조사'!$R$79="모두베기",'6-3표준조사'!$Y459,)</f>
        <v>0.2</v>
      </c>
      <c r="J53" s="163">
        <f>IF('6-3표준조사'!$R$79="줄베기",'6-3표준조사'!$Y459,)</f>
        <v>0</v>
      </c>
      <c r="K53" s="163">
        <f>IF('6-3표준조사'!$R$79="둘레베기",'6-3표준조사'!$Y459,)</f>
        <v>0</v>
      </c>
      <c r="L53" s="163">
        <f>IF('6-3표준조사'!$R$79="맹아제거",'6-3표준조사'!$Y459,)</f>
        <v>0</v>
      </c>
      <c r="M53" s="164">
        <f>ROUNDDOWN(H53*'5-2 내역'!$L$17,0)</f>
        <v>7568</v>
      </c>
      <c r="N53" s="165">
        <f>ROUNDDOWN(H53*'5-2 내역'!$J$17,0)</f>
        <v>189942</v>
      </c>
      <c r="O53" s="158">
        <f>ROUNDDOWN(N53*기본!$K$7/100,0)</f>
        <v>34949</v>
      </c>
      <c r="P53" s="165">
        <f>ROUNDDOWN(H53*'5-2 내역'!$N$17,0)</f>
        <v>4099</v>
      </c>
      <c r="Q53" s="165">
        <f t="shared" si="10"/>
        <v>36599</v>
      </c>
      <c r="R53" s="157">
        <f>ROUNDDOWN((M53+N53)*기본!$K$13/100,0)</f>
        <v>4088</v>
      </c>
      <c r="S53" s="158">
        <f>ROUNDDOWN((N53+O53)*기본!$K$9/100,0)</f>
        <v>2586</v>
      </c>
      <c r="T53" s="158">
        <f>ROUNDDOWN((N53+O53)*기본!$K$8/100,0)</f>
        <v>13178</v>
      </c>
      <c r="U53" s="158">
        <f>IF(기본!$B$7&gt;30,ROUNDDOWN(N53*기본!$K$10/100,0),)</f>
        <v>6828</v>
      </c>
      <c r="V53" s="158">
        <f>IF(기본!$B$7&gt;30,ROUNDDOWN(U53*기본!$K$11/100,0),)</f>
        <v>897</v>
      </c>
      <c r="W53" s="158">
        <f>IF(기본!$B$7&gt;30,ROUNDDOWN(N53*기본!$K$12/100,0),)</f>
        <v>9022</v>
      </c>
      <c r="X53" s="158">
        <f>ROUNDDOWN((M53+N53+O53+P53)*기본!$K$16/100,0)</f>
        <v>18924</v>
      </c>
      <c r="Y53" s="158">
        <f>ROUNDDOWN((N53+O53+Q53+X53)*기본!$K$17/100,0)-AD53</f>
        <v>42062</v>
      </c>
      <c r="Z53" s="165">
        <f t="shared" si="4"/>
        <v>334143</v>
      </c>
      <c r="AA53" s="165">
        <f t="shared" si="5"/>
        <v>33414</v>
      </c>
      <c r="AB53" s="165">
        <f t="shared" si="6"/>
        <v>367557</v>
      </c>
      <c r="AC53" s="166"/>
      <c r="AD53" s="160"/>
    </row>
    <row r="54" spans="1:30" s="9" customFormat="1" ht="18" customHeight="1">
      <c r="A54" s="7">
        <f t="shared" si="14"/>
        <v>0</v>
      </c>
      <c r="B54" s="12">
        <f t="shared" ref="B54:E60" si="18">IF($A54&gt;0,B53,)</f>
        <v>0</v>
      </c>
      <c r="C54" s="12">
        <f t="shared" si="18"/>
        <v>0</v>
      </c>
      <c r="D54" s="12">
        <f t="shared" si="18"/>
        <v>0</v>
      </c>
      <c r="E54" s="12">
        <f t="shared" si="18"/>
        <v>0</v>
      </c>
      <c r="F54" s="12">
        <f t="shared" si="11"/>
        <v>0</v>
      </c>
      <c r="G54" s="12">
        <f>+'6-3표준조사'!V460</f>
        <v>0</v>
      </c>
      <c r="H54" s="14">
        <f t="shared" si="15"/>
        <v>0</v>
      </c>
      <c r="I54" s="15">
        <f>IF('6-3표준조사'!$R$79="모두베기",'6-3표준조사'!$Y460,)</f>
        <v>0</v>
      </c>
      <c r="J54" s="15">
        <f>IF('6-3표준조사'!$R$79="줄베기",'6-3표준조사'!$Y460,)</f>
        <v>0</v>
      </c>
      <c r="K54" s="15">
        <f>IF('6-3표준조사'!$R$79="둘레베기",'6-3표준조사'!$Y460,)</f>
        <v>0</v>
      </c>
      <c r="L54" s="15">
        <f>IF('6-3표준조사'!$R$79="맹아제거",'6-3표준조사'!$Y460,)</f>
        <v>0</v>
      </c>
      <c r="M54" s="11">
        <f>ROUNDDOWN(H54*'5-2 내역'!$L$17,0)</f>
        <v>0</v>
      </c>
      <c r="N54" s="16">
        <f>ROUNDDOWN(H54*'5-2 내역'!$J$17,0)</f>
        <v>0</v>
      </c>
      <c r="O54" s="19">
        <f>ROUNDDOWN(N54*기본!$K$7/100,0)</f>
        <v>0</v>
      </c>
      <c r="P54" s="16">
        <f>ROUNDDOWN(H54*'5-2 내역'!$N$17,0)</f>
        <v>0</v>
      </c>
      <c r="Q54" s="16">
        <f t="shared" si="10"/>
        <v>0</v>
      </c>
      <c r="R54" s="18">
        <f>ROUNDDOWN((M54+N54)*기본!$K$13/100,0)</f>
        <v>0</v>
      </c>
      <c r="S54" s="19">
        <f>ROUNDDOWN((N54+O54)*기본!$K$9/100,0)</f>
        <v>0</v>
      </c>
      <c r="T54" s="19">
        <f>ROUNDDOWN((N54+O54)*기본!$K$8/100,0)</f>
        <v>0</v>
      </c>
      <c r="U54" s="19">
        <f>IF(기본!$B$7&gt;30,ROUNDDOWN(N54*기본!$K$10/100,0),)</f>
        <v>0</v>
      </c>
      <c r="V54" s="19">
        <f>IF(기본!$B$7&gt;30,ROUNDDOWN(U54*기본!$K$11/100,0),)</f>
        <v>0</v>
      </c>
      <c r="W54" s="19">
        <f>IF(기본!$B$7&gt;30,ROUNDDOWN(N54*기본!$K$12/100,0),)</f>
        <v>0</v>
      </c>
      <c r="X54" s="19">
        <f>ROUNDDOWN((M54+N54+O54+P54)*기본!$K$16/100,0)</f>
        <v>0</v>
      </c>
      <c r="Y54" s="19">
        <f>ROUNDDOWN((N54+O54+Q54+X54)*기본!$K$17/100,0)-AD54</f>
        <v>0</v>
      </c>
      <c r="Z54" s="16">
        <f t="shared" si="4"/>
        <v>0</v>
      </c>
      <c r="AA54" s="16">
        <f t="shared" si="5"/>
        <v>0</v>
      </c>
      <c r="AB54" s="16">
        <f t="shared" si="6"/>
        <v>0</v>
      </c>
      <c r="AC54" s="17"/>
      <c r="AD54" s="134"/>
    </row>
    <row r="55" spans="1:30" s="9" customFormat="1" ht="18" customHeight="1">
      <c r="A55" s="7">
        <f t="shared" si="14"/>
        <v>0</v>
      </c>
      <c r="B55" s="12">
        <f t="shared" si="18"/>
        <v>0</v>
      </c>
      <c r="C55" s="12">
        <f t="shared" si="18"/>
        <v>0</v>
      </c>
      <c r="D55" s="12">
        <f t="shared" si="18"/>
        <v>0</v>
      </c>
      <c r="E55" s="12">
        <f t="shared" si="18"/>
        <v>0</v>
      </c>
      <c r="F55" s="12">
        <f t="shared" si="11"/>
        <v>0</v>
      </c>
      <c r="G55" s="12">
        <f>+'6-3표준조사'!V461</f>
        <v>0</v>
      </c>
      <c r="H55" s="14">
        <f t="shared" si="15"/>
        <v>0</v>
      </c>
      <c r="I55" s="15">
        <f>IF('6-3표준조사'!$R$79="모두베기",'6-3표준조사'!$Y461,)</f>
        <v>0</v>
      </c>
      <c r="J55" s="15">
        <f>IF('6-3표준조사'!$R$79="줄베기",'6-3표준조사'!$Y461,)</f>
        <v>0</v>
      </c>
      <c r="K55" s="15">
        <f>IF('6-3표준조사'!$R$79="둘레베기",'6-3표준조사'!$Y461,)</f>
        <v>0</v>
      </c>
      <c r="L55" s="15">
        <f>IF('6-3표준조사'!$R$79="맹아제거",'6-3표준조사'!$Y461,)</f>
        <v>0</v>
      </c>
      <c r="M55" s="11">
        <f>ROUNDDOWN(H55*'5-2 내역'!$L$17,0)</f>
        <v>0</v>
      </c>
      <c r="N55" s="16">
        <f>ROUNDDOWN(H55*'5-2 내역'!$J$17,0)</f>
        <v>0</v>
      </c>
      <c r="O55" s="19">
        <f>ROUNDDOWN(N55*기본!$K$7/100,0)</f>
        <v>0</v>
      </c>
      <c r="P55" s="16">
        <f>ROUNDDOWN(H55*'5-2 내역'!$N$17,0)</f>
        <v>0</v>
      </c>
      <c r="Q55" s="16">
        <f t="shared" si="10"/>
        <v>0</v>
      </c>
      <c r="R55" s="18">
        <f>ROUNDDOWN((M55+N55)*기본!$K$13/100,0)</f>
        <v>0</v>
      </c>
      <c r="S55" s="19">
        <f>ROUNDDOWN((N55+O55)*기본!$K$9/100,0)</f>
        <v>0</v>
      </c>
      <c r="T55" s="19">
        <f>ROUNDDOWN((N55+O55)*기본!$K$8/100,0)</f>
        <v>0</v>
      </c>
      <c r="U55" s="19">
        <f>IF(기본!$B$7&gt;30,ROUNDDOWN(N55*기본!$K$10/100,0),)</f>
        <v>0</v>
      </c>
      <c r="V55" s="19">
        <f>IF(기본!$B$7&gt;30,ROUNDDOWN(U55*기본!$K$11/100,0),)</f>
        <v>0</v>
      </c>
      <c r="W55" s="19">
        <f>IF(기본!$B$7&gt;30,ROUNDDOWN(N55*기본!$K$12/100,0),)</f>
        <v>0</v>
      </c>
      <c r="X55" s="19">
        <f>ROUNDDOWN((M55+N55+O55+P55)*기본!$K$16/100,0)</f>
        <v>0</v>
      </c>
      <c r="Y55" s="19">
        <f>ROUNDDOWN((N55+O55+Q55+X55)*기본!$K$17/100,0)-AD55</f>
        <v>0</v>
      </c>
      <c r="Z55" s="16">
        <f t="shared" si="4"/>
        <v>0</v>
      </c>
      <c r="AA55" s="16">
        <f t="shared" si="5"/>
        <v>0</v>
      </c>
      <c r="AB55" s="16">
        <f t="shared" si="6"/>
        <v>0</v>
      </c>
      <c r="AC55" s="17"/>
      <c r="AD55" s="134"/>
    </row>
    <row r="56" spans="1:30" s="9" customFormat="1" ht="18" customHeight="1">
      <c r="A56" s="7">
        <f t="shared" si="14"/>
        <v>0</v>
      </c>
      <c r="B56" s="12">
        <f t="shared" si="18"/>
        <v>0</v>
      </c>
      <c r="C56" s="12">
        <f t="shared" si="18"/>
        <v>0</v>
      </c>
      <c r="D56" s="12">
        <f t="shared" si="18"/>
        <v>0</v>
      </c>
      <c r="E56" s="12">
        <f t="shared" si="18"/>
        <v>0</v>
      </c>
      <c r="F56" s="12">
        <f t="shared" si="11"/>
        <v>0</v>
      </c>
      <c r="G56" s="12">
        <f>+'6-3표준조사'!V462</f>
        <v>0</v>
      </c>
      <c r="H56" s="14">
        <f t="shared" si="15"/>
        <v>0</v>
      </c>
      <c r="I56" s="15">
        <f>IF('6-3표준조사'!$R$79="모두베기",'6-3표준조사'!$Y462,)</f>
        <v>0</v>
      </c>
      <c r="J56" s="15">
        <f>IF('6-3표준조사'!$R$79="줄베기",'6-3표준조사'!$Y462,)</f>
        <v>0</v>
      </c>
      <c r="K56" s="15">
        <f>IF('6-3표준조사'!$R$79="둘레베기",'6-3표준조사'!$Y462,)</f>
        <v>0</v>
      </c>
      <c r="L56" s="15">
        <f>IF('6-3표준조사'!$R$79="맹아제거",'6-3표준조사'!$Y462,)</f>
        <v>0</v>
      </c>
      <c r="M56" s="11">
        <f>ROUNDDOWN(H56*'5-2 내역'!$L$17,0)</f>
        <v>0</v>
      </c>
      <c r="N56" s="16">
        <f>ROUNDDOWN(H56*'5-2 내역'!$J$17,0)</f>
        <v>0</v>
      </c>
      <c r="O56" s="19">
        <f>ROUNDDOWN(N56*기본!$K$7/100,0)</f>
        <v>0</v>
      </c>
      <c r="P56" s="16">
        <f>ROUNDDOWN(H56*'5-2 내역'!$N$17,0)</f>
        <v>0</v>
      </c>
      <c r="Q56" s="16">
        <f t="shared" si="10"/>
        <v>0</v>
      </c>
      <c r="R56" s="18">
        <f>ROUNDDOWN((M56+N56)*기본!$K$13/100,0)</f>
        <v>0</v>
      </c>
      <c r="S56" s="19">
        <f>ROUNDDOWN((N56+O56)*기본!$K$9/100,0)</f>
        <v>0</v>
      </c>
      <c r="T56" s="19">
        <f>ROUNDDOWN((N56+O56)*기본!$K$8/100,0)</f>
        <v>0</v>
      </c>
      <c r="U56" s="19">
        <f>IF(기본!$B$7&gt;30,ROUNDDOWN(N56*기본!$K$10/100,0),)</f>
        <v>0</v>
      </c>
      <c r="V56" s="19">
        <f>IF(기본!$B$7&gt;30,ROUNDDOWN(U56*기본!$K$11/100,0),)</f>
        <v>0</v>
      </c>
      <c r="W56" s="19">
        <f>IF(기본!$B$7&gt;30,ROUNDDOWN(N56*기본!$K$12/100,0),)</f>
        <v>0</v>
      </c>
      <c r="X56" s="19">
        <f>ROUNDDOWN((M56+N56+O56+P56)*기본!$K$16/100,0)</f>
        <v>0</v>
      </c>
      <c r="Y56" s="19">
        <f>ROUNDDOWN((N56+O56+Q56+X56)*기본!$K$17/100,0)-AD56</f>
        <v>0</v>
      </c>
      <c r="Z56" s="16">
        <f t="shared" si="4"/>
        <v>0</v>
      </c>
      <c r="AA56" s="16">
        <f t="shared" si="5"/>
        <v>0</v>
      </c>
      <c r="AB56" s="16">
        <f t="shared" si="6"/>
        <v>0</v>
      </c>
      <c r="AC56" s="17"/>
      <c r="AD56" s="134"/>
    </row>
    <row r="57" spans="1:30" s="9" customFormat="1" ht="18" customHeight="1">
      <c r="A57" s="7">
        <f t="shared" si="14"/>
        <v>0</v>
      </c>
      <c r="B57" s="12">
        <f t="shared" si="18"/>
        <v>0</v>
      </c>
      <c r="C57" s="12">
        <f t="shared" si="18"/>
        <v>0</v>
      </c>
      <c r="D57" s="12">
        <f t="shared" si="18"/>
        <v>0</v>
      </c>
      <c r="E57" s="12">
        <f t="shared" si="18"/>
        <v>0</v>
      </c>
      <c r="F57" s="12">
        <f t="shared" si="11"/>
        <v>0</v>
      </c>
      <c r="G57" s="12">
        <f>+'6-3표준조사'!V463</f>
        <v>0</v>
      </c>
      <c r="H57" s="14">
        <f t="shared" si="15"/>
        <v>0</v>
      </c>
      <c r="I57" s="15">
        <f>IF('6-3표준조사'!$R$79="모두베기",'6-3표준조사'!$Y463,)</f>
        <v>0</v>
      </c>
      <c r="J57" s="15">
        <f>IF('6-3표준조사'!$R$79="줄베기",'6-3표준조사'!$Y463,)</f>
        <v>0</v>
      </c>
      <c r="K57" s="15">
        <f>IF('6-3표준조사'!$R$79="둘레베기",'6-3표준조사'!$Y463,)</f>
        <v>0</v>
      </c>
      <c r="L57" s="15">
        <f>IF('6-3표준조사'!$R$79="맹아제거",'6-3표준조사'!$Y463,)</f>
        <v>0</v>
      </c>
      <c r="M57" s="11">
        <f>ROUNDDOWN(H57*'5-2 내역'!$L$17,0)</f>
        <v>0</v>
      </c>
      <c r="N57" s="16">
        <f>ROUNDDOWN(H57*'5-2 내역'!$J$17,0)</f>
        <v>0</v>
      </c>
      <c r="O57" s="19">
        <f>ROUNDDOWN(N57*기본!$K$7/100,0)</f>
        <v>0</v>
      </c>
      <c r="P57" s="16">
        <f>ROUNDDOWN(H57*'5-2 내역'!$N$17,0)</f>
        <v>0</v>
      </c>
      <c r="Q57" s="16">
        <f t="shared" si="10"/>
        <v>0</v>
      </c>
      <c r="R57" s="18">
        <f>ROUNDDOWN((M57+N57)*기본!$K$13/100,0)</f>
        <v>0</v>
      </c>
      <c r="S57" s="19">
        <f>ROUNDDOWN((N57+O57)*기본!$K$9/100,0)</f>
        <v>0</v>
      </c>
      <c r="T57" s="19">
        <f>ROUNDDOWN((N57+O57)*기본!$K$8/100,0)</f>
        <v>0</v>
      </c>
      <c r="U57" s="19">
        <f>IF(기본!$B$7&gt;30,ROUNDDOWN(N57*기본!$K$10/100,0),)</f>
        <v>0</v>
      </c>
      <c r="V57" s="19">
        <f>IF(기본!$B$7&gt;30,ROUNDDOWN(U57*기본!$K$11/100,0),)</f>
        <v>0</v>
      </c>
      <c r="W57" s="19">
        <f>IF(기본!$B$7&gt;30,ROUNDDOWN(N57*기본!$K$12/100,0),)</f>
        <v>0</v>
      </c>
      <c r="X57" s="19">
        <f>ROUNDDOWN((M57+N57+O57+P57)*기본!$K$16/100,0)</f>
        <v>0</v>
      </c>
      <c r="Y57" s="19">
        <f>ROUNDDOWN((N57+O57+Q57+X57)*기본!$K$17/100,0)-AD57</f>
        <v>0</v>
      </c>
      <c r="Z57" s="16">
        <f t="shared" si="4"/>
        <v>0</v>
      </c>
      <c r="AA57" s="16">
        <f t="shared" si="5"/>
        <v>0</v>
      </c>
      <c r="AB57" s="16">
        <f t="shared" si="6"/>
        <v>0</v>
      </c>
      <c r="AC57" s="17"/>
      <c r="AD57" s="134"/>
    </row>
    <row r="58" spans="1:30" s="9" customFormat="1" ht="18" customHeight="1">
      <c r="A58" s="7">
        <f t="shared" si="14"/>
        <v>0</v>
      </c>
      <c r="B58" s="12">
        <f t="shared" si="18"/>
        <v>0</v>
      </c>
      <c r="C58" s="12">
        <f t="shared" si="18"/>
        <v>0</v>
      </c>
      <c r="D58" s="12">
        <f t="shared" si="18"/>
        <v>0</v>
      </c>
      <c r="E58" s="12">
        <f t="shared" si="18"/>
        <v>0</v>
      </c>
      <c r="F58" s="12">
        <f t="shared" si="11"/>
        <v>0</v>
      </c>
      <c r="G58" s="12">
        <f>+'6-3표준조사'!V464</f>
        <v>0</v>
      </c>
      <c r="H58" s="14">
        <f t="shared" si="15"/>
        <v>0</v>
      </c>
      <c r="I58" s="15">
        <f>IF('6-3표준조사'!$R$79="모두베기",'6-3표준조사'!$Y464,)</f>
        <v>0</v>
      </c>
      <c r="J58" s="15">
        <f>IF('6-3표준조사'!$R$79="줄베기",'6-3표준조사'!$Y464,)</f>
        <v>0</v>
      </c>
      <c r="K58" s="15">
        <f>IF('6-3표준조사'!$R$79="둘레베기",'6-3표준조사'!$Y464,)</f>
        <v>0</v>
      </c>
      <c r="L58" s="15">
        <f>IF('6-3표준조사'!$R$79="맹아제거",'6-3표준조사'!$Y464,)</f>
        <v>0</v>
      </c>
      <c r="M58" s="11">
        <f>ROUNDDOWN(H58*'5-2 내역'!$L$17,0)</f>
        <v>0</v>
      </c>
      <c r="N58" s="16">
        <f>ROUNDDOWN(H58*'5-2 내역'!$J$17,0)</f>
        <v>0</v>
      </c>
      <c r="O58" s="19">
        <f>ROUNDDOWN(N58*기본!$K$7/100,0)</f>
        <v>0</v>
      </c>
      <c r="P58" s="16">
        <f>ROUNDDOWN(H58*'5-2 내역'!$N$17,0)</f>
        <v>0</v>
      </c>
      <c r="Q58" s="16">
        <f t="shared" si="10"/>
        <v>0</v>
      </c>
      <c r="R58" s="18">
        <f>ROUNDDOWN((M58+N58)*기본!$K$13/100,0)</f>
        <v>0</v>
      </c>
      <c r="S58" s="19">
        <f>ROUNDDOWN((N58+O58)*기본!$K$9/100,0)</f>
        <v>0</v>
      </c>
      <c r="T58" s="19">
        <f>ROUNDDOWN((N58+O58)*기본!$K$8/100,0)</f>
        <v>0</v>
      </c>
      <c r="U58" s="19">
        <f>IF(기본!$B$7&gt;30,ROUNDDOWN(N58*기본!$K$10/100,0),)</f>
        <v>0</v>
      </c>
      <c r="V58" s="19">
        <f>IF(기본!$B$7&gt;30,ROUNDDOWN(U58*기본!$K$11/100,0),)</f>
        <v>0</v>
      </c>
      <c r="W58" s="19">
        <f>IF(기본!$B$7&gt;30,ROUNDDOWN(N58*기본!$K$12/100,0),)</f>
        <v>0</v>
      </c>
      <c r="X58" s="19">
        <f>ROUNDDOWN((M58+N58+O58+P58)*기본!$K$16/100,0)</f>
        <v>0</v>
      </c>
      <c r="Y58" s="19">
        <f>ROUNDDOWN((N58+O58+Q58+X58)*기본!$K$17/100,0)-AD58</f>
        <v>0</v>
      </c>
      <c r="Z58" s="16">
        <f t="shared" si="4"/>
        <v>0</v>
      </c>
      <c r="AA58" s="16">
        <f t="shared" si="5"/>
        <v>0</v>
      </c>
      <c r="AB58" s="16">
        <f t="shared" si="6"/>
        <v>0</v>
      </c>
      <c r="AC58" s="17"/>
      <c r="AD58" s="134"/>
    </row>
    <row r="59" spans="1:30" s="9" customFormat="1" ht="18" customHeight="1">
      <c r="A59" s="7">
        <f t="shared" si="14"/>
        <v>0</v>
      </c>
      <c r="B59" s="12">
        <f t="shared" si="18"/>
        <v>0</v>
      </c>
      <c r="C59" s="12">
        <f t="shared" si="18"/>
        <v>0</v>
      </c>
      <c r="D59" s="12">
        <f t="shared" si="18"/>
        <v>0</v>
      </c>
      <c r="E59" s="12">
        <f t="shared" si="18"/>
        <v>0</v>
      </c>
      <c r="F59" s="12">
        <f t="shared" si="11"/>
        <v>0</v>
      </c>
      <c r="G59" s="12">
        <f>+'6-3표준조사'!V465</f>
        <v>0</v>
      </c>
      <c r="H59" s="14">
        <f t="shared" si="15"/>
        <v>0</v>
      </c>
      <c r="I59" s="15">
        <f>IF('6-3표준조사'!$R$79="모두베기",'6-3표준조사'!$Y465,)</f>
        <v>0</v>
      </c>
      <c r="J59" s="15">
        <f>IF('6-3표준조사'!$R$79="줄베기",'6-3표준조사'!$Y465,)</f>
        <v>0</v>
      </c>
      <c r="K59" s="15">
        <f>IF('6-3표준조사'!$R$79="둘레베기",'6-3표준조사'!$Y465,)</f>
        <v>0</v>
      </c>
      <c r="L59" s="15">
        <f>IF('6-3표준조사'!$R$79="맹아제거",'6-3표준조사'!$Y465,)</f>
        <v>0</v>
      </c>
      <c r="M59" s="11">
        <f>ROUNDDOWN(H59*'5-2 내역'!$L$17,0)</f>
        <v>0</v>
      </c>
      <c r="N59" s="16">
        <f>ROUNDDOWN(H59*'5-2 내역'!$J$17,0)</f>
        <v>0</v>
      </c>
      <c r="O59" s="19">
        <f>ROUNDDOWN(N59*기본!$K$7/100,0)</f>
        <v>0</v>
      </c>
      <c r="P59" s="16">
        <f>ROUNDDOWN(H59*'5-2 내역'!$N$17,0)</f>
        <v>0</v>
      </c>
      <c r="Q59" s="16">
        <f t="shared" si="10"/>
        <v>0</v>
      </c>
      <c r="R59" s="18">
        <f>ROUNDDOWN((M59+N59)*기본!$K$13/100,0)</f>
        <v>0</v>
      </c>
      <c r="S59" s="19">
        <f>ROUNDDOWN((N59+O59)*기본!$K$9/100,0)</f>
        <v>0</v>
      </c>
      <c r="T59" s="19">
        <f>ROUNDDOWN((N59+O59)*기본!$K$8/100,0)</f>
        <v>0</v>
      </c>
      <c r="U59" s="19">
        <f>IF(기본!$B$7&gt;30,ROUNDDOWN(N59*기본!$K$10/100,0),)</f>
        <v>0</v>
      </c>
      <c r="V59" s="19">
        <f>IF(기본!$B$7&gt;30,ROUNDDOWN(U59*기본!$K$11/100,0),)</f>
        <v>0</v>
      </c>
      <c r="W59" s="19">
        <f>IF(기본!$B$7&gt;30,ROUNDDOWN(N59*기본!$K$12/100,0),)</f>
        <v>0</v>
      </c>
      <c r="X59" s="19">
        <f>ROUNDDOWN((M59+N59+O59+P59)*기본!$K$16/100,0)</f>
        <v>0</v>
      </c>
      <c r="Y59" s="19">
        <f>ROUNDDOWN((N59+O59+Q59+X59)*기본!$K$17/100,0)-AD59</f>
        <v>0</v>
      </c>
      <c r="Z59" s="16">
        <f t="shared" si="4"/>
        <v>0</v>
      </c>
      <c r="AA59" s="16">
        <f t="shared" si="5"/>
        <v>0</v>
      </c>
      <c r="AB59" s="16">
        <f t="shared" si="6"/>
        <v>0</v>
      </c>
      <c r="AC59" s="17"/>
      <c r="AD59" s="134"/>
    </row>
    <row r="60" spans="1:30" s="9" customFormat="1" ht="18" customHeight="1">
      <c r="A60" s="7">
        <f t="shared" si="14"/>
        <v>0</v>
      </c>
      <c r="B60" s="12">
        <f t="shared" si="18"/>
        <v>0</v>
      </c>
      <c r="C60" s="12">
        <f t="shared" si="18"/>
        <v>0</v>
      </c>
      <c r="D60" s="12">
        <f t="shared" si="18"/>
        <v>0</v>
      </c>
      <c r="E60" s="12">
        <f t="shared" si="18"/>
        <v>0</v>
      </c>
      <c r="F60" s="12">
        <f t="shared" si="11"/>
        <v>0</v>
      </c>
      <c r="G60" s="12">
        <f>+'6-3표준조사'!V466</f>
        <v>0</v>
      </c>
      <c r="H60" s="14">
        <f t="shared" si="15"/>
        <v>0</v>
      </c>
      <c r="I60" s="15">
        <f>IF('6-3표준조사'!$R$79="모두베기",'6-3표준조사'!$Y466,)</f>
        <v>0</v>
      </c>
      <c r="J60" s="15">
        <f>IF('6-3표준조사'!$R$79="줄베기",'6-3표준조사'!$Y466,)</f>
        <v>0</v>
      </c>
      <c r="K60" s="15">
        <f>IF('6-3표준조사'!$R$79="둘레베기",'6-3표준조사'!$Y466,)</f>
        <v>0</v>
      </c>
      <c r="L60" s="15">
        <f>IF('6-3표준조사'!$R$79="맹아제거",'6-3표준조사'!$Y466,)</f>
        <v>0</v>
      </c>
      <c r="M60" s="11">
        <f>ROUNDDOWN(H60*'5-2 내역'!$L$17,0)</f>
        <v>0</v>
      </c>
      <c r="N60" s="16">
        <f>ROUNDDOWN(H60*'5-2 내역'!$J$17,0)</f>
        <v>0</v>
      </c>
      <c r="O60" s="19">
        <f>ROUNDDOWN(N60*기본!$K$7/100,0)</f>
        <v>0</v>
      </c>
      <c r="P60" s="16">
        <f>ROUNDDOWN(H60*'5-2 내역'!$N$17,0)</f>
        <v>0</v>
      </c>
      <c r="Q60" s="16">
        <f t="shared" si="10"/>
        <v>0</v>
      </c>
      <c r="R60" s="18">
        <f>ROUNDDOWN((M60+N60)*기본!$K$13/100,0)</f>
        <v>0</v>
      </c>
      <c r="S60" s="19">
        <f>ROUNDDOWN((N60+O60)*기본!$K$9/100,0)</f>
        <v>0</v>
      </c>
      <c r="T60" s="19">
        <f>ROUNDDOWN((N60+O60)*기본!$K$8/100,0)</f>
        <v>0</v>
      </c>
      <c r="U60" s="19">
        <f>IF(기본!$B$7&gt;30,ROUNDDOWN(N60*기본!$K$10/100,0),)</f>
        <v>0</v>
      </c>
      <c r="V60" s="19">
        <f>IF(기본!$B$7&gt;30,ROUNDDOWN(U60*기본!$K$11/100,0),)</f>
        <v>0</v>
      </c>
      <c r="W60" s="19">
        <f>IF(기본!$B$7&gt;30,ROUNDDOWN(N60*기본!$K$12/100,0),)</f>
        <v>0</v>
      </c>
      <c r="X60" s="19">
        <f>ROUNDDOWN((M60+N60+O60+P60)*기본!$K$16/100,0)</f>
        <v>0</v>
      </c>
      <c r="Y60" s="19">
        <f>ROUNDDOWN((N60+O60+Q60+X60)*기본!$K$17/100,0)-AD60</f>
        <v>0</v>
      </c>
      <c r="Z60" s="16">
        <f t="shared" si="4"/>
        <v>0</v>
      </c>
      <c r="AA60" s="16">
        <f t="shared" si="5"/>
        <v>0</v>
      </c>
      <c r="AB60" s="16">
        <f t="shared" si="6"/>
        <v>0</v>
      </c>
      <c r="AC60" s="17"/>
      <c r="AD60" s="134"/>
    </row>
    <row r="61" spans="1:30" s="152" customFormat="1" ht="18" customHeight="1">
      <c r="A61" s="151">
        <f t="shared" si="14"/>
        <v>1</v>
      </c>
      <c r="B61" s="161" t="str">
        <f>+'6-3표준조사'!K529</f>
        <v>64-0</v>
      </c>
      <c r="C61" s="161" t="str">
        <f>+'6-3표준조사'!L529</f>
        <v>24-2</v>
      </c>
      <c r="D61" s="161" t="str">
        <f>+'6-3표준조사'!M529</f>
        <v>단양</v>
      </c>
      <c r="E61" s="161" t="str">
        <f>+'6-3표준조사'!N529</f>
        <v>어상천</v>
      </c>
      <c r="F61" s="161" t="str">
        <f>+'6-3표준조사'!O529</f>
        <v>방북</v>
      </c>
      <c r="G61" s="161" t="str">
        <f>+'6-3표준조사'!V534</f>
        <v>산32</v>
      </c>
      <c r="H61" s="162">
        <f t="shared" si="15"/>
        <v>4.7</v>
      </c>
      <c r="I61" s="163">
        <f>IF('6-3표준조사'!$R$79="모두베기",'6-3표준조사'!$Y534,)</f>
        <v>4.7</v>
      </c>
      <c r="J61" s="163">
        <f>IF('6-3표준조사'!$R$79="줄베기",'6-3표준조사'!$Y534,)</f>
        <v>0</v>
      </c>
      <c r="K61" s="163">
        <f>IF('6-3표준조사'!$R$79="둘레베기",'6-3표준조사'!$Y534,)</f>
        <v>0</v>
      </c>
      <c r="L61" s="163">
        <f>IF('6-3표준조사'!$R$79="맹아제거",'6-3표준조사'!$Y534,)</f>
        <v>0</v>
      </c>
      <c r="M61" s="164">
        <f>ROUNDDOWN(H61*'5-2 내역'!$L$19,0)</f>
        <v>177848</v>
      </c>
      <c r="N61" s="165">
        <f>ROUNDDOWN(H61*'5-2 내역'!$J$19,0)</f>
        <v>4676199</v>
      </c>
      <c r="O61" s="158">
        <f>ROUNDDOWN(N61*기본!$K$7/100,0)</f>
        <v>860420</v>
      </c>
      <c r="P61" s="165">
        <f>ROUNDDOWN(H61*'5-2 내역'!$N$19,0)</f>
        <v>96331</v>
      </c>
      <c r="Q61" s="165">
        <f t="shared" si="10"/>
        <v>900911</v>
      </c>
      <c r="R61" s="157">
        <f>ROUNDDOWN((M61+N61)*기본!$K$13/100,0)</f>
        <v>100478</v>
      </c>
      <c r="S61" s="158">
        <f>ROUNDDOWN((N61+O61)*기본!$K$9/100,0)</f>
        <v>63671</v>
      </c>
      <c r="T61" s="158">
        <f>ROUNDDOWN((N61+O61)*기본!$K$8/100,0)</f>
        <v>324445</v>
      </c>
      <c r="U61" s="158">
        <f>IF(기본!$B$7&gt;30,ROUNDDOWN(N61*기본!$K$10/100,0),)</f>
        <v>168109</v>
      </c>
      <c r="V61" s="158">
        <f>IF(기본!$B$7&gt;30,ROUNDDOWN(U61*기본!$K$11/100,0),)</f>
        <v>22089</v>
      </c>
      <c r="W61" s="158">
        <f>IF(기본!$B$7&gt;30,ROUNDDOWN(N61*기본!$K$12/100,0),)</f>
        <v>222119</v>
      </c>
      <c r="X61" s="158">
        <f>ROUNDDOWN((M61+N61+O61+P61)*기본!$K$16/100,0)</f>
        <v>464863</v>
      </c>
      <c r="Y61" s="158">
        <f>ROUNDDOWN((N61+O61+Q61+X61)*기본!$K$17/100,0)-AD61</f>
        <v>1035358</v>
      </c>
      <c r="Z61" s="165">
        <f t="shared" si="4"/>
        <v>8211930</v>
      </c>
      <c r="AA61" s="165">
        <f t="shared" si="5"/>
        <v>821193</v>
      </c>
      <c r="AB61" s="165">
        <f t="shared" si="6"/>
        <v>9033123</v>
      </c>
      <c r="AC61" s="166"/>
      <c r="AD61" s="160"/>
    </row>
    <row r="62" spans="1:30" s="9" customFormat="1" ht="18" customHeight="1">
      <c r="A62" s="7">
        <f t="shared" si="14"/>
        <v>0</v>
      </c>
      <c r="B62" s="12">
        <f t="shared" ref="B62:E68" si="19">IF($A62&gt;0,B61,)</f>
        <v>0</v>
      </c>
      <c r="C62" s="12">
        <f t="shared" si="19"/>
        <v>0</v>
      </c>
      <c r="D62" s="12">
        <f t="shared" si="19"/>
        <v>0</v>
      </c>
      <c r="E62" s="12">
        <f t="shared" si="19"/>
        <v>0</v>
      </c>
      <c r="F62" s="12">
        <f t="shared" si="11"/>
        <v>0</v>
      </c>
      <c r="G62" s="12">
        <f>+'6-3표준조사'!V535</f>
        <v>0</v>
      </c>
      <c r="H62" s="14">
        <f t="shared" si="15"/>
        <v>0</v>
      </c>
      <c r="I62" s="15">
        <f>IF('6-3표준조사'!$R$79="모두베기",'6-3표준조사'!$Y535,)</f>
        <v>0</v>
      </c>
      <c r="J62" s="15">
        <f>IF('6-3표준조사'!$R$79="줄베기",'6-3표준조사'!$Y535,)</f>
        <v>0</v>
      </c>
      <c r="K62" s="15">
        <f>IF('6-3표준조사'!$R$79="둘레베기",'6-3표준조사'!$Y535,)</f>
        <v>0</v>
      </c>
      <c r="L62" s="15">
        <f>IF('6-3표준조사'!$R$79="맹아제거",'6-3표준조사'!$Y535,)</f>
        <v>0</v>
      </c>
      <c r="M62" s="11">
        <f>ROUNDDOWN(H62*'5-2 내역'!$L$19,0)</f>
        <v>0</v>
      </c>
      <c r="N62" s="16">
        <f>ROUNDDOWN(H62*'5-2 내역'!$J$19,0)</f>
        <v>0</v>
      </c>
      <c r="O62" s="19">
        <f>ROUNDDOWN(N62*기본!$K$7/100,0)</f>
        <v>0</v>
      </c>
      <c r="P62" s="16">
        <f>ROUNDDOWN(H62*'5-2 내역'!$N$19,0)</f>
        <v>0</v>
      </c>
      <c r="Q62" s="16">
        <f t="shared" si="10"/>
        <v>0</v>
      </c>
      <c r="R62" s="18">
        <f>ROUNDDOWN((M62+N62)*기본!$K$13/100,0)</f>
        <v>0</v>
      </c>
      <c r="S62" s="19">
        <f>ROUNDDOWN((N62+O62)*기본!$K$9/100,0)</f>
        <v>0</v>
      </c>
      <c r="T62" s="19">
        <f>ROUNDDOWN((N62+O62)*기본!$K$8/100,0)</f>
        <v>0</v>
      </c>
      <c r="U62" s="19">
        <f>IF(기본!$B$7&gt;30,ROUNDDOWN(N62*기본!$K$10/100,0),)</f>
        <v>0</v>
      </c>
      <c r="V62" s="19">
        <f>IF(기본!$B$7&gt;30,ROUNDDOWN(U62*기본!$K$11/100,0),)</f>
        <v>0</v>
      </c>
      <c r="W62" s="19">
        <f>IF(기본!$B$7&gt;30,ROUNDDOWN(N62*기본!$K$12/100,0),)</f>
        <v>0</v>
      </c>
      <c r="X62" s="19">
        <f>ROUNDDOWN((M62+N62+O62+P62)*기본!$K$16/100,0)</f>
        <v>0</v>
      </c>
      <c r="Y62" s="19">
        <f>ROUNDDOWN((N62+O62+Q62+X62)*기본!$K$17/100,0)-AD62</f>
        <v>0</v>
      </c>
      <c r="Z62" s="16">
        <f t="shared" si="4"/>
        <v>0</v>
      </c>
      <c r="AA62" s="16">
        <f t="shared" si="5"/>
        <v>0</v>
      </c>
      <c r="AB62" s="16">
        <f t="shared" si="6"/>
        <v>0</v>
      </c>
      <c r="AC62" s="17"/>
      <c r="AD62" s="134"/>
    </row>
    <row r="63" spans="1:30" s="9" customFormat="1" ht="18" customHeight="1">
      <c r="A63" s="7">
        <f t="shared" si="14"/>
        <v>0</v>
      </c>
      <c r="B63" s="12">
        <f t="shared" si="19"/>
        <v>0</v>
      </c>
      <c r="C63" s="12">
        <f t="shared" si="19"/>
        <v>0</v>
      </c>
      <c r="D63" s="12">
        <f t="shared" si="19"/>
        <v>0</v>
      </c>
      <c r="E63" s="12">
        <f t="shared" si="19"/>
        <v>0</v>
      </c>
      <c r="F63" s="12">
        <f t="shared" si="11"/>
        <v>0</v>
      </c>
      <c r="G63" s="12">
        <f>+'6-3표준조사'!V536</f>
        <v>0</v>
      </c>
      <c r="H63" s="14">
        <f t="shared" si="15"/>
        <v>0</v>
      </c>
      <c r="I63" s="15">
        <f>IF('6-3표준조사'!$R$79="모두베기",'6-3표준조사'!$Y536,)</f>
        <v>0</v>
      </c>
      <c r="J63" s="15">
        <f>IF('6-3표준조사'!$R$79="줄베기",'6-3표준조사'!$Y536,)</f>
        <v>0</v>
      </c>
      <c r="K63" s="15">
        <f>IF('6-3표준조사'!$R$79="둘레베기",'6-3표준조사'!$Y536,)</f>
        <v>0</v>
      </c>
      <c r="L63" s="15">
        <f>IF('6-3표준조사'!$R$79="맹아제거",'6-3표준조사'!$Y536,)</f>
        <v>0</v>
      </c>
      <c r="M63" s="11">
        <f>ROUNDDOWN(H63*'5-2 내역'!$L$19,0)</f>
        <v>0</v>
      </c>
      <c r="N63" s="16">
        <f>ROUNDDOWN(H63*'5-2 내역'!$J$19,0)</f>
        <v>0</v>
      </c>
      <c r="O63" s="19">
        <f>ROUNDDOWN(N63*기본!$K$7/100,0)</f>
        <v>0</v>
      </c>
      <c r="P63" s="16">
        <f>ROUNDDOWN(H63*'5-2 내역'!$N$19,0)</f>
        <v>0</v>
      </c>
      <c r="Q63" s="16">
        <f t="shared" si="10"/>
        <v>0</v>
      </c>
      <c r="R63" s="18">
        <f>ROUNDDOWN((M63+N63)*기본!$K$13/100,0)</f>
        <v>0</v>
      </c>
      <c r="S63" s="19">
        <f>ROUNDDOWN((N63+O63)*기본!$K$9/100,0)</f>
        <v>0</v>
      </c>
      <c r="T63" s="19">
        <f>ROUNDDOWN((N63+O63)*기본!$K$8/100,0)</f>
        <v>0</v>
      </c>
      <c r="U63" s="19">
        <f>IF(기본!$B$7&gt;30,ROUNDDOWN(N63*기본!$K$10/100,0),)</f>
        <v>0</v>
      </c>
      <c r="V63" s="19">
        <f>IF(기본!$B$7&gt;30,ROUNDDOWN(U63*기본!$K$11/100,0),)</f>
        <v>0</v>
      </c>
      <c r="W63" s="19">
        <f>IF(기본!$B$7&gt;30,ROUNDDOWN(N63*기본!$K$12/100,0),)</f>
        <v>0</v>
      </c>
      <c r="X63" s="19">
        <f>ROUNDDOWN((M63+N63+O63+P63)*기본!$K$16/100,0)</f>
        <v>0</v>
      </c>
      <c r="Y63" s="19">
        <f>ROUNDDOWN((N63+O63+Q63+X63)*기본!$K$17/100,0)-AD63</f>
        <v>0</v>
      </c>
      <c r="Z63" s="16">
        <f t="shared" si="4"/>
        <v>0</v>
      </c>
      <c r="AA63" s="16">
        <f t="shared" si="5"/>
        <v>0</v>
      </c>
      <c r="AB63" s="16">
        <f t="shared" si="6"/>
        <v>0</v>
      </c>
      <c r="AC63" s="17"/>
      <c r="AD63" s="134"/>
    </row>
    <row r="64" spans="1:30" s="9" customFormat="1" ht="18" customHeight="1">
      <c r="A64" s="7">
        <f t="shared" si="14"/>
        <v>0</v>
      </c>
      <c r="B64" s="12">
        <f t="shared" si="19"/>
        <v>0</v>
      </c>
      <c r="C64" s="12">
        <f t="shared" si="19"/>
        <v>0</v>
      </c>
      <c r="D64" s="12">
        <f t="shared" si="19"/>
        <v>0</v>
      </c>
      <c r="E64" s="12">
        <f t="shared" si="19"/>
        <v>0</v>
      </c>
      <c r="F64" s="12">
        <f t="shared" si="11"/>
        <v>0</v>
      </c>
      <c r="G64" s="12">
        <f>+'6-3표준조사'!V537</f>
        <v>0</v>
      </c>
      <c r="H64" s="14">
        <f t="shared" si="15"/>
        <v>0</v>
      </c>
      <c r="I64" s="15">
        <f>IF('6-3표준조사'!$R$79="모두베기",'6-3표준조사'!$Y537,)</f>
        <v>0</v>
      </c>
      <c r="J64" s="15">
        <f>IF('6-3표준조사'!$R$79="줄베기",'6-3표준조사'!$Y537,)</f>
        <v>0</v>
      </c>
      <c r="K64" s="15">
        <f>IF('6-3표준조사'!$R$79="둘레베기",'6-3표준조사'!$Y537,)</f>
        <v>0</v>
      </c>
      <c r="L64" s="15">
        <f>IF('6-3표준조사'!$R$79="맹아제거",'6-3표준조사'!$Y537,)</f>
        <v>0</v>
      </c>
      <c r="M64" s="11">
        <f>ROUNDDOWN(H64*'5-2 내역'!$L$19,0)</f>
        <v>0</v>
      </c>
      <c r="N64" s="16">
        <f>ROUNDDOWN(H64*'5-2 내역'!$J$19,0)</f>
        <v>0</v>
      </c>
      <c r="O64" s="19">
        <f>ROUNDDOWN(N64*기본!$K$7/100,0)</f>
        <v>0</v>
      </c>
      <c r="P64" s="16">
        <f>ROUNDDOWN(H64*'5-2 내역'!$N$19,0)</f>
        <v>0</v>
      </c>
      <c r="Q64" s="16">
        <f t="shared" si="10"/>
        <v>0</v>
      </c>
      <c r="R64" s="18">
        <f>ROUNDDOWN((M64+N64)*기본!$K$13/100,0)</f>
        <v>0</v>
      </c>
      <c r="S64" s="19">
        <f>ROUNDDOWN((N64+O64)*기본!$K$9/100,0)</f>
        <v>0</v>
      </c>
      <c r="T64" s="19">
        <f>ROUNDDOWN((N64+O64)*기본!$K$8/100,0)</f>
        <v>0</v>
      </c>
      <c r="U64" s="19">
        <f>IF(기본!$B$7&gt;30,ROUNDDOWN(N64*기본!$K$10/100,0),)</f>
        <v>0</v>
      </c>
      <c r="V64" s="19">
        <f>IF(기본!$B$7&gt;30,ROUNDDOWN(U64*기본!$K$11/100,0),)</f>
        <v>0</v>
      </c>
      <c r="W64" s="19">
        <f>IF(기본!$B$7&gt;30,ROUNDDOWN(N64*기본!$K$12/100,0),)</f>
        <v>0</v>
      </c>
      <c r="X64" s="19">
        <f>ROUNDDOWN((M64+N64+O64+P64)*기본!$K$16/100,0)</f>
        <v>0</v>
      </c>
      <c r="Y64" s="19">
        <f>ROUNDDOWN((N64+O64+Q64+X64)*기본!$K$17/100,0)-AD64</f>
        <v>0</v>
      </c>
      <c r="Z64" s="16">
        <f t="shared" si="4"/>
        <v>0</v>
      </c>
      <c r="AA64" s="16">
        <f t="shared" si="5"/>
        <v>0</v>
      </c>
      <c r="AB64" s="16">
        <f t="shared" si="6"/>
        <v>0</v>
      </c>
      <c r="AC64" s="17"/>
      <c r="AD64" s="134"/>
    </row>
    <row r="65" spans="1:30" s="9" customFormat="1" ht="18" customHeight="1">
      <c r="A65" s="7">
        <f t="shared" si="14"/>
        <v>0</v>
      </c>
      <c r="B65" s="12">
        <f t="shared" si="19"/>
        <v>0</v>
      </c>
      <c r="C65" s="12">
        <f t="shared" si="19"/>
        <v>0</v>
      </c>
      <c r="D65" s="12">
        <f t="shared" si="19"/>
        <v>0</v>
      </c>
      <c r="E65" s="12">
        <f t="shared" si="19"/>
        <v>0</v>
      </c>
      <c r="F65" s="12">
        <f t="shared" si="11"/>
        <v>0</v>
      </c>
      <c r="G65" s="12">
        <f>+'6-3표준조사'!V538</f>
        <v>0</v>
      </c>
      <c r="H65" s="14">
        <f t="shared" si="15"/>
        <v>0</v>
      </c>
      <c r="I65" s="15">
        <f>IF('6-3표준조사'!$R$79="모두베기",'6-3표준조사'!$Y538,)</f>
        <v>0</v>
      </c>
      <c r="J65" s="15">
        <f>IF('6-3표준조사'!$R$79="줄베기",'6-3표준조사'!$Y538,)</f>
        <v>0</v>
      </c>
      <c r="K65" s="15">
        <f>IF('6-3표준조사'!$R$79="둘레베기",'6-3표준조사'!$Y538,)</f>
        <v>0</v>
      </c>
      <c r="L65" s="15">
        <f>IF('6-3표준조사'!$R$79="맹아제거",'6-3표준조사'!$Y538,)</f>
        <v>0</v>
      </c>
      <c r="M65" s="11">
        <f>ROUNDDOWN(H65*'5-2 내역'!$L$19,0)</f>
        <v>0</v>
      </c>
      <c r="N65" s="16">
        <f>ROUNDDOWN(H65*'5-2 내역'!$J$19,0)</f>
        <v>0</v>
      </c>
      <c r="O65" s="19">
        <f>ROUNDDOWN(N65*기본!$K$7/100,0)</f>
        <v>0</v>
      </c>
      <c r="P65" s="16">
        <f>ROUNDDOWN(H65*'5-2 내역'!$N$19,0)</f>
        <v>0</v>
      </c>
      <c r="Q65" s="16">
        <f t="shared" si="10"/>
        <v>0</v>
      </c>
      <c r="R65" s="18">
        <f>ROUNDDOWN((M65+N65)*기본!$K$13/100,0)</f>
        <v>0</v>
      </c>
      <c r="S65" s="19">
        <f>ROUNDDOWN((N65+O65)*기본!$K$9/100,0)</f>
        <v>0</v>
      </c>
      <c r="T65" s="19">
        <f>ROUNDDOWN((N65+O65)*기본!$K$8/100,0)</f>
        <v>0</v>
      </c>
      <c r="U65" s="19">
        <f>IF(기본!$B$7&gt;30,ROUNDDOWN(N65*기본!$K$10/100,0),)</f>
        <v>0</v>
      </c>
      <c r="V65" s="19">
        <f>IF(기본!$B$7&gt;30,ROUNDDOWN(U65*기본!$K$11/100,0),)</f>
        <v>0</v>
      </c>
      <c r="W65" s="19">
        <f>IF(기본!$B$7&gt;30,ROUNDDOWN(N65*기본!$K$12/100,0),)</f>
        <v>0</v>
      </c>
      <c r="X65" s="19">
        <f>ROUNDDOWN((M65+N65+O65+P65)*기본!$K$16/100,0)</f>
        <v>0</v>
      </c>
      <c r="Y65" s="19">
        <f>ROUNDDOWN((N65+O65+Q65+X65)*기본!$K$17/100,0)-AD65</f>
        <v>0</v>
      </c>
      <c r="Z65" s="16">
        <f t="shared" si="4"/>
        <v>0</v>
      </c>
      <c r="AA65" s="16">
        <f t="shared" si="5"/>
        <v>0</v>
      </c>
      <c r="AB65" s="16">
        <f t="shared" si="6"/>
        <v>0</v>
      </c>
      <c r="AC65" s="17"/>
      <c r="AD65" s="134"/>
    </row>
    <row r="66" spans="1:30" s="9" customFormat="1" ht="18" customHeight="1">
      <c r="A66" s="7">
        <f t="shared" si="14"/>
        <v>0</v>
      </c>
      <c r="B66" s="12">
        <f t="shared" si="19"/>
        <v>0</v>
      </c>
      <c r="C66" s="12">
        <f t="shared" si="19"/>
        <v>0</v>
      </c>
      <c r="D66" s="12">
        <f t="shared" si="19"/>
        <v>0</v>
      </c>
      <c r="E66" s="12">
        <f t="shared" si="19"/>
        <v>0</v>
      </c>
      <c r="F66" s="12">
        <f t="shared" si="11"/>
        <v>0</v>
      </c>
      <c r="G66" s="12">
        <f>+'6-3표준조사'!V539</f>
        <v>0</v>
      </c>
      <c r="H66" s="14">
        <f t="shared" si="15"/>
        <v>0</v>
      </c>
      <c r="I66" s="15">
        <f>IF('6-3표준조사'!$R$79="모두베기",'6-3표준조사'!$Y539,)</f>
        <v>0</v>
      </c>
      <c r="J66" s="15">
        <f>IF('6-3표준조사'!$R$79="줄베기",'6-3표준조사'!$Y539,)</f>
        <v>0</v>
      </c>
      <c r="K66" s="15">
        <f>IF('6-3표준조사'!$R$79="둘레베기",'6-3표준조사'!$Y539,)</f>
        <v>0</v>
      </c>
      <c r="L66" s="15">
        <f>IF('6-3표준조사'!$R$79="맹아제거",'6-3표준조사'!$Y539,)</f>
        <v>0</v>
      </c>
      <c r="M66" s="11">
        <f>ROUNDDOWN(H66*'5-2 내역'!$L$19,0)</f>
        <v>0</v>
      </c>
      <c r="N66" s="16">
        <f>ROUNDDOWN(H66*'5-2 내역'!$J$19,0)</f>
        <v>0</v>
      </c>
      <c r="O66" s="19">
        <f>ROUNDDOWN(N66*기본!$K$7/100,0)</f>
        <v>0</v>
      </c>
      <c r="P66" s="16">
        <f>ROUNDDOWN(H66*'5-2 내역'!$N$19,0)</f>
        <v>0</v>
      </c>
      <c r="Q66" s="16">
        <f t="shared" si="10"/>
        <v>0</v>
      </c>
      <c r="R66" s="18">
        <f>ROUNDDOWN((M66+N66)*기본!$K$13/100,0)</f>
        <v>0</v>
      </c>
      <c r="S66" s="19">
        <f>ROUNDDOWN((N66+O66)*기본!$K$9/100,0)</f>
        <v>0</v>
      </c>
      <c r="T66" s="19">
        <f>ROUNDDOWN((N66+O66)*기본!$K$8/100,0)</f>
        <v>0</v>
      </c>
      <c r="U66" s="19">
        <f>IF(기본!$B$7&gt;30,ROUNDDOWN(N66*기본!$K$10/100,0),)</f>
        <v>0</v>
      </c>
      <c r="V66" s="19">
        <f>IF(기본!$B$7&gt;30,ROUNDDOWN(U66*기본!$K$11/100,0),)</f>
        <v>0</v>
      </c>
      <c r="W66" s="19">
        <f>IF(기본!$B$7&gt;30,ROUNDDOWN(N66*기본!$K$12/100,0),)</f>
        <v>0</v>
      </c>
      <c r="X66" s="19">
        <f>ROUNDDOWN((M66+N66+O66+P66)*기본!$K$16/100,0)</f>
        <v>0</v>
      </c>
      <c r="Y66" s="19">
        <f>ROUNDDOWN((N66+O66+Q66+X66)*기본!$K$17/100,0)-AD66</f>
        <v>0</v>
      </c>
      <c r="Z66" s="16">
        <f t="shared" si="4"/>
        <v>0</v>
      </c>
      <c r="AA66" s="16">
        <f t="shared" si="5"/>
        <v>0</v>
      </c>
      <c r="AB66" s="16">
        <f t="shared" si="6"/>
        <v>0</v>
      </c>
      <c r="AC66" s="17"/>
      <c r="AD66" s="134"/>
    </row>
    <row r="67" spans="1:30" s="9" customFormat="1" ht="18" customHeight="1">
      <c r="A67" s="7">
        <f t="shared" si="14"/>
        <v>0</v>
      </c>
      <c r="B67" s="12">
        <f t="shared" si="19"/>
        <v>0</v>
      </c>
      <c r="C67" s="12">
        <f t="shared" si="19"/>
        <v>0</v>
      </c>
      <c r="D67" s="12">
        <f t="shared" si="19"/>
        <v>0</v>
      </c>
      <c r="E67" s="12">
        <f t="shared" si="19"/>
        <v>0</v>
      </c>
      <c r="F67" s="12">
        <f t="shared" si="11"/>
        <v>0</v>
      </c>
      <c r="G67" s="12">
        <f>+'6-3표준조사'!V540</f>
        <v>0</v>
      </c>
      <c r="H67" s="14">
        <f t="shared" si="15"/>
        <v>0</v>
      </c>
      <c r="I67" s="15">
        <f>IF('6-3표준조사'!$R$79="모두베기",'6-3표준조사'!$Y540,)</f>
        <v>0</v>
      </c>
      <c r="J67" s="15">
        <f>IF('6-3표준조사'!$R$79="줄베기",'6-3표준조사'!$Y540,)</f>
        <v>0</v>
      </c>
      <c r="K67" s="15">
        <f>IF('6-3표준조사'!$R$79="둘레베기",'6-3표준조사'!$Y540,)</f>
        <v>0</v>
      </c>
      <c r="L67" s="15">
        <f>IF('6-3표준조사'!$R$79="맹아제거",'6-3표준조사'!$Y540,)</f>
        <v>0</v>
      </c>
      <c r="M67" s="11">
        <f>ROUNDDOWN(H67*'5-2 내역'!$L$19,0)</f>
        <v>0</v>
      </c>
      <c r="N67" s="16">
        <f>ROUNDDOWN(H67*'5-2 내역'!$J$19,0)</f>
        <v>0</v>
      </c>
      <c r="O67" s="19">
        <f>ROUNDDOWN(N67*기본!$K$7/100,0)</f>
        <v>0</v>
      </c>
      <c r="P67" s="16">
        <f>ROUNDDOWN(H67*'5-2 내역'!$N$19,0)</f>
        <v>0</v>
      </c>
      <c r="Q67" s="16">
        <f t="shared" si="10"/>
        <v>0</v>
      </c>
      <c r="R67" s="18">
        <f>ROUNDDOWN((M67+N67)*기본!$K$13/100,0)</f>
        <v>0</v>
      </c>
      <c r="S67" s="19">
        <f>ROUNDDOWN((N67+O67)*기본!$K$9/100,0)</f>
        <v>0</v>
      </c>
      <c r="T67" s="19">
        <f>ROUNDDOWN((N67+O67)*기본!$K$8/100,0)</f>
        <v>0</v>
      </c>
      <c r="U67" s="19">
        <f>IF(기본!$B$7&gt;30,ROUNDDOWN(N67*기본!$K$10/100,0),)</f>
        <v>0</v>
      </c>
      <c r="V67" s="19">
        <f>IF(기본!$B$7&gt;30,ROUNDDOWN(U67*기본!$K$11/100,0),)</f>
        <v>0</v>
      </c>
      <c r="W67" s="19">
        <f>IF(기본!$B$7&gt;30,ROUNDDOWN(N67*기본!$K$12/100,0),)</f>
        <v>0</v>
      </c>
      <c r="X67" s="19">
        <f>ROUNDDOWN((M67+N67+O67+P67)*기본!$K$16/100,0)</f>
        <v>0</v>
      </c>
      <c r="Y67" s="19">
        <f>ROUNDDOWN((N67+O67+Q67+X67)*기본!$K$17/100,0)-AD67</f>
        <v>0</v>
      </c>
      <c r="Z67" s="16">
        <f t="shared" si="4"/>
        <v>0</v>
      </c>
      <c r="AA67" s="16">
        <f t="shared" si="5"/>
        <v>0</v>
      </c>
      <c r="AB67" s="16">
        <f t="shared" si="6"/>
        <v>0</v>
      </c>
      <c r="AC67" s="17"/>
      <c r="AD67" s="134">
        <v>0</v>
      </c>
    </row>
    <row r="68" spans="1:30" s="9" customFormat="1" ht="18" customHeight="1">
      <c r="A68" s="7">
        <f t="shared" si="14"/>
        <v>0</v>
      </c>
      <c r="B68" s="12">
        <f t="shared" si="19"/>
        <v>0</v>
      </c>
      <c r="C68" s="12">
        <f t="shared" si="19"/>
        <v>0</v>
      </c>
      <c r="D68" s="12">
        <f t="shared" si="19"/>
        <v>0</v>
      </c>
      <c r="E68" s="12">
        <f t="shared" si="19"/>
        <v>0</v>
      </c>
      <c r="F68" s="12">
        <f t="shared" si="11"/>
        <v>0</v>
      </c>
      <c r="G68" s="12">
        <f>+'6-3표준조사'!V541</f>
        <v>0</v>
      </c>
      <c r="H68" s="14">
        <f t="shared" si="15"/>
        <v>0</v>
      </c>
      <c r="I68" s="15">
        <f>IF('6-3표준조사'!$R$79="모두베기",'6-3표준조사'!$Y541,)</f>
        <v>0</v>
      </c>
      <c r="J68" s="15">
        <f>IF('6-3표준조사'!$R$79="줄베기",'6-3표준조사'!$Y541,)</f>
        <v>0</v>
      </c>
      <c r="K68" s="15">
        <f>IF('6-3표준조사'!$R$79="둘레베기",'6-3표준조사'!$Y541,)</f>
        <v>0</v>
      </c>
      <c r="L68" s="15">
        <f>IF('6-3표준조사'!$R$79="맹아제거",'6-3표준조사'!$Y541,)</f>
        <v>0</v>
      </c>
      <c r="M68" s="11">
        <f>ROUNDDOWN(H68*'5-2 내역'!$L$19,0)</f>
        <v>0</v>
      </c>
      <c r="N68" s="16">
        <f>ROUNDDOWN(H68*'5-2 내역'!$J$19,0)</f>
        <v>0</v>
      </c>
      <c r="O68" s="19">
        <f>ROUNDDOWN(N68*기본!$K$7/100,0)</f>
        <v>0</v>
      </c>
      <c r="P68" s="16">
        <f>ROUNDDOWN(H68*'5-2 내역'!$N$19,0)</f>
        <v>0</v>
      </c>
      <c r="Q68" s="16">
        <f t="shared" si="10"/>
        <v>0</v>
      </c>
      <c r="R68" s="18">
        <f>ROUNDDOWN((M68+N68)*기본!$K$13/100,0)</f>
        <v>0</v>
      </c>
      <c r="S68" s="19">
        <f>ROUNDDOWN((N68+O68)*기본!$K$9/100,0)</f>
        <v>0</v>
      </c>
      <c r="T68" s="19">
        <f>ROUNDDOWN((N68+O68)*기본!$K$8/100,0)</f>
        <v>0</v>
      </c>
      <c r="U68" s="19">
        <f>IF(기본!$B$7&gt;30,ROUNDDOWN(N68*기본!$K$10/100,0),)</f>
        <v>0</v>
      </c>
      <c r="V68" s="19">
        <f>IF(기본!$B$7&gt;30,ROUNDDOWN(U68*기본!$K$11/100,0),)</f>
        <v>0</v>
      </c>
      <c r="W68" s="19">
        <f>IF(기본!$B$7&gt;30,ROUNDDOWN(N68*기본!$K$12/100,0),)</f>
        <v>0</v>
      </c>
      <c r="X68" s="19">
        <f>ROUNDDOWN((M68+N68+O68+P68)*기본!$K$16/100,0)</f>
        <v>0</v>
      </c>
      <c r="Y68" s="19">
        <f>ROUNDDOWN((N68+O68+Q68+X68)*기본!$K$17/100,0)-AD68</f>
        <v>0</v>
      </c>
      <c r="Z68" s="16">
        <f t="shared" si="4"/>
        <v>0</v>
      </c>
      <c r="AA68" s="16">
        <f t="shared" si="5"/>
        <v>0</v>
      </c>
      <c r="AB68" s="16">
        <f t="shared" si="6"/>
        <v>0</v>
      </c>
      <c r="AC68" s="17"/>
      <c r="AD68" s="134"/>
    </row>
    <row r="69" spans="1:30" s="145" customFormat="1" ht="18" customHeight="1">
      <c r="A69" s="151">
        <f t="shared" si="14"/>
        <v>1</v>
      </c>
      <c r="B69" s="153" t="str">
        <f>+'6-3표준조사(2)'!$K$4</f>
        <v>65-0</v>
      </c>
      <c r="C69" s="153" t="str">
        <f>+'6-3표준조사(2)'!$L$4</f>
        <v>7-1</v>
      </c>
      <c r="D69" s="552" t="str">
        <f>+'6-3표준조사(2)'!$M$4</f>
        <v>단양</v>
      </c>
      <c r="E69" s="552" t="str">
        <f>+'6-3표준조사(2)'!$N$4</f>
        <v>어상천</v>
      </c>
      <c r="F69" s="552" t="str">
        <f>+'6-3표준조사(2)'!$O$4</f>
        <v>임현</v>
      </c>
      <c r="G69" s="154" t="str">
        <f>+'6-3표준조사(2)'!$V$9</f>
        <v>산52-1</v>
      </c>
      <c r="H69" s="155">
        <f t="shared" si="15"/>
        <v>1.6</v>
      </c>
      <c r="I69" s="156">
        <f>IF('6-3표준조사(2)'!$R$4="모두베기",'6-3표준조사(2)'!$Y$9,)</f>
        <v>1.6</v>
      </c>
      <c r="J69" s="156">
        <f>IF('6-3표준조사(2)'!$R$4="줄베기",'6-3표준조사(2)'!$Y$9,)</f>
        <v>0</v>
      </c>
      <c r="K69" s="156">
        <f>IF('6-3표준조사(2)'!$R$4="둘레베기",'6-3표준조사(2)'!$Y$9,)</f>
        <v>0</v>
      </c>
      <c r="L69" s="156">
        <f>IF('6-3표준조사(2)'!$R$4="맹아제거",'6-3표준조사(2)'!$Y$9,)</f>
        <v>0</v>
      </c>
      <c r="M69" s="157">
        <f>ROUNDDOWN(H69*'5-2 내역'!$L$23,0)</f>
        <v>60544</v>
      </c>
      <c r="N69" s="158">
        <f>ROUNDDOWN(H69*'5-2 내역'!$J$23,0)</f>
        <v>1591897</v>
      </c>
      <c r="O69" s="158">
        <f>ROUNDDOWN(N69*기본!$K$7/100,0)</f>
        <v>292909</v>
      </c>
      <c r="P69" s="158">
        <f>ROUNDDOWN(H69*'5-2 내역'!$N$23,0)</f>
        <v>32793</v>
      </c>
      <c r="Q69" s="158">
        <f>SUM(R69:W69)</f>
        <v>306691</v>
      </c>
      <c r="R69" s="157">
        <f>ROUNDDOWN((M69+N69)*기본!$K$13/100,0)</f>
        <v>34205</v>
      </c>
      <c r="S69" s="158">
        <f>ROUNDDOWN((N69+O69)*기본!$K$9/100,0)</f>
        <v>21675</v>
      </c>
      <c r="T69" s="158">
        <f>ROUNDDOWN((N69+O69)*기본!$K$8/100,0)</f>
        <v>110449</v>
      </c>
      <c r="U69" s="158">
        <f>IF(기본!$B$7&gt;30,ROUNDDOWN(N69*기본!$K$10/100,0),)</f>
        <v>57228</v>
      </c>
      <c r="V69" s="158">
        <f>IF(기본!$B$7&gt;30,ROUNDDOWN(U69*기본!$K$11/100,0),)</f>
        <v>7519</v>
      </c>
      <c r="W69" s="158">
        <f>IF(기본!$B$7&gt;30,ROUNDDOWN(N69*기본!$K$12/100,0),)</f>
        <v>75615</v>
      </c>
      <c r="X69" s="158">
        <f>ROUNDDOWN((M69+N69+O69+P69)*기본!$K$16/100,0)</f>
        <v>158251</v>
      </c>
      <c r="Y69" s="158">
        <f>ROUNDDOWN((N69+O69+Q69+X69)*기본!$K$17/100,0)-AD69</f>
        <v>352462</v>
      </c>
      <c r="Z69" s="158">
        <f>+M69+N69+O69+P69+Q69+X69+Y69</f>
        <v>2795547</v>
      </c>
      <c r="AA69" s="158">
        <f>ROUND(Z69*10%,0)</f>
        <v>279555</v>
      </c>
      <c r="AB69" s="158">
        <f>+AA69+Z69</f>
        <v>3075102</v>
      </c>
      <c r="AC69" s="159"/>
      <c r="AD69" s="147"/>
    </row>
    <row r="70" spans="1:30" s="8" customFormat="1" ht="18" customHeight="1">
      <c r="A70" s="7">
        <f t="shared" si="14"/>
        <v>0</v>
      </c>
      <c r="B70" s="12">
        <f>IF($A70&gt;0,B69,)</f>
        <v>0</v>
      </c>
      <c r="C70" s="12">
        <f>IF($A70&gt;0,C69,)</f>
        <v>0</v>
      </c>
      <c r="D70" s="12">
        <f>IF($A70&gt;0,D69,)</f>
        <v>0</v>
      </c>
      <c r="E70" s="12">
        <f>IF($A70&gt;0,E69,)</f>
        <v>0</v>
      </c>
      <c r="F70" s="12">
        <f>IF($A70&gt;0,F69,)</f>
        <v>0</v>
      </c>
      <c r="G70" s="13">
        <f>+'6-3표준조사(2)'!$V$10</f>
        <v>0</v>
      </c>
      <c r="H70" s="14">
        <f t="shared" si="15"/>
        <v>0</v>
      </c>
      <c r="I70" s="15">
        <f>IF('6-3표준조사(2)'!$R$4="모두베기",'6-3표준조사(2)'!$Y$10,)</f>
        <v>0</v>
      </c>
      <c r="J70" s="15">
        <f>IF('6-3표준조사(2)'!$R$4="줄베기",'6-3표준조사(2)'!$Y$10,)</f>
        <v>0</v>
      </c>
      <c r="K70" s="15">
        <f>IF('6-3표준조사(2)'!$R$4="둘레베기",'6-3표준조사(2)'!$Y$10,)</f>
        <v>0</v>
      </c>
      <c r="L70" s="15">
        <f>IF('6-3표준조사(2)'!$R$4="맹아제거",'6-3표준조사(2)'!$Y$10,)</f>
        <v>0</v>
      </c>
      <c r="M70" s="11">
        <f>ROUNDDOWN(H70*'5-2 내역'!$L$23,0)</f>
        <v>0</v>
      </c>
      <c r="N70" s="16">
        <f>ROUNDDOWN(H70*'5-2 내역'!$J$23,0)</f>
        <v>0</v>
      </c>
      <c r="O70" s="19">
        <f>ROUNDDOWN(N70*기본!$K$7/100,0)</f>
        <v>0</v>
      </c>
      <c r="P70" s="16">
        <f>ROUNDDOWN(H70*'5-2 내역'!$N$23,0)</f>
        <v>0</v>
      </c>
      <c r="Q70" s="16">
        <f t="shared" ref="Q70:Q76" si="20">SUM(R70:W70)</f>
        <v>0</v>
      </c>
      <c r="R70" s="18">
        <f>ROUNDDOWN((M70+N70)*기본!$K$13/100,0)</f>
        <v>0</v>
      </c>
      <c r="S70" s="19">
        <f>ROUNDDOWN((N70+O70)*기본!$K$9/100,0)</f>
        <v>0</v>
      </c>
      <c r="T70" s="19">
        <f>ROUNDDOWN((N70+O70)*기본!$K$8/100,0)</f>
        <v>0</v>
      </c>
      <c r="U70" s="19">
        <f>IF(기본!$B$7&gt;30,ROUNDDOWN(N70*기본!$K$10/100,0),)</f>
        <v>0</v>
      </c>
      <c r="V70" s="19">
        <f>IF(기본!$B$7&gt;30,ROUNDDOWN(U70*기본!$K$11/100,0),)</f>
        <v>0</v>
      </c>
      <c r="W70" s="19">
        <f>IF(기본!$B$7&gt;30,ROUNDDOWN(N70*기본!$K$12/100,0),)</f>
        <v>0</v>
      </c>
      <c r="X70" s="19">
        <f>ROUNDDOWN((M70+N70+O70+P70)*기본!$K$16/100,0)</f>
        <v>0</v>
      </c>
      <c r="Y70" s="19">
        <f>ROUNDDOWN((N70+O70+Q70+X70)*기본!$K$17/100,0)-AD70</f>
        <v>0</v>
      </c>
      <c r="Z70" s="16">
        <f t="shared" ref="Z70:Z92" si="21">+M70+N70+O70+P70+Q70+X70+Y70</f>
        <v>0</v>
      </c>
      <c r="AA70" s="16">
        <f t="shared" ref="AA70:AA92" si="22">ROUND(Z70*10%,0)</f>
        <v>0</v>
      </c>
      <c r="AB70" s="16">
        <f t="shared" ref="AB70:AB92" si="23">+AA70+Z70</f>
        <v>0</v>
      </c>
      <c r="AC70" s="17"/>
      <c r="AD70" s="10"/>
    </row>
    <row r="71" spans="1:30" s="8" customFormat="1" ht="18" customHeight="1">
      <c r="A71" s="7">
        <f t="shared" si="14"/>
        <v>0</v>
      </c>
      <c r="B71" s="12">
        <f t="shared" ref="B71:F76" si="24">IF($A71&gt;0,B70,)</f>
        <v>0</v>
      </c>
      <c r="C71" s="12">
        <f t="shared" si="24"/>
        <v>0</v>
      </c>
      <c r="D71" s="12">
        <f t="shared" si="24"/>
        <v>0</v>
      </c>
      <c r="E71" s="12">
        <f t="shared" si="24"/>
        <v>0</v>
      </c>
      <c r="F71" s="12">
        <f t="shared" si="24"/>
        <v>0</v>
      </c>
      <c r="G71" s="13">
        <f>+'6-3표준조사(2)'!$V$11</f>
        <v>0</v>
      </c>
      <c r="H71" s="14">
        <f t="shared" si="15"/>
        <v>0</v>
      </c>
      <c r="I71" s="15">
        <f>IF('6-3표준조사(2)'!$R$4="모두베기",'6-3표준조사(2)'!$Y$11,)</f>
        <v>0</v>
      </c>
      <c r="J71" s="15">
        <f>IF('6-3표준조사(2)'!$R$4="줄베기",'6-3표준조사(2)'!$Y$11,)</f>
        <v>0</v>
      </c>
      <c r="K71" s="15">
        <f>IF('6-3표준조사(2)'!$R$4="둘레베기",'6-3표준조사(2)'!$Y$11,)</f>
        <v>0</v>
      </c>
      <c r="L71" s="15">
        <f>IF('6-3표준조사(2)'!$R$4="맹아제거",'6-3표준조사(2)'!$Y$11,)</f>
        <v>0</v>
      </c>
      <c r="M71" s="11">
        <f>ROUNDDOWN(H71*'5-2 내역'!$L$23,0)</f>
        <v>0</v>
      </c>
      <c r="N71" s="16">
        <f>ROUNDDOWN(H71*'5-2 내역'!$J$23,0)</f>
        <v>0</v>
      </c>
      <c r="O71" s="19">
        <f>ROUNDDOWN(N71*기본!$K$7/100,0)</f>
        <v>0</v>
      </c>
      <c r="P71" s="16">
        <f>ROUNDDOWN(H71*'5-2 내역'!$N$23,0)</f>
        <v>0</v>
      </c>
      <c r="Q71" s="16">
        <f t="shared" si="20"/>
        <v>0</v>
      </c>
      <c r="R71" s="18">
        <f>ROUNDDOWN((M71+N71)*기본!$K$13/100,0)</f>
        <v>0</v>
      </c>
      <c r="S71" s="19">
        <f>ROUNDDOWN((N71+O71)*기본!$K$9/100,0)</f>
        <v>0</v>
      </c>
      <c r="T71" s="19">
        <f>ROUNDDOWN((N71+O71)*기본!$K$8/100,0)</f>
        <v>0</v>
      </c>
      <c r="U71" s="19">
        <f>IF(기본!$B$7&gt;30,ROUNDDOWN(N71*기본!$K$10/100,0),)</f>
        <v>0</v>
      </c>
      <c r="V71" s="19">
        <f>IF(기본!$B$7&gt;30,ROUNDDOWN(U71*기본!$K$11/100,0),)</f>
        <v>0</v>
      </c>
      <c r="W71" s="19">
        <f>IF(기본!$B$7&gt;30,ROUNDDOWN(N71*기본!$K$12/100,0),)</f>
        <v>0</v>
      </c>
      <c r="X71" s="19">
        <f>ROUNDDOWN((M71+N71+O71+P71)*기본!$K$16/100,0)</f>
        <v>0</v>
      </c>
      <c r="Y71" s="19">
        <f>ROUNDDOWN((N71+O71+Q71+X71)*기본!$K$17/100,0)-AD71</f>
        <v>0</v>
      </c>
      <c r="Z71" s="16">
        <f t="shared" si="21"/>
        <v>0</v>
      </c>
      <c r="AA71" s="16">
        <f t="shared" si="22"/>
        <v>0</v>
      </c>
      <c r="AB71" s="16">
        <f t="shared" si="23"/>
        <v>0</v>
      </c>
      <c r="AC71" s="17"/>
      <c r="AD71" s="10"/>
    </row>
    <row r="72" spans="1:30" s="8" customFormat="1" ht="18" customHeight="1">
      <c r="A72" s="7">
        <f t="shared" si="14"/>
        <v>0</v>
      </c>
      <c r="B72" s="12">
        <f t="shared" si="24"/>
        <v>0</v>
      </c>
      <c r="C72" s="12">
        <f t="shared" si="24"/>
        <v>0</v>
      </c>
      <c r="D72" s="12">
        <f t="shared" si="24"/>
        <v>0</v>
      </c>
      <c r="E72" s="12">
        <f t="shared" si="24"/>
        <v>0</v>
      </c>
      <c r="F72" s="12">
        <f t="shared" si="24"/>
        <v>0</v>
      </c>
      <c r="G72" s="13">
        <f>+'6-3표준조사(2)'!$V$12</f>
        <v>0</v>
      </c>
      <c r="H72" s="14">
        <f t="shared" si="15"/>
        <v>0</v>
      </c>
      <c r="I72" s="15">
        <f>IF('6-3표준조사(2)'!$R$4="모두베기",'6-3표준조사(2)'!$Y$12,)</f>
        <v>0</v>
      </c>
      <c r="J72" s="15">
        <f>IF('6-3표준조사(2)'!$R$4="줄베기",'6-3표준조사(2)'!$Y$12,)</f>
        <v>0</v>
      </c>
      <c r="K72" s="15">
        <f>IF('6-3표준조사(2)'!$R$4="둘레베기",'6-3표준조사(2)'!$Y$12,)</f>
        <v>0</v>
      </c>
      <c r="L72" s="15">
        <f>IF('6-3표준조사(2)'!$R$4="맹아제거",'6-3표준조사(2)'!$Y$12,)</f>
        <v>0</v>
      </c>
      <c r="M72" s="11">
        <f>ROUNDDOWN(H72*'5-2 내역'!$L$23,0)</f>
        <v>0</v>
      </c>
      <c r="N72" s="16">
        <f>ROUNDDOWN(H72*'5-2 내역'!$J$23,0)</f>
        <v>0</v>
      </c>
      <c r="O72" s="19">
        <f>ROUNDDOWN(N72*기본!$K$7/100,0)</f>
        <v>0</v>
      </c>
      <c r="P72" s="16">
        <f>ROUNDDOWN(H72*'5-2 내역'!$N$23,0)</f>
        <v>0</v>
      </c>
      <c r="Q72" s="16">
        <f t="shared" si="20"/>
        <v>0</v>
      </c>
      <c r="R72" s="18">
        <f>ROUNDDOWN((M72+N72)*기본!$K$13/100,0)</f>
        <v>0</v>
      </c>
      <c r="S72" s="19">
        <f>ROUNDDOWN((N72+O72)*기본!$K$9/100,0)</f>
        <v>0</v>
      </c>
      <c r="T72" s="19">
        <f>ROUNDDOWN((N72+O72)*기본!$K$8/100,0)</f>
        <v>0</v>
      </c>
      <c r="U72" s="19">
        <f>IF(기본!$B$7&gt;30,ROUNDDOWN(N72*기본!$K$10/100,0),)</f>
        <v>0</v>
      </c>
      <c r="V72" s="19">
        <f>IF(기본!$B$7&gt;30,ROUNDDOWN(U72*기본!$K$11/100,0),)</f>
        <v>0</v>
      </c>
      <c r="W72" s="19">
        <f>IF(기본!$B$7&gt;30,ROUNDDOWN(N72*기본!$K$12/100,0),)</f>
        <v>0</v>
      </c>
      <c r="X72" s="19">
        <f>ROUNDDOWN((M72+N72+O72+P72)*기본!$K$16/100,0)</f>
        <v>0</v>
      </c>
      <c r="Y72" s="19">
        <f>ROUNDDOWN((N72+O72+Q72+X72)*기본!$K$17/100,0)-AD72</f>
        <v>0</v>
      </c>
      <c r="Z72" s="16">
        <f t="shared" si="21"/>
        <v>0</v>
      </c>
      <c r="AA72" s="16">
        <f t="shared" si="22"/>
        <v>0</v>
      </c>
      <c r="AB72" s="16">
        <f t="shared" si="23"/>
        <v>0</v>
      </c>
      <c r="AC72" s="11"/>
      <c r="AD72" s="10"/>
    </row>
    <row r="73" spans="1:30" s="8" customFormat="1" ht="18" customHeight="1">
      <c r="A73" s="7">
        <f t="shared" si="14"/>
        <v>0</v>
      </c>
      <c r="B73" s="12">
        <f t="shared" si="24"/>
        <v>0</v>
      </c>
      <c r="C73" s="12">
        <f t="shared" si="24"/>
        <v>0</v>
      </c>
      <c r="D73" s="12">
        <f t="shared" si="24"/>
        <v>0</v>
      </c>
      <c r="E73" s="12">
        <f t="shared" si="24"/>
        <v>0</v>
      </c>
      <c r="F73" s="12">
        <f t="shared" si="24"/>
        <v>0</v>
      </c>
      <c r="G73" s="13">
        <f>+'6-3표준조사(2)'!$V$13</f>
        <v>0</v>
      </c>
      <c r="H73" s="14">
        <f t="shared" si="15"/>
        <v>0</v>
      </c>
      <c r="I73" s="15">
        <f>IF('6-3표준조사(2)'!$R$4="모두베기",'6-3표준조사(2)'!$Y$13,)</f>
        <v>0</v>
      </c>
      <c r="J73" s="15">
        <f>IF('6-3표준조사(2)'!$R$4="줄베기",'6-3표준조사(2)'!$Y$13,)</f>
        <v>0</v>
      </c>
      <c r="K73" s="15">
        <f>IF('6-3표준조사(2)'!$R$4="둘레베기",'6-3표준조사(2)'!$Y$13,)</f>
        <v>0</v>
      </c>
      <c r="L73" s="15">
        <f>IF('6-3표준조사(2)'!$R$4="맹아제거",'6-3표준조사(2)'!$Y$13,)</f>
        <v>0</v>
      </c>
      <c r="M73" s="11">
        <f>ROUNDDOWN(H73*'5-2 내역'!$L$23,0)</f>
        <v>0</v>
      </c>
      <c r="N73" s="16">
        <f>ROUNDDOWN(H73*'5-2 내역'!$J$23,0)</f>
        <v>0</v>
      </c>
      <c r="O73" s="19">
        <f>ROUNDDOWN(N73*기본!$K$7/100,0)</f>
        <v>0</v>
      </c>
      <c r="P73" s="16">
        <f>ROUNDDOWN(H73*'5-2 내역'!$N$23,0)</f>
        <v>0</v>
      </c>
      <c r="Q73" s="16">
        <f t="shared" si="20"/>
        <v>0</v>
      </c>
      <c r="R73" s="18">
        <f>ROUNDDOWN((M73+N73)*기본!$K$13/100,0)</f>
        <v>0</v>
      </c>
      <c r="S73" s="19">
        <f>ROUNDDOWN((N73+O73)*기본!$K$9/100,0)</f>
        <v>0</v>
      </c>
      <c r="T73" s="19">
        <f>ROUNDDOWN((N73+O73)*기본!$K$8/100,0)</f>
        <v>0</v>
      </c>
      <c r="U73" s="19">
        <f>IF(기본!$B$7&gt;30,ROUNDDOWN(N73*기본!$K$10/100,0),)</f>
        <v>0</v>
      </c>
      <c r="V73" s="19">
        <f>IF(기본!$B$7&gt;30,ROUNDDOWN(U73*기본!$K$11/100,0),)</f>
        <v>0</v>
      </c>
      <c r="W73" s="19">
        <f>IF(기본!$B$7&gt;30,ROUNDDOWN(N73*기본!$K$12/100,0),)</f>
        <v>0</v>
      </c>
      <c r="X73" s="19">
        <f>ROUNDDOWN((M73+N73+O73+P73)*기본!$K$16/100,0)</f>
        <v>0</v>
      </c>
      <c r="Y73" s="19">
        <f>ROUNDDOWN((N73+O73+Q73+X73)*기본!$K$17/100,0)-AD73</f>
        <v>0</v>
      </c>
      <c r="Z73" s="16">
        <f t="shared" si="21"/>
        <v>0</v>
      </c>
      <c r="AA73" s="16">
        <f t="shared" si="22"/>
        <v>0</v>
      </c>
      <c r="AB73" s="16">
        <f t="shared" si="23"/>
        <v>0</v>
      </c>
      <c r="AC73" s="11"/>
      <c r="AD73" s="10"/>
    </row>
    <row r="74" spans="1:30" s="8" customFormat="1" ht="18" customHeight="1">
      <c r="A74" s="7">
        <f t="shared" si="14"/>
        <v>0</v>
      </c>
      <c r="B74" s="12">
        <f t="shared" si="24"/>
        <v>0</v>
      </c>
      <c r="C74" s="12">
        <f t="shared" si="24"/>
        <v>0</v>
      </c>
      <c r="D74" s="12">
        <f t="shared" si="24"/>
        <v>0</v>
      </c>
      <c r="E74" s="12">
        <f t="shared" si="24"/>
        <v>0</v>
      </c>
      <c r="F74" s="12">
        <f t="shared" si="24"/>
        <v>0</v>
      </c>
      <c r="G74" s="13">
        <f>+'6-3표준조사(2)'!$V$14</f>
        <v>0</v>
      </c>
      <c r="H74" s="14">
        <f t="shared" si="15"/>
        <v>0</v>
      </c>
      <c r="I74" s="15">
        <f>IF('6-3표준조사(2)'!$R$4="모두베기",'6-3표준조사(2)'!$Y$14,)</f>
        <v>0</v>
      </c>
      <c r="J74" s="15">
        <f>IF('6-3표준조사(2)'!$R$4="줄베기",'6-3표준조사(2)'!$Y$14,)</f>
        <v>0</v>
      </c>
      <c r="K74" s="15">
        <f>IF('6-3표준조사(2)'!$R$4="둘레베기",'6-3표준조사(2)'!$Y$14,)</f>
        <v>0</v>
      </c>
      <c r="L74" s="15">
        <f>IF('6-3표준조사(2)'!$R$4="맹아제거",'6-3표준조사(2)'!$Y$14,)</f>
        <v>0</v>
      </c>
      <c r="M74" s="11">
        <f>ROUNDDOWN(H74*'5-2 내역'!$L$23,0)</f>
        <v>0</v>
      </c>
      <c r="N74" s="16">
        <f>ROUNDDOWN(H74*'5-2 내역'!$J$23,0)</f>
        <v>0</v>
      </c>
      <c r="O74" s="19">
        <f>ROUNDDOWN(N74*기본!$K$7/100,0)</f>
        <v>0</v>
      </c>
      <c r="P74" s="16">
        <f>ROUNDDOWN(H74*'5-2 내역'!$N$23,0)</f>
        <v>0</v>
      </c>
      <c r="Q74" s="16">
        <f t="shared" si="20"/>
        <v>0</v>
      </c>
      <c r="R74" s="18">
        <f>ROUNDDOWN((M74+N74)*기본!$K$13/100,0)</f>
        <v>0</v>
      </c>
      <c r="S74" s="19">
        <f>ROUNDDOWN((N74+O74)*기본!$K$9/100,0)</f>
        <v>0</v>
      </c>
      <c r="T74" s="19">
        <f>ROUNDDOWN((N74+O74)*기본!$K$8/100,0)</f>
        <v>0</v>
      </c>
      <c r="U74" s="19">
        <f>IF(기본!$B$7&gt;30,ROUNDDOWN(N74*기본!$K$10/100,0),)</f>
        <v>0</v>
      </c>
      <c r="V74" s="19">
        <f>IF(기본!$B$7&gt;30,ROUNDDOWN(U74*기본!$K$11/100,0),)</f>
        <v>0</v>
      </c>
      <c r="W74" s="19">
        <f>IF(기본!$B$7&gt;30,ROUNDDOWN(N74*기본!$K$12/100,0),)</f>
        <v>0</v>
      </c>
      <c r="X74" s="19">
        <f>ROUNDDOWN((M74+N74+O74+P74)*기본!$K$16/100,0)</f>
        <v>0</v>
      </c>
      <c r="Y74" s="19">
        <f>ROUNDDOWN((N74+O74+Q74+X74)*기본!$K$17/100,0)-AD74</f>
        <v>0</v>
      </c>
      <c r="Z74" s="16">
        <f t="shared" si="21"/>
        <v>0</v>
      </c>
      <c r="AA74" s="16">
        <f t="shared" si="22"/>
        <v>0</v>
      </c>
      <c r="AB74" s="16">
        <f t="shared" si="23"/>
        <v>0</v>
      </c>
      <c r="AC74" s="11"/>
      <c r="AD74" s="10"/>
    </row>
    <row r="75" spans="1:30" s="8" customFormat="1" ht="18" customHeight="1">
      <c r="A75" s="7">
        <f t="shared" si="14"/>
        <v>0</v>
      </c>
      <c r="B75" s="12">
        <f t="shared" si="24"/>
        <v>0</v>
      </c>
      <c r="C75" s="12">
        <f t="shared" si="24"/>
        <v>0</v>
      </c>
      <c r="D75" s="12">
        <f t="shared" si="24"/>
        <v>0</v>
      </c>
      <c r="E75" s="12">
        <f t="shared" si="24"/>
        <v>0</v>
      </c>
      <c r="F75" s="12">
        <f t="shared" si="24"/>
        <v>0</v>
      </c>
      <c r="G75" s="13">
        <f>+'6-3표준조사(2)'!$V$15</f>
        <v>0</v>
      </c>
      <c r="H75" s="14">
        <f t="shared" si="15"/>
        <v>0</v>
      </c>
      <c r="I75" s="15">
        <f>IF('6-3표준조사(2)'!$R$4="모두베기",'6-3표준조사(2)'!$Y$15,)</f>
        <v>0</v>
      </c>
      <c r="J75" s="15">
        <f>IF('6-3표준조사(2)'!$R$4="줄베기",'6-3표준조사(2)'!$Y$15,)</f>
        <v>0</v>
      </c>
      <c r="K75" s="15">
        <f>IF('6-3표준조사(2)'!$R$4="둘레베기",'6-3표준조사(2)'!$Y$15,)</f>
        <v>0</v>
      </c>
      <c r="L75" s="15">
        <f>IF('6-3표준조사(2)'!$R$4="맹아제거",'6-3표준조사(2)'!$Y$15,)</f>
        <v>0</v>
      </c>
      <c r="M75" s="11">
        <f>ROUNDDOWN(H75*'5-2 내역'!$L$23,0)</f>
        <v>0</v>
      </c>
      <c r="N75" s="16">
        <f>ROUNDDOWN(H75*'5-2 내역'!$J$23,0)</f>
        <v>0</v>
      </c>
      <c r="O75" s="19">
        <f>ROUNDDOWN(N75*기본!$K$7/100,0)</f>
        <v>0</v>
      </c>
      <c r="P75" s="16">
        <f>ROUNDDOWN(H75*'5-2 내역'!$N$23,0)</f>
        <v>0</v>
      </c>
      <c r="Q75" s="16">
        <f t="shared" si="20"/>
        <v>0</v>
      </c>
      <c r="R75" s="18">
        <f>ROUNDDOWN((M75+N75)*기본!$K$13/100,0)</f>
        <v>0</v>
      </c>
      <c r="S75" s="19">
        <f>ROUNDDOWN((N75+O75)*기본!$K$9/100,0)</f>
        <v>0</v>
      </c>
      <c r="T75" s="19">
        <f>ROUNDDOWN((N75+O75)*기본!$K$8/100,0)</f>
        <v>0</v>
      </c>
      <c r="U75" s="19">
        <f>IF(기본!$B$7&gt;30,ROUNDDOWN(N75*기본!$K$10/100,0),)</f>
        <v>0</v>
      </c>
      <c r="V75" s="19">
        <f>IF(기본!$B$7&gt;30,ROUNDDOWN(U75*기본!$K$11/100,0),)</f>
        <v>0</v>
      </c>
      <c r="W75" s="19">
        <f>IF(기본!$B$7&gt;30,ROUNDDOWN(N75*기본!$K$12/100,0),)</f>
        <v>0</v>
      </c>
      <c r="X75" s="19">
        <f>ROUNDDOWN((M75+N75+O75+P75)*기본!$K$16/100,0)</f>
        <v>0</v>
      </c>
      <c r="Y75" s="19">
        <f>ROUNDDOWN((N75+O75+Q75+X75)*기본!$K$17/100,0)-AD75</f>
        <v>0</v>
      </c>
      <c r="Z75" s="16">
        <f t="shared" si="21"/>
        <v>0</v>
      </c>
      <c r="AA75" s="16">
        <f t="shared" si="22"/>
        <v>0</v>
      </c>
      <c r="AB75" s="16">
        <f t="shared" si="23"/>
        <v>0</v>
      </c>
      <c r="AC75" s="11"/>
      <c r="AD75" s="10"/>
    </row>
    <row r="76" spans="1:30" s="8" customFormat="1" ht="18" customHeight="1">
      <c r="A76" s="7">
        <f t="shared" si="14"/>
        <v>0</v>
      </c>
      <c r="B76" s="12">
        <f t="shared" si="24"/>
        <v>0</v>
      </c>
      <c r="C76" s="12">
        <f t="shared" si="24"/>
        <v>0</v>
      </c>
      <c r="D76" s="12">
        <f t="shared" si="24"/>
        <v>0</v>
      </c>
      <c r="E76" s="12">
        <f t="shared" si="24"/>
        <v>0</v>
      </c>
      <c r="F76" s="12">
        <f t="shared" si="24"/>
        <v>0</v>
      </c>
      <c r="G76" s="13">
        <f>+'6-3표준조사(2)'!$V$16</f>
        <v>0</v>
      </c>
      <c r="H76" s="14">
        <f t="shared" si="15"/>
        <v>0</v>
      </c>
      <c r="I76" s="15">
        <f>IF('6-3표준조사(2)'!$R$4="모두베기",'6-3표준조사(2)'!$Y$16,)</f>
        <v>0</v>
      </c>
      <c r="J76" s="15">
        <f>IF('6-3표준조사(2)'!$R$4="줄베기",'6-3표준조사(2)'!$Y$16,)</f>
        <v>0</v>
      </c>
      <c r="K76" s="15">
        <f>IF('6-3표준조사(2)'!$R$4="둘레베기",'6-3표준조사(2)'!$Y$16,)</f>
        <v>0</v>
      </c>
      <c r="L76" s="15">
        <f>IF('6-3표준조사(2)'!$R$4="맹아제거",'6-3표준조사(2)'!$Y$16,)</f>
        <v>0</v>
      </c>
      <c r="M76" s="11">
        <f>ROUNDDOWN(H76*'5-2 내역'!$L$23,0)</f>
        <v>0</v>
      </c>
      <c r="N76" s="16">
        <f>ROUNDDOWN(H76*'5-2 내역'!$J$23,0)</f>
        <v>0</v>
      </c>
      <c r="O76" s="19">
        <f>ROUNDDOWN(N76*기본!$K$7/100,0)</f>
        <v>0</v>
      </c>
      <c r="P76" s="16">
        <f>ROUNDDOWN(H76*'5-2 내역'!$N$23,0)</f>
        <v>0</v>
      </c>
      <c r="Q76" s="16">
        <f t="shared" si="20"/>
        <v>0</v>
      </c>
      <c r="R76" s="18">
        <f>ROUNDDOWN((M76+N76)*기본!$K$13/100,0)</f>
        <v>0</v>
      </c>
      <c r="S76" s="19">
        <f>ROUNDDOWN((N76+O76)*기본!$K$9/100,0)</f>
        <v>0</v>
      </c>
      <c r="T76" s="19">
        <f>ROUNDDOWN((N76+O76)*기본!$K$8/100,0)</f>
        <v>0</v>
      </c>
      <c r="U76" s="19">
        <f>IF(기본!$B$7&gt;30,ROUNDDOWN(N76*기본!$K$10/100,0),)</f>
        <v>0</v>
      </c>
      <c r="V76" s="19">
        <f>IF(기본!$B$7&gt;30,ROUNDDOWN(U76*기본!$K$11/100,0),)</f>
        <v>0</v>
      </c>
      <c r="W76" s="19">
        <f>IF(기본!$B$7&gt;30,ROUNDDOWN(N76*기본!$K$12/100,0),)</f>
        <v>0</v>
      </c>
      <c r="X76" s="19">
        <f>ROUNDDOWN((M76+N76+O76+P76)*기본!$K$16/100,0)</f>
        <v>0</v>
      </c>
      <c r="Y76" s="19">
        <f>ROUNDDOWN((N76+O76+Q76+X76)*기본!$K$17/100,0)-AD76</f>
        <v>0</v>
      </c>
      <c r="Z76" s="16">
        <f t="shared" si="21"/>
        <v>0</v>
      </c>
      <c r="AA76" s="16">
        <f t="shared" si="22"/>
        <v>0</v>
      </c>
      <c r="AB76" s="16">
        <f t="shared" si="23"/>
        <v>0</v>
      </c>
      <c r="AC76" s="11"/>
      <c r="AD76" s="10"/>
    </row>
    <row r="77" spans="1:30" s="145" customFormat="1" ht="18" customHeight="1">
      <c r="A77" s="151">
        <f t="shared" si="14"/>
        <v>1</v>
      </c>
      <c r="B77" s="161" t="str">
        <f>+'6-3표준조사(2)'!$K$79</f>
        <v>66-0</v>
      </c>
      <c r="C77" s="161" t="str">
        <f>+'6-3표준조사(2)'!$L$79</f>
        <v>37-1</v>
      </c>
      <c r="D77" s="161" t="str">
        <f>+'6-3표준조사(2)'!$M$79</f>
        <v>단양</v>
      </c>
      <c r="E77" s="161" t="str">
        <f>+'6-3표준조사(2)'!$N$79</f>
        <v>영춘</v>
      </c>
      <c r="F77" s="161" t="str">
        <f>+'6-3표준조사(2)'!$O$79</f>
        <v>오사</v>
      </c>
      <c r="G77" s="161" t="str">
        <f>+'6-3표준조사(2)'!$V$84</f>
        <v>산1</v>
      </c>
      <c r="H77" s="162">
        <f t="shared" si="15"/>
        <v>6.8</v>
      </c>
      <c r="I77" s="163">
        <f>IF('6-3표준조사(2)'!$R$79="모두베기",'6-3표준조사(2)'!$Y$84,)</f>
        <v>6.8</v>
      </c>
      <c r="J77" s="163">
        <f>IF('6-3표준조사(2)'!$R$79="줄베기",'6-3표준조사(2)'!$Y$84,)</f>
        <v>0</v>
      </c>
      <c r="K77" s="163">
        <f>IF('6-3표준조사(2)'!$R$79="둘레베기",'6-3표준조사(2)'!$Y$84,)</f>
        <v>0</v>
      </c>
      <c r="L77" s="163">
        <f>IF('6-3표준조사(2)'!$R$79="맹아제거",'6-3표준조사(2)'!$Y$84,)</f>
        <v>0</v>
      </c>
      <c r="M77" s="164">
        <f>ROUNDDOWN(H77*'5-2 내역'!$L$25,0)</f>
        <v>321640</v>
      </c>
      <c r="N77" s="165">
        <f>ROUNDDOWN(H77*'5-2 내역'!$J$25,0)</f>
        <v>8072552</v>
      </c>
      <c r="O77" s="158">
        <f>ROUNDDOWN(N77*기본!$K$7/100,0)</f>
        <v>1485349</v>
      </c>
      <c r="P77" s="165">
        <f>ROUNDDOWN(H77*'5-2 내역'!$N$25,0)</f>
        <v>174216</v>
      </c>
      <c r="Q77" s="165">
        <f>SUM(R77:W77)</f>
        <v>1555553</v>
      </c>
      <c r="R77" s="157">
        <f>ROUNDDOWN((M77+N77)*기본!$K$13/100,0)</f>
        <v>173759</v>
      </c>
      <c r="S77" s="158">
        <f>ROUNDDOWN((N77+O77)*기본!$K$9/100,0)</f>
        <v>109915</v>
      </c>
      <c r="T77" s="158">
        <f>ROUNDDOWN((N77+O77)*기본!$K$8/100,0)</f>
        <v>560092</v>
      </c>
      <c r="U77" s="158">
        <f>IF(기본!$B$7&gt;30,ROUNDDOWN(N77*기본!$K$10/100,0),)</f>
        <v>290208</v>
      </c>
      <c r="V77" s="158">
        <f>IF(기본!$B$7&gt;30,ROUNDDOWN(U77*기본!$K$11/100,0),)</f>
        <v>38133</v>
      </c>
      <c r="W77" s="158">
        <f>IF(기본!$B$7&gt;30,ROUNDDOWN(N77*기본!$K$12/100,0),)</f>
        <v>383446</v>
      </c>
      <c r="X77" s="158">
        <f>ROUNDDOWN((M77+N77+O77+P77)*기본!$K$16/100,0)</f>
        <v>804300</v>
      </c>
      <c r="Y77" s="158">
        <f>ROUNDDOWN((N77+O77+Q77+X77)*기본!$K$17/100,0)-AD77</f>
        <v>1787663</v>
      </c>
      <c r="Z77" s="165">
        <f t="shared" si="21"/>
        <v>14201273</v>
      </c>
      <c r="AA77" s="165">
        <f t="shared" si="22"/>
        <v>1420127</v>
      </c>
      <c r="AB77" s="165">
        <f t="shared" si="23"/>
        <v>15621400</v>
      </c>
      <c r="AC77" s="166"/>
      <c r="AD77" s="147"/>
    </row>
    <row r="78" spans="1:30" s="8" customFormat="1" ht="18" customHeight="1">
      <c r="A78" s="7">
        <f t="shared" si="14"/>
        <v>0</v>
      </c>
      <c r="B78" s="12">
        <f t="shared" ref="B78:F84" si="25">IF($A78&gt;0,B77,)</f>
        <v>0</v>
      </c>
      <c r="C78" s="12">
        <f t="shared" si="25"/>
        <v>0</v>
      </c>
      <c r="D78" s="12">
        <f t="shared" si="25"/>
        <v>0</v>
      </c>
      <c r="E78" s="12">
        <f t="shared" si="25"/>
        <v>0</v>
      </c>
      <c r="F78" s="12">
        <f t="shared" si="25"/>
        <v>0</v>
      </c>
      <c r="G78" s="12">
        <f>+'6-3표준조사(2)'!$V$85</f>
        <v>0</v>
      </c>
      <c r="H78" s="14">
        <f t="shared" si="15"/>
        <v>0</v>
      </c>
      <c r="I78" s="15">
        <f>IF('6-3표준조사(2)'!$R$79="모두베기",'6-3표준조사(2)'!$Y$85,)</f>
        <v>0</v>
      </c>
      <c r="J78" s="15">
        <f>IF('6-3표준조사(2)'!$R$79="줄베기",'6-3표준조사(2)'!$Y$85,)</f>
        <v>0</v>
      </c>
      <c r="K78" s="15">
        <f>IF('6-3표준조사(2)'!$R$79="둘레베기",'6-3표준조사(2)'!$Y$85,)</f>
        <v>0</v>
      </c>
      <c r="L78" s="15">
        <f>IF('6-3표준조사(2)'!$R$79="맹아제거",'6-3표준조사(2)'!$Y$85,)</f>
        <v>0</v>
      </c>
      <c r="M78" s="11">
        <f>ROUNDDOWN(H78*'5-2 내역'!$L$25,0)</f>
        <v>0</v>
      </c>
      <c r="N78" s="16">
        <f>ROUNDDOWN(H78*'5-2 내역'!$J$25,0)</f>
        <v>0</v>
      </c>
      <c r="O78" s="19">
        <f>ROUNDDOWN(N78*기본!$K$7/100,0)</f>
        <v>0</v>
      </c>
      <c r="P78" s="16">
        <f>ROUNDDOWN(H78*'5-2 내역'!$N$25,0)</f>
        <v>0</v>
      </c>
      <c r="Q78" s="16">
        <f t="shared" ref="Q78:Q132" si="26">SUM(R78:W78)</f>
        <v>0</v>
      </c>
      <c r="R78" s="18">
        <f>ROUNDDOWN((M78+N78)*기본!$K$13/100,0)</f>
        <v>0</v>
      </c>
      <c r="S78" s="19">
        <f>ROUNDDOWN((N78+O78)*기본!$K$9/100,0)</f>
        <v>0</v>
      </c>
      <c r="T78" s="19">
        <f>ROUNDDOWN((N78+O78)*기본!$K$8/100,0)</f>
        <v>0</v>
      </c>
      <c r="U78" s="19">
        <f>IF(기본!$B$7&gt;30,ROUNDDOWN(N78*기본!$K$10/100,0),)</f>
        <v>0</v>
      </c>
      <c r="V78" s="19">
        <f>IF(기본!$B$7&gt;30,ROUNDDOWN(U78*기본!$K$11/100,0),)</f>
        <v>0</v>
      </c>
      <c r="W78" s="19">
        <f>IF(기본!$B$7&gt;30,ROUNDDOWN(N78*기본!$K$12/100,0),)</f>
        <v>0</v>
      </c>
      <c r="X78" s="19">
        <f>ROUNDDOWN((M78+N78+O78+P78)*기본!$K$16/100,0)</f>
        <v>0</v>
      </c>
      <c r="Y78" s="19">
        <f>ROUNDDOWN((N78+O78+Q78+X78)*기본!$K$17/100,0)-AD78</f>
        <v>0</v>
      </c>
      <c r="Z78" s="16">
        <f t="shared" si="21"/>
        <v>0</v>
      </c>
      <c r="AA78" s="16">
        <f t="shared" si="22"/>
        <v>0</v>
      </c>
      <c r="AB78" s="16">
        <f t="shared" si="23"/>
        <v>0</v>
      </c>
      <c r="AC78" s="17"/>
      <c r="AD78" s="10"/>
    </row>
    <row r="79" spans="1:30" s="8" customFormat="1" ht="18" customHeight="1">
      <c r="A79" s="7">
        <f t="shared" si="14"/>
        <v>0</v>
      </c>
      <c r="B79" s="12">
        <f t="shared" si="25"/>
        <v>0</v>
      </c>
      <c r="C79" s="12">
        <f t="shared" si="25"/>
        <v>0</v>
      </c>
      <c r="D79" s="12">
        <f t="shared" si="25"/>
        <v>0</v>
      </c>
      <c r="E79" s="12">
        <f t="shared" si="25"/>
        <v>0</v>
      </c>
      <c r="F79" s="12">
        <f t="shared" si="25"/>
        <v>0</v>
      </c>
      <c r="G79" s="12">
        <f>+'6-3표준조사(2)'!$V$86</f>
        <v>0</v>
      </c>
      <c r="H79" s="14">
        <f t="shared" si="15"/>
        <v>0</v>
      </c>
      <c r="I79" s="15">
        <f>IF('6-3표준조사(2)'!$R$79="모두베기",'6-3표준조사(2)'!$Y$86,)</f>
        <v>0</v>
      </c>
      <c r="J79" s="15">
        <f>IF('6-3표준조사(2)'!$R$79="줄베기",'6-3표준조사(2)'!$Y$86,)</f>
        <v>0</v>
      </c>
      <c r="K79" s="15">
        <f>IF('6-3표준조사(2)'!$R$79="둘레베기",'6-3표준조사(2)'!$Y$86,)</f>
        <v>0</v>
      </c>
      <c r="L79" s="15">
        <f>IF('6-3표준조사(2)'!$R$79="맹아제거",'6-3표준조사(2)'!$Y$86,)</f>
        <v>0</v>
      </c>
      <c r="M79" s="11">
        <f>ROUNDDOWN(H79*'5-2 내역'!$L$25,0)</f>
        <v>0</v>
      </c>
      <c r="N79" s="16">
        <f>ROUNDDOWN(H79*'5-2 내역'!$J$25,0)</f>
        <v>0</v>
      </c>
      <c r="O79" s="19">
        <f>ROUNDDOWN(N79*기본!$K$7/100,0)</f>
        <v>0</v>
      </c>
      <c r="P79" s="16">
        <f>ROUNDDOWN(H79*'5-2 내역'!$N$25,0)</f>
        <v>0</v>
      </c>
      <c r="Q79" s="16">
        <f t="shared" si="26"/>
        <v>0</v>
      </c>
      <c r="R79" s="18">
        <f>ROUNDDOWN((M79+N79)*기본!$K$13/100,0)</f>
        <v>0</v>
      </c>
      <c r="S79" s="19">
        <f>ROUNDDOWN((N79+O79)*기본!$K$9/100,0)</f>
        <v>0</v>
      </c>
      <c r="T79" s="19">
        <f>ROUNDDOWN((N79+O79)*기본!$K$8/100,0)</f>
        <v>0</v>
      </c>
      <c r="U79" s="19">
        <f>IF(기본!$B$7&gt;30,ROUNDDOWN(N79*기본!$K$10/100,0),)</f>
        <v>0</v>
      </c>
      <c r="V79" s="19">
        <f>IF(기본!$B$7&gt;30,ROUNDDOWN(U79*기본!$K$11/100,0),)</f>
        <v>0</v>
      </c>
      <c r="W79" s="19">
        <f>IF(기본!$B$7&gt;30,ROUNDDOWN(N79*기본!$K$12/100,0),)</f>
        <v>0</v>
      </c>
      <c r="X79" s="19">
        <f>ROUNDDOWN((M79+N79+O79+P79)*기본!$K$16/100,0)</f>
        <v>0</v>
      </c>
      <c r="Y79" s="19">
        <f>ROUNDDOWN((N79+O79+Q79+X79)*기본!$K$17/100,0)-AD79</f>
        <v>0</v>
      </c>
      <c r="Z79" s="16">
        <f t="shared" si="21"/>
        <v>0</v>
      </c>
      <c r="AA79" s="16">
        <f t="shared" si="22"/>
        <v>0</v>
      </c>
      <c r="AB79" s="16">
        <f t="shared" si="23"/>
        <v>0</v>
      </c>
      <c r="AC79" s="17"/>
      <c r="AD79" s="10"/>
    </row>
    <row r="80" spans="1:30" s="8" customFormat="1" ht="18" customHeight="1">
      <c r="A80" s="7">
        <f t="shared" si="14"/>
        <v>0</v>
      </c>
      <c r="B80" s="12">
        <f t="shared" si="25"/>
        <v>0</v>
      </c>
      <c r="C80" s="12">
        <f t="shared" si="25"/>
        <v>0</v>
      </c>
      <c r="D80" s="12">
        <f t="shared" si="25"/>
        <v>0</v>
      </c>
      <c r="E80" s="12">
        <f t="shared" si="25"/>
        <v>0</v>
      </c>
      <c r="F80" s="12">
        <f t="shared" si="25"/>
        <v>0</v>
      </c>
      <c r="G80" s="12">
        <f>+'6-3표준조사(2)'!$V$87</f>
        <v>0</v>
      </c>
      <c r="H80" s="14">
        <f t="shared" si="15"/>
        <v>0</v>
      </c>
      <c r="I80" s="15">
        <f>IF('6-3표준조사(2)'!$R$79="모두베기",'6-3표준조사(2)'!$Y$87,)</f>
        <v>0</v>
      </c>
      <c r="J80" s="15">
        <f>IF('6-3표준조사(2)'!$R$79="줄베기",'6-3표준조사(2)'!$Y$87,)</f>
        <v>0</v>
      </c>
      <c r="K80" s="15">
        <f>IF('6-3표준조사(2)'!$R$79="둘레베기",'6-3표준조사(2)'!$Y$87,)</f>
        <v>0</v>
      </c>
      <c r="L80" s="15">
        <f>IF('6-3표준조사(2)'!$R$79="맹아제거",'6-3표준조사(2)'!$Y$87,)</f>
        <v>0</v>
      </c>
      <c r="M80" s="11">
        <f>ROUNDDOWN(H80*'5-2 내역'!$L$25,0)</f>
        <v>0</v>
      </c>
      <c r="N80" s="16">
        <f>ROUNDDOWN(H80*'5-2 내역'!$J$25,0)</f>
        <v>0</v>
      </c>
      <c r="O80" s="19">
        <f>ROUNDDOWN(N80*기본!$K$7/100,0)</f>
        <v>0</v>
      </c>
      <c r="P80" s="16">
        <f>ROUNDDOWN(H80*'5-2 내역'!$N$25,0)</f>
        <v>0</v>
      </c>
      <c r="Q80" s="16">
        <f t="shared" si="26"/>
        <v>0</v>
      </c>
      <c r="R80" s="18">
        <f>ROUNDDOWN((M80+N80)*기본!$K$13/100,0)</f>
        <v>0</v>
      </c>
      <c r="S80" s="19">
        <f>ROUNDDOWN((N80+O80)*기본!$K$9/100,0)</f>
        <v>0</v>
      </c>
      <c r="T80" s="19">
        <f>ROUNDDOWN((N80+O80)*기본!$K$8/100,0)</f>
        <v>0</v>
      </c>
      <c r="U80" s="19">
        <f>IF(기본!$B$7&gt;30,ROUNDDOWN(N80*기본!$K$10/100,0),)</f>
        <v>0</v>
      </c>
      <c r="V80" s="19">
        <f>IF(기본!$B$7&gt;30,ROUNDDOWN(U80*기본!$K$11/100,0),)</f>
        <v>0</v>
      </c>
      <c r="W80" s="19">
        <f>IF(기본!$B$7&gt;30,ROUNDDOWN(N80*기본!$K$12/100,0),)</f>
        <v>0</v>
      </c>
      <c r="X80" s="19">
        <f>ROUNDDOWN((M80+N80+O80+P80)*기본!$K$16/100,0)</f>
        <v>0</v>
      </c>
      <c r="Y80" s="19">
        <f>ROUNDDOWN((N80+O80+Q80+X80)*기본!$K$17/100,0)-AD80</f>
        <v>0</v>
      </c>
      <c r="Z80" s="16">
        <f t="shared" si="21"/>
        <v>0</v>
      </c>
      <c r="AA80" s="16">
        <f t="shared" si="22"/>
        <v>0</v>
      </c>
      <c r="AB80" s="16">
        <f t="shared" si="23"/>
        <v>0</v>
      </c>
      <c r="AC80" s="17"/>
      <c r="AD80" s="10"/>
    </row>
    <row r="81" spans="1:30" s="8" customFormat="1" ht="18" customHeight="1">
      <c r="A81" s="7">
        <f t="shared" si="14"/>
        <v>0</v>
      </c>
      <c r="B81" s="12">
        <f t="shared" si="25"/>
        <v>0</v>
      </c>
      <c r="C81" s="12">
        <f t="shared" si="25"/>
        <v>0</v>
      </c>
      <c r="D81" s="12">
        <f t="shared" si="25"/>
        <v>0</v>
      </c>
      <c r="E81" s="12">
        <f t="shared" si="25"/>
        <v>0</v>
      </c>
      <c r="F81" s="12">
        <f t="shared" si="25"/>
        <v>0</v>
      </c>
      <c r="G81" s="12">
        <f>+'6-3표준조사(2)'!$V$88</f>
        <v>0</v>
      </c>
      <c r="H81" s="14">
        <f t="shared" si="15"/>
        <v>0</v>
      </c>
      <c r="I81" s="15">
        <f>IF('6-3표준조사(2)'!$R$79="모두베기",'6-3표준조사(2)'!$Y$88,)</f>
        <v>0</v>
      </c>
      <c r="J81" s="15">
        <f>IF('6-3표준조사(2)'!$R$79="줄베기",'6-3표준조사(2)'!$Y$88,)</f>
        <v>0</v>
      </c>
      <c r="K81" s="15">
        <f>IF('6-3표준조사(2)'!$R$79="둘레베기",'6-3표준조사(2)'!$Y$88,)</f>
        <v>0</v>
      </c>
      <c r="L81" s="15">
        <f>IF('6-3표준조사(2)'!$R$79="맹아제거",'6-3표준조사(2)'!$Y$88,)</f>
        <v>0</v>
      </c>
      <c r="M81" s="11">
        <f>ROUNDDOWN(H81*'5-2 내역'!$L$25,0)</f>
        <v>0</v>
      </c>
      <c r="N81" s="16">
        <f>ROUNDDOWN(H81*'5-2 내역'!$J$25,0)</f>
        <v>0</v>
      </c>
      <c r="O81" s="19">
        <f>ROUNDDOWN(N81*기본!$K$7/100,0)</f>
        <v>0</v>
      </c>
      <c r="P81" s="16">
        <f>ROUNDDOWN(H81*'5-2 내역'!$N$25,0)</f>
        <v>0</v>
      </c>
      <c r="Q81" s="16">
        <f t="shared" si="26"/>
        <v>0</v>
      </c>
      <c r="R81" s="18">
        <f>ROUNDDOWN((M81+N81)*기본!$K$13/100,0)</f>
        <v>0</v>
      </c>
      <c r="S81" s="19">
        <f>ROUNDDOWN((N81+O81)*기본!$K$9/100,0)</f>
        <v>0</v>
      </c>
      <c r="T81" s="19">
        <f>ROUNDDOWN((N81+O81)*기본!$K$8/100,0)</f>
        <v>0</v>
      </c>
      <c r="U81" s="19">
        <f>IF(기본!$B$7&gt;30,ROUNDDOWN(N81*기본!$K$10/100,0),)</f>
        <v>0</v>
      </c>
      <c r="V81" s="19">
        <f>IF(기본!$B$7&gt;30,ROUNDDOWN(U81*기본!$K$11/100,0),)</f>
        <v>0</v>
      </c>
      <c r="W81" s="19">
        <f>IF(기본!$B$7&gt;30,ROUNDDOWN(N81*기본!$K$12/100,0),)</f>
        <v>0</v>
      </c>
      <c r="X81" s="19">
        <f>ROUNDDOWN((M81+N81+O81+P81)*기본!$K$16/100,0)</f>
        <v>0</v>
      </c>
      <c r="Y81" s="19">
        <f>ROUNDDOWN((N81+O81+Q81+X81)*기본!$K$17/100,0)-AD81</f>
        <v>0</v>
      </c>
      <c r="Z81" s="16">
        <f t="shared" si="21"/>
        <v>0</v>
      </c>
      <c r="AA81" s="16">
        <f t="shared" si="22"/>
        <v>0</v>
      </c>
      <c r="AB81" s="16">
        <f t="shared" si="23"/>
        <v>0</v>
      </c>
      <c r="AC81" s="17"/>
      <c r="AD81" s="10"/>
    </row>
    <row r="82" spans="1:30" s="8" customFormat="1" ht="18" customHeight="1">
      <c r="A82" s="7">
        <f t="shared" si="14"/>
        <v>0</v>
      </c>
      <c r="B82" s="12">
        <f t="shared" si="25"/>
        <v>0</v>
      </c>
      <c r="C82" s="12">
        <f t="shared" si="25"/>
        <v>0</v>
      </c>
      <c r="D82" s="12">
        <f t="shared" si="25"/>
        <v>0</v>
      </c>
      <c r="E82" s="12">
        <f t="shared" si="25"/>
        <v>0</v>
      </c>
      <c r="F82" s="12">
        <f t="shared" si="25"/>
        <v>0</v>
      </c>
      <c r="G82" s="12">
        <f>+'6-3표준조사(2)'!$V$89</f>
        <v>0</v>
      </c>
      <c r="H82" s="14">
        <f t="shared" si="15"/>
        <v>0</v>
      </c>
      <c r="I82" s="15">
        <f>IF('6-3표준조사(2)'!$R$79="모두베기",'6-3표준조사(2)'!$Y$89,)</f>
        <v>0</v>
      </c>
      <c r="J82" s="15">
        <f>IF('6-3표준조사(2)'!$R$79="줄베기",'6-3표준조사(2)'!$Y$89,)</f>
        <v>0</v>
      </c>
      <c r="K82" s="15">
        <f>IF('6-3표준조사(2)'!$R$79="둘레베기",'6-3표준조사(2)'!$Y$89,)</f>
        <v>0</v>
      </c>
      <c r="L82" s="15">
        <f>IF('6-3표준조사(2)'!$R$79="맹아제거",'6-3표준조사(2)'!$Y$89,)</f>
        <v>0</v>
      </c>
      <c r="M82" s="11">
        <f>ROUNDDOWN(H82*'5-2 내역'!$L$25,0)</f>
        <v>0</v>
      </c>
      <c r="N82" s="16">
        <f>ROUNDDOWN(H82*'5-2 내역'!$J$25,0)</f>
        <v>0</v>
      </c>
      <c r="O82" s="19">
        <f>ROUNDDOWN(N82*기본!$K$7/100,0)</f>
        <v>0</v>
      </c>
      <c r="P82" s="16">
        <f>ROUNDDOWN(H82*'5-2 내역'!$N$25,0)</f>
        <v>0</v>
      </c>
      <c r="Q82" s="16">
        <f t="shared" si="26"/>
        <v>0</v>
      </c>
      <c r="R82" s="18">
        <f>ROUNDDOWN((M82+N82)*기본!$K$13/100,0)</f>
        <v>0</v>
      </c>
      <c r="S82" s="19">
        <f>ROUNDDOWN((N82+O82)*기본!$K$9/100,0)</f>
        <v>0</v>
      </c>
      <c r="T82" s="19">
        <f>ROUNDDOWN((N82+O82)*기본!$K$8/100,0)</f>
        <v>0</v>
      </c>
      <c r="U82" s="19">
        <f>IF(기본!$B$7&gt;30,ROUNDDOWN(N82*기본!$K$10/100,0),)</f>
        <v>0</v>
      </c>
      <c r="V82" s="19">
        <f>IF(기본!$B$7&gt;30,ROUNDDOWN(U82*기본!$K$11/100,0),)</f>
        <v>0</v>
      </c>
      <c r="W82" s="19">
        <f>IF(기본!$B$7&gt;30,ROUNDDOWN(N82*기본!$K$12/100,0),)</f>
        <v>0</v>
      </c>
      <c r="X82" s="19">
        <f>ROUNDDOWN((M82+N82+O82+P82)*기본!$K$16/100,0)</f>
        <v>0</v>
      </c>
      <c r="Y82" s="19">
        <f>ROUNDDOWN((N82+O82+Q82+X82)*기본!$K$17/100,0)-AD82</f>
        <v>0</v>
      </c>
      <c r="Z82" s="16">
        <f t="shared" si="21"/>
        <v>0</v>
      </c>
      <c r="AA82" s="16">
        <f t="shared" si="22"/>
        <v>0</v>
      </c>
      <c r="AB82" s="16">
        <f t="shared" si="23"/>
        <v>0</v>
      </c>
      <c r="AC82" s="17"/>
      <c r="AD82" s="10"/>
    </row>
    <row r="83" spans="1:30" s="8" customFormat="1" ht="18" customHeight="1">
      <c r="A83" s="7">
        <f t="shared" si="14"/>
        <v>0</v>
      </c>
      <c r="B83" s="12">
        <f t="shared" si="25"/>
        <v>0</v>
      </c>
      <c r="C83" s="12">
        <f t="shared" si="25"/>
        <v>0</v>
      </c>
      <c r="D83" s="12">
        <f t="shared" si="25"/>
        <v>0</v>
      </c>
      <c r="E83" s="12">
        <f t="shared" si="25"/>
        <v>0</v>
      </c>
      <c r="F83" s="12">
        <f t="shared" si="25"/>
        <v>0</v>
      </c>
      <c r="G83" s="12">
        <f>+'6-3표준조사(2)'!$V$90</f>
        <v>0</v>
      </c>
      <c r="H83" s="14">
        <f t="shared" si="15"/>
        <v>0</v>
      </c>
      <c r="I83" s="15">
        <f>IF('6-3표준조사(2)'!$R$79="모두베기",'6-3표준조사(2)'!$Y$90,)</f>
        <v>0</v>
      </c>
      <c r="J83" s="15">
        <f>IF('6-3표준조사(2)'!$R$79="줄베기",'6-3표준조사(2)'!$Y$90,)</f>
        <v>0</v>
      </c>
      <c r="K83" s="15">
        <f>IF('6-3표준조사(2)'!$R$79="둘레베기",'6-3표준조사(2)'!$Y$90,)</f>
        <v>0</v>
      </c>
      <c r="L83" s="15">
        <f>IF('6-3표준조사(2)'!$R$79="맹아제거",'6-3표준조사(2)'!$Y$90,)</f>
        <v>0</v>
      </c>
      <c r="M83" s="11">
        <f>ROUNDDOWN(H83*'5-2 내역'!$L$25,0)</f>
        <v>0</v>
      </c>
      <c r="N83" s="16">
        <f>ROUNDDOWN(H83*'5-2 내역'!$J$25,0)</f>
        <v>0</v>
      </c>
      <c r="O83" s="19">
        <f>ROUNDDOWN(N83*기본!$K$7/100,0)</f>
        <v>0</v>
      </c>
      <c r="P83" s="16">
        <f>ROUNDDOWN(H83*'5-2 내역'!$N$25,0)</f>
        <v>0</v>
      </c>
      <c r="Q83" s="16">
        <f t="shared" si="26"/>
        <v>0</v>
      </c>
      <c r="R83" s="18">
        <f>ROUNDDOWN((M83+N83)*기본!$K$13/100,0)</f>
        <v>0</v>
      </c>
      <c r="S83" s="19">
        <f>ROUNDDOWN((N83+O83)*기본!$K$9/100,0)</f>
        <v>0</v>
      </c>
      <c r="T83" s="19">
        <f>ROUNDDOWN((N83+O83)*기본!$K$8/100,0)</f>
        <v>0</v>
      </c>
      <c r="U83" s="19">
        <f>IF(기본!$B$7&gt;30,ROUNDDOWN(N83*기본!$K$10/100,0),)</f>
        <v>0</v>
      </c>
      <c r="V83" s="19">
        <f>IF(기본!$B$7&gt;30,ROUNDDOWN(U83*기본!$K$11/100,0),)</f>
        <v>0</v>
      </c>
      <c r="W83" s="19">
        <f>IF(기본!$B$7&gt;30,ROUNDDOWN(N83*기본!$K$12/100,0),)</f>
        <v>0</v>
      </c>
      <c r="X83" s="19">
        <f>ROUNDDOWN((M83+N83+O83+P83)*기본!$K$16/100,0)</f>
        <v>0</v>
      </c>
      <c r="Y83" s="19">
        <f>ROUNDDOWN((N83+O83+Q83+X83)*기본!$K$17/100,0)-AD83</f>
        <v>0</v>
      </c>
      <c r="Z83" s="16">
        <f t="shared" si="21"/>
        <v>0</v>
      </c>
      <c r="AA83" s="16">
        <f t="shared" si="22"/>
        <v>0</v>
      </c>
      <c r="AB83" s="16">
        <f t="shared" si="23"/>
        <v>0</v>
      </c>
      <c r="AC83" s="17"/>
      <c r="AD83" s="10"/>
    </row>
    <row r="84" spans="1:30" s="8" customFormat="1" ht="18" customHeight="1">
      <c r="A84" s="7">
        <f t="shared" si="14"/>
        <v>0</v>
      </c>
      <c r="B84" s="12">
        <f t="shared" si="25"/>
        <v>0</v>
      </c>
      <c r="C84" s="12">
        <f t="shared" si="25"/>
        <v>0</v>
      </c>
      <c r="D84" s="12">
        <f t="shared" si="25"/>
        <v>0</v>
      </c>
      <c r="E84" s="12">
        <f t="shared" si="25"/>
        <v>0</v>
      </c>
      <c r="F84" s="12">
        <f t="shared" si="25"/>
        <v>0</v>
      </c>
      <c r="G84" s="12">
        <f>+'6-3표준조사(2)'!$V$91</f>
        <v>0</v>
      </c>
      <c r="H84" s="14">
        <f t="shared" si="15"/>
        <v>0</v>
      </c>
      <c r="I84" s="15">
        <f>IF('6-3표준조사(2)'!$R$79="모두베기",'6-3표준조사(2)'!$Y$91,)</f>
        <v>0</v>
      </c>
      <c r="J84" s="15">
        <f>IF('6-3표준조사(2)'!$R$79="줄베기",'6-3표준조사(2)'!$Y$91,)</f>
        <v>0</v>
      </c>
      <c r="K84" s="15">
        <f>IF('6-3표준조사(2)'!$R$79="둘레베기",'6-3표준조사(2)'!$Y$91,)</f>
        <v>0</v>
      </c>
      <c r="L84" s="15">
        <f>IF('6-3표준조사(2)'!$R$79="맹아제거",'6-3표준조사(2)'!$Y$91,)</f>
        <v>0</v>
      </c>
      <c r="M84" s="11">
        <f>ROUNDDOWN(H84*'5-2 내역'!$L$25,0)</f>
        <v>0</v>
      </c>
      <c r="N84" s="16">
        <f>ROUNDDOWN(H84*'5-2 내역'!$J$25,0)</f>
        <v>0</v>
      </c>
      <c r="O84" s="19">
        <f>ROUNDDOWN(N84*기본!$K$7/100,0)</f>
        <v>0</v>
      </c>
      <c r="P84" s="16">
        <f>ROUNDDOWN(H84*'5-2 내역'!$N$25,0)</f>
        <v>0</v>
      </c>
      <c r="Q84" s="16">
        <f t="shared" si="26"/>
        <v>0</v>
      </c>
      <c r="R84" s="18">
        <f>ROUNDDOWN((M84+N84)*기본!$K$13/100,0)</f>
        <v>0</v>
      </c>
      <c r="S84" s="19">
        <f>ROUNDDOWN((N84+O84)*기본!$K$9/100,0)</f>
        <v>0</v>
      </c>
      <c r="T84" s="19">
        <f>ROUNDDOWN((N84+O84)*기본!$K$8/100,0)</f>
        <v>0</v>
      </c>
      <c r="U84" s="19">
        <f>IF(기본!$B$7&gt;30,ROUNDDOWN(N84*기본!$K$10/100,0),)</f>
        <v>0</v>
      </c>
      <c r="V84" s="19">
        <f>IF(기본!$B$7&gt;30,ROUNDDOWN(U84*기본!$K$11/100,0),)</f>
        <v>0</v>
      </c>
      <c r="W84" s="19">
        <f>IF(기본!$B$7&gt;30,ROUNDDOWN(N84*기본!$K$12/100,0),)</f>
        <v>0</v>
      </c>
      <c r="X84" s="19">
        <f>ROUNDDOWN((M84+N84+O84+P84)*기본!$K$16/100,0)</f>
        <v>0</v>
      </c>
      <c r="Y84" s="19">
        <f>ROUNDDOWN((N84+O84+Q84+X84)*기본!$K$17/100,0)-AD84</f>
        <v>0</v>
      </c>
      <c r="Z84" s="16">
        <f t="shared" si="21"/>
        <v>0</v>
      </c>
      <c r="AA84" s="16">
        <f t="shared" si="22"/>
        <v>0</v>
      </c>
      <c r="AB84" s="16">
        <f t="shared" si="23"/>
        <v>0</v>
      </c>
      <c r="AC84" s="17"/>
      <c r="AD84" s="10"/>
    </row>
    <row r="85" spans="1:30" s="145" customFormat="1" ht="18" customHeight="1">
      <c r="A85" s="151">
        <f t="shared" si="14"/>
        <v>1</v>
      </c>
      <c r="B85" s="161" t="str">
        <f>+'6-3표준조사(2)'!$K$154</f>
        <v>64-0</v>
      </c>
      <c r="C85" s="161" t="str">
        <f>+'6-3표준조사(2)'!$L$154</f>
        <v>23-0</v>
      </c>
      <c r="D85" s="161" t="str">
        <f>+'6-3표준조사(2)'!$M$154</f>
        <v>단양</v>
      </c>
      <c r="E85" s="161" t="str">
        <f>+'6-3표준조사(2)'!$N$154</f>
        <v>어상천</v>
      </c>
      <c r="F85" s="161" t="str">
        <f>+'6-3표준조사(2)'!$O$154</f>
        <v>임현</v>
      </c>
      <c r="G85" s="161" t="str">
        <f>+'6-3표준조사(2)'!$V$159</f>
        <v>산126-1</v>
      </c>
      <c r="H85" s="162">
        <f t="shared" si="15"/>
        <v>1.1000000000000001</v>
      </c>
      <c r="I85" s="163">
        <f>IF('6-3표준조사(2)'!$R$79="모두베기",'6-3표준조사(2)'!$Y$159,)</f>
        <v>1.1000000000000001</v>
      </c>
      <c r="J85" s="163">
        <f>IF('6-3표준조사(2)'!$R$79="줄베기",'6-3표준조사(2)'!$Y$159,)</f>
        <v>0</v>
      </c>
      <c r="K85" s="163">
        <f>IF('6-3표준조사(2)'!$R$79="둘레베기",'6-3표준조사(2)'!$Y$159,)</f>
        <v>0</v>
      </c>
      <c r="L85" s="163">
        <f>IF('6-3표준조사(2)'!$R$79="맹아제거",'6-3표준조사(2)'!$Y$159,)</f>
        <v>0</v>
      </c>
      <c r="M85" s="164" t="e">
        <f>ROUNDDOWN(H85*'5-2 내역'!#REF!,0)</f>
        <v>#REF!</v>
      </c>
      <c r="N85" s="165" t="e">
        <f>ROUNDDOWN(H85*'5-2 내역'!#REF!,0)</f>
        <v>#REF!</v>
      </c>
      <c r="O85" s="158" t="e">
        <f>ROUNDDOWN(N85*기본!$K$7/100,0)</f>
        <v>#REF!</v>
      </c>
      <c r="P85" s="165" t="e">
        <f>ROUNDDOWN(H85*'5-2 내역'!#REF!,0)</f>
        <v>#REF!</v>
      </c>
      <c r="Q85" s="165" t="e">
        <f t="shared" si="26"/>
        <v>#REF!</v>
      </c>
      <c r="R85" s="157" t="e">
        <f>ROUNDDOWN((M85+N85)*기본!$K$13/100,0)</f>
        <v>#REF!</v>
      </c>
      <c r="S85" s="158" t="e">
        <f>ROUNDDOWN((N85+O85)*기본!$K$9/100,0)</f>
        <v>#REF!</v>
      </c>
      <c r="T85" s="158" t="e">
        <f>ROUNDDOWN((N85+O85)*기본!$K$8/100,0)</f>
        <v>#REF!</v>
      </c>
      <c r="U85" s="158" t="e">
        <f>IF(기본!$B$7&gt;30,ROUNDDOWN(N85*기본!$K$10/100,0),)</f>
        <v>#REF!</v>
      </c>
      <c r="V85" s="158" t="e">
        <f>IF(기본!$B$7&gt;30,ROUNDDOWN(U85*기본!$K$11/100,0),)</f>
        <v>#REF!</v>
      </c>
      <c r="W85" s="158" t="e">
        <f>IF(기본!$B$7&gt;30,ROUNDDOWN(N85*기본!$K$12/100,0),)</f>
        <v>#REF!</v>
      </c>
      <c r="X85" s="158" t="e">
        <f>ROUNDDOWN((M85+N85+O85+P85)*기본!$K$16/100,0)</f>
        <v>#REF!</v>
      </c>
      <c r="Y85" s="158" t="e">
        <f>ROUNDDOWN((N85+O85+Q85+X85)*기본!$K$17/100,0)-AD85</f>
        <v>#REF!</v>
      </c>
      <c r="Z85" s="165" t="e">
        <f t="shared" si="21"/>
        <v>#REF!</v>
      </c>
      <c r="AA85" s="165" t="e">
        <f t="shared" si="22"/>
        <v>#REF!</v>
      </c>
      <c r="AB85" s="165" t="e">
        <f t="shared" si="23"/>
        <v>#REF!</v>
      </c>
      <c r="AC85" s="166"/>
      <c r="AD85" s="147"/>
    </row>
    <row r="86" spans="1:30" s="8" customFormat="1" ht="18" customHeight="1">
      <c r="A86" s="7">
        <f t="shared" si="14"/>
        <v>0</v>
      </c>
      <c r="B86" s="12">
        <f>IF($A86&gt;0,B85,)</f>
        <v>0</v>
      </c>
      <c r="C86" s="12">
        <f>IF($A86&gt;0,C85,)</f>
        <v>0</v>
      </c>
      <c r="D86" s="12">
        <f>IF($A86&gt;0,D85,)</f>
        <v>0</v>
      </c>
      <c r="E86" s="12">
        <f>IF($A86&gt;0,E85,)</f>
        <v>0</v>
      </c>
      <c r="F86" s="12">
        <f t="shared" ref="F86:F132" si="27">IF($A86&gt;0,F85,)</f>
        <v>0</v>
      </c>
      <c r="G86" s="12">
        <f>+'6-3표준조사(2)'!$V$160</f>
        <v>0</v>
      </c>
      <c r="H86" s="14">
        <f t="shared" si="15"/>
        <v>0</v>
      </c>
      <c r="I86" s="15">
        <f>IF('6-3표준조사(2)'!$R$79="모두베기",'6-3표준조사(2)'!$Y$160,)</f>
        <v>0</v>
      </c>
      <c r="J86" s="15">
        <f>IF('6-3표준조사(2)'!$R$79="줄베기",'6-3표준조사(2)'!$Y$160,)</f>
        <v>0</v>
      </c>
      <c r="K86" s="15">
        <f>IF('6-3표준조사(2)'!$R$79="둘레베기",'6-3표준조사(2)'!$Y$160,)</f>
        <v>0</v>
      </c>
      <c r="L86" s="15">
        <f>IF('6-3표준조사(2)'!$R$79="맹아제거",'6-3표준조사(2)'!$Y$160,)</f>
        <v>0</v>
      </c>
      <c r="M86" s="11" t="e">
        <f>ROUNDDOWN(H86*'5-2 내역'!#REF!,0)</f>
        <v>#REF!</v>
      </c>
      <c r="N86" s="16" t="e">
        <f>ROUNDDOWN(H86*'5-2 내역'!#REF!,0)</f>
        <v>#REF!</v>
      </c>
      <c r="O86" s="19" t="e">
        <f>ROUNDDOWN(N86*기본!$K$7/100,0)</f>
        <v>#REF!</v>
      </c>
      <c r="P86" s="16" t="e">
        <f>ROUNDDOWN(H86*'5-2 내역'!#REF!,0)</f>
        <v>#REF!</v>
      </c>
      <c r="Q86" s="16" t="e">
        <f t="shared" si="26"/>
        <v>#REF!</v>
      </c>
      <c r="R86" s="18" t="e">
        <f>ROUNDDOWN((M86+N86)*기본!$K$13/100,0)</f>
        <v>#REF!</v>
      </c>
      <c r="S86" s="19" t="e">
        <f>ROUNDDOWN((N86+O86)*기본!$K$9/100,0)</f>
        <v>#REF!</v>
      </c>
      <c r="T86" s="19" t="e">
        <f>ROUNDDOWN((N86+O86)*기본!$K$8/100,0)</f>
        <v>#REF!</v>
      </c>
      <c r="U86" s="19" t="e">
        <f>IF(기본!$B$7&gt;30,ROUNDDOWN(N86*기본!$K$10/100,0),)</f>
        <v>#REF!</v>
      </c>
      <c r="V86" s="19" t="e">
        <f>IF(기본!$B$7&gt;30,ROUNDDOWN(U86*기본!$K$11/100,0),)</f>
        <v>#REF!</v>
      </c>
      <c r="W86" s="19" t="e">
        <f>IF(기본!$B$7&gt;30,ROUNDDOWN(N86*기본!$K$12/100,0),)</f>
        <v>#REF!</v>
      </c>
      <c r="X86" s="19" t="e">
        <f>ROUNDDOWN((M86+N86+O86+P86)*기본!$K$16/100,0)</f>
        <v>#REF!</v>
      </c>
      <c r="Y86" s="19" t="e">
        <f>ROUNDDOWN((N86+O86+Q86+X86)*기본!$K$17/100,0)-AD86</f>
        <v>#REF!</v>
      </c>
      <c r="Z86" s="16" t="e">
        <f t="shared" si="21"/>
        <v>#REF!</v>
      </c>
      <c r="AA86" s="16" t="e">
        <f t="shared" si="22"/>
        <v>#REF!</v>
      </c>
      <c r="AB86" s="16" t="e">
        <f t="shared" si="23"/>
        <v>#REF!</v>
      </c>
      <c r="AC86" s="17"/>
      <c r="AD86" s="10"/>
    </row>
    <row r="87" spans="1:30" s="8" customFormat="1" ht="18" customHeight="1">
      <c r="A87" s="7">
        <f t="shared" si="14"/>
        <v>0</v>
      </c>
      <c r="B87" s="12">
        <f t="shared" ref="B87:E92" si="28">IF($A87&gt;0,B86,)</f>
        <v>0</v>
      </c>
      <c r="C87" s="12">
        <f t="shared" si="28"/>
        <v>0</v>
      </c>
      <c r="D87" s="12">
        <f t="shared" si="28"/>
        <v>0</v>
      </c>
      <c r="E87" s="12">
        <f t="shared" si="28"/>
        <v>0</v>
      </c>
      <c r="F87" s="12">
        <f t="shared" si="27"/>
        <v>0</v>
      </c>
      <c r="G87" s="12">
        <f>+'6-3표준조사(2)'!$V$161</f>
        <v>0</v>
      </c>
      <c r="H87" s="14">
        <f t="shared" si="15"/>
        <v>0</v>
      </c>
      <c r="I87" s="15">
        <f>IF('6-3표준조사(2)'!$R$79="모두베기",'6-3표준조사(2)'!$Y$161,)</f>
        <v>0</v>
      </c>
      <c r="J87" s="15">
        <f>IF('6-3표준조사(2)'!$R$79="줄베기",'6-3표준조사(2)'!$Y$161,)</f>
        <v>0</v>
      </c>
      <c r="K87" s="15">
        <f>IF('6-3표준조사(2)'!$R$79="둘레베기",'6-3표준조사(2)'!$Y$161,)</f>
        <v>0</v>
      </c>
      <c r="L87" s="15">
        <f>IF('6-3표준조사(2)'!$R$79="맹아제거",'6-3표준조사(2)'!$Y$161,)</f>
        <v>0</v>
      </c>
      <c r="M87" s="11" t="e">
        <f>ROUNDDOWN(H87*'5-2 내역'!#REF!,0)</f>
        <v>#REF!</v>
      </c>
      <c r="N87" s="16" t="e">
        <f>ROUNDDOWN(H87*'5-2 내역'!#REF!,0)</f>
        <v>#REF!</v>
      </c>
      <c r="O87" s="19" t="e">
        <f>ROUNDDOWN(N87*기본!$K$7/100,0)</f>
        <v>#REF!</v>
      </c>
      <c r="P87" s="16" t="e">
        <f>ROUNDDOWN(H87*'5-2 내역'!#REF!,0)</f>
        <v>#REF!</v>
      </c>
      <c r="Q87" s="16" t="e">
        <f t="shared" si="26"/>
        <v>#REF!</v>
      </c>
      <c r="R87" s="18" t="e">
        <f>ROUNDDOWN((M87+N87)*기본!$K$13/100,0)</f>
        <v>#REF!</v>
      </c>
      <c r="S87" s="19" t="e">
        <f>ROUNDDOWN((N87+O87)*기본!$K$9/100,0)</f>
        <v>#REF!</v>
      </c>
      <c r="T87" s="19" t="e">
        <f>ROUNDDOWN((N87+O87)*기본!$K$8/100,0)</f>
        <v>#REF!</v>
      </c>
      <c r="U87" s="19" t="e">
        <f>IF(기본!$B$7&gt;30,ROUNDDOWN(N87*기본!$K$10/100,0),)</f>
        <v>#REF!</v>
      </c>
      <c r="V87" s="19" t="e">
        <f>IF(기본!$B$7&gt;30,ROUNDDOWN(U87*기본!$K$11/100,0),)</f>
        <v>#REF!</v>
      </c>
      <c r="W87" s="19" t="e">
        <f>IF(기본!$B$7&gt;30,ROUNDDOWN(N87*기본!$K$12/100,0),)</f>
        <v>#REF!</v>
      </c>
      <c r="X87" s="19" t="e">
        <f>ROUNDDOWN((M87+N87+O87+P87)*기본!$K$16/100,0)</f>
        <v>#REF!</v>
      </c>
      <c r="Y87" s="19" t="e">
        <f>ROUNDDOWN((N87+O87+Q87+X87)*기본!$K$17/100,0)-AD87</f>
        <v>#REF!</v>
      </c>
      <c r="Z87" s="16" t="e">
        <f t="shared" si="21"/>
        <v>#REF!</v>
      </c>
      <c r="AA87" s="16" t="e">
        <f t="shared" si="22"/>
        <v>#REF!</v>
      </c>
      <c r="AB87" s="16" t="e">
        <f t="shared" si="23"/>
        <v>#REF!</v>
      </c>
      <c r="AC87" s="17"/>
      <c r="AD87" s="10"/>
    </row>
    <row r="88" spans="1:30" s="8" customFormat="1" ht="18" customHeight="1">
      <c r="A88" s="7">
        <f t="shared" si="14"/>
        <v>0</v>
      </c>
      <c r="B88" s="12">
        <f t="shared" si="28"/>
        <v>0</v>
      </c>
      <c r="C88" s="12">
        <f t="shared" si="28"/>
        <v>0</v>
      </c>
      <c r="D88" s="12">
        <f t="shared" si="28"/>
        <v>0</v>
      </c>
      <c r="E88" s="12">
        <f t="shared" si="28"/>
        <v>0</v>
      </c>
      <c r="F88" s="12">
        <f t="shared" si="27"/>
        <v>0</v>
      </c>
      <c r="G88" s="12">
        <f>+'6-3표준조사(2)'!$V$162</f>
        <v>0</v>
      </c>
      <c r="H88" s="14">
        <f t="shared" si="15"/>
        <v>0</v>
      </c>
      <c r="I88" s="15">
        <f>IF('6-3표준조사(2)'!$R$79="모두베기",'6-3표준조사(2)'!$Y$162,)</f>
        <v>0</v>
      </c>
      <c r="J88" s="15">
        <f>IF('6-3표준조사(2)'!$R$79="줄베기",'6-3표준조사(2)'!$Y$162,)</f>
        <v>0</v>
      </c>
      <c r="K88" s="15">
        <f>IF('6-3표준조사(2)'!$R$79="둘레베기",'6-3표준조사(2)'!$Y$162,)</f>
        <v>0</v>
      </c>
      <c r="L88" s="15">
        <f>IF('6-3표준조사(2)'!$R$79="맹아제거",'6-3표준조사(2)'!$Y$162,)</f>
        <v>0</v>
      </c>
      <c r="M88" s="11" t="e">
        <f>ROUNDDOWN(H88*'5-2 내역'!#REF!,0)</f>
        <v>#REF!</v>
      </c>
      <c r="N88" s="16" t="e">
        <f>ROUNDDOWN(H88*'5-2 내역'!#REF!,0)</f>
        <v>#REF!</v>
      </c>
      <c r="O88" s="19" t="e">
        <f>ROUNDDOWN(N88*기본!$K$7/100,0)</f>
        <v>#REF!</v>
      </c>
      <c r="P88" s="16" t="e">
        <f>ROUNDDOWN(H88*'5-2 내역'!#REF!,0)</f>
        <v>#REF!</v>
      </c>
      <c r="Q88" s="16" t="e">
        <f t="shared" si="26"/>
        <v>#REF!</v>
      </c>
      <c r="R88" s="18" t="e">
        <f>ROUNDDOWN((M88+N88)*기본!$K$13/100,0)</f>
        <v>#REF!</v>
      </c>
      <c r="S88" s="19" t="e">
        <f>ROUNDDOWN((N88+O88)*기본!$K$9/100,0)</f>
        <v>#REF!</v>
      </c>
      <c r="T88" s="19" t="e">
        <f>ROUNDDOWN((N88+O88)*기본!$K$8/100,0)</f>
        <v>#REF!</v>
      </c>
      <c r="U88" s="19" t="e">
        <f>IF(기본!$B$7&gt;30,ROUNDDOWN(N88*기본!$K$10/100,0),)</f>
        <v>#REF!</v>
      </c>
      <c r="V88" s="19" t="e">
        <f>IF(기본!$B$7&gt;30,ROUNDDOWN(U88*기본!$K$11/100,0),)</f>
        <v>#REF!</v>
      </c>
      <c r="W88" s="19" t="e">
        <f>IF(기본!$B$7&gt;30,ROUNDDOWN(N88*기본!$K$12/100,0),)</f>
        <v>#REF!</v>
      </c>
      <c r="X88" s="19" t="e">
        <f>ROUNDDOWN((M88+N88+O88+P88)*기본!$K$16/100,0)</f>
        <v>#REF!</v>
      </c>
      <c r="Y88" s="19" t="e">
        <f>ROUNDDOWN((N88+O88+Q88+X88)*기본!$K$17/100,0)-AD88</f>
        <v>#REF!</v>
      </c>
      <c r="Z88" s="16" t="e">
        <f t="shared" si="21"/>
        <v>#REF!</v>
      </c>
      <c r="AA88" s="16" t="e">
        <f t="shared" si="22"/>
        <v>#REF!</v>
      </c>
      <c r="AB88" s="16" t="e">
        <f t="shared" si="23"/>
        <v>#REF!</v>
      </c>
      <c r="AC88" s="17"/>
      <c r="AD88" s="10"/>
    </row>
    <row r="89" spans="1:30" s="8" customFormat="1" ht="18" customHeight="1">
      <c r="A89" s="7">
        <f t="shared" si="14"/>
        <v>0</v>
      </c>
      <c r="B89" s="12">
        <f t="shared" si="28"/>
        <v>0</v>
      </c>
      <c r="C89" s="12">
        <f t="shared" si="28"/>
        <v>0</v>
      </c>
      <c r="D89" s="12">
        <f t="shared" si="28"/>
        <v>0</v>
      </c>
      <c r="E89" s="12">
        <f t="shared" si="28"/>
        <v>0</v>
      </c>
      <c r="F89" s="12">
        <f t="shared" si="27"/>
        <v>0</v>
      </c>
      <c r="G89" s="12">
        <f>+'6-3표준조사(2)'!$V$163</f>
        <v>0</v>
      </c>
      <c r="H89" s="14">
        <f t="shared" si="15"/>
        <v>0</v>
      </c>
      <c r="I89" s="15">
        <f>IF('6-3표준조사(2)'!$R$79="모두베기",'6-3표준조사(2)'!$Y$163,)</f>
        <v>0</v>
      </c>
      <c r="J89" s="15">
        <f>IF('6-3표준조사(2)'!$R$79="줄베기",'6-3표준조사(2)'!$Y$163,)</f>
        <v>0</v>
      </c>
      <c r="K89" s="15">
        <f>IF('6-3표준조사(2)'!$R$79="둘레베기",'6-3표준조사(2)'!$Y$163,)</f>
        <v>0</v>
      </c>
      <c r="L89" s="15">
        <f>IF('6-3표준조사(2)'!$R$79="맹아제거",'6-3표준조사(2)'!$Y$163,)</f>
        <v>0</v>
      </c>
      <c r="M89" s="11" t="e">
        <f>ROUNDDOWN(H89*'5-2 내역'!#REF!,0)</f>
        <v>#REF!</v>
      </c>
      <c r="N89" s="16" t="e">
        <f>ROUNDDOWN(H89*'5-2 내역'!#REF!,0)</f>
        <v>#REF!</v>
      </c>
      <c r="O89" s="19" t="e">
        <f>ROUNDDOWN(N89*기본!$K$7/100,0)</f>
        <v>#REF!</v>
      </c>
      <c r="P89" s="16" t="e">
        <f>ROUNDDOWN(H89*'5-2 내역'!#REF!,0)</f>
        <v>#REF!</v>
      </c>
      <c r="Q89" s="16" t="e">
        <f t="shared" si="26"/>
        <v>#REF!</v>
      </c>
      <c r="R89" s="18" t="e">
        <f>ROUNDDOWN((M89+N89)*기본!$K$13/100,0)</f>
        <v>#REF!</v>
      </c>
      <c r="S89" s="19" t="e">
        <f>ROUNDDOWN((N89+O89)*기본!$K$9/100,0)</f>
        <v>#REF!</v>
      </c>
      <c r="T89" s="19" t="e">
        <f>ROUNDDOWN((N89+O89)*기본!$K$8/100,0)</f>
        <v>#REF!</v>
      </c>
      <c r="U89" s="19" t="e">
        <f>IF(기본!$B$7&gt;30,ROUNDDOWN(N89*기본!$K$10/100,0),)</f>
        <v>#REF!</v>
      </c>
      <c r="V89" s="19" t="e">
        <f>IF(기본!$B$7&gt;30,ROUNDDOWN(U89*기본!$K$11/100,0),)</f>
        <v>#REF!</v>
      </c>
      <c r="W89" s="19" t="e">
        <f>IF(기본!$B$7&gt;30,ROUNDDOWN(N89*기본!$K$12/100,0),)</f>
        <v>#REF!</v>
      </c>
      <c r="X89" s="19" t="e">
        <f>ROUNDDOWN((M89+N89+O89+P89)*기본!$K$16/100,0)</f>
        <v>#REF!</v>
      </c>
      <c r="Y89" s="19" t="e">
        <f>ROUNDDOWN((N89+O89+Q89+X89)*기본!$K$17/100,0)-AD89</f>
        <v>#REF!</v>
      </c>
      <c r="Z89" s="16" t="e">
        <f t="shared" si="21"/>
        <v>#REF!</v>
      </c>
      <c r="AA89" s="16" t="e">
        <f t="shared" si="22"/>
        <v>#REF!</v>
      </c>
      <c r="AB89" s="16" t="e">
        <f t="shared" si="23"/>
        <v>#REF!</v>
      </c>
      <c r="AC89" s="17"/>
      <c r="AD89" s="10"/>
    </row>
    <row r="90" spans="1:30" s="8" customFormat="1" ht="18" customHeight="1">
      <c r="A90" s="7">
        <f t="shared" si="14"/>
        <v>0</v>
      </c>
      <c r="B90" s="12">
        <f t="shared" si="28"/>
        <v>0</v>
      </c>
      <c r="C90" s="12">
        <f t="shared" si="28"/>
        <v>0</v>
      </c>
      <c r="D90" s="12">
        <f t="shared" si="28"/>
        <v>0</v>
      </c>
      <c r="E90" s="12">
        <f t="shared" si="28"/>
        <v>0</v>
      </c>
      <c r="F90" s="12">
        <f t="shared" si="27"/>
        <v>0</v>
      </c>
      <c r="G90" s="12">
        <f>+'6-3표준조사(2)'!$V$164</f>
        <v>0</v>
      </c>
      <c r="H90" s="14">
        <f t="shared" si="15"/>
        <v>0</v>
      </c>
      <c r="I90" s="15">
        <f>IF('6-3표준조사(2)'!$R$79="모두베기",'6-3표준조사(2)'!$Y$164,)</f>
        <v>0</v>
      </c>
      <c r="J90" s="15">
        <f>IF('6-3표준조사(2)'!$R$79="줄베기",'6-3표준조사(2)'!$Y$164,)</f>
        <v>0</v>
      </c>
      <c r="K90" s="15">
        <f>IF('6-3표준조사(2)'!$R$79="둘레베기",'6-3표준조사(2)'!$Y$164,)</f>
        <v>0</v>
      </c>
      <c r="L90" s="15">
        <f>IF('6-3표준조사(2)'!$R$79="맹아제거",'6-3표준조사(2)'!$Y$164,)</f>
        <v>0</v>
      </c>
      <c r="M90" s="11" t="e">
        <f>ROUNDDOWN(H90*'5-2 내역'!#REF!,0)</f>
        <v>#REF!</v>
      </c>
      <c r="N90" s="16" t="e">
        <f>ROUNDDOWN(H90*'5-2 내역'!#REF!,0)</f>
        <v>#REF!</v>
      </c>
      <c r="O90" s="19" t="e">
        <f>ROUNDDOWN(N90*기본!$K$7/100,0)</f>
        <v>#REF!</v>
      </c>
      <c r="P90" s="16" t="e">
        <f>ROUNDDOWN(H90*'5-2 내역'!#REF!,0)</f>
        <v>#REF!</v>
      </c>
      <c r="Q90" s="16" t="e">
        <f t="shared" si="26"/>
        <v>#REF!</v>
      </c>
      <c r="R90" s="18" t="e">
        <f>ROUNDDOWN((M90+N90)*기본!$K$13/100,0)</f>
        <v>#REF!</v>
      </c>
      <c r="S90" s="19" t="e">
        <f>ROUNDDOWN((N90+O90)*기본!$K$9/100,0)</f>
        <v>#REF!</v>
      </c>
      <c r="T90" s="19" t="e">
        <f>ROUNDDOWN((N90+O90)*기본!$K$8/100,0)</f>
        <v>#REF!</v>
      </c>
      <c r="U90" s="19" t="e">
        <f>IF(기본!$B$7&gt;30,ROUNDDOWN(N90*기본!$K$10/100,0),)</f>
        <v>#REF!</v>
      </c>
      <c r="V90" s="19" t="e">
        <f>IF(기본!$B$7&gt;30,ROUNDDOWN(U90*기본!$K$11/100,0),)</f>
        <v>#REF!</v>
      </c>
      <c r="W90" s="19" t="e">
        <f>IF(기본!$B$7&gt;30,ROUNDDOWN(N90*기본!$K$12/100,0),)</f>
        <v>#REF!</v>
      </c>
      <c r="X90" s="19" t="e">
        <f>ROUNDDOWN((M90+N90+O90+P90)*기본!$K$16/100,0)</f>
        <v>#REF!</v>
      </c>
      <c r="Y90" s="19" t="e">
        <f>ROUNDDOWN((N90+O90+Q90+X90)*기본!$K$17/100,0)-AD90</f>
        <v>#REF!</v>
      </c>
      <c r="Z90" s="16" t="e">
        <f t="shared" si="21"/>
        <v>#REF!</v>
      </c>
      <c r="AA90" s="16" t="e">
        <f t="shared" si="22"/>
        <v>#REF!</v>
      </c>
      <c r="AB90" s="16" t="e">
        <f t="shared" si="23"/>
        <v>#REF!</v>
      </c>
      <c r="AC90" s="17"/>
      <c r="AD90" s="10"/>
    </row>
    <row r="91" spans="1:30" s="8" customFormat="1" ht="18" customHeight="1">
      <c r="A91" s="7">
        <f t="shared" si="14"/>
        <v>0</v>
      </c>
      <c r="B91" s="12">
        <f t="shared" si="28"/>
        <v>0</v>
      </c>
      <c r="C91" s="12">
        <f t="shared" si="28"/>
        <v>0</v>
      </c>
      <c r="D91" s="12">
        <f t="shared" si="28"/>
        <v>0</v>
      </c>
      <c r="E91" s="12">
        <f t="shared" si="28"/>
        <v>0</v>
      </c>
      <c r="F91" s="12">
        <f t="shared" si="27"/>
        <v>0</v>
      </c>
      <c r="G91" s="12">
        <f>+'6-3표준조사(2)'!$V$165</f>
        <v>0</v>
      </c>
      <c r="H91" s="14">
        <f t="shared" si="15"/>
        <v>0</v>
      </c>
      <c r="I91" s="15">
        <f>IF('6-3표준조사(2)'!$R$79="모두베기",'6-3표준조사(2)'!$Y$165,)</f>
        <v>0</v>
      </c>
      <c r="J91" s="15">
        <f>IF('6-3표준조사(2)'!$R$79="줄베기",'6-3표준조사(2)'!$Y$165,)</f>
        <v>0</v>
      </c>
      <c r="K91" s="15">
        <f>IF('6-3표준조사(2)'!$R$79="둘레베기",'6-3표준조사(2)'!$Y$165,)</f>
        <v>0</v>
      </c>
      <c r="L91" s="15">
        <f>IF('6-3표준조사(2)'!$R$79="맹아제거",'6-3표준조사(2)'!$Y$165,)</f>
        <v>0</v>
      </c>
      <c r="M91" s="11" t="e">
        <f>ROUNDDOWN(H91*'5-2 내역'!#REF!,0)</f>
        <v>#REF!</v>
      </c>
      <c r="N91" s="16" t="e">
        <f>ROUNDDOWN(H91*'5-2 내역'!#REF!,0)</f>
        <v>#REF!</v>
      </c>
      <c r="O91" s="19" t="e">
        <f>ROUNDDOWN(N91*기본!$K$7/100,0)</f>
        <v>#REF!</v>
      </c>
      <c r="P91" s="16" t="e">
        <f>ROUNDDOWN(H91*'5-2 내역'!#REF!,0)</f>
        <v>#REF!</v>
      </c>
      <c r="Q91" s="16" t="e">
        <f t="shared" si="26"/>
        <v>#REF!</v>
      </c>
      <c r="R91" s="18" t="e">
        <f>ROUNDDOWN((M91+N91)*기본!$K$13/100,0)</f>
        <v>#REF!</v>
      </c>
      <c r="S91" s="19" t="e">
        <f>ROUNDDOWN((N91+O91)*기본!$K$9/100,0)</f>
        <v>#REF!</v>
      </c>
      <c r="T91" s="19" t="e">
        <f>ROUNDDOWN((N91+O91)*기본!$K$8/100,0)</f>
        <v>#REF!</v>
      </c>
      <c r="U91" s="19" t="e">
        <f>IF(기본!$B$7&gt;30,ROUNDDOWN(N91*기본!$K$10/100,0),)</f>
        <v>#REF!</v>
      </c>
      <c r="V91" s="19" t="e">
        <f>IF(기본!$B$7&gt;30,ROUNDDOWN(U91*기본!$K$11/100,0),)</f>
        <v>#REF!</v>
      </c>
      <c r="W91" s="19" t="e">
        <f>IF(기본!$B$7&gt;30,ROUNDDOWN(N91*기본!$K$12/100,0),)</f>
        <v>#REF!</v>
      </c>
      <c r="X91" s="19" t="e">
        <f>ROUNDDOWN((M91+N91+O91+P91)*기본!$K$16/100,0)</f>
        <v>#REF!</v>
      </c>
      <c r="Y91" s="19" t="e">
        <f>ROUNDDOWN((N91+O91+Q91+X91)*기본!$K$17/100,0)-AD91</f>
        <v>#REF!</v>
      </c>
      <c r="Z91" s="16" t="e">
        <f t="shared" si="21"/>
        <v>#REF!</v>
      </c>
      <c r="AA91" s="16" t="e">
        <f t="shared" si="22"/>
        <v>#REF!</v>
      </c>
      <c r="AB91" s="16" t="e">
        <f t="shared" si="23"/>
        <v>#REF!</v>
      </c>
      <c r="AC91" s="17"/>
      <c r="AD91" s="10"/>
    </row>
    <row r="92" spans="1:30" s="8" customFormat="1" ht="18" customHeight="1">
      <c r="A92" s="7">
        <f t="shared" si="14"/>
        <v>0</v>
      </c>
      <c r="B92" s="12">
        <f t="shared" si="28"/>
        <v>0</v>
      </c>
      <c r="C92" s="12">
        <f t="shared" si="28"/>
        <v>0</v>
      </c>
      <c r="D92" s="12">
        <f t="shared" si="28"/>
        <v>0</v>
      </c>
      <c r="E92" s="12">
        <f t="shared" si="28"/>
        <v>0</v>
      </c>
      <c r="F92" s="12">
        <f t="shared" si="27"/>
        <v>0</v>
      </c>
      <c r="G92" s="12">
        <f>+'6-3표준조사(2)'!$V$166</f>
        <v>0</v>
      </c>
      <c r="H92" s="14">
        <f t="shared" si="15"/>
        <v>0</v>
      </c>
      <c r="I92" s="15">
        <f>IF('6-3표준조사(2)'!$R$79="모두베기",'6-3표준조사(2)'!$Y$166,)</f>
        <v>0</v>
      </c>
      <c r="J92" s="15">
        <f>IF('6-3표준조사(2)'!$R$79="줄베기",'6-3표준조사(2)'!$Y$166,)</f>
        <v>0</v>
      </c>
      <c r="K92" s="15">
        <f>IF('6-3표준조사(2)'!$R$79="둘레베기",'6-3표준조사(2)'!$Y$166,)</f>
        <v>0</v>
      </c>
      <c r="L92" s="15">
        <f>IF('6-3표준조사(2)'!$R$79="맹아제거",'6-3표준조사(2)'!$Y$166,)</f>
        <v>0</v>
      </c>
      <c r="M92" s="11" t="e">
        <f>ROUNDDOWN(H92*'5-2 내역'!#REF!,0)</f>
        <v>#REF!</v>
      </c>
      <c r="N92" s="16" t="e">
        <f>ROUNDDOWN(H92*'5-2 내역'!#REF!,0)</f>
        <v>#REF!</v>
      </c>
      <c r="O92" s="19" t="e">
        <f>ROUNDDOWN(N92*기본!$K$7/100,0)</f>
        <v>#REF!</v>
      </c>
      <c r="P92" s="16" t="e">
        <f>ROUNDDOWN(H92*'5-2 내역'!#REF!,0)</f>
        <v>#REF!</v>
      </c>
      <c r="Q92" s="16" t="e">
        <f t="shared" si="26"/>
        <v>#REF!</v>
      </c>
      <c r="R92" s="18" t="e">
        <f>ROUNDDOWN((M92+N92)*기본!$K$13/100,0)</f>
        <v>#REF!</v>
      </c>
      <c r="S92" s="19" t="e">
        <f>ROUNDDOWN((N92+O92)*기본!$K$9/100,0)</f>
        <v>#REF!</v>
      </c>
      <c r="T92" s="19" t="e">
        <f>ROUNDDOWN((N92+O92)*기본!$K$8/100,0)</f>
        <v>#REF!</v>
      </c>
      <c r="U92" s="19" t="e">
        <f>IF(기본!$B$7&gt;30,ROUNDDOWN(N92*기본!$K$10/100,0),)</f>
        <v>#REF!</v>
      </c>
      <c r="V92" s="19" t="e">
        <f>IF(기본!$B$7&gt;30,ROUNDDOWN(U92*기본!$K$11/100,0),)</f>
        <v>#REF!</v>
      </c>
      <c r="W92" s="19" t="e">
        <f>IF(기본!$B$7&gt;30,ROUNDDOWN(N92*기본!$K$12/100,0),)</f>
        <v>#REF!</v>
      </c>
      <c r="X92" s="19" t="e">
        <f>ROUNDDOWN((M92+N92+O92+P92)*기본!$K$16/100,0)</f>
        <v>#REF!</v>
      </c>
      <c r="Y92" s="19" t="e">
        <f>ROUNDDOWN((N92+O92+Q92+X92)*기본!$K$17/100,0)-AD92</f>
        <v>#REF!</v>
      </c>
      <c r="Z92" s="16" t="e">
        <f t="shared" si="21"/>
        <v>#REF!</v>
      </c>
      <c r="AA92" s="16" t="e">
        <f t="shared" si="22"/>
        <v>#REF!</v>
      </c>
      <c r="AB92" s="16" t="e">
        <f t="shared" si="23"/>
        <v>#REF!</v>
      </c>
      <c r="AC92" s="17"/>
      <c r="AD92" s="10"/>
    </row>
    <row r="93" spans="1:30" s="145" customFormat="1" ht="18" customHeight="1">
      <c r="A93" s="151">
        <f t="shared" si="14"/>
        <v>1</v>
      </c>
      <c r="B93" s="161" t="str">
        <f>+'6-3표준조사(2)'!$K$229</f>
        <v>66-0</v>
      </c>
      <c r="C93" s="161" t="str">
        <f>+'6-3표준조사(2)'!$L$229</f>
        <v>14-1</v>
      </c>
      <c r="D93" s="161" t="str">
        <f>+'6-3표준조사(2)'!$M$229</f>
        <v>단양</v>
      </c>
      <c r="E93" s="161" t="str">
        <f>+'6-3표준조사(2)'!$N$229</f>
        <v>영춘</v>
      </c>
      <c r="F93" s="161" t="str">
        <f>+'6-3표준조사(2)'!$O$229</f>
        <v>상</v>
      </c>
      <c r="G93" s="161" t="str">
        <f>+'6-3표준조사(2)'!$V$234</f>
        <v>산40-1</v>
      </c>
      <c r="H93" s="162">
        <f t="shared" si="15"/>
        <v>3.4</v>
      </c>
      <c r="I93" s="163">
        <f>IF('6-3표준조사(2)'!$R$79="모두베기",'6-3표준조사(2)'!$Y$234,)</f>
        <v>3.4</v>
      </c>
      <c r="J93" s="163">
        <f>IF('6-3표준조사(2)'!$R$79="줄베기",'6-3표준조사(2)'!$Y$234,)</f>
        <v>0</v>
      </c>
      <c r="K93" s="163">
        <f>IF('6-3표준조사(2)'!$R$79="둘레베기",'6-3표준조사(2)'!$Y$234,)</f>
        <v>0</v>
      </c>
      <c r="L93" s="163">
        <f>IF('6-3표준조사(2)'!$R$79="맹아제거",'6-3표준조사(2)'!$Y$234,)</f>
        <v>0</v>
      </c>
      <c r="M93" s="164">
        <f>ROUNDDOWN(H93*'5-2 내역'!$L$29,0)</f>
        <v>160820</v>
      </c>
      <c r="N93" s="165">
        <f>ROUNDDOWN(H93*'5-2 내역'!$J$29,0)</f>
        <v>4036276</v>
      </c>
      <c r="O93" s="158">
        <f>ROUNDDOWN(N93*기본!$K$7/100,0)</f>
        <v>742674</v>
      </c>
      <c r="P93" s="165">
        <f>ROUNDDOWN(H93*'5-2 내역'!$N$29,0)</f>
        <v>87108</v>
      </c>
      <c r="Q93" s="165">
        <f t="shared" si="26"/>
        <v>777775</v>
      </c>
      <c r="R93" s="157">
        <f>ROUNDDOWN((M93+N93)*기본!$K$13/100,0)</f>
        <v>86879</v>
      </c>
      <c r="S93" s="158">
        <f>ROUNDDOWN((N93+O93)*기본!$K$9/100,0)</f>
        <v>54957</v>
      </c>
      <c r="T93" s="158">
        <f>ROUNDDOWN((N93+O93)*기본!$K$8/100,0)</f>
        <v>280046</v>
      </c>
      <c r="U93" s="158">
        <f>IF(기본!$B$7&gt;30,ROUNDDOWN(N93*기본!$K$10/100,0),)</f>
        <v>145104</v>
      </c>
      <c r="V93" s="158">
        <f>IF(기본!$B$7&gt;30,ROUNDDOWN(U93*기본!$K$11/100,0),)</f>
        <v>19066</v>
      </c>
      <c r="W93" s="158">
        <f>IF(기본!$B$7&gt;30,ROUNDDOWN(N93*기본!$K$12/100,0),)</f>
        <v>191723</v>
      </c>
      <c r="X93" s="158">
        <f>ROUNDDOWN((M93+N93+O93+P93)*기본!$K$16/100,0)</f>
        <v>402150</v>
      </c>
      <c r="Y93" s="158">
        <f>ROUNDDOWN((N93+O93+Q93+X93)*기본!$K$17/100,0)-AD93</f>
        <v>893831</v>
      </c>
      <c r="Z93" s="165">
        <f t="shared" ref="Z93:Z132" si="29">+M93+N93+O93+P93+Q93+X93+Y93</f>
        <v>7100634</v>
      </c>
      <c r="AA93" s="165">
        <f t="shared" ref="AA93:AA132" si="30">ROUND(Z93*10%,0)</f>
        <v>710063</v>
      </c>
      <c r="AB93" s="165">
        <f t="shared" ref="AB93:AB132" si="31">+AA93+Z93</f>
        <v>7810697</v>
      </c>
      <c r="AC93" s="166"/>
      <c r="AD93" s="147"/>
    </row>
    <row r="94" spans="1:30" s="8" customFormat="1" ht="18" customHeight="1">
      <c r="A94" s="7">
        <f t="shared" si="14"/>
        <v>0</v>
      </c>
      <c r="B94" s="12">
        <f>IF($A94&gt;0,B93,)</f>
        <v>0</v>
      </c>
      <c r="C94" s="12">
        <f>IF($A94&gt;0,C93,)</f>
        <v>0</v>
      </c>
      <c r="D94" s="12">
        <f>IF($A94&gt;0,D93,)</f>
        <v>0</v>
      </c>
      <c r="E94" s="12">
        <f>IF($A94&gt;0,E93,)</f>
        <v>0</v>
      </c>
      <c r="F94" s="12">
        <f t="shared" si="27"/>
        <v>0</v>
      </c>
      <c r="G94" s="12">
        <f>+'6-3표준조사(2)'!$V$235</f>
        <v>0</v>
      </c>
      <c r="H94" s="14">
        <f t="shared" si="15"/>
        <v>0</v>
      </c>
      <c r="I94" s="15">
        <f>IF('6-3표준조사(2)'!$R$79="모두베기",'6-3표준조사(2)'!$Y$235,)</f>
        <v>0</v>
      </c>
      <c r="J94" s="15">
        <f>IF('6-3표준조사(2)'!$R$79="줄베기",'6-3표준조사(2)'!$Y$235,)</f>
        <v>0</v>
      </c>
      <c r="K94" s="15">
        <f>IF('6-3표준조사(2)'!$R$79="둘레베기",'6-3표준조사(2)'!$Y$235,)</f>
        <v>0</v>
      </c>
      <c r="L94" s="15">
        <f>IF('6-3표준조사(2)'!$R$79="맹아제거",'6-3표준조사(2)'!$Y$235,)</f>
        <v>0</v>
      </c>
      <c r="M94" s="11">
        <f>ROUNDDOWN(H94*'5-2 내역'!$L$29,0)</f>
        <v>0</v>
      </c>
      <c r="N94" s="16">
        <f>ROUNDDOWN(H94*'5-2 내역'!$J$29,0)</f>
        <v>0</v>
      </c>
      <c r="O94" s="19">
        <f>ROUNDDOWN(N94*기본!$K$7/100,0)</f>
        <v>0</v>
      </c>
      <c r="P94" s="16">
        <f>ROUNDDOWN(H94*'5-2 내역'!$N$29,0)</f>
        <v>0</v>
      </c>
      <c r="Q94" s="16">
        <f t="shared" si="26"/>
        <v>0</v>
      </c>
      <c r="R94" s="18">
        <f>ROUNDDOWN((M94+N94)*기본!$K$13/100,0)</f>
        <v>0</v>
      </c>
      <c r="S94" s="19">
        <f>ROUNDDOWN((N94+O94)*기본!$K$9/100,0)</f>
        <v>0</v>
      </c>
      <c r="T94" s="19">
        <f>ROUNDDOWN((N94+O94)*기본!$K$8/100,0)</f>
        <v>0</v>
      </c>
      <c r="U94" s="19">
        <f>IF(기본!$B$7&gt;30,ROUNDDOWN(N94*기본!$K$10/100,0),)</f>
        <v>0</v>
      </c>
      <c r="V94" s="19">
        <f>IF(기본!$B$7&gt;30,ROUNDDOWN(U94*기본!$K$11/100,0),)</f>
        <v>0</v>
      </c>
      <c r="W94" s="19">
        <f>IF(기본!$B$7&gt;30,ROUNDDOWN(N94*기본!$K$12/100,0),)</f>
        <v>0</v>
      </c>
      <c r="X94" s="19">
        <f>ROUNDDOWN((M94+N94+O94+P94)*기본!$K$16/100,0)</f>
        <v>0</v>
      </c>
      <c r="Y94" s="19">
        <f>ROUNDDOWN((N94+O94+Q94+X94)*기본!$K$17/100,0)-AD94</f>
        <v>0</v>
      </c>
      <c r="Z94" s="16">
        <f t="shared" si="29"/>
        <v>0</v>
      </c>
      <c r="AA94" s="16">
        <f t="shared" si="30"/>
        <v>0</v>
      </c>
      <c r="AB94" s="16">
        <f t="shared" si="31"/>
        <v>0</v>
      </c>
      <c r="AC94" s="17"/>
      <c r="AD94" s="10"/>
    </row>
    <row r="95" spans="1:30" s="8" customFormat="1" ht="18" customHeight="1">
      <c r="A95" s="7">
        <f t="shared" si="14"/>
        <v>0</v>
      </c>
      <c r="B95" s="12">
        <f t="shared" ref="B95:E100" si="32">IF($A95&gt;0,B94,)</f>
        <v>0</v>
      </c>
      <c r="C95" s="12">
        <f t="shared" si="32"/>
        <v>0</v>
      </c>
      <c r="D95" s="12">
        <f t="shared" si="32"/>
        <v>0</v>
      </c>
      <c r="E95" s="12">
        <f t="shared" si="32"/>
        <v>0</v>
      </c>
      <c r="F95" s="12">
        <f t="shared" si="27"/>
        <v>0</v>
      </c>
      <c r="G95" s="12">
        <f>+'6-3표준조사(2)'!$V$236</f>
        <v>0</v>
      </c>
      <c r="H95" s="14">
        <f t="shared" si="15"/>
        <v>0</v>
      </c>
      <c r="I95" s="15">
        <f>IF('6-3표준조사(2)'!$R$79="모두베기",'6-3표준조사(2)'!$Y$236,)</f>
        <v>0</v>
      </c>
      <c r="J95" s="15">
        <f>IF('6-3표준조사(2)'!$R$79="줄베기",'6-3표준조사(2)'!$Y$236,)</f>
        <v>0</v>
      </c>
      <c r="K95" s="15">
        <f>IF('6-3표준조사(2)'!$R$79="둘레베기",'6-3표준조사(2)'!$Y$236,)</f>
        <v>0</v>
      </c>
      <c r="L95" s="15">
        <f>IF('6-3표준조사(2)'!$R$79="맹아제거",'6-3표준조사(2)'!$Y$236,)</f>
        <v>0</v>
      </c>
      <c r="M95" s="11">
        <f>ROUNDDOWN(H95*'5-2 내역'!$L$29,0)</f>
        <v>0</v>
      </c>
      <c r="N95" s="16">
        <f>ROUNDDOWN(H95*'5-2 내역'!$J$29,0)</f>
        <v>0</v>
      </c>
      <c r="O95" s="19">
        <f>ROUNDDOWN(N95*기본!$K$7/100,0)</f>
        <v>0</v>
      </c>
      <c r="P95" s="16">
        <f>ROUNDDOWN(H95*'5-2 내역'!$N$29,0)</f>
        <v>0</v>
      </c>
      <c r="Q95" s="16">
        <f t="shared" si="26"/>
        <v>0</v>
      </c>
      <c r="R95" s="18">
        <f>ROUNDDOWN((M95+N95)*기본!$K$13/100,0)</f>
        <v>0</v>
      </c>
      <c r="S95" s="19">
        <f>ROUNDDOWN((N95+O95)*기본!$K$9/100,0)</f>
        <v>0</v>
      </c>
      <c r="T95" s="19">
        <f>ROUNDDOWN((N95+O95)*기본!$K$8/100,0)</f>
        <v>0</v>
      </c>
      <c r="U95" s="19">
        <f>IF(기본!$B$7&gt;30,ROUNDDOWN(N95*기본!$K$10/100,0),)</f>
        <v>0</v>
      </c>
      <c r="V95" s="19">
        <f>IF(기본!$B$7&gt;30,ROUNDDOWN(U95*기본!$K$11/100,0),)</f>
        <v>0</v>
      </c>
      <c r="W95" s="19">
        <f>IF(기본!$B$7&gt;30,ROUNDDOWN(N95*기본!$K$12/100,0),)</f>
        <v>0</v>
      </c>
      <c r="X95" s="19">
        <f>ROUNDDOWN((M95+N95+O95+P95)*기본!$K$16/100,0)</f>
        <v>0</v>
      </c>
      <c r="Y95" s="19">
        <f>ROUNDDOWN((N95+O95+Q95+X95)*기본!$K$17/100,0)-AD95</f>
        <v>0</v>
      </c>
      <c r="Z95" s="16">
        <f t="shared" si="29"/>
        <v>0</v>
      </c>
      <c r="AA95" s="16">
        <f t="shared" si="30"/>
        <v>0</v>
      </c>
      <c r="AB95" s="16">
        <f t="shared" si="31"/>
        <v>0</v>
      </c>
      <c r="AC95" s="17"/>
      <c r="AD95" s="10"/>
    </row>
    <row r="96" spans="1:30" s="8" customFormat="1" ht="18" customHeight="1">
      <c r="A96" s="7">
        <f t="shared" si="14"/>
        <v>0</v>
      </c>
      <c r="B96" s="12">
        <f t="shared" si="32"/>
        <v>0</v>
      </c>
      <c r="C96" s="12">
        <f t="shared" si="32"/>
        <v>0</v>
      </c>
      <c r="D96" s="12">
        <f t="shared" si="32"/>
        <v>0</v>
      </c>
      <c r="E96" s="12">
        <f t="shared" si="32"/>
        <v>0</v>
      </c>
      <c r="F96" s="12">
        <f t="shared" si="27"/>
        <v>0</v>
      </c>
      <c r="G96" s="12">
        <f>+'6-3표준조사(2)'!$V$237</f>
        <v>0</v>
      </c>
      <c r="H96" s="14">
        <f t="shared" si="15"/>
        <v>0</v>
      </c>
      <c r="I96" s="15">
        <f>IF('6-3표준조사(2)'!$R$79="모두베기",'6-3표준조사(2)'!$Y$237,)</f>
        <v>0</v>
      </c>
      <c r="J96" s="15">
        <f>IF('6-3표준조사(2)'!$R$79="줄베기",'6-3표준조사(2)'!$Y$237,)</f>
        <v>0</v>
      </c>
      <c r="K96" s="15">
        <f>IF('6-3표준조사(2)'!$R$79="둘레베기",'6-3표준조사(2)'!$Y$237,)</f>
        <v>0</v>
      </c>
      <c r="L96" s="15">
        <f>IF('6-3표준조사(2)'!$R$79="맹아제거",'6-3표준조사(2)'!$Y$237,)</f>
        <v>0</v>
      </c>
      <c r="M96" s="11">
        <f>ROUNDDOWN(H96*'5-2 내역'!$L$29,0)</f>
        <v>0</v>
      </c>
      <c r="N96" s="16">
        <f>ROUNDDOWN(H96*'5-2 내역'!$J$29,0)</f>
        <v>0</v>
      </c>
      <c r="O96" s="19">
        <f>ROUNDDOWN(N96*기본!$K$7/100,0)</f>
        <v>0</v>
      </c>
      <c r="P96" s="16">
        <f>ROUNDDOWN(H96*'5-2 내역'!$N$29,0)</f>
        <v>0</v>
      </c>
      <c r="Q96" s="16">
        <f t="shared" si="26"/>
        <v>0</v>
      </c>
      <c r="R96" s="18">
        <f>ROUNDDOWN((M96+N96)*기본!$K$13/100,0)</f>
        <v>0</v>
      </c>
      <c r="S96" s="19">
        <f>ROUNDDOWN((N96+O96)*기본!$K$9/100,0)</f>
        <v>0</v>
      </c>
      <c r="T96" s="19">
        <f>ROUNDDOWN((N96+O96)*기본!$K$8/100,0)</f>
        <v>0</v>
      </c>
      <c r="U96" s="19">
        <f>IF(기본!$B$7&gt;30,ROUNDDOWN(N96*기본!$K$10/100,0),)</f>
        <v>0</v>
      </c>
      <c r="V96" s="19">
        <f>IF(기본!$B$7&gt;30,ROUNDDOWN(U96*기본!$K$11/100,0),)</f>
        <v>0</v>
      </c>
      <c r="W96" s="19">
        <f>IF(기본!$B$7&gt;30,ROUNDDOWN(N96*기본!$K$12/100,0),)</f>
        <v>0</v>
      </c>
      <c r="X96" s="19">
        <f>ROUNDDOWN((M96+N96+O96+P96)*기본!$K$16/100,0)</f>
        <v>0</v>
      </c>
      <c r="Y96" s="19">
        <f>ROUNDDOWN((N96+O96+Q96+X96)*기본!$K$17/100,0)-AD96</f>
        <v>0</v>
      </c>
      <c r="Z96" s="16">
        <f t="shared" si="29"/>
        <v>0</v>
      </c>
      <c r="AA96" s="16">
        <f t="shared" si="30"/>
        <v>0</v>
      </c>
      <c r="AB96" s="16">
        <f t="shared" si="31"/>
        <v>0</v>
      </c>
      <c r="AC96" s="17"/>
      <c r="AD96" s="10"/>
    </row>
    <row r="97" spans="1:30" s="8" customFormat="1" ht="18" customHeight="1">
      <c r="A97" s="7">
        <f t="shared" si="14"/>
        <v>0</v>
      </c>
      <c r="B97" s="12">
        <f t="shared" si="32"/>
        <v>0</v>
      </c>
      <c r="C97" s="12">
        <f t="shared" si="32"/>
        <v>0</v>
      </c>
      <c r="D97" s="12">
        <f t="shared" si="32"/>
        <v>0</v>
      </c>
      <c r="E97" s="12">
        <f t="shared" si="32"/>
        <v>0</v>
      </c>
      <c r="F97" s="12">
        <f t="shared" si="27"/>
        <v>0</v>
      </c>
      <c r="G97" s="12">
        <f>+'6-3표준조사(2)'!$V$238</f>
        <v>0</v>
      </c>
      <c r="H97" s="14">
        <f t="shared" si="15"/>
        <v>0</v>
      </c>
      <c r="I97" s="15">
        <f>IF('6-3표준조사(2)'!$R$79="모두베기",'6-3표준조사(2)'!$Y$238,)</f>
        <v>0</v>
      </c>
      <c r="J97" s="15">
        <f>IF('6-3표준조사(2)'!$R$79="줄베기",'6-3표준조사(2)'!$Y$238,)</f>
        <v>0</v>
      </c>
      <c r="K97" s="15">
        <f>IF('6-3표준조사(2)'!$R$79="둘레베기",'6-3표준조사(2)'!$Y$238,)</f>
        <v>0</v>
      </c>
      <c r="L97" s="15">
        <f>IF('6-3표준조사(2)'!$R$79="맹아제거",'6-3표준조사(2)'!$Y$238,)</f>
        <v>0</v>
      </c>
      <c r="M97" s="11">
        <f>ROUNDDOWN(H97*'5-2 내역'!$L$29,0)</f>
        <v>0</v>
      </c>
      <c r="N97" s="16">
        <f>ROUNDDOWN(H97*'5-2 내역'!$J$29,0)</f>
        <v>0</v>
      </c>
      <c r="O97" s="19">
        <f>ROUNDDOWN(N97*기본!$K$7/100,0)</f>
        <v>0</v>
      </c>
      <c r="P97" s="16">
        <f>ROUNDDOWN(H97*'5-2 내역'!$N$29,0)</f>
        <v>0</v>
      </c>
      <c r="Q97" s="16">
        <f t="shared" si="26"/>
        <v>0</v>
      </c>
      <c r="R97" s="18">
        <f>ROUNDDOWN((M97+N97)*기본!$K$13/100,0)</f>
        <v>0</v>
      </c>
      <c r="S97" s="19">
        <f>ROUNDDOWN((N97+O97)*기본!$K$9/100,0)</f>
        <v>0</v>
      </c>
      <c r="T97" s="19">
        <f>ROUNDDOWN((N97+O97)*기본!$K$8/100,0)</f>
        <v>0</v>
      </c>
      <c r="U97" s="19">
        <f>IF(기본!$B$7&gt;30,ROUNDDOWN(N97*기본!$K$10/100,0),)</f>
        <v>0</v>
      </c>
      <c r="V97" s="19">
        <f>IF(기본!$B$7&gt;30,ROUNDDOWN(U97*기본!$K$11/100,0),)</f>
        <v>0</v>
      </c>
      <c r="W97" s="19">
        <f>IF(기본!$B$7&gt;30,ROUNDDOWN(N97*기본!$K$12/100,0),)</f>
        <v>0</v>
      </c>
      <c r="X97" s="19">
        <f>ROUNDDOWN((M97+N97+O97+P97)*기본!$K$16/100,0)</f>
        <v>0</v>
      </c>
      <c r="Y97" s="19">
        <f>ROUNDDOWN((N97+O97+Q97+X97)*기본!$K$17/100,0)-AD97</f>
        <v>0</v>
      </c>
      <c r="Z97" s="16">
        <f t="shared" si="29"/>
        <v>0</v>
      </c>
      <c r="AA97" s="16">
        <f t="shared" si="30"/>
        <v>0</v>
      </c>
      <c r="AB97" s="16">
        <f t="shared" si="31"/>
        <v>0</v>
      </c>
      <c r="AC97" s="17"/>
      <c r="AD97" s="10"/>
    </row>
    <row r="98" spans="1:30" s="8" customFormat="1" ht="18" customHeight="1">
      <c r="A98" s="7">
        <f t="shared" si="14"/>
        <v>0</v>
      </c>
      <c r="B98" s="12">
        <f t="shared" si="32"/>
        <v>0</v>
      </c>
      <c r="C98" s="12">
        <f t="shared" si="32"/>
        <v>0</v>
      </c>
      <c r="D98" s="12">
        <f t="shared" si="32"/>
        <v>0</v>
      </c>
      <c r="E98" s="12">
        <f t="shared" si="32"/>
        <v>0</v>
      </c>
      <c r="F98" s="12">
        <f t="shared" si="27"/>
        <v>0</v>
      </c>
      <c r="G98" s="12">
        <f>+'6-3표준조사(2)'!$V$239</f>
        <v>0</v>
      </c>
      <c r="H98" s="14">
        <f t="shared" si="15"/>
        <v>0</v>
      </c>
      <c r="I98" s="15">
        <f>IF('6-3표준조사(2)'!$R$79="모두베기",'6-3표준조사(2)'!$Y$239,)</f>
        <v>0</v>
      </c>
      <c r="J98" s="15">
        <f>IF('6-3표준조사(2)'!$R$79="줄베기",'6-3표준조사(2)'!$Y$239,)</f>
        <v>0</v>
      </c>
      <c r="K98" s="15">
        <f>IF('6-3표준조사(2)'!$R$79="둘레베기",'6-3표준조사(2)'!$Y$239,)</f>
        <v>0</v>
      </c>
      <c r="L98" s="15">
        <f>IF('6-3표준조사(2)'!$R$79="맹아제거",'6-3표준조사(2)'!$Y$239,)</f>
        <v>0</v>
      </c>
      <c r="M98" s="11">
        <f>ROUNDDOWN(H98*'5-2 내역'!$L$29,0)</f>
        <v>0</v>
      </c>
      <c r="N98" s="16">
        <f>ROUNDDOWN(H98*'5-2 내역'!$J$29,0)</f>
        <v>0</v>
      </c>
      <c r="O98" s="19">
        <f>ROUNDDOWN(N98*기본!$K$7/100,0)</f>
        <v>0</v>
      </c>
      <c r="P98" s="16">
        <f>ROUNDDOWN(H98*'5-2 내역'!$N$29,0)</f>
        <v>0</v>
      </c>
      <c r="Q98" s="16">
        <f t="shared" si="26"/>
        <v>0</v>
      </c>
      <c r="R98" s="18">
        <f>ROUNDDOWN((M98+N98)*기본!$K$13/100,0)</f>
        <v>0</v>
      </c>
      <c r="S98" s="19">
        <f>ROUNDDOWN((N98+O98)*기본!$K$9/100,0)</f>
        <v>0</v>
      </c>
      <c r="T98" s="19">
        <f>ROUNDDOWN((N98+O98)*기본!$K$8/100,0)</f>
        <v>0</v>
      </c>
      <c r="U98" s="19">
        <f>IF(기본!$B$7&gt;30,ROUNDDOWN(N98*기본!$K$10/100,0),)</f>
        <v>0</v>
      </c>
      <c r="V98" s="19">
        <f>IF(기본!$B$7&gt;30,ROUNDDOWN(U98*기본!$K$11/100,0),)</f>
        <v>0</v>
      </c>
      <c r="W98" s="19">
        <f>IF(기본!$B$7&gt;30,ROUNDDOWN(N98*기본!$K$12/100,0),)</f>
        <v>0</v>
      </c>
      <c r="X98" s="19">
        <f>ROUNDDOWN((M98+N98+O98+P98)*기본!$K$16/100,0)</f>
        <v>0</v>
      </c>
      <c r="Y98" s="19">
        <f>ROUNDDOWN((N98+O98+Q98+X98)*기본!$K$17/100,0)-AD98</f>
        <v>0</v>
      </c>
      <c r="Z98" s="16">
        <f t="shared" si="29"/>
        <v>0</v>
      </c>
      <c r="AA98" s="16">
        <f t="shared" si="30"/>
        <v>0</v>
      </c>
      <c r="AB98" s="16">
        <f t="shared" si="31"/>
        <v>0</v>
      </c>
      <c r="AC98" s="17"/>
      <c r="AD98" s="10"/>
    </row>
    <row r="99" spans="1:30" s="8" customFormat="1" ht="18" customHeight="1">
      <c r="A99" s="7">
        <f t="shared" si="14"/>
        <v>0</v>
      </c>
      <c r="B99" s="12">
        <f t="shared" si="32"/>
        <v>0</v>
      </c>
      <c r="C99" s="12">
        <f t="shared" si="32"/>
        <v>0</v>
      </c>
      <c r="D99" s="12">
        <f t="shared" si="32"/>
        <v>0</v>
      </c>
      <c r="E99" s="12">
        <f t="shared" si="32"/>
        <v>0</v>
      </c>
      <c r="F99" s="12">
        <f t="shared" si="27"/>
        <v>0</v>
      </c>
      <c r="G99" s="12">
        <f>+'6-3표준조사(2)'!$V$240</f>
        <v>0</v>
      </c>
      <c r="H99" s="14">
        <f t="shared" si="15"/>
        <v>0</v>
      </c>
      <c r="I99" s="15">
        <f>IF('6-3표준조사(2)'!$R$79="모두베기",'6-3표준조사(2)'!$Y$240,)</f>
        <v>0</v>
      </c>
      <c r="J99" s="15">
        <f>IF('6-3표준조사(2)'!$R$79="줄베기",'6-3표준조사(2)'!$Y$240,)</f>
        <v>0</v>
      </c>
      <c r="K99" s="15">
        <f>IF('6-3표준조사(2)'!$R$79="둘레베기",'6-3표준조사(2)'!$Y$240,)</f>
        <v>0</v>
      </c>
      <c r="L99" s="15">
        <f>IF('6-3표준조사(2)'!$R$79="맹아제거",'6-3표준조사(2)'!$Y$240,)</f>
        <v>0</v>
      </c>
      <c r="M99" s="11">
        <f>ROUNDDOWN(H99*'5-2 내역'!$L$29,0)</f>
        <v>0</v>
      </c>
      <c r="N99" s="16">
        <f>ROUNDDOWN(H99*'5-2 내역'!$J$29,0)</f>
        <v>0</v>
      </c>
      <c r="O99" s="19">
        <f>ROUNDDOWN(N99*기본!$K$7/100,0)</f>
        <v>0</v>
      </c>
      <c r="P99" s="16">
        <f>ROUNDDOWN(H99*'5-2 내역'!$N$29,0)</f>
        <v>0</v>
      </c>
      <c r="Q99" s="16">
        <f t="shared" si="26"/>
        <v>0</v>
      </c>
      <c r="R99" s="18">
        <f>ROUNDDOWN((M99+N99)*기본!$K$13/100,0)</f>
        <v>0</v>
      </c>
      <c r="S99" s="19">
        <f>ROUNDDOWN((N99+O99)*기본!$K$9/100,0)</f>
        <v>0</v>
      </c>
      <c r="T99" s="19">
        <f>ROUNDDOWN((N99+O99)*기본!$K$8/100,0)</f>
        <v>0</v>
      </c>
      <c r="U99" s="19">
        <f>IF(기본!$B$7&gt;30,ROUNDDOWN(N99*기본!$K$10/100,0),)</f>
        <v>0</v>
      </c>
      <c r="V99" s="19">
        <f>IF(기본!$B$7&gt;30,ROUNDDOWN(U99*기본!$K$11/100,0),)</f>
        <v>0</v>
      </c>
      <c r="W99" s="19">
        <f>IF(기본!$B$7&gt;30,ROUNDDOWN(N99*기본!$K$12/100,0),)</f>
        <v>0</v>
      </c>
      <c r="X99" s="19">
        <f>ROUNDDOWN((M99+N99+O99+P99)*기본!$K$16/100,0)</f>
        <v>0</v>
      </c>
      <c r="Y99" s="19">
        <f>ROUNDDOWN((N99+O99+Q99+X99)*기본!$K$17/100,0)-AD99</f>
        <v>0</v>
      </c>
      <c r="Z99" s="16">
        <f t="shared" si="29"/>
        <v>0</v>
      </c>
      <c r="AA99" s="16">
        <f t="shared" si="30"/>
        <v>0</v>
      </c>
      <c r="AB99" s="16">
        <f t="shared" si="31"/>
        <v>0</v>
      </c>
      <c r="AC99" s="17"/>
      <c r="AD99" s="10"/>
    </row>
    <row r="100" spans="1:30" s="8" customFormat="1" ht="18" customHeight="1">
      <c r="A100" s="7">
        <f t="shared" si="14"/>
        <v>0</v>
      </c>
      <c r="B100" s="12">
        <f t="shared" si="32"/>
        <v>0</v>
      </c>
      <c r="C100" s="12">
        <f t="shared" si="32"/>
        <v>0</v>
      </c>
      <c r="D100" s="12">
        <f t="shared" si="32"/>
        <v>0</v>
      </c>
      <c r="E100" s="12">
        <f t="shared" si="32"/>
        <v>0</v>
      </c>
      <c r="F100" s="12">
        <f t="shared" si="27"/>
        <v>0</v>
      </c>
      <c r="G100" s="12">
        <f>+'6-3표준조사(2)'!$V$241</f>
        <v>0</v>
      </c>
      <c r="H100" s="14">
        <f t="shared" si="15"/>
        <v>0</v>
      </c>
      <c r="I100" s="15">
        <f>IF('6-3표준조사(2)'!$R$79="모두베기",'6-3표준조사(2)'!$Y$241,)</f>
        <v>0</v>
      </c>
      <c r="J100" s="15">
        <f>IF('6-3표준조사(2)'!$R$79="줄베기",'6-3표준조사(2)'!$Y$241,)</f>
        <v>0</v>
      </c>
      <c r="K100" s="15">
        <f>IF('6-3표준조사(2)'!$R$79="둘레베기",'6-3표준조사(2)'!$Y$241,)</f>
        <v>0</v>
      </c>
      <c r="L100" s="15">
        <f>IF('6-3표준조사(2)'!$R$79="맹아제거",'6-3표준조사(2)'!$Y$241,)</f>
        <v>0</v>
      </c>
      <c r="M100" s="11">
        <f>ROUNDDOWN(H100*'5-2 내역'!$L$29,0)</f>
        <v>0</v>
      </c>
      <c r="N100" s="16">
        <f>ROUNDDOWN(H100*'5-2 내역'!$J$29,0)</f>
        <v>0</v>
      </c>
      <c r="O100" s="19">
        <f>ROUNDDOWN(N100*기본!$K$7/100,0)</f>
        <v>0</v>
      </c>
      <c r="P100" s="16">
        <f>ROUNDDOWN(H100*'5-2 내역'!$N$29,0)</f>
        <v>0</v>
      </c>
      <c r="Q100" s="16">
        <f t="shared" si="26"/>
        <v>0</v>
      </c>
      <c r="R100" s="18">
        <f>ROUNDDOWN((M100+N100)*기본!$K$13/100,0)</f>
        <v>0</v>
      </c>
      <c r="S100" s="19">
        <f>ROUNDDOWN((N100+O100)*기본!$K$9/100,0)</f>
        <v>0</v>
      </c>
      <c r="T100" s="19">
        <f>ROUNDDOWN((N100+O100)*기본!$K$8/100,0)</f>
        <v>0</v>
      </c>
      <c r="U100" s="19">
        <f>IF(기본!$B$7&gt;30,ROUNDDOWN(N100*기본!$K$10/100,0),)</f>
        <v>0</v>
      </c>
      <c r="V100" s="19">
        <f>IF(기본!$B$7&gt;30,ROUNDDOWN(U100*기본!$K$11/100,0),)</f>
        <v>0</v>
      </c>
      <c r="W100" s="19">
        <f>IF(기본!$B$7&gt;30,ROUNDDOWN(N100*기본!$K$12/100,0),)</f>
        <v>0</v>
      </c>
      <c r="X100" s="19">
        <f>ROUNDDOWN((M100+N100+O100+P100)*기본!$K$16/100,0)</f>
        <v>0</v>
      </c>
      <c r="Y100" s="19">
        <f>ROUNDDOWN((N100+O100+Q100+X100)*기본!$K$17/100,0)-AD100</f>
        <v>0</v>
      </c>
      <c r="Z100" s="16">
        <f t="shared" si="29"/>
        <v>0</v>
      </c>
      <c r="AA100" s="16">
        <f t="shared" si="30"/>
        <v>0</v>
      </c>
      <c r="AB100" s="16">
        <f t="shared" si="31"/>
        <v>0</v>
      </c>
      <c r="AC100" s="17"/>
      <c r="AD100" s="10"/>
    </row>
    <row r="101" spans="1:30" s="145" customFormat="1" ht="18" customHeight="1">
      <c r="A101" s="151">
        <f t="shared" ref="A101:A164" si="33">IF(H101&gt;0,1,)</f>
        <v>1</v>
      </c>
      <c r="B101" s="161" t="str">
        <f>+'6-3표준조사(2)'!$K$304</f>
        <v>66-0</v>
      </c>
      <c r="C101" s="161" t="str">
        <f>+'6-3표준조사(2)'!$L$304</f>
        <v>14-2</v>
      </c>
      <c r="D101" s="161" t="str">
        <f>+'6-3표준조사(2)'!$M$304</f>
        <v>단양</v>
      </c>
      <c r="E101" s="161" t="str">
        <f>+'6-3표준조사(2)'!$N$304</f>
        <v>영춘</v>
      </c>
      <c r="F101" s="161" t="str">
        <f>+'6-3표준조사(2)'!$O$304</f>
        <v>상</v>
      </c>
      <c r="G101" s="161" t="str">
        <f>+'6-3표준조사(2)'!$V$309</f>
        <v>산40-1</v>
      </c>
      <c r="H101" s="162">
        <f t="shared" ref="H101:H164" si="34">SUM(I101:L101)</f>
        <v>4.7</v>
      </c>
      <c r="I101" s="163">
        <f>IF('6-3표준조사(2)'!$R$79="모두베기",'6-3표준조사(2)'!$Y$309,)</f>
        <v>4.7</v>
      </c>
      <c r="J101" s="163">
        <f>IF('6-3표준조사(2)'!$R$79="줄베기",'6-3표준조사(2)'!$Y$309,)</f>
        <v>0</v>
      </c>
      <c r="K101" s="163">
        <f>IF('6-3표준조사(2)'!$R$79="둘레베기",'6-3표준조사(2)'!$Y$309,)</f>
        <v>0</v>
      </c>
      <c r="L101" s="163">
        <f>IF('6-3표준조사(2)'!$R$79="맹아제거",'6-3표준조사(2)'!$Y$309,)</f>
        <v>0</v>
      </c>
      <c r="M101" s="164">
        <f>ROUNDDOWN(H101*'5-2 내역'!$L$31,0)</f>
        <v>222310</v>
      </c>
      <c r="N101" s="165">
        <f>ROUNDDOWN(H101*'5-2 내역'!$J$31,0)</f>
        <v>5579558</v>
      </c>
      <c r="O101" s="158">
        <f>ROUNDDOWN(N101*기본!$K$7/100,0)</f>
        <v>1026638</v>
      </c>
      <c r="P101" s="165">
        <f>ROUNDDOWN(H101*'5-2 내역'!$N$31,0)</f>
        <v>120414</v>
      </c>
      <c r="Q101" s="165">
        <f t="shared" si="26"/>
        <v>1075162</v>
      </c>
      <c r="R101" s="157">
        <f>ROUNDDOWN((M101+N101)*기본!$K$13/100,0)</f>
        <v>120098</v>
      </c>
      <c r="S101" s="158">
        <f>ROUNDDOWN((N101+O101)*기본!$K$9/100,0)</f>
        <v>75971</v>
      </c>
      <c r="T101" s="158">
        <f>ROUNDDOWN((N101+O101)*기본!$K$8/100,0)</f>
        <v>387123</v>
      </c>
      <c r="U101" s="158">
        <f>IF(기본!$B$7&gt;30,ROUNDDOWN(N101*기본!$K$10/100,0),)</f>
        <v>200585</v>
      </c>
      <c r="V101" s="158">
        <f>IF(기본!$B$7&gt;30,ROUNDDOWN(U101*기본!$K$11/100,0),)</f>
        <v>26356</v>
      </c>
      <c r="W101" s="158">
        <f>IF(기본!$B$7&gt;30,ROUNDDOWN(N101*기본!$K$12/100,0),)</f>
        <v>265029</v>
      </c>
      <c r="X101" s="158">
        <f>ROUNDDOWN((M101+N101+O101+P101)*기본!$K$16/100,0)</f>
        <v>555913</v>
      </c>
      <c r="Y101" s="158">
        <f>ROUNDDOWN((N101+O101+Q101+X101)*기본!$K$17/100,0)-AD101</f>
        <v>1235590</v>
      </c>
      <c r="Z101" s="165">
        <f t="shared" si="29"/>
        <v>9815585</v>
      </c>
      <c r="AA101" s="165">
        <f t="shared" si="30"/>
        <v>981559</v>
      </c>
      <c r="AB101" s="165">
        <f t="shared" si="31"/>
        <v>10797144</v>
      </c>
      <c r="AC101" s="166"/>
      <c r="AD101" s="147"/>
    </row>
    <row r="102" spans="1:30" s="8" customFormat="1" ht="18" customHeight="1">
      <c r="A102" s="7">
        <f t="shared" si="33"/>
        <v>0</v>
      </c>
      <c r="B102" s="12">
        <f t="shared" ref="B102:E108" si="35">IF($A102&gt;0,B101,)</f>
        <v>0</v>
      </c>
      <c r="C102" s="12">
        <f t="shared" si="35"/>
        <v>0</v>
      </c>
      <c r="D102" s="12">
        <f t="shared" si="35"/>
        <v>0</v>
      </c>
      <c r="E102" s="12">
        <f t="shared" si="35"/>
        <v>0</v>
      </c>
      <c r="F102" s="12">
        <f t="shared" si="27"/>
        <v>0</v>
      </c>
      <c r="G102" s="12">
        <f>+'6-3표준조사(2)'!$V$310</f>
        <v>0</v>
      </c>
      <c r="H102" s="14">
        <f t="shared" si="34"/>
        <v>0</v>
      </c>
      <c r="I102" s="15">
        <f>IF('6-3표준조사(2)'!$R$79="모두베기",'6-3표준조사(2)'!$Y$310,)</f>
        <v>0</v>
      </c>
      <c r="J102" s="15">
        <f>IF('6-3표준조사(2)'!$R$79="줄베기",'6-3표준조사(2)'!$Y$310,)</f>
        <v>0</v>
      </c>
      <c r="K102" s="15">
        <f>IF('6-3표준조사(2)'!$R$79="둘레베기",'6-3표준조사(2)'!$Y$310,)</f>
        <v>0</v>
      </c>
      <c r="L102" s="15">
        <f>IF('6-3표준조사(2)'!$R$79="맹아제거",'6-3표준조사(2)'!$Y$310,)</f>
        <v>0</v>
      </c>
      <c r="M102" s="11">
        <f>ROUNDDOWN(H102*'5-2 내역'!$L$31,0)</f>
        <v>0</v>
      </c>
      <c r="N102" s="16">
        <f>ROUNDDOWN(H102*'5-2 내역'!$J$31,0)</f>
        <v>0</v>
      </c>
      <c r="O102" s="19">
        <f>ROUNDDOWN(N102*기본!$K$7/100,0)</f>
        <v>0</v>
      </c>
      <c r="P102" s="16">
        <f>ROUNDDOWN(H102*'5-2 내역'!$N$31,0)</f>
        <v>0</v>
      </c>
      <c r="Q102" s="16">
        <f t="shared" si="26"/>
        <v>0</v>
      </c>
      <c r="R102" s="18">
        <f>ROUNDDOWN((M102+N102)*기본!$K$13/100,0)</f>
        <v>0</v>
      </c>
      <c r="S102" s="19">
        <f>ROUNDDOWN((N102+O102)*기본!$K$9/100,0)</f>
        <v>0</v>
      </c>
      <c r="T102" s="19">
        <f>ROUNDDOWN((N102+O102)*기본!$K$8/100,0)</f>
        <v>0</v>
      </c>
      <c r="U102" s="19">
        <f>IF(기본!$B$7&gt;30,ROUNDDOWN(N102*기본!$K$10/100,0),)</f>
        <v>0</v>
      </c>
      <c r="V102" s="19">
        <f>IF(기본!$B$7&gt;30,ROUNDDOWN(U102*기본!$K$11/100,0),)</f>
        <v>0</v>
      </c>
      <c r="W102" s="19">
        <f>IF(기본!$B$7&gt;30,ROUNDDOWN(N102*기본!$K$12/100,0),)</f>
        <v>0</v>
      </c>
      <c r="X102" s="19">
        <f>ROUNDDOWN((M102+N102+O102+P102)*기본!$K$16/100,0)</f>
        <v>0</v>
      </c>
      <c r="Y102" s="19">
        <f>ROUNDDOWN((N102+O102+Q102+X102)*기본!$K$17/100,0)-AD102</f>
        <v>0</v>
      </c>
      <c r="Z102" s="16">
        <f t="shared" si="29"/>
        <v>0</v>
      </c>
      <c r="AA102" s="16">
        <f t="shared" si="30"/>
        <v>0</v>
      </c>
      <c r="AB102" s="16">
        <f t="shared" si="31"/>
        <v>0</v>
      </c>
      <c r="AC102" s="17"/>
      <c r="AD102" s="10"/>
    </row>
    <row r="103" spans="1:30" s="8" customFormat="1" ht="18" customHeight="1">
      <c r="A103" s="7">
        <f t="shared" si="33"/>
        <v>0</v>
      </c>
      <c r="B103" s="12">
        <f t="shared" si="35"/>
        <v>0</v>
      </c>
      <c r="C103" s="12">
        <f t="shared" si="35"/>
        <v>0</v>
      </c>
      <c r="D103" s="12">
        <f t="shared" si="35"/>
        <v>0</v>
      </c>
      <c r="E103" s="12">
        <f t="shared" si="35"/>
        <v>0</v>
      </c>
      <c r="F103" s="12">
        <f t="shared" si="27"/>
        <v>0</v>
      </c>
      <c r="G103" s="12">
        <f>+'6-3표준조사(2)'!$V$311</f>
        <v>0</v>
      </c>
      <c r="H103" s="14">
        <f t="shared" si="34"/>
        <v>0</v>
      </c>
      <c r="I103" s="15">
        <f>IF('6-3표준조사(2)'!$R$79="모두베기",'6-3표준조사(2)'!$Y$311,)</f>
        <v>0</v>
      </c>
      <c r="J103" s="15">
        <f>IF('6-3표준조사(2)'!$R$79="줄베기",'6-3표준조사(2)'!$Y$311,)</f>
        <v>0</v>
      </c>
      <c r="K103" s="15">
        <f>IF('6-3표준조사(2)'!$R$79="둘레베기",'6-3표준조사(2)'!$Y$311,)</f>
        <v>0</v>
      </c>
      <c r="L103" s="15">
        <f>IF('6-3표준조사(2)'!$R$79="맹아제거",'6-3표준조사(2)'!$Y$311,)</f>
        <v>0</v>
      </c>
      <c r="M103" s="11">
        <f>ROUNDDOWN(H103*'5-2 내역'!$L$31,0)</f>
        <v>0</v>
      </c>
      <c r="N103" s="16">
        <f>ROUNDDOWN(H103*'5-2 내역'!$J$31,0)</f>
        <v>0</v>
      </c>
      <c r="O103" s="19">
        <f>ROUNDDOWN(N103*기본!$K$7/100,0)</f>
        <v>0</v>
      </c>
      <c r="P103" s="16">
        <f>ROUNDDOWN(H103*'5-2 내역'!$N$31,0)</f>
        <v>0</v>
      </c>
      <c r="Q103" s="16">
        <f t="shared" si="26"/>
        <v>0</v>
      </c>
      <c r="R103" s="18">
        <f>ROUNDDOWN((M103+N103)*기본!$K$13/100,0)</f>
        <v>0</v>
      </c>
      <c r="S103" s="19">
        <f>ROUNDDOWN((N103+O103)*기본!$K$9/100,0)</f>
        <v>0</v>
      </c>
      <c r="T103" s="19">
        <f>ROUNDDOWN((N103+O103)*기본!$K$8/100,0)</f>
        <v>0</v>
      </c>
      <c r="U103" s="19">
        <f>IF(기본!$B$7&gt;30,ROUNDDOWN(N103*기본!$K$10/100,0),)</f>
        <v>0</v>
      </c>
      <c r="V103" s="19">
        <f>IF(기본!$B$7&gt;30,ROUNDDOWN(U103*기본!$K$11/100,0),)</f>
        <v>0</v>
      </c>
      <c r="W103" s="19">
        <f>IF(기본!$B$7&gt;30,ROUNDDOWN(N103*기본!$K$12/100,0),)</f>
        <v>0</v>
      </c>
      <c r="X103" s="19">
        <f>ROUNDDOWN((M103+N103+O103+P103)*기본!$K$16/100,0)</f>
        <v>0</v>
      </c>
      <c r="Y103" s="19">
        <f>ROUNDDOWN((N103+O103+Q103+X103)*기본!$K$17/100,0)-AD103</f>
        <v>0</v>
      </c>
      <c r="Z103" s="16">
        <f t="shared" si="29"/>
        <v>0</v>
      </c>
      <c r="AA103" s="16">
        <f t="shared" si="30"/>
        <v>0</v>
      </c>
      <c r="AB103" s="16">
        <f t="shared" si="31"/>
        <v>0</v>
      </c>
      <c r="AC103" s="17"/>
      <c r="AD103" s="10"/>
    </row>
    <row r="104" spans="1:30" s="8" customFormat="1" ht="18" customHeight="1">
      <c r="A104" s="7">
        <f t="shared" si="33"/>
        <v>0</v>
      </c>
      <c r="B104" s="12">
        <f t="shared" si="35"/>
        <v>0</v>
      </c>
      <c r="C104" s="12">
        <f t="shared" si="35"/>
        <v>0</v>
      </c>
      <c r="D104" s="12">
        <f t="shared" si="35"/>
        <v>0</v>
      </c>
      <c r="E104" s="12">
        <f t="shared" si="35"/>
        <v>0</v>
      </c>
      <c r="F104" s="12">
        <f t="shared" si="27"/>
        <v>0</v>
      </c>
      <c r="G104" s="12">
        <f>+'6-3표준조사(2)'!$V$312</f>
        <v>0</v>
      </c>
      <c r="H104" s="14">
        <f t="shared" si="34"/>
        <v>0</v>
      </c>
      <c r="I104" s="15">
        <f>IF('6-3표준조사(2)'!$R$79="모두베기",'6-3표준조사(2)'!$Y$312,)</f>
        <v>0</v>
      </c>
      <c r="J104" s="15">
        <f>IF('6-3표준조사(2)'!$R$79="줄베기",'6-3표준조사(2)'!$Y$312,)</f>
        <v>0</v>
      </c>
      <c r="K104" s="15">
        <f>IF('6-3표준조사(2)'!$R$79="둘레베기",'6-3표준조사(2)'!$Y$312,)</f>
        <v>0</v>
      </c>
      <c r="L104" s="15">
        <f>IF('6-3표준조사(2)'!$R$79="맹아제거",'6-3표준조사(2)'!$Y$312,)</f>
        <v>0</v>
      </c>
      <c r="M104" s="11">
        <f>ROUNDDOWN(H104*'5-2 내역'!$L$31,0)</f>
        <v>0</v>
      </c>
      <c r="N104" s="16">
        <f>ROUNDDOWN(H104*'5-2 내역'!$J$31,0)</f>
        <v>0</v>
      </c>
      <c r="O104" s="19">
        <f>ROUNDDOWN(N104*기본!$K$7/100,0)</f>
        <v>0</v>
      </c>
      <c r="P104" s="16">
        <f>ROUNDDOWN(H104*'5-2 내역'!$N$31,0)</f>
        <v>0</v>
      </c>
      <c r="Q104" s="16">
        <f t="shared" si="26"/>
        <v>0</v>
      </c>
      <c r="R104" s="18">
        <f>ROUNDDOWN((M104+N104)*기본!$K$13/100,0)</f>
        <v>0</v>
      </c>
      <c r="S104" s="19">
        <f>ROUNDDOWN((N104+O104)*기본!$K$9/100,0)</f>
        <v>0</v>
      </c>
      <c r="T104" s="19">
        <f>ROUNDDOWN((N104+O104)*기본!$K$8/100,0)</f>
        <v>0</v>
      </c>
      <c r="U104" s="19">
        <f>IF(기본!$B$7&gt;30,ROUNDDOWN(N104*기본!$K$10/100,0),)</f>
        <v>0</v>
      </c>
      <c r="V104" s="19">
        <f>IF(기본!$B$7&gt;30,ROUNDDOWN(U104*기본!$K$11/100,0),)</f>
        <v>0</v>
      </c>
      <c r="W104" s="19">
        <f>IF(기본!$B$7&gt;30,ROUNDDOWN(N104*기본!$K$12/100,0),)</f>
        <v>0</v>
      </c>
      <c r="X104" s="19">
        <f>ROUNDDOWN((M104+N104+O104+P104)*기본!$K$16/100,0)</f>
        <v>0</v>
      </c>
      <c r="Y104" s="19">
        <f>ROUNDDOWN((N104+O104+Q104+X104)*기본!$K$17/100,0)-AD104</f>
        <v>0</v>
      </c>
      <c r="Z104" s="16">
        <f t="shared" si="29"/>
        <v>0</v>
      </c>
      <c r="AA104" s="16">
        <f t="shared" si="30"/>
        <v>0</v>
      </c>
      <c r="AB104" s="16">
        <f t="shared" si="31"/>
        <v>0</v>
      </c>
      <c r="AC104" s="17"/>
      <c r="AD104" s="10"/>
    </row>
    <row r="105" spans="1:30" s="8" customFormat="1" ht="18" customHeight="1">
      <c r="A105" s="7">
        <f t="shared" si="33"/>
        <v>0</v>
      </c>
      <c r="B105" s="12">
        <f t="shared" si="35"/>
        <v>0</v>
      </c>
      <c r="C105" s="12">
        <f t="shared" si="35"/>
        <v>0</v>
      </c>
      <c r="D105" s="12">
        <f t="shared" si="35"/>
        <v>0</v>
      </c>
      <c r="E105" s="12">
        <f t="shared" si="35"/>
        <v>0</v>
      </c>
      <c r="F105" s="12">
        <f t="shared" si="27"/>
        <v>0</v>
      </c>
      <c r="G105" s="12">
        <f>+'6-3표준조사(2)'!$V$313</f>
        <v>0</v>
      </c>
      <c r="H105" s="14">
        <f t="shared" si="34"/>
        <v>0</v>
      </c>
      <c r="I105" s="15">
        <f>IF('6-3표준조사(2)'!$R$79="모두베기",'6-3표준조사(2)'!$Y$313,)</f>
        <v>0</v>
      </c>
      <c r="J105" s="15">
        <f>IF('6-3표준조사(2)'!$R$79="줄베기",'6-3표준조사(2)'!$Y$313,)</f>
        <v>0</v>
      </c>
      <c r="K105" s="15">
        <f>IF('6-3표준조사(2)'!$R$79="둘레베기",'6-3표준조사(2)'!$Y$313,)</f>
        <v>0</v>
      </c>
      <c r="L105" s="15">
        <f>IF('6-3표준조사(2)'!$R$79="맹아제거",'6-3표준조사(2)'!$Y$313,)</f>
        <v>0</v>
      </c>
      <c r="M105" s="11">
        <f>ROUNDDOWN(H105*'5-2 내역'!$L$31,0)</f>
        <v>0</v>
      </c>
      <c r="N105" s="16">
        <f>ROUNDDOWN(H105*'5-2 내역'!$J$31,0)</f>
        <v>0</v>
      </c>
      <c r="O105" s="19">
        <f>ROUNDDOWN(N105*기본!$K$7/100,0)</f>
        <v>0</v>
      </c>
      <c r="P105" s="16">
        <f>ROUNDDOWN(H105*'5-2 내역'!$N$31,0)</f>
        <v>0</v>
      </c>
      <c r="Q105" s="16">
        <f t="shared" si="26"/>
        <v>0</v>
      </c>
      <c r="R105" s="18">
        <f>ROUNDDOWN((M105+N105)*기본!$K$13/100,0)</f>
        <v>0</v>
      </c>
      <c r="S105" s="19">
        <f>ROUNDDOWN((N105+O105)*기본!$K$9/100,0)</f>
        <v>0</v>
      </c>
      <c r="T105" s="19">
        <f>ROUNDDOWN((N105+O105)*기본!$K$8/100,0)</f>
        <v>0</v>
      </c>
      <c r="U105" s="19">
        <f>IF(기본!$B$7&gt;30,ROUNDDOWN(N105*기본!$K$10/100,0),)</f>
        <v>0</v>
      </c>
      <c r="V105" s="19">
        <f>IF(기본!$B$7&gt;30,ROUNDDOWN(U105*기본!$K$11/100,0),)</f>
        <v>0</v>
      </c>
      <c r="W105" s="19">
        <f>IF(기본!$B$7&gt;30,ROUNDDOWN(N105*기본!$K$12/100,0),)</f>
        <v>0</v>
      </c>
      <c r="X105" s="19">
        <f>ROUNDDOWN((M105+N105+O105+P105)*기본!$K$16/100,0)</f>
        <v>0</v>
      </c>
      <c r="Y105" s="19">
        <f>ROUNDDOWN((N105+O105+Q105+X105)*기본!$K$17/100,0)-AD105</f>
        <v>0</v>
      </c>
      <c r="Z105" s="16">
        <f t="shared" si="29"/>
        <v>0</v>
      </c>
      <c r="AA105" s="16">
        <f t="shared" si="30"/>
        <v>0</v>
      </c>
      <c r="AB105" s="16">
        <f t="shared" si="31"/>
        <v>0</v>
      </c>
      <c r="AC105" s="17"/>
      <c r="AD105" s="10"/>
    </row>
    <row r="106" spans="1:30" s="8" customFormat="1" ht="18" customHeight="1">
      <c r="A106" s="7">
        <f t="shared" si="33"/>
        <v>0</v>
      </c>
      <c r="B106" s="12">
        <f t="shared" si="35"/>
        <v>0</v>
      </c>
      <c r="C106" s="12">
        <f t="shared" si="35"/>
        <v>0</v>
      </c>
      <c r="D106" s="12">
        <f t="shared" si="35"/>
        <v>0</v>
      </c>
      <c r="E106" s="12">
        <f t="shared" si="35"/>
        <v>0</v>
      </c>
      <c r="F106" s="12">
        <f t="shared" si="27"/>
        <v>0</v>
      </c>
      <c r="G106" s="12">
        <f>+'6-3표준조사(2)'!$V$314</f>
        <v>0</v>
      </c>
      <c r="H106" s="14">
        <f t="shared" si="34"/>
        <v>0</v>
      </c>
      <c r="I106" s="15">
        <f>IF('6-3표준조사(2)'!$R$79="모두베기",'6-3표준조사(2)'!$Y$314,)</f>
        <v>0</v>
      </c>
      <c r="J106" s="15">
        <f>IF('6-3표준조사(2)'!$R$79="줄베기",'6-3표준조사(2)'!$Y$314,)</f>
        <v>0</v>
      </c>
      <c r="K106" s="15">
        <f>IF('6-3표준조사(2)'!$R$79="둘레베기",'6-3표준조사(2)'!$Y$314,)</f>
        <v>0</v>
      </c>
      <c r="L106" s="15">
        <f>IF('6-3표준조사(2)'!$R$79="맹아제거",'6-3표준조사(2)'!$Y$314,)</f>
        <v>0</v>
      </c>
      <c r="M106" s="11">
        <f>ROUNDDOWN(H106*'5-2 내역'!$L$31,0)</f>
        <v>0</v>
      </c>
      <c r="N106" s="16">
        <f>ROUNDDOWN(H106*'5-2 내역'!$J$31,0)</f>
        <v>0</v>
      </c>
      <c r="O106" s="19">
        <f>ROUNDDOWN(N106*기본!$K$7/100,0)</f>
        <v>0</v>
      </c>
      <c r="P106" s="16">
        <f>ROUNDDOWN(H106*'5-2 내역'!$N$31,0)</f>
        <v>0</v>
      </c>
      <c r="Q106" s="16">
        <f t="shared" si="26"/>
        <v>0</v>
      </c>
      <c r="R106" s="18">
        <f>ROUNDDOWN((M106+N106)*기본!$K$13/100,0)</f>
        <v>0</v>
      </c>
      <c r="S106" s="19">
        <f>ROUNDDOWN((N106+O106)*기본!$K$9/100,0)</f>
        <v>0</v>
      </c>
      <c r="T106" s="19">
        <f>ROUNDDOWN((N106+O106)*기본!$K$8/100,0)</f>
        <v>0</v>
      </c>
      <c r="U106" s="19">
        <f>IF(기본!$B$7&gt;30,ROUNDDOWN(N106*기본!$K$10/100,0),)</f>
        <v>0</v>
      </c>
      <c r="V106" s="19">
        <f>IF(기본!$B$7&gt;30,ROUNDDOWN(U106*기본!$K$11/100,0),)</f>
        <v>0</v>
      </c>
      <c r="W106" s="19">
        <f>IF(기본!$B$7&gt;30,ROUNDDOWN(N106*기본!$K$12/100,0),)</f>
        <v>0</v>
      </c>
      <c r="X106" s="19">
        <f>ROUNDDOWN((M106+N106+O106+P106)*기본!$K$16/100,0)</f>
        <v>0</v>
      </c>
      <c r="Y106" s="19">
        <f>ROUNDDOWN((N106+O106+Q106+X106)*기본!$K$17/100,0)-AD106</f>
        <v>0</v>
      </c>
      <c r="Z106" s="16">
        <f t="shared" si="29"/>
        <v>0</v>
      </c>
      <c r="AA106" s="16">
        <f t="shared" si="30"/>
        <v>0</v>
      </c>
      <c r="AB106" s="16">
        <f t="shared" si="31"/>
        <v>0</v>
      </c>
      <c r="AC106" s="17"/>
      <c r="AD106" s="10"/>
    </row>
    <row r="107" spans="1:30" s="8" customFormat="1" ht="18" customHeight="1">
      <c r="A107" s="7">
        <f t="shared" si="33"/>
        <v>0</v>
      </c>
      <c r="B107" s="12">
        <f t="shared" si="35"/>
        <v>0</v>
      </c>
      <c r="C107" s="12">
        <f t="shared" si="35"/>
        <v>0</v>
      </c>
      <c r="D107" s="12">
        <f t="shared" si="35"/>
        <v>0</v>
      </c>
      <c r="E107" s="12">
        <f t="shared" si="35"/>
        <v>0</v>
      </c>
      <c r="F107" s="12">
        <f t="shared" si="27"/>
        <v>0</v>
      </c>
      <c r="G107" s="12">
        <f>+'6-3표준조사(2)'!$V$315</f>
        <v>0</v>
      </c>
      <c r="H107" s="14">
        <f t="shared" si="34"/>
        <v>0</v>
      </c>
      <c r="I107" s="15">
        <f>IF('6-3표준조사(2)'!$R$79="모두베기",'6-3표준조사(2)'!$Y$315,)</f>
        <v>0</v>
      </c>
      <c r="J107" s="15">
        <f>IF('6-3표준조사(2)'!$R$79="줄베기",'6-3표준조사(2)'!$Y$315,)</f>
        <v>0</v>
      </c>
      <c r="K107" s="15">
        <f>IF('6-3표준조사(2)'!$R$79="둘레베기",'6-3표준조사(2)'!$Y$315,)</f>
        <v>0</v>
      </c>
      <c r="L107" s="15">
        <f>IF('6-3표준조사(2)'!$R$79="맹아제거",'6-3표준조사(2)'!$Y$315,)</f>
        <v>0</v>
      </c>
      <c r="M107" s="11">
        <f>ROUNDDOWN(H107*'5-2 내역'!$L$31,0)</f>
        <v>0</v>
      </c>
      <c r="N107" s="16">
        <f>ROUNDDOWN(H107*'5-2 내역'!$J$31,0)</f>
        <v>0</v>
      </c>
      <c r="O107" s="19">
        <f>ROUNDDOWN(N107*기본!$K$7/100,0)</f>
        <v>0</v>
      </c>
      <c r="P107" s="16">
        <f>ROUNDDOWN(H107*'5-2 내역'!$N$31,0)</f>
        <v>0</v>
      </c>
      <c r="Q107" s="16">
        <f t="shared" si="26"/>
        <v>0</v>
      </c>
      <c r="R107" s="18">
        <f>ROUNDDOWN((M107+N107)*기본!$K$13/100,0)</f>
        <v>0</v>
      </c>
      <c r="S107" s="19">
        <f>ROUNDDOWN((N107+O107)*기본!$K$9/100,0)</f>
        <v>0</v>
      </c>
      <c r="T107" s="19">
        <f>ROUNDDOWN((N107+O107)*기본!$K$8/100,0)</f>
        <v>0</v>
      </c>
      <c r="U107" s="19">
        <f>IF(기본!$B$7&gt;30,ROUNDDOWN(N107*기본!$K$10/100,0),)</f>
        <v>0</v>
      </c>
      <c r="V107" s="19">
        <f>IF(기본!$B$7&gt;30,ROUNDDOWN(U107*기본!$K$11/100,0),)</f>
        <v>0</v>
      </c>
      <c r="W107" s="19">
        <f>IF(기본!$B$7&gt;30,ROUNDDOWN(N107*기본!$K$12/100,0),)</f>
        <v>0</v>
      </c>
      <c r="X107" s="19">
        <f>ROUNDDOWN((M107+N107+O107+P107)*기본!$K$16/100,0)</f>
        <v>0</v>
      </c>
      <c r="Y107" s="19">
        <f>ROUNDDOWN((N107+O107+Q107+X107)*기본!$K$17/100,0)-AD107</f>
        <v>0</v>
      </c>
      <c r="Z107" s="16">
        <f t="shared" si="29"/>
        <v>0</v>
      </c>
      <c r="AA107" s="16">
        <f t="shared" si="30"/>
        <v>0</v>
      </c>
      <c r="AB107" s="16">
        <f t="shared" si="31"/>
        <v>0</v>
      </c>
      <c r="AC107" s="17"/>
      <c r="AD107" s="10"/>
    </row>
    <row r="108" spans="1:30" s="8" customFormat="1" ht="18" customHeight="1">
      <c r="A108" s="7">
        <f t="shared" si="33"/>
        <v>0</v>
      </c>
      <c r="B108" s="12">
        <f t="shared" si="35"/>
        <v>0</v>
      </c>
      <c r="C108" s="12">
        <f t="shared" si="35"/>
        <v>0</v>
      </c>
      <c r="D108" s="12">
        <f t="shared" si="35"/>
        <v>0</v>
      </c>
      <c r="E108" s="12">
        <f t="shared" si="35"/>
        <v>0</v>
      </c>
      <c r="F108" s="12">
        <f t="shared" si="27"/>
        <v>0</v>
      </c>
      <c r="G108" s="12">
        <f>+'6-3표준조사(2)'!$V$316</f>
        <v>0</v>
      </c>
      <c r="H108" s="14">
        <f t="shared" si="34"/>
        <v>0</v>
      </c>
      <c r="I108" s="15">
        <f>IF('6-3표준조사(2)'!$R$79="모두베기",'6-3표준조사(2)'!$Y$316,)</f>
        <v>0</v>
      </c>
      <c r="J108" s="15">
        <f>IF('6-3표준조사(2)'!$R$79="줄베기",'6-3표준조사(2)'!$Y$316,)</f>
        <v>0</v>
      </c>
      <c r="K108" s="15">
        <f>IF('6-3표준조사(2)'!$R$79="둘레베기",'6-3표준조사(2)'!$Y$316,)</f>
        <v>0</v>
      </c>
      <c r="L108" s="15">
        <f>IF('6-3표준조사(2)'!$R$79="맹아제거",'6-3표준조사(2)'!$Y$316,)</f>
        <v>0</v>
      </c>
      <c r="M108" s="11">
        <f>ROUNDDOWN(H108*'5-2 내역'!$L$31,0)</f>
        <v>0</v>
      </c>
      <c r="N108" s="16">
        <f>ROUNDDOWN(H108*'5-2 내역'!$J$31,0)</f>
        <v>0</v>
      </c>
      <c r="O108" s="19">
        <f>ROUNDDOWN(N108*기본!$K$7/100,0)</f>
        <v>0</v>
      </c>
      <c r="P108" s="16">
        <f>ROUNDDOWN(H108*'5-2 내역'!$N$31,0)</f>
        <v>0</v>
      </c>
      <c r="Q108" s="16">
        <f t="shared" si="26"/>
        <v>0</v>
      </c>
      <c r="R108" s="18">
        <f>ROUNDDOWN((M108+N108)*기본!$K$13/100,0)</f>
        <v>0</v>
      </c>
      <c r="S108" s="19">
        <f>ROUNDDOWN((N108+O108)*기본!$K$9/100,0)</f>
        <v>0</v>
      </c>
      <c r="T108" s="19">
        <f>ROUNDDOWN((N108+O108)*기본!$K$8/100,0)</f>
        <v>0</v>
      </c>
      <c r="U108" s="19">
        <f>IF(기본!$B$7&gt;30,ROUNDDOWN(N108*기본!$K$10/100,0),)</f>
        <v>0</v>
      </c>
      <c r="V108" s="19">
        <f>IF(기본!$B$7&gt;30,ROUNDDOWN(U108*기본!$K$11/100,0),)</f>
        <v>0</v>
      </c>
      <c r="W108" s="19">
        <f>IF(기본!$B$7&gt;30,ROUNDDOWN(N108*기본!$K$12/100,0),)</f>
        <v>0</v>
      </c>
      <c r="X108" s="19">
        <f>ROUNDDOWN((M108+N108+O108+P108)*기본!$K$16/100,0)</f>
        <v>0</v>
      </c>
      <c r="Y108" s="19">
        <f>ROUNDDOWN((N108+O108+Q108+X108)*기본!$K$17/100,0)-AD108</f>
        <v>0</v>
      </c>
      <c r="Z108" s="16">
        <f t="shared" si="29"/>
        <v>0</v>
      </c>
      <c r="AA108" s="16">
        <f t="shared" si="30"/>
        <v>0</v>
      </c>
      <c r="AB108" s="16">
        <f t="shared" si="31"/>
        <v>0</v>
      </c>
      <c r="AC108" s="17"/>
      <c r="AD108" s="10"/>
    </row>
    <row r="109" spans="1:30" s="145" customFormat="1" ht="18" customHeight="1">
      <c r="A109" s="151">
        <f t="shared" si="33"/>
        <v>1</v>
      </c>
      <c r="B109" s="161" t="str">
        <f>+'6-3표준조사(2)'!$K$379</f>
        <v>66-0</v>
      </c>
      <c r="C109" s="161" t="str">
        <f>+'6-3표준조사(2)'!$L$379</f>
        <v>14-3</v>
      </c>
      <c r="D109" s="161" t="str">
        <f>+'6-3표준조사(2)'!$M$379</f>
        <v>단양</v>
      </c>
      <c r="E109" s="161" t="str">
        <f>+'6-3표준조사(2)'!$N$379</f>
        <v>영춘</v>
      </c>
      <c r="F109" s="161" t="str">
        <f>+'6-3표준조사(2)'!$O$379</f>
        <v>상</v>
      </c>
      <c r="G109" s="161" t="str">
        <f>+'6-3표준조사(2)'!$V$384</f>
        <v>산40-1</v>
      </c>
      <c r="H109" s="162">
        <f t="shared" si="34"/>
        <v>0.9</v>
      </c>
      <c r="I109" s="163">
        <f>IF('6-3표준조사(2)'!$R$79="모두베기",'6-3표준조사(2)'!$Y$384,)</f>
        <v>0.9</v>
      </c>
      <c r="J109" s="163">
        <f>IF('6-3표준조사(2)'!$R$79="줄베기",'6-3표준조사(2)'!$Y$384,)</f>
        <v>0</v>
      </c>
      <c r="K109" s="163">
        <f>IF('6-3표준조사(2)'!$R$79="둘레베기",'6-3표준조사(2)'!$Y$384,)</f>
        <v>0</v>
      </c>
      <c r="L109" s="163">
        <f>IF('6-3표준조사(2)'!$R$79="맹아제거",'6-3표준조사(2)'!$Y$384,)</f>
        <v>0</v>
      </c>
      <c r="M109" s="164">
        <f>ROUNDDOWN(H109*'5-2 내역'!$L$33,0)</f>
        <v>42570</v>
      </c>
      <c r="N109" s="165">
        <f>ROUNDDOWN(H109*'5-2 내역'!$J$33,0)</f>
        <v>1068426</v>
      </c>
      <c r="O109" s="158">
        <f>ROUNDDOWN(N109*기본!$K$7/100,0)</f>
        <v>196590</v>
      </c>
      <c r="P109" s="165">
        <f>ROUNDDOWN(H109*'5-2 내역'!$N$33,0)</f>
        <v>23058</v>
      </c>
      <c r="Q109" s="165">
        <f t="shared" si="26"/>
        <v>205878</v>
      </c>
      <c r="R109" s="157">
        <f>ROUNDDOWN((M109+N109)*기본!$K$13/100,0)</f>
        <v>22997</v>
      </c>
      <c r="S109" s="158">
        <f>ROUNDDOWN((N109+O109)*기본!$K$9/100,0)</f>
        <v>14547</v>
      </c>
      <c r="T109" s="158">
        <f>ROUNDDOWN((N109+O109)*기본!$K$8/100,0)</f>
        <v>74129</v>
      </c>
      <c r="U109" s="158">
        <f>IF(기본!$B$7&gt;30,ROUNDDOWN(N109*기본!$K$10/100,0),)</f>
        <v>38409</v>
      </c>
      <c r="V109" s="158">
        <f>IF(기본!$B$7&gt;30,ROUNDDOWN(U109*기본!$K$11/100,0),)</f>
        <v>5046</v>
      </c>
      <c r="W109" s="158">
        <f>IF(기본!$B$7&gt;30,ROUNDDOWN(N109*기본!$K$12/100,0),)</f>
        <v>50750</v>
      </c>
      <c r="X109" s="158">
        <f>ROUNDDOWN((M109+N109+O109+P109)*기본!$K$16/100,0)</f>
        <v>106451</v>
      </c>
      <c r="Y109" s="158">
        <f>ROUNDDOWN((N109+O109+Q109+X109)*기본!$K$17/100,0)-AD109</f>
        <v>236601</v>
      </c>
      <c r="Z109" s="165">
        <f t="shared" si="29"/>
        <v>1879574</v>
      </c>
      <c r="AA109" s="165">
        <f t="shared" si="30"/>
        <v>187957</v>
      </c>
      <c r="AB109" s="165">
        <f t="shared" si="31"/>
        <v>2067531</v>
      </c>
      <c r="AC109" s="166"/>
      <c r="AD109" s="147"/>
    </row>
    <row r="110" spans="1:30" s="8" customFormat="1" ht="18" customHeight="1">
      <c r="A110" s="7">
        <f t="shared" si="33"/>
        <v>0</v>
      </c>
      <c r="B110" s="12">
        <f t="shared" ref="B110:E116" si="36">IF($A110&gt;0,B109,)</f>
        <v>0</v>
      </c>
      <c r="C110" s="12">
        <f t="shared" si="36"/>
        <v>0</v>
      </c>
      <c r="D110" s="12">
        <f t="shared" si="36"/>
        <v>0</v>
      </c>
      <c r="E110" s="12">
        <f t="shared" si="36"/>
        <v>0</v>
      </c>
      <c r="F110" s="12">
        <f t="shared" si="27"/>
        <v>0</v>
      </c>
      <c r="G110" s="12">
        <f>+'6-3표준조사(2)'!$V$385</f>
        <v>0</v>
      </c>
      <c r="H110" s="14">
        <f t="shared" si="34"/>
        <v>0</v>
      </c>
      <c r="I110" s="15">
        <f>IF('6-3표준조사(2)'!$R$79="모두베기",'6-3표준조사(2)'!$Y$385,)</f>
        <v>0</v>
      </c>
      <c r="J110" s="15">
        <f>IF('6-3표준조사(2)'!$R$79="줄베기",'6-3표준조사(2)'!$Y$385,)</f>
        <v>0</v>
      </c>
      <c r="K110" s="15">
        <f>IF('6-3표준조사(2)'!$R$79="둘레베기",'6-3표준조사(2)'!$Y$385,)</f>
        <v>0</v>
      </c>
      <c r="L110" s="15">
        <f>IF('6-3표준조사(2)'!$R$79="맹아제거",'6-3표준조사(2)'!$Y$385,)</f>
        <v>0</v>
      </c>
      <c r="M110" s="11">
        <f>ROUNDDOWN(H110*'5-2 내역'!$L$33,0)</f>
        <v>0</v>
      </c>
      <c r="N110" s="16">
        <f>ROUNDDOWN(H110*'5-2 내역'!$J$33,0)</f>
        <v>0</v>
      </c>
      <c r="O110" s="19">
        <f>ROUNDDOWN(N110*기본!$K$7/100,0)</f>
        <v>0</v>
      </c>
      <c r="P110" s="16">
        <f>ROUNDDOWN(H110*'5-2 내역'!$N$33,0)</f>
        <v>0</v>
      </c>
      <c r="Q110" s="16">
        <f t="shared" si="26"/>
        <v>0</v>
      </c>
      <c r="R110" s="18">
        <f>ROUNDDOWN((M110+N110)*기본!$K$13/100,0)</f>
        <v>0</v>
      </c>
      <c r="S110" s="19">
        <f>ROUNDDOWN((N110+O110)*기본!$K$9/100,0)</f>
        <v>0</v>
      </c>
      <c r="T110" s="19">
        <f>ROUNDDOWN((N110+O110)*기본!$K$8/100,0)</f>
        <v>0</v>
      </c>
      <c r="U110" s="19">
        <f>IF(기본!$B$7&gt;30,ROUNDDOWN(N110*기본!$K$10/100,0),)</f>
        <v>0</v>
      </c>
      <c r="V110" s="19">
        <f>IF(기본!$B$7&gt;30,ROUNDDOWN(U110*기본!$K$11/100,0),)</f>
        <v>0</v>
      </c>
      <c r="W110" s="19">
        <f>IF(기본!$B$7&gt;30,ROUNDDOWN(N110*기본!$K$12/100,0),)</f>
        <v>0</v>
      </c>
      <c r="X110" s="19">
        <f>ROUNDDOWN((M110+N110+O110+P110)*기본!$K$16/100,0)</f>
        <v>0</v>
      </c>
      <c r="Y110" s="19">
        <f>ROUNDDOWN((N110+O110+Q110+X110)*기본!$K$17/100,0)-AD110</f>
        <v>0</v>
      </c>
      <c r="Z110" s="16">
        <f t="shared" si="29"/>
        <v>0</v>
      </c>
      <c r="AA110" s="16">
        <f t="shared" si="30"/>
        <v>0</v>
      </c>
      <c r="AB110" s="16">
        <f t="shared" si="31"/>
        <v>0</v>
      </c>
      <c r="AC110" s="17"/>
      <c r="AD110" s="10"/>
    </row>
    <row r="111" spans="1:30" s="8" customFormat="1" ht="18" customHeight="1">
      <c r="A111" s="7">
        <f t="shared" si="33"/>
        <v>0</v>
      </c>
      <c r="B111" s="12">
        <f t="shared" si="36"/>
        <v>0</v>
      </c>
      <c r="C111" s="12">
        <f t="shared" si="36"/>
        <v>0</v>
      </c>
      <c r="D111" s="12">
        <f t="shared" si="36"/>
        <v>0</v>
      </c>
      <c r="E111" s="12">
        <f t="shared" si="36"/>
        <v>0</v>
      </c>
      <c r="F111" s="12">
        <f t="shared" si="27"/>
        <v>0</v>
      </c>
      <c r="G111" s="12">
        <f>+'6-3표준조사(2)'!$V$386</f>
        <v>0</v>
      </c>
      <c r="H111" s="14">
        <f t="shared" si="34"/>
        <v>0</v>
      </c>
      <c r="I111" s="15">
        <f>IF('6-3표준조사(2)'!$R$79="모두베기",'6-3표준조사(2)'!$Y$386,)</f>
        <v>0</v>
      </c>
      <c r="J111" s="15">
        <f>IF('6-3표준조사(2)'!$R$79="줄베기",'6-3표준조사(2)'!$Y$386,)</f>
        <v>0</v>
      </c>
      <c r="K111" s="15">
        <f>IF('6-3표준조사(2)'!$R$79="둘레베기",'6-3표준조사(2)'!$Y$386,)</f>
        <v>0</v>
      </c>
      <c r="L111" s="15">
        <f>IF('6-3표준조사(2)'!$R$79="맹아제거",'6-3표준조사(2)'!$Y$386,)</f>
        <v>0</v>
      </c>
      <c r="M111" s="11">
        <f>ROUNDDOWN(H111*'5-2 내역'!$L$33,0)</f>
        <v>0</v>
      </c>
      <c r="N111" s="16">
        <f>ROUNDDOWN(H111*'5-2 내역'!$J$33,0)</f>
        <v>0</v>
      </c>
      <c r="O111" s="19">
        <f>ROUNDDOWN(N111*기본!$K$7/100,0)</f>
        <v>0</v>
      </c>
      <c r="P111" s="16">
        <f>ROUNDDOWN(H111*'5-2 내역'!$N$33,0)</f>
        <v>0</v>
      </c>
      <c r="Q111" s="16">
        <f t="shared" si="26"/>
        <v>0</v>
      </c>
      <c r="R111" s="18">
        <f>ROUNDDOWN((M111+N111)*기본!$K$13/100,0)</f>
        <v>0</v>
      </c>
      <c r="S111" s="19">
        <f>ROUNDDOWN((N111+O111)*기본!$K$9/100,0)</f>
        <v>0</v>
      </c>
      <c r="T111" s="19">
        <f>ROUNDDOWN((N111+O111)*기본!$K$8/100,0)</f>
        <v>0</v>
      </c>
      <c r="U111" s="19">
        <f>IF(기본!$B$7&gt;30,ROUNDDOWN(N111*기본!$K$10/100,0),)</f>
        <v>0</v>
      </c>
      <c r="V111" s="19">
        <f>IF(기본!$B$7&gt;30,ROUNDDOWN(U111*기본!$K$11/100,0),)</f>
        <v>0</v>
      </c>
      <c r="W111" s="19">
        <f>IF(기본!$B$7&gt;30,ROUNDDOWN(N111*기본!$K$12/100,0),)</f>
        <v>0</v>
      </c>
      <c r="X111" s="19">
        <f>ROUNDDOWN((M111+N111+O111+P111)*기본!$K$16/100,0)</f>
        <v>0</v>
      </c>
      <c r="Y111" s="19">
        <f>ROUNDDOWN((N111+O111+Q111+X111)*기본!$K$17/100,0)-AD111</f>
        <v>0</v>
      </c>
      <c r="Z111" s="16">
        <f t="shared" si="29"/>
        <v>0</v>
      </c>
      <c r="AA111" s="16">
        <f t="shared" si="30"/>
        <v>0</v>
      </c>
      <c r="AB111" s="16">
        <f t="shared" si="31"/>
        <v>0</v>
      </c>
      <c r="AC111" s="17"/>
      <c r="AD111" s="10"/>
    </row>
    <row r="112" spans="1:30" s="8" customFormat="1" ht="18" customHeight="1">
      <c r="A112" s="7">
        <f t="shared" si="33"/>
        <v>0</v>
      </c>
      <c r="B112" s="12">
        <f t="shared" si="36"/>
        <v>0</v>
      </c>
      <c r="C112" s="12">
        <f t="shared" si="36"/>
        <v>0</v>
      </c>
      <c r="D112" s="12">
        <f t="shared" si="36"/>
        <v>0</v>
      </c>
      <c r="E112" s="12">
        <f t="shared" si="36"/>
        <v>0</v>
      </c>
      <c r="F112" s="12">
        <f t="shared" si="27"/>
        <v>0</v>
      </c>
      <c r="G112" s="12">
        <f>+'6-3표준조사(2)'!$V$387</f>
        <v>0</v>
      </c>
      <c r="H112" s="14">
        <f t="shared" si="34"/>
        <v>0</v>
      </c>
      <c r="I112" s="15">
        <f>IF('6-3표준조사(2)'!$R$79="모두베기",'6-3표준조사(2)'!$Y$387,)</f>
        <v>0</v>
      </c>
      <c r="J112" s="15">
        <f>IF('6-3표준조사(2)'!$R$79="줄베기",'6-3표준조사(2)'!$Y$387,)</f>
        <v>0</v>
      </c>
      <c r="K112" s="15">
        <f>IF('6-3표준조사(2)'!$R$79="둘레베기",'6-3표준조사(2)'!$Y$387,)</f>
        <v>0</v>
      </c>
      <c r="L112" s="15">
        <f>IF('6-3표준조사(2)'!$R$79="맹아제거",'6-3표준조사(2)'!$Y$387,)</f>
        <v>0</v>
      </c>
      <c r="M112" s="11">
        <f>ROUNDDOWN(H112*'5-2 내역'!$L$33,0)</f>
        <v>0</v>
      </c>
      <c r="N112" s="16">
        <f>ROUNDDOWN(H112*'5-2 내역'!$J$33,0)</f>
        <v>0</v>
      </c>
      <c r="O112" s="19">
        <f>ROUNDDOWN(N112*기본!$K$7/100,0)</f>
        <v>0</v>
      </c>
      <c r="P112" s="16">
        <f>ROUNDDOWN(H112*'5-2 내역'!$N$33,0)</f>
        <v>0</v>
      </c>
      <c r="Q112" s="16">
        <f t="shared" si="26"/>
        <v>0</v>
      </c>
      <c r="R112" s="18">
        <f>ROUNDDOWN((M112+N112)*기본!$K$13/100,0)</f>
        <v>0</v>
      </c>
      <c r="S112" s="19">
        <f>ROUNDDOWN((N112+O112)*기본!$K$9/100,0)</f>
        <v>0</v>
      </c>
      <c r="T112" s="19">
        <f>ROUNDDOWN((N112+O112)*기본!$K$8/100,0)</f>
        <v>0</v>
      </c>
      <c r="U112" s="19">
        <f>IF(기본!$B$7&gt;30,ROUNDDOWN(N112*기본!$K$10/100,0),)</f>
        <v>0</v>
      </c>
      <c r="V112" s="19">
        <f>IF(기본!$B$7&gt;30,ROUNDDOWN(U112*기본!$K$11/100,0),)</f>
        <v>0</v>
      </c>
      <c r="W112" s="19">
        <f>IF(기본!$B$7&gt;30,ROUNDDOWN(N112*기본!$K$12/100,0),)</f>
        <v>0</v>
      </c>
      <c r="X112" s="19">
        <f>ROUNDDOWN((M112+N112+O112+P112)*기본!$K$16/100,0)</f>
        <v>0</v>
      </c>
      <c r="Y112" s="19">
        <f>ROUNDDOWN((N112+O112+Q112+X112)*기본!$K$17/100,0)-AD112</f>
        <v>0</v>
      </c>
      <c r="Z112" s="16">
        <f t="shared" si="29"/>
        <v>0</v>
      </c>
      <c r="AA112" s="16">
        <f t="shared" si="30"/>
        <v>0</v>
      </c>
      <c r="AB112" s="16">
        <f t="shared" si="31"/>
        <v>0</v>
      </c>
      <c r="AC112" s="17"/>
      <c r="AD112" s="10"/>
    </row>
    <row r="113" spans="1:30" s="8" customFormat="1" ht="18" customHeight="1">
      <c r="A113" s="7">
        <f t="shared" si="33"/>
        <v>0</v>
      </c>
      <c r="B113" s="12">
        <f t="shared" si="36"/>
        <v>0</v>
      </c>
      <c r="C113" s="12">
        <f t="shared" si="36"/>
        <v>0</v>
      </c>
      <c r="D113" s="12">
        <f t="shared" si="36"/>
        <v>0</v>
      </c>
      <c r="E113" s="12">
        <f t="shared" si="36"/>
        <v>0</v>
      </c>
      <c r="F113" s="12">
        <f t="shared" si="27"/>
        <v>0</v>
      </c>
      <c r="G113" s="12">
        <f>+'6-3표준조사(2)'!$V$388</f>
        <v>0</v>
      </c>
      <c r="H113" s="14">
        <f t="shared" si="34"/>
        <v>0</v>
      </c>
      <c r="I113" s="15">
        <f>IF('6-3표준조사(2)'!$R$79="모두베기",'6-3표준조사(2)'!$Y$388,)</f>
        <v>0</v>
      </c>
      <c r="J113" s="15">
        <f>IF('6-3표준조사(2)'!$R$79="줄베기",'6-3표준조사(2)'!$Y$388,)</f>
        <v>0</v>
      </c>
      <c r="K113" s="15">
        <f>IF('6-3표준조사(2)'!$R$79="둘레베기",'6-3표준조사(2)'!$Y$388,)</f>
        <v>0</v>
      </c>
      <c r="L113" s="15">
        <f>IF('6-3표준조사(2)'!$R$79="맹아제거",'6-3표준조사(2)'!$Y$388,)</f>
        <v>0</v>
      </c>
      <c r="M113" s="11">
        <f>ROUNDDOWN(H113*'5-2 내역'!$L$33,0)</f>
        <v>0</v>
      </c>
      <c r="N113" s="16">
        <f>ROUNDDOWN(H113*'5-2 내역'!$J$33,0)</f>
        <v>0</v>
      </c>
      <c r="O113" s="19">
        <f>ROUNDDOWN(N113*기본!$K$7/100,0)</f>
        <v>0</v>
      </c>
      <c r="P113" s="16">
        <f>ROUNDDOWN(H113*'5-2 내역'!$N$33,0)</f>
        <v>0</v>
      </c>
      <c r="Q113" s="16">
        <f t="shared" si="26"/>
        <v>0</v>
      </c>
      <c r="R113" s="18">
        <f>ROUNDDOWN((M113+N113)*기본!$K$13/100,0)</f>
        <v>0</v>
      </c>
      <c r="S113" s="19">
        <f>ROUNDDOWN((N113+O113)*기본!$K$9/100,0)</f>
        <v>0</v>
      </c>
      <c r="T113" s="19">
        <f>ROUNDDOWN((N113+O113)*기본!$K$8/100,0)</f>
        <v>0</v>
      </c>
      <c r="U113" s="19">
        <f>IF(기본!$B$7&gt;30,ROUNDDOWN(N113*기본!$K$10/100,0),)</f>
        <v>0</v>
      </c>
      <c r="V113" s="19">
        <f>IF(기본!$B$7&gt;30,ROUNDDOWN(U113*기본!$K$11/100,0),)</f>
        <v>0</v>
      </c>
      <c r="W113" s="19">
        <f>IF(기본!$B$7&gt;30,ROUNDDOWN(N113*기본!$K$12/100,0),)</f>
        <v>0</v>
      </c>
      <c r="X113" s="19">
        <f>ROUNDDOWN((M113+N113+O113+P113)*기본!$K$16/100,0)</f>
        <v>0</v>
      </c>
      <c r="Y113" s="19">
        <f>ROUNDDOWN((N113+O113+Q113+X113)*기본!$K$17/100,0)-AD113</f>
        <v>0</v>
      </c>
      <c r="Z113" s="16">
        <f t="shared" si="29"/>
        <v>0</v>
      </c>
      <c r="AA113" s="16">
        <f t="shared" si="30"/>
        <v>0</v>
      </c>
      <c r="AB113" s="16">
        <f t="shared" si="31"/>
        <v>0</v>
      </c>
      <c r="AC113" s="17"/>
      <c r="AD113" s="10"/>
    </row>
    <row r="114" spans="1:30" s="8" customFormat="1" ht="18" customHeight="1">
      <c r="A114" s="7">
        <f t="shared" si="33"/>
        <v>0</v>
      </c>
      <c r="B114" s="12">
        <f t="shared" si="36"/>
        <v>0</v>
      </c>
      <c r="C114" s="12">
        <f t="shared" si="36"/>
        <v>0</v>
      </c>
      <c r="D114" s="12">
        <f t="shared" si="36"/>
        <v>0</v>
      </c>
      <c r="E114" s="12">
        <f t="shared" si="36"/>
        <v>0</v>
      </c>
      <c r="F114" s="12">
        <f t="shared" si="27"/>
        <v>0</v>
      </c>
      <c r="G114" s="12">
        <f>+'6-3표준조사(2)'!$V$389</f>
        <v>0</v>
      </c>
      <c r="H114" s="14">
        <f t="shared" si="34"/>
        <v>0</v>
      </c>
      <c r="I114" s="15">
        <f>IF('6-3표준조사(2)'!$R$79="모두베기",'6-3표준조사(2)'!$Y$389,)</f>
        <v>0</v>
      </c>
      <c r="J114" s="15">
        <f>IF('6-3표준조사(2)'!$R$79="줄베기",'6-3표준조사(2)'!$Y$389,)</f>
        <v>0</v>
      </c>
      <c r="K114" s="15">
        <f>IF('6-3표준조사(2)'!$R$79="둘레베기",'6-3표준조사(2)'!$Y$389,)</f>
        <v>0</v>
      </c>
      <c r="L114" s="15">
        <f>IF('6-3표준조사(2)'!$R$79="맹아제거",'6-3표준조사(2)'!$Y$389,)</f>
        <v>0</v>
      </c>
      <c r="M114" s="11">
        <f>ROUNDDOWN(H114*'5-2 내역'!$L$33,0)</f>
        <v>0</v>
      </c>
      <c r="N114" s="16">
        <f>ROUNDDOWN(H114*'5-2 내역'!$J$33,0)</f>
        <v>0</v>
      </c>
      <c r="O114" s="19">
        <f>ROUNDDOWN(N114*기본!$K$7/100,0)</f>
        <v>0</v>
      </c>
      <c r="P114" s="16">
        <f>ROUNDDOWN(H114*'5-2 내역'!$N$33,0)</f>
        <v>0</v>
      </c>
      <c r="Q114" s="16">
        <f t="shared" si="26"/>
        <v>0</v>
      </c>
      <c r="R114" s="18">
        <f>ROUNDDOWN((M114+N114)*기본!$K$13/100,0)</f>
        <v>0</v>
      </c>
      <c r="S114" s="19">
        <f>ROUNDDOWN((N114+O114)*기본!$K$9/100,0)</f>
        <v>0</v>
      </c>
      <c r="T114" s="19">
        <f>ROUNDDOWN((N114+O114)*기본!$K$8/100,0)</f>
        <v>0</v>
      </c>
      <c r="U114" s="19">
        <f>IF(기본!$B$7&gt;30,ROUNDDOWN(N114*기본!$K$10/100,0),)</f>
        <v>0</v>
      </c>
      <c r="V114" s="19">
        <f>IF(기본!$B$7&gt;30,ROUNDDOWN(U114*기본!$K$11/100,0),)</f>
        <v>0</v>
      </c>
      <c r="W114" s="19">
        <f>IF(기본!$B$7&gt;30,ROUNDDOWN(N114*기본!$K$12/100,0),)</f>
        <v>0</v>
      </c>
      <c r="X114" s="19">
        <f>ROUNDDOWN((M114+N114+O114+P114)*기본!$K$16/100,0)</f>
        <v>0</v>
      </c>
      <c r="Y114" s="19">
        <f>ROUNDDOWN((N114+O114+Q114+X114)*기본!$K$17/100,0)-AD114</f>
        <v>0</v>
      </c>
      <c r="Z114" s="16">
        <f t="shared" si="29"/>
        <v>0</v>
      </c>
      <c r="AA114" s="16">
        <f t="shared" si="30"/>
        <v>0</v>
      </c>
      <c r="AB114" s="16">
        <f t="shared" si="31"/>
        <v>0</v>
      </c>
      <c r="AC114" s="17"/>
      <c r="AD114" s="10"/>
    </row>
    <row r="115" spans="1:30" s="8" customFormat="1" ht="18" customHeight="1">
      <c r="A115" s="7">
        <f t="shared" si="33"/>
        <v>0</v>
      </c>
      <c r="B115" s="12">
        <f t="shared" si="36"/>
        <v>0</v>
      </c>
      <c r="C115" s="12">
        <f t="shared" si="36"/>
        <v>0</v>
      </c>
      <c r="D115" s="12">
        <f t="shared" si="36"/>
        <v>0</v>
      </c>
      <c r="E115" s="12">
        <f t="shared" si="36"/>
        <v>0</v>
      </c>
      <c r="F115" s="12">
        <f t="shared" si="27"/>
        <v>0</v>
      </c>
      <c r="G115" s="12">
        <f>+'6-3표준조사(2)'!$V$390</f>
        <v>0</v>
      </c>
      <c r="H115" s="14">
        <f t="shared" si="34"/>
        <v>0</v>
      </c>
      <c r="I115" s="15">
        <f>IF('6-3표준조사(2)'!$R$79="모두베기",'6-3표준조사(2)'!$Y$390,)</f>
        <v>0</v>
      </c>
      <c r="J115" s="15">
        <f>IF('6-3표준조사(2)'!$R$79="줄베기",'6-3표준조사(2)'!$Y$390,)</f>
        <v>0</v>
      </c>
      <c r="K115" s="15">
        <f>IF('6-3표준조사(2)'!$R$79="둘레베기",'6-3표준조사(2)'!$Y$390,)</f>
        <v>0</v>
      </c>
      <c r="L115" s="15">
        <f>IF('6-3표준조사(2)'!$R$79="맹아제거",'6-3표준조사(2)'!$Y$390,)</f>
        <v>0</v>
      </c>
      <c r="M115" s="11">
        <f>ROUNDDOWN(H115*'5-2 내역'!$L$33,0)</f>
        <v>0</v>
      </c>
      <c r="N115" s="16">
        <f>ROUNDDOWN(H115*'5-2 내역'!$J$33,0)</f>
        <v>0</v>
      </c>
      <c r="O115" s="19">
        <f>ROUNDDOWN(N115*기본!$K$7/100,0)</f>
        <v>0</v>
      </c>
      <c r="P115" s="16">
        <f>ROUNDDOWN(H115*'5-2 내역'!$N$33,0)</f>
        <v>0</v>
      </c>
      <c r="Q115" s="16">
        <f t="shared" si="26"/>
        <v>0</v>
      </c>
      <c r="R115" s="18">
        <f>ROUNDDOWN((M115+N115)*기본!$K$13/100,0)</f>
        <v>0</v>
      </c>
      <c r="S115" s="19">
        <f>ROUNDDOWN((N115+O115)*기본!$K$9/100,0)</f>
        <v>0</v>
      </c>
      <c r="T115" s="19">
        <f>ROUNDDOWN((N115+O115)*기본!$K$8/100,0)</f>
        <v>0</v>
      </c>
      <c r="U115" s="19">
        <f>IF(기본!$B$7&gt;30,ROUNDDOWN(N115*기본!$K$10/100,0),)</f>
        <v>0</v>
      </c>
      <c r="V115" s="19">
        <f>IF(기본!$B$7&gt;30,ROUNDDOWN(U115*기본!$K$11/100,0),)</f>
        <v>0</v>
      </c>
      <c r="W115" s="19">
        <f>IF(기본!$B$7&gt;30,ROUNDDOWN(N115*기본!$K$12/100,0),)</f>
        <v>0</v>
      </c>
      <c r="X115" s="19">
        <f>ROUNDDOWN((M115+N115+O115+P115)*기본!$K$16/100,0)</f>
        <v>0</v>
      </c>
      <c r="Y115" s="19">
        <f>ROUNDDOWN((N115+O115+Q115+X115)*기본!$K$17/100,0)-AD115</f>
        <v>0</v>
      </c>
      <c r="Z115" s="16">
        <f t="shared" si="29"/>
        <v>0</v>
      </c>
      <c r="AA115" s="16">
        <f t="shared" si="30"/>
        <v>0</v>
      </c>
      <c r="AB115" s="16">
        <f t="shared" si="31"/>
        <v>0</v>
      </c>
      <c r="AC115" s="17"/>
      <c r="AD115" s="10"/>
    </row>
    <row r="116" spans="1:30" s="8" customFormat="1" ht="18" customHeight="1">
      <c r="A116" s="7">
        <f t="shared" si="33"/>
        <v>0</v>
      </c>
      <c r="B116" s="12">
        <f t="shared" si="36"/>
        <v>0</v>
      </c>
      <c r="C116" s="12">
        <f t="shared" si="36"/>
        <v>0</v>
      </c>
      <c r="D116" s="12">
        <f t="shared" si="36"/>
        <v>0</v>
      </c>
      <c r="E116" s="12">
        <f t="shared" si="36"/>
        <v>0</v>
      </c>
      <c r="F116" s="12">
        <f t="shared" si="27"/>
        <v>0</v>
      </c>
      <c r="G116" s="12">
        <f>+'6-3표준조사(2)'!$V$391</f>
        <v>0</v>
      </c>
      <c r="H116" s="14">
        <f t="shared" si="34"/>
        <v>0</v>
      </c>
      <c r="I116" s="15">
        <f>IF('6-3표준조사(2)'!$R$79="모두베기",'6-3표준조사(2)'!$Y$391,)</f>
        <v>0</v>
      </c>
      <c r="J116" s="15">
        <f>IF('6-3표준조사(2)'!$R$79="줄베기",'6-3표준조사(2)'!$Y$391,)</f>
        <v>0</v>
      </c>
      <c r="K116" s="15">
        <f>IF('6-3표준조사(2)'!$R$79="둘레베기",'6-3표준조사(2)'!$Y$391,)</f>
        <v>0</v>
      </c>
      <c r="L116" s="15">
        <f>IF('6-3표준조사(2)'!$R$79="맹아제거",'6-3표준조사(2)'!$Y$391,)</f>
        <v>0</v>
      </c>
      <c r="M116" s="11">
        <f>ROUNDDOWN(H116*'5-2 내역'!$L$33,0)</f>
        <v>0</v>
      </c>
      <c r="N116" s="16">
        <f>ROUNDDOWN(H116*'5-2 내역'!$J$33,0)</f>
        <v>0</v>
      </c>
      <c r="O116" s="19">
        <f>ROUNDDOWN(N116*기본!$K$7/100,0)</f>
        <v>0</v>
      </c>
      <c r="P116" s="16">
        <f>ROUNDDOWN(H116*'5-2 내역'!$N$33,0)</f>
        <v>0</v>
      </c>
      <c r="Q116" s="16">
        <f t="shared" si="26"/>
        <v>0</v>
      </c>
      <c r="R116" s="18">
        <f>ROUNDDOWN((M116+N116)*기본!$K$13/100,0)</f>
        <v>0</v>
      </c>
      <c r="S116" s="19">
        <f>ROUNDDOWN((N116+O116)*기본!$K$9/100,0)</f>
        <v>0</v>
      </c>
      <c r="T116" s="19">
        <f>ROUNDDOWN((N116+O116)*기본!$K$8/100,0)</f>
        <v>0</v>
      </c>
      <c r="U116" s="19">
        <f>IF(기본!$B$7&gt;30,ROUNDDOWN(N116*기본!$K$10/100,0),)</f>
        <v>0</v>
      </c>
      <c r="V116" s="19">
        <f>IF(기본!$B$7&gt;30,ROUNDDOWN(U116*기본!$K$11/100,0),)</f>
        <v>0</v>
      </c>
      <c r="W116" s="19">
        <f>IF(기본!$B$7&gt;30,ROUNDDOWN(N116*기본!$K$12/100,0),)</f>
        <v>0</v>
      </c>
      <c r="X116" s="19">
        <f>ROUNDDOWN((M116+N116+O116+P116)*기본!$K$16/100,0)</f>
        <v>0</v>
      </c>
      <c r="Y116" s="19">
        <f>ROUNDDOWN((N116+O116+Q116+X116)*기본!$K$17/100,0)-AD116</f>
        <v>0</v>
      </c>
      <c r="Z116" s="16">
        <f t="shared" si="29"/>
        <v>0</v>
      </c>
      <c r="AA116" s="16">
        <f t="shared" si="30"/>
        <v>0</v>
      </c>
      <c r="AB116" s="16">
        <f t="shared" si="31"/>
        <v>0</v>
      </c>
      <c r="AC116" s="17"/>
      <c r="AD116" s="10"/>
    </row>
    <row r="117" spans="1:30" s="145" customFormat="1" ht="18" customHeight="1">
      <c r="A117" s="151">
        <f t="shared" si="33"/>
        <v>1</v>
      </c>
      <c r="B117" s="161" t="str">
        <f>+'6-3표준조사(2)'!$K$454</f>
        <v>66-0</v>
      </c>
      <c r="C117" s="161" t="str">
        <f>+'6-3표준조사(2)'!$L$454</f>
        <v>28-0</v>
      </c>
      <c r="D117" s="161" t="str">
        <f>+'6-3표준조사(2)'!$M$454</f>
        <v>단양</v>
      </c>
      <c r="E117" s="161" t="str">
        <f>+'6-3표준조사(2)'!$N$454</f>
        <v>영춘</v>
      </c>
      <c r="F117" s="161" t="str">
        <f>+'6-3표준조사(2)'!$O$454</f>
        <v>오사</v>
      </c>
      <c r="G117" s="161" t="str">
        <f>+'6-3표준조사(2)'!$V$459</f>
        <v>산1</v>
      </c>
      <c r="H117" s="162">
        <f t="shared" si="34"/>
        <v>4.7</v>
      </c>
      <c r="I117" s="163">
        <f>IF('6-3표준조사(2)'!$R$79="모두베기",'6-3표준조사(2)'!$Y$459,)</f>
        <v>4.7</v>
      </c>
      <c r="J117" s="163">
        <f>IF('6-3표준조사(2)'!$R$79="줄베기",'6-3표준조사(2)'!$Y$459,)</f>
        <v>0</v>
      </c>
      <c r="K117" s="163">
        <f>IF('6-3표준조사(2)'!$R$79="둘레베기",'6-3표준조사(2)'!$Y$459,)</f>
        <v>0</v>
      </c>
      <c r="L117" s="163">
        <f>IF('6-3표준조사(2)'!$R$79="맹아제거",'6-3표준조사(2)'!$Y$459,)</f>
        <v>0</v>
      </c>
      <c r="M117" s="164" t="e">
        <f>ROUNDDOWN(H117*'5-2 내역'!#REF!,0)</f>
        <v>#REF!</v>
      </c>
      <c r="N117" s="165" t="e">
        <f>ROUNDDOWN(H117*'5-2 내역'!#REF!,0)</f>
        <v>#REF!</v>
      </c>
      <c r="O117" s="158" t="e">
        <f>ROUNDDOWN(N117*기본!$K$7/100,0)</f>
        <v>#REF!</v>
      </c>
      <c r="P117" s="165" t="e">
        <f>ROUNDDOWN(H117*'5-2 내역'!#REF!,0)</f>
        <v>#REF!</v>
      </c>
      <c r="Q117" s="165" t="e">
        <f t="shared" si="26"/>
        <v>#REF!</v>
      </c>
      <c r="R117" s="157" t="e">
        <f>ROUNDDOWN((M117+N117)*기본!$K$13/100,0)</f>
        <v>#REF!</v>
      </c>
      <c r="S117" s="158" t="e">
        <f>ROUNDDOWN((N117+O117)*기본!$K$9/100,0)</f>
        <v>#REF!</v>
      </c>
      <c r="T117" s="158" t="e">
        <f>ROUNDDOWN((N117+O117)*기본!$K$8/100,0)</f>
        <v>#REF!</v>
      </c>
      <c r="U117" s="158" t="e">
        <f>IF(기본!$B$7&gt;30,ROUNDDOWN(N117*기본!$K$10/100,0),)</f>
        <v>#REF!</v>
      </c>
      <c r="V117" s="158" t="e">
        <f>IF(기본!$B$7&gt;30,ROUNDDOWN(U117*기본!$K$11/100,0),)</f>
        <v>#REF!</v>
      </c>
      <c r="W117" s="158" t="e">
        <f>IF(기본!$B$7&gt;30,ROUNDDOWN(N117*기본!$K$12/100,0),)</f>
        <v>#REF!</v>
      </c>
      <c r="X117" s="158" t="e">
        <f>ROUNDDOWN((M117+N117+O117+P117)*기본!$K$16/100,0)</f>
        <v>#REF!</v>
      </c>
      <c r="Y117" s="158" t="e">
        <f>ROUNDDOWN((N117+O117+Q117+X117)*기본!$K$17/100,0)-AD117</f>
        <v>#REF!</v>
      </c>
      <c r="Z117" s="165" t="e">
        <f t="shared" si="29"/>
        <v>#REF!</v>
      </c>
      <c r="AA117" s="165" t="e">
        <f t="shared" si="30"/>
        <v>#REF!</v>
      </c>
      <c r="AB117" s="165" t="e">
        <f t="shared" si="31"/>
        <v>#REF!</v>
      </c>
      <c r="AC117" s="166"/>
      <c r="AD117" s="147"/>
    </row>
    <row r="118" spans="1:30" s="8" customFormat="1" ht="18" customHeight="1">
      <c r="A118" s="7">
        <f t="shared" si="33"/>
        <v>0</v>
      </c>
      <c r="B118" s="12">
        <f t="shared" ref="B118:E124" si="37">IF($A118&gt;0,B117,)</f>
        <v>0</v>
      </c>
      <c r="C118" s="12">
        <f t="shared" si="37"/>
        <v>0</v>
      </c>
      <c r="D118" s="12">
        <f t="shared" si="37"/>
        <v>0</v>
      </c>
      <c r="E118" s="12">
        <f t="shared" si="37"/>
        <v>0</v>
      </c>
      <c r="F118" s="12">
        <f t="shared" si="27"/>
        <v>0</v>
      </c>
      <c r="G118" s="12">
        <f>+'6-3표준조사(2)'!$V$460</f>
        <v>0</v>
      </c>
      <c r="H118" s="14">
        <f t="shared" si="34"/>
        <v>0</v>
      </c>
      <c r="I118" s="15">
        <f>IF('6-3표준조사(2)'!$R$79="모두베기",'6-3표준조사(2)'!$Y$460,)</f>
        <v>0</v>
      </c>
      <c r="J118" s="15">
        <f>IF('6-3표준조사(2)'!$R$79="줄베기",'6-3표준조사(2)'!$Y$460,)</f>
        <v>0</v>
      </c>
      <c r="K118" s="15">
        <f>IF('6-3표준조사(2)'!$R$79="둘레베기",'6-3표준조사(2)'!$Y$460,)</f>
        <v>0</v>
      </c>
      <c r="L118" s="15">
        <f>IF('6-3표준조사(2)'!$R$79="맹아제거",'6-3표준조사(2)'!$Y$460,)</f>
        <v>0</v>
      </c>
      <c r="M118" s="11" t="e">
        <f>ROUNDDOWN(H118*'5-2 내역'!#REF!,0)</f>
        <v>#REF!</v>
      </c>
      <c r="N118" s="16" t="e">
        <f>ROUNDDOWN(H118*'5-2 내역'!#REF!,0)</f>
        <v>#REF!</v>
      </c>
      <c r="O118" s="19" t="e">
        <f>ROUNDDOWN(N118*기본!$K$7/100,0)</f>
        <v>#REF!</v>
      </c>
      <c r="P118" s="16" t="e">
        <f>ROUNDDOWN(H118*'5-2 내역'!#REF!,0)</f>
        <v>#REF!</v>
      </c>
      <c r="Q118" s="16" t="e">
        <f t="shared" si="26"/>
        <v>#REF!</v>
      </c>
      <c r="R118" s="18" t="e">
        <f>ROUNDDOWN((M118+N118)*기본!$K$13/100,0)</f>
        <v>#REF!</v>
      </c>
      <c r="S118" s="19" t="e">
        <f>ROUNDDOWN((N118+O118)*기본!$K$9/100,0)</f>
        <v>#REF!</v>
      </c>
      <c r="T118" s="19" t="e">
        <f>ROUNDDOWN((N118+O118)*기본!$K$8/100,0)</f>
        <v>#REF!</v>
      </c>
      <c r="U118" s="19" t="e">
        <f>IF(기본!$B$7&gt;30,ROUNDDOWN(N118*기본!$K$10/100,0),)</f>
        <v>#REF!</v>
      </c>
      <c r="V118" s="19" t="e">
        <f>IF(기본!$B$7&gt;30,ROUNDDOWN(U118*기본!$K$11/100,0),)</f>
        <v>#REF!</v>
      </c>
      <c r="W118" s="19" t="e">
        <f>IF(기본!$B$7&gt;30,ROUNDDOWN(N118*기본!$K$12/100,0),)</f>
        <v>#REF!</v>
      </c>
      <c r="X118" s="19" t="e">
        <f>ROUNDDOWN((M118+N118+O118+P118)*기본!$K$16/100,0)</f>
        <v>#REF!</v>
      </c>
      <c r="Y118" s="19" t="e">
        <f>ROUNDDOWN((N118+O118+Q118+X118)*기본!$K$17/100,0)-AD118</f>
        <v>#REF!</v>
      </c>
      <c r="Z118" s="16" t="e">
        <f t="shared" si="29"/>
        <v>#REF!</v>
      </c>
      <c r="AA118" s="16" t="e">
        <f t="shared" si="30"/>
        <v>#REF!</v>
      </c>
      <c r="AB118" s="16" t="e">
        <f t="shared" si="31"/>
        <v>#REF!</v>
      </c>
      <c r="AC118" s="17"/>
      <c r="AD118" s="10"/>
    </row>
    <row r="119" spans="1:30" s="8" customFormat="1" ht="18" customHeight="1">
      <c r="A119" s="7">
        <f t="shared" si="33"/>
        <v>0</v>
      </c>
      <c r="B119" s="12">
        <f t="shared" si="37"/>
        <v>0</v>
      </c>
      <c r="C119" s="12">
        <f t="shared" si="37"/>
        <v>0</v>
      </c>
      <c r="D119" s="12">
        <f t="shared" si="37"/>
        <v>0</v>
      </c>
      <c r="E119" s="12">
        <f t="shared" si="37"/>
        <v>0</v>
      </c>
      <c r="F119" s="12">
        <f t="shared" si="27"/>
        <v>0</v>
      </c>
      <c r="G119" s="12">
        <f>+'6-3표준조사(2)'!$V$461</f>
        <v>0</v>
      </c>
      <c r="H119" s="14">
        <f t="shared" si="34"/>
        <v>0</v>
      </c>
      <c r="I119" s="15">
        <f>IF('6-3표준조사(2)'!$R$79="모두베기",'6-3표준조사(2)'!$Y$461,)</f>
        <v>0</v>
      </c>
      <c r="J119" s="15">
        <f>IF('6-3표준조사(2)'!$R$79="줄베기",'6-3표준조사(2)'!$Y$461,)</f>
        <v>0</v>
      </c>
      <c r="K119" s="15">
        <f>IF('6-3표준조사(2)'!$R$79="둘레베기",'6-3표준조사(2)'!$Y$461,)</f>
        <v>0</v>
      </c>
      <c r="L119" s="15">
        <f>IF('6-3표준조사(2)'!$R$79="맹아제거",'6-3표준조사(2)'!$Y$461,)</f>
        <v>0</v>
      </c>
      <c r="M119" s="11" t="e">
        <f>ROUNDDOWN(H119*'5-2 내역'!#REF!,0)</f>
        <v>#REF!</v>
      </c>
      <c r="N119" s="16" t="e">
        <f>ROUNDDOWN(H119*'5-2 내역'!#REF!,0)</f>
        <v>#REF!</v>
      </c>
      <c r="O119" s="19" t="e">
        <f>ROUNDDOWN(N119*기본!$K$7/100,0)</f>
        <v>#REF!</v>
      </c>
      <c r="P119" s="16" t="e">
        <f>ROUNDDOWN(H119*'5-2 내역'!#REF!,0)</f>
        <v>#REF!</v>
      </c>
      <c r="Q119" s="16" t="e">
        <f t="shared" si="26"/>
        <v>#REF!</v>
      </c>
      <c r="R119" s="18" t="e">
        <f>ROUNDDOWN((M119+N119)*기본!$K$13/100,0)</f>
        <v>#REF!</v>
      </c>
      <c r="S119" s="19" t="e">
        <f>ROUNDDOWN((N119+O119)*기본!$K$9/100,0)</f>
        <v>#REF!</v>
      </c>
      <c r="T119" s="19" t="e">
        <f>ROUNDDOWN((N119+O119)*기본!$K$8/100,0)</f>
        <v>#REF!</v>
      </c>
      <c r="U119" s="19" t="e">
        <f>IF(기본!$B$7&gt;30,ROUNDDOWN(N119*기본!$K$10/100,0),)</f>
        <v>#REF!</v>
      </c>
      <c r="V119" s="19" t="e">
        <f>IF(기본!$B$7&gt;30,ROUNDDOWN(U119*기본!$K$11/100,0),)</f>
        <v>#REF!</v>
      </c>
      <c r="W119" s="19" t="e">
        <f>IF(기본!$B$7&gt;30,ROUNDDOWN(N119*기본!$K$12/100,0),)</f>
        <v>#REF!</v>
      </c>
      <c r="X119" s="19" t="e">
        <f>ROUNDDOWN((M119+N119+O119+P119)*기본!$K$16/100,0)</f>
        <v>#REF!</v>
      </c>
      <c r="Y119" s="19" t="e">
        <f>ROUNDDOWN((N119+O119+Q119+X119)*기본!$K$17/100,0)-AD119</f>
        <v>#REF!</v>
      </c>
      <c r="Z119" s="16" t="e">
        <f t="shared" si="29"/>
        <v>#REF!</v>
      </c>
      <c r="AA119" s="16" t="e">
        <f t="shared" si="30"/>
        <v>#REF!</v>
      </c>
      <c r="AB119" s="16" t="e">
        <f t="shared" si="31"/>
        <v>#REF!</v>
      </c>
      <c r="AC119" s="17"/>
      <c r="AD119" s="10"/>
    </row>
    <row r="120" spans="1:30" s="8" customFormat="1" ht="18" customHeight="1">
      <c r="A120" s="7">
        <f t="shared" si="33"/>
        <v>0</v>
      </c>
      <c r="B120" s="12">
        <f t="shared" si="37"/>
        <v>0</v>
      </c>
      <c r="C120" s="12">
        <f t="shared" si="37"/>
        <v>0</v>
      </c>
      <c r="D120" s="12">
        <f t="shared" si="37"/>
        <v>0</v>
      </c>
      <c r="E120" s="12">
        <f t="shared" si="37"/>
        <v>0</v>
      </c>
      <c r="F120" s="12">
        <f t="shared" si="27"/>
        <v>0</v>
      </c>
      <c r="G120" s="12">
        <f>+'6-3표준조사(2)'!$V$462</f>
        <v>0</v>
      </c>
      <c r="H120" s="14">
        <f t="shared" si="34"/>
        <v>0</v>
      </c>
      <c r="I120" s="15">
        <f>IF('6-3표준조사(2)'!$R$79="모두베기",'6-3표준조사(2)'!$Y$462,)</f>
        <v>0</v>
      </c>
      <c r="J120" s="15">
        <f>IF('6-3표준조사(2)'!$R$79="줄베기",'6-3표준조사(2)'!$Y$462,)</f>
        <v>0</v>
      </c>
      <c r="K120" s="15">
        <f>IF('6-3표준조사(2)'!$R$79="둘레베기",'6-3표준조사(2)'!$Y$462,)</f>
        <v>0</v>
      </c>
      <c r="L120" s="15">
        <f>IF('6-3표준조사(2)'!$R$79="맹아제거",'6-3표준조사(2)'!$Y$462,)</f>
        <v>0</v>
      </c>
      <c r="M120" s="11" t="e">
        <f>ROUNDDOWN(H120*'5-2 내역'!#REF!,0)</f>
        <v>#REF!</v>
      </c>
      <c r="N120" s="16" t="e">
        <f>ROUNDDOWN(H120*'5-2 내역'!#REF!,0)</f>
        <v>#REF!</v>
      </c>
      <c r="O120" s="19" t="e">
        <f>ROUNDDOWN(N120*기본!$K$7/100,0)</f>
        <v>#REF!</v>
      </c>
      <c r="P120" s="16" t="e">
        <f>ROUNDDOWN(H120*'5-2 내역'!#REF!,0)</f>
        <v>#REF!</v>
      </c>
      <c r="Q120" s="16" t="e">
        <f t="shared" si="26"/>
        <v>#REF!</v>
      </c>
      <c r="R120" s="18" t="e">
        <f>ROUNDDOWN((M120+N120)*기본!$K$13/100,0)</f>
        <v>#REF!</v>
      </c>
      <c r="S120" s="19" t="e">
        <f>ROUNDDOWN((N120+O120)*기본!$K$9/100,0)</f>
        <v>#REF!</v>
      </c>
      <c r="T120" s="19" t="e">
        <f>ROUNDDOWN((N120+O120)*기본!$K$8/100,0)</f>
        <v>#REF!</v>
      </c>
      <c r="U120" s="19" t="e">
        <f>IF(기본!$B$7&gt;30,ROUNDDOWN(N120*기본!$K$10/100,0),)</f>
        <v>#REF!</v>
      </c>
      <c r="V120" s="19" t="e">
        <f>IF(기본!$B$7&gt;30,ROUNDDOWN(U120*기본!$K$11/100,0),)</f>
        <v>#REF!</v>
      </c>
      <c r="W120" s="19" t="e">
        <f>IF(기본!$B$7&gt;30,ROUNDDOWN(N120*기본!$K$12/100,0),)</f>
        <v>#REF!</v>
      </c>
      <c r="X120" s="19" t="e">
        <f>ROUNDDOWN((M120+N120+O120+P120)*기본!$K$16/100,0)</f>
        <v>#REF!</v>
      </c>
      <c r="Y120" s="19" t="e">
        <f>ROUNDDOWN((N120+O120+Q120+X120)*기본!$K$17/100,0)-AD120</f>
        <v>#REF!</v>
      </c>
      <c r="Z120" s="16" t="e">
        <f t="shared" si="29"/>
        <v>#REF!</v>
      </c>
      <c r="AA120" s="16" t="e">
        <f t="shared" si="30"/>
        <v>#REF!</v>
      </c>
      <c r="AB120" s="16" t="e">
        <f t="shared" si="31"/>
        <v>#REF!</v>
      </c>
      <c r="AC120" s="17"/>
      <c r="AD120" s="10"/>
    </row>
    <row r="121" spans="1:30" s="8" customFormat="1" ht="18" customHeight="1">
      <c r="A121" s="7">
        <f t="shared" si="33"/>
        <v>0</v>
      </c>
      <c r="B121" s="12">
        <f t="shared" si="37"/>
        <v>0</v>
      </c>
      <c r="C121" s="12">
        <f t="shared" si="37"/>
        <v>0</v>
      </c>
      <c r="D121" s="12">
        <f t="shared" si="37"/>
        <v>0</v>
      </c>
      <c r="E121" s="12">
        <f t="shared" si="37"/>
        <v>0</v>
      </c>
      <c r="F121" s="12">
        <f t="shared" si="27"/>
        <v>0</v>
      </c>
      <c r="G121" s="12">
        <f>+'6-3표준조사(2)'!$V$463</f>
        <v>0</v>
      </c>
      <c r="H121" s="14">
        <f t="shared" si="34"/>
        <v>0</v>
      </c>
      <c r="I121" s="15">
        <f>IF('6-3표준조사(2)'!$R$79="모두베기",'6-3표준조사(2)'!$Y$463,)</f>
        <v>0</v>
      </c>
      <c r="J121" s="15">
        <f>IF('6-3표준조사(2)'!$R$79="줄베기",'6-3표준조사(2)'!$Y$463,)</f>
        <v>0</v>
      </c>
      <c r="K121" s="15">
        <f>IF('6-3표준조사(2)'!$R$79="둘레베기",'6-3표준조사(2)'!$Y$463,)</f>
        <v>0</v>
      </c>
      <c r="L121" s="15">
        <f>IF('6-3표준조사(2)'!$R$79="맹아제거",'6-3표준조사(2)'!$Y$463,)</f>
        <v>0</v>
      </c>
      <c r="M121" s="11" t="e">
        <f>ROUNDDOWN(H121*'5-2 내역'!#REF!,0)</f>
        <v>#REF!</v>
      </c>
      <c r="N121" s="16" t="e">
        <f>ROUNDDOWN(H121*'5-2 내역'!#REF!,0)</f>
        <v>#REF!</v>
      </c>
      <c r="O121" s="19" t="e">
        <f>ROUNDDOWN(N121*기본!$K$7/100,0)</f>
        <v>#REF!</v>
      </c>
      <c r="P121" s="16" t="e">
        <f>ROUNDDOWN(H121*'5-2 내역'!#REF!,0)</f>
        <v>#REF!</v>
      </c>
      <c r="Q121" s="16" t="e">
        <f t="shared" si="26"/>
        <v>#REF!</v>
      </c>
      <c r="R121" s="18" t="e">
        <f>ROUNDDOWN((M121+N121)*기본!$K$13/100,0)</f>
        <v>#REF!</v>
      </c>
      <c r="S121" s="19" t="e">
        <f>ROUNDDOWN((N121+O121)*기본!$K$9/100,0)</f>
        <v>#REF!</v>
      </c>
      <c r="T121" s="19" t="e">
        <f>ROUNDDOWN((N121+O121)*기본!$K$8/100,0)</f>
        <v>#REF!</v>
      </c>
      <c r="U121" s="19" t="e">
        <f>IF(기본!$B$7&gt;30,ROUNDDOWN(N121*기본!$K$10/100,0),)</f>
        <v>#REF!</v>
      </c>
      <c r="V121" s="19" t="e">
        <f>IF(기본!$B$7&gt;30,ROUNDDOWN(U121*기본!$K$11/100,0),)</f>
        <v>#REF!</v>
      </c>
      <c r="W121" s="19" t="e">
        <f>IF(기본!$B$7&gt;30,ROUNDDOWN(N121*기본!$K$12/100,0),)</f>
        <v>#REF!</v>
      </c>
      <c r="X121" s="19" t="e">
        <f>ROUNDDOWN((M121+N121+O121+P121)*기본!$K$16/100,0)</f>
        <v>#REF!</v>
      </c>
      <c r="Y121" s="19" t="e">
        <f>ROUNDDOWN((N121+O121+Q121+X121)*기본!$K$17/100,0)-AD121</f>
        <v>#REF!</v>
      </c>
      <c r="Z121" s="16" t="e">
        <f t="shared" si="29"/>
        <v>#REF!</v>
      </c>
      <c r="AA121" s="16" t="e">
        <f t="shared" si="30"/>
        <v>#REF!</v>
      </c>
      <c r="AB121" s="16" t="e">
        <f t="shared" si="31"/>
        <v>#REF!</v>
      </c>
      <c r="AC121" s="17"/>
      <c r="AD121" s="10"/>
    </row>
    <row r="122" spans="1:30" s="8" customFormat="1" ht="18" customHeight="1">
      <c r="A122" s="7">
        <f t="shared" si="33"/>
        <v>0</v>
      </c>
      <c r="B122" s="12">
        <f t="shared" si="37"/>
        <v>0</v>
      </c>
      <c r="C122" s="12">
        <f t="shared" si="37"/>
        <v>0</v>
      </c>
      <c r="D122" s="12">
        <f t="shared" si="37"/>
        <v>0</v>
      </c>
      <c r="E122" s="12">
        <f t="shared" si="37"/>
        <v>0</v>
      </c>
      <c r="F122" s="12">
        <f t="shared" si="27"/>
        <v>0</v>
      </c>
      <c r="G122" s="12">
        <f>+'6-3표준조사(2)'!$V$464</f>
        <v>0</v>
      </c>
      <c r="H122" s="14">
        <f t="shared" si="34"/>
        <v>0</v>
      </c>
      <c r="I122" s="15">
        <f>IF('6-3표준조사(2)'!$R$79="모두베기",'6-3표준조사(2)'!$Y$464,)</f>
        <v>0</v>
      </c>
      <c r="J122" s="15">
        <f>IF('6-3표준조사(2)'!$R$79="줄베기",'6-3표준조사(2)'!$Y$464,)</f>
        <v>0</v>
      </c>
      <c r="K122" s="15">
        <f>IF('6-3표준조사(2)'!$R$79="둘레베기",'6-3표준조사(2)'!$Y$464,)</f>
        <v>0</v>
      </c>
      <c r="L122" s="15">
        <f>IF('6-3표준조사(2)'!$R$79="맹아제거",'6-3표준조사(2)'!$Y$464,)</f>
        <v>0</v>
      </c>
      <c r="M122" s="11" t="e">
        <f>ROUNDDOWN(H122*'5-2 내역'!#REF!,0)</f>
        <v>#REF!</v>
      </c>
      <c r="N122" s="16" t="e">
        <f>ROUNDDOWN(H122*'5-2 내역'!#REF!,0)</f>
        <v>#REF!</v>
      </c>
      <c r="O122" s="19" t="e">
        <f>ROUNDDOWN(N122*기본!$K$7/100,0)</f>
        <v>#REF!</v>
      </c>
      <c r="P122" s="16" t="e">
        <f>ROUNDDOWN(H122*'5-2 내역'!#REF!,0)</f>
        <v>#REF!</v>
      </c>
      <c r="Q122" s="16" t="e">
        <f t="shared" si="26"/>
        <v>#REF!</v>
      </c>
      <c r="R122" s="18" t="e">
        <f>ROUNDDOWN((M122+N122)*기본!$K$13/100,0)</f>
        <v>#REF!</v>
      </c>
      <c r="S122" s="19" t="e">
        <f>ROUNDDOWN((N122+O122)*기본!$K$9/100,0)</f>
        <v>#REF!</v>
      </c>
      <c r="T122" s="19" t="e">
        <f>ROUNDDOWN((N122+O122)*기본!$K$8/100,0)</f>
        <v>#REF!</v>
      </c>
      <c r="U122" s="19" t="e">
        <f>IF(기본!$B$7&gt;30,ROUNDDOWN(N122*기본!$K$10/100,0),)</f>
        <v>#REF!</v>
      </c>
      <c r="V122" s="19" t="e">
        <f>IF(기본!$B$7&gt;30,ROUNDDOWN(U122*기본!$K$11/100,0),)</f>
        <v>#REF!</v>
      </c>
      <c r="W122" s="19" t="e">
        <f>IF(기본!$B$7&gt;30,ROUNDDOWN(N122*기본!$K$12/100,0),)</f>
        <v>#REF!</v>
      </c>
      <c r="X122" s="19" t="e">
        <f>ROUNDDOWN((M122+N122+O122+P122)*기본!$K$16/100,0)</f>
        <v>#REF!</v>
      </c>
      <c r="Y122" s="19" t="e">
        <f>ROUNDDOWN((N122+O122+Q122+X122)*기본!$K$17/100,0)-AD122</f>
        <v>#REF!</v>
      </c>
      <c r="Z122" s="16" t="e">
        <f t="shared" si="29"/>
        <v>#REF!</v>
      </c>
      <c r="AA122" s="16" t="e">
        <f t="shared" si="30"/>
        <v>#REF!</v>
      </c>
      <c r="AB122" s="16" t="e">
        <f t="shared" si="31"/>
        <v>#REF!</v>
      </c>
      <c r="AC122" s="17"/>
      <c r="AD122" s="10"/>
    </row>
    <row r="123" spans="1:30" s="8" customFormat="1" ht="18" customHeight="1">
      <c r="A123" s="7">
        <f t="shared" si="33"/>
        <v>0</v>
      </c>
      <c r="B123" s="12">
        <f t="shared" si="37"/>
        <v>0</v>
      </c>
      <c r="C123" s="12">
        <f t="shared" si="37"/>
        <v>0</v>
      </c>
      <c r="D123" s="12">
        <f t="shared" si="37"/>
        <v>0</v>
      </c>
      <c r="E123" s="12">
        <f t="shared" si="37"/>
        <v>0</v>
      </c>
      <c r="F123" s="12">
        <f t="shared" si="27"/>
        <v>0</v>
      </c>
      <c r="G123" s="12">
        <f>+'6-3표준조사(2)'!$V$465</f>
        <v>0</v>
      </c>
      <c r="H123" s="14">
        <f t="shared" si="34"/>
        <v>0</v>
      </c>
      <c r="I123" s="15">
        <f>IF('6-3표준조사(2)'!$R$79="모두베기",'6-3표준조사(2)'!$Y$465,)</f>
        <v>0</v>
      </c>
      <c r="J123" s="15">
        <f>IF('6-3표준조사(2)'!$R$79="줄베기",'6-3표준조사(2)'!$Y$465,)</f>
        <v>0</v>
      </c>
      <c r="K123" s="15">
        <f>IF('6-3표준조사(2)'!$R$79="둘레베기",'6-3표준조사(2)'!$Y$465,)</f>
        <v>0</v>
      </c>
      <c r="L123" s="15">
        <f>IF('6-3표준조사(2)'!$R$79="맹아제거",'6-3표준조사(2)'!$Y$465,)</f>
        <v>0</v>
      </c>
      <c r="M123" s="11" t="e">
        <f>ROUNDDOWN(H123*'5-2 내역'!#REF!,0)</f>
        <v>#REF!</v>
      </c>
      <c r="N123" s="16" t="e">
        <f>ROUNDDOWN(H123*'5-2 내역'!#REF!,0)</f>
        <v>#REF!</v>
      </c>
      <c r="O123" s="19" t="e">
        <f>ROUNDDOWN(N123*기본!$K$7/100,0)</f>
        <v>#REF!</v>
      </c>
      <c r="P123" s="16" t="e">
        <f>ROUNDDOWN(H123*'5-2 내역'!#REF!,0)</f>
        <v>#REF!</v>
      </c>
      <c r="Q123" s="16" t="e">
        <f t="shared" si="26"/>
        <v>#REF!</v>
      </c>
      <c r="R123" s="18" t="e">
        <f>ROUNDDOWN((M123+N123)*기본!$K$13/100,0)</f>
        <v>#REF!</v>
      </c>
      <c r="S123" s="19" t="e">
        <f>ROUNDDOWN((N123+O123)*기본!$K$9/100,0)</f>
        <v>#REF!</v>
      </c>
      <c r="T123" s="19" t="e">
        <f>ROUNDDOWN((N123+O123)*기본!$K$8/100,0)</f>
        <v>#REF!</v>
      </c>
      <c r="U123" s="19" t="e">
        <f>IF(기본!$B$7&gt;30,ROUNDDOWN(N123*기본!$K$10/100,0),)</f>
        <v>#REF!</v>
      </c>
      <c r="V123" s="19" t="e">
        <f>IF(기본!$B$7&gt;30,ROUNDDOWN(U123*기본!$K$11/100,0),)</f>
        <v>#REF!</v>
      </c>
      <c r="W123" s="19" t="e">
        <f>IF(기본!$B$7&gt;30,ROUNDDOWN(N123*기본!$K$12/100,0),)</f>
        <v>#REF!</v>
      </c>
      <c r="X123" s="19" t="e">
        <f>ROUNDDOWN((M123+N123+O123+P123)*기본!$K$16/100,0)</f>
        <v>#REF!</v>
      </c>
      <c r="Y123" s="19" t="e">
        <f>ROUNDDOWN((N123+O123+Q123+X123)*기본!$K$17/100,0)-AD123</f>
        <v>#REF!</v>
      </c>
      <c r="Z123" s="16" t="e">
        <f t="shared" si="29"/>
        <v>#REF!</v>
      </c>
      <c r="AA123" s="16" t="e">
        <f t="shared" si="30"/>
        <v>#REF!</v>
      </c>
      <c r="AB123" s="16" t="e">
        <f t="shared" si="31"/>
        <v>#REF!</v>
      </c>
      <c r="AC123" s="17"/>
      <c r="AD123" s="10"/>
    </row>
    <row r="124" spans="1:30" s="8" customFormat="1" ht="18" customHeight="1">
      <c r="A124" s="7">
        <f t="shared" si="33"/>
        <v>0</v>
      </c>
      <c r="B124" s="12">
        <f t="shared" si="37"/>
        <v>0</v>
      </c>
      <c r="C124" s="12">
        <f t="shared" si="37"/>
        <v>0</v>
      </c>
      <c r="D124" s="12">
        <f t="shared" si="37"/>
        <v>0</v>
      </c>
      <c r="E124" s="12">
        <f t="shared" si="37"/>
        <v>0</v>
      </c>
      <c r="F124" s="12">
        <f t="shared" si="27"/>
        <v>0</v>
      </c>
      <c r="G124" s="12">
        <f>+'6-3표준조사(2)'!$V$466</f>
        <v>0</v>
      </c>
      <c r="H124" s="14">
        <f t="shared" si="34"/>
        <v>0</v>
      </c>
      <c r="I124" s="15">
        <f>IF('6-3표준조사(2)'!$R$79="모두베기",'6-3표준조사(2)'!$Y$466,)</f>
        <v>0</v>
      </c>
      <c r="J124" s="15">
        <f>IF('6-3표준조사(2)'!$R$79="줄베기",'6-3표준조사(2)'!$Y$466,)</f>
        <v>0</v>
      </c>
      <c r="K124" s="15">
        <f>IF('6-3표준조사(2)'!$R$79="둘레베기",'6-3표준조사(2)'!$Y$466,)</f>
        <v>0</v>
      </c>
      <c r="L124" s="15">
        <f>IF('6-3표준조사(2)'!$R$79="맹아제거",'6-3표준조사(2)'!$Y$466,)</f>
        <v>0</v>
      </c>
      <c r="M124" s="11" t="e">
        <f>ROUNDDOWN(H124*'5-2 내역'!#REF!,0)</f>
        <v>#REF!</v>
      </c>
      <c r="N124" s="16" t="e">
        <f>ROUNDDOWN(H124*'5-2 내역'!#REF!,0)</f>
        <v>#REF!</v>
      </c>
      <c r="O124" s="19" t="e">
        <f>ROUNDDOWN(N124*기본!$K$7/100,0)</f>
        <v>#REF!</v>
      </c>
      <c r="P124" s="16" t="e">
        <f>ROUNDDOWN(H124*'5-2 내역'!#REF!,0)</f>
        <v>#REF!</v>
      </c>
      <c r="Q124" s="16" t="e">
        <f t="shared" si="26"/>
        <v>#REF!</v>
      </c>
      <c r="R124" s="18" t="e">
        <f>ROUNDDOWN((M124+N124)*기본!$K$13/100,0)</f>
        <v>#REF!</v>
      </c>
      <c r="S124" s="19" t="e">
        <f>ROUNDDOWN((N124+O124)*기본!$K$9/100,0)</f>
        <v>#REF!</v>
      </c>
      <c r="T124" s="19" t="e">
        <f>ROUNDDOWN((N124+O124)*기본!$K$8/100,0)</f>
        <v>#REF!</v>
      </c>
      <c r="U124" s="19" t="e">
        <f>IF(기본!$B$7&gt;30,ROUNDDOWN(N124*기본!$K$10/100,0),)</f>
        <v>#REF!</v>
      </c>
      <c r="V124" s="19" t="e">
        <f>IF(기본!$B$7&gt;30,ROUNDDOWN(U124*기본!$K$11/100,0),)</f>
        <v>#REF!</v>
      </c>
      <c r="W124" s="19" t="e">
        <f>IF(기본!$B$7&gt;30,ROUNDDOWN(N124*기본!$K$12/100,0),)</f>
        <v>#REF!</v>
      </c>
      <c r="X124" s="19" t="e">
        <f>ROUNDDOWN((M124+N124+O124+P124)*기본!$K$16/100,0)</f>
        <v>#REF!</v>
      </c>
      <c r="Y124" s="19" t="e">
        <f>ROUNDDOWN((N124+O124+Q124+X124)*기본!$K$17/100,0)-AD124</f>
        <v>#REF!</v>
      </c>
      <c r="Z124" s="16" t="e">
        <f t="shared" si="29"/>
        <v>#REF!</v>
      </c>
      <c r="AA124" s="16" t="e">
        <f t="shared" si="30"/>
        <v>#REF!</v>
      </c>
      <c r="AB124" s="16" t="e">
        <f t="shared" si="31"/>
        <v>#REF!</v>
      </c>
      <c r="AC124" s="17"/>
      <c r="AD124" s="10"/>
    </row>
    <row r="125" spans="1:30" s="145" customFormat="1" ht="18" customHeight="1">
      <c r="A125" s="151">
        <f t="shared" si="33"/>
        <v>1</v>
      </c>
      <c r="B125" s="161" t="str">
        <f>+'6-3표준조사(2)'!$K$529</f>
        <v>66-0</v>
      </c>
      <c r="C125" s="161" t="str">
        <f>+'6-3표준조사(2)'!$L$529</f>
        <v>29-0</v>
      </c>
      <c r="D125" s="161" t="str">
        <f>+'6-3표준조사(2)'!$M$529</f>
        <v>단양</v>
      </c>
      <c r="E125" s="161" t="str">
        <f>+'6-3표준조사(2)'!$N$529</f>
        <v>영춘</v>
      </c>
      <c r="F125" s="161" t="str">
        <f>+'6-3표준조사(2)'!$O$529</f>
        <v>오사</v>
      </c>
      <c r="G125" s="161" t="str">
        <f>+'6-3표준조사(2)'!$V$534</f>
        <v>산1</v>
      </c>
      <c r="H125" s="162">
        <f t="shared" si="34"/>
        <v>1.7</v>
      </c>
      <c r="I125" s="163">
        <f>IF('6-3표준조사(2)'!$R$79="모두베기",'6-3표준조사(2)'!$Y$534,)</f>
        <v>1.7</v>
      </c>
      <c r="J125" s="163">
        <f>IF('6-3표준조사(2)'!$R$79="줄베기",'6-3표준조사(2)'!$Y$534,)</f>
        <v>0</v>
      </c>
      <c r="K125" s="163">
        <f>IF('6-3표준조사(2)'!$R$79="둘레베기",'6-3표준조사(2)'!$Y$534,)</f>
        <v>0</v>
      </c>
      <c r="L125" s="163">
        <f>IF('6-3표준조사(2)'!$R$79="맹아제거",'6-3표준조사(2)'!$Y$534,)</f>
        <v>0</v>
      </c>
      <c r="M125" s="164">
        <f>ROUNDDOWN(H125*'5-2 내역'!$L$37,0)</f>
        <v>80410</v>
      </c>
      <c r="N125" s="165">
        <f>ROUNDDOWN(H125*'5-2 내역'!$J$37,0)</f>
        <v>2018138</v>
      </c>
      <c r="O125" s="158">
        <f>ROUNDDOWN(N125*기본!$K$7/100,0)</f>
        <v>371337</v>
      </c>
      <c r="P125" s="165">
        <f>ROUNDDOWN(H125*'5-2 내역'!$N$37,0)</f>
        <v>43554</v>
      </c>
      <c r="Q125" s="165">
        <f t="shared" si="26"/>
        <v>388886</v>
      </c>
      <c r="R125" s="157">
        <f>ROUNDDOWN((M125+N125)*기본!$K$13/100,0)</f>
        <v>43439</v>
      </c>
      <c r="S125" s="158">
        <f>ROUNDDOWN((N125+O125)*기본!$K$9/100,0)</f>
        <v>27478</v>
      </c>
      <c r="T125" s="158">
        <f>ROUNDDOWN((N125+O125)*기본!$K$8/100,0)</f>
        <v>140023</v>
      </c>
      <c r="U125" s="158">
        <f>IF(기본!$B$7&gt;30,ROUNDDOWN(N125*기본!$K$10/100,0),)</f>
        <v>72552</v>
      </c>
      <c r="V125" s="158">
        <f>IF(기본!$B$7&gt;30,ROUNDDOWN(U125*기본!$K$11/100,0),)</f>
        <v>9533</v>
      </c>
      <c r="W125" s="158">
        <f>IF(기본!$B$7&gt;30,ROUNDDOWN(N125*기본!$K$12/100,0),)</f>
        <v>95861</v>
      </c>
      <c r="X125" s="158">
        <f>ROUNDDOWN((M125+N125+O125+P125)*기본!$K$16/100,0)</f>
        <v>201075</v>
      </c>
      <c r="Y125" s="158">
        <f>ROUNDDOWN((N125+O125+Q125+X125)*기본!$K$17/100,0)-AD125</f>
        <v>446915</v>
      </c>
      <c r="Z125" s="165">
        <f t="shared" si="29"/>
        <v>3550315</v>
      </c>
      <c r="AA125" s="165">
        <f t="shared" si="30"/>
        <v>355032</v>
      </c>
      <c r="AB125" s="165">
        <f t="shared" si="31"/>
        <v>3905347</v>
      </c>
      <c r="AC125" s="166"/>
      <c r="AD125" s="147"/>
    </row>
    <row r="126" spans="1:30" s="8" customFormat="1" ht="18" customHeight="1">
      <c r="A126" s="7">
        <f t="shared" si="33"/>
        <v>0</v>
      </c>
      <c r="B126" s="12">
        <f t="shared" ref="B126:E132" si="38">IF($A126&gt;0,B125,)</f>
        <v>0</v>
      </c>
      <c r="C126" s="12">
        <f t="shared" si="38"/>
        <v>0</v>
      </c>
      <c r="D126" s="12">
        <f t="shared" si="38"/>
        <v>0</v>
      </c>
      <c r="E126" s="12">
        <f t="shared" si="38"/>
        <v>0</v>
      </c>
      <c r="F126" s="12">
        <f t="shared" si="27"/>
        <v>0</v>
      </c>
      <c r="G126" s="12">
        <f>+'6-3표준조사(2)'!$V$535</f>
        <v>0</v>
      </c>
      <c r="H126" s="14">
        <f t="shared" si="34"/>
        <v>0</v>
      </c>
      <c r="I126" s="15">
        <f>IF('6-3표준조사(2)'!$R$79="모두베기",'6-3표준조사(2)'!$Y$535,)</f>
        <v>0</v>
      </c>
      <c r="J126" s="15">
        <f>IF('6-3표준조사(2)'!$R$79="줄베기",'6-3표준조사(2)'!$Y$535,)</f>
        <v>0</v>
      </c>
      <c r="K126" s="15">
        <f>IF('6-3표준조사(2)'!$R$79="둘레베기",'6-3표준조사(2)'!$Y$535,)</f>
        <v>0</v>
      </c>
      <c r="L126" s="15">
        <f>IF('6-3표준조사(2)'!$R$79="맹아제거",'6-3표준조사(2)'!$Y$535,)</f>
        <v>0</v>
      </c>
      <c r="M126" s="11">
        <f>ROUNDDOWN(H126*'5-2 내역'!$L$37,0)</f>
        <v>0</v>
      </c>
      <c r="N126" s="16">
        <f>ROUNDDOWN(H126*'5-2 내역'!$J$37,0)</f>
        <v>0</v>
      </c>
      <c r="O126" s="19">
        <f>ROUNDDOWN(N126*기본!$K$7/100,0)</f>
        <v>0</v>
      </c>
      <c r="P126" s="16">
        <f>ROUNDDOWN(H126*'5-2 내역'!$N$37,0)</f>
        <v>0</v>
      </c>
      <c r="Q126" s="16">
        <f t="shared" si="26"/>
        <v>0</v>
      </c>
      <c r="R126" s="18">
        <f>ROUNDDOWN((M126+N126)*기본!$K$13/100,0)</f>
        <v>0</v>
      </c>
      <c r="S126" s="19">
        <f>ROUNDDOWN((N126+O126)*기본!$K$9/100,0)</f>
        <v>0</v>
      </c>
      <c r="T126" s="19">
        <f>ROUNDDOWN((N126+O126)*기본!$K$8/100,0)</f>
        <v>0</v>
      </c>
      <c r="U126" s="19">
        <f>IF(기본!$B$7&gt;30,ROUNDDOWN(N126*기본!$K$10/100,0),)</f>
        <v>0</v>
      </c>
      <c r="V126" s="19">
        <f>IF(기본!$B$7&gt;30,ROUNDDOWN(U126*기본!$K$11/100,0),)</f>
        <v>0</v>
      </c>
      <c r="W126" s="19">
        <f>IF(기본!$B$7&gt;30,ROUNDDOWN(N126*기본!$K$12/100,0),)</f>
        <v>0</v>
      </c>
      <c r="X126" s="19">
        <f>ROUNDDOWN((M126+N126+O126+P126)*기본!$K$16/100,0)</f>
        <v>0</v>
      </c>
      <c r="Y126" s="19">
        <f>ROUNDDOWN((N126+O126+Q126+X126)*기본!$K$17/100,0)-AD126</f>
        <v>0</v>
      </c>
      <c r="Z126" s="16">
        <f t="shared" si="29"/>
        <v>0</v>
      </c>
      <c r="AA126" s="16">
        <f t="shared" si="30"/>
        <v>0</v>
      </c>
      <c r="AB126" s="16">
        <f t="shared" si="31"/>
        <v>0</v>
      </c>
      <c r="AC126" s="17"/>
      <c r="AD126" s="10"/>
    </row>
    <row r="127" spans="1:30" s="8" customFormat="1" ht="18" customHeight="1">
      <c r="A127" s="7">
        <f t="shared" si="33"/>
        <v>0</v>
      </c>
      <c r="B127" s="12">
        <f t="shared" si="38"/>
        <v>0</v>
      </c>
      <c r="C127" s="12">
        <f t="shared" si="38"/>
        <v>0</v>
      </c>
      <c r="D127" s="12">
        <f t="shared" si="38"/>
        <v>0</v>
      </c>
      <c r="E127" s="12">
        <f t="shared" si="38"/>
        <v>0</v>
      </c>
      <c r="F127" s="12">
        <f t="shared" si="27"/>
        <v>0</v>
      </c>
      <c r="G127" s="12">
        <f>+'6-3표준조사(2)'!$V$536</f>
        <v>0</v>
      </c>
      <c r="H127" s="14">
        <f t="shared" si="34"/>
        <v>0</v>
      </c>
      <c r="I127" s="15">
        <f>IF('6-3표준조사(2)'!$R$79="모두베기",'6-3표준조사(2)'!$Y$536,)</f>
        <v>0</v>
      </c>
      <c r="J127" s="15">
        <f>IF('6-3표준조사(2)'!$R$79="줄베기",'6-3표준조사(2)'!$Y$536,)</f>
        <v>0</v>
      </c>
      <c r="K127" s="15">
        <f>IF('6-3표준조사(2)'!$R$79="둘레베기",'6-3표준조사(2)'!$Y$536,)</f>
        <v>0</v>
      </c>
      <c r="L127" s="15">
        <f>IF('6-3표준조사(2)'!$R$79="맹아제거",'6-3표준조사(2)'!$Y$536,)</f>
        <v>0</v>
      </c>
      <c r="M127" s="11">
        <f>ROUNDDOWN(H127*'5-2 내역'!$L$37,0)</f>
        <v>0</v>
      </c>
      <c r="N127" s="16">
        <f>ROUNDDOWN(H127*'5-2 내역'!$J$37,0)</f>
        <v>0</v>
      </c>
      <c r="O127" s="19">
        <f>ROUNDDOWN(N127*기본!$K$7/100,0)</f>
        <v>0</v>
      </c>
      <c r="P127" s="16">
        <f>ROUNDDOWN(H127*'5-2 내역'!$N$37,0)</f>
        <v>0</v>
      </c>
      <c r="Q127" s="16">
        <f t="shared" si="26"/>
        <v>0</v>
      </c>
      <c r="R127" s="18">
        <f>ROUNDDOWN((M127+N127)*기본!$K$13/100,0)</f>
        <v>0</v>
      </c>
      <c r="S127" s="19">
        <f>ROUNDDOWN((N127+O127)*기본!$K$9/100,0)</f>
        <v>0</v>
      </c>
      <c r="T127" s="19">
        <f>ROUNDDOWN((N127+O127)*기본!$K$8/100,0)</f>
        <v>0</v>
      </c>
      <c r="U127" s="19">
        <f>IF(기본!$B$7&gt;30,ROUNDDOWN(N127*기본!$K$10/100,0),)</f>
        <v>0</v>
      </c>
      <c r="V127" s="19">
        <f>IF(기본!$B$7&gt;30,ROUNDDOWN(U127*기본!$K$11/100,0),)</f>
        <v>0</v>
      </c>
      <c r="W127" s="19">
        <f>IF(기본!$B$7&gt;30,ROUNDDOWN(N127*기본!$K$12/100,0),)</f>
        <v>0</v>
      </c>
      <c r="X127" s="19">
        <f>ROUNDDOWN((M127+N127+O127+P127)*기본!$K$16/100,0)</f>
        <v>0</v>
      </c>
      <c r="Y127" s="19">
        <f>ROUNDDOWN((N127+O127+Q127+X127)*기본!$K$17/100,0)-AD127</f>
        <v>0</v>
      </c>
      <c r="Z127" s="16">
        <f t="shared" si="29"/>
        <v>0</v>
      </c>
      <c r="AA127" s="16">
        <f t="shared" si="30"/>
        <v>0</v>
      </c>
      <c r="AB127" s="16">
        <f t="shared" si="31"/>
        <v>0</v>
      </c>
      <c r="AC127" s="17"/>
      <c r="AD127" s="10"/>
    </row>
    <row r="128" spans="1:30" s="8" customFormat="1" ht="18" customHeight="1">
      <c r="A128" s="7">
        <f t="shared" si="33"/>
        <v>0</v>
      </c>
      <c r="B128" s="12">
        <f t="shared" si="38"/>
        <v>0</v>
      </c>
      <c r="C128" s="12">
        <f t="shared" si="38"/>
        <v>0</v>
      </c>
      <c r="D128" s="12">
        <f t="shared" si="38"/>
        <v>0</v>
      </c>
      <c r="E128" s="12">
        <f t="shared" si="38"/>
        <v>0</v>
      </c>
      <c r="F128" s="12">
        <f t="shared" si="27"/>
        <v>0</v>
      </c>
      <c r="G128" s="12">
        <f>+'6-3표준조사(2)'!$V$537</f>
        <v>0</v>
      </c>
      <c r="H128" s="14">
        <f t="shared" si="34"/>
        <v>0</v>
      </c>
      <c r="I128" s="15">
        <f>IF('6-3표준조사(2)'!$R$79="모두베기",'6-3표준조사(2)'!$Y$537,)</f>
        <v>0</v>
      </c>
      <c r="J128" s="15">
        <f>IF('6-3표준조사(2)'!$R$79="줄베기",'6-3표준조사(2)'!$Y$537,)</f>
        <v>0</v>
      </c>
      <c r="K128" s="15">
        <f>IF('6-3표준조사(2)'!$R$79="둘레베기",'6-3표준조사(2)'!$Y$537,)</f>
        <v>0</v>
      </c>
      <c r="L128" s="15">
        <f>IF('6-3표준조사(2)'!$R$79="맹아제거",'6-3표준조사(2)'!$Y$537,)</f>
        <v>0</v>
      </c>
      <c r="M128" s="11">
        <f>ROUNDDOWN(H128*'5-2 내역'!$L$37,0)</f>
        <v>0</v>
      </c>
      <c r="N128" s="16">
        <f>ROUNDDOWN(H128*'5-2 내역'!$J$37,0)</f>
        <v>0</v>
      </c>
      <c r="O128" s="19">
        <f>ROUNDDOWN(N128*기본!$K$7/100,0)</f>
        <v>0</v>
      </c>
      <c r="P128" s="16">
        <f>ROUNDDOWN(H128*'5-2 내역'!$N$37,0)</f>
        <v>0</v>
      </c>
      <c r="Q128" s="16">
        <f t="shared" si="26"/>
        <v>0</v>
      </c>
      <c r="R128" s="18">
        <f>ROUNDDOWN((M128+N128)*기본!$K$13/100,0)</f>
        <v>0</v>
      </c>
      <c r="S128" s="19">
        <f>ROUNDDOWN((N128+O128)*기본!$K$9/100,0)</f>
        <v>0</v>
      </c>
      <c r="T128" s="19">
        <f>ROUNDDOWN((N128+O128)*기본!$K$8/100,0)</f>
        <v>0</v>
      </c>
      <c r="U128" s="19">
        <f>IF(기본!$B$7&gt;30,ROUNDDOWN(N128*기본!$K$10/100,0),)</f>
        <v>0</v>
      </c>
      <c r="V128" s="19">
        <f>IF(기본!$B$7&gt;30,ROUNDDOWN(U128*기본!$K$11/100,0),)</f>
        <v>0</v>
      </c>
      <c r="W128" s="19">
        <f>IF(기본!$B$7&gt;30,ROUNDDOWN(N128*기본!$K$12/100,0),)</f>
        <v>0</v>
      </c>
      <c r="X128" s="19">
        <f>ROUNDDOWN((M128+N128+O128+P128)*기본!$K$16/100,0)</f>
        <v>0</v>
      </c>
      <c r="Y128" s="19">
        <f>ROUNDDOWN((N128+O128+Q128+X128)*기본!$K$17/100,0)-AD128</f>
        <v>0</v>
      </c>
      <c r="Z128" s="16">
        <f t="shared" si="29"/>
        <v>0</v>
      </c>
      <c r="AA128" s="16">
        <f t="shared" si="30"/>
        <v>0</v>
      </c>
      <c r="AB128" s="16">
        <f t="shared" si="31"/>
        <v>0</v>
      </c>
      <c r="AC128" s="17"/>
      <c r="AD128" s="10"/>
    </row>
    <row r="129" spans="1:30" s="8" customFormat="1" ht="18" customHeight="1">
      <c r="A129" s="7">
        <f t="shared" si="33"/>
        <v>0</v>
      </c>
      <c r="B129" s="12">
        <f t="shared" si="38"/>
        <v>0</v>
      </c>
      <c r="C129" s="12">
        <f t="shared" si="38"/>
        <v>0</v>
      </c>
      <c r="D129" s="12">
        <f t="shared" si="38"/>
        <v>0</v>
      </c>
      <c r="E129" s="12">
        <f t="shared" si="38"/>
        <v>0</v>
      </c>
      <c r="F129" s="12">
        <f t="shared" si="27"/>
        <v>0</v>
      </c>
      <c r="G129" s="12">
        <f>+'6-3표준조사(2)'!$V$538</f>
        <v>0</v>
      </c>
      <c r="H129" s="14">
        <f t="shared" si="34"/>
        <v>0</v>
      </c>
      <c r="I129" s="15">
        <f>IF('6-3표준조사(2)'!$R$79="모두베기",'6-3표준조사(2)'!$Y$538,)</f>
        <v>0</v>
      </c>
      <c r="J129" s="15">
        <f>IF('6-3표준조사(2)'!$R$79="줄베기",'6-3표준조사(2)'!$Y$538,)</f>
        <v>0</v>
      </c>
      <c r="K129" s="15">
        <f>IF('6-3표준조사(2)'!$R$79="둘레베기",'6-3표준조사(2)'!$Y$538,)</f>
        <v>0</v>
      </c>
      <c r="L129" s="15">
        <f>IF('6-3표준조사(2)'!$R$79="맹아제거",'6-3표준조사(2)'!$Y$538,)</f>
        <v>0</v>
      </c>
      <c r="M129" s="11">
        <f>ROUNDDOWN(H129*'5-2 내역'!$L$37,0)</f>
        <v>0</v>
      </c>
      <c r="N129" s="16">
        <f>ROUNDDOWN(H129*'5-2 내역'!$J$37,0)</f>
        <v>0</v>
      </c>
      <c r="O129" s="19">
        <f>ROUNDDOWN(N129*기본!$K$7/100,0)</f>
        <v>0</v>
      </c>
      <c r="P129" s="16">
        <f>ROUNDDOWN(H129*'5-2 내역'!$N$37,0)</f>
        <v>0</v>
      </c>
      <c r="Q129" s="16">
        <f t="shared" si="26"/>
        <v>0</v>
      </c>
      <c r="R129" s="18">
        <f>ROUNDDOWN((M129+N129)*기본!$K$13/100,0)</f>
        <v>0</v>
      </c>
      <c r="S129" s="19">
        <f>ROUNDDOWN((N129+O129)*기본!$K$9/100,0)</f>
        <v>0</v>
      </c>
      <c r="T129" s="19">
        <f>ROUNDDOWN((N129+O129)*기본!$K$8/100,0)</f>
        <v>0</v>
      </c>
      <c r="U129" s="19">
        <f>IF(기본!$B$7&gt;30,ROUNDDOWN(N129*기본!$K$10/100,0),)</f>
        <v>0</v>
      </c>
      <c r="V129" s="19">
        <f>IF(기본!$B$7&gt;30,ROUNDDOWN(U129*기본!$K$11/100,0),)</f>
        <v>0</v>
      </c>
      <c r="W129" s="19">
        <f>IF(기본!$B$7&gt;30,ROUNDDOWN(N129*기본!$K$12/100,0),)</f>
        <v>0</v>
      </c>
      <c r="X129" s="19">
        <f>ROUNDDOWN((M129+N129+O129+P129)*기본!$K$16/100,0)</f>
        <v>0</v>
      </c>
      <c r="Y129" s="19">
        <f>ROUNDDOWN((N129+O129+Q129+X129)*기본!$K$17/100,0)-AD129</f>
        <v>0</v>
      </c>
      <c r="Z129" s="16">
        <f t="shared" si="29"/>
        <v>0</v>
      </c>
      <c r="AA129" s="16">
        <f t="shared" si="30"/>
        <v>0</v>
      </c>
      <c r="AB129" s="16">
        <f t="shared" si="31"/>
        <v>0</v>
      </c>
      <c r="AC129" s="17"/>
      <c r="AD129" s="10"/>
    </row>
    <row r="130" spans="1:30" s="8" customFormat="1" ht="18" customHeight="1">
      <c r="A130" s="7">
        <f t="shared" si="33"/>
        <v>0</v>
      </c>
      <c r="B130" s="12">
        <f t="shared" si="38"/>
        <v>0</v>
      </c>
      <c r="C130" s="12">
        <f t="shared" si="38"/>
        <v>0</v>
      </c>
      <c r="D130" s="12">
        <f t="shared" si="38"/>
        <v>0</v>
      </c>
      <c r="E130" s="12">
        <f t="shared" si="38"/>
        <v>0</v>
      </c>
      <c r="F130" s="12">
        <f t="shared" si="27"/>
        <v>0</v>
      </c>
      <c r="G130" s="12">
        <f>+'6-3표준조사(2)'!$V$539</f>
        <v>0</v>
      </c>
      <c r="H130" s="14">
        <f t="shared" si="34"/>
        <v>0</v>
      </c>
      <c r="I130" s="15">
        <f>IF('6-3표준조사(2)'!$R$79="모두베기",'6-3표준조사(2)'!$Y$539,)</f>
        <v>0</v>
      </c>
      <c r="J130" s="15">
        <f>IF('6-3표준조사(2)'!$R$79="줄베기",'6-3표준조사(2)'!$Y$539,)</f>
        <v>0</v>
      </c>
      <c r="K130" s="15">
        <f>IF('6-3표준조사(2)'!$R$79="둘레베기",'6-3표준조사(2)'!$Y$539,)</f>
        <v>0</v>
      </c>
      <c r="L130" s="15">
        <f>IF('6-3표준조사(2)'!$R$79="맹아제거",'6-3표준조사(2)'!$Y$539,)</f>
        <v>0</v>
      </c>
      <c r="M130" s="11">
        <f>ROUNDDOWN(H130*'5-2 내역'!$L$37,0)</f>
        <v>0</v>
      </c>
      <c r="N130" s="16">
        <f>ROUNDDOWN(H130*'5-2 내역'!$J$37,0)</f>
        <v>0</v>
      </c>
      <c r="O130" s="19">
        <f>ROUNDDOWN(N130*기본!$K$7/100,0)</f>
        <v>0</v>
      </c>
      <c r="P130" s="16">
        <f>ROUNDDOWN(H130*'5-2 내역'!$N$37,0)</f>
        <v>0</v>
      </c>
      <c r="Q130" s="16">
        <f t="shared" si="26"/>
        <v>0</v>
      </c>
      <c r="R130" s="18">
        <f>ROUNDDOWN((M130+N130)*기본!$K$13/100,0)</f>
        <v>0</v>
      </c>
      <c r="S130" s="19">
        <f>ROUNDDOWN((N130+O130)*기본!$K$9/100,0)</f>
        <v>0</v>
      </c>
      <c r="T130" s="19">
        <f>ROUNDDOWN((N130+O130)*기본!$K$8/100,0)</f>
        <v>0</v>
      </c>
      <c r="U130" s="19">
        <f>IF(기본!$B$7&gt;30,ROUNDDOWN(N130*기본!$K$10/100,0),)</f>
        <v>0</v>
      </c>
      <c r="V130" s="19">
        <f>IF(기본!$B$7&gt;30,ROUNDDOWN(U130*기본!$K$11/100,0),)</f>
        <v>0</v>
      </c>
      <c r="W130" s="19">
        <f>IF(기본!$B$7&gt;30,ROUNDDOWN(N130*기본!$K$12/100,0),)</f>
        <v>0</v>
      </c>
      <c r="X130" s="19">
        <f>ROUNDDOWN((M130+N130+O130+P130)*기본!$K$16/100,0)</f>
        <v>0</v>
      </c>
      <c r="Y130" s="19">
        <f>ROUNDDOWN((N130+O130+Q130+X130)*기본!$K$17/100,0)-AD130</f>
        <v>0</v>
      </c>
      <c r="Z130" s="16">
        <f t="shared" si="29"/>
        <v>0</v>
      </c>
      <c r="AA130" s="16">
        <f t="shared" si="30"/>
        <v>0</v>
      </c>
      <c r="AB130" s="16">
        <f t="shared" si="31"/>
        <v>0</v>
      </c>
      <c r="AC130" s="17"/>
      <c r="AD130" s="10"/>
    </row>
    <row r="131" spans="1:30" s="8" customFormat="1" ht="18" customHeight="1">
      <c r="A131" s="7">
        <f t="shared" si="33"/>
        <v>0</v>
      </c>
      <c r="B131" s="12">
        <f t="shared" si="38"/>
        <v>0</v>
      </c>
      <c r="C131" s="12">
        <f t="shared" si="38"/>
        <v>0</v>
      </c>
      <c r="D131" s="12">
        <f t="shared" si="38"/>
        <v>0</v>
      </c>
      <c r="E131" s="12">
        <f t="shared" si="38"/>
        <v>0</v>
      </c>
      <c r="F131" s="12">
        <f t="shared" si="27"/>
        <v>0</v>
      </c>
      <c r="G131" s="12">
        <f>+'6-3표준조사(2)'!$V$540</f>
        <v>0</v>
      </c>
      <c r="H131" s="14">
        <f t="shared" si="34"/>
        <v>0</v>
      </c>
      <c r="I131" s="15">
        <f>IF('6-3표준조사(2)'!$R$79="모두베기",'6-3표준조사(2)'!$Y$540,)</f>
        <v>0</v>
      </c>
      <c r="J131" s="15">
        <f>IF('6-3표준조사(2)'!$R$79="줄베기",'6-3표준조사(2)'!$Y$540,)</f>
        <v>0</v>
      </c>
      <c r="K131" s="15">
        <f>IF('6-3표준조사(2)'!$R$79="둘레베기",'6-3표준조사(2)'!$Y$540,)</f>
        <v>0</v>
      </c>
      <c r="L131" s="15">
        <f>IF('6-3표준조사(2)'!$R$79="맹아제거",'6-3표준조사(2)'!$Y$540,)</f>
        <v>0</v>
      </c>
      <c r="M131" s="11">
        <f>ROUNDDOWN(H131*'5-2 내역'!$L$37,0)</f>
        <v>0</v>
      </c>
      <c r="N131" s="16">
        <f>ROUNDDOWN(H131*'5-2 내역'!$J$37,0)</f>
        <v>0</v>
      </c>
      <c r="O131" s="19">
        <f>ROUNDDOWN(N131*기본!$K$7/100,0)</f>
        <v>0</v>
      </c>
      <c r="P131" s="16">
        <f>ROUNDDOWN(H131*'5-2 내역'!$N$37,0)</f>
        <v>0</v>
      </c>
      <c r="Q131" s="16">
        <f t="shared" si="26"/>
        <v>0</v>
      </c>
      <c r="R131" s="18">
        <f>ROUNDDOWN((M131+N131)*기본!$K$13/100,0)</f>
        <v>0</v>
      </c>
      <c r="S131" s="19">
        <f>ROUNDDOWN((N131+O131)*기본!$K$9/100,0)</f>
        <v>0</v>
      </c>
      <c r="T131" s="19">
        <f>ROUNDDOWN((N131+O131)*기본!$K$8/100,0)</f>
        <v>0</v>
      </c>
      <c r="U131" s="19">
        <f>IF(기본!$B$7&gt;30,ROUNDDOWN(N131*기본!$K$10/100,0),)</f>
        <v>0</v>
      </c>
      <c r="V131" s="19">
        <f>IF(기본!$B$7&gt;30,ROUNDDOWN(U131*기본!$K$11/100,0),)</f>
        <v>0</v>
      </c>
      <c r="W131" s="19">
        <f>IF(기본!$B$7&gt;30,ROUNDDOWN(N131*기본!$K$12/100,0),)</f>
        <v>0</v>
      </c>
      <c r="X131" s="19">
        <f>ROUNDDOWN((M131+N131+O131+P131)*기본!$K$16/100,0)</f>
        <v>0</v>
      </c>
      <c r="Y131" s="19">
        <f>ROUNDDOWN((N131+O131+Q131+X131)*기본!$K$17/100,0)-AD131</f>
        <v>0</v>
      </c>
      <c r="Z131" s="16">
        <f t="shared" si="29"/>
        <v>0</v>
      </c>
      <c r="AA131" s="16">
        <f t="shared" si="30"/>
        <v>0</v>
      </c>
      <c r="AB131" s="16">
        <f t="shared" si="31"/>
        <v>0</v>
      </c>
      <c r="AC131" s="17"/>
      <c r="AD131" s="10"/>
    </row>
    <row r="132" spans="1:30" s="8" customFormat="1" ht="18" customHeight="1">
      <c r="A132" s="7">
        <f t="shared" si="33"/>
        <v>0</v>
      </c>
      <c r="B132" s="12">
        <f t="shared" si="38"/>
        <v>0</v>
      </c>
      <c r="C132" s="12">
        <f t="shared" si="38"/>
        <v>0</v>
      </c>
      <c r="D132" s="12">
        <f t="shared" si="38"/>
        <v>0</v>
      </c>
      <c r="E132" s="12">
        <f t="shared" si="38"/>
        <v>0</v>
      </c>
      <c r="F132" s="12">
        <f t="shared" si="27"/>
        <v>0</v>
      </c>
      <c r="G132" s="12">
        <f>+'6-3표준조사(2)'!$V$541</f>
        <v>0</v>
      </c>
      <c r="H132" s="14">
        <f t="shared" si="34"/>
        <v>0</v>
      </c>
      <c r="I132" s="15">
        <f>IF('6-3표준조사(2)'!$R$79="모두베기",'6-3표준조사(2)'!$Y$541,)</f>
        <v>0</v>
      </c>
      <c r="J132" s="15">
        <f>IF('6-3표준조사(2)'!$R$79="줄베기",'6-3표준조사(2)'!$Y$541,)</f>
        <v>0</v>
      </c>
      <c r="K132" s="15">
        <f>IF('6-3표준조사(2)'!$R$79="둘레베기",'6-3표준조사(2)'!$Y$541,)</f>
        <v>0</v>
      </c>
      <c r="L132" s="15">
        <f>IF('6-3표준조사(2)'!$R$79="맹아제거",'6-3표준조사(2)'!$Y$541,)</f>
        <v>0</v>
      </c>
      <c r="M132" s="11">
        <f>ROUNDDOWN(H132*'5-2 내역'!$L$37,0)</f>
        <v>0</v>
      </c>
      <c r="N132" s="16">
        <f>ROUNDDOWN(H132*'5-2 내역'!$J$37,0)</f>
        <v>0</v>
      </c>
      <c r="O132" s="19">
        <f>ROUNDDOWN(N132*기본!$K$7/100,0)</f>
        <v>0</v>
      </c>
      <c r="P132" s="16">
        <f>ROUNDDOWN(H132*'5-2 내역'!$N$37,0)</f>
        <v>0</v>
      </c>
      <c r="Q132" s="16">
        <f t="shared" si="26"/>
        <v>0</v>
      </c>
      <c r="R132" s="18">
        <f>ROUNDDOWN((M132+N132)*기본!$K$13/100,0)</f>
        <v>0</v>
      </c>
      <c r="S132" s="19">
        <f>ROUNDDOWN((N132+O132)*기본!$K$9/100,0)</f>
        <v>0</v>
      </c>
      <c r="T132" s="19">
        <f>ROUNDDOWN((N132+O132)*기본!$K$8/100,0)</f>
        <v>0</v>
      </c>
      <c r="U132" s="19">
        <f>IF(기본!$B$7&gt;30,ROUNDDOWN(N132*기본!$K$10/100,0),)</f>
        <v>0</v>
      </c>
      <c r="V132" s="19">
        <f>IF(기본!$B$7&gt;30,ROUNDDOWN(U132*기본!$K$11/100,0),)</f>
        <v>0</v>
      </c>
      <c r="W132" s="19">
        <f>IF(기본!$B$7&gt;30,ROUNDDOWN(N132*기본!$K$12/100,0),)</f>
        <v>0</v>
      </c>
      <c r="X132" s="19">
        <f>ROUNDDOWN((M132+N132+O132+P132)*기본!$K$16/100,0)</f>
        <v>0</v>
      </c>
      <c r="Y132" s="19">
        <f>ROUNDDOWN((N132+O132+Q132+X132)*기본!$K$17/100,0)-AD132</f>
        <v>0</v>
      </c>
      <c r="Z132" s="16">
        <f t="shared" si="29"/>
        <v>0</v>
      </c>
      <c r="AA132" s="16">
        <f t="shared" si="30"/>
        <v>0</v>
      </c>
      <c r="AB132" s="16">
        <f t="shared" si="31"/>
        <v>0</v>
      </c>
      <c r="AC132" s="17"/>
      <c r="AD132" s="10"/>
    </row>
    <row r="133" spans="1:30" s="145" customFormat="1" ht="18" customHeight="1">
      <c r="A133" s="151">
        <f t="shared" si="33"/>
        <v>0</v>
      </c>
      <c r="B133" s="153">
        <f>+'6-3표준조사-2'!$K$4</f>
        <v>0</v>
      </c>
      <c r="C133" s="153">
        <f>+'6-3표준조사-2'!$L$4</f>
        <v>0</v>
      </c>
      <c r="D133" s="154">
        <f>+'6-3표준조사-2'!$M$4</f>
        <v>0</v>
      </c>
      <c r="E133" s="154">
        <f>+'6-3표준조사-2'!$N$4</f>
        <v>0</v>
      </c>
      <c r="F133" s="154">
        <f>+'6-3표준조사-2'!$O$4</f>
        <v>0</v>
      </c>
      <c r="G133" s="154">
        <f>+'6-3표준조사-2'!$V$9</f>
        <v>0</v>
      </c>
      <c r="H133" s="155">
        <f t="shared" si="34"/>
        <v>0</v>
      </c>
      <c r="I133" s="156">
        <f>IF('6-3표준조사-2'!$R$4="모두베기",'6-3표준조사-2'!$Y$9,)</f>
        <v>0</v>
      </c>
      <c r="J133" s="156">
        <f>IF('6-3표준조사-2'!$R$4="줄베기",'6-3표준조사-2'!$Y$9,)</f>
        <v>0</v>
      </c>
      <c r="K133" s="156">
        <f>IF('6-3표준조사-2'!$R$4="둘레베기",'6-3표준조사-2'!$Y$9,)</f>
        <v>0</v>
      </c>
      <c r="L133" s="156">
        <f>IF('6-3표준조사-2'!$R$4="맹아제거",'6-3표준조사-2'!$Y$9,)</f>
        <v>0</v>
      </c>
      <c r="M133" s="157">
        <f>ROUNDDOWN(H133*'5-2 내역'!$L$39,0)</f>
        <v>0</v>
      </c>
      <c r="N133" s="158">
        <f>ROUNDDOWN(H133*'5-2 내역'!$J$39,0)</f>
        <v>0</v>
      </c>
      <c r="O133" s="158">
        <f>ROUNDDOWN(N133*기본!$K$7/100,0)</f>
        <v>0</v>
      </c>
      <c r="P133" s="158">
        <f>ROUNDDOWN(H133*'5-2 내역'!$N$39,0)</f>
        <v>0</v>
      </c>
      <c r="Q133" s="158">
        <f>SUM(R133:W133)</f>
        <v>0</v>
      </c>
      <c r="R133" s="157">
        <f>ROUNDDOWN((M133+N133)*기본!$K$13/100,0)</f>
        <v>0</v>
      </c>
      <c r="S133" s="158">
        <f>ROUNDDOWN((N133+O133)*기본!$K$9/100,0)</f>
        <v>0</v>
      </c>
      <c r="T133" s="158">
        <f>ROUNDDOWN((N133+O133)*기본!$K$8/100,0)</f>
        <v>0</v>
      </c>
      <c r="U133" s="158">
        <f>IF(기본!$B$7&gt;30,ROUNDDOWN(N133*기본!$K$10/100,0),)</f>
        <v>0</v>
      </c>
      <c r="V133" s="158">
        <f>IF(기본!$B$7&gt;30,ROUNDDOWN(U133*기본!$K$11/100,0),)</f>
        <v>0</v>
      </c>
      <c r="W133" s="158">
        <f>IF(기본!$B$7&gt;30,ROUNDDOWN(N133*기본!$K$12/100,0),)</f>
        <v>0</v>
      </c>
      <c r="X133" s="158">
        <f>ROUNDDOWN((M133+N133+O133+P133)*기본!$K$16/100,0)</f>
        <v>0</v>
      </c>
      <c r="Y133" s="158">
        <f>ROUNDDOWN((N133+O133+Q133+X133)*기본!$K$17/100,0)-AD133</f>
        <v>0</v>
      </c>
      <c r="Z133" s="158">
        <f>+M133+N133+O133+P133+Q133+X133+Y133</f>
        <v>0</v>
      </c>
      <c r="AA133" s="158">
        <f>ROUND(Z133*10%,0)</f>
        <v>0</v>
      </c>
      <c r="AB133" s="158">
        <f>+AA133+Z133</f>
        <v>0</v>
      </c>
      <c r="AC133" s="159"/>
      <c r="AD133" s="147"/>
    </row>
    <row r="134" spans="1:30" s="8" customFormat="1" ht="18" customHeight="1">
      <c r="A134" s="7">
        <f t="shared" si="33"/>
        <v>0</v>
      </c>
      <c r="B134" s="12">
        <f>IF($A134&gt;0,B133,)</f>
        <v>0</v>
      </c>
      <c r="C134" s="12">
        <f>IF($A134&gt;0,C133,)</f>
        <v>0</v>
      </c>
      <c r="D134" s="12">
        <f>IF($A134&gt;0,D133,)</f>
        <v>0</v>
      </c>
      <c r="E134" s="12">
        <f>IF($A134&gt;0,E133,)</f>
        <v>0</v>
      </c>
      <c r="F134" s="12">
        <f>IF($A134&gt;0,F133,)</f>
        <v>0</v>
      </c>
      <c r="G134" s="13">
        <f>+'6-3표준조사-2'!$V$10</f>
        <v>0</v>
      </c>
      <c r="H134" s="14">
        <f t="shared" si="34"/>
        <v>0</v>
      </c>
      <c r="I134" s="15">
        <f>IF('6-3표준조사-2'!$R$4="모두베기",'6-3표준조사-2'!$Y$10,)</f>
        <v>0</v>
      </c>
      <c r="J134" s="15">
        <f>IF('6-3표준조사-2'!$R$4="줄베기",'6-3표준조사-2'!$Y$10,)</f>
        <v>0</v>
      </c>
      <c r="K134" s="15">
        <f>IF('6-3표준조사-2'!$R$4="둘레베기",'6-3표준조사-2'!$Y$10,)</f>
        <v>0</v>
      </c>
      <c r="L134" s="15">
        <f>IF('6-3표준조사-2'!$R$4="맹아제거",'6-3표준조사-2'!$Y$10,)</f>
        <v>0</v>
      </c>
      <c r="M134" s="11">
        <f>ROUNDDOWN(H134*'5-2 내역'!$L$39,0)</f>
        <v>0</v>
      </c>
      <c r="N134" s="16">
        <f>ROUNDDOWN(H134*'5-2 내역'!$J$39,0)</f>
        <v>0</v>
      </c>
      <c r="O134" s="19">
        <f>ROUNDDOWN(N134*기본!$K$7/100,0)</f>
        <v>0</v>
      </c>
      <c r="P134" s="16">
        <f>ROUNDDOWN(H134*'5-2 내역'!$N$39,0)</f>
        <v>0</v>
      </c>
      <c r="Q134" s="16">
        <f t="shared" ref="Q134:Q140" si="39">SUM(R134:W134)</f>
        <v>0</v>
      </c>
      <c r="R134" s="18">
        <f>ROUNDDOWN((M134+N134)*기본!$K$13/100,0)</f>
        <v>0</v>
      </c>
      <c r="S134" s="19">
        <f>ROUNDDOWN((N134+O134)*기본!$K$9/100,0)</f>
        <v>0</v>
      </c>
      <c r="T134" s="19">
        <f>ROUNDDOWN((N134+O134)*기본!$K$8/100,0)</f>
        <v>0</v>
      </c>
      <c r="U134" s="19">
        <f>IF(기본!$B$7&gt;30,ROUNDDOWN(N134*기본!$K$10/100,0),)</f>
        <v>0</v>
      </c>
      <c r="V134" s="19">
        <f>IF(기본!$B$7&gt;30,ROUNDDOWN(U134*기본!$K$11/100,0),)</f>
        <v>0</v>
      </c>
      <c r="W134" s="19">
        <f>IF(기본!$B$7&gt;30,ROUNDDOWN(N134*기본!$K$12/100,0),)</f>
        <v>0</v>
      </c>
      <c r="X134" s="19">
        <f>ROUNDDOWN((M134+N134+O134+P134)*기본!$K$16/100,0)</f>
        <v>0</v>
      </c>
      <c r="Y134" s="19">
        <f>ROUNDDOWN((N134+O134+Q134+X134)*기본!$K$17/100,0)-AD134</f>
        <v>0</v>
      </c>
      <c r="Z134" s="16">
        <f t="shared" ref="Z134:Z196" si="40">+M134+N134+O134+P134+Q134+X134+Y134</f>
        <v>0</v>
      </c>
      <c r="AA134" s="16">
        <f t="shared" ref="AA134:AA196" si="41">ROUND(Z134*10%,0)</f>
        <v>0</v>
      </c>
      <c r="AB134" s="16">
        <f t="shared" ref="AB134:AB196" si="42">+AA134+Z134</f>
        <v>0</v>
      </c>
      <c r="AC134" s="17"/>
      <c r="AD134" s="10"/>
    </row>
    <row r="135" spans="1:30" s="8" customFormat="1" ht="18" customHeight="1">
      <c r="A135" s="7">
        <f t="shared" si="33"/>
        <v>0</v>
      </c>
      <c r="B135" s="12">
        <f t="shared" ref="B135:F140" si="43">IF($A135&gt;0,B134,)</f>
        <v>0</v>
      </c>
      <c r="C135" s="12">
        <f t="shared" si="43"/>
        <v>0</v>
      </c>
      <c r="D135" s="12">
        <f t="shared" si="43"/>
        <v>0</v>
      </c>
      <c r="E135" s="12">
        <f t="shared" si="43"/>
        <v>0</v>
      </c>
      <c r="F135" s="12">
        <f t="shared" si="43"/>
        <v>0</v>
      </c>
      <c r="G135" s="13">
        <f>+'6-3표준조사-2'!$V$11</f>
        <v>0</v>
      </c>
      <c r="H135" s="14">
        <f t="shared" si="34"/>
        <v>0</v>
      </c>
      <c r="I135" s="15">
        <f>IF('6-3표준조사-2'!$R$4="모두베기",'6-3표준조사-2'!$Y$11,)</f>
        <v>0</v>
      </c>
      <c r="J135" s="15">
        <f>IF('6-3표준조사-2'!$R$4="줄베기",'6-3표준조사-2'!$Y$11,)</f>
        <v>0</v>
      </c>
      <c r="K135" s="15">
        <f>IF('6-3표준조사-2'!$R$4="둘레베기",'6-3표준조사-2'!$Y$11,)</f>
        <v>0</v>
      </c>
      <c r="L135" s="15">
        <f>IF('6-3표준조사-2'!$R$4="맹아제거",'6-3표준조사-2'!$Y$11,)</f>
        <v>0</v>
      </c>
      <c r="M135" s="11">
        <f>ROUNDDOWN(H135*'5-2 내역'!$L$39,0)</f>
        <v>0</v>
      </c>
      <c r="N135" s="16">
        <f>ROUNDDOWN(H135*'5-2 내역'!$J$39,0)</f>
        <v>0</v>
      </c>
      <c r="O135" s="19">
        <f>ROUNDDOWN(N135*기본!$K$7/100,0)</f>
        <v>0</v>
      </c>
      <c r="P135" s="16">
        <f>ROUNDDOWN(H135*'5-2 내역'!$N$39,0)</f>
        <v>0</v>
      </c>
      <c r="Q135" s="16">
        <f t="shared" si="39"/>
        <v>0</v>
      </c>
      <c r="R135" s="18">
        <f>ROUNDDOWN((M135+N135)*기본!$K$13/100,0)</f>
        <v>0</v>
      </c>
      <c r="S135" s="19">
        <f>ROUNDDOWN((N135+O135)*기본!$K$9/100,0)</f>
        <v>0</v>
      </c>
      <c r="T135" s="19">
        <f>ROUNDDOWN((N135+O135)*기본!$K$8/100,0)</f>
        <v>0</v>
      </c>
      <c r="U135" s="19">
        <f>IF(기본!$B$7&gt;30,ROUNDDOWN(N135*기본!$K$10/100,0),)</f>
        <v>0</v>
      </c>
      <c r="V135" s="19">
        <f>IF(기본!$B$7&gt;30,ROUNDDOWN(U135*기본!$K$11/100,0),)</f>
        <v>0</v>
      </c>
      <c r="W135" s="19">
        <f>IF(기본!$B$7&gt;30,ROUNDDOWN(N135*기본!$K$12/100,0),)</f>
        <v>0</v>
      </c>
      <c r="X135" s="19">
        <f>ROUNDDOWN((M135+N135+O135+P135)*기본!$K$16/100,0)</f>
        <v>0</v>
      </c>
      <c r="Y135" s="19">
        <f>ROUNDDOWN((N135+O135+Q135+X135)*기본!$K$17/100,0)-AD135</f>
        <v>0</v>
      </c>
      <c r="Z135" s="16">
        <f t="shared" si="40"/>
        <v>0</v>
      </c>
      <c r="AA135" s="16">
        <f t="shared" si="41"/>
        <v>0</v>
      </c>
      <c r="AB135" s="16">
        <f t="shared" si="42"/>
        <v>0</v>
      </c>
      <c r="AC135" s="17"/>
      <c r="AD135" s="10"/>
    </row>
    <row r="136" spans="1:30" s="8" customFormat="1" ht="18" customHeight="1">
      <c r="A136" s="7">
        <f t="shared" si="33"/>
        <v>0</v>
      </c>
      <c r="B136" s="12">
        <f t="shared" si="43"/>
        <v>0</v>
      </c>
      <c r="C136" s="12">
        <f t="shared" si="43"/>
        <v>0</v>
      </c>
      <c r="D136" s="12">
        <f t="shared" si="43"/>
        <v>0</v>
      </c>
      <c r="E136" s="12">
        <f t="shared" si="43"/>
        <v>0</v>
      </c>
      <c r="F136" s="12">
        <f t="shared" si="43"/>
        <v>0</v>
      </c>
      <c r="G136" s="13">
        <f>+'6-3표준조사-2'!$V$12</f>
        <v>0</v>
      </c>
      <c r="H136" s="14">
        <f t="shared" si="34"/>
        <v>0</v>
      </c>
      <c r="I136" s="15">
        <f>IF('6-3표준조사-2'!$R$4="모두베기",'6-3표준조사-2'!$Y$12,)</f>
        <v>0</v>
      </c>
      <c r="J136" s="15">
        <f>IF('6-3표준조사-2'!$R$4="줄베기",'6-3표준조사-2'!$Y$12,)</f>
        <v>0</v>
      </c>
      <c r="K136" s="15">
        <f>IF('6-3표준조사-2'!$R$4="둘레베기",'6-3표준조사-2'!$Y$12,)</f>
        <v>0</v>
      </c>
      <c r="L136" s="15">
        <f>IF('6-3표준조사-2'!$R$4="맹아제거",'6-3표준조사-2'!$Y$12,)</f>
        <v>0</v>
      </c>
      <c r="M136" s="11">
        <f>ROUNDDOWN(H136*'5-2 내역'!$L$39,0)</f>
        <v>0</v>
      </c>
      <c r="N136" s="16">
        <f>ROUNDDOWN(H136*'5-2 내역'!$J$39,0)</f>
        <v>0</v>
      </c>
      <c r="O136" s="19">
        <f>ROUNDDOWN(N136*기본!$K$7/100,0)</f>
        <v>0</v>
      </c>
      <c r="P136" s="16">
        <f>ROUNDDOWN(H136*'5-2 내역'!$N$39,0)</f>
        <v>0</v>
      </c>
      <c r="Q136" s="16">
        <f t="shared" si="39"/>
        <v>0</v>
      </c>
      <c r="R136" s="18">
        <f>ROUNDDOWN((M136+N136)*기본!$K$13/100,0)</f>
        <v>0</v>
      </c>
      <c r="S136" s="19">
        <f>ROUNDDOWN((N136+O136)*기본!$K$9/100,0)</f>
        <v>0</v>
      </c>
      <c r="T136" s="19">
        <f>ROUNDDOWN((N136+O136)*기본!$K$8/100,0)</f>
        <v>0</v>
      </c>
      <c r="U136" s="19">
        <f>IF(기본!$B$7&gt;30,ROUNDDOWN(N136*기본!$K$10/100,0),)</f>
        <v>0</v>
      </c>
      <c r="V136" s="19">
        <f>IF(기본!$B$7&gt;30,ROUNDDOWN(U136*기본!$K$11/100,0),)</f>
        <v>0</v>
      </c>
      <c r="W136" s="19">
        <f>IF(기본!$B$7&gt;30,ROUNDDOWN(N136*기본!$K$12/100,0),)</f>
        <v>0</v>
      </c>
      <c r="X136" s="19">
        <f>ROUNDDOWN((M136+N136+O136+P136)*기본!$K$16/100,0)</f>
        <v>0</v>
      </c>
      <c r="Y136" s="19">
        <f>ROUNDDOWN((N136+O136+Q136+X136)*기본!$K$17/100,0)-AD136</f>
        <v>0</v>
      </c>
      <c r="Z136" s="16">
        <f t="shared" si="40"/>
        <v>0</v>
      </c>
      <c r="AA136" s="16">
        <f t="shared" si="41"/>
        <v>0</v>
      </c>
      <c r="AB136" s="16">
        <f t="shared" si="42"/>
        <v>0</v>
      </c>
      <c r="AC136" s="11"/>
      <c r="AD136" s="10"/>
    </row>
    <row r="137" spans="1:30" s="8" customFormat="1" ht="18" customHeight="1">
      <c r="A137" s="7">
        <f t="shared" si="33"/>
        <v>0</v>
      </c>
      <c r="B137" s="12">
        <f t="shared" si="43"/>
        <v>0</v>
      </c>
      <c r="C137" s="12">
        <f t="shared" si="43"/>
        <v>0</v>
      </c>
      <c r="D137" s="12">
        <f t="shared" si="43"/>
        <v>0</v>
      </c>
      <c r="E137" s="12">
        <f t="shared" si="43"/>
        <v>0</v>
      </c>
      <c r="F137" s="12">
        <f t="shared" si="43"/>
        <v>0</v>
      </c>
      <c r="G137" s="13">
        <f>+'6-3표준조사-2'!$V$13</f>
        <v>0</v>
      </c>
      <c r="H137" s="14">
        <f t="shared" si="34"/>
        <v>0</v>
      </c>
      <c r="I137" s="15">
        <f>IF('6-3표준조사-2'!$R$4="모두베기",'6-3표준조사-2'!$Y$13,)</f>
        <v>0</v>
      </c>
      <c r="J137" s="15">
        <f>IF('6-3표준조사-2'!$R$4="줄베기",'6-3표준조사-2'!$Y$13,)</f>
        <v>0</v>
      </c>
      <c r="K137" s="15">
        <f>IF('6-3표준조사-2'!$R$4="둘레베기",'6-3표준조사-2'!$Y$13,)</f>
        <v>0</v>
      </c>
      <c r="L137" s="15">
        <f>IF('6-3표준조사-2'!$R$4="맹아제거",'6-3표준조사-2'!$Y$13,)</f>
        <v>0</v>
      </c>
      <c r="M137" s="11">
        <f>ROUNDDOWN(H137*'5-2 내역'!$L$39,0)</f>
        <v>0</v>
      </c>
      <c r="N137" s="16">
        <f>ROUNDDOWN(H137*'5-2 내역'!$J$39,0)</f>
        <v>0</v>
      </c>
      <c r="O137" s="19">
        <f>ROUNDDOWN(N137*기본!$K$7/100,0)</f>
        <v>0</v>
      </c>
      <c r="P137" s="16">
        <f>ROUNDDOWN(H137*'5-2 내역'!$N$39,0)</f>
        <v>0</v>
      </c>
      <c r="Q137" s="16">
        <f t="shared" si="39"/>
        <v>0</v>
      </c>
      <c r="R137" s="18">
        <f>ROUNDDOWN((M137+N137)*기본!$K$13/100,0)</f>
        <v>0</v>
      </c>
      <c r="S137" s="19">
        <f>ROUNDDOWN((N137+O137)*기본!$K$9/100,0)</f>
        <v>0</v>
      </c>
      <c r="T137" s="19">
        <f>ROUNDDOWN((N137+O137)*기본!$K$8/100,0)</f>
        <v>0</v>
      </c>
      <c r="U137" s="19">
        <f>IF(기본!$B$7&gt;30,ROUNDDOWN(N137*기본!$K$10/100,0),)</f>
        <v>0</v>
      </c>
      <c r="V137" s="19">
        <f>IF(기본!$B$7&gt;30,ROUNDDOWN(U137*기본!$K$11/100,0),)</f>
        <v>0</v>
      </c>
      <c r="W137" s="19">
        <f>IF(기본!$B$7&gt;30,ROUNDDOWN(N137*기본!$K$12/100,0),)</f>
        <v>0</v>
      </c>
      <c r="X137" s="19">
        <f>ROUNDDOWN((M137+N137+O137+P137)*기본!$K$16/100,0)</f>
        <v>0</v>
      </c>
      <c r="Y137" s="19">
        <f>ROUNDDOWN((N137+O137+Q137+X137)*기본!$K$17/100,0)-AD137</f>
        <v>0</v>
      </c>
      <c r="Z137" s="16">
        <f t="shared" si="40"/>
        <v>0</v>
      </c>
      <c r="AA137" s="16">
        <f t="shared" si="41"/>
        <v>0</v>
      </c>
      <c r="AB137" s="16">
        <f t="shared" si="42"/>
        <v>0</v>
      </c>
      <c r="AC137" s="11"/>
      <c r="AD137" s="10"/>
    </row>
    <row r="138" spans="1:30" s="8" customFormat="1" ht="18" customHeight="1">
      <c r="A138" s="7">
        <f t="shared" si="33"/>
        <v>0</v>
      </c>
      <c r="B138" s="12">
        <f t="shared" si="43"/>
        <v>0</v>
      </c>
      <c r="C138" s="12">
        <f t="shared" si="43"/>
        <v>0</v>
      </c>
      <c r="D138" s="12">
        <f t="shared" si="43"/>
        <v>0</v>
      </c>
      <c r="E138" s="12">
        <f t="shared" si="43"/>
        <v>0</v>
      </c>
      <c r="F138" s="12">
        <f t="shared" si="43"/>
        <v>0</v>
      </c>
      <c r="G138" s="13">
        <f>+'6-3표준조사-2'!$V$14</f>
        <v>0</v>
      </c>
      <c r="H138" s="14">
        <f t="shared" si="34"/>
        <v>0</v>
      </c>
      <c r="I138" s="15">
        <f>IF('6-3표준조사-2'!$R$4="모두베기",'6-3표준조사-2'!$Y$14,)</f>
        <v>0</v>
      </c>
      <c r="J138" s="15">
        <f>IF('6-3표준조사-2'!$R$4="줄베기",'6-3표준조사-2'!$Y$14,)</f>
        <v>0</v>
      </c>
      <c r="K138" s="15">
        <f>IF('6-3표준조사-2'!$R$4="둘레베기",'6-3표준조사-2'!$Y$14,)</f>
        <v>0</v>
      </c>
      <c r="L138" s="15">
        <f>IF('6-3표준조사-2'!$R$4="맹아제거",'6-3표준조사-2'!$Y$14,)</f>
        <v>0</v>
      </c>
      <c r="M138" s="11">
        <f>ROUNDDOWN(H138*'5-2 내역'!$L$39,0)</f>
        <v>0</v>
      </c>
      <c r="N138" s="16">
        <f>ROUNDDOWN(H138*'5-2 내역'!$J$39,0)</f>
        <v>0</v>
      </c>
      <c r="O138" s="19">
        <f>ROUNDDOWN(N138*기본!$K$7/100,0)</f>
        <v>0</v>
      </c>
      <c r="P138" s="16">
        <f>ROUNDDOWN(H138*'5-2 내역'!$N$39,0)</f>
        <v>0</v>
      </c>
      <c r="Q138" s="16">
        <f t="shared" si="39"/>
        <v>0</v>
      </c>
      <c r="R138" s="18">
        <f>ROUNDDOWN((M138+N138)*기본!$K$13/100,0)</f>
        <v>0</v>
      </c>
      <c r="S138" s="19">
        <f>ROUNDDOWN((N138+O138)*기본!$K$9/100,0)</f>
        <v>0</v>
      </c>
      <c r="T138" s="19">
        <f>ROUNDDOWN((N138+O138)*기본!$K$8/100,0)</f>
        <v>0</v>
      </c>
      <c r="U138" s="19">
        <f>IF(기본!$B$7&gt;30,ROUNDDOWN(N138*기본!$K$10/100,0),)</f>
        <v>0</v>
      </c>
      <c r="V138" s="19">
        <f>IF(기본!$B$7&gt;30,ROUNDDOWN(U138*기본!$K$11/100,0),)</f>
        <v>0</v>
      </c>
      <c r="W138" s="19">
        <f>IF(기본!$B$7&gt;30,ROUNDDOWN(N138*기본!$K$12/100,0),)</f>
        <v>0</v>
      </c>
      <c r="X138" s="19">
        <f>ROUNDDOWN((M138+N138+O138+P138)*기본!$K$16/100,0)</f>
        <v>0</v>
      </c>
      <c r="Y138" s="19">
        <f>ROUNDDOWN((N138+O138+Q138+X138)*기본!$K$17/100,0)-AD138</f>
        <v>0</v>
      </c>
      <c r="Z138" s="16">
        <f t="shared" si="40"/>
        <v>0</v>
      </c>
      <c r="AA138" s="16">
        <f t="shared" si="41"/>
        <v>0</v>
      </c>
      <c r="AB138" s="16">
        <f t="shared" si="42"/>
        <v>0</v>
      </c>
      <c r="AC138" s="11"/>
      <c r="AD138" s="10"/>
    </row>
    <row r="139" spans="1:30" s="8" customFormat="1" ht="18" customHeight="1">
      <c r="A139" s="7">
        <f t="shared" si="33"/>
        <v>0</v>
      </c>
      <c r="B139" s="12">
        <f t="shared" si="43"/>
        <v>0</v>
      </c>
      <c r="C139" s="12">
        <f t="shared" si="43"/>
        <v>0</v>
      </c>
      <c r="D139" s="12">
        <f t="shared" si="43"/>
        <v>0</v>
      </c>
      <c r="E139" s="12">
        <f t="shared" si="43"/>
        <v>0</v>
      </c>
      <c r="F139" s="12">
        <f t="shared" si="43"/>
        <v>0</v>
      </c>
      <c r="G139" s="13">
        <f>+'6-3표준조사-2'!$V$15</f>
        <v>0</v>
      </c>
      <c r="H139" s="14">
        <f t="shared" si="34"/>
        <v>0</v>
      </c>
      <c r="I139" s="15">
        <f>IF('6-3표준조사-2'!$R$4="모두베기",'6-3표준조사-2'!$Y$15,)</f>
        <v>0</v>
      </c>
      <c r="J139" s="15">
        <f>IF('6-3표준조사-2'!$R$4="줄베기",'6-3표준조사-2'!$Y$15,)</f>
        <v>0</v>
      </c>
      <c r="K139" s="15">
        <f>IF('6-3표준조사-2'!$R$4="둘레베기",'6-3표준조사-2'!$Y$15,)</f>
        <v>0</v>
      </c>
      <c r="L139" s="15">
        <f>IF('6-3표준조사-2'!$R$4="맹아제거",'6-3표준조사-2'!$Y$15,)</f>
        <v>0</v>
      </c>
      <c r="M139" s="11">
        <f>ROUNDDOWN(H139*'5-2 내역'!$L$39,0)</f>
        <v>0</v>
      </c>
      <c r="N139" s="16">
        <f>ROUNDDOWN(H139*'5-2 내역'!$J$39,0)</f>
        <v>0</v>
      </c>
      <c r="O139" s="19">
        <f>ROUNDDOWN(N139*기본!$K$7/100,0)</f>
        <v>0</v>
      </c>
      <c r="P139" s="16">
        <f>ROUNDDOWN(H139*'5-2 내역'!$N$39,0)</f>
        <v>0</v>
      </c>
      <c r="Q139" s="16">
        <f t="shared" si="39"/>
        <v>0</v>
      </c>
      <c r="R139" s="18">
        <f>ROUNDDOWN((M139+N139)*기본!$K$13/100,0)</f>
        <v>0</v>
      </c>
      <c r="S139" s="19">
        <f>ROUNDDOWN((N139+O139)*기본!$K$9/100,0)</f>
        <v>0</v>
      </c>
      <c r="T139" s="19">
        <f>ROUNDDOWN((N139+O139)*기본!$K$8/100,0)</f>
        <v>0</v>
      </c>
      <c r="U139" s="19">
        <f>IF(기본!$B$7&gt;30,ROUNDDOWN(N139*기본!$K$10/100,0),)</f>
        <v>0</v>
      </c>
      <c r="V139" s="19">
        <f>IF(기본!$B$7&gt;30,ROUNDDOWN(U139*기본!$K$11/100,0),)</f>
        <v>0</v>
      </c>
      <c r="W139" s="19">
        <f>IF(기본!$B$7&gt;30,ROUNDDOWN(N139*기본!$K$12/100,0),)</f>
        <v>0</v>
      </c>
      <c r="X139" s="19">
        <f>ROUNDDOWN((M139+N139+O139+P139)*기본!$K$16/100,0)</f>
        <v>0</v>
      </c>
      <c r="Y139" s="19">
        <f>ROUNDDOWN((N139+O139+Q139+X139)*기본!$K$17/100,0)-AD139</f>
        <v>0</v>
      </c>
      <c r="Z139" s="16">
        <f t="shared" si="40"/>
        <v>0</v>
      </c>
      <c r="AA139" s="16">
        <f t="shared" si="41"/>
        <v>0</v>
      </c>
      <c r="AB139" s="16">
        <f t="shared" si="42"/>
        <v>0</v>
      </c>
      <c r="AC139" s="11"/>
      <c r="AD139" s="10"/>
    </row>
    <row r="140" spans="1:30" s="8" customFormat="1" ht="18" customHeight="1">
      <c r="A140" s="7">
        <f t="shared" si="33"/>
        <v>0</v>
      </c>
      <c r="B140" s="12">
        <f t="shared" si="43"/>
        <v>0</v>
      </c>
      <c r="C140" s="12">
        <f t="shared" si="43"/>
        <v>0</v>
      </c>
      <c r="D140" s="12">
        <f t="shared" si="43"/>
        <v>0</v>
      </c>
      <c r="E140" s="12">
        <f t="shared" si="43"/>
        <v>0</v>
      </c>
      <c r="F140" s="12">
        <f t="shared" si="43"/>
        <v>0</v>
      </c>
      <c r="G140" s="13">
        <f>+'6-3표준조사-2'!$V$16</f>
        <v>0</v>
      </c>
      <c r="H140" s="14">
        <f t="shared" si="34"/>
        <v>0</v>
      </c>
      <c r="I140" s="15">
        <f>IF('6-3표준조사-2'!$R$4="모두베기",'6-3표준조사-2'!$Y$16,)</f>
        <v>0</v>
      </c>
      <c r="J140" s="15">
        <f>IF('6-3표준조사-2'!$R$4="줄베기",'6-3표준조사-2'!$Y$16,)</f>
        <v>0</v>
      </c>
      <c r="K140" s="15">
        <f>IF('6-3표준조사-2'!$R$4="둘레베기",'6-3표준조사-2'!$Y$16,)</f>
        <v>0</v>
      </c>
      <c r="L140" s="15">
        <f>IF('6-3표준조사-2'!$R$4="맹아제거",'6-3표준조사-2'!$Y$16,)</f>
        <v>0</v>
      </c>
      <c r="M140" s="11">
        <f>ROUNDDOWN(H140*'5-2 내역'!$L$39,0)</f>
        <v>0</v>
      </c>
      <c r="N140" s="16">
        <f>ROUNDDOWN(H140*'5-2 내역'!$J$39,0)</f>
        <v>0</v>
      </c>
      <c r="O140" s="19">
        <f>ROUNDDOWN(N140*기본!$K$7/100,0)</f>
        <v>0</v>
      </c>
      <c r="P140" s="16">
        <f>ROUNDDOWN(H140*'5-2 내역'!$N$39,0)</f>
        <v>0</v>
      </c>
      <c r="Q140" s="16">
        <f t="shared" si="39"/>
        <v>0</v>
      </c>
      <c r="R140" s="18">
        <f>ROUNDDOWN((M140+N140)*기본!$K$13/100,0)</f>
        <v>0</v>
      </c>
      <c r="S140" s="19">
        <f>ROUNDDOWN((N140+O140)*기본!$K$9/100,0)</f>
        <v>0</v>
      </c>
      <c r="T140" s="19">
        <f>ROUNDDOWN((N140+O140)*기본!$K$8/100,0)</f>
        <v>0</v>
      </c>
      <c r="U140" s="19">
        <f>IF(기본!$B$7&gt;30,ROUNDDOWN(N140*기본!$K$10/100,0),)</f>
        <v>0</v>
      </c>
      <c r="V140" s="19">
        <f>IF(기본!$B$7&gt;30,ROUNDDOWN(U140*기본!$K$11/100,0),)</f>
        <v>0</v>
      </c>
      <c r="W140" s="19">
        <f>IF(기본!$B$7&gt;30,ROUNDDOWN(N140*기본!$K$12/100,0),)</f>
        <v>0</v>
      </c>
      <c r="X140" s="19">
        <f>ROUNDDOWN((M140+N140+O140+P140)*기본!$K$16/100,0)</f>
        <v>0</v>
      </c>
      <c r="Y140" s="19">
        <f>ROUNDDOWN((N140+O140+Q140+X140)*기본!$K$17/100,0)-AD140</f>
        <v>0</v>
      </c>
      <c r="Z140" s="16">
        <f t="shared" si="40"/>
        <v>0</v>
      </c>
      <c r="AA140" s="16">
        <f t="shared" si="41"/>
        <v>0</v>
      </c>
      <c r="AB140" s="16">
        <f t="shared" si="42"/>
        <v>0</v>
      </c>
      <c r="AC140" s="11"/>
      <c r="AD140" s="10"/>
    </row>
    <row r="141" spans="1:30" s="145" customFormat="1" ht="18" customHeight="1">
      <c r="A141" s="151">
        <f t="shared" si="33"/>
        <v>0</v>
      </c>
      <c r="B141" s="161">
        <f>+'6-3표준조사-2'!$K$79</f>
        <v>0</v>
      </c>
      <c r="C141" s="161">
        <f>+'6-3표준조사-2'!$L$79</f>
        <v>0</v>
      </c>
      <c r="D141" s="161">
        <f>+'6-3표준조사-2'!$M$79</f>
        <v>0</v>
      </c>
      <c r="E141" s="161">
        <f>+'6-3표준조사-2'!$N$79</f>
        <v>0</v>
      </c>
      <c r="F141" s="161">
        <f>+'6-3표준조사-2'!$O$79</f>
        <v>0</v>
      </c>
      <c r="G141" s="161">
        <f>+'6-3표준조사-2'!$V$84</f>
        <v>0</v>
      </c>
      <c r="H141" s="162">
        <f t="shared" si="34"/>
        <v>0</v>
      </c>
      <c r="I141" s="163">
        <f>IF('6-3표준조사-2'!$R$79="모두베기",'6-3표준조사-2'!$Y$84,)</f>
        <v>0</v>
      </c>
      <c r="J141" s="163">
        <f>IF('6-3표준조사-2'!$R$79="줄베기",'6-3표준조사-2'!$Y$84,)</f>
        <v>0</v>
      </c>
      <c r="K141" s="163">
        <f>IF('6-3표준조사-2'!$R$79="둘레베기",'6-3표준조사-2'!$Y$84,)</f>
        <v>0</v>
      </c>
      <c r="L141" s="163">
        <f>IF('6-3표준조사-2'!$R$79="맹아제거",'6-3표준조사-2'!$Y$84,)</f>
        <v>0</v>
      </c>
      <c r="M141" s="164">
        <f>ROUNDDOWN(H141*'5-2 내역'!$L$40,0)</f>
        <v>0</v>
      </c>
      <c r="N141" s="165">
        <f>ROUNDDOWN(H141*'5-2 내역'!$J$40,0)</f>
        <v>0</v>
      </c>
      <c r="O141" s="158">
        <f>ROUNDDOWN(N141*기본!$K$7/100,0)</f>
        <v>0</v>
      </c>
      <c r="P141" s="165">
        <f>ROUNDDOWN(H141*'5-2 내역'!$N$40,0)</f>
        <v>0</v>
      </c>
      <c r="Q141" s="165">
        <f>SUM(R141:W141)</f>
        <v>0</v>
      </c>
      <c r="R141" s="157">
        <f>ROUNDDOWN((M141+N141)*기본!$K$13/100,0)</f>
        <v>0</v>
      </c>
      <c r="S141" s="158">
        <f>ROUNDDOWN((N141+O141)*기본!$K$9/100,0)</f>
        <v>0</v>
      </c>
      <c r="T141" s="158">
        <f>ROUNDDOWN((N141+O141)*기본!$K$8/100,0)</f>
        <v>0</v>
      </c>
      <c r="U141" s="158">
        <f>IF(기본!$B$7&gt;30,ROUNDDOWN(N141*기본!$K$10/100,0),)</f>
        <v>0</v>
      </c>
      <c r="V141" s="158">
        <f>IF(기본!$B$7&gt;30,ROUNDDOWN(U141*기본!$K$11/100,0),)</f>
        <v>0</v>
      </c>
      <c r="W141" s="158">
        <f>IF(기본!$B$7&gt;30,ROUNDDOWN(N141*기본!$K$12/100,0),)</f>
        <v>0</v>
      </c>
      <c r="X141" s="158">
        <f>ROUNDDOWN((M141+N141+O141+P141)*기본!$K$16/100,0)</f>
        <v>0</v>
      </c>
      <c r="Y141" s="158">
        <f>ROUNDDOWN((N141+O141+Q141+X141)*기본!$K$17/100,0)-AD141</f>
        <v>0</v>
      </c>
      <c r="Z141" s="165">
        <f t="shared" si="40"/>
        <v>0</v>
      </c>
      <c r="AA141" s="165">
        <f t="shared" si="41"/>
        <v>0</v>
      </c>
      <c r="AB141" s="165">
        <f t="shared" si="42"/>
        <v>0</v>
      </c>
      <c r="AC141" s="166"/>
      <c r="AD141" s="147"/>
    </row>
    <row r="142" spans="1:30" s="8" customFormat="1" ht="18" customHeight="1">
      <c r="A142" s="7">
        <f t="shared" si="33"/>
        <v>0</v>
      </c>
      <c r="B142" s="12">
        <f t="shared" ref="B142:F148" si="44">IF($A142&gt;0,B141,)</f>
        <v>0</v>
      </c>
      <c r="C142" s="12">
        <f t="shared" si="44"/>
        <v>0</v>
      </c>
      <c r="D142" s="12">
        <f t="shared" si="44"/>
        <v>0</v>
      </c>
      <c r="E142" s="12">
        <f t="shared" si="44"/>
        <v>0</v>
      </c>
      <c r="F142" s="12">
        <f t="shared" si="44"/>
        <v>0</v>
      </c>
      <c r="G142" s="12">
        <f>+'6-3표준조사-2'!$V$85</f>
        <v>0</v>
      </c>
      <c r="H142" s="14">
        <f t="shared" si="34"/>
        <v>0</v>
      </c>
      <c r="I142" s="15">
        <f>IF('6-3표준조사-2'!$R$79="모두베기",'6-3표준조사-2'!$Y$85,)</f>
        <v>0</v>
      </c>
      <c r="J142" s="15">
        <f>IF('6-3표준조사-2'!$R$79="줄베기",'6-3표준조사-2'!$Y$85,)</f>
        <v>0</v>
      </c>
      <c r="K142" s="15">
        <f>IF('6-3표준조사-2'!$R$79="둘레베기",'6-3표준조사-2'!$Y$85,)</f>
        <v>0</v>
      </c>
      <c r="L142" s="15">
        <f>IF('6-3표준조사-2'!$R$79="맹아제거",'6-3표준조사-2'!$Y$85,)</f>
        <v>0</v>
      </c>
      <c r="M142" s="11">
        <f>ROUNDDOWN(H142*'5-2 내역'!$L$40,0)</f>
        <v>0</v>
      </c>
      <c r="N142" s="16">
        <f>ROUNDDOWN(H142*'5-2 내역'!$J$40,0)</f>
        <v>0</v>
      </c>
      <c r="O142" s="19">
        <f>ROUNDDOWN(N142*기본!$K$7/100,0)</f>
        <v>0</v>
      </c>
      <c r="P142" s="16">
        <f>ROUNDDOWN(H142*'5-2 내역'!$N$40,0)</f>
        <v>0</v>
      </c>
      <c r="Q142" s="16">
        <f t="shared" ref="Q142:Q196" si="45">SUM(R142:W142)</f>
        <v>0</v>
      </c>
      <c r="R142" s="18">
        <f>ROUNDDOWN((M142+N142)*기본!$K$13/100,0)</f>
        <v>0</v>
      </c>
      <c r="S142" s="19">
        <f>ROUNDDOWN((N142+O142)*기본!$K$9/100,0)</f>
        <v>0</v>
      </c>
      <c r="T142" s="19">
        <f>ROUNDDOWN((N142+O142)*기본!$K$8/100,0)</f>
        <v>0</v>
      </c>
      <c r="U142" s="19">
        <f>IF(기본!$B$7&gt;30,ROUNDDOWN(N142*기본!$K$10/100,0),)</f>
        <v>0</v>
      </c>
      <c r="V142" s="19">
        <f>IF(기본!$B$7&gt;30,ROUNDDOWN(U142*기본!$K$11/100,0),)</f>
        <v>0</v>
      </c>
      <c r="W142" s="19">
        <f>IF(기본!$B$7&gt;30,ROUNDDOWN(N142*기본!$K$12/100,0),)</f>
        <v>0</v>
      </c>
      <c r="X142" s="19">
        <f>ROUNDDOWN((M142+N142+O142+P142)*기본!$K$16/100,0)</f>
        <v>0</v>
      </c>
      <c r="Y142" s="19">
        <f>ROUNDDOWN((N142+O142+Q142+X142)*기본!$K$17/100,0)-AD142</f>
        <v>0</v>
      </c>
      <c r="Z142" s="16">
        <f t="shared" si="40"/>
        <v>0</v>
      </c>
      <c r="AA142" s="16">
        <f t="shared" si="41"/>
        <v>0</v>
      </c>
      <c r="AB142" s="16">
        <f t="shared" si="42"/>
        <v>0</v>
      </c>
      <c r="AC142" s="17"/>
      <c r="AD142" s="10"/>
    </row>
    <row r="143" spans="1:30" s="8" customFormat="1" ht="18" customHeight="1">
      <c r="A143" s="7">
        <f t="shared" si="33"/>
        <v>0</v>
      </c>
      <c r="B143" s="12">
        <f t="shared" si="44"/>
        <v>0</v>
      </c>
      <c r="C143" s="12">
        <f t="shared" si="44"/>
        <v>0</v>
      </c>
      <c r="D143" s="12">
        <f t="shared" si="44"/>
        <v>0</v>
      </c>
      <c r="E143" s="12">
        <f t="shared" si="44"/>
        <v>0</v>
      </c>
      <c r="F143" s="12">
        <f t="shared" si="44"/>
        <v>0</v>
      </c>
      <c r="G143" s="12">
        <f>+'6-3표준조사-2'!$V$86</f>
        <v>0</v>
      </c>
      <c r="H143" s="14">
        <f t="shared" si="34"/>
        <v>0</v>
      </c>
      <c r="I143" s="15">
        <f>IF('6-3표준조사-2'!$R$79="모두베기",'6-3표준조사-2'!$Y$86,)</f>
        <v>0</v>
      </c>
      <c r="J143" s="15">
        <f>IF('6-3표준조사-2'!$R$79="줄베기",'6-3표준조사-2'!$Y$86,)</f>
        <v>0</v>
      </c>
      <c r="K143" s="15">
        <f>IF('6-3표준조사-2'!$R$79="둘레베기",'6-3표준조사-2'!$Y$86,)</f>
        <v>0</v>
      </c>
      <c r="L143" s="15">
        <f>IF('6-3표준조사-2'!$R$79="맹아제거",'6-3표준조사-2'!$Y$86,)</f>
        <v>0</v>
      </c>
      <c r="M143" s="11">
        <f>ROUNDDOWN(H143*'5-2 내역'!$L$40,0)</f>
        <v>0</v>
      </c>
      <c r="N143" s="16">
        <f>ROUNDDOWN(H143*'5-2 내역'!$J$40,0)</f>
        <v>0</v>
      </c>
      <c r="O143" s="19">
        <f>ROUNDDOWN(N143*기본!$K$7/100,0)</f>
        <v>0</v>
      </c>
      <c r="P143" s="16">
        <f>ROUNDDOWN(H143*'5-2 내역'!$N$40,0)</f>
        <v>0</v>
      </c>
      <c r="Q143" s="16">
        <f t="shared" si="45"/>
        <v>0</v>
      </c>
      <c r="R143" s="18">
        <f>ROUNDDOWN((M143+N143)*기본!$K$13/100,0)</f>
        <v>0</v>
      </c>
      <c r="S143" s="19">
        <f>ROUNDDOWN((N143+O143)*기본!$K$9/100,0)</f>
        <v>0</v>
      </c>
      <c r="T143" s="19">
        <f>ROUNDDOWN((N143+O143)*기본!$K$8/100,0)</f>
        <v>0</v>
      </c>
      <c r="U143" s="19">
        <f>IF(기본!$B$7&gt;30,ROUNDDOWN(N143*기본!$K$10/100,0),)</f>
        <v>0</v>
      </c>
      <c r="V143" s="19">
        <f>IF(기본!$B$7&gt;30,ROUNDDOWN(U143*기본!$K$11/100,0),)</f>
        <v>0</v>
      </c>
      <c r="W143" s="19">
        <f>IF(기본!$B$7&gt;30,ROUNDDOWN(N143*기본!$K$12/100,0),)</f>
        <v>0</v>
      </c>
      <c r="X143" s="19">
        <f>ROUNDDOWN((M143+N143+O143+P143)*기본!$K$16/100,0)</f>
        <v>0</v>
      </c>
      <c r="Y143" s="19">
        <f>ROUNDDOWN((N143+O143+Q143+X143)*기본!$K$17/100,0)-AD143</f>
        <v>0</v>
      </c>
      <c r="Z143" s="16">
        <f t="shared" si="40"/>
        <v>0</v>
      </c>
      <c r="AA143" s="16">
        <f t="shared" si="41"/>
        <v>0</v>
      </c>
      <c r="AB143" s="16">
        <f t="shared" si="42"/>
        <v>0</v>
      </c>
      <c r="AC143" s="17"/>
      <c r="AD143" s="10"/>
    </row>
    <row r="144" spans="1:30" s="8" customFormat="1" ht="18" customHeight="1">
      <c r="A144" s="7">
        <f t="shared" si="33"/>
        <v>0</v>
      </c>
      <c r="B144" s="12">
        <f t="shared" si="44"/>
        <v>0</v>
      </c>
      <c r="C144" s="12">
        <f t="shared" si="44"/>
        <v>0</v>
      </c>
      <c r="D144" s="12">
        <f t="shared" si="44"/>
        <v>0</v>
      </c>
      <c r="E144" s="12">
        <f t="shared" si="44"/>
        <v>0</v>
      </c>
      <c r="F144" s="12">
        <f t="shared" si="44"/>
        <v>0</v>
      </c>
      <c r="G144" s="12">
        <f>+'6-3표준조사-2'!$V$87</f>
        <v>0</v>
      </c>
      <c r="H144" s="14">
        <f t="shared" si="34"/>
        <v>0</v>
      </c>
      <c r="I144" s="15">
        <f>IF('6-3표준조사-2'!$R$79="모두베기",'6-3표준조사-2'!$Y$87,)</f>
        <v>0</v>
      </c>
      <c r="J144" s="15">
        <f>IF('6-3표준조사-2'!$R$79="줄베기",'6-3표준조사-2'!$Y$87,)</f>
        <v>0</v>
      </c>
      <c r="K144" s="15">
        <f>IF('6-3표준조사-2'!$R$79="둘레베기",'6-3표준조사-2'!$Y$87,)</f>
        <v>0</v>
      </c>
      <c r="L144" s="15">
        <f>IF('6-3표준조사-2'!$R$79="맹아제거",'6-3표준조사-2'!$Y$87,)</f>
        <v>0</v>
      </c>
      <c r="M144" s="11">
        <f>ROUNDDOWN(H144*'5-2 내역'!$L$40,0)</f>
        <v>0</v>
      </c>
      <c r="N144" s="16">
        <f>ROUNDDOWN(H144*'5-2 내역'!$J$40,0)</f>
        <v>0</v>
      </c>
      <c r="O144" s="19">
        <f>ROUNDDOWN(N144*기본!$K$7/100,0)</f>
        <v>0</v>
      </c>
      <c r="P144" s="16">
        <f>ROUNDDOWN(H144*'5-2 내역'!$N$40,0)</f>
        <v>0</v>
      </c>
      <c r="Q144" s="16">
        <f t="shared" si="45"/>
        <v>0</v>
      </c>
      <c r="R144" s="18">
        <f>ROUNDDOWN((M144+N144)*기본!$K$13/100,0)</f>
        <v>0</v>
      </c>
      <c r="S144" s="19">
        <f>ROUNDDOWN((N144+O144)*기본!$K$9/100,0)</f>
        <v>0</v>
      </c>
      <c r="T144" s="19">
        <f>ROUNDDOWN((N144+O144)*기본!$K$8/100,0)</f>
        <v>0</v>
      </c>
      <c r="U144" s="19">
        <f>IF(기본!$B$7&gt;30,ROUNDDOWN(N144*기본!$K$10/100,0),)</f>
        <v>0</v>
      </c>
      <c r="V144" s="19">
        <f>IF(기본!$B$7&gt;30,ROUNDDOWN(U144*기본!$K$11/100,0),)</f>
        <v>0</v>
      </c>
      <c r="W144" s="19">
        <f>IF(기본!$B$7&gt;30,ROUNDDOWN(N144*기본!$K$12/100,0),)</f>
        <v>0</v>
      </c>
      <c r="X144" s="19">
        <f>ROUNDDOWN((M144+N144+O144+P144)*기본!$K$16/100,0)</f>
        <v>0</v>
      </c>
      <c r="Y144" s="19">
        <f>ROUNDDOWN((N144+O144+Q144+X144)*기본!$K$17/100,0)-AD144</f>
        <v>0</v>
      </c>
      <c r="Z144" s="16">
        <f t="shared" si="40"/>
        <v>0</v>
      </c>
      <c r="AA144" s="16">
        <f t="shared" si="41"/>
        <v>0</v>
      </c>
      <c r="AB144" s="16">
        <f t="shared" si="42"/>
        <v>0</v>
      </c>
      <c r="AC144" s="17"/>
      <c r="AD144" s="10"/>
    </row>
    <row r="145" spans="1:30" s="8" customFormat="1" ht="18" customHeight="1">
      <c r="A145" s="7">
        <f t="shared" si="33"/>
        <v>0</v>
      </c>
      <c r="B145" s="12">
        <f t="shared" si="44"/>
        <v>0</v>
      </c>
      <c r="C145" s="12">
        <f t="shared" si="44"/>
        <v>0</v>
      </c>
      <c r="D145" s="12">
        <f t="shared" si="44"/>
        <v>0</v>
      </c>
      <c r="E145" s="12">
        <f t="shared" si="44"/>
        <v>0</v>
      </c>
      <c r="F145" s="12">
        <f t="shared" si="44"/>
        <v>0</v>
      </c>
      <c r="G145" s="12">
        <f>+'6-3표준조사-2'!$V$88</f>
        <v>0</v>
      </c>
      <c r="H145" s="14">
        <f t="shared" si="34"/>
        <v>0</v>
      </c>
      <c r="I145" s="15">
        <f>IF('6-3표준조사-2'!$R$79="모두베기",'6-3표준조사-2'!$Y$88,)</f>
        <v>0</v>
      </c>
      <c r="J145" s="15">
        <f>IF('6-3표준조사-2'!$R$79="줄베기",'6-3표준조사-2'!$Y$88,)</f>
        <v>0</v>
      </c>
      <c r="K145" s="15">
        <f>IF('6-3표준조사-2'!$R$79="둘레베기",'6-3표준조사-2'!$Y$88,)</f>
        <v>0</v>
      </c>
      <c r="L145" s="15">
        <f>IF('6-3표준조사-2'!$R$79="맹아제거",'6-3표준조사-2'!$Y$88,)</f>
        <v>0</v>
      </c>
      <c r="M145" s="11">
        <f>ROUNDDOWN(H145*'5-2 내역'!$L$40,0)</f>
        <v>0</v>
      </c>
      <c r="N145" s="16">
        <f>ROUNDDOWN(H145*'5-2 내역'!$J$40,0)</f>
        <v>0</v>
      </c>
      <c r="O145" s="19">
        <f>ROUNDDOWN(N145*기본!$K$7/100,0)</f>
        <v>0</v>
      </c>
      <c r="P145" s="16">
        <f>ROUNDDOWN(H145*'5-2 내역'!$N$40,0)</f>
        <v>0</v>
      </c>
      <c r="Q145" s="16">
        <f t="shared" si="45"/>
        <v>0</v>
      </c>
      <c r="R145" s="18">
        <f>ROUNDDOWN((M145+N145)*기본!$K$13/100,0)</f>
        <v>0</v>
      </c>
      <c r="S145" s="19">
        <f>ROUNDDOWN((N145+O145)*기본!$K$9/100,0)</f>
        <v>0</v>
      </c>
      <c r="T145" s="19">
        <f>ROUNDDOWN((N145+O145)*기본!$K$8/100,0)</f>
        <v>0</v>
      </c>
      <c r="U145" s="19">
        <f>IF(기본!$B$7&gt;30,ROUNDDOWN(N145*기본!$K$10/100,0),)</f>
        <v>0</v>
      </c>
      <c r="V145" s="19">
        <f>IF(기본!$B$7&gt;30,ROUNDDOWN(U145*기본!$K$11/100,0),)</f>
        <v>0</v>
      </c>
      <c r="W145" s="19">
        <f>IF(기본!$B$7&gt;30,ROUNDDOWN(N145*기본!$K$12/100,0),)</f>
        <v>0</v>
      </c>
      <c r="X145" s="19">
        <f>ROUNDDOWN((M145+N145+O145+P145)*기본!$K$16/100,0)</f>
        <v>0</v>
      </c>
      <c r="Y145" s="19">
        <f>ROUNDDOWN((N145+O145+Q145+X145)*기본!$K$17/100,0)-AD145</f>
        <v>0</v>
      </c>
      <c r="Z145" s="16">
        <f t="shared" si="40"/>
        <v>0</v>
      </c>
      <c r="AA145" s="16">
        <f t="shared" si="41"/>
        <v>0</v>
      </c>
      <c r="AB145" s="16">
        <f t="shared" si="42"/>
        <v>0</v>
      </c>
      <c r="AC145" s="17"/>
      <c r="AD145" s="10"/>
    </row>
    <row r="146" spans="1:30" s="8" customFormat="1" ht="18" customHeight="1">
      <c r="A146" s="7">
        <f t="shared" si="33"/>
        <v>0</v>
      </c>
      <c r="B146" s="12">
        <f t="shared" si="44"/>
        <v>0</v>
      </c>
      <c r="C146" s="12">
        <f t="shared" si="44"/>
        <v>0</v>
      </c>
      <c r="D146" s="12">
        <f t="shared" si="44"/>
        <v>0</v>
      </c>
      <c r="E146" s="12">
        <f t="shared" si="44"/>
        <v>0</v>
      </c>
      <c r="F146" s="12">
        <f t="shared" si="44"/>
        <v>0</v>
      </c>
      <c r="G146" s="12">
        <f>+'6-3표준조사-2'!$V$89</f>
        <v>0</v>
      </c>
      <c r="H146" s="14">
        <f t="shared" si="34"/>
        <v>0</v>
      </c>
      <c r="I146" s="15">
        <f>IF('6-3표준조사-2'!$R$79="모두베기",'6-3표준조사-2'!$Y$89,)</f>
        <v>0</v>
      </c>
      <c r="J146" s="15">
        <f>IF('6-3표준조사-2'!$R$79="줄베기",'6-3표준조사-2'!$Y$89,)</f>
        <v>0</v>
      </c>
      <c r="K146" s="15">
        <f>IF('6-3표준조사-2'!$R$79="둘레베기",'6-3표준조사-2'!$Y$89,)</f>
        <v>0</v>
      </c>
      <c r="L146" s="15">
        <f>IF('6-3표준조사-2'!$R$79="맹아제거",'6-3표준조사-2'!$Y$89,)</f>
        <v>0</v>
      </c>
      <c r="M146" s="11">
        <f>ROUNDDOWN(H146*'5-2 내역'!$L$40,0)</f>
        <v>0</v>
      </c>
      <c r="N146" s="16">
        <f>ROUNDDOWN(H146*'5-2 내역'!$J$40,0)</f>
        <v>0</v>
      </c>
      <c r="O146" s="19">
        <f>ROUNDDOWN(N146*기본!$K$7/100,0)</f>
        <v>0</v>
      </c>
      <c r="P146" s="16">
        <f>ROUNDDOWN(H146*'5-2 내역'!$N$40,0)</f>
        <v>0</v>
      </c>
      <c r="Q146" s="16">
        <f t="shared" si="45"/>
        <v>0</v>
      </c>
      <c r="R146" s="18">
        <f>ROUNDDOWN((M146+N146)*기본!$K$13/100,0)</f>
        <v>0</v>
      </c>
      <c r="S146" s="19">
        <f>ROUNDDOWN((N146+O146)*기본!$K$9/100,0)</f>
        <v>0</v>
      </c>
      <c r="T146" s="19">
        <f>ROUNDDOWN((N146+O146)*기본!$K$8/100,0)</f>
        <v>0</v>
      </c>
      <c r="U146" s="19">
        <f>IF(기본!$B$7&gt;30,ROUNDDOWN(N146*기본!$K$10/100,0),)</f>
        <v>0</v>
      </c>
      <c r="V146" s="19">
        <f>IF(기본!$B$7&gt;30,ROUNDDOWN(U146*기본!$K$11/100,0),)</f>
        <v>0</v>
      </c>
      <c r="W146" s="19">
        <f>IF(기본!$B$7&gt;30,ROUNDDOWN(N146*기본!$K$12/100,0),)</f>
        <v>0</v>
      </c>
      <c r="X146" s="19">
        <f>ROUNDDOWN((M146+N146+O146+P146)*기본!$K$16/100,0)</f>
        <v>0</v>
      </c>
      <c r="Y146" s="19">
        <f>ROUNDDOWN((N146+O146+Q146+X146)*기본!$K$17/100,0)-AD146</f>
        <v>0</v>
      </c>
      <c r="Z146" s="16">
        <f t="shared" si="40"/>
        <v>0</v>
      </c>
      <c r="AA146" s="16">
        <f t="shared" si="41"/>
        <v>0</v>
      </c>
      <c r="AB146" s="16">
        <f t="shared" si="42"/>
        <v>0</v>
      </c>
      <c r="AC146" s="17"/>
      <c r="AD146" s="10"/>
    </row>
    <row r="147" spans="1:30" s="8" customFormat="1" ht="18" customHeight="1">
      <c r="A147" s="7">
        <f t="shared" si="33"/>
        <v>0</v>
      </c>
      <c r="B147" s="12">
        <f t="shared" si="44"/>
        <v>0</v>
      </c>
      <c r="C147" s="12">
        <f t="shared" si="44"/>
        <v>0</v>
      </c>
      <c r="D147" s="12">
        <f t="shared" si="44"/>
        <v>0</v>
      </c>
      <c r="E147" s="12">
        <f t="shared" si="44"/>
        <v>0</v>
      </c>
      <c r="F147" s="12">
        <f t="shared" si="44"/>
        <v>0</v>
      </c>
      <c r="G147" s="12">
        <f>+'6-3표준조사-2'!$V$90</f>
        <v>0</v>
      </c>
      <c r="H147" s="14">
        <f t="shared" si="34"/>
        <v>0</v>
      </c>
      <c r="I147" s="15">
        <f>IF('6-3표준조사-2'!$R$79="모두베기",'6-3표준조사-2'!$Y$90,)</f>
        <v>0</v>
      </c>
      <c r="J147" s="15">
        <f>IF('6-3표준조사-2'!$R$79="줄베기",'6-3표준조사-2'!$Y$90,)</f>
        <v>0</v>
      </c>
      <c r="K147" s="15">
        <f>IF('6-3표준조사-2'!$R$79="둘레베기",'6-3표준조사-2'!$Y$90,)</f>
        <v>0</v>
      </c>
      <c r="L147" s="15">
        <f>IF('6-3표준조사-2'!$R$79="맹아제거",'6-3표준조사-2'!$Y$90,)</f>
        <v>0</v>
      </c>
      <c r="M147" s="11">
        <f>ROUNDDOWN(H147*'5-2 내역'!$L$40,0)</f>
        <v>0</v>
      </c>
      <c r="N147" s="16">
        <f>ROUNDDOWN(H147*'5-2 내역'!$J$40,0)</f>
        <v>0</v>
      </c>
      <c r="O147" s="19">
        <f>ROUNDDOWN(N147*기본!$K$7/100,0)</f>
        <v>0</v>
      </c>
      <c r="P147" s="16">
        <f>ROUNDDOWN(H147*'5-2 내역'!$N$40,0)</f>
        <v>0</v>
      </c>
      <c r="Q147" s="16">
        <f t="shared" si="45"/>
        <v>0</v>
      </c>
      <c r="R147" s="18">
        <f>ROUNDDOWN((M147+N147)*기본!$K$13/100,0)</f>
        <v>0</v>
      </c>
      <c r="S147" s="19">
        <f>ROUNDDOWN((N147+O147)*기본!$K$9/100,0)</f>
        <v>0</v>
      </c>
      <c r="T147" s="19">
        <f>ROUNDDOWN((N147+O147)*기본!$K$8/100,0)</f>
        <v>0</v>
      </c>
      <c r="U147" s="19">
        <f>IF(기본!$B$7&gt;30,ROUNDDOWN(N147*기본!$K$10/100,0),)</f>
        <v>0</v>
      </c>
      <c r="V147" s="19">
        <f>IF(기본!$B$7&gt;30,ROUNDDOWN(U147*기본!$K$11/100,0),)</f>
        <v>0</v>
      </c>
      <c r="W147" s="19">
        <f>IF(기본!$B$7&gt;30,ROUNDDOWN(N147*기본!$K$12/100,0),)</f>
        <v>0</v>
      </c>
      <c r="X147" s="19">
        <f>ROUNDDOWN((M147+N147+O147+P147)*기본!$K$16/100,0)</f>
        <v>0</v>
      </c>
      <c r="Y147" s="19">
        <f>ROUNDDOWN((N147+O147+Q147+X147)*기본!$K$17/100,0)-AD147</f>
        <v>0</v>
      </c>
      <c r="Z147" s="16">
        <f t="shared" si="40"/>
        <v>0</v>
      </c>
      <c r="AA147" s="16">
        <f t="shared" si="41"/>
        <v>0</v>
      </c>
      <c r="AB147" s="16">
        <f t="shared" si="42"/>
        <v>0</v>
      </c>
      <c r="AC147" s="17"/>
      <c r="AD147" s="10"/>
    </row>
    <row r="148" spans="1:30" s="8" customFormat="1" ht="18" customHeight="1">
      <c r="A148" s="7">
        <f t="shared" si="33"/>
        <v>0</v>
      </c>
      <c r="B148" s="12">
        <f t="shared" si="44"/>
        <v>0</v>
      </c>
      <c r="C148" s="12">
        <f t="shared" si="44"/>
        <v>0</v>
      </c>
      <c r="D148" s="12">
        <f t="shared" si="44"/>
        <v>0</v>
      </c>
      <c r="E148" s="12">
        <f t="shared" si="44"/>
        <v>0</v>
      </c>
      <c r="F148" s="12">
        <f t="shared" si="44"/>
        <v>0</v>
      </c>
      <c r="G148" s="12">
        <f>+'6-3표준조사-2'!$V$91</f>
        <v>0</v>
      </c>
      <c r="H148" s="14">
        <f t="shared" si="34"/>
        <v>0</v>
      </c>
      <c r="I148" s="15">
        <f>IF('6-3표준조사-2'!$R$79="모두베기",'6-3표준조사-2'!$Y$91,)</f>
        <v>0</v>
      </c>
      <c r="J148" s="15">
        <f>IF('6-3표준조사-2'!$R$79="줄베기",'6-3표준조사-2'!$Y$91,)</f>
        <v>0</v>
      </c>
      <c r="K148" s="15">
        <f>IF('6-3표준조사-2'!$R$79="둘레베기",'6-3표준조사-2'!$Y$91,)</f>
        <v>0</v>
      </c>
      <c r="L148" s="15">
        <f>IF('6-3표준조사-2'!$R$79="맹아제거",'6-3표준조사-2'!$Y$91,)</f>
        <v>0</v>
      </c>
      <c r="M148" s="11">
        <f>ROUNDDOWN(H148*'5-2 내역'!$L$40,0)</f>
        <v>0</v>
      </c>
      <c r="N148" s="16">
        <f>ROUNDDOWN(H148*'5-2 내역'!$J$40,0)</f>
        <v>0</v>
      </c>
      <c r="O148" s="19">
        <f>ROUNDDOWN(N148*기본!$K$7/100,0)</f>
        <v>0</v>
      </c>
      <c r="P148" s="16">
        <f>ROUNDDOWN(H148*'5-2 내역'!$N$40,0)</f>
        <v>0</v>
      </c>
      <c r="Q148" s="16">
        <f t="shared" si="45"/>
        <v>0</v>
      </c>
      <c r="R148" s="18">
        <f>ROUNDDOWN((M148+N148)*기본!$K$13/100,0)</f>
        <v>0</v>
      </c>
      <c r="S148" s="19">
        <f>ROUNDDOWN((N148+O148)*기본!$K$9/100,0)</f>
        <v>0</v>
      </c>
      <c r="T148" s="19">
        <f>ROUNDDOWN((N148+O148)*기본!$K$8/100,0)</f>
        <v>0</v>
      </c>
      <c r="U148" s="19">
        <f>IF(기본!$B$7&gt;30,ROUNDDOWN(N148*기본!$K$10/100,0),)</f>
        <v>0</v>
      </c>
      <c r="V148" s="19">
        <f>IF(기본!$B$7&gt;30,ROUNDDOWN(U148*기본!$K$11/100,0),)</f>
        <v>0</v>
      </c>
      <c r="W148" s="19">
        <f>IF(기본!$B$7&gt;30,ROUNDDOWN(N148*기본!$K$12/100,0),)</f>
        <v>0</v>
      </c>
      <c r="X148" s="19">
        <f>ROUNDDOWN((M148+N148+O148+P148)*기본!$K$16/100,0)</f>
        <v>0</v>
      </c>
      <c r="Y148" s="19">
        <f>ROUNDDOWN((N148+O148+Q148+X148)*기본!$K$17/100,0)-AD148</f>
        <v>0</v>
      </c>
      <c r="Z148" s="16">
        <f t="shared" si="40"/>
        <v>0</v>
      </c>
      <c r="AA148" s="16">
        <f t="shared" si="41"/>
        <v>0</v>
      </c>
      <c r="AB148" s="16">
        <f t="shared" si="42"/>
        <v>0</v>
      </c>
      <c r="AC148" s="17"/>
      <c r="AD148" s="10"/>
    </row>
    <row r="149" spans="1:30" s="145" customFormat="1" ht="18" customHeight="1">
      <c r="A149" s="151">
        <f t="shared" si="33"/>
        <v>0</v>
      </c>
      <c r="B149" s="161">
        <f>+'6-3표준조사-2'!$K$154</f>
        <v>0</v>
      </c>
      <c r="C149" s="161">
        <f>+'6-3표준조사-2'!$L$154</f>
        <v>0</v>
      </c>
      <c r="D149" s="161">
        <f>+'6-3표준조사-2'!$M$154</f>
        <v>0</v>
      </c>
      <c r="E149" s="161">
        <f>+'6-3표준조사-2'!$N$154</f>
        <v>0</v>
      </c>
      <c r="F149" s="161">
        <f>+'6-3표준조사-2'!$O$154</f>
        <v>0</v>
      </c>
      <c r="G149" s="161">
        <f>+'6-3표준조사-2'!$V$159</f>
        <v>0</v>
      </c>
      <c r="H149" s="162">
        <f t="shared" si="34"/>
        <v>0</v>
      </c>
      <c r="I149" s="163">
        <f>IF('6-3표준조사-2'!$R$79="모두베기",'6-3표준조사-2'!$Y$159,)</f>
        <v>0</v>
      </c>
      <c r="J149" s="163">
        <f>IF('6-3표준조사-2'!$R$79="줄베기",'6-3표준조사-2'!$Y$159,)</f>
        <v>0</v>
      </c>
      <c r="K149" s="163">
        <f>IF('6-3표준조사-2'!$R$79="둘레베기",'6-3표준조사-2'!$Y$159,)</f>
        <v>0</v>
      </c>
      <c r="L149" s="163">
        <f>IF('6-3표준조사-2'!$R$79="맹아제거",'6-3표준조사-2'!$Y$159,)</f>
        <v>0</v>
      </c>
      <c r="M149" s="164">
        <f>ROUNDDOWN(H149*'5-2 내역'!$L$41,0)</f>
        <v>0</v>
      </c>
      <c r="N149" s="165">
        <f>ROUNDDOWN(H149*'5-2 내역'!$J$41,0)</f>
        <v>0</v>
      </c>
      <c r="O149" s="158">
        <f>ROUNDDOWN(N149*기본!$K$7/100,0)</f>
        <v>0</v>
      </c>
      <c r="P149" s="165">
        <f>ROUNDDOWN(H149*'5-2 내역'!$N$41,0)</f>
        <v>0</v>
      </c>
      <c r="Q149" s="165">
        <f t="shared" si="45"/>
        <v>0</v>
      </c>
      <c r="R149" s="157">
        <f>ROUNDDOWN((M149+N149)*기본!$K$13/100,0)</f>
        <v>0</v>
      </c>
      <c r="S149" s="158">
        <f>ROUNDDOWN((N149+O149)*기본!$K$9/100,0)</f>
        <v>0</v>
      </c>
      <c r="T149" s="158">
        <f>ROUNDDOWN((N149+O149)*기본!$K$8/100,0)</f>
        <v>0</v>
      </c>
      <c r="U149" s="158">
        <f>IF(기본!$B$7&gt;30,ROUNDDOWN(N149*기본!$K$10/100,0),)</f>
        <v>0</v>
      </c>
      <c r="V149" s="158">
        <f>IF(기본!$B$7&gt;30,ROUNDDOWN(U149*기본!$K$11/100,0),)</f>
        <v>0</v>
      </c>
      <c r="W149" s="158">
        <f>IF(기본!$B$7&gt;30,ROUNDDOWN(N149*기본!$K$12/100,0),)</f>
        <v>0</v>
      </c>
      <c r="X149" s="158">
        <f>ROUNDDOWN((M149+N149+O149+P149)*기본!$K$16/100,0)</f>
        <v>0</v>
      </c>
      <c r="Y149" s="158">
        <f>ROUNDDOWN((N149+O149+Q149+X149)*기본!$K$17/100,0)-AD149</f>
        <v>0</v>
      </c>
      <c r="Z149" s="165">
        <f t="shared" si="40"/>
        <v>0</v>
      </c>
      <c r="AA149" s="165">
        <f t="shared" si="41"/>
        <v>0</v>
      </c>
      <c r="AB149" s="165">
        <f t="shared" si="42"/>
        <v>0</v>
      </c>
      <c r="AC149" s="166"/>
      <c r="AD149" s="147"/>
    </row>
    <row r="150" spans="1:30" s="8" customFormat="1" ht="18" customHeight="1">
      <c r="A150" s="7">
        <f t="shared" si="33"/>
        <v>0</v>
      </c>
      <c r="B150" s="12">
        <f>IF($A150&gt;0,B149,)</f>
        <v>0</v>
      </c>
      <c r="C150" s="12">
        <f>IF($A150&gt;0,C149,)</f>
        <v>0</v>
      </c>
      <c r="D150" s="12">
        <f>IF($A150&gt;0,D149,)</f>
        <v>0</v>
      </c>
      <c r="E150" s="12">
        <f>IF($A150&gt;0,E149,)</f>
        <v>0</v>
      </c>
      <c r="F150" s="12">
        <f t="shared" ref="F150:F196" si="46">IF($A150&gt;0,F149,)</f>
        <v>0</v>
      </c>
      <c r="G150" s="12">
        <f>+'6-3표준조사-2'!$V$160</f>
        <v>0</v>
      </c>
      <c r="H150" s="14">
        <f t="shared" si="34"/>
        <v>0</v>
      </c>
      <c r="I150" s="15">
        <f>IF('6-3표준조사-2'!$R$79="모두베기",'6-3표준조사-2'!$Y$160,)</f>
        <v>0</v>
      </c>
      <c r="J150" s="15">
        <f>IF('6-3표준조사-2'!$R$79="줄베기",'6-3표준조사-2'!$Y$160,)</f>
        <v>0</v>
      </c>
      <c r="K150" s="15">
        <f>IF('6-3표준조사-2'!$R$79="둘레베기",'6-3표준조사-2'!$Y$160,)</f>
        <v>0</v>
      </c>
      <c r="L150" s="15">
        <f>IF('6-3표준조사-2'!$R$79="맹아제거",'6-3표준조사-2'!$Y$160,)</f>
        <v>0</v>
      </c>
      <c r="M150" s="11">
        <f>ROUNDDOWN(H150*'5-2 내역'!$L$41,0)</f>
        <v>0</v>
      </c>
      <c r="N150" s="16">
        <f>ROUNDDOWN(H150*'5-2 내역'!$J$41,0)</f>
        <v>0</v>
      </c>
      <c r="O150" s="19">
        <f>ROUNDDOWN(N150*기본!$K$7/100,0)</f>
        <v>0</v>
      </c>
      <c r="P150" s="16">
        <f>ROUNDDOWN(H150*'5-2 내역'!$N$41,0)</f>
        <v>0</v>
      </c>
      <c r="Q150" s="16">
        <f t="shared" si="45"/>
        <v>0</v>
      </c>
      <c r="R150" s="18">
        <f>ROUNDDOWN((M150+N150)*기본!$K$13/100,0)</f>
        <v>0</v>
      </c>
      <c r="S150" s="19">
        <f>ROUNDDOWN((N150+O150)*기본!$K$9/100,0)</f>
        <v>0</v>
      </c>
      <c r="T150" s="19">
        <f>ROUNDDOWN((N150+O150)*기본!$K$8/100,0)</f>
        <v>0</v>
      </c>
      <c r="U150" s="19">
        <f>IF(기본!$B$7&gt;30,ROUNDDOWN(N150*기본!$K$10/100,0),)</f>
        <v>0</v>
      </c>
      <c r="V150" s="19">
        <f>IF(기본!$B$7&gt;30,ROUNDDOWN(U150*기본!$K$11/100,0),)</f>
        <v>0</v>
      </c>
      <c r="W150" s="19">
        <f>IF(기본!$B$7&gt;30,ROUNDDOWN(N150*기본!$K$12/100,0),)</f>
        <v>0</v>
      </c>
      <c r="X150" s="19">
        <f>ROUNDDOWN((M150+N150+O150+P150)*기본!$K$16/100,0)</f>
        <v>0</v>
      </c>
      <c r="Y150" s="19">
        <f>ROUNDDOWN((N150+O150+Q150+X150)*기본!$K$17/100,0)-AD150</f>
        <v>0</v>
      </c>
      <c r="Z150" s="16">
        <f t="shared" si="40"/>
        <v>0</v>
      </c>
      <c r="AA150" s="16">
        <f t="shared" si="41"/>
        <v>0</v>
      </c>
      <c r="AB150" s="16">
        <f t="shared" si="42"/>
        <v>0</v>
      </c>
      <c r="AC150" s="17"/>
      <c r="AD150" s="10"/>
    </row>
    <row r="151" spans="1:30" s="8" customFormat="1" ht="18" customHeight="1">
      <c r="A151" s="7">
        <f t="shared" si="33"/>
        <v>0</v>
      </c>
      <c r="B151" s="12">
        <f t="shared" ref="B151:E156" si="47">IF($A151&gt;0,B150,)</f>
        <v>0</v>
      </c>
      <c r="C151" s="12">
        <f t="shared" si="47"/>
        <v>0</v>
      </c>
      <c r="D151" s="12">
        <f t="shared" si="47"/>
        <v>0</v>
      </c>
      <c r="E151" s="12">
        <f t="shared" si="47"/>
        <v>0</v>
      </c>
      <c r="F151" s="12">
        <f t="shared" si="46"/>
        <v>0</v>
      </c>
      <c r="G151" s="12">
        <f>+'6-3표준조사-2'!$V$161</f>
        <v>0</v>
      </c>
      <c r="H151" s="14">
        <f t="shared" si="34"/>
        <v>0</v>
      </c>
      <c r="I151" s="15">
        <f>IF('6-3표준조사-2'!$R$79="모두베기",'6-3표준조사-2'!$Y$161,)</f>
        <v>0</v>
      </c>
      <c r="J151" s="15">
        <f>IF('6-3표준조사-2'!$R$79="줄베기",'6-3표준조사-2'!$Y$161,)</f>
        <v>0</v>
      </c>
      <c r="K151" s="15">
        <f>IF('6-3표준조사-2'!$R$79="둘레베기",'6-3표준조사-2'!$Y$161,)</f>
        <v>0</v>
      </c>
      <c r="L151" s="15">
        <f>IF('6-3표준조사-2'!$R$79="맹아제거",'6-3표준조사-2'!$Y$161,)</f>
        <v>0</v>
      </c>
      <c r="M151" s="11">
        <f>ROUNDDOWN(H151*'5-2 내역'!$L$41,0)</f>
        <v>0</v>
      </c>
      <c r="N151" s="16">
        <f>ROUNDDOWN(H151*'5-2 내역'!$J$41,0)</f>
        <v>0</v>
      </c>
      <c r="O151" s="19">
        <f>ROUNDDOWN(N151*기본!$K$7/100,0)</f>
        <v>0</v>
      </c>
      <c r="P151" s="16">
        <f>ROUNDDOWN(H151*'5-2 내역'!$N$41,0)</f>
        <v>0</v>
      </c>
      <c r="Q151" s="16">
        <f t="shared" si="45"/>
        <v>0</v>
      </c>
      <c r="R151" s="18">
        <f>ROUNDDOWN((M151+N151)*기본!$K$13/100,0)</f>
        <v>0</v>
      </c>
      <c r="S151" s="19">
        <f>ROUNDDOWN((N151+O151)*기본!$K$9/100,0)</f>
        <v>0</v>
      </c>
      <c r="T151" s="19">
        <f>ROUNDDOWN((N151+O151)*기본!$K$8/100,0)</f>
        <v>0</v>
      </c>
      <c r="U151" s="19">
        <f>IF(기본!$B$7&gt;30,ROUNDDOWN(N151*기본!$K$10/100,0),)</f>
        <v>0</v>
      </c>
      <c r="V151" s="19">
        <f>IF(기본!$B$7&gt;30,ROUNDDOWN(U151*기본!$K$11/100,0),)</f>
        <v>0</v>
      </c>
      <c r="W151" s="19">
        <f>IF(기본!$B$7&gt;30,ROUNDDOWN(N151*기본!$K$12/100,0),)</f>
        <v>0</v>
      </c>
      <c r="X151" s="19">
        <f>ROUNDDOWN((M151+N151+O151+P151)*기본!$K$16/100,0)</f>
        <v>0</v>
      </c>
      <c r="Y151" s="19">
        <f>ROUNDDOWN((N151+O151+Q151+X151)*기본!$K$17/100,0)-AD151</f>
        <v>0</v>
      </c>
      <c r="Z151" s="16">
        <f t="shared" si="40"/>
        <v>0</v>
      </c>
      <c r="AA151" s="16">
        <f t="shared" si="41"/>
        <v>0</v>
      </c>
      <c r="AB151" s="16">
        <f t="shared" si="42"/>
        <v>0</v>
      </c>
      <c r="AC151" s="17"/>
      <c r="AD151" s="10"/>
    </row>
    <row r="152" spans="1:30" s="8" customFormat="1" ht="18" customHeight="1">
      <c r="A152" s="7">
        <f t="shared" si="33"/>
        <v>0</v>
      </c>
      <c r="B152" s="12">
        <f t="shared" si="47"/>
        <v>0</v>
      </c>
      <c r="C152" s="12">
        <f t="shared" si="47"/>
        <v>0</v>
      </c>
      <c r="D152" s="12">
        <f t="shared" si="47"/>
        <v>0</v>
      </c>
      <c r="E152" s="12">
        <f t="shared" si="47"/>
        <v>0</v>
      </c>
      <c r="F152" s="12">
        <f t="shared" si="46"/>
        <v>0</v>
      </c>
      <c r="G152" s="12">
        <f>+'6-3표준조사-2'!$V$162</f>
        <v>0</v>
      </c>
      <c r="H152" s="14">
        <f t="shared" si="34"/>
        <v>0</v>
      </c>
      <c r="I152" s="15">
        <f>IF('6-3표준조사-2'!$R$79="모두베기",'6-3표준조사-2'!$Y$162,)</f>
        <v>0</v>
      </c>
      <c r="J152" s="15">
        <f>IF('6-3표준조사-2'!$R$79="줄베기",'6-3표준조사-2'!$Y$162,)</f>
        <v>0</v>
      </c>
      <c r="K152" s="15">
        <f>IF('6-3표준조사-2'!$R$79="둘레베기",'6-3표준조사-2'!$Y$162,)</f>
        <v>0</v>
      </c>
      <c r="L152" s="15">
        <f>IF('6-3표준조사-2'!$R$79="맹아제거",'6-3표준조사-2'!$Y$162,)</f>
        <v>0</v>
      </c>
      <c r="M152" s="11">
        <f>ROUNDDOWN(H152*'5-2 내역'!$L$41,0)</f>
        <v>0</v>
      </c>
      <c r="N152" s="16">
        <f>ROUNDDOWN(H152*'5-2 내역'!$J$41,0)</f>
        <v>0</v>
      </c>
      <c r="O152" s="19">
        <f>ROUNDDOWN(N152*기본!$K$7/100,0)</f>
        <v>0</v>
      </c>
      <c r="P152" s="16">
        <f>ROUNDDOWN(H152*'5-2 내역'!$N$41,0)</f>
        <v>0</v>
      </c>
      <c r="Q152" s="16">
        <f t="shared" si="45"/>
        <v>0</v>
      </c>
      <c r="R152" s="18">
        <f>ROUNDDOWN((M152+N152)*기본!$K$13/100,0)</f>
        <v>0</v>
      </c>
      <c r="S152" s="19">
        <f>ROUNDDOWN((N152+O152)*기본!$K$9/100,0)</f>
        <v>0</v>
      </c>
      <c r="T152" s="19">
        <f>ROUNDDOWN((N152+O152)*기본!$K$8/100,0)</f>
        <v>0</v>
      </c>
      <c r="U152" s="19">
        <f>IF(기본!$B$7&gt;30,ROUNDDOWN(N152*기본!$K$10/100,0),)</f>
        <v>0</v>
      </c>
      <c r="V152" s="19">
        <f>IF(기본!$B$7&gt;30,ROUNDDOWN(U152*기본!$K$11/100,0),)</f>
        <v>0</v>
      </c>
      <c r="W152" s="19">
        <f>IF(기본!$B$7&gt;30,ROUNDDOWN(N152*기본!$K$12/100,0),)</f>
        <v>0</v>
      </c>
      <c r="X152" s="19">
        <f>ROUNDDOWN((M152+N152+O152+P152)*기본!$K$16/100,0)</f>
        <v>0</v>
      </c>
      <c r="Y152" s="19">
        <f>ROUNDDOWN((N152+O152+Q152+X152)*기본!$K$17/100,0)-AD152</f>
        <v>0</v>
      </c>
      <c r="Z152" s="16">
        <f t="shared" si="40"/>
        <v>0</v>
      </c>
      <c r="AA152" s="16">
        <f t="shared" si="41"/>
        <v>0</v>
      </c>
      <c r="AB152" s="16">
        <f t="shared" si="42"/>
        <v>0</v>
      </c>
      <c r="AC152" s="17"/>
      <c r="AD152" s="10"/>
    </row>
    <row r="153" spans="1:30" s="8" customFormat="1" ht="18" customHeight="1">
      <c r="A153" s="7">
        <f t="shared" si="33"/>
        <v>0</v>
      </c>
      <c r="B153" s="12">
        <f t="shared" si="47"/>
        <v>0</v>
      </c>
      <c r="C153" s="12">
        <f t="shared" si="47"/>
        <v>0</v>
      </c>
      <c r="D153" s="12">
        <f t="shared" si="47"/>
        <v>0</v>
      </c>
      <c r="E153" s="12">
        <f t="shared" si="47"/>
        <v>0</v>
      </c>
      <c r="F153" s="12">
        <f t="shared" si="46"/>
        <v>0</v>
      </c>
      <c r="G153" s="12">
        <f>+'6-3표준조사-2'!$V$163</f>
        <v>0</v>
      </c>
      <c r="H153" s="14">
        <f t="shared" si="34"/>
        <v>0</v>
      </c>
      <c r="I153" s="15">
        <f>IF('6-3표준조사-2'!$R$79="모두베기",'6-3표준조사-2'!$Y$163,)</f>
        <v>0</v>
      </c>
      <c r="J153" s="15">
        <f>IF('6-3표준조사-2'!$R$79="줄베기",'6-3표준조사-2'!$Y$163,)</f>
        <v>0</v>
      </c>
      <c r="K153" s="15">
        <f>IF('6-3표준조사-2'!$R$79="둘레베기",'6-3표준조사-2'!$Y$163,)</f>
        <v>0</v>
      </c>
      <c r="L153" s="15">
        <f>IF('6-3표준조사-2'!$R$79="맹아제거",'6-3표준조사-2'!$Y$163,)</f>
        <v>0</v>
      </c>
      <c r="M153" s="11">
        <f>ROUNDDOWN(H153*'5-2 내역'!$L$41,0)</f>
        <v>0</v>
      </c>
      <c r="N153" s="16">
        <f>ROUNDDOWN(H153*'5-2 내역'!$J$41,0)</f>
        <v>0</v>
      </c>
      <c r="O153" s="19">
        <f>ROUNDDOWN(N153*기본!$K$7/100,0)</f>
        <v>0</v>
      </c>
      <c r="P153" s="16">
        <f>ROUNDDOWN(H153*'5-2 내역'!$N$41,0)</f>
        <v>0</v>
      </c>
      <c r="Q153" s="16">
        <f t="shared" si="45"/>
        <v>0</v>
      </c>
      <c r="R153" s="18">
        <f>ROUNDDOWN((M153+N153)*기본!$K$13/100,0)</f>
        <v>0</v>
      </c>
      <c r="S153" s="19">
        <f>ROUNDDOWN((N153+O153)*기본!$K$9/100,0)</f>
        <v>0</v>
      </c>
      <c r="T153" s="19">
        <f>ROUNDDOWN((N153+O153)*기본!$K$8/100,0)</f>
        <v>0</v>
      </c>
      <c r="U153" s="19">
        <f>IF(기본!$B$7&gt;30,ROUNDDOWN(N153*기본!$K$10/100,0),)</f>
        <v>0</v>
      </c>
      <c r="V153" s="19">
        <f>IF(기본!$B$7&gt;30,ROUNDDOWN(U153*기본!$K$11/100,0),)</f>
        <v>0</v>
      </c>
      <c r="W153" s="19">
        <f>IF(기본!$B$7&gt;30,ROUNDDOWN(N153*기본!$K$12/100,0),)</f>
        <v>0</v>
      </c>
      <c r="X153" s="19">
        <f>ROUNDDOWN((M153+N153+O153+P153)*기본!$K$16/100,0)</f>
        <v>0</v>
      </c>
      <c r="Y153" s="19">
        <f>ROUNDDOWN((N153+O153+Q153+X153)*기본!$K$17/100,0)-AD153</f>
        <v>0</v>
      </c>
      <c r="Z153" s="16">
        <f t="shared" si="40"/>
        <v>0</v>
      </c>
      <c r="AA153" s="16">
        <f t="shared" si="41"/>
        <v>0</v>
      </c>
      <c r="AB153" s="16">
        <f t="shared" si="42"/>
        <v>0</v>
      </c>
      <c r="AC153" s="17"/>
      <c r="AD153" s="10"/>
    </row>
    <row r="154" spans="1:30" s="8" customFormat="1" ht="18" customHeight="1">
      <c r="A154" s="7">
        <f t="shared" si="33"/>
        <v>0</v>
      </c>
      <c r="B154" s="12">
        <f t="shared" si="47"/>
        <v>0</v>
      </c>
      <c r="C154" s="12">
        <f t="shared" si="47"/>
        <v>0</v>
      </c>
      <c r="D154" s="12">
        <f t="shared" si="47"/>
        <v>0</v>
      </c>
      <c r="E154" s="12">
        <f t="shared" si="47"/>
        <v>0</v>
      </c>
      <c r="F154" s="12">
        <f t="shared" si="46"/>
        <v>0</v>
      </c>
      <c r="G154" s="12">
        <f>+'6-3표준조사-2'!$V$164</f>
        <v>0</v>
      </c>
      <c r="H154" s="14">
        <f t="shared" si="34"/>
        <v>0</v>
      </c>
      <c r="I154" s="15">
        <f>IF('6-3표준조사-2'!$R$79="모두베기",'6-3표준조사-2'!$Y$164,)</f>
        <v>0</v>
      </c>
      <c r="J154" s="15">
        <f>IF('6-3표준조사-2'!$R$79="줄베기",'6-3표준조사-2'!$Y$164,)</f>
        <v>0</v>
      </c>
      <c r="K154" s="15">
        <f>IF('6-3표준조사-2'!$R$79="둘레베기",'6-3표준조사-2'!$Y$164,)</f>
        <v>0</v>
      </c>
      <c r="L154" s="15">
        <f>IF('6-3표준조사-2'!$R$79="맹아제거",'6-3표준조사-2'!$Y$164,)</f>
        <v>0</v>
      </c>
      <c r="M154" s="11">
        <f>ROUNDDOWN(H154*'5-2 내역'!$L$41,0)</f>
        <v>0</v>
      </c>
      <c r="N154" s="16">
        <f>ROUNDDOWN(H154*'5-2 내역'!$J$41,0)</f>
        <v>0</v>
      </c>
      <c r="O154" s="19">
        <f>ROUNDDOWN(N154*기본!$K$7/100,0)</f>
        <v>0</v>
      </c>
      <c r="P154" s="16">
        <f>ROUNDDOWN(H154*'5-2 내역'!$N$41,0)</f>
        <v>0</v>
      </c>
      <c r="Q154" s="16">
        <f t="shared" si="45"/>
        <v>0</v>
      </c>
      <c r="R154" s="18">
        <f>ROUNDDOWN((M154+N154)*기본!$K$13/100,0)</f>
        <v>0</v>
      </c>
      <c r="S154" s="19">
        <f>ROUNDDOWN((N154+O154)*기본!$K$9/100,0)</f>
        <v>0</v>
      </c>
      <c r="T154" s="19">
        <f>ROUNDDOWN((N154+O154)*기본!$K$8/100,0)</f>
        <v>0</v>
      </c>
      <c r="U154" s="19">
        <f>IF(기본!$B$7&gt;30,ROUNDDOWN(N154*기본!$K$10/100,0),)</f>
        <v>0</v>
      </c>
      <c r="V154" s="19">
        <f>IF(기본!$B$7&gt;30,ROUNDDOWN(U154*기본!$K$11/100,0),)</f>
        <v>0</v>
      </c>
      <c r="W154" s="19">
        <f>IF(기본!$B$7&gt;30,ROUNDDOWN(N154*기본!$K$12/100,0),)</f>
        <v>0</v>
      </c>
      <c r="X154" s="19">
        <f>ROUNDDOWN((M154+N154+O154+P154)*기본!$K$16/100,0)</f>
        <v>0</v>
      </c>
      <c r="Y154" s="19">
        <f>ROUNDDOWN((N154+O154+Q154+X154)*기본!$K$17/100,0)-AD154</f>
        <v>0</v>
      </c>
      <c r="Z154" s="16">
        <f t="shared" si="40"/>
        <v>0</v>
      </c>
      <c r="AA154" s="16">
        <f t="shared" si="41"/>
        <v>0</v>
      </c>
      <c r="AB154" s="16">
        <f t="shared" si="42"/>
        <v>0</v>
      </c>
      <c r="AC154" s="17"/>
      <c r="AD154" s="10"/>
    </row>
    <row r="155" spans="1:30" s="8" customFormat="1" ht="18" customHeight="1">
      <c r="A155" s="7">
        <f t="shared" si="33"/>
        <v>0</v>
      </c>
      <c r="B155" s="12">
        <f t="shared" si="47"/>
        <v>0</v>
      </c>
      <c r="C155" s="12">
        <f t="shared" si="47"/>
        <v>0</v>
      </c>
      <c r="D155" s="12">
        <f t="shared" si="47"/>
        <v>0</v>
      </c>
      <c r="E155" s="12">
        <f t="shared" si="47"/>
        <v>0</v>
      </c>
      <c r="F155" s="12">
        <f t="shared" si="46"/>
        <v>0</v>
      </c>
      <c r="G155" s="12">
        <f>+'6-3표준조사-2'!$V$165</f>
        <v>0</v>
      </c>
      <c r="H155" s="14">
        <f t="shared" si="34"/>
        <v>0</v>
      </c>
      <c r="I155" s="15">
        <f>IF('6-3표준조사-2'!$R$79="모두베기",'6-3표준조사-2'!$Y$165,)</f>
        <v>0</v>
      </c>
      <c r="J155" s="15">
        <f>IF('6-3표준조사-2'!$R$79="줄베기",'6-3표준조사-2'!$Y$165,)</f>
        <v>0</v>
      </c>
      <c r="K155" s="15">
        <f>IF('6-3표준조사-2'!$R$79="둘레베기",'6-3표준조사-2'!$Y$165,)</f>
        <v>0</v>
      </c>
      <c r="L155" s="15">
        <f>IF('6-3표준조사-2'!$R$79="맹아제거",'6-3표준조사-2'!$Y$165,)</f>
        <v>0</v>
      </c>
      <c r="M155" s="11">
        <f>ROUNDDOWN(H155*'5-2 내역'!$L$41,0)</f>
        <v>0</v>
      </c>
      <c r="N155" s="16">
        <f>ROUNDDOWN(H155*'5-2 내역'!$J$41,0)</f>
        <v>0</v>
      </c>
      <c r="O155" s="19">
        <f>ROUNDDOWN(N155*기본!$K$7/100,0)</f>
        <v>0</v>
      </c>
      <c r="P155" s="16">
        <f>ROUNDDOWN(H155*'5-2 내역'!$N$41,0)</f>
        <v>0</v>
      </c>
      <c r="Q155" s="16">
        <f t="shared" si="45"/>
        <v>0</v>
      </c>
      <c r="R155" s="18">
        <f>ROUNDDOWN((M155+N155)*기본!$K$13/100,0)</f>
        <v>0</v>
      </c>
      <c r="S155" s="19">
        <f>ROUNDDOWN((N155+O155)*기본!$K$9/100,0)</f>
        <v>0</v>
      </c>
      <c r="T155" s="19">
        <f>ROUNDDOWN((N155+O155)*기본!$K$8/100,0)</f>
        <v>0</v>
      </c>
      <c r="U155" s="19">
        <f>IF(기본!$B$7&gt;30,ROUNDDOWN(N155*기본!$K$10/100,0),)</f>
        <v>0</v>
      </c>
      <c r="V155" s="19">
        <f>IF(기본!$B$7&gt;30,ROUNDDOWN(U155*기본!$K$11/100,0),)</f>
        <v>0</v>
      </c>
      <c r="W155" s="19">
        <f>IF(기본!$B$7&gt;30,ROUNDDOWN(N155*기본!$K$12/100,0),)</f>
        <v>0</v>
      </c>
      <c r="X155" s="19">
        <f>ROUNDDOWN((M155+N155+O155+P155)*기본!$K$16/100,0)</f>
        <v>0</v>
      </c>
      <c r="Y155" s="19">
        <f>ROUNDDOWN((N155+O155+Q155+X155)*기본!$K$17/100,0)-AD155</f>
        <v>0</v>
      </c>
      <c r="Z155" s="16">
        <f t="shared" si="40"/>
        <v>0</v>
      </c>
      <c r="AA155" s="16">
        <f t="shared" si="41"/>
        <v>0</v>
      </c>
      <c r="AB155" s="16">
        <f t="shared" si="42"/>
        <v>0</v>
      </c>
      <c r="AC155" s="17"/>
      <c r="AD155" s="10"/>
    </row>
    <row r="156" spans="1:30" s="8" customFormat="1" ht="18" customHeight="1">
      <c r="A156" s="7">
        <f t="shared" si="33"/>
        <v>0</v>
      </c>
      <c r="B156" s="12">
        <f t="shared" si="47"/>
        <v>0</v>
      </c>
      <c r="C156" s="12">
        <f t="shared" si="47"/>
        <v>0</v>
      </c>
      <c r="D156" s="12">
        <f t="shared" si="47"/>
        <v>0</v>
      </c>
      <c r="E156" s="12">
        <f t="shared" si="47"/>
        <v>0</v>
      </c>
      <c r="F156" s="12">
        <f t="shared" si="46"/>
        <v>0</v>
      </c>
      <c r="G156" s="12">
        <f>+'6-3표준조사-2'!$V$166</f>
        <v>0</v>
      </c>
      <c r="H156" s="14">
        <f t="shared" si="34"/>
        <v>0</v>
      </c>
      <c r="I156" s="15">
        <f>IF('6-3표준조사-2'!$R$79="모두베기",'6-3표준조사-2'!$Y$166,)</f>
        <v>0</v>
      </c>
      <c r="J156" s="15">
        <f>IF('6-3표준조사-2'!$R$79="줄베기",'6-3표준조사-2'!$Y$166,)</f>
        <v>0</v>
      </c>
      <c r="K156" s="15">
        <f>IF('6-3표준조사-2'!$R$79="둘레베기",'6-3표준조사-2'!$Y$166,)</f>
        <v>0</v>
      </c>
      <c r="L156" s="15">
        <f>IF('6-3표준조사-2'!$R$79="맹아제거",'6-3표준조사-2'!$Y$166,)</f>
        <v>0</v>
      </c>
      <c r="M156" s="11">
        <f>ROUNDDOWN(H156*'5-2 내역'!$L$41,0)</f>
        <v>0</v>
      </c>
      <c r="N156" s="16">
        <f>ROUNDDOWN(H156*'5-2 내역'!$J$41,0)</f>
        <v>0</v>
      </c>
      <c r="O156" s="19">
        <f>ROUNDDOWN(N156*기본!$K$7/100,0)</f>
        <v>0</v>
      </c>
      <c r="P156" s="16">
        <f>ROUNDDOWN(H156*'5-2 내역'!$N$41,0)</f>
        <v>0</v>
      </c>
      <c r="Q156" s="16">
        <f t="shared" si="45"/>
        <v>0</v>
      </c>
      <c r="R156" s="18">
        <f>ROUNDDOWN((M156+N156)*기본!$K$13/100,0)</f>
        <v>0</v>
      </c>
      <c r="S156" s="19">
        <f>ROUNDDOWN((N156+O156)*기본!$K$9/100,0)</f>
        <v>0</v>
      </c>
      <c r="T156" s="19">
        <f>ROUNDDOWN((N156+O156)*기본!$K$8/100,0)</f>
        <v>0</v>
      </c>
      <c r="U156" s="19">
        <f>IF(기본!$B$7&gt;30,ROUNDDOWN(N156*기본!$K$10/100,0),)</f>
        <v>0</v>
      </c>
      <c r="V156" s="19">
        <f>IF(기본!$B$7&gt;30,ROUNDDOWN(U156*기본!$K$11/100,0),)</f>
        <v>0</v>
      </c>
      <c r="W156" s="19">
        <f>IF(기본!$B$7&gt;30,ROUNDDOWN(N156*기본!$K$12/100,0),)</f>
        <v>0</v>
      </c>
      <c r="X156" s="19">
        <f>ROUNDDOWN((M156+N156+O156+P156)*기본!$K$16/100,0)</f>
        <v>0</v>
      </c>
      <c r="Y156" s="19">
        <f>ROUNDDOWN((N156+O156+Q156+X156)*기본!$K$17/100,0)-AD156</f>
        <v>0</v>
      </c>
      <c r="Z156" s="16">
        <f t="shared" si="40"/>
        <v>0</v>
      </c>
      <c r="AA156" s="16">
        <f t="shared" si="41"/>
        <v>0</v>
      </c>
      <c r="AB156" s="16">
        <f t="shared" si="42"/>
        <v>0</v>
      </c>
      <c r="AC156" s="17"/>
      <c r="AD156" s="10"/>
    </row>
    <row r="157" spans="1:30" s="8" customFormat="1" ht="18" customHeight="1">
      <c r="A157" s="7">
        <f t="shared" si="33"/>
        <v>0</v>
      </c>
      <c r="B157" s="12">
        <f>+'6-3표준조사-2'!$K$229</f>
        <v>0</v>
      </c>
      <c r="C157" s="12">
        <f>+'6-3표준조사-2'!$L$229</f>
        <v>0</v>
      </c>
      <c r="D157" s="12">
        <f>+'6-3표준조사-2'!$M$229</f>
        <v>0</v>
      </c>
      <c r="E157" s="12">
        <f>+'6-3표준조사-2'!$N$229</f>
        <v>0</v>
      </c>
      <c r="F157" s="12">
        <f>+'6-3표준조사-2'!$O$229</f>
        <v>0</v>
      </c>
      <c r="G157" s="12">
        <f>+'6-3표준조사-2'!$V$234</f>
        <v>0</v>
      </c>
      <c r="H157" s="14">
        <f t="shared" si="34"/>
        <v>0</v>
      </c>
      <c r="I157" s="15">
        <f>IF('6-3표준조사-2'!$R$79="모두베기",'6-3표준조사-2'!$Y$234,)</f>
        <v>0</v>
      </c>
      <c r="J157" s="15">
        <f>IF('6-3표준조사-2'!$R$79="줄베기",'6-3표준조사-2'!$Y$234,)</f>
        <v>0</v>
      </c>
      <c r="K157" s="15">
        <f>IF('6-3표준조사-2'!$R$79="둘레베기",'6-3표준조사-2'!$Y$234,)</f>
        <v>0</v>
      </c>
      <c r="L157" s="15">
        <f>IF('6-3표준조사-2'!$R$79="맹아제거",'6-3표준조사-2'!$Y$234,)</f>
        <v>0</v>
      </c>
      <c r="M157" s="11">
        <f>ROUNDDOWN(H157*'5-2 내역'!$L$42,0)</f>
        <v>0</v>
      </c>
      <c r="N157" s="16">
        <f>ROUNDDOWN(H157*'5-2 내역'!$J$42,0)</f>
        <v>0</v>
      </c>
      <c r="O157" s="19">
        <f>ROUNDDOWN(N157*기본!$K$7/100,0)</f>
        <v>0</v>
      </c>
      <c r="P157" s="16">
        <f>ROUNDDOWN(H157*'5-2 내역'!$N$42,0)</f>
        <v>0</v>
      </c>
      <c r="Q157" s="16">
        <f t="shared" si="45"/>
        <v>0</v>
      </c>
      <c r="R157" s="18">
        <f>ROUNDDOWN((M157+N157)*기본!$K$13/100,0)</f>
        <v>0</v>
      </c>
      <c r="S157" s="19">
        <f>ROUNDDOWN((N157+O157)*기본!$K$9/100,0)</f>
        <v>0</v>
      </c>
      <c r="T157" s="19">
        <f>ROUNDDOWN((N157+O157)*기본!$K$8/100,0)</f>
        <v>0</v>
      </c>
      <c r="U157" s="19">
        <f>IF(기본!$B$7&gt;30,ROUNDDOWN(N157*기본!$K$10/100,0),)</f>
        <v>0</v>
      </c>
      <c r="V157" s="19">
        <f>IF(기본!$B$7&gt;30,ROUNDDOWN(U157*기본!$K$11/100,0),)</f>
        <v>0</v>
      </c>
      <c r="W157" s="19">
        <f>IF(기본!$B$7&gt;30,ROUNDDOWN(N157*기본!$K$12/100,0),)</f>
        <v>0</v>
      </c>
      <c r="X157" s="19">
        <f>ROUNDDOWN((M157+N157+O157+P157)*기본!$K$16/100,0)</f>
        <v>0</v>
      </c>
      <c r="Y157" s="19">
        <f>ROUNDDOWN((N157+O157+Q157+X157)*기본!$K$17/100,0)-AD157</f>
        <v>0</v>
      </c>
      <c r="Z157" s="16">
        <f t="shared" si="40"/>
        <v>0</v>
      </c>
      <c r="AA157" s="16">
        <f t="shared" si="41"/>
        <v>0</v>
      </c>
      <c r="AB157" s="16">
        <f t="shared" si="42"/>
        <v>0</v>
      </c>
      <c r="AC157" s="17"/>
      <c r="AD157" s="10"/>
    </row>
    <row r="158" spans="1:30" s="8" customFormat="1" ht="18" customHeight="1">
      <c r="A158" s="7">
        <f t="shared" si="33"/>
        <v>0</v>
      </c>
      <c r="B158" s="12">
        <f>IF($A158&gt;0,B157,)</f>
        <v>0</v>
      </c>
      <c r="C158" s="12">
        <f>IF($A158&gt;0,C157,)</f>
        <v>0</v>
      </c>
      <c r="D158" s="12">
        <f>IF($A158&gt;0,D157,)</f>
        <v>0</v>
      </c>
      <c r="E158" s="12">
        <f>IF($A158&gt;0,E157,)</f>
        <v>0</v>
      </c>
      <c r="F158" s="12">
        <f t="shared" si="46"/>
        <v>0</v>
      </c>
      <c r="G158" s="12">
        <f>+'6-3표준조사-2'!$V$235</f>
        <v>0</v>
      </c>
      <c r="H158" s="14">
        <f t="shared" si="34"/>
        <v>0</v>
      </c>
      <c r="I158" s="15">
        <f>IF('6-3표준조사-2'!$R$79="모두베기",'6-3표준조사-2'!$Y$235,)</f>
        <v>0</v>
      </c>
      <c r="J158" s="15">
        <f>IF('6-3표준조사-2'!$R$79="줄베기",'6-3표준조사-2'!$Y$235,)</f>
        <v>0</v>
      </c>
      <c r="K158" s="15">
        <f>IF('6-3표준조사-2'!$R$79="둘레베기",'6-3표준조사-2'!$Y$235,)</f>
        <v>0</v>
      </c>
      <c r="L158" s="15">
        <f>IF('6-3표준조사-2'!$R$79="맹아제거",'6-3표준조사-2'!$Y$235,)</f>
        <v>0</v>
      </c>
      <c r="M158" s="11">
        <f>ROUNDDOWN(H158*'5-2 내역'!$L$42,0)</f>
        <v>0</v>
      </c>
      <c r="N158" s="16">
        <f>ROUNDDOWN(H158*'5-2 내역'!$J$42,0)</f>
        <v>0</v>
      </c>
      <c r="O158" s="19">
        <f>ROUNDDOWN(N158*기본!$K$7/100,0)</f>
        <v>0</v>
      </c>
      <c r="P158" s="16">
        <f>ROUNDDOWN(H158*'5-2 내역'!$N$42,0)</f>
        <v>0</v>
      </c>
      <c r="Q158" s="16">
        <f t="shared" si="45"/>
        <v>0</v>
      </c>
      <c r="R158" s="18">
        <f>ROUNDDOWN((M158+N158)*기본!$K$13/100,0)</f>
        <v>0</v>
      </c>
      <c r="S158" s="19">
        <f>ROUNDDOWN((N158+O158)*기본!$K$9/100,0)</f>
        <v>0</v>
      </c>
      <c r="T158" s="19">
        <f>ROUNDDOWN((N158+O158)*기본!$K$8/100,0)</f>
        <v>0</v>
      </c>
      <c r="U158" s="19">
        <f>IF(기본!$B$7&gt;30,ROUNDDOWN(N158*기본!$K$10/100,0),)</f>
        <v>0</v>
      </c>
      <c r="V158" s="19">
        <f>IF(기본!$B$7&gt;30,ROUNDDOWN(U158*기본!$K$11/100,0),)</f>
        <v>0</v>
      </c>
      <c r="W158" s="19">
        <f>IF(기본!$B$7&gt;30,ROUNDDOWN(N158*기본!$K$12/100,0),)</f>
        <v>0</v>
      </c>
      <c r="X158" s="19">
        <f>ROUNDDOWN((M158+N158+O158+P158)*기본!$K$16/100,0)</f>
        <v>0</v>
      </c>
      <c r="Y158" s="19">
        <f>ROUNDDOWN((N158+O158+Q158+X158)*기본!$K$17/100,0)-AD158</f>
        <v>0</v>
      </c>
      <c r="Z158" s="16">
        <f t="shared" si="40"/>
        <v>0</v>
      </c>
      <c r="AA158" s="16">
        <f t="shared" si="41"/>
        <v>0</v>
      </c>
      <c r="AB158" s="16">
        <f t="shared" si="42"/>
        <v>0</v>
      </c>
      <c r="AC158" s="17"/>
      <c r="AD158" s="10"/>
    </row>
    <row r="159" spans="1:30" s="8" customFormat="1" ht="18" customHeight="1">
      <c r="A159" s="7">
        <f t="shared" si="33"/>
        <v>0</v>
      </c>
      <c r="B159" s="12">
        <f t="shared" ref="B159:E164" si="48">IF($A159&gt;0,B158,)</f>
        <v>0</v>
      </c>
      <c r="C159" s="12">
        <f t="shared" si="48"/>
        <v>0</v>
      </c>
      <c r="D159" s="12">
        <f t="shared" si="48"/>
        <v>0</v>
      </c>
      <c r="E159" s="12">
        <f t="shared" si="48"/>
        <v>0</v>
      </c>
      <c r="F159" s="12">
        <f t="shared" si="46"/>
        <v>0</v>
      </c>
      <c r="G159" s="12">
        <f>+'6-3표준조사-2'!$V$236</f>
        <v>0</v>
      </c>
      <c r="H159" s="14">
        <f t="shared" si="34"/>
        <v>0</v>
      </c>
      <c r="I159" s="15">
        <f>IF('6-3표준조사-2'!$R$79="모두베기",'6-3표준조사-2'!$Y$236,)</f>
        <v>0</v>
      </c>
      <c r="J159" s="15">
        <f>IF('6-3표준조사-2'!$R$79="줄베기",'6-3표준조사-2'!$Y$236,)</f>
        <v>0</v>
      </c>
      <c r="K159" s="15">
        <f>IF('6-3표준조사-2'!$R$79="둘레베기",'6-3표준조사-2'!$Y$236,)</f>
        <v>0</v>
      </c>
      <c r="L159" s="15">
        <f>IF('6-3표준조사-2'!$R$79="맹아제거",'6-3표준조사-2'!$Y$236,)</f>
        <v>0</v>
      </c>
      <c r="M159" s="11">
        <f>ROUNDDOWN(H159*'5-2 내역'!$L$42,0)</f>
        <v>0</v>
      </c>
      <c r="N159" s="16">
        <f>ROUNDDOWN(H159*'5-2 내역'!$J$42,0)</f>
        <v>0</v>
      </c>
      <c r="O159" s="19">
        <f>ROUNDDOWN(N159*기본!$K$7/100,0)</f>
        <v>0</v>
      </c>
      <c r="P159" s="16">
        <f>ROUNDDOWN(H159*'5-2 내역'!$N$42,0)</f>
        <v>0</v>
      </c>
      <c r="Q159" s="16">
        <f t="shared" si="45"/>
        <v>0</v>
      </c>
      <c r="R159" s="18">
        <f>ROUNDDOWN((M159+N159)*기본!$K$13/100,0)</f>
        <v>0</v>
      </c>
      <c r="S159" s="19">
        <f>ROUNDDOWN((N159+O159)*기본!$K$9/100,0)</f>
        <v>0</v>
      </c>
      <c r="T159" s="19">
        <f>ROUNDDOWN((N159+O159)*기본!$K$8/100,0)</f>
        <v>0</v>
      </c>
      <c r="U159" s="19">
        <f>IF(기본!$B$7&gt;30,ROUNDDOWN(N159*기본!$K$10/100,0),)</f>
        <v>0</v>
      </c>
      <c r="V159" s="19">
        <f>IF(기본!$B$7&gt;30,ROUNDDOWN(U159*기본!$K$11/100,0),)</f>
        <v>0</v>
      </c>
      <c r="W159" s="19">
        <f>IF(기본!$B$7&gt;30,ROUNDDOWN(N159*기본!$K$12/100,0),)</f>
        <v>0</v>
      </c>
      <c r="X159" s="19">
        <f>ROUNDDOWN((M159+N159+O159+P159)*기본!$K$16/100,0)</f>
        <v>0</v>
      </c>
      <c r="Y159" s="19">
        <f>ROUNDDOWN((N159+O159+Q159+X159)*기본!$K$17/100,0)-AD159</f>
        <v>0</v>
      </c>
      <c r="Z159" s="16">
        <f t="shared" si="40"/>
        <v>0</v>
      </c>
      <c r="AA159" s="16">
        <f t="shared" si="41"/>
        <v>0</v>
      </c>
      <c r="AB159" s="16">
        <f t="shared" si="42"/>
        <v>0</v>
      </c>
      <c r="AC159" s="17"/>
      <c r="AD159" s="10"/>
    </row>
    <row r="160" spans="1:30" s="8" customFormat="1" ht="18" customHeight="1">
      <c r="A160" s="7">
        <f t="shared" si="33"/>
        <v>0</v>
      </c>
      <c r="B160" s="12">
        <f t="shared" si="48"/>
        <v>0</v>
      </c>
      <c r="C160" s="12">
        <f t="shared" si="48"/>
        <v>0</v>
      </c>
      <c r="D160" s="12">
        <f t="shared" si="48"/>
        <v>0</v>
      </c>
      <c r="E160" s="12">
        <f t="shared" si="48"/>
        <v>0</v>
      </c>
      <c r="F160" s="12">
        <f t="shared" si="46"/>
        <v>0</v>
      </c>
      <c r="G160" s="12">
        <f>+'6-3표준조사-2'!$V$237</f>
        <v>0</v>
      </c>
      <c r="H160" s="14">
        <f t="shared" si="34"/>
        <v>0</v>
      </c>
      <c r="I160" s="15">
        <f>IF('6-3표준조사-2'!$R$79="모두베기",'6-3표준조사-2'!$Y$237,)</f>
        <v>0</v>
      </c>
      <c r="J160" s="15">
        <f>IF('6-3표준조사-2'!$R$79="줄베기",'6-3표준조사-2'!$Y$237,)</f>
        <v>0</v>
      </c>
      <c r="K160" s="15">
        <f>IF('6-3표준조사-2'!$R$79="둘레베기",'6-3표준조사-2'!$Y$237,)</f>
        <v>0</v>
      </c>
      <c r="L160" s="15">
        <f>IF('6-3표준조사-2'!$R$79="맹아제거",'6-3표준조사-2'!$Y$237,)</f>
        <v>0</v>
      </c>
      <c r="M160" s="11">
        <f>ROUNDDOWN(H160*'5-2 내역'!$L$42,0)</f>
        <v>0</v>
      </c>
      <c r="N160" s="16">
        <f>ROUNDDOWN(H160*'5-2 내역'!$J$42,0)</f>
        <v>0</v>
      </c>
      <c r="O160" s="19">
        <f>ROUNDDOWN(N160*기본!$K$7/100,0)</f>
        <v>0</v>
      </c>
      <c r="P160" s="16">
        <f>ROUNDDOWN(H160*'5-2 내역'!$N$42,0)</f>
        <v>0</v>
      </c>
      <c r="Q160" s="16">
        <f t="shared" si="45"/>
        <v>0</v>
      </c>
      <c r="R160" s="18">
        <f>ROUNDDOWN((M160+N160)*기본!$K$13/100,0)</f>
        <v>0</v>
      </c>
      <c r="S160" s="19">
        <f>ROUNDDOWN((N160+O160)*기본!$K$9/100,0)</f>
        <v>0</v>
      </c>
      <c r="T160" s="19">
        <f>ROUNDDOWN((N160+O160)*기본!$K$8/100,0)</f>
        <v>0</v>
      </c>
      <c r="U160" s="19">
        <f>IF(기본!$B$7&gt;30,ROUNDDOWN(N160*기본!$K$10/100,0),)</f>
        <v>0</v>
      </c>
      <c r="V160" s="19">
        <f>IF(기본!$B$7&gt;30,ROUNDDOWN(U160*기본!$K$11/100,0),)</f>
        <v>0</v>
      </c>
      <c r="W160" s="19">
        <f>IF(기본!$B$7&gt;30,ROUNDDOWN(N160*기본!$K$12/100,0),)</f>
        <v>0</v>
      </c>
      <c r="X160" s="19">
        <f>ROUNDDOWN((M160+N160+O160+P160)*기본!$K$16/100,0)</f>
        <v>0</v>
      </c>
      <c r="Y160" s="19">
        <f>ROUNDDOWN((N160+O160+Q160+X160)*기본!$K$17/100,0)-AD160</f>
        <v>0</v>
      </c>
      <c r="Z160" s="16">
        <f t="shared" si="40"/>
        <v>0</v>
      </c>
      <c r="AA160" s="16">
        <f t="shared" si="41"/>
        <v>0</v>
      </c>
      <c r="AB160" s="16">
        <f t="shared" si="42"/>
        <v>0</v>
      </c>
      <c r="AC160" s="17"/>
      <c r="AD160" s="10"/>
    </row>
    <row r="161" spans="1:30" s="8" customFormat="1" ht="18" customHeight="1">
      <c r="A161" s="7">
        <f t="shared" si="33"/>
        <v>0</v>
      </c>
      <c r="B161" s="12">
        <f t="shared" si="48"/>
        <v>0</v>
      </c>
      <c r="C161" s="12">
        <f t="shared" si="48"/>
        <v>0</v>
      </c>
      <c r="D161" s="12">
        <f t="shared" si="48"/>
        <v>0</v>
      </c>
      <c r="E161" s="12">
        <f t="shared" si="48"/>
        <v>0</v>
      </c>
      <c r="F161" s="12">
        <f t="shared" si="46"/>
        <v>0</v>
      </c>
      <c r="G161" s="12">
        <f>+'6-3표준조사-2'!$V$238</f>
        <v>0</v>
      </c>
      <c r="H161" s="14">
        <f t="shared" si="34"/>
        <v>0</v>
      </c>
      <c r="I161" s="15">
        <f>IF('6-3표준조사-2'!$R$79="모두베기",'6-3표준조사-2'!$Y$238,)</f>
        <v>0</v>
      </c>
      <c r="J161" s="15">
        <f>IF('6-3표준조사-2'!$R$79="줄베기",'6-3표준조사-2'!$Y$238,)</f>
        <v>0</v>
      </c>
      <c r="K161" s="15">
        <f>IF('6-3표준조사-2'!$R$79="둘레베기",'6-3표준조사-2'!$Y$238,)</f>
        <v>0</v>
      </c>
      <c r="L161" s="15">
        <f>IF('6-3표준조사-2'!$R$79="맹아제거",'6-3표준조사-2'!$Y$238,)</f>
        <v>0</v>
      </c>
      <c r="M161" s="11">
        <f>ROUNDDOWN(H161*'5-2 내역'!$L$42,0)</f>
        <v>0</v>
      </c>
      <c r="N161" s="16">
        <f>ROUNDDOWN(H161*'5-2 내역'!$J$42,0)</f>
        <v>0</v>
      </c>
      <c r="O161" s="19">
        <f>ROUNDDOWN(N161*기본!$K$7/100,0)</f>
        <v>0</v>
      </c>
      <c r="P161" s="16">
        <f>ROUNDDOWN(H161*'5-2 내역'!$N$42,0)</f>
        <v>0</v>
      </c>
      <c r="Q161" s="16">
        <f t="shared" si="45"/>
        <v>0</v>
      </c>
      <c r="R161" s="18">
        <f>ROUNDDOWN((M161+N161)*기본!$K$13/100,0)</f>
        <v>0</v>
      </c>
      <c r="S161" s="19">
        <f>ROUNDDOWN((N161+O161)*기본!$K$9/100,0)</f>
        <v>0</v>
      </c>
      <c r="T161" s="19">
        <f>ROUNDDOWN((N161+O161)*기본!$K$8/100,0)</f>
        <v>0</v>
      </c>
      <c r="U161" s="19">
        <f>IF(기본!$B$7&gt;30,ROUNDDOWN(N161*기본!$K$10/100,0),)</f>
        <v>0</v>
      </c>
      <c r="V161" s="19">
        <f>IF(기본!$B$7&gt;30,ROUNDDOWN(U161*기본!$K$11/100,0),)</f>
        <v>0</v>
      </c>
      <c r="W161" s="19">
        <f>IF(기본!$B$7&gt;30,ROUNDDOWN(N161*기본!$K$12/100,0),)</f>
        <v>0</v>
      </c>
      <c r="X161" s="19">
        <f>ROUNDDOWN((M161+N161+O161+P161)*기본!$K$16/100,0)</f>
        <v>0</v>
      </c>
      <c r="Y161" s="19">
        <f>ROUNDDOWN((N161+O161+Q161+X161)*기본!$K$17/100,0)-AD161</f>
        <v>0</v>
      </c>
      <c r="Z161" s="16">
        <f t="shared" si="40"/>
        <v>0</v>
      </c>
      <c r="AA161" s="16">
        <f t="shared" si="41"/>
        <v>0</v>
      </c>
      <c r="AB161" s="16">
        <f t="shared" si="42"/>
        <v>0</v>
      </c>
      <c r="AC161" s="17"/>
      <c r="AD161" s="10"/>
    </row>
    <row r="162" spans="1:30" s="8" customFormat="1" ht="18" customHeight="1">
      <c r="A162" s="7">
        <f t="shared" si="33"/>
        <v>0</v>
      </c>
      <c r="B162" s="12">
        <f t="shared" si="48"/>
        <v>0</v>
      </c>
      <c r="C162" s="12">
        <f t="shared" si="48"/>
        <v>0</v>
      </c>
      <c r="D162" s="12">
        <f t="shared" si="48"/>
        <v>0</v>
      </c>
      <c r="E162" s="12">
        <f t="shared" si="48"/>
        <v>0</v>
      </c>
      <c r="F162" s="12">
        <f t="shared" si="46"/>
        <v>0</v>
      </c>
      <c r="G162" s="12">
        <f>+'6-3표준조사-2'!$V$239</f>
        <v>0</v>
      </c>
      <c r="H162" s="14">
        <f t="shared" si="34"/>
        <v>0</v>
      </c>
      <c r="I162" s="15">
        <f>IF('6-3표준조사-2'!$R$79="모두베기",'6-3표준조사-2'!$Y$239,)</f>
        <v>0</v>
      </c>
      <c r="J162" s="15">
        <f>IF('6-3표준조사-2'!$R$79="줄베기",'6-3표준조사-2'!$Y$239,)</f>
        <v>0</v>
      </c>
      <c r="K162" s="15">
        <f>IF('6-3표준조사-2'!$R$79="둘레베기",'6-3표준조사-2'!$Y$239,)</f>
        <v>0</v>
      </c>
      <c r="L162" s="15">
        <f>IF('6-3표준조사-2'!$R$79="맹아제거",'6-3표준조사-2'!$Y$239,)</f>
        <v>0</v>
      </c>
      <c r="M162" s="11">
        <f>ROUNDDOWN(H162*'5-2 내역'!$L$42,0)</f>
        <v>0</v>
      </c>
      <c r="N162" s="16">
        <f>ROUNDDOWN(H162*'5-2 내역'!$J$42,0)</f>
        <v>0</v>
      </c>
      <c r="O162" s="19">
        <f>ROUNDDOWN(N162*기본!$K$7/100,0)</f>
        <v>0</v>
      </c>
      <c r="P162" s="16">
        <f>ROUNDDOWN(H162*'5-2 내역'!$N$42,0)</f>
        <v>0</v>
      </c>
      <c r="Q162" s="16">
        <f t="shared" si="45"/>
        <v>0</v>
      </c>
      <c r="R162" s="18">
        <f>ROUNDDOWN((M162+N162)*기본!$K$13/100,0)</f>
        <v>0</v>
      </c>
      <c r="S162" s="19">
        <f>ROUNDDOWN((N162+O162)*기본!$K$9/100,0)</f>
        <v>0</v>
      </c>
      <c r="T162" s="19">
        <f>ROUNDDOWN((N162+O162)*기본!$K$8/100,0)</f>
        <v>0</v>
      </c>
      <c r="U162" s="19">
        <f>IF(기본!$B$7&gt;30,ROUNDDOWN(N162*기본!$K$10/100,0),)</f>
        <v>0</v>
      </c>
      <c r="V162" s="19">
        <f>IF(기본!$B$7&gt;30,ROUNDDOWN(U162*기본!$K$11/100,0),)</f>
        <v>0</v>
      </c>
      <c r="W162" s="19">
        <f>IF(기본!$B$7&gt;30,ROUNDDOWN(N162*기본!$K$12/100,0),)</f>
        <v>0</v>
      </c>
      <c r="X162" s="19">
        <f>ROUNDDOWN((M162+N162+O162+P162)*기본!$K$16/100,0)</f>
        <v>0</v>
      </c>
      <c r="Y162" s="19">
        <f>ROUNDDOWN((N162+O162+Q162+X162)*기본!$K$17/100,0)-AD162</f>
        <v>0</v>
      </c>
      <c r="Z162" s="16">
        <f t="shared" si="40"/>
        <v>0</v>
      </c>
      <c r="AA162" s="16">
        <f t="shared" si="41"/>
        <v>0</v>
      </c>
      <c r="AB162" s="16">
        <f t="shared" si="42"/>
        <v>0</v>
      </c>
      <c r="AC162" s="17"/>
      <c r="AD162" s="10"/>
    </row>
    <row r="163" spans="1:30" s="8" customFormat="1" ht="18" customHeight="1">
      <c r="A163" s="7">
        <f t="shared" si="33"/>
        <v>0</v>
      </c>
      <c r="B163" s="12">
        <f t="shared" si="48"/>
        <v>0</v>
      </c>
      <c r="C163" s="12">
        <f t="shared" si="48"/>
        <v>0</v>
      </c>
      <c r="D163" s="12">
        <f t="shared" si="48"/>
        <v>0</v>
      </c>
      <c r="E163" s="12">
        <f t="shared" si="48"/>
        <v>0</v>
      </c>
      <c r="F163" s="12">
        <f t="shared" si="46"/>
        <v>0</v>
      </c>
      <c r="G163" s="12">
        <f>+'6-3표준조사-2'!$V$240</f>
        <v>0</v>
      </c>
      <c r="H163" s="14">
        <f t="shared" si="34"/>
        <v>0</v>
      </c>
      <c r="I163" s="15">
        <f>IF('6-3표준조사-2'!$R$79="모두베기",'6-3표준조사-2'!$Y$240,)</f>
        <v>0</v>
      </c>
      <c r="J163" s="15">
        <f>IF('6-3표준조사-2'!$R$79="줄베기",'6-3표준조사-2'!$Y$240,)</f>
        <v>0</v>
      </c>
      <c r="K163" s="15">
        <f>IF('6-3표준조사-2'!$R$79="둘레베기",'6-3표준조사-2'!$Y$240,)</f>
        <v>0</v>
      </c>
      <c r="L163" s="15">
        <f>IF('6-3표준조사-2'!$R$79="맹아제거",'6-3표준조사-2'!$Y$240,)</f>
        <v>0</v>
      </c>
      <c r="M163" s="11">
        <f>ROUNDDOWN(H163*'5-2 내역'!$L$42,0)</f>
        <v>0</v>
      </c>
      <c r="N163" s="16">
        <f>ROUNDDOWN(H163*'5-2 내역'!$J$42,0)</f>
        <v>0</v>
      </c>
      <c r="O163" s="19">
        <f>ROUNDDOWN(N163*기본!$K$7/100,0)</f>
        <v>0</v>
      </c>
      <c r="P163" s="16">
        <f>ROUNDDOWN(H163*'5-2 내역'!$N$42,0)</f>
        <v>0</v>
      </c>
      <c r="Q163" s="16">
        <f t="shared" si="45"/>
        <v>0</v>
      </c>
      <c r="R163" s="18">
        <f>ROUNDDOWN((M163+N163)*기본!$K$13/100,0)</f>
        <v>0</v>
      </c>
      <c r="S163" s="19">
        <f>ROUNDDOWN((N163+O163)*기본!$K$9/100,0)</f>
        <v>0</v>
      </c>
      <c r="T163" s="19">
        <f>ROUNDDOWN((N163+O163)*기본!$K$8/100,0)</f>
        <v>0</v>
      </c>
      <c r="U163" s="19">
        <f>IF(기본!$B$7&gt;30,ROUNDDOWN(N163*기본!$K$10/100,0),)</f>
        <v>0</v>
      </c>
      <c r="V163" s="19">
        <f>IF(기본!$B$7&gt;30,ROUNDDOWN(U163*기본!$K$11/100,0),)</f>
        <v>0</v>
      </c>
      <c r="W163" s="19">
        <f>IF(기본!$B$7&gt;30,ROUNDDOWN(N163*기본!$K$12/100,0),)</f>
        <v>0</v>
      </c>
      <c r="X163" s="19">
        <f>ROUNDDOWN((M163+N163+O163+P163)*기본!$K$16/100,0)</f>
        <v>0</v>
      </c>
      <c r="Y163" s="19">
        <f>ROUNDDOWN((N163+O163+Q163+X163)*기본!$K$17/100,0)-AD163</f>
        <v>0</v>
      </c>
      <c r="Z163" s="16">
        <f t="shared" si="40"/>
        <v>0</v>
      </c>
      <c r="AA163" s="16">
        <f t="shared" si="41"/>
        <v>0</v>
      </c>
      <c r="AB163" s="16">
        <f t="shared" si="42"/>
        <v>0</v>
      </c>
      <c r="AC163" s="17"/>
      <c r="AD163" s="10"/>
    </row>
    <row r="164" spans="1:30" s="8" customFormat="1" ht="18" customHeight="1">
      <c r="A164" s="7">
        <f t="shared" si="33"/>
        <v>0</v>
      </c>
      <c r="B164" s="12">
        <f t="shared" si="48"/>
        <v>0</v>
      </c>
      <c r="C164" s="12">
        <f t="shared" si="48"/>
        <v>0</v>
      </c>
      <c r="D164" s="12">
        <f t="shared" si="48"/>
        <v>0</v>
      </c>
      <c r="E164" s="12">
        <f t="shared" si="48"/>
        <v>0</v>
      </c>
      <c r="F164" s="12">
        <f t="shared" si="46"/>
        <v>0</v>
      </c>
      <c r="G164" s="12">
        <f>+'6-3표준조사-2'!$V$241</f>
        <v>0</v>
      </c>
      <c r="H164" s="14">
        <f t="shared" si="34"/>
        <v>0</v>
      </c>
      <c r="I164" s="15">
        <f>IF('6-3표준조사-2'!$R$79="모두베기",'6-3표준조사-2'!$Y$241,)</f>
        <v>0</v>
      </c>
      <c r="J164" s="15">
        <f>IF('6-3표준조사-2'!$R$79="줄베기",'6-3표준조사-2'!$Y$241,)</f>
        <v>0</v>
      </c>
      <c r="K164" s="15">
        <f>IF('6-3표준조사-2'!$R$79="둘레베기",'6-3표준조사-2'!$Y$241,)</f>
        <v>0</v>
      </c>
      <c r="L164" s="15">
        <f>IF('6-3표준조사-2'!$R$79="맹아제거",'6-3표준조사-2'!$Y$241,)</f>
        <v>0</v>
      </c>
      <c r="M164" s="11">
        <f>ROUNDDOWN(H164*'5-2 내역'!$L$42,0)</f>
        <v>0</v>
      </c>
      <c r="N164" s="16">
        <f>ROUNDDOWN(H164*'5-2 내역'!$J$42,0)</f>
        <v>0</v>
      </c>
      <c r="O164" s="19">
        <f>ROUNDDOWN(N164*기본!$K$7/100,0)</f>
        <v>0</v>
      </c>
      <c r="P164" s="16">
        <f>ROUNDDOWN(H164*'5-2 내역'!$N$42,0)</f>
        <v>0</v>
      </c>
      <c r="Q164" s="16">
        <f t="shared" si="45"/>
        <v>0</v>
      </c>
      <c r="R164" s="18">
        <f>ROUNDDOWN((M164+N164)*기본!$K$13/100,0)</f>
        <v>0</v>
      </c>
      <c r="S164" s="19">
        <f>ROUNDDOWN((N164+O164)*기본!$K$9/100,0)</f>
        <v>0</v>
      </c>
      <c r="T164" s="19">
        <f>ROUNDDOWN((N164+O164)*기본!$K$8/100,0)</f>
        <v>0</v>
      </c>
      <c r="U164" s="19">
        <f>IF(기본!$B$7&gt;30,ROUNDDOWN(N164*기본!$K$10/100,0),)</f>
        <v>0</v>
      </c>
      <c r="V164" s="19">
        <f>IF(기본!$B$7&gt;30,ROUNDDOWN(U164*기본!$K$11/100,0),)</f>
        <v>0</v>
      </c>
      <c r="W164" s="19">
        <f>IF(기본!$B$7&gt;30,ROUNDDOWN(N164*기본!$K$12/100,0),)</f>
        <v>0</v>
      </c>
      <c r="X164" s="19">
        <f>ROUNDDOWN((M164+N164+O164+P164)*기본!$K$16/100,0)</f>
        <v>0</v>
      </c>
      <c r="Y164" s="19">
        <f>ROUNDDOWN((N164+O164+Q164+X164)*기본!$K$17/100,0)-AD164</f>
        <v>0</v>
      </c>
      <c r="Z164" s="16">
        <f t="shared" si="40"/>
        <v>0</v>
      </c>
      <c r="AA164" s="16">
        <f t="shared" si="41"/>
        <v>0</v>
      </c>
      <c r="AB164" s="16">
        <f t="shared" si="42"/>
        <v>0</v>
      </c>
      <c r="AC164" s="17"/>
      <c r="AD164" s="10"/>
    </row>
    <row r="165" spans="1:30" s="8" customFormat="1" ht="18" customHeight="1">
      <c r="A165" s="7">
        <f t="shared" ref="A165:A196" si="49">IF(H165&gt;0,1,)</f>
        <v>0</v>
      </c>
      <c r="B165" s="12">
        <f>+'6-3표준조사-2'!$K$304</f>
        <v>0</v>
      </c>
      <c r="C165" s="12">
        <f>+'6-3표준조사-2'!$L$304</f>
        <v>0</v>
      </c>
      <c r="D165" s="12">
        <f>+'6-3표준조사-2'!$M$304</f>
        <v>0</v>
      </c>
      <c r="E165" s="12">
        <f>+'6-3표준조사-2'!$N$304</f>
        <v>0</v>
      </c>
      <c r="F165" s="12">
        <f>+'6-3표준조사-2'!$O$304</f>
        <v>0</v>
      </c>
      <c r="G165" s="12">
        <f>+'6-3표준조사-2'!$V$309</f>
        <v>0</v>
      </c>
      <c r="H165" s="14">
        <f t="shared" ref="H165:H196" si="50">SUM(I165:L165)</f>
        <v>0</v>
      </c>
      <c r="I165" s="15">
        <f>IF('6-3표준조사-2'!$R$79="모두베기",'6-3표준조사-2'!$Y$309,)</f>
        <v>0</v>
      </c>
      <c r="J165" s="15">
        <f>IF('6-3표준조사-2'!$R$79="줄베기",'6-3표준조사-2'!$Y$309,)</f>
        <v>0</v>
      </c>
      <c r="K165" s="15">
        <f>IF('6-3표준조사-2'!$R$79="둘레베기",'6-3표준조사-2'!$Y$309,)</f>
        <v>0</v>
      </c>
      <c r="L165" s="15">
        <f>IF('6-3표준조사-2'!$R$79="맹아제거",'6-3표준조사-2'!$Y$309,)</f>
        <v>0</v>
      </c>
      <c r="M165" s="11">
        <f>ROUNDDOWN(H165*'5-2 내역'!$L$43,0)</f>
        <v>0</v>
      </c>
      <c r="N165" s="16">
        <f>ROUNDDOWN(H165*'5-2 내역'!$J$43,0)</f>
        <v>0</v>
      </c>
      <c r="O165" s="19">
        <f>ROUNDDOWN(N165*기본!$K$7/100,0)</f>
        <v>0</v>
      </c>
      <c r="P165" s="16">
        <f>ROUNDDOWN(H165*'5-2 내역'!$N$43,0)</f>
        <v>0</v>
      </c>
      <c r="Q165" s="16">
        <f t="shared" si="45"/>
        <v>0</v>
      </c>
      <c r="R165" s="18">
        <f>ROUNDDOWN((M165+N165)*기본!$K$13/100,0)</f>
        <v>0</v>
      </c>
      <c r="S165" s="19">
        <f>ROUNDDOWN((N165+O165)*기본!$K$9/100,0)</f>
        <v>0</v>
      </c>
      <c r="T165" s="19">
        <f>ROUNDDOWN((N165+O165)*기본!$K$8/100,0)</f>
        <v>0</v>
      </c>
      <c r="U165" s="19">
        <f>IF(기본!$B$7&gt;30,ROUNDDOWN(N165*기본!$K$10/100,0),)</f>
        <v>0</v>
      </c>
      <c r="V165" s="19">
        <f>IF(기본!$B$7&gt;30,ROUNDDOWN(U165*기본!$K$11/100,0),)</f>
        <v>0</v>
      </c>
      <c r="W165" s="19">
        <f>IF(기본!$B$7&gt;30,ROUNDDOWN(N165*기본!$K$12/100,0),)</f>
        <v>0</v>
      </c>
      <c r="X165" s="19">
        <f>ROUNDDOWN((M165+N165+O165+P165)*기본!$K$16/100,0)</f>
        <v>0</v>
      </c>
      <c r="Y165" s="19">
        <f>ROUNDDOWN((N165+O165+Q165+X165)*기본!$K$17/100,0)-AD165</f>
        <v>0</v>
      </c>
      <c r="Z165" s="16">
        <f t="shared" si="40"/>
        <v>0</v>
      </c>
      <c r="AA165" s="16">
        <f t="shared" si="41"/>
        <v>0</v>
      </c>
      <c r="AB165" s="16">
        <f t="shared" si="42"/>
        <v>0</v>
      </c>
      <c r="AC165" s="17"/>
      <c r="AD165" s="10"/>
    </row>
    <row r="166" spans="1:30" s="8" customFormat="1" ht="18" customHeight="1">
      <c r="A166" s="7">
        <f t="shared" si="49"/>
        <v>0</v>
      </c>
      <c r="B166" s="12">
        <f t="shared" ref="B166:E172" si="51">IF($A166&gt;0,B165,)</f>
        <v>0</v>
      </c>
      <c r="C166" s="12">
        <f t="shared" si="51"/>
        <v>0</v>
      </c>
      <c r="D166" s="12">
        <f t="shared" si="51"/>
        <v>0</v>
      </c>
      <c r="E166" s="12">
        <f t="shared" si="51"/>
        <v>0</v>
      </c>
      <c r="F166" s="12">
        <f t="shared" si="46"/>
        <v>0</v>
      </c>
      <c r="G166" s="12">
        <f>+'6-3표준조사-2'!$V$310</f>
        <v>0</v>
      </c>
      <c r="H166" s="14">
        <f t="shared" si="50"/>
        <v>0</v>
      </c>
      <c r="I166" s="15">
        <f>IF('6-3표준조사-2'!$R$79="모두베기",'6-3표준조사-2'!$Y$310,)</f>
        <v>0</v>
      </c>
      <c r="J166" s="15">
        <f>IF('6-3표준조사-2'!$R$79="줄베기",'6-3표준조사-2'!$Y$310,)</f>
        <v>0</v>
      </c>
      <c r="K166" s="15">
        <f>IF('6-3표준조사-2'!$R$79="둘레베기",'6-3표준조사-2'!$Y$310,)</f>
        <v>0</v>
      </c>
      <c r="L166" s="15">
        <f>IF('6-3표준조사-2'!$R$79="맹아제거",'6-3표준조사-2'!$Y$310,)</f>
        <v>0</v>
      </c>
      <c r="M166" s="11">
        <f>ROUNDDOWN(H166*'5-2 내역'!$L$43,0)</f>
        <v>0</v>
      </c>
      <c r="N166" s="16">
        <f>ROUNDDOWN(H166*'5-2 내역'!$J$43,0)</f>
        <v>0</v>
      </c>
      <c r="O166" s="19">
        <f>ROUNDDOWN(N166*기본!$K$7/100,0)</f>
        <v>0</v>
      </c>
      <c r="P166" s="16">
        <f>ROUNDDOWN(H166*'5-2 내역'!$N$43,0)</f>
        <v>0</v>
      </c>
      <c r="Q166" s="16">
        <f t="shared" si="45"/>
        <v>0</v>
      </c>
      <c r="R166" s="18">
        <f>ROUNDDOWN((M166+N166)*기본!$K$13/100,0)</f>
        <v>0</v>
      </c>
      <c r="S166" s="19">
        <f>ROUNDDOWN((N166+O166)*기본!$K$9/100,0)</f>
        <v>0</v>
      </c>
      <c r="T166" s="19">
        <f>ROUNDDOWN((N166+O166)*기본!$K$8/100,0)</f>
        <v>0</v>
      </c>
      <c r="U166" s="19">
        <f>IF(기본!$B$7&gt;30,ROUNDDOWN(N166*기본!$K$10/100,0),)</f>
        <v>0</v>
      </c>
      <c r="V166" s="19">
        <f>IF(기본!$B$7&gt;30,ROUNDDOWN(U166*기본!$K$11/100,0),)</f>
        <v>0</v>
      </c>
      <c r="W166" s="19">
        <f>IF(기본!$B$7&gt;30,ROUNDDOWN(N166*기본!$K$12/100,0),)</f>
        <v>0</v>
      </c>
      <c r="X166" s="19">
        <f>ROUNDDOWN((M166+N166+O166+P166)*기본!$K$16/100,0)</f>
        <v>0</v>
      </c>
      <c r="Y166" s="19">
        <f>ROUNDDOWN((N166+O166+Q166+X166)*기본!$K$17/100,0)-AD166</f>
        <v>0</v>
      </c>
      <c r="Z166" s="16">
        <f t="shared" si="40"/>
        <v>0</v>
      </c>
      <c r="AA166" s="16">
        <f t="shared" si="41"/>
        <v>0</v>
      </c>
      <c r="AB166" s="16">
        <f t="shared" si="42"/>
        <v>0</v>
      </c>
      <c r="AC166" s="17"/>
      <c r="AD166" s="10"/>
    </row>
    <row r="167" spans="1:30" s="8" customFormat="1" ht="18" customHeight="1">
      <c r="A167" s="7">
        <f t="shared" si="49"/>
        <v>0</v>
      </c>
      <c r="B167" s="12">
        <f t="shared" si="51"/>
        <v>0</v>
      </c>
      <c r="C167" s="12">
        <f t="shared" si="51"/>
        <v>0</v>
      </c>
      <c r="D167" s="12">
        <f t="shared" si="51"/>
        <v>0</v>
      </c>
      <c r="E167" s="12">
        <f t="shared" si="51"/>
        <v>0</v>
      </c>
      <c r="F167" s="12">
        <f t="shared" si="46"/>
        <v>0</v>
      </c>
      <c r="G167" s="12">
        <f>+'6-3표준조사-2'!$V$311</f>
        <v>0</v>
      </c>
      <c r="H167" s="14">
        <f t="shared" si="50"/>
        <v>0</v>
      </c>
      <c r="I167" s="15">
        <f>IF('6-3표준조사-2'!$R$79="모두베기",'6-3표준조사-2'!$Y$311,)</f>
        <v>0</v>
      </c>
      <c r="J167" s="15">
        <f>IF('6-3표준조사-2'!$R$79="줄베기",'6-3표준조사-2'!$Y$311,)</f>
        <v>0</v>
      </c>
      <c r="K167" s="15">
        <f>IF('6-3표준조사-2'!$R$79="둘레베기",'6-3표준조사-2'!$Y$311,)</f>
        <v>0</v>
      </c>
      <c r="L167" s="15">
        <f>IF('6-3표준조사-2'!$R$79="맹아제거",'6-3표준조사-2'!$Y$311,)</f>
        <v>0</v>
      </c>
      <c r="M167" s="11">
        <f>ROUNDDOWN(H167*'5-2 내역'!$L$43,0)</f>
        <v>0</v>
      </c>
      <c r="N167" s="16">
        <f>ROUNDDOWN(H167*'5-2 내역'!$J$43,0)</f>
        <v>0</v>
      </c>
      <c r="O167" s="19">
        <f>ROUNDDOWN(N167*기본!$K$7/100,0)</f>
        <v>0</v>
      </c>
      <c r="P167" s="16">
        <f>ROUNDDOWN(H167*'5-2 내역'!$N$43,0)</f>
        <v>0</v>
      </c>
      <c r="Q167" s="16">
        <f t="shared" si="45"/>
        <v>0</v>
      </c>
      <c r="R167" s="18">
        <f>ROUNDDOWN((M167+N167)*기본!$K$13/100,0)</f>
        <v>0</v>
      </c>
      <c r="S167" s="19">
        <f>ROUNDDOWN((N167+O167)*기본!$K$9/100,0)</f>
        <v>0</v>
      </c>
      <c r="T167" s="19">
        <f>ROUNDDOWN((N167+O167)*기본!$K$8/100,0)</f>
        <v>0</v>
      </c>
      <c r="U167" s="19">
        <f>IF(기본!$B$7&gt;30,ROUNDDOWN(N167*기본!$K$10/100,0),)</f>
        <v>0</v>
      </c>
      <c r="V167" s="19">
        <f>IF(기본!$B$7&gt;30,ROUNDDOWN(U167*기본!$K$11/100,0),)</f>
        <v>0</v>
      </c>
      <c r="W167" s="19">
        <f>IF(기본!$B$7&gt;30,ROUNDDOWN(N167*기본!$K$12/100,0),)</f>
        <v>0</v>
      </c>
      <c r="X167" s="19">
        <f>ROUNDDOWN((M167+N167+O167+P167)*기본!$K$16/100,0)</f>
        <v>0</v>
      </c>
      <c r="Y167" s="19">
        <f>ROUNDDOWN((N167+O167+Q167+X167)*기본!$K$17/100,0)-AD167</f>
        <v>0</v>
      </c>
      <c r="Z167" s="16">
        <f t="shared" si="40"/>
        <v>0</v>
      </c>
      <c r="AA167" s="16">
        <f t="shared" si="41"/>
        <v>0</v>
      </c>
      <c r="AB167" s="16">
        <f t="shared" si="42"/>
        <v>0</v>
      </c>
      <c r="AC167" s="17"/>
      <c r="AD167" s="10"/>
    </row>
    <row r="168" spans="1:30" s="8" customFormat="1" ht="18" customHeight="1">
      <c r="A168" s="7">
        <f t="shared" si="49"/>
        <v>0</v>
      </c>
      <c r="B168" s="12">
        <f t="shared" si="51"/>
        <v>0</v>
      </c>
      <c r="C168" s="12">
        <f t="shared" si="51"/>
        <v>0</v>
      </c>
      <c r="D168" s="12">
        <f t="shared" si="51"/>
        <v>0</v>
      </c>
      <c r="E168" s="12">
        <f t="shared" si="51"/>
        <v>0</v>
      </c>
      <c r="F168" s="12">
        <f t="shared" si="46"/>
        <v>0</v>
      </c>
      <c r="G168" s="12">
        <f>+'6-3표준조사-2'!$V$312</f>
        <v>0</v>
      </c>
      <c r="H168" s="14">
        <f t="shared" si="50"/>
        <v>0</v>
      </c>
      <c r="I168" s="15">
        <f>IF('6-3표준조사-2'!$R$79="모두베기",'6-3표준조사-2'!$Y$312,)</f>
        <v>0</v>
      </c>
      <c r="J168" s="15">
        <f>IF('6-3표준조사-2'!$R$79="줄베기",'6-3표준조사-2'!$Y$312,)</f>
        <v>0</v>
      </c>
      <c r="K168" s="15">
        <f>IF('6-3표준조사-2'!$R$79="둘레베기",'6-3표준조사-2'!$Y$312,)</f>
        <v>0</v>
      </c>
      <c r="L168" s="15">
        <f>IF('6-3표준조사-2'!$R$79="맹아제거",'6-3표준조사-2'!$Y$312,)</f>
        <v>0</v>
      </c>
      <c r="M168" s="11">
        <f>ROUNDDOWN(H168*'5-2 내역'!$L$43,0)</f>
        <v>0</v>
      </c>
      <c r="N168" s="16">
        <f>ROUNDDOWN(H168*'5-2 내역'!$J$43,0)</f>
        <v>0</v>
      </c>
      <c r="O168" s="19">
        <f>ROUNDDOWN(N168*기본!$K$7/100,0)</f>
        <v>0</v>
      </c>
      <c r="P168" s="16">
        <f>ROUNDDOWN(H168*'5-2 내역'!$N$43,0)</f>
        <v>0</v>
      </c>
      <c r="Q168" s="16">
        <f t="shared" si="45"/>
        <v>0</v>
      </c>
      <c r="R168" s="18">
        <f>ROUNDDOWN((M168+N168)*기본!$K$13/100,0)</f>
        <v>0</v>
      </c>
      <c r="S168" s="19">
        <f>ROUNDDOWN((N168+O168)*기본!$K$9/100,0)</f>
        <v>0</v>
      </c>
      <c r="T168" s="19">
        <f>ROUNDDOWN((N168+O168)*기본!$K$8/100,0)</f>
        <v>0</v>
      </c>
      <c r="U168" s="19">
        <f>IF(기본!$B$7&gt;30,ROUNDDOWN(N168*기본!$K$10/100,0),)</f>
        <v>0</v>
      </c>
      <c r="V168" s="19">
        <f>IF(기본!$B$7&gt;30,ROUNDDOWN(U168*기본!$K$11/100,0),)</f>
        <v>0</v>
      </c>
      <c r="W168" s="19">
        <f>IF(기본!$B$7&gt;30,ROUNDDOWN(N168*기본!$K$12/100,0),)</f>
        <v>0</v>
      </c>
      <c r="X168" s="19">
        <f>ROUNDDOWN((M168+N168+O168+P168)*기본!$K$16/100,0)</f>
        <v>0</v>
      </c>
      <c r="Y168" s="19">
        <f>ROUNDDOWN((N168+O168+Q168+X168)*기본!$K$17/100,0)-AD168</f>
        <v>0</v>
      </c>
      <c r="Z168" s="16">
        <f t="shared" si="40"/>
        <v>0</v>
      </c>
      <c r="AA168" s="16">
        <f t="shared" si="41"/>
        <v>0</v>
      </c>
      <c r="AB168" s="16">
        <f t="shared" si="42"/>
        <v>0</v>
      </c>
      <c r="AC168" s="17"/>
      <c r="AD168" s="10"/>
    </row>
    <row r="169" spans="1:30" s="8" customFormat="1" ht="18" customHeight="1">
      <c r="A169" s="7">
        <f t="shared" si="49"/>
        <v>0</v>
      </c>
      <c r="B169" s="12">
        <f t="shared" si="51"/>
        <v>0</v>
      </c>
      <c r="C169" s="12">
        <f t="shared" si="51"/>
        <v>0</v>
      </c>
      <c r="D169" s="12">
        <f t="shared" si="51"/>
        <v>0</v>
      </c>
      <c r="E169" s="12">
        <f t="shared" si="51"/>
        <v>0</v>
      </c>
      <c r="F169" s="12">
        <f t="shared" si="46"/>
        <v>0</v>
      </c>
      <c r="G169" s="12">
        <f>+'6-3표준조사-2'!$V$313</f>
        <v>0</v>
      </c>
      <c r="H169" s="14">
        <f t="shared" si="50"/>
        <v>0</v>
      </c>
      <c r="I169" s="15">
        <f>IF('6-3표준조사-2'!$R$79="모두베기",'6-3표준조사-2'!$Y$313,)</f>
        <v>0</v>
      </c>
      <c r="J169" s="15">
        <f>IF('6-3표준조사-2'!$R$79="줄베기",'6-3표준조사-2'!$Y$313,)</f>
        <v>0</v>
      </c>
      <c r="K169" s="15">
        <f>IF('6-3표준조사-2'!$R$79="둘레베기",'6-3표준조사-2'!$Y$313,)</f>
        <v>0</v>
      </c>
      <c r="L169" s="15">
        <f>IF('6-3표준조사-2'!$R$79="맹아제거",'6-3표준조사-2'!$Y$313,)</f>
        <v>0</v>
      </c>
      <c r="M169" s="11">
        <f>ROUNDDOWN(H169*'5-2 내역'!$L$43,0)</f>
        <v>0</v>
      </c>
      <c r="N169" s="16">
        <f>ROUNDDOWN(H169*'5-2 내역'!$J$43,0)</f>
        <v>0</v>
      </c>
      <c r="O169" s="19">
        <f>ROUNDDOWN(N169*기본!$K$7/100,0)</f>
        <v>0</v>
      </c>
      <c r="P169" s="16">
        <f>ROUNDDOWN(H169*'5-2 내역'!$N$43,0)</f>
        <v>0</v>
      </c>
      <c r="Q169" s="16">
        <f t="shared" si="45"/>
        <v>0</v>
      </c>
      <c r="R169" s="18">
        <f>ROUNDDOWN((M169+N169)*기본!$K$13/100,0)</f>
        <v>0</v>
      </c>
      <c r="S169" s="19">
        <f>ROUNDDOWN((N169+O169)*기본!$K$9/100,0)</f>
        <v>0</v>
      </c>
      <c r="T169" s="19">
        <f>ROUNDDOWN((N169+O169)*기본!$K$8/100,0)</f>
        <v>0</v>
      </c>
      <c r="U169" s="19">
        <f>IF(기본!$B$7&gt;30,ROUNDDOWN(N169*기본!$K$10/100,0),)</f>
        <v>0</v>
      </c>
      <c r="V169" s="19">
        <f>IF(기본!$B$7&gt;30,ROUNDDOWN(U169*기본!$K$11/100,0),)</f>
        <v>0</v>
      </c>
      <c r="W169" s="19">
        <f>IF(기본!$B$7&gt;30,ROUNDDOWN(N169*기본!$K$12/100,0),)</f>
        <v>0</v>
      </c>
      <c r="X169" s="19">
        <f>ROUNDDOWN((M169+N169+O169+P169)*기본!$K$16/100,0)</f>
        <v>0</v>
      </c>
      <c r="Y169" s="19">
        <f>ROUNDDOWN((N169+O169+Q169+X169)*기본!$K$17/100,0)-AD169</f>
        <v>0</v>
      </c>
      <c r="Z169" s="16">
        <f t="shared" si="40"/>
        <v>0</v>
      </c>
      <c r="AA169" s="16">
        <f t="shared" si="41"/>
        <v>0</v>
      </c>
      <c r="AB169" s="16">
        <f t="shared" si="42"/>
        <v>0</v>
      </c>
      <c r="AC169" s="17"/>
      <c r="AD169" s="10"/>
    </row>
    <row r="170" spans="1:30" s="8" customFormat="1" ht="18" customHeight="1">
      <c r="A170" s="7">
        <f t="shared" si="49"/>
        <v>0</v>
      </c>
      <c r="B170" s="12">
        <f t="shared" si="51"/>
        <v>0</v>
      </c>
      <c r="C170" s="12">
        <f t="shared" si="51"/>
        <v>0</v>
      </c>
      <c r="D170" s="12">
        <f t="shared" si="51"/>
        <v>0</v>
      </c>
      <c r="E170" s="12">
        <f t="shared" si="51"/>
        <v>0</v>
      </c>
      <c r="F170" s="12">
        <f t="shared" si="46"/>
        <v>0</v>
      </c>
      <c r="G170" s="12">
        <f>+'6-3표준조사-2'!$V$314</f>
        <v>0</v>
      </c>
      <c r="H170" s="14">
        <f t="shared" si="50"/>
        <v>0</v>
      </c>
      <c r="I170" s="15">
        <f>IF('6-3표준조사-2'!$R$79="모두베기",'6-3표준조사-2'!$Y$314,)</f>
        <v>0</v>
      </c>
      <c r="J170" s="15">
        <f>IF('6-3표준조사-2'!$R$79="줄베기",'6-3표준조사-2'!$Y$314,)</f>
        <v>0</v>
      </c>
      <c r="K170" s="15">
        <f>IF('6-3표준조사-2'!$R$79="둘레베기",'6-3표준조사-2'!$Y$314,)</f>
        <v>0</v>
      </c>
      <c r="L170" s="15">
        <f>IF('6-3표준조사-2'!$R$79="맹아제거",'6-3표준조사-2'!$Y$314,)</f>
        <v>0</v>
      </c>
      <c r="M170" s="11">
        <f>ROUNDDOWN(H170*'5-2 내역'!$L$43,0)</f>
        <v>0</v>
      </c>
      <c r="N170" s="16">
        <f>ROUNDDOWN(H170*'5-2 내역'!$J$43,0)</f>
        <v>0</v>
      </c>
      <c r="O170" s="19">
        <f>ROUNDDOWN(N170*기본!$K$7/100,0)</f>
        <v>0</v>
      </c>
      <c r="P170" s="16">
        <f>ROUNDDOWN(H170*'5-2 내역'!$N$43,0)</f>
        <v>0</v>
      </c>
      <c r="Q170" s="16">
        <f t="shared" si="45"/>
        <v>0</v>
      </c>
      <c r="R170" s="18">
        <f>ROUNDDOWN((M170+N170)*기본!$K$13/100,0)</f>
        <v>0</v>
      </c>
      <c r="S170" s="19">
        <f>ROUNDDOWN((N170+O170)*기본!$K$9/100,0)</f>
        <v>0</v>
      </c>
      <c r="T170" s="19">
        <f>ROUNDDOWN((N170+O170)*기본!$K$8/100,0)</f>
        <v>0</v>
      </c>
      <c r="U170" s="19">
        <f>IF(기본!$B$7&gt;30,ROUNDDOWN(N170*기본!$K$10/100,0),)</f>
        <v>0</v>
      </c>
      <c r="V170" s="19">
        <f>IF(기본!$B$7&gt;30,ROUNDDOWN(U170*기본!$K$11/100,0),)</f>
        <v>0</v>
      </c>
      <c r="W170" s="19">
        <f>IF(기본!$B$7&gt;30,ROUNDDOWN(N170*기본!$K$12/100,0),)</f>
        <v>0</v>
      </c>
      <c r="X170" s="19">
        <f>ROUNDDOWN((M170+N170+O170+P170)*기본!$K$16/100,0)</f>
        <v>0</v>
      </c>
      <c r="Y170" s="19">
        <f>ROUNDDOWN((N170+O170+Q170+X170)*기본!$K$17/100,0)-AD170</f>
        <v>0</v>
      </c>
      <c r="Z170" s="16">
        <f t="shared" si="40"/>
        <v>0</v>
      </c>
      <c r="AA170" s="16">
        <f t="shared" si="41"/>
        <v>0</v>
      </c>
      <c r="AB170" s="16">
        <f t="shared" si="42"/>
        <v>0</v>
      </c>
      <c r="AC170" s="17"/>
      <c r="AD170" s="10"/>
    </row>
    <row r="171" spans="1:30" s="8" customFormat="1" ht="18" customHeight="1">
      <c r="A171" s="7">
        <f t="shared" si="49"/>
        <v>0</v>
      </c>
      <c r="B171" s="12">
        <f t="shared" si="51"/>
        <v>0</v>
      </c>
      <c r="C171" s="12">
        <f t="shared" si="51"/>
        <v>0</v>
      </c>
      <c r="D171" s="12">
        <f t="shared" si="51"/>
        <v>0</v>
      </c>
      <c r="E171" s="12">
        <f t="shared" si="51"/>
        <v>0</v>
      </c>
      <c r="F171" s="12">
        <f t="shared" si="46"/>
        <v>0</v>
      </c>
      <c r="G171" s="12">
        <f>+'6-3표준조사-2'!$V$315</f>
        <v>0</v>
      </c>
      <c r="H171" s="14">
        <f t="shared" si="50"/>
        <v>0</v>
      </c>
      <c r="I171" s="15">
        <f>IF('6-3표준조사-2'!$R$79="모두베기",'6-3표준조사-2'!$Y$315,)</f>
        <v>0</v>
      </c>
      <c r="J171" s="15">
        <f>IF('6-3표준조사-2'!$R$79="줄베기",'6-3표준조사-2'!$Y$315,)</f>
        <v>0</v>
      </c>
      <c r="K171" s="15">
        <f>IF('6-3표준조사-2'!$R$79="둘레베기",'6-3표준조사-2'!$Y$315,)</f>
        <v>0</v>
      </c>
      <c r="L171" s="15">
        <f>IF('6-3표준조사-2'!$R$79="맹아제거",'6-3표준조사-2'!$Y$315,)</f>
        <v>0</v>
      </c>
      <c r="M171" s="11">
        <f>ROUNDDOWN(H171*'5-2 내역'!$L$43,0)</f>
        <v>0</v>
      </c>
      <c r="N171" s="16">
        <f>ROUNDDOWN(H171*'5-2 내역'!$J$43,0)</f>
        <v>0</v>
      </c>
      <c r="O171" s="19">
        <f>ROUNDDOWN(N171*기본!$K$7/100,0)</f>
        <v>0</v>
      </c>
      <c r="P171" s="16">
        <f>ROUNDDOWN(H171*'5-2 내역'!$N$43,0)</f>
        <v>0</v>
      </c>
      <c r="Q171" s="16">
        <f t="shared" si="45"/>
        <v>0</v>
      </c>
      <c r="R171" s="18">
        <f>ROUNDDOWN((M171+N171)*기본!$K$13/100,0)</f>
        <v>0</v>
      </c>
      <c r="S171" s="19">
        <f>ROUNDDOWN((N171+O171)*기본!$K$9/100,0)</f>
        <v>0</v>
      </c>
      <c r="T171" s="19">
        <f>ROUNDDOWN((N171+O171)*기본!$K$8/100,0)</f>
        <v>0</v>
      </c>
      <c r="U171" s="19">
        <f>IF(기본!$B$7&gt;30,ROUNDDOWN(N171*기본!$K$10/100,0),)</f>
        <v>0</v>
      </c>
      <c r="V171" s="19">
        <f>IF(기본!$B$7&gt;30,ROUNDDOWN(U171*기본!$K$11/100,0),)</f>
        <v>0</v>
      </c>
      <c r="W171" s="19">
        <f>IF(기본!$B$7&gt;30,ROUNDDOWN(N171*기본!$K$12/100,0),)</f>
        <v>0</v>
      </c>
      <c r="X171" s="19">
        <f>ROUNDDOWN((M171+N171+O171+P171)*기본!$K$16/100,0)</f>
        <v>0</v>
      </c>
      <c r="Y171" s="19">
        <f>ROUNDDOWN((N171+O171+Q171+X171)*기본!$K$17/100,0)-AD171</f>
        <v>0</v>
      </c>
      <c r="Z171" s="16">
        <f t="shared" si="40"/>
        <v>0</v>
      </c>
      <c r="AA171" s="16">
        <f t="shared" si="41"/>
        <v>0</v>
      </c>
      <c r="AB171" s="16">
        <f t="shared" si="42"/>
        <v>0</v>
      </c>
      <c r="AC171" s="17"/>
      <c r="AD171" s="10"/>
    </row>
    <row r="172" spans="1:30" s="8" customFormat="1" ht="18" customHeight="1">
      <c r="A172" s="7">
        <f t="shared" si="49"/>
        <v>0</v>
      </c>
      <c r="B172" s="12">
        <f t="shared" si="51"/>
        <v>0</v>
      </c>
      <c r="C172" s="12">
        <f t="shared" si="51"/>
        <v>0</v>
      </c>
      <c r="D172" s="12">
        <f t="shared" si="51"/>
        <v>0</v>
      </c>
      <c r="E172" s="12">
        <f t="shared" si="51"/>
        <v>0</v>
      </c>
      <c r="F172" s="12">
        <f t="shared" si="46"/>
        <v>0</v>
      </c>
      <c r="G172" s="12">
        <f>+'6-3표준조사-2'!$V$316</f>
        <v>0</v>
      </c>
      <c r="H172" s="14">
        <f t="shared" si="50"/>
        <v>0</v>
      </c>
      <c r="I172" s="15">
        <f>IF('6-3표준조사-2'!$R$79="모두베기",'6-3표준조사-2'!$Y$316,)</f>
        <v>0</v>
      </c>
      <c r="J172" s="15">
        <f>IF('6-3표준조사-2'!$R$79="줄베기",'6-3표준조사-2'!$Y$316,)</f>
        <v>0</v>
      </c>
      <c r="K172" s="15">
        <f>IF('6-3표준조사-2'!$R$79="둘레베기",'6-3표준조사-2'!$Y$316,)</f>
        <v>0</v>
      </c>
      <c r="L172" s="15">
        <f>IF('6-3표준조사-2'!$R$79="맹아제거",'6-3표준조사-2'!$Y$316,)</f>
        <v>0</v>
      </c>
      <c r="M172" s="11">
        <f>ROUNDDOWN(H172*'5-2 내역'!$L$43,0)</f>
        <v>0</v>
      </c>
      <c r="N172" s="16">
        <f>ROUNDDOWN(H172*'5-2 내역'!$J$43,0)</f>
        <v>0</v>
      </c>
      <c r="O172" s="19">
        <f>ROUNDDOWN(N172*기본!$K$7/100,0)</f>
        <v>0</v>
      </c>
      <c r="P172" s="16">
        <f>ROUNDDOWN(H172*'5-2 내역'!$N$43,0)</f>
        <v>0</v>
      </c>
      <c r="Q172" s="16">
        <f t="shared" si="45"/>
        <v>0</v>
      </c>
      <c r="R172" s="18">
        <f>ROUNDDOWN((M172+N172)*기본!$K$13/100,0)</f>
        <v>0</v>
      </c>
      <c r="S172" s="19">
        <f>ROUNDDOWN((N172+O172)*기본!$K$9/100,0)</f>
        <v>0</v>
      </c>
      <c r="T172" s="19">
        <f>ROUNDDOWN((N172+O172)*기본!$K$8/100,0)</f>
        <v>0</v>
      </c>
      <c r="U172" s="19">
        <f>IF(기본!$B$7&gt;30,ROUNDDOWN(N172*기본!$K$10/100,0),)</f>
        <v>0</v>
      </c>
      <c r="V172" s="19">
        <f>IF(기본!$B$7&gt;30,ROUNDDOWN(U172*기본!$K$11/100,0),)</f>
        <v>0</v>
      </c>
      <c r="W172" s="19">
        <f>IF(기본!$B$7&gt;30,ROUNDDOWN(N172*기본!$K$12/100,0),)</f>
        <v>0</v>
      </c>
      <c r="X172" s="19">
        <f>ROUNDDOWN((M172+N172+O172+P172)*기본!$K$16/100,0)</f>
        <v>0</v>
      </c>
      <c r="Y172" s="19">
        <f>ROUNDDOWN((N172+O172+Q172+X172)*기본!$K$17/100,0)-AD172</f>
        <v>0</v>
      </c>
      <c r="Z172" s="16">
        <f t="shared" si="40"/>
        <v>0</v>
      </c>
      <c r="AA172" s="16">
        <f t="shared" si="41"/>
        <v>0</v>
      </c>
      <c r="AB172" s="16">
        <f t="shared" si="42"/>
        <v>0</v>
      </c>
      <c r="AC172" s="17"/>
      <c r="AD172" s="10"/>
    </row>
    <row r="173" spans="1:30" s="8" customFormat="1" ht="18" customHeight="1">
      <c r="A173" s="7">
        <f t="shared" si="49"/>
        <v>0</v>
      </c>
      <c r="B173" s="12">
        <f>+'6-3표준조사-2'!$K$379</f>
        <v>0</v>
      </c>
      <c r="C173" s="12">
        <f>+'6-3표준조사-2'!$L$379</f>
        <v>0</v>
      </c>
      <c r="D173" s="12">
        <f>+'6-3표준조사-2'!$M$379</f>
        <v>0</v>
      </c>
      <c r="E173" s="12">
        <f>+'6-3표준조사-2'!$N$379</f>
        <v>0</v>
      </c>
      <c r="F173" s="12">
        <f>+'6-3표준조사-2'!$O$379</f>
        <v>0</v>
      </c>
      <c r="G173" s="12">
        <f>+'6-3표준조사-2'!$V$384</f>
        <v>0</v>
      </c>
      <c r="H173" s="14">
        <f t="shared" si="50"/>
        <v>0</v>
      </c>
      <c r="I173" s="15">
        <f>IF('6-3표준조사-2'!$R$79="모두베기",'6-3표준조사-2'!$Y$384,)</f>
        <v>0</v>
      </c>
      <c r="J173" s="15">
        <f>IF('6-3표준조사-2'!$R$79="줄베기",'6-3표준조사-2'!$Y$384,)</f>
        <v>0</v>
      </c>
      <c r="K173" s="15">
        <f>IF('6-3표준조사-2'!$R$79="둘레베기",'6-3표준조사-2'!$Y$384,)</f>
        <v>0</v>
      </c>
      <c r="L173" s="15">
        <f>IF('6-3표준조사-2'!$R$79="맹아제거",'6-3표준조사-2'!$Y$384,)</f>
        <v>0</v>
      </c>
      <c r="M173" s="11">
        <f>ROUNDDOWN(H173*'5-2 내역'!$L$44,0)</f>
        <v>0</v>
      </c>
      <c r="N173" s="16">
        <f>ROUNDDOWN(H173*'5-2 내역'!$J$44,0)</f>
        <v>0</v>
      </c>
      <c r="O173" s="19">
        <f>ROUNDDOWN(N173*기본!$K$7/100,0)</f>
        <v>0</v>
      </c>
      <c r="P173" s="16">
        <f>ROUNDDOWN(H173*'5-2 내역'!$N$44,0)</f>
        <v>0</v>
      </c>
      <c r="Q173" s="16">
        <f t="shared" si="45"/>
        <v>0</v>
      </c>
      <c r="R173" s="18">
        <f>ROUNDDOWN((M173+N173)*기본!$K$13/100,0)</f>
        <v>0</v>
      </c>
      <c r="S173" s="19">
        <f>ROUNDDOWN((N173+O173)*기본!$K$9/100,0)</f>
        <v>0</v>
      </c>
      <c r="T173" s="19">
        <f>ROUNDDOWN((N173+O173)*기본!$K$8/100,0)</f>
        <v>0</v>
      </c>
      <c r="U173" s="19">
        <f>IF(기본!$B$7&gt;30,ROUNDDOWN(N173*기본!$K$10/100,0),)</f>
        <v>0</v>
      </c>
      <c r="V173" s="19">
        <f>IF(기본!$B$7&gt;30,ROUNDDOWN(U173*기본!$K$11/100,0),)</f>
        <v>0</v>
      </c>
      <c r="W173" s="19">
        <f>IF(기본!$B$7&gt;30,ROUNDDOWN(N173*기본!$K$12/100,0),)</f>
        <v>0</v>
      </c>
      <c r="X173" s="19">
        <f>ROUNDDOWN((M173+N173+O173+P173)*기본!$K$16/100,0)</f>
        <v>0</v>
      </c>
      <c r="Y173" s="19">
        <f>ROUNDDOWN((N173+O173+Q173+X173)*기본!$K$17/100,0)-AD173</f>
        <v>0</v>
      </c>
      <c r="Z173" s="16">
        <f t="shared" si="40"/>
        <v>0</v>
      </c>
      <c r="AA173" s="16">
        <f t="shared" si="41"/>
        <v>0</v>
      </c>
      <c r="AB173" s="16">
        <f t="shared" si="42"/>
        <v>0</v>
      </c>
      <c r="AC173" s="17"/>
      <c r="AD173" s="10"/>
    </row>
    <row r="174" spans="1:30" s="8" customFormat="1" ht="18" customHeight="1">
      <c r="A174" s="7">
        <f t="shared" si="49"/>
        <v>0</v>
      </c>
      <c r="B174" s="12">
        <f t="shared" ref="B174:E180" si="52">IF($A174&gt;0,B173,)</f>
        <v>0</v>
      </c>
      <c r="C174" s="12">
        <f t="shared" si="52"/>
        <v>0</v>
      </c>
      <c r="D174" s="12">
        <f t="shared" si="52"/>
        <v>0</v>
      </c>
      <c r="E174" s="12">
        <f t="shared" si="52"/>
        <v>0</v>
      </c>
      <c r="F174" s="12">
        <f t="shared" si="46"/>
        <v>0</v>
      </c>
      <c r="G174" s="12">
        <f>+'6-3표준조사-2'!$V$385</f>
        <v>0</v>
      </c>
      <c r="H174" s="14">
        <f t="shared" si="50"/>
        <v>0</v>
      </c>
      <c r="I174" s="15">
        <f>IF('6-3표준조사-2'!$R$79="모두베기",'6-3표준조사-2'!$Y$385,)</f>
        <v>0</v>
      </c>
      <c r="J174" s="15">
        <f>IF('6-3표준조사-2'!$R$79="줄베기",'6-3표준조사-2'!$Y$385,)</f>
        <v>0</v>
      </c>
      <c r="K174" s="15">
        <f>IF('6-3표준조사-2'!$R$79="둘레베기",'6-3표준조사-2'!$Y$385,)</f>
        <v>0</v>
      </c>
      <c r="L174" s="15">
        <f>IF('6-3표준조사-2'!$R$79="맹아제거",'6-3표준조사-2'!$Y$385,)</f>
        <v>0</v>
      </c>
      <c r="M174" s="11">
        <f>ROUNDDOWN(H174*'5-2 내역'!$L$44,0)</f>
        <v>0</v>
      </c>
      <c r="N174" s="16">
        <f>ROUNDDOWN(H174*'5-2 내역'!$J$44,0)</f>
        <v>0</v>
      </c>
      <c r="O174" s="19">
        <f>ROUNDDOWN(N174*기본!$K$7/100,0)</f>
        <v>0</v>
      </c>
      <c r="P174" s="16">
        <f>ROUNDDOWN(H174*'5-2 내역'!$N$44,0)</f>
        <v>0</v>
      </c>
      <c r="Q174" s="16">
        <f t="shared" si="45"/>
        <v>0</v>
      </c>
      <c r="R174" s="18">
        <f>ROUNDDOWN((M174+N174)*기본!$K$13/100,0)</f>
        <v>0</v>
      </c>
      <c r="S174" s="19">
        <f>ROUNDDOWN((N174+O174)*기본!$K$9/100,0)</f>
        <v>0</v>
      </c>
      <c r="T174" s="19">
        <f>ROUNDDOWN((N174+O174)*기본!$K$8/100,0)</f>
        <v>0</v>
      </c>
      <c r="U174" s="19">
        <f>IF(기본!$B$7&gt;30,ROUNDDOWN(N174*기본!$K$10/100,0),)</f>
        <v>0</v>
      </c>
      <c r="V174" s="19">
        <f>IF(기본!$B$7&gt;30,ROUNDDOWN(U174*기본!$K$11/100,0),)</f>
        <v>0</v>
      </c>
      <c r="W174" s="19">
        <f>IF(기본!$B$7&gt;30,ROUNDDOWN(N174*기본!$K$12/100,0),)</f>
        <v>0</v>
      </c>
      <c r="X174" s="19">
        <f>ROUNDDOWN((M174+N174+O174+P174)*기본!$K$16/100,0)</f>
        <v>0</v>
      </c>
      <c r="Y174" s="19">
        <f>ROUNDDOWN((N174+O174+Q174+X174)*기본!$K$17/100,0)-AD174</f>
        <v>0</v>
      </c>
      <c r="Z174" s="16">
        <f t="shared" si="40"/>
        <v>0</v>
      </c>
      <c r="AA174" s="16">
        <f t="shared" si="41"/>
        <v>0</v>
      </c>
      <c r="AB174" s="16">
        <f t="shared" si="42"/>
        <v>0</v>
      </c>
      <c r="AC174" s="17"/>
      <c r="AD174" s="10"/>
    </row>
    <row r="175" spans="1:30" s="8" customFormat="1" ht="18" customHeight="1">
      <c r="A175" s="7">
        <f t="shared" si="49"/>
        <v>0</v>
      </c>
      <c r="B175" s="12">
        <f t="shared" si="52"/>
        <v>0</v>
      </c>
      <c r="C175" s="12">
        <f t="shared" si="52"/>
        <v>0</v>
      </c>
      <c r="D175" s="12">
        <f t="shared" si="52"/>
        <v>0</v>
      </c>
      <c r="E175" s="12">
        <f t="shared" si="52"/>
        <v>0</v>
      </c>
      <c r="F175" s="12">
        <f t="shared" si="46"/>
        <v>0</v>
      </c>
      <c r="G175" s="12">
        <f>+'6-3표준조사-2'!$V$386</f>
        <v>0</v>
      </c>
      <c r="H175" s="14">
        <f t="shared" si="50"/>
        <v>0</v>
      </c>
      <c r="I175" s="15">
        <f>IF('6-3표준조사-2'!$R$79="모두베기",'6-3표준조사-2'!$Y$386,)</f>
        <v>0</v>
      </c>
      <c r="J175" s="15">
        <f>IF('6-3표준조사-2'!$R$79="줄베기",'6-3표준조사-2'!$Y$386,)</f>
        <v>0</v>
      </c>
      <c r="K175" s="15">
        <f>IF('6-3표준조사-2'!$R$79="둘레베기",'6-3표준조사-2'!$Y$386,)</f>
        <v>0</v>
      </c>
      <c r="L175" s="15">
        <f>IF('6-3표준조사-2'!$R$79="맹아제거",'6-3표준조사-2'!$Y$386,)</f>
        <v>0</v>
      </c>
      <c r="M175" s="11">
        <f>ROUNDDOWN(H175*'5-2 내역'!$L$44,0)</f>
        <v>0</v>
      </c>
      <c r="N175" s="16">
        <f>ROUNDDOWN(H175*'5-2 내역'!$J$44,0)</f>
        <v>0</v>
      </c>
      <c r="O175" s="19">
        <f>ROUNDDOWN(N175*기본!$K$7/100,0)</f>
        <v>0</v>
      </c>
      <c r="P175" s="16">
        <f>ROUNDDOWN(H175*'5-2 내역'!$N$44,0)</f>
        <v>0</v>
      </c>
      <c r="Q175" s="16">
        <f t="shared" si="45"/>
        <v>0</v>
      </c>
      <c r="R175" s="18">
        <f>ROUNDDOWN((M175+N175)*기본!$K$13/100,0)</f>
        <v>0</v>
      </c>
      <c r="S175" s="19">
        <f>ROUNDDOWN((N175+O175)*기본!$K$9/100,0)</f>
        <v>0</v>
      </c>
      <c r="T175" s="19">
        <f>ROUNDDOWN((N175+O175)*기본!$K$8/100,0)</f>
        <v>0</v>
      </c>
      <c r="U175" s="19">
        <f>IF(기본!$B$7&gt;30,ROUNDDOWN(N175*기본!$K$10/100,0),)</f>
        <v>0</v>
      </c>
      <c r="V175" s="19">
        <f>IF(기본!$B$7&gt;30,ROUNDDOWN(U175*기본!$K$11/100,0),)</f>
        <v>0</v>
      </c>
      <c r="W175" s="19">
        <f>IF(기본!$B$7&gt;30,ROUNDDOWN(N175*기본!$K$12/100,0),)</f>
        <v>0</v>
      </c>
      <c r="X175" s="19">
        <f>ROUNDDOWN((M175+N175+O175+P175)*기본!$K$16/100,0)</f>
        <v>0</v>
      </c>
      <c r="Y175" s="19">
        <f>ROUNDDOWN((N175+O175+Q175+X175)*기본!$K$17/100,0)-AD175</f>
        <v>0</v>
      </c>
      <c r="Z175" s="16">
        <f t="shared" si="40"/>
        <v>0</v>
      </c>
      <c r="AA175" s="16">
        <f t="shared" si="41"/>
        <v>0</v>
      </c>
      <c r="AB175" s="16">
        <f t="shared" si="42"/>
        <v>0</v>
      </c>
      <c r="AC175" s="17"/>
      <c r="AD175" s="10"/>
    </row>
    <row r="176" spans="1:30" s="8" customFormat="1" ht="18" customHeight="1">
      <c r="A176" s="7">
        <f t="shared" si="49"/>
        <v>0</v>
      </c>
      <c r="B176" s="12">
        <f t="shared" si="52"/>
        <v>0</v>
      </c>
      <c r="C176" s="12">
        <f t="shared" si="52"/>
        <v>0</v>
      </c>
      <c r="D176" s="12">
        <f t="shared" si="52"/>
        <v>0</v>
      </c>
      <c r="E176" s="12">
        <f t="shared" si="52"/>
        <v>0</v>
      </c>
      <c r="F176" s="12">
        <f t="shared" si="46"/>
        <v>0</v>
      </c>
      <c r="G176" s="12">
        <f>+'6-3표준조사-2'!$V$387</f>
        <v>0</v>
      </c>
      <c r="H176" s="14">
        <f t="shared" si="50"/>
        <v>0</v>
      </c>
      <c r="I176" s="15">
        <f>IF('6-3표준조사-2'!$R$79="모두베기",'6-3표준조사-2'!$Y$387,)</f>
        <v>0</v>
      </c>
      <c r="J176" s="15">
        <f>IF('6-3표준조사-2'!$R$79="줄베기",'6-3표준조사-2'!$Y$387,)</f>
        <v>0</v>
      </c>
      <c r="K176" s="15">
        <f>IF('6-3표준조사-2'!$R$79="둘레베기",'6-3표준조사-2'!$Y$387,)</f>
        <v>0</v>
      </c>
      <c r="L176" s="15">
        <f>IF('6-3표준조사-2'!$R$79="맹아제거",'6-3표준조사-2'!$Y$387,)</f>
        <v>0</v>
      </c>
      <c r="M176" s="11">
        <f>ROUNDDOWN(H176*'5-2 내역'!$L$44,0)</f>
        <v>0</v>
      </c>
      <c r="N176" s="16">
        <f>ROUNDDOWN(H176*'5-2 내역'!$J$44,0)</f>
        <v>0</v>
      </c>
      <c r="O176" s="19">
        <f>ROUNDDOWN(N176*기본!$K$7/100,0)</f>
        <v>0</v>
      </c>
      <c r="P176" s="16">
        <f>ROUNDDOWN(H176*'5-2 내역'!$N$44,0)</f>
        <v>0</v>
      </c>
      <c r="Q176" s="16">
        <f t="shared" si="45"/>
        <v>0</v>
      </c>
      <c r="R176" s="18">
        <f>ROUNDDOWN((M176+N176)*기본!$K$13/100,0)</f>
        <v>0</v>
      </c>
      <c r="S176" s="19">
        <f>ROUNDDOWN((N176+O176)*기본!$K$9/100,0)</f>
        <v>0</v>
      </c>
      <c r="T176" s="19">
        <f>ROUNDDOWN((N176+O176)*기본!$K$8/100,0)</f>
        <v>0</v>
      </c>
      <c r="U176" s="19">
        <f>IF(기본!$B$7&gt;30,ROUNDDOWN(N176*기본!$K$10/100,0),)</f>
        <v>0</v>
      </c>
      <c r="V176" s="19">
        <f>IF(기본!$B$7&gt;30,ROUNDDOWN(U176*기본!$K$11/100,0),)</f>
        <v>0</v>
      </c>
      <c r="W176" s="19">
        <f>IF(기본!$B$7&gt;30,ROUNDDOWN(N176*기본!$K$12/100,0),)</f>
        <v>0</v>
      </c>
      <c r="X176" s="19">
        <f>ROUNDDOWN((M176+N176+O176+P176)*기본!$K$16/100,0)</f>
        <v>0</v>
      </c>
      <c r="Y176" s="19">
        <f>ROUNDDOWN((N176+O176+Q176+X176)*기본!$K$17/100,0)-AD176</f>
        <v>0</v>
      </c>
      <c r="Z176" s="16">
        <f t="shared" si="40"/>
        <v>0</v>
      </c>
      <c r="AA176" s="16">
        <f t="shared" si="41"/>
        <v>0</v>
      </c>
      <c r="AB176" s="16">
        <f t="shared" si="42"/>
        <v>0</v>
      </c>
      <c r="AC176" s="17"/>
      <c r="AD176" s="10"/>
    </row>
    <row r="177" spans="1:30" s="8" customFormat="1" ht="18" customHeight="1">
      <c r="A177" s="7">
        <f t="shared" si="49"/>
        <v>0</v>
      </c>
      <c r="B177" s="12">
        <f t="shared" si="52"/>
        <v>0</v>
      </c>
      <c r="C177" s="12">
        <f t="shared" si="52"/>
        <v>0</v>
      </c>
      <c r="D177" s="12">
        <f t="shared" si="52"/>
        <v>0</v>
      </c>
      <c r="E177" s="12">
        <f t="shared" si="52"/>
        <v>0</v>
      </c>
      <c r="F177" s="12">
        <f t="shared" si="46"/>
        <v>0</v>
      </c>
      <c r="G177" s="12">
        <f>+'6-3표준조사-2'!$V$388</f>
        <v>0</v>
      </c>
      <c r="H177" s="14">
        <f t="shared" si="50"/>
        <v>0</v>
      </c>
      <c r="I177" s="15">
        <f>IF('6-3표준조사-2'!$R$79="모두베기",'6-3표준조사-2'!$Y$388,)</f>
        <v>0</v>
      </c>
      <c r="J177" s="15">
        <f>IF('6-3표준조사-2'!$R$79="줄베기",'6-3표준조사-2'!$Y$388,)</f>
        <v>0</v>
      </c>
      <c r="K177" s="15">
        <f>IF('6-3표준조사-2'!$R$79="둘레베기",'6-3표준조사-2'!$Y$388,)</f>
        <v>0</v>
      </c>
      <c r="L177" s="15">
        <f>IF('6-3표준조사-2'!$R$79="맹아제거",'6-3표준조사-2'!$Y$388,)</f>
        <v>0</v>
      </c>
      <c r="M177" s="11">
        <f>ROUNDDOWN(H177*'5-2 내역'!$L$44,0)</f>
        <v>0</v>
      </c>
      <c r="N177" s="16">
        <f>ROUNDDOWN(H177*'5-2 내역'!$J$44,0)</f>
        <v>0</v>
      </c>
      <c r="O177" s="19">
        <f>ROUNDDOWN(N177*기본!$K$7/100,0)</f>
        <v>0</v>
      </c>
      <c r="P177" s="16">
        <f>ROUNDDOWN(H177*'5-2 내역'!$N$44,0)</f>
        <v>0</v>
      </c>
      <c r="Q177" s="16">
        <f t="shared" si="45"/>
        <v>0</v>
      </c>
      <c r="R177" s="18">
        <f>ROUNDDOWN((M177+N177)*기본!$K$13/100,0)</f>
        <v>0</v>
      </c>
      <c r="S177" s="19">
        <f>ROUNDDOWN((N177+O177)*기본!$K$9/100,0)</f>
        <v>0</v>
      </c>
      <c r="T177" s="19">
        <f>ROUNDDOWN((N177+O177)*기본!$K$8/100,0)</f>
        <v>0</v>
      </c>
      <c r="U177" s="19">
        <f>IF(기본!$B$7&gt;30,ROUNDDOWN(N177*기본!$K$10/100,0),)</f>
        <v>0</v>
      </c>
      <c r="V177" s="19">
        <f>IF(기본!$B$7&gt;30,ROUNDDOWN(U177*기본!$K$11/100,0),)</f>
        <v>0</v>
      </c>
      <c r="W177" s="19">
        <f>IF(기본!$B$7&gt;30,ROUNDDOWN(N177*기본!$K$12/100,0),)</f>
        <v>0</v>
      </c>
      <c r="X177" s="19">
        <f>ROUNDDOWN((M177+N177+O177+P177)*기본!$K$16/100,0)</f>
        <v>0</v>
      </c>
      <c r="Y177" s="19">
        <f>ROUNDDOWN((N177+O177+Q177+X177)*기본!$K$17/100,0)-AD177</f>
        <v>0</v>
      </c>
      <c r="Z177" s="16">
        <f t="shared" si="40"/>
        <v>0</v>
      </c>
      <c r="AA177" s="16">
        <f t="shared" si="41"/>
        <v>0</v>
      </c>
      <c r="AB177" s="16">
        <f t="shared" si="42"/>
        <v>0</v>
      </c>
      <c r="AC177" s="17"/>
      <c r="AD177" s="10"/>
    </row>
    <row r="178" spans="1:30" s="8" customFormat="1" ht="18" customHeight="1">
      <c r="A178" s="7">
        <f t="shared" si="49"/>
        <v>0</v>
      </c>
      <c r="B178" s="12">
        <f t="shared" si="52"/>
        <v>0</v>
      </c>
      <c r="C178" s="12">
        <f t="shared" si="52"/>
        <v>0</v>
      </c>
      <c r="D178" s="12">
        <f t="shared" si="52"/>
        <v>0</v>
      </c>
      <c r="E178" s="12">
        <f t="shared" si="52"/>
        <v>0</v>
      </c>
      <c r="F178" s="12">
        <f t="shared" si="46"/>
        <v>0</v>
      </c>
      <c r="G178" s="12">
        <f>+'6-3표준조사-2'!$V$389</f>
        <v>0</v>
      </c>
      <c r="H178" s="14">
        <f t="shared" si="50"/>
        <v>0</v>
      </c>
      <c r="I178" s="15">
        <f>IF('6-3표준조사-2'!$R$79="모두베기",'6-3표준조사-2'!$Y$389,)</f>
        <v>0</v>
      </c>
      <c r="J178" s="15">
        <f>IF('6-3표준조사-2'!$R$79="줄베기",'6-3표준조사-2'!$Y$389,)</f>
        <v>0</v>
      </c>
      <c r="K178" s="15">
        <f>IF('6-3표준조사-2'!$R$79="둘레베기",'6-3표준조사-2'!$Y$389,)</f>
        <v>0</v>
      </c>
      <c r="L178" s="15">
        <f>IF('6-3표준조사-2'!$R$79="맹아제거",'6-3표준조사-2'!$Y$389,)</f>
        <v>0</v>
      </c>
      <c r="M178" s="11">
        <f>ROUNDDOWN(H178*'5-2 내역'!$L$44,0)</f>
        <v>0</v>
      </c>
      <c r="N178" s="16">
        <f>ROUNDDOWN(H178*'5-2 내역'!$J$44,0)</f>
        <v>0</v>
      </c>
      <c r="O178" s="19">
        <f>ROUNDDOWN(N178*기본!$K$7/100,0)</f>
        <v>0</v>
      </c>
      <c r="P178" s="16">
        <f>ROUNDDOWN(H178*'5-2 내역'!$N$44,0)</f>
        <v>0</v>
      </c>
      <c r="Q178" s="16">
        <f t="shared" si="45"/>
        <v>0</v>
      </c>
      <c r="R178" s="18">
        <f>ROUNDDOWN((M178+N178)*기본!$K$13/100,0)</f>
        <v>0</v>
      </c>
      <c r="S178" s="19">
        <f>ROUNDDOWN((N178+O178)*기본!$K$9/100,0)</f>
        <v>0</v>
      </c>
      <c r="T178" s="19">
        <f>ROUNDDOWN((N178+O178)*기본!$K$8/100,0)</f>
        <v>0</v>
      </c>
      <c r="U178" s="19">
        <f>IF(기본!$B$7&gt;30,ROUNDDOWN(N178*기본!$K$10/100,0),)</f>
        <v>0</v>
      </c>
      <c r="V178" s="19">
        <f>IF(기본!$B$7&gt;30,ROUNDDOWN(U178*기본!$K$11/100,0),)</f>
        <v>0</v>
      </c>
      <c r="W178" s="19">
        <f>IF(기본!$B$7&gt;30,ROUNDDOWN(N178*기본!$K$12/100,0),)</f>
        <v>0</v>
      </c>
      <c r="X178" s="19">
        <f>ROUNDDOWN((M178+N178+O178+P178)*기본!$K$16/100,0)</f>
        <v>0</v>
      </c>
      <c r="Y178" s="19">
        <f>ROUNDDOWN((N178+O178+Q178+X178)*기본!$K$17/100,0)-AD178</f>
        <v>0</v>
      </c>
      <c r="Z178" s="16">
        <f t="shared" si="40"/>
        <v>0</v>
      </c>
      <c r="AA178" s="16">
        <f t="shared" si="41"/>
        <v>0</v>
      </c>
      <c r="AB178" s="16">
        <f t="shared" si="42"/>
        <v>0</v>
      </c>
      <c r="AC178" s="17"/>
      <c r="AD178" s="10"/>
    </row>
    <row r="179" spans="1:30" s="8" customFormat="1" ht="18" customHeight="1">
      <c r="A179" s="7">
        <f t="shared" si="49"/>
        <v>0</v>
      </c>
      <c r="B179" s="12">
        <f t="shared" si="52"/>
        <v>0</v>
      </c>
      <c r="C179" s="12">
        <f t="shared" si="52"/>
        <v>0</v>
      </c>
      <c r="D179" s="12">
        <f t="shared" si="52"/>
        <v>0</v>
      </c>
      <c r="E179" s="12">
        <f t="shared" si="52"/>
        <v>0</v>
      </c>
      <c r="F179" s="12">
        <f t="shared" si="46"/>
        <v>0</v>
      </c>
      <c r="G179" s="12">
        <f>+'6-3표준조사-2'!$V$390</f>
        <v>0</v>
      </c>
      <c r="H179" s="14">
        <f t="shared" si="50"/>
        <v>0</v>
      </c>
      <c r="I179" s="15">
        <f>IF('6-3표준조사-2'!$R$79="모두베기",'6-3표준조사-2'!$Y$390,)</f>
        <v>0</v>
      </c>
      <c r="J179" s="15">
        <f>IF('6-3표준조사-2'!$R$79="줄베기",'6-3표준조사-2'!$Y$390,)</f>
        <v>0</v>
      </c>
      <c r="K179" s="15">
        <f>IF('6-3표준조사-2'!$R$79="둘레베기",'6-3표준조사-2'!$Y$390,)</f>
        <v>0</v>
      </c>
      <c r="L179" s="15">
        <f>IF('6-3표준조사-2'!$R$79="맹아제거",'6-3표준조사-2'!$Y$390,)</f>
        <v>0</v>
      </c>
      <c r="M179" s="11">
        <f>ROUNDDOWN(H179*'5-2 내역'!$L$44,0)</f>
        <v>0</v>
      </c>
      <c r="N179" s="16">
        <f>ROUNDDOWN(H179*'5-2 내역'!$J$44,0)</f>
        <v>0</v>
      </c>
      <c r="O179" s="19">
        <f>ROUNDDOWN(N179*기본!$K$7/100,0)</f>
        <v>0</v>
      </c>
      <c r="P179" s="16">
        <f>ROUNDDOWN(H179*'5-2 내역'!$N$44,0)</f>
        <v>0</v>
      </c>
      <c r="Q179" s="16">
        <f t="shared" si="45"/>
        <v>0</v>
      </c>
      <c r="R179" s="18">
        <f>ROUNDDOWN((M179+N179)*기본!$K$13/100,0)</f>
        <v>0</v>
      </c>
      <c r="S179" s="19">
        <f>ROUNDDOWN((N179+O179)*기본!$K$9/100,0)</f>
        <v>0</v>
      </c>
      <c r="T179" s="19">
        <f>ROUNDDOWN((N179+O179)*기본!$K$8/100,0)</f>
        <v>0</v>
      </c>
      <c r="U179" s="19">
        <f>IF(기본!$B$7&gt;30,ROUNDDOWN(N179*기본!$K$10/100,0),)</f>
        <v>0</v>
      </c>
      <c r="V179" s="19">
        <f>IF(기본!$B$7&gt;30,ROUNDDOWN(U179*기본!$K$11/100,0),)</f>
        <v>0</v>
      </c>
      <c r="W179" s="19">
        <f>IF(기본!$B$7&gt;30,ROUNDDOWN(N179*기본!$K$12/100,0),)</f>
        <v>0</v>
      </c>
      <c r="X179" s="19">
        <f>ROUNDDOWN((M179+N179+O179+P179)*기본!$K$16/100,0)</f>
        <v>0</v>
      </c>
      <c r="Y179" s="19">
        <f>ROUNDDOWN((N179+O179+Q179+X179)*기본!$K$17/100,0)-AD179</f>
        <v>0</v>
      </c>
      <c r="Z179" s="16">
        <f t="shared" si="40"/>
        <v>0</v>
      </c>
      <c r="AA179" s="16">
        <f t="shared" si="41"/>
        <v>0</v>
      </c>
      <c r="AB179" s="16">
        <f t="shared" si="42"/>
        <v>0</v>
      </c>
      <c r="AC179" s="17"/>
      <c r="AD179" s="10"/>
    </row>
    <row r="180" spans="1:30" s="8" customFormat="1" ht="18" customHeight="1">
      <c r="A180" s="7">
        <f t="shared" si="49"/>
        <v>0</v>
      </c>
      <c r="B180" s="12">
        <f t="shared" si="52"/>
        <v>0</v>
      </c>
      <c r="C180" s="12">
        <f t="shared" si="52"/>
        <v>0</v>
      </c>
      <c r="D180" s="12">
        <f t="shared" si="52"/>
        <v>0</v>
      </c>
      <c r="E180" s="12">
        <f t="shared" si="52"/>
        <v>0</v>
      </c>
      <c r="F180" s="12">
        <f t="shared" si="46"/>
        <v>0</v>
      </c>
      <c r="G180" s="12">
        <f>+'6-3표준조사-2'!$V$391</f>
        <v>0</v>
      </c>
      <c r="H180" s="14">
        <f t="shared" si="50"/>
        <v>0</v>
      </c>
      <c r="I180" s="15">
        <f>IF('6-3표준조사-2'!$R$79="모두베기",'6-3표준조사-2'!$Y$391,)</f>
        <v>0</v>
      </c>
      <c r="J180" s="15">
        <f>IF('6-3표준조사-2'!$R$79="줄베기",'6-3표준조사-2'!$Y$391,)</f>
        <v>0</v>
      </c>
      <c r="K180" s="15">
        <f>IF('6-3표준조사-2'!$R$79="둘레베기",'6-3표준조사-2'!$Y$391,)</f>
        <v>0</v>
      </c>
      <c r="L180" s="15">
        <f>IF('6-3표준조사-2'!$R$79="맹아제거",'6-3표준조사-2'!$Y$391,)</f>
        <v>0</v>
      </c>
      <c r="M180" s="11">
        <f>ROUNDDOWN(H180*'5-2 내역'!$L$44,0)</f>
        <v>0</v>
      </c>
      <c r="N180" s="16">
        <f>ROUNDDOWN(H180*'5-2 내역'!$J$44,0)</f>
        <v>0</v>
      </c>
      <c r="O180" s="19">
        <f>ROUNDDOWN(N180*기본!$K$7/100,0)</f>
        <v>0</v>
      </c>
      <c r="P180" s="16">
        <f>ROUNDDOWN(H180*'5-2 내역'!$N$44,0)</f>
        <v>0</v>
      </c>
      <c r="Q180" s="16">
        <f t="shared" si="45"/>
        <v>0</v>
      </c>
      <c r="R180" s="18">
        <f>ROUNDDOWN((M180+N180)*기본!$K$13/100,0)</f>
        <v>0</v>
      </c>
      <c r="S180" s="19">
        <f>ROUNDDOWN((N180+O180)*기본!$K$9/100,0)</f>
        <v>0</v>
      </c>
      <c r="T180" s="19">
        <f>ROUNDDOWN((N180+O180)*기본!$K$8/100,0)</f>
        <v>0</v>
      </c>
      <c r="U180" s="19">
        <f>IF(기본!$B$7&gt;30,ROUNDDOWN(N180*기본!$K$10/100,0),)</f>
        <v>0</v>
      </c>
      <c r="V180" s="19">
        <f>IF(기본!$B$7&gt;30,ROUNDDOWN(U180*기본!$K$11/100,0),)</f>
        <v>0</v>
      </c>
      <c r="W180" s="19">
        <f>IF(기본!$B$7&gt;30,ROUNDDOWN(N180*기본!$K$12/100,0),)</f>
        <v>0</v>
      </c>
      <c r="X180" s="19">
        <f>ROUNDDOWN((M180+N180+O180+P180)*기본!$K$16/100,0)</f>
        <v>0</v>
      </c>
      <c r="Y180" s="19">
        <f>ROUNDDOWN((N180+O180+Q180+X180)*기본!$K$17/100,0)-AD180</f>
        <v>0</v>
      </c>
      <c r="Z180" s="16">
        <f t="shared" si="40"/>
        <v>0</v>
      </c>
      <c r="AA180" s="16">
        <f t="shared" si="41"/>
        <v>0</v>
      </c>
      <c r="AB180" s="16">
        <f t="shared" si="42"/>
        <v>0</v>
      </c>
      <c r="AC180" s="17"/>
      <c r="AD180" s="10"/>
    </row>
    <row r="181" spans="1:30" s="8" customFormat="1" ht="18" customHeight="1">
      <c r="A181" s="7">
        <f t="shared" si="49"/>
        <v>0</v>
      </c>
      <c r="B181" s="12">
        <f>+'6-3표준조사-2'!$K$454</f>
        <v>0</v>
      </c>
      <c r="C181" s="12">
        <f>+'6-3표준조사-2'!$L$454</f>
        <v>0</v>
      </c>
      <c r="D181" s="12">
        <f>+'6-3표준조사-2'!$M$454</f>
        <v>0</v>
      </c>
      <c r="E181" s="12">
        <f>+'6-3표준조사-2'!$N$454</f>
        <v>0</v>
      </c>
      <c r="F181" s="12">
        <f>+'6-3표준조사-2'!$O$454</f>
        <v>0</v>
      </c>
      <c r="G181" s="12">
        <f>+'6-3표준조사-2'!$V$459</f>
        <v>0</v>
      </c>
      <c r="H181" s="14">
        <f t="shared" si="50"/>
        <v>0</v>
      </c>
      <c r="I181" s="15">
        <f>IF('6-3표준조사-2'!$R$79="모두베기",'6-3표준조사-2'!$Y$459,)</f>
        <v>0</v>
      </c>
      <c r="J181" s="15">
        <f>IF('6-3표준조사-2'!$R$79="줄베기",'6-3표준조사-2'!$Y$459,)</f>
        <v>0</v>
      </c>
      <c r="K181" s="15">
        <f>IF('6-3표준조사-2'!$R$79="둘레베기",'6-3표준조사-2'!$Y$459,)</f>
        <v>0</v>
      </c>
      <c r="L181" s="15">
        <f>IF('6-3표준조사-2'!$R$79="맹아제거",'6-3표준조사-2'!$Y$459,)</f>
        <v>0</v>
      </c>
      <c r="M181" s="11">
        <f>ROUNDDOWN(H181*'5-2 내역'!$L$45,0)</f>
        <v>0</v>
      </c>
      <c r="N181" s="16">
        <f>ROUNDDOWN(H181*'5-2 내역'!$J$45,0)</f>
        <v>0</v>
      </c>
      <c r="O181" s="19">
        <f>ROUNDDOWN(N181*기본!$K$7/100,0)</f>
        <v>0</v>
      </c>
      <c r="P181" s="16">
        <f>ROUNDDOWN(H181*'5-2 내역'!$N$45,0)</f>
        <v>0</v>
      </c>
      <c r="Q181" s="16">
        <f t="shared" si="45"/>
        <v>0</v>
      </c>
      <c r="R181" s="18">
        <f>ROUNDDOWN((M181+N181)*기본!$K$13/100,0)</f>
        <v>0</v>
      </c>
      <c r="S181" s="19">
        <f>ROUNDDOWN((N181+O181)*기본!$K$9/100,0)</f>
        <v>0</v>
      </c>
      <c r="T181" s="19">
        <f>ROUNDDOWN((N181+O181)*기본!$K$8/100,0)</f>
        <v>0</v>
      </c>
      <c r="U181" s="19">
        <f>IF(기본!$B$7&gt;30,ROUNDDOWN(N181*기본!$K$10/100,0),)</f>
        <v>0</v>
      </c>
      <c r="V181" s="19">
        <f>IF(기본!$B$7&gt;30,ROUNDDOWN(U181*기본!$K$11/100,0),)</f>
        <v>0</v>
      </c>
      <c r="W181" s="19">
        <f>IF(기본!$B$7&gt;30,ROUNDDOWN(N181*기본!$K$12/100,0),)</f>
        <v>0</v>
      </c>
      <c r="X181" s="19">
        <f>ROUNDDOWN((M181+N181+O181+P181)*기본!$K$16/100,0)</f>
        <v>0</v>
      </c>
      <c r="Y181" s="19">
        <f>ROUNDDOWN((N181+O181+Q181+X181)*기본!$K$17/100,0)-AD181</f>
        <v>0</v>
      </c>
      <c r="Z181" s="16">
        <f t="shared" si="40"/>
        <v>0</v>
      </c>
      <c r="AA181" s="16">
        <f t="shared" si="41"/>
        <v>0</v>
      </c>
      <c r="AB181" s="16">
        <f t="shared" si="42"/>
        <v>0</v>
      </c>
      <c r="AC181" s="17"/>
      <c r="AD181" s="10"/>
    </row>
    <row r="182" spans="1:30" s="8" customFormat="1" ht="18" customHeight="1">
      <c r="A182" s="7">
        <f t="shared" si="49"/>
        <v>0</v>
      </c>
      <c r="B182" s="12">
        <f t="shared" ref="B182:E188" si="53">IF($A182&gt;0,B181,)</f>
        <v>0</v>
      </c>
      <c r="C182" s="12">
        <f t="shared" si="53"/>
        <v>0</v>
      </c>
      <c r="D182" s="12">
        <f t="shared" si="53"/>
        <v>0</v>
      </c>
      <c r="E182" s="12">
        <f t="shared" si="53"/>
        <v>0</v>
      </c>
      <c r="F182" s="12">
        <f t="shared" si="46"/>
        <v>0</v>
      </c>
      <c r="G182" s="12">
        <f>+'6-3표준조사-2'!$V$460</f>
        <v>0</v>
      </c>
      <c r="H182" s="14">
        <f t="shared" si="50"/>
        <v>0</v>
      </c>
      <c r="I182" s="15">
        <f>IF('6-3표준조사-2'!$R$79="모두베기",'6-3표준조사-2'!$Y$460,)</f>
        <v>0</v>
      </c>
      <c r="J182" s="15">
        <f>IF('6-3표준조사-2'!$R$79="줄베기",'6-3표준조사-2'!$Y$460,)</f>
        <v>0</v>
      </c>
      <c r="K182" s="15">
        <f>IF('6-3표준조사-2'!$R$79="둘레베기",'6-3표준조사-2'!$Y$460,)</f>
        <v>0</v>
      </c>
      <c r="L182" s="15">
        <f>IF('6-3표준조사-2'!$R$79="맹아제거",'6-3표준조사-2'!$Y$460,)</f>
        <v>0</v>
      </c>
      <c r="M182" s="11">
        <f>ROUNDDOWN(H182*'5-2 내역'!$L$45,0)</f>
        <v>0</v>
      </c>
      <c r="N182" s="16">
        <f>ROUNDDOWN(H182*'5-2 내역'!$J$45,0)</f>
        <v>0</v>
      </c>
      <c r="O182" s="19">
        <f>ROUNDDOWN(N182*기본!$K$7/100,0)</f>
        <v>0</v>
      </c>
      <c r="P182" s="16">
        <f>ROUNDDOWN(H182*'5-2 내역'!$N$45,0)</f>
        <v>0</v>
      </c>
      <c r="Q182" s="16">
        <f t="shared" si="45"/>
        <v>0</v>
      </c>
      <c r="R182" s="18">
        <f>ROUNDDOWN((M182+N182)*기본!$K$13/100,0)</f>
        <v>0</v>
      </c>
      <c r="S182" s="19">
        <f>ROUNDDOWN((N182+O182)*기본!$K$9/100,0)</f>
        <v>0</v>
      </c>
      <c r="T182" s="19">
        <f>ROUNDDOWN((N182+O182)*기본!$K$8/100,0)</f>
        <v>0</v>
      </c>
      <c r="U182" s="19">
        <f>IF(기본!$B$7&gt;30,ROUNDDOWN(N182*기본!$K$10/100,0),)</f>
        <v>0</v>
      </c>
      <c r="V182" s="19">
        <f>IF(기본!$B$7&gt;30,ROUNDDOWN(U182*기본!$K$11/100,0),)</f>
        <v>0</v>
      </c>
      <c r="W182" s="19">
        <f>IF(기본!$B$7&gt;30,ROUNDDOWN(N182*기본!$K$12/100,0),)</f>
        <v>0</v>
      </c>
      <c r="X182" s="19">
        <f>ROUNDDOWN((M182+N182+O182+P182)*기본!$K$16/100,0)</f>
        <v>0</v>
      </c>
      <c r="Y182" s="19">
        <f>ROUNDDOWN((N182+O182+Q182+X182)*기본!$K$17/100,0)-AD182</f>
        <v>0</v>
      </c>
      <c r="Z182" s="16">
        <f t="shared" si="40"/>
        <v>0</v>
      </c>
      <c r="AA182" s="16">
        <f t="shared" si="41"/>
        <v>0</v>
      </c>
      <c r="AB182" s="16">
        <f t="shared" si="42"/>
        <v>0</v>
      </c>
      <c r="AC182" s="17"/>
      <c r="AD182" s="10"/>
    </row>
    <row r="183" spans="1:30" s="8" customFormat="1" ht="18" customHeight="1">
      <c r="A183" s="7">
        <f t="shared" si="49"/>
        <v>0</v>
      </c>
      <c r="B183" s="12">
        <f t="shared" si="53"/>
        <v>0</v>
      </c>
      <c r="C183" s="12">
        <f t="shared" si="53"/>
        <v>0</v>
      </c>
      <c r="D183" s="12">
        <f t="shared" si="53"/>
        <v>0</v>
      </c>
      <c r="E183" s="12">
        <f t="shared" si="53"/>
        <v>0</v>
      </c>
      <c r="F183" s="12">
        <f t="shared" si="46"/>
        <v>0</v>
      </c>
      <c r="G183" s="12">
        <f>+'6-3표준조사-2'!$V$461</f>
        <v>0</v>
      </c>
      <c r="H183" s="14">
        <f t="shared" si="50"/>
        <v>0</v>
      </c>
      <c r="I183" s="15">
        <f>IF('6-3표준조사-2'!$R$79="모두베기",'6-3표준조사-2'!$Y$461,)</f>
        <v>0</v>
      </c>
      <c r="J183" s="15">
        <f>IF('6-3표준조사-2'!$R$79="줄베기",'6-3표준조사-2'!$Y$461,)</f>
        <v>0</v>
      </c>
      <c r="K183" s="15">
        <f>IF('6-3표준조사-2'!$R$79="둘레베기",'6-3표준조사-2'!$Y$461,)</f>
        <v>0</v>
      </c>
      <c r="L183" s="15">
        <f>IF('6-3표준조사-2'!$R$79="맹아제거",'6-3표준조사-2'!$Y$461,)</f>
        <v>0</v>
      </c>
      <c r="M183" s="11">
        <f>ROUNDDOWN(H183*'5-2 내역'!$L$45,0)</f>
        <v>0</v>
      </c>
      <c r="N183" s="16">
        <f>ROUNDDOWN(H183*'5-2 내역'!$J$45,0)</f>
        <v>0</v>
      </c>
      <c r="O183" s="19">
        <f>ROUNDDOWN(N183*기본!$K$7/100,0)</f>
        <v>0</v>
      </c>
      <c r="P183" s="16">
        <f>ROUNDDOWN(H183*'5-2 내역'!$N$45,0)</f>
        <v>0</v>
      </c>
      <c r="Q183" s="16">
        <f t="shared" si="45"/>
        <v>0</v>
      </c>
      <c r="R183" s="18">
        <f>ROUNDDOWN((M183+N183)*기본!$K$13/100,0)</f>
        <v>0</v>
      </c>
      <c r="S183" s="19">
        <f>ROUNDDOWN((N183+O183)*기본!$K$9/100,0)</f>
        <v>0</v>
      </c>
      <c r="T183" s="19">
        <f>ROUNDDOWN((N183+O183)*기본!$K$8/100,0)</f>
        <v>0</v>
      </c>
      <c r="U183" s="19">
        <f>IF(기본!$B$7&gt;30,ROUNDDOWN(N183*기본!$K$10/100,0),)</f>
        <v>0</v>
      </c>
      <c r="V183" s="19">
        <f>IF(기본!$B$7&gt;30,ROUNDDOWN(U183*기본!$K$11/100,0),)</f>
        <v>0</v>
      </c>
      <c r="W183" s="19">
        <f>IF(기본!$B$7&gt;30,ROUNDDOWN(N183*기본!$K$12/100,0),)</f>
        <v>0</v>
      </c>
      <c r="X183" s="19">
        <f>ROUNDDOWN((M183+N183+O183+P183)*기본!$K$16/100,0)</f>
        <v>0</v>
      </c>
      <c r="Y183" s="19">
        <f>ROUNDDOWN((N183+O183+Q183+X183)*기본!$K$17/100,0)-AD183</f>
        <v>0</v>
      </c>
      <c r="Z183" s="16">
        <f t="shared" si="40"/>
        <v>0</v>
      </c>
      <c r="AA183" s="16">
        <f t="shared" si="41"/>
        <v>0</v>
      </c>
      <c r="AB183" s="16">
        <f t="shared" si="42"/>
        <v>0</v>
      </c>
      <c r="AC183" s="17"/>
      <c r="AD183" s="10"/>
    </row>
    <row r="184" spans="1:30" s="8" customFormat="1" ht="18" customHeight="1">
      <c r="A184" s="7">
        <f t="shared" si="49"/>
        <v>0</v>
      </c>
      <c r="B184" s="12">
        <f t="shared" si="53"/>
        <v>0</v>
      </c>
      <c r="C184" s="12">
        <f t="shared" si="53"/>
        <v>0</v>
      </c>
      <c r="D184" s="12">
        <f t="shared" si="53"/>
        <v>0</v>
      </c>
      <c r="E184" s="12">
        <f t="shared" si="53"/>
        <v>0</v>
      </c>
      <c r="F184" s="12">
        <f t="shared" si="46"/>
        <v>0</v>
      </c>
      <c r="G184" s="12">
        <f>+'6-3표준조사-2'!$V$462</f>
        <v>0</v>
      </c>
      <c r="H184" s="14">
        <f t="shared" si="50"/>
        <v>0</v>
      </c>
      <c r="I184" s="15">
        <f>IF('6-3표준조사-2'!$R$79="모두베기",'6-3표준조사-2'!$Y$462,)</f>
        <v>0</v>
      </c>
      <c r="J184" s="15">
        <f>IF('6-3표준조사-2'!$R$79="줄베기",'6-3표준조사-2'!$Y$462,)</f>
        <v>0</v>
      </c>
      <c r="K184" s="15">
        <f>IF('6-3표준조사-2'!$R$79="둘레베기",'6-3표준조사-2'!$Y$462,)</f>
        <v>0</v>
      </c>
      <c r="L184" s="15">
        <f>IF('6-3표준조사-2'!$R$79="맹아제거",'6-3표준조사-2'!$Y$462,)</f>
        <v>0</v>
      </c>
      <c r="M184" s="11">
        <f>ROUNDDOWN(H184*'5-2 내역'!$L$45,0)</f>
        <v>0</v>
      </c>
      <c r="N184" s="16">
        <f>ROUNDDOWN(H184*'5-2 내역'!$J$45,0)</f>
        <v>0</v>
      </c>
      <c r="O184" s="19">
        <f>ROUNDDOWN(N184*기본!$K$7/100,0)</f>
        <v>0</v>
      </c>
      <c r="P184" s="16">
        <f>ROUNDDOWN(H184*'5-2 내역'!$N$45,0)</f>
        <v>0</v>
      </c>
      <c r="Q184" s="16">
        <f t="shared" si="45"/>
        <v>0</v>
      </c>
      <c r="R184" s="18">
        <f>ROUNDDOWN((M184+N184)*기본!$K$13/100,0)</f>
        <v>0</v>
      </c>
      <c r="S184" s="19">
        <f>ROUNDDOWN((N184+O184)*기본!$K$9/100,0)</f>
        <v>0</v>
      </c>
      <c r="T184" s="19">
        <f>ROUNDDOWN((N184+O184)*기본!$K$8/100,0)</f>
        <v>0</v>
      </c>
      <c r="U184" s="19">
        <f>IF(기본!$B$7&gt;30,ROUNDDOWN(N184*기본!$K$10/100,0),)</f>
        <v>0</v>
      </c>
      <c r="V184" s="19">
        <f>IF(기본!$B$7&gt;30,ROUNDDOWN(U184*기본!$K$11/100,0),)</f>
        <v>0</v>
      </c>
      <c r="W184" s="19">
        <f>IF(기본!$B$7&gt;30,ROUNDDOWN(N184*기본!$K$12/100,0),)</f>
        <v>0</v>
      </c>
      <c r="X184" s="19">
        <f>ROUNDDOWN((M184+N184+O184+P184)*기본!$K$16/100,0)</f>
        <v>0</v>
      </c>
      <c r="Y184" s="19">
        <f>ROUNDDOWN((N184+O184+Q184+X184)*기본!$K$17/100,0)-AD184</f>
        <v>0</v>
      </c>
      <c r="Z184" s="16">
        <f t="shared" si="40"/>
        <v>0</v>
      </c>
      <c r="AA184" s="16">
        <f t="shared" si="41"/>
        <v>0</v>
      </c>
      <c r="AB184" s="16">
        <f t="shared" si="42"/>
        <v>0</v>
      </c>
      <c r="AC184" s="17"/>
      <c r="AD184" s="10"/>
    </row>
    <row r="185" spans="1:30" s="8" customFormat="1" ht="18" customHeight="1">
      <c r="A185" s="7">
        <f t="shared" si="49"/>
        <v>0</v>
      </c>
      <c r="B185" s="12">
        <f t="shared" si="53"/>
        <v>0</v>
      </c>
      <c r="C185" s="12">
        <f t="shared" si="53"/>
        <v>0</v>
      </c>
      <c r="D185" s="12">
        <f t="shared" si="53"/>
        <v>0</v>
      </c>
      <c r="E185" s="12">
        <f t="shared" si="53"/>
        <v>0</v>
      </c>
      <c r="F185" s="12">
        <f t="shared" si="46"/>
        <v>0</v>
      </c>
      <c r="G185" s="12">
        <f>+'6-3표준조사-2'!$V$463</f>
        <v>0</v>
      </c>
      <c r="H185" s="14">
        <f t="shared" si="50"/>
        <v>0</v>
      </c>
      <c r="I185" s="15">
        <f>IF('6-3표준조사-2'!$R$79="모두베기",'6-3표준조사-2'!$Y$463,)</f>
        <v>0</v>
      </c>
      <c r="J185" s="15">
        <f>IF('6-3표준조사-2'!$R$79="줄베기",'6-3표준조사-2'!$Y$463,)</f>
        <v>0</v>
      </c>
      <c r="K185" s="15">
        <f>IF('6-3표준조사-2'!$R$79="둘레베기",'6-3표준조사-2'!$Y$463,)</f>
        <v>0</v>
      </c>
      <c r="L185" s="15">
        <f>IF('6-3표준조사-2'!$R$79="맹아제거",'6-3표준조사-2'!$Y$463,)</f>
        <v>0</v>
      </c>
      <c r="M185" s="11">
        <f>ROUNDDOWN(H185*'5-2 내역'!$L$45,0)</f>
        <v>0</v>
      </c>
      <c r="N185" s="16">
        <f>ROUNDDOWN(H185*'5-2 내역'!$J$45,0)</f>
        <v>0</v>
      </c>
      <c r="O185" s="19">
        <f>ROUNDDOWN(N185*기본!$K$7/100,0)</f>
        <v>0</v>
      </c>
      <c r="P185" s="16">
        <f>ROUNDDOWN(H185*'5-2 내역'!$N$45,0)</f>
        <v>0</v>
      </c>
      <c r="Q185" s="16">
        <f t="shared" si="45"/>
        <v>0</v>
      </c>
      <c r="R185" s="18">
        <f>ROUNDDOWN((M185+N185)*기본!$K$13/100,0)</f>
        <v>0</v>
      </c>
      <c r="S185" s="19">
        <f>ROUNDDOWN((N185+O185)*기본!$K$9/100,0)</f>
        <v>0</v>
      </c>
      <c r="T185" s="19">
        <f>ROUNDDOWN((N185+O185)*기본!$K$8/100,0)</f>
        <v>0</v>
      </c>
      <c r="U185" s="19">
        <f>IF(기본!$B$7&gt;30,ROUNDDOWN(N185*기본!$K$10/100,0),)</f>
        <v>0</v>
      </c>
      <c r="V185" s="19">
        <f>IF(기본!$B$7&gt;30,ROUNDDOWN(U185*기본!$K$11/100,0),)</f>
        <v>0</v>
      </c>
      <c r="W185" s="19">
        <f>IF(기본!$B$7&gt;30,ROUNDDOWN(N185*기본!$K$12/100,0),)</f>
        <v>0</v>
      </c>
      <c r="X185" s="19">
        <f>ROUNDDOWN((M185+N185+O185+P185)*기본!$K$16/100,0)</f>
        <v>0</v>
      </c>
      <c r="Y185" s="19">
        <f>ROUNDDOWN((N185+O185+Q185+X185)*기본!$K$17/100,0)-AD185</f>
        <v>0</v>
      </c>
      <c r="Z185" s="16">
        <f t="shared" si="40"/>
        <v>0</v>
      </c>
      <c r="AA185" s="16">
        <f t="shared" si="41"/>
        <v>0</v>
      </c>
      <c r="AB185" s="16">
        <f t="shared" si="42"/>
        <v>0</v>
      </c>
      <c r="AC185" s="17"/>
      <c r="AD185" s="10"/>
    </row>
    <row r="186" spans="1:30" s="8" customFormat="1" ht="18" customHeight="1">
      <c r="A186" s="7">
        <f t="shared" si="49"/>
        <v>0</v>
      </c>
      <c r="B186" s="12">
        <f t="shared" si="53"/>
        <v>0</v>
      </c>
      <c r="C186" s="12">
        <f t="shared" si="53"/>
        <v>0</v>
      </c>
      <c r="D186" s="12">
        <f t="shared" si="53"/>
        <v>0</v>
      </c>
      <c r="E186" s="12">
        <f t="shared" si="53"/>
        <v>0</v>
      </c>
      <c r="F186" s="12">
        <f t="shared" si="46"/>
        <v>0</v>
      </c>
      <c r="G186" s="12">
        <f>+'6-3표준조사-2'!$V$464</f>
        <v>0</v>
      </c>
      <c r="H186" s="14">
        <f t="shared" si="50"/>
        <v>0</v>
      </c>
      <c r="I186" s="15">
        <f>IF('6-3표준조사-2'!$R$79="모두베기",'6-3표준조사-2'!$Y$464,)</f>
        <v>0</v>
      </c>
      <c r="J186" s="15">
        <f>IF('6-3표준조사-2'!$R$79="줄베기",'6-3표준조사-2'!$Y$464,)</f>
        <v>0</v>
      </c>
      <c r="K186" s="15">
        <f>IF('6-3표준조사-2'!$R$79="둘레베기",'6-3표준조사-2'!$Y$464,)</f>
        <v>0</v>
      </c>
      <c r="L186" s="15">
        <f>IF('6-3표준조사-2'!$R$79="맹아제거",'6-3표준조사-2'!$Y$464,)</f>
        <v>0</v>
      </c>
      <c r="M186" s="11">
        <f>ROUNDDOWN(H186*'5-2 내역'!$L$45,0)</f>
        <v>0</v>
      </c>
      <c r="N186" s="16">
        <f>ROUNDDOWN(H186*'5-2 내역'!$J$45,0)</f>
        <v>0</v>
      </c>
      <c r="O186" s="19">
        <f>ROUNDDOWN(N186*기본!$K$7/100,0)</f>
        <v>0</v>
      </c>
      <c r="P186" s="16">
        <f>ROUNDDOWN(H186*'5-2 내역'!$N$45,0)</f>
        <v>0</v>
      </c>
      <c r="Q186" s="16">
        <f t="shared" si="45"/>
        <v>0</v>
      </c>
      <c r="R186" s="18">
        <f>ROUNDDOWN((M186+N186)*기본!$K$13/100,0)</f>
        <v>0</v>
      </c>
      <c r="S186" s="19">
        <f>ROUNDDOWN((N186+O186)*기본!$K$9/100,0)</f>
        <v>0</v>
      </c>
      <c r="T186" s="19">
        <f>ROUNDDOWN((N186+O186)*기본!$K$8/100,0)</f>
        <v>0</v>
      </c>
      <c r="U186" s="19">
        <f>IF(기본!$B$7&gt;30,ROUNDDOWN(N186*기본!$K$10/100,0),)</f>
        <v>0</v>
      </c>
      <c r="V186" s="19">
        <f>IF(기본!$B$7&gt;30,ROUNDDOWN(U186*기본!$K$11/100,0),)</f>
        <v>0</v>
      </c>
      <c r="W186" s="19">
        <f>IF(기본!$B$7&gt;30,ROUNDDOWN(N186*기본!$K$12/100,0),)</f>
        <v>0</v>
      </c>
      <c r="X186" s="19">
        <f>ROUNDDOWN((M186+N186+O186+P186)*기본!$K$16/100,0)</f>
        <v>0</v>
      </c>
      <c r="Y186" s="19">
        <f>ROUNDDOWN((N186+O186+Q186+X186)*기본!$K$17/100,0)-AD186</f>
        <v>0</v>
      </c>
      <c r="Z186" s="16">
        <f t="shared" si="40"/>
        <v>0</v>
      </c>
      <c r="AA186" s="16">
        <f t="shared" si="41"/>
        <v>0</v>
      </c>
      <c r="AB186" s="16">
        <f t="shared" si="42"/>
        <v>0</v>
      </c>
      <c r="AC186" s="17"/>
      <c r="AD186" s="10"/>
    </row>
    <row r="187" spans="1:30" s="8" customFormat="1" ht="18" customHeight="1">
      <c r="A187" s="7">
        <f t="shared" si="49"/>
        <v>0</v>
      </c>
      <c r="B187" s="12">
        <f t="shared" si="53"/>
        <v>0</v>
      </c>
      <c r="C187" s="12">
        <f t="shared" si="53"/>
        <v>0</v>
      </c>
      <c r="D187" s="12">
        <f t="shared" si="53"/>
        <v>0</v>
      </c>
      <c r="E187" s="12">
        <f t="shared" si="53"/>
        <v>0</v>
      </c>
      <c r="F187" s="12">
        <f t="shared" si="46"/>
        <v>0</v>
      </c>
      <c r="G187" s="12">
        <f>+'6-3표준조사-2'!$V$465</f>
        <v>0</v>
      </c>
      <c r="H187" s="14">
        <f t="shared" si="50"/>
        <v>0</v>
      </c>
      <c r="I187" s="15">
        <f>IF('6-3표준조사-2'!$R$79="모두베기",'6-3표준조사-2'!$Y$465,)</f>
        <v>0</v>
      </c>
      <c r="J187" s="15">
        <f>IF('6-3표준조사-2'!$R$79="줄베기",'6-3표준조사-2'!$Y$465,)</f>
        <v>0</v>
      </c>
      <c r="K187" s="15">
        <f>IF('6-3표준조사-2'!$R$79="둘레베기",'6-3표준조사-2'!$Y$465,)</f>
        <v>0</v>
      </c>
      <c r="L187" s="15">
        <f>IF('6-3표준조사-2'!$R$79="맹아제거",'6-3표준조사-2'!$Y$465,)</f>
        <v>0</v>
      </c>
      <c r="M187" s="11">
        <f>ROUNDDOWN(H187*'5-2 내역'!$L$45,0)</f>
        <v>0</v>
      </c>
      <c r="N187" s="16">
        <f>ROUNDDOWN(H187*'5-2 내역'!$J$45,0)</f>
        <v>0</v>
      </c>
      <c r="O187" s="19">
        <f>ROUNDDOWN(N187*기본!$K$7/100,0)</f>
        <v>0</v>
      </c>
      <c r="P187" s="16">
        <f>ROUNDDOWN(H187*'5-2 내역'!$N$45,0)</f>
        <v>0</v>
      </c>
      <c r="Q187" s="16">
        <f t="shared" si="45"/>
        <v>0</v>
      </c>
      <c r="R187" s="18">
        <f>ROUNDDOWN((M187+N187)*기본!$K$13/100,0)</f>
        <v>0</v>
      </c>
      <c r="S187" s="19">
        <f>ROUNDDOWN((N187+O187)*기본!$K$9/100,0)</f>
        <v>0</v>
      </c>
      <c r="T187" s="19">
        <f>ROUNDDOWN((N187+O187)*기본!$K$8/100,0)</f>
        <v>0</v>
      </c>
      <c r="U187" s="19">
        <f>IF(기본!$B$7&gt;30,ROUNDDOWN(N187*기본!$K$10/100,0),)</f>
        <v>0</v>
      </c>
      <c r="V187" s="19">
        <f>IF(기본!$B$7&gt;30,ROUNDDOWN(U187*기본!$K$11/100,0),)</f>
        <v>0</v>
      </c>
      <c r="W187" s="19">
        <f>IF(기본!$B$7&gt;30,ROUNDDOWN(N187*기본!$K$12/100,0),)</f>
        <v>0</v>
      </c>
      <c r="X187" s="19">
        <f>ROUNDDOWN((M187+N187+O187+P187)*기본!$K$16/100,0)</f>
        <v>0</v>
      </c>
      <c r="Y187" s="19">
        <f>ROUNDDOWN((N187+O187+Q187+X187)*기본!$K$17/100,0)-AD187</f>
        <v>0</v>
      </c>
      <c r="Z187" s="16">
        <f t="shared" si="40"/>
        <v>0</v>
      </c>
      <c r="AA187" s="16">
        <f t="shared" si="41"/>
        <v>0</v>
      </c>
      <c r="AB187" s="16">
        <f t="shared" si="42"/>
        <v>0</v>
      </c>
      <c r="AC187" s="17"/>
      <c r="AD187" s="10"/>
    </row>
    <row r="188" spans="1:30" s="8" customFormat="1" ht="18" customHeight="1">
      <c r="A188" s="7">
        <f t="shared" si="49"/>
        <v>0</v>
      </c>
      <c r="B188" s="12">
        <f t="shared" si="53"/>
        <v>0</v>
      </c>
      <c r="C188" s="12">
        <f t="shared" si="53"/>
        <v>0</v>
      </c>
      <c r="D188" s="12">
        <f t="shared" si="53"/>
        <v>0</v>
      </c>
      <c r="E188" s="12">
        <f t="shared" si="53"/>
        <v>0</v>
      </c>
      <c r="F188" s="12">
        <f t="shared" si="46"/>
        <v>0</v>
      </c>
      <c r="G188" s="12">
        <f>+'6-3표준조사-2'!$V$466</f>
        <v>0</v>
      </c>
      <c r="H188" s="14">
        <f t="shared" si="50"/>
        <v>0</v>
      </c>
      <c r="I188" s="15">
        <f>IF('6-3표준조사-2'!$R$79="모두베기",'6-3표준조사-2'!$Y$466,)</f>
        <v>0</v>
      </c>
      <c r="J188" s="15">
        <f>IF('6-3표준조사-2'!$R$79="줄베기",'6-3표준조사-2'!$Y$466,)</f>
        <v>0</v>
      </c>
      <c r="K188" s="15">
        <f>IF('6-3표준조사-2'!$R$79="둘레베기",'6-3표준조사-2'!$Y$466,)</f>
        <v>0</v>
      </c>
      <c r="L188" s="15">
        <f>IF('6-3표준조사-2'!$R$79="맹아제거",'6-3표준조사-2'!$Y$466,)</f>
        <v>0</v>
      </c>
      <c r="M188" s="11">
        <f>ROUNDDOWN(H188*'5-2 내역'!$L$45,0)</f>
        <v>0</v>
      </c>
      <c r="N188" s="16">
        <f>ROUNDDOWN(H188*'5-2 내역'!$J$45,0)</f>
        <v>0</v>
      </c>
      <c r="O188" s="19">
        <f>ROUNDDOWN(N188*기본!$K$7/100,0)</f>
        <v>0</v>
      </c>
      <c r="P188" s="16">
        <f>ROUNDDOWN(H188*'5-2 내역'!$N$45,0)</f>
        <v>0</v>
      </c>
      <c r="Q188" s="16">
        <f t="shared" si="45"/>
        <v>0</v>
      </c>
      <c r="R188" s="18">
        <f>ROUNDDOWN((M188+N188)*기본!$K$13/100,0)</f>
        <v>0</v>
      </c>
      <c r="S188" s="19">
        <f>ROUNDDOWN((N188+O188)*기본!$K$9/100,0)</f>
        <v>0</v>
      </c>
      <c r="T188" s="19">
        <f>ROUNDDOWN((N188+O188)*기본!$K$8/100,0)</f>
        <v>0</v>
      </c>
      <c r="U188" s="19">
        <f>IF(기본!$B$7&gt;30,ROUNDDOWN(N188*기본!$K$10/100,0),)</f>
        <v>0</v>
      </c>
      <c r="V188" s="19">
        <f>IF(기본!$B$7&gt;30,ROUNDDOWN(U188*기본!$K$11/100,0),)</f>
        <v>0</v>
      </c>
      <c r="W188" s="19">
        <f>IF(기본!$B$7&gt;30,ROUNDDOWN(N188*기본!$K$12/100,0),)</f>
        <v>0</v>
      </c>
      <c r="X188" s="19">
        <f>ROUNDDOWN((M188+N188+O188+P188)*기본!$K$16/100,0)</f>
        <v>0</v>
      </c>
      <c r="Y188" s="19">
        <f>ROUNDDOWN((N188+O188+Q188+X188)*기본!$K$17/100,0)-AD188</f>
        <v>0</v>
      </c>
      <c r="Z188" s="16">
        <f t="shared" si="40"/>
        <v>0</v>
      </c>
      <c r="AA188" s="16">
        <f t="shared" si="41"/>
        <v>0</v>
      </c>
      <c r="AB188" s="16">
        <f t="shared" si="42"/>
        <v>0</v>
      </c>
      <c r="AC188" s="17"/>
      <c r="AD188" s="10"/>
    </row>
    <row r="189" spans="1:30" s="8" customFormat="1" ht="18" customHeight="1">
      <c r="A189" s="7">
        <f t="shared" si="49"/>
        <v>0</v>
      </c>
      <c r="B189" s="12">
        <f>+'6-3표준조사-2'!$K$529</f>
        <v>0</v>
      </c>
      <c r="C189" s="12">
        <f>+'6-3표준조사-2'!$L$529</f>
        <v>0</v>
      </c>
      <c r="D189" s="12">
        <f>+'6-3표준조사-2'!$M$529</f>
        <v>0</v>
      </c>
      <c r="E189" s="12">
        <f>+'6-3표준조사-2'!$N$529</f>
        <v>0</v>
      </c>
      <c r="F189" s="12">
        <f>+'6-3표준조사-2'!$O$529</f>
        <v>0</v>
      </c>
      <c r="G189" s="12">
        <f>+'6-3표준조사-2'!$V$534</f>
        <v>0</v>
      </c>
      <c r="H189" s="14">
        <f t="shared" si="50"/>
        <v>0</v>
      </c>
      <c r="I189" s="15">
        <f>IF('6-3표준조사-2'!$R$79="모두베기",'6-3표준조사-2'!$Y$534,)</f>
        <v>0</v>
      </c>
      <c r="J189" s="15">
        <f>IF('6-3표준조사-2'!$R$79="줄베기",'6-3표준조사-2'!$Y$534,)</f>
        <v>0</v>
      </c>
      <c r="K189" s="15">
        <f>IF('6-3표준조사-2'!$R$79="둘레베기",'6-3표준조사-2'!$Y$534,)</f>
        <v>0</v>
      </c>
      <c r="L189" s="15">
        <f>IF('6-3표준조사-2'!$R$79="맹아제거",'6-3표준조사-2'!$Y$534,)</f>
        <v>0</v>
      </c>
      <c r="M189" s="11">
        <f>ROUNDDOWN(H189*'5-2 내역'!$L$46,0)</f>
        <v>0</v>
      </c>
      <c r="N189" s="16">
        <f>ROUNDDOWN(H189*'5-2 내역'!$J$46,0)</f>
        <v>0</v>
      </c>
      <c r="O189" s="19">
        <f>ROUNDDOWN(N189*기본!$K$7/100,0)</f>
        <v>0</v>
      </c>
      <c r="P189" s="16">
        <f>ROUNDDOWN(H189*'5-2 내역'!$N$46,0)</f>
        <v>0</v>
      </c>
      <c r="Q189" s="16">
        <f t="shared" si="45"/>
        <v>0</v>
      </c>
      <c r="R189" s="18">
        <f>ROUNDDOWN((M189+N189)*기본!$K$13/100,0)</f>
        <v>0</v>
      </c>
      <c r="S189" s="19">
        <f>ROUNDDOWN((N189+O189)*기본!$K$9/100,0)</f>
        <v>0</v>
      </c>
      <c r="T189" s="19">
        <f>ROUNDDOWN((N189+O189)*기본!$K$8/100,0)</f>
        <v>0</v>
      </c>
      <c r="U189" s="19">
        <f>IF(기본!$B$7&gt;30,ROUNDDOWN(N189*기본!$K$10/100,0),)</f>
        <v>0</v>
      </c>
      <c r="V189" s="19">
        <f>IF(기본!$B$7&gt;30,ROUNDDOWN(U189*기본!$K$11/100,0),)</f>
        <v>0</v>
      </c>
      <c r="W189" s="19">
        <f>IF(기본!$B$7&gt;30,ROUNDDOWN(N189*기본!$K$12/100,0),)</f>
        <v>0</v>
      </c>
      <c r="X189" s="19">
        <f>ROUNDDOWN((M189+N189+O189+P189)*기본!$K$16/100,0)</f>
        <v>0</v>
      </c>
      <c r="Y189" s="19">
        <f>ROUNDDOWN((N189+O189+Q189+X189)*기본!$K$17/100,0)-AD189</f>
        <v>0</v>
      </c>
      <c r="Z189" s="16">
        <f t="shared" si="40"/>
        <v>0</v>
      </c>
      <c r="AA189" s="16">
        <f t="shared" si="41"/>
        <v>0</v>
      </c>
      <c r="AB189" s="16">
        <f t="shared" si="42"/>
        <v>0</v>
      </c>
      <c r="AC189" s="17"/>
      <c r="AD189" s="10"/>
    </row>
    <row r="190" spans="1:30" s="8" customFormat="1" ht="18" customHeight="1">
      <c r="A190" s="7">
        <f t="shared" si="49"/>
        <v>0</v>
      </c>
      <c r="B190" s="12">
        <f t="shared" ref="B190:E196" si="54">IF($A190&gt;0,B189,)</f>
        <v>0</v>
      </c>
      <c r="C190" s="12">
        <f t="shared" si="54"/>
        <v>0</v>
      </c>
      <c r="D190" s="12">
        <f t="shared" si="54"/>
        <v>0</v>
      </c>
      <c r="E190" s="12">
        <f t="shared" si="54"/>
        <v>0</v>
      </c>
      <c r="F190" s="12">
        <f t="shared" si="46"/>
        <v>0</v>
      </c>
      <c r="G190" s="12">
        <f>+'6-3표준조사-2'!$V$535</f>
        <v>0</v>
      </c>
      <c r="H190" s="14">
        <f t="shared" si="50"/>
        <v>0</v>
      </c>
      <c r="I190" s="15">
        <f>IF('6-3표준조사-2'!$R$79="모두베기",'6-3표준조사-2'!$Y$535,)</f>
        <v>0</v>
      </c>
      <c r="J190" s="15">
        <f>IF('6-3표준조사-2'!$R$79="줄베기",'6-3표준조사-2'!$Y$535,)</f>
        <v>0</v>
      </c>
      <c r="K190" s="15">
        <f>IF('6-3표준조사-2'!$R$79="둘레베기",'6-3표준조사-2'!$Y$535,)</f>
        <v>0</v>
      </c>
      <c r="L190" s="15">
        <f>IF('6-3표준조사-2'!$R$79="맹아제거",'6-3표준조사-2'!$Y$535,)</f>
        <v>0</v>
      </c>
      <c r="M190" s="11">
        <f>ROUNDDOWN(H190*'5-2 내역'!$L$46,0)</f>
        <v>0</v>
      </c>
      <c r="N190" s="16">
        <f>ROUNDDOWN(H190*'5-2 내역'!$J$46,0)</f>
        <v>0</v>
      </c>
      <c r="O190" s="19">
        <f>ROUNDDOWN(N190*기본!$K$7/100,0)</f>
        <v>0</v>
      </c>
      <c r="P190" s="16">
        <f>ROUNDDOWN(H190*'5-2 내역'!$N$46,0)</f>
        <v>0</v>
      </c>
      <c r="Q190" s="16">
        <f t="shared" si="45"/>
        <v>0</v>
      </c>
      <c r="R190" s="18">
        <f>ROUNDDOWN((M190+N190)*기본!$K$13/100,0)</f>
        <v>0</v>
      </c>
      <c r="S190" s="19">
        <f>ROUNDDOWN((N190+O190)*기본!$K$9/100,0)</f>
        <v>0</v>
      </c>
      <c r="T190" s="19">
        <f>ROUNDDOWN((N190+O190)*기본!$K$8/100,0)</f>
        <v>0</v>
      </c>
      <c r="U190" s="19">
        <f>IF(기본!$B$7&gt;30,ROUNDDOWN(N190*기본!$K$10/100,0),)</f>
        <v>0</v>
      </c>
      <c r="V190" s="19">
        <f>IF(기본!$B$7&gt;30,ROUNDDOWN(U190*기본!$K$11/100,0),)</f>
        <v>0</v>
      </c>
      <c r="W190" s="19">
        <f>IF(기본!$B$7&gt;30,ROUNDDOWN(N190*기본!$K$12/100,0),)</f>
        <v>0</v>
      </c>
      <c r="X190" s="19">
        <f>ROUNDDOWN((M190+N190+O190+P190)*기본!$K$16/100,0)</f>
        <v>0</v>
      </c>
      <c r="Y190" s="19">
        <f>ROUNDDOWN((N190+O190+Q190+X190)*기본!$K$17/100,0)-AD190</f>
        <v>0</v>
      </c>
      <c r="Z190" s="16">
        <f t="shared" si="40"/>
        <v>0</v>
      </c>
      <c r="AA190" s="16">
        <f t="shared" si="41"/>
        <v>0</v>
      </c>
      <c r="AB190" s="16">
        <f t="shared" si="42"/>
        <v>0</v>
      </c>
      <c r="AC190" s="17"/>
      <c r="AD190" s="10"/>
    </row>
    <row r="191" spans="1:30" s="8" customFormat="1" ht="18" customHeight="1">
      <c r="A191" s="7">
        <f t="shared" si="49"/>
        <v>0</v>
      </c>
      <c r="B191" s="12">
        <f t="shared" si="54"/>
        <v>0</v>
      </c>
      <c r="C191" s="12">
        <f t="shared" si="54"/>
        <v>0</v>
      </c>
      <c r="D191" s="12">
        <f t="shared" si="54"/>
        <v>0</v>
      </c>
      <c r="E191" s="12">
        <f t="shared" si="54"/>
        <v>0</v>
      </c>
      <c r="F191" s="12">
        <f t="shared" si="46"/>
        <v>0</v>
      </c>
      <c r="G191" s="12">
        <f>+'6-3표준조사-2'!$V$536</f>
        <v>0</v>
      </c>
      <c r="H191" s="14">
        <f t="shared" si="50"/>
        <v>0</v>
      </c>
      <c r="I191" s="15">
        <f>IF('6-3표준조사-2'!$R$79="모두베기",'6-3표준조사-2'!$Y$536,)</f>
        <v>0</v>
      </c>
      <c r="J191" s="15">
        <f>IF('6-3표준조사-2'!$R$79="줄베기",'6-3표준조사-2'!$Y$536,)</f>
        <v>0</v>
      </c>
      <c r="K191" s="15">
        <f>IF('6-3표준조사-2'!$R$79="둘레베기",'6-3표준조사-2'!$Y$536,)</f>
        <v>0</v>
      </c>
      <c r="L191" s="15">
        <f>IF('6-3표준조사-2'!$R$79="맹아제거",'6-3표준조사-2'!$Y$536,)</f>
        <v>0</v>
      </c>
      <c r="M191" s="11">
        <f>ROUNDDOWN(H191*'5-2 내역'!$L$46,0)</f>
        <v>0</v>
      </c>
      <c r="N191" s="16">
        <f>ROUNDDOWN(H191*'5-2 내역'!$J$46,0)</f>
        <v>0</v>
      </c>
      <c r="O191" s="19">
        <f>ROUNDDOWN(N191*기본!$K$7/100,0)</f>
        <v>0</v>
      </c>
      <c r="P191" s="16">
        <f>ROUNDDOWN(H191*'5-2 내역'!$N$46,0)</f>
        <v>0</v>
      </c>
      <c r="Q191" s="16">
        <f t="shared" si="45"/>
        <v>0</v>
      </c>
      <c r="R191" s="18">
        <f>ROUNDDOWN((M191+N191)*기본!$K$13/100,0)</f>
        <v>0</v>
      </c>
      <c r="S191" s="19">
        <f>ROUNDDOWN((N191+O191)*기본!$K$9/100,0)</f>
        <v>0</v>
      </c>
      <c r="T191" s="19">
        <f>ROUNDDOWN((N191+O191)*기본!$K$8/100,0)</f>
        <v>0</v>
      </c>
      <c r="U191" s="19">
        <f>IF(기본!$B$7&gt;30,ROUNDDOWN(N191*기본!$K$10/100,0),)</f>
        <v>0</v>
      </c>
      <c r="V191" s="19">
        <f>IF(기본!$B$7&gt;30,ROUNDDOWN(U191*기본!$K$11/100,0),)</f>
        <v>0</v>
      </c>
      <c r="W191" s="19">
        <f>IF(기본!$B$7&gt;30,ROUNDDOWN(N191*기본!$K$12/100,0),)</f>
        <v>0</v>
      </c>
      <c r="X191" s="19">
        <f>ROUNDDOWN((M191+N191+O191+P191)*기본!$K$16/100,0)</f>
        <v>0</v>
      </c>
      <c r="Y191" s="19">
        <f>ROUNDDOWN((N191+O191+Q191+X191)*기본!$K$17/100,0)-AD191</f>
        <v>0</v>
      </c>
      <c r="Z191" s="16">
        <f t="shared" si="40"/>
        <v>0</v>
      </c>
      <c r="AA191" s="16">
        <f t="shared" si="41"/>
        <v>0</v>
      </c>
      <c r="AB191" s="16">
        <f t="shared" si="42"/>
        <v>0</v>
      </c>
      <c r="AC191" s="17"/>
      <c r="AD191" s="10"/>
    </row>
    <row r="192" spans="1:30" s="8" customFormat="1" ht="18" customHeight="1">
      <c r="A192" s="7">
        <f t="shared" si="49"/>
        <v>0</v>
      </c>
      <c r="B192" s="12">
        <f t="shared" si="54"/>
        <v>0</v>
      </c>
      <c r="C192" s="12">
        <f t="shared" si="54"/>
        <v>0</v>
      </c>
      <c r="D192" s="12">
        <f t="shared" si="54"/>
        <v>0</v>
      </c>
      <c r="E192" s="12">
        <f t="shared" si="54"/>
        <v>0</v>
      </c>
      <c r="F192" s="12">
        <f t="shared" si="46"/>
        <v>0</v>
      </c>
      <c r="G192" s="12">
        <f>+'6-3표준조사-2'!$V$537</f>
        <v>0</v>
      </c>
      <c r="H192" s="14">
        <f t="shared" si="50"/>
        <v>0</v>
      </c>
      <c r="I192" s="15">
        <f>IF('6-3표준조사-2'!$R$79="모두베기",'6-3표준조사-2'!$Y$537,)</f>
        <v>0</v>
      </c>
      <c r="J192" s="15">
        <f>IF('6-3표준조사-2'!$R$79="줄베기",'6-3표준조사-2'!$Y$537,)</f>
        <v>0</v>
      </c>
      <c r="K192" s="15">
        <f>IF('6-3표준조사-2'!$R$79="둘레베기",'6-3표준조사-2'!$Y$537,)</f>
        <v>0</v>
      </c>
      <c r="L192" s="15">
        <f>IF('6-3표준조사-2'!$R$79="맹아제거",'6-3표준조사-2'!$Y$537,)</f>
        <v>0</v>
      </c>
      <c r="M192" s="11">
        <f>ROUNDDOWN(H192*'5-2 내역'!$L$46,0)</f>
        <v>0</v>
      </c>
      <c r="N192" s="16">
        <f>ROUNDDOWN(H192*'5-2 내역'!$J$46,0)</f>
        <v>0</v>
      </c>
      <c r="O192" s="19">
        <f>ROUNDDOWN(N192*기본!$K$7/100,0)</f>
        <v>0</v>
      </c>
      <c r="P192" s="16">
        <f>ROUNDDOWN(H192*'5-2 내역'!$N$46,0)</f>
        <v>0</v>
      </c>
      <c r="Q192" s="16">
        <f t="shared" si="45"/>
        <v>0</v>
      </c>
      <c r="R192" s="18">
        <f>ROUNDDOWN((M192+N192)*기본!$K$13/100,0)</f>
        <v>0</v>
      </c>
      <c r="S192" s="19">
        <f>ROUNDDOWN((N192+O192)*기본!$K$9/100,0)</f>
        <v>0</v>
      </c>
      <c r="T192" s="19">
        <f>ROUNDDOWN((N192+O192)*기본!$K$8/100,0)</f>
        <v>0</v>
      </c>
      <c r="U192" s="19">
        <f>IF(기본!$B$7&gt;30,ROUNDDOWN(N192*기본!$K$10/100,0),)</f>
        <v>0</v>
      </c>
      <c r="V192" s="19">
        <f>IF(기본!$B$7&gt;30,ROUNDDOWN(U192*기본!$K$11/100,0),)</f>
        <v>0</v>
      </c>
      <c r="W192" s="19">
        <f>IF(기본!$B$7&gt;30,ROUNDDOWN(N192*기본!$K$12/100,0),)</f>
        <v>0</v>
      </c>
      <c r="X192" s="19">
        <f>ROUNDDOWN((M192+N192+O192+P192)*기본!$K$16/100,0)</f>
        <v>0</v>
      </c>
      <c r="Y192" s="19">
        <f>ROUNDDOWN((N192+O192+Q192+X192)*기본!$K$17/100,0)-AD192</f>
        <v>0</v>
      </c>
      <c r="Z192" s="16">
        <f t="shared" si="40"/>
        <v>0</v>
      </c>
      <c r="AA192" s="16">
        <f t="shared" si="41"/>
        <v>0</v>
      </c>
      <c r="AB192" s="16">
        <f t="shared" si="42"/>
        <v>0</v>
      </c>
      <c r="AC192" s="17"/>
      <c r="AD192" s="10"/>
    </row>
    <row r="193" spans="1:30" s="8" customFormat="1" ht="18" customHeight="1">
      <c r="A193" s="7">
        <f t="shared" si="49"/>
        <v>0</v>
      </c>
      <c r="B193" s="12">
        <f t="shared" si="54"/>
        <v>0</v>
      </c>
      <c r="C193" s="12">
        <f t="shared" si="54"/>
        <v>0</v>
      </c>
      <c r="D193" s="12">
        <f t="shared" si="54"/>
        <v>0</v>
      </c>
      <c r="E193" s="12">
        <f t="shared" si="54"/>
        <v>0</v>
      </c>
      <c r="F193" s="12">
        <f t="shared" si="46"/>
        <v>0</v>
      </c>
      <c r="G193" s="12">
        <f>+'6-3표준조사-2'!$V$538</f>
        <v>0</v>
      </c>
      <c r="H193" s="14">
        <f t="shared" si="50"/>
        <v>0</v>
      </c>
      <c r="I193" s="15">
        <f>IF('6-3표준조사-2'!$R$79="모두베기",'6-3표준조사-2'!$Y$538,)</f>
        <v>0</v>
      </c>
      <c r="J193" s="15">
        <f>IF('6-3표준조사-2'!$R$79="줄베기",'6-3표준조사-2'!$Y$538,)</f>
        <v>0</v>
      </c>
      <c r="K193" s="15">
        <f>IF('6-3표준조사-2'!$R$79="둘레베기",'6-3표준조사-2'!$Y$538,)</f>
        <v>0</v>
      </c>
      <c r="L193" s="15">
        <f>IF('6-3표준조사-2'!$R$79="맹아제거",'6-3표준조사-2'!$Y$538,)</f>
        <v>0</v>
      </c>
      <c r="M193" s="11">
        <f>ROUNDDOWN(H193*'5-2 내역'!$L$46,0)</f>
        <v>0</v>
      </c>
      <c r="N193" s="16">
        <f>ROUNDDOWN(H193*'5-2 내역'!$J$46,0)</f>
        <v>0</v>
      </c>
      <c r="O193" s="19">
        <f>ROUNDDOWN(N193*기본!$K$7/100,0)</f>
        <v>0</v>
      </c>
      <c r="P193" s="16">
        <f>ROUNDDOWN(H193*'5-2 내역'!$N$46,0)</f>
        <v>0</v>
      </c>
      <c r="Q193" s="16">
        <f t="shared" si="45"/>
        <v>0</v>
      </c>
      <c r="R193" s="18">
        <f>ROUNDDOWN((M193+N193)*기본!$K$13/100,0)</f>
        <v>0</v>
      </c>
      <c r="S193" s="19">
        <f>ROUNDDOWN((N193+O193)*기본!$K$9/100,0)</f>
        <v>0</v>
      </c>
      <c r="T193" s="19">
        <f>ROUNDDOWN((N193+O193)*기본!$K$8/100,0)</f>
        <v>0</v>
      </c>
      <c r="U193" s="19">
        <f>IF(기본!$B$7&gt;30,ROUNDDOWN(N193*기본!$K$10/100,0),)</f>
        <v>0</v>
      </c>
      <c r="V193" s="19">
        <f>IF(기본!$B$7&gt;30,ROUNDDOWN(U193*기본!$K$11/100,0),)</f>
        <v>0</v>
      </c>
      <c r="W193" s="19">
        <f>IF(기본!$B$7&gt;30,ROUNDDOWN(N193*기본!$K$12/100,0),)</f>
        <v>0</v>
      </c>
      <c r="X193" s="19">
        <f>ROUNDDOWN((M193+N193+O193+P193)*기본!$K$16/100,0)</f>
        <v>0</v>
      </c>
      <c r="Y193" s="19">
        <f>ROUNDDOWN((N193+O193+Q193+X193)*기본!$K$17/100,0)-AD193</f>
        <v>0</v>
      </c>
      <c r="Z193" s="16">
        <f t="shared" si="40"/>
        <v>0</v>
      </c>
      <c r="AA193" s="16">
        <f t="shared" si="41"/>
        <v>0</v>
      </c>
      <c r="AB193" s="16">
        <f t="shared" si="42"/>
        <v>0</v>
      </c>
      <c r="AC193" s="17"/>
      <c r="AD193" s="10"/>
    </row>
    <row r="194" spans="1:30" s="8" customFormat="1" ht="18" customHeight="1">
      <c r="A194" s="7">
        <f t="shared" si="49"/>
        <v>0</v>
      </c>
      <c r="B194" s="12">
        <f t="shared" si="54"/>
        <v>0</v>
      </c>
      <c r="C194" s="12">
        <f t="shared" si="54"/>
        <v>0</v>
      </c>
      <c r="D194" s="12">
        <f t="shared" si="54"/>
        <v>0</v>
      </c>
      <c r="E194" s="12">
        <f t="shared" si="54"/>
        <v>0</v>
      </c>
      <c r="F194" s="12">
        <f t="shared" si="46"/>
        <v>0</v>
      </c>
      <c r="G194" s="12">
        <f>+'6-3표준조사-2'!$V$539</f>
        <v>0</v>
      </c>
      <c r="H194" s="14">
        <f t="shared" si="50"/>
        <v>0</v>
      </c>
      <c r="I194" s="15">
        <f>IF('6-3표준조사-2'!$R$79="모두베기",'6-3표준조사-2'!$Y$539,)</f>
        <v>0</v>
      </c>
      <c r="J194" s="15">
        <f>IF('6-3표준조사-2'!$R$79="줄베기",'6-3표준조사-2'!$Y$539,)</f>
        <v>0</v>
      </c>
      <c r="K194" s="15">
        <f>IF('6-3표준조사-2'!$R$79="둘레베기",'6-3표준조사-2'!$Y$539,)</f>
        <v>0</v>
      </c>
      <c r="L194" s="15">
        <f>IF('6-3표준조사-2'!$R$79="맹아제거",'6-3표준조사-2'!$Y$539,)</f>
        <v>0</v>
      </c>
      <c r="M194" s="11">
        <f>ROUNDDOWN(H194*'5-2 내역'!$L$46,0)</f>
        <v>0</v>
      </c>
      <c r="N194" s="16">
        <f>ROUNDDOWN(H194*'5-2 내역'!$J$46,0)</f>
        <v>0</v>
      </c>
      <c r="O194" s="19">
        <f>ROUNDDOWN(N194*기본!$K$7/100,0)</f>
        <v>0</v>
      </c>
      <c r="P194" s="16">
        <f>ROUNDDOWN(H194*'5-2 내역'!$N$46,0)</f>
        <v>0</v>
      </c>
      <c r="Q194" s="16">
        <f t="shared" si="45"/>
        <v>0</v>
      </c>
      <c r="R194" s="18">
        <f>ROUNDDOWN((M194+N194)*기본!$K$13/100,0)</f>
        <v>0</v>
      </c>
      <c r="S194" s="19">
        <f>ROUNDDOWN((N194+O194)*기본!$K$9/100,0)</f>
        <v>0</v>
      </c>
      <c r="T194" s="19">
        <f>ROUNDDOWN((N194+O194)*기본!$K$8/100,0)</f>
        <v>0</v>
      </c>
      <c r="U194" s="19">
        <f>IF(기본!$B$7&gt;30,ROUNDDOWN(N194*기본!$K$10/100,0),)</f>
        <v>0</v>
      </c>
      <c r="V194" s="19">
        <f>IF(기본!$B$7&gt;30,ROUNDDOWN(U194*기본!$K$11/100,0),)</f>
        <v>0</v>
      </c>
      <c r="W194" s="19">
        <f>IF(기본!$B$7&gt;30,ROUNDDOWN(N194*기본!$K$12/100,0),)</f>
        <v>0</v>
      </c>
      <c r="X194" s="19">
        <f>ROUNDDOWN((M194+N194+O194+P194)*기본!$K$16/100,0)</f>
        <v>0</v>
      </c>
      <c r="Y194" s="19">
        <f>ROUNDDOWN((N194+O194+Q194+X194)*기본!$K$17/100,0)-AD194</f>
        <v>0</v>
      </c>
      <c r="Z194" s="16">
        <f t="shared" si="40"/>
        <v>0</v>
      </c>
      <c r="AA194" s="16">
        <f t="shared" si="41"/>
        <v>0</v>
      </c>
      <c r="AB194" s="16">
        <f t="shared" si="42"/>
        <v>0</v>
      </c>
      <c r="AC194" s="17"/>
      <c r="AD194" s="10"/>
    </row>
    <row r="195" spans="1:30" s="8" customFormat="1" ht="18" customHeight="1">
      <c r="A195" s="7">
        <f t="shared" si="49"/>
        <v>0</v>
      </c>
      <c r="B195" s="12">
        <f t="shared" si="54"/>
        <v>0</v>
      </c>
      <c r="C195" s="12">
        <f t="shared" si="54"/>
        <v>0</v>
      </c>
      <c r="D195" s="12">
        <f t="shared" si="54"/>
        <v>0</v>
      </c>
      <c r="E195" s="12">
        <f t="shared" si="54"/>
        <v>0</v>
      </c>
      <c r="F195" s="12">
        <f t="shared" si="46"/>
        <v>0</v>
      </c>
      <c r="G195" s="12">
        <f>+'6-3표준조사-2'!$V$540</f>
        <v>0</v>
      </c>
      <c r="H195" s="14">
        <f t="shared" si="50"/>
        <v>0</v>
      </c>
      <c r="I195" s="15">
        <f>IF('6-3표준조사-2'!$R$79="모두베기",'6-3표준조사-2'!$Y$540,)</f>
        <v>0</v>
      </c>
      <c r="J195" s="15">
        <f>IF('6-3표준조사-2'!$R$79="줄베기",'6-3표준조사-2'!$Y$540,)</f>
        <v>0</v>
      </c>
      <c r="K195" s="15">
        <f>IF('6-3표준조사-2'!$R$79="둘레베기",'6-3표준조사-2'!$Y$540,)</f>
        <v>0</v>
      </c>
      <c r="L195" s="15">
        <f>IF('6-3표준조사-2'!$R$79="맹아제거",'6-3표준조사-2'!$Y$540,)</f>
        <v>0</v>
      </c>
      <c r="M195" s="11">
        <f>ROUNDDOWN(H195*'5-2 내역'!$L$46,0)</f>
        <v>0</v>
      </c>
      <c r="N195" s="16">
        <f>ROUNDDOWN(H195*'5-2 내역'!$J$46,0)</f>
        <v>0</v>
      </c>
      <c r="O195" s="19">
        <f>ROUNDDOWN(N195*기본!$K$7/100,0)</f>
        <v>0</v>
      </c>
      <c r="P195" s="16">
        <f>ROUNDDOWN(H195*'5-2 내역'!$N$46,0)</f>
        <v>0</v>
      </c>
      <c r="Q195" s="16">
        <f t="shared" si="45"/>
        <v>0</v>
      </c>
      <c r="R195" s="18">
        <f>ROUNDDOWN((M195+N195)*기본!$K$13/100,0)</f>
        <v>0</v>
      </c>
      <c r="S195" s="19">
        <f>ROUNDDOWN((N195+O195)*기본!$K$9/100,0)</f>
        <v>0</v>
      </c>
      <c r="T195" s="19">
        <f>ROUNDDOWN((N195+O195)*기본!$K$8/100,0)</f>
        <v>0</v>
      </c>
      <c r="U195" s="19">
        <f>IF(기본!$B$7&gt;30,ROUNDDOWN(N195*기본!$K$10/100,0),)</f>
        <v>0</v>
      </c>
      <c r="V195" s="19">
        <f>IF(기본!$B$7&gt;30,ROUNDDOWN(U195*기본!$K$11/100,0),)</f>
        <v>0</v>
      </c>
      <c r="W195" s="19">
        <f>IF(기본!$B$7&gt;30,ROUNDDOWN(N195*기본!$K$12/100,0),)</f>
        <v>0</v>
      </c>
      <c r="X195" s="19">
        <f>ROUNDDOWN((M195+N195+O195+P195)*기본!$K$16/100,0)</f>
        <v>0</v>
      </c>
      <c r="Y195" s="19">
        <f>ROUNDDOWN((N195+O195+Q195+X195)*기본!$K$17/100,0)-AD195</f>
        <v>0</v>
      </c>
      <c r="Z195" s="16">
        <f t="shared" si="40"/>
        <v>0</v>
      </c>
      <c r="AA195" s="16">
        <f t="shared" si="41"/>
        <v>0</v>
      </c>
      <c r="AB195" s="16">
        <f t="shared" si="42"/>
        <v>0</v>
      </c>
      <c r="AC195" s="17"/>
      <c r="AD195" s="10"/>
    </row>
    <row r="196" spans="1:30" s="8" customFormat="1" ht="18" customHeight="1">
      <c r="A196" s="7">
        <f t="shared" si="49"/>
        <v>0</v>
      </c>
      <c r="B196" s="12">
        <f t="shared" si="54"/>
        <v>0</v>
      </c>
      <c r="C196" s="12">
        <f t="shared" si="54"/>
        <v>0</v>
      </c>
      <c r="D196" s="12">
        <f t="shared" si="54"/>
        <v>0</v>
      </c>
      <c r="E196" s="12">
        <f t="shared" si="54"/>
        <v>0</v>
      </c>
      <c r="F196" s="12">
        <f t="shared" si="46"/>
        <v>0</v>
      </c>
      <c r="G196" s="12">
        <f>+'6-3표준조사-2'!$V$541</f>
        <v>0</v>
      </c>
      <c r="H196" s="14">
        <f t="shared" si="50"/>
        <v>0</v>
      </c>
      <c r="I196" s="15">
        <f>IF('6-3표준조사-2'!$R$79="모두베기",'6-3표준조사-2'!$Y$541,)</f>
        <v>0</v>
      </c>
      <c r="J196" s="15">
        <f>IF('6-3표준조사-2'!$R$79="줄베기",'6-3표준조사-2'!$Y$541,)</f>
        <v>0</v>
      </c>
      <c r="K196" s="15">
        <f>IF('6-3표준조사-2'!$R$79="둘레베기",'6-3표준조사-2'!$Y$541,)</f>
        <v>0</v>
      </c>
      <c r="L196" s="15">
        <f>IF('6-3표준조사-2'!$R$79="맹아제거",'6-3표준조사-2'!$Y$541,)</f>
        <v>0</v>
      </c>
      <c r="M196" s="11">
        <f>ROUNDDOWN(H196*'5-2 내역'!$L$46,0)</f>
        <v>0</v>
      </c>
      <c r="N196" s="16">
        <f>ROUNDDOWN(H196*'5-2 내역'!$J$46,0)</f>
        <v>0</v>
      </c>
      <c r="O196" s="19">
        <f>ROUNDDOWN(N196*기본!$K$7/100,0)</f>
        <v>0</v>
      </c>
      <c r="P196" s="16">
        <f>ROUNDDOWN(H196*'5-2 내역'!$N$46,0)</f>
        <v>0</v>
      </c>
      <c r="Q196" s="16">
        <f t="shared" si="45"/>
        <v>0</v>
      </c>
      <c r="R196" s="18">
        <f>ROUNDDOWN((M196+N196)*기본!$K$13/100,0)</f>
        <v>0</v>
      </c>
      <c r="S196" s="19">
        <f>ROUNDDOWN((N196+O196)*기본!$K$9/100,0)</f>
        <v>0</v>
      </c>
      <c r="T196" s="19">
        <f>ROUNDDOWN((N196+O196)*기본!$K$8/100,0)</f>
        <v>0</v>
      </c>
      <c r="U196" s="19">
        <f>IF(기본!$B$7&gt;30,ROUNDDOWN(N196*기본!$K$10/100,0),)</f>
        <v>0</v>
      </c>
      <c r="V196" s="19">
        <f>IF(기본!$B$7&gt;30,ROUNDDOWN(U196*기본!$K$11/100,0),)</f>
        <v>0</v>
      </c>
      <c r="W196" s="19">
        <f>IF(기본!$B$7&gt;30,ROUNDDOWN(N196*기본!$K$12/100,0),)</f>
        <v>0</v>
      </c>
      <c r="X196" s="19">
        <f>ROUNDDOWN((M196+N196+O196+P196)*기본!$K$16/100,0)</f>
        <v>0</v>
      </c>
      <c r="Y196" s="19">
        <f>ROUNDDOWN((N196+O196+Q196+X196)*기본!$K$17/100,0)-AD196</f>
        <v>0</v>
      </c>
      <c r="Z196" s="16">
        <f t="shared" si="40"/>
        <v>0</v>
      </c>
      <c r="AA196" s="16">
        <f t="shared" si="41"/>
        <v>0</v>
      </c>
      <c r="AB196" s="16">
        <f t="shared" si="42"/>
        <v>0</v>
      </c>
      <c r="AC196" s="17"/>
      <c r="AD196" s="10"/>
    </row>
    <row r="201" spans="1:30" ht="18" customHeight="1">
      <c r="N201" s="2187"/>
      <c r="O201" s="2187"/>
      <c r="P201" s="2187"/>
    </row>
  </sheetData>
  <sheetProtection autoFilter="0"/>
  <autoFilter ref="A1:A196"/>
  <mergeCells count="8">
    <mergeCell ref="N201:P201"/>
    <mergeCell ref="B4:C4"/>
    <mergeCell ref="H2:H3"/>
    <mergeCell ref="AE2:AO3"/>
    <mergeCell ref="B2:B3"/>
    <mergeCell ref="C2:C3"/>
    <mergeCell ref="I2:L2"/>
    <mergeCell ref="AC2:AC3"/>
  </mergeCells>
  <phoneticPr fontId="2" type="noConversion"/>
  <pageMargins left="0.59055118110236227" right="0.39370078740157483" top="0.59055118110236227" bottom="0.51181102362204722" header="0" footer="0"/>
  <pageSetup paperSize="9" scale="67" orientation="landscape" blackAndWhite="1" r:id="rId1"/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FFC000"/>
  </sheetPr>
  <dimension ref="A1:CA835"/>
  <sheetViews>
    <sheetView showZeros="0" view="pageBreakPreview" zoomScale="85" zoomScaleSheetLayoutView="85" workbookViewId="0">
      <selection activeCell="Y21" sqref="Y21"/>
    </sheetView>
  </sheetViews>
  <sheetFormatPr defaultColWidth="3" defaultRowHeight="13.5"/>
  <cols>
    <col min="1" max="50" width="2.75" style="1286" customWidth="1"/>
    <col min="51" max="51" width="2" style="1286" customWidth="1"/>
    <col min="52" max="16384" width="3" style="1286"/>
  </cols>
  <sheetData>
    <row r="1" spans="1:79" ht="35.1" customHeight="1">
      <c r="A1" s="2200" t="s">
        <v>1755</v>
      </c>
      <c r="B1" s="2200"/>
      <c r="C1" s="2200"/>
      <c r="D1" s="2200"/>
      <c r="E1" s="2200"/>
      <c r="F1" s="2200"/>
      <c r="G1" s="2200"/>
      <c r="H1" s="2200"/>
      <c r="I1" s="2200"/>
      <c r="J1" s="2200"/>
      <c r="K1" s="2200"/>
      <c r="L1" s="2200"/>
      <c r="M1" s="2200"/>
      <c r="N1" s="2200"/>
      <c r="O1" s="2200"/>
      <c r="P1" s="2200"/>
      <c r="Q1" s="2200"/>
      <c r="R1" s="2200"/>
      <c r="S1" s="2200"/>
      <c r="T1" s="2200"/>
      <c r="U1" s="2200"/>
      <c r="V1" s="2200"/>
      <c r="W1" s="2200"/>
      <c r="X1" s="2200"/>
      <c r="Y1" s="2200"/>
      <c r="Z1" s="2200"/>
      <c r="AA1" s="2200"/>
      <c r="AB1" s="2200"/>
      <c r="AC1" s="2200"/>
      <c r="AD1" s="2200"/>
      <c r="AE1" s="2200"/>
      <c r="AF1" s="2200"/>
      <c r="AG1" s="2200"/>
      <c r="AH1" s="2200"/>
      <c r="AI1" s="2200"/>
      <c r="AJ1" s="2200"/>
      <c r="AK1" s="2200"/>
      <c r="AL1" s="2200"/>
      <c r="AM1" s="2200"/>
      <c r="AN1" s="2200"/>
      <c r="AO1" s="2200"/>
      <c r="AP1" s="2200"/>
      <c r="AQ1" s="2200"/>
      <c r="AR1" s="2200"/>
      <c r="AS1" s="2200"/>
      <c r="AT1" s="2200"/>
      <c r="AU1" s="2200"/>
      <c r="AV1" s="2200"/>
      <c r="AW1" s="2200"/>
      <c r="AX1" s="2200"/>
      <c r="AY1" s="1285"/>
    </row>
    <row r="2" spans="1:79" s="1287" customFormat="1" ht="9.9499999999999993" customHeight="1"/>
    <row r="3" spans="1:79" s="1288" customFormat="1" ht="30" customHeight="1">
      <c r="E3" s="2201" t="s">
        <v>1756</v>
      </c>
      <c r="F3" s="2201"/>
      <c r="G3" s="2201"/>
      <c r="H3" s="2201"/>
      <c r="I3" s="2201"/>
      <c r="J3" s="2201"/>
      <c r="K3" s="2202">
        <f>'표1-덩굴'!C4</f>
        <v>0</v>
      </c>
      <c r="L3" s="2203"/>
      <c r="M3" s="2203"/>
      <c r="N3" s="2203"/>
      <c r="O3" s="2203"/>
      <c r="P3" s="2203"/>
      <c r="S3" s="2201" t="s">
        <v>1757</v>
      </c>
      <c r="T3" s="2201"/>
      <c r="U3" s="2201"/>
      <c r="V3" s="2201"/>
      <c r="W3" s="2201"/>
      <c r="X3" s="2201"/>
      <c r="Y3" s="2204">
        <f>'표1-덩굴'!D4</f>
        <v>0</v>
      </c>
      <c r="Z3" s="2205"/>
      <c r="AA3" s="2205"/>
      <c r="AB3" s="2205"/>
      <c r="AC3" s="2205"/>
      <c r="AD3" s="2205"/>
      <c r="AG3" s="2201" t="s">
        <v>1758</v>
      </c>
      <c r="AH3" s="2201"/>
      <c r="AI3" s="2201"/>
      <c r="AJ3" s="2201"/>
      <c r="AK3" s="2201"/>
      <c r="AL3" s="2201"/>
      <c r="AM3" s="2201"/>
      <c r="AN3" s="2205">
        <f>'표1-덩굴'!J4</f>
        <v>0</v>
      </c>
      <c r="AO3" s="2205"/>
      <c r="AP3" s="2205"/>
      <c r="AQ3" s="2205"/>
      <c r="AR3" s="2205"/>
      <c r="AS3" s="2205"/>
      <c r="AT3" s="1289"/>
      <c r="AU3" s="1289"/>
      <c r="AV3" s="1289"/>
      <c r="AW3" s="1289"/>
    </row>
    <row r="4" spans="1:79" s="1287" customFormat="1" ht="14.25" customHeight="1"/>
    <row r="5" spans="1:79" s="1287" customFormat="1" ht="20.100000000000001" customHeight="1">
      <c r="A5" s="2206" t="s">
        <v>1759</v>
      </c>
      <c r="B5" s="2206"/>
      <c r="C5" s="2206"/>
      <c r="D5" s="2206"/>
      <c r="E5" s="2206"/>
      <c r="F5" s="2206"/>
      <c r="G5" s="2206"/>
      <c r="H5" s="2206"/>
      <c r="I5" s="2206"/>
      <c r="J5" s="2206"/>
      <c r="K5" s="2206"/>
      <c r="L5" s="2206"/>
      <c r="M5" s="2206"/>
      <c r="N5" s="2206"/>
      <c r="O5" s="2206"/>
      <c r="P5" s="2206"/>
      <c r="Q5" s="2206"/>
      <c r="R5" s="2206"/>
      <c r="S5" s="2206"/>
      <c r="T5" s="2206"/>
      <c r="U5" s="2206"/>
      <c r="V5" s="2206"/>
      <c r="W5" s="2206"/>
      <c r="X5" s="2206"/>
      <c r="Y5" s="2206"/>
      <c r="Z5" s="2206"/>
      <c r="AA5" s="2206"/>
      <c r="AB5" s="2206"/>
      <c r="AC5" s="2206"/>
      <c r="AD5" s="2206"/>
      <c r="AE5" s="2206"/>
      <c r="AF5" s="2206"/>
      <c r="AG5" s="2206"/>
      <c r="AH5" s="2206"/>
      <c r="AI5" s="2206"/>
      <c r="AJ5" s="2206"/>
      <c r="AK5" s="2206"/>
      <c r="AL5" s="2206"/>
      <c r="AM5" s="2206"/>
      <c r="AN5" s="2206"/>
      <c r="AO5" s="2206"/>
      <c r="AP5" s="2206"/>
      <c r="AQ5" s="2206"/>
      <c r="AR5" s="2206"/>
      <c r="AS5" s="2206"/>
      <c r="AT5" s="2206"/>
      <c r="AU5" s="2206"/>
      <c r="AV5" s="2206"/>
      <c r="AW5" s="2206"/>
      <c r="AX5" s="2206"/>
      <c r="AY5" s="1290"/>
    </row>
    <row r="6" spans="1:79" s="1287" customFormat="1" ht="18" customHeight="1">
      <c r="B6" s="1287" t="s">
        <v>1760</v>
      </c>
      <c r="C6" s="1291" t="s">
        <v>1761</v>
      </c>
      <c r="D6" s="1291"/>
      <c r="E6" s="1292"/>
      <c r="F6" s="1292"/>
      <c r="G6" s="1292"/>
      <c r="H6" s="1292"/>
      <c r="I6" s="1293"/>
      <c r="L6" s="1291"/>
      <c r="M6" s="1291"/>
      <c r="N6" s="1293"/>
      <c r="O6" s="1291"/>
      <c r="P6" s="1291"/>
      <c r="Q6" s="1291"/>
      <c r="R6" s="1291"/>
      <c r="S6" s="1291"/>
      <c r="T6" s="1291"/>
      <c r="U6" s="1291"/>
      <c r="V6" s="1291"/>
      <c r="W6" s="1291"/>
      <c r="X6" s="1291"/>
      <c r="Y6" s="1291"/>
      <c r="Z6" s="1291"/>
      <c r="AA6" s="1291"/>
      <c r="AB6" s="1291"/>
      <c r="AC6" s="1291"/>
      <c r="AD6" s="1291"/>
    </row>
    <row r="7" spans="1:79" s="1287" customFormat="1" ht="18" customHeight="1">
      <c r="C7" s="1287" t="s">
        <v>540</v>
      </c>
      <c r="D7" s="1291" t="str">
        <f>K3&amp;"임반 "&amp;Y3&amp;"소반의 해발고는 "&amp;'표1-덩굴'!O3&amp;"~"&amp;'표1-덩굴'!O4&amp;" 사이에 분포한다."</f>
        <v>0임반 0소반의 해발고는 ~ 사이에 분포한다.</v>
      </c>
      <c r="E7" s="1291"/>
      <c r="F7" s="1291"/>
      <c r="G7" s="1291"/>
      <c r="H7" s="1291"/>
      <c r="I7" s="1291"/>
      <c r="J7" s="1291"/>
      <c r="K7" s="1291"/>
      <c r="L7" s="1291"/>
      <c r="M7" s="1291"/>
      <c r="N7" s="1291"/>
      <c r="O7" s="1291"/>
      <c r="P7" s="1291"/>
      <c r="Q7" s="1291"/>
      <c r="R7" s="1291"/>
      <c r="S7" s="1291"/>
      <c r="T7" s="1291"/>
      <c r="U7" s="1291"/>
      <c r="V7" s="1291"/>
      <c r="W7" s="1291"/>
      <c r="X7" s="1291"/>
      <c r="Y7" s="1291"/>
      <c r="AA7" s="1294"/>
      <c r="AB7" s="1291"/>
      <c r="AC7" s="1291"/>
      <c r="AD7" s="1291"/>
      <c r="AI7" s="1295"/>
      <c r="AJ7" s="1295"/>
      <c r="AK7" s="1295"/>
    </row>
    <row r="8" spans="1:79" s="1287" customFormat="1" ht="18" customHeight="1">
      <c r="C8" s="1287" t="s">
        <v>540</v>
      </c>
      <c r="D8" s="1287" t="str">
        <f>"소반의 경사도는 "&amp;'표1-덩굴'!G6&amp;" 경사로 이며, 임지의 장애물은 평균 "&amp;'소1-덩굴'!AL31&amp;"이다."</f>
        <v>소반의 경사도는 완 (15˚ 이하) 경사로 이며, 임지의 장애물은 평균 보행 용이이다.</v>
      </c>
      <c r="I8" s="1296"/>
      <c r="J8" s="1296"/>
      <c r="K8" s="1296"/>
      <c r="L8" s="1296"/>
      <c r="M8" s="1290"/>
      <c r="N8" s="1291"/>
      <c r="O8" s="1291"/>
      <c r="P8" s="1291"/>
      <c r="Q8" s="1291"/>
      <c r="R8" s="1291"/>
      <c r="S8" s="1291"/>
    </row>
    <row r="9" spans="1:79" s="1287" customFormat="1" ht="18" customHeight="1">
      <c r="C9" s="1287" t="s">
        <v>540</v>
      </c>
      <c r="D9" s="1287" t="str">
        <f>"소반의 토양조건은 "&amp;AG31&amp;"이다."</f>
        <v>소반의 토양조건은 장애물 없음이다.</v>
      </c>
      <c r="I9" s="1296"/>
      <c r="J9" s="1296"/>
      <c r="K9" s="1296"/>
      <c r="L9" s="1296"/>
      <c r="M9" s="1290"/>
      <c r="N9" s="1291"/>
      <c r="O9" s="1291"/>
      <c r="P9" s="1291"/>
      <c r="Q9" s="1291"/>
      <c r="R9" s="1291"/>
      <c r="S9" s="1291"/>
    </row>
    <row r="10" spans="1:79" s="1287" customFormat="1" ht="18" customHeight="1">
      <c r="B10" s="1287" t="s">
        <v>1762</v>
      </c>
      <c r="C10" s="1287" t="s">
        <v>1763</v>
      </c>
      <c r="J10" s="1291"/>
      <c r="K10" s="1291"/>
      <c r="L10" s="1290"/>
      <c r="O10" s="1297"/>
      <c r="P10" s="1297"/>
      <c r="Q10" s="1297"/>
      <c r="R10" s="1297"/>
      <c r="S10" s="1297"/>
    </row>
    <row r="11" spans="1:79" s="1287" customFormat="1" ht="18" customHeight="1">
      <c r="C11" s="1287" t="s">
        <v>540</v>
      </c>
      <c r="D11" s="1291" t="str">
        <f>"사업대상지는 "&amp;'표1-덩굴'!N7&amp;" "&amp;'표1-덩굴'!O7&amp;" "&amp;'표1-덩굴'!P7&amp;" "&amp;'표1-덩굴'!N9&amp;" 외 1필지이며 소반의 작업면적은 "&amp;'소1-덩굴'!J19&amp;"ha 이다."</f>
        <v>사업대상지는     외 1필지이며 소반의 작업면적은 0ha 이다.</v>
      </c>
      <c r="E11" s="1291"/>
      <c r="F11" s="1291"/>
      <c r="G11" s="1291"/>
      <c r="H11" s="1291"/>
      <c r="I11" s="1291"/>
      <c r="J11" s="1291"/>
      <c r="K11" s="1291"/>
      <c r="L11" s="1291"/>
      <c r="M11" s="1291"/>
      <c r="N11" s="1291"/>
      <c r="O11" s="1291"/>
      <c r="P11" s="1291"/>
      <c r="Q11" s="1291"/>
      <c r="R11" s="1291"/>
      <c r="S11" s="1291"/>
      <c r="T11" s="1291"/>
      <c r="U11" s="1291"/>
      <c r="V11" s="1291"/>
      <c r="W11" s="1291"/>
      <c r="X11" s="1291"/>
      <c r="Y11" s="1291"/>
      <c r="Z11" s="1291"/>
      <c r="AA11" s="1291"/>
      <c r="AB11" s="1291"/>
      <c r="AC11" s="1291"/>
      <c r="AD11" s="1291"/>
      <c r="AE11" s="1291"/>
      <c r="AF11" s="1291"/>
      <c r="AG11" s="1291"/>
      <c r="AH11" s="1291"/>
      <c r="AI11" s="1291"/>
      <c r="AJ11" s="1291"/>
      <c r="AK11" s="1291"/>
      <c r="AL11" s="1291"/>
      <c r="AM11" s="1291"/>
      <c r="AN11" s="1291"/>
      <c r="AO11" s="1291"/>
      <c r="AP11" s="1291"/>
      <c r="AQ11" s="1291"/>
      <c r="AR11" s="1291"/>
      <c r="AS11" s="1291"/>
      <c r="AT11" s="1291"/>
      <c r="AU11" s="1291"/>
      <c r="AV11" s="1291"/>
      <c r="AW11" s="1291"/>
      <c r="AX11" s="1291"/>
      <c r="AY11" s="1298"/>
      <c r="AZ11" s="1291"/>
      <c r="BA11" s="1291"/>
      <c r="BB11" s="2207"/>
      <c r="BC11" s="2207"/>
      <c r="BD11" s="2207"/>
      <c r="BE11" s="2207"/>
      <c r="BF11" s="1291"/>
      <c r="BG11" s="1291"/>
      <c r="BH11" s="1291"/>
    </row>
    <row r="12" spans="1:79" s="1287" customFormat="1" ht="18" customHeight="1">
      <c r="B12" s="1287" t="s">
        <v>1764</v>
      </c>
      <c r="C12" s="1287" t="s">
        <v>1765</v>
      </c>
      <c r="D12" s="1291"/>
      <c r="E12" s="1291"/>
      <c r="F12" s="1291"/>
      <c r="G12" s="1291"/>
      <c r="H12" s="1291"/>
      <c r="I12" s="1291"/>
      <c r="J12" s="1291"/>
      <c r="K12" s="1291"/>
      <c r="L12" s="1291"/>
      <c r="M12" s="1291"/>
      <c r="N12" s="1291"/>
      <c r="O12" s="1291"/>
      <c r="P12" s="1291"/>
      <c r="Q12" s="1291"/>
      <c r="R12" s="1291"/>
      <c r="S12" s="1291"/>
      <c r="T12" s="1291"/>
      <c r="U12" s="1291"/>
      <c r="V12" s="1291"/>
      <c r="W12" s="1291"/>
      <c r="X12" s="1291"/>
      <c r="Y12" s="1291"/>
      <c r="Z12" s="1291"/>
      <c r="AA12" s="1291"/>
      <c r="AB12" s="1291"/>
      <c r="AC12" s="1291"/>
      <c r="AD12" s="1291"/>
      <c r="AE12" s="1291"/>
      <c r="AF12" s="1291"/>
      <c r="AG12" s="1299"/>
      <c r="AH12" s="1299"/>
      <c r="AI12" s="1299"/>
      <c r="AJ12" s="1291"/>
      <c r="AK12" s="1291"/>
      <c r="AL12" s="1291"/>
      <c r="AM12" s="1291"/>
      <c r="AN12" s="1291"/>
      <c r="AO12" s="1291"/>
      <c r="AP12" s="1291"/>
      <c r="AQ12" s="1291"/>
      <c r="AR12" s="1291"/>
      <c r="AS12" s="1291"/>
      <c r="AT12" s="1291"/>
      <c r="AU12" s="1291"/>
      <c r="AV12" s="1291"/>
      <c r="AW12" s="1291"/>
      <c r="AX12" s="1291"/>
      <c r="AY12" s="1298"/>
    </row>
    <row r="13" spans="1:79" s="1287" customFormat="1" ht="18" customHeight="1">
      <c r="C13" s="1287" t="s">
        <v>540</v>
      </c>
      <c r="D13" s="1291" t="str">
        <f>'표1-덩굴'!O20</f>
        <v>소반 하단 농경지가 존재하여 접근이 용이하다.</v>
      </c>
      <c r="E13" s="1291"/>
      <c r="F13" s="1291"/>
      <c r="G13" s="1291"/>
      <c r="H13" s="1291"/>
      <c r="I13" s="1291"/>
      <c r="J13" s="1291"/>
      <c r="K13" s="1291"/>
      <c r="L13" s="1291"/>
      <c r="M13" s="1291"/>
      <c r="N13" s="1291"/>
      <c r="O13" s="1291"/>
      <c r="P13" s="1291"/>
      <c r="Q13" s="1291"/>
      <c r="R13" s="1291"/>
      <c r="S13" s="1291"/>
      <c r="T13" s="1291"/>
      <c r="U13" s="1291"/>
      <c r="V13" s="1291"/>
      <c r="W13" s="1291"/>
      <c r="X13" s="1291"/>
      <c r="Y13" s="1291"/>
      <c r="Z13" s="1291"/>
      <c r="AA13" s="1291"/>
      <c r="AB13" s="1291"/>
      <c r="AC13" s="1291"/>
      <c r="AD13" s="1291"/>
      <c r="AE13" s="1291"/>
      <c r="AF13" s="1291"/>
      <c r="AG13" s="1299"/>
      <c r="AH13" s="1299"/>
      <c r="AI13" s="1299"/>
      <c r="AJ13" s="1291"/>
      <c r="AK13" s="1291"/>
      <c r="AL13" s="1291"/>
      <c r="AM13" s="1291"/>
      <c r="AN13" s="1291"/>
      <c r="AO13" s="1291"/>
      <c r="AP13" s="1291"/>
      <c r="AQ13" s="1291"/>
      <c r="AR13" s="1291"/>
      <c r="AS13" s="1291"/>
      <c r="AT13" s="1291"/>
      <c r="AU13" s="1291"/>
      <c r="AV13" s="1291"/>
      <c r="AW13" s="1291"/>
      <c r="AX13" s="1291"/>
      <c r="AY13" s="1298"/>
    </row>
    <row r="14" spans="1:79" s="1287" customFormat="1" ht="14.25" customHeight="1">
      <c r="C14" s="1298"/>
      <c r="D14" s="1298"/>
      <c r="E14" s="1298"/>
      <c r="F14" s="1298"/>
      <c r="G14" s="1298"/>
      <c r="H14" s="1298"/>
      <c r="I14" s="1298"/>
      <c r="J14" s="1298"/>
      <c r="K14" s="1298"/>
      <c r="L14" s="1298"/>
      <c r="M14" s="1298"/>
      <c r="N14" s="1298"/>
      <c r="O14" s="1298"/>
      <c r="P14" s="1298"/>
      <c r="Q14" s="1298"/>
      <c r="R14" s="1298"/>
      <c r="S14" s="1298"/>
      <c r="T14" s="1298"/>
      <c r="U14" s="1298"/>
      <c r="V14" s="1298"/>
      <c r="W14" s="1298"/>
      <c r="X14" s="1298"/>
      <c r="Y14" s="1298"/>
      <c r="Z14" s="1298"/>
      <c r="AA14" s="1298"/>
      <c r="AB14" s="1298"/>
      <c r="AC14" s="1298"/>
      <c r="AD14" s="1298"/>
      <c r="AE14" s="1298"/>
      <c r="AF14" s="1298"/>
      <c r="AG14" s="1298"/>
      <c r="AH14" s="1298"/>
      <c r="AI14" s="1298"/>
      <c r="AJ14" s="1298"/>
      <c r="AK14" s="1298"/>
      <c r="AL14" s="1298"/>
      <c r="AM14" s="1298"/>
      <c r="AN14" s="1298"/>
      <c r="AO14" s="1298"/>
      <c r="AP14" s="1298"/>
      <c r="AQ14" s="1298"/>
      <c r="AR14" s="1298"/>
      <c r="AS14" s="1298"/>
      <c r="AT14" s="1298"/>
      <c r="AU14" s="1298"/>
      <c r="AV14" s="1298"/>
      <c r="AW14" s="1298"/>
      <c r="AX14" s="1298"/>
      <c r="AY14" s="1298"/>
      <c r="AZ14" s="1292"/>
      <c r="BA14" s="1292"/>
      <c r="BB14" s="1292"/>
      <c r="BC14" s="1292"/>
      <c r="BD14" s="1292"/>
      <c r="BE14" s="1292"/>
      <c r="BF14" s="1292"/>
      <c r="BG14" s="1292"/>
      <c r="BH14" s="1292"/>
      <c r="BI14" s="1292"/>
      <c r="BJ14" s="1292"/>
      <c r="BK14" s="1292"/>
      <c r="BL14" s="1292"/>
      <c r="BM14" s="1292"/>
      <c r="BN14" s="1292"/>
      <c r="BO14" s="1292"/>
      <c r="BP14" s="1292"/>
      <c r="BQ14" s="1292"/>
      <c r="BR14" s="1292"/>
      <c r="BS14" s="1292"/>
      <c r="BT14" s="1292"/>
      <c r="BU14" s="1292"/>
      <c r="BV14" s="1292"/>
      <c r="BW14" s="1292"/>
      <c r="BX14" s="1292"/>
      <c r="BY14" s="1292"/>
      <c r="BZ14" s="1292"/>
      <c r="CA14" s="1292"/>
    </row>
    <row r="15" spans="1:79" s="1287" customFormat="1" ht="20.100000000000001" customHeight="1">
      <c r="A15" s="2206" t="s">
        <v>1766</v>
      </c>
      <c r="B15" s="2206"/>
      <c r="C15" s="2206"/>
      <c r="D15" s="2206"/>
      <c r="E15" s="2206"/>
      <c r="F15" s="2206"/>
      <c r="G15" s="2206"/>
      <c r="H15" s="2206"/>
      <c r="I15" s="2206"/>
      <c r="J15" s="2206"/>
      <c r="K15" s="2206"/>
      <c r="L15" s="2206"/>
      <c r="M15" s="2206"/>
      <c r="N15" s="2206"/>
      <c r="O15" s="2206"/>
      <c r="P15" s="2206"/>
      <c r="Q15" s="2206"/>
      <c r="R15" s="2206"/>
      <c r="S15" s="2206"/>
      <c r="T15" s="2206"/>
      <c r="U15" s="2206"/>
      <c r="V15" s="2206"/>
      <c r="W15" s="2206"/>
      <c r="X15" s="2206"/>
      <c r="Y15" s="2206"/>
      <c r="Z15" s="2206"/>
      <c r="AA15" s="2206"/>
      <c r="AB15" s="2206"/>
      <c r="AC15" s="2206"/>
      <c r="AD15" s="2206"/>
      <c r="AE15" s="2206"/>
      <c r="AF15" s="2206"/>
      <c r="AG15" s="2206"/>
      <c r="AH15" s="2206"/>
      <c r="AI15" s="2206"/>
      <c r="AJ15" s="2206"/>
      <c r="AK15" s="2206"/>
      <c r="AL15" s="2206"/>
      <c r="AM15" s="2206"/>
      <c r="AN15" s="2206"/>
      <c r="AO15" s="2206"/>
      <c r="AP15" s="2206"/>
      <c r="AQ15" s="2206"/>
      <c r="AR15" s="2206"/>
      <c r="AS15" s="2206"/>
      <c r="AT15" s="2206"/>
      <c r="AU15" s="2206"/>
      <c r="AV15" s="2206"/>
      <c r="AW15" s="2206"/>
      <c r="AX15" s="2206"/>
      <c r="AY15" s="1290"/>
      <c r="AZ15" s="1292"/>
      <c r="BA15" s="1292"/>
      <c r="BB15" s="1292"/>
      <c r="BC15" s="1292"/>
      <c r="BD15" s="1292"/>
      <c r="BE15" s="1292"/>
      <c r="BF15" s="1292"/>
      <c r="BG15" s="1292"/>
      <c r="BH15" s="1292"/>
      <c r="BI15" s="1292"/>
      <c r="BJ15" s="1292"/>
      <c r="BK15" s="1292"/>
      <c r="BL15" s="1292"/>
      <c r="BM15" s="1292"/>
      <c r="BN15" s="1292"/>
      <c r="BO15" s="1292"/>
      <c r="BP15" s="1292"/>
      <c r="BQ15" s="1292"/>
      <c r="BR15" s="1292"/>
      <c r="BS15" s="1292"/>
      <c r="BT15" s="1292"/>
      <c r="BU15" s="1292"/>
      <c r="BV15" s="1292"/>
      <c r="BW15" s="1292"/>
      <c r="BX15" s="1292"/>
      <c r="BY15" s="1292"/>
      <c r="BZ15" s="1292"/>
      <c r="CA15" s="1292"/>
    </row>
    <row r="16" spans="1:79" s="1287" customFormat="1" ht="20.100000000000001" customHeight="1">
      <c r="A16" s="1300"/>
      <c r="B16" s="1301" t="s">
        <v>1760</v>
      </c>
      <c r="C16" s="1301" t="s">
        <v>1767</v>
      </c>
      <c r="D16" s="1302"/>
      <c r="E16" s="1302"/>
      <c r="F16" s="1299"/>
      <c r="G16" s="1299"/>
      <c r="H16" s="1299"/>
      <c r="I16" s="1303"/>
      <c r="J16" s="1303"/>
      <c r="K16" s="1303"/>
      <c r="L16" s="1303"/>
      <c r="M16" s="1303"/>
      <c r="N16" s="1303"/>
      <c r="O16" s="1303"/>
      <c r="P16" s="1304"/>
      <c r="Q16" s="1304"/>
      <c r="R16" s="1304"/>
      <c r="S16" s="1304"/>
      <c r="T16" s="1304"/>
      <c r="U16" s="1305"/>
      <c r="V16" s="1305"/>
      <c r="W16" s="1305"/>
      <c r="X16" s="1305"/>
      <c r="Y16" s="1305"/>
      <c r="Z16" s="1305"/>
      <c r="AA16" s="1305"/>
      <c r="AB16" s="1305"/>
      <c r="AC16" s="1305"/>
      <c r="AD16" s="1305"/>
      <c r="AE16" s="1305"/>
      <c r="AF16" s="1305"/>
      <c r="AG16" s="1306"/>
      <c r="AH16" s="1306"/>
      <c r="AI16" s="1306"/>
      <c r="AJ16" s="1306"/>
      <c r="AK16" s="1307"/>
      <c r="AL16" s="1307"/>
      <c r="AM16" s="1307"/>
      <c r="AN16" s="1307"/>
      <c r="AO16" s="1307"/>
      <c r="AP16" s="1307"/>
      <c r="AQ16" s="1307"/>
      <c r="AR16" s="1307"/>
      <c r="AS16" s="1307"/>
      <c r="AT16" s="1307"/>
      <c r="AU16" s="1299"/>
      <c r="AV16" s="1299"/>
      <c r="AW16" s="1299"/>
      <c r="AX16" s="1299"/>
      <c r="AY16" s="1299"/>
      <c r="AZ16" s="1292"/>
      <c r="BA16" s="1292"/>
      <c r="BB16" s="1292"/>
      <c r="BC16" s="1292"/>
      <c r="BD16" s="1292"/>
      <c r="BE16" s="1292"/>
      <c r="BF16" s="1292"/>
      <c r="BG16" s="1292"/>
      <c r="BH16" s="1292"/>
      <c r="BI16" s="1292"/>
      <c r="BJ16" s="1292"/>
      <c r="BK16" s="1292"/>
      <c r="BL16" s="1292"/>
      <c r="BM16" s="1292"/>
      <c r="BN16" s="1292"/>
      <c r="BO16" s="1292"/>
      <c r="BP16" s="1292"/>
      <c r="BQ16" s="1292"/>
      <c r="BR16" s="1292"/>
      <c r="BS16" s="1292"/>
      <c r="BT16" s="1292"/>
      <c r="BU16" s="1292"/>
      <c r="BV16" s="1292"/>
      <c r="BW16" s="1292"/>
      <c r="BX16" s="1292"/>
      <c r="BY16" s="1292"/>
      <c r="BZ16" s="1292"/>
      <c r="CA16" s="1292"/>
    </row>
    <row r="17" spans="1:79" s="1287" customFormat="1" ht="18" customHeight="1">
      <c r="A17" s="1305"/>
      <c r="B17" s="2208" t="s">
        <v>1768</v>
      </c>
      <c r="C17" s="2208"/>
      <c r="D17" s="2208"/>
      <c r="E17" s="2208"/>
      <c r="F17" s="2208"/>
      <c r="G17" s="2208"/>
      <c r="H17" s="2208"/>
      <c r="I17" s="2208"/>
      <c r="J17" s="2208" t="s">
        <v>1769</v>
      </c>
      <c r="K17" s="2208"/>
      <c r="L17" s="2208"/>
      <c r="M17" s="2208"/>
      <c r="N17" s="2208"/>
      <c r="O17" s="2208"/>
      <c r="P17" s="2208"/>
      <c r="Q17" s="2208"/>
      <c r="R17" s="2208" t="s">
        <v>1770</v>
      </c>
      <c r="S17" s="2208"/>
      <c r="T17" s="2208"/>
      <c r="U17" s="2208"/>
      <c r="V17" s="2208"/>
      <c r="W17" s="2208"/>
      <c r="X17" s="2208"/>
      <c r="Y17" s="2208"/>
      <c r="Z17" s="2209" t="s">
        <v>1771</v>
      </c>
      <c r="AA17" s="2210"/>
      <c r="AB17" s="2210"/>
      <c r="AC17" s="2210"/>
      <c r="AD17" s="2210"/>
      <c r="AE17" s="2210"/>
      <c r="AF17" s="2210"/>
      <c r="AG17" s="2211"/>
      <c r="AH17" s="2209" t="s">
        <v>1772</v>
      </c>
      <c r="AI17" s="2210"/>
      <c r="AJ17" s="2210"/>
      <c r="AK17" s="2210"/>
      <c r="AL17" s="2210"/>
      <c r="AM17" s="2210"/>
      <c r="AN17" s="2210"/>
      <c r="AO17" s="2211"/>
      <c r="AP17" s="2208" t="s">
        <v>1773</v>
      </c>
      <c r="AQ17" s="2208"/>
      <c r="AR17" s="2208"/>
      <c r="AS17" s="2208"/>
      <c r="AT17" s="2208"/>
      <c r="AU17" s="2208"/>
      <c r="AV17" s="2208"/>
      <c r="AW17" s="2208"/>
      <c r="AX17" s="1305"/>
      <c r="AY17" s="1299"/>
      <c r="AZ17" s="1292"/>
      <c r="BA17" s="1292"/>
      <c r="BB17" s="1292"/>
      <c r="BC17" s="1292"/>
      <c r="BD17" s="1292"/>
      <c r="BE17" s="1292"/>
      <c r="BF17" s="1292"/>
      <c r="BG17" s="1292"/>
      <c r="BH17" s="1292"/>
      <c r="BI17" s="1292"/>
      <c r="BJ17" s="1292"/>
      <c r="BK17" s="1292"/>
      <c r="BL17" s="1292"/>
      <c r="BM17" s="1292"/>
      <c r="BN17" s="1292"/>
      <c r="BO17" s="1292"/>
      <c r="BP17" s="1292"/>
      <c r="BQ17" s="1292"/>
      <c r="BR17" s="1292"/>
      <c r="BS17" s="1292"/>
      <c r="BT17" s="1292"/>
      <c r="BU17" s="1292"/>
      <c r="BV17" s="1292"/>
      <c r="BW17" s="1292"/>
      <c r="BX17" s="1292"/>
      <c r="BY17" s="1292"/>
      <c r="BZ17" s="1292"/>
      <c r="CA17" s="1292"/>
    </row>
    <row r="18" spans="1:79" s="1287" customFormat="1" ht="18" customHeight="1">
      <c r="A18" s="1305"/>
      <c r="B18" s="2208"/>
      <c r="C18" s="2208"/>
      <c r="D18" s="2208"/>
      <c r="E18" s="2208"/>
      <c r="F18" s="2208"/>
      <c r="G18" s="2208"/>
      <c r="H18" s="2208"/>
      <c r="I18" s="2208"/>
      <c r="J18" s="2208"/>
      <c r="K18" s="2208"/>
      <c r="L18" s="2208"/>
      <c r="M18" s="2208"/>
      <c r="N18" s="2208"/>
      <c r="O18" s="2208"/>
      <c r="P18" s="2208"/>
      <c r="Q18" s="2208"/>
      <c r="R18" s="2208"/>
      <c r="S18" s="2208"/>
      <c r="T18" s="2208"/>
      <c r="U18" s="2208"/>
      <c r="V18" s="2208"/>
      <c r="W18" s="2208"/>
      <c r="X18" s="2208"/>
      <c r="Y18" s="2208"/>
      <c r="Z18" s="2212"/>
      <c r="AA18" s="2213"/>
      <c r="AB18" s="2213"/>
      <c r="AC18" s="2213"/>
      <c r="AD18" s="2213"/>
      <c r="AE18" s="2213"/>
      <c r="AF18" s="2213"/>
      <c r="AG18" s="2214"/>
      <c r="AH18" s="2212"/>
      <c r="AI18" s="2213"/>
      <c r="AJ18" s="2213"/>
      <c r="AK18" s="2213"/>
      <c r="AL18" s="2213"/>
      <c r="AM18" s="2213"/>
      <c r="AN18" s="2213"/>
      <c r="AO18" s="2214"/>
      <c r="AP18" s="2208"/>
      <c r="AQ18" s="2208"/>
      <c r="AR18" s="2208"/>
      <c r="AS18" s="2208"/>
      <c r="AT18" s="2208"/>
      <c r="AU18" s="2208"/>
      <c r="AV18" s="2208"/>
      <c r="AW18" s="2208"/>
      <c r="AX18" s="1305"/>
      <c r="AY18" s="1299"/>
      <c r="AZ18" s="1292"/>
      <c r="BA18" s="1292"/>
      <c r="BB18" s="1292"/>
      <c r="BC18" s="1292"/>
      <c r="BD18" s="1292"/>
      <c r="BE18" s="1292"/>
      <c r="BF18" s="1292"/>
      <c r="BG18" s="1292"/>
      <c r="BH18" s="1292"/>
      <c r="BI18" s="1292"/>
      <c r="BJ18" s="1292"/>
      <c r="BK18" s="1292"/>
      <c r="BL18" s="1292"/>
      <c r="BM18" s="1292"/>
      <c r="BN18" s="1292"/>
      <c r="BO18" s="1292"/>
      <c r="BP18" s="1292"/>
      <c r="BQ18" s="1292"/>
      <c r="BR18" s="1292"/>
      <c r="BS18" s="1292"/>
      <c r="BT18" s="1292"/>
      <c r="BU18" s="1292"/>
      <c r="BV18" s="1292"/>
      <c r="BW18" s="1292"/>
      <c r="BX18" s="1292"/>
      <c r="BY18" s="1292"/>
      <c r="BZ18" s="1292"/>
      <c r="CA18" s="1292"/>
    </row>
    <row r="19" spans="1:79" s="1287" customFormat="1" ht="18" customHeight="1">
      <c r="A19" s="1308"/>
      <c r="B19" s="2216">
        <f>K3</f>
        <v>0</v>
      </c>
      <c r="C19" s="2217"/>
      <c r="D19" s="2220" t="s">
        <v>1774</v>
      </c>
      <c r="E19" s="2220"/>
      <c r="F19" s="2217">
        <f>Y3</f>
        <v>0</v>
      </c>
      <c r="G19" s="2217"/>
      <c r="H19" s="2220" t="s">
        <v>1775</v>
      </c>
      <c r="I19" s="2220"/>
      <c r="J19" s="2221">
        <f>'표1-덩굴'!I4</f>
        <v>0</v>
      </c>
      <c r="K19" s="2221"/>
      <c r="L19" s="2221"/>
      <c r="M19" s="2221"/>
      <c r="N19" s="2221"/>
      <c r="O19" s="2221"/>
      <c r="P19" s="2221"/>
      <c r="Q19" s="2221"/>
      <c r="R19" s="2223" t="str">
        <f>'표1-덩굴'!C6</f>
        <v xml:space="preserve">         </v>
      </c>
      <c r="S19" s="2223"/>
      <c r="T19" s="2223"/>
      <c r="U19" s="2223"/>
      <c r="V19" s="2223"/>
      <c r="W19" s="2223"/>
      <c r="X19" s="2223"/>
      <c r="Y19" s="2223"/>
      <c r="Z19" s="2225">
        <f>'표1-덩굴'!E6</f>
        <v>0</v>
      </c>
      <c r="AA19" s="2225"/>
      <c r="AB19" s="2225"/>
      <c r="AC19" s="2225"/>
      <c r="AD19" s="2225"/>
      <c r="AE19" s="2225"/>
      <c r="AF19" s="2225"/>
      <c r="AG19" s="2225"/>
      <c r="AH19" s="2225">
        <f>AN3</f>
        <v>0</v>
      </c>
      <c r="AI19" s="2225"/>
      <c r="AJ19" s="2225"/>
      <c r="AK19" s="2225"/>
      <c r="AL19" s="2225"/>
      <c r="AM19" s="2225"/>
      <c r="AN19" s="2225"/>
      <c r="AO19" s="2225"/>
      <c r="AP19" s="2223"/>
      <c r="AQ19" s="2223"/>
      <c r="AR19" s="2223"/>
      <c r="AS19" s="2223"/>
      <c r="AT19" s="2223"/>
      <c r="AU19" s="2223"/>
      <c r="AV19" s="2223"/>
      <c r="AW19" s="2223"/>
      <c r="AX19" s="1305"/>
      <c r="AY19" s="1299"/>
      <c r="AZ19" s="1292"/>
      <c r="BA19" s="1292"/>
      <c r="BB19" s="1292"/>
      <c r="BC19" s="1292"/>
      <c r="BD19" s="1292"/>
      <c r="BE19" s="1292"/>
      <c r="BF19" s="1292"/>
      <c r="BG19" s="1292"/>
      <c r="BH19" s="1292"/>
      <c r="BI19" s="1292"/>
      <c r="BJ19" s="1292"/>
      <c r="BK19" s="1292"/>
      <c r="BL19" s="1292"/>
      <c r="BM19" s="1292"/>
      <c r="BN19" s="1292"/>
      <c r="BO19" s="1292"/>
      <c r="BP19" s="1292"/>
      <c r="BQ19" s="1292"/>
      <c r="BR19" s="1292"/>
      <c r="BS19" s="1292"/>
      <c r="BT19" s="1292"/>
      <c r="BU19" s="1292"/>
      <c r="BV19" s="1292"/>
      <c r="BW19" s="1292"/>
      <c r="BX19" s="1292"/>
      <c r="BY19" s="1292"/>
      <c r="BZ19" s="1292"/>
      <c r="CA19" s="1292"/>
    </row>
    <row r="20" spans="1:79" s="1287" customFormat="1" ht="18" customHeight="1">
      <c r="A20" s="1308"/>
      <c r="B20" s="2218"/>
      <c r="C20" s="2219"/>
      <c r="D20" s="2213"/>
      <c r="E20" s="2213"/>
      <c r="F20" s="2219"/>
      <c r="G20" s="2219"/>
      <c r="H20" s="2213"/>
      <c r="I20" s="2213"/>
      <c r="J20" s="2222"/>
      <c r="K20" s="2222"/>
      <c r="L20" s="2222"/>
      <c r="M20" s="2222"/>
      <c r="N20" s="2222"/>
      <c r="O20" s="2222"/>
      <c r="P20" s="2222"/>
      <c r="Q20" s="2222"/>
      <c r="R20" s="2224"/>
      <c r="S20" s="2224"/>
      <c r="T20" s="2224"/>
      <c r="U20" s="2224"/>
      <c r="V20" s="2224"/>
      <c r="W20" s="2224"/>
      <c r="X20" s="2224"/>
      <c r="Y20" s="2224"/>
      <c r="Z20" s="2226"/>
      <c r="AA20" s="2226"/>
      <c r="AB20" s="2226"/>
      <c r="AC20" s="2226"/>
      <c r="AD20" s="2226"/>
      <c r="AE20" s="2226"/>
      <c r="AF20" s="2226"/>
      <c r="AG20" s="2226"/>
      <c r="AH20" s="2226"/>
      <c r="AI20" s="2226"/>
      <c r="AJ20" s="2226"/>
      <c r="AK20" s="2226"/>
      <c r="AL20" s="2226"/>
      <c r="AM20" s="2226"/>
      <c r="AN20" s="2226"/>
      <c r="AO20" s="2226"/>
      <c r="AP20" s="2224"/>
      <c r="AQ20" s="2224"/>
      <c r="AR20" s="2224"/>
      <c r="AS20" s="2224"/>
      <c r="AT20" s="2224"/>
      <c r="AU20" s="2224"/>
      <c r="AV20" s="2224"/>
      <c r="AW20" s="2224"/>
      <c r="AX20" s="1305"/>
      <c r="AY20" s="1299"/>
      <c r="AZ20" s="1292"/>
      <c r="BA20" s="1292"/>
      <c r="BB20" s="1292"/>
      <c r="BC20" s="1292"/>
      <c r="BD20" s="1292"/>
      <c r="BE20" s="1292"/>
      <c r="BF20" s="1292"/>
      <c r="BG20" s="1292"/>
      <c r="BH20" s="1292"/>
      <c r="BI20" s="1292"/>
      <c r="BJ20" s="1292"/>
      <c r="BK20" s="1292"/>
      <c r="BL20" s="1292"/>
      <c r="BM20" s="1292"/>
      <c r="BN20" s="1292"/>
      <c r="BO20" s="1292"/>
      <c r="BP20" s="1292"/>
      <c r="BQ20" s="1292"/>
      <c r="BR20" s="1292"/>
      <c r="BS20" s="1292"/>
      <c r="BT20" s="1292"/>
      <c r="BU20" s="1292"/>
      <c r="BV20" s="1292"/>
      <c r="BW20" s="1292"/>
      <c r="BX20" s="1292"/>
      <c r="BY20" s="1292"/>
      <c r="BZ20" s="1292"/>
      <c r="CA20" s="1292"/>
    </row>
    <row r="21" spans="1:79" s="1287" customFormat="1" ht="18" customHeight="1">
      <c r="A21" s="1308"/>
      <c r="B21" s="1308" t="s">
        <v>1762</v>
      </c>
      <c r="C21" s="1308" t="s">
        <v>1776</v>
      </c>
      <c r="D21" s="1308"/>
      <c r="E21" s="1305"/>
      <c r="F21" s="1305"/>
      <c r="G21" s="1305"/>
      <c r="H21" s="1305"/>
      <c r="I21" s="1305"/>
      <c r="J21" s="1305"/>
      <c r="K21" s="1305"/>
      <c r="L21" s="1305"/>
      <c r="M21" s="1305"/>
      <c r="N21" s="1305"/>
      <c r="O21" s="1305"/>
      <c r="P21" s="1309"/>
      <c r="Q21" s="1309"/>
      <c r="R21" s="1309"/>
      <c r="S21" s="1309"/>
      <c r="T21" s="1309"/>
      <c r="U21" s="1305"/>
      <c r="V21" s="1310"/>
      <c r="W21" s="1310"/>
      <c r="X21" s="1310"/>
      <c r="Y21" s="1310"/>
      <c r="Z21" s="1310"/>
      <c r="AA21" s="1310"/>
      <c r="AB21" s="1310"/>
      <c r="AC21" s="1310"/>
      <c r="AD21" s="1310"/>
      <c r="AE21" s="1310"/>
      <c r="AF21" s="1305"/>
      <c r="AG21" s="1311"/>
      <c r="AH21" s="1311"/>
      <c r="AI21" s="1311"/>
      <c r="AJ21" s="1311"/>
      <c r="AK21" s="1312"/>
      <c r="AL21" s="1312"/>
      <c r="AM21" s="1312"/>
      <c r="AN21" s="1312"/>
      <c r="AO21" s="1312"/>
      <c r="AP21" s="1312"/>
      <c r="AQ21" s="1312"/>
      <c r="AR21" s="1312"/>
      <c r="AS21" s="1312"/>
      <c r="AT21" s="1312"/>
      <c r="AU21" s="1305"/>
      <c r="AV21" s="1305"/>
      <c r="AW21" s="1305"/>
      <c r="AX21" s="1305"/>
      <c r="AY21" s="1299"/>
      <c r="AZ21" s="1292"/>
      <c r="BA21" s="1292"/>
      <c r="BB21" s="1292"/>
      <c r="BC21" s="1292"/>
      <c r="BD21" s="1292"/>
      <c r="BE21" s="1292"/>
      <c r="BF21" s="1292"/>
      <c r="BG21" s="1292"/>
      <c r="BH21" s="1292"/>
      <c r="BI21" s="1292"/>
      <c r="BJ21" s="1292"/>
      <c r="BK21" s="1292"/>
      <c r="BL21" s="1292"/>
      <c r="BM21" s="1292"/>
      <c r="BN21" s="1292"/>
      <c r="BO21" s="1292"/>
      <c r="BP21" s="1292"/>
      <c r="BQ21" s="1292"/>
      <c r="BR21" s="1292"/>
      <c r="BS21" s="1292"/>
      <c r="BT21" s="1292"/>
      <c r="BU21" s="1292"/>
      <c r="BV21" s="1292"/>
      <c r="BW21" s="1292"/>
      <c r="BX21" s="1292"/>
      <c r="BY21" s="1292"/>
      <c r="BZ21" s="1292"/>
      <c r="CA21" s="1292"/>
    </row>
    <row r="22" spans="1:79" s="1287" customFormat="1" ht="18" customHeight="1">
      <c r="A22" s="1308"/>
      <c r="B22" s="1308"/>
      <c r="C22" s="1287" t="s">
        <v>540</v>
      </c>
      <c r="D22" s="2215" t="str">
        <f>"소반의 조림수종은 "&amp;R19&amp;"이며 덩굴로 인하여 조림목에 피해가 있어 제거작업을 통하여 조림목이 생육할 수 있는 환경을 조성할 필요가 있는 임지이다."</f>
        <v>소반의 조림수종은          이며 덩굴로 인하여 조림목에 피해가 있어 제거작업을 통하여 조림목이 생육할 수 있는 환경을 조성할 필요가 있는 임지이다.</v>
      </c>
      <c r="E22" s="2215"/>
      <c r="F22" s="2215"/>
      <c r="G22" s="2215"/>
      <c r="H22" s="2215"/>
      <c r="I22" s="2215"/>
      <c r="J22" s="2215"/>
      <c r="K22" s="2215"/>
      <c r="L22" s="2215"/>
      <c r="M22" s="2215"/>
      <c r="N22" s="2215"/>
      <c r="O22" s="2215"/>
      <c r="P22" s="2215"/>
      <c r="Q22" s="2215"/>
      <c r="R22" s="2215"/>
      <c r="S22" s="2215"/>
      <c r="T22" s="2215"/>
      <c r="U22" s="2215"/>
      <c r="V22" s="2215"/>
      <c r="W22" s="2215"/>
      <c r="X22" s="2215"/>
      <c r="Y22" s="2215"/>
      <c r="Z22" s="2215"/>
      <c r="AA22" s="2215"/>
      <c r="AB22" s="2215"/>
      <c r="AC22" s="2215"/>
      <c r="AD22" s="2215"/>
      <c r="AE22" s="2215"/>
      <c r="AF22" s="2215"/>
      <c r="AG22" s="2215"/>
      <c r="AH22" s="2215"/>
      <c r="AI22" s="2215"/>
      <c r="AJ22" s="2215"/>
      <c r="AK22" s="2215"/>
      <c r="AL22" s="2215"/>
      <c r="AM22" s="2215"/>
      <c r="AN22" s="2215"/>
      <c r="AO22" s="2215"/>
      <c r="AP22" s="2215"/>
      <c r="AQ22" s="2215"/>
      <c r="AR22" s="2215"/>
      <c r="AS22" s="2215"/>
      <c r="AT22" s="2215"/>
      <c r="AU22" s="2215"/>
      <c r="AV22" s="2215"/>
      <c r="AW22" s="2215"/>
      <c r="AX22" s="1305"/>
      <c r="AY22" s="1305"/>
      <c r="AZ22" s="1292"/>
      <c r="BA22" s="1292"/>
      <c r="BB22" s="1292"/>
      <c r="BC22" s="1292"/>
      <c r="BD22" s="1292"/>
      <c r="BE22" s="1292"/>
      <c r="BF22" s="1292"/>
      <c r="BG22" s="1292"/>
      <c r="BH22" s="1292"/>
      <c r="BI22" s="1292"/>
      <c r="BJ22" s="1292"/>
      <c r="BK22" s="1292"/>
      <c r="BL22" s="1292"/>
      <c r="BM22" s="1292"/>
      <c r="BN22" s="1292"/>
      <c r="BO22" s="1292"/>
      <c r="BP22" s="1292"/>
      <c r="BQ22" s="1292"/>
      <c r="BR22" s="1292"/>
      <c r="BS22" s="1292"/>
      <c r="BT22" s="1292"/>
      <c r="BU22" s="1292"/>
      <c r="BV22" s="1292"/>
      <c r="BW22" s="1292"/>
      <c r="BX22" s="1292"/>
      <c r="BY22" s="1292"/>
      <c r="BZ22" s="1292"/>
      <c r="CA22" s="1292"/>
    </row>
    <row r="23" spans="1:79" s="1287" customFormat="1" ht="18" customHeight="1">
      <c r="A23" s="1308"/>
      <c r="B23" s="1308"/>
      <c r="C23" s="1287" t="s">
        <v>540</v>
      </c>
      <c r="D23" s="2215" t="str">
        <f>'표1-덩굴'!O22</f>
        <v>소반의 덩굴 분포는 전면적에 고르게 분포하고 있다.</v>
      </c>
      <c r="E23" s="2215"/>
      <c r="F23" s="2215"/>
      <c r="G23" s="2215"/>
      <c r="H23" s="2215"/>
      <c r="I23" s="2215"/>
      <c r="J23" s="2215"/>
      <c r="K23" s="2215"/>
      <c r="L23" s="2215"/>
      <c r="M23" s="2215"/>
      <c r="N23" s="2215"/>
      <c r="O23" s="2215"/>
      <c r="P23" s="2215"/>
      <c r="Q23" s="2215"/>
      <c r="R23" s="2215"/>
      <c r="S23" s="2215"/>
      <c r="T23" s="2215"/>
      <c r="U23" s="2215"/>
      <c r="V23" s="2215"/>
      <c r="W23" s="2215"/>
      <c r="X23" s="2215"/>
      <c r="Y23" s="2215"/>
      <c r="Z23" s="2215"/>
      <c r="AA23" s="2215"/>
      <c r="AB23" s="2215"/>
      <c r="AC23" s="2215"/>
      <c r="AD23" s="2215"/>
      <c r="AE23" s="2215"/>
      <c r="AF23" s="2215"/>
      <c r="AG23" s="2215"/>
      <c r="AH23" s="2215"/>
      <c r="AI23" s="2215"/>
      <c r="AJ23" s="2215"/>
      <c r="AK23" s="2215"/>
      <c r="AL23" s="2215"/>
      <c r="AM23" s="2215"/>
      <c r="AN23" s="2215"/>
      <c r="AO23" s="2215"/>
      <c r="AP23" s="2215"/>
      <c r="AQ23" s="2215"/>
      <c r="AR23" s="2215"/>
      <c r="AS23" s="2215"/>
      <c r="AT23" s="2215"/>
      <c r="AU23" s="2215"/>
      <c r="AV23" s="2215"/>
      <c r="AW23" s="2215"/>
      <c r="AX23" s="1305"/>
      <c r="AY23" s="1305"/>
      <c r="AZ23" s="1298"/>
      <c r="BA23" s="1298"/>
      <c r="BB23" s="1298"/>
      <c r="BC23" s="1298"/>
      <c r="BD23" s="1298"/>
      <c r="BE23" s="1298"/>
      <c r="BF23" s="1298"/>
      <c r="BG23" s="1298"/>
      <c r="BH23" s="1298"/>
      <c r="BI23" s="1298"/>
      <c r="BJ23" s="1298"/>
      <c r="BK23" s="1298"/>
      <c r="BL23" s="1298"/>
      <c r="BM23" s="1298"/>
      <c r="BN23" s="1298"/>
      <c r="BO23" s="1298"/>
      <c r="BP23" s="1298"/>
      <c r="BQ23" s="1298"/>
      <c r="BR23" s="1298"/>
      <c r="BS23" s="1298"/>
      <c r="BT23" s="1298"/>
      <c r="BU23" s="1298"/>
      <c r="BV23" s="1298"/>
      <c r="BW23" s="1298"/>
      <c r="BX23" s="1298"/>
      <c r="BY23" s="1298"/>
      <c r="BZ23" s="1298"/>
      <c r="CA23" s="1298"/>
    </row>
    <row r="24" spans="1:79" s="1287" customFormat="1" ht="18" customHeight="1">
      <c r="A24" s="1308"/>
      <c r="B24" s="1308"/>
      <c r="C24" s="1287" t="s">
        <v>540</v>
      </c>
      <c r="D24" s="2215" t="str">
        <f>'표1-덩굴'!O23</f>
        <v>해당 임소반은 과거 조림이력이 있는 조림실패지로서 덩굴류에 의한 피해가 심각하며, 2022년 불량림정리 후 조림을 실시하였다.</v>
      </c>
      <c r="E24" s="2215"/>
      <c r="F24" s="2215"/>
      <c r="G24" s="2215"/>
      <c r="H24" s="2215"/>
      <c r="I24" s="2215"/>
      <c r="J24" s="2215"/>
      <c r="K24" s="2215"/>
      <c r="L24" s="2215"/>
      <c r="M24" s="2215"/>
      <c r="N24" s="2215"/>
      <c r="O24" s="2215"/>
      <c r="P24" s="2215"/>
      <c r="Q24" s="2215"/>
      <c r="R24" s="2215"/>
      <c r="S24" s="2215"/>
      <c r="T24" s="2215"/>
      <c r="U24" s="2215"/>
      <c r="V24" s="2215"/>
      <c r="W24" s="2215"/>
      <c r="X24" s="2215"/>
      <c r="Y24" s="2215"/>
      <c r="Z24" s="2215"/>
      <c r="AA24" s="2215"/>
      <c r="AB24" s="2215"/>
      <c r="AC24" s="2215"/>
      <c r="AD24" s="2215"/>
      <c r="AE24" s="2215"/>
      <c r="AF24" s="2215"/>
      <c r="AG24" s="2215"/>
      <c r="AH24" s="2215"/>
      <c r="AI24" s="2215"/>
      <c r="AJ24" s="2215"/>
      <c r="AK24" s="2215"/>
      <c r="AL24" s="2215"/>
      <c r="AM24" s="2215"/>
      <c r="AN24" s="2215"/>
      <c r="AO24" s="2215"/>
      <c r="AP24" s="2215"/>
      <c r="AQ24" s="2215"/>
      <c r="AR24" s="2215"/>
      <c r="AS24" s="2215"/>
      <c r="AT24" s="2215"/>
      <c r="AU24" s="2215"/>
      <c r="AV24" s="2215"/>
      <c r="AW24" s="2215"/>
      <c r="AX24" s="1305"/>
      <c r="AY24" s="1299"/>
    </row>
    <row r="25" spans="1:79" s="1287" customFormat="1" ht="18" customHeight="1">
      <c r="A25" s="1308"/>
      <c r="B25" s="1308"/>
      <c r="C25" s="1287" t="s">
        <v>540</v>
      </c>
      <c r="D25" s="2215" t="str">
        <f>'표1-덩굴'!O24</f>
        <v>소반내 조림목의 생육상태, 현장여건 등을 고려하여 작업종은 로 적용한다.</v>
      </c>
      <c r="E25" s="2215"/>
      <c r="F25" s="2215"/>
      <c r="G25" s="2215"/>
      <c r="H25" s="2215"/>
      <c r="I25" s="2215"/>
      <c r="J25" s="2215"/>
      <c r="K25" s="2215"/>
      <c r="L25" s="2215"/>
      <c r="M25" s="2215"/>
      <c r="N25" s="2215"/>
      <c r="O25" s="2215"/>
      <c r="P25" s="2215"/>
      <c r="Q25" s="2215"/>
      <c r="R25" s="2215"/>
      <c r="S25" s="2215"/>
      <c r="T25" s="2215"/>
      <c r="U25" s="2215"/>
      <c r="V25" s="2215"/>
      <c r="W25" s="2215"/>
      <c r="X25" s="2215"/>
      <c r="Y25" s="2215"/>
      <c r="Z25" s="2215"/>
      <c r="AA25" s="2215"/>
      <c r="AB25" s="2215"/>
      <c r="AC25" s="2215"/>
      <c r="AD25" s="2215"/>
      <c r="AE25" s="2215"/>
      <c r="AF25" s="2215"/>
      <c r="AG25" s="2215"/>
      <c r="AH25" s="2215"/>
      <c r="AI25" s="2215"/>
      <c r="AJ25" s="2215"/>
      <c r="AK25" s="2215"/>
      <c r="AL25" s="2215"/>
      <c r="AM25" s="2215"/>
      <c r="AN25" s="2215"/>
      <c r="AO25" s="2215"/>
      <c r="AP25" s="2215"/>
      <c r="AQ25" s="2215"/>
      <c r="AR25" s="2215"/>
      <c r="AS25" s="2215"/>
      <c r="AT25" s="2215"/>
      <c r="AU25" s="2215"/>
      <c r="AV25" s="2215"/>
      <c r="AW25" s="2215"/>
      <c r="AX25" s="1305"/>
      <c r="AY25" s="1299"/>
    </row>
    <row r="26" spans="1:79" s="1287" customFormat="1" ht="13.5" customHeight="1">
      <c r="A26" s="1300"/>
      <c r="B26" s="1300"/>
      <c r="C26" s="1300"/>
      <c r="D26" s="1313"/>
      <c r="E26" s="1313"/>
      <c r="F26" s="1313"/>
      <c r="G26" s="1313"/>
      <c r="H26" s="1313"/>
      <c r="I26" s="1313"/>
      <c r="J26" s="1313"/>
      <c r="K26" s="1313"/>
      <c r="L26" s="1313"/>
      <c r="M26" s="1313"/>
      <c r="N26" s="1313"/>
      <c r="O26" s="1313"/>
      <c r="P26" s="1313"/>
      <c r="Q26" s="1313"/>
      <c r="R26" s="1313"/>
      <c r="S26" s="1313"/>
      <c r="T26" s="1313"/>
      <c r="U26" s="1313"/>
      <c r="V26" s="1313"/>
      <c r="W26" s="1313"/>
      <c r="X26" s="1313"/>
      <c r="Y26" s="1313"/>
      <c r="Z26" s="1313"/>
      <c r="AA26" s="1313"/>
      <c r="AB26" s="1313"/>
      <c r="AC26" s="1313"/>
      <c r="AD26" s="1313"/>
      <c r="AE26" s="1313"/>
      <c r="AF26" s="1313"/>
      <c r="AG26" s="1313"/>
      <c r="AH26" s="1313"/>
      <c r="AI26" s="1313"/>
      <c r="AJ26" s="1313"/>
      <c r="AK26" s="1313"/>
      <c r="AL26" s="1313"/>
      <c r="AM26" s="1313"/>
      <c r="AN26" s="1313"/>
      <c r="AO26" s="1313"/>
      <c r="AP26" s="1313"/>
      <c r="AQ26" s="1313"/>
      <c r="AR26" s="1313"/>
      <c r="AS26" s="1313"/>
      <c r="AT26" s="1313"/>
      <c r="AU26" s="1313"/>
      <c r="AV26" s="1313"/>
      <c r="AW26" s="1313"/>
      <c r="AX26" s="1299"/>
      <c r="AY26" s="1299"/>
    </row>
    <row r="27" spans="1:79" s="1287" customFormat="1" ht="19.5" customHeight="1">
      <c r="A27" s="2206" t="s">
        <v>1777</v>
      </c>
      <c r="B27" s="2206"/>
      <c r="C27" s="2206"/>
      <c r="D27" s="2206"/>
      <c r="E27" s="2206"/>
      <c r="F27" s="2206"/>
      <c r="G27" s="2206"/>
      <c r="H27" s="2206"/>
      <c r="I27" s="2206"/>
      <c r="J27" s="2206"/>
      <c r="K27" s="2206"/>
      <c r="L27" s="2206"/>
      <c r="M27" s="2206"/>
      <c r="N27" s="2206"/>
      <c r="O27" s="2206"/>
      <c r="P27" s="2206"/>
      <c r="Q27" s="2206"/>
      <c r="R27" s="2206"/>
      <c r="S27" s="2206"/>
      <c r="T27" s="2206"/>
      <c r="U27" s="2206"/>
      <c r="V27" s="2206"/>
      <c r="W27" s="2206"/>
      <c r="X27" s="2206"/>
      <c r="Y27" s="2206"/>
      <c r="Z27" s="2206"/>
      <c r="AA27" s="2206"/>
      <c r="AB27" s="2206"/>
      <c r="AC27" s="2206"/>
      <c r="AD27" s="2206"/>
      <c r="AE27" s="2206"/>
      <c r="AF27" s="2206"/>
      <c r="AG27" s="2206"/>
      <c r="AH27" s="2206"/>
      <c r="AI27" s="2206"/>
      <c r="AJ27" s="2206"/>
      <c r="AK27" s="2206"/>
      <c r="AL27" s="2206"/>
      <c r="AM27" s="2206"/>
      <c r="AN27" s="2206"/>
      <c r="AO27" s="2206"/>
      <c r="AP27" s="2206"/>
      <c r="AQ27" s="2206"/>
      <c r="AR27" s="2206"/>
      <c r="AS27" s="2206"/>
      <c r="AT27" s="2206"/>
      <c r="AU27" s="2206"/>
      <c r="AV27" s="2206"/>
      <c r="AW27" s="2206"/>
      <c r="AX27" s="2206"/>
      <c r="AY27" s="1290"/>
    </row>
    <row r="28" spans="1:79" s="1287" customFormat="1" ht="18" customHeight="1">
      <c r="B28" s="1287" t="s">
        <v>1760</v>
      </c>
      <c r="C28" s="1291" t="s">
        <v>1778</v>
      </c>
      <c r="D28" s="1291"/>
      <c r="E28" s="1291"/>
      <c r="F28" s="1291"/>
      <c r="G28" s="1291"/>
      <c r="H28" s="1291"/>
      <c r="I28" s="1291"/>
      <c r="J28" s="1291"/>
      <c r="K28" s="1291"/>
      <c r="L28" s="1291"/>
      <c r="M28" s="1291"/>
      <c r="N28" s="1291"/>
      <c r="O28" s="1291"/>
      <c r="P28" s="1291"/>
      <c r="Q28" s="1291"/>
      <c r="R28" s="1291"/>
      <c r="S28" s="1291"/>
      <c r="T28" s="1291"/>
      <c r="U28" s="1291"/>
      <c r="V28" s="1291"/>
      <c r="W28" s="1291"/>
      <c r="X28" s="1291"/>
      <c r="Y28" s="1291"/>
      <c r="Z28" s="1291"/>
      <c r="AA28" s="1291"/>
      <c r="AB28" s="1291"/>
      <c r="AC28" s="1291"/>
      <c r="AD28" s="1291"/>
      <c r="AE28" s="1291"/>
      <c r="AF28" s="1291"/>
      <c r="AG28" s="1291"/>
      <c r="AH28" s="1291"/>
      <c r="AI28" s="1291"/>
      <c r="AJ28" s="1291"/>
      <c r="AK28" s="1291"/>
      <c r="AL28" s="1291"/>
      <c r="AM28" s="1291"/>
      <c r="AN28" s="1291"/>
      <c r="AO28" s="1291"/>
      <c r="AP28" s="1291"/>
      <c r="AQ28" s="1291"/>
      <c r="AR28" s="1291"/>
      <c r="AS28" s="1291"/>
      <c r="AT28" s="1291"/>
      <c r="AU28" s="1291"/>
      <c r="AV28" s="1291"/>
      <c r="AW28" s="1291"/>
      <c r="AX28" s="1291"/>
      <c r="AY28" s="1291"/>
    </row>
    <row r="29" spans="1:79" s="1287" customFormat="1" ht="18" customHeight="1">
      <c r="B29" s="2209" t="s">
        <v>1772</v>
      </c>
      <c r="C29" s="2210"/>
      <c r="D29" s="2210"/>
      <c r="E29" s="2210"/>
      <c r="F29" s="2210"/>
      <c r="G29" s="2210"/>
      <c r="H29" s="2210"/>
      <c r="I29" s="2211"/>
      <c r="J29" s="2227" t="s">
        <v>1779</v>
      </c>
      <c r="K29" s="2210"/>
      <c r="L29" s="2210"/>
      <c r="M29" s="2210"/>
      <c r="N29" s="2210"/>
      <c r="O29" s="2210"/>
      <c r="P29" s="2210"/>
      <c r="Q29" s="2211"/>
      <c r="R29" s="2208" t="s">
        <v>1780</v>
      </c>
      <c r="S29" s="2208"/>
      <c r="T29" s="2208"/>
      <c r="U29" s="2208"/>
      <c r="V29" s="2208"/>
      <c r="W29" s="2208"/>
      <c r="X29" s="2208"/>
      <c r="Y29" s="2208"/>
      <c r="Z29" s="2208"/>
      <c r="AA29" s="2208"/>
      <c r="AB29" s="2208"/>
      <c r="AC29" s="2208"/>
      <c r="AD29" s="2208"/>
      <c r="AE29" s="2208"/>
      <c r="AF29" s="2208"/>
      <c r="AG29" s="2208"/>
      <c r="AH29" s="2208"/>
      <c r="AI29" s="2208"/>
      <c r="AJ29" s="2208"/>
      <c r="AK29" s="2208"/>
      <c r="AL29" s="2208"/>
      <c r="AM29" s="2208"/>
      <c r="AN29" s="2208"/>
      <c r="AO29" s="2208"/>
      <c r="AP29" s="2208"/>
      <c r="AQ29" s="2208"/>
      <c r="AR29" s="2208"/>
      <c r="AS29" s="2208"/>
      <c r="AT29" s="2208"/>
      <c r="AU29" s="2208"/>
      <c r="AV29" s="2209" t="s">
        <v>1781</v>
      </c>
      <c r="AW29" s="2211"/>
    </row>
    <row r="30" spans="1:79" s="1287" customFormat="1" ht="18" customHeight="1">
      <c r="A30" s="1314"/>
      <c r="B30" s="2212"/>
      <c r="C30" s="2213"/>
      <c r="D30" s="2213"/>
      <c r="E30" s="2213"/>
      <c r="F30" s="2213"/>
      <c r="G30" s="2213"/>
      <c r="H30" s="2213"/>
      <c r="I30" s="2214"/>
      <c r="J30" s="2212"/>
      <c r="K30" s="2213"/>
      <c r="L30" s="2213"/>
      <c r="M30" s="2213"/>
      <c r="N30" s="2213"/>
      <c r="O30" s="2213"/>
      <c r="P30" s="2213"/>
      <c r="Q30" s="2214"/>
      <c r="R30" s="2208" t="s">
        <v>1782</v>
      </c>
      <c r="S30" s="2208"/>
      <c r="T30" s="2208"/>
      <c r="U30" s="2208"/>
      <c r="V30" s="2208"/>
      <c r="W30" s="2208" t="s">
        <v>1783</v>
      </c>
      <c r="X30" s="2208"/>
      <c r="Y30" s="2208"/>
      <c r="Z30" s="2208"/>
      <c r="AA30" s="2208"/>
      <c r="AB30" s="2208" t="s">
        <v>1784</v>
      </c>
      <c r="AC30" s="2208"/>
      <c r="AD30" s="2208"/>
      <c r="AE30" s="2208"/>
      <c r="AF30" s="2208"/>
      <c r="AG30" s="2208" t="s">
        <v>1785</v>
      </c>
      <c r="AH30" s="2208"/>
      <c r="AI30" s="2208"/>
      <c r="AJ30" s="2208"/>
      <c r="AK30" s="2208"/>
      <c r="AL30" s="2208" t="s">
        <v>1786</v>
      </c>
      <c r="AM30" s="2208"/>
      <c r="AN30" s="2208"/>
      <c r="AO30" s="2208"/>
      <c r="AP30" s="2208"/>
      <c r="AQ30" s="2208" t="s">
        <v>1787</v>
      </c>
      <c r="AR30" s="2208"/>
      <c r="AS30" s="2208"/>
      <c r="AT30" s="2208"/>
      <c r="AU30" s="2208"/>
      <c r="AV30" s="2212"/>
      <c r="AW30" s="2214"/>
      <c r="AX30" s="1314"/>
      <c r="AY30" s="1290"/>
    </row>
    <row r="31" spans="1:79" s="1287" customFormat="1" ht="18" customHeight="1">
      <c r="A31" s="1305"/>
      <c r="B31" s="2228">
        <f>AH19</f>
        <v>0</v>
      </c>
      <c r="C31" s="2210"/>
      <c r="D31" s="2210"/>
      <c r="E31" s="2210"/>
      <c r="F31" s="2210"/>
      <c r="G31" s="2210"/>
      <c r="H31" s="2210"/>
      <c r="I31" s="2211"/>
      <c r="J31" s="2228" t="e">
        <f>'표1-덩굴'!H11</f>
        <v>#DIV/0!</v>
      </c>
      <c r="K31" s="2210"/>
      <c r="L31" s="2210"/>
      <c r="M31" s="2210"/>
      <c r="N31" s="2210"/>
      <c r="O31" s="2210"/>
      <c r="P31" s="2210"/>
      <c r="Q31" s="2211"/>
      <c r="R31" s="2229" t="str">
        <f>'표1-덩굴'!G6</f>
        <v>완 (15˚ 이하)</v>
      </c>
      <c r="S31" s="2229"/>
      <c r="T31" s="2229"/>
      <c r="U31" s="2229"/>
      <c r="V31" s="2229"/>
      <c r="W31" s="2230">
        <f>'표1-덩굴'!H6</f>
        <v>0</v>
      </c>
      <c r="X31" s="2230"/>
      <c r="Y31" s="2230"/>
      <c r="Z31" s="2230"/>
      <c r="AA31" s="2230"/>
      <c r="AB31" s="2230">
        <f>'표1-덩굴'!I6</f>
        <v>0</v>
      </c>
      <c r="AC31" s="2230"/>
      <c r="AD31" s="2230"/>
      <c r="AE31" s="2230"/>
      <c r="AF31" s="2230"/>
      <c r="AG31" s="2230" t="str">
        <f>'표1-덩굴'!J6</f>
        <v>장애물 없음</v>
      </c>
      <c r="AH31" s="2230"/>
      <c r="AI31" s="2230"/>
      <c r="AJ31" s="2230"/>
      <c r="AK31" s="2230"/>
      <c r="AL31" s="2230" t="str">
        <f>'표1-덩굴'!K6</f>
        <v>보행 용이</v>
      </c>
      <c r="AM31" s="2230"/>
      <c r="AN31" s="2230"/>
      <c r="AO31" s="2230"/>
      <c r="AP31" s="2230"/>
      <c r="AQ31" s="2230">
        <f>'표1-덩굴'!L6</f>
        <v>0</v>
      </c>
      <c r="AR31" s="2230"/>
      <c r="AS31" s="2230"/>
      <c r="AT31" s="2230"/>
      <c r="AU31" s="2230"/>
      <c r="AV31" s="2231"/>
      <c r="AW31" s="2232"/>
      <c r="AX31" s="1305"/>
      <c r="AY31" s="1299"/>
    </row>
    <row r="32" spans="1:79" s="1287" customFormat="1" ht="18" customHeight="1">
      <c r="A32" s="1305"/>
      <c r="B32" s="2212"/>
      <c r="C32" s="2213"/>
      <c r="D32" s="2213"/>
      <c r="E32" s="2213"/>
      <c r="F32" s="2213"/>
      <c r="G32" s="2213"/>
      <c r="H32" s="2213"/>
      <c r="I32" s="2214"/>
      <c r="J32" s="2212"/>
      <c r="K32" s="2213"/>
      <c r="L32" s="2213"/>
      <c r="M32" s="2213"/>
      <c r="N32" s="2213"/>
      <c r="O32" s="2213"/>
      <c r="P32" s="2213"/>
      <c r="Q32" s="2214"/>
      <c r="R32" s="2229"/>
      <c r="S32" s="2229"/>
      <c r="T32" s="2229"/>
      <c r="U32" s="2229"/>
      <c r="V32" s="2229"/>
      <c r="W32" s="2230"/>
      <c r="X32" s="2230"/>
      <c r="Y32" s="2230"/>
      <c r="Z32" s="2230"/>
      <c r="AA32" s="2230"/>
      <c r="AB32" s="2230"/>
      <c r="AC32" s="2230"/>
      <c r="AD32" s="2230"/>
      <c r="AE32" s="2230"/>
      <c r="AF32" s="2230"/>
      <c r="AG32" s="2230"/>
      <c r="AH32" s="2230"/>
      <c r="AI32" s="2230"/>
      <c r="AJ32" s="2230"/>
      <c r="AK32" s="2230"/>
      <c r="AL32" s="2230"/>
      <c r="AM32" s="2230"/>
      <c r="AN32" s="2230"/>
      <c r="AO32" s="2230"/>
      <c r="AP32" s="2230"/>
      <c r="AQ32" s="2230"/>
      <c r="AR32" s="2230"/>
      <c r="AS32" s="2230"/>
      <c r="AT32" s="2230"/>
      <c r="AU32" s="2230"/>
      <c r="AV32" s="2233"/>
      <c r="AW32" s="2234"/>
      <c r="AX32" s="1305"/>
      <c r="AY32" s="1299"/>
    </row>
    <row r="33" spans="2:51" s="1287" customFormat="1" ht="18" hidden="1" customHeight="1">
      <c r="B33" s="1287" t="s">
        <v>1762</v>
      </c>
      <c r="C33" s="1287" t="s">
        <v>1788</v>
      </c>
      <c r="D33" s="1315"/>
      <c r="E33" s="1315"/>
      <c r="F33" s="1315"/>
      <c r="G33" s="1315"/>
      <c r="H33" s="1315"/>
      <c r="I33" s="1315"/>
      <c r="J33" s="1315"/>
      <c r="K33" s="1315"/>
      <c r="L33" s="1315"/>
      <c r="M33" s="1315"/>
      <c r="N33" s="1315"/>
      <c r="O33" s="1315"/>
      <c r="P33" s="1315"/>
      <c r="Q33" s="1315"/>
      <c r="R33" s="1315"/>
      <c r="S33" s="1315"/>
      <c r="T33" s="1315"/>
      <c r="U33" s="1315"/>
      <c r="V33" s="1315"/>
      <c r="W33" s="1315"/>
      <c r="X33" s="1315"/>
      <c r="Y33" s="1315"/>
      <c r="Z33" s="1315"/>
      <c r="AA33" s="1315"/>
      <c r="AB33" s="1315"/>
      <c r="AC33" s="1315"/>
      <c r="AD33" s="1315"/>
      <c r="AE33" s="1315"/>
      <c r="AF33" s="1315"/>
      <c r="AG33" s="1315"/>
      <c r="AH33" s="1315"/>
      <c r="AI33" s="1315"/>
      <c r="AJ33" s="1315"/>
      <c r="AK33" s="1315"/>
      <c r="AL33" s="1315"/>
      <c r="AM33" s="1315"/>
      <c r="AN33" s="1315"/>
      <c r="AO33" s="1315"/>
      <c r="AP33" s="1315"/>
      <c r="AQ33" s="1315"/>
      <c r="AR33" s="1315"/>
      <c r="AS33" s="1315"/>
      <c r="AT33" s="1315"/>
      <c r="AU33" s="1315"/>
      <c r="AV33" s="1315"/>
      <c r="AW33" s="1315"/>
      <c r="AX33" s="1315"/>
      <c r="AY33" s="1316"/>
    </row>
    <row r="34" spans="2:51" s="1287" customFormat="1" ht="18" hidden="1" customHeight="1">
      <c r="C34" s="1287" t="s">
        <v>540</v>
      </c>
      <c r="D34" s="1317" t="str">
        <f>"소반의 덩굴제거는 "&amp; AN3&amp;"이며, 상세 작업방법은 특별시방서에 따른다"</f>
        <v>소반의 덩굴제거는 0이며, 상세 작업방법은 특별시방서에 따른다</v>
      </c>
      <c r="E34" s="1315"/>
      <c r="F34" s="1315"/>
      <c r="G34" s="1315"/>
      <c r="H34" s="1315"/>
      <c r="I34" s="1315"/>
      <c r="J34" s="1315"/>
      <c r="K34" s="1315"/>
      <c r="L34" s="1315"/>
      <c r="M34" s="1315"/>
      <c r="N34" s="1315"/>
      <c r="O34" s="1315"/>
      <c r="P34" s="1315"/>
      <c r="Q34" s="1315"/>
      <c r="R34" s="1315"/>
      <c r="S34" s="1315"/>
      <c r="T34" s="1315"/>
      <c r="U34" s="1315"/>
      <c r="V34" s="1315"/>
      <c r="W34" s="1315"/>
      <c r="X34" s="1315"/>
      <c r="Y34" s="1315"/>
      <c r="Z34" s="1315"/>
      <c r="AA34" s="1315"/>
      <c r="AB34" s="1315"/>
      <c r="AC34" s="1315"/>
      <c r="AD34" s="1315"/>
      <c r="AE34" s="1315"/>
      <c r="AF34" s="1315"/>
      <c r="AG34" s="1315"/>
      <c r="AH34" s="1315"/>
      <c r="AI34" s="1315"/>
      <c r="AJ34" s="1315"/>
      <c r="AK34" s="1315"/>
      <c r="AL34" s="1315"/>
      <c r="AM34" s="1315"/>
      <c r="AN34" s="1315"/>
      <c r="AO34" s="1315"/>
      <c r="AP34" s="1315"/>
      <c r="AQ34" s="1315"/>
      <c r="AR34" s="1315"/>
      <c r="AS34" s="1315"/>
      <c r="AT34" s="1315"/>
      <c r="AU34" s="1315"/>
      <c r="AV34" s="1315"/>
      <c r="AW34" s="1315"/>
      <c r="AX34" s="1315"/>
      <c r="AY34" s="1316"/>
    </row>
    <row r="35" spans="2:51" s="1287" customFormat="1" ht="18" hidden="1" customHeight="1">
      <c r="C35" s="1287" t="s">
        <v>540</v>
      </c>
      <c r="D35" s="1315" t="s">
        <v>1789</v>
      </c>
      <c r="E35" s="1315"/>
      <c r="F35" s="1315"/>
      <c r="G35" s="1315"/>
      <c r="H35" s="1315"/>
      <c r="I35" s="1315"/>
      <c r="J35" s="1315"/>
      <c r="K35" s="1315"/>
      <c r="L35" s="1315"/>
      <c r="M35" s="1315"/>
      <c r="N35" s="1315"/>
      <c r="O35" s="1315"/>
      <c r="P35" s="1315"/>
      <c r="Q35" s="1315"/>
      <c r="R35" s="1315"/>
      <c r="S35" s="1315"/>
      <c r="T35" s="1315"/>
      <c r="U35" s="1315"/>
      <c r="V35" s="1315"/>
      <c r="W35" s="1315"/>
      <c r="X35" s="1315"/>
      <c r="Y35" s="1315"/>
      <c r="Z35" s="1315"/>
      <c r="AA35" s="1315"/>
      <c r="AB35" s="1315"/>
      <c r="AC35" s="1315"/>
      <c r="AD35" s="1315"/>
      <c r="AE35" s="1315"/>
      <c r="AF35" s="1315"/>
      <c r="AG35" s="1315"/>
      <c r="AH35" s="1315"/>
      <c r="AI35" s="1315"/>
      <c r="AJ35" s="1315"/>
      <c r="AK35" s="1315"/>
      <c r="AL35" s="1315"/>
      <c r="AM35" s="1315"/>
      <c r="AN35" s="1315"/>
      <c r="AO35" s="1315"/>
      <c r="AP35" s="1315"/>
      <c r="AQ35" s="1315"/>
      <c r="AR35" s="1315"/>
      <c r="AS35" s="1315"/>
      <c r="AT35" s="1315"/>
      <c r="AU35" s="1315"/>
      <c r="AV35" s="1315"/>
      <c r="AW35" s="1315"/>
      <c r="AX35" s="1315"/>
      <c r="AY35" s="1316"/>
    </row>
    <row r="36" spans="2:51" s="1287" customFormat="1" ht="18" hidden="1" customHeight="1">
      <c r="D36" s="1315" t="s">
        <v>1790</v>
      </c>
      <c r="E36" s="1315"/>
      <c r="F36" s="1315"/>
      <c r="G36" s="1315"/>
      <c r="H36" s="1315"/>
      <c r="I36" s="1315"/>
      <c r="J36" s="1315"/>
      <c r="K36" s="1315"/>
      <c r="L36" s="1315"/>
      <c r="M36" s="1315"/>
      <c r="N36" s="1315"/>
      <c r="O36" s="1315"/>
      <c r="P36" s="1315"/>
      <c r="Q36" s="1315"/>
      <c r="R36" s="1315"/>
      <c r="S36" s="1315"/>
      <c r="T36" s="1315"/>
      <c r="U36" s="1315"/>
      <c r="V36" s="1315"/>
      <c r="W36" s="1315"/>
      <c r="X36" s="1315"/>
      <c r="Y36" s="1315"/>
      <c r="Z36" s="1315"/>
      <c r="AA36" s="1315"/>
      <c r="AB36" s="1315"/>
      <c r="AC36" s="1315"/>
      <c r="AD36" s="1315"/>
      <c r="AE36" s="1315"/>
      <c r="AF36" s="1315"/>
      <c r="AG36" s="1315"/>
      <c r="AH36" s="1315"/>
      <c r="AI36" s="1315"/>
      <c r="AJ36" s="1315"/>
      <c r="AK36" s="1315"/>
      <c r="AL36" s="1315"/>
      <c r="AM36" s="1315"/>
      <c r="AN36" s="1315"/>
      <c r="AO36" s="1315"/>
      <c r="AP36" s="1315"/>
      <c r="AQ36" s="1315"/>
      <c r="AR36" s="1315"/>
      <c r="AS36" s="1315"/>
      <c r="AT36" s="1315"/>
      <c r="AU36" s="1315"/>
      <c r="AV36" s="1315"/>
      <c r="AW36" s="1315"/>
      <c r="AX36" s="1315"/>
      <c r="AY36" s="1316"/>
    </row>
    <row r="37" spans="2:51" s="1287" customFormat="1" ht="18" hidden="1" customHeight="1">
      <c r="C37" s="1287" t="s">
        <v>540</v>
      </c>
      <c r="D37" s="1315" t="s">
        <v>1791</v>
      </c>
      <c r="E37" s="1315"/>
      <c r="F37" s="1315"/>
      <c r="G37" s="1315"/>
      <c r="H37" s="1315"/>
      <c r="I37" s="1315"/>
      <c r="J37" s="1315"/>
      <c r="K37" s="1315"/>
      <c r="L37" s="1315"/>
      <c r="M37" s="1315"/>
      <c r="N37" s="1315"/>
      <c r="O37" s="1315"/>
      <c r="P37" s="1315"/>
      <c r="Q37" s="1315"/>
      <c r="R37" s="1315"/>
      <c r="S37" s="1315"/>
      <c r="T37" s="1315"/>
      <c r="U37" s="1315"/>
      <c r="V37" s="1315"/>
      <c r="W37" s="1315"/>
      <c r="X37" s="1315"/>
      <c r="Y37" s="1315"/>
      <c r="Z37" s="1315"/>
      <c r="AA37" s="1315"/>
      <c r="AB37" s="1315"/>
      <c r="AC37" s="1315"/>
      <c r="AD37" s="1315"/>
      <c r="AE37" s="1315"/>
      <c r="AF37" s="1315"/>
      <c r="AG37" s="1315"/>
      <c r="AH37" s="1315"/>
      <c r="AI37" s="1315"/>
      <c r="AJ37" s="1315"/>
      <c r="AK37" s="1315"/>
      <c r="AL37" s="1315"/>
      <c r="AM37" s="1315"/>
      <c r="AN37" s="1315"/>
      <c r="AO37" s="1315"/>
      <c r="AP37" s="1315"/>
      <c r="AQ37" s="1315"/>
      <c r="AR37" s="1315"/>
      <c r="AS37" s="1315"/>
      <c r="AT37" s="1315"/>
      <c r="AU37" s="1315"/>
      <c r="AV37" s="1315"/>
      <c r="AW37" s="1315"/>
      <c r="AX37" s="1315"/>
      <c r="AY37" s="1316"/>
    </row>
    <row r="38" spans="2:51" s="1287" customFormat="1" ht="18" hidden="1" customHeight="1">
      <c r="C38" s="1287" t="s">
        <v>540</v>
      </c>
      <c r="D38" s="1315" t="s">
        <v>1792</v>
      </c>
      <c r="E38" s="1315"/>
      <c r="F38" s="1315"/>
      <c r="G38" s="1315"/>
      <c r="H38" s="1315"/>
      <c r="I38" s="1315"/>
      <c r="J38" s="1315"/>
      <c r="K38" s="1315"/>
      <c r="L38" s="1315"/>
      <c r="M38" s="1315"/>
      <c r="N38" s="1315"/>
      <c r="O38" s="1315"/>
      <c r="P38" s="1315"/>
      <c r="Q38" s="1315"/>
      <c r="R38" s="1315"/>
      <c r="S38" s="1315"/>
      <c r="T38" s="1315"/>
      <c r="U38" s="1315"/>
      <c r="V38" s="1315"/>
      <c r="W38" s="1315"/>
      <c r="X38" s="1315"/>
      <c r="Y38" s="1315"/>
      <c r="Z38" s="1315"/>
      <c r="AA38" s="1315"/>
      <c r="AB38" s="1315"/>
      <c r="AC38" s="1315"/>
      <c r="AD38" s="1315"/>
      <c r="AE38" s="1315"/>
      <c r="AF38" s="1315"/>
      <c r="AG38" s="1315"/>
      <c r="AH38" s="1315"/>
      <c r="AI38" s="1315"/>
      <c r="AJ38" s="1315"/>
      <c r="AK38" s="1315"/>
      <c r="AL38" s="1315"/>
      <c r="AM38" s="1315"/>
      <c r="AN38" s="1315"/>
      <c r="AO38" s="1315"/>
      <c r="AP38" s="1315"/>
      <c r="AQ38" s="1315"/>
      <c r="AR38" s="1315"/>
      <c r="AS38" s="1315"/>
      <c r="AT38" s="1315"/>
      <c r="AU38" s="1315"/>
      <c r="AV38" s="1315"/>
      <c r="AW38" s="1315"/>
      <c r="AX38" s="1315"/>
      <c r="AY38" s="1316"/>
    </row>
    <row r="39" spans="2:51" s="1287" customFormat="1" ht="18" hidden="1" customHeight="1">
      <c r="C39" s="1287" t="s">
        <v>540</v>
      </c>
      <c r="D39" s="1315" t="s">
        <v>1793</v>
      </c>
      <c r="E39" s="1315"/>
      <c r="F39" s="1315"/>
      <c r="G39" s="1315"/>
      <c r="H39" s="1315"/>
      <c r="I39" s="1315"/>
      <c r="J39" s="1315"/>
      <c r="K39" s="1315"/>
      <c r="L39" s="1315"/>
      <c r="M39" s="1315"/>
      <c r="N39" s="1315"/>
      <c r="O39" s="1315"/>
      <c r="P39" s="1315"/>
      <c r="Q39" s="1315"/>
      <c r="R39" s="1315"/>
      <c r="S39" s="1315"/>
      <c r="T39" s="1315"/>
      <c r="U39" s="1315"/>
      <c r="V39" s="1315"/>
      <c r="W39" s="1315"/>
      <c r="X39" s="1315"/>
      <c r="Y39" s="1315"/>
      <c r="Z39" s="1315"/>
      <c r="AA39" s="1315"/>
      <c r="AB39" s="1315"/>
      <c r="AC39" s="1315"/>
      <c r="AD39" s="1315"/>
      <c r="AE39" s="1315"/>
      <c r="AF39" s="1315"/>
      <c r="AG39" s="1315"/>
      <c r="AH39" s="1315"/>
      <c r="AI39" s="1315"/>
      <c r="AJ39" s="1315"/>
      <c r="AK39" s="1315"/>
      <c r="AL39" s="1315"/>
      <c r="AM39" s="1315"/>
      <c r="AN39" s="1315"/>
      <c r="AO39" s="1315"/>
      <c r="AP39" s="1315"/>
      <c r="AQ39" s="1315"/>
      <c r="AR39" s="1315"/>
      <c r="AS39" s="1315"/>
      <c r="AT39" s="1315"/>
      <c r="AU39" s="1315"/>
      <c r="AV39" s="1315"/>
      <c r="AW39" s="1315"/>
      <c r="AX39" s="1315"/>
      <c r="AY39" s="1316"/>
    </row>
    <row r="40" spans="2:51" s="1287" customFormat="1" ht="18" hidden="1" customHeight="1">
      <c r="B40" s="1287" t="s">
        <v>1794</v>
      </c>
      <c r="C40" s="1287" t="s">
        <v>1795</v>
      </c>
      <c r="D40" s="1315"/>
      <c r="E40" s="1315"/>
      <c r="F40" s="1315"/>
      <c r="G40" s="1315"/>
      <c r="H40" s="1315"/>
      <c r="I40" s="1315"/>
      <c r="J40" s="1315"/>
      <c r="K40" s="1315"/>
      <c r="L40" s="1315"/>
      <c r="M40" s="1315"/>
      <c r="N40" s="1315"/>
      <c r="O40" s="1315"/>
      <c r="P40" s="1315"/>
      <c r="Q40" s="1315"/>
      <c r="R40" s="1315"/>
      <c r="S40" s="1315"/>
      <c r="T40" s="1315"/>
      <c r="U40" s="1315"/>
      <c r="V40" s="1315"/>
      <c r="W40" s="1315"/>
      <c r="X40" s="1315"/>
      <c r="Y40" s="1315"/>
      <c r="Z40" s="1315"/>
      <c r="AA40" s="1315"/>
      <c r="AB40" s="1315"/>
      <c r="AC40" s="1315"/>
      <c r="AD40" s="1315"/>
      <c r="AE40" s="1315"/>
      <c r="AF40" s="1315"/>
      <c r="AG40" s="1315"/>
      <c r="AH40" s="1315"/>
      <c r="AI40" s="1315"/>
      <c r="AJ40" s="1315"/>
      <c r="AK40" s="1315"/>
      <c r="AL40" s="1315"/>
      <c r="AM40" s="1315"/>
      <c r="AN40" s="1315"/>
      <c r="AO40" s="1315"/>
      <c r="AP40" s="1315"/>
      <c r="AQ40" s="1315"/>
      <c r="AR40" s="1315"/>
      <c r="AS40" s="1315"/>
      <c r="AT40" s="1315"/>
      <c r="AU40" s="1315"/>
      <c r="AV40" s="1315"/>
      <c r="AW40" s="1315"/>
      <c r="AX40" s="1315"/>
      <c r="AY40" s="1316"/>
    </row>
    <row r="41" spans="2:51" s="1287" customFormat="1" ht="18" hidden="1" customHeight="1">
      <c r="C41" s="1287" t="s">
        <v>540</v>
      </c>
      <c r="D41" s="1315" t="s">
        <v>1796</v>
      </c>
      <c r="E41" s="1315"/>
      <c r="F41" s="1315"/>
      <c r="G41" s="1315"/>
      <c r="H41" s="1315"/>
      <c r="I41" s="1315"/>
      <c r="J41" s="1315"/>
      <c r="K41" s="1315"/>
      <c r="L41" s="1315"/>
      <c r="M41" s="1315"/>
      <c r="N41" s="1315"/>
      <c r="O41" s="1315"/>
      <c r="P41" s="1315"/>
      <c r="Q41" s="1315"/>
      <c r="R41" s="1315"/>
      <c r="S41" s="1315"/>
      <c r="T41" s="1315"/>
      <c r="U41" s="1315"/>
      <c r="V41" s="1315"/>
      <c r="W41" s="1315"/>
      <c r="X41" s="1315"/>
      <c r="Y41" s="1315"/>
      <c r="Z41" s="1315"/>
      <c r="AA41" s="1315"/>
      <c r="AB41" s="1315"/>
      <c r="AC41" s="1315"/>
      <c r="AD41" s="1315"/>
      <c r="AE41" s="1315"/>
      <c r="AF41" s="1315"/>
      <c r="AG41" s="1315"/>
      <c r="AH41" s="1315"/>
      <c r="AI41" s="1315"/>
      <c r="AJ41" s="1315"/>
      <c r="AK41" s="1315"/>
      <c r="AL41" s="1315"/>
      <c r="AM41" s="1315"/>
      <c r="AN41" s="1315"/>
      <c r="AO41" s="1315"/>
      <c r="AP41" s="1315"/>
      <c r="AQ41" s="1315"/>
      <c r="AR41" s="1315"/>
      <c r="AS41" s="1315"/>
      <c r="AT41" s="1315"/>
      <c r="AU41" s="1315"/>
      <c r="AV41" s="1315"/>
      <c r="AW41" s="1315"/>
      <c r="AX41" s="1315"/>
      <c r="AY41" s="1316"/>
    </row>
    <row r="42" spans="2:51" s="1287" customFormat="1" ht="18" hidden="1" customHeight="1">
      <c r="B42" s="1287" t="s">
        <v>1764</v>
      </c>
      <c r="C42" s="1287" t="s">
        <v>1795</v>
      </c>
      <c r="D42" s="1315"/>
      <c r="E42" s="1315"/>
      <c r="F42" s="1315"/>
      <c r="G42" s="1315"/>
      <c r="H42" s="1315"/>
      <c r="I42" s="1315"/>
      <c r="J42" s="1315"/>
      <c r="K42" s="1315"/>
      <c r="L42" s="1315"/>
      <c r="M42" s="1315"/>
      <c r="N42" s="1315"/>
      <c r="O42" s="1315"/>
      <c r="P42" s="1315"/>
      <c r="Q42" s="1315"/>
      <c r="R42" s="1315"/>
      <c r="S42" s="1315"/>
      <c r="T42" s="1315"/>
      <c r="U42" s="1315"/>
      <c r="V42" s="1315"/>
      <c r="W42" s="1315"/>
      <c r="X42" s="1315"/>
      <c r="Y42" s="1315"/>
      <c r="Z42" s="1315"/>
      <c r="AA42" s="1315"/>
      <c r="AB42" s="1315"/>
      <c r="AC42" s="1315"/>
      <c r="AD42" s="1315"/>
      <c r="AE42" s="1315"/>
      <c r="AF42" s="1315"/>
      <c r="AG42" s="1315"/>
      <c r="AH42" s="1315"/>
      <c r="AI42" s="1315"/>
      <c r="AJ42" s="1315"/>
      <c r="AK42" s="1315"/>
      <c r="AL42" s="1315"/>
      <c r="AM42" s="1315"/>
      <c r="AN42" s="1315"/>
      <c r="AO42" s="1315"/>
      <c r="AP42" s="1315"/>
      <c r="AQ42" s="1315"/>
      <c r="AR42" s="1315"/>
      <c r="AS42" s="1315"/>
      <c r="AT42" s="1315"/>
      <c r="AU42" s="1315"/>
      <c r="AV42" s="1315"/>
      <c r="AW42" s="1315"/>
      <c r="AX42" s="1315"/>
      <c r="AY42" s="1316"/>
    </row>
    <row r="43" spans="2:51" s="1287" customFormat="1" ht="18" hidden="1" customHeight="1">
      <c r="C43" s="1287" t="s">
        <v>540</v>
      </c>
      <c r="D43" s="1315" t="s">
        <v>1797</v>
      </c>
      <c r="E43" s="1315"/>
      <c r="F43" s="1315"/>
      <c r="G43" s="1315"/>
      <c r="H43" s="1315"/>
      <c r="I43" s="1315"/>
      <c r="J43" s="1315"/>
      <c r="K43" s="1315"/>
      <c r="L43" s="1315"/>
      <c r="M43" s="1315"/>
      <c r="N43" s="1315"/>
      <c r="O43" s="1315"/>
      <c r="P43" s="1315"/>
      <c r="Q43" s="1315"/>
      <c r="R43" s="1315"/>
      <c r="S43" s="1315"/>
      <c r="T43" s="1315"/>
      <c r="U43" s="1315"/>
      <c r="V43" s="1315"/>
      <c r="W43" s="1315"/>
      <c r="X43" s="1315"/>
      <c r="Y43" s="1315"/>
      <c r="Z43" s="1315"/>
      <c r="AA43" s="1315"/>
      <c r="AB43" s="1315"/>
      <c r="AC43" s="1315"/>
      <c r="AD43" s="1315"/>
      <c r="AE43" s="1315"/>
      <c r="AF43" s="1315"/>
      <c r="AG43" s="1315"/>
      <c r="AH43" s="1315"/>
      <c r="AI43" s="1315"/>
      <c r="AJ43" s="1315"/>
      <c r="AK43" s="1315"/>
      <c r="AL43" s="1315"/>
      <c r="AM43" s="1315"/>
      <c r="AN43" s="1315"/>
      <c r="AO43" s="1315"/>
      <c r="AP43" s="1315"/>
      <c r="AQ43" s="1315"/>
      <c r="AR43" s="1315"/>
      <c r="AS43" s="1315"/>
      <c r="AT43" s="1315"/>
      <c r="AU43" s="1315"/>
      <c r="AV43" s="1315"/>
      <c r="AW43" s="1315"/>
      <c r="AX43" s="1315"/>
      <c r="AY43" s="1316"/>
    </row>
    <row r="44" spans="2:51" s="1287" customFormat="1" ht="18" hidden="1" customHeight="1">
      <c r="C44" s="1287" t="s">
        <v>540</v>
      </c>
      <c r="D44" s="1315" t="s">
        <v>1798</v>
      </c>
      <c r="E44" s="1315"/>
      <c r="F44" s="1315"/>
      <c r="G44" s="1315"/>
      <c r="H44" s="1315"/>
      <c r="I44" s="1315"/>
      <c r="J44" s="1315"/>
      <c r="K44" s="1315"/>
      <c r="L44" s="1315"/>
      <c r="M44" s="1315"/>
      <c r="N44" s="1315"/>
      <c r="O44" s="1315"/>
      <c r="P44" s="1315"/>
      <c r="Q44" s="1315"/>
      <c r="R44" s="1315"/>
      <c r="S44" s="1315"/>
      <c r="T44" s="1315"/>
      <c r="U44" s="1315"/>
      <c r="V44" s="1315"/>
      <c r="W44" s="1315"/>
      <c r="X44" s="1315"/>
      <c r="Y44" s="1315"/>
      <c r="Z44" s="1315"/>
      <c r="AA44" s="1315"/>
      <c r="AB44" s="1315"/>
      <c r="AC44" s="1315"/>
      <c r="AD44" s="1315"/>
      <c r="AE44" s="1315"/>
      <c r="AF44" s="1315"/>
      <c r="AG44" s="1315"/>
      <c r="AH44" s="1315"/>
      <c r="AI44" s="1315"/>
      <c r="AJ44" s="1315"/>
      <c r="AK44" s="1315"/>
      <c r="AL44" s="1315"/>
      <c r="AM44" s="1315"/>
      <c r="AN44" s="1315"/>
      <c r="AO44" s="1315"/>
      <c r="AP44" s="1315"/>
      <c r="AQ44" s="1315"/>
      <c r="AR44" s="1315"/>
      <c r="AS44" s="1315"/>
      <c r="AT44" s="1315"/>
      <c r="AU44" s="1315"/>
      <c r="AV44" s="1315"/>
      <c r="AW44" s="1315"/>
      <c r="AX44" s="1315"/>
      <c r="AY44" s="1316"/>
    </row>
    <row r="45" spans="2:51" s="1287" customFormat="1" ht="18" hidden="1" customHeight="1">
      <c r="C45" s="1287" t="s">
        <v>540</v>
      </c>
      <c r="D45" s="1315" t="s">
        <v>1799</v>
      </c>
      <c r="E45" s="1315"/>
      <c r="F45" s="1315"/>
      <c r="G45" s="1315"/>
      <c r="H45" s="1315"/>
      <c r="I45" s="1315"/>
      <c r="J45" s="1315"/>
      <c r="K45" s="1315"/>
      <c r="L45" s="1315"/>
      <c r="M45" s="1315"/>
      <c r="N45" s="1315"/>
      <c r="O45" s="1315"/>
      <c r="P45" s="1315"/>
      <c r="Q45" s="1315"/>
      <c r="R45" s="1315"/>
      <c r="S45" s="1315"/>
      <c r="T45" s="1315"/>
      <c r="U45" s="1315"/>
      <c r="V45" s="1315"/>
      <c r="W45" s="1315"/>
      <c r="X45" s="1315"/>
      <c r="Y45" s="1315"/>
      <c r="Z45" s="1315"/>
      <c r="AA45" s="1315"/>
      <c r="AB45" s="1315"/>
      <c r="AC45" s="1315"/>
      <c r="AD45" s="1315"/>
      <c r="AE45" s="1315"/>
      <c r="AF45" s="1315"/>
      <c r="AG45" s="1315"/>
      <c r="AH45" s="1315"/>
      <c r="AI45" s="1315"/>
      <c r="AJ45" s="1315"/>
      <c r="AK45" s="1315"/>
      <c r="AL45" s="1315"/>
      <c r="AM45" s="1315"/>
      <c r="AN45" s="1315"/>
      <c r="AO45" s="1315"/>
      <c r="AP45" s="1315"/>
      <c r="AQ45" s="1315"/>
      <c r="AR45" s="1315"/>
      <c r="AS45" s="1315"/>
      <c r="AT45" s="1315"/>
      <c r="AU45" s="1315"/>
      <c r="AV45" s="1315"/>
      <c r="AW45" s="1315"/>
      <c r="AX45" s="1315"/>
      <c r="AY45" s="1316"/>
    </row>
    <row r="46" spans="2:51" s="1287" customFormat="1" ht="18" hidden="1" customHeight="1">
      <c r="C46" s="1287" t="s">
        <v>540</v>
      </c>
      <c r="D46" s="1315" t="s">
        <v>1800</v>
      </c>
      <c r="E46" s="1315"/>
      <c r="F46" s="1315"/>
      <c r="G46" s="1315"/>
      <c r="H46" s="1315"/>
      <c r="I46" s="1315"/>
      <c r="J46" s="1315"/>
      <c r="K46" s="1315"/>
      <c r="L46" s="1315"/>
      <c r="M46" s="1315"/>
      <c r="N46" s="1315"/>
      <c r="O46" s="1315"/>
      <c r="P46" s="1315"/>
      <c r="Q46" s="1315"/>
      <c r="R46" s="1315"/>
      <c r="S46" s="1315"/>
      <c r="T46" s="1315"/>
      <c r="U46" s="1315"/>
      <c r="V46" s="1315"/>
      <c r="W46" s="1315"/>
      <c r="X46" s="1315"/>
      <c r="Y46" s="1315"/>
      <c r="Z46" s="1315"/>
      <c r="AA46" s="1315"/>
      <c r="AB46" s="1315"/>
      <c r="AC46" s="1315"/>
      <c r="AD46" s="1315"/>
      <c r="AE46" s="1315"/>
      <c r="AF46" s="1315"/>
      <c r="AG46" s="1315"/>
      <c r="AH46" s="1315"/>
      <c r="AI46" s="1315"/>
      <c r="AJ46" s="1315"/>
      <c r="AK46" s="1315"/>
      <c r="AL46" s="1315"/>
      <c r="AM46" s="1315"/>
      <c r="AN46" s="1315"/>
      <c r="AO46" s="1315"/>
      <c r="AP46" s="1315"/>
      <c r="AQ46" s="1315"/>
      <c r="AR46" s="1315"/>
      <c r="AS46" s="1315"/>
      <c r="AT46" s="1315"/>
      <c r="AU46" s="1315"/>
      <c r="AV46" s="1315"/>
      <c r="AW46" s="1315"/>
      <c r="AX46" s="1315"/>
      <c r="AY46" s="1316"/>
    </row>
    <row r="47" spans="2:51" s="1287" customFormat="1" ht="18" hidden="1" customHeight="1">
      <c r="C47" s="1287" t="s">
        <v>540</v>
      </c>
      <c r="D47" s="1315" t="s">
        <v>1801</v>
      </c>
      <c r="E47" s="1315"/>
      <c r="F47" s="1315"/>
      <c r="G47" s="1315"/>
      <c r="H47" s="1315"/>
      <c r="I47" s="1315"/>
      <c r="J47" s="1315"/>
      <c r="K47" s="1315"/>
      <c r="L47" s="1315"/>
      <c r="M47" s="1315"/>
      <c r="N47" s="1315"/>
      <c r="O47" s="1315"/>
      <c r="P47" s="1315"/>
      <c r="Q47" s="1315"/>
      <c r="R47" s="1315"/>
      <c r="S47" s="1315"/>
      <c r="T47" s="1315"/>
      <c r="U47" s="1315"/>
      <c r="V47" s="1315"/>
      <c r="W47" s="1315"/>
      <c r="X47" s="1315"/>
      <c r="Y47" s="1315"/>
      <c r="Z47" s="1315"/>
      <c r="AA47" s="1315"/>
      <c r="AB47" s="1315"/>
      <c r="AC47" s="1315"/>
      <c r="AD47" s="1315"/>
      <c r="AE47" s="1315"/>
      <c r="AF47" s="1315"/>
      <c r="AG47" s="1315"/>
      <c r="AH47" s="1315"/>
      <c r="AI47" s="1315"/>
      <c r="AJ47" s="1315"/>
      <c r="AK47" s="1315"/>
      <c r="AL47" s="1315"/>
      <c r="AM47" s="1315"/>
      <c r="AN47" s="1315"/>
      <c r="AO47" s="1315"/>
      <c r="AP47" s="1315"/>
      <c r="AQ47" s="1315"/>
      <c r="AR47" s="1315"/>
      <c r="AS47" s="1315"/>
      <c r="AT47" s="1315"/>
      <c r="AU47" s="1315"/>
      <c r="AV47" s="1315"/>
      <c r="AW47" s="1315"/>
      <c r="AX47" s="1315"/>
      <c r="AY47" s="1316"/>
    </row>
    <row r="48" spans="2:51" s="1287" customFormat="1" ht="18" hidden="1" customHeight="1">
      <c r="C48" s="1287" t="s">
        <v>540</v>
      </c>
      <c r="D48" s="1315" t="s">
        <v>1802</v>
      </c>
      <c r="E48" s="1315"/>
      <c r="F48" s="1315"/>
      <c r="G48" s="1315"/>
      <c r="H48" s="1315"/>
      <c r="I48" s="1315"/>
      <c r="J48" s="1315"/>
      <c r="K48" s="1315"/>
      <c r="L48" s="1315"/>
      <c r="M48" s="1315"/>
      <c r="N48" s="1315"/>
      <c r="O48" s="1315"/>
      <c r="P48" s="1315"/>
      <c r="Q48" s="1315"/>
      <c r="R48" s="1315"/>
      <c r="S48" s="1315"/>
      <c r="T48" s="1315"/>
      <c r="U48" s="1315"/>
      <c r="V48" s="1315"/>
      <c r="W48" s="1315"/>
      <c r="X48" s="1315"/>
      <c r="Y48" s="1315"/>
      <c r="Z48" s="1315"/>
      <c r="AA48" s="1315"/>
      <c r="AB48" s="1315"/>
      <c r="AC48" s="1315"/>
      <c r="AD48" s="1315"/>
      <c r="AE48" s="1315"/>
      <c r="AF48" s="1315"/>
      <c r="AG48" s="1315"/>
      <c r="AH48" s="1315"/>
      <c r="AI48" s="1315"/>
      <c r="AJ48" s="1315"/>
      <c r="AK48" s="1315"/>
      <c r="AL48" s="1315"/>
      <c r="AM48" s="1315"/>
      <c r="AN48" s="1315"/>
      <c r="AO48" s="1315"/>
      <c r="AP48" s="1315"/>
      <c r="AQ48" s="1315"/>
      <c r="AR48" s="1315"/>
      <c r="AS48" s="1315"/>
      <c r="AT48" s="1315"/>
      <c r="AU48" s="1315"/>
      <c r="AV48" s="1315"/>
      <c r="AW48" s="1315"/>
      <c r="AX48" s="1315"/>
      <c r="AY48" s="1316"/>
    </row>
    <row r="49" spans="3:51" s="1287" customFormat="1" ht="18" hidden="1" customHeight="1">
      <c r="C49" s="1287" t="s">
        <v>540</v>
      </c>
      <c r="D49" s="1315" t="s">
        <v>1803</v>
      </c>
      <c r="E49" s="1315"/>
      <c r="F49" s="1315"/>
      <c r="G49" s="1315"/>
      <c r="H49" s="1315"/>
      <c r="I49" s="1315"/>
      <c r="J49" s="1315"/>
      <c r="K49" s="1315"/>
      <c r="L49" s="1315"/>
      <c r="M49" s="1315"/>
      <c r="N49" s="1315"/>
      <c r="O49" s="1315"/>
      <c r="P49" s="1315"/>
      <c r="Q49" s="1315"/>
      <c r="R49" s="1315"/>
      <c r="S49" s="1315"/>
      <c r="T49" s="1315"/>
      <c r="U49" s="1315"/>
      <c r="V49" s="1315"/>
      <c r="W49" s="1315"/>
      <c r="X49" s="1315"/>
      <c r="Y49" s="1315"/>
      <c r="Z49" s="1315"/>
      <c r="AA49" s="1315"/>
      <c r="AB49" s="1315"/>
      <c r="AC49" s="1315"/>
      <c r="AD49" s="1315"/>
      <c r="AE49" s="1315"/>
      <c r="AF49" s="1315"/>
      <c r="AG49" s="1315"/>
      <c r="AH49" s="1315"/>
      <c r="AI49" s="1315"/>
      <c r="AJ49" s="1315"/>
      <c r="AK49" s="1315"/>
      <c r="AL49" s="1315"/>
      <c r="AM49" s="1315"/>
      <c r="AN49" s="1315"/>
      <c r="AO49" s="1315"/>
      <c r="AP49" s="1315"/>
      <c r="AQ49" s="1315"/>
      <c r="AR49" s="1315"/>
      <c r="AS49" s="1315"/>
      <c r="AT49" s="1315"/>
      <c r="AU49" s="1315"/>
      <c r="AV49" s="1315"/>
      <c r="AW49" s="1315"/>
      <c r="AX49" s="1315"/>
      <c r="AY49" s="1316"/>
    </row>
    <row r="50" spans="3:51" s="1320" customFormat="1" ht="18" customHeight="1">
      <c r="C50" s="1318"/>
      <c r="D50" s="1319"/>
      <c r="E50" s="1319"/>
      <c r="F50" s="1319"/>
      <c r="G50" s="1319"/>
      <c r="H50" s="1319"/>
      <c r="I50" s="1319"/>
      <c r="J50" s="1319"/>
      <c r="K50" s="1319"/>
      <c r="L50" s="1319"/>
      <c r="M50" s="1319"/>
      <c r="N50" s="1319"/>
      <c r="O50" s="1319"/>
      <c r="P50" s="1319"/>
      <c r="Q50" s="1319"/>
      <c r="R50" s="1319"/>
      <c r="S50" s="1319"/>
      <c r="T50" s="1319"/>
      <c r="U50" s="1319"/>
      <c r="V50" s="1319"/>
      <c r="W50" s="1319"/>
      <c r="X50" s="1319"/>
      <c r="Y50" s="1319"/>
      <c r="Z50" s="1319"/>
      <c r="AA50" s="1319"/>
      <c r="AB50" s="1319"/>
      <c r="AC50" s="1319"/>
      <c r="AD50" s="1319"/>
      <c r="AE50" s="1319"/>
      <c r="AF50" s="1319"/>
      <c r="AG50" s="1319"/>
      <c r="AH50" s="1319"/>
      <c r="AI50" s="1319"/>
      <c r="AJ50" s="1319"/>
      <c r="AK50" s="1319"/>
      <c r="AL50" s="1319"/>
      <c r="AM50" s="1319"/>
      <c r="AN50" s="1319"/>
      <c r="AO50" s="1319"/>
      <c r="AP50" s="1319"/>
      <c r="AQ50" s="1319"/>
      <c r="AR50" s="1319"/>
      <c r="AS50" s="1319"/>
      <c r="AT50" s="1319"/>
      <c r="AU50" s="1319"/>
      <c r="AV50" s="1319"/>
      <c r="AW50" s="1319"/>
      <c r="AX50" s="1319"/>
      <c r="AY50" s="1319"/>
    </row>
    <row r="51" spans="3:51" s="1320" customFormat="1" ht="9.9499999999999993" customHeight="1"/>
    <row r="52" spans="3:51" s="1287" customFormat="1" ht="18.95" customHeight="1"/>
    <row r="53" spans="3:51" s="1287" customFormat="1" ht="18.95" customHeight="1"/>
    <row r="54" spans="3:51" s="1287" customFormat="1" ht="18.95" customHeight="1"/>
    <row r="55" spans="3:51" s="1287" customFormat="1" ht="18.95" customHeight="1"/>
    <row r="56" spans="3:51" s="1287" customFormat="1" ht="18.95" customHeight="1"/>
    <row r="57" spans="3:51" s="1287" customFormat="1" ht="12"/>
    <row r="58" spans="3:51" s="1287" customFormat="1" ht="12"/>
    <row r="59" spans="3:51" s="1287" customFormat="1" ht="12"/>
    <row r="60" spans="3:51" s="1287" customFormat="1" ht="12"/>
    <row r="61" spans="3:51" s="1287" customFormat="1" ht="12"/>
    <row r="62" spans="3:51" s="1287" customFormat="1" ht="12"/>
    <row r="63" spans="3:51" s="1287" customFormat="1" ht="12"/>
    <row r="64" spans="3:51" s="1287" customFormat="1" ht="12"/>
    <row r="65" spans="1:51" s="1287" customFormat="1" ht="12"/>
    <row r="66" spans="1:51" s="1287" customFormat="1" ht="12"/>
    <row r="67" spans="1:51" s="1287" customFormat="1" ht="12"/>
    <row r="68" spans="1:51" s="1287" customFormat="1" ht="12"/>
    <row r="69" spans="1:51" s="1287" customFormat="1" ht="12"/>
    <row r="70" spans="1:51" s="1287" customFormat="1" ht="12"/>
    <row r="71" spans="1:51" s="1287" customFormat="1">
      <c r="A71" s="1286"/>
      <c r="B71" s="1286"/>
      <c r="C71" s="1286"/>
      <c r="D71" s="1286"/>
      <c r="E71" s="1286"/>
      <c r="F71" s="1286"/>
      <c r="G71" s="1286"/>
      <c r="H71" s="1286"/>
      <c r="I71" s="1286"/>
      <c r="J71" s="1286"/>
      <c r="K71" s="1286"/>
      <c r="L71" s="1286"/>
      <c r="M71" s="1286"/>
      <c r="N71" s="1286"/>
      <c r="O71" s="1286"/>
      <c r="P71" s="1286"/>
      <c r="Q71" s="1286"/>
      <c r="R71" s="1286"/>
      <c r="S71" s="1286"/>
      <c r="T71" s="1286"/>
      <c r="U71" s="1286"/>
      <c r="V71" s="1286"/>
      <c r="W71" s="1286"/>
      <c r="X71" s="1286"/>
      <c r="Y71" s="1286"/>
      <c r="Z71" s="1286"/>
      <c r="AA71" s="1286"/>
      <c r="AB71" s="1286"/>
      <c r="AC71" s="1286"/>
      <c r="AD71" s="1286"/>
      <c r="AE71" s="1286"/>
      <c r="AF71" s="1286"/>
      <c r="AG71" s="1286"/>
      <c r="AH71" s="1286"/>
      <c r="AI71" s="1286"/>
      <c r="AJ71" s="1286"/>
      <c r="AK71" s="1286"/>
      <c r="AL71" s="1286"/>
      <c r="AM71" s="1286"/>
      <c r="AN71" s="1286"/>
      <c r="AO71" s="1286"/>
      <c r="AP71" s="1286"/>
      <c r="AQ71" s="1286"/>
      <c r="AR71" s="1286"/>
      <c r="AS71" s="1286"/>
      <c r="AT71" s="1286"/>
      <c r="AU71" s="1286"/>
      <c r="AV71" s="1286"/>
      <c r="AW71" s="1286"/>
      <c r="AX71" s="1286"/>
      <c r="AY71" s="1286"/>
    </row>
    <row r="586" spans="1:51">
      <c r="A586" s="1287"/>
      <c r="B586" s="1287"/>
      <c r="C586" s="1287"/>
      <c r="D586" s="1287"/>
      <c r="E586" s="1287"/>
      <c r="F586" s="1287"/>
      <c r="G586" s="1287"/>
      <c r="H586" s="1287"/>
      <c r="I586" s="1287"/>
      <c r="J586" s="1287"/>
      <c r="K586" s="1287"/>
      <c r="L586" s="1287"/>
      <c r="M586" s="1287"/>
      <c r="N586" s="1287"/>
      <c r="O586" s="1287"/>
      <c r="P586" s="1287"/>
      <c r="Q586" s="1287"/>
      <c r="R586" s="1287"/>
      <c r="S586" s="1287"/>
      <c r="T586" s="1287"/>
      <c r="U586" s="1287"/>
      <c r="V586" s="1287"/>
      <c r="W586" s="1287"/>
      <c r="X586" s="1287"/>
      <c r="Y586" s="1287"/>
      <c r="Z586" s="1287"/>
      <c r="AA586" s="1287"/>
      <c r="AB586" s="1287"/>
      <c r="AC586" s="1287"/>
      <c r="AD586" s="1287"/>
      <c r="AE586" s="1287"/>
      <c r="AF586" s="1287"/>
      <c r="AG586" s="1287"/>
      <c r="AH586" s="1287"/>
      <c r="AI586" s="1287"/>
      <c r="AJ586" s="1287"/>
      <c r="AK586" s="1287"/>
      <c r="AL586" s="1287"/>
      <c r="AM586" s="1287"/>
      <c r="AN586" s="1287"/>
      <c r="AO586" s="1287"/>
      <c r="AP586" s="1287"/>
      <c r="AQ586" s="1287"/>
      <c r="AR586" s="1287"/>
      <c r="AS586" s="1287"/>
      <c r="AT586" s="1287"/>
      <c r="AU586" s="1287"/>
      <c r="AV586" s="1287"/>
      <c r="AW586" s="1287"/>
      <c r="AX586" s="1287"/>
      <c r="AY586" s="1287"/>
    </row>
    <row r="587" spans="1:51" s="1287" customFormat="1" ht="12"/>
    <row r="588" spans="1:51" s="1287" customFormat="1" ht="12"/>
    <row r="589" spans="1:51" s="1287" customFormat="1" ht="12"/>
    <row r="590" spans="1:51" s="1287" customFormat="1" ht="12"/>
    <row r="591" spans="1:51" s="1287" customFormat="1" ht="12"/>
    <row r="592" spans="1:51" s="1287" customFormat="1" ht="12"/>
    <row r="593" s="1287" customFormat="1" ht="12"/>
    <row r="594" s="1287" customFormat="1" ht="12"/>
    <row r="595" s="1287" customFormat="1" ht="12"/>
    <row r="596" s="1287" customFormat="1" ht="12"/>
    <row r="597" s="1287" customFormat="1" ht="12"/>
    <row r="598" s="1287" customFormat="1" ht="12"/>
    <row r="599" s="1287" customFormat="1" ht="12"/>
    <row r="600" s="1287" customFormat="1" ht="12"/>
    <row r="601" s="1287" customFormat="1" ht="12"/>
    <row r="602" s="1287" customFormat="1" ht="12"/>
    <row r="603" s="1287" customFormat="1" ht="12"/>
    <row r="604" s="1287" customFormat="1" ht="12"/>
    <row r="605" s="1287" customFormat="1" ht="12"/>
    <row r="606" s="1287" customFormat="1" ht="12"/>
    <row r="607" s="1287" customFormat="1" ht="12"/>
    <row r="608" s="1287" customFormat="1" ht="12"/>
    <row r="609" s="1287" customFormat="1" ht="12"/>
    <row r="610" s="1287" customFormat="1" ht="12"/>
    <row r="611" s="1287" customFormat="1" ht="12"/>
    <row r="612" s="1287" customFormat="1" ht="12"/>
    <row r="613" s="1287" customFormat="1" ht="12"/>
    <row r="614" s="1287" customFormat="1" ht="12"/>
    <row r="615" s="1287" customFormat="1" ht="12"/>
    <row r="616" s="1287" customFormat="1" ht="12"/>
    <row r="617" s="1287" customFormat="1" ht="12"/>
    <row r="618" s="1287" customFormat="1" ht="12"/>
    <row r="619" s="1287" customFormat="1" ht="12"/>
    <row r="620" s="1287" customFormat="1" ht="12"/>
    <row r="621" s="1287" customFormat="1" ht="12"/>
    <row r="622" s="1287" customFormat="1" ht="12"/>
    <row r="623" s="1287" customFormat="1" ht="12"/>
    <row r="624" s="1287" customFormat="1" ht="12"/>
    <row r="625" s="1287" customFormat="1" ht="12"/>
    <row r="626" s="1287" customFormat="1" ht="12"/>
    <row r="627" s="1287" customFormat="1" ht="12"/>
    <row r="628" s="1287" customFormat="1" ht="12"/>
    <row r="629" s="1287" customFormat="1" ht="12"/>
    <row r="630" s="1287" customFormat="1" ht="12"/>
    <row r="631" s="1287" customFormat="1" ht="12"/>
    <row r="632" s="1287" customFormat="1" ht="12"/>
    <row r="633" s="1287" customFormat="1" ht="12"/>
    <row r="634" s="1287" customFormat="1" ht="12"/>
    <row r="635" s="1287" customFormat="1" ht="12"/>
    <row r="636" s="1287" customFormat="1" ht="12"/>
    <row r="637" s="1287" customFormat="1" ht="12"/>
    <row r="638" s="1287" customFormat="1" ht="12"/>
    <row r="639" s="1287" customFormat="1" ht="12"/>
    <row r="640" s="1287" customFormat="1" ht="12"/>
    <row r="641" s="1287" customFormat="1" ht="12"/>
    <row r="642" s="1287" customFormat="1" ht="12"/>
    <row r="643" s="1287" customFormat="1" ht="12"/>
    <row r="644" s="1287" customFormat="1" ht="12"/>
    <row r="645" s="1287" customFormat="1" ht="12"/>
    <row r="646" s="1287" customFormat="1" ht="12"/>
    <row r="647" s="1287" customFormat="1" ht="12"/>
    <row r="648" s="1287" customFormat="1" ht="12"/>
    <row r="649" s="1287" customFormat="1" ht="12"/>
    <row r="650" s="1287" customFormat="1" ht="12"/>
    <row r="651" s="1287" customFormat="1" ht="12"/>
    <row r="652" s="1287" customFormat="1" ht="12"/>
    <row r="653" s="1287" customFormat="1" ht="12"/>
    <row r="654" s="1287" customFormat="1" ht="12"/>
    <row r="655" s="1287" customFormat="1" ht="12"/>
    <row r="656" s="1287" customFormat="1" ht="12"/>
    <row r="657" s="1287" customFormat="1" ht="12"/>
    <row r="658" s="1287" customFormat="1" ht="12"/>
    <row r="659" s="1287" customFormat="1" ht="12"/>
    <row r="660" s="1287" customFormat="1" ht="12"/>
    <row r="661" s="1287" customFormat="1" ht="12"/>
    <row r="662" s="1287" customFormat="1" ht="12"/>
    <row r="663" s="1287" customFormat="1" ht="12"/>
    <row r="664" s="1287" customFormat="1" ht="12"/>
    <row r="665" s="1287" customFormat="1" ht="12"/>
    <row r="666" s="1287" customFormat="1" ht="12"/>
    <row r="667" s="1287" customFormat="1" ht="12"/>
    <row r="668" s="1287" customFormat="1" ht="12"/>
    <row r="669" s="1287" customFormat="1" ht="12"/>
    <row r="670" s="1287" customFormat="1" ht="12"/>
    <row r="671" s="1287" customFormat="1" ht="12"/>
    <row r="672" s="1287" customFormat="1" ht="12"/>
    <row r="673" s="1287" customFormat="1" ht="12"/>
    <row r="674" s="1287" customFormat="1" ht="12"/>
    <row r="675" s="1287" customFormat="1" ht="12"/>
    <row r="676" s="1287" customFormat="1" ht="12"/>
    <row r="677" s="1287" customFormat="1" ht="12"/>
    <row r="678" s="1287" customFormat="1" ht="12"/>
    <row r="679" s="1287" customFormat="1" ht="12"/>
    <row r="680" s="1287" customFormat="1" ht="12"/>
    <row r="681" s="1287" customFormat="1" ht="12"/>
    <row r="682" s="1287" customFormat="1" ht="12"/>
    <row r="683" s="1287" customFormat="1" ht="12"/>
    <row r="684" s="1287" customFormat="1" ht="12"/>
    <row r="685" s="1287" customFormat="1" ht="12"/>
    <row r="686" s="1287" customFormat="1" ht="12"/>
    <row r="687" s="1287" customFormat="1" ht="12"/>
    <row r="688" s="1287" customFormat="1" ht="12"/>
    <row r="689" s="1287" customFormat="1" ht="12"/>
    <row r="690" s="1287" customFormat="1" ht="12"/>
    <row r="691" s="1287" customFormat="1" ht="12"/>
    <row r="692" s="1287" customFormat="1" ht="12"/>
    <row r="693" s="1287" customFormat="1" ht="12"/>
    <row r="694" s="1287" customFormat="1" ht="12"/>
    <row r="695" s="1287" customFormat="1" ht="12"/>
    <row r="696" s="1287" customFormat="1" ht="12"/>
    <row r="697" s="1287" customFormat="1" ht="12"/>
    <row r="698" s="1287" customFormat="1" ht="12"/>
    <row r="699" s="1287" customFormat="1" ht="12"/>
    <row r="700" s="1287" customFormat="1" ht="12"/>
    <row r="701" s="1287" customFormat="1" ht="12"/>
    <row r="702" s="1287" customFormat="1" ht="12"/>
    <row r="703" s="1287" customFormat="1" ht="12"/>
    <row r="704" s="1287" customFormat="1" ht="12"/>
    <row r="705" s="1287" customFormat="1" ht="12"/>
    <row r="706" s="1287" customFormat="1" ht="12"/>
    <row r="707" s="1287" customFormat="1" ht="12"/>
    <row r="708" s="1287" customFormat="1" ht="12"/>
    <row r="709" s="1287" customFormat="1" ht="12"/>
    <row r="710" s="1287" customFormat="1" ht="12"/>
    <row r="711" s="1287" customFormat="1" ht="12"/>
    <row r="712" s="1287" customFormat="1" ht="12"/>
    <row r="713" s="1287" customFormat="1" ht="12"/>
    <row r="714" s="1287" customFormat="1" ht="12"/>
    <row r="715" s="1287" customFormat="1" ht="12"/>
    <row r="716" s="1287" customFormat="1" ht="12"/>
    <row r="717" s="1287" customFormat="1" ht="12"/>
    <row r="718" s="1287" customFormat="1" ht="12"/>
    <row r="719" s="1287" customFormat="1" ht="12"/>
    <row r="720" s="1287" customFormat="1" ht="12"/>
    <row r="721" s="1287" customFormat="1" ht="12"/>
    <row r="722" s="1287" customFormat="1" ht="12"/>
    <row r="723" s="1287" customFormat="1" ht="12"/>
    <row r="724" s="1287" customFormat="1" ht="12"/>
    <row r="725" s="1287" customFormat="1" ht="12"/>
    <row r="726" s="1287" customFormat="1" ht="12"/>
    <row r="727" s="1287" customFormat="1" ht="12"/>
    <row r="728" s="1287" customFormat="1" ht="12"/>
    <row r="729" s="1287" customFormat="1" ht="12"/>
    <row r="730" s="1287" customFormat="1" ht="12"/>
    <row r="731" s="1287" customFormat="1" ht="12"/>
    <row r="732" s="1287" customFormat="1" ht="12"/>
    <row r="733" s="1287" customFormat="1" ht="12"/>
    <row r="734" s="1287" customFormat="1" ht="12"/>
    <row r="735" s="1287" customFormat="1" ht="12"/>
    <row r="736" s="1287" customFormat="1" ht="12"/>
    <row r="737" s="1287" customFormat="1" ht="12"/>
    <row r="738" s="1287" customFormat="1" ht="12"/>
    <row r="739" s="1287" customFormat="1" ht="12"/>
    <row r="740" s="1287" customFormat="1" ht="12"/>
    <row r="741" s="1287" customFormat="1" ht="12"/>
    <row r="742" s="1287" customFormat="1" ht="12"/>
    <row r="743" s="1287" customFormat="1" ht="12"/>
    <row r="744" s="1287" customFormat="1" ht="12"/>
    <row r="745" s="1287" customFormat="1" ht="12"/>
    <row r="746" s="1287" customFormat="1" ht="12"/>
    <row r="747" s="1287" customFormat="1" ht="12"/>
    <row r="748" s="1287" customFormat="1" ht="12"/>
    <row r="749" s="1287" customFormat="1" ht="12"/>
    <row r="750" s="1287" customFormat="1" ht="12"/>
    <row r="751" s="1287" customFormat="1" ht="12"/>
    <row r="752" s="1287" customFormat="1" ht="12"/>
    <row r="753" s="1287" customFormat="1" ht="12"/>
    <row r="754" s="1287" customFormat="1" ht="12"/>
    <row r="755" s="1287" customFormat="1" ht="12"/>
    <row r="756" s="1287" customFormat="1" ht="12"/>
    <row r="757" s="1287" customFormat="1" ht="12"/>
    <row r="758" s="1287" customFormat="1" ht="12"/>
    <row r="759" s="1287" customFormat="1" ht="12"/>
    <row r="760" s="1287" customFormat="1" ht="12"/>
    <row r="761" s="1287" customFormat="1" ht="12"/>
    <row r="762" s="1287" customFormat="1" ht="12"/>
    <row r="763" s="1287" customFormat="1" ht="12"/>
    <row r="764" s="1287" customFormat="1" ht="12"/>
    <row r="765" s="1287" customFormat="1" ht="12"/>
    <row r="766" s="1287" customFormat="1" ht="12"/>
    <row r="767" s="1287" customFormat="1" ht="12"/>
    <row r="768" s="1287" customFormat="1" ht="12"/>
    <row r="769" s="1287" customFormat="1" ht="12"/>
    <row r="770" s="1287" customFormat="1" ht="12"/>
    <row r="771" s="1287" customFormat="1" ht="12"/>
    <row r="772" s="1287" customFormat="1" ht="12"/>
    <row r="773" s="1287" customFormat="1" ht="12"/>
    <row r="774" s="1287" customFormat="1" ht="12"/>
    <row r="775" s="1287" customFormat="1" ht="12"/>
    <row r="776" s="1287" customFormat="1" ht="12"/>
    <row r="777" s="1287" customFormat="1" ht="12"/>
    <row r="778" s="1287" customFormat="1" ht="12"/>
    <row r="779" s="1287" customFormat="1" ht="12"/>
    <row r="780" s="1287" customFormat="1" ht="12"/>
    <row r="781" s="1287" customFormat="1" ht="12"/>
    <row r="782" s="1287" customFormat="1" ht="12"/>
    <row r="783" s="1287" customFormat="1" ht="12"/>
    <row r="784" s="1287" customFormat="1" ht="12"/>
    <row r="785" s="1287" customFormat="1" ht="12"/>
    <row r="786" s="1287" customFormat="1" ht="12"/>
    <row r="787" s="1287" customFormat="1" ht="12"/>
    <row r="788" s="1287" customFormat="1" ht="12"/>
    <row r="789" s="1287" customFormat="1" ht="12"/>
    <row r="790" s="1287" customFormat="1" ht="12"/>
    <row r="791" s="1287" customFormat="1" ht="12"/>
    <row r="792" s="1287" customFormat="1" ht="12"/>
    <row r="793" s="1287" customFormat="1" ht="12"/>
    <row r="794" s="1287" customFormat="1" ht="12"/>
    <row r="795" s="1287" customFormat="1" ht="12"/>
    <row r="796" s="1287" customFormat="1" ht="12"/>
    <row r="797" s="1287" customFormat="1" ht="12"/>
    <row r="798" s="1287" customFormat="1" ht="12"/>
    <row r="799" s="1287" customFormat="1" ht="12"/>
    <row r="800" s="1287" customFormat="1" ht="12"/>
    <row r="801" s="1287" customFormat="1" ht="12"/>
    <row r="802" s="1287" customFormat="1" ht="12"/>
    <row r="803" s="1287" customFormat="1" ht="12"/>
    <row r="804" s="1287" customFormat="1" ht="12"/>
    <row r="805" s="1287" customFormat="1" ht="12"/>
    <row r="806" s="1287" customFormat="1" ht="12"/>
    <row r="807" s="1287" customFormat="1" ht="12"/>
    <row r="808" s="1287" customFormat="1" ht="12"/>
    <row r="809" s="1287" customFormat="1" ht="12"/>
    <row r="810" s="1287" customFormat="1" ht="12"/>
    <row r="811" s="1287" customFormat="1" ht="12"/>
    <row r="812" s="1287" customFormat="1" ht="12"/>
    <row r="813" s="1287" customFormat="1" ht="12"/>
    <row r="814" s="1287" customFormat="1" ht="12"/>
    <row r="815" s="1287" customFormat="1" ht="12"/>
    <row r="816" s="1287" customFormat="1" ht="12"/>
    <row r="817" s="1287" customFormat="1" ht="12"/>
    <row r="818" s="1287" customFormat="1" ht="12"/>
    <row r="819" s="1287" customFormat="1" ht="12"/>
    <row r="820" s="1287" customFormat="1" ht="12"/>
    <row r="821" s="1287" customFormat="1" ht="12"/>
    <row r="822" s="1287" customFormat="1" ht="12"/>
    <row r="823" s="1287" customFormat="1" ht="12"/>
    <row r="824" s="1287" customFormat="1" ht="12"/>
    <row r="825" s="1287" customFormat="1" ht="12"/>
    <row r="826" s="1287" customFormat="1" ht="12"/>
    <row r="827" s="1287" customFormat="1" ht="12"/>
    <row r="828" s="1287" customFormat="1" ht="12"/>
    <row r="829" s="1287" customFormat="1" ht="12"/>
    <row r="830" s="1287" customFormat="1" ht="12"/>
    <row r="831" s="1287" customFormat="1" ht="12"/>
    <row r="832" s="1287" customFormat="1" ht="12"/>
    <row r="833" spans="1:51" s="1287" customFormat="1" ht="12"/>
    <row r="834" spans="1:51" s="1287" customFormat="1" ht="12"/>
    <row r="835" spans="1:51" s="1287" customFormat="1">
      <c r="A835" s="1286"/>
      <c r="B835" s="1286"/>
      <c r="C835" s="1286"/>
      <c r="D835" s="1286"/>
      <c r="E835" s="1286"/>
      <c r="F835" s="1286"/>
      <c r="G835" s="1286"/>
      <c r="H835" s="1286"/>
      <c r="I835" s="1286"/>
      <c r="J835" s="1286"/>
      <c r="K835" s="1286"/>
      <c r="L835" s="1286"/>
      <c r="M835" s="1286"/>
      <c r="N835" s="1286"/>
      <c r="O835" s="1286"/>
      <c r="P835" s="1286"/>
      <c r="Q835" s="1286"/>
      <c r="R835" s="1286"/>
      <c r="S835" s="1286"/>
      <c r="T835" s="1286"/>
      <c r="U835" s="1286"/>
      <c r="V835" s="1286"/>
      <c r="W835" s="1286"/>
      <c r="X835" s="1286"/>
      <c r="Y835" s="1286"/>
      <c r="Z835" s="1286"/>
      <c r="AA835" s="1286"/>
      <c r="AB835" s="1286"/>
      <c r="AC835" s="1286"/>
      <c r="AD835" s="1286"/>
      <c r="AE835" s="1286"/>
      <c r="AF835" s="1286"/>
      <c r="AG835" s="1286"/>
      <c r="AH835" s="1286"/>
      <c r="AI835" s="1286"/>
      <c r="AJ835" s="1286"/>
      <c r="AK835" s="1286"/>
      <c r="AL835" s="1286"/>
      <c r="AM835" s="1286"/>
      <c r="AN835" s="1286"/>
      <c r="AO835" s="1286"/>
      <c r="AP835" s="1286"/>
      <c r="AQ835" s="1286"/>
      <c r="AR835" s="1286"/>
      <c r="AS835" s="1286"/>
      <c r="AT835" s="1286"/>
      <c r="AU835" s="1286"/>
      <c r="AV835" s="1286"/>
      <c r="AW835" s="1286"/>
      <c r="AX835" s="1286"/>
      <c r="AY835" s="1286"/>
    </row>
  </sheetData>
  <mergeCells count="49">
    <mergeCell ref="AQ31:AU32"/>
    <mergeCell ref="AV31:AW32"/>
    <mergeCell ref="AG30:AK30"/>
    <mergeCell ref="AL30:AP30"/>
    <mergeCell ref="AQ30:AU30"/>
    <mergeCell ref="AG31:AK32"/>
    <mergeCell ref="AL31:AP32"/>
    <mergeCell ref="B31:I32"/>
    <mergeCell ref="J31:Q32"/>
    <mergeCell ref="R31:V32"/>
    <mergeCell ref="W31:AA32"/>
    <mergeCell ref="AB31:AF32"/>
    <mergeCell ref="D25:AW25"/>
    <mergeCell ref="A27:AX27"/>
    <mergeCell ref="B29:I30"/>
    <mergeCell ref="J29:Q30"/>
    <mergeCell ref="R29:AU29"/>
    <mergeCell ref="AV29:AW30"/>
    <mergeCell ref="R30:V30"/>
    <mergeCell ref="W30:AA30"/>
    <mergeCell ref="AB30:AF30"/>
    <mergeCell ref="D24:AW24"/>
    <mergeCell ref="B19:C20"/>
    <mergeCell ref="D19:E20"/>
    <mergeCell ref="F19:G20"/>
    <mergeCell ref="H19:I20"/>
    <mergeCell ref="J19:Q20"/>
    <mergeCell ref="R19:Y20"/>
    <mergeCell ref="Z19:AG20"/>
    <mergeCell ref="AH19:AO20"/>
    <mergeCell ref="AP19:AW20"/>
    <mergeCell ref="D22:AW22"/>
    <mergeCell ref="D23:AW23"/>
    <mergeCell ref="A5:AX5"/>
    <mergeCell ref="BB11:BE11"/>
    <mergeCell ref="A15:AX15"/>
    <mergeCell ref="B17:I18"/>
    <mergeCell ref="J17:Q18"/>
    <mergeCell ref="R17:Y18"/>
    <mergeCell ref="Z17:AG18"/>
    <mergeCell ref="AH17:AO18"/>
    <mergeCell ref="AP17:AW18"/>
    <mergeCell ref="A1:AX1"/>
    <mergeCell ref="E3:J3"/>
    <mergeCell ref="K3:P3"/>
    <mergeCell ref="S3:X3"/>
    <mergeCell ref="Y3:AD3"/>
    <mergeCell ref="AG3:AM3"/>
    <mergeCell ref="AN3:AS3"/>
  </mergeCells>
  <phoneticPr fontId="2" type="noConversion"/>
  <pageMargins left="0.98425196850393704" right="0.39370078740157483" top="0.74803149606299213" bottom="0.39370078740157483" header="0" footer="0"/>
  <pageSetup paperSize="9" scale="85" fitToHeight="3" orientation="landscape" blackAndWhite="1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rgb="FFFFC000"/>
  </sheetPr>
  <dimension ref="B1:Q201"/>
  <sheetViews>
    <sheetView view="pageBreakPreview" zoomScaleNormal="85" zoomScaleSheetLayoutView="100" workbookViewId="0">
      <selection activeCell="H9" sqref="H9"/>
    </sheetView>
  </sheetViews>
  <sheetFormatPr defaultRowHeight="21.75" customHeight="1"/>
  <cols>
    <col min="1" max="1" width="9" style="643"/>
    <col min="2" max="2" width="3.625" style="1762" customWidth="1"/>
    <col min="3" max="3" width="4" style="646" customWidth="1"/>
    <col min="4" max="15" width="9.75" style="643" customWidth="1"/>
    <col min="16" max="16384" width="9" style="643"/>
  </cols>
  <sheetData>
    <row r="1" spans="2:17" ht="42" customHeight="1">
      <c r="B1" s="2235" t="s">
        <v>2188</v>
      </c>
      <c r="C1" s="2236"/>
      <c r="D1" s="2236"/>
      <c r="E1" s="2236"/>
      <c r="F1" s="2236"/>
      <c r="G1" s="2236"/>
      <c r="H1" s="2236"/>
      <c r="I1" s="2236"/>
      <c r="J1" s="2236"/>
      <c r="K1" s="2236"/>
      <c r="L1" s="2236"/>
      <c r="M1" s="2236"/>
      <c r="N1" s="2236"/>
      <c r="O1" s="2236"/>
      <c r="Q1" s="644" t="s">
        <v>1144</v>
      </c>
    </row>
    <row r="2" spans="2:17" ht="21" customHeight="1">
      <c r="B2" s="1764" t="s">
        <v>2189</v>
      </c>
      <c r="C2" s="1759"/>
      <c r="D2" s="1759"/>
      <c r="E2" s="1759"/>
      <c r="F2" s="1759"/>
      <c r="G2" s="1759"/>
      <c r="H2" s="1759"/>
      <c r="I2" s="1759"/>
      <c r="J2" s="1759"/>
      <c r="K2" s="1759"/>
      <c r="L2" s="1759"/>
      <c r="M2" s="1759"/>
      <c r="N2" s="1759"/>
      <c r="O2" s="1759"/>
    </row>
    <row r="3" spans="2:17" ht="21" customHeight="1">
      <c r="B3" s="1762" t="s">
        <v>2193</v>
      </c>
      <c r="C3" s="1759"/>
      <c r="D3" s="1759"/>
      <c r="E3" s="1759"/>
      <c r="F3" s="1759"/>
      <c r="G3" s="1759"/>
      <c r="H3" s="1759"/>
      <c r="I3" s="1759"/>
      <c r="J3" s="1759"/>
      <c r="K3" s="1759"/>
      <c r="L3" s="1759"/>
      <c r="M3" s="1759"/>
      <c r="N3" s="1759"/>
      <c r="O3" s="1759"/>
    </row>
    <row r="4" spans="2:17" ht="21" customHeight="1">
      <c r="B4" s="1762" t="s">
        <v>2192</v>
      </c>
      <c r="C4" s="1759"/>
      <c r="D4" s="1759"/>
      <c r="E4" s="1759"/>
      <c r="F4" s="1759"/>
      <c r="G4" s="1759"/>
      <c r="H4" s="1759"/>
      <c r="I4" s="1759"/>
      <c r="J4" s="1759"/>
      <c r="K4" s="1759"/>
      <c r="L4" s="1759"/>
      <c r="M4" s="1759"/>
      <c r="N4" s="1759"/>
      <c r="O4" s="1759"/>
    </row>
    <row r="5" spans="2:17" ht="21" customHeight="1">
      <c r="B5" s="1762" t="s">
        <v>2194</v>
      </c>
      <c r="C5" s="1759"/>
      <c r="D5" s="1759"/>
      <c r="E5" s="1759"/>
      <c r="F5" s="1759"/>
      <c r="G5" s="1759"/>
      <c r="H5" s="1759"/>
      <c r="I5" s="1759"/>
      <c r="J5" s="1759"/>
      <c r="K5" s="1759"/>
      <c r="L5" s="1759"/>
      <c r="M5" s="1759"/>
      <c r="N5" s="1759"/>
      <c r="O5" s="1759"/>
    </row>
    <row r="6" spans="2:17" ht="21" customHeight="1">
      <c r="B6" s="1762" t="s">
        <v>2195</v>
      </c>
      <c r="C6" s="1759"/>
      <c r="D6" s="1759"/>
      <c r="E6" s="1759"/>
      <c r="F6" s="1759"/>
      <c r="G6" s="1759"/>
      <c r="H6" s="1759"/>
      <c r="I6" s="1759"/>
      <c r="J6" s="1759"/>
      <c r="K6" s="1759"/>
      <c r="L6" s="1759"/>
      <c r="M6" s="1759"/>
      <c r="N6" s="1759"/>
      <c r="O6" s="1759"/>
    </row>
    <row r="7" spans="2:17" ht="21" customHeight="1">
      <c r="B7" s="1764" t="s">
        <v>2196</v>
      </c>
      <c r="C7" s="1759"/>
      <c r="D7" s="1759"/>
      <c r="E7" s="1759"/>
      <c r="F7" s="1759"/>
      <c r="G7" s="1759"/>
      <c r="H7" s="1759"/>
      <c r="I7" s="1759"/>
      <c r="J7" s="1759"/>
      <c r="K7" s="1759"/>
      <c r="L7" s="1759"/>
      <c r="M7" s="1759"/>
      <c r="N7" s="1759"/>
      <c r="O7" s="1759"/>
    </row>
    <row r="8" spans="2:17" ht="21" customHeight="1">
      <c r="B8" s="1762" t="s">
        <v>2197</v>
      </c>
      <c r="C8" s="1760"/>
      <c r="D8" s="1742"/>
      <c r="E8" s="1742"/>
      <c r="F8" s="1742"/>
      <c r="G8" s="1742"/>
      <c r="H8" s="1742"/>
      <c r="I8" s="1742"/>
      <c r="J8" s="1742"/>
      <c r="K8" s="1742"/>
      <c r="L8" s="1742"/>
      <c r="M8" s="1742"/>
      <c r="N8" s="1742"/>
      <c r="O8" s="1742"/>
    </row>
    <row r="9" spans="2:17" ht="21" customHeight="1">
      <c r="B9" s="1762" t="s">
        <v>2198</v>
      </c>
      <c r="C9" s="1760"/>
      <c r="D9" s="1742"/>
      <c r="E9" s="1742"/>
      <c r="F9" s="1742"/>
      <c r="G9" s="1742"/>
      <c r="H9" s="1742"/>
      <c r="I9" s="1742"/>
      <c r="J9" s="1742"/>
      <c r="K9" s="1742"/>
      <c r="L9" s="1742"/>
      <c r="M9" s="1742"/>
      <c r="N9" s="1742"/>
      <c r="O9" s="1742"/>
    </row>
    <row r="10" spans="2:17" ht="21" customHeight="1">
      <c r="B10" s="1762" t="s">
        <v>2199</v>
      </c>
      <c r="C10" s="1760"/>
      <c r="D10" s="1742"/>
      <c r="E10" s="1742"/>
      <c r="F10" s="1742"/>
      <c r="G10" s="1742"/>
      <c r="H10" s="1742"/>
      <c r="I10" s="1742"/>
      <c r="J10" s="1742"/>
      <c r="K10" s="1742"/>
      <c r="L10" s="1742"/>
      <c r="M10" s="1742"/>
      <c r="N10" s="1742"/>
      <c r="O10" s="1742"/>
    </row>
    <row r="11" spans="2:17" ht="21.75" customHeight="1">
      <c r="B11" s="1762" t="s">
        <v>2200</v>
      </c>
      <c r="C11" s="1760"/>
      <c r="D11" s="1759"/>
      <c r="E11" s="1759"/>
      <c r="F11" s="1759"/>
      <c r="G11" s="1759"/>
      <c r="H11" s="1759"/>
      <c r="I11" s="1759"/>
      <c r="J11" s="1759"/>
      <c r="K11" s="1759"/>
      <c r="L11" s="1759"/>
      <c r="M11" s="1759"/>
      <c r="N11" s="1759"/>
      <c r="O11" s="1759"/>
    </row>
    <row r="12" spans="2:17" ht="21.75" customHeight="1">
      <c r="B12" s="1762" t="s">
        <v>2201</v>
      </c>
      <c r="C12" s="1760"/>
      <c r="D12" s="1742"/>
      <c r="E12" s="1742"/>
      <c r="F12" s="1742"/>
      <c r="G12" s="1742"/>
      <c r="H12" s="1742"/>
      <c r="I12" s="1742"/>
      <c r="J12" s="1742"/>
      <c r="K12" s="1742"/>
      <c r="L12" s="1742"/>
      <c r="M12" s="1742"/>
      <c r="N12" s="1742"/>
      <c r="O12" s="1742"/>
    </row>
    <row r="13" spans="2:17" ht="21.75" customHeight="1">
      <c r="B13" s="1762" t="s">
        <v>2202</v>
      </c>
      <c r="C13" s="1760"/>
      <c r="D13" s="1744"/>
      <c r="E13" s="1744"/>
      <c r="F13" s="1744"/>
      <c r="G13" s="1744"/>
      <c r="H13" s="1744"/>
      <c r="I13" s="1744"/>
      <c r="J13" s="1744"/>
      <c r="K13" s="1744"/>
      <c r="L13" s="1744"/>
      <c r="M13" s="1744"/>
      <c r="N13" s="1744"/>
      <c r="O13" s="1744"/>
    </row>
    <row r="14" spans="2:17" ht="21.75" customHeight="1">
      <c r="B14" s="1762" t="s">
        <v>2203</v>
      </c>
      <c r="C14" s="1760"/>
      <c r="D14" s="1759"/>
      <c r="E14" s="1759"/>
      <c r="F14" s="1759"/>
      <c r="G14" s="1759"/>
      <c r="H14" s="1759"/>
      <c r="I14" s="1759"/>
      <c r="J14" s="1759"/>
      <c r="K14" s="1759"/>
      <c r="L14" s="1759"/>
      <c r="M14" s="1759"/>
      <c r="N14" s="1759"/>
      <c r="O14" s="1759"/>
    </row>
    <row r="15" spans="2:17" ht="21.75" customHeight="1">
      <c r="B15" s="1762" t="s">
        <v>2204</v>
      </c>
      <c r="C15" s="1760"/>
      <c r="D15" s="1759"/>
      <c r="E15" s="1759"/>
      <c r="F15" s="1759"/>
      <c r="G15" s="1759"/>
      <c r="H15" s="1759"/>
      <c r="I15" s="1759"/>
      <c r="J15" s="1759"/>
      <c r="K15" s="1759"/>
      <c r="L15" s="1759"/>
      <c r="M15" s="1759"/>
      <c r="N15" s="1759"/>
      <c r="O15" s="1759"/>
    </row>
    <row r="16" spans="2:17" ht="21.75" customHeight="1">
      <c r="B16" s="1762" t="s">
        <v>2205</v>
      </c>
      <c r="C16" s="1760"/>
      <c r="D16" s="1761"/>
      <c r="E16" s="1761"/>
      <c r="F16" s="1761"/>
      <c r="G16" s="1761"/>
      <c r="H16" s="1761"/>
      <c r="I16" s="1761"/>
      <c r="J16" s="1761"/>
      <c r="K16" s="1761"/>
      <c r="L16" s="1761"/>
      <c r="M16" s="1761"/>
      <c r="N16" s="1761"/>
      <c r="O16" s="1761"/>
    </row>
    <row r="17" spans="2:15" ht="21.75" customHeight="1">
      <c r="B17" s="1762" t="s">
        <v>2206</v>
      </c>
      <c r="C17" s="1760"/>
      <c r="D17" s="1761"/>
      <c r="E17" s="1761"/>
      <c r="F17" s="1761"/>
      <c r="G17" s="1761"/>
      <c r="H17" s="1761"/>
      <c r="I17" s="1761"/>
      <c r="J17" s="1761"/>
      <c r="K17" s="1761"/>
      <c r="L17" s="1761"/>
      <c r="M17" s="1761"/>
      <c r="N17" s="1761"/>
      <c r="O17" s="1761"/>
    </row>
    <row r="18" spans="2:15" ht="21.75" customHeight="1">
      <c r="B18" s="1762" t="s">
        <v>2207</v>
      </c>
      <c r="C18" s="1760"/>
      <c r="D18" s="1759"/>
      <c r="E18" s="1759"/>
      <c r="F18" s="1759"/>
      <c r="G18" s="1759"/>
      <c r="H18" s="1759"/>
      <c r="I18" s="1759"/>
      <c r="J18" s="1759"/>
      <c r="K18" s="1759"/>
      <c r="L18" s="1759"/>
      <c r="M18" s="1759"/>
      <c r="N18" s="1759"/>
      <c r="O18" s="1759"/>
    </row>
    <row r="19" spans="2:15" ht="21.75" customHeight="1">
      <c r="B19" s="1762" t="s">
        <v>2208</v>
      </c>
      <c r="C19" s="1760"/>
      <c r="D19" s="1759"/>
      <c r="E19" s="1759"/>
      <c r="F19" s="1759"/>
      <c r="G19" s="1759"/>
      <c r="H19" s="1759"/>
      <c r="I19" s="1759"/>
      <c r="J19" s="1759"/>
      <c r="K19" s="1759"/>
      <c r="L19" s="1759"/>
      <c r="M19" s="1759"/>
      <c r="N19" s="1759"/>
      <c r="O19" s="1759"/>
    </row>
    <row r="20" spans="2:15" ht="21.75" customHeight="1">
      <c r="B20" s="1762" t="s">
        <v>2209</v>
      </c>
      <c r="C20" s="1760"/>
      <c r="D20" s="1759"/>
      <c r="E20" s="1759"/>
      <c r="F20" s="1759"/>
      <c r="G20" s="1759"/>
      <c r="H20" s="1759"/>
      <c r="I20" s="1759"/>
      <c r="J20" s="1759"/>
      <c r="K20" s="1759"/>
      <c r="L20" s="1759"/>
      <c r="M20" s="1759"/>
      <c r="N20" s="1759"/>
      <c r="O20" s="1759"/>
    </row>
    <row r="21" spans="2:15" ht="21.75" customHeight="1">
      <c r="B21" s="1762" t="s">
        <v>2210</v>
      </c>
      <c r="C21" s="1760"/>
      <c r="D21" s="1759"/>
      <c r="E21" s="1759"/>
      <c r="F21" s="1759"/>
      <c r="G21" s="1759"/>
      <c r="H21" s="1759"/>
      <c r="I21" s="1759"/>
      <c r="J21" s="1759"/>
      <c r="K21" s="1759"/>
      <c r="L21" s="1759"/>
      <c r="M21" s="1759"/>
      <c r="N21" s="1759"/>
      <c r="O21" s="1759"/>
    </row>
    <row r="22" spans="2:15" ht="21.75" customHeight="1">
      <c r="B22" s="1762" t="s">
        <v>2211</v>
      </c>
      <c r="C22" s="647"/>
      <c r="D22" s="1759"/>
      <c r="E22" s="1759"/>
      <c r="F22" s="1759"/>
      <c r="G22" s="1759"/>
      <c r="H22" s="1759"/>
      <c r="I22" s="1759"/>
      <c r="J22" s="1759"/>
      <c r="K22" s="1759"/>
      <c r="L22" s="1759"/>
      <c r="M22" s="1759"/>
      <c r="N22" s="1759"/>
      <c r="O22" s="1759"/>
    </row>
    <row r="23" spans="2:15" ht="21.75" customHeight="1">
      <c r="B23" s="1764" t="s">
        <v>2212</v>
      </c>
      <c r="C23" s="1762"/>
      <c r="D23" s="1762"/>
      <c r="E23" s="1762"/>
      <c r="F23" s="1762"/>
      <c r="G23" s="1762"/>
      <c r="H23" s="1762"/>
      <c r="I23" s="1762"/>
      <c r="J23" s="1762"/>
      <c r="K23" s="1762"/>
      <c r="L23" s="1762"/>
      <c r="M23" s="1762"/>
      <c r="N23" s="1762"/>
      <c r="O23" s="1762"/>
    </row>
    <row r="24" spans="2:15" ht="21.75" customHeight="1">
      <c r="B24" s="1762" t="s">
        <v>2213</v>
      </c>
      <c r="C24" s="647"/>
      <c r="D24" s="1759"/>
      <c r="E24" s="1759"/>
      <c r="F24" s="1759"/>
      <c r="G24" s="1759"/>
      <c r="H24" s="1759"/>
      <c r="I24" s="1759"/>
      <c r="J24" s="1759"/>
      <c r="K24" s="1759"/>
      <c r="L24" s="1759"/>
      <c r="M24" s="1759"/>
      <c r="N24" s="1759"/>
      <c r="O24" s="1759"/>
    </row>
    <row r="25" spans="2:15" ht="21.75" customHeight="1">
      <c r="B25" s="1762" t="s">
        <v>2214</v>
      </c>
      <c r="C25" s="647"/>
      <c r="D25" s="1759"/>
      <c r="E25" s="1759"/>
      <c r="F25" s="1759"/>
      <c r="G25" s="1759"/>
      <c r="H25" s="1759"/>
      <c r="I25" s="1759"/>
      <c r="J25" s="1759"/>
      <c r="K25" s="1759"/>
      <c r="L25" s="1759"/>
      <c r="M25" s="1759"/>
      <c r="N25" s="1759"/>
      <c r="O25" s="1759"/>
    </row>
    <row r="26" spans="2:15" ht="21.75" customHeight="1">
      <c r="B26" s="1762" t="s">
        <v>2215</v>
      </c>
      <c r="C26" s="647"/>
      <c r="D26" s="1759"/>
      <c r="E26" s="1759"/>
      <c r="F26" s="1759"/>
      <c r="G26" s="1759"/>
      <c r="H26" s="1759"/>
      <c r="I26" s="1759"/>
      <c r="J26" s="1759"/>
      <c r="K26" s="1759"/>
      <c r="L26" s="1759"/>
      <c r="M26" s="1759"/>
      <c r="N26" s="1759"/>
      <c r="O26" s="1759"/>
    </row>
    <row r="27" spans="2:15" ht="21.75" customHeight="1">
      <c r="B27" s="1762" t="s">
        <v>2216</v>
      </c>
      <c r="C27" s="647"/>
      <c r="D27" s="1759"/>
      <c r="E27" s="1759"/>
      <c r="F27" s="1759"/>
      <c r="G27" s="1759"/>
      <c r="H27" s="1759"/>
      <c r="I27" s="1759"/>
      <c r="J27" s="1759"/>
      <c r="K27" s="1759"/>
      <c r="L27" s="1759"/>
      <c r="M27" s="1759"/>
      <c r="N27" s="1759"/>
      <c r="O27" s="1759"/>
    </row>
    <row r="28" spans="2:15" ht="21.75" customHeight="1">
      <c r="B28" s="1762" t="s">
        <v>2217</v>
      </c>
      <c r="C28" s="647"/>
      <c r="D28" s="1759"/>
      <c r="E28" s="1759"/>
      <c r="F28" s="1759"/>
      <c r="G28" s="1759"/>
      <c r="H28" s="1759"/>
      <c r="I28" s="1759"/>
      <c r="J28" s="1759"/>
      <c r="K28" s="1759"/>
      <c r="L28" s="1759"/>
      <c r="M28" s="1759"/>
      <c r="N28" s="1759"/>
      <c r="O28" s="1759"/>
    </row>
    <row r="29" spans="2:15" ht="21.75" customHeight="1">
      <c r="B29" s="1762" t="s">
        <v>2218</v>
      </c>
      <c r="C29" s="647"/>
      <c r="D29" s="1759"/>
      <c r="E29" s="1759"/>
      <c r="F29" s="1759"/>
      <c r="G29" s="1759"/>
      <c r="H29" s="1759"/>
      <c r="I29" s="1759"/>
      <c r="J29" s="1759"/>
      <c r="K29" s="1759"/>
      <c r="L29" s="1759"/>
      <c r="M29" s="1759"/>
      <c r="N29" s="1759"/>
      <c r="O29" s="1759"/>
    </row>
    <row r="30" spans="2:15" ht="21.75" customHeight="1">
      <c r="B30" s="1762" t="s">
        <v>2219</v>
      </c>
      <c r="C30" s="647"/>
      <c r="D30" s="1759"/>
      <c r="E30" s="1759"/>
      <c r="F30" s="1759"/>
      <c r="G30" s="1759"/>
      <c r="H30" s="1759"/>
      <c r="I30" s="1759"/>
      <c r="J30" s="1759"/>
      <c r="K30" s="1759"/>
      <c r="L30" s="1759"/>
      <c r="M30" s="1759"/>
      <c r="N30" s="1759"/>
      <c r="O30" s="1759"/>
    </row>
    <row r="31" spans="2:15" ht="21.75" customHeight="1">
      <c r="B31" s="1762" t="s">
        <v>2220</v>
      </c>
      <c r="C31" s="647"/>
      <c r="D31" s="1759"/>
      <c r="E31" s="1759"/>
      <c r="F31" s="1759"/>
      <c r="G31" s="1759"/>
      <c r="H31" s="1759"/>
      <c r="I31" s="1759"/>
      <c r="J31" s="1759"/>
      <c r="K31" s="1759"/>
      <c r="L31" s="1759"/>
      <c r="M31" s="1759"/>
      <c r="N31" s="1759"/>
      <c r="O31" s="1759"/>
    </row>
    <row r="32" spans="2:15" ht="21.75" customHeight="1">
      <c r="B32" s="1762" t="s">
        <v>2221</v>
      </c>
      <c r="C32" s="647"/>
      <c r="D32" s="1743"/>
      <c r="E32" s="1743"/>
      <c r="F32" s="1743"/>
      <c r="G32" s="1743"/>
      <c r="H32" s="1743"/>
      <c r="I32" s="1743"/>
      <c r="J32" s="1743"/>
      <c r="K32" s="1743"/>
      <c r="L32" s="1743"/>
      <c r="M32" s="1743"/>
      <c r="N32" s="1743"/>
      <c r="O32" s="1743"/>
    </row>
    <row r="33" spans="2:15" ht="21.75" customHeight="1">
      <c r="B33" s="1762" t="s">
        <v>2222</v>
      </c>
      <c r="C33" s="647"/>
      <c r="D33" s="1759"/>
      <c r="E33" s="1759"/>
      <c r="F33" s="1759"/>
      <c r="G33" s="1759"/>
      <c r="H33" s="1759"/>
      <c r="I33" s="1759"/>
      <c r="J33" s="1759"/>
      <c r="K33" s="1759"/>
      <c r="L33" s="1759"/>
      <c r="M33" s="1759"/>
      <c r="N33" s="1759"/>
      <c r="O33" s="1759"/>
    </row>
    <row r="34" spans="2:15" ht="21.75" customHeight="1">
      <c r="B34" s="1762" t="s">
        <v>2223</v>
      </c>
      <c r="C34" s="647"/>
      <c r="D34" s="1759"/>
      <c r="E34" s="1759"/>
      <c r="F34" s="1759"/>
      <c r="G34" s="1759"/>
      <c r="H34" s="1759"/>
      <c r="I34" s="1759"/>
      <c r="J34" s="1759"/>
      <c r="K34" s="1759"/>
      <c r="L34" s="1759"/>
      <c r="M34" s="1759"/>
      <c r="N34" s="1759"/>
      <c r="O34" s="1759"/>
    </row>
    <row r="35" spans="2:15" ht="21.75" customHeight="1">
      <c r="B35" s="1765" t="s">
        <v>2224</v>
      </c>
      <c r="C35" s="647"/>
      <c r="D35" s="1763"/>
      <c r="E35" s="1763"/>
      <c r="F35" s="1763"/>
      <c r="G35" s="1763"/>
      <c r="H35" s="1763"/>
      <c r="I35" s="1763"/>
      <c r="J35" s="1763"/>
      <c r="K35" s="1763"/>
      <c r="L35" s="1763"/>
      <c r="M35" s="1763"/>
      <c r="N35" s="1763"/>
      <c r="O35" s="1763"/>
    </row>
    <row r="36" spans="2:15" ht="21.75" customHeight="1">
      <c r="B36" s="1762" t="s">
        <v>2225</v>
      </c>
      <c r="C36" s="647"/>
      <c r="D36" s="1763"/>
      <c r="E36" s="1763"/>
      <c r="F36" s="1763"/>
      <c r="G36" s="1763"/>
      <c r="H36" s="1763"/>
      <c r="I36" s="1763"/>
      <c r="J36" s="1763"/>
      <c r="K36" s="1763"/>
      <c r="L36" s="1763"/>
      <c r="M36" s="1763"/>
      <c r="N36" s="1763"/>
      <c r="O36" s="1763"/>
    </row>
    <row r="37" spans="2:15" ht="21.75" customHeight="1">
      <c r="B37" s="1762" t="s">
        <v>2226</v>
      </c>
      <c r="C37" s="647"/>
      <c r="D37" s="1763"/>
      <c r="E37" s="1763"/>
      <c r="F37" s="1763"/>
      <c r="G37" s="1763"/>
      <c r="H37" s="1763"/>
      <c r="I37" s="1763"/>
      <c r="J37" s="1763"/>
      <c r="K37" s="1763"/>
      <c r="L37" s="1763"/>
      <c r="M37" s="1763"/>
      <c r="N37" s="1763"/>
      <c r="O37" s="1763"/>
    </row>
    <row r="38" spans="2:15" ht="21.75" customHeight="1">
      <c r="B38" s="1762" t="s">
        <v>2227</v>
      </c>
      <c r="C38" s="647"/>
      <c r="D38" s="1763"/>
      <c r="E38" s="1763"/>
      <c r="F38" s="1763"/>
      <c r="G38" s="1763"/>
      <c r="H38" s="1763"/>
      <c r="I38" s="1763"/>
      <c r="J38" s="1763"/>
      <c r="K38" s="1763"/>
      <c r="L38" s="1763"/>
      <c r="M38" s="1763"/>
      <c r="N38" s="1763"/>
      <c r="O38" s="1763"/>
    </row>
    <row r="39" spans="2:15" ht="21.75" customHeight="1">
      <c r="B39" s="1762" t="s">
        <v>2228</v>
      </c>
      <c r="C39" s="647"/>
      <c r="D39" s="1763"/>
      <c r="E39" s="1763"/>
      <c r="F39" s="1763"/>
      <c r="G39" s="1763"/>
      <c r="H39" s="1763"/>
      <c r="I39" s="1763"/>
      <c r="J39" s="1763"/>
      <c r="K39" s="1763"/>
      <c r="L39" s="1763"/>
      <c r="M39" s="1763"/>
      <c r="N39" s="1763"/>
      <c r="O39" s="1763"/>
    </row>
    <row r="40" spans="2:15" ht="21.75" customHeight="1">
      <c r="B40" s="1762" t="s">
        <v>2229</v>
      </c>
      <c r="C40" s="647"/>
      <c r="D40" s="1763"/>
      <c r="E40" s="1763"/>
      <c r="F40" s="1763"/>
      <c r="G40" s="1763"/>
      <c r="H40" s="1763"/>
      <c r="I40" s="1763"/>
      <c r="J40" s="1763"/>
      <c r="K40" s="1763"/>
      <c r="L40" s="1763"/>
      <c r="M40" s="1763"/>
      <c r="N40" s="1763"/>
      <c r="O40" s="1763"/>
    </row>
    <row r="41" spans="2:15" ht="21.75" customHeight="1">
      <c r="B41" s="1762" t="s">
        <v>2230</v>
      </c>
      <c r="C41" s="647"/>
      <c r="D41" s="1763"/>
      <c r="E41" s="1763"/>
      <c r="F41" s="1763"/>
      <c r="G41" s="1763"/>
      <c r="H41" s="1763"/>
      <c r="I41" s="1763"/>
      <c r="J41" s="1763"/>
      <c r="K41" s="1763"/>
      <c r="L41" s="1763"/>
      <c r="M41" s="1763"/>
      <c r="N41" s="1763"/>
      <c r="O41" s="1763"/>
    </row>
    <row r="42" spans="2:15" ht="21.75" customHeight="1">
      <c r="B42" s="1762" t="s">
        <v>2231</v>
      </c>
      <c r="C42" s="647"/>
      <c r="D42" s="1763"/>
      <c r="E42" s="1763"/>
      <c r="F42" s="1763"/>
      <c r="G42" s="1763"/>
      <c r="H42" s="1763"/>
      <c r="I42" s="1763"/>
      <c r="J42" s="1763"/>
      <c r="K42" s="1763"/>
      <c r="L42" s="1763"/>
      <c r="M42" s="1763"/>
      <c r="N42" s="1763"/>
      <c r="O42" s="1763"/>
    </row>
    <row r="43" spans="2:15" ht="21.75" customHeight="1">
      <c r="B43" s="1762" t="s">
        <v>2236</v>
      </c>
      <c r="C43" s="647"/>
      <c r="D43" s="1763"/>
      <c r="E43" s="1763"/>
      <c r="F43" s="1763"/>
      <c r="G43" s="1763"/>
      <c r="H43" s="1763"/>
      <c r="I43" s="1763"/>
      <c r="J43" s="1763"/>
      <c r="K43" s="1763"/>
      <c r="L43" s="1763"/>
      <c r="M43" s="1763"/>
      <c r="N43" s="1763"/>
      <c r="O43" s="1763"/>
    </row>
    <row r="44" spans="2:15" ht="21.75" customHeight="1">
      <c r="B44" s="1762" t="s">
        <v>2235</v>
      </c>
      <c r="C44" s="647"/>
      <c r="D44" s="1763"/>
      <c r="E44" s="1763"/>
      <c r="F44" s="1763"/>
      <c r="G44" s="1763"/>
      <c r="H44" s="1763"/>
      <c r="I44" s="1763"/>
      <c r="J44" s="1763"/>
      <c r="K44" s="1763"/>
      <c r="L44" s="1763"/>
      <c r="M44" s="1763"/>
      <c r="N44" s="1763"/>
      <c r="O44" s="1763"/>
    </row>
    <row r="45" spans="2:15" ht="21.75" customHeight="1">
      <c r="B45" s="1762" t="s">
        <v>2232</v>
      </c>
      <c r="C45" s="647"/>
      <c r="D45" s="1763"/>
      <c r="E45" s="1763"/>
      <c r="F45" s="1763"/>
      <c r="G45" s="1763"/>
      <c r="H45" s="1763"/>
      <c r="I45" s="1763"/>
      <c r="J45" s="1763"/>
      <c r="K45" s="1763"/>
      <c r="L45" s="1763"/>
      <c r="M45" s="1763"/>
      <c r="N45" s="1763"/>
      <c r="O45" s="1763"/>
    </row>
    <row r="46" spans="2:15" ht="21.75" customHeight="1">
      <c r="B46" s="1762" t="s">
        <v>2233</v>
      </c>
      <c r="C46" s="647"/>
      <c r="D46" s="1763"/>
      <c r="E46" s="1763"/>
      <c r="F46" s="1763"/>
      <c r="G46" s="1763"/>
      <c r="H46" s="1763"/>
      <c r="I46" s="1763"/>
      <c r="J46" s="1763"/>
      <c r="K46" s="1763"/>
      <c r="L46" s="1763"/>
      <c r="M46" s="1763"/>
      <c r="N46" s="1763"/>
      <c r="O46" s="1763"/>
    </row>
    <row r="47" spans="2:15" ht="21.75" customHeight="1">
      <c r="B47" s="1762" t="s">
        <v>2234</v>
      </c>
      <c r="C47" s="647"/>
      <c r="D47" s="1763"/>
      <c r="E47" s="1763"/>
      <c r="F47" s="1763"/>
      <c r="G47" s="1763"/>
      <c r="H47" s="1763"/>
      <c r="I47" s="1763"/>
      <c r="J47" s="1763"/>
      <c r="K47" s="1763"/>
      <c r="L47" s="1763"/>
      <c r="M47" s="1763"/>
      <c r="N47" s="1763"/>
      <c r="O47" s="1763"/>
    </row>
    <row r="48" spans="2:15" ht="21.75" customHeight="1">
      <c r="B48" s="1762" t="s">
        <v>2237</v>
      </c>
      <c r="C48" s="647"/>
      <c r="D48" s="1763"/>
      <c r="E48" s="1763"/>
      <c r="F48" s="1763"/>
      <c r="G48" s="1763"/>
      <c r="H48" s="1763"/>
      <c r="I48" s="1763"/>
      <c r="J48" s="1763"/>
      <c r="K48" s="1763"/>
      <c r="L48" s="1763"/>
      <c r="M48" s="1763"/>
      <c r="N48" s="1763"/>
      <c r="O48" s="1763"/>
    </row>
    <row r="49" spans="2:15" ht="21.75" customHeight="1">
      <c r="B49" s="1762" t="s">
        <v>2238</v>
      </c>
      <c r="C49" s="647"/>
      <c r="D49" s="1763"/>
      <c r="E49" s="1763"/>
      <c r="F49" s="1763"/>
      <c r="G49" s="1763"/>
      <c r="H49" s="1763"/>
      <c r="I49" s="1763"/>
      <c r="J49" s="1763"/>
      <c r="K49" s="1763"/>
      <c r="L49" s="1763"/>
      <c r="M49" s="1763"/>
      <c r="N49" s="1763"/>
      <c r="O49" s="1763"/>
    </row>
    <row r="50" spans="2:15" ht="21.75" customHeight="1">
      <c r="B50" s="1762" t="s">
        <v>2239</v>
      </c>
      <c r="C50" s="647"/>
      <c r="D50" s="1763"/>
      <c r="E50" s="1763"/>
      <c r="F50" s="1763"/>
      <c r="G50" s="1763"/>
      <c r="H50" s="1763"/>
      <c r="I50" s="1763"/>
      <c r="J50" s="1763"/>
      <c r="K50" s="1763"/>
      <c r="L50" s="1763"/>
      <c r="M50" s="1763"/>
      <c r="N50" s="1763"/>
      <c r="O50" s="1763"/>
    </row>
    <row r="51" spans="2:15" ht="21.75" customHeight="1">
      <c r="B51" s="1762" t="s">
        <v>2240</v>
      </c>
      <c r="C51" s="647"/>
      <c r="D51" s="1763"/>
      <c r="E51" s="1763"/>
      <c r="F51" s="1763"/>
      <c r="G51" s="1763"/>
      <c r="H51" s="1763"/>
      <c r="I51" s="1763"/>
      <c r="J51" s="1763"/>
      <c r="K51" s="1763"/>
      <c r="L51" s="1763"/>
      <c r="M51" s="1763"/>
      <c r="N51" s="1763"/>
      <c r="O51" s="1763"/>
    </row>
    <row r="52" spans="2:15" ht="21.75" customHeight="1">
      <c r="B52" s="1762" t="s">
        <v>2241</v>
      </c>
      <c r="C52" s="647"/>
      <c r="D52" s="1763"/>
      <c r="E52" s="1763"/>
      <c r="F52" s="1763"/>
      <c r="G52" s="1763"/>
      <c r="H52" s="1763"/>
      <c r="I52" s="1763"/>
      <c r="J52" s="1763"/>
      <c r="K52" s="1763"/>
      <c r="L52" s="1763"/>
      <c r="M52" s="1763"/>
      <c r="N52" s="1763"/>
      <c r="O52" s="1763"/>
    </row>
    <row r="53" spans="2:15" ht="21.75" customHeight="1">
      <c r="B53" s="1762" t="s">
        <v>2242</v>
      </c>
      <c r="C53" s="647"/>
      <c r="D53" s="1763"/>
      <c r="E53" s="1763"/>
      <c r="F53" s="1763"/>
      <c r="G53" s="1763"/>
      <c r="H53" s="1763"/>
      <c r="I53" s="1763"/>
      <c r="J53" s="1763"/>
      <c r="K53" s="1763"/>
      <c r="L53" s="1763"/>
      <c r="M53" s="1763"/>
      <c r="N53" s="1763"/>
      <c r="O53" s="1763"/>
    </row>
    <row r="54" spans="2:15" ht="21.75" customHeight="1">
      <c r="B54" s="1762" t="s">
        <v>2243</v>
      </c>
      <c r="C54" s="647"/>
      <c r="D54" s="1763"/>
      <c r="E54" s="1763"/>
      <c r="F54" s="1763"/>
      <c r="G54" s="1763"/>
      <c r="H54" s="1763"/>
      <c r="I54" s="1763"/>
      <c r="J54" s="1763"/>
      <c r="K54" s="1763"/>
      <c r="L54" s="1763"/>
      <c r="M54" s="1763"/>
      <c r="N54" s="1763"/>
      <c r="O54" s="1763"/>
    </row>
    <row r="55" spans="2:15" ht="21.75" customHeight="1">
      <c r="B55" s="1762" t="s">
        <v>2244</v>
      </c>
      <c r="C55" s="647"/>
      <c r="D55" s="1763"/>
      <c r="E55" s="1763"/>
      <c r="F55" s="1763"/>
      <c r="G55" s="1763"/>
      <c r="H55" s="1763"/>
      <c r="I55" s="1763"/>
      <c r="J55" s="1763"/>
      <c r="K55" s="1763"/>
      <c r="L55" s="1763"/>
      <c r="M55" s="1763"/>
      <c r="N55" s="1763"/>
      <c r="O55" s="1763"/>
    </row>
    <row r="56" spans="2:15" ht="21.75" customHeight="1">
      <c r="B56" s="1762" t="s">
        <v>2248</v>
      </c>
      <c r="C56" s="647"/>
      <c r="D56" s="1763"/>
      <c r="E56" s="1763"/>
      <c r="F56" s="1763"/>
      <c r="G56" s="1763"/>
      <c r="H56" s="1763"/>
      <c r="I56" s="1763"/>
      <c r="J56" s="1763"/>
      <c r="K56" s="1763"/>
      <c r="L56" s="1763"/>
      <c r="M56" s="1763"/>
      <c r="N56" s="1763"/>
      <c r="O56" s="1763"/>
    </row>
    <row r="57" spans="2:15" ht="21.75" customHeight="1">
      <c r="B57" s="1762" t="s">
        <v>2247</v>
      </c>
      <c r="C57" s="647"/>
      <c r="D57" s="1763"/>
      <c r="E57" s="1763"/>
      <c r="F57" s="1763"/>
      <c r="G57" s="1763"/>
      <c r="H57" s="1763"/>
      <c r="I57" s="1763"/>
      <c r="J57" s="1763"/>
      <c r="K57" s="1763"/>
      <c r="L57" s="1763"/>
      <c r="M57" s="1763"/>
      <c r="N57" s="1763"/>
      <c r="O57" s="1763"/>
    </row>
    <row r="58" spans="2:15" ht="21.75" customHeight="1">
      <c r="B58" s="1762" t="s">
        <v>2246</v>
      </c>
      <c r="C58" s="647"/>
      <c r="D58" s="1763"/>
      <c r="E58" s="1763"/>
      <c r="F58" s="1763"/>
      <c r="G58" s="1763"/>
      <c r="H58" s="1763"/>
      <c r="I58" s="1763"/>
      <c r="J58" s="1763"/>
      <c r="K58" s="1763"/>
      <c r="L58" s="1763"/>
      <c r="M58" s="1763"/>
      <c r="N58" s="1763"/>
      <c r="O58" s="1763"/>
    </row>
    <row r="59" spans="2:15" ht="21.75" customHeight="1">
      <c r="B59" s="1762" t="s">
        <v>2245</v>
      </c>
      <c r="C59" s="647"/>
      <c r="D59" s="1763"/>
      <c r="E59" s="1763"/>
      <c r="F59" s="1763"/>
      <c r="G59" s="1763"/>
      <c r="H59" s="1763"/>
      <c r="I59" s="1763"/>
      <c r="J59" s="1763"/>
      <c r="K59" s="1763"/>
      <c r="L59" s="1763"/>
      <c r="M59" s="1763"/>
      <c r="N59" s="1763"/>
      <c r="O59" s="1763"/>
    </row>
    <row r="60" spans="2:15" ht="21.75" customHeight="1">
      <c r="B60" s="1762" t="s">
        <v>2249</v>
      </c>
      <c r="C60" s="647"/>
      <c r="D60" s="1763"/>
      <c r="E60" s="1763"/>
      <c r="F60" s="1763"/>
      <c r="G60" s="1763"/>
      <c r="H60" s="1763"/>
      <c r="I60" s="1763"/>
      <c r="J60" s="1763"/>
      <c r="K60" s="1763"/>
      <c r="L60" s="1763"/>
      <c r="M60" s="1763"/>
      <c r="N60" s="1763"/>
      <c r="O60" s="1763"/>
    </row>
    <row r="61" spans="2:15" ht="21.75" customHeight="1">
      <c r="B61" s="1762" t="s">
        <v>2250</v>
      </c>
      <c r="C61" s="647"/>
      <c r="D61" s="1763"/>
      <c r="E61" s="1763"/>
      <c r="F61" s="1763"/>
      <c r="G61" s="1763"/>
      <c r="H61" s="1763"/>
      <c r="I61" s="1763"/>
      <c r="J61" s="1763"/>
      <c r="K61" s="1763"/>
      <c r="L61" s="1763"/>
      <c r="M61" s="1763"/>
      <c r="N61" s="1763"/>
      <c r="O61" s="1763"/>
    </row>
    <row r="62" spans="2:15" ht="21.75" customHeight="1">
      <c r="B62" s="1762" t="s">
        <v>2251</v>
      </c>
      <c r="C62" s="647"/>
      <c r="D62" s="1763"/>
      <c r="E62" s="1763"/>
      <c r="F62" s="1763"/>
      <c r="G62" s="1763"/>
      <c r="H62" s="1763"/>
      <c r="I62" s="1763"/>
      <c r="J62" s="1763"/>
      <c r="K62" s="1763"/>
      <c r="L62" s="1763"/>
      <c r="M62" s="1763"/>
      <c r="N62" s="1763"/>
      <c r="O62" s="1763"/>
    </row>
    <row r="63" spans="2:15" ht="21.75" customHeight="1">
      <c r="B63" s="1762" t="s">
        <v>2252</v>
      </c>
      <c r="C63" s="647"/>
      <c r="D63" s="1763"/>
      <c r="E63" s="1763"/>
      <c r="F63" s="1763"/>
      <c r="G63" s="1763"/>
      <c r="H63" s="1763"/>
      <c r="I63" s="1763"/>
      <c r="J63" s="1763"/>
      <c r="K63" s="1763"/>
      <c r="L63" s="1763"/>
      <c r="M63" s="1763"/>
      <c r="N63" s="1763"/>
      <c r="O63" s="1763"/>
    </row>
    <row r="64" spans="2:15" ht="21.75" customHeight="1">
      <c r="B64" s="1762" t="s">
        <v>2253</v>
      </c>
      <c r="C64" s="647"/>
      <c r="D64" s="1763"/>
      <c r="E64" s="1763"/>
      <c r="F64" s="1763"/>
      <c r="G64" s="1763"/>
      <c r="H64" s="1763"/>
      <c r="I64" s="1763"/>
      <c r="J64" s="1763"/>
      <c r="K64" s="1763"/>
      <c r="L64" s="1763"/>
      <c r="M64" s="1763"/>
      <c r="N64" s="1763"/>
      <c r="O64" s="1763"/>
    </row>
    <row r="65" spans="2:15" ht="21.75" customHeight="1">
      <c r="B65" s="1762" t="s">
        <v>2254</v>
      </c>
      <c r="C65" s="647"/>
      <c r="D65" s="1763"/>
      <c r="E65" s="1763"/>
      <c r="F65" s="1763"/>
      <c r="G65" s="1763"/>
      <c r="H65" s="1763"/>
      <c r="I65" s="1763"/>
      <c r="J65" s="1763"/>
      <c r="K65" s="1763"/>
      <c r="L65" s="1763"/>
      <c r="M65" s="1763"/>
      <c r="N65" s="1763"/>
      <c r="O65" s="1763"/>
    </row>
    <row r="66" spans="2:15" ht="21.75" customHeight="1">
      <c r="B66" s="1762" t="s">
        <v>2306</v>
      </c>
      <c r="C66" s="647"/>
      <c r="D66" s="1763"/>
      <c r="E66" s="1763"/>
      <c r="F66" s="1763"/>
      <c r="G66" s="1763"/>
      <c r="H66" s="1763"/>
      <c r="I66" s="1763"/>
      <c r="J66" s="1763"/>
      <c r="K66" s="1763"/>
      <c r="L66" s="1763"/>
      <c r="M66" s="1763"/>
      <c r="N66" s="1763"/>
      <c r="O66" s="1763"/>
    </row>
    <row r="67" spans="2:15" ht="21.75" customHeight="1">
      <c r="B67" s="1762" t="s">
        <v>2307</v>
      </c>
      <c r="C67" s="647"/>
      <c r="D67" s="1763"/>
      <c r="E67" s="1763"/>
      <c r="F67" s="1763"/>
      <c r="G67" s="1763"/>
      <c r="H67" s="1763"/>
      <c r="I67" s="1763"/>
      <c r="J67" s="1763"/>
      <c r="K67" s="1763"/>
      <c r="L67" s="1763"/>
      <c r="M67" s="1763"/>
      <c r="N67" s="1763"/>
      <c r="O67" s="1763"/>
    </row>
    <row r="68" spans="2:15" ht="21.75" customHeight="1">
      <c r="B68" s="1762" t="s">
        <v>2256</v>
      </c>
      <c r="C68" s="647"/>
      <c r="D68" s="1763"/>
      <c r="E68" s="1763"/>
      <c r="F68" s="1763"/>
      <c r="G68" s="1763"/>
      <c r="H68" s="1763"/>
      <c r="I68" s="1763"/>
      <c r="J68" s="1763"/>
      <c r="K68" s="1763"/>
      <c r="L68" s="1763"/>
      <c r="M68" s="1763"/>
      <c r="N68" s="1763"/>
      <c r="O68" s="1763"/>
    </row>
    <row r="69" spans="2:15" ht="21.75" customHeight="1">
      <c r="B69" s="1762" t="s">
        <v>2257</v>
      </c>
      <c r="C69" s="647"/>
      <c r="D69" s="1763"/>
      <c r="E69" s="1763"/>
      <c r="F69" s="1763"/>
      <c r="G69" s="1763"/>
      <c r="H69" s="1763"/>
      <c r="I69" s="1763"/>
      <c r="J69" s="1763"/>
      <c r="K69" s="1763"/>
      <c r="L69" s="1763"/>
      <c r="M69" s="1763"/>
      <c r="N69" s="1763"/>
      <c r="O69" s="1763"/>
    </row>
    <row r="70" spans="2:15" ht="21.75" customHeight="1">
      <c r="B70" s="1762" t="s">
        <v>2255</v>
      </c>
      <c r="C70" s="647"/>
      <c r="D70" s="1763"/>
      <c r="E70" s="1763"/>
      <c r="F70" s="1763"/>
      <c r="G70" s="1763"/>
      <c r="H70" s="1763"/>
      <c r="I70" s="1763"/>
      <c r="J70" s="1763"/>
      <c r="K70" s="1763"/>
      <c r="L70" s="1763"/>
      <c r="M70" s="1763"/>
      <c r="N70" s="1763"/>
      <c r="O70" s="1763"/>
    </row>
    <row r="71" spans="2:15" ht="21.75" customHeight="1">
      <c r="B71" s="1762" t="s">
        <v>2258</v>
      </c>
      <c r="C71" s="647"/>
      <c r="D71" s="1763"/>
      <c r="E71" s="1763"/>
      <c r="F71" s="1763"/>
      <c r="G71" s="1763"/>
      <c r="H71" s="1763"/>
      <c r="I71" s="1763"/>
      <c r="J71" s="1763"/>
      <c r="K71" s="1763"/>
      <c r="L71" s="1763"/>
      <c r="M71" s="1763"/>
      <c r="N71" s="1763"/>
      <c r="O71" s="1763"/>
    </row>
    <row r="72" spans="2:15" ht="21.75" customHeight="1">
      <c r="B72" s="1762" t="s">
        <v>2308</v>
      </c>
      <c r="C72" s="647"/>
      <c r="D72" s="1763"/>
      <c r="E72" s="1763"/>
      <c r="F72" s="1763"/>
      <c r="G72" s="1763"/>
      <c r="H72" s="1763"/>
      <c r="I72" s="1763"/>
      <c r="J72" s="1763"/>
      <c r="K72" s="1763"/>
      <c r="L72" s="1763"/>
      <c r="M72" s="1763"/>
      <c r="N72" s="1763"/>
      <c r="O72" s="1763"/>
    </row>
    <row r="73" spans="2:15" ht="21.75" customHeight="1">
      <c r="B73" s="1762" t="s">
        <v>2309</v>
      </c>
      <c r="C73" s="647"/>
      <c r="D73" s="1763"/>
      <c r="E73" s="1763"/>
      <c r="F73" s="1763"/>
      <c r="G73" s="1763"/>
      <c r="H73" s="1763"/>
      <c r="I73" s="1763"/>
      <c r="J73" s="1763"/>
      <c r="K73" s="1763"/>
      <c r="L73" s="1763"/>
      <c r="M73" s="1763"/>
      <c r="N73" s="1763"/>
      <c r="O73" s="1763"/>
    </row>
    <row r="74" spans="2:15" ht="21.75" customHeight="1">
      <c r="B74" s="1762" t="s">
        <v>2259</v>
      </c>
      <c r="C74" s="647"/>
      <c r="D74" s="1763"/>
      <c r="E74" s="1763"/>
      <c r="F74" s="1763"/>
      <c r="G74" s="1763"/>
      <c r="H74" s="1763"/>
      <c r="I74" s="1763"/>
      <c r="J74" s="1763"/>
      <c r="K74" s="1763"/>
      <c r="L74" s="1763"/>
      <c r="M74" s="1763"/>
      <c r="N74" s="1763"/>
      <c r="O74" s="1763"/>
    </row>
    <row r="75" spans="2:15" ht="21.75" customHeight="1">
      <c r="B75" s="1762" t="s">
        <v>2260</v>
      </c>
      <c r="C75" s="647"/>
      <c r="D75" s="1763"/>
      <c r="E75" s="1763"/>
      <c r="F75" s="1763"/>
      <c r="G75" s="1763"/>
      <c r="H75" s="1763"/>
      <c r="I75" s="1763"/>
      <c r="J75" s="1763"/>
      <c r="K75" s="1763"/>
      <c r="L75" s="1763"/>
      <c r="M75" s="1763"/>
      <c r="N75" s="1763"/>
      <c r="O75" s="1763"/>
    </row>
    <row r="76" spans="2:15" ht="21.75" customHeight="1">
      <c r="B76" s="1762" t="s">
        <v>2261</v>
      </c>
      <c r="C76" s="647"/>
      <c r="D76" s="1763"/>
      <c r="E76" s="1763"/>
      <c r="F76" s="1763"/>
      <c r="G76" s="1763"/>
      <c r="H76" s="1763"/>
      <c r="I76" s="1763"/>
      <c r="J76" s="1763"/>
      <c r="K76" s="1763"/>
      <c r="L76" s="1763"/>
      <c r="M76" s="1763"/>
      <c r="N76" s="1763"/>
      <c r="O76" s="1763"/>
    </row>
    <row r="77" spans="2:15" ht="21.75" customHeight="1">
      <c r="B77" s="1762" t="s">
        <v>2262</v>
      </c>
      <c r="C77" s="647"/>
      <c r="D77" s="1763"/>
      <c r="E77" s="1763"/>
      <c r="F77" s="1763"/>
      <c r="G77" s="1763"/>
      <c r="H77" s="1763"/>
      <c r="I77" s="1763"/>
      <c r="J77" s="1763"/>
      <c r="K77" s="1763"/>
      <c r="L77" s="1763"/>
      <c r="M77" s="1763"/>
      <c r="N77" s="1763"/>
      <c r="O77" s="1763"/>
    </row>
    <row r="78" spans="2:15" ht="21.75" customHeight="1">
      <c r="B78" s="1762" t="s">
        <v>2263</v>
      </c>
      <c r="C78" s="647"/>
      <c r="D78" s="1763"/>
      <c r="E78" s="1763"/>
      <c r="F78" s="1763"/>
      <c r="G78" s="1763"/>
      <c r="H78" s="1763"/>
      <c r="I78" s="1763"/>
      <c r="J78" s="1763"/>
      <c r="K78" s="1763"/>
      <c r="L78" s="1763"/>
      <c r="M78" s="1763"/>
      <c r="N78" s="1763"/>
      <c r="O78" s="1763"/>
    </row>
    <row r="79" spans="2:15" ht="21.75" customHeight="1">
      <c r="B79" s="1762" t="s">
        <v>2264</v>
      </c>
      <c r="C79" s="647"/>
      <c r="D79" s="1763"/>
      <c r="E79" s="1763"/>
      <c r="F79" s="1763"/>
      <c r="G79" s="1763"/>
      <c r="H79" s="1763"/>
      <c r="I79" s="1763"/>
      <c r="J79" s="1763"/>
      <c r="K79" s="1763"/>
      <c r="L79" s="1763"/>
      <c r="M79" s="1763"/>
      <c r="N79" s="1763"/>
      <c r="O79" s="1763"/>
    </row>
    <row r="80" spans="2:15" ht="21.75" customHeight="1">
      <c r="B80" s="1762" t="s">
        <v>2265</v>
      </c>
      <c r="C80" s="647"/>
      <c r="D80" s="1763"/>
      <c r="E80" s="1763"/>
      <c r="F80" s="1763"/>
      <c r="G80" s="1763"/>
      <c r="H80" s="1763"/>
      <c r="I80" s="1763"/>
      <c r="J80" s="1763"/>
      <c r="K80" s="1763"/>
      <c r="L80" s="1763"/>
      <c r="M80" s="1763"/>
      <c r="N80" s="1763"/>
      <c r="O80" s="1763"/>
    </row>
    <row r="81" spans="2:15" ht="21.75" customHeight="1">
      <c r="B81" s="1762" t="s">
        <v>2266</v>
      </c>
      <c r="C81" s="647"/>
      <c r="D81" s="1763"/>
      <c r="E81" s="1763"/>
      <c r="F81" s="1763"/>
      <c r="G81" s="1763"/>
      <c r="H81" s="1763"/>
      <c r="I81" s="1763"/>
      <c r="J81" s="1763"/>
      <c r="K81" s="1763"/>
      <c r="L81" s="1763"/>
      <c r="M81" s="1763"/>
      <c r="N81" s="1763"/>
      <c r="O81" s="1763"/>
    </row>
    <row r="82" spans="2:15" ht="21.75" customHeight="1">
      <c r="B82" s="1762" t="s">
        <v>2267</v>
      </c>
      <c r="C82" s="647"/>
      <c r="D82" s="1763"/>
      <c r="E82" s="1763"/>
      <c r="F82" s="1763"/>
      <c r="G82" s="1763"/>
      <c r="H82" s="1763"/>
      <c r="I82" s="1763"/>
      <c r="J82" s="1763"/>
      <c r="K82" s="1763"/>
      <c r="L82" s="1763"/>
      <c r="M82" s="1763"/>
      <c r="N82" s="1763"/>
      <c r="O82" s="1763"/>
    </row>
    <row r="83" spans="2:15" ht="21.75" customHeight="1">
      <c r="B83" s="1762" t="s">
        <v>2268</v>
      </c>
      <c r="C83" s="647"/>
      <c r="D83" s="1763"/>
      <c r="E83" s="1763"/>
      <c r="F83" s="1763"/>
      <c r="G83" s="1763"/>
      <c r="H83" s="1763"/>
      <c r="I83" s="1763"/>
      <c r="J83" s="1763"/>
      <c r="K83" s="1763"/>
      <c r="L83" s="1763"/>
      <c r="M83" s="1763"/>
      <c r="N83" s="1763"/>
      <c r="O83" s="1763"/>
    </row>
    <row r="84" spans="2:15" ht="21.75" customHeight="1">
      <c r="B84" s="1762" t="s">
        <v>2269</v>
      </c>
      <c r="C84" s="647"/>
      <c r="D84" s="1763"/>
      <c r="E84" s="1763"/>
      <c r="F84" s="1763"/>
      <c r="G84" s="1763"/>
      <c r="H84" s="1763"/>
      <c r="I84" s="1763"/>
      <c r="J84" s="1763"/>
      <c r="K84" s="1763"/>
      <c r="L84" s="1763"/>
      <c r="M84" s="1763"/>
      <c r="N84" s="1763"/>
      <c r="O84" s="1763"/>
    </row>
    <row r="85" spans="2:15" ht="21.75" customHeight="1">
      <c r="B85" s="1762" t="s">
        <v>2270</v>
      </c>
      <c r="C85" s="647"/>
      <c r="D85" s="1763"/>
      <c r="E85" s="1763"/>
      <c r="F85" s="1763"/>
      <c r="G85" s="1763"/>
      <c r="H85" s="1763"/>
      <c r="I85" s="1763"/>
      <c r="J85" s="1763"/>
      <c r="K85" s="1763"/>
      <c r="L85" s="1763"/>
      <c r="M85" s="1763"/>
      <c r="N85" s="1763"/>
      <c r="O85" s="1763"/>
    </row>
    <row r="86" spans="2:15" ht="21.75" customHeight="1">
      <c r="B86" s="1762" t="s">
        <v>2271</v>
      </c>
      <c r="C86" s="647"/>
      <c r="D86" s="1763"/>
      <c r="E86" s="1763"/>
      <c r="F86" s="1763"/>
      <c r="G86" s="1763"/>
      <c r="H86" s="1763"/>
      <c r="I86" s="1763"/>
      <c r="J86" s="1763"/>
      <c r="K86" s="1763"/>
      <c r="L86" s="1763"/>
      <c r="M86" s="1763"/>
      <c r="N86" s="1763"/>
      <c r="O86" s="1763"/>
    </row>
    <row r="87" spans="2:15" ht="21.75" customHeight="1">
      <c r="B87" s="1762" t="s">
        <v>2272</v>
      </c>
      <c r="C87" s="647"/>
      <c r="D87" s="1763"/>
      <c r="E87" s="1763"/>
      <c r="F87" s="1763"/>
      <c r="G87" s="1763"/>
      <c r="H87" s="1763"/>
      <c r="I87" s="1763"/>
      <c r="J87" s="1763"/>
      <c r="K87" s="1763"/>
      <c r="L87" s="1763"/>
      <c r="M87" s="1763"/>
      <c r="N87" s="1763"/>
      <c r="O87" s="1763"/>
    </row>
    <row r="88" spans="2:15" ht="21.75" customHeight="1">
      <c r="B88" s="1762" t="s">
        <v>2310</v>
      </c>
      <c r="C88" s="647"/>
      <c r="D88" s="1763"/>
      <c r="E88" s="1763"/>
      <c r="F88" s="1763"/>
      <c r="G88" s="1763"/>
      <c r="H88" s="1763"/>
      <c r="I88" s="1763"/>
      <c r="J88" s="1763"/>
      <c r="K88" s="1763"/>
      <c r="L88" s="1763"/>
      <c r="M88" s="1763"/>
      <c r="N88" s="1763"/>
      <c r="O88" s="1763"/>
    </row>
    <row r="89" spans="2:15" ht="21.75" customHeight="1">
      <c r="B89" s="1762" t="s">
        <v>2311</v>
      </c>
      <c r="C89" s="647"/>
      <c r="D89" s="1763"/>
      <c r="E89" s="1763"/>
      <c r="F89" s="1763"/>
      <c r="G89" s="1763"/>
      <c r="H89" s="1763"/>
      <c r="I89" s="1763"/>
      <c r="J89" s="1763"/>
      <c r="K89" s="1763"/>
      <c r="L89" s="1763"/>
      <c r="M89" s="1763"/>
      <c r="N89" s="1763"/>
      <c r="O89" s="1763"/>
    </row>
    <row r="90" spans="2:15" ht="21.75" customHeight="1">
      <c r="B90" s="1762" t="s">
        <v>2312</v>
      </c>
      <c r="C90" s="647"/>
      <c r="D90" s="1763"/>
      <c r="E90" s="1763"/>
      <c r="F90" s="1763"/>
      <c r="G90" s="1763"/>
      <c r="H90" s="1763"/>
      <c r="I90" s="1763"/>
      <c r="J90" s="1763"/>
      <c r="K90" s="1763"/>
      <c r="L90" s="1763"/>
      <c r="M90" s="1763"/>
      <c r="N90" s="1763"/>
      <c r="O90" s="1763"/>
    </row>
    <row r="91" spans="2:15" ht="21.75" customHeight="1">
      <c r="B91" s="1762" t="s">
        <v>2313</v>
      </c>
      <c r="C91" s="647"/>
      <c r="D91" s="1763"/>
      <c r="E91" s="1763"/>
      <c r="F91" s="1763"/>
      <c r="G91" s="1763"/>
      <c r="H91" s="1763"/>
      <c r="I91" s="1763"/>
      <c r="J91" s="1763"/>
      <c r="K91" s="1763"/>
      <c r="L91" s="1763"/>
      <c r="M91" s="1763"/>
      <c r="N91" s="1763"/>
      <c r="O91" s="1763"/>
    </row>
    <row r="92" spans="2:15" ht="21.75" customHeight="1">
      <c r="B92" s="1762" t="s">
        <v>2282</v>
      </c>
      <c r="C92" s="647"/>
      <c r="D92" s="1763"/>
      <c r="E92" s="1763"/>
      <c r="F92" s="1763"/>
      <c r="G92" s="1763"/>
      <c r="H92" s="1763"/>
      <c r="I92" s="1763"/>
      <c r="J92" s="1763"/>
      <c r="K92" s="1763"/>
      <c r="L92" s="1763"/>
      <c r="M92" s="1763"/>
      <c r="N92" s="1763"/>
      <c r="O92" s="1763"/>
    </row>
    <row r="93" spans="2:15" ht="21.75" customHeight="1">
      <c r="B93" s="1762" t="s">
        <v>2283</v>
      </c>
      <c r="C93" s="647"/>
      <c r="D93" s="1763"/>
      <c r="E93" s="1763"/>
      <c r="F93" s="1763"/>
      <c r="G93" s="1763"/>
      <c r="H93" s="1763"/>
      <c r="I93" s="1763"/>
      <c r="J93" s="1763"/>
      <c r="K93" s="1763"/>
      <c r="L93" s="1763"/>
      <c r="M93" s="1763"/>
      <c r="N93" s="1763"/>
      <c r="O93" s="1763"/>
    </row>
    <row r="94" spans="2:15" ht="21.75" customHeight="1">
      <c r="B94" s="1762" t="s">
        <v>2273</v>
      </c>
      <c r="C94" s="647"/>
      <c r="D94" s="1763"/>
      <c r="E94" s="1763"/>
      <c r="F94" s="1763"/>
      <c r="G94" s="1763"/>
      <c r="H94" s="1763"/>
      <c r="I94" s="1763"/>
      <c r="J94" s="1763"/>
      <c r="K94" s="1763"/>
      <c r="L94" s="1763"/>
      <c r="M94" s="1763"/>
      <c r="N94" s="1763"/>
      <c r="O94" s="1763"/>
    </row>
    <row r="95" spans="2:15" ht="21.75" customHeight="1">
      <c r="B95" s="1762" t="s">
        <v>2274</v>
      </c>
      <c r="C95" s="647"/>
      <c r="D95" s="1763"/>
      <c r="E95" s="1763"/>
      <c r="F95" s="1763"/>
      <c r="G95" s="1763"/>
      <c r="H95" s="1763"/>
      <c r="I95" s="1763"/>
      <c r="J95" s="1763"/>
      <c r="K95" s="1763"/>
      <c r="L95" s="1763"/>
      <c r="M95" s="1763"/>
      <c r="N95" s="1763"/>
      <c r="O95" s="1763"/>
    </row>
    <row r="96" spans="2:15" ht="21.75" customHeight="1">
      <c r="B96" s="1762" t="s">
        <v>2275</v>
      </c>
      <c r="C96" s="647"/>
      <c r="D96" s="1763"/>
      <c r="E96" s="1763"/>
      <c r="F96" s="1763"/>
      <c r="G96" s="1763"/>
      <c r="H96" s="1763"/>
      <c r="I96" s="1763"/>
      <c r="J96" s="1763"/>
      <c r="K96" s="1763"/>
      <c r="L96" s="1763"/>
      <c r="M96" s="1763"/>
      <c r="N96" s="1763"/>
      <c r="O96" s="1763"/>
    </row>
    <row r="97" spans="2:15" ht="21.75" customHeight="1">
      <c r="B97" s="1762" t="s">
        <v>2276</v>
      </c>
      <c r="C97" s="647"/>
      <c r="D97" s="1763"/>
      <c r="E97" s="1763"/>
      <c r="F97" s="1763"/>
      <c r="G97" s="1763"/>
      <c r="H97" s="1763"/>
      <c r="I97" s="1763"/>
      <c r="J97" s="1763"/>
      <c r="K97" s="1763"/>
      <c r="L97" s="1763"/>
      <c r="M97" s="1763"/>
      <c r="N97" s="1763"/>
      <c r="O97" s="1763"/>
    </row>
    <row r="98" spans="2:15" ht="21.75" customHeight="1">
      <c r="B98" s="1762" t="s">
        <v>2277</v>
      </c>
      <c r="C98" s="647"/>
      <c r="D98" s="1763"/>
      <c r="E98" s="1763"/>
      <c r="F98" s="1763"/>
      <c r="G98" s="1763"/>
      <c r="H98" s="1763"/>
      <c r="I98" s="1763"/>
      <c r="J98" s="1763"/>
      <c r="K98" s="1763"/>
      <c r="L98" s="1763"/>
      <c r="M98" s="1763"/>
      <c r="N98" s="1763"/>
      <c r="O98" s="1763"/>
    </row>
    <row r="99" spans="2:15" ht="21.75" customHeight="1">
      <c r="B99" s="1762" t="s">
        <v>2278</v>
      </c>
      <c r="C99" s="647"/>
      <c r="D99" s="1763"/>
      <c r="E99" s="1763"/>
      <c r="F99" s="1763"/>
      <c r="G99" s="1763"/>
      <c r="H99" s="1763"/>
      <c r="I99" s="1763"/>
      <c r="J99" s="1763"/>
      <c r="K99" s="1763"/>
      <c r="L99" s="1763"/>
      <c r="M99" s="1763"/>
      <c r="N99" s="1763"/>
      <c r="O99" s="1763"/>
    </row>
    <row r="100" spans="2:15" ht="21.75" customHeight="1">
      <c r="B100" s="1762" t="s">
        <v>2279</v>
      </c>
      <c r="C100" s="647"/>
      <c r="D100" s="1763"/>
      <c r="E100" s="1763"/>
      <c r="F100" s="1763"/>
      <c r="G100" s="1763"/>
      <c r="H100" s="1763"/>
      <c r="I100" s="1763"/>
      <c r="J100" s="1763"/>
      <c r="K100" s="1763"/>
      <c r="L100" s="1763"/>
      <c r="M100" s="1763"/>
      <c r="N100" s="1763"/>
      <c r="O100" s="1763"/>
    </row>
    <row r="101" spans="2:15" ht="21.75" customHeight="1">
      <c r="B101" s="1762" t="s">
        <v>2280</v>
      </c>
      <c r="C101" s="647"/>
      <c r="D101" s="1763"/>
      <c r="E101" s="1763"/>
      <c r="F101" s="1763"/>
      <c r="G101" s="1763"/>
      <c r="H101" s="1763"/>
      <c r="I101" s="1763"/>
      <c r="J101" s="1763"/>
      <c r="K101" s="1763"/>
      <c r="L101" s="1763"/>
      <c r="M101" s="1763"/>
      <c r="N101" s="1763"/>
      <c r="O101" s="1763"/>
    </row>
    <row r="102" spans="2:15" ht="21.75" customHeight="1">
      <c r="B102" s="1762" t="s">
        <v>2281</v>
      </c>
      <c r="C102" s="647"/>
      <c r="D102" s="1763"/>
      <c r="E102" s="1763"/>
      <c r="F102" s="1763"/>
      <c r="G102" s="1763"/>
      <c r="H102" s="1763"/>
      <c r="I102" s="1763"/>
      <c r="J102" s="1763"/>
      <c r="K102" s="1763"/>
      <c r="L102" s="1763"/>
      <c r="M102" s="1763"/>
      <c r="N102" s="1763"/>
      <c r="O102" s="1763"/>
    </row>
    <row r="103" spans="2:15" ht="21.75" customHeight="1">
      <c r="B103" s="1762" t="s">
        <v>2190</v>
      </c>
      <c r="C103" s="647"/>
      <c r="D103" s="1763"/>
      <c r="E103" s="1763"/>
      <c r="F103" s="1763"/>
      <c r="G103" s="1763"/>
      <c r="H103" s="1763"/>
      <c r="I103" s="1763"/>
      <c r="J103" s="1763"/>
      <c r="K103" s="1763"/>
      <c r="L103" s="1763"/>
      <c r="M103" s="1763"/>
      <c r="N103" s="1763"/>
      <c r="O103" s="1763"/>
    </row>
    <row r="104" spans="2:15" ht="21.75" customHeight="1">
      <c r="B104" s="1762" t="s">
        <v>2288</v>
      </c>
      <c r="C104" s="647"/>
      <c r="D104" s="1763"/>
      <c r="E104" s="1763"/>
      <c r="F104" s="1763"/>
      <c r="G104" s="1763"/>
      <c r="H104" s="1763"/>
      <c r="I104" s="1763"/>
      <c r="J104" s="1763"/>
      <c r="K104" s="1763"/>
      <c r="L104" s="1763"/>
      <c r="M104" s="1763"/>
      <c r="N104" s="1763"/>
      <c r="O104" s="1763"/>
    </row>
    <row r="105" spans="2:15" ht="21.75" customHeight="1">
      <c r="B105" s="1762" t="s">
        <v>2289</v>
      </c>
      <c r="C105" s="647"/>
      <c r="D105" s="1763"/>
      <c r="E105" s="1763"/>
      <c r="F105" s="1763"/>
      <c r="G105" s="1763"/>
      <c r="H105" s="1763"/>
      <c r="I105" s="1763"/>
      <c r="J105" s="1763"/>
      <c r="K105" s="1763"/>
      <c r="L105" s="1763"/>
      <c r="M105" s="1763"/>
      <c r="N105" s="1763"/>
      <c r="O105" s="1763"/>
    </row>
    <row r="106" spans="2:15" ht="21.75" customHeight="1">
      <c r="B106" s="1762" t="s">
        <v>2284</v>
      </c>
      <c r="C106" s="647"/>
      <c r="D106" s="1763"/>
      <c r="E106" s="1763"/>
      <c r="F106" s="1763"/>
      <c r="G106" s="1763"/>
      <c r="H106" s="1763"/>
      <c r="I106" s="1763"/>
      <c r="J106" s="1763"/>
      <c r="K106" s="1763"/>
      <c r="L106" s="1763"/>
      <c r="M106" s="1763"/>
      <c r="N106" s="1763"/>
      <c r="O106" s="1763"/>
    </row>
    <row r="107" spans="2:15" ht="21.75" customHeight="1">
      <c r="B107" s="1762" t="s">
        <v>2285</v>
      </c>
      <c r="C107" s="647"/>
      <c r="D107" s="1763"/>
      <c r="E107" s="1763"/>
      <c r="F107" s="1763"/>
      <c r="G107" s="1763"/>
      <c r="H107" s="1763"/>
      <c r="I107" s="1763"/>
      <c r="J107" s="1763"/>
      <c r="K107" s="1763"/>
      <c r="L107" s="1763"/>
      <c r="M107" s="1763"/>
      <c r="N107" s="1763"/>
      <c r="O107" s="1763"/>
    </row>
    <row r="108" spans="2:15" ht="21.75" customHeight="1">
      <c r="B108" s="1764" t="s">
        <v>2286</v>
      </c>
      <c r="C108" s="647"/>
      <c r="D108" s="1763"/>
      <c r="E108" s="1763"/>
      <c r="F108" s="1762" t="s">
        <v>2287</v>
      </c>
      <c r="G108" s="1763"/>
      <c r="H108" s="1763"/>
      <c r="I108" s="1763"/>
      <c r="J108" s="1763"/>
      <c r="K108" s="1763"/>
      <c r="L108" s="1763"/>
      <c r="M108" s="1763"/>
      <c r="N108" s="1763"/>
      <c r="O108" s="1763"/>
    </row>
    <row r="109" spans="2:15" ht="21.75" customHeight="1">
      <c r="B109" s="1762" t="s">
        <v>2290</v>
      </c>
      <c r="C109" s="647"/>
      <c r="D109" s="1763"/>
      <c r="E109" s="1763"/>
      <c r="F109" s="1763"/>
      <c r="G109" s="1763"/>
      <c r="H109" s="1763"/>
      <c r="I109" s="1763"/>
      <c r="J109" s="1763"/>
      <c r="K109" s="1763"/>
      <c r="L109" s="1763"/>
      <c r="M109" s="1763"/>
      <c r="N109" s="1763"/>
      <c r="O109" s="1763"/>
    </row>
    <row r="110" spans="2:15" ht="21.75" customHeight="1">
      <c r="B110" s="1762" t="s">
        <v>2291</v>
      </c>
      <c r="C110" s="647"/>
      <c r="D110" s="1763"/>
      <c r="E110" s="1763"/>
      <c r="F110" s="1763"/>
      <c r="G110" s="1763"/>
      <c r="H110" s="1763"/>
      <c r="I110" s="1763"/>
      <c r="J110" s="1763"/>
      <c r="K110" s="1763"/>
      <c r="L110" s="1763"/>
      <c r="M110" s="1763"/>
      <c r="N110" s="1763"/>
      <c r="O110" s="1763"/>
    </row>
    <row r="111" spans="2:15" ht="21.75" customHeight="1">
      <c r="B111" s="1762" t="s">
        <v>2292</v>
      </c>
      <c r="C111" s="647"/>
      <c r="D111" s="1763"/>
      <c r="E111" s="1763"/>
      <c r="F111" s="1763"/>
      <c r="G111" s="1763"/>
      <c r="H111" s="1763"/>
      <c r="I111" s="1763"/>
      <c r="J111" s="1763"/>
      <c r="K111" s="1763"/>
      <c r="L111" s="1763"/>
      <c r="M111" s="1763"/>
      <c r="N111" s="1763"/>
      <c r="O111" s="1763"/>
    </row>
    <row r="112" spans="2:15" ht="21.75" customHeight="1">
      <c r="B112" s="1762" t="s">
        <v>2293</v>
      </c>
      <c r="C112" s="647"/>
      <c r="D112" s="1763"/>
      <c r="E112" s="1763"/>
      <c r="F112" s="1763"/>
      <c r="G112" s="1763"/>
      <c r="H112" s="1763"/>
      <c r="I112" s="1763"/>
      <c r="J112" s="1763"/>
      <c r="K112" s="1763"/>
      <c r="L112" s="1763"/>
      <c r="M112" s="1763"/>
      <c r="N112" s="1763"/>
      <c r="O112" s="1763"/>
    </row>
    <row r="113" spans="2:15" ht="21.75" customHeight="1">
      <c r="B113" s="1762" t="s">
        <v>2298</v>
      </c>
      <c r="C113" s="647"/>
      <c r="D113" s="1763"/>
      <c r="E113" s="1763"/>
      <c r="F113" s="1763"/>
      <c r="G113" s="1763"/>
      <c r="H113" s="1763"/>
      <c r="I113" s="1763"/>
      <c r="J113" s="1763"/>
      <c r="K113" s="1763"/>
      <c r="L113" s="1763"/>
      <c r="M113" s="1763"/>
      <c r="N113" s="1763"/>
      <c r="O113" s="1763"/>
    </row>
    <row r="114" spans="2:15" ht="21.75" customHeight="1">
      <c r="B114" s="1762" t="s">
        <v>2297</v>
      </c>
      <c r="C114" s="647"/>
      <c r="D114" s="1763"/>
      <c r="E114" s="1763"/>
      <c r="F114" s="1763"/>
      <c r="G114" s="1763"/>
      <c r="H114" s="1763"/>
      <c r="I114" s="1763"/>
      <c r="J114" s="1763"/>
      <c r="K114" s="1763"/>
      <c r="L114" s="1763"/>
      <c r="M114" s="1763"/>
      <c r="N114" s="1763"/>
      <c r="O114" s="1763"/>
    </row>
    <row r="115" spans="2:15" ht="21.75" customHeight="1">
      <c r="B115" s="1762" t="s">
        <v>2314</v>
      </c>
      <c r="C115" s="647"/>
      <c r="D115" s="1763"/>
      <c r="E115" s="1763"/>
      <c r="F115" s="1763"/>
      <c r="G115" s="1763"/>
      <c r="H115" s="1763"/>
      <c r="I115" s="1763"/>
      <c r="J115" s="1763"/>
      <c r="K115" s="1763"/>
      <c r="L115" s="1763"/>
      <c r="M115" s="1763"/>
      <c r="N115" s="1763"/>
      <c r="O115" s="1763"/>
    </row>
    <row r="116" spans="2:15" ht="21.75" customHeight="1">
      <c r="B116" s="1762" t="s">
        <v>2315</v>
      </c>
      <c r="C116" s="647"/>
      <c r="D116" s="1763"/>
      <c r="E116" s="1763"/>
      <c r="F116" s="1763"/>
      <c r="G116" s="1763"/>
      <c r="H116" s="1763"/>
      <c r="I116" s="1763"/>
      <c r="J116" s="1763"/>
      <c r="K116" s="1763"/>
      <c r="L116" s="1763"/>
      <c r="M116" s="1763"/>
      <c r="N116" s="1763"/>
      <c r="O116" s="1763"/>
    </row>
    <row r="117" spans="2:15" ht="21.75" customHeight="1">
      <c r="B117" s="1762" t="s">
        <v>2316</v>
      </c>
      <c r="C117" s="647"/>
      <c r="D117" s="1763"/>
      <c r="E117" s="1763"/>
      <c r="F117" s="1763"/>
      <c r="G117" s="1763"/>
      <c r="H117" s="1763"/>
      <c r="I117" s="1763"/>
      <c r="J117" s="1763"/>
      <c r="K117" s="1763"/>
      <c r="L117" s="1763"/>
      <c r="M117" s="1763"/>
      <c r="N117" s="1763"/>
      <c r="O117" s="1763"/>
    </row>
    <row r="118" spans="2:15" ht="21.75" customHeight="1">
      <c r="B118" s="1762" t="s">
        <v>2317</v>
      </c>
      <c r="C118" s="647"/>
      <c r="D118" s="1763"/>
      <c r="E118" s="1763"/>
      <c r="F118" s="1763"/>
      <c r="G118" s="1763"/>
      <c r="H118" s="1763"/>
      <c r="I118" s="1763"/>
      <c r="J118" s="1763"/>
      <c r="K118" s="1763"/>
      <c r="L118" s="1763"/>
      <c r="M118" s="1763"/>
      <c r="N118" s="1763"/>
      <c r="O118" s="1763"/>
    </row>
    <row r="119" spans="2:15" ht="21.75" customHeight="1">
      <c r="B119" s="1762" t="s">
        <v>2294</v>
      </c>
      <c r="C119" s="647"/>
      <c r="D119" s="1763"/>
      <c r="E119" s="1763"/>
      <c r="F119" s="1763"/>
      <c r="G119" s="1763"/>
      <c r="H119" s="1763"/>
      <c r="I119" s="1763"/>
      <c r="J119" s="1763"/>
      <c r="K119" s="1763"/>
      <c r="L119" s="1763"/>
      <c r="M119" s="1763"/>
      <c r="N119" s="1763"/>
      <c r="O119" s="1763"/>
    </row>
    <row r="120" spans="2:15" ht="21.75" customHeight="1">
      <c r="B120" s="1762" t="s">
        <v>2300</v>
      </c>
      <c r="C120" s="647"/>
      <c r="D120" s="1763"/>
      <c r="E120" s="1763"/>
      <c r="F120" s="1763"/>
      <c r="G120" s="1763"/>
      <c r="H120" s="1763"/>
      <c r="I120" s="1763"/>
      <c r="J120" s="1763"/>
      <c r="K120" s="1763"/>
      <c r="L120" s="1763"/>
      <c r="M120" s="1763"/>
      <c r="N120" s="1763"/>
      <c r="O120" s="1763"/>
    </row>
    <row r="121" spans="2:15" ht="21.75" customHeight="1">
      <c r="B121" s="1762" t="s">
        <v>2299</v>
      </c>
      <c r="C121" s="647"/>
      <c r="D121" s="1763"/>
      <c r="E121" s="1763"/>
      <c r="F121" s="1763"/>
      <c r="G121" s="1763"/>
      <c r="H121" s="1763"/>
      <c r="I121" s="1763"/>
      <c r="J121" s="1763"/>
      <c r="K121" s="1763"/>
      <c r="L121" s="1763"/>
      <c r="M121" s="1763"/>
      <c r="N121" s="1763"/>
      <c r="O121" s="1763"/>
    </row>
    <row r="122" spans="2:15" ht="21.75" customHeight="1">
      <c r="B122" s="1762" t="s">
        <v>2318</v>
      </c>
      <c r="C122" s="647"/>
      <c r="D122" s="1763"/>
      <c r="E122" s="1763"/>
      <c r="F122" s="1763"/>
      <c r="G122" s="1763"/>
      <c r="H122" s="1763"/>
      <c r="I122" s="1763"/>
      <c r="J122" s="1763"/>
      <c r="K122" s="1763"/>
      <c r="L122" s="1763"/>
      <c r="M122" s="1763"/>
      <c r="N122" s="1763"/>
      <c r="O122" s="1763"/>
    </row>
    <row r="123" spans="2:15" ht="21.75" customHeight="1">
      <c r="B123" s="1762" t="s">
        <v>2319</v>
      </c>
      <c r="C123" s="647"/>
      <c r="D123" s="1763"/>
      <c r="E123" s="1763"/>
      <c r="F123" s="1763"/>
      <c r="G123" s="1763"/>
      <c r="H123" s="1763"/>
      <c r="I123" s="1763"/>
      <c r="J123" s="1763"/>
      <c r="K123" s="1763"/>
      <c r="L123" s="1763"/>
      <c r="M123" s="1763"/>
      <c r="N123" s="1763"/>
      <c r="O123" s="1763"/>
    </row>
    <row r="124" spans="2:15" ht="21.75" customHeight="1">
      <c r="B124" s="1762" t="s">
        <v>2301</v>
      </c>
      <c r="C124" s="647"/>
      <c r="D124" s="1763"/>
      <c r="E124" s="1763"/>
      <c r="F124" s="1763"/>
      <c r="G124" s="1763"/>
      <c r="H124" s="1763"/>
      <c r="I124" s="1763"/>
      <c r="J124" s="1763"/>
      <c r="K124" s="1763"/>
      <c r="L124" s="1763"/>
      <c r="M124" s="1763"/>
      <c r="N124" s="1763"/>
      <c r="O124" s="1763"/>
    </row>
    <row r="125" spans="2:15" ht="21.75" customHeight="1">
      <c r="B125" s="1762" t="s">
        <v>2302</v>
      </c>
      <c r="C125" s="647"/>
      <c r="D125" s="1763"/>
      <c r="E125" s="1763"/>
      <c r="F125" s="1763"/>
      <c r="G125" s="1763"/>
      <c r="H125" s="1763"/>
      <c r="I125" s="1763"/>
      <c r="J125" s="1763"/>
      <c r="K125" s="1763"/>
      <c r="L125" s="1763"/>
      <c r="M125" s="1763"/>
      <c r="N125" s="1763"/>
      <c r="O125" s="1763"/>
    </row>
    <row r="126" spans="2:15" ht="21.75" customHeight="1">
      <c r="B126" s="1762" t="s">
        <v>2295</v>
      </c>
      <c r="C126" s="647"/>
      <c r="D126" s="1763"/>
      <c r="E126" s="1763"/>
      <c r="F126" s="1763"/>
      <c r="G126" s="1763"/>
      <c r="H126" s="1763"/>
      <c r="I126" s="1763"/>
      <c r="J126" s="1763"/>
      <c r="K126" s="1763"/>
      <c r="L126" s="1763"/>
      <c r="M126" s="1763"/>
      <c r="N126" s="1763"/>
      <c r="O126" s="1763"/>
    </row>
    <row r="127" spans="2:15" ht="21.75" customHeight="1">
      <c r="B127" s="1762" t="s">
        <v>2320</v>
      </c>
      <c r="C127" s="647"/>
      <c r="D127" s="1763"/>
      <c r="E127" s="1763"/>
      <c r="F127" s="1763"/>
      <c r="G127" s="1763"/>
      <c r="H127" s="1763"/>
      <c r="I127" s="1763"/>
      <c r="J127" s="1763"/>
      <c r="K127" s="1763"/>
      <c r="L127" s="1763"/>
      <c r="M127" s="1763"/>
      <c r="N127" s="1763"/>
      <c r="O127" s="1763"/>
    </row>
    <row r="128" spans="2:15" ht="21.75" customHeight="1">
      <c r="B128" s="1762" t="s">
        <v>2321</v>
      </c>
      <c r="C128" s="647"/>
      <c r="D128" s="1763"/>
      <c r="E128" s="1763"/>
      <c r="F128" s="1763"/>
      <c r="G128" s="1763"/>
      <c r="H128" s="1763"/>
      <c r="I128" s="1763"/>
      <c r="J128" s="1763"/>
      <c r="K128" s="1763"/>
      <c r="L128" s="1763"/>
      <c r="M128" s="1763"/>
      <c r="N128" s="1763"/>
      <c r="O128" s="1763"/>
    </row>
    <row r="129" spans="2:15" ht="21.75" customHeight="1">
      <c r="B129" s="1762" t="s">
        <v>2303</v>
      </c>
      <c r="C129" s="647"/>
      <c r="D129" s="1763"/>
      <c r="E129" s="1763"/>
      <c r="F129" s="1763"/>
      <c r="G129" s="1763"/>
      <c r="H129" s="1763"/>
      <c r="I129" s="1763"/>
      <c r="J129" s="1763"/>
      <c r="K129" s="1763"/>
      <c r="L129" s="1763"/>
      <c r="M129" s="1763"/>
      <c r="N129" s="1763"/>
      <c r="O129" s="1763"/>
    </row>
    <row r="130" spans="2:15" ht="21.75" customHeight="1">
      <c r="B130" s="1762" t="s">
        <v>2322</v>
      </c>
      <c r="C130" s="647"/>
      <c r="D130" s="1763"/>
      <c r="E130" s="1763"/>
      <c r="F130" s="1763"/>
      <c r="G130" s="1763"/>
      <c r="H130" s="1763"/>
      <c r="I130" s="1763"/>
      <c r="J130" s="1763"/>
      <c r="K130" s="1763"/>
      <c r="L130" s="1763"/>
      <c r="M130" s="1763"/>
      <c r="N130" s="1763"/>
      <c r="O130" s="1763"/>
    </row>
    <row r="131" spans="2:15" ht="21.75" customHeight="1">
      <c r="B131" s="1762" t="s">
        <v>2321</v>
      </c>
      <c r="C131" s="647"/>
      <c r="D131" s="1763"/>
      <c r="E131" s="1763"/>
      <c r="F131" s="1763"/>
      <c r="G131" s="1763"/>
      <c r="H131" s="1763"/>
      <c r="I131" s="1763"/>
      <c r="J131" s="1763"/>
      <c r="K131" s="1763"/>
      <c r="L131" s="1763"/>
      <c r="M131" s="1763"/>
      <c r="N131" s="1763"/>
      <c r="O131" s="1763"/>
    </row>
    <row r="132" spans="2:15" ht="21.75" customHeight="1">
      <c r="B132" s="1762" t="s">
        <v>2296</v>
      </c>
      <c r="C132" s="647"/>
      <c r="D132" s="1763"/>
      <c r="E132" s="1763"/>
      <c r="F132" s="1763"/>
      <c r="G132" s="1763"/>
      <c r="H132" s="1763"/>
      <c r="I132" s="1763"/>
      <c r="J132" s="1763"/>
      <c r="K132" s="1763"/>
      <c r="L132" s="1763"/>
      <c r="M132" s="1763"/>
      <c r="N132" s="1763"/>
      <c r="O132" s="1763"/>
    </row>
    <row r="133" spans="2:15" ht="164.25" customHeight="1">
      <c r="C133" s="647"/>
      <c r="D133" s="1763"/>
      <c r="E133" s="1763"/>
      <c r="F133" s="1763"/>
      <c r="G133" s="1763"/>
      <c r="H133" s="1763"/>
      <c r="I133" s="1763"/>
      <c r="J133" s="1763"/>
      <c r="K133" s="1763"/>
      <c r="L133" s="1763"/>
      <c r="M133" s="1763"/>
      <c r="N133" s="1763"/>
      <c r="O133" s="1763"/>
    </row>
    <row r="134" spans="2:15" ht="21.75" customHeight="1">
      <c r="B134" s="1762" t="s">
        <v>2305</v>
      </c>
      <c r="C134" s="647"/>
      <c r="D134" s="1763"/>
      <c r="E134" s="1763"/>
      <c r="F134" s="1763"/>
      <c r="G134" s="1763"/>
      <c r="H134" s="1763"/>
      <c r="I134" s="1763"/>
      <c r="J134" s="1763"/>
      <c r="K134" s="1763"/>
      <c r="L134" s="1763"/>
      <c r="M134" s="1763"/>
      <c r="N134" s="1763"/>
      <c r="O134" s="1763"/>
    </row>
    <row r="135" spans="2:15" ht="21.75" customHeight="1">
      <c r="B135" s="1762" t="s">
        <v>2323</v>
      </c>
      <c r="C135" s="647"/>
      <c r="D135" s="1763"/>
      <c r="E135" s="1763"/>
      <c r="F135" s="1763"/>
      <c r="G135" s="1763"/>
      <c r="H135" s="1763"/>
      <c r="I135" s="1763"/>
      <c r="J135" s="1763"/>
      <c r="K135" s="1763"/>
      <c r="L135" s="1763"/>
      <c r="M135" s="1763"/>
      <c r="N135" s="1763"/>
      <c r="O135" s="1763"/>
    </row>
    <row r="136" spans="2:15" ht="21.75" customHeight="1">
      <c r="B136" s="1762" t="s">
        <v>2324</v>
      </c>
      <c r="C136" s="647"/>
      <c r="D136" s="1763"/>
      <c r="E136" s="1763"/>
      <c r="F136" s="1763"/>
      <c r="G136" s="1763"/>
      <c r="H136" s="1763"/>
      <c r="I136" s="1763"/>
      <c r="J136" s="1763"/>
      <c r="K136" s="1763"/>
      <c r="L136" s="1763"/>
      <c r="M136" s="1763"/>
      <c r="N136" s="1763"/>
      <c r="O136" s="1763"/>
    </row>
    <row r="137" spans="2:15" ht="21.75" customHeight="1">
      <c r="B137" s="1762" t="s">
        <v>2304</v>
      </c>
      <c r="C137" s="647"/>
      <c r="D137" s="1763"/>
      <c r="E137" s="1763"/>
      <c r="F137" s="1763"/>
      <c r="G137" s="1763"/>
      <c r="H137" s="1763"/>
      <c r="I137" s="1763"/>
      <c r="J137" s="1763"/>
      <c r="K137" s="1763"/>
      <c r="L137" s="1763"/>
      <c r="M137" s="1763"/>
      <c r="N137" s="1763"/>
      <c r="O137" s="1763"/>
    </row>
    <row r="138" spans="2:15" ht="21.75" customHeight="1">
      <c r="B138" s="1762" t="s">
        <v>2325</v>
      </c>
      <c r="C138" s="647"/>
      <c r="D138" s="1763"/>
      <c r="E138" s="1763"/>
      <c r="F138" s="1763"/>
      <c r="G138" s="1763"/>
      <c r="H138" s="1763"/>
      <c r="I138" s="1763"/>
      <c r="J138" s="1763"/>
      <c r="K138" s="1763"/>
      <c r="L138" s="1763"/>
      <c r="M138" s="1763"/>
      <c r="N138" s="1763"/>
      <c r="O138" s="1763"/>
    </row>
    <row r="139" spans="2:15" ht="21.75" customHeight="1">
      <c r="B139" s="1762" t="s">
        <v>2326</v>
      </c>
      <c r="C139" s="647"/>
      <c r="D139" s="1763"/>
      <c r="E139" s="1763"/>
      <c r="F139" s="1763"/>
      <c r="G139" s="1763"/>
      <c r="H139" s="1763"/>
      <c r="I139" s="1763"/>
      <c r="J139" s="1763"/>
      <c r="K139" s="1763"/>
      <c r="L139" s="1763"/>
      <c r="M139" s="1763"/>
      <c r="N139" s="1763"/>
      <c r="O139" s="1763"/>
    </row>
    <row r="140" spans="2:15" ht="21.75" customHeight="1">
      <c r="B140" s="1762" t="s">
        <v>2191</v>
      </c>
      <c r="C140" s="647"/>
      <c r="D140" s="1763"/>
      <c r="E140" s="1763"/>
      <c r="F140" s="1763"/>
      <c r="G140" s="1763"/>
      <c r="H140" s="1763"/>
      <c r="I140" s="1763"/>
      <c r="J140" s="1763"/>
      <c r="K140" s="1763"/>
      <c r="L140" s="1763"/>
      <c r="M140" s="1763"/>
      <c r="N140" s="1763"/>
      <c r="O140" s="1763"/>
    </row>
    <row r="141" spans="2:15" ht="21.75" customHeight="1">
      <c r="B141" s="1762" t="s">
        <v>2327</v>
      </c>
      <c r="C141" s="647"/>
      <c r="D141" s="1763"/>
      <c r="E141" s="1763"/>
      <c r="F141" s="1763"/>
      <c r="G141" s="1763"/>
      <c r="H141" s="1763"/>
      <c r="I141" s="1763"/>
      <c r="J141" s="1763"/>
      <c r="K141" s="1763"/>
      <c r="L141" s="1763"/>
      <c r="M141" s="1763"/>
      <c r="N141" s="1763"/>
      <c r="O141" s="1763"/>
    </row>
    <row r="142" spans="2:15" ht="21.75" customHeight="1">
      <c r="B142" s="1762" t="s">
        <v>2328</v>
      </c>
      <c r="C142" s="647"/>
      <c r="D142" s="1763"/>
      <c r="E142" s="1763"/>
      <c r="F142" s="1763"/>
      <c r="G142" s="1763"/>
      <c r="H142" s="1763"/>
      <c r="I142" s="1763"/>
      <c r="J142" s="1763"/>
      <c r="K142" s="1763"/>
      <c r="L142" s="1763"/>
      <c r="M142" s="1763"/>
      <c r="N142" s="1763"/>
      <c r="O142" s="1763"/>
    </row>
    <row r="143" spans="2:15" ht="21.75" customHeight="1">
      <c r="B143" s="1762" t="s">
        <v>2329</v>
      </c>
      <c r="C143" s="647"/>
      <c r="D143" s="1763"/>
      <c r="E143" s="1763"/>
      <c r="F143" s="1763"/>
      <c r="G143" s="1763"/>
      <c r="H143" s="1763"/>
      <c r="I143" s="1763"/>
      <c r="J143" s="1763"/>
      <c r="K143" s="1763"/>
      <c r="L143" s="1763"/>
      <c r="M143" s="1763"/>
      <c r="N143" s="1763"/>
      <c r="O143" s="1763"/>
    </row>
    <row r="144" spans="2:15" ht="21.75" customHeight="1">
      <c r="B144" s="1762" t="s">
        <v>2330</v>
      </c>
      <c r="C144" s="647"/>
      <c r="D144" s="1763"/>
      <c r="E144" s="1763"/>
      <c r="F144" s="1763"/>
      <c r="G144" s="1763"/>
      <c r="H144" s="1763"/>
      <c r="I144" s="1763"/>
      <c r="J144" s="1763"/>
      <c r="K144" s="1763"/>
      <c r="L144" s="1763"/>
      <c r="M144" s="1763"/>
      <c r="N144" s="1763"/>
      <c r="O144" s="1763"/>
    </row>
    <row r="145" spans="2:15" ht="21.75" customHeight="1">
      <c r="B145" s="1762" t="s">
        <v>2331</v>
      </c>
      <c r="C145" s="647"/>
      <c r="D145" s="1763"/>
      <c r="E145" s="1763"/>
      <c r="F145" s="1763"/>
      <c r="G145" s="1763"/>
      <c r="H145" s="1763"/>
      <c r="I145" s="1763"/>
      <c r="J145" s="1763"/>
      <c r="K145" s="1763"/>
      <c r="L145" s="1763"/>
      <c r="M145" s="1763"/>
      <c r="N145" s="1763"/>
      <c r="O145" s="1763"/>
    </row>
    <row r="146" spans="2:15" ht="21.75" customHeight="1">
      <c r="B146" s="1762" t="s">
        <v>2332</v>
      </c>
      <c r="C146" s="647"/>
      <c r="D146" s="1763"/>
      <c r="E146" s="1763"/>
      <c r="F146" s="1763"/>
      <c r="G146" s="1763"/>
      <c r="H146" s="1763"/>
      <c r="I146" s="1763"/>
      <c r="J146" s="1763"/>
      <c r="K146" s="1763"/>
      <c r="L146" s="1763"/>
      <c r="M146" s="1763"/>
      <c r="N146" s="1763"/>
      <c r="O146" s="1763"/>
    </row>
    <row r="147" spans="2:15" ht="21.75" customHeight="1">
      <c r="B147" s="1762" t="s">
        <v>2333</v>
      </c>
      <c r="C147" s="647"/>
      <c r="D147" s="1763"/>
      <c r="E147" s="1763"/>
      <c r="F147" s="1763"/>
      <c r="G147" s="1763"/>
      <c r="H147" s="1763"/>
      <c r="I147" s="1763"/>
      <c r="J147" s="1763"/>
      <c r="K147" s="1763"/>
      <c r="L147" s="1763"/>
      <c r="M147" s="1763"/>
      <c r="N147" s="1763"/>
      <c r="O147" s="1763"/>
    </row>
    <row r="148" spans="2:15" ht="21.75" customHeight="1">
      <c r="B148" s="1762" t="s">
        <v>2334</v>
      </c>
      <c r="C148" s="647"/>
      <c r="D148" s="1763"/>
      <c r="E148" s="1763"/>
      <c r="F148" s="1763"/>
      <c r="G148" s="1763"/>
      <c r="H148" s="1763"/>
      <c r="I148" s="1763"/>
      <c r="J148" s="1763"/>
      <c r="K148" s="1763"/>
      <c r="L148" s="1763"/>
      <c r="M148" s="1763"/>
      <c r="N148" s="1763"/>
      <c r="O148" s="1763"/>
    </row>
    <row r="149" spans="2:15" ht="21.75" customHeight="1">
      <c r="B149" s="1762" t="s">
        <v>2335</v>
      </c>
      <c r="C149" s="647"/>
      <c r="D149" s="1763"/>
      <c r="E149" s="1763"/>
      <c r="F149" s="1763"/>
      <c r="G149" s="1763"/>
      <c r="H149" s="1763"/>
      <c r="I149" s="1763"/>
      <c r="J149" s="1763"/>
      <c r="K149" s="1763"/>
      <c r="L149" s="1763"/>
      <c r="M149" s="1763"/>
      <c r="N149" s="1763"/>
      <c r="O149" s="1763"/>
    </row>
    <row r="150" spans="2:15" ht="21.75" customHeight="1">
      <c r="B150" s="1762" t="s">
        <v>2336</v>
      </c>
      <c r="C150" s="647"/>
      <c r="D150" s="1763"/>
      <c r="E150" s="1763"/>
      <c r="F150" s="1763"/>
      <c r="G150" s="1763"/>
      <c r="H150" s="1763"/>
      <c r="I150" s="1763"/>
      <c r="J150" s="1763"/>
      <c r="K150" s="1763"/>
      <c r="L150" s="1763"/>
      <c r="M150" s="1763"/>
      <c r="N150" s="1763"/>
      <c r="O150" s="1763"/>
    </row>
    <row r="151" spans="2:15" ht="21.75" customHeight="1">
      <c r="B151" s="1762" t="s">
        <v>2337</v>
      </c>
      <c r="C151" s="647"/>
      <c r="D151" s="1763"/>
      <c r="E151" s="1763"/>
      <c r="F151" s="1763"/>
      <c r="G151" s="1763"/>
      <c r="H151" s="1763"/>
      <c r="I151" s="1763"/>
      <c r="J151" s="1763"/>
      <c r="K151" s="1763"/>
      <c r="L151" s="1763"/>
      <c r="M151" s="1763"/>
      <c r="N151" s="1763"/>
      <c r="O151" s="1763"/>
    </row>
    <row r="152" spans="2:15" ht="21.75" customHeight="1">
      <c r="B152" s="1762" t="s">
        <v>2338</v>
      </c>
      <c r="C152" s="647"/>
      <c r="D152" s="1763"/>
      <c r="E152" s="1763"/>
      <c r="F152" s="1763"/>
      <c r="G152" s="1763"/>
      <c r="H152" s="1763"/>
      <c r="I152" s="1763"/>
      <c r="J152" s="1763"/>
      <c r="K152" s="1763"/>
      <c r="L152" s="1763"/>
      <c r="M152" s="1763"/>
      <c r="N152" s="1763"/>
      <c r="O152" s="1763"/>
    </row>
    <row r="153" spans="2:15" ht="21.75" customHeight="1">
      <c r="B153" s="1762" t="s">
        <v>2339</v>
      </c>
      <c r="C153" s="647"/>
      <c r="D153" s="1763"/>
      <c r="E153" s="1763"/>
      <c r="F153" s="1763"/>
      <c r="G153" s="1763"/>
      <c r="H153" s="1763"/>
      <c r="I153" s="1763"/>
      <c r="J153" s="1763"/>
      <c r="K153" s="1763"/>
      <c r="L153" s="1763"/>
      <c r="M153" s="1763"/>
      <c r="N153" s="1763"/>
      <c r="O153" s="1763"/>
    </row>
    <row r="154" spans="2:15" ht="21.75" customHeight="1">
      <c r="B154" s="1762" t="s">
        <v>2340</v>
      </c>
      <c r="C154" s="647"/>
      <c r="D154" s="1763"/>
      <c r="E154" s="1763"/>
      <c r="F154" s="1763"/>
      <c r="G154" s="1763"/>
      <c r="H154" s="1763"/>
      <c r="I154" s="1763"/>
      <c r="J154" s="1763"/>
      <c r="K154" s="1763"/>
      <c r="L154" s="1763"/>
      <c r="M154" s="1763"/>
      <c r="N154" s="1763"/>
      <c r="O154" s="1763"/>
    </row>
    <row r="155" spans="2:15" ht="21.75" customHeight="1">
      <c r="B155" s="1762" t="s">
        <v>2341</v>
      </c>
      <c r="C155" s="647"/>
      <c r="D155" s="1763"/>
      <c r="E155" s="1763"/>
      <c r="F155" s="1763"/>
      <c r="G155" s="1763"/>
      <c r="H155" s="1763"/>
      <c r="I155" s="1763"/>
      <c r="J155" s="1763"/>
      <c r="K155" s="1763"/>
      <c r="L155" s="1763"/>
      <c r="M155" s="1763"/>
      <c r="N155" s="1763"/>
      <c r="O155" s="1763"/>
    </row>
    <row r="156" spans="2:15" ht="21.75" customHeight="1">
      <c r="B156" s="1762" t="s">
        <v>2342</v>
      </c>
      <c r="C156" s="647"/>
      <c r="D156" s="1763"/>
      <c r="E156" s="1763"/>
      <c r="F156" s="1763"/>
      <c r="G156" s="1763"/>
      <c r="H156" s="1763"/>
      <c r="I156" s="1763"/>
      <c r="J156" s="1763"/>
      <c r="K156" s="1763"/>
      <c r="L156" s="1763"/>
      <c r="M156" s="1763"/>
      <c r="N156" s="1763"/>
      <c r="O156" s="1763"/>
    </row>
    <row r="157" spans="2:15" ht="21.75" customHeight="1">
      <c r="B157" s="1762" t="s">
        <v>2343</v>
      </c>
      <c r="C157" s="647"/>
      <c r="D157" s="1763"/>
      <c r="E157" s="1763"/>
      <c r="F157" s="1763"/>
      <c r="G157" s="1763"/>
      <c r="H157" s="1763"/>
      <c r="I157" s="1763"/>
      <c r="J157" s="1763"/>
      <c r="K157" s="1763"/>
      <c r="L157" s="1763"/>
      <c r="M157" s="1763"/>
      <c r="N157" s="1763"/>
      <c r="O157" s="1763"/>
    </row>
    <row r="158" spans="2:15" ht="21.75" customHeight="1">
      <c r="B158" s="1762" t="s">
        <v>2344</v>
      </c>
      <c r="C158" s="647"/>
      <c r="D158" s="1763"/>
      <c r="E158" s="1763"/>
      <c r="F158" s="1763"/>
      <c r="G158" s="1763"/>
      <c r="H158" s="1763"/>
      <c r="I158" s="1763"/>
      <c r="J158" s="1763"/>
      <c r="K158" s="1763"/>
      <c r="L158" s="1763"/>
      <c r="M158" s="1763"/>
      <c r="N158" s="1763"/>
      <c r="O158" s="1763"/>
    </row>
    <row r="159" spans="2:15" ht="21.75" customHeight="1">
      <c r="B159" s="1762" t="s">
        <v>2345</v>
      </c>
      <c r="C159" s="647"/>
      <c r="D159" s="1763"/>
      <c r="E159" s="1763"/>
      <c r="F159" s="1763"/>
      <c r="G159" s="1763"/>
      <c r="H159" s="1763"/>
      <c r="I159" s="1763"/>
      <c r="J159" s="1763"/>
      <c r="K159" s="1763"/>
      <c r="L159" s="1763"/>
      <c r="M159" s="1763"/>
      <c r="N159" s="1763"/>
      <c r="O159" s="1763"/>
    </row>
    <row r="160" spans="2:15" ht="21.75" customHeight="1">
      <c r="B160" s="1762" t="s">
        <v>2346</v>
      </c>
      <c r="C160" s="647"/>
      <c r="D160" s="1763"/>
      <c r="E160" s="1763"/>
      <c r="F160" s="1763"/>
      <c r="G160" s="1763"/>
      <c r="H160" s="1763"/>
      <c r="I160" s="1763"/>
      <c r="J160" s="1763"/>
      <c r="K160" s="1763"/>
      <c r="L160" s="1763"/>
      <c r="M160" s="1763"/>
      <c r="N160" s="1763"/>
      <c r="O160" s="1763"/>
    </row>
    <row r="161" spans="2:15" ht="21.75" customHeight="1">
      <c r="B161" s="1762" t="s">
        <v>2347</v>
      </c>
      <c r="C161" s="647"/>
      <c r="D161" s="1763"/>
      <c r="E161" s="1763"/>
      <c r="F161" s="1763"/>
      <c r="G161" s="1763"/>
      <c r="H161" s="1763"/>
      <c r="I161" s="1763"/>
      <c r="J161" s="1763"/>
      <c r="K161" s="1763"/>
      <c r="L161" s="1763"/>
      <c r="M161" s="1763"/>
      <c r="N161" s="1763"/>
      <c r="O161" s="1763"/>
    </row>
    <row r="162" spans="2:15" ht="21.75" customHeight="1">
      <c r="B162" s="1762" t="s">
        <v>2348</v>
      </c>
      <c r="C162" s="647"/>
      <c r="D162" s="1763"/>
      <c r="E162" s="1763"/>
      <c r="F162" s="1763"/>
      <c r="G162" s="1763"/>
      <c r="H162" s="1763"/>
      <c r="I162" s="1763"/>
      <c r="J162" s="1763"/>
      <c r="K162" s="1763"/>
      <c r="L162" s="1763"/>
      <c r="M162" s="1763"/>
      <c r="N162" s="1763"/>
      <c r="O162" s="1763"/>
    </row>
    <row r="163" spans="2:15" ht="21.75" customHeight="1">
      <c r="B163" s="1762" t="s">
        <v>2349</v>
      </c>
      <c r="C163" s="647"/>
      <c r="D163" s="1763"/>
      <c r="E163" s="1763"/>
      <c r="F163" s="1763"/>
      <c r="G163" s="1763"/>
      <c r="H163" s="1763"/>
      <c r="I163" s="1763"/>
      <c r="J163" s="1763"/>
      <c r="K163" s="1763"/>
      <c r="L163" s="1763"/>
      <c r="M163" s="1763"/>
      <c r="N163" s="1763"/>
      <c r="O163" s="1763"/>
    </row>
    <row r="164" spans="2:15" ht="21.75" customHeight="1">
      <c r="B164" s="1762" t="s">
        <v>2350</v>
      </c>
      <c r="C164" s="647"/>
      <c r="D164" s="1763"/>
      <c r="E164" s="1763"/>
      <c r="F164" s="1763"/>
      <c r="G164" s="1763"/>
      <c r="H164" s="1763"/>
      <c r="I164" s="1763"/>
      <c r="J164" s="1763"/>
      <c r="K164" s="1763"/>
      <c r="L164" s="1763"/>
      <c r="M164" s="1763"/>
      <c r="N164" s="1763"/>
      <c r="O164" s="1763"/>
    </row>
    <row r="165" spans="2:15" ht="21.75" customHeight="1">
      <c r="B165" s="1762" t="s">
        <v>2351</v>
      </c>
      <c r="C165" s="647"/>
      <c r="D165" s="1763"/>
      <c r="E165" s="1763"/>
      <c r="F165" s="1763"/>
      <c r="G165" s="1763"/>
      <c r="H165" s="1763"/>
      <c r="I165" s="1763"/>
      <c r="J165" s="1763"/>
      <c r="K165" s="1763"/>
      <c r="L165" s="1763"/>
      <c r="M165" s="1763"/>
      <c r="N165" s="1763"/>
      <c r="O165" s="1763"/>
    </row>
    <row r="166" spans="2:15" ht="21.75" customHeight="1">
      <c r="B166" s="1762" t="s">
        <v>2352</v>
      </c>
      <c r="C166" s="647"/>
      <c r="D166" s="1763"/>
      <c r="E166" s="1763"/>
      <c r="F166" s="1763"/>
      <c r="G166" s="1763"/>
      <c r="H166" s="1763"/>
      <c r="I166" s="1763"/>
      <c r="J166" s="1763"/>
      <c r="K166" s="1763"/>
      <c r="L166" s="1763"/>
      <c r="M166" s="1763"/>
      <c r="N166" s="1763"/>
      <c r="O166" s="1763"/>
    </row>
    <row r="167" spans="2:15" ht="21.75" customHeight="1">
      <c r="B167" s="1762" t="s">
        <v>2353</v>
      </c>
      <c r="C167" s="647"/>
      <c r="D167" s="1763"/>
      <c r="E167" s="1763"/>
      <c r="F167" s="1763"/>
      <c r="G167" s="1763"/>
      <c r="H167" s="1763"/>
      <c r="I167" s="1763"/>
      <c r="J167" s="1763"/>
      <c r="K167" s="1763"/>
      <c r="L167" s="1763"/>
      <c r="M167" s="1763"/>
      <c r="N167" s="1763"/>
      <c r="O167" s="1763"/>
    </row>
    <row r="168" spans="2:15" ht="21.75" customHeight="1">
      <c r="B168" s="1762" t="s">
        <v>2354</v>
      </c>
      <c r="C168" s="647"/>
      <c r="D168" s="1763"/>
      <c r="E168" s="1763"/>
      <c r="F168" s="1763"/>
      <c r="G168" s="1763"/>
      <c r="H168" s="1763"/>
      <c r="I168" s="1763"/>
      <c r="J168" s="1763"/>
      <c r="K168" s="1763"/>
      <c r="L168" s="1763"/>
      <c r="M168" s="1763"/>
      <c r="N168" s="1763"/>
      <c r="O168" s="1763"/>
    </row>
    <row r="169" spans="2:15" ht="21.75" customHeight="1">
      <c r="B169" s="1762" t="s">
        <v>2355</v>
      </c>
      <c r="C169" s="647"/>
      <c r="D169" s="1763"/>
      <c r="E169" s="1763"/>
      <c r="F169" s="1763"/>
      <c r="G169" s="1763"/>
      <c r="H169" s="1763"/>
      <c r="I169" s="1763"/>
      <c r="J169" s="1763"/>
      <c r="K169" s="1763"/>
      <c r="L169" s="1763"/>
      <c r="M169" s="1763"/>
      <c r="N169" s="1763"/>
      <c r="O169" s="1763"/>
    </row>
    <row r="170" spans="2:15" ht="21.75" customHeight="1">
      <c r="B170" s="1762" t="s">
        <v>2356</v>
      </c>
      <c r="C170" s="647"/>
      <c r="D170" s="1763"/>
      <c r="E170" s="1763"/>
      <c r="F170" s="1763"/>
      <c r="G170" s="1763"/>
      <c r="H170" s="1763"/>
      <c r="I170" s="1763"/>
      <c r="J170" s="1763"/>
      <c r="K170" s="1763"/>
      <c r="L170" s="1763"/>
      <c r="M170" s="1763"/>
      <c r="N170" s="1763"/>
      <c r="O170" s="1763"/>
    </row>
    <row r="171" spans="2:15" ht="21.75" customHeight="1">
      <c r="B171" s="1762" t="s">
        <v>2366</v>
      </c>
      <c r="C171" s="647"/>
      <c r="D171" s="1763"/>
      <c r="E171" s="1763"/>
      <c r="F171" s="1763"/>
      <c r="G171" s="1763"/>
      <c r="H171" s="1763"/>
      <c r="I171" s="1763"/>
      <c r="J171" s="1763"/>
      <c r="K171" s="1763"/>
      <c r="L171" s="1763"/>
      <c r="M171" s="1763"/>
      <c r="N171" s="1763"/>
      <c r="O171" s="1763"/>
    </row>
    <row r="172" spans="2:15" ht="21.75" customHeight="1">
      <c r="B172" s="1762" t="s">
        <v>2367</v>
      </c>
      <c r="C172" s="647"/>
      <c r="D172" s="1763"/>
      <c r="E172" s="1763"/>
      <c r="F172" s="1763"/>
      <c r="G172" s="1763"/>
      <c r="H172" s="1763"/>
      <c r="I172" s="1763"/>
      <c r="J172" s="1763"/>
      <c r="K172" s="1763"/>
      <c r="L172" s="1763"/>
      <c r="M172" s="1763"/>
      <c r="N172" s="1763"/>
      <c r="O172" s="1763"/>
    </row>
    <row r="173" spans="2:15" ht="21.75" customHeight="1">
      <c r="B173" s="1762" t="s">
        <v>2357</v>
      </c>
      <c r="C173" s="647"/>
      <c r="D173" s="1763"/>
      <c r="E173" s="1763"/>
      <c r="F173" s="1763"/>
      <c r="G173" s="1763"/>
      <c r="H173" s="1763"/>
      <c r="I173" s="1763"/>
      <c r="J173" s="1763"/>
      <c r="K173" s="1763"/>
      <c r="L173" s="1763"/>
      <c r="M173" s="1763"/>
      <c r="N173" s="1763"/>
      <c r="O173" s="1763"/>
    </row>
    <row r="174" spans="2:15" ht="21.75" customHeight="1">
      <c r="B174" s="1762" t="s">
        <v>2358</v>
      </c>
      <c r="C174" s="647"/>
      <c r="D174" s="1763"/>
      <c r="E174" s="1763"/>
      <c r="F174" s="1763"/>
      <c r="G174" s="1763"/>
      <c r="H174" s="1763"/>
      <c r="I174" s="1763"/>
      <c r="J174" s="1763"/>
      <c r="K174" s="1763"/>
      <c r="L174" s="1763"/>
      <c r="M174" s="1763"/>
      <c r="N174" s="1763"/>
      <c r="O174" s="1763"/>
    </row>
    <row r="175" spans="2:15" ht="21.75" customHeight="1">
      <c r="B175" s="1762" t="s">
        <v>2359</v>
      </c>
      <c r="C175" s="647"/>
      <c r="D175" s="1763"/>
      <c r="E175" s="1763"/>
      <c r="F175" s="1763"/>
      <c r="G175" s="1763"/>
      <c r="H175" s="1763"/>
      <c r="I175" s="1763"/>
      <c r="J175" s="1763"/>
      <c r="K175" s="1763"/>
      <c r="L175" s="1763"/>
      <c r="M175" s="1763"/>
      <c r="N175" s="1763"/>
      <c r="O175" s="1763"/>
    </row>
    <row r="176" spans="2:15" ht="21.75" customHeight="1">
      <c r="B176" s="1762" t="s">
        <v>2360</v>
      </c>
      <c r="C176" s="647"/>
      <c r="D176" s="1763"/>
      <c r="E176" s="1763"/>
      <c r="F176" s="1763"/>
      <c r="G176" s="1763"/>
      <c r="H176" s="1763"/>
      <c r="I176" s="1763"/>
      <c r="J176" s="1763"/>
      <c r="K176" s="1763"/>
      <c r="L176" s="1763"/>
      <c r="M176" s="1763"/>
      <c r="N176" s="1763"/>
      <c r="O176" s="1763"/>
    </row>
    <row r="177" spans="2:15" ht="21.75" customHeight="1">
      <c r="B177" s="1762" t="s">
        <v>2361</v>
      </c>
      <c r="C177" s="647"/>
      <c r="D177" s="1763"/>
      <c r="E177" s="1763"/>
      <c r="F177" s="1763"/>
      <c r="G177" s="1763"/>
      <c r="H177" s="1763"/>
      <c r="I177" s="1763"/>
      <c r="J177" s="1763"/>
      <c r="K177" s="1763"/>
      <c r="L177" s="1763"/>
      <c r="M177" s="1763"/>
      <c r="N177" s="1763"/>
      <c r="O177" s="1763"/>
    </row>
    <row r="178" spans="2:15" ht="21.75" customHeight="1">
      <c r="B178" s="1762" t="s">
        <v>2359</v>
      </c>
      <c r="C178" s="647"/>
      <c r="D178" s="1763"/>
      <c r="E178" s="1763"/>
      <c r="F178" s="1763"/>
      <c r="G178" s="1763"/>
      <c r="H178" s="1763"/>
      <c r="I178" s="1763"/>
      <c r="J178" s="1763"/>
      <c r="K178" s="1763"/>
      <c r="L178" s="1763"/>
      <c r="M178" s="1763"/>
      <c r="N178" s="1763"/>
      <c r="O178" s="1763"/>
    </row>
    <row r="179" spans="2:15" ht="21.75" customHeight="1">
      <c r="B179" s="1762" t="s">
        <v>2362</v>
      </c>
      <c r="C179" s="647"/>
      <c r="D179" s="1763"/>
      <c r="E179" s="1763"/>
      <c r="F179" s="1763"/>
      <c r="G179" s="1763"/>
      <c r="H179" s="1763"/>
      <c r="I179" s="1763"/>
      <c r="J179" s="1763"/>
      <c r="K179" s="1763"/>
      <c r="L179" s="1763"/>
      <c r="M179" s="1763"/>
      <c r="N179" s="1763"/>
      <c r="O179" s="1763"/>
    </row>
    <row r="180" spans="2:15" ht="21.75" customHeight="1">
      <c r="B180" s="1762" t="s">
        <v>2363</v>
      </c>
      <c r="C180" s="647"/>
      <c r="D180" s="1763"/>
      <c r="E180" s="1763"/>
      <c r="F180" s="1763"/>
      <c r="G180" s="1763"/>
      <c r="H180" s="1763"/>
      <c r="I180" s="1763"/>
      <c r="J180" s="1763"/>
      <c r="K180" s="1763"/>
      <c r="L180" s="1763"/>
      <c r="M180" s="1763"/>
      <c r="N180" s="1763"/>
      <c r="O180" s="1763"/>
    </row>
    <row r="181" spans="2:15" ht="21.75" customHeight="1">
      <c r="B181" s="1762" t="s">
        <v>2364</v>
      </c>
      <c r="C181" s="647"/>
      <c r="D181" s="1763"/>
      <c r="E181" s="1763"/>
      <c r="F181" s="1763"/>
      <c r="G181" s="1763"/>
      <c r="H181" s="1763"/>
      <c r="I181" s="1763"/>
      <c r="J181" s="1763"/>
      <c r="K181" s="1763"/>
      <c r="L181" s="1763"/>
      <c r="M181" s="1763"/>
      <c r="N181" s="1763"/>
      <c r="O181" s="1763"/>
    </row>
    <row r="182" spans="2:15" ht="21.75" customHeight="1">
      <c r="B182" s="1762" t="s">
        <v>2365</v>
      </c>
      <c r="C182" s="647"/>
      <c r="D182" s="1763"/>
      <c r="E182" s="1763"/>
      <c r="F182" s="1763"/>
      <c r="G182" s="1763"/>
      <c r="H182" s="1763"/>
      <c r="I182" s="1763"/>
      <c r="J182" s="1763"/>
      <c r="K182" s="1763"/>
      <c r="L182" s="1763"/>
      <c r="M182" s="1763"/>
      <c r="N182" s="1763"/>
      <c r="O182" s="1763"/>
    </row>
    <row r="183" spans="2:15" ht="21.75" customHeight="1">
      <c r="C183" s="647"/>
      <c r="D183" s="1763"/>
      <c r="E183" s="1763"/>
      <c r="F183" s="1763"/>
      <c r="G183" s="1763"/>
      <c r="H183" s="1763"/>
      <c r="I183" s="1763"/>
      <c r="J183" s="1763"/>
      <c r="K183" s="1763"/>
      <c r="L183" s="1763"/>
      <c r="M183" s="1763"/>
      <c r="N183" s="1763"/>
      <c r="O183" s="1763"/>
    </row>
    <row r="184" spans="2:15" ht="21.75" customHeight="1">
      <c r="C184" s="647"/>
      <c r="D184" s="1763"/>
      <c r="E184" s="1763"/>
      <c r="F184" s="1763"/>
      <c r="G184" s="1763"/>
      <c r="H184" s="1763"/>
      <c r="I184" s="1763"/>
      <c r="J184" s="1763"/>
      <c r="K184" s="1763"/>
      <c r="L184" s="1763"/>
      <c r="M184" s="1763"/>
      <c r="N184" s="1763"/>
      <c r="O184" s="1763"/>
    </row>
    <row r="185" spans="2:15" ht="21.75" customHeight="1">
      <c r="C185" s="647"/>
      <c r="D185" s="1763"/>
      <c r="E185" s="1763"/>
      <c r="F185" s="1763"/>
      <c r="G185" s="1763"/>
      <c r="H185" s="1763"/>
      <c r="I185" s="1763"/>
      <c r="J185" s="1763"/>
      <c r="K185" s="1763"/>
      <c r="L185" s="1763"/>
      <c r="M185" s="1763"/>
      <c r="N185" s="1763"/>
      <c r="O185" s="1763"/>
    </row>
    <row r="186" spans="2:15" ht="21.75" customHeight="1">
      <c r="C186" s="647"/>
      <c r="D186" s="1763"/>
      <c r="E186" s="1763"/>
      <c r="F186" s="1763"/>
      <c r="G186" s="1763"/>
      <c r="H186" s="1763"/>
      <c r="I186" s="1763"/>
      <c r="J186" s="1763"/>
      <c r="K186" s="1763"/>
      <c r="L186" s="1763"/>
      <c r="M186" s="1763"/>
      <c r="N186" s="1763"/>
      <c r="O186" s="1763"/>
    </row>
    <row r="187" spans="2:15" ht="21.75" customHeight="1">
      <c r="C187" s="647"/>
      <c r="D187" s="1763"/>
      <c r="E187" s="1763"/>
      <c r="F187" s="1763"/>
      <c r="G187" s="1763"/>
      <c r="H187" s="1763"/>
      <c r="I187" s="1763"/>
      <c r="J187" s="1763"/>
      <c r="K187" s="1763"/>
      <c r="L187" s="1763"/>
      <c r="M187" s="1763"/>
      <c r="N187" s="1763"/>
      <c r="O187" s="1763"/>
    </row>
    <row r="188" spans="2:15" ht="21.75" customHeight="1">
      <c r="C188" s="647"/>
      <c r="D188" s="1763"/>
      <c r="E188" s="1763"/>
      <c r="F188" s="1763"/>
      <c r="G188" s="1763"/>
      <c r="H188" s="1763"/>
      <c r="I188" s="1763"/>
      <c r="J188" s="1763"/>
      <c r="K188" s="1763"/>
      <c r="L188" s="1763"/>
      <c r="M188" s="1763"/>
      <c r="N188" s="1763"/>
      <c r="O188" s="1763"/>
    </row>
    <row r="189" spans="2:15" ht="21.75" customHeight="1">
      <c r="C189" s="647"/>
      <c r="D189" s="1763"/>
      <c r="E189" s="1763"/>
      <c r="F189" s="1763"/>
      <c r="G189" s="1763"/>
      <c r="H189" s="1763"/>
      <c r="I189" s="1763"/>
      <c r="J189" s="1763"/>
      <c r="K189" s="1763"/>
      <c r="L189" s="1763"/>
      <c r="M189" s="1763"/>
      <c r="N189" s="1763"/>
      <c r="O189" s="1763"/>
    </row>
    <row r="190" spans="2:15" ht="21.75" customHeight="1">
      <c r="C190" s="647"/>
      <c r="D190" s="1763"/>
      <c r="E190" s="1763"/>
      <c r="F190" s="1763"/>
      <c r="G190" s="1763"/>
      <c r="H190" s="1763"/>
      <c r="I190" s="1763"/>
      <c r="J190" s="1763"/>
      <c r="K190" s="1763"/>
      <c r="L190" s="1763"/>
      <c r="M190" s="1763"/>
      <c r="N190" s="1763"/>
      <c r="O190" s="1763"/>
    </row>
    <row r="191" spans="2:15" ht="21.75" customHeight="1">
      <c r="C191" s="647"/>
      <c r="D191" s="1763"/>
      <c r="E191" s="1763"/>
      <c r="F191" s="1763"/>
      <c r="G191" s="1763"/>
      <c r="H191" s="1763"/>
      <c r="I191" s="1763"/>
      <c r="J191" s="1763"/>
      <c r="K191" s="1763"/>
      <c r="L191" s="1763"/>
      <c r="M191" s="1763"/>
      <c r="N191" s="1763"/>
      <c r="O191" s="1763"/>
    </row>
    <row r="192" spans="2:15" ht="21.75" customHeight="1">
      <c r="C192" s="647"/>
      <c r="D192" s="1763"/>
      <c r="E192" s="1763"/>
      <c r="F192" s="1763"/>
      <c r="G192" s="1763"/>
      <c r="H192" s="1763"/>
      <c r="I192" s="1763"/>
      <c r="J192" s="1763"/>
      <c r="K192" s="1763"/>
      <c r="L192" s="1763"/>
      <c r="M192" s="1763"/>
      <c r="N192" s="1763"/>
      <c r="O192" s="1763"/>
    </row>
    <row r="193" spans="3:15" ht="21.75" customHeight="1">
      <c r="C193" s="647"/>
      <c r="D193" s="1763"/>
      <c r="E193" s="1763"/>
      <c r="F193" s="1763"/>
      <c r="G193" s="1763"/>
      <c r="H193" s="1763"/>
      <c r="I193" s="1763"/>
      <c r="J193" s="1763"/>
      <c r="K193" s="1763"/>
      <c r="L193" s="1763"/>
      <c r="M193" s="1763"/>
      <c r="N193" s="1763"/>
      <c r="O193" s="1763"/>
    </row>
    <row r="194" spans="3:15" ht="21.75" customHeight="1">
      <c r="C194" s="647"/>
      <c r="D194" s="1763"/>
      <c r="E194" s="1763"/>
      <c r="F194" s="1763"/>
      <c r="G194" s="1763"/>
      <c r="H194" s="1763"/>
      <c r="I194" s="1763"/>
      <c r="J194" s="1763"/>
      <c r="K194" s="1763"/>
      <c r="L194" s="1763"/>
      <c r="M194" s="1763"/>
      <c r="N194" s="1763"/>
      <c r="O194" s="1763"/>
    </row>
    <row r="195" spans="3:15" ht="21.75" customHeight="1">
      <c r="C195" s="647"/>
      <c r="D195" s="1763"/>
      <c r="E195" s="1763"/>
      <c r="F195" s="1763"/>
      <c r="G195" s="1763"/>
      <c r="H195" s="1763"/>
      <c r="I195" s="1763"/>
      <c r="J195" s="1763"/>
      <c r="K195" s="1763"/>
      <c r="L195" s="1763"/>
      <c r="M195" s="1763"/>
      <c r="N195" s="1763"/>
      <c r="O195" s="1763"/>
    </row>
    <row r="196" spans="3:15" ht="21.75" customHeight="1">
      <c r="C196" s="647"/>
      <c r="D196" s="1763"/>
      <c r="E196" s="1763"/>
      <c r="F196" s="1763"/>
      <c r="G196" s="1763"/>
      <c r="H196" s="1763"/>
      <c r="I196" s="1763"/>
      <c r="J196" s="1763"/>
      <c r="K196" s="1763"/>
      <c r="L196" s="1763"/>
      <c r="M196" s="1763"/>
      <c r="N196" s="1763"/>
      <c r="O196" s="1763"/>
    </row>
    <row r="197" spans="3:15" ht="21.75" customHeight="1">
      <c r="C197" s="647"/>
      <c r="D197" s="1763"/>
      <c r="E197" s="1763"/>
      <c r="F197" s="1763"/>
      <c r="G197" s="1763"/>
      <c r="H197" s="1763"/>
      <c r="I197" s="1763"/>
      <c r="J197" s="1763"/>
      <c r="K197" s="1763"/>
      <c r="L197" s="1763"/>
      <c r="M197" s="1763"/>
      <c r="N197" s="1763"/>
      <c r="O197" s="1763"/>
    </row>
    <row r="198" spans="3:15" ht="21.75" customHeight="1">
      <c r="C198" s="647"/>
      <c r="D198" s="1763"/>
      <c r="E198" s="1763"/>
      <c r="F198" s="1763"/>
      <c r="G198" s="1763"/>
      <c r="H198" s="1763"/>
      <c r="I198" s="1763"/>
      <c r="J198" s="1763"/>
      <c r="K198" s="1763"/>
      <c r="L198" s="1763"/>
      <c r="M198" s="1763"/>
      <c r="N198" s="1763"/>
      <c r="O198" s="1763"/>
    </row>
    <row r="199" spans="3:15" ht="21.75" customHeight="1">
      <c r="C199" s="647"/>
      <c r="D199" s="1763"/>
      <c r="E199" s="1763"/>
      <c r="F199" s="1763"/>
      <c r="G199" s="1763"/>
      <c r="H199" s="1763"/>
      <c r="I199" s="1763"/>
      <c r="J199" s="1763"/>
      <c r="K199" s="1763"/>
      <c r="L199" s="1763"/>
      <c r="M199" s="1763"/>
      <c r="N199" s="1763"/>
      <c r="O199" s="1763"/>
    </row>
    <row r="200" spans="3:15" ht="21.75" customHeight="1">
      <c r="C200" s="647"/>
      <c r="D200" s="1763"/>
      <c r="E200" s="1763"/>
      <c r="F200" s="1763"/>
      <c r="G200" s="1763"/>
      <c r="H200" s="1763"/>
      <c r="I200" s="1763"/>
      <c r="J200" s="1763"/>
      <c r="K200" s="1763"/>
      <c r="L200" s="1763"/>
      <c r="M200" s="1763"/>
      <c r="N200" s="1763"/>
      <c r="O200" s="1763"/>
    </row>
    <row r="201" spans="3:15" ht="21.75" customHeight="1">
      <c r="C201" s="647"/>
      <c r="D201" s="1763"/>
      <c r="E201" s="1763"/>
      <c r="F201" s="1763"/>
      <c r="G201" s="1763"/>
      <c r="H201" s="1763"/>
      <c r="I201" s="1763"/>
      <c r="J201" s="1763"/>
      <c r="K201" s="1763"/>
      <c r="L201" s="1763"/>
      <c r="M201" s="1763"/>
      <c r="N201" s="1763"/>
      <c r="O201" s="1763"/>
    </row>
  </sheetData>
  <mergeCells count="1">
    <mergeCell ref="B1:O1"/>
  </mergeCells>
  <phoneticPr fontId="2" type="noConversion"/>
  <printOptions horizontalCentered="1"/>
  <pageMargins left="0.59" right="0.39370078740157483" top="0.78" bottom="0.39370078740157483" header="0" footer="0"/>
  <pageSetup paperSize="9" firstPageNumber="14" orientation="landscape" useFirstPageNumber="1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 filterMode="1">
    <tabColor rgb="FF92D050"/>
  </sheetPr>
  <dimension ref="A1:T203"/>
  <sheetViews>
    <sheetView view="pageBreakPreview" zoomScaleSheetLayoutView="100" workbookViewId="0">
      <selection activeCell="H128" sqref="H128"/>
    </sheetView>
  </sheetViews>
  <sheetFormatPr defaultRowHeight="18" customHeight="1"/>
  <cols>
    <col min="1" max="1" width="7.625" style="135" customWidth="1"/>
    <col min="2" max="2" width="6.625" style="141" hidden="1" customWidth="1"/>
    <col min="3" max="3" width="6.625" style="141" customWidth="1"/>
    <col min="4" max="4" width="7.625" style="141" customWidth="1"/>
    <col min="5" max="6" width="8.625" style="141" customWidth="1"/>
    <col min="7" max="7" width="8.75" style="141" customWidth="1"/>
    <col min="8" max="8" width="31.125" style="141" customWidth="1"/>
    <col min="9" max="9" width="6.625" style="141" customWidth="1"/>
    <col min="10" max="10" width="5.25" style="141" customWidth="1"/>
    <col min="11" max="11" width="1.625" style="141" customWidth="1"/>
    <col min="12" max="16384" width="9" style="141"/>
  </cols>
  <sheetData>
    <row r="1" spans="1:20" ht="36" customHeight="1" thickTop="1" thickBot="1">
      <c r="A1" s="139" t="s">
        <v>939</v>
      </c>
      <c r="B1" s="140" t="str">
        <f>CONCATENATE(기본!B5," 필지 내역서")</f>
        <v>2026년 숲가꾸기(풀베기)사업(12차) 필지 내역서</v>
      </c>
      <c r="C1" s="2237" t="s">
        <v>1713</v>
      </c>
      <c r="D1" s="2237"/>
      <c r="E1" s="2237"/>
      <c r="F1" s="2237"/>
      <c r="G1" s="2237"/>
      <c r="H1" s="2237"/>
      <c r="I1" s="2237"/>
      <c r="J1" s="2237"/>
      <c r="L1" s="142" t="s">
        <v>892</v>
      </c>
      <c r="M1" s="143"/>
      <c r="N1" s="143"/>
      <c r="O1" s="143"/>
      <c r="P1" s="143"/>
      <c r="Q1" s="143"/>
      <c r="R1" s="143"/>
      <c r="S1" s="143"/>
      <c r="T1" s="143"/>
    </row>
    <row r="2" spans="1:20" s="145" customFormat="1" ht="18" customHeight="1" thickTop="1">
      <c r="A2" s="144">
        <f>IF(G4&gt;0,1,)</f>
        <v>1</v>
      </c>
      <c r="B2" s="2249" t="s">
        <v>1029</v>
      </c>
      <c r="C2" s="2251" t="s">
        <v>1025</v>
      </c>
      <c r="D2" s="2253" t="s">
        <v>1026</v>
      </c>
      <c r="E2" s="2253" t="s">
        <v>1027</v>
      </c>
      <c r="F2" s="2255" t="s">
        <v>1655</v>
      </c>
      <c r="G2" s="2255" t="s">
        <v>1028</v>
      </c>
      <c r="H2" s="2247" t="s">
        <v>2115</v>
      </c>
      <c r="I2" s="2247"/>
      <c r="J2" s="2245" t="s">
        <v>1030</v>
      </c>
      <c r="L2" s="2239"/>
      <c r="M2" s="2240"/>
      <c r="N2" s="2240"/>
      <c r="O2" s="2240"/>
      <c r="P2" s="2240"/>
      <c r="Q2" s="2240"/>
      <c r="R2" s="2240"/>
      <c r="S2" s="2240"/>
      <c r="T2" s="2241"/>
    </row>
    <row r="3" spans="1:20" s="145" customFormat="1" ht="18" customHeight="1" thickBot="1">
      <c r="A3" s="144">
        <f>IF(G4&gt;0,1,)</f>
        <v>1</v>
      </c>
      <c r="B3" s="2250"/>
      <c r="C3" s="2252"/>
      <c r="D3" s="2254"/>
      <c r="E3" s="2254"/>
      <c r="F3" s="2256"/>
      <c r="G3" s="2256"/>
      <c r="H3" s="2248"/>
      <c r="I3" s="2248"/>
      <c r="J3" s="2246"/>
      <c r="L3" s="2242"/>
      <c r="M3" s="2243"/>
      <c r="N3" s="2243"/>
      <c r="O3" s="2243"/>
      <c r="P3" s="2243"/>
      <c r="Q3" s="2243"/>
      <c r="R3" s="2243"/>
      <c r="S3" s="2243"/>
      <c r="T3" s="2244"/>
    </row>
    <row r="4" spans="1:20" ht="18" customHeight="1" thickTop="1">
      <c r="A4" s="135">
        <f>IF(G4&gt;0,1,)</f>
        <v>1</v>
      </c>
      <c r="B4" s="1588">
        <v>2</v>
      </c>
      <c r="C4" s="1670"/>
      <c r="D4" s="1671"/>
      <c r="E4" s="1671"/>
      <c r="F4" s="1672">
        <f>SUM(F5:F186)</f>
        <v>3452.8700000000003</v>
      </c>
      <c r="G4" s="1672">
        <f>SUM(G5:G202)</f>
        <v>68.600000000000009</v>
      </c>
      <c r="H4" s="2238"/>
      <c r="I4" s="2238"/>
      <c r="J4" s="1766"/>
    </row>
    <row r="5" spans="1:20" ht="18" customHeight="1">
      <c r="A5" s="135">
        <f t="shared" ref="A5:A69" si="0">IF(G5&gt;0,1,)</f>
        <v>1</v>
      </c>
      <c r="B5" s="1589" t="str">
        <f>+'00'!D5</f>
        <v>단양</v>
      </c>
      <c r="C5" s="1591" t="str">
        <f>+'00'!E5</f>
        <v>영춘</v>
      </c>
      <c r="D5" s="1673" t="str">
        <f>+'00'!F5</f>
        <v>사지원</v>
      </c>
      <c r="E5" s="1673" t="str">
        <f>+'00'!G5</f>
        <v>산147</v>
      </c>
      <c r="F5" s="1709">
        <f>'6-3표준조사'!W9</f>
        <v>10.37</v>
      </c>
      <c r="G5" s="1674">
        <f>+'00'!H5</f>
        <v>0.1</v>
      </c>
      <c r="H5" s="1675"/>
      <c r="I5" s="1675"/>
      <c r="J5" s="1766"/>
    </row>
    <row r="6" spans="1:20" s="61" customFormat="1" ht="18" hidden="1" customHeight="1">
      <c r="A6" s="135">
        <f t="shared" si="0"/>
        <v>0</v>
      </c>
      <c r="B6" s="1590">
        <f>+'00'!D6</f>
        <v>0</v>
      </c>
      <c r="C6" s="1591">
        <f>+'00'!E6</f>
        <v>0</v>
      </c>
      <c r="D6" s="1673">
        <f>+'00'!F6</f>
        <v>0</v>
      </c>
      <c r="E6" s="1673">
        <f>+'00'!G6</f>
        <v>0</v>
      </c>
      <c r="F6" s="1676">
        <f>'6-3표준조사'!W10</f>
        <v>0</v>
      </c>
      <c r="G6" s="1674">
        <f>+'00'!H6</f>
        <v>0</v>
      </c>
      <c r="H6" s="1677"/>
      <c r="I6" s="1677"/>
      <c r="J6" s="1599"/>
    </row>
    <row r="7" spans="1:20" s="61" customFormat="1" ht="18" hidden="1" customHeight="1">
      <c r="A7" s="135">
        <f t="shared" si="0"/>
        <v>0</v>
      </c>
      <c r="B7" s="1590">
        <f>+'00'!D7</f>
        <v>0</v>
      </c>
      <c r="C7" s="1678">
        <f>+'00'!E7</f>
        <v>0</v>
      </c>
      <c r="D7" s="1679">
        <f>+'00'!F7</f>
        <v>0</v>
      </c>
      <c r="E7" s="1679">
        <f>+'00'!G7</f>
        <v>0</v>
      </c>
      <c r="F7" s="1680"/>
      <c r="G7" s="1680">
        <f>+'00'!H7</f>
        <v>0</v>
      </c>
      <c r="H7" s="1677"/>
      <c r="I7" s="1677"/>
      <c r="J7" s="1599"/>
    </row>
    <row r="8" spans="1:20" s="61" customFormat="1" ht="18" hidden="1" customHeight="1">
      <c r="A8" s="135">
        <f t="shared" si="0"/>
        <v>0</v>
      </c>
      <c r="B8" s="1590">
        <f>+'00'!D8</f>
        <v>0</v>
      </c>
      <c r="C8" s="1678">
        <f>+'00'!E8</f>
        <v>0</v>
      </c>
      <c r="D8" s="1679">
        <f>+'00'!F8</f>
        <v>0</v>
      </c>
      <c r="E8" s="1679">
        <f>+'00'!G8</f>
        <v>0</v>
      </c>
      <c r="F8" s="1680"/>
      <c r="G8" s="1680">
        <f>+'00'!H8</f>
        <v>0</v>
      </c>
      <c r="H8" s="1677"/>
      <c r="I8" s="1677"/>
      <c r="J8" s="1599"/>
    </row>
    <row r="9" spans="1:20" s="61" customFormat="1" ht="18" hidden="1" customHeight="1">
      <c r="A9" s="135">
        <f t="shared" si="0"/>
        <v>0</v>
      </c>
      <c r="B9" s="1590">
        <f>+'00'!D9</f>
        <v>0</v>
      </c>
      <c r="C9" s="1678">
        <f>+'00'!E9</f>
        <v>0</v>
      </c>
      <c r="D9" s="1679">
        <f>+'00'!F9</f>
        <v>0</v>
      </c>
      <c r="E9" s="1679">
        <f>+'00'!G9</f>
        <v>0</v>
      </c>
      <c r="F9" s="1680"/>
      <c r="G9" s="1680">
        <f>+'00'!H9</f>
        <v>0</v>
      </c>
      <c r="H9" s="1677"/>
      <c r="I9" s="1677"/>
      <c r="J9" s="1599"/>
    </row>
    <row r="10" spans="1:20" s="61" customFormat="1" ht="18" hidden="1" customHeight="1">
      <c r="A10" s="135">
        <f t="shared" si="0"/>
        <v>0</v>
      </c>
      <c r="B10" s="1590">
        <f>+'00'!D10</f>
        <v>0</v>
      </c>
      <c r="C10" s="1678">
        <f>+'00'!E10</f>
        <v>0</v>
      </c>
      <c r="D10" s="1679">
        <f>+'00'!F10</f>
        <v>0</v>
      </c>
      <c r="E10" s="1679">
        <f>+'00'!G10</f>
        <v>0</v>
      </c>
      <c r="F10" s="1680"/>
      <c r="G10" s="1680">
        <f>+'00'!H10</f>
        <v>0</v>
      </c>
      <c r="H10" s="1677"/>
      <c r="I10" s="1677"/>
      <c r="J10" s="1599"/>
    </row>
    <row r="11" spans="1:20" s="61" customFormat="1" ht="18" hidden="1" customHeight="1">
      <c r="A11" s="135">
        <f t="shared" si="0"/>
        <v>0</v>
      </c>
      <c r="B11" s="1590">
        <f>+'00'!D11</f>
        <v>0</v>
      </c>
      <c r="C11" s="1678">
        <f>+'00'!E11</f>
        <v>0</v>
      </c>
      <c r="D11" s="1679">
        <f>+'00'!F11</f>
        <v>0</v>
      </c>
      <c r="E11" s="1679">
        <f>+'00'!G11</f>
        <v>0</v>
      </c>
      <c r="F11" s="1680"/>
      <c r="G11" s="1680">
        <f>+'00'!H11</f>
        <v>0</v>
      </c>
      <c r="H11" s="1677"/>
      <c r="I11" s="1677"/>
      <c r="J11" s="1599"/>
    </row>
    <row r="12" spans="1:20" s="61" customFormat="1" ht="18" hidden="1" customHeight="1">
      <c r="A12" s="135">
        <f t="shared" si="0"/>
        <v>0</v>
      </c>
      <c r="B12" s="1590">
        <f>+'00'!D12</f>
        <v>0</v>
      </c>
      <c r="C12" s="1678">
        <f>+'00'!E12</f>
        <v>0</v>
      </c>
      <c r="D12" s="1679">
        <f>+'00'!F12</f>
        <v>0</v>
      </c>
      <c r="E12" s="1679">
        <f>+'00'!G12</f>
        <v>0</v>
      </c>
      <c r="F12" s="1680"/>
      <c r="G12" s="1680">
        <f>+'00'!H12</f>
        <v>0</v>
      </c>
      <c r="H12" s="1677"/>
      <c r="I12" s="1677"/>
      <c r="J12" s="1599"/>
    </row>
    <row r="13" spans="1:20" ht="18" customHeight="1">
      <c r="A13" s="135">
        <f t="shared" si="0"/>
        <v>1</v>
      </c>
      <c r="B13" s="1589" t="str">
        <f>+'00'!D13</f>
        <v>제천</v>
      </c>
      <c r="C13" s="1591" t="str">
        <f>+'00'!E13</f>
        <v>봉양</v>
      </c>
      <c r="D13" s="1673" t="str">
        <f>+'00'!F13</f>
        <v>구학</v>
      </c>
      <c r="E13" s="1673" t="str">
        <f>+'00'!G13</f>
        <v>산5-4</v>
      </c>
      <c r="F13" s="1709">
        <f>'6-3표준조사'!W84</f>
        <v>21.71</v>
      </c>
      <c r="G13" s="1674">
        <f>+'00'!H13</f>
        <v>2.2000000000000002</v>
      </c>
      <c r="H13" s="1675"/>
      <c r="I13" s="1675"/>
      <c r="J13" s="1766"/>
    </row>
    <row r="14" spans="1:20" s="61" customFormat="1" ht="18" hidden="1" customHeight="1">
      <c r="A14" s="135">
        <f t="shared" si="0"/>
        <v>0</v>
      </c>
      <c r="B14" s="1590">
        <f>+'00'!D14</f>
        <v>0</v>
      </c>
      <c r="C14" s="1591">
        <f>+'00'!E14</f>
        <v>0</v>
      </c>
      <c r="D14" s="1673">
        <f>+'00'!F14</f>
        <v>0</v>
      </c>
      <c r="E14" s="1673">
        <f>+'00'!G14</f>
        <v>0</v>
      </c>
      <c r="F14" s="1680"/>
      <c r="G14" s="1674">
        <f>+'00'!H14</f>
        <v>0</v>
      </c>
      <c r="H14" s="1677"/>
      <c r="I14" s="1677"/>
      <c r="J14" s="1599"/>
    </row>
    <row r="15" spans="1:20" s="61" customFormat="1" ht="18" hidden="1" customHeight="1">
      <c r="A15" s="135">
        <f t="shared" si="0"/>
        <v>0</v>
      </c>
      <c r="B15" s="1590">
        <f>+'00'!D15</f>
        <v>0</v>
      </c>
      <c r="C15" s="1678">
        <f>+'00'!E15</f>
        <v>0</v>
      </c>
      <c r="D15" s="1679">
        <f>+'00'!F15</f>
        <v>0</v>
      </c>
      <c r="E15" s="1679">
        <f>+'00'!G15</f>
        <v>0</v>
      </c>
      <c r="F15" s="1680"/>
      <c r="G15" s="1680">
        <f>+'00'!H15</f>
        <v>0</v>
      </c>
      <c r="H15" s="1677"/>
      <c r="I15" s="1677"/>
      <c r="J15" s="1599"/>
    </row>
    <row r="16" spans="1:20" s="61" customFormat="1" ht="18" hidden="1" customHeight="1">
      <c r="A16" s="135">
        <f t="shared" si="0"/>
        <v>0</v>
      </c>
      <c r="B16" s="1590">
        <f>+'00'!D16</f>
        <v>0</v>
      </c>
      <c r="C16" s="1678">
        <f>+'00'!E16</f>
        <v>0</v>
      </c>
      <c r="D16" s="1679">
        <f>+'00'!F16</f>
        <v>0</v>
      </c>
      <c r="E16" s="1679">
        <f>+'00'!G16</f>
        <v>0</v>
      </c>
      <c r="F16" s="1680"/>
      <c r="G16" s="1680">
        <f>+'00'!H16</f>
        <v>0</v>
      </c>
      <c r="H16" s="1677"/>
      <c r="I16" s="1677"/>
      <c r="J16" s="1599"/>
    </row>
    <row r="17" spans="1:10" s="61" customFormat="1" ht="18" hidden="1" customHeight="1">
      <c r="A17" s="135">
        <f t="shared" si="0"/>
        <v>0</v>
      </c>
      <c r="B17" s="1590">
        <f>+'00'!D17</f>
        <v>0</v>
      </c>
      <c r="C17" s="1678">
        <f>+'00'!E17</f>
        <v>0</v>
      </c>
      <c r="D17" s="1679">
        <f>+'00'!F17</f>
        <v>0</v>
      </c>
      <c r="E17" s="1679">
        <f>+'00'!G17</f>
        <v>0</v>
      </c>
      <c r="F17" s="1680"/>
      <c r="G17" s="1680">
        <f>+'00'!H17</f>
        <v>0</v>
      </c>
      <c r="H17" s="1677"/>
      <c r="I17" s="1677"/>
      <c r="J17" s="1599"/>
    </row>
    <row r="18" spans="1:10" s="61" customFormat="1" ht="18" hidden="1" customHeight="1">
      <c r="A18" s="135">
        <f t="shared" si="0"/>
        <v>0</v>
      </c>
      <c r="B18" s="1590">
        <f>+'00'!D18</f>
        <v>0</v>
      </c>
      <c r="C18" s="1678">
        <f>+'00'!E18</f>
        <v>0</v>
      </c>
      <c r="D18" s="1679">
        <f>+'00'!F18</f>
        <v>0</v>
      </c>
      <c r="E18" s="1679">
        <f>+'00'!G18</f>
        <v>0</v>
      </c>
      <c r="F18" s="1680"/>
      <c r="G18" s="1680">
        <f>+'00'!H18</f>
        <v>0</v>
      </c>
      <c r="H18" s="1677"/>
      <c r="I18" s="1677"/>
      <c r="J18" s="1599"/>
    </row>
    <row r="19" spans="1:10" s="61" customFormat="1" ht="18" hidden="1" customHeight="1">
      <c r="A19" s="135">
        <f t="shared" si="0"/>
        <v>0</v>
      </c>
      <c r="B19" s="1590">
        <f>+'00'!D19</f>
        <v>0</v>
      </c>
      <c r="C19" s="1678">
        <f>+'00'!E19</f>
        <v>0</v>
      </c>
      <c r="D19" s="1679">
        <f>+'00'!F19</f>
        <v>0</v>
      </c>
      <c r="E19" s="1679">
        <f>+'00'!G19</f>
        <v>0</v>
      </c>
      <c r="F19" s="1680"/>
      <c r="G19" s="1680">
        <f>+'00'!H19</f>
        <v>0</v>
      </c>
      <c r="H19" s="1677"/>
      <c r="I19" s="1677"/>
      <c r="J19" s="1599"/>
    </row>
    <row r="20" spans="1:10" s="61" customFormat="1" ht="18" hidden="1" customHeight="1">
      <c r="A20" s="135">
        <f t="shared" si="0"/>
        <v>0</v>
      </c>
      <c r="B20" s="1590">
        <f>+'00'!D20</f>
        <v>0</v>
      </c>
      <c r="C20" s="1678">
        <f>+'00'!E20</f>
        <v>0</v>
      </c>
      <c r="D20" s="1679">
        <f>+'00'!F20</f>
        <v>0</v>
      </c>
      <c r="E20" s="1679">
        <f>+'00'!G20</f>
        <v>0</v>
      </c>
      <c r="F20" s="1680"/>
      <c r="G20" s="1680">
        <f>+'00'!H20</f>
        <v>0</v>
      </c>
      <c r="H20" s="1677"/>
      <c r="I20" s="1677"/>
      <c r="J20" s="1599"/>
    </row>
    <row r="21" spans="1:10" ht="18" customHeight="1">
      <c r="A21" s="135">
        <f t="shared" si="0"/>
        <v>1</v>
      </c>
      <c r="B21" s="1589" t="str">
        <f>+'00'!D21</f>
        <v>제천</v>
      </c>
      <c r="C21" s="1591" t="str">
        <f>+'00'!E21</f>
        <v>봉양</v>
      </c>
      <c r="D21" s="1673" t="str">
        <f>+'00'!F21</f>
        <v>구학</v>
      </c>
      <c r="E21" s="1673" t="str">
        <f>+'00'!G21</f>
        <v>산5-4</v>
      </c>
      <c r="F21" s="1709">
        <f>'6-3표준조사'!W159</f>
        <v>21.71</v>
      </c>
      <c r="G21" s="1674">
        <f>+'00'!H21</f>
        <v>3</v>
      </c>
      <c r="H21" s="1675"/>
      <c r="I21" s="1675"/>
      <c r="J21" s="1766"/>
    </row>
    <row r="22" spans="1:10" s="61" customFormat="1" ht="18" hidden="1" customHeight="1">
      <c r="A22" s="135">
        <f t="shared" si="0"/>
        <v>0</v>
      </c>
      <c r="B22" s="1590">
        <f>+'00'!D22</f>
        <v>0</v>
      </c>
      <c r="C22" s="1591">
        <f>+'00'!E22</f>
        <v>0</v>
      </c>
      <c r="D22" s="1673">
        <f>+'00'!F22</f>
        <v>0</v>
      </c>
      <c r="E22" s="1673">
        <f>+'00'!G22</f>
        <v>0</v>
      </c>
      <c r="F22" s="1674">
        <f>'6-3표준조사'!W160</f>
        <v>0</v>
      </c>
      <c r="G22" s="1674">
        <f>+'00'!H22</f>
        <v>0</v>
      </c>
      <c r="H22" s="1677"/>
      <c r="I22" s="1677"/>
      <c r="J22" s="1599"/>
    </row>
    <row r="23" spans="1:10" s="61" customFormat="1" ht="18" hidden="1" customHeight="1">
      <c r="A23" s="135">
        <f t="shared" si="0"/>
        <v>0</v>
      </c>
      <c r="B23" s="1590">
        <f>+'00'!D23</f>
        <v>0</v>
      </c>
      <c r="C23" s="1678">
        <f>+'00'!E23</f>
        <v>0</v>
      </c>
      <c r="D23" s="1679">
        <f>+'00'!F23</f>
        <v>0</v>
      </c>
      <c r="E23" s="1679">
        <f>+'00'!G23</f>
        <v>0</v>
      </c>
      <c r="F23" s="1680"/>
      <c r="G23" s="1680">
        <f>+'00'!H23</f>
        <v>0</v>
      </c>
      <c r="H23" s="1677"/>
      <c r="I23" s="1677"/>
      <c r="J23" s="1599"/>
    </row>
    <row r="24" spans="1:10" s="61" customFormat="1" ht="18" hidden="1" customHeight="1">
      <c r="A24" s="135">
        <f t="shared" si="0"/>
        <v>0</v>
      </c>
      <c r="B24" s="1590">
        <f>+'00'!D24</f>
        <v>0</v>
      </c>
      <c r="C24" s="1678">
        <f>+'00'!E24</f>
        <v>0</v>
      </c>
      <c r="D24" s="1679">
        <f>+'00'!F24</f>
        <v>0</v>
      </c>
      <c r="E24" s="1679">
        <f>+'00'!G24</f>
        <v>0</v>
      </c>
      <c r="F24" s="1680"/>
      <c r="G24" s="1680">
        <f>+'00'!H24</f>
        <v>0</v>
      </c>
      <c r="H24" s="1677"/>
      <c r="I24" s="1677"/>
      <c r="J24" s="1599"/>
    </row>
    <row r="25" spans="1:10" s="61" customFormat="1" ht="18" hidden="1" customHeight="1">
      <c r="A25" s="135">
        <f t="shared" si="0"/>
        <v>0</v>
      </c>
      <c r="B25" s="1590">
        <f>+'00'!D25</f>
        <v>0</v>
      </c>
      <c r="C25" s="1678">
        <f>+'00'!E25</f>
        <v>0</v>
      </c>
      <c r="D25" s="1679">
        <f>+'00'!F25</f>
        <v>0</v>
      </c>
      <c r="E25" s="1679">
        <f>+'00'!G25</f>
        <v>0</v>
      </c>
      <c r="F25" s="1680"/>
      <c r="G25" s="1680">
        <f>+'00'!H25</f>
        <v>0</v>
      </c>
      <c r="H25" s="1677"/>
      <c r="I25" s="1677"/>
      <c r="J25" s="1599"/>
    </row>
    <row r="26" spans="1:10" s="61" customFormat="1" ht="18" hidden="1" customHeight="1">
      <c r="A26" s="135">
        <f t="shared" si="0"/>
        <v>0</v>
      </c>
      <c r="B26" s="1590">
        <f>+'00'!D26</f>
        <v>0</v>
      </c>
      <c r="C26" s="1678">
        <f>+'00'!E26</f>
        <v>0</v>
      </c>
      <c r="D26" s="1679">
        <f>+'00'!F26</f>
        <v>0</v>
      </c>
      <c r="E26" s="1679">
        <f>+'00'!G26</f>
        <v>0</v>
      </c>
      <c r="F26" s="1680"/>
      <c r="G26" s="1680">
        <f>+'00'!H26</f>
        <v>0</v>
      </c>
      <c r="H26" s="1677"/>
      <c r="I26" s="1677"/>
      <c r="J26" s="1599"/>
    </row>
    <row r="27" spans="1:10" s="61" customFormat="1" ht="18" hidden="1" customHeight="1">
      <c r="A27" s="135">
        <f t="shared" si="0"/>
        <v>0</v>
      </c>
      <c r="B27" s="1590">
        <f>+'00'!D27</f>
        <v>0</v>
      </c>
      <c r="C27" s="1678">
        <f>+'00'!E27</f>
        <v>0</v>
      </c>
      <c r="D27" s="1679">
        <f>+'00'!F27</f>
        <v>0</v>
      </c>
      <c r="E27" s="1679">
        <f>+'00'!G27</f>
        <v>0</v>
      </c>
      <c r="F27" s="1680"/>
      <c r="G27" s="1680">
        <f>+'00'!H27</f>
        <v>0</v>
      </c>
      <c r="H27" s="1677"/>
      <c r="I27" s="1677"/>
      <c r="J27" s="1599"/>
    </row>
    <row r="28" spans="1:10" s="61" customFormat="1" ht="18" hidden="1" customHeight="1">
      <c r="A28" s="135">
        <f t="shared" si="0"/>
        <v>0</v>
      </c>
      <c r="B28" s="1590">
        <f>+'00'!D28</f>
        <v>0</v>
      </c>
      <c r="C28" s="1678">
        <f>+'00'!E28</f>
        <v>0</v>
      </c>
      <c r="D28" s="1679">
        <f>+'00'!F28</f>
        <v>0</v>
      </c>
      <c r="E28" s="1679">
        <f>+'00'!G28</f>
        <v>0</v>
      </c>
      <c r="F28" s="1680"/>
      <c r="G28" s="1680">
        <f>+'00'!H28</f>
        <v>0</v>
      </c>
      <c r="H28" s="1677"/>
      <c r="I28" s="1677"/>
      <c r="J28" s="1599"/>
    </row>
    <row r="29" spans="1:10" ht="18" customHeight="1">
      <c r="A29" s="135">
        <f t="shared" si="0"/>
        <v>1</v>
      </c>
      <c r="B29" s="1589" t="str">
        <f>+'00'!D29</f>
        <v>단양</v>
      </c>
      <c r="C29" s="1591" t="str">
        <f>+'00'!E29</f>
        <v>어상천</v>
      </c>
      <c r="D29" s="1673" t="str">
        <f>+'00'!F29</f>
        <v>연곡</v>
      </c>
      <c r="E29" s="1673" t="str">
        <f>+'00'!G29</f>
        <v>산147-3</v>
      </c>
      <c r="F29" s="1709">
        <f>'6-3표준조사'!W234</f>
        <v>19.53</v>
      </c>
      <c r="G29" s="1674">
        <f>+'00'!H29</f>
        <v>8.6</v>
      </c>
      <c r="H29" s="1675"/>
      <c r="I29" s="1675"/>
      <c r="J29" s="1766"/>
    </row>
    <row r="30" spans="1:10" s="61" customFormat="1" ht="18" hidden="1" customHeight="1">
      <c r="A30" s="135">
        <f t="shared" si="0"/>
        <v>0</v>
      </c>
      <c r="B30" s="1590">
        <f>+'00'!D30</f>
        <v>0</v>
      </c>
      <c r="C30" s="1678">
        <f>+'00'!E30</f>
        <v>0</v>
      </c>
      <c r="D30" s="1679">
        <f>+'00'!F30</f>
        <v>0</v>
      </c>
      <c r="E30" s="1679">
        <f>+'00'!G30</f>
        <v>0</v>
      </c>
      <c r="F30" s="1680">
        <f>'6-3표준조사'!W235</f>
        <v>0</v>
      </c>
      <c r="G30" s="1680">
        <f>+'00'!H30</f>
        <v>0</v>
      </c>
      <c r="H30" s="1677"/>
      <c r="I30" s="1677"/>
      <c r="J30" s="1599"/>
    </row>
    <row r="31" spans="1:10" s="61" customFormat="1" ht="18" hidden="1" customHeight="1">
      <c r="A31" s="135">
        <f t="shared" si="0"/>
        <v>0</v>
      </c>
      <c r="B31" s="1590">
        <f>+'00'!D31</f>
        <v>0</v>
      </c>
      <c r="C31" s="1678">
        <f>+'00'!E31</f>
        <v>0</v>
      </c>
      <c r="D31" s="1679">
        <f>+'00'!F31</f>
        <v>0</v>
      </c>
      <c r="E31" s="1679">
        <f>+'00'!G31</f>
        <v>0</v>
      </c>
      <c r="F31" s="1680"/>
      <c r="G31" s="1680">
        <f>+'00'!H31</f>
        <v>0</v>
      </c>
      <c r="H31" s="1677"/>
      <c r="I31" s="1677"/>
      <c r="J31" s="1599"/>
    </row>
    <row r="32" spans="1:10" s="61" customFormat="1" ht="18" hidden="1" customHeight="1">
      <c r="A32" s="135">
        <f t="shared" si="0"/>
        <v>0</v>
      </c>
      <c r="B32" s="1590">
        <f>+'00'!D32</f>
        <v>0</v>
      </c>
      <c r="C32" s="1678">
        <f>+'00'!E32</f>
        <v>0</v>
      </c>
      <c r="D32" s="1679">
        <f>+'00'!F32</f>
        <v>0</v>
      </c>
      <c r="E32" s="1679">
        <f>+'00'!G32</f>
        <v>0</v>
      </c>
      <c r="F32" s="1680"/>
      <c r="G32" s="1680">
        <f>+'00'!H32</f>
        <v>0</v>
      </c>
      <c r="H32" s="1677"/>
      <c r="I32" s="1677"/>
      <c r="J32" s="1599"/>
    </row>
    <row r="33" spans="1:10" s="61" customFormat="1" ht="18" hidden="1" customHeight="1">
      <c r="A33" s="135">
        <f t="shared" si="0"/>
        <v>0</v>
      </c>
      <c r="B33" s="1590">
        <f>+'00'!D33</f>
        <v>0</v>
      </c>
      <c r="C33" s="1678">
        <f>+'00'!E33</f>
        <v>0</v>
      </c>
      <c r="D33" s="1679">
        <f>+'00'!F33</f>
        <v>0</v>
      </c>
      <c r="E33" s="1679">
        <f>+'00'!G33</f>
        <v>0</v>
      </c>
      <c r="F33" s="1680"/>
      <c r="G33" s="1680">
        <f>+'00'!H33</f>
        <v>0</v>
      </c>
      <c r="H33" s="1677"/>
      <c r="I33" s="1677"/>
      <c r="J33" s="1599"/>
    </row>
    <row r="34" spans="1:10" s="61" customFormat="1" ht="18" hidden="1" customHeight="1">
      <c r="A34" s="135">
        <f t="shared" si="0"/>
        <v>0</v>
      </c>
      <c r="B34" s="1590">
        <f>+'00'!D34</f>
        <v>0</v>
      </c>
      <c r="C34" s="1678">
        <f>+'00'!E34</f>
        <v>0</v>
      </c>
      <c r="D34" s="1679">
        <f>+'00'!F34</f>
        <v>0</v>
      </c>
      <c r="E34" s="1679">
        <f>+'00'!G34</f>
        <v>0</v>
      </c>
      <c r="F34" s="1680"/>
      <c r="G34" s="1680">
        <f>+'00'!H34</f>
        <v>0</v>
      </c>
      <c r="H34" s="1677"/>
      <c r="I34" s="1677"/>
      <c r="J34" s="1599"/>
    </row>
    <row r="35" spans="1:10" s="61" customFormat="1" ht="18" hidden="1" customHeight="1">
      <c r="A35" s="135">
        <f t="shared" si="0"/>
        <v>0</v>
      </c>
      <c r="B35" s="1590">
        <f>+'00'!D35</f>
        <v>0</v>
      </c>
      <c r="C35" s="1678">
        <f>+'00'!E35</f>
        <v>0</v>
      </c>
      <c r="D35" s="1679">
        <f>+'00'!F35</f>
        <v>0</v>
      </c>
      <c r="E35" s="1679">
        <f>+'00'!G35</f>
        <v>0</v>
      </c>
      <c r="F35" s="1680"/>
      <c r="G35" s="1680">
        <f>+'00'!H35</f>
        <v>0</v>
      </c>
      <c r="H35" s="1677"/>
      <c r="I35" s="1677"/>
      <c r="J35" s="1599"/>
    </row>
    <row r="36" spans="1:10" s="61" customFormat="1" ht="18" hidden="1" customHeight="1">
      <c r="A36" s="135">
        <f t="shared" si="0"/>
        <v>0</v>
      </c>
      <c r="B36" s="1590">
        <f>+'00'!D36</f>
        <v>0</v>
      </c>
      <c r="C36" s="1678">
        <f>+'00'!E36</f>
        <v>0</v>
      </c>
      <c r="D36" s="1679">
        <f>+'00'!F36</f>
        <v>0</v>
      </c>
      <c r="E36" s="1679">
        <f>+'00'!G36</f>
        <v>0</v>
      </c>
      <c r="F36" s="1680"/>
      <c r="G36" s="1680">
        <f>+'00'!H36</f>
        <v>0</v>
      </c>
      <c r="H36" s="1677"/>
      <c r="I36" s="1677"/>
      <c r="J36" s="1599"/>
    </row>
    <row r="37" spans="1:10" ht="18" customHeight="1">
      <c r="A37" s="135">
        <f t="shared" si="0"/>
        <v>1</v>
      </c>
      <c r="B37" s="1589" t="str">
        <f>+'00'!D37</f>
        <v>단양</v>
      </c>
      <c r="C37" s="1591" t="str">
        <f>+'00'!E37</f>
        <v>어상천</v>
      </c>
      <c r="D37" s="1673" t="str">
        <f>+'00'!F37</f>
        <v>임현</v>
      </c>
      <c r="E37" s="1673" t="str">
        <f>+'00'!G37</f>
        <v>산52-1</v>
      </c>
      <c r="F37" s="1709">
        <f>'6-3표준조사'!W309</f>
        <v>249.89</v>
      </c>
      <c r="G37" s="1674">
        <f>+'00'!H37</f>
        <v>8.3000000000000007</v>
      </c>
      <c r="H37" s="1675"/>
      <c r="I37" s="1675"/>
      <c r="J37" s="1766"/>
    </row>
    <row r="38" spans="1:10" s="61" customFormat="1" ht="18" hidden="1" customHeight="1">
      <c r="A38" s="135">
        <f t="shared" si="0"/>
        <v>0</v>
      </c>
      <c r="B38" s="1590">
        <f>+'00'!D38</f>
        <v>0</v>
      </c>
      <c r="C38" s="1678">
        <f>+'00'!E38</f>
        <v>0</v>
      </c>
      <c r="D38" s="1679">
        <f>+'00'!F38</f>
        <v>0</v>
      </c>
      <c r="E38" s="1679">
        <f>+'00'!G38</f>
        <v>0</v>
      </c>
      <c r="F38" s="1680"/>
      <c r="G38" s="1680">
        <f>+'00'!H38</f>
        <v>0</v>
      </c>
      <c r="H38" s="1677"/>
      <c r="I38" s="1677"/>
      <c r="J38" s="1599"/>
    </row>
    <row r="39" spans="1:10" s="61" customFormat="1" ht="18" hidden="1" customHeight="1">
      <c r="A39" s="135">
        <f t="shared" si="0"/>
        <v>0</v>
      </c>
      <c r="B39" s="1590">
        <f>+'00'!D39</f>
        <v>0</v>
      </c>
      <c r="C39" s="1678">
        <f>+'00'!E39</f>
        <v>0</v>
      </c>
      <c r="D39" s="1679">
        <f>+'00'!F39</f>
        <v>0</v>
      </c>
      <c r="E39" s="1679">
        <f>+'00'!G39</f>
        <v>0</v>
      </c>
      <c r="F39" s="1680"/>
      <c r="G39" s="1680">
        <f>+'00'!H39</f>
        <v>0</v>
      </c>
      <c r="H39" s="1677"/>
      <c r="I39" s="1677"/>
      <c r="J39" s="1599"/>
    </row>
    <row r="40" spans="1:10" s="61" customFormat="1" ht="18" hidden="1" customHeight="1">
      <c r="A40" s="135">
        <f t="shared" si="0"/>
        <v>0</v>
      </c>
      <c r="B40" s="1590">
        <f>+'00'!D40</f>
        <v>0</v>
      </c>
      <c r="C40" s="1678">
        <f>+'00'!E40</f>
        <v>0</v>
      </c>
      <c r="D40" s="1679">
        <f>+'00'!F40</f>
        <v>0</v>
      </c>
      <c r="E40" s="1679">
        <f>+'00'!G40</f>
        <v>0</v>
      </c>
      <c r="F40" s="1680"/>
      <c r="G40" s="1680">
        <f>+'00'!H40</f>
        <v>0</v>
      </c>
      <c r="H40" s="1677"/>
      <c r="I40" s="1677"/>
      <c r="J40" s="1599"/>
    </row>
    <row r="41" spans="1:10" s="61" customFormat="1" ht="18" hidden="1" customHeight="1">
      <c r="A41" s="135">
        <f t="shared" si="0"/>
        <v>0</v>
      </c>
      <c r="B41" s="1590">
        <f>+'00'!D41</f>
        <v>0</v>
      </c>
      <c r="C41" s="1678">
        <f>+'00'!E41</f>
        <v>0</v>
      </c>
      <c r="D41" s="1679">
        <f>+'00'!F41</f>
        <v>0</v>
      </c>
      <c r="E41" s="1679">
        <f>+'00'!G41</f>
        <v>0</v>
      </c>
      <c r="F41" s="1680"/>
      <c r="G41" s="1680">
        <f>+'00'!H41</f>
        <v>0</v>
      </c>
      <c r="H41" s="1677"/>
      <c r="I41" s="1677"/>
      <c r="J41" s="1599"/>
    </row>
    <row r="42" spans="1:10" s="61" customFormat="1" ht="18" hidden="1" customHeight="1">
      <c r="A42" s="135">
        <f t="shared" si="0"/>
        <v>0</v>
      </c>
      <c r="B42" s="1590">
        <f>+'00'!D42</f>
        <v>0</v>
      </c>
      <c r="C42" s="1678">
        <f>+'00'!E42</f>
        <v>0</v>
      </c>
      <c r="D42" s="1679">
        <f>+'00'!F42</f>
        <v>0</v>
      </c>
      <c r="E42" s="1679">
        <f>+'00'!G42</f>
        <v>0</v>
      </c>
      <c r="F42" s="1680"/>
      <c r="G42" s="1680">
        <f>+'00'!H42</f>
        <v>0</v>
      </c>
      <c r="H42" s="1677"/>
      <c r="I42" s="1677"/>
      <c r="J42" s="1599"/>
    </row>
    <row r="43" spans="1:10" s="61" customFormat="1" ht="18" hidden="1" customHeight="1">
      <c r="A43" s="135">
        <f t="shared" si="0"/>
        <v>0</v>
      </c>
      <c r="B43" s="1590">
        <f>+'00'!D43</f>
        <v>0</v>
      </c>
      <c r="C43" s="1678">
        <f>+'00'!E43</f>
        <v>0</v>
      </c>
      <c r="D43" s="1679">
        <f>+'00'!F43</f>
        <v>0</v>
      </c>
      <c r="E43" s="1679">
        <f>+'00'!G43</f>
        <v>0</v>
      </c>
      <c r="F43" s="1680"/>
      <c r="G43" s="1680">
        <f>+'00'!H43</f>
        <v>0</v>
      </c>
      <c r="H43" s="1677"/>
      <c r="I43" s="1677"/>
      <c r="J43" s="1599"/>
    </row>
    <row r="44" spans="1:10" s="61" customFormat="1" ht="18" hidden="1" customHeight="1">
      <c r="A44" s="135">
        <f t="shared" si="0"/>
        <v>0</v>
      </c>
      <c r="B44" s="1590">
        <f>+'00'!D44</f>
        <v>0</v>
      </c>
      <c r="C44" s="1678">
        <f>+'00'!E44</f>
        <v>0</v>
      </c>
      <c r="D44" s="1679">
        <f>+'00'!F44</f>
        <v>0</v>
      </c>
      <c r="E44" s="1679">
        <f>+'00'!G44</f>
        <v>0</v>
      </c>
      <c r="F44" s="1680"/>
      <c r="G44" s="1680">
        <f>+'00'!H44</f>
        <v>0</v>
      </c>
      <c r="H44" s="1677"/>
      <c r="I44" s="1677"/>
      <c r="J44" s="1599"/>
    </row>
    <row r="45" spans="1:10" ht="18" customHeight="1">
      <c r="A45" s="135">
        <f t="shared" si="0"/>
        <v>1</v>
      </c>
      <c r="B45" s="1589" t="str">
        <f>+'00'!D45</f>
        <v>단양</v>
      </c>
      <c r="C45" s="1591" t="str">
        <f>+'00'!E45</f>
        <v>어상천</v>
      </c>
      <c r="D45" s="1673" t="str">
        <f>+'00'!F45</f>
        <v>방북</v>
      </c>
      <c r="E45" s="1673" t="str">
        <f>+'00'!G45</f>
        <v>산32</v>
      </c>
      <c r="F45" s="1709">
        <f>'6-3표준조사'!W384</f>
        <v>17.440000000000001</v>
      </c>
      <c r="G45" s="1674">
        <f>+'00'!H45</f>
        <v>1.2</v>
      </c>
      <c r="H45" s="1675"/>
      <c r="I45" s="1675"/>
      <c r="J45" s="1766"/>
    </row>
    <row r="46" spans="1:10" s="61" customFormat="1" ht="18" hidden="1" customHeight="1">
      <c r="A46" s="135">
        <f t="shared" si="0"/>
        <v>0</v>
      </c>
      <c r="B46" s="1590">
        <f>+'00'!D46</f>
        <v>0</v>
      </c>
      <c r="C46" s="1678">
        <f>+'00'!E46</f>
        <v>0</v>
      </c>
      <c r="D46" s="1679">
        <f>+'00'!F46</f>
        <v>0</v>
      </c>
      <c r="E46" s="1679">
        <f>+'00'!G46</f>
        <v>0</v>
      </c>
      <c r="F46" s="1680"/>
      <c r="G46" s="1680">
        <f>+'00'!H46</f>
        <v>0</v>
      </c>
      <c r="H46" s="1677"/>
      <c r="I46" s="1677"/>
      <c r="J46" s="1599"/>
    </row>
    <row r="47" spans="1:10" s="61" customFormat="1" ht="18" hidden="1" customHeight="1">
      <c r="A47" s="135">
        <f t="shared" si="0"/>
        <v>0</v>
      </c>
      <c r="B47" s="1590">
        <f>+'00'!D47</f>
        <v>0</v>
      </c>
      <c r="C47" s="1678">
        <f>+'00'!E47</f>
        <v>0</v>
      </c>
      <c r="D47" s="1679">
        <f>+'00'!F47</f>
        <v>0</v>
      </c>
      <c r="E47" s="1679">
        <f>+'00'!G47</f>
        <v>0</v>
      </c>
      <c r="F47" s="1680"/>
      <c r="G47" s="1680">
        <f>+'00'!H47</f>
        <v>0</v>
      </c>
      <c r="H47" s="1677"/>
      <c r="I47" s="1677"/>
      <c r="J47" s="1599"/>
    </row>
    <row r="48" spans="1:10" s="61" customFormat="1" ht="18" hidden="1" customHeight="1">
      <c r="A48" s="135">
        <f t="shared" si="0"/>
        <v>0</v>
      </c>
      <c r="B48" s="1590">
        <f>+'00'!D48</f>
        <v>0</v>
      </c>
      <c r="C48" s="1678">
        <f>+'00'!E48</f>
        <v>0</v>
      </c>
      <c r="D48" s="1679">
        <f>+'00'!F48</f>
        <v>0</v>
      </c>
      <c r="E48" s="1679">
        <f>+'00'!G48</f>
        <v>0</v>
      </c>
      <c r="F48" s="1680"/>
      <c r="G48" s="1680">
        <f>+'00'!H48</f>
        <v>0</v>
      </c>
      <c r="H48" s="1677"/>
      <c r="I48" s="1677"/>
      <c r="J48" s="1599"/>
    </row>
    <row r="49" spans="1:10" s="61" customFormat="1" ht="18" hidden="1" customHeight="1">
      <c r="A49" s="135">
        <f t="shared" si="0"/>
        <v>0</v>
      </c>
      <c r="B49" s="1590">
        <f>+'00'!D49</f>
        <v>0</v>
      </c>
      <c r="C49" s="1678">
        <f>+'00'!E49</f>
        <v>0</v>
      </c>
      <c r="D49" s="1679">
        <f>+'00'!F49</f>
        <v>0</v>
      </c>
      <c r="E49" s="1679">
        <f>+'00'!G49</f>
        <v>0</v>
      </c>
      <c r="F49" s="1680"/>
      <c r="G49" s="1680">
        <f>+'00'!H49</f>
        <v>0</v>
      </c>
      <c r="H49" s="1677"/>
      <c r="I49" s="1677"/>
      <c r="J49" s="1599"/>
    </row>
    <row r="50" spans="1:10" s="61" customFormat="1" ht="18" hidden="1" customHeight="1">
      <c r="A50" s="135">
        <f t="shared" si="0"/>
        <v>0</v>
      </c>
      <c r="B50" s="1590">
        <f>+'00'!D50</f>
        <v>0</v>
      </c>
      <c r="C50" s="1678">
        <f>+'00'!E50</f>
        <v>0</v>
      </c>
      <c r="D50" s="1679">
        <f>+'00'!F50</f>
        <v>0</v>
      </c>
      <c r="E50" s="1679">
        <f>+'00'!G50</f>
        <v>0</v>
      </c>
      <c r="F50" s="1680"/>
      <c r="G50" s="1680">
        <f>+'00'!H50</f>
        <v>0</v>
      </c>
      <c r="H50" s="1677"/>
      <c r="I50" s="1677"/>
      <c r="J50" s="1599"/>
    </row>
    <row r="51" spans="1:10" s="61" customFormat="1" ht="18" hidden="1" customHeight="1">
      <c r="A51" s="135">
        <f t="shared" si="0"/>
        <v>0</v>
      </c>
      <c r="B51" s="1590">
        <f>+'00'!D51</f>
        <v>0</v>
      </c>
      <c r="C51" s="1678">
        <f>+'00'!E51</f>
        <v>0</v>
      </c>
      <c r="D51" s="1679">
        <f>+'00'!F51</f>
        <v>0</v>
      </c>
      <c r="E51" s="1679">
        <f>+'00'!G51</f>
        <v>0</v>
      </c>
      <c r="F51" s="1680"/>
      <c r="G51" s="1680">
        <f>+'00'!H51</f>
        <v>0</v>
      </c>
      <c r="H51" s="1677"/>
      <c r="I51" s="1677"/>
      <c r="J51" s="1599"/>
    </row>
    <row r="52" spans="1:10" s="61" customFormat="1" ht="18" hidden="1" customHeight="1">
      <c r="A52" s="135">
        <f t="shared" si="0"/>
        <v>0</v>
      </c>
      <c r="B52" s="1590">
        <f>+'00'!D52</f>
        <v>0</v>
      </c>
      <c r="C52" s="1678">
        <f>+'00'!E52</f>
        <v>0</v>
      </c>
      <c r="D52" s="1679">
        <f>+'00'!F52</f>
        <v>0</v>
      </c>
      <c r="E52" s="1679">
        <f>+'00'!G52</f>
        <v>0</v>
      </c>
      <c r="F52" s="1680"/>
      <c r="G52" s="1680">
        <f>+'00'!H52</f>
        <v>0</v>
      </c>
      <c r="H52" s="1677"/>
      <c r="I52" s="1677"/>
      <c r="J52" s="1599"/>
    </row>
    <row r="53" spans="1:10" ht="18" customHeight="1">
      <c r="A53" s="135">
        <f t="shared" si="0"/>
        <v>1</v>
      </c>
      <c r="B53" s="1589" t="str">
        <f>+'00'!D53</f>
        <v>단양</v>
      </c>
      <c r="C53" s="1591" t="str">
        <f>+'00'!E53</f>
        <v>어상천</v>
      </c>
      <c r="D53" s="1673" t="str">
        <f>+'00'!F53</f>
        <v>방북</v>
      </c>
      <c r="E53" s="1673" t="str">
        <f>+'00'!G53</f>
        <v>산32</v>
      </c>
      <c r="F53" s="1709">
        <f>'6-3표준조사'!W459</f>
        <v>17.440000000000001</v>
      </c>
      <c r="G53" s="1674">
        <f>+'00'!H53</f>
        <v>0.2</v>
      </c>
      <c r="H53" s="1675"/>
      <c r="I53" s="1675"/>
      <c r="J53" s="1766"/>
    </row>
    <row r="54" spans="1:10" s="61" customFormat="1" ht="18" hidden="1" customHeight="1">
      <c r="A54" s="135">
        <f t="shared" si="0"/>
        <v>0</v>
      </c>
      <c r="B54" s="1590">
        <f>+'00'!D54</f>
        <v>0</v>
      </c>
      <c r="C54" s="1678">
        <f>+'00'!E54</f>
        <v>0</v>
      </c>
      <c r="D54" s="1679">
        <f>+'00'!F54</f>
        <v>0</v>
      </c>
      <c r="E54" s="1679">
        <f>+'00'!G54</f>
        <v>0</v>
      </c>
      <c r="F54" s="1680">
        <f>'6-3표준조사'!W460</f>
        <v>0</v>
      </c>
      <c r="G54" s="1680">
        <f>+'00'!H54</f>
        <v>0</v>
      </c>
      <c r="H54" s="1677"/>
      <c r="I54" s="1677"/>
      <c r="J54" s="1599"/>
    </row>
    <row r="55" spans="1:10" s="61" customFormat="1" ht="18" hidden="1" customHeight="1">
      <c r="A55" s="135">
        <f t="shared" si="0"/>
        <v>0</v>
      </c>
      <c r="B55" s="1590">
        <f>+'00'!D55</f>
        <v>0</v>
      </c>
      <c r="C55" s="1678">
        <f>+'00'!E55</f>
        <v>0</v>
      </c>
      <c r="D55" s="1679">
        <f>+'00'!F55</f>
        <v>0</v>
      </c>
      <c r="E55" s="1679">
        <f>+'00'!G55</f>
        <v>0</v>
      </c>
      <c r="F55" s="1680"/>
      <c r="G55" s="1680">
        <f>+'00'!H55</f>
        <v>0</v>
      </c>
      <c r="H55" s="1677"/>
      <c r="I55" s="1677"/>
      <c r="J55" s="1599"/>
    </row>
    <row r="56" spans="1:10" s="61" customFormat="1" ht="18" hidden="1" customHeight="1">
      <c r="A56" s="135">
        <f t="shared" si="0"/>
        <v>0</v>
      </c>
      <c r="B56" s="1590">
        <f>+'00'!D56</f>
        <v>0</v>
      </c>
      <c r="C56" s="1678">
        <f>+'00'!E56</f>
        <v>0</v>
      </c>
      <c r="D56" s="1679">
        <f>+'00'!F56</f>
        <v>0</v>
      </c>
      <c r="E56" s="1679">
        <f>+'00'!G56</f>
        <v>0</v>
      </c>
      <c r="F56" s="1680"/>
      <c r="G56" s="1680">
        <f>+'00'!H56</f>
        <v>0</v>
      </c>
      <c r="H56" s="1677"/>
      <c r="I56" s="1677"/>
      <c r="J56" s="1599"/>
    </row>
    <row r="57" spans="1:10" s="61" customFormat="1" ht="18" hidden="1" customHeight="1">
      <c r="A57" s="135">
        <f t="shared" si="0"/>
        <v>0</v>
      </c>
      <c r="B57" s="1590">
        <f>+'00'!D57</f>
        <v>0</v>
      </c>
      <c r="C57" s="1678">
        <f>+'00'!E57</f>
        <v>0</v>
      </c>
      <c r="D57" s="1679">
        <f>+'00'!F57</f>
        <v>0</v>
      </c>
      <c r="E57" s="1679">
        <f>+'00'!G57</f>
        <v>0</v>
      </c>
      <c r="F57" s="1680"/>
      <c r="G57" s="1680">
        <f>+'00'!H57</f>
        <v>0</v>
      </c>
      <c r="H57" s="1677"/>
      <c r="I57" s="1677"/>
      <c r="J57" s="1599"/>
    </row>
    <row r="58" spans="1:10" s="61" customFormat="1" ht="18" hidden="1" customHeight="1">
      <c r="A58" s="135">
        <f t="shared" si="0"/>
        <v>0</v>
      </c>
      <c r="B58" s="1590">
        <f>+'00'!D58</f>
        <v>0</v>
      </c>
      <c r="C58" s="1678">
        <f>+'00'!E58</f>
        <v>0</v>
      </c>
      <c r="D58" s="1679">
        <f>+'00'!F58</f>
        <v>0</v>
      </c>
      <c r="E58" s="1679">
        <f>+'00'!G58</f>
        <v>0</v>
      </c>
      <c r="F58" s="1680"/>
      <c r="G58" s="1680">
        <f>+'00'!H58</f>
        <v>0</v>
      </c>
      <c r="H58" s="1677"/>
      <c r="I58" s="1677"/>
      <c r="J58" s="1599"/>
    </row>
    <row r="59" spans="1:10" s="61" customFormat="1" ht="18" hidden="1" customHeight="1">
      <c r="A59" s="135">
        <f t="shared" si="0"/>
        <v>0</v>
      </c>
      <c r="B59" s="1590">
        <f>+'00'!D59</f>
        <v>0</v>
      </c>
      <c r="C59" s="1678">
        <f>+'00'!E59</f>
        <v>0</v>
      </c>
      <c r="D59" s="1679">
        <f>+'00'!F59</f>
        <v>0</v>
      </c>
      <c r="E59" s="1679">
        <f>+'00'!G59</f>
        <v>0</v>
      </c>
      <c r="F59" s="1680"/>
      <c r="G59" s="1680">
        <f>+'00'!H59</f>
        <v>0</v>
      </c>
      <c r="H59" s="1677"/>
      <c r="I59" s="1677"/>
      <c r="J59" s="1599"/>
    </row>
    <row r="60" spans="1:10" s="61" customFormat="1" ht="18" hidden="1" customHeight="1">
      <c r="A60" s="135">
        <f t="shared" si="0"/>
        <v>0</v>
      </c>
      <c r="B60" s="1590">
        <f>+'00'!D60</f>
        <v>0</v>
      </c>
      <c r="C60" s="1678">
        <f>+'00'!E60</f>
        <v>0</v>
      </c>
      <c r="D60" s="1679">
        <f>+'00'!F60</f>
        <v>0</v>
      </c>
      <c r="E60" s="1679">
        <f>+'00'!G60</f>
        <v>0</v>
      </c>
      <c r="F60" s="1680"/>
      <c r="G60" s="1680">
        <f>+'00'!H60</f>
        <v>0</v>
      </c>
      <c r="H60" s="1677"/>
      <c r="I60" s="1677"/>
      <c r="J60" s="1599"/>
    </row>
    <row r="61" spans="1:10" ht="18" customHeight="1">
      <c r="A61" s="135">
        <f t="shared" si="0"/>
        <v>1</v>
      </c>
      <c r="B61" s="1589" t="str">
        <f>+'00'!D61</f>
        <v>단양</v>
      </c>
      <c r="C61" s="1591" t="str">
        <f>+'00'!E61</f>
        <v>어상천</v>
      </c>
      <c r="D61" s="1673" t="str">
        <f>+'00'!F61</f>
        <v>방북</v>
      </c>
      <c r="E61" s="1673" t="str">
        <f>+'00'!G61</f>
        <v>산32</v>
      </c>
      <c r="F61" s="1709">
        <f>'6-3표준조사'!W534</f>
        <v>17.440000000000001</v>
      </c>
      <c r="G61" s="1674">
        <f>+'00'!H61</f>
        <v>4.7</v>
      </c>
      <c r="H61" s="1675"/>
      <c r="I61" s="1675"/>
      <c r="J61" s="1766"/>
    </row>
    <row r="62" spans="1:10" ht="18" hidden="1" customHeight="1">
      <c r="B62" s="1781"/>
      <c r="C62" s="1591">
        <f>+'00'!E62</f>
        <v>0</v>
      </c>
      <c r="D62" s="1673">
        <f>+'00'!F62</f>
        <v>0</v>
      </c>
      <c r="E62" s="1673">
        <f>+'00'!G62</f>
        <v>0</v>
      </c>
      <c r="F62" s="1709">
        <f>'6-3표준조사'!W535</f>
        <v>0</v>
      </c>
      <c r="G62" s="1674">
        <f>+'00'!H62</f>
        <v>0</v>
      </c>
      <c r="H62" s="1675"/>
      <c r="I62" s="1675"/>
      <c r="J62" s="1775"/>
    </row>
    <row r="63" spans="1:10" s="61" customFormat="1" ht="18" customHeight="1">
      <c r="A63" s="135">
        <f t="shared" si="0"/>
        <v>1</v>
      </c>
      <c r="B63" s="1590">
        <f>+'00'!D62</f>
        <v>0</v>
      </c>
      <c r="C63" s="1591" t="str">
        <f>'6-3표준조사'!$N$604</f>
        <v>어상천</v>
      </c>
      <c r="D63" s="1673" t="str">
        <f>'6-3표준조사'!$O$604</f>
        <v>방북</v>
      </c>
      <c r="E63" s="1673" t="str">
        <f>'6-3표준조사'!$V$609</f>
        <v>산30-1</v>
      </c>
      <c r="F63" s="1709">
        <f>'6-3표준조사'!W609</f>
        <v>42.55</v>
      </c>
      <c r="G63" s="1674">
        <f>'6-3표준조사'!Y609</f>
        <v>1.2</v>
      </c>
      <c r="H63" s="1675"/>
      <c r="I63" s="1675"/>
      <c r="J63" s="1766"/>
    </row>
    <row r="64" spans="1:10" s="61" customFormat="1" ht="18" hidden="1" customHeight="1">
      <c r="A64" s="135">
        <f t="shared" si="0"/>
        <v>0</v>
      </c>
      <c r="B64" s="1590">
        <f>+'00'!D63</f>
        <v>0</v>
      </c>
      <c r="C64" s="1591" t="str">
        <f>'6-3표준조사'!$N$604</f>
        <v>어상천</v>
      </c>
      <c r="D64" s="1673" t="str">
        <f>'6-3표준조사'!$O$604</f>
        <v>방북</v>
      </c>
      <c r="E64" s="1673" t="str">
        <f>'6-3표준조사'!$V$609</f>
        <v>산30-1</v>
      </c>
      <c r="F64" s="1709">
        <f>'6-3표준조사'!W610</f>
        <v>0</v>
      </c>
      <c r="G64" s="1674">
        <f>'6-3표준조사'!Y610</f>
        <v>0</v>
      </c>
      <c r="H64" s="1677"/>
      <c r="I64" s="1677"/>
      <c r="J64" s="1599"/>
    </row>
    <row r="65" spans="1:10" s="61" customFormat="1" ht="18" hidden="1" customHeight="1">
      <c r="A65" s="135">
        <f t="shared" si="0"/>
        <v>0</v>
      </c>
      <c r="B65" s="1590">
        <f>+'00'!D64</f>
        <v>0</v>
      </c>
      <c r="C65" s="1591" t="str">
        <f>'6-3표준조사'!$N$604</f>
        <v>어상천</v>
      </c>
      <c r="D65" s="1673" t="str">
        <f>'6-3표준조사'!$O$604</f>
        <v>방북</v>
      </c>
      <c r="E65" s="1673" t="str">
        <f>'6-3표준조사'!$V$609</f>
        <v>산30-1</v>
      </c>
      <c r="F65" s="1709">
        <f>'6-3표준조사'!W611</f>
        <v>0</v>
      </c>
      <c r="G65" s="1674">
        <f>'6-3표준조사'!Y611</f>
        <v>0</v>
      </c>
      <c r="H65" s="1677"/>
      <c r="I65" s="1677"/>
      <c r="J65" s="1599"/>
    </row>
    <row r="66" spans="1:10" s="61" customFormat="1" ht="18" hidden="1" customHeight="1">
      <c r="A66" s="135">
        <f t="shared" si="0"/>
        <v>0</v>
      </c>
      <c r="B66" s="1590">
        <f>+'00'!D65</f>
        <v>0</v>
      </c>
      <c r="C66" s="1678">
        <f>+'00'!E65</f>
        <v>0</v>
      </c>
      <c r="D66" s="1679">
        <f>+'00'!F65</f>
        <v>0</v>
      </c>
      <c r="E66" s="1679">
        <f>+'00'!G65</f>
        <v>0</v>
      </c>
      <c r="F66" s="1680"/>
      <c r="G66" s="1680">
        <f>+'00'!H65</f>
        <v>0</v>
      </c>
      <c r="H66" s="1677"/>
      <c r="I66" s="1677"/>
      <c r="J66" s="1599"/>
    </row>
    <row r="67" spans="1:10" s="61" customFormat="1" ht="18" hidden="1" customHeight="1">
      <c r="A67" s="135">
        <f t="shared" si="0"/>
        <v>0</v>
      </c>
      <c r="B67" s="1590">
        <f>+'00'!D66</f>
        <v>0</v>
      </c>
      <c r="C67" s="1678">
        <f>+'00'!E66</f>
        <v>0</v>
      </c>
      <c r="D67" s="1679">
        <f>+'00'!F66</f>
        <v>0</v>
      </c>
      <c r="E67" s="1679">
        <f>+'00'!G66</f>
        <v>0</v>
      </c>
      <c r="F67" s="1680"/>
      <c r="G67" s="1680">
        <f>+'00'!H66</f>
        <v>0</v>
      </c>
      <c r="H67" s="1677"/>
      <c r="I67" s="1677"/>
      <c r="J67" s="1599"/>
    </row>
    <row r="68" spans="1:10" s="61" customFormat="1" ht="18" hidden="1" customHeight="1">
      <c r="A68" s="135">
        <f t="shared" si="0"/>
        <v>0</v>
      </c>
      <c r="B68" s="1590">
        <f>+'00'!D67</f>
        <v>0</v>
      </c>
      <c r="C68" s="1678">
        <f>+'00'!E67</f>
        <v>0</v>
      </c>
      <c r="D68" s="1679">
        <f>+'00'!F67</f>
        <v>0</v>
      </c>
      <c r="E68" s="1679">
        <f>+'00'!G67</f>
        <v>0</v>
      </c>
      <c r="F68" s="1680"/>
      <c r="G68" s="1680">
        <f>+'00'!H67</f>
        <v>0</v>
      </c>
      <c r="H68" s="1677"/>
      <c r="I68" s="1677"/>
      <c r="J68" s="1599"/>
    </row>
    <row r="69" spans="1:10" s="61" customFormat="1" ht="18" hidden="1" customHeight="1">
      <c r="A69" s="135">
        <f t="shared" si="0"/>
        <v>0</v>
      </c>
      <c r="B69" s="1590">
        <f>+'00'!D68</f>
        <v>0</v>
      </c>
      <c r="C69" s="1678">
        <f>+'00'!E68</f>
        <v>0</v>
      </c>
      <c r="D69" s="1679">
        <f>+'00'!F68</f>
        <v>0</v>
      </c>
      <c r="E69" s="1679">
        <f>+'00'!G68</f>
        <v>0</v>
      </c>
      <c r="F69" s="1680"/>
      <c r="G69" s="1680">
        <f>+'00'!H68</f>
        <v>0</v>
      </c>
      <c r="H69" s="1677"/>
      <c r="I69" s="1677"/>
      <c r="J69" s="1599"/>
    </row>
    <row r="70" spans="1:10" ht="18" customHeight="1">
      <c r="A70" s="135">
        <f t="shared" ref="A70:A136" si="1">IF(G70&gt;0,1,)</f>
        <v>1</v>
      </c>
      <c r="B70" s="1589" t="str">
        <f>'6-3표준조사(2)'!M4</f>
        <v>단양</v>
      </c>
      <c r="C70" s="1591" t="str">
        <f>'6-3표준조사(2)'!N4</f>
        <v>어상천</v>
      </c>
      <c r="D70" s="1673" t="str">
        <f>'6-3표준조사(2)'!O4</f>
        <v>임현</v>
      </c>
      <c r="E70" s="1673" t="str">
        <f>'6-3표준조사(2)'!V9</f>
        <v>산52-1</v>
      </c>
      <c r="F70" s="1768">
        <f>'6-3표준조사(2)'!W9</f>
        <v>249.89</v>
      </c>
      <c r="G70" s="1674">
        <f>'6-3표준조사(2)'!X9</f>
        <v>1.6</v>
      </c>
      <c r="H70" s="1675"/>
      <c r="I70" s="1675"/>
      <c r="J70" s="1766"/>
    </row>
    <row r="71" spans="1:10" s="61" customFormat="1" ht="18" hidden="1" customHeight="1">
      <c r="A71" s="135">
        <f t="shared" si="1"/>
        <v>0</v>
      </c>
      <c r="B71" s="1590">
        <f>+'00'!D70</f>
        <v>0</v>
      </c>
      <c r="C71" s="1678">
        <f>+'00'!E70</f>
        <v>0</v>
      </c>
      <c r="D71" s="1679">
        <f>+'00'!F70</f>
        <v>0</v>
      </c>
      <c r="E71" s="1679">
        <f>+'00'!G70</f>
        <v>0</v>
      </c>
      <c r="F71" s="1680"/>
      <c r="G71" s="1680">
        <f>+'00'!H70</f>
        <v>0</v>
      </c>
      <c r="H71" s="1677"/>
      <c r="I71" s="1677"/>
      <c r="J71" s="1599"/>
    </row>
    <row r="72" spans="1:10" s="61" customFormat="1" ht="18" hidden="1" customHeight="1">
      <c r="A72" s="135">
        <f t="shared" si="1"/>
        <v>0</v>
      </c>
      <c r="B72" s="1590">
        <f>+'00'!D71</f>
        <v>0</v>
      </c>
      <c r="C72" s="1678">
        <f>+'00'!E71</f>
        <v>0</v>
      </c>
      <c r="D72" s="1679">
        <f>+'00'!F71</f>
        <v>0</v>
      </c>
      <c r="E72" s="1679">
        <f>+'00'!G71</f>
        <v>0</v>
      </c>
      <c r="F72" s="1680"/>
      <c r="G72" s="1680">
        <f>+'00'!H71</f>
        <v>0</v>
      </c>
      <c r="H72" s="1677"/>
      <c r="I72" s="1677"/>
      <c r="J72" s="1599"/>
    </row>
    <row r="73" spans="1:10" s="61" customFormat="1" ht="18" hidden="1" customHeight="1">
      <c r="A73" s="135">
        <f t="shared" si="1"/>
        <v>0</v>
      </c>
      <c r="B73" s="1590">
        <f>+'00'!D72</f>
        <v>0</v>
      </c>
      <c r="C73" s="1678">
        <f>+'00'!E72</f>
        <v>0</v>
      </c>
      <c r="D73" s="1679">
        <f>+'00'!F72</f>
        <v>0</v>
      </c>
      <c r="E73" s="1679">
        <f>+'00'!G72</f>
        <v>0</v>
      </c>
      <c r="F73" s="1680"/>
      <c r="G73" s="1680">
        <f>+'00'!H72</f>
        <v>0</v>
      </c>
      <c r="H73" s="1677"/>
      <c r="I73" s="1677"/>
      <c r="J73" s="1599"/>
    </row>
    <row r="74" spans="1:10" s="61" customFormat="1" ht="18" hidden="1" customHeight="1">
      <c r="A74" s="135">
        <f t="shared" si="1"/>
        <v>0</v>
      </c>
      <c r="B74" s="1590">
        <f>+'00'!D73</f>
        <v>0</v>
      </c>
      <c r="C74" s="1678">
        <f>+'00'!E73</f>
        <v>0</v>
      </c>
      <c r="D74" s="1679">
        <f>+'00'!F73</f>
        <v>0</v>
      </c>
      <c r="E74" s="1679">
        <f>+'00'!G73</f>
        <v>0</v>
      </c>
      <c r="F74" s="1680"/>
      <c r="G74" s="1680">
        <f>+'00'!H73</f>
        <v>0</v>
      </c>
      <c r="H74" s="1677"/>
      <c r="I74" s="1677"/>
      <c r="J74" s="1599"/>
    </row>
    <row r="75" spans="1:10" s="61" customFormat="1" ht="18" hidden="1" customHeight="1">
      <c r="A75" s="135">
        <f t="shared" si="1"/>
        <v>0</v>
      </c>
      <c r="B75" s="1590">
        <f>+'00'!D74</f>
        <v>0</v>
      </c>
      <c r="C75" s="1678">
        <f>+'00'!E74</f>
        <v>0</v>
      </c>
      <c r="D75" s="1679">
        <f>+'00'!F74</f>
        <v>0</v>
      </c>
      <c r="E75" s="1679">
        <f>+'00'!G74</f>
        <v>0</v>
      </c>
      <c r="F75" s="1680"/>
      <c r="G75" s="1680">
        <f>+'00'!H74</f>
        <v>0</v>
      </c>
      <c r="H75" s="1677"/>
      <c r="I75" s="1677"/>
      <c r="J75" s="1599"/>
    </row>
    <row r="76" spans="1:10" s="61" customFormat="1" ht="18" hidden="1" customHeight="1">
      <c r="A76" s="135">
        <f t="shared" si="1"/>
        <v>0</v>
      </c>
      <c r="B76" s="1590">
        <f>+'00'!D75</f>
        <v>0</v>
      </c>
      <c r="C76" s="1678">
        <f>+'00'!E75</f>
        <v>0</v>
      </c>
      <c r="D76" s="1679">
        <f>+'00'!F75</f>
        <v>0</v>
      </c>
      <c r="E76" s="1679">
        <f>+'00'!G75</f>
        <v>0</v>
      </c>
      <c r="F76" s="1680"/>
      <c r="G76" s="1680">
        <f>+'00'!H75</f>
        <v>0</v>
      </c>
      <c r="H76" s="1677"/>
      <c r="I76" s="1677"/>
      <c r="J76" s="1599"/>
    </row>
    <row r="77" spans="1:10" s="61" customFormat="1" ht="18" hidden="1" customHeight="1">
      <c r="A77" s="135">
        <f t="shared" si="1"/>
        <v>0</v>
      </c>
      <c r="B77" s="1590">
        <f>+'00'!D76</f>
        <v>0</v>
      </c>
      <c r="C77" s="1678">
        <f>+'00'!E76</f>
        <v>0</v>
      </c>
      <c r="D77" s="1679">
        <f>+'00'!F76</f>
        <v>0</v>
      </c>
      <c r="E77" s="1679">
        <f>+'00'!G76</f>
        <v>0</v>
      </c>
      <c r="F77" s="1680"/>
      <c r="G77" s="1680">
        <f>+'00'!H76</f>
        <v>0</v>
      </c>
      <c r="H77" s="1677"/>
      <c r="I77" s="1677"/>
      <c r="J77" s="1599"/>
    </row>
    <row r="78" spans="1:10" ht="18" customHeight="1">
      <c r="A78" s="135">
        <f t="shared" si="1"/>
        <v>1</v>
      </c>
      <c r="B78" s="1589" t="str">
        <f>'6-3표준조사(2)'!M79</f>
        <v>단양</v>
      </c>
      <c r="C78" s="1591" t="str">
        <f>'6-3표준조사(2)'!N79</f>
        <v>영춘</v>
      </c>
      <c r="D78" s="1673" t="str">
        <f>'6-3표준조사(2)'!O79</f>
        <v>오사</v>
      </c>
      <c r="E78" s="1681" t="str">
        <f>'6-3표준조사(2)'!V84</f>
        <v>산1</v>
      </c>
      <c r="F78" s="1769">
        <f>'6-3표준조사(2)'!W84</f>
        <v>211.88</v>
      </c>
      <c r="G78" s="1674">
        <f>'6-3표준조사(2)'!X84</f>
        <v>6.8</v>
      </c>
      <c r="H78" s="1675"/>
      <c r="I78" s="1675"/>
      <c r="J78" s="1766"/>
    </row>
    <row r="79" spans="1:10" s="61" customFormat="1" ht="18" hidden="1" customHeight="1">
      <c r="A79" s="135">
        <f t="shared" si="1"/>
        <v>0</v>
      </c>
      <c r="B79" s="1590" t="str">
        <f>B78</f>
        <v>단양</v>
      </c>
      <c r="C79" s="1678">
        <f>+'00'!E108</f>
        <v>0</v>
      </c>
      <c r="D79" s="1679">
        <f>+'00'!E108</f>
        <v>0</v>
      </c>
      <c r="E79" s="1679">
        <f>+'00'!E108</f>
        <v>0</v>
      </c>
      <c r="F79" s="1680"/>
      <c r="G79" s="1680">
        <f>'6-3표준조사(2)'!X85</f>
        <v>0</v>
      </c>
      <c r="H79" s="1677"/>
      <c r="I79" s="1677"/>
      <c r="J79" s="1599"/>
    </row>
    <row r="80" spans="1:10" s="61" customFormat="1" ht="18" hidden="1" customHeight="1">
      <c r="A80" s="135">
        <f t="shared" si="1"/>
        <v>0</v>
      </c>
      <c r="B80" s="1590">
        <f>+'00'!D79</f>
        <v>0</v>
      </c>
      <c r="C80" s="1678">
        <f>+'00'!E79</f>
        <v>0</v>
      </c>
      <c r="D80" s="1679">
        <f>+'00'!F79</f>
        <v>0</v>
      </c>
      <c r="E80" s="1679">
        <f>+'00'!G79</f>
        <v>0</v>
      </c>
      <c r="F80" s="1680"/>
      <c r="G80" s="1680">
        <f>+'00'!H79</f>
        <v>0</v>
      </c>
      <c r="H80" s="1677"/>
      <c r="I80" s="1677"/>
      <c r="J80" s="1599"/>
    </row>
    <row r="81" spans="1:10" s="61" customFormat="1" ht="18" hidden="1" customHeight="1">
      <c r="A81" s="135">
        <f t="shared" si="1"/>
        <v>0</v>
      </c>
      <c r="B81" s="1590">
        <f>+'00'!D80</f>
        <v>0</v>
      </c>
      <c r="C81" s="1678">
        <f>+'00'!E80</f>
        <v>0</v>
      </c>
      <c r="D81" s="1679">
        <f>+'00'!F80</f>
        <v>0</v>
      </c>
      <c r="E81" s="1679">
        <f>+'00'!G80</f>
        <v>0</v>
      </c>
      <c r="F81" s="1680"/>
      <c r="G81" s="1680">
        <f>+'00'!H80</f>
        <v>0</v>
      </c>
      <c r="H81" s="1677"/>
      <c r="I81" s="1677"/>
      <c r="J81" s="1599"/>
    </row>
    <row r="82" spans="1:10" s="61" customFormat="1" ht="18" hidden="1" customHeight="1">
      <c r="A82" s="135">
        <f t="shared" si="1"/>
        <v>0</v>
      </c>
      <c r="B82" s="1590">
        <f>+'00'!D81</f>
        <v>0</v>
      </c>
      <c r="C82" s="1678">
        <f>+'00'!E81</f>
        <v>0</v>
      </c>
      <c r="D82" s="1679">
        <f>+'00'!F81</f>
        <v>0</v>
      </c>
      <c r="E82" s="1679">
        <f>+'00'!G81</f>
        <v>0</v>
      </c>
      <c r="F82" s="1680"/>
      <c r="G82" s="1680">
        <f>+'00'!H81</f>
        <v>0</v>
      </c>
      <c r="H82" s="1677"/>
      <c r="I82" s="1677"/>
      <c r="J82" s="1599"/>
    </row>
    <row r="83" spans="1:10" s="61" customFormat="1" ht="18" hidden="1" customHeight="1">
      <c r="A83" s="135">
        <f t="shared" si="1"/>
        <v>0</v>
      </c>
      <c r="B83" s="1590">
        <f>+'00'!D82</f>
        <v>0</v>
      </c>
      <c r="C83" s="1678">
        <f>+'00'!E82</f>
        <v>0</v>
      </c>
      <c r="D83" s="1679">
        <f>+'00'!F82</f>
        <v>0</v>
      </c>
      <c r="E83" s="1679">
        <f>+'00'!G82</f>
        <v>0</v>
      </c>
      <c r="F83" s="1680"/>
      <c r="G83" s="1680">
        <f>+'00'!H82</f>
        <v>0</v>
      </c>
      <c r="H83" s="1677"/>
      <c r="I83" s="1677"/>
      <c r="J83" s="1599"/>
    </row>
    <row r="84" spans="1:10" s="61" customFormat="1" ht="18" hidden="1" customHeight="1">
      <c r="A84" s="135">
        <f t="shared" si="1"/>
        <v>0</v>
      </c>
      <c r="B84" s="1590">
        <f>+'00'!D83</f>
        <v>0</v>
      </c>
      <c r="C84" s="1678">
        <f>+'00'!E83</f>
        <v>0</v>
      </c>
      <c r="D84" s="1679">
        <f>+'00'!F83</f>
        <v>0</v>
      </c>
      <c r="E84" s="1679">
        <f>+'00'!G83</f>
        <v>0</v>
      </c>
      <c r="F84" s="1680"/>
      <c r="G84" s="1680">
        <f>+'00'!H83</f>
        <v>0</v>
      </c>
      <c r="H84" s="1677"/>
      <c r="I84" s="1677"/>
      <c r="J84" s="1599"/>
    </row>
    <row r="85" spans="1:10" s="61" customFormat="1" ht="18" hidden="1" customHeight="1">
      <c r="A85" s="135">
        <f t="shared" si="1"/>
        <v>0</v>
      </c>
      <c r="B85" s="1590">
        <f>+'00'!D84</f>
        <v>0</v>
      </c>
      <c r="C85" s="1678">
        <f>+'00'!E84</f>
        <v>0</v>
      </c>
      <c r="D85" s="1679">
        <f>+'00'!F84</f>
        <v>0</v>
      </c>
      <c r="E85" s="1679">
        <f>+'00'!G84</f>
        <v>0</v>
      </c>
      <c r="F85" s="1680"/>
      <c r="G85" s="1680">
        <f>+'00'!H84</f>
        <v>0</v>
      </c>
      <c r="H85" s="1677"/>
      <c r="I85" s="1677"/>
      <c r="J85" s="1599"/>
    </row>
    <row r="86" spans="1:10" ht="18" customHeight="1">
      <c r="A86" s="135">
        <f t="shared" si="1"/>
        <v>1</v>
      </c>
      <c r="B86" s="1589" t="str">
        <f>'6-3표준조사(2)'!M154</f>
        <v>단양</v>
      </c>
      <c r="C86" s="1591" t="str">
        <f>'6-3표준조사(2)'!N154</f>
        <v>어상천</v>
      </c>
      <c r="D86" s="1673" t="str">
        <f>'6-3표준조사(2)'!O154</f>
        <v>임현</v>
      </c>
      <c r="E86" s="1673" t="str">
        <f>'6-3표준조사(2)'!V159</f>
        <v>산126-1</v>
      </c>
      <c r="F86" s="1768">
        <f>'6-3표준조사(2)'!W159</f>
        <v>7.09</v>
      </c>
      <c r="G86" s="1674">
        <f>'6-3표준조사(2)'!X159</f>
        <v>1.1000000000000001</v>
      </c>
      <c r="H86" s="1675"/>
      <c r="I86" s="1675"/>
      <c r="J86" s="1766"/>
    </row>
    <row r="87" spans="1:10" s="61" customFormat="1" ht="18" hidden="1" customHeight="1">
      <c r="A87" s="135">
        <f t="shared" si="1"/>
        <v>0</v>
      </c>
      <c r="B87" s="1590">
        <f>+'00'!D86</f>
        <v>0</v>
      </c>
      <c r="C87" s="1678">
        <f>+'00'!E86</f>
        <v>0</v>
      </c>
      <c r="D87" s="1679">
        <f>+'00'!F86</f>
        <v>0</v>
      </c>
      <c r="E87" s="1679">
        <f>+'00'!G86</f>
        <v>0</v>
      </c>
      <c r="F87" s="1680"/>
      <c r="G87" s="1680">
        <f>+'00'!H86</f>
        <v>0</v>
      </c>
      <c r="H87" s="1677"/>
      <c r="I87" s="1677"/>
      <c r="J87" s="1599"/>
    </row>
    <row r="88" spans="1:10" s="61" customFormat="1" ht="18" hidden="1" customHeight="1">
      <c r="A88" s="135">
        <f t="shared" si="1"/>
        <v>0</v>
      </c>
      <c r="B88" s="1590">
        <f>+'00'!D87</f>
        <v>0</v>
      </c>
      <c r="C88" s="1678">
        <f>+'00'!E87</f>
        <v>0</v>
      </c>
      <c r="D88" s="1679">
        <f>+'00'!F87</f>
        <v>0</v>
      </c>
      <c r="E88" s="1679">
        <f>+'00'!G87</f>
        <v>0</v>
      </c>
      <c r="F88" s="1680"/>
      <c r="G88" s="1680">
        <f>+'00'!H87</f>
        <v>0</v>
      </c>
      <c r="H88" s="1677"/>
      <c r="I88" s="1677"/>
      <c r="J88" s="1599"/>
    </row>
    <row r="89" spans="1:10" s="61" customFormat="1" ht="18" hidden="1" customHeight="1">
      <c r="A89" s="135">
        <f t="shared" si="1"/>
        <v>0</v>
      </c>
      <c r="B89" s="1590">
        <f>+'00'!D88</f>
        <v>0</v>
      </c>
      <c r="C89" s="1678">
        <f>+'00'!E88</f>
        <v>0</v>
      </c>
      <c r="D89" s="1679">
        <f>+'00'!F88</f>
        <v>0</v>
      </c>
      <c r="E89" s="1679">
        <f>+'00'!G88</f>
        <v>0</v>
      </c>
      <c r="F89" s="1680"/>
      <c r="G89" s="1680">
        <f>+'00'!H88</f>
        <v>0</v>
      </c>
      <c r="H89" s="1677"/>
      <c r="I89" s="1677"/>
      <c r="J89" s="1599"/>
    </row>
    <row r="90" spans="1:10" s="61" customFormat="1" ht="18" hidden="1" customHeight="1">
      <c r="A90" s="135">
        <f t="shared" si="1"/>
        <v>0</v>
      </c>
      <c r="B90" s="1590">
        <f>+'00'!D89</f>
        <v>0</v>
      </c>
      <c r="C90" s="1678">
        <f>+'00'!E89</f>
        <v>0</v>
      </c>
      <c r="D90" s="1679">
        <f>+'00'!F89</f>
        <v>0</v>
      </c>
      <c r="E90" s="1679">
        <f>+'00'!G89</f>
        <v>0</v>
      </c>
      <c r="F90" s="1680"/>
      <c r="G90" s="1680">
        <f>+'00'!H89</f>
        <v>0</v>
      </c>
      <c r="H90" s="1677"/>
      <c r="I90" s="1677"/>
      <c r="J90" s="1599"/>
    </row>
    <row r="91" spans="1:10" s="61" customFormat="1" ht="18" hidden="1" customHeight="1">
      <c r="A91" s="135">
        <f t="shared" si="1"/>
        <v>0</v>
      </c>
      <c r="B91" s="1590">
        <f>+'00'!D90</f>
        <v>0</v>
      </c>
      <c r="C91" s="1678">
        <f>+'00'!E90</f>
        <v>0</v>
      </c>
      <c r="D91" s="1679">
        <f>+'00'!F90</f>
        <v>0</v>
      </c>
      <c r="E91" s="1679">
        <f>+'00'!G90</f>
        <v>0</v>
      </c>
      <c r="F91" s="1680"/>
      <c r="G91" s="1680">
        <f>+'00'!H90</f>
        <v>0</v>
      </c>
      <c r="H91" s="1677"/>
      <c r="I91" s="1677"/>
      <c r="J91" s="1599"/>
    </row>
    <row r="92" spans="1:10" s="61" customFormat="1" ht="18" hidden="1" customHeight="1">
      <c r="A92" s="135">
        <f t="shared" si="1"/>
        <v>0</v>
      </c>
      <c r="B92" s="1590">
        <f>+'00'!D91</f>
        <v>0</v>
      </c>
      <c r="C92" s="1678">
        <f>+'00'!E91</f>
        <v>0</v>
      </c>
      <c r="D92" s="1679">
        <f>+'00'!F91</f>
        <v>0</v>
      </c>
      <c r="E92" s="1679">
        <f>+'00'!G91</f>
        <v>0</v>
      </c>
      <c r="F92" s="1680"/>
      <c r="G92" s="1680">
        <f>+'00'!H91</f>
        <v>0</v>
      </c>
      <c r="H92" s="1677"/>
      <c r="I92" s="1677"/>
      <c r="J92" s="1599"/>
    </row>
    <row r="93" spans="1:10" s="61" customFormat="1" ht="18" hidden="1" customHeight="1">
      <c r="A93" s="135">
        <f t="shared" si="1"/>
        <v>0</v>
      </c>
      <c r="B93" s="1590">
        <f>+'00'!D92</f>
        <v>0</v>
      </c>
      <c r="C93" s="1678">
        <f>+'00'!E92</f>
        <v>0</v>
      </c>
      <c r="D93" s="1679">
        <f>+'00'!F92</f>
        <v>0</v>
      </c>
      <c r="E93" s="1679">
        <f>+'00'!G92</f>
        <v>0</v>
      </c>
      <c r="F93" s="1680"/>
      <c r="G93" s="1680">
        <f>+'00'!H92</f>
        <v>0</v>
      </c>
      <c r="H93" s="1677"/>
      <c r="I93" s="1677"/>
      <c r="J93" s="1599"/>
    </row>
    <row r="94" spans="1:10" ht="18" customHeight="1">
      <c r="A94" s="135">
        <f t="shared" si="1"/>
        <v>1</v>
      </c>
      <c r="B94" s="1589" t="str">
        <f>'6-3표준조사(2)'!M229</f>
        <v>단양</v>
      </c>
      <c r="C94" s="1591" t="str">
        <f>'6-3표준조사(2)'!N229</f>
        <v>영춘</v>
      </c>
      <c r="D94" s="1673" t="str">
        <f>'6-3표준조사(2)'!O229</f>
        <v>상</v>
      </c>
      <c r="E94" s="1673" t="str">
        <f>'6-3표준조사(2)'!V234</f>
        <v>산40-1</v>
      </c>
      <c r="F94" s="1768">
        <f>'6-3표준조사(2)'!W234</f>
        <v>486.21</v>
      </c>
      <c r="G94" s="1674">
        <f>'6-3표준조사(2)'!X234</f>
        <v>3.4</v>
      </c>
      <c r="H94" s="1675"/>
      <c r="I94" s="1675"/>
      <c r="J94" s="1766"/>
    </row>
    <row r="95" spans="1:10" s="61" customFormat="1" ht="18" hidden="1" customHeight="1">
      <c r="A95" s="135">
        <f t="shared" si="1"/>
        <v>0</v>
      </c>
      <c r="B95" s="1590">
        <f>+'00'!D94</f>
        <v>0</v>
      </c>
      <c r="C95" s="1591">
        <f>+'00'!E94</f>
        <v>0</v>
      </c>
      <c r="D95" s="1673" t="s">
        <v>2410</v>
      </c>
      <c r="E95" s="1673">
        <f>+'00'!G94</f>
        <v>0</v>
      </c>
      <c r="F95" s="1768">
        <f>'6-3표준조사(2)'!W235</f>
        <v>0</v>
      </c>
      <c r="G95" s="1674">
        <f>+'00'!H94</f>
        <v>0</v>
      </c>
      <c r="H95" s="1677"/>
      <c r="I95" s="1677"/>
      <c r="J95" s="1766"/>
    </row>
    <row r="96" spans="1:10" s="61" customFormat="1" ht="18" hidden="1" customHeight="1">
      <c r="A96" s="135">
        <f t="shared" si="1"/>
        <v>0</v>
      </c>
      <c r="B96" s="1590">
        <f>+'00'!D95</f>
        <v>0</v>
      </c>
      <c r="C96" s="1678">
        <f>+'00'!E95</f>
        <v>0</v>
      </c>
      <c r="D96" s="1679">
        <f>+'00'!F95</f>
        <v>0</v>
      </c>
      <c r="E96" s="1679">
        <f>+'00'!G95</f>
        <v>0</v>
      </c>
      <c r="F96" s="1680"/>
      <c r="G96" s="1680">
        <f>+'00'!H95</f>
        <v>0</v>
      </c>
      <c r="H96" s="1677"/>
      <c r="I96" s="1677"/>
      <c r="J96" s="1599"/>
    </row>
    <row r="97" spans="1:10" s="61" customFormat="1" ht="18" hidden="1" customHeight="1">
      <c r="A97" s="135">
        <f t="shared" si="1"/>
        <v>0</v>
      </c>
      <c r="B97" s="1590">
        <f>+'00'!D96</f>
        <v>0</v>
      </c>
      <c r="C97" s="1678">
        <f>+'00'!E96</f>
        <v>0</v>
      </c>
      <c r="D97" s="1679">
        <f>+'00'!F96</f>
        <v>0</v>
      </c>
      <c r="E97" s="1679">
        <f>+'00'!G96</f>
        <v>0</v>
      </c>
      <c r="F97" s="1680"/>
      <c r="G97" s="1680">
        <f>+'00'!H96</f>
        <v>0</v>
      </c>
      <c r="H97" s="1677"/>
      <c r="I97" s="1677"/>
      <c r="J97" s="1599"/>
    </row>
    <row r="98" spans="1:10" s="61" customFormat="1" ht="18" hidden="1" customHeight="1">
      <c r="A98" s="135">
        <f t="shared" si="1"/>
        <v>0</v>
      </c>
      <c r="B98" s="1590">
        <f>+'00'!D97</f>
        <v>0</v>
      </c>
      <c r="C98" s="1678">
        <f>+'00'!E97</f>
        <v>0</v>
      </c>
      <c r="D98" s="1679">
        <f>+'00'!F97</f>
        <v>0</v>
      </c>
      <c r="E98" s="1679">
        <f>+'00'!G97</f>
        <v>0</v>
      </c>
      <c r="F98" s="1680"/>
      <c r="G98" s="1680">
        <f>+'00'!H97</f>
        <v>0</v>
      </c>
      <c r="H98" s="1677"/>
      <c r="I98" s="1677"/>
      <c r="J98" s="1599"/>
    </row>
    <row r="99" spans="1:10" s="61" customFormat="1" ht="18" hidden="1" customHeight="1">
      <c r="A99" s="135">
        <f t="shared" si="1"/>
        <v>0</v>
      </c>
      <c r="B99" s="1590">
        <f>+'00'!D98</f>
        <v>0</v>
      </c>
      <c r="C99" s="1678">
        <f>+'00'!E98</f>
        <v>0</v>
      </c>
      <c r="D99" s="1679">
        <f>+'00'!F98</f>
        <v>0</v>
      </c>
      <c r="E99" s="1679">
        <f>+'00'!G98</f>
        <v>0</v>
      </c>
      <c r="F99" s="1680"/>
      <c r="G99" s="1680">
        <f>+'00'!H98</f>
        <v>0</v>
      </c>
      <c r="H99" s="1677"/>
      <c r="I99" s="1677"/>
      <c r="J99" s="1599"/>
    </row>
    <row r="100" spans="1:10" s="61" customFormat="1" ht="18" hidden="1" customHeight="1">
      <c r="A100" s="135">
        <f t="shared" si="1"/>
        <v>0</v>
      </c>
      <c r="B100" s="1590">
        <f>+'00'!D99</f>
        <v>0</v>
      </c>
      <c r="C100" s="1678">
        <f>+'00'!E99</f>
        <v>0</v>
      </c>
      <c r="D100" s="1679">
        <f>+'00'!F99</f>
        <v>0</v>
      </c>
      <c r="E100" s="1679">
        <f>+'00'!G99</f>
        <v>0</v>
      </c>
      <c r="F100" s="1680"/>
      <c r="G100" s="1680">
        <f>+'00'!H99</f>
        <v>0</v>
      </c>
      <c r="H100" s="1677"/>
      <c r="I100" s="1677"/>
      <c r="J100" s="1599"/>
    </row>
    <row r="101" spans="1:10" s="61" customFormat="1" ht="18" hidden="1" customHeight="1">
      <c r="A101" s="135">
        <f t="shared" si="1"/>
        <v>0</v>
      </c>
      <c r="B101" s="1590">
        <f>+'00'!D100</f>
        <v>0</v>
      </c>
      <c r="C101" s="1678">
        <f>+'00'!E100</f>
        <v>0</v>
      </c>
      <c r="D101" s="1679">
        <f>+'00'!F100</f>
        <v>0</v>
      </c>
      <c r="E101" s="1679">
        <f>+'00'!G100</f>
        <v>0</v>
      </c>
      <c r="F101" s="1680"/>
      <c r="G101" s="1680">
        <f>+'00'!H100</f>
        <v>0</v>
      </c>
      <c r="H101" s="1677"/>
      <c r="I101" s="1677"/>
      <c r="J101" s="1599"/>
    </row>
    <row r="102" spans="1:10" ht="18" customHeight="1">
      <c r="A102" s="135">
        <f t="shared" si="1"/>
        <v>1</v>
      </c>
      <c r="B102" s="1589" t="str">
        <f>'6-3표준조사(2)'!M304</f>
        <v>단양</v>
      </c>
      <c r="C102" s="1591" t="str">
        <f>'6-3표준조사(2)'!N304</f>
        <v>영춘</v>
      </c>
      <c r="D102" s="1673" t="str">
        <f>'6-3표준조사(2)'!O304</f>
        <v>상</v>
      </c>
      <c r="E102" s="1673" t="str">
        <f>'6-3표준조사(2)'!V309</f>
        <v>산40-1</v>
      </c>
      <c r="F102" s="1768">
        <f>'6-3표준조사(2)'!W309</f>
        <v>486.21</v>
      </c>
      <c r="G102" s="1674">
        <f>'6-3표준조사(2)'!X309</f>
        <v>4.7</v>
      </c>
      <c r="H102" s="1675"/>
      <c r="I102" s="1675"/>
      <c r="J102" s="1766"/>
    </row>
    <row r="103" spans="1:10" s="61" customFormat="1" ht="18" hidden="1" customHeight="1">
      <c r="A103" s="135">
        <f t="shared" si="1"/>
        <v>0</v>
      </c>
      <c r="B103" s="1590" t="str">
        <f>B102</f>
        <v>단양</v>
      </c>
      <c r="C103" s="1678">
        <f>+'00'!E102</f>
        <v>0</v>
      </c>
      <c r="D103" s="1679">
        <f>+'00'!F102</f>
        <v>0</v>
      </c>
      <c r="E103" s="1679">
        <f>+'00'!G102</f>
        <v>0</v>
      </c>
      <c r="F103" s="1676">
        <f>'6-3표준조사(2)'!W310</f>
        <v>0</v>
      </c>
      <c r="G103" s="1680">
        <f>'6-3표준조사(2)'!X310</f>
        <v>0</v>
      </c>
      <c r="H103" s="1675"/>
      <c r="I103" s="1675"/>
      <c r="J103" s="1599"/>
    </row>
    <row r="104" spans="1:10" s="61" customFormat="1" ht="18" hidden="1" customHeight="1">
      <c r="A104" s="135">
        <f t="shared" si="1"/>
        <v>0</v>
      </c>
      <c r="B104" s="1590" t="str">
        <f>B102</f>
        <v>단양</v>
      </c>
      <c r="C104" s="1678">
        <f>+'00'!E103</f>
        <v>0</v>
      </c>
      <c r="D104" s="1679">
        <f>+'00'!E103</f>
        <v>0</v>
      </c>
      <c r="E104" s="1679">
        <f>+'00'!E103</f>
        <v>0</v>
      </c>
      <c r="F104" s="1676">
        <f>'6-3표준조사(2)'!W311</f>
        <v>0</v>
      </c>
      <c r="G104" s="1680">
        <f>'6-3표준조사(2)'!X311</f>
        <v>0</v>
      </c>
      <c r="H104" s="1677"/>
      <c r="I104" s="1677"/>
      <c r="J104" s="1599"/>
    </row>
    <row r="105" spans="1:10" s="61" customFormat="1" ht="18" hidden="1" customHeight="1">
      <c r="A105" s="135">
        <f t="shared" si="1"/>
        <v>0</v>
      </c>
      <c r="B105" s="1590" t="str">
        <f>B102</f>
        <v>단양</v>
      </c>
      <c r="C105" s="1678">
        <f>+'00'!E104</f>
        <v>0</v>
      </c>
      <c r="D105" s="1679">
        <f>+'00'!E104</f>
        <v>0</v>
      </c>
      <c r="E105" s="1679">
        <f>+'00'!E104</f>
        <v>0</v>
      </c>
      <c r="F105" s="1676">
        <f>'6-3표준조사(2)'!W312</f>
        <v>0</v>
      </c>
      <c r="G105" s="1680">
        <f>'6-3표준조사(2)'!X312</f>
        <v>0</v>
      </c>
      <c r="H105" s="1677"/>
      <c r="I105" s="1677"/>
      <c r="J105" s="1599"/>
    </row>
    <row r="106" spans="1:10" s="61" customFormat="1" ht="18" hidden="1" customHeight="1">
      <c r="A106" s="135">
        <f t="shared" si="1"/>
        <v>0</v>
      </c>
      <c r="B106" s="1590">
        <f>+'00'!D105</f>
        <v>0</v>
      </c>
      <c r="C106" s="1678">
        <f>+'00'!E105</f>
        <v>0</v>
      </c>
      <c r="D106" s="1679">
        <f>+'00'!E105</f>
        <v>0</v>
      </c>
      <c r="E106" s="1679">
        <f>+'00'!E105</f>
        <v>0</v>
      </c>
      <c r="F106" s="1680"/>
      <c r="G106" s="1680">
        <f>+'00'!H105</f>
        <v>0</v>
      </c>
      <c r="H106" s="1677"/>
      <c r="I106" s="1677"/>
      <c r="J106" s="1599"/>
    </row>
    <row r="107" spans="1:10" s="61" customFormat="1" ht="18" hidden="1" customHeight="1">
      <c r="A107" s="135">
        <f t="shared" si="1"/>
        <v>0</v>
      </c>
      <c r="B107" s="1590">
        <f>+'00'!D106</f>
        <v>0</v>
      </c>
      <c r="C107" s="1678">
        <f>+'00'!E106</f>
        <v>0</v>
      </c>
      <c r="D107" s="1679">
        <f>+'00'!E106</f>
        <v>0</v>
      </c>
      <c r="E107" s="1679">
        <f>+'00'!E106</f>
        <v>0</v>
      </c>
      <c r="F107" s="1680"/>
      <c r="G107" s="1680">
        <f>+'00'!H106</f>
        <v>0</v>
      </c>
      <c r="H107" s="1677"/>
      <c r="I107" s="1677"/>
      <c r="J107" s="1599"/>
    </row>
    <row r="108" spans="1:10" s="61" customFormat="1" ht="18" hidden="1" customHeight="1">
      <c r="A108" s="135">
        <f t="shared" si="1"/>
        <v>0</v>
      </c>
      <c r="B108" s="1590">
        <f>+'00'!D107</f>
        <v>0</v>
      </c>
      <c r="C108" s="1678">
        <f>+'00'!E107</f>
        <v>0</v>
      </c>
      <c r="D108" s="1679">
        <f>+'00'!E107</f>
        <v>0</v>
      </c>
      <c r="E108" s="1679">
        <f>+'00'!E107</f>
        <v>0</v>
      </c>
      <c r="F108" s="1680"/>
      <c r="G108" s="1680">
        <f>+'00'!H107</f>
        <v>0</v>
      </c>
      <c r="H108" s="1677"/>
      <c r="I108" s="1677"/>
      <c r="J108" s="1599"/>
    </row>
    <row r="109" spans="1:10" s="61" customFormat="1" ht="18" hidden="1" customHeight="1">
      <c r="A109" s="135">
        <f t="shared" si="1"/>
        <v>0</v>
      </c>
      <c r="B109" s="1590">
        <f>+'00'!D108</f>
        <v>0</v>
      </c>
      <c r="C109" s="1678">
        <f>+'00'!E108</f>
        <v>0</v>
      </c>
      <c r="D109" s="1679">
        <f>+'00'!E108</f>
        <v>0</v>
      </c>
      <c r="E109" s="1679">
        <f>+'00'!E108</f>
        <v>0</v>
      </c>
      <c r="F109" s="1680"/>
      <c r="G109" s="1680">
        <f>+'00'!H108</f>
        <v>0</v>
      </c>
      <c r="H109" s="1677"/>
      <c r="I109" s="1677"/>
      <c r="J109" s="1599"/>
    </row>
    <row r="110" spans="1:10" ht="18" customHeight="1">
      <c r="A110" s="135">
        <f t="shared" si="1"/>
        <v>1</v>
      </c>
      <c r="B110" s="1589" t="str">
        <f>'6-3표준조사(2)'!M379</f>
        <v>단양</v>
      </c>
      <c r="C110" s="1591" t="str">
        <f>'6-3표준조사(2)'!N379</f>
        <v>영춘</v>
      </c>
      <c r="D110" s="1673" t="str">
        <f>'6-3표준조사(2)'!O379</f>
        <v>상</v>
      </c>
      <c r="E110" s="1673" t="str">
        <f>'6-3표준조사(2)'!V384</f>
        <v>산40-1</v>
      </c>
      <c r="F110" s="1674">
        <f>'6-3표준조사(2)'!W384</f>
        <v>486.21</v>
      </c>
      <c r="G110" s="1674">
        <f>'6-3표준조사(2)'!X384</f>
        <v>0.9</v>
      </c>
      <c r="H110" s="1675"/>
      <c r="I110" s="1675"/>
      <c r="J110" s="1595"/>
    </row>
    <row r="111" spans="1:10" s="61" customFormat="1" ht="18" hidden="1" customHeight="1">
      <c r="A111" s="135">
        <f t="shared" si="1"/>
        <v>0</v>
      </c>
      <c r="B111" s="1590" t="str">
        <f>B110</f>
        <v>단양</v>
      </c>
      <c r="C111" s="1591">
        <f>+'00'!E110</f>
        <v>0</v>
      </c>
      <c r="D111" s="1673">
        <f>+'00'!F110</f>
        <v>0</v>
      </c>
      <c r="E111" s="1673">
        <f>+'00'!G110</f>
        <v>0</v>
      </c>
      <c r="F111" s="1680"/>
      <c r="G111" s="1674">
        <f>'6-3표준조사(2)'!X385</f>
        <v>0</v>
      </c>
      <c r="H111" s="1675"/>
      <c r="I111" s="1675"/>
      <c r="J111" s="1599"/>
    </row>
    <row r="112" spans="1:10" s="61" customFormat="1" ht="18" hidden="1" customHeight="1">
      <c r="A112" s="135">
        <f t="shared" si="1"/>
        <v>0</v>
      </c>
      <c r="B112" s="1590" t="str">
        <f>B110</f>
        <v>단양</v>
      </c>
      <c r="C112" s="1591">
        <f>+'00'!E110</f>
        <v>0</v>
      </c>
      <c r="D112" s="1673">
        <f>+'00'!F111</f>
        <v>0</v>
      </c>
      <c r="E112" s="1673">
        <f>+'00'!G111</f>
        <v>0</v>
      </c>
      <c r="F112" s="1680"/>
      <c r="G112" s="1674">
        <f>'6-3표준조사(2)'!X386</f>
        <v>0</v>
      </c>
      <c r="H112" s="1677"/>
      <c r="I112" s="1677"/>
      <c r="J112" s="1599"/>
    </row>
    <row r="113" spans="1:10" s="61" customFormat="1" ht="18" hidden="1" customHeight="1">
      <c r="A113" s="135">
        <f t="shared" si="1"/>
        <v>0</v>
      </c>
      <c r="B113" s="1590" t="str">
        <f>B110</f>
        <v>단양</v>
      </c>
      <c r="C113" s="1678">
        <f>+'00'!E108</f>
        <v>0</v>
      </c>
      <c r="D113" s="1679">
        <f>+'00'!E108</f>
        <v>0</v>
      </c>
      <c r="E113" s="1679">
        <f>+'00'!E108</f>
        <v>0</v>
      </c>
      <c r="F113" s="1680"/>
      <c r="G113" s="1680">
        <f>'6-3표준조사(2)'!X387</f>
        <v>0</v>
      </c>
      <c r="H113" s="1677"/>
      <c r="I113" s="1677"/>
      <c r="J113" s="1599"/>
    </row>
    <row r="114" spans="1:10" s="61" customFormat="1" ht="18" hidden="1" customHeight="1">
      <c r="A114" s="135">
        <f t="shared" si="1"/>
        <v>0</v>
      </c>
      <c r="B114" s="1590">
        <f>+'00'!D113</f>
        <v>0</v>
      </c>
      <c r="C114" s="1678">
        <f>+'00'!E113</f>
        <v>0</v>
      </c>
      <c r="D114" s="1679">
        <f>+'00'!F113</f>
        <v>0</v>
      </c>
      <c r="E114" s="1679">
        <f>+'00'!G113</f>
        <v>0</v>
      </c>
      <c r="F114" s="1680"/>
      <c r="G114" s="1680">
        <f>+'00'!H113</f>
        <v>0</v>
      </c>
      <c r="H114" s="1677"/>
      <c r="I114" s="1677"/>
      <c r="J114" s="1599"/>
    </row>
    <row r="115" spans="1:10" s="61" customFormat="1" ht="18" hidden="1" customHeight="1">
      <c r="A115" s="135">
        <f t="shared" si="1"/>
        <v>0</v>
      </c>
      <c r="B115" s="1590">
        <f>+'00'!D114</f>
        <v>0</v>
      </c>
      <c r="C115" s="1678">
        <f>+'00'!E114</f>
        <v>0</v>
      </c>
      <c r="D115" s="1679">
        <f>+'00'!F114</f>
        <v>0</v>
      </c>
      <c r="E115" s="1679">
        <f>+'00'!G114</f>
        <v>0</v>
      </c>
      <c r="F115" s="1680"/>
      <c r="G115" s="1680">
        <f>+'00'!H114</f>
        <v>0</v>
      </c>
      <c r="H115" s="1677"/>
      <c r="I115" s="1677"/>
      <c r="J115" s="1599"/>
    </row>
    <row r="116" spans="1:10" s="61" customFormat="1" ht="18" hidden="1" customHeight="1">
      <c r="A116" s="135">
        <f t="shared" si="1"/>
        <v>0</v>
      </c>
      <c r="B116" s="1590">
        <f>+'00'!D115</f>
        <v>0</v>
      </c>
      <c r="C116" s="1678">
        <f>+'00'!E115</f>
        <v>0</v>
      </c>
      <c r="D116" s="1679">
        <f>+'00'!F115</f>
        <v>0</v>
      </c>
      <c r="E116" s="1679">
        <f>+'00'!G115</f>
        <v>0</v>
      </c>
      <c r="F116" s="1680"/>
      <c r="G116" s="1680">
        <f>+'00'!H115</f>
        <v>0</v>
      </c>
      <c r="H116" s="1677"/>
      <c r="I116" s="1677"/>
      <c r="J116" s="1599"/>
    </row>
    <row r="117" spans="1:10" s="61" customFormat="1" ht="18" hidden="1" customHeight="1">
      <c r="A117" s="135">
        <f t="shared" si="1"/>
        <v>0</v>
      </c>
      <c r="B117" s="1590">
        <f>+'00'!D116</f>
        <v>0</v>
      </c>
      <c r="C117" s="1678">
        <f>+'00'!E116</f>
        <v>0</v>
      </c>
      <c r="D117" s="1679">
        <f>+'00'!F116</f>
        <v>0</v>
      </c>
      <c r="E117" s="1679">
        <f>+'00'!G116</f>
        <v>0</v>
      </c>
      <c r="F117" s="1680"/>
      <c r="G117" s="1680">
        <f>+'00'!H116</f>
        <v>0</v>
      </c>
      <c r="H117" s="1677"/>
      <c r="I117" s="1677"/>
      <c r="J117" s="1599"/>
    </row>
    <row r="118" spans="1:10" ht="18" customHeight="1">
      <c r="A118" s="135">
        <f t="shared" si="1"/>
        <v>1</v>
      </c>
      <c r="B118" s="1589" t="str">
        <f>'6-3표준조사(2)'!M454</f>
        <v>단양</v>
      </c>
      <c r="C118" s="1591" t="str">
        <f>'6-3표준조사(2)'!N454</f>
        <v>영춘</v>
      </c>
      <c r="D118" s="1673" t="str">
        <f>'6-3표준조사(2)'!O454</f>
        <v>오사</v>
      </c>
      <c r="E118" s="1673" t="str">
        <f>'6-3표준조사(2)'!V459</f>
        <v>산1</v>
      </c>
      <c r="F118" s="1674">
        <f>'6-3표준조사(2)'!W459</f>
        <v>211.88</v>
      </c>
      <c r="G118" s="1674">
        <f>'6-3표준조사(2)'!X459</f>
        <v>4.7</v>
      </c>
      <c r="H118" s="1675"/>
      <c r="I118" s="1675"/>
      <c r="J118" s="1595"/>
    </row>
    <row r="119" spans="1:10" s="61" customFormat="1" ht="18" hidden="1" customHeight="1">
      <c r="A119" s="135">
        <f t="shared" si="1"/>
        <v>0</v>
      </c>
      <c r="B119" s="1590">
        <f>+'00'!D118</f>
        <v>0</v>
      </c>
      <c r="C119" s="1591">
        <f>+'00'!E118</f>
        <v>0</v>
      </c>
      <c r="D119" s="1673">
        <f>+'00'!F118</f>
        <v>0</v>
      </c>
      <c r="E119" s="1673">
        <f>+'00'!G118</f>
        <v>0</v>
      </c>
      <c r="F119" s="1680"/>
      <c r="G119" s="1674">
        <f>+'00'!H118</f>
        <v>0</v>
      </c>
      <c r="H119" s="1677"/>
      <c r="I119" s="1677"/>
      <c r="J119" s="1599"/>
    </row>
    <row r="120" spans="1:10" s="61" customFormat="1" ht="18" hidden="1" customHeight="1">
      <c r="A120" s="135">
        <f t="shared" si="1"/>
        <v>0</v>
      </c>
      <c r="B120" s="1590">
        <f>+'00'!D119</f>
        <v>0</v>
      </c>
      <c r="C120" s="1591">
        <f>+'00'!E119</f>
        <v>0</v>
      </c>
      <c r="D120" s="1673">
        <f>+'00'!F119</f>
        <v>0</v>
      </c>
      <c r="E120" s="1673">
        <f>+'00'!G119</f>
        <v>0</v>
      </c>
      <c r="F120" s="1680"/>
      <c r="G120" s="1674">
        <f>+'00'!H119</f>
        <v>0</v>
      </c>
      <c r="H120" s="1677"/>
      <c r="I120" s="1677"/>
      <c r="J120" s="1599"/>
    </row>
    <row r="121" spans="1:10" s="61" customFormat="1" ht="18" hidden="1" customHeight="1">
      <c r="A121" s="135">
        <f t="shared" si="1"/>
        <v>0</v>
      </c>
      <c r="B121" s="1590">
        <f>+'00'!D120</f>
        <v>0</v>
      </c>
      <c r="C121" s="1678">
        <f>+'00'!E120</f>
        <v>0</v>
      </c>
      <c r="D121" s="1679">
        <f>+'00'!F120</f>
        <v>0</v>
      </c>
      <c r="E121" s="1679">
        <f>+'00'!G120</f>
        <v>0</v>
      </c>
      <c r="F121" s="1680"/>
      <c r="G121" s="1680">
        <f>+'00'!H120</f>
        <v>0</v>
      </c>
      <c r="H121" s="1677"/>
      <c r="I121" s="1677"/>
      <c r="J121" s="1599"/>
    </row>
    <row r="122" spans="1:10" s="61" customFormat="1" ht="18" hidden="1" customHeight="1">
      <c r="A122" s="135">
        <f t="shared" si="1"/>
        <v>0</v>
      </c>
      <c r="B122" s="1590">
        <f>+'00'!D121</f>
        <v>0</v>
      </c>
      <c r="C122" s="1678">
        <f>+'00'!E121</f>
        <v>0</v>
      </c>
      <c r="D122" s="1679">
        <f>+'00'!F121</f>
        <v>0</v>
      </c>
      <c r="E122" s="1679">
        <f>+'00'!G121</f>
        <v>0</v>
      </c>
      <c r="F122" s="1680"/>
      <c r="G122" s="1680">
        <f>+'00'!H121</f>
        <v>0</v>
      </c>
      <c r="H122" s="1677"/>
      <c r="I122" s="1677"/>
      <c r="J122" s="1599"/>
    </row>
    <row r="123" spans="1:10" s="61" customFormat="1" ht="18" hidden="1" customHeight="1">
      <c r="A123" s="135">
        <f t="shared" si="1"/>
        <v>0</v>
      </c>
      <c r="B123" s="1590">
        <f>+'00'!D122</f>
        <v>0</v>
      </c>
      <c r="C123" s="1678">
        <f>+'00'!E122</f>
        <v>0</v>
      </c>
      <c r="D123" s="1679">
        <f>+'00'!F122</f>
        <v>0</v>
      </c>
      <c r="E123" s="1679">
        <f>+'00'!G122</f>
        <v>0</v>
      </c>
      <c r="F123" s="1680"/>
      <c r="G123" s="1680">
        <f>+'00'!H122</f>
        <v>0</v>
      </c>
      <c r="H123" s="1677"/>
      <c r="I123" s="1677"/>
      <c r="J123" s="1599"/>
    </row>
    <row r="124" spans="1:10" s="61" customFormat="1" ht="18" hidden="1" customHeight="1">
      <c r="A124" s="135">
        <f t="shared" si="1"/>
        <v>0</v>
      </c>
      <c r="B124" s="1590">
        <f>+'00'!D123</f>
        <v>0</v>
      </c>
      <c r="C124" s="1678">
        <f>+'00'!E123</f>
        <v>0</v>
      </c>
      <c r="D124" s="1679">
        <f>+'00'!F123</f>
        <v>0</v>
      </c>
      <c r="E124" s="1679">
        <f>+'00'!G123</f>
        <v>0</v>
      </c>
      <c r="F124" s="1680"/>
      <c r="G124" s="1680">
        <f>+'00'!H123</f>
        <v>0</v>
      </c>
      <c r="H124" s="1677"/>
      <c r="I124" s="1677"/>
      <c r="J124" s="1599"/>
    </row>
    <row r="125" spans="1:10" s="61" customFormat="1" ht="18" hidden="1" customHeight="1">
      <c r="A125" s="135">
        <f t="shared" si="1"/>
        <v>0</v>
      </c>
      <c r="B125" s="1590">
        <f>+'00'!D124</f>
        <v>0</v>
      </c>
      <c r="C125" s="1678">
        <f>+'00'!E124</f>
        <v>0</v>
      </c>
      <c r="D125" s="1679">
        <f>+'00'!F124</f>
        <v>0</v>
      </c>
      <c r="E125" s="1679">
        <f>+'00'!G124</f>
        <v>0</v>
      </c>
      <c r="F125" s="1680"/>
      <c r="G125" s="1680">
        <f>+'00'!H124</f>
        <v>0</v>
      </c>
      <c r="H125" s="1677"/>
      <c r="I125" s="1677"/>
      <c r="J125" s="1599"/>
    </row>
    <row r="126" spans="1:10" s="61" customFormat="1" ht="18" hidden="1" customHeight="1">
      <c r="A126" s="135"/>
      <c r="B126" s="1590"/>
      <c r="C126" s="1678"/>
      <c r="D126" s="1679"/>
      <c r="E126" s="1679"/>
      <c r="F126" s="1680"/>
      <c r="G126" s="1680"/>
      <c r="H126" s="1677"/>
      <c r="I126" s="1677"/>
      <c r="J126" s="1599"/>
    </row>
    <row r="127" spans="1:10" s="61" customFormat="1" ht="18" hidden="1" customHeight="1">
      <c r="A127" s="135"/>
      <c r="B127" s="1590"/>
      <c r="C127" s="1678"/>
      <c r="D127" s="1679"/>
      <c r="E127" s="1679"/>
      <c r="F127" s="1680"/>
      <c r="G127" s="1680"/>
      <c r="H127" s="1677"/>
      <c r="I127" s="1677"/>
      <c r="J127" s="1599"/>
    </row>
    <row r="128" spans="1:10" ht="18" customHeight="1">
      <c r="A128" s="135">
        <f t="shared" si="1"/>
        <v>1</v>
      </c>
      <c r="B128" s="1589" t="str">
        <f>'6-3표준조사(2)'!M529</f>
        <v>단양</v>
      </c>
      <c r="C128" s="1591" t="str">
        <f>'6-3표준조사(2)'!N529</f>
        <v>영춘</v>
      </c>
      <c r="D128" s="1673" t="str">
        <f>'6-3표준조사(2)'!O529</f>
        <v>오사</v>
      </c>
      <c r="E128" s="1673" t="str">
        <f>'6-3표준조사(2)'!V534</f>
        <v>산1</v>
      </c>
      <c r="F128" s="1674">
        <f>'6-3표준조사(2)'!W534</f>
        <v>211.88</v>
      </c>
      <c r="G128" s="1674">
        <f>'6-3표준조사(2)'!Y534</f>
        <v>1.7</v>
      </c>
      <c r="H128" s="1677"/>
      <c r="I128" s="1677"/>
      <c r="J128" s="1595"/>
    </row>
    <row r="129" spans="1:10" ht="18" hidden="1" customHeight="1">
      <c r="A129" s="135">
        <f t="shared" si="1"/>
        <v>0</v>
      </c>
      <c r="B129" s="1589"/>
      <c r="C129" s="1591" t="str">
        <f>C128</f>
        <v>영춘</v>
      </c>
      <c r="D129" s="1673" t="str">
        <f>D128</f>
        <v>오사</v>
      </c>
      <c r="E129" s="1673">
        <f>'6-3표준조사(2)'!V535</f>
        <v>0</v>
      </c>
      <c r="F129" s="1674"/>
      <c r="G129" s="1674">
        <f>'6-3표준조사(2)'!Y535</f>
        <v>0</v>
      </c>
      <c r="H129" s="1677"/>
      <c r="I129" s="1677"/>
      <c r="J129" s="1595"/>
    </row>
    <row r="130" spans="1:10" s="61" customFormat="1" ht="18" customHeight="1">
      <c r="A130" s="135">
        <f t="shared" si="1"/>
        <v>1</v>
      </c>
      <c r="B130" s="1590">
        <f>+'00'!D126</f>
        <v>0</v>
      </c>
      <c r="C130" s="1591" t="str">
        <f>'6-3표준조사(2)'!N604</f>
        <v>영춘</v>
      </c>
      <c r="D130" s="1673" t="str">
        <f>'6-3표준조사(2)'!O604</f>
        <v>오사</v>
      </c>
      <c r="E130" s="1673" t="str">
        <f>'6-3표준조사(2)'!V609</f>
        <v>산1</v>
      </c>
      <c r="F130" s="1674">
        <f>'6-3표준조사(2)'!W609</f>
        <v>211.88</v>
      </c>
      <c r="G130" s="1674">
        <f>'6-3표준조사(2)'!Y609</f>
        <v>2</v>
      </c>
      <c r="H130" s="1677"/>
      <c r="I130" s="1677"/>
      <c r="J130" s="1595"/>
    </row>
    <row r="131" spans="1:10" s="61" customFormat="1" ht="18" hidden="1" customHeight="1">
      <c r="A131" s="135">
        <f t="shared" si="1"/>
        <v>0</v>
      </c>
      <c r="B131" s="1590">
        <f>+'00'!D127</f>
        <v>0</v>
      </c>
      <c r="C131" s="1678">
        <f>+'00'!E127</f>
        <v>0</v>
      </c>
      <c r="D131" s="1679">
        <f>+'00'!F127</f>
        <v>0</v>
      </c>
      <c r="E131" s="1679">
        <f>+'00'!G127</f>
        <v>0</v>
      </c>
      <c r="F131" s="1680"/>
      <c r="G131" s="1680">
        <f>+'00'!H127</f>
        <v>0</v>
      </c>
      <c r="H131" s="1677"/>
      <c r="I131" s="1677"/>
      <c r="J131" s="1599"/>
    </row>
    <row r="132" spans="1:10" s="61" customFormat="1" ht="18" hidden="1" customHeight="1">
      <c r="A132" s="135">
        <f t="shared" si="1"/>
        <v>0</v>
      </c>
      <c r="B132" s="1590">
        <f>+'00'!D128</f>
        <v>0</v>
      </c>
      <c r="C132" s="1678">
        <f>+'00'!E128</f>
        <v>0</v>
      </c>
      <c r="D132" s="1679">
        <f>+'00'!F128</f>
        <v>0</v>
      </c>
      <c r="E132" s="1679">
        <f>+'00'!G128</f>
        <v>0</v>
      </c>
      <c r="F132" s="1680"/>
      <c r="G132" s="1680">
        <f>+'00'!H128</f>
        <v>0</v>
      </c>
      <c r="H132" s="1677"/>
      <c r="I132" s="1677"/>
      <c r="J132" s="1599"/>
    </row>
    <row r="133" spans="1:10" s="61" customFormat="1" ht="18" hidden="1" customHeight="1">
      <c r="A133" s="135">
        <f t="shared" si="1"/>
        <v>0</v>
      </c>
      <c r="B133" s="1590">
        <f>+'00'!D129</f>
        <v>0</v>
      </c>
      <c r="C133" s="1678">
        <f>+'00'!E129</f>
        <v>0</v>
      </c>
      <c r="D133" s="1679">
        <f>+'00'!F129</f>
        <v>0</v>
      </c>
      <c r="E133" s="1679">
        <f>+'00'!G129</f>
        <v>0</v>
      </c>
      <c r="F133" s="1680"/>
      <c r="G133" s="1680">
        <f>+'00'!H129</f>
        <v>0</v>
      </c>
      <c r="H133" s="1677"/>
      <c r="I133" s="1677"/>
      <c r="J133" s="1599"/>
    </row>
    <row r="134" spans="1:10" s="61" customFormat="1" ht="18" hidden="1" customHeight="1">
      <c r="A134" s="135">
        <f t="shared" si="1"/>
        <v>0</v>
      </c>
      <c r="B134" s="1590">
        <f>+'00'!D130</f>
        <v>0</v>
      </c>
      <c r="C134" s="1678">
        <f>+'00'!E130</f>
        <v>0</v>
      </c>
      <c r="D134" s="1679">
        <f>+'00'!F130</f>
        <v>0</v>
      </c>
      <c r="E134" s="1679">
        <f>+'00'!G130</f>
        <v>0</v>
      </c>
      <c r="F134" s="1680"/>
      <c r="G134" s="1680">
        <f>+'00'!H130</f>
        <v>0</v>
      </c>
      <c r="H134" s="1677"/>
      <c r="I134" s="1677"/>
      <c r="J134" s="1599"/>
    </row>
    <row r="135" spans="1:10" s="61" customFormat="1" ht="18" hidden="1" customHeight="1">
      <c r="A135" s="135">
        <f t="shared" si="1"/>
        <v>0</v>
      </c>
      <c r="B135" s="1590">
        <f>+'00'!D131</f>
        <v>0</v>
      </c>
      <c r="C135" s="1678">
        <f>+'00'!E131</f>
        <v>0</v>
      </c>
      <c r="D135" s="1679">
        <f>+'00'!F131</f>
        <v>0</v>
      </c>
      <c r="E135" s="1679">
        <f>+'00'!G131</f>
        <v>0</v>
      </c>
      <c r="F135" s="1680"/>
      <c r="G135" s="1680">
        <f>+'00'!H131</f>
        <v>0</v>
      </c>
      <c r="H135" s="1677"/>
      <c r="I135" s="1677"/>
      <c r="J135" s="1599"/>
    </row>
    <row r="136" spans="1:10" s="61" customFormat="1" ht="18" hidden="1" customHeight="1">
      <c r="A136" s="135">
        <f t="shared" si="1"/>
        <v>0</v>
      </c>
      <c r="B136" s="1590">
        <f>+'00'!D132</f>
        <v>0</v>
      </c>
      <c r="C136" s="1678">
        <f>+'00'!E132</f>
        <v>0</v>
      </c>
      <c r="D136" s="1679">
        <f>+'00'!F132</f>
        <v>0</v>
      </c>
      <c r="E136" s="1679">
        <f>+'00'!G132</f>
        <v>0</v>
      </c>
      <c r="F136" s="1680"/>
      <c r="G136" s="1680">
        <f>+'00'!H132</f>
        <v>0</v>
      </c>
      <c r="H136" s="1677"/>
      <c r="I136" s="1677"/>
      <c r="J136" s="1599"/>
    </row>
    <row r="137" spans="1:10" ht="18" customHeight="1">
      <c r="A137" s="135">
        <f t="shared" ref="A137:A200" si="2">IF(G137&gt;0,1,)</f>
        <v>1</v>
      </c>
      <c r="B137" s="1589">
        <f>+'00'!D133</f>
        <v>0</v>
      </c>
      <c r="C137" s="1591" t="str">
        <f>'6-3표준조사(3)'!N4</f>
        <v>영춘</v>
      </c>
      <c r="D137" s="1673" t="str">
        <f>'6-3표준조사(3)'!O4</f>
        <v>사지원</v>
      </c>
      <c r="E137" s="1673" t="str">
        <f>'6-3표준조사(3)'!V9</f>
        <v>산10-2</v>
      </c>
      <c r="F137" s="1674">
        <f>'6-3표준조사(3)'!W9</f>
        <v>196.51</v>
      </c>
      <c r="G137" s="1674">
        <f>'6-3표준조사(3)'!X9</f>
        <v>5.6</v>
      </c>
      <c r="H137" s="1677"/>
      <c r="I137" s="1677"/>
      <c r="J137" s="1595"/>
    </row>
    <row r="138" spans="1:10" s="61" customFormat="1" ht="18" hidden="1" customHeight="1">
      <c r="A138" s="135">
        <f t="shared" si="2"/>
        <v>0</v>
      </c>
      <c r="B138" s="1590">
        <f>+'00'!D134</f>
        <v>0</v>
      </c>
      <c r="C138" s="1678">
        <f>+'00'!E134</f>
        <v>0</v>
      </c>
      <c r="D138" s="1679">
        <f>+'00'!F134</f>
        <v>0</v>
      </c>
      <c r="E138" s="1679">
        <f>+'00'!G134</f>
        <v>0</v>
      </c>
      <c r="F138" s="1680"/>
      <c r="G138" s="1680">
        <f>+'00'!H134</f>
        <v>0</v>
      </c>
      <c r="H138" s="1677"/>
      <c r="I138" s="1677"/>
      <c r="J138" s="1599"/>
    </row>
    <row r="139" spans="1:10" s="61" customFormat="1" ht="18" hidden="1" customHeight="1">
      <c r="A139" s="135">
        <f t="shared" si="2"/>
        <v>0</v>
      </c>
      <c r="B139" s="1590">
        <f>+'00'!D135</f>
        <v>0</v>
      </c>
      <c r="C139" s="1678">
        <f>+'00'!E135</f>
        <v>0</v>
      </c>
      <c r="D139" s="1679">
        <f>+'00'!F135</f>
        <v>0</v>
      </c>
      <c r="E139" s="1679">
        <f>+'00'!G135</f>
        <v>0</v>
      </c>
      <c r="F139" s="1680"/>
      <c r="G139" s="1680">
        <f>+'00'!H135</f>
        <v>0</v>
      </c>
      <c r="H139" s="1677"/>
      <c r="I139" s="1677"/>
      <c r="J139" s="1599"/>
    </row>
    <row r="140" spans="1:10" s="61" customFormat="1" ht="18" hidden="1" customHeight="1">
      <c r="A140" s="135">
        <f t="shared" si="2"/>
        <v>0</v>
      </c>
      <c r="B140" s="1590">
        <f>+'00'!D136</f>
        <v>0</v>
      </c>
      <c r="C140" s="1678">
        <f>+'00'!E136</f>
        <v>0</v>
      </c>
      <c r="D140" s="1679">
        <f>+'00'!F136</f>
        <v>0</v>
      </c>
      <c r="E140" s="1679">
        <f>+'00'!G136</f>
        <v>0</v>
      </c>
      <c r="F140" s="1680"/>
      <c r="G140" s="1680">
        <f>+'00'!H136</f>
        <v>0</v>
      </c>
      <c r="H140" s="1677"/>
      <c r="I140" s="1677"/>
      <c r="J140" s="1599"/>
    </row>
    <row r="141" spans="1:10" s="61" customFormat="1" ht="18" hidden="1" customHeight="1">
      <c r="A141" s="135">
        <f t="shared" si="2"/>
        <v>0</v>
      </c>
      <c r="B141" s="1590">
        <f>+'00'!D137</f>
        <v>0</v>
      </c>
      <c r="C141" s="1678">
        <f>+'00'!E137</f>
        <v>0</v>
      </c>
      <c r="D141" s="1679">
        <f>+'00'!F137</f>
        <v>0</v>
      </c>
      <c r="E141" s="1679">
        <f>+'00'!G137</f>
        <v>0</v>
      </c>
      <c r="F141" s="1680"/>
      <c r="G141" s="1680">
        <f>+'00'!H137</f>
        <v>0</v>
      </c>
      <c r="H141" s="1677"/>
      <c r="I141" s="1677"/>
      <c r="J141" s="1599"/>
    </row>
    <row r="142" spans="1:10" s="61" customFormat="1" ht="18" hidden="1" customHeight="1">
      <c r="A142" s="135">
        <f t="shared" si="2"/>
        <v>0</v>
      </c>
      <c r="B142" s="1590">
        <f>+'00'!D138</f>
        <v>0</v>
      </c>
      <c r="C142" s="1678">
        <f>+'00'!E138</f>
        <v>0</v>
      </c>
      <c r="D142" s="1679">
        <f>+'00'!F138</f>
        <v>0</v>
      </c>
      <c r="E142" s="1679">
        <f>+'00'!G138</f>
        <v>0</v>
      </c>
      <c r="F142" s="1680"/>
      <c r="G142" s="1680">
        <f>+'00'!H138</f>
        <v>0</v>
      </c>
      <c r="H142" s="1677"/>
      <c r="I142" s="1677"/>
      <c r="J142" s="1599"/>
    </row>
    <row r="143" spans="1:10" s="61" customFormat="1" ht="18" hidden="1" customHeight="1">
      <c r="A143" s="135">
        <f t="shared" si="2"/>
        <v>0</v>
      </c>
      <c r="B143" s="1590">
        <f>+'00'!D139</f>
        <v>0</v>
      </c>
      <c r="C143" s="1678">
        <f>+'00'!E139</f>
        <v>0</v>
      </c>
      <c r="D143" s="1679">
        <f>+'00'!F139</f>
        <v>0</v>
      </c>
      <c r="E143" s="1679">
        <f>+'00'!G139</f>
        <v>0</v>
      </c>
      <c r="F143" s="1680"/>
      <c r="G143" s="1680">
        <f>+'00'!H139</f>
        <v>0</v>
      </c>
      <c r="H143" s="1677"/>
      <c r="I143" s="1677"/>
      <c r="J143" s="1599"/>
    </row>
    <row r="144" spans="1:10" s="61" customFormat="1" ht="18" hidden="1" customHeight="1">
      <c r="A144" s="135">
        <f t="shared" si="2"/>
        <v>0</v>
      </c>
      <c r="B144" s="1590">
        <f>+'00'!D140</f>
        <v>0</v>
      </c>
      <c r="C144" s="1678">
        <f>+'00'!E140</f>
        <v>0</v>
      </c>
      <c r="D144" s="1679">
        <f>+'00'!F140</f>
        <v>0</v>
      </c>
      <c r="E144" s="1679">
        <f>+'00'!G140</f>
        <v>0</v>
      </c>
      <c r="F144" s="1680"/>
      <c r="G144" s="1680">
        <f>+'00'!H140</f>
        <v>0</v>
      </c>
      <c r="H144" s="1677"/>
      <c r="I144" s="1677"/>
      <c r="J144" s="1599"/>
    </row>
    <row r="145" spans="1:10" ht="18" customHeight="1">
      <c r="A145" s="135">
        <f t="shared" si="2"/>
        <v>1</v>
      </c>
      <c r="B145" s="1589">
        <f>+'00'!D141</f>
        <v>0</v>
      </c>
      <c r="C145" s="1591" t="str">
        <f>C137</f>
        <v>영춘</v>
      </c>
      <c r="D145" s="1673" t="str">
        <f>D137</f>
        <v>사지원</v>
      </c>
      <c r="E145" s="1673" t="str">
        <f>'6-3표준조사(3)'!V84</f>
        <v>산10-2</v>
      </c>
      <c r="F145" s="1674">
        <f>'6-3표준조사(3)'!W84</f>
        <v>196.51</v>
      </c>
      <c r="G145" s="1674">
        <f>'6-3표준조사(3)'!X84</f>
        <v>0.9</v>
      </c>
      <c r="H145" s="1677"/>
      <c r="I145" s="1677"/>
      <c r="J145" s="1595"/>
    </row>
    <row r="146" spans="1:10" s="61" customFormat="1" ht="18" hidden="1" customHeight="1">
      <c r="A146" s="135">
        <f t="shared" si="2"/>
        <v>0</v>
      </c>
      <c r="B146" s="1590">
        <f>+'00'!D142</f>
        <v>0</v>
      </c>
      <c r="C146" s="1678">
        <f>+'00'!E142</f>
        <v>0</v>
      </c>
      <c r="D146" s="1679">
        <f>+'00'!F142</f>
        <v>0</v>
      </c>
      <c r="E146" s="1679">
        <f>+'00'!G142</f>
        <v>0</v>
      </c>
      <c r="F146" s="1680"/>
      <c r="G146" s="1680">
        <f>+'00'!H142</f>
        <v>0</v>
      </c>
      <c r="H146" s="1677"/>
      <c r="I146" s="1677"/>
      <c r="J146" s="1599"/>
    </row>
    <row r="147" spans="1:10" s="61" customFormat="1" ht="18" hidden="1" customHeight="1">
      <c r="A147" s="135">
        <f t="shared" si="2"/>
        <v>0</v>
      </c>
      <c r="B147" s="1590">
        <f>+'00'!D143</f>
        <v>0</v>
      </c>
      <c r="C147" s="1678">
        <f>+'00'!E143</f>
        <v>0</v>
      </c>
      <c r="D147" s="1679">
        <f>+'00'!F143</f>
        <v>0</v>
      </c>
      <c r="E147" s="1679">
        <f>+'00'!G143</f>
        <v>0</v>
      </c>
      <c r="F147" s="1680"/>
      <c r="G147" s="1680">
        <f>+'00'!H143</f>
        <v>0</v>
      </c>
      <c r="H147" s="1677"/>
      <c r="I147" s="1677"/>
      <c r="J147" s="1599"/>
    </row>
    <row r="148" spans="1:10" s="61" customFormat="1" ht="18" hidden="1" customHeight="1">
      <c r="A148" s="135">
        <f t="shared" si="2"/>
        <v>0</v>
      </c>
      <c r="B148" s="1590">
        <f>+'00'!D144</f>
        <v>0</v>
      </c>
      <c r="C148" s="1678">
        <f>+'00'!E144</f>
        <v>0</v>
      </c>
      <c r="D148" s="1679">
        <f>+'00'!F144</f>
        <v>0</v>
      </c>
      <c r="E148" s="1679">
        <f>+'00'!G144</f>
        <v>0</v>
      </c>
      <c r="F148" s="1680"/>
      <c r="G148" s="1680">
        <f>+'00'!H144</f>
        <v>0</v>
      </c>
      <c r="H148" s="1677"/>
      <c r="I148" s="1677"/>
      <c r="J148" s="1599"/>
    </row>
    <row r="149" spans="1:10" s="61" customFormat="1" ht="18" hidden="1" customHeight="1">
      <c r="A149" s="135">
        <f t="shared" si="2"/>
        <v>0</v>
      </c>
      <c r="B149" s="1590">
        <f>+'00'!D145</f>
        <v>0</v>
      </c>
      <c r="C149" s="1678">
        <f>+'00'!E145</f>
        <v>0</v>
      </c>
      <c r="D149" s="1679">
        <f>+'00'!F145</f>
        <v>0</v>
      </c>
      <c r="E149" s="1679">
        <f>+'00'!G145</f>
        <v>0</v>
      </c>
      <c r="F149" s="1680"/>
      <c r="G149" s="1680">
        <f>+'00'!H145</f>
        <v>0</v>
      </c>
      <c r="H149" s="1677"/>
      <c r="I149" s="1677"/>
      <c r="J149" s="1599"/>
    </row>
    <row r="150" spans="1:10" s="61" customFormat="1" ht="18" hidden="1" customHeight="1">
      <c r="A150" s="135">
        <f t="shared" si="2"/>
        <v>0</v>
      </c>
      <c r="B150" s="1590">
        <f>+'00'!D146</f>
        <v>0</v>
      </c>
      <c r="C150" s="1678">
        <f>+'00'!E146</f>
        <v>0</v>
      </c>
      <c r="D150" s="1679">
        <f>+'00'!F146</f>
        <v>0</v>
      </c>
      <c r="E150" s="1679">
        <f>+'00'!G146</f>
        <v>0</v>
      </c>
      <c r="F150" s="1680"/>
      <c r="G150" s="1680">
        <f>+'00'!H146</f>
        <v>0</v>
      </c>
      <c r="H150" s="1677"/>
      <c r="I150" s="1677"/>
      <c r="J150" s="1599"/>
    </row>
    <row r="151" spans="1:10" s="61" customFormat="1" ht="18" hidden="1" customHeight="1">
      <c r="A151" s="135">
        <f t="shared" si="2"/>
        <v>0</v>
      </c>
      <c r="B151" s="1590">
        <f>+'00'!D147</f>
        <v>0</v>
      </c>
      <c r="C151" s="1678">
        <f>+'00'!E147</f>
        <v>0</v>
      </c>
      <c r="D151" s="1679">
        <f>+'00'!F147</f>
        <v>0</v>
      </c>
      <c r="E151" s="1679">
        <f>+'00'!G147</f>
        <v>0</v>
      </c>
      <c r="F151" s="1680"/>
      <c r="G151" s="1680">
        <f>+'00'!H147</f>
        <v>0</v>
      </c>
      <c r="H151" s="1677"/>
      <c r="I151" s="1677"/>
      <c r="J151" s="1599"/>
    </row>
    <row r="152" spans="1:10" s="61" customFormat="1" ht="18" hidden="1" customHeight="1">
      <c r="A152" s="135">
        <f t="shared" si="2"/>
        <v>0</v>
      </c>
      <c r="B152" s="1590">
        <f>+'00'!D148</f>
        <v>0</v>
      </c>
      <c r="C152" s="1678">
        <f>+'00'!E148</f>
        <v>0</v>
      </c>
      <c r="D152" s="1679">
        <f>+'00'!F148</f>
        <v>0</v>
      </c>
      <c r="E152" s="1679">
        <f>+'00'!G148</f>
        <v>0</v>
      </c>
      <c r="F152" s="1680"/>
      <c r="G152" s="1680">
        <f>+'00'!H148</f>
        <v>0</v>
      </c>
      <c r="H152" s="1677"/>
      <c r="I152" s="1677"/>
      <c r="J152" s="1599"/>
    </row>
    <row r="153" spans="1:10" ht="18" customHeight="1">
      <c r="A153" s="135">
        <f t="shared" si="2"/>
        <v>1</v>
      </c>
      <c r="B153" s="1589">
        <f>+'00'!D149</f>
        <v>0</v>
      </c>
      <c r="C153" s="1591">
        <f>'6-3표준조사(3)'!N154</f>
        <v>0</v>
      </c>
      <c r="D153" s="1673" t="str">
        <f>'6-3표준조사(3)'!O154</f>
        <v>자작</v>
      </c>
      <c r="E153" s="1673" t="str">
        <f>'6-3표준조사(3)'!V159</f>
        <v>산11-4</v>
      </c>
      <c r="F153" s="1674">
        <f>'6-3표준조사(3)'!W159</f>
        <v>78.64</v>
      </c>
      <c r="G153" s="1674">
        <f>'6-3표준조사(3)'!X159</f>
        <v>5.7</v>
      </c>
      <c r="H153" s="1677"/>
      <c r="I153" s="1677"/>
      <c r="J153" s="1595"/>
    </row>
    <row r="154" spans="1:10" s="61" customFormat="1" ht="18" hidden="1" customHeight="1">
      <c r="A154" s="135">
        <f t="shared" si="2"/>
        <v>0</v>
      </c>
      <c r="B154" s="1590">
        <f>+'00'!D150</f>
        <v>0</v>
      </c>
      <c r="C154" s="1678">
        <f>+'00'!E150</f>
        <v>0</v>
      </c>
      <c r="D154" s="1679">
        <f>+'00'!F150</f>
        <v>0</v>
      </c>
      <c r="E154" s="1679">
        <f>+'00'!G150</f>
        <v>0</v>
      </c>
      <c r="F154" s="1679"/>
      <c r="G154" s="1680">
        <f>+'00'!H150</f>
        <v>0</v>
      </c>
      <c r="H154" s="1677"/>
      <c r="I154" s="1677"/>
      <c r="J154" s="1599"/>
    </row>
    <row r="155" spans="1:10" s="61" customFormat="1" ht="18" hidden="1" customHeight="1">
      <c r="A155" s="135">
        <f t="shared" si="2"/>
        <v>0</v>
      </c>
      <c r="B155" s="1590">
        <f>+'00'!D151</f>
        <v>0</v>
      </c>
      <c r="C155" s="1678">
        <f>+'00'!E151</f>
        <v>0</v>
      </c>
      <c r="D155" s="1679">
        <f>+'00'!F151</f>
        <v>0</v>
      </c>
      <c r="E155" s="1679">
        <f>+'00'!G151</f>
        <v>0</v>
      </c>
      <c r="F155" s="1679"/>
      <c r="G155" s="1680">
        <f>+'00'!H151</f>
        <v>0</v>
      </c>
      <c r="H155" s="1677"/>
      <c r="I155" s="1677"/>
      <c r="J155" s="1599"/>
    </row>
    <row r="156" spans="1:10" s="61" customFormat="1" ht="18" hidden="1" customHeight="1">
      <c r="A156" s="135">
        <f t="shared" si="2"/>
        <v>0</v>
      </c>
      <c r="B156" s="1590">
        <f>+'00'!D152</f>
        <v>0</v>
      </c>
      <c r="C156" s="1678">
        <f>+'00'!E152</f>
        <v>0</v>
      </c>
      <c r="D156" s="1679">
        <f>+'00'!F152</f>
        <v>0</v>
      </c>
      <c r="E156" s="1679">
        <f>+'00'!G152</f>
        <v>0</v>
      </c>
      <c r="F156" s="1679"/>
      <c r="G156" s="1680">
        <f>+'00'!H152</f>
        <v>0</v>
      </c>
      <c r="H156" s="1677"/>
      <c r="I156" s="1677"/>
      <c r="J156" s="1599"/>
    </row>
    <row r="157" spans="1:10" s="61" customFormat="1" ht="18" hidden="1" customHeight="1">
      <c r="A157" s="135">
        <f t="shared" si="2"/>
        <v>0</v>
      </c>
      <c r="B157" s="1590">
        <f>+'00'!D153</f>
        <v>0</v>
      </c>
      <c r="C157" s="1678">
        <f>+'00'!E153</f>
        <v>0</v>
      </c>
      <c r="D157" s="1679">
        <f>+'00'!F153</f>
        <v>0</v>
      </c>
      <c r="E157" s="1679">
        <f>+'00'!G153</f>
        <v>0</v>
      </c>
      <c r="F157" s="1679"/>
      <c r="G157" s="1680">
        <f>+'00'!H153</f>
        <v>0</v>
      </c>
      <c r="H157" s="1677"/>
      <c r="I157" s="1677"/>
      <c r="J157" s="1599"/>
    </row>
    <row r="158" spans="1:10" s="61" customFormat="1" ht="18" hidden="1" customHeight="1">
      <c r="A158" s="135">
        <f t="shared" si="2"/>
        <v>0</v>
      </c>
      <c r="B158" s="1590">
        <f>+'00'!D154</f>
        <v>0</v>
      </c>
      <c r="C158" s="1678">
        <f>+'00'!E154</f>
        <v>0</v>
      </c>
      <c r="D158" s="1679">
        <f>+'00'!F154</f>
        <v>0</v>
      </c>
      <c r="E158" s="1679">
        <f>+'00'!G154</f>
        <v>0</v>
      </c>
      <c r="F158" s="1679"/>
      <c r="G158" s="1680">
        <f>+'00'!H154</f>
        <v>0</v>
      </c>
      <c r="H158" s="1677"/>
      <c r="I158" s="1677"/>
      <c r="J158" s="1599"/>
    </row>
    <row r="159" spans="1:10" s="61" customFormat="1" ht="18" hidden="1" customHeight="1">
      <c r="A159" s="135">
        <f t="shared" si="2"/>
        <v>0</v>
      </c>
      <c r="B159" s="1590">
        <f>+'00'!D155</f>
        <v>0</v>
      </c>
      <c r="C159" s="1678">
        <f>+'00'!E155</f>
        <v>0</v>
      </c>
      <c r="D159" s="1679">
        <f>+'00'!F155</f>
        <v>0</v>
      </c>
      <c r="E159" s="1679">
        <f>+'00'!G155</f>
        <v>0</v>
      </c>
      <c r="F159" s="1679"/>
      <c r="G159" s="1680">
        <f>+'00'!H155</f>
        <v>0</v>
      </c>
      <c r="H159" s="1677"/>
      <c r="I159" s="1677"/>
      <c r="J159" s="1599"/>
    </row>
    <row r="160" spans="1:10" s="61" customFormat="1" ht="18" hidden="1" customHeight="1">
      <c r="A160" s="135">
        <f t="shared" si="2"/>
        <v>0</v>
      </c>
      <c r="B160" s="1590">
        <f>+'00'!D156</f>
        <v>0</v>
      </c>
      <c r="C160" s="1591">
        <f>'6-3표준조사(3)'!N229</f>
        <v>0</v>
      </c>
      <c r="D160" s="1673">
        <f>'6-3표준조사(3)'!O229</f>
        <v>0</v>
      </c>
      <c r="E160" s="1673">
        <f>'6-3표준조사(3)'!V234</f>
        <v>0</v>
      </c>
      <c r="F160" s="1674"/>
      <c r="G160" s="1674">
        <f>'6-3표준조사(3)'!X234</f>
        <v>0</v>
      </c>
      <c r="H160" s="1677"/>
      <c r="I160" s="1677"/>
      <c r="J160" s="1595"/>
    </row>
    <row r="161" spans="1:10" s="61" customFormat="1" ht="18" hidden="1" customHeight="1">
      <c r="A161" s="135">
        <f t="shared" si="2"/>
        <v>0</v>
      </c>
      <c r="B161" s="1590">
        <f>+'00'!D157</f>
        <v>0</v>
      </c>
      <c r="C161" s="1678">
        <f>C160</f>
        <v>0</v>
      </c>
      <c r="D161" s="1679">
        <f>D160</f>
        <v>0</v>
      </c>
      <c r="E161" s="1679">
        <f>E160</f>
        <v>0</v>
      </c>
      <c r="F161" s="1676">
        <f>F160</f>
        <v>0</v>
      </c>
      <c r="G161" s="1676">
        <f>'6-3표준조사(3)'!X235</f>
        <v>0</v>
      </c>
      <c r="H161" s="1677"/>
      <c r="I161" s="1677"/>
      <c r="J161" s="1599"/>
    </row>
    <row r="162" spans="1:10" s="61" customFormat="1" ht="18" hidden="1" customHeight="1">
      <c r="A162" s="135">
        <f t="shared" si="2"/>
        <v>0</v>
      </c>
      <c r="B162" s="1590">
        <f>+'00'!D158</f>
        <v>0</v>
      </c>
      <c r="C162" s="1678">
        <f>+'00'!E158</f>
        <v>0</v>
      </c>
      <c r="D162" s="1679">
        <f>+'00'!F158</f>
        <v>0</v>
      </c>
      <c r="E162" s="1679">
        <f>+'00'!G158</f>
        <v>0</v>
      </c>
      <c r="F162" s="1676"/>
      <c r="G162" s="1676">
        <f>+'00'!H158</f>
        <v>0</v>
      </c>
      <c r="H162" s="1677"/>
      <c r="I162" s="1677"/>
      <c r="J162" s="1599"/>
    </row>
    <row r="163" spans="1:10" s="61" customFormat="1" ht="18" hidden="1" customHeight="1">
      <c r="A163" s="135">
        <f t="shared" si="2"/>
        <v>0</v>
      </c>
      <c r="B163" s="1590">
        <f>+'00'!D159</f>
        <v>0</v>
      </c>
      <c r="C163" s="1678">
        <f>+'00'!E159</f>
        <v>0</v>
      </c>
      <c r="D163" s="1679">
        <f>+'00'!F159</f>
        <v>0</v>
      </c>
      <c r="E163" s="1679">
        <f>+'00'!G159</f>
        <v>0</v>
      </c>
      <c r="F163" s="1676"/>
      <c r="G163" s="1676">
        <f>+'00'!H159</f>
        <v>0</v>
      </c>
      <c r="H163" s="1677"/>
      <c r="I163" s="1677"/>
      <c r="J163" s="1599"/>
    </row>
    <row r="164" spans="1:10" s="61" customFormat="1" ht="18" hidden="1" customHeight="1">
      <c r="A164" s="135">
        <f t="shared" si="2"/>
        <v>0</v>
      </c>
      <c r="B164" s="1590">
        <f>+'00'!D160</f>
        <v>0</v>
      </c>
      <c r="C164" s="1678">
        <f>+'00'!E160</f>
        <v>0</v>
      </c>
      <c r="D164" s="1679">
        <f>+'00'!F160</f>
        <v>0</v>
      </c>
      <c r="E164" s="1679">
        <f>+'00'!G160</f>
        <v>0</v>
      </c>
      <c r="F164" s="1676"/>
      <c r="G164" s="1676">
        <f>+'00'!H160</f>
        <v>0</v>
      </c>
      <c r="H164" s="1677"/>
      <c r="I164" s="1677"/>
      <c r="J164" s="1599"/>
    </row>
    <row r="165" spans="1:10" s="61" customFormat="1" ht="18" hidden="1" customHeight="1">
      <c r="A165" s="135">
        <f t="shared" si="2"/>
        <v>0</v>
      </c>
      <c r="B165" s="1590">
        <f>+'00'!D161</f>
        <v>0</v>
      </c>
      <c r="C165" s="1678">
        <f>+'00'!E161</f>
        <v>0</v>
      </c>
      <c r="D165" s="1679">
        <f>+'00'!F161</f>
        <v>0</v>
      </c>
      <c r="E165" s="1679">
        <f>+'00'!G161</f>
        <v>0</v>
      </c>
      <c r="F165" s="1676"/>
      <c r="G165" s="1676">
        <f>+'00'!H161</f>
        <v>0</v>
      </c>
      <c r="H165" s="1677"/>
      <c r="I165" s="1677"/>
      <c r="J165" s="1599"/>
    </row>
    <row r="166" spans="1:10" s="61" customFormat="1" ht="18" hidden="1" customHeight="1">
      <c r="A166" s="135">
        <f t="shared" si="2"/>
        <v>0</v>
      </c>
      <c r="B166" s="1590">
        <f>+'00'!D162</f>
        <v>0</v>
      </c>
      <c r="C166" s="1678">
        <f>+'00'!E162</f>
        <v>0</v>
      </c>
      <c r="D166" s="1679">
        <f>+'00'!F162</f>
        <v>0</v>
      </c>
      <c r="E166" s="1679">
        <f>+'00'!G162</f>
        <v>0</v>
      </c>
      <c r="F166" s="1676"/>
      <c r="G166" s="1676">
        <f>+'00'!H162</f>
        <v>0</v>
      </c>
      <c r="H166" s="1677"/>
      <c r="I166" s="1677"/>
      <c r="J166" s="1599"/>
    </row>
    <row r="167" spans="1:10" s="61" customFormat="1" ht="18" hidden="1" customHeight="1">
      <c r="A167" s="135">
        <f t="shared" si="2"/>
        <v>0</v>
      </c>
      <c r="B167" s="1590">
        <f>+'00'!D163</f>
        <v>0</v>
      </c>
      <c r="C167" s="1678">
        <f>+'00'!E163</f>
        <v>0</v>
      </c>
      <c r="D167" s="1679">
        <f>+'00'!F163</f>
        <v>0</v>
      </c>
      <c r="E167" s="1679">
        <f>+'00'!G163</f>
        <v>0</v>
      </c>
      <c r="F167" s="1676"/>
      <c r="G167" s="1676">
        <f>+'00'!H163</f>
        <v>0</v>
      </c>
      <c r="H167" s="1677"/>
      <c r="I167" s="1677"/>
      <c r="J167" s="1599"/>
    </row>
    <row r="168" spans="1:10" s="61" customFormat="1" ht="18" hidden="1" customHeight="1">
      <c r="A168" s="135">
        <f t="shared" si="2"/>
        <v>0</v>
      </c>
      <c r="B168" s="1590">
        <f>+'00'!D164</f>
        <v>0</v>
      </c>
      <c r="C168" s="1591">
        <f>'6-3표준조사(3)'!N304</f>
        <v>0</v>
      </c>
      <c r="D168" s="1673">
        <f>'6-3표준조사(3)'!O304</f>
        <v>0</v>
      </c>
      <c r="E168" s="1673">
        <f>'6-3표준조사(3)'!V309</f>
        <v>0</v>
      </c>
      <c r="F168" s="1674"/>
      <c r="G168" s="1674">
        <f>'6-3표준조사(3)'!Y309</f>
        <v>0</v>
      </c>
      <c r="H168" s="1677"/>
      <c r="I168" s="1677"/>
      <c r="J168" s="1595"/>
    </row>
    <row r="169" spans="1:10" s="61" customFormat="1" ht="18" hidden="1" customHeight="1">
      <c r="A169" s="135">
        <f t="shared" si="2"/>
        <v>0</v>
      </c>
      <c r="B169" s="1590">
        <f>+'00'!D165</f>
        <v>0</v>
      </c>
      <c r="C169" s="1678">
        <f>C168</f>
        <v>0</v>
      </c>
      <c r="D169" s="1679">
        <f>D168</f>
        <v>0</v>
      </c>
      <c r="E169" s="1679">
        <f>E168</f>
        <v>0</v>
      </c>
      <c r="F169" s="1676"/>
      <c r="G169" s="1676">
        <f>'6-3표준조사(3)'!X310</f>
        <v>0</v>
      </c>
      <c r="H169" s="1677"/>
      <c r="I169" s="1677"/>
      <c r="J169" s="1599"/>
    </row>
    <row r="170" spans="1:10" s="61" customFormat="1" ht="18" hidden="1" customHeight="1">
      <c r="A170" s="135">
        <f t="shared" si="2"/>
        <v>0</v>
      </c>
      <c r="B170" s="1590">
        <f>+'00'!D166</f>
        <v>0</v>
      </c>
      <c r="C170" s="1678">
        <f>+'00'!E166</f>
        <v>0</v>
      </c>
      <c r="D170" s="1679">
        <f>+'00'!F166</f>
        <v>0</v>
      </c>
      <c r="E170" s="1679">
        <f>+'00'!G166</f>
        <v>0</v>
      </c>
      <c r="F170" s="1676"/>
      <c r="G170" s="1676">
        <f>+'00'!H166</f>
        <v>0</v>
      </c>
      <c r="H170" s="1677"/>
      <c r="I170" s="1677"/>
      <c r="J170" s="1599"/>
    </row>
    <row r="171" spans="1:10" s="61" customFormat="1" ht="18" hidden="1" customHeight="1">
      <c r="A171" s="135">
        <f t="shared" si="2"/>
        <v>0</v>
      </c>
      <c r="B171" s="1590">
        <f>+'00'!D167</f>
        <v>0</v>
      </c>
      <c r="C171" s="1678">
        <f>+'00'!E167</f>
        <v>0</v>
      </c>
      <c r="D171" s="1679">
        <f>+'00'!F167</f>
        <v>0</v>
      </c>
      <c r="E171" s="1679">
        <f>+'00'!G167</f>
        <v>0</v>
      </c>
      <c r="F171" s="1676"/>
      <c r="G171" s="1676">
        <f>+'00'!H167</f>
        <v>0</v>
      </c>
      <c r="H171" s="1677"/>
      <c r="I171" s="1677"/>
      <c r="J171" s="1599"/>
    </row>
    <row r="172" spans="1:10" s="61" customFormat="1" ht="18" hidden="1" customHeight="1">
      <c r="A172" s="135">
        <f t="shared" si="2"/>
        <v>0</v>
      </c>
      <c r="B172" s="1590">
        <f>+'00'!D168</f>
        <v>0</v>
      </c>
      <c r="C172" s="1678">
        <f>+'00'!E168</f>
        <v>0</v>
      </c>
      <c r="D172" s="1679">
        <f>+'00'!F168</f>
        <v>0</v>
      </c>
      <c r="E172" s="1679">
        <f>+'00'!G168</f>
        <v>0</v>
      </c>
      <c r="F172" s="1676"/>
      <c r="G172" s="1676">
        <f>+'00'!H168</f>
        <v>0</v>
      </c>
      <c r="H172" s="1677"/>
      <c r="I172" s="1677"/>
      <c r="J172" s="1599"/>
    </row>
    <row r="173" spans="1:10" s="61" customFormat="1" ht="18" hidden="1" customHeight="1">
      <c r="A173" s="135">
        <f t="shared" si="2"/>
        <v>0</v>
      </c>
      <c r="B173" s="1590">
        <f>+'00'!D169</f>
        <v>0</v>
      </c>
      <c r="C173" s="1678">
        <f>+'00'!E169</f>
        <v>0</v>
      </c>
      <c r="D173" s="1679">
        <f>+'00'!F169</f>
        <v>0</v>
      </c>
      <c r="E173" s="1679">
        <f>+'00'!G169</f>
        <v>0</v>
      </c>
      <c r="F173" s="1676"/>
      <c r="G173" s="1676">
        <f>+'00'!H169</f>
        <v>0</v>
      </c>
      <c r="H173" s="1677"/>
      <c r="I173" s="1677"/>
      <c r="J173" s="1599"/>
    </row>
    <row r="174" spans="1:10" s="61" customFormat="1" ht="18" hidden="1" customHeight="1">
      <c r="A174" s="135">
        <f t="shared" si="2"/>
        <v>0</v>
      </c>
      <c r="B174" s="1590">
        <f>+'00'!D170</f>
        <v>0</v>
      </c>
      <c r="C174" s="1678">
        <f>+'00'!E170</f>
        <v>0</v>
      </c>
      <c r="D174" s="1679">
        <f>+'00'!F170</f>
        <v>0</v>
      </c>
      <c r="E174" s="1679">
        <f>+'00'!G170</f>
        <v>0</v>
      </c>
      <c r="F174" s="1676"/>
      <c r="G174" s="1676">
        <f>+'00'!H170</f>
        <v>0</v>
      </c>
      <c r="H174" s="1677"/>
      <c r="I174" s="1677"/>
      <c r="J174" s="1599"/>
    </row>
    <row r="175" spans="1:10" s="61" customFormat="1" ht="18" hidden="1" customHeight="1">
      <c r="A175" s="135">
        <f t="shared" si="2"/>
        <v>0</v>
      </c>
      <c r="B175" s="1590">
        <f>+'00'!D171</f>
        <v>0</v>
      </c>
      <c r="C175" s="1678">
        <f>+'00'!E171</f>
        <v>0</v>
      </c>
      <c r="D175" s="1679">
        <f>+'00'!F171</f>
        <v>0</v>
      </c>
      <c r="E175" s="1679">
        <f>+'00'!G171</f>
        <v>0</v>
      </c>
      <c r="F175" s="1676"/>
      <c r="G175" s="1676">
        <f>+'00'!H171</f>
        <v>0</v>
      </c>
      <c r="H175" s="1677"/>
      <c r="I175" s="1677"/>
      <c r="J175" s="1599"/>
    </row>
    <row r="176" spans="1:10" s="61" customFormat="1" ht="18" hidden="1" customHeight="1">
      <c r="A176" s="135">
        <f t="shared" si="2"/>
        <v>0</v>
      </c>
      <c r="B176" s="1590">
        <f>+'00'!D172</f>
        <v>0</v>
      </c>
      <c r="C176" s="1678">
        <f>+'00'!E172</f>
        <v>0</v>
      </c>
      <c r="D176" s="1679">
        <f>+'00'!F172</f>
        <v>0</v>
      </c>
      <c r="E176" s="1679">
        <f>+'00'!G172</f>
        <v>0</v>
      </c>
      <c r="F176" s="1676"/>
      <c r="G176" s="1676">
        <f>+'00'!H172</f>
        <v>0</v>
      </c>
      <c r="H176" s="1677"/>
      <c r="I176" s="1677"/>
      <c r="J176" s="1599"/>
    </row>
    <row r="177" spans="1:10" s="61" customFormat="1" ht="18" hidden="1" customHeight="1">
      <c r="A177" s="135">
        <f t="shared" si="2"/>
        <v>0</v>
      </c>
      <c r="B177" s="1590">
        <f>+'00'!D173</f>
        <v>0</v>
      </c>
      <c r="C177" s="1591">
        <f>'6-3표준조사(3)'!N379</f>
        <v>0</v>
      </c>
      <c r="D177" s="1673">
        <f>'6-3표준조사(3)'!O379</f>
        <v>0</v>
      </c>
      <c r="E177" s="1673">
        <f>'6-3표준조사(3)'!V384</f>
        <v>0</v>
      </c>
      <c r="F177" s="1674">
        <f>'6-3표준조사(3)'!W384</f>
        <v>0</v>
      </c>
      <c r="G177" s="1674">
        <f>'6-3표준조사(3)'!X384</f>
        <v>0</v>
      </c>
      <c r="H177" s="1677"/>
      <c r="I177" s="1677"/>
      <c r="J177" s="1595"/>
    </row>
    <row r="178" spans="1:10" s="61" customFormat="1" ht="18" hidden="1" customHeight="1">
      <c r="A178" s="135">
        <f t="shared" si="2"/>
        <v>0</v>
      </c>
      <c r="B178" s="1590">
        <f>+'00'!D174</f>
        <v>0</v>
      </c>
      <c r="C178" s="1591">
        <f>C177</f>
        <v>0</v>
      </c>
      <c r="D178" s="1673">
        <f>D177</f>
        <v>0</v>
      </c>
      <c r="E178" s="1673">
        <f>'6-3표준조사(3)'!V385</f>
        <v>0</v>
      </c>
      <c r="F178" s="1674">
        <f>'6-3표준조사(3)'!W385</f>
        <v>0</v>
      </c>
      <c r="G178" s="1674">
        <f>'6-3표준조사(3)'!Y385</f>
        <v>0</v>
      </c>
      <c r="H178" s="1677"/>
      <c r="I178" s="1677"/>
      <c r="J178" s="1595"/>
    </row>
    <row r="179" spans="1:10" s="61" customFormat="1" ht="18" hidden="1" customHeight="1">
      <c r="A179" s="135">
        <f t="shared" si="2"/>
        <v>0</v>
      </c>
      <c r="B179" s="1590">
        <f>+'00'!D175</f>
        <v>0</v>
      </c>
      <c r="C179" s="1678">
        <f>+'00'!E175</f>
        <v>0</v>
      </c>
      <c r="D179" s="1679">
        <f>+'00'!F175</f>
        <v>0</v>
      </c>
      <c r="E179" s="1679">
        <f>+'00'!G175</f>
        <v>0</v>
      </c>
      <c r="F179" s="1676"/>
      <c r="G179" s="1676">
        <f>+'00'!H175</f>
        <v>0</v>
      </c>
      <c r="H179" s="1677"/>
      <c r="I179" s="1677"/>
      <c r="J179" s="1599"/>
    </row>
    <row r="180" spans="1:10" s="61" customFormat="1" ht="18" hidden="1" customHeight="1">
      <c r="A180" s="135">
        <f t="shared" si="2"/>
        <v>0</v>
      </c>
      <c r="B180" s="1590">
        <f>+'00'!D176</f>
        <v>0</v>
      </c>
      <c r="C180" s="1678">
        <f>+'00'!E176</f>
        <v>0</v>
      </c>
      <c r="D180" s="1679">
        <f>+'00'!F176</f>
        <v>0</v>
      </c>
      <c r="E180" s="1679">
        <f>+'00'!G176</f>
        <v>0</v>
      </c>
      <c r="F180" s="1676"/>
      <c r="G180" s="1676">
        <f>+'00'!H176</f>
        <v>0</v>
      </c>
      <c r="H180" s="1677"/>
      <c r="I180" s="1677"/>
      <c r="J180" s="1599"/>
    </row>
    <row r="181" spans="1:10" s="61" customFormat="1" ht="18" hidden="1" customHeight="1">
      <c r="A181" s="135">
        <f t="shared" si="2"/>
        <v>0</v>
      </c>
      <c r="B181" s="1590">
        <f>+'00'!D177</f>
        <v>0</v>
      </c>
      <c r="C181" s="1678">
        <f>+'00'!E177</f>
        <v>0</v>
      </c>
      <c r="D181" s="1679">
        <f>+'00'!F177</f>
        <v>0</v>
      </c>
      <c r="E181" s="1679">
        <f>+'00'!G177</f>
        <v>0</v>
      </c>
      <c r="F181" s="1676"/>
      <c r="G181" s="1676">
        <f>+'00'!H177</f>
        <v>0</v>
      </c>
      <c r="H181" s="1677"/>
      <c r="I181" s="1677"/>
      <c r="J181" s="1599"/>
    </row>
    <row r="182" spans="1:10" s="61" customFormat="1" ht="18" hidden="1" customHeight="1">
      <c r="A182" s="135">
        <f t="shared" si="2"/>
        <v>0</v>
      </c>
      <c r="B182" s="1590">
        <f>+'00'!D178</f>
        <v>0</v>
      </c>
      <c r="C182" s="1678">
        <f>+'00'!E178</f>
        <v>0</v>
      </c>
      <c r="D182" s="1679">
        <f>+'00'!F178</f>
        <v>0</v>
      </c>
      <c r="E182" s="1679">
        <f>+'00'!G178</f>
        <v>0</v>
      </c>
      <c r="F182" s="1676"/>
      <c r="G182" s="1676">
        <f>+'00'!H178</f>
        <v>0</v>
      </c>
      <c r="H182" s="1677"/>
      <c r="I182" s="1677"/>
      <c r="J182" s="1599"/>
    </row>
    <row r="183" spans="1:10" s="61" customFormat="1" ht="18" hidden="1" customHeight="1">
      <c r="A183" s="135">
        <f t="shared" si="2"/>
        <v>0</v>
      </c>
      <c r="B183" s="1590">
        <f>+'00'!D179</f>
        <v>0</v>
      </c>
      <c r="C183" s="1678">
        <f>+'00'!E179</f>
        <v>0</v>
      </c>
      <c r="D183" s="1679">
        <f>+'00'!F179</f>
        <v>0</v>
      </c>
      <c r="E183" s="1679">
        <f>+'00'!G179</f>
        <v>0</v>
      </c>
      <c r="F183" s="1676"/>
      <c r="G183" s="1676">
        <f>+'00'!H179</f>
        <v>0</v>
      </c>
      <c r="H183" s="1677"/>
      <c r="I183" s="1677"/>
      <c r="J183" s="1599"/>
    </row>
    <row r="184" spans="1:10" s="61" customFormat="1" ht="18" hidden="1" customHeight="1">
      <c r="A184" s="135">
        <f t="shared" si="2"/>
        <v>0</v>
      </c>
      <c r="B184" s="1590">
        <f>+'00'!D180</f>
        <v>0</v>
      </c>
      <c r="C184" s="1678">
        <f>+'00'!E180</f>
        <v>0</v>
      </c>
      <c r="D184" s="1679">
        <f>+'00'!F180</f>
        <v>0</v>
      </c>
      <c r="E184" s="1679">
        <f>+'00'!G180</f>
        <v>0</v>
      </c>
      <c r="F184" s="1676"/>
      <c r="G184" s="1676">
        <f>+'00'!H180</f>
        <v>0</v>
      </c>
      <c r="H184" s="1677"/>
      <c r="I184" s="1677"/>
      <c r="J184" s="1599"/>
    </row>
    <row r="185" spans="1:10" s="61" customFormat="1" ht="18" hidden="1" customHeight="1">
      <c r="A185" s="135">
        <f t="shared" si="2"/>
        <v>0</v>
      </c>
      <c r="B185" s="1590">
        <f>+'00'!D181</f>
        <v>0</v>
      </c>
      <c r="C185" s="1678">
        <f>+'00'!E181</f>
        <v>0</v>
      </c>
      <c r="D185" s="1679">
        <f>+'00'!F181</f>
        <v>0</v>
      </c>
      <c r="E185" s="1679">
        <f>+'00'!G181</f>
        <v>0</v>
      </c>
      <c r="F185" s="1676"/>
      <c r="G185" s="1676">
        <f>+'00'!H181</f>
        <v>0</v>
      </c>
      <c r="H185" s="1677"/>
      <c r="I185" s="1677"/>
      <c r="J185" s="1599"/>
    </row>
    <row r="186" spans="1:10" s="61" customFormat="1" ht="18" hidden="1" customHeight="1">
      <c r="A186" s="135">
        <f t="shared" si="2"/>
        <v>0</v>
      </c>
      <c r="B186" s="1590">
        <f>+'00'!D182</f>
        <v>0</v>
      </c>
      <c r="C186" s="1591">
        <f>'6-3표준조사(3)'!N454</f>
        <v>0</v>
      </c>
      <c r="D186" s="1673">
        <f>'6-3표준조사(3)'!O454</f>
        <v>0</v>
      </c>
      <c r="E186" s="1673">
        <f>'6-3표준조사(3)'!V459</f>
        <v>0</v>
      </c>
      <c r="F186" s="1674"/>
      <c r="G186" s="1674">
        <f>'6-3표준조사(3)'!X459</f>
        <v>0</v>
      </c>
      <c r="H186" s="1675"/>
      <c r="I186" s="1675"/>
      <c r="J186" s="1595"/>
    </row>
    <row r="187" spans="1:10" s="61" customFormat="1" ht="18" hidden="1" customHeight="1">
      <c r="A187" s="135">
        <f t="shared" si="2"/>
        <v>0</v>
      </c>
      <c r="B187" s="1590">
        <f>+'00'!D183</f>
        <v>0</v>
      </c>
      <c r="C187" s="1591">
        <f>'6-3표준조사(3)'!N529</f>
        <v>0</v>
      </c>
      <c r="D187" s="1673">
        <f>'6-3표준조사(3)'!O529</f>
        <v>0</v>
      </c>
      <c r="E187" s="1673">
        <f>'6-3표준조사(3)'!V534</f>
        <v>0</v>
      </c>
      <c r="F187" s="1679"/>
      <c r="G187" s="1674">
        <f>'6-3표준조사(3)'!Y534</f>
        <v>0</v>
      </c>
      <c r="H187" s="1675"/>
      <c r="I187" s="1675"/>
      <c r="J187" s="1599"/>
    </row>
    <row r="188" spans="1:10" s="61" customFormat="1" ht="18" hidden="1" customHeight="1">
      <c r="A188" s="135">
        <f t="shared" si="2"/>
        <v>0</v>
      </c>
      <c r="B188" s="1590">
        <f>+'00'!D184</f>
        <v>0</v>
      </c>
      <c r="C188" s="1591">
        <f>'6-3표준조사(3)'!N604</f>
        <v>0</v>
      </c>
      <c r="D188" s="1673">
        <f>'6-3표준조사(3)'!O604</f>
        <v>0</v>
      </c>
      <c r="E188" s="1673">
        <f>'6-3표준조사(3)'!V609</f>
        <v>0</v>
      </c>
      <c r="F188" s="1679"/>
      <c r="G188" s="1674">
        <f>'6-3표준조사(3)'!Y609</f>
        <v>0</v>
      </c>
      <c r="H188" s="1675"/>
      <c r="I188" s="1675"/>
      <c r="J188" s="1599"/>
    </row>
    <row r="189" spans="1:10" s="61" customFormat="1" ht="18" hidden="1" customHeight="1">
      <c r="A189" s="135">
        <f t="shared" si="2"/>
        <v>0</v>
      </c>
      <c r="B189" s="1590">
        <f>+'00'!D185</f>
        <v>0</v>
      </c>
      <c r="C189" s="1591">
        <f>'6-3표준조사(4)'!N4</f>
        <v>0</v>
      </c>
      <c r="D189" s="1673">
        <f>'6-3표준조사(4)'!O4</f>
        <v>0</v>
      </c>
      <c r="E189" s="1673">
        <f>'6-3표준조사(4)'!V9</f>
        <v>0</v>
      </c>
      <c r="F189" s="1679"/>
      <c r="G189" s="1674">
        <f>'6-3표준조사(4)'!Y9</f>
        <v>0</v>
      </c>
      <c r="H189" s="1675"/>
      <c r="I189" s="1675"/>
      <c r="J189" s="1599"/>
    </row>
    <row r="190" spans="1:10" s="61" customFormat="1" ht="18" hidden="1" customHeight="1">
      <c r="A190" s="135">
        <f t="shared" si="2"/>
        <v>0</v>
      </c>
      <c r="B190" s="1590">
        <f>+'00'!D186</f>
        <v>0</v>
      </c>
      <c r="C190" s="1591">
        <f>'6-3표준조사(4)'!N79</f>
        <v>0</v>
      </c>
      <c r="D190" s="1673">
        <f>'6-3표준조사(4)'!O79</f>
        <v>0</v>
      </c>
      <c r="E190" s="1673">
        <f>'6-3표준조사(4)'!V84</f>
        <v>0</v>
      </c>
      <c r="F190" s="1679"/>
      <c r="G190" s="1674">
        <f>'6-3표준조사(4)'!Y84</f>
        <v>0</v>
      </c>
      <c r="H190" s="1675"/>
      <c r="I190" s="1675"/>
      <c r="J190" s="1599"/>
    </row>
    <row r="191" spans="1:10" s="61" customFormat="1" ht="18" hidden="1" customHeight="1">
      <c r="A191" s="135">
        <f t="shared" si="2"/>
        <v>0</v>
      </c>
      <c r="B191" s="1590">
        <f>+'00'!D187</f>
        <v>0</v>
      </c>
      <c r="C191" s="1591">
        <f>'6-3표준조사(4)'!N154</f>
        <v>0</v>
      </c>
      <c r="D191" s="1673">
        <f>'6-3표준조사(4)'!O154</f>
        <v>0</v>
      </c>
      <c r="E191" s="1673">
        <f>'6-3표준조사(4)'!V159</f>
        <v>0</v>
      </c>
      <c r="F191" s="1679"/>
      <c r="G191" s="1674">
        <f>'6-3표준조사(4)'!Y159</f>
        <v>0</v>
      </c>
      <c r="H191" s="1675"/>
      <c r="I191" s="1675"/>
      <c r="J191" s="1599"/>
    </row>
    <row r="192" spans="1:10" s="61" customFormat="1" ht="18" hidden="1" customHeight="1">
      <c r="A192" s="135">
        <f t="shared" si="2"/>
        <v>0</v>
      </c>
      <c r="B192" s="1590">
        <f>+'00'!D188</f>
        <v>0</v>
      </c>
      <c r="C192" s="1591">
        <f>'6-3표준조사(4)'!N229</f>
        <v>0</v>
      </c>
      <c r="D192" s="1673">
        <f>'6-3표준조사(4)'!O229</f>
        <v>0</v>
      </c>
      <c r="E192" s="1673">
        <f>'6-3표준조사(4)'!V234</f>
        <v>0</v>
      </c>
      <c r="F192" s="1679"/>
      <c r="G192" s="1674">
        <f>'6-3표준조사(4)'!Y234</f>
        <v>0</v>
      </c>
      <c r="H192" s="1675"/>
      <c r="I192" s="1675"/>
      <c r="J192" s="1599"/>
    </row>
    <row r="193" spans="1:10" s="61" customFormat="1" ht="18" hidden="1" customHeight="1">
      <c r="A193" s="135">
        <f t="shared" si="2"/>
        <v>0</v>
      </c>
      <c r="B193" s="1590">
        <f>+'00'!D189</f>
        <v>0</v>
      </c>
      <c r="C193" s="1591">
        <f>'6-3표준조사(4)'!N304</f>
        <v>0</v>
      </c>
      <c r="D193" s="1673">
        <f>'6-3표준조사(4)'!O304</f>
        <v>0</v>
      </c>
      <c r="E193" s="1673">
        <f>'6-3표준조사(4)'!V309</f>
        <v>0</v>
      </c>
      <c r="F193" s="1679"/>
      <c r="G193" s="1674">
        <f>'6-3표준조사(4)'!Y309</f>
        <v>0</v>
      </c>
      <c r="H193" s="1675"/>
      <c r="I193" s="1675"/>
      <c r="J193" s="1599"/>
    </row>
    <row r="194" spans="1:10" s="61" customFormat="1" ht="18" hidden="1" customHeight="1">
      <c r="A194" s="135">
        <f t="shared" si="2"/>
        <v>0</v>
      </c>
      <c r="B194" s="1590">
        <f>+'00'!D190</f>
        <v>0</v>
      </c>
      <c r="C194" s="1591">
        <f>'6-3표준조사(4)'!N379</f>
        <v>0</v>
      </c>
      <c r="D194" s="1673">
        <f>'6-3표준조사(4)'!O379</f>
        <v>0</v>
      </c>
      <c r="E194" s="1673">
        <f>'6-3표준조사(4)'!V384</f>
        <v>0</v>
      </c>
      <c r="F194" s="1679"/>
      <c r="G194" s="1674">
        <f>'6-3표준조사(4)'!Y384</f>
        <v>0</v>
      </c>
      <c r="H194" s="1675"/>
      <c r="I194" s="1675"/>
      <c r="J194" s="1599"/>
    </row>
    <row r="195" spans="1:10" s="61" customFormat="1" ht="18" hidden="1" customHeight="1">
      <c r="A195" s="135">
        <f t="shared" si="2"/>
        <v>0</v>
      </c>
      <c r="B195" s="1590">
        <f>+'00'!D191</f>
        <v>0</v>
      </c>
      <c r="C195" s="1591">
        <f>'6-3표준조사(4)'!N454</f>
        <v>0</v>
      </c>
      <c r="D195" s="1673">
        <f>'6-3표준조사(4)'!O454</f>
        <v>0</v>
      </c>
      <c r="E195" s="1673">
        <f>'6-3표준조사(4)'!V459</f>
        <v>0</v>
      </c>
      <c r="F195" s="1679"/>
      <c r="G195" s="1674">
        <f>'6-3표준조사(4)'!Y459</f>
        <v>0</v>
      </c>
      <c r="H195" s="1675"/>
      <c r="I195" s="1675"/>
      <c r="J195" s="1599"/>
    </row>
    <row r="196" spans="1:10" s="61" customFormat="1" ht="18" hidden="1" customHeight="1">
      <c r="A196" s="135">
        <f t="shared" si="2"/>
        <v>0</v>
      </c>
      <c r="B196" s="1590">
        <f>+'00'!D192</f>
        <v>0</v>
      </c>
      <c r="C196" s="1591">
        <f>'6-3표준조사(4)'!N529</f>
        <v>0</v>
      </c>
      <c r="D196" s="1673">
        <f>'6-3표준조사(4)'!O529</f>
        <v>0</v>
      </c>
      <c r="E196" s="1673">
        <f>'6-3표준조사(4)'!V534</f>
        <v>0</v>
      </c>
      <c r="F196" s="1679"/>
      <c r="G196" s="1674">
        <f>'6-3표준조사(4)'!Y534</f>
        <v>0</v>
      </c>
      <c r="H196" s="1675"/>
      <c r="I196" s="1675"/>
      <c r="J196" s="1599"/>
    </row>
    <row r="197" spans="1:10" s="61" customFormat="1" ht="18" hidden="1" customHeight="1">
      <c r="A197" s="135">
        <f t="shared" si="2"/>
        <v>0</v>
      </c>
      <c r="B197" s="1590">
        <f>+'00'!D193</f>
        <v>0</v>
      </c>
      <c r="C197" s="1591">
        <f>'6-3표준조사(4)'!N604</f>
        <v>0</v>
      </c>
      <c r="D197" s="1673">
        <f>'6-3표준조사(4)'!O604</f>
        <v>0</v>
      </c>
      <c r="E197" s="1673">
        <f>'6-3표준조사(4)'!V609</f>
        <v>0</v>
      </c>
      <c r="F197" s="1679"/>
      <c r="G197" s="1674">
        <f>'6-3표준조사(4)'!Y609</f>
        <v>0</v>
      </c>
      <c r="H197" s="1675"/>
      <c r="I197" s="1675"/>
      <c r="J197" s="1599"/>
    </row>
    <row r="198" spans="1:10" s="61" customFormat="1" ht="18" hidden="1" customHeight="1">
      <c r="A198" s="135">
        <f t="shared" si="2"/>
        <v>0</v>
      </c>
      <c r="B198" s="1590">
        <f>+'00'!D194</f>
        <v>0</v>
      </c>
      <c r="C198" s="1591">
        <f>C197</f>
        <v>0</v>
      </c>
      <c r="D198" s="1673">
        <f>D197</f>
        <v>0</v>
      </c>
      <c r="E198" s="1673">
        <f>'6-3표준조사(4)'!V610</f>
        <v>0</v>
      </c>
      <c r="F198" s="1679"/>
      <c r="G198" s="1674">
        <f>'6-3표준조사(4)'!Y610</f>
        <v>0</v>
      </c>
      <c r="H198" s="1675"/>
      <c r="I198" s="1675"/>
      <c r="J198" s="1599"/>
    </row>
    <row r="199" spans="1:10" s="61" customFormat="1" ht="18" hidden="1" customHeight="1">
      <c r="A199" s="135">
        <f t="shared" si="2"/>
        <v>0</v>
      </c>
      <c r="B199" s="1590">
        <f>+'00'!D195</f>
        <v>0</v>
      </c>
      <c r="C199" s="1591">
        <f>C198</f>
        <v>0</v>
      </c>
      <c r="D199" s="1673">
        <f>D198</f>
        <v>0</v>
      </c>
      <c r="E199" s="1673">
        <f>'6-3표준조사(4)'!V611</f>
        <v>0</v>
      </c>
      <c r="F199" s="1679"/>
      <c r="G199" s="1674">
        <f>'6-3표준조사(4)'!Y611</f>
        <v>0</v>
      </c>
      <c r="H199" s="1675"/>
      <c r="I199" s="1675"/>
      <c r="J199" s="1599"/>
    </row>
    <row r="200" spans="1:10" s="61" customFormat="1" ht="18" hidden="1" customHeight="1">
      <c r="A200" s="135">
        <f t="shared" si="2"/>
        <v>0</v>
      </c>
      <c r="B200" s="1590">
        <f>+'00'!D196</f>
        <v>0</v>
      </c>
      <c r="C200" s="1678">
        <f>'6-3표준조사(5)'!N154</f>
        <v>0</v>
      </c>
      <c r="D200" s="1679">
        <f>'6-3표준조사(5)'!O154</f>
        <v>0</v>
      </c>
      <c r="E200" s="1679">
        <f>'6-3표준조사(5)'!V159</f>
        <v>0</v>
      </c>
      <c r="F200" s="1679"/>
      <c r="G200" s="1680">
        <f>'6-3표준조사(5)'!Y159</f>
        <v>0</v>
      </c>
      <c r="H200" s="1675"/>
      <c r="I200" s="1675"/>
      <c r="J200" s="1599"/>
    </row>
    <row r="201" spans="1:10" s="61" customFormat="1" ht="18" hidden="1" customHeight="1" thickBot="1">
      <c r="A201" s="135">
        <f>IF(G201&gt;0,1,)</f>
        <v>0</v>
      </c>
      <c r="B201" s="1590">
        <f>+'00'!D197</f>
        <v>0</v>
      </c>
      <c r="C201" s="1682">
        <f>'6-3표준조사(5)'!N229</f>
        <v>0</v>
      </c>
      <c r="D201" s="1683">
        <f>'6-3표준조사(5)'!O229</f>
        <v>0</v>
      </c>
      <c r="E201" s="1683">
        <f>'6-3표준조사(5)'!V234</f>
        <v>0</v>
      </c>
      <c r="F201" s="1683"/>
      <c r="G201" s="1684">
        <f>'6-3표준조사(5)'!Y234</f>
        <v>0</v>
      </c>
      <c r="H201" s="1685"/>
      <c r="I201" s="1685"/>
      <c r="J201" s="1598"/>
    </row>
    <row r="202" spans="1:10" s="61" customFormat="1" ht="18" hidden="1" customHeight="1" thickBot="1">
      <c r="A202" s="135">
        <f>IF(G202&gt;0,1,)</f>
        <v>0</v>
      </c>
      <c r="B202" s="1590">
        <f>+'00'!D198</f>
        <v>0</v>
      </c>
      <c r="C202" s="1592"/>
      <c r="D202" s="1593"/>
      <c r="E202" s="1594"/>
      <c r="F202" s="1669"/>
      <c r="G202" s="1596"/>
      <c r="H202" s="1641"/>
      <c r="I202" s="1642"/>
      <c r="J202" s="1597"/>
    </row>
    <row r="203" spans="1:10" s="61" customFormat="1" ht="18" hidden="1" customHeight="1">
      <c r="A203" s="135">
        <f>IF(G203&gt;0,1,)</f>
        <v>0</v>
      </c>
      <c r="B203" s="68">
        <f>+'00'!D199</f>
        <v>0</v>
      </c>
      <c r="C203" s="1268"/>
      <c r="D203" s="1268"/>
      <c r="E203" s="1268"/>
      <c r="F203" s="68"/>
      <c r="G203" s="1269"/>
      <c r="H203" s="1587"/>
      <c r="I203" s="1587"/>
      <c r="J203" s="1270"/>
    </row>
  </sheetData>
  <sheetProtection autoFilter="0"/>
  <autoFilter ref="A1:A203">
    <filterColumn colId="0">
      <filters>
        <filter val="1"/>
      </filters>
    </filterColumn>
  </autoFilter>
  <mergeCells count="11">
    <mergeCell ref="B2:B3"/>
    <mergeCell ref="C2:C3"/>
    <mergeCell ref="D2:D3"/>
    <mergeCell ref="E2:E3"/>
    <mergeCell ref="G2:G3"/>
    <mergeCell ref="F2:F3"/>
    <mergeCell ref="C1:J1"/>
    <mergeCell ref="H4:I4"/>
    <mergeCell ref="L2:T3"/>
    <mergeCell ref="J2:J3"/>
    <mergeCell ref="H2:I3"/>
  </mergeCells>
  <phoneticPr fontId="2" type="noConversion"/>
  <printOptions horizontalCentered="1"/>
  <pageMargins left="0.39370078740157483" right="0.39370078740157483" top="0.74803149606299213" bottom="0.39370078740157483" header="0" footer="0"/>
  <pageSetup paperSize="9" scale="93" orientation="portrait" blackAndWhite="1" r:id="rId1"/>
  <rowBreaks count="1" manualBreakCount="1">
    <brk id="180" min="1" max="9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 filterMode="1">
    <tabColor rgb="FFFFC000"/>
  </sheetPr>
  <dimension ref="A1:AI338"/>
  <sheetViews>
    <sheetView showZeros="0" view="pageBreakPreview" zoomScaleSheetLayoutView="100" workbookViewId="0">
      <pane ySplit="5" topLeftCell="A62" activePane="bottomLeft" state="frozen"/>
      <selection activeCell="N27" sqref="N27"/>
      <selection pane="bottomLeft" activeCell="I143" sqref="I143"/>
    </sheetView>
  </sheetViews>
  <sheetFormatPr defaultRowHeight="13.5"/>
  <cols>
    <col min="1" max="1" width="7.625" style="150" customWidth="1"/>
    <col min="2" max="9" width="8.375" style="145" customWidth="1"/>
    <col min="10" max="10" width="10.5" style="145" bestFit="1" customWidth="1"/>
    <col min="11" max="11" width="12.625" style="145" customWidth="1"/>
    <col min="12" max="13" width="8.375" style="145" customWidth="1"/>
    <col min="14" max="14" width="8" style="145" bestFit="1" customWidth="1"/>
    <col min="15" max="15" width="8.5" style="145" bestFit="1" customWidth="1"/>
    <col min="16" max="16" width="11.5" style="145" hidden="1" customWidth="1"/>
    <col min="17" max="17" width="10.25" style="145" customWidth="1"/>
    <col min="18" max="18" width="8" style="145" hidden="1" customWidth="1"/>
    <col min="19" max="19" width="8.375" style="145" customWidth="1"/>
    <col min="20" max="24" width="15.625" style="145" hidden="1" customWidth="1"/>
    <col min="25" max="16384" width="9" style="145"/>
  </cols>
  <sheetData>
    <row r="1" spans="1:35" ht="37.5" customHeight="1" thickTop="1" thickBot="1">
      <c r="A1" s="146" t="s">
        <v>939</v>
      </c>
      <c r="B1" s="554" t="str">
        <f>CONCATENATE(기본!B5," 필지별 사업 내역서")</f>
        <v>2026년 숲가꾸기(풀베기)사업(12차) 필지별 사업 내역서</v>
      </c>
      <c r="C1" s="555"/>
      <c r="D1" s="555"/>
      <c r="E1" s="555"/>
      <c r="F1" s="555"/>
      <c r="G1" s="555"/>
      <c r="H1" s="555"/>
      <c r="I1" s="555"/>
      <c r="J1" s="555"/>
      <c r="K1" s="555"/>
      <c r="L1" s="555"/>
      <c r="M1" s="555"/>
      <c r="N1" s="555"/>
      <c r="O1" s="555"/>
      <c r="P1" s="555"/>
      <c r="Q1" s="555"/>
      <c r="R1" s="555"/>
      <c r="S1" s="555"/>
      <c r="Y1" s="148" t="s">
        <v>892</v>
      </c>
      <c r="Z1" s="149"/>
      <c r="AA1" s="149"/>
      <c r="AB1" s="149"/>
      <c r="AC1" s="149"/>
      <c r="AD1" s="149"/>
      <c r="AE1" s="149"/>
      <c r="AF1" s="149"/>
      <c r="AG1" s="149"/>
      <c r="AH1" s="149"/>
      <c r="AI1" s="149"/>
    </row>
    <row r="2" spans="1:35" ht="30" customHeight="1" thickTop="1" thickBot="1">
      <c r="A2" s="150">
        <v>1</v>
      </c>
      <c r="B2" s="2260" t="s">
        <v>905</v>
      </c>
      <c r="C2" s="2260" t="s">
        <v>906</v>
      </c>
      <c r="D2" s="1772" t="s">
        <v>907</v>
      </c>
      <c r="E2" s="1772"/>
      <c r="F2" s="1772"/>
      <c r="G2" s="1772"/>
      <c r="H2" s="2285" t="s">
        <v>908</v>
      </c>
      <c r="I2" s="2285"/>
      <c r="J2" s="2285"/>
      <c r="K2" s="2260" t="s">
        <v>2170</v>
      </c>
      <c r="L2" s="2284" t="s">
        <v>1753</v>
      </c>
      <c r="M2" s="2285"/>
      <c r="N2" s="2285" t="s">
        <v>2166</v>
      </c>
      <c r="O2" s="2285"/>
      <c r="P2" s="2293"/>
      <c r="Q2" s="2261" t="s">
        <v>2162</v>
      </c>
      <c r="R2" s="2262"/>
      <c r="S2" s="2260" t="s">
        <v>910</v>
      </c>
      <c r="Y2" s="2267"/>
      <c r="Z2" s="2268"/>
      <c r="AA2" s="2268"/>
      <c r="AB2" s="2268"/>
      <c r="AC2" s="2268"/>
      <c r="AD2" s="2268"/>
      <c r="AE2" s="2268"/>
      <c r="AF2" s="2268"/>
      <c r="AG2" s="2268"/>
      <c r="AH2" s="2268"/>
      <c r="AI2" s="2269"/>
    </row>
    <row r="3" spans="1:35" ht="30" hidden="1" customHeight="1" thickTop="1" thickBot="1">
      <c r="B3" s="2259"/>
      <c r="C3" s="2259"/>
      <c r="D3" s="2259" t="s">
        <v>901</v>
      </c>
      <c r="E3" s="2259" t="s">
        <v>911</v>
      </c>
      <c r="F3" s="2259" t="s">
        <v>912</v>
      </c>
      <c r="G3" s="2259" t="s">
        <v>381</v>
      </c>
      <c r="H3" s="2292" t="s">
        <v>913</v>
      </c>
      <c r="I3" s="2291" t="s">
        <v>914</v>
      </c>
      <c r="J3" s="2290" t="s">
        <v>915</v>
      </c>
      <c r="K3" s="2263"/>
      <c r="L3" s="2288" t="s">
        <v>903</v>
      </c>
      <c r="M3" s="2286" t="s">
        <v>916</v>
      </c>
      <c r="N3" s="1622" t="s">
        <v>616</v>
      </c>
      <c r="O3" s="1622"/>
      <c r="P3" s="1749"/>
      <c r="Q3" s="2263"/>
      <c r="R3" s="2264"/>
      <c r="S3" s="2259"/>
      <c r="Y3" s="2270"/>
      <c r="Z3" s="2271"/>
      <c r="AA3" s="2271"/>
      <c r="AB3" s="2271"/>
      <c r="AC3" s="2271"/>
      <c r="AD3" s="2271"/>
      <c r="AE3" s="2271"/>
      <c r="AF3" s="2271"/>
      <c r="AG3" s="2271"/>
      <c r="AH3" s="2271"/>
      <c r="AI3" s="2272"/>
    </row>
    <row r="4" spans="1:35" ht="30" customHeight="1" thickTop="1" thickBot="1">
      <c r="A4" s="150">
        <v>1</v>
      </c>
      <c r="B4" s="2260"/>
      <c r="C4" s="2260"/>
      <c r="D4" s="2260"/>
      <c r="E4" s="2260"/>
      <c r="F4" s="2260"/>
      <c r="G4" s="2260"/>
      <c r="H4" s="2260"/>
      <c r="I4" s="2260"/>
      <c r="J4" s="2260"/>
      <c r="K4" s="2282"/>
      <c r="L4" s="2289"/>
      <c r="M4" s="2287"/>
      <c r="N4" s="1757" t="s">
        <v>2167</v>
      </c>
      <c r="O4" s="1757" t="s">
        <v>536</v>
      </c>
      <c r="P4" s="1758" t="s">
        <v>1714</v>
      </c>
      <c r="Q4" s="2265"/>
      <c r="R4" s="2266"/>
      <c r="S4" s="2260"/>
      <c r="T4" s="1603" t="s">
        <v>1715</v>
      </c>
      <c r="U4" s="1160" t="s">
        <v>1716</v>
      </c>
      <c r="V4" s="1161" t="s">
        <v>1717</v>
      </c>
      <c r="Y4" s="2273"/>
      <c r="Z4" s="2274"/>
      <c r="AA4" s="2274"/>
      <c r="AB4" s="2274"/>
      <c r="AC4" s="2274"/>
      <c r="AD4" s="2274"/>
      <c r="AE4" s="2274"/>
      <c r="AF4" s="2274"/>
      <c r="AG4" s="2274"/>
      <c r="AH4" s="2274"/>
      <c r="AI4" s="2275"/>
    </row>
    <row r="5" spans="1:35" s="152" customFormat="1" ht="30" customHeight="1" thickTop="1">
      <c r="A5" s="151">
        <v>1</v>
      </c>
      <c r="B5" s="2283" t="s">
        <v>998</v>
      </c>
      <c r="C5" s="2283"/>
      <c r="D5" s="1750"/>
      <c r="E5" s="1750"/>
      <c r="F5" s="1750"/>
      <c r="G5" s="1750"/>
      <c r="H5" s="1751"/>
      <c r="I5" s="1751"/>
      <c r="J5" s="1751"/>
      <c r="K5" s="1752"/>
      <c r="L5" s="1753">
        <f>SUM(L6:L198)</f>
        <v>3452.8700000000003</v>
      </c>
      <c r="M5" s="1754">
        <f>N5</f>
        <v>68.600000000000009</v>
      </c>
      <c r="N5" s="1754">
        <f>SUM(N6:N304)</f>
        <v>68.600000000000009</v>
      </c>
      <c r="O5" s="1770"/>
      <c r="P5" s="1755"/>
      <c r="Q5" s="1754"/>
      <c r="R5" s="1754"/>
      <c r="S5" s="1756"/>
      <c r="T5" s="1603"/>
      <c r="U5" s="1160"/>
      <c r="V5" s="1161"/>
    </row>
    <row r="6" spans="1:35" s="152" customFormat="1" ht="30" customHeight="1" thickBot="1">
      <c r="A6" s="151">
        <f>IF(M6&gt;0,1,)</f>
        <v>1</v>
      </c>
      <c r="B6" s="556" t="str">
        <f>+'6-3표준조사'!K4</f>
        <v>66-0</v>
      </c>
      <c r="C6" s="556" t="str">
        <f>+'6-3표준조사'!L4</f>
        <v>3-0</v>
      </c>
      <c r="D6" s="557" t="str">
        <f>+'6-3표준조사'!M4</f>
        <v>단양</v>
      </c>
      <c r="E6" s="557" t="str">
        <f>+'6-3표준조사'!N4</f>
        <v>영춘</v>
      </c>
      <c r="F6" s="557" t="str">
        <f>+'6-3표준조사'!O4</f>
        <v>사지원</v>
      </c>
      <c r="G6" s="557" t="str">
        <f>+'6-3표준조사'!V9</f>
        <v>산147</v>
      </c>
      <c r="H6" s="557" t="str">
        <f>+'6-3표준조사'!Z9</f>
        <v>밤나무</v>
      </c>
      <c r="I6" s="557" t="str">
        <f>+'6-3표준조사'!AA9</f>
        <v>H1.0</v>
      </c>
      <c r="J6" s="557">
        <f>+'6-3표준조사'!AC9</f>
        <v>2026</v>
      </c>
      <c r="K6" s="1728" t="str">
        <f>'6-3표준조사'!AD9</f>
        <v>목재생산림</v>
      </c>
      <c r="L6" s="1600">
        <f>+'6-3표준조사'!W9</f>
        <v>10.37</v>
      </c>
      <c r="M6" s="559">
        <f>N6</f>
        <v>0.1</v>
      </c>
      <c r="N6" s="560">
        <f>IF('6-3표준조사'!$R$4="모두베기",'6-3표준조사'!$Y9,)</f>
        <v>0.1</v>
      </c>
      <c r="O6" s="825">
        <f>IF('5-3단가산출서'!D18&gt;0,'5-3단가산출서'!D18,0)</f>
        <v>0</v>
      </c>
      <c r="P6" s="1713">
        <f>N6+O6</f>
        <v>0.1</v>
      </c>
      <c r="Q6" s="1714">
        <f>'6-3표준조사'!O6</f>
        <v>0.88890000000000002</v>
      </c>
      <c r="R6" s="1714">
        <f>'6-3표준조사'!Q10/'6-3표준조사'!N6</f>
        <v>1</v>
      </c>
      <c r="S6" s="561"/>
      <c r="T6" s="2280">
        <f>'6-3표준조사'!N6</f>
        <v>400</v>
      </c>
      <c r="U6" s="2278">
        <f>'6-3표준조사'!Q10</f>
        <v>400</v>
      </c>
      <c r="V6" s="2276">
        <f>U6/T6</f>
        <v>1</v>
      </c>
      <c r="X6" s="1280">
        <f>SUM(N6:N71)</f>
        <v>31.1</v>
      </c>
      <c r="Y6" s="1281"/>
    </row>
    <row r="7" spans="1:35" s="9" customFormat="1" ht="30" hidden="1" customHeight="1" thickBot="1">
      <c r="A7" s="151">
        <f t="shared" ref="A7:A70" si="0">IF(M7&gt;0,1,)</f>
        <v>0</v>
      </c>
      <c r="B7" s="556">
        <f>IF($A7&gt;0,B6,)</f>
        <v>0</v>
      </c>
      <c r="C7" s="556">
        <f>IF($A7&gt;0,C6,)</f>
        <v>0</v>
      </c>
      <c r="D7" s="556">
        <f>IF($A7&gt;0,D6,)</f>
        <v>0</v>
      </c>
      <c r="E7" s="556">
        <f>IF($A7&gt;0,E6,)</f>
        <v>0</v>
      </c>
      <c r="F7" s="556">
        <f>IF($A7&gt;0,F6,)</f>
        <v>0</v>
      </c>
      <c r="G7" s="557">
        <f>+'6-3표준조사'!V10</f>
        <v>0</v>
      </c>
      <c r="H7" s="557">
        <f>+'6-3표준조사'!Z10</f>
        <v>0</v>
      </c>
      <c r="I7" s="557">
        <f>+'6-3표준조사'!AA10</f>
        <v>0</v>
      </c>
      <c r="J7" s="557">
        <f>+'6-3표준조사'!AC10</f>
        <v>0</v>
      </c>
      <c r="K7" s="557">
        <f>+'6-3표준조사'!AD10</f>
        <v>0</v>
      </c>
      <c r="L7" s="1600">
        <f>+'6-3표준조사'!W10</f>
        <v>0</v>
      </c>
      <c r="M7" s="559">
        <f t="shared" ref="M7:M69" si="1">P7</f>
        <v>0</v>
      </c>
      <c r="N7" s="560">
        <f>IF('6-3표준조사'!$R$4="모두베기",'6-3표준조사'!$Y10,)</f>
        <v>0</v>
      </c>
      <c r="O7" s="560"/>
      <c r="P7" s="1602">
        <f t="shared" ref="P7:P70" si="2">N7+O7</f>
        <v>0</v>
      </c>
      <c r="Q7" s="1708"/>
      <c r="R7" s="1636"/>
      <c r="S7" s="561"/>
      <c r="T7" s="2281"/>
      <c r="U7" s="2279"/>
      <c r="V7" s="2277"/>
    </row>
    <row r="8" spans="1:35" s="9" customFormat="1" ht="30" hidden="1" customHeight="1">
      <c r="A8" s="151">
        <f t="shared" si="0"/>
        <v>0</v>
      </c>
      <c r="B8" s="1623">
        <f t="shared" ref="B8:B13" si="3">IF($A8&gt;0,B7,)</f>
        <v>0</v>
      </c>
      <c r="C8" s="1623">
        <f t="shared" ref="C8:C13" si="4">IF($A8&gt;0,C7,)</f>
        <v>0</v>
      </c>
      <c r="D8" s="1623">
        <f t="shared" ref="D8:D13" si="5">IF($A8&gt;0,D7,)</f>
        <v>0</v>
      </c>
      <c r="E8" s="1623">
        <f t="shared" ref="E8:E13" si="6">IF($A8&gt;0,E7,)</f>
        <v>0</v>
      </c>
      <c r="F8" s="1623">
        <f t="shared" ref="F8:F13" si="7">IF($A8&gt;0,F7,)</f>
        <v>0</v>
      </c>
      <c r="G8" s="1624">
        <f>+'6-3표준조사'!V11</f>
        <v>0</v>
      </c>
      <c r="H8" s="1624">
        <f>+'6-3표준조사'!Z11</f>
        <v>0</v>
      </c>
      <c r="I8" s="1624">
        <f>+'6-3표준조사'!AA11</f>
        <v>0</v>
      </c>
      <c r="J8" s="1624">
        <f>+'6-3표준조사'!AC11</f>
        <v>0</v>
      </c>
      <c r="K8" s="1729"/>
      <c r="L8" s="22">
        <f>+'6-3표준조사'!W11</f>
        <v>0</v>
      </c>
      <c r="M8" s="1625">
        <f t="shared" si="1"/>
        <v>0</v>
      </c>
      <c r="N8" s="1626">
        <f>IF('6-3표준조사'!$R$4="모두베기",'6-3표준조사'!$Y11,)</f>
        <v>0</v>
      </c>
      <c r="O8" s="1637"/>
      <c r="P8" s="560">
        <f t="shared" si="2"/>
        <v>0</v>
      </c>
      <c r="Q8" s="1627"/>
      <c r="R8" s="1627"/>
      <c r="S8" s="1628"/>
    </row>
    <row r="9" spans="1:35" s="8" customFormat="1" ht="30" hidden="1" customHeight="1">
      <c r="A9" s="151">
        <f t="shared" si="0"/>
        <v>0</v>
      </c>
      <c r="B9" s="20">
        <f t="shared" si="3"/>
        <v>0</v>
      </c>
      <c r="C9" s="20">
        <f t="shared" si="4"/>
        <v>0</v>
      </c>
      <c r="D9" s="20">
        <f t="shared" si="5"/>
        <v>0</v>
      </c>
      <c r="E9" s="20">
        <f t="shared" si="6"/>
        <v>0</v>
      </c>
      <c r="F9" s="20">
        <f t="shared" si="7"/>
        <v>0</v>
      </c>
      <c r="G9" s="21">
        <f>+'6-3표준조사'!V12</f>
        <v>0</v>
      </c>
      <c r="H9" s="21">
        <f>+'6-3표준조사'!Z12</f>
        <v>0</v>
      </c>
      <c r="I9" s="21">
        <f>+'6-3표준조사'!AA12</f>
        <v>0</v>
      </c>
      <c r="J9" s="21">
        <f>+'6-3표준조사'!AC12</f>
        <v>0</v>
      </c>
      <c r="K9" s="1730"/>
      <c r="L9" s="22">
        <f>+'6-3표준조사'!W12</f>
        <v>0</v>
      </c>
      <c r="M9" s="559">
        <f t="shared" si="1"/>
        <v>0</v>
      </c>
      <c r="N9" s="23">
        <f>IF('6-3표준조사'!$R$4="모두베기",'6-3표준조사'!$Y12,)</f>
        <v>0</v>
      </c>
      <c r="O9" s="1637"/>
      <c r="P9" s="560">
        <f t="shared" si="2"/>
        <v>0</v>
      </c>
      <c r="Q9" s="1709"/>
      <c r="R9" s="560"/>
      <c r="S9" s="25"/>
    </row>
    <row r="10" spans="1:35" s="8" customFormat="1" ht="30" hidden="1" customHeight="1">
      <c r="A10" s="151">
        <f t="shared" si="0"/>
        <v>0</v>
      </c>
      <c r="B10" s="20">
        <f t="shared" si="3"/>
        <v>0</v>
      </c>
      <c r="C10" s="20">
        <f t="shared" si="4"/>
        <v>0</v>
      </c>
      <c r="D10" s="20">
        <f t="shared" si="5"/>
        <v>0</v>
      </c>
      <c r="E10" s="20">
        <f t="shared" si="6"/>
        <v>0</v>
      </c>
      <c r="F10" s="20">
        <f t="shared" si="7"/>
        <v>0</v>
      </c>
      <c r="G10" s="21">
        <f>+'6-3표준조사'!V13</f>
        <v>0</v>
      </c>
      <c r="H10" s="21">
        <f>+'6-3표준조사'!Z13</f>
        <v>0</v>
      </c>
      <c r="I10" s="21">
        <f>+'6-3표준조사'!AA13</f>
        <v>0</v>
      </c>
      <c r="J10" s="21">
        <f>+'6-3표준조사'!AC13</f>
        <v>0</v>
      </c>
      <c r="K10" s="1730"/>
      <c r="L10" s="22">
        <f>+'6-3표준조사'!W13</f>
        <v>0</v>
      </c>
      <c r="M10" s="559">
        <f t="shared" si="1"/>
        <v>0</v>
      </c>
      <c r="N10" s="23">
        <f>IF('6-3표준조사'!$R$4="모두베기",'6-3표준조사'!$Y13,)</f>
        <v>0</v>
      </c>
      <c r="O10" s="1637"/>
      <c r="P10" s="560">
        <f t="shared" si="2"/>
        <v>0</v>
      </c>
      <c r="Q10" s="1709"/>
      <c r="R10" s="560"/>
      <c r="S10" s="25"/>
    </row>
    <row r="11" spans="1:35" s="8" customFormat="1" ht="30" hidden="1" customHeight="1">
      <c r="A11" s="151">
        <f t="shared" si="0"/>
        <v>0</v>
      </c>
      <c r="B11" s="20">
        <f t="shared" si="3"/>
        <v>0</v>
      </c>
      <c r="C11" s="20">
        <f t="shared" si="4"/>
        <v>0</v>
      </c>
      <c r="D11" s="20">
        <f t="shared" si="5"/>
        <v>0</v>
      </c>
      <c r="E11" s="20">
        <f t="shared" si="6"/>
        <v>0</v>
      </c>
      <c r="F11" s="20">
        <f t="shared" si="7"/>
        <v>0</v>
      </c>
      <c r="G11" s="21">
        <f>+'6-3표준조사'!V14</f>
        <v>0</v>
      </c>
      <c r="H11" s="21">
        <f>+'6-3표준조사'!Z14</f>
        <v>0</v>
      </c>
      <c r="I11" s="21">
        <f>+'6-3표준조사'!AA14</f>
        <v>0</v>
      </c>
      <c r="J11" s="21">
        <f>+'6-3표준조사'!AC14</f>
        <v>0</v>
      </c>
      <c r="K11" s="1730"/>
      <c r="L11" s="22">
        <f>+'6-3표준조사'!W14</f>
        <v>0</v>
      </c>
      <c r="M11" s="559">
        <f t="shared" si="1"/>
        <v>0</v>
      </c>
      <c r="N11" s="23">
        <f>IF('6-3표준조사'!$R$4="모두베기",'6-3표준조사'!$Y14,)</f>
        <v>0</v>
      </c>
      <c r="O11" s="1637"/>
      <c r="P11" s="560">
        <f t="shared" si="2"/>
        <v>0</v>
      </c>
      <c r="Q11" s="1709"/>
      <c r="R11" s="560"/>
      <c r="S11" s="25"/>
    </row>
    <row r="12" spans="1:35" s="8" customFormat="1" ht="30" hidden="1" customHeight="1">
      <c r="A12" s="151">
        <f t="shared" si="0"/>
        <v>0</v>
      </c>
      <c r="B12" s="20">
        <f t="shared" si="3"/>
        <v>0</v>
      </c>
      <c r="C12" s="20">
        <f t="shared" si="4"/>
        <v>0</v>
      </c>
      <c r="D12" s="20">
        <f t="shared" si="5"/>
        <v>0</v>
      </c>
      <c r="E12" s="20">
        <f t="shared" si="6"/>
        <v>0</v>
      </c>
      <c r="F12" s="20">
        <f t="shared" si="7"/>
        <v>0</v>
      </c>
      <c r="G12" s="21">
        <f>+'6-3표준조사'!V15</f>
        <v>0</v>
      </c>
      <c r="H12" s="21">
        <f>+'6-3표준조사'!Z15</f>
        <v>0</v>
      </c>
      <c r="I12" s="21">
        <f>+'6-3표준조사'!AA15</f>
        <v>0</v>
      </c>
      <c r="J12" s="21">
        <f>+'6-3표준조사'!AC15</f>
        <v>0</v>
      </c>
      <c r="K12" s="1730"/>
      <c r="L12" s="22">
        <f>+'6-3표준조사'!W15</f>
        <v>0</v>
      </c>
      <c r="M12" s="559">
        <f t="shared" si="1"/>
        <v>0</v>
      </c>
      <c r="N12" s="23">
        <f>IF('6-3표준조사'!$R$4="모두베기",'6-3표준조사'!$Y15,)</f>
        <v>0</v>
      </c>
      <c r="O12" s="1637"/>
      <c r="P12" s="560">
        <f t="shared" si="2"/>
        <v>0</v>
      </c>
      <c r="Q12" s="1709"/>
      <c r="R12" s="560"/>
      <c r="S12" s="25"/>
    </row>
    <row r="13" spans="1:35" s="8" customFormat="1" ht="30" hidden="1" customHeight="1" thickBot="1">
      <c r="A13" s="151">
        <f t="shared" si="0"/>
        <v>0</v>
      </c>
      <c r="B13" s="1612">
        <f t="shared" si="3"/>
        <v>0</v>
      </c>
      <c r="C13" s="1612">
        <f t="shared" si="4"/>
        <v>0</v>
      </c>
      <c r="D13" s="1612">
        <f t="shared" si="5"/>
        <v>0</v>
      </c>
      <c r="E13" s="1612">
        <f t="shared" si="6"/>
        <v>0</v>
      </c>
      <c r="F13" s="1612">
        <f t="shared" si="7"/>
        <v>0</v>
      </c>
      <c r="G13" s="1613">
        <f>+'6-3표준조사'!V16</f>
        <v>0</v>
      </c>
      <c r="H13" s="1613">
        <f>+'6-3표준조사'!Z16</f>
        <v>0</v>
      </c>
      <c r="I13" s="1613">
        <f>+'6-3표준조사'!AA16</f>
        <v>0</v>
      </c>
      <c r="J13" s="1613">
        <f>+'6-3표준조사'!AC16</f>
        <v>0</v>
      </c>
      <c r="K13" s="1731"/>
      <c r="L13" s="22">
        <f>+'6-3표준조사'!W16</f>
        <v>0</v>
      </c>
      <c r="M13" s="1614">
        <f t="shared" si="1"/>
        <v>0</v>
      </c>
      <c r="N13" s="1615">
        <f>IF('6-3표준조사'!$R$4="모두베기",'6-3표준조사'!$Y16,)</f>
        <v>0</v>
      </c>
      <c r="O13" s="1637"/>
      <c r="P13" s="560">
        <f t="shared" si="2"/>
        <v>0</v>
      </c>
      <c r="Q13" s="1710"/>
      <c r="R13" s="1616"/>
      <c r="S13" s="1617"/>
    </row>
    <row r="14" spans="1:35" s="152" customFormat="1" ht="30" customHeight="1" thickBot="1">
      <c r="A14" s="151">
        <f t="shared" si="0"/>
        <v>1</v>
      </c>
      <c r="B14" s="556" t="str">
        <f>+'6-3표준조사'!K79</f>
        <v>8-0</v>
      </c>
      <c r="C14" s="556" t="str">
        <f>+'6-3표준조사'!L79</f>
        <v>9-0</v>
      </c>
      <c r="D14" s="556" t="str">
        <f>+'6-3표준조사'!M79</f>
        <v>제천</v>
      </c>
      <c r="E14" s="556" t="str">
        <f>+'6-3표준조사'!N79</f>
        <v>봉양</v>
      </c>
      <c r="F14" s="556" t="str">
        <f>+'6-3표준조사'!O79</f>
        <v>구학</v>
      </c>
      <c r="G14" s="556" t="str">
        <f>+'6-3표준조사'!V84</f>
        <v>산5-4</v>
      </c>
      <c r="H14" s="557" t="str">
        <f>+'6-3표준조사'!Z84</f>
        <v>마가목</v>
      </c>
      <c r="I14" s="557" t="str">
        <f>+'6-3표준조사'!AA84</f>
        <v>(용)2-0</v>
      </c>
      <c r="J14" s="557">
        <f>+'6-3표준조사'!AC84</f>
        <v>2026</v>
      </c>
      <c r="K14" s="557" t="str">
        <f>+'6-3표준조사'!AD84</f>
        <v>산림휴양림</v>
      </c>
      <c r="L14" s="1600">
        <f>+'6-3표준조사'!W84</f>
        <v>21.71</v>
      </c>
      <c r="M14" s="559">
        <f>N14</f>
        <v>2.2000000000000002</v>
      </c>
      <c r="N14" s="560">
        <f>IF('6-3표준조사'!$R$79="모두베기",'6-3표준조사'!$Y84,)</f>
        <v>2.2000000000000002</v>
      </c>
      <c r="O14" s="825">
        <f>IF('5-3단가산출서'!D63&gt;0,'5-3단가산출서'!D63,0)</f>
        <v>0</v>
      </c>
      <c r="P14" s="1713">
        <f t="shared" si="2"/>
        <v>2.2000000000000002</v>
      </c>
      <c r="Q14" s="1714">
        <f>'6-3표준조사'!O81</f>
        <v>0.79169999999999996</v>
      </c>
      <c r="R14" s="1714">
        <f>'6-3표준조사'!Q85/'6-3표준조사'!N81</f>
        <v>0.80372250423011848</v>
      </c>
      <c r="S14" s="561"/>
      <c r="T14" s="1604">
        <f>'6-3표준조사'!N81</f>
        <v>2364</v>
      </c>
      <c r="U14" s="1163">
        <f>'6-3표준조사'!Q85</f>
        <v>1900</v>
      </c>
      <c r="V14" s="1164">
        <f>U14/T14</f>
        <v>0.80372250423011848</v>
      </c>
      <c r="X14" s="1280">
        <f>SUM(N79:N143)</f>
        <v>31.799999999999997</v>
      </c>
    </row>
    <row r="15" spans="1:35" s="9" customFormat="1" ht="30" hidden="1" customHeight="1">
      <c r="A15" s="151">
        <f t="shared" si="0"/>
        <v>0</v>
      </c>
      <c r="B15" s="556">
        <f t="shared" ref="B15:E21" si="8">IF($A15&gt;0,B14,)</f>
        <v>0</v>
      </c>
      <c r="C15" s="556">
        <f t="shared" si="8"/>
        <v>0</v>
      </c>
      <c r="D15" s="556">
        <f t="shared" si="8"/>
        <v>0</v>
      </c>
      <c r="E15" s="556">
        <f t="shared" si="8"/>
        <v>0</v>
      </c>
      <c r="F15" s="556">
        <f>IF($A15&gt;0,F14,)</f>
        <v>0</v>
      </c>
      <c r="G15" s="556">
        <f>+'6-3표준조사'!V85</f>
        <v>0</v>
      </c>
      <c r="H15" s="557">
        <f>+'6-3표준조사'!Z85</f>
        <v>0</v>
      </c>
      <c r="I15" s="557">
        <f>+'6-3표준조사'!AA85</f>
        <v>0</v>
      </c>
      <c r="J15" s="557">
        <f>+'6-3표준조사'!AC85</f>
        <v>0</v>
      </c>
      <c r="K15" s="1728"/>
      <c r="L15" s="1601">
        <f>+'6-3표준조사'!W85</f>
        <v>0</v>
      </c>
      <c r="M15" s="559">
        <f t="shared" si="1"/>
        <v>0</v>
      </c>
      <c r="N15" s="560">
        <f>IF('6-3표준조사'!$R$79="모두베기",'6-3표준조사'!$Y85,)</f>
        <v>0</v>
      </c>
      <c r="O15" s="560"/>
      <c r="P15" s="1602">
        <f t="shared" si="2"/>
        <v>0</v>
      </c>
      <c r="Q15" s="1708"/>
      <c r="R15" s="1636"/>
      <c r="S15" s="24"/>
    </row>
    <row r="16" spans="1:35" s="9" customFormat="1" ht="30" hidden="1" customHeight="1">
      <c r="A16" s="151">
        <f t="shared" si="0"/>
        <v>0</v>
      </c>
      <c r="B16" s="1623">
        <f t="shared" si="8"/>
        <v>0</v>
      </c>
      <c r="C16" s="1623">
        <f t="shared" si="8"/>
        <v>0</v>
      </c>
      <c r="D16" s="1623">
        <f t="shared" si="8"/>
        <v>0</v>
      </c>
      <c r="E16" s="1623">
        <f t="shared" si="8"/>
        <v>0</v>
      </c>
      <c r="F16" s="1623">
        <f t="shared" ref="F16:F21" si="9">IF($A16&gt;0,F15,)</f>
        <v>0</v>
      </c>
      <c r="G16" s="1623">
        <f>+'6-3표준조사'!V86</f>
        <v>0</v>
      </c>
      <c r="H16" s="1624">
        <f>+'6-3표준조사'!Z86</f>
        <v>0</v>
      </c>
      <c r="I16" s="1624">
        <f>+'6-3표준조사'!AA86</f>
        <v>0</v>
      </c>
      <c r="J16" s="1624">
        <f>+'6-3표준조사'!AC86</f>
        <v>0</v>
      </c>
      <c r="K16" s="1729"/>
      <c r="L16" s="22">
        <f>+'6-3표준조사'!W86</f>
        <v>0</v>
      </c>
      <c r="M16" s="1625">
        <f t="shared" si="1"/>
        <v>0</v>
      </c>
      <c r="N16" s="1626">
        <f>IF('6-3표준조사'!$R$79="모두베기",'6-3표준조사'!$Y86,)</f>
        <v>0</v>
      </c>
      <c r="O16" s="1626"/>
      <c r="P16" s="560">
        <f t="shared" si="2"/>
        <v>0</v>
      </c>
      <c r="Q16" s="1627"/>
      <c r="R16" s="1627"/>
      <c r="S16" s="1628"/>
    </row>
    <row r="17" spans="1:24" s="9" customFormat="1" ht="30" hidden="1" customHeight="1">
      <c r="A17" s="151">
        <f t="shared" si="0"/>
        <v>0</v>
      </c>
      <c r="B17" s="20">
        <f t="shared" si="8"/>
        <v>0</v>
      </c>
      <c r="C17" s="20">
        <f t="shared" si="8"/>
        <v>0</v>
      </c>
      <c r="D17" s="20">
        <f t="shared" si="8"/>
        <v>0</v>
      </c>
      <c r="E17" s="20">
        <f t="shared" si="8"/>
        <v>0</v>
      </c>
      <c r="F17" s="20">
        <f t="shared" si="9"/>
        <v>0</v>
      </c>
      <c r="G17" s="20">
        <f>+'6-3표준조사'!V87</f>
        <v>0</v>
      </c>
      <c r="H17" s="21">
        <f>+'6-3표준조사'!Z87</f>
        <v>0</v>
      </c>
      <c r="I17" s="21">
        <f>+'6-3표준조사'!AA87</f>
        <v>0</v>
      </c>
      <c r="J17" s="21">
        <f>+'6-3표준조사'!AC87</f>
        <v>0</v>
      </c>
      <c r="K17" s="1730"/>
      <c r="L17" s="22">
        <f>+'6-3표준조사'!W87</f>
        <v>0</v>
      </c>
      <c r="M17" s="559">
        <f t="shared" si="1"/>
        <v>0</v>
      </c>
      <c r="N17" s="23">
        <f>IF('6-3표준조사'!$R$79="모두베기",'6-3표준조사'!$Y87,)</f>
        <v>0</v>
      </c>
      <c r="O17" s="23"/>
      <c r="P17" s="560">
        <f t="shared" si="2"/>
        <v>0</v>
      </c>
      <c r="Q17" s="1709"/>
      <c r="R17" s="560"/>
      <c r="S17" s="24"/>
    </row>
    <row r="18" spans="1:24" s="9" customFormat="1" ht="30" hidden="1" customHeight="1">
      <c r="A18" s="151">
        <f t="shared" si="0"/>
        <v>0</v>
      </c>
      <c r="B18" s="20">
        <f t="shared" si="8"/>
        <v>0</v>
      </c>
      <c r="C18" s="20">
        <f t="shared" si="8"/>
        <v>0</v>
      </c>
      <c r="D18" s="20">
        <f t="shared" si="8"/>
        <v>0</v>
      </c>
      <c r="E18" s="20">
        <f t="shared" si="8"/>
        <v>0</v>
      </c>
      <c r="F18" s="20">
        <f t="shared" si="9"/>
        <v>0</v>
      </c>
      <c r="G18" s="20">
        <f>+'6-3표준조사'!V88</f>
        <v>0</v>
      </c>
      <c r="H18" s="21">
        <f>+'6-3표준조사'!Z88</f>
        <v>0</v>
      </c>
      <c r="I18" s="21">
        <f>+'6-3표준조사'!AA88</f>
        <v>0</v>
      </c>
      <c r="J18" s="21">
        <f>+'6-3표준조사'!AC88</f>
        <v>0</v>
      </c>
      <c r="K18" s="1730"/>
      <c r="L18" s="22">
        <f>+'6-3표준조사'!W88</f>
        <v>0</v>
      </c>
      <c r="M18" s="559">
        <f t="shared" si="1"/>
        <v>0</v>
      </c>
      <c r="N18" s="23">
        <f>IF('6-3표준조사'!$R$79="모두베기",'6-3표준조사'!$Y88,)</f>
        <v>0</v>
      </c>
      <c r="O18" s="23"/>
      <c r="P18" s="560">
        <f t="shared" si="2"/>
        <v>0</v>
      </c>
      <c r="Q18" s="1709"/>
      <c r="R18" s="560"/>
      <c r="S18" s="24"/>
    </row>
    <row r="19" spans="1:24" s="9" customFormat="1" ht="30" hidden="1" customHeight="1">
      <c r="A19" s="151">
        <f t="shared" si="0"/>
        <v>0</v>
      </c>
      <c r="B19" s="20">
        <f t="shared" si="8"/>
        <v>0</v>
      </c>
      <c r="C19" s="20">
        <f t="shared" si="8"/>
        <v>0</v>
      </c>
      <c r="D19" s="20">
        <f t="shared" si="8"/>
        <v>0</v>
      </c>
      <c r="E19" s="20">
        <f t="shared" si="8"/>
        <v>0</v>
      </c>
      <c r="F19" s="20">
        <f t="shared" si="9"/>
        <v>0</v>
      </c>
      <c r="G19" s="20">
        <f>+'6-3표준조사'!V89</f>
        <v>0</v>
      </c>
      <c r="H19" s="21">
        <f>+'6-3표준조사'!Z89</f>
        <v>0</v>
      </c>
      <c r="I19" s="21">
        <f>+'6-3표준조사'!AA89</f>
        <v>0</v>
      </c>
      <c r="J19" s="21">
        <f>+'6-3표준조사'!AC89</f>
        <v>0</v>
      </c>
      <c r="K19" s="1730"/>
      <c r="L19" s="22">
        <f>+'6-3표준조사'!W89</f>
        <v>0</v>
      </c>
      <c r="M19" s="559">
        <f t="shared" si="1"/>
        <v>0</v>
      </c>
      <c r="N19" s="23">
        <f>IF('6-3표준조사'!$R$79="모두베기",'6-3표준조사'!$Y89,)</f>
        <v>0</v>
      </c>
      <c r="O19" s="23"/>
      <c r="P19" s="560">
        <f t="shared" si="2"/>
        <v>0</v>
      </c>
      <c r="Q19" s="1709"/>
      <c r="R19" s="560"/>
      <c r="S19" s="24"/>
    </row>
    <row r="20" spans="1:24" s="9" customFormat="1" ht="30" hidden="1" customHeight="1">
      <c r="A20" s="151">
        <f t="shared" si="0"/>
        <v>0</v>
      </c>
      <c r="B20" s="20">
        <f t="shared" si="8"/>
        <v>0</v>
      </c>
      <c r="C20" s="20">
        <f t="shared" si="8"/>
        <v>0</v>
      </c>
      <c r="D20" s="20">
        <f t="shared" si="8"/>
        <v>0</v>
      </c>
      <c r="E20" s="20">
        <f t="shared" si="8"/>
        <v>0</v>
      </c>
      <c r="F20" s="20">
        <f t="shared" si="9"/>
        <v>0</v>
      </c>
      <c r="G20" s="20">
        <f>+'6-3표준조사'!V90</f>
        <v>0</v>
      </c>
      <c r="H20" s="21">
        <f>+'6-3표준조사'!Z90</f>
        <v>0</v>
      </c>
      <c r="I20" s="21">
        <f>+'6-3표준조사'!AA90</f>
        <v>0</v>
      </c>
      <c r="J20" s="21">
        <f>+'6-3표준조사'!AC90</f>
        <v>0</v>
      </c>
      <c r="K20" s="1730"/>
      <c r="L20" s="22">
        <f>+'6-3표준조사'!W90</f>
        <v>0</v>
      </c>
      <c r="M20" s="559">
        <f t="shared" si="1"/>
        <v>0</v>
      </c>
      <c r="N20" s="23">
        <f>IF('6-3표준조사'!$R$79="모두베기",'6-3표준조사'!$Y90,)</f>
        <v>0</v>
      </c>
      <c r="O20" s="23"/>
      <c r="P20" s="560">
        <f t="shared" si="2"/>
        <v>0</v>
      </c>
      <c r="Q20" s="1709"/>
      <c r="R20" s="560"/>
      <c r="S20" s="24"/>
    </row>
    <row r="21" spans="1:24" s="9" customFormat="1" ht="30" hidden="1" customHeight="1" thickBot="1">
      <c r="A21" s="151">
        <f t="shared" si="0"/>
        <v>0</v>
      </c>
      <c r="B21" s="1612">
        <f t="shared" si="8"/>
        <v>0</v>
      </c>
      <c r="C21" s="1612">
        <f t="shared" si="8"/>
        <v>0</v>
      </c>
      <c r="D21" s="1612">
        <f t="shared" si="8"/>
        <v>0</v>
      </c>
      <c r="E21" s="1612">
        <f t="shared" si="8"/>
        <v>0</v>
      </c>
      <c r="F21" s="1612">
        <f t="shared" si="9"/>
        <v>0</v>
      </c>
      <c r="G21" s="1612">
        <f>+'6-3표준조사'!V91</f>
        <v>0</v>
      </c>
      <c r="H21" s="1613">
        <f>+'6-3표준조사'!Z91</f>
        <v>0</v>
      </c>
      <c r="I21" s="1613">
        <f>+'6-3표준조사'!AA91</f>
        <v>0</v>
      </c>
      <c r="J21" s="1613">
        <f>+'6-3표준조사'!AC91</f>
        <v>0</v>
      </c>
      <c r="K21" s="1731"/>
      <c r="L21" s="22">
        <f>+'6-3표준조사'!W91</f>
        <v>0</v>
      </c>
      <c r="M21" s="1614">
        <f t="shared" si="1"/>
        <v>0</v>
      </c>
      <c r="N21" s="1615">
        <f>IF('6-3표준조사'!$R$79="모두베기",'6-3표준조사'!$Y91,)</f>
        <v>0</v>
      </c>
      <c r="O21" s="1615"/>
      <c r="P21" s="560">
        <f t="shared" si="2"/>
        <v>0</v>
      </c>
      <c r="Q21" s="1710"/>
      <c r="R21" s="1616"/>
      <c r="S21" s="1618"/>
    </row>
    <row r="22" spans="1:24" s="152" customFormat="1" ht="30" customHeight="1" thickBot="1">
      <c r="A22" s="151">
        <f t="shared" si="0"/>
        <v>1</v>
      </c>
      <c r="B22" s="556" t="str">
        <f>+'6-3표준조사'!K154</f>
        <v>8-0</v>
      </c>
      <c r="C22" s="556" t="str">
        <f>+'6-3표준조사'!L154</f>
        <v>9-0</v>
      </c>
      <c r="D22" s="556" t="str">
        <f>+'6-3표준조사'!M154</f>
        <v>제천</v>
      </c>
      <c r="E22" s="556" t="str">
        <f>+'6-3표준조사'!N154</f>
        <v>봉양</v>
      </c>
      <c r="F22" s="556" t="str">
        <f>+'6-3표준조사'!O154</f>
        <v>구학</v>
      </c>
      <c r="G22" s="556" t="str">
        <f>+'6-3표준조사'!V159</f>
        <v>산5-4</v>
      </c>
      <c r="H22" s="557" t="str">
        <f>+'6-3표준조사'!Z159</f>
        <v>쉬나무</v>
      </c>
      <c r="I22" s="557" t="str">
        <f>+'6-3표준조사'!AA159</f>
        <v>(용)3-0</v>
      </c>
      <c r="J22" s="557">
        <f>+'6-3표준조사'!AC159</f>
        <v>2026</v>
      </c>
      <c r="K22" s="557" t="str">
        <f>+'6-3표준조사'!AD159</f>
        <v>산림휴양림</v>
      </c>
      <c r="L22" s="1600">
        <f>+'6-3표준조사'!W159</f>
        <v>21.71</v>
      </c>
      <c r="M22" s="559">
        <f>N22</f>
        <v>3</v>
      </c>
      <c r="N22" s="560">
        <f>IF('6-3표준조사'!$R$154="모두베기",'6-3표준조사'!$Y159,)</f>
        <v>3</v>
      </c>
      <c r="O22" s="825">
        <f>IF('5-3단가산출서'!D108&gt;0,'5-3단가산출서'!D108,0)</f>
        <v>0</v>
      </c>
      <c r="P22" s="1713">
        <f t="shared" si="2"/>
        <v>3</v>
      </c>
      <c r="Q22" s="2257">
        <f>'6-3표준조사'!O156</f>
        <v>0.70830000000000004</v>
      </c>
      <c r="R22" s="2257">
        <f>'6-3표준조사'!Q160/'6-3표준조사'!N156</f>
        <v>0.63749999999999996</v>
      </c>
      <c r="S22" s="561"/>
      <c r="T22" s="1604">
        <f>'6-3표준조사'!N156</f>
        <v>2000</v>
      </c>
      <c r="U22" s="1163">
        <f>'6-3표준조사'!Q160</f>
        <v>1275</v>
      </c>
      <c r="V22" s="1164">
        <f>U22/T22</f>
        <v>0.63749999999999996</v>
      </c>
      <c r="W22" s="152">
        <v>1</v>
      </c>
      <c r="X22" s="1280">
        <f>SUM(N151:N207)</f>
        <v>5.7</v>
      </c>
    </row>
    <row r="23" spans="1:24" s="9" customFormat="1" ht="30" hidden="1" customHeight="1">
      <c r="A23" s="151">
        <f t="shared" si="0"/>
        <v>0</v>
      </c>
      <c r="B23" s="1631">
        <f>IF($A23&gt;0,B22,)</f>
        <v>0</v>
      </c>
      <c r="C23" s="1631">
        <f>IF($A23&gt;0,C22,)</f>
        <v>0</v>
      </c>
      <c r="D23" s="1631">
        <f>IF($A23&gt;0,D22,)</f>
        <v>0</v>
      </c>
      <c r="E23" s="1631">
        <f>IF($A23&gt;0,E22,)</f>
        <v>0</v>
      </c>
      <c r="F23" s="1631">
        <f t="shared" ref="F23:F69" si="10">IF($A23&gt;0,F22,)</f>
        <v>0</v>
      </c>
      <c r="G23" s="1631">
        <f>+'6-3표준조사'!V160</f>
        <v>0</v>
      </c>
      <c r="H23" s="1632">
        <f>+'6-3표준조사'!Z160</f>
        <v>0</v>
      </c>
      <c r="I23" s="1632">
        <f>+'6-3표준조사'!AA160</f>
        <v>0</v>
      </c>
      <c r="J23" s="1632">
        <f>+'6-3표준조사'!AC160</f>
        <v>0</v>
      </c>
      <c r="K23" s="1632">
        <f>+'6-3표준조사'!AD160</f>
        <v>0</v>
      </c>
      <c r="L23" s="558">
        <f>+'6-3표준조사'!W160</f>
        <v>0</v>
      </c>
      <c r="M23" s="1625">
        <f t="shared" si="1"/>
        <v>0</v>
      </c>
      <c r="N23" s="1627">
        <f>IF('6-3표준조사'!$R$79="모두베기",'6-3표준조사'!$Y160,)</f>
        <v>0</v>
      </c>
      <c r="O23" s="1627"/>
      <c r="P23" s="560">
        <f t="shared" si="2"/>
        <v>0</v>
      </c>
      <c r="Q23" s="2258"/>
      <c r="R23" s="2258"/>
      <c r="S23" s="1633"/>
    </row>
    <row r="24" spans="1:24" s="9" customFormat="1" ht="30" hidden="1" customHeight="1">
      <c r="A24" s="151">
        <f t="shared" si="0"/>
        <v>0</v>
      </c>
      <c r="B24" s="20">
        <f t="shared" ref="B24:B29" si="11">IF($A24&gt;0,B23,)</f>
        <v>0</v>
      </c>
      <c r="C24" s="20">
        <f t="shared" ref="C24:C29" si="12">IF($A24&gt;0,C23,)</f>
        <v>0</v>
      </c>
      <c r="D24" s="20">
        <f t="shared" ref="D24:D29" si="13">IF($A24&gt;0,D23,)</f>
        <v>0</v>
      </c>
      <c r="E24" s="20">
        <f t="shared" ref="E24:E29" si="14">IF($A24&gt;0,E23,)</f>
        <v>0</v>
      </c>
      <c r="F24" s="20">
        <f t="shared" si="10"/>
        <v>0</v>
      </c>
      <c r="G24" s="20">
        <f>+'6-3표준조사'!V161</f>
        <v>0</v>
      </c>
      <c r="H24" s="21">
        <f>+'6-3표준조사'!Z161</f>
        <v>0</v>
      </c>
      <c r="I24" s="21">
        <f>+'6-3표준조사'!AA161</f>
        <v>0</v>
      </c>
      <c r="J24" s="21">
        <f>+'6-3표준조사'!AC161</f>
        <v>0</v>
      </c>
      <c r="K24" s="1730"/>
      <c r="L24" s="22">
        <f>+'6-3표준조사'!W161</f>
        <v>0</v>
      </c>
      <c r="M24" s="559">
        <f t="shared" si="1"/>
        <v>0</v>
      </c>
      <c r="N24" s="23">
        <f>IF('6-3표준조사'!$R$79="모두베기",'6-3표준조사'!$Y161,)</f>
        <v>0</v>
      </c>
      <c r="O24" s="23"/>
      <c r="P24" s="560">
        <f t="shared" si="2"/>
        <v>0</v>
      </c>
      <c r="Q24" s="1709"/>
      <c r="R24" s="560"/>
      <c r="S24" s="24"/>
    </row>
    <row r="25" spans="1:24" s="9" customFormat="1" ht="30" hidden="1" customHeight="1">
      <c r="A25" s="151">
        <f t="shared" si="0"/>
        <v>0</v>
      </c>
      <c r="B25" s="20">
        <f t="shared" si="11"/>
        <v>0</v>
      </c>
      <c r="C25" s="20">
        <f t="shared" si="12"/>
        <v>0</v>
      </c>
      <c r="D25" s="20">
        <f t="shared" si="13"/>
        <v>0</v>
      </c>
      <c r="E25" s="20">
        <f t="shared" si="14"/>
        <v>0</v>
      </c>
      <c r="F25" s="20">
        <f t="shared" si="10"/>
        <v>0</v>
      </c>
      <c r="G25" s="20">
        <f>+'6-3표준조사'!V162</f>
        <v>0</v>
      </c>
      <c r="H25" s="21">
        <f>+'6-3표준조사'!Z162</f>
        <v>0</v>
      </c>
      <c r="I25" s="21">
        <f>+'6-3표준조사'!AA162</f>
        <v>0</v>
      </c>
      <c r="J25" s="21">
        <f>+'6-3표준조사'!AC162</f>
        <v>0</v>
      </c>
      <c r="K25" s="1730"/>
      <c r="L25" s="22">
        <f>+'6-3표준조사'!W162</f>
        <v>0</v>
      </c>
      <c r="M25" s="559">
        <f t="shared" si="1"/>
        <v>0</v>
      </c>
      <c r="N25" s="23">
        <f>IF('6-3표준조사'!$R$79="모두베기",'6-3표준조사'!$Y162,)</f>
        <v>0</v>
      </c>
      <c r="O25" s="23"/>
      <c r="P25" s="560">
        <f t="shared" si="2"/>
        <v>0</v>
      </c>
      <c r="Q25" s="1709"/>
      <c r="R25" s="560"/>
      <c r="S25" s="24"/>
    </row>
    <row r="26" spans="1:24" s="9" customFormat="1" ht="30" hidden="1" customHeight="1">
      <c r="A26" s="151">
        <f t="shared" si="0"/>
        <v>0</v>
      </c>
      <c r="B26" s="20">
        <f t="shared" si="11"/>
        <v>0</v>
      </c>
      <c r="C26" s="20">
        <f t="shared" si="12"/>
        <v>0</v>
      </c>
      <c r="D26" s="20">
        <f t="shared" si="13"/>
        <v>0</v>
      </c>
      <c r="E26" s="20">
        <f t="shared" si="14"/>
        <v>0</v>
      </c>
      <c r="F26" s="20">
        <f t="shared" si="10"/>
        <v>0</v>
      </c>
      <c r="G26" s="20">
        <f>+'6-3표준조사'!V163</f>
        <v>0</v>
      </c>
      <c r="H26" s="21">
        <f>+'6-3표준조사'!Z163</f>
        <v>0</v>
      </c>
      <c r="I26" s="21">
        <f>+'6-3표준조사'!AA163</f>
        <v>0</v>
      </c>
      <c r="J26" s="21">
        <f>+'6-3표준조사'!AC163</f>
        <v>0</v>
      </c>
      <c r="K26" s="1730"/>
      <c r="L26" s="22">
        <f>+'6-3표준조사'!W163</f>
        <v>0</v>
      </c>
      <c r="M26" s="559">
        <f t="shared" si="1"/>
        <v>0</v>
      </c>
      <c r="N26" s="23">
        <f>IF('6-3표준조사'!$R$79="모두베기",'6-3표준조사'!$Y163,)</f>
        <v>0</v>
      </c>
      <c r="O26" s="23"/>
      <c r="P26" s="560">
        <f t="shared" si="2"/>
        <v>0</v>
      </c>
      <c r="Q26" s="1709"/>
      <c r="R26" s="560"/>
      <c r="S26" s="24"/>
    </row>
    <row r="27" spans="1:24" s="9" customFormat="1" ht="30" hidden="1" customHeight="1">
      <c r="A27" s="151">
        <f t="shared" si="0"/>
        <v>0</v>
      </c>
      <c r="B27" s="20">
        <f t="shared" si="11"/>
        <v>0</v>
      </c>
      <c r="C27" s="20">
        <f t="shared" si="12"/>
        <v>0</v>
      </c>
      <c r="D27" s="20">
        <f t="shared" si="13"/>
        <v>0</v>
      </c>
      <c r="E27" s="20">
        <f t="shared" si="14"/>
        <v>0</v>
      </c>
      <c r="F27" s="20">
        <f t="shared" si="10"/>
        <v>0</v>
      </c>
      <c r="G27" s="20">
        <f>+'6-3표준조사'!V164</f>
        <v>0</v>
      </c>
      <c r="H27" s="21">
        <f>+'6-3표준조사'!Z164</f>
        <v>0</v>
      </c>
      <c r="I27" s="21">
        <f>+'6-3표준조사'!AA164</f>
        <v>0</v>
      </c>
      <c r="J27" s="21">
        <f>+'6-3표준조사'!AC164</f>
        <v>0</v>
      </c>
      <c r="K27" s="1730"/>
      <c r="L27" s="22">
        <f>+'6-3표준조사'!W164</f>
        <v>0</v>
      </c>
      <c r="M27" s="559">
        <f t="shared" si="1"/>
        <v>0</v>
      </c>
      <c r="N27" s="23">
        <f>IF('6-3표준조사'!$R$79="모두베기",'6-3표준조사'!$Y164,)</f>
        <v>0</v>
      </c>
      <c r="O27" s="23"/>
      <c r="P27" s="560">
        <f t="shared" si="2"/>
        <v>0</v>
      </c>
      <c r="Q27" s="1709"/>
      <c r="R27" s="560"/>
      <c r="S27" s="24"/>
    </row>
    <row r="28" spans="1:24" s="9" customFormat="1" ht="30" hidden="1" customHeight="1">
      <c r="A28" s="151">
        <f t="shared" si="0"/>
        <v>0</v>
      </c>
      <c r="B28" s="20">
        <f t="shared" si="11"/>
        <v>0</v>
      </c>
      <c r="C28" s="20">
        <f t="shared" si="12"/>
        <v>0</v>
      </c>
      <c r="D28" s="20">
        <f t="shared" si="13"/>
        <v>0</v>
      </c>
      <c r="E28" s="20">
        <f t="shared" si="14"/>
        <v>0</v>
      </c>
      <c r="F28" s="20">
        <f t="shared" si="10"/>
        <v>0</v>
      </c>
      <c r="G28" s="20">
        <f>+'6-3표준조사'!V165</f>
        <v>0</v>
      </c>
      <c r="H28" s="21">
        <f>+'6-3표준조사'!Z165</f>
        <v>0</v>
      </c>
      <c r="I28" s="21">
        <f>+'6-3표준조사'!AA165</f>
        <v>0</v>
      </c>
      <c r="J28" s="21">
        <f>+'6-3표준조사'!AC165</f>
        <v>0</v>
      </c>
      <c r="K28" s="1730"/>
      <c r="L28" s="22">
        <f>+'6-3표준조사'!W165</f>
        <v>0</v>
      </c>
      <c r="M28" s="559">
        <f t="shared" si="1"/>
        <v>0</v>
      </c>
      <c r="N28" s="23">
        <f>IF('6-3표준조사'!$R$79="모두베기",'6-3표준조사'!$Y165,)</f>
        <v>0</v>
      </c>
      <c r="O28" s="23"/>
      <c r="P28" s="560">
        <f t="shared" si="2"/>
        <v>0</v>
      </c>
      <c r="Q28" s="1709"/>
      <c r="R28" s="560"/>
      <c r="S28" s="24"/>
    </row>
    <row r="29" spans="1:24" s="9" customFormat="1" ht="30" hidden="1" customHeight="1" thickBot="1">
      <c r="A29" s="151">
        <f t="shared" si="0"/>
        <v>0</v>
      </c>
      <c r="B29" s="1612">
        <f t="shared" si="11"/>
        <v>0</v>
      </c>
      <c r="C29" s="1612">
        <f t="shared" si="12"/>
        <v>0</v>
      </c>
      <c r="D29" s="1612">
        <f t="shared" si="13"/>
        <v>0</v>
      </c>
      <c r="E29" s="1612">
        <f t="shared" si="14"/>
        <v>0</v>
      </c>
      <c r="F29" s="1612">
        <f t="shared" si="10"/>
        <v>0</v>
      </c>
      <c r="G29" s="1612">
        <f>+'6-3표준조사'!V166</f>
        <v>0</v>
      </c>
      <c r="H29" s="1613">
        <f>+'6-3표준조사'!Z166</f>
        <v>0</v>
      </c>
      <c r="I29" s="1613">
        <f>+'6-3표준조사'!AA166</f>
        <v>0</v>
      </c>
      <c r="J29" s="1613">
        <f>+'6-3표준조사'!AC166</f>
        <v>0</v>
      </c>
      <c r="K29" s="1731"/>
      <c r="L29" s="22">
        <f>+'6-3표준조사'!W166</f>
        <v>0</v>
      </c>
      <c r="M29" s="1614">
        <f t="shared" si="1"/>
        <v>0</v>
      </c>
      <c r="N29" s="1615">
        <f>IF('6-3표준조사'!$R$79="모두베기",'6-3표준조사'!$Y166,)</f>
        <v>0</v>
      </c>
      <c r="O29" s="1615"/>
      <c r="P29" s="560">
        <f t="shared" si="2"/>
        <v>0</v>
      </c>
      <c r="Q29" s="1710"/>
      <c r="R29" s="1616"/>
      <c r="S29" s="1618"/>
    </row>
    <row r="30" spans="1:24" s="152" customFormat="1" ht="30" customHeight="1" thickBot="1">
      <c r="A30" s="151">
        <f t="shared" si="0"/>
        <v>1</v>
      </c>
      <c r="B30" s="556" t="str">
        <f>+'6-3표준조사'!K229</f>
        <v>65-0</v>
      </c>
      <c r="C30" s="556" t="str">
        <f>+'6-3표준조사'!L229</f>
        <v>51-0</v>
      </c>
      <c r="D30" s="556" t="str">
        <f>+'6-3표준조사'!M229</f>
        <v>단양</v>
      </c>
      <c r="E30" s="556" t="str">
        <f>+'6-3표준조사'!N229</f>
        <v>어상천</v>
      </c>
      <c r="F30" s="556" t="str">
        <f>+'6-3표준조사'!O229</f>
        <v>연곡</v>
      </c>
      <c r="G30" s="556" t="str">
        <f>+'6-3표준조사'!V234</f>
        <v>산147-3</v>
      </c>
      <c r="H30" s="557" t="str">
        <f>+'6-3표준조사'!Z234</f>
        <v>소나무</v>
      </c>
      <c r="I30" s="557" t="str">
        <f>+'6-3표준조사'!AA234</f>
        <v>(용)2-0</v>
      </c>
      <c r="J30" s="557" t="str">
        <f>+'6-3표준조사'!AC234</f>
        <v>2025 재조림</v>
      </c>
      <c r="K30" s="557" t="str">
        <f>+'6-3표준조사'!AD234</f>
        <v>수원함양림</v>
      </c>
      <c r="L30" s="1600">
        <f>+'6-3표준조사'!W234</f>
        <v>19.53</v>
      </c>
      <c r="M30" s="559">
        <f>N30</f>
        <v>8.6</v>
      </c>
      <c r="N30" s="560">
        <f>IF('6-3표준조사'!$R$229="모두베기",'6-3표준조사'!$Y234,)</f>
        <v>8.6</v>
      </c>
      <c r="O30" s="825">
        <f>IF('5-3단가산출서'!D153&gt;0,'5-3단가산출서'!D153,0)</f>
        <v>0</v>
      </c>
      <c r="P30" s="1713">
        <f t="shared" si="2"/>
        <v>8.6</v>
      </c>
      <c r="Q30" s="1714">
        <f>'6-3표준조사'!O231</f>
        <v>0.90200000000000002</v>
      </c>
      <c r="R30" s="1714">
        <f>'6-3표준조사'!Q235/'6-3표준조사'!N231</f>
        <v>0.89</v>
      </c>
      <c r="S30" s="561"/>
      <c r="T30" s="1604">
        <f>'6-3표준조사'!N231</f>
        <v>3000</v>
      </c>
      <c r="U30" s="1163">
        <f>'6-3표준조사'!Q235</f>
        <v>2670</v>
      </c>
      <c r="V30" s="1164">
        <f>U30/T30</f>
        <v>0.89</v>
      </c>
      <c r="W30" s="152">
        <v>1</v>
      </c>
      <c r="X30" s="1280">
        <f>SUM(N215:N296)</f>
        <v>0</v>
      </c>
    </row>
    <row r="31" spans="1:24" s="9" customFormat="1" ht="30" hidden="1" customHeight="1">
      <c r="A31" s="151">
        <f t="shared" si="0"/>
        <v>0</v>
      </c>
      <c r="B31" s="1623">
        <f>IF($A31&gt;0,B30,)</f>
        <v>0</v>
      </c>
      <c r="C31" s="1623">
        <f>IF($A31&gt;0,C30,)</f>
        <v>0</v>
      </c>
      <c r="D31" s="1623">
        <f>IF($A31&gt;0,D30,)</f>
        <v>0</v>
      </c>
      <c r="E31" s="1623">
        <f>IF($A31&gt;0,E30,)</f>
        <v>0</v>
      </c>
      <c r="F31" s="1623">
        <f t="shared" si="10"/>
        <v>0</v>
      </c>
      <c r="G31" s="1623">
        <f>+'6-3표준조사'!V235</f>
        <v>0</v>
      </c>
      <c r="H31" s="1624">
        <f>+'6-3표준조사'!Z235</f>
        <v>0</v>
      </c>
      <c r="I31" s="1624">
        <f>+'6-3표준조사'!AA235</f>
        <v>0</v>
      </c>
      <c r="J31" s="1624">
        <f>+'6-3표준조사'!AC235</f>
        <v>0</v>
      </c>
      <c r="K31" s="1729"/>
      <c r="L31" s="22">
        <f>+'6-3표준조사'!W235</f>
        <v>0</v>
      </c>
      <c r="M31" s="1625">
        <f t="shared" si="1"/>
        <v>0</v>
      </c>
      <c r="N31" s="1627">
        <f>IF('6-3표준조사'!$R$79="모두베기",'6-3표준조사'!$Y235,)</f>
        <v>0</v>
      </c>
      <c r="O31" s="560">
        <f>N31</f>
        <v>0</v>
      </c>
      <c r="P31" s="1711">
        <f t="shared" si="2"/>
        <v>0</v>
      </c>
      <c r="Q31" s="1627"/>
      <c r="R31" s="1627"/>
      <c r="S31" s="1628"/>
    </row>
    <row r="32" spans="1:24" s="9" customFormat="1" ht="30" hidden="1" customHeight="1">
      <c r="A32" s="151">
        <f t="shared" si="0"/>
        <v>0</v>
      </c>
      <c r="B32" s="20">
        <f t="shared" ref="B32:B37" si="15">IF($A32&gt;0,B31,)</f>
        <v>0</v>
      </c>
      <c r="C32" s="20">
        <f t="shared" ref="C32:C37" si="16">IF($A32&gt;0,C31,)</f>
        <v>0</v>
      </c>
      <c r="D32" s="20">
        <f t="shared" ref="D32:D37" si="17">IF($A32&gt;0,D31,)</f>
        <v>0</v>
      </c>
      <c r="E32" s="20">
        <f t="shared" ref="E32:E37" si="18">IF($A32&gt;0,E31,)</f>
        <v>0</v>
      </c>
      <c r="F32" s="20">
        <f t="shared" si="10"/>
        <v>0</v>
      </c>
      <c r="G32" s="20">
        <f>+'6-3표준조사'!V236</f>
        <v>0</v>
      </c>
      <c r="H32" s="21">
        <f>+'6-3표준조사'!Z236</f>
        <v>0</v>
      </c>
      <c r="I32" s="21">
        <f>+'6-3표준조사'!AA236</f>
        <v>0</v>
      </c>
      <c r="J32" s="21">
        <f>+'6-3표준조사'!AC236</f>
        <v>0</v>
      </c>
      <c r="K32" s="1730"/>
      <c r="L32" s="22">
        <f>+'6-3표준조사'!W236</f>
        <v>0</v>
      </c>
      <c r="M32" s="559">
        <f t="shared" si="1"/>
        <v>0</v>
      </c>
      <c r="N32" s="23">
        <f>IF('6-3표준조사'!$R$79="모두베기",'6-3표준조사'!$Y236,)</f>
        <v>0</v>
      </c>
      <c r="O32" s="23">
        <f>N32</f>
        <v>0</v>
      </c>
      <c r="P32" s="560">
        <f t="shared" si="2"/>
        <v>0</v>
      </c>
      <c r="Q32" s="1709"/>
      <c r="R32" s="560"/>
      <c r="S32" s="24"/>
    </row>
    <row r="33" spans="1:24" s="9" customFormat="1" ht="30" hidden="1" customHeight="1">
      <c r="A33" s="151">
        <f t="shared" si="0"/>
        <v>0</v>
      </c>
      <c r="B33" s="20">
        <f t="shared" si="15"/>
        <v>0</v>
      </c>
      <c r="C33" s="20">
        <f t="shared" si="16"/>
        <v>0</v>
      </c>
      <c r="D33" s="20">
        <f t="shared" si="17"/>
        <v>0</v>
      </c>
      <c r="E33" s="20">
        <f t="shared" si="18"/>
        <v>0</v>
      </c>
      <c r="F33" s="20">
        <f t="shared" si="10"/>
        <v>0</v>
      </c>
      <c r="G33" s="20">
        <f>+'6-3표준조사'!V237</f>
        <v>0</v>
      </c>
      <c r="H33" s="21">
        <f>+'6-3표준조사'!Z237</f>
        <v>0</v>
      </c>
      <c r="I33" s="21">
        <f>+'6-3표준조사'!AA237</f>
        <v>0</v>
      </c>
      <c r="J33" s="21">
        <f>+'6-3표준조사'!AC237</f>
        <v>0</v>
      </c>
      <c r="K33" s="1730"/>
      <c r="L33" s="22">
        <f>+'6-3표준조사'!W237</f>
        <v>0</v>
      </c>
      <c r="M33" s="559">
        <f t="shared" si="1"/>
        <v>0</v>
      </c>
      <c r="N33" s="23">
        <f>IF('6-3표준조사'!$R$79="모두베기",'6-3표준조사'!$Y237,)</f>
        <v>0</v>
      </c>
      <c r="O33" s="23">
        <f>N33</f>
        <v>0</v>
      </c>
      <c r="P33" s="560">
        <f t="shared" si="2"/>
        <v>0</v>
      </c>
      <c r="Q33" s="1709"/>
      <c r="R33" s="560"/>
      <c r="S33" s="24"/>
    </row>
    <row r="34" spans="1:24" s="9" customFormat="1" ht="30" hidden="1" customHeight="1">
      <c r="A34" s="151">
        <f t="shared" si="0"/>
        <v>0</v>
      </c>
      <c r="B34" s="20">
        <f t="shared" si="15"/>
        <v>0</v>
      </c>
      <c r="C34" s="20">
        <f t="shared" si="16"/>
        <v>0</v>
      </c>
      <c r="D34" s="20">
        <f t="shared" si="17"/>
        <v>0</v>
      </c>
      <c r="E34" s="20">
        <f t="shared" si="18"/>
        <v>0</v>
      </c>
      <c r="F34" s="20">
        <f t="shared" si="10"/>
        <v>0</v>
      </c>
      <c r="G34" s="20">
        <f>+'6-3표준조사'!V238</f>
        <v>0</v>
      </c>
      <c r="H34" s="21">
        <f>+'6-3표준조사'!Z238</f>
        <v>0</v>
      </c>
      <c r="I34" s="21">
        <f>+'6-3표준조사'!AA238</f>
        <v>0</v>
      </c>
      <c r="J34" s="21">
        <f>+'6-3표준조사'!AC238</f>
        <v>0</v>
      </c>
      <c r="K34" s="1730"/>
      <c r="L34" s="22">
        <f>+'6-3표준조사'!W238</f>
        <v>0</v>
      </c>
      <c r="M34" s="559">
        <f t="shared" si="1"/>
        <v>0</v>
      </c>
      <c r="N34" s="23">
        <f>IF('6-3표준조사'!$R$79="모두베기",'6-3표준조사'!$Y238,)</f>
        <v>0</v>
      </c>
      <c r="O34" s="23"/>
      <c r="P34" s="560">
        <f t="shared" si="2"/>
        <v>0</v>
      </c>
      <c r="Q34" s="1709"/>
      <c r="R34" s="560"/>
      <c r="S34" s="24"/>
    </row>
    <row r="35" spans="1:24" s="9" customFormat="1" ht="30" hidden="1" customHeight="1">
      <c r="A35" s="151">
        <f t="shared" si="0"/>
        <v>0</v>
      </c>
      <c r="B35" s="20">
        <f t="shared" si="15"/>
        <v>0</v>
      </c>
      <c r="C35" s="20">
        <f t="shared" si="16"/>
        <v>0</v>
      </c>
      <c r="D35" s="20">
        <f t="shared" si="17"/>
        <v>0</v>
      </c>
      <c r="E35" s="20">
        <f t="shared" si="18"/>
        <v>0</v>
      </c>
      <c r="F35" s="20">
        <f t="shared" si="10"/>
        <v>0</v>
      </c>
      <c r="G35" s="20">
        <f>+'6-3표준조사'!V239</f>
        <v>0</v>
      </c>
      <c r="H35" s="21">
        <f>+'6-3표준조사'!Z239</f>
        <v>0</v>
      </c>
      <c r="I35" s="21">
        <f>+'6-3표준조사'!AA239</f>
        <v>0</v>
      </c>
      <c r="J35" s="21">
        <f>+'6-3표준조사'!AC239</f>
        <v>0</v>
      </c>
      <c r="K35" s="1730"/>
      <c r="L35" s="22">
        <f>+'6-3표준조사'!W239</f>
        <v>0</v>
      </c>
      <c r="M35" s="559">
        <f t="shared" si="1"/>
        <v>0</v>
      </c>
      <c r="N35" s="23">
        <f>IF('6-3표준조사'!$R$79="모두베기",'6-3표준조사'!$Y239,)</f>
        <v>0</v>
      </c>
      <c r="O35" s="23"/>
      <c r="P35" s="560">
        <f t="shared" si="2"/>
        <v>0</v>
      </c>
      <c r="Q35" s="1709"/>
      <c r="R35" s="560"/>
      <c r="S35" s="24"/>
    </row>
    <row r="36" spans="1:24" s="9" customFormat="1" ht="30" hidden="1" customHeight="1">
      <c r="A36" s="151">
        <f t="shared" si="0"/>
        <v>0</v>
      </c>
      <c r="B36" s="20">
        <f t="shared" si="15"/>
        <v>0</v>
      </c>
      <c r="C36" s="20">
        <f t="shared" si="16"/>
        <v>0</v>
      </c>
      <c r="D36" s="20">
        <f t="shared" si="17"/>
        <v>0</v>
      </c>
      <c r="E36" s="20">
        <f t="shared" si="18"/>
        <v>0</v>
      </c>
      <c r="F36" s="20">
        <f t="shared" si="10"/>
        <v>0</v>
      </c>
      <c r="G36" s="20">
        <f>+'6-3표준조사'!V240</f>
        <v>0</v>
      </c>
      <c r="H36" s="21">
        <f>+'6-3표준조사'!Z240</f>
        <v>0</v>
      </c>
      <c r="I36" s="21">
        <f>+'6-3표준조사'!AA240</f>
        <v>0</v>
      </c>
      <c r="J36" s="21">
        <f>+'6-3표준조사'!AC240</f>
        <v>0</v>
      </c>
      <c r="K36" s="1730"/>
      <c r="L36" s="22">
        <f>+'6-3표준조사'!W240</f>
        <v>0</v>
      </c>
      <c r="M36" s="559">
        <f t="shared" si="1"/>
        <v>0</v>
      </c>
      <c r="N36" s="23">
        <f>IF('6-3표준조사'!$R$79="모두베기",'6-3표준조사'!$Y240,)</f>
        <v>0</v>
      </c>
      <c r="O36" s="23"/>
      <c r="P36" s="560">
        <f t="shared" si="2"/>
        <v>0</v>
      </c>
      <c r="Q36" s="1709"/>
      <c r="R36" s="560"/>
      <c r="S36" s="24"/>
    </row>
    <row r="37" spans="1:24" s="9" customFormat="1" ht="30" hidden="1" customHeight="1" thickBot="1">
      <c r="A37" s="151">
        <f t="shared" si="0"/>
        <v>0</v>
      </c>
      <c r="B37" s="1612">
        <f t="shared" si="15"/>
        <v>0</v>
      </c>
      <c r="C37" s="1612">
        <f t="shared" si="16"/>
        <v>0</v>
      </c>
      <c r="D37" s="1612">
        <f t="shared" si="17"/>
        <v>0</v>
      </c>
      <c r="E37" s="1612">
        <f t="shared" si="18"/>
        <v>0</v>
      </c>
      <c r="F37" s="1612">
        <f t="shared" si="10"/>
        <v>0</v>
      </c>
      <c r="G37" s="1612">
        <f>+'6-3표준조사'!V241</f>
        <v>0</v>
      </c>
      <c r="H37" s="1613">
        <f>+'6-3표준조사'!Z241</f>
        <v>0</v>
      </c>
      <c r="I37" s="1613">
        <f>+'6-3표준조사'!AA241</f>
        <v>0</v>
      </c>
      <c r="J37" s="1613">
        <f>+'6-3표준조사'!AC241</f>
        <v>0</v>
      </c>
      <c r="K37" s="1731"/>
      <c r="L37" s="22">
        <f>+'6-3표준조사'!W241</f>
        <v>0</v>
      </c>
      <c r="M37" s="1614">
        <f t="shared" si="1"/>
        <v>0</v>
      </c>
      <c r="N37" s="1615">
        <f>IF('6-3표준조사'!$R$79="모두베기",'6-3표준조사'!$Y241,)</f>
        <v>0</v>
      </c>
      <c r="O37" s="1615"/>
      <c r="P37" s="560">
        <f t="shared" si="2"/>
        <v>0</v>
      </c>
      <c r="Q37" s="1710"/>
      <c r="R37" s="1616"/>
      <c r="S37" s="1618"/>
    </row>
    <row r="38" spans="1:24" s="152" customFormat="1" ht="30" customHeight="1" thickBot="1">
      <c r="A38" s="151">
        <f t="shared" si="0"/>
        <v>1</v>
      </c>
      <c r="B38" s="556" t="str">
        <f>+'6-3표준조사'!K304</f>
        <v>65-0</v>
      </c>
      <c r="C38" s="556" t="str">
        <f>+'6-3표준조사'!L304</f>
        <v>7-1</v>
      </c>
      <c r="D38" s="556" t="str">
        <f>+'6-3표준조사'!M304</f>
        <v>단양</v>
      </c>
      <c r="E38" s="556" t="str">
        <f>+'6-3표준조사'!N304</f>
        <v>어상천</v>
      </c>
      <c r="F38" s="556" t="str">
        <f>+'6-3표준조사'!O304</f>
        <v>임현</v>
      </c>
      <c r="G38" s="556" t="str">
        <f>+'6-3표준조사'!V309</f>
        <v>산52-1</v>
      </c>
      <c r="H38" s="557" t="str">
        <f>+'6-3표준조사'!Z309</f>
        <v>낙엽송</v>
      </c>
      <c r="I38" s="557" t="str">
        <f>+'6-3표준조사'!AA309</f>
        <v>(용)2-0</v>
      </c>
      <c r="J38" s="557">
        <f>+'6-3표준조사'!AC309</f>
        <v>2025</v>
      </c>
      <c r="K38" s="557" t="str">
        <f>+'6-3표준조사'!AD309</f>
        <v>목재생산림</v>
      </c>
      <c r="L38" s="1600">
        <f>+'6-3표준조사'!W309</f>
        <v>249.89</v>
      </c>
      <c r="M38" s="559">
        <f>N38</f>
        <v>8.3000000000000007</v>
      </c>
      <c r="N38" s="560">
        <f>IF('6-3표준조사'!$R$304="모두베기",'6-3표준조사'!$Y309,)</f>
        <v>8.3000000000000007</v>
      </c>
      <c r="O38" s="825">
        <f>IF('5-3단가산출서'!D198&gt;0,'5-3단가산출서'!D198,0)</f>
        <v>0</v>
      </c>
      <c r="P38" s="1602">
        <f t="shared" si="2"/>
        <v>8.3000000000000007</v>
      </c>
      <c r="Q38" s="1726">
        <f>'6-3표준조사'!O306</f>
        <v>0.88890000000000002</v>
      </c>
      <c r="R38" s="1727">
        <f>'6-3표준조사'!Q310/'6-3표준조사'!N306</f>
        <v>0.88</v>
      </c>
      <c r="S38" s="561"/>
      <c r="T38" s="1604">
        <f>'6-3표준조사'!N306</f>
        <v>3000</v>
      </c>
      <c r="U38" s="1163">
        <f>'6-3표준조사'!Q310</f>
        <v>2640</v>
      </c>
      <c r="V38" s="1164">
        <f>U38/T38</f>
        <v>0.88</v>
      </c>
      <c r="W38" s="152">
        <v>1</v>
      </c>
      <c r="X38" s="1280">
        <f>SUM(X6:X30)</f>
        <v>68.599999999999994</v>
      </c>
    </row>
    <row r="39" spans="1:24" s="9" customFormat="1" ht="30" hidden="1" customHeight="1">
      <c r="A39" s="151">
        <f t="shared" si="0"/>
        <v>0</v>
      </c>
      <c r="B39" s="1623">
        <f t="shared" ref="B39:E45" si="19">IF($A39&gt;0,B38,)</f>
        <v>0</v>
      </c>
      <c r="C39" s="1623">
        <f t="shared" si="19"/>
        <v>0</v>
      </c>
      <c r="D39" s="1623">
        <f t="shared" si="19"/>
        <v>0</v>
      </c>
      <c r="E39" s="1623">
        <f t="shared" si="19"/>
        <v>0</v>
      </c>
      <c r="F39" s="1623">
        <f t="shared" si="10"/>
        <v>0</v>
      </c>
      <c r="G39" s="1623">
        <f>+'6-3표준조사'!V310</f>
        <v>0</v>
      </c>
      <c r="H39" s="1624">
        <f>+'6-3표준조사'!Z310</f>
        <v>0</v>
      </c>
      <c r="I39" s="1624">
        <f>+'6-3표준조사'!AA310</f>
        <v>0</v>
      </c>
      <c r="J39" s="1624">
        <f>+'6-3표준조사'!AC310</f>
        <v>0</v>
      </c>
      <c r="K39" s="1729"/>
      <c r="L39" s="22">
        <f>+'6-3표준조사'!W310</f>
        <v>0</v>
      </c>
      <c r="M39" s="1625">
        <f t="shared" si="1"/>
        <v>0</v>
      </c>
      <c r="N39" s="1626">
        <f>IF('6-3표준조사'!$R$79="모두베기",'6-3표준조사'!$Y310,)</f>
        <v>0</v>
      </c>
      <c r="O39" s="1626"/>
      <c r="P39" s="560">
        <f t="shared" si="2"/>
        <v>0</v>
      </c>
      <c r="Q39" s="1627"/>
      <c r="R39" s="1627"/>
      <c r="S39" s="1628"/>
    </row>
    <row r="40" spans="1:24" s="9" customFormat="1" ht="30" hidden="1" customHeight="1">
      <c r="A40" s="151">
        <f t="shared" si="0"/>
        <v>0</v>
      </c>
      <c r="B40" s="20">
        <f t="shared" si="19"/>
        <v>0</v>
      </c>
      <c r="C40" s="20">
        <f t="shared" si="19"/>
        <v>0</v>
      </c>
      <c r="D40" s="20">
        <f t="shared" si="19"/>
        <v>0</v>
      </c>
      <c r="E40" s="20">
        <f t="shared" si="19"/>
        <v>0</v>
      </c>
      <c r="F40" s="20">
        <f t="shared" si="10"/>
        <v>0</v>
      </c>
      <c r="G40" s="20">
        <f>+'6-3표준조사'!V311</f>
        <v>0</v>
      </c>
      <c r="H40" s="21">
        <f>+'6-3표준조사'!Z311</f>
        <v>0</v>
      </c>
      <c r="I40" s="21">
        <f>+'6-3표준조사'!AA311</f>
        <v>0</v>
      </c>
      <c r="J40" s="21">
        <f>+'6-3표준조사'!AC311</f>
        <v>0</v>
      </c>
      <c r="K40" s="1730"/>
      <c r="L40" s="22">
        <f>+'6-3표준조사'!W311</f>
        <v>0</v>
      </c>
      <c r="M40" s="559">
        <f t="shared" si="1"/>
        <v>0</v>
      </c>
      <c r="N40" s="23">
        <f>IF('6-3표준조사'!$R$79="모두베기",'6-3표준조사'!$Y311,)</f>
        <v>0</v>
      </c>
      <c r="O40" s="23"/>
      <c r="P40" s="560">
        <f t="shared" si="2"/>
        <v>0</v>
      </c>
      <c r="Q40" s="1709"/>
      <c r="R40" s="560"/>
      <c r="S40" s="24"/>
    </row>
    <row r="41" spans="1:24" s="9" customFormat="1" ht="30" hidden="1" customHeight="1">
      <c r="A41" s="151">
        <f t="shared" si="0"/>
        <v>0</v>
      </c>
      <c r="B41" s="20">
        <f t="shared" si="19"/>
        <v>0</v>
      </c>
      <c r="C41" s="20">
        <f t="shared" si="19"/>
        <v>0</v>
      </c>
      <c r="D41" s="20">
        <f t="shared" si="19"/>
        <v>0</v>
      </c>
      <c r="E41" s="20">
        <f t="shared" si="19"/>
        <v>0</v>
      </c>
      <c r="F41" s="20">
        <f t="shared" si="10"/>
        <v>0</v>
      </c>
      <c r="G41" s="20">
        <f>+'6-3표준조사'!V312</f>
        <v>0</v>
      </c>
      <c r="H41" s="21">
        <f>+'6-3표준조사'!Z312</f>
        <v>0</v>
      </c>
      <c r="I41" s="21">
        <f>+'6-3표준조사'!AA312</f>
        <v>0</v>
      </c>
      <c r="J41" s="21">
        <f>+'6-3표준조사'!AC312</f>
        <v>0</v>
      </c>
      <c r="K41" s="1730"/>
      <c r="L41" s="22">
        <f>+'6-3표준조사'!W312</f>
        <v>0</v>
      </c>
      <c r="M41" s="559">
        <f t="shared" si="1"/>
        <v>0</v>
      </c>
      <c r="N41" s="23">
        <f>IF('6-3표준조사'!$R$79="모두베기",'6-3표준조사'!$Y312,)</f>
        <v>0</v>
      </c>
      <c r="O41" s="23"/>
      <c r="P41" s="560">
        <f t="shared" si="2"/>
        <v>0</v>
      </c>
      <c r="Q41" s="1709"/>
      <c r="R41" s="560"/>
      <c r="S41" s="24"/>
    </row>
    <row r="42" spans="1:24" s="9" customFormat="1" ht="30" hidden="1" customHeight="1">
      <c r="A42" s="151">
        <f t="shared" si="0"/>
        <v>0</v>
      </c>
      <c r="B42" s="20">
        <f t="shared" si="19"/>
        <v>0</v>
      </c>
      <c r="C42" s="20">
        <f t="shared" si="19"/>
        <v>0</v>
      </c>
      <c r="D42" s="20">
        <f t="shared" si="19"/>
        <v>0</v>
      </c>
      <c r="E42" s="20">
        <f t="shared" si="19"/>
        <v>0</v>
      </c>
      <c r="F42" s="20">
        <f t="shared" si="10"/>
        <v>0</v>
      </c>
      <c r="G42" s="20">
        <f>+'6-3표준조사'!V313</f>
        <v>0</v>
      </c>
      <c r="H42" s="21">
        <f>+'6-3표준조사'!Z313</f>
        <v>0</v>
      </c>
      <c r="I42" s="21">
        <f>+'6-3표준조사'!AA313</f>
        <v>0</v>
      </c>
      <c r="J42" s="21">
        <f>+'6-3표준조사'!AC313</f>
        <v>0</v>
      </c>
      <c r="K42" s="1730"/>
      <c r="L42" s="22">
        <f>+'6-3표준조사'!W313</f>
        <v>0</v>
      </c>
      <c r="M42" s="559">
        <f t="shared" si="1"/>
        <v>0</v>
      </c>
      <c r="N42" s="23">
        <f>IF('6-3표준조사'!$R$79="모두베기",'6-3표준조사'!$Y313,)</f>
        <v>0</v>
      </c>
      <c r="O42" s="23"/>
      <c r="P42" s="560">
        <f t="shared" si="2"/>
        <v>0</v>
      </c>
      <c r="Q42" s="1709"/>
      <c r="R42" s="560"/>
      <c r="S42" s="24"/>
    </row>
    <row r="43" spans="1:24" s="9" customFormat="1" ht="30" hidden="1" customHeight="1">
      <c r="A43" s="151">
        <f t="shared" si="0"/>
        <v>0</v>
      </c>
      <c r="B43" s="20">
        <f t="shared" si="19"/>
        <v>0</v>
      </c>
      <c r="C43" s="20">
        <f t="shared" si="19"/>
        <v>0</v>
      </c>
      <c r="D43" s="20">
        <f t="shared" si="19"/>
        <v>0</v>
      </c>
      <c r="E43" s="20">
        <f t="shared" si="19"/>
        <v>0</v>
      </c>
      <c r="F43" s="20">
        <f t="shared" si="10"/>
        <v>0</v>
      </c>
      <c r="G43" s="20">
        <f>+'6-3표준조사'!V314</f>
        <v>0</v>
      </c>
      <c r="H43" s="21">
        <f>+'6-3표준조사'!Z314</f>
        <v>0</v>
      </c>
      <c r="I43" s="21">
        <f>+'6-3표준조사'!AA314</f>
        <v>0</v>
      </c>
      <c r="J43" s="21">
        <f>+'6-3표준조사'!AC314</f>
        <v>0</v>
      </c>
      <c r="K43" s="1730"/>
      <c r="L43" s="22">
        <f>+'6-3표준조사'!W314</f>
        <v>0</v>
      </c>
      <c r="M43" s="559">
        <f t="shared" si="1"/>
        <v>0</v>
      </c>
      <c r="N43" s="23">
        <f>IF('6-3표준조사'!$R$79="모두베기",'6-3표준조사'!$Y314,)</f>
        <v>0</v>
      </c>
      <c r="O43" s="23"/>
      <c r="P43" s="560">
        <f t="shared" si="2"/>
        <v>0</v>
      </c>
      <c r="Q43" s="1709"/>
      <c r="R43" s="560"/>
      <c r="S43" s="24"/>
    </row>
    <row r="44" spans="1:24" s="9" customFormat="1" ht="30" hidden="1" customHeight="1">
      <c r="A44" s="151">
        <f t="shared" si="0"/>
        <v>0</v>
      </c>
      <c r="B44" s="20">
        <f t="shared" si="19"/>
        <v>0</v>
      </c>
      <c r="C44" s="20">
        <f t="shared" si="19"/>
        <v>0</v>
      </c>
      <c r="D44" s="20">
        <f t="shared" si="19"/>
        <v>0</v>
      </c>
      <c r="E44" s="20">
        <f t="shared" si="19"/>
        <v>0</v>
      </c>
      <c r="F44" s="20">
        <f t="shared" si="10"/>
        <v>0</v>
      </c>
      <c r="G44" s="20">
        <f>+'6-3표준조사'!V315</f>
        <v>0</v>
      </c>
      <c r="H44" s="21">
        <f>+'6-3표준조사'!Z315</f>
        <v>0</v>
      </c>
      <c r="I44" s="21">
        <f>+'6-3표준조사'!AA315</f>
        <v>0</v>
      </c>
      <c r="J44" s="21">
        <f>+'6-3표준조사'!AC315</f>
        <v>0</v>
      </c>
      <c r="K44" s="1730"/>
      <c r="L44" s="22">
        <f>+'6-3표준조사'!W315</f>
        <v>0</v>
      </c>
      <c r="M44" s="559">
        <f t="shared" si="1"/>
        <v>0</v>
      </c>
      <c r="N44" s="23">
        <f>IF('6-3표준조사'!$R$79="모두베기",'6-3표준조사'!$Y315,)</f>
        <v>0</v>
      </c>
      <c r="O44" s="23"/>
      <c r="P44" s="560">
        <f t="shared" si="2"/>
        <v>0</v>
      </c>
      <c r="Q44" s="1709"/>
      <c r="R44" s="560"/>
      <c r="S44" s="24"/>
    </row>
    <row r="45" spans="1:24" s="9" customFormat="1" ht="30" hidden="1" customHeight="1" thickBot="1">
      <c r="A45" s="151">
        <f t="shared" si="0"/>
        <v>0</v>
      </c>
      <c r="B45" s="1612">
        <f t="shared" si="19"/>
        <v>0</v>
      </c>
      <c r="C45" s="1612">
        <f t="shared" si="19"/>
        <v>0</v>
      </c>
      <c r="D45" s="1612">
        <f t="shared" si="19"/>
        <v>0</v>
      </c>
      <c r="E45" s="1612">
        <f t="shared" si="19"/>
        <v>0</v>
      </c>
      <c r="F45" s="1612">
        <f t="shared" si="10"/>
        <v>0</v>
      </c>
      <c r="G45" s="1612">
        <f>+'6-3표준조사'!V316</f>
        <v>0</v>
      </c>
      <c r="H45" s="1613">
        <f>+'6-3표준조사'!Z316</f>
        <v>0</v>
      </c>
      <c r="I45" s="1613">
        <f>+'6-3표준조사'!AA316</f>
        <v>0</v>
      </c>
      <c r="J45" s="1613">
        <f>+'6-3표준조사'!AC316</f>
        <v>0</v>
      </c>
      <c r="K45" s="1731"/>
      <c r="L45" s="22">
        <f>+'6-3표준조사'!W316</f>
        <v>0</v>
      </c>
      <c r="M45" s="1614">
        <f t="shared" si="1"/>
        <v>0</v>
      </c>
      <c r="N45" s="1615">
        <f>IF('6-3표준조사'!$R$79="모두베기",'6-3표준조사'!$Y316,)</f>
        <v>0</v>
      </c>
      <c r="O45" s="1615"/>
      <c r="P45" s="560">
        <f t="shared" si="2"/>
        <v>0</v>
      </c>
      <c r="Q45" s="1710"/>
      <c r="R45" s="1616"/>
      <c r="S45" s="1618"/>
    </row>
    <row r="46" spans="1:24" s="152" customFormat="1" ht="30" customHeight="1" thickBot="1">
      <c r="A46" s="151">
        <f t="shared" si="0"/>
        <v>1</v>
      </c>
      <c r="B46" s="556" t="str">
        <f>+'6-3표준조사'!K379</f>
        <v>64-0</v>
      </c>
      <c r="C46" s="556" t="str">
        <f>+'6-3표준조사'!L379</f>
        <v>24-3</v>
      </c>
      <c r="D46" s="556" t="str">
        <f>+'6-3표준조사'!M379</f>
        <v>단양</v>
      </c>
      <c r="E46" s="556" t="str">
        <f>+'6-3표준조사'!N379</f>
        <v>어상천</v>
      </c>
      <c r="F46" s="556" t="str">
        <f>+'6-3표준조사'!O379</f>
        <v>방북</v>
      </c>
      <c r="G46" s="556" t="str">
        <f>+'6-3표준조사'!V384</f>
        <v>산32</v>
      </c>
      <c r="H46" s="557" t="str">
        <f>+'6-3표준조사'!Z384</f>
        <v>산벚나무</v>
      </c>
      <c r="I46" s="557" t="str">
        <f>+'6-3표준조사'!AA384</f>
        <v>(노)1-0</v>
      </c>
      <c r="J46" s="557">
        <f>+'6-3표준조사'!AC384</f>
        <v>2025</v>
      </c>
      <c r="K46" s="557" t="str">
        <f>+'6-3표준조사'!AD384</f>
        <v>목재생산림</v>
      </c>
      <c r="L46" s="1600">
        <f>'6-3표준조사'!W384</f>
        <v>17.440000000000001</v>
      </c>
      <c r="M46" s="559">
        <f>N46</f>
        <v>1.2</v>
      </c>
      <c r="N46" s="560">
        <f>IF('6-3표준조사'!$R$379="모두베기",'6-3표준조사'!$Y384,)</f>
        <v>1.2</v>
      </c>
      <c r="O46" s="825">
        <f>IF('5-3단가산출서'!D243&gt;0,'5-3단가산출서'!D243,0)</f>
        <v>0</v>
      </c>
      <c r="P46" s="1602">
        <f t="shared" si="2"/>
        <v>1.2</v>
      </c>
      <c r="Q46" s="1726">
        <f>'6-3표준조사'!O381</f>
        <v>0.8095</v>
      </c>
      <c r="R46" s="1727">
        <f>'6-3표준조사'!Q385/'6-3표준조사'!N381</f>
        <v>0.85</v>
      </c>
      <c r="S46" s="561"/>
      <c r="T46" s="1604">
        <f>'6-3표준조사'!N381</f>
        <v>2000</v>
      </c>
      <c r="U46" s="1163">
        <f>'6-3표준조사'!Q385</f>
        <v>1700</v>
      </c>
      <c r="V46" s="1164">
        <f>U46/T46</f>
        <v>0.85</v>
      </c>
    </row>
    <row r="47" spans="1:24" s="9" customFormat="1" ht="30" hidden="1" customHeight="1">
      <c r="A47" s="151">
        <f t="shared" si="0"/>
        <v>0</v>
      </c>
      <c r="B47" s="1623">
        <f t="shared" ref="B47:B53" si="20">IF($A47&gt;0,B46,)</f>
        <v>0</v>
      </c>
      <c r="C47" s="1623">
        <f t="shared" ref="C47:C53" si="21">IF($A47&gt;0,C46,)</f>
        <v>0</v>
      </c>
      <c r="D47" s="1623">
        <f t="shared" ref="D47:D53" si="22">IF($A47&gt;0,D46,)</f>
        <v>0</v>
      </c>
      <c r="E47" s="1623">
        <f t="shared" ref="E47:E53" si="23">IF($A47&gt;0,E46,)</f>
        <v>0</v>
      </c>
      <c r="F47" s="1623">
        <f t="shared" si="10"/>
        <v>0</v>
      </c>
      <c r="G47" s="1623">
        <f>+'6-3표준조사'!V385</f>
        <v>0</v>
      </c>
      <c r="H47" s="1624">
        <f>+'6-3표준조사'!Z385</f>
        <v>0</v>
      </c>
      <c r="I47" s="1624">
        <f>+'6-3표준조사'!AA385</f>
        <v>0</v>
      </c>
      <c r="J47" s="1624">
        <f>+'6-3표준조사'!AC385</f>
        <v>0</v>
      </c>
      <c r="K47" s="1729"/>
      <c r="L47" s="22">
        <f>+'6-3표준조사'!W385</f>
        <v>0</v>
      </c>
      <c r="M47" s="1625">
        <f t="shared" si="1"/>
        <v>0</v>
      </c>
      <c r="N47" s="1626">
        <f>IF('6-3표준조사'!$R$79="모두베기",'6-3표준조사'!$Y385,)</f>
        <v>0</v>
      </c>
      <c r="O47" s="1626"/>
      <c r="P47" s="560">
        <f t="shared" si="2"/>
        <v>0</v>
      </c>
      <c r="Q47" s="1627"/>
      <c r="R47" s="1627"/>
      <c r="S47" s="1628"/>
    </row>
    <row r="48" spans="1:24" s="9" customFormat="1" ht="30" hidden="1" customHeight="1">
      <c r="A48" s="151">
        <f t="shared" si="0"/>
        <v>0</v>
      </c>
      <c r="B48" s="20">
        <f t="shared" si="20"/>
        <v>0</v>
      </c>
      <c r="C48" s="20">
        <f t="shared" si="21"/>
        <v>0</v>
      </c>
      <c r="D48" s="20">
        <f t="shared" si="22"/>
        <v>0</v>
      </c>
      <c r="E48" s="20">
        <f t="shared" si="23"/>
        <v>0</v>
      </c>
      <c r="F48" s="20">
        <f t="shared" si="10"/>
        <v>0</v>
      </c>
      <c r="G48" s="20">
        <f>+'6-3표준조사'!V386</f>
        <v>0</v>
      </c>
      <c r="H48" s="21">
        <f>+'6-3표준조사'!Z386</f>
        <v>0</v>
      </c>
      <c r="I48" s="21">
        <f>+'6-3표준조사'!AA386</f>
        <v>0</v>
      </c>
      <c r="J48" s="21">
        <f>+'6-3표준조사'!AC386</f>
        <v>0</v>
      </c>
      <c r="K48" s="1730"/>
      <c r="L48" s="22">
        <f>+'6-3표준조사'!W386</f>
        <v>0</v>
      </c>
      <c r="M48" s="559">
        <f t="shared" si="1"/>
        <v>0</v>
      </c>
      <c r="N48" s="23">
        <f>IF('6-3표준조사'!$R$79="모두베기",'6-3표준조사'!$Y386,)</f>
        <v>0</v>
      </c>
      <c r="O48" s="23"/>
      <c r="P48" s="560">
        <f t="shared" si="2"/>
        <v>0</v>
      </c>
      <c r="Q48" s="1709"/>
      <c r="R48" s="560"/>
      <c r="S48" s="24"/>
    </row>
    <row r="49" spans="1:23" s="9" customFormat="1" ht="30" hidden="1" customHeight="1">
      <c r="A49" s="151">
        <f t="shared" si="0"/>
        <v>0</v>
      </c>
      <c r="B49" s="20">
        <f t="shared" si="20"/>
        <v>0</v>
      </c>
      <c r="C49" s="20">
        <f t="shared" si="21"/>
        <v>0</v>
      </c>
      <c r="D49" s="20">
        <f t="shared" si="22"/>
        <v>0</v>
      </c>
      <c r="E49" s="20">
        <f t="shared" si="23"/>
        <v>0</v>
      </c>
      <c r="F49" s="20">
        <f t="shared" si="10"/>
        <v>0</v>
      </c>
      <c r="G49" s="20">
        <f>+'6-3표준조사'!V387</f>
        <v>0</v>
      </c>
      <c r="H49" s="21">
        <f>+'6-3표준조사'!Z387</f>
        <v>0</v>
      </c>
      <c r="I49" s="21">
        <f>+'6-3표준조사'!AA387</f>
        <v>0</v>
      </c>
      <c r="J49" s="21">
        <f>+'6-3표준조사'!AC387</f>
        <v>0</v>
      </c>
      <c r="K49" s="1730"/>
      <c r="L49" s="22">
        <f>+'6-3표준조사'!W387</f>
        <v>0</v>
      </c>
      <c r="M49" s="559">
        <f t="shared" si="1"/>
        <v>0</v>
      </c>
      <c r="N49" s="23">
        <f>IF('6-3표준조사'!$R$79="모두베기",'6-3표준조사'!$Y387,)</f>
        <v>0</v>
      </c>
      <c r="O49" s="23"/>
      <c r="P49" s="560">
        <f t="shared" si="2"/>
        <v>0</v>
      </c>
      <c r="Q49" s="1709"/>
      <c r="R49" s="560"/>
      <c r="S49" s="24"/>
    </row>
    <row r="50" spans="1:23" s="9" customFormat="1" ht="30" hidden="1" customHeight="1">
      <c r="A50" s="151">
        <f t="shared" si="0"/>
        <v>0</v>
      </c>
      <c r="B50" s="20">
        <f t="shared" si="20"/>
        <v>0</v>
      </c>
      <c r="C50" s="20">
        <f t="shared" si="21"/>
        <v>0</v>
      </c>
      <c r="D50" s="20">
        <f t="shared" si="22"/>
        <v>0</v>
      </c>
      <c r="E50" s="20">
        <f t="shared" si="23"/>
        <v>0</v>
      </c>
      <c r="F50" s="20">
        <f t="shared" si="10"/>
        <v>0</v>
      </c>
      <c r="G50" s="20">
        <f>+'6-3표준조사'!V388</f>
        <v>0</v>
      </c>
      <c r="H50" s="21">
        <f>+'6-3표준조사'!Z388</f>
        <v>0</v>
      </c>
      <c r="I50" s="21">
        <f>+'6-3표준조사'!AA388</f>
        <v>0</v>
      </c>
      <c r="J50" s="21">
        <f>+'6-3표준조사'!AC388</f>
        <v>0</v>
      </c>
      <c r="K50" s="1730"/>
      <c r="L50" s="22">
        <f>+'6-3표준조사'!W388</f>
        <v>0</v>
      </c>
      <c r="M50" s="559">
        <f t="shared" si="1"/>
        <v>0</v>
      </c>
      <c r="N50" s="23">
        <f>IF('6-3표준조사'!$R$79="모두베기",'6-3표준조사'!$Y388,)</f>
        <v>0</v>
      </c>
      <c r="O50" s="23"/>
      <c r="P50" s="560">
        <f t="shared" si="2"/>
        <v>0</v>
      </c>
      <c r="Q50" s="1709"/>
      <c r="R50" s="560"/>
      <c r="S50" s="24"/>
    </row>
    <row r="51" spans="1:23" s="9" customFormat="1" ht="30" hidden="1" customHeight="1">
      <c r="A51" s="151">
        <f t="shared" si="0"/>
        <v>0</v>
      </c>
      <c r="B51" s="20">
        <f t="shared" si="20"/>
        <v>0</v>
      </c>
      <c r="C51" s="20">
        <f t="shared" si="21"/>
        <v>0</v>
      </c>
      <c r="D51" s="20">
        <f t="shared" si="22"/>
        <v>0</v>
      </c>
      <c r="E51" s="20">
        <f t="shared" si="23"/>
        <v>0</v>
      </c>
      <c r="F51" s="20">
        <f t="shared" si="10"/>
        <v>0</v>
      </c>
      <c r="G51" s="20">
        <f>+'6-3표준조사'!V389</f>
        <v>0</v>
      </c>
      <c r="H51" s="21">
        <f>+'6-3표준조사'!Z389</f>
        <v>0</v>
      </c>
      <c r="I51" s="21">
        <f>+'6-3표준조사'!AA389</f>
        <v>0</v>
      </c>
      <c r="J51" s="21">
        <f>+'6-3표준조사'!AC389</f>
        <v>0</v>
      </c>
      <c r="K51" s="1730"/>
      <c r="L51" s="22">
        <f>+'6-3표준조사'!W389</f>
        <v>0</v>
      </c>
      <c r="M51" s="559">
        <f t="shared" si="1"/>
        <v>0</v>
      </c>
      <c r="N51" s="23">
        <f>IF('6-3표준조사'!$R$79="모두베기",'6-3표준조사'!$Y389,)</f>
        <v>0</v>
      </c>
      <c r="O51" s="23"/>
      <c r="P51" s="560">
        <f t="shared" si="2"/>
        <v>0</v>
      </c>
      <c r="Q51" s="1709"/>
      <c r="R51" s="560"/>
      <c r="S51" s="24"/>
    </row>
    <row r="52" spans="1:23" s="9" customFormat="1" ht="30" hidden="1" customHeight="1">
      <c r="A52" s="151">
        <f t="shared" si="0"/>
        <v>0</v>
      </c>
      <c r="B52" s="20">
        <f t="shared" si="20"/>
        <v>0</v>
      </c>
      <c r="C52" s="20">
        <f t="shared" si="21"/>
        <v>0</v>
      </c>
      <c r="D52" s="20">
        <f t="shared" si="22"/>
        <v>0</v>
      </c>
      <c r="E52" s="20">
        <f t="shared" si="23"/>
        <v>0</v>
      </c>
      <c r="F52" s="20">
        <f t="shared" si="10"/>
        <v>0</v>
      </c>
      <c r="G52" s="20">
        <f>+'6-3표준조사'!V390</f>
        <v>0</v>
      </c>
      <c r="H52" s="21">
        <f>+'6-3표준조사'!Z390</f>
        <v>0</v>
      </c>
      <c r="I52" s="21">
        <f>+'6-3표준조사'!AA390</f>
        <v>0</v>
      </c>
      <c r="J52" s="21">
        <f>+'6-3표준조사'!AC390</f>
        <v>0</v>
      </c>
      <c r="K52" s="1730"/>
      <c r="L52" s="22">
        <f>+'6-3표준조사'!W390</f>
        <v>0</v>
      </c>
      <c r="M52" s="559">
        <f t="shared" si="1"/>
        <v>0</v>
      </c>
      <c r="N52" s="23">
        <f>IF('6-3표준조사'!$R$79="모두베기",'6-3표준조사'!$Y390,)</f>
        <v>0</v>
      </c>
      <c r="O52" s="23"/>
      <c r="P52" s="560">
        <f t="shared" si="2"/>
        <v>0</v>
      </c>
      <c r="Q52" s="1709"/>
      <c r="R52" s="560"/>
      <c r="S52" s="24"/>
    </row>
    <row r="53" spans="1:23" s="9" customFormat="1" ht="30" hidden="1" customHeight="1" thickBot="1">
      <c r="A53" s="151">
        <f t="shared" si="0"/>
        <v>0</v>
      </c>
      <c r="B53" s="1612">
        <f t="shared" si="20"/>
        <v>0</v>
      </c>
      <c r="C53" s="1612">
        <f t="shared" si="21"/>
        <v>0</v>
      </c>
      <c r="D53" s="1612">
        <f t="shared" si="22"/>
        <v>0</v>
      </c>
      <c r="E53" s="1612">
        <f t="shared" si="23"/>
        <v>0</v>
      </c>
      <c r="F53" s="1612">
        <f t="shared" si="10"/>
        <v>0</v>
      </c>
      <c r="G53" s="1612">
        <f>+'6-3표준조사'!V391</f>
        <v>0</v>
      </c>
      <c r="H53" s="1613">
        <f>+'6-3표준조사'!Z391</f>
        <v>0</v>
      </c>
      <c r="I53" s="1613">
        <f>+'6-3표준조사'!AA391</f>
        <v>0</v>
      </c>
      <c r="J53" s="1613">
        <f>+'6-3표준조사'!AC391</f>
        <v>0</v>
      </c>
      <c r="K53" s="1731"/>
      <c r="L53" s="22">
        <f>+'6-3표준조사'!W391</f>
        <v>0</v>
      </c>
      <c r="M53" s="1614">
        <f t="shared" si="1"/>
        <v>0</v>
      </c>
      <c r="N53" s="1615">
        <f>IF('6-3표준조사'!$R$79="모두베기",'6-3표준조사'!$Y391,)</f>
        <v>0</v>
      </c>
      <c r="O53" s="1615"/>
      <c r="P53" s="560">
        <f t="shared" si="2"/>
        <v>0</v>
      </c>
      <c r="Q53" s="1710"/>
      <c r="R53" s="1616"/>
      <c r="S53" s="1618"/>
    </row>
    <row r="54" spans="1:23" s="152" customFormat="1" ht="30" customHeight="1" thickBot="1">
      <c r="A54" s="151">
        <f t="shared" si="0"/>
        <v>1</v>
      </c>
      <c r="B54" s="556" t="str">
        <f>+'6-3표준조사'!K454</f>
        <v>64-0</v>
      </c>
      <c r="C54" s="556" t="str">
        <f>+'6-3표준조사'!L454</f>
        <v>24-3</v>
      </c>
      <c r="D54" s="556" t="str">
        <f>+'6-3표준조사'!M454</f>
        <v>단양</v>
      </c>
      <c r="E54" s="556" t="str">
        <f>+'6-3표준조사'!N454</f>
        <v>어상천</v>
      </c>
      <c r="F54" s="556" t="str">
        <f>+'6-3표준조사'!O454</f>
        <v>방북</v>
      </c>
      <c r="G54" s="556" t="str">
        <f>+'6-3표준조사'!V459</f>
        <v>산32</v>
      </c>
      <c r="H54" s="557" t="str">
        <f>+'6-3표준조사'!Z459</f>
        <v>밤나무</v>
      </c>
      <c r="I54" s="557" t="str">
        <f>+'6-3표준조사'!AA459</f>
        <v>R2 H1.5</v>
      </c>
      <c r="J54" s="557">
        <f>+'6-3표준조사'!AC459</f>
        <v>2025</v>
      </c>
      <c r="K54" s="557" t="str">
        <f>+'6-3표준조사'!AD459</f>
        <v>목재생산림</v>
      </c>
      <c r="L54" s="1600">
        <f>'6-3표준조사'!W459</f>
        <v>17.440000000000001</v>
      </c>
      <c r="M54" s="559">
        <f>N54</f>
        <v>0.2</v>
      </c>
      <c r="N54" s="560">
        <f>IF('6-3표준조사'!$R$454="모두베기",'6-3표준조사'!$Y459,)</f>
        <v>0.2</v>
      </c>
      <c r="O54" s="825">
        <f>IF('5-3단가산출서'!D288&gt;0,'5-3단가산출서'!D288,0)</f>
        <v>0</v>
      </c>
      <c r="P54" s="1602">
        <f t="shared" si="2"/>
        <v>0.2</v>
      </c>
      <c r="Q54" s="1726">
        <f>'6-3표준조사'!O456</f>
        <v>0.71430000000000005</v>
      </c>
      <c r="R54" s="1727">
        <f>'6-3표준조사'!Q460/'6-3표준조사'!N456</f>
        <v>0.7142857142857143</v>
      </c>
      <c r="S54" s="561"/>
      <c r="T54" s="1604">
        <f>'6-3표준조사'!N456</f>
        <v>350</v>
      </c>
      <c r="U54" s="1163">
        <f>'6-3표준조사'!Q460</f>
        <v>250</v>
      </c>
      <c r="V54" s="1164">
        <f>U54/T54</f>
        <v>0.7142857142857143</v>
      </c>
      <c r="W54" s="152">
        <v>1</v>
      </c>
    </row>
    <row r="55" spans="1:23" s="9" customFormat="1" ht="30" hidden="1" customHeight="1">
      <c r="A55" s="151">
        <f t="shared" si="0"/>
        <v>0</v>
      </c>
      <c r="B55" s="1623">
        <f t="shared" ref="B55:B61" si="24">IF($A55&gt;0,B54,)</f>
        <v>0</v>
      </c>
      <c r="C55" s="1623">
        <f t="shared" ref="C55:C61" si="25">IF($A55&gt;0,C54,)</f>
        <v>0</v>
      </c>
      <c r="D55" s="1623">
        <f t="shared" ref="D55:D61" si="26">IF($A55&gt;0,D54,)</f>
        <v>0</v>
      </c>
      <c r="E55" s="1623">
        <f t="shared" ref="E55:E61" si="27">IF($A55&gt;0,E54,)</f>
        <v>0</v>
      </c>
      <c r="F55" s="1623">
        <f t="shared" si="10"/>
        <v>0</v>
      </c>
      <c r="G55" s="1623">
        <f>+'6-3표준조사'!V460</f>
        <v>0</v>
      </c>
      <c r="H55" s="1629">
        <f>+'6-3표준조사'!Z460</f>
        <v>0</v>
      </c>
      <c r="I55" s="1624">
        <f>+'6-3표준조사'!AA460</f>
        <v>0</v>
      </c>
      <c r="J55" s="1624">
        <f>+'6-3표준조사'!AC460</f>
        <v>0</v>
      </c>
      <c r="K55" s="1729"/>
      <c r="L55" s="22">
        <f>+'6-3표준조사'!W460</f>
        <v>0</v>
      </c>
      <c r="M55" s="1625">
        <f t="shared" si="1"/>
        <v>0</v>
      </c>
      <c r="N55" s="1626">
        <f>IF('6-3표준조사'!$R$79="모두베기",'6-3표준조사'!$Y460,)</f>
        <v>0</v>
      </c>
      <c r="O55" s="1626"/>
      <c r="P55" s="560">
        <f t="shared" si="2"/>
        <v>0</v>
      </c>
      <c r="Q55" s="1627"/>
      <c r="R55" s="1627"/>
      <c r="S55" s="1628"/>
    </row>
    <row r="56" spans="1:23" s="9" customFormat="1" ht="30" hidden="1" customHeight="1">
      <c r="A56" s="151">
        <f t="shared" si="0"/>
        <v>0</v>
      </c>
      <c r="B56" s="20">
        <f t="shared" si="24"/>
        <v>0</v>
      </c>
      <c r="C56" s="20">
        <f t="shared" si="25"/>
        <v>0</v>
      </c>
      <c r="D56" s="20">
        <f t="shared" si="26"/>
        <v>0</v>
      </c>
      <c r="E56" s="20">
        <f t="shared" si="27"/>
        <v>0</v>
      </c>
      <c r="F56" s="20">
        <f t="shared" si="10"/>
        <v>0</v>
      </c>
      <c r="G56" s="20">
        <f>+'6-3표준조사'!V461</f>
        <v>0</v>
      </c>
      <c r="H56" s="21">
        <f>+'6-3표준조사'!Z461</f>
        <v>0</v>
      </c>
      <c r="I56" s="21">
        <f>+'6-3표준조사'!AA461</f>
        <v>0</v>
      </c>
      <c r="J56" s="21">
        <f>+'6-3표준조사'!AC461</f>
        <v>0</v>
      </c>
      <c r="K56" s="1730"/>
      <c r="L56" s="22">
        <f>+'6-3표준조사'!W461</f>
        <v>0</v>
      </c>
      <c r="M56" s="559">
        <f t="shared" si="1"/>
        <v>0</v>
      </c>
      <c r="N56" s="23">
        <f>IF('6-3표준조사'!$R$79="모두베기",'6-3표준조사'!$Y461,)</f>
        <v>0</v>
      </c>
      <c r="O56" s="23"/>
      <c r="P56" s="560">
        <f t="shared" si="2"/>
        <v>0</v>
      </c>
      <c r="Q56" s="1709"/>
      <c r="R56" s="560"/>
      <c r="S56" s="24"/>
    </row>
    <row r="57" spans="1:23" s="9" customFormat="1" ht="30" hidden="1" customHeight="1">
      <c r="A57" s="151">
        <f t="shared" si="0"/>
        <v>0</v>
      </c>
      <c r="B57" s="20">
        <f t="shared" si="24"/>
        <v>0</v>
      </c>
      <c r="C57" s="20">
        <f t="shared" si="25"/>
        <v>0</v>
      </c>
      <c r="D57" s="20">
        <f t="shared" si="26"/>
        <v>0</v>
      </c>
      <c r="E57" s="20">
        <f t="shared" si="27"/>
        <v>0</v>
      </c>
      <c r="F57" s="20">
        <f t="shared" si="10"/>
        <v>0</v>
      </c>
      <c r="G57" s="20">
        <f>+'6-3표준조사'!V462</f>
        <v>0</v>
      </c>
      <c r="H57" s="21">
        <f>+'6-3표준조사'!Z462</f>
        <v>0</v>
      </c>
      <c r="I57" s="21">
        <f>+'6-3표준조사'!AA462</f>
        <v>0</v>
      </c>
      <c r="J57" s="21">
        <f>+'6-3표준조사'!AC462</f>
        <v>0</v>
      </c>
      <c r="K57" s="1730"/>
      <c r="L57" s="22">
        <f>+'6-3표준조사'!W462</f>
        <v>0</v>
      </c>
      <c r="M57" s="559">
        <f t="shared" si="1"/>
        <v>0</v>
      </c>
      <c r="N57" s="23">
        <f>IF('6-3표준조사'!$R$79="모두베기",'6-3표준조사'!$Y462,)</f>
        <v>0</v>
      </c>
      <c r="O57" s="23"/>
      <c r="P57" s="560">
        <f t="shared" si="2"/>
        <v>0</v>
      </c>
      <c r="Q57" s="1709"/>
      <c r="R57" s="560"/>
      <c r="S57" s="24"/>
    </row>
    <row r="58" spans="1:23" s="9" customFormat="1" ht="30" hidden="1" customHeight="1">
      <c r="A58" s="151">
        <f t="shared" si="0"/>
        <v>0</v>
      </c>
      <c r="B58" s="20">
        <f t="shared" si="24"/>
        <v>0</v>
      </c>
      <c r="C58" s="20">
        <f t="shared" si="25"/>
        <v>0</v>
      </c>
      <c r="D58" s="20">
        <f t="shared" si="26"/>
        <v>0</v>
      </c>
      <c r="E58" s="20">
        <f t="shared" si="27"/>
        <v>0</v>
      </c>
      <c r="F58" s="20">
        <f t="shared" si="10"/>
        <v>0</v>
      </c>
      <c r="G58" s="20">
        <f>+'6-3표준조사'!V463</f>
        <v>0</v>
      </c>
      <c r="H58" s="21">
        <f>+'6-3표준조사'!Z463</f>
        <v>0</v>
      </c>
      <c r="I58" s="21">
        <f>+'6-3표준조사'!AA463</f>
        <v>0</v>
      </c>
      <c r="J58" s="21">
        <f>+'6-3표준조사'!AC463</f>
        <v>0</v>
      </c>
      <c r="K58" s="1730"/>
      <c r="L58" s="22">
        <f>+'6-3표준조사'!W463</f>
        <v>0</v>
      </c>
      <c r="M58" s="559">
        <f t="shared" si="1"/>
        <v>0</v>
      </c>
      <c r="N58" s="23">
        <f>IF('6-3표준조사'!$R$79="모두베기",'6-3표준조사'!$Y463,)</f>
        <v>0</v>
      </c>
      <c r="O58" s="23"/>
      <c r="P58" s="560">
        <f t="shared" si="2"/>
        <v>0</v>
      </c>
      <c r="Q58" s="1709"/>
      <c r="R58" s="560"/>
      <c r="S58" s="24"/>
    </row>
    <row r="59" spans="1:23" s="9" customFormat="1" ht="30" hidden="1" customHeight="1">
      <c r="A59" s="151">
        <f t="shared" si="0"/>
        <v>0</v>
      </c>
      <c r="B59" s="20">
        <f t="shared" si="24"/>
        <v>0</v>
      </c>
      <c r="C59" s="20">
        <f t="shared" si="25"/>
        <v>0</v>
      </c>
      <c r="D59" s="20">
        <f t="shared" si="26"/>
        <v>0</v>
      </c>
      <c r="E59" s="20">
        <f t="shared" si="27"/>
        <v>0</v>
      </c>
      <c r="F59" s="20">
        <f t="shared" si="10"/>
        <v>0</v>
      </c>
      <c r="G59" s="20">
        <f>+'6-3표준조사'!V464</f>
        <v>0</v>
      </c>
      <c r="H59" s="21">
        <f>+'6-3표준조사'!Z464</f>
        <v>0</v>
      </c>
      <c r="I59" s="21">
        <f>+'6-3표준조사'!AA464</f>
        <v>0</v>
      </c>
      <c r="J59" s="21">
        <f>+'6-3표준조사'!AC464</f>
        <v>0</v>
      </c>
      <c r="K59" s="1730"/>
      <c r="L59" s="22">
        <f>+'6-3표준조사'!W464</f>
        <v>0</v>
      </c>
      <c r="M59" s="559">
        <f t="shared" si="1"/>
        <v>0</v>
      </c>
      <c r="N59" s="23">
        <f>IF('6-3표준조사'!$R$79="모두베기",'6-3표준조사'!$Y464,)</f>
        <v>0</v>
      </c>
      <c r="O59" s="23"/>
      <c r="P59" s="560">
        <f t="shared" si="2"/>
        <v>0</v>
      </c>
      <c r="Q59" s="1709"/>
      <c r="R59" s="560"/>
      <c r="S59" s="24"/>
    </row>
    <row r="60" spans="1:23" s="9" customFormat="1" ht="30" hidden="1" customHeight="1">
      <c r="A60" s="151">
        <f t="shared" si="0"/>
        <v>0</v>
      </c>
      <c r="B60" s="20">
        <f t="shared" si="24"/>
        <v>0</v>
      </c>
      <c r="C60" s="20">
        <f t="shared" si="25"/>
        <v>0</v>
      </c>
      <c r="D60" s="20">
        <f t="shared" si="26"/>
        <v>0</v>
      </c>
      <c r="E60" s="20">
        <f t="shared" si="27"/>
        <v>0</v>
      </c>
      <c r="F60" s="20">
        <f t="shared" si="10"/>
        <v>0</v>
      </c>
      <c r="G60" s="20">
        <f>+'6-3표준조사'!V465</f>
        <v>0</v>
      </c>
      <c r="H60" s="21">
        <f>+'6-3표준조사'!Z465</f>
        <v>0</v>
      </c>
      <c r="I60" s="21">
        <f>+'6-3표준조사'!AA465</f>
        <v>0</v>
      </c>
      <c r="J60" s="21">
        <f>+'6-3표준조사'!AC465</f>
        <v>0</v>
      </c>
      <c r="K60" s="1730"/>
      <c r="L60" s="22">
        <f>+'6-3표준조사'!W465</f>
        <v>0</v>
      </c>
      <c r="M60" s="559">
        <f t="shared" si="1"/>
        <v>0</v>
      </c>
      <c r="N60" s="23">
        <f>IF('6-3표준조사'!$R$79="모두베기",'6-3표준조사'!$Y465,)</f>
        <v>0</v>
      </c>
      <c r="O60" s="23"/>
      <c r="P60" s="560">
        <f t="shared" si="2"/>
        <v>0</v>
      </c>
      <c r="Q60" s="1709"/>
      <c r="R60" s="560"/>
      <c r="S60" s="24"/>
    </row>
    <row r="61" spans="1:23" s="9" customFormat="1" ht="30" hidden="1" customHeight="1" thickBot="1">
      <c r="A61" s="151">
        <f t="shared" si="0"/>
        <v>0</v>
      </c>
      <c r="B61" s="1612">
        <f t="shared" si="24"/>
        <v>0</v>
      </c>
      <c r="C61" s="1612">
        <f t="shared" si="25"/>
        <v>0</v>
      </c>
      <c r="D61" s="1612">
        <f t="shared" si="26"/>
        <v>0</v>
      </c>
      <c r="E61" s="1612">
        <f t="shared" si="27"/>
        <v>0</v>
      </c>
      <c r="F61" s="1612">
        <f t="shared" si="10"/>
        <v>0</v>
      </c>
      <c r="G61" s="1612">
        <f>+'6-3표준조사'!V466</f>
        <v>0</v>
      </c>
      <c r="H61" s="1613">
        <f>+'6-3표준조사'!Z466</f>
        <v>0</v>
      </c>
      <c r="I61" s="1613">
        <f>+'6-3표준조사'!AA466</f>
        <v>0</v>
      </c>
      <c r="J61" s="1613">
        <f>+'6-3표준조사'!AC466</f>
        <v>0</v>
      </c>
      <c r="K61" s="1731"/>
      <c r="L61" s="22">
        <f>+'6-3표준조사'!W466</f>
        <v>0</v>
      </c>
      <c r="M61" s="1614">
        <f t="shared" si="1"/>
        <v>0</v>
      </c>
      <c r="N61" s="1615">
        <f>IF('6-3표준조사'!$R$79="모두베기",'6-3표준조사'!$Y466,)</f>
        <v>0</v>
      </c>
      <c r="O61" s="1615"/>
      <c r="P61" s="560">
        <f t="shared" si="2"/>
        <v>0</v>
      </c>
      <c r="Q61" s="1710"/>
      <c r="R61" s="1616"/>
      <c r="S61" s="1618"/>
    </row>
    <row r="62" spans="1:23" s="152" customFormat="1" ht="30" customHeight="1" thickBot="1">
      <c r="A62" s="151">
        <f t="shared" si="0"/>
        <v>1</v>
      </c>
      <c r="B62" s="556" t="str">
        <f>+'6-3표준조사'!K529</f>
        <v>64-0</v>
      </c>
      <c r="C62" s="556" t="str">
        <f>+'6-3표준조사'!L529</f>
        <v>24-2</v>
      </c>
      <c r="D62" s="556" t="str">
        <f>+'6-3표준조사'!M529</f>
        <v>단양</v>
      </c>
      <c r="E62" s="556" t="str">
        <f>+'6-3표준조사'!N529</f>
        <v>어상천</v>
      </c>
      <c r="F62" s="556" t="str">
        <f>+'6-3표준조사'!O529</f>
        <v>방북</v>
      </c>
      <c r="G62" s="556" t="str">
        <f>+'6-3표준조사'!V534</f>
        <v>산32</v>
      </c>
      <c r="H62" s="562" t="str">
        <f>+'6-3표준조사'!Z534</f>
        <v>소나무</v>
      </c>
      <c r="I62" s="557" t="str">
        <f>+'6-3표준조사'!AA534</f>
        <v>(용)2-0</v>
      </c>
      <c r="J62" s="557">
        <f>+'6-3표준조사'!AC534</f>
        <v>2025</v>
      </c>
      <c r="K62" s="557" t="str">
        <f>+'6-3표준조사'!AD534</f>
        <v>목재생산림</v>
      </c>
      <c r="L62" s="1600">
        <f>'6-3표준조사'!W534</f>
        <v>17.440000000000001</v>
      </c>
      <c r="M62" s="559">
        <f>N62</f>
        <v>4.7</v>
      </c>
      <c r="N62" s="560">
        <f>IF('6-3표준조사'!$R$529="모두베기",'6-3표준조사'!$Y534,)</f>
        <v>4.7</v>
      </c>
      <c r="O62" s="825">
        <f>IF('5-3단가산출서'!D333&gt;0,'5-3단가산출서'!D333,0)</f>
        <v>0</v>
      </c>
      <c r="P62" s="1602">
        <f t="shared" si="2"/>
        <v>4.7</v>
      </c>
      <c r="Q62" s="2257">
        <f>'6-3표준조사'!O531</f>
        <v>0.91300000000000003</v>
      </c>
      <c r="R62" s="1727">
        <f>'6-3표준조사'!Q535/'6-3표준조사'!N531</f>
        <v>0.875</v>
      </c>
      <c r="S62" s="561"/>
      <c r="T62" s="1604">
        <f>'6-3표준조사'!N531</f>
        <v>3000</v>
      </c>
      <c r="U62" s="1163">
        <f>'6-3표준조사'!Q535</f>
        <v>2625</v>
      </c>
      <c r="V62" s="1164">
        <f>U62/T62</f>
        <v>0.875</v>
      </c>
    </row>
    <row r="63" spans="1:23" s="9" customFormat="1" ht="30" hidden="1" customHeight="1">
      <c r="A63" s="151">
        <f t="shared" si="0"/>
        <v>0</v>
      </c>
      <c r="B63" s="1631">
        <f t="shared" ref="B63:B69" si="28">IF($A63&gt;0,B62,)</f>
        <v>0</v>
      </c>
      <c r="C63" s="1631">
        <f t="shared" ref="C63:C69" si="29">IF($A63&gt;0,C62,)</f>
        <v>0</v>
      </c>
      <c r="D63" s="1631">
        <f t="shared" ref="D63:D69" si="30">IF($A63&gt;0,D62,)</f>
        <v>0</v>
      </c>
      <c r="E63" s="1631">
        <f t="shared" ref="E63:E69" si="31">IF($A63&gt;0,E62,)</f>
        <v>0</v>
      </c>
      <c r="F63" s="1631">
        <f t="shared" si="10"/>
        <v>0</v>
      </c>
      <c r="G63" s="1631">
        <f>+'6-3표준조사'!V535</f>
        <v>0</v>
      </c>
      <c r="H63" s="1632">
        <f>+'6-3표준조사'!Z535</f>
        <v>0</v>
      </c>
      <c r="I63" s="1632">
        <f>+'6-3표준조사'!AA535</f>
        <v>0</v>
      </c>
      <c r="J63" s="1632">
        <f>+'6-3표준조사'!AC535</f>
        <v>0</v>
      </c>
      <c r="K63" s="1733">
        <f>'6-3표준조사'!AD535</f>
        <v>0</v>
      </c>
      <c r="L63" s="558">
        <f>+'6-3표준조사'!W535</f>
        <v>0</v>
      </c>
      <c r="M63" s="1625">
        <f t="shared" si="1"/>
        <v>0</v>
      </c>
      <c r="N63" s="1627">
        <f>IF('6-3표준조사'!$R$79="모두베기",'6-3표준조사'!$Y535,)</f>
        <v>0</v>
      </c>
      <c r="O63" s="1627"/>
      <c r="P63" s="560">
        <f t="shared" si="2"/>
        <v>0</v>
      </c>
      <c r="Q63" s="2258"/>
      <c r="R63" s="1627"/>
      <c r="S63" s="1633"/>
    </row>
    <row r="64" spans="1:23" s="9" customFormat="1" ht="30" hidden="1" customHeight="1">
      <c r="A64" s="151">
        <f t="shared" si="0"/>
        <v>0</v>
      </c>
      <c r="B64" s="20">
        <f t="shared" si="28"/>
        <v>0</v>
      </c>
      <c r="C64" s="20">
        <f t="shared" si="29"/>
        <v>0</v>
      </c>
      <c r="D64" s="20">
        <f t="shared" si="30"/>
        <v>0</v>
      </c>
      <c r="E64" s="20">
        <f t="shared" si="31"/>
        <v>0</v>
      </c>
      <c r="F64" s="20">
        <f t="shared" si="10"/>
        <v>0</v>
      </c>
      <c r="G64" s="20">
        <f>+'6-3표준조사'!V536</f>
        <v>0</v>
      </c>
      <c r="H64" s="21">
        <f>+'6-3표준조사'!Z536</f>
        <v>0</v>
      </c>
      <c r="I64" s="21">
        <f>+'6-3표준조사'!AA536</f>
        <v>0</v>
      </c>
      <c r="J64" s="21">
        <f>+'6-3표준조사'!AC536</f>
        <v>0</v>
      </c>
      <c r="K64" s="1730"/>
      <c r="L64" s="22">
        <f>+'6-3표준조사'!W536</f>
        <v>0</v>
      </c>
      <c r="M64" s="559">
        <f t="shared" si="1"/>
        <v>0</v>
      </c>
      <c r="N64" s="23">
        <f>IF('6-3표준조사'!$R$79="모두베기",'6-3표준조사'!$Y536,)</f>
        <v>0</v>
      </c>
      <c r="O64" s="23"/>
      <c r="P64" s="560">
        <f t="shared" si="2"/>
        <v>0</v>
      </c>
      <c r="Q64" s="1709"/>
      <c r="R64" s="560"/>
      <c r="S64" s="24"/>
    </row>
    <row r="65" spans="1:23" s="9" customFormat="1" ht="30" hidden="1" customHeight="1">
      <c r="A65" s="151">
        <f t="shared" si="0"/>
        <v>0</v>
      </c>
      <c r="B65" s="20">
        <f t="shared" si="28"/>
        <v>0</v>
      </c>
      <c r="C65" s="20">
        <f t="shared" si="29"/>
        <v>0</v>
      </c>
      <c r="D65" s="20">
        <f t="shared" si="30"/>
        <v>0</v>
      </c>
      <c r="E65" s="20">
        <f t="shared" si="31"/>
        <v>0</v>
      </c>
      <c r="F65" s="20">
        <f t="shared" si="10"/>
        <v>0</v>
      </c>
      <c r="G65" s="20">
        <f>+'6-3표준조사'!V537</f>
        <v>0</v>
      </c>
      <c r="H65" s="21">
        <f>+'6-3표준조사'!Z537</f>
        <v>0</v>
      </c>
      <c r="I65" s="21">
        <f>+'6-3표준조사'!AA537</f>
        <v>0</v>
      </c>
      <c r="J65" s="21">
        <f>+'6-3표준조사'!AC537</f>
        <v>0</v>
      </c>
      <c r="K65" s="1730"/>
      <c r="L65" s="22">
        <f>+'6-3표준조사'!W537</f>
        <v>0</v>
      </c>
      <c r="M65" s="559">
        <f t="shared" si="1"/>
        <v>0</v>
      </c>
      <c r="N65" s="23">
        <f>IF('6-3표준조사'!$R$79="모두베기",'6-3표준조사'!$Y537,)</f>
        <v>0</v>
      </c>
      <c r="O65" s="23"/>
      <c r="P65" s="560">
        <f t="shared" si="2"/>
        <v>0</v>
      </c>
      <c r="Q65" s="1709"/>
      <c r="R65" s="560"/>
      <c r="S65" s="24"/>
    </row>
    <row r="66" spans="1:23" s="9" customFormat="1" ht="30" hidden="1" customHeight="1">
      <c r="A66" s="151">
        <f t="shared" si="0"/>
        <v>0</v>
      </c>
      <c r="B66" s="20">
        <f t="shared" si="28"/>
        <v>0</v>
      </c>
      <c r="C66" s="20">
        <f t="shared" si="29"/>
        <v>0</v>
      </c>
      <c r="D66" s="20">
        <f t="shared" si="30"/>
        <v>0</v>
      </c>
      <c r="E66" s="20">
        <f t="shared" si="31"/>
        <v>0</v>
      </c>
      <c r="F66" s="20">
        <f t="shared" si="10"/>
        <v>0</v>
      </c>
      <c r="G66" s="20">
        <f>+'6-3표준조사'!V538</f>
        <v>0</v>
      </c>
      <c r="H66" s="21">
        <f>+'6-3표준조사'!Z538</f>
        <v>0</v>
      </c>
      <c r="I66" s="21">
        <f>+'6-3표준조사'!AA538</f>
        <v>0</v>
      </c>
      <c r="J66" s="21">
        <f>+'6-3표준조사'!AC538</f>
        <v>0</v>
      </c>
      <c r="K66" s="1730"/>
      <c r="L66" s="22">
        <f>+'6-3표준조사'!W538</f>
        <v>0</v>
      </c>
      <c r="M66" s="559">
        <f t="shared" si="1"/>
        <v>0</v>
      </c>
      <c r="N66" s="23">
        <f>IF('6-3표준조사'!$R$79="모두베기",'6-3표준조사'!$Y538,)</f>
        <v>0</v>
      </c>
      <c r="O66" s="23"/>
      <c r="P66" s="560">
        <f t="shared" si="2"/>
        <v>0</v>
      </c>
      <c r="Q66" s="1709"/>
      <c r="R66" s="560"/>
      <c r="S66" s="24"/>
    </row>
    <row r="67" spans="1:23" s="9" customFormat="1" ht="30" hidden="1" customHeight="1">
      <c r="A67" s="151">
        <f t="shared" si="0"/>
        <v>0</v>
      </c>
      <c r="B67" s="20">
        <f t="shared" si="28"/>
        <v>0</v>
      </c>
      <c r="C67" s="20">
        <f t="shared" si="29"/>
        <v>0</v>
      </c>
      <c r="D67" s="20">
        <f t="shared" si="30"/>
        <v>0</v>
      </c>
      <c r="E67" s="20">
        <f t="shared" si="31"/>
        <v>0</v>
      </c>
      <c r="F67" s="20">
        <f t="shared" si="10"/>
        <v>0</v>
      </c>
      <c r="G67" s="20">
        <f>+'6-3표준조사'!V539</f>
        <v>0</v>
      </c>
      <c r="H67" s="21">
        <f>+'6-3표준조사'!Z539</f>
        <v>0</v>
      </c>
      <c r="I67" s="21">
        <f>+'6-3표준조사'!AA539</f>
        <v>0</v>
      </c>
      <c r="J67" s="21">
        <f>+'6-3표준조사'!AC539</f>
        <v>0</v>
      </c>
      <c r="K67" s="1730"/>
      <c r="L67" s="22">
        <f>+'6-3표준조사'!W539</f>
        <v>0</v>
      </c>
      <c r="M67" s="559">
        <f t="shared" si="1"/>
        <v>0</v>
      </c>
      <c r="N67" s="23">
        <f>IF('6-3표준조사'!$R$79="모두베기",'6-3표준조사'!$Y539,)</f>
        <v>0</v>
      </c>
      <c r="O67" s="23"/>
      <c r="P67" s="560">
        <f t="shared" si="2"/>
        <v>0</v>
      </c>
      <c r="Q67" s="1709"/>
      <c r="R67" s="560"/>
      <c r="S67" s="24"/>
    </row>
    <row r="68" spans="1:23" s="9" customFormat="1" ht="30" hidden="1" customHeight="1">
      <c r="A68" s="151">
        <f t="shared" si="0"/>
        <v>0</v>
      </c>
      <c r="B68" s="20">
        <f t="shared" si="28"/>
        <v>0</v>
      </c>
      <c r="C68" s="20">
        <f t="shared" si="29"/>
        <v>0</v>
      </c>
      <c r="D68" s="20">
        <f t="shared" si="30"/>
        <v>0</v>
      </c>
      <c r="E68" s="20">
        <f t="shared" si="31"/>
        <v>0</v>
      </c>
      <c r="F68" s="20">
        <f t="shared" si="10"/>
        <v>0</v>
      </c>
      <c r="G68" s="20">
        <f>+'6-3표준조사'!V540</f>
        <v>0</v>
      </c>
      <c r="H68" s="21">
        <f>+'6-3표준조사'!Z540</f>
        <v>0</v>
      </c>
      <c r="I68" s="21">
        <f>+'6-3표준조사'!AA540</f>
        <v>0</v>
      </c>
      <c r="J68" s="21">
        <f>+'6-3표준조사'!AC540</f>
        <v>0</v>
      </c>
      <c r="K68" s="1730"/>
      <c r="L68" s="22">
        <f>+'6-3표준조사'!W540</f>
        <v>0</v>
      </c>
      <c r="M68" s="559">
        <f t="shared" si="1"/>
        <v>0</v>
      </c>
      <c r="N68" s="23">
        <f>IF('6-3표준조사'!$R$79="모두베기",'6-3표준조사'!$Y540,)</f>
        <v>0</v>
      </c>
      <c r="O68" s="23"/>
      <c r="P68" s="560">
        <f t="shared" si="2"/>
        <v>0</v>
      </c>
      <c r="Q68" s="1709"/>
      <c r="R68" s="560"/>
      <c r="S68" s="24"/>
    </row>
    <row r="69" spans="1:23" s="9" customFormat="1" ht="30" hidden="1" customHeight="1" thickBot="1">
      <c r="A69" s="151">
        <f t="shared" si="0"/>
        <v>0</v>
      </c>
      <c r="B69" s="1612">
        <f t="shared" si="28"/>
        <v>0</v>
      </c>
      <c r="C69" s="1612">
        <f t="shared" si="29"/>
        <v>0</v>
      </c>
      <c r="D69" s="1612">
        <f t="shared" si="30"/>
        <v>0</v>
      </c>
      <c r="E69" s="1612">
        <f t="shared" si="31"/>
        <v>0</v>
      </c>
      <c r="F69" s="1612">
        <f t="shared" si="10"/>
        <v>0</v>
      </c>
      <c r="G69" s="1612">
        <f>+'6-3표준조사'!V541</f>
        <v>0</v>
      </c>
      <c r="H69" s="1613">
        <f>+'6-3표준조사'!Z541</f>
        <v>0</v>
      </c>
      <c r="I69" s="1613">
        <f>+'6-3표준조사'!AA541</f>
        <v>0</v>
      </c>
      <c r="J69" s="1613">
        <f>+'6-3표준조사'!AC541</f>
        <v>0</v>
      </c>
      <c r="K69" s="1731"/>
      <c r="L69" s="22">
        <f>+'6-3표준조사'!W541</f>
        <v>0</v>
      </c>
      <c r="M69" s="1614">
        <f t="shared" si="1"/>
        <v>0</v>
      </c>
      <c r="N69" s="1615">
        <f>IF('6-3표준조사'!$R$79="모두베기",'6-3표준조사'!$Y541,)</f>
        <v>0</v>
      </c>
      <c r="O69" s="1615"/>
      <c r="P69" s="560">
        <f t="shared" si="2"/>
        <v>0</v>
      </c>
      <c r="Q69" s="1710"/>
      <c r="R69" s="1616"/>
      <c r="S69" s="1618"/>
    </row>
    <row r="70" spans="1:23" s="9" customFormat="1" ht="30" customHeight="1">
      <c r="A70" s="151">
        <f t="shared" si="0"/>
        <v>1</v>
      </c>
      <c r="B70" s="556" t="str">
        <f>'6-3표준조사'!K604</f>
        <v>64-0</v>
      </c>
      <c r="C70" s="556" t="str">
        <f>'6-3표준조사'!L604</f>
        <v>24-3</v>
      </c>
      <c r="D70" s="556" t="str">
        <f>'6-3표준조사'!M604</f>
        <v>단양</v>
      </c>
      <c r="E70" s="556" t="str">
        <f>'6-3표준조사'!N604</f>
        <v>어상천</v>
      </c>
      <c r="F70" s="556" t="str">
        <f>'6-3표준조사'!O604</f>
        <v>방북</v>
      </c>
      <c r="G70" s="557" t="str">
        <f>'6-3표준조사'!V609</f>
        <v>산30-1</v>
      </c>
      <c r="H70" s="557" t="str">
        <f>'6-3표준조사'!Z609</f>
        <v>소나무</v>
      </c>
      <c r="I70" s="563" t="str">
        <f>'6-3표준조사'!AA609</f>
        <v>(용)2-0</v>
      </c>
      <c r="J70" s="557">
        <f>'6-3표준조사'!AC609</f>
        <v>2025</v>
      </c>
      <c r="K70" s="557" t="str">
        <f>'6-3표준조사'!AD609</f>
        <v>목재생산림</v>
      </c>
      <c r="L70" s="1600">
        <f>'6-3표준조사'!W609</f>
        <v>42.55</v>
      </c>
      <c r="M70" s="559">
        <f t="shared" ref="M70:M71" si="32">N70</f>
        <v>1.2</v>
      </c>
      <c r="N70" s="560">
        <f>IF('6-3표준조사'!$R$604="모두베기",'6-3표준조사'!$Y$617,)</f>
        <v>1.2</v>
      </c>
      <c r="O70" s="825">
        <f>IF('5-3단가산출서'!D378&gt;0,'5-3단가산출서'!D378,0)</f>
        <v>0</v>
      </c>
      <c r="P70" s="1602">
        <f t="shared" si="2"/>
        <v>1.2</v>
      </c>
      <c r="Q70" s="1726">
        <f>'6-3표준조사'!O606</f>
        <v>0.9123</v>
      </c>
      <c r="R70" s="1727">
        <f>'6-3표준조사'!Q610/'6-3표준조사'!N606</f>
        <v>0.8666666666666667</v>
      </c>
      <c r="S70" s="561"/>
      <c r="T70" s="1605">
        <f>'6-3표준조사'!N606</f>
        <v>3000</v>
      </c>
      <c r="U70" s="1165">
        <f>'6-3표준조사'!Q610</f>
        <v>2600</v>
      </c>
      <c r="V70" s="1166">
        <f>U70/T70</f>
        <v>0.8666666666666667</v>
      </c>
      <c r="W70" s="9">
        <v>1</v>
      </c>
    </row>
    <row r="71" spans="1:23" ht="30" customHeight="1" thickBot="1">
      <c r="A71" s="151">
        <f t="shared" ref="A71:A134" si="33">IF(M71&gt;0,1,)</f>
        <v>1</v>
      </c>
      <c r="B71" s="556" t="str">
        <f>+'6-3표준조사(2)'!$K$4</f>
        <v>65-0</v>
      </c>
      <c r="C71" s="556" t="str">
        <f>+'6-3표준조사(2)'!$L$4</f>
        <v>7-1</v>
      </c>
      <c r="D71" s="563" t="str">
        <f>+'6-3표준조사(2)'!$M$4</f>
        <v>단양</v>
      </c>
      <c r="E71" s="563" t="str">
        <f>+'6-3표준조사(2)'!$N$4</f>
        <v>어상천</v>
      </c>
      <c r="F71" s="563" t="str">
        <f>+'6-3표준조사(2)'!$O$4</f>
        <v>임현</v>
      </c>
      <c r="G71" s="557" t="str">
        <f>+'6-3표준조사(2)'!$V$9</f>
        <v>산52-1</v>
      </c>
      <c r="H71" s="557" t="str">
        <f>+'6-3표준조사(2)'!$Z$9</f>
        <v>소나무</v>
      </c>
      <c r="I71" s="563" t="str">
        <f>+'6-3표준조사(2)'!$AA$9</f>
        <v>(용)2-0</v>
      </c>
      <c r="J71" s="557" t="str">
        <f>+'6-3표준조사(2)'!$AC$9</f>
        <v>2024 추</v>
      </c>
      <c r="K71" s="557" t="str">
        <f>+'6-3표준조사(2)'!$AD$9</f>
        <v>목재생산림</v>
      </c>
      <c r="L71" s="1600">
        <f>'6-3표준조사(2)'!W9</f>
        <v>249.89</v>
      </c>
      <c r="M71" s="559">
        <f t="shared" si="32"/>
        <v>1.6</v>
      </c>
      <c r="N71" s="560">
        <f>IF('6-3표준조사(2)'!$R$4="모두베기",'6-3표준조사(2)'!$Y$9,)</f>
        <v>1.6</v>
      </c>
      <c r="O71" s="825">
        <f>IF('5-3단가산출서 (2)'!D18&gt;0,'5-3단가산출서 (2)'!D18,0)</f>
        <v>0</v>
      </c>
      <c r="P71" s="1602">
        <f t="shared" ref="P71:P134" si="34">N71+O71</f>
        <v>1.6</v>
      </c>
      <c r="Q71" s="1726">
        <f>'6-3표준조사(2)'!O6</f>
        <v>0.58179999999999998</v>
      </c>
      <c r="R71" s="1727">
        <f>'6-3표준조사(2)'!Q10/'6-3표준조사(2)'!N6</f>
        <v>0.53333333333333333</v>
      </c>
      <c r="S71" s="561"/>
      <c r="T71" s="1606">
        <f>'6-3표준조사(2)'!N6</f>
        <v>3000</v>
      </c>
      <c r="U71" s="1167">
        <f>'6-3표준조사(2)'!Q10</f>
        <v>1600</v>
      </c>
      <c r="V71" s="1162">
        <f>U71/T71</f>
        <v>0.53333333333333333</v>
      </c>
      <c r="W71" s="145">
        <v>1</v>
      </c>
    </row>
    <row r="72" spans="1:23" s="8" customFormat="1" ht="30" hidden="1" customHeight="1">
      <c r="A72" s="151">
        <f t="shared" si="33"/>
        <v>0</v>
      </c>
      <c r="B72" s="1631">
        <f>IF($A72&gt;0,B71,)</f>
        <v>0</v>
      </c>
      <c r="C72" s="1631">
        <f>IF($A72&gt;0,C71,)</f>
        <v>0</v>
      </c>
      <c r="D72" s="1631">
        <f>IF($A72&gt;0,D71,)</f>
        <v>0</v>
      </c>
      <c r="E72" s="1631">
        <f>IF($A72&gt;0,E71,)</f>
        <v>0</v>
      </c>
      <c r="F72" s="1631">
        <f>IF($A72&gt;0,F71,)</f>
        <v>0</v>
      </c>
      <c r="G72" s="1632">
        <f>+'6-3표준조사(2)'!$V$10</f>
        <v>0</v>
      </c>
      <c r="H72" s="1632">
        <f>+'6-3표준조사(2)'!$Z$10</f>
        <v>0</v>
      </c>
      <c r="I72" s="1774">
        <f>+'6-3표준조사(2)'!$AA$10</f>
        <v>0</v>
      </c>
      <c r="J72" s="1632">
        <f>+'6-3표준조사(2)'!$AC$10</f>
        <v>0</v>
      </c>
      <c r="K72" s="1733">
        <f>'6-3표준조사(2)'!AD10</f>
        <v>0</v>
      </c>
      <c r="L72" s="558">
        <f>+'6-3표준조사(2)'!$W$10</f>
        <v>0</v>
      </c>
      <c r="M72" s="1625">
        <f t="shared" ref="M72:M134" si="35">P72</f>
        <v>0</v>
      </c>
      <c r="N72" s="1627">
        <f>IF('6-3표준조사(2)'!$R$4="모두베기",'6-3표준조사(2)'!$Y$10,)</f>
        <v>0</v>
      </c>
      <c r="O72" s="1627"/>
      <c r="P72" s="560">
        <f t="shared" si="34"/>
        <v>0</v>
      </c>
      <c r="Q72" s="1627"/>
      <c r="R72" s="1627"/>
      <c r="S72" s="1633"/>
    </row>
    <row r="73" spans="1:23" s="8" customFormat="1" ht="30" hidden="1" customHeight="1">
      <c r="A73" s="151">
        <f t="shared" si="33"/>
        <v>0</v>
      </c>
      <c r="B73" s="20">
        <f t="shared" ref="B73:F78" si="36">IF($A73&gt;0,B72,)</f>
        <v>0</v>
      </c>
      <c r="C73" s="20">
        <f t="shared" si="36"/>
        <v>0</v>
      </c>
      <c r="D73" s="20">
        <f t="shared" si="36"/>
        <v>0</v>
      </c>
      <c r="E73" s="20">
        <f t="shared" si="36"/>
        <v>0</v>
      </c>
      <c r="F73" s="20">
        <f t="shared" si="36"/>
        <v>0</v>
      </c>
      <c r="G73" s="21">
        <f>+'6-3표준조사(2)'!$V$11</f>
        <v>0</v>
      </c>
      <c r="H73" s="21">
        <f>+'6-3표준조사(2)'!$Z$11</f>
        <v>0</v>
      </c>
      <c r="I73" s="138">
        <f>+'6-3표준조사(2)'!$AA$11</f>
        <v>0</v>
      </c>
      <c r="J73" s="21">
        <f>+'6-3표준조사(2)'!$AC$11</f>
        <v>0</v>
      </c>
      <c r="K73" s="1730"/>
      <c r="L73" s="22">
        <f>+'6-3표준조사(2)'!$W$11</f>
        <v>0</v>
      </c>
      <c r="M73" s="559">
        <f t="shared" si="35"/>
        <v>0</v>
      </c>
      <c r="N73" s="23">
        <f>IF('6-3표준조사(2)'!$R$4="모두베기",'6-3표준조사(2)'!$Y$11,)</f>
        <v>0</v>
      </c>
      <c r="O73" s="23"/>
      <c r="P73" s="560">
        <f t="shared" si="34"/>
        <v>0</v>
      </c>
      <c r="Q73" s="1709"/>
      <c r="R73" s="560"/>
      <c r="S73" s="24"/>
    </row>
    <row r="74" spans="1:23" s="8" customFormat="1" ht="30" hidden="1" customHeight="1">
      <c r="A74" s="151">
        <f t="shared" si="33"/>
        <v>0</v>
      </c>
      <c r="B74" s="20">
        <f t="shared" si="36"/>
        <v>0</v>
      </c>
      <c r="C74" s="20">
        <f t="shared" si="36"/>
        <v>0</v>
      </c>
      <c r="D74" s="20">
        <f t="shared" si="36"/>
        <v>0</v>
      </c>
      <c r="E74" s="20">
        <f t="shared" si="36"/>
        <v>0</v>
      </c>
      <c r="F74" s="20">
        <f t="shared" si="36"/>
        <v>0</v>
      </c>
      <c r="G74" s="21">
        <f>+'6-3표준조사(2)'!$V$12</f>
        <v>0</v>
      </c>
      <c r="H74" s="21">
        <f>+'6-3표준조사(2)'!$Z$12</f>
        <v>0</v>
      </c>
      <c r="I74" s="138">
        <f>+'6-3표준조사(2)'!$AA$12</f>
        <v>0</v>
      </c>
      <c r="J74" s="21">
        <f>+'6-3표준조사(2)'!$AC$12</f>
        <v>0</v>
      </c>
      <c r="K74" s="1730"/>
      <c r="L74" s="22">
        <f>+'6-3표준조사(2)'!$W$12</f>
        <v>0</v>
      </c>
      <c r="M74" s="559">
        <f t="shared" si="35"/>
        <v>0</v>
      </c>
      <c r="N74" s="23">
        <f>IF('6-3표준조사(2)'!$R$4="모두베기",'6-3표준조사(2)'!$Y$12,)</f>
        <v>0</v>
      </c>
      <c r="O74" s="23"/>
      <c r="P74" s="560">
        <f t="shared" si="34"/>
        <v>0</v>
      </c>
      <c r="Q74" s="1709"/>
      <c r="R74" s="560"/>
      <c r="S74" s="25"/>
    </row>
    <row r="75" spans="1:23" s="8" customFormat="1" ht="30" hidden="1" customHeight="1">
      <c r="A75" s="151">
        <f t="shared" si="33"/>
        <v>0</v>
      </c>
      <c r="B75" s="20">
        <f t="shared" si="36"/>
        <v>0</v>
      </c>
      <c r="C75" s="20">
        <f t="shared" si="36"/>
        <v>0</v>
      </c>
      <c r="D75" s="20">
        <f t="shared" si="36"/>
        <v>0</v>
      </c>
      <c r="E75" s="20">
        <f t="shared" si="36"/>
        <v>0</v>
      </c>
      <c r="F75" s="20">
        <f t="shared" si="36"/>
        <v>0</v>
      </c>
      <c r="G75" s="21">
        <f>+'6-3표준조사(2)'!$V$13</f>
        <v>0</v>
      </c>
      <c r="H75" s="21">
        <f>+'6-3표준조사(2)'!$Z$13</f>
        <v>0</v>
      </c>
      <c r="I75" s="138">
        <f>+'6-3표준조사(2)'!$AA$13</f>
        <v>0</v>
      </c>
      <c r="J75" s="21">
        <f>+'6-3표준조사(2)'!$AC$13</f>
        <v>0</v>
      </c>
      <c r="K75" s="1730"/>
      <c r="L75" s="22">
        <f>+'6-3표준조사(2)'!$W$13</f>
        <v>0</v>
      </c>
      <c r="M75" s="559">
        <f t="shared" si="35"/>
        <v>0</v>
      </c>
      <c r="N75" s="23">
        <f>IF('6-3표준조사(2)'!$R$4="모두베기",'6-3표준조사(2)'!$Y$13,)</f>
        <v>0</v>
      </c>
      <c r="O75" s="23"/>
      <c r="P75" s="560">
        <f t="shared" si="34"/>
        <v>0</v>
      </c>
      <c r="Q75" s="1709"/>
      <c r="R75" s="560"/>
      <c r="S75" s="25"/>
    </row>
    <row r="76" spans="1:23" s="8" customFormat="1" ht="30" hidden="1" customHeight="1">
      <c r="A76" s="151">
        <f t="shared" si="33"/>
        <v>0</v>
      </c>
      <c r="B76" s="20">
        <f t="shared" si="36"/>
        <v>0</v>
      </c>
      <c r="C76" s="20">
        <f t="shared" si="36"/>
        <v>0</v>
      </c>
      <c r="D76" s="20">
        <f t="shared" si="36"/>
        <v>0</v>
      </c>
      <c r="E76" s="20">
        <f t="shared" si="36"/>
        <v>0</v>
      </c>
      <c r="F76" s="20">
        <f t="shared" si="36"/>
        <v>0</v>
      </c>
      <c r="G76" s="21">
        <f>+'6-3표준조사(2)'!$V$14</f>
        <v>0</v>
      </c>
      <c r="H76" s="21">
        <f>+'6-3표준조사(2)'!$Z$14</f>
        <v>0</v>
      </c>
      <c r="I76" s="138">
        <f>+'6-3표준조사(2)'!$AA$14</f>
        <v>0</v>
      </c>
      <c r="J76" s="21">
        <f>+'6-3표준조사(2)'!$AC$14</f>
        <v>0</v>
      </c>
      <c r="K76" s="1730"/>
      <c r="L76" s="22">
        <f>+'6-3표준조사(2)'!$W$14</f>
        <v>0</v>
      </c>
      <c r="M76" s="559">
        <f t="shared" si="35"/>
        <v>0</v>
      </c>
      <c r="N76" s="23">
        <f>IF('6-3표준조사(2)'!$R$4="모두베기",'6-3표준조사(2)'!$Y$14,)</f>
        <v>0</v>
      </c>
      <c r="O76" s="23"/>
      <c r="P76" s="560">
        <f t="shared" si="34"/>
        <v>0</v>
      </c>
      <c r="Q76" s="1709"/>
      <c r="R76" s="560"/>
      <c r="S76" s="25"/>
    </row>
    <row r="77" spans="1:23" s="8" customFormat="1" ht="30" hidden="1" customHeight="1">
      <c r="A77" s="151">
        <f t="shared" si="33"/>
        <v>0</v>
      </c>
      <c r="B77" s="20">
        <f t="shared" si="36"/>
        <v>0</v>
      </c>
      <c r="C77" s="20">
        <f t="shared" si="36"/>
        <v>0</v>
      </c>
      <c r="D77" s="20">
        <f t="shared" si="36"/>
        <v>0</v>
      </c>
      <c r="E77" s="20">
        <f t="shared" si="36"/>
        <v>0</v>
      </c>
      <c r="F77" s="20">
        <f t="shared" si="36"/>
        <v>0</v>
      </c>
      <c r="G77" s="21">
        <f>+'6-3표준조사(2)'!$V$15</f>
        <v>0</v>
      </c>
      <c r="H77" s="21">
        <f>+'6-3표준조사(2)'!$Z$15</f>
        <v>0</v>
      </c>
      <c r="I77" s="138">
        <f>+'6-3표준조사(2)'!$AA$15</f>
        <v>0</v>
      </c>
      <c r="J77" s="21">
        <f>+'6-3표준조사(2)'!$AC$15</f>
        <v>0</v>
      </c>
      <c r="K77" s="1730"/>
      <c r="L77" s="22">
        <f>+'6-3표준조사(2)'!$W$15</f>
        <v>0</v>
      </c>
      <c r="M77" s="559">
        <f t="shared" si="35"/>
        <v>0</v>
      </c>
      <c r="N77" s="23">
        <f>IF('6-3표준조사(2)'!$R$4="모두베기",'6-3표준조사(2)'!$Y$15,)</f>
        <v>0</v>
      </c>
      <c r="O77" s="23"/>
      <c r="P77" s="560">
        <f t="shared" si="34"/>
        <v>0</v>
      </c>
      <c r="Q77" s="1709"/>
      <c r="R77" s="560"/>
      <c r="S77" s="25"/>
    </row>
    <row r="78" spans="1:23" s="8" customFormat="1" ht="30" hidden="1" customHeight="1" thickBot="1">
      <c r="A78" s="151">
        <f t="shared" si="33"/>
        <v>0</v>
      </c>
      <c r="B78" s="1612">
        <f t="shared" si="36"/>
        <v>0</v>
      </c>
      <c r="C78" s="1612">
        <f t="shared" si="36"/>
        <v>0</v>
      </c>
      <c r="D78" s="1612">
        <f t="shared" si="36"/>
        <v>0</v>
      </c>
      <c r="E78" s="1612">
        <f t="shared" si="36"/>
        <v>0</v>
      </c>
      <c r="F78" s="1612">
        <f t="shared" si="36"/>
        <v>0</v>
      </c>
      <c r="G78" s="1613">
        <f>+'6-3표준조사(2)'!$V$16</f>
        <v>0</v>
      </c>
      <c r="H78" s="1613">
        <f>+'6-3표준조사(2)'!$Z$16</f>
        <v>0</v>
      </c>
      <c r="I78" s="1619">
        <f>+'6-3표준조사(2)'!$AA$16</f>
        <v>0</v>
      </c>
      <c r="J78" s="1613">
        <f>+'6-3표준조사(2)'!$AC$16</f>
        <v>0</v>
      </c>
      <c r="K78" s="1731"/>
      <c r="L78" s="22">
        <f>+'6-3표준조사(2)'!$W$16</f>
        <v>0</v>
      </c>
      <c r="M78" s="1614">
        <f t="shared" si="35"/>
        <v>0</v>
      </c>
      <c r="N78" s="1615">
        <f>IF('6-3표준조사(2)'!$R$4="모두베기",'6-3표준조사(2)'!$Y$16,)</f>
        <v>0</v>
      </c>
      <c r="O78" s="1615"/>
      <c r="P78" s="560">
        <f t="shared" si="34"/>
        <v>0</v>
      </c>
      <c r="Q78" s="1710"/>
      <c r="R78" s="1616"/>
      <c r="S78" s="1617"/>
    </row>
    <row r="79" spans="1:23" ht="30" customHeight="1" thickBot="1">
      <c r="A79" s="151">
        <f t="shared" si="33"/>
        <v>1</v>
      </c>
      <c r="B79" s="556" t="str">
        <f>+'6-3표준조사(2)'!$K$79</f>
        <v>66-0</v>
      </c>
      <c r="C79" s="556" t="str">
        <f>+'6-3표준조사(2)'!$L$79</f>
        <v>37-1</v>
      </c>
      <c r="D79" s="556" t="str">
        <f>+'6-3표준조사(2)'!$M$79</f>
        <v>단양</v>
      </c>
      <c r="E79" s="556" t="str">
        <f>+'6-3표준조사(2)'!$N$79</f>
        <v>영춘</v>
      </c>
      <c r="F79" s="556" t="str">
        <f>+'6-3표준조사(2)'!$O$79</f>
        <v>오사</v>
      </c>
      <c r="G79" s="556" t="str">
        <f>+'6-3표준조사(2)'!$V$84</f>
        <v>산1</v>
      </c>
      <c r="H79" s="557" t="str">
        <f>+'6-3표준조사(2)'!$Z$84</f>
        <v>소나무</v>
      </c>
      <c r="I79" s="563" t="str">
        <f>+'6-3표준조사(2)'!$AA$84</f>
        <v>(용)2-0</v>
      </c>
      <c r="J79" s="557">
        <f>+'6-3표준조사(2)'!$AC$84</f>
        <v>2024</v>
      </c>
      <c r="K79" s="557" t="str">
        <f>+'6-3표준조사(2)'!$AD$84</f>
        <v>자연환경보전림</v>
      </c>
      <c r="L79" s="1600">
        <f>'6-3표준조사(2)'!W84</f>
        <v>211.88</v>
      </c>
      <c r="M79" s="559">
        <f>N79</f>
        <v>6.8</v>
      </c>
      <c r="N79" s="560">
        <f>IF('6-3표준조사(2)'!$R$79="모두베기",'6-3표준조사(2)'!$Y$84,)</f>
        <v>6.8</v>
      </c>
      <c r="O79" s="825">
        <f>IF('5-3단가산출서 (2)'!D63&gt;0,'5-3단가산출서 (2)'!D63,0)</f>
        <v>0</v>
      </c>
      <c r="P79" s="1602">
        <f t="shared" si="34"/>
        <v>6.8</v>
      </c>
      <c r="Q79" s="1726">
        <f>'6-3표준조사(2)'!O81</f>
        <v>0.89990000000000003</v>
      </c>
      <c r="R79" s="1727">
        <f>'6-3표준조사(2)'!Q85/'6-3표준조사(2)'!N81</f>
        <v>0.86266666666666669</v>
      </c>
      <c r="S79" s="561"/>
      <c r="T79" s="1607">
        <f>'6-3표준조사(2)'!N81</f>
        <v>3000</v>
      </c>
      <c r="U79" s="1171">
        <f>'6-3표준조사(2)'!Q85</f>
        <v>2588</v>
      </c>
      <c r="V79" s="1172">
        <f>U79/T79</f>
        <v>0.86266666666666669</v>
      </c>
    </row>
    <row r="80" spans="1:23" s="8" customFormat="1" ht="30" hidden="1" customHeight="1">
      <c r="A80" s="151">
        <f t="shared" si="33"/>
        <v>0</v>
      </c>
      <c r="B80" s="1623">
        <f t="shared" ref="B80:F86" si="37">IF($A80&gt;0,B79,)</f>
        <v>0</v>
      </c>
      <c r="C80" s="1623">
        <f t="shared" si="37"/>
        <v>0</v>
      </c>
      <c r="D80" s="1623">
        <f t="shared" si="37"/>
        <v>0</v>
      </c>
      <c r="E80" s="1623">
        <f t="shared" si="37"/>
        <v>0</v>
      </c>
      <c r="F80" s="1623">
        <f t="shared" si="37"/>
        <v>0</v>
      </c>
      <c r="G80" s="1623">
        <f>+'6-3표준조사(2)'!$V$85</f>
        <v>0</v>
      </c>
      <c r="H80" s="1624">
        <f>+'6-3표준조사(2)'!$Z$85</f>
        <v>0</v>
      </c>
      <c r="I80" s="1630">
        <f>+'6-3표준조사(2)'!$AA$85</f>
        <v>0</v>
      </c>
      <c r="J80" s="1624">
        <f>+'6-3표준조사(2)'!$AC$85</f>
        <v>0</v>
      </c>
      <c r="K80" s="1729"/>
      <c r="L80" s="22">
        <f>+'6-3표준조사(2)'!$W$85</f>
        <v>0</v>
      </c>
      <c r="M80" s="1625">
        <f t="shared" si="35"/>
        <v>0</v>
      </c>
      <c r="N80" s="1626">
        <f>IF('6-3표준조사(2)'!$R$79="모두베기",'6-3표준조사(2)'!$Y$85,)</f>
        <v>0</v>
      </c>
      <c r="O80" s="1626"/>
      <c r="P80" s="560">
        <f t="shared" si="34"/>
        <v>0</v>
      </c>
      <c r="Q80" s="1627"/>
      <c r="R80" s="1627"/>
      <c r="S80" s="1628"/>
    </row>
    <row r="81" spans="1:23" s="8" customFormat="1" ht="30" hidden="1" customHeight="1">
      <c r="A81" s="151">
        <f t="shared" si="33"/>
        <v>0</v>
      </c>
      <c r="B81" s="20">
        <f t="shared" si="37"/>
        <v>0</v>
      </c>
      <c r="C81" s="20">
        <f t="shared" si="37"/>
        <v>0</v>
      </c>
      <c r="D81" s="20">
        <f t="shared" si="37"/>
        <v>0</v>
      </c>
      <c r="E81" s="20">
        <f t="shared" si="37"/>
        <v>0</v>
      </c>
      <c r="F81" s="20">
        <f t="shared" si="37"/>
        <v>0</v>
      </c>
      <c r="G81" s="20">
        <f>+'6-3표준조사(2)'!$V$86</f>
        <v>0</v>
      </c>
      <c r="H81" s="21">
        <f>+'6-3표준조사(2)'!$Z$86</f>
        <v>0</v>
      </c>
      <c r="I81" s="138">
        <f>+'6-3표준조사(2)'!$AA$86</f>
        <v>0</v>
      </c>
      <c r="J81" s="21">
        <f>+'6-3표준조사(2)'!$AC$86</f>
        <v>0</v>
      </c>
      <c r="K81" s="1730"/>
      <c r="L81" s="22">
        <f>+'6-3표준조사(2)'!$W$86</f>
        <v>0</v>
      </c>
      <c r="M81" s="559">
        <f t="shared" si="35"/>
        <v>0</v>
      </c>
      <c r="N81" s="23">
        <f>IF('6-3표준조사(2)'!$R$79="모두베기",'6-3표준조사(2)'!$Y$86,)</f>
        <v>0</v>
      </c>
      <c r="O81" s="23"/>
      <c r="P81" s="560">
        <f t="shared" si="34"/>
        <v>0</v>
      </c>
      <c r="Q81" s="1709"/>
      <c r="R81" s="560"/>
      <c r="S81" s="24"/>
    </row>
    <row r="82" spans="1:23" s="8" customFormat="1" ht="30" hidden="1" customHeight="1">
      <c r="A82" s="151">
        <f t="shared" si="33"/>
        <v>0</v>
      </c>
      <c r="B82" s="20">
        <f t="shared" si="37"/>
        <v>0</v>
      </c>
      <c r="C82" s="20">
        <f t="shared" si="37"/>
        <v>0</v>
      </c>
      <c r="D82" s="20">
        <f t="shared" si="37"/>
        <v>0</v>
      </c>
      <c r="E82" s="20">
        <f t="shared" si="37"/>
        <v>0</v>
      </c>
      <c r="F82" s="20">
        <f t="shared" si="37"/>
        <v>0</v>
      </c>
      <c r="G82" s="20">
        <f>+'6-3표준조사(2)'!$V$87</f>
        <v>0</v>
      </c>
      <c r="H82" s="21">
        <f>+'6-3표준조사(2)'!$Z$87</f>
        <v>0</v>
      </c>
      <c r="I82" s="138">
        <f>+'6-3표준조사(2)'!$AA$87</f>
        <v>0</v>
      </c>
      <c r="J82" s="21">
        <f>+'6-3표준조사(2)'!$AC$87</f>
        <v>0</v>
      </c>
      <c r="K82" s="1730"/>
      <c r="L82" s="22">
        <f>+'6-3표준조사(2)'!$W$87</f>
        <v>0</v>
      </c>
      <c r="M82" s="559">
        <f t="shared" si="35"/>
        <v>0</v>
      </c>
      <c r="N82" s="23">
        <f>IF('6-3표준조사(2)'!$R$79="모두베기",'6-3표준조사(2)'!$Y$87,)</f>
        <v>0</v>
      </c>
      <c r="O82" s="23"/>
      <c r="P82" s="560">
        <f t="shared" si="34"/>
        <v>0</v>
      </c>
      <c r="Q82" s="1709"/>
      <c r="R82" s="560"/>
      <c r="S82" s="24"/>
    </row>
    <row r="83" spans="1:23" s="8" customFormat="1" ht="30" hidden="1" customHeight="1">
      <c r="A83" s="151">
        <f t="shared" si="33"/>
        <v>0</v>
      </c>
      <c r="B83" s="20">
        <f t="shared" si="37"/>
        <v>0</v>
      </c>
      <c r="C83" s="20">
        <f t="shared" si="37"/>
        <v>0</v>
      </c>
      <c r="D83" s="20">
        <f t="shared" si="37"/>
        <v>0</v>
      </c>
      <c r="E83" s="20">
        <f t="shared" si="37"/>
        <v>0</v>
      </c>
      <c r="F83" s="20">
        <f t="shared" si="37"/>
        <v>0</v>
      </c>
      <c r="G83" s="20">
        <f>+'6-3표준조사(2)'!$V$88</f>
        <v>0</v>
      </c>
      <c r="H83" s="21">
        <f>+'6-3표준조사(2)'!$Z$88</f>
        <v>0</v>
      </c>
      <c r="I83" s="138">
        <f>+'6-3표준조사(2)'!$AA$88</f>
        <v>0</v>
      </c>
      <c r="J83" s="21">
        <f>+'6-3표준조사(2)'!$AC$88</f>
        <v>0</v>
      </c>
      <c r="K83" s="1730"/>
      <c r="L83" s="22">
        <f>+'6-3표준조사(2)'!$W$88</f>
        <v>0</v>
      </c>
      <c r="M83" s="559">
        <f t="shared" si="35"/>
        <v>0</v>
      </c>
      <c r="N83" s="23">
        <f>IF('6-3표준조사(2)'!$R$79="모두베기",'6-3표준조사(2)'!$Y$88,)</f>
        <v>0</v>
      </c>
      <c r="O83" s="23"/>
      <c r="P83" s="560">
        <f t="shared" si="34"/>
        <v>0</v>
      </c>
      <c r="Q83" s="1709"/>
      <c r="R83" s="560"/>
      <c r="S83" s="24"/>
    </row>
    <row r="84" spans="1:23" s="8" customFormat="1" ht="30" hidden="1" customHeight="1">
      <c r="A84" s="151">
        <f t="shared" si="33"/>
        <v>0</v>
      </c>
      <c r="B84" s="20">
        <f t="shared" si="37"/>
        <v>0</v>
      </c>
      <c r="C84" s="20">
        <f t="shared" si="37"/>
        <v>0</v>
      </c>
      <c r="D84" s="20">
        <f t="shared" si="37"/>
        <v>0</v>
      </c>
      <c r="E84" s="20">
        <f t="shared" si="37"/>
        <v>0</v>
      </c>
      <c r="F84" s="20">
        <f t="shared" si="37"/>
        <v>0</v>
      </c>
      <c r="G84" s="20">
        <f>+'6-3표준조사(2)'!$V$89</f>
        <v>0</v>
      </c>
      <c r="H84" s="21">
        <f>+'6-3표준조사(2)'!$Z$89</f>
        <v>0</v>
      </c>
      <c r="I84" s="138">
        <f>+'6-3표준조사(2)'!$AA$89</f>
        <v>0</v>
      </c>
      <c r="J84" s="21">
        <f>+'6-3표준조사(2)'!$AC$89</f>
        <v>0</v>
      </c>
      <c r="K84" s="1730"/>
      <c r="L84" s="22">
        <f>+'6-3표준조사(2)'!$W$89</f>
        <v>0</v>
      </c>
      <c r="M84" s="559">
        <f t="shared" si="35"/>
        <v>0</v>
      </c>
      <c r="N84" s="23">
        <f>IF('6-3표준조사(2)'!$R$79="모두베기",'6-3표준조사(2)'!$Y$89,)</f>
        <v>0</v>
      </c>
      <c r="O84" s="23"/>
      <c r="P84" s="560">
        <f t="shared" si="34"/>
        <v>0</v>
      </c>
      <c r="Q84" s="1709"/>
      <c r="R84" s="560"/>
      <c r="S84" s="24"/>
    </row>
    <row r="85" spans="1:23" s="8" customFormat="1" ht="30" hidden="1" customHeight="1">
      <c r="A85" s="151">
        <f t="shared" si="33"/>
        <v>0</v>
      </c>
      <c r="B85" s="20">
        <f t="shared" si="37"/>
        <v>0</v>
      </c>
      <c r="C85" s="20">
        <f t="shared" si="37"/>
        <v>0</v>
      </c>
      <c r="D85" s="20">
        <f t="shared" si="37"/>
        <v>0</v>
      </c>
      <c r="E85" s="20">
        <f t="shared" si="37"/>
        <v>0</v>
      </c>
      <c r="F85" s="20">
        <f t="shared" si="37"/>
        <v>0</v>
      </c>
      <c r="G85" s="20">
        <f>+'6-3표준조사(2)'!$V$90</f>
        <v>0</v>
      </c>
      <c r="H85" s="21">
        <f>+'6-3표준조사(2)'!$Z$90</f>
        <v>0</v>
      </c>
      <c r="I85" s="138">
        <f>+'6-3표준조사(2)'!$AA$90</f>
        <v>0</v>
      </c>
      <c r="J85" s="21">
        <f>+'6-3표준조사(2)'!$AC$90</f>
        <v>0</v>
      </c>
      <c r="K85" s="1730"/>
      <c r="L85" s="22">
        <f>+'6-3표준조사(2)'!$W$90</f>
        <v>0</v>
      </c>
      <c r="M85" s="559">
        <f t="shared" si="35"/>
        <v>0</v>
      </c>
      <c r="N85" s="23">
        <f>IF('6-3표준조사(2)'!$R$79="모두베기",'6-3표준조사(2)'!$Y$90,)</f>
        <v>0</v>
      </c>
      <c r="O85" s="23"/>
      <c r="P85" s="560">
        <f t="shared" si="34"/>
        <v>0</v>
      </c>
      <c r="Q85" s="1709"/>
      <c r="R85" s="560"/>
      <c r="S85" s="24"/>
    </row>
    <row r="86" spans="1:23" s="8" customFormat="1" ht="30" hidden="1" customHeight="1" thickBot="1">
      <c r="A86" s="151">
        <f t="shared" si="33"/>
        <v>0</v>
      </c>
      <c r="B86" s="1612">
        <f t="shared" si="37"/>
        <v>0</v>
      </c>
      <c r="C86" s="1612">
        <f t="shared" si="37"/>
        <v>0</v>
      </c>
      <c r="D86" s="1612">
        <f t="shared" si="37"/>
        <v>0</v>
      </c>
      <c r="E86" s="1612">
        <f t="shared" si="37"/>
        <v>0</v>
      </c>
      <c r="F86" s="1612">
        <f t="shared" si="37"/>
        <v>0</v>
      </c>
      <c r="G86" s="1612">
        <f>+'6-3표준조사(2)'!$V$91</f>
        <v>0</v>
      </c>
      <c r="H86" s="1613">
        <f>+'6-3표준조사(2)'!$Z$91</f>
        <v>0</v>
      </c>
      <c r="I86" s="1619">
        <f>+'6-3표준조사(2)'!$AA$91</f>
        <v>0</v>
      </c>
      <c r="J86" s="1613">
        <f>+'6-3표준조사(2)'!$AC$91</f>
        <v>0</v>
      </c>
      <c r="K86" s="1731"/>
      <c r="L86" s="22">
        <f>+'6-3표준조사(2)'!$W$91</f>
        <v>0</v>
      </c>
      <c r="M86" s="1614">
        <f t="shared" si="35"/>
        <v>0</v>
      </c>
      <c r="N86" s="1615">
        <f>IF('6-3표준조사(2)'!$R$79="모두베기",'6-3표준조사(2)'!$Y$91,)</f>
        <v>0</v>
      </c>
      <c r="O86" s="1615"/>
      <c r="P86" s="560">
        <f t="shared" si="34"/>
        <v>0</v>
      </c>
      <c r="Q86" s="1710"/>
      <c r="R86" s="1616"/>
      <c r="S86" s="1618"/>
    </row>
    <row r="87" spans="1:23" ht="30" customHeight="1" thickBot="1">
      <c r="A87" s="151">
        <f t="shared" si="33"/>
        <v>1</v>
      </c>
      <c r="B87" s="556" t="str">
        <f>+'6-3표준조사(2)'!$K$154</f>
        <v>64-0</v>
      </c>
      <c r="C87" s="556" t="str">
        <f>+'6-3표준조사(2)'!$L$154</f>
        <v>23-0</v>
      </c>
      <c r="D87" s="556" t="str">
        <f>+'6-3표준조사(2)'!$M$154</f>
        <v>단양</v>
      </c>
      <c r="E87" s="556" t="str">
        <f>+'6-3표준조사(2)'!$N$154</f>
        <v>어상천</v>
      </c>
      <c r="F87" s="556" t="str">
        <f>+'6-3표준조사(2)'!$O$154</f>
        <v>임현</v>
      </c>
      <c r="G87" s="556" t="str">
        <f>+'6-3표준조사(2)'!$V$159</f>
        <v>산126-1</v>
      </c>
      <c r="H87" s="557" t="str">
        <f>+'6-3표준조사(2)'!$Z$159</f>
        <v>소나무</v>
      </c>
      <c r="I87" s="563" t="str">
        <f>+'6-3표준조사(2)'!$AA$159</f>
        <v>(용)2-0</v>
      </c>
      <c r="J87" s="557">
        <f>+'6-3표준조사(2)'!$AC$159</f>
        <v>2024</v>
      </c>
      <c r="K87" s="557" t="str">
        <f>+'6-3표준조사(2)'!$AD$159</f>
        <v>자연환경보전림</v>
      </c>
      <c r="L87" s="1600">
        <f>'6-3표준조사(2)'!W159</f>
        <v>7.09</v>
      </c>
      <c r="M87" s="559">
        <f>N87</f>
        <v>1.1000000000000001</v>
      </c>
      <c r="N87" s="560">
        <f>IF('6-3표준조사(2)'!$R$79="모두베기",'6-3표준조사(2)'!$Y$159,)</f>
        <v>1.1000000000000001</v>
      </c>
      <c r="O87" s="825">
        <f>IF('5-3단가산출서 (2)'!D108&gt;0,'5-3단가산출서 (2)'!D108,0)</f>
        <v>0</v>
      </c>
      <c r="P87" s="1602">
        <f t="shared" si="34"/>
        <v>1.1000000000000001</v>
      </c>
      <c r="Q87" s="1726">
        <f>'6-3표준조사(2)'!O156</f>
        <v>0.86890000000000001</v>
      </c>
      <c r="R87" s="1727">
        <f>'6-3표준조사(2)'!Q160/'6-3표준조사(2)'!N156</f>
        <v>0.8833333333333333</v>
      </c>
      <c r="S87" s="561"/>
      <c r="T87" s="1607">
        <f>'6-3표준조사(2)'!N156</f>
        <v>3000</v>
      </c>
      <c r="U87" s="1171">
        <f>'6-3표준조사(2)'!Q160</f>
        <v>2650</v>
      </c>
      <c r="V87" s="1172">
        <f>U87/T87</f>
        <v>0.8833333333333333</v>
      </c>
    </row>
    <row r="88" spans="1:23" s="8" customFormat="1" ht="30" hidden="1" customHeight="1">
      <c r="A88" s="151">
        <f t="shared" si="33"/>
        <v>0</v>
      </c>
      <c r="B88" s="1631">
        <f>IF($A88&gt;0,B87,)</f>
        <v>0</v>
      </c>
      <c r="C88" s="1631">
        <f>IF($A88&gt;0,C87,)</f>
        <v>0</v>
      </c>
      <c r="D88" s="1631">
        <f>IF($A88&gt;0,D87,)</f>
        <v>0</v>
      </c>
      <c r="E88" s="1631">
        <f>IF($A88&gt;0,E87,)</f>
        <v>0</v>
      </c>
      <c r="F88" s="1631">
        <f t="shared" ref="F88:F133" si="38">IF($A88&gt;0,F87,)</f>
        <v>0</v>
      </c>
      <c r="G88" s="1631">
        <f>+'6-3표준조사(2)'!$V$160</f>
        <v>0</v>
      </c>
      <c r="H88" s="1632">
        <f>+'6-3표준조사(2)'!$Z$160</f>
        <v>0</v>
      </c>
      <c r="I88" s="1774">
        <f>+'6-3표준조사(2)'!$AA$160</f>
        <v>0</v>
      </c>
      <c r="J88" s="1632">
        <f>+'6-3표준조사(2)'!$AC$160</f>
        <v>0</v>
      </c>
      <c r="K88" s="1733">
        <f>'6-3표준조사(2)'!AD160</f>
        <v>0</v>
      </c>
      <c r="L88" s="558">
        <f>+'6-3표준조사(2)'!$W$160</f>
        <v>0</v>
      </c>
      <c r="M88" s="1625">
        <f t="shared" si="35"/>
        <v>0</v>
      </c>
      <c r="N88" s="1627">
        <f>IF('6-3표준조사(2)'!$R$79="모두베기",'6-3표준조사(2)'!$Y$160,)</f>
        <v>0</v>
      </c>
      <c r="O88" s="1627"/>
      <c r="P88" s="560">
        <f t="shared" si="34"/>
        <v>0</v>
      </c>
      <c r="Q88" s="1627"/>
      <c r="R88" s="1627"/>
      <c r="S88" s="1633"/>
    </row>
    <row r="89" spans="1:23" s="8" customFormat="1" ht="30" hidden="1" customHeight="1">
      <c r="A89" s="151">
        <f t="shared" si="33"/>
        <v>0</v>
      </c>
      <c r="B89" s="20">
        <f t="shared" ref="B89:E94" si="39">IF($A89&gt;0,B88,)</f>
        <v>0</v>
      </c>
      <c r="C89" s="20">
        <f t="shared" si="39"/>
        <v>0</v>
      </c>
      <c r="D89" s="20">
        <f t="shared" si="39"/>
        <v>0</v>
      </c>
      <c r="E89" s="20">
        <f t="shared" si="39"/>
        <v>0</v>
      </c>
      <c r="F89" s="20">
        <f t="shared" si="38"/>
        <v>0</v>
      </c>
      <c r="G89" s="20">
        <f>+'6-3표준조사(2)'!$V$161</f>
        <v>0</v>
      </c>
      <c r="H89" s="21">
        <f>+'6-3표준조사(2)'!$Z$161</f>
        <v>0</v>
      </c>
      <c r="I89" s="138">
        <f>+'6-3표준조사(2)'!$AA$161</f>
        <v>0</v>
      </c>
      <c r="J89" s="21">
        <f>+'6-3표준조사(2)'!$AC$161</f>
        <v>0</v>
      </c>
      <c r="K89" s="1730"/>
      <c r="L89" s="22">
        <f>+'6-3표준조사(2)'!$W$161</f>
        <v>0</v>
      </c>
      <c r="M89" s="559">
        <f t="shared" si="35"/>
        <v>0</v>
      </c>
      <c r="N89" s="23">
        <f>IF('6-3표준조사(2)'!$R$79="모두베기",'6-3표준조사(2)'!$Y$161,)</f>
        <v>0</v>
      </c>
      <c r="O89" s="23"/>
      <c r="P89" s="560">
        <f t="shared" si="34"/>
        <v>0</v>
      </c>
      <c r="Q89" s="1709"/>
      <c r="R89" s="560"/>
      <c r="S89" s="24"/>
    </row>
    <row r="90" spans="1:23" s="8" customFormat="1" ht="30" hidden="1" customHeight="1">
      <c r="A90" s="151">
        <f t="shared" si="33"/>
        <v>0</v>
      </c>
      <c r="B90" s="20">
        <f t="shared" si="39"/>
        <v>0</v>
      </c>
      <c r="C90" s="20">
        <f t="shared" si="39"/>
        <v>0</v>
      </c>
      <c r="D90" s="20">
        <f t="shared" si="39"/>
        <v>0</v>
      </c>
      <c r="E90" s="20">
        <f t="shared" si="39"/>
        <v>0</v>
      </c>
      <c r="F90" s="20">
        <f t="shared" si="38"/>
        <v>0</v>
      </c>
      <c r="G90" s="20">
        <f>+'6-3표준조사(2)'!$V$162</f>
        <v>0</v>
      </c>
      <c r="H90" s="21">
        <f>+'6-3표준조사(2)'!$Z$162</f>
        <v>0</v>
      </c>
      <c r="I90" s="138">
        <f>+'6-3표준조사(2)'!$AA$162</f>
        <v>0</v>
      </c>
      <c r="J90" s="21">
        <f>+'6-3표준조사(2)'!$AC$162</f>
        <v>0</v>
      </c>
      <c r="K90" s="1730"/>
      <c r="L90" s="22">
        <f>+'6-3표준조사(2)'!$W$162</f>
        <v>0</v>
      </c>
      <c r="M90" s="559">
        <f t="shared" si="35"/>
        <v>0</v>
      </c>
      <c r="N90" s="23">
        <f>IF('6-3표준조사(2)'!$R$79="모두베기",'6-3표준조사(2)'!$Y$162,)</f>
        <v>0</v>
      </c>
      <c r="O90" s="23"/>
      <c r="P90" s="560">
        <f t="shared" si="34"/>
        <v>0</v>
      </c>
      <c r="Q90" s="1709"/>
      <c r="R90" s="560"/>
      <c r="S90" s="24"/>
    </row>
    <row r="91" spans="1:23" s="8" customFormat="1" ht="30" hidden="1" customHeight="1">
      <c r="A91" s="151">
        <f t="shared" si="33"/>
        <v>0</v>
      </c>
      <c r="B91" s="20">
        <f t="shared" si="39"/>
        <v>0</v>
      </c>
      <c r="C91" s="20">
        <f t="shared" si="39"/>
        <v>0</v>
      </c>
      <c r="D91" s="20">
        <f t="shared" si="39"/>
        <v>0</v>
      </c>
      <c r="E91" s="20">
        <f t="shared" si="39"/>
        <v>0</v>
      </c>
      <c r="F91" s="20">
        <f t="shared" si="38"/>
        <v>0</v>
      </c>
      <c r="G91" s="20">
        <f>+'6-3표준조사(2)'!$V$163</f>
        <v>0</v>
      </c>
      <c r="H91" s="21">
        <f>+'6-3표준조사(2)'!$Z$163</f>
        <v>0</v>
      </c>
      <c r="I91" s="138">
        <f>+'6-3표준조사(2)'!$AA$163</f>
        <v>0</v>
      </c>
      <c r="J91" s="21">
        <f>+'6-3표준조사(2)'!$AC$163</f>
        <v>0</v>
      </c>
      <c r="K91" s="1730"/>
      <c r="L91" s="22">
        <f>+'6-3표준조사(2)'!$W$163</f>
        <v>0</v>
      </c>
      <c r="M91" s="559">
        <f t="shared" si="35"/>
        <v>0</v>
      </c>
      <c r="N91" s="23">
        <f>IF('6-3표준조사(2)'!$R$79="모두베기",'6-3표준조사(2)'!$Y$163,)</f>
        <v>0</v>
      </c>
      <c r="O91" s="23"/>
      <c r="P91" s="560">
        <f t="shared" si="34"/>
        <v>0</v>
      </c>
      <c r="Q91" s="1709"/>
      <c r="R91" s="560"/>
      <c r="S91" s="24"/>
    </row>
    <row r="92" spans="1:23" s="8" customFormat="1" ht="30" hidden="1" customHeight="1">
      <c r="A92" s="151">
        <f t="shared" si="33"/>
        <v>0</v>
      </c>
      <c r="B92" s="20">
        <f t="shared" si="39"/>
        <v>0</v>
      </c>
      <c r="C92" s="20">
        <f t="shared" si="39"/>
        <v>0</v>
      </c>
      <c r="D92" s="20">
        <f t="shared" si="39"/>
        <v>0</v>
      </c>
      <c r="E92" s="20">
        <f t="shared" si="39"/>
        <v>0</v>
      </c>
      <c r="F92" s="20">
        <f t="shared" si="38"/>
        <v>0</v>
      </c>
      <c r="G92" s="20">
        <f>+'6-3표준조사(2)'!$V$164</f>
        <v>0</v>
      </c>
      <c r="H92" s="21">
        <f>+'6-3표준조사(2)'!$Z$164</f>
        <v>0</v>
      </c>
      <c r="I92" s="138">
        <f>+'6-3표준조사(2)'!$AA$164</f>
        <v>0</v>
      </c>
      <c r="J92" s="21">
        <f>+'6-3표준조사(2)'!$AC$164</f>
        <v>0</v>
      </c>
      <c r="K92" s="1730"/>
      <c r="L92" s="22">
        <f>+'6-3표준조사(2)'!$W$164</f>
        <v>0</v>
      </c>
      <c r="M92" s="559">
        <f t="shared" si="35"/>
        <v>0</v>
      </c>
      <c r="N92" s="23">
        <f>IF('6-3표준조사(2)'!$R$79="모두베기",'6-3표준조사(2)'!$Y$164,)</f>
        <v>0</v>
      </c>
      <c r="O92" s="23"/>
      <c r="P92" s="560">
        <f t="shared" si="34"/>
        <v>0</v>
      </c>
      <c r="Q92" s="1709"/>
      <c r="R92" s="560"/>
      <c r="S92" s="24"/>
    </row>
    <row r="93" spans="1:23" s="8" customFormat="1" ht="30" hidden="1" customHeight="1">
      <c r="A93" s="151">
        <f t="shared" si="33"/>
        <v>0</v>
      </c>
      <c r="B93" s="20">
        <f t="shared" si="39"/>
        <v>0</v>
      </c>
      <c r="C93" s="20">
        <f t="shared" si="39"/>
        <v>0</v>
      </c>
      <c r="D93" s="20">
        <f t="shared" si="39"/>
        <v>0</v>
      </c>
      <c r="E93" s="20">
        <f t="shared" si="39"/>
        <v>0</v>
      </c>
      <c r="F93" s="20">
        <f t="shared" si="38"/>
        <v>0</v>
      </c>
      <c r="G93" s="20">
        <f>+'6-3표준조사(2)'!$V$165</f>
        <v>0</v>
      </c>
      <c r="H93" s="21">
        <f>+'6-3표준조사(2)'!$Z$165</f>
        <v>0</v>
      </c>
      <c r="I93" s="138">
        <f>+'6-3표준조사(2)'!$AA$165</f>
        <v>0</v>
      </c>
      <c r="J93" s="21">
        <f>+'6-3표준조사(2)'!$AC$165</f>
        <v>0</v>
      </c>
      <c r="K93" s="1730"/>
      <c r="L93" s="22">
        <f>+'6-3표준조사(2)'!$W$165</f>
        <v>0</v>
      </c>
      <c r="M93" s="559">
        <f t="shared" si="35"/>
        <v>0</v>
      </c>
      <c r="N93" s="23">
        <f>IF('6-3표준조사(2)'!$R$79="모두베기",'6-3표준조사(2)'!$Y$165,)</f>
        <v>0</v>
      </c>
      <c r="O93" s="23"/>
      <c r="P93" s="560">
        <f t="shared" si="34"/>
        <v>0</v>
      </c>
      <c r="Q93" s="1709"/>
      <c r="R93" s="560"/>
      <c r="S93" s="24"/>
    </row>
    <row r="94" spans="1:23" s="8" customFormat="1" ht="30" hidden="1" customHeight="1" thickBot="1">
      <c r="A94" s="151">
        <f t="shared" si="33"/>
        <v>0</v>
      </c>
      <c r="B94" s="1612">
        <f t="shared" si="39"/>
        <v>0</v>
      </c>
      <c r="C94" s="1612">
        <f t="shared" si="39"/>
        <v>0</v>
      </c>
      <c r="D94" s="1612">
        <f t="shared" si="39"/>
        <v>0</v>
      </c>
      <c r="E94" s="1612">
        <f t="shared" si="39"/>
        <v>0</v>
      </c>
      <c r="F94" s="1612">
        <f t="shared" si="38"/>
        <v>0</v>
      </c>
      <c r="G94" s="1612">
        <f>+'6-3표준조사(2)'!$V$166</f>
        <v>0</v>
      </c>
      <c r="H94" s="1613">
        <f>+'6-3표준조사(2)'!$Z$166</f>
        <v>0</v>
      </c>
      <c r="I94" s="1619">
        <f>+'6-3표준조사(2)'!$AA$166</f>
        <v>0</v>
      </c>
      <c r="J94" s="1613">
        <f>+'6-3표준조사(2)'!$AC$166</f>
        <v>0</v>
      </c>
      <c r="K94" s="1731"/>
      <c r="L94" s="22">
        <f>+'6-3표준조사(2)'!$W$166</f>
        <v>0</v>
      </c>
      <c r="M94" s="1614">
        <f t="shared" si="35"/>
        <v>0</v>
      </c>
      <c r="N94" s="1615">
        <f>IF('6-3표준조사(2)'!$R$79="모두베기",'6-3표준조사(2)'!$Y$166,)</f>
        <v>0</v>
      </c>
      <c r="O94" s="1615"/>
      <c r="P94" s="560">
        <f t="shared" si="34"/>
        <v>0</v>
      </c>
      <c r="Q94" s="1710"/>
      <c r="R94" s="1616"/>
      <c r="S94" s="1618"/>
    </row>
    <row r="95" spans="1:23" ht="30" customHeight="1" thickBot="1">
      <c r="A95" s="151">
        <f t="shared" si="33"/>
        <v>1</v>
      </c>
      <c r="B95" s="556" t="str">
        <f>+'6-3표준조사(2)'!$K$229</f>
        <v>66-0</v>
      </c>
      <c r="C95" s="556" t="str">
        <f>+'6-3표준조사(2)'!$L$229</f>
        <v>14-1</v>
      </c>
      <c r="D95" s="556" t="str">
        <f>+'6-3표준조사(2)'!$M$229</f>
        <v>단양</v>
      </c>
      <c r="E95" s="556" t="str">
        <f>+'6-3표준조사(2)'!$N$229</f>
        <v>영춘</v>
      </c>
      <c r="F95" s="556" t="str">
        <f>+'6-3표준조사(2)'!$O$229</f>
        <v>상</v>
      </c>
      <c r="G95" s="556" t="str">
        <f>+'6-3표준조사(2)'!$V$234</f>
        <v>산40-1</v>
      </c>
      <c r="H95" s="557" t="str">
        <f>+'6-3표준조사(2)'!$Z$234</f>
        <v>낙엽송</v>
      </c>
      <c r="I95" s="563" t="str">
        <f>+'6-3표준조사(2)'!$AA$234</f>
        <v>(용)2-0</v>
      </c>
      <c r="J95" s="557">
        <f>+'6-3표준조사(2)'!$AC$234</f>
        <v>2023</v>
      </c>
      <c r="K95" s="557" t="str">
        <f>+'6-3표준조사(2)'!$AD$234</f>
        <v>목재생산림</v>
      </c>
      <c r="L95" s="1600">
        <f>'6-3표준조사(2)'!W234</f>
        <v>486.21</v>
      </c>
      <c r="M95" s="559">
        <f t="shared" ref="M95:M96" si="40">N95</f>
        <v>3.4</v>
      </c>
      <c r="N95" s="560">
        <f>IF('6-3표준조사(2)'!$R$229="모두베기",'6-3표준조사(2)'!$Y$234,)</f>
        <v>3.4</v>
      </c>
      <c r="O95" s="825">
        <f>IF('5-3단가산출서 (2)'!D153&gt;0,'5-3단가산출서 (2)'!D153,0)</f>
        <v>0</v>
      </c>
      <c r="P95" s="1602">
        <f t="shared" si="34"/>
        <v>3.4</v>
      </c>
      <c r="Q95" s="2257">
        <f>'6-3표준조사(2)'!O231</f>
        <v>0.59840000000000004</v>
      </c>
      <c r="R95" s="2257">
        <f>'6-3표준조사(2)'!Q235/'6-3표준조사(2)'!N231</f>
        <v>0.60833333333333328</v>
      </c>
      <c r="S95" s="561"/>
      <c r="T95" s="1608">
        <f>'6-3표준조사(2)'!N231</f>
        <v>3000</v>
      </c>
      <c r="U95" s="1168">
        <f>'6-3표준조사(2)'!Q235</f>
        <v>1825</v>
      </c>
      <c r="V95" s="1164">
        <f>U95/T95</f>
        <v>0.60833333333333328</v>
      </c>
      <c r="W95" s="145">
        <v>1</v>
      </c>
    </row>
    <row r="96" spans="1:23" s="8" customFormat="1" ht="30" hidden="1" customHeight="1">
      <c r="A96" s="151">
        <f t="shared" si="33"/>
        <v>0</v>
      </c>
      <c r="B96" s="1631">
        <f>IF($A96&gt;0,B95,)</f>
        <v>0</v>
      </c>
      <c r="C96" s="1631">
        <f>IF($A96&gt;0,C95,)</f>
        <v>0</v>
      </c>
      <c r="D96" s="1631">
        <f>IF($A96&gt;0,D95,)</f>
        <v>0</v>
      </c>
      <c r="E96" s="1631">
        <f>IF($A96&gt;0,E95,)</f>
        <v>0</v>
      </c>
      <c r="F96" s="1631"/>
      <c r="G96" s="1631">
        <f>+'6-3표준조사(2)'!$V$235</f>
        <v>0</v>
      </c>
      <c r="H96" s="1632">
        <f>+'6-3표준조사(2)'!$Z$235</f>
        <v>0</v>
      </c>
      <c r="I96" s="1776">
        <f>+'6-3표준조사(2)'!$AA$235</f>
        <v>0</v>
      </c>
      <c r="J96" s="1632">
        <f>+'6-3표준조사(2)'!$AC$235</f>
        <v>0</v>
      </c>
      <c r="K96" s="1632">
        <f>+'6-3표준조사(2)'!$AD$235</f>
        <v>0</v>
      </c>
      <c r="L96" s="558">
        <f>+'6-3표준조사(2)'!$W$235</f>
        <v>0</v>
      </c>
      <c r="M96" s="559">
        <f t="shared" si="40"/>
        <v>0</v>
      </c>
      <c r="N96" s="1627">
        <f>IF('6-3표준조사(2)'!$R$79="모두베기",'6-3표준조사(2)'!$Y$235,)</f>
        <v>0</v>
      </c>
      <c r="O96" s="825"/>
      <c r="P96" s="560">
        <f t="shared" si="34"/>
        <v>0</v>
      </c>
      <c r="Q96" s="2258"/>
      <c r="R96" s="2258"/>
      <c r="S96" s="1633"/>
    </row>
    <row r="97" spans="1:23" s="8" customFormat="1" ht="30" hidden="1" customHeight="1">
      <c r="A97" s="151">
        <f t="shared" si="33"/>
        <v>0</v>
      </c>
      <c r="B97" s="20">
        <f t="shared" ref="B97:E102" si="41">IF($A97&gt;0,B96,)</f>
        <v>0</v>
      </c>
      <c r="C97" s="20">
        <f t="shared" si="41"/>
        <v>0</v>
      </c>
      <c r="D97" s="20">
        <f t="shared" si="41"/>
        <v>0</v>
      </c>
      <c r="E97" s="20">
        <f t="shared" si="41"/>
        <v>0</v>
      </c>
      <c r="F97" s="20">
        <f t="shared" si="38"/>
        <v>0</v>
      </c>
      <c r="G97" s="20">
        <f>+'6-3표준조사(2)'!$V$236</f>
        <v>0</v>
      </c>
      <c r="H97" s="21">
        <f>+'6-3표준조사(2)'!$Z$236</f>
        <v>0</v>
      </c>
      <c r="I97" s="138">
        <f>+'6-3표준조사(2)'!$AA$236</f>
        <v>0</v>
      </c>
      <c r="J97" s="21">
        <f>+'6-3표준조사(2)'!$AC$236</f>
        <v>0</v>
      </c>
      <c r="K97" s="1730"/>
      <c r="L97" s="22">
        <f>+'6-3표준조사(2)'!$W$236</f>
        <v>0</v>
      </c>
      <c r="M97" s="559">
        <f t="shared" si="35"/>
        <v>0</v>
      </c>
      <c r="N97" s="23">
        <f>IF('6-3표준조사(2)'!$R$79="모두베기",'6-3표준조사(2)'!$Y$236,)</f>
        <v>0</v>
      </c>
      <c r="O97" s="23"/>
      <c r="P97" s="560">
        <f t="shared" si="34"/>
        <v>0</v>
      </c>
      <c r="Q97" s="1709"/>
      <c r="R97" s="560"/>
      <c r="S97" s="24"/>
    </row>
    <row r="98" spans="1:23" s="8" customFormat="1" ht="30" hidden="1" customHeight="1">
      <c r="A98" s="151">
        <f t="shared" si="33"/>
        <v>0</v>
      </c>
      <c r="B98" s="20">
        <f t="shared" si="41"/>
        <v>0</v>
      </c>
      <c r="C98" s="20">
        <f t="shared" si="41"/>
        <v>0</v>
      </c>
      <c r="D98" s="20">
        <f t="shared" si="41"/>
        <v>0</v>
      </c>
      <c r="E98" s="20">
        <f t="shared" si="41"/>
        <v>0</v>
      </c>
      <c r="F98" s="20">
        <f t="shared" si="38"/>
        <v>0</v>
      </c>
      <c r="G98" s="20">
        <f>+'6-3표준조사(2)'!$V$237</f>
        <v>0</v>
      </c>
      <c r="H98" s="21">
        <f>+'6-3표준조사(2)'!$Z$237</f>
        <v>0</v>
      </c>
      <c r="I98" s="138">
        <f>+'6-3표준조사(2)'!$AA$237</f>
        <v>0</v>
      </c>
      <c r="J98" s="21">
        <f>+'6-3표준조사(2)'!$AC$237</f>
        <v>0</v>
      </c>
      <c r="K98" s="1730"/>
      <c r="L98" s="22">
        <f>+'6-3표준조사(2)'!$W$237</f>
        <v>0</v>
      </c>
      <c r="M98" s="559">
        <f t="shared" si="35"/>
        <v>0</v>
      </c>
      <c r="N98" s="23">
        <f>IF('6-3표준조사(2)'!$R$79="모두베기",'6-3표준조사(2)'!$Y$237,)</f>
        <v>0</v>
      </c>
      <c r="O98" s="23"/>
      <c r="P98" s="560">
        <f t="shared" si="34"/>
        <v>0</v>
      </c>
      <c r="Q98" s="1709"/>
      <c r="R98" s="560"/>
      <c r="S98" s="24"/>
    </row>
    <row r="99" spans="1:23" s="8" customFormat="1" ht="30" hidden="1" customHeight="1">
      <c r="A99" s="151">
        <f t="shared" si="33"/>
        <v>0</v>
      </c>
      <c r="B99" s="20">
        <f t="shared" si="41"/>
        <v>0</v>
      </c>
      <c r="C99" s="20">
        <f t="shared" si="41"/>
        <v>0</v>
      </c>
      <c r="D99" s="20">
        <f t="shared" si="41"/>
        <v>0</v>
      </c>
      <c r="E99" s="20">
        <f t="shared" si="41"/>
        <v>0</v>
      </c>
      <c r="F99" s="20">
        <f t="shared" si="38"/>
        <v>0</v>
      </c>
      <c r="G99" s="20">
        <f>+'6-3표준조사(2)'!$V$238</f>
        <v>0</v>
      </c>
      <c r="H99" s="21">
        <f>+'6-3표준조사(2)'!$Z$238</f>
        <v>0</v>
      </c>
      <c r="I99" s="138">
        <f>+'6-3표준조사(2)'!$AA$238</f>
        <v>0</v>
      </c>
      <c r="J99" s="21">
        <f>+'6-3표준조사(2)'!$AC$238</f>
        <v>0</v>
      </c>
      <c r="K99" s="1730"/>
      <c r="L99" s="22">
        <f>+'6-3표준조사(2)'!$W$238</f>
        <v>0</v>
      </c>
      <c r="M99" s="559">
        <f t="shared" si="35"/>
        <v>0</v>
      </c>
      <c r="N99" s="23">
        <f>IF('6-3표준조사(2)'!$R$79="모두베기",'6-3표준조사(2)'!$Y$238,)</f>
        <v>0</v>
      </c>
      <c r="O99" s="23"/>
      <c r="P99" s="560">
        <f t="shared" si="34"/>
        <v>0</v>
      </c>
      <c r="Q99" s="1709"/>
      <c r="R99" s="560"/>
      <c r="S99" s="24"/>
    </row>
    <row r="100" spans="1:23" s="8" customFormat="1" ht="30" hidden="1" customHeight="1">
      <c r="A100" s="151">
        <f t="shared" si="33"/>
        <v>0</v>
      </c>
      <c r="B100" s="20">
        <f t="shared" si="41"/>
        <v>0</v>
      </c>
      <c r="C100" s="20">
        <f t="shared" si="41"/>
        <v>0</v>
      </c>
      <c r="D100" s="20">
        <f t="shared" si="41"/>
        <v>0</v>
      </c>
      <c r="E100" s="20">
        <f t="shared" si="41"/>
        <v>0</v>
      </c>
      <c r="F100" s="20">
        <f t="shared" si="38"/>
        <v>0</v>
      </c>
      <c r="G100" s="20">
        <f>+'6-3표준조사(2)'!$V$239</f>
        <v>0</v>
      </c>
      <c r="H100" s="21">
        <f>+'6-3표준조사(2)'!$Z$239</f>
        <v>0</v>
      </c>
      <c r="I100" s="138">
        <f>+'6-3표준조사(2)'!$AA$239</f>
        <v>0</v>
      </c>
      <c r="J100" s="21">
        <f>+'6-3표준조사(2)'!$AC$239</f>
        <v>0</v>
      </c>
      <c r="K100" s="1730"/>
      <c r="L100" s="22">
        <f>+'6-3표준조사(2)'!$W$239</f>
        <v>0</v>
      </c>
      <c r="M100" s="559">
        <f t="shared" si="35"/>
        <v>0</v>
      </c>
      <c r="N100" s="23">
        <f>IF('6-3표준조사(2)'!$R$79="모두베기",'6-3표준조사(2)'!$Y$239,)</f>
        <v>0</v>
      </c>
      <c r="O100" s="23"/>
      <c r="P100" s="560">
        <f t="shared" si="34"/>
        <v>0</v>
      </c>
      <c r="Q100" s="1709"/>
      <c r="R100" s="560"/>
      <c r="S100" s="24"/>
    </row>
    <row r="101" spans="1:23" s="8" customFormat="1" ht="30" hidden="1" customHeight="1">
      <c r="A101" s="151">
        <f t="shared" si="33"/>
        <v>0</v>
      </c>
      <c r="B101" s="20">
        <f t="shared" si="41"/>
        <v>0</v>
      </c>
      <c r="C101" s="20">
        <f t="shared" si="41"/>
        <v>0</v>
      </c>
      <c r="D101" s="20">
        <f t="shared" si="41"/>
        <v>0</v>
      </c>
      <c r="E101" s="20">
        <f t="shared" si="41"/>
        <v>0</v>
      </c>
      <c r="F101" s="20">
        <f t="shared" si="38"/>
        <v>0</v>
      </c>
      <c r="G101" s="20">
        <f>+'6-3표준조사(2)'!$V$240</f>
        <v>0</v>
      </c>
      <c r="H101" s="21">
        <f>+'6-3표준조사(2)'!$Z$240</f>
        <v>0</v>
      </c>
      <c r="I101" s="138">
        <f>+'6-3표준조사(2)'!$AA$240</f>
        <v>0</v>
      </c>
      <c r="J101" s="21">
        <f>+'6-3표준조사(2)'!$AC$240</f>
        <v>0</v>
      </c>
      <c r="K101" s="1730"/>
      <c r="L101" s="22">
        <f>+'6-3표준조사(2)'!$W$240</f>
        <v>0</v>
      </c>
      <c r="M101" s="559">
        <f t="shared" si="35"/>
        <v>0</v>
      </c>
      <c r="N101" s="23">
        <f>IF('6-3표준조사(2)'!$R$79="모두베기",'6-3표준조사(2)'!$Y$240,)</f>
        <v>0</v>
      </c>
      <c r="O101" s="23"/>
      <c r="P101" s="560">
        <f t="shared" si="34"/>
        <v>0</v>
      </c>
      <c r="Q101" s="1709"/>
      <c r="R101" s="560"/>
      <c r="S101" s="24"/>
    </row>
    <row r="102" spans="1:23" s="8" customFormat="1" ht="30" hidden="1" customHeight="1" thickBot="1">
      <c r="A102" s="151">
        <f t="shared" si="33"/>
        <v>0</v>
      </c>
      <c r="B102" s="1612">
        <f t="shared" si="41"/>
        <v>0</v>
      </c>
      <c r="C102" s="1612">
        <f t="shared" si="41"/>
        <v>0</v>
      </c>
      <c r="D102" s="1612">
        <f t="shared" si="41"/>
        <v>0</v>
      </c>
      <c r="E102" s="1612">
        <f t="shared" si="41"/>
        <v>0</v>
      </c>
      <c r="F102" s="1612">
        <f t="shared" si="38"/>
        <v>0</v>
      </c>
      <c r="G102" s="1612">
        <f>+'6-3표준조사(2)'!$V$241</f>
        <v>0</v>
      </c>
      <c r="H102" s="1613">
        <f>+'6-3표준조사(2)'!$Z$241</f>
        <v>0</v>
      </c>
      <c r="I102" s="1619">
        <f>+'6-3표준조사(2)'!$AA$241</f>
        <v>0</v>
      </c>
      <c r="J102" s="1613">
        <f>+'6-3표준조사(2)'!$AC$241</f>
        <v>0</v>
      </c>
      <c r="K102" s="1731"/>
      <c r="L102" s="22">
        <f>+'6-3표준조사(2)'!$W$241</f>
        <v>0</v>
      </c>
      <c r="M102" s="1614">
        <f t="shared" si="35"/>
        <v>0</v>
      </c>
      <c r="N102" s="1615">
        <f>IF('6-3표준조사(2)'!$R$79="모두베기",'6-3표준조사(2)'!$Y$241,)</f>
        <v>0</v>
      </c>
      <c r="O102" s="1615"/>
      <c r="P102" s="560">
        <f t="shared" si="34"/>
        <v>0</v>
      </c>
      <c r="Q102" s="1710"/>
      <c r="R102" s="1616"/>
      <c r="S102" s="1618"/>
    </row>
    <row r="103" spans="1:23" ht="30" customHeight="1" thickBot="1">
      <c r="A103" s="151">
        <f t="shared" si="33"/>
        <v>1</v>
      </c>
      <c r="B103" s="556" t="str">
        <f>+'6-3표준조사(2)'!$K$304</f>
        <v>66-0</v>
      </c>
      <c r="C103" s="556" t="str">
        <f>+'6-3표준조사(2)'!$L$304</f>
        <v>14-2</v>
      </c>
      <c r="D103" s="556" t="str">
        <f>+'6-3표준조사(2)'!$M$304</f>
        <v>단양</v>
      </c>
      <c r="E103" s="556" t="str">
        <f>+'6-3표준조사(2)'!$N$304</f>
        <v>영춘</v>
      </c>
      <c r="F103" s="556" t="str">
        <f>+'6-3표준조사(2)'!$O$304</f>
        <v>상</v>
      </c>
      <c r="G103" s="556" t="str">
        <f>+'6-3표준조사(2)'!$V$309</f>
        <v>산40-1</v>
      </c>
      <c r="H103" s="557" t="str">
        <f>+'6-3표준조사(2)'!$Z$309</f>
        <v>낙엽송</v>
      </c>
      <c r="I103" s="563" t="str">
        <f>+'6-3표준조사(2)'!$AA$309</f>
        <v>(용)2-0</v>
      </c>
      <c r="J103" s="557">
        <f>+'6-3표준조사(2)'!$AC$309</f>
        <v>2023</v>
      </c>
      <c r="K103" s="557" t="str">
        <f>+'6-3표준조사(2)'!$AD$309</f>
        <v>목재생산림</v>
      </c>
      <c r="L103" s="1600">
        <f>+'6-3표준조사(2)'!$W$309</f>
        <v>486.21</v>
      </c>
      <c r="M103" s="559">
        <f>N103</f>
        <v>4.7</v>
      </c>
      <c r="N103" s="560">
        <f>IF('6-3표준조사(2)'!$R$304="모두베기",'6-3표준조사(2)'!$Y$309,)</f>
        <v>4.7</v>
      </c>
      <c r="O103" s="825">
        <f>IF('5-3단가산출서 (2)'!D198&gt;0,'5-3단가산출서 (2)'!D198,0)</f>
        <v>0</v>
      </c>
      <c r="P103" s="1602">
        <f t="shared" si="34"/>
        <v>4.7</v>
      </c>
      <c r="Q103" s="1726">
        <f>'6-3표준조사(2)'!O306</f>
        <v>0.52569999999999995</v>
      </c>
      <c r="R103" s="1727">
        <f>'6-3표준조사(2)'!Q310/'6-3표준조사(2)'!N306</f>
        <v>0.51100000000000001</v>
      </c>
      <c r="S103" s="561"/>
      <c r="T103" s="1608">
        <f>'6-3표준조사(2)'!N306</f>
        <v>3000</v>
      </c>
      <c r="U103" s="1168">
        <f>'6-3표준조사(2)'!Q310</f>
        <v>1533</v>
      </c>
      <c r="V103" s="1164">
        <f>U103/T103</f>
        <v>0.51100000000000001</v>
      </c>
      <c r="W103" s="145">
        <v>1</v>
      </c>
    </row>
    <row r="104" spans="1:23" s="8" customFormat="1" ht="30" hidden="1" customHeight="1">
      <c r="A104" s="151">
        <f t="shared" si="33"/>
        <v>0</v>
      </c>
      <c r="B104" s="1623">
        <f t="shared" ref="B104:E109" si="42">IF($A104&gt;0,B103,)</f>
        <v>0</v>
      </c>
      <c r="C104" s="1623">
        <f t="shared" si="42"/>
        <v>0</v>
      </c>
      <c r="D104" s="1623">
        <f t="shared" si="42"/>
        <v>0</v>
      </c>
      <c r="E104" s="1623">
        <f t="shared" si="42"/>
        <v>0</v>
      </c>
      <c r="F104" s="1623">
        <f t="shared" si="38"/>
        <v>0</v>
      </c>
      <c r="G104" s="1623">
        <f>+'6-3표준조사(2)'!$V$310</f>
        <v>0</v>
      </c>
      <c r="H104" s="1624">
        <f>+'6-3표준조사(2)'!$Z$310</f>
        <v>0</v>
      </c>
      <c r="I104" s="1630">
        <f>+'6-3표준조사(2)'!$AA$310</f>
        <v>0</v>
      </c>
      <c r="J104" s="1624">
        <f>+'6-3표준조사(2)'!$AC$310</f>
        <v>0</v>
      </c>
      <c r="K104" s="1729"/>
      <c r="L104" s="22">
        <f>+'6-3표준조사(2)'!$W$310</f>
        <v>0</v>
      </c>
      <c r="M104" s="1625">
        <f t="shared" si="35"/>
        <v>0</v>
      </c>
      <c r="N104" s="1626">
        <f>IF('6-3표준조사(2)'!$R$79="모두베기",'6-3표준조사(2)'!$Y$310,)</f>
        <v>0</v>
      </c>
      <c r="O104" s="560">
        <f>N104</f>
        <v>0</v>
      </c>
      <c r="P104" s="560">
        <f t="shared" si="34"/>
        <v>0</v>
      </c>
      <c r="Q104" s="1627"/>
      <c r="R104" s="1627"/>
      <c r="S104" s="1628"/>
    </row>
    <row r="105" spans="1:23" s="8" customFormat="1" ht="30" hidden="1" customHeight="1">
      <c r="A105" s="151">
        <f t="shared" si="33"/>
        <v>0</v>
      </c>
      <c r="B105" s="20">
        <f t="shared" si="42"/>
        <v>0</v>
      </c>
      <c r="C105" s="20">
        <f t="shared" si="42"/>
        <v>0</v>
      </c>
      <c r="D105" s="20">
        <f t="shared" si="42"/>
        <v>0</v>
      </c>
      <c r="E105" s="20">
        <f t="shared" si="42"/>
        <v>0</v>
      </c>
      <c r="F105" s="20">
        <f t="shared" si="38"/>
        <v>0</v>
      </c>
      <c r="G105" s="20">
        <f>+'6-3표준조사(2)'!$V$311</f>
        <v>0</v>
      </c>
      <c r="H105" s="21">
        <f>+'6-3표준조사(2)'!$Z$311</f>
        <v>0</v>
      </c>
      <c r="I105" s="138">
        <f>+'6-3표준조사(2)'!$AA$311</f>
        <v>0</v>
      </c>
      <c r="J105" s="21">
        <f>+'6-3표준조사(2)'!$AC$311</f>
        <v>0</v>
      </c>
      <c r="K105" s="1730"/>
      <c r="L105" s="22">
        <f>+'6-3표준조사(2)'!$W$311</f>
        <v>0</v>
      </c>
      <c r="M105" s="559">
        <f t="shared" si="35"/>
        <v>0</v>
      </c>
      <c r="N105" s="23">
        <f>IF('6-3표준조사(2)'!$R$79="모두베기",'6-3표준조사(2)'!$Y$311,)</f>
        <v>0</v>
      </c>
      <c r="O105" s="23"/>
      <c r="P105" s="560">
        <f t="shared" si="34"/>
        <v>0</v>
      </c>
      <c r="Q105" s="1709"/>
      <c r="R105" s="560"/>
      <c r="S105" s="24"/>
    </row>
    <row r="106" spans="1:23" s="8" customFormat="1" ht="30" hidden="1" customHeight="1">
      <c r="A106" s="151">
        <f t="shared" si="33"/>
        <v>0</v>
      </c>
      <c r="B106" s="20">
        <f>IF($A106&gt;0,#REF!,)</f>
        <v>0</v>
      </c>
      <c r="C106" s="20">
        <f>IF($A106&gt;0,#REF!,)</f>
        <v>0</v>
      </c>
      <c r="D106" s="20">
        <f>IF($A106&gt;0,#REF!,)</f>
        <v>0</v>
      </c>
      <c r="E106" s="20">
        <f>IF($A106&gt;0,#REF!,)</f>
        <v>0</v>
      </c>
      <c r="F106" s="20">
        <f>IF($A106&gt;0,#REF!,)</f>
        <v>0</v>
      </c>
      <c r="G106" s="20">
        <f>+'6-3표준조사(2)'!$V$313</f>
        <v>0</v>
      </c>
      <c r="H106" s="21">
        <f>+'6-3표준조사(2)'!$Z$313</f>
        <v>0</v>
      </c>
      <c r="I106" s="138">
        <f>+'6-3표준조사(2)'!$AA$313</f>
        <v>0</v>
      </c>
      <c r="J106" s="21">
        <f>+'6-3표준조사(2)'!$AC$313</f>
        <v>0</v>
      </c>
      <c r="K106" s="1730"/>
      <c r="L106" s="22">
        <f>+'6-3표준조사(2)'!$W$313</f>
        <v>0</v>
      </c>
      <c r="M106" s="559">
        <f t="shared" si="35"/>
        <v>0</v>
      </c>
      <c r="N106" s="23">
        <f>IF('6-3표준조사(2)'!$R$79="모두베기",'6-3표준조사(2)'!$Y$313,)</f>
        <v>0</v>
      </c>
      <c r="O106" s="23"/>
      <c r="P106" s="560">
        <f t="shared" si="34"/>
        <v>0</v>
      </c>
      <c r="Q106" s="1709"/>
      <c r="R106" s="560"/>
      <c r="S106" s="24"/>
    </row>
    <row r="107" spans="1:23" s="8" customFormat="1" ht="30" hidden="1" customHeight="1">
      <c r="A107" s="151">
        <f t="shared" si="33"/>
        <v>0</v>
      </c>
      <c r="B107" s="20">
        <f t="shared" si="42"/>
        <v>0</v>
      </c>
      <c r="C107" s="20">
        <f t="shared" si="42"/>
        <v>0</v>
      </c>
      <c r="D107" s="20">
        <f t="shared" si="42"/>
        <v>0</v>
      </c>
      <c r="E107" s="20">
        <f t="shared" si="42"/>
        <v>0</v>
      </c>
      <c r="F107" s="20">
        <f t="shared" si="38"/>
        <v>0</v>
      </c>
      <c r="G107" s="20">
        <f>+'6-3표준조사(2)'!$V$314</f>
        <v>0</v>
      </c>
      <c r="H107" s="21">
        <f>+'6-3표준조사(2)'!$Z$314</f>
        <v>0</v>
      </c>
      <c r="I107" s="138">
        <f>+'6-3표준조사(2)'!$AA$314</f>
        <v>0</v>
      </c>
      <c r="J107" s="21">
        <f>+'6-3표준조사(2)'!$AC$314</f>
        <v>0</v>
      </c>
      <c r="K107" s="1730"/>
      <c r="L107" s="22">
        <f>+'6-3표준조사(2)'!$W$314</f>
        <v>0</v>
      </c>
      <c r="M107" s="559">
        <f t="shared" si="35"/>
        <v>0</v>
      </c>
      <c r="N107" s="23">
        <f>IF('6-3표준조사(2)'!$R$79="모두베기",'6-3표준조사(2)'!$Y$314,)</f>
        <v>0</v>
      </c>
      <c r="O107" s="23"/>
      <c r="P107" s="560">
        <f t="shared" si="34"/>
        <v>0</v>
      </c>
      <c r="Q107" s="1709"/>
      <c r="R107" s="560"/>
      <c r="S107" s="24"/>
    </row>
    <row r="108" spans="1:23" s="8" customFormat="1" ht="30" hidden="1" customHeight="1">
      <c r="A108" s="151">
        <f t="shared" si="33"/>
        <v>0</v>
      </c>
      <c r="B108" s="20">
        <f t="shared" si="42"/>
        <v>0</v>
      </c>
      <c r="C108" s="20">
        <f t="shared" si="42"/>
        <v>0</v>
      </c>
      <c r="D108" s="20">
        <f t="shared" si="42"/>
        <v>0</v>
      </c>
      <c r="E108" s="20">
        <f t="shared" si="42"/>
        <v>0</v>
      </c>
      <c r="F108" s="20">
        <f t="shared" si="38"/>
        <v>0</v>
      </c>
      <c r="G108" s="20">
        <f>+'6-3표준조사(2)'!$V$315</f>
        <v>0</v>
      </c>
      <c r="H108" s="21">
        <f>+'6-3표준조사(2)'!$Z$315</f>
        <v>0</v>
      </c>
      <c r="I108" s="138">
        <f>+'6-3표준조사(2)'!$AA$315</f>
        <v>0</v>
      </c>
      <c r="J108" s="21">
        <f>+'6-3표준조사(2)'!$AC$315</f>
        <v>0</v>
      </c>
      <c r="K108" s="1730"/>
      <c r="L108" s="22">
        <f>+'6-3표준조사(2)'!$W$315</f>
        <v>0</v>
      </c>
      <c r="M108" s="559">
        <f t="shared" si="35"/>
        <v>0</v>
      </c>
      <c r="N108" s="23">
        <f>IF('6-3표준조사(2)'!$R$79="모두베기",'6-3표준조사(2)'!$Y$315,)</f>
        <v>0</v>
      </c>
      <c r="O108" s="23"/>
      <c r="P108" s="560">
        <f t="shared" si="34"/>
        <v>0</v>
      </c>
      <c r="Q108" s="1709"/>
      <c r="R108" s="560"/>
      <c r="S108" s="24"/>
    </row>
    <row r="109" spans="1:23" s="8" customFormat="1" ht="30" hidden="1" customHeight="1" thickBot="1">
      <c r="A109" s="151">
        <f t="shared" si="33"/>
        <v>0</v>
      </c>
      <c r="B109" s="1612">
        <f t="shared" si="42"/>
        <v>0</v>
      </c>
      <c r="C109" s="1612">
        <f t="shared" si="42"/>
        <v>0</v>
      </c>
      <c r="D109" s="1612">
        <f t="shared" si="42"/>
        <v>0</v>
      </c>
      <c r="E109" s="1612">
        <f t="shared" si="42"/>
        <v>0</v>
      </c>
      <c r="F109" s="1612">
        <f t="shared" si="38"/>
        <v>0</v>
      </c>
      <c r="G109" s="1612">
        <f>+'6-3표준조사(2)'!$V$316</f>
        <v>0</v>
      </c>
      <c r="H109" s="1613">
        <f>+'6-3표준조사(2)'!$Z$316</f>
        <v>0</v>
      </c>
      <c r="I109" s="1619">
        <f>+'6-3표준조사(2)'!$AA$316</f>
        <v>0</v>
      </c>
      <c r="J109" s="1613">
        <f>+'6-3표준조사(2)'!$AC$316</f>
        <v>0</v>
      </c>
      <c r="K109" s="1731"/>
      <c r="L109" s="22">
        <f>+'6-3표준조사(2)'!$W$316</f>
        <v>0</v>
      </c>
      <c r="M109" s="1614">
        <f t="shared" si="35"/>
        <v>0</v>
      </c>
      <c r="N109" s="1615">
        <f>IF('6-3표준조사(2)'!$R$79="모두베기",'6-3표준조사(2)'!$Y$316,)</f>
        <v>0</v>
      </c>
      <c r="O109" s="1615"/>
      <c r="P109" s="560">
        <f t="shared" si="34"/>
        <v>0</v>
      </c>
      <c r="Q109" s="1710"/>
      <c r="R109" s="1616"/>
      <c r="S109" s="1618"/>
    </row>
    <row r="110" spans="1:23" ht="30" customHeight="1" thickBot="1">
      <c r="A110" s="151">
        <f t="shared" si="33"/>
        <v>1</v>
      </c>
      <c r="B110" s="556" t="str">
        <f>+'6-3표준조사(2)'!$K$379</f>
        <v>66-0</v>
      </c>
      <c r="C110" s="556" t="str">
        <f>+'6-3표준조사(2)'!$L$379</f>
        <v>14-3</v>
      </c>
      <c r="D110" s="556" t="str">
        <f>+'6-3표준조사(2)'!$M$379</f>
        <v>단양</v>
      </c>
      <c r="E110" s="556" t="str">
        <f>+'6-3표준조사(2)'!$N$379</f>
        <v>영춘</v>
      </c>
      <c r="F110" s="556" t="str">
        <f>+'6-3표준조사(2)'!$O$379</f>
        <v>상</v>
      </c>
      <c r="G110" s="556" t="str">
        <f>+'6-3표준조사(2)'!$V$384</f>
        <v>산40-1</v>
      </c>
      <c r="H110" s="557" t="str">
        <f>+'6-3표준조사(2)'!$Z$384</f>
        <v>낙엽송</v>
      </c>
      <c r="I110" s="563" t="str">
        <f>+'6-3표준조사(2)'!$AA$384</f>
        <v>(용)2-0</v>
      </c>
      <c r="J110" s="557">
        <f>+'6-3표준조사(2)'!$AC$384</f>
        <v>2023</v>
      </c>
      <c r="K110" s="1728" t="str">
        <f>'6-3표준조사(2)'!AD384</f>
        <v>목재생산림</v>
      </c>
      <c r="L110" s="1600">
        <f>+'6-3표준조사(2)'!$W$384</f>
        <v>486.21</v>
      </c>
      <c r="M110" s="559">
        <f t="shared" si="35"/>
        <v>0.9</v>
      </c>
      <c r="N110" s="560">
        <f>IF('6-3표준조사(2)'!$R$379="모두베기",'6-3표준조사(2)'!$Y$384,)</f>
        <v>0.9</v>
      </c>
      <c r="O110" s="560">
        <f>IF('5-3단가산출서 (2)'!D243&gt;0,'5-3단가산출서 (2)'!D243,0)</f>
        <v>0</v>
      </c>
      <c r="P110" s="1602">
        <f t="shared" si="34"/>
        <v>0.9</v>
      </c>
      <c r="Q110" s="1726">
        <f>'6-3표준조사(2)'!O381</f>
        <v>0.7</v>
      </c>
      <c r="R110" s="1636"/>
      <c r="S110" s="561"/>
      <c r="T110" s="1608">
        <f>'6-3표준조사(2)'!N381</f>
        <v>3000</v>
      </c>
      <c r="U110" s="1168">
        <f>'6-3표준조사(2)'!Q385</f>
        <v>2100</v>
      </c>
      <c r="V110" s="1164">
        <f>U110/T110</f>
        <v>0.7</v>
      </c>
    </row>
    <row r="111" spans="1:23" s="8" customFormat="1" ht="30" hidden="1" customHeight="1">
      <c r="A111" s="151">
        <f t="shared" si="33"/>
        <v>0</v>
      </c>
      <c r="B111" s="20">
        <f t="shared" ref="B111:E117" si="43">IF($A111&gt;0,B110,)</f>
        <v>0</v>
      </c>
      <c r="C111" s="20">
        <f t="shared" si="43"/>
        <v>0</v>
      </c>
      <c r="D111" s="20">
        <f t="shared" si="43"/>
        <v>0</v>
      </c>
      <c r="E111" s="20">
        <f t="shared" si="43"/>
        <v>0</v>
      </c>
      <c r="F111" s="20">
        <f t="shared" si="38"/>
        <v>0</v>
      </c>
      <c r="G111" s="20">
        <f>+'6-3표준조사(2)'!$V$385</f>
        <v>0</v>
      </c>
      <c r="H111" s="21">
        <f>+'6-3표준조사(2)'!$Z$385</f>
        <v>0</v>
      </c>
      <c r="I111" s="138">
        <f>+'6-3표준조사(2)'!$AA$385</f>
        <v>0</v>
      </c>
      <c r="J111" s="21">
        <f>+'6-3표준조사(2)'!$AC$385</f>
        <v>0</v>
      </c>
      <c r="K111" s="1732"/>
      <c r="L111" s="1601">
        <f>+'6-3표준조사(2)'!$W$385</f>
        <v>0</v>
      </c>
      <c r="M111" s="559">
        <f t="shared" si="35"/>
        <v>0</v>
      </c>
      <c r="N111" s="23">
        <f>IF('6-3표준조사(2)'!$R$79="모두베기",'6-3표준조사(2)'!$Y$385,)</f>
        <v>0</v>
      </c>
      <c r="O111" s="560">
        <f>N111</f>
        <v>0</v>
      </c>
      <c r="P111" s="1602">
        <f t="shared" si="34"/>
        <v>0</v>
      </c>
      <c r="Q111" s="1708"/>
      <c r="R111" s="1636"/>
      <c r="S111" s="24"/>
    </row>
    <row r="112" spans="1:23" s="8" customFormat="1" ht="30" hidden="1" customHeight="1">
      <c r="A112" s="151">
        <f t="shared" si="33"/>
        <v>0</v>
      </c>
      <c r="B112" s="20">
        <f t="shared" si="43"/>
        <v>0</v>
      </c>
      <c r="C112" s="20">
        <f t="shared" si="43"/>
        <v>0</v>
      </c>
      <c r="D112" s="20">
        <f t="shared" si="43"/>
        <v>0</v>
      </c>
      <c r="E112" s="20">
        <f t="shared" si="43"/>
        <v>0</v>
      </c>
      <c r="F112" s="20">
        <f t="shared" si="38"/>
        <v>0</v>
      </c>
      <c r="G112" s="20">
        <f>+'6-3표준조사(2)'!$V$386</f>
        <v>0</v>
      </c>
      <c r="H112" s="21">
        <f>+'6-3표준조사(2)'!$Z$386</f>
        <v>0</v>
      </c>
      <c r="I112" s="138">
        <f>+'6-3표준조사(2)'!$AA$386</f>
        <v>0</v>
      </c>
      <c r="J112" s="21">
        <f>+'6-3표준조사(2)'!$AC$386</f>
        <v>0</v>
      </c>
      <c r="K112" s="1732"/>
      <c r="L112" s="1601">
        <f>+'6-3표준조사(2)'!$W$386</f>
        <v>0</v>
      </c>
      <c r="M112" s="559">
        <f t="shared" si="35"/>
        <v>0</v>
      </c>
      <c r="N112" s="23">
        <f>IF('6-3표준조사(2)'!$R$79="모두베기",'6-3표준조사(2)'!$Y$386,)</f>
        <v>0</v>
      </c>
      <c r="O112" s="23"/>
      <c r="P112" s="1602">
        <f t="shared" si="34"/>
        <v>0</v>
      </c>
      <c r="Q112" s="1708"/>
      <c r="R112" s="1636"/>
      <c r="S112" s="24"/>
    </row>
    <row r="113" spans="1:23" s="8" customFormat="1" ht="30" hidden="1" customHeight="1">
      <c r="A113" s="151">
        <f t="shared" si="33"/>
        <v>0</v>
      </c>
      <c r="B113" s="1623">
        <f t="shared" si="43"/>
        <v>0</v>
      </c>
      <c r="C113" s="1623">
        <f t="shared" si="43"/>
        <v>0</v>
      </c>
      <c r="D113" s="1623">
        <f t="shared" si="43"/>
        <v>0</v>
      </c>
      <c r="E113" s="1623">
        <f t="shared" si="43"/>
        <v>0</v>
      </c>
      <c r="F113" s="1623">
        <f t="shared" si="38"/>
        <v>0</v>
      </c>
      <c r="G113" s="1623">
        <f>+'6-3표준조사(2)'!$V$387</f>
        <v>0</v>
      </c>
      <c r="H113" s="1624">
        <f>+'6-3표준조사(2)'!$Z$387</f>
        <v>0</v>
      </c>
      <c r="I113" s="1630">
        <f>+'6-3표준조사(2)'!$AA$387</f>
        <v>0</v>
      </c>
      <c r="J113" s="1624">
        <f>+'6-3표준조사(2)'!$AC$387</f>
        <v>0</v>
      </c>
      <c r="K113" s="1729"/>
      <c r="L113" s="22">
        <f>+'6-3표준조사(2)'!$W$387</f>
        <v>0</v>
      </c>
      <c r="M113" s="1625">
        <f t="shared" si="35"/>
        <v>0</v>
      </c>
      <c r="N113" s="1626">
        <f>IF('6-3표준조사(2)'!$R$79="모두베기",'6-3표준조사(2)'!$Y$387,)</f>
        <v>0</v>
      </c>
      <c r="O113" s="1626"/>
      <c r="P113" s="560">
        <f t="shared" si="34"/>
        <v>0</v>
      </c>
      <c r="Q113" s="1627"/>
      <c r="R113" s="1627"/>
      <c r="S113" s="1628"/>
    </row>
    <row r="114" spans="1:23" s="8" customFormat="1" ht="30" hidden="1" customHeight="1">
      <c r="A114" s="151">
        <f t="shared" si="33"/>
        <v>0</v>
      </c>
      <c r="B114" s="20">
        <f t="shared" si="43"/>
        <v>0</v>
      </c>
      <c r="C114" s="20">
        <f t="shared" si="43"/>
        <v>0</v>
      </c>
      <c r="D114" s="20">
        <f t="shared" si="43"/>
        <v>0</v>
      </c>
      <c r="E114" s="20">
        <f t="shared" si="43"/>
        <v>0</v>
      </c>
      <c r="F114" s="20">
        <f t="shared" si="38"/>
        <v>0</v>
      </c>
      <c r="G114" s="20">
        <f>+'6-3표준조사(2)'!$V$388</f>
        <v>0</v>
      </c>
      <c r="H114" s="21">
        <f>+'6-3표준조사(2)'!$Z$388</f>
        <v>0</v>
      </c>
      <c r="I114" s="138">
        <f>+'6-3표준조사(2)'!$AA$388</f>
        <v>0</v>
      </c>
      <c r="J114" s="21">
        <f>+'6-3표준조사(2)'!$AC$388</f>
        <v>0</v>
      </c>
      <c r="K114" s="1730"/>
      <c r="L114" s="22">
        <f>+'6-3표준조사(2)'!$W$388</f>
        <v>0</v>
      </c>
      <c r="M114" s="559">
        <f t="shared" si="35"/>
        <v>0</v>
      </c>
      <c r="N114" s="23">
        <f>IF('6-3표준조사(2)'!$R$79="모두베기",'6-3표준조사(2)'!$Y$388,)</f>
        <v>0</v>
      </c>
      <c r="O114" s="23"/>
      <c r="P114" s="560">
        <f t="shared" si="34"/>
        <v>0</v>
      </c>
      <c r="Q114" s="1709"/>
      <c r="R114" s="560"/>
      <c r="S114" s="24"/>
    </row>
    <row r="115" spans="1:23" s="8" customFormat="1" ht="30" hidden="1" customHeight="1">
      <c r="A115" s="151">
        <f t="shared" si="33"/>
        <v>0</v>
      </c>
      <c r="B115" s="20">
        <f t="shared" si="43"/>
        <v>0</v>
      </c>
      <c r="C115" s="20">
        <f t="shared" si="43"/>
        <v>0</v>
      </c>
      <c r="D115" s="20">
        <f t="shared" si="43"/>
        <v>0</v>
      </c>
      <c r="E115" s="20">
        <f t="shared" si="43"/>
        <v>0</v>
      </c>
      <c r="F115" s="20">
        <f t="shared" si="38"/>
        <v>0</v>
      </c>
      <c r="G115" s="20">
        <f>+'6-3표준조사(2)'!$V$389</f>
        <v>0</v>
      </c>
      <c r="H115" s="21">
        <f>+'6-3표준조사(2)'!$Z$389</f>
        <v>0</v>
      </c>
      <c r="I115" s="138">
        <f>+'6-3표준조사(2)'!$AA$389</f>
        <v>0</v>
      </c>
      <c r="J115" s="21">
        <f>+'6-3표준조사(2)'!$AC$389</f>
        <v>0</v>
      </c>
      <c r="K115" s="1730"/>
      <c r="L115" s="22">
        <f>+'6-3표준조사(2)'!$W$389</f>
        <v>0</v>
      </c>
      <c r="M115" s="559">
        <f t="shared" si="35"/>
        <v>0</v>
      </c>
      <c r="N115" s="23">
        <f>IF('6-3표준조사(2)'!$R$79="모두베기",'6-3표준조사(2)'!$Y$389,)</f>
        <v>0</v>
      </c>
      <c r="O115" s="23"/>
      <c r="P115" s="560">
        <f t="shared" si="34"/>
        <v>0</v>
      </c>
      <c r="Q115" s="1709"/>
      <c r="R115" s="560"/>
      <c r="S115" s="24"/>
    </row>
    <row r="116" spans="1:23" s="8" customFormat="1" ht="30" hidden="1" customHeight="1">
      <c r="A116" s="151">
        <f t="shared" si="33"/>
        <v>0</v>
      </c>
      <c r="B116" s="20">
        <f t="shared" si="43"/>
        <v>0</v>
      </c>
      <c r="C116" s="20">
        <f t="shared" si="43"/>
        <v>0</v>
      </c>
      <c r="D116" s="20">
        <f t="shared" si="43"/>
        <v>0</v>
      </c>
      <c r="E116" s="20">
        <f t="shared" si="43"/>
        <v>0</v>
      </c>
      <c r="F116" s="20">
        <f t="shared" si="38"/>
        <v>0</v>
      </c>
      <c r="G116" s="20">
        <f>+'6-3표준조사(2)'!$V$390</f>
        <v>0</v>
      </c>
      <c r="H116" s="21">
        <f>+'6-3표준조사(2)'!$Z$390</f>
        <v>0</v>
      </c>
      <c r="I116" s="138">
        <f>+'6-3표준조사(2)'!$AA$390</f>
        <v>0</v>
      </c>
      <c r="J116" s="21">
        <f>+'6-3표준조사(2)'!$AC$390</f>
        <v>0</v>
      </c>
      <c r="K116" s="1730"/>
      <c r="L116" s="22">
        <f>+'6-3표준조사(2)'!$W$390</f>
        <v>0</v>
      </c>
      <c r="M116" s="559">
        <f t="shared" si="35"/>
        <v>0</v>
      </c>
      <c r="N116" s="23">
        <f>IF('6-3표준조사(2)'!$R$79="모두베기",'6-3표준조사(2)'!$Y$390,)</f>
        <v>0</v>
      </c>
      <c r="O116" s="23"/>
      <c r="P116" s="560">
        <f t="shared" si="34"/>
        <v>0</v>
      </c>
      <c r="Q116" s="1709"/>
      <c r="R116" s="560"/>
      <c r="S116" s="24"/>
    </row>
    <row r="117" spans="1:23" s="8" customFormat="1" ht="30" hidden="1" customHeight="1" thickBot="1">
      <c r="A117" s="151">
        <f t="shared" si="33"/>
        <v>0</v>
      </c>
      <c r="B117" s="1612">
        <f t="shared" si="43"/>
        <v>0</v>
      </c>
      <c r="C117" s="1612">
        <f t="shared" si="43"/>
        <v>0</v>
      </c>
      <c r="D117" s="1612">
        <f t="shared" si="43"/>
        <v>0</v>
      </c>
      <c r="E117" s="1612">
        <f t="shared" si="43"/>
        <v>0</v>
      </c>
      <c r="F117" s="1612">
        <f t="shared" si="38"/>
        <v>0</v>
      </c>
      <c r="G117" s="1612">
        <f>+'6-3표준조사(2)'!$V$391</f>
        <v>0</v>
      </c>
      <c r="H117" s="1613">
        <f>+'6-3표준조사(2)'!$Z$391</f>
        <v>0</v>
      </c>
      <c r="I117" s="1619">
        <f>+'6-3표준조사(2)'!$AA$391</f>
        <v>0</v>
      </c>
      <c r="J117" s="1613">
        <f>+'6-3표준조사(2)'!$AC$391</f>
        <v>0</v>
      </c>
      <c r="K117" s="1731"/>
      <c r="L117" s="22">
        <f>+'6-3표준조사(2)'!$W$391</f>
        <v>0</v>
      </c>
      <c r="M117" s="1614">
        <f t="shared" si="35"/>
        <v>0</v>
      </c>
      <c r="N117" s="1615">
        <f>IF('6-3표준조사(2)'!$R$79="모두베기",'6-3표준조사(2)'!$Y$391,)</f>
        <v>0</v>
      </c>
      <c r="O117" s="1615"/>
      <c r="P117" s="560">
        <f t="shared" si="34"/>
        <v>0</v>
      </c>
      <c r="Q117" s="1710"/>
      <c r="R117" s="1616"/>
      <c r="S117" s="1618"/>
    </row>
    <row r="118" spans="1:23" ht="30" customHeight="1" thickBot="1">
      <c r="A118" s="151">
        <f t="shared" si="33"/>
        <v>1</v>
      </c>
      <c r="B118" s="556" t="str">
        <f>+'6-3표준조사(2)'!$K$454</f>
        <v>66-0</v>
      </c>
      <c r="C118" s="556" t="str">
        <f>+'6-3표준조사(2)'!$L$454</f>
        <v>28-0</v>
      </c>
      <c r="D118" s="556" t="str">
        <f>+'6-3표준조사(2)'!$M$454</f>
        <v>단양</v>
      </c>
      <c r="E118" s="556" t="str">
        <f>+'6-3표준조사(2)'!$N$454</f>
        <v>영춘</v>
      </c>
      <c r="F118" s="556" t="str">
        <f>+'6-3표준조사(2)'!$O$454</f>
        <v>오사</v>
      </c>
      <c r="G118" s="556" t="str">
        <f>+'6-3표준조사(2)'!$V$459</f>
        <v>산1</v>
      </c>
      <c r="H118" s="557" t="str">
        <f>+'6-3표준조사(2)'!$Z$459</f>
        <v>낙엽송</v>
      </c>
      <c r="I118" s="563" t="str">
        <f>+'6-3표준조사(2)'!$AA$459</f>
        <v>(용)2-0</v>
      </c>
      <c r="J118" s="557">
        <f>+'6-3표준조사(2)'!$AC$459</f>
        <v>2023</v>
      </c>
      <c r="K118" s="1728" t="str">
        <f>'6-3표준조사(2)'!AD459</f>
        <v>자연환경보전림</v>
      </c>
      <c r="L118" s="1600">
        <f>+'6-3표준조사(2)'!$W$459</f>
        <v>211.88</v>
      </c>
      <c r="M118" s="559">
        <f t="shared" si="35"/>
        <v>4.7</v>
      </c>
      <c r="N118" s="560">
        <f>IF('6-3표준조사(2)'!$R$454="모두베기",'6-3표준조사(2)'!$Y$459,)</f>
        <v>4.7</v>
      </c>
      <c r="O118" s="560"/>
      <c r="P118" s="1602">
        <f t="shared" si="34"/>
        <v>4.7</v>
      </c>
      <c r="Q118" s="1726">
        <f>'6-3표준조사(2)'!O456</f>
        <v>0.70889999999999997</v>
      </c>
      <c r="R118" s="1636"/>
      <c r="S118" s="561"/>
      <c r="T118" s="1608">
        <f>'6-3표준조사(2)'!N456</f>
        <v>3000</v>
      </c>
      <c r="U118" s="1168">
        <f>'6-3표준조사(2)'!Q460</f>
        <v>2150</v>
      </c>
      <c r="V118" s="1164">
        <f>U118/T118</f>
        <v>0.71666666666666667</v>
      </c>
      <c r="W118" s="145">
        <v>1</v>
      </c>
    </row>
    <row r="119" spans="1:23" s="8" customFormat="1" ht="30" hidden="1" customHeight="1">
      <c r="A119" s="151">
        <f t="shared" si="33"/>
        <v>0</v>
      </c>
      <c r="B119" s="20">
        <f t="shared" ref="B119:E125" si="44">IF($A119&gt;0,B118,)</f>
        <v>0</v>
      </c>
      <c r="C119" s="20">
        <f t="shared" si="44"/>
        <v>0</v>
      </c>
      <c r="D119" s="20">
        <f t="shared" si="44"/>
        <v>0</v>
      </c>
      <c r="E119" s="20">
        <f t="shared" si="44"/>
        <v>0</v>
      </c>
      <c r="F119" s="20">
        <f t="shared" si="38"/>
        <v>0</v>
      </c>
      <c r="G119" s="20">
        <f>+'6-3표준조사(2)'!$V$460</f>
        <v>0</v>
      </c>
      <c r="H119" s="21">
        <f>+'6-3표준조사(2)'!$Z$460</f>
        <v>0</v>
      </c>
      <c r="I119" s="138">
        <f>+'6-3표준조사(2)'!$AA$460</f>
        <v>0</v>
      </c>
      <c r="J119" s="21">
        <f>+'6-3표준조사(2)'!$AC$460</f>
        <v>0</v>
      </c>
      <c r="K119" s="1732"/>
      <c r="L119" s="1601">
        <f>+'6-3표준조사(2)'!$W$460</f>
        <v>0</v>
      </c>
      <c r="M119" s="559">
        <f t="shared" si="35"/>
        <v>0</v>
      </c>
      <c r="N119" s="23">
        <f>IF('6-3표준조사(2)'!$R$79="모두베기",'6-3표준조사(2)'!$Y$460,)</f>
        <v>0</v>
      </c>
      <c r="O119" s="23"/>
      <c r="P119" s="1602">
        <f t="shared" si="34"/>
        <v>0</v>
      </c>
      <c r="Q119" s="1708"/>
      <c r="R119" s="1636"/>
      <c r="S119" s="24"/>
    </row>
    <row r="120" spans="1:23" s="8" customFormat="1" ht="30" hidden="1" customHeight="1">
      <c r="A120" s="151">
        <f t="shared" si="33"/>
        <v>0</v>
      </c>
      <c r="B120" s="20">
        <f t="shared" si="44"/>
        <v>0</v>
      </c>
      <c r="C120" s="20">
        <f t="shared" si="44"/>
        <v>0</v>
      </c>
      <c r="D120" s="20">
        <f t="shared" si="44"/>
        <v>0</v>
      </c>
      <c r="E120" s="20">
        <f t="shared" si="44"/>
        <v>0</v>
      </c>
      <c r="F120" s="20">
        <f t="shared" si="38"/>
        <v>0</v>
      </c>
      <c r="G120" s="20">
        <f>+'6-3표준조사(2)'!$V$461</f>
        <v>0</v>
      </c>
      <c r="H120" s="21">
        <f>+'6-3표준조사(2)'!$Z$461</f>
        <v>0</v>
      </c>
      <c r="I120" s="138">
        <f>+'6-3표준조사(2)'!$AA$461</f>
        <v>0</v>
      </c>
      <c r="J120" s="21">
        <f>+'6-3표준조사(2)'!$AC$461</f>
        <v>0</v>
      </c>
      <c r="K120" s="1732"/>
      <c r="L120" s="1601">
        <f>+'6-3표준조사(2)'!$W$461</f>
        <v>0</v>
      </c>
      <c r="M120" s="559">
        <f t="shared" si="35"/>
        <v>0</v>
      </c>
      <c r="N120" s="23">
        <f>IF('6-3표준조사(2)'!$R$79="모두베기",'6-3표준조사(2)'!$Y$461,)</f>
        <v>0</v>
      </c>
      <c r="O120" s="23"/>
      <c r="P120" s="1602">
        <f t="shared" si="34"/>
        <v>0</v>
      </c>
      <c r="Q120" s="1708"/>
      <c r="R120" s="1636"/>
      <c r="S120" s="24"/>
    </row>
    <row r="121" spans="1:23" s="8" customFormat="1" ht="30" hidden="1" customHeight="1">
      <c r="A121" s="151">
        <f t="shared" si="33"/>
        <v>0</v>
      </c>
      <c r="B121" s="1623">
        <f t="shared" si="44"/>
        <v>0</v>
      </c>
      <c r="C121" s="1623">
        <f t="shared" si="44"/>
        <v>0</v>
      </c>
      <c r="D121" s="1623">
        <f t="shared" si="44"/>
        <v>0</v>
      </c>
      <c r="E121" s="1623">
        <f t="shared" si="44"/>
        <v>0</v>
      </c>
      <c r="F121" s="1623">
        <f t="shared" si="38"/>
        <v>0</v>
      </c>
      <c r="G121" s="1623">
        <f>+'6-3표준조사(2)'!$V$462</f>
        <v>0</v>
      </c>
      <c r="H121" s="1624">
        <f>+'6-3표준조사(2)'!$Z$462</f>
        <v>0</v>
      </c>
      <c r="I121" s="1630">
        <f>+'6-3표준조사(2)'!$AA$462</f>
        <v>0</v>
      </c>
      <c r="J121" s="1624">
        <f>+'6-3표준조사(2)'!$AC$462</f>
        <v>0</v>
      </c>
      <c r="K121" s="1729"/>
      <c r="L121" s="22">
        <f>+'6-3표준조사(2)'!$W$462</f>
        <v>0</v>
      </c>
      <c r="M121" s="1625">
        <f t="shared" si="35"/>
        <v>0</v>
      </c>
      <c r="N121" s="1626">
        <f>IF('6-3표준조사(2)'!$R$79="모두베기",'6-3표준조사(2)'!$Y$462,)</f>
        <v>0</v>
      </c>
      <c r="O121" s="1626"/>
      <c r="P121" s="560">
        <f t="shared" si="34"/>
        <v>0</v>
      </c>
      <c r="Q121" s="1627"/>
      <c r="R121" s="1627"/>
      <c r="S121" s="1628"/>
    </row>
    <row r="122" spans="1:23" s="8" customFormat="1" ht="30" hidden="1" customHeight="1">
      <c r="A122" s="151">
        <f t="shared" si="33"/>
        <v>0</v>
      </c>
      <c r="B122" s="20">
        <f t="shared" si="44"/>
        <v>0</v>
      </c>
      <c r="C122" s="20">
        <f t="shared" si="44"/>
        <v>0</v>
      </c>
      <c r="D122" s="20">
        <f t="shared" si="44"/>
        <v>0</v>
      </c>
      <c r="E122" s="20">
        <f t="shared" si="44"/>
        <v>0</v>
      </c>
      <c r="F122" s="20">
        <f t="shared" si="38"/>
        <v>0</v>
      </c>
      <c r="G122" s="20">
        <f>+'6-3표준조사(2)'!$V$463</f>
        <v>0</v>
      </c>
      <c r="H122" s="21">
        <f>+'6-3표준조사(2)'!$Z$463</f>
        <v>0</v>
      </c>
      <c r="I122" s="138">
        <f>+'6-3표준조사(2)'!$AA$463</f>
        <v>0</v>
      </c>
      <c r="J122" s="21">
        <f>+'6-3표준조사(2)'!$AC$463</f>
        <v>0</v>
      </c>
      <c r="K122" s="1730"/>
      <c r="L122" s="22">
        <f>+'6-3표준조사(2)'!$W$463</f>
        <v>0</v>
      </c>
      <c r="M122" s="559">
        <f t="shared" si="35"/>
        <v>0</v>
      </c>
      <c r="N122" s="23">
        <f>IF('6-3표준조사(2)'!$R$79="모두베기",'6-3표준조사(2)'!$Y$463,)</f>
        <v>0</v>
      </c>
      <c r="O122" s="23"/>
      <c r="P122" s="560">
        <f t="shared" si="34"/>
        <v>0</v>
      </c>
      <c r="Q122" s="1709"/>
      <c r="R122" s="560"/>
      <c r="S122" s="24"/>
    </row>
    <row r="123" spans="1:23" s="8" customFormat="1" ht="30" hidden="1" customHeight="1">
      <c r="A123" s="151">
        <f t="shared" si="33"/>
        <v>0</v>
      </c>
      <c r="B123" s="20">
        <f t="shared" si="44"/>
        <v>0</v>
      </c>
      <c r="C123" s="20">
        <f t="shared" si="44"/>
        <v>0</v>
      </c>
      <c r="D123" s="20">
        <f t="shared" si="44"/>
        <v>0</v>
      </c>
      <c r="E123" s="20">
        <f t="shared" si="44"/>
        <v>0</v>
      </c>
      <c r="F123" s="20">
        <f t="shared" si="38"/>
        <v>0</v>
      </c>
      <c r="G123" s="20">
        <f>+'6-3표준조사(2)'!$V$464</f>
        <v>0</v>
      </c>
      <c r="H123" s="21">
        <f>+'6-3표준조사(2)'!$Z$464</f>
        <v>0</v>
      </c>
      <c r="I123" s="138">
        <f>+'6-3표준조사(2)'!$AA$464</f>
        <v>0</v>
      </c>
      <c r="J123" s="21">
        <f>+'6-3표준조사(2)'!$AC$464</f>
        <v>0</v>
      </c>
      <c r="K123" s="1730"/>
      <c r="L123" s="22">
        <f>+'6-3표준조사(2)'!$W$464</f>
        <v>0</v>
      </c>
      <c r="M123" s="559">
        <f t="shared" si="35"/>
        <v>0</v>
      </c>
      <c r="N123" s="23">
        <f>IF('6-3표준조사(2)'!$R$79="모두베기",'6-3표준조사(2)'!$Y$464,)</f>
        <v>0</v>
      </c>
      <c r="O123" s="23"/>
      <c r="P123" s="560">
        <f t="shared" si="34"/>
        <v>0</v>
      </c>
      <c r="Q123" s="1709"/>
      <c r="R123" s="560"/>
      <c r="S123" s="24"/>
    </row>
    <row r="124" spans="1:23" s="8" customFormat="1" ht="30" hidden="1" customHeight="1">
      <c r="A124" s="151">
        <f t="shared" si="33"/>
        <v>0</v>
      </c>
      <c r="B124" s="20">
        <f t="shared" si="44"/>
        <v>0</v>
      </c>
      <c r="C124" s="20">
        <f t="shared" si="44"/>
        <v>0</v>
      </c>
      <c r="D124" s="20">
        <f t="shared" si="44"/>
        <v>0</v>
      </c>
      <c r="E124" s="20">
        <f t="shared" si="44"/>
        <v>0</v>
      </c>
      <c r="F124" s="20">
        <f t="shared" si="38"/>
        <v>0</v>
      </c>
      <c r="G124" s="20">
        <f>+'6-3표준조사(2)'!$V$465</f>
        <v>0</v>
      </c>
      <c r="H124" s="21">
        <f>+'6-3표준조사(2)'!$Z$465</f>
        <v>0</v>
      </c>
      <c r="I124" s="138">
        <f>+'6-3표준조사(2)'!$AA$465</f>
        <v>0</v>
      </c>
      <c r="J124" s="21">
        <f>+'6-3표준조사(2)'!$AC$465</f>
        <v>0</v>
      </c>
      <c r="K124" s="1730"/>
      <c r="L124" s="22">
        <f>+'6-3표준조사(2)'!$W$465</f>
        <v>0</v>
      </c>
      <c r="M124" s="559">
        <f t="shared" si="35"/>
        <v>0</v>
      </c>
      <c r="N124" s="23">
        <f>IF('6-3표준조사(2)'!$R$79="모두베기",'6-3표준조사(2)'!$Y$465,)</f>
        <v>0</v>
      </c>
      <c r="O124" s="23"/>
      <c r="P124" s="560">
        <f t="shared" si="34"/>
        <v>0</v>
      </c>
      <c r="Q124" s="1709"/>
      <c r="R124" s="560"/>
      <c r="S124" s="24"/>
    </row>
    <row r="125" spans="1:23" s="8" customFormat="1" ht="30" hidden="1" customHeight="1" thickBot="1">
      <c r="A125" s="151">
        <f t="shared" si="33"/>
        <v>0</v>
      </c>
      <c r="B125" s="1612">
        <f t="shared" si="44"/>
        <v>0</v>
      </c>
      <c r="C125" s="1612">
        <f t="shared" si="44"/>
        <v>0</v>
      </c>
      <c r="D125" s="1612">
        <f t="shared" si="44"/>
        <v>0</v>
      </c>
      <c r="E125" s="1612">
        <f t="shared" si="44"/>
        <v>0</v>
      </c>
      <c r="F125" s="1612">
        <f t="shared" si="38"/>
        <v>0</v>
      </c>
      <c r="G125" s="1612">
        <f>+'6-3표준조사(2)'!$V$466</f>
        <v>0</v>
      </c>
      <c r="H125" s="1613">
        <f>+'6-3표준조사(2)'!$Z$466</f>
        <v>0</v>
      </c>
      <c r="I125" s="1619">
        <f>+'6-3표준조사(2)'!$AA$466</f>
        <v>0</v>
      </c>
      <c r="J125" s="1613">
        <f>+'6-3표준조사(2)'!$AC$466</f>
        <v>0</v>
      </c>
      <c r="K125" s="1731"/>
      <c r="L125" s="22">
        <f>+'6-3표준조사(2)'!$W$466</f>
        <v>0</v>
      </c>
      <c r="M125" s="1614">
        <f t="shared" si="35"/>
        <v>0</v>
      </c>
      <c r="N125" s="1615">
        <f>IF('6-3표준조사(2)'!$R$79="모두베기",'6-3표준조사(2)'!$Y$466,)</f>
        <v>0</v>
      </c>
      <c r="O125" s="1615"/>
      <c r="P125" s="560">
        <f t="shared" si="34"/>
        <v>0</v>
      </c>
      <c r="Q125" s="1710"/>
      <c r="R125" s="1616"/>
      <c r="S125" s="1618"/>
    </row>
    <row r="126" spans="1:23" ht="30" customHeight="1" thickBot="1">
      <c r="A126" s="151">
        <f t="shared" si="33"/>
        <v>1</v>
      </c>
      <c r="B126" s="556" t="str">
        <f>+'6-3표준조사(2)'!$K$529</f>
        <v>66-0</v>
      </c>
      <c r="C126" s="556" t="str">
        <f>+'6-3표준조사(2)'!$L$529</f>
        <v>29-0</v>
      </c>
      <c r="D126" s="556" t="str">
        <f>+'6-3표준조사(2)'!$M$529</f>
        <v>단양</v>
      </c>
      <c r="E126" s="556" t="str">
        <f>+'6-3표준조사(2)'!$N$529</f>
        <v>영춘</v>
      </c>
      <c r="F126" s="556" t="str">
        <f>+'6-3표준조사(2)'!$O$529</f>
        <v>오사</v>
      </c>
      <c r="G126" s="556" t="str">
        <f>+'6-3표준조사(2)'!$V$534</f>
        <v>산1</v>
      </c>
      <c r="H126" s="557" t="str">
        <f>+'6-3표준조사(2)'!$Z$534</f>
        <v>낙엽송</v>
      </c>
      <c r="I126" s="563" t="str">
        <f>+'6-3표준조사(2)'!$AA$534</f>
        <v>(용)2-0</v>
      </c>
      <c r="J126" s="557">
        <f>+'6-3표준조사(2)'!$AC$534</f>
        <v>2023</v>
      </c>
      <c r="K126" s="1728" t="str">
        <f>'6-3표준조사(2)'!AD534</f>
        <v>자연환경보전림</v>
      </c>
      <c r="L126" s="1600">
        <f>'6-3표준조사(2)'!W534</f>
        <v>211.88</v>
      </c>
      <c r="M126" s="559">
        <f t="shared" si="35"/>
        <v>1.7</v>
      </c>
      <c r="N126" s="560">
        <f>IF('6-3표준조사(2)'!$R$529="모두베기",'6-3표준조사(2)'!$Y$534,)</f>
        <v>1.7</v>
      </c>
      <c r="O126" s="560"/>
      <c r="P126" s="1602">
        <f t="shared" si="34"/>
        <v>1.7</v>
      </c>
      <c r="Q126" s="1726">
        <f>'6-3표준조사(2)'!O531</f>
        <v>0.67210000000000003</v>
      </c>
      <c r="R126" s="1636"/>
      <c r="S126" s="561"/>
      <c r="T126" s="1608">
        <f>'6-3표준조사(2)'!N531</f>
        <v>3000</v>
      </c>
      <c r="U126" s="1168">
        <f>'6-3표준조사(2)'!Q535</f>
        <v>2050</v>
      </c>
      <c r="V126" s="1164">
        <f>U126/T126</f>
        <v>0.68333333333333335</v>
      </c>
      <c r="W126" s="145">
        <v>1</v>
      </c>
    </row>
    <row r="127" spans="1:23" s="8" customFormat="1" ht="30" hidden="1" customHeight="1">
      <c r="A127" s="151">
        <f t="shared" si="33"/>
        <v>0</v>
      </c>
      <c r="B127" s="20">
        <f t="shared" ref="B127:E133" si="45">IF($A127&gt;0,B126,)</f>
        <v>0</v>
      </c>
      <c r="C127" s="20">
        <f t="shared" si="45"/>
        <v>0</v>
      </c>
      <c r="D127" s="20">
        <f t="shared" si="45"/>
        <v>0</v>
      </c>
      <c r="E127" s="20">
        <f t="shared" si="45"/>
        <v>0</v>
      </c>
      <c r="F127" s="20">
        <f t="shared" si="38"/>
        <v>0</v>
      </c>
      <c r="G127" s="20">
        <f>+'6-3표준조사(2)'!$V$535</f>
        <v>0</v>
      </c>
      <c r="H127" s="21">
        <f>+'6-3표준조사(2)'!$Z$535</f>
        <v>0</v>
      </c>
      <c r="I127" s="138">
        <f>+'6-3표준조사(2)'!$AA$535</f>
        <v>0</v>
      </c>
      <c r="J127" s="21">
        <f>+'6-3표준조사(2)'!$AC$535</f>
        <v>0</v>
      </c>
      <c r="K127" s="1732"/>
      <c r="L127" s="1601">
        <f>+'6-3표준조사(2)'!$W$535</f>
        <v>0</v>
      </c>
      <c r="M127" s="559">
        <f t="shared" si="35"/>
        <v>0</v>
      </c>
      <c r="N127" s="23">
        <f>IF('6-3표준조사(2)'!$R$79="모두베기",'6-3표준조사(2)'!$Y$535,)</f>
        <v>0</v>
      </c>
      <c r="O127" s="23"/>
      <c r="P127" s="1602">
        <f t="shared" si="34"/>
        <v>0</v>
      </c>
      <c r="Q127" s="1708"/>
      <c r="R127" s="1636"/>
      <c r="S127" s="24"/>
    </row>
    <row r="128" spans="1:23" s="8" customFormat="1" ht="30" hidden="1" customHeight="1">
      <c r="A128" s="151">
        <f t="shared" si="33"/>
        <v>0</v>
      </c>
      <c r="B128" s="1623">
        <f t="shared" si="45"/>
        <v>0</v>
      </c>
      <c r="C128" s="1623">
        <f t="shared" si="45"/>
        <v>0</v>
      </c>
      <c r="D128" s="1623">
        <f t="shared" si="45"/>
        <v>0</v>
      </c>
      <c r="E128" s="1623">
        <f t="shared" si="45"/>
        <v>0</v>
      </c>
      <c r="F128" s="1623">
        <f t="shared" si="38"/>
        <v>0</v>
      </c>
      <c r="G128" s="1623">
        <f>+'6-3표준조사(2)'!$V$536</f>
        <v>0</v>
      </c>
      <c r="H128" s="1624">
        <f>+'6-3표준조사(2)'!$Z$536</f>
        <v>0</v>
      </c>
      <c r="I128" s="1630">
        <f>+'6-3표준조사(2)'!$AA$536</f>
        <v>0</v>
      </c>
      <c r="J128" s="1624">
        <f>+'6-3표준조사(2)'!$AC$536</f>
        <v>0</v>
      </c>
      <c r="K128" s="1729"/>
      <c r="L128" s="22">
        <f>+'6-3표준조사(2)'!$W$536</f>
        <v>0</v>
      </c>
      <c r="M128" s="1625">
        <f t="shared" si="35"/>
        <v>0</v>
      </c>
      <c r="N128" s="1626">
        <f>IF('6-3표준조사(2)'!$R$79="모두베기",'6-3표준조사(2)'!$Y$536,)</f>
        <v>0</v>
      </c>
      <c r="O128" s="1626"/>
      <c r="P128" s="560">
        <f t="shared" si="34"/>
        <v>0</v>
      </c>
      <c r="Q128" s="1627"/>
      <c r="R128" s="1627"/>
      <c r="S128" s="1628"/>
    </row>
    <row r="129" spans="1:23" s="8" customFormat="1" ht="30" hidden="1" customHeight="1">
      <c r="A129" s="151">
        <f t="shared" si="33"/>
        <v>0</v>
      </c>
      <c r="B129" s="20">
        <f t="shared" si="45"/>
        <v>0</v>
      </c>
      <c r="C129" s="20">
        <f t="shared" si="45"/>
        <v>0</v>
      </c>
      <c r="D129" s="20">
        <f t="shared" si="45"/>
        <v>0</v>
      </c>
      <c r="E129" s="20">
        <f t="shared" si="45"/>
        <v>0</v>
      </c>
      <c r="F129" s="20">
        <f t="shared" si="38"/>
        <v>0</v>
      </c>
      <c r="G129" s="20">
        <f>+'6-3표준조사(2)'!$V$537</f>
        <v>0</v>
      </c>
      <c r="H129" s="21">
        <f>+'6-3표준조사(2)'!$Z$537</f>
        <v>0</v>
      </c>
      <c r="I129" s="138">
        <f>+'6-3표준조사(2)'!$AA$537</f>
        <v>0</v>
      </c>
      <c r="J129" s="21">
        <f>+'6-3표준조사(2)'!$AC$537</f>
        <v>0</v>
      </c>
      <c r="K129" s="1730"/>
      <c r="L129" s="22">
        <f>+'6-3표준조사(2)'!$W$537</f>
        <v>0</v>
      </c>
      <c r="M129" s="559">
        <f t="shared" si="35"/>
        <v>0</v>
      </c>
      <c r="N129" s="23">
        <f>IF('6-3표준조사(2)'!$R$79="모두베기",'6-3표준조사(2)'!$Y$537,)</f>
        <v>0</v>
      </c>
      <c r="O129" s="23"/>
      <c r="P129" s="560">
        <f t="shared" si="34"/>
        <v>0</v>
      </c>
      <c r="Q129" s="1709"/>
      <c r="R129" s="560"/>
      <c r="S129" s="24"/>
    </row>
    <row r="130" spans="1:23" s="8" customFormat="1" ht="30" hidden="1" customHeight="1">
      <c r="A130" s="151">
        <f t="shared" si="33"/>
        <v>0</v>
      </c>
      <c r="B130" s="20">
        <f t="shared" si="45"/>
        <v>0</v>
      </c>
      <c r="C130" s="20">
        <f t="shared" si="45"/>
        <v>0</v>
      </c>
      <c r="D130" s="20">
        <f t="shared" si="45"/>
        <v>0</v>
      </c>
      <c r="E130" s="20">
        <f t="shared" si="45"/>
        <v>0</v>
      </c>
      <c r="F130" s="20">
        <f t="shared" si="38"/>
        <v>0</v>
      </c>
      <c r="G130" s="20">
        <f>+'6-3표준조사(2)'!$V$538</f>
        <v>0</v>
      </c>
      <c r="H130" s="21">
        <f>+'6-3표준조사(2)'!$Z$538</f>
        <v>0</v>
      </c>
      <c r="I130" s="138">
        <f>+'6-3표준조사(2)'!$AA$538</f>
        <v>0</v>
      </c>
      <c r="J130" s="21">
        <f>+'6-3표준조사(2)'!$AC$538</f>
        <v>0</v>
      </c>
      <c r="K130" s="1730"/>
      <c r="L130" s="22">
        <f>+'6-3표준조사(2)'!$W$538</f>
        <v>0</v>
      </c>
      <c r="M130" s="559">
        <f t="shared" si="35"/>
        <v>0</v>
      </c>
      <c r="N130" s="23">
        <f>IF('6-3표준조사(2)'!$R$79="모두베기",'6-3표준조사(2)'!$Y$538,)</f>
        <v>0</v>
      </c>
      <c r="O130" s="23"/>
      <c r="P130" s="560">
        <f t="shared" si="34"/>
        <v>0</v>
      </c>
      <c r="Q130" s="1709"/>
      <c r="R130" s="560"/>
      <c r="S130" s="24"/>
    </row>
    <row r="131" spans="1:23" s="8" customFormat="1" ht="30" hidden="1" customHeight="1">
      <c r="A131" s="151">
        <f t="shared" si="33"/>
        <v>0</v>
      </c>
      <c r="B131" s="20">
        <f t="shared" si="45"/>
        <v>0</v>
      </c>
      <c r="C131" s="20">
        <f t="shared" si="45"/>
        <v>0</v>
      </c>
      <c r="D131" s="20">
        <f t="shared" si="45"/>
        <v>0</v>
      </c>
      <c r="E131" s="20">
        <f t="shared" si="45"/>
        <v>0</v>
      </c>
      <c r="F131" s="20">
        <f t="shared" si="38"/>
        <v>0</v>
      </c>
      <c r="G131" s="20">
        <f>+'6-3표준조사(2)'!$V$539</f>
        <v>0</v>
      </c>
      <c r="H131" s="21">
        <f>+'6-3표준조사(2)'!$Z$539</f>
        <v>0</v>
      </c>
      <c r="I131" s="138">
        <f>+'6-3표준조사(2)'!$AA$539</f>
        <v>0</v>
      </c>
      <c r="J131" s="21">
        <f>+'6-3표준조사(2)'!$AC$539</f>
        <v>0</v>
      </c>
      <c r="K131" s="1730"/>
      <c r="L131" s="22">
        <f>+'6-3표준조사(2)'!$W$539</f>
        <v>0</v>
      </c>
      <c r="M131" s="559">
        <f t="shared" si="35"/>
        <v>0</v>
      </c>
      <c r="N131" s="23">
        <f>IF('6-3표준조사(2)'!$R$79="모두베기",'6-3표준조사(2)'!$Y$539,)</f>
        <v>0</v>
      </c>
      <c r="O131" s="23"/>
      <c r="P131" s="560">
        <f t="shared" si="34"/>
        <v>0</v>
      </c>
      <c r="Q131" s="1709"/>
      <c r="R131" s="560"/>
      <c r="S131" s="24"/>
    </row>
    <row r="132" spans="1:23" s="8" customFormat="1" ht="30" hidden="1" customHeight="1">
      <c r="A132" s="151">
        <f t="shared" si="33"/>
        <v>0</v>
      </c>
      <c r="B132" s="20">
        <f t="shared" si="45"/>
        <v>0</v>
      </c>
      <c r="C132" s="20">
        <f t="shared" si="45"/>
        <v>0</v>
      </c>
      <c r="D132" s="20">
        <f t="shared" si="45"/>
        <v>0</v>
      </c>
      <c r="E132" s="20">
        <f t="shared" si="45"/>
        <v>0</v>
      </c>
      <c r="F132" s="20">
        <f t="shared" si="38"/>
        <v>0</v>
      </c>
      <c r="G132" s="20">
        <f>+'6-3표준조사(2)'!$V$540</f>
        <v>0</v>
      </c>
      <c r="H132" s="21">
        <f>+'6-3표준조사(2)'!$Z$540</f>
        <v>0</v>
      </c>
      <c r="I132" s="138">
        <f>+'6-3표준조사(2)'!$AA$540</f>
        <v>0</v>
      </c>
      <c r="J132" s="21">
        <f>+'6-3표준조사(2)'!$AC$540</f>
        <v>0</v>
      </c>
      <c r="K132" s="1730"/>
      <c r="L132" s="22">
        <f>+'6-3표준조사(2)'!$W$540</f>
        <v>0</v>
      </c>
      <c r="M132" s="559">
        <f t="shared" si="35"/>
        <v>0</v>
      </c>
      <c r="N132" s="23">
        <f>IF('6-3표준조사(2)'!$R$79="모두베기",'6-3표준조사(2)'!$Y$540,)</f>
        <v>0</v>
      </c>
      <c r="O132" s="23"/>
      <c r="P132" s="560">
        <f t="shared" si="34"/>
        <v>0</v>
      </c>
      <c r="Q132" s="1709"/>
      <c r="R132" s="560"/>
      <c r="S132" s="24"/>
    </row>
    <row r="133" spans="1:23" s="8" customFormat="1" ht="30" hidden="1" customHeight="1" thickBot="1">
      <c r="A133" s="151">
        <f t="shared" si="33"/>
        <v>0</v>
      </c>
      <c r="B133" s="1612">
        <f t="shared" si="45"/>
        <v>0</v>
      </c>
      <c r="C133" s="1612">
        <f t="shared" si="45"/>
        <v>0</v>
      </c>
      <c r="D133" s="1612">
        <f t="shared" si="45"/>
        <v>0</v>
      </c>
      <c r="E133" s="1612">
        <f t="shared" si="45"/>
        <v>0</v>
      </c>
      <c r="F133" s="1612">
        <f t="shared" si="38"/>
        <v>0</v>
      </c>
      <c r="G133" s="1612">
        <f>+'6-3표준조사(2)'!$V$541</f>
        <v>0</v>
      </c>
      <c r="H133" s="1613">
        <f>+'6-3표준조사(2)'!$Z$541</f>
        <v>0</v>
      </c>
      <c r="I133" s="1619">
        <f>+'6-3표준조사(2)'!$AA$541</f>
        <v>0</v>
      </c>
      <c r="J133" s="1613">
        <f>+'6-3표준조사(2)'!$AC$541</f>
        <v>0</v>
      </c>
      <c r="K133" s="1731"/>
      <c r="L133" s="22">
        <f>+'6-3표준조사(2)'!$W$541</f>
        <v>0</v>
      </c>
      <c r="M133" s="1614">
        <f t="shared" si="35"/>
        <v>0</v>
      </c>
      <c r="N133" s="1615">
        <f>IF('6-3표준조사(2)'!$R$79="모두베기",'6-3표준조사(2)'!$Y$541,)</f>
        <v>0</v>
      </c>
      <c r="O133" s="1615"/>
      <c r="P133" s="560">
        <f t="shared" si="34"/>
        <v>0</v>
      </c>
      <c r="Q133" s="1710"/>
      <c r="R133" s="1616"/>
      <c r="S133" s="1618"/>
    </row>
    <row r="134" spans="1:23" s="8" customFormat="1" ht="30" customHeight="1">
      <c r="A134" s="151">
        <f t="shared" si="33"/>
        <v>1</v>
      </c>
      <c r="B134" s="556" t="str">
        <f>'6-3표준조사(2)'!K604</f>
        <v>66-0</v>
      </c>
      <c r="C134" s="556" t="str">
        <f>'6-3표준조사(2)'!L604</f>
        <v>31-0</v>
      </c>
      <c r="D134" s="556" t="str">
        <f>'6-3표준조사(2)'!M604</f>
        <v>단양</v>
      </c>
      <c r="E134" s="556" t="str">
        <f>'6-3표준조사(2)'!N604</f>
        <v>영춘</v>
      </c>
      <c r="F134" s="556" t="str">
        <f>'6-3표준조사(2)'!O604</f>
        <v>오사</v>
      </c>
      <c r="G134" s="556" t="str">
        <f>'6-3표준조사(2)'!V609</f>
        <v>산1</v>
      </c>
      <c r="H134" s="557" t="str">
        <f>'6-3표준조사(2)'!Z609</f>
        <v>낙엽송</v>
      </c>
      <c r="I134" s="563" t="str">
        <f>'6-3표준조사(2)'!AA609</f>
        <v>(용)2-0</v>
      </c>
      <c r="J134" s="557">
        <f>'6-3표준조사(2)'!AC609</f>
        <v>2023</v>
      </c>
      <c r="K134" s="1728" t="str">
        <f>'6-3표준조사(2)'!AD609</f>
        <v>자연환경보전림</v>
      </c>
      <c r="L134" s="1600">
        <f>'6-3표준조사(2)'!W609</f>
        <v>211.88</v>
      </c>
      <c r="M134" s="559">
        <f t="shared" si="35"/>
        <v>2</v>
      </c>
      <c r="N134" s="560">
        <f>IF('6-3표준조사(2)'!$R$604="모두베기",'6-3표준조사(2)'!$Y$617,)</f>
        <v>2</v>
      </c>
      <c r="O134" s="560"/>
      <c r="P134" s="1602">
        <f t="shared" si="34"/>
        <v>2</v>
      </c>
      <c r="Q134" s="1726">
        <f>'6-3표준조사(2)'!O606</f>
        <v>0.70179999999999998</v>
      </c>
      <c r="R134" s="1636"/>
      <c r="S134" s="561"/>
      <c r="T134" s="1609">
        <f>'6-3표준조사(2)'!N606</f>
        <v>3000</v>
      </c>
      <c r="U134" s="1169">
        <f>'6-3표준조사(2)'!Q610</f>
        <v>2000</v>
      </c>
      <c r="V134" s="1166">
        <f>U134/T134</f>
        <v>0.66666666666666663</v>
      </c>
      <c r="W134" s="8">
        <v>1</v>
      </c>
    </row>
    <row r="135" spans="1:23" ht="30" customHeight="1" thickBot="1">
      <c r="A135" s="151">
        <f t="shared" ref="A135:A198" si="46">IF(M135&gt;0,1,)</f>
        <v>1</v>
      </c>
      <c r="B135" s="556" t="str">
        <f>+'6-3표준조사(3)'!$K$4</f>
        <v>66-0</v>
      </c>
      <c r="C135" s="556" t="str">
        <f>+'6-3표준조사(3)'!$L$4</f>
        <v>5-1</v>
      </c>
      <c r="D135" s="563" t="str">
        <f>+'6-3표준조사(3)'!$M$4</f>
        <v>단양</v>
      </c>
      <c r="E135" s="563" t="str">
        <f>+'6-3표준조사(3)'!$N$4</f>
        <v>영춘</v>
      </c>
      <c r="F135" s="563" t="str">
        <f>+'6-3표준조사(3)'!$O$4</f>
        <v>사지원</v>
      </c>
      <c r="G135" s="557" t="str">
        <f>+'6-3표준조사(3)'!$V$9</f>
        <v>산10-2</v>
      </c>
      <c r="H135" s="557" t="str">
        <f>+'6-3표준조사(3)'!$Z$9</f>
        <v>소나무</v>
      </c>
      <c r="I135" s="563" t="str">
        <f>+'6-3표준조사(3)'!$AA$9</f>
        <v>(용)2-0</v>
      </c>
      <c r="J135" s="557">
        <f>+'6-3표준조사(3)'!$AC$9</f>
        <v>2023</v>
      </c>
      <c r="K135" s="1728" t="str">
        <f>'6-3표준조사(3)'!AD9</f>
        <v>목재생산림</v>
      </c>
      <c r="L135" s="1600">
        <f>'6-3표준조사(3)'!W9</f>
        <v>196.51</v>
      </c>
      <c r="M135" s="559">
        <f t="shared" ref="M135" si="47">N135</f>
        <v>5.6</v>
      </c>
      <c r="N135" s="560">
        <f>IF('6-3표준조사(3)'!$R$4="모두베기",'6-3표준조사(3)'!$Y$9,)</f>
        <v>5.6</v>
      </c>
      <c r="O135" s="825">
        <f>IF('5-3단가산출서 (2)'!D82&gt;0,'5-3단가산출서 (2)'!D82,0)</f>
        <v>0</v>
      </c>
      <c r="P135" s="1602">
        <f t="shared" ref="P135" si="48">N135+O135</f>
        <v>5.6</v>
      </c>
      <c r="Q135" s="1726">
        <f>'6-3표준조사(3)'!O6</f>
        <v>0.83699999999999997</v>
      </c>
      <c r="R135" s="1636"/>
      <c r="S135" s="561"/>
      <c r="T135" s="1606">
        <f>'6-3표준조사(3)'!N6</f>
        <v>3000</v>
      </c>
      <c r="U135" s="1167">
        <f>'6-3표준조사(3)'!Q10</f>
        <v>2567</v>
      </c>
      <c r="V135" s="1162">
        <f>U135/T135</f>
        <v>0.85566666666666669</v>
      </c>
      <c r="W135" s="145">
        <v>1</v>
      </c>
    </row>
    <row r="136" spans="1:23" s="8" customFormat="1" ht="30" hidden="1" customHeight="1">
      <c r="A136" s="151">
        <f t="shared" si="46"/>
        <v>0</v>
      </c>
      <c r="B136" s="1623">
        <f>IF($A136&gt;0,B135,)</f>
        <v>0</v>
      </c>
      <c r="C136" s="1623">
        <f>IF($A136&gt;0,C135,)</f>
        <v>0</v>
      </c>
      <c r="D136" s="1623">
        <f>IF($A136&gt;0,D135,)</f>
        <v>0</v>
      </c>
      <c r="E136" s="1623">
        <f>IF($A136&gt;0,E135,)</f>
        <v>0</v>
      </c>
      <c r="F136" s="1623">
        <f>IF($A136&gt;0,F135,)</f>
        <v>0</v>
      </c>
      <c r="G136" s="1624">
        <f>+'6-3표준조사(3)'!$V$10</f>
        <v>0</v>
      </c>
      <c r="H136" s="1624">
        <f>+'6-3표준조사(3)'!$Z$10</f>
        <v>0</v>
      </c>
      <c r="I136" s="1630">
        <f>+'6-3표준조사(3)'!$AA$10</f>
        <v>0</v>
      </c>
      <c r="J136" s="1624">
        <f>+'6-3표준조사(3)'!$AC$10</f>
        <v>0</v>
      </c>
      <c r="K136" s="1729"/>
      <c r="L136" s="22">
        <f>+'6-3표준조사(3)'!$W$10</f>
        <v>0</v>
      </c>
      <c r="M136" s="1625">
        <f t="shared" ref="M136:M198" si="49">P136</f>
        <v>0</v>
      </c>
      <c r="N136" s="1626">
        <f>IF('6-3표준조사(3)'!$R$4="모두베기",'6-3표준조사(3)'!$Y$10,)</f>
        <v>0</v>
      </c>
      <c r="O136" s="1626"/>
      <c r="P136" s="560">
        <f t="shared" ref="P136:P198" si="50">N136+O136</f>
        <v>0</v>
      </c>
      <c r="Q136" s="1627"/>
      <c r="R136" s="1627"/>
      <c r="S136" s="1628"/>
    </row>
    <row r="137" spans="1:23" s="8" customFormat="1" ht="30" hidden="1" customHeight="1">
      <c r="A137" s="151">
        <f t="shared" si="46"/>
        <v>0</v>
      </c>
      <c r="B137" s="20">
        <f t="shared" ref="B137:F142" si="51">IF($A137&gt;0,B136,)</f>
        <v>0</v>
      </c>
      <c r="C137" s="20">
        <f t="shared" si="51"/>
        <v>0</v>
      </c>
      <c r="D137" s="20">
        <f t="shared" si="51"/>
        <v>0</v>
      </c>
      <c r="E137" s="20">
        <f t="shared" si="51"/>
        <v>0</v>
      </c>
      <c r="F137" s="20">
        <f t="shared" si="51"/>
        <v>0</v>
      </c>
      <c r="G137" s="21">
        <f>+'6-3표준조사(3)'!$V$11</f>
        <v>0</v>
      </c>
      <c r="H137" s="21">
        <f>+'6-3표준조사(3)'!$Z$11</f>
        <v>0</v>
      </c>
      <c r="I137" s="138">
        <f>+'6-3표준조사(3)'!$AA$11</f>
        <v>0</v>
      </c>
      <c r="J137" s="21">
        <f>+'6-3표준조사(3)'!$AC$11</f>
        <v>0</v>
      </c>
      <c r="K137" s="1730"/>
      <c r="L137" s="22">
        <f>+'6-3표준조사(3)'!$W$11</f>
        <v>0</v>
      </c>
      <c r="M137" s="559">
        <f t="shared" si="49"/>
        <v>0</v>
      </c>
      <c r="N137" s="23">
        <f>IF('6-3표준조사(3)'!$R$4="모두베기",'6-3표준조사(3)'!$Y$11,)</f>
        <v>0</v>
      </c>
      <c r="O137" s="23"/>
      <c r="P137" s="560">
        <f t="shared" si="50"/>
        <v>0</v>
      </c>
      <c r="Q137" s="1709"/>
      <c r="R137" s="560"/>
      <c r="S137" s="24"/>
    </row>
    <row r="138" spans="1:23" s="8" customFormat="1" ht="30" hidden="1" customHeight="1">
      <c r="A138" s="151">
        <f t="shared" si="46"/>
        <v>0</v>
      </c>
      <c r="B138" s="20">
        <f t="shared" si="51"/>
        <v>0</v>
      </c>
      <c r="C138" s="20">
        <f t="shared" si="51"/>
        <v>0</v>
      </c>
      <c r="D138" s="20">
        <f t="shared" si="51"/>
        <v>0</v>
      </c>
      <c r="E138" s="20">
        <f t="shared" si="51"/>
        <v>0</v>
      </c>
      <c r="F138" s="20">
        <f t="shared" si="51"/>
        <v>0</v>
      </c>
      <c r="G138" s="21">
        <f>+'6-3표준조사(3)'!$V$12</f>
        <v>0</v>
      </c>
      <c r="H138" s="21">
        <f>+'6-3표준조사(3)'!$Z$12</f>
        <v>0</v>
      </c>
      <c r="I138" s="138">
        <f>+'6-3표준조사(3)'!$AA$12</f>
        <v>0</v>
      </c>
      <c r="J138" s="21">
        <f>+'6-3표준조사(3)'!$AC$12</f>
        <v>0</v>
      </c>
      <c r="K138" s="1730"/>
      <c r="L138" s="22">
        <f>+'6-3표준조사(3)'!$W$12</f>
        <v>0</v>
      </c>
      <c r="M138" s="559">
        <f t="shared" si="49"/>
        <v>0</v>
      </c>
      <c r="N138" s="23">
        <f>IF('6-3표준조사(3)'!$R$4="모두베기",'6-3표준조사(3)'!$Y$12,)</f>
        <v>0</v>
      </c>
      <c r="O138" s="23"/>
      <c r="P138" s="560">
        <f t="shared" si="50"/>
        <v>0</v>
      </c>
      <c r="Q138" s="1709"/>
      <c r="R138" s="560"/>
      <c r="S138" s="25"/>
    </row>
    <row r="139" spans="1:23" s="8" customFormat="1" ht="30" hidden="1" customHeight="1">
      <c r="A139" s="151">
        <f t="shared" si="46"/>
        <v>0</v>
      </c>
      <c r="B139" s="20">
        <f t="shared" si="51"/>
        <v>0</v>
      </c>
      <c r="C139" s="20">
        <f t="shared" si="51"/>
        <v>0</v>
      </c>
      <c r="D139" s="20">
        <f t="shared" si="51"/>
        <v>0</v>
      </c>
      <c r="E139" s="20">
        <f t="shared" si="51"/>
        <v>0</v>
      </c>
      <c r="F139" s="20">
        <f t="shared" si="51"/>
        <v>0</v>
      </c>
      <c r="G139" s="21">
        <f>+'6-3표준조사(3)'!$V$13</f>
        <v>0</v>
      </c>
      <c r="H139" s="21">
        <f>+'6-3표준조사(3)'!$Z$13</f>
        <v>0</v>
      </c>
      <c r="I139" s="138">
        <f>+'6-3표준조사(3)'!$AA$13</f>
        <v>0</v>
      </c>
      <c r="J139" s="21">
        <f>+'6-3표준조사(3)'!$AC$13</f>
        <v>0</v>
      </c>
      <c r="K139" s="1730"/>
      <c r="L139" s="22">
        <f>+'6-3표준조사(3)'!$W$13</f>
        <v>0</v>
      </c>
      <c r="M139" s="559">
        <f t="shared" si="49"/>
        <v>0</v>
      </c>
      <c r="N139" s="23">
        <f>IF('6-3표준조사(3)'!$R$4="모두베기",'6-3표준조사(3)'!$Y$13,)</f>
        <v>0</v>
      </c>
      <c r="O139" s="23"/>
      <c r="P139" s="560">
        <f t="shared" si="50"/>
        <v>0</v>
      </c>
      <c r="Q139" s="1709"/>
      <c r="R139" s="560"/>
      <c r="S139" s="25"/>
    </row>
    <row r="140" spans="1:23" s="8" customFormat="1" ht="30" hidden="1" customHeight="1">
      <c r="A140" s="151">
        <f t="shared" si="46"/>
        <v>0</v>
      </c>
      <c r="B140" s="20">
        <f t="shared" si="51"/>
        <v>0</v>
      </c>
      <c r="C140" s="20">
        <f t="shared" si="51"/>
        <v>0</v>
      </c>
      <c r="D140" s="20">
        <f t="shared" si="51"/>
        <v>0</v>
      </c>
      <c r="E140" s="20">
        <f t="shared" si="51"/>
        <v>0</v>
      </c>
      <c r="F140" s="20">
        <f t="shared" si="51"/>
        <v>0</v>
      </c>
      <c r="G140" s="21">
        <f>+'6-3표준조사(3)'!$V$14</f>
        <v>0</v>
      </c>
      <c r="H140" s="21">
        <f>+'6-3표준조사(3)'!$Z$14</f>
        <v>0</v>
      </c>
      <c r="I140" s="138">
        <f>+'6-3표준조사(3)'!$AA$14</f>
        <v>0</v>
      </c>
      <c r="J140" s="21">
        <f>+'6-3표준조사(3)'!$AC$14</f>
        <v>0</v>
      </c>
      <c r="K140" s="1730"/>
      <c r="L140" s="22">
        <f>+'6-3표준조사(3)'!$W$14</f>
        <v>0</v>
      </c>
      <c r="M140" s="559">
        <f t="shared" si="49"/>
        <v>0</v>
      </c>
      <c r="N140" s="23">
        <f>IF('6-3표준조사(3)'!$R$4="모두베기",'6-3표준조사(3)'!$Y$14,)</f>
        <v>0</v>
      </c>
      <c r="O140" s="23"/>
      <c r="P140" s="560">
        <f t="shared" si="50"/>
        <v>0</v>
      </c>
      <c r="Q140" s="1709"/>
      <c r="R140" s="560"/>
      <c r="S140" s="25"/>
    </row>
    <row r="141" spans="1:23" s="8" customFormat="1" ht="30" hidden="1" customHeight="1">
      <c r="A141" s="151">
        <f t="shared" si="46"/>
        <v>0</v>
      </c>
      <c r="B141" s="20">
        <f t="shared" si="51"/>
        <v>0</v>
      </c>
      <c r="C141" s="20">
        <f t="shared" si="51"/>
        <v>0</v>
      </c>
      <c r="D141" s="20">
        <f t="shared" si="51"/>
        <v>0</v>
      </c>
      <c r="E141" s="20">
        <f t="shared" si="51"/>
        <v>0</v>
      </c>
      <c r="F141" s="20">
        <f t="shared" si="51"/>
        <v>0</v>
      </c>
      <c r="G141" s="21">
        <f>+'6-3표준조사(3)'!$V$15</f>
        <v>0</v>
      </c>
      <c r="H141" s="21">
        <f>+'6-3표준조사(3)'!$Z$15</f>
        <v>0</v>
      </c>
      <c r="I141" s="138">
        <f>+'6-3표준조사(3)'!$AA$15</f>
        <v>0</v>
      </c>
      <c r="J141" s="21">
        <f>+'6-3표준조사(3)'!$AC$15</f>
        <v>0</v>
      </c>
      <c r="K141" s="1730"/>
      <c r="L141" s="22">
        <f>+'6-3표준조사(3)'!$W$15</f>
        <v>0</v>
      </c>
      <c r="M141" s="559">
        <f t="shared" si="49"/>
        <v>0</v>
      </c>
      <c r="N141" s="23">
        <f>IF('6-3표준조사(3)'!$R$4="모두베기",'6-3표준조사(3)'!$Y$15,)</f>
        <v>0</v>
      </c>
      <c r="O141" s="23"/>
      <c r="P141" s="560">
        <f t="shared" si="50"/>
        <v>0</v>
      </c>
      <c r="Q141" s="1709"/>
      <c r="R141" s="560"/>
      <c r="S141" s="25"/>
    </row>
    <row r="142" spans="1:23" s="8" customFormat="1" ht="30" hidden="1" customHeight="1" thickBot="1">
      <c r="A142" s="151">
        <f t="shared" si="46"/>
        <v>0</v>
      </c>
      <c r="B142" s="1612">
        <f t="shared" si="51"/>
        <v>0</v>
      </c>
      <c r="C142" s="1612">
        <f t="shared" si="51"/>
        <v>0</v>
      </c>
      <c r="D142" s="1612">
        <f t="shared" si="51"/>
        <v>0</v>
      </c>
      <c r="E142" s="1612">
        <f t="shared" si="51"/>
        <v>0</v>
      </c>
      <c r="F142" s="1612">
        <f t="shared" si="51"/>
        <v>0</v>
      </c>
      <c r="G142" s="1613">
        <f>+'6-3표준조사(3)'!$V$16</f>
        <v>0</v>
      </c>
      <c r="H142" s="1613">
        <f>+'6-3표준조사(3)'!$Z$16</f>
        <v>0</v>
      </c>
      <c r="I142" s="1619">
        <f>+'6-3표준조사(3)'!$AA$16</f>
        <v>0</v>
      </c>
      <c r="J142" s="1613">
        <f>+'6-3표준조사(3)'!$AC$16</f>
        <v>0</v>
      </c>
      <c r="K142" s="1731"/>
      <c r="L142" s="22">
        <f>+'6-3표준조사(3)'!$W$16</f>
        <v>0</v>
      </c>
      <c r="M142" s="1614">
        <f t="shared" si="49"/>
        <v>0</v>
      </c>
      <c r="N142" s="1615">
        <f>IF('6-3표준조사(3)'!$R$4="모두베기",'6-3표준조사(3)'!$Y$16,)</f>
        <v>0</v>
      </c>
      <c r="O142" s="1615"/>
      <c r="P142" s="560">
        <f t="shared" si="50"/>
        <v>0</v>
      </c>
      <c r="Q142" s="1710"/>
      <c r="R142" s="1616"/>
      <c r="S142" s="1617"/>
    </row>
    <row r="143" spans="1:23" ht="30" customHeight="1" thickBot="1">
      <c r="A143" s="151">
        <f t="shared" si="46"/>
        <v>1</v>
      </c>
      <c r="B143" s="556" t="str">
        <f>+'6-3표준조사(3)'!$K$79</f>
        <v>66-0</v>
      </c>
      <c r="C143" s="556" t="str">
        <f>+'6-3표준조사(3)'!$L$79</f>
        <v>5-2</v>
      </c>
      <c r="D143" s="556" t="str">
        <f>+'6-3표준조사(3)'!$M$79</f>
        <v>단양</v>
      </c>
      <c r="E143" s="556" t="str">
        <f>+'6-3표준조사(3)'!$N$79</f>
        <v>영춘</v>
      </c>
      <c r="F143" s="556" t="str">
        <f>+'6-3표준조사(3)'!$O$79</f>
        <v>사지원</v>
      </c>
      <c r="G143" s="556" t="str">
        <f>+'6-3표준조사(3)'!$V$84</f>
        <v>산10-2</v>
      </c>
      <c r="H143" s="557" t="str">
        <f>+'6-3표준조사(3)'!$Z$84</f>
        <v>소나무</v>
      </c>
      <c r="I143" s="563" t="str">
        <f>+'6-3표준조사(3)'!$AA$84</f>
        <v>(용)2-0</v>
      </c>
      <c r="J143" s="557">
        <f>+'6-3표준조사(3)'!$AC$84</f>
        <v>2023</v>
      </c>
      <c r="K143" s="1728" t="str">
        <f>'6-3표준조사(3)'!AD84</f>
        <v>목재생산림</v>
      </c>
      <c r="L143" s="1600">
        <f>+'6-3표준조사(3)'!$W$84</f>
        <v>196.51</v>
      </c>
      <c r="M143" s="559">
        <f t="shared" si="49"/>
        <v>0.9</v>
      </c>
      <c r="N143" s="560">
        <f>IF('6-3표준조사(3)'!$R$79="모두베기",'6-3표준조사(3)'!$Y$84,)</f>
        <v>0.9</v>
      </c>
      <c r="O143" s="560"/>
      <c r="P143" s="1602">
        <f t="shared" si="50"/>
        <v>0.9</v>
      </c>
      <c r="Q143" s="1726">
        <f>'6-3표준조사(3)'!O81</f>
        <v>0.79659999999999997</v>
      </c>
      <c r="R143" s="1636"/>
      <c r="S143" s="561"/>
      <c r="T143" s="1608">
        <f>'6-3표준조사(3)'!N81</f>
        <v>3000</v>
      </c>
      <c r="U143" s="1168">
        <f>'6-3표준조사(3)'!Q85</f>
        <v>2350</v>
      </c>
      <c r="V143" s="1164">
        <f>U143/T143</f>
        <v>0.78333333333333333</v>
      </c>
    </row>
    <row r="144" spans="1:23" s="8" customFormat="1" ht="30" hidden="1" customHeight="1">
      <c r="A144" s="151">
        <f t="shared" si="46"/>
        <v>0</v>
      </c>
      <c r="B144" s="1623">
        <f t="shared" ref="B144:F150" si="52">IF($A144&gt;0,B143,)</f>
        <v>0</v>
      </c>
      <c r="C144" s="1623">
        <f t="shared" si="52"/>
        <v>0</v>
      </c>
      <c r="D144" s="1623">
        <f t="shared" si="52"/>
        <v>0</v>
      </c>
      <c r="E144" s="1623">
        <f t="shared" si="52"/>
        <v>0</v>
      </c>
      <c r="F144" s="1623">
        <f t="shared" si="52"/>
        <v>0</v>
      </c>
      <c r="G144" s="1623">
        <f>+'6-3표준조사(3)'!$V$85</f>
        <v>0</v>
      </c>
      <c r="H144" s="1624">
        <f>+'6-3표준조사(3)'!$Z$85</f>
        <v>0</v>
      </c>
      <c r="I144" s="1630">
        <f>+'6-3표준조사(3)'!$AA$85</f>
        <v>0</v>
      </c>
      <c r="J144" s="1624">
        <f>+'6-3표준조사(3)'!$AC$85</f>
        <v>0</v>
      </c>
      <c r="K144" s="1729"/>
      <c r="L144" s="22">
        <f>+'6-3표준조사(3)'!$W$85</f>
        <v>0</v>
      </c>
      <c r="M144" s="1625">
        <f t="shared" si="49"/>
        <v>0</v>
      </c>
      <c r="N144" s="1626">
        <f>IF('6-3표준조사(3)'!$R$79="모두베기",'6-3표준조사(3)'!$Y$85,)</f>
        <v>0</v>
      </c>
      <c r="O144" s="1626"/>
      <c r="P144" s="560">
        <f t="shared" si="50"/>
        <v>0</v>
      </c>
      <c r="Q144" s="1797"/>
      <c r="R144" s="1627"/>
      <c r="S144" s="1628"/>
    </row>
    <row r="145" spans="1:23" s="8" customFormat="1" ht="30" hidden="1" customHeight="1">
      <c r="A145" s="151">
        <f t="shared" si="46"/>
        <v>0</v>
      </c>
      <c r="B145" s="20">
        <f t="shared" si="52"/>
        <v>0</v>
      </c>
      <c r="C145" s="20">
        <f t="shared" si="52"/>
        <v>0</v>
      </c>
      <c r="D145" s="20">
        <f t="shared" si="52"/>
        <v>0</v>
      </c>
      <c r="E145" s="20">
        <f t="shared" si="52"/>
        <v>0</v>
      </c>
      <c r="F145" s="20">
        <f t="shared" si="52"/>
        <v>0</v>
      </c>
      <c r="G145" s="20">
        <f>+'6-3표준조사(3)'!$V$86</f>
        <v>0</v>
      </c>
      <c r="H145" s="21">
        <f>+'6-3표준조사(3)'!$Z$86</f>
        <v>0</v>
      </c>
      <c r="I145" s="138">
        <f>+'6-3표준조사(3)'!$AA$86</f>
        <v>0</v>
      </c>
      <c r="J145" s="21">
        <f>+'6-3표준조사(3)'!$AC$86</f>
        <v>0</v>
      </c>
      <c r="K145" s="1730"/>
      <c r="L145" s="22">
        <f>+'6-3표준조사(3)'!$W$86</f>
        <v>0</v>
      </c>
      <c r="M145" s="559">
        <f t="shared" si="49"/>
        <v>0</v>
      </c>
      <c r="N145" s="23">
        <f>IF('6-3표준조사(3)'!$R$79="모두베기",'6-3표준조사(3)'!$Y$86,)</f>
        <v>0</v>
      </c>
      <c r="O145" s="23"/>
      <c r="P145" s="560">
        <f t="shared" si="50"/>
        <v>0</v>
      </c>
      <c r="Q145" s="1674"/>
      <c r="R145" s="560"/>
      <c r="S145" s="24"/>
    </row>
    <row r="146" spans="1:23" s="8" customFormat="1" ht="30" hidden="1" customHeight="1">
      <c r="A146" s="151">
        <f t="shared" si="46"/>
        <v>0</v>
      </c>
      <c r="B146" s="20">
        <f t="shared" si="52"/>
        <v>0</v>
      </c>
      <c r="C146" s="20">
        <f t="shared" si="52"/>
        <v>0</v>
      </c>
      <c r="D146" s="20">
        <f t="shared" si="52"/>
        <v>0</v>
      </c>
      <c r="E146" s="20">
        <f t="shared" si="52"/>
        <v>0</v>
      </c>
      <c r="F146" s="20">
        <f t="shared" si="52"/>
        <v>0</v>
      </c>
      <c r="G146" s="20">
        <f>+'6-3표준조사(3)'!$V$87</f>
        <v>0</v>
      </c>
      <c r="H146" s="21">
        <f>+'6-3표준조사(3)'!$Z$87</f>
        <v>0</v>
      </c>
      <c r="I146" s="138">
        <f>+'6-3표준조사(3)'!$AA$87</f>
        <v>0</v>
      </c>
      <c r="J146" s="21">
        <f>+'6-3표준조사(3)'!$AC$87</f>
        <v>0</v>
      </c>
      <c r="K146" s="1730"/>
      <c r="L146" s="22">
        <f>+'6-3표준조사(3)'!$W$87</f>
        <v>0</v>
      </c>
      <c r="M146" s="559">
        <f t="shared" si="49"/>
        <v>0</v>
      </c>
      <c r="N146" s="23">
        <f>IF('6-3표준조사(3)'!$R$79="모두베기",'6-3표준조사(3)'!$Y$87,)</f>
        <v>0</v>
      </c>
      <c r="O146" s="23"/>
      <c r="P146" s="560">
        <f t="shared" si="50"/>
        <v>0</v>
      </c>
      <c r="Q146" s="1674"/>
      <c r="R146" s="560"/>
      <c r="S146" s="24"/>
    </row>
    <row r="147" spans="1:23" s="8" customFormat="1" ht="30" hidden="1" customHeight="1">
      <c r="A147" s="151">
        <f t="shared" si="46"/>
        <v>0</v>
      </c>
      <c r="B147" s="20">
        <f t="shared" si="52"/>
        <v>0</v>
      </c>
      <c r="C147" s="20">
        <f t="shared" si="52"/>
        <v>0</v>
      </c>
      <c r="D147" s="20">
        <f t="shared" si="52"/>
        <v>0</v>
      </c>
      <c r="E147" s="20">
        <f t="shared" si="52"/>
        <v>0</v>
      </c>
      <c r="F147" s="20">
        <f t="shared" si="52"/>
        <v>0</v>
      </c>
      <c r="G147" s="20">
        <f>+'6-3표준조사(3)'!$V$88</f>
        <v>0</v>
      </c>
      <c r="H147" s="21">
        <f>+'6-3표준조사(3)'!$Z$88</f>
        <v>0</v>
      </c>
      <c r="I147" s="138">
        <f>+'6-3표준조사(3)'!$AA$88</f>
        <v>0</v>
      </c>
      <c r="J147" s="21">
        <f>+'6-3표준조사(3)'!$AC$88</f>
        <v>0</v>
      </c>
      <c r="K147" s="1730"/>
      <c r="L147" s="22">
        <f>+'6-3표준조사(3)'!$W$88</f>
        <v>0</v>
      </c>
      <c r="M147" s="559">
        <f t="shared" si="49"/>
        <v>0</v>
      </c>
      <c r="N147" s="23">
        <f>IF('6-3표준조사(3)'!$R$79="모두베기",'6-3표준조사(3)'!$Y$88,)</f>
        <v>0</v>
      </c>
      <c r="O147" s="23"/>
      <c r="P147" s="560">
        <f t="shared" si="50"/>
        <v>0</v>
      </c>
      <c r="Q147" s="1674"/>
      <c r="R147" s="560"/>
      <c r="S147" s="24"/>
    </row>
    <row r="148" spans="1:23" s="8" customFormat="1" ht="30" hidden="1" customHeight="1">
      <c r="A148" s="151">
        <f t="shared" si="46"/>
        <v>0</v>
      </c>
      <c r="B148" s="20">
        <f t="shared" si="52"/>
        <v>0</v>
      </c>
      <c r="C148" s="20">
        <f t="shared" si="52"/>
        <v>0</v>
      </c>
      <c r="D148" s="20">
        <f t="shared" si="52"/>
        <v>0</v>
      </c>
      <c r="E148" s="20">
        <f t="shared" si="52"/>
        <v>0</v>
      </c>
      <c r="F148" s="20">
        <f t="shared" si="52"/>
        <v>0</v>
      </c>
      <c r="G148" s="20">
        <f>+'6-3표준조사(3)'!$V$89</f>
        <v>0</v>
      </c>
      <c r="H148" s="21">
        <f>+'6-3표준조사(3)'!$Z$89</f>
        <v>0</v>
      </c>
      <c r="I148" s="138">
        <f>+'6-3표준조사(3)'!$AA$89</f>
        <v>0</v>
      </c>
      <c r="J148" s="21">
        <f>+'6-3표준조사(3)'!$AC$89</f>
        <v>0</v>
      </c>
      <c r="K148" s="1730"/>
      <c r="L148" s="22">
        <f>+'6-3표준조사(3)'!$W$89</f>
        <v>0</v>
      </c>
      <c r="M148" s="559">
        <f t="shared" si="49"/>
        <v>0</v>
      </c>
      <c r="N148" s="23">
        <f>IF('6-3표준조사(3)'!$R$79="모두베기",'6-3표준조사(3)'!$Y$89,)</f>
        <v>0</v>
      </c>
      <c r="O148" s="23"/>
      <c r="P148" s="560">
        <f t="shared" si="50"/>
        <v>0</v>
      </c>
      <c r="Q148" s="1674"/>
      <c r="R148" s="560"/>
      <c r="S148" s="24"/>
    </row>
    <row r="149" spans="1:23" s="8" customFormat="1" ht="30" hidden="1" customHeight="1">
      <c r="A149" s="151">
        <f t="shared" si="46"/>
        <v>0</v>
      </c>
      <c r="B149" s="20">
        <f t="shared" si="52"/>
        <v>0</v>
      </c>
      <c r="C149" s="20">
        <f t="shared" si="52"/>
        <v>0</v>
      </c>
      <c r="D149" s="20">
        <f t="shared" si="52"/>
        <v>0</v>
      </c>
      <c r="E149" s="20">
        <f t="shared" si="52"/>
        <v>0</v>
      </c>
      <c r="F149" s="20">
        <f t="shared" si="52"/>
        <v>0</v>
      </c>
      <c r="G149" s="20">
        <f>+'6-3표준조사(3)'!$V$90</f>
        <v>0</v>
      </c>
      <c r="H149" s="21">
        <f>+'6-3표준조사(3)'!$Z$90</f>
        <v>0</v>
      </c>
      <c r="I149" s="138">
        <f>+'6-3표준조사(3)'!$AA$90</f>
        <v>0</v>
      </c>
      <c r="J149" s="21">
        <f>+'6-3표준조사(3)'!$AC$90</f>
        <v>0</v>
      </c>
      <c r="K149" s="1730"/>
      <c r="L149" s="22">
        <f>+'6-3표준조사(3)'!$W$90</f>
        <v>0</v>
      </c>
      <c r="M149" s="559">
        <f t="shared" si="49"/>
        <v>0</v>
      </c>
      <c r="N149" s="23">
        <f>IF('6-3표준조사(3)'!$R$79="모두베기",'6-3표준조사(3)'!$Y$90,)</f>
        <v>0</v>
      </c>
      <c r="O149" s="23"/>
      <c r="P149" s="560">
        <f t="shared" si="50"/>
        <v>0</v>
      </c>
      <c r="Q149" s="1674"/>
      <c r="R149" s="560"/>
      <c r="S149" s="24"/>
    </row>
    <row r="150" spans="1:23" s="8" customFormat="1" ht="30" hidden="1" customHeight="1" thickBot="1">
      <c r="A150" s="151">
        <f t="shared" si="46"/>
        <v>0</v>
      </c>
      <c r="B150" s="1612">
        <f t="shared" si="52"/>
        <v>0</v>
      </c>
      <c r="C150" s="1612">
        <f t="shared" si="52"/>
        <v>0</v>
      </c>
      <c r="D150" s="1612">
        <f t="shared" si="52"/>
        <v>0</v>
      </c>
      <c r="E150" s="1612">
        <f t="shared" si="52"/>
        <v>0</v>
      </c>
      <c r="F150" s="1612">
        <f t="shared" si="52"/>
        <v>0</v>
      </c>
      <c r="G150" s="1612">
        <f>+'6-3표준조사(3)'!$V$91</f>
        <v>0</v>
      </c>
      <c r="H150" s="1613">
        <f>+'6-3표준조사(3)'!$Z$91</f>
        <v>0</v>
      </c>
      <c r="I150" s="1619">
        <f>+'6-3표준조사(3)'!$AA$91</f>
        <v>0</v>
      </c>
      <c r="J150" s="1613">
        <f>+'6-3표준조사(3)'!$AC$91</f>
        <v>0</v>
      </c>
      <c r="K150" s="1731"/>
      <c r="L150" s="22">
        <f>+'6-3표준조사(3)'!$W$91</f>
        <v>0</v>
      </c>
      <c r="M150" s="1614">
        <f t="shared" si="49"/>
        <v>0</v>
      </c>
      <c r="N150" s="1615">
        <f>IF('6-3표준조사(3)'!$R$79="모두베기",'6-3표준조사(3)'!$Y$91,)</f>
        <v>0</v>
      </c>
      <c r="O150" s="1615"/>
      <c r="P150" s="560">
        <f t="shared" si="50"/>
        <v>0</v>
      </c>
      <c r="Q150" s="1798"/>
      <c r="R150" s="1616"/>
      <c r="S150" s="1618"/>
    </row>
    <row r="151" spans="1:23" ht="30" customHeight="1" thickBot="1">
      <c r="A151" s="151">
        <f t="shared" si="46"/>
        <v>1</v>
      </c>
      <c r="B151" s="556" t="str">
        <f>+'6-3표준조사(3)'!$K$154</f>
        <v>1-0</v>
      </c>
      <c r="C151" s="556" t="str">
        <f>+'6-3표준조사(3)'!$L$154</f>
        <v>2-0</v>
      </c>
      <c r="D151" s="556" t="str">
        <f>+'6-3표준조사(3)'!$M$154</f>
        <v>제천</v>
      </c>
      <c r="E151" s="556">
        <f>+'6-3표준조사(3)'!$N$154</f>
        <v>0</v>
      </c>
      <c r="F151" s="556" t="str">
        <f>+'6-3표준조사(3)'!$O$154</f>
        <v>자작</v>
      </c>
      <c r="G151" s="556" t="str">
        <f>+'6-3표준조사(3)'!$V$159</f>
        <v>산11-4</v>
      </c>
      <c r="H151" s="557" t="str">
        <f>+'6-3표준조사(3)'!$Z$159</f>
        <v>낙엽송</v>
      </c>
      <c r="I151" s="563" t="str">
        <f>+'6-3표준조사(3)'!$AA$159</f>
        <v>(용)2-0</v>
      </c>
      <c r="J151" s="557" t="str">
        <f>+'6-3표준조사(3)'!$AC$159</f>
        <v>2022 추</v>
      </c>
      <c r="K151" s="1728" t="str">
        <f>'6-3표준조사(3)'!AD159</f>
        <v>목재생산림</v>
      </c>
      <c r="L151" s="1600">
        <f>'6-3표준조사(3)'!W159</f>
        <v>78.64</v>
      </c>
      <c r="M151" s="559">
        <f t="shared" si="49"/>
        <v>5.7</v>
      </c>
      <c r="N151" s="560">
        <f>IF('6-3표준조사(3)'!$R$154="모두베기",'6-3표준조사(3)'!$Y$159,)</f>
        <v>5.7</v>
      </c>
      <c r="O151" s="560"/>
      <c r="P151" s="1602">
        <f t="shared" si="50"/>
        <v>5.7</v>
      </c>
      <c r="Q151" s="1726">
        <f>'6-3표준조사(3)'!O156</f>
        <v>0.53900000000000003</v>
      </c>
      <c r="R151" s="1636"/>
      <c r="S151" s="561"/>
      <c r="T151" s="1608">
        <f>'6-3표준조사(3)'!N156</f>
        <v>3000</v>
      </c>
      <c r="U151" s="1168">
        <f>'6-3표준조사(3)'!Q160</f>
        <v>1617</v>
      </c>
      <c r="V151" s="1164">
        <f>U151/T151</f>
        <v>0.53900000000000003</v>
      </c>
      <c r="W151" s="145">
        <v>1</v>
      </c>
    </row>
    <row r="152" spans="1:23" s="8" customFormat="1" ht="30" hidden="1" customHeight="1">
      <c r="A152" s="151">
        <f t="shared" si="46"/>
        <v>0</v>
      </c>
      <c r="B152" s="1623">
        <f>IF($A152&gt;0,B151,)</f>
        <v>0</v>
      </c>
      <c r="C152" s="1623">
        <f>IF($A152&gt;0,C151,)</f>
        <v>0</v>
      </c>
      <c r="D152" s="1623">
        <f>IF($A152&gt;0,D151,)</f>
        <v>0</v>
      </c>
      <c r="E152" s="1623">
        <f>IF($A152&gt;0,E151,)</f>
        <v>0</v>
      </c>
      <c r="F152" s="1623">
        <f t="shared" ref="F152:F206" si="53">IF($A152&gt;0,F151,)</f>
        <v>0</v>
      </c>
      <c r="G152" s="1623">
        <f>+'6-3표준조사(3)'!$V$160</f>
        <v>0</v>
      </c>
      <c r="H152" s="1624">
        <f>+'6-3표준조사(3)'!$Z$160</f>
        <v>0</v>
      </c>
      <c r="I152" s="1630">
        <f>+'6-3표준조사(3)'!$AA$160</f>
        <v>0</v>
      </c>
      <c r="J152" s="1624">
        <f>+'6-3표준조사(3)'!$AC$160</f>
        <v>0</v>
      </c>
      <c r="K152" s="1729"/>
      <c r="L152" s="22">
        <f>+'6-3표준조사(3)'!$W$160</f>
        <v>0</v>
      </c>
      <c r="M152" s="1625">
        <f t="shared" si="49"/>
        <v>0</v>
      </c>
      <c r="N152" s="1626">
        <f>IF('6-3표준조사(3)'!$R$79="모두베기",'6-3표준조사(3)'!$Y$160,)</f>
        <v>0</v>
      </c>
      <c r="O152" s="1626"/>
      <c r="P152" s="560">
        <f t="shared" si="50"/>
        <v>0</v>
      </c>
      <c r="Q152" s="1627"/>
      <c r="R152" s="1627"/>
      <c r="S152" s="1628"/>
    </row>
    <row r="153" spans="1:23" s="8" customFormat="1" ht="30" hidden="1" customHeight="1">
      <c r="A153" s="151">
        <f t="shared" si="46"/>
        <v>0</v>
      </c>
      <c r="B153" s="20">
        <f t="shared" ref="B153:E158" si="54">IF($A153&gt;0,B152,)</f>
        <v>0</v>
      </c>
      <c r="C153" s="20">
        <f t="shared" si="54"/>
        <v>0</v>
      </c>
      <c r="D153" s="20">
        <f t="shared" si="54"/>
        <v>0</v>
      </c>
      <c r="E153" s="20">
        <f t="shared" si="54"/>
        <v>0</v>
      </c>
      <c r="F153" s="20">
        <f t="shared" si="53"/>
        <v>0</v>
      </c>
      <c r="G153" s="20">
        <f>+'6-3표준조사(3)'!$V$161</f>
        <v>0</v>
      </c>
      <c r="H153" s="21">
        <f>+'6-3표준조사(3)'!$Z$161</f>
        <v>0</v>
      </c>
      <c r="I153" s="138">
        <f>+'6-3표준조사(3)'!$AA$161</f>
        <v>0</v>
      </c>
      <c r="J153" s="21">
        <f>+'6-3표준조사(3)'!$AC$161</f>
        <v>0</v>
      </c>
      <c r="K153" s="1730"/>
      <c r="L153" s="22">
        <f>+'6-3표준조사(3)'!$W$161</f>
        <v>0</v>
      </c>
      <c r="M153" s="559">
        <f t="shared" si="49"/>
        <v>0</v>
      </c>
      <c r="N153" s="23">
        <f>IF('6-3표준조사(3)'!$R$79="모두베기",'6-3표준조사(3)'!$Y$161,)</f>
        <v>0</v>
      </c>
      <c r="O153" s="23"/>
      <c r="P153" s="560">
        <f t="shared" si="50"/>
        <v>0</v>
      </c>
      <c r="Q153" s="1709"/>
      <c r="R153" s="560"/>
      <c r="S153" s="24"/>
    </row>
    <row r="154" spans="1:23" s="8" customFormat="1" ht="30" hidden="1" customHeight="1">
      <c r="A154" s="151">
        <f t="shared" si="46"/>
        <v>0</v>
      </c>
      <c r="B154" s="20">
        <f t="shared" si="54"/>
        <v>0</v>
      </c>
      <c r="C154" s="20">
        <f t="shared" si="54"/>
        <v>0</v>
      </c>
      <c r="D154" s="20">
        <f t="shared" si="54"/>
        <v>0</v>
      </c>
      <c r="E154" s="20">
        <f t="shared" si="54"/>
        <v>0</v>
      </c>
      <c r="F154" s="20">
        <f t="shared" si="53"/>
        <v>0</v>
      </c>
      <c r="G154" s="20">
        <f>+'6-3표준조사(3)'!$V$162</f>
        <v>0</v>
      </c>
      <c r="H154" s="21">
        <f>+'6-3표준조사(3)'!$Z$162</f>
        <v>0</v>
      </c>
      <c r="I154" s="138">
        <f>+'6-3표준조사(3)'!$AA$162</f>
        <v>0</v>
      </c>
      <c r="J154" s="21">
        <f>+'6-3표준조사(3)'!$AC$162</f>
        <v>0</v>
      </c>
      <c r="K154" s="1730"/>
      <c r="L154" s="22">
        <f>+'6-3표준조사(3)'!$W$162</f>
        <v>0</v>
      </c>
      <c r="M154" s="559">
        <f t="shared" si="49"/>
        <v>0</v>
      </c>
      <c r="N154" s="23">
        <f>IF('6-3표준조사(3)'!$R$79="모두베기",'6-3표준조사(3)'!$Y$162,)</f>
        <v>0</v>
      </c>
      <c r="O154" s="23"/>
      <c r="P154" s="560">
        <f t="shared" si="50"/>
        <v>0</v>
      </c>
      <c r="Q154" s="1709"/>
      <c r="R154" s="560"/>
      <c r="S154" s="24"/>
    </row>
    <row r="155" spans="1:23" s="8" customFormat="1" ht="30" hidden="1" customHeight="1">
      <c r="A155" s="151">
        <f t="shared" si="46"/>
        <v>0</v>
      </c>
      <c r="B155" s="20">
        <f t="shared" si="54"/>
        <v>0</v>
      </c>
      <c r="C155" s="20">
        <f t="shared" si="54"/>
        <v>0</v>
      </c>
      <c r="D155" s="20">
        <f t="shared" si="54"/>
        <v>0</v>
      </c>
      <c r="E155" s="20">
        <f t="shared" si="54"/>
        <v>0</v>
      </c>
      <c r="F155" s="20">
        <f t="shared" si="53"/>
        <v>0</v>
      </c>
      <c r="G155" s="20">
        <f>+'6-3표준조사(3)'!$V$163</f>
        <v>0</v>
      </c>
      <c r="H155" s="21">
        <f>+'6-3표준조사(3)'!$Z$163</f>
        <v>0</v>
      </c>
      <c r="I155" s="138">
        <f>+'6-3표준조사(3)'!$AA$163</f>
        <v>0</v>
      </c>
      <c r="J155" s="21">
        <f>+'6-3표준조사(3)'!$AC$163</f>
        <v>0</v>
      </c>
      <c r="K155" s="1730"/>
      <c r="L155" s="22">
        <f>+'6-3표준조사(3)'!$W$163</f>
        <v>0</v>
      </c>
      <c r="M155" s="559">
        <f t="shared" si="49"/>
        <v>0</v>
      </c>
      <c r="N155" s="23">
        <f>IF('6-3표준조사(3)'!$R$79="모두베기",'6-3표준조사(3)'!$Y$163,)</f>
        <v>0</v>
      </c>
      <c r="O155" s="23"/>
      <c r="P155" s="560">
        <f t="shared" si="50"/>
        <v>0</v>
      </c>
      <c r="Q155" s="1709"/>
      <c r="R155" s="560"/>
      <c r="S155" s="24"/>
    </row>
    <row r="156" spans="1:23" s="8" customFormat="1" ht="30" hidden="1" customHeight="1">
      <c r="A156" s="151">
        <f t="shared" si="46"/>
        <v>0</v>
      </c>
      <c r="B156" s="20">
        <f t="shared" si="54"/>
        <v>0</v>
      </c>
      <c r="C156" s="20">
        <f t="shared" si="54"/>
        <v>0</v>
      </c>
      <c r="D156" s="20">
        <f t="shared" si="54"/>
        <v>0</v>
      </c>
      <c r="E156" s="20">
        <f t="shared" si="54"/>
        <v>0</v>
      </c>
      <c r="F156" s="20">
        <f t="shared" si="53"/>
        <v>0</v>
      </c>
      <c r="G156" s="20">
        <f>+'6-3표준조사(3)'!$V$164</f>
        <v>0</v>
      </c>
      <c r="H156" s="21">
        <f>+'6-3표준조사(3)'!$Z$164</f>
        <v>0</v>
      </c>
      <c r="I156" s="138">
        <f>+'6-3표준조사(3)'!$AA$164</f>
        <v>0</v>
      </c>
      <c r="J156" s="21">
        <f>+'6-3표준조사(3)'!$AC$164</f>
        <v>0</v>
      </c>
      <c r="K156" s="1730"/>
      <c r="L156" s="22">
        <f>+'6-3표준조사(3)'!$W$164</f>
        <v>0</v>
      </c>
      <c r="M156" s="559">
        <f t="shared" si="49"/>
        <v>0</v>
      </c>
      <c r="N156" s="23">
        <f>IF('6-3표준조사(3)'!$R$79="모두베기",'6-3표준조사(3)'!$Y$164,)</f>
        <v>0</v>
      </c>
      <c r="O156" s="23"/>
      <c r="P156" s="560">
        <f t="shared" si="50"/>
        <v>0</v>
      </c>
      <c r="Q156" s="1709"/>
      <c r="R156" s="560"/>
      <c r="S156" s="24"/>
    </row>
    <row r="157" spans="1:23" s="8" customFormat="1" ht="30" hidden="1" customHeight="1">
      <c r="A157" s="151">
        <f t="shared" si="46"/>
        <v>0</v>
      </c>
      <c r="B157" s="20">
        <f t="shared" si="54"/>
        <v>0</v>
      </c>
      <c r="C157" s="20">
        <f t="shared" si="54"/>
        <v>0</v>
      </c>
      <c r="D157" s="20">
        <f t="shared" si="54"/>
        <v>0</v>
      </c>
      <c r="E157" s="20">
        <f t="shared" si="54"/>
        <v>0</v>
      </c>
      <c r="F157" s="20">
        <f t="shared" si="53"/>
        <v>0</v>
      </c>
      <c r="G157" s="20">
        <f>+'6-3표준조사(3)'!$V$165</f>
        <v>0</v>
      </c>
      <c r="H157" s="21">
        <f>+'6-3표준조사(3)'!$Z$165</f>
        <v>0</v>
      </c>
      <c r="I157" s="138">
        <f>+'6-3표준조사(3)'!$AA$165</f>
        <v>0</v>
      </c>
      <c r="J157" s="21">
        <f>+'6-3표준조사(3)'!$AC$165</f>
        <v>0</v>
      </c>
      <c r="K157" s="1730"/>
      <c r="L157" s="22">
        <f>+'6-3표준조사(3)'!$W$165</f>
        <v>0</v>
      </c>
      <c r="M157" s="559">
        <f t="shared" si="49"/>
        <v>0</v>
      </c>
      <c r="N157" s="23">
        <f>IF('6-3표준조사(3)'!$R$79="모두베기",'6-3표준조사(3)'!$Y$165,)</f>
        <v>0</v>
      </c>
      <c r="O157" s="23"/>
      <c r="P157" s="560">
        <f t="shared" si="50"/>
        <v>0</v>
      </c>
      <c r="Q157" s="1709"/>
      <c r="R157" s="560"/>
      <c r="S157" s="24"/>
    </row>
    <row r="158" spans="1:23" s="8" customFormat="1" ht="30" hidden="1" customHeight="1" thickBot="1">
      <c r="A158" s="151">
        <f t="shared" si="46"/>
        <v>0</v>
      </c>
      <c r="B158" s="1612">
        <f t="shared" si="54"/>
        <v>0</v>
      </c>
      <c r="C158" s="1612">
        <f t="shared" si="54"/>
        <v>0</v>
      </c>
      <c r="D158" s="1612">
        <f t="shared" si="54"/>
        <v>0</v>
      </c>
      <c r="E158" s="1612">
        <f t="shared" si="54"/>
        <v>0</v>
      </c>
      <c r="F158" s="1612">
        <f t="shared" si="53"/>
        <v>0</v>
      </c>
      <c r="G158" s="1612">
        <f>+'6-3표준조사(3)'!$V$166</f>
        <v>0</v>
      </c>
      <c r="H158" s="1613">
        <f>+'6-3표준조사(3)'!$Z$166</f>
        <v>0</v>
      </c>
      <c r="I158" s="1619">
        <f>+'6-3표준조사(3)'!$AA$166</f>
        <v>0</v>
      </c>
      <c r="J158" s="1613">
        <f>+'6-3표준조사(3)'!$AC$166</f>
        <v>0</v>
      </c>
      <c r="K158" s="1731"/>
      <c r="L158" s="22">
        <f>+'6-3표준조사(3)'!$W$166</f>
        <v>0</v>
      </c>
      <c r="M158" s="1614">
        <f t="shared" si="49"/>
        <v>0</v>
      </c>
      <c r="N158" s="1615">
        <f>IF('6-3표준조사(3)'!$R$79="모두베기",'6-3표준조사(3)'!$Y$166,)</f>
        <v>0</v>
      </c>
      <c r="O158" s="1615"/>
      <c r="P158" s="560">
        <f t="shared" si="50"/>
        <v>0</v>
      </c>
      <c r="Q158" s="1710"/>
      <c r="R158" s="1616"/>
      <c r="S158" s="1618"/>
    </row>
    <row r="159" spans="1:23" s="8" customFormat="1" ht="30" hidden="1" customHeight="1" thickBot="1">
      <c r="A159" s="151">
        <f t="shared" si="46"/>
        <v>0</v>
      </c>
      <c r="B159" s="556">
        <f>+'6-3표준조사(3)'!$K$229</f>
        <v>0</v>
      </c>
      <c r="C159" s="556">
        <f>+'6-3표준조사(3)'!$L$229</f>
        <v>0</v>
      </c>
      <c r="D159" s="556">
        <f>+'6-3표준조사(3)'!$M$229</f>
        <v>0</v>
      </c>
      <c r="E159" s="556">
        <f>+'6-3표준조사(3)'!$N$229</f>
        <v>0</v>
      </c>
      <c r="F159" s="556">
        <f>+'6-3표준조사(3)'!$O$229</f>
        <v>0</v>
      </c>
      <c r="G159" s="556">
        <f>+'6-3표준조사(3)'!$V$234</f>
        <v>0</v>
      </c>
      <c r="H159" s="557">
        <f>+'6-3표준조사(3)'!$Z$234</f>
        <v>0</v>
      </c>
      <c r="I159" s="563">
        <f>+'6-3표준조사(3)'!$AA$234</f>
        <v>0</v>
      </c>
      <c r="J159" s="557">
        <f>+'6-3표준조사(3)'!$AC$234</f>
        <v>0</v>
      </c>
      <c r="K159" s="1728"/>
      <c r="L159" s="1600"/>
      <c r="M159" s="559">
        <f t="shared" si="49"/>
        <v>0</v>
      </c>
      <c r="N159" s="560">
        <f>IF('6-3표준조사(3)'!$R$229="모두베기",'6-3표준조사(3)'!$Y$234,)</f>
        <v>0</v>
      </c>
      <c r="O159" s="560"/>
      <c r="P159" s="1602">
        <f t="shared" si="50"/>
        <v>0</v>
      </c>
      <c r="Q159" s="1708"/>
      <c r="R159" s="1636"/>
      <c r="S159" s="561"/>
      <c r="T159" s="1610">
        <f>'6-3표준조사(3)'!N231</f>
        <v>0</v>
      </c>
      <c r="U159" s="1170" t="e">
        <f>'6-3표준조사(3)'!Q235</f>
        <v>#DIV/0!</v>
      </c>
      <c r="V159" s="1164" t="e">
        <f>U159/T159</f>
        <v>#DIV/0!</v>
      </c>
      <c r="W159" s="8">
        <v>1</v>
      </c>
    </row>
    <row r="160" spans="1:23" s="8" customFormat="1" ht="30" hidden="1" customHeight="1">
      <c r="A160" s="151">
        <f t="shared" si="46"/>
        <v>0</v>
      </c>
      <c r="B160" s="1623">
        <f>IF($A160&gt;0,B159,)</f>
        <v>0</v>
      </c>
      <c r="C160" s="1623">
        <f>IF($A160&gt;0,C159,)</f>
        <v>0</v>
      </c>
      <c r="D160" s="1623">
        <f>IF($A160&gt;0,D159,)</f>
        <v>0</v>
      </c>
      <c r="E160" s="1623">
        <f>IF($A160&gt;0,E159,)</f>
        <v>0</v>
      </c>
      <c r="F160" s="1623">
        <f t="shared" si="53"/>
        <v>0</v>
      </c>
      <c r="G160" s="1623">
        <f>+'6-3표준조사(3)'!$V$235</f>
        <v>0</v>
      </c>
      <c r="H160" s="1624">
        <f>+'6-3표준조사(3)'!$Z$235</f>
        <v>0</v>
      </c>
      <c r="I160" s="1630">
        <f>+'6-3표준조사(3)'!$AA$235</f>
        <v>0</v>
      </c>
      <c r="J160" s="1624">
        <f>+'6-3표준조사(3)'!$AC$235</f>
        <v>0</v>
      </c>
      <c r="K160" s="1729"/>
      <c r="L160" s="22">
        <f>+'6-3표준조사(3)'!$W$235</f>
        <v>0</v>
      </c>
      <c r="M160" s="1625">
        <f t="shared" si="49"/>
        <v>0</v>
      </c>
      <c r="N160" s="1626">
        <f>IF('6-3표준조사(3)'!$R$79="모두베기",'6-3표준조사(3)'!$Y$235,)</f>
        <v>0</v>
      </c>
      <c r="O160" s="1626"/>
      <c r="P160" s="560">
        <f t="shared" si="50"/>
        <v>0</v>
      </c>
      <c r="Q160" s="1627"/>
      <c r="R160" s="1627"/>
      <c r="S160" s="1628"/>
    </row>
    <row r="161" spans="1:23" s="8" customFormat="1" ht="30" hidden="1" customHeight="1">
      <c r="A161" s="151">
        <f t="shared" si="46"/>
        <v>0</v>
      </c>
      <c r="B161" s="20">
        <f t="shared" ref="B161:E166" si="55">IF($A161&gt;0,B160,)</f>
        <v>0</v>
      </c>
      <c r="C161" s="20">
        <f t="shared" si="55"/>
        <v>0</v>
      </c>
      <c r="D161" s="20">
        <f t="shared" si="55"/>
        <v>0</v>
      </c>
      <c r="E161" s="20">
        <f t="shared" si="55"/>
        <v>0</v>
      </c>
      <c r="F161" s="20">
        <f t="shared" si="53"/>
        <v>0</v>
      </c>
      <c r="G161" s="20">
        <f>+'6-3표준조사(3)'!$V$236</f>
        <v>0</v>
      </c>
      <c r="H161" s="21">
        <f>+'6-3표준조사(3)'!$Z$236</f>
        <v>0</v>
      </c>
      <c r="I161" s="138">
        <f>+'6-3표준조사(3)'!$AA$236</f>
        <v>0</v>
      </c>
      <c r="J161" s="21">
        <f>+'6-3표준조사(3)'!$AC$236</f>
        <v>0</v>
      </c>
      <c r="K161" s="1730"/>
      <c r="L161" s="22">
        <f>+'6-3표준조사(3)'!$W$236</f>
        <v>0</v>
      </c>
      <c r="M161" s="559">
        <f t="shared" si="49"/>
        <v>0</v>
      </c>
      <c r="N161" s="23">
        <f>IF('6-3표준조사(3)'!$R$79="모두베기",'6-3표준조사(3)'!$Y$236,)</f>
        <v>0</v>
      </c>
      <c r="O161" s="23"/>
      <c r="P161" s="560">
        <f t="shared" si="50"/>
        <v>0</v>
      </c>
      <c r="Q161" s="1709"/>
      <c r="R161" s="560"/>
      <c r="S161" s="24"/>
    </row>
    <row r="162" spans="1:23" s="8" customFormat="1" ht="30" hidden="1" customHeight="1">
      <c r="A162" s="151">
        <f t="shared" si="46"/>
        <v>0</v>
      </c>
      <c r="B162" s="20">
        <f t="shared" si="55"/>
        <v>0</v>
      </c>
      <c r="C162" s="20">
        <f t="shared" si="55"/>
        <v>0</v>
      </c>
      <c r="D162" s="20">
        <f t="shared" si="55"/>
        <v>0</v>
      </c>
      <c r="E162" s="20">
        <f t="shared" si="55"/>
        <v>0</v>
      </c>
      <c r="F162" s="20">
        <f t="shared" si="53"/>
        <v>0</v>
      </c>
      <c r="G162" s="20">
        <f>+'6-3표준조사(3)'!$V$237</f>
        <v>0</v>
      </c>
      <c r="H162" s="21">
        <f>+'6-3표준조사(3)'!$Z$237</f>
        <v>0</v>
      </c>
      <c r="I162" s="138">
        <f>+'6-3표준조사(3)'!$AA$237</f>
        <v>0</v>
      </c>
      <c r="J162" s="21">
        <f>+'6-3표준조사(3)'!$AC$237</f>
        <v>0</v>
      </c>
      <c r="K162" s="1730"/>
      <c r="L162" s="22">
        <f>+'6-3표준조사(3)'!$W$237</f>
        <v>0</v>
      </c>
      <c r="M162" s="559">
        <f t="shared" si="49"/>
        <v>0</v>
      </c>
      <c r="N162" s="23">
        <f>IF('6-3표준조사(3)'!$R$79="모두베기",'6-3표준조사(3)'!$Y$237,)</f>
        <v>0</v>
      </c>
      <c r="O162" s="23"/>
      <c r="P162" s="560">
        <f t="shared" si="50"/>
        <v>0</v>
      </c>
      <c r="Q162" s="1709"/>
      <c r="R162" s="560"/>
      <c r="S162" s="24"/>
    </row>
    <row r="163" spans="1:23" s="8" customFormat="1" ht="30" hidden="1" customHeight="1">
      <c r="A163" s="151">
        <f t="shared" si="46"/>
        <v>0</v>
      </c>
      <c r="B163" s="20">
        <f t="shared" si="55"/>
        <v>0</v>
      </c>
      <c r="C163" s="20">
        <f t="shared" si="55"/>
        <v>0</v>
      </c>
      <c r="D163" s="20">
        <f t="shared" si="55"/>
        <v>0</v>
      </c>
      <c r="E163" s="20">
        <f t="shared" si="55"/>
        <v>0</v>
      </c>
      <c r="F163" s="20">
        <f t="shared" si="53"/>
        <v>0</v>
      </c>
      <c r="G163" s="20">
        <f>+'6-3표준조사(3)'!$V$238</f>
        <v>0</v>
      </c>
      <c r="H163" s="21">
        <f>+'6-3표준조사(3)'!$Z$238</f>
        <v>0</v>
      </c>
      <c r="I163" s="138">
        <f>+'6-3표준조사(3)'!$AA$238</f>
        <v>0</v>
      </c>
      <c r="J163" s="21">
        <f>+'6-3표준조사(3)'!$AC$238</f>
        <v>0</v>
      </c>
      <c r="K163" s="1730"/>
      <c r="L163" s="22">
        <f>+'6-3표준조사(3)'!$W$238</f>
        <v>0</v>
      </c>
      <c r="M163" s="559">
        <f t="shared" si="49"/>
        <v>0</v>
      </c>
      <c r="N163" s="23">
        <f>IF('6-3표준조사(3)'!$R$79="모두베기",'6-3표준조사(3)'!$Y$238,)</f>
        <v>0</v>
      </c>
      <c r="O163" s="23"/>
      <c r="P163" s="560">
        <f t="shared" si="50"/>
        <v>0</v>
      </c>
      <c r="Q163" s="1709"/>
      <c r="R163" s="560"/>
      <c r="S163" s="24"/>
    </row>
    <row r="164" spans="1:23" s="8" customFormat="1" ht="30" hidden="1" customHeight="1">
      <c r="A164" s="151">
        <f t="shared" si="46"/>
        <v>0</v>
      </c>
      <c r="B164" s="20">
        <f t="shared" si="55"/>
        <v>0</v>
      </c>
      <c r="C164" s="20">
        <f t="shared" si="55"/>
        <v>0</v>
      </c>
      <c r="D164" s="20">
        <f t="shared" si="55"/>
        <v>0</v>
      </c>
      <c r="E164" s="20">
        <f t="shared" si="55"/>
        <v>0</v>
      </c>
      <c r="F164" s="20">
        <f t="shared" si="53"/>
        <v>0</v>
      </c>
      <c r="G164" s="20">
        <f>+'6-3표준조사(3)'!$V$239</f>
        <v>0</v>
      </c>
      <c r="H164" s="21">
        <f>+'6-3표준조사(3)'!$Z$239</f>
        <v>0</v>
      </c>
      <c r="I164" s="138">
        <f>+'6-3표준조사(3)'!$AA$239</f>
        <v>0</v>
      </c>
      <c r="J164" s="21">
        <f>+'6-3표준조사(3)'!$AC$239</f>
        <v>0</v>
      </c>
      <c r="K164" s="1730"/>
      <c r="L164" s="22">
        <f>+'6-3표준조사(3)'!$W$239</f>
        <v>0</v>
      </c>
      <c r="M164" s="559">
        <f t="shared" si="49"/>
        <v>0</v>
      </c>
      <c r="N164" s="23">
        <f>IF('6-3표준조사(3)'!$R$79="모두베기",'6-3표준조사(3)'!$Y$239,)</f>
        <v>0</v>
      </c>
      <c r="O164" s="23"/>
      <c r="P164" s="560">
        <f t="shared" si="50"/>
        <v>0</v>
      </c>
      <c r="Q164" s="1709"/>
      <c r="R164" s="560"/>
      <c r="S164" s="24"/>
    </row>
    <row r="165" spans="1:23" s="8" customFormat="1" ht="30" hidden="1" customHeight="1">
      <c r="A165" s="151">
        <f t="shared" si="46"/>
        <v>0</v>
      </c>
      <c r="B165" s="20">
        <f t="shared" si="55"/>
        <v>0</v>
      </c>
      <c r="C165" s="20">
        <f t="shared" si="55"/>
        <v>0</v>
      </c>
      <c r="D165" s="20">
        <f t="shared" si="55"/>
        <v>0</v>
      </c>
      <c r="E165" s="20">
        <f t="shared" si="55"/>
        <v>0</v>
      </c>
      <c r="F165" s="20">
        <f t="shared" si="53"/>
        <v>0</v>
      </c>
      <c r="G165" s="20">
        <f>+'6-3표준조사(3)'!$V$240</f>
        <v>0</v>
      </c>
      <c r="H165" s="21">
        <f>+'6-3표준조사(3)'!$Z$240</f>
        <v>0</v>
      </c>
      <c r="I165" s="138">
        <f>+'6-3표준조사(3)'!$AA$240</f>
        <v>0</v>
      </c>
      <c r="J165" s="21">
        <f>+'6-3표준조사(3)'!$AC$240</f>
        <v>0</v>
      </c>
      <c r="K165" s="1730"/>
      <c r="L165" s="22">
        <f>+'6-3표준조사(3)'!$W$240</f>
        <v>0</v>
      </c>
      <c r="M165" s="559">
        <f t="shared" si="49"/>
        <v>0</v>
      </c>
      <c r="N165" s="23">
        <f>IF('6-3표준조사(3)'!$R$79="모두베기",'6-3표준조사(3)'!$Y$240,)</f>
        <v>0</v>
      </c>
      <c r="O165" s="23"/>
      <c r="P165" s="560">
        <f t="shared" si="50"/>
        <v>0</v>
      </c>
      <c r="Q165" s="1709"/>
      <c r="R165" s="560"/>
      <c r="S165" s="24"/>
    </row>
    <row r="166" spans="1:23" s="8" customFormat="1" ht="30" hidden="1" customHeight="1" thickBot="1">
      <c r="A166" s="151">
        <f t="shared" si="46"/>
        <v>0</v>
      </c>
      <c r="B166" s="1612">
        <f t="shared" si="55"/>
        <v>0</v>
      </c>
      <c r="C166" s="1612">
        <f t="shared" si="55"/>
        <v>0</v>
      </c>
      <c r="D166" s="1612">
        <f t="shared" si="55"/>
        <v>0</v>
      </c>
      <c r="E166" s="1612">
        <f t="shared" si="55"/>
        <v>0</v>
      </c>
      <c r="F166" s="1612">
        <f t="shared" si="53"/>
        <v>0</v>
      </c>
      <c r="G166" s="1612">
        <f>+'6-3표준조사(3)'!$V$241</f>
        <v>0</v>
      </c>
      <c r="H166" s="1613">
        <f>+'6-3표준조사(3)'!$Z$241</f>
        <v>0</v>
      </c>
      <c r="I166" s="1619">
        <f>+'6-3표준조사(3)'!$AA$241</f>
        <v>0</v>
      </c>
      <c r="J166" s="1613">
        <f>+'6-3표준조사(3)'!$AC$241</f>
        <v>0</v>
      </c>
      <c r="K166" s="1731"/>
      <c r="L166" s="22">
        <f>+'6-3표준조사(3)'!$W$241</f>
        <v>0</v>
      </c>
      <c r="M166" s="1614">
        <f t="shared" si="49"/>
        <v>0</v>
      </c>
      <c r="N166" s="1615">
        <f>IF('6-3표준조사(3)'!$R$79="모두베기",'6-3표준조사(3)'!$Y$241,)</f>
        <v>0</v>
      </c>
      <c r="O166" s="1615"/>
      <c r="P166" s="560">
        <f t="shared" si="50"/>
        <v>0</v>
      </c>
      <c r="Q166" s="1710"/>
      <c r="R166" s="1616"/>
      <c r="S166" s="1618"/>
    </row>
    <row r="167" spans="1:23" s="8" customFormat="1" ht="30" hidden="1" customHeight="1" thickBot="1">
      <c r="A167" s="151">
        <f t="shared" si="46"/>
        <v>0</v>
      </c>
      <c r="B167" s="556">
        <f>+'6-3표준조사(3)'!$K$304</f>
        <v>0</v>
      </c>
      <c r="C167" s="556">
        <f>+'6-3표준조사(3)'!$L$304</f>
        <v>0</v>
      </c>
      <c r="D167" s="556">
        <f>+'6-3표준조사(3)'!$M$304</f>
        <v>0</v>
      </c>
      <c r="E167" s="556">
        <f>+'6-3표준조사(3)'!$N$304</f>
        <v>0</v>
      </c>
      <c r="F167" s="556">
        <f>+'6-3표준조사(3)'!$O$304</f>
        <v>0</v>
      </c>
      <c r="G167" s="556">
        <f>+'6-3표준조사(3)'!$V$309</f>
        <v>0</v>
      </c>
      <c r="H167" s="557">
        <f>+'6-3표준조사(3)'!$Z$309</f>
        <v>0</v>
      </c>
      <c r="I167" s="563">
        <f>+'6-3표준조사(3)'!$AA$309</f>
        <v>0</v>
      </c>
      <c r="J167" s="557">
        <f>+'6-3표준조사(3)'!$AC$309</f>
        <v>0</v>
      </c>
      <c r="K167" s="1728"/>
      <c r="L167" s="1600"/>
      <c r="M167" s="559">
        <f t="shared" si="49"/>
        <v>0</v>
      </c>
      <c r="N167" s="560">
        <f>IF('6-3표준조사(3)'!$R$304="모두베기",'6-3표준조사(3)'!$Y$309,)</f>
        <v>0</v>
      </c>
      <c r="O167" s="560"/>
      <c r="P167" s="1602">
        <f t="shared" si="50"/>
        <v>0</v>
      </c>
      <c r="Q167" s="1708"/>
      <c r="R167" s="1636"/>
      <c r="S167" s="561"/>
      <c r="T167" s="1610">
        <f>'6-3표준조사(3)'!N306</f>
        <v>0</v>
      </c>
      <c r="U167" s="1170" t="e">
        <f>'6-3표준조사(3)'!Q310</f>
        <v>#DIV/0!</v>
      </c>
      <c r="V167" s="1164" t="e">
        <f>U167/T167</f>
        <v>#DIV/0!</v>
      </c>
      <c r="W167" s="8">
        <v>1</v>
      </c>
    </row>
    <row r="168" spans="1:23" s="8" customFormat="1" ht="30" hidden="1" customHeight="1">
      <c r="A168" s="151">
        <f t="shared" si="46"/>
        <v>0</v>
      </c>
      <c r="B168" s="1623">
        <f t="shared" ref="B168:E174" si="56">IF($A168&gt;0,B167,)</f>
        <v>0</v>
      </c>
      <c r="C168" s="1623">
        <f t="shared" si="56"/>
        <v>0</v>
      </c>
      <c r="D168" s="1623">
        <f t="shared" si="56"/>
        <v>0</v>
      </c>
      <c r="E168" s="1623">
        <f t="shared" si="56"/>
        <v>0</v>
      </c>
      <c r="F168" s="1623">
        <f t="shared" si="53"/>
        <v>0</v>
      </c>
      <c r="G168" s="1623">
        <f>+'6-3표준조사(3)'!$V$310</f>
        <v>0</v>
      </c>
      <c r="H168" s="1624">
        <f>+'6-3표준조사(3)'!$Z$310</f>
        <v>0</v>
      </c>
      <c r="I168" s="1630">
        <f>+'6-3표준조사(3)'!$AA$310</f>
        <v>0</v>
      </c>
      <c r="J168" s="1624">
        <f>+'6-3표준조사(3)'!$AC$310</f>
        <v>0</v>
      </c>
      <c r="K168" s="1729"/>
      <c r="L168" s="22">
        <f>+'6-3표준조사(3)'!$W$310</f>
        <v>0</v>
      </c>
      <c r="M168" s="1625">
        <f t="shared" si="49"/>
        <v>0</v>
      </c>
      <c r="N168" s="1626">
        <f>IF('6-3표준조사(3)'!$R$79="모두베기",'6-3표준조사(3)'!$Y$310,)</f>
        <v>0</v>
      </c>
      <c r="O168" s="1626"/>
      <c r="P168" s="560">
        <f t="shared" si="50"/>
        <v>0</v>
      </c>
      <c r="Q168" s="1627"/>
      <c r="R168" s="1627"/>
      <c r="S168" s="1628"/>
    </row>
    <row r="169" spans="1:23" s="8" customFormat="1" ht="30" hidden="1" customHeight="1">
      <c r="A169" s="151">
        <f t="shared" si="46"/>
        <v>0</v>
      </c>
      <c r="B169" s="20">
        <f t="shared" si="56"/>
        <v>0</v>
      </c>
      <c r="C169" s="20">
        <f t="shared" si="56"/>
        <v>0</v>
      </c>
      <c r="D169" s="20">
        <f t="shared" si="56"/>
        <v>0</v>
      </c>
      <c r="E169" s="20">
        <f t="shared" si="56"/>
        <v>0</v>
      </c>
      <c r="F169" s="20">
        <f t="shared" si="53"/>
        <v>0</v>
      </c>
      <c r="G169" s="20">
        <f>+'6-3표준조사(3)'!$V$311</f>
        <v>0</v>
      </c>
      <c r="H169" s="21">
        <f>+'6-3표준조사(3)'!$Z$311</f>
        <v>0</v>
      </c>
      <c r="I169" s="138">
        <f>+'6-3표준조사(3)'!$AA$311</f>
        <v>0</v>
      </c>
      <c r="J169" s="21">
        <f>+'6-3표준조사(3)'!$AC$311</f>
        <v>0</v>
      </c>
      <c r="K169" s="1730"/>
      <c r="L169" s="22">
        <f>+'6-3표준조사(3)'!$W$311</f>
        <v>0</v>
      </c>
      <c r="M169" s="559">
        <f t="shared" si="49"/>
        <v>0</v>
      </c>
      <c r="N169" s="23">
        <f>IF('6-3표준조사(3)'!$R$79="모두베기",'6-3표준조사(3)'!$Y$311,)</f>
        <v>0</v>
      </c>
      <c r="O169" s="23"/>
      <c r="P169" s="560">
        <f t="shared" si="50"/>
        <v>0</v>
      </c>
      <c r="Q169" s="1709"/>
      <c r="R169" s="560"/>
      <c r="S169" s="24"/>
    </row>
    <row r="170" spans="1:23" s="8" customFormat="1" ht="30" hidden="1" customHeight="1">
      <c r="A170" s="151">
        <f t="shared" si="46"/>
        <v>0</v>
      </c>
      <c r="B170" s="20">
        <f t="shared" si="56"/>
        <v>0</v>
      </c>
      <c r="C170" s="20">
        <f t="shared" si="56"/>
        <v>0</v>
      </c>
      <c r="D170" s="20">
        <f t="shared" si="56"/>
        <v>0</v>
      </c>
      <c r="E170" s="20">
        <f t="shared" si="56"/>
        <v>0</v>
      </c>
      <c r="F170" s="20">
        <f t="shared" si="53"/>
        <v>0</v>
      </c>
      <c r="G170" s="20">
        <f>+'6-3표준조사(3)'!$V$312</f>
        <v>0</v>
      </c>
      <c r="H170" s="21">
        <f>+'6-3표준조사(3)'!$Z$312</f>
        <v>0</v>
      </c>
      <c r="I170" s="138">
        <f>+'6-3표준조사(3)'!$AA$312</f>
        <v>0</v>
      </c>
      <c r="J170" s="21">
        <f>+'6-3표준조사(3)'!$AC$312</f>
        <v>0</v>
      </c>
      <c r="K170" s="1730"/>
      <c r="L170" s="22">
        <f>+'6-3표준조사(3)'!$W$312</f>
        <v>0</v>
      </c>
      <c r="M170" s="559">
        <f t="shared" si="49"/>
        <v>0</v>
      </c>
      <c r="N170" s="23">
        <f>IF('6-3표준조사(3)'!$R$79="모두베기",'6-3표준조사(3)'!$Y$312,)</f>
        <v>0</v>
      </c>
      <c r="O170" s="23"/>
      <c r="P170" s="560">
        <f t="shared" si="50"/>
        <v>0</v>
      </c>
      <c r="Q170" s="1709"/>
      <c r="R170" s="560"/>
      <c r="S170" s="24"/>
    </row>
    <row r="171" spans="1:23" s="8" customFormat="1" ht="30" hidden="1" customHeight="1">
      <c r="A171" s="151">
        <f t="shared" si="46"/>
        <v>0</v>
      </c>
      <c r="B171" s="20">
        <f t="shared" si="56"/>
        <v>0</v>
      </c>
      <c r="C171" s="20">
        <f t="shared" si="56"/>
        <v>0</v>
      </c>
      <c r="D171" s="20">
        <f t="shared" si="56"/>
        <v>0</v>
      </c>
      <c r="E171" s="20">
        <f t="shared" si="56"/>
        <v>0</v>
      </c>
      <c r="F171" s="20">
        <f t="shared" si="53"/>
        <v>0</v>
      </c>
      <c r="G171" s="20">
        <f>+'6-3표준조사(3)'!$V$313</f>
        <v>0</v>
      </c>
      <c r="H171" s="21">
        <f>+'6-3표준조사(3)'!$Z$313</f>
        <v>0</v>
      </c>
      <c r="I171" s="138">
        <f>+'6-3표준조사(3)'!$AA$313</f>
        <v>0</v>
      </c>
      <c r="J171" s="21">
        <f>+'6-3표준조사(3)'!$AC$313</f>
        <v>0</v>
      </c>
      <c r="K171" s="1730"/>
      <c r="L171" s="22">
        <f>+'6-3표준조사(3)'!$W$313</f>
        <v>0</v>
      </c>
      <c r="M171" s="559">
        <f t="shared" si="49"/>
        <v>0</v>
      </c>
      <c r="N171" s="23">
        <f>IF('6-3표준조사(3)'!$R$79="모두베기",'6-3표준조사(3)'!$Y$313,)</f>
        <v>0</v>
      </c>
      <c r="O171" s="23"/>
      <c r="P171" s="560">
        <f t="shared" si="50"/>
        <v>0</v>
      </c>
      <c r="Q171" s="1709"/>
      <c r="R171" s="560"/>
      <c r="S171" s="24"/>
    </row>
    <row r="172" spans="1:23" s="8" customFormat="1" ht="30" hidden="1" customHeight="1">
      <c r="A172" s="151">
        <f t="shared" si="46"/>
        <v>0</v>
      </c>
      <c r="B172" s="20">
        <f t="shared" si="56"/>
        <v>0</v>
      </c>
      <c r="C172" s="20">
        <f t="shared" si="56"/>
        <v>0</v>
      </c>
      <c r="D172" s="20">
        <f t="shared" si="56"/>
        <v>0</v>
      </c>
      <c r="E172" s="20">
        <f t="shared" si="56"/>
        <v>0</v>
      </c>
      <c r="F172" s="20">
        <f t="shared" si="53"/>
        <v>0</v>
      </c>
      <c r="G172" s="20">
        <f>+'6-3표준조사(3)'!$V$314</f>
        <v>0</v>
      </c>
      <c r="H172" s="21">
        <f>+'6-3표준조사(3)'!$Z$314</f>
        <v>0</v>
      </c>
      <c r="I172" s="138">
        <f>+'6-3표준조사(3)'!$AA$314</f>
        <v>0</v>
      </c>
      <c r="J172" s="21">
        <f>+'6-3표준조사(3)'!$AC$314</f>
        <v>0</v>
      </c>
      <c r="K172" s="1730"/>
      <c r="L172" s="22">
        <f>+'6-3표준조사(3)'!$W$314</f>
        <v>0</v>
      </c>
      <c r="M172" s="559">
        <f t="shared" si="49"/>
        <v>0</v>
      </c>
      <c r="N172" s="23">
        <f>IF('6-3표준조사(3)'!$R$79="모두베기",'6-3표준조사(3)'!$Y$314,)</f>
        <v>0</v>
      </c>
      <c r="O172" s="23"/>
      <c r="P172" s="560">
        <f t="shared" si="50"/>
        <v>0</v>
      </c>
      <c r="Q172" s="1709"/>
      <c r="R172" s="560"/>
      <c r="S172" s="24"/>
    </row>
    <row r="173" spans="1:23" s="8" customFormat="1" ht="30" hidden="1" customHeight="1">
      <c r="A173" s="151">
        <f t="shared" si="46"/>
        <v>0</v>
      </c>
      <c r="B173" s="20">
        <f t="shared" si="56"/>
        <v>0</v>
      </c>
      <c r="C173" s="20">
        <f t="shared" si="56"/>
        <v>0</v>
      </c>
      <c r="D173" s="20">
        <f t="shared" si="56"/>
        <v>0</v>
      </c>
      <c r="E173" s="20">
        <f t="shared" si="56"/>
        <v>0</v>
      </c>
      <c r="F173" s="20">
        <f t="shared" si="53"/>
        <v>0</v>
      </c>
      <c r="G173" s="20">
        <f>+'6-3표준조사(3)'!$V$315</f>
        <v>0</v>
      </c>
      <c r="H173" s="21">
        <f>+'6-3표준조사(3)'!$Z$315</f>
        <v>0</v>
      </c>
      <c r="I173" s="138">
        <f>+'6-3표준조사(3)'!$AA$315</f>
        <v>0</v>
      </c>
      <c r="J173" s="21">
        <f>+'6-3표준조사(3)'!$AC$315</f>
        <v>0</v>
      </c>
      <c r="K173" s="1730"/>
      <c r="L173" s="22">
        <f>+'6-3표준조사(3)'!$W$315</f>
        <v>0</v>
      </c>
      <c r="M173" s="559">
        <f t="shared" si="49"/>
        <v>0</v>
      </c>
      <c r="N173" s="23">
        <f>IF('6-3표준조사(3)'!$R$79="모두베기",'6-3표준조사(3)'!$Y$315,)</f>
        <v>0</v>
      </c>
      <c r="O173" s="23"/>
      <c r="P173" s="560">
        <f t="shared" si="50"/>
        <v>0</v>
      </c>
      <c r="Q173" s="1709"/>
      <c r="R173" s="560"/>
      <c r="S173" s="24"/>
    </row>
    <row r="174" spans="1:23" s="8" customFormat="1" ht="30" hidden="1" customHeight="1" thickBot="1">
      <c r="A174" s="151">
        <f t="shared" si="46"/>
        <v>0</v>
      </c>
      <c r="B174" s="1612">
        <f t="shared" si="56"/>
        <v>0</v>
      </c>
      <c r="C174" s="1612">
        <f t="shared" si="56"/>
        <v>0</v>
      </c>
      <c r="D174" s="1612">
        <f t="shared" si="56"/>
        <v>0</v>
      </c>
      <c r="E174" s="1612">
        <f t="shared" si="56"/>
        <v>0</v>
      </c>
      <c r="F174" s="1612">
        <f t="shared" si="53"/>
        <v>0</v>
      </c>
      <c r="G174" s="1612">
        <f>+'6-3표준조사(3)'!$V$316</f>
        <v>0</v>
      </c>
      <c r="H174" s="1613">
        <f>+'6-3표준조사(3)'!$Z$316</f>
        <v>0</v>
      </c>
      <c r="I174" s="1619">
        <f>+'6-3표준조사(3)'!$AA$316</f>
        <v>0</v>
      </c>
      <c r="J174" s="1613">
        <f>+'6-3표준조사(3)'!$AC$316</f>
        <v>0</v>
      </c>
      <c r="K174" s="1731"/>
      <c r="L174" s="22">
        <f>+'6-3표준조사(3)'!$W$316</f>
        <v>0</v>
      </c>
      <c r="M174" s="1614">
        <f t="shared" si="49"/>
        <v>0</v>
      </c>
      <c r="N174" s="1615">
        <f>IF('6-3표준조사(3)'!$R$79="모두베기",'6-3표준조사(3)'!$Y$316,)</f>
        <v>0</v>
      </c>
      <c r="O174" s="1615"/>
      <c r="P174" s="560">
        <f t="shared" si="50"/>
        <v>0</v>
      </c>
      <c r="Q174" s="1710"/>
      <c r="R174" s="1616"/>
      <c r="S174" s="1618"/>
    </row>
    <row r="175" spans="1:23" s="8" customFormat="1" ht="30" hidden="1" customHeight="1" thickBot="1">
      <c r="A175" s="151">
        <f t="shared" si="46"/>
        <v>0</v>
      </c>
      <c r="B175" s="556">
        <f>+'6-3표준조사(3)'!$K$379</f>
        <v>0</v>
      </c>
      <c r="C175" s="556">
        <f>+'6-3표준조사(3)'!$L$379</f>
        <v>0</v>
      </c>
      <c r="D175" s="556">
        <f>+'6-3표준조사(3)'!$M$379</f>
        <v>0</v>
      </c>
      <c r="E175" s="556">
        <f>+'6-3표준조사(3)'!$N$379</f>
        <v>0</v>
      </c>
      <c r="F175" s="556">
        <f>+'6-3표준조사(3)'!$O$379</f>
        <v>0</v>
      </c>
      <c r="G175" s="556">
        <f>+'6-3표준조사(3)'!$V$384</f>
        <v>0</v>
      </c>
      <c r="H175" s="557">
        <f>+'6-3표준조사(3)'!$Z$384</f>
        <v>0</v>
      </c>
      <c r="I175" s="563">
        <f>+'6-3표준조사(3)'!$AA$384</f>
        <v>0</v>
      </c>
      <c r="J175" s="557">
        <f>+'6-3표준조사(3)'!$AC$384</f>
        <v>0</v>
      </c>
      <c r="K175" s="1728"/>
      <c r="L175" s="1600">
        <f>+'6-3표준조사(3)'!$W$384</f>
        <v>0</v>
      </c>
      <c r="M175" s="559">
        <f t="shared" si="49"/>
        <v>0</v>
      </c>
      <c r="N175" s="560">
        <f>IF('6-3표준조사(3)'!$R$379="모두베기",'6-3표준조사(3)'!$Y$384,)</f>
        <v>0</v>
      </c>
      <c r="O175" s="560"/>
      <c r="P175" s="1602">
        <f t="shared" si="50"/>
        <v>0</v>
      </c>
      <c r="Q175" s="1708"/>
      <c r="R175" s="1636"/>
      <c r="S175" s="561"/>
      <c r="T175" s="1610">
        <f>'6-3표준조사(3)'!N381</f>
        <v>0</v>
      </c>
      <c r="U175" s="1170" t="e">
        <f>'6-3표준조사(3)'!Q385</f>
        <v>#DIV/0!</v>
      </c>
      <c r="V175" s="1164" t="e">
        <f>U175/T175</f>
        <v>#DIV/0!</v>
      </c>
      <c r="W175" s="8">
        <v>1</v>
      </c>
    </row>
    <row r="176" spans="1:23" s="8" customFormat="1" ht="30" hidden="1" customHeight="1">
      <c r="A176" s="151">
        <f t="shared" si="46"/>
        <v>0</v>
      </c>
      <c r="B176" s="1631">
        <f t="shared" ref="B176:E182" si="57">IF($A176&gt;0,B175,)</f>
        <v>0</v>
      </c>
      <c r="C176" s="1631">
        <f t="shared" si="57"/>
        <v>0</v>
      </c>
      <c r="D176" s="1631">
        <f t="shared" si="57"/>
        <v>0</v>
      </c>
      <c r="E176" s="1631">
        <f t="shared" si="57"/>
        <v>0</v>
      </c>
      <c r="F176" s="1631">
        <f t="shared" si="53"/>
        <v>0</v>
      </c>
      <c r="G176" s="1631">
        <f>+'6-3표준조사(3)'!$V$385</f>
        <v>0</v>
      </c>
      <c r="H176" s="1632">
        <f>+'6-3표준조사(3)'!$Z$385</f>
        <v>0</v>
      </c>
      <c r="I176" s="1586">
        <f>+'6-3표준조사(3)'!$AA$385</f>
        <v>0</v>
      </c>
      <c r="J176" s="1632">
        <f>+'6-3표준조사(3)'!$AC$385</f>
        <v>0</v>
      </c>
      <c r="K176" s="1733"/>
      <c r="L176" s="558">
        <f>+'6-3표준조사(3)'!$W$385</f>
        <v>0</v>
      </c>
      <c r="M176" s="1625">
        <f t="shared" si="49"/>
        <v>0</v>
      </c>
      <c r="N176" s="1627">
        <f>IF('6-3표준조사(3)'!$R$79="모두베기",'6-3표준조사(3)'!$Y$385,)</f>
        <v>0</v>
      </c>
      <c r="O176" s="1627"/>
      <c r="P176" s="560">
        <f t="shared" si="50"/>
        <v>0</v>
      </c>
      <c r="Q176" s="1627"/>
      <c r="R176" s="1627"/>
      <c r="S176" s="1633"/>
    </row>
    <row r="177" spans="1:23" s="8" customFormat="1" ht="30" hidden="1" customHeight="1">
      <c r="A177" s="151">
        <f t="shared" si="46"/>
        <v>0</v>
      </c>
      <c r="B177" s="20">
        <f t="shared" si="57"/>
        <v>0</v>
      </c>
      <c r="C177" s="20">
        <f t="shared" si="57"/>
        <v>0</v>
      </c>
      <c r="D177" s="20">
        <f t="shared" si="57"/>
        <v>0</v>
      </c>
      <c r="E177" s="20">
        <f t="shared" si="57"/>
        <v>0</v>
      </c>
      <c r="F177" s="20">
        <f t="shared" si="53"/>
        <v>0</v>
      </c>
      <c r="G177" s="20">
        <f>+'6-3표준조사(3)'!$V$386</f>
        <v>0</v>
      </c>
      <c r="H177" s="21">
        <f>+'6-3표준조사(3)'!$Z$386</f>
        <v>0</v>
      </c>
      <c r="I177" s="138">
        <f>+'6-3표준조사(3)'!$AA$386</f>
        <v>0</v>
      </c>
      <c r="J177" s="21">
        <f>+'6-3표준조사(3)'!$AC$386</f>
        <v>0</v>
      </c>
      <c r="K177" s="1730"/>
      <c r="L177" s="22">
        <f>+'6-3표준조사(3)'!$W$386</f>
        <v>0</v>
      </c>
      <c r="M177" s="559">
        <f t="shared" si="49"/>
        <v>0</v>
      </c>
      <c r="N177" s="23">
        <f>IF('6-3표준조사(3)'!$R$79="모두베기",'6-3표준조사(3)'!$Y$386,)</f>
        <v>0</v>
      </c>
      <c r="O177" s="23"/>
      <c r="P177" s="560">
        <f t="shared" si="50"/>
        <v>0</v>
      </c>
      <c r="Q177" s="1709"/>
      <c r="R177" s="560"/>
      <c r="S177" s="24"/>
    </row>
    <row r="178" spans="1:23" s="8" customFormat="1" ht="30" hidden="1" customHeight="1">
      <c r="A178" s="151">
        <f t="shared" si="46"/>
        <v>0</v>
      </c>
      <c r="B178" s="20">
        <f t="shared" si="57"/>
        <v>0</v>
      </c>
      <c r="C178" s="20">
        <f t="shared" si="57"/>
        <v>0</v>
      </c>
      <c r="D178" s="20">
        <f t="shared" si="57"/>
        <v>0</v>
      </c>
      <c r="E178" s="20">
        <f t="shared" si="57"/>
        <v>0</v>
      </c>
      <c r="F178" s="20">
        <f t="shared" si="53"/>
        <v>0</v>
      </c>
      <c r="G178" s="20">
        <f>+'6-3표준조사(3)'!$V$387</f>
        <v>0</v>
      </c>
      <c r="H178" s="21">
        <f>+'6-3표준조사(3)'!$Z$387</f>
        <v>0</v>
      </c>
      <c r="I178" s="138">
        <f>+'6-3표준조사(3)'!$AA$387</f>
        <v>0</v>
      </c>
      <c r="J178" s="21">
        <f>+'6-3표준조사(3)'!$AC$387</f>
        <v>0</v>
      </c>
      <c r="K178" s="1730"/>
      <c r="L178" s="22">
        <f>+'6-3표준조사(3)'!$W$387</f>
        <v>0</v>
      </c>
      <c r="M178" s="559">
        <f t="shared" si="49"/>
        <v>0</v>
      </c>
      <c r="N178" s="23">
        <f>IF('6-3표준조사(3)'!$R$79="모두베기",'6-3표준조사(3)'!$Y$387,)</f>
        <v>0</v>
      </c>
      <c r="O178" s="23"/>
      <c r="P178" s="560">
        <f t="shared" si="50"/>
        <v>0</v>
      </c>
      <c r="Q178" s="1709"/>
      <c r="R178" s="560"/>
      <c r="S178" s="24"/>
    </row>
    <row r="179" spans="1:23" s="8" customFormat="1" ht="30" hidden="1" customHeight="1">
      <c r="A179" s="151">
        <f t="shared" si="46"/>
        <v>0</v>
      </c>
      <c r="B179" s="20">
        <f t="shared" si="57"/>
        <v>0</v>
      </c>
      <c r="C179" s="20">
        <f t="shared" si="57"/>
        <v>0</v>
      </c>
      <c r="D179" s="20">
        <f t="shared" si="57"/>
        <v>0</v>
      </c>
      <c r="E179" s="20">
        <f t="shared" si="57"/>
        <v>0</v>
      </c>
      <c r="F179" s="20">
        <f t="shared" si="53"/>
        <v>0</v>
      </c>
      <c r="G179" s="20">
        <f>+'6-3표준조사(3)'!$V$388</f>
        <v>0</v>
      </c>
      <c r="H179" s="21">
        <f>+'6-3표준조사(3)'!$Z$388</f>
        <v>0</v>
      </c>
      <c r="I179" s="138">
        <f>+'6-3표준조사(3)'!$AA$388</f>
        <v>0</v>
      </c>
      <c r="J179" s="21">
        <f>+'6-3표준조사(3)'!$AC$388</f>
        <v>0</v>
      </c>
      <c r="K179" s="1730"/>
      <c r="L179" s="22">
        <f>+'6-3표준조사(3)'!$W$388</f>
        <v>0</v>
      </c>
      <c r="M179" s="559">
        <f t="shared" si="49"/>
        <v>0</v>
      </c>
      <c r="N179" s="23">
        <f>IF('6-3표준조사(3)'!$R$79="모두베기",'6-3표준조사(3)'!$Y$388,)</f>
        <v>0</v>
      </c>
      <c r="O179" s="23"/>
      <c r="P179" s="560">
        <f t="shared" si="50"/>
        <v>0</v>
      </c>
      <c r="Q179" s="1709"/>
      <c r="R179" s="560"/>
      <c r="S179" s="24"/>
    </row>
    <row r="180" spans="1:23" s="8" customFormat="1" ht="30" hidden="1" customHeight="1">
      <c r="A180" s="151">
        <f t="shared" si="46"/>
        <v>0</v>
      </c>
      <c r="B180" s="20">
        <f t="shared" si="57"/>
        <v>0</v>
      </c>
      <c r="C180" s="20">
        <f t="shared" si="57"/>
        <v>0</v>
      </c>
      <c r="D180" s="20">
        <f t="shared" si="57"/>
        <v>0</v>
      </c>
      <c r="E180" s="20">
        <f t="shared" si="57"/>
        <v>0</v>
      </c>
      <c r="F180" s="20">
        <f t="shared" si="53"/>
        <v>0</v>
      </c>
      <c r="G180" s="20">
        <f>+'6-3표준조사(3)'!$V$389</f>
        <v>0</v>
      </c>
      <c r="H180" s="21">
        <f>+'6-3표준조사(3)'!$Z$389</f>
        <v>0</v>
      </c>
      <c r="I180" s="138">
        <f>+'6-3표준조사(3)'!$AA$389</f>
        <v>0</v>
      </c>
      <c r="J180" s="21">
        <f>+'6-3표준조사(3)'!$AC$389</f>
        <v>0</v>
      </c>
      <c r="K180" s="1730"/>
      <c r="L180" s="22">
        <f>+'6-3표준조사(3)'!$W$389</f>
        <v>0</v>
      </c>
      <c r="M180" s="559">
        <f t="shared" si="49"/>
        <v>0</v>
      </c>
      <c r="N180" s="23">
        <f>IF('6-3표준조사(3)'!$R$79="모두베기",'6-3표준조사(3)'!$Y$389,)</f>
        <v>0</v>
      </c>
      <c r="O180" s="23"/>
      <c r="P180" s="560">
        <f t="shared" si="50"/>
        <v>0</v>
      </c>
      <c r="Q180" s="1709"/>
      <c r="R180" s="560"/>
      <c r="S180" s="24"/>
    </row>
    <row r="181" spans="1:23" s="8" customFormat="1" ht="30" hidden="1" customHeight="1">
      <c r="A181" s="151">
        <f t="shared" si="46"/>
        <v>0</v>
      </c>
      <c r="B181" s="20">
        <f t="shared" si="57"/>
        <v>0</v>
      </c>
      <c r="C181" s="20">
        <f t="shared" si="57"/>
        <v>0</v>
      </c>
      <c r="D181" s="20">
        <f t="shared" si="57"/>
        <v>0</v>
      </c>
      <c r="E181" s="20">
        <f t="shared" si="57"/>
        <v>0</v>
      </c>
      <c r="F181" s="20">
        <f t="shared" si="53"/>
        <v>0</v>
      </c>
      <c r="G181" s="20">
        <f>+'6-3표준조사(3)'!$V$390</f>
        <v>0</v>
      </c>
      <c r="H181" s="21">
        <f>+'6-3표준조사(3)'!$Z$390</f>
        <v>0</v>
      </c>
      <c r="I181" s="138">
        <f>+'6-3표준조사(3)'!$AA$390</f>
        <v>0</v>
      </c>
      <c r="J181" s="21">
        <f>+'6-3표준조사(3)'!$AC$390</f>
        <v>0</v>
      </c>
      <c r="K181" s="1730"/>
      <c r="L181" s="22">
        <f>+'6-3표준조사(3)'!$W$390</f>
        <v>0</v>
      </c>
      <c r="M181" s="559">
        <f t="shared" si="49"/>
        <v>0</v>
      </c>
      <c r="N181" s="23">
        <f>IF('6-3표준조사(3)'!$R$79="모두베기",'6-3표준조사(3)'!$Y$390,)</f>
        <v>0</v>
      </c>
      <c r="O181" s="23"/>
      <c r="P181" s="560">
        <f t="shared" si="50"/>
        <v>0</v>
      </c>
      <c r="Q181" s="1709"/>
      <c r="R181" s="560"/>
      <c r="S181" s="24"/>
    </row>
    <row r="182" spans="1:23" s="8" customFormat="1" ht="30" hidden="1" customHeight="1" thickBot="1">
      <c r="A182" s="151">
        <f t="shared" si="46"/>
        <v>0</v>
      </c>
      <c r="B182" s="1612">
        <f t="shared" si="57"/>
        <v>0</v>
      </c>
      <c r="C182" s="1612">
        <f t="shared" si="57"/>
        <v>0</v>
      </c>
      <c r="D182" s="1612">
        <f t="shared" si="57"/>
        <v>0</v>
      </c>
      <c r="E182" s="1612">
        <f t="shared" si="57"/>
        <v>0</v>
      </c>
      <c r="F182" s="1612">
        <f t="shared" si="53"/>
        <v>0</v>
      </c>
      <c r="G182" s="1612">
        <f>+'6-3표준조사(3)'!$V$391</f>
        <v>0</v>
      </c>
      <c r="H182" s="1613">
        <f>+'6-3표준조사(3)'!$Z$391</f>
        <v>0</v>
      </c>
      <c r="I182" s="1619">
        <f>+'6-3표준조사(3)'!$AA$391</f>
        <v>0</v>
      </c>
      <c r="J182" s="1613">
        <f>+'6-3표준조사(3)'!$AC$391</f>
        <v>0</v>
      </c>
      <c r="K182" s="1731"/>
      <c r="L182" s="22">
        <f>+'6-3표준조사(3)'!$W$391</f>
        <v>0</v>
      </c>
      <c r="M182" s="1614">
        <f t="shared" si="49"/>
        <v>0</v>
      </c>
      <c r="N182" s="1615">
        <f>IF('6-3표준조사(3)'!$R$79="모두베기",'6-3표준조사(3)'!$Y$391,)</f>
        <v>0</v>
      </c>
      <c r="O182" s="1615"/>
      <c r="P182" s="560">
        <f t="shared" si="50"/>
        <v>0</v>
      </c>
      <c r="Q182" s="1710"/>
      <c r="R182" s="1616"/>
      <c r="S182" s="1618"/>
    </row>
    <row r="183" spans="1:23" s="8" customFormat="1" ht="30" hidden="1" customHeight="1" thickBot="1">
      <c r="A183" s="151">
        <f t="shared" si="46"/>
        <v>0</v>
      </c>
      <c r="B183" s="556">
        <f>+'6-3표준조사(3)'!$K$454</f>
        <v>0</v>
      </c>
      <c r="C183" s="556">
        <f>+'6-3표준조사(3)'!$L$454</f>
        <v>0</v>
      </c>
      <c r="D183" s="556">
        <f>+'6-3표준조사(3)'!$M$454</f>
        <v>0</v>
      </c>
      <c r="E183" s="556">
        <f>+'6-3표준조사(3)'!$N$454</f>
        <v>0</v>
      </c>
      <c r="F183" s="556">
        <f>+'6-3표준조사(3)'!$O$454</f>
        <v>0</v>
      </c>
      <c r="G183" s="556">
        <f>+'6-3표준조사(3)'!$V$459</f>
        <v>0</v>
      </c>
      <c r="H183" s="557">
        <f>+'6-3표준조사(3)'!$Z$459</f>
        <v>0</v>
      </c>
      <c r="I183" s="563">
        <f>+'6-3표준조사(3)'!$AA$459</f>
        <v>0</v>
      </c>
      <c r="J183" s="557">
        <f>+'6-3표준조사(3)'!$AC$459</f>
        <v>0</v>
      </c>
      <c r="K183" s="1728"/>
      <c r="L183" s="1600">
        <f>+'6-3표준조사(3)'!$W$459</f>
        <v>0</v>
      </c>
      <c r="M183" s="559">
        <f t="shared" si="49"/>
        <v>0</v>
      </c>
      <c r="N183" s="560">
        <f>IF('6-3표준조사(3)'!$R$454="모두베기",'6-3표준조사(3)'!$Y$459,)</f>
        <v>0</v>
      </c>
      <c r="O183" s="560"/>
      <c r="P183" s="1602">
        <f t="shared" si="50"/>
        <v>0</v>
      </c>
      <c r="Q183" s="1708"/>
      <c r="R183" s="1636"/>
      <c r="S183" s="561"/>
      <c r="T183" s="1611">
        <f>'6-3표준조사(3)'!N456</f>
        <v>0</v>
      </c>
      <c r="U183" s="1177" t="e">
        <f>'6-3표준조사(3)'!Q460</f>
        <v>#DIV/0!</v>
      </c>
      <c r="V183" s="1164" t="e">
        <f>U183/T183</f>
        <v>#DIV/0!</v>
      </c>
      <c r="W183" s="8">
        <v>1</v>
      </c>
    </row>
    <row r="184" spans="1:23" s="8" customFormat="1" ht="30" hidden="1" customHeight="1">
      <c r="A184" s="151">
        <f t="shared" si="46"/>
        <v>0</v>
      </c>
      <c r="B184" s="1623">
        <f t="shared" ref="B184:E190" si="58">IF($A184&gt;0,B183,)</f>
        <v>0</v>
      </c>
      <c r="C184" s="1623">
        <f t="shared" si="58"/>
        <v>0</v>
      </c>
      <c r="D184" s="1623">
        <f t="shared" si="58"/>
        <v>0</v>
      </c>
      <c r="E184" s="1623">
        <f t="shared" si="58"/>
        <v>0</v>
      </c>
      <c r="F184" s="1623">
        <f t="shared" si="53"/>
        <v>0</v>
      </c>
      <c r="G184" s="1623">
        <f>+'6-3표준조사(3)'!$V$460</f>
        <v>0</v>
      </c>
      <c r="H184" s="1624">
        <f>+'6-3표준조사(3)'!$Z$460</f>
        <v>0</v>
      </c>
      <c r="I184" s="1630">
        <f>+'6-3표준조사(3)'!$AA$460</f>
        <v>0</v>
      </c>
      <c r="J184" s="1624">
        <f>+'6-3표준조사(3)'!$AC$460</f>
        <v>0</v>
      </c>
      <c r="K184" s="1729"/>
      <c r="L184" s="22">
        <f>+'6-3표준조사(3)'!$W$460</f>
        <v>0</v>
      </c>
      <c r="M184" s="1625">
        <f t="shared" si="49"/>
        <v>0</v>
      </c>
      <c r="N184" s="1626">
        <f>IF('6-3표준조사(3)'!$R$79="모두베기",'6-3표준조사(3)'!$Y$460,)</f>
        <v>0</v>
      </c>
      <c r="O184" s="1626"/>
      <c r="P184" s="560">
        <f t="shared" si="50"/>
        <v>0</v>
      </c>
      <c r="Q184" s="1627"/>
      <c r="R184" s="1627"/>
      <c r="S184" s="1628"/>
    </row>
    <row r="185" spans="1:23" s="8" customFormat="1" ht="30" hidden="1" customHeight="1">
      <c r="A185" s="151">
        <f t="shared" si="46"/>
        <v>0</v>
      </c>
      <c r="B185" s="20">
        <f t="shared" si="58"/>
        <v>0</v>
      </c>
      <c r="C185" s="20">
        <f t="shared" si="58"/>
        <v>0</v>
      </c>
      <c r="D185" s="20">
        <f t="shared" si="58"/>
        <v>0</v>
      </c>
      <c r="E185" s="20">
        <f t="shared" si="58"/>
        <v>0</v>
      </c>
      <c r="F185" s="20">
        <f t="shared" si="53"/>
        <v>0</v>
      </c>
      <c r="G185" s="20">
        <f>+'6-3표준조사(3)'!$V$461</f>
        <v>0</v>
      </c>
      <c r="H185" s="21">
        <f>+'6-3표준조사(3)'!$Z$461</f>
        <v>0</v>
      </c>
      <c r="I185" s="138">
        <f>+'6-3표준조사(3)'!$AA$461</f>
        <v>0</v>
      </c>
      <c r="J185" s="21">
        <f>+'6-3표준조사(3)'!$AC$461</f>
        <v>0</v>
      </c>
      <c r="K185" s="1730"/>
      <c r="L185" s="22">
        <f>+'6-3표준조사(3)'!$W$461</f>
        <v>0</v>
      </c>
      <c r="M185" s="559">
        <f t="shared" si="49"/>
        <v>0</v>
      </c>
      <c r="N185" s="23">
        <f>IF('6-3표준조사(3)'!$R$79="모두베기",'6-3표준조사(3)'!$Y$461,)</f>
        <v>0</v>
      </c>
      <c r="O185" s="23"/>
      <c r="P185" s="560">
        <f t="shared" si="50"/>
        <v>0</v>
      </c>
      <c r="Q185" s="1709"/>
      <c r="R185" s="560"/>
      <c r="S185" s="24"/>
    </row>
    <row r="186" spans="1:23" s="8" customFormat="1" ht="30" hidden="1" customHeight="1">
      <c r="A186" s="151">
        <f t="shared" si="46"/>
        <v>0</v>
      </c>
      <c r="B186" s="20">
        <f t="shared" si="58"/>
        <v>0</v>
      </c>
      <c r="C186" s="20">
        <f t="shared" si="58"/>
        <v>0</v>
      </c>
      <c r="D186" s="20">
        <f t="shared" si="58"/>
        <v>0</v>
      </c>
      <c r="E186" s="20">
        <f t="shared" si="58"/>
        <v>0</v>
      </c>
      <c r="F186" s="20">
        <f t="shared" si="53"/>
        <v>0</v>
      </c>
      <c r="G186" s="20">
        <f>+'6-3표준조사(3)'!$V$462</f>
        <v>0</v>
      </c>
      <c r="H186" s="21">
        <f>+'6-3표준조사(3)'!$Z$462</f>
        <v>0</v>
      </c>
      <c r="I186" s="138">
        <f>+'6-3표준조사(3)'!$AA$462</f>
        <v>0</v>
      </c>
      <c r="J186" s="21">
        <f>+'6-3표준조사(3)'!$AC$462</f>
        <v>0</v>
      </c>
      <c r="K186" s="1730"/>
      <c r="L186" s="22">
        <f>+'6-3표준조사(3)'!$W$462</f>
        <v>0</v>
      </c>
      <c r="M186" s="559">
        <f t="shared" si="49"/>
        <v>0</v>
      </c>
      <c r="N186" s="23">
        <f>IF('6-3표준조사(3)'!$R$79="모두베기",'6-3표준조사(3)'!$Y$462,)</f>
        <v>0</v>
      </c>
      <c r="O186" s="23"/>
      <c r="P186" s="560">
        <f t="shared" si="50"/>
        <v>0</v>
      </c>
      <c r="Q186" s="1709"/>
      <c r="R186" s="560"/>
      <c r="S186" s="24"/>
    </row>
    <row r="187" spans="1:23" s="8" customFormat="1" ht="30" hidden="1" customHeight="1">
      <c r="A187" s="151">
        <f t="shared" si="46"/>
        <v>0</v>
      </c>
      <c r="B187" s="20">
        <f t="shared" si="58"/>
        <v>0</v>
      </c>
      <c r="C187" s="20">
        <f t="shared" si="58"/>
        <v>0</v>
      </c>
      <c r="D187" s="20">
        <f t="shared" si="58"/>
        <v>0</v>
      </c>
      <c r="E187" s="20">
        <f t="shared" si="58"/>
        <v>0</v>
      </c>
      <c r="F187" s="20">
        <f t="shared" si="53"/>
        <v>0</v>
      </c>
      <c r="G187" s="20">
        <f>+'6-3표준조사(3)'!$V$463</f>
        <v>0</v>
      </c>
      <c r="H187" s="21">
        <f>+'6-3표준조사(3)'!$Z$463</f>
        <v>0</v>
      </c>
      <c r="I187" s="138">
        <f>+'6-3표준조사(3)'!$AA$463</f>
        <v>0</v>
      </c>
      <c r="J187" s="21">
        <f>+'6-3표준조사(3)'!$AC$463</f>
        <v>0</v>
      </c>
      <c r="K187" s="1730"/>
      <c r="L187" s="22">
        <f>+'6-3표준조사(3)'!$W$463</f>
        <v>0</v>
      </c>
      <c r="M187" s="559">
        <f t="shared" si="49"/>
        <v>0</v>
      </c>
      <c r="N187" s="23">
        <f>IF('6-3표준조사(3)'!$R$79="모두베기",'6-3표준조사(3)'!$Y$463,)</f>
        <v>0</v>
      </c>
      <c r="O187" s="23"/>
      <c r="P187" s="560">
        <f t="shared" si="50"/>
        <v>0</v>
      </c>
      <c r="Q187" s="1709"/>
      <c r="R187" s="560"/>
      <c r="S187" s="24"/>
    </row>
    <row r="188" spans="1:23" s="8" customFormat="1" ht="30" hidden="1" customHeight="1">
      <c r="A188" s="151">
        <f t="shared" si="46"/>
        <v>0</v>
      </c>
      <c r="B188" s="20">
        <f t="shared" si="58"/>
        <v>0</v>
      </c>
      <c r="C188" s="20">
        <f t="shared" si="58"/>
        <v>0</v>
      </c>
      <c r="D188" s="20">
        <f t="shared" si="58"/>
        <v>0</v>
      </c>
      <c r="E188" s="20">
        <f t="shared" si="58"/>
        <v>0</v>
      </c>
      <c r="F188" s="20">
        <f t="shared" si="53"/>
        <v>0</v>
      </c>
      <c r="G188" s="20">
        <f>+'6-3표준조사(3)'!$V$464</f>
        <v>0</v>
      </c>
      <c r="H188" s="21">
        <f>+'6-3표준조사(3)'!$Z$464</f>
        <v>0</v>
      </c>
      <c r="I188" s="138">
        <f>+'6-3표준조사(3)'!$AA$464</f>
        <v>0</v>
      </c>
      <c r="J188" s="21">
        <f>+'6-3표준조사(3)'!$AC$464</f>
        <v>0</v>
      </c>
      <c r="K188" s="1730"/>
      <c r="L188" s="22">
        <f>+'6-3표준조사(3)'!$W$464</f>
        <v>0</v>
      </c>
      <c r="M188" s="559">
        <f t="shared" si="49"/>
        <v>0</v>
      </c>
      <c r="N188" s="23">
        <f>IF('6-3표준조사(3)'!$R$79="모두베기",'6-3표준조사(3)'!$Y$464,)</f>
        <v>0</v>
      </c>
      <c r="O188" s="23"/>
      <c r="P188" s="560">
        <f t="shared" si="50"/>
        <v>0</v>
      </c>
      <c r="Q188" s="1709"/>
      <c r="R188" s="560"/>
      <c r="S188" s="24"/>
    </row>
    <row r="189" spans="1:23" s="8" customFormat="1" ht="30" hidden="1" customHeight="1">
      <c r="A189" s="151">
        <f t="shared" si="46"/>
        <v>0</v>
      </c>
      <c r="B189" s="20">
        <f t="shared" si="58"/>
        <v>0</v>
      </c>
      <c r="C189" s="20">
        <f t="shared" si="58"/>
        <v>0</v>
      </c>
      <c r="D189" s="20">
        <f t="shared" si="58"/>
        <v>0</v>
      </c>
      <c r="E189" s="20">
        <f t="shared" si="58"/>
        <v>0</v>
      </c>
      <c r="F189" s="20">
        <f t="shared" si="53"/>
        <v>0</v>
      </c>
      <c r="G189" s="20">
        <f>+'6-3표준조사(3)'!$V$465</f>
        <v>0</v>
      </c>
      <c r="H189" s="21">
        <f>+'6-3표준조사(3)'!$Z$465</f>
        <v>0</v>
      </c>
      <c r="I189" s="138">
        <f>+'6-3표준조사(3)'!$AA$465</f>
        <v>0</v>
      </c>
      <c r="J189" s="21">
        <f>+'6-3표준조사(3)'!$AC$465</f>
        <v>0</v>
      </c>
      <c r="K189" s="1730"/>
      <c r="L189" s="22">
        <f>+'6-3표준조사(3)'!$W$465</f>
        <v>0</v>
      </c>
      <c r="M189" s="559">
        <f t="shared" si="49"/>
        <v>0</v>
      </c>
      <c r="N189" s="23">
        <f>IF('6-3표준조사(3)'!$R$79="모두베기",'6-3표준조사(3)'!$Y$465,)</f>
        <v>0</v>
      </c>
      <c r="O189" s="23"/>
      <c r="P189" s="560">
        <f t="shared" si="50"/>
        <v>0</v>
      </c>
      <c r="Q189" s="1709"/>
      <c r="R189" s="560"/>
      <c r="S189" s="24"/>
    </row>
    <row r="190" spans="1:23" s="8" customFormat="1" ht="30" hidden="1" customHeight="1" thickBot="1">
      <c r="A190" s="151">
        <f t="shared" si="46"/>
        <v>0</v>
      </c>
      <c r="B190" s="1612">
        <f t="shared" si="58"/>
        <v>0</v>
      </c>
      <c r="C190" s="1612">
        <f t="shared" si="58"/>
        <v>0</v>
      </c>
      <c r="D190" s="1612">
        <f t="shared" si="58"/>
        <v>0</v>
      </c>
      <c r="E190" s="1612">
        <f t="shared" si="58"/>
        <v>0</v>
      </c>
      <c r="F190" s="1612">
        <f t="shared" si="53"/>
        <v>0</v>
      </c>
      <c r="G190" s="1612">
        <f>+'6-3표준조사(3)'!$V$466</f>
        <v>0</v>
      </c>
      <c r="H190" s="1613">
        <f>+'6-3표준조사(3)'!$Z$466</f>
        <v>0</v>
      </c>
      <c r="I190" s="1619">
        <f>+'6-3표준조사(3)'!$AA$466</f>
        <v>0</v>
      </c>
      <c r="J190" s="1613">
        <f>+'6-3표준조사(3)'!$AC$466</f>
        <v>0</v>
      </c>
      <c r="K190" s="1731"/>
      <c r="L190" s="22">
        <f>+'6-3표준조사(3)'!$W$466</f>
        <v>0</v>
      </c>
      <c r="M190" s="1614">
        <f t="shared" si="49"/>
        <v>0</v>
      </c>
      <c r="N190" s="1615">
        <f>IF('6-3표준조사(3)'!$R$79="모두베기",'6-3표준조사(3)'!$Y$466,)</f>
        <v>0</v>
      </c>
      <c r="O190" s="1615"/>
      <c r="P190" s="560">
        <f t="shared" si="50"/>
        <v>0</v>
      </c>
      <c r="Q190" s="1710"/>
      <c r="R190" s="1616"/>
      <c r="S190" s="1618"/>
    </row>
    <row r="191" spans="1:23" s="8" customFormat="1" ht="30" hidden="1" customHeight="1" thickBot="1">
      <c r="A191" s="151">
        <f t="shared" si="46"/>
        <v>0</v>
      </c>
      <c r="B191" s="556">
        <f>+'6-3표준조사(3)'!$K$529</f>
        <v>0</v>
      </c>
      <c r="C191" s="556">
        <f>+'6-3표준조사(3)'!$L$529</f>
        <v>0</v>
      </c>
      <c r="D191" s="556">
        <f>+'6-3표준조사(3)'!$M$529</f>
        <v>0</v>
      </c>
      <c r="E191" s="556">
        <f>+'6-3표준조사(3)'!$N$529</f>
        <v>0</v>
      </c>
      <c r="F191" s="556">
        <f>+'6-3표준조사(3)'!$O$529</f>
        <v>0</v>
      </c>
      <c r="G191" s="556">
        <f>+'6-3표준조사(3)'!$V$534</f>
        <v>0</v>
      </c>
      <c r="H191" s="557">
        <f>+'6-3표준조사(3)'!$Z$534</f>
        <v>0</v>
      </c>
      <c r="I191" s="563">
        <f>+'6-3표준조사(3)'!$AA$534</f>
        <v>0</v>
      </c>
      <c r="J191" s="557">
        <f>+'6-3표준조사(3)'!$AC$534</f>
        <v>0</v>
      </c>
      <c r="K191" s="1728"/>
      <c r="L191" s="1601">
        <f>+'6-3표준조사(3)'!$W$534</f>
        <v>0</v>
      </c>
      <c r="M191" s="559">
        <f t="shared" si="49"/>
        <v>0</v>
      </c>
      <c r="N191" s="560">
        <f>IF('6-3표준조사(3)'!$R$529="모두베기",'6-3표준조사(3)'!$Y$534,)</f>
        <v>0</v>
      </c>
      <c r="O191" s="560"/>
      <c r="P191" s="1602">
        <f t="shared" si="50"/>
        <v>0</v>
      </c>
      <c r="Q191" s="1708"/>
      <c r="R191" s="1636"/>
      <c r="S191" s="561"/>
      <c r="T191" s="1610">
        <f>'6-3표준조사(3)'!N531</f>
        <v>0</v>
      </c>
      <c r="U191" s="1170" t="e">
        <f>'6-3표준조사(3)'!Q535</f>
        <v>#DIV/0!</v>
      </c>
      <c r="V191" s="1164" t="e">
        <f>U191/T191</f>
        <v>#DIV/0!</v>
      </c>
    </row>
    <row r="192" spans="1:23" s="8" customFormat="1" ht="30" hidden="1" customHeight="1">
      <c r="A192" s="151">
        <f t="shared" si="46"/>
        <v>0</v>
      </c>
      <c r="B192" s="1623">
        <f t="shared" ref="B192:E198" si="59">IF($A192&gt;0,B191,)</f>
        <v>0</v>
      </c>
      <c r="C192" s="1623">
        <f t="shared" si="59"/>
        <v>0</v>
      </c>
      <c r="D192" s="1623">
        <f t="shared" si="59"/>
        <v>0</v>
      </c>
      <c r="E192" s="1623">
        <f t="shared" si="59"/>
        <v>0</v>
      </c>
      <c r="F192" s="1623">
        <f t="shared" si="53"/>
        <v>0</v>
      </c>
      <c r="G192" s="1623">
        <f>+'6-3표준조사(3)'!$V$535</f>
        <v>0</v>
      </c>
      <c r="H192" s="1624">
        <f>+'6-3표준조사(3)'!$Z$535</f>
        <v>0</v>
      </c>
      <c r="I192" s="1630">
        <f>+'6-3표준조사(3)'!$AA$535</f>
        <v>0</v>
      </c>
      <c r="J192" s="1624">
        <f>+'6-3표준조사(3)'!$AC$535</f>
        <v>0</v>
      </c>
      <c r="K192" s="1729"/>
      <c r="L192" s="22">
        <f>+'6-3표준조사(3)'!$W$535</f>
        <v>0</v>
      </c>
      <c r="M192" s="1625">
        <f t="shared" si="49"/>
        <v>0</v>
      </c>
      <c r="N192" s="1626">
        <f>IF('6-3표준조사(3)'!$R$79="모두베기",'6-3표준조사(3)'!$Y$535,)</f>
        <v>0</v>
      </c>
      <c r="O192" s="1626"/>
      <c r="P192" s="560">
        <f t="shared" si="50"/>
        <v>0</v>
      </c>
      <c r="Q192" s="1627"/>
      <c r="R192" s="1627"/>
      <c r="S192" s="1628"/>
    </row>
    <row r="193" spans="1:22" s="8" customFormat="1" ht="30" hidden="1" customHeight="1">
      <c r="A193" s="151">
        <f t="shared" si="46"/>
        <v>0</v>
      </c>
      <c r="B193" s="20">
        <f t="shared" si="59"/>
        <v>0</v>
      </c>
      <c r="C193" s="20">
        <f t="shared" si="59"/>
        <v>0</v>
      </c>
      <c r="D193" s="20">
        <f t="shared" si="59"/>
        <v>0</v>
      </c>
      <c r="E193" s="20">
        <f t="shared" si="59"/>
        <v>0</v>
      </c>
      <c r="F193" s="20">
        <f t="shared" si="53"/>
        <v>0</v>
      </c>
      <c r="G193" s="20">
        <f>+'6-3표준조사(3)'!$V$536</f>
        <v>0</v>
      </c>
      <c r="H193" s="21">
        <f>+'6-3표준조사(3)'!$Z$536</f>
        <v>0</v>
      </c>
      <c r="I193" s="138">
        <f>+'6-3표준조사(3)'!$AA$536</f>
        <v>0</v>
      </c>
      <c r="J193" s="21">
        <f>+'6-3표준조사(3)'!$AC$536</f>
        <v>0</v>
      </c>
      <c r="K193" s="1730"/>
      <c r="L193" s="22">
        <f>+'6-3표준조사(3)'!$W$536</f>
        <v>0</v>
      </c>
      <c r="M193" s="559">
        <f t="shared" si="49"/>
        <v>0</v>
      </c>
      <c r="N193" s="23">
        <f>IF('6-3표준조사(3)'!$R$79="모두베기",'6-3표준조사(3)'!$Y$536,)</f>
        <v>0</v>
      </c>
      <c r="O193" s="23"/>
      <c r="P193" s="560">
        <f t="shared" si="50"/>
        <v>0</v>
      </c>
      <c r="Q193" s="1709"/>
      <c r="R193" s="560"/>
      <c r="S193" s="24"/>
    </row>
    <row r="194" spans="1:22" s="8" customFormat="1" ht="30" hidden="1" customHeight="1">
      <c r="A194" s="151">
        <f t="shared" si="46"/>
        <v>0</v>
      </c>
      <c r="B194" s="20">
        <f t="shared" si="59"/>
        <v>0</v>
      </c>
      <c r="C194" s="20">
        <f t="shared" si="59"/>
        <v>0</v>
      </c>
      <c r="D194" s="20">
        <f t="shared" si="59"/>
        <v>0</v>
      </c>
      <c r="E194" s="20">
        <f t="shared" si="59"/>
        <v>0</v>
      </c>
      <c r="F194" s="20">
        <f t="shared" si="53"/>
        <v>0</v>
      </c>
      <c r="G194" s="20">
        <f>+'6-3표준조사(3)'!$V$537</f>
        <v>0</v>
      </c>
      <c r="H194" s="21">
        <f>+'6-3표준조사(3)'!$Z$537</f>
        <v>0</v>
      </c>
      <c r="I194" s="138">
        <f>+'6-3표준조사(3)'!$AA$537</f>
        <v>0</v>
      </c>
      <c r="J194" s="21">
        <f>+'6-3표준조사(3)'!$AC$537</f>
        <v>0</v>
      </c>
      <c r="K194" s="1730"/>
      <c r="L194" s="22">
        <f>+'6-3표준조사(3)'!$W$537</f>
        <v>0</v>
      </c>
      <c r="M194" s="559">
        <f t="shared" si="49"/>
        <v>0</v>
      </c>
      <c r="N194" s="23">
        <f>IF('6-3표준조사(3)'!$R$79="모두베기",'6-3표준조사(3)'!$Y$537,)</f>
        <v>0</v>
      </c>
      <c r="O194" s="23"/>
      <c r="P194" s="560">
        <f t="shared" si="50"/>
        <v>0</v>
      </c>
      <c r="Q194" s="1709"/>
      <c r="R194" s="560"/>
      <c r="S194" s="24"/>
    </row>
    <row r="195" spans="1:22" s="8" customFormat="1" ht="30" hidden="1" customHeight="1">
      <c r="A195" s="151">
        <f t="shared" si="46"/>
        <v>0</v>
      </c>
      <c r="B195" s="20">
        <f t="shared" si="59"/>
        <v>0</v>
      </c>
      <c r="C195" s="20">
        <f t="shared" si="59"/>
        <v>0</v>
      </c>
      <c r="D195" s="20">
        <f t="shared" si="59"/>
        <v>0</v>
      </c>
      <c r="E195" s="20">
        <f t="shared" si="59"/>
        <v>0</v>
      </c>
      <c r="F195" s="20">
        <f t="shared" si="53"/>
        <v>0</v>
      </c>
      <c r="G195" s="20">
        <f>+'6-3표준조사(3)'!$V$538</f>
        <v>0</v>
      </c>
      <c r="H195" s="21">
        <f>+'6-3표준조사(3)'!$Z$538</f>
        <v>0</v>
      </c>
      <c r="I195" s="138">
        <f>+'6-3표준조사(3)'!$AA$538</f>
        <v>0</v>
      </c>
      <c r="J195" s="21">
        <f>+'6-3표준조사(3)'!$AC$538</f>
        <v>0</v>
      </c>
      <c r="K195" s="1730"/>
      <c r="L195" s="22">
        <f>+'6-3표준조사(3)'!$W$538</f>
        <v>0</v>
      </c>
      <c r="M195" s="559">
        <f t="shared" si="49"/>
        <v>0</v>
      </c>
      <c r="N195" s="23">
        <f>IF('6-3표준조사(3)'!$R$79="모두베기",'6-3표준조사(3)'!$Y$538,)</f>
        <v>0</v>
      </c>
      <c r="O195" s="23"/>
      <c r="P195" s="560">
        <f t="shared" si="50"/>
        <v>0</v>
      </c>
      <c r="Q195" s="1709"/>
      <c r="R195" s="560"/>
      <c r="S195" s="24"/>
    </row>
    <row r="196" spans="1:22" s="8" customFormat="1" ht="30" hidden="1" customHeight="1">
      <c r="A196" s="151">
        <f t="shared" si="46"/>
        <v>0</v>
      </c>
      <c r="B196" s="20">
        <f t="shared" si="59"/>
        <v>0</v>
      </c>
      <c r="C196" s="20">
        <f t="shared" si="59"/>
        <v>0</v>
      </c>
      <c r="D196" s="20">
        <f t="shared" si="59"/>
        <v>0</v>
      </c>
      <c r="E196" s="20">
        <f t="shared" si="59"/>
        <v>0</v>
      </c>
      <c r="F196" s="20">
        <f t="shared" si="53"/>
        <v>0</v>
      </c>
      <c r="G196" s="20">
        <f>+'6-3표준조사(3)'!$V$539</f>
        <v>0</v>
      </c>
      <c r="H196" s="21">
        <f>+'6-3표준조사(3)'!$Z$539</f>
        <v>0</v>
      </c>
      <c r="I196" s="138">
        <f>+'6-3표준조사(3)'!$AA$539</f>
        <v>0</v>
      </c>
      <c r="J196" s="21">
        <f>+'6-3표준조사(3)'!$AC$539</f>
        <v>0</v>
      </c>
      <c r="K196" s="1730"/>
      <c r="L196" s="22">
        <f>+'6-3표준조사(3)'!$W$539</f>
        <v>0</v>
      </c>
      <c r="M196" s="559">
        <f t="shared" si="49"/>
        <v>0</v>
      </c>
      <c r="N196" s="23">
        <f>IF('6-3표준조사(3)'!$R$79="모두베기",'6-3표준조사(3)'!$Y$539,)</f>
        <v>0</v>
      </c>
      <c r="O196" s="23"/>
      <c r="P196" s="560">
        <f t="shared" si="50"/>
        <v>0</v>
      </c>
      <c r="Q196" s="1709"/>
      <c r="R196" s="560"/>
      <c r="S196" s="24"/>
    </row>
    <row r="197" spans="1:22" s="8" customFormat="1" ht="30" hidden="1" customHeight="1">
      <c r="A197" s="151">
        <f t="shared" si="46"/>
        <v>0</v>
      </c>
      <c r="B197" s="20">
        <f t="shared" si="59"/>
        <v>0</v>
      </c>
      <c r="C197" s="20">
        <f t="shared" si="59"/>
        <v>0</v>
      </c>
      <c r="D197" s="20">
        <f t="shared" si="59"/>
        <v>0</v>
      </c>
      <c r="E197" s="20">
        <f t="shared" si="59"/>
        <v>0</v>
      </c>
      <c r="F197" s="20">
        <f t="shared" si="53"/>
        <v>0</v>
      </c>
      <c r="G197" s="20">
        <f>+'6-3표준조사(3)'!$V$540</f>
        <v>0</v>
      </c>
      <c r="H197" s="21">
        <f>+'6-3표준조사(3)'!$Z$540</f>
        <v>0</v>
      </c>
      <c r="I197" s="138">
        <f>+'6-3표준조사(3)'!$AA$540</f>
        <v>0</v>
      </c>
      <c r="J197" s="21">
        <f>+'6-3표준조사(3)'!$AC$540</f>
        <v>0</v>
      </c>
      <c r="K197" s="1730"/>
      <c r="L197" s="22">
        <f>+'6-3표준조사(3)'!$W$540</f>
        <v>0</v>
      </c>
      <c r="M197" s="559">
        <f t="shared" si="49"/>
        <v>0</v>
      </c>
      <c r="N197" s="23">
        <f>IF('6-3표준조사(3)'!$R$79="모두베기",'6-3표준조사(3)'!$Y$540,)</f>
        <v>0</v>
      </c>
      <c r="O197" s="23"/>
      <c r="P197" s="560">
        <f t="shared" si="50"/>
        <v>0</v>
      </c>
      <c r="Q197" s="1709"/>
      <c r="R197" s="560"/>
      <c r="S197" s="24"/>
    </row>
    <row r="198" spans="1:22" s="8" customFormat="1" ht="30" hidden="1" customHeight="1" thickBot="1">
      <c r="A198" s="151">
        <f t="shared" si="46"/>
        <v>0</v>
      </c>
      <c r="B198" s="1612">
        <f t="shared" si="59"/>
        <v>0</v>
      </c>
      <c r="C198" s="1612">
        <f t="shared" si="59"/>
        <v>0</v>
      </c>
      <c r="D198" s="1612">
        <f t="shared" si="59"/>
        <v>0</v>
      </c>
      <c r="E198" s="1612">
        <f t="shared" si="59"/>
        <v>0</v>
      </c>
      <c r="F198" s="1612">
        <f t="shared" si="53"/>
        <v>0</v>
      </c>
      <c r="G198" s="1612">
        <f>+'6-3표준조사(3)'!$V$541</f>
        <v>0</v>
      </c>
      <c r="H198" s="1613">
        <f>+'6-3표준조사(3)'!$Z$541</f>
        <v>0</v>
      </c>
      <c r="I198" s="1619">
        <f>+'6-3표준조사(3)'!$AA$541</f>
        <v>0</v>
      </c>
      <c r="J198" s="1613">
        <f>+'6-3표준조사(3)'!$AC$541</f>
        <v>0</v>
      </c>
      <c r="K198" s="1731"/>
      <c r="L198" s="22">
        <f>+'6-3표준조사(3)'!$W$541</f>
        <v>0</v>
      </c>
      <c r="M198" s="1614">
        <f t="shared" si="49"/>
        <v>0</v>
      </c>
      <c r="N198" s="1615">
        <f>IF('6-3표준조사(3)'!$R$79="모두베기",'6-3표준조사(3)'!$Y$541,)</f>
        <v>0</v>
      </c>
      <c r="O198" s="1615"/>
      <c r="P198" s="560">
        <f t="shared" si="50"/>
        <v>0</v>
      </c>
      <c r="Q198" s="1710"/>
      <c r="R198" s="1616"/>
      <c r="S198" s="1618"/>
    </row>
    <row r="199" spans="1:22" s="8" customFormat="1" ht="30" hidden="1" customHeight="1" thickBot="1">
      <c r="A199" s="151">
        <f t="shared" ref="A199:A206" si="60">IF(M199&gt;0,1,)</f>
        <v>0</v>
      </c>
      <c r="B199" s="556">
        <f>+'6-3표준조사(3)'!$K$604</f>
        <v>0</v>
      </c>
      <c r="C199" s="556">
        <f>+'6-3표준조사(3)'!$L$604</f>
        <v>0</v>
      </c>
      <c r="D199" s="556">
        <f>+'6-3표준조사(3)'!$M$604</f>
        <v>0</v>
      </c>
      <c r="E199" s="556">
        <f>+'6-3표준조사(3)'!$N$604</f>
        <v>0</v>
      </c>
      <c r="F199" s="556">
        <f>+'6-3표준조사(3)'!$O$604</f>
        <v>0</v>
      </c>
      <c r="G199" s="556">
        <f>+'6-3표준조사(3)'!$V$609</f>
        <v>0</v>
      </c>
      <c r="H199" s="557">
        <f>+'6-3표준조사(3)'!$Z$609</f>
        <v>0</v>
      </c>
      <c r="I199" s="563">
        <f>+'6-3표준조사(3)'!$AA$609</f>
        <v>0</v>
      </c>
      <c r="J199" s="557">
        <f>+'6-3표준조사(3)'!$AC$609</f>
        <v>0</v>
      </c>
      <c r="K199" s="1728"/>
      <c r="L199" s="1601">
        <f>+'6-3표준조사(3)'!$W$609</f>
        <v>0</v>
      </c>
      <c r="M199" s="559">
        <f t="shared" ref="M199:M262" si="61">P199</f>
        <v>0</v>
      </c>
      <c r="N199" s="560">
        <f>IF('6-3표준조사(3)'!$R$604="모두베기",'6-3표준조사(3)'!$Y$617,)</f>
        <v>0</v>
      </c>
      <c r="O199" s="560"/>
      <c r="P199" s="1602">
        <f t="shared" ref="P199:P262" si="62">N199+O199</f>
        <v>0</v>
      </c>
      <c r="Q199" s="1708"/>
      <c r="R199" s="1636"/>
      <c r="S199" s="561"/>
      <c r="T199" s="1610">
        <f>'6-3표준조사(3)'!N606</f>
        <v>0</v>
      </c>
      <c r="U199" s="1170" t="e">
        <f>'6-3표준조사(3)'!Q610</f>
        <v>#DIV/0!</v>
      </c>
      <c r="V199" s="1164" t="e">
        <f>U199/T199</f>
        <v>#DIV/0!</v>
      </c>
    </row>
    <row r="200" spans="1:22" s="8" customFormat="1" ht="30" hidden="1" customHeight="1">
      <c r="A200" s="151">
        <f t="shared" si="60"/>
        <v>0</v>
      </c>
      <c r="B200" s="1623">
        <f t="shared" ref="B200:E206" si="63">IF($A200&gt;0,B199,)</f>
        <v>0</v>
      </c>
      <c r="C200" s="1623">
        <f t="shared" si="63"/>
        <v>0</v>
      </c>
      <c r="D200" s="1623">
        <f t="shared" si="63"/>
        <v>0</v>
      </c>
      <c r="E200" s="1623">
        <f t="shared" si="63"/>
        <v>0</v>
      </c>
      <c r="F200" s="1623">
        <f t="shared" si="53"/>
        <v>0</v>
      </c>
      <c r="G200" s="1623">
        <f>+'6-3표준조사(3)'!$V$535</f>
        <v>0</v>
      </c>
      <c r="H200" s="1624">
        <f>+'6-3표준조사(3)'!$Z$535</f>
        <v>0</v>
      </c>
      <c r="I200" s="1630">
        <f>+'6-3표준조사(3)'!$AA$535</f>
        <v>0</v>
      </c>
      <c r="J200" s="1624">
        <f>+'6-3표준조사(3)'!$AC$535</f>
        <v>0</v>
      </c>
      <c r="K200" s="1729"/>
      <c r="L200" s="22">
        <f>+'6-3표준조사(3)'!$W$535</f>
        <v>0</v>
      </c>
      <c r="M200" s="1625">
        <f t="shared" si="61"/>
        <v>0</v>
      </c>
      <c r="N200" s="1626">
        <f>IF('6-3표준조사(3)'!$R$79="모두베기",'6-3표준조사(3)'!$Y$535,)</f>
        <v>0</v>
      </c>
      <c r="O200" s="1626"/>
      <c r="P200" s="560">
        <f t="shared" si="62"/>
        <v>0</v>
      </c>
      <c r="Q200" s="1627"/>
      <c r="R200" s="1627"/>
      <c r="S200" s="1628"/>
    </row>
    <row r="201" spans="1:22" s="8" customFormat="1" ht="30" hidden="1" customHeight="1">
      <c r="A201" s="151">
        <f t="shared" si="60"/>
        <v>0</v>
      </c>
      <c r="B201" s="20">
        <f t="shared" si="63"/>
        <v>0</v>
      </c>
      <c r="C201" s="20">
        <f t="shared" si="63"/>
        <v>0</v>
      </c>
      <c r="D201" s="20">
        <f t="shared" si="63"/>
        <v>0</v>
      </c>
      <c r="E201" s="20">
        <f t="shared" si="63"/>
        <v>0</v>
      </c>
      <c r="F201" s="20">
        <f t="shared" si="53"/>
        <v>0</v>
      </c>
      <c r="G201" s="20">
        <f>+'6-3표준조사(3)'!$V$536</f>
        <v>0</v>
      </c>
      <c r="H201" s="21">
        <f>+'6-3표준조사(3)'!$Z$536</f>
        <v>0</v>
      </c>
      <c r="I201" s="138">
        <f>+'6-3표준조사(3)'!$AA$536</f>
        <v>0</v>
      </c>
      <c r="J201" s="21">
        <f>+'6-3표준조사(3)'!$AC$536</f>
        <v>0</v>
      </c>
      <c r="K201" s="1730"/>
      <c r="L201" s="22">
        <f>+'6-3표준조사(3)'!$W$536</f>
        <v>0</v>
      </c>
      <c r="M201" s="559">
        <f t="shared" si="61"/>
        <v>0</v>
      </c>
      <c r="N201" s="23">
        <f>IF('6-3표준조사(3)'!$R$79="모두베기",'6-3표준조사(3)'!$Y$536,)</f>
        <v>0</v>
      </c>
      <c r="O201" s="23"/>
      <c r="P201" s="560">
        <f t="shared" si="62"/>
        <v>0</v>
      </c>
      <c r="Q201" s="1709"/>
      <c r="R201" s="560"/>
      <c r="S201" s="24"/>
    </row>
    <row r="202" spans="1:22" s="8" customFormat="1" ht="30" hidden="1" customHeight="1">
      <c r="A202" s="151">
        <f t="shared" si="60"/>
        <v>0</v>
      </c>
      <c r="B202" s="20">
        <f t="shared" si="63"/>
        <v>0</v>
      </c>
      <c r="C202" s="20">
        <f t="shared" si="63"/>
        <v>0</v>
      </c>
      <c r="D202" s="20">
        <f t="shared" si="63"/>
        <v>0</v>
      </c>
      <c r="E202" s="20">
        <f t="shared" si="63"/>
        <v>0</v>
      </c>
      <c r="F202" s="20">
        <f t="shared" si="53"/>
        <v>0</v>
      </c>
      <c r="G202" s="20">
        <f>+'6-3표준조사(3)'!$V$537</f>
        <v>0</v>
      </c>
      <c r="H202" s="21">
        <f>+'6-3표준조사(3)'!$Z$537</f>
        <v>0</v>
      </c>
      <c r="I202" s="138">
        <f>+'6-3표준조사(3)'!$AA$537</f>
        <v>0</v>
      </c>
      <c r="J202" s="21">
        <f>+'6-3표준조사(3)'!$AC$537</f>
        <v>0</v>
      </c>
      <c r="K202" s="1730"/>
      <c r="L202" s="22">
        <f>+'6-3표준조사(3)'!$W$537</f>
        <v>0</v>
      </c>
      <c r="M202" s="559">
        <f t="shared" si="61"/>
        <v>0</v>
      </c>
      <c r="N202" s="23">
        <f>IF('6-3표준조사(3)'!$R$79="모두베기",'6-3표준조사(3)'!$Y$537,)</f>
        <v>0</v>
      </c>
      <c r="O202" s="23"/>
      <c r="P202" s="560">
        <f t="shared" si="62"/>
        <v>0</v>
      </c>
      <c r="Q202" s="1709"/>
      <c r="R202" s="560"/>
      <c r="S202" s="24"/>
    </row>
    <row r="203" spans="1:22" s="8" customFormat="1" ht="30" hidden="1" customHeight="1">
      <c r="A203" s="151">
        <f t="shared" si="60"/>
        <v>0</v>
      </c>
      <c r="B203" s="20">
        <f t="shared" si="63"/>
        <v>0</v>
      </c>
      <c r="C203" s="20">
        <f t="shared" si="63"/>
        <v>0</v>
      </c>
      <c r="D203" s="20">
        <f t="shared" si="63"/>
        <v>0</v>
      </c>
      <c r="E203" s="20">
        <f t="shared" si="63"/>
        <v>0</v>
      </c>
      <c r="F203" s="20">
        <f t="shared" si="53"/>
        <v>0</v>
      </c>
      <c r="G203" s="20">
        <f>+'6-3표준조사(3)'!$V$538</f>
        <v>0</v>
      </c>
      <c r="H203" s="21">
        <f>+'6-3표준조사(3)'!$Z$538</f>
        <v>0</v>
      </c>
      <c r="I203" s="138">
        <f>+'6-3표준조사(3)'!$AA$538</f>
        <v>0</v>
      </c>
      <c r="J203" s="21">
        <f>+'6-3표준조사(3)'!$AC$538</f>
        <v>0</v>
      </c>
      <c r="K203" s="1730"/>
      <c r="L203" s="22">
        <f>+'6-3표준조사(3)'!$W$538</f>
        <v>0</v>
      </c>
      <c r="M203" s="559">
        <f t="shared" si="61"/>
        <v>0</v>
      </c>
      <c r="N203" s="23">
        <f>IF('6-3표준조사(3)'!$R$79="모두베기",'6-3표준조사(3)'!$Y$538,)</f>
        <v>0</v>
      </c>
      <c r="O203" s="23"/>
      <c r="P203" s="560">
        <f t="shared" si="62"/>
        <v>0</v>
      </c>
      <c r="Q203" s="1709"/>
      <c r="R203" s="560"/>
      <c r="S203" s="24"/>
    </row>
    <row r="204" spans="1:22" s="8" customFormat="1" ht="30" hidden="1" customHeight="1">
      <c r="A204" s="151">
        <f t="shared" si="60"/>
        <v>0</v>
      </c>
      <c r="B204" s="20">
        <f t="shared" si="63"/>
        <v>0</v>
      </c>
      <c r="C204" s="20">
        <f t="shared" si="63"/>
        <v>0</v>
      </c>
      <c r="D204" s="20">
        <f t="shared" si="63"/>
        <v>0</v>
      </c>
      <c r="E204" s="20">
        <f t="shared" si="63"/>
        <v>0</v>
      </c>
      <c r="F204" s="20">
        <f t="shared" si="53"/>
        <v>0</v>
      </c>
      <c r="G204" s="20">
        <f>+'6-3표준조사(3)'!$V$539</f>
        <v>0</v>
      </c>
      <c r="H204" s="21">
        <f>+'6-3표준조사(3)'!$Z$539</f>
        <v>0</v>
      </c>
      <c r="I204" s="138">
        <f>+'6-3표준조사(3)'!$AA$539</f>
        <v>0</v>
      </c>
      <c r="J204" s="21">
        <f>+'6-3표준조사(3)'!$AC$539</f>
        <v>0</v>
      </c>
      <c r="K204" s="1730"/>
      <c r="L204" s="22">
        <f>+'6-3표준조사(3)'!$W$539</f>
        <v>0</v>
      </c>
      <c r="M204" s="559">
        <f t="shared" si="61"/>
        <v>0</v>
      </c>
      <c r="N204" s="23">
        <f>IF('6-3표준조사(3)'!$R$79="모두베기",'6-3표준조사(3)'!$Y$539,)</f>
        <v>0</v>
      </c>
      <c r="O204" s="23"/>
      <c r="P204" s="560">
        <f t="shared" si="62"/>
        <v>0</v>
      </c>
      <c r="Q204" s="1709"/>
      <c r="R204" s="560"/>
      <c r="S204" s="24"/>
    </row>
    <row r="205" spans="1:22" s="8" customFormat="1" ht="30" hidden="1" customHeight="1">
      <c r="A205" s="151">
        <f t="shared" si="60"/>
        <v>0</v>
      </c>
      <c r="B205" s="20">
        <f t="shared" si="63"/>
        <v>0</v>
      </c>
      <c r="C205" s="20">
        <f t="shared" si="63"/>
        <v>0</v>
      </c>
      <c r="D205" s="20">
        <f t="shared" si="63"/>
        <v>0</v>
      </c>
      <c r="E205" s="20">
        <f t="shared" si="63"/>
        <v>0</v>
      </c>
      <c r="F205" s="20">
        <f t="shared" si="53"/>
        <v>0</v>
      </c>
      <c r="G205" s="20">
        <f>+'6-3표준조사(3)'!$V$540</f>
        <v>0</v>
      </c>
      <c r="H205" s="21">
        <f>+'6-3표준조사(3)'!$Z$540</f>
        <v>0</v>
      </c>
      <c r="I205" s="138">
        <f>+'6-3표준조사(3)'!$AA$540</f>
        <v>0</v>
      </c>
      <c r="J205" s="21">
        <f>+'6-3표준조사(3)'!$AC$540</f>
        <v>0</v>
      </c>
      <c r="K205" s="1730"/>
      <c r="L205" s="22">
        <f>+'6-3표준조사(3)'!$W$540</f>
        <v>0</v>
      </c>
      <c r="M205" s="559">
        <f t="shared" si="61"/>
        <v>0</v>
      </c>
      <c r="N205" s="23">
        <f>IF('6-3표준조사(3)'!$R$79="모두베기",'6-3표준조사(3)'!$Y$540,)</f>
        <v>0</v>
      </c>
      <c r="O205" s="23"/>
      <c r="P205" s="560">
        <f t="shared" si="62"/>
        <v>0</v>
      </c>
      <c r="Q205" s="1709"/>
      <c r="R205" s="560"/>
      <c r="S205" s="24"/>
    </row>
    <row r="206" spans="1:22" s="8" customFormat="1" ht="30" hidden="1" customHeight="1" thickBot="1">
      <c r="A206" s="151">
        <f t="shared" si="60"/>
        <v>0</v>
      </c>
      <c r="B206" s="1612">
        <f t="shared" si="63"/>
        <v>0</v>
      </c>
      <c r="C206" s="1612">
        <f t="shared" si="63"/>
        <v>0</v>
      </c>
      <c r="D206" s="1612">
        <f t="shared" si="63"/>
        <v>0</v>
      </c>
      <c r="E206" s="1612">
        <f t="shared" si="63"/>
        <v>0</v>
      </c>
      <c r="F206" s="1612">
        <f t="shared" si="53"/>
        <v>0</v>
      </c>
      <c r="G206" s="1612">
        <f>+'6-3표준조사(3)'!$V$541</f>
        <v>0</v>
      </c>
      <c r="H206" s="1613">
        <f>+'6-3표준조사(3)'!$Z$541</f>
        <v>0</v>
      </c>
      <c r="I206" s="1619">
        <f>+'6-3표준조사(3)'!$AA$541</f>
        <v>0</v>
      </c>
      <c r="J206" s="1613">
        <f>+'6-3표준조사(3)'!$AC$541</f>
        <v>0</v>
      </c>
      <c r="K206" s="1731"/>
      <c r="L206" s="22">
        <f>+'6-3표준조사(3)'!$W$541</f>
        <v>0</v>
      </c>
      <c r="M206" s="1614">
        <f t="shared" si="61"/>
        <v>0</v>
      </c>
      <c r="N206" s="1615">
        <f>IF('6-3표준조사(3)'!$R$79="모두베기",'6-3표준조사(3)'!$Y$541,)</f>
        <v>0</v>
      </c>
      <c r="O206" s="1615"/>
      <c r="P206" s="560">
        <f t="shared" si="62"/>
        <v>0</v>
      </c>
      <c r="Q206" s="1710"/>
      <c r="R206" s="1616"/>
      <c r="S206" s="1618"/>
    </row>
    <row r="207" spans="1:22" ht="30" hidden="1" customHeight="1" thickBot="1">
      <c r="A207" s="151">
        <f t="shared" ref="A207:A263" si="64">IF(M207&gt;0,1,)</f>
        <v>0</v>
      </c>
      <c r="B207" s="556">
        <f>+'6-3표준조사(4)'!$K$4</f>
        <v>0</v>
      </c>
      <c r="C207" s="556">
        <f>+'6-3표준조사(4)'!$L$4</f>
        <v>0</v>
      </c>
      <c r="D207" s="563">
        <f>+'6-3표준조사(4)'!$M$4</f>
        <v>0</v>
      </c>
      <c r="E207" s="563">
        <f>+'6-3표준조사(4)'!$N$4</f>
        <v>0</v>
      </c>
      <c r="F207" s="563">
        <f>+'6-3표준조사(4)'!$O$4</f>
        <v>0</v>
      </c>
      <c r="G207" s="557">
        <f>+'6-3표준조사(4)'!$V$9</f>
        <v>0</v>
      </c>
      <c r="H207" s="557">
        <f>+'6-3표준조사(4)'!$Z$9</f>
        <v>0</v>
      </c>
      <c r="I207" s="563">
        <f>+'6-3표준조사(4)'!$AA$9</f>
        <v>0</v>
      </c>
      <c r="J207" s="557">
        <f>+'6-3표준조사(4)'!$AC$9</f>
        <v>0</v>
      </c>
      <c r="K207" s="1728"/>
      <c r="L207" s="1600"/>
      <c r="M207" s="559">
        <f t="shared" si="61"/>
        <v>0</v>
      </c>
      <c r="N207" s="560">
        <f>IF('6-3표준조사(4)'!$R$4="모두베기",'6-3표준조사(4)'!$Y$9,)</f>
        <v>0</v>
      </c>
      <c r="O207" s="560"/>
      <c r="P207" s="1602">
        <f t="shared" si="62"/>
        <v>0</v>
      </c>
      <c r="Q207" s="1708"/>
      <c r="R207" s="1636"/>
      <c r="S207" s="561"/>
      <c r="T207" s="1608">
        <f>'6-3표준조사(4)'!N6</f>
        <v>0</v>
      </c>
      <c r="U207" s="1168" t="e">
        <f>'6-3표준조사(4)'!Q10</f>
        <v>#DIV/0!</v>
      </c>
      <c r="V207" s="1164" t="e">
        <f>U207/T207</f>
        <v>#DIV/0!</v>
      </c>
    </row>
    <row r="208" spans="1:22" s="8" customFormat="1" ht="30" hidden="1" customHeight="1">
      <c r="A208" s="151">
        <f t="shared" si="64"/>
        <v>0</v>
      </c>
      <c r="B208" s="1623">
        <f t="shared" ref="B208:F214" si="65">IF($A208&gt;0,B207,)</f>
        <v>0</v>
      </c>
      <c r="C208" s="1623">
        <f t="shared" si="65"/>
        <v>0</v>
      </c>
      <c r="D208" s="1623">
        <f t="shared" si="65"/>
        <v>0</v>
      </c>
      <c r="E208" s="1623">
        <f t="shared" si="65"/>
        <v>0</v>
      </c>
      <c r="F208" s="1623">
        <f t="shared" si="65"/>
        <v>0</v>
      </c>
      <c r="G208" s="1624">
        <f>+'6-3표준조사(4)'!$V$10</f>
        <v>0</v>
      </c>
      <c r="H208" s="1624">
        <f>+'6-3표준조사(4)'!$Z$10</f>
        <v>0</v>
      </c>
      <c r="I208" s="1630">
        <f>+'6-3표준조사(4)'!$AA$10</f>
        <v>0</v>
      </c>
      <c r="J208" s="1624">
        <f>+'6-3표준조사(4)'!$AC$10</f>
        <v>0</v>
      </c>
      <c r="K208" s="1729"/>
      <c r="L208" s="22">
        <f>+'6-3표준조사(4)'!$W$10</f>
        <v>0</v>
      </c>
      <c r="M208" s="1625">
        <f t="shared" si="61"/>
        <v>0</v>
      </c>
      <c r="N208" s="1626">
        <f>IF('6-3표준조사(4)'!$R$4="모두베기",'6-3표준조사(4)'!$Y$10,)</f>
        <v>0</v>
      </c>
      <c r="O208" s="1626"/>
      <c r="P208" s="560">
        <f t="shared" si="62"/>
        <v>0</v>
      </c>
      <c r="Q208" s="1627"/>
      <c r="R208" s="1627"/>
      <c r="S208" s="1628"/>
    </row>
    <row r="209" spans="1:22" s="8" customFormat="1" ht="30" hidden="1" customHeight="1">
      <c r="A209" s="151">
        <f t="shared" si="64"/>
        <v>0</v>
      </c>
      <c r="B209" s="20">
        <f t="shared" si="65"/>
        <v>0</v>
      </c>
      <c r="C209" s="20">
        <f t="shared" si="65"/>
        <v>0</v>
      </c>
      <c r="D209" s="20">
        <f t="shared" si="65"/>
        <v>0</v>
      </c>
      <c r="E209" s="20">
        <f t="shared" si="65"/>
        <v>0</v>
      </c>
      <c r="F209" s="20">
        <f t="shared" si="65"/>
        <v>0</v>
      </c>
      <c r="G209" s="21">
        <f>+'6-3표준조사(4)'!$V$11</f>
        <v>0</v>
      </c>
      <c r="H209" s="21">
        <f>+'6-3표준조사(4)'!$Z$11</f>
        <v>0</v>
      </c>
      <c r="I209" s="138">
        <f>+'6-3표준조사(4)'!$AA$11</f>
        <v>0</v>
      </c>
      <c r="J209" s="21">
        <f>+'6-3표준조사(4)'!$AC$11</f>
        <v>0</v>
      </c>
      <c r="K209" s="1730"/>
      <c r="L209" s="22">
        <f>+'6-3표준조사(4)'!$W$11</f>
        <v>0</v>
      </c>
      <c r="M209" s="559">
        <f t="shared" si="61"/>
        <v>0</v>
      </c>
      <c r="N209" s="23">
        <f>IF('6-3표준조사(4)'!$R$4="모두베기",'6-3표준조사(4)'!$Y$11,)</f>
        <v>0</v>
      </c>
      <c r="O209" s="23"/>
      <c r="P209" s="560">
        <f t="shared" si="62"/>
        <v>0</v>
      </c>
      <c r="Q209" s="1709"/>
      <c r="R209" s="560"/>
      <c r="S209" s="24"/>
    </row>
    <row r="210" spans="1:22" s="8" customFormat="1" ht="30" hidden="1" customHeight="1">
      <c r="A210" s="151">
        <f t="shared" si="64"/>
        <v>0</v>
      </c>
      <c r="B210" s="20">
        <f t="shared" si="65"/>
        <v>0</v>
      </c>
      <c r="C210" s="20">
        <f t="shared" si="65"/>
        <v>0</v>
      </c>
      <c r="D210" s="20">
        <f t="shared" si="65"/>
        <v>0</v>
      </c>
      <c r="E210" s="20">
        <f t="shared" si="65"/>
        <v>0</v>
      </c>
      <c r="F210" s="20">
        <f t="shared" si="65"/>
        <v>0</v>
      </c>
      <c r="G210" s="21">
        <f>+'6-3표준조사(4)'!$V$12</f>
        <v>0</v>
      </c>
      <c r="H210" s="21">
        <f>+'6-3표준조사(4)'!$Z$12</f>
        <v>0</v>
      </c>
      <c r="I210" s="138">
        <f>+'6-3표준조사(4)'!$AA$12</f>
        <v>0</v>
      </c>
      <c r="J210" s="21">
        <f>+'6-3표준조사(4)'!$AC$12</f>
        <v>0</v>
      </c>
      <c r="K210" s="1730"/>
      <c r="L210" s="22">
        <f>+'6-3표준조사(4)'!$W$12</f>
        <v>0</v>
      </c>
      <c r="M210" s="559">
        <f t="shared" si="61"/>
        <v>0</v>
      </c>
      <c r="N210" s="23">
        <f>IF('6-3표준조사(4)'!$R$4="모두베기",'6-3표준조사(4)'!$Y$12,)</f>
        <v>0</v>
      </c>
      <c r="O210" s="23"/>
      <c r="P210" s="560">
        <f t="shared" si="62"/>
        <v>0</v>
      </c>
      <c r="Q210" s="1709"/>
      <c r="R210" s="560"/>
      <c r="S210" s="25"/>
    </row>
    <row r="211" spans="1:22" s="8" customFormat="1" ht="30" hidden="1" customHeight="1">
      <c r="A211" s="151">
        <f t="shared" si="64"/>
        <v>0</v>
      </c>
      <c r="B211" s="20">
        <f t="shared" si="65"/>
        <v>0</v>
      </c>
      <c r="C211" s="20">
        <f t="shared" si="65"/>
        <v>0</v>
      </c>
      <c r="D211" s="20">
        <f t="shared" si="65"/>
        <v>0</v>
      </c>
      <c r="E211" s="20">
        <f t="shared" si="65"/>
        <v>0</v>
      </c>
      <c r="F211" s="20">
        <f t="shared" si="65"/>
        <v>0</v>
      </c>
      <c r="G211" s="21">
        <f>+'6-3표준조사(4)'!$V$13</f>
        <v>0</v>
      </c>
      <c r="H211" s="21">
        <f>+'6-3표준조사(4)'!$Z$13</f>
        <v>0</v>
      </c>
      <c r="I211" s="138">
        <f>+'6-3표준조사(4)'!$AA$13</f>
        <v>0</v>
      </c>
      <c r="J211" s="21">
        <f>+'6-3표준조사(4)'!$AC$13</f>
        <v>0</v>
      </c>
      <c r="K211" s="1730"/>
      <c r="L211" s="22">
        <f>+'6-3표준조사(4)'!$W$13</f>
        <v>0</v>
      </c>
      <c r="M211" s="559">
        <f t="shared" si="61"/>
        <v>0</v>
      </c>
      <c r="N211" s="23">
        <f>IF('6-3표준조사(4)'!$R$4="모두베기",'6-3표준조사(4)'!$Y$13,)</f>
        <v>0</v>
      </c>
      <c r="O211" s="23"/>
      <c r="P211" s="560">
        <f t="shared" si="62"/>
        <v>0</v>
      </c>
      <c r="Q211" s="1709"/>
      <c r="R211" s="560"/>
      <c r="S211" s="25"/>
    </row>
    <row r="212" spans="1:22" s="8" customFormat="1" ht="30" hidden="1" customHeight="1">
      <c r="A212" s="151">
        <f t="shared" si="64"/>
        <v>0</v>
      </c>
      <c r="B212" s="20">
        <f t="shared" si="65"/>
        <v>0</v>
      </c>
      <c r="C212" s="20">
        <f t="shared" si="65"/>
        <v>0</v>
      </c>
      <c r="D212" s="20">
        <f t="shared" si="65"/>
        <v>0</v>
      </c>
      <c r="E212" s="20">
        <f t="shared" si="65"/>
        <v>0</v>
      </c>
      <c r="F212" s="20">
        <f t="shared" si="65"/>
        <v>0</v>
      </c>
      <c r="G212" s="21">
        <f>+'6-3표준조사(4)'!$V$14</f>
        <v>0</v>
      </c>
      <c r="H212" s="21">
        <f>+'6-3표준조사(4)'!$Z$14</f>
        <v>0</v>
      </c>
      <c r="I212" s="138">
        <f>+'6-3표준조사(4)'!$AA$14</f>
        <v>0</v>
      </c>
      <c r="J212" s="21">
        <f>+'6-3표준조사(4)'!$AC$14</f>
        <v>0</v>
      </c>
      <c r="K212" s="1730"/>
      <c r="L212" s="22">
        <f>+'6-3표준조사(4)'!$W$14</f>
        <v>0</v>
      </c>
      <c r="M212" s="559">
        <f t="shared" si="61"/>
        <v>0</v>
      </c>
      <c r="N212" s="23">
        <f>IF('6-3표준조사(4)'!$R$4="모두베기",'6-3표준조사(4)'!$Y$14,)</f>
        <v>0</v>
      </c>
      <c r="O212" s="23"/>
      <c r="P212" s="560">
        <f t="shared" si="62"/>
        <v>0</v>
      </c>
      <c r="Q212" s="1709"/>
      <c r="R212" s="560"/>
      <c r="S212" s="25"/>
    </row>
    <row r="213" spans="1:22" s="8" customFormat="1" ht="30" hidden="1" customHeight="1">
      <c r="A213" s="151">
        <f t="shared" si="64"/>
        <v>0</v>
      </c>
      <c r="B213" s="20">
        <f t="shared" si="65"/>
        <v>0</v>
      </c>
      <c r="C213" s="20">
        <f t="shared" si="65"/>
        <v>0</v>
      </c>
      <c r="D213" s="20">
        <f t="shared" si="65"/>
        <v>0</v>
      </c>
      <c r="E213" s="20">
        <f t="shared" si="65"/>
        <v>0</v>
      </c>
      <c r="F213" s="20">
        <f t="shared" si="65"/>
        <v>0</v>
      </c>
      <c r="G213" s="21">
        <f>+'6-3표준조사(4)'!$V$15</f>
        <v>0</v>
      </c>
      <c r="H213" s="21">
        <f>+'6-3표준조사(4)'!$Z$15</f>
        <v>0</v>
      </c>
      <c r="I213" s="138">
        <f>+'6-3표준조사(4)'!$AA$15</f>
        <v>0</v>
      </c>
      <c r="J213" s="21">
        <f>+'6-3표준조사(4)'!$AC$15</f>
        <v>0</v>
      </c>
      <c r="K213" s="1730"/>
      <c r="L213" s="22">
        <f>+'6-3표준조사(4)'!$W$15</f>
        <v>0</v>
      </c>
      <c r="M213" s="559">
        <f t="shared" si="61"/>
        <v>0</v>
      </c>
      <c r="N213" s="23">
        <f>IF('6-3표준조사(4)'!$R$4="모두베기",'6-3표준조사(4)'!$Y$15,)</f>
        <v>0</v>
      </c>
      <c r="O213" s="23"/>
      <c r="P213" s="560">
        <f t="shared" si="62"/>
        <v>0</v>
      </c>
      <c r="Q213" s="1709"/>
      <c r="R213" s="560"/>
      <c r="S213" s="25"/>
    </row>
    <row r="214" spans="1:22" s="8" customFormat="1" ht="30" hidden="1" customHeight="1" thickBot="1">
      <c r="A214" s="151">
        <f t="shared" si="64"/>
        <v>0</v>
      </c>
      <c r="B214" s="1612">
        <f t="shared" si="65"/>
        <v>0</v>
      </c>
      <c r="C214" s="1612">
        <f t="shared" si="65"/>
        <v>0</v>
      </c>
      <c r="D214" s="1612">
        <f t="shared" si="65"/>
        <v>0</v>
      </c>
      <c r="E214" s="1612">
        <f t="shared" si="65"/>
        <v>0</v>
      </c>
      <c r="F214" s="1612">
        <f t="shared" si="65"/>
        <v>0</v>
      </c>
      <c r="G214" s="1613">
        <f>+'6-3표준조사(4)'!$V$16</f>
        <v>0</v>
      </c>
      <c r="H214" s="1613">
        <f>+'6-3표준조사(4)'!$Z$16</f>
        <v>0</v>
      </c>
      <c r="I214" s="1619">
        <f>+'6-3표준조사(4)'!$AA$16</f>
        <v>0</v>
      </c>
      <c r="J214" s="1613">
        <f>+'6-3표준조사(4)'!$AC$16</f>
        <v>0</v>
      </c>
      <c r="K214" s="1731"/>
      <c r="L214" s="22">
        <f>+'6-3표준조사(4)'!$W$16</f>
        <v>0</v>
      </c>
      <c r="M214" s="1614">
        <f t="shared" si="61"/>
        <v>0</v>
      </c>
      <c r="N214" s="1615">
        <f>IF('6-3표준조사(4)'!$R$4="모두베기",'6-3표준조사(4)'!$Y$16,)</f>
        <v>0</v>
      </c>
      <c r="O214" s="1615"/>
      <c r="P214" s="560">
        <f t="shared" si="62"/>
        <v>0</v>
      </c>
      <c r="Q214" s="1710"/>
      <c r="R214" s="1616"/>
      <c r="S214" s="1617"/>
    </row>
    <row r="215" spans="1:22" ht="30" hidden="1" customHeight="1" thickBot="1">
      <c r="A215" s="151">
        <f t="shared" si="64"/>
        <v>0</v>
      </c>
      <c r="B215" s="556">
        <f>+'6-3표준조사(4)'!$K$79</f>
        <v>0</v>
      </c>
      <c r="C215" s="556">
        <f>+'6-3표준조사(4)'!$L$79</f>
        <v>0</v>
      </c>
      <c r="D215" s="556">
        <f>+'6-3표준조사(4)'!$M$79</f>
        <v>0</v>
      </c>
      <c r="E215" s="556">
        <f>+'6-3표준조사(4)'!$N$79</f>
        <v>0</v>
      </c>
      <c r="F215" s="556">
        <f>+'6-3표준조사(4)'!$O$79</f>
        <v>0</v>
      </c>
      <c r="G215" s="556">
        <f>+'6-3표준조사(4)'!$V$84</f>
        <v>0</v>
      </c>
      <c r="H215" s="557">
        <f>+'6-3표준조사(4)'!$Z$84</f>
        <v>0</v>
      </c>
      <c r="I215" s="563">
        <f>+'6-3표준조사(4)'!$AA$84</f>
        <v>0</v>
      </c>
      <c r="J215" s="557">
        <f>+'6-3표준조사(4)'!$AC$84</f>
        <v>0</v>
      </c>
      <c r="K215" s="1728"/>
      <c r="L215" s="1600">
        <f>+'6-3표준조사(4)'!$W$84</f>
        <v>0</v>
      </c>
      <c r="M215" s="559">
        <f t="shared" si="61"/>
        <v>0</v>
      </c>
      <c r="N215" s="560">
        <f>IF('6-3표준조사(4)'!$R$79="모두베기",'6-3표준조사(4)'!$Y$84,)</f>
        <v>0</v>
      </c>
      <c r="O215" s="560"/>
      <c r="P215" s="1602">
        <f t="shared" si="62"/>
        <v>0</v>
      </c>
      <c r="Q215" s="1708"/>
      <c r="R215" s="1636"/>
      <c r="S215" s="561"/>
      <c r="T215" s="1608">
        <f>'6-3표준조사(4)'!N81</f>
        <v>0</v>
      </c>
      <c r="U215" s="1168" t="e">
        <f>'6-3표준조사(4)'!Q85</f>
        <v>#DIV/0!</v>
      </c>
      <c r="V215" s="1164" t="e">
        <f>U215/T215</f>
        <v>#DIV/0!</v>
      </c>
    </row>
    <row r="216" spans="1:22" s="8" customFormat="1" ht="30" hidden="1" customHeight="1">
      <c r="A216" s="151">
        <f t="shared" si="64"/>
        <v>0</v>
      </c>
      <c r="B216" s="1623">
        <f t="shared" ref="B216:F222" si="66">IF($A216&gt;0,B215,)</f>
        <v>0</v>
      </c>
      <c r="C216" s="1623">
        <f t="shared" si="66"/>
        <v>0</v>
      </c>
      <c r="D216" s="1623">
        <f t="shared" si="66"/>
        <v>0</v>
      </c>
      <c r="E216" s="1623">
        <f t="shared" si="66"/>
        <v>0</v>
      </c>
      <c r="F216" s="1623">
        <f t="shared" si="66"/>
        <v>0</v>
      </c>
      <c r="G216" s="1623">
        <f>+'6-3표준조사(4)'!$V$85</f>
        <v>0</v>
      </c>
      <c r="H216" s="1624">
        <f>+'6-3표준조사(4)'!$Z$85</f>
        <v>0</v>
      </c>
      <c r="I216" s="1630">
        <f>+'6-3표준조사(4)'!$AA$85</f>
        <v>0</v>
      </c>
      <c r="J216" s="1624">
        <f>+'6-3표준조사(4)'!$AC$85</f>
        <v>0</v>
      </c>
      <c r="K216" s="1729"/>
      <c r="L216" s="22">
        <f>+'6-3표준조사(4)'!$W$85</f>
        <v>0</v>
      </c>
      <c r="M216" s="1625">
        <f t="shared" si="61"/>
        <v>0</v>
      </c>
      <c r="N216" s="1626">
        <f>IF('6-3표준조사(4)'!$R$79="모두베기",'6-3표준조사(4)'!$Y$85,)</f>
        <v>0</v>
      </c>
      <c r="O216" s="1626"/>
      <c r="P216" s="560">
        <f t="shared" si="62"/>
        <v>0</v>
      </c>
      <c r="Q216" s="1627"/>
      <c r="R216" s="1627"/>
      <c r="S216" s="1628"/>
    </row>
    <row r="217" spans="1:22" s="8" customFormat="1" ht="30" hidden="1" customHeight="1">
      <c r="A217" s="151">
        <f t="shared" si="64"/>
        <v>0</v>
      </c>
      <c r="B217" s="20">
        <f t="shared" si="66"/>
        <v>0</v>
      </c>
      <c r="C217" s="20">
        <f t="shared" si="66"/>
        <v>0</v>
      </c>
      <c r="D217" s="20">
        <f t="shared" si="66"/>
        <v>0</v>
      </c>
      <c r="E217" s="20">
        <f t="shared" si="66"/>
        <v>0</v>
      </c>
      <c r="F217" s="20">
        <f t="shared" si="66"/>
        <v>0</v>
      </c>
      <c r="G217" s="20">
        <f>+'6-3표준조사(4)'!$V$86</f>
        <v>0</v>
      </c>
      <c r="H217" s="21">
        <f>+'6-3표준조사(4)'!$Z$86</f>
        <v>0</v>
      </c>
      <c r="I217" s="138">
        <f>+'6-3표준조사(4)'!$AA$86</f>
        <v>0</v>
      </c>
      <c r="J217" s="21">
        <f>+'6-3표준조사(4)'!$AC$86</f>
        <v>0</v>
      </c>
      <c r="K217" s="1730"/>
      <c r="L217" s="22">
        <f>+'6-3표준조사(4)'!$W$86</f>
        <v>0</v>
      </c>
      <c r="M217" s="559">
        <f t="shared" si="61"/>
        <v>0</v>
      </c>
      <c r="N217" s="23">
        <f>IF('6-3표준조사(4)'!$R$79="모두베기",'6-3표준조사(4)'!$Y$86,)</f>
        <v>0</v>
      </c>
      <c r="O217" s="23"/>
      <c r="P217" s="560">
        <f t="shared" si="62"/>
        <v>0</v>
      </c>
      <c r="Q217" s="1709"/>
      <c r="R217" s="560"/>
      <c r="S217" s="24"/>
    </row>
    <row r="218" spans="1:22" s="8" customFormat="1" ht="30" hidden="1" customHeight="1">
      <c r="A218" s="151">
        <f t="shared" si="64"/>
        <v>0</v>
      </c>
      <c r="B218" s="20">
        <f t="shared" si="66"/>
        <v>0</v>
      </c>
      <c r="C218" s="20">
        <f t="shared" si="66"/>
        <v>0</v>
      </c>
      <c r="D218" s="20">
        <f t="shared" si="66"/>
        <v>0</v>
      </c>
      <c r="E218" s="20">
        <f t="shared" si="66"/>
        <v>0</v>
      </c>
      <c r="F218" s="20">
        <f t="shared" si="66"/>
        <v>0</v>
      </c>
      <c r="G218" s="20">
        <f>+'6-3표준조사(4)'!$V$87</f>
        <v>0</v>
      </c>
      <c r="H218" s="21">
        <f>+'6-3표준조사(4)'!$Z$87</f>
        <v>0</v>
      </c>
      <c r="I218" s="138">
        <f>+'6-3표준조사(4)'!$AA$87</f>
        <v>0</v>
      </c>
      <c r="J218" s="21">
        <f>+'6-3표준조사(4)'!$AC$87</f>
        <v>0</v>
      </c>
      <c r="K218" s="1730"/>
      <c r="L218" s="22">
        <f>+'6-3표준조사(4)'!$W$87</f>
        <v>0</v>
      </c>
      <c r="M218" s="559">
        <f t="shared" si="61"/>
        <v>0</v>
      </c>
      <c r="N218" s="23">
        <f>IF('6-3표준조사(4)'!$R$79="모두베기",'6-3표준조사(4)'!$Y$87,)</f>
        <v>0</v>
      </c>
      <c r="O218" s="23"/>
      <c r="P218" s="560">
        <f t="shared" si="62"/>
        <v>0</v>
      </c>
      <c r="Q218" s="1709"/>
      <c r="R218" s="560"/>
      <c r="S218" s="24"/>
    </row>
    <row r="219" spans="1:22" s="8" customFormat="1" ht="30" hidden="1" customHeight="1">
      <c r="A219" s="151">
        <f t="shared" si="64"/>
        <v>0</v>
      </c>
      <c r="B219" s="20">
        <f t="shared" si="66"/>
        <v>0</v>
      </c>
      <c r="C219" s="20">
        <f t="shared" si="66"/>
        <v>0</v>
      </c>
      <c r="D219" s="20">
        <f t="shared" si="66"/>
        <v>0</v>
      </c>
      <c r="E219" s="20">
        <f t="shared" si="66"/>
        <v>0</v>
      </c>
      <c r="F219" s="20">
        <f t="shared" si="66"/>
        <v>0</v>
      </c>
      <c r="G219" s="20">
        <f>+'6-3표준조사(4)'!$V$88</f>
        <v>0</v>
      </c>
      <c r="H219" s="21">
        <f>+'6-3표준조사(4)'!$Z$88</f>
        <v>0</v>
      </c>
      <c r="I219" s="138">
        <f>+'6-3표준조사(4)'!$AA$88</f>
        <v>0</v>
      </c>
      <c r="J219" s="21">
        <f>+'6-3표준조사(4)'!$AC$88</f>
        <v>0</v>
      </c>
      <c r="K219" s="1730"/>
      <c r="L219" s="22">
        <f>+'6-3표준조사(4)'!$W$88</f>
        <v>0</v>
      </c>
      <c r="M219" s="559">
        <f t="shared" si="61"/>
        <v>0</v>
      </c>
      <c r="N219" s="23">
        <f>IF('6-3표준조사(4)'!$R$79="모두베기",'6-3표준조사(4)'!$Y$88,)</f>
        <v>0</v>
      </c>
      <c r="O219" s="23"/>
      <c r="P219" s="560">
        <f t="shared" si="62"/>
        <v>0</v>
      </c>
      <c r="Q219" s="1709"/>
      <c r="R219" s="560"/>
      <c r="S219" s="24"/>
    </row>
    <row r="220" spans="1:22" s="8" customFormat="1" ht="30" hidden="1" customHeight="1">
      <c r="A220" s="151">
        <f t="shared" si="64"/>
        <v>0</v>
      </c>
      <c r="B220" s="20">
        <f t="shared" si="66"/>
        <v>0</v>
      </c>
      <c r="C220" s="20">
        <f t="shared" si="66"/>
        <v>0</v>
      </c>
      <c r="D220" s="20">
        <f t="shared" si="66"/>
        <v>0</v>
      </c>
      <c r="E220" s="20">
        <f t="shared" si="66"/>
        <v>0</v>
      </c>
      <c r="F220" s="20">
        <f t="shared" si="66"/>
        <v>0</v>
      </c>
      <c r="G220" s="20">
        <f>+'6-3표준조사(4)'!$V$89</f>
        <v>0</v>
      </c>
      <c r="H220" s="21">
        <f>+'6-3표준조사(4)'!$Z$89</f>
        <v>0</v>
      </c>
      <c r="I220" s="138">
        <f>+'6-3표준조사(4)'!$AA$89</f>
        <v>0</v>
      </c>
      <c r="J220" s="21">
        <f>+'6-3표준조사(4)'!$AC$89</f>
        <v>0</v>
      </c>
      <c r="K220" s="1730"/>
      <c r="L220" s="22">
        <f>+'6-3표준조사(4)'!$W$89</f>
        <v>0</v>
      </c>
      <c r="M220" s="559">
        <f t="shared" si="61"/>
        <v>0</v>
      </c>
      <c r="N220" s="23">
        <f>IF('6-3표준조사(4)'!$R$79="모두베기",'6-3표준조사(4)'!$Y$89,)</f>
        <v>0</v>
      </c>
      <c r="O220" s="23"/>
      <c r="P220" s="560">
        <f t="shared" si="62"/>
        <v>0</v>
      </c>
      <c r="Q220" s="1709"/>
      <c r="R220" s="560"/>
      <c r="S220" s="24"/>
    </row>
    <row r="221" spans="1:22" s="8" customFormat="1" ht="30" hidden="1" customHeight="1">
      <c r="A221" s="151">
        <f t="shared" si="64"/>
        <v>0</v>
      </c>
      <c r="B221" s="20">
        <f t="shared" si="66"/>
        <v>0</v>
      </c>
      <c r="C221" s="20">
        <f t="shared" si="66"/>
        <v>0</v>
      </c>
      <c r="D221" s="20">
        <f t="shared" si="66"/>
        <v>0</v>
      </c>
      <c r="E221" s="20">
        <f t="shared" si="66"/>
        <v>0</v>
      </c>
      <c r="F221" s="20">
        <f t="shared" si="66"/>
        <v>0</v>
      </c>
      <c r="G221" s="20">
        <f>+'6-3표준조사(4)'!$V$90</f>
        <v>0</v>
      </c>
      <c r="H221" s="21">
        <f>+'6-3표준조사(4)'!$Z$90</f>
        <v>0</v>
      </c>
      <c r="I221" s="138">
        <f>+'6-3표준조사(4)'!$AA$90</f>
        <v>0</v>
      </c>
      <c r="J221" s="21">
        <f>+'6-3표준조사(4)'!$AC$90</f>
        <v>0</v>
      </c>
      <c r="K221" s="1730"/>
      <c r="L221" s="22">
        <f>+'6-3표준조사(4)'!$W$90</f>
        <v>0</v>
      </c>
      <c r="M221" s="559">
        <f t="shared" si="61"/>
        <v>0</v>
      </c>
      <c r="N221" s="23">
        <f>IF('6-3표준조사(4)'!$R$79="모두베기",'6-3표준조사(4)'!$Y$90,)</f>
        <v>0</v>
      </c>
      <c r="O221" s="23"/>
      <c r="P221" s="560">
        <f t="shared" si="62"/>
        <v>0</v>
      </c>
      <c r="Q221" s="1709"/>
      <c r="R221" s="560"/>
      <c r="S221" s="24"/>
    </row>
    <row r="222" spans="1:22" s="8" customFormat="1" ht="30" hidden="1" customHeight="1" thickBot="1">
      <c r="A222" s="151">
        <f t="shared" si="64"/>
        <v>0</v>
      </c>
      <c r="B222" s="1612">
        <f t="shared" si="66"/>
        <v>0</v>
      </c>
      <c r="C222" s="1612">
        <f t="shared" si="66"/>
        <v>0</v>
      </c>
      <c r="D222" s="1612">
        <f t="shared" si="66"/>
        <v>0</v>
      </c>
      <c r="E222" s="1612">
        <f t="shared" si="66"/>
        <v>0</v>
      </c>
      <c r="F222" s="1612">
        <f t="shared" si="66"/>
        <v>0</v>
      </c>
      <c r="G222" s="1612">
        <f>+'6-3표준조사(4)'!$V$91</f>
        <v>0</v>
      </c>
      <c r="H222" s="1613">
        <f>+'6-3표준조사(4)'!$Z$91</f>
        <v>0</v>
      </c>
      <c r="I222" s="1619">
        <f>+'6-3표준조사(4)'!$AA$91</f>
        <v>0</v>
      </c>
      <c r="J222" s="1613">
        <f>+'6-3표준조사(4)'!$AC$91</f>
        <v>0</v>
      </c>
      <c r="K222" s="1731"/>
      <c r="L222" s="22">
        <f>+'6-3표준조사(4)'!$W$91</f>
        <v>0</v>
      </c>
      <c r="M222" s="1614">
        <f t="shared" si="61"/>
        <v>0</v>
      </c>
      <c r="N222" s="1615">
        <f>IF('6-3표준조사(4)'!$R$79="모두베기",'6-3표준조사(4)'!$Y$91,)</f>
        <v>0</v>
      </c>
      <c r="O222" s="1615"/>
      <c r="P222" s="560">
        <f t="shared" si="62"/>
        <v>0</v>
      </c>
      <c r="Q222" s="1710"/>
      <c r="R222" s="1616"/>
      <c r="S222" s="1618"/>
    </row>
    <row r="223" spans="1:22" ht="30" hidden="1" customHeight="1" thickBot="1">
      <c r="A223" s="151">
        <f t="shared" si="64"/>
        <v>0</v>
      </c>
      <c r="B223" s="556">
        <f>+'6-3표준조사(4)'!$K$154</f>
        <v>0</v>
      </c>
      <c r="C223" s="556">
        <f>+'6-3표준조사(4)'!$L$154</f>
        <v>0</v>
      </c>
      <c r="D223" s="556">
        <f>+'6-3표준조사(4)'!$M$154</f>
        <v>0</v>
      </c>
      <c r="E223" s="556">
        <f>+'6-3표준조사(4)'!$N$154</f>
        <v>0</v>
      </c>
      <c r="F223" s="556">
        <f>+'6-3표준조사(4)'!$O$154</f>
        <v>0</v>
      </c>
      <c r="G223" s="556">
        <f>+'6-3표준조사(4)'!$V$159</f>
        <v>0</v>
      </c>
      <c r="H223" s="557">
        <f>+'6-3표준조사(4)'!$Z$159</f>
        <v>0</v>
      </c>
      <c r="I223" s="563">
        <f>+'6-3표준조사(4)'!$AA$159</f>
        <v>0</v>
      </c>
      <c r="J223" s="557">
        <f>+'6-3표준조사(4)'!$AC$159</f>
        <v>0</v>
      </c>
      <c r="K223" s="1728"/>
      <c r="L223" s="1600"/>
      <c r="M223" s="559">
        <f t="shared" si="61"/>
        <v>0</v>
      </c>
      <c r="N223" s="560">
        <f>IF('6-3표준조사(4)'!$R$154="모두베기",'6-3표준조사(4)'!$Y$159,)</f>
        <v>0</v>
      </c>
      <c r="O223" s="560"/>
      <c r="P223" s="1602">
        <f t="shared" si="62"/>
        <v>0</v>
      </c>
      <c r="Q223" s="1708"/>
      <c r="R223" s="1636"/>
      <c r="S223" s="561"/>
      <c r="T223" s="1608">
        <f>'6-3표준조사(4)'!N156</f>
        <v>0</v>
      </c>
      <c r="U223" s="1168" t="e">
        <f>'6-3표준조사(4)'!Q160</f>
        <v>#DIV/0!</v>
      </c>
      <c r="V223" s="1164" t="e">
        <f>U223/T223</f>
        <v>#DIV/0!</v>
      </c>
    </row>
    <row r="224" spans="1:22" s="8" customFormat="1" ht="30" hidden="1" customHeight="1">
      <c r="A224" s="151">
        <f t="shared" si="64"/>
        <v>0</v>
      </c>
      <c r="B224" s="1623">
        <f t="shared" ref="B224:E230" si="67">IF($A224&gt;0,B223,)</f>
        <v>0</v>
      </c>
      <c r="C224" s="1623">
        <f t="shared" si="67"/>
        <v>0</v>
      </c>
      <c r="D224" s="1623">
        <f t="shared" si="67"/>
        <v>0</v>
      </c>
      <c r="E224" s="1623">
        <f t="shared" si="67"/>
        <v>0</v>
      </c>
      <c r="F224" s="1623">
        <f t="shared" ref="F224:F262" si="68">IF($A224&gt;0,F223,)</f>
        <v>0</v>
      </c>
      <c r="G224" s="1623">
        <f>+'6-3표준조사(4)'!$V$160</f>
        <v>0</v>
      </c>
      <c r="H224" s="1624">
        <f>+'6-3표준조사(4)'!$Z$160</f>
        <v>0</v>
      </c>
      <c r="I224" s="1630">
        <f>+'6-3표준조사(4)'!$AA$160</f>
        <v>0</v>
      </c>
      <c r="J224" s="1624">
        <f>+'6-3표준조사(4)'!$AC$160</f>
        <v>0</v>
      </c>
      <c r="K224" s="1729"/>
      <c r="L224" s="22">
        <f>+'6-3표준조사(4)'!$W$160</f>
        <v>0</v>
      </c>
      <c r="M224" s="1625">
        <f t="shared" si="61"/>
        <v>0</v>
      </c>
      <c r="N224" s="1626">
        <f>IF('6-3표준조사(4)'!$R$79="모두베기",'6-3표준조사(4)'!$Y$160,)</f>
        <v>0</v>
      </c>
      <c r="O224" s="1626"/>
      <c r="P224" s="560">
        <f t="shared" si="62"/>
        <v>0</v>
      </c>
      <c r="Q224" s="1627"/>
      <c r="R224" s="1627"/>
      <c r="S224" s="1628"/>
    </row>
    <row r="225" spans="1:22" s="8" customFormat="1" ht="30" hidden="1" customHeight="1">
      <c r="A225" s="151">
        <f t="shared" si="64"/>
        <v>0</v>
      </c>
      <c r="B225" s="20">
        <f t="shared" si="67"/>
        <v>0</v>
      </c>
      <c r="C225" s="20">
        <f t="shared" si="67"/>
        <v>0</v>
      </c>
      <c r="D225" s="20">
        <f t="shared" si="67"/>
        <v>0</v>
      </c>
      <c r="E225" s="20">
        <f t="shared" si="67"/>
        <v>0</v>
      </c>
      <c r="F225" s="20">
        <f t="shared" si="68"/>
        <v>0</v>
      </c>
      <c r="G225" s="20">
        <f>+'6-3표준조사(4)'!$V$161</f>
        <v>0</v>
      </c>
      <c r="H225" s="21">
        <f>+'6-3표준조사(4)'!$Z$161</f>
        <v>0</v>
      </c>
      <c r="I225" s="138">
        <f>+'6-3표준조사(4)'!$AA$161</f>
        <v>0</v>
      </c>
      <c r="J225" s="21">
        <f>+'6-3표준조사(4)'!$AC$161</f>
        <v>0</v>
      </c>
      <c r="K225" s="1730"/>
      <c r="L225" s="22">
        <f>+'6-3표준조사(4)'!$W$161</f>
        <v>0</v>
      </c>
      <c r="M225" s="559">
        <f t="shared" si="61"/>
        <v>0</v>
      </c>
      <c r="N225" s="23">
        <f>IF('6-3표준조사(4)'!$R$79="모두베기",'6-3표준조사(4)'!$Y$161,)</f>
        <v>0</v>
      </c>
      <c r="O225" s="23"/>
      <c r="P225" s="560">
        <f t="shared" si="62"/>
        <v>0</v>
      </c>
      <c r="Q225" s="1709"/>
      <c r="R225" s="560"/>
      <c r="S225" s="24"/>
    </row>
    <row r="226" spans="1:22" s="8" customFormat="1" ht="30" hidden="1" customHeight="1">
      <c r="A226" s="151">
        <f t="shared" si="64"/>
        <v>0</v>
      </c>
      <c r="B226" s="20">
        <f t="shared" si="67"/>
        <v>0</v>
      </c>
      <c r="C226" s="20">
        <f t="shared" si="67"/>
        <v>0</v>
      </c>
      <c r="D226" s="20">
        <f t="shared" si="67"/>
        <v>0</v>
      </c>
      <c r="E226" s="20">
        <f t="shared" si="67"/>
        <v>0</v>
      </c>
      <c r="F226" s="20">
        <f t="shared" si="68"/>
        <v>0</v>
      </c>
      <c r="G226" s="20">
        <f>+'6-3표준조사(4)'!$V$162</f>
        <v>0</v>
      </c>
      <c r="H226" s="21">
        <f>+'6-3표준조사(4)'!$Z$162</f>
        <v>0</v>
      </c>
      <c r="I226" s="138">
        <f>+'6-3표준조사(4)'!$AA$162</f>
        <v>0</v>
      </c>
      <c r="J226" s="21">
        <f>+'6-3표준조사(4)'!$AC$162</f>
        <v>0</v>
      </c>
      <c r="K226" s="1730"/>
      <c r="L226" s="22">
        <f>+'6-3표준조사(4)'!$W$162</f>
        <v>0</v>
      </c>
      <c r="M226" s="559">
        <f t="shared" si="61"/>
        <v>0</v>
      </c>
      <c r="N226" s="23">
        <f>IF('6-3표준조사(4)'!$R$79="모두베기",'6-3표준조사(4)'!$Y$162,)</f>
        <v>0</v>
      </c>
      <c r="O226" s="23"/>
      <c r="P226" s="560">
        <f t="shared" si="62"/>
        <v>0</v>
      </c>
      <c r="Q226" s="1709"/>
      <c r="R226" s="560"/>
      <c r="S226" s="24"/>
    </row>
    <row r="227" spans="1:22" s="8" customFormat="1" ht="30" hidden="1" customHeight="1">
      <c r="A227" s="151">
        <f t="shared" si="64"/>
        <v>0</v>
      </c>
      <c r="B227" s="20">
        <f t="shared" si="67"/>
        <v>0</v>
      </c>
      <c r="C227" s="20">
        <f t="shared" si="67"/>
        <v>0</v>
      </c>
      <c r="D227" s="20">
        <f t="shared" si="67"/>
        <v>0</v>
      </c>
      <c r="E227" s="20">
        <f t="shared" si="67"/>
        <v>0</v>
      </c>
      <c r="F227" s="20">
        <f t="shared" si="68"/>
        <v>0</v>
      </c>
      <c r="G227" s="20">
        <f>+'6-3표준조사(4)'!$V$163</f>
        <v>0</v>
      </c>
      <c r="H227" s="21">
        <f>+'6-3표준조사(4)'!$Z$163</f>
        <v>0</v>
      </c>
      <c r="I227" s="138">
        <f>+'6-3표준조사(4)'!$AA$163</f>
        <v>0</v>
      </c>
      <c r="J227" s="21">
        <f>+'6-3표준조사(4)'!$AC$163</f>
        <v>0</v>
      </c>
      <c r="K227" s="1730"/>
      <c r="L227" s="22">
        <f>+'6-3표준조사(4)'!$W$163</f>
        <v>0</v>
      </c>
      <c r="M227" s="559">
        <f t="shared" si="61"/>
        <v>0</v>
      </c>
      <c r="N227" s="23">
        <f>IF('6-3표준조사(4)'!$R$79="모두베기",'6-3표준조사(4)'!$Y$163,)</f>
        <v>0</v>
      </c>
      <c r="O227" s="23"/>
      <c r="P227" s="560">
        <f t="shared" si="62"/>
        <v>0</v>
      </c>
      <c r="Q227" s="1709"/>
      <c r="R227" s="560"/>
      <c r="S227" s="24"/>
    </row>
    <row r="228" spans="1:22" s="8" customFormat="1" ht="30" hidden="1" customHeight="1">
      <c r="A228" s="151">
        <f t="shared" si="64"/>
        <v>0</v>
      </c>
      <c r="B228" s="20">
        <f t="shared" si="67"/>
        <v>0</v>
      </c>
      <c r="C228" s="20">
        <f t="shared" si="67"/>
        <v>0</v>
      </c>
      <c r="D228" s="20">
        <f t="shared" si="67"/>
        <v>0</v>
      </c>
      <c r="E228" s="20">
        <f t="shared" si="67"/>
        <v>0</v>
      </c>
      <c r="F228" s="20">
        <f t="shared" si="68"/>
        <v>0</v>
      </c>
      <c r="G228" s="20">
        <f>+'6-3표준조사(4)'!$V$164</f>
        <v>0</v>
      </c>
      <c r="H228" s="21">
        <f>+'6-3표준조사(4)'!$Z$164</f>
        <v>0</v>
      </c>
      <c r="I228" s="138">
        <f>+'6-3표준조사(4)'!$AA$164</f>
        <v>0</v>
      </c>
      <c r="J228" s="21">
        <f>+'6-3표준조사(4)'!$AC$164</f>
        <v>0</v>
      </c>
      <c r="K228" s="1730"/>
      <c r="L228" s="22">
        <f>+'6-3표준조사(4)'!$W$164</f>
        <v>0</v>
      </c>
      <c r="M228" s="559">
        <f t="shared" si="61"/>
        <v>0</v>
      </c>
      <c r="N228" s="23">
        <f>IF('6-3표준조사(4)'!$R$79="모두베기",'6-3표준조사(4)'!$Y$164,)</f>
        <v>0</v>
      </c>
      <c r="O228" s="23"/>
      <c r="P228" s="560">
        <f t="shared" si="62"/>
        <v>0</v>
      </c>
      <c r="Q228" s="1709"/>
      <c r="R228" s="560"/>
      <c r="S228" s="24"/>
    </row>
    <row r="229" spans="1:22" s="8" customFormat="1" ht="30" hidden="1" customHeight="1">
      <c r="A229" s="151">
        <f t="shared" si="64"/>
        <v>0</v>
      </c>
      <c r="B229" s="20">
        <f t="shared" si="67"/>
        <v>0</v>
      </c>
      <c r="C229" s="20">
        <f t="shared" si="67"/>
        <v>0</v>
      </c>
      <c r="D229" s="20">
        <f t="shared" si="67"/>
        <v>0</v>
      </c>
      <c r="E229" s="20">
        <f t="shared" si="67"/>
        <v>0</v>
      </c>
      <c r="F229" s="20">
        <f t="shared" si="68"/>
        <v>0</v>
      </c>
      <c r="G229" s="20">
        <f>+'6-3표준조사(4)'!$V$165</f>
        <v>0</v>
      </c>
      <c r="H229" s="21">
        <f>+'6-3표준조사(4)'!$Z$165</f>
        <v>0</v>
      </c>
      <c r="I229" s="138">
        <f>+'6-3표준조사(4)'!$AA$165</f>
        <v>0</v>
      </c>
      <c r="J229" s="21">
        <f>+'6-3표준조사(4)'!$AC$165</f>
        <v>0</v>
      </c>
      <c r="K229" s="1730"/>
      <c r="L229" s="22">
        <f>+'6-3표준조사(4)'!$W$165</f>
        <v>0</v>
      </c>
      <c r="M229" s="559">
        <f t="shared" si="61"/>
        <v>0</v>
      </c>
      <c r="N229" s="23">
        <f>IF('6-3표준조사(4)'!$R$79="모두베기",'6-3표준조사(4)'!$Y$165,)</f>
        <v>0</v>
      </c>
      <c r="O229" s="23"/>
      <c r="P229" s="560">
        <f t="shared" si="62"/>
        <v>0</v>
      </c>
      <c r="Q229" s="1709"/>
      <c r="R229" s="560"/>
      <c r="S229" s="24"/>
    </row>
    <row r="230" spans="1:22" s="8" customFormat="1" ht="30" hidden="1" customHeight="1" thickBot="1">
      <c r="A230" s="151">
        <f t="shared" si="64"/>
        <v>0</v>
      </c>
      <c r="B230" s="1612">
        <f t="shared" si="67"/>
        <v>0</v>
      </c>
      <c r="C230" s="1612">
        <f t="shared" si="67"/>
        <v>0</v>
      </c>
      <c r="D230" s="1612">
        <f t="shared" si="67"/>
        <v>0</v>
      </c>
      <c r="E230" s="1612">
        <f t="shared" si="67"/>
        <v>0</v>
      </c>
      <c r="F230" s="1612">
        <f t="shared" si="68"/>
        <v>0</v>
      </c>
      <c r="G230" s="1612">
        <f>+'6-3표준조사(4)'!$V$166</f>
        <v>0</v>
      </c>
      <c r="H230" s="1613">
        <f>+'6-3표준조사(4)'!$Z$166</f>
        <v>0</v>
      </c>
      <c r="I230" s="1619">
        <f>+'6-3표준조사(4)'!$AA$166</f>
        <v>0</v>
      </c>
      <c r="J230" s="1613">
        <f>+'6-3표준조사(4)'!$AC$166</f>
        <v>0</v>
      </c>
      <c r="K230" s="1731"/>
      <c r="L230" s="22">
        <f>+'6-3표준조사(4)'!$W$166</f>
        <v>0</v>
      </c>
      <c r="M230" s="1614">
        <f t="shared" si="61"/>
        <v>0</v>
      </c>
      <c r="N230" s="1615">
        <f>IF('6-3표준조사(4)'!$R$79="모두베기",'6-3표준조사(4)'!$Y$166,)</f>
        <v>0</v>
      </c>
      <c r="O230" s="1615"/>
      <c r="P230" s="560">
        <f t="shared" si="62"/>
        <v>0</v>
      </c>
      <c r="Q230" s="1710"/>
      <c r="R230" s="1616"/>
      <c r="S230" s="1618"/>
    </row>
    <row r="231" spans="1:22" s="8" customFormat="1" ht="30" hidden="1" customHeight="1" thickBot="1">
      <c r="A231" s="151">
        <f t="shared" si="64"/>
        <v>0</v>
      </c>
      <c r="B231" s="556">
        <f>+'6-3표준조사(4)'!$K$229</f>
        <v>0</v>
      </c>
      <c r="C231" s="556">
        <f>+'6-3표준조사(4)'!$L$229</f>
        <v>0</v>
      </c>
      <c r="D231" s="556">
        <f>+'6-3표준조사(4)'!$M$229</f>
        <v>0</v>
      </c>
      <c r="E231" s="556">
        <f>+'6-3표준조사(4)'!$N$229</f>
        <v>0</v>
      </c>
      <c r="F231" s="556">
        <f>+'6-3표준조사(4)'!$O$229</f>
        <v>0</v>
      </c>
      <c r="G231" s="556">
        <f>+'6-3표준조사(4)'!$V$234</f>
        <v>0</v>
      </c>
      <c r="H231" s="557">
        <f>+'6-3표준조사(4)'!$Z$234</f>
        <v>0</v>
      </c>
      <c r="I231" s="563">
        <f>+'6-3표준조사(4)'!$AA$234</f>
        <v>0</v>
      </c>
      <c r="J231" s="557">
        <f>+'6-3표준조사(4)'!$AC$234</f>
        <v>0</v>
      </c>
      <c r="K231" s="1728"/>
      <c r="L231" s="1600"/>
      <c r="M231" s="559">
        <f t="shared" si="61"/>
        <v>0</v>
      </c>
      <c r="N231" s="560">
        <f>IF('6-3표준조사(4)'!$R$229="모두베기",'6-3표준조사(4)'!$Y$234,)</f>
        <v>0</v>
      </c>
      <c r="O231" s="560"/>
      <c r="P231" s="1602">
        <f t="shared" si="62"/>
        <v>0</v>
      </c>
      <c r="Q231" s="1708"/>
      <c r="R231" s="1636"/>
      <c r="S231" s="561"/>
      <c r="T231" s="1610">
        <f>'6-3표준조사(4)'!N231</f>
        <v>0</v>
      </c>
      <c r="U231" s="1170" t="e">
        <f>'6-3표준조사(4)'!Q235</f>
        <v>#DIV/0!</v>
      </c>
      <c r="V231" s="1164" t="e">
        <f>U231/T231</f>
        <v>#DIV/0!</v>
      </c>
    </row>
    <row r="232" spans="1:22" s="8" customFormat="1" ht="30" hidden="1" customHeight="1">
      <c r="A232" s="151">
        <f t="shared" si="64"/>
        <v>0</v>
      </c>
      <c r="B232" s="1623">
        <f t="shared" ref="B232:E238" si="69">IF($A232&gt;0,B231,)</f>
        <v>0</v>
      </c>
      <c r="C232" s="1623">
        <f t="shared" si="69"/>
        <v>0</v>
      </c>
      <c r="D232" s="1623">
        <f t="shared" si="69"/>
        <v>0</v>
      </c>
      <c r="E232" s="1623">
        <f t="shared" si="69"/>
        <v>0</v>
      </c>
      <c r="F232" s="1623">
        <f t="shared" si="68"/>
        <v>0</v>
      </c>
      <c r="G232" s="1623">
        <f>+'6-3표준조사(4)'!$V$235</f>
        <v>0</v>
      </c>
      <c r="H232" s="1624">
        <f>+'6-3표준조사(4)'!$Z$235</f>
        <v>0</v>
      </c>
      <c r="I232" s="1630">
        <f>+'6-3표준조사(4)'!$AA$235</f>
        <v>0</v>
      </c>
      <c r="J232" s="1624">
        <f>+'6-3표준조사(4)'!$AC$235</f>
        <v>0</v>
      </c>
      <c r="K232" s="1729"/>
      <c r="L232" s="22">
        <f>+'6-3표준조사(4)'!$W$235</f>
        <v>0</v>
      </c>
      <c r="M232" s="1625">
        <f t="shared" si="61"/>
        <v>0</v>
      </c>
      <c r="N232" s="1626">
        <f>IF('6-3표준조사(4)'!$R$79="모두베기",'6-3표준조사(4)'!$Y$235,)</f>
        <v>0</v>
      </c>
      <c r="O232" s="1626"/>
      <c r="P232" s="560">
        <f t="shared" si="62"/>
        <v>0</v>
      </c>
      <c r="Q232" s="1627"/>
      <c r="R232" s="1627"/>
      <c r="S232" s="1628"/>
    </row>
    <row r="233" spans="1:22" s="8" customFormat="1" ht="30" hidden="1" customHeight="1">
      <c r="A233" s="151">
        <f t="shared" si="64"/>
        <v>0</v>
      </c>
      <c r="B233" s="20">
        <f t="shared" si="69"/>
        <v>0</v>
      </c>
      <c r="C233" s="20">
        <f t="shared" si="69"/>
        <v>0</v>
      </c>
      <c r="D233" s="20">
        <f t="shared" si="69"/>
        <v>0</v>
      </c>
      <c r="E233" s="20">
        <f t="shared" si="69"/>
        <v>0</v>
      </c>
      <c r="F233" s="20">
        <f t="shared" si="68"/>
        <v>0</v>
      </c>
      <c r="G233" s="20">
        <f>+'6-3표준조사(4)'!$V$236</f>
        <v>0</v>
      </c>
      <c r="H233" s="21">
        <f>+'6-3표준조사(4)'!$Z$236</f>
        <v>0</v>
      </c>
      <c r="I233" s="138">
        <f>+'6-3표준조사(4)'!$AA$236</f>
        <v>0</v>
      </c>
      <c r="J233" s="21">
        <f>+'6-3표준조사(4)'!$AC$236</f>
        <v>0</v>
      </c>
      <c r="K233" s="1730"/>
      <c r="L233" s="22">
        <f>+'6-3표준조사(4)'!$W$236</f>
        <v>0</v>
      </c>
      <c r="M233" s="559">
        <f t="shared" si="61"/>
        <v>0</v>
      </c>
      <c r="N233" s="23">
        <f>IF('6-3표준조사(4)'!$R$79="모두베기",'6-3표준조사(4)'!$Y$236,)</f>
        <v>0</v>
      </c>
      <c r="O233" s="23"/>
      <c r="P233" s="560">
        <f t="shared" si="62"/>
        <v>0</v>
      </c>
      <c r="Q233" s="1709"/>
      <c r="R233" s="560"/>
      <c r="S233" s="24"/>
    </row>
    <row r="234" spans="1:22" s="8" customFormat="1" ht="30" hidden="1" customHeight="1">
      <c r="A234" s="151">
        <f t="shared" si="64"/>
        <v>0</v>
      </c>
      <c r="B234" s="20">
        <f t="shared" si="69"/>
        <v>0</v>
      </c>
      <c r="C234" s="20">
        <f t="shared" si="69"/>
        <v>0</v>
      </c>
      <c r="D234" s="20">
        <f t="shared" si="69"/>
        <v>0</v>
      </c>
      <c r="E234" s="20">
        <f t="shared" si="69"/>
        <v>0</v>
      </c>
      <c r="F234" s="20">
        <f t="shared" si="68"/>
        <v>0</v>
      </c>
      <c r="G234" s="20">
        <f>+'6-3표준조사(4)'!$V$237</f>
        <v>0</v>
      </c>
      <c r="H234" s="21">
        <f>+'6-3표준조사(4)'!$Z$237</f>
        <v>0</v>
      </c>
      <c r="I234" s="138">
        <f>+'6-3표준조사(4)'!$AA$237</f>
        <v>0</v>
      </c>
      <c r="J234" s="21">
        <f>+'6-3표준조사(4)'!$AC$237</f>
        <v>0</v>
      </c>
      <c r="K234" s="1730"/>
      <c r="L234" s="22">
        <f>+'6-3표준조사(4)'!$W$237</f>
        <v>0</v>
      </c>
      <c r="M234" s="559">
        <f t="shared" si="61"/>
        <v>0</v>
      </c>
      <c r="N234" s="23">
        <f>IF('6-3표준조사(4)'!$R$79="모두베기",'6-3표준조사(4)'!$Y$237,)</f>
        <v>0</v>
      </c>
      <c r="O234" s="23"/>
      <c r="P234" s="560">
        <f t="shared" si="62"/>
        <v>0</v>
      </c>
      <c r="Q234" s="1709"/>
      <c r="R234" s="560"/>
      <c r="S234" s="24"/>
    </row>
    <row r="235" spans="1:22" s="8" customFormat="1" ht="30" hidden="1" customHeight="1">
      <c r="A235" s="151">
        <f t="shared" si="64"/>
        <v>0</v>
      </c>
      <c r="B235" s="20">
        <f t="shared" si="69"/>
        <v>0</v>
      </c>
      <c r="C235" s="20">
        <f t="shared" si="69"/>
        <v>0</v>
      </c>
      <c r="D235" s="20">
        <f t="shared" si="69"/>
        <v>0</v>
      </c>
      <c r="E235" s="20">
        <f t="shared" si="69"/>
        <v>0</v>
      </c>
      <c r="F235" s="20">
        <f t="shared" si="68"/>
        <v>0</v>
      </c>
      <c r="G235" s="20">
        <f>+'6-3표준조사(4)'!$V$238</f>
        <v>0</v>
      </c>
      <c r="H235" s="21">
        <f>+'6-3표준조사(4)'!$Z$238</f>
        <v>0</v>
      </c>
      <c r="I235" s="138">
        <f>+'6-3표준조사(4)'!$AA$238</f>
        <v>0</v>
      </c>
      <c r="J235" s="21">
        <f>+'6-3표준조사(4)'!$AC$238</f>
        <v>0</v>
      </c>
      <c r="K235" s="1730"/>
      <c r="L235" s="22">
        <f>+'6-3표준조사(4)'!$W$238</f>
        <v>0</v>
      </c>
      <c r="M235" s="559">
        <f t="shared" si="61"/>
        <v>0</v>
      </c>
      <c r="N235" s="23">
        <f>IF('6-3표준조사(4)'!$R$79="모두베기",'6-3표준조사(4)'!$Y$238,)</f>
        <v>0</v>
      </c>
      <c r="O235" s="23"/>
      <c r="P235" s="560">
        <f t="shared" si="62"/>
        <v>0</v>
      </c>
      <c r="Q235" s="1709"/>
      <c r="R235" s="560"/>
      <c r="S235" s="24"/>
    </row>
    <row r="236" spans="1:22" s="8" customFormat="1" ht="30" hidden="1" customHeight="1">
      <c r="A236" s="151">
        <f t="shared" si="64"/>
        <v>0</v>
      </c>
      <c r="B236" s="20">
        <f t="shared" si="69"/>
        <v>0</v>
      </c>
      <c r="C236" s="20">
        <f t="shared" si="69"/>
        <v>0</v>
      </c>
      <c r="D236" s="20">
        <f t="shared" si="69"/>
        <v>0</v>
      </c>
      <c r="E236" s="20">
        <f t="shared" si="69"/>
        <v>0</v>
      </c>
      <c r="F236" s="20">
        <f t="shared" si="68"/>
        <v>0</v>
      </c>
      <c r="G236" s="20">
        <f>+'6-3표준조사(4)'!$V$239</f>
        <v>0</v>
      </c>
      <c r="H236" s="21">
        <f>+'6-3표준조사(4)'!$Z$239</f>
        <v>0</v>
      </c>
      <c r="I236" s="138">
        <f>+'6-3표준조사(4)'!$AA$239</f>
        <v>0</v>
      </c>
      <c r="J236" s="21">
        <f>+'6-3표준조사(4)'!$AC$239</f>
        <v>0</v>
      </c>
      <c r="K236" s="1730"/>
      <c r="L236" s="22">
        <f>+'6-3표준조사(4)'!$W$239</f>
        <v>0</v>
      </c>
      <c r="M236" s="559">
        <f t="shared" si="61"/>
        <v>0</v>
      </c>
      <c r="N236" s="23">
        <f>IF('6-3표준조사(4)'!$R$79="모두베기",'6-3표준조사(4)'!$Y$239,)</f>
        <v>0</v>
      </c>
      <c r="O236" s="23"/>
      <c r="P236" s="560">
        <f t="shared" si="62"/>
        <v>0</v>
      </c>
      <c r="Q236" s="1709"/>
      <c r="R236" s="560"/>
      <c r="S236" s="24"/>
    </row>
    <row r="237" spans="1:22" s="8" customFormat="1" ht="30" hidden="1" customHeight="1">
      <c r="A237" s="151">
        <f t="shared" si="64"/>
        <v>0</v>
      </c>
      <c r="B237" s="20">
        <f t="shared" si="69"/>
        <v>0</v>
      </c>
      <c r="C237" s="20">
        <f t="shared" si="69"/>
        <v>0</v>
      </c>
      <c r="D237" s="20">
        <f t="shared" si="69"/>
        <v>0</v>
      </c>
      <c r="E237" s="20">
        <f t="shared" si="69"/>
        <v>0</v>
      </c>
      <c r="F237" s="20">
        <f t="shared" si="68"/>
        <v>0</v>
      </c>
      <c r="G237" s="20">
        <f>+'6-3표준조사(4)'!$V$240</f>
        <v>0</v>
      </c>
      <c r="H237" s="21">
        <f>+'6-3표준조사(4)'!$Z$240</f>
        <v>0</v>
      </c>
      <c r="I237" s="138">
        <f>+'6-3표준조사(4)'!$AA$240</f>
        <v>0</v>
      </c>
      <c r="J237" s="21">
        <f>+'6-3표준조사(4)'!$AC$240</f>
        <v>0</v>
      </c>
      <c r="K237" s="1730"/>
      <c r="L237" s="22">
        <f>+'6-3표준조사(4)'!$W$240</f>
        <v>0</v>
      </c>
      <c r="M237" s="559">
        <f t="shared" si="61"/>
        <v>0</v>
      </c>
      <c r="N237" s="23">
        <f>IF('6-3표준조사(4)'!$R$79="모두베기",'6-3표준조사(4)'!$Y$240,)</f>
        <v>0</v>
      </c>
      <c r="O237" s="23"/>
      <c r="P237" s="560">
        <f t="shared" si="62"/>
        <v>0</v>
      </c>
      <c r="Q237" s="1709"/>
      <c r="R237" s="560"/>
      <c r="S237" s="24"/>
    </row>
    <row r="238" spans="1:22" s="8" customFormat="1" ht="30" hidden="1" customHeight="1" thickBot="1">
      <c r="A238" s="151">
        <f t="shared" si="64"/>
        <v>0</v>
      </c>
      <c r="B238" s="1612">
        <f t="shared" si="69"/>
        <v>0</v>
      </c>
      <c r="C238" s="1612">
        <f t="shared" si="69"/>
        <v>0</v>
      </c>
      <c r="D238" s="1612">
        <f t="shared" si="69"/>
        <v>0</v>
      </c>
      <c r="E238" s="1612">
        <f t="shared" si="69"/>
        <v>0</v>
      </c>
      <c r="F238" s="1612">
        <f t="shared" si="68"/>
        <v>0</v>
      </c>
      <c r="G238" s="1612">
        <f>+'6-3표준조사(4)'!$V$241</f>
        <v>0</v>
      </c>
      <c r="H238" s="1613">
        <f>+'6-3표준조사(4)'!$Z$241</f>
        <v>0</v>
      </c>
      <c r="I238" s="1619">
        <f>+'6-3표준조사(4)'!$AA$241</f>
        <v>0</v>
      </c>
      <c r="J238" s="1613">
        <f>+'6-3표준조사(4)'!$AC$241</f>
        <v>0</v>
      </c>
      <c r="K238" s="1731"/>
      <c r="L238" s="22">
        <f>+'6-3표준조사(4)'!$W$241</f>
        <v>0</v>
      </c>
      <c r="M238" s="1614">
        <f t="shared" si="61"/>
        <v>0</v>
      </c>
      <c r="N238" s="1615">
        <f>IF('6-3표준조사(4)'!$R$79="모두베기",'6-3표준조사(4)'!$Y$241,)</f>
        <v>0</v>
      </c>
      <c r="O238" s="1615"/>
      <c r="P238" s="560">
        <f t="shared" si="62"/>
        <v>0</v>
      </c>
      <c r="Q238" s="1710"/>
      <c r="R238" s="1616"/>
      <c r="S238" s="1618"/>
    </row>
    <row r="239" spans="1:22" s="8" customFormat="1" ht="30" hidden="1" customHeight="1" thickBot="1">
      <c r="A239" s="151">
        <f t="shared" si="64"/>
        <v>0</v>
      </c>
      <c r="B239" s="556">
        <f>+'6-3표준조사(4)'!$K$304</f>
        <v>0</v>
      </c>
      <c r="C239" s="556">
        <f>+'6-3표준조사(4)'!$L$304</f>
        <v>0</v>
      </c>
      <c r="D239" s="556">
        <f>+'6-3표준조사(4)'!$M$304</f>
        <v>0</v>
      </c>
      <c r="E239" s="556">
        <f>+'6-3표준조사(4)'!$N$304</f>
        <v>0</v>
      </c>
      <c r="F239" s="556">
        <f>+'6-3표준조사(4)'!$O$304</f>
        <v>0</v>
      </c>
      <c r="G239" s="556">
        <f>+'6-3표준조사(4)'!$V$309</f>
        <v>0</v>
      </c>
      <c r="H239" s="557">
        <f>+'6-3표준조사(4)'!$Z$309</f>
        <v>0</v>
      </c>
      <c r="I239" s="563">
        <f>+'6-3표준조사(4)'!$AA$309</f>
        <v>0</v>
      </c>
      <c r="J239" s="557">
        <f>+'6-3표준조사(4)'!$AC$309</f>
        <v>0</v>
      </c>
      <c r="K239" s="1728"/>
      <c r="L239" s="1600"/>
      <c r="M239" s="559">
        <f t="shared" si="61"/>
        <v>0</v>
      </c>
      <c r="N239" s="560">
        <f>IF('6-3표준조사(4)'!$R$304="모두베기",'6-3표준조사(4)'!$Y$309,)</f>
        <v>0</v>
      </c>
      <c r="O239" s="560"/>
      <c r="P239" s="1602">
        <f t="shared" si="62"/>
        <v>0</v>
      </c>
      <c r="Q239" s="1708"/>
      <c r="R239" s="1636"/>
      <c r="S239" s="561"/>
      <c r="T239" s="1610">
        <f>'6-3표준조사(4)'!N306</f>
        <v>0</v>
      </c>
      <c r="U239" s="1170" t="e">
        <f>'6-3표준조사(4)'!Q310</f>
        <v>#DIV/0!</v>
      </c>
      <c r="V239" s="1164" t="e">
        <f>U239/T239</f>
        <v>#DIV/0!</v>
      </c>
    </row>
    <row r="240" spans="1:22" s="8" customFormat="1" ht="30" hidden="1" customHeight="1">
      <c r="A240" s="151">
        <f t="shared" si="64"/>
        <v>0</v>
      </c>
      <c r="B240" s="1623">
        <f t="shared" ref="B240:E246" si="70">IF($A240&gt;0,B239,)</f>
        <v>0</v>
      </c>
      <c r="C240" s="1623">
        <f t="shared" si="70"/>
        <v>0</v>
      </c>
      <c r="D240" s="1623">
        <f t="shared" si="70"/>
        <v>0</v>
      </c>
      <c r="E240" s="1623">
        <f t="shared" si="70"/>
        <v>0</v>
      </c>
      <c r="F240" s="1623">
        <f t="shared" si="68"/>
        <v>0</v>
      </c>
      <c r="G240" s="1623">
        <f>+'6-3표준조사(4)'!$V$310</f>
        <v>0</v>
      </c>
      <c r="H240" s="1624">
        <f>+'6-3표준조사(4)'!$Z$310</f>
        <v>0</v>
      </c>
      <c r="I240" s="1630">
        <f>+'6-3표준조사(4)'!$AA$310</f>
        <v>0</v>
      </c>
      <c r="J240" s="1624">
        <f>+'6-3표준조사(4)'!$AC$310</f>
        <v>0</v>
      </c>
      <c r="K240" s="1729"/>
      <c r="L240" s="22">
        <f>+'6-3표준조사(4)'!$W$310</f>
        <v>0</v>
      </c>
      <c r="M240" s="1625">
        <f t="shared" si="61"/>
        <v>0</v>
      </c>
      <c r="N240" s="1626">
        <f>IF('6-3표준조사(4)'!$R$79="모두베기",'6-3표준조사(4)'!$Y$310,)</f>
        <v>0</v>
      </c>
      <c r="O240" s="1626"/>
      <c r="P240" s="560">
        <f t="shared" si="62"/>
        <v>0</v>
      </c>
      <c r="Q240" s="1627"/>
      <c r="R240" s="1627"/>
      <c r="S240" s="1628"/>
    </row>
    <row r="241" spans="1:19" s="8" customFormat="1" ht="30" hidden="1" customHeight="1">
      <c r="A241" s="151">
        <f t="shared" si="64"/>
        <v>0</v>
      </c>
      <c r="B241" s="20">
        <f t="shared" si="70"/>
        <v>0</v>
      </c>
      <c r="C241" s="20">
        <f t="shared" si="70"/>
        <v>0</v>
      </c>
      <c r="D241" s="20">
        <f t="shared" si="70"/>
        <v>0</v>
      </c>
      <c r="E241" s="20">
        <f t="shared" si="70"/>
        <v>0</v>
      </c>
      <c r="F241" s="20">
        <f t="shared" si="68"/>
        <v>0</v>
      </c>
      <c r="G241" s="20">
        <f>+'6-3표준조사(4)'!$V$311</f>
        <v>0</v>
      </c>
      <c r="H241" s="21">
        <f>+'6-3표준조사(4)'!$Z$311</f>
        <v>0</v>
      </c>
      <c r="I241" s="138">
        <f>+'6-3표준조사(4)'!$AA$311</f>
        <v>0</v>
      </c>
      <c r="J241" s="21">
        <f>+'6-3표준조사(4)'!$AC$311</f>
        <v>0</v>
      </c>
      <c r="K241" s="1730"/>
      <c r="L241" s="22">
        <f>+'6-3표준조사(4)'!$W$311</f>
        <v>0</v>
      </c>
      <c r="M241" s="559">
        <f t="shared" si="61"/>
        <v>0</v>
      </c>
      <c r="N241" s="23">
        <f>IF('6-3표준조사(4)'!$R$79="모두베기",'6-3표준조사(4)'!$Y$311,)</f>
        <v>0</v>
      </c>
      <c r="O241" s="23"/>
      <c r="P241" s="560">
        <f t="shared" si="62"/>
        <v>0</v>
      </c>
      <c r="Q241" s="1709"/>
      <c r="R241" s="560"/>
      <c r="S241" s="24"/>
    </row>
    <row r="242" spans="1:19" s="8" customFormat="1" ht="30" hidden="1" customHeight="1">
      <c r="A242" s="151">
        <f t="shared" si="64"/>
        <v>0</v>
      </c>
      <c r="B242" s="20">
        <f t="shared" si="70"/>
        <v>0</v>
      </c>
      <c r="C242" s="20">
        <f t="shared" si="70"/>
        <v>0</v>
      </c>
      <c r="D242" s="20">
        <f t="shared" si="70"/>
        <v>0</v>
      </c>
      <c r="E242" s="20">
        <f t="shared" si="70"/>
        <v>0</v>
      </c>
      <c r="F242" s="20">
        <f t="shared" si="68"/>
        <v>0</v>
      </c>
      <c r="G242" s="20">
        <f>+'6-3표준조사(4)'!$V$312</f>
        <v>0</v>
      </c>
      <c r="H242" s="21">
        <f>+'6-3표준조사(4)'!$Z$312</f>
        <v>0</v>
      </c>
      <c r="I242" s="138">
        <f>+'6-3표준조사(4)'!$AA$312</f>
        <v>0</v>
      </c>
      <c r="J242" s="21">
        <f>+'6-3표준조사(4)'!$AC$312</f>
        <v>0</v>
      </c>
      <c r="K242" s="1730"/>
      <c r="L242" s="22">
        <f>+'6-3표준조사(4)'!$W$312</f>
        <v>0</v>
      </c>
      <c r="M242" s="559">
        <f t="shared" si="61"/>
        <v>0</v>
      </c>
      <c r="N242" s="23">
        <f>IF('6-3표준조사(4)'!$R$79="모두베기",'6-3표준조사(4)'!$Y$312,)</f>
        <v>0</v>
      </c>
      <c r="O242" s="23"/>
      <c r="P242" s="560">
        <f t="shared" si="62"/>
        <v>0</v>
      </c>
      <c r="Q242" s="1709"/>
      <c r="R242" s="560"/>
      <c r="S242" s="24"/>
    </row>
    <row r="243" spans="1:19" s="8" customFormat="1" ht="30" hidden="1" customHeight="1">
      <c r="A243" s="151">
        <f t="shared" si="64"/>
        <v>0</v>
      </c>
      <c r="B243" s="20">
        <f t="shared" si="70"/>
        <v>0</v>
      </c>
      <c r="C243" s="20">
        <f t="shared" si="70"/>
        <v>0</v>
      </c>
      <c r="D243" s="20">
        <f t="shared" si="70"/>
        <v>0</v>
      </c>
      <c r="E243" s="20">
        <f t="shared" si="70"/>
        <v>0</v>
      </c>
      <c r="F243" s="20">
        <f t="shared" si="68"/>
        <v>0</v>
      </c>
      <c r="G243" s="20">
        <f>+'6-3표준조사(4)'!$V$313</f>
        <v>0</v>
      </c>
      <c r="H243" s="21">
        <f>+'6-3표준조사(4)'!$Z$313</f>
        <v>0</v>
      </c>
      <c r="I243" s="138">
        <f>+'6-3표준조사(4)'!$AA$313</f>
        <v>0</v>
      </c>
      <c r="J243" s="21">
        <f>+'6-3표준조사(4)'!$AC$313</f>
        <v>0</v>
      </c>
      <c r="K243" s="1730"/>
      <c r="L243" s="22">
        <f>+'6-3표준조사(4)'!$W$313</f>
        <v>0</v>
      </c>
      <c r="M243" s="559">
        <f t="shared" si="61"/>
        <v>0</v>
      </c>
      <c r="N243" s="23">
        <f>IF('6-3표준조사(4)'!$R$79="모두베기",'6-3표준조사(4)'!$Y$313,)</f>
        <v>0</v>
      </c>
      <c r="O243" s="23"/>
      <c r="P243" s="560">
        <f t="shared" si="62"/>
        <v>0</v>
      </c>
      <c r="Q243" s="1709"/>
      <c r="R243" s="560"/>
      <c r="S243" s="24"/>
    </row>
    <row r="244" spans="1:19" s="8" customFormat="1" ht="30" hidden="1" customHeight="1">
      <c r="A244" s="151">
        <f t="shared" si="64"/>
        <v>0</v>
      </c>
      <c r="B244" s="20">
        <f t="shared" si="70"/>
        <v>0</v>
      </c>
      <c r="C244" s="20">
        <f t="shared" si="70"/>
        <v>0</v>
      </c>
      <c r="D244" s="20">
        <f t="shared" si="70"/>
        <v>0</v>
      </c>
      <c r="E244" s="20">
        <f t="shared" si="70"/>
        <v>0</v>
      </c>
      <c r="F244" s="20">
        <f t="shared" si="68"/>
        <v>0</v>
      </c>
      <c r="G244" s="20">
        <f>+'6-3표준조사(4)'!$V$314</f>
        <v>0</v>
      </c>
      <c r="H244" s="21">
        <f>+'6-3표준조사(4)'!$Z$314</f>
        <v>0</v>
      </c>
      <c r="I244" s="138">
        <f>+'6-3표준조사(4)'!$AA$314</f>
        <v>0</v>
      </c>
      <c r="J244" s="21">
        <f>+'6-3표준조사(4)'!$AC$314</f>
        <v>0</v>
      </c>
      <c r="K244" s="1730"/>
      <c r="L244" s="22">
        <f>+'6-3표준조사(4)'!$W$314</f>
        <v>0</v>
      </c>
      <c r="M244" s="559">
        <f t="shared" si="61"/>
        <v>0</v>
      </c>
      <c r="N244" s="23">
        <f>IF('6-3표준조사(4)'!$R$79="모두베기",'6-3표준조사(4)'!$Y$314,)</f>
        <v>0</v>
      </c>
      <c r="O244" s="23"/>
      <c r="P244" s="560">
        <f t="shared" si="62"/>
        <v>0</v>
      </c>
      <c r="Q244" s="1709"/>
      <c r="R244" s="560"/>
      <c r="S244" s="24"/>
    </row>
    <row r="245" spans="1:19" s="8" customFormat="1" ht="30" hidden="1" customHeight="1">
      <c r="A245" s="151">
        <f t="shared" si="64"/>
        <v>0</v>
      </c>
      <c r="B245" s="20">
        <f t="shared" si="70"/>
        <v>0</v>
      </c>
      <c r="C245" s="20">
        <f t="shared" si="70"/>
        <v>0</v>
      </c>
      <c r="D245" s="20">
        <f t="shared" si="70"/>
        <v>0</v>
      </c>
      <c r="E245" s="20">
        <f t="shared" si="70"/>
        <v>0</v>
      </c>
      <c r="F245" s="20">
        <f t="shared" si="68"/>
        <v>0</v>
      </c>
      <c r="G245" s="20">
        <f>+'6-3표준조사(4)'!$V$315</f>
        <v>0</v>
      </c>
      <c r="H245" s="21">
        <f>+'6-3표준조사(4)'!$Z$315</f>
        <v>0</v>
      </c>
      <c r="I245" s="138">
        <f>+'6-3표준조사(4)'!$AA$315</f>
        <v>0</v>
      </c>
      <c r="J245" s="21">
        <f>+'6-3표준조사(4)'!$AC$315</f>
        <v>0</v>
      </c>
      <c r="K245" s="1730"/>
      <c r="L245" s="22">
        <f>+'6-3표준조사(4)'!$W$315</f>
        <v>0</v>
      </c>
      <c r="M245" s="559">
        <f t="shared" si="61"/>
        <v>0</v>
      </c>
      <c r="N245" s="23">
        <f>IF('6-3표준조사(4)'!$R$79="모두베기",'6-3표준조사(4)'!$Y$315,)</f>
        <v>0</v>
      </c>
      <c r="O245" s="23"/>
      <c r="P245" s="560">
        <f t="shared" si="62"/>
        <v>0</v>
      </c>
      <c r="Q245" s="1709"/>
      <c r="R245" s="560"/>
      <c r="S245" s="24"/>
    </row>
    <row r="246" spans="1:19" s="8" customFormat="1" ht="30" hidden="1" customHeight="1">
      <c r="A246" s="151">
        <f t="shared" si="64"/>
        <v>0</v>
      </c>
      <c r="B246" s="1612">
        <f t="shared" si="70"/>
        <v>0</v>
      </c>
      <c r="C246" s="1612">
        <f t="shared" si="70"/>
        <v>0</v>
      </c>
      <c r="D246" s="1612">
        <f t="shared" si="70"/>
        <v>0</v>
      </c>
      <c r="E246" s="1612">
        <f t="shared" si="70"/>
        <v>0</v>
      </c>
      <c r="F246" s="1612">
        <f t="shared" si="68"/>
        <v>0</v>
      </c>
      <c r="G246" s="1612">
        <f>+'6-3표준조사(4)'!$V$316</f>
        <v>0</v>
      </c>
      <c r="H246" s="1613">
        <f>+'6-3표준조사(4)'!$Z$316</f>
        <v>0</v>
      </c>
      <c r="I246" s="1619">
        <f>+'6-3표준조사(4)'!$AA$316</f>
        <v>0</v>
      </c>
      <c r="J246" s="1613">
        <f>+'6-3표준조사(4)'!$AC$316</f>
        <v>0</v>
      </c>
      <c r="K246" s="1731"/>
      <c r="L246" s="22">
        <f>+'6-3표준조사(4)'!$W$316</f>
        <v>0</v>
      </c>
      <c r="M246" s="1614">
        <f t="shared" si="61"/>
        <v>0</v>
      </c>
      <c r="N246" s="1615">
        <f>IF('6-3표준조사(4)'!$R$79="모두베기",'6-3표준조사(4)'!$Y$316,)</f>
        <v>0</v>
      </c>
      <c r="O246" s="1615"/>
      <c r="P246" s="560">
        <f t="shared" si="62"/>
        <v>0</v>
      </c>
      <c r="Q246" s="1710"/>
      <c r="R246" s="1616"/>
      <c r="S246" s="1618"/>
    </row>
    <row r="247" spans="1:19" s="8" customFormat="1" ht="30" hidden="1" customHeight="1">
      <c r="A247" s="151">
        <f t="shared" si="64"/>
        <v>0</v>
      </c>
      <c r="B247" s="556">
        <f>+'6-3표준조사(4)'!$K$379</f>
        <v>0</v>
      </c>
      <c r="C247" s="556">
        <f>+'6-3표준조사(4)'!$L$379</f>
        <v>0</v>
      </c>
      <c r="D247" s="556">
        <f>+'6-3표준조사(4)'!$M$379</f>
        <v>0</v>
      </c>
      <c r="E247" s="556">
        <f>+'6-3표준조사(4)'!$N$379</f>
        <v>0</v>
      </c>
      <c r="F247" s="556">
        <f>+'6-3표준조사(4)'!$O$379</f>
        <v>0</v>
      </c>
      <c r="G247" s="556">
        <f>+'6-3표준조사(4)'!$V$384</f>
        <v>0</v>
      </c>
      <c r="H247" s="557">
        <f>+'6-3표준조사(4)'!$Z$384</f>
        <v>0</v>
      </c>
      <c r="I247" s="563">
        <f>+'6-3표준조사(4)'!$AA$384</f>
        <v>0</v>
      </c>
      <c r="J247" s="557">
        <f>+'6-3표준조사(4)'!$AC$384</f>
        <v>0</v>
      </c>
      <c r="K247" s="1728"/>
      <c r="L247" s="1600">
        <f>+'6-3표준조사(4)'!$W$384</f>
        <v>0</v>
      </c>
      <c r="M247" s="559">
        <f t="shared" si="61"/>
        <v>0</v>
      </c>
      <c r="N247" s="560">
        <f>IF('6-3표준조사(4)'!$R$79="모두베기",'6-3표준조사(4)'!$Y$384,)</f>
        <v>0</v>
      </c>
      <c r="O247" s="560"/>
      <c r="P247" s="1602">
        <f t="shared" si="62"/>
        <v>0</v>
      </c>
      <c r="Q247" s="1708"/>
      <c r="R247" s="1636"/>
      <c r="S247" s="561"/>
    </row>
    <row r="248" spans="1:19" s="8" customFormat="1" ht="30" hidden="1" customHeight="1">
      <c r="A248" s="151">
        <f t="shared" si="64"/>
        <v>0</v>
      </c>
      <c r="B248" s="1631">
        <f t="shared" ref="B248:E254" si="71">IF($A248&gt;0,B247,)</f>
        <v>0</v>
      </c>
      <c r="C248" s="1631">
        <f t="shared" si="71"/>
        <v>0</v>
      </c>
      <c r="D248" s="1631">
        <f t="shared" si="71"/>
        <v>0</v>
      </c>
      <c r="E248" s="1631">
        <f t="shared" si="71"/>
        <v>0</v>
      </c>
      <c r="F248" s="1631">
        <f t="shared" si="68"/>
        <v>0</v>
      </c>
      <c r="G248" s="1631">
        <f>+'6-3표준조사(4)'!$V$385</f>
        <v>0</v>
      </c>
      <c r="H248" s="1632">
        <f>+'6-3표준조사(4)'!$Z$385</f>
        <v>0</v>
      </c>
      <c r="I248" s="1586">
        <f>+'6-3표준조사(4)'!$AA$385</f>
        <v>0</v>
      </c>
      <c r="J248" s="1632">
        <f>+'6-3표준조사(4)'!$AC$385</f>
        <v>0</v>
      </c>
      <c r="K248" s="1733"/>
      <c r="L248" s="558">
        <f>+'6-3표준조사(4)'!$W$385</f>
        <v>0</v>
      </c>
      <c r="M248" s="1625">
        <f t="shared" si="61"/>
        <v>0</v>
      </c>
      <c r="N248" s="1627">
        <f>IF('6-3표준조사(4)'!$R$79="모두베기",'6-3표준조사(4)'!$Y$385,)</f>
        <v>0</v>
      </c>
      <c r="O248" s="1627"/>
      <c r="P248" s="560">
        <f t="shared" si="62"/>
        <v>0</v>
      </c>
      <c r="Q248" s="1627"/>
      <c r="R248" s="1627"/>
      <c r="S248" s="1633"/>
    </row>
    <row r="249" spans="1:19" s="8" customFormat="1" ht="30" hidden="1" customHeight="1">
      <c r="A249" s="151">
        <f t="shared" si="64"/>
        <v>0</v>
      </c>
      <c r="B249" s="20">
        <f t="shared" si="71"/>
        <v>0</v>
      </c>
      <c r="C249" s="20">
        <f t="shared" si="71"/>
        <v>0</v>
      </c>
      <c r="D249" s="20">
        <f t="shared" si="71"/>
        <v>0</v>
      </c>
      <c r="E249" s="20">
        <f t="shared" si="71"/>
        <v>0</v>
      </c>
      <c r="F249" s="20">
        <f t="shared" si="68"/>
        <v>0</v>
      </c>
      <c r="G249" s="20">
        <f>+'6-3표준조사(4)'!$V$386</f>
        <v>0</v>
      </c>
      <c r="H249" s="21">
        <f>+'6-3표준조사(4)'!$Z$386</f>
        <v>0</v>
      </c>
      <c r="I249" s="138">
        <f>+'6-3표준조사(4)'!$AA$386</f>
        <v>0</v>
      </c>
      <c r="J249" s="21">
        <f>+'6-3표준조사(4)'!$AC$386</f>
        <v>0</v>
      </c>
      <c r="K249" s="1730"/>
      <c r="L249" s="22">
        <f>+'6-3표준조사(4)'!$W$386</f>
        <v>0</v>
      </c>
      <c r="M249" s="559">
        <f t="shared" si="61"/>
        <v>0</v>
      </c>
      <c r="N249" s="23">
        <f>IF('6-3표준조사(4)'!$R$79="모두베기",'6-3표준조사(4)'!$Y$386,)</f>
        <v>0</v>
      </c>
      <c r="O249" s="23"/>
      <c r="P249" s="560">
        <f t="shared" si="62"/>
        <v>0</v>
      </c>
      <c r="Q249" s="1709"/>
      <c r="R249" s="560"/>
      <c r="S249" s="24"/>
    </row>
    <row r="250" spans="1:19" s="8" customFormat="1" ht="30" hidden="1" customHeight="1">
      <c r="A250" s="151">
        <f t="shared" si="64"/>
        <v>0</v>
      </c>
      <c r="B250" s="20">
        <f t="shared" si="71"/>
        <v>0</v>
      </c>
      <c r="C250" s="20">
        <f t="shared" si="71"/>
        <v>0</v>
      </c>
      <c r="D250" s="20">
        <f t="shared" si="71"/>
        <v>0</v>
      </c>
      <c r="E250" s="20">
        <f t="shared" si="71"/>
        <v>0</v>
      </c>
      <c r="F250" s="20">
        <f t="shared" si="68"/>
        <v>0</v>
      </c>
      <c r="G250" s="20">
        <f>+'6-3표준조사(4)'!$V$387</f>
        <v>0</v>
      </c>
      <c r="H250" s="21">
        <f>+'6-3표준조사(4)'!$Z$387</f>
        <v>0</v>
      </c>
      <c r="I250" s="138">
        <f>+'6-3표준조사(4)'!$AA$387</f>
        <v>0</v>
      </c>
      <c r="J250" s="21">
        <f>+'6-3표준조사(4)'!$AC$387</f>
        <v>0</v>
      </c>
      <c r="K250" s="1730"/>
      <c r="L250" s="22">
        <f>+'6-3표준조사(4)'!$W$387</f>
        <v>0</v>
      </c>
      <c r="M250" s="559">
        <f t="shared" si="61"/>
        <v>0</v>
      </c>
      <c r="N250" s="23">
        <f>IF('6-3표준조사(4)'!$R$79="모두베기",'6-3표준조사(4)'!$Y$387,)</f>
        <v>0</v>
      </c>
      <c r="O250" s="23"/>
      <c r="P250" s="560">
        <f t="shared" si="62"/>
        <v>0</v>
      </c>
      <c r="Q250" s="1709"/>
      <c r="R250" s="560"/>
      <c r="S250" s="24"/>
    </row>
    <row r="251" spans="1:19" s="8" customFormat="1" ht="30" hidden="1" customHeight="1">
      <c r="A251" s="151">
        <f t="shared" si="64"/>
        <v>0</v>
      </c>
      <c r="B251" s="20">
        <f t="shared" si="71"/>
        <v>0</v>
      </c>
      <c r="C251" s="20">
        <f t="shared" si="71"/>
        <v>0</v>
      </c>
      <c r="D251" s="20">
        <f t="shared" si="71"/>
        <v>0</v>
      </c>
      <c r="E251" s="20">
        <f t="shared" si="71"/>
        <v>0</v>
      </c>
      <c r="F251" s="20">
        <f t="shared" si="68"/>
        <v>0</v>
      </c>
      <c r="G251" s="20">
        <f>+'6-3표준조사(4)'!$V$388</f>
        <v>0</v>
      </c>
      <c r="H251" s="21">
        <f>+'6-3표준조사(4)'!$Z$388</f>
        <v>0</v>
      </c>
      <c r="I251" s="138">
        <f>+'6-3표준조사(4)'!$AA$388</f>
        <v>0</v>
      </c>
      <c r="J251" s="21">
        <f>+'6-3표준조사(4)'!$AC$388</f>
        <v>0</v>
      </c>
      <c r="K251" s="1730"/>
      <c r="L251" s="22">
        <f>+'6-3표준조사(4)'!$W$388</f>
        <v>0</v>
      </c>
      <c r="M251" s="559">
        <f t="shared" si="61"/>
        <v>0</v>
      </c>
      <c r="N251" s="23">
        <f>IF('6-3표준조사(4)'!$R$79="모두베기",'6-3표준조사(4)'!$Y$388,)</f>
        <v>0</v>
      </c>
      <c r="O251" s="23"/>
      <c r="P251" s="560">
        <f t="shared" si="62"/>
        <v>0</v>
      </c>
      <c r="Q251" s="1709"/>
      <c r="R251" s="560"/>
      <c r="S251" s="24"/>
    </row>
    <row r="252" spans="1:19" s="8" customFormat="1" ht="30" hidden="1" customHeight="1">
      <c r="A252" s="151">
        <f t="shared" si="64"/>
        <v>0</v>
      </c>
      <c r="B252" s="20">
        <f t="shared" si="71"/>
        <v>0</v>
      </c>
      <c r="C252" s="20">
        <f t="shared" si="71"/>
        <v>0</v>
      </c>
      <c r="D252" s="20">
        <f t="shared" si="71"/>
        <v>0</v>
      </c>
      <c r="E252" s="20">
        <f t="shared" si="71"/>
        <v>0</v>
      </c>
      <c r="F252" s="20">
        <f t="shared" si="68"/>
        <v>0</v>
      </c>
      <c r="G252" s="20">
        <f>+'6-3표준조사(4)'!$V$389</f>
        <v>0</v>
      </c>
      <c r="H252" s="21">
        <f>+'6-3표준조사(4)'!$Z$389</f>
        <v>0</v>
      </c>
      <c r="I252" s="138">
        <f>+'6-3표준조사(4)'!$AA$389</f>
        <v>0</v>
      </c>
      <c r="J252" s="21">
        <f>+'6-3표준조사(4)'!$AC$389</f>
        <v>0</v>
      </c>
      <c r="K252" s="1730"/>
      <c r="L252" s="22">
        <f>+'6-3표준조사(4)'!$W$389</f>
        <v>0</v>
      </c>
      <c r="M252" s="559">
        <f t="shared" si="61"/>
        <v>0</v>
      </c>
      <c r="N252" s="23">
        <f>IF('6-3표준조사(4)'!$R$79="모두베기",'6-3표준조사(4)'!$Y$389,)</f>
        <v>0</v>
      </c>
      <c r="O252" s="23"/>
      <c r="P252" s="560">
        <f t="shared" si="62"/>
        <v>0</v>
      </c>
      <c r="Q252" s="1709"/>
      <c r="R252" s="560"/>
      <c r="S252" s="24"/>
    </row>
    <row r="253" spans="1:19" s="8" customFormat="1" ht="30" hidden="1" customHeight="1">
      <c r="A253" s="151">
        <f t="shared" si="64"/>
        <v>0</v>
      </c>
      <c r="B253" s="20">
        <f t="shared" si="71"/>
        <v>0</v>
      </c>
      <c r="C253" s="20">
        <f t="shared" si="71"/>
        <v>0</v>
      </c>
      <c r="D253" s="20">
        <f t="shared" si="71"/>
        <v>0</v>
      </c>
      <c r="E253" s="20">
        <f t="shared" si="71"/>
        <v>0</v>
      </c>
      <c r="F253" s="20">
        <f t="shared" si="68"/>
        <v>0</v>
      </c>
      <c r="G253" s="20">
        <f>+'6-3표준조사(4)'!$V$390</f>
        <v>0</v>
      </c>
      <c r="H253" s="21">
        <f>+'6-3표준조사(4)'!$Z$390</f>
        <v>0</v>
      </c>
      <c r="I253" s="138">
        <f>+'6-3표준조사(4)'!$AA$390</f>
        <v>0</v>
      </c>
      <c r="J253" s="21">
        <f>+'6-3표준조사(4)'!$AC$390</f>
        <v>0</v>
      </c>
      <c r="K253" s="1730"/>
      <c r="L253" s="22">
        <f>+'6-3표준조사(4)'!$W$390</f>
        <v>0</v>
      </c>
      <c r="M253" s="559">
        <f t="shared" si="61"/>
        <v>0</v>
      </c>
      <c r="N253" s="23">
        <f>IF('6-3표준조사(4)'!$R$79="모두베기",'6-3표준조사(4)'!$Y$390,)</f>
        <v>0</v>
      </c>
      <c r="O253" s="23"/>
      <c r="P253" s="560">
        <f t="shared" si="62"/>
        <v>0</v>
      </c>
      <c r="Q253" s="1709"/>
      <c r="R253" s="560"/>
      <c r="S253" s="24"/>
    </row>
    <row r="254" spans="1:19" s="8" customFormat="1" ht="30" hidden="1" customHeight="1">
      <c r="A254" s="151">
        <f t="shared" si="64"/>
        <v>0</v>
      </c>
      <c r="B254" s="1612">
        <f t="shared" si="71"/>
        <v>0</v>
      </c>
      <c r="C254" s="1612">
        <f t="shared" si="71"/>
        <v>0</v>
      </c>
      <c r="D254" s="1612">
        <f t="shared" si="71"/>
        <v>0</v>
      </c>
      <c r="E254" s="1612">
        <f t="shared" si="71"/>
        <v>0</v>
      </c>
      <c r="F254" s="1612">
        <f t="shared" si="68"/>
        <v>0</v>
      </c>
      <c r="G254" s="1612">
        <f>+'6-3표준조사(4)'!$V$391</f>
        <v>0</v>
      </c>
      <c r="H254" s="1613">
        <f>+'6-3표준조사(4)'!$Z$391</f>
        <v>0</v>
      </c>
      <c r="I254" s="1619">
        <f>+'6-3표준조사(4)'!$AA$391</f>
        <v>0</v>
      </c>
      <c r="J254" s="1613">
        <f>+'6-3표준조사(4)'!$AC$391</f>
        <v>0</v>
      </c>
      <c r="K254" s="1731"/>
      <c r="L254" s="22">
        <f>+'6-3표준조사(4)'!$W$391</f>
        <v>0</v>
      </c>
      <c r="M254" s="1614">
        <f t="shared" si="61"/>
        <v>0</v>
      </c>
      <c r="N254" s="1615">
        <f>IF('6-3표준조사(4)'!$R$79="모두베기",'6-3표준조사(4)'!$Y$391,)</f>
        <v>0</v>
      </c>
      <c r="O254" s="1615"/>
      <c r="P254" s="560">
        <f t="shared" si="62"/>
        <v>0</v>
      </c>
      <c r="Q254" s="1710"/>
      <c r="R254" s="1616"/>
      <c r="S254" s="1618"/>
    </row>
    <row r="255" spans="1:19" s="8" customFormat="1" ht="30" hidden="1" customHeight="1">
      <c r="A255" s="151">
        <f t="shared" si="64"/>
        <v>0</v>
      </c>
      <c r="B255" s="556">
        <f>+'6-3표준조사(4)'!$K$454</f>
        <v>0</v>
      </c>
      <c r="C255" s="556">
        <f>+'6-3표준조사(4)'!$L$454</f>
        <v>0</v>
      </c>
      <c r="D255" s="556">
        <f>+'6-3표준조사(4)'!$M$454</f>
        <v>0</v>
      </c>
      <c r="E255" s="556">
        <f>+'6-3표준조사(4)'!$N$454</f>
        <v>0</v>
      </c>
      <c r="F255" s="556">
        <f>+'6-3표준조사(4)'!$O$454</f>
        <v>0</v>
      </c>
      <c r="G255" s="556">
        <f>+'6-3표준조사(4)'!$V$459</f>
        <v>0</v>
      </c>
      <c r="H255" s="557">
        <f>+'6-3표준조사(4)'!$Z$459</f>
        <v>0</v>
      </c>
      <c r="I255" s="563">
        <f>+'6-3표준조사(4)'!$AA$459</f>
        <v>0</v>
      </c>
      <c r="J255" s="557">
        <f>+'6-3표준조사(4)'!$AC$459</f>
        <v>0</v>
      </c>
      <c r="K255" s="1728"/>
      <c r="L255" s="1600">
        <f>+'6-3표준조사(4)'!$W$459</f>
        <v>0</v>
      </c>
      <c r="M255" s="559">
        <f t="shared" si="61"/>
        <v>0</v>
      </c>
      <c r="N255" s="560">
        <f>IF('6-3표준조사(4)'!$R$79="모두베기",'6-3표준조사(4)'!$Y$459,)</f>
        <v>0</v>
      </c>
      <c r="O255" s="560"/>
      <c r="P255" s="1602">
        <f t="shared" si="62"/>
        <v>0</v>
      </c>
      <c r="Q255" s="1708"/>
      <c r="R255" s="1636"/>
      <c r="S255" s="561"/>
    </row>
    <row r="256" spans="1:19" s="8" customFormat="1" ht="30" hidden="1" customHeight="1">
      <c r="A256" s="151">
        <f t="shared" si="64"/>
        <v>0</v>
      </c>
      <c r="B256" s="1623">
        <f t="shared" ref="B256:E262" si="72">IF($A256&gt;0,B255,)</f>
        <v>0</v>
      </c>
      <c r="C256" s="1623">
        <f t="shared" si="72"/>
        <v>0</v>
      </c>
      <c r="D256" s="1623">
        <f t="shared" si="72"/>
        <v>0</v>
      </c>
      <c r="E256" s="1623">
        <f t="shared" si="72"/>
        <v>0</v>
      </c>
      <c r="F256" s="1623">
        <f t="shared" si="68"/>
        <v>0</v>
      </c>
      <c r="G256" s="1623">
        <f>+'6-3표준조사(4)'!$V$460</f>
        <v>0</v>
      </c>
      <c r="H256" s="1624">
        <f>+'6-3표준조사(4)'!$Z$460</f>
        <v>0</v>
      </c>
      <c r="I256" s="1630">
        <f>+'6-3표준조사(4)'!$AA$460</f>
        <v>0</v>
      </c>
      <c r="J256" s="1624">
        <f>+'6-3표준조사(4)'!$AC$460</f>
        <v>0</v>
      </c>
      <c r="K256" s="1729"/>
      <c r="L256" s="22">
        <f>+'6-3표준조사(4)'!$W$460</f>
        <v>0</v>
      </c>
      <c r="M256" s="1625">
        <f t="shared" si="61"/>
        <v>0</v>
      </c>
      <c r="N256" s="1626">
        <f>IF('6-3표준조사(4)'!$R$79="모두베기",'6-3표준조사(4)'!$Y$460,)</f>
        <v>0</v>
      </c>
      <c r="O256" s="1626"/>
      <c r="P256" s="560">
        <f t="shared" si="62"/>
        <v>0</v>
      </c>
      <c r="Q256" s="1627"/>
      <c r="R256" s="1627"/>
      <c r="S256" s="1628"/>
    </row>
    <row r="257" spans="1:22" s="8" customFormat="1" ht="30" hidden="1" customHeight="1">
      <c r="A257" s="151">
        <f t="shared" si="64"/>
        <v>0</v>
      </c>
      <c r="B257" s="20">
        <f t="shared" si="72"/>
        <v>0</v>
      </c>
      <c r="C257" s="20">
        <f t="shared" si="72"/>
        <v>0</v>
      </c>
      <c r="D257" s="20">
        <f t="shared" si="72"/>
        <v>0</v>
      </c>
      <c r="E257" s="20">
        <f t="shared" si="72"/>
        <v>0</v>
      </c>
      <c r="F257" s="20">
        <f t="shared" si="68"/>
        <v>0</v>
      </c>
      <c r="G257" s="20">
        <f>+'6-3표준조사(4)'!$V$461</f>
        <v>0</v>
      </c>
      <c r="H257" s="21">
        <f>+'6-3표준조사(4)'!$Z$461</f>
        <v>0</v>
      </c>
      <c r="I257" s="138">
        <f>+'6-3표준조사(4)'!$AA$461</f>
        <v>0</v>
      </c>
      <c r="J257" s="21">
        <f>+'6-3표준조사(4)'!$AC$461</f>
        <v>0</v>
      </c>
      <c r="K257" s="1730"/>
      <c r="L257" s="22">
        <f>+'6-3표준조사(4)'!$W$461</f>
        <v>0</v>
      </c>
      <c r="M257" s="559">
        <f t="shared" si="61"/>
        <v>0</v>
      </c>
      <c r="N257" s="23">
        <f>IF('6-3표준조사(4)'!$R$79="모두베기",'6-3표준조사(4)'!$Y$461,)</f>
        <v>0</v>
      </c>
      <c r="O257" s="23"/>
      <c r="P257" s="560">
        <f t="shared" si="62"/>
        <v>0</v>
      </c>
      <c r="Q257" s="1709"/>
      <c r="R257" s="560"/>
      <c r="S257" s="24"/>
    </row>
    <row r="258" spans="1:22" s="8" customFormat="1" ht="30" hidden="1" customHeight="1">
      <c r="A258" s="151">
        <f t="shared" si="64"/>
        <v>0</v>
      </c>
      <c r="B258" s="20">
        <f t="shared" si="72"/>
        <v>0</v>
      </c>
      <c r="C258" s="20">
        <f t="shared" si="72"/>
        <v>0</v>
      </c>
      <c r="D258" s="20">
        <f t="shared" si="72"/>
        <v>0</v>
      </c>
      <c r="E258" s="20">
        <f t="shared" si="72"/>
        <v>0</v>
      </c>
      <c r="F258" s="20">
        <f t="shared" si="68"/>
        <v>0</v>
      </c>
      <c r="G258" s="20">
        <f>+'6-3표준조사(4)'!$V$462</f>
        <v>0</v>
      </c>
      <c r="H258" s="21">
        <f>+'6-3표준조사(4)'!$Z$462</f>
        <v>0</v>
      </c>
      <c r="I258" s="138">
        <f>+'6-3표준조사(4)'!$AA$462</f>
        <v>0</v>
      </c>
      <c r="J258" s="21">
        <f>+'6-3표준조사(4)'!$AC$462</f>
        <v>0</v>
      </c>
      <c r="K258" s="1730"/>
      <c r="L258" s="22">
        <f>+'6-3표준조사(4)'!$W$462</f>
        <v>0</v>
      </c>
      <c r="M258" s="559">
        <f t="shared" si="61"/>
        <v>0</v>
      </c>
      <c r="N258" s="23">
        <f>IF('6-3표준조사(4)'!$R$79="모두베기",'6-3표준조사(4)'!$Y$462,)</f>
        <v>0</v>
      </c>
      <c r="O258" s="23"/>
      <c r="P258" s="560">
        <f t="shared" si="62"/>
        <v>0</v>
      </c>
      <c r="Q258" s="1709"/>
      <c r="R258" s="560"/>
      <c r="S258" s="24"/>
    </row>
    <row r="259" spans="1:22" s="8" customFormat="1" ht="30" hidden="1" customHeight="1">
      <c r="A259" s="151">
        <f t="shared" si="64"/>
        <v>0</v>
      </c>
      <c r="B259" s="20">
        <f t="shared" si="72"/>
        <v>0</v>
      </c>
      <c r="C259" s="20">
        <f t="shared" si="72"/>
        <v>0</v>
      </c>
      <c r="D259" s="20">
        <f t="shared" si="72"/>
        <v>0</v>
      </c>
      <c r="E259" s="20">
        <f t="shared" si="72"/>
        <v>0</v>
      </c>
      <c r="F259" s="20">
        <f t="shared" si="68"/>
        <v>0</v>
      </c>
      <c r="G259" s="20">
        <f>+'6-3표준조사(4)'!$V$463</f>
        <v>0</v>
      </c>
      <c r="H259" s="21">
        <f>+'6-3표준조사(4)'!$Z$463</f>
        <v>0</v>
      </c>
      <c r="I259" s="138">
        <f>+'6-3표준조사(4)'!$AA$463</f>
        <v>0</v>
      </c>
      <c r="J259" s="21">
        <f>+'6-3표준조사(4)'!$AC$463</f>
        <v>0</v>
      </c>
      <c r="K259" s="1730"/>
      <c r="L259" s="22">
        <f>+'6-3표준조사(4)'!$W$463</f>
        <v>0</v>
      </c>
      <c r="M259" s="559">
        <f t="shared" si="61"/>
        <v>0</v>
      </c>
      <c r="N259" s="23">
        <f>IF('6-3표준조사(4)'!$R$79="모두베기",'6-3표준조사(4)'!$Y$463,)</f>
        <v>0</v>
      </c>
      <c r="O259" s="23"/>
      <c r="P259" s="560">
        <f t="shared" si="62"/>
        <v>0</v>
      </c>
      <c r="Q259" s="1709"/>
      <c r="R259" s="560"/>
      <c r="S259" s="24"/>
    </row>
    <row r="260" spans="1:22" s="8" customFormat="1" ht="30" hidden="1" customHeight="1">
      <c r="A260" s="151">
        <f t="shared" si="64"/>
        <v>0</v>
      </c>
      <c r="B260" s="20">
        <f t="shared" si="72"/>
        <v>0</v>
      </c>
      <c r="C260" s="20">
        <f t="shared" si="72"/>
        <v>0</v>
      </c>
      <c r="D260" s="20">
        <f t="shared" si="72"/>
        <v>0</v>
      </c>
      <c r="E260" s="20">
        <f t="shared" si="72"/>
        <v>0</v>
      </c>
      <c r="F260" s="20">
        <f t="shared" si="68"/>
        <v>0</v>
      </c>
      <c r="G260" s="20">
        <f>+'6-3표준조사(4)'!$V$464</f>
        <v>0</v>
      </c>
      <c r="H260" s="21">
        <f>+'6-3표준조사(4)'!$Z$464</f>
        <v>0</v>
      </c>
      <c r="I260" s="138">
        <f>+'6-3표준조사(4)'!$AA$464</f>
        <v>0</v>
      </c>
      <c r="J260" s="21">
        <f>+'6-3표준조사(4)'!$AC$464</f>
        <v>0</v>
      </c>
      <c r="K260" s="1730"/>
      <c r="L260" s="22">
        <f>+'6-3표준조사(4)'!$W$464</f>
        <v>0</v>
      </c>
      <c r="M260" s="559">
        <f t="shared" si="61"/>
        <v>0</v>
      </c>
      <c r="N260" s="23">
        <f>IF('6-3표준조사(4)'!$R$79="모두베기",'6-3표준조사(4)'!$Y$464,)</f>
        <v>0</v>
      </c>
      <c r="O260" s="23"/>
      <c r="P260" s="560">
        <f t="shared" si="62"/>
        <v>0</v>
      </c>
      <c r="Q260" s="1709"/>
      <c r="R260" s="560"/>
      <c r="S260" s="24"/>
    </row>
    <row r="261" spans="1:22" s="8" customFormat="1" ht="30" hidden="1" customHeight="1">
      <c r="A261" s="151">
        <f t="shared" si="64"/>
        <v>0</v>
      </c>
      <c r="B261" s="20">
        <f t="shared" si="72"/>
        <v>0</v>
      </c>
      <c r="C261" s="20">
        <f t="shared" si="72"/>
        <v>0</v>
      </c>
      <c r="D261" s="20">
        <f t="shared" si="72"/>
        <v>0</v>
      </c>
      <c r="E261" s="20">
        <f t="shared" si="72"/>
        <v>0</v>
      </c>
      <c r="F261" s="20">
        <f t="shared" si="68"/>
        <v>0</v>
      </c>
      <c r="G261" s="20">
        <f>+'6-3표준조사(4)'!$V$465</f>
        <v>0</v>
      </c>
      <c r="H261" s="21">
        <f>+'6-3표준조사(4)'!$Z$465</f>
        <v>0</v>
      </c>
      <c r="I261" s="138">
        <f>+'6-3표준조사(4)'!$AA$465</f>
        <v>0</v>
      </c>
      <c r="J261" s="21">
        <f>+'6-3표준조사(4)'!$AC$465</f>
        <v>0</v>
      </c>
      <c r="K261" s="1730"/>
      <c r="L261" s="22">
        <f>+'6-3표준조사(4)'!$W$465</f>
        <v>0</v>
      </c>
      <c r="M261" s="559">
        <f t="shared" si="61"/>
        <v>0</v>
      </c>
      <c r="N261" s="23">
        <f>IF('6-3표준조사(4)'!$R$79="모두베기",'6-3표준조사(4)'!$Y$465,)</f>
        <v>0</v>
      </c>
      <c r="O261" s="23"/>
      <c r="P261" s="560">
        <f t="shared" si="62"/>
        <v>0</v>
      </c>
      <c r="Q261" s="1709"/>
      <c r="R261" s="560"/>
      <c r="S261" s="24"/>
    </row>
    <row r="262" spans="1:22" s="8" customFormat="1" ht="30" hidden="1" customHeight="1">
      <c r="A262" s="151">
        <f t="shared" si="64"/>
        <v>0</v>
      </c>
      <c r="B262" s="1612">
        <f t="shared" si="72"/>
        <v>0</v>
      </c>
      <c r="C262" s="1612">
        <f t="shared" si="72"/>
        <v>0</v>
      </c>
      <c r="D262" s="1612">
        <f t="shared" si="72"/>
        <v>0</v>
      </c>
      <c r="E262" s="1612">
        <f t="shared" si="72"/>
        <v>0</v>
      </c>
      <c r="F262" s="1612">
        <f t="shared" si="68"/>
        <v>0</v>
      </c>
      <c r="G262" s="1612">
        <f>+'6-3표준조사(4)'!$V$466</f>
        <v>0</v>
      </c>
      <c r="H262" s="1613">
        <f>+'6-3표준조사(4)'!$Z$466</f>
        <v>0</v>
      </c>
      <c r="I262" s="1619">
        <f>+'6-3표준조사(4)'!$AA$466</f>
        <v>0</v>
      </c>
      <c r="J262" s="1613">
        <f>+'6-3표준조사(4)'!$AC$466</f>
        <v>0</v>
      </c>
      <c r="K262" s="1731"/>
      <c r="L262" s="22">
        <f>+'6-3표준조사(4)'!$W$466</f>
        <v>0</v>
      </c>
      <c r="M262" s="1614">
        <f t="shared" si="61"/>
        <v>0</v>
      </c>
      <c r="N262" s="1615">
        <f>IF('6-3표준조사(4)'!$R$79="모두베기",'6-3표준조사(4)'!$Y$466,)</f>
        <v>0</v>
      </c>
      <c r="O262" s="1615"/>
      <c r="P262" s="560">
        <f t="shared" si="62"/>
        <v>0</v>
      </c>
      <c r="Q262" s="1710"/>
      <c r="R262" s="1616"/>
      <c r="S262" s="1618"/>
    </row>
    <row r="263" spans="1:22" s="8" customFormat="1" ht="30" hidden="1" customHeight="1">
      <c r="A263" s="151">
        <f t="shared" si="64"/>
        <v>0</v>
      </c>
      <c r="B263" s="556">
        <f>+'6-3표준조사(4)'!$K$529</f>
        <v>0</v>
      </c>
      <c r="C263" s="556">
        <f>+'6-3표준조사(4)'!$L$529</f>
        <v>0</v>
      </c>
      <c r="D263" s="556">
        <f>+'6-3표준조사(4)'!$M$529</f>
        <v>0</v>
      </c>
      <c r="E263" s="556">
        <f>+'6-3표준조사(4)'!$N$529</f>
        <v>0</v>
      </c>
      <c r="F263" s="556">
        <f>+'6-3표준조사(4)'!$O$529</f>
        <v>0</v>
      </c>
      <c r="G263" s="556">
        <f>+'6-3표준조사(4)'!$V$534</f>
        <v>0</v>
      </c>
      <c r="H263" s="557">
        <f>+'6-3표준조사(4)'!$Z$534</f>
        <v>0</v>
      </c>
      <c r="I263" s="563">
        <f>+'6-3표준조사(4)'!$AA$534</f>
        <v>0</v>
      </c>
      <c r="J263" s="557">
        <f>+'6-3표준조사(4)'!$AC$534</f>
        <v>0</v>
      </c>
      <c r="K263" s="1728"/>
      <c r="L263" s="1601">
        <f>+'6-3표준조사(4)'!$W$534</f>
        <v>0</v>
      </c>
      <c r="M263" s="559">
        <f t="shared" ref="M263:M335" si="73">P263</f>
        <v>0</v>
      </c>
      <c r="N263" s="560">
        <f>IF('6-3표준조사(4)'!$R$79="모두베기",'6-3표준조사(4)'!$Y$534,)</f>
        <v>0</v>
      </c>
      <c r="O263" s="560"/>
      <c r="P263" s="1602">
        <f t="shared" ref="P263:P335" si="74">N263+O263</f>
        <v>0</v>
      </c>
      <c r="Q263" s="1708"/>
      <c r="R263" s="1636"/>
      <c r="S263" s="561"/>
    </row>
    <row r="264" spans="1:22" s="8" customFormat="1" ht="30" hidden="1" customHeight="1">
      <c r="A264" s="151"/>
      <c r="B264" s="1623"/>
      <c r="C264" s="1623"/>
      <c r="D264" s="1623"/>
      <c r="E264" s="1623"/>
      <c r="F264" s="1623"/>
      <c r="G264" s="1623"/>
      <c r="H264" s="1624"/>
      <c r="I264" s="1630"/>
      <c r="J264" s="1624"/>
      <c r="K264" s="1729"/>
      <c r="L264" s="22"/>
      <c r="M264" s="1625"/>
      <c r="N264" s="1626"/>
      <c r="O264" s="1626"/>
      <c r="P264" s="560"/>
      <c r="Q264" s="1634"/>
      <c r="R264" s="1634"/>
      <c r="S264" s="1635"/>
    </row>
    <row r="265" spans="1:22" s="8" customFormat="1" ht="30" hidden="1" customHeight="1">
      <c r="A265" s="151"/>
      <c r="B265" s="20"/>
      <c r="C265" s="20"/>
      <c r="D265" s="20"/>
      <c r="E265" s="20"/>
      <c r="F265" s="20"/>
      <c r="G265" s="20"/>
      <c r="H265" s="21"/>
      <c r="I265" s="138"/>
      <c r="J265" s="21"/>
      <c r="K265" s="1730"/>
      <c r="L265" s="22"/>
      <c r="M265" s="559"/>
      <c r="N265" s="23"/>
      <c r="O265" s="23"/>
      <c r="P265" s="560"/>
      <c r="Q265" s="1711"/>
      <c r="R265" s="1226"/>
      <c r="S265" s="1159"/>
    </row>
    <row r="266" spans="1:22" s="8" customFormat="1" ht="30" hidden="1" customHeight="1">
      <c r="A266" s="151"/>
      <c r="B266" s="20"/>
      <c r="C266" s="20"/>
      <c r="D266" s="20"/>
      <c r="E266" s="20"/>
      <c r="F266" s="20"/>
      <c r="G266" s="20"/>
      <c r="H266" s="21"/>
      <c r="I266" s="138"/>
      <c r="J266" s="21"/>
      <c r="K266" s="1730"/>
      <c r="L266" s="22"/>
      <c r="M266" s="559"/>
      <c r="N266" s="23"/>
      <c r="O266" s="23"/>
      <c r="P266" s="560"/>
      <c r="Q266" s="1711"/>
      <c r="R266" s="1226"/>
      <c r="S266" s="1159"/>
    </row>
    <row r="267" spans="1:22" s="8" customFormat="1" ht="30" hidden="1" customHeight="1">
      <c r="A267" s="151"/>
      <c r="B267" s="20"/>
      <c r="C267" s="20"/>
      <c r="D267" s="20"/>
      <c r="E267" s="20"/>
      <c r="F267" s="20"/>
      <c r="G267" s="20"/>
      <c r="H267" s="21"/>
      <c r="I267" s="138"/>
      <c r="J267" s="21"/>
      <c r="K267" s="1730"/>
      <c r="L267" s="22"/>
      <c r="M267" s="559"/>
      <c r="N267" s="23"/>
      <c r="O267" s="23"/>
      <c r="P267" s="560"/>
      <c r="Q267" s="1711"/>
      <c r="R267" s="1226"/>
      <c r="S267" s="1159"/>
    </row>
    <row r="268" spans="1:22" s="8" customFormat="1" ht="30" hidden="1" customHeight="1">
      <c r="A268" s="151"/>
      <c r="B268" s="20"/>
      <c r="C268" s="20"/>
      <c r="D268" s="20"/>
      <c r="E268" s="20"/>
      <c r="F268" s="20"/>
      <c r="G268" s="20"/>
      <c r="H268" s="21"/>
      <c r="I268" s="138"/>
      <c r="J268" s="21"/>
      <c r="K268" s="1730"/>
      <c r="L268" s="22"/>
      <c r="M268" s="559"/>
      <c r="N268" s="23"/>
      <c r="O268" s="23"/>
      <c r="P268" s="560"/>
      <c r="Q268" s="1711"/>
      <c r="R268" s="1226"/>
      <c r="S268" s="1159"/>
    </row>
    <row r="269" spans="1:22" s="8" customFormat="1" ht="30" hidden="1" customHeight="1">
      <c r="A269" s="151"/>
      <c r="B269" s="20"/>
      <c r="C269" s="20"/>
      <c r="D269" s="20"/>
      <c r="E269" s="20"/>
      <c r="F269" s="20"/>
      <c r="G269" s="20"/>
      <c r="H269" s="21"/>
      <c r="I269" s="138"/>
      <c r="J269" s="21"/>
      <c r="K269" s="1730"/>
      <c r="L269" s="22"/>
      <c r="M269" s="559"/>
      <c r="N269" s="23"/>
      <c r="O269" s="23"/>
      <c r="P269" s="560"/>
      <c r="Q269" s="1711"/>
      <c r="R269" s="1226"/>
      <c r="S269" s="1159"/>
    </row>
    <row r="270" spans="1:22" s="8" customFormat="1" ht="30" hidden="1" customHeight="1">
      <c r="A270" s="151"/>
      <c r="B270" s="20"/>
      <c r="C270" s="20"/>
      <c r="D270" s="20"/>
      <c r="E270" s="20"/>
      <c r="F270" s="20"/>
      <c r="G270" s="20"/>
      <c r="H270" s="21"/>
      <c r="I270" s="138"/>
      <c r="J270" s="21"/>
      <c r="K270" s="1730"/>
      <c r="L270" s="22"/>
      <c r="M270" s="559"/>
      <c r="N270" s="23"/>
      <c r="O270" s="23"/>
      <c r="P270" s="560"/>
      <c r="Q270" s="1711"/>
      <c r="R270" s="1226"/>
      <c r="S270" s="1159"/>
    </row>
    <row r="271" spans="1:22" s="8" customFormat="1" ht="30" hidden="1" customHeight="1" thickBot="1">
      <c r="A271" s="151"/>
      <c r="B271" s="1612"/>
      <c r="C271" s="1612"/>
      <c r="D271" s="1612"/>
      <c r="E271" s="1612"/>
      <c r="F271" s="1612"/>
      <c r="G271" s="1612"/>
      <c r="H271" s="1613"/>
      <c r="I271" s="1619"/>
      <c r="J271" s="1613"/>
      <c r="K271" s="1731"/>
      <c r="L271" s="22"/>
      <c r="M271" s="1614"/>
      <c r="N271" s="1615"/>
      <c r="O271" s="1615"/>
      <c r="P271" s="560"/>
      <c r="Q271" s="1712"/>
      <c r="R271" s="1620"/>
      <c r="S271" s="1621"/>
    </row>
    <row r="272" spans="1:22" s="8" customFormat="1" ht="30" hidden="1" customHeight="1" thickBot="1">
      <c r="A272" s="151">
        <f t="shared" ref="A272:A279" si="75">IF(M272&gt;0,1,)</f>
        <v>0</v>
      </c>
      <c r="B272" s="556">
        <f>+'6-3표준조사(4)'!$K$604</f>
        <v>0</v>
      </c>
      <c r="C272" s="556">
        <f>+'6-3표준조사(4)'!$L$604</f>
        <v>0</v>
      </c>
      <c r="D272" s="556">
        <f>+'6-3표준조사(4)'!$M$604</f>
        <v>0</v>
      </c>
      <c r="E272" s="556">
        <f>+'6-3표준조사(4)'!$N$604</f>
        <v>0</v>
      </c>
      <c r="F272" s="556">
        <f>+'6-3표준조사(4)'!$O$604</f>
        <v>0</v>
      </c>
      <c r="G272" s="556">
        <f>+'6-3표준조사(4)'!$V$609</f>
        <v>0</v>
      </c>
      <c r="H272" s="557">
        <f>+'6-3표준조사(4)'!$Z$609</f>
        <v>0</v>
      </c>
      <c r="I272" s="563">
        <f>+'6-3표준조사(4)'!$AA$609</f>
        <v>0</v>
      </c>
      <c r="J272" s="557">
        <f>+'6-3표준조사(4)'!$AC$609</f>
        <v>0</v>
      </c>
      <c r="K272" s="1728"/>
      <c r="L272" s="1601">
        <f>+'6-3표준조사(4)'!$W$609</f>
        <v>0</v>
      </c>
      <c r="M272" s="559">
        <f t="shared" ref="M272:M279" si="76">P272</f>
        <v>0</v>
      </c>
      <c r="N272" s="560">
        <f>IF('6-3표준조사(4)'!$R$604="모두베기",'6-3표준조사(4)'!$Y$609,)</f>
        <v>0</v>
      </c>
      <c r="O272" s="560"/>
      <c r="P272" s="1602">
        <f t="shared" ref="P272:P279" si="77">N272+O272</f>
        <v>0</v>
      </c>
      <c r="Q272" s="1708"/>
      <c r="R272" s="1636"/>
      <c r="S272" s="561"/>
      <c r="T272" s="1610">
        <f>'6-3표준조사(4)'!N679</f>
        <v>0</v>
      </c>
      <c r="U272" s="1170">
        <f>'6-3표준조사(4)'!Q683</f>
        <v>0</v>
      </c>
      <c r="V272" s="1164" t="e">
        <f>U272/T272</f>
        <v>#DIV/0!</v>
      </c>
    </row>
    <row r="273" spans="1:19" s="8" customFormat="1" ht="30" hidden="1" customHeight="1">
      <c r="A273" s="151">
        <f t="shared" si="75"/>
        <v>0</v>
      </c>
      <c r="B273" s="556">
        <f t="shared" ref="B273:F279" si="78">IF($A273&gt;0,B272,)</f>
        <v>0</v>
      </c>
      <c r="C273" s="556">
        <f t="shared" si="78"/>
        <v>0</v>
      </c>
      <c r="D273" s="556">
        <f t="shared" si="78"/>
        <v>0</v>
      </c>
      <c r="E273" s="556">
        <f t="shared" si="78"/>
        <v>0</v>
      </c>
      <c r="F273" s="556">
        <f t="shared" si="78"/>
        <v>0</v>
      </c>
      <c r="G273" s="556">
        <f>+'6-3표준조사(4)'!$V$610</f>
        <v>0</v>
      </c>
      <c r="H273" s="557">
        <f>+'6-3표준조사(4)'!$Z$609</f>
        <v>0</v>
      </c>
      <c r="I273" s="563">
        <f>+'6-3표준조사(4)'!$AA$609</f>
        <v>0</v>
      </c>
      <c r="J273" s="557">
        <f>+'6-3표준조사(4)'!$AC$609</f>
        <v>0</v>
      </c>
      <c r="K273" s="1728"/>
      <c r="L273" s="1601">
        <f>+'6-3표준조사(4)'!$W$535</f>
        <v>0</v>
      </c>
      <c r="M273" s="559">
        <f t="shared" si="76"/>
        <v>0</v>
      </c>
      <c r="N273" s="560">
        <f>IF('6-3표준조사(4)'!$R$79="모두베기",'6-3표준조사(4)'!$Y$610,)</f>
        <v>0</v>
      </c>
      <c r="O273" s="560"/>
      <c r="P273" s="1602">
        <f t="shared" si="77"/>
        <v>0</v>
      </c>
      <c r="Q273" s="1708"/>
      <c r="R273" s="1636"/>
      <c r="S273" s="561"/>
    </row>
    <row r="274" spans="1:19" s="8" customFormat="1" ht="30" hidden="1" customHeight="1">
      <c r="A274" s="151">
        <f t="shared" si="75"/>
        <v>0</v>
      </c>
      <c r="B274" s="556">
        <f t="shared" si="78"/>
        <v>0</v>
      </c>
      <c r="C274" s="556">
        <f t="shared" si="78"/>
        <v>0</v>
      </c>
      <c r="D274" s="556">
        <f t="shared" si="78"/>
        <v>0</v>
      </c>
      <c r="E274" s="556">
        <f t="shared" si="78"/>
        <v>0</v>
      </c>
      <c r="F274" s="556">
        <f t="shared" si="78"/>
        <v>0</v>
      </c>
      <c r="G274" s="556">
        <f>+'6-3표준조사(4)'!$V$611</f>
        <v>0</v>
      </c>
      <c r="H274" s="557">
        <f>+'6-3표준조사(4)'!$Z$609</f>
        <v>0</v>
      </c>
      <c r="I274" s="563">
        <f>+'6-3표준조사(4)'!$AA$609</f>
        <v>0</v>
      </c>
      <c r="J274" s="557">
        <f>+'6-3표준조사(4)'!$AC$609</f>
        <v>0</v>
      </c>
      <c r="K274" s="1728"/>
      <c r="L274" s="1601">
        <f>+'6-3표준조사(4)'!$W$536</f>
        <v>0</v>
      </c>
      <c r="M274" s="559">
        <f t="shared" si="76"/>
        <v>0</v>
      </c>
      <c r="N274" s="560">
        <f>IF('6-3표준조사(4)'!$R$79="모두베기",'6-3표준조사(4)'!$Y$611,)</f>
        <v>0</v>
      </c>
      <c r="O274" s="560"/>
      <c r="P274" s="1602">
        <f t="shared" si="77"/>
        <v>0</v>
      </c>
      <c r="Q274" s="1708"/>
      <c r="R274" s="1636"/>
      <c r="S274" s="561"/>
    </row>
    <row r="275" spans="1:19" s="8" customFormat="1" ht="30" hidden="1" customHeight="1">
      <c r="A275" s="151">
        <f t="shared" si="75"/>
        <v>0</v>
      </c>
      <c r="B275" s="1623">
        <f t="shared" si="78"/>
        <v>0</v>
      </c>
      <c r="C275" s="1623">
        <f t="shared" si="78"/>
        <v>0</v>
      </c>
      <c r="D275" s="1623">
        <f t="shared" si="78"/>
        <v>0</v>
      </c>
      <c r="E275" s="1623">
        <f t="shared" si="78"/>
        <v>0</v>
      </c>
      <c r="F275" s="1623">
        <f t="shared" si="78"/>
        <v>0</v>
      </c>
      <c r="G275" s="1623">
        <f>+'6-3표준조사(4)'!$V$537</f>
        <v>0</v>
      </c>
      <c r="H275" s="1624">
        <f>+'6-3표준조사(4)'!$Z$537</f>
        <v>0</v>
      </c>
      <c r="I275" s="1630">
        <f>+'6-3표준조사(4)'!$AA$537</f>
        <v>0</v>
      </c>
      <c r="J275" s="1624">
        <f>+'6-3표준조사(4)'!$AC$537</f>
        <v>0</v>
      </c>
      <c r="K275" s="1729"/>
      <c r="L275" s="22">
        <f>+'6-3표준조사(4)'!$W$537</f>
        <v>0</v>
      </c>
      <c r="M275" s="1625">
        <f t="shared" si="76"/>
        <v>0</v>
      </c>
      <c r="N275" s="1626">
        <f>IF('6-3표준조사(4)'!$R$79="모두베기",'6-3표준조사(4)'!$Y$537,)</f>
        <v>0</v>
      </c>
      <c r="O275" s="1626"/>
      <c r="P275" s="560">
        <f t="shared" si="77"/>
        <v>0</v>
      </c>
      <c r="Q275" s="1627"/>
      <c r="R275" s="1627"/>
      <c r="S275" s="1628"/>
    </row>
    <row r="276" spans="1:19" s="8" customFormat="1" ht="30" hidden="1" customHeight="1">
      <c r="A276" s="151">
        <f t="shared" si="75"/>
        <v>0</v>
      </c>
      <c r="B276" s="20">
        <f t="shared" si="78"/>
        <v>0</v>
      </c>
      <c r="C276" s="20">
        <f t="shared" si="78"/>
        <v>0</v>
      </c>
      <c r="D276" s="20">
        <f t="shared" si="78"/>
        <v>0</v>
      </c>
      <c r="E276" s="20">
        <f t="shared" si="78"/>
        <v>0</v>
      </c>
      <c r="F276" s="20">
        <f t="shared" si="78"/>
        <v>0</v>
      </c>
      <c r="G276" s="20">
        <f>+'6-3표준조사(4)'!$V$538</f>
        <v>0</v>
      </c>
      <c r="H276" s="21">
        <f>+'6-3표준조사(4)'!$Z$538</f>
        <v>0</v>
      </c>
      <c r="I276" s="138">
        <f>+'6-3표준조사(4)'!$AA$538</f>
        <v>0</v>
      </c>
      <c r="J276" s="21">
        <f>+'6-3표준조사(4)'!$AC$538</f>
        <v>0</v>
      </c>
      <c r="K276" s="1730"/>
      <c r="L276" s="22">
        <f>+'6-3표준조사(4)'!$W$538</f>
        <v>0</v>
      </c>
      <c r="M276" s="559">
        <f t="shared" si="76"/>
        <v>0</v>
      </c>
      <c r="N276" s="23">
        <f>IF('6-3표준조사(4)'!$R$79="모두베기",'6-3표준조사(4)'!$Y$538,)</f>
        <v>0</v>
      </c>
      <c r="O276" s="23"/>
      <c r="P276" s="560">
        <f t="shared" si="77"/>
        <v>0</v>
      </c>
      <c r="Q276" s="1709"/>
      <c r="R276" s="560"/>
      <c r="S276" s="24"/>
    </row>
    <row r="277" spans="1:19" s="8" customFormat="1" ht="30" hidden="1" customHeight="1">
      <c r="A277" s="151">
        <f t="shared" si="75"/>
        <v>0</v>
      </c>
      <c r="B277" s="20">
        <f t="shared" si="78"/>
        <v>0</v>
      </c>
      <c r="C277" s="20">
        <f t="shared" si="78"/>
        <v>0</v>
      </c>
      <c r="D277" s="20">
        <f t="shared" si="78"/>
        <v>0</v>
      </c>
      <c r="E277" s="20">
        <f t="shared" si="78"/>
        <v>0</v>
      </c>
      <c r="F277" s="20">
        <f t="shared" si="78"/>
        <v>0</v>
      </c>
      <c r="G277" s="20">
        <f>+'6-3표준조사(4)'!$V$539</f>
        <v>0</v>
      </c>
      <c r="H277" s="21">
        <f>+'6-3표준조사(4)'!$Z$539</f>
        <v>0</v>
      </c>
      <c r="I277" s="138">
        <f>+'6-3표준조사(4)'!$AA$539</f>
        <v>0</v>
      </c>
      <c r="J277" s="21">
        <f>+'6-3표준조사(4)'!$AC$539</f>
        <v>0</v>
      </c>
      <c r="K277" s="1730"/>
      <c r="L277" s="22">
        <f>+'6-3표준조사(4)'!$W$539</f>
        <v>0</v>
      </c>
      <c r="M277" s="559">
        <f t="shared" si="76"/>
        <v>0</v>
      </c>
      <c r="N277" s="23">
        <f>IF('6-3표준조사(4)'!$R$79="모두베기",'6-3표준조사(4)'!$Y$539,)</f>
        <v>0</v>
      </c>
      <c r="O277" s="23"/>
      <c r="P277" s="560">
        <f t="shared" si="77"/>
        <v>0</v>
      </c>
      <c r="Q277" s="1709"/>
      <c r="R277" s="560"/>
      <c r="S277" s="24"/>
    </row>
    <row r="278" spans="1:19" s="8" customFormat="1" ht="30" hidden="1" customHeight="1">
      <c r="A278" s="151">
        <f t="shared" si="75"/>
        <v>0</v>
      </c>
      <c r="B278" s="20">
        <f t="shared" si="78"/>
        <v>0</v>
      </c>
      <c r="C278" s="20">
        <f t="shared" si="78"/>
        <v>0</v>
      </c>
      <c r="D278" s="20">
        <f t="shared" si="78"/>
        <v>0</v>
      </c>
      <c r="E278" s="20">
        <f t="shared" si="78"/>
        <v>0</v>
      </c>
      <c r="F278" s="20">
        <f t="shared" si="78"/>
        <v>0</v>
      </c>
      <c r="G278" s="20">
        <f>+'6-3표준조사(4)'!$V$540</f>
        <v>0</v>
      </c>
      <c r="H278" s="21">
        <f>+'6-3표준조사(4)'!$Z$540</f>
        <v>0</v>
      </c>
      <c r="I278" s="138">
        <f>+'6-3표준조사(4)'!$AA$540</f>
        <v>0</v>
      </c>
      <c r="J278" s="21">
        <f>+'6-3표준조사(4)'!$AC$540</f>
        <v>0</v>
      </c>
      <c r="K278" s="1730"/>
      <c r="L278" s="22">
        <f>+'6-3표준조사(4)'!$W$540</f>
        <v>0</v>
      </c>
      <c r="M278" s="559">
        <f t="shared" si="76"/>
        <v>0</v>
      </c>
      <c r="N278" s="23">
        <f>IF('6-3표준조사(4)'!$R$79="모두베기",'6-3표준조사(4)'!$Y$540,)</f>
        <v>0</v>
      </c>
      <c r="O278" s="23"/>
      <c r="P278" s="560">
        <f t="shared" si="77"/>
        <v>0</v>
      </c>
      <c r="Q278" s="1709"/>
      <c r="R278" s="560"/>
      <c r="S278" s="24"/>
    </row>
    <row r="279" spans="1:19" s="8" customFormat="1" ht="30" hidden="1" customHeight="1">
      <c r="A279" s="151">
        <f t="shared" si="75"/>
        <v>0</v>
      </c>
      <c r="B279" s="20">
        <f t="shared" si="78"/>
        <v>0</v>
      </c>
      <c r="C279" s="20">
        <f t="shared" si="78"/>
        <v>0</v>
      </c>
      <c r="D279" s="20">
        <f t="shared" si="78"/>
        <v>0</v>
      </c>
      <c r="E279" s="20">
        <f t="shared" si="78"/>
        <v>0</v>
      </c>
      <c r="F279" s="20">
        <f t="shared" si="78"/>
        <v>0</v>
      </c>
      <c r="G279" s="20">
        <f>+'6-3표준조사(4)'!$V$541</f>
        <v>0</v>
      </c>
      <c r="H279" s="21">
        <f>+'6-3표준조사(4)'!$Z$541</f>
        <v>0</v>
      </c>
      <c r="I279" s="138">
        <f>+'6-3표준조사(4)'!$AA$541</f>
        <v>0</v>
      </c>
      <c r="J279" s="21">
        <f>+'6-3표준조사(4)'!$AC$541</f>
        <v>0</v>
      </c>
      <c r="K279" s="1730"/>
      <c r="L279" s="22">
        <f>+'6-3표준조사(4)'!$W$541</f>
        <v>0</v>
      </c>
      <c r="M279" s="559">
        <f t="shared" si="76"/>
        <v>0</v>
      </c>
      <c r="N279" s="23">
        <f>IF('6-3표준조사(4)'!$R$79="모두베기",'6-3표준조사(4)'!$Y$541,)</f>
        <v>0</v>
      </c>
      <c r="O279" s="23"/>
      <c r="P279" s="560">
        <f t="shared" si="77"/>
        <v>0</v>
      </c>
      <c r="Q279" s="1709"/>
      <c r="R279" s="560"/>
      <c r="S279" s="24"/>
    </row>
    <row r="280" spans="1:19" s="8" customFormat="1" ht="30" hidden="1" customHeight="1">
      <c r="A280" s="151">
        <f t="shared" ref="A280:A336" si="79">IF(M280&gt;0,1,)</f>
        <v>0</v>
      </c>
      <c r="B280" s="556">
        <f>+'6-3표준조사(5)'!$K$4</f>
        <v>0</v>
      </c>
      <c r="C280" s="556">
        <f>+'6-3표준조사(5)'!$L$4</f>
        <v>0</v>
      </c>
      <c r="D280" s="563">
        <f>+'6-3표준조사(5)'!$M$4</f>
        <v>0</v>
      </c>
      <c r="E280" s="563">
        <f>+'6-3표준조사(5)'!$N$4</f>
        <v>0</v>
      </c>
      <c r="F280" s="563">
        <f>+'6-3표준조사(5)'!$O$4</f>
        <v>0</v>
      </c>
      <c r="G280" s="557">
        <f>+'6-3표준조사(5)'!$V$9</f>
        <v>0</v>
      </c>
      <c r="H280" s="557">
        <f>+'6-3표준조사(5)'!$Z$9</f>
        <v>0</v>
      </c>
      <c r="I280" s="563">
        <f>+'6-3표준조사(5)'!$AA$9</f>
        <v>0</v>
      </c>
      <c r="J280" s="557">
        <f>+'6-3표준조사(5)'!$AC$9</f>
        <v>0</v>
      </c>
      <c r="K280" s="1734"/>
      <c r="L280" s="558"/>
      <c r="M280" s="559">
        <f t="shared" si="73"/>
        <v>0</v>
      </c>
      <c r="N280" s="560">
        <f>IF('6-3표준조사(5)'!$R$4="모두베기",'6-3표준조사(5)'!$Y$9,)</f>
        <v>0</v>
      </c>
      <c r="O280" s="560"/>
      <c r="P280" s="560">
        <f t="shared" si="74"/>
        <v>0</v>
      </c>
      <c r="Q280" s="1711"/>
      <c r="R280" s="1227"/>
      <c r="S280" s="1158"/>
    </row>
    <row r="281" spans="1:19" s="8" customFormat="1" ht="30" hidden="1" customHeight="1">
      <c r="A281" s="151">
        <f t="shared" si="79"/>
        <v>0</v>
      </c>
      <c r="B281" s="20">
        <f t="shared" ref="B281:F287" si="80">IF($A281&gt;0,B280,)</f>
        <v>0</v>
      </c>
      <c r="C281" s="20">
        <f t="shared" si="80"/>
        <v>0</v>
      </c>
      <c r="D281" s="20">
        <f t="shared" si="80"/>
        <v>0</v>
      </c>
      <c r="E281" s="20">
        <f t="shared" si="80"/>
        <v>0</v>
      </c>
      <c r="F281" s="20">
        <f t="shared" si="80"/>
        <v>0</v>
      </c>
      <c r="G281" s="21">
        <f>+'6-3표준조사(5)'!$V$10</f>
        <v>0</v>
      </c>
      <c r="H281" s="21">
        <f>+'6-3표준조사(5)'!$Z$10</f>
        <v>0</v>
      </c>
      <c r="I281" s="138">
        <f>+'6-3표준조사(5)'!$AA$10</f>
        <v>0</v>
      </c>
      <c r="J281" s="21">
        <f>+'6-3표준조사(5)'!$AC$10</f>
        <v>0</v>
      </c>
      <c r="K281" s="1730"/>
      <c r="L281" s="22">
        <f>+'6-3표준조사(5)'!$W$10</f>
        <v>0</v>
      </c>
      <c r="M281" s="559">
        <f t="shared" si="73"/>
        <v>0</v>
      </c>
      <c r="N281" s="23">
        <f>IF('6-3표준조사(5)'!$R$4="모두베기",'6-3표준조사(5)'!$Y$10,)</f>
        <v>0</v>
      </c>
      <c r="O281" s="23"/>
      <c r="P281" s="560">
        <f t="shared" si="74"/>
        <v>0</v>
      </c>
      <c r="Q281" s="1709"/>
      <c r="R281" s="560"/>
      <c r="S281" s="24"/>
    </row>
    <row r="282" spans="1:19" s="8" customFormat="1" ht="30" hidden="1" customHeight="1">
      <c r="A282" s="151">
        <f t="shared" si="79"/>
        <v>0</v>
      </c>
      <c r="B282" s="20">
        <f t="shared" si="80"/>
        <v>0</v>
      </c>
      <c r="C282" s="20">
        <f t="shared" si="80"/>
        <v>0</v>
      </c>
      <c r="D282" s="20">
        <f t="shared" si="80"/>
        <v>0</v>
      </c>
      <c r="E282" s="20">
        <f t="shared" si="80"/>
        <v>0</v>
      </c>
      <c r="F282" s="20">
        <f t="shared" si="80"/>
        <v>0</v>
      </c>
      <c r="G282" s="21">
        <f>+'6-3표준조사(5)'!$V$11</f>
        <v>0</v>
      </c>
      <c r="H282" s="21">
        <f>+'6-3표준조사(5)'!$Z$11</f>
        <v>0</v>
      </c>
      <c r="I282" s="138">
        <f>+'6-3표준조사(5)'!$AA$11</f>
        <v>0</v>
      </c>
      <c r="J282" s="21">
        <f>+'6-3표준조사(5)'!$AC$11</f>
        <v>0</v>
      </c>
      <c r="K282" s="1730"/>
      <c r="L282" s="22">
        <f>+'6-3표준조사(5)'!$W$11</f>
        <v>0</v>
      </c>
      <c r="M282" s="559">
        <f t="shared" si="73"/>
        <v>0</v>
      </c>
      <c r="N282" s="23">
        <f>IF('6-3표준조사(5)'!$R$4="모두베기",'6-3표준조사(5)'!$Y$11,)</f>
        <v>0</v>
      </c>
      <c r="O282" s="23"/>
      <c r="P282" s="560">
        <f t="shared" si="74"/>
        <v>0</v>
      </c>
      <c r="Q282" s="1709"/>
      <c r="R282" s="560"/>
      <c r="S282" s="24"/>
    </row>
    <row r="283" spans="1:19" s="8" customFormat="1" ht="30" hidden="1" customHeight="1">
      <c r="A283" s="151">
        <f t="shared" si="79"/>
        <v>0</v>
      </c>
      <c r="B283" s="20">
        <f t="shared" si="80"/>
        <v>0</v>
      </c>
      <c r="C283" s="20">
        <f t="shared" si="80"/>
        <v>0</v>
      </c>
      <c r="D283" s="20">
        <f t="shared" si="80"/>
        <v>0</v>
      </c>
      <c r="E283" s="20">
        <f t="shared" si="80"/>
        <v>0</v>
      </c>
      <c r="F283" s="20">
        <f t="shared" si="80"/>
        <v>0</v>
      </c>
      <c r="G283" s="21">
        <f>+'6-3표준조사(5)'!$V$12</f>
        <v>0</v>
      </c>
      <c r="H283" s="21">
        <f>+'6-3표준조사(5)'!$Z$12</f>
        <v>0</v>
      </c>
      <c r="I283" s="138">
        <f>+'6-3표준조사(5)'!$AA$12</f>
        <v>0</v>
      </c>
      <c r="J283" s="21">
        <f>+'6-3표준조사(5)'!$AC$12</f>
        <v>0</v>
      </c>
      <c r="K283" s="1730"/>
      <c r="L283" s="22">
        <f>+'6-3표준조사(5)'!$W$12</f>
        <v>0</v>
      </c>
      <c r="M283" s="559">
        <f t="shared" si="73"/>
        <v>0</v>
      </c>
      <c r="N283" s="23">
        <f>IF('6-3표준조사(5)'!$R$4="모두베기",'6-3표준조사(5)'!$Y$12,)</f>
        <v>0</v>
      </c>
      <c r="O283" s="23"/>
      <c r="P283" s="560">
        <f t="shared" si="74"/>
        <v>0</v>
      </c>
      <c r="Q283" s="1709"/>
      <c r="R283" s="560"/>
      <c r="S283" s="25"/>
    </row>
    <row r="284" spans="1:19" s="8" customFormat="1" ht="30" hidden="1" customHeight="1">
      <c r="A284" s="151">
        <f t="shared" si="79"/>
        <v>0</v>
      </c>
      <c r="B284" s="20">
        <f t="shared" si="80"/>
        <v>0</v>
      </c>
      <c r="C284" s="20">
        <f t="shared" si="80"/>
        <v>0</v>
      </c>
      <c r="D284" s="20">
        <f t="shared" si="80"/>
        <v>0</v>
      </c>
      <c r="E284" s="20">
        <f t="shared" si="80"/>
        <v>0</v>
      </c>
      <c r="F284" s="20">
        <f t="shared" si="80"/>
        <v>0</v>
      </c>
      <c r="G284" s="21">
        <f>+'6-3표준조사(5)'!$V$13</f>
        <v>0</v>
      </c>
      <c r="H284" s="21">
        <f>+'6-3표준조사(5)'!$Z$13</f>
        <v>0</v>
      </c>
      <c r="I284" s="138">
        <f>+'6-3표준조사(5)'!$AA$13</f>
        <v>0</v>
      </c>
      <c r="J284" s="21">
        <f>+'6-3표준조사(5)'!$AC$13</f>
        <v>0</v>
      </c>
      <c r="K284" s="1730"/>
      <c r="L284" s="22">
        <f>+'6-3표준조사(5)'!$W$13</f>
        <v>0</v>
      </c>
      <c r="M284" s="559">
        <f t="shared" si="73"/>
        <v>0</v>
      </c>
      <c r="N284" s="23">
        <f>IF('6-3표준조사(5)'!$R$4="모두베기",'6-3표준조사(5)'!$Y$13,)</f>
        <v>0</v>
      </c>
      <c r="O284" s="23"/>
      <c r="P284" s="560">
        <f t="shared" si="74"/>
        <v>0</v>
      </c>
      <c r="Q284" s="1709"/>
      <c r="R284" s="560"/>
      <c r="S284" s="25"/>
    </row>
    <row r="285" spans="1:19" s="8" customFormat="1" ht="30" hidden="1" customHeight="1">
      <c r="A285" s="151">
        <f t="shared" si="79"/>
        <v>0</v>
      </c>
      <c r="B285" s="20">
        <f t="shared" si="80"/>
        <v>0</v>
      </c>
      <c r="C285" s="20">
        <f t="shared" si="80"/>
        <v>0</v>
      </c>
      <c r="D285" s="20">
        <f t="shared" si="80"/>
        <v>0</v>
      </c>
      <c r="E285" s="20">
        <f t="shared" si="80"/>
        <v>0</v>
      </c>
      <c r="F285" s="20">
        <f t="shared" si="80"/>
        <v>0</v>
      </c>
      <c r="G285" s="21">
        <f>+'6-3표준조사(5)'!$V$14</f>
        <v>0</v>
      </c>
      <c r="H285" s="21">
        <f>+'6-3표준조사(5)'!$Z$14</f>
        <v>0</v>
      </c>
      <c r="I285" s="138">
        <f>+'6-3표준조사(5)'!$AA$14</f>
        <v>0</v>
      </c>
      <c r="J285" s="21">
        <f>+'6-3표준조사(5)'!$AC$14</f>
        <v>0</v>
      </c>
      <c r="K285" s="1730"/>
      <c r="L285" s="22">
        <f>+'6-3표준조사(5)'!$W$14</f>
        <v>0</v>
      </c>
      <c r="M285" s="559">
        <f t="shared" si="73"/>
        <v>0</v>
      </c>
      <c r="N285" s="23">
        <f>IF('6-3표준조사(5)'!$R$4="모두베기",'6-3표준조사(5)'!$Y$14,)</f>
        <v>0</v>
      </c>
      <c r="O285" s="23"/>
      <c r="P285" s="560">
        <f t="shared" si="74"/>
        <v>0</v>
      </c>
      <c r="Q285" s="1709"/>
      <c r="R285" s="560"/>
      <c r="S285" s="25"/>
    </row>
    <row r="286" spans="1:19" s="8" customFormat="1" ht="30" hidden="1" customHeight="1">
      <c r="A286" s="151">
        <f t="shared" si="79"/>
        <v>0</v>
      </c>
      <c r="B286" s="20">
        <f t="shared" si="80"/>
        <v>0</v>
      </c>
      <c r="C286" s="20">
        <f t="shared" si="80"/>
        <v>0</v>
      </c>
      <c r="D286" s="20">
        <f t="shared" si="80"/>
        <v>0</v>
      </c>
      <c r="E286" s="20">
        <f t="shared" si="80"/>
        <v>0</v>
      </c>
      <c r="F286" s="20">
        <f t="shared" si="80"/>
        <v>0</v>
      </c>
      <c r="G286" s="21">
        <f>+'6-3표준조사(5)'!$V$15</f>
        <v>0</v>
      </c>
      <c r="H286" s="21">
        <f>+'6-3표준조사(5)'!$Z$15</f>
        <v>0</v>
      </c>
      <c r="I286" s="138">
        <f>+'6-3표준조사(5)'!$AA$15</f>
        <v>0</v>
      </c>
      <c r="J286" s="21">
        <f>+'6-3표준조사(5)'!$AC$15</f>
        <v>0</v>
      </c>
      <c r="K286" s="1730"/>
      <c r="L286" s="22">
        <f>+'6-3표준조사(5)'!$W$15</f>
        <v>0</v>
      </c>
      <c r="M286" s="559">
        <f t="shared" si="73"/>
        <v>0</v>
      </c>
      <c r="N286" s="23">
        <f>IF('6-3표준조사(5)'!$R$4="모두베기",'6-3표준조사(5)'!$Y$15,)</f>
        <v>0</v>
      </c>
      <c r="O286" s="23"/>
      <c r="P286" s="560">
        <f t="shared" si="74"/>
        <v>0</v>
      </c>
      <c r="Q286" s="1709"/>
      <c r="R286" s="560"/>
      <c r="S286" s="25"/>
    </row>
    <row r="287" spans="1:19" ht="30" hidden="1" customHeight="1">
      <c r="A287" s="151">
        <f t="shared" si="79"/>
        <v>0</v>
      </c>
      <c r="B287" s="20">
        <f t="shared" si="80"/>
        <v>0</v>
      </c>
      <c r="C287" s="20">
        <f t="shared" si="80"/>
        <v>0</v>
      </c>
      <c r="D287" s="20">
        <f t="shared" si="80"/>
        <v>0</v>
      </c>
      <c r="E287" s="20">
        <f t="shared" si="80"/>
        <v>0</v>
      </c>
      <c r="F287" s="20">
        <f t="shared" si="80"/>
        <v>0</v>
      </c>
      <c r="G287" s="21">
        <f>+'6-3표준조사(5)'!$V$16</f>
        <v>0</v>
      </c>
      <c r="H287" s="21">
        <f>+'6-3표준조사(5)'!$Z$16</f>
        <v>0</v>
      </c>
      <c r="I287" s="138">
        <f>+'6-3표준조사(5)'!$AA$16</f>
        <v>0</v>
      </c>
      <c r="J287" s="21">
        <f>+'6-3표준조사(5)'!$AC$16</f>
        <v>0</v>
      </c>
      <c r="K287" s="1730"/>
      <c r="L287" s="22">
        <f>+'6-3표준조사(5)'!$W$16</f>
        <v>0</v>
      </c>
      <c r="M287" s="559">
        <f t="shared" si="73"/>
        <v>0</v>
      </c>
      <c r="N287" s="23">
        <f>IF('6-3표준조사(5)'!$R$4="모두베기",'6-3표준조사(5)'!$Y$16,)</f>
        <v>0</v>
      </c>
      <c r="O287" s="23"/>
      <c r="P287" s="560">
        <f t="shared" si="74"/>
        <v>0</v>
      </c>
      <c r="Q287" s="1709"/>
      <c r="R287" s="560"/>
      <c r="S287" s="25"/>
    </row>
    <row r="288" spans="1:19" ht="30" hidden="1" customHeight="1">
      <c r="A288" s="151">
        <f t="shared" si="79"/>
        <v>0</v>
      </c>
      <c r="B288" s="556">
        <f>+'6-3표준조사(5)'!$K$79</f>
        <v>0</v>
      </c>
      <c r="C288" s="556">
        <f>+'6-3표준조사(5)'!$L$79</f>
        <v>0</v>
      </c>
      <c r="D288" s="556">
        <f>+'6-3표준조사(5)'!$M$79</f>
        <v>0</v>
      </c>
      <c r="E288" s="556">
        <f>+'6-3표준조사(5)'!$N$79</f>
        <v>0</v>
      </c>
      <c r="F288" s="556">
        <f>+'6-3표준조사(5)'!$O$79</f>
        <v>0</v>
      </c>
      <c r="G288" s="556">
        <f>+'6-3표준조사(5)'!$V$84</f>
        <v>0</v>
      </c>
      <c r="H288" s="557">
        <f>+'6-3표준조사(5)'!$Z$84</f>
        <v>0</v>
      </c>
      <c r="I288" s="563">
        <f>+'6-3표준조사(5)'!$AA$84</f>
        <v>0</v>
      </c>
      <c r="J288" s="557">
        <f>+'6-3표준조사(5)'!$AC$84</f>
        <v>0</v>
      </c>
      <c r="K288" s="1734"/>
      <c r="L288" s="558">
        <f>+'6-3표준조사(5)'!$W$84</f>
        <v>0</v>
      </c>
      <c r="M288" s="559">
        <f t="shared" si="73"/>
        <v>0</v>
      </c>
      <c r="N288" s="560">
        <f>IF('6-3표준조사(5)'!$R$79="모두베기",'6-3표준조사(5)'!$Y$84,)</f>
        <v>0</v>
      </c>
      <c r="O288" s="560">
        <f>N288</f>
        <v>0</v>
      </c>
      <c r="P288" s="560">
        <f t="shared" si="74"/>
        <v>0</v>
      </c>
      <c r="Q288" s="1711"/>
      <c r="R288" s="1227"/>
      <c r="S288" s="1158"/>
    </row>
    <row r="289" spans="1:19" ht="30" hidden="1" customHeight="1">
      <c r="A289" s="151">
        <f t="shared" si="79"/>
        <v>0</v>
      </c>
      <c r="B289" s="20">
        <f t="shared" ref="B289:F295" si="81">IF($A289&gt;0,B288,)</f>
        <v>0</v>
      </c>
      <c r="C289" s="20">
        <f t="shared" si="81"/>
        <v>0</v>
      </c>
      <c r="D289" s="20">
        <f t="shared" si="81"/>
        <v>0</v>
      </c>
      <c r="E289" s="20">
        <f t="shared" si="81"/>
        <v>0</v>
      </c>
      <c r="F289" s="20">
        <f t="shared" si="81"/>
        <v>0</v>
      </c>
      <c r="G289" s="20">
        <f>+'6-3표준조사(5)'!$V$85</f>
        <v>0</v>
      </c>
      <c r="H289" s="21">
        <f>+'6-3표준조사(5)'!$Z$85</f>
        <v>0</v>
      </c>
      <c r="I289" s="138">
        <f>+'6-3표준조사(5)'!$AA$85</f>
        <v>0</v>
      </c>
      <c r="J289" s="21">
        <f>+'6-3표준조사(5)'!$AC$85</f>
        <v>0</v>
      </c>
      <c r="K289" s="1730"/>
      <c r="L289" s="22">
        <f>+'6-3표준조사(5)'!$W$85</f>
        <v>0</v>
      </c>
      <c r="M289" s="559">
        <f t="shared" si="73"/>
        <v>0</v>
      </c>
      <c r="N289" s="23">
        <f>IF('6-3표준조사(5)'!$R$79="모두베기",'6-3표준조사(5)'!$Y$85,)</f>
        <v>0</v>
      </c>
      <c r="O289" s="23"/>
      <c r="P289" s="560">
        <f t="shared" si="74"/>
        <v>0</v>
      </c>
      <c r="Q289" s="1709"/>
      <c r="R289" s="560"/>
      <c r="S289" s="24"/>
    </row>
    <row r="290" spans="1:19" ht="30" hidden="1" customHeight="1">
      <c r="A290" s="151">
        <f t="shared" si="79"/>
        <v>0</v>
      </c>
      <c r="B290" s="20">
        <f t="shared" si="81"/>
        <v>0</v>
      </c>
      <c r="C290" s="20">
        <f t="shared" si="81"/>
        <v>0</v>
      </c>
      <c r="D290" s="20">
        <f t="shared" si="81"/>
        <v>0</v>
      </c>
      <c r="E290" s="20">
        <f t="shared" si="81"/>
        <v>0</v>
      </c>
      <c r="F290" s="20">
        <f t="shared" si="81"/>
        <v>0</v>
      </c>
      <c r="G290" s="20">
        <f>+'6-3표준조사(5)'!$V$86</f>
        <v>0</v>
      </c>
      <c r="H290" s="21">
        <f>+'6-3표준조사(5)'!$Z$86</f>
        <v>0</v>
      </c>
      <c r="I290" s="138">
        <f>+'6-3표준조사(5)'!$AA$86</f>
        <v>0</v>
      </c>
      <c r="J290" s="21">
        <f>+'6-3표준조사(5)'!$AC$86</f>
        <v>0</v>
      </c>
      <c r="K290" s="1730"/>
      <c r="L290" s="22">
        <f>+'6-3표준조사(5)'!$W$86</f>
        <v>0</v>
      </c>
      <c r="M290" s="559">
        <f t="shared" si="73"/>
        <v>0</v>
      </c>
      <c r="N290" s="23">
        <f>IF('6-3표준조사(5)'!$R$79="모두베기",'6-3표준조사(5)'!$Y$86,)</f>
        <v>0</v>
      </c>
      <c r="O290" s="23"/>
      <c r="P290" s="560">
        <f t="shared" si="74"/>
        <v>0</v>
      </c>
      <c r="Q290" s="1709"/>
      <c r="R290" s="560"/>
      <c r="S290" s="24"/>
    </row>
    <row r="291" spans="1:19" ht="30" hidden="1" customHeight="1">
      <c r="A291" s="151">
        <f t="shared" si="79"/>
        <v>0</v>
      </c>
      <c r="B291" s="20">
        <f t="shared" si="81"/>
        <v>0</v>
      </c>
      <c r="C291" s="20">
        <f t="shared" si="81"/>
        <v>0</v>
      </c>
      <c r="D291" s="20">
        <f t="shared" si="81"/>
        <v>0</v>
      </c>
      <c r="E291" s="20">
        <f t="shared" si="81"/>
        <v>0</v>
      </c>
      <c r="F291" s="20">
        <f t="shared" si="81"/>
        <v>0</v>
      </c>
      <c r="G291" s="20">
        <f>+'6-3표준조사(5)'!$V$87</f>
        <v>0</v>
      </c>
      <c r="H291" s="21">
        <f>+'6-3표준조사(5)'!$Z$87</f>
        <v>0</v>
      </c>
      <c r="I291" s="138">
        <f>+'6-3표준조사(5)'!$AA$87</f>
        <v>0</v>
      </c>
      <c r="J291" s="21">
        <f>+'6-3표준조사(5)'!$AC$87</f>
        <v>0</v>
      </c>
      <c r="K291" s="1730"/>
      <c r="L291" s="22">
        <f>+'6-3표준조사(5)'!$W$87</f>
        <v>0</v>
      </c>
      <c r="M291" s="559">
        <f t="shared" si="73"/>
        <v>0</v>
      </c>
      <c r="N291" s="23">
        <f>IF('6-3표준조사(5)'!$R$79="모두베기",'6-3표준조사(5)'!$Y$87,)</f>
        <v>0</v>
      </c>
      <c r="O291" s="23"/>
      <c r="P291" s="560">
        <f t="shared" si="74"/>
        <v>0</v>
      </c>
      <c r="Q291" s="1709"/>
      <c r="R291" s="560"/>
      <c r="S291" s="24"/>
    </row>
    <row r="292" spans="1:19" ht="30" hidden="1" customHeight="1">
      <c r="A292" s="151">
        <f t="shared" si="79"/>
        <v>0</v>
      </c>
      <c r="B292" s="20">
        <f t="shared" si="81"/>
        <v>0</v>
      </c>
      <c r="C292" s="20">
        <f t="shared" si="81"/>
        <v>0</v>
      </c>
      <c r="D292" s="20">
        <f t="shared" si="81"/>
        <v>0</v>
      </c>
      <c r="E292" s="20">
        <f t="shared" si="81"/>
        <v>0</v>
      </c>
      <c r="F292" s="20">
        <f t="shared" si="81"/>
        <v>0</v>
      </c>
      <c r="G292" s="20">
        <f>+'6-3표준조사(5)'!$V$88</f>
        <v>0</v>
      </c>
      <c r="H292" s="21">
        <f>+'6-3표준조사(5)'!$Z$88</f>
        <v>0</v>
      </c>
      <c r="I292" s="138">
        <f>+'6-3표준조사(5)'!$AA$88</f>
        <v>0</v>
      </c>
      <c r="J292" s="21">
        <f>+'6-3표준조사(5)'!$AC$88</f>
        <v>0</v>
      </c>
      <c r="K292" s="1730"/>
      <c r="L292" s="22">
        <f>+'6-3표준조사(5)'!$W$88</f>
        <v>0</v>
      </c>
      <c r="M292" s="559">
        <f t="shared" si="73"/>
        <v>0</v>
      </c>
      <c r="N292" s="23">
        <f>IF('6-3표준조사(5)'!$R$79="모두베기",'6-3표준조사(5)'!$Y$88,)</f>
        <v>0</v>
      </c>
      <c r="O292" s="23"/>
      <c r="P292" s="560">
        <f t="shared" si="74"/>
        <v>0</v>
      </c>
      <c r="Q292" s="1709"/>
      <c r="R292" s="560"/>
      <c r="S292" s="24"/>
    </row>
    <row r="293" spans="1:19" ht="30" hidden="1" customHeight="1">
      <c r="A293" s="151">
        <f t="shared" si="79"/>
        <v>0</v>
      </c>
      <c r="B293" s="20">
        <f t="shared" si="81"/>
        <v>0</v>
      </c>
      <c r="C293" s="20">
        <f t="shared" si="81"/>
        <v>0</v>
      </c>
      <c r="D293" s="20">
        <f t="shared" si="81"/>
        <v>0</v>
      </c>
      <c r="E293" s="20">
        <f t="shared" si="81"/>
        <v>0</v>
      </c>
      <c r="F293" s="20">
        <f t="shared" si="81"/>
        <v>0</v>
      </c>
      <c r="G293" s="20">
        <f>+'6-3표준조사(5)'!$V$89</f>
        <v>0</v>
      </c>
      <c r="H293" s="21">
        <f>+'6-3표준조사(5)'!$Z$89</f>
        <v>0</v>
      </c>
      <c r="I293" s="138">
        <f>+'6-3표준조사(5)'!$AA$89</f>
        <v>0</v>
      </c>
      <c r="J293" s="21">
        <f>+'6-3표준조사(5)'!$AC$89</f>
        <v>0</v>
      </c>
      <c r="K293" s="1730"/>
      <c r="L293" s="22">
        <f>+'6-3표준조사(5)'!$W$89</f>
        <v>0</v>
      </c>
      <c r="M293" s="559">
        <f t="shared" si="73"/>
        <v>0</v>
      </c>
      <c r="N293" s="23">
        <f>IF('6-3표준조사(5)'!$R$79="모두베기",'6-3표준조사(5)'!$Y$89,)</f>
        <v>0</v>
      </c>
      <c r="O293" s="23"/>
      <c r="P293" s="560">
        <f t="shared" si="74"/>
        <v>0</v>
      </c>
      <c r="Q293" s="1709"/>
      <c r="R293" s="560"/>
      <c r="S293" s="24"/>
    </row>
    <row r="294" spans="1:19" ht="30" hidden="1" customHeight="1">
      <c r="A294" s="151">
        <f t="shared" si="79"/>
        <v>0</v>
      </c>
      <c r="B294" s="20">
        <f t="shared" si="81"/>
        <v>0</v>
      </c>
      <c r="C294" s="20">
        <f t="shared" si="81"/>
        <v>0</v>
      </c>
      <c r="D294" s="20">
        <f t="shared" si="81"/>
        <v>0</v>
      </c>
      <c r="E294" s="20">
        <f t="shared" si="81"/>
        <v>0</v>
      </c>
      <c r="F294" s="20">
        <f t="shared" si="81"/>
        <v>0</v>
      </c>
      <c r="G294" s="20">
        <f>+'6-3표준조사(5)'!$V$90</f>
        <v>0</v>
      </c>
      <c r="H294" s="21">
        <f>+'6-3표준조사(5)'!$Z$90</f>
        <v>0</v>
      </c>
      <c r="I294" s="138">
        <f>+'6-3표준조사(5)'!$AA$90</f>
        <v>0</v>
      </c>
      <c r="J294" s="21">
        <f>+'6-3표준조사(5)'!$AC$90</f>
        <v>0</v>
      </c>
      <c r="K294" s="1730"/>
      <c r="L294" s="22">
        <f>+'6-3표준조사(5)'!$W$90</f>
        <v>0</v>
      </c>
      <c r="M294" s="559">
        <f t="shared" si="73"/>
        <v>0</v>
      </c>
      <c r="N294" s="23">
        <f>IF('6-3표준조사(5)'!$R$79="모두베기",'6-3표준조사(5)'!$Y$90,)</f>
        <v>0</v>
      </c>
      <c r="O294" s="23"/>
      <c r="P294" s="560">
        <f t="shared" si="74"/>
        <v>0</v>
      </c>
      <c r="Q294" s="1709"/>
      <c r="R294" s="560"/>
      <c r="S294" s="24"/>
    </row>
    <row r="295" spans="1:19" ht="30" hidden="1" customHeight="1">
      <c r="A295" s="151">
        <f t="shared" si="79"/>
        <v>0</v>
      </c>
      <c r="B295" s="20">
        <f t="shared" si="81"/>
        <v>0</v>
      </c>
      <c r="C295" s="20">
        <f t="shared" si="81"/>
        <v>0</v>
      </c>
      <c r="D295" s="20">
        <f t="shared" si="81"/>
        <v>0</v>
      </c>
      <c r="E295" s="20">
        <f t="shared" si="81"/>
        <v>0</v>
      </c>
      <c r="F295" s="20">
        <f t="shared" si="81"/>
        <v>0</v>
      </c>
      <c r="G295" s="20">
        <f>+'6-3표준조사(5)'!$V$91</f>
        <v>0</v>
      </c>
      <c r="H295" s="21">
        <f>+'6-3표준조사(5)'!$Z$91</f>
        <v>0</v>
      </c>
      <c r="I295" s="138">
        <f>+'6-3표준조사(5)'!$AA$91</f>
        <v>0</v>
      </c>
      <c r="J295" s="21">
        <f>+'6-3표준조사(5)'!$AC$91</f>
        <v>0</v>
      </c>
      <c r="K295" s="1730"/>
      <c r="L295" s="22">
        <f>+'6-3표준조사(5)'!$W$91</f>
        <v>0</v>
      </c>
      <c r="M295" s="559">
        <f t="shared" si="73"/>
        <v>0</v>
      </c>
      <c r="N295" s="23">
        <f>IF('6-3표준조사(5)'!$R$79="모두베기",'6-3표준조사(5)'!$Y$91,)</f>
        <v>0</v>
      </c>
      <c r="O295" s="23"/>
      <c r="P295" s="560">
        <f t="shared" si="74"/>
        <v>0</v>
      </c>
      <c r="Q295" s="1709"/>
      <c r="R295" s="560"/>
      <c r="S295" s="24"/>
    </row>
    <row r="296" spans="1:19" ht="30" hidden="1" customHeight="1">
      <c r="A296" s="151">
        <f t="shared" si="79"/>
        <v>0</v>
      </c>
      <c r="B296" s="556">
        <f>+'6-3표준조사(5)'!$K$154</f>
        <v>0</v>
      </c>
      <c r="C296" s="556">
        <f>+'6-3표준조사(5)'!$L$154</f>
        <v>0</v>
      </c>
      <c r="D296" s="556">
        <f>+'6-3표준조사(5)'!$M$154</f>
        <v>0</v>
      </c>
      <c r="E296" s="556">
        <f>+'6-3표준조사(5)'!$N$154</f>
        <v>0</v>
      </c>
      <c r="F296" s="556">
        <f>+'6-3표준조사(5)'!$O$154</f>
        <v>0</v>
      </c>
      <c r="G296" s="556">
        <f>+'6-3표준조사(5)'!$V$159</f>
        <v>0</v>
      </c>
      <c r="H296" s="557">
        <f>+'6-3표준조사(5)'!$Z$159</f>
        <v>0</v>
      </c>
      <c r="I296" s="563">
        <f>+'6-3표준조사(5)'!$AA$159</f>
        <v>0</v>
      </c>
      <c r="J296" s="557">
        <f>+'6-3표준조사(5)'!$AC$159</f>
        <v>0</v>
      </c>
      <c r="K296" s="1734"/>
      <c r="L296" s="558"/>
      <c r="M296" s="559">
        <f t="shared" si="73"/>
        <v>0</v>
      </c>
      <c r="N296" s="560">
        <f>IF('6-3표준조사(5)'!$R$154="모두베기",'6-3표준조사(5)'!$Y$159,)</f>
        <v>0</v>
      </c>
      <c r="O296" s="560"/>
      <c r="P296" s="560">
        <f t="shared" si="74"/>
        <v>0</v>
      </c>
      <c r="Q296" s="1711"/>
      <c r="R296" s="1227"/>
      <c r="S296" s="1158"/>
    </row>
    <row r="297" spans="1:19" ht="30" hidden="1" customHeight="1">
      <c r="A297" s="151">
        <f t="shared" si="79"/>
        <v>0</v>
      </c>
      <c r="B297" s="20">
        <f t="shared" ref="B297:E303" si="82">IF($A297&gt;0,B296,)</f>
        <v>0</v>
      </c>
      <c r="C297" s="20">
        <f t="shared" si="82"/>
        <v>0</v>
      </c>
      <c r="D297" s="20">
        <f t="shared" si="82"/>
        <v>0</v>
      </c>
      <c r="E297" s="20">
        <f t="shared" si="82"/>
        <v>0</v>
      </c>
      <c r="F297" s="20">
        <f t="shared" ref="F297:F335" si="83">IF($A297&gt;0,F296,)</f>
        <v>0</v>
      </c>
      <c r="G297" s="20">
        <f>+'6-3표준조사(5)'!$V$160</f>
        <v>0</v>
      </c>
      <c r="H297" s="21">
        <f>+'6-3표준조사(5)'!$Z$160</f>
        <v>0</v>
      </c>
      <c r="I297" s="138">
        <f>+'6-3표준조사(5)'!$AA$160</f>
        <v>0</v>
      </c>
      <c r="J297" s="21">
        <f>+'6-3표준조사(5)'!$AC$160</f>
        <v>0</v>
      </c>
      <c r="K297" s="1730"/>
      <c r="L297" s="22">
        <f>+'6-3표준조사(5)'!$W$160</f>
        <v>0</v>
      </c>
      <c r="M297" s="559">
        <f t="shared" si="73"/>
        <v>0</v>
      </c>
      <c r="N297" s="23">
        <f>IF('6-3표준조사(5)'!$R$79="모두베기",'6-3표준조사(5)'!$Y$160,)</f>
        <v>0</v>
      </c>
      <c r="O297" s="23"/>
      <c r="P297" s="560">
        <f t="shared" si="74"/>
        <v>0</v>
      </c>
      <c r="Q297" s="1709"/>
      <c r="R297" s="560"/>
      <c r="S297" s="24"/>
    </row>
    <row r="298" spans="1:19" ht="30" hidden="1" customHeight="1">
      <c r="A298" s="151">
        <f t="shared" si="79"/>
        <v>0</v>
      </c>
      <c r="B298" s="20">
        <f t="shared" si="82"/>
        <v>0</v>
      </c>
      <c r="C298" s="20">
        <f t="shared" si="82"/>
        <v>0</v>
      </c>
      <c r="D298" s="20">
        <f t="shared" si="82"/>
        <v>0</v>
      </c>
      <c r="E298" s="20">
        <f t="shared" si="82"/>
        <v>0</v>
      </c>
      <c r="F298" s="20">
        <f t="shared" si="83"/>
        <v>0</v>
      </c>
      <c r="G298" s="20">
        <f>+'6-3표준조사(5)'!$V$161</f>
        <v>0</v>
      </c>
      <c r="H298" s="21">
        <f>+'6-3표준조사(5)'!$Z$161</f>
        <v>0</v>
      </c>
      <c r="I298" s="138">
        <f>+'6-3표준조사(5)'!$AA$161</f>
        <v>0</v>
      </c>
      <c r="J298" s="21">
        <f>+'6-3표준조사(5)'!$AC$161</f>
        <v>0</v>
      </c>
      <c r="K298" s="1730"/>
      <c r="L298" s="22">
        <f>+'6-3표준조사(5)'!$W$161</f>
        <v>0</v>
      </c>
      <c r="M298" s="559">
        <f t="shared" si="73"/>
        <v>0</v>
      </c>
      <c r="N298" s="23">
        <f>IF('6-3표준조사(5)'!$R$79="모두베기",'6-3표준조사(5)'!$Y$161,)</f>
        <v>0</v>
      </c>
      <c r="O298" s="23"/>
      <c r="P298" s="560">
        <f t="shared" si="74"/>
        <v>0</v>
      </c>
      <c r="Q298" s="1709"/>
      <c r="R298" s="560"/>
      <c r="S298" s="24"/>
    </row>
    <row r="299" spans="1:19" ht="30" hidden="1" customHeight="1">
      <c r="A299" s="151">
        <f t="shared" si="79"/>
        <v>0</v>
      </c>
      <c r="B299" s="20">
        <f t="shared" si="82"/>
        <v>0</v>
      </c>
      <c r="C299" s="20">
        <f t="shared" si="82"/>
        <v>0</v>
      </c>
      <c r="D299" s="20">
        <f t="shared" si="82"/>
        <v>0</v>
      </c>
      <c r="E299" s="20">
        <f t="shared" si="82"/>
        <v>0</v>
      </c>
      <c r="F299" s="20">
        <f t="shared" si="83"/>
        <v>0</v>
      </c>
      <c r="G299" s="20">
        <f>+'6-3표준조사(5)'!$V$162</f>
        <v>0</v>
      </c>
      <c r="H299" s="21">
        <f>+'6-3표준조사(5)'!$Z$162</f>
        <v>0</v>
      </c>
      <c r="I299" s="138">
        <f>+'6-3표준조사(5)'!$AA$162</f>
        <v>0</v>
      </c>
      <c r="J299" s="21">
        <f>+'6-3표준조사(5)'!$AC$162</f>
        <v>0</v>
      </c>
      <c r="K299" s="1730"/>
      <c r="L299" s="22">
        <f>+'6-3표준조사(5)'!$W$162</f>
        <v>0</v>
      </c>
      <c r="M299" s="559">
        <f t="shared" si="73"/>
        <v>0</v>
      </c>
      <c r="N299" s="23">
        <f>IF('6-3표준조사(5)'!$R$79="모두베기",'6-3표준조사(5)'!$Y$162,)</f>
        <v>0</v>
      </c>
      <c r="O299" s="23"/>
      <c r="P299" s="560">
        <f t="shared" si="74"/>
        <v>0</v>
      </c>
      <c r="Q299" s="1709"/>
      <c r="R299" s="560"/>
      <c r="S299" s="24"/>
    </row>
    <row r="300" spans="1:19" ht="30" hidden="1" customHeight="1">
      <c r="A300" s="151">
        <f t="shared" si="79"/>
        <v>0</v>
      </c>
      <c r="B300" s="20">
        <f t="shared" si="82"/>
        <v>0</v>
      </c>
      <c r="C300" s="20">
        <f t="shared" si="82"/>
        <v>0</v>
      </c>
      <c r="D300" s="20">
        <f t="shared" si="82"/>
        <v>0</v>
      </c>
      <c r="E300" s="20">
        <f t="shared" si="82"/>
        <v>0</v>
      </c>
      <c r="F300" s="20">
        <f t="shared" si="83"/>
        <v>0</v>
      </c>
      <c r="G300" s="20">
        <f>+'6-3표준조사(5)'!$V$163</f>
        <v>0</v>
      </c>
      <c r="H300" s="21">
        <f>+'6-3표준조사(5)'!$Z$163</f>
        <v>0</v>
      </c>
      <c r="I300" s="138">
        <f>+'6-3표준조사(5)'!$AA$163</f>
        <v>0</v>
      </c>
      <c r="J300" s="21">
        <f>+'6-3표준조사(5)'!$AC$163</f>
        <v>0</v>
      </c>
      <c r="K300" s="1730"/>
      <c r="L300" s="22">
        <f>+'6-3표준조사(5)'!$W$163</f>
        <v>0</v>
      </c>
      <c r="M300" s="559">
        <f t="shared" si="73"/>
        <v>0</v>
      </c>
      <c r="N300" s="23">
        <f>IF('6-3표준조사(5)'!$R$79="모두베기",'6-3표준조사(5)'!$Y$163,)</f>
        <v>0</v>
      </c>
      <c r="O300" s="23"/>
      <c r="P300" s="560">
        <f t="shared" si="74"/>
        <v>0</v>
      </c>
      <c r="Q300" s="1709"/>
      <c r="R300" s="560"/>
      <c r="S300" s="24"/>
    </row>
    <row r="301" spans="1:19" ht="30" hidden="1" customHeight="1">
      <c r="A301" s="151">
        <f t="shared" si="79"/>
        <v>0</v>
      </c>
      <c r="B301" s="20">
        <f t="shared" si="82"/>
        <v>0</v>
      </c>
      <c r="C301" s="20">
        <f t="shared" si="82"/>
        <v>0</v>
      </c>
      <c r="D301" s="20">
        <f t="shared" si="82"/>
        <v>0</v>
      </c>
      <c r="E301" s="20">
        <f t="shared" si="82"/>
        <v>0</v>
      </c>
      <c r="F301" s="20">
        <f t="shared" si="83"/>
        <v>0</v>
      </c>
      <c r="G301" s="20">
        <f>+'6-3표준조사(5)'!$V$164</f>
        <v>0</v>
      </c>
      <c r="H301" s="21">
        <f>+'6-3표준조사(5)'!$Z$164</f>
        <v>0</v>
      </c>
      <c r="I301" s="138">
        <f>+'6-3표준조사(5)'!$AA$164</f>
        <v>0</v>
      </c>
      <c r="J301" s="21">
        <f>+'6-3표준조사(5)'!$AC$164</f>
        <v>0</v>
      </c>
      <c r="K301" s="1730"/>
      <c r="L301" s="22">
        <f>+'6-3표준조사(5)'!$W$164</f>
        <v>0</v>
      </c>
      <c r="M301" s="559">
        <f t="shared" si="73"/>
        <v>0</v>
      </c>
      <c r="N301" s="23">
        <f>IF('6-3표준조사(5)'!$R$79="모두베기",'6-3표준조사(5)'!$Y$164,)</f>
        <v>0</v>
      </c>
      <c r="O301" s="23"/>
      <c r="P301" s="560">
        <f t="shared" si="74"/>
        <v>0</v>
      </c>
      <c r="Q301" s="1709"/>
      <c r="R301" s="560"/>
      <c r="S301" s="24"/>
    </row>
    <row r="302" spans="1:19" ht="30" hidden="1" customHeight="1">
      <c r="A302" s="151">
        <f t="shared" si="79"/>
        <v>0</v>
      </c>
      <c r="B302" s="20">
        <f t="shared" si="82"/>
        <v>0</v>
      </c>
      <c r="C302" s="20">
        <f t="shared" si="82"/>
        <v>0</v>
      </c>
      <c r="D302" s="20">
        <f t="shared" si="82"/>
        <v>0</v>
      </c>
      <c r="E302" s="20">
        <f t="shared" si="82"/>
        <v>0</v>
      </c>
      <c r="F302" s="20">
        <f t="shared" si="83"/>
        <v>0</v>
      </c>
      <c r="G302" s="20">
        <f>+'6-3표준조사(5)'!$V$165</f>
        <v>0</v>
      </c>
      <c r="H302" s="21">
        <f>+'6-3표준조사(5)'!$Z$165</f>
        <v>0</v>
      </c>
      <c r="I302" s="138">
        <f>+'6-3표준조사(5)'!$AA$165</f>
        <v>0</v>
      </c>
      <c r="J302" s="21">
        <f>+'6-3표준조사(5)'!$AC$165</f>
        <v>0</v>
      </c>
      <c r="K302" s="1730"/>
      <c r="L302" s="22">
        <f>+'6-3표준조사(5)'!$W$165</f>
        <v>0</v>
      </c>
      <c r="M302" s="559">
        <f t="shared" si="73"/>
        <v>0</v>
      </c>
      <c r="N302" s="23">
        <f>IF('6-3표준조사(5)'!$R$79="모두베기",'6-3표준조사(5)'!$Y$165,)</f>
        <v>0</v>
      </c>
      <c r="O302" s="23"/>
      <c r="P302" s="560">
        <f t="shared" si="74"/>
        <v>0</v>
      </c>
      <c r="Q302" s="1709"/>
      <c r="R302" s="560"/>
      <c r="S302" s="24"/>
    </row>
    <row r="303" spans="1:19" ht="30" hidden="1" customHeight="1">
      <c r="A303" s="151">
        <f t="shared" si="79"/>
        <v>0</v>
      </c>
      <c r="B303" s="20">
        <f t="shared" si="82"/>
        <v>0</v>
      </c>
      <c r="C303" s="20">
        <f t="shared" si="82"/>
        <v>0</v>
      </c>
      <c r="D303" s="20">
        <f t="shared" si="82"/>
        <v>0</v>
      </c>
      <c r="E303" s="20">
        <f t="shared" si="82"/>
        <v>0</v>
      </c>
      <c r="F303" s="20">
        <f t="shared" si="83"/>
        <v>0</v>
      </c>
      <c r="G303" s="20">
        <f>+'6-3표준조사(5)'!$V$166</f>
        <v>0</v>
      </c>
      <c r="H303" s="21">
        <f>+'6-3표준조사(5)'!$Z$166</f>
        <v>0</v>
      </c>
      <c r="I303" s="138">
        <f>+'6-3표준조사(5)'!$AA$166</f>
        <v>0</v>
      </c>
      <c r="J303" s="21">
        <f>+'6-3표준조사(5)'!$AC$166</f>
        <v>0</v>
      </c>
      <c r="K303" s="1730"/>
      <c r="L303" s="22">
        <f>+'6-3표준조사(5)'!$W$166</f>
        <v>0</v>
      </c>
      <c r="M303" s="559">
        <f t="shared" si="73"/>
        <v>0</v>
      </c>
      <c r="N303" s="23">
        <f>IF('6-3표준조사(5)'!$R$79="모두베기",'6-3표준조사(5)'!$Y$166,)</f>
        <v>0</v>
      </c>
      <c r="O303" s="23"/>
      <c r="P303" s="560">
        <f t="shared" si="74"/>
        <v>0</v>
      </c>
      <c r="Q303" s="1709"/>
      <c r="R303" s="560"/>
      <c r="S303" s="24"/>
    </row>
    <row r="304" spans="1:19" ht="30" hidden="1" customHeight="1">
      <c r="A304" s="151">
        <f t="shared" si="79"/>
        <v>0</v>
      </c>
      <c r="B304" s="556">
        <f>+'6-3표준조사(5)'!$K$229</f>
        <v>0</v>
      </c>
      <c r="C304" s="556">
        <f>+'6-3표준조사(5)'!$L$229</f>
        <v>0</v>
      </c>
      <c r="D304" s="556">
        <f>+'6-3표준조사(5)'!$M$229</f>
        <v>0</v>
      </c>
      <c r="E304" s="556">
        <f>+'6-3표준조사(5)'!$N$229</f>
        <v>0</v>
      </c>
      <c r="F304" s="556">
        <f>+'6-3표준조사(5)'!$O$229</f>
        <v>0</v>
      </c>
      <c r="G304" s="556">
        <f>+'6-3표준조사(5)'!$V$234</f>
        <v>0</v>
      </c>
      <c r="H304" s="557">
        <f>+'6-3표준조사(5)'!$Z$234</f>
        <v>0</v>
      </c>
      <c r="I304" s="563">
        <f>+'6-3표준조사(5)'!$AA$234</f>
        <v>0</v>
      </c>
      <c r="J304" s="557">
        <f>+'6-3표준조사(5)'!$AC$234</f>
        <v>0</v>
      </c>
      <c r="K304" s="1734"/>
      <c r="L304" s="558"/>
      <c r="M304" s="559">
        <f t="shared" si="73"/>
        <v>0</v>
      </c>
      <c r="N304" s="560">
        <f>IF('6-3표준조사(5)'!$R$229="모두베기",'6-3표준조사(5)'!$Y$234,)</f>
        <v>0</v>
      </c>
      <c r="O304" s="560"/>
      <c r="P304" s="560">
        <f t="shared" si="74"/>
        <v>0</v>
      </c>
      <c r="Q304" s="1711"/>
      <c r="R304" s="1227"/>
      <c r="S304" s="1158"/>
    </row>
    <row r="305" spans="1:19" ht="30" hidden="1" customHeight="1">
      <c r="A305" s="151">
        <f t="shared" si="79"/>
        <v>0</v>
      </c>
      <c r="B305" s="20">
        <f t="shared" ref="B305:E311" si="84">IF($A305&gt;0,B304,)</f>
        <v>0</v>
      </c>
      <c r="C305" s="20">
        <f t="shared" si="84"/>
        <v>0</v>
      </c>
      <c r="D305" s="20">
        <f t="shared" si="84"/>
        <v>0</v>
      </c>
      <c r="E305" s="20">
        <f t="shared" si="84"/>
        <v>0</v>
      </c>
      <c r="F305" s="20">
        <f t="shared" si="83"/>
        <v>0</v>
      </c>
      <c r="G305" s="20">
        <f>+'6-3표준조사(5)'!$V$235</f>
        <v>0</v>
      </c>
      <c r="H305" s="21">
        <f>+'6-3표준조사(5)'!$Z$235</f>
        <v>0</v>
      </c>
      <c r="I305" s="138">
        <f>+'6-3표준조사(5)'!$AA$235</f>
        <v>0</v>
      </c>
      <c r="J305" s="21">
        <f>+'6-3표준조사(5)'!$AC$235</f>
        <v>0</v>
      </c>
      <c r="K305" s="1730"/>
      <c r="L305" s="22">
        <f>+'6-3표준조사(5)'!$W$235</f>
        <v>0</v>
      </c>
      <c r="M305" s="559">
        <f t="shared" si="73"/>
        <v>0</v>
      </c>
      <c r="N305" s="23">
        <f>IF('6-3표준조사(5)'!$R$79="모두베기",'6-3표준조사(5)'!$Y$235,)</f>
        <v>0</v>
      </c>
      <c r="O305" s="23"/>
      <c r="P305" s="560">
        <f t="shared" si="74"/>
        <v>0</v>
      </c>
      <c r="Q305" s="1709"/>
      <c r="R305" s="560"/>
      <c r="S305" s="24"/>
    </row>
    <row r="306" spans="1:19" ht="30" hidden="1" customHeight="1">
      <c r="A306" s="151">
        <f t="shared" si="79"/>
        <v>0</v>
      </c>
      <c r="B306" s="20">
        <f t="shared" si="84"/>
        <v>0</v>
      </c>
      <c r="C306" s="20">
        <f t="shared" si="84"/>
        <v>0</v>
      </c>
      <c r="D306" s="20">
        <f t="shared" si="84"/>
        <v>0</v>
      </c>
      <c r="E306" s="20">
        <f t="shared" si="84"/>
        <v>0</v>
      </c>
      <c r="F306" s="20">
        <f t="shared" si="83"/>
        <v>0</v>
      </c>
      <c r="G306" s="20">
        <f>+'6-3표준조사(5)'!$V$236</f>
        <v>0</v>
      </c>
      <c r="H306" s="21">
        <f>+'6-3표준조사(5)'!$Z$236</f>
        <v>0</v>
      </c>
      <c r="I306" s="138">
        <f>+'6-3표준조사(5)'!$AA$236</f>
        <v>0</v>
      </c>
      <c r="J306" s="21">
        <f>+'6-3표준조사(5)'!$AC$236</f>
        <v>0</v>
      </c>
      <c r="K306" s="1730"/>
      <c r="L306" s="22">
        <f>+'6-3표준조사(5)'!$W$236</f>
        <v>0</v>
      </c>
      <c r="M306" s="559">
        <f t="shared" si="73"/>
        <v>0</v>
      </c>
      <c r="N306" s="23">
        <f>IF('6-3표준조사(5)'!$R$79="모두베기",'6-3표준조사(5)'!$Y$236,)</f>
        <v>0</v>
      </c>
      <c r="O306" s="23"/>
      <c r="P306" s="560">
        <f t="shared" si="74"/>
        <v>0</v>
      </c>
      <c r="Q306" s="1709"/>
      <c r="R306" s="560"/>
      <c r="S306" s="24"/>
    </row>
    <row r="307" spans="1:19" ht="30" hidden="1" customHeight="1">
      <c r="A307" s="151">
        <f t="shared" si="79"/>
        <v>0</v>
      </c>
      <c r="B307" s="20">
        <f t="shared" si="84"/>
        <v>0</v>
      </c>
      <c r="C307" s="20">
        <f t="shared" si="84"/>
        <v>0</v>
      </c>
      <c r="D307" s="20">
        <f t="shared" si="84"/>
        <v>0</v>
      </c>
      <c r="E307" s="20">
        <f t="shared" si="84"/>
        <v>0</v>
      </c>
      <c r="F307" s="20">
        <f t="shared" si="83"/>
        <v>0</v>
      </c>
      <c r="G307" s="20">
        <f>+'6-3표준조사(5)'!$V$237</f>
        <v>0</v>
      </c>
      <c r="H307" s="21">
        <f>+'6-3표준조사(5)'!$Z$237</f>
        <v>0</v>
      </c>
      <c r="I307" s="138">
        <f>+'6-3표준조사(5)'!$AA$237</f>
        <v>0</v>
      </c>
      <c r="J307" s="21">
        <f>+'6-3표준조사(5)'!$AC$237</f>
        <v>0</v>
      </c>
      <c r="K307" s="1730"/>
      <c r="L307" s="22">
        <f>+'6-3표준조사(5)'!$W$237</f>
        <v>0</v>
      </c>
      <c r="M307" s="559">
        <f t="shared" si="73"/>
        <v>0</v>
      </c>
      <c r="N307" s="23">
        <f>IF('6-3표준조사(5)'!$R$79="모두베기",'6-3표준조사(5)'!$Y$237,)</f>
        <v>0</v>
      </c>
      <c r="O307" s="23"/>
      <c r="P307" s="560">
        <f t="shared" si="74"/>
        <v>0</v>
      </c>
      <c r="Q307" s="1709"/>
      <c r="R307" s="560"/>
      <c r="S307" s="24"/>
    </row>
    <row r="308" spans="1:19" ht="30" hidden="1" customHeight="1">
      <c r="A308" s="151">
        <f t="shared" si="79"/>
        <v>0</v>
      </c>
      <c r="B308" s="20">
        <f t="shared" si="84"/>
        <v>0</v>
      </c>
      <c r="C308" s="20">
        <f t="shared" si="84"/>
        <v>0</v>
      </c>
      <c r="D308" s="20">
        <f t="shared" si="84"/>
        <v>0</v>
      </c>
      <c r="E308" s="20">
        <f t="shared" si="84"/>
        <v>0</v>
      </c>
      <c r="F308" s="20">
        <f t="shared" si="83"/>
        <v>0</v>
      </c>
      <c r="G308" s="20">
        <f>+'6-3표준조사(5)'!$V$238</f>
        <v>0</v>
      </c>
      <c r="H308" s="21">
        <f>+'6-3표준조사(5)'!$Z$238</f>
        <v>0</v>
      </c>
      <c r="I308" s="138">
        <f>+'6-3표준조사(5)'!$AA$238</f>
        <v>0</v>
      </c>
      <c r="J308" s="21">
        <f>+'6-3표준조사(5)'!$AC$238</f>
        <v>0</v>
      </c>
      <c r="K308" s="1730"/>
      <c r="L308" s="22">
        <f>+'6-3표준조사(5)'!$W$238</f>
        <v>0</v>
      </c>
      <c r="M308" s="559">
        <f t="shared" si="73"/>
        <v>0</v>
      </c>
      <c r="N308" s="23">
        <f>IF('6-3표준조사(5)'!$R$79="모두베기",'6-3표준조사(5)'!$Y$238,)</f>
        <v>0</v>
      </c>
      <c r="O308" s="23"/>
      <c r="P308" s="560">
        <f t="shared" si="74"/>
        <v>0</v>
      </c>
      <c r="Q308" s="1709"/>
      <c r="R308" s="560"/>
      <c r="S308" s="24"/>
    </row>
    <row r="309" spans="1:19" ht="30" hidden="1" customHeight="1">
      <c r="A309" s="151">
        <f t="shared" si="79"/>
        <v>0</v>
      </c>
      <c r="B309" s="20">
        <f t="shared" si="84"/>
        <v>0</v>
      </c>
      <c r="C309" s="20">
        <f t="shared" si="84"/>
        <v>0</v>
      </c>
      <c r="D309" s="20">
        <f t="shared" si="84"/>
        <v>0</v>
      </c>
      <c r="E309" s="20">
        <f t="shared" si="84"/>
        <v>0</v>
      </c>
      <c r="F309" s="20">
        <f t="shared" si="83"/>
        <v>0</v>
      </c>
      <c r="G309" s="20">
        <f>+'6-3표준조사(5)'!$V$239</f>
        <v>0</v>
      </c>
      <c r="H309" s="21">
        <f>+'6-3표준조사(5)'!$Z$239</f>
        <v>0</v>
      </c>
      <c r="I309" s="138">
        <f>+'6-3표준조사(5)'!$AA$239</f>
        <v>0</v>
      </c>
      <c r="J309" s="21">
        <f>+'6-3표준조사(5)'!$AC$239</f>
        <v>0</v>
      </c>
      <c r="K309" s="1730"/>
      <c r="L309" s="22">
        <f>+'6-3표준조사(5)'!$W$239</f>
        <v>0</v>
      </c>
      <c r="M309" s="559">
        <f t="shared" si="73"/>
        <v>0</v>
      </c>
      <c r="N309" s="23">
        <f>IF('6-3표준조사(5)'!$R$79="모두베기",'6-3표준조사(5)'!$Y$239,)</f>
        <v>0</v>
      </c>
      <c r="O309" s="23"/>
      <c r="P309" s="560">
        <f t="shared" si="74"/>
        <v>0</v>
      </c>
      <c r="Q309" s="1709"/>
      <c r="R309" s="560"/>
      <c r="S309" s="24"/>
    </row>
    <row r="310" spans="1:19" ht="30" hidden="1" customHeight="1">
      <c r="A310" s="151">
        <f t="shared" si="79"/>
        <v>0</v>
      </c>
      <c r="B310" s="20">
        <f t="shared" si="84"/>
        <v>0</v>
      </c>
      <c r="C310" s="20">
        <f t="shared" si="84"/>
        <v>0</v>
      </c>
      <c r="D310" s="20">
        <f t="shared" si="84"/>
        <v>0</v>
      </c>
      <c r="E310" s="20">
        <f t="shared" si="84"/>
        <v>0</v>
      </c>
      <c r="F310" s="20">
        <f t="shared" si="83"/>
        <v>0</v>
      </c>
      <c r="G310" s="20">
        <f>+'6-3표준조사(5)'!$V$240</f>
        <v>0</v>
      </c>
      <c r="H310" s="21">
        <f>+'6-3표준조사(5)'!$Z$240</f>
        <v>0</v>
      </c>
      <c r="I310" s="138">
        <f>+'6-3표준조사(5)'!$AA$240</f>
        <v>0</v>
      </c>
      <c r="J310" s="21">
        <f>+'6-3표준조사(5)'!$AC$240</f>
        <v>0</v>
      </c>
      <c r="K310" s="1730"/>
      <c r="L310" s="22">
        <f>+'6-3표준조사(5)'!$W$240</f>
        <v>0</v>
      </c>
      <c r="M310" s="559">
        <f t="shared" si="73"/>
        <v>0</v>
      </c>
      <c r="N310" s="23">
        <f>IF('6-3표준조사(5)'!$R$79="모두베기",'6-3표준조사(5)'!$Y$240,)</f>
        <v>0</v>
      </c>
      <c r="O310" s="23"/>
      <c r="P310" s="560">
        <f t="shared" si="74"/>
        <v>0</v>
      </c>
      <c r="Q310" s="1709"/>
      <c r="R310" s="560"/>
      <c r="S310" s="24"/>
    </row>
    <row r="311" spans="1:19" ht="30" hidden="1" customHeight="1">
      <c r="A311" s="151">
        <f t="shared" si="79"/>
        <v>0</v>
      </c>
      <c r="B311" s="20">
        <f t="shared" si="84"/>
        <v>0</v>
      </c>
      <c r="C311" s="20">
        <f t="shared" si="84"/>
        <v>0</v>
      </c>
      <c r="D311" s="20">
        <f t="shared" si="84"/>
        <v>0</v>
      </c>
      <c r="E311" s="20">
        <f t="shared" si="84"/>
        <v>0</v>
      </c>
      <c r="F311" s="20">
        <f t="shared" si="83"/>
        <v>0</v>
      </c>
      <c r="G311" s="20">
        <f>+'6-3표준조사(5)'!$V$241</f>
        <v>0</v>
      </c>
      <c r="H311" s="21">
        <f>+'6-3표준조사(5)'!$Z$241</f>
        <v>0</v>
      </c>
      <c r="I311" s="138">
        <f>+'6-3표준조사(5)'!$AA$241</f>
        <v>0</v>
      </c>
      <c r="J311" s="21">
        <f>+'6-3표준조사(5)'!$AC$241</f>
        <v>0</v>
      </c>
      <c r="K311" s="1730"/>
      <c r="L311" s="22">
        <f>+'6-3표준조사(5)'!$W$241</f>
        <v>0</v>
      </c>
      <c r="M311" s="559">
        <f t="shared" si="73"/>
        <v>0</v>
      </c>
      <c r="N311" s="23">
        <f>IF('6-3표준조사(5)'!$R$79="모두베기",'6-3표준조사(5)'!$Y$241,)</f>
        <v>0</v>
      </c>
      <c r="O311" s="23"/>
      <c r="P311" s="560">
        <f t="shared" si="74"/>
        <v>0</v>
      </c>
      <c r="Q311" s="1709"/>
      <c r="R311" s="560"/>
      <c r="S311" s="24"/>
    </row>
    <row r="312" spans="1:19" ht="30" hidden="1" customHeight="1">
      <c r="A312" s="151">
        <f t="shared" si="79"/>
        <v>0</v>
      </c>
      <c r="B312" s="556">
        <f>+'6-3표준조사(5)'!$K$304</f>
        <v>0</v>
      </c>
      <c r="C312" s="556">
        <f>+'6-3표준조사(5)'!$L$304</f>
        <v>0</v>
      </c>
      <c r="D312" s="556">
        <f>+'6-3표준조사(5)'!$M$304</f>
        <v>0</v>
      </c>
      <c r="E312" s="556">
        <f>+'6-3표준조사(5)'!$N$304</f>
        <v>0</v>
      </c>
      <c r="F312" s="556">
        <f>+'6-3표준조사(5)'!$O$304</f>
        <v>0</v>
      </c>
      <c r="G312" s="556">
        <f>+'6-3표준조사(5)'!$V$309</f>
        <v>0</v>
      </c>
      <c r="H312" s="557">
        <f>+'6-3표준조사(5)'!$Z$309</f>
        <v>0</v>
      </c>
      <c r="I312" s="563">
        <f>+'6-3표준조사(5)'!$AA$309</f>
        <v>0</v>
      </c>
      <c r="J312" s="557">
        <f>+'6-3표준조사(5)'!$AC$309</f>
        <v>0</v>
      </c>
      <c r="K312" s="1734"/>
      <c r="L312" s="558"/>
      <c r="M312" s="559">
        <f t="shared" si="73"/>
        <v>0</v>
      </c>
      <c r="N312" s="560">
        <f>IF('6-3표준조사(5)'!$R$304="모두베기",'6-3표준조사(5)'!$Y$309,)</f>
        <v>0</v>
      </c>
      <c r="O312" s="560"/>
      <c r="P312" s="560">
        <f t="shared" si="74"/>
        <v>0</v>
      </c>
      <c r="Q312" s="1711"/>
      <c r="R312" s="1227">
        <v>32</v>
      </c>
      <c r="S312" s="1158"/>
    </row>
    <row r="313" spans="1:19" hidden="1">
      <c r="A313" s="151">
        <f t="shared" si="79"/>
        <v>0</v>
      </c>
      <c r="B313" s="20">
        <f t="shared" ref="B313:E319" si="85">IF($A313&gt;0,B312,)</f>
        <v>0</v>
      </c>
      <c r="C313" s="20">
        <f t="shared" si="85"/>
        <v>0</v>
      </c>
      <c r="D313" s="20">
        <f t="shared" si="85"/>
        <v>0</v>
      </c>
      <c r="E313" s="20">
        <f t="shared" si="85"/>
        <v>0</v>
      </c>
      <c r="F313" s="20">
        <f t="shared" si="83"/>
        <v>0</v>
      </c>
      <c r="G313" s="20">
        <f>+'6-3표준조사(5)'!$V$310</f>
        <v>0</v>
      </c>
      <c r="H313" s="21">
        <f>+'6-3표준조사(5)'!$Z$310</f>
        <v>0</v>
      </c>
      <c r="I313" s="138">
        <f>+'6-3표준조사(5)'!$AA$310</f>
        <v>0</v>
      </c>
      <c r="J313" s="21">
        <f>+'6-3표준조사(5)'!$AC$310</f>
        <v>0</v>
      </c>
      <c r="K313" s="1730"/>
      <c r="L313" s="22">
        <f>+'6-3표준조사(5)'!$W$310</f>
        <v>0</v>
      </c>
      <c r="M313" s="559">
        <f t="shared" si="73"/>
        <v>0</v>
      </c>
      <c r="N313" s="23">
        <f>IF('6-3표준조사(5)'!$R$79="모두베기",'6-3표준조사(5)'!$Y$310,)</f>
        <v>0</v>
      </c>
      <c r="O313" s="23"/>
      <c r="P313" s="560">
        <f t="shared" si="74"/>
        <v>0</v>
      </c>
      <c r="Q313" s="1709"/>
      <c r="R313" s="560"/>
      <c r="S313" s="24"/>
    </row>
    <row r="314" spans="1:19" hidden="1">
      <c r="A314" s="151">
        <f t="shared" si="79"/>
        <v>0</v>
      </c>
      <c r="B314" s="20">
        <f t="shared" si="85"/>
        <v>0</v>
      </c>
      <c r="C314" s="20">
        <f t="shared" si="85"/>
        <v>0</v>
      </c>
      <c r="D314" s="20">
        <f t="shared" si="85"/>
        <v>0</v>
      </c>
      <c r="E314" s="20">
        <f t="shared" si="85"/>
        <v>0</v>
      </c>
      <c r="F314" s="20">
        <f t="shared" si="83"/>
        <v>0</v>
      </c>
      <c r="G314" s="20">
        <f>+'6-3표준조사(5)'!$V$311</f>
        <v>0</v>
      </c>
      <c r="H314" s="21">
        <f>+'6-3표준조사(5)'!$Z$311</f>
        <v>0</v>
      </c>
      <c r="I314" s="138">
        <f>+'6-3표준조사(5)'!$AA$311</f>
        <v>0</v>
      </c>
      <c r="J314" s="21">
        <f>+'6-3표준조사(5)'!$AC$311</f>
        <v>0</v>
      </c>
      <c r="K314" s="1730"/>
      <c r="L314" s="22">
        <f>+'6-3표준조사(5)'!$W$311</f>
        <v>0</v>
      </c>
      <c r="M314" s="559">
        <f t="shared" si="73"/>
        <v>0</v>
      </c>
      <c r="N314" s="23">
        <f>IF('6-3표준조사(5)'!$R$79="모두베기",'6-3표준조사(5)'!$Y$311,)</f>
        <v>0</v>
      </c>
      <c r="O314" s="23"/>
      <c r="P314" s="560">
        <f t="shared" si="74"/>
        <v>0</v>
      </c>
      <c r="Q314" s="1709"/>
      <c r="R314" s="560"/>
      <c r="S314" s="24"/>
    </row>
    <row r="315" spans="1:19" hidden="1">
      <c r="A315" s="151">
        <f t="shared" si="79"/>
        <v>0</v>
      </c>
      <c r="B315" s="20">
        <f t="shared" si="85"/>
        <v>0</v>
      </c>
      <c r="C315" s="20">
        <f t="shared" si="85"/>
        <v>0</v>
      </c>
      <c r="D315" s="20">
        <f t="shared" si="85"/>
        <v>0</v>
      </c>
      <c r="E315" s="20">
        <f t="shared" si="85"/>
        <v>0</v>
      </c>
      <c r="F315" s="20">
        <f t="shared" si="83"/>
        <v>0</v>
      </c>
      <c r="G315" s="20">
        <f>+'6-3표준조사(5)'!$V$312</f>
        <v>0</v>
      </c>
      <c r="H315" s="21">
        <f>+'6-3표준조사(5)'!$Z$312</f>
        <v>0</v>
      </c>
      <c r="I315" s="138">
        <f>+'6-3표준조사(5)'!$AA$312</f>
        <v>0</v>
      </c>
      <c r="J315" s="21">
        <f>+'6-3표준조사(5)'!$AC$312</f>
        <v>0</v>
      </c>
      <c r="K315" s="1730"/>
      <c r="L315" s="22">
        <f>+'6-3표준조사(5)'!$W$312</f>
        <v>0</v>
      </c>
      <c r="M315" s="559">
        <f t="shared" si="73"/>
        <v>0</v>
      </c>
      <c r="N315" s="23">
        <f>IF('6-3표준조사(5)'!$R$79="모두베기",'6-3표준조사(5)'!$Y$312,)</f>
        <v>0</v>
      </c>
      <c r="O315" s="23"/>
      <c r="P315" s="560">
        <f t="shared" si="74"/>
        <v>0</v>
      </c>
      <c r="Q315" s="1709"/>
      <c r="R315" s="560"/>
      <c r="S315" s="24"/>
    </row>
    <row r="316" spans="1:19" hidden="1">
      <c r="A316" s="151">
        <f t="shared" si="79"/>
        <v>0</v>
      </c>
      <c r="B316" s="20">
        <f t="shared" si="85"/>
        <v>0</v>
      </c>
      <c r="C316" s="20">
        <f t="shared" si="85"/>
        <v>0</v>
      </c>
      <c r="D316" s="20">
        <f t="shared" si="85"/>
        <v>0</v>
      </c>
      <c r="E316" s="20">
        <f t="shared" si="85"/>
        <v>0</v>
      </c>
      <c r="F316" s="20">
        <f t="shared" si="83"/>
        <v>0</v>
      </c>
      <c r="G316" s="20">
        <f>+'6-3표준조사(5)'!$V$313</f>
        <v>0</v>
      </c>
      <c r="H316" s="21">
        <f>+'6-3표준조사(5)'!$Z$313</f>
        <v>0</v>
      </c>
      <c r="I316" s="138">
        <f>+'6-3표준조사(5)'!$AA$313</f>
        <v>0</v>
      </c>
      <c r="J316" s="21">
        <f>+'6-3표준조사(5)'!$AC$313</f>
        <v>0</v>
      </c>
      <c r="K316" s="1730"/>
      <c r="L316" s="22">
        <f>+'6-3표준조사(5)'!$W$313</f>
        <v>0</v>
      </c>
      <c r="M316" s="559">
        <f t="shared" si="73"/>
        <v>0</v>
      </c>
      <c r="N316" s="23">
        <f>IF('6-3표준조사(5)'!$R$79="모두베기",'6-3표준조사(5)'!$Y$313,)</f>
        <v>0</v>
      </c>
      <c r="O316" s="23"/>
      <c r="P316" s="560">
        <f t="shared" si="74"/>
        <v>0</v>
      </c>
      <c r="Q316" s="1709"/>
      <c r="R316" s="560"/>
      <c r="S316" s="24"/>
    </row>
    <row r="317" spans="1:19" hidden="1">
      <c r="A317" s="151">
        <f t="shared" si="79"/>
        <v>0</v>
      </c>
      <c r="B317" s="20">
        <f t="shared" si="85"/>
        <v>0</v>
      </c>
      <c r="C317" s="20">
        <f t="shared" si="85"/>
        <v>0</v>
      </c>
      <c r="D317" s="20">
        <f t="shared" si="85"/>
        <v>0</v>
      </c>
      <c r="E317" s="20">
        <f t="shared" si="85"/>
        <v>0</v>
      </c>
      <c r="F317" s="20">
        <f t="shared" si="83"/>
        <v>0</v>
      </c>
      <c r="G317" s="20">
        <f>+'6-3표준조사(5)'!$V$314</f>
        <v>0</v>
      </c>
      <c r="H317" s="21">
        <f>+'6-3표준조사(5)'!$Z$314</f>
        <v>0</v>
      </c>
      <c r="I317" s="138">
        <f>+'6-3표준조사(5)'!$AA$314</f>
        <v>0</v>
      </c>
      <c r="J317" s="21">
        <f>+'6-3표준조사(5)'!$AC$314</f>
        <v>0</v>
      </c>
      <c r="K317" s="1730"/>
      <c r="L317" s="22">
        <f>+'6-3표준조사(5)'!$W$314</f>
        <v>0</v>
      </c>
      <c r="M317" s="559">
        <f t="shared" si="73"/>
        <v>0</v>
      </c>
      <c r="N317" s="23">
        <f>IF('6-3표준조사(5)'!$R$79="모두베기",'6-3표준조사(5)'!$Y$314,)</f>
        <v>0</v>
      </c>
      <c r="O317" s="23"/>
      <c r="P317" s="560">
        <f t="shared" si="74"/>
        <v>0</v>
      </c>
      <c r="Q317" s="1709"/>
      <c r="R317" s="560"/>
      <c r="S317" s="24"/>
    </row>
    <row r="318" spans="1:19" hidden="1">
      <c r="A318" s="151">
        <f t="shared" si="79"/>
        <v>0</v>
      </c>
      <c r="B318" s="20">
        <f t="shared" si="85"/>
        <v>0</v>
      </c>
      <c r="C318" s="20">
        <f t="shared" si="85"/>
        <v>0</v>
      </c>
      <c r="D318" s="20">
        <f t="shared" si="85"/>
        <v>0</v>
      </c>
      <c r="E318" s="20">
        <f t="shared" si="85"/>
        <v>0</v>
      </c>
      <c r="F318" s="20">
        <f t="shared" si="83"/>
        <v>0</v>
      </c>
      <c r="G318" s="20">
        <f>+'6-3표준조사(5)'!$V$315</f>
        <v>0</v>
      </c>
      <c r="H318" s="21">
        <f>+'6-3표준조사(5)'!$Z$315</f>
        <v>0</v>
      </c>
      <c r="I318" s="138">
        <f>+'6-3표준조사(5)'!$AA$315</f>
        <v>0</v>
      </c>
      <c r="J318" s="21">
        <f>+'6-3표준조사(5)'!$AC$315</f>
        <v>0</v>
      </c>
      <c r="K318" s="1730"/>
      <c r="L318" s="22">
        <f>+'6-3표준조사(5)'!$W$315</f>
        <v>0</v>
      </c>
      <c r="M318" s="559">
        <f t="shared" si="73"/>
        <v>0</v>
      </c>
      <c r="N318" s="23">
        <f>IF('6-3표준조사(5)'!$R$79="모두베기",'6-3표준조사(5)'!$Y$315,)</f>
        <v>0</v>
      </c>
      <c r="O318" s="23"/>
      <c r="P318" s="560">
        <f t="shared" si="74"/>
        <v>0</v>
      </c>
      <c r="Q318" s="1709"/>
      <c r="R318" s="560"/>
      <c r="S318" s="24"/>
    </row>
    <row r="319" spans="1:19" hidden="1">
      <c r="A319" s="151">
        <f t="shared" si="79"/>
        <v>0</v>
      </c>
      <c r="B319" s="20">
        <f t="shared" si="85"/>
        <v>0</v>
      </c>
      <c r="C319" s="20">
        <f t="shared" si="85"/>
        <v>0</v>
      </c>
      <c r="D319" s="20">
        <f t="shared" si="85"/>
        <v>0</v>
      </c>
      <c r="E319" s="20">
        <f t="shared" si="85"/>
        <v>0</v>
      </c>
      <c r="F319" s="20">
        <f t="shared" si="83"/>
        <v>0</v>
      </c>
      <c r="G319" s="20">
        <f>+'6-3표준조사(5)'!$V$316</f>
        <v>0</v>
      </c>
      <c r="H319" s="21">
        <f>+'6-3표준조사(5)'!$Z$316</f>
        <v>0</v>
      </c>
      <c r="I319" s="138">
        <f>+'6-3표준조사(5)'!$AA$316</f>
        <v>0</v>
      </c>
      <c r="J319" s="21">
        <f>+'6-3표준조사(5)'!$AC$316</f>
        <v>0</v>
      </c>
      <c r="K319" s="1730"/>
      <c r="L319" s="22">
        <f>+'6-3표준조사(5)'!$W$316</f>
        <v>0</v>
      </c>
      <c r="M319" s="559">
        <f t="shared" si="73"/>
        <v>0</v>
      </c>
      <c r="N319" s="23">
        <f>IF('6-3표준조사(5)'!$R$79="모두베기",'6-3표준조사(5)'!$Y$316,)</f>
        <v>0</v>
      </c>
      <c r="O319" s="23"/>
      <c r="P319" s="560">
        <f t="shared" si="74"/>
        <v>0</v>
      </c>
      <c r="Q319" s="1709"/>
      <c r="R319" s="560"/>
      <c r="S319" s="24"/>
    </row>
    <row r="320" spans="1:19" hidden="1">
      <c r="A320" s="151">
        <f t="shared" si="79"/>
        <v>0</v>
      </c>
      <c r="B320" s="556">
        <f>+'6-3표준조사(5)'!$K$379</f>
        <v>0</v>
      </c>
      <c r="C320" s="556">
        <f>+'6-3표준조사(5)'!$L$379</f>
        <v>0</v>
      </c>
      <c r="D320" s="556">
        <f>+'6-3표준조사(5)'!$M$379</f>
        <v>0</v>
      </c>
      <c r="E320" s="556">
        <f>+'6-3표준조사(5)'!$N$379</f>
        <v>0</v>
      </c>
      <c r="F320" s="556">
        <f>+'6-3표준조사(5)'!$O$379</f>
        <v>0</v>
      </c>
      <c r="G320" s="556">
        <f>+'6-3표준조사(5)'!$V$384</f>
        <v>0</v>
      </c>
      <c r="H320" s="557">
        <f>+'6-3표준조사(5)'!$Z$384</f>
        <v>0</v>
      </c>
      <c r="I320" s="563">
        <f>+'6-3표준조사(5)'!$AA$384</f>
        <v>0</v>
      </c>
      <c r="J320" s="557">
        <f>+'6-3표준조사(5)'!$AC$384</f>
        <v>0</v>
      </c>
      <c r="K320" s="1734"/>
      <c r="L320" s="558">
        <f>+'6-3표준조사(5)'!$W$384</f>
        <v>0</v>
      </c>
      <c r="M320" s="559">
        <f t="shared" si="73"/>
        <v>0</v>
      </c>
      <c r="N320" s="560">
        <f>IF('6-3표준조사(5)'!$R$79="모두베기",'6-3표준조사(5)'!$Y$384,)</f>
        <v>0</v>
      </c>
      <c r="O320" s="560"/>
      <c r="P320" s="560">
        <f t="shared" si="74"/>
        <v>0</v>
      </c>
      <c r="Q320" s="1709"/>
      <c r="R320" s="560"/>
      <c r="S320" s="561"/>
    </row>
    <row r="321" spans="1:19" hidden="1">
      <c r="A321" s="151">
        <f t="shared" si="79"/>
        <v>0</v>
      </c>
      <c r="B321" s="556">
        <f t="shared" ref="B321:E327" si="86">IF($A321&gt;0,B320,)</f>
        <v>0</v>
      </c>
      <c r="C321" s="556">
        <f t="shared" si="86"/>
        <v>0</v>
      </c>
      <c r="D321" s="556">
        <f t="shared" si="86"/>
        <v>0</v>
      </c>
      <c r="E321" s="556">
        <f t="shared" si="86"/>
        <v>0</v>
      </c>
      <c r="F321" s="556">
        <f t="shared" si="83"/>
        <v>0</v>
      </c>
      <c r="G321" s="556">
        <f>+'6-3표준조사(5)'!$V$385</f>
        <v>0</v>
      </c>
      <c r="H321" s="557">
        <f>+'6-3표준조사(5)'!$Z$385</f>
        <v>0</v>
      </c>
      <c r="I321" s="563">
        <f>+'6-3표준조사(5)'!$AA$385</f>
        <v>0</v>
      </c>
      <c r="J321" s="557">
        <f>+'6-3표준조사(5)'!$AC$385</f>
        <v>0</v>
      </c>
      <c r="K321" s="1734"/>
      <c r="L321" s="558">
        <f>+'6-3표준조사(5)'!$W$385</f>
        <v>0</v>
      </c>
      <c r="M321" s="559">
        <f t="shared" si="73"/>
        <v>0</v>
      </c>
      <c r="N321" s="560">
        <f>IF('6-3표준조사(5)'!$R$79="모두베기",'6-3표준조사(5)'!$Y$385,)</f>
        <v>0</v>
      </c>
      <c r="O321" s="560"/>
      <c r="P321" s="560">
        <f t="shared" si="74"/>
        <v>0</v>
      </c>
      <c r="Q321" s="1709"/>
      <c r="R321" s="560"/>
      <c r="S321" s="561"/>
    </row>
    <row r="322" spans="1:19" hidden="1">
      <c r="A322" s="151">
        <f t="shared" si="79"/>
        <v>0</v>
      </c>
      <c r="B322" s="20">
        <f t="shared" si="86"/>
        <v>0</v>
      </c>
      <c r="C322" s="20">
        <f t="shared" si="86"/>
        <v>0</v>
      </c>
      <c r="D322" s="20">
        <f t="shared" si="86"/>
        <v>0</v>
      </c>
      <c r="E322" s="20">
        <f t="shared" si="86"/>
        <v>0</v>
      </c>
      <c r="F322" s="20">
        <f t="shared" si="83"/>
        <v>0</v>
      </c>
      <c r="G322" s="20">
        <f>+'6-3표준조사(5)'!$V$386</f>
        <v>0</v>
      </c>
      <c r="H322" s="21">
        <f>+'6-3표준조사(5)'!$Z$386</f>
        <v>0</v>
      </c>
      <c r="I322" s="138">
        <f>+'6-3표준조사(5)'!$AA$386</f>
        <v>0</v>
      </c>
      <c r="J322" s="21">
        <f>+'6-3표준조사(5)'!$AC$386</f>
        <v>0</v>
      </c>
      <c r="K322" s="1730"/>
      <c r="L322" s="22">
        <f>+'6-3표준조사(5)'!$W$386</f>
        <v>0</v>
      </c>
      <c r="M322" s="559">
        <f t="shared" si="73"/>
        <v>0</v>
      </c>
      <c r="N322" s="23">
        <f>IF('6-3표준조사(5)'!$R$79="모두베기",'6-3표준조사(5)'!$Y$386,)</f>
        <v>0</v>
      </c>
      <c r="O322" s="23"/>
      <c r="P322" s="560">
        <f t="shared" si="74"/>
        <v>0</v>
      </c>
      <c r="Q322" s="1709"/>
      <c r="R322" s="560"/>
      <c r="S322" s="24"/>
    </row>
    <row r="323" spans="1:19" hidden="1">
      <c r="A323" s="151">
        <f t="shared" si="79"/>
        <v>0</v>
      </c>
      <c r="B323" s="20">
        <f t="shared" si="86"/>
        <v>0</v>
      </c>
      <c r="C323" s="20">
        <f t="shared" si="86"/>
        <v>0</v>
      </c>
      <c r="D323" s="20">
        <f t="shared" si="86"/>
        <v>0</v>
      </c>
      <c r="E323" s="20">
        <f t="shared" si="86"/>
        <v>0</v>
      </c>
      <c r="F323" s="20">
        <f t="shared" si="83"/>
        <v>0</v>
      </c>
      <c r="G323" s="20">
        <f>+'6-3표준조사(5)'!$V$387</f>
        <v>0</v>
      </c>
      <c r="H323" s="21">
        <f>+'6-3표준조사(5)'!$Z$387</f>
        <v>0</v>
      </c>
      <c r="I323" s="138">
        <f>+'6-3표준조사(5)'!$AA$387</f>
        <v>0</v>
      </c>
      <c r="J323" s="21">
        <f>+'6-3표준조사(5)'!$AC$387</f>
        <v>0</v>
      </c>
      <c r="K323" s="1730"/>
      <c r="L323" s="22">
        <f>+'6-3표준조사(5)'!$W$387</f>
        <v>0</v>
      </c>
      <c r="M323" s="559">
        <f t="shared" si="73"/>
        <v>0</v>
      </c>
      <c r="N323" s="23">
        <f>IF('6-3표준조사(5)'!$R$79="모두베기",'6-3표준조사(5)'!$Y$387,)</f>
        <v>0</v>
      </c>
      <c r="O323" s="23"/>
      <c r="P323" s="560">
        <f t="shared" si="74"/>
        <v>0</v>
      </c>
      <c r="Q323" s="1709"/>
      <c r="R323" s="560"/>
      <c r="S323" s="24"/>
    </row>
    <row r="324" spans="1:19" hidden="1">
      <c r="A324" s="151">
        <f t="shared" si="79"/>
        <v>0</v>
      </c>
      <c r="B324" s="20">
        <f t="shared" si="86"/>
        <v>0</v>
      </c>
      <c r="C324" s="20">
        <f t="shared" si="86"/>
        <v>0</v>
      </c>
      <c r="D324" s="20">
        <f t="shared" si="86"/>
        <v>0</v>
      </c>
      <c r="E324" s="20">
        <f t="shared" si="86"/>
        <v>0</v>
      </c>
      <c r="F324" s="20">
        <f t="shared" si="83"/>
        <v>0</v>
      </c>
      <c r="G324" s="20">
        <f>+'6-3표준조사(5)'!$V$388</f>
        <v>0</v>
      </c>
      <c r="H324" s="21">
        <f>+'6-3표준조사(5)'!$Z$388</f>
        <v>0</v>
      </c>
      <c r="I324" s="138">
        <f>+'6-3표준조사(5)'!$AA$388</f>
        <v>0</v>
      </c>
      <c r="J324" s="21">
        <f>+'6-3표준조사(5)'!$AC$388</f>
        <v>0</v>
      </c>
      <c r="K324" s="1730"/>
      <c r="L324" s="22">
        <f>+'6-3표준조사(5)'!$W$388</f>
        <v>0</v>
      </c>
      <c r="M324" s="559">
        <f t="shared" si="73"/>
        <v>0</v>
      </c>
      <c r="N324" s="23">
        <f>IF('6-3표준조사(5)'!$R$79="모두베기",'6-3표준조사(5)'!$Y$388,)</f>
        <v>0</v>
      </c>
      <c r="O324" s="23"/>
      <c r="P324" s="560">
        <f t="shared" si="74"/>
        <v>0</v>
      </c>
      <c r="Q324" s="1709"/>
      <c r="R324" s="560"/>
      <c r="S324" s="24"/>
    </row>
    <row r="325" spans="1:19" hidden="1">
      <c r="A325" s="151">
        <f t="shared" si="79"/>
        <v>0</v>
      </c>
      <c r="B325" s="20">
        <f t="shared" si="86"/>
        <v>0</v>
      </c>
      <c r="C325" s="20">
        <f t="shared" si="86"/>
        <v>0</v>
      </c>
      <c r="D325" s="20">
        <f t="shared" si="86"/>
        <v>0</v>
      </c>
      <c r="E325" s="20">
        <f t="shared" si="86"/>
        <v>0</v>
      </c>
      <c r="F325" s="20">
        <f t="shared" si="83"/>
        <v>0</v>
      </c>
      <c r="G325" s="20">
        <f>+'6-3표준조사(5)'!$V$389</f>
        <v>0</v>
      </c>
      <c r="H325" s="21">
        <f>+'6-3표준조사(5)'!$Z$389</f>
        <v>0</v>
      </c>
      <c r="I325" s="138">
        <f>+'6-3표준조사(5)'!$AA$389</f>
        <v>0</v>
      </c>
      <c r="J325" s="21">
        <f>+'6-3표준조사(5)'!$AC$389</f>
        <v>0</v>
      </c>
      <c r="K325" s="1730"/>
      <c r="L325" s="22">
        <f>+'6-3표준조사(5)'!$W$389</f>
        <v>0</v>
      </c>
      <c r="M325" s="559">
        <f t="shared" si="73"/>
        <v>0</v>
      </c>
      <c r="N325" s="23">
        <f>IF('6-3표준조사(5)'!$R$79="모두베기",'6-3표준조사(5)'!$Y$389,)</f>
        <v>0</v>
      </c>
      <c r="O325" s="23"/>
      <c r="P325" s="560">
        <f t="shared" si="74"/>
        <v>0</v>
      </c>
      <c r="Q325" s="1709"/>
      <c r="R325" s="560"/>
      <c r="S325" s="24"/>
    </row>
    <row r="326" spans="1:19" hidden="1">
      <c r="A326" s="151">
        <f t="shared" si="79"/>
        <v>0</v>
      </c>
      <c r="B326" s="20">
        <f t="shared" si="86"/>
        <v>0</v>
      </c>
      <c r="C326" s="20">
        <f t="shared" si="86"/>
        <v>0</v>
      </c>
      <c r="D326" s="20">
        <f t="shared" si="86"/>
        <v>0</v>
      </c>
      <c r="E326" s="20">
        <f t="shared" si="86"/>
        <v>0</v>
      </c>
      <c r="F326" s="20">
        <f t="shared" si="83"/>
        <v>0</v>
      </c>
      <c r="G326" s="20">
        <f>+'6-3표준조사(5)'!$V$390</f>
        <v>0</v>
      </c>
      <c r="H326" s="21">
        <f>+'6-3표준조사(5)'!$Z$390</f>
        <v>0</v>
      </c>
      <c r="I326" s="138">
        <f>+'6-3표준조사(5)'!$AA$390</f>
        <v>0</v>
      </c>
      <c r="J326" s="21">
        <f>+'6-3표준조사(5)'!$AC$390</f>
        <v>0</v>
      </c>
      <c r="K326" s="1730"/>
      <c r="L326" s="22">
        <f>+'6-3표준조사(5)'!$W$390</f>
        <v>0</v>
      </c>
      <c r="M326" s="559">
        <f t="shared" si="73"/>
        <v>0</v>
      </c>
      <c r="N326" s="23">
        <f>IF('6-3표준조사(5)'!$R$79="모두베기",'6-3표준조사(5)'!$Y$390,)</f>
        <v>0</v>
      </c>
      <c r="O326" s="23"/>
      <c r="P326" s="560">
        <f t="shared" si="74"/>
        <v>0</v>
      </c>
      <c r="Q326" s="1709"/>
      <c r="R326" s="560"/>
      <c r="S326" s="24"/>
    </row>
    <row r="327" spans="1:19" hidden="1">
      <c r="A327" s="151">
        <f t="shared" si="79"/>
        <v>0</v>
      </c>
      <c r="B327" s="20">
        <f t="shared" si="86"/>
        <v>0</v>
      </c>
      <c r="C327" s="20">
        <f t="shared" si="86"/>
        <v>0</v>
      </c>
      <c r="D327" s="20">
        <f t="shared" si="86"/>
        <v>0</v>
      </c>
      <c r="E327" s="20">
        <f t="shared" si="86"/>
        <v>0</v>
      </c>
      <c r="F327" s="20">
        <f t="shared" si="83"/>
        <v>0</v>
      </c>
      <c r="G327" s="20">
        <f>+'6-3표준조사(5)'!$V$391</f>
        <v>0</v>
      </c>
      <c r="H327" s="21">
        <f>+'6-3표준조사(5)'!$Z$391</f>
        <v>0</v>
      </c>
      <c r="I327" s="138">
        <f>+'6-3표준조사(5)'!$AA$391</f>
        <v>0</v>
      </c>
      <c r="J327" s="21">
        <f>+'6-3표준조사(5)'!$AC$391</f>
        <v>0</v>
      </c>
      <c r="K327" s="1730"/>
      <c r="L327" s="22">
        <f>+'6-3표준조사(5)'!$W$391</f>
        <v>0</v>
      </c>
      <c r="M327" s="559">
        <f t="shared" si="73"/>
        <v>0</v>
      </c>
      <c r="N327" s="23">
        <f>IF('6-3표준조사(5)'!$R$79="모두베기",'6-3표준조사(5)'!$Y$391,)</f>
        <v>0</v>
      </c>
      <c r="O327" s="23"/>
      <c r="P327" s="560">
        <f t="shared" si="74"/>
        <v>0</v>
      </c>
      <c r="Q327" s="1709"/>
      <c r="R327" s="560"/>
      <c r="S327" s="24"/>
    </row>
    <row r="328" spans="1:19" hidden="1">
      <c r="A328" s="151">
        <f t="shared" si="79"/>
        <v>0</v>
      </c>
      <c r="B328" s="556">
        <f>+'6-3표준조사(5)'!$K$454</f>
        <v>0</v>
      </c>
      <c r="C328" s="556">
        <f>+'6-3표준조사(5)'!$L$454</f>
        <v>0</v>
      </c>
      <c r="D328" s="556">
        <f>+'6-3표준조사(5)'!$M$454</f>
        <v>0</v>
      </c>
      <c r="E328" s="556">
        <f>+'6-3표준조사(5)'!$N$454</f>
        <v>0</v>
      </c>
      <c r="F328" s="556">
        <f>+'6-3표준조사(5)'!$O$454</f>
        <v>0</v>
      </c>
      <c r="G328" s="556">
        <f>+'6-3표준조사(5)'!$V$459</f>
        <v>0</v>
      </c>
      <c r="H328" s="557">
        <f>+'6-3표준조사(5)'!$Z$459</f>
        <v>0</v>
      </c>
      <c r="I328" s="563">
        <f>+'6-3표준조사(5)'!$AA$459</f>
        <v>0</v>
      </c>
      <c r="J328" s="557">
        <f>+'6-3표준조사(5)'!$AC$459</f>
        <v>0</v>
      </c>
      <c r="K328" s="1734"/>
      <c r="L328" s="558">
        <f>+'6-3표준조사(5)'!$W$459</f>
        <v>0</v>
      </c>
      <c r="M328" s="559">
        <f t="shared" si="73"/>
        <v>0</v>
      </c>
      <c r="N328" s="560">
        <f>IF('6-3표준조사(5)'!$R$79="모두베기",'6-3표준조사(5)'!$Y$459,)</f>
        <v>0</v>
      </c>
      <c r="O328" s="560"/>
      <c r="P328" s="560">
        <f t="shared" si="74"/>
        <v>0</v>
      </c>
      <c r="Q328" s="1709"/>
      <c r="R328" s="560"/>
      <c r="S328" s="561"/>
    </row>
    <row r="329" spans="1:19" hidden="1">
      <c r="A329" s="151">
        <f t="shared" si="79"/>
        <v>0</v>
      </c>
      <c r="B329" s="20">
        <f t="shared" ref="B329:E335" si="87">IF($A329&gt;0,B328,)</f>
        <v>0</v>
      </c>
      <c r="C329" s="20">
        <f t="shared" si="87"/>
        <v>0</v>
      </c>
      <c r="D329" s="20">
        <f t="shared" si="87"/>
        <v>0</v>
      </c>
      <c r="E329" s="20">
        <f t="shared" si="87"/>
        <v>0</v>
      </c>
      <c r="F329" s="20">
        <f t="shared" si="83"/>
        <v>0</v>
      </c>
      <c r="G329" s="20">
        <f>+'6-3표준조사(5)'!$V$460</f>
        <v>0</v>
      </c>
      <c r="H329" s="21">
        <f>+'6-3표준조사(5)'!$Z$460</f>
        <v>0</v>
      </c>
      <c r="I329" s="138">
        <f>+'6-3표준조사(5)'!$AA$460</f>
        <v>0</v>
      </c>
      <c r="J329" s="21">
        <f>+'6-3표준조사(5)'!$AC$460</f>
        <v>0</v>
      </c>
      <c r="K329" s="1730"/>
      <c r="L329" s="22">
        <f>+'6-3표준조사(5)'!$W$460</f>
        <v>0</v>
      </c>
      <c r="M329" s="559">
        <f t="shared" si="73"/>
        <v>0</v>
      </c>
      <c r="N329" s="23">
        <f>IF('6-3표준조사(5)'!$R$79="모두베기",'6-3표준조사(5)'!$Y$460,)</f>
        <v>0</v>
      </c>
      <c r="O329" s="23"/>
      <c r="P329" s="560">
        <f t="shared" si="74"/>
        <v>0</v>
      </c>
      <c r="Q329" s="1709"/>
      <c r="R329" s="560"/>
      <c r="S329" s="24"/>
    </row>
    <row r="330" spans="1:19" hidden="1">
      <c r="A330" s="151">
        <f t="shared" si="79"/>
        <v>0</v>
      </c>
      <c r="B330" s="20">
        <f t="shared" si="87"/>
        <v>0</v>
      </c>
      <c r="C330" s="20">
        <f t="shared" si="87"/>
        <v>0</v>
      </c>
      <c r="D330" s="20">
        <f t="shared" si="87"/>
        <v>0</v>
      </c>
      <c r="E330" s="20">
        <f t="shared" si="87"/>
        <v>0</v>
      </c>
      <c r="F330" s="20">
        <f t="shared" si="83"/>
        <v>0</v>
      </c>
      <c r="G330" s="20">
        <f>+'6-3표준조사(5)'!$V$461</f>
        <v>0</v>
      </c>
      <c r="H330" s="21">
        <f>+'6-3표준조사(5)'!$Z$461</f>
        <v>0</v>
      </c>
      <c r="I330" s="138">
        <f>+'6-3표준조사(5)'!$AA$461</f>
        <v>0</v>
      </c>
      <c r="J330" s="21">
        <f>+'6-3표준조사(5)'!$AC$461</f>
        <v>0</v>
      </c>
      <c r="K330" s="1730"/>
      <c r="L330" s="22">
        <f>+'6-3표준조사(5)'!$W$461</f>
        <v>0</v>
      </c>
      <c r="M330" s="559">
        <f t="shared" si="73"/>
        <v>0</v>
      </c>
      <c r="N330" s="23">
        <f>IF('6-3표준조사(5)'!$R$79="모두베기",'6-3표준조사(5)'!$Y$461,)</f>
        <v>0</v>
      </c>
      <c r="O330" s="23"/>
      <c r="P330" s="560">
        <f t="shared" si="74"/>
        <v>0</v>
      </c>
      <c r="Q330" s="1709"/>
      <c r="R330" s="560"/>
      <c r="S330" s="24"/>
    </row>
    <row r="331" spans="1:19" hidden="1">
      <c r="A331" s="151">
        <f t="shared" si="79"/>
        <v>0</v>
      </c>
      <c r="B331" s="20">
        <f t="shared" si="87"/>
        <v>0</v>
      </c>
      <c r="C331" s="20">
        <f t="shared" si="87"/>
        <v>0</v>
      </c>
      <c r="D331" s="20">
        <f t="shared" si="87"/>
        <v>0</v>
      </c>
      <c r="E331" s="20">
        <f t="shared" si="87"/>
        <v>0</v>
      </c>
      <c r="F331" s="20">
        <f t="shared" si="83"/>
        <v>0</v>
      </c>
      <c r="G331" s="20">
        <f>+'6-3표준조사(5)'!$V$462</f>
        <v>0</v>
      </c>
      <c r="H331" s="21">
        <f>+'6-3표준조사(5)'!$Z$462</f>
        <v>0</v>
      </c>
      <c r="I331" s="138">
        <f>+'6-3표준조사(5)'!$AA$462</f>
        <v>0</v>
      </c>
      <c r="J331" s="21">
        <f>+'6-3표준조사(5)'!$AC$462</f>
        <v>0</v>
      </c>
      <c r="K331" s="1730"/>
      <c r="L331" s="22">
        <f>+'6-3표준조사(5)'!$W$462</f>
        <v>0</v>
      </c>
      <c r="M331" s="559">
        <f t="shared" si="73"/>
        <v>0</v>
      </c>
      <c r="N331" s="23">
        <f>IF('6-3표준조사(5)'!$R$79="모두베기",'6-3표준조사(5)'!$Y$462,)</f>
        <v>0</v>
      </c>
      <c r="O331" s="23"/>
      <c r="P331" s="560">
        <f t="shared" si="74"/>
        <v>0</v>
      </c>
      <c r="Q331" s="1709"/>
      <c r="R331" s="560"/>
      <c r="S331" s="24"/>
    </row>
    <row r="332" spans="1:19" hidden="1">
      <c r="A332" s="151">
        <f t="shared" si="79"/>
        <v>0</v>
      </c>
      <c r="B332" s="20">
        <f t="shared" si="87"/>
        <v>0</v>
      </c>
      <c r="C332" s="20">
        <f t="shared" si="87"/>
        <v>0</v>
      </c>
      <c r="D332" s="20">
        <f t="shared" si="87"/>
        <v>0</v>
      </c>
      <c r="E332" s="20">
        <f t="shared" si="87"/>
        <v>0</v>
      </c>
      <c r="F332" s="20">
        <f t="shared" si="83"/>
        <v>0</v>
      </c>
      <c r="G332" s="20">
        <f>+'6-3표준조사(5)'!$V$463</f>
        <v>0</v>
      </c>
      <c r="H332" s="21">
        <f>+'6-3표준조사(5)'!$Z$463</f>
        <v>0</v>
      </c>
      <c r="I332" s="138">
        <f>+'6-3표준조사(5)'!$AA$463</f>
        <v>0</v>
      </c>
      <c r="J332" s="21">
        <f>+'6-3표준조사(5)'!$AC$463</f>
        <v>0</v>
      </c>
      <c r="K332" s="1730"/>
      <c r="L332" s="22">
        <f>+'6-3표준조사(5)'!$W$463</f>
        <v>0</v>
      </c>
      <c r="M332" s="559">
        <f t="shared" si="73"/>
        <v>0</v>
      </c>
      <c r="N332" s="23">
        <f>IF('6-3표준조사(5)'!$R$79="모두베기",'6-3표준조사(5)'!$Y$463,)</f>
        <v>0</v>
      </c>
      <c r="O332" s="23"/>
      <c r="P332" s="560">
        <f t="shared" si="74"/>
        <v>0</v>
      </c>
      <c r="Q332" s="1709"/>
      <c r="R332" s="560"/>
      <c r="S332" s="24"/>
    </row>
    <row r="333" spans="1:19" hidden="1">
      <c r="A333" s="151">
        <f t="shared" si="79"/>
        <v>0</v>
      </c>
      <c r="B333" s="20">
        <f t="shared" si="87"/>
        <v>0</v>
      </c>
      <c r="C333" s="20">
        <f t="shared" si="87"/>
        <v>0</v>
      </c>
      <c r="D333" s="20">
        <f t="shared" si="87"/>
        <v>0</v>
      </c>
      <c r="E333" s="20">
        <f t="shared" si="87"/>
        <v>0</v>
      </c>
      <c r="F333" s="20">
        <f t="shared" si="83"/>
        <v>0</v>
      </c>
      <c r="G333" s="20">
        <f>+'6-3표준조사(5)'!$V$464</f>
        <v>0</v>
      </c>
      <c r="H333" s="21">
        <f>+'6-3표준조사(5)'!$Z$464</f>
        <v>0</v>
      </c>
      <c r="I333" s="138">
        <f>+'6-3표준조사(5)'!$AA$464</f>
        <v>0</v>
      </c>
      <c r="J333" s="21">
        <f>+'6-3표준조사(5)'!$AC$464</f>
        <v>0</v>
      </c>
      <c r="K333" s="1730"/>
      <c r="L333" s="22">
        <f>+'6-3표준조사(5)'!$W$464</f>
        <v>0</v>
      </c>
      <c r="M333" s="559">
        <f t="shared" si="73"/>
        <v>0</v>
      </c>
      <c r="N333" s="23">
        <f>IF('6-3표준조사(5)'!$R$79="모두베기",'6-3표준조사(5)'!$Y$464,)</f>
        <v>0</v>
      </c>
      <c r="O333" s="23"/>
      <c r="P333" s="560">
        <f t="shared" si="74"/>
        <v>0</v>
      </c>
      <c r="Q333" s="1709"/>
      <c r="R333" s="560"/>
      <c r="S333" s="24"/>
    </row>
    <row r="334" spans="1:19" hidden="1">
      <c r="A334" s="151">
        <f t="shared" si="79"/>
        <v>0</v>
      </c>
      <c r="B334" s="20">
        <f t="shared" si="87"/>
        <v>0</v>
      </c>
      <c r="C334" s="20">
        <f t="shared" si="87"/>
        <v>0</v>
      </c>
      <c r="D334" s="20">
        <f t="shared" si="87"/>
        <v>0</v>
      </c>
      <c r="E334" s="20">
        <f t="shared" si="87"/>
        <v>0</v>
      </c>
      <c r="F334" s="20">
        <f t="shared" si="83"/>
        <v>0</v>
      </c>
      <c r="G334" s="20">
        <f>+'6-3표준조사(5)'!$V$465</f>
        <v>0</v>
      </c>
      <c r="H334" s="21">
        <f>+'6-3표준조사(5)'!$Z$465</f>
        <v>0</v>
      </c>
      <c r="I334" s="138">
        <f>+'6-3표준조사(5)'!$AA$465</f>
        <v>0</v>
      </c>
      <c r="J334" s="21">
        <f>+'6-3표준조사(5)'!$AC$465</f>
        <v>0</v>
      </c>
      <c r="K334" s="1730"/>
      <c r="L334" s="22">
        <f>+'6-3표준조사(5)'!$W$465</f>
        <v>0</v>
      </c>
      <c r="M334" s="559">
        <f t="shared" si="73"/>
        <v>0</v>
      </c>
      <c r="N334" s="23">
        <f>IF('6-3표준조사(5)'!$R$79="모두베기",'6-3표준조사(5)'!$Y$465,)</f>
        <v>0</v>
      </c>
      <c r="O334" s="23"/>
      <c r="P334" s="560">
        <f t="shared" si="74"/>
        <v>0</v>
      </c>
      <c r="Q334" s="1709"/>
      <c r="R334" s="560"/>
      <c r="S334" s="24"/>
    </row>
    <row r="335" spans="1:19" hidden="1">
      <c r="A335" s="151">
        <f t="shared" si="79"/>
        <v>0</v>
      </c>
      <c r="B335" s="20">
        <f t="shared" si="87"/>
        <v>0</v>
      </c>
      <c r="C335" s="20">
        <f t="shared" si="87"/>
        <v>0</v>
      </c>
      <c r="D335" s="20">
        <f t="shared" si="87"/>
        <v>0</v>
      </c>
      <c r="E335" s="20">
        <f t="shared" si="87"/>
        <v>0</v>
      </c>
      <c r="F335" s="20">
        <f t="shared" si="83"/>
        <v>0</v>
      </c>
      <c r="G335" s="20">
        <f>+'6-3표준조사(5)'!$V$466</f>
        <v>0</v>
      </c>
      <c r="H335" s="21">
        <f>+'6-3표준조사(5)'!$Z$466</f>
        <v>0</v>
      </c>
      <c r="I335" s="138">
        <f>+'6-3표준조사(5)'!$AA$466</f>
        <v>0</v>
      </c>
      <c r="J335" s="21">
        <f>+'6-3표준조사(5)'!$AC$466</f>
        <v>0</v>
      </c>
      <c r="K335" s="1730"/>
      <c r="L335" s="22">
        <f>+'6-3표준조사(5)'!$W$466</f>
        <v>0</v>
      </c>
      <c r="M335" s="559">
        <f t="shared" si="73"/>
        <v>0</v>
      </c>
      <c r="N335" s="23">
        <f>IF('6-3표준조사(5)'!$R$79="모두베기",'6-3표준조사(5)'!$Y$466,)</f>
        <v>0</v>
      </c>
      <c r="O335" s="23"/>
      <c r="P335" s="560">
        <f t="shared" si="74"/>
        <v>0</v>
      </c>
      <c r="Q335" s="1709"/>
      <c r="R335" s="560"/>
      <c r="S335" s="24"/>
    </row>
    <row r="336" spans="1:19" hidden="1">
      <c r="A336" s="151">
        <f t="shared" si="79"/>
        <v>0</v>
      </c>
      <c r="B336" s="20">
        <f>+'6-3표준조사(5)'!$K$529</f>
        <v>0</v>
      </c>
      <c r="C336" s="20">
        <f>+'6-3표준조사(5)'!$L$529</f>
        <v>0</v>
      </c>
      <c r="D336" s="20">
        <f>+'6-3표준조사(5)'!$M$529</f>
        <v>0</v>
      </c>
      <c r="E336" s="20">
        <f>+'6-3표준조사(5)'!$N$529</f>
        <v>0</v>
      </c>
      <c r="F336" s="20">
        <f>+'6-3표준조사(5)'!$O$529</f>
        <v>0</v>
      </c>
      <c r="G336" s="20">
        <f>+'6-3표준조사(5)'!$V$534</f>
        <v>0</v>
      </c>
      <c r="H336" s="21">
        <f>+'6-3표준조사(5)'!$Z$534</f>
        <v>0</v>
      </c>
      <c r="I336" s="138">
        <f>+'6-3표준조사(5)'!$AA$534</f>
        <v>0</v>
      </c>
      <c r="J336" s="21">
        <f>+'6-3표준조사(5)'!$AC$534</f>
        <v>0</v>
      </c>
      <c r="K336" s="1730"/>
      <c r="L336" s="22">
        <f>+'6-3표준조사(5)'!$W$534</f>
        <v>0</v>
      </c>
      <c r="M336" s="559">
        <f>P336</f>
        <v>0</v>
      </c>
      <c r="N336" s="23">
        <f>IF('6-3표준조사(5)'!$R$79="모두베기",'6-3표준조사(5)'!$Y$534,)</f>
        <v>0</v>
      </c>
      <c r="O336" s="23"/>
      <c r="P336" s="560">
        <f>N336+O336</f>
        <v>0</v>
      </c>
      <c r="Q336" s="1709"/>
      <c r="R336" s="560"/>
      <c r="S336" s="24"/>
    </row>
    <row r="337" spans="14:15">
      <c r="O337" s="1771"/>
    </row>
    <row r="338" spans="14:15">
      <c r="N338" s="1266">
        <f>SUM(N151:N304)</f>
        <v>5.7</v>
      </c>
    </row>
  </sheetData>
  <sheetProtection autoFilter="0"/>
  <autoFilter ref="A1:S336">
    <filterColumn colId="0">
      <customFilters>
        <customFilter operator="notEqual" val=" "/>
      </customFilters>
    </filterColumn>
  </autoFilter>
  <mergeCells count="27">
    <mergeCell ref="B5:C5"/>
    <mergeCell ref="S2:S4"/>
    <mergeCell ref="B2:B4"/>
    <mergeCell ref="C2:C4"/>
    <mergeCell ref="L2:M2"/>
    <mergeCell ref="H2:J2"/>
    <mergeCell ref="M3:M4"/>
    <mergeCell ref="L3:L4"/>
    <mergeCell ref="J3:J4"/>
    <mergeCell ref="I3:I4"/>
    <mergeCell ref="H3:H4"/>
    <mergeCell ref="G3:G4"/>
    <mergeCell ref="N2:P2"/>
    <mergeCell ref="F3:F4"/>
    <mergeCell ref="D3:D4"/>
    <mergeCell ref="Y2:AI4"/>
    <mergeCell ref="V6:V7"/>
    <mergeCell ref="U6:U7"/>
    <mergeCell ref="T6:T7"/>
    <mergeCell ref="K2:K4"/>
    <mergeCell ref="R95:R96"/>
    <mergeCell ref="Q95:Q96"/>
    <mergeCell ref="R22:R23"/>
    <mergeCell ref="Q22:Q23"/>
    <mergeCell ref="E3:E4"/>
    <mergeCell ref="Q2:R4"/>
    <mergeCell ref="Q62:Q63"/>
  </mergeCells>
  <phoneticPr fontId="2" type="noConversion"/>
  <printOptions horizontalCentered="1"/>
  <pageMargins left="0.59055118110236227" right="0.39370078740157483" top="0.39370078740157483" bottom="0.39370078740157483" header="0" footer="0"/>
  <pageSetup paperSize="9" scale="85" orientation="landscape" blackAndWhite="1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FC000"/>
  </sheetPr>
  <dimension ref="A1:N62"/>
  <sheetViews>
    <sheetView showZeros="0" view="pageBreakPreview" topLeftCell="A4" zoomScaleSheetLayoutView="100" workbookViewId="0">
      <selection activeCell="D24" sqref="D24"/>
    </sheetView>
  </sheetViews>
  <sheetFormatPr defaultRowHeight="21" customHeight="1"/>
  <cols>
    <col min="1" max="2" width="5.25" style="819" customWidth="1"/>
    <col min="3" max="3" width="22.25" style="819" bestFit="1" customWidth="1"/>
    <col min="4" max="4" width="18.25" style="819" bestFit="1" customWidth="1"/>
    <col min="5" max="5" width="8.625" style="819" bestFit="1" customWidth="1"/>
    <col min="6" max="6" width="34.125" style="819" bestFit="1" customWidth="1"/>
    <col min="7" max="7" width="23.625" style="819" customWidth="1"/>
    <col min="8" max="8" width="9" style="819" customWidth="1"/>
    <col min="9" max="10" width="9" style="819"/>
    <col min="11" max="11" width="11.25" style="819" bestFit="1" customWidth="1"/>
    <col min="12" max="12" width="9" style="819"/>
    <col min="13" max="14" width="16.5" style="819" bestFit="1" customWidth="1"/>
    <col min="15" max="16384" width="9" style="819"/>
  </cols>
  <sheetData>
    <row r="1" spans="1:14" ht="36" customHeight="1">
      <c r="A1" s="818" t="str">
        <f>CONCATENATE(기본!B5," 원가계산서 ")</f>
        <v xml:space="preserve">2026년 숲가꾸기(풀베기)사업(12차) 원가계산서 </v>
      </c>
      <c r="B1" s="818"/>
      <c r="C1" s="818"/>
      <c r="D1" s="818"/>
      <c r="E1" s="818"/>
      <c r="F1" s="818"/>
      <c r="G1" s="818"/>
    </row>
    <row r="2" spans="1:14" ht="19.5" customHeight="1">
      <c r="A2" s="820" t="s">
        <v>1161</v>
      </c>
      <c r="B2" s="2295" t="str">
        <f>기본!B6</f>
        <v>단양군 영춘면 사지원리 산147 외 10(66-0-3-0 외 16개소)</v>
      </c>
      <c r="C2" s="2295"/>
      <c r="D2" s="2295"/>
      <c r="E2" s="2295"/>
      <c r="F2" s="2295"/>
      <c r="G2" s="821" t="s">
        <v>831</v>
      </c>
    </row>
    <row r="3" spans="1:14" ht="19.5" customHeight="1">
      <c r="A3" s="2296" t="s">
        <v>827</v>
      </c>
      <c r="B3" s="2296"/>
      <c r="C3" s="2296"/>
      <c r="D3" s="822" t="s">
        <v>828</v>
      </c>
      <c r="E3" s="823" t="s">
        <v>829</v>
      </c>
      <c r="F3" s="823" t="s">
        <v>1066</v>
      </c>
      <c r="G3" s="823" t="s">
        <v>830</v>
      </c>
    </row>
    <row r="4" spans="1:14" ht="19.5" customHeight="1">
      <c r="A4" s="2297" t="s">
        <v>825</v>
      </c>
      <c r="B4" s="2300" t="s">
        <v>352</v>
      </c>
      <c r="C4" s="824" t="s">
        <v>353</v>
      </c>
      <c r="D4" s="825">
        <f>'5-2 내역'!M67</f>
        <v>3006861</v>
      </c>
      <c r="E4" s="823"/>
      <c r="F4" s="826"/>
      <c r="G4" s="826"/>
      <c r="K4" s="1157"/>
    </row>
    <row r="5" spans="1:14" ht="19.5" customHeight="1">
      <c r="A5" s="2298"/>
      <c r="B5" s="2300"/>
      <c r="C5" s="824" t="s">
        <v>354</v>
      </c>
      <c r="D5" s="825"/>
      <c r="E5" s="823"/>
      <c r="F5" s="826"/>
      <c r="G5" s="826"/>
      <c r="K5" s="1157"/>
    </row>
    <row r="6" spans="1:14" ht="19.5" customHeight="1">
      <c r="A6" s="2298"/>
      <c r="B6" s="2300"/>
      <c r="C6" s="824" t="s">
        <v>355</v>
      </c>
      <c r="D6" s="825">
        <f>INT(SUM(D4:D5))</f>
        <v>3006861</v>
      </c>
      <c r="E6" s="827">
        <f>D6/D21</f>
        <v>2.6384502821912219E-2</v>
      </c>
      <c r="F6" s="826"/>
      <c r="G6" s="826"/>
      <c r="K6" s="1157"/>
    </row>
    <row r="7" spans="1:14" ht="19.5" customHeight="1">
      <c r="A7" s="2298"/>
      <c r="B7" s="2300" t="s">
        <v>356</v>
      </c>
      <c r="C7" s="824" t="s">
        <v>357</v>
      </c>
      <c r="D7" s="825">
        <f>'5-2 내역'!K67</f>
        <v>76039138</v>
      </c>
      <c r="E7" s="828"/>
      <c r="F7" s="826"/>
      <c r="G7" s="829" t="s">
        <v>358</v>
      </c>
      <c r="K7" s="1157"/>
    </row>
    <row r="8" spans="1:14" ht="19.5" customHeight="1">
      <c r="A8" s="2298"/>
      <c r="B8" s="2300"/>
      <c r="C8" s="824" t="s">
        <v>359</v>
      </c>
      <c r="D8" s="825">
        <f>INT(D7*H8)</f>
        <v>13991201</v>
      </c>
      <c r="E8" s="828"/>
      <c r="F8" s="826" t="str">
        <f>CONCATENATE(기본!H7,"  ",기본!K7,"%")</f>
        <v>직접노무비의  18.4%</v>
      </c>
      <c r="G8" s="829" t="s">
        <v>363</v>
      </c>
      <c r="H8" s="830">
        <f>기본!K7/100</f>
        <v>0.184</v>
      </c>
      <c r="K8" s="1157"/>
    </row>
    <row r="9" spans="1:14" ht="19.5" customHeight="1">
      <c r="A9" s="2298"/>
      <c r="B9" s="2300"/>
      <c r="C9" s="824" t="s">
        <v>355</v>
      </c>
      <c r="D9" s="825">
        <f>INT(SUM(D7:D8))</f>
        <v>90030339</v>
      </c>
      <c r="E9" s="827">
        <f>D9/D21</f>
        <v>0.78999519213000324</v>
      </c>
      <c r="F9" s="826"/>
      <c r="G9" s="829"/>
      <c r="K9" s="1157"/>
    </row>
    <row r="10" spans="1:14" ht="19.5" customHeight="1">
      <c r="A10" s="2298"/>
      <c r="B10" s="2300" t="s">
        <v>826</v>
      </c>
      <c r="C10" s="824" t="s">
        <v>360</v>
      </c>
      <c r="D10" s="825">
        <f>'5-2 내역'!O67</f>
        <v>1628660</v>
      </c>
      <c r="E10" s="828"/>
      <c r="F10" s="826" t="s">
        <v>824</v>
      </c>
      <c r="G10" s="829"/>
      <c r="K10" s="1157"/>
    </row>
    <row r="11" spans="1:14" ht="19.5" customHeight="1">
      <c r="A11" s="2298"/>
      <c r="B11" s="2300"/>
      <c r="C11" s="824" t="s">
        <v>361</v>
      </c>
      <c r="D11" s="825">
        <f>INT(D9*H11)</f>
        <v>5275777</v>
      </c>
      <c r="E11" s="828"/>
      <c r="F11" s="826" t="str">
        <f>CONCATENATE(기본!H8,"  ",기본!K8,"%")</f>
        <v>노무비의  5.86%</v>
      </c>
      <c r="G11" s="829" t="s">
        <v>363</v>
      </c>
      <c r="H11" s="830">
        <f>기본!K8/100</f>
        <v>5.8600000000000006E-2</v>
      </c>
      <c r="K11" s="1157"/>
    </row>
    <row r="12" spans="1:14" ht="19.5" customHeight="1">
      <c r="A12" s="2298"/>
      <c r="B12" s="2300"/>
      <c r="C12" s="824" t="s">
        <v>362</v>
      </c>
      <c r="D12" s="825">
        <f>INT(D9*H12)</f>
        <v>1035348</v>
      </c>
      <c r="E12" s="828"/>
      <c r="F12" s="826" t="str">
        <f>CONCATENATE(기본!H9,"  ",기본!K9,"%")</f>
        <v>노무비의  1.15%</v>
      </c>
      <c r="G12" s="829" t="s">
        <v>363</v>
      </c>
      <c r="H12" s="830">
        <f>기본!K9/100</f>
        <v>1.15E-2</v>
      </c>
      <c r="K12" s="1157"/>
    </row>
    <row r="13" spans="1:14" ht="19.5" customHeight="1">
      <c r="A13" s="2298"/>
      <c r="B13" s="2300"/>
      <c r="C13" s="824" t="s">
        <v>364</v>
      </c>
      <c r="D13" s="825">
        <f>INT(D7*J13)</f>
        <v>2733607</v>
      </c>
      <c r="E13" s="828"/>
      <c r="F13" s="826" t="str">
        <f>IF(기본!B$7&gt;=30,CONCATENATE(기본!H10,"  ",기본!K10,"%"),)</f>
        <v>직접노무비의  3.595%</v>
      </c>
      <c r="G13" s="829" t="str">
        <f>IF(기본!B7&gt;=30,"1개월 이상으로 적용","1개월미만으로 미적용")</f>
        <v>1개월 이상으로 적용</v>
      </c>
      <c r="H13" s="1216">
        <f>기본!K10/100</f>
        <v>3.5950000000000003E-2</v>
      </c>
      <c r="J13" s="829">
        <f>IF(G13="1개월미만으로 미적용",0,'5-1 원가'!H13)</f>
        <v>3.5950000000000003E-2</v>
      </c>
      <c r="K13" s="1157"/>
    </row>
    <row r="14" spans="1:14" ht="19.5" customHeight="1">
      <c r="A14" s="2298"/>
      <c r="B14" s="2300"/>
      <c r="C14" s="824" t="s">
        <v>367</v>
      </c>
      <c r="D14" s="825">
        <f>INT(D13*J14)</f>
        <v>359195</v>
      </c>
      <c r="E14" s="828"/>
      <c r="F14" s="826" t="str">
        <f>IF(기본!B$7&gt;=30,CONCATENATE(기본!H11,"  ",기본!K11,"%"),)</f>
        <v>건강보험료의  13.14%</v>
      </c>
      <c r="G14" s="829" t="str">
        <f>IF(기본!B7&gt;=30,"1개월 이상으로 적용","1개월미만으로 미적용")</f>
        <v>1개월 이상으로 적용</v>
      </c>
      <c r="H14" s="831">
        <f>기본!K11/100</f>
        <v>0.13140000000000002</v>
      </c>
      <c r="J14" s="829">
        <f>IF(G14="1개월미만으로 미적용",0,'5-1 원가'!H14)</f>
        <v>0.13140000000000002</v>
      </c>
      <c r="K14" s="1157"/>
    </row>
    <row r="15" spans="1:14" ht="19.5" customHeight="1">
      <c r="A15" s="2298"/>
      <c r="B15" s="2300"/>
      <c r="C15" s="824" t="s">
        <v>365</v>
      </c>
      <c r="D15" s="825">
        <f>INT(D7*J15)</f>
        <v>3611859</v>
      </c>
      <c r="E15" s="828"/>
      <c r="F15" s="826" t="str">
        <f>IF(기본!B$7&gt;=30,CONCATENATE(기본!H12,"  ",기본!K12,"%"),)</f>
        <v>직접노무비의  4.75%</v>
      </c>
      <c r="G15" s="829" t="str">
        <f>IF(기본!B7&gt;=30,"1개월 이상으로 적용","1개월미만으로 미적용")</f>
        <v>1개월 이상으로 적용</v>
      </c>
      <c r="H15" s="831">
        <f>기본!K12/100</f>
        <v>4.7500000000000001E-2</v>
      </c>
      <c r="J15" s="829">
        <f>IF(G15="1개월미만으로 미적용",0,'5-1 원가'!H15)</f>
        <v>4.7500000000000001E-2</v>
      </c>
      <c r="K15" s="1157"/>
      <c r="M15" s="1174"/>
      <c r="N15" s="839"/>
    </row>
    <row r="16" spans="1:14" ht="19.5" customHeight="1">
      <c r="A16" s="2298"/>
      <c r="B16" s="2300"/>
      <c r="C16" s="824" t="s">
        <v>366</v>
      </c>
      <c r="D16" s="825">
        <f>INT((D6+D7)*H16)</f>
        <v>1636252</v>
      </c>
      <c r="E16" s="828"/>
      <c r="F16" s="826" t="str">
        <f>CONCATENATE(기본!H13,"  ",기본!K13,"%")</f>
        <v>(재료비+직접노무비)의  2.07%</v>
      </c>
      <c r="G16" s="829" t="str">
        <f>IF(D26&gt;=20000000,"2천만원 이상으로 적용","이천만원 미만으로 미적용")</f>
        <v>2천만원 이상으로 적용</v>
      </c>
      <c r="H16" s="830">
        <f>기본!K13/100</f>
        <v>2.07E-2</v>
      </c>
      <c r="J16" s="829">
        <f>IF(G16="2천만원 미만으로 미적용",0,'5-1 원가'!H16)</f>
        <v>2.07E-2</v>
      </c>
      <c r="K16" s="1157"/>
      <c r="M16" s="1174"/>
      <c r="N16" s="839"/>
    </row>
    <row r="17" spans="1:14" ht="19.5" customHeight="1">
      <c r="A17" s="2299"/>
      <c r="B17" s="2301"/>
      <c r="C17" s="1745" t="str">
        <f>기본!G14</f>
        <v>석면부담금</v>
      </c>
      <c r="D17" s="825">
        <f>INT(D9*H17)</f>
        <v>5401</v>
      </c>
      <c r="E17" s="1746"/>
      <c r="F17" s="826" t="str">
        <f>CONCATENATE(기본!H14,"  ",기본!K14,"%")</f>
        <v>노무비의  0.006%</v>
      </c>
      <c r="G17" s="829" t="s">
        <v>363</v>
      </c>
      <c r="H17" s="1748">
        <f>기본!K14/100</f>
        <v>6.0000000000000002E-5</v>
      </c>
      <c r="J17" s="1747"/>
      <c r="K17" s="1157"/>
      <c r="M17" s="1174"/>
      <c r="N17" s="839"/>
    </row>
    <row r="18" spans="1:14" ht="19.5" customHeight="1">
      <c r="A18" s="2299"/>
      <c r="B18" s="2301"/>
      <c r="C18" s="1745" t="str">
        <f>기본!G15</f>
        <v>임금채권부담금</v>
      </c>
      <c r="D18" s="825">
        <f>INT(D9*H18)</f>
        <v>81027</v>
      </c>
      <c r="E18" s="1746"/>
      <c r="F18" s="826" t="str">
        <f>CONCATENATE(기본!H15,"  ",기본!K15,"%")</f>
        <v>노무비의  0.09%</v>
      </c>
      <c r="G18" s="829" t="s">
        <v>363</v>
      </c>
      <c r="H18" s="1748">
        <f>기본!K15/100</f>
        <v>8.9999999999999998E-4</v>
      </c>
      <c r="J18" s="1747"/>
      <c r="K18" s="1157"/>
      <c r="M18" s="1174"/>
      <c r="N18" s="839"/>
    </row>
    <row r="19" spans="1:14" ht="19.5" customHeight="1">
      <c r="A19" s="2298"/>
      <c r="B19" s="2300"/>
      <c r="C19" s="824" t="s">
        <v>368</v>
      </c>
      <c r="D19" s="825">
        <f>INT((D6+D9)*H19)</f>
        <v>4558822</v>
      </c>
      <c r="E19" s="828"/>
      <c r="F19" s="826" t="str">
        <f>CONCATENATE(기본!H18,"  ",기본!K18,"%")</f>
        <v>(재료비+노무비)의  4.9%</v>
      </c>
      <c r="G19" s="829" t="s">
        <v>363</v>
      </c>
      <c r="H19" s="830">
        <f>기본!K18/100</f>
        <v>4.9000000000000002E-2</v>
      </c>
      <c r="K19" s="1157"/>
      <c r="M19" s="1174"/>
      <c r="N19" s="839"/>
    </row>
    <row r="20" spans="1:14" ht="19.5" customHeight="1">
      <c r="A20" s="2298"/>
      <c r="B20" s="2300"/>
      <c r="C20" s="824" t="s">
        <v>369</v>
      </c>
      <c r="D20" s="825">
        <f>INT(SUM(D10:D19))</f>
        <v>20925948</v>
      </c>
      <c r="E20" s="827">
        <f>D20/D21</f>
        <v>0.18362030504808449</v>
      </c>
      <c r="F20" s="826"/>
      <c r="G20" s="826"/>
      <c r="K20" s="1157"/>
      <c r="M20" s="1174"/>
      <c r="N20" s="839"/>
    </row>
    <row r="21" spans="1:14" ht="19.5" customHeight="1">
      <c r="A21" s="2294" t="s">
        <v>370</v>
      </c>
      <c r="B21" s="2294"/>
      <c r="C21" s="2294"/>
      <c r="D21" s="825">
        <f>INT(SUM(D20,D9,D6))</f>
        <v>113963148</v>
      </c>
      <c r="E21" s="832"/>
      <c r="F21" s="826"/>
      <c r="G21" s="826"/>
      <c r="H21" s="833"/>
      <c r="K21" s="1157"/>
      <c r="M21" s="1174"/>
      <c r="N21" s="839"/>
    </row>
    <row r="22" spans="1:14" ht="19.5" customHeight="1">
      <c r="A22" s="2294" t="s">
        <v>371</v>
      </c>
      <c r="B22" s="2294"/>
      <c r="C22" s="2294"/>
      <c r="D22" s="825">
        <f>INT(D21*H22)</f>
        <v>9117051</v>
      </c>
      <c r="E22" s="832"/>
      <c r="F22" s="834" t="str">
        <f>CONCATENATE(기본!H16,"  ",기본!K16,"%")</f>
        <v>(노무비+재료비+경비)의  8%</v>
      </c>
      <c r="G22" s="835"/>
      <c r="H22" s="830">
        <f>기본!K16/100</f>
        <v>0.08</v>
      </c>
      <c r="K22" s="1157"/>
      <c r="M22" s="1174"/>
      <c r="N22" s="839"/>
    </row>
    <row r="23" spans="1:14" ht="19.5" customHeight="1">
      <c r="A23" s="2294" t="s">
        <v>529</v>
      </c>
      <c r="B23" s="2294"/>
      <c r="C23" s="2294"/>
      <c r="D23" s="825">
        <f>INT((D9+D20+D22)*H23)-290</f>
        <v>18010710</v>
      </c>
      <c r="E23" s="832"/>
      <c r="F23" s="834" t="str">
        <f>CONCATENATE(기본!H17,"  ",기본!K17,"%")</f>
        <v>(노무비+경비+일반관리비)의  15%</v>
      </c>
      <c r="G23" s="835"/>
      <c r="H23" s="830">
        <f>기본!K17/100</f>
        <v>0.15</v>
      </c>
      <c r="K23" s="1157"/>
      <c r="M23" s="1174"/>
      <c r="N23" s="839"/>
    </row>
    <row r="24" spans="1:14" ht="19.5" customHeight="1">
      <c r="A24" s="2294" t="s">
        <v>384</v>
      </c>
      <c r="B24" s="2294"/>
      <c r="C24" s="2294"/>
      <c r="D24" s="825">
        <f>ROUND(SUM(D23,D22,D21),0)</f>
        <v>141090909</v>
      </c>
      <c r="E24" s="832"/>
      <c r="F24" s="836"/>
      <c r="G24" s="837"/>
      <c r="K24" s="1157"/>
    </row>
    <row r="25" spans="1:14" ht="19.5" customHeight="1">
      <c r="A25" s="2302" t="s">
        <v>382</v>
      </c>
      <c r="B25" s="2303"/>
      <c r="C25" s="2304"/>
      <c r="D25" s="825">
        <f>ROUND((D24*10%),0)</f>
        <v>14109091</v>
      </c>
      <c r="E25" s="832"/>
      <c r="F25" s="834"/>
      <c r="G25" s="838"/>
      <c r="K25" s="1157"/>
    </row>
    <row r="26" spans="1:14" ht="19.5" customHeight="1">
      <c r="A26" s="2294" t="s">
        <v>383</v>
      </c>
      <c r="B26" s="2294"/>
      <c r="C26" s="2294"/>
      <c r="D26" s="825">
        <f>ROUNDDOWN((SUM(D24:D25)),-3)</f>
        <v>155200000</v>
      </c>
      <c r="E26" s="832"/>
      <c r="F26" s="2305" t="s">
        <v>618</v>
      </c>
      <c r="G26" s="2306"/>
      <c r="K26" s="1157"/>
    </row>
    <row r="28" spans="1:14" ht="21" customHeight="1">
      <c r="D28" s="1157">
        <f>D26/'5-2 내역'!G67</f>
        <v>2262390.6705539357</v>
      </c>
    </row>
    <row r="29" spans="1:14" ht="21" customHeight="1">
      <c r="D29" s="1157">
        <f>D24+D25</f>
        <v>155200000</v>
      </c>
      <c r="F29" s="1173"/>
    </row>
    <row r="30" spans="1:14" ht="21" customHeight="1">
      <c r="D30" s="819">
        <v>438410000</v>
      </c>
    </row>
    <row r="62" spans="11:11" ht="21" customHeight="1">
      <c r="K62" s="839"/>
    </row>
  </sheetData>
  <mergeCells count="13">
    <mergeCell ref="A25:C25"/>
    <mergeCell ref="A26:C26"/>
    <mergeCell ref="F26:G26"/>
    <mergeCell ref="A23:C23"/>
    <mergeCell ref="A24:C24"/>
    <mergeCell ref="A21:C21"/>
    <mergeCell ref="A22:C22"/>
    <mergeCell ref="B2:F2"/>
    <mergeCell ref="A3:C3"/>
    <mergeCell ref="A4:A20"/>
    <mergeCell ref="B4:B6"/>
    <mergeCell ref="B7:B9"/>
    <mergeCell ref="B10:B20"/>
  </mergeCells>
  <phoneticPr fontId="2" type="noConversion"/>
  <pageMargins left="0.94488188976377963" right="0.11811023622047245" top="0.47244094488188981" bottom="0.31496062992125984" header="0" footer="0"/>
  <pageSetup paperSize="9" orientation="landscape" blackAndWhite="1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 filterMode="1">
    <tabColor theme="9" tint="0.79998168889431442"/>
  </sheetPr>
  <dimension ref="A1:W360"/>
  <sheetViews>
    <sheetView showZeros="0" view="pageBreakPreview" zoomScaleNormal="70" zoomScaleSheetLayoutView="100" workbookViewId="0"/>
  </sheetViews>
  <sheetFormatPr defaultRowHeight="13.5"/>
  <cols>
    <col min="1" max="1" width="8.125" style="178" customWidth="1"/>
    <col min="2" max="2" width="2.5" style="143" bestFit="1" customWidth="1"/>
    <col min="3" max="3" width="17.5" style="143" customWidth="1"/>
    <col min="4" max="4" width="6.625" style="233" customWidth="1"/>
    <col min="5" max="5" width="6.625" style="143" customWidth="1"/>
    <col min="6" max="6" width="6.625" style="233" customWidth="1"/>
    <col min="7" max="7" width="6.625" style="143" customWidth="1"/>
    <col min="8" max="8" width="6.625" style="233" customWidth="1"/>
    <col min="9" max="11" width="6.625" style="143" customWidth="1"/>
    <col min="12" max="12" width="6.625" style="234" customWidth="1"/>
    <col min="13" max="13" width="6.625" style="143" customWidth="1"/>
    <col min="14" max="14" width="7.125" style="143" customWidth="1"/>
    <col min="15" max="15" width="9" style="143" bestFit="1" customWidth="1"/>
    <col min="16" max="16" width="1.625" style="143" customWidth="1"/>
    <col min="17" max="17" width="5.25" style="143" bestFit="1" customWidth="1"/>
    <col min="18" max="18" width="4.375" style="143" bestFit="1" customWidth="1"/>
    <col min="19" max="16384" width="9" style="143"/>
  </cols>
  <sheetData>
    <row r="1" spans="1:23" ht="35.1" customHeight="1" thickTop="1" thickBot="1">
      <c r="A1" s="139" t="s">
        <v>939</v>
      </c>
      <c r="B1" s="2307" t="s">
        <v>839</v>
      </c>
      <c r="C1" s="2307"/>
      <c r="D1" s="2307"/>
      <c r="E1" s="2307"/>
      <c r="F1" s="2307"/>
      <c r="G1" s="2307"/>
      <c r="H1" s="2307"/>
      <c r="I1" s="2307"/>
      <c r="J1" s="2307"/>
      <c r="K1" s="2307"/>
      <c r="L1" s="2307"/>
      <c r="M1" s="2307"/>
      <c r="N1" s="177">
        <f t="shared" ref="N1:N45" si="0">IF(H$2&gt;0,1,)</f>
        <v>0</v>
      </c>
      <c r="O1" s="142" t="s">
        <v>892</v>
      </c>
    </row>
    <row r="2" spans="1:23" ht="24.95" customHeight="1" thickTop="1">
      <c r="A2" s="178">
        <f>IF(H2&gt;0,1,)</f>
        <v>0</v>
      </c>
      <c r="B2" s="2308" t="s">
        <v>857</v>
      </c>
      <c r="C2" s="2309"/>
      <c r="D2" s="2310" t="str">
        <f>CONCATENATE('6-3표준조사-1'!K4,"임반")</f>
        <v>임반</v>
      </c>
      <c r="E2" s="2310"/>
      <c r="F2" s="2310" t="str">
        <f>CONCATENATE('6-3표준조사-1'!L4,"소반")</f>
        <v>소반</v>
      </c>
      <c r="G2" s="2310"/>
      <c r="H2" s="2311">
        <f>'6-3표준조사-1'!Q4</f>
        <v>0</v>
      </c>
      <c r="I2" s="2311"/>
      <c r="J2" s="179"/>
      <c r="K2" s="180" t="s">
        <v>541</v>
      </c>
      <c r="L2" s="2312">
        <f>+'6-3표준조사-1'!R4</f>
        <v>0</v>
      </c>
      <c r="M2" s="2313"/>
      <c r="N2" s="177">
        <f t="shared" si="0"/>
        <v>0</v>
      </c>
      <c r="O2" s="2239"/>
      <c r="P2" s="2240"/>
      <c r="Q2" s="2240"/>
      <c r="R2" s="2240"/>
      <c r="S2" s="2240"/>
      <c r="T2" s="2240"/>
      <c r="U2" s="2240"/>
      <c r="V2" s="2240"/>
      <c r="W2" s="2241"/>
    </row>
    <row r="3" spans="1:23" ht="21.75" customHeight="1" thickBot="1">
      <c r="A3" s="178">
        <f>IF(H2&gt;0,1,)</f>
        <v>0</v>
      </c>
      <c r="B3" s="2314" t="s">
        <v>542</v>
      </c>
      <c r="C3" s="2315"/>
      <c r="D3" s="2316" t="s">
        <v>543</v>
      </c>
      <c r="E3" s="2315"/>
      <c r="F3" s="2317" t="s">
        <v>1347</v>
      </c>
      <c r="G3" s="2318"/>
      <c r="H3" s="2317" t="s">
        <v>545</v>
      </c>
      <c r="I3" s="2318"/>
      <c r="J3" s="2316" t="s">
        <v>546</v>
      </c>
      <c r="K3" s="2315"/>
      <c r="L3" s="2319" t="s">
        <v>858</v>
      </c>
      <c r="M3" s="2321"/>
      <c r="N3" s="177">
        <f t="shared" si="0"/>
        <v>0</v>
      </c>
      <c r="O3" s="2242"/>
      <c r="P3" s="2243"/>
      <c r="Q3" s="2243"/>
      <c r="R3" s="2243"/>
      <c r="S3" s="2243"/>
      <c r="T3" s="2243"/>
      <c r="U3" s="2243"/>
      <c r="V3" s="2243"/>
      <c r="W3" s="2244"/>
    </row>
    <row r="4" spans="1:23" ht="21.75" customHeight="1" thickTop="1">
      <c r="A4" s="178">
        <f>IF(H2&gt;0,1,)</f>
        <v>0</v>
      </c>
      <c r="B4" s="181"/>
      <c r="C4" s="182" t="s">
        <v>547</v>
      </c>
      <c r="D4" s="183"/>
      <c r="E4" s="184" t="s">
        <v>548</v>
      </c>
      <c r="F4" s="183"/>
      <c r="G4" s="184" t="s">
        <v>548</v>
      </c>
      <c r="H4" s="183"/>
      <c r="I4" s="184" t="s">
        <v>548</v>
      </c>
      <c r="J4" s="185"/>
      <c r="K4" s="184" t="s">
        <v>549</v>
      </c>
      <c r="L4" s="2320"/>
      <c r="M4" s="2322"/>
      <c r="N4" s="177">
        <f t="shared" si="0"/>
        <v>0</v>
      </c>
    </row>
    <row r="5" spans="1:23" s="27" customFormat="1" ht="21.75" hidden="1" customHeight="1">
      <c r="A5" s="28">
        <f>IF('6-3표준조사-1'!R4="둘레베기",1,)</f>
        <v>0</v>
      </c>
      <c r="B5" s="2323" t="s">
        <v>547</v>
      </c>
      <c r="C5" s="29" t="s">
        <v>1346</v>
      </c>
      <c r="D5" s="30"/>
      <c r="E5" s="31"/>
      <c r="F5" s="30"/>
      <c r="G5" s="31"/>
      <c r="H5" s="30"/>
      <c r="I5" s="31"/>
      <c r="J5" s="32"/>
      <c r="K5" s="33"/>
      <c r="L5" s="34"/>
      <c r="M5" s="71">
        <f>M6</f>
        <v>0</v>
      </c>
      <c r="N5" s="70">
        <f t="shared" si="0"/>
        <v>0</v>
      </c>
    </row>
    <row r="6" spans="1:23" s="27" customFormat="1" ht="21.75" hidden="1" customHeight="1">
      <c r="A6" s="28">
        <f>IF('6-3표준조사-1'!R4="둘레베기",1,)</f>
        <v>0</v>
      </c>
      <c r="B6" s="2324"/>
      <c r="C6" s="35" t="s">
        <v>841</v>
      </c>
      <c r="D6" s="36"/>
      <c r="E6" s="37"/>
      <c r="F6" s="38"/>
      <c r="G6" s="37"/>
      <c r="H6" s="38"/>
      <c r="I6" s="37"/>
      <c r="J6" s="39"/>
      <c r="K6" s="40"/>
      <c r="L6" s="41">
        <f>J45/100</f>
        <v>0</v>
      </c>
      <c r="M6" s="72">
        <f>ROUNDDOWN((H7*J7)+(H7*J7*L6),)</f>
        <v>0</v>
      </c>
      <c r="N6" s="70">
        <f t="shared" si="0"/>
        <v>0</v>
      </c>
    </row>
    <row r="7" spans="1:23" s="27" customFormat="1" ht="21.75" hidden="1" customHeight="1">
      <c r="A7" s="28">
        <f>IF('6-3표준조사-1'!R4="둘레베기",1,)</f>
        <v>0</v>
      </c>
      <c r="B7" s="2324"/>
      <c r="C7" s="35" t="s">
        <v>842</v>
      </c>
      <c r="D7" s="36">
        <f>IF(A7&gt;0,D36,)</f>
        <v>0</v>
      </c>
      <c r="E7" s="37" t="s">
        <v>551</v>
      </c>
      <c r="F7" s="38">
        <v>0.18</v>
      </c>
      <c r="G7" s="37" t="s">
        <v>1249</v>
      </c>
      <c r="H7" s="38">
        <f>ROUND(D7/100*F7,2)</f>
        <v>0</v>
      </c>
      <c r="I7" s="37" t="s">
        <v>550</v>
      </c>
      <c r="J7" s="39">
        <f>'7-1 단가조사'!L7</f>
        <v>172068</v>
      </c>
      <c r="K7" s="40" t="s">
        <v>580</v>
      </c>
      <c r="L7" s="41"/>
      <c r="M7" s="72"/>
      <c r="N7" s="70">
        <f t="shared" si="0"/>
        <v>0</v>
      </c>
    </row>
    <row r="8" spans="1:23" s="27" customFormat="1" ht="21.75" hidden="1" customHeight="1">
      <c r="A8" s="28">
        <f>IF('6-3표준조사-1'!R4="줄베기",1,)</f>
        <v>0</v>
      </c>
      <c r="B8" s="2324"/>
      <c r="C8" s="29" t="s">
        <v>581</v>
      </c>
      <c r="D8" s="30"/>
      <c r="E8" s="31"/>
      <c r="F8" s="30"/>
      <c r="G8" s="31"/>
      <c r="H8" s="30"/>
      <c r="I8" s="31"/>
      <c r="J8" s="32"/>
      <c r="K8" s="33"/>
      <c r="L8" s="42"/>
      <c r="M8" s="71">
        <f>SUM(M9+M12+M15)</f>
        <v>0</v>
      </c>
      <c r="N8" s="70">
        <f t="shared" si="0"/>
        <v>0</v>
      </c>
    </row>
    <row r="9" spans="1:23" s="27" customFormat="1" ht="21.75" hidden="1" customHeight="1">
      <c r="A9" s="28">
        <f>IF('6-3표준조사-1'!R4="줄베기",1,)</f>
        <v>0</v>
      </c>
      <c r="B9" s="2324"/>
      <c r="C9" s="35" t="s">
        <v>841</v>
      </c>
      <c r="D9" s="43"/>
      <c r="E9" s="37"/>
      <c r="F9" s="38"/>
      <c r="G9" s="37"/>
      <c r="H9" s="38"/>
      <c r="I9" s="37"/>
      <c r="J9" s="39"/>
      <c r="K9" s="40"/>
      <c r="L9" s="41">
        <f>K45/100</f>
        <v>0</v>
      </c>
      <c r="M9" s="72">
        <f>ROUNDDOWN((M10+M11)+((M10+M11)*L9),0)</f>
        <v>0</v>
      </c>
      <c r="N9" s="70">
        <f t="shared" si="0"/>
        <v>0</v>
      </c>
    </row>
    <row r="10" spans="1:23" s="27" customFormat="1" ht="21.75" hidden="1" customHeight="1">
      <c r="A10" s="28">
        <f>IF('6-3표준조사-1'!R4="줄베기",1,)</f>
        <v>0</v>
      </c>
      <c r="B10" s="2324"/>
      <c r="C10" s="35" t="s">
        <v>1345</v>
      </c>
      <c r="D10" s="43">
        <f>IF(A10&gt;0,D36,)</f>
        <v>0</v>
      </c>
      <c r="E10" s="37" t="s">
        <v>551</v>
      </c>
      <c r="F10" s="38">
        <v>7.0000000000000007E-2</v>
      </c>
      <c r="G10" s="37" t="s">
        <v>1249</v>
      </c>
      <c r="H10" s="38">
        <f>ROUND(D10/100*F10,2)</f>
        <v>0</v>
      </c>
      <c r="I10" s="37" t="s">
        <v>550</v>
      </c>
      <c r="J10" s="39">
        <f>'7-1 단가조사'!L7</f>
        <v>172068</v>
      </c>
      <c r="K10" s="40" t="s">
        <v>580</v>
      </c>
      <c r="L10" s="41"/>
      <c r="M10" s="72">
        <f>ROUNDDOWN(H10*J10,)</f>
        <v>0</v>
      </c>
      <c r="N10" s="70">
        <f t="shared" si="0"/>
        <v>0</v>
      </c>
    </row>
    <row r="11" spans="1:23" s="27" customFormat="1" ht="21.75" hidden="1" customHeight="1">
      <c r="A11" s="28">
        <f>IF('6-3표준조사-1'!R4="줄베기",1,)</f>
        <v>0</v>
      </c>
      <c r="B11" s="2324"/>
      <c r="C11" s="35" t="s">
        <v>844</v>
      </c>
      <c r="D11" s="44">
        <f>IF(A11&gt;0,1,)</f>
        <v>0</v>
      </c>
      <c r="E11" s="37" t="s">
        <v>425</v>
      </c>
      <c r="F11" s="38">
        <v>1.3</v>
      </c>
      <c r="G11" s="37" t="s">
        <v>582</v>
      </c>
      <c r="H11" s="38">
        <f>ROUND(D11*F11,2)</f>
        <v>0</v>
      </c>
      <c r="I11" s="37" t="s">
        <v>550</v>
      </c>
      <c r="J11" s="39">
        <f>'7-1 단가조사'!L6</f>
        <v>226122</v>
      </c>
      <c r="K11" s="40" t="s">
        <v>1344</v>
      </c>
      <c r="L11" s="41"/>
      <c r="M11" s="72">
        <f>ROUNDDOWN(H11*J11,)</f>
        <v>0</v>
      </c>
      <c r="N11" s="70">
        <f t="shared" si="0"/>
        <v>0</v>
      </c>
    </row>
    <row r="12" spans="1:23" s="27" customFormat="1" ht="21.75" hidden="1" customHeight="1">
      <c r="A12" s="28">
        <f>IF('6-3표준조사-1'!R4="줄베기",1,)</f>
        <v>0</v>
      </c>
      <c r="B12" s="2324"/>
      <c r="C12" s="35" t="s">
        <v>845</v>
      </c>
      <c r="D12" s="43"/>
      <c r="E12" s="37"/>
      <c r="F12" s="38"/>
      <c r="G12" s="37"/>
      <c r="H12" s="38"/>
      <c r="I12" s="37"/>
      <c r="J12" s="39"/>
      <c r="K12" s="40"/>
      <c r="L12" s="45"/>
      <c r="M12" s="72">
        <f>M13+M14</f>
        <v>0</v>
      </c>
      <c r="N12" s="70">
        <f t="shared" si="0"/>
        <v>0</v>
      </c>
    </row>
    <row r="13" spans="1:23" s="27" customFormat="1" ht="21.75" hidden="1" customHeight="1">
      <c r="A13" s="28">
        <f>IF('6-3표준조사-1'!R4="줄베기",1,)</f>
        <v>0</v>
      </c>
      <c r="B13" s="2324"/>
      <c r="C13" s="35" t="s">
        <v>846</v>
      </c>
      <c r="D13" s="44">
        <f>H11</f>
        <v>0</v>
      </c>
      <c r="E13" s="37" t="s">
        <v>582</v>
      </c>
      <c r="F13" s="38">
        <v>5</v>
      </c>
      <c r="G13" s="37" t="s">
        <v>553</v>
      </c>
      <c r="H13" s="38">
        <f>ROUND(D13*F13,2)</f>
        <v>0</v>
      </c>
      <c r="I13" s="37" t="s">
        <v>554</v>
      </c>
      <c r="J13" s="39">
        <f>'7-1 단가조사'!L11</f>
        <v>1720</v>
      </c>
      <c r="K13" s="40" t="s">
        <v>584</v>
      </c>
      <c r="L13" s="45"/>
      <c r="M13" s="72">
        <f>ROUNDDOWN(H13*J13,)</f>
        <v>0</v>
      </c>
      <c r="N13" s="70">
        <f t="shared" si="0"/>
        <v>0</v>
      </c>
    </row>
    <row r="14" spans="1:23" s="27" customFormat="1" ht="21.75" hidden="1" customHeight="1">
      <c r="A14" s="28">
        <f>IF('6-3표준조사-1'!R4="줄베기",1,)</f>
        <v>0</v>
      </c>
      <c r="B14" s="2324"/>
      <c r="C14" s="35" t="s">
        <v>847</v>
      </c>
      <c r="D14" s="43">
        <f>M13</f>
        <v>0</v>
      </c>
      <c r="E14" s="37" t="s">
        <v>586</v>
      </c>
      <c r="F14" s="38">
        <v>0.1</v>
      </c>
      <c r="G14" s="37" t="s">
        <v>587</v>
      </c>
      <c r="H14" s="38"/>
      <c r="I14" s="37"/>
      <c r="J14" s="39"/>
      <c r="K14" s="40"/>
      <c r="L14" s="45"/>
      <c r="M14" s="72">
        <f>ROUNDDOWN(D14*F14,)</f>
        <v>0</v>
      </c>
      <c r="N14" s="70">
        <f t="shared" si="0"/>
        <v>0</v>
      </c>
    </row>
    <row r="15" spans="1:23" s="27" customFormat="1" ht="21.75" hidden="1" customHeight="1">
      <c r="A15" s="28">
        <f>IF('6-3표준조사-1'!R4="줄베기",1,)</f>
        <v>0</v>
      </c>
      <c r="B15" s="2324"/>
      <c r="C15" s="46" t="s">
        <v>848</v>
      </c>
      <c r="D15" s="47">
        <f>D13</f>
        <v>0</v>
      </c>
      <c r="E15" s="48" t="s">
        <v>588</v>
      </c>
      <c r="F15" s="49">
        <v>8.3999999999999995E-3</v>
      </c>
      <c r="G15" s="48" t="s">
        <v>589</v>
      </c>
      <c r="H15" s="50"/>
      <c r="I15" s="48"/>
      <c r="J15" s="51">
        <f>'7-1 단가조사'!L14</f>
        <v>610000</v>
      </c>
      <c r="K15" s="52" t="s">
        <v>585</v>
      </c>
      <c r="L15" s="53"/>
      <c r="M15" s="73">
        <f>ROUNDDOWN(D15*F15*J15,)</f>
        <v>0</v>
      </c>
      <c r="N15" s="70">
        <f t="shared" si="0"/>
        <v>0</v>
      </c>
    </row>
    <row r="16" spans="1:23" ht="21.75" customHeight="1">
      <c r="A16" s="178">
        <f>IF('6-3표준조사-1'!R4="모두베기",1,)</f>
        <v>0</v>
      </c>
      <c r="B16" s="2324"/>
      <c r="C16" s="186" t="s">
        <v>590</v>
      </c>
      <c r="D16" s="187"/>
      <c r="E16" s="188"/>
      <c r="F16" s="189"/>
      <c r="G16" s="188"/>
      <c r="H16" s="189"/>
      <c r="I16" s="188"/>
      <c r="J16" s="190"/>
      <c r="K16" s="191"/>
      <c r="L16" s="192"/>
      <c r="M16" s="193">
        <f>M17+M22+M25</f>
        <v>0</v>
      </c>
      <c r="N16" s="177">
        <f t="shared" si="0"/>
        <v>0</v>
      </c>
    </row>
    <row r="17" spans="1:14" ht="21.75" customHeight="1">
      <c r="A17" s="178">
        <f>IF('6-3표준조사-1'!R4="모두베기",1,)</f>
        <v>0</v>
      </c>
      <c r="B17" s="2324"/>
      <c r="C17" s="194" t="s">
        <v>841</v>
      </c>
      <c r="D17" s="195"/>
      <c r="E17" s="196"/>
      <c r="F17" s="197"/>
      <c r="G17" s="196"/>
      <c r="H17" s="197"/>
      <c r="I17" s="196"/>
      <c r="J17" s="198"/>
      <c r="K17" s="199"/>
      <c r="L17" s="200">
        <f>L45/100</f>
        <v>0</v>
      </c>
      <c r="M17" s="201">
        <f>M18+M19+M20+M21</f>
        <v>0</v>
      </c>
      <c r="N17" s="177">
        <f t="shared" si="0"/>
        <v>0</v>
      </c>
    </row>
    <row r="18" spans="1:14" ht="21.75" customHeight="1">
      <c r="A18" s="178">
        <f>IF('6-3표준조사-1'!R4="모두베기",1,)</f>
        <v>0</v>
      </c>
      <c r="B18" s="2324"/>
      <c r="C18" s="194" t="s">
        <v>1345</v>
      </c>
      <c r="D18" s="195">
        <f>IF(A18&gt;0,D36,)</f>
        <v>0</v>
      </c>
      <c r="E18" s="196" t="s">
        <v>551</v>
      </c>
      <c r="F18" s="197">
        <v>7.0000000000000007E-2</v>
      </c>
      <c r="G18" s="196" t="s">
        <v>1249</v>
      </c>
      <c r="H18" s="197">
        <f>ROUND(D18/100*F18,2)</f>
        <v>0</v>
      </c>
      <c r="I18" s="196" t="s">
        <v>550</v>
      </c>
      <c r="J18" s="198">
        <f>'7-1 단가조사'!L7</f>
        <v>172068</v>
      </c>
      <c r="K18" s="199" t="s">
        <v>580</v>
      </c>
      <c r="L18" s="202"/>
      <c r="M18" s="201">
        <f>ROUNDDOWN((H18*J18)+(H18*J18*L17),)</f>
        <v>0</v>
      </c>
      <c r="N18" s="177">
        <f t="shared" si="0"/>
        <v>0</v>
      </c>
    </row>
    <row r="19" spans="1:14" ht="21.75" customHeight="1">
      <c r="A19" s="178">
        <f>IF('6-3표준조사-1'!R4="모두베기",1,)</f>
        <v>0</v>
      </c>
      <c r="B19" s="2324"/>
      <c r="C19" s="203" t="s">
        <v>1158</v>
      </c>
      <c r="D19" s="204">
        <f>IF(A19&gt;0,IF(D38="당해 년도",1,),)</f>
        <v>0</v>
      </c>
      <c r="E19" s="196" t="s">
        <v>425</v>
      </c>
      <c r="F19" s="197">
        <v>3.5</v>
      </c>
      <c r="G19" s="196" t="s">
        <v>582</v>
      </c>
      <c r="H19" s="197">
        <f>ROUND(D19*F19,2)</f>
        <v>0</v>
      </c>
      <c r="I19" s="196" t="s">
        <v>550</v>
      </c>
      <c r="J19" s="198">
        <f>'7-1 단가조사'!L6</f>
        <v>226122</v>
      </c>
      <c r="K19" s="199" t="s">
        <v>1344</v>
      </c>
      <c r="L19" s="202"/>
      <c r="M19" s="201">
        <f>ROUNDDOWN((H19*J19)+(H19*J19*L17),)</f>
        <v>0</v>
      </c>
      <c r="N19" s="177">
        <f t="shared" si="0"/>
        <v>0</v>
      </c>
    </row>
    <row r="20" spans="1:14" ht="21.75" customHeight="1">
      <c r="A20" s="178">
        <f>IF('6-3표준조사-1'!R4="모두베기",1,)</f>
        <v>0</v>
      </c>
      <c r="B20" s="2324"/>
      <c r="C20" s="203" t="s">
        <v>1159</v>
      </c>
      <c r="D20" s="204">
        <f>IF(A20&gt;0,IF(D38="2년차",1,),)</f>
        <v>0</v>
      </c>
      <c r="E20" s="196" t="s">
        <v>425</v>
      </c>
      <c r="F20" s="197">
        <v>4</v>
      </c>
      <c r="G20" s="196" t="s">
        <v>582</v>
      </c>
      <c r="H20" s="197">
        <f>ROUND(D20*F20,2)</f>
        <v>0</v>
      </c>
      <c r="I20" s="196" t="s">
        <v>550</v>
      </c>
      <c r="J20" s="198">
        <f>'7-1 단가조사'!L6</f>
        <v>226122</v>
      </c>
      <c r="K20" s="199" t="s">
        <v>1344</v>
      </c>
      <c r="L20" s="202"/>
      <c r="M20" s="201">
        <f>ROUNDDOWN((H20*J20)+(H20*J20*L17),)</f>
        <v>0</v>
      </c>
      <c r="N20" s="177">
        <f t="shared" si="0"/>
        <v>0</v>
      </c>
    </row>
    <row r="21" spans="1:14" ht="21.75" customHeight="1">
      <c r="A21" s="178">
        <f>IF('6-3표준조사-1'!R4="모두베기",1,)</f>
        <v>0</v>
      </c>
      <c r="B21" s="2324"/>
      <c r="C21" s="203" t="s">
        <v>1160</v>
      </c>
      <c r="D21" s="204">
        <f>IF(A21&gt;0,IF(D38="3년차 이상",1,),)</f>
        <v>0</v>
      </c>
      <c r="E21" s="196" t="s">
        <v>425</v>
      </c>
      <c r="F21" s="197">
        <v>5</v>
      </c>
      <c r="G21" s="196" t="s">
        <v>582</v>
      </c>
      <c r="H21" s="197">
        <f>ROUND(D21*F21,2)</f>
        <v>0</v>
      </c>
      <c r="I21" s="196" t="s">
        <v>550</v>
      </c>
      <c r="J21" s="198">
        <f>'7-1 단가조사'!L6</f>
        <v>226122</v>
      </c>
      <c r="K21" s="199" t="s">
        <v>1344</v>
      </c>
      <c r="L21" s="202"/>
      <c r="M21" s="201">
        <f>ROUNDDOWN((H21*J21)+(H21*J21*L17),)</f>
        <v>0</v>
      </c>
      <c r="N21" s="177">
        <f t="shared" si="0"/>
        <v>0</v>
      </c>
    </row>
    <row r="22" spans="1:14" ht="21.75" customHeight="1">
      <c r="A22" s="178">
        <f>IF('6-3표준조사-1'!R4="모두베기",1,)</f>
        <v>0</v>
      </c>
      <c r="B22" s="2324"/>
      <c r="C22" s="194" t="s">
        <v>845</v>
      </c>
      <c r="D22" s="195"/>
      <c r="E22" s="196"/>
      <c r="F22" s="197"/>
      <c r="G22" s="196"/>
      <c r="H22" s="197"/>
      <c r="I22" s="196"/>
      <c r="J22" s="198"/>
      <c r="K22" s="199"/>
      <c r="L22" s="202"/>
      <c r="M22" s="201">
        <f>M23+M24</f>
        <v>0</v>
      </c>
      <c r="N22" s="177">
        <f t="shared" si="0"/>
        <v>0</v>
      </c>
    </row>
    <row r="23" spans="1:14" ht="21.75" customHeight="1">
      <c r="A23" s="178">
        <f>IF('6-3표준조사-1'!R4="모두베기",1,)</f>
        <v>0</v>
      </c>
      <c r="B23" s="2324"/>
      <c r="C23" s="194" t="s">
        <v>846</v>
      </c>
      <c r="D23" s="204">
        <f>(H19+H20+H21)</f>
        <v>0</v>
      </c>
      <c r="E23" s="196" t="s">
        <v>582</v>
      </c>
      <c r="F23" s="197">
        <v>5</v>
      </c>
      <c r="G23" s="196" t="s">
        <v>553</v>
      </c>
      <c r="H23" s="197">
        <f>ROUND(D23*F23,2)</f>
        <v>0</v>
      </c>
      <c r="I23" s="196" t="s">
        <v>554</v>
      </c>
      <c r="J23" s="198">
        <f>'7-1 단가조사'!L11</f>
        <v>1720</v>
      </c>
      <c r="K23" s="199" t="s">
        <v>584</v>
      </c>
      <c r="L23" s="202"/>
      <c r="M23" s="201">
        <f>ROUNDDOWN(H23*J23,)</f>
        <v>0</v>
      </c>
      <c r="N23" s="177">
        <f t="shared" si="0"/>
        <v>0</v>
      </c>
    </row>
    <row r="24" spans="1:14" ht="21.75" customHeight="1">
      <c r="A24" s="178">
        <f>IF('6-3표준조사-1'!R4="모두베기",1,)</f>
        <v>0</v>
      </c>
      <c r="B24" s="2324"/>
      <c r="C24" s="194" t="s">
        <v>847</v>
      </c>
      <c r="D24" s="195">
        <f>M23</f>
        <v>0</v>
      </c>
      <c r="E24" s="196" t="s">
        <v>586</v>
      </c>
      <c r="F24" s="197">
        <v>0.1</v>
      </c>
      <c r="G24" s="196" t="s">
        <v>587</v>
      </c>
      <c r="H24" s="197"/>
      <c r="I24" s="196"/>
      <c r="J24" s="198"/>
      <c r="K24" s="199"/>
      <c r="L24" s="202"/>
      <c r="M24" s="201">
        <f>ROUNDDOWN(D24*F24,)</f>
        <v>0</v>
      </c>
      <c r="N24" s="177">
        <f t="shared" si="0"/>
        <v>0</v>
      </c>
    </row>
    <row r="25" spans="1:14" ht="21.75" customHeight="1">
      <c r="A25" s="178">
        <f>IF('6-3표준조사-1'!R4="모두베기",1,)</f>
        <v>0</v>
      </c>
      <c r="B25" s="2324"/>
      <c r="C25" s="205" t="s">
        <v>848</v>
      </c>
      <c r="D25" s="206">
        <f>D23</f>
        <v>0</v>
      </c>
      <c r="E25" s="207" t="s">
        <v>588</v>
      </c>
      <c r="F25" s="208">
        <v>8.3999999999999995E-3</v>
      </c>
      <c r="G25" s="207" t="s">
        <v>589</v>
      </c>
      <c r="H25" s="209"/>
      <c r="I25" s="207"/>
      <c r="J25" s="210">
        <f>'7-1 단가조사'!L14</f>
        <v>610000</v>
      </c>
      <c r="K25" s="211" t="s">
        <v>585</v>
      </c>
      <c r="L25" s="212"/>
      <c r="M25" s="213">
        <f>ROUNDDOWN(D25*F25*J25,)</f>
        <v>0</v>
      </c>
      <c r="N25" s="177">
        <f t="shared" si="0"/>
        <v>0</v>
      </c>
    </row>
    <row r="26" spans="1:14" s="27" customFormat="1" ht="21.75" hidden="1" customHeight="1">
      <c r="A26" s="28">
        <f>IF('6-3표준조사-1'!R4="맹아제거",1,)</f>
        <v>0</v>
      </c>
      <c r="B26" s="2324"/>
      <c r="C26" s="29" t="s">
        <v>591</v>
      </c>
      <c r="D26" s="30"/>
      <c r="E26" s="31"/>
      <c r="F26" s="30"/>
      <c r="G26" s="31"/>
      <c r="H26" s="30"/>
      <c r="I26" s="31"/>
      <c r="J26" s="32"/>
      <c r="K26" s="33"/>
      <c r="L26" s="34"/>
      <c r="M26" s="71">
        <f>M27</f>
        <v>0</v>
      </c>
      <c r="N26" s="70">
        <f t="shared" si="0"/>
        <v>0</v>
      </c>
    </row>
    <row r="27" spans="1:14" s="27" customFormat="1" ht="21.75" hidden="1" customHeight="1">
      <c r="A27" s="28">
        <f>IF('6-3표준조사-1'!R4="맹아제거",1,)</f>
        <v>0</v>
      </c>
      <c r="B27" s="2324"/>
      <c r="C27" s="35" t="s">
        <v>841</v>
      </c>
      <c r="D27" s="36"/>
      <c r="E27" s="37"/>
      <c r="F27" s="38"/>
      <c r="G27" s="37"/>
      <c r="H27" s="38"/>
      <c r="I27" s="37"/>
      <c r="J27" s="39"/>
      <c r="K27" s="40"/>
      <c r="L27" s="41">
        <f>M45/100</f>
        <v>0</v>
      </c>
      <c r="M27" s="72">
        <f>ROUNDDOWN((H28*J28)+(H28*J28*L27),)</f>
        <v>0</v>
      </c>
      <c r="N27" s="70">
        <f t="shared" si="0"/>
        <v>0</v>
      </c>
    </row>
    <row r="28" spans="1:14" s="27" customFormat="1" ht="21.75" hidden="1" customHeight="1">
      <c r="A28" s="28">
        <f>IF('6-3표준조사-1'!R4="맹아제거",1,)</f>
        <v>0</v>
      </c>
      <c r="B28" s="2324"/>
      <c r="C28" s="35" t="s">
        <v>849</v>
      </c>
      <c r="D28" s="36">
        <v>0</v>
      </c>
      <c r="E28" s="37" t="s">
        <v>551</v>
      </c>
      <c r="F28" s="38">
        <v>0.2</v>
      </c>
      <c r="G28" s="37" t="s">
        <v>1249</v>
      </c>
      <c r="H28" s="38">
        <f>ROUND(D28/100*F28,2)</f>
        <v>0</v>
      </c>
      <c r="I28" s="37" t="s">
        <v>550</v>
      </c>
      <c r="J28" s="39">
        <f>'7-1 단가조사'!L7</f>
        <v>172068</v>
      </c>
      <c r="K28" s="40" t="s">
        <v>580</v>
      </c>
      <c r="L28" s="41">
        <f>M45/100</f>
        <v>0</v>
      </c>
      <c r="M28" s="72"/>
      <c r="N28" s="70">
        <f t="shared" si="0"/>
        <v>0</v>
      </c>
    </row>
    <row r="29" spans="1:14" ht="21.75" customHeight="1">
      <c r="A29" s="178">
        <f>IF(H2&gt;0,1,)</f>
        <v>0</v>
      </c>
      <c r="B29" s="2325" t="s">
        <v>555</v>
      </c>
      <c r="C29" s="186" t="s">
        <v>592</v>
      </c>
      <c r="D29" s="189"/>
      <c r="E29" s="188"/>
      <c r="F29" s="189"/>
      <c r="G29" s="188"/>
      <c r="H29" s="189"/>
      <c r="I29" s="188"/>
      <c r="J29" s="190"/>
      <c r="K29" s="191"/>
      <c r="L29" s="192"/>
      <c r="M29" s="193">
        <f>SUM(M30,M32,M33)</f>
        <v>0</v>
      </c>
      <c r="N29" s="177">
        <f t="shared" si="0"/>
        <v>0</v>
      </c>
    </row>
    <row r="30" spans="1:14" ht="21.75" customHeight="1">
      <c r="A30" s="178">
        <f>IF(H2&gt;0,1,)</f>
        <v>0</v>
      </c>
      <c r="B30" s="2326"/>
      <c r="C30" s="194" t="s">
        <v>850</v>
      </c>
      <c r="D30" s="197"/>
      <c r="E30" s="196"/>
      <c r="F30" s="197"/>
      <c r="G30" s="196"/>
      <c r="H30" s="197"/>
      <c r="I30" s="196"/>
      <c r="J30" s="198"/>
      <c r="K30" s="199"/>
      <c r="L30" s="202"/>
      <c r="M30" s="201">
        <f>M31</f>
        <v>0</v>
      </c>
      <c r="N30" s="177">
        <f t="shared" si="0"/>
        <v>0</v>
      </c>
    </row>
    <row r="31" spans="1:14" ht="21.75" customHeight="1">
      <c r="A31" s="178">
        <f>IF(H2&gt;0,1,)</f>
        <v>0</v>
      </c>
      <c r="B31" s="2326"/>
      <c r="C31" s="194" t="s">
        <v>851</v>
      </c>
      <c r="D31" s="197"/>
      <c r="E31" s="196"/>
      <c r="F31" s="197"/>
      <c r="G31" s="196"/>
      <c r="H31" s="197"/>
      <c r="I31" s="196"/>
      <c r="J31" s="198"/>
      <c r="K31" s="199"/>
      <c r="L31" s="202"/>
      <c r="M31" s="201">
        <f>M6+M9+M17+M27</f>
        <v>0</v>
      </c>
      <c r="N31" s="177">
        <f t="shared" si="0"/>
        <v>0</v>
      </c>
    </row>
    <row r="32" spans="1:14" ht="21.75" customHeight="1">
      <c r="A32" s="178">
        <f>IF(H2&gt;0,1,)</f>
        <v>0</v>
      </c>
      <c r="B32" s="2326"/>
      <c r="C32" s="194" t="s">
        <v>852</v>
      </c>
      <c r="D32" s="197"/>
      <c r="E32" s="196"/>
      <c r="F32" s="197"/>
      <c r="G32" s="196"/>
      <c r="H32" s="197"/>
      <c r="I32" s="196"/>
      <c r="J32" s="198"/>
      <c r="K32" s="199"/>
      <c r="L32" s="202"/>
      <c r="M32" s="201">
        <f>M12+M22</f>
        <v>0</v>
      </c>
      <c r="N32" s="177">
        <f t="shared" si="0"/>
        <v>0</v>
      </c>
    </row>
    <row r="33" spans="1:15" ht="21.75" customHeight="1" thickBot="1">
      <c r="A33" s="178">
        <f>IF(H2&gt;0,1,)</f>
        <v>0</v>
      </c>
      <c r="B33" s="2327"/>
      <c r="C33" s="205" t="s">
        <v>1343</v>
      </c>
      <c r="D33" s="214"/>
      <c r="E33" s="215"/>
      <c r="F33" s="214"/>
      <c r="G33" s="215"/>
      <c r="H33" s="214"/>
      <c r="I33" s="215"/>
      <c r="J33" s="216"/>
      <c r="K33" s="217"/>
      <c r="L33" s="218"/>
      <c r="M33" s="219">
        <f>M15+M25</f>
        <v>0</v>
      </c>
      <c r="N33" s="177">
        <f t="shared" si="0"/>
        <v>0</v>
      </c>
    </row>
    <row r="34" spans="1:15" ht="21.75" customHeight="1">
      <c r="A34" s="178">
        <f>IF(H2&gt;0,1,)</f>
        <v>0</v>
      </c>
      <c r="B34" s="2328" t="s">
        <v>556</v>
      </c>
      <c r="C34" s="2328"/>
      <c r="D34" s="2328"/>
      <c r="E34" s="2328"/>
      <c r="F34" s="2328"/>
      <c r="G34" s="2328"/>
      <c r="H34" s="2328"/>
      <c r="I34" s="2328"/>
      <c r="J34" s="2328"/>
      <c r="K34" s="2328"/>
      <c r="L34" s="2328"/>
      <c r="M34" s="2328"/>
      <c r="N34" s="177">
        <f t="shared" si="0"/>
        <v>0</v>
      </c>
    </row>
    <row r="35" spans="1:15" ht="21.75" customHeight="1">
      <c r="A35" s="178">
        <f>IF(H2&gt;0,1,)</f>
        <v>0</v>
      </c>
      <c r="B35" s="2329" t="s">
        <v>557</v>
      </c>
      <c r="C35" s="2329"/>
      <c r="D35" s="2329"/>
      <c r="E35" s="2329"/>
      <c r="F35" s="2329"/>
      <c r="G35" s="2329"/>
      <c r="H35" s="2329"/>
      <c r="I35" s="2329"/>
      <c r="J35" s="2329"/>
      <c r="K35" s="2329"/>
      <c r="L35" s="2329"/>
      <c r="M35" s="2329"/>
      <c r="N35" s="177">
        <f t="shared" si="0"/>
        <v>0</v>
      </c>
    </row>
    <row r="36" spans="1:15" ht="21.75" customHeight="1">
      <c r="A36" s="178">
        <f>IF(H2&gt;0,1,)</f>
        <v>0</v>
      </c>
      <c r="B36" s="220" t="s">
        <v>1342</v>
      </c>
      <c r="C36" s="221" t="s">
        <v>854</v>
      </c>
      <c r="D36" s="222">
        <f>'6-3표준조사-1'!Q10</f>
        <v>0</v>
      </c>
      <c r="E36" s="220" t="s">
        <v>551</v>
      </c>
      <c r="F36" s="223"/>
      <c r="G36" s="220"/>
      <c r="H36" s="224"/>
      <c r="I36" s="225"/>
      <c r="J36" s="225"/>
      <c r="K36" s="225"/>
      <c r="L36" s="226"/>
      <c r="M36" s="225"/>
      <c r="N36" s="177">
        <f t="shared" si="0"/>
        <v>0</v>
      </c>
    </row>
    <row r="37" spans="1:15" ht="21.75" customHeight="1">
      <c r="A37" s="178">
        <f>IF(H2&gt;0,1,)</f>
        <v>0</v>
      </c>
      <c r="B37" s="220" t="s">
        <v>559</v>
      </c>
      <c r="C37" s="221" t="s">
        <v>840</v>
      </c>
      <c r="D37" s="2330" t="str">
        <f>'6-3표준조사-1'!S10</f>
        <v xml:space="preserve">목본 + 초본 </v>
      </c>
      <c r="E37" s="2330"/>
      <c r="F37" s="223"/>
      <c r="G37" s="220"/>
      <c r="H37" s="224"/>
      <c r="I37" s="225"/>
      <c r="J37" s="225"/>
      <c r="K37" s="225"/>
      <c r="L37" s="226"/>
      <c r="M37" s="225"/>
      <c r="N37" s="177">
        <f t="shared" si="0"/>
        <v>0</v>
      </c>
    </row>
    <row r="38" spans="1:15" ht="21.75" customHeight="1">
      <c r="A38" s="178">
        <f>IF(H2&gt;0,1,)</f>
        <v>0</v>
      </c>
      <c r="B38" s="220" t="s">
        <v>1342</v>
      </c>
      <c r="C38" s="221" t="s">
        <v>1152</v>
      </c>
      <c r="D38" s="2331">
        <f>'6-3표준조사-1'!R6</f>
        <v>0</v>
      </c>
      <c r="E38" s="2331"/>
      <c r="F38" s="227"/>
      <c r="G38" s="227"/>
      <c r="H38" s="224"/>
      <c r="I38" s="225"/>
      <c r="J38" s="225"/>
      <c r="K38" s="225"/>
      <c r="L38" s="226"/>
      <c r="M38" s="225"/>
      <c r="N38" s="177">
        <f t="shared" si="0"/>
        <v>0</v>
      </c>
    </row>
    <row r="39" spans="1:15" ht="21.75" customHeight="1">
      <c r="A39" s="178">
        <f>IF(H2&gt;0,1,)</f>
        <v>0</v>
      </c>
      <c r="B39" s="2329" t="s">
        <v>1329</v>
      </c>
      <c r="C39" s="2329"/>
      <c r="D39" s="2329"/>
      <c r="E39" s="2329"/>
      <c r="F39" s="2329"/>
      <c r="G39" s="2329"/>
      <c r="H39" s="2329"/>
      <c r="I39" s="2329"/>
      <c r="J39" s="2329"/>
      <c r="K39" s="2329"/>
      <c r="L39" s="2329"/>
      <c r="M39" s="2329"/>
      <c r="N39" s="177">
        <f t="shared" si="0"/>
        <v>0</v>
      </c>
    </row>
    <row r="40" spans="1:15" ht="21.75" customHeight="1">
      <c r="A40" s="178">
        <f>IF(H2&gt;0,1,)</f>
        <v>0</v>
      </c>
      <c r="B40" s="2332" t="s">
        <v>1314</v>
      </c>
      <c r="C40" s="2332"/>
      <c r="D40" s="2333" t="s">
        <v>1328</v>
      </c>
      <c r="E40" s="2333"/>
      <c r="F40" s="2333"/>
      <c r="G40" s="2333"/>
      <c r="H40" s="2333"/>
      <c r="I40" s="2334" t="s">
        <v>1327</v>
      </c>
      <c r="J40" s="2334"/>
      <c r="K40" s="2334"/>
      <c r="L40" s="2334"/>
      <c r="M40" s="2334"/>
      <c r="N40" s="177">
        <f t="shared" si="0"/>
        <v>0</v>
      </c>
      <c r="O40" s="228"/>
    </row>
    <row r="41" spans="1:15" ht="21.75" customHeight="1">
      <c r="A41" s="178">
        <f>IF(H2&gt;0,1,)</f>
        <v>0</v>
      </c>
      <c r="B41" s="2332"/>
      <c r="C41" s="2332"/>
      <c r="D41" s="2333"/>
      <c r="E41" s="2333"/>
      <c r="F41" s="2333"/>
      <c r="G41" s="2333"/>
      <c r="H41" s="2333"/>
      <c r="I41" s="229" t="s">
        <v>1326</v>
      </c>
      <c r="J41" s="230" t="s">
        <v>1325</v>
      </c>
      <c r="K41" s="230" t="s">
        <v>1324</v>
      </c>
      <c r="L41" s="231" t="s">
        <v>1323</v>
      </c>
      <c r="M41" s="230" t="s">
        <v>1322</v>
      </c>
      <c r="N41" s="177">
        <f t="shared" si="0"/>
        <v>0</v>
      </c>
    </row>
    <row r="42" spans="1:15" ht="21.75" customHeight="1">
      <c r="A42" s="178">
        <f>IF(H2&gt;0,1,)</f>
        <v>0</v>
      </c>
      <c r="B42" s="2335" t="s">
        <v>1321</v>
      </c>
      <c r="C42" s="2335"/>
      <c r="D42" s="2336" t="str">
        <f>'6-3표준조사-1'!P6</f>
        <v>완 (15˚ 이하)</v>
      </c>
      <c r="E42" s="2336"/>
      <c r="F42" s="2336"/>
      <c r="G42" s="2336"/>
      <c r="H42" s="2336"/>
      <c r="I42" s="232" t="str">
        <f>IF(H2=0,"",IF(D42="완 (15˚ 이하)",0,IF(D42="중 (15˚ ~ 30˚)",5,IF(D42="급 (30˚ 초과)",10))))</f>
        <v/>
      </c>
      <c r="J42" s="232" t="str">
        <f>IF(A5=0,"",IF(D42="완 (15˚ 이하)",0,IF(D42="중 (15˚ ~ 30˚)",5,IF(D42="급 (30˚ 초과)",10))))</f>
        <v/>
      </c>
      <c r="K42" s="232" t="str">
        <f>IF(A8=0,"",IF(D42="완 (15˚ 이하)",0,IF(D42="중 (15˚ ~ 30˚)",5,IF(D42="급 (30˚ 초과)",10))))</f>
        <v/>
      </c>
      <c r="L42" s="232" t="str">
        <f>IF(A16=0,"",IF(D42="완 (15˚ 이하)",0,IF(D42="중 (15˚ ~ 30˚)",5,IF(D42="급 (30˚ 초과)",10))))</f>
        <v/>
      </c>
      <c r="M42" s="232" t="str">
        <f>IF(A26=0,"",IF(D42="완 (15˚ 이하)",0,IF(D42="중 (15˚ ~ 30˚)",5,IF(D42="급 (30˚ 초과)",10))))</f>
        <v/>
      </c>
      <c r="N42" s="177">
        <f t="shared" si="0"/>
        <v>0</v>
      </c>
    </row>
    <row r="43" spans="1:15" ht="21.75" customHeight="1">
      <c r="A43" s="178">
        <f>IF(H2&gt;0,1,)</f>
        <v>0</v>
      </c>
      <c r="B43" s="2337" t="s">
        <v>1320</v>
      </c>
      <c r="C43" s="2337"/>
      <c r="D43" s="2336">
        <f>'6-3표준조사-1'!R6</f>
        <v>0</v>
      </c>
      <c r="E43" s="2336"/>
      <c r="F43" s="2336"/>
      <c r="G43" s="2336"/>
      <c r="H43" s="2336"/>
      <c r="I43" s="232"/>
      <c r="J43" s="232"/>
      <c r="K43" s="232" t="str">
        <f>IF(A8=0,"",IF(D43="당해년도",0,IF(D43="2년차",5,IF(D43="3년차",10))))</f>
        <v/>
      </c>
      <c r="L43" s="232"/>
      <c r="M43" s="232"/>
      <c r="N43" s="177">
        <f t="shared" si="0"/>
        <v>0</v>
      </c>
    </row>
    <row r="44" spans="1:15" ht="21.75" customHeight="1">
      <c r="A44" s="178">
        <f>IF(H2&gt;0,1,)</f>
        <v>0</v>
      </c>
      <c r="B44" s="2335" t="s">
        <v>1319</v>
      </c>
      <c r="C44" s="2335"/>
      <c r="D44" s="2336">
        <f>'6-3표준조사-1'!Q6</f>
        <v>0</v>
      </c>
      <c r="E44" s="2336"/>
      <c r="F44" s="2336"/>
      <c r="G44" s="2336"/>
      <c r="H44" s="2336"/>
      <c r="I44" s="232"/>
      <c r="J44" s="232" t="str">
        <f>IF(A5=0,"",IF(D44="개소당5ha이상",0,IF(D44="개소당3~5ha미만 ",5,IF(D44="개소당3ha미만",10))))</f>
        <v/>
      </c>
      <c r="K44" s="232" t="str">
        <f>IF(A8=0,"",IF(D44="개소당5ha이상",0,IF(D44="개소당3~5ha미만 ",5,IF(D44="개소당3ha미만",10))))</f>
        <v/>
      </c>
      <c r="L44" s="232" t="str">
        <f>IF(A16=0,"",IF(D44="개소당5ha이상",0,IF(D44="개소당3~5ha미만 ",5,IF(D44="개소당3ha미만",10))))</f>
        <v/>
      </c>
      <c r="M44" s="232" t="str">
        <f>IF(A26=0,"",IF(D44="개소당5ha이상",0,IF(D44="개소당3~5ha미만 ",5,IF(D44="개소당3ha미만",10))))</f>
        <v/>
      </c>
      <c r="N44" s="177">
        <f t="shared" si="0"/>
        <v>0</v>
      </c>
    </row>
    <row r="45" spans="1:15" ht="21.75" customHeight="1">
      <c r="A45" s="178">
        <f>IF(H2&gt;0,1,)</f>
        <v>0</v>
      </c>
      <c r="B45" s="2335" t="s">
        <v>1318</v>
      </c>
      <c r="C45" s="2335"/>
      <c r="D45" s="2336"/>
      <c r="E45" s="2336"/>
      <c r="F45" s="2336"/>
      <c r="G45" s="2336"/>
      <c r="H45" s="2336"/>
      <c r="I45" s="232">
        <f>SUM(I42:I44)</f>
        <v>0</v>
      </c>
      <c r="J45" s="232">
        <f>SUM(J42:J44)</f>
        <v>0</v>
      </c>
      <c r="K45" s="232">
        <f>SUM(K42:K44)</f>
        <v>0</v>
      </c>
      <c r="L45" s="232">
        <f>SUM(L42:L44)</f>
        <v>0</v>
      </c>
      <c r="M45" s="232">
        <f>SUM(M42:M44)</f>
        <v>0</v>
      </c>
      <c r="N45" s="177">
        <f t="shared" si="0"/>
        <v>0</v>
      </c>
    </row>
    <row r="46" spans="1:15" ht="35.1" customHeight="1" thickBot="1">
      <c r="A46" s="178">
        <f>IF(H47&gt;0,1,)</f>
        <v>0</v>
      </c>
      <c r="B46" s="2307" t="s">
        <v>1317</v>
      </c>
      <c r="C46" s="2307"/>
      <c r="D46" s="2307"/>
      <c r="E46" s="2307"/>
      <c r="F46" s="2307"/>
      <c r="G46" s="2307"/>
      <c r="H46" s="2307"/>
      <c r="I46" s="2307"/>
      <c r="J46" s="2307"/>
      <c r="K46" s="2307"/>
      <c r="L46" s="2307"/>
      <c r="M46" s="2307"/>
      <c r="N46" s="177">
        <f t="shared" ref="N46:N90" si="1">IF(H$47&gt;0,2,)</f>
        <v>0</v>
      </c>
      <c r="O46" s="148"/>
    </row>
    <row r="47" spans="1:15" ht="24.95" customHeight="1">
      <c r="A47" s="178">
        <f>IF(H47&gt;0,1,)</f>
        <v>0</v>
      </c>
      <c r="B47" s="2308" t="s">
        <v>1316</v>
      </c>
      <c r="C47" s="2309"/>
      <c r="D47" s="2310" t="str">
        <f>CONCATENATE('6-3표준조사-1'!K79,"임반")</f>
        <v>임반</v>
      </c>
      <c r="E47" s="2310"/>
      <c r="F47" s="2310" t="str">
        <f>CONCATENATE('6-3표준조사-1'!L79,"소반")</f>
        <v>소반</v>
      </c>
      <c r="G47" s="2310"/>
      <c r="H47" s="2311">
        <f>'6-3표준조사-1'!Q79</f>
        <v>0</v>
      </c>
      <c r="I47" s="2311"/>
      <c r="J47" s="179"/>
      <c r="K47" s="180" t="s">
        <v>1315</v>
      </c>
      <c r="L47" s="2312">
        <f>+'6-3표준조사-1'!R79</f>
        <v>0</v>
      </c>
      <c r="M47" s="2313"/>
      <c r="N47" s="177">
        <f t="shared" si="1"/>
        <v>0</v>
      </c>
    </row>
    <row r="48" spans="1:15" ht="21.75" customHeight="1">
      <c r="A48" s="178">
        <f>IF(H47&gt;0,1,)</f>
        <v>0</v>
      </c>
      <c r="B48" s="2314" t="s">
        <v>1314</v>
      </c>
      <c r="C48" s="2315"/>
      <c r="D48" s="2316" t="s">
        <v>1313</v>
      </c>
      <c r="E48" s="2315"/>
      <c r="F48" s="2317" t="s">
        <v>1312</v>
      </c>
      <c r="G48" s="2318"/>
      <c r="H48" s="2317" t="s">
        <v>1311</v>
      </c>
      <c r="I48" s="2318"/>
      <c r="J48" s="2316" t="s">
        <v>1310</v>
      </c>
      <c r="K48" s="2315"/>
      <c r="L48" s="2319" t="s">
        <v>1287</v>
      </c>
      <c r="M48" s="2321"/>
      <c r="N48" s="177">
        <f t="shared" si="1"/>
        <v>0</v>
      </c>
    </row>
    <row r="49" spans="1:14" ht="21.75" customHeight="1">
      <c r="A49" s="178">
        <f>IF(H47&gt;0,1,)</f>
        <v>0</v>
      </c>
      <c r="B49" s="181"/>
      <c r="C49" s="182" t="s">
        <v>1284</v>
      </c>
      <c r="D49" s="183"/>
      <c r="E49" s="184" t="s">
        <v>1286</v>
      </c>
      <c r="F49" s="183"/>
      <c r="G49" s="184" t="s">
        <v>1286</v>
      </c>
      <c r="H49" s="183"/>
      <c r="I49" s="184" t="s">
        <v>1286</v>
      </c>
      <c r="J49" s="185"/>
      <c r="K49" s="184" t="s">
        <v>1285</v>
      </c>
      <c r="L49" s="2320"/>
      <c r="M49" s="2322"/>
      <c r="N49" s="177">
        <f t="shared" si="1"/>
        <v>0</v>
      </c>
    </row>
    <row r="50" spans="1:14" s="27" customFormat="1" ht="21.75" hidden="1" customHeight="1">
      <c r="A50" s="28">
        <f>IF('6-3표준조사-1'!R79="둘레베기",1,)</f>
        <v>0</v>
      </c>
      <c r="B50" s="2323" t="s">
        <v>1284</v>
      </c>
      <c r="C50" s="29" t="s">
        <v>1283</v>
      </c>
      <c r="D50" s="30"/>
      <c r="E50" s="31"/>
      <c r="F50" s="30"/>
      <c r="G50" s="31"/>
      <c r="H50" s="30"/>
      <c r="I50" s="31"/>
      <c r="J50" s="32"/>
      <c r="K50" s="33"/>
      <c r="L50" s="34"/>
      <c r="M50" s="71">
        <f>M51</f>
        <v>0</v>
      </c>
      <c r="N50" s="70">
        <f t="shared" si="1"/>
        <v>0</v>
      </c>
    </row>
    <row r="51" spans="1:14" s="27" customFormat="1" ht="21.75" hidden="1" customHeight="1">
      <c r="A51" s="28">
        <f>IF('6-3표준조사-1'!R79="둘레베기",1,)</f>
        <v>0</v>
      </c>
      <c r="B51" s="2324"/>
      <c r="C51" s="35" t="s">
        <v>1280</v>
      </c>
      <c r="D51" s="36"/>
      <c r="E51" s="37"/>
      <c r="F51" s="38"/>
      <c r="G51" s="37"/>
      <c r="H51" s="38"/>
      <c r="I51" s="37"/>
      <c r="J51" s="39"/>
      <c r="K51" s="40"/>
      <c r="L51" s="41">
        <f>J90/100</f>
        <v>0</v>
      </c>
      <c r="M51" s="72">
        <f>ROUNDDOWN((H52*J52)+(H52*J52*L51),)</f>
        <v>0</v>
      </c>
      <c r="N51" s="70">
        <f t="shared" si="1"/>
        <v>0</v>
      </c>
    </row>
    <row r="52" spans="1:14" s="27" customFormat="1" ht="21.75" hidden="1" customHeight="1">
      <c r="A52" s="28">
        <f>IF('6-3표준조사-1'!R79="둘레베기",1,)</f>
        <v>0</v>
      </c>
      <c r="B52" s="2324"/>
      <c r="C52" s="35" t="s">
        <v>1282</v>
      </c>
      <c r="D52" s="36">
        <f>IF(A52&gt;0,D81,)</f>
        <v>0</v>
      </c>
      <c r="E52" s="37" t="s">
        <v>1278</v>
      </c>
      <c r="F52" s="38">
        <v>0.18</v>
      </c>
      <c r="G52" s="37" t="s">
        <v>1277</v>
      </c>
      <c r="H52" s="38">
        <f>ROUND(D52/100*F52,2)</f>
        <v>0</v>
      </c>
      <c r="I52" s="37" t="s">
        <v>1276</v>
      </c>
      <c r="J52" s="39">
        <f>'7-1 단가조사'!L7</f>
        <v>172068</v>
      </c>
      <c r="K52" s="40" t="s">
        <v>1275</v>
      </c>
      <c r="L52" s="41"/>
      <c r="M52" s="72"/>
      <c r="N52" s="70">
        <f t="shared" si="1"/>
        <v>0</v>
      </c>
    </row>
    <row r="53" spans="1:14" s="27" customFormat="1" ht="21.75" hidden="1" customHeight="1">
      <c r="A53" s="28">
        <f>IF('6-3표준조사-1'!R79="줄베기",1,)</f>
        <v>0</v>
      </c>
      <c r="B53" s="2324"/>
      <c r="C53" s="29" t="s">
        <v>1281</v>
      </c>
      <c r="D53" s="30"/>
      <c r="E53" s="31"/>
      <c r="F53" s="30"/>
      <c r="G53" s="31"/>
      <c r="H53" s="30"/>
      <c r="I53" s="31"/>
      <c r="J53" s="32"/>
      <c r="K53" s="33"/>
      <c r="L53" s="42"/>
      <c r="M53" s="71">
        <f>SUM(M54+M57+M60)</f>
        <v>0</v>
      </c>
      <c r="N53" s="70">
        <f t="shared" si="1"/>
        <v>0</v>
      </c>
    </row>
    <row r="54" spans="1:14" s="27" customFormat="1" ht="21.75" hidden="1" customHeight="1">
      <c r="A54" s="28">
        <f>IF('6-3표준조사-1'!R79="줄베기",1,)</f>
        <v>0</v>
      </c>
      <c r="B54" s="2324"/>
      <c r="C54" s="35" t="s">
        <v>1280</v>
      </c>
      <c r="D54" s="43"/>
      <c r="E54" s="37"/>
      <c r="F54" s="38"/>
      <c r="G54" s="37"/>
      <c r="H54" s="38"/>
      <c r="I54" s="37"/>
      <c r="J54" s="39"/>
      <c r="K54" s="40"/>
      <c r="L54" s="41">
        <f>K90/100</f>
        <v>0</v>
      </c>
      <c r="M54" s="72">
        <f>ROUNDDOWN((M55+M56)+((M55+M56)*L54),0)</f>
        <v>0</v>
      </c>
      <c r="N54" s="70">
        <f t="shared" si="1"/>
        <v>0</v>
      </c>
    </row>
    <row r="55" spans="1:14" s="27" customFormat="1" ht="21.75" hidden="1" customHeight="1">
      <c r="A55" s="28">
        <f>IF('6-3표준조사-1'!R79="줄베기",1,)</f>
        <v>0</v>
      </c>
      <c r="B55" s="2324"/>
      <c r="C55" s="35" t="s">
        <v>1279</v>
      </c>
      <c r="D55" s="43">
        <f>IF(A55&gt;0,D81,)</f>
        <v>0</v>
      </c>
      <c r="E55" s="37" t="s">
        <v>1278</v>
      </c>
      <c r="F55" s="38">
        <v>7.0000000000000007E-2</v>
      </c>
      <c r="G55" s="37" t="s">
        <v>1277</v>
      </c>
      <c r="H55" s="38">
        <f>ROUND(D55/100*F55,2)</f>
        <v>0</v>
      </c>
      <c r="I55" s="37" t="s">
        <v>1276</v>
      </c>
      <c r="J55" s="39">
        <f>'7-1 단가조사'!L7</f>
        <v>172068</v>
      </c>
      <c r="K55" s="40" t="s">
        <v>1275</v>
      </c>
      <c r="L55" s="41"/>
      <c r="M55" s="72">
        <f>ROUNDDOWN(H55*J55,)</f>
        <v>0</v>
      </c>
      <c r="N55" s="70">
        <f t="shared" si="1"/>
        <v>0</v>
      </c>
    </row>
    <row r="56" spans="1:14" s="27" customFormat="1" ht="21.75" hidden="1" customHeight="1">
      <c r="A56" s="28">
        <f>IF('6-3표준조사-1'!R79="줄베기",1,)</f>
        <v>0</v>
      </c>
      <c r="B56" s="2324"/>
      <c r="C56" s="35" t="s">
        <v>1274</v>
      </c>
      <c r="D56" s="44">
        <f>IF(A56&gt;0,1,)</f>
        <v>0</v>
      </c>
      <c r="E56" s="37" t="s">
        <v>1308</v>
      </c>
      <c r="F56" s="38">
        <v>1.3</v>
      </c>
      <c r="G56" s="37" t="s">
        <v>1257</v>
      </c>
      <c r="H56" s="38">
        <f>ROUND(D56*F56,2)</f>
        <v>0</v>
      </c>
      <c r="I56" s="37" t="s">
        <v>1276</v>
      </c>
      <c r="J56" s="39">
        <f>'7-1 단가조사'!L6</f>
        <v>226122</v>
      </c>
      <c r="K56" s="40" t="s">
        <v>1307</v>
      </c>
      <c r="L56" s="41"/>
      <c r="M56" s="72">
        <f>ROUNDDOWN(H56*J56,)</f>
        <v>0</v>
      </c>
      <c r="N56" s="70">
        <f t="shared" si="1"/>
        <v>0</v>
      </c>
    </row>
    <row r="57" spans="1:14" s="27" customFormat="1" ht="21.75" hidden="1" customHeight="1">
      <c r="A57" s="28">
        <f>IF('6-3표준조사-1'!R79="줄베기",1,)</f>
        <v>0</v>
      </c>
      <c r="B57" s="2324"/>
      <c r="C57" s="35" t="s">
        <v>1306</v>
      </c>
      <c r="D57" s="43"/>
      <c r="E57" s="37"/>
      <c r="F57" s="38"/>
      <c r="G57" s="37"/>
      <c r="H57" s="38"/>
      <c r="I57" s="37"/>
      <c r="J57" s="39"/>
      <c r="K57" s="40"/>
      <c r="L57" s="45"/>
      <c r="M57" s="72">
        <f>M58+M59</f>
        <v>0</v>
      </c>
      <c r="N57" s="70">
        <f t="shared" si="1"/>
        <v>0</v>
      </c>
    </row>
    <row r="58" spans="1:14" s="27" customFormat="1" ht="21.75" hidden="1" customHeight="1">
      <c r="A58" s="28">
        <f>IF('6-3표준조사-1'!R79="줄베기",1,)</f>
        <v>0</v>
      </c>
      <c r="B58" s="2324"/>
      <c r="C58" s="35" t="s">
        <v>1258</v>
      </c>
      <c r="D58" s="44">
        <f>H56</f>
        <v>0</v>
      </c>
      <c r="E58" s="37" t="s">
        <v>1257</v>
      </c>
      <c r="F58" s="38">
        <v>5</v>
      </c>
      <c r="G58" s="37" t="s">
        <v>1256</v>
      </c>
      <c r="H58" s="38">
        <f>ROUND(D58*F58,2)</f>
        <v>0</v>
      </c>
      <c r="I58" s="37" t="s">
        <v>1305</v>
      </c>
      <c r="J58" s="39">
        <f>'7-1 단가조사'!L11</f>
        <v>1720</v>
      </c>
      <c r="K58" s="40" t="s">
        <v>1304</v>
      </c>
      <c r="L58" s="45"/>
      <c r="M58" s="72">
        <f>ROUNDDOWN(H58*J58,)</f>
        <v>0</v>
      </c>
      <c r="N58" s="70">
        <f t="shared" si="1"/>
        <v>0</v>
      </c>
    </row>
    <row r="59" spans="1:14" s="27" customFormat="1" ht="21.75" hidden="1" customHeight="1">
      <c r="A59" s="28">
        <f>IF('6-3표준조사-1'!R79="줄베기",1,)</f>
        <v>0</v>
      </c>
      <c r="B59" s="2324"/>
      <c r="C59" s="35" t="s">
        <v>1303</v>
      </c>
      <c r="D59" s="43">
        <f>M58</f>
        <v>0</v>
      </c>
      <c r="E59" s="37" t="s">
        <v>1302</v>
      </c>
      <c r="F59" s="38">
        <v>0.1</v>
      </c>
      <c r="G59" s="37" t="s">
        <v>1301</v>
      </c>
      <c r="H59" s="38"/>
      <c r="I59" s="37"/>
      <c r="J59" s="39"/>
      <c r="K59" s="40"/>
      <c r="L59" s="45"/>
      <c r="M59" s="72">
        <f>ROUNDDOWN(D59*F59,)</f>
        <v>0</v>
      </c>
      <c r="N59" s="70">
        <f t="shared" si="1"/>
        <v>0</v>
      </c>
    </row>
    <row r="60" spans="1:14" s="27" customFormat="1" ht="21.75" hidden="1" customHeight="1">
      <c r="A60" s="28">
        <f>IF('6-3표준조사-1'!R79="줄베기",1,)</f>
        <v>0</v>
      </c>
      <c r="B60" s="2324"/>
      <c r="C60" s="46" t="s">
        <v>1300</v>
      </c>
      <c r="D60" s="47">
        <f>D58</f>
        <v>0</v>
      </c>
      <c r="E60" s="48" t="s">
        <v>1299</v>
      </c>
      <c r="F60" s="49">
        <v>8.3999999999999995E-3</v>
      </c>
      <c r="G60" s="48" t="s">
        <v>1298</v>
      </c>
      <c r="H60" s="50"/>
      <c r="I60" s="48"/>
      <c r="J60" s="51">
        <f>'7-1 단가조사'!L14</f>
        <v>610000</v>
      </c>
      <c r="K60" s="52" t="s">
        <v>1297</v>
      </c>
      <c r="L60" s="53"/>
      <c r="M60" s="73">
        <f>ROUNDDOWN(D60*F60*J60,)</f>
        <v>0</v>
      </c>
      <c r="N60" s="70">
        <f t="shared" si="1"/>
        <v>0</v>
      </c>
    </row>
    <row r="61" spans="1:14" ht="21.75" customHeight="1">
      <c r="A61" s="178">
        <f>IF('6-3표준조사-1'!R79="모두베기",1,)</f>
        <v>0</v>
      </c>
      <c r="B61" s="2324"/>
      <c r="C61" s="186" t="s">
        <v>1309</v>
      </c>
      <c r="D61" s="187"/>
      <c r="E61" s="188"/>
      <c r="F61" s="189"/>
      <c r="G61" s="188"/>
      <c r="H61" s="189"/>
      <c r="I61" s="188"/>
      <c r="J61" s="190"/>
      <c r="K61" s="191"/>
      <c r="L61" s="192"/>
      <c r="M61" s="193">
        <f>M62+M67+M70</f>
        <v>0</v>
      </c>
      <c r="N61" s="177">
        <f t="shared" si="1"/>
        <v>0</v>
      </c>
    </row>
    <row r="62" spans="1:14" ht="21.75" customHeight="1">
      <c r="A62" s="178">
        <f>IF('6-3표준조사-1'!R79="모두베기",1,)</f>
        <v>0</v>
      </c>
      <c r="B62" s="2324"/>
      <c r="C62" s="194" t="s">
        <v>1280</v>
      </c>
      <c r="D62" s="195"/>
      <c r="E62" s="196"/>
      <c r="F62" s="197"/>
      <c r="G62" s="196"/>
      <c r="H62" s="197"/>
      <c r="I62" s="196"/>
      <c r="J62" s="198"/>
      <c r="K62" s="199"/>
      <c r="L62" s="200">
        <f>L90/100</f>
        <v>0</v>
      </c>
      <c r="M62" s="201">
        <f>M63+M64+M65+M66</f>
        <v>0</v>
      </c>
      <c r="N62" s="177">
        <f t="shared" si="1"/>
        <v>0</v>
      </c>
    </row>
    <row r="63" spans="1:14" ht="21.75" customHeight="1">
      <c r="A63" s="178">
        <f>IF('6-3표준조사-1'!R79="모두베기",1,)</f>
        <v>0</v>
      </c>
      <c r="B63" s="2324"/>
      <c r="C63" s="194" t="s">
        <v>1279</v>
      </c>
      <c r="D63" s="195">
        <f>IF(A63&gt;0,D81,)</f>
        <v>0</v>
      </c>
      <c r="E63" s="196" t="s">
        <v>1278</v>
      </c>
      <c r="F63" s="197">
        <v>7.0000000000000007E-2</v>
      </c>
      <c r="G63" s="196" t="s">
        <v>1277</v>
      </c>
      <c r="H63" s="197">
        <f>ROUND(D63/100*F63,2)</f>
        <v>0</v>
      </c>
      <c r="I63" s="196" t="s">
        <v>1276</v>
      </c>
      <c r="J63" s="198">
        <f>'7-1 단가조사'!L7</f>
        <v>172068</v>
      </c>
      <c r="K63" s="199" t="s">
        <v>1275</v>
      </c>
      <c r="L63" s="202"/>
      <c r="M63" s="201">
        <f>ROUNDDOWN((H63*J63)+(H63*J63*L62),)</f>
        <v>0</v>
      </c>
      <c r="N63" s="177">
        <f t="shared" si="1"/>
        <v>0</v>
      </c>
    </row>
    <row r="64" spans="1:14" ht="21.75" customHeight="1">
      <c r="A64" s="178">
        <f>IF('6-3표준조사-1'!R79="모두베기",1,)</f>
        <v>0</v>
      </c>
      <c r="B64" s="2324"/>
      <c r="C64" s="203" t="s">
        <v>1158</v>
      </c>
      <c r="D64" s="204">
        <f>IF(A64&gt;0,IF(D83="당해 년도",1,),)</f>
        <v>0</v>
      </c>
      <c r="E64" s="196" t="s">
        <v>1308</v>
      </c>
      <c r="F64" s="197">
        <v>3.5</v>
      </c>
      <c r="G64" s="196" t="s">
        <v>1257</v>
      </c>
      <c r="H64" s="197">
        <f>ROUND(D64*F64,2)</f>
        <v>0</v>
      </c>
      <c r="I64" s="196" t="s">
        <v>1276</v>
      </c>
      <c r="J64" s="198">
        <f>'7-1 단가조사'!L6</f>
        <v>226122</v>
      </c>
      <c r="K64" s="199" t="s">
        <v>1307</v>
      </c>
      <c r="L64" s="202"/>
      <c r="M64" s="201">
        <f>ROUNDDOWN((H64*J64)+(H64*J64*L62),)</f>
        <v>0</v>
      </c>
      <c r="N64" s="177">
        <f t="shared" si="1"/>
        <v>0</v>
      </c>
    </row>
    <row r="65" spans="1:14" ht="21.75" customHeight="1">
      <c r="A65" s="178">
        <f>IF('6-3표준조사-1'!R79="모두베기",1,)</f>
        <v>0</v>
      </c>
      <c r="B65" s="2324"/>
      <c r="C65" s="203" t="s">
        <v>1159</v>
      </c>
      <c r="D65" s="204">
        <f>IF(A65&gt;0,IF(D83="2년차",1,),)</f>
        <v>0</v>
      </c>
      <c r="E65" s="196" t="s">
        <v>1308</v>
      </c>
      <c r="F65" s="197">
        <v>4</v>
      </c>
      <c r="G65" s="196" t="s">
        <v>1257</v>
      </c>
      <c r="H65" s="197">
        <f>ROUND(D65*F65,2)</f>
        <v>0</v>
      </c>
      <c r="I65" s="196" t="s">
        <v>1276</v>
      </c>
      <c r="J65" s="198">
        <f>'7-1 단가조사'!L6</f>
        <v>226122</v>
      </c>
      <c r="K65" s="199" t="s">
        <v>1307</v>
      </c>
      <c r="L65" s="202"/>
      <c r="M65" s="201">
        <f>ROUNDDOWN((H65*J65)+(H65*J65*L62),)</f>
        <v>0</v>
      </c>
      <c r="N65" s="177">
        <f t="shared" si="1"/>
        <v>0</v>
      </c>
    </row>
    <row r="66" spans="1:14" ht="21.75" customHeight="1">
      <c r="A66" s="178">
        <f>IF('6-3표준조사-1'!R79="모두베기",1,)</f>
        <v>0</v>
      </c>
      <c r="B66" s="2324"/>
      <c r="C66" s="203" t="s">
        <v>1160</v>
      </c>
      <c r="D66" s="204">
        <f>IF(A66&gt;0,IF(D83="3년차 이상",1,),)</f>
        <v>0</v>
      </c>
      <c r="E66" s="196" t="s">
        <v>1308</v>
      </c>
      <c r="F66" s="197">
        <v>5</v>
      </c>
      <c r="G66" s="196" t="s">
        <v>1257</v>
      </c>
      <c r="H66" s="197">
        <f>ROUND(D66*F66,2)</f>
        <v>0</v>
      </c>
      <c r="I66" s="196" t="s">
        <v>1276</v>
      </c>
      <c r="J66" s="198">
        <f>'7-1 단가조사'!L6</f>
        <v>226122</v>
      </c>
      <c r="K66" s="199" t="s">
        <v>1307</v>
      </c>
      <c r="L66" s="202"/>
      <c r="M66" s="201">
        <f>ROUNDDOWN((H66*J66)+(H66*J66*L62),)</f>
        <v>0</v>
      </c>
      <c r="N66" s="177">
        <f t="shared" si="1"/>
        <v>0</v>
      </c>
    </row>
    <row r="67" spans="1:14" ht="21.75" customHeight="1">
      <c r="A67" s="178">
        <f>IF('6-3표준조사-1'!R79="모두베기",1,)</f>
        <v>0</v>
      </c>
      <c r="B67" s="2324"/>
      <c r="C67" s="194" t="s">
        <v>1306</v>
      </c>
      <c r="D67" s="195"/>
      <c r="E67" s="196"/>
      <c r="F67" s="197"/>
      <c r="G67" s="196"/>
      <c r="H67" s="197"/>
      <c r="I67" s="196"/>
      <c r="J67" s="198"/>
      <c r="K67" s="199"/>
      <c r="L67" s="202"/>
      <c r="M67" s="201">
        <f>M68+M69</f>
        <v>0</v>
      </c>
      <c r="N67" s="177">
        <f t="shared" si="1"/>
        <v>0</v>
      </c>
    </row>
    <row r="68" spans="1:14" ht="21.75" customHeight="1">
      <c r="A68" s="178">
        <f>IF('6-3표준조사-1'!R79="모두베기",1,)</f>
        <v>0</v>
      </c>
      <c r="B68" s="2324"/>
      <c r="C68" s="194" t="s">
        <v>1258</v>
      </c>
      <c r="D68" s="204">
        <f>(H64+H65+H66)</f>
        <v>0</v>
      </c>
      <c r="E68" s="196" t="s">
        <v>1257</v>
      </c>
      <c r="F68" s="197">
        <v>5</v>
      </c>
      <c r="G68" s="196" t="s">
        <v>1256</v>
      </c>
      <c r="H68" s="197">
        <f>ROUND(D68*F68,2)</f>
        <v>0</v>
      </c>
      <c r="I68" s="196" t="s">
        <v>1305</v>
      </c>
      <c r="J68" s="198">
        <f>'7-1 단가조사'!L11</f>
        <v>1720</v>
      </c>
      <c r="K68" s="199" t="s">
        <v>1304</v>
      </c>
      <c r="L68" s="202"/>
      <c r="M68" s="201">
        <f>ROUNDDOWN(H68*J68,)</f>
        <v>0</v>
      </c>
      <c r="N68" s="177">
        <f t="shared" si="1"/>
        <v>0</v>
      </c>
    </row>
    <row r="69" spans="1:14" ht="21.75" customHeight="1">
      <c r="A69" s="178">
        <f>IF('6-3표준조사-1'!R79="모두베기",1,)</f>
        <v>0</v>
      </c>
      <c r="B69" s="2324"/>
      <c r="C69" s="194" t="s">
        <v>1303</v>
      </c>
      <c r="D69" s="195">
        <f>M68</f>
        <v>0</v>
      </c>
      <c r="E69" s="196" t="s">
        <v>1302</v>
      </c>
      <c r="F69" s="197">
        <v>0.1</v>
      </c>
      <c r="G69" s="196" t="s">
        <v>1301</v>
      </c>
      <c r="H69" s="197"/>
      <c r="I69" s="196"/>
      <c r="J69" s="198"/>
      <c r="K69" s="199"/>
      <c r="L69" s="202"/>
      <c r="M69" s="201">
        <f>ROUNDDOWN(D69*F69,)</f>
        <v>0</v>
      </c>
      <c r="N69" s="177">
        <f t="shared" si="1"/>
        <v>0</v>
      </c>
    </row>
    <row r="70" spans="1:14" ht="21.75" customHeight="1">
      <c r="A70" s="178">
        <f>IF('6-3표준조사-1'!R79="모두베기",1,)</f>
        <v>0</v>
      </c>
      <c r="B70" s="2324"/>
      <c r="C70" s="205" t="s">
        <v>1300</v>
      </c>
      <c r="D70" s="206">
        <f>D68</f>
        <v>0</v>
      </c>
      <c r="E70" s="207" t="s">
        <v>1299</v>
      </c>
      <c r="F70" s="208">
        <v>8.3999999999999995E-3</v>
      </c>
      <c r="G70" s="207" t="s">
        <v>1298</v>
      </c>
      <c r="H70" s="209"/>
      <c r="I70" s="207"/>
      <c r="J70" s="210">
        <f>'7-1 단가조사'!L14</f>
        <v>610000</v>
      </c>
      <c r="K70" s="211" t="s">
        <v>1297</v>
      </c>
      <c r="L70" s="212"/>
      <c r="M70" s="213">
        <f>ROUNDDOWN(D70*F70*J70,)</f>
        <v>0</v>
      </c>
      <c r="N70" s="177">
        <f t="shared" si="1"/>
        <v>0</v>
      </c>
    </row>
    <row r="71" spans="1:14" s="27" customFormat="1" ht="21.75" hidden="1" customHeight="1">
      <c r="A71" s="28">
        <f>IF('6-3표준조사-1'!R79="맹아제거",1,)</f>
        <v>0</v>
      </c>
      <c r="B71" s="2324"/>
      <c r="C71" s="29" t="s">
        <v>1296</v>
      </c>
      <c r="D71" s="30"/>
      <c r="E71" s="31"/>
      <c r="F71" s="30"/>
      <c r="G71" s="31"/>
      <c r="H71" s="30"/>
      <c r="I71" s="31"/>
      <c r="J71" s="32"/>
      <c r="K71" s="33"/>
      <c r="L71" s="34"/>
      <c r="M71" s="71">
        <f>M72</f>
        <v>0</v>
      </c>
      <c r="N71" s="70">
        <f t="shared" si="1"/>
        <v>0</v>
      </c>
    </row>
    <row r="72" spans="1:14" s="27" customFormat="1" ht="21.75" hidden="1" customHeight="1">
      <c r="A72" s="28">
        <f>IF('6-3표준조사-1'!R79="맹아제거",1,)</f>
        <v>0</v>
      </c>
      <c r="B72" s="2324"/>
      <c r="C72" s="35" t="s">
        <v>1280</v>
      </c>
      <c r="D72" s="36"/>
      <c r="E72" s="37"/>
      <c r="F72" s="38"/>
      <c r="G72" s="37"/>
      <c r="H72" s="38"/>
      <c r="I72" s="37"/>
      <c r="J72" s="39"/>
      <c r="K72" s="40"/>
      <c r="L72" s="41">
        <f>M90/100</f>
        <v>0</v>
      </c>
      <c r="M72" s="72">
        <f>ROUNDDOWN((H73*J73)+(H73*J73*L72),)</f>
        <v>0</v>
      </c>
      <c r="N72" s="70">
        <f t="shared" si="1"/>
        <v>0</v>
      </c>
    </row>
    <row r="73" spans="1:14" s="27" customFormat="1" ht="21.75" hidden="1" customHeight="1">
      <c r="A73" s="28">
        <f>IF('6-3표준조사-1'!R79="맹아제거",1,)</f>
        <v>0</v>
      </c>
      <c r="B73" s="2324"/>
      <c r="C73" s="35" t="s">
        <v>1295</v>
      </c>
      <c r="D73" s="36">
        <v>0</v>
      </c>
      <c r="E73" s="37" t="s">
        <v>1278</v>
      </c>
      <c r="F73" s="38">
        <v>0.2</v>
      </c>
      <c r="G73" s="37" t="s">
        <v>1277</v>
      </c>
      <c r="H73" s="38">
        <f>ROUND(D73/100*F73,2)</f>
        <v>0</v>
      </c>
      <c r="I73" s="37" t="s">
        <v>1276</v>
      </c>
      <c r="J73" s="39">
        <f>'7-1 단가조사'!L7</f>
        <v>172068</v>
      </c>
      <c r="K73" s="40" t="s">
        <v>1275</v>
      </c>
      <c r="L73" s="41">
        <f>M90/100</f>
        <v>0</v>
      </c>
      <c r="M73" s="72"/>
      <c r="N73" s="70">
        <f t="shared" si="1"/>
        <v>0</v>
      </c>
    </row>
    <row r="74" spans="1:14" ht="21.75" customHeight="1">
      <c r="A74" s="178">
        <f>IF(H47&gt;0,1,)</f>
        <v>0</v>
      </c>
      <c r="B74" s="2325" t="s">
        <v>1318</v>
      </c>
      <c r="C74" s="186" t="s">
        <v>1341</v>
      </c>
      <c r="D74" s="189"/>
      <c r="E74" s="188"/>
      <c r="F74" s="189"/>
      <c r="G74" s="188"/>
      <c r="H74" s="189"/>
      <c r="I74" s="188"/>
      <c r="J74" s="190"/>
      <c r="K74" s="191"/>
      <c r="L74" s="192"/>
      <c r="M74" s="193">
        <f>SUM(M75,M77,M78)</f>
        <v>0</v>
      </c>
      <c r="N74" s="177">
        <f t="shared" si="1"/>
        <v>0</v>
      </c>
    </row>
    <row r="75" spans="1:14" ht="21.75" customHeight="1">
      <c r="A75" s="178">
        <f>IF(H47&gt;0,1,)</f>
        <v>0</v>
      </c>
      <c r="B75" s="2326"/>
      <c r="C75" s="194" t="s">
        <v>1340</v>
      </c>
      <c r="D75" s="197"/>
      <c r="E75" s="196"/>
      <c r="F75" s="197"/>
      <c r="G75" s="196"/>
      <c r="H75" s="197"/>
      <c r="I75" s="196"/>
      <c r="J75" s="198"/>
      <c r="K75" s="199"/>
      <c r="L75" s="202"/>
      <c r="M75" s="201">
        <f>M76</f>
        <v>0</v>
      </c>
      <c r="N75" s="177">
        <f t="shared" si="1"/>
        <v>0</v>
      </c>
    </row>
    <row r="76" spans="1:14" ht="21.75" customHeight="1">
      <c r="A76" s="178">
        <f>IF(H47&gt;0,1,)</f>
        <v>0</v>
      </c>
      <c r="B76" s="2326"/>
      <c r="C76" s="194" t="s">
        <v>1339</v>
      </c>
      <c r="D76" s="197"/>
      <c r="E76" s="196"/>
      <c r="F76" s="197"/>
      <c r="G76" s="196"/>
      <c r="H76" s="197"/>
      <c r="I76" s="196"/>
      <c r="J76" s="198"/>
      <c r="K76" s="199"/>
      <c r="L76" s="202"/>
      <c r="M76" s="201">
        <f>M51+M54+M62+M72</f>
        <v>0</v>
      </c>
      <c r="N76" s="177">
        <f t="shared" si="1"/>
        <v>0</v>
      </c>
    </row>
    <row r="77" spans="1:14" ht="21.75" customHeight="1">
      <c r="A77" s="178">
        <f>IF(H47&gt;0,1,)</f>
        <v>0</v>
      </c>
      <c r="B77" s="2326"/>
      <c r="C77" s="194" t="s">
        <v>1338</v>
      </c>
      <c r="D77" s="197"/>
      <c r="E77" s="196"/>
      <c r="F77" s="197"/>
      <c r="G77" s="196"/>
      <c r="H77" s="197"/>
      <c r="I77" s="196"/>
      <c r="J77" s="198"/>
      <c r="K77" s="199"/>
      <c r="L77" s="202"/>
      <c r="M77" s="201">
        <f>M57+M67</f>
        <v>0</v>
      </c>
      <c r="N77" s="177">
        <f t="shared" si="1"/>
        <v>0</v>
      </c>
    </row>
    <row r="78" spans="1:14" ht="21.75" customHeight="1" thickBot="1">
      <c r="A78" s="178">
        <f>IF(H47&gt;0,1,)</f>
        <v>0</v>
      </c>
      <c r="B78" s="2327"/>
      <c r="C78" s="205" t="s">
        <v>1337</v>
      </c>
      <c r="D78" s="214"/>
      <c r="E78" s="215"/>
      <c r="F78" s="214"/>
      <c r="G78" s="215"/>
      <c r="H78" s="214"/>
      <c r="I78" s="215"/>
      <c r="J78" s="216"/>
      <c r="K78" s="217"/>
      <c r="L78" s="218"/>
      <c r="M78" s="219">
        <f>M60+M70</f>
        <v>0</v>
      </c>
      <c r="N78" s="177">
        <f t="shared" si="1"/>
        <v>0</v>
      </c>
    </row>
    <row r="79" spans="1:14" ht="21.75" customHeight="1">
      <c r="A79" s="178">
        <f>IF(H47&gt;0,1,)</f>
        <v>0</v>
      </c>
      <c r="B79" s="2328" t="s">
        <v>1336</v>
      </c>
      <c r="C79" s="2328"/>
      <c r="D79" s="2328"/>
      <c r="E79" s="2328"/>
      <c r="F79" s="2328"/>
      <c r="G79" s="2328"/>
      <c r="H79" s="2328"/>
      <c r="I79" s="2328"/>
      <c r="J79" s="2328"/>
      <c r="K79" s="2328"/>
      <c r="L79" s="2328"/>
      <c r="M79" s="2328"/>
      <c r="N79" s="177">
        <f t="shared" si="1"/>
        <v>0</v>
      </c>
    </row>
    <row r="80" spans="1:14" ht="21.75" customHeight="1">
      <c r="A80" s="178">
        <f>IF(H47&gt;0,1,)</f>
        <v>0</v>
      </c>
      <c r="B80" s="2329" t="s">
        <v>1335</v>
      </c>
      <c r="C80" s="2329"/>
      <c r="D80" s="2329"/>
      <c r="E80" s="2329"/>
      <c r="F80" s="2329"/>
      <c r="G80" s="2329"/>
      <c r="H80" s="2329"/>
      <c r="I80" s="2329"/>
      <c r="J80" s="2329"/>
      <c r="K80" s="2329"/>
      <c r="L80" s="2329"/>
      <c r="M80" s="2329"/>
      <c r="N80" s="177">
        <f t="shared" si="1"/>
        <v>0</v>
      </c>
    </row>
    <row r="81" spans="1:15" ht="21.75" customHeight="1">
      <c r="A81" s="178">
        <f>IF(H47&gt;0,1,)</f>
        <v>0</v>
      </c>
      <c r="B81" s="220" t="s">
        <v>1331</v>
      </c>
      <c r="C81" s="221" t="s">
        <v>1334</v>
      </c>
      <c r="D81" s="222">
        <f>'6-3표준조사-1'!Q85</f>
        <v>0</v>
      </c>
      <c r="E81" s="220" t="s">
        <v>1278</v>
      </c>
      <c r="F81" s="223"/>
      <c r="G81" s="220"/>
      <c r="H81" s="224"/>
      <c r="I81" s="225"/>
      <c r="J81" s="225"/>
      <c r="K81" s="225"/>
      <c r="L81" s="226"/>
      <c r="M81" s="225"/>
      <c r="N81" s="177">
        <f t="shared" si="1"/>
        <v>0</v>
      </c>
    </row>
    <row r="82" spans="1:15" ht="21.75" customHeight="1">
      <c r="A82" s="178">
        <f>IF(H47&gt;0,1,)</f>
        <v>0</v>
      </c>
      <c r="B82" s="220" t="s">
        <v>1333</v>
      </c>
      <c r="C82" s="221" t="s">
        <v>1332</v>
      </c>
      <c r="D82" s="2330" t="str">
        <f>'6-3표준조사-1'!S85</f>
        <v xml:space="preserve">목본 + 초본 </v>
      </c>
      <c r="E82" s="2330"/>
      <c r="F82" s="223"/>
      <c r="G82" s="220"/>
      <c r="H82" s="224"/>
      <c r="I82" s="225"/>
      <c r="J82" s="225"/>
      <c r="K82" s="225"/>
      <c r="L82" s="226"/>
      <c r="M82" s="225"/>
      <c r="N82" s="177">
        <f t="shared" si="1"/>
        <v>0</v>
      </c>
    </row>
    <row r="83" spans="1:15" ht="21.75" customHeight="1">
      <c r="A83" s="178">
        <f>IF(H47&gt;0,1,)</f>
        <v>0</v>
      </c>
      <c r="B83" s="220" t="s">
        <v>1331</v>
      </c>
      <c r="C83" s="221" t="s">
        <v>1330</v>
      </c>
      <c r="D83" s="2331">
        <f>'6-3표준조사-1'!R81</f>
        <v>0</v>
      </c>
      <c r="E83" s="2331"/>
      <c r="F83" s="227"/>
      <c r="G83" s="227"/>
      <c r="H83" s="224"/>
      <c r="I83" s="225"/>
      <c r="J83" s="225"/>
      <c r="K83" s="225"/>
      <c r="L83" s="226"/>
      <c r="M83" s="225"/>
      <c r="N83" s="177">
        <f t="shared" si="1"/>
        <v>0</v>
      </c>
    </row>
    <row r="84" spans="1:15" ht="21.75" customHeight="1">
      <c r="A84" s="178">
        <f>IF(H47&gt;0,1,)</f>
        <v>0</v>
      </c>
      <c r="B84" s="2329" t="s">
        <v>1329</v>
      </c>
      <c r="C84" s="2329"/>
      <c r="D84" s="2329"/>
      <c r="E84" s="2329"/>
      <c r="F84" s="2329"/>
      <c r="G84" s="2329"/>
      <c r="H84" s="2329"/>
      <c r="I84" s="2329"/>
      <c r="J84" s="2329"/>
      <c r="K84" s="2329"/>
      <c r="L84" s="2329"/>
      <c r="M84" s="2329"/>
      <c r="N84" s="177">
        <f t="shared" si="1"/>
        <v>0</v>
      </c>
    </row>
    <row r="85" spans="1:15" ht="21.75" customHeight="1">
      <c r="A85" s="178">
        <f>IF(H47&gt;0,1,)</f>
        <v>0</v>
      </c>
      <c r="B85" s="2332" t="s">
        <v>1314</v>
      </c>
      <c r="C85" s="2332"/>
      <c r="D85" s="2333" t="s">
        <v>1328</v>
      </c>
      <c r="E85" s="2333"/>
      <c r="F85" s="2333"/>
      <c r="G85" s="2333"/>
      <c r="H85" s="2333"/>
      <c r="I85" s="2334" t="s">
        <v>1327</v>
      </c>
      <c r="J85" s="2334"/>
      <c r="K85" s="2334"/>
      <c r="L85" s="2334"/>
      <c r="M85" s="2334"/>
      <c r="N85" s="177">
        <f t="shared" si="1"/>
        <v>0</v>
      </c>
      <c r="O85" s="228"/>
    </row>
    <row r="86" spans="1:15" ht="21.75" customHeight="1">
      <c r="A86" s="178">
        <f>IF(H47&gt;0,1,)</f>
        <v>0</v>
      </c>
      <c r="B86" s="2332"/>
      <c r="C86" s="2332"/>
      <c r="D86" s="2333"/>
      <c r="E86" s="2333"/>
      <c r="F86" s="2333"/>
      <c r="G86" s="2333"/>
      <c r="H86" s="2333"/>
      <c r="I86" s="229" t="s">
        <v>1326</v>
      </c>
      <c r="J86" s="230" t="s">
        <v>1325</v>
      </c>
      <c r="K86" s="230" t="s">
        <v>1324</v>
      </c>
      <c r="L86" s="231" t="s">
        <v>1323</v>
      </c>
      <c r="M86" s="230" t="s">
        <v>1322</v>
      </c>
      <c r="N86" s="177">
        <f t="shared" si="1"/>
        <v>0</v>
      </c>
    </row>
    <row r="87" spans="1:15" ht="21.75" customHeight="1">
      <c r="A87" s="178">
        <f>IF(H47&gt;0,1,)</f>
        <v>0</v>
      </c>
      <c r="B87" s="2335" t="s">
        <v>1321</v>
      </c>
      <c r="C87" s="2335"/>
      <c r="D87" s="2336" t="str">
        <f>'6-3표준조사-1'!P81</f>
        <v>완 (15˚ 이하)</v>
      </c>
      <c r="E87" s="2336"/>
      <c r="F87" s="2336"/>
      <c r="G87" s="2336"/>
      <c r="H87" s="2336"/>
      <c r="I87" s="232" t="str">
        <f>IF(H47=0,"",IF(D87="완 (15˚ 이하)",0,IF(D87="중 (15˚ ~ 30˚)",5,IF(D87="급 (30˚ 초과)",10))))</f>
        <v/>
      </c>
      <c r="J87" s="232" t="str">
        <f>IF(A50=0,"",IF(D87="완 (15˚ 이하)",0,IF(D87="중 (15˚ ~ 30˚)",5,IF(D87="급 (30˚ 초과)",10))))</f>
        <v/>
      </c>
      <c r="K87" s="232" t="str">
        <f>IF(A53=0,"",IF(D87="완 (15˚ 이하)",0,IF(D87="중 (15˚ ~ 30˚)",5,IF(D87="급 (30˚ 초과)",10))))</f>
        <v/>
      </c>
      <c r="L87" s="232" t="str">
        <f>IF(A61=0,"",IF(D87="완 (15˚ 이하)",0,IF(D87="중 (15˚ ~ 30˚)",5,IF(D87="급 (30˚ 초과)",10))))</f>
        <v/>
      </c>
      <c r="M87" s="232" t="str">
        <f>IF(A71=0,"",IF(D87="완 (15˚ 이하)",0,IF(D87="중 (15˚ ~ 30˚)",5,IF(D87="급 (30˚ 초과)",10))))</f>
        <v/>
      </c>
      <c r="N87" s="177">
        <f t="shared" si="1"/>
        <v>0</v>
      </c>
    </row>
    <row r="88" spans="1:15" ht="21.75" customHeight="1">
      <c r="A88" s="178">
        <f>IF(H47&gt;0,1,)</f>
        <v>0</v>
      </c>
      <c r="B88" s="2337" t="s">
        <v>1320</v>
      </c>
      <c r="C88" s="2337"/>
      <c r="D88" s="2336">
        <f>'6-3표준조사-1'!R81</f>
        <v>0</v>
      </c>
      <c r="E88" s="2336"/>
      <c r="F88" s="2336"/>
      <c r="G88" s="2336"/>
      <c r="H88" s="2336"/>
      <c r="I88" s="232"/>
      <c r="J88" s="232"/>
      <c r="K88" s="232" t="str">
        <f>IF(A53=0,"",IF(D88="당해년도",0,IF(D88="2년차",5,IF(D88="3년차",10))))</f>
        <v/>
      </c>
      <c r="L88" s="232"/>
      <c r="M88" s="232"/>
      <c r="N88" s="177">
        <f t="shared" si="1"/>
        <v>0</v>
      </c>
    </row>
    <row r="89" spans="1:15" ht="21.75" customHeight="1">
      <c r="A89" s="178">
        <f>IF(H47&gt;0,1,)</f>
        <v>0</v>
      </c>
      <c r="B89" s="2335" t="s">
        <v>1319</v>
      </c>
      <c r="C89" s="2335"/>
      <c r="D89" s="2336">
        <f>'6-3표준조사-1'!Q81</f>
        <v>0</v>
      </c>
      <c r="E89" s="2336"/>
      <c r="F89" s="2336"/>
      <c r="G89" s="2336"/>
      <c r="H89" s="2336"/>
      <c r="I89" s="232"/>
      <c r="J89" s="232" t="str">
        <f>IF(A50=0,"",IF(D89="개소당5ha이상",0,IF(D89="개소당3~5ha미만 ",5,IF(D89="개소당3ha미만",10))))</f>
        <v/>
      </c>
      <c r="K89" s="232" t="str">
        <f>IF(A53=0,"",IF(D89="개소당5ha이상",0,IF(D89="개소당3~5ha미만 ",5,IF(D89="개소당3ha미만",10))))</f>
        <v/>
      </c>
      <c r="L89" s="232" t="str">
        <f>IF(A61=0,"",IF(D89="개소당5ha이상",0,IF(D89="개소당3~5ha미만 ",5,IF(D89="개소당3ha미만",10))))</f>
        <v/>
      </c>
      <c r="M89" s="232" t="str">
        <f>IF(A71=0,"",IF(D89="개소당5ha이상",0,IF(D89="개소당3~5ha미만 ",5,IF(D89="개소당3ha미만",10))))</f>
        <v/>
      </c>
      <c r="N89" s="177">
        <f t="shared" si="1"/>
        <v>0</v>
      </c>
    </row>
    <row r="90" spans="1:15" ht="21.75" customHeight="1">
      <c r="A90" s="178">
        <f>IF(H47&gt;0,1,)</f>
        <v>0</v>
      </c>
      <c r="B90" s="2335" t="s">
        <v>1318</v>
      </c>
      <c r="C90" s="2335"/>
      <c r="D90" s="2336"/>
      <c r="E90" s="2336"/>
      <c r="F90" s="2336"/>
      <c r="G90" s="2336"/>
      <c r="H90" s="2336"/>
      <c r="I90" s="232">
        <f>SUM(I87:I89)</f>
        <v>0</v>
      </c>
      <c r="J90" s="232">
        <f>SUM(J87:J89)</f>
        <v>0</v>
      </c>
      <c r="K90" s="232">
        <f>SUM(K87:K89)</f>
        <v>0</v>
      </c>
      <c r="L90" s="232">
        <f>SUM(L87:L89)</f>
        <v>0</v>
      </c>
      <c r="M90" s="232">
        <f>SUM(M87:M89)</f>
        <v>0</v>
      </c>
      <c r="N90" s="177">
        <f t="shared" si="1"/>
        <v>0</v>
      </c>
    </row>
    <row r="91" spans="1:15" ht="35.1" customHeight="1" thickBot="1">
      <c r="A91" s="178">
        <f>IF(H92&gt;0,1,)</f>
        <v>0</v>
      </c>
      <c r="B91" s="2307" t="s">
        <v>1317</v>
      </c>
      <c r="C91" s="2307"/>
      <c r="D91" s="2307"/>
      <c r="E91" s="2307"/>
      <c r="F91" s="2307"/>
      <c r="G91" s="2307"/>
      <c r="H91" s="2307"/>
      <c r="I91" s="2307"/>
      <c r="J91" s="2307"/>
      <c r="K91" s="2307"/>
      <c r="L91" s="2307"/>
      <c r="M91" s="2307"/>
      <c r="N91" s="177">
        <f t="shared" ref="N91:N135" si="2">IF(H$92&gt;0,3,)</f>
        <v>0</v>
      </c>
      <c r="O91" s="148"/>
    </row>
    <row r="92" spans="1:15" ht="24.95" customHeight="1">
      <c r="A92" s="178">
        <f>IF(H92&gt;0,1,)</f>
        <v>0</v>
      </c>
      <c r="B92" s="2308" t="s">
        <v>1316</v>
      </c>
      <c r="C92" s="2309"/>
      <c r="D92" s="2310" t="str">
        <f>CONCATENATE('6-3표준조사-1'!K154,"임반")</f>
        <v>임반</v>
      </c>
      <c r="E92" s="2310"/>
      <c r="F92" s="2310" t="str">
        <f>CONCATENATE('6-3표준조사-1'!L154,"소반")</f>
        <v>소반</v>
      </c>
      <c r="G92" s="2310"/>
      <c r="H92" s="2311">
        <f>'6-3표준조사-1'!Q154</f>
        <v>0</v>
      </c>
      <c r="I92" s="2311"/>
      <c r="J92" s="179"/>
      <c r="K92" s="180" t="s">
        <v>1315</v>
      </c>
      <c r="L92" s="2312">
        <f>+'6-3표준조사-1'!R154</f>
        <v>0</v>
      </c>
      <c r="M92" s="2313"/>
      <c r="N92" s="177">
        <f t="shared" si="2"/>
        <v>0</v>
      </c>
    </row>
    <row r="93" spans="1:15" ht="21.75" customHeight="1">
      <c r="A93" s="178">
        <f>IF(H92&gt;0,1,)</f>
        <v>0</v>
      </c>
      <c r="B93" s="2314" t="s">
        <v>1314</v>
      </c>
      <c r="C93" s="2315"/>
      <c r="D93" s="2316" t="s">
        <v>1313</v>
      </c>
      <c r="E93" s="2315"/>
      <c r="F93" s="2317" t="s">
        <v>1312</v>
      </c>
      <c r="G93" s="2318"/>
      <c r="H93" s="2317" t="s">
        <v>1311</v>
      </c>
      <c r="I93" s="2318"/>
      <c r="J93" s="2316" t="s">
        <v>1310</v>
      </c>
      <c r="K93" s="2315"/>
      <c r="L93" s="2319" t="s">
        <v>1287</v>
      </c>
      <c r="M93" s="2321"/>
      <c r="N93" s="177">
        <f t="shared" si="2"/>
        <v>0</v>
      </c>
    </row>
    <row r="94" spans="1:15" ht="21.75" customHeight="1">
      <c r="A94" s="178">
        <f>IF(H92&gt;0,1,)</f>
        <v>0</v>
      </c>
      <c r="B94" s="181"/>
      <c r="C94" s="182" t="s">
        <v>1284</v>
      </c>
      <c r="D94" s="183"/>
      <c r="E94" s="184" t="s">
        <v>1286</v>
      </c>
      <c r="F94" s="183"/>
      <c r="G94" s="184" t="s">
        <v>1286</v>
      </c>
      <c r="H94" s="183"/>
      <c r="I94" s="184" t="s">
        <v>1286</v>
      </c>
      <c r="J94" s="185"/>
      <c r="K94" s="184" t="s">
        <v>1285</v>
      </c>
      <c r="L94" s="2320"/>
      <c r="M94" s="2322"/>
      <c r="N94" s="177">
        <f t="shared" si="2"/>
        <v>0</v>
      </c>
    </row>
    <row r="95" spans="1:15" s="27" customFormat="1" ht="21.75" hidden="1" customHeight="1">
      <c r="A95" s="28">
        <f>IF('6-3표준조사-1'!R154="둘레베기",1,)</f>
        <v>0</v>
      </c>
      <c r="B95" s="2323" t="s">
        <v>1284</v>
      </c>
      <c r="C95" s="29" t="s">
        <v>1283</v>
      </c>
      <c r="D95" s="30"/>
      <c r="E95" s="31"/>
      <c r="F95" s="30"/>
      <c r="G95" s="31"/>
      <c r="H95" s="30"/>
      <c r="I95" s="31"/>
      <c r="J95" s="32"/>
      <c r="K95" s="33"/>
      <c r="L95" s="34"/>
      <c r="M95" s="71">
        <f>M96</f>
        <v>0</v>
      </c>
      <c r="N95" s="70">
        <f t="shared" si="2"/>
        <v>0</v>
      </c>
    </row>
    <row r="96" spans="1:15" s="27" customFormat="1" ht="21.75" hidden="1" customHeight="1">
      <c r="A96" s="28">
        <f>IF('6-3표준조사-1'!R154="둘레베기",1,)</f>
        <v>0</v>
      </c>
      <c r="B96" s="2324"/>
      <c r="C96" s="35" t="s">
        <v>1280</v>
      </c>
      <c r="D96" s="36"/>
      <c r="E96" s="37"/>
      <c r="F96" s="38"/>
      <c r="G96" s="37"/>
      <c r="H96" s="38"/>
      <c r="I96" s="37"/>
      <c r="J96" s="39"/>
      <c r="K96" s="40"/>
      <c r="L96" s="41">
        <f>J135/100</f>
        <v>0</v>
      </c>
      <c r="M96" s="72">
        <f>ROUNDDOWN((H97*J97)+(H97*J97*L96),)</f>
        <v>0</v>
      </c>
      <c r="N96" s="70">
        <f t="shared" si="2"/>
        <v>0</v>
      </c>
    </row>
    <row r="97" spans="1:14" s="27" customFormat="1" ht="21.75" hidden="1" customHeight="1">
      <c r="A97" s="28">
        <f>IF('6-3표준조사-1'!R154="둘레베기",1,)</f>
        <v>0</v>
      </c>
      <c r="B97" s="2324"/>
      <c r="C97" s="35" t="s">
        <v>1282</v>
      </c>
      <c r="D97" s="36">
        <f>IF(A97&gt;0,D126,)</f>
        <v>0</v>
      </c>
      <c r="E97" s="37" t="s">
        <v>1278</v>
      </c>
      <c r="F97" s="38">
        <v>0.18</v>
      </c>
      <c r="G97" s="37" t="s">
        <v>1277</v>
      </c>
      <c r="H97" s="38">
        <f>ROUND(D97/100*F97,2)</f>
        <v>0</v>
      </c>
      <c r="I97" s="37" t="s">
        <v>1276</v>
      </c>
      <c r="J97" s="39">
        <f>'7-1 단가조사'!L7</f>
        <v>172068</v>
      </c>
      <c r="K97" s="40" t="s">
        <v>1275</v>
      </c>
      <c r="L97" s="41"/>
      <c r="M97" s="72"/>
      <c r="N97" s="70">
        <f t="shared" si="2"/>
        <v>0</v>
      </c>
    </row>
    <row r="98" spans="1:14" s="27" customFormat="1" ht="21.75" hidden="1" customHeight="1">
      <c r="A98" s="28">
        <f>IF('6-3표준조사-1'!R154="줄베기",1,)</f>
        <v>0</v>
      </c>
      <c r="B98" s="2324"/>
      <c r="C98" s="29" t="s">
        <v>1281</v>
      </c>
      <c r="D98" s="30"/>
      <c r="E98" s="31"/>
      <c r="F98" s="30"/>
      <c r="G98" s="31"/>
      <c r="H98" s="30"/>
      <c r="I98" s="31"/>
      <c r="J98" s="32"/>
      <c r="K98" s="33"/>
      <c r="L98" s="42"/>
      <c r="M98" s="71">
        <f>SUM(M99+M102+M105)</f>
        <v>0</v>
      </c>
      <c r="N98" s="70">
        <f t="shared" si="2"/>
        <v>0</v>
      </c>
    </row>
    <row r="99" spans="1:14" s="27" customFormat="1" ht="21.75" hidden="1" customHeight="1">
      <c r="A99" s="28">
        <f>IF('6-3표준조사-1'!R154="줄베기",1,)</f>
        <v>0</v>
      </c>
      <c r="B99" s="2324"/>
      <c r="C99" s="35" t="s">
        <v>1280</v>
      </c>
      <c r="D99" s="43"/>
      <c r="E99" s="37"/>
      <c r="F99" s="38"/>
      <c r="G99" s="37"/>
      <c r="H99" s="38"/>
      <c r="I99" s="37"/>
      <c r="J99" s="39"/>
      <c r="K99" s="40"/>
      <c r="L99" s="41">
        <f>K135/100</f>
        <v>0</v>
      </c>
      <c r="M99" s="72">
        <f>ROUNDDOWN((M100+M101)+((M100+M101)*L99),0)</f>
        <v>0</v>
      </c>
      <c r="N99" s="70">
        <f t="shared" si="2"/>
        <v>0</v>
      </c>
    </row>
    <row r="100" spans="1:14" s="27" customFormat="1" ht="21.75" hidden="1" customHeight="1">
      <c r="A100" s="28">
        <f>IF('6-3표준조사-1'!R154="줄베기",1,)</f>
        <v>0</v>
      </c>
      <c r="B100" s="2324"/>
      <c r="C100" s="35" t="s">
        <v>1279</v>
      </c>
      <c r="D100" s="43">
        <f>IF(A100&gt;0,D126,)</f>
        <v>0</v>
      </c>
      <c r="E100" s="37" t="s">
        <v>1278</v>
      </c>
      <c r="F100" s="38">
        <v>7.0000000000000007E-2</v>
      </c>
      <c r="G100" s="37" t="s">
        <v>1277</v>
      </c>
      <c r="H100" s="38">
        <f>ROUND(D100/100*F100,2)</f>
        <v>0</v>
      </c>
      <c r="I100" s="37" t="s">
        <v>1276</v>
      </c>
      <c r="J100" s="39">
        <f>'7-1 단가조사'!L7</f>
        <v>172068</v>
      </c>
      <c r="K100" s="40" t="s">
        <v>1275</v>
      </c>
      <c r="L100" s="41"/>
      <c r="M100" s="72">
        <f>ROUNDDOWN(H100*J100,)</f>
        <v>0</v>
      </c>
      <c r="N100" s="70">
        <f t="shared" si="2"/>
        <v>0</v>
      </c>
    </row>
    <row r="101" spans="1:14" s="27" customFormat="1" ht="21.75" hidden="1" customHeight="1">
      <c r="A101" s="28">
        <f>IF('6-3표준조사-1'!R154="줄베기",1,)</f>
        <v>0</v>
      </c>
      <c r="B101" s="2324"/>
      <c r="C101" s="35" t="s">
        <v>1274</v>
      </c>
      <c r="D101" s="44">
        <f>IF(A101&gt;0,1,)</f>
        <v>0</v>
      </c>
      <c r="E101" s="37" t="s">
        <v>1308</v>
      </c>
      <c r="F101" s="38">
        <v>1.3</v>
      </c>
      <c r="G101" s="37" t="s">
        <v>1257</v>
      </c>
      <c r="H101" s="38">
        <f>ROUND(D101*F101,2)</f>
        <v>0</v>
      </c>
      <c r="I101" s="37" t="s">
        <v>1276</v>
      </c>
      <c r="J101" s="39">
        <f>'7-1 단가조사'!L6</f>
        <v>226122</v>
      </c>
      <c r="K101" s="40" t="s">
        <v>1307</v>
      </c>
      <c r="L101" s="41"/>
      <c r="M101" s="72">
        <f>ROUNDDOWN(H101*J101,)</f>
        <v>0</v>
      </c>
      <c r="N101" s="70">
        <f t="shared" si="2"/>
        <v>0</v>
      </c>
    </row>
    <row r="102" spans="1:14" s="27" customFormat="1" ht="21.75" hidden="1" customHeight="1">
      <c r="A102" s="28">
        <f>IF('6-3표준조사-1'!R154="줄베기",1,)</f>
        <v>0</v>
      </c>
      <c r="B102" s="2324"/>
      <c r="C102" s="35" t="s">
        <v>1306</v>
      </c>
      <c r="D102" s="43"/>
      <c r="E102" s="37"/>
      <c r="F102" s="38"/>
      <c r="G102" s="37"/>
      <c r="H102" s="38"/>
      <c r="I102" s="37"/>
      <c r="J102" s="39"/>
      <c r="K102" s="40"/>
      <c r="L102" s="45"/>
      <c r="M102" s="72">
        <f>M103+M104</f>
        <v>0</v>
      </c>
      <c r="N102" s="70">
        <f t="shared" si="2"/>
        <v>0</v>
      </c>
    </row>
    <row r="103" spans="1:14" s="27" customFormat="1" ht="21.75" hidden="1" customHeight="1">
      <c r="A103" s="28">
        <f>IF('6-3표준조사-1'!R154="줄베기",1,)</f>
        <v>0</v>
      </c>
      <c r="B103" s="2324"/>
      <c r="C103" s="35" t="s">
        <v>1258</v>
      </c>
      <c r="D103" s="44">
        <f>H101</f>
        <v>0</v>
      </c>
      <c r="E103" s="37" t="s">
        <v>1257</v>
      </c>
      <c r="F103" s="38">
        <v>5</v>
      </c>
      <c r="G103" s="37" t="s">
        <v>1256</v>
      </c>
      <c r="H103" s="38">
        <f>ROUND(D103*F103,2)</f>
        <v>0</v>
      </c>
      <c r="I103" s="37" t="s">
        <v>1305</v>
      </c>
      <c r="J103" s="39">
        <f>'7-1 단가조사'!L11</f>
        <v>1720</v>
      </c>
      <c r="K103" s="40" t="s">
        <v>1304</v>
      </c>
      <c r="L103" s="45"/>
      <c r="M103" s="72">
        <f>ROUNDDOWN(H103*J103,)</f>
        <v>0</v>
      </c>
      <c r="N103" s="70">
        <f t="shared" si="2"/>
        <v>0</v>
      </c>
    </row>
    <row r="104" spans="1:14" s="27" customFormat="1" ht="21.75" hidden="1" customHeight="1">
      <c r="A104" s="28">
        <f>IF('6-3표준조사-1'!R154="줄베기",1,)</f>
        <v>0</v>
      </c>
      <c r="B104" s="2324"/>
      <c r="C104" s="35" t="s">
        <v>1303</v>
      </c>
      <c r="D104" s="43">
        <f>M103</f>
        <v>0</v>
      </c>
      <c r="E104" s="37" t="s">
        <v>1302</v>
      </c>
      <c r="F104" s="38">
        <v>0.1</v>
      </c>
      <c r="G104" s="37" t="s">
        <v>1301</v>
      </c>
      <c r="H104" s="38"/>
      <c r="I104" s="37"/>
      <c r="J104" s="39"/>
      <c r="K104" s="40"/>
      <c r="L104" s="45"/>
      <c r="M104" s="72">
        <f>ROUNDDOWN(D104*F104,)</f>
        <v>0</v>
      </c>
      <c r="N104" s="70">
        <f t="shared" si="2"/>
        <v>0</v>
      </c>
    </row>
    <row r="105" spans="1:14" s="27" customFormat="1" ht="21.75" hidden="1" customHeight="1">
      <c r="A105" s="28">
        <f>IF('6-3표준조사-1'!R154="줄베기",1,)</f>
        <v>0</v>
      </c>
      <c r="B105" s="2324"/>
      <c r="C105" s="46" t="s">
        <v>1300</v>
      </c>
      <c r="D105" s="47">
        <f>D103</f>
        <v>0</v>
      </c>
      <c r="E105" s="48" t="s">
        <v>1299</v>
      </c>
      <c r="F105" s="49">
        <v>8.3999999999999995E-3</v>
      </c>
      <c r="G105" s="48" t="s">
        <v>1298</v>
      </c>
      <c r="H105" s="50"/>
      <c r="I105" s="48"/>
      <c r="J105" s="51">
        <f>'7-1 단가조사'!L14</f>
        <v>610000</v>
      </c>
      <c r="K105" s="52" t="s">
        <v>1297</v>
      </c>
      <c r="L105" s="53"/>
      <c r="M105" s="73">
        <f>ROUNDDOWN(D105*F105*J105,)</f>
        <v>0</v>
      </c>
      <c r="N105" s="70">
        <f t="shared" si="2"/>
        <v>0</v>
      </c>
    </row>
    <row r="106" spans="1:14" ht="21.75" customHeight="1">
      <c r="A106" s="178">
        <f>IF('6-3표준조사-1'!R154="모두베기",1,)</f>
        <v>0</v>
      </c>
      <c r="B106" s="2324"/>
      <c r="C106" s="186" t="s">
        <v>1309</v>
      </c>
      <c r="D106" s="187"/>
      <c r="E106" s="188"/>
      <c r="F106" s="189"/>
      <c r="G106" s="188"/>
      <c r="H106" s="189"/>
      <c r="I106" s="188"/>
      <c r="J106" s="190"/>
      <c r="K106" s="191"/>
      <c r="L106" s="192"/>
      <c r="M106" s="193">
        <f>M107+M112+M115</f>
        <v>0</v>
      </c>
      <c r="N106" s="177">
        <f t="shared" si="2"/>
        <v>0</v>
      </c>
    </row>
    <row r="107" spans="1:14" ht="21.75" customHeight="1">
      <c r="A107" s="178">
        <f>IF('6-3표준조사-1'!R154="모두베기",1,)</f>
        <v>0</v>
      </c>
      <c r="B107" s="2324"/>
      <c r="C107" s="194" t="s">
        <v>1280</v>
      </c>
      <c r="D107" s="195"/>
      <c r="E107" s="196"/>
      <c r="F107" s="197"/>
      <c r="G107" s="196"/>
      <c r="H107" s="197"/>
      <c r="I107" s="196"/>
      <c r="J107" s="198"/>
      <c r="K107" s="199"/>
      <c r="L107" s="200">
        <f>L135/100</f>
        <v>0</v>
      </c>
      <c r="M107" s="201">
        <f>M108+M109+M110+M111</f>
        <v>0</v>
      </c>
      <c r="N107" s="177">
        <f t="shared" si="2"/>
        <v>0</v>
      </c>
    </row>
    <row r="108" spans="1:14" ht="21.75" customHeight="1">
      <c r="A108" s="178">
        <f>IF('6-3표준조사-1'!R154="모두베기",1,)</f>
        <v>0</v>
      </c>
      <c r="B108" s="2324"/>
      <c r="C108" s="194" t="s">
        <v>1279</v>
      </c>
      <c r="D108" s="195">
        <f>IF(A108&gt;0,D126,)</f>
        <v>0</v>
      </c>
      <c r="E108" s="196" t="s">
        <v>1278</v>
      </c>
      <c r="F108" s="197">
        <v>7.0000000000000007E-2</v>
      </c>
      <c r="G108" s="196" t="s">
        <v>1277</v>
      </c>
      <c r="H108" s="197">
        <f>ROUND(D108/100*F108,2)</f>
        <v>0</v>
      </c>
      <c r="I108" s="196" t="s">
        <v>1276</v>
      </c>
      <c r="J108" s="198">
        <f>'7-1 단가조사'!L7</f>
        <v>172068</v>
      </c>
      <c r="K108" s="199" t="s">
        <v>1275</v>
      </c>
      <c r="L108" s="202"/>
      <c r="M108" s="201">
        <f>ROUNDDOWN((H108*J108)+(H108*J108*L107),)</f>
        <v>0</v>
      </c>
      <c r="N108" s="177">
        <f t="shared" si="2"/>
        <v>0</v>
      </c>
    </row>
    <row r="109" spans="1:14" ht="21.75" customHeight="1">
      <c r="A109" s="178">
        <f>IF('6-3표준조사-1'!R154="모두베기",1,)</f>
        <v>0</v>
      </c>
      <c r="B109" s="2324"/>
      <c r="C109" s="203" t="s">
        <v>1158</v>
      </c>
      <c r="D109" s="204">
        <f>IF(A109&gt;0,IF(D128="당해 년도",1,),)</f>
        <v>0</v>
      </c>
      <c r="E109" s="196" t="s">
        <v>1308</v>
      </c>
      <c r="F109" s="197">
        <v>3.5</v>
      </c>
      <c r="G109" s="196" t="s">
        <v>1257</v>
      </c>
      <c r="H109" s="197">
        <f>ROUND(D109*F109,2)</f>
        <v>0</v>
      </c>
      <c r="I109" s="196" t="s">
        <v>1276</v>
      </c>
      <c r="J109" s="198">
        <f>'7-1 단가조사'!L6</f>
        <v>226122</v>
      </c>
      <c r="K109" s="199" t="s">
        <v>1307</v>
      </c>
      <c r="L109" s="202"/>
      <c r="M109" s="201">
        <f>ROUNDDOWN((H109*J109)+(H109*J109*L107),)</f>
        <v>0</v>
      </c>
      <c r="N109" s="177">
        <f t="shared" si="2"/>
        <v>0</v>
      </c>
    </row>
    <row r="110" spans="1:14" ht="21.75" customHeight="1">
      <c r="A110" s="178">
        <f>IF('6-3표준조사-1'!R154="모두베기",1,)</f>
        <v>0</v>
      </c>
      <c r="B110" s="2324"/>
      <c r="C110" s="203" t="s">
        <v>1159</v>
      </c>
      <c r="D110" s="204">
        <f>IF(A110&gt;0,IF(D128="2년차",1,),)</f>
        <v>0</v>
      </c>
      <c r="E110" s="196" t="s">
        <v>1308</v>
      </c>
      <c r="F110" s="197">
        <v>4</v>
      </c>
      <c r="G110" s="196" t="s">
        <v>1257</v>
      </c>
      <c r="H110" s="197">
        <f>ROUND(D110*F110,2)</f>
        <v>0</v>
      </c>
      <c r="I110" s="196" t="s">
        <v>1276</v>
      </c>
      <c r="J110" s="198">
        <f>'7-1 단가조사'!L6</f>
        <v>226122</v>
      </c>
      <c r="K110" s="199" t="s">
        <v>1307</v>
      </c>
      <c r="L110" s="202"/>
      <c r="M110" s="201">
        <f>ROUNDDOWN((H110*J110)+(H110*J110*L107),)</f>
        <v>0</v>
      </c>
      <c r="N110" s="177">
        <f t="shared" si="2"/>
        <v>0</v>
      </c>
    </row>
    <row r="111" spans="1:14" ht="21.75" customHeight="1">
      <c r="A111" s="178">
        <f>IF('6-3표준조사-1'!R154="모두베기",1,)</f>
        <v>0</v>
      </c>
      <c r="B111" s="2324"/>
      <c r="C111" s="203" t="s">
        <v>1160</v>
      </c>
      <c r="D111" s="204">
        <f>IF(A111&gt;0,IF(D128="3년차 이상",1,),)</f>
        <v>0</v>
      </c>
      <c r="E111" s="196" t="s">
        <v>1308</v>
      </c>
      <c r="F111" s="197">
        <v>5</v>
      </c>
      <c r="G111" s="196" t="s">
        <v>1257</v>
      </c>
      <c r="H111" s="197">
        <f>ROUND(D111*F111,2)</f>
        <v>0</v>
      </c>
      <c r="I111" s="196" t="s">
        <v>1276</v>
      </c>
      <c r="J111" s="198">
        <f>'7-1 단가조사'!L6</f>
        <v>226122</v>
      </c>
      <c r="K111" s="199" t="s">
        <v>1307</v>
      </c>
      <c r="L111" s="202"/>
      <c r="M111" s="201">
        <f>ROUNDDOWN((H111*J111)+(H111*J111*L107),)</f>
        <v>0</v>
      </c>
      <c r="N111" s="177">
        <f t="shared" si="2"/>
        <v>0</v>
      </c>
    </row>
    <row r="112" spans="1:14" ht="21.75" customHeight="1">
      <c r="A112" s="178">
        <f>IF('6-3표준조사-1'!R154="모두베기",1,)</f>
        <v>0</v>
      </c>
      <c r="B112" s="2324"/>
      <c r="C112" s="194" t="s">
        <v>1306</v>
      </c>
      <c r="D112" s="195"/>
      <c r="E112" s="196"/>
      <c r="F112" s="197"/>
      <c r="G112" s="196"/>
      <c r="H112" s="197"/>
      <c r="I112" s="196"/>
      <c r="J112" s="198"/>
      <c r="K112" s="199"/>
      <c r="L112" s="202"/>
      <c r="M112" s="201">
        <f>M113+M114</f>
        <v>0</v>
      </c>
      <c r="N112" s="177">
        <f t="shared" si="2"/>
        <v>0</v>
      </c>
    </row>
    <row r="113" spans="1:14" ht="21.75" customHeight="1">
      <c r="A113" s="178">
        <f>IF('6-3표준조사-1'!R154="모두베기",1,)</f>
        <v>0</v>
      </c>
      <c r="B113" s="2324"/>
      <c r="C113" s="194" t="s">
        <v>1258</v>
      </c>
      <c r="D113" s="204">
        <f>(H109+H110+H111)</f>
        <v>0</v>
      </c>
      <c r="E113" s="196" t="s">
        <v>1257</v>
      </c>
      <c r="F113" s="197">
        <v>5</v>
      </c>
      <c r="G113" s="196" t="s">
        <v>1256</v>
      </c>
      <c r="H113" s="197">
        <f>ROUND(D113*F113,2)</f>
        <v>0</v>
      </c>
      <c r="I113" s="196" t="s">
        <v>1305</v>
      </c>
      <c r="J113" s="198">
        <f>'7-1 단가조사'!L11</f>
        <v>1720</v>
      </c>
      <c r="K113" s="199" t="s">
        <v>1304</v>
      </c>
      <c r="L113" s="202"/>
      <c r="M113" s="201">
        <f>ROUNDDOWN(H113*J113,)</f>
        <v>0</v>
      </c>
      <c r="N113" s="177">
        <f t="shared" si="2"/>
        <v>0</v>
      </c>
    </row>
    <row r="114" spans="1:14" ht="21.75" customHeight="1">
      <c r="A114" s="178">
        <f>IF('6-3표준조사-1'!R154="모두베기",1,)</f>
        <v>0</v>
      </c>
      <c r="B114" s="2324"/>
      <c r="C114" s="194" t="s">
        <v>1303</v>
      </c>
      <c r="D114" s="195">
        <f>M113</f>
        <v>0</v>
      </c>
      <c r="E114" s="196" t="s">
        <v>1302</v>
      </c>
      <c r="F114" s="197">
        <v>0.1</v>
      </c>
      <c r="G114" s="196" t="s">
        <v>1301</v>
      </c>
      <c r="H114" s="197"/>
      <c r="I114" s="196"/>
      <c r="J114" s="198"/>
      <c r="K114" s="199"/>
      <c r="L114" s="202"/>
      <c r="M114" s="201">
        <f>ROUNDDOWN(D114*F114,)</f>
        <v>0</v>
      </c>
      <c r="N114" s="177">
        <f t="shared" si="2"/>
        <v>0</v>
      </c>
    </row>
    <row r="115" spans="1:14" ht="21.75" customHeight="1">
      <c r="A115" s="178">
        <f>IF('6-3표준조사-1'!R154="모두베기",1,)</f>
        <v>0</v>
      </c>
      <c r="B115" s="2324"/>
      <c r="C115" s="205" t="s">
        <v>1300</v>
      </c>
      <c r="D115" s="206">
        <f>D113</f>
        <v>0</v>
      </c>
      <c r="E115" s="207" t="s">
        <v>1299</v>
      </c>
      <c r="F115" s="208">
        <v>8.3999999999999995E-3</v>
      </c>
      <c r="G115" s="207" t="s">
        <v>1298</v>
      </c>
      <c r="H115" s="209"/>
      <c r="I115" s="207"/>
      <c r="J115" s="210">
        <f>'7-1 단가조사'!L14</f>
        <v>610000</v>
      </c>
      <c r="K115" s="211" t="s">
        <v>1297</v>
      </c>
      <c r="L115" s="212"/>
      <c r="M115" s="213">
        <f>ROUNDDOWN(D115*F115*J115,)</f>
        <v>0</v>
      </c>
      <c r="N115" s="177">
        <f t="shared" si="2"/>
        <v>0</v>
      </c>
    </row>
    <row r="116" spans="1:14" s="27" customFormat="1" ht="21.75" hidden="1" customHeight="1">
      <c r="A116" s="28">
        <f>IF('6-3표준조사-1'!R154="맹아제거",1,)</f>
        <v>0</v>
      </c>
      <c r="B116" s="2324"/>
      <c r="C116" s="29" t="s">
        <v>1296</v>
      </c>
      <c r="D116" s="30"/>
      <c r="E116" s="31"/>
      <c r="F116" s="30"/>
      <c r="G116" s="31"/>
      <c r="H116" s="30"/>
      <c r="I116" s="31"/>
      <c r="J116" s="32"/>
      <c r="K116" s="33"/>
      <c r="L116" s="34"/>
      <c r="M116" s="71">
        <f>M117</f>
        <v>0</v>
      </c>
      <c r="N116" s="70">
        <f t="shared" si="2"/>
        <v>0</v>
      </c>
    </row>
    <row r="117" spans="1:14" s="27" customFormat="1" ht="21.75" hidden="1" customHeight="1">
      <c r="A117" s="28">
        <f>IF('6-3표준조사-1'!R154="맹아제거",1,)</f>
        <v>0</v>
      </c>
      <c r="B117" s="2324"/>
      <c r="C117" s="35" t="s">
        <v>1280</v>
      </c>
      <c r="D117" s="36"/>
      <c r="E117" s="37"/>
      <c r="F117" s="38"/>
      <c r="G117" s="37"/>
      <c r="H117" s="38"/>
      <c r="I117" s="37"/>
      <c r="J117" s="39"/>
      <c r="K117" s="40"/>
      <c r="L117" s="41">
        <f>M135/100</f>
        <v>0</v>
      </c>
      <c r="M117" s="72">
        <f>ROUNDDOWN((H118*J118)+(H118*J118*L117),)</f>
        <v>0</v>
      </c>
      <c r="N117" s="70">
        <f t="shared" si="2"/>
        <v>0</v>
      </c>
    </row>
    <row r="118" spans="1:14" s="27" customFormat="1" ht="21.75" hidden="1" customHeight="1">
      <c r="A118" s="28">
        <f>IF('6-3표준조사-1'!R154="맹아제거",1,)</f>
        <v>0</v>
      </c>
      <c r="B118" s="2324"/>
      <c r="C118" s="35" t="s">
        <v>1295</v>
      </c>
      <c r="D118" s="36">
        <v>0</v>
      </c>
      <c r="E118" s="37" t="s">
        <v>1278</v>
      </c>
      <c r="F118" s="38">
        <v>0.2</v>
      </c>
      <c r="G118" s="37" t="s">
        <v>1277</v>
      </c>
      <c r="H118" s="38">
        <f>ROUND(D118/100*F118,2)</f>
        <v>0</v>
      </c>
      <c r="I118" s="37" t="s">
        <v>1276</v>
      </c>
      <c r="J118" s="39">
        <f>'7-1 단가조사'!L7</f>
        <v>172068</v>
      </c>
      <c r="K118" s="40" t="s">
        <v>1275</v>
      </c>
      <c r="L118" s="41">
        <f>M135/100</f>
        <v>0</v>
      </c>
      <c r="M118" s="72"/>
      <c r="N118" s="70">
        <f t="shared" si="2"/>
        <v>0</v>
      </c>
    </row>
    <row r="119" spans="1:14" ht="21.75" customHeight="1">
      <c r="A119" s="178">
        <f>IF(H92&gt;0,1,)</f>
        <v>0</v>
      </c>
      <c r="B119" s="2325" t="s">
        <v>1318</v>
      </c>
      <c r="C119" s="186" t="s">
        <v>1341</v>
      </c>
      <c r="D119" s="189"/>
      <c r="E119" s="188"/>
      <c r="F119" s="189"/>
      <c r="G119" s="188"/>
      <c r="H119" s="189"/>
      <c r="I119" s="188"/>
      <c r="J119" s="190"/>
      <c r="K119" s="191"/>
      <c r="L119" s="192"/>
      <c r="M119" s="193">
        <f>SUM(M120,M122,M123)</f>
        <v>0</v>
      </c>
      <c r="N119" s="177">
        <f t="shared" si="2"/>
        <v>0</v>
      </c>
    </row>
    <row r="120" spans="1:14" ht="21.75" customHeight="1">
      <c r="A120" s="178">
        <f>IF(H92&gt;0,1,)</f>
        <v>0</v>
      </c>
      <c r="B120" s="2326"/>
      <c r="C120" s="194" t="s">
        <v>1340</v>
      </c>
      <c r="D120" s="197"/>
      <c r="E120" s="196"/>
      <c r="F120" s="197"/>
      <c r="G120" s="196"/>
      <c r="H120" s="197"/>
      <c r="I120" s="196"/>
      <c r="J120" s="198"/>
      <c r="K120" s="199"/>
      <c r="L120" s="202"/>
      <c r="M120" s="201">
        <f>M121</f>
        <v>0</v>
      </c>
      <c r="N120" s="177">
        <f t="shared" si="2"/>
        <v>0</v>
      </c>
    </row>
    <row r="121" spans="1:14" ht="21.75" customHeight="1">
      <c r="A121" s="178">
        <f>IF(H92&gt;0,1,)</f>
        <v>0</v>
      </c>
      <c r="B121" s="2326"/>
      <c r="C121" s="194" t="s">
        <v>1339</v>
      </c>
      <c r="D121" s="197"/>
      <c r="E121" s="196"/>
      <c r="F121" s="197"/>
      <c r="G121" s="196"/>
      <c r="H121" s="197"/>
      <c r="I121" s="196"/>
      <c r="J121" s="198"/>
      <c r="K121" s="199"/>
      <c r="L121" s="202"/>
      <c r="M121" s="201">
        <f>M96+M99+M107+M117</f>
        <v>0</v>
      </c>
      <c r="N121" s="177">
        <f t="shared" si="2"/>
        <v>0</v>
      </c>
    </row>
    <row r="122" spans="1:14" ht="21.75" customHeight="1">
      <c r="A122" s="178">
        <f>IF(H92&gt;0,1,)</f>
        <v>0</v>
      </c>
      <c r="B122" s="2326"/>
      <c r="C122" s="194" t="s">
        <v>1338</v>
      </c>
      <c r="D122" s="197"/>
      <c r="E122" s="196"/>
      <c r="F122" s="197"/>
      <c r="G122" s="196"/>
      <c r="H122" s="197"/>
      <c r="I122" s="196"/>
      <c r="J122" s="198"/>
      <c r="K122" s="199"/>
      <c r="L122" s="202"/>
      <c r="M122" s="201">
        <f>M102+M112</f>
        <v>0</v>
      </c>
      <c r="N122" s="177">
        <f t="shared" si="2"/>
        <v>0</v>
      </c>
    </row>
    <row r="123" spans="1:14" ht="21.75" customHeight="1" thickBot="1">
      <c r="A123" s="178">
        <f>IF(H92&gt;0,1,)</f>
        <v>0</v>
      </c>
      <c r="B123" s="2327"/>
      <c r="C123" s="205" t="s">
        <v>1337</v>
      </c>
      <c r="D123" s="214"/>
      <c r="E123" s="215"/>
      <c r="F123" s="214"/>
      <c r="G123" s="215"/>
      <c r="H123" s="214"/>
      <c r="I123" s="215"/>
      <c r="J123" s="216"/>
      <c r="K123" s="217"/>
      <c r="L123" s="218"/>
      <c r="M123" s="219">
        <f>M105+M115</f>
        <v>0</v>
      </c>
      <c r="N123" s="177">
        <f t="shared" si="2"/>
        <v>0</v>
      </c>
    </row>
    <row r="124" spans="1:14" ht="21.75" customHeight="1">
      <c r="A124" s="178">
        <f>IF(H92&gt;0,1,)</f>
        <v>0</v>
      </c>
      <c r="B124" s="2328" t="s">
        <v>1336</v>
      </c>
      <c r="C124" s="2328"/>
      <c r="D124" s="2328"/>
      <c r="E124" s="2328"/>
      <c r="F124" s="2328"/>
      <c r="G124" s="2328"/>
      <c r="H124" s="2328"/>
      <c r="I124" s="2328"/>
      <c r="J124" s="2328"/>
      <c r="K124" s="2328"/>
      <c r="L124" s="2328"/>
      <c r="M124" s="2328"/>
      <c r="N124" s="177">
        <f t="shared" si="2"/>
        <v>0</v>
      </c>
    </row>
    <row r="125" spans="1:14" ht="21.75" customHeight="1">
      <c r="A125" s="178">
        <f>IF(H92&gt;0,1,)</f>
        <v>0</v>
      </c>
      <c r="B125" s="2329" t="s">
        <v>1335</v>
      </c>
      <c r="C125" s="2329"/>
      <c r="D125" s="2329"/>
      <c r="E125" s="2329"/>
      <c r="F125" s="2329"/>
      <c r="G125" s="2329"/>
      <c r="H125" s="2329"/>
      <c r="I125" s="2329"/>
      <c r="J125" s="2329"/>
      <c r="K125" s="2329"/>
      <c r="L125" s="2329"/>
      <c r="M125" s="2329"/>
      <c r="N125" s="177">
        <f t="shared" si="2"/>
        <v>0</v>
      </c>
    </row>
    <row r="126" spans="1:14" ht="21.75" customHeight="1">
      <c r="A126" s="178">
        <f>IF(H92&gt;0,1,)</f>
        <v>0</v>
      </c>
      <c r="B126" s="220" t="s">
        <v>1331</v>
      </c>
      <c r="C126" s="221" t="s">
        <v>1334</v>
      </c>
      <c r="D126" s="222">
        <f>'6-3표준조사-1'!Q160</f>
        <v>0</v>
      </c>
      <c r="E126" s="220" t="s">
        <v>1278</v>
      </c>
      <c r="F126" s="223"/>
      <c r="G126" s="220"/>
      <c r="H126" s="224"/>
      <c r="I126" s="225"/>
      <c r="J126" s="225"/>
      <c r="K126" s="225"/>
      <c r="L126" s="226"/>
      <c r="M126" s="225"/>
      <c r="N126" s="177">
        <f t="shared" si="2"/>
        <v>0</v>
      </c>
    </row>
    <row r="127" spans="1:14" ht="21.75" customHeight="1">
      <c r="A127" s="178">
        <f>IF(H92&gt;0,1,)</f>
        <v>0</v>
      </c>
      <c r="B127" s="220" t="s">
        <v>1333</v>
      </c>
      <c r="C127" s="221" t="s">
        <v>1332</v>
      </c>
      <c r="D127" s="2330" t="str">
        <f>'6-3표준조사-1'!S160</f>
        <v>대부분 목본</v>
      </c>
      <c r="E127" s="2330"/>
      <c r="F127" s="223"/>
      <c r="G127" s="220"/>
      <c r="H127" s="224"/>
      <c r="I127" s="225"/>
      <c r="J127" s="225"/>
      <c r="K127" s="225"/>
      <c r="L127" s="226"/>
      <c r="M127" s="225"/>
      <c r="N127" s="177">
        <f t="shared" si="2"/>
        <v>0</v>
      </c>
    </row>
    <row r="128" spans="1:14" ht="21.75" customHeight="1">
      <c r="A128" s="178">
        <f>IF(H92&gt;0,1,)</f>
        <v>0</v>
      </c>
      <c r="B128" s="220" t="s">
        <v>1331</v>
      </c>
      <c r="C128" s="221" t="s">
        <v>1330</v>
      </c>
      <c r="D128" s="2331">
        <f>'6-3표준조사-1'!R156</f>
        <v>0</v>
      </c>
      <c r="E128" s="2331"/>
      <c r="F128" s="227"/>
      <c r="G128" s="227"/>
      <c r="H128" s="224"/>
      <c r="I128" s="225"/>
      <c r="J128" s="225"/>
      <c r="K128" s="225"/>
      <c r="L128" s="226"/>
      <c r="M128" s="225"/>
      <c r="N128" s="177">
        <f t="shared" si="2"/>
        <v>0</v>
      </c>
    </row>
    <row r="129" spans="1:15" ht="21.75" customHeight="1">
      <c r="A129" s="178">
        <f>IF(H92&gt;0,1,)</f>
        <v>0</v>
      </c>
      <c r="B129" s="2329" t="s">
        <v>1329</v>
      </c>
      <c r="C129" s="2329"/>
      <c r="D129" s="2329"/>
      <c r="E129" s="2329"/>
      <c r="F129" s="2329"/>
      <c r="G129" s="2329"/>
      <c r="H129" s="2329"/>
      <c r="I129" s="2329"/>
      <c r="J129" s="2329"/>
      <c r="K129" s="2329"/>
      <c r="L129" s="2329"/>
      <c r="M129" s="2329"/>
      <c r="N129" s="177">
        <f t="shared" si="2"/>
        <v>0</v>
      </c>
    </row>
    <row r="130" spans="1:15" ht="21.75" customHeight="1">
      <c r="A130" s="178">
        <f>IF(H92&gt;0,1,)</f>
        <v>0</v>
      </c>
      <c r="B130" s="2332" t="s">
        <v>1314</v>
      </c>
      <c r="C130" s="2332"/>
      <c r="D130" s="2333" t="s">
        <v>1328</v>
      </c>
      <c r="E130" s="2333"/>
      <c r="F130" s="2333"/>
      <c r="G130" s="2333"/>
      <c r="H130" s="2333"/>
      <c r="I130" s="2334" t="s">
        <v>1327</v>
      </c>
      <c r="J130" s="2334"/>
      <c r="K130" s="2334"/>
      <c r="L130" s="2334"/>
      <c r="M130" s="2334"/>
      <c r="N130" s="177">
        <f t="shared" si="2"/>
        <v>0</v>
      </c>
      <c r="O130" s="228"/>
    </row>
    <row r="131" spans="1:15" ht="21.75" customHeight="1">
      <c r="A131" s="178">
        <f>IF(H92&gt;0,1,)</f>
        <v>0</v>
      </c>
      <c r="B131" s="2332"/>
      <c r="C131" s="2332"/>
      <c r="D131" s="2333"/>
      <c r="E131" s="2333"/>
      <c r="F131" s="2333"/>
      <c r="G131" s="2333"/>
      <c r="H131" s="2333"/>
      <c r="I131" s="229" t="s">
        <v>1326</v>
      </c>
      <c r="J131" s="230" t="s">
        <v>1325</v>
      </c>
      <c r="K131" s="230" t="s">
        <v>1324</v>
      </c>
      <c r="L131" s="231" t="s">
        <v>1323</v>
      </c>
      <c r="M131" s="230" t="s">
        <v>1322</v>
      </c>
      <c r="N131" s="177">
        <f t="shared" si="2"/>
        <v>0</v>
      </c>
    </row>
    <row r="132" spans="1:15" ht="21.75" customHeight="1">
      <c r="A132" s="178">
        <f>IF(H92&gt;0,1,)</f>
        <v>0</v>
      </c>
      <c r="B132" s="2335" t="s">
        <v>1321</v>
      </c>
      <c r="C132" s="2335"/>
      <c r="D132" s="2336" t="str">
        <f>'6-3표준조사-1'!P156</f>
        <v>완 (15˚ 이하)</v>
      </c>
      <c r="E132" s="2336"/>
      <c r="F132" s="2336"/>
      <c r="G132" s="2336"/>
      <c r="H132" s="2336"/>
      <c r="I132" s="232" t="str">
        <f>IF(H92=0,"",IF(D132="완 (15˚ 이하)",0,IF(D132="중 (15˚ ~ 30˚)",5,IF(D132="급 (30˚ 초과)",10))))</f>
        <v/>
      </c>
      <c r="J132" s="232" t="str">
        <f>IF(A95=0,"",IF(D132="완 (15˚ 이하)",0,IF(D132="중 (15˚ ~ 30˚)",5,IF(D132="급 (30˚ 초과)",10))))</f>
        <v/>
      </c>
      <c r="K132" s="232" t="str">
        <f>IF(A98=0,"",IF(D132="완 (15˚ 이하)",0,IF(D132="중 (15˚ ~ 30˚)",5,IF(D132="급 (30˚ 초과)",10))))</f>
        <v/>
      </c>
      <c r="L132" s="232" t="str">
        <f>IF(A106=0,"",IF(D132="완 (15˚ 이하)",0,IF(D132="중 (15˚ ~ 30˚)",5,IF(D132="급 (30˚ 초과)",10))))</f>
        <v/>
      </c>
      <c r="M132" s="232" t="str">
        <f>IF(A116=0,"",IF(D132="완 (15˚ 이하)",0,IF(D132="중 (15˚ ~ 30˚)",5,IF(D132="급 (30˚ 초과)",10))))</f>
        <v/>
      </c>
      <c r="N132" s="177">
        <f t="shared" si="2"/>
        <v>0</v>
      </c>
    </row>
    <row r="133" spans="1:15" ht="21.75" customHeight="1">
      <c r="A133" s="178">
        <f>IF(H92&gt;0,1,)</f>
        <v>0</v>
      </c>
      <c r="B133" s="2337" t="s">
        <v>1320</v>
      </c>
      <c r="C133" s="2337"/>
      <c r="D133" s="2336">
        <f>'6-3표준조사-1'!R156</f>
        <v>0</v>
      </c>
      <c r="E133" s="2336"/>
      <c r="F133" s="2336"/>
      <c r="G133" s="2336"/>
      <c r="H133" s="2336"/>
      <c r="I133" s="232"/>
      <c r="J133" s="232"/>
      <c r="K133" s="232" t="str">
        <f>IF(A98=0,"",IF(D133="당해년도",0,IF(D133="2년차",5,IF(D133="3년차",10))))</f>
        <v/>
      </c>
      <c r="L133" s="232"/>
      <c r="M133" s="232"/>
      <c r="N133" s="177">
        <f t="shared" si="2"/>
        <v>0</v>
      </c>
    </row>
    <row r="134" spans="1:15" ht="21.75" customHeight="1">
      <c r="A134" s="178">
        <f>IF(H92&gt;0,1,)</f>
        <v>0</v>
      </c>
      <c r="B134" s="2335" t="s">
        <v>1319</v>
      </c>
      <c r="C134" s="2335"/>
      <c r="D134" s="2336">
        <f>'6-3표준조사-1'!Q156</f>
        <v>0</v>
      </c>
      <c r="E134" s="2336"/>
      <c r="F134" s="2336"/>
      <c r="G134" s="2336"/>
      <c r="H134" s="2336"/>
      <c r="I134" s="232"/>
      <c r="J134" s="232" t="str">
        <f>IF(A95=0,"",IF(D134="개소당5ha이상",0,IF(D134="개소당3~5ha미만 ",5,IF(D134="개소당3ha미만",10))))</f>
        <v/>
      </c>
      <c r="K134" s="232" t="str">
        <f>IF(A98=0,"",IF(D134="개소당5ha이상",0,IF(D134="개소당3~5ha미만 ",5,IF(D134="개소당3ha미만",10))))</f>
        <v/>
      </c>
      <c r="L134" s="232" t="str">
        <f>IF(A106=0,"",IF(D134="개소당5ha이상",0,IF(D134="개소당3~5ha미만 ",5,IF(D134="개소당3ha미만",10))))</f>
        <v/>
      </c>
      <c r="M134" s="232" t="str">
        <f>IF(A116=0,"",IF(D134="개소당5ha이상",0,IF(D134="개소당3~5ha미만 ",5,IF(D134="개소당3ha미만",10))))</f>
        <v/>
      </c>
      <c r="N134" s="177">
        <f t="shared" si="2"/>
        <v>0</v>
      </c>
    </row>
    <row r="135" spans="1:15" ht="21.75" customHeight="1">
      <c r="A135" s="178">
        <f>IF(H92&gt;0,1,)</f>
        <v>0</v>
      </c>
      <c r="B135" s="2335" t="s">
        <v>1318</v>
      </c>
      <c r="C135" s="2335"/>
      <c r="D135" s="2336"/>
      <c r="E135" s="2336"/>
      <c r="F135" s="2336"/>
      <c r="G135" s="2336"/>
      <c r="H135" s="2336"/>
      <c r="I135" s="232">
        <f>SUM(I132:I134)</f>
        <v>0</v>
      </c>
      <c r="J135" s="232">
        <f>SUM(J132:J134)</f>
        <v>0</v>
      </c>
      <c r="K135" s="232">
        <f>SUM(K132:K134)</f>
        <v>0</v>
      </c>
      <c r="L135" s="232">
        <f>SUM(L132:L134)</f>
        <v>0</v>
      </c>
      <c r="M135" s="232">
        <f>SUM(M132:M134)</f>
        <v>0</v>
      </c>
      <c r="N135" s="177">
        <f t="shared" si="2"/>
        <v>0</v>
      </c>
    </row>
    <row r="136" spans="1:15" ht="35.1" hidden="1" customHeight="1" thickBot="1">
      <c r="A136" s="178">
        <f>IF(H137&gt;0,1,)</f>
        <v>0</v>
      </c>
      <c r="B136" s="2307" t="s">
        <v>1317</v>
      </c>
      <c r="C136" s="2307"/>
      <c r="D136" s="2307"/>
      <c r="E136" s="2307"/>
      <c r="F136" s="2307"/>
      <c r="G136" s="2307"/>
      <c r="H136" s="2307"/>
      <c r="I136" s="2307"/>
      <c r="J136" s="2307"/>
      <c r="K136" s="2307"/>
      <c r="L136" s="2307"/>
      <c r="M136" s="2307"/>
      <c r="N136" s="177">
        <f t="shared" ref="N136:N180" si="3">IF(H$137&gt;0,4,)</f>
        <v>0</v>
      </c>
      <c r="O136" s="148"/>
    </row>
    <row r="137" spans="1:15" ht="24.95" hidden="1" customHeight="1">
      <c r="A137" s="178">
        <f>IF(H137&gt;0,1,)</f>
        <v>0</v>
      </c>
      <c r="B137" s="2308" t="s">
        <v>1316</v>
      </c>
      <c r="C137" s="2309"/>
      <c r="D137" s="2310" t="str">
        <f>CONCATENATE('6-3표준조사-1'!K229,"임반")</f>
        <v>임반</v>
      </c>
      <c r="E137" s="2310"/>
      <c r="F137" s="2310" t="str">
        <f>CONCATENATE('6-3표준조사-1'!L229,"소반")</f>
        <v>소반</v>
      </c>
      <c r="G137" s="2310"/>
      <c r="H137" s="2311">
        <f>'6-3표준조사-1'!Q229</f>
        <v>0</v>
      </c>
      <c r="I137" s="2311"/>
      <c r="J137" s="179"/>
      <c r="K137" s="180" t="s">
        <v>1315</v>
      </c>
      <c r="L137" s="2312" t="str">
        <f>+'6-3표준조사-1'!R229</f>
        <v>모두베기</v>
      </c>
      <c r="M137" s="2313"/>
      <c r="N137" s="177">
        <f t="shared" si="3"/>
        <v>0</v>
      </c>
    </row>
    <row r="138" spans="1:15" ht="21.75" hidden="1" customHeight="1">
      <c r="A138" s="178">
        <f>IF(H137&gt;0,1,)</f>
        <v>0</v>
      </c>
      <c r="B138" s="2314" t="s">
        <v>1314</v>
      </c>
      <c r="C138" s="2315"/>
      <c r="D138" s="2316" t="s">
        <v>1313</v>
      </c>
      <c r="E138" s="2315"/>
      <c r="F138" s="2317" t="s">
        <v>1312</v>
      </c>
      <c r="G138" s="2318"/>
      <c r="H138" s="2317" t="s">
        <v>1311</v>
      </c>
      <c r="I138" s="2318"/>
      <c r="J138" s="2316" t="s">
        <v>1310</v>
      </c>
      <c r="K138" s="2315"/>
      <c r="L138" s="2319" t="s">
        <v>1287</v>
      </c>
      <c r="M138" s="2321"/>
      <c r="N138" s="177">
        <f t="shared" si="3"/>
        <v>0</v>
      </c>
    </row>
    <row r="139" spans="1:15" ht="21.75" hidden="1" customHeight="1">
      <c r="A139" s="178">
        <f>IF(H137&gt;0,1,)</f>
        <v>0</v>
      </c>
      <c r="B139" s="181"/>
      <c r="C139" s="182" t="s">
        <v>1284</v>
      </c>
      <c r="D139" s="183"/>
      <c r="E139" s="184" t="s">
        <v>1286</v>
      </c>
      <c r="F139" s="183"/>
      <c r="G139" s="184" t="s">
        <v>1286</v>
      </c>
      <c r="H139" s="183"/>
      <c r="I139" s="184" t="s">
        <v>1286</v>
      </c>
      <c r="J139" s="185"/>
      <c r="K139" s="184" t="s">
        <v>1285</v>
      </c>
      <c r="L139" s="2320"/>
      <c r="M139" s="2322"/>
      <c r="N139" s="177">
        <f t="shared" si="3"/>
        <v>0</v>
      </c>
    </row>
    <row r="140" spans="1:15" s="27" customFormat="1" ht="21.75" hidden="1" customHeight="1">
      <c r="A140" s="28">
        <f>IF('6-3표준조사-1'!R229="둘레베기",1,)</f>
        <v>0</v>
      </c>
      <c r="B140" s="2323" t="s">
        <v>1284</v>
      </c>
      <c r="C140" s="29" t="s">
        <v>1283</v>
      </c>
      <c r="D140" s="30"/>
      <c r="E140" s="31"/>
      <c r="F140" s="30"/>
      <c r="G140" s="31"/>
      <c r="H140" s="30"/>
      <c r="I140" s="31"/>
      <c r="J140" s="32"/>
      <c r="K140" s="33"/>
      <c r="L140" s="34"/>
      <c r="M140" s="71">
        <f>M141</f>
        <v>0</v>
      </c>
      <c r="N140" s="70">
        <f t="shared" si="3"/>
        <v>0</v>
      </c>
    </row>
    <row r="141" spans="1:15" s="27" customFormat="1" ht="21.75" hidden="1" customHeight="1">
      <c r="A141" s="28">
        <f>IF('6-3표준조사-1'!R229="둘레베기",1,)</f>
        <v>0</v>
      </c>
      <c r="B141" s="2324"/>
      <c r="C141" s="35" t="s">
        <v>1280</v>
      </c>
      <c r="D141" s="36"/>
      <c r="E141" s="37"/>
      <c r="F141" s="38"/>
      <c r="G141" s="37"/>
      <c r="H141" s="38"/>
      <c r="I141" s="37"/>
      <c r="J141" s="39"/>
      <c r="K141" s="40"/>
      <c r="L141" s="41">
        <f>J180/100</f>
        <v>0</v>
      </c>
      <c r="M141" s="72">
        <f>ROUNDDOWN((H142*J142)+(H142*J142*L141),)</f>
        <v>0</v>
      </c>
      <c r="N141" s="70">
        <f t="shared" si="3"/>
        <v>0</v>
      </c>
    </row>
    <row r="142" spans="1:15" s="27" customFormat="1" ht="21.75" hidden="1" customHeight="1">
      <c r="A142" s="28">
        <f>IF('6-3표준조사-1'!R229="둘레베기",1,)</f>
        <v>0</v>
      </c>
      <c r="B142" s="2324"/>
      <c r="C142" s="35" t="s">
        <v>1282</v>
      </c>
      <c r="D142" s="36">
        <f>IF(A142&gt;0,D171,)</f>
        <v>0</v>
      </c>
      <c r="E142" s="37" t="s">
        <v>1278</v>
      </c>
      <c r="F142" s="38">
        <v>0.18</v>
      </c>
      <c r="G142" s="37" t="s">
        <v>1277</v>
      </c>
      <c r="H142" s="38">
        <f>ROUND(D142/100*F142,2)</f>
        <v>0</v>
      </c>
      <c r="I142" s="37" t="s">
        <v>1276</v>
      </c>
      <c r="J142" s="39">
        <f>'7-1 단가조사'!L7</f>
        <v>172068</v>
      </c>
      <c r="K142" s="40" t="s">
        <v>1275</v>
      </c>
      <c r="L142" s="41"/>
      <c r="M142" s="72"/>
      <c r="N142" s="70">
        <f t="shared" si="3"/>
        <v>0</v>
      </c>
    </row>
    <row r="143" spans="1:15" s="27" customFormat="1" ht="21.75" hidden="1" customHeight="1">
      <c r="A143" s="28">
        <f>IF('6-3표준조사-1'!R229="줄베기",1,)</f>
        <v>0</v>
      </c>
      <c r="B143" s="2324"/>
      <c r="C143" s="29" t="s">
        <v>1281</v>
      </c>
      <c r="D143" s="30"/>
      <c r="E143" s="31"/>
      <c r="F143" s="30"/>
      <c r="G143" s="31"/>
      <c r="H143" s="30"/>
      <c r="I143" s="31"/>
      <c r="J143" s="32"/>
      <c r="K143" s="33"/>
      <c r="L143" s="42"/>
      <c r="M143" s="71">
        <f>SUM(M144+M147+M150)</f>
        <v>0</v>
      </c>
      <c r="N143" s="70">
        <f t="shared" si="3"/>
        <v>0</v>
      </c>
    </row>
    <row r="144" spans="1:15" s="27" customFormat="1" ht="21.75" hidden="1" customHeight="1">
      <c r="A144" s="28">
        <f>IF('6-3표준조사-1'!R229="줄베기",1,)</f>
        <v>0</v>
      </c>
      <c r="B144" s="2324"/>
      <c r="C144" s="35" t="s">
        <v>1280</v>
      </c>
      <c r="D144" s="43"/>
      <c r="E144" s="37"/>
      <c r="F144" s="38"/>
      <c r="G144" s="37"/>
      <c r="H144" s="38"/>
      <c r="I144" s="37"/>
      <c r="J144" s="39"/>
      <c r="K144" s="40"/>
      <c r="L144" s="41">
        <f>K180/100</f>
        <v>0</v>
      </c>
      <c r="M144" s="72">
        <f>ROUNDDOWN((M145+M146)+((M145+M146)*L144),0)</f>
        <v>0</v>
      </c>
      <c r="N144" s="70">
        <f t="shared" si="3"/>
        <v>0</v>
      </c>
    </row>
    <row r="145" spans="1:14" s="27" customFormat="1" ht="21.75" hidden="1" customHeight="1">
      <c r="A145" s="28">
        <f>IF('6-3표준조사-1'!R229="줄베기",1,)</f>
        <v>0</v>
      </c>
      <c r="B145" s="2324"/>
      <c r="C145" s="35" t="s">
        <v>1279</v>
      </c>
      <c r="D145" s="43">
        <f>IF(A145&gt;0,D171,)</f>
        <v>0</v>
      </c>
      <c r="E145" s="37" t="s">
        <v>1278</v>
      </c>
      <c r="F145" s="38">
        <v>7.0000000000000007E-2</v>
      </c>
      <c r="G145" s="37" t="s">
        <v>1277</v>
      </c>
      <c r="H145" s="38">
        <f>ROUND(D145/100*F145,2)</f>
        <v>0</v>
      </c>
      <c r="I145" s="37" t="s">
        <v>1276</v>
      </c>
      <c r="J145" s="39">
        <f>'7-1 단가조사'!L7</f>
        <v>172068</v>
      </c>
      <c r="K145" s="40" t="s">
        <v>1275</v>
      </c>
      <c r="L145" s="41"/>
      <c r="M145" s="72">
        <f>ROUNDDOWN(H145*J145,)</f>
        <v>0</v>
      </c>
      <c r="N145" s="70">
        <f t="shared" si="3"/>
        <v>0</v>
      </c>
    </row>
    <row r="146" spans="1:14" s="27" customFormat="1" ht="21.75" hidden="1" customHeight="1">
      <c r="A146" s="28">
        <f>IF('6-3표준조사-1'!R229="줄베기",1,)</f>
        <v>0</v>
      </c>
      <c r="B146" s="2324"/>
      <c r="C146" s="35" t="s">
        <v>1274</v>
      </c>
      <c r="D146" s="44">
        <f>IF(A146&gt;0,1,)</f>
        <v>0</v>
      </c>
      <c r="E146" s="37" t="s">
        <v>1308</v>
      </c>
      <c r="F146" s="38">
        <v>1.3</v>
      </c>
      <c r="G146" s="37" t="s">
        <v>1257</v>
      </c>
      <c r="H146" s="38">
        <f>ROUND(D146*F146,2)</f>
        <v>0</v>
      </c>
      <c r="I146" s="37" t="s">
        <v>1276</v>
      </c>
      <c r="J146" s="39">
        <f>'7-1 단가조사'!L6</f>
        <v>226122</v>
      </c>
      <c r="K146" s="40" t="s">
        <v>1307</v>
      </c>
      <c r="L146" s="41"/>
      <c r="M146" s="72">
        <f>ROUNDDOWN(H146*J146,)</f>
        <v>0</v>
      </c>
      <c r="N146" s="70">
        <f t="shared" si="3"/>
        <v>0</v>
      </c>
    </row>
    <row r="147" spans="1:14" s="27" customFormat="1" ht="21.75" hidden="1" customHeight="1">
      <c r="A147" s="28">
        <f>IF('6-3표준조사-1'!R229="줄베기",1,)</f>
        <v>0</v>
      </c>
      <c r="B147" s="2324"/>
      <c r="C147" s="35" t="s">
        <v>1306</v>
      </c>
      <c r="D147" s="43"/>
      <c r="E147" s="37"/>
      <c r="F147" s="38"/>
      <c r="G147" s="37"/>
      <c r="H147" s="38"/>
      <c r="I147" s="37"/>
      <c r="J147" s="39"/>
      <c r="K147" s="40"/>
      <c r="L147" s="45"/>
      <c r="M147" s="72">
        <f>M148+M149</f>
        <v>0</v>
      </c>
      <c r="N147" s="70">
        <f t="shared" si="3"/>
        <v>0</v>
      </c>
    </row>
    <row r="148" spans="1:14" s="27" customFormat="1" ht="21.75" hidden="1" customHeight="1">
      <c r="A148" s="28">
        <f>IF('6-3표준조사-1'!R229="줄베기",1,)</f>
        <v>0</v>
      </c>
      <c r="B148" s="2324"/>
      <c r="C148" s="35" t="s">
        <v>1258</v>
      </c>
      <c r="D148" s="44">
        <f>H146</f>
        <v>0</v>
      </c>
      <c r="E148" s="37" t="s">
        <v>1257</v>
      </c>
      <c r="F148" s="38">
        <v>5</v>
      </c>
      <c r="G148" s="37" t="s">
        <v>1256</v>
      </c>
      <c r="H148" s="38">
        <f>ROUND(D148*F148,2)</f>
        <v>0</v>
      </c>
      <c r="I148" s="37" t="s">
        <v>1305</v>
      </c>
      <c r="J148" s="39">
        <f>'7-1 단가조사'!L11</f>
        <v>1720</v>
      </c>
      <c r="K148" s="40" t="s">
        <v>1304</v>
      </c>
      <c r="L148" s="45"/>
      <c r="M148" s="72">
        <f>ROUNDDOWN(H148*J148,)</f>
        <v>0</v>
      </c>
      <c r="N148" s="70">
        <f t="shared" si="3"/>
        <v>0</v>
      </c>
    </row>
    <row r="149" spans="1:14" s="27" customFormat="1" ht="21.75" hidden="1" customHeight="1">
      <c r="A149" s="28">
        <f>IF('6-3표준조사-1'!R229="줄베기",1,)</f>
        <v>0</v>
      </c>
      <c r="B149" s="2324"/>
      <c r="C149" s="35" t="s">
        <v>1303</v>
      </c>
      <c r="D149" s="43">
        <f>M148</f>
        <v>0</v>
      </c>
      <c r="E149" s="37" t="s">
        <v>1302</v>
      </c>
      <c r="F149" s="38">
        <v>0.1</v>
      </c>
      <c r="G149" s="37" t="s">
        <v>1301</v>
      </c>
      <c r="H149" s="38"/>
      <c r="I149" s="37"/>
      <c r="J149" s="39"/>
      <c r="K149" s="40"/>
      <c r="L149" s="45"/>
      <c r="M149" s="72">
        <f>ROUNDDOWN(D149*F149,)</f>
        <v>0</v>
      </c>
      <c r="N149" s="70">
        <f t="shared" si="3"/>
        <v>0</v>
      </c>
    </row>
    <row r="150" spans="1:14" s="27" customFormat="1" ht="21.75" hidden="1" customHeight="1">
      <c r="A150" s="28">
        <f>IF('6-3표준조사-1'!R229="줄베기",1,)</f>
        <v>0</v>
      </c>
      <c r="B150" s="2324"/>
      <c r="C150" s="46" t="s">
        <v>1300</v>
      </c>
      <c r="D150" s="47">
        <f>D148</f>
        <v>0</v>
      </c>
      <c r="E150" s="48" t="s">
        <v>1299</v>
      </c>
      <c r="F150" s="49">
        <v>8.3999999999999995E-3</v>
      </c>
      <c r="G150" s="48" t="s">
        <v>1298</v>
      </c>
      <c r="H150" s="50"/>
      <c r="I150" s="48"/>
      <c r="J150" s="51">
        <f>'7-1 단가조사'!L14</f>
        <v>610000</v>
      </c>
      <c r="K150" s="52" t="s">
        <v>1297</v>
      </c>
      <c r="L150" s="53"/>
      <c r="M150" s="73">
        <f>ROUNDDOWN(D150*F150*J150,)</f>
        <v>0</v>
      </c>
      <c r="N150" s="70">
        <f t="shared" si="3"/>
        <v>0</v>
      </c>
    </row>
    <row r="151" spans="1:14" ht="21.75" customHeight="1">
      <c r="A151" s="178">
        <f>IF('6-3표준조사-1'!R229="모두베기",1,)</f>
        <v>1</v>
      </c>
      <c r="B151" s="2324"/>
      <c r="C151" s="186" t="s">
        <v>1309</v>
      </c>
      <c r="D151" s="187"/>
      <c r="E151" s="188"/>
      <c r="F151" s="189"/>
      <c r="G151" s="188"/>
      <c r="H151" s="189"/>
      <c r="I151" s="188"/>
      <c r="J151" s="190"/>
      <c r="K151" s="191"/>
      <c r="L151" s="192"/>
      <c r="M151" s="193">
        <f>M152+M157+M160</f>
        <v>0</v>
      </c>
      <c r="N151" s="177">
        <f t="shared" si="3"/>
        <v>0</v>
      </c>
    </row>
    <row r="152" spans="1:14" ht="21.75" customHeight="1">
      <c r="A152" s="178">
        <f>IF('6-3표준조사-1'!R229="모두베기",1,)</f>
        <v>1</v>
      </c>
      <c r="B152" s="2324"/>
      <c r="C152" s="194" t="s">
        <v>1280</v>
      </c>
      <c r="D152" s="195"/>
      <c r="E152" s="196"/>
      <c r="F152" s="197"/>
      <c r="G152" s="196"/>
      <c r="H152" s="197"/>
      <c r="I152" s="196"/>
      <c r="J152" s="198"/>
      <c r="K152" s="199"/>
      <c r="L152" s="200">
        <f>L180/100</f>
        <v>0</v>
      </c>
      <c r="M152" s="201">
        <f>M153+M154+M155+M156</f>
        <v>0</v>
      </c>
      <c r="N152" s="177">
        <f t="shared" si="3"/>
        <v>0</v>
      </c>
    </row>
    <row r="153" spans="1:14" ht="21.75" customHeight="1">
      <c r="A153" s="178">
        <f>IF('6-3표준조사-1'!R229="모두베기",1,)</f>
        <v>1</v>
      </c>
      <c r="B153" s="2324"/>
      <c r="C153" s="194" t="s">
        <v>1279</v>
      </c>
      <c r="D153" s="195">
        <f>IF(A153&gt;0,D171,)</f>
        <v>0</v>
      </c>
      <c r="E153" s="196" t="s">
        <v>1278</v>
      </c>
      <c r="F153" s="197">
        <v>7.0000000000000007E-2</v>
      </c>
      <c r="G153" s="196" t="s">
        <v>1277</v>
      </c>
      <c r="H153" s="197">
        <f>ROUND(D153/100*F153,2)</f>
        <v>0</v>
      </c>
      <c r="I153" s="196" t="s">
        <v>1276</v>
      </c>
      <c r="J153" s="198">
        <f>'7-1 단가조사'!L7</f>
        <v>172068</v>
      </c>
      <c r="K153" s="199" t="s">
        <v>1275</v>
      </c>
      <c r="L153" s="202"/>
      <c r="M153" s="201">
        <f>ROUNDDOWN((H153*J153)+(H153*J153*L152),)</f>
        <v>0</v>
      </c>
      <c r="N153" s="177">
        <f t="shared" si="3"/>
        <v>0</v>
      </c>
    </row>
    <row r="154" spans="1:14" ht="21.75" customHeight="1">
      <c r="A154" s="178">
        <f>IF('6-3표준조사-1'!R229="모두베기",1,)</f>
        <v>1</v>
      </c>
      <c r="B154" s="2324"/>
      <c r="C154" s="203" t="s">
        <v>1158</v>
      </c>
      <c r="D154" s="204">
        <f>IF(A154&gt;0,IF(D173="당해 년도",1,),)</f>
        <v>0</v>
      </c>
      <c r="E154" s="196" t="s">
        <v>1308</v>
      </c>
      <c r="F154" s="197">
        <v>3.5</v>
      </c>
      <c r="G154" s="196" t="s">
        <v>1257</v>
      </c>
      <c r="H154" s="197">
        <f>ROUND(D154*F154,2)</f>
        <v>0</v>
      </c>
      <c r="I154" s="196" t="s">
        <v>1276</v>
      </c>
      <c r="J154" s="198">
        <f>'7-1 단가조사'!L6</f>
        <v>226122</v>
      </c>
      <c r="K154" s="199" t="s">
        <v>1307</v>
      </c>
      <c r="L154" s="202"/>
      <c r="M154" s="201">
        <f>ROUNDDOWN((H154*J154)+(H154*J154*L152),)</f>
        <v>0</v>
      </c>
      <c r="N154" s="177">
        <f t="shared" si="3"/>
        <v>0</v>
      </c>
    </row>
    <row r="155" spans="1:14" ht="21.75" customHeight="1">
      <c r="A155" s="178">
        <f>IF('6-3표준조사-1'!R229="모두베기",1,)</f>
        <v>1</v>
      </c>
      <c r="B155" s="2324"/>
      <c r="C155" s="203" t="s">
        <v>1159</v>
      </c>
      <c r="D155" s="204">
        <f>IF(A155&gt;0,IF(D173="2년차",1,),)</f>
        <v>0</v>
      </c>
      <c r="E155" s="196" t="s">
        <v>1308</v>
      </c>
      <c r="F155" s="197">
        <v>4</v>
      </c>
      <c r="G155" s="196" t="s">
        <v>1257</v>
      </c>
      <c r="H155" s="197">
        <f>ROUND(D155*F155,2)</f>
        <v>0</v>
      </c>
      <c r="I155" s="196" t="s">
        <v>1276</v>
      </c>
      <c r="J155" s="198">
        <f>'7-1 단가조사'!L6</f>
        <v>226122</v>
      </c>
      <c r="K155" s="199" t="s">
        <v>1307</v>
      </c>
      <c r="L155" s="202"/>
      <c r="M155" s="201">
        <f>ROUNDDOWN((H155*J155)+(H155*J155*L152),)</f>
        <v>0</v>
      </c>
      <c r="N155" s="177">
        <f t="shared" si="3"/>
        <v>0</v>
      </c>
    </row>
    <row r="156" spans="1:14" ht="21.75" customHeight="1">
      <c r="A156" s="178">
        <f>IF('6-3표준조사-1'!R229="모두베기",1,)</f>
        <v>1</v>
      </c>
      <c r="B156" s="2324"/>
      <c r="C156" s="203" t="s">
        <v>1160</v>
      </c>
      <c r="D156" s="204">
        <f>IF(A156&gt;0,IF(D173="3년차 이상",1,),)</f>
        <v>0</v>
      </c>
      <c r="E156" s="196" t="s">
        <v>1308</v>
      </c>
      <c r="F156" s="197">
        <v>5</v>
      </c>
      <c r="G156" s="196" t="s">
        <v>1257</v>
      </c>
      <c r="H156" s="197">
        <f>ROUND(D156*F156,2)</f>
        <v>0</v>
      </c>
      <c r="I156" s="196" t="s">
        <v>1276</v>
      </c>
      <c r="J156" s="198">
        <f>'7-1 단가조사'!L6</f>
        <v>226122</v>
      </c>
      <c r="K156" s="199" t="s">
        <v>1307</v>
      </c>
      <c r="L156" s="202"/>
      <c r="M156" s="201">
        <f>ROUNDDOWN((H156*J156)+(H156*J156*L152),)</f>
        <v>0</v>
      </c>
      <c r="N156" s="177">
        <f t="shared" si="3"/>
        <v>0</v>
      </c>
    </row>
    <row r="157" spans="1:14" ht="21.75" customHeight="1">
      <c r="A157" s="178">
        <f>IF('6-3표준조사-1'!R229="모두베기",1,)</f>
        <v>1</v>
      </c>
      <c r="B157" s="2324"/>
      <c r="C157" s="194" t="s">
        <v>1306</v>
      </c>
      <c r="D157" s="195"/>
      <c r="E157" s="196"/>
      <c r="F157" s="197"/>
      <c r="G157" s="196"/>
      <c r="H157" s="197"/>
      <c r="I157" s="196"/>
      <c r="J157" s="198"/>
      <c r="K157" s="199"/>
      <c r="L157" s="202"/>
      <c r="M157" s="201">
        <f>M158+M159</f>
        <v>0</v>
      </c>
      <c r="N157" s="177">
        <f t="shared" si="3"/>
        <v>0</v>
      </c>
    </row>
    <row r="158" spans="1:14" ht="21.75" customHeight="1">
      <c r="A158" s="178">
        <f>IF('6-3표준조사-1'!R229="모두베기",1,)</f>
        <v>1</v>
      </c>
      <c r="B158" s="2324"/>
      <c r="C158" s="194" t="s">
        <v>1258</v>
      </c>
      <c r="D158" s="204">
        <f>(H154+H155+H156)</f>
        <v>0</v>
      </c>
      <c r="E158" s="196" t="s">
        <v>1257</v>
      </c>
      <c r="F158" s="197">
        <v>5</v>
      </c>
      <c r="G158" s="196" t="s">
        <v>1256</v>
      </c>
      <c r="H158" s="197">
        <f>ROUND(D158*F158,2)</f>
        <v>0</v>
      </c>
      <c r="I158" s="196" t="s">
        <v>1305</v>
      </c>
      <c r="J158" s="198">
        <f>'7-1 단가조사'!L11</f>
        <v>1720</v>
      </c>
      <c r="K158" s="199" t="s">
        <v>1304</v>
      </c>
      <c r="L158" s="202"/>
      <c r="M158" s="201">
        <f>ROUNDDOWN(H158*J158,)</f>
        <v>0</v>
      </c>
      <c r="N158" s="177">
        <f t="shared" si="3"/>
        <v>0</v>
      </c>
    </row>
    <row r="159" spans="1:14" ht="21.75" customHeight="1">
      <c r="A159" s="178">
        <f>IF('6-3표준조사-1'!R229="모두베기",1,)</f>
        <v>1</v>
      </c>
      <c r="B159" s="2324"/>
      <c r="C159" s="194" t="s">
        <v>1303</v>
      </c>
      <c r="D159" s="195">
        <f>M158</f>
        <v>0</v>
      </c>
      <c r="E159" s="196" t="s">
        <v>1302</v>
      </c>
      <c r="F159" s="197">
        <v>0.1</v>
      </c>
      <c r="G159" s="196" t="s">
        <v>1301</v>
      </c>
      <c r="H159" s="197"/>
      <c r="I159" s="196"/>
      <c r="J159" s="198"/>
      <c r="K159" s="199"/>
      <c r="L159" s="202"/>
      <c r="M159" s="201">
        <f>ROUNDDOWN(D159*F159,)</f>
        <v>0</v>
      </c>
      <c r="N159" s="177">
        <f t="shared" si="3"/>
        <v>0</v>
      </c>
    </row>
    <row r="160" spans="1:14" ht="21.75" customHeight="1">
      <c r="A160" s="178">
        <f>IF('6-3표준조사-1'!R229="모두베기",1,)</f>
        <v>1</v>
      </c>
      <c r="B160" s="2324"/>
      <c r="C160" s="205" t="s">
        <v>1300</v>
      </c>
      <c r="D160" s="206">
        <f>D158</f>
        <v>0</v>
      </c>
      <c r="E160" s="207" t="s">
        <v>1299</v>
      </c>
      <c r="F160" s="208">
        <v>8.3999999999999995E-3</v>
      </c>
      <c r="G160" s="207" t="s">
        <v>1298</v>
      </c>
      <c r="H160" s="209"/>
      <c r="I160" s="207"/>
      <c r="J160" s="210">
        <f>'7-1 단가조사'!L14</f>
        <v>610000</v>
      </c>
      <c r="K160" s="211" t="s">
        <v>1297</v>
      </c>
      <c r="L160" s="212"/>
      <c r="M160" s="213">
        <f>ROUNDDOWN(D160*F160*J160,)</f>
        <v>0</v>
      </c>
      <c r="N160" s="177">
        <f t="shared" si="3"/>
        <v>0</v>
      </c>
    </row>
    <row r="161" spans="1:15" s="27" customFormat="1" ht="21.75" hidden="1" customHeight="1">
      <c r="A161" s="28">
        <f>IF('6-3표준조사-1'!R229="맹아제거",1,)</f>
        <v>0</v>
      </c>
      <c r="B161" s="2324"/>
      <c r="C161" s="29" t="s">
        <v>1296</v>
      </c>
      <c r="D161" s="30"/>
      <c r="E161" s="31"/>
      <c r="F161" s="30"/>
      <c r="G161" s="31"/>
      <c r="H161" s="30"/>
      <c r="I161" s="31"/>
      <c r="J161" s="32"/>
      <c r="K161" s="33"/>
      <c r="L161" s="34"/>
      <c r="M161" s="71">
        <f>M162</f>
        <v>0</v>
      </c>
      <c r="N161" s="70">
        <f t="shared" si="3"/>
        <v>0</v>
      </c>
    </row>
    <row r="162" spans="1:15" s="27" customFormat="1" ht="21.75" hidden="1" customHeight="1">
      <c r="A162" s="28">
        <f>IF('6-3표준조사-1'!R229="맹아제거",1,)</f>
        <v>0</v>
      </c>
      <c r="B162" s="2324"/>
      <c r="C162" s="35" t="s">
        <v>1280</v>
      </c>
      <c r="D162" s="36"/>
      <c r="E162" s="37"/>
      <c r="F162" s="38"/>
      <c r="G162" s="37"/>
      <c r="H162" s="38"/>
      <c r="I162" s="37"/>
      <c r="J162" s="39"/>
      <c r="K162" s="40"/>
      <c r="L162" s="41">
        <f>M180/100</f>
        <v>0</v>
      </c>
      <c r="M162" s="72">
        <f>ROUNDDOWN((H163*J163)+(H163*J163*L162),)</f>
        <v>0</v>
      </c>
      <c r="N162" s="70">
        <f t="shared" si="3"/>
        <v>0</v>
      </c>
    </row>
    <row r="163" spans="1:15" s="27" customFormat="1" ht="21.75" hidden="1" customHeight="1">
      <c r="A163" s="28">
        <f>IF('6-3표준조사-1'!R229="맹아제거",1,)</f>
        <v>0</v>
      </c>
      <c r="B163" s="2324"/>
      <c r="C163" s="35" t="s">
        <v>1295</v>
      </c>
      <c r="D163" s="36">
        <v>0</v>
      </c>
      <c r="E163" s="37" t="s">
        <v>1278</v>
      </c>
      <c r="F163" s="38">
        <v>0.2</v>
      </c>
      <c r="G163" s="37" t="s">
        <v>1277</v>
      </c>
      <c r="H163" s="38">
        <f>ROUND(D163/100*F163,2)</f>
        <v>0</v>
      </c>
      <c r="I163" s="37" t="s">
        <v>1276</v>
      </c>
      <c r="J163" s="39">
        <f>'7-1 단가조사'!L7</f>
        <v>172068</v>
      </c>
      <c r="K163" s="40" t="s">
        <v>1275</v>
      </c>
      <c r="L163" s="41">
        <f>M180/100</f>
        <v>0</v>
      </c>
      <c r="M163" s="72"/>
      <c r="N163" s="70">
        <f t="shared" si="3"/>
        <v>0</v>
      </c>
    </row>
    <row r="164" spans="1:15" ht="21.75" hidden="1" customHeight="1">
      <c r="A164" s="178">
        <f>IF(H137&gt;0,1,)</f>
        <v>0</v>
      </c>
      <c r="B164" s="2325" t="s">
        <v>1318</v>
      </c>
      <c r="C164" s="186" t="s">
        <v>1341</v>
      </c>
      <c r="D164" s="189"/>
      <c r="E164" s="188"/>
      <c r="F164" s="189"/>
      <c r="G164" s="188"/>
      <c r="H164" s="189"/>
      <c r="I164" s="188"/>
      <c r="J164" s="190"/>
      <c r="K164" s="191"/>
      <c r="L164" s="192"/>
      <c r="M164" s="193">
        <f>SUM(M165,M167,M168)</f>
        <v>0</v>
      </c>
      <c r="N164" s="177">
        <f t="shared" si="3"/>
        <v>0</v>
      </c>
    </row>
    <row r="165" spans="1:15" ht="21.75" hidden="1" customHeight="1">
      <c r="A165" s="178">
        <f>IF(H137&gt;0,1,)</f>
        <v>0</v>
      </c>
      <c r="B165" s="2326"/>
      <c r="C165" s="194" t="s">
        <v>1340</v>
      </c>
      <c r="D165" s="197"/>
      <c r="E165" s="196"/>
      <c r="F165" s="197"/>
      <c r="G165" s="196"/>
      <c r="H165" s="197"/>
      <c r="I165" s="196"/>
      <c r="J165" s="198"/>
      <c r="K165" s="199"/>
      <c r="L165" s="202"/>
      <c r="M165" s="201">
        <f>M166</f>
        <v>0</v>
      </c>
      <c r="N165" s="177">
        <f t="shared" si="3"/>
        <v>0</v>
      </c>
    </row>
    <row r="166" spans="1:15" ht="21.75" hidden="1" customHeight="1">
      <c r="A166" s="178">
        <f>IF(H137&gt;0,1,)</f>
        <v>0</v>
      </c>
      <c r="B166" s="2326"/>
      <c r="C166" s="194" t="s">
        <v>1339</v>
      </c>
      <c r="D166" s="197"/>
      <c r="E166" s="196"/>
      <c r="F166" s="197"/>
      <c r="G166" s="196"/>
      <c r="H166" s="197"/>
      <c r="I166" s="196"/>
      <c r="J166" s="198"/>
      <c r="K166" s="199"/>
      <c r="L166" s="202"/>
      <c r="M166" s="201">
        <f>M141+M144+M152+M162</f>
        <v>0</v>
      </c>
      <c r="N166" s="177">
        <f t="shared" si="3"/>
        <v>0</v>
      </c>
    </row>
    <row r="167" spans="1:15" ht="21.75" hidden="1" customHeight="1">
      <c r="A167" s="178">
        <f>IF(H137&gt;0,1,)</f>
        <v>0</v>
      </c>
      <c r="B167" s="2326"/>
      <c r="C167" s="194" t="s">
        <v>1338</v>
      </c>
      <c r="D167" s="197"/>
      <c r="E167" s="196"/>
      <c r="F167" s="197"/>
      <c r="G167" s="196"/>
      <c r="H167" s="197"/>
      <c r="I167" s="196"/>
      <c r="J167" s="198"/>
      <c r="K167" s="199"/>
      <c r="L167" s="202"/>
      <c r="M167" s="201">
        <f>M147+M157</f>
        <v>0</v>
      </c>
      <c r="N167" s="177">
        <f t="shared" si="3"/>
        <v>0</v>
      </c>
    </row>
    <row r="168" spans="1:15" ht="21.75" hidden="1" customHeight="1" thickBot="1">
      <c r="A168" s="178">
        <f>IF(H137&gt;0,1,)</f>
        <v>0</v>
      </c>
      <c r="B168" s="2327"/>
      <c r="C168" s="205" t="s">
        <v>1337</v>
      </c>
      <c r="D168" s="214"/>
      <c r="E168" s="215"/>
      <c r="F168" s="214"/>
      <c r="G168" s="215"/>
      <c r="H168" s="214"/>
      <c r="I168" s="215"/>
      <c r="J168" s="216"/>
      <c r="K168" s="217"/>
      <c r="L168" s="218"/>
      <c r="M168" s="219">
        <f>M150+M160</f>
        <v>0</v>
      </c>
      <c r="N168" s="177">
        <f t="shared" si="3"/>
        <v>0</v>
      </c>
    </row>
    <row r="169" spans="1:15" ht="21.75" hidden="1" customHeight="1">
      <c r="A169" s="178">
        <f>IF(H137&gt;0,1,)</f>
        <v>0</v>
      </c>
      <c r="B169" s="2328" t="s">
        <v>1336</v>
      </c>
      <c r="C169" s="2328"/>
      <c r="D169" s="2328"/>
      <c r="E169" s="2328"/>
      <c r="F169" s="2328"/>
      <c r="G169" s="2328"/>
      <c r="H169" s="2328"/>
      <c r="I169" s="2328"/>
      <c r="J169" s="2328"/>
      <c r="K169" s="2328"/>
      <c r="L169" s="2328"/>
      <c r="M169" s="2328"/>
      <c r="N169" s="177">
        <f t="shared" si="3"/>
        <v>0</v>
      </c>
    </row>
    <row r="170" spans="1:15" ht="21.75" hidden="1" customHeight="1">
      <c r="A170" s="178">
        <f>IF(H137&gt;0,1,)</f>
        <v>0</v>
      </c>
      <c r="B170" s="2329" t="s">
        <v>1335</v>
      </c>
      <c r="C170" s="2329"/>
      <c r="D170" s="2329"/>
      <c r="E170" s="2329"/>
      <c r="F170" s="2329"/>
      <c r="G170" s="2329"/>
      <c r="H170" s="2329"/>
      <c r="I170" s="2329"/>
      <c r="J170" s="2329"/>
      <c r="K170" s="2329"/>
      <c r="L170" s="2329"/>
      <c r="M170" s="2329"/>
      <c r="N170" s="177">
        <f t="shared" si="3"/>
        <v>0</v>
      </c>
    </row>
    <row r="171" spans="1:15" ht="21.75" hidden="1" customHeight="1">
      <c r="A171" s="178">
        <f>IF(H137&gt;0,1,)</f>
        <v>0</v>
      </c>
      <c r="B171" s="220" t="s">
        <v>1331</v>
      </c>
      <c r="C171" s="221" t="s">
        <v>1334</v>
      </c>
      <c r="D171" s="222">
        <f>'6-3표준조사-1'!Q235</f>
        <v>0</v>
      </c>
      <c r="E171" s="220" t="s">
        <v>1278</v>
      </c>
      <c r="F171" s="223"/>
      <c r="G171" s="220"/>
      <c r="H171" s="224"/>
      <c r="I171" s="225"/>
      <c r="J171" s="225"/>
      <c r="K171" s="225"/>
      <c r="L171" s="226"/>
      <c r="M171" s="225"/>
      <c r="N171" s="177">
        <f t="shared" si="3"/>
        <v>0</v>
      </c>
    </row>
    <row r="172" spans="1:15" ht="21.75" hidden="1" customHeight="1">
      <c r="A172" s="178">
        <f>IF(H137&gt;0,1,)</f>
        <v>0</v>
      </c>
      <c r="B172" s="220" t="s">
        <v>1333</v>
      </c>
      <c r="C172" s="221" t="s">
        <v>1332</v>
      </c>
      <c r="D172" s="2330" t="str">
        <f>'6-3표준조사-1'!S235</f>
        <v>대부분 목본</v>
      </c>
      <c r="E172" s="2330"/>
      <c r="F172" s="223"/>
      <c r="G172" s="220"/>
      <c r="H172" s="224"/>
      <c r="I172" s="225"/>
      <c r="J172" s="225"/>
      <c r="K172" s="225"/>
      <c r="L172" s="226"/>
      <c r="M172" s="225"/>
      <c r="N172" s="177">
        <f t="shared" si="3"/>
        <v>0</v>
      </c>
    </row>
    <row r="173" spans="1:15" ht="21.75" hidden="1" customHeight="1">
      <c r="A173" s="178">
        <f>IF(H137&gt;0,1,)</f>
        <v>0</v>
      </c>
      <c r="B173" s="220" t="s">
        <v>1331</v>
      </c>
      <c r="C173" s="221" t="s">
        <v>1330</v>
      </c>
      <c r="D173" s="2331">
        <f>'6-3표준조사-1'!R231</f>
        <v>0</v>
      </c>
      <c r="E173" s="2331"/>
      <c r="F173" s="227"/>
      <c r="G173" s="227"/>
      <c r="H173" s="224"/>
      <c r="I173" s="225"/>
      <c r="J173" s="225"/>
      <c r="K173" s="225"/>
      <c r="L173" s="226"/>
      <c r="M173" s="225"/>
      <c r="N173" s="177">
        <f t="shared" si="3"/>
        <v>0</v>
      </c>
    </row>
    <row r="174" spans="1:15" ht="21.75" hidden="1" customHeight="1">
      <c r="A174" s="178">
        <f>IF(H137&gt;0,1,)</f>
        <v>0</v>
      </c>
      <c r="B174" s="2329" t="s">
        <v>1329</v>
      </c>
      <c r="C174" s="2329"/>
      <c r="D174" s="2329"/>
      <c r="E174" s="2329"/>
      <c r="F174" s="2329"/>
      <c r="G174" s="2329"/>
      <c r="H174" s="2329"/>
      <c r="I174" s="2329"/>
      <c r="J174" s="2329"/>
      <c r="K174" s="2329"/>
      <c r="L174" s="2329"/>
      <c r="M174" s="2329"/>
      <c r="N174" s="177">
        <f t="shared" si="3"/>
        <v>0</v>
      </c>
    </row>
    <row r="175" spans="1:15" ht="21.75" hidden="1" customHeight="1">
      <c r="A175" s="178">
        <f>IF(H137&gt;0,1,)</f>
        <v>0</v>
      </c>
      <c r="B175" s="2332" t="s">
        <v>1314</v>
      </c>
      <c r="C175" s="2332"/>
      <c r="D175" s="2333" t="s">
        <v>1328</v>
      </c>
      <c r="E175" s="2333"/>
      <c r="F175" s="2333"/>
      <c r="G175" s="2333"/>
      <c r="H175" s="2333"/>
      <c r="I175" s="2334" t="s">
        <v>1327</v>
      </c>
      <c r="J175" s="2334"/>
      <c r="K175" s="2334"/>
      <c r="L175" s="2334"/>
      <c r="M175" s="2334"/>
      <c r="N175" s="177">
        <f t="shared" si="3"/>
        <v>0</v>
      </c>
      <c r="O175" s="228"/>
    </row>
    <row r="176" spans="1:15" ht="21.75" hidden="1" customHeight="1">
      <c r="A176" s="178">
        <f>IF(H137&gt;0,1,)</f>
        <v>0</v>
      </c>
      <c r="B176" s="2332"/>
      <c r="C176" s="2332"/>
      <c r="D176" s="2333"/>
      <c r="E176" s="2333"/>
      <c r="F176" s="2333"/>
      <c r="G176" s="2333"/>
      <c r="H176" s="2333"/>
      <c r="I176" s="229" t="s">
        <v>1326</v>
      </c>
      <c r="J176" s="230" t="s">
        <v>1325</v>
      </c>
      <c r="K176" s="230" t="s">
        <v>1324</v>
      </c>
      <c r="L176" s="231" t="s">
        <v>1323</v>
      </c>
      <c r="M176" s="230" t="s">
        <v>1322</v>
      </c>
      <c r="N176" s="177">
        <f t="shared" si="3"/>
        <v>0</v>
      </c>
    </row>
    <row r="177" spans="1:15" ht="21.75" hidden="1" customHeight="1">
      <c r="A177" s="178">
        <f>IF(H137&gt;0,1,)</f>
        <v>0</v>
      </c>
      <c r="B177" s="2335" t="s">
        <v>1321</v>
      </c>
      <c r="C177" s="2335"/>
      <c r="D177" s="2336" t="str">
        <f>'6-3표준조사-1'!P231</f>
        <v>완 (15˚ 이하)</v>
      </c>
      <c r="E177" s="2336"/>
      <c r="F177" s="2336"/>
      <c r="G177" s="2336"/>
      <c r="H177" s="2336"/>
      <c r="I177" s="232" t="str">
        <f>IF(H137=0,"",IF(D177="완 (15˚ 이하)",0,IF(D177="중 (15˚ ~ 30˚)",5,IF(D177="급 (30˚ 초과)",10))))</f>
        <v/>
      </c>
      <c r="J177" s="232" t="str">
        <f>IF(A140=0,"",IF(D177="완 (15˚ 이하)",0,IF(D177="중 (15˚ ~ 30˚)",5,IF(D177="급 (30˚ 초과)",10))))</f>
        <v/>
      </c>
      <c r="K177" s="232" t="str">
        <f>IF(A143=0,"",IF(D177="완 (15˚ 이하)",0,IF(D177="중 (15˚ ~ 30˚)",5,IF(D177="급 (30˚ 초과)",10))))</f>
        <v/>
      </c>
      <c r="L177" s="232">
        <f>IF(A151=0,"",IF(D177="완 (15˚ 이하)",0,IF(D177="중 (15˚ ~ 30˚)",5,IF(D177="급 (30˚ 초과)",10))))</f>
        <v>0</v>
      </c>
      <c r="M177" s="232" t="str">
        <f>IF(A161=0,"",IF(D177="완 (15˚ 이하)",0,IF(D177="중 (15˚ ~ 30˚)",5,IF(D177="급 (30˚ 초과)",10))))</f>
        <v/>
      </c>
      <c r="N177" s="177">
        <f t="shared" si="3"/>
        <v>0</v>
      </c>
    </row>
    <row r="178" spans="1:15" ht="21.75" hidden="1" customHeight="1">
      <c r="A178" s="178">
        <f>IF(H137&gt;0,1,)</f>
        <v>0</v>
      </c>
      <c r="B178" s="2337" t="s">
        <v>1320</v>
      </c>
      <c r="C178" s="2337"/>
      <c r="D178" s="2336">
        <f>'6-3표준조사-1'!R231</f>
        <v>0</v>
      </c>
      <c r="E178" s="2336"/>
      <c r="F178" s="2336"/>
      <c r="G178" s="2336"/>
      <c r="H178" s="2336"/>
      <c r="I178" s="232"/>
      <c r="J178" s="232"/>
      <c r="K178" s="232" t="str">
        <f>IF(A143=0,"",IF(D178="당해년도",0,IF(D178="2년차",5,IF(D178="3년차",10))))</f>
        <v/>
      </c>
      <c r="L178" s="232"/>
      <c r="M178" s="232"/>
      <c r="N178" s="177">
        <f t="shared" si="3"/>
        <v>0</v>
      </c>
    </row>
    <row r="179" spans="1:15" ht="21.75" hidden="1" customHeight="1">
      <c r="A179" s="178">
        <f>IF(H137&gt;0,1,)</f>
        <v>0</v>
      </c>
      <c r="B179" s="2335" t="s">
        <v>1319</v>
      </c>
      <c r="C179" s="2335"/>
      <c r="D179" s="2336">
        <f>'6-3표준조사-1'!Q231</f>
        <v>0</v>
      </c>
      <c r="E179" s="2336"/>
      <c r="F179" s="2336"/>
      <c r="G179" s="2336"/>
      <c r="H179" s="2336"/>
      <c r="I179" s="232"/>
      <c r="J179" s="232" t="str">
        <f>IF(A140=0,"",IF(D179="개소당5ha이상",0,IF(D179="개소당3~5ha미만 ",5,IF(D179="개소당3ha미만",10))))</f>
        <v/>
      </c>
      <c r="K179" s="232" t="str">
        <f>IF(A143=0,"",IF(D179="개소당5ha이상",0,IF(D179="개소당3~5ha미만 ",5,IF(D179="개소당3ha미만",10))))</f>
        <v/>
      </c>
      <c r="L179" s="232" t="b">
        <f>IF(A151=0,"",IF(D179="개소당5ha이상",0,IF(D179="개소당3~5ha미만 ",5,IF(D179="개소당3ha미만",10))))</f>
        <v>0</v>
      </c>
      <c r="M179" s="232" t="str">
        <f>IF(A161=0,"",IF(D179="개소당5ha이상",0,IF(D179="개소당3~5ha미만 ",5,IF(D179="개소당3ha미만",10))))</f>
        <v/>
      </c>
      <c r="N179" s="177">
        <f t="shared" si="3"/>
        <v>0</v>
      </c>
    </row>
    <row r="180" spans="1:15" ht="21.75" hidden="1" customHeight="1">
      <c r="A180" s="178">
        <f>IF(H137&gt;0,1,)</f>
        <v>0</v>
      </c>
      <c r="B180" s="2335" t="s">
        <v>1318</v>
      </c>
      <c r="C180" s="2335"/>
      <c r="D180" s="2336"/>
      <c r="E180" s="2336"/>
      <c r="F180" s="2336"/>
      <c r="G180" s="2336"/>
      <c r="H180" s="2336"/>
      <c r="I180" s="232">
        <f>SUM(I177:I179)</f>
        <v>0</v>
      </c>
      <c r="J180" s="232">
        <f>SUM(J177:J179)</f>
        <v>0</v>
      </c>
      <c r="K180" s="232">
        <f>SUM(K177:K179)</f>
        <v>0</v>
      </c>
      <c r="L180" s="232">
        <f>SUM(L177:L179)</f>
        <v>0</v>
      </c>
      <c r="M180" s="232">
        <f>SUM(M177:M179)</f>
        <v>0</v>
      </c>
      <c r="N180" s="177">
        <f t="shared" si="3"/>
        <v>0</v>
      </c>
    </row>
    <row r="181" spans="1:15" ht="35.1" hidden="1" customHeight="1" thickBot="1">
      <c r="A181" s="178">
        <f>IF(H182&gt;0,1,)</f>
        <v>0</v>
      </c>
      <c r="B181" s="2307" t="s">
        <v>1317</v>
      </c>
      <c r="C181" s="2307"/>
      <c r="D181" s="2307"/>
      <c r="E181" s="2307"/>
      <c r="F181" s="2307"/>
      <c r="G181" s="2307"/>
      <c r="H181" s="2307"/>
      <c r="I181" s="2307"/>
      <c r="J181" s="2307"/>
      <c r="K181" s="2307"/>
      <c r="L181" s="2307"/>
      <c r="M181" s="2307"/>
      <c r="N181" s="177">
        <f t="shared" ref="N181:N225" si="4">IF(H$182&gt;0,5,)</f>
        <v>0</v>
      </c>
      <c r="O181" s="148"/>
    </row>
    <row r="182" spans="1:15" ht="24.95" hidden="1" customHeight="1">
      <c r="A182" s="178">
        <f>IF(H182&gt;0,1,)</f>
        <v>0</v>
      </c>
      <c r="B182" s="2308" t="s">
        <v>1316</v>
      </c>
      <c r="C182" s="2309"/>
      <c r="D182" s="2310" t="str">
        <f>CONCATENATE('6-3표준조사-1'!K304,"임반")</f>
        <v>임반</v>
      </c>
      <c r="E182" s="2310"/>
      <c r="F182" s="2310" t="str">
        <f>CONCATENATE('6-3표준조사-1'!L304,"소반")</f>
        <v>소반</v>
      </c>
      <c r="G182" s="2310"/>
      <c r="H182" s="2311">
        <f>'6-3표준조사-1'!Q304</f>
        <v>0</v>
      </c>
      <c r="I182" s="2311"/>
      <c r="J182" s="179"/>
      <c r="K182" s="180" t="s">
        <v>1315</v>
      </c>
      <c r="L182" s="2312" t="str">
        <f>+'6-3표준조사-1'!R304</f>
        <v>모두베기</v>
      </c>
      <c r="M182" s="2313"/>
      <c r="N182" s="177">
        <f t="shared" si="4"/>
        <v>0</v>
      </c>
    </row>
    <row r="183" spans="1:15" ht="21.75" hidden="1" customHeight="1">
      <c r="A183" s="178">
        <f>IF(H182&gt;0,1,)</f>
        <v>0</v>
      </c>
      <c r="B183" s="2314" t="s">
        <v>1314</v>
      </c>
      <c r="C183" s="2315"/>
      <c r="D183" s="2316" t="s">
        <v>1313</v>
      </c>
      <c r="E183" s="2315"/>
      <c r="F183" s="2317" t="s">
        <v>1312</v>
      </c>
      <c r="G183" s="2318"/>
      <c r="H183" s="2317" t="s">
        <v>1311</v>
      </c>
      <c r="I183" s="2318"/>
      <c r="J183" s="2316" t="s">
        <v>1310</v>
      </c>
      <c r="K183" s="2315"/>
      <c r="L183" s="2319" t="s">
        <v>1287</v>
      </c>
      <c r="M183" s="2321"/>
      <c r="N183" s="177">
        <f t="shared" si="4"/>
        <v>0</v>
      </c>
    </row>
    <row r="184" spans="1:15" ht="21.75" hidden="1" customHeight="1">
      <c r="A184" s="178">
        <f>IF(H182&gt;0,1,)</f>
        <v>0</v>
      </c>
      <c r="B184" s="181"/>
      <c r="C184" s="182" t="s">
        <v>1284</v>
      </c>
      <c r="D184" s="183"/>
      <c r="E184" s="184" t="s">
        <v>1286</v>
      </c>
      <c r="F184" s="183"/>
      <c r="G184" s="184" t="s">
        <v>1286</v>
      </c>
      <c r="H184" s="183"/>
      <c r="I184" s="184" t="s">
        <v>1286</v>
      </c>
      <c r="J184" s="185"/>
      <c r="K184" s="184" t="s">
        <v>1285</v>
      </c>
      <c r="L184" s="2320"/>
      <c r="M184" s="2322"/>
      <c r="N184" s="177">
        <f t="shared" si="4"/>
        <v>0</v>
      </c>
    </row>
    <row r="185" spans="1:15" s="27" customFormat="1" ht="21.75" hidden="1" customHeight="1">
      <c r="A185" s="28">
        <f>IF('6-3표준조사-1'!R304="둘레베기",1,)</f>
        <v>0</v>
      </c>
      <c r="B185" s="2323" t="s">
        <v>1284</v>
      </c>
      <c r="C185" s="29" t="s">
        <v>1283</v>
      </c>
      <c r="D185" s="30"/>
      <c r="E185" s="31"/>
      <c r="F185" s="30"/>
      <c r="G185" s="31"/>
      <c r="H185" s="30"/>
      <c r="I185" s="31"/>
      <c r="J185" s="32"/>
      <c r="K185" s="33"/>
      <c r="L185" s="34"/>
      <c r="M185" s="71">
        <f>M186</f>
        <v>0</v>
      </c>
      <c r="N185" s="70">
        <f t="shared" si="4"/>
        <v>0</v>
      </c>
    </row>
    <row r="186" spans="1:15" s="27" customFormat="1" ht="21.75" hidden="1" customHeight="1">
      <c r="A186" s="28">
        <f>IF('6-3표준조사-1'!R304="둘레베기",1,)</f>
        <v>0</v>
      </c>
      <c r="B186" s="2324"/>
      <c r="C186" s="35" t="s">
        <v>1280</v>
      </c>
      <c r="D186" s="36"/>
      <c r="E186" s="37"/>
      <c r="F186" s="38"/>
      <c r="G186" s="37"/>
      <c r="H186" s="38"/>
      <c r="I186" s="37"/>
      <c r="J186" s="39"/>
      <c r="K186" s="40"/>
      <c r="L186" s="41">
        <f>J225/100</f>
        <v>0</v>
      </c>
      <c r="M186" s="72">
        <f>ROUNDDOWN((H187*J187)+(H187*J187*L186),)</f>
        <v>0</v>
      </c>
      <c r="N186" s="70">
        <f t="shared" si="4"/>
        <v>0</v>
      </c>
    </row>
    <row r="187" spans="1:15" s="27" customFormat="1" ht="21.75" hidden="1" customHeight="1">
      <c r="A187" s="28">
        <f>IF('6-3표준조사-1'!R304="둘레베기",1,)</f>
        <v>0</v>
      </c>
      <c r="B187" s="2324"/>
      <c r="C187" s="35" t="s">
        <v>1282</v>
      </c>
      <c r="D187" s="36">
        <f>IF(A187&gt;0,D216,)</f>
        <v>0</v>
      </c>
      <c r="E187" s="37" t="s">
        <v>1278</v>
      </c>
      <c r="F187" s="38">
        <v>0.18</v>
      </c>
      <c r="G187" s="37" t="s">
        <v>1277</v>
      </c>
      <c r="H187" s="38">
        <f>ROUND(D187/100*F187,2)</f>
        <v>0</v>
      </c>
      <c r="I187" s="37" t="s">
        <v>1276</v>
      </c>
      <c r="J187" s="39">
        <f>'7-1 단가조사'!L7</f>
        <v>172068</v>
      </c>
      <c r="K187" s="40" t="s">
        <v>1275</v>
      </c>
      <c r="L187" s="41"/>
      <c r="M187" s="72"/>
      <c r="N187" s="70">
        <f t="shared" si="4"/>
        <v>0</v>
      </c>
    </row>
    <row r="188" spans="1:15" s="27" customFormat="1" ht="21.75" hidden="1" customHeight="1">
      <c r="A188" s="28">
        <f>IF('6-3표준조사-1'!R304="줄베기",1,)</f>
        <v>0</v>
      </c>
      <c r="B188" s="2324"/>
      <c r="C188" s="29" t="s">
        <v>1281</v>
      </c>
      <c r="D188" s="30"/>
      <c r="E188" s="31"/>
      <c r="F188" s="30"/>
      <c r="G188" s="31"/>
      <c r="H188" s="30"/>
      <c r="I188" s="31"/>
      <c r="J188" s="32"/>
      <c r="K188" s="33"/>
      <c r="L188" s="42"/>
      <c r="M188" s="71">
        <f>SUM(M189+M192+M195)</f>
        <v>0</v>
      </c>
      <c r="N188" s="70">
        <f t="shared" si="4"/>
        <v>0</v>
      </c>
    </row>
    <row r="189" spans="1:15" s="27" customFormat="1" ht="21.75" hidden="1" customHeight="1">
      <c r="A189" s="28">
        <f>IF('6-3표준조사-1'!R304="줄베기",1,)</f>
        <v>0</v>
      </c>
      <c r="B189" s="2324"/>
      <c r="C189" s="35" t="s">
        <v>1280</v>
      </c>
      <c r="D189" s="43"/>
      <c r="E189" s="37"/>
      <c r="F189" s="38"/>
      <c r="G189" s="37"/>
      <c r="H189" s="38"/>
      <c r="I189" s="37"/>
      <c r="J189" s="39"/>
      <c r="K189" s="40"/>
      <c r="L189" s="41">
        <f>K225/100</f>
        <v>0</v>
      </c>
      <c r="M189" s="72">
        <f>ROUNDDOWN((M190+M191)+((M190+M191)*L189),0)</f>
        <v>0</v>
      </c>
      <c r="N189" s="70">
        <f t="shared" si="4"/>
        <v>0</v>
      </c>
    </row>
    <row r="190" spans="1:15" s="27" customFormat="1" ht="21.75" hidden="1" customHeight="1">
      <c r="A190" s="28">
        <f>IF('6-3표준조사-1'!R304="줄베기",1,)</f>
        <v>0</v>
      </c>
      <c r="B190" s="2324"/>
      <c r="C190" s="35" t="s">
        <v>1279</v>
      </c>
      <c r="D190" s="43">
        <f>IF(A190&gt;0,D216,)</f>
        <v>0</v>
      </c>
      <c r="E190" s="37" t="s">
        <v>1278</v>
      </c>
      <c r="F190" s="38">
        <v>7.0000000000000007E-2</v>
      </c>
      <c r="G190" s="37" t="s">
        <v>1277</v>
      </c>
      <c r="H190" s="38">
        <f>ROUND(D190/100*F190,2)</f>
        <v>0</v>
      </c>
      <c r="I190" s="37" t="s">
        <v>1276</v>
      </c>
      <c r="J190" s="39">
        <f>'7-1 단가조사'!L7</f>
        <v>172068</v>
      </c>
      <c r="K190" s="40" t="s">
        <v>1275</v>
      </c>
      <c r="L190" s="41"/>
      <c r="M190" s="72">
        <f>ROUNDDOWN(H190*J190,)</f>
        <v>0</v>
      </c>
      <c r="N190" s="70">
        <f t="shared" si="4"/>
        <v>0</v>
      </c>
    </row>
    <row r="191" spans="1:15" s="27" customFormat="1" ht="21.75" hidden="1" customHeight="1">
      <c r="A191" s="28">
        <f>IF('6-3표준조사-1'!R304="줄베기",1,)</f>
        <v>0</v>
      </c>
      <c r="B191" s="2324"/>
      <c r="C191" s="35" t="s">
        <v>1274</v>
      </c>
      <c r="D191" s="44">
        <f>IF(A191&gt;0,1,)</f>
        <v>0</v>
      </c>
      <c r="E191" s="37" t="s">
        <v>1308</v>
      </c>
      <c r="F191" s="38">
        <v>1.3</v>
      </c>
      <c r="G191" s="37" t="s">
        <v>1257</v>
      </c>
      <c r="H191" s="38">
        <f>ROUND(D191*F191,2)</f>
        <v>0</v>
      </c>
      <c r="I191" s="37" t="s">
        <v>1276</v>
      </c>
      <c r="J191" s="39">
        <f>'7-1 단가조사'!L6</f>
        <v>226122</v>
      </c>
      <c r="K191" s="40" t="s">
        <v>1307</v>
      </c>
      <c r="L191" s="41"/>
      <c r="M191" s="72">
        <f>ROUNDDOWN(H191*J191,)</f>
        <v>0</v>
      </c>
      <c r="N191" s="70">
        <f t="shared" si="4"/>
        <v>0</v>
      </c>
    </row>
    <row r="192" spans="1:15" s="27" customFormat="1" ht="21.75" hidden="1" customHeight="1">
      <c r="A192" s="28">
        <f>IF('6-3표준조사-1'!R304="줄베기",1,)</f>
        <v>0</v>
      </c>
      <c r="B192" s="2324"/>
      <c r="C192" s="35" t="s">
        <v>1306</v>
      </c>
      <c r="D192" s="43"/>
      <c r="E192" s="37"/>
      <c r="F192" s="38"/>
      <c r="G192" s="37"/>
      <c r="H192" s="38"/>
      <c r="I192" s="37"/>
      <c r="J192" s="39"/>
      <c r="K192" s="40"/>
      <c r="L192" s="45"/>
      <c r="M192" s="72">
        <f>M193+M194</f>
        <v>0</v>
      </c>
      <c r="N192" s="70">
        <f t="shared" si="4"/>
        <v>0</v>
      </c>
    </row>
    <row r="193" spans="1:14" s="27" customFormat="1" ht="21.75" hidden="1" customHeight="1">
      <c r="A193" s="28">
        <f>IF('6-3표준조사-1'!R304="줄베기",1,)</f>
        <v>0</v>
      </c>
      <c r="B193" s="2324"/>
      <c r="C193" s="35" t="s">
        <v>1258</v>
      </c>
      <c r="D193" s="44">
        <f>H191</f>
        <v>0</v>
      </c>
      <c r="E193" s="37" t="s">
        <v>1257</v>
      </c>
      <c r="F193" s="38">
        <v>5</v>
      </c>
      <c r="G193" s="37" t="s">
        <v>1256</v>
      </c>
      <c r="H193" s="38">
        <f>ROUND(D193*F193,2)</f>
        <v>0</v>
      </c>
      <c r="I193" s="37" t="s">
        <v>1305</v>
      </c>
      <c r="J193" s="39">
        <f>'7-1 단가조사'!L11</f>
        <v>1720</v>
      </c>
      <c r="K193" s="40" t="s">
        <v>1304</v>
      </c>
      <c r="L193" s="45"/>
      <c r="M193" s="72">
        <f>ROUNDDOWN(H193*J193,)</f>
        <v>0</v>
      </c>
      <c r="N193" s="70">
        <f t="shared" si="4"/>
        <v>0</v>
      </c>
    </row>
    <row r="194" spans="1:14" s="27" customFormat="1" ht="21.75" hidden="1" customHeight="1">
      <c r="A194" s="28">
        <f>IF('6-3표준조사-1'!R304="줄베기",1,)</f>
        <v>0</v>
      </c>
      <c r="B194" s="2324"/>
      <c r="C194" s="35" t="s">
        <v>1303</v>
      </c>
      <c r="D194" s="43">
        <f>M193</f>
        <v>0</v>
      </c>
      <c r="E194" s="37" t="s">
        <v>1302</v>
      </c>
      <c r="F194" s="38">
        <v>0.1</v>
      </c>
      <c r="G194" s="37" t="s">
        <v>1301</v>
      </c>
      <c r="H194" s="38"/>
      <c r="I194" s="37"/>
      <c r="J194" s="39"/>
      <c r="K194" s="40"/>
      <c r="L194" s="45"/>
      <c r="M194" s="72">
        <f>ROUNDDOWN(D194*F194,)</f>
        <v>0</v>
      </c>
      <c r="N194" s="70">
        <f t="shared" si="4"/>
        <v>0</v>
      </c>
    </row>
    <row r="195" spans="1:14" s="27" customFormat="1" ht="21.75" hidden="1" customHeight="1">
      <c r="A195" s="28">
        <f>IF('6-3표준조사-1'!R304="줄베기",1,)</f>
        <v>0</v>
      </c>
      <c r="B195" s="2324"/>
      <c r="C195" s="46" t="s">
        <v>1300</v>
      </c>
      <c r="D195" s="47">
        <f>D193</f>
        <v>0</v>
      </c>
      <c r="E195" s="48" t="s">
        <v>1299</v>
      </c>
      <c r="F195" s="49">
        <v>8.3999999999999995E-3</v>
      </c>
      <c r="G195" s="48" t="s">
        <v>1298</v>
      </c>
      <c r="H195" s="50"/>
      <c r="I195" s="48"/>
      <c r="J195" s="51">
        <f>'7-1 단가조사'!L14</f>
        <v>610000</v>
      </c>
      <c r="K195" s="52" t="s">
        <v>1297</v>
      </c>
      <c r="L195" s="53"/>
      <c r="M195" s="73">
        <f>ROUNDDOWN(D195*F195*J195,)</f>
        <v>0</v>
      </c>
      <c r="N195" s="70">
        <f t="shared" si="4"/>
        <v>0</v>
      </c>
    </row>
    <row r="196" spans="1:14" ht="21.75" customHeight="1">
      <c r="A196" s="178">
        <f>IF('6-3표준조사-1'!R304="모두베기",1,)</f>
        <v>1</v>
      </c>
      <c r="B196" s="2324"/>
      <c r="C196" s="186" t="s">
        <v>1309</v>
      </c>
      <c r="D196" s="187"/>
      <c r="E196" s="188"/>
      <c r="F196" s="189"/>
      <c r="G196" s="188"/>
      <c r="H196" s="189"/>
      <c r="I196" s="188"/>
      <c r="J196" s="190"/>
      <c r="K196" s="191"/>
      <c r="L196" s="192"/>
      <c r="M196" s="193">
        <f>M197+M202+M205</f>
        <v>0</v>
      </c>
      <c r="N196" s="177">
        <f t="shared" si="4"/>
        <v>0</v>
      </c>
    </row>
    <row r="197" spans="1:14" ht="21.75" customHeight="1">
      <c r="A197" s="178">
        <f>IF('6-3표준조사-1'!R304="모두베기",1,)</f>
        <v>1</v>
      </c>
      <c r="B197" s="2324"/>
      <c r="C197" s="194" t="s">
        <v>1280</v>
      </c>
      <c r="D197" s="195"/>
      <c r="E197" s="196"/>
      <c r="F197" s="197"/>
      <c r="G197" s="196"/>
      <c r="H197" s="197"/>
      <c r="I197" s="196"/>
      <c r="J197" s="198"/>
      <c r="K197" s="199"/>
      <c r="L197" s="200">
        <f>L225/100</f>
        <v>0</v>
      </c>
      <c r="M197" s="201">
        <f>M198+M199+M200+M201</f>
        <v>0</v>
      </c>
      <c r="N197" s="177">
        <f t="shared" si="4"/>
        <v>0</v>
      </c>
    </row>
    <row r="198" spans="1:14" ht="21.75" customHeight="1">
      <c r="A198" s="178">
        <f>IF('6-3표준조사-1'!R304="모두베기",1,)</f>
        <v>1</v>
      </c>
      <c r="B198" s="2324"/>
      <c r="C198" s="194" t="s">
        <v>1279</v>
      </c>
      <c r="D198" s="195">
        <f>IF(A198&gt;0,D216,)</f>
        <v>0</v>
      </c>
      <c r="E198" s="196" t="s">
        <v>1278</v>
      </c>
      <c r="F198" s="197">
        <v>7.0000000000000007E-2</v>
      </c>
      <c r="G198" s="196" t="s">
        <v>1277</v>
      </c>
      <c r="H198" s="197">
        <f>ROUND(D198/100*F198,2)</f>
        <v>0</v>
      </c>
      <c r="I198" s="196" t="s">
        <v>1276</v>
      </c>
      <c r="J198" s="198">
        <f>'7-1 단가조사'!L7</f>
        <v>172068</v>
      </c>
      <c r="K198" s="199" t="s">
        <v>1275</v>
      </c>
      <c r="L198" s="202"/>
      <c r="M198" s="201">
        <f>ROUNDDOWN((H198*J198)+(H198*J198*L197),)</f>
        <v>0</v>
      </c>
      <c r="N198" s="177">
        <f t="shared" si="4"/>
        <v>0</v>
      </c>
    </row>
    <row r="199" spans="1:14" ht="21.75" customHeight="1">
      <c r="A199" s="178">
        <f>IF('6-3표준조사-1'!R304="모두베기",1,)</f>
        <v>1</v>
      </c>
      <c r="B199" s="2324"/>
      <c r="C199" s="203" t="s">
        <v>1158</v>
      </c>
      <c r="D199" s="204">
        <f>IF(A199&gt;0,IF(D218="당해 년도",1,),)</f>
        <v>0</v>
      </c>
      <c r="E199" s="196" t="s">
        <v>1308</v>
      </c>
      <c r="F199" s="197">
        <v>3.5</v>
      </c>
      <c r="G199" s="196" t="s">
        <v>1257</v>
      </c>
      <c r="H199" s="197">
        <f>ROUND(D199*F199,2)</f>
        <v>0</v>
      </c>
      <c r="I199" s="196" t="s">
        <v>1276</v>
      </c>
      <c r="J199" s="198">
        <f>'7-1 단가조사'!L6</f>
        <v>226122</v>
      </c>
      <c r="K199" s="199" t="s">
        <v>1307</v>
      </c>
      <c r="L199" s="202"/>
      <c r="M199" s="201">
        <f>ROUNDDOWN((H199*J199)+(H199*J199*L197),)</f>
        <v>0</v>
      </c>
      <c r="N199" s="177">
        <f t="shared" si="4"/>
        <v>0</v>
      </c>
    </row>
    <row r="200" spans="1:14" ht="21.75" customHeight="1">
      <c r="A200" s="178">
        <f>IF('6-3표준조사-1'!R304="모두베기",1,)</f>
        <v>1</v>
      </c>
      <c r="B200" s="2324"/>
      <c r="C200" s="203" t="s">
        <v>1159</v>
      </c>
      <c r="D200" s="204">
        <f>IF(A200&gt;0,IF(D218="2년차",1,),)</f>
        <v>0</v>
      </c>
      <c r="E200" s="196" t="s">
        <v>1308</v>
      </c>
      <c r="F200" s="197">
        <v>4</v>
      </c>
      <c r="G200" s="196" t="s">
        <v>1257</v>
      </c>
      <c r="H200" s="197">
        <f>ROUND(D200*F200,2)</f>
        <v>0</v>
      </c>
      <c r="I200" s="196" t="s">
        <v>1276</v>
      </c>
      <c r="J200" s="198">
        <f>'7-1 단가조사'!L6</f>
        <v>226122</v>
      </c>
      <c r="K200" s="199" t="s">
        <v>1307</v>
      </c>
      <c r="L200" s="202"/>
      <c r="M200" s="201">
        <f>ROUNDDOWN((H200*J200)+(H200*J200*L197),)</f>
        <v>0</v>
      </c>
      <c r="N200" s="177">
        <f t="shared" si="4"/>
        <v>0</v>
      </c>
    </row>
    <row r="201" spans="1:14" ht="21.75" customHeight="1">
      <c r="A201" s="178">
        <f>IF('6-3표준조사-1'!R304="모두베기",1,)</f>
        <v>1</v>
      </c>
      <c r="B201" s="2324"/>
      <c r="C201" s="203" t="s">
        <v>1160</v>
      </c>
      <c r="D201" s="204">
        <f>IF(A201&gt;0,IF(D218="3년차 이상",1,),)</f>
        <v>0</v>
      </c>
      <c r="E201" s="196" t="s">
        <v>1308</v>
      </c>
      <c r="F201" s="197">
        <v>5</v>
      </c>
      <c r="G201" s="196" t="s">
        <v>1257</v>
      </c>
      <c r="H201" s="197">
        <f>ROUND(D201*F201,2)</f>
        <v>0</v>
      </c>
      <c r="I201" s="196" t="s">
        <v>1276</v>
      </c>
      <c r="J201" s="198">
        <f>'7-1 단가조사'!L6</f>
        <v>226122</v>
      </c>
      <c r="K201" s="199" t="s">
        <v>1307</v>
      </c>
      <c r="L201" s="202"/>
      <c r="M201" s="201">
        <f>ROUNDDOWN((H201*J201)+(H201*J201*L197),)</f>
        <v>0</v>
      </c>
      <c r="N201" s="177">
        <f t="shared" si="4"/>
        <v>0</v>
      </c>
    </row>
    <row r="202" spans="1:14" ht="21.75" customHeight="1">
      <c r="A202" s="178">
        <f>IF('6-3표준조사-1'!R304="모두베기",1,)</f>
        <v>1</v>
      </c>
      <c r="B202" s="2324"/>
      <c r="C202" s="194" t="s">
        <v>1306</v>
      </c>
      <c r="D202" s="195"/>
      <c r="E202" s="196"/>
      <c r="F202" s="197"/>
      <c r="G202" s="196"/>
      <c r="H202" s="197"/>
      <c r="I202" s="196"/>
      <c r="J202" s="198"/>
      <c r="K202" s="199"/>
      <c r="L202" s="202"/>
      <c r="M202" s="201">
        <f>M203+M204</f>
        <v>0</v>
      </c>
      <c r="N202" s="177">
        <f t="shared" si="4"/>
        <v>0</v>
      </c>
    </row>
    <row r="203" spans="1:14" ht="21.75" customHeight="1">
      <c r="A203" s="178">
        <f>IF('6-3표준조사-1'!R304="모두베기",1,)</f>
        <v>1</v>
      </c>
      <c r="B203" s="2324"/>
      <c r="C203" s="194" t="s">
        <v>1258</v>
      </c>
      <c r="D203" s="204">
        <f>(H199+H200+H201)</f>
        <v>0</v>
      </c>
      <c r="E203" s="196" t="s">
        <v>1257</v>
      </c>
      <c r="F203" s="197">
        <v>5</v>
      </c>
      <c r="G203" s="196" t="s">
        <v>1256</v>
      </c>
      <c r="H203" s="197">
        <f>ROUND(D203*F203,2)</f>
        <v>0</v>
      </c>
      <c r="I203" s="196" t="s">
        <v>1305</v>
      </c>
      <c r="J203" s="198">
        <f>'7-1 단가조사'!L11</f>
        <v>1720</v>
      </c>
      <c r="K203" s="199" t="s">
        <v>1304</v>
      </c>
      <c r="L203" s="202"/>
      <c r="M203" s="201">
        <f>ROUNDDOWN(H203*J203,)</f>
        <v>0</v>
      </c>
      <c r="N203" s="177">
        <f t="shared" si="4"/>
        <v>0</v>
      </c>
    </row>
    <row r="204" spans="1:14" ht="21.75" customHeight="1">
      <c r="A204" s="178">
        <f>IF('6-3표준조사-1'!R304="모두베기",1,)</f>
        <v>1</v>
      </c>
      <c r="B204" s="2324"/>
      <c r="C204" s="194" t="s">
        <v>1303</v>
      </c>
      <c r="D204" s="195">
        <f>M203</f>
        <v>0</v>
      </c>
      <c r="E204" s="196" t="s">
        <v>1302</v>
      </c>
      <c r="F204" s="197">
        <v>0.1</v>
      </c>
      <c r="G204" s="196" t="s">
        <v>1301</v>
      </c>
      <c r="H204" s="197"/>
      <c r="I204" s="196"/>
      <c r="J204" s="198"/>
      <c r="K204" s="199"/>
      <c r="L204" s="202"/>
      <c r="M204" s="201">
        <f>ROUNDDOWN(D204*F204,)</f>
        <v>0</v>
      </c>
      <c r="N204" s="177">
        <f t="shared" si="4"/>
        <v>0</v>
      </c>
    </row>
    <row r="205" spans="1:14" ht="21.75" customHeight="1">
      <c r="A205" s="178">
        <f>IF('6-3표준조사-1'!R304="모두베기",1,)</f>
        <v>1</v>
      </c>
      <c r="B205" s="2324"/>
      <c r="C205" s="205" t="s">
        <v>1300</v>
      </c>
      <c r="D205" s="206">
        <f>D203</f>
        <v>0</v>
      </c>
      <c r="E205" s="207" t="s">
        <v>1299</v>
      </c>
      <c r="F205" s="208">
        <v>8.3999999999999995E-3</v>
      </c>
      <c r="G205" s="207" t="s">
        <v>1298</v>
      </c>
      <c r="H205" s="209"/>
      <c r="I205" s="207"/>
      <c r="J205" s="210">
        <f>'7-1 단가조사'!L14</f>
        <v>610000</v>
      </c>
      <c r="K205" s="211" t="s">
        <v>1297</v>
      </c>
      <c r="L205" s="212"/>
      <c r="M205" s="213">
        <f>ROUNDDOWN(D205*F205*J205,)</f>
        <v>0</v>
      </c>
      <c r="N205" s="177">
        <f t="shared" si="4"/>
        <v>0</v>
      </c>
    </row>
    <row r="206" spans="1:14" s="27" customFormat="1" ht="21.75" hidden="1" customHeight="1">
      <c r="A206" s="28">
        <f>IF('6-3표준조사-1'!R304="맹아제거",1,)</f>
        <v>0</v>
      </c>
      <c r="B206" s="2324"/>
      <c r="C206" s="29" t="s">
        <v>1296</v>
      </c>
      <c r="D206" s="30"/>
      <c r="E206" s="31"/>
      <c r="F206" s="30"/>
      <c r="G206" s="31"/>
      <c r="H206" s="30"/>
      <c r="I206" s="31"/>
      <c r="J206" s="32"/>
      <c r="K206" s="33"/>
      <c r="L206" s="34"/>
      <c r="M206" s="71">
        <f>M207</f>
        <v>0</v>
      </c>
      <c r="N206" s="70">
        <f t="shared" si="4"/>
        <v>0</v>
      </c>
    </row>
    <row r="207" spans="1:14" s="27" customFormat="1" ht="21.75" hidden="1" customHeight="1">
      <c r="A207" s="28">
        <f>IF('6-3표준조사-1'!R304="맹아제거",1,)</f>
        <v>0</v>
      </c>
      <c r="B207" s="2324"/>
      <c r="C207" s="35" t="s">
        <v>1280</v>
      </c>
      <c r="D207" s="36"/>
      <c r="E207" s="37"/>
      <c r="F207" s="38"/>
      <c r="G207" s="37"/>
      <c r="H207" s="38"/>
      <c r="I207" s="37"/>
      <c r="J207" s="39"/>
      <c r="K207" s="40"/>
      <c r="L207" s="41">
        <f>M225/100</f>
        <v>0</v>
      </c>
      <c r="M207" s="72">
        <f>ROUNDDOWN((H208*J208)+(H208*J208*L207),)</f>
        <v>0</v>
      </c>
      <c r="N207" s="70">
        <f t="shared" si="4"/>
        <v>0</v>
      </c>
    </row>
    <row r="208" spans="1:14" s="27" customFormat="1" ht="21.75" hidden="1" customHeight="1">
      <c r="A208" s="28">
        <f>IF('6-3표준조사-1'!R304="맹아제거",1,)</f>
        <v>0</v>
      </c>
      <c r="B208" s="2324"/>
      <c r="C208" s="35" t="s">
        <v>1295</v>
      </c>
      <c r="D208" s="36">
        <v>0</v>
      </c>
      <c r="E208" s="37" t="s">
        <v>1278</v>
      </c>
      <c r="F208" s="38">
        <v>0.2</v>
      </c>
      <c r="G208" s="37" t="s">
        <v>1277</v>
      </c>
      <c r="H208" s="38">
        <f>ROUND(D208/100*F208,2)</f>
        <v>0</v>
      </c>
      <c r="I208" s="37" t="s">
        <v>1276</v>
      </c>
      <c r="J208" s="39">
        <f>'7-1 단가조사'!L7</f>
        <v>172068</v>
      </c>
      <c r="K208" s="40" t="s">
        <v>1275</v>
      </c>
      <c r="L208" s="41">
        <f>M225/100</f>
        <v>0</v>
      </c>
      <c r="M208" s="72"/>
      <c r="N208" s="70">
        <f t="shared" si="4"/>
        <v>0</v>
      </c>
    </row>
    <row r="209" spans="1:15" ht="21.75" hidden="1" customHeight="1">
      <c r="A209" s="178">
        <f>IF(H182&gt;0,1,)</f>
        <v>0</v>
      </c>
      <c r="B209" s="2325" t="s">
        <v>1318</v>
      </c>
      <c r="C209" s="186" t="s">
        <v>1341</v>
      </c>
      <c r="D209" s="189"/>
      <c r="E209" s="188"/>
      <c r="F209" s="189"/>
      <c r="G209" s="188"/>
      <c r="H209" s="189"/>
      <c r="I209" s="188"/>
      <c r="J209" s="190"/>
      <c r="K209" s="191"/>
      <c r="L209" s="192"/>
      <c r="M209" s="193">
        <f>SUM(M210,M212,M213)</f>
        <v>0</v>
      </c>
      <c r="N209" s="177">
        <f t="shared" si="4"/>
        <v>0</v>
      </c>
    </row>
    <row r="210" spans="1:15" ht="21.75" hidden="1" customHeight="1">
      <c r="A210" s="178">
        <f>IF(H182&gt;0,1,)</f>
        <v>0</v>
      </c>
      <c r="B210" s="2326"/>
      <c r="C210" s="194" t="s">
        <v>1340</v>
      </c>
      <c r="D210" s="197"/>
      <c r="E210" s="196"/>
      <c r="F210" s="197"/>
      <c r="G210" s="196"/>
      <c r="H210" s="197"/>
      <c r="I210" s="196"/>
      <c r="J210" s="198"/>
      <c r="K210" s="199"/>
      <c r="L210" s="202"/>
      <c r="M210" s="201">
        <f>M211</f>
        <v>0</v>
      </c>
      <c r="N210" s="177">
        <f t="shared" si="4"/>
        <v>0</v>
      </c>
    </row>
    <row r="211" spans="1:15" ht="21.75" hidden="1" customHeight="1">
      <c r="A211" s="178">
        <f>IF(H182&gt;0,1,)</f>
        <v>0</v>
      </c>
      <c r="B211" s="2326"/>
      <c r="C211" s="194" t="s">
        <v>1339</v>
      </c>
      <c r="D211" s="197"/>
      <c r="E211" s="196"/>
      <c r="F211" s="197"/>
      <c r="G211" s="196"/>
      <c r="H211" s="197"/>
      <c r="I211" s="196"/>
      <c r="J211" s="198"/>
      <c r="K211" s="199"/>
      <c r="L211" s="202"/>
      <c r="M211" s="201">
        <f>M186+M189+M197+M207</f>
        <v>0</v>
      </c>
      <c r="N211" s="177">
        <f t="shared" si="4"/>
        <v>0</v>
      </c>
    </row>
    <row r="212" spans="1:15" ht="21.75" hidden="1" customHeight="1">
      <c r="A212" s="178">
        <f>IF(H182&gt;0,1,)</f>
        <v>0</v>
      </c>
      <c r="B212" s="2326"/>
      <c r="C212" s="194" t="s">
        <v>1338</v>
      </c>
      <c r="D212" s="197"/>
      <c r="E212" s="196"/>
      <c r="F212" s="197"/>
      <c r="G212" s="196"/>
      <c r="H212" s="197"/>
      <c r="I212" s="196"/>
      <c r="J212" s="198"/>
      <c r="K212" s="199"/>
      <c r="L212" s="202"/>
      <c r="M212" s="201">
        <f>M192+M202</f>
        <v>0</v>
      </c>
      <c r="N212" s="177">
        <f t="shared" si="4"/>
        <v>0</v>
      </c>
    </row>
    <row r="213" spans="1:15" ht="21.75" hidden="1" customHeight="1" thickBot="1">
      <c r="A213" s="178">
        <f>IF(H182&gt;0,1,)</f>
        <v>0</v>
      </c>
      <c r="B213" s="2327"/>
      <c r="C213" s="205" t="s">
        <v>1337</v>
      </c>
      <c r="D213" s="214"/>
      <c r="E213" s="215"/>
      <c r="F213" s="214"/>
      <c r="G213" s="215"/>
      <c r="H213" s="214"/>
      <c r="I213" s="215"/>
      <c r="J213" s="216"/>
      <c r="K213" s="217"/>
      <c r="L213" s="218"/>
      <c r="M213" s="219">
        <f>M195+M205</f>
        <v>0</v>
      </c>
      <c r="N213" s="177">
        <f t="shared" si="4"/>
        <v>0</v>
      </c>
    </row>
    <row r="214" spans="1:15" ht="21.75" hidden="1" customHeight="1">
      <c r="A214" s="178">
        <f>IF(H182&gt;0,1,)</f>
        <v>0</v>
      </c>
      <c r="B214" s="2328" t="s">
        <v>1336</v>
      </c>
      <c r="C214" s="2328"/>
      <c r="D214" s="2328"/>
      <c r="E214" s="2328"/>
      <c r="F214" s="2328"/>
      <c r="G214" s="2328"/>
      <c r="H214" s="2328"/>
      <c r="I214" s="2328"/>
      <c r="J214" s="2328"/>
      <c r="K214" s="2328"/>
      <c r="L214" s="2328"/>
      <c r="M214" s="2328"/>
      <c r="N214" s="177">
        <f t="shared" si="4"/>
        <v>0</v>
      </c>
    </row>
    <row r="215" spans="1:15" ht="21.75" hidden="1" customHeight="1">
      <c r="A215" s="178">
        <f>IF(H182&gt;0,1,)</f>
        <v>0</v>
      </c>
      <c r="B215" s="2329" t="s">
        <v>1335</v>
      </c>
      <c r="C215" s="2329"/>
      <c r="D215" s="2329"/>
      <c r="E215" s="2329"/>
      <c r="F215" s="2329"/>
      <c r="G215" s="2329"/>
      <c r="H215" s="2329"/>
      <c r="I215" s="2329"/>
      <c r="J215" s="2329"/>
      <c r="K215" s="2329"/>
      <c r="L215" s="2329"/>
      <c r="M215" s="2329"/>
      <c r="N215" s="177">
        <f t="shared" si="4"/>
        <v>0</v>
      </c>
    </row>
    <row r="216" spans="1:15" ht="21.75" hidden="1" customHeight="1">
      <c r="A216" s="178">
        <f>IF(H182&gt;0,1,)</f>
        <v>0</v>
      </c>
      <c r="B216" s="220" t="s">
        <v>1331</v>
      </c>
      <c r="C216" s="221" t="s">
        <v>1334</v>
      </c>
      <c r="D216" s="222">
        <f>'6-3표준조사-1'!Q310</f>
        <v>0</v>
      </c>
      <c r="E216" s="220" t="s">
        <v>1278</v>
      </c>
      <c r="F216" s="223"/>
      <c r="G216" s="220"/>
      <c r="H216" s="224"/>
      <c r="I216" s="225"/>
      <c r="J216" s="225"/>
      <c r="K216" s="225"/>
      <c r="L216" s="226"/>
      <c r="M216" s="225"/>
      <c r="N216" s="177">
        <f t="shared" si="4"/>
        <v>0</v>
      </c>
    </row>
    <row r="217" spans="1:15" ht="21.75" hidden="1" customHeight="1">
      <c r="A217" s="178">
        <f>IF(H182&gt;0,1,)</f>
        <v>0</v>
      </c>
      <c r="B217" s="220" t="s">
        <v>1333</v>
      </c>
      <c r="C217" s="221" t="s">
        <v>1332</v>
      </c>
      <c r="D217" s="2330" t="str">
        <f>'6-3표준조사-1'!S310</f>
        <v>대부분 목본</v>
      </c>
      <c r="E217" s="2330"/>
      <c r="F217" s="223"/>
      <c r="G217" s="220"/>
      <c r="H217" s="224"/>
      <c r="I217" s="225"/>
      <c r="J217" s="225"/>
      <c r="K217" s="225"/>
      <c r="L217" s="226"/>
      <c r="M217" s="225"/>
      <c r="N217" s="177">
        <f t="shared" si="4"/>
        <v>0</v>
      </c>
    </row>
    <row r="218" spans="1:15" ht="21.75" hidden="1" customHeight="1">
      <c r="A218" s="178">
        <f>IF(H182&gt;0,1,)</f>
        <v>0</v>
      </c>
      <c r="B218" s="220" t="s">
        <v>1331</v>
      </c>
      <c r="C218" s="221" t="s">
        <v>1330</v>
      </c>
      <c r="D218" s="2331">
        <f>'6-3표준조사-1'!R306</f>
        <v>0</v>
      </c>
      <c r="E218" s="2331"/>
      <c r="F218" s="227"/>
      <c r="G218" s="227"/>
      <c r="H218" s="224"/>
      <c r="I218" s="225"/>
      <c r="J218" s="225"/>
      <c r="K218" s="225"/>
      <c r="L218" s="226"/>
      <c r="M218" s="225"/>
      <c r="N218" s="177">
        <f t="shared" si="4"/>
        <v>0</v>
      </c>
    </row>
    <row r="219" spans="1:15" ht="21.75" hidden="1" customHeight="1">
      <c r="A219" s="178">
        <f>IF(H182&gt;0,1,)</f>
        <v>0</v>
      </c>
      <c r="B219" s="2329" t="s">
        <v>1329</v>
      </c>
      <c r="C219" s="2329"/>
      <c r="D219" s="2329"/>
      <c r="E219" s="2329"/>
      <c r="F219" s="2329"/>
      <c r="G219" s="2329"/>
      <c r="H219" s="2329"/>
      <c r="I219" s="2329"/>
      <c r="J219" s="2329"/>
      <c r="K219" s="2329"/>
      <c r="L219" s="2329"/>
      <c r="M219" s="2329"/>
      <c r="N219" s="177">
        <f t="shared" si="4"/>
        <v>0</v>
      </c>
    </row>
    <row r="220" spans="1:15" ht="21.75" hidden="1" customHeight="1">
      <c r="A220" s="178">
        <f>IF(H182&gt;0,1,)</f>
        <v>0</v>
      </c>
      <c r="B220" s="2332" t="s">
        <v>1314</v>
      </c>
      <c r="C220" s="2332"/>
      <c r="D220" s="2333" t="s">
        <v>1328</v>
      </c>
      <c r="E220" s="2333"/>
      <c r="F220" s="2333"/>
      <c r="G220" s="2333"/>
      <c r="H220" s="2333"/>
      <c r="I220" s="2334" t="s">
        <v>1327</v>
      </c>
      <c r="J220" s="2334"/>
      <c r="K220" s="2334"/>
      <c r="L220" s="2334"/>
      <c r="M220" s="2334"/>
      <c r="N220" s="177">
        <f t="shared" si="4"/>
        <v>0</v>
      </c>
      <c r="O220" s="228"/>
    </row>
    <row r="221" spans="1:15" ht="21.75" hidden="1" customHeight="1">
      <c r="A221" s="178">
        <f>IF(H182&gt;0,1,)</f>
        <v>0</v>
      </c>
      <c r="B221" s="2332"/>
      <c r="C221" s="2332"/>
      <c r="D221" s="2333"/>
      <c r="E221" s="2333"/>
      <c r="F221" s="2333"/>
      <c r="G221" s="2333"/>
      <c r="H221" s="2333"/>
      <c r="I221" s="229" t="s">
        <v>1326</v>
      </c>
      <c r="J221" s="230" t="s">
        <v>1325</v>
      </c>
      <c r="K221" s="230" t="s">
        <v>1324</v>
      </c>
      <c r="L221" s="231" t="s">
        <v>1323</v>
      </c>
      <c r="M221" s="230" t="s">
        <v>1322</v>
      </c>
      <c r="N221" s="177">
        <f t="shared" si="4"/>
        <v>0</v>
      </c>
    </row>
    <row r="222" spans="1:15" ht="21.75" hidden="1" customHeight="1">
      <c r="A222" s="178">
        <f>IF(H182&gt;0,1,)</f>
        <v>0</v>
      </c>
      <c r="B222" s="2335" t="s">
        <v>1321</v>
      </c>
      <c r="C222" s="2335"/>
      <c r="D222" s="2336" t="str">
        <f>'6-3표준조사-1'!P306</f>
        <v>완 (15˚ 이하)</v>
      </c>
      <c r="E222" s="2336"/>
      <c r="F222" s="2336"/>
      <c r="G222" s="2336"/>
      <c r="H222" s="2336"/>
      <c r="I222" s="232" t="str">
        <f>IF(H182=0,"",IF(D222="완 (15˚ 이하)",0,IF(D222="중 (15˚ ~ 30˚)",5,IF(D222="급 (30˚ 초과)",10))))</f>
        <v/>
      </c>
      <c r="J222" s="232" t="str">
        <f>IF(A185=0,"",IF(D222="완 (15˚ 이하)",0,IF(D222="중 (15˚ ~ 30˚)",5,IF(D222="급 (30˚ 초과)",10))))</f>
        <v/>
      </c>
      <c r="K222" s="232" t="str">
        <f>IF(A188=0,"",IF(D222="완 (15˚ 이하)",0,IF(D222="중 (15˚ ~ 30˚)",5,IF(D222="급 (30˚ 초과)",10))))</f>
        <v/>
      </c>
      <c r="L222" s="232">
        <f>IF(A196=0,"",IF(D222="완 (15˚ 이하)",0,IF(D222="중 (15˚ ~ 30˚)",5,IF(D222="급 (30˚ 초과)",10))))</f>
        <v>0</v>
      </c>
      <c r="M222" s="232" t="str">
        <f>IF(A206=0,"",IF(D222="완 (15˚ 이하)",0,IF(D222="중 (15˚ ~ 30˚)",5,IF(D222="급 (30˚ 초과)",10))))</f>
        <v/>
      </c>
      <c r="N222" s="177">
        <f t="shared" si="4"/>
        <v>0</v>
      </c>
    </row>
    <row r="223" spans="1:15" ht="21.75" hidden="1" customHeight="1">
      <c r="A223" s="178">
        <f>IF(H182&gt;0,1,)</f>
        <v>0</v>
      </c>
      <c r="B223" s="2337" t="s">
        <v>1320</v>
      </c>
      <c r="C223" s="2337"/>
      <c r="D223" s="2336">
        <f>'6-3표준조사-1'!R306</f>
        <v>0</v>
      </c>
      <c r="E223" s="2336"/>
      <c r="F223" s="2336"/>
      <c r="G223" s="2336"/>
      <c r="H223" s="2336"/>
      <c r="I223" s="232"/>
      <c r="J223" s="232"/>
      <c r="K223" s="232" t="str">
        <f>IF(A188=0,"",IF(D223="당해년도",0,IF(D223="2년차",5,IF(D223="3년차",10))))</f>
        <v/>
      </c>
      <c r="L223" s="232"/>
      <c r="M223" s="232"/>
      <c r="N223" s="177">
        <f t="shared" si="4"/>
        <v>0</v>
      </c>
    </row>
    <row r="224" spans="1:15" ht="21.75" hidden="1" customHeight="1">
      <c r="A224" s="178">
        <f>IF(H182&gt;0,1,)</f>
        <v>0</v>
      </c>
      <c r="B224" s="2335" t="s">
        <v>1319</v>
      </c>
      <c r="C224" s="2335"/>
      <c r="D224" s="2336">
        <f>'6-3표준조사-1'!Q306</f>
        <v>0</v>
      </c>
      <c r="E224" s="2336"/>
      <c r="F224" s="2336"/>
      <c r="G224" s="2336"/>
      <c r="H224" s="2336"/>
      <c r="I224" s="232"/>
      <c r="J224" s="232" t="str">
        <f>IF(A185=0,"",IF(D224="개소당5ha이상",0,IF(D224="개소당3~5ha미만 ",5,IF(D224="개소당3ha미만",10))))</f>
        <v/>
      </c>
      <c r="K224" s="232" t="str">
        <f>IF(A188=0,"",IF(D224="개소당5ha이상",0,IF(D224="개소당3~5ha미만 ",5,IF(D224="개소당3ha미만",10))))</f>
        <v/>
      </c>
      <c r="L224" s="232" t="b">
        <f>IF(A196=0,"",IF(D224="개소당5ha이상",0,IF(D224="개소당3~5ha미만 ",5,IF(D224="개소당3ha미만",10))))</f>
        <v>0</v>
      </c>
      <c r="M224" s="232" t="str">
        <f>IF(A206=0,"",IF(D224="개소당5ha이상",0,IF(D224="개소당3~5ha미만 ",5,IF(D224="개소당3ha미만",10))))</f>
        <v/>
      </c>
      <c r="N224" s="177">
        <f t="shared" si="4"/>
        <v>0</v>
      </c>
    </row>
    <row r="225" spans="1:15" ht="21.75" hidden="1" customHeight="1">
      <c r="A225" s="178">
        <f>IF(H182&gt;0,1,)</f>
        <v>0</v>
      </c>
      <c r="B225" s="2335" t="s">
        <v>1318</v>
      </c>
      <c r="C225" s="2335"/>
      <c r="D225" s="2336"/>
      <c r="E225" s="2336"/>
      <c r="F225" s="2336"/>
      <c r="G225" s="2336"/>
      <c r="H225" s="2336"/>
      <c r="I225" s="232">
        <f>SUM(I222:I224)</f>
        <v>0</v>
      </c>
      <c r="J225" s="232">
        <f>SUM(J222:J224)</f>
        <v>0</v>
      </c>
      <c r="K225" s="232">
        <f>SUM(K222:K224)</f>
        <v>0</v>
      </c>
      <c r="L225" s="232">
        <f>SUM(L222:L224)</f>
        <v>0</v>
      </c>
      <c r="M225" s="232">
        <f>SUM(M222:M224)</f>
        <v>0</v>
      </c>
      <c r="N225" s="177">
        <f t="shared" si="4"/>
        <v>0</v>
      </c>
    </row>
    <row r="226" spans="1:15" ht="35.1" hidden="1" customHeight="1" thickBot="1">
      <c r="A226" s="178">
        <f>IF(H227&gt;0,1,)</f>
        <v>0</v>
      </c>
      <c r="B226" s="2307" t="s">
        <v>1317</v>
      </c>
      <c r="C226" s="2307"/>
      <c r="D226" s="2307"/>
      <c r="E226" s="2307"/>
      <c r="F226" s="2307"/>
      <c r="G226" s="2307"/>
      <c r="H226" s="2307"/>
      <c r="I226" s="2307"/>
      <c r="J226" s="2307"/>
      <c r="K226" s="2307"/>
      <c r="L226" s="2307"/>
      <c r="M226" s="2307"/>
      <c r="N226" s="177">
        <f t="shared" ref="N226:N270" si="5">IF(H$227&gt;0,6,)</f>
        <v>0</v>
      </c>
      <c r="O226" s="148"/>
    </row>
    <row r="227" spans="1:15" ht="24.95" hidden="1" customHeight="1">
      <c r="A227" s="178">
        <f>IF(H227&gt;0,1,)</f>
        <v>0</v>
      </c>
      <c r="B227" s="2308" t="s">
        <v>1316</v>
      </c>
      <c r="C227" s="2309"/>
      <c r="D227" s="2310" t="str">
        <f>CONCATENATE('6-3표준조사-1'!K379,"임반")</f>
        <v>임반</v>
      </c>
      <c r="E227" s="2310"/>
      <c r="F227" s="2310" t="str">
        <f>CONCATENATE('6-3표준조사-1'!L379,"소반")</f>
        <v>소반</v>
      </c>
      <c r="G227" s="2310"/>
      <c r="H227" s="2311">
        <f>'6-3표준조사-1'!Q379</f>
        <v>0</v>
      </c>
      <c r="I227" s="2311"/>
      <c r="J227" s="179"/>
      <c r="K227" s="180" t="s">
        <v>1315</v>
      </c>
      <c r="L227" s="2312" t="str">
        <f>+'6-3표준조사-1'!R379</f>
        <v>모두베기</v>
      </c>
      <c r="M227" s="2313"/>
      <c r="N227" s="177">
        <f t="shared" si="5"/>
        <v>0</v>
      </c>
    </row>
    <row r="228" spans="1:15" ht="21.75" hidden="1" customHeight="1">
      <c r="A228" s="178">
        <f>IF(H227&gt;0,1,)</f>
        <v>0</v>
      </c>
      <c r="B228" s="2314" t="s">
        <v>1314</v>
      </c>
      <c r="C228" s="2315"/>
      <c r="D228" s="2316" t="s">
        <v>1313</v>
      </c>
      <c r="E228" s="2315"/>
      <c r="F228" s="2317" t="s">
        <v>1312</v>
      </c>
      <c r="G228" s="2318"/>
      <c r="H228" s="2317" t="s">
        <v>1311</v>
      </c>
      <c r="I228" s="2318"/>
      <c r="J228" s="2316" t="s">
        <v>1310</v>
      </c>
      <c r="K228" s="2315"/>
      <c r="L228" s="2319" t="s">
        <v>1287</v>
      </c>
      <c r="M228" s="2321"/>
      <c r="N228" s="177">
        <f t="shared" si="5"/>
        <v>0</v>
      </c>
    </row>
    <row r="229" spans="1:15" ht="21.75" hidden="1" customHeight="1">
      <c r="A229" s="178">
        <f>IF(H227&gt;0,1,)</f>
        <v>0</v>
      </c>
      <c r="B229" s="181"/>
      <c r="C229" s="182" t="s">
        <v>1284</v>
      </c>
      <c r="D229" s="183"/>
      <c r="E229" s="184" t="s">
        <v>1286</v>
      </c>
      <c r="F229" s="183"/>
      <c r="G229" s="184" t="s">
        <v>1286</v>
      </c>
      <c r="H229" s="183"/>
      <c r="I229" s="184" t="s">
        <v>1286</v>
      </c>
      <c r="J229" s="185"/>
      <c r="K229" s="184" t="s">
        <v>1285</v>
      </c>
      <c r="L229" s="2320"/>
      <c r="M229" s="2322"/>
      <c r="N229" s="177">
        <f t="shared" si="5"/>
        <v>0</v>
      </c>
    </row>
    <row r="230" spans="1:15" s="27" customFormat="1" ht="21.75" hidden="1" customHeight="1">
      <c r="A230" s="28">
        <f>IF('6-3표준조사-1'!R379="둘레베기",1,)</f>
        <v>0</v>
      </c>
      <c r="B230" s="2323" t="s">
        <v>1284</v>
      </c>
      <c r="C230" s="29" t="s">
        <v>1283</v>
      </c>
      <c r="D230" s="30"/>
      <c r="E230" s="31"/>
      <c r="F230" s="30"/>
      <c r="G230" s="31"/>
      <c r="H230" s="30"/>
      <c r="I230" s="31"/>
      <c r="J230" s="32"/>
      <c r="K230" s="33"/>
      <c r="L230" s="34"/>
      <c r="M230" s="71">
        <f>M231</f>
        <v>0</v>
      </c>
      <c r="N230" s="70">
        <f t="shared" si="5"/>
        <v>0</v>
      </c>
    </row>
    <row r="231" spans="1:15" s="27" customFormat="1" ht="21.75" hidden="1" customHeight="1">
      <c r="A231" s="28">
        <f>IF('6-3표준조사-1'!R379="둘레베기",1,)</f>
        <v>0</v>
      </c>
      <c r="B231" s="2324"/>
      <c r="C231" s="35" t="s">
        <v>1280</v>
      </c>
      <c r="D231" s="36"/>
      <c r="E231" s="37"/>
      <c r="F231" s="38"/>
      <c r="G231" s="37"/>
      <c r="H231" s="38"/>
      <c r="I231" s="37"/>
      <c r="J231" s="39"/>
      <c r="K231" s="40"/>
      <c r="L231" s="41">
        <f>J270/100</f>
        <v>0</v>
      </c>
      <c r="M231" s="72">
        <f>ROUNDDOWN((H232*J232)+(H232*J232*L231),)</f>
        <v>0</v>
      </c>
      <c r="N231" s="70">
        <f t="shared" si="5"/>
        <v>0</v>
      </c>
    </row>
    <row r="232" spans="1:15" s="27" customFormat="1" ht="21.75" hidden="1" customHeight="1">
      <c r="A232" s="28">
        <f>IF('6-3표준조사-1'!R379="둘레베기",1,)</f>
        <v>0</v>
      </c>
      <c r="B232" s="2324"/>
      <c r="C232" s="35" t="s">
        <v>1282</v>
      </c>
      <c r="D232" s="36">
        <f>IF(A232&gt;0,D261,)</f>
        <v>0</v>
      </c>
      <c r="E232" s="37" t="s">
        <v>1278</v>
      </c>
      <c r="F232" s="38">
        <v>0.18</v>
      </c>
      <c r="G232" s="37" t="s">
        <v>1277</v>
      </c>
      <c r="H232" s="38">
        <f>ROUND(D232/100*F232,2)</f>
        <v>0</v>
      </c>
      <c r="I232" s="37" t="s">
        <v>1276</v>
      </c>
      <c r="J232" s="39">
        <f>'7-1 단가조사'!L7</f>
        <v>172068</v>
      </c>
      <c r="K232" s="40" t="s">
        <v>1275</v>
      </c>
      <c r="L232" s="41"/>
      <c r="M232" s="72"/>
      <c r="N232" s="70">
        <f t="shared" si="5"/>
        <v>0</v>
      </c>
    </row>
    <row r="233" spans="1:15" s="27" customFormat="1" ht="21.75" hidden="1" customHeight="1">
      <c r="A233" s="28">
        <f>IF('6-3표준조사-1'!R379="줄베기",1,)</f>
        <v>0</v>
      </c>
      <c r="B233" s="2324"/>
      <c r="C233" s="29" t="s">
        <v>1281</v>
      </c>
      <c r="D233" s="30"/>
      <c r="E233" s="31"/>
      <c r="F233" s="30"/>
      <c r="G233" s="31"/>
      <c r="H233" s="30"/>
      <c r="I233" s="31"/>
      <c r="J233" s="32"/>
      <c r="K233" s="33"/>
      <c r="L233" s="42"/>
      <c r="M233" s="71">
        <f>SUM(M234+M237+M240)</f>
        <v>0</v>
      </c>
      <c r="N233" s="70">
        <f t="shared" si="5"/>
        <v>0</v>
      </c>
    </row>
    <row r="234" spans="1:15" s="27" customFormat="1" ht="21.75" hidden="1" customHeight="1">
      <c r="A234" s="28">
        <f>IF('6-3표준조사-1'!R379="줄베기",1,)</f>
        <v>0</v>
      </c>
      <c r="B234" s="2324"/>
      <c r="C234" s="35" t="s">
        <v>1280</v>
      </c>
      <c r="D234" s="43"/>
      <c r="E234" s="37"/>
      <c r="F234" s="38"/>
      <c r="G234" s="37"/>
      <c r="H234" s="38"/>
      <c r="I234" s="37"/>
      <c r="J234" s="39"/>
      <c r="K234" s="40"/>
      <c r="L234" s="41">
        <f>K270/100</f>
        <v>0</v>
      </c>
      <c r="M234" s="72">
        <f>ROUNDDOWN((M235+M236)+((M235+M236)*L234),0)</f>
        <v>0</v>
      </c>
      <c r="N234" s="70">
        <f t="shared" si="5"/>
        <v>0</v>
      </c>
    </row>
    <row r="235" spans="1:15" s="27" customFormat="1" ht="21.75" hidden="1" customHeight="1">
      <c r="A235" s="28">
        <f>IF('6-3표준조사-1'!R379="줄베기",1,)</f>
        <v>0</v>
      </c>
      <c r="B235" s="2324"/>
      <c r="C235" s="35" t="s">
        <v>1279</v>
      </c>
      <c r="D235" s="43">
        <f>IF(A235&gt;0,D261,)</f>
        <v>0</v>
      </c>
      <c r="E235" s="37" t="s">
        <v>1278</v>
      </c>
      <c r="F235" s="38">
        <v>7.0000000000000007E-2</v>
      </c>
      <c r="G235" s="37" t="s">
        <v>1277</v>
      </c>
      <c r="H235" s="38">
        <f>ROUND(D235/100*F235,2)</f>
        <v>0</v>
      </c>
      <c r="I235" s="37" t="s">
        <v>1276</v>
      </c>
      <c r="J235" s="39">
        <f>'7-1 단가조사'!L7</f>
        <v>172068</v>
      </c>
      <c r="K235" s="40" t="s">
        <v>1275</v>
      </c>
      <c r="L235" s="41"/>
      <c r="M235" s="72">
        <f>ROUNDDOWN(H235*J235,)</f>
        <v>0</v>
      </c>
      <c r="N235" s="70">
        <f t="shared" si="5"/>
        <v>0</v>
      </c>
    </row>
    <row r="236" spans="1:15" s="27" customFormat="1" ht="21.75" hidden="1" customHeight="1">
      <c r="A236" s="28">
        <f>IF('6-3표준조사-1'!R379="줄베기",1,)</f>
        <v>0</v>
      </c>
      <c r="B236" s="2324"/>
      <c r="C236" s="35" t="s">
        <v>1274</v>
      </c>
      <c r="D236" s="44">
        <f>IF(A236&gt;0,1,)</f>
        <v>0</v>
      </c>
      <c r="E236" s="37" t="s">
        <v>1308</v>
      </c>
      <c r="F236" s="38">
        <v>1.3</v>
      </c>
      <c r="G236" s="37" t="s">
        <v>1257</v>
      </c>
      <c r="H236" s="38">
        <f>ROUND(D236*F236,2)</f>
        <v>0</v>
      </c>
      <c r="I236" s="37" t="s">
        <v>1276</v>
      </c>
      <c r="J236" s="39">
        <f>'7-1 단가조사'!L6</f>
        <v>226122</v>
      </c>
      <c r="K236" s="40" t="s">
        <v>1307</v>
      </c>
      <c r="L236" s="41"/>
      <c r="M236" s="72">
        <f>ROUNDDOWN(H236*J236,)</f>
        <v>0</v>
      </c>
      <c r="N236" s="70">
        <f t="shared" si="5"/>
        <v>0</v>
      </c>
    </row>
    <row r="237" spans="1:15" s="27" customFormat="1" ht="21.75" hidden="1" customHeight="1">
      <c r="A237" s="28">
        <f>IF('6-3표준조사-1'!R379="줄베기",1,)</f>
        <v>0</v>
      </c>
      <c r="B237" s="2324"/>
      <c r="C237" s="35" t="s">
        <v>1306</v>
      </c>
      <c r="D237" s="43"/>
      <c r="E237" s="37"/>
      <c r="F237" s="38"/>
      <c r="G237" s="37"/>
      <c r="H237" s="38"/>
      <c r="I237" s="37"/>
      <c r="J237" s="39"/>
      <c r="K237" s="40"/>
      <c r="L237" s="45"/>
      <c r="M237" s="72">
        <f>M238+M239</f>
        <v>0</v>
      </c>
      <c r="N237" s="70">
        <f t="shared" si="5"/>
        <v>0</v>
      </c>
    </row>
    <row r="238" spans="1:15" s="27" customFormat="1" ht="21.75" hidden="1" customHeight="1">
      <c r="A238" s="28">
        <f>IF('6-3표준조사-1'!R379="줄베기",1,)</f>
        <v>0</v>
      </c>
      <c r="B238" s="2324"/>
      <c r="C238" s="35" t="s">
        <v>1258</v>
      </c>
      <c r="D238" s="44">
        <f>H236</f>
        <v>0</v>
      </c>
      <c r="E238" s="37" t="s">
        <v>1257</v>
      </c>
      <c r="F238" s="38">
        <v>5</v>
      </c>
      <c r="G238" s="37" t="s">
        <v>1256</v>
      </c>
      <c r="H238" s="38">
        <f>ROUND(D238*F238,2)</f>
        <v>0</v>
      </c>
      <c r="I238" s="37" t="s">
        <v>1305</v>
      </c>
      <c r="J238" s="39">
        <f>'7-1 단가조사'!L11</f>
        <v>1720</v>
      </c>
      <c r="K238" s="40" t="s">
        <v>1304</v>
      </c>
      <c r="L238" s="45"/>
      <c r="M238" s="72">
        <f>ROUNDDOWN(H238*J238,)</f>
        <v>0</v>
      </c>
      <c r="N238" s="70">
        <f t="shared" si="5"/>
        <v>0</v>
      </c>
    </row>
    <row r="239" spans="1:15" s="27" customFormat="1" ht="21.75" hidden="1" customHeight="1">
      <c r="A239" s="28">
        <f>IF('6-3표준조사-1'!R379="줄베기",1,)</f>
        <v>0</v>
      </c>
      <c r="B239" s="2324"/>
      <c r="C239" s="35" t="s">
        <v>1303</v>
      </c>
      <c r="D239" s="43">
        <f>M238</f>
        <v>0</v>
      </c>
      <c r="E239" s="37" t="s">
        <v>1302</v>
      </c>
      <c r="F239" s="38">
        <v>0.1</v>
      </c>
      <c r="G239" s="37" t="s">
        <v>1301</v>
      </c>
      <c r="H239" s="38"/>
      <c r="I239" s="37"/>
      <c r="J239" s="39"/>
      <c r="K239" s="40"/>
      <c r="L239" s="45"/>
      <c r="M239" s="72">
        <f>ROUNDDOWN(D239*F239,)</f>
        <v>0</v>
      </c>
      <c r="N239" s="70">
        <f t="shared" si="5"/>
        <v>0</v>
      </c>
    </row>
    <row r="240" spans="1:15" s="27" customFormat="1" ht="21.75" hidden="1" customHeight="1">
      <c r="A240" s="28">
        <f>IF('6-3표준조사-1'!R379="줄베기",1,)</f>
        <v>0</v>
      </c>
      <c r="B240" s="2324"/>
      <c r="C240" s="46" t="s">
        <v>1300</v>
      </c>
      <c r="D240" s="47">
        <f>D238</f>
        <v>0</v>
      </c>
      <c r="E240" s="48" t="s">
        <v>1299</v>
      </c>
      <c r="F240" s="49">
        <v>8.3999999999999995E-3</v>
      </c>
      <c r="G240" s="48" t="s">
        <v>1298</v>
      </c>
      <c r="H240" s="50"/>
      <c r="I240" s="48"/>
      <c r="J240" s="51">
        <f>'7-1 단가조사'!L14</f>
        <v>610000</v>
      </c>
      <c r="K240" s="52" t="s">
        <v>1297</v>
      </c>
      <c r="L240" s="53"/>
      <c r="M240" s="73">
        <f>ROUNDDOWN(D240*F240*J240,)</f>
        <v>0</v>
      </c>
      <c r="N240" s="70">
        <f t="shared" si="5"/>
        <v>0</v>
      </c>
    </row>
    <row r="241" spans="1:14" ht="21.75" customHeight="1">
      <c r="A241" s="178">
        <f>IF('6-3표준조사-1'!R379="모두베기",1,)</f>
        <v>1</v>
      </c>
      <c r="B241" s="2324"/>
      <c r="C241" s="186" t="s">
        <v>1309</v>
      </c>
      <c r="D241" s="187"/>
      <c r="E241" s="188"/>
      <c r="F241" s="189"/>
      <c r="G241" s="188"/>
      <c r="H241" s="189"/>
      <c r="I241" s="188"/>
      <c r="J241" s="190"/>
      <c r="K241" s="191"/>
      <c r="L241" s="192"/>
      <c r="M241" s="193">
        <f>M242+M247+M250</f>
        <v>0</v>
      </c>
      <c r="N241" s="177">
        <f t="shared" si="5"/>
        <v>0</v>
      </c>
    </row>
    <row r="242" spans="1:14" ht="21.75" customHeight="1">
      <c r="A242" s="178">
        <f>IF('6-3표준조사-1'!R379="모두베기",1,)</f>
        <v>1</v>
      </c>
      <c r="B242" s="2324"/>
      <c r="C242" s="194" t="s">
        <v>1280</v>
      </c>
      <c r="D242" s="195"/>
      <c r="E242" s="196"/>
      <c r="F242" s="197"/>
      <c r="G242" s="196"/>
      <c r="H242" s="197"/>
      <c r="I242" s="196"/>
      <c r="J242" s="198"/>
      <c r="K242" s="199"/>
      <c r="L242" s="200">
        <f>L270/100</f>
        <v>0</v>
      </c>
      <c r="M242" s="201">
        <f>M243+M244+M245+M246</f>
        <v>0</v>
      </c>
      <c r="N242" s="177">
        <f t="shared" si="5"/>
        <v>0</v>
      </c>
    </row>
    <row r="243" spans="1:14" ht="21.75" customHeight="1">
      <c r="A243" s="178">
        <f>IF('6-3표준조사-1'!R379="모두베기",1,)</f>
        <v>1</v>
      </c>
      <c r="B243" s="2324"/>
      <c r="C243" s="194" t="s">
        <v>1279</v>
      </c>
      <c r="D243" s="195">
        <f>IF(A243&gt;0,D261,)</f>
        <v>0</v>
      </c>
      <c r="E243" s="196" t="s">
        <v>1278</v>
      </c>
      <c r="F243" s="197">
        <v>7.0000000000000007E-2</v>
      </c>
      <c r="G243" s="196" t="s">
        <v>1277</v>
      </c>
      <c r="H243" s="197">
        <f>ROUND(D243/100*F243,2)</f>
        <v>0</v>
      </c>
      <c r="I243" s="196" t="s">
        <v>1276</v>
      </c>
      <c r="J243" s="198">
        <f>'7-1 단가조사'!L7</f>
        <v>172068</v>
      </c>
      <c r="K243" s="199" t="s">
        <v>1275</v>
      </c>
      <c r="L243" s="202"/>
      <c r="M243" s="201">
        <f>ROUNDDOWN((H243*J243)+(H243*J243*L242),)</f>
        <v>0</v>
      </c>
      <c r="N243" s="177">
        <f t="shared" si="5"/>
        <v>0</v>
      </c>
    </row>
    <row r="244" spans="1:14" ht="21.75" customHeight="1">
      <c r="A244" s="178">
        <f>IF('6-3표준조사-1'!R379="모두베기",1,)</f>
        <v>1</v>
      </c>
      <c r="B244" s="2324"/>
      <c r="C244" s="203" t="s">
        <v>1158</v>
      </c>
      <c r="D244" s="204">
        <f>IF(A244&gt;0,IF(D263="당해 년도",1,),)</f>
        <v>0</v>
      </c>
      <c r="E244" s="196" t="s">
        <v>1308</v>
      </c>
      <c r="F244" s="197">
        <v>3.5</v>
      </c>
      <c r="G244" s="196" t="s">
        <v>1257</v>
      </c>
      <c r="H244" s="197">
        <f>ROUND(D244*F244,2)</f>
        <v>0</v>
      </c>
      <c r="I244" s="196" t="s">
        <v>1276</v>
      </c>
      <c r="J244" s="198">
        <f>'7-1 단가조사'!L6</f>
        <v>226122</v>
      </c>
      <c r="K244" s="199" t="s">
        <v>1307</v>
      </c>
      <c r="L244" s="202"/>
      <c r="M244" s="201">
        <f>ROUNDDOWN((H244*J244)+(H244*J244*L242),)</f>
        <v>0</v>
      </c>
      <c r="N244" s="177">
        <f t="shared" si="5"/>
        <v>0</v>
      </c>
    </row>
    <row r="245" spans="1:14" ht="21.75" customHeight="1">
      <c r="A245" s="178">
        <f>IF('6-3표준조사-1'!R379="모두베기",1,)</f>
        <v>1</v>
      </c>
      <c r="B245" s="2324"/>
      <c r="C245" s="203" t="s">
        <v>1159</v>
      </c>
      <c r="D245" s="204">
        <f>IF(A245&gt;0,IF(D263="2년차",1,),)</f>
        <v>0</v>
      </c>
      <c r="E245" s="196" t="s">
        <v>1308</v>
      </c>
      <c r="F245" s="197">
        <v>4</v>
      </c>
      <c r="G245" s="196" t="s">
        <v>1257</v>
      </c>
      <c r="H245" s="197">
        <f>ROUND(D245*F245,2)</f>
        <v>0</v>
      </c>
      <c r="I245" s="196" t="s">
        <v>1276</v>
      </c>
      <c r="J245" s="198">
        <f>'7-1 단가조사'!L6</f>
        <v>226122</v>
      </c>
      <c r="K245" s="199" t="s">
        <v>1307</v>
      </c>
      <c r="L245" s="202"/>
      <c r="M245" s="201">
        <f>ROUNDDOWN((H245*J245)+(H245*J245*L242),)</f>
        <v>0</v>
      </c>
      <c r="N245" s="177">
        <f t="shared" si="5"/>
        <v>0</v>
      </c>
    </row>
    <row r="246" spans="1:14" ht="21.75" customHeight="1">
      <c r="A246" s="178">
        <f>IF('6-3표준조사-1'!R379="모두베기",1,)</f>
        <v>1</v>
      </c>
      <c r="B246" s="2324"/>
      <c r="C246" s="203" t="s">
        <v>1160</v>
      </c>
      <c r="D246" s="204">
        <f>IF(A246&gt;0,IF(D263="3년차 이상",1,),)</f>
        <v>0</v>
      </c>
      <c r="E246" s="196" t="s">
        <v>1308</v>
      </c>
      <c r="F246" s="197">
        <v>5</v>
      </c>
      <c r="G246" s="196" t="s">
        <v>1257</v>
      </c>
      <c r="H246" s="197">
        <f>ROUND(D246*F246,2)</f>
        <v>0</v>
      </c>
      <c r="I246" s="196" t="s">
        <v>1276</v>
      </c>
      <c r="J246" s="198">
        <f>'7-1 단가조사'!L6</f>
        <v>226122</v>
      </c>
      <c r="K246" s="199" t="s">
        <v>1307</v>
      </c>
      <c r="L246" s="202"/>
      <c r="M246" s="201">
        <f>ROUNDDOWN((H246*J246)+(H246*J246*L242),)</f>
        <v>0</v>
      </c>
      <c r="N246" s="177">
        <f t="shared" si="5"/>
        <v>0</v>
      </c>
    </row>
    <row r="247" spans="1:14" ht="21.75" customHeight="1">
      <c r="A247" s="178">
        <f>IF('6-3표준조사-1'!R379="모두베기",1,)</f>
        <v>1</v>
      </c>
      <c r="B247" s="2324"/>
      <c r="C247" s="194" t="s">
        <v>1306</v>
      </c>
      <c r="D247" s="195"/>
      <c r="E247" s="196"/>
      <c r="F247" s="197"/>
      <c r="G247" s="196"/>
      <c r="H247" s="197"/>
      <c r="I247" s="196"/>
      <c r="J247" s="198"/>
      <c r="K247" s="199"/>
      <c r="L247" s="202"/>
      <c r="M247" s="201">
        <f>M248+M249</f>
        <v>0</v>
      </c>
      <c r="N247" s="177">
        <f t="shared" si="5"/>
        <v>0</v>
      </c>
    </row>
    <row r="248" spans="1:14" ht="21.75" customHeight="1">
      <c r="A248" s="178">
        <f>IF('6-3표준조사-1'!R379="모두베기",1,)</f>
        <v>1</v>
      </c>
      <c r="B248" s="2324"/>
      <c r="C248" s="194" t="s">
        <v>1258</v>
      </c>
      <c r="D248" s="204">
        <f>(H244+H245+H246)</f>
        <v>0</v>
      </c>
      <c r="E248" s="196" t="s">
        <v>1257</v>
      </c>
      <c r="F248" s="197">
        <v>5</v>
      </c>
      <c r="G248" s="196" t="s">
        <v>1256</v>
      </c>
      <c r="H248" s="197">
        <f>ROUND(D248*F248,2)</f>
        <v>0</v>
      </c>
      <c r="I248" s="196" t="s">
        <v>1305</v>
      </c>
      <c r="J248" s="198">
        <f>'7-1 단가조사'!L11</f>
        <v>1720</v>
      </c>
      <c r="K248" s="199" t="s">
        <v>1304</v>
      </c>
      <c r="L248" s="202"/>
      <c r="M248" s="201">
        <f>ROUNDDOWN(H248*J248,)</f>
        <v>0</v>
      </c>
      <c r="N248" s="177">
        <f t="shared" si="5"/>
        <v>0</v>
      </c>
    </row>
    <row r="249" spans="1:14" ht="21.75" customHeight="1">
      <c r="A249" s="178">
        <f>IF('6-3표준조사-1'!R379="모두베기",1,)</f>
        <v>1</v>
      </c>
      <c r="B249" s="2324"/>
      <c r="C249" s="194" t="s">
        <v>1303</v>
      </c>
      <c r="D249" s="195">
        <f>M248</f>
        <v>0</v>
      </c>
      <c r="E249" s="196" t="s">
        <v>1302</v>
      </c>
      <c r="F249" s="197">
        <v>0.1</v>
      </c>
      <c r="G249" s="196" t="s">
        <v>1301</v>
      </c>
      <c r="H249" s="197"/>
      <c r="I249" s="196"/>
      <c r="J249" s="198"/>
      <c r="K249" s="199"/>
      <c r="L249" s="202"/>
      <c r="M249" s="201">
        <f>ROUNDDOWN(D249*F249,)</f>
        <v>0</v>
      </c>
      <c r="N249" s="177">
        <f t="shared" si="5"/>
        <v>0</v>
      </c>
    </row>
    <row r="250" spans="1:14" ht="21.75" customHeight="1">
      <c r="A250" s="178">
        <f>IF('6-3표준조사-1'!R379="모두베기",1,)</f>
        <v>1</v>
      </c>
      <c r="B250" s="2324"/>
      <c r="C250" s="205" t="s">
        <v>1300</v>
      </c>
      <c r="D250" s="206">
        <f>D248</f>
        <v>0</v>
      </c>
      <c r="E250" s="207" t="s">
        <v>1299</v>
      </c>
      <c r="F250" s="208">
        <v>8.3999999999999995E-3</v>
      </c>
      <c r="G250" s="207" t="s">
        <v>1298</v>
      </c>
      <c r="H250" s="209"/>
      <c r="I250" s="207"/>
      <c r="J250" s="210">
        <f>'7-1 단가조사'!L14</f>
        <v>610000</v>
      </c>
      <c r="K250" s="211" t="s">
        <v>1297</v>
      </c>
      <c r="L250" s="212"/>
      <c r="M250" s="213">
        <f>ROUNDDOWN(D250*F250*J250,)</f>
        <v>0</v>
      </c>
      <c r="N250" s="177">
        <f t="shared" si="5"/>
        <v>0</v>
      </c>
    </row>
    <row r="251" spans="1:14" s="27" customFormat="1" ht="21.75" hidden="1" customHeight="1">
      <c r="A251" s="28">
        <f>IF('6-3표준조사-1'!R379="맹아제거",1,)</f>
        <v>0</v>
      </c>
      <c r="B251" s="2324"/>
      <c r="C251" s="29" t="s">
        <v>1296</v>
      </c>
      <c r="D251" s="30"/>
      <c r="E251" s="31"/>
      <c r="F251" s="30"/>
      <c r="G251" s="31"/>
      <c r="H251" s="30"/>
      <c r="I251" s="31"/>
      <c r="J251" s="32"/>
      <c r="K251" s="33"/>
      <c r="L251" s="34"/>
      <c r="M251" s="71">
        <f>M252</f>
        <v>0</v>
      </c>
      <c r="N251" s="70">
        <f t="shared" si="5"/>
        <v>0</v>
      </c>
    </row>
    <row r="252" spans="1:14" s="27" customFormat="1" ht="21.75" hidden="1" customHeight="1">
      <c r="A252" s="28">
        <f>IF('6-3표준조사-1'!R379="맹아제거",1,)</f>
        <v>0</v>
      </c>
      <c r="B252" s="2324"/>
      <c r="C252" s="35" t="s">
        <v>1280</v>
      </c>
      <c r="D252" s="36"/>
      <c r="E252" s="37"/>
      <c r="F252" s="38"/>
      <c r="G252" s="37"/>
      <c r="H252" s="38"/>
      <c r="I252" s="37"/>
      <c r="J252" s="39"/>
      <c r="K252" s="40"/>
      <c r="L252" s="41">
        <f>M270/100</f>
        <v>0</v>
      </c>
      <c r="M252" s="72">
        <f>ROUNDDOWN((H253*J253)+(H253*J253*L252),)</f>
        <v>0</v>
      </c>
      <c r="N252" s="70">
        <f t="shared" si="5"/>
        <v>0</v>
      </c>
    </row>
    <row r="253" spans="1:14" s="27" customFormat="1" ht="21.75" hidden="1" customHeight="1">
      <c r="A253" s="28">
        <f>IF('6-3표준조사-1'!R379="맹아제거",1,)</f>
        <v>0</v>
      </c>
      <c r="B253" s="2324"/>
      <c r="C253" s="35" t="s">
        <v>1295</v>
      </c>
      <c r="D253" s="36">
        <v>0</v>
      </c>
      <c r="E253" s="37" t="s">
        <v>1278</v>
      </c>
      <c r="F253" s="38">
        <v>0.2</v>
      </c>
      <c r="G253" s="37" t="s">
        <v>1277</v>
      </c>
      <c r="H253" s="38">
        <f>ROUND(D253/100*F253,2)</f>
        <v>0</v>
      </c>
      <c r="I253" s="37" t="s">
        <v>1276</v>
      </c>
      <c r="J253" s="39">
        <f>'7-1 단가조사'!L7</f>
        <v>172068</v>
      </c>
      <c r="K253" s="40" t="s">
        <v>1275</v>
      </c>
      <c r="L253" s="41">
        <f>M270/100</f>
        <v>0</v>
      </c>
      <c r="M253" s="72"/>
      <c r="N253" s="70">
        <f t="shared" si="5"/>
        <v>0</v>
      </c>
    </row>
    <row r="254" spans="1:14" ht="21.75" hidden="1" customHeight="1">
      <c r="A254" s="178">
        <f>IF(H227&gt;0,1,)</f>
        <v>0</v>
      </c>
      <c r="B254" s="2325" t="s">
        <v>1318</v>
      </c>
      <c r="C254" s="186" t="s">
        <v>1341</v>
      </c>
      <c r="D254" s="189"/>
      <c r="E254" s="188"/>
      <c r="F254" s="189"/>
      <c r="G254" s="188"/>
      <c r="H254" s="189"/>
      <c r="I254" s="188"/>
      <c r="J254" s="190"/>
      <c r="K254" s="191"/>
      <c r="L254" s="192"/>
      <c r="M254" s="193">
        <f>SUM(M255,M257,M258)</f>
        <v>0</v>
      </c>
      <c r="N254" s="177">
        <f t="shared" si="5"/>
        <v>0</v>
      </c>
    </row>
    <row r="255" spans="1:14" ht="21.75" hidden="1" customHeight="1">
      <c r="A255" s="178">
        <f>IF(H227&gt;0,1,)</f>
        <v>0</v>
      </c>
      <c r="B255" s="2326"/>
      <c r="C255" s="194" t="s">
        <v>1340</v>
      </c>
      <c r="D255" s="197"/>
      <c r="E255" s="196"/>
      <c r="F255" s="197"/>
      <c r="G255" s="196"/>
      <c r="H255" s="197"/>
      <c r="I255" s="196"/>
      <c r="J255" s="198"/>
      <c r="K255" s="199"/>
      <c r="L255" s="202"/>
      <c r="M255" s="201">
        <f>M256</f>
        <v>0</v>
      </c>
      <c r="N255" s="177">
        <f t="shared" si="5"/>
        <v>0</v>
      </c>
    </row>
    <row r="256" spans="1:14" ht="21.75" hidden="1" customHeight="1">
      <c r="A256" s="178">
        <f>IF(H227&gt;0,1,)</f>
        <v>0</v>
      </c>
      <c r="B256" s="2326"/>
      <c r="C256" s="194" t="s">
        <v>1339</v>
      </c>
      <c r="D256" s="197"/>
      <c r="E256" s="196"/>
      <c r="F256" s="197"/>
      <c r="G256" s="196"/>
      <c r="H256" s="197"/>
      <c r="I256" s="196"/>
      <c r="J256" s="198"/>
      <c r="K256" s="199"/>
      <c r="L256" s="202"/>
      <c r="M256" s="201">
        <f>M231+M234+M242+M252</f>
        <v>0</v>
      </c>
      <c r="N256" s="177">
        <f t="shared" si="5"/>
        <v>0</v>
      </c>
    </row>
    <row r="257" spans="1:15" ht="21.75" hidden="1" customHeight="1">
      <c r="A257" s="178">
        <f>IF(H227&gt;0,1,)</f>
        <v>0</v>
      </c>
      <c r="B257" s="2326"/>
      <c r="C257" s="194" t="s">
        <v>1338</v>
      </c>
      <c r="D257" s="197"/>
      <c r="E257" s="196"/>
      <c r="F257" s="197"/>
      <c r="G257" s="196"/>
      <c r="H257" s="197"/>
      <c r="I257" s="196"/>
      <c r="J257" s="198"/>
      <c r="K257" s="199"/>
      <c r="L257" s="202"/>
      <c r="M257" s="201">
        <f>M237+M247</f>
        <v>0</v>
      </c>
      <c r="N257" s="177">
        <f t="shared" si="5"/>
        <v>0</v>
      </c>
    </row>
    <row r="258" spans="1:15" ht="21.75" hidden="1" customHeight="1" thickBot="1">
      <c r="A258" s="178">
        <f>IF(H227&gt;0,1,)</f>
        <v>0</v>
      </c>
      <c r="B258" s="2327"/>
      <c r="C258" s="205" t="s">
        <v>1337</v>
      </c>
      <c r="D258" s="214"/>
      <c r="E258" s="215"/>
      <c r="F258" s="214"/>
      <c r="G258" s="215"/>
      <c r="H258" s="214"/>
      <c r="I258" s="215"/>
      <c r="J258" s="216"/>
      <c r="K258" s="217"/>
      <c r="L258" s="218"/>
      <c r="M258" s="219">
        <f>M240+M250</f>
        <v>0</v>
      </c>
      <c r="N258" s="177">
        <f t="shared" si="5"/>
        <v>0</v>
      </c>
    </row>
    <row r="259" spans="1:15" ht="21.75" hidden="1" customHeight="1">
      <c r="A259" s="178">
        <f>IF(H227&gt;0,1,)</f>
        <v>0</v>
      </c>
      <c r="B259" s="2328" t="s">
        <v>1336</v>
      </c>
      <c r="C259" s="2328"/>
      <c r="D259" s="2328"/>
      <c r="E259" s="2328"/>
      <c r="F259" s="2328"/>
      <c r="G259" s="2328"/>
      <c r="H259" s="2328"/>
      <c r="I259" s="2328"/>
      <c r="J259" s="2328"/>
      <c r="K259" s="2328"/>
      <c r="L259" s="2328"/>
      <c r="M259" s="2328"/>
      <c r="N259" s="177">
        <f t="shared" si="5"/>
        <v>0</v>
      </c>
    </row>
    <row r="260" spans="1:15" ht="21.75" hidden="1" customHeight="1">
      <c r="A260" s="178">
        <f>IF(H227&gt;0,1,)</f>
        <v>0</v>
      </c>
      <c r="B260" s="2329" t="s">
        <v>1335</v>
      </c>
      <c r="C260" s="2329"/>
      <c r="D260" s="2329"/>
      <c r="E260" s="2329"/>
      <c r="F260" s="2329"/>
      <c r="G260" s="2329"/>
      <c r="H260" s="2329"/>
      <c r="I260" s="2329"/>
      <c r="J260" s="2329"/>
      <c r="K260" s="2329"/>
      <c r="L260" s="2329"/>
      <c r="M260" s="2329"/>
      <c r="N260" s="177">
        <f t="shared" si="5"/>
        <v>0</v>
      </c>
    </row>
    <row r="261" spans="1:15" ht="21.75" hidden="1" customHeight="1">
      <c r="A261" s="178">
        <f>IF(H227&gt;0,1,)</f>
        <v>0</v>
      </c>
      <c r="B261" s="220" t="s">
        <v>1331</v>
      </c>
      <c r="C261" s="221" t="s">
        <v>1334</v>
      </c>
      <c r="D261" s="222">
        <f>'6-3표준조사-1'!Q385</f>
        <v>0</v>
      </c>
      <c r="E261" s="220" t="s">
        <v>1278</v>
      </c>
      <c r="F261" s="223"/>
      <c r="G261" s="220"/>
      <c r="H261" s="224"/>
      <c r="I261" s="225"/>
      <c r="J261" s="225"/>
      <c r="K261" s="225"/>
      <c r="L261" s="226"/>
      <c r="M261" s="225"/>
      <c r="N261" s="177">
        <f t="shared" si="5"/>
        <v>0</v>
      </c>
    </row>
    <row r="262" spans="1:15" ht="21.75" hidden="1" customHeight="1">
      <c r="A262" s="178">
        <f>IF(H227&gt;0,1,)</f>
        <v>0</v>
      </c>
      <c r="B262" s="220" t="s">
        <v>1333</v>
      </c>
      <c r="C262" s="221" t="s">
        <v>1332</v>
      </c>
      <c r="D262" s="2330" t="str">
        <f>'6-3표준조사-1'!S385</f>
        <v xml:space="preserve">목본 + 초본 </v>
      </c>
      <c r="E262" s="2330"/>
      <c r="F262" s="223"/>
      <c r="G262" s="220"/>
      <c r="H262" s="224"/>
      <c r="I262" s="225"/>
      <c r="J262" s="225"/>
      <c r="K262" s="225"/>
      <c r="L262" s="226"/>
      <c r="M262" s="225"/>
      <c r="N262" s="177">
        <f t="shared" si="5"/>
        <v>0</v>
      </c>
    </row>
    <row r="263" spans="1:15" ht="21.75" hidden="1" customHeight="1">
      <c r="A263" s="178">
        <f>IF(H227&gt;0,1,)</f>
        <v>0</v>
      </c>
      <c r="B263" s="220" t="s">
        <v>1331</v>
      </c>
      <c r="C263" s="221" t="s">
        <v>1330</v>
      </c>
      <c r="D263" s="2331">
        <f>'6-3표준조사-1'!R381</f>
        <v>0</v>
      </c>
      <c r="E263" s="2331"/>
      <c r="F263" s="227"/>
      <c r="G263" s="227"/>
      <c r="H263" s="224"/>
      <c r="I263" s="225"/>
      <c r="J263" s="225"/>
      <c r="K263" s="225"/>
      <c r="L263" s="226"/>
      <c r="M263" s="225"/>
      <c r="N263" s="177">
        <f t="shared" si="5"/>
        <v>0</v>
      </c>
    </row>
    <row r="264" spans="1:15" ht="21.75" hidden="1" customHeight="1">
      <c r="A264" s="178">
        <f>IF(H227&gt;0,1,)</f>
        <v>0</v>
      </c>
      <c r="B264" s="2329" t="s">
        <v>1329</v>
      </c>
      <c r="C264" s="2329"/>
      <c r="D264" s="2329"/>
      <c r="E264" s="2329"/>
      <c r="F264" s="2329"/>
      <c r="G264" s="2329"/>
      <c r="H264" s="2329"/>
      <c r="I264" s="2329"/>
      <c r="J264" s="2329"/>
      <c r="K264" s="2329"/>
      <c r="L264" s="2329"/>
      <c r="M264" s="2329"/>
      <c r="N264" s="177">
        <f t="shared" si="5"/>
        <v>0</v>
      </c>
    </row>
    <row r="265" spans="1:15" ht="21.75" hidden="1" customHeight="1">
      <c r="A265" s="178">
        <f>IF(H227&gt;0,1,)</f>
        <v>0</v>
      </c>
      <c r="B265" s="2332" t="s">
        <v>1314</v>
      </c>
      <c r="C265" s="2332"/>
      <c r="D265" s="2333" t="s">
        <v>1328</v>
      </c>
      <c r="E265" s="2333"/>
      <c r="F265" s="2333"/>
      <c r="G265" s="2333"/>
      <c r="H265" s="2333"/>
      <c r="I265" s="2334" t="s">
        <v>1327</v>
      </c>
      <c r="J265" s="2334"/>
      <c r="K265" s="2334"/>
      <c r="L265" s="2334"/>
      <c r="M265" s="2334"/>
      <c r="N265" s="177">
        <f t="shared" si="5"/>
        <v>0</v>
      </c>
      <c r="O265" s="228"/>
    </row>
    <row r="266" spans="1:15" ht="21.75" hidden="1" customHeight="1">
      <c r="A266" s="178">
        <f>IF(H227&gt;0,1,)</f>
        <v>0</v>
      </c>
      <c r="B266" s="2332"/>
      <c r="C266" s="2332"/>
      <c r="D266" s="2333"/>
      <c r="E266" s="2333"/>
      <c r="F266" s="2333"/>
      <c r="G266" s="2333"/>
      <c r="H266" s="2333"/>
      <c r="I266" s="229" t="s">
        <v>1326</v>
      </c>
      <c r="J266" s="230" t="s">
        <v>1325</v>
      </c>
      <c r="K266" s="230" t="s">
        <v>1324</v>
      </c>
      <c r="L266" s="231" t="s">
        <v>1323</v>
      </c>
      <c r="M266" s="230" t="s">
        <v>1322</v>
      </c>
      <c r="N266" s="177">
        <f t="shared" si="5"/>
        <v>0</v>
      </c>
    </row>
    <row r="267" spans="1:15" ht="21.75" hidden="1" customHeight="1">
      <c r="A267" s="178">
        <f>IF(H227&gt;0,1,)</f>
        <v>0</v>
      </c>
      <c r="B267" s="2335" t="s">
        <v>1321</v>
      </c>
      <c r="C267" s="2335"/>
      <c r="D267" s="2336" t="str">
        <f>'6-3표준조사-1'!P381</f>
        <v>완 (15˚ 이하)</v>
      </c>
      <c r="E267" s="2336"/>
      <c r="F267" s="2336"/>
      <c r="G267" s="2336"/>
      <c r="H267" s="2336"/>
      <c r="I267" s="232" t="str">
        <f>IF(H227=0,"",IF(D267="완 (15˚ 이하)",0,IF(D267="중 (15˚ ~ 30˚)",5,IF(D267="급 (30˚ 초과)",10))))</f>
        <v/>
      </c>
      <c r="J267" s="232" t="str">
        <f>IF(A230=0,"",IF(D267="완 (15˚ 이하)",0,IF(D267="중 (15˚ ~ 30˚)",5,IF(D267="급 (30˚ 초과)",10))))</f>
        <v/>
      </c>
      <c r="K267" s="232" t="str">
        <f>IF(A233=0,"",IF(D267="완 (15˚ 이하)",0,IF(D267="중 (15˚ ~ 30˚)",5,IF(D267="급 (30˚ 초과)",10))))</f>
        <v/>
      </c>
      <c r="L267" s="232">
        <f>IF(A241=0,"",IF(D267="완 (15˚ 이하)",0,IF(D267="중 (15˚ ~ 30˚)",5,IF(D267="급 (30˚ 초과)",10))))</f>
        <v>0</v>
      </c>
      <c r="M267" s="232" t="str">
        <f>IF(A251=0,"",IF(D267="완 (15˚ 이하)",0,IF(D267="중 (15˚ ~ 30˚)",5,IF(D267="급 (30˚ 초과)",10))))</f>
        <v/>
      </c>
      <c r="N267" s="177">
        <f t="shared" si="5"/>
        <v>0</v>
      </c>
    </row>
    <row r="268" spans="1:15" ht="21.75" hidden="1" customHeight="1">
      <c r="A268" s="178">
        <f>IF(H227&gt;0,1,)</f>
        <v>0</v>
      </c>
      <c r="B268" s="2337" t="s">
        <v>1320</v>
      </c>
      <c r="C268" s="2337"/>
      <c r="D268" s="2336">
        <f>'6-3표준조사-1'!R381</f>
        <v>0</v>
      </c>
      <c r="E268" s="2336"/>
      <c r="F268" s="2336"/>
      <c r="G268" s="2336"/>
      <c r="H268" s="2336"/>
      <c r="I268" s="232"/>
      <c r="J268" s="232"/>
      <c r="K268" s="232" t="str">
        <f>IF(A233=0,"",IF(D268="당해년도",0,IF(D268="2년차",5,IF(D268="3년차",10))))</f>
        <v/>
      </c>
      <c r="L268" s="232"/>
      <c r="M268" s="232"/>
      <c r="N268" s="177">
        <f t="shared" si="5"/>
        <v>0</v>
      </c>
    </row>
    <row r="269" spans="1:15" ht="21.75" hidden="1" customHeight="1">
      <c r="A269" s="178">
        <f>IF(H227&gt;0,1,)</f>
        <v>0</v>
      </c>
      <c r="B269" s="2335" t="s">
        <v>1319</v>
      </c>
      <c r="C269" s="2335"/>
      <c r="D269" s="2336">
        <f>'6-3표준조사-1'!Q381</f>
        <v>0</v>
      </c>
      <c r="E269" s="2336"/>
      <c r="F269" s="2336"/>
      <c r="G269" s="2336"/>
      <c r="H269" s="2336"/>
      <c r="I269" s="232"/>
      <c r="J269" s="232" t="str">
        <f>IF(A230=0,"",IF(D269="개소당5ha이상",0,IF(D269="개소당3~5ha미만 ",5,IF(D269="개소당3ha미만",10))))</f>
        <v/>
      </c>
      <c r="K269" s="232" t="str">
        <f>IF(A233=0,"",IF(D269="개소당5ha이상",0,IF(D269="개소당3~5ha미만 ",5,IF(D269="개소당3ha미만",10))))</f>
        <v/>
      </c>
      <c r="L269" s="232" t="b">
        <f>IF(A241=0,"",IF(D269="개소당5ha이상",0,IF(D269="개소당3~5ha미만 ",5,IF(D269="개소당3ha미만",10))))</f>
        <v>0</v>
      </c>
      <c r="M269" s="232" t="str">
        <f>IF(A251=0,"",IF(D269="개소당5ha이상",0,IF(D269="개소당3~5ha미만 ",5,IF(D269="개소당3ha미만",10))))</f>
        <v/>
      </c>
      <c r="N269" s="177">
        <f t="shared" si="5"/>
        <v>0</v>
      </c>
    </row>
    <row r="270" spans="1:15" ht="21.75" hidden="1" customHeight="1">
      <c r="A270" s="178">
        <f>IF(H227&gt;0,1,)</f>
        <v>0</v>
      </c>
      <c r="B270" s="2335" t="s">
        <v>1318</v>
      </c>
      <c r="C270" s="2335"/>
      <c r="D270" s="2336"/>
      <c r="E270" s="2336"/>
      <c r="F270" s="2336"/>
      <c r="G270" s="2336"/>
      <c r="H270" s="2336"/>
      <c r="I270" s="232">
        <f>SUM(I267:I269)</f>
        <v>0</v>
      </c>
      <c r="J270" s="232">
        <f>SUM(J267:J269)</f>
        <v>0</v>
      </c>
      <c r="K270" s="232">
        <f>SUM(K267:K269)</f>
        <v>0</v>
      </c>
      <c r="L270" s="232">
        <f>SUM(L267:L269)</f>
        <v>0</v>
      </c>
      <c r="M270" s="232">
        <f>SUM(M267:M269)</f>
        <v>0</v>
      </c>
      <c r="N270" s="177">
        <f t="shared" si="5"/>
        <v>0</v>
      </c>
    </row>
    <row r="271" spans="1:15" ht="35.1" hidden="1" customHeight="1" thickBot="1">
      <c r="A271" s="178">
        <f>IF(H272&gt;0,1,)</f>
        <v>0</v>
      </c>
      <c r="B271" s="2307" t="s">
        <v>1317</v>
      </c>
      <c r="C271" s="2307"/>
      <c r="D271" s="2307"/>
      <c r="E271" s="2307"/>
      <c r="F271" s="2307"/>
      <c r="G271" s="2307"/>
      <c r="H271" s="2307"/>
      <c r="I271" s="2307"/>
      <c r="J271" s="2307"/>
      <c r="K271" s="2307"/>
      <c r="L271" s="2307"/>
      <c r="M271" s="2307"/>
      <c r="N271" s="177">
        <f t="shared" ref="N271:N315" si="6">IF(H$272&gt;0,7,)</f>
        <v>0</v>
      </c>
      <c r="O271" s="148"/>
    </row>
    <row r="272" spans="1:15" ht="24.95" hidden="1" customHeight="1">
      <c r="A272" s="178">
        <f>IF(H272&gt;0,1,)</f>
        <v>0</v>
      </c>
      <c r="B272" s="2308" t="s">
        <v>1316</v>
      </c>
      <c r="C272" s="2309"/>
      <c r="D272" s="2310" t="str">
        <f>CONCATENATE('6-3표준조사-1'!K454,"임반")</f>
        <v>임반</v>
      </c>
      <c r="E272" s="2310"/>
      <c r="F272" s="2310" t="str">
        <f>CONCATENATE('6-3표준조사-1'!L454,"소반")</f>
        <v>소반</v>
      </c>
      <c r="G272" s="2310"/>
      <c r="H272" s="2311">
        <f>'6-3표준조사-1'!Q454</f>
        <v>0</v>
      </c>
      <c r="I272" s="2311"/>
      <c r="J272" s="179"/>
      <c r="K272" s="180" t="s">
        <v>1315</v>
      </c>
      <c r="L272" s="2312" t="str">
        <f>+'6-3표준조사-1'!R454</f>
        <v>모두베기</v>
      </c>
      <c r="M272" s="2313"/>
      <c r="N272" s="177">
        <f t="shared" si="6"/>
        <v>0</v>
      </c>
    </row>
    <row r="273" spans="1:14" ht="21.75" hidden="1" customHeight="1">
      <c r="A273" s="178">
        <f>IF(H272&gt;0,1,)</f>
        <v>0</v>
      </c>
      <c r="B273" s="2314" t="s">
        <v>1314</v>
      </c>
      <c r="C273" s="2315"/>
      <c r="D273" s="2316" t="s">
        <v>1313</v>
      </c>
      <c r="E273" s="2315"/>
      <c r="F273" s="2317" t="s">
        <v>1312</v>
      </c>
      <c r="G273" s="2318"/>
      <c r="H273" s="2317" t="s">
        <v>1311</v>
      </c>
      <c r="I273" s="2318"/>
      <c r="J273" s="2316" t="s">
        <v>1310</v>
      </c>
      <c r="K273" s="2315"/>
      <c r="L273" s="2319" t="s">
        <v>1287</v>
      </c>
      <c r="M273" s="2321"/>
      <c r="N273" s="177">
        <f t="shared" si="6"/>
        <v>0</v>
      </c>
    </row>
    <row r="274" spans="1:14" ht="21.75" hidden="1" customHeight="1">
      <c r="A274" s="178">
        <f>IF(H272&gt;0,1,)</f>
        <v>0</v>
      </c>
      <c r="B274" s="181"/>
      <c r="C274" s="182" t="s">
        <v>1284</v>
      </c>
      <c r="D274" s="183"/>
      <c r="E274" s="184" t="s">
        <v>1286</v>
      </c>
      <c r="F274" s="183"/>
      <c r="G274" s="184" t="s">
        <v>1286</v>
      </c>
      <c r="H274" s="183"/>
      <c r="I274" s="184" t="s">
        <v>1286</v>
      </c>
      <c r="J274" s="185"/>
      <c r="K274" s="184" t="s">
        <v>1285</v>
      </c>
      <c r="L274" s="2320"/>
      <c r="M274" s="2322"/>
      <c r="N274" s="177">
        <f t="shared" si="6"/>
        <v>0</v>
      </c>
    </row>
    <row r="275" spans="1:14" s="27" customFormat="1" ht="21.75" hidden="1" customHeight="1">
      <c r="A275" s="28">
        <f>IF('6-3표준조사-1'!R454="둘레베기",1,)</f>
        <v>0</v>
      </c>
      <c r="B275" s="2323" t="s">
        <v>1284</v>
      </c>
      <c r="C275" s="29" t="s">
        <v>1283</v>
      </c>
      <c r="D275" s="30"/>
      <c r="E275" s="31"/>
      <c r="F275" s="30"/>
      <c r="G275" s="31"/>
      <c r="H275" s="30"/>
      <c r="I275" s="31"/>
      <c r="J275" s="32"/>
      <c r="K275" s="33"/>
      <c r="L275" s="34"/>
      <c r="M275" s="71">
        <f>M276</f>
        <v>0</v>
      </c>
      <c r="N275" s="70">
        <f t="shared" si="6"/>
        <v>0</v>
      </c>
    </row>
    <row r="276" spans="1:14" s="27" customFormat="1" ht="21.75" hidden="1" customHeight="1">
      <c r="A276" s="28">
        <f>IF('6-3표준조사-1'!R454="둘레베기",1,)</f>
        <v>0</v>
      </c>
      <c r="B276" s="2324"/>
      <c r="C276" s="35" t="s">
        <v>1280</v>
      </c>
      <c r="D276" s="36"/>
      <c r="E276" s="37"/>
      <c r="F276" s="38"/>
      <c r="G276" s="37"/>
      <c r="H276" s="38"/>
      <c r="I276" s="37"/>
      <c r="J276" s="39"/>
      <c r="K276" s="40"/>
      <c r="L276" s="41">
        <f>J315/100</f>
        <v>0</v>
      </c>
      <c r="M276" s="72">
        <f>ROUNDDOWN((H277*J277)+(H277*J277*L276),)</f>
        <v>0</v>
      </c>
      <c r="N276" s="70">
        <f t="shared" si="6"/>
        <v>0</v>
      </c>
    </row>
    <row r="277" spans="1:14" s="27" customFormat="1" ht="21.75" hidden="1" customHeight="1">
      <c r="A277" s="28">
        <f>IF('6-3표준조사-1'!R454="둘레베기",1,)</f>
        <v>0</v>
      </c>
      <c r="B277" s="2324"/>
      <c r="C277" s="35" t="s">
        <v>1282</v>
      </c>
      <c r="D277" s="36">
        <f>IF(A277&gt;0,D306,)</f>
        <v>0</v>
      </c>
      <c r="E277" s="37" t="s">
        <v>1278</v>
      </c>
      <c r="F277" s="38">
        <v>0.18</v>
      </c>
      <c r="G277" s="37" t="s">
        <v>1277</v>
      </c>
      <c r="H277" s="38">
        <f>ROUND(D277/100*F277,2)</f>
        <v>0</v>
      </c>
      <c r="I277" s="37" t="s">
        <v>1276</v>
      </c>
      <c r="J277" s="39">
        <f>'7-1 단가조사'!L7</f>
        <v>172068</v>
      </c>
      <c r="K277" s="40" t="s">
        <v>1275</v>
      </c>
      <c r="L277" s="41"/>
      <c r="M277" s="72"/>
      <c r="N277" s="70">
        <f t="shared" si="6"/>
        <v>0</v>
      </c>
    </row>
    <row r="278" spans="1:14" s="27" customFormat="1" ht="21.75" hidden="1" customHeight="1">
      <c r="A278" s="28">
        <f>IF('6-3표준조사-1'!R454="줄베기",1,)</f>
        <v>0</v>
      </c>
      <c r="B278" s="2324"/>
      <c r="C278" s="29" t="s">
        <v>1281</v>
      </c>
      <c r="D278" s="30"/>
      <c r="E278" s="31"/>
      <c r="F278" s="30"/>
      <c r="G278" s="31"/>
      <c r="H278" s="30"/>
      <c r="I278" s="31"/>
      <c r="J278" s="32"/>
      <c r="K278" s="33"/>
      <c r="L278" s="42"/>
      <c r="M278" s="71">
        <f>SUM(M279+M282+M285)</f>
        <v>0</v>
      </c>
      <c r="N278" s="70">
        <f t="shared" si="6"/>
        <v>0</v>
      </c>
    </row>
    <row r="279" spans="1:14" s="27" customFormat="1" ht="21.75" hidden="1" customHeight="1">
      <c r="A279" s="28">
        <f>IF('6-3표준조사-1'!R454="줄베기",1,)</f>
        <v>0</v>
      </c>
      <c r="B279" s="2324"/>
      <c r="C279" s="35" t="s">
        <v>1280</v>
      </c>
      <c r="D279" s="43"/>
      <c r="E279" s="37"/>
      <c r="F279" s="38"/>
      <c r="G279" s="37"/>
      <c r="H279" s="38"/>
      <c r="I279" s="37"/>
      <c r="J279" s="39"/>
      <c r="K279" s="40"/>
      <c r="L279" s="41">
        <f>K315/100</f>
        <v>0</v>
      </c>
      <c r="M279" s="72">
        <f>ROUNDDOWN((M280+M281)+((M280+M281)*L279),0)</f>
        <v>0</v>
      </c>
      <c r="N279" s="70">
        <f t="shared" si="6"/>
        <v>0</v>
      </c>
    </row>
    <row r="280" spans="1:14" s="27" customFormat="1" ht="21.75" hidden="1" customHeight="1">
      <c r="A280" s="28">
        <f>IF('6-3표준조사-1'!R454="줄베기",1,)</f>
        <v>0</v>
      </c>
      <c r="B280" s="2324"/>
      <c r="C280" s="35" t="s">
        <v>1279</v>
      </c>
      <c r="D280" s="43">
        <f>IF(A280&gt;0,D306,)</f>
        <v>0</v>
      </c>
      <c r="E280" s="37" t="s">
        <v>1278</v>
      </c>
      <c r="F280" s="38">
        <v>7.0000000000000007E-2</v>
      </c>
      <c r="G280" s="37" t="s">
        <v>1277</v>
      </c>
      <c r="H280" s="38">
        <f>ROUND(D280/100*F280,2)</f>
        <v>0</v>
      </c>
      <c r="I280" s="37" t="s">
        <v>1276</v>
      </c>
      <c r="J280" s="39">
        <f>'7-1 단가조사'!L7</f>
        <v>172068</v>
      </c>
      <c r="K280" s="40" t="s">
        <v>1275</v>
      </c>
      <c r="L280" s="41"/>
      <c r="M280" s="72">
        <f>ROUNDDOWN(H280*J280,)</f>
        <v>0</v>
      </c>
      <c r="N280" s="70">
        <f t="shared" si="6"/>
        <v>0</v>
      </c>
    </row>
    <row r="281" spans="1:14" s="27" customFormat="1" ht="21.75" hidden="1" customHeight="1">
      <c r="A281" s="28">
        <f>IF('6-3표준조사-1'!R454="줄베기",1,)</f>
        <v>0</v>
      </c>
      <c r="B281" s="2324"/>
      <c r="C281" s="35" t="s">
        <v>1274</v>
      </c>
      <c r="D281" s="44">
        <f>IF(A281&gt;0,1,)</f>
        <v>0</v>
      </c>
      <c r="E281" s="37" t="s">
        <v>1308</v>
      </c>
      <c r="F281" s="38">
        <v>1.3</v>
      </c>
      <c r="G281" s="37" t="s">
        <v>1257</v>
      </c>
      <c r="H281" s="38">
        <f>ROUND(D281*F281,2)</f>
        <v>0</v>
      </c>
      <c r="I281" s="37" t="s">
        <v>1276</v>
      </c>
      <c r="J281" s="39">
        <f>'7-1 단가조사'!L6</f>
        <v>226122</v>
      </c>
      <c r="K281" s="40" t="s">
        <v>1307</v>
      </c>
      <c r="L281" s="41"/>
      <c r="M281" s="72">
        <f>ROUNDDOWN(H281*J281,)</f>
        <v>0</v>
      </c>
      <c r="N281" s="70">
        <f t="shared" si="6"/>
        <v>0</v>
      </c>
    </row>
    <row r="282" spans="1:14" s="27" customFormat="1" ht="21.75" hidden="1" customHeight="1">
      <c r="A282" s="28">
        <f>IF('6-3표준조사-1'!R454="줄베기",1,)</f>
        <v>0</v>
      </c>
      <c r="B282" s="2324"/>
      <c r="C282" s="35" t="s">
        <v>1306</v>
      </c>
      <c r="D282" s="43"/>
      <c r="E282" s="37"/>
      <c r="F282" s="38"/>
      <c r="G282" s="37"/>
      <c r="H282" s="38"/>
      <c r="I282" s="37"/>
      <c r="J282" s="39"/>
      <c r="K282" s="40"/>
      <c r="L282" s="45"/>
      <c r="M282" s="72">
        <f>M283+M284</f>
        <v>0</v>
      </c>
      <c r="N282" s="70">
        <f t="shared" si="6"/>
        <v>0</v>
      </c>
    </row>
    <row r="283" spans="1:14" s="27" customFormat="1" ht="21.75" hidden="1" customHeight="1">
      <c r="A283" s="28">
        <f>IF('6-3표준조사-1'!R454="줄베기",1,)</f>
        <v>0</v>
      </c>
      <c r="B283" s="2324"/>
      <c r="C283" s="35" t="s">
        <v>1258</v>
      </c>
      <c r="D283" s="44">
        <f>H281</f>
        <v>0</v>
      </c>
      <c r="E283" s="37" t="s">
        <v>1257</v>
      </c>
      <c r="F283" s="38">
        <v>5</v>
      </c>
      <c r="G283" s="37" t="s">
        <v>1256</v>
      </c>
      <c r="H283" s="38">
        <f>ROUND(D283*F283,2)</f>
        <v>0</v>
      </c>
      <c r="I283" s="37" t="s">
        <v>1305</v>
      </c>
      <c r="J283" s="39">
        <f>'7-1 단가조사'!L11</f>
        <v>1720</v>
      </c>
      <c r="K283" s="40" t="s">
        <v>1304</v>
      </c>
      <c r="L283" s="45"/>
      <c r="M283" s="72">
        <f>ROUNDDOWN(H283*J283,)</f>
        <v>0</v>
      </c>
      <c r="N283" s="70">
        <f t="shared" si="6"/>
        <v>0</v>
      </c>
    </row>
    <row r="284" spans="1:14" s="27" customFormat="1" ht="21.75" hidden="1" customHeight="1">
      <c r="A284" s="28">
        <f>IF('6-3표준조사-1'!R454="줄베기",1,)</f>
        <v>0</v>
      </c>
      <c r="B284" s="2324"/>
      <c r="C284" s="35" t="s">
        <v>1303</v>
      </c>
      <c r="D284" s="43">
        <f>M283</f>
        <v>0</v>
      </c>
      <c r="E284" s="37" t="s">
        <v>1302</v>
      </c>
      <c r="F284" s="38">
        <v>0.1</v>
      </c>
      <c r="G284" s="37" t="s">
        <v>1301</v>
      </c>
      <c r="H284" s="38"/>
      <c r="I284" s="37"/>
      <c r="J284" s="39"/>
      <c r="K284" s="40"/>
      <c r="L284" s="45"/>
      <c r="M284" s="72">
        <f>ROUNDDOWN(D284*F284,)</f>
        <v>0</v>
      </c>
      <c r="N284" s="70">
        <f t="shared" si="6"/>
        <v>0</v>
      </c>
    </row>
    <row r="285" spans="1:14" s="27" customFormat="1" ht="21.75" hidden="1" customHeight="1">
      <c r="A285" s="28">
        <f>IF('6-3표준조사-1'!R454="줄베기",1,)</f>
        <v>0</v>
      </c>
      <c r="B285" s="2324"/>
      <c r="C285" s="46" t="s">
        <v>1300</v>
      </c>
      <c r="D285" s="47">
        <f>D283</f>
        <v>0</v>
      </c>
      <c r="E285" s="48" t="s">
        <v>1299</v>
      </c>
      <c r="F285" s="49">
        <v>8.3999999999999995E-3</v>
      </c>
      <c r="G285" s="48" t="s">
        <v>1298</v>
      </c>
      <c r="H285" s="50"/>
      <c r="I285" s="48"/>
      <c r="J285" s="51">
        <f>'7-1 단가조사'!L14</f>
        <v>610000</v>
      </c>
      <c r="K285" s="52" t="s">
        <v>1297</v>
      </c>
      <c r="L285" s="53"/>
      <c r="M285" s="73">
        <f>ROUNDDOWN(D285*F285*J285,)</f>
        <v>0</v>
      </c>
      <c r="N285" s="70">
        <f t="shared" si="6"/>
        <v>0</v>
      </c>
    </row>
    <row r="286" spans="1:14" ht="21.75" customHeight="1">
      <c r="A286" s="178">
        <f>IF('6-3표준조사-1'!R454="모두베기",1,)</f>
        <v>1</v>
      </c>
      <c r="B286" s="2324"/>
      <c r="C286" s="186" t="s">
        <v>1309</v>
      </c>
      <c r="D286" s="187"/>
      <c r="E286" s="188"/>
      <c r="F286" s="189"/>
      <c r="G286" s="188"/>
      <c r="H286" s="189"/>
      <c r="I286" s="188"/>
      <c r="J286" s="190"/>
      <c r="K286" s="191"/>
      <c r="L286" s="192"/>
      <c r="M286" s="193">
        <f>M287+M292+M295</f>
        <v>0</v>
      </c>
      <c r="N286" s="177">
        <f t="shared" si="6"/>
        <v>0</v>
      </c>
    </row>
    <row r="287" spans="1:14" ht="21.75" customHeight="1">
      <c r="A287" s="178">
        <f>IF('6-3표준조사-1'!R454="모두베기",1,)</f>
        <v>1</v>
      </c>
      <c r="B287" s="2324"/>
      <c r="C287" s="194" t="s">
        <v>1280</v>
      </c>
      <c r="D287" s="195"/>
      <c r="E287" s="196"/>
      <c r="F287" s="197"/>
      <c r="G287" s="196"/>
      <c r="H287" s="197"/>
      <c r="I287" s="196"/>
      <c r="J287" s="198"/>
      <c r="K287" s="199"/>
      <c r="L287" s="200">
        <f>L315/100</f>
        <v>0</v>
      </c>
      <c r="M287" s="201">
        <f>M288+M289+M290+M291</f>
        <v>0</v>
      </c>
      <c r="N287" s="177">
        <f t="shared" si="6"/>
        <v>0</v>
      </c>
    </row>
    <row r="288" spans="1:14" ht="21.75" customHeight="1">
      <c r="A288" s="178">
        <f>IF('6-3표준조사-1'!R454="모두베기",1,)</f>
        <v>1</v>
      </c>
      <c r="B288" s="2324"/>
      <c r="C288" s="194" t="s">
        <v>1279</v>
      </c>
      <c r="D288" s="195">
        <f>IF(A288&gt;0,D306,)</f>
        <v>0</v>
      </c>
      <c r="E288" s="196" t="s">
        <v>1278</v>
      </c>
      <c r="F288" s="197">
        <v>7.0000000000000007E-2</v>
      </c>
      <c r="G288" s="196" t="s">
        <v>1277</v>
      </c>
      <c r="H288" s="197">
        <f>ROUND(D288/100*F288,2)</f>
        <v>0</v>
      </c>
      <c r="I288" s="196" t="s">
        <v>1276</v>
      </c>
      <c r="J288" s="198">
        <f>'7-1 단가조사'!L7</f>
        <v>172068</v>
      </c>
      <c r="K288" s="199" t="s">
        <v>1275</v>
      </c>
      <c r="L288" s="202"/>
      <c r="M288" s="201">
        <f>ROUNDDOWN((H288*J288)+(H288*J288*L287),)</f>
        <v>0</v>
      </c>
      <c r="N288" s="177">
        <f t="shared" si="6"/>
        <v>0</v>
      </c>
    </row>
    <row r="289" spans="1:14" ht="21.75" customHeight="1">
      <c r="A289" s="178">
        <f>IF('6-3표준조사-1'!R454="모두베기",1,)</f>
        <v>1</v>
      </c>
      <c r="B289" s="2324"/>
      <c r="C289" s="203" t="s">
        <v>1158</v>
      </c>
      <c r="D289" s="204">
        <f>IF(A289&gt;0,IF(D308="당해 년도",1,),)</f>
        <v>0</v>
      </c>
      <c r="E289" s="196" t="s">
        <v>1308</v>
      </c>
      <c r="F289" s="197">
        <v>3.5</v>
      </c>
      <c r="G289" s="196" t="s">
        <v>1257</v>
      </c>
      <c r="H289" s="197">
        <f>ROUND(D289*F289,2)</f>
        <v>0</v>
      </c>
      <c r="I289" s="196" t="s">
        <v>1276</v>
      </c>
      <c r="J289" s="198">
        <f>'7-1 단가조사'!L6</f>
        <v>226122</v>
      </c>
      <c r="K289" s="199" t="s">
        <v>1307</v>
      </c>
      <c r="L289" s="202"/>
      <c r="M289" s="201">
        <f>ROUNDDOWN((H289*J289)+(H289*J289*L287),)</f>
        <v>0</v>
      </c>
      <c r="N289" s="177">
        <f t="shared" si="6"/>
        <v>0</v>
      </c>
    </row>
    <row r="290" spans="1:14" ht="21.75" customHeight="1">
      <c r="A290" s="178">
        <f>IF('6-3표준조사-1'!R454="모두베기",1,)</f>
        <v>1</v>
      </c>
      <c r="B290" s="2324"/>
      <c r="C290" s="203" t="s">
        <v>1159</v>
      </c>
      <c r="D290" s="204">
        <f>IF(A290&gt;0,IF(D308="2년차",1,),)</f>
        <v>0</v>
      </c>
      <c r="E290" s="196" t="s">
        <v>1308</v>
      </c>
      <c r="F290" s="197">
        <v>4</v>
      </c>
      <c r="G290" s="196" t="s">
        <v>1257</v>
      </c>
      <c r="H290" s="197">
        <f>ROUND(D290*F290,2)</f>
        <v>0</v>
      </c>
      <c r="I290" s="196" t="s">
        <v>1276</v>
      </c>
      <c r="J290" s="198">
        <f>'7-1 단가조사'!L6</f>
        <v>226122</v>
      </c>
      <c r="K290" s="199" t="s">
        <v>1307</v>
      </c>
      <c r="L290" s="202"/>
      <c r="M290" s="201">
        <f>ROUNDDOWN((H290*J290)+(H290*J290*L287),)</f>
        <v>0</v>
      </c>
      <c r="N290" s="177">
        <f t="shared" si="6"/>
        <v>0</v>
      </c>
    </row>
    <row r="291" spans="1:14" ht="21.75" customHeight="1">
      <c r="A291" s="178">
        <f>IF('6-3표준조사-1'!R454="모두베기",1,)</f>
        <v>1</v>
      </c>
      <c r="B291" s="2324"/>
      <c r="C291" s="203" t="s">
        <v>1160</v>
      </c>
      <c r="D291" s="204">
        <f>IF(A291&gt;0,IF(D308="3년차 이상",1,),)</f>
        <v>0</v>
      </c>
      <c r="E291" s="196" t="s">
        <v>1308</v>
      </c>
      <c r="F291" s="197">
        <v>5</v>
      </c>
      <c r="G291" s="196" t="s">
        <v>1257</v>
      </c>
      <c r="H291" s="197">
        <f>ROUND(D291*F291,2)</f>
        <v>0</v>
      </c>
      <c r="I291" s="196" t="s">
        <v>1276</v>
      </c>
      <c r="J291" s="198">
        <f>'7-1 단가조사'!L6</f>
        <v>226122</v>
      </c>
      <c r="K291" s="199" t="s">
        <v>1307</v>
      </c>
      <c r="L291" s="202"/>
      <c r="M291" s="201">
        <f>ROUNDDOWN((H291*J291)+(H291*J291*L287),)</f>
        <v>0</v>
      </c>
      <c r="N291" s="177">
        <f t="shared" si="6"/>
        <v>0</v>
      </c>
    </row>
    <row r="292" spans="1:14" ht="21.75" customHeight="1">
      <c r="A292" s="178">
        <f>IF('6-3표준조사-1'!R454="모두베기",1,)</f>
        <v>1</v>
      </c>
      <c r="B292" s="2324"/>
      <c r="C292" s="194" t="s">
        <v>1306</v>
      </c>
      <c r="D292" s="195"/>
      <c r="E292" s="196"/>
      <c r="F292" s="197"/>
      <c r="G292" s="196"/>
      <c r="H292" s="197"/>
      <c r="I292" s="196"/>
      <c r="J292" s="198"/>
      <c r="K292" s="199"/>
      <c r="L292" s="202"/>
      <c r="M292" s="201">
        <f>M293+M294</f>
        <v>0</v>
      </c>
      <c r="N292" s="177">
        <f t="shared" si="6"/>
        <v>0</v>
      </c>
    </row>
    <row r="293" spans="1:14" ht="21.75" customHeight="1">
      <c r="A293" s="178">
        <f>IF('6-3표준조사-1'!R454="모두베기",1,)</f>
        <v>1</v>
      </c>
      <c r="B293" s="2324"/>
      <c r="C293" s="194" t="s">
        <v>1258</v>
      </c>
      <c r="D293" s="204">
        <f>(H289+H290+H291)</f>
        <v>0</v>
      </c>
      <c r="E293" s="196" t="s">
        <v>1257</v>
      </c>
      <c r="F293" s="197">
        <v>5</v>
      </c>
      <c r="G293" s="196" t="s">
        <v>1256</v>
      </c>
      <c r="H293" s="197">
        <f>ROUND(D293*F293,2)</f>
        <v>0</v>
      </c>
      <c r="I293" s="196" t="s">
        <v>1305</v>
      </c>
      <c r="J293" s="198">
        <f>'7-1 단가조사'!L11</f>
        <v>1720</v>
      </c>
      <c r="K293" s="199" t="s">
        <v>1304</v>
      </c>
      <c r="L293" s="202"/>
      <c r="M293" s="201">
        <f>ROUNDDOWN(H293*J293,)</f>
        <v>0</v>
      </c>
      <c r="N293" s="177">
        <f t="shared" si="6"/>
        <v>0</v>
      </c>
    </row>
    <row r="294" spans="1:14" ht="21.75" customHeight="1">
      <c r="A294" s="178">
        <f>IF('6-3표준조사-1'!R454="모두베기",1,)</f>
        <v>1</v>
      </c>
      <c r="B294" s="2324"/>
      <c r="C294" s="194" t="s">
        <v>1303</v>
      </c>
      <c r="D294" s="195">
        <f>M293</f>
        <v>0</v>
      </c>
      <c r="E294" s="196" t="s">
        <v>1302</v>
      </c>
      <c r="F294" s="197">
        <v>0.1</v>
      </c>
      <c r="G294" s="196" t="s">
        <v>1301</v>
      </c>
      <c r="H294" s="197"/>
      <c r="I294" s="196"/>
      <c r="J294" s="198"/>
      <c r="K294" s="199"/>
      <c r="L294" s="202"/>
      <c r="M294" s="201">
        <f>ROUNDDOWN(D294*F294,)</f>
        <v>0</v>
      </c>
      <c r="N294" s="177">
        <f t="shared" si="6"/>
        <v>0</v>
      </c>
    </row>
    <row r="295" spans="1:14" ht="21.75" customHeight="1">
      <c r="A295" s="178">
        <f>IF('6-3표준조사-1'!R454="모두베기",1,)</f>
        <v>1</v>
      </c>
      <c r="B295" s="2324"/>
      <c r="C295" s="205" t="s">
        <v>1300</v>
      </c>
      <c r="D295" s="206">
        <f>D293</f>
        <v>0</v>
      </c>
      <c r="E295" s="207" t="s">
        <v>1299</v>
      </c>
      <c r="F295" s="208">
        <v>8.3999999999999995E-3</v>
      </c>
      <c r="G295" s="207" t="s">
        <v>1298</v>
      </c>
      <c r="H295" s="209"/>
      <c r="I295" s="207"/>
      <c r="J295" s="210">
        <f>'7-1 단가조사'!L14</f>
        <v>610000</v>
      </c>
      <c r="K295" s="211" t="s">
        <v>1297</v>
      </c>
      <c r="L295" s="212"/>
      <c r="M295" s="213">
        <f>ROUNDDOWN(D295*F295*J295,)</f>
        <v>0</v>
      </c>
      <c r="N295" s="177">
        <f t="shared" si="6"/>
        <v>0</v>
      </c>
    </row>
    <row r="296" spans="1:14" s="27" customFormat="1" ht="21.75" hidden="1" customHeight="1">
      <c r="A296" s="28">
        <f>IF('6-3표준조사-1'!R454="맹아제거",1,)</f>
        <v>0</v>
      </c>
      <c r="B296" s="2324"/>
      <c r="C296" s="29" t="s">
        <v>1296</v>
      </c>
      <c r="D296" s="30"/>
      <c r="E296" s="31"/>
      <c r="F296" s="30"/>
      <c r="G296" s="31"/>
      <c r="H296" s="30"/>
      <c r="I296" s="31"/>
      <c r="J296" s="32"/>
      <c r="K296" s="33"/>
      <c r="L296" s="34"/>
      <c r="M296" s="71">
        <f>M297</f>
        <v>0</v>
      </c>
      <c r="N296" s="70">
        <f t="shared" si="6"/>
        <v>0</v>
      </c>
    </row>
    <row r="297" spans="1:14" s="27" customFormat="1" ht="21.75" hidden="1" customHeight="1">
      <c r="A297" s="28">
        <f>IF('6-3표준조사-1'!R454="맹아제거",1,)</f>
        <v>0</v>
      </c>
      <c r="B297" s="2324"/>
      <c r="C297" s="35" t="s">
        <v>1280</v>
      </c>
      <c r="D297" s="36"/>
      <c r="E297" s="37"/>
      <c r="F297" s="38"/>
      <c r="G297" s="37"/>
      <c r="H297" s="38"/>
      <c r="I297" s="37"/>
      <c r="J297" s="39"/>
      <c r="K297" s="40"/>
      <c r="L297" s="41">
        <f>M315/100</f>
        <v>0</v>
      </c>
      <c r="M297" s="72">
        <f>ROUNDDOWN((H298*J298)+(H298*J298*L297),)</f>
        <v>0</v>
      </c>
      <c r="N297" s="70">
        <f t="shared" si="6"/>
        <v>0</v>
      </c>
    </row>
    <row r="298" spans="1:14" s="27" customFormat="1" ht="21.75" hidden="1" customHeight="1">
      <c r="A298" s="28">
        <f>IF('6-3표준조사-1'!R454="맹아제거",1,)</f>
        <v>0</v>
      </c>
      <c r="B298" s="2324"/>
      <c r="C298" s="35" t="s">
        <v>1295</v>
      </c>
      <c r="D298" s="36">
        <v>0</v>
      </c>
      <c r="E298" s="37" t="s">
        <v>1278</v>
      </c>
      <c r="F298" s="38">
        <v>0.2</v>
      </c>
      <c r="G298" s="37" t="s">
        <v>1277</v>
      </c>
      <c r="H298" s="38">
        <f>ROUND(D298/100*F298,2)</f>
        <v>0</v>
      </c>
      <c r="I298" s="37" t="s">
        <v>1276</v>
      </c>
      <c r="J298" s="39">
        <f>'7-1 단가조사'!L7</f>
        <v>172068</v>
      </c>
      <c r="K298" s="40" t="s">
        <v>1264</v>
      </c>
      <c r="L298" s="41">
        <f>M315/100</f>
        <v>0</v>
      </c>
      <c r="M298" s="72"/>
      <c r="N298" s="70">
        <f t="shared" si="6"/>
        <v>0</v>
      </c>
    </row>
    <row r="299" spans="1:14" ht="21.75" hidden="1" customHeight="1">
      <c r="A299" s="178">
        <f>IF(H272&gt;0,1,)</f>
        <v>0</v>
      </c>
      <c r="B299" s="2325" t="s">
        <v>1225</v>
      </c>
      <c r="C299" s="186" t="s">
        <v>1248</v>
      </c>
      <c r="D299" s="189"/>
      <c r="E299" s="188"/>
      <c r="F299" s="189"/>
      <c r="G299" s="188"/>
      <c r="H299" s="189"/>
      <c r="I299" s="188"/>
      <c r="J299" s="190"/>
      <c r="K299" s="191"/>
      <c r="L299" s="192"/>
      <c r="M299" s="193">
        <f>SUM(M300,M302,M303)</f>
        <v>0</v>
      </c>
      <c r="N299" s="177">
        <f t="shared" si="6"/>
        <v>0</v>
      </c>
    </row>
    <row r="300" spans="1:14" ht="21.75" hidden="1" customHeight="1">
      <c r="A300" s="178">
        <f>IF(H272&gt;0,1,)</f>
        <v>0</v>
      </c>
      <c r="B300" s="2326"/>
      <c r="C300" s="194" t="s">
        <v>1247</v>
      </c>
      <c r="D300" s="197"/>
      <c r="E300" s="196"/>
      <c r="F300" s="197"/>
      <c r="G300" s="196"/>
      <c r="H300" s="197"/>
      <c r="I300" s="196"/>
      <c r="J300" s="198"/>
      <c r="K300" s="199"/>
      <c r="L300" s="202"/>
      <c r="M300" s="201">
        <f>M301</f>
        <v>0</v>
      </c>
      <c r="N300" s="177">
        <f t="shared" si="6"/>
        <v>0</v>
      </c>
    </row>
    <row r="301" spans="1:14" ht="21.75" hidden="1" customHeight="1">
      <c r="A301" s="178">
        <f>IF(H272&gt;0,1,)</f>
        <v>0</v>
      </c>
      <c r="B301" s="2326"/>
      <c r="C301" s="194" t="s">
        <v>1246</v>
      </c>
      <c r="D301" s="197"/>
      <c r="E301" s="196"/>
      <c r="F301" s="197"/>
      <c r="G301" s="196"/>
      <c r="H301" s="197"/>
      <c r="I301" s="196"/>
      <c r="J301" s="198"/>
      <c r="K301" s="199"/>
      <c r="L301" s="202"/>
      <c r="M301" s="201">
        <f>M276+M279+M287+M297</f>
        <v>0</v>
      </c>
      <c r="N301" s="177">
        <f t="shared" si="6"/>
        <v>0</v>
      </c>
    </row>
    <row r="302" spans="1:14" ht="21.75" hidden="1" customHeight="1">
      <c r="A302" s="178">
        <f>IF(H272&gt;0,1,)</f>
        <v>0</v>
      </c>
      <c r="B302" s="2326"/>
      <c r="C302" s="194" t="s">
        <v>1245</v>
      </c>
      <c r="D302" s="197"/>
      <c r="E302" s="196"/>
      <c r="F302" s="197"/>
      <c r="G302" s="196"/>
      <c r="H302" s="197"/>
      <c r="I302" s="196"/>
      <c r="J302" s="198"/>
      <c r="K302" s="199"/>
      <c r="L302" s="202"/>
      <c r="M302" s="201">
        <f>M282+M292</f>
        <v>0</v>
      </c>
      <c r="N302" s="177">
        <f t="shared" si="6"/>
        <v>0</v>
      </c>
    </row>
    <row r="303" spans="1:14" ht="21.75" hidden="1" customHeight="1" thickBot="1">
      <c r="A303" s="178">
        <f>IF(H272&gt;0,1,)</f>
        <v>0</v>
      </c>
      <c r="B303" s="2327"/>
      <c r="C303" s="205" t="s">
        <v>1244</v>
      </c>
      <c r="D303" s="214"/>
      <c r="E303" s="215"/>
      <c r="F303" s="214"/>
      <c r="G303" s="215"/>
      <c r="H303" s="214"/>
      <c r="I303" s="215"/>
      <c r="J303" s="216"/>
      <c r="K303" s="217"/>
      <c r="L303" s="218"/>
      <c r="M303" s="219">
        <f>M285+M295</f>
        <v>0</v>
      </c>
      <c r="N303" s="177">
        <f t="shared" si="6"/>
        <v>0</v>
      </c>
    </row>
    <row r="304" spans="1:14" ht="21.75" hidden="1" customHeight="1">
      <c r="A304" s="178">
        <f>IF(H272&gt;0,1,)</f>
        <v>0</v>
      </c>
      <c r="B304" s="2328" t="s">
        <v>1243</v>
      </c>
      <c r="C304" s="2328"/>
      <c r="D304" s="2328"/>
      <c r="E304" s="2328"/>
      <c r="F304" s="2328"/>
      <c r="G304" s="2328"/>
      <c r="H304" s="2328"/>
      <c r="I304" s="2328"/>
      <c r="J304" s="2328"/>
      <c r="K304" s="2328"/>
      <c r="L304" s="2328"/>
      <c r="M304" s="2328"/>
      <c r="N304" s="177">
        <f t="shared" si="6"/>
        <v>0</v>
      </c>
    </row>
    <row r="305" spans="1:15" ht="21.75" hidden="1" customHeight="1">
      <c r="A305" s="178">
        <f>IF(H272&gt;0,1,)</f>
        <v>0</v>
      </c>
      <c r="B305" s="2329" t="s">
        <v>1242</v>
      </c>
      <c r="C305" s="2329"/>
      <c r="D305" s="2329"/>
      <c r="E305" s="2329"/>
      <c r="F305" s="2329"/>
      <c r="G305" s="2329"/>
      <c r="H305" s="2329"/>
      <c r="I305" s="2329"/>
      <c r="J305" s="2329"/>
      <c r="K305" s="2329"/>
      <c r="L305" s="2329"/>
      <c r="M305" s="2329"/>
      <c r="N305" s="177">
        <f t="shared" si="6"/>
        <v>0</v>
      </c>
    </row>
    <row r="306" spans="1:15" ht="21.75" hidden="1" customHeight="1">
      <c r="A306" s="178">
        <f>IF(H272&gt;0,1,)</f>
        <v>0</v>
      </c>
      <c r="B306" s="220" t="s">
        <v>1237</v>
      </c>
      <c r="C306" s="221" t="s">
        <v>1241</v>
      </c>
      <c r="D306" s="222">
        <f>'6-3표준조사-1'!Q460</f>
        <v>0</v>
      </c>
      <c r="E306" s="220" t="s">
        <v>1240</v>
      </c>
      <c r="F306" s="223"/>
      <c r="G306" s="220"/>
      <c r="H306" s="224"/>
      <c r="I306" s="225"/>
      <c r="J306" s="225"/>
      <c r="K306" s="225"/>
      <c r="L306" s="226"/>
      <c r="M306" s="225"/>
      <c r="N306" s="177">
        <f t="shared" si="6"/>
        <v>0</v>
      </c>
    </row>
    <row r="307" spans="1:15" ht="21.75" hidden="1" customHeight="1">
      <c r="A307" s="178">
        <f>IF(H272&gt;0,1,)</f>
        <v>0</v>
      </c>
      <c r="B307" s="220" t="s">
        <v>1239</v>
      </c>
      <c r="C307" s="221" t="s">
        <v>1238</v>
      </c>
      <c r="D307" s="2330" t="str">
        <f>'6-3표준조사-1'!S460</f>
        <v>대부분 목본</v>
      </c>
      <c r="E307" s="2330"/>
      <c r="F307" s="223"/>
      <c r="G307" s="220"/>
      <c r="H307" s="224"/>
      <c r="I307" s="225"/>
      <c r="J307" s="225"/>
      <c r="K307" s="225"/>
      <c r="L307" s="226"/>
      <c r="M307" s="225"/>
      <c r="N307" s="177">
        <f t="shared" si="6"/>
        <v>0</v>
      </c>
    </row>
    <row r="308" spans="1:15" ht="21.75" hidden="1" customHeight="1">
      <c r="A308" s="178">
        <f>IF(H272&gt;0,1,)</f>
        <v>0</v>
      </c>
      <c r="B308" s="220" t="s">
        <v>1237</v>
      </c>
      <c r="C308" s="221" t="s">
        <v>1236</v>
      </c>
      <c r="D308" s="2331">
        <f>'6-3표준조사-1'!R456</f>
        <v>0</v>
      </c>
      <c r="E308" s="2331"/>
      <c r="F308" s="227"/>
      <c r="G308" s="227"/>
      <c r="H308" s="224"/>
      <c r="I308" s="225"/>
      <c r="J308" s="225"/>
      <c r="K308" s="225"/>
      <c r="L308" s="226"/>
      <c r="M308" s="225"/>
      <c r="N308" s="177">
        <f t="shared" si="6"/>
        <v>0</v>
      </c>
    </row>
    <row r="309" spans="1:15" ht="21.75" hidden="1" customHeight="1">
      <c r="A309" s="178">
        <f>IF(H272&gt;0,1,)</f>
        <v>0</v>
      </c>
      <c r="B309" s="2329" t="s">
        <v>1235</v>
      </c>
      <c r="C309" s="2329"/>
      <c r="D309" s="2329"/>
      <c r="E309" s="2329"/>
      <c r="F309" s="2329"/>
      <c r="G309" s="2329"/>
      <c r="H309" s="2329"/>
      <c r="I309" s="2329"/>
      <c r="J309" s="2329"/>
      <c r="K309" s="2329"/>
      <c r="L309" s="2329"/>
      <c r="M309" s="2329"/>
      <c r="N309" s="177">
        <f t="shared" si="6"/>
        <v>0</v>
      </c>
    </row>
    <row r="310" spans="1:15" ht="21.75" hidden="1" customHeight="1">
      <c r="A310" s="178">
        <f>IF(H272&gt;0,1,)</f>
        <v>0</v>
      </c>
      <c r="B310" s="2332" t="s">
        <v>1234</v>
      </c>
      <c r="C310" s="2332"/>
      <c r="D310" s="2333" t="s">
        <v>1233</v>
      </c>
      <c r="E310" s="2333"/>
      <c r="F310" s="2333"/>
      <c r="G310" s="2333"/>
      <c r="H310" s="2333"/>
      <c r="I310" s="2334" t="s">
        <v>1232</v>
      </c>
      <c r="J310" s="2334"/>
      <c r="K310" s="2334"/>
      <c r="L310" s="2334"/>
      <c r="M310" s="2334"/>
      <c r="N310" s="177">
        <f t="shared" si="6"/>
        <v>0</v>
      </c>
      <c r="O310" s="228"/>
    </row>
    <row r="311" spans="1:15" ht="21.75" hidden="1" customHeight="1">
      <c r="A311" s="178">
        <f>IF(H272&gt;0,1,)</f>
        <v>0</v>
      </c>
      <c r="B311" s="2332"/>
      <c r="C311" s="2332"/>
      <c r="D311" s="2333"/>
      <c r="E311" s="2333"/>
      <c r="F311" s="2333"/>
      <c r="G311" s="2333"/>
      <c r="H311" s="2333"/>
      <c r="I311" s="229" t="s">
        <v>1231</v>
      </c>
      <c r="J311" s="230" t="s">
        <v>1230</v>
      </c>
      <c r="K311" s="230" t="s">
        <v>1229</v>
      </c>
      <c r="L311" s="231" t="s">
        <v>1173</v>
      </c>
      <c r="M311" s="230" t="s">
        <v>1228</v>
      </c>
      <c r="N311" s="177">
        <f t="shared" si="6"/>
        <v>0</v>
      </c>
    </row>
    <row r="312" spans="1:15" ht="21.75" hidden="1" customHeight="1">
      <c r="A312" s="178">
        <f>IF(H272&gt;0,1,)</f>
        <v>0</v>
      </c>
      <c r="B312" s="2335" t="s">
        <v>1214</v>
      </c>
      <c r="C312" s="2335"/>
      <c r="D312" s="2336" t="str">
        <f>'6-3표준조사-1'!P456</f>
        <v>완 (15˚ 이하)</v>
      </c>
      <c r="E312" s="2336"/>
      <c r="F312" s="2336"/>
      <c r="G312" s="2336"/>
      <c r="H312" s="2336"/>
      <c r="I312" s="232" t="str">
        <f>IF(H272=0,"",IF(D312="완 (15˚ 이하)",0,IF(D312="중 (15˚ ~ 30˚)",5,IF(D312="급 (30˚ 초과)",10))))</f>
        <v/>
      </c>
      <c r="J312" s="232" t="str">
        <f>IF(A275=0,"",IF(D312="완 (15˚ 이하)",0,IF(D312="중 (15˚ ~ 30˚)",5,IF(D312="급 (30˚ 초과)",10))))</f>
        <v/>
      </c>
      <c r="K312" s="232" t="str">
        <f>IF(A278=0,"",IF(D312="완 (15˚ 이하)",0,IF(D312="중 (15˚ ~ 30˚)",5,IF(D312="급 (30˚ 초과)",10))))</f>
        <v/>
      </c>
      <c r="L312" s="232">
        <f>IF(A286=0,"",IF(D312="완 (15˚ 이하)",0,IF(D312="중 (15˚ ~ 30˚)",5,IF(D312="급 (30˚ 초과)",10))))</f>
        <v>0</v>
      </c>
      <c r="M312" s="232" t="str">
        <f>IF(A296=0,"",IF(D312="완 (15˚ 이하)",0,IF(D312="중 (15˚ ~ 30˚)",5,IF(D312="급 (30˚ 초과)",10))))</f>
        <v/>
      </c>
      <c r="N312" s="177">
        <f t="shared" si="6"/>
        <v>0</v>
      </c>
    </row>
    <row r="313" spans="1:15" ht="21.75" hidden="1" customHeight="1">
      <c r="A313" s="178">
        <f>IF(H272&gt;0,1,)</f>
        <v>0</v>
      </c>
      <c r="B313" s="2337" t="s">
        <v>1227</v>
      </c>
      <c r="C313" s="2337"/>
      <c r="D313" s="2336">
        <f>'6-3표준조사-1'!R456</f>
        <v>0</v>
      </c>
      <c r="E313" s="2336"/>
      <c r="F313" s="2336"/>
      <c r="G313" s="2336"/>
      <c r="H313" s="2336"/>
      <c r="I313" s="232"/>
      <c r="J313" s="232"/>
      <c r="K313" s="232" t="str">
        <f>IF(A278=0,"",IF(D313="당해년도",0,IF(D313="2년차",5,IF(D313="3년차",10))))</f>
        <v/>
      </c>
      <c r="L313" s="232"/>
      <c r="M313" s="232"/>
      <c r="N313" s="177">
        <f t="shared" si="6"/>
        <v>0</v>
      </c>
    </row>
    <row r="314" spans="1:15" ht="21.75" hidden="1" customHeight="1">
      <c r="A314" s="178">
        <f>IF(H272&gt;0,1,)</f>
        <v>0</v>
      </c>
      <c r="B314" s="2335" t="s">
        <v>1226</v>
      </c>
      <c r="C314" s="2335"/>
      <c r="D314" s="2336">
        <f>'6-3표준조사-1'!Q456</f>
        <v>0</v>
      </c>
      <c r="E314" s="2336"/>
      <c r="F314" s="2336"/>
      <c r="G314" s="2336"/>
      <c r="H314" s="2336"/>
      <c r="I314" s="232"/>
      <c r="J314" s="232" t="str">
        <f>IF(A275=0,"",IF(D314="개소당5ha이상",0,IF(D314="개소당3~5ha미만 ",5,IF(D314="개소당3ha미만",10))))</f>
        <v/>
      </c>
      <c r="K314" s="232" t="str">
        <f>IF(A278=0,"",IF(D314="개소당5ha이상",0,IF(D314="개소당3~5ha미만 ",5,IF(D314="개소당3ha미만",10))))</f>
        <v/>
      </c>
      <c r="L314" s="232" t="b">
        <f>IF(A286=0,"",IF(D314="개소당5ha이상",0,IF(D314="개소당3~5ha미만 ",5,IF(D314="개소당3ha미만",10))))</f>
        <v>0</v>
      </c>
      <c r="M314" s="232" t="str">
        <f>IF(A296=0,"",IF(D314="개소당5ha이상",0,IF(D314="개소당3~5ha미만 ",5,IF(D314="개소당3ha미만",10))))</f>
        <v/>
      </c>
      <c r="N314" s="177">
        <f t="shared" si="6"/>
        <v>0</v>
      </c>
    </row>
    <row r="315" spans="1:15" ht="21.75" hidden="1" customHeight="1">
      <c r="A315" s="178">
        <f>IF(H272&gt;0,1,)</f>
        <v>0</v>
      </c>
      <c r="B315" s="2335" t="s">
        <v>1225</v>
      </c>
      <c r="C315" s="2335"/>
      <c r="D315" s="2336"/>
      <c r="E315" s="2336"/>
      <c r="F315" s="2336"/>
      <c r="G315" s="2336"/>
      <c r="H315" s="2336"/>
      <c r="I315" s="232">
        <f>SUM(I312:I314)</f>
        <v>0</v>
      </c>
      <c r="J315" s="232">
        <f>SUM(J312:J314)</f>
        <v>0</v>
      </c>
      <c r="K315" s="232">
        <f>SUM(K312:K314)</f>
        <v>0</v>
      </c>
      <c r="L315" s="232">
        <f>SUM(L312:L314)</f>
        <v>0</v>
      </c>
      <c r="M315" s="232">
        <f>SUM(M312:M314)</f>
        <v>0</v>
      </c>
      <c r="N315" s="177">
        <f t="shared" si="6"/>
        <v>0</v>
      </c>
    </row>
    <row r="316" spans="1:15" ht="35.1" hidden="1" customHeight="1" thickBot="1">
      <c r="A316" s="178">
        <f>IF(H317&gt;0,1,)</f>
        <v>0</v>
      </c>
      <c r="B316" s="2338" t="s">
        <v>1294</v>
      </c>
      <c r="C316" s="2338"/>
      <c r="D316" s="2338"/>
      <c r="E316" s="2338"/>
      <c r="F316" s="2338"/>
      <c r="G316" s="2338"/>
      <c r="H316" s="2338"/>
      <c r="I316" s="2338"/>
      <c r="J316" s="2338"/>
      <c r="K316" s="2338"/>
      <c r="L316" s="2338"/>
      <c r="M316" s="2338"/>
      <c r="N316" s="177">
        <f t="shared" ref="N316:N360" si="7">IF(H$317&gt;0,8,)</f>
        <v>0</v>
      </c>
      <c r="O316" s="142"/>
    </row>
    <row r="317" spans="1:15" ht="24.95" hidden="1" customHeight="1">
      <c r="A317" s="178">
        <f>IF(H317&gt;0,1,)</f>
        <v>0</v>
      </c>
      <c r="B317" s="2308" t="s">
        <v>1293</v>
      </c>
      <c r="C317" s="2309"/>
      <c r="D317" s="2310" t="str">
        <f>CONCATENATE('6-3표준조사-1'!K529,"임반")</f>
        <v>임반</v>
      </c>
      <c r="E317" s="2310"/>
      <c r="F317" s="2310" t="str">
        <f>CONCATENATE('6-3표준조사-1'!L529,"소반")</f>
        <v>소반</v>
      </c>
      <c r="G317" s="2310"/>
      <c r="H317" s="2311">
        <f>'6-3표준조사-1'!Q529</f>
        <v>0</v>
      </c>
      <c r="I317" s="2311"/>
      <c r="J317" s="179"/>
      <c r="K317" s="180" t="s">
        <v>1292</v>
      </c>
      <c r="L317" s="2312" t="str">
        <f>+'6-3표준조사-1'!R529</f>
        <v>모두베기</v>
      </c>
      <c r="M317" s="2313"/>
      <c r="N317" s="177">
        <f t="shared" si="7"/>
        <v>0</v>
      </c>
    </row>
    <row r="318" spans="1:15" ht="21.75" hidden="1" customHeight="1">
      <c r="A318" s="178">
        <f>IF(H317&gt;0,1,)</f>
        <v>0</v>
      </c>
      <c r="B318" s="2314" t="s">
        <v>1234</v>
      </c>
      <c r="C318" s="2315"/>
      <c r="D318" s="2316" t="s">
        <v>1291</v>
      </c>
      <c r="E318" s="2315"/>
      <c r="F318" s="2317" t="s">
        <v>1290</v>
      </c>
      <c r="G318" s="2318"/>
      <c r="H318" s="2317" t="s">
        <v>1289</v>
      </c>
      <c r="I318" s="2318"/>
      <c r="J318" s="2316" t="s">
        <v>1288</v>
      </c>
      <c r="K318" s="2315"/>
      <c r="L318" s="2319" t="s">
        <v>1287</v>
      </c>
      <c r="M318" s="2321"/>
      <c r="N318" s="177">
        <f t="shared" si="7"/>
        <v>0</v>
      </c>
    </row>
    <row r="319" spans="1:15" ht="21.75" hidden="1" customHeight="1">
      <c r="A319" s="178">
        <f>IF(H317&gt;0,1,)</f>
        <v>0</v>
      </c>
      <c r="B319" s="181"/>
      <c r="C319" s="182" t="s">
        <v>1284</v>
      </c>
      <c r="D319" s="183"/>
      <c r="E319" s="184" t="s">
        <v>1286</v>
      </c>
      <c r="F319" s="183"/>
      <c r="G319" s="184" t="s">
        <v>1286</v>
      </c>
      <c r="H319" s="183"/>
      <c r="I319" s="184" t="s">
        <v>1286</v>
      </c>
      <c r="J319" s="185"/>
      <c r="K319" s="184" t="s">
        <v>1285</v>
      </c>
      <c r="L319" s="2320"/>
      <c r="M319" s="2322"/>
      <c r="N319" s="177">
        <f t="shared" si="7"/>
        <v>0</v>
      </c>
    </row>
    <row r="320" spans="1:15" s="27" customFormat="1" ht="21.75" hidden="1" customHeight="1">
      <c r="A320" s="28">
        <f>IF('6-3표준조사-1'!R529="둘레베기",1,)</f>
        <v>0</v>
      </c>
      <c r="B320" s="2323" t="s">
        <v>1284</v>
      </c>
      <c r="C320" s="29" t="s">
        <v>1283</v>
      </c>
      <c r="D320" s="30"/>
      <c r="E320" s="31"/>
      <c r="F320" s="30"/>
      <c r="G320" s="31"/>
      <c r="H320" s="30"/>
      <c r="I320" s="31"/>
      <c r="J320" s="32"/>
      <c r="K320" s="33"/>
      <c r="L320" s="34"/>
      <c r="M320" s="71">
        <f>M321</f>
        <v>0</v>
      </c>
      <c r="N320" s="70">
        <f t="shared" si="7"/>
        <v>0</v>
      </c>
    </row>
    <row r="321" spans="1:14" s="27" customFormat="1" ht="21.75" hidden="1" customHeight="1">
      <c r="A321" s="28">
        <f>IF('6-3표준조사-1'!R529="둘레베기",1,)</f>
        <v>0</v>
      </c>
      <c r="B321" s="2324"/>
      <c r="C321" s="35" t="s">
        <v>1280</v>
      </c>
      <c r="D321" s="36"/>
      <c r="E321" s="37"/>
      <c r="F321" s="38"/>
      <c r="G321" s="37"/>
      <c r="H321" s="38"/>
      <c r="I321" s="37"/>
      <c r="J321" s="39"/>
      <c r="K321" s="40"/>
      <c r="L321" s="41">
        <f>J360/100</f>
        <v>0</v>
      </c>
      <c r="M321" s="72">
        <f>ROUNDDOWN((H322*J322)+(H322*J322*L321),)</f>
        <v>0</v>
      </c>
      <c r="N321" s="70">
        <f t="shared" si="7"/>
        <v>0</v>
      </c>
    </row>
    <row r="322" spans="1:14" s="27" customFormat="1" ht="21.75" hidden="1" customHeight="1">
      <c r="A322" s="28">
        <f>IF('6-3표준조사-1'!R529="둘레베기",1,)</f>
        <v>0</v>
      </c>
      <c r="B322" s="2324"/>
      <c r="C322" s="35" t="s">
        <v>1282</v>
      </c>
      <c r="D322" s="36">
        <f>IF(A322&gt;0,D351,)</f>
        <v>0</v>
      </c>
      <c r="E322" s="37" t="s">
        <v>1278</v>
      </c>
      <c r="F322" s="38">
        <v>0.18</v>
      </c>
      <c r="G322" s="37" t="s">
        <v>1277</v>
      </c>
      <c r="H322" s="38">
        <f>ROUND(D322/100*F322,2)</f>
        <v>0</v>
      </c>
      <c r="I322" s="37" t="s">
        <v>1276</v>
      </c>
      <c r="J322" s="39">
        <f>'7-1 단가조사'!L7</f>
        <v>172068</v>
      </c>
      <c r="K322" s="40" t="s">
        <v>1275</v>
      </c>
      <c r="L322" s="41"/>
      <c r="M322" s="72"/>
      <c r="N322" s="70">
        <f t="shared" si="7"/>
        <v>0</v>
      </c>
    </row>
    <row r="323" spans="1:14" s="27" customFormat="1" ht="21.75" hidden="1" customHeight="1">
      <c r="A323" s="28">
        <f>IF('6-3표준조사-1'!R529="줄베기",1,)</f>
        <v>0</v>
      </c>
      <c r="B323" s="2324"/>
      <c r="C323" s="29" t="s">
        <v>1281</v>
      </c>
      <c r="D323" s="30"/>
      <c r="E323" s="31"/>
      <c r="F323" s="30"/>
      <c r="G323" s="31"/>
      <c r="H323" s="30"/>
      <c r="I323" s="31"/>
      <c r="J323" s="32"/>
      <c r="K323" s="33"/>
      <c r="L323" s="42"/>
      <c r="M323" s="71">
        <f>SUM(M324+M327+M330)</f>
        <v>0</v>
      </c>
      <c r="N323" s="70">
        <f t="shared" si="7"/>
        <v>0</v>
      </c>
    </row>
    <row r="324" spans="1:14" s="27" customFormat="1" ht="21.75" hidden="1" customHeight="1">
      <c r="A324" s="28">
        <f>IF('6-3표준조사-1'!R529="줄베기",1,)</f>
        <v>0</v>
      </c>
      <c r="B324" s="2324"/>
      <c r="C324" s="35" t="s">
        <v>1280</v>
      </c>
      <c r="D324" s="43"/>
      <c r="E324" s="37"/>
      <c r="F324" s="38"/>
      <c r="G324" s="37"/>
      <c r="H324" s="38"/>
      <c r="I324" s="37"/>
      <c r="J324" s="39"/>
      <c r="K324" s="40"/>
      <c r="L324" s="41">
        <f>K360/100</f>
        <v>0</v>
      </c>
      <c r="M324" s="72">
        <f>ROUNDDOWN((M325+M326)+((M325+M326)*L324),0)</f>
        <v>0</v>
      </c>
      <c r="N324" s="70">
        <f t="shared" si="7"/>
        <v>0</v>
      </c>
    </row>
    <row r="325" spans="1:14" s="27" customFormat="1" ht="21.75" hidden="1" customHeight="1">
      <c r="A325" s="28">
        <f>IF('6-3표준조사-1'!R529="줄베기",1,)</f>
        <v>0</v>
      </c>
      <c r="B325" s="2324"/>
      <c r="C325" s="35" t="s">
        <v>1279</v>
      </c>
      <c r="D325" s="43">
        <f>IF(A325&gt;0,D351,)</f>
        <v>0</v>
      </c>
      <c r="E325" s="37" t="s">
        <v>1278</v>
      </c>
      <c r="F325" s="38">
        <v>7.0000000000000007E-2</v>
      </c>
      <c r="G325" s="37" t="s">
        <v>1277</v>
      </c>
      <c r="H325" s="38">
        <f>ROUND(D325/100*F325,2)</f>
        <v>0</v>
      </c>
      <c r="I325" s="37" t="s">
        <v>1276</v>
      </c>
      <c r="J325" s="39">
        <f>'7-1 단가조사'!L7</f>
        <v>172068</v>
      </c>
      <c r="K325" s="40" t="s">
        <v>1275</v>
      </c>
      <c r="L325" s="41"/>
      <c r="M325" s="72">
        <f>ROUNDDOWN(H325*J325,)</f>
        <v>0</v>
      </c>
      <c r="N325" s="70">
        <f t="shared" si="7"/>
        <v>0</v>
      </c>
    </row>
    <row r="326" spans="1:14" s="27" customFormat="1" ht="21.75" hidden="1" customHeight="1">
      <c r="A326" s="28">
        <f>IF('6-3표준조사-1'!R529="줄베기",1,)</f>
        <v>0</v>
      </c>
      <c r="B326" s="2324"/>
      <c r="C326" s="35" t="s">
        <v>1274</v>
      </c>
      <c r="D326" s="44">
        <f>IF(A326&gt;0,1,)</f>
        <v>0</v>
      </c>
      <c r="E326" s="37" t="s">
        <v>1263</v>
      </c>
      <c r="F326" s="38">
        <v>1.3</v>
      </c>
      <c r="G326" s="37" t="s">
        <v>1262</v>
      </c>
      <c r="H326" s="38">
        <f>ROUND(D326*F326,2)</f>
        <v>0</v>
      </c>
      <c r="I326" s="37" t="s">
        <v>1261</v>
      </c>
      <c r="J326" s="39">
        <f>'7-1 단가조사'!L6</f>
        <v>226122</v>
      </c>
      <c r="K326" s="40" t="s">
        <v>1260</v>
      </c>
      <c r="L326" s="41"/>
      <c r="M326" s="72">
        <f>ROUNDDOWN(H326*J326,)</f>
        <v>0</v>
      </c>
      <c r="N326" s="70">
        <f t="shared" si="7"/>
        <v>0</v>
      </c>
    </row>
    <row r="327" spans="1:14" s="27" customFormat="1" ht="21.75" hidden="1" customHeight="1">
      <c r="A327" s="28">
        <f>IF('6-3표준조사-1'!R529="줄베기",1,)</f>
        <v>0</v>
      </c>
      <c r="B327" s="2324"/>
      <c r="C327" s="35" t="s">
        <v>1259</v>
      </c>
      <c r="D327" s="43"/>
      <c r="E327" s="37"/>
      <c r="F327" s="38"/>
      <c r="G327" s="37"/>
      <c r="H327" s="38"/>
      <c r="I327" s="37"/>
      <c r="J327" s="39"/>
      <c r="K327" s="40"/>
      <c r="L327" s="45"/>
      <c r="M327" s="72">
        <f>M328+M329</f>
        <v>0</v>
      </c>
      <c r="N327" s="70">
        <f t="shared" si="7"/>
        <v>0</v>
      </c>
    </row>
    <row r="328" spans="1:14" s="27" customFormat="1" ht="21.75" hidden="1" customHeight="1">
      <c r="A328" s="28">
        <f>IF('6-3표준조사-1'!R529="줄베기",1,)</f>
        <v>0</v>
      </c>
      <c r="B328" s="2324"/>
      <c r="C328" s="35" t="s">
        <v>1273</v>
      </c>
      <c r="D328" s="44">
        <f>H326</f>
        <v>0</v>
      </c>
      <c r="E328" s="37" t="s">
        <v>1262</v>
      </c>
      <c r="F328" s="38">
        <v>5</v>
      </c>
      <c r="G328" s="37" t="s">
        <v>1272</v>
      </c>
      <c r="H328" s="38">
        <f>ROUND(D328*F328,2)</f>
        <v>0</v>
      </c>
      <c r="I328" s="37" t="s">
        <v>1255</v>
      </c>
      <c r="J328" s="39">
        <f>'7-1 단가조사'!L11</f>
        <v>1720</v>
      </c>
      <c r="K328" s="40" t="s">
        <v>1254</v>
      </c>
      <c r="L328" s="45"/>
      <c r="M328" s="72">
        <f>ROUNDDOWN(H328*J328,)</f>
        <v>0</v>
      </c>
      <c r="N328" s="70">
        <f t="shared" si="7"/>
        <v>0</v>
      </c>
    </row>
    <row r="329" spans="1:14" s="27" customFormat="1" ht="21.75" hidden="1" customHeight="1">
      <c r="A329" s="28">
        <f>IF('6-3표준조사-1'!R529="줄베기",1,)</f>
        <v>0</v>
      </c>
      <c r="B329" s="2324"/>
      <c r="C329" s="35" t="s">
        <v>1253</v>
      </c>
      <c r="D329" s="43">
        <f>M328</f>
        <v>0</v>
      </c>
      <c r="E329" s="37" t="s">
        <v>1252</v>
      </c>
      <c r="F329" s="38">
        <v>0.1</v>
      </c>
      <c r="G329" s="37" t="s">
        <v>1251</v>
      </c>
      <c r="H329" s="38"/>
      <c r="I329" s="37"/>
      <c r="J329" s="39"/>
      <c r="K329" s="40"/>
      <c r="L329" s="45"/>
      <c r="M329" s="72">
        <f>ROUNDDOWN(D329*F329,)</f>
        <v>0</v>
      </c>
      <c r="N329" s="70">
        <f t="shared" si="7"/>
        <v>0</v>
      </c>
    </row>
    <row r="330" spans="1:14" s="27" customFormat="1" ht="21.75" hidden="1" customHeight="1">
      <c r="A330" s="28">
        <f>IF('6-3표준조사-1'!R529="줄베기",1,)</f>
        <v>0</v>
      </c>
      <c r="B330" s="2324"/>
      <c r="C330" s="46" t="s">
        <v>1250</v>
      </c>
      <c r="D330" s="47">
        <f>D328</f>
        <v>0</v>
      </c>
      <c r="E330" s="48" t="s">
        <v>1271</v>
      </c>
      <c r="F330" s="49">
        <v>8.3999999999999995E-3</v>
      </c>
      <c r="G330" s="48" t="s">
        <v>1270</v>
      </c>
      <c r="H330" s="50"/>
      <c r="I330" s="48"/>
      <c r="J330" s="51">
        <f>'7-1 단가조사'!L14</f>
        <v>610000</v>
      </c>
      <c r="K330" s="52" t="s">
        <v>1269</v>
      </c>
      <c r="L330" s="53"/>
      <c r="M330" s="73">
        <f>ROUNDDOWN(D330*F330*J330,)</f>
        <v>0</v>
      </c>
      <c r="N330" s="70">
        <f t="shared" si="7"/>
        <v>0</v>
      </c>
    </row>
    <row r="331" spans="1:14" ht="21.75" customHeight="1">
      <c r="A331" s="178">
        <f>IF('6-3표준조사-1'!R529="모두베기",1,)</f>
        <v>1</v>
      </c>
      <c r="B331" s="2324"/>
      <c r="C331" s="186" t="s">
        <v>1268</v>
      </c>
      <c r="D331" s="187"/>
      <c r="E331" s="188"/>
      <c r="F331" s="189"/>
      <c r="G331" s="188"/>
      <c r="H331" s="189"/>
      <c r="I331" s="188"/>
      <c r="J331" s="190"/>
      <c r="K331" s="191"/>
      <c r="L331" s="192"/>
      <c r="M331" s="193">
        <f>M332+M337+M340</f>
        <v>0</v>
      </c>
      <c r="N331" s="177">
        <f t="shared" si="7"/>
        <v>0</v>
      </c>
    </row>
    <row r="332" spans="1:14" ht="21.75" customHeight="1">
      <c r="A332" s="178">
        <f>IF('6-3표준조사-1'!R529="모두베기",1,)</f>
        <v>1</v>
      </c>
      <c r="B332" s="2324"/>
      <c r="C332" s="194" t="s">
        <v>1267</v>
      </c>
      <c r="D332" s="195"/>
      <c r="E332" s="196"/>
      <c r="F332" s="197"/>
      <c r="G332" s="196"/>
      <c r="H332" s="197"/>
      <c r="I332" s="196"/>
      <c r="J332" s="198"/>
      <c r="K332" s="199"/>
      <c r="L332" s="200">
        <f>L360/100</f>
        <v>0</v>
      </c>
      <c r="M332" s="201">
        <f>M333+M334+M335+M336</f>
        <v>0</v>
      </c>
      <c r="N332" s="177">
        <f t="shared" si="7"/>
        <v>0</v>
      </c>
    </row>
    <row r="333" spans="1:14" ht="21.75" customHeight="1">
      <c r="A333" s="178">
        <f>IF('6-3표준조사-1'!R529="모두베기",1,)</f>
        <v>1</v>
      </c>
      <c r="B333" s="2324"/>
      <c r="C333" s="194" t="s">
        <v>1266</v>
      </c>
      <c r="D333" s="195">
        <f>IF(A333&gt;0,D351,)</f>
        <v>0</v>
      </c>
      <c r="E333" s="196" t="s">
        <v>1240</v>
      </c>
      <c r="F333" s="197">
        <v>7.0000000000000007E-2</v>
      </c>
      <c r="G333" s="196" t="s">
        <v>1265</v>
      </c>
      <c r="H333" s="197">
        <f>ROUND(D333/100*F333,2)</f>
        <v>0</v>
      </c>
      <c r="I333" s="196" t="s">
        <v>1261</v>
      </c>
      <c r="J333" s="198">
        <f>'7-1 단가조사'!L7</f>
        <v>172068</v>
      </c>
      <c r="K333" s="199" t="s">
        <v>1264</v>
      </c>
      <c r="L333" s="202"/>
      <c r="M333" s="201">
        <f>ROUNDDOWN((H333*J333)+(H333*J333*L332),)</f>
        <v>0</v>
      </c>
      <c r="N333" s="177">
        <f t="shared" si="7"/>
        <v>0</v>
      </c>
    </row>
    <row r="334" spans="1:14" ht="21.75" customHeight="1">
      <c r="A334" s="178">
        <f>IF('6-3표준조사-1'!R529="모두베기",1,)</f>
        <v>1</v>
      </c>
      <c r="B334" s="2324"/>
      <c r="C334" s="203" t="s">
        <v>1158</v>
      </c>
      <c r="D334" s="204">
        <f>IF(A334&gt;0,IF(D353="당해 년도",1,),)</f>
        <v>0</v>
      </c>
      <c r="E334" s="196" t="s">
        <v>1263</v>
      </c>
      <c r="F334" s="197">
        <v>3.5</v>
      </c>
      <c r="G334" s="196" t="s">
        <v>1262</v>
      </c>
      <c r="H334" s="197">
        <f>ROUND(D334*F334,2)</f>
        <v>0</v>
      </c>
      <c r="I334" s="196" t="s">
        <v>1261</v>
      </c>
      <c r="J334" s="198">
        <f>'7-1 단가조사'!L6</f>
        <v>226122</v>
      </c>
      <c r="K334" s="199" t="s">
        <v>1260</v>
      </c>
      <c r="L334" s="202"/>
      <c r="M334" s="201">
        <f>ROUNDDOWN((H334*J334)+(H334*J334*L332),)</f>
        <v>0</v>
      </c>
      <c r="N334" s="177">
        <f t="shared" si="7"/>
        <v>0</v>
      </c>
    </row>
    <row r="335" spans="1:14" ht="21.75" customHeight="1">
      <c r="A335" s="178">
        <f>IF('6-3표준조사-1'!R529="모두베기",1,)</f>
        <v>1</v>
      </c>
      <c r="B335" s="2324"/>
      <c r="C335" s="203" t="s">
        <v>1159</v>
      </c>
      <c r="D335" s="204">
        <f>IF(A335&gt;0,IF(D353="2년차",1,),)</f>
        <v>0</v>
      </c>
      <c r="E335" s="196" t="s">
        <v>1263</v>
      </c>
      <c r="F335" s="197">
        <v>4</v>
      </c>
      <c r="G335" s="196" t="s">
        <v>1262</v>
      </c>
      <c r="H335" s="197">
        <f>ROUND(D335*F335,2)</f>
        <v>0</v>
      </c>
      <c r="I335" s="196" t="s">
        <v>1261</v>
      </c>
      <c r="J335" s="198">
        <f>'7-1 단가조사'!L6</f>
        <v>226122</v>
      </c>
      <c r="K335" s="199" t="s">
        <v>1260</v>
      </c>
      <c r="L335" s="202"/>
      <c r="M335" s="201">
        <f>ROUNDDOWN((H335*J335)+(H335*J335*L332),)</f>
        <v>0</v>
      </c>
      <c r="N335" s="177">
        <f t="shared" si="7"/>
        <v>0</v>
      </c>
    </row>
    <row r="336" spans="1:14" ht="21.75" customHeight="1">
      <c r="A336" s="178">
        <f>IF('6-3표준조사-1'!R529="모두베기",1,)</f>
        <v>1</v>
      </c>
      <c r="B336" s="2324"/>
      <c r="C336" s="203" t="s">
        <v>1160</v>
      </c>
      <c r="D336" s="204">
        <f>IF(A336&gt;0,IF(D353="3년차 이상",1,),)</f>
        <v>0</v>
      </c>
      <c r="E336" s="196" t="s">
        <v>1263</v>
      </c>
      <c r="F336" s="197">
        <v>5</v>
      </c>
      <c r="G336" s="196" t="s">
        <v>1262</v>
      </c>
      <c r="H336" s="197">
        <f>ROUND(D336*F336,2)</f>
        <v>0</v>
      </c>
      <c r="I336" s="196" t="s">
        <v>1261</v>
      </c>
      <c r="J336" s="198">
        <f>'7-1 단가조사'!L6</f>
        <v>226122</v>
      </c>
      <c r="K336" s="199" t="s">
        <v>1260</v>
      </c>
      <c r="L336" s="202"/>
      <c r="M336" s="201">
        <f>ROUNDDOWN((H336*J336)+(H336*J336*L332),)</f>
        <v>0</v>
      </c>
      <c r="N336" s="177">
        <f t="shared" si="7"/>
        <v>0</v>
      </c>
    </row>
    <row r="337" spans="1:14" ht="21.75" customHeight="1">
      <c r="A337" s="178">
        <f>IF('6-3표준조사-1'!R529="모두베기",1,)</f>
        <v>1</v>
      </c>
      <c r="B337" s="2324"/>
      <c r="C337" s="194" t="s">
        <v>1259</v>
      </c>
      <c r="D337" s="195"/>
      <c r="E337" s="196"/>
      <c r="F337" s="197"/>
      <c r="G337" s="196"/>
      <c r="H337" s="197"/>
      <c r="I337" s="196"/>
      <c r="J337" s="198"/>
      <c r="K337" s="199"/>
      <c r="L337" s="202"/>
      <c r="M337" s="201">
        <f>M338+M339</f>
        <v>0</v>
      </c>
      <c r="N337" s="177">
        <f t="shared" si="7"/>
        <v>0</v>
      </c>
    </row>
    <row r="338" spans="1:14" ht="21.75" customHeight="1">
      <c r="A338" s="178">
        <f>IF('6-3표준조사-1'!R529="모두베기",1,)</f>
        <v>1</v>
      </c>
      <c r="B338" s="2324"/>
      <c r="C338" s="194" t="s">
        <v>1258</v>
      </c>
      <c r="D338" s="204">
        <f>(H334+H335+H336)</f>
        <v>0</v>
      </c>
      <c r="E338" s="196" t="s">
        <v>1257</v>
      </c>
      <c r="F338" s="197">
        <v>5</v>
      </c>
      <c r="G338" s="196" t="s">
        <v>1256</v>
      </c>
      <c r="H338" s="197">
        <f>ROUND(D338*F338,2)</f>
        <v>0</v>
      </c>
      <c r="I338" s="196" t="s">
        <v>1255</v>
      </c>
      <c r="J338" s="198">
        <f>'7-1 단가조사'!L11</f>
        <v>1720</v>
      </c>
      <c r="K338" s="199" t="s">
        <v>1254</v>
      </c>
      <c r="L338" s="202"/>
      <c r="M338" s="201">
        <f>ROUNDDOWN(H338*J338,)</f>
        <v>0</v>
      </c>
      <c r="N338" s="177">
        <f t="shared" si="7"/>
        <v>0</v>
      </c>
    </row>
    <row r="339" spans="1:14" ht="21.75" customHeight="1">
      <c r="A339" s="178">
        <f>IF('6-3표준조사-1'!R529="모두베기",1,)</f>
        <v>1</v>
      </c>
      <c r="B339" s="2324"/>
      <c r="C339" s="194" t="s">
        <v>1253</v>
      </c>
      <c r="D339" s="195">
        <f>M338</f>
        <v>0</v>
      </c>
      <c r="E339" s="196" t="s">
        <v>1252</v>
      </c>
      <c r="F339" s="197">
        <v>0.1</v>
      </c>
      <c r="G339" s="196" t="s">
        <v>1251</v>
      </c>
      <c r="H339" s="197"/>
      <c r="I339" s="196"/>
      <c r="J339" s="198"/>
      <c r="K339" s="199"/>
      <c r="L339" s="202"/>
      <c r="M339" s="201">
        <f>ROUNDDOWN(D339*F339,)</f>
        <v>0</v>
      </c>
      <c r="N339" s="177">
        <f t="shared" si="7"/>
        <v>0</v>
      </c>
    </row>
    <row r="340" spans="1:14" ht="21.75" customHeight="1">
      <c r="A340" s="178">
        <f>IF('6-3표준조사-1'!R529="모두베기",1,)</f>
        <v>1</v>
      </c>
      <c r="B340" s="2324"/>
      <c r="C340" s="205" t="s">
        <v>1250</v>
      </c>
      <c r="D340" s="206">
        <f>D338</f>
        <v>0</v>
      </c>
      <c r="E340" s="207" t="s">
        <v>588</v>
      </c>
      <c r="F340" s="208">
        <v>8.3999999999999995E-3</v>
      </c>
      <c r="G340" s="207" t="s">
        <v>589</v>
      </c>
      <c r="H340" s="209"/>
      <c r="I340" s="207"/>
      <c r="J340" s="210">
        <f>'7-1 단가조사'!L14</f>
        <v>610000</v>
      </c>
      <c r="K340" s="211" t="s">
        <v>585</v>
      </c>
      <c r="L340" s="212"/>
      <c r="M340" s="213">
        <f>ROUNDDOWN(D340*F340*J340,)</f>
        <v>0</v>
      </c>
      <c r="N340" s="177">
        <f t="shared" si="7"/>
        <v>0</v>
      </c>
    </row>
    <row r="341" spans="1:14" s="27" customFormat="1" ht="21.75" hidden="1" customHeight="1">
      <c r="A341" s="28">
        <f>IF('6-3표준조사-1'!R529="맹아제거",1,)</f>
        <v>0</v>
      </c>
      <c r="B341" s="2324"/>
      <c r="C341" s="29" t="s">
        <v>591</v>
      </c>
      <c r="D341" s="30"/>
      <c r="E341" s="31"/>
      <c r="F341" s="30"/>
      <c r="G341" s="31"/>
      <c r="H341" s="30"/>
      <c r="I341" s="31"/>
      <c r="J341" s="32"/>
      <c r="K341" s="33"/>
      <c r="L341" s="34"/>
      <c r="M341" s="71">
        <f>M342</f>
        <v>0</v>
      </c>
      <c r="N341" s="70">
        <f t="shared" si="7"/>
        <v>0</v>
      </c>
    </row>
    <row r="342" spans="1:14" s="27" customFormat="1" ht="21.75" hidden="1" customHeight="1">
      <c r="A342" s="28">
        <f>IF('6-3표준조사-1'!R529="맹아제거",1,)</f>
        <v>0</v>
      </c>
      <c r="B342" s="2324"/>
      <c r="C342" s="35" t="s">
        <v>841</v>
      </c>
      <c r="D342" s="36"/>
      <c r="E342" s="37"/>
      <c r="F342" s="38"/>
      <c r="G342" s="37"/>
      <c r="H342" s="38"/>
      <c r="I342" s="37"/>
      <c r="J342" s="39"/>
      <c r="K342" s="40"/>
      <c r="L342" s="41">
        <f>M360/100</f>
        <v>0</v>
      </c>
      <c r="M342" s="72">
        <f>ROUNDDOWN((H343*J343)+(H343*J343*L342),)</f>
        <v>0</v>
      </c>
      <c r="N342" s="70">
        <f t="shared" si="7"/>
        <v>0</v>
      </c>
    </row>
    <row r="343" spans="1:14" s="27" customFormat="1" ht="21.75" hidden="1" customHeight="1">
      <c r="A343" s="28">
        <f>IF('6-3표준조사-1'!R529="맹아제거",1,)</f>
        <v>0</v>
      </c>
      <c r="B343" s="2324"/>
      <c r="C343" s="35" t="s">
        <v>849</v>
      </c>
      <c r="D343" s="36">
        <v>0</v>
      </c>
      <c r="E343" s="37" t="s">
        <v>551</v>
      </c>
      <c r="F343" s="38">
        <v>0.2</v>
      </c>
      <c r="G343" s="37" t="s">
        <v>1249</v>
      </c>
      <c r="H343" s="38">
        <f>ROUND(D343/100*F343,2)</f>
        <v>0</v>
      </c>
      <c r="I343" s="37" t="s">
        <v>550</v>
      </c>
      <c r="J343" s="39">
        <f>'7-1 단가조사'!L7</f>
        <v>172068</v>
      </c>
      <c r="K343" s="40" t="s">
        <v>580</v>
      </c>
      <c r="L343" s="41">
        <f>M360/100</f>
        <v>0</v>
      </c>
      <c r="M343" s="72"/>
      <c r="N343" s="70">
        <f t="shared" si="7"/>
        <v>0</v>
      </c>
    </row>
    <row r="344" spans="1:14" ht="21.75" hidden="1" customHeight="1">
      <c r="A344" s="178">
        <f>IF(H317&gt;0,1,)</f>
        <v>0</v>
      </c>
      <c r="B344" s="2325" t="s">
        <v>1225</v>
      </c>
      <c r="C344" s="186" t="s">
        <v>1248</v>
      </c>
      <c r="D344" s="189"/>
      <c r="E344" s="188"/>
      <c r="F344" s="189"/>
      <c r="G344" s="188"/>
      <c r="H344" s="189"/>
      <c r="I344" s="188"/>
      <c r="J344" s="190"/>
      <c r="K344" s="191"/>
      <c r="L344" s="192"/>
      <c r="M344" s="193">
        <f>SUM(M345,M347,M348)</f>
        <v>0</v>
      </c>
      <c r="N344" s="177">
        <f t="shared" si="7"/>
        <v>0</v>
      </c>
    </row>
    <row r="345" spans="1:14" ht="21.75" hidden="1" customHeight="1">
      <c r="A345" s="178">
        <f>IF(H317&gt;0,1,)</f>
        <v>0</v>
      </c>
      <c r="B345" s="2326"/>
      <c r="C345" s="194" t="s">
        <v>1247</v>
      </c>
      <c r="D345" s="197"/>
      <c r="E345" s="196"/>
      <c r="F345" s="197"/>
      <c r="G345" s="196"/>
      <c r="H345" s="197"/>
      <c r="I345" s="196"/>
      <c r="J345" s="198"/>
      <c r="K345" s="199"/>
      <c r="L345" s="202"/>
      <c r="M345" s="201">
        <f>M346</f>
        <v>0</v>
      </c>
      <c r="N345" s="177">
        <f t="shared" si="7"/>
        <v>0</v>
      </c>
    </row>
    <row r="346" spans="1:14" ht="21.75" hidden="1" customHeight="1">
      <c r="A346" s="178">
        <f>IF(H317&gt;0,1,)</f>
        <v>0</v>
      </c>
      <c r="B346" s="2326"/>
      <c r="C346" s="194" t="s">
        <v>1246</v>
      </c>
      <c r="D346" s="197"/>
      <c r="E346" s="196"/>
      <c r="F346" s="197"/>
      <c r="G346" s="196"/>
      <c r="H346" s="197"/>
      <c r="I346" s="196"/>
      <c r="J346" s="198"/>
      <c r="K346" s="199"/>
      <c r="L346" s="202"/>
      <c r="M346" s="201">
        <f>M321+M324+M332+M342</f>
        <v>0</v>
      </c>
      <c r="N346" s="177">
        <f t="shared" si="7"/>
        <v>0</v>
      </c>
    </row>
    <row r="347" spans="1:14" ht="21.75" hidden="1" customHeight="1">
      <c r="A347" s="178">
        <f>IF(H317&gt;0,1,)</f>
        <v>0</v>
      </c>
      <c r="B347" s="2326"/>
      <c r="C347" s="194" t="s">
        <v>1245</v>
      </c>
      <c r="D347" s="197"/>
      <c r="E347" s="196"/>
      <c r="F347" s="197"/>
      <c r="G347" s="196"/>
      <c r="H347" s="197"/>
      <c r="I347" s="196"/>
      <c r="J347" s="198"/>
      <c r="K347" s="199"/>
      <c r="L347" s="202"/>
      <c r="M347" s="201">
        <f>M327+M337</f>
        <v>0</v>
      </c>
      <c r="N347" s="177">
        <f t="shared" si="7"/>
        <v>0</v>
      </c>
    </row>
    <row r="348" spans="1:14" ht="21.75" hidden="1" customHeight="1" thickBot="1">
      <c r="A348" s="178">
        <f>IF(H317&gt;0,1,)</f>
        <v>0</v>
      </c>
      <c r="B348" s="2327"/>
      <c r="C348" s="205" t="s">
        <v>1244</v>
      </c>
      <c r="D348" s="214"/>
      <c r="E348" s="215"/>
      <c r="F348" s="214"/>
      <c r="G348" s="215"/>
      <c r="H348" s="214"/>
      <c r="I348" s="215"/>
      <c r="J348" s="216"/>
      <c r="K348" s="217"/>
      <c r="L348" s="218"/>
      <c r="M348" s="219">
        <f>M330+M340</f>
        <v>0</v>
      </c>
      <c r="N348" s="177">
        <f t="shared" si="7"/>
        <v>0</v>
      </c>
    </row>
    <row r="349" spans="1:14" ht="21.75" hidden="1" customHeight="1">
      <c r="A349" s="178">
        <f>IF(H317&gt;0,1,)</f>
        <v>0</v>
      </c>
      <c r="B349" s="2328" t="s">
        <v>1243</v>
      </c>
      <c r="C349" s="2328"/>
      <c r="D349" s="2328"/>
      <c r="E349" s="2328"/>
      <c r="F349" s="2328"/>
      <c r="G349" s="2328"/>
      <c r="H349" s="2328"/>
      <c r="I349" s="2328"/>
      <c r="J349" s="2328"/>
      <c r="K349" s="2328"/>
      <c r="L349" s="2328"/>
      <c r="M349" s="2328"/>
      <c r="N349" s="177">
        <f t="shared" si="7"/>
        <v>0</v>
      </c>
    </row>
    <row r="350" spans="1:14" ht="21.75" hidden="1" customHeight="1">
      <c r="A350" s="178">
        <f>IF(H317&gt;0,1,)</f>
        <v>0</v>
      </c>
      <c r="B350" s="2329" t="s">
        <v>1242</v>
      </c>
      <c r="C350" s="2329"/>
      <c r="D350" s="2329"/>
      <c r="E350" s="2329"/>
      <c r="F350" s="2329"/>
      <c r="G350" s="2329"/>
      <c r="H350" s="2329"/>
      <c r="I350" s="2329"/>
      <c r="J350" s="2329"/>
      <c r="K350" s="2329"/>
      <c r="L350" s="2329"/>
      <c r="M350" s="2329"/>
      <c r="N350" s="177">
        <f t="shared" si="7"/>
        <v>0</v>
      </c>
    </row>
    <row r="351" spans="1:14" ht="21.75" hidden="1" customHeight="1">
      <c r="A351" s="178">
        <f>IF(H317&gt;0,1,)</f>
        <v>0</v>
      </c>
      <c r="B351" s="220" t="s">
        <v>1237</v>
      </c>
      <c r="C351" s="221" t="s">
        <v>1241</v>
      </c>
      <c r="D351" s="222">
        <f>'6-3표준조사-1'!Q535</f>
        <v>0</v>
      </c>
      <c r="E351" s="220" t="s">
        <v>1240</v>
      </c>
      <c r="F351" s="223"/>
      <c r="G351" s="220"/>
      <c r="H351" s="224"/>
      <c r="I351" s="225"/>
      <c r="J351" s="225"/>
      <c r="K351" s="225"/>
      <c r="L351" s="226"/>
      <c r="M351" s="225"/>
      <c r="N351" s="177">
        <f t="shared" si="7"/>
        <v>0</v>
      </c>
    </row>
    <row r="352" spans="1:14" ht="21.75" hidden="1" customHeight="1">
      <c r="A352" s="178">
        <f>IF(H317&gt;0,1,)</f>
        <v>0</v>
      </c>
      <c r="B352" s="220" t="s">
        <v>1239</v>
      </c>
      <c r="C352" s="221" t="s">
        <v>1238</v>
      </c>
      <c r="D352" s="2330" t="str">
        <f>'6-3표준조사-1'!S535</f>
        <v>대부분 목본</v>
      </c>
      <c r="E352" s="2330"/>
      <c r="F352" s="223"/>
      <c r="G352" s="220"/>
      <c r="H352" s="224"/>
      <c r="I352" s="225"/>
      <c r="J352" s="225"/>
      <c r="K352" s="225"/>
      <c r="L352" s="226"/>
      <c r="M352" s="225"/>
      <c r="N352" s="177">
        <f t="shared" si="7"/>
        <v>0</v>
      </c>
    </row>
    <row r="353" spans="1:15" ht="21.75" hidden="1" customHeight="1">
      <c r="A353" s="178">
        <f>IF(H317&gt;0,1,)</f>
        <v>0</v>
      </c>
      <c r="B353" s="220" t="s">
        <v>1237</v>
      </c>
      <c r="C353" s="221" t="s">
        <v>1236</v>
      </c>
      <c r="D353" s="2331">
        <f>'6-3표준조사-1'!R531</f>
        <v>0</v>
      </c>
      <c r="E353" s="2331"/>
      <c r="F353" s="227"/>
      <c r="G353" s="227"/>
      <c r="H353" s="224"/>
      <c r="I353" s="225"/>
      <c r="J353" s="225"/>
      <c r="K353" s="225"/>
      <c r="L353" s="226"/>
      <c r="M353" s="225"/>
      <c r="N353" s="177">
        <f t="shared" si="7"/>
        <v>0</v>
      </c>
    </row>
    <row r="354" spans="1:15" ht="21.75" hidden="1" customHeight="1">
      <c r="A354" s="178">
        <f>IF(H317&gt;0,1,)</f>
        <v>0</v>
      </c>
      <c r="B354" s="2329" t="s">
        <v>1235</v>
      </c>
      <c r="C354" s="2329"/>
      <c r="D354" s="2329"/>
      <c r="E354" s="2329"/>
      <c r="F354" s="2329"/>
      <c r="G354" s="2329"/>
      <c r="H354" s="2329"/>
      <c r="I354" s="2329"/>
      <c r="J354" s="2329"/>
      <c r="K354" s="2329"/>
      <c r="L354" s="2329"/>
      <c r="M354" s="2329"/>
      <c r="N354" s="177">
        <f t="shared" si="7"/>
        <v>0</v>
      </c>
    </row>
    <row r="355" spans="1:15" ht="21.75" hidden="1" customHeight="1">
      <c r="A355" s="178">
        <f>IF(H317&gt;0,1,)</f>
        <v>0</v>
      </c>
      <c r="B355" s="2332" t="s">
        <v>1234</v>
      </c>
      <c r="C355" s="2332"/>
      <c r="D355" s="2333" t="s">
        <v>1233</v>
      </c>
      <c r="E355" s="2333"/>
      <c r="F355" s="2333"/>
      <c r="G355" s="2333"/>
      <c r="H355" s="2333"/>
      <c r="I355" s="2334" t="s">
        <v>1232</v>
      </c>
      <c r="J355" s="2334"/>
      <c r="K355" s="2334"/>
      <c r="L355" s="2334"/>
      <c r="M355" s="2334"/>
      <c r="N355" s="177">
        <f t="shared" si="7"/>
        <v>0</v>
      </c>
      <c r="O355" s="228"/>
    </row>
    <row r="356" spans="1:15" ht="21.75" hidden="1" customHeight="1">
      <c r="A356" s="178">
        <f>IF(H317&gt;0,1,)</f>
        <v>0</v>
      </c>
      <c r="B356" s="2332"/>
      <c r="C356" s="2332"/>
      <c r="D356" s="2333"/>
      <c r="E356" s="2333"/>
      <c r="F356" s="2333"/>
      <c r="G356" s="2333"/>
      <c r="H356" s="2333"/>
      <c r="I356" s="229" t="s">
        <v>1231</v>
      </c>
      <c r="J356" s="230" t="s">
        <v>1230</v>
      </c>
      <c r="K356" s="230" t="s">
        <v>1229</v>
      </c>
      <c r="L356" s="231" t="s">
        <v>1173</v>
      </c>
      <c r="M356" s="230" t="s">
        <v>1228</v>
      </c>
      <c r="N356" s="177">
        <f t="shared" si="7"/>
        <v>0</v>
      </c>
    </row>
    <row r="357" spans="1:15" ht="21.75" hidden="1" customHeight="1">
      <c r="A357" s="178">
        <f>IF(H317&gt;0,1,)</f>
        <v>0</v>
      </c>
      <c r="B357" s="2335" t="s">
        <v>1214</v>
      </c>
      <c r="C357" s="2335"/>
      <c r="D357" s="2336" t="str">
        <f>'6-3표준조사-1'!P531</f>
        <v>완 (15˚ 이하)</v>
      </c>
      <c r="E357" s="2336"/>
      <c r="F357" s="2336"/>
      <c r="G357" s="2336"/>
      <c r="H357" s="2336"/>
      <c r="I357" s="232" t="str">
        <f>IF(H317=0,"",IF(D357="완 (15˚ 이하)",0,IF(D357="중 (15˚ ~ 30˚)",5,IF(D357="급 (30˚ 초과)",10))))</f>
        <v/>
      </c>
      <c r="J357" s="232" t="str">
        <f>IF(A320=0,"",IF(D357="완 (15˚ 이하)",0,IF(D357="중 (15˚ ~ 30˚)",5,IF(D357="급 (30˚ 초과)",10))))</f>
        <v/>
      </c>
      <c r="K357" s="232" t="str">
        <f>IF(A323=0,"",IF(D357="완 (15˚ 이하)",0,IF(D357="중 (15˚ ~ 30˚)",5,IF(D357="급 (30˚ 초과)",10))))</f>
        <v/>
      </c>
      <c r="L357" s="232">
        <f>IF(A331=0,"",IF(D357="완 (15˚ 이하)",0,IF(D357="중 (15˚ ~ 30˚)",5,IF(D357="급 (30˚ 초과)",10))))</f>
        <v>0</v>
      </c>
      <c r="M357" s="232" t="str">
        <f>IF(A341=0,"",IF(D357="완 (15˚ 이하)",0,IF(D357="중 (15˚ ~ 30˚)",5,IF(D357="급 (30˚ 초과)",10))))</f>
        <v/>
      </c>
      <c r="N357" s="177">
        <f t="shared" si="7"/>
        <v>0</v>
      </c>
    </row>
    <row r="358" spans="1:15" ht="21.75" hidden="1" customHeight="1">
      <c r="A358" s="178">
        <f>IF(H317&gt;0,1,)</f>
        <v>0</v>
      </c>
      <c r="B358" s="2337" t="s">
        <v>1227</v>
      </c>
      <c r="C358" s="2337"/>
      <c r="D358" s="2336">
        <f>'6-3표준조사-1'!R531</f>
        <v>0</v>
      </c>
      <c r="E358" s="2336"/>
      <c r="F358" s="2336"/>
      <c r="G358" s="2336"/>
      <c r="H358" s="2336"/>
      <c r="I358" s="232"/>
      <c r="J358" s="232"/>
      <c r="K358" s="232" t="str">
        <f>IF(A323=0,"",IF(D358="당해년도",0,IF(D358="2년차",5,IF(D358="3년차",10))))</f>
        <v/>
      </c>
      <c r="L358" s="232"/>
      <c r="M358" s="232"/>
      <c r="N358" s="177">
        <f t="shared" si="7"/>
        <v>0</v>
      </c>
    </row>
    <row r="359" spans="1:15" ht="21.75" hidden="1" customHeight="1">
      <c r="A359" s="178">
        <f>IF(H317&gt;0,1,)</f>
        <v>0</v>
      </c>
      <c r="B359" s="2335" t="s">
        <v>1226</v>
      </c>
      <c r="C359" s="2335"/>
      <c r="D359" s="2336">
        <f>'6-3표준조사-1'!Q531</f>
        <v>0</v>
      </c>
      <c r="E359" s="2336"/>
      <c r="F359" s="2336"/>
      <c r="G359" s="2336"/>
      <c r="H359" s="2336"/>
      <c r="I359" s="232"/>
      <c r="J359" s="232" t="str">
        <f>IF(A320=0,"",IF(D359="개소당5ha이상",0,IF(D359="개소당3~5ha미만 ",5,IF(D359="개소당3ha미만",10))))</f>
        <v/>
      </c>
      <c r="K359" s="232" t="str">
        <f>IF(A323=0,"",IF(D359="개소당5ha이상",0,IF(D359="개소당3~5ha미만 ",5,IF(D359="개소당3ha미만",10))))</f>
        <v/>
      </c>
      <c r="L359" s="232" t="b">
        <f>IF(A331=0,"",IF(D359="개소당5ha이상",0,IF(D359="개소당3~5ha미만 ",5,IF(D359="개소당3ha미만",10))))</f>
        <v>0</v>
      </c>
      <c r="M359" s="232" t="str">
        <f>IF(A341=0,"",IF(D359="개소당5ha이상",0,IF(D359="개소당3~5ha미만 ",5,IF(D359="개소당3ha미만",10))))</f>
        <v/>
      </c>
      <c r="N359" s="177">
        <f t="shared" si="7"/>
        <v>0</v>
      </c>
    </row>
    <row r="360" spans="1:15" ht="21.75" hidden="1" customHeight="1">
      <c r="A360" s="178">
        <f>IF(H317&gt;0,1,)</f>
        <v>0</v>
      </c>
      <c r="B360" s="2335" t="s">
        <v>1225</v>
      </c>
      <c r="C360" s="2335"/>
      <c r="D360" s="2336"/>
      <c r="E360" s="2336"/>
      <c r="F360" s="2336"/>
      <c r="G360" s="2336"/>
      <c r="H360" s="2336"/>
      <c r="I360" s="232">
        <f>SUM(I357:I359)</f>
        <v>0</v>
      </c>
      <c r="J360" s="232">
        <f>SUM(J357:J359)</f>
        <v>0</v>
      </c>
      <c r="K360" s="232">
        <f>SUM(K357:K359)</f>
        <v>0</v>
      </c>
      <c r="L360" s="232">
        <f>SUM(L357:L359)</f>
        <v>0</v>
      </c>
      <c r="M360" s="232">
        <f>SUM(M357:M359)</f>
        <v>0</v>
      </c>
      <c r="N360" s="177">
        <f t="shared" si="7"/>
        <v>0</v>
      </c>
    </row>
  </sheetData>
  <sheetProtection algorithmName="SHA-512" hashValue="MWYcVUjXM+P/X7pkwiG0xK3RAFIIvHp/g/4AIZNPTA7JIniXcJCqPXFlYSMgIvo3v89//NxxOpBn1NqGAXJroA==" saltValue="KRaGDT1Xfj+rUJpDvz2pcQ==" spinCount="100000" sheet="1" selectLockedCells="1" autoFilter="0"/>
  <autoFilter ref="A2:A360">
    <filterColumn colId="0">
      <customFilters>
        <customFilter operator="notEqual" val=" "/>
      </customFilters>
    </filterColumn>
  </autoFilter>
  <mergeCells count="249">
    <mergeCell ref="B359:C359"/>
    <mergeCell ref="D359:H359"/>
    <mergeCell ref="B360:C360"/>
    <mergeCell ref="D360:H360"/>
    <mergeCell ref="D353:E353"/>
    <mergeCell ref="B354:M354"/>
    <mergeCell ref="B355:C356"/>
    <mergeCell ref="D355:H356"/>
    <mergeCell ref="I355:M355"/>
    <mergeCell ref="B357:C357"/>
    <mergeCell ref="D357:H357"/>
    <mergeCell ref="B358:C358"/>
    <mergeCell ref="D358:H358"/>
    <mergeCell ref="B320:B343"/>
    <mergeCell ref="B344:B348"/>
    <mergeCell ref="B349:M349"/>
    <mergeCell ref="B350:M350"/>
    <mergeCell ref="D352:E352"/>
    <mergeCell ref="B318:C318"/>
    <mergeCell ref="D318:E318"/>
    <mergeCell ref="F318:G318"/>
    <mergeCell ref="H318:I318"/>
    <mergeCell ref="B314:C314"/>
    <mergeCell ref="D314:H314"/>
    <mergeCell ref="B315:C315"/>
    <mergeCell ref="D315:H315"/>
    <mergeCell ref="J318:K318"/>
    <mergeCell ref="L318:L319"/>
    <mergeCell ref="B316:M316"/>
    <mergeCell ref="B317:C317"/>
    <mergeCell ref="D317:E317"/>
    <mergeCell ref="F317:G317"/>
    <mergeCell ref="H317:I317"/>
    <mergeCell ref="L317:M317"/>
    <mergeCell ref="M318:M319"/>
    <mergeCell ref="D308:E308"/>
    <mergeCell ref="B309:M309"/>
    <mergeCell ref="B310:C311"/>
    <mergeCell ref="D310:H311"/>
    <mergeCell ref="I310:M310"/>
    <mergeCell ref="B312:C312"/>
    <mergeCell ref="D312:H312"/>
    <mergeCell ref="B313:C313"/>
    <mergeCell ref="D313:H313"/>
    <mergeCell ref="B275:B298"/>
    <mergeCell ref="B299:B303"/>
    <mergeCell ref="B304:M304"/>
    <mergeCell ref="B305:M305"/>
    <mergeCell ref="D307:E307"/>
    <mergeCell ref="B273:C273"/>
    <mergeCell ref="D273:E273"/>
    <mergeCell ref="F273:G273"/>
    <mergeCell ref="H273:I273"/>
    <mergeCell ref="B269:C269"/>
    <mergeCell ref="D269:H269"/>
    <mergeCell ref="B270:C270"/>
    <mergeCell ref="D270:H270"/>
    <mergeCell ref="J273:K273"/>
    <mergeCell ref="L273:L274"/>
    <mergeCell ref="B271:M271"/>
    <mergeCell ref="B272:C272"/>
    <mergeCell ref="D272:E272"/>
    <mergeCell ref="F272:G272"/>
    <mergeCell ref="H272:I272"/>
    <mergeCell ref="L272:M272"/>
    <mergeCell ref="M273:M274"/>
    <mergeCell ref="D263:E263"/>
    <mergeCell ref="B264:M264"/>
    <mergeCell ref="B265:C266"/>
    <mergeCell ref="D265:H266"/>
    <mergeCell ref="I265:M265"/>
    <mergeCell ref="B267:C267"/>
    <mergeCell ref="D267:H267"/>
    <mergeCell ref="B268:C268"/>
    <mergeCell ref="D268:H268"/>
    <mergeCell ref="B230:B253"/>
    <mergeCell ref="B254:B258"/>
    <mergeCell ref="B259:M259"/>
    <mergeCell ref="B260:M260"/>
    <mergeCell ref="D262:E262"/>
    <mergeCell ref="B228:C228"/>
    <mergeCell ref="D228:E228"/>
    <mergeCell ref="F228:G228"/>
    <mergeCell ref="H228:I228"/>
    <mergeCell ref="B224:C224"/>
    <mergeCell ref="D224:H224"/>
    <mergeCell ref="B225:C225"/>
    <mergeCell ref="D225:H225"/>
    <mergeCell ref="J228:K228"/>
    <mergeCell ref="L228:L229"/>
    <mergeCell ref="B226:M226"/>
    <mergeCell ref="B227:C227"/>
    <mergeCell ref="D227:E227"/>
    <mergeCell ref="F227:G227"/>
    <mergeCell ref="H227:I227"/>
    <mergeCell ref="L227:M227"/>
    <mergeCell ref="M228:M229"/>
    <mergeCell ref="D218:E218"/>
    <mergeCell ref="B219:M219"/>
    <mergeCell ref="B220:C221"/>
    <mergeCell ref="D220:H221"/>
    <mergeCell ref="I220:M220"/>
    <mergeCell ref="B222:C222"/>
    <mergeCell ref="D222:H222"/>
    <mergeCell ref="B223:C223"/>
    <mergeCell ref="D223:H223"/>
    <mergeCell ref="B185:B208"/>
    <mergeCell ref="B209:B213"/>
    <mergeCell ref="B214:M214"/>
    <mergeCell ref="B215:M215"/>
    <mergeCell ref="D217:E217"/>
    <mergeCell ref="B183:C183"/>
    <mergeCell ref="D183:E183"/>
    <mergeCell ref="F183:G183"/>
    <mergeCell ref="H183:I183"/>
    <mergeCell ref="B179:C179"/>
    <mergeCell ref="D179:H179"/>
    <mergeCell ref="B180:C180"/>
    <mergeCell ref="D180:H180"/>
    <mergeCell ref="J183:K183"/>
    <mergeCell ref="L183:L184"/>
    <mergeCell ref="B181:M181"/>
    <mergeCell ref="B182:C182"/>
    <mergeCell ref="D182:E182"/>
    <mergeCell ref="F182:G182"/>
    <mergeCell ref="H182:I182"/>
    <mergeCell ref="L182:M182"/>
    <mergeCell ref="M183:M184"/>
    <mergeCell ref="D173:E173"/>
    <mergeCell ref="B174:M174"/>
    <mergeCell ref="B175:C176"/>
    <mergeCell ref="D175:H176"/>
    <mergeCell ref="I175:M175"/>
    <mergeCell ref="B177:C177"/>
    <mergeCell ref="D177:H177"/>
    <mergeCell ref="B178:C178"/>
    <mergeCell ref="D178:H178"/>
    <mergeCell ref="B140:B163"/>
    <mergeCell ref="B164:B168"/>
    <mergeCell ref="B169:M169"/>
    <mergeCell ref="B170:M170"/>
    <mergeCell ref="D172:E172"/>
    <mergeCell ref="B138:C138"/>
    <mergeCell ref="D138:E138"/>
    <mergeCell ref="F138:G138"/>
    <mergeCell ref="H138:I138"/>
    <mergeCell ref="B134:C134"/>
    <mergeCell ref="D134:H134"/>
    <mergeCell ref="B135:C135"/>
    <mergeCell ref="D135:H135"/>
    <mergeCell ref="J138:K138"/>
    <mergeCell ref="L138:L139"/>
    <mergeCell ref="B136:M136"/>
    <mergeCell ref="B137:C137"/>
    <mergeCell ref="D137:E137"/>
    <mergeCell ref="F137:G137"/>
    <mergeCell ref="H137:I137"/>
    <mergeCell ref="L137:M137"/>
    <mergeCell ref="M138:M139"/>
    <mergeCell ref="D128:E128"/>
    <mergeCell ref="B129:M129"/>
    <mergeCell ref="B130:C131"/>
    <mergeCell ref="D130:H131"/>
    <mergeCell ref="I130:M130"/>
    <mergeCell ref="B132:C132"/>
    <mergeCell ref="D132:H132"/>
    <mergeCell ref="B133:C133"/>
    <mergeCell ref="D133:H133"/>
    <mergeCell ref="B95:B118"/>
    <mergeCell ref="B119:B123"/>
    <mergeCell ref="B124:M124"/>
    <mergeCell ref="B125:M125"/>
    <mergeCell ref="D127:E127"/>
    <mergeCell ref="B93:C93"/>
    <mergeCell ref="D93:E93"/>
    <mergeCell ref="F93:G93"/>
    <mergeCell ref="H93:I93"/>
    <mergeCell ref="B90:C90"/>
    <mergeCell ref="D90:H90"/>
    <mergeCell ref="J93:K93"/>
    <mergeCell ref="L93:L94"/>
    <mergeCell ref="B91:M91"/>
    <mergeCell ref="B92:C92"/>
    <mergeCell ref="D92:E92"/>
    <mergeCell ref="F92:G92"/>
    <mergeCell ref="H92:I92"/>
    <mergeCell ref="L92:M92"/>
    <mergeCell ref="M93:M94"/>
    <mergeCell ref="B84:M84"/>
    <mergeCell ref="B85:C86"/>
    <mergeCell ref="D85:H86"/>
    <mergeCell ref="I85:M85"/>
    <mergeCell ref="B87:C87"/>
    <mergeCell ref="D87:H87"/>
    <mergeCell ref="B88:C88"/>
    <mergeCell ref="D88:H88"/>
    <mergeCell ref="B89:C89"/>
    <mergeCell ref="D89:H89"/>
    <mergeCell ref="B74:B78"/>
    <mergeCell ref="B79:M79"/>
    <mergeCell ref="B80:M80"/>
    <mergeCell ref="D82:E82"/>
    <mergeCell ref="B48:C48"/>
    <mergeCell ref="D48:E48"/>
    <mergeCell ref="F48:G48"/>
    <mergeCell ref="H48:I48"/>
    <mergeCell ref="D83:E83"/>
    <mergeCell ref="L48:L49"/>
    <mergeCell ref="B46:M46"/>
    <mergeCell ref="B47:C47"/>
    <mergeCell ref="D47:E47"/>
    <mergeCell ref="F47:G47"/>
    <mergeCell ref="H47:I47"/>
    <mergeCell ref="L47:M47"/>
    <mergeCell ref="M48:M49"/>
    <mergeCell ref="B50:B73"/>
    <mergeCell ref="B42:C42"/>
    <mergeCell ref="D42:H42"/>
    <mergeCell ref="B43:C43"/>
    <mergeCell ref="D43:H43"/>
    <mergeCell ref="B44:C44"/>
    <mergeCell ref="D44:H44"/>
    <mergeCell ref="B45:C45"/>
    <mergeCell ref="D45:H45"/>
    <mergeCell ref="J48:K48"/>
    <mergeCell ref="B5:B28"/>
    <mergeCell ref="B29:B33"/>
    <mergeCell ref="B34:M34"/>
    <mergeCell ref="B35:M35"/>
    <mergeCell ref="D37:E37"/>
    <mergeCell ref="D38:E38"/>
    <mergeCell ref="B39:M39"/>
    <mergeCell ref="B40:C41"/>
    <mergeCell ref="D40:H41"/>
    <mergeCell ref="I40:M40"/>
    <mergeCell ref="B1:M1"/>
    <mergeCell ref="B2:C2"/>
    <mergeCell ref="D2:E2"/>
    <mergeCell ref="F2:G2"/>
    <mergeCell ref="H2:I2"/>
    <mergeCell ref="L2:M2"/>
    <mergeCell ref="O2:W3"/>
    <mergeCell ref="B3:C3"/>
    <mergeCell ref="D3:E3"/>
    <mergeCell ref="F3:G3"/>
    <mergeCell ref="H3:I3"/>
    <mergeCell ref="J3:K3"/>
    <mergeCell ref="L3:L4"/>
    <mergeCell ref="M3:M4"/>
  </mergeCells>
  <phoneticPr fontId="2" type="noConversion"/>
  <printOptions horizontalCentered="1"/>
  <pageMargins left="0.4" right="0.38" top="0.54" bottom="0.38" header="0" footer="0"/>
  <pageSetup paperSize="9" firstPageNumber="70" orientation="portrait" blackAndWhite="1" useFirstPageNumber="1" r:id="rId1"/>
  <rowBreaks count="7" manualBreakCount="7">
    <brk id="45" min="1" max="12" man="1"/>
    <brk id="90" min="1" max="12" man="1"/>
    <brk id="135" min="1" max="12" man="1"/>
    <brk id="180" min="1" max="12" man="1"/>
    <brk id="225" min="1" max="12" man="1"/>
    <brk id="270" min="1" max="12" man="1"/>
    <brk id="315" min="1" max="12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9" tint="0.79998168889431442"/>
  </sheetPr>
  <dimension ref="A1:W360"/>
  <sheetViews>
    <sheetView showZeros="0" view="pageBreakPreview" zoomScaleNormal="70" zoomScaleSheetLayoutView="100" workbookViewId="0"/>
  </sheetViews>
  <sheetFormatPr defaultRowHeight="13.5"/>
  <cols>
    <col min="1" max="1" width="8.125" style="178" customWidth="1"/>
    <col min="2" max="2" width="2.5" style="143" bestFit="1" customWidth="1"/>
    <col min="3" max="3" width="17.5" style="143" customWidth="1"/>
    <col min="4" max="4" width="6.625" style="233" customWidth="1"/>
    <col min="5" max="5" width="6.625" style="143" customWidth="1"/>
    <col min="6" max="6" width="6.625" style="233" customWidth="1"/>
    <col min="7" max="7" width="6.625" style="143" customWidth="1"/>
    <col min="8" max="8" width="6.625" style="233" customWidth="1"/>
    <col min="9" max="11" width="6.625" style="143" customWidth="1"/>
    <col min="12" max="12" width="6.625" style="234" customWidth="1"/>
    <col min="13" max="13" width="6.625" style="143" customWidth="1"/>
    <col min="14" max="14" width="7.125" style="143" customWidth="1"/>
    <col min="15" max="15" width="9" style="143" bestFit="1" customWidth="1"/>
    <col min="16" max="16" width="1.625" style="143" customWidth="1"/>
    <col min="17" max="17" width="5.25" style="143" bestFit="1" customWidth="1"/>
    <col min="18" max="18" width="4.375" style="143" bestFit="1" customWidth="1"/>
    <col min="19" max="16384" width="9" style="143"/>
  </cols>
  <sheetData>
    <row r="1" spans="1:23" ht="35.1" customHeight="1" thickTop="1" thickBot="1">
      <c r="A1" s="139" t="s">
        <v>939</v>
      </c>
      <c r="B1" s="2307" t="s">
        <v>839</v>
      </c>
      <c r="C1" s="2307"/>
      <c r="D1" s="2307"/>
      <c r="E1" s="2307"/>
      <c r="F1" s="2307"/>
      <c r="G1" s="2307"/>
      <c r="H1" s="2307"/>
      <c r="I1" s="2307"/>
      <c r="J1" s="2307"/>
      <c r="K1" s="2307"/>
      <c r="L1" s="2307"/>
      <c r="M1" s="2307"/>
      <c r="N1" s="177">
        <f t="shared" ref="N1:N45" si="0">IF(H$2&gt;0,1,)</f>
        <v>0</v>
      </c>
      <c r="O1" s="142" t="s">
        <v>892</v>
      </c>
    </row>
    <row r="2" spans="1:23" ht="24.95" customHeight="1" thickTop="1">
      <c r="A2" s="178">
        <f>IF(H2&gt;0,1,)</f>
        <v>0</v>
      </c>
      <c r="B2" s="2308" t="s">
        <v>857</v>
      </c>
      <c r="C2" s="2309"/>
      <c r="D2" s="2310" t="str">
        <f>CONCATENATE('6-3표준조사-2'!K4,"임반")</f>
        <v>임반</v>
      </c>
      <c r="E2" s="2310"/>
      <c r="F2" s="2310" t="str">
        <f>CONCATENATE('6-3표준조사-2'!L4,"소반")</f>
        <v>소반</v>
      </c>
      <c r="G2" s="2310"/>
      <c r="H2" s="2311">
        <f>'6-3표준조사-2'!Q4</f>
        <v>0</v>
      </c>
      <c r="I2" s="2311"/>
      <c r="J2" s="179"/>
      <c r="K2" s="180" t="s">
        <v>541</v>
      </c>
      <c r="L2" s="2312" t="str">
        <f>+'6-3표준조사-2'!R4</f>
        <v>모두베기</v>
      </c>
      <c r="M2" s="2313"/>
      <c r="N2" s="177">
        <f t="shared" si="0"/>
        <v>0</v>
      </c>
      <c r="O2" s="2239"/>
      <c r="P2" s="2240"/>
      <c r="Q2" s="2240"/>
      <c r="R2" s="2240"/>
      <c r="S2" s="2240"/>
      <c r="T2" s="2240"/>
      <c r="U2" s="2240"/>
      <c r="V2" s="2240"/>
      <c r="W2" s="2241"/>
    </row>
    <row r="3" spans="1:23" ht="21.75" customHeight="1" thickBot="1">
      <c r="A3" s="178">
        <f>IF(H2&gt;0,1,)</f>
        <v>0</v>
      </c>
      <c r="B3" s="2314" t="s">
        <v>542</v>
      </c>
      <c r="C3" s="2315"/>
      <c r="D3" s="2316" t="s">
        <v>543</v>
      </c>
      <c r="E3" s="2315"/>
      <c r="F3" s="2317" t="s">
        <v>1347</v>
      </c>
      <c r="G3" s="2318"/>
      <c r="H3" s="2317" t="s">
        <v>545</v>
      </c>
      <c r="I3" s="2318"/>
      <c r="J3" s="2316" t="s">
        <v>546</v>
      </c>
      <c r="K3" s="2315"/>
      <c r="L3" s="2319" t="s">
        <v>858</v>
      </c>
      <c r="M3" s="2321"/>
      <c r="N3" s="177">
        <f t="shared" si="0"/>
        <v>0</v>
      </c>
      <c r="O3" s="2242"/>
      <c r="P3" s="2243"/>
      <c r="Q3" s="2243"/>
      <c r="R3" s="2243"/>
      <c r="S3" s="2243"/>
      <c r="T3" s="2243"/>
      <c r="U3" s="2243"/>
      <c r="V3" s="2243"/>
      <c r="W3" s="2244"/>
    </row>
    <row r="4" spans="1:23" ht="21.75" customHeight="1" thickTop="1">
      <c r="A4" s="178">
        <f>IF(H2&gt;0,1,)</f>
        <v>0</v>
      </c>
      <c r="B4" s="181"/>
      <c r="C4" s="182" t="s">
        <v>547</v>
      </c>
      <c r="D4" s="183"/>
      <c r="E4" s="184" t="s">
        <v>548</v>
      </c>
      <c r="F4" s="183"/>
      <c r="G4" s="184" t="s">
        <v>548</v>
      </c>
      <c r="H4" s="183"/>
      <c r="I4" s="184" t="s">
        <v>548</v>
      </c>
      <c r="J4" s="185"/>
      <c r="K4" s="184" t="s">
        <v>549</v>
      </c>
      <c r="L4" s="2320"/>
      <c r="M4" s="2322"/>
      <c r="N4" s="177">
        <f t="shared" si="0"/>
        <v>0</v>
      </c>
    </row>
    <row r="5" spans="1:23" ht="21.75" customHeight="1">
      <c r="A5" s="178">
        <f>IF('6-3표준조사-2'!R4="둘레베기",1,)</f>
        <v>0</v>
      </c>
      <c r="B5" s="2325" t="s">
        <v>547</v>
      </c>
      <c r="C5" s="186" t="s">
        <v>1346</v>
      </c>
      <c r="D5" s="189"/>
      <c r="E5" s="188"/>
      <c r="F5" s="189"/>
      <c r="G5" s="188"/>
      <c r="H5" s="189"/>
      <c r="I5" s="188"/>
      <c r="J5" s="190"/>
      <c r="K5" s="191"/>
      <c r="L5" s="235"/>
      <c r="M5" s="193">
        <f>M6</f>
        <v>0</v>
      </c>
      <c r="N5" s="177">
        <f t="shared" si="0"/>
        <v>0</v>
      </c>
    </row>
    <row r="6" spans="1:23" ht="21.75" customHeight="1">
      <c r="A6" s="178">
        <f>IF('6-3표준조사-2'!R4="둘레베기",1,)</f>
        <v>0</v>
      </c>
      <c r="B6" s="2339"/>
      <c r="C6" s="194" t="s">
        <v>841</v>
      </c>
      <c r="D6" s="236"/>
      <c r="E6" s="196"/>
      <c r="F6" s="197"/>
      <c r="G6" s="196"/>
      <c r="H6" s="197"/>
      <c r="I6" s="196"/>
      <c r="J6" s="198"/>
      <c r="K6" s="199"/>
      <c r="L6" s="200">
        <f>J45/100</f>
        <v>0</v>
      </c>
      <c r="M6" s="201">
        <f>ROUNDDOWN((H7*J7)+(H7*J7*L6),)</f>
        <v>0</v>
      </c>
      <c r="N6" s="177">
        <f t="shared" si="0"/>
        <v>0</v>
      </c>
    </row>
    <row r="7" spans="1:23" ht="21.75" customHeight="1">
      <c r="A7" s="178">
        <f>IF('6-3표준조사-2'!R4="둘레베기",1,)</f>
        <v>0</v>
      </c>
      <c r="B7" s="2339"/>
      <c r="C7" s="194" t="s">
        <v>842</v>
      </c>
      <c r="D7" s="236">
        <f>IF(A7&gt;0,D36,)</f>
        <v>0</v>
      </c>
      <c r="E7" s="196" t="s">
        <v>551</v>
      </c>
      <c r="F7" s="197">
        <v>0.18</v>
      </c>
      <c r="G7" s="196" t="s">
        <v>1249</v>
      </c>
      <c r="H7" s="197">
        <f>ROUND(D7/100*F7,2)</f>
        <v>0</v>
      </c>
      <c r="I7" s="196" t="s">
        <v>550</v>
      </c>
      <c r="J7" s="198">
        <f>'7-1 단가조사'!L7</f>
        <v>172068</v>
      </c>
      <c r="K7" s="199" t="s">
        <v>580</v>
      </c>
      <c r="L7" s="200"/>
      <c r="M7" s="201"/>
      <c r="N7" s="177">
        <f t="shared" si="0"/>
        <v>0</v>
      </c>
    </row>
    <row r="8" spans="1:23" ht="21.75" customHeight="1">
      <c r="A8" s="178">
        <f>IF('6-3표준조사-2'!R4="줄베기",1,)</f>
        <v>0</v>
      </c>
      <c r="B8" s="2339"/>
      <c r="C8" s="186" t="s">
        <v>581</v>
      </c>
      <c r="D8" s="189"/>
      <c r="E8" s="188"/>
      <c r="F8" s="189"/>
      <c r="G8" s="188"/>
      <c r="H8" s="189"/>
      <c r="I8" s="188"/>
      <c r="J8" s="190"/>
      <c r="K8" s="191"/>
      <c r="L8" s="237"/>
      <c r="M8" s="193">
        <f>SUM(M9+M12+M15)</f>
        <v>0</v>
      </c>
      <c r="N8" s="177">
        <f t="shared" si="0"/>
        <v>0</v>
      </c>
    </row>
    <row r="9" spans="1:23" ht="21.75" customHeight="1">
      <c r="A9" s="178">
        <f>IF('6-3표준조사-2'!R4="줄베기",1,)</f>
        <v>0</v>
      </c>
      <c r="B9" s="2339"/>
      <c r="C9" s="194" t="s">
        <v>841</v>
      </c>
      <c r="D9" s="195"/>
      <c r="E9" s="196"/>
      <c r="F9" s="197"/>
      <c r="G9" s="196"/>
      <c r="H9" s="197"/>
      <c r="I9" s="196"/>
      <c r="J9" s="198"/>
      <c r="K9" s="199"/>
      <c r="L9" s="200">
        <f>K45/100</f>
        <v>0</v>
      </c>
      <c r="M9" s="201">
        <f>ROUNDDOWN((M10+M11)+((M10+M11)*L9),0)</f>
        <v>0</v>
      </c>
      <c r="N9" s="177">
        <f t="shared" si="0"/>
        <v>0</v>
      </c>
    </row>
    <row r="10" spans="1:23" ht="21.75" customHeight="1">
      <c r="A10" s="178">
        <f>IF('6-3표준조사-2'!R4="줄베기",1,)</f>
        <v>0</v>
      </c>
      <c r="B10" s="2339"/>
      <c r="C10" s="194" t="s">
        <v>1345</v>
      </c>
      <c r="D10" s="195">
        <f>IF(A10&gt;0,D36,)</f>
        <v>0</v>
      </c>
      <c r="E10" s="196" t="s">
        <v>551</v>
      </c>
      <c r="F10" s="197">
        <v>7.0000000000000007E-2</v>
      </c>
      <c r="G10" s="196" t="s">
        <v>1249</v>
      </c>
      <c r="H10" s="197">
        <f>ROUND(D10/100*F10,2)</f>
        <v>0</v>
      </c>
      <c r="I10" s="196" t="s">
        <v>550</v>
      </c>
      <c r="J10" s="198">
        <f>'7-1 단가조사'!L7</f>
        <v>172068</v>
      </c>
      <c r="K10" s="199" t="s">
        <v>580</v>
      </c>
      <c r="L10" s="200"/>
      <c r="M10" s="201">
        <f>ROUNDDOWN(H10*J10,)</f>
        <v>0</v>
      </c>
      <c r="N10" s="177">
        <f t="shared" si="0"/>
        <v>0</v>
      </c>
    </row>
    <row r="11" spans="1:23" ht="21.75" customHeight="1">
      <c r="A11" s="178">
        <f>IF('6-3표준조사-2'!R4="줄베기",1,)</f>
        <v>0</v>
      </c>
      <c r="B11" s="2339"/>
      <c r="C11" s="194" t="s">
        <v>844</v>
      </c>
      <c r="D11" s="204">
        <f>IF(A11&gt;0,1,)</f>
        <v>0</v>
      </c>
      <c r="E11" s="196" t="s">
        <v>425</v>
      </c>
      <c r="F11" s="197">
        <v>1.3</v>
      </c>
      <c r="G11" s="196" t="s">
        <v>582</v>
      </c>
      <c r="H11" s="197">
        <f>ROUND(D11*F11,2)</f>
        <v>0</v>
      </c>
      <c r="I11" s="196" t="s">
        <v>550</v>
      </c>
      <c r="J11" s="198">
        <f>'7-1 단가조사'!L6</f>
        <v>226122</v>
      </c>
      <c r="K11" s="199" t="s">
        <v>1344</v>
      </c>
      <c r="L11" s="200"/>
      <c r="M11" s="201">
        <f>ROUNDDOWN(H11*J11,)</f>
        <v>0</v>
      </c>
      <c r="N11" s="177">
        <f t="shared" si="0"/>
        <v>0</v>
      </c>
    </row>
    <row r="12" spans="1:23" ht="21.75" customHeight="1">
      <c r="A12" s="178">
        <f>IF('6-3표준조사-2'!R4="줄베기",1,)</f>
        <v>0</v>
      </c>
      <c r="B12" s="2339"/>
      <c r="C12" s="194" t="s">
        <v>845</v>
      </c>
      <c r="D12" s="195"/>
      <c r="E12" s="196"/>
      <c r="F12" s="197"/>
      <c r="G12" s="196"/>
      <c r="H12" s="197"/>
      <c r="I12" s="196"/>
      <c r="J12" s="198"/>
      <c r="K12" s="199"/>
      <c r="L12" s="202"/>
      <c r="M12" s="201">
        <f>M13+M14</f>
        <v>0</v>
      </c>
      <c r="N12" s="177">
        <f t="shared" si="0"/>
        <v>0</v>
      </c>
    </row>
    <row r="13" spans="1:23" ht="21.75" customHeight="1">
      <c r="A13" s="178">
        <f>IF('6-3표준조사-2'!R4="줄베기",1,)</f>
        <v>0</v>
      </c>
      <c r="B13" s="2339"/>
      <c r="C13" s="194" t="s">
        <v>846</v>
      </c>
      <c r="D13" s="204">
        <f>H11</f>
        <v>0</v>
      </c>
      <c r="E13" s="196" t="s">
        <v>582</v>
      </c>
      <c r="F13" s="197">
        <v>5</v>
      </c>
      <c r="G13" s="196" t="s">
        <v>553</v>
      </c>
      <c r="H13" s="197">
        <f>ROUND(D13*F13,2)</f>
        <v>0</v>
      </c>
      <c r="I13" s="196" t="s">
        <v>554</v>
      </c>
      <c r="J13" s="198">
        <f>'7-1 단가조사'!L11</f>
        <v>1720</v>
      </c>
      <c r="K13" s="199" t="s">
        <v>584</v>
      </c>
      <c r="L13" s="202"/>
      <c r="M13" s="201">
        <f>ROUNDDOWN(H13*J13,)</f>
        <v>0</v>
      </c>
      <c r="N13" s="177">
        <f t="shared" si="0"/>
        <v>0</v>
      </c>
    </row>
    <row r="14" spans="1:23" ht="21.75" customHeight="1">
      <c r="A14" s="178">
        <f>IF('6-3표준조사-2'!R4="줄베기",1,)</f>
        <v>0</v>
      </c>
      <c r="B14" s="2339"/>
      <c r="C14" s="194" t="s">
        <v>847</v>
      </c>
      <c r="D14" s="195">
        <f>M13</f>
        <v>0</v>
      </c>
      <c r="E14" s="196" t="s">
        <v>586</v>
      </c>
      <c r="F14" s="197">
        <v>0.1</v>
      </c>
      <c r="G14" s="196" t="s">
        <v>587</v>
      </c>
      <c r="H14" s="197"/>
      <c r="I14" s="196"/>
      <c r="J14" s="198"/>
      <c r="K14" s="199"/>
      <c r="L14" s="202"/>
      <c r="M14" s="201">
        <f>ROUNDDOWN(D14*F14,)</f>
        <v>0</v>
      </c>
      <c r="N14" s="177">
        <f t="shared" si="0"/>
        <v>0</v>
      </c>
    </row>
    <row r="15" spans="1:23" ht="21.75" customHeight="1">
      <c r="A15" s="178">
        <f>IF('6-3표준조사-2'!R4="줄베기",1,)</f>
        <v>0</v>
      </c>
      <c r="B15" s="2339"/>
      <c r="C15" s="238" t="s">
        <v>848</v>
      </c>
      <c r="D15" s="239">
        <f>D13</f>
        <v>0</v>
      </c>
      <c r="E15" s="240" t="s">
        <v>588</v>
      </c>
      <c r="F15" s="241">
        <v>8.3999999999999995E-3</v>
      </c>
      <c r="G15" s="240" t="s">
        <v>589</v>
      </c>
      <c r="H15" s="242"/>
      <c r="I15" s="240"/>
      <c r="J15" s="243">
        <f>'7-1 단가조사'!L14</f>
        <v>610000</v>
      </c>
      <c r="K15" s="244" t="s">
        <v>585</v>
      </c>
      <c r="L15" s="245"/>
      <c r="M15" s="246">
        <f>ROUNDDOWN(D15*F15*J15,)</f>
        <v>0</v>
      </c>
      <c r="N15" s="177">
        <f t="shared" si="0"/>
        <v>0</v>
      </c>
    </row>
    <row r="16" spans="1:23" ht="21.75" customHeight="1">
      <c r="A16" s="178">
        <f>IF('6-3표준조사-2'!R4="모두베기",1,)</f>
        <v>1</v>
      </c>
      <c r="B16" s="2339"/>
      <c r="C16" s="186" t="s">
        <v>590</v>
      </c>
      <c r="D16" s="187"/>
      <c r="E16" s="188"/>
      <c r="F16" s="189"/>
      <c r="G16" s="188"/>
      <c r="H16" s="189"/>
      <c r="I16" s="188"/>
      <c r="J16" s="190"/>
      <c r="K16" s="191"/>
      <c r="L16" s="192"/>
      <c r="M16" s="193">
        <f>M17+M22+M25</f>
        <v>0</v>
      </c>
      <c r="N16" s="177">
        <f t="shared" si="0"/>
        <v>0</v>
      </c>
    </row>
    <row r="17" spans="1:14" ht="21.75" customHeight="1">
      <c r="A17" s="178">
        <f>IF('6-3표준조사-2'!R4="모두베기",1,)</f>
        <v>1</v>
      </c>
      <c r="B17" s="2339"/>
      <c r="C17" s="194" t="s">
        <v>841</v>
      </c>
      <c r="D17" s="195"/>
      <c r="E17" s="196"/>
      <c r="F17" s="197"/>
      <c r="G17" s="196"/>
      <c r="H17" s="197"/>
      <c r="I17" s="196"/>
      <c r="J17" s="198"/>
      <c r="K17" s="199"/>
      <c r="L17" s="200">
        <f>L45/100</f>
        <v>0</v>
      </c>
      <c r="M17" s="201">
        <f>M18+M19+M20+M21</f>
        <v>0</v>
      </c>
      <c r="N17" s="177">
        <f t="shared" si="0"/>
        <v>0</v>
      </c>
    </row>
    <row r="18" spans="1:14" ht="21.75" customHeight="1">
      <c r="A18" s="178">
        <f>IF('6-3표준조사-2'!R4="모두베기",1,)</f>
        <v>1</v>
      </c>
      <c r="B18" s="2339"/>
      <c r="C18" s="194" t="s">
        <v>1345</v>
      </c>
      <c r="D18" s="195">
        <f>IF(A18&gt;0,D36,)</f>
        <v>0</v>
      </c>
      <c r="E18" s="196" t="s">
        <v>551</v>
      </c>
      <c r="F18" s="197">
        <v>7.0000000000000007E-2</v>
      </c>
      <c r="G18" s="196" t="s">
        <v>1249</v>
      </c>
      <c r="H18" s="197">
        <f>ROUND(D18/100*F18,2)</f>
        <v>0</v>
      </c>
      <c r="I18" s="196" t="s">
        <v>550</v>
      </c>
      <c r="J18" s="198">
        <f>'7-1 단가조사'!L7</f>
        <v>172068</v>
      </c>
      <c r="K18" s="199" t="s">
        <v>580</v>
      </c>
      <c r="L18" s="202"/>
      <c r="M18" s="201">
        <f>ROUNDDOWN((H18*J18)+(H18*J18*L17),)</f>
        <v>0</v>
      </c>
      <c r="N18" s="177">
        <f t="shared" si="0"/>
        <v>0</v>
      </c>
    </row>
    <row r="19" spans="1:14" ht="21.75" customHeight="1">
      <c r="A19" s="178">
        <f>IF('6-3표준조사-2'!R4="모두베기",1,)</f>
        <v>1</v>
      </c>
      <c r="B19" s="2339"/>
      <c r="C19" s="203" t="s">
        <v>1158</v>
      </c>
      <c r="D19" s="204">
        <f>IF(A19&gt;0,IF(D38="당해 년도",1,),)</f>
        <v>0</v>
      </c>
      <c r="E19" s="196" t="s">
        <v>425</v>
      </c>
      <c r="F19" s="197">
        <v>3.5</v>
      </c>
      <c r="G19" s="196" t="s">
        <v>582</v>
      </c>
      <c r="H19" s="197">
        <f>ROUND(D19*F19,2)</f>
        <v>0</v>
      </c>
      <c r="I19" s="196" t="s">
        <v>550</v>
      </c>
      <c r="J19" s="198">
        <f>'7-1 단가조사'!L6</f>
        <v>226122</v>
      </c>
      <c r="K19" s="199" t="s">
        <v>1344</v>
      </c>
      <c r="L19" s="202"/>
      <c r="M19" s="201">
        <f>ROUNDDOWN((H19*J19)+(H19*J19*L17),)</f>
        <v>0</v>
      </c>
      <c r="N19" s="177">
        <f t="shared" si="0"/>
        <v>0</v>
      </c>
    </row>
    <row r="20" spans="1:14" ht="21.75" customHeight="1">
      <c r="A20" s="178">
        <f>IF('6-3표준조사-2'!R4="모두베기",1,)</f>
        <v>1</v>
      </c>
      <c r="B20" s="2339"/>
      <c r="C20" s="203" t="s">
        <v>1159</v>
      </c>
      <c r="D20" s="204">
        <f>IF(A20&gt;0,IF(D38="2년차",1,),)</f>
        <v>0</v>
      </c>
      <c r="E20" s="196" t="s">
        <v>425</v>
      </c>
      <c r="F20" s="197">
        <v>4</v>
      </c>
      <c r="G20" s="196" t="s">
        <v>582</v>
      </c>
      <c r="H20" s="197">
        <f>ROUND(D20*F20,2)</f>
        <v>0</v>
      </c>
      <c r="I20" s="196" t="s">
        <v>550</v>
      </c>
      <c r="J20" s="198">
        <f>'7-1 단가조사'!L6</f>
        <v>226122</v>
      </c>
      <c r="K20" s="199" t="s">
        <v>1344</v>
      </c>
      <c r="L20" s="202"/>
      <c r="M20" s="201">
        <f>ROUNDDOWN((H20*J20)+(H20*J20*L17),)</f>
        <v>0</v>
      </c>
      <c r="N20" s="177">
        <f t="shared" si="0"/>
        <v>0</v>
      </c>
    </row>
    <row r="21" spans="1:14" ht="21.75" customHeight="1">
      <c r="A21" s="178">
        <f>IF('6-3표준조사-2'!R4="모두베기",1,)</f>
        <v>1</v>
      </c>
      <c r="B21" s="2339"/>
      <c r="C21" s="203" t="s">
        <v>1160</v>
      </c>
      <c r="D21" s="204">
        <f>IF(A21&gt;0,IF(D38="3년차 이상",1,),)</f>
        <v>0</v>
      </c>
      <c r="E21" s="196" t="s">
        <v>425</v>
      </c>
      <c r="F21" s="197">
        <v>5</v>
      </c>
      <c r="G21" s="196" t="s">
        <v>582</v>
      </c>
      <c r="H21" s="197">
        <f>ROUND(D21*F21,2)</f>
        <v>0</v>
      </c>
      <c r="I21" s="196" t="s">
        <v>550</v>
      </c>
      <c r="J21" s="198">
        <f>'7-1 단가조사'!L6</f>
        <v>226122</v>
      </c>
      <c r="K21" s="199" t="s">
        <v>1344</v>
      </c>
      <c r="L21" s="202"/>
      <c r="M21" s="201">
        <f>ROUNDDOWN((H21*J21)+(H21*J21*L17),)</f>
        <v>0</v>
      </c>
      <c r="N21" s="177">
        <f t="shared" si="0"/>
        <v>0</v>
      </c>
    </row>
    <row r="22" spans="1:14" ht="21.75" customHeight="1">
      <c r="A22" s="178">
        <f>IF('6-3표준조사-2'!R4="모두베기",1,)</f>
        <v>1</v>
      </c>
      <c r="B22" s="2339"/>
      <c r="C22" s="194" t="s">
        <v>845</v>
      </c>
      <c r="D22" s="195"/>
      <c r="E22" s="196"/>
      <c r="F22" s="197"/>
      <c r="G22" s="196"/>
      <c r="H22" s="197"/>
      <c r="I22" s="196"/>
      <c r="J22" s="198"/>
      <c r="K22" s="199"/>
      <c r="L22" s="202"/>
      <c r="M22" s="201">
        <f>M23+M24</f>
        <v>0</v>
      </c>
      <c r="N22" s="177">
        <f t="shared" si="0"/>
        <v>0</v>
      </c>
    </row>
    <row r="23" spans="1:14" ht="21.75" customHeight="1">
      <c r="A23" s="178">
        <f>IF('6-3표준조사-2'!R4="모두베기",1,)</f>
        <v>1</v>
      </c>
      <c r="B23" s="2339"/>
      <c r="C23" s="194" t="s">
        <v>846</v>
      </c>
      <c r="D23" s="204">
        <f>(H19+H20+H21)</f>
        <v>0</v>
      </c>
      <c r="E23" s="196" t="s">
        <v>582</v>
      </c>
      <c r="F23" s="197">
        <v>5</v>
      </c>
      <c r="G23" s="196" t="s">
        <v>553</v>
      </c>
      <c r="H23" s="197">
        <f>ROUND(D23*F23,2)</f>
        <v>0</v>
      </c>
      <c r="I23" s="196" t="s">
        <v>554</v>
      </c>
      <c r="J23" s="198">
        <f>'7-1 단가조사'!L11</f>
        <v>1720</v>
      </c>
      <c r="K23" s="199" t="s">
        <v>584</v>
      </c>
      <c r="L23" s="202"/>
      <c r="M23" s="201">
        <f>ROUNDDOWN(H23*J23,)</f>
        <v>0</v>
      </c>
      <c r="N23" s="177">
        <f t="shared" si="0"/>
        <v>0</v>
      </c>
    </row>
    <row r="24" spans="1:14" ht="21.75" customHeight="1">
      <c r="A24" s="178">
        <f>IF('6-3표준조사-2'!R4="모두베기",1,)</f>
        <v>1</v>
      </c>
      <c r="B24" s="2339"/>
      <c r="C24" s="194" t="s">
        <v>847</v>
      </c>
      <c r="D24" s="195">
        <f>M23</f>
        <v>0</v>
      </c>
      <c r="E24" s="196" t="s">
        <v>586</v>
      </c>
      <c r="F24" s="197">
        <v>0.1</v>
      </c>
      <c r="G24" s="196" t="s">
        <v>587</v>
      </c>
      <c r="H24" s="197"/>
      <c r="I24" s="196"/>
      <c r="J24" s="198"/>
      <c r="K24" s="199"/>
      <c r="L24" s="202"/>
      <c r="M24" s="201">
        <f>ROUNDDOWN(D24*F24,)</f>
        <v>0</v>
      </c>
      <c r="N24" s="177">
        <f t="shared" si="0"/>
        <v>0</v>
      </c>
    </row>
    <row r="25" spans="1:14" ht="21.75" customHeight="1">
      <c r="A25" s="178">
        <f>IF('6-3표준조사-2'!R4="모두베기",1,)</f>
        <v>1</v>
      </c>
      <c r="B25" s="2339"/>
      <c r="C25" s="205" t="s">
        <v>848</v>
      </c>
      <c r="D25" s="206">
        <f>D23</f>
        <v>0</v>
      </c>
      <c r="E25" s="207" t="s">
        <v>588</v>
      </c>
      <c r="F25" s="208">
        <v>8.3999999999999995E-3</v>
      </c>
      <c r="G25" s="207" t="s">
        <v>589</v>
      </c>
      <c r="H25" s="209"/>
      <c r="I25" s="207"/>
      <c r="J25" s="210">
        <f>'7-1 단가조사'!L14</f>
        <v>610000</v>
      </c>
      <c r="K25" s="211" t="s">
        <v>585</v>
      </c>
      <c r="L25" s="212"/>
      <c r="M25" s="213">
        <f>ROUNDDOWN(D25*F25*J25,)</f>
        <v>0</v>
      </c>
      <c r="N25" s="177">
        <f t="shared" si="0"/>
        <v>0</v>
      </c>
    </row>
    <row r="26" spans="1:14" ht="21.75" customHeight="1">
      <c r="A26" s="178">
        <f>IF('6-3표준조사-2'!R4="맹아제거",1,)</f>
        <v>0</v>
      </c>
      <c r="B26" s="2339"/>
      <c r="C26" s="186" t="s">
        <v>591</v>
      </c>
      <c r="D26" s="189"/>
      <c r="E26" s="188"/>
      <c r="F26" s="189"/>
      <c r="G26" s="188"/>
      <c r="H26" s="189"/>
      <c r="I26" s="188"/>
      <c r="J26" s="190"/>
      <c r="K26" s="191"/>
      <c r="L26" s="235"/>
      <c r="M26" s="193">
        <f>M27</f>
        <v>0</v>
      </c>
      <c r="N26" s="177">
        <f t="shared" si="0"/>
        <v>0</v>
      </c>
    </row>
    <row r="27" spans="1:14" ht="21.75" customHeight="1">
      <c r="A27" s="178">
        <f>IF('6-3표준조사-2'!R4="맹아제거",1,)</f>
        <v>0</v>
      </c>
      <c r="B27" s="2339"/>
      <c r="C27" s="194" t="s">
        <v>841</v>
      </c>
      <c r="D27" s="236"/>
      <c r="E27" s="196"/>
      <c r="F27" s="197"/>
      <c r="G27" s="196"/>
      <c r="H27" s="197"/>
      <c r="I27" s="196"/>
      <c r="J27" s="198"/>
      <c r="K27" s="199"/>
      <c r="L27" s="200">
        <f>M45/100</f>
        <v>0</v>
      </c>
      <c r="M27" s="201">
        <f>ROUNDDOWN((H28*J28)+(H28*J28*L27),)</f>
        <v>0</v>
      </c>
      <c r="N27" s="177">
        <f t="shared" si="0"/>
        <v>0</v>
      </c>
    </row>
    <row r="28" spans="1:14" ht="21.75" customHeight="1">
      <c r="A28" s="178">
        <f>IF('6-3표준조사-2'!R4="맹아제거",1,)</f>
        <v>0</v>
      </c>
      <c r="B28" s="2339"/>
      <c r="C28" s="194" t="s">
        <v>849</v>
      </c>
      <c r="D28" s="236">
        <v>0</v>
      </c>
      <c r="E28" s="196" t="s">
        <v>551</v>
      </c>
      <c r="F28" s="197">
        <v>0.2</v>
      </c>
      <c r="G28" s="196" t="s">
        <v>1249</v>
      </c>
      <c r="H28" s="197">
        <f>ROUND(D28/100*F28,2)</f>
        <v>0</v>
      </c>
      <c r="I28" s="196" t="s">
        <v>550</v>
      </c>
      <c r="J28" s="198">
        <f>'7-1 단가조사'!L7</f>
        <v>172068</v>
      </c>
      <c r="K28" s="199" t="s">
        <v>580</v>
      </c>
      <c r="L28" s="200">
        <f>M45/100</f>
        <v>0</v>
      </c>
      <c r="M28" s="201"/>
      <c r="N28" s="177">
        <f t="shared" si="0"/>
        <v>0</v>
      </c>
    </row>
    <row r="29" spans="1:14" ht="21.75" customHeight="1">
      <c r="A29" s="178">
        <f>IF(H2&gt;0,1,)</f>
        <v>0</v>
      </c>
      <c r="B29" s="2325" t="s">
        <v>555</v>
      </c>
      <c r="C29" s="186" t="s">
        <v>592</v>
      </c>
      <c r="D29" s="189"/>
      <c r="E29" s="188"/>
      <c r="F29" s="189"/>
      <c r="G29" s="188"/>
      <c r="H29" s="189"/>
      <c r="I29" s="188"/>
      <c r="J29" s="190"/>
      <c r="K29" s="191"/>
      <c r="L29" s="192"/>
      <c r="M29" s="193">
        <f>SUM(M30,M32,M33)</f>
        <v>0</v>
      </c>
      <c r="N29" s="177">
        <f t="shared" si="0"/>
        <v>0</v>
      </c>
    </row>
    <row r="30" spans="1:14" ht="21.75" customHeight="1">
      <c r="A30" s="178">
        <f>IF(H2&gt;0,1,)</f>
        <v>0</v>
      </c>
      <c r="B30" s="2326"/>
      <c r="C30" s="194" t="s">
        <v>850</v>
      </c>
      <c r="D30" s="197"/>
      <c r="E30" s="196"/>
      <c r="F30" s="197"/>
      <c r="G30" s="196"/>
      <c r="H30" s="197"/>
      <c r="I30" s="196"/>
      <c r="J30" s="198"/>
      <c r="K30" s="199"/>
      <c r="L30" s="202"/>
      <c r="M30" s="201">
        <f>M31</f>
        <v>0</v>
      </c>
      <c r="N30" s="177">
        <f t="shared" si="0"/>
        <v>0</v>
      </c>
    </row>
    <row r="31" spans="1:14" ht="21.75" customHeight="1">
      <c r="A31" s="178">
        <f>IF(H2&gt;0,1,)</f>
        <v>0</v>
      </c>
      <c r="B31" s="2326"/>
      <c r="C31" s="194" t="s">
        <v>851</v>
      </c>
      <c r="D31" s="197"/>
      <c r="E31" s="196"/>
      <c r="F31" s="197"/>
      <c r="G31" s="196"/>
      <c r="H31" s="197"/>
      <c r="I31" s="196"/>
      <c r="J31" s="198"/>
      <c r="K31" s="199"/>
      <c r="L31" s="202"/>
      <c r="M31" s="201">
        <f>M6+M9+M17+M27</f>
        <v>0</v>
      </c>
      <c r="N31" s="177">
        <f t="shared" si="0"/>
        <v>0</v>
      </c>
    </row>
    <row r="32" spans="1:14" ht="21.75" customHeight="1">
      <c r="A32" s="178">
        <f>IF(H2&gt;0,1,)</f>
        <v>0</v>
      </c>
      <c r="B32" s="2326"/>
      <c r="C32" s="194" t="s">
        <v>852</v>
      </c>
      <c r="D32" s="197"/>
      <c r="E32" s="196"/>
      <c r="F32" s="197"/>
      <c r="G32" s="196"/>
      <c r="H32" s="197"/>
      <c r="I32" s="196"/>
      <c r="J32" s="198"/>
      <c r="K32" s="199"/>
      <c r="L32" s="202"/>
      <c r="M32" s="201">
        <f>M12+M22</f>
        <v>0</v>
      </c>
      <c r="N32" s="177">
        <f t="shared" si="0"/>
        <v>0</v>
      </c>
    </row>
    <row r="33" spans="1:15" ht="21.75" customHeight="1" thickBot="1">
      <c r="A33" s="178">
        <f>IF(H2&gt;0,1,)</f>
        <v>0</v>
      </c>
      <c r="B33" s="2327"/>
      <c r="C33" s="205" t="s">
        <v>1343</v>
      </c>
      <c r="D33" s="214"/>
      <c r="E33" s="215"/>
      <c r="F33" s="214"/>
      <c r="G33" s="215"/>
      <c r="H33" s="214"/>
      <c r="I33" s="215"/>
      <c r="J33" s="216"/>
      <c r="K33" s="217"/>
      <c r="L33" s="218"/>
      <c r="M33" s="219">
        <f>M15+M25</f>
        <v>0</v>
      </c>
      <c r="N33" s="177">
        <f t="shared" si="0"/>
        <v>0</v>
      </c>
    </row>
    <row r="34" spans="1:15" ht="21.75" customHeight="1">
      <c r="A34" s="178">
        <f>IF(H2&gt;0,1,)</f>
        <v>0</v>
      </c>
      <c r="B34" s="2328" t="s">
        <v>556</v>
      </c>
      <c r="C34" s="2328"/>
      <c r="D34" s="2328"/>
      <c r="E34" s="2328"/>
      <c r="F34" s="2328"/>
      <c r="G34" s="2328"/>
      <c r="H34" s="2328"/>
      <c r="I34" s="2328"/>
      <c r="J34" s="2328"/>
      <c r="K34" s="2328"/>
      <c r="L34" s="2328"/>
      <c r="M34" s="2328"/>
      <c r="N34" s="177">
        <f t="shared" si="0"/>
        <v>0</v>
      </c>
    </row>
    <row r="35" spans="1:15" ht="21.75" customHeight="1">
      <c r="A35" s="178">
        <f>IF(H2&gt;0,1,)</f>
        <v>0</v>
      </c>
      <c r="B35" s="2329" t="s">
        <v>557</v>
      </c>
      <c r="C35" s="2329"/>
      <c r="D35" s="2329"/>
      <c r="E35" s="2329"/>
      <c r="F35" s="2329"/>
      <c r="G35" s="2329"/>
      <c r="H35" s="2329"/>
      <c r="I35" s="2329"/>
      <c r="J35" s="2329"/>
      <c r="K35" s="2329"/>
      <c r="L35" s="2329"/>
      <c r="M35" s="2329"/>
      <c r="N35" s="177">
        <f t="shared" si="0"/>
        <v>0</v>
      </c>
    </row>
    <row r="36" spans="1:15" ht="21.75" customHeight="1">
      <c r="A36" s="178">
        <f>IF(H2&gt;0,1,)</f>
        <v>0</v>
      </c>
      <c r="B36" s="220" t="s">
        <v>1342</v>
      </c>
      <c r="C36" s="221" t="s">
        <v>854</v>
      </c>
      <c r="D36" s="222">
        <f>'6-3표준조사-2'!Q10</f>
        <v>0</v>
      </c>
      <c r="E36" s="220" t="s">
        <v>551</v>
      </c>
      <c r="F36" s="223"/>
      <c r="G36" s="220"/>
      <c r="H36" s="224"/>
      <c r="I36" s="225"/>
      <c r="J36" s="225"/>
      <c r="K36" s="225"/>
      <c r="L36" s="226"/>
      <c r="M36" s="225"/>
      <c r="N36" s="177">
        <f t="shared" si="0"/>
        <v>0</v>
      </c>
    </row>
    <row r="37" spans="1:15" ht="21.75" customHeight="1">
      <c r="A37" s="178">
        <f>IF(H2&gt;0,1,)</f>
        <v>0</v>
      </c>
      <c r="B37" s="220" t="s">
        <v>559</v>
      </c>
      <c r="C37" s="221" t="s">
        <v>840</v>
      </c>
      <c r="D37" s="2330" t="str">
        <f>'6-3표준조사-2'!S10</f>
        <v>대부분 목본</v>
      </c>
      <c r="E37" s="2330"/>
      <c r="F37" s="223"/>
      <c r="G37" s="220"/>
      <c r="H37" s="224"/>
      <c r="I37" s="225"/>
      <c r="J37" s="225"/>
      <c r="K37" s="225"/>
      <c r="L37" s="226"/>
      <c r="M37" s="225"/>
      <c r="N37" s="177">
        <f t="shared" si="0"/>
        <v>0</v>
      </c>
    </row>
    <row r="38" spans="1:15" ht="21.75" customHeight="1">
      <c r="A38" s="178">
        <f>IF(H2&gt;0,1,)</f>
        <v>0</v>
      </c>
      <c r="B38" s="220" t="s">
        <v>1342</v>
      </c>
      <c r="C38" s="221" t="s">
        <v>1152</v>
      </c>
      <c r="D38" s="2331">
        <f>'6-3표준조사-2'!R6</f>
        <v>0</v>
      </c>
      <c r="E38" s="2331"/>
      <c r="F38" s="227"/>
      <c r="G38" s="227"/>
      <c r="H38" s="224"/>
      <c r="I38" s="225"/>
      <c r="J38" s="225"/>
      <c r="K38" s="225"/>
      <c r="L38" s="226"/>
      <c r="M38" s="225"/>
      <c r="N38" s="177">
        <f t="shared" si="0"/>
        <v>0</v>
      </c>
    </row>
    <row r="39" spans="1:15" ht="21.75" customHeight="1">
      <c r="A39" s="178">
        <f>IF(H2&gt;0,1,)</f>
        <v>0</v>
      </c>
      <c r="B39" s="2329" t="s">
        <v>856</v>
      </c>
      <c r="C39" s="2329"/>
      <c r="D39" s="2329"/>
      <c r="E39" s="2329"/>
      <c r="F39" s="2329"/>
      <c r="G39" s="2329"/>
      <c r="H39" s="2329"/>
      <c r="I39" s="2329"/>
      <c r="J39" s="2329"/>
      <c r="K39" s="2329"/>
      <c r="L39" s="2329"/>
      <c r="M39" s="2329"/>
      <c r="N39" s="177">
        <f t="shared" si="0"/>
        <v>0</v>
      </c>
    </row>
    <row r="40" spans="1:15" ht="21.75" customHeight="1">
      <c r="A40" s="178">
        <f>IF(H2&gt;0,1,)</f>
        <v>0</v>
      </c>
      <c r="B40" s="2332" t="s">
        <v>542</v>
      </c>
      <c r="C40" s="2332"/>
      <c r="D40" s="2333" t="s">
        <v>1636</v>
      </c>
      <c r="E40" s="2333"/>
      <c r="F40" s="2333"/>
      <c r="G40" s="2333"/>
      <c r="H40" s="2333"/>
      <c r="I40" s="2334" t="s">
        <v>1635</v>
      </c>
      <c r="J40" s="2334"/>
      <c r="K40" s="2334"/>
      <c r="L40" s="2334"/>
      <c r="M40" s="2334"/>
      <c r="N40" s="177">
        <f t="shared" si="0"/>
        <v>0</v>
      </c>
      <c r="O40" s="228"/>
    </row>
    <row r="41" spans="1:15" ht="21.75" customHeight="1">
      <c r="A41" s="178">
        <f>IF(H2&gt;0,1,)</f>
        <v>0</v>
      </c>
      <c r="B41" s="2332"/>
      <c r="C41" s="2332"/>
      <c r="D41" s="2333"/>
      <c r="E41" s="2333"/>
      <c r="F41" s="2333"/>
      <c r="G41" s="2333"/>
      <c r="H41" s="2333"/>
      <c r="I41" s="229" t="s">
        <v>895</v>
      </c>
      <c r="J41" s="230" t="s">
        <v>535</v>
      </c>
      <c r="K41" s="230" t="s">
        <v>537</v>
      </c>
      <c r="L41" s="231" t="s">
        <v>538</v>
      </c>
      <c r="M41" s="230" t="s">
        <v>881</v>
      </c>
      <c r="N41" s="177">
        <f t="shared" si="0"/>
        <v>0</v>
      </c>
    </row>
    <row r="42" spans="1:15" ht="21.75" customHeight="1">
      <c r="A42" s="178">
        <f>IF(H2&gt;0,1,)</f>
        <v>0</v>
      </c>
      <c r="B42" s="2335" t="s">
        <v>572</v>
      </c>
      <c r="C42" s="2335"/>
      <c r="D42" s="2336" t="str">
        <f>'6-3표준조사-2'!P6</f>
        <v>완 (15˚ 이하)</v>
      </c>
      <c r="E42" s="2336"/>
      <c r="F42" s="2336"/>
      <c r="G42" s="2336"/>
      <c r="H42" s="2336"/>
      <c r="I42" s="232" t="str">
        <f>IF(H2=0,"",IF(D42="완 (15˚ 이하)",0,IF(D42="중 (15˚ ~ 30˚)",5,IF(D42="급 (30˚ 초과)",10))))</f>
        <v/>
      </c>
      <c r="J42" s="232" t="str">
        <f>IF(A5=0,"",IF(D42="완 (15˚ 이하)",0,IF(D42="중 (15˚ ~ 30˚)",5,IF(D42="급 (30˚ 초과)",10))))</f>
        <v/>
      </c>
      <c r="K42" s="232" t="str">
        <f>IF(A8=0,"",IF(D42="완 (15˚ 이하)",0,IF(D42="중 (15˚ ~ 30˚)",5,IF(D42="급 (30˚ 초과)",10))))</f>
        <v/>
      </c>
      <c r="L42" s="232">
        <f>IF(A16=0,"",IF(D42="완 (15˚ 이하)",0,IF(D42="중 (15˚ ~ 30˚)",5,IF(D42="급 (30˚ 초과)",10))))</f>
        <v>0</v>
      </c>
      <c r="M42" s="232" t="str">
        <f>IF(A26=0,"",IF(D42="완 (15˚ 이하)",0,IF(D42="중 (15˚ ~ 30˚)",5,IF(D42="급 (30˚ 초과)",10))))</f>
        <v/>
      </c>
      <c r="N42" s="177">
        <f t="shared" si="0"/>
        <v>0</v>
      </c>
    </row>
    <row r="43" spans="1:15" ht="21.75" customHeight="1">
      <c r="A43" s="178">
        <f>IF(H2&gt;0,1,)</f>
        <v>0</v>
      </c>
      <c r="B43" s="2337" t="s">
        <v>561</v>
      </c>
      <c r="C43" s="2337"/>
      <c r="D43" s="2336">
        <f>'6-3표준조사-2'!R6</f>
        <v>0</v>
      </c>
      <c r="E43" s="2336"/>
      <c r="F43" s="2336"/>
      <c r="G43" s="2336"/>
      <c r="H43" s="2336"/>
      <c r="I43" s="232"/>
      <c r="J43" s="232"/>
      <c r="K43" s="232" t="str">
        <f>IF(A8=0,"",IF(D43="당해년도",0,IF(D43="2년차",5,IF(D43="3년차",10))))</f>
        <v/>
      </c>
      <c r="L43" s="232"/>
      <c r="M43" s="232"/>
      <c r="N43" s="177">
        <f t="shared" si="0"/>
        <v>0</v>
      </c>
    </row>
    <row r="44" spans="1:15" ht="21.75" customHeight="1">
      <c r="A44" s="178">
        <f>IF(H2&gt;0,1,)</f>
        <v>0</v>
      </c>
      <c r="B44" s="2335" t="s">
        <v>560</v>
      </c>
      <c r="C44" s="2335"/>
      <c r="D44" s="2336">
        <f>'6-3표준조사-2'!Q6</f>
        <v>0</v>
      </c>
      <c r="E44" s="2336"/>
      <c r="F44" s="2336"/>
      <c r="G44" s="2336"/>
      <c r="H44" s="2336"/>
      <c r="I44" s="232"/>
      <c r="J44" s="232" t="str">
        <f>IF(A5=0,"",IF(D44="개소당5ha이상",0,IF(D44="개소당3~5ha미만 ",5,IF(D44="개소당3ha미만",10))))</f>
        <v/>
      </c>
      <c r="K44" s="232" t="str">
        <f>IF(A8=0,"",IF(D44="개소당5ha이상",0,IF(D44="개소당3~5ha미만 ",5,IF(D44="개소당3ha미만",10))))</f>
        <v/>
      </c>
      <c r="L44" s="232" t="b">
        <f>IF(A16=0,"",IF(D44="개소당5ha이상",0,IF(D44="개소당3~5ha미만 ",5,IF(D44="개소당3ha미만",10))))</f>
        <v>0</v>
      </c>
      <c r="M44" s="232" t="str">
        <f>IF(A26=0,"",IF(D44="개소당5ha이상",0,IF(D44="개소당3~5ha미만 ",5,IF(D44="개소당3ha미만",10))))</f>
        <v/>
      </c>
      <c r="N44" s="177">
        <f t="shared" si="0"/>
        <v>0</v>
      </c>
    </row>
    <row r="45" spans="1:15" ht="21.75" customHeight="1">
      <c r="A45" s="178">
        <f>IF(H2&gt;0,1,)</f>
        <v>0</v>
      </c>
      <c r="B45" s="2335" t="s">
        <v>555</v>
      </c>
      <c r="C45" s="2335"/>
      <c r="D45" s="2336"/>
      <c r="E45" s="2336"/>
      <c r="F45" s="2336"/>
      <c r="G45" s="2336"/>
      <c r="H45" s="2336"/>
      <c r="I45" s="232">
        <f>SUM(I42:I44)</f>
        <v>0</v>
      </c>
      <c r="J45" s="232">
        <f>SUM(J42:J44)</f>
        <v>0</v>
      </c>
      <c r="K45" s="232">
        <f>SUM(K42:K44)</f>
        <v>0</v>
      </c>
      <c r="L45" s="232">
        <f>SUM(L42:L44)</f>
        <v>0</v>
      </c>
      <c r="M45" s="232">
        <f>SUM(M42:M44)</f>
        <v>0</v>
      </c>
      <c r="N45" s="177">
        <f t="shared" si="0"/>
        <v>0</v>
      </c>
    </row>
    <row r="46" spans="1:15" ht="35.1" customHeight="1" thickBot="1">
      <c r="A46" s="178">
        <f>IF(H47&gt;0,1,)</f>
        <v>0</v>
      </c>
      <c r="B46" s="2307" t="s">
        <v>839</v>
      </c>
      <c r="C46" s="2307"/>
      <c r="D46" s="2307"/>
      <c r="E46" s="2307"/>
      <c r="F46" s="2307"/>
      <c r="G46" s="2307"/>
      <c r="H46" s="2307"/>
      <c r="I46" s="2307"/>
      <c r="J46" s="2307"/>
      <c r="K46" s="2307"/>
      <c r="L46" s="2307"/>
      <c r="M46" s="2307"/>
      <c r="N46" s="177">
        <f t="shared" ref="N46:N90" si="1">IF(H$47&gt;0,2,)</f>
        <v>0</v>
      </c>
      <c r="O46" s="148"/>
    </row>
    <row r="47" spans="1:15" ht="24.95" customHeight="1">
      <c r="A47" s="178">
        <f>IF(H47&gt;0,1,)</f>
        <v>0</v>
      </c>
      <c r="B47" s="2308" t="s">
        <v>857</v>
      </c>
      <c r="C47" s="2309"/>
      <c r="D47" s="2310" t="str">
        <f>CONCATENATE('6-3표준조사-2'!K79,"임반")</f>
        <v>임반</v>
      </c>
      <c r="E47" s="2310"/>
      <c r="F47" s="2310" t="str">
        <f>CONCATENATE('6-3표준조사-2'!L79,"소반")</f>
        <v>소반</v>
      </c>
      <c r="G47" s="2310"/>
      <c r="H47" s="2311">
        <f>'6-3표준조사-2'!Q79</f>
        <v>0</v>
      </c>
      <c r="I47" s="2311"/>
      <c r="J47" s="179"/>
      <c r="K47" s="180" t="s">
        <v>541</v>
      </c>
      <c r="L47" s="2312" t="str">
        <f>+'6-3표준조사-2'!R79</f>
        <v>모두베기</v>
      </c>
      <c r="M47" s="2313"/>
      <c r="N47" s="177">
        <f t="shared" si="1"/>
        <v>0</v>
      </c>
    </row>
    <row r="48" spans="1:15" ht="21.75" customHeight="1">
      <c r="A48" s="178">
        <f>IF(H47&gt;0,1,)</f>
        <v>0</v>
      </c>
      <c r="B48" s="2314" t="s">
        <v>542</v>
      </c>
      <c r="C48" s="2315"/>
      <c r="D48" s="2316" t="s">
        <v>543</v>
      </c>
      <c r="E48" s="2315"/>
      <c r="F48" s="2317" t="s">
        <v>1347</v>
      </c>
      <c r="G48" s="2318"/>
      <c r="H48" s="2317" t="s">
        <v>545</v>
      </c>
      <c r="I48" s="2318"/>
      <c r="J48" s="2316" t="s">
        <v>546</v>
      </c>
      <c r="K48" s="2315"/>
      <c r="L48" s="2319" t="s">
        <v>858</v>
      </c>
      <c r="M48" s="2321"/>
      <c r="N48" s="177">
        <f t="shared" si="1"/>
        <v>0</v>
      </c>
    </row>
    <row r="49" spans="1:14" ht="21.75" customHeight="1">
      <c r="A49" s="178">
        <f>IF(H47&gt;0,1,)</f>
        <v>0</v>
      </c>
      <c r="B49" s="181"/>
      <c r="C49" s="182" t="s">
        <v>547</v>
      </c>
      <c r="D49" s="183"/>
      <c r="E49" s="184" t="s">
        <v>548</v>
      </c>
      <c r="F49" s="183"/>
      <c r="G49" s="184" t="s">
        <v>548</v>
      </c>
      <c r="H49" s="183"/>
      <c r="I49" s="184" t="s">
        <v>548</v>
      </c>
      <c r="J49" s="185"/>
      <c r="K49" s="184" t="s">
        <v>549</v>
      </c>
      <c r="L49" s="2320"/>
      <c r="M49" s="2322"/>
      <c r="N49" s="177">
        <f t="shared" si="1"/>
        <v>0</v>
      </c>
    </row>
    <row r="50" spans="1:14" ht="21.75" customHeight="1">
      <c r="A50" s="178">
        <f>IF('6-3표준조사-2'!R79="둘레베기",1,)</f>
        <v>0</v>
      </c>
      <c r="B50" s="2325" t="s">
        <v>547</v>
      </c>
      <c r="C50" s="186" t="s">
        <v>1346</v>
      </c>
      <c r="D50" s="189"/>
      <c r="E50" s="188"/>
      <c r="F50" s="189"/>
      <c r="G50" s="188"/>
      <c r="H50" s="189"/>
      <c r="I50" s="188"/>
      <c r="J50" s="190"/>
      <c r="K50" s="191"/>
      <c r="L50" s="235"/>
      <c r="M50" s="193">
        <f>M51</f>
        <v>0</v>
      </c>
      <c r="N50" s="177">
        <f t="shared" si="1"/>
        <v>0</v>
      </c>
    </row>
    <row r="51" spans="1:14" ht="21.75" customHeight="1">
      <c r="A51" s="178">
        <f>IF('6-3표준조사-2'!R79="둘레베기",1,)</f>
        <v>0</v>
      </c>
      <c r="B51" s="2339"/>
      <c r="C51" s="194" t="s">
        <v>841</v>
      </c>
      <c r="D51" s="236"/>
      <c r="E51" s="196"/>
      <c r="F51" s="197"/>
      <c r="G51" s="196"/>
      <c r="H51" s="197"/>
      <c r="I51" s="196"/>
      <c r="J51" s="198"/>
      <c r="K51" s="199"/>
      <c r="L51" s="200">
        <f>J90/100</f>
        <v>0</v>
      </c>
      <c r="M51" s="201">
        <f>ROUNDDOWN((H52*J52)+(H52*J52*L51),)</f>
        <v>0</v>
      </c>
      <c r="N51" s="177">
        <f t="shared" si="1"/>
        <v>0</v>
      </c>
    </row>
    <row r="52" spans="1:14" ht="21.75" customHeight="1">
      <c r="A52" s="178">
        <f>IF('6-3표준조사-2'!R79="둘레베기",1,)</f>
        <v>0</v>
      </c>
      <c r="B52" s="2339"/>
      <c r="C52" s="194" t="s">
        <v>842</v>
      </c>
      <c r="D52" s="236">
        <f>IF(A52&gt;0,D81,)</f>
        <v>0</v>
      </c>
      <c r="E52" s="196" t="s">
        <v>551</v>
      </c>
      <c r="F52" s="197">
        <v>0.18</v>
      </c>
      <c r="G52" s="196" t="s">
        <v>1249</v>
      </c>
      <c r="H52" s="197">
        <f>ROUND(D52/100*F52,2)</f>
        <v>0</v>
      </c>
      <c r="I52" s="196" t="s">
        <v>550</v>
      </c>
      <c r="J52" s="198">
        <f>'7-1 단가조사'!L7</f>
        <v>172068</v>
      </c>
      <c r="K52" s="199" t="s">
        <v>580</v>
      </c>
      <c r="L52" s="200"/>
      <c r="M52" s="201"/>
      <c r="N52" s="177">
        <f t="shared" si="1"/>
        <v>0</v>
      </c>
    </row>
    <row r="53" spans="1:14" ht="21.75" customHeight="1">
      <c r="A53" s="178">
        <f>IF('6-3표준조사-2'!R79="줄베기",1,)</f>
        <v>0</v>
      </c>
      <c r="B53" s="2339"/>
      <c r="C53" s="186" t="s">
        <v>581</v>
      </c>
      <c r="D53" s="189"/>
      <c r="E53" s="188"/>
      <c r="F53" s="189"/>
      <c r="G53" s="188"/>
      <c r="H53" s="189"/>
      <c r="I53" s="188"/>
      <c r="J53" s="190"/>
      <c r="K53" s="191"/>
      <c r="L53" s="237"/>
      <c r="M53" s="193">
        <f>SUM(M54+M57+M60)</f>
        <v>0</v>
      </c>
      <c r="N53" s="177">
        <f t="shared" si="1"/>
        <v>0</v>
      </c>
    </row>
    <row r="54" spans="1:14" ht="21.75" customHeight="1">
      <c r="A54" s="178">
        <f>IF('6-3표준조사-2'!R79="줄베기",1,)</f>
        <v>0</v>
      </c>
      <c r="B54" s="2339"/>
      <c r="C54" s="194" t="s">
        <v>841</v>
      </c>
      <c r="D54" s="195"/>
      <c r="E54" s="196"/>
      <c r="F54" s="197"/>
      <c r="G54" s="196"/>
      <c r="H54" s="197"/>
      <c r="I54" s="196"/>
      <c r="J54" s="198"/>
      <c r="K54" s="199"/>
      <c r="L54" s="200">
        <f>K90/100</f>
        <v>0</v>
      </c>
      <c r="M54" s="201">
        <f>ROUNDDOWN((M55+M56)+((M55+M56)*L54),0)</f>
        <v>0</v>
      </c>
      <c r="N54" s="177">
        <f t="shared" si="1"/>
        <v>0</v>
      </c>
    </row>
    <row r="55" spans="1:14" ht="21.75" customHeight="1">
      <c r="A55" s="178">
        <f>IF('6-3표준조사-2'!R79="줄베기",1,)</f>
        <v>0</v>
      </c>
      <c r="B55" s="2339"/>
      <c r="C55" s="194" t="s">
        <v>1345</v>
      </c>
      <c r="D55" s="195">
        <f>IF(A55&gt;0,D81,)</f>
        <v>0</v>
      </c>
      <c r="E55" s="196" t="s">
        <v>551</v>
      </c>
      <c r="F55" s="197">
        <v>7.0000000000000007E-2</v>
      </c>
      <c r="G55" s="196" t="s">
        <v>1249</v>
      </c>
      <c r="H55" s="197">
        <f>ROUND(D55/100*F55,2)</f>
        <v>0</v>
      </c>
      <c r="I55" s="196" t="s">
        <v>550</v>
      </c>
      <c r="J55" s="198">
        <f>'7-1 단가조사'!L7</f>
        <v>172068</v>
      </c>
      <c r="K55" s="199" t="s">
        <v>580</v>
      </c>
      <c r="L55" s="200"/>
      <c r="M55" s="201">
        <f>ROUNDDOWN(H55*J55,)</f>
        <v>0</v>
      </c>
      <c r="N55" s="177">
        <f t="shared" si="1"/>
        <v>0</v>
      </c>
    </row>
    <row r="56" spans="1:14" ht="21.75" customHeight="1">
      <c r="A56" s="178">
        <f>IF('6-3표준조사-2'!R79="줄베기",1,)</f>
        <v>0</v>
      </c>
      <c r="B56" s="2339"/>
      <c r="C56" s="194" t="s">
        <v>844</v>
      </c>
      <c r="D56" s="204">
        <f>IF(A56&gt;0,1,)</f>
        <v>0</v>
      </c>
      <c r="E56" s="196" t="s">
        <v>425</v>
      </c>
      <c r="F56" s="197">
        <v>1.3</v>
      </c>
      <c r="G56" s="196" t="s">
        <v>582</v>
      </c>
      <c r="H56" s="197">
        <f>ROUND(D56*F56,2)</f>
        <v>0</v>
      </c>
      <c r="I56" s="196" t="s">
        <v>550</v>
      </c>
      <c r="J56" s="198">
        <f>'7-1 단가조사'!L6</f>
        <v>226122</v>
      </c>
      <c r="K56" s="199" t="s">
        <v>1344</v>
      </c>
      <c r="L56" s="200"/>
      <c r="M56" s="201">
        <f>ROUNDDOWN(H56*J56,)</f>
        <v>0</v>
      </c>
      <c r="N56" s="177">
        <f t="shared" si="1"/>
        <v>0</v>
      </c>
    </row>
    <row r="57" spans="1:14" ht="21.75" customHeight="1">
      <c r="A57" s="178">
        <f>IF('6-3표준조사-2'!R79="줄베기",1,)</f>
        <v>0</v>
      </c>
      <c r="B57" s="2339"/>
      <c r="C57" s="194" t="s">
        <v>845</v>
      </c>
      <c r="D57" s="195"/>
      <c r="E57" s="196"/>
      <c r="F57" s="197"/>
      <c r="G57" s="196"/>
      <c r="H57" s="197"/>
      <c r="I57" s="196"/>
      <c r="J57" s="198"/>
      <c r="K57" s="199"/>
      <c r="L57" s="202"/>
      <c r="M57" s="201">
        <f>M58+M59</f>
        <v>0</v>
      </c>
      <c r="N57" s="177">
        <f t="shared" si="1"/>
        <v>0</v>
      </c>
    </row>
    <row r="58" spans="1:14" ht="21.75" customHeight="1">
      <c r="A58" s="178">
        <f>IF('6-3표준조사-2'!R79="줄베기",1,)</f>
        <v>0</v>
      </c>
      <c r="B58" s="2339"/>
      <c r="C58" s="194" t="s">
        <v>846</v>
      </c>
      <c r="D58" s="204">
        <f>H56</f>
        <v>0</v>
      </c>
      <c r="E58" s="196" t="s">
        <v>582</v>
      </c>
      <c r="F58" s="197">
        <v>5</v>
      </c>
      <c r="G58" s="196" t="s">
        <v>553</v>
      </c>
      <c r="H58" s="197">
        <f>ROUND(D58*F58,2)</f>
        <v>0</v>
      </c>
      <c r="I58" s="196" t="s">
        <v>554</v>
      </c>
      <c r="J58" s="198">
        <f>'7-1 단가조사'!L11</f>
        <v>1720</v>
      </c>
      <c r="K58" s="199" t="s">
        <v>584</v>
      </c>
      <c r="L58" s="202"/>
      <c r="M58" s="201">
        <f>ROUNDDOWN(H58*J58,)</f>
        <v>0</v>
      </c>
      <c r="N58" s="177">
        <f t="shared" si="1"/>
        <v>0</v>
      </c>
    </row>
    <row r="59" spans="1:14" ht="21.75" customHeight="1">
      <c r="A59" s="178">
        <f>IF('6-3표준조사-2'!R79="줄베기",1,)</f>
        <v>0</v>
      </c>
      <c r="B59" s="2339"/>
      <c r="C59" s="194" t="s">
        <v>847</v>
      </c>
      <c r="D59" s="195">
        <f>M58</f>
        <v>0</v>
      </c>
      <c r="E59" s="196" t="s">
        <v>586</v>
      </c>
      <c r="F59" s="197">
        <v>0.1</v>
      </c>
      <c r="G59" s="196" t="s">
        <v>587</v>
      </c>
      <c r="H59" s="197"/>
      <c r="I59" s="196"/>
      <c r="J59" s="198"/>
      <c r="K59" s="199"/>
      <c r="L59" s="202"/>
      <c r="M59" s="201">
        <f>ROUNDDOWN(D59*F59,)</f>
        <v>0</v>
      </c>
      <c r="N59" s="177">
        <f t="shared" si="1"/>
        <v>0</v>
      </c>
    </row>
    <row r="60" spans="1:14" ht="21.75" customHeight="1">
      <c r="A60" s="178">
        <f>IF('6-3표준조사-2'!R79="줄베기",1,)</f>
        <v>0</v>
      </c>
      <c r="B60" s="2339"/>
      <c r="C60" s="238" t="s">
        <v>848</v>
      </c>
      <c r="D60" s="239">
        <f>D58</f>
        <v>0</v>
      </c>
      <c r="E60" s="240" t="s">
        <v>588</v>
      </c>
      <c r="F60" s="241">
        <v>8.3999999999999995E-3</v>
      </c>
      <c r="G60" s="240" t="s">
        <v>589</v>
      </c>
      <c r="H60" s="242"/>
      <c r="I60" s="240"/>
      <c r="J60" s="243">
        <f>'7-1 단가조사'!L14</f>
        <v>610000</v>
      </c>
      <c r="K60" s="244" t="s">
        <v>585</v>
      </c>
      <c r="L60" s="245"/>
      <c r="M60" s="246">
        <f>ROUNDDOWN(D60*F60*J60,)</f>
        <v>0</v>
      </c>
      <c r="N60" s="177">
        <f t="shared" si="1"/>
        <v>0</v>
      </c>
    </row>
    <row r="61" spans="1:14" ht="21.75" customHeight="1">
      <c r="A61" s="178">
        <f>IF('6-3표준조사-2'!R79="모두베기",1,)</f>
        <v>1</v>
      </c>
      <c r="B61" s="2339"/>
      <c r="C61" s="186" t="s">
        <v>590</v>
      </c>
      <c r="D61" s="187"/>
      <c r="E61" s="188"/>
      <c r="F61" s="189"/>
      <c r="G61" s="188"/>
      <c r="H61" s="189"/>
      <c r="I61" s="188"/>
      <c r="J61" s="190"/>
      <c r="K61" s="191"/>
      <c r="L61" s="192"/>
      <c r="M61" s="193">
        <f>M62+M67+M70</f>
        <v>0</v>
      </c>
      <c r="N61" s="177">
        <f t="shared" si="1"/>
        <v>0</v>
      </c>
    </row>
    <row r="62" spans="1:14" ht="21.75" customHeight="1">
      <c r="A62" s="178">
        <f>IF('6-3표준조사-2'!R79="모두베기",1,)</f>
        <v>1</v>
      </c>
      <c r="B62" s="2339"/>
      <c r="C62" s="194" t="s">
        <v>841</v>
      </c>
      <c r="D62" s="195"/>
      <c r="E62" s="196"/>
      <c r="F62" s="197"/>
      <c r="G62" s="196"/>
      <c r="H62" s="197"/>
      <c r="I62" s="196"/>
      <c r="J62" s="198"/>
      <c r="K62" s="199"/>
      <c r="L62" s="200">
        <f>L90/100</f>
        <v>0</v>
      </c>
      <c r="M62" s="201">
        <f>M63+M64+M65+M66</f>
        <v>0</v>
      </c>
      <c r="N62" s="177">
        <f t="shared" si="1"/>
        <v>0</v>
      </c>
    </row>
    <row r="63" spans="1:14" ht="21.75" customHeight="1">
      <c r="A63" s="178">
        <f>IF('6-3표준조사-2'!R79="모두베기",1,)</f>
        <v>1</v>
      </c>
      <c r="B63" s="2339"/>
      <c r="C63" s="194" t="s">
        <v>1345</v>
      </c>
      <c r="D63" s="195">
        <f>IF(A63&gt;0,D81,)</f>
        <v>0</v>
      </c>
      <c r="E63" s="196" t="s">
        <v>551</v>
      </c>
      <c r="F63" s="197">
        <v>7.0000000000000007E-2</v>
      </c>
      <c r="G63" s="196" t="s">
        <v>1249</v>
      </c>
      <c r="H63" s="197">
        <f>ROUND(D63/100*F63,2)</f>
        <v>0</v>
      </c>
      <c r="I63" s="196" t="s">
        <v>550</v>
      </c>
      <c r="J63" s="198">
        <f>'7-1 단가조사'!L7</f>
        <v>172068</v>
      </c>
      <c r="K63" s="199" t="s">
        <v>580</v>
      </c>
      <c r="L63" s="202"/>
      <c r="M63" s="201">
        <f>ROUNDDOWN((H63*J63)+(H63*J63*L62),)</f>
        <v>0</v>
      </c>
      <c r="N63" s="177">
        <f t="shared" si="1"/>
        <v>0</v>
      </c>
    </row>
    <row r="64" spans="1:14" ht="21.75" customHeight="1">
      <c r="A64" s="178">
        <f>IF('6-3표준조사-2'!R79="모두베기",1,)</f>
        <v>1</v>
      </c>
      <c r="B64" s="2339"/>
      <c r="C64" s="203" t="s">
        <v>1158</v>
      </c>
      <c r="D64" s="204">
        <f>IF(A64&gt;0,IF(D83="당해 년도",1,),)</f>
        <v>0</v>
      </c>
      <c r="E64" s="196" t="s">
        <v>425</v>
      </c>
      <c r="F64" s="197">
        <v>3.5</v>
      </c>
      <c r="G64" s="196" t="s">
        <v>582</v>
      </c>
      <c r="H64" s="197">
        <f>ROUND(D64*F64,2)</f>
        <v>0</v>
      </c>
      <c r="I64" s="196" t="s">
        <v>550</v>
      </c>
      <c r="J64" s="198">
        <f>'7-1 단가조사'!L6</f>
        <v>226122</v>
      </c>
      <c r="K64" s="199" t="s">
        <v>1344</v>
      </c>
      <c r="L64" s="202"/>
      <c r="M64" s="201">
        <f>ROUNDDOWN((H64*J64)+(H64*J64*L62),)</f>
        <v>0</v>
      </c>
      <c r="N64" s="177">
        <f t="shared" si="1"/>
        <v>0</v>
      </c>
    </row>
    <row r="65" spans="1:14" ht="21.75" customHeight="1">
      <c r="A65" s="178">
        <f>IF('6-3표준조사-2'!R79="모두베기",1,)</f>
        <v>1</v>
      </c>
      <c r="B65" s="2339"/>
      <c r="C65" s="203" t="s">
        <v>1159</v>
      </c>
      <c r="D65" s="204">
        <f>IF(A65&gt;0,IF(D83="2년차",1,),)</f>
        <v>0</v>
      </c>
      <c r="E65" s="196" t="s">
        <v>425</v>
      </c>
      <c r="F65" s="197">
        <v>4</v>
      </c>
      <c r="G65" s="196" t="s">
        <v>582</v>
      </c>
      <c r="H65" s="197">
        <f>ROUND(D65*F65,2)</f>
        <v>0</v>
      </c>
      <c r="I65" s="196" t="s">
        <v>550</v>
      </c>
      <c r="J65" s="198">
        <f>'7-1 단가조사'!L6</f>
        <v>226122</v>
      </c>
      <c r="K65" s="199" t="s">
        <v>1344</v>
      </c>
      <c r="L65" s="202"/>
      <c r="M65" s="201">
        <f>ROUNDDOWN((H65*J65)+(H65*J65*L62),)</f>
        <v>0</v>
      </c>
      <c r="N65" s="177">
        <f t="shared" si="1"/>
        <v>0</v>
      </c>
    </row>
    <row r="66" spans="1:14" ht="21.75" customHeight="1">
      <c r="A66" s="178">
        <f>IF('6-3표준조사-2'!R79="모두베기",1,)</f>
        <v>1</v>
      </c>
      <c r="B66" s="2339"/>
      <c r="C66" s="203" t="s">
        <v>1160</v>
      </c>
      <c r="D66" s="204">
        <f>IF(A66&gt;0,IF(D83="3년차 이상",1,),)</f>
        <v>0</v>
      </c>
      <c r="E66" s="196" t="s">
        <v>425</v>
      </c>
      <c r="F66" s="197">
        <v>5</v>
      </c>
      <c r="G66" s="196" t="s">
        <v>582</v>
      </c>
      <c r="H66" s="197">
        <f>ROUND(D66*F66,2)</f>
        <v>0</v>
      </c>
      <c r="I66" s="196" t="s">
        <v>550</v>
      </c>
      <c r="J66" s="198">
        <f>'7-1 단가조사'!L6</f>
        <v>226122</v>
      </c>
      <c r="K66" s="199" t="s">
        <v>1344</v>
      </c>
      <c r="L66" s="202"/>
      <c r="M66" s="201">
        <f>ROUNDDOWN((H66*J66)+(H66*J66*L62),)</f>
        <v>0</v>
      </c>
      <c r="N66" s="177">
        <f t="shared" si="1"/>
        <v>0</v>
      </c>
    </row>
    <row r="67" spans="1:14" ht="21.75" customHeight="1">
      <c r="A67" s="178">
        <f>IF('6-3표준조사-2'!R79="모두베기",1,)</f>
        <v>1</v>
      </c>
      <c r="B67" s="2339"/>
      <c r="C67" s="194" t="s">
        <v>845</v>
      </c>
      <c r="D67" s="195"/>
      <c r="E67" s="196"/>
      <c r="F67" s="197"/>
      <c r="G67" s="196"/>
      <c r="H67" s="197"/>
      <c r="I67" s="196"/>
      <c r="J67" s="198"/>
      <c r="K67" s="199"/>
      <c r="L67" s="202"/>
      <c r="M67" s="201">
        <f>M68+M69</f>
        <v>0</v>
      </c>
      <c r="N67" s="177">
        <f t="shared" si="1"/>
        <v>0</v>
      </c>
    </row>
    <row r="68" spans="1:14" ht="21.75" customHeight="1">
      <c r="A68" s="178">
        <f>IF('6-3표준조사-2'!R79="모두베기",1,)</f>
        <v>1</v>
      </c>
      <c r="B68" s="2339"/>
      <c r="C68" s="194" t="s">
        <v>846</v>
      </c>
      <c r="D68" s="204">
        <f>(H64+H65+H66)</f>
        <v>0</v>
      </c>
      <c r="E68" s="196" t="s">
        <v>582</v>
      </c>
      <c r="F68" s="197">
        <v>5</v>
      </c>
      <c r="G68" s="196" t="s">
        <v>553</v>
      </c>
      <c r="H68" s="197">
        <f>ROUND(D68*F68,2)</f>
        <v>0</v>
      </c>
      <c r="I68" s="196" t="s">
        <v>554</v>
      </c>
      <c r="J68" s="198">
        <f>'7-1 단가조사'!L11</f>
        <v>1720</v>
      </c>
      <c r="K68" s="199" t="s">
        <v>584</v>
      </c>
      <c r="L68" s="202"/>
      <c r="M68" s="201">
        <f>ROUNDDOWN(H68*J68,)</f>
        <v>0</v>
      </c>
      <c r="N68" s="177">
        <f t="shared" si="1"/>
        <v>0</v>
      </c>
    </row>
    <row r="69" spans="1:14" ht="21.75" customHeight="1">
      <c r="A69" s="178">
        <f>IF('6-3표준조사-2'!R79="모두베기",1,)</f>
        <v>1</v>
      </c>
      <c r="B69" s="2339"/>
      <c r="C69" s="194" t="s">
        <v>847</v>
      </c>
      <c r="D69" s="195">
        <f>M68</f>
        <v>0</v>
      </c>
      <c r="E69" s="196" t="s">
        <v>586</v>
      </c>
      <c r="F69" s="197">
        <v>0.1</v>
      </c>
      <c r="G69" s="196" t="s">
        <v>587</v>
      </c>
      <c r="H69" s="197"/>
      <c r="I69" s="196"/>
      <c r="J69" s="198"/>
      <c r="K69" s="199"/>
      <c r="L69" s="202"/>
      <c r="M69" s="201">
        <f>ROUNDDOWN(D69*F69,)</f>
        <v>0</v>
      </c>
      <c r="N69" s="177">
        <f t="shared" si="1"/>
        <v>0</v>
      </c>
    </row>
    <row r="70" spans="1:14" ht="21.75" customHeight="1">
      <c r="A70" s="178">
        <f>IF('6-3표준조사-2'!R79="모두베기",1,)</f>
        <v>1</v>
      </c>
      <c r="B70" s="2339"/>
      <c r="C70" s="205" t="s">
        <v>848</v>
      </c>
      <c r="D70" s="206">
        <f>D68</f>
        <v>0</v>
      </c>
      <c r="E70" s="207" t="s">
        <v>588</v>
      </c>
      <c r="F70" s="208">
        <v>8.3999999999999995E-3</v>
      </c>
      <c r="G70" s="207" t="s">
        <v>589</v>
      </c>
      <c r="H70" s="209"/>
      <c r="I70" s="207"/>
      <c r="J70" s="210">
        <f>'7-1 단가조사'!L14</f>
        <v>610000</v>
      </c>
      <c r="K70" s="211" t="s">
        <v>585</v>
      </c>
      <c r="L70" s="212"/>
      <c r="M70" s="213">
        <f>ROUNDDOWN(D70*F70*J70,)</f>
        <v>0</v>
      </c>
      <c r="N70" s="177">
        <f t="shared" si="1"/>
        <v>0</v>
      </c>
    </row>
    <row r="71" spans="1:14" ht="21.75" customHeight="1">
      <c r="A71" s="178">
        <f>IF('6-3표준조사-2'!R79="맹아제거",1,)</f>
        <v>0</v>
      </c>
      <c r="B71" s="2339"/>
      <c r="C71" s="186" t="s">
        <v>591</v>
      </c>
      <c r="D71" s="189"/>
      <c r="E71" s="188"/>
      <c r="F71" s="189"/>
      <c r="G71" s="188"/>
      <c r="H71" s="189"/>
      <c r="I71" s="188"/>
      <c r="J71" s="190"/>
      <c r="K71" s="191"/>
      <c r="L71" s="235"/>
      <c r="M71" s="193">
        <f>M72</f>
        <v>0</v>
      </c>
      <c r="N71" s="177">
        <f t="shared" si="1"/>
        <v>0</v>
      </c>
    </row>
    <row r="72" spans="1:14" ht="21.75" customHeight="1">
      <c r="A72" s="178">
        <f>IF('6-3표준조사-2'!R79="맹아제거",1,)</f>
        <v>0</v>
      </c>
      <c r="B72" s="2339"/>
      <c r="C72" s="194" t="s">
        <v>841</v>
      </c>
      <c r="D72" s="236"/>
      <c r="E72" s="196"/>
      <c r="F72" s="197"/>
      <c r="G72" s="196"/>
      <c r="H72" s="197"/>
      <c r="I72" s="196"/>
      <c r="J72" s="198"/>
      <c r="K72" s="199"/>
      <c r="L72" s="200">
        <f>M90/100</f>
        <v>0</v>
      </c>
      <c r="M72" s="201">
        <f>ROUNDDOWN((H73*J73)+(H73*J73*L72),)</f>
        <v>0</v>
      </c>
      <c r="N72" s="177">
        <f t="shared" si="1"/>
        <v>0</v>
      </c>
    </row>
    <row r="73" spans="1:14" ht="21.75" customHeight="1">
      <c r="A73" s="178">
        <f>IF('6-3표준조사-2'!R79="맹아제거",1,)</f>
        <v>0</v>
      </c>
      <c r="B73" s="2339"/>
      <c r="C73" s="194" t="s">
        <v>849</v>
      </c>
      <c r="D73" s="236">
        <v>0</v>
      </c>
      <c r="E73" s="196" t="s">
        <v>551</v>
      </c>
      <c r="F73" s="197">
        <v>0.2</v>
      </c>
      <c r="G73" s="196" t="s">
        <v>1249</v>
      </c>
      <c r="H73" s="197">
        <f>ROUND(D73/100*F73,2)</f>
        <v>0</v>
      </c>
      <c r="I73" s="196" t="s">
        <v>550</v>
      </c>
      <c r="J73" s="198">
        <f>'7-1 단가조사'!L7</f>
        <v>172068</v>
      </c>
      <c r="K73" s="199" t="s">
        <v>580</v>
      </c>
      <c r="L73" s="200">
        <f>M90/100</f>
        <v>0</v>
      </c>
      <c r="M73" s="201"/>
      <c r="N73" s="177">
        <f t="shared" si="1"/>
        <v>0</v>
      </c>
    </row>
    <row r="74" spans="1:14" ht="21.75" customHeight="1">
      <c r="A74" s="178">
        <f>IF(H47&gt;0,1,)</f>
        <v>0</v>
      </c>
      <c r="B74" s="2325" t="s">
        <v>555</v>
      </c>
      <c r="C74" s="186" t="s">
        <v>592</v>
      </c>
      <c r="D74" s="189"/>
      <c r="E74" s="188"/>
      <c r="F74" s="189"/>
      <c r="G74" s="188"/>
      <c r="H74" s="189"/>
      <c r="I74" s="188"/>
      <c r="J74" s="190"/>
      <c r="K74" s="191"/>
      <c r="L74" s="192"/>
      <c r="M74" s="193">
        <f>SUM(M75,M77,M78)</f>
        <v>0</v>
      </c>
      <c r="N74" s="177">
        <f t="shared" si="1"/>
        <v>0</v>
      </c>
    </row>
    <row r="75" spans="1:14" ht="21.75" customHeight="1">
      <c r="A75" s="178">
        <f>IF(H47&gt;0,1,)</f>
        <v>0</v>
      </c>
      <c r="B75" s="2326"/>
      <c r="C75" s="194" t="s">
        <v>850</v>
      </c>
      <c r="D75" s="197"/>
      <c r="E75" s="196"/>
      <c r="F75" s="197"/>
      <c r="G75" s="196"/>
      <c r="H75" s="197"/>
      <c r="I75" s="196"/>
      <c r="J75" s="198"/>
      <c r="K75" s="199"/>
      <c r="L75" s="202"/>
      <c r="M75" s="201">
        <f>M76</f>
        <v>0</v>
      </c>
      <c r="N75" s="177">
        <f t="shared" si="1"/>
        <v>0</v>
      </c>
    </row>
    <row r="76" spans="1:14" ht="21.75" customHeight="1">
      <c r="A76" s="178">
        <f>IF(H47&gt;0,1,)</f>
        <v>0</v>
      </c>
      <c r="B76" s="2326"/>
      <c r="C76" s="194" t="s">
        <v>851</v>
      </c>
      <c r="D76" s="197"/>
      <c r="E76" s="196"/>
      <c r="F76" s="197"/>
      <c r="G76" s="196"/>
      <c r="H76" s="197"/>
      <c r="I76" s="196"/>
      <c r="J76" s="198"/>
      <c r="K76" s="199"/>
      <c r="L76" s="202"/>
      <c r="M76" s="201">
        <f>M51+M54+M62+M72</f>
        <v>0</v>
      </c>
      <c r="N76" s="177">
        <f t="shared" si="1"/>
        <v>0</v>
      </c>
    </row>
    <row r="77" spans="1:14" ht="21.75" customHeight="1">
      <c r="A77" s="178">
        <f>IF(H47&gt;0,1,)</f>
        <v>0</v>
      </c>
      <c r="B77" s="2326"/>
      <c r="C77" s="194" t="s">
        <v>852</v>
      </c>
      <c r="D77" s="197"/>
      <c r="E77" s="196"/>
      <c r="F77" s="197"/>
      <c r="G77" s="196"/>
      <c r="H77" s="197"/>
      <c r="I77" s="196"/>
      <c r="J77" s="198"/>
      <c r="K77" s="199"/>
      <c r="L77" s="202"/>
      <c r="M77" s="201">
        <f>M57+M67</f>
        <v>0</v>
      </c>
      <c r="N77" s="177">
        <f t="shared" si="1"/>
        <v>0</v>
      </c>
    </row>
    <row r="78" spans="1:14" ht="21.75" customHeight="1" thickBot="1">
      <c r="A78" s="178">
        <f>IF(H47&gt;0,1,)</f>
        <v>0</v>
      </c>
      <c r="B78" s="2327"/>
      <c r="C78" s="205" t="s">
        <v>1343</v>
      </c>
      <c r="D78" s="214"/>
      <c r="E78" s="215"/>
      <c r="F78" s="214"/>
      <c r="G78" s="215"/>
      <c r="H78" s="214"/>
      <c r="I78" s="215"/>
      <c r="J78" s="216"/>
      <c r="K78" s="217"/>
      <c r="L78" s="218"/>
      <c r="M78" s="219">
        <f>M60+M70</f>
        <v>0</v>
      </c>
      <c r="N78" s="177">
        <f t="shared" si="1"/>
        <v>0</v>
      </c>
    </row>
    <row r="79" spans="1:14" ht="21.75" customHeight="1">
      <c r="A79" s="178">
        <f>IF(H47&gt;0,1,)</f>
        <v>0</v>
      </c>
      <c r="B79" s="2328" t="s">
        <v>556</v>
      </c>
      <c r="C79" s="2328"/>
      <c r="D79" s="2328"/>
      <c r="E79" s="2328"/>
      <c r="F79" s="2328"/>
      <c r="G79" s="2328"/>
      <c r="H79" s="2328"/>
      <c r="I79" s="2328"/>
      <c r="J79" s="2328"/>
      <c r="K79" s="2328"/>
      <c r="L79" s="2328"/>
      <c r="M79" s="2328"/>
      <c r="N79" s="177">
        <f t="shared" si="1"/>
        <v>0</v>
      </c>
    </row>
    <row r="80" spans="1:14" ht="21.75" customHeight="1">
      <c r="A80" s="178">
        <f>IF(H47&gt;0,1,)</f>
        <v>0</v>
      </c>
      <c r="B80" s="2329" t="s">
        <v>557</v>
      </c>
      <c r="C80" s="2329"/>
      <c r="D80" s="2329"/>
      <c r="E80" s="2329"/>
      <c r="F80" s="2329"/>
      <c r="G80" s="2329"/>
      <c r="H80" s="2329"/>
      <c r="I80" s="2329"/>
      <c r="J80" s="2329"/>
      <c r="K80" s="2329"/>
      <c r="L80" s="2329"/>
      <c r="M80" s="2329"/>
      <c r="N80" s="177">
        <f t="shared" si="1"/>
        <v>0</v>
      </c>
    </row>
    <row r="81" spans="1:15" ht="21.75" customHeight="1">
      <c r="A81" s="178">
        <f>IF(H47&gt;0,1,)</f>
        <v>0</v>
      </c>
      <c r="B81" s="220" t="s">
        <v>1342</v>
      </c>
      <c r="C81" s="221" t="s">
        <v>854</v>
      </c>
      <c r="D81" s="222">
        <f>'6-3표준조사-2'!Q85</f>
        <v>0</v>
      </c>
      <c r="E81" s="220" t="s">
        <v>551</v>
      </c>
      <c r="F81" s="223"/>
      <c r="G81" s="220"/>
      <c r="H81" s="224"/>
      <c r="I81" s="225"/>
      <c r="J81" s="225"/>
      <c r="K81" s="225"/>
      <c r="L81" s="226"/>
      <c r="M81" s="225"/>
      <c r="N81" s="177">
        <f t="shared" si="1"/>
        <v>0</v>
      </c>
    </row>
    <row r="82" spans="1:15" ht="21.75" customHeight="1">
      <c r="A82" s="178">
        <f>IF(H47&gt;0,1,)</f>
        <v>0</v>
      </c>
      <c r="B82" s="220" t="s">
        <v>559</v>
      </c>
      <c r="C82" s="221" t="s">
        <v>840</v>
      </c>
      <c r="D82" s="2330" t="str">
        <f>'6-3표준조사-2'!S85</f>
        <v xml:space="preserve">목본 + 초본 </v>
      </c>
      <c r="E82" s="2330"/>
      <c r="F82" s="223"/>
      <c r="G82" s="220"/>
      <c r="H82" s="224"/>
      <c r="I82" s="225"/>
      <c r="J82" s="225"/>
      <c r="K82" s="225"/>
      <c r="L82" s="226"/>
      <c r="M82" s="225"/>
      <c r="N82" s="177">
        <f t="shared" si="1"/>
        <v>0</v>
      </c>
    </row>
    <row r="83" spans="1:15" ht="21.75" customHeight="1">
      <c r="A83" s="178">
        <f>IF(H47&gt;0,1,)</f>
        <v>0</v>
      </c>
      <c r="B83" s="220" t="s">
        <v>1342</v>
      </c>
      <c r="C83" s="221" t="s">
        <v>855</v>
      </c>
      <c r="D83" s="2331">
        <f>'6-3표준조사-2'!R81</f>
        <v>0</v>
      </c>
      <c r="E83" s="2331"/>
      <c r="F83" s="227"/>
      <c r="G83" s="227"/>
      <c r="H83" s="224"/>
      <c r="I83" s="225"/>
      <c r="J83" s="225"/>
      <c r="K83" s="225"/>
      <c r="L83" s="226"/>
      <c r="M83" s="225"/>
      <c r="N83" s="177">
        <f t="shared" si="1"/>
        <v>0</v>
      </c>
    </row>
    <row r="84" spans="1:15" ht="21.75" customHeight="1">
      <c r="A84" s="178">
        <f>IF(H47&gt;0,1,)</f>
        <v>0</v>
      </c>
      <c r="B84" s="2329" t="s">
        <v>856</v>
      </c>
      <c r="C84" s="2329"/>
      <c r="D84" s="2329"/>
      <c r="E84" s="2329"/>
      <c r="F84" s="2329"/>
      <c r="G84" s="2329"/>
      <c r="H84" s="2329"/>
      <c r="I84" s="2329"/>
      <c r="J84" s="2329"/>
      <c r="K84" s="2329"/>
      <c r="L84" s="2329"/>
      <c r="M84" s="2329"/>
      <c r="N84" s="177">
        <f t="shared" si="1"/>
        <v>0</v>
      </c>
    </row>
    <row r="85" spans="1:15" ht="21.75" customHeight="1">
      <c r="A85" s="178">
        <f>IF(H47&gt;0,1,)</f>
        <v>0</v>
      </c>
      <c r="B85" s="2332" t="s">
        <v>542</v>
      </c>
      <c r="C85" s="2332"/>
      <c r="D85" s="2333" t="s">
        <v>1636</v>
      </c>
      <c r="E85" s="2333"/>
      <c r="F85" s="2333"/>
      <c r="G85" s="2333"/>
      <c r="H85" s="2333"/>
      <c r="I85" s="2334" t="s">
        <v>1635</v>
      </c>
      <c r="J85" s="2334"/>
      <c r="K85" s="2334"/>
      <c r="L85" s="2334"/>
      <c r="M85" s="2334"/>
      <c r="N85" s="177">
        <f t="shared" si="1"/>
        <v>0</v>
      </c>
      <c r="O85" s="228"/>
    </row>
    <row r="86" spans="1:15" ht="21.75" customHeight="1">
      <c r="A86" s="178">
        <f>IF(H47&gt;0,1,)</f>
        <v>0</v>
      </c>
      <c r="B86" s="2332"/>
      <c r="C86" s="2332"/>
      <c r="D86" s="2333"/>
      <c r="E86" s="2333"/>
      <c r="F86" s="2333"/>
      <c r="G86" s="2333"/>
      <c r="H86" s="2333"/>
      <c r="I86" s="229" t="s">
        <v>895</v>
      </c>
      <c r="J86" s="230" t="s">
        <v>535</v>
      </c>
      <c r="K86" s="230" t="s">
        <v>537</v>
      </c>
      <c r="L86" s="231" t="s">
        <v>538</v>
      </c>
      <c r="M86" s="230" t="s">
        <v>881</v>
      </c>
      <c r="N86" s="177">
        <f t="shared" si="1"/>
        <v>0</v>
      </c>
    </row>
    <row r="87" spans="1:15" ht="21.75" customHeight="1">
      <c r="A87" s="178">
        <f>IF(H47&gt;0,1,)</f>
        <v>0</v>
      </c>
      <c r="B87" s="2335" t="s">
        <v>572</v>
      </c>
      <c r="C87" s="2335"/>
      <c r="D87" s="2336" t="str">
        <f>'6-3표준조사-2'!P81</f>
        <v>완 (15˚ 이하)</v>
      </c>
      <c r="E87" s="2336"/>
      <c r="F87" s="2336"/>
      <c r="G87" s="2336"/>
      <c r="H87" s="2336"/>
      <c r="I87" s="232" t="str">
        <f>IF(H47=0,"",IF(D87="완 (15˚ 이하)",0,IF(D87="중 (15˚ ~ 30˚)",5,IF(D87="급 (30˚ 초과)",10))))</f>
        <v/>
      </c>
      <c r="J87" s="232" t="str">
        <f>IF(A50=0,"",IF(D87="완 (15˚ 이하)",0,IF(D87="중 (15˚ ~ 30˚)",5,IF(D87="급 (30˚ 초과)",10))))</f>
        <v/>
      </c>
      <c r="K87" s="232" t="str">
        <f>IF(A53=0,"",IF(D87="완 (15˚ 이하)",0,IF(D87="중 (15˚ ~ 30˚)",5,IF(D87="급 (30˚ 초과)",10))))</f>
        <v/>
      </c>
      <c r="L87" s="232">
        <f>IF(A61=0,"",IF(D87="완 (15˚ 이하)",0,IF(D87="중 (15˚ ~ 30˚)",5,IF(D87="급 (30˚ 초과)",10))))</f>
        <v>0</v>
      </c>
      <c r="M87" s="232" t="str">
        <f>IF(A71=0,"",IF(D87="완 (15˚ 이하)",0,IF(D87="중 (15˚ ~ 30˚)",5,IF(D87="급 (30˚ 초과)",10))))</f>
        <v/>
      </c>
      <c r="N87" s="177">
        <f t="shared" si="1"/>
        <v>0</v>
      </c>
    </row>
    <row r="88" spans="1:15" ht="21.75" customHeight="1">
      <c r="A88" s="178">
        <f>IF(H47&gt;0,1,)</f>
        <v>0</v>
      </c>
      <c r="B88" s="2337" t="s">
        <v>561</v>
      </c>
      <c r="C88" s="2337"/>
      <c r="D88" s="2336">
        <f>'6-3표준조사-2'!R81</f>
        <v>0</v>
      </c>
      <c r="E88" s="2336"/>
      <c r="F88" s="2336"/>
      <c r="G88" s="2336"/>
      <c r="H88" s="2336"/>
      <c r="I88" s="232"/>
      <c r="J88" s="232"/>
      <c r="K88" s="232" t="str">
        <f>IF(A53=0,"",IF(D88="당해년도",0,IF(D88="2년차",5,IF(D88="3년차",10))))</f>
        <v/>
      </c>
      <c r="L88" s="232"/>
      <c r="M88" s="232"/>
      <c r="N88" s="177">
        <f t="shared" si="1"/>
        <v>0</v>
      </c>
    </row>
    <row r="89" spans="1:15" ht="21.75" customHeight="1">
      <c r="A89" s="178">
        <f>IF(H47&gt;0,1,)</f>
        <v>0</v>
      </c>
      <c r="B89" s="2335" t="s">
        <v>560</v>
      </c>
      <c r="C89" s="2335"/>
      <c r="D89" s="2336">
        <f>'6-3표준조사-2'!Q81</f>
        <v>0</v>
      </c>
      <c r="E89" s="2336"/>
      <c r="F89" s="2336"/>
      <c r="G89" s="2336"/>
      <c r="H89" s="2336"/>
      <c r="I89" s="232"/>
      <c r="J89" s="232" t="str">
        <f>IF(A50=0,"",IF(D89="개소당5ha이상",0,IF(D89="개소당3~5ha미만 ",5,IF(D89="개소당3ha미만",10))))</f>
        <v/>
      </c>
      <c r="K89" s="232" t="str">
        <f>IF(A53=0,"",IF(D89="개소당5ha이상",0,IF(D89="개소당3~5ha미만 ",5,IF(D89="개소당3ha미만",10))))</f>
        <v/>
      </c>
      <c r="L89" s="232" t="b">
        <f>IF(A61=0,"",IF(D89="개소당5ha이상",0,IF(D89="개소당3~5ha미만 ",5,IF(D89="개소당3ha미만",10))))</f>
        <v>0</v>
      </c>
      <c r="M89" s="232" t="str">
        <f>IF(A71=0,"",IF(D89="개소당5ha이상",0,IF(D89="개소당3~5ha미만 ",5,IF(D89="개소당3ha미만",10))))</f>
        <v/>
      </c>
      <c r="N89" s="177">
        <f t="shared" si="1"/>
        <v>0</v>
      </c>
    </row>
    <row r="90" spans="1:15" ht="21.75" customHeight="1">
      <c r="A90" s="178">
        <f>IF(H47&gt;0,1,)</f>
        <v>0</v>
      </c>
      <c r="B90" s="2335" t="s">
        <v>555</v>
      </c>
      <c r="C90" s="2335"/>
      <c r="D90" s="2336"/>
      <c r="E90" s="2336"/>
      <c r="F90" s="2336"/>
      <c r="G90" s="2336"/>
      <c r="H90" s="2336"/>
      <c r="I90" s="232">
        <f>SUM(I87:I89)</f>
        <v>0</v>
      </c>
      <c r="J90" s="232">
        <f>SUM(J87:J89)</f>
        <v>0</v>
      </c>
      <c r="K90" s="232">
        <f>SUM(K87:K89)</f>
        <v>0</v>
      </c>
      <c r="L90" s="232">
        <f>SUM(L87:L89)</f>
        <v>0</v>
      </c>
      <c r="M90" s="232">
        <f>SUM(M87:M89)</f>
        <v>0</v>
      </c>
      <c r="N90" s="177">
        <f t="shared" si="1"/>
        <v>0</v>
      </c>
    </row>
    <row r="91" spans="1:15" ht="35.1" customHeight="1" thickBot="1">
      <c r="A91" s="178">
        <f>IF(H92&gt;0,1,)</f>
        <v>0</v>
      </c>
      <c r="B91" s="2307" t="s">
        <v>839</v>
      </c>
      <c r="C91" s="2307"/>
      <c r="D91" s="2307"/>
      <c r="E91" s="2307"/>
      <c r="F91" s="2307"/>
      <c r="G91" s="2307"/>
      <c r="H91" s="2307"/>
      <c r="I91" s="2307"/>
      <c r="J91" s="2307"/>
      <c r="K91" s="2307"/>
      <c r="L91" s="2307"/>
      <c r="M91" s="2307"/>
      <c r="N91" s="177">
        <f t="shared" ref="N91:N135" si="2">IF(H$92&gt;0,3,)</f>
        <v>0</v>
      </c>
      <c r="O91" s="148"/>
    </row>
    <row r="92" spans="1:15" ht="24.95" customHeight="1">
      <c r="A92" s="178">
        <f>IF(H92&gt;0,1,)</f>
        <v>0</v>
      </c>
      <c r="B92" s="2308" t="s">
        <v>857</v>
      </c>
      <c r="C92" s="2309"/>
      <c r="D92" s="2310" t="str">
        <f>CONCATENATE('6-3표준조사-2'!K154,"임반")</f>
        <v>임반</v>
      </c>
      <c r="E92" s="2310"/>
      <c r="F92" s="2310" t="str">
        <f>CONCATENATE('6-3표준조사-2'!L154,"소반")</f>
        <v>소반</v>
      </c>
      <c r="G92" s="2310"/>
      <c r="H92" s="2311">
        <f>'6-3표준조사-2'!Q154</f>
        <v>0</v>
      </c>
      <c r="I92" s="2311"/>
      <c r="J92" s="179"/>
      <c r="K92" s="180" t="s">
        <v>541</v>
      </c>
      <c r="L92" s="2312" t="str">
        <f>+'6-3표준조사-2'!R154</f>
        <v>모두베기</v>
      </c>
      <c r="M92" s="2313"/>
      <c r="N92" s="177">
        <f t="shared" si="2"/>
        <v>0</v>
      </c>
    </row>
    <row r="93" spans="1:15" ht="21.75" customHeight="1">
      <c r="A93" s="178">
        <f>IF(H92&gt;0,1,)</f>
        <v>0</v>
      </c>
      <c r="B93" s="2314" t="s">
        <v>542</v>
      </c>
      <c r="C93" s="2315"/>
      <c r="D93" s="2316" t="s">
        <v>543</v>
      </c>
      <c r="E93" s="2315"/>
      <c r="F93" s="2317" t="s">
        <v>1347</v>
      </c>
      <c r="G93" s="2318"/>
      <c r="H93" s="2317" t="s">
        <v>545</v>
      </c>
      <c r="I93" s="2318"/>
      <c r="J93" s="2316" t="s">
        <v>546</v>
      </c>
      <c r="K93" s="2315"/>
      <c r="L93" s="2319" t="s">
        <v>858</v>
      </c>
      <c r="M93" s="2321"/>
      <c r="N93" s="177">
        <f t="shared" si="2"/>
        <v>0</v>
      </c>
    </row>
    <row r="94" spans="1:15" ht="21.75" customHeight="1">
      <c r="A94" s="178">
        <f>IF(H92&gt;0,1,)</f>
        <v>0</v>
      </c>
      <c r="B94" s="181"/>
      <c r="C94" s="182" t="s">
        <v>547</v>
      </c>
      <c r="D94" s="183"/>
      <c r="E94" s="184" t="s">
        <v>548</v>
      </c>
      <c r="F94" s="183"/>
      <c r="G94" s="184" t="s">
        <v>548</v>
      </c>
      <c r="H94" s="183"/>
      <c r="I94" s="184" t="s">
        <v>548</v>
      </c>
      <c r="J94" s="185"/>
      <c r="K94" s="184" t="s">
        <v>549</v>
      </c>
      <c r="L94" s="2320"/>
      <c r="M94" s="2322"/>
      <c r="N94" s="177">
        <f t="shared" si="2"/>
        <v>0</v>
      </c>
    </row>
    <row r="95" spans="1:15" ht="21.75" customHeight="1">
      <c r="A95" s="178">
        <f>IF('6-3표준조사-2'!R154="둘레베기",1,)</f>
        <v>0</v>
      </c>
      <c r="B95" s="2325" t="s">
        <v>547</v>
      </c>
      <c r="C95" s="186" t="s">
        <v>1346</v>
      </c>
      <c r="D95" s="189"/>
      <c r="E95" s="188"/>
      <c r="F95" s="189"/>
      <c r="G95" s="188"/>
      <c r="H95" s="189"/>
      <c r="I95" s="188"/>
      <c r="J95" s="190"/>
      <c r="K95" s="191"/>
      <c r="L95" s="235"/>
      <c r="M95" s="193">
        <f>M96</f>
        <v>0</v>
      </c>
      <c r="N95" s="177">
        <f t="shared" si="2"/>
        <v>0</v>
      </c>
    </row>
    <row r="96" spans="1:15" ht="21.75" customHeight="1">
      <c r="A96" s="178">
        <f>IF('6-3표준조사-2'!R154="둘레베기",1,)</f>
        <v>0</v>
      </c>
      <c r="B96" s="2339"/>
      <c r="C96" s="194" t="s">
        <v>841</v>
      </c>
      <c r="D96" s="236"/>
      <c r="E96" s="196"/>
      <c r="F96" s="197"/>
      <c r="G96" s="196"/>
      <c r="H96" s="197"/>
      <c r="I96" s="196"/>
      <c r="J96" s="198"/>
      <c r="K96" s="199"/>
      <c r="L96" s="200">
        <f>J135/100</f>
        <v>0</v>
      </c>
      <c r="M96" s="201">
        <f>ROUNDDOWN((H97*J97)+(H97*J97*L96),)</f>
        <v>0</v>
      </c>
      <c r="N96" s="177">
        <f t="shared" si="2"/>
        <v>0</v>
      </c>
    </row>
    <row r="97" spans="1:14" ht="21.75" customHeight="1">
      <c r="A97" s="178">
        <f>IF('6-3표준조사-2'!R154="둘레베기",1,)</f>
        <v>0</v>
      </c>
      <c r="B97" s="2339"/>
      <c r="C97" s="194" t="s">
        <v>842</v>
      </c>
      <c r="D97" s="236">
        <f>IF(A97&gt;0,D126,)</f>
        <v>0</v>
      </c>
      <c r="E97" s="196" t="s">
        <v>551</v>
      </c>
      <c r="F97" s="197">
        <v>0.18</v>
      </c>
      <c r="G97" s="196" t="s">
        <v>1249</v>
      </c>
      <c r="H97" s="197">
        <f>ROUND(D97/100*F97,2)</f>
        <v>0</v>
      </c>
      <c r="I97" s="196" t="s">
        <v>550</v>
      </c>
      <c r="J97" s="198">
        <f>'7-1 단가조사'!L7</f>
        <v>172068</v>
      </c>
      <c r="K97" s="199" t="s">
        <v>580</v>
      </c>
      <c r="L97" s="200"/>
      <c r="M97" s="201"/>
      <c r="N97" s="177">
        <f t="shared" si="2"/>
        <v>0</v>
      </c>
    </row>
    <row r="98" spans="1:14" ht="21.75" customHeight="1">
      <c r="A98" s="178">
        <f>IF('6-3표준조사-2'!R154="줄베기",1,)</f>
        <v>0</v>
      </c>
      <c r="B98" s="2339"/>
      <c r="C98" s="186" t="s">
        <v>581</v>
      </c>
      <c r="D98" s="189"/>
      <c r="E98" s="188"/>
      <c r="F98" s="189"/>
      <c r="G98" s="188"/>
      <c r="H98" s="189"/>
      <c r="I98" s="188"/>
      <c r="J98" s="190"/>
      <c r="K98" s="191"/>
      <c r="L98" s="237"/>
      <c r="M98" s="193">
        <f>SUM(M99+M102+M105)</f>
        <v>0</v>
      </c>
      <c r="N98" s="177">
        <f t="shared" si="2"/>
        <v>0</v>
      </c>
    </row>
    <row r="99" spans="1:14" ht="21.75" customHeight="1">
      <c r="A99" s="178">
        <f>IF('6-3표준조사-2'!R154="줄베기",1,)</f>
        <v>0</v>
      </c>
      <c r="B99" s="2339"/>
      <c r="C99" s="194" t="s">
        <v>841</v>
      </c>
      <c r="D99" s="195"/>
      <c r="E99" s="196"/>
      <c r="F99" s="197"/>
      <c r="G99" s="196"/>
      <c r="H99" s="197"/>
      <c r="I99" s="196"/>
      <c r="J99" s="198"/>
      <c r="K99" s="199"/>
      <c r="L99" s="200">
        <f>K135/100</f>
        <v>0</v>
      </c>
      <c r="M99" s="201">
        <f>ROUNDDOWN((M100+M101)+((M100+M101)*L99),0)</f>
        <v>0</v>
      </c>
      <c r="N99" s="177">
        <f t="shared" si="2"/>
        <v>0</v>
      </c>
    </row>
    <row r="100" spans="1:14" ht="21.75" customHeight="1">
      <c r="A100" s="178">
        <f>IF('6-3표준조사-2'!R154="줄베기",1,)</f>
        <v>0</v>
      </c>
      <c r="B100" s="2339"/>
      <c r="C100" s="194" t="s">
        <v>1345</v>
      </c>
      <c r="D100" s="195">
        <f>IF(A100&gt;0,D126,)</f>
        <v>0</v>
      </c>
      <c r="E100" s="196" t="s">
        <v>551</v>
      </c>
      <c r="F100" s="197">
        <v>7.0000000000000007E-2</v>
      </c>
      <c r="G100" s="196" t="s">
        <v>1249</v>
      </c>
      <c r="H100" s="197">
        <f>ROUND(D100/100*F100,2)</f>
        <v>0</v>
      </c>
      <c r="I100" s="196" t="s">
        <v>550</v>
      </c>
      <c r="J100" s="198">
        <f>'7-1 단가조사'!L7</f>
        <v>172068</v>
      </c>
      <c r="K100" s="199" t="s">
        <v>580</v>
      </c>
      <c r="L100" s="200"/>
      <c r="M100" s="201">
        <f>ROUNDDOWN(H100*J100,)</f>
        <v>0</v>
      </c>
      <c r="N100" s="177">
        <f t="shared" si="2"/>
        <v>0</v>
      </c>
    </row>
    <row r="101" spans="1:14" ht="21.75" customHeight="1">
      <c r="A101" s="178">
        <f>IF('6-3표준조사-2'!R154="줄베기",1,)</f>
        <v>0</v>
      </c>
      <c r="B101" s="2339"/>
      <c r="C101" s="194" t="s">
        <v>844</v>
      </c>
      <c r="D101" s="204">
        <f>IF(A101&gt;0,1,)</f>
        <v>0</v>
      </c>
      <c r="E101" s="196" t="s">
        <v>425</v>
      </c>
      <c r="F101" s="197">
        <v>1.3</v>
      </c>
      <c r="G101" s="196" t="s">
        <v>582</v>
      </c>
      <c r="H101" s="197">
        <f>ROUND(D101*F101,2)</f>
        <v>0</v>
      </c>
      <c r="I101" s="196" t="s">
        <v>550</v>
      </c>
      <c r="J101" s="198">
        <f>'7-1 단가조사'!L6</f>
        <v>226122</v>
      </c>
      <c r="K101" s="199" t="s">
        <v>1344</v>
      </c>
      <c r="L101" s="200"/>
      <c r="M101" s="201">
        <f>ROUNDDOWN(H101*J101,)</f>
        <v>0</v>
      </c>
      <c r="N101" s="177">
        <f t="shared" si="2"/>
        <v>0</v>
      </c>
    </row>
    <row r="102" spans="1:14" ht="21.75" customHeight="1">
      <c r="A102" s="178">
        <f>IF('6-3표준조사-2'!R154="줄베기",1,)</f>
        <v>0</v>
      </c>
      <c r="B102" s="2339"/>
      <c r="C102" s="194" t="s">
        <v>845</v>
      </c>
      <c r="D102" s="195"/>
      <c r="E102" s="196"/>
      <c r="F102" s="197"/>
      <c r="G102" s="196"/>
      <c r="H102" s="197"/>
      <c r="I102" s="196"/>
      <c r="J102" s="198"/>
      <c r="K102" s="199"/>
      <c r="L102" s="202"/>
      <c r="M102" s="201">
        <f>M103+M104</f>
        <v>0</v>
      </c>
      <c r="N102" s="177">
        <f t="shared" si="2"/>
        <v>0</v>
      </c>
    </row>
    <row r="103" spans="1:14" ht="21.75" customHeight="1">
      <c r="A103" s="178">
        <f>IF('6-3표준조사-2'!R154="줄베기",1,)</f>
        <v>0</v>
      </c>
      <c r="B103" s="2339"/>
      <c r="C103" s="194" t="s">
        <v>846</v>
      </c>
      <c r="D103" s="204">
        <f>H101</f>
        <v>0</v>
      </c>
      <c r="E103" s="196" t="s">
        <v>582</v>
      </c>
      <c r="F103" s="197">
        <v>5</v>
      </c>
      <c r="G103" s="196" t="s">
        <v>553</v>
      </c>
      <c r="H103" s="197">
        <f>ROUND(D103*F103,2)</f>
        <v>0</v>
      </c>
      <c r="I103" s="196" t="s">
        <v>554</v>
      </c>
      <c r="J103" s="198">
        <f>'7-1 단가조사'!L11</f>
        <v>1720</v>
      </c>
      <c r="K103" s="199" t="s">
        <v>584</v>
      </c>
      <c r="L103" s="202"/>
      <c r="M103" s="201">
        <f>ROUNDDOWN(H103*J103,)</f>
        <v>0</v>
      </c>
      <c r="N103" s="177">
        <f t="shared" si="2"/>
        <v>0</v>
      </c>
    </row>
    <row r="104" spans="1:14" ht="21.75" customHeight="1">
      <c r="A104" s="178">
        <f>IF('6-3표준조사-2'!R154="줄베기",1,)</f>
        <v>0</v>
      </c>
      <c r="B104" s="2339"/>
      <c r="C104" s="194" t="s">
        <v>847</v>
      </c>
      <c r="D104" s="195">
        <f>M103</f>
        <v>0</v>
      </c>
      <c r="E104" s="196" t="s">
        <v>586</v>
      </c>
      <c r="F104" s="197">
        <v>0.1</v>
      </c>
      <c r="G104" s="196" t="s">
        <v>587</v>
      </c>
      <c r="H104" s="197"/>
      <c r="I104" s="196"/>
      <c r="J104" s="198"/>
      <c r="K104" s="199"/>
      <c r="L104" s="202"/>
      <c r="M104" s="201">
        <f>ROUNDDOWN(D104*F104,)</f>
        <v>0</v>
      </c>
      <c r="N104" s="177">
        <f t="shared" si="2"/>
        <v>0</v>
      </c>
    </row>
    <row r="105" spans="1:14" ht="21.75" customHeight="1">
      <c r="A105" s="178">
        <f>IF('6-3표준조사-2'!R154="줄베기",1,)</f>
        <v>0</v>
      </c>
      <c r="B105" s="2339"/>
      <c r="C105" s="238" t="s">
        <v>848</v>
      </c>
      <c r="D105" s="239">
        <f>D103</f>
        <v>0</v>
      </c>
      <c r="E105" s="240" t="s">
        <v>588</v>
      </c>
      <c r="F105" s="241">
        <v>8.3999999999999995E-3</v>
      </c>
      <c r="G105" s="240" t="s">
        <v>589</v>
      </c>
      <c r="H105" s="242"/>
      <c r="I105" s="240"/>
      <c r="J105" s="243">
        <f>'7-1 단가조사'!L14</f>
        <v>610000</v>
      </c>
      <c r="K105" s="244" t="s">
        <v>585</v>
      </c>
      <c r="L105" s="245"/>
      <c r="M105" s="246">
        <f>ROUNDDOWN(D105*F105*J105,)</f>
        <v>0</v>
      </c>
      <c r="N105" s="177">
        <f t="shared" si="2"/>
        <v>0</v>
      </c>
    </row>
    <row r="106" spans="1:14" ht="21.75" customHeight="1">
      <c r="A106" s="178">
        <f>IF('6-3표준조사-2'!R154="모두베기",1,)</f>
        <v>1</v>
      </c>
      <c r="B106" s="2339"/>
      <c r="C106" s="186" t="s">
        <v>590</v>
      </c>
      <c r="D106" s="187"/>
      <c r="E106" s="188"/>
      <c r="F106" s="189"/>
      <c r="G106" s="188"/>
      <c r="H106" s="189"/>
      <c r="I106" s="188"/>
      <c r="J106" s="190"/>
      <c r="K106" s="191"/>
      <c r="L106" s="192"/>
      <c r="M106" s="193">
        <f>M107+M112+M115</f>
        <v>0</v>
      </c>
      <c r="N106" s="177">
        <f t="shared" si="2"/>
        <v>0</v>
      </c>
    </row>
    <row r="107" spans="1:14" ht="21.75" customHeight="1">
      <c r="A107" s="178">
        <f>IF('6-3표준조사-2'!R154="모두베기",1,)</f>
        <v>1</v>
      </c>
      <c r="B107" s="2339"/>
      <c r="C107" s="194" t="s">
        <v>841</v>
      </c>
      <c r="D107" s="195"/>
      <c r="E107" s="196"/>
      <c r="F107" s="197"/>
      <c r="G107" s="196"/>
      <c r="H107" s="197"/>
      <c r="I107" s="196"/>
      <c r="J107" s="198"/>
      <c r="K107" s="199"/>
      <c r="L107" s="200">
        <f>L135/100</f>
        <v>0</v>
      </c>
      <c r="M107" s="201">
        <f>M108+M109+M110+M111</f>
        <v>0</v>
      </c>
      <c r="N107" s="177">
        <f t="shared" si="2"/>
        <v>0</v>
      </c>
    </row>
    <row r="108" spans="1:14" ht="21.75" customHeight="1">
      <c r="A108" s="178">
        <f>IF('6-3표준조사-2'!R154="모두베기",1,)</f>
        <v>1</v>
      </c>
      <c r="B108" s="2339"/>
      <c r="C108" s="194" t="s">
        <v>1345</v>
      </c>
      <c r="D108" s="195">
        <f>IF(A108&gt;0,D126,)</f>
        <v>0</v>
      </c>
      <c r="E108" s="196" t="s">
        <v>551</v>
      </c>
      <c r="F108" s="197">
        <v>7.0000000000000007E-2</v>
      </c>
      <c r="G108" s="196" t="s">
        <v>1249</v>
      </c>
      <c r="H108" s="197">
        <f>ROUND(D108/100*F108,2)</f>
        <v>0</v>
      </c>
      <c r="I108" s="196" t="s">
        <v>550</v>
      </c>
      <c r="J108" s="198">
        <f>'7-1 단가조사'!L7</f>
        <v>172068</v>
      </c>
      <c r="K108" s="199" t="s">
        <v>580</v>
      </c>
      <c r="L108" s="202"/>
      <c r="M108" s="201">
        <f>ROUNDDOWN((H108*J108)+(H108*J108*L107),)</f>
        <v>0</v>
      </c>
      <c r="N108" s="177">
        <f t="shared" si="2"/>
        <v>0</v>
      </c>
    </row>
    <row r="109" spans="1:14" ht="21.75" customHeight="1">
      <c r="A109" s="178">
        <f>IF('6-3표준조사-2'!R154="모두베기",1,)</f>
        <v>1</v>
      </c>
      <c r="B109" s="2339"/>
      <c r="C109" s="203" t="s">
        <v>1158</v>
      </c>
      <c r="D109" s="204">
        <f>IF(A109&gt;0,IF(D128="당해 년도",1,),)</f>
        <v>0</v>
      </c>
      <c r="E109" s="196" t="s">
        <v>425</v>
      </c>
      <c r="F109" s="197">
        <v>3.5</v>
      </c>
      <c r="G109" s="196" t="s">
        <v>582</v>
      </c>
      <c r="H109" s="197">
        <f>ROUND(D109*F109,2)</f>
        <v>0</v>
      </c>
      <c r="I109" s="196" t="s">
        <v>550</v>
      </c>
      <c r="J109" s="198">
        <f>'7-1 단가조사'!L6</f>
        <v>226122</v>
      </c>
      <c r="K109" s="199" t="s">
        <v>1344</v>
      </c>
      <c r="L109" s="202"/>
      <c r="M109" s="201">
        <f>ROUNDDOWN((H109*J109)+(H109*J109*L107),)</f>
        <v>0</v>
      </c>
      <c r="N109" s="177">
        <f t="shared" si="2"/>
        <v>0</v>
      </c>
    </row>
    <row r="110" spans="1:14" ht="21.75" customHeight="1">
      <c r="A110" s="178">
        <f>IF('6-3표준조사-2'!R154="모두베기",1,)</f>
        <v>1</v>
      </c>
      <c r="B110" s="2339"/>
      <c r="C110" s="203" t="s">
        <v>1159</v>
      </c>
      <c r="D110" s="204">
        <f>IF(A110&gt;0,IF(D128="2년차",1,),)</f>
        <v>0</v>
      </c>
      <c r="E110" s="196" t="s">
        <v>425</v>
      </c>
      <c r="F110" s="197">
        <v>4</v>
      </c>
      <c r="G110" s="196" t="s">
        <v>582</v>
      </c>
      <c r="H110" s="197">
        <f>ROUND(D110*F110,2)</f>
        <v>0</v>
      </c>
      <c r="I110" s="196" t="s">
        <v>550</v>
      </c>
      <c r="J110" s="198">
        <f>'7-1 단가조사'!L6</f>
        <v>226122</v>
      </c>
      <c r="K110" s="199" t="s">
        <v>1344</v>
      </c>
      <c r="L110" s="202"/>
      <c r="M110" s="201">
        <f>ROUNDDOWN((H110*J110)+(H110*J110*L107),)</f>
        <v>0</v>
      </c>
      <c r="N110" s="177">
        <f t="shared" si="2"/>
        <v>0</v>
      </c>
    </row>
    <row r="111" spans="1:14" ht="21.75" customHeight="1">
      <c r="A111" s="178">
        <f>IF('6-3표준조사-2'!R154="모두베기",1,)</f>
        <v>1</v>
      </c>
      <c r="B111" s="2339"/>
      <c r="C111" s="203" t="s">
        <v>1160</v>
      </c>
      <c r="D111" s="204">
        <f>IF(A111&gt;0,IF(D128="3년차 이상",1,),)</f>
        <v>0</v>
      </c>
      <c r="E111" s="196" t="s">
        <v>425</v>
      </c>
      <c r="F111" s="197">
        <v>5</v>
      </c>
      <c r="G111" s="196" t="s">
        <v>582</v>
      </c>
      <c r="H111" s="197">
        <f>ROUND(D111*F111,2)</f>
        <v>0</v>
      </c>
      <c r="I111" s="196" t="s">
        <v>550</v>
      </c>
      <c r="J111" s="198">
        <f>'7-1 단가조사'!L6</f>
        <v>226122</v>
      </c>
      <c r="K111" s="199" t="s">
        <v>1344</v>
      </c>
      <c r="L111" s="202"/>
      <c r="M111" s="201">
        <f>ROUNDDOWN((H111*J111)+(H111*J111*L107),)</f>
        <v>0</v>
      </c>
      <c r="N111" s="177">
        <f t="shared" si="2"/>
        <v>0</v>
      </c>
    </row>
    <row r="112" spans="1:14" ht="21.75" customHeight="1">
      <c r="A112" s="178">
        <f>IF('6-3표준조사-2'!R154="모두베기",1,)</f>
        <v>1</v>
      </c>
      <c r="B112" s="2339"/>
      <c r="C112" s="194" t="s">
        <v>845</v>
      </c>
      <c r="D112" s="195"/>
      <c r="E112" s="196"/>
      <c r="F112" s="197"/>
      <c r="G112" s="196"/>
      <c r="H112" s="197"/>
      <c r="I112" s="196"/>
      <c r="J112" s="198"/>
      <c r="K112" s="199"/>
      <c r="L112" s="202"/>
      <c r="M112" s="201">
        <f>M113+M114</f>
        <v>0</v>
      </c>
      <c r="N112" s="177">
        <f t="shared" si="2"/>
        <v>0</v>
      </c>
    </row>
    <row r="113" spans="1:14" ht="21.75" customHeight="1">
      <c r="A113" s="178">
        <f>IF('6-3표준조사-2'!R154="모두베기",1,)</f>
        <v>1</v>
      </c>
      <c r="B113" s="2339"/>
      <c r="C113" s="194" t="s">
        <v>846</v>
      </c>
      <c r="D113" s="204">
        <f>(H109+H110+H111)</f>
        <v>0</v>
      </c>
      <c r="E113" s="196" t="s">
        <v>582</v>
      </c>
      <c r="F113" s="197">
        <v>5</v>
      </c>
      <c r="G113" s="196" t="s">
        <v>553</v>
      </c>
      <c r="H113" s="197">
        <f>ROUND(D113*F113,2)</f>
        <v>0</v>
      </c>
      <c r="I113" s="196" t="s">
        <v>554</v>
      </c>
      <c r="J113" s="198">
        <f>'7-1 단가조사'!L11</f>
        <v>1720</v>
      </c>
      <c r="K113" s="199" t="s">
        <v>584</v>
      </c>
      <c r="L113" s="202"/>
      <c r="M113" s="201">
        <f>ROUNDDOWN(H113*J113,)</f>
        <v>0</v>
      </c>
      <c r="N113" s="177">
        <f t="shared" si="2"/>
        <v>0</v>
      </c>
    </row>
    <row r="114" spans="1:14" ht="21.75" customHeight="1">
      <c r="A114" s="178">
        <f>IF('6-3표준조사-2'!R154="모두베기",1,)</f>
        <v>1</v>
      </c>
      <c r="B114" s="2339"/>
      <c r="C114" s="194" t="s">
        <v>847</v>
      </c>
      <c r="D114" s="195">
        <f>M113</f>
        <v>0</v>
      </c>
      <c r="E114" s="196" t="s">
        <v>586</v>
      </c>
      <c r="F114" s="197">
        <v>0.1</v>
      </c>
      <c r="G114" s="196" t="s">
        <v>587</v>
      </c>
      <c r="H114" s="197"/>
      <c r="I114" s="196"/>
      <c r="J114" s="198"/>
      <c r="K114" s="199"/>
      <c r="L114" s="202"/>
      <c r="M114" s="201">
        <f>ROUNDDOWN(D114*F114,)</f>
        <v>0</v>
      </c>
      <c r="N114" s="177">
        <f t="shared" si="2"/>
        <v>0</v>
      </c>
    </row>
    <row r="115" spans="1:14" ht="21.75" customHeight="1">
      <c r="A115" s="178">
        <f>IF('6-3표준조사-2'!R154="모두베기",1,)</f>
        <v>1</v>
      </c>
      <c r="B115" s="2339"/>
      <c r="C115" s="205" t="s">
        <v>848</v>
      </c>
      <c r="D115" s="206">
        <f>D113</f>
        <v>0</v>
      </c>
      <c r="E115" s="207" t="s">
        <v>588</v>
      </c>
      <c r="F115" s="208">
        <v>8.3999999999999995E-3</v>
      </c>
      <c r="G115" s="207" t="s">
        <v>589</v>
      </c>
      <c r="H115" s="209"/>
      <c r="I115" s="207"/>
      <c r="J115" s="210">
        <f>'7-1 단가조사'!L14</f>
        <v>610000</v>
      </c>
      <c r="K115" s="211" t="s">
        <v>585</v>
      </c>
      <c r="L115" s="212"/>
      <c r="M115" s="213">
        <f>ROUNDDOWN(D115*F115*J115,)</f>
        <v>0</v>
      </c>
      <c r="N115" s="177">
        <f t="shared" si="2"/>
        <v>0</v>
      </c>
    </row>
    <row r="116" spans="1:14" ht="21.75" customHeight="1">
      <c r="A116" s="178">
        <f>IF('6-3표준조사-2'!R154="맹아제거",1,)</f>
        <v>0</v>
      </c>
      <c r="B116" s="2339"/>
      <c r="C116" s="186" t="s">
        <v>591</v>
      </c>
      <c r="D116" s="189"/>
      <c r="E116" s="188"/>
      <c r="F116" s="189"/>
      <c r="G116" s="188"/>
      <c r="H116" s="189"/>
      <c r="I116" s="188"/>
      <c r="J116" s="190"/>
      <c r="K116" s="191"/>
      <c r="L116" s="235"/>
      <c r="M116" s="193">
        <f>M117</f>
        <v>0</v>
      </c>
      <c r="N116" s="177">
        <f t="shared" si="2"/>
        <v>0</v>
      </c>
    </row>
    <row r="117" spans="1:14" ht="21.75" customHeight="1">
      <c r="A117" s="178">
        <f>IF('6-3표준조사-2'!R154="맹아제거",1,)</f>
        <v>0</v>
      </c>
      <c r="B117" s="2339"/>
      <c r="C117" s="194" t="s">
        <v>841</v>
      </c>
      <c r="D117" s="236"/>
      <c r="E117" s="196"/>
      <c r="F117" s="197"/>
      <c r="G117" s="196"/>
      <c r="H117" s="197"/>
      <c r="I117" s="196"/>
      <c r="J117" s="198"/>
      <c r="K117" s="199"/>
      <c r="L117" s="200">
        <f>M135/100</f>
        <v>0</v>
      </c>
      <c r="M117" s="201">
        <f>ROUNDDOWN((H118*J118)+(H118*J118*L117),)</f>
        <v>0</v>
      </c>
      <c r="N117" s="177">
        <f t="shared" si="2"/>
        <v>0</v>
      </c>
    </row>
    <row r="118" spans="1:14" ht="21.75" customHeight="1">
      <c r="A118" s="178">
        <f>IF('6-3표준조사-2'!R154="맹아제거",1,)</f>
        <v>0</v>
      </c>
      <c r="B118" s="2339"/>
      <c r="C118" s="194" t="s">
        <v>849</v>
      </c>
      <c r="D118" s="236">
        <v>0</v>
      </c>
      <c r="E118" s="196" t="s">
        <v>551</v>
      </c>
      <c r="F118" s="197">
        <v>0.2</v>
      </c>
      <c r="G118" s="196" t="s">
        <v>1249</v>
      </c>
      <c r="H118" s="197">
        <f>ROUND(D118/100*F118,2)</f>
        <v>0</v>
      </c>
      <c r="I118" s="196" t="s">
        <v>550</v>
      </c>
      <c r="J118" s="198">
        <f>'7-1 단가조사'!L7</f>
        <v>172068</v>
      </c>
      <c r="K118" s="199" t="s">
        <v>580</v>
      </c>
      <c r="L118" s="200">
        <f>M135/100</f>
        <v>0</v>
      </c>
      <c r="M118" s="201"/>
      <c r="N118" s="177">
        <f t="shared" si="2"/>
        <v>0</v>
      </c>
    </row>
    <row r="119" spans="1:14" ht="21.75" customHeight="1">
      <c r="A119" s="178">
        <f>IF(H92&gt;0,1,)</f>
        <v>0</v>
      </c>
      <c r="B119" s="2325" t="s">
        <v>555</v>
      </c>
      <c r="C119" s="186" t="s">
        <v>592</v>
      </c>
      <c r="D119" s="189"/>
      <c r="E119" s="188"/>
      <c r="F119" s="189"/>
      <c r="G119" s="188"/>
      <c r="H119" s="189"/>
      <c r="I119" s="188"/>
      <c r="J119" s="190"/>
      <c r="K119" s="191"/>
      <c r="L119" s="192"/>
      <c r="M119" s="193">
        <f>SUM(M120,M122,M123)</f>
        <v>0</v>
      </c>
      <c r="N119" s="177">
        <f t="shared" si="2"/>
        <v>0</v>
      </c>
    </row>
    <row r="120" spans="1:14" ht="21.75" customHeight="1">
      <c r="A120" s="178">
        <f>IF(H92&gt;0,1,)</f>
        <v>0</v>
      </c>
      <c r="B120" s="2326"/>
      <c r="C120" s="194" t="s">
        <v>850</v>
      </c>
      <c r="D120" s="197"/>
      <c r="E120" s="196"/>
      <c r="F120" s="197"/>
      <c r="G120" s="196"/>
      <c r="H120" s="197"/>
      <c r="I120" s="196"/>
      <c r="J120" s="198"/>
      <c r="K120" s="199"/>
      <c r="L120" s="202"/>
      <c r="M120" s="201">
        <f>M121</f>
        <v>0</v>
      </c>
      <c r="N120" s="177">
        <f t="shared" si="2"/>
        <v>0</v>
      </c>
    </row>
    <row r="121" spans="1:14" ht="21.75" customHeight="1">
      <c r="A121" s="178">
        <f>IF(H92&gt;0,1,)</f>
        <v>0</v>
      </c>
      <c r="B121" s="2326"/>
      <c r="C121" s="194" t="s">
        <v>851</v>
      </c>
      <c r="D121" s="197"/>
      <c r="E121" s="196"/>
      <c r="F121" s="197"/>
      <c r="G121" s="196"/>
      <c r="H121" s="197"/>
      <c r="I121" s="196"/>
      <c r="J121" s="198"/>
      <c r="K121" s="199"/>
      <c r="L121" s="202"/>
      <c r="M121" s="201">
        <f>M96+M99+M107+M117</f>
        <v>0</v>
      </c>
      <c r="N121" s="177">
        <f t="shared" si="2"/>
        <v>0</v>
      </c>
    </row>
    <row r="122" spans="1:14" ht="21.75" customHeight="1">
      <c r="A122" s="178">
        <f>IF(H92&gt;0,1,)</f>
        <v>0</v>
      </c>
      <c r="B122" s="2326"/>
      <c r="C122" s="194" t="s">
        <v>852</v>
      </c>
      <c r="D122" s="197"/>
      <c r="E122" s="196"/>
      <c r="F122" s="197"/>
      <c r="G122" s="196"/>
      <c r="H122" s="197"/>
      <c r="I122" s="196"/>
      <c r="J122" s="198"/>
      <c r="K122" s="199"/>
      <c r="L122" s="202"/>
      <c r="M122" s="201">
        <f>M102+M112</f>
        <v>0</v>
      </c>
      <c r="N122" s="177">
        <f t="shared" si="2"/>
        <v>0</v>
      </c>
    </row>
    <row r="123" spans="1:14" ht="21.75" customHeight="1" thickBot="1">
      <c r="A123" s="178">
        <f>IF(H92&gt;0,1,)</f>
        <v>0</v>
      </c>
      <c r="B123" s="2327"/>
      <c r="C123" s="205" t="s">
        <v>1343</v>
      </c>
      <c r="D123" s="214"/>
      <c r="E123" s="215"/>
      <c r="F123" s="214"/>
      <c r="G123" s="215"/>
      <c r="H123" s="214"/>
      <c r="I123" s="215"/>
      <c r="J123" s="216"/>
      <c r="K123" s="217"/>
      <c r="L123" s="218"/>
      <c r="M123" s="219">
        <f>M105+M115</f>
        <v>0</v>
      </c>
      <c r="N123" s="177">
        <f t="shared" si="2"/>
        <v>0</v>
      </c>
    </row>
    <row r="124" spans="1:14" ht="21.75" customHeight="1">
      <c r="A124" s="178">
        <f>IF(H92&gt;0,1,)</f>
        <v>0</v>
      </c>
      <c r="B124" s="2328" t="s">
        <v>556</v>
      </c>
      <c r="C124" s="2328"/>
      <c r="D124" s="2328"/>
      <c r="E124" s="2328"/>
      <c r="F124" s="2328"/>
      <c r="G124" s="2328"/>
      <c r="H124" s="2328"/>
      <c r="I124" s="2328"/>
      <c r="J124" s="2328"/>
      <c r="K124" s="2328"/>
      <c r="L124" s="2328"/>
      <c r="M124" s="2328"/>
      <c r="N124" s="177">
        <f t="shared" si="2"/>
        <v>0</v>
      </c>
    </row>
    <row r="125" spans="1:14" ht="21.75" customHeight="1">
      <c r="A125" s="178">
        <f>IF(H92&gt;0,1,)</f>
        <v>0</v>
      </c>
      <c r="B125" s="2329" t="s">
        <v>557</v>
      </c>
      <c r="C125" s="2329"/>
      <c r="D125" s="2329"/>
      <c r="E125" s="2329"/>
      <c r="F125" s="2329"/>
      <c r="G125" s="2329"/>
      <c r="H125" s="2329"/>
      <c r="I125" s="2329"/>
      <c r="J125" s="2329"/>
      <c r="K125" s="2329"/>
      <c r="L125" s="2329"/>
      <c r="M125" s="2329"/>
      <c r="N125" s="177">
        <f t="shared" si="2"/>
        <v>0</v>
      </c>
    </row>
    <row r="126" spans="1:14" ht="21.75" customHeight="1">
      <c r="A126" s="178">
        <f>IF(H92&gt;0,1,)</f>
        <v>0</v>
      </c>
      <c r="B126" s="220" t="s">
        <v>1342</v>
      </c>
      <c r="C126" s="221" t="s">
        <v>854</v>
      </c>
      <c r="D126" s="222">
        <f>'6-3표준조사-2'!Q160</f>
        <v>0</v>
      </c>
      <c r="E126" s="220" t="s">
        <v>551</v>
      </c>
      <c r="F126" s="223"/>
      <c r="G126" s="220"/>
      <c r="H126" s="224"/>
      <c r="I126" s="225"/>
      <c r="J126" s="225"/>
      <c r="K126" s="225"/>
      <c r="L126" s="226"/>
      <c r="M126" s="225"/>
      <c r="N126" s="177">
        <f t="shared" si="2"/>
        <v>0</v>
      </c>
    </row>
    <row r="127" spans="1:14" ht="21.75" customHeight="1">
      <c r="A127" s="178">
        <f>IF(H92&gt;0,1,)</f>
        <v>0</v>
      </c>
      <c r="B127" s="220" t="s">
        <v>559</v>
      </c>
      <c r="C127" s="221" t="s">
        <v>840</v>
      </c>
      <c r="D127" s="2330" t="str">
        <f>'6-3표준조사-2'!S160</f>
        <v>대부분 목본</v>
      </c>
      <c r="E127" s="2330"/>
      <c r="F127" s="223"/>
      <c r="G127" s="220"/>
      <c r="H127" s="224"/>
      <c r="I127" s="225"/>
      <c r="J127" s="225"/>
      <c r="K127" s="225"/>
      <c r="L127" s="226"/>
      <c r="M127" s="225"/>
      <c r="N127" s="177">
        <f t="shared" si="2"/>
        <v>0</v>
      </c>
    </row>
    <row r="128" spans="1:14" ht="21.75" customHeight="1">
      <c r="A128" s="178">
        <f>IF(H92&gt;0,1,)</f>
        <v>0</v>
      </c>
      <c r="B128" s="220" t="s">
        <v>1342</v>
      </c>
      <c r="C128" s="221" t="s">
        <v>855</v>
      </c>
      <c r="D128" s="2331">
        <f>'6-3표준조사-2'!R156</f>
        <v>0</v>
      </c>
      <c r="E128" s="2331"/>
      <c r="F128" s="227"/>
      <c r="G128" s="227"/>
      <c r="H128" s="224"/>
      <c r="I128" s="225"/>
      <c r="J128" s="225"/>
      <c r="K128" s="225"/>
      <c r="L128" s="226"/>
      <c r="M128" s="225"/>
      <c r="N128" s="177">
        <f t="shared" si="2"/>
        <v>0</v>
      </c>
    </row>
    <row r="129" spans="1:15" ht="21.75" customHeight="1">
      <c r="A129" s="178">
        <f>IF(H92&gt;0,1,)</f>
        <v>0</v>
      </c>
      <c r="B129" s="2329" t="s">
        <v>856</v>
      </c>
      <c r="C129" s="2329"/>
      <c r="D129" s="2329"/>
      <c r="E129" s="2329"/>
      <c r="F129" s="2329"/>
      <c r="G129" s="2329"/>
      <c r="H129" s="2329"/>
      <c r="I129" s="2329"/>
      <c r="J129" s="2329"/>
      <c r="K129" s="2329"/>
      <c r="L129" s="2329"/>
      <c r="M129" s="2329"/>
      <c r="N129" s="177">
        <f t="shared" si="2"/>
        <v>0</v>
      </c>
    </row>
    <row r="130" spans="1:15" ht="21.75" customHeight="1">
      <c r="A130" s="178">
        <f>IF(H92&gt;0,1,)</f>
        <v>0</v>
      </c>
      <c r="B130" s="2332" t="s">
        <v>542</v>
      </c>
      <c r="C130" s="2332"/>
      <c r="D130" s="2333" t="s">
        <v>1636</v>
      </c>
      <c r="E130" s="2333"/>
      <c r="F130" s="2333"/>
      <c r="G130" s="2333"/>
      <c r="H130" s="2333"/>
      <c r="I130" s="2334" t="s">
        <v>1635</v>
      </c>
      <c r="J130" s="2334"/>
      <c r="K130" s="2334"/>
      <c r="L130" s="2334"/>
      <c r="M130" s="2334"/>
      <c r="N130" s="177">
        <f t="shared" si="2"/>
        <v>0</v>
      </c>
      <c r="O130" s="228"/>
    </row>
    <row r="131" spans="1:15" ht="21.75" customHeight="1">
      <c r="A131" s="178">
        <f>IF(H92&gt;0,1,)</f>
        <v>0</v>
      </c>
      <c r="B131" s="2332"/>
      <c r="C131" s="2332"/>
      <c r="D131" s="2333"/>
      <c r="E131" s="2333"/>
      <c r="F131" s="2333"/>
      <c r="G131" s="2333"/>
      <c r="H131" s="2333"/>
      <c r="I131" s="229" t="s">
        <v>895</v>
      </c>
      <c r="J131" s="230" t="s">
        <v>535</v>
      </c>
      <c r="K131" s="230" t="s">
        <v>537</v>
      </c>
      <c r="L131" s="231" t="s">
        <v>538</v>
      </c>
      <c r="M131" s="230" t="s">
        <v>881</v>
      </c>
      <c r="N131" s="177">
        <f t="shared" si="2"/>
        <v>0</v>
      </c>
    </row>
    <row r="132" spans="1:15" ht="21.75" customHeight="1">
      <c r="A132" s="178">
        <f>IF(H92&gt;0,1,)</f>
        <v>0</v>
      </c>
      <c r="B132" s="2335" t="s">
        <v>572</v>
      </c>
      <c r="C132" s="2335"/>
      <c r="D132" s="2336" t="str">
        <f>'6-3표준조사-2'!P156</f>
        <v>완 (15˚ 이하)</v>
      </c>
      <c r="E132" s="2336"/>
      <c r="F132" s="2336"/>
      <c r="G132" s="2336"/>
      <c r="H132" s="2336"/>
      <c r="I132" s="232" t="str">
        <f>IF(H92=0,"",IF(D132="완 (15˚ 이하)",0,IF(D132="중 (15˚ ~ 30˚)",5,IF(D132="급 (30˚ 초과)",10))))</f>
        <v/>
      </c>
      <c r="J132" s="232" t="str">
        <f>IF(A95=0,"",IF(D132="완 (15˚ 이하)",0,IF(D132="중 (15˚ ~ 30˚)",5,IF(D132="급 (30˚ 초과)",10))))</f>
        <v/>
      </c>
      <c r="K132" s="232" t="str">
        <f>IF(A98=0,"",IF(D132="완 (15˚ 이하)",0,IF(D132="중 (15˚ ~ 30˚)",5,IF(D132="급 (30˚ 초과)",10))))</f>
        <v/>
      </c>
      <c r="L132" s="232">
        <f>IF(A106=0,"",IF(D132="완 (15˚ 이하)",0,IF(D132="중 (15˚ ~ 30˚)",5,IF(D132="급 (30˚ 초과)",10))))</f>
        <v>0</v>
      </c>
      <c r="M132" s="232" t="str">
        <f>IF(A116=0,"",IF(D132="완 (15˚ 이하)",0,IF(D132="중 (15˚ ~ 30˚)",5,IF(D132="급 (30˚ 초과)",10))))</f>
        <v/>
      </c>
      <c r="N132" s="177">
        <f t="shared" si="2"/>
        <v>0</v>
      </c>
    </row>
    <row r="133" spans="1:15" ht="21.75" customHeight="1">
      <c r="A133" s="178">
        <f>IF(H92&gt;0,1,)</f>
        <v>0</v>
      </c>
      <c r="B133" s="2337" t="s">
        <v>561</v>
      </c>
      <c r="C133" s="2337"/>
      <c r="D133" s="2336">
        <f>'6-3표준조사-2'!R156</f>
        <v>0</v>
      </c>
      <c r="E133" s="2336"/>
      <c r="F133" s="2336"/>
      <c r="G133" s="2336"/>
      <c r="H133" s="2336"/>
      <c r="I133" s="232"/>
      <c r="J133" s="232"/>
      <c r="K133" s="232" t="str">
        <f>IF(A98=0,"",IF(D133="당해년도",0,IF(D133="2년차",5,IF(D133="3년차",10))))</f>
        <v/>
      </c>
      <c r="L133" s="232"/>
      <c r="M133" s="232"/>
      <c r="N133" s="177">
        <f t="shared" si="2"/>
        <v>0</v>
      </c>
    </row>
    <row r="134" spans="1:15" ht="21.75" customHeight="1">
      <c r="A134" s="178">
        <f>IF(H92&gt;0,1,)</f>
        <v>0</v>
      </c>
      <c r="B134" s="2335" t="s">
        <v>560</v>
      </c>
      <c r="C134" s="2335"/>
      <c r="D134" s="2336">
        <f>'6-3표준조사-2'!Q156</f>
        <v>0</v>
      </c>
      <c r="E134" s="2336"/>
      <c r="F134" s="2336"/>
      <c r="G134" s="2336"/>
      <c r="H134" s="2336"/>
      <c r="I134" s="232"/>
      <c r="J134" s="232" t="str">
        <f>IF(A95=0,"",IF(D134="개소당5ha이상",0,IF(D134="개소당3~5ha미만 ",5,IF(D134="개소당3ha미만",10))))</f>
        <v/>
      </c>
      <c r="K134" s="232" t="str">
        <f>IF(A98=0,"",IF(D134="개소당5ha이상",0,IF(D134="개소당3~5ha미만 ",5,IF(D134="개소당3ha미만",10))))</f>
        <v/>
      </c>
      <c r="L134" s="232" t="b">
        <f>IF(A106=0,"",IF(D134="개소당5ha이상",0,IF(D134="개소당3~5ha미만 ",5,IF(D134="개소당3ha미만",10))))</f>
        <v>0</v>
      </c>
      <c r="M134" s="232" t="str">
        <f>IF(A116=0,"",IF(D134="개소당5ha이상",0,IF(D134="개소당3~5ha미만 ",5,IF(D134="개소당3ha미만",10))))</f>
        <v/>
      </c>
      <c r="N134" s="177">
        <f t="shared" si="2"/>
        <v>0</v>
      </c>
    </row>
    <row r="135" spans="1:15" ht="21.75" customHeight="1">
      <c r="A135" s="178">
        <f>IF(H92&gt;0,1,)</f>
        <v>0</v>
      </c>
      <c r="B135" s="2335" t="s">
        <v>555</v>
      </c>
      <c r="C135" s="2335"/>
      <c r="D135" s="2336"/>
      <c r="E135" s="2336"/>
      <c r="F135" s="2336"/>
      <c r="G135" s="2336"/>
      <c r="H135" s="2336"/>
      <c r="I135" s="232">
        <f>SUM(I132:I134)</f>
        <v>0</v>
      </c>
      <c r="J135" s="232">
        <f>SUM(J132:J134)</f>
        <v>0</v>
      </c>
      <c r="K135" s="232">
        <f>SUM(K132:K134)</f>
        <v>0</v>
      </c>
      <c r="L135" s="232">
        <f>SUM(L132:L134)</f>
        <v>0</v>
      </c>
      <c r="M135" s="232">
        <f>SUM(M132:M134)</f>
        <v>0</v>
      </c>
      <c r="N135" s="177">
        <f t="shared" si="2"/>
        <v>0</v>
      </c>
    </row>
    <row r="136" spans="1:15" ht="35.1" customHeight="1" thickBot="1">
      <c r="A136" s="178">
        <f>IF(H137&gt;0,1,)</f>
        <v>0</v>
      </c>
      <c r="B136" s="2307" t="s">
        <v>839</v>
      </c>
      <c r="C136" s="2307"/>
      <c r="D136" s="2307"/>
      <c r="E136" s="2307"/>
      <c r="F136" s="2307"/>
      <c r="G136" s="2307"/>
      <c r="H136" s="2307"/>
      <c r="I136" s="2307"/>
      <c r="J136" s="2307"/>
      <c r="K136" s="2307"/>
      <c r="L136" s="2307"/>
      <c r="M136" s="2307"/>
      <c r="N136" s="177">
        <f t="shared" ref="N136:N180" si="3">IF(H$137&gt;0,4,)</f>
        <v>0</v>
      </c>
      <c r="O136" s="148"/>
    </row>
    <row r="137" spans="1:15" ht="24.95" customHeight="1">
      <c r="A137" s="178">
        <f>IF(H137&gt;0,1,)</f>
        <v>0</v>
      </c>
      <c r="B137" s="2308" t="s">
        <v>857</v>
      </c>
      <c r="C137" s="2309"/>
      <c r="D137" s="2310" t="str">
        <f>CONCATENATE('6-3표준조사-2'!K229,"임반")</f>
        <v>임반</v>
      </c>
      <c r="E137" s="2310"/>
      <c r="F137" s="2310" t="str">
        <f>CONCATENATE('6-3표준조사-2'!L229,"소반")</f>
        <v>소반</v>
      </c>
      <c r="G137" s="2310"/>
      <c r="H137" s="2311">
        <f>'6-3표준조사-2'!Q229</f>
        <v>0</v>
      </c>
      <c r="I137" s="2311"/>
      <c r="J137" s="179"/>
      <c r="K137" s="180" t="s">
        <v>541</v>
      </c>
      <c r="L137" s="2312">
        <f>+'6-3표준조사-2'!R229</f>
        <v>0</v>
      </c>
      <c r="M137" s="2313"/>
      <c r="N137" s="177">
        <f t="shared" si="3"/>
        <v>0</v>
      </c>
    </row>
    <row r="138" spans="1:15" ht="21.75" customHeight="1">
      <c r="A138" s="178">
        <f>IF(H137&gt;0,1,)</f>
        <v>0</v>
      </c>
      <c r="B138" s="2314" t="s">
        <v>542</v>
      </c>
      <c r="C138" s="2315"/>
      <c r="D138" s="2316" t="s">
        <v>543</v>
      </c>
      <c r="E138" s="2315"/>
      <c r="F138" s="2317" t="s">
        <v>1347</v>
      </c>
      <c r="G138" s="2318"/>
      <c r="H138" s="2317" t="s">
        <v>545</v>
      </c>
      <c r="I138" s="2318"/>
      <c r="J138" s="2316" t="s">
        <v>546</v>
      </c>
      <c r="K138" s="2315"/>
      <c r="L138" s="2319" t="s">
        <v>858</v>
      </c>
      <c r="M138" s="2321"/>
      <c r="N138" s="177">
        <f t="shared" si="3"/>
        <v>0</v>
      </c>
    </row>
    <row r="139" spans="1:15" ht="21.75" customHeight="1">
      <c r="A139" s="178">
        <f>IF(H137&gt;0,1,)</f>
        <v>0</v>
      </c>
      <c r="B139" s="181"/>
      <c r="C139" s="182" t="s">
        <v>547</v>
      </c>
      <c r="D139" s="183"/>
      <c r="E139" s="184" t="s">
        <v>548</v>
      </c>
      <c r="F139" s="183"/>
      <c r="G139" s="184" t="s">
        <v>548</v>
      </c>
      <c r="H139" s="183"/>
      <c r="I139" s="184" t="s">
        <v>548</v>
      </c>
      <c r="J139" s="185"/>
      <c r="K139" s="184" t="s">
        <v>549</v>
      </c>
      <c r="L139" s="2320"/>
      <c r="M139" s="2322"/>
      <c r="N139" s="177">
        <f t="shared" si="3"/>
        <v>0</v>
      </c>
    </row>
    <row r="140" spans="1:15" ht="21.75" customHeight="1">
      <c r="A140" s="178">
        <f>IF('6-3표준조사-2'!R229="둘레베기",1,)</f>
        <v>0</v>
      </c>
      <c r="B140" s="2325" t="s">
        <v>547</v>
      </c>
      <c r="C140" s="186" t="s">
        <v>1346</v>
      </c>
      <c r="D140" s="189"/>
      <c r="E140" s="188"/>
      <c r="F140" s="189"/>
      <c r="G140" s="188"/>
      <c r="H140" s="189"/>
      <c r="I140" s="188"/>
      <c r="J140" s="190"/>
      <c r="K140" s="191"/>
      <c r="L140" s="235"/>
      <c r="M140" s="193">
        <f>M141</f>
        <v>0</v>
      </c>
      <c r="N140" s="177">
        <f t="shared" si="3"/>
        <v>0</v>
      </c>
    </row>
    <row r="141" spans="1:15" ht="21.75" customHeight="1">
      <c r="A141" s="178">
        <f>IF('6-3표준조사-2'!R229="둘레베기",1,)</f>
        <v>0</v>
      </c>
      <c r="B141" s="2339"/>
      <c r="C141" s="194" t="s">
        <v>841</v>
      </c>
      <c r="D141" s="236"/>
      <c r="E141" s="196"/>
      <c r="F141" s="197"/>
      <c r="G141" s="196"/>
      <c r="H141" s="197"/>
      <c r="I141" s="196"/>
      <c r="J141" s="198"/>
      <c r="K141" s="199"/>
      <c r="L141" s="200">
        <f>J180/100</f>
        <v>0</v>
      </c>
      <c r="M141" s="201">
        <f>ROUNDDOWN((H142*J142)+(H142*J142*L141),)</f>
        <v>0</v>
      </c>
      <c r="N141" s="177">
        <f t="shared" si="3"/>
        <v>0</v>
      </c>
    </row>
    <row r="142" spans="1:15" ht="21.75" customHeight="1">
      <c r="A142" s="178">
        <f>IF('6-3표준조사-2'!R229="둘레베기",1,)</f>
        <v>0</v>
      </c>
      <c r="B142" s="2339"/>
      <c r="C142" s="194" t="s">
        <v>842</v>
      </c>
      <c r="D142" s="236">
        <f>IF(A142&gt;0,D171,)</f>
        <v>0</v>
      </c>
      <c r="E142" s="196" t="s">
        <v>551</v>
      </c>
      <c r="F142" s="197">
        <v>0.18</v>
      </c>
      <c r="G142" s="196" t="s">
        <v>1249</v>
      </c>
      <c r="H142" s="197">
        <f>ROUND(D142/100*F142,2)</f>
        <v>0</v>
      </c>
      <c r="I142" s="196" t="s">
        <v>550</v>
      </c>
      <c r="J142" s="198">
        <f>'7-1 단가조사'!L7</f>
        <v>172068</v>
      </c>
      <c r="K142" s="199" t="s">
        <v>580</v>
      </c>
      <c r="L142" s="200"/>
      <c r="M142" s="201"/>
      <c r="N142" s="177">
        <f t="shared" si="3"/>
        <v>0</v>
      </c>
    </row>
    <row r="143" spans="1:15" ht="21.75" customHeight="1">
      <c r="A143" s="178">
        <f>IF('6-3표준조사-2'!R229="줄베기",1,)</f>
        <v>0</v>
      </c>
      <c r="B143" s="2339"/>
      <c r="C143" s="186" t="s">
        <v>581</v>
      </c>
      <c r="D143" s="189"/>
      <c r="E143" s="188"/>
      <c r="F143" s="189"/>
      <c r="G143" s="188"/>
      <c r="H143" s="189"/>
      <c r="I143" s="188"/>
      <c r="J143" s="190"/>
      <c r="K143" s="191"/>
      <c r="L143" s="237"/>
      <c r="M143" s="193">
        <f>SUM(M144+M147+M150)</f>
        <v>0</v>
      </c>
      <c r="N143" s="177">
        <f t="shared" si="3"/>
        <v>0</v>
      </c>
    </row>
    <row r="144" spans="1:15" ht="21.75" customHeight="1">
      <c r="A144" s="178">
        <f>IF('6-3표준조사-2'!R229="줄베기",1,)</f>
        <v>0</v>
      </c>
      <c r="B144" s="2339"/>
      <c r="C144" s="194" t="s">
        <v>841</v>
      </c>
      <c r="D144" s="195"/>
      <c r="E144" s="196"/>
      <c r="F144" s="197"/>
      <c r="G144" s="196"/>
      <c r="H144" s="197"/>
      <c r="I144" s="196"/>
      <c r="J144" s="198"/>
      <c r="K144" s="199"/>
      <c r="L144" s="200">
        <f>K180/100</f>
        <v>0</v>
      </c>
      <c r="M144" s="201">
        <f>ROUNDDOWN((M145+M146)+((M145+M146)*L144),0)</f>
        <v>0</v>
      </c>
      <c r="N144" s="177">
        <f t="shared" si="3"/>
        <v>0</v>
      </c>
    </row>
    <row r="145" spans="1:14" ht="21.75" customHeight="1">
      <c r="A145" s="178">
        <f>IF('6-3표준조사-2'!R229="줄베기",1,)</f>
        <v>0</v>
      </c>
      <c r="B145" s="2339"/>
      <c r="C145" s="194" t="s">
        <v>1345</v>
      </c>
      <c r="D145" s="195">
        <f>IF(A145&gt;0,D171,)</f>
        <v>0</v>
      </c>
      <c r="E145" s="196" t="s">
        <v>551</v>
      </c>
      <c r="F145" s="197">
        <v>7.0000000000000007E-2</v>
      </c>
      <c r="G145" s="196" t="s">
        <v>1249</v>
      </c>
      <c r="H145" s="197">
        <f>ROUND(D145/100*F145,2)</f>
        <v>0</v>
      </c>
      <c r="I145" s="196" t="s">
        <v>550</v>
      </c>
      <c r="J145" s="198">
        <f>'7-1 단가조사'!L7</f>
        <v>172068</v>
      </c>
      <c r="K145" s="199" t="s">
        <v>580</v>
      </c>
      <c r="L145" s="200"/>
      <c r="M145" s="201">
        <f>ROUNDDOWN(H145*J145,)</f>
        <v>0</v>
      </c>
      <c r="N145" s="177">
        <f t="shared" si="3"/>
        <v>0</v>
      </c>
    </row>
    <row r="146" spans="1:14" ht="21.75" customHeight="1">
      <c r="A146" s="178">
        <f>IF('6-3표준조사-2'!R229="줄베기",1,)</f>
        <v>0</v>
      </c>
      <c r="B146" s="2339"/>
      <c r="C146" s="194" t="s">
        <v>844</v>
      </c>
      <c r="D146" s="204">
        <f>IF(A146&gt;0,1,)</f>
        <v>0</v>
      </c>
      <c r="E146" s="196" t="s">
        <v>425</v>
      </c>
      <c r="F146" s="197">
        <v>1.3</v>
      </c>
      <c r="G146" s="196" t="s">
        <v>582</v>
      </c>
      <c r="H146" s="197">
        <f>ROUND(D146*F146,2)</f>
        <v>0</v>
      </c>
      <c r="I146" s="196" t="s">
        <v>550</v>
      </c>
      <c r="J146" s="198">
        <f>'7-1 단가조사'!L6</f>
        <v>226122</v>
      </c>
      <c r="K146" s="199" t="s">
        <v>1344</v>
      </c>
      <c r="L146" s="200"/>
      <c r="M146" s="201">
        <f>ROUNDDOWN(H146*J146,)</f>
        <v>0</v>
      </c>
      <c r="N146" s="177">
        <f t="shared" si="3"/>
        <v>0</v>
      </c>
    </row>
    <row r="147" spans="1:14" ht="21.75" customHeight="1">
      <c r="A147" s="178">
        <f>IF('6-3표준조사-2'!R229="줄베기",1,)</f>
        <v>0</v>
      </c>
      <c r="B147" s="2339"/>
      <c r="C147" s="194" t="s">
        <v>845</v>
      </c>
      <c r="D147" s="195"/>
      <c r="E147" s="196"/>
      <c r="F147" s="197"/>
      <c r="G147" s="196"/>
      <c r="H147" s="197"/>
      <c r="I147" s="196"/>
      <c r="J147" s="198"/>
      <c r="K147" s="199"/>
      <c r="L147" s="202"/>
      <c r="M147" s="201">
        <f>M148+M149</f>
        <v>0</v>
      </c>
      <c r="N147" s="177">
        <f t="shared" si="3"/>
        <v>0</v>
      </c>
    </row>
    <row r="148" spans="1:14" ht="21.75" customHeight="1">
      <c r="A148" s="178">
        <f>IF('6-3표준조사-2'!R229="줄베기",1,)</f>
        <v>0</v>
      </c>
      <c r="B148" s="2339"/>
      <c r="C148" s="194" t="s">
        <v>846</v>
      </c>
      <c r="D148" s="204">
        <f>H146</f>
        <v>0</v>
      </c>
      <c r="E148" s="196" t="s">
        <v>582</v>
      </c>
      <c r="F148" s="197">
        <v>5</v>
      </c>
      <c r="G148" s="196" t="s">
        <v>553</v>
      </c>
      <c r="H148" s="197">
        <f>ROUND(D148*F148,2)</f>
        <v>0</v>
      </c>
      <c r="I148" s="196" t="s">
        <v>554</v>
      </c>
      <c r="J148" s="198">
        <f>'7-1 단가조사'!L11</f>
        <v>1720</v>
      </c>
      <c r="K148" s="199" t="s">
        <v>584</v>
      </c>
      <c r="L148" s="202"/>
      <c r="M148" s="201">
        <f>ROUNDDOWN(H148*J148,)</f>
        <v>0</v>
      </c>
      <c r="N148" s="177">
        <f t="shared" si="3"/>
        <v>0</v>
      </c>
    </row>
    <row r="149" spans="1:14" ht="21.75" customHeight="1">
      <c r="A149" s="178">
        <f>IF('6-3표준조사-2'!R229="줄베기",1,)</f>
        <v>0</v>
      </c>
      <c r="B149" s="2339"/>
      <c r="C149" s="194" t="s">
        <v>847</v>
      </c>
      <c r="D149" s="195">
        <f>M148</f>
        <v>0</v>
      </c>
      <c r="E149" s="196" t="s">
        <v>586</v>
      </c>
      <c r="F149" s="197">
        <v>0.1</v>
      </c>
      <c r="G149" s="196" t="s">
        <v>587</v>
      </c>
      <c r="H149" s="197"/>
      <c r="I149" s="196"/>
      <c r="J149" s="198"/>
      <c r="K149" s="199"/>
      <c r="L149" s="202"/>
      <c r="M149" s="201">
        <f>ROUNDDOWN(D149*F149,)</f>
        <v>0</v>
      </c>
      <c r="N149" s="177">
        <f t="shared" si="3"/>
        <v>0</v>
      </c>
    </row>
    <row r="150" spans="1:14" ht="21.75" customHeight="1">
      <c r="A150" s="178">
        <f>IF('6-3표준조사-2'!R229="줄베기",1,)</f>
        <v>0</v>
      </c>
      <c r="B150" s="2339"/>
      <c r="C150" s="238" t="s">
        <v>848</v>
      </c>
      <c r="D150" s="239">
        <f>D148</f>
        <v>0</v>
      </c>
      <c r="E150" s="240" t="s">
        <v>588</v>
      </c>
      <c r="F150" s="241">
        <v>8.3999999999999995E-3</v>
      </c>
      <c r="G150" s="240" t="s">
        <v>589</v>
      </c>
      <c r="H150" s="242"/>
      <c r="I150" s="240"/>
      <c r="J150" s="243">
        <f>'7-1 단가조사'!L14</f>
        <v>610000</v>
      </c>
      <c r="K150" s="244" t="s">
        <v>585</v>
      </c>
      <c r="L150" s="245"/>
      <c r="M150" s="246">
        <f>ROUNDDOWN(D150*F150*J150,)</f>
        <v>0</v>
      </c>
      <c r="N150" s="177">
        <f t="shared" si="3"/>
        <v>0</v>
      </c>
    </row>
    <row r="151" spans="1:14" ht="21.75" customHeight="1">
      <c r="A151" s="178">
        <f>IF('6-3표준조사-2'!R229="모두베기",1,)</f>
        <v>0</v>
      </c>
      <c r="B151" s="2339"/>
      <c r="C151" s="186" t="s">
        <v>590</v>
      </c>
      <c r="D151" s="187"/>
      <c r="E151" s="188"/>
      <c r="F151" s="189"/>
      <c r="G151" s="188"/>
      <c r="H151" s="189"/>
      <c r="I151" s="188"/>
      <c r="J151" s="190"/>
      <c r="K151" s="191"/>
      <c r="L151" s="192"/>
      <c r="M151" s="193">
        <f>M152+M157+M160</f>
        <v>0</v>
      </c>
      <c r="N151" s="177">
        <f t="shared" si="3"/>
        <v>0</v>
      </c>
    </row>
    <row r="152" spans="1:14" ht="21.75" customHeight="1">
      <c r="A152" s="178">
        <f>IF('6-3표준조사-2'!R229="모두베기",1,)</f>
        <v>0</v>
      </c>
      <c r="B152" s="2339"/>
      <c r="C152" s="194" t="s">
        <v>841</v>
      </c>
      <c r="D152" s="195"/>
      <c r="E152" s="196"/>
      <c r="F152" s="197"/>
      <c r="G152" s="196"/>
      <c r="H152" s="197"/>
      <c r="I152" s="196"/>
      <c r="J152" s="198"/>
      <c r="K152" s="199"/>
      <c r="L152" s="200">
        <f>L180/100</f>
        <v>0</v>
      </c>
      <c r="M152" s="201">
        <f>M153+M154+M155+M156</f>
        <v>0</v>
      </c>
      <c r="N152" s="177">
        <f t="shared" si="3"/>
        <v>0</v>
      </c>
    </row>
    <row r="153" spans="1:14" ht="21.75" customHeight="1">
      <c r="A153" s="178">
        <f>IF('6-3표준조사-2'!R229="모두베기",1,)</f>
        <v>0</v>
      </c>
      <c r="B153" s="2339"/>
      <c r="C153" s="194" t="s">
        <v>1345</v>
      </c>
      <c r="D153" s="195">
        <f>IF(A153&gt;0,D171,)</f>
        <v>0</v>
      </c>
      <c r="E153" s="196" t="s">
        <v>551</v>
      </c>
      <c r="F153" s="197">
        <v>7.0000000000000007E-2</v>
      </c>
      <c r="G153" s="196" t="s">
        <v>1249</v>
      </c>
      <c r="H153" s="197">
        <f>ROUND(D153/100*F153,2)</f>
        <v>0</v>
      </c>
      <c r="I153" s="196" t="s">
        <v>550</v>
      </c>
      <c r="J153" s="198">
        <f>'7-1 단가조사'!L7</f>
        <v>172068</v>
      </c>
      <c r="K153" s="199" t="s">
        <v>580</v>
      </c>
      <c r="L153" s="202"/>
      <c r="M153" s="201">
        <f>ROUNDDOWN((H153*J153)+(H153*J153*L152),)</f>
        <v>0</v>
      </c>
      <c r="N153" s="177">
        <f t="shared" si="3"/>
        <v>0</v>
      </c>
    </row>
    <row r="154" spans="1:14" ht="21.75" customHeight="1">
      <c r="A154" s="178">
        <f>IF('6-3표준조사-2'!R229="모두베기",1,)</f>
        <v>0</v>
      </c>
      <c r="B154" s="2339"/>
      <c r="C154" s="203" t="s">
        <v>1158</v>
      </c>
      <c r="D154" s="204">
        <f>IF(A154&gt;0,IF(D173="당해 년도",1,),)</f>
        <v>0</v>
      </c>
      <c r="E154" s="196" t="s">
        <v>425</v>
      </c>
      <c r="F154" s="197">
        <v>3.5</v>
      </c>
      <c r="G154" s="196" t="s">
        <v>582</v>
      </c>
      <c r="H154" s="197">
        <f>ROUND(D154*F154,2)</f>
        <v>0</v>
      </c>
      <c r="I154" s="196" t="s">
        <v>550</v>
      </c>
      <c r="J154" s="198">
        <f>'7-1 단가조사'!L6</f>
        <v>226122</v>
      </c>
      <c r="K154" s="199" t="s">
        <v>1344</v>
      </c>
      <c r="L154" s="202"/>
      <c r="M154" s="201">
        <f>ROUNDDOWN((H154*J154)+(H154*J154*L152),)</f>
        <v>0</v>
      </c>
      <c r="N154" s="177">
        <f t="shared" si="3"/>
        <v>0</v>
      </c>
    </row>
    <row r="155" spans="1:14" ht="21.75" customHeight="1">
      <c r="A155" s="178">
        <f>IF('6-3표준조사-2'!R229="모두베기",1,)</f>
        <v>0</v>
      </c>
      <c r="B155" s="2339"/>
      <c r="C155" s="203" t="s">
        <v>1159</v>
      </c>
      <c r="D155" s="204">
        <f>IF(A155&gt;0,IF(D173="2년차",1,),)</f>
        <v>0</v>
      </c>
      <c r="E155" s="196" t="s">
        <v>425</v>
      </c>
      <c r="F155" s="197">
        <v>4</v>
      </c>
      <c r="G155" s="196" t="s">
        <v>582</v>
      </c>
      <c r="H155" s="197">
        <f>ROUND(D155*F155,2)</f>
        <v>0</v>
      </c>
      <c r="I155" s="196" t="s">
        <v>550</v>
      </c>
      <c r="J155" s="198">
        <f>'7-1 단가조사'!L6</f>
        <v>226122</v>
      </c>
      <c r="K155" s="199" t="s">
        <v>1344</v>
      </c>
      <c r="L155" s="202"/>
      <c r="M155" s="201">
        <f>ROUNDDOWN((H155*J155)+(H155*J155*L152),)</f>
        <v>0</v>
      </c>
      <c r="N155" s="177">
        <f t="shared" si="3"/>
        <v>0</v>
      </c>
    </row>
    <row r="156" spans="1:14" ht="21.75" customHeight="1">
      <c r="A156" s="178">
        <f>IF('6-3표준조사-2'!R229="모두베기",1,)</f>
        <v>0</v>
      </c>
      <c r="B156" s="2339"/>
      <c r="C156" s="203" t="s">
        <v>1160</v>
      </c>
      <c r="D156" s="204">
        <f>IF(A156&gt;0,IF(D173="3년차 이상",1,),)</f>
        <v>0</v>
      </c>
      <c r="E156" s="196" t="s">
        <v>425</v>
      </c>
      <c r="F156" s="197">
        <v>5</v>
      </c>
      <c r="G156" s="196" t="s">
        <v>582</v>
      </c>
      <c r="H156" s="197">
        <f>ROUND(D156*F156,2)</f>
        <v>0</v>
      </c>
      <c r="I156" s="196" t="s">
        <v>550</v>
      </c>
      <c r="J156" s="198">
        <f>'7-1 단가조사'!L6</f>
        <v>226122</v>
      </c>
      <c r="K156" s="199" t="s">
        <v>1344</v>
      </c>
      <c r="L156" s="202"/>
      <c r="M156" s="201">
        <f>ROUNDDOWN((H156*J156)+(H156*J156*L152),)</f>
        <v>0</v>
      </c>
      <c r="N156" s="177">
        <f t="shared" si="3"/>
        <v>0</v>
      </c>
    </row>
    <row r="157" spans="1:14" ht="21.75" customHeight="1">
      <c r="A157" s="178">
        <f>IF('6-3표준조사-2'!R229="모두베기",1,)</f>
        <v>0</v>
      </c>
      <c r="B157" s="2339"/>
      <c r="C157" s="194" t="s">
        <v>845</v>
      </c>
      <c r="D157" s="195"/>
      <c r="E157" s="196"/>
      <c r="F157" s="197"/>
      <c r="G157" s="196"/>
      <c r="H157" s="197"/>
      <c r="I157" s="196"/>
      <c r="J157" s="198"/>
      <c r="K157" s="199"/>
      <c r="L157" s="202"/>
      <c r="M157" s="201">
        <f>M158+M159</f>
        <v>0</v>
      </c>
      <c r="N157" s="177">
        <f t="shared" si="3"/>
        <v>0</v>
      </c>
    </row>
    <row r="158" spans="1:14" ht="21.75" customHeight="1">
      <c r="A158" s="178">
        <f>IF('6-3표준조사-2'!R229="모두베기",1,)</f>
        <v>0</v>
      </c>
      <c r="B158" s="2339"/>
      <c r="C158" s="194" t="s">
        <v>846</v>
      </c>
      <c r="D158" s="204">
        <f>(H154+H155+H156)</f>
        <v>0</v>
      </c>
      <c r="E158" s="196" t="s">
        <v>582</v>
      </c>
      <c r="F158" s="197">
        <v>5</v>
      </c>
      <c r="G158" s="196" t="s">
        <v>553</v>
      </c>
      <c r="H158" s="197">
        <f>ROUND(D158*F158,2)</f>
        <v>0</v>
      </c>
      <c r="I158" s="196" t="s">
        <v>554</v>
      </c>
      <c r="J158" s="198">
        <f>'7-1 단가조사'!L11</f>
        <v>1720</v>
      </c>
      <c r="K158" s="199" t="s">
        <v>584</v>
      </c>
      <c r="L158" s="202"/>
      <c r="M158" s="201">
        <f>ROUNDDOWN(H158*J158,)</f>
        <v>0</v>
      </c>
      <c r="N158" s="177">
        <f t="shared" si="3"/>
        <v>0</v>
      </c>
    </row>
    <row r="159" spans="1:14" ht="21.75" customHeight="1">
      <c r="A159" s="178">
        <f>IF('6-3표준조사-2'!R229="모두베기",1,)</f>
        <v>0</v>
      </c>
      <c r="B159" s="2339"/>
      <c r="C159" s="194" t="s">
        <v>847</v>
      </c>
      <c r="D159" s="195">
        <f>M158</f>
        <v>0</v>
      </c>
      <c r="E159" s="196" t="s">
        <v>586</v>
      </c>
      <c r="F159" s="197">
        <v>0.1</v>
      </c>
      <c r="G159" s="196" t="s">
        <v>587</v>
      </c>
      <c r="H159" s="197"/>
      <c r="I159" s="196"/>
      <c r="J159" s="198"/>
      <c r="K159" s="199"/>
      <c r="L159" s="202"/>
      <c r="M159" s="201">
        <f>ROUNDDOWN(D159*F159,)</f>
        <v>0</v>
      </c>
      <c r="N159" s="177">
        <f t="shared" si="3"/>
        <v>0</v>
      </c>
    </row>
    <row r="160" spans="1:14" ht="21.75" customHeight="1">
      <c r="A160" s="178">
        <f>IF('6-3표준조사-2'!R229="모두베기",1,)</f>
        <v>0</v>
      </c>
      <c r="B160" s="2339"/>
      <c r="C160" s="205" t="s">
        <v>848</v>
      </c>
      <c r="D160" s="206">
        <f>D158</f>
        <v>0</v>
      </c>
      <c r="E160" s="207" t="s">
        <v>588</v>
      </c>
      <c r="F160" s="208">
        <v>8.3999999999999995E-3</v>
      </c>
      <c r="G160" s="207" t="s">
        <v>589</v>
      </c>
      <c r="H160" s="209"/>
      <c r="I160" s="207"/>
      <c r="J160" s="210">
        <f>'7-1 단가조사'!L14</f>
        <v>610000</v>
      </c>
      <c r="K160" s="211" t="s">
        <v>585</v>
      </c>
      <c r="L160" s="212"/>
      <c r="M160" s="213">
        <f>ROUNDDOWN(D160*F160*J160,)</f>
        <v>0</v>
      </c>
      <c r="N160" s="177">
        <f t="shared" si="3"/>
        <v>0</v>
      </c>
    </row>
    <row r="161" spans="1:15" ht="21.75" customHeight="1">
      <c r="A161" s="178">
        <f>IF('6-3표준조사-2'!R229="맹아제거",1,)</f>
        <v>0</v>
      </c>
      <c r="B161" s="2339"/>
      <c r="C161" s="186" t="s">
        <v>591</v>
      </c>
      <c r="D161" s="189"/>
      <c r="E161" s="188"/>
      <c r="F161" s="189"/>
      <c r="G161" s="188"/>
      <c r="H161" s="189"/>
      <c r="I161" s="188"/>
      <c r="J161" s="190"/>
      <c r="K161" s="191"/>
      <c r="L161" s="235"/>
      <c r="M161" s="193">
        <f>M162</f>
        <v>0</v>
      </c>
      <c r="N161" s="177">
        <f t="shared" si="3"/>
        <v>0</v>
      </c>
    </row>
    <row r="162" spans="1:15" ht="21.75" customHeight="1">
      <c r="A162" s="178">
        <f>IF('6-3표준조사-2'!R229="맹아제거",1,)</f>
        <v>0</v>
      </c>
      <c r="B162" s="2339"/>
      <c r="C162" s="194" t="s">
        <v>841</v>
      </c>
      <c r="D162" s="236"/>
      <c r="E162" s="196"/>
      <c r="F162" s="197"/>
      <c r="G162" s="196"/>
      <c r="H162" s="197"/>
      <c r="I162" s="196"/>
      <c r="J162" s="198"/>
      <c r="K162" s="199"/>
      <c r="L162" s="200">
        <f>M180/100</f>
        <v>0</v>
      </c>
      <c r="M162" s="201">
        <f>ROUNDDOWN((H163*J163)+(H163*J163*L162),)</f>
        <v>0</v>
      </c>
      <c r="N162" s="177">
        <f t="shared" si="3"/>
        <v>0</v>
      </c>
    </row>
    <row r="163" spans="1:15" ht="21.75" customHeight="1">
      <c r="A163" s="178">
        <f>IF('6-3표준조사-2'!R229="맹아제거",1,)</f>
        <v>0</v>
      </c>
      <c r="B163" s="2339"/>
      <c r="C163" s="194" t="s">
        <v>849</v>
      </c>
      <c r="D163" s="236">
        <v>0</v>
      </c>
      <c r="E163" s="196" t="s">
        <v>551</v>
      </c>
      <c r="F163" s="197">
        <v>0.2</v>
      </c>
      <c r="G163" s="196" t="s">
        <v>1249</v>
      </c>
      <c r="H163" s="197">
        <f>ROUND(D163/100*F163,2)</f>
        <v>0</v>
      </c>
      <c r="I163" s="196" t="s">
        <v>550</v>
      </c>
      <c r="J163" s="198">
        <f>'7-1 단가조사'!L7</f>
        <v>172068</v>
      </c>
      <c r="K163" s="199" t="s">
        <v>580</v>
      </c>
      <c r="L163" s="200">
        <f>M180/100</f>
        <v>0</v>
      </c>
      <c r="M163" s="201"/>
      <c r="N163" s="177">
        <f t="shared" si="3"/>
        <v>0</v>
      </c>
    </row>
    <row r="164" spans="1:15" ht="21.75" customHeight="1">
      <c r="A164" s="178">
        <f>IF(H137&gt;0,1,)</f>
        <v>0</v>
      </c>
      <c r="B164" s="2325" t="s">
        <v>555</v>
      </c>
      <c r="C164" s="186" t="s">
        <v>592</v>
      </c>
      <c r="D164" s="189"/>
      <c r="E164" s="188"/>
      <c r="F164" s="189"/>
      <c r="G164" s="188"/>
      <c r="H164" s="189"/>
      <c r="I164" s="188"/>
      <c r="J164" s="190"/>
      <c r="K164" s="191"/>
      <c r="L164" s="192"/>
      <c r="M164" s="193">
        <f>SUM(M165,M167,M168)</f>
        <v>0</v>
      </c>
      <c r="N164" s="177">
        <f t="shared" si="3"/>
        <v>0</v>
      </c>
    </row>
    <row r="165" spans="1:15" ht="21.75" customHeight="1">
      <c r="A165" s="178">
        <f>IF(H137&gt;0,1,)</f>
        <v>0</v>
      </c>
      <c r="B165" s="2326"/>
      <c r="C165" s="194" t="s">
        <v>850</v>
      </c>
      <c r="D165" s="197"/>
      <c r="E165" s="196"/>
      <c r="F165" s="197"/>
      <c r="G165" s="196"/>
      <c r="H165" s="197"/>
      <c r="I165" s="196"/>
      <c r="J165" s="198"/>
      <c r="K165" s="199"/>
      <c r="L165" s="202"/>
      <c r="M165" s="201">
        <f>M166</f>
        <v>0</v>
      </c>
      <c r="N165" s="177">
        <f t="shared" si="3"/>
        <v>0</v>
      </c>
    </row>
    <row r="166" spans="1:15" ht="21.75" customHeight="1">
      <c r="A166" s="178">
        <f>IF(H137&gt;0,1,)</f>
        <v>0</v>
      </c>
      <c r="B166" s="2326"/>
      <c r="C166" s="194" t="s">
        <v>851</v>
      </c>
      <c r="D166" s="197"/>
      <c r="E166" s="196"/>
      <c r="F166" s="197"/>
      <c r="G166" s="196"/>
      <c r="H166" s="197"/>
      <c r="I166" s="196"/>
      <c r="J166" s="198"/>
      <c r="K166" s="199"/>
      <c r="L166" s="202"/>
      <c r="M166" s="201">
        <f>M141+M144+M152+M162</f>
        <v>0</v>
      </c>
      <c r="N166" s="177">
        <f t="shared" si="3"/>
        <v>0</v>
      </c>
    </row>
    <row r="167" spans="1:15" ht="21.75" customHeight="1">
      <c r="A167" s="178">
        <f>IF(H137&gt;0,1,)</f>
        <v>0</v>
      </c>
      <c r="B167" s="2326"/>
      <c r="C167" s="194" t="s">
        <v>852</v>
      </c>
      <c r="D167" s="197"/>
      <c r="E167" s="196"/>
      <c r="F167" s="197"/>
      <c r="G167" s="196"/>
      <c r="H167" s="197"/>
      <c r="I167" s="196"/>
      <c r="J167" s="198"/>
      <c r="K167" s="199"/>
      <c r="L167" s="202"/>
      <c r="M167" s="201">
        <f>M147+M157</f>
        <v>0</v>
      </c>
      <c r="N167" s="177">
        <f t="shared" si="3"/>
        <v>0</v>
      </c>
    </row>
    <row r="168" spans="1:15" ht="21.75" customHeight="1" thickBot="1">
      <c r="A168" s="178">
        <f>IF(H137&gt;0,1,)</f>
        <v>0</v>
      </c>
      <c r="B168" s="2327"/>
      <c r="C168" s="205" t="s">
        <v>1343</v>
      </c>
      <c r="D168" s="214"/>
      <c r="E168" s="215"/>
      <c r="F168" s="214"/>
      <c r="G168" s="215"/>
      <c r="H168" s="214"/>
      <c r="I168" s="215"/>
      <c r="J168" s="216"/>
      <c r="K168" s="217"/>
      <c r="L168" s="218"/>
      <c r="M168" s="219">
        <f>M150+M160</f>
        <v>0</v>
      </c>
      <c r="N168" s="177">
        <f t="shared" si="3"/>
        <v>0</v>
      </c>
    </row>
    <row r="169" spans="1:15" ht="21.75" customHeight="1">
      <c r="A169" s="178">
        <f>IF(H137&gt;0,1,)</f>
        <v>0</v>
      </c>
      <c r="B169" s="2328" t="s">
        <v>556</v>
      </c>
      <c r="C169" s="2328"/>
      <c r="D169" s="2328"/>
      <c r="E169" s="2328"/>
      <c r="F169" s="2328"/>
      <c r="G169" s="2328"/>
      <c r="H169" s="2328"/>
      <c r="I169" s="2328"/>
      <c r="J169" s="2328"/>
      <c r="K169" s="2328"/>
      <c r="L169" s="2328"/>
      <c r="M169" s="2328"/>
      <c r="N169" s="177">
        <f t="shared" si="3"/>
        <v>0</v>
      </c>
    </row>
    <row r="170" spans="1:15" ht="21.75" customHeight="1">
      <c r="A170" s="178">
        <f>IF(H137&gt;0,1,)</f>
        <v>0</v>
      </c>
      <c r="B170" s="2329" t="s">
        <v>557</v>
      </c>
      <c r="C170" s="2329"/>
      <c r="D170" s="2329"/>
      <c r="E170" s="2329"/>
      <c r="F170" s="2329"/>
      <c r="G170" s="2329"/>
      <c r="H170" s="2329"/>
      <c r="I170" s="2329"/>
      <c r="J170" s="2329"/>
      <c r="K170" s="2329"/>
      <c r="L170" s="2329"/>
      <c r="M170" s="2329"/>
      <c r="N170" s="177">
        <f t="shared" si="3"/>
        <v>0</v>
      </c>
    </row>
    <row r="171" spans="1:15" ht="21.75" customHeight="1">
      <c r="A171" s="178">
        <f>IF(H137&gt;0,1,)</f>
        <v>0</v>
      </c>
      <c r="B171" s="220" t="s">
        <v>1342</v>
      </c>
      <c r="C171" s="221" t="s">
        <v>854</v>
      </c>
      <c r="D171" s="222">
        <f>'6-3표준조사-2'!Q235</f>
        <v>0</v>
      </c>
      <c r="E171" s="220" t="s">
        <v>551</v>
      </c>
      <c r="F171" s="223"/>
      <c r="G171" s="220"/>
      <c r="H171" s="224"/>
      <c r="I171" s="225"/>
      <c r="J171" s="225"/>
      <c r="K171" s="225"/>
      <c r="L171" s="226"/>
      <c r="M171" s="225"/>
      <c r="N171" s="177">
        <f t="shared" si="3"/>
        <v>0</v>
      </c>
    </row>
    <row r="172" spans="1:15" ht="21.75" customHeight="1">
      <c r="A172" s="178">
        <f>IF(H137&gt;0,1,)</f>
        <v>0</v>
      </c>
      <c r="B172" s="220" t="s">
        <v>559</v>
      </c>
      <c r="C172" s="221" t="s">
        <v>840</v>
      </c>
      <c r="D172" s="2330" t="str">
        <f>'6-3표준조사-2'!S235</f>
        <v>대부분 목본</v>
      </c>
      <c r="E172" s="2330"/>
      <c r="F172" s="223"/>
      <c r="G172" s="220"/>
      <c r="H172" s="224"/>
      <c r="I172" s="225"/>
      <c r="J172" s="225"/>
      <c r="K172" s="225"/>
      <c r="L172" s="226"/>
      <c r="M172" s="225"/>
      <c r="N172" s="177">
        <f t="shared" si="3"/>
        <v>0</v>
      </c>
    </row>
    <row r="173" spans="1:15" ht="21.75" customHeight="1">
      <c r="A173" s="178">
        <f>IF(H137&gt;0,1,)</f>
        <v>0</v>
      </c>
      <c r="B173" s="220" t="s">
        <v>1342</v>
      </c>
      <c r="C173" s="221" t="s">
        <v>855</v>
      </c>
      <c r="D173" s="2331">
        <f>'6-3표준조사-2'!R231</f>
        <v>0</v>
      </c>
      <c r="E173" s="2331"/>
      <c r="F173" s="227"/>
      <c r="G173" s="227"/>
      <c r="H173" s="224"/>
      <c r="I173" s="225"/>
      <c r="J173" s="225"/>
      <c r="K173" s="225"/>
      <c r="L173" s="226"/>
      <c r="M173" s="225"/>
      <c r="N173" s="177">
        <f t="shared" si="3"/>
        <v>0</v>
      </c>
    </row>
    <row r="174" spans="1:15" ht="21.75" customHeight="1">
      <c r="A174" s="178">
        <f>IF(H137&gt;0,1,)</f>
        <v>0</v>
      </c>
      <c r="B174" s="2329" t="s">
        <v>856</v>
      </c>
      <c r="C174" s="2329"/>
      <c r="D174" s="2329"/>
      <c r="E174" s="2329"/>
      <c r="F174" s="2329"/>
      <c r="G174" s="2329"/>
      <c r="H174" s="2329"/>
      <c r="I174" s="2329"/>
      <c r="J174" s="2329"/>
      <c r="K174" s="2329"/>
      <c r="L174" s="2329"/>
      <c r="M174" s="2329"/>
      <c r="N174" s="177">
        <f t="shared" si="3"/>
        <v>0</v>
      </c>
    </row>
    <row r="175" spans="1:15" ht="21.75" customHeight="1">
      <c r="A175" s="178">
        <f>IF(H137&gt;0,1,)</f>
        <v>0</v>
      </c>
      <c r="B175" s="2332" t="s">
        <v>542</v>
      </c>
      <c r="C175" s="2332"/>
      <c r="D175" s="2333" t="s">
        <v>1636</v>
      </c>
      <c r="E175" s="2333"/>
      <c r="F175" s="2333"/>
      <c r="G175" s="2333"/>
      <c r="H175" s="2333"/>
      <c r="I175" s="2334" t="s">
        <v>1635</v>
      </c>
      <c r="J175" s="2334"/>
      <c r="K175" s="2334"/>
      <c r="L175" s="2334"/>
      <c r="M175" s="2334"/>
      <c r="N175" s="177">
        <f t="shared" si="3"/>
        <v>0</v>
      </c>
      <c r="O175" s="228"/>
    </row>
    <row r="176" spans="1:15" ht="21.75" customHeight="1">
      <c r="A176" s="178">
        <f>IF(H137&gt;0,1,)</f>
        <v>0</v>
      </c>
      <c r="B176" s="2332"/>
      <c r="C176" s="2332"/>
      <c r="D176" s="2333"/>
      <c r="E176" s="2333"/>
      <c r="F176" s="2333"/>
      <c r="G176" s="2333"/>
      <c r="H176" s="2333"/>
      <c r="I176" s="229" t="s">
        <v>895</v>
      </c>
      <c r="J176" s="230" t="s">
        <v>535</v>
      </c>
      <c r="K176" s="230" t="s">
        <v>537</v>
      </c>
      <c r="L176" s="231" t="s">
        <v>538</v>
      </c>
      <c r="M176" s="230" t="s">
        <v>881</v>
      </c>
      <c r="N176" s="177">
        <f t="shared" si="3"/>
        <v>0</v>
      </c>
    </row>
    <row r="177" spans="1:15" ht="21.75" customHeight="1">
      <c r="A177" s="178">
        <f>IF(H137&gt;0,1,)</f>
        <v>0</v>
      </c>
      <c r="B177" s="2335" t="s">
        <v>572</v>
      </c>
      <c r="C177" s="2335"/>
      <c r="D177" s="2336" t="str">
        <f>'6-3표준조사-2'!P231</f>
        <v>완 (15˚ 이하)</v>
      </c>
      <c r="E177" s="2336"/>
      <c r="F177" s="2336"/>
      <c r="G177" s="2336"/>
      <c r="H177" s="2336"/>
      <c r="I177" s="232" t="str">
        <f>IF(H137=0,"",IF(D177="완 (15˚ 이하)",0,IF(D177="중 (15˚ ~ 30˚)",5,IF(D177="급 (30˚ 초과)",10))))</f>
        <v/>
      </c>
      <c r="J177" s="232" t="str">
        <f>IF(A140=0,"",IF(D177="완 (15˚ 이하)",0,IF(D177="중 (15˚ ~ 30˚)",5,IF(D177="급 (30˚ 초과)",10))))</f>
        <v/>
      </c>
      <c r="K177" s="232" t="str">
        <f>IF(A143=0,"",IF(D177="완 (15˚ 이하)",0,IF(D177="중 (15˚ ~ 30˚)",5,IF(D177="급 (30˚ 초과)",10))))</f>
        <v/>
      </c>
      <c r="L177" s="232" t="str">
        <f>IF(A151=0,"",IF(D177="완 (15˚ 이하)",0,IF(D177="중 (15˚ ~ 30˚)",5,IF(D177="급 (30˚ 초과)",10))))</f>
        <v/>
      </c>
      <c r="M177" s="232" t="str">
        <f>IF(A161=0,"",IF(D177="완 (15˚ 이하)",0,IF(D177="중 (15˚ ~ 30˚)",5,IF(D177="급 (30˚ 초과)",10))))</f>
        <v/>
      </c>
      <c r="N177" s="177">
        <f t="shared" si="3"/>
        <v>0</v>
      </c>
    </row>
    <row r="178" spans="1:15" ht="21.75" customHeight="1">
      <c r="A178" s="178">
        <f>IF(H137&gt;0,1,)</f>
        <v>0</v>
      </c>
      <c r="B178" s="2337" t="s">
        <v>561</v>
      </c>
      <c r="C178" s="2337"/>
      <c r="D178" s="2336">
        <f>'6-3표준조사-2'!R231</f>
        <v>0</v>
      </c>
      <c r="E178" s="2336"/>
      <c r="F178" s="2336"/>
      <c r="G178" s="2336"/>
      <c r="H178" s="2336"/>
      <c r="I178" s="232"/>
      <c r="J178" s="232"/>
      <c r="K178" s="232" t="str">
        <f>IF(A143=0,"",IF(D178="당해년도",0,IF(D178="2년차",5,IF(D178="3년차",10))))</f>
        <v/>
      </c>
      <c r="L178" s="232"/>
      <c r="M178" s="232"/>
      <c r="N178" s="177">
        <f t="shared" si="3"/>
        <v>0</v>
      </c>
    </row>
    <row r="179" spans="1:15" ht="21.75" customHeight="1">
      <c r="A179" s="178">
        <f>IF(H137&gt;0,1,)</f>
        <v>0</v>
      </c>
      <c r="B179" s="2335" t="s">
        <v>560</v>
      </c>
      <c r="C179" s="2335"/>
      <c r="D179" s="2336">
        <f>'6-3표준조사-2'!Q231</f>
        <v>0</v>
      </c>
      <c r="E179" s="2336"/>
      <c r="F179" s="2336"/>
      <c r="G179" s="2336"/>
      <c r="H179" s="2336"/>
      <c r="I179" s="232"/>
      <c r="J179" s="232" t="str">
        <f>IF(A140=0,"",IF(D179="개소당5ha이상",0,IF(D179="개소당3~5ha미만 ",5,IF(D179="개소당3ha미만",10))))</f>
        <v/>
      </c>
      <c r="K179" s="232" t="str">
        <f>IF(A143=0,"",IF(D179="개소당5ha이상",0,IF(D179="개소당3~5ha미만 ",5,IF(D179="개소당3ha미만",10))))</f>
        <v/>
      </c>
      <c r="L179" s="232" t="str">
        <f>IF(A151=0,"",IF(D179="개소당5ha이상",0,IF(D179="개소당3~5ha미만 ",5,IF(D179="개소당3ha미만",10))))</f>
        <v/>
      </c>
      <c r="M179" s="232" t="str">
        <f>IF(A161=0,"",IF(D179="개소당5ha이상",0,IF(D179="개소당3~5ha미만 ",5,IF(D179="개소당3ha미만",10))))</f>
        <v/>
      </c>
      <c r="N179" s="177">
        <f t="shared" si="3"/>
        <v>0</v>
      </c>
    </row>
    <row r="180" spans="1:15" ht="21.75" customHeight="1">
      <c r="A180" s="178">
        <f>IF(H137&gt;0,1,)</f>
        <v>0</v>
      </c>
      <c r="B180" s="2335" t="s">
        <v>555</v>
      </c>
      <c r="C180" s="2335"/>
      <c r="D180" s="2336"/>
      <c r="E180" s="2336"/>
      <c r="F180" s="2336"/>
      <c r="G180" s="2336"/>
      <c r="H180" s="2336"/>
      <c r="I180" s="232">
        <f>SUM(I177:I179)</f>
        <v>0</v>
      </c>
      <c r="J180" s="232">
        <f>SUM(J177:J179)</f>
        <v>0</v>
      </c>
      <c r="K180" s="232">
        <f>SUM(K177:K179)</f>
        <v>0</v>
      </c>
      <c r="L180" s="232">
        <f>SUM(L177:L179)</f>
        <v>0</v>
      </c>
      <c r="M180" s="232">
        <f>SUM(M177:M179)</f>
        <v>0</v>
      </c>
      <c r="N180" s="177">
        <f t="shared" si="3"/>
        <v>0</v>
      </c>
    </row>
    <row r="181" spans="1:15" ht="35.1" customHeight="1" thickBot="1">
      <c r="A181" s="178">
        <f>IF(H182&gt;0,1,)</f>
        <v>0</v>
      </c>
      <c r="B181" s="2307" t="s">
        <v>839</v>
      </c>
      <c r="C181" s="2307"/>
      <c r="D181" s="2307"/>
      <c r="E181" s="2307"/>
      <c r="F181" s="2307"/>
      <c r="G181" s="2307"/>
      <c r="H181" s="2307"/>
      <c r="I181" s="2307"/>
      <c r="J181" s="2307"/>
      <c r="K181" s="2307"/>
      <c r="L181" s="2307"/>
      <c r="M181" s="2307"/>
      <c r="N181" s="177">
        <f t="shared" ref="N181:N225" si="4">IF(H$182&gt;0,5,)</f>
        <v>0</v>
      </c>
      <c r="O181" s="148"/>
    </row>
    <row r="182" spans="1:15" ht="24.95" customHeight="1">
      <c r="A182" s="178">
        <f>IF(H182&gt;0,1,)</f>
        <v>0</v>
      </c>
      <c r="B182" s="2308" t="s">
        <v>857</v>
      </c>
      <c r="C182" s="2309"/>
      <c r="D182" s="2310" t="str">
        <f>CONCATENATE('6-3표준조사-2'!K304,"임반")</f>
        <v>임반</v>
      </c>
      <c r="E182" s="2310"/>
      <c r="F182" s="2310" t="str">
        <f>CONCATENATE('6-3표준조사-2'!L304,"소반")</f>
        <v>소반</v>
      </c>
      <c r="G182" s="2310"/>
      <c r="H182" s="2311">
        <f>'6-3표준조사-2'!Q304</f>
        <v>0</v>
      </c>
      <c r="I182" s="2311"/>
      <c r="J182" s="179"/>
      <c r="K182" s="180" t="s">
        <v>541</v>
      </c>
      <c r="L182" s="2312">
        <f>+'6-3표준조사-2'!R304</f>
        <v>0</v>
      </c>
      <c r="M182" s="2313"/>
      <c r="N182" s="177">
        <f t="shared" si="4"/>
        <v>0</v>
      </c>
    </row>
    <row r="183" spans="1:15" ht="21.75" customHeight="1">
      <c r="A183" s="178">
        <f>IF(H182&gt;0,1,)</f>
        <v>0</v>
      </c>
      <c r="B183" s="2314" t="s">
        <v>542</v>
      </c>
      <c r="C183" s="2315"/>
      <c r="D183" s="2316" t="s">
        <v>543</v>
      </c>
      <c r="E183" s="2315"/>
      <c r="F183" s="2317" t="s">
        <v>1347</v>
      </c>
      <c r="G183" s="2318"/>
      <c r="H183" s="2317" t="s">
        <v>545</v>
      </c>
      <c r="I183" s="2318"/>
      <c r="J183" s="2316" t="s">
        <v>546</v>
      </c>
      <c r="K183" s="2315"/>
      <c r="L183" s="2319" t="s">
        <v>858</v>
      </c>
      <c r="M183" s="2321"/>
      <c r="N183" s="177">
        <f t="shared" si="4"/>
        <v>0</v>
      </c>
    </row>
    <row r="184" spans="1:15" ht="21.75" customHeight="1">
      <c r="A184" s="178">
        <f>IF(H182&gt;0,1,)</f>
        <v>0</v>
      </c>
      <c r="B184" s="181"/>
      <c r="C184" s="182" t="s">
        <v>547</v>
      </c>
      <c r="D184" s="183"/>
      <c r="E184" s="184" t="s">
        <v>548</v>
      </c>
      <c r="F184" s="183"/>
      <c r="G184" s="184" t="s">
        <v>548</v>
      </c>
      <c r="H184" s="183"/>
      <c r="I184" s="184" t="s">
        <v>548</v>
      </c>
      <c r="J184" s="185"/>
      <c r="K184" s="184" t="s">
        <v>549</v>
      </c>
      <c r="L184" s="2320"/>
      <c r="M184" s="2322"/>
      <c r="N184" s="177">
        <f t="shared" si="4"/>
        <v>0</v>
      </c>
    </row>
    <row r="185" spans="1:15" ht="21.75" customHeight="1">
      <c r="A185" s="178">
        <f>IF('6-3표준조사-2'!R304="둘레베기",1,)</f>
        <v>0</v>
      </c>
      <c r="B185" s="2325" t="s">
        <v>547</v>
      </c>
      <c r="C185" s="186" t="s">
        <v>1346</v>
      </c>
      <c r="D185" s="189"/>
      <c r="E185" s="188"/>
      <c r="F185" s="189"/>
      <c r="G185" s="188"/>
      <c r="H185" s="189"/>
      <c r="I185" s="188"/>
      <c r="J185" s="190"/>
      <c r="K185" s="191"/>
      <c r="L185" s="235"/>
      <c r="M185" s="193">
        <f>M186</f>
        <v>0</v>
      </c>
      <c r="N185" s="177">
        <f t="shared" si="4"/>
        <v>0</v>
      </c>
    </row>
    <row r="186" spans="1:15" ht="21.75" customHeight="1">
      <c r="A186" s="178">
        <f>IF('6-3표준조사-2'!R304="둘레베기",1,)</f>
        <v>0</v>
      </c>
      <c r="B186" s="2339"/>
      <c r="C186" s="194" t="s">
        <v>841</v>
      </c>
      <c r="D186" s="236"/>
      <c r="E186" s="196"/>
      <c r="F186" s="197"/>
      <c r="G186" s="196"/>
      <c r="H186" s="197"/>
      <c r="I186" s="196"/>
      <c r="J186" s="198"/>
      <c r="K186" s="199"/>
      <c r="L186" s="200">
        <f>J225/100</f>
        <v>0</v>
      </c>
      <c r="M186" s="201">
        <f>ROUNDDOWN((H187*J187)+(H187*J187*L186),)</f>
        <v>0</v>
      </c>
      <c r="N186" s="177">
        <f t="shared" si="4"/>
        <v>0</v>
      </c>
    </row>
    <row r="187" spans="1:15" ht="21.75" customHeight="1">
      <c r="A187" s="178">
        <f>IF('6-3표준조사-2'!R304="둘레베기",1,)</f>
        <v>0</v>
      </c>
      <c r="B187" s="2339"/>
      <c r="C187" s="194" t="s">
        <v>842</v>
      </c>
      <c r="D187" s="236">
        <f>IF(A187&gt;0,D216,)</f>
        <v>0</v>
      </c>
      <c r="E187" s="196" t="s">
        <v>551</v>
      </c>
      <c r="F187" s="197">
        <v>0.18</v>
      </c>
      <c r="G187" s="196" t="s">
        <v>1249</v>
      </c>
      <c r="H187" s="197">
        <f>ROUND(D187/100*F187,2)</f>
        <v>0</v>
      </c>
      <c r="I187" s="196" t="s">
        <v>550</v>
      </c>
      <c r="J187" s="198">
        <f>'7-1 단가조사'!L7</f>
        <v>172068</v>
      </c>
      <c r="K187" s="199" t="s">
        <v>580</v>
      </c>
      <c r="L187" s="200"/>
      <c r="M187" s="201"/>
      <c r="N187" s="177">
        <f t="shared" si="4"/>
        <v>0</v>
      </c>
    </row>
    <row r="188" spans="1:15" ht="21.75" customHeight="1">
      <c r="A188" s="178">
        <f>IF('6-3표준조사-2'!R304="줄베기",1,)</f>
        <v>0</v>
      </c>
      <c r="B188" s="2339"/>
      <c r="C188" s="186" t="s">
        <v>581</v>
      </c>
      <c r="D188" s="189"/>
      <c r="E188" s="188"/>
      <c r="F188" s="189"/>
      <c r="G188" s="188"/>
      <c r="H188" s="189"/>
      <c r="I188" s="188"/>
      <c r="J188" s="190"/>
      <c r="K188" s="191"/>
      <c r="L188" s="237"/>
      <c r="M188" s="193">
        <f>SUM(M189+M192+M195)</f>
        <v>0</v>
      </c>
      <c r="N188" s="177">
        <f t="shared" si="4"/>
        <v>0</v>
      </c>
    </row>
    <row r="189" spans="1:15" ht="21.75" customHeight="1">
      <c r="A189" s="178">
        <f>IF('6-3표준조사-2'!R304="줄베기",1,)</f>
        <v>0</v>
      </c>
      <c r="B189" s="2339"/>
      <c r="C189" s="194" t="s">
        <v>841</v>
      </c>
      <c r="D189" s="195"/>
      <c r="E189" s="196"/>
      <c r="F189" s="197"/>
      <c r="G189" s="196"/>
      <c r="H189" s="197"/>
      <c r="I189" s="196"/>
      <c r="J189" s="198"/>
      <c r="K189" s="199"/>
      <c r="L189" s="200">
        <f>K225/100</f>
        <v>0</v>
      </c>
      <c r="M189" s="201">
        <f>ROUNDDOWN((M190+M191)+((M190+M191)*L189),0)</f>
        <v>0</v>
      </c>
      <c r="N189" s="177">
        <f t="shared" si="4"/>
        <v>0</v>
      </c>
    </row>
    <row r="190" spans="1:15" ht="21.75" customHeight="1">
      <c r="A190" s="178">
        <f>IF('6-3표준조사-2'!R304="줄베기",1,)</f>
        <v>0</v>
      </c>
      <c r="B190" s="2339"/>
      <c r="C190" s="194" t="s">
        <v>1345</v>
      </c>
      <c r="D190" s="195">
        <f>IF(A190&gt;0,D216,)</f>
        <v>0</v>
      </c>
      <c r="E190" s="196" t="s">
        <v>551</v>
      </c>
      <c r="F190" s="197">
        <v>7.0000000000000007E-2</v>
      </c>
      <c r="G190" s="196" t="s">
        <v>1249</v>
      </c>
      <c r="H190" s="197">
        <f>ROUND(D190/100*F190,2)</f>
        <v>0</v>
      </c>
      <c r="I190" s="196" t="s">
        <v>550</v>
      </c>
      <c r="J190" s="198">
        <f>'7-1 단가조사'!L7</f>
        <v>172068</v>
      </c>
      <c r="K190" s="199" t="s">
        <v>580</v>
      </c>
      <c r="L190" s="200"/>
      <c r="M190" s="201">
        <f>ROUNDDOWN(H190*J190,)</f>
        <v>0</v>
      </c>
      <c r="N190" s="177">
        <f t="shared" si="4"/>
        <v>0</v>
      </c>
    </row>
    <row r="191" spans="1:15" ht="21.75" customHeight="1">
      <c r="A191" s="178">
        <f>IF('6-3표준조사-2'!R304="줄베기",1,)</f>
        <v>0</v>
      </c>
      <c r="B191" s="2339"/>
      <c r="C191" s="194" t="s">
        <v>844</v>
      </c>
      <c r="D191" s="204">
        <f>IF(A191&gt;0,1,)</f>
        <v>0</v>
      </c>
      <c r="E191" s="196" t="s">
        <v>425</v>
      </c>
      <c r="F191" s="197">
        <v>1.3</v>
      </c>
      <c r="G191" s="196" t="s">
        <v>582</v>
      </c>
      <c r="H191" s="197">
        <f>ROUND(D191*F191,2)</f>
        <v>0</v>
      </c>
      <c r="I191" s="196" t="s">
        <v>550</v>
      </c>
      <c r="J191" s="198">
        <f>'7-1 단가조사'!L6</f>
        <v>226122</v>
      </c>
      <c r="K191" s="199" t="s">
        <v>1344</v>
      </c>
      <c r="L191" s="200"/>
      <c r="M191" s="201">
        <f>ROUNDDOWN(H191*J191,)</f>
        <v>0</v>
      </c>
      <c r="N191" s="177">
        <f t="shared" si="4"/>
        <v>0</v>
      </c>
    </row>
    <row r="192" spans="1:15" ht="21.75" customHeight="1">
      <c r="A192" s="178">
        <f>IF('6-3표준조사-2'!R304="줄베기",1,)</f>
        <v>0</v>
      </c>
      <c r="B192" s="2339"/>
      <c r="C192" s="194" t="s">
        <v>845</v>
      </c>
      <c r="D192" s="195"/>
      <c r="E192" s="196"/>
      <c r="F192" s="197"/>
      <c r="G192" s="196"/>
      <c r="H192" s="197"/>
      <c r="I192" s="196"/>
      <c r="J192" s="198"/>
      <c r="K192" s="199"/>
      <c r="L192" s="202"/>
      <c r="M192" s="201">
        <f>M193+M194</f>
        <v>0</v>
      </c>
      <c r="N192" s="177">
        <f t="shared" si="4"/>
        <v>0</v>
      </c>
    </row>
    <row r="193" spans="1:14" ht="21.75" customHeight="1">
      <c r="A193" s="178">
        <f>IF('6-3표준조사-2'!R304="줄베기",1,)</f>
        <v>0</v>
      </c>
      <c r="B193" s="2339"/>
      <c r="C193" s="194" t="s">
        <v>846</v>
      </c>
      <c r="D193" s="204">
        <f>H191</f>
        <v>0</v>
      </c>
      <c r="E193" s="196" t="s">
        <v>582</v>
      </c>
      <c r="F193" s="197">
        <v>5</v>
      </c>
      <c r="G193" s="196" t="s">
        <v>553</v>
      </c>
      <c r="H193" s="197">
        <f>ROUND(D193*F193,2)</f>
        <v>0</v>
      </c>
      <c r="I193" s="196" t="s">
        <v>554</v>
      </c>
      <c r="J193" s="198">
        <f>'7-1 단가조사'!L11</f>
        <v>1720</v>
      </c>
      <c r="K193" s="199" t="s">
        <v>584</v>
      </c>
      <c r="L193" s="202"/>
      <c r="M193" s="201">
        <f>ROUNDDOWN(H193*J193,)</f>
        <v>0</v>
      </c>
      <c r="N193" s="177">
        <f t="shared" si="4"/>
        <v>0</v>
      </c>
    </row>
    <row r="194" spans="1:14" ht="21.75" customHeight="1">
      <c r="A194" s="178">
        <f>IF('6-3표준조사-2'!R304="줄베기",1,)</f>
        <v>0</v>
      </c>
      <c r="B194" s="2339"/>
      <c r="C194" s="194" t="s">
        <v>847</v>
      </c>
      <c r="D194" s="195">
        <f>M193</f>
        <v>0</v>
      </c>
      <c r="E194" s="196" t="s">
        <v>586</v>
      </c>
      <c r="F194" s="197">
        <v>0.1</v>
      </c>
      <c r="G194" s="196" t="s">
        <v>587</v>
      </c>
      <c r="H194" s="197"/>
      <c r="I194" s="196"/>
      <c r="J194" s="198"/>
      <c r="K194" s="199"/>
      <c r="L194" s="202"/>
      <c r="M194" s="201">
        <f>ROUNDDOWN(D194*F194,)</f>
        <v>0</v>
      </c>
      <c r="N194" s="177">
        <f t="shared" si="4"/>
        <v>0</v>
      </c>
    </row>
    <row r="195" spans="1:14" ht="21.75" customHeight="1">
      <c r="A195" s="178">
        <f>IF('6-3표준조사-2'!R304="줄베기",1,)</f>
        <v>0</v>
      </c>
      <c r="B195" s="2339"/>
      <c r="C195" s="238" t="s">
        <v>848</v>
      </c>
      <c r="D195" s="239">
        <f>D193</f>
        <v>0</v>
      </c>
      <c r="E195" s="240" t="s">
        <v>588</v>
      </c>
      <c r="F195" s="241">
        <v>8.3999999999999995E-3</v>
      </c>
      <c r="G195" s="240" t="s">
        <v>589</v>
      </c>
      <c r="H195" s="242"/>
      <c r="I195" s="240"/>
      <c r="J195" s="243">
        <f>'7-1 단가조사'!L14</f>
        <v>610000</v>
      </c>
      <c r="K195" s="244" t="s">
        <v>585</v>
      </c>
      <c r="L195" s="245"/>
      <c r="M195" s="246">
        <f>ROUNDDOWN(D195*F195*J195,)</f>
        <v>0</v>
      </c>
      <c r="N195" s="177">
        <f t="shared" si="4"/>
        <v>0</v>
      </c>
    </row>
    <row r="196" spans="1:14" ht="21.75" customHeight="1">
      <c r="A196" s="178">
        <f>IF('6-3표준조사-2'!R304="모두베기",1,)</f>
        <v>0</v>
      </c>
      <c r="B196" s="2339"/>
      <c r="C196" s="186" t="s">
        <v>590</v>
      </c>
      <c r="D196" s="187"/>
      <c r="E196" s="188"/>
      <c r="F196" s="189"/>
      <c r="G196" s="188"/>
      <c r="H196" s="189"/>
      <c r="I196" s="188"/>
      <c r="J196" s="190"/>
      <c r="K196" s="191"/>
      <c r="L196" s="192"/>
      <c r="M196" s="193">
        <f>M197+M202+M205</f>
        <v>0</v>
      </c>
      <c r="N196" s="177">
        <f t="shared" si="4"/>
        <v>0</v>
      </c>
    </row>
    <row r="197" spans="1:14" ht="21.75" customHeight="1">
      <c r="A197" s="178">
        <f>IF('6-3표준조사-2'!R304="모두베기",1,)</f>
        <v>0</v>
      </c>
      <c r="B197" s="2339"/>
      <c r="C197" s="194" t="s">
        <v>841</v>
      </c>
      <c r="D197" s="195"/>
      <c r="E197" s="196"/>
      <c r="F197" s="197"/>
      <c r="G197" s="196"/>
      <c r="H197" s="197"/>
      <c r="I197" s="196"/>
      <c r="J197" s="198"/>
      <c r="K197" s="199"/>
      <c r="L197" s="200">
        <f>L225/100</f>
        <v>0</v>
      </c>
      <c r="M197" s="201">
        <f>M198+M199+M200+M201</f>
        <v>0</v>
      </c>
      <c r="N197" s="177">
        <f t="shared" si="4"/>
        <v>0</v>
      </c>
    </row>
    <row r="198" spans="1:14" ht="21.75" customHeight="1">
      <c r="A198" s="178">
        <f>IF('6-3표준조사-2'!R304="모두베기",1,)</f>
        <v>0</v>
      </c>
      <c r="B198" s="2339"/>
      <c r="C198" s="194" t="s">
        <v>1345</v>
      </c>
      <c r="D198" s="195">
        <f>IF(A198&gt;0,D216,)</f>
        <v>0</v>
      </c>
      <c r="E198" s="196" t="s">
        <v>551</v>
      </c>
      <c r="F198" s="197">
        <v>7.0000000000000007E-2</v>
      </c>
      <c r="G198" s="196" t="s">
        <v>1249</v>
      </c>
      <c r="H198" s="197">
        <f>ROUND(D198/100*F198,2)</f>
        <v>0</v>
      </c>
      <c r="I198" s="196" t="s">
        <v>550</v>
      </c>
      <c r="J198" s="198">
        <f>'7-1 단가조사'!L7</f>
        <v>172068</v>
      </c>
      <c r="K198" s="199" t="s">
        <v>580</v>
      </c>
      <c r="L198" s="202"/>
      <c r="M198" s="201">
        <f>ROUNDDOWN((H198*J198)+(H198*J198*L197),)</f>
        <v>0</v>
      </c>
      <c r="N198" s="177">
        <f t="shared" si="4"/>
        <v>0</v>
      </c>
    </row>
    <row r="199" spans="1:14" ht="21.75" customHeight="1">
      <c r="A199" s="178">
        <f>IF('6-3표준조사-2'!R304="모두베기",1,)</f>
        <v>0</v>
      </c>
      <c r="B199" s="2339"/>
      <c r="C199" s="203" t="s">
        <v>1158</v>
      </c>
      <c r="D199" s="204">
        <f>IF(A199&gt;0,IF(D218="당해 년도",1,),)</f>
        <v>0</v>
      </c>
      <c r="E199" s="196" t="s">
        <v>425</v>
      </c>
      <c r="F199" s="197">
        <v>3.5</v>
      </c>
      <c r="G199" s="196" t="s">
        <v>582</v>
      </c>
      <c r="H199" s="197">
        <f>ROUND(D199*F199,2)</f>
        <v>0</v>
      </c>
      <c r="I199" s="196" t="s">
        <v>550</v>
      </c>
      <c r="J199" s="198">
        <f>'7-1 단가조사'!L6</f>
        <v>226122</v>
      </c>
      <c r="K199" s="199" t="s">
        <v>1344</v>
      </c>
      <c r="L199" s="202"/>
      <c r="M199" s="201">
        <f>ROUNDDOWN((H199*J199)+(H199*J199*L197),)</f>
        <v>0</v>
      </c>
      <c r="N199" s="177">
        <f t="shared" si="4"/>
        <v>0</v>
      </c>
    </row>
    <row r="200" spans="1:14" ht="21.75" customHeight="1">
      <c r="A200" s="178">
        <f>IF('6-3표준조사-2'!R304="모두베기",1,)</f>
        <v>0</v>
      </c>
      <c r="B200" s="2339"/>
      <c r="C200" s="203" t="s">
        <v>1159</v>
      </c>
      <c r="D200" s="204">
        <f>IF(A200&gt;0,IF(D218="2년차",1,),)</f>
        <v>0</v>
      </c>
      <c r="E200" s="196" t="s">
        <v>425</v>
      </c>
      <c r="F200" s="197">
        <v>4</v>
      </c>
      <c r="G200" s="196" t="s">
        <v>582</v>
      </c>
      <c r="H200" s="197">
        <f>ROUND(D200*F200,2)</f>
        <v>0</v>
      </c>
      <c r="I200" s="196" t="s">
        <v>550</v>
      </c>
      <c r="J200" s="198">
        <f>'7-1 단가조사'!L6</f>
        <v>226122</v>
      </c>
      <c r="K200" s="199" t="s">
        <v>1344</v>
      </c>
      <c r="L200" s="202"/>
      <c r="M200" s="201">
        <f>ROUNDDOWN((H200*J200)+(H200*J200*L197),)</f>
        <v>0</v>
      </c>
      <c r="N200" s="177">
        <f t="shared" si="4"/>
        <v>0</v>
      </c>
    </row>
    <row r="201" spans="1:14" ht="21.75" customHeight="1">
      <c r="A201" s="178">
        <f>IF('6-3표준조사-2'!R304="모두베기",1,)</f>
        <v>0</v>
      </c>
      <c r="B201" s="2339"/>
      <c r="C201" s="203" t="s">
        <v>1160</v>
      </c>
      <c r="D201" s="204">
        <f>IF(A201&gt;0,IF(D218="3년차 이상",1,),)</f>
        <v>0</v>
      </c>
      <c r="E201" s="196" t="s">
        <v>425</v>
      </c>
      <c r="F201" s="197">
        <v>5</v>
      </c>
      <c r="G201" s="196" t="s">
        <v>582</v>
      </c>
      <c r="H201" s="197">
        <f>ROUND(D201*F201,2)</f>
        <v>0</v>
      </c>
      <c r="I201" s="196" t="s">
        <v>550</v>
      </c>
      <c r="J201" s="198">
        <f>'7-1 단가조사'!L6</f>
        <v>226122</v>
      </c>
      <c r="K201" s="199" t="s">
        <v>1344</v>
      </c>
      <c r="L201" s="202"/>
      <c r="M201" s="201">
        <f>ROUNDDOWN((H201*J201)+(H201*J201*L197),)</f>
        <v>0</v>
      </c>
      <c r="N201" s="177">
        <f t="shared" si="4"/>
        <v>0</v>
      </c>
    </row>
    <row r="202" spans="1:14" ht="21.75" customHeight="1">
      <c r="A202" s="178">
        <f>IF('6-3표준조사-2'!R304="모두베기",1,)</f>
        <v>0</v>
      </c>
      <c r="B202" s="2339"/>
      <c r="C202" s="194" t="s">
        <v>845</v>
      </c>
      <c r="D202" s="195"/>
      <c r="E202" s="196"/>
      <c r="F202" s="197"/>
      <c r="G202" s="196"/>
      <c r="H202" s="197"/>
      <c r="I202" s="196"/>
      <c r="J202" s="198"/>
      <c r="K202" s="199"/>
      <c r="L202" s="202"/>
      <c r="M202" s="201">
        <f>M203+M204</f>
        <v>0</v>
      </c>
      <c r="N202" s="177">
        <f t="shared" si="4"/>
        <v>0</v>
      </c>
    </row>
    <row r="203" spans="1:14" ht="21.75" customHeight="1">
      <c r="A203" s="178">
        <f>IF('6-3표준조사-2'!R304="모두베기",1,)</f>
        <v>0</v>
      </c>
      <c r="B203" s="2339"/>
      <c r="C203" s="194" t="s">
        <v>846</v>
      </c>
      <c r="D203" s="204">
        <f>(H199+H200+H201)</f>
        <v>0</v>
      </c>
      <c r="E203" s="196" t="s">
        <v>582</v>
      </c>
      <c r="F203" s="197">
        <v>5</v>
      </c>
      <c r="G203" s="196" t="s">
        <v>553</v>
      </c>
      <c r="H203" s="197">
        <f>ROUND(D203*F203,2)</f>
        <v>0</v>
      </c>
      <c r="I203" s="196" t="s">
        <v>554</v>
      </c>
      <c r="J203" s="198">
        <f>'7-1 단가조사'!L11</f>
        <v>1720</v>
      </c>
      <c r="K203" s="199" t="s">
        <v>584</v>
      </c>
      <c r="L203" s="202"/>
      <c r="M203" s="201">
        <f>ROUNDDOWN(H203*J203,)</f>
        <v>0</v>
      </c>
      <c r="N203" s="177">
        <f t="shared" si="4"/>
        <v>0</v>
      </c>
    </row>
    <row r="204" spans="1:14" ht="21.75" customHeight="1">
      <c r="A204" s="178">
        <f>IF('6-3표준조사-2'!R304="모두베기",1,)</f>
        <v>0</v>
      </c>
      <c r="B204" s="2339"/>
      <c r="C204" s="194" t="s">
        <v>847</v>
      </c>
      <c r="D204" s="195">
        <f>M203</f>
        <v>0</v>
      </c>
      <c r="E204" s="196" t="s">
        <v>586</v>
      </c>
      <c r="F204" s="197">
        <v>0.1</v>
      </c>
      <c r="G204" s="196" t="s">
        <v>587</v>
      </c>
      <c r="H204" s="197"/>
      <c r="I204" s="196"/>
      <c r="J204" s="198"/>
      <c r="K204" s="199"/>
      <c r="L204" s="202"/>
      <c r="M204" s="201">
        <f>ROUNDDOWN(D204*F204,)</f>
        <v>0</v>
      </c>
      <c r="N204" s="177">
        <f t="shared" si="4"/>
        <v>0</v>
      </c>
    </row>
    <row r="205" spans="1:14" ht="21.75" customHeight="1">
      <c r="A205" s="178">
        <f>IF('6-3표준조사-2'!R304="모두베기",1,)</f>
        <v>0</v>
      </c>
      <c r="B205" s="2339"/>
      <c r="C205" s="205" t="s">
        <v>848</v>
      </c>
      <c r="D205" s="206">
        <f>D203</f>
        <v>0</v>
      </c>
      <c r="E205" s="207" t="s">
        <v>588</v>
      </c>
      <c r="F205" s="208">
        <v>8.3999999999999995E-3</v>
      </c>
      <c r="G205" s="207" t="s">
        <v>589</v>
      </c>
      <c r="H205" s="209"/>
      <c r="I205" s="207"/>
      <c r="J205" s="210">
        <f>'7-1 단가조사'!L14</f>
        <v>610000</v>
      </c>
      <c r="K205" s="211" t="s">
        <v>585</v>
      </c>
      <c r="L205" s="212"/>
      <c r="M205" s="213">
        <f>ROUNDDOWN(D205*F205*J205,)</f>
        <v>0</v>
      </c>
      <c r="N205" s="177">
        <f t="shared" si="4"/>
        <v>0</v>
      </c>
    </row>
    <row r="206" spans="1:14" ht="21.75" customHeight="1">
      <c r="A206" s="178">
        <f>IF('6-3표준조사-2'!R304="맹아제거",1,)</f>
        <v>0</v>
      </c>
      <c r="B206" s="2339"/>
      <c r="C206" s="186" t="s">
        <v>591</v>
      </c>
      <c r="D206" s="189"/>
      <c r="E206" s="188"/>
      <c r="F206" s="189"/>
      <c r="G206" s="188"/>
      <c r="H206" s="189"/>
      <c r="I206" s="188"/>
      <c r="J206" s="190"/>
      <c r="K206" s="191"/>
      <c r="L206" s="235"/>
      <c r="M206" s="193">
        <f>M207</f>
        <v>0</v>
      </c>
      <c r="N206" s="177">
        <f t="shared" si="4"/>
        <v>0</v>
      </c>
    </row>
    <row r="207" spans="1:14" ht="21.75" customHeight="1">
      <c r="A207" s="178">
        <f>IF('6-3표준조사-2'!R304="맹아제거",1,)</f>
        <v>0</v>
      </c>
      <c r="B207" s="2339"/>
      <c r="C207" s="194" t="s">
        <v>841</v>
      </c>
      <c r="D207" s="236"/>
      <c r="E207" s="196"/>
      <c r="F207" s="197"/>
      <c r="G207" s="196"/>
      <c r="H207" s="197"/>
      <c r="I207" s="196"/>
      <c r="J207" s="198"/>
      <c r="K207" s="199"/>
      <c r="L207" s="200">
        <f>M225/100</f>
        <v>0</v>
      </c>
      <c r="M207" s="201">
        <f>ROUNDDOWN((H208*J208)+(H208*J208*L207),)</f>
        <v>0</v>
      </c>
      <c r="N207" s="177">
        <f t="shared" si="4"/>
        <v>0</v>
      </c>
    </row>
    <row r="208" spans="1:14" ht="21.75" customHeight="1">
      <c r="A208" s="178">
        <f>IF('6-3표준조사-2'!R304="맹아제거",1,)</f>
        <v>0</v>
      </c>
      <c r="B208" s="2339"/>
      <c r="C208" s="194" t="s">
        <v>849</v>
      </c>
      <c r="D208" s="236">
        <v>0</v>
      </c>
      <c r="E208" s="196" t="s">
        <v>551</v>
      </c>
      <c r="F208" s="197">
        <v>0.2</v>
      </c>
      <c r="G208" s="196" t="s">
        <v>1249</v>
      </c>
      <c r="H208" s="197">
        <f>ROUND(D208/100*F208,2)</f>
        <v>0</v>
      </c>
      <c r="I208" s="196" t="s">
        <v>550</v>
      </c>
      <c r="J208" s="198">
        <f>'7-1 단가조사'!L7</f>
        <v>172068</v>
      </c>
      <c r="K208" s="199" t="s">
        <v>580</v>
      </c>
      <c r="L208" s="200">
        <f>M225/100</f>
        <v>0</v>
      </c>
      <c r="M208" s="201"/>
      <c r="N208" s="177">
        <f t="shared" si="4"/>
        <v>0</v>
      </c>
    </row>
    <row r="209" spans="1:15" ht="21.75" customHeight="1">
      <c r="A209" s="178">
        <f>IF(H182&gt;0,1,)</f>
        <v>0</v>
      </c>
      <c r="B209" s="2325" t="s">
        <v>555</v>
      </c>
      <c r="C209" s="186" t="s">
        <v>592</v>
      </c>
      <c r="D209" s="189"/>
      <c r="E209" s="188"/>
      <c r="F209" s="189"/>
      <c r="G209" s="188"/>
      <c r="H209" s="189"/>
      <c r="I209" s="188"/>
      <c r="J209" s="190"/>
      <c r="K209" s="191"/>
      <c r="L209" s="192"/>
      <c r="M209" s="193">
        <f>SUM(M210,M212,M213)</f>
        <v>0</v>
      </c>
      <c r="N209" s="177">
        <f t="shared" si="4"/>
        <v>0</v>
      </c>
    </row>
    <row r="210" spans="1:15" ht="21.75" customHeight="1">
      <c r="A210" s="178">
        <f>IF(H182&gt;0,1,)</f>
        <v>0</v>
      </c>
      <c r="B210" s="2326"/>
      <c r="C210" s="194" t="s">
        <v>850</v>
      </c>
      <c r="D210" s="197"/>
      <c r="E210" s="196"/>
      <c r="F210" s="197"/>
      <c r="G210" s="196"/>
      <c r="H210" s="197"/>
      <c r="I210" s="196"/>
      <c r="J210" s="198"/>
      <c r="K210" s="199"/>
      <c r="L210" s="202"/>
      <c r="M210" s="201">
        <f>M211</f>
        <v>0</v>
      </c>
      <c r="N210" s="177">
        <f t="shared" si="4"/>
        <v>0</v>
      </c>
    </row>
    <row r="211" spans="1:15" ht="21.75" customHeight="1">
      <c r="A211" s="178">
        <f>IF(H182&gt;0,1,)</f>
        <v>0</v>
      </c>
      <c r="B211" s="2326"/>
      <c r="C211" s="194" t="s">
        <v>851</v>
      </c>
      <c r="D211" s="197"/>
      <c r="E211" s="196"/>
      <c r="F211" s="197"/>
      <c r="G211" s="196"/>
      <c r="H211" s="197"/>
      <c r="I211" s="196"/>
      <c r="J211" s="198"/>
      <c r="K211" s="199"/>
      <c r="L211" s="202"/>
      <c r="M211" s="201">
        <f>M186+M189+M197+M207</f>
        <v>0</v>
      </c>
      <c r="N211" s="177">
        <f t="shared" si="4"/>
        <v>0</v>
      </c>
    </row>
    <row r="212" spans="1:15" ht="21.75" customHeight="1">
      <c r="A212" s="178">
        <f>IF(H182&gt;0,1,)</f>
        <v>0</v>
      </c>
      <c r="B212" s="2326"/>
      <c r="C212" s="194" t="s">
        <v>852</v>
      </c>
      <c r="D212" s="197"/>
      <c r="E212" s="196"/>
      <c r="F212" s="197"/>
      <c r="G212" s="196"/>
      <c r="H212" s="197"/>
      <c r="I212" s="196"/>
      <c r="J212" s="198"/>
      <c r="K212" s="199"/>
      <c r="L212" s="202"/>
      <c r="M212" s="201">
        <f>M192+M202</f>
        <v>0</v>
      </c>
      <c r="N212" s="177">
        <f t="shared" si="4"/>
        <v>0</v>
      </c>
    </row>
    <row r="213" spans="1:15" ht="21.75" customHeight="1" thickBot="1">
      <c r="A213" s="178">
        <f>IF(H182&gt;0,1,)</f>
        <v>0</v>
      </c>
      <c r="B213" s="2327"/>
      <c r="C213" s="205" t="s">
        <v>1343</v>
      </c>
      <c r="D213" s="214"/>
      <c r="E213" s="215"/>
      <c r="F213" s="214"/>
      <c r="G213" s="215"/>
      <c r="H213" s="214"/>
      <c r="I213" s="215"/>
      <c r="J213" s="216"/>
      <c r="K213" s="217"/>
      <c r="L213" s="218"/>
      <c r="M213" s="219">
        <f>M195+M205</f>
        <v>0</v>
      </c>
      <c r="N213" s="177">
        <f t="shared" si="4"/>
        <v>0</v>
      </c>
    </row>
    <row r="214" spans="1:15" ht="21.75" customHeight="1">
      <c r="A214" s="178">
        <f>IF(H182&gt;0,1,)</f>
        <v>0</v>
      </c>
      <c r="B214" s="2328" t="s">
        <v>556</v>
      </c>
      <c r="C214" s="2328"/>
      <c r="D214" s="2328"/>
      <c r="E214" s="2328"/>
      <c r="F214" s="2328"/>
      <c r="G214" s="2328"/>
      <c r="H214" s="2328"/>
      <c r="I214" s="2328"/>
      <c r="J214" s="2328"/>
      <c r="K214" s="2328"/>
      <c r="L214" s="2328"/>
      <c r="M214" s="2328"/>
      <c r="N214" s="177">
        <f t="shared" si="4"/>
        <v>0</v>
      </c>
    </row>
    <row r="215" spans="1:15" ht="21.75" customHeight="1">
      <c r="A215" s="178">
        <f>IF(H182&gt;0,1,)</f>
        <v>0</v>
      </c>
      <c r="B215" s="2329" t="s">
        <v>557</v>
      </c>
      <c r="C215" s="2329"/>
      <c r="D215" s="2329"/>
      <c r="E215" s="2329"/>
      <c r="F215" s="2329"/>
      <c r="G215" s="2329"/>
      <c r="H215" s="2329"/>
      <c r="I215" s="2329"/>
      <c r="J215" s="2329"/>
      <c r="K215" s="2329"/>
      <c r="L215" s="2329"/>
      <c r="M215" s="2329"/>
      <c r="N215" s="177">
        <f t="shared" si="4"/>
        <v>0</v>
      </c>
    </row>
    <row r="216" spans="1:15" ht="21.75" customHeight="1">
      <c r="A216" s="178">
        <f>IF(H182&gt;0,1,)</f>
        <v>0</v>
      </c>
      <c r="B216" s="220" t="s">
        <v>1342</v>
      </c>
      <c r="C216" s="221" t="s">
        <v>854</v>
      </c>
      <c r="D216" s="222">
        <f>'6-3표준조사-2'!Q310</f>
        <v>0</v>
      </c>
      <c r="E216" s="220" t="s">
        <v>551</v>
      </c>
      <c r="F216" s="223"/>
      <c r="G216" s="220"/>
      <c r="H216" s="224"/>
      <c r="I216" s="225"/>
      <c r="J216" s="225"/>
      <c r="K216" s="225"/>
      <c r="L216" s="226"/>
      <c r="M216" s="225"/>
      <c r="N216" s="177">
        <f t="shared" si="4"/>
        <v>0</v>
      </c>
    </row>
    <row r="217" spans="1:15" ht="21.75" customHeight="1">
      <c r="A217" s="178">
        <f>IF(H182&gt;0,1,)</f>
        <v>0</v>
      </c>
      <c r="B217" s="220" t="s">
        <v>559</v>
      </c>
      <c r="C217" s="221" t="s">
        <v>840</v>
      </c>
      <c r="D217" s="2330" t="str">
        <f>'6-3표준조사-2'!S310</f>
        <v>대부분 목본</v>
      </c>
      <c r="E217" s="2330"/>
      <c r="F217" s="223"/>
      <c r="G217" s="220"/>
      <c r="H217" s="224"/>
      <c r="I217" s="225"/>
      <c r="J217" s="225"/>
      <c r="K217" s="225"/>
      <c r="L217" s="226"/>
      <c r="M217" s="225"/>
      <c r="N217" s="177">
        <f t="shared" si="4"/>
        <v>0</v>
      </c>
    </row>
    <row r="218" spans="1:15" ht="21.75" customHeight="1">
      <c r="A218" s="178">
        <f>IF(H182&gt;0,1,)</f>
        <v>0</v>
      </c>
      <c r="B218" s="220" t="s">
        <v>1342</v>
      </c>
      <c r="C218" s="221" t="s">
        <v>855</v>
      </c>
      <c r="D218" s="2331">
        <f>'6-3표준조사-2'!R306</f>
        <v>0</v>
      </c>
      <c r="E218" s="2331"/>
      <c r="F218" s="227"/>
      <c r="G218" s="227"/>
      <c r="H218" s="224"/>
      <c r="I218" s="225"/>
      <c r="J218" s="225"/>
      <c r="K218" s="225"/>
      <c r="L218" s="226"/>
      <c r="M218" s="225"/>
      <c r="N218" s="177">
        <f t="shared" si="4"/>
        <v>0</v>
      </c>
    </row>
    <row r="219" spans="1:15" ht="21.75" customHeight="1">
      <c r="A219" s="178">
        <f>IF(H182&gt;0,1,)</f>
        <v>0</v>
      </c>
      <c r="B219" s="2329" t="s">
        <v>856</v>
      </c>
      <c r="C219" s="2329"/>
      <c r="D219" s="2329"/>
      <c r="E219" s="2329"/>
      <c r="F219" s="2329"/>
      <c r="G219" s="2329"/>
      <c r="H219" s="2329"/>
      <c r="I219" s="2329"/>
      <c r="J219" s="2329"/>
      <c r="K219" s="2329"/>
      <c r="L219" s="2329"/>
      <c r="M219" s="2329"/>
      <c r="N219" s="177">
        <f t="shared" si="4"/>
        <v>0</v>
      </c>
    </row>
    <row r="220" spans="1:15" ht="21.75" customHeight="1">
      <c r="A220" s="178">
        <f>IF(H182&gt;0,1,)</f>
        <v>0</v>
      </c>
      <c r="B220" s="2332" t="s">
        <v>542</v>
      </c>
      <c r="C220" s="2332"/>
      <c r="D220" s="2333" t="s">
        <v>1636</v>
      </c>
      <c r="E220" s="2333"/>
      <c r="F220" s="2333"/>
      <c r="G220" s="2333"/>
      <c r="H220" s="2333"/>
      <c r="I220" s="2334" t="s">
        <v>1635</v>
      </c>
      <c r="J220" s="2334"/>
      <c r="K220" s="2334"/>
      <c r="L220" s="2334"/>
      <c r="M220" s="2334"/>
      <c r="N220" s="177">
        <f t="shared" si="4"/>
        <v>0</v>
      </c>
      <c r="O220" s="228"/>
    </row>
    <row r="221" spans="1:15" ht="21.75" customHeight="1">
      <c r="A221" s="178">
        <f>IF(H182&gt;0,1,)</f>
        <v>0</v>
      </c>
      <c r="B221" s="2332"/>
      <c r="C221" s="2332"/>
      <c r="D221" s="2333"/>
      <c r="E221" s="2333"/>
      <c r="F221" s="2333"/>
      <c r="G221" s="2333"/>
      <c r="H221" s="2333"/>
      <c r="I221" s="229" t="s">
        <v>895</v>
      </c>
      <c r="J221" s="230" t="s">
        <v>535</v>
      </c>
      <c r="K221" s="230" t="s">
        <v>537</v>
      </c>
      <c r="L221" s="231" t="s">
        <v>538</v>
      </c>
      <c r="M221" s="230" t="s">
        <v>881</v>
      </c>
      <c r="N221" s="177">
        <f t="shared" si="4"/>
        <v>0</v>
      </c>
    </row>
    <row r="222" spans="1:15" ht="21.75" customHeight="1">
      <c r="A222" s="178">
        <f>IF(H182&gt;0,1,)</f>
        <v>0</v>
      </c>
      <c r="B222" s="2335" t="s">
        <v>572</v>
      </c>
      <c r="C222" s="2335"/>
      <c r="D222" s="2336" t="str">
        <f>'6-3표준조사-2'!P306</f>
        <v>급 (30˚ 초과)</v>
      </c>
      <c r="E222" s="2336"/>
      <c r="F222" s="2336"/>
      <c r="G222" s="2336"/>
      <c r="H222" s="2336"/>
      <c r="I222" s="232" t="str">
        <f>IF(H182=0,"",IF(D222="완 (15˚ 이하)",0,IF(D222="중 (15˚ ~ 30˚)",5,IF(D222="급 (30˚ 초과)",10))))</f>
        <v/>
      </c>
      <c r="J222" s="232" t="str">
        <f>IF(A185=0,"",IF(D222="완 (15˚ 이하)",0,IF(D222="중 (15˚ ~ 30˚)",5,IF(D222="급 (30˚ 초과)",10))))</f>
        <v/>
      </c>
      <c r="K222" s="232" t="str">
        <f>IF(A188=0,"",IF(D222="완 (15˚ 이하)",0,IF(D222="중 (15˚ ~ 30˚)",5,IF(D222="급 (30˚ 초과)",10))))</f>
        <v/>
      </c>
      <c r="L222" s="232" t="str">
        <f>IF(A196=0,"",IF(D222="완 (15˚ 이하)",0,IF(D222="중 (15˚ ~ 30˚)",5,IF(D222="급 (30˚ 초과)",10))))</f>
        <v/>
      </c>
      <c r="M222" s="232" t="str">
        <f>IF(A206=0,"",IF(D222="완 (15˚ 이하)",0,IF(D222="중 (15˚ ~ 30˚)",5,IF(D222="급 (30˚ 초과)",10))))</f>
        <v/>
      </c>
      <c r="N222" s="177">
        <f t="shared" si="4"/>
        <v>0</v>
      </c>
    </row>
    <row r="223" spans="1:15" ht="21.75" customHeight="1">
      <c r="A223" s="178">
        <f>IF(H182&gt;0,1,)</f>
        <v>0</v>
      </c>
      <c r="B223" s="2337" t="s">
        <v>561</v>
      </c>
      <c r="C223" s="2337"/>
      <c r="D223" s="2336">
        <f>'6-3표준조사-2'!R306</f>
        <v>0</v>
      </c>
      <c r="E223" s="2336"/>
      <c r="F223" s="2336"/>
      <c r="G223" s="2336"/>
      <c r="H223" s="2336"/>
      <c r="I223" s="232"/>
      <c r="J223" s="232"/>
      <c r="K223" s="232" t="str">
        <f>IF(A188=0,"",IF(D223="당해년도",0,IF(D223="2년차",5,IF(D223="3년차",10))))</f>
        <v/>
      </c>
      <c r="L223" s="232"/>
      <c r="M223" s="232"/>
      <c r="N223" s="177">
        <f t="shared" si="4"/>
        <v>0</v>
      </c>
    </row>
    <row r="224" spans="1:15" ht="21.75" customHeight="1">
      <c r="A224" s="178">
        <f>IF(H182&gt;0,1,)</f>
        <v>0</v>
      </c>
      <c r="B224" s="2335" t="s">
        <v>560</v>
      </c>
      <c r="C224" s="2335"/>
      <c r="D224" s="2336">
        <f>'6-3표준조사-2'!Q306</f>
        <v>0</v>
      </c>
      <c r="E224" s="2336"/>
      <c r="F224" s="2336"/>
      <c r="G224" s="2336"/>
      <c r="H224" s="2336"/>
      <c r="I224" s="232"/>
      <c r="J224" s="232" t="str">
        <f>IF(A185=0,"",IF(D224="개소당5ha이상",0,IF(D224="개소당3~5ha미만 ",5,IF(D224="개소당3ha미만",10))))</f>
        <v/>
      </c>
      <c r="K224" s="232" t="str">
        <f>IF(A188=0,"",IF(D224="개소당5ha이상",0,IF(D224="개소당3~5ha미만 ",5,IF(D224="개소당3ha미만",10))))</f>
        <v/>
      </c>
      <c r="L224" s="232" t="str">
        <f>IF(A196=0,"",IF(D224="개소당5ha이상",0,IF(D224="개소당3~5ha미만 ",5,IF(D224="개소당3ha미만",10))))</f>
        <v/>
      </c>
      <c r="M224" s="232" t="str">
        <f>IF(A206=0,"",IF(D224="개소당5ha이상",0,IF(D224="개소당3~5ha미만 ",5,IF(D224="개소당3ha미만",10))))</f>
        <v/>
      </c>
      <c r="N224" s="177">
        <f t="shared" si="4"/>
        <v>0</v>
      </c>
    </row>
    <row r="225" spans="1:15" ht="21.75" customHeight="1">
      <c r="A225" s="178">
        <f>IF(H182&gt;0,1,)</f>
        <v>0</v>
      </c>
      <c r="B225" s="2335" t="s">
        <v>555</v>
      </c>
      <c r="C225" s="2335"/>
      <c r="D225" s="2336"/>
      <c r="E225" s="2336"/>
      <c r="F225" s="2336"/>
      <c r="G225" s="2336"/>
      <c r="H225" s="2336"/>
      <c r="I225" s="232">
        <f>SUM(I222:I224)</f>
        <v>0</v>
      </c>
      <c r="J225" s="232">
        <f>SUM(J222:J224)</f>
        <v>0</v>
      </c>
      <c r="K225" s="232">
        <f>SUM(K222:K224)</f>
        <v>0</v>
      </c>
      <c r="L225" s="232">
        <f>SUM(L222:L224)</f>
        <v>0</v>
      </c>
      <c r="M225" s="232">
        <f>SUM(M222:M224)</f>
        <v>0</v>
      </c>
      <c r="N225" s="177">
        <f t="shared" si="4"/>
        <v>0</v>
      </c>
    </row>
    <row r="226" spans="1:15" ht="35.1" customHeight="1" thickBot="1">
      <c r="A226" s="178">
        <f>IF(H227&gt;0,1,)</f>
        <v>0</v>
      </c>
      <c r="B226" s="2307" t="s">
        <v>839</v>
      </c>
      <c r="C226" s="2307"/>
      <c r="D226" s="2307"/>
      <c r="E226" s="2307"/>
      <c r="F226" s="2307"/>
      <c r="G226" s="2307"/>
      <c r="H226" s="2307"/>
      <c r="I226" s="2307"/>
      <c r="J226" s="2307"/>
      <c r="K226" s="2307"/>
      <c r="L226" s="2307"/>
      <c r="M226" s="2307"/>
      <c r="N226" s="177">
        <f t="shared" ref="N226:N270" si="5">IF(H$227&gt;0,6,)</f>
        <v>0</v>
      </c>
      <c r="O226" s="148"/>
    </row>
    <row r="227" spans="1:15" ht="24.95" customHeight="1">
      <c r="A227" s="178">
        <f>IF(H227&gt;0,1,)</f>
        <v>0</v>
      </c>
      <c r="B227" s="2308" t="s">
        <v>857</v>
      </c>
      <c r="C227" s="2309"/>
      <c r="D227" s="2310" t="str">
        <f>CONCATENATE('6-3표준조사-2'!K379,"임반")</f>
        <v>임반</v>
      </c>
      <c r="E227" s="2310"/>
      <c r="F227" s="2310" t="str">
        <f>CONCATENATE('6-3표준조사-2'!L379,"소반")</f>
        <v>소반</v>
      </c>
      <c r="G227" s="2310"/>
      <c r="H227" s="2311">
        <f>'6-3표준조사-2'!Q379</f>
        <v>0</v>
      </c>
      <c r="I227" s="2311"/>
      <c r="J227" s="179"/>
      <c r="K227" s="180" t="s">
        <v>541</v>
      </c>
      <c r="L227" s="2312">
        <f>+'6-3표준조사-2'!R379</f>
        <v>0</v>
      </c>
      <c r="M227" s="2313"/>
      <c r="N227" s="177">
        <f t="shared" si="5"/>
        <v>0</v>
      </c>
    </row>
    <row r="228" spans="1:15" ht="21.75" customHeight="1">
      <c r="A228" s="178">
        <f>IF(H227&gt;0,1,)</f>
        <v>0</v>
      </c>
      <c r="B228" s="2314" t="s">
        <v>542</v>
      </c>
      <c r="C228" s="2315"/>
      <c r="D228" s="2316" t="s">
        <v>543</v>
      </c>
      <c r="E228" s="2315"/>
      <c r="F228" s="2317" t="s">
        <v>1347</v>
      </c>
      <c r="G228" s="2318"/>
      <c r="H228" s="2317" t="s">
        <v>545</v>
      </c>
      <c r="I228" s="2318"/>
      <c r="J228" s="2316" t="s">
        <v>546</v>
      </c>
      <c r="K228" s="2315"/>
      <c r="L228" s="2319" t="s">
        <v>858</v>
      </c>
      <c r="M228" s="2321"/>
      <c r="N228" s="177">
        <f t="shared" si="5"/>
        <v>0</v>
      </c>
    </row>
    <row r="229" spans="1:15" ht="21.75" customHeight="1">
      <c r="A229" s="178">
        <f>IF(H227&gt;0,1,)</f>
        <v>0</v>
      </c>
      <c r="B229" s="181"/>
      <c r="C229" s="182" t="s">
        <v>547</v>
      </c>
      <c r="D229" s="183"/>
      <c r="E229" s="184" t="s">
        <v>548</v>
      </c>
      <c r="F229" s="183"/>
      <c r="G229" s="184" t="s">
        <v>548</v>
      </c>
      <c r="H229" s="183"/>
      <c r="I229" s="184" t="s">
        <v>548</v>
      </c>
      <c r="J229" s="185"/>
      <c r="K229" s="184" t="s">
        <v>549</v>
      </c>
      <c r="L229" s="2320"/>
      <c r="M229" s="2322"/>
      <c r="N229" s="177">
        <f t="shared" si="5"/>
        <v>0</v>
      </c>
    </row>
    <row r="230" spans="1:15" ht="21.75" customHeight="1">
      <c r="A230" s="178">
        <f>IF('6-3표준조사-2'!R379="둘레베기",1,)</f>
        <v>0</v>
      </c>
      <c r="B230" s="2325" t="s">
        <v>547</v>
      </c>
      <c r="C230" s="186" t="s">
        <v>1346</v>
      </c>
      <c r="D230" s="189"/>
      <c r="E230" s="188"/>
      <c r="F230" s="189"/>
      <c r="G230" s="188"/>
      <c r="H230" s="189"/>
      <c r="I230" s="188"/>
      <c r="J230" s="190"/>
      <c r="K230" s="191"/>
      <c r="L230" s="235"/>
      <c r="M230" s="193">
        <f>M231</f>
        <v>0</v>
      </c>
      <c r="N230" s="177">
        <f t="shared" si="5"/>
        <v>0</v>
      </c>
    </row>
    <row r="231" spans="1:15" ht="21.75" customHeight="1">
      <c r="A231" s="178">
        <f>IF('6-3표준조사-2'!R379="둘레베기",1,)</f>
        <v>0</v>
      </c>
      <c r="B231" s="2339"/>
      <c r="C231" s="194" t="s">
        <v>841</v>
      </c>
      <c r="D231" s="236"/>
      <c r="E231" s="196"/>
      <c r="F231" s="197"/>
      <c r="G231" s="196"/>
      <c r="H231" s="197"/>
      <c r="I231" s="196"/>
      <c r="J231" s="198"/>
      <c r="K231" s="199"/>
      <c r="L231" s="200">
        <f>J270/100</f>
        <v>0</v>
      </c>
      <c r="M231" s="201">
        <f>ROUNDDOWN((H232*J232)+(H232*J232*L231),)</f>
        <v>0</v>
      </c>
      <c r="N231" s="177">
        <f t="shared" si="5"/>
        <v>0</v>
      </c>
    </row>
    <row r="232" spans="1:15" ht="21.75" customHeight="1">
      <c r="A232" s="178">
        <f>IF('6-3표준조사-2'!R379="둘레베기",1,)</f>
        <v>0</v>
      </c>
      <c r="B232" s="2339"/>
      <c r="C232" s="194" t="s">
        <v>842</v>
      </c>
      <c r="D232" s="236">
        <f>IF(A232&gt;0,D261,)</f>
        <v>0</v>
      </c>
      <c r="E232" s="196" t="s">
        <v>551</v>
      </c>
      <c r="F232" s="197">
        <v>0.18</v>
      </c>
      <c r="G232" s="196" t="s">
        <v>1249</v>
      </c>
      <c r="H232" s="197">
        <f>ROUND(D232/100*F232,2)</f>
        <v>0</v>
      </c>
      <c r="I232" s="196" t="s">
        <v>550</v>
      </c>
      <c r="J232" s="198">
        <f>'7-1 단가조사'!L7</f>
        <v>172068</v>
      </c>
      <c r="K232" s="199" t="s">
        <v>580</v>
      </c>
      <c r="L232" s="200"/>
      <c r="M232" s="201"/>
      <c r="N232" s="177">
        <f t="shared" si="5"/>
        <v>0</v>
      </c>
    </row>
    <row r="233" spans="1:15" ht="21.75" customHeight="1">
      <c r="A233" s="178">
        <f>IF('6-3표준조사-2'!R379="줄베기",1,)</f>
        <v>0</v>
      </c>
      <c r="B233" s="2339"/>
      <c r="C233" s="186" t="s">
        <v>581</v>
      </c>
      <c r="D233" s="189"/>
      <c r="E233" s="188"/>
      <c r="F233" s="189"/>
      <c r="G233" s="188"/>
      <c r="H233" s="189"/>
      <c r="I233" s="188"/>
      <c r="J233" s="190"/>
      <c r="K233" s="191"/>
      <c r="L233" s="237"/>
      <c r="M233" s="193">
        <f>SUM(M234+M237+M240)</f>
        <v>0</v>
      </c>
      <c r="N233" s="177">
        <f t="shared" si="5"/>
        <v>0</v>
      </c>
    </row>
    <row r="234" spans="1:15" ht="21.75" customHeight="1">
      <c r="A234" s="178">
        <f>IF('6-3표준조사-2'!R379="줄베기",1,)</f>
        <v>0</v>
      </c>
      <c r="B234" s="2339"/>
      <c r="C234" s="194" t="s">
        <v>841</v>
      </c>
      <c r="D234" s="195"/>
      <c r="E234" s="196"/>
      <c r="F234" s="197"/>
      <c r="G234" s="196"/>
      <c r="H234" s="197"/>
      <c r="I234" s="196"/>
      <c r="J234" s="198"/>
      <c r="K234" s="199"/>
      <c r="L234" s="200">
        <f>K270/100</f>
        <v>0</v>
      </c>
      <c r="M234" s="201">
        <f>ROUNDDOWN((M235+M236)+((M235+M236)*L234),0)</f>
        <v>0</v>
      </c>
      <c r="N234" s="177">
        <f t="shared" si="5"/>
        <v>0</v>
      </c>
    </row>
    <row r="235" spans="1:15" ht="21.75" customHeight="1">
      <c r="A235" s="178">
        <f>IF('6-3표준조사-2'!R379="줄베기",1,)</f>
        <v>0</v>
      </c>
      <c r="B235" s="2339"/>
      <c r="C235" s="194" t="s">
        <v>1345</v>
      </c>
      <c r="D235" s="195">
        <f>IF(A235&gt;0,D261,)</f>
        <v>0</v>
      </c>
      <c r="E235" s="196" t="s">
        <v>551</v>
      </c>
      <c r="F235" s="197">
        <v>7.0000000000000007E-2</v>
      </c>
      <c r="G235" s="196" t="s">
        <v>1249</v>
      </c>
      <c r="H235" s="197">
        <f>ROUND(D235/100*F235,2)</f>
        <v>0</v>
      </c>
      <c r="I235" s="196" t="s">
        <v>550</v>
      </c>
      <c r="J235" s="198">
        <f>'7-1 단가조사'!L7</f>
        <v>172068</v>
      </c>
      <c r="K235" s="199" t="s">
        <v>580</v>
      </c>
      <c r="L235" s="200"/>
      <c r="M235" s="201">
        <f>ROUNDDOWN(H235*J235,)</f>
        <v>0</v>
      </c>
      <c r="N235" s="177">
        <f t="shared" si="5"/>
        <v>0</v>
      </c>
    </row>
    <row r="236" spans="1:15" ht="21.75" customHeight="1">
      <c r="A236" s="178">
        <f>IF('6-3표준조사-2'!R379="줄베기",1,)</f>
        <v>0</v>
      </c>
      <c r="B236" s="2339"/>
      <c r="C236" s="194" t="s">
        <v>844</v>
      </c>
      <c r="D236" s="204">
        <f>IF(A236&gt;0,1,)</f>
        <v>0</v>
      </c>
      <c r="E236" s="196" t="s">
        <v>425</v>
      </c>
      <c r="F236" s="197">
        <v>1.3</v>
      </c>
      <c r="G236" s="196" t="s">
        <v>582</v>
      </c>
      <c r="H236" s="197">
        <f>ROUND(D236*F236,2)</f>
        <v>0</v>
      </c>
      <c r="I236" s="196" t="s">
        <v>550</v>
      </c>
      <c r="J236" s="198">
        <f>'7-1 단가조사'!L6</f>
        <v>226122</v>
      </c>
      <c r="K236" s="199" t="s">
        <v>1344</v>
      </c>
      <c r="L236" s="200"/>
      <c r="M236" s="201">
        <f>ROUNDDOWN(H236*J236,)</f>
        <v>0</v>
      </c>
      <c r="N236" s="177">
        <f t="shared" si="5"/>
        <v>0</v>
      </c>
    </row>
    <row r="237" spans="1:15" ht="21.75" customHeight="1">
      <c r="A237" s="178">
        <f>IF('6-3표준조사-2'!R379="줄베기",1,)</f>
        <v>0</v>
      </c>
      <c r="B237" s="2339"/>
      <c r="C237" s="194" t="s">
        <v>845</v>
      </c>
      <c r="D237" s="195"/>
      <c r="E237" s="196"/>
      <c r="F237" s="197"/>
      <c r="G237" s="196"/>
      <c r="H237" s="197"/>
      <c r="I237" s="196"/>
      <c r="J237" s="198"/>
      <c r="K237" s="199"/>
      <c r="L237" s="202"/>
      <c r="M237" s="201">
        <f>M238+M239</f>
        <v>0</v>
      </c>
      <c r="N237" s="177">
        <f t="shared" si="5"/>
        <v>0</v>
      </c>
    </row>
    <row r="238" spans="1:15" ht="21.75" customHeight="1">
      <c r="A238" s="178">
        <f>IF('6-3표준조사-2'!R379="줄베기",1,)</f>
        <v>0</v>
      </c>
      <c r="B238" s="2339"/>
      <c r="C238" s="194" t="s">
        <v>846</v>
      </c>
      <c r="D238" s="204">
        <f>H236</f>
        <v>0</v>
      </c>
      <c r="E238" s="196" t="s">
        <v>582</v>
      </c>
      <c r="F238" s="197">
        <v>5</v>
      </c>
      <c r="G238" s="196" t="s">
        <v>553</v>
      </c>
      <c r="H238" s="197">
        <f>ROUND(D238*F238,2)</f>
        <v>0</v>
      </c>
      <c r="I238" s="196" t="s">
        <v>554</v>
      </c>
      <c r="J238" s="198">
        <f>'7-1 단가조사'!L11</f>
        <v>1720</v>
      </c>
      <c r="K238" s="199" t="s">
        <v>584</v>
      </c>
      <c r="L238" s="202"/>
      <c r="M238" s="201">
        <f>ROUNDDOWN(H238*J238,)</f>
        <v>0</v>
      </c>
      <c r="N238" s="177">
        <f t="shared" si="5"/>
        <v>0</v>
      </c>
    </row>
    <row r="239" spans="1:15" ht="21.75" customHeight="1">
      <c r="A239" s="178">
        <f>IF('6-3표준조사-2'!R379="줄베기",1,)</f>
        <v>0</v>
      </c>
      <c r="B239" s="2339"/>
      <c r="C239" s="194" t="s">
        <v>847</v>
      </c>
      <c r="D239" s="195">
        <f>M238</f>
        <v>0</v>
      </c>
      <c r="E239" s="196" t="s">
        <v>586</v>
      </c>
      <c r="F239" s="197">
        <v>0.1</v>
      </c>
      <c r="G239" s="196" t="s">
        <v>587</v>
      </c>
      <c r="H239" s="197"/>
      <c r="I239" s="196"/>
      <c r="J239" s="198"/>
      <c r="K239" s="199"/>
      <c r="L239" s="202"/>
      <c r="M239" s="201">
        <f>ROUNDDOWN(D239*F239,)</f>
        <v>0</v>
      </c>
      <c r="N239" s="177">
        <f t="shared" si="5"/>
        <v>0</v>
      </c>
    </row>
    <row r="240" spans="1:15" ht="21.75" customHeight="1">
      <c r="A240" s="178">
        <f>IF('6-3표준조사-2'!R379="줄베기",1,)</f>
        <v>0</v>
      </c>
      <c r="B240" s="2339"/>
      <c r="C240" s="238" t="s">
        <v>848</v>
      </c>
      <c r="D240" s="239">
        <f>D238</f>
        <v>0</v>
      </c>
      <c r="E240" s="240" t="s">
        <v>588</v>
      </c>
      <c r="F240" s="241">
        <v>8.3999999999999995E-3</v>
      </c>
      <c r="G240" s="240" t="s">
        <v>589</v>
      </c>
      <c r="H240" s="242"/>
      <c r="I240" s="240"/>
      <c r="J240" s="243">
        <f>'7-1 단가조사'!L14</f>
        <v>610000</v>
      </c>
      <c r="K240" s="244" t="s">
        <v>585</v>
      </c>
      <c r="L240" s="245"/>
      <c r="M240" s="246">
        <f>ROUNDDOWN(D240*F240*J240,)</f>
        <v>0</v>
      </c>
      <c r="N240" s="177">
        <f t="shared" si="5"/>
        <v>0</v>
      </c>
    </row>
    <row r="241" spans="1:14" ht="21.75" customHeight="1">
      <c r="A241" s="178">
        <f>IF('6-3표준조사-2'!R379="모두베기",1,)</f>
        <v>0</v>
      </c>
      <c r="B241" s="2339"/>
      <c r="C241" s="186" t="s">
        <v>590</v>
      </c>
      <c r="D241" s="187"/>
      <c r="E241" s="188"/>
      <c r="F241" s="189"/>
      <c r="G241" s="188"/>
      <c r="H241" s="189"/>
      <c r="I241" s="188"/>
      <c r="J241" s="190"/>
      <c r="K241" s="191"/>
      <c r="L241" s="192"/>
      <c r="M241" s="193">
        <f>M242+M247+M250</f>
        <v>0</v>
      </c>
      <c r="N241" s="177">
        <f t="shared" si="5"/>
        <v>0</v>
      </c>
    </row>
    <row r="242" spans="1:14" ht="21.75" customHeight="1">
      <c r="A242" s="178">
        <f>IF('6-3표준조사-2'!R379="모두베기",1,)</f>
        <v>0</v>
      </c>
      <c r="B242" s="2339"/>
      <c r="C242" s="194" t="s">
        <v>841</v>
      </c>
      <c r="D242" s="195"/>
      <c r="E242" s="196"/>
      <c r="F242" s="197"/>
      <c r="G242" s="196"/>
      <c r="H242" s="197"/>
      <c r="I242" s="196"/>
      <c r="J242" s="198"/>
      <c r="K242" s="199"/>
      <c r="L242" s="200">
        <f>L270/100</f>
        <v>0</v>
      </c>
      <c r="M242" s="201">
        <f>M243+M244+M245+M246</f>
        <v>0</v>
      </c>
      <c r="N242" s="177">
        <f t="shared" si="5"/>
        <v>0</v>
      </c>
    </row>
    <row r="243" spans="1:14" ht="21.75" customHeight="1">
      <c r="A243" s="178">
        <f>IF('6-3표준조사-2'!R379="모두베기",1,)</f>
        <v>0</v>
      </c>
      <c r="B243" s="2339"/>
      <c r="C243" s="194" t="s">
        <v>1345</v>
      </c>
      <c r="D243" s="195">
        <f>IF(A243&gt;0,D261,)</f>
        <v>0</v>
      </c>
      <c r="E243" s="196" t="s">
        <v>551</v>
      </c>
      <c r="F243" s="197">
        <v>7.0000000000000007E-2</v>
      </c>
      <c r="G243" s="196" t="s">
        <v>1249</v>
      </c>
      <c r="H243" s="197">
        <f>ROUND(D243/100*F243,2)</f>
        <v>0</v>
      </c>
      <c r="I243" s="196" t="s">
        <v>550</v>
      </c>
      <c r="J243" s="198">
        <f>'7-1 단가조사'!L7</f>
        <v>172068</v>
      </c>
      <c r="K243" s="199" t="s">
        <v>580</v>
      </c>
      <c r="L243" s="202"/>
      <c r="M243" s="201">
        <f>ROUNDDOWN((H243*J243)+(H243*J243*L242),)</f>
        <v>0</v>
      </c>
      <c r="N243" s="177">
        <f t="shared" si="5"/>
        <v>0</v>
      </c>
    </row>
    <row r="244" spans="1:14" ht="21.75" customHeight="1">
      <c r="A244" s="178">
        <f>IF('6-3표준조사-2'!R379="모두베기",1,)</f>
        <v>0</v>
      </c>
      <c r="B244" s="2339"/>
      <c r="C244" s="203" t="s">
        <v>1158</v>
      </c>
      <c r="D244" s="204">
        <f>IF(A244&gt;0,IF(D263="당해 년도",1,),)</f>
        <v>0</v>
      </c>
      <c r="E244" s="196" t="s">
        <v>425</v>
      </c>
      <c r="F244" s="197">
        <v>3.5</v>
      </c>
      <c r="G244" s="196" t="s">
        <v>582</v>
      </c>
      <c r="H244" s="197">
        <f>ROUND(D244*F244,2)</f>
        <v>0</v>
      </c>
      <c r="I244" s="196" t="s">
        <v>550</v>
      </c>
      <c r="J244" s="198">
        <f>'7-1 단가조사'!L6</f>
        <v>226122</v>
      </c>
      <c r="K244" s="199" t="s">
        <v>1344</v>
      </c>
      <c r="L244" s="202"/>
      <c r="M244" s="201">
        <f>ROUNDDOWN((H244*J244)+(H244*J244*L242),)</f>
        <v>0</v>
      </c>
      <c r="N244" s="177">
        <f t="shared" si="5"/>
        <v>0</v>
      </c>
    </row>
    <row r="245" spans="1:14" ht="21.75" customHeight="1">
      <c r="A245" s="178">
        <f>IF('6-3표준조사-2'!R379="모두베기",1,)</f>
        <v>0</v>
      </c>
      <c r="B245" s="2339"/>
      <c r="C245" s="203" t="s">
        <v>1159</v>
      </c>
      <c r="D245" s="204">
        <f>IF(A245&gt;0,IF(D263="2년차",1,),)</f>
        <v>0</v>
      </c>
      <c r="E245" s="196" t="s">
        <v>425</v>
      </c>
      <c r="F245" s="197">
        <v>4</v>
      </c>
      <c r="G245" s="196" t="s">
        <v>582</v>
      </c>
      <c r="H245" s="197">
        <f>ROUND(D245*F245,2)</f>
        <v>0</v>
      </c>
      <c r="I245" s="196" t="s">
        <v>550</v>
      </c>
      <c r="J245" s="198">
        <f>'7-1 단가조사'!L6</f>
        <v>226122</v>
      </c>
      <c r="K245" s="199" t="s">
        <v>1344</v>
      </c>
      <c r="L245" s="202"/>
      <c r="M245" s="201">
        <f>ROUNDDOWN((H245*J245)+(H245*J245*L242),)</f>
        <v>0</v>
      </c>
      <c r="N245" s="177">
        <f t="shared" si="5"/>
        <v>0</v>
      </c>
    </row>
    <row r="246" spans="1:14" ht="21.75" customHeight="1">
      <c r="A246" s="178">
        <f>IF('6-3표준조사-2'!R379="모두베기",1,)</f>
        <v>0</v>
      </c>
      <c r="B246" s="2339"/>
      <c r="C246" s="203" t="s">
        <v>1160</v>
      </c>
      <c r="D246" s="204">
        <f>IF(A246&gt;0,IF(D263="3년차 이상",1,),)</f>
        <v>0</v>
      </c>
      <c r="E246" s="196" t="s">
        <v>425</v>
      </c>
      <c r="F246" s="197">
        <v>5</v>
      </c>
      <c r="G246" s="196" t="s">
        <v>582</v>
      </c>
      <c r="H246" s="197">
        <f>ROUND(D246*F246,2)</f>
        <v>0</v>
      </c>
      <c r="I246" s="196" t="s">
        <v>550</v>
      </c>
      <c r="J246" s="198">
        <f>'7-1 단가조사'!L6</f>
        <v>226122</v>
      </c>
      <c r="K246" s="199" t="s">
        <v>1344</v>
      </c>
      <c r="L246" s="202"/>
      <c r="M246" s="201">
        <f>ROUNDDOWN((H246*J246)+(H246*J246*L242),)</f>
        <v>0</v>
      </c>
      <c r="N246" s="177">
        <f t="shared" si="5"/>
        <v>0</v>
      </c>
    </row>
    <row r="247" spans="1:14" ht="21.75" customHeight="1">
      <c r="A247" s="178">
        <f>IF('6-3표준조사-2'!R379="모두베기",1,)</f>
        <v>0</v>
      </c>
      <c r="B247" s="2339"/>
      <c r="C247" s="194" t="s">
        <v>845</v>
      </c>
      <c r="D247" s="195"/>
      <c r="E247" s="196"/>
      <c r="F247" s="197"/>
      <c r="G247" s="196"/>
      <c r="H247" s="197"/>
      <c r="I247" s="196"/>
      <c r="J247" s="198"/>
      <c r="K247" s="199"/>
      <c r="L247" s="202"/>
      <c r="M247" s="201">
        <f>M248+M249</f>
        <v>0</v>
      </c>
      <c r="N247" s="177">
        <f t="shared" si="5"/>
        <v>0</v>
      </c>
    </row>
    <row r="248" spans="1:14" ht="21.75" customHeight="1">
      <c r="A248" s="178">
        <f>IF('6-3표준조사-2'!R379="모두베기",1,)</f>
        <v>0</v>
      </c>
      <c r="B248" s="2339"/>
      <c r="C248" s="194" t="s">
        <v>846</v>
      </c>
      <c r="D248" s="204">
        <f>(H244+H245+H246)</f>
        <v>0</v>
      </c>
      <c r="E248" s="196" t="s">
        <v>582</v>
      </c>
      <c r="F248" s="197">
        <v>5</v>
      </c>
      <c r="G248" s="196" t="s">
        <v>553</v>
      </c>
      <c r="H248" s="197">
        <f>ROUND(D248*F248,2)</f>
        <v>0</v>
      </c>
      <c r="I248" s="196" t="s">
        <v>554</v>
      </c>
      <c r="J248" s="198">
        <f>'7-1 단가조사'!L11</f>
        <v>1720</v>
      </c>
      <c r="K248" s="199" t="s">
        <v>584</v>
      </c>
      <c r="L248" s="202"/>
      <c r="M248" s="201">
        <f>ROUNDDOWN(H248*J248,)</f>
        <v>0</v>
      </c>
      <c r="N248" s="177">
        <f t="shared" si="5"/>
        <v>0</v>
      </c>
    </row>
    <row r="249" spans="1:14" ht="21.75" customHeight="1">
      <c r="A249" s="178">
        <f>IF('6-3표준조사-2'!R379="모두베기",1,)</f>
        <v>0</v>
      </c>
      <c r="B249" s="2339"/>
      <c r="C249" s="194" t="s">
        <v>847</v>
      </c>
      <c r="D249" s="195">
        <f>M248</f>
        <v>0</v>
      </c>
      <c r="E249" s="196" t="s">
        <v>586</v>
      </c>
      <c r="F249" s="197">
        <v>0.1</v>
      </c>
      <c r="G249" s="196" t="s">
        <v>587</v>
      </c>
      <c r="H249" s="197"/>
      <c r="I249" s="196"/>
      <c r="J249" s="198"/>
      <c r="K249" s="199"/>
      <c r="L249" s="202"/>
      <c r="M249" s="201">
        <f>ROUNDDOWN(D249*F249,)</f>
        <v>0</v>
      </c>
      <c r="N249" s="177">
        <f t="shared" si="5"/>
        <v>0</v>
      </c>
    </row>
    <row r="250" spans="1:14" ht="21.75" customHeight="1">
      <c r="A250" s="178">
        <f>IF('6-3표준조사-2'!R379="모두베기",1,)</f>
        <v>0</v>
      </c>
      <c r="B250" s="2339"/>
      <c r="C250" s="205" t="s">
        <v>848</v>
      </c>
      <c r="D250" s="206">
        <f>D248</f>
        <v>0</v>
      </c>
      <c r="E250" s="207" t="s">
        <v>588</v>
      </c>
      <c r="F250" s="208">
        <v>8.3999999999999995E-3</v>
      </c>
      <c r="G250" s="207" t="s">
        <v>589</v>
      </c>
      <c r="H250" s="209"/>
      <c r="I250" s="207"/>
      <c r="J250" s="210">
        <f>'7-1 단가조사'!L14</f>
        <v>610000</v>
      </c>
      <c r="K250" s="211" t="s">
        <v>585</v>
      </c>
      <c r="L250" s="212"/>
      <c r="M250" s="213">
        <f>ROUNDDOWN(D250*F250*J250,)</f>
        <v>0</v>
      </c>
      <c r="N250" s="177">
        <f t="shared" si="5"/>
        <v>0</v>
      </c>
    </row>
    <row r="251" spans="1:14" ht="21.75" customHeight="1">
      <c r="A251" s="178">
        <f>IF('6-3표준조사-2'!R379="맹아제거",1,)</f>
        <v>0</v>
      </c>
      <c r="B251" s="2339"/>
      <c r="C251" s="186" t="s">
        <v>591</v>
      </c>
      <c r="D251" s="189"/>
      <c r="E251" s="188"/>
      <c r="F251" s="189"/>
      <c r="G251" s="188"/>
      <c r="H251" s="189"/>
      <c r="I251" s="188"/>
      <c r="J251" s="190"/>
      <c r="K251" s="191"/>
      <c r="L251" s="235"/>
      <c r="M251" s="193">
        <f>M252</f>
        <v>0</v>
      </c>
      <c r="N251" s="177">
        <f t="shared" si="5"/>
        <v>0</v>
      </c>
    </row>
    <row r="252" spans="1:14" ht="21.75" customHeight="1">
      <c r="A252" s="178">
        <f>IF('6-3표준조사-2'!R379="맹아제거",1,)</f>
        <v>0</v>
      </c>
      <c r="B252" s="2339"/>
      <c r="C252" s="194" t="s">
        <v>841</v>
      </c>
      <c r="D252" s="236"/>
      <c r="E252" s="196"/>
      <c r="F252" s="197"/>
      <c r="G252" s="196"/>
      <c r="H252" s="197"/>
      <c r="I252" s="196"/>
      <c r="J252" s="198"/>
      <c r="K252" s="199"/>
      <c r="L252" s="200">
        <f>M270/100</f>
        <v>0</v>
      </c>
      <c r="M252" s="201">
        <f>ROUNDDOWN((H253*J253)+(H253*J253*L252),)</f>
        <v>0</v>
      </c>
      <c r="N252" s="177">
        <f t="shared" si="5"/>
        <v>0</v>
      </c>
    </row>
    <row r="253" spans="1:14" ht="21.75" customHeight="1">
      <c r="A253" s="178">
        <f>IF('6-3표준조사-2'!R379="맹아제거",1,)</f>
        <v>0</v>
      </c>
      <c r="B253" s="2339"/>
      <c r="C253" s="194" t="s">
        <v>849</v>
      </c>
      <c r="D253" s="236">
        <v>0</v>
      </c>
      <c r="E253" s="196" t="s">
        <v>551</v>
      </c>
      <c r="F253" s="197">
        <v>0.2</v>
      </c>
      <c r="G253" s="196" t="s">
        <v>1249</v>
      </c>
      <c r="H253" s="197">
        <f>ROUND(D253/100*F253,2)</f>
        <v>0</v>
      </c>
      <c r="I253" s="196" t="s">
        <v>550</v>
      </c>
      <c r="J253" s="198">
        <f>'7-1 단가조사'!L7</f>
        <v>172068</v>
      </c>
      <c r="K253" s="199" t="s">
        <v>580</v>
      </c>
      <c r="L253" s="200">
        <f>M270/100</f>
        <v>0</v>
      </c>
      <c r="M253" s="201"/>
      <c r="N253" s="177">
        <f t="shared" si="5"/>
        <v>0</v>
      </c>
    </row>
    <row r="254" spans="1:14" ht="21.75" customHeight="1">
      <c r="A254" s="178">
        <f>IF(H227&gt;0,1,)</f>
        <v>0</v>
      </c>
      <c r="B254" s="2325" t="s">
        <v>555</v>
      </c>
      <c r="C254" s="186" t="s">
        <v>592</v>
      </c>
      <c r="D254" s="189"/>
      <c r="E254" s="188"/>
      <c r="F254" s="189"/>
      <c r="G254" s="188"/>
      <c r="H254" s="189"/>
      <c r="I254" s="188"/>
      <c r="J254" s="190"/>
      <c r="K254" s="191"/>
      <c r="L254" s="192"/>
      <c r="M254" s="193">
        <f>SUM(M255,M257,M258)</f>
        <v>0</v>
      </c>
      <c r="N254" s="177">
        <f t="shared" si="5"/>
        <v>0</v>
      </c>
    </row>
    <row r="255" spans="1:14" ht="21.75" customHeight="1">
      <c r="A255" s="178">
        <f>IF(H227&gt;0,1,)</f>
        <v>0</v>
      </c>
      <c r="B255" s="2326"/>
      <c r="C255" s="194" t="s">
        <v>850</v>
      </c>
      <c r="D255" s="197"/>
      <c r="E255" s="196"/>
      <c r="F255" s="197"/>
      <c r="G255" s="196"/>
      <c r="H255" s="197"/>
      <c r="I255" s="196"/>
      <c r="J255" s="198"/>
      <c r="K255" s="199"/>
      <c r="L255" s="202"/>
      <c r="M255" s="201">
        <f>M256</f>
        <v>0</v>
      </c>
      <c r="N255" s="177">
        <f t="shared" si="5"/>
        <v>0</v>
      </c>
    </row>
    <row r="256" spans="1:14" ht="21.75" customHeight="1">
      <c r="A256" s="178">
        <f>IF(H227&gt;0,1,)</f>
        <v>0</v>
      </c>
      <c r="B256" s="2326"/>
      <c r="C256" s="194" t="s">
        <v>851</v>
      </c>
      <c r="D256" s="197"/>
      <c r="E256" s="196"/>
      <c r="F256" s="197"/>
      <c r="G256" s="196"/>
      <c r="H256" s="197"/>
      <c r="I256" s="196"/>
      <c r="J256" s="198"/>
      <c r="K256" s="199"/>
      <c r="L256" s="202"/>
      <c r="M256" s="201">
        <f>M231+M234+M242+M252</f>
        <v>0</v>
      </c>
      <c r="N256" s="177">
        <f t="shared" si="5"/>
        <v>0</v>
      </c>
    </row>
    <row r="257" spans="1:15" ht="21.75" customHeight="1">
      <c r="A257" s="178">
        <f>IF(H227&gt;0,1,)</f>
        <v>0</v>
      </c>
      <c r="B257" s="2326"/>
      <c r="C257" s="194" t="s">
        <v>852</v>
      </c>
      <c r="D257" s="197"/>
      <c r="E257" s="196"/>
      <c r="F257" s="197"/>
      <c r="G257" s="196"/>
      <c r="H257" s="197"/>
      <c r="I257" s="196"/>
      <c r="J257" s="198"/>
      <c r="K257" s="199"/>
      <c r="L257" s="202"/>
      <c r="M257" s="201">
        <f>M237+M247</f>
        <v>0</v>
      </c>
      <c r="N257" s="177">
        <f t="shared" si="5"/>
        <v>0</v>
      </c>
    </row>
    <row r="258" spans="1:15" ht="21.75" customHeight="1" thickBot="1">
      <c r="A258" s="178">
        <f>IF(H227&gt;0,1,)</f>
        <v>0</v>
      </c>
      <c r="B258" s="2327"/>
      <c r="C258" s="205" t="s">
        <v>1343</v>
      </c>
      <c r="D258" s="214"/>
      <c r="E258" s="215"/>
      <c r="F258" s="214"/>
      <c r="G258" s="215"/>
      <c r="H258" s="214"/>
      <c r="I258" s="215"/>
      <c r="J258" s="216"/>
      <c r="K258" s="217"/>
      <c r="L258" s="218"/>
      <c r="M258" s="219">
        <f>M240+M250</f>
        <v>0</v>
      </c>
      <c r="N258" s="177">
        <f t="shared" si="5"/>
        <v>0</v>
      </c>
    </row>
    <row r="259" spans="1:15" ht="21.75" customHeight="1">
      <c r="A259" s="178">
        <f>IF(H227&gt;0,1,)</f>
        <v>0</v>
      </c>
      <c r="B259" s="2328" t="s">
        <v>556</v>
      </c>
      <c r="C259" s="2328"/>
      <c r="D259" s="2328"/>
      <c r="E259" s="2328"/>
      <c r="F259" s="2328"/>
      <c r="G259" s="2328"/>
      <c r="H259" s="2328"/>
      <c r="I259" s="2328"/>
      <c r="J259" s="2328"/>
      <c r="K259" s="2328"/>
      <c r="L259" s="2328"/>
      <c r="M259" s="2328"/>
      <c r="N259" s="177">
        <f t="shared" si="5"/>
        <v>0</v>
      </c>
    </row>
    <row r="260" spans="1:15" ht="21.75" customHeight="1">
      <c r="A260" s="178">
        <f>IF(H227&gt;0,1,)</f>
        <v>0</v>
      </c>
      <c r="B260" s="2329" t="s">
        <v>557</v>
      </c>
      <c r="C260" s="2329"/>
      <c r="D260" s="2329"/>
      <c r="E260" s="2329"/>
      <c r="F260" s="2329"/>
      <c r="G260" s="2329"/>
      <c r="H260" s="2329"/>
      <c r="I260" s="2329"/>
      <c r="J260" s="2329"/>
      <c r="K260" s="2329"/>
      <c r="L260" s="2329"/>
      <c r="M260" s="2329"/>
      <c r="N260" s="177">
        <f t="shared" si="5"/>
        <v>0</v>
      </c>
    </row>
    <row r="261" spans="1:15" ht="21.75" customHeight="1">
      <c r="A261" s="178">
        <f>IF(H227&gt;0,1,)</f>
        <v>0</v>
      </c>
      <c r="B261" s="220" t="s">
        <v>1342</v>
      </c>
      <c r="C261" s="221" t="s">
        <v>854</v>
      </c>
      <c r="D261" s="222">
        <f>'6-3표준조사-2'!Q385</f>
        <v>0</v>
      </c>
      <c r="E261" s="220" t="s">
        <v>551</v>
      </c>
      <c r="F261" s="223"/>
      <c r="G261" s="220"/>
      <c r="H261" s="224"/>
      <c r="I261" s="225"/>
      <c r="J261" s="225"/>
      <c r="K261" s="225"/>
      <c r="L261" s="226"/>
      <c r="M261" s="225"/>
      <c r="N261" s="177">
        <f t="shared" si="5"/>
        <v>0</v>
      </c>
    </row>
    <row r="262" spans="1:15" ht="21.75" customHeight="1">
      <c r="A262" s="178">
        <f>IF(H227&gt;0,1,)</f>
        <v>0</v>
      </c>
      <c r="B262" s="220" t="s">
        <v>559</v>
      </c>
      <c r="C262" s="221" t="s">
        <v>840</v>
      </c>
      <c r="D262" s="2330" t="str">
        <f>'6-3표준조사-2'!S385</f>
        <v xml:space="preserve">목본 + 초본 </v>
      </c>
      <c r="E262" s="2330"/>
      <c r="F262" s="223"/>
      <c r="G262" s="220"/>
      <c r="H262" s="224"/>
      <c r="I262" s="225"/>
      <c r="J262" s="225"/>
      <c r="K262" s="225"/>
      <c r="L262" s="226"/>
      <c r="M262" s="225"/>
      <c r="N262" s="177">
        <f t="shared" si="5"/>
        <v>0</v>
      </c>
    </row>
    <row r="263" spans="1:15" ht="21.75" customHeight="1">
      <c r="A263" s="178">
        <f>IF(H227&gt;0,1,)</f>
        <v>0</v>
      </c>
      <c r="B263" s="220" t="s">
        <v>1342</v>
      </c>
      <c r="C263" s="221" t="s">
        <v>855</v>
      </c>
      <c r="D263" s="2331">
        <f>'6-3표준조사-2'!R381</f>
        <v>0</v>
      </c>
      <c r="E263" s="2331"/>
      <c r="F263" s="227"/>
      <c r="G263" s="227"/>
      <c r="H263" s="224"/>
      <c r="I263" s="225"/>
      <c r="J263" s="225"/>
      <c r="K263" s="225"/>
      <c r="L263" s="226"/>
      <c r="M263" s="225"/>
      <c r="N263" s="177">
        <f t="shared" si="5"/>
        <v>0</v>
      </c>
    </row>
    <row r="264" spans="1:15" ht="21.75" customHeight="1">
      <c r="A264" s="178">
        <f>IF(H227&gt;0,1,)</f>
        <v>0</v>
      </c>
      <c r="B264" s="2329" t="s">
        <v>856</v>
      </c>
      <c r="C264" s="2329"/>
      <c r="D264" s="2329"/>
      <c r="E264" s="2329"/>
      <c r="F264" s="2329"/>
      <c r="G264" s="2329"/>
      <c r="H264" s="2329"/>
      <c r="I264" s="2329"/>
      <c r="J264" s="2329"/>
      <c r="K264" s="2329"/>
      <c r="L264" s="2329"/>
      <c r="M264" s="2329"/>
      <c r="N264" s="177">
        <f t="shared" si="5"/>
        <v>0</v>
      </c>
    </row>
    <row r="265" spans="1:15" ht="21.75" customHeight="1">
      <c r="A265" s="178">
        <f>IF(H227&gt;0,1,)</f>
        <v>0</v>
      </c>
      <c r="B265" s="2332" t="s">
        <v>542</v>
      </c>
      <c r="C265" s="2332"/>
      <c r="D265" s="2333" t="s">
        <v>1636</v>
      </c>
      <c r="E265" s="2333"/>
      <c r="F265" s="2333"/>
      <c r="G265" s="2333"/>
      <c r="H265" s="2333"/>
      <c r="I265" s="2334" t="s">
        <v>1635</v>
      </c>
      <c r="J265" s="2334"/>
      <c r="K265" s="2334"/>
      <c r="L265" s="2334"/>
      <c r="M265" s="2334"/>
      <c r="N265" s="177">
        <f t="shared" si="5"/>
        <v>0</v>
      </c>
      <c r="O265" s="228"/>
    </row>
    <row r="266" spans="1:15" ht="21.75" customHeight="1">
      <c r="A266" s="178">
        <f>IF(H227&gt;0,1,)</f>
        <v>0</v>
      </c>
      <c r="B266" s="2332"/>
      <c r="C266" s="2332"/>
      <c r="D266" s="2333"/>
      <c r="E266" s="2333"/>
      <c r="F266" s="2333"/>
      <c r="G266" s="2333"/>
      <c r="H266" s="2333"/>
      <c r="I266" s="229" t="s">
        <v>895</v>
      </c>
      <c r="J266" s="230" t="s">
        <v>535</v>
      </c>
      <c r="K266" s="230" t="s">
        <v>537</v>
      </c>
      <c r="L266" s="231" t="s">
        <v>538</v>
      </c>
      <c r="M266" s="230" t="s">
        <v>881</v>
      </c>
      <c r="N266" s="177">
        <f t="shared" si="5"/>
        <v>0</v>
      </c>
    </row>
    <row r="267" spans="1:15" ht="21.75" customHeight="1">
      <c r="A267" s="178">
        <f>IF(H227&gt;0,1,)</f>
        <v>0</v>
      </c>
      <c r="B267" s="2335" t="s">
        <v>572</v>
      </c>
      <c r="C267" s="2335"/>
      <c r="D267" s="2336" t="str">
        <f>'6-3표준조사-2'!P381</f>
        <v>완 (15˚ 이하)</v>
      </c>
      <c r="E267" s="2336"/>
      <c r="F267" s="2336"/>
      <c r="G267" s="2336"/>
      <c r="H267" s="2336"/>
      <c r="I267" s="232" t="str">
        <f>IF(H227=0,"",IF(D267="완 (15˚ 이하)",0,IF(D267="중 (15˚ ~ 30˚)",5,IF(D267="급 (30˚ 초과)",10))))</f>
        <v/>
      </c>
      <c r="J267" s="232" t="str">
        <f>IF(A230=0,"",IF(D267="완 (15˚ 이하)",0,IF(D267="중 (15˚ ~ 30˚)",5,IF(D267="급 (30˚ 초과)",10))))</f>
        <v/>
      </c>
      <c r="K267" s="232" t="str">
        <f>IF(A233=0,"",IF(D267="완 (15˚ 이하)",0,IF(D267="중 (15˚ ~ 30˚)",5,IF(D267="급 (30˚ 초과)",10))))</f>
        <v/>
      </c>
      <c r="L267" s="232" t="str">
        <f>IF(A241=0,"",IF(D267="완 (15˚ 이하)",0,IF(D267="중 (15˚ ~ 30˚)",5,IF(D267="급 (30˚ 초과)",10))))</f>
        <v/>
      </c>
      <c r="M267" s="232" t="str">
        <f>IF(A251=0,"",IF(D267="완 (15˚ 이하)",0,IF(D267="중 (15˚ ~ 30˚)",5,IF(D267="급 (30˚ 초과)",10))))</f>
        <v/>
      </c>
      <c r="N267" s="177">
        <f t="shared" si="5"/>
        <v>0</v>
      </c>
    </row>
    <row r="268" spans="1:15" ht="21.75" customHeight="1">
      <c r="A268" s="178">
        <f>IF(H227&gt;0,1,)</f>
        <v>0</v>
      </c>
      <c r="B268" s="2337" t="s">
        <v>561</v>
      </c>
      <c r="C268" s="2337"/>
      <c r="D268" s="2336">
        <f>'6-3표준조사-2'!R381</f>
        <v>0</v>
      </c>
      <c r="E268" s="2336"/>
      <c r="F268" s="2336"/>
      <c r="G268" s="2336"/>
      <c r="H268" s="2336"/>
      <c r="I268" s="232"/>
      <c r="J268" s="232"/>
      <c r="K268" s="232" t="str">
        <f>IF(A233=0,"",IF(D268="당해년도",0,IF(D268="2년차",5,IF(D268="3년차",10))))</f>
        <v/>
      </c>
      <c r="L268" s="232"/>
      <c r="M268" s="232"/>
      <c r="N268" s="177">
        <f t="shared" si="5"/>
        <v>0</v>
      </c>
    </row>
    <row r="269" spans="1:15" ht="21.75" customHeight="1">
      <c r="A269" s="178">
        <f>IF(H227&gt;0,1,)</f>
        <v>0</v>
      </c>
      <c r="B269" s="2335" t="s">
        <v>560</v>
      </c>
      <c r="C269" s="2335"/>
      <c r="D269" s="2336">
        <f>'6-3표준조사-2'!Q381</f>
        <v>0</v>
      </c>
      <c r="E269" s="2336"/>
      <c r="F269" s="2336"/>
      <c r="G269" s="2336"/>
      <c r="H269" s="2336"/>
      <c r="I269" s="232"/>
      <c r="J269" s="232" t="str">
        <f>IF(A230=0,"",IF(D269="개소당5ha이상",0,IF(D269="개소당3~5ha미만 ",5,IF(D269="개소당3ha미만",10))))</f>
        <v/>
      </c>
      <c r="K269" s="232" t="str">
        <f>IF(A233=0,"",IF(D269="개소당5ha이상",0,IF(D269="개소당3~5ha미만 ",5,IF(D269="개소당3ha미만",10))))</f>
        <v/>
      </c>
      <c r="L269" s="232" t="str">
        <f>IF(A241=0,"",IF(D269="개소당5ha이상",0,IF(D269="개소당3~5ha미만 ",5,IF(D269="개소당3ha미만",10))))</f>
        <v/>
      </c>
      <c r="M269" s="232" t="str">
        <f>IF(A251=0,"",IF(D269="개소당5ha이상",0,IF(D269="개소당3~5ha미만 ",5,IF(D269="개소당3ha미만",10))))</f>
        <v/>
      </c>
      <c r="N269" s="177">
        <f t="shared" si="5"/>
        <v>0</v>
      </c>
    </row>
    <row r="270" spans="1:15" ht="21.75" customHeight="1">
      <c r="A270" s="178">
        <f>IF(H227&gt;0,1,)</f>
        <v>0</v>
      </c>
      <c r="B270" s="2335" t="s">
        <v>555</v>
      </c>
      <c r="C270" s="2335"/>
      <c r="D270" s="2336"/>
      <c r="E270" s="2336"/>
      <c r="F270" s="2336"/>
      <c r="G270" s="2336"/>
      <c r="H270" s="2336"/>
      <c r="I270" s="232">
        <f>SUM(I267:I269)</f>
        <v>0</v>
      </c>
      <c r="J270" s="232">
        <f>SUM(J267:J269)</f>
        <v>0</v>
      </c>
      <c r="K270" s="232">
        <f>SUM(K267:K269)</f>
        <v>0</v>
      </c>
      <c r="L270" s="232">
        <f>SUM(L267:L269)</f>
        <v>0</v>
      </c>
      <c r="M270" s="232">
        <f>SUM(M267:M269)</f>
        <v>0</v>
      </c>
      <c r="N270" s="177">
        <f t="shared" si="5"/>
        <v>0</v>
      </c>
    </row>
    <row r="271" spans="1:15" ht="35.1" customHeight="1" thickBot="1">
      <c r="A271" s="178">
        <f>IF(H272&gt;0,1,)</f>
        <v>0</v>
      </c>
      <c r="B271" s="2307" t="s">
        <v>839</v>
      </c>
      <c r="C271" s="2307"/>
      <c r="D271" s="2307"/>
      <c r="E271" s="2307"/>
      <c r="F271" s="2307"/>
      <c r="G271" s="2307"/>
      <c r="H271" s="2307"/>
      <c r="I271" s="2307"/>
      <c r="J271" s="2307"/>
      <c r="K271" s="2307"/>
      <c r="L271" s="2307"/>
      <c r="M271" s="2307"/>
      <c r="N271" s="177">
        <f t="shared" ref="N271:N315" si="6">IF(H$272&gt;0,7,)</f>
        <v>0</v>
      </c>
      <c r="O271" s="148"/>
    </row>
    <row r="272" spans="1:15" ht="24.95" customHeight="1">
      <c r="A272" s="178">
        <f>IF(H272&gt;0,1,)</f>
        <v>0</v>
      </c>
      <c r="B272" s="2308" t="s">
        <v>857</v>
      </c>
      <c r="C272" s="2309"/>
      <c r="D272" s="2310" t="str">
        <f>CONCATENATE('6-3표준조사-2'!K454,"임반")</f>
        <v>임반</v>
      </c>
      <c r="E272" s="2310"/>
      <c r="F272" s="2310" t="str">
        <f>CONCATENATE('6-3표준조사-2'!L454,"소반")</f>
        <v>소반</v>
      </c>
      <c r="G272" s="2310"/>
      <c r="H272" s="2311">
        <f>'6-3표준조사-2'!Q454</f>
        <v>0</v>
      </c>
      <c r="I272" s="2311"/>
      <c r="J272" s="179"/>
      <c r="K272" s="180" t="s">
        <v>541</v>
      </c>
      <c r="L272" s="2312">
        <f>+'6-3표준조사-2'!R454</f>
        <v>0</v>
      </c>
      <c r="M272" s="2313"/>
      <c r="N272" s="177">
        <f t="shared" si="6"/>
        <v>0</v>
      </c>
    </row>
    <row r="273" spans="1:14" ht="21.75" customHeight="1">
      <c r="A273" s="178">
        <f>IF(H272&gt;0,1,)</f>
        <v>0</v>
      </c>
      <c r="B273" s="2314" t="s">
        <v>542</v>
      </c>
      <c r="C273" s="2315"/>
      <c r="D273" s="2316" t="s">
        <v>543</v>
      </c>
      <c r="E273" s="2315"/>
      <c r="F273" s="2317" t="s">
        <v>1347</v>
      </c>
      <c r="G273" s="2318"/>
      <c r="H273" s="2317" t="s">
        <v>545</v>
      </c>
      <c r="I273" s="2318"/>
      <c r="J273" s="2316" t="s">
        <v>546</v>
      </c>
      <c r="K273" s="2315"/>
      <c r="L273" s="2319" t="s">
        <v>858</v>
      </c>
      <c r="M273" s="2321"/>
      <c r="N273" s="177">
        <f t="shared" si="6"/>
        <v>0</v>
      </c>
    </row>
    <row r="274" spans="1:14" ht="21.75" customHeight="1">
      <c r="A274" s="178">
        <f>IF(H272&gt;0,1,)</f>
        <v>0</v>
      </c>
      <c r="B274" s="181"/>
      <c r="C274" s="182" t="s">
        <v>547</v>
      </c>
      <c r="D274" s="183"/>
      <c r="E274" s="184" t="s">
        <v>548</v>
      </c>
      <c r="F274" s="183"/>
      <c r="G274" s="184" t="s">
        <v>548</v>
      </c>
      <c r="H274" s="183"/>
      <c r="I274" s="184" t="s">
        <v>548</v>
      </c>
      <c r="J274" s="185"/>
      <c r="K274" s="184" t="s">
        <v>549</v>
      </c>
      <c r="L274" s="2320"/>
      <c r="M274" s="2322"/>
      <c r="N274" s="177">
        <f t="shared" si="6"/>
        <v>0</v>
      </c>
    </row>
    <row r="275" spans="1:14" ht="21.75" customHeight="1">
      <c r="A275" s="178">
        <f>IF('6-3표준조사-2'!R454="둘레베기",1,)</f>
        <v>0</v>
      </c>
      <c r="B275" s="2325" t="s">
        <v>547</v>
      </c>
      <c r="C275" s="186" t="s">
        <v>1346</v>
      </c>
      <c r="D275" s="189"/>
      <c r="E275" s="188"/>
      <c r="F275" s="189"/>
      <c r="G275" s="188"/>
      <c r="H275" s="189"/>
      <c r="I275" s="188"/>
      <c r="J275" s="190"/>
      <c r="K275" s="191"/>
      <c r="L275" s="235"/>
      <c r="M275" s="193">
        <f>M276</f>
        <v>0</v>
      </c>
      <c r="N275" s="177">
        <f t="shared" si="6"/>
        <v>0</v>
      </c>
    </row>
    <row r="276" spans="1:14" ht="21.75" customHeight="1">
      <c r="A276" s="178">
        <f>IF('6-3표준조사-2'!R454="둘레베기",1,)</f>
        <v>0</v>
      </c>
      <c r="B276" s="2339"/>
      <c r="C276" s="194" t="s">
        <v>841</v>
      </c>
      <c r="D276" s="236"/>
      <c r="E276" s="196"/>
      <c r="F276" s="197"/>
      <c r="G276" s="196"/>
      <c r="H276" s="197"/>
      <c r="I276" s="196"/>
      <c r="J276" s="198"/>
      <c r="K276" s="199"/>
      <c r="L276" s="200">
        <f>J315/100</f>
        <v>0</v>
      </c>
      <c r="M276" s="201">
        <f>ROUNDDOWN((H277*J277)+(H277*J277*L276),)</f>
        <v>0</v>
      </c>
      <c r="N276" s="177">
        <f t="shared" si="6"/>
        <v>0</v>
      </c>
    </row>
    <row r="277" spans="1:14" ht="21.75" customHeight="1">
      <c r="A277" s="178">
        <f>IF('6-3표준조사-2'!R454="둘레베기",1,)</f>
        <v>0</v>
      </c>
      <c r="B277" s="2339"/>
      <c r="C277" s="194" t="s">
        <v>842</v>
      </c>
      <c r="D277" s="236">
        <f>IF(A277&gt;0,D306,)</f>
        <v>0</v>
      </c>
      <c r="E277" s="196" t="s">
        <v>551</v>
      </c>
      <c r="F277" s="197">
        <v>0.18</v>
      </c>
      <c r="G277" s="196" t="s">
        <v>1249</v>
      </c>
      <c r="H277" s="197">
        <f>ROUND(D277/100*F277,2)</f>
        <v>0</v>
      </c>
      <c r="I277" s="196" t="s">
        <v>550</v>
      </c>
      <c r="J277" s="198">
        <f>'7-1 단가조사'!L7</f>
        <v>172068</v>
      </c>
      <c r="K277" s="199" t="s">
        <v>580</v>
      </c>
      <c r="L277" s="200"/>
      <c r="M277" s="201"/>
      <c r="N277" s="177">
        <f t="shared" si="6"/>
        <v>0</v>
      </c>
    </row>
    <row r="278" spans="1:14" ht="21.75" customHeight="1">
      <c r="A278" s="178">
        <f>IF('6-3표준조사-2'!R454="줄베기",1,)</f>
        <v>0</v>
      </c>
      <c r="B278" s="2339"/>
      <c r="C278" s="186" t="s">
        <v>581</v>
      </c>
      <c r="D278" s="189"/>
      <c r="E278" s="188"/>
      <c r="F278" s="189"/>
      <c r="G278" s="188"/>
      <c r="H278" s="189"/>
      <c r="I278" s="188"/>
      <c r="J278" s="190"/>
      <c r="K278" s="191"/>
      <c r="L278" s="237"/>
      <c r="M278" s="193">
        <f>SUM(M279+M282+M285)</f>
        <v>0</v>
      </c>
      <c r="N278" s="177">
        <f t="shared" si="6"/>
        <v>0</v>
      </c>
    </row>
    <row r="279" spans="1:14" ht="21.75" customHeight="1">
      <c r="A279" s="178">
        <f>IF('6-3표준조사-2'!R454="줄베기",1,)</f>
        <v>0</v>
      </c>
      <c r="B279" s="2339"/>
      <c r="C279" s="194" t="s">
        <v>841</v>
      </c>
      <c r="D279" s="195"/>
      <c r="E279" s="196"/>
      <c r="F279" s="197"/>
      <c r="G279" s="196"/>
      <c r="H279" s="197"/>
      <c r="I279" s="196"/>
      <c r="J279" s="198"/>
      <c r="K279" s="199"/>
      <c r="L279" s="200">
        <f>K315/100</f>
        <v>0</v>
      </c>
      <c r="M279" s="201">
        <f>ROUNDDOWN((M280+M281)+((M280+M281)*L279),0)</f>
        <v>0</v>
      </c>
      <c r="N279" s="177">
        <f t="shared" si="6"/>
        <v>0</v>
      </c>
    </row>
    <row r="280" spans="1:14" ht="21.75" customHeight="1">
      <c r="A280" s="178">
        <f>IF('6-3표준조사-2'!R454="줄베기",1,)</f>
        <v>0</v>
      </c>
      <c r="B280" s="2339"/>
      <c r="C280" s="194" t="s">
        <v>1345</v>
      </c>
      <c r="D280" s="195">
        <f>IF(A280&gt;0,D306,)</f>
        <v>0</v>
      </c>
      <c r="E280" s="196" t="s">
        <v>551</v>
      </c>
      <c r="F280" s="197">
        <v>7.0000000000000007E-2</v>
      </c>
      <c r="G280" s="196" t="s">
        <v>1249</v>
      </c>
      <c r="H280" s="197">
        <f>ROUND(D280/100*F280,2)</f>
        <v>0</v>
      </c>
      <c r="I280" s="196" t="s">
        <v>550</v>
      </c>
      <c r="J280" s="198">
        <f>'7-1 단가조사'!L7</f>
        <v>172068</v>
      </c>
      <c r="K280" s="199" t="s">
        <v>580</v>
      </c>
      <c r="L280" s="200"/>
      <c r="M280" s="201">
        <f>ROUNDDOWN(H280*J280,)</f>
        <v>0</v>
      </c>
      <c r="N280" s="177">
        <f t="shared" si="6"/>
        <v>0</v>
      </c>
    </row>
    <row r="281" spans="1:14" ht="21.75" customHeight="1">
      <c r="A281" s="178">
        <f>IF('6-3표준조사-2'!R454="줄베기",1,)</f>
        <v>0</v>
      </c>
      <c r="B281" s="2339"/>
      <c r="C281" s="194" t="s">
        <v>844</v>
      </c>
      <c r="D281" s="204">
        <f>IF(A281&gt;0,1,)</f>
        <v>0</v>
      </c>
      <c r="E281" s="196" t="s">
        <v>425</v>
      </c>
      <c r="F281" s="197">
        <v>1.3</v>
      </c>
      <c r="G281" s="196" t="s">
        <v>582</v>
      </c>
      <c r="H281" s="197">
        <f>ROUND(D281*F281,2)</f>
        <v>0</v>
      </c>
      <c r="I281" s="196" t="s">
        <v>550</v>
      </c>
      <c r="J281" s="198">
        <f>'7-1 단가조사'!L6</f>
        <v>226122</v>
      </c>
      <c r="K281" s="199" t="s">
        <v>1344</v>
      </c>
      <c r="L281" s="200"/>
      <c r="M281" s="201">
        <f>ROUNDDOWN(H281*J281,)</f>
        <v>0</v>
      </c>
      <c r="N281" s="177">
        <f t="shared" si="6"/>
        <v>0</v>
      </c>
    </row>
    <row r="282" spans="1:14" ht="21.75" customHeight="1">
      <c r="A282" s="178">
        <f>IF('6-3표준조사-2'!R454="줄베기",1,)</f>
        <v>0</v>
      </c>
      <c r="B282" s="2339"/>
      <c r="C282" s="194" t="s">
        <v>845</v>
      </c>
      <c r="D282" s="195"/>
      <c r="E282" s="196"/>
      <c r="F282" s="197"/>
      <c r="G282" s="196"/>
      <c r="H282" s="197"/>
      <c r="I282" s="196"/>
      <c r="J282" s="198"/>
      <c r="K282" s="199"/>
      <c r="L282" s="202"/>
      <c r="M282" s="201">
        <f>M283+M284</f>
        <v>0</v>
      </c>
      <c r="N282" s="177">
        <f t="shared" si="6"/>
        <v>0</v>
      </c>
    </row>
    <row r="283" spans="1:14" ht="21.75" customHeight="1">
      <c r="A283" s="178">
        <f>IF('6-3표준조사-2'!R454="줄베기",1,)</f>
        <v>0</v>
      </c>
      <c r="B283" s="2339"/>
      <c r="C283" s="194" t="s">
        <v>846</v>
      </c>
      <c r="D283" s="204">
        <f>H281</f>
        <v>0</v>
      </c>
      <c r="E283" s="196" t="s">
        <v>582</v>
      </c>
      <c r="F283" s="197">
        <v>5</v>
      </c>
      <c r="G283" s="196" t="s">
        <v>553</v>
      </c>
      <c r="H283" s="197">
        <f>ROUND(D283*F283,2)</f>
        <v>0</v>
      </c>
      <c r="I283" s="196" t="s">
        <v>554</v>
      </c>
      <c r="J283" s="198">
        <f>'7-1 단가조사'!L11</f>
        <v>1720</v>
      </c>
      <c r="K283" s="199" t="s">
        <v>584</v>
      </c>
      <c r="L283" s="202"/>
      <c r="M283" s="201">
        <f>ROUNDDOWN(H283*J283,)</f>
        <v>0</v>
      </c>
      <c r="N283" s="177">
        <f t="shared" si="6"/>
        <v>0</v>
      </c>
    </row>
    <row r="284" spans="1:14" ht="21.75" customHeight="1">
      <c r="A284" s="178">
        <f>IF('6-3표준조사-2'!R454="줄베기",1,)</f>
        <v>0</v>
      </c>
      <c r="B284" s="2339"/>
      <c r="C284" s="194" t="s">
        <v>847</v>
      </c>
      <c r="D284" s="195">
        <f>M283</f>
        <v>0</v>
      </c>
      <c r="E284" s="196" t="s">
        <v>586</v>
      </c>
      <c r="F284" s="197">
        <v>0.1</v>
      </c>
      <c r="G284" s="196" t="s">
        <v>587</v>
      </c>
      <c r="H284" s="197"/>
      <c r="I284" s="196"/>
      <c r="J284" s="198"/>
      <c r="K284" s="199"/>
      <c r="L284" s="202"/>
      <c r="M284" s="201">
        <f>ROUNDDOWN(D284*F284,)</f>
        <v>0</v>
      </c>
      <c r="N284" s="177">
        <f t="shared" si="6"/>
        <v>0</v>
      </c>
    </row>
    <row r="285" spans="1:14" ht="21.75" customHeight="1">
      <c r="A285" s="178">
        <f>IF('6-3표준조사-2'!R454="줄베기",1,)</f>
        <v>0</v>
      </c>
      <c r="B285" s="2339"/>
      <c r="C285" s="238" t="s">
        <v>848</v>
      </c>
      <c r="D285" s="239">
        <f>D283</f>
        <v>0</v>
      </c>
      <c r="E285" s="240" t="s">
        <v>588</v>
      </c>
      <c r="F285" s="241">
        <v>8.3999999999999995E-3</v>
      </c>
      <c r="G285" s="240" t="s">
        <v>589</v>
      </c>
      <c r="H285" s="242"/>
      <c r="I285" s="240"/>
      <c r="J285" s="243">
        <f>'7-1 단가조사'!L14</f>
        <v>610000</v>
      </c>
      <c r="K285" s="244" t="s">
        <v>585</v>
      </c>
      <c r="L285" s="245"/>
      <c r="M285" s="246">
        <f>ROUNDDOWN(D285*F285*J285,)</f>
        <v>0</v>
      </c>
      <c r="N285" s="177">
        <f t="shared" si="6"/>
        <v>0</v>
      </c>
    </row>
    <row r="286" spans="1:14" ht="21.75" customHeight="1">
      <c r="A286" s="178">
        <f>IF('6-3표준조사-2'!R454="모두베기",1,)</f>
        <v>0</v>
      </c>
      <c r="B286" s="2339"/>
      <c r="C286" s="186" t="s">
        <v>590</v>
      </c>
      <c r="D286" s="187"/>
      <c r="E286" s="188"/>
      <c r="F286" s="189"/>
      <c r="G286" s="188"/>
      <c r="H286" s="189"/>
      <c r="I286" s="188"/>
      <c r="J286" s="190"/>
      <c r="K286" s="191"/>
      <c r="L286" s="192"/>
      <c r="M286" s="193">
        <f>M287+M292+M295</f>
        <v>0</v>
      </c>
      <c r="N286" s="177">
        <f t="shared" si="6"/>
        <v>0</v>
      </c>
    </row>
    <row r="287" spans="1:14" ht="21.75" customHeight="1">
      <c r="A287" s="178">
        <f>IF('6-3표준조사-2'!R454="모두베기",1,)</f>
        <v>0</v>
      </c>
      <c r="B287" s="2339"/>
      <c r="C287" s="194" t="s">
        <v>841</v>
      </c>
      <c r="D287" s="195"/>
      <c r="E287" s="196"/>
      <c r="F287" s="197"/>
      <c r="G287" s="196"/>
      <c r="H287" s="197"/>
      <c r="I287" s="196"/>
      <c r="J287" s="198"/>
      <c r="K287" s="199"/>
      <c r="L287" s="200">
        <f>L315/100</f>
        <v>0</v>
      </c>
      <c r="M287" s="201">
        <f>M288+M289+M290+M291</f>
        <v>0</v>
      </c>
      <c r="N287" s="177">
        <f t="shared" si="6"/>
        <v>0</v>
      </c>
    </row>
    <row r="288" spans="1:14" ht="21.75" customHeight="1">
      <c r="A288" s="178">
        <f>IF('6-3표준조사-2'!R454="모두베기",1,)</f>
        <v>0</v>
      </c>
      <c r="B288" s="2339"/>
      <c r="C288" s="194" t="s">
        <v>1345</v>
      </c>
      <c r="D288" s="195">
        <f>IF(A288&gt;0,D306,)</f>
        <v>0</v>
      </c>
      <c r="E288" s="196" t="s">
        <v>551</v>
      </c>
      <c r="F288" s="197">
        <v>7.0000000000000007E-2</v>
      </c>
      <c r="G288" s="196" t="s">
        <v>1249</v>
      </c>
      <c r="H288" s="197">
        <f>ROUND(D288/100*F288,2)</f>
        <v>0</v>
      </c>
      <c r="I288" s="196" t="s">
        <v>550</v>
      </c>
      <c r="J288" s="198">
        <f>'7-1 단가조사'!L7</f>
        <v>172068</v>
      </c>
      <c r="K288" s="199" t="s">
        <v>580</v>
      </c>
      <c r="L288" s="202"/>
      <c r="M288" s="201">
        <f>ROUNDDOWN((H288*J288)+(H288*J288*L287),)</f>
        <v>0</v>
      </c>
      <c r="N288" s="177">
        <f t="shared" si="6"/>
        <v>0</v>
      </c>
    </row>
    <row r="289" spans="1:14" ht="21.75" customHeight="1">
      <c r="A289" s="178">
        <f>IF('6-3표준조사-2'!R454="모두베기",1,)</f>
        <v>0</v>
      </c>
      <c r="B289" s="2339"/>
      <c r="C289" s="203" t="s">
        <v>1158</v>
      </c>
      <c r="D289" s="204">
        <f>IF(A289&gt;0,IF(D308="당해 년도",1,),)</f>
        <v>0</v>
      </c>
      <c r="E289" s="196" t="s">
        <v>425</v>
      </c>
      <c r="F289" s="197">
        <v>3.5</v>
      </c>
      <c r="G289" s="196" t="s">
        <v>582</v>
      </c>
      <c r="H289" s="197">
        <f>ROUND(D289*F289,2)</f>
        <v>0</v>
      </c>
      <c r="I289" s="196" t="s">
        <v>550</v>
      </c>
      <c r="J289" s="198">
        <f>'7-1 단가조사'!L6</f>
        <v>226122</v>
      </c>
      <c r="K289" s="199" t="s">
        <v>1344</v>
      </c>
      <c r="L289" s="202"/>
      <c r="M289" s="201">
        <f>ROUNDDOWN((H289*J289)+(H289*J289*L287),)</f>
        <v>0</v>
      </c>
      <c r="N289" s="177">
        <f t="shared" si="6"/>
        <v>0</v>
      </c>
    </row>
    <row r="290" spans="1:14" ht="21.75" customHeight="1">
      <c r="A290" s="178">
        <f>IF('6-3표준조사-2'!R454="모두베기",1,)</f>
        <v>0</v>
      </c>
      <c r="B290" s="2339"/>
      <c r="C290" s="203" t="s">
        <v>1159</v>
      </c>
      <c r="D290" s="204">
        <f>IF(A290&gt;0,IF(D308="2년차",1,),)</f>
        <v>0</v>
      </c>
      <c r="E290" s="196" t="s">
        <v>425</v>
      </c>
      <c r="F290" s="197">
        <v>4</v>
      </c>
      <c r="G290" s="196" t="s">
        <v>582</v>
      </c>
      <c r="H290" s="197">
        <f>ROUND(D290*F290,2)</f>
        <v>0</v>
      </c>
      <c r="I290" s="196" t="s">
        <v>550</v>
      </c>
      <c r="J290" s="198">
        <f>'7-1 단가조사'!L6</f>
        <v>226122</v>
      </c>
      <c r="K290" s="199" t="s">
        <v>1344</v>
      </c>
      <c r="L290" s="202"/>
      <c r="M290" s="201">
        <f>ROUNDDOWN((H290*J290)+(H290*J290*L287),)</f>
        <v>0</v>
      </c>
      <c r="N290" s="177">
        <f t="shared" si="6"/>
        <v>0</v>
      </c>
    </row>
    <row r="291" spans="1:14" ht="21.75" customHeight="1">
      <c r="A291" s="178">
        <f>IF('6-3표준조사-2'!R454="모두베기",1,)</f>
        <v>0</v>
      </c>
      <c r="B291" s="2339"/>
      <c r="C291" s="203" t="s">
        <v>1160</v>
      </c>
      <c r="D291" s="204">
        <f>IF(A291&gt;0,IF(D308="3년차 이상",1,),)</f>
        <v>0</v>
      </c>
      <c r="E291" s="196" t="s">
        <v>425</v>
      </c>
      <c r="F291" s="197">
        <v>5</v>
      </c>
      <c r="G291" s="196" t="s">
        <v>582</v>
      </c>
      <c r="H291" s="197">
        <f>ROUND(D291*F291,2)</f>
        <v>0</v>
      </c>
      <c r="I291" s="196" t="s">
        <v>550</v>
      </c>
      <c r="J291" s="198">
        <f>'7-1 단가조사'!L6</f>
        <v>226122</v>
      </c>
      <c r="K291" s="199" t="s">
        <v>1344</v>
      </c>
      <c r="L291" s="202"/>
      <c r="M291" s="201">
        <f>ROUNDDOWN((H291*J291)+(H291*J291*L287),)</f>
        <v>0</v>
      </c>
      <c r="N291" s="177">
        <f t="shared" si="6"/>
        <v>0</v>
      </c>
    </row>
    <row r="292" spans="1:14" ht="21.75" customHeight="1">
      <c r="A292" s="178">
        <f>IF('6-3표준조사-2'!R454="모두베기",1,)</f>
        <v>0</v>
      </c>
      <c r="B292" s="2339"/>
      <c r="C292" s="194" t="s">
        <v>845</v>
      </c>
      <c r="D292" s="195"/>
      <c r="E292" s="196"/>
      <c r="F292" s="197"/>
      <c r="G292" s="196"/>
      <c r="H292" s="197"/>
      <c r="I292" s="196"/>
      <c r="J292" s="198"/>
      <c r="K292" s="199"/>
      <c r="L292" s="202"/>
      <c r="M292" s="201">
        <f>M293+M294</f>
        <v>0</v>
      </c>
      <c r="N292" s="177">
        <f t="shared" si="6"/>
        <v>0</v>
      </c>
    </row>
    <row r="293" spans="1:14" ht="21.75" customHeight="1">
      <c r="A293" s="178">
        <f>IF('6-3표준조사-2'!R454="모두베기",1,)</f>
        <v>0</v>
      </c>
      <c r="B293" s="2339"/>
      <c r="C293" s="194" t="s">
        <v>846</v>
      </c>
      <c r="D293" s="204">
        <f>(H289+H290+H291)</f>
        <v>0</v>
      </c>
      <c r="E293" s="196" t="s">
        <v>582</v>
      </c>
      <c r="F293" s="197">
        <v>5</v>
      </c>
      <c r="G293" s="196" t="s">
        <v>553</v>
      </c>
      <c r="H293" s="197">
        <f>ROUND(D293*F293,2)</f>
        <v>0</v>
      </c>
      <c r="I293" s="196" t="s">
        <v>554</v>
      </c>
      <c r="J293" s="198">
        <f>'7-1 단가조사'!L11</f>
        <v>1720</v>
      </c>
      <c r="K293" s="199" t="s">
        <v>584</v>
      </c>
      <c r="L293" s="202"/>
      <c r="M293" s="201">
        <f>ROUNDDOWN(H293*J293,)</f>
        <v>0</v>
      </c>
      <c r="N293" s="177">
        <f t="shared" si="6"/>
        <v>0</v>
      </c>
    </row>
    <row r="294" spans="1:14" ht="21.75" customHeight="1">
      <c r="A294" s="178">
        <f>IF('6-3표준조사-2'!R454="모두베기",1,)</f>
        <v>0</v>
      </c>
      <c r="B294" s="2339"/>
      <c r="C294" s="194" t="s">
        <v>847</v>
      </c>
      <c r="D294" s="195">
        <f>M293</f>
        <v>0</v>
      </c>
      <c r="E294" s="196" t="s">
        <v>586</v>
      </c>
      <c r="F294" s="197">
        <v>0.1</v>
      </c>
      <c r="G294" s="196" t="s">
        <v>587</v>
      </c>
      <c r="H294" s="197"/>
      <c r="I294" s="196"/>
      <c r="J294" s="198"/>
      <c r="K294" s="199"/>
      <c r="L294" s="202"/>
      <c r="M294" s="201">
        <f>ROUNDDOWN(D294*F294,)</f>
        <v>0</v>
      </c>
      <c r="N294" s="177">
        <f t="shared" si="6"/>
        <v>0</v>
      </c>
    </row>
    <row r="295" spans="1:14" ht="21.75" customHeight="1">
      <c r="A295" s="178">
        <f>IF('6-3표준조사-2'!R454="모두베기",1,)</f>
        <v>0</v>
      </c>
      <c r="B295" s="2339"/>
      <c r="C295" s="205" t="s">
        <v>848</v>
      </c>
      <c r="D295" s="206">
        <f>D293</f>
        <v>0</v>
      </c>
      <c r="E295" s="207" t="s">
        <v>588</v>
      </c>
      <c r="F295" s="208">
        <v>8.3999999999999995E-3</v>
      </c>
      <c r="G295" s="207" t="s">
        <v>589</v>
      </c>
      <c r="H295" s="209"/>
      <c r="I295" s="207"/>
      <c r="J295" s="210">
        <f>'7-1 단가조사'!L14</f>
        <v>610000</v>
      </c>
      <c r="K295" s="211" t="s">
        <v>585</v>
      </c>
      <c r="L295" s="212"/>
      <c r="M295" s="213">
        <f>ROUNDDOWN(D295*F295*J295,)</f>
        <v>0</v>
      </c>
      <c r="N295" s="177">
        <f t="shared" si="6"/>
        <v>0</v>
      </c>
    </row>
    <row r="296" spans="1:14" ht="21.75" customHeight="1">
      <c r="A296" s="178">
        <f>IF('6-3표준조사-2'!R454="맹아제거",1,)</f>
        <v>0</v>
      </c>
      <c r="B296" s="2339"/>
      <c r="C296" s="186" t="s">
        <v>591</v>
      </c>
      <c r="D296" s="189"/>
      <c r="E296" s="188"/>
      <c r="F296" s="189"/>
      <c r="G296" s="188"/>
      <c r="H296" s="189"/>
      <c r="I296" s="188"/>
      <c r="J296" s="190"/>
      <c r="K296" s="191"/>
      <c r="L296" s="235"/>
      <c r="M296" s="193">
        <f>M297</f>
        <v>0</v>
      </c>
      <c r="N296" s="177">
        <f t="shared" si="6"/>
        <v>0</v>
      </c>
    </row>
    <row r="297" spans="1:14" ht="21.75" customHeight="1">
      <c r="A297" s="178">
        <f>IF('6-3표준조사-2'!R454="맹아제거",1,)</f>
        <v>0</v>
      </c>
      <c r="B297" s="2339"/>
      <c r="C297" s="194" t="s">
        <v>841</v>
      </c>
      <c r="D297" s="236"/>
      <c r="E297" s="196"/>
      <c r="F297" s="197"/>
      <c r="G297" s="196"/>
      <c r="H297" s="197"/>
      <c r="I297" s="196"/>
      <c r="J297" s="198"/>
      <c r="K297" s="199"/>
      <c r="L297" s="200">
        <f>M315/100</f>
        <v>0</v>
      </c>
      <c r="M297" s="201">
        <f>ROUNDDOWN((H298*J298)+(H298*J298*L297),)</f>
        <v>0</v>
      </c>
      <c r="N297" s="177">
        <f t="shared" si="6"/>
        <v>0</v>
      </c>
    </row>
    <row r="298" spans="1:14" ht="21.75" customHeight="1">
      <c r="A298" s="178">
        <f>IF('6-3표준조사-2'!R454="맹아제거",1,)</f>
        <v>0</v>
      </c>
      <c r="B298" s="2339"/>
      <c r="C298" s="194" t="s">
        <v>849</v>
      </c>
      <c r="D298" s="236">
        <v>0</v>
      </c>
      <c r="E298" s="196" t="s">
        <v>551</v>
      </c>
      <c r="F298" s="197">
        <v>0.2</v>
      </c>
      <c r="G298" s="196" t="s">
        <v>1249</v>
      </c>
      <c r="H298" s="197">
        <f>ROUND(D298/100*F298,2)</f>
        <v>0</v>
      </c>
      <c r="I298" s="196" t="s">
        <v>550</v>
      </c>
      <c r="J298" s="198">
        <f>'7-1 단가조사'!L7</f>
        <v>172068</v>
      </c>
      <c r="K298" s="199" t="s">
        <v>580</v>
      </c>
      <c r="L298" s="200">
        <f>M315/100</f>
        <v>0</v>
      </c>
      <c r="M298" s="201"/>
      <c r="N298" s="177">
        <f t="shared" si="6"/>
        <v>0</v>
      </c>
    </row>
    <row r="299" spans="1:14" ht="21.75" customHeight="1">
      <c r="A299" s="178">
        <f>IF(H272&gt;0,1,)</f>
        <v>0</v>
      </c>
      <c r="B299" s="2325" t="s">
        <v>555</v>
      </c>
      <c r="C299" s="186" t="s">
        <v>592</v>
      </c>
      <c r="D299" s="189"/>
      <c r="E299" s="188"/>
      <c r="F299" s="189"/>
      <c r="G299" s="188"/>
      <c r="H299" s="189"/>
      <c r="I299" s="188"/>
      <c r="J299" s="190"/>
      <c r="K299" s="191"/>
      <c r="L299" s="192"/>
      <c r="M299" s="193">
        <f>SUM(M300,M302,M303)</f>
        <v>0</v>
      </c>
      <c r="N299" s="177">
        <f t="shared" si="6"/>
        <v>0</v>
      </c>
    </row>
    <row r="300" spans="1:14" ht="21.75" customHeight="1">
      <c r="A300" s="178">
        <f>IF(H272&gt;0,1,)</f>
        <v>0</v>
      </c>
      <c r="B300" s="2326"/>
      <c r="C300" s="194" t="s">
        <v>850</v>
      </c>
      <c r="D300" s="197"/>
      <c r="E300" s="196"/>
      <c r="F300" s="197"/>
      <c r="G300" s="196"/>
      <c r="H300" s="197"/>
      <c r="I300" s="196"/>
      <c r="J300" s="198"/>
      <c r="K300" s="199"/>
      <c r="L300" s="202"/>
      <c r="M300" s="201">
        <f>M301</f>
        <v>0</v>
      </c>
      <c r="N300" s="177">
        <f t="shared" si="6"/>
        <v>0</v>
      </c>
    </row>
    <row r="301" spans="1:14" ht="21.75" customHeight="1">
      <c r="A301" s="178">
        <f>IF(H272&gt;0,1,)</f>
        <v>0</v>
      </c>
      <c r="B301" s="2326"/>
      <c r="C301" s="194" t="s">
        <v>851</v>
      </c>
      <c r="D301" s="197"/>
      <c r="E301" s="196"/>
      <c r="F301" s="197"/>
      <c r="G301" s="196"/>
      <c r="H301" s="197"/>
      <c r="I301" s="196"/>
      <c r="J301" s="198"/>
      <c r="K301" s="199"/>
      <c r="L301" s="202"/>
      <c r="M301" s="201">
        <f>M276+M279+M287+M297</f>
        <v>0</v>
      </c>
      <c r="N301" s="177">
        <f t="shared" si="6"/>
        <v>0</v>
      </c>
    </row>
    <row r="302" spans="1:14" ht="21.75" customHeight="1">
      <c r="A302" s="178">
        <f>IF(H272&gt;0,1,)</f>
        <v>0</v>
      </c>
      <c r="B302" s="2326"/>
      <c r="C302" s="194" t="s">
        <v>852</v>
      </c>
      <c r="D302" s="197"/>
      <c r="E302" s="196"/>
      <c r="F302" s="197"/>
      <c r="G302" s="196"/>
      <c r="H302" s="197"/>
      <c r="I302" s="196"/>
      <c r="J302" s="198"/>
      <c r="K302" s="199"/>
      <c r="L302" s="202"/>
      <c r="M302" s="201">
        <f>M282+M292</f>
        <v>0</v>
      </c>
      <c r="N302" s="177">
        <f t="shared" si="6"/>
        <v>0</v>
      </c>
    </row>
    <row r="303" spans="1:14" ht="21.75" customHeight="1" thickBot="1">
      <c r="A303" s="178">
        <f>IF(H272&gt;0,1,)</f>
        <v>0</v>
      </c>
      <c r="B303" s="2327"/>
      <c r="C303" s="205" t="s">
        <v>1343</v>
      </c>
      <c r="D303" s="214"/>
      <c r="E303" s="215"/>
      <c r="F303" s="214"/>
      <c r="G303" s="215"/>
      <c r="H303" s="214"/>
      <c r="I303" s="215"/>
      <c r="J303" s="216"/>
      <c r="K303" s="217"/>
      <c r="L303" s="218"/>
      <c r="M303" s="219">
        <f>M285+M295</f>
        <v>0</v>
      </c>
      <c r="N303" s="177">
        <f t="shared" si="6"/>
        <v>0</v>
      </c>
    </row>
    <row r="304" spans="1:14" ht="21.75" customHeight="1">
      <c r="A304" s="178">
        <f>IF(H272&gt;0,1,)</f>
        <v>0</v>
      </c>
      <c r="B304" s="2328" t="s">
        <v>556</v>
      </c>
      <c r="C304" s="2328"/>
      <c r="D304" s="2328"/>
      <c r="E304" s="2328"/>
      <c r="F304" s="2328"/>
      <c r="G304" s="2328"/>
      <c r="H304" s="2328"/>
      <c r="I304" s="2328"/>
      <c r="J304" s="2328"/>
      <c r="K304" s="2328"/>
      <c r="L304" s="2328"/>
      <c r="M304" s="2328"/>
      <c r="N304" s="177">
        <f t="shared" si="6"/>
        <v>0</v>
      </c>
    </row>
    <row r="305" spans="1:15" ht="21.75" customHeight="1">
      <c r="A305" s="178">
        <f>IF(H272&gt;0,1,)</f>
        <v>0</v>
      </c>
      <c r="B305" s="2329" t="s">
        <v>557</v>
      </c>
      <c r="C305" s="2329"/>
      <c r="D305" s="2329"/>
      <c r="E305" s="2329"/>
      <c r="F305" s="2329"/>
      <c r="G305" s="2329"/>
      <c r="H305" s="2329"/>
      <c r="I305" s="2329"/>
      <c r="J305" s="2329"/>
      <c r="K305" s="2329"/>
      <c r="L305" s="2329"/>
      <c r="M305" s="2329"/>
      <c r="N305" s="177">
        <f t="shared" si="6"/>
        <v>0</v>
      </c>
    </row>
    <row r="306" spans="1:15" ht="21.75" customHeight="1">
      <c r="A306" s="178">
        <f>IF(H272&gt;0,1,)</f>
        <v>0</v>
      </c>
      <c r="B306" s="220" t="s">
        <v>1342</v>
      </c>
      <c r="C306" s="221" t="s">
        <v>854</v>
      </c>
      <c r="D306" s="222">
        <f>'6-3표준조사-2'!Q460</f>
        <v>0</v>
      </c>
      <c r="E306" s="220" t="s">
        <v>551</v>
      </c>
      <c r="F306" s="223"/>
      <c r="G306" s="220"/>
      <c r="H306" s="224"/>
      <c r="I306" s="225"/>
      <c r="J306" s="225"/>
      <c r="K306" s="225"/>
      <c r="L306" s="226"/>
      <c r="M306" s="225"/>
      <c r="N306" s="177">
        <f t="shared" si="6"/>
        <v>0</v>
      </c>
    </row>
    <row r="307" spans="1:15" ht="21.75" customHeight="1">
      <c r="A307" s="178">
        <f>IF(H272&gt;0,1,)</f>
        <v>0</v>
      </c>
      <c r="B307" s="220" t="s">
        <v>559</v>
      </c>
      <c r="C307" s="221" t="s">
        <v>840</v>
      </c>
      <c r="D307" s="2330" t="str">
        <f>'6-3표준조사-2'!S460</f>
        <v xml:space="preserve">목본 + 초본 </v>
      </c>
      <c r="E307" s="2330"/>
      <c r="F307" s="223"/>
      <c r="G307" s="220"/>
      <c r="H307" s="224"/>
      <c r="I307" s="225"/>
      <c r="J307" s="225"/>
      <c r="K307" s="225"/>
      <c r="L307" s="226"/>
      <c r="M307" s="225"/>
      <c r="N307" s="177">
        <f t="shared" si="6"/>
        <v>0</v>
      </c>
    </row>
    <row r="308" spans="1:15" ht="21.75" customHeight="1">
      <c r="A308" s="178">
        <f>IF(H272&gt;0,1,)</f>
        <v>0</v>
      </c>
      <c r="B308" s="220" t="s">
        <v>1342</v>
      </c>
      <c r="C308" s="221" t="s">
        <v>855</v>
      </c>
      <c r="D308" s="2331">
        <f>'6-3표준조사-2'!R456</f>
        <v>0</v>
      </c>
      <c r="E308" s="2331"/>
      <c r="F308" s="227"/>
      <c r="G308" s="227"/>
      <c r="H308" s="224"/>
      <c r="I308" s="225"/>
      <c r="J308" s="225"/>
      <c r="K308" s="225"/>
      <c r="L308" s="226"/>
      <c r="M308" s="225"/>
      <c r="N308" s="177">
        <f t="shared" si="6"/>
        <v>0</v>
      </c>
    </row>
    <row r="309" spans="1:15" ht="21.75" customHeight="1">
      <c r="A309" s="178">
        <f>IF(H272&gt;0,1,)</f>
        <v>0</v>
      </c>
      <c r="B309" s="2329" t="s">
        <v>856</v>
      </c>
      <c r="C309" s="2329"/>
      <c r="D309" s="2329"/>
      <c r="E309" s="2329"/>
      <c r="F309" s="2329"/>
      <c r="G309" s="2329"/>
      <c r="H309" s="2329"/>
      <c r="I309" s="2329"/>
      <c r="J309" s="2329"/>
      <c r="K309" s="2329"/>
      <c r="L309" s="2329"/>
      <c r="M309" s="2329"/>
      <c r="N309" s="177">
        <f t="shared" si="6"/>
        <v>0</v>
      </c>
    </row>
    <row r="310" spans="1:15" ht="21.75" customHeight="1">
      <c r="A310" s="178">
        <f>IF(H272&gt;0,1,)</f>
        <v>0</v>
      </c>
      <c r="B310" s="2332" t="s">
        <v>542</v>
      </c>
      <c r="C310" s="2332"/>
      <c r="D310" s="2333" t="s">
        <v>1636</v>
      </c>
      <c r="E310" s="2333"/>
      <c r="F310" s="2333"/>
      <c r="G310" s="2333"/>
      <c r="H310" s="2333"/>
      <c r="I310" s="2334" t="s">
        <v>1635</v>
      </c>
      <c r="J310" s="2334"/>
      <c r="K310" s="2334"/>
      <c r="L310" s="2334"/>
      <c r="M310" s="2334"/>
      <c r="N310" s="177">
        <f t="shared" si="6"/>
        <v>0</v>
      </c>
      <c r="O310" s="228"/>
    </row>
    <row r="311" spans="1:15" ht="21.75" customHeight="1">
      <c r="A311" s="178">
        <f>IF(H272&gt;0,1,)</f>
        <v>0</v>
      </c>
      <c r="B311" s="2332"/>
      <c r="C311" s="2332"/>
      <c r="D311" s="2333"/>
      <c r="E311" s="2333"/>
      <c r="F311" s="2333"/>
      <c r="G311" s="2333"/>
      <c r="H311" s="2333"/>
      <c r="I311" s="229" t="s">
        <v>895</v>
      </c>
      <c r="J311" s="230" t="s">
        <v>535</v>
      </c>
      <c r="K311" s="230" t="s">
        <v>537</v>
      </c>
      <c r="L311" s="231" t="s">
        <v>538</v>
      </c>
      <c r="M311" s="230" t="s">
        <v>881</v>
      </c>
      <c r="N311" s="177">
        <f t="shared" si="6"/>
        <v>0</v>
      </c>
    </row>
    <row r="312" spans="1:15" ht="21.75" customHeight="1">
      <c r="A312" s="178">
        <f>IF(H272&gt;0,1,)</f>
        <v>0</v>
      </c>
      <c r="B312" s="2335" t="s">
        <v>572</v>
      </c>
      <c r="C312" s="2335"/>
      <c r="D312" s="2336" t="str">
        <f>'6-3표준조사-2'!P456</f>
        <v>완 (15˚ 이하)</v>
      </c>
      <c r="E312" s="2336"/>
      <c r="F312" s="2336"/>
      <c r="G312" s="2336"/>
      <c r="H312" s="2336"/>
      <c r="I312" s="232" t="str">
        <f>IF(H272=0,"",IF(D312="완 (15˚ 이하)",0,IF(D312="중 (15˚ ~ 30˚)",5,IF(D312="급 (30˚ 초과)",10))))</f>
        <v/>
      </c>
      <c r="J312" s="232" t="str">
        <f>IF(A275=0,"",IF(D312="완 (15˚ 이하)",0,IF(D312="중 (15˚ ~ 30˚)",5,IF(D312="급 (30˚ 초과)",10))))</f>
        <v/>
      </c>
      <c r="K312" s="232" t="str">
        <f>IF(A278=0,"",IF(D312="완 (15˚ 이하)",0,IF(D312="중 (15˚ ~ 30˚)",5,IF(D312="급 (30˚ 초과)",10))))</f>
        <v/>
      </c>
      <c r="L312" s="232" t="str">
        <f>IF(A286=0,"",IF(D312="완 (15˚ 이하)",0,IF(D312="중 (15˚ ~ 30˚)",5,IF(D312="급 (30˚ 초과)",10))))</f>
        <v/>
      </c>
      <c r="M312" s="232" t="str">
        <f>IF(A296=0,"",IF(D312="완 (15˚ 이하)",0,IF(D312="중 (15˚ ~ 30˚)",5,IF(D312="급 (30˚ 초과)",10))))</f>
        <v/>
      </c>
      <c r="N312" s="177">
        <f t="shared" si="6"/>
        <v>0</v>
      </c>
    </row>
    <row r="313" spans="1:15" ht="21.75" customHeight="1">
      <c r="A313" s="178">
        <f>IF(H272&gt;0,1,)</f>
        <v>0</v>
      </c>
      <c r="B313" s="2337" t="s">
        <v>561</v>
      </c>
      <c r="C313" s="2337"/>
      <c r="D313" s="2336">
        <f>'6-3표준조사-2'!R456</f>
        <v>0</v>
      </c>
      <c r="E313" s="2336"/>
      <c r="F313" s="2336"/>
      <c r="G313" s="2336"/>
      <c r="H313" s="2336"/>
      <c r="I313" s="232"/>
      <c r="J313" s="232"/>
      <c r="K313" s="232" t="str">
        <f>IF(A278=0,"",IF(D313="당해년도",0,IF(D313="2년차",5,IF(D313="3년차",10))))</f>
        <v/>
      </c>
      <c r="L313" s="232"/>
      <c r="M313" s="232"/>
      <c r="N313" s="177">
        <f t="shared" si="6"/>
        <v>0</v>
      </c>
    </row>
    <row r="314" spans="1:15" ht="21.75" customHeight="1">
      <c r="A314" s="178">
        <f>IF(H272&gt;0,1,)</f>
        <v>0</v>
      </c>
      <c r="B314" s="2335" t="s">
        <v>560</v>
      </c>
      <c r="C314" s="2335"/>
      <c r="D314" s="2336">
        <f>'6-3표준조사-2'!Q456</f>
        <v>0</v>
      </c>
      <c r="E314" s="2336"/>
      <c r="F314" s="2336"/>
      <c r="G314" s="2336"/>
      <c r="H314" s="2336"/>
      <c r="I314" s="232"/>
      <c r="J314" s="232" t="str">
        <f>IF(A275=0,"",IF(D314="개소당5ha이상",0,IF(D314="개소당3~5ha미만 ",5,IF(D314="개소당3ha미만",10))))</f>
        <v/>
      </c>
      <c r="K314" s="232" t="str">
        <f>IF(A278=0,"",IF(D314="개소당5ha이상",0,IF(D314="개소당3~5ha미만 ",5,IF(D314="개소당3ha미만",10))))</f>
        <v/>
      </c>
      <c r="L314" s="232" t="str">
        <f>IF(A286=0,"",IF(D314="개소당5ha이상",0,IF(D314="개소당3~5ha미만 ",5,IF(D314="개소당3ha미만",10))))</f>
        <v/>
      </c>
      <c r="M314" s="232" t="str">
        <f>IF(A296=0,"",IF(D314="개소당5ha이상",0,IF(D314="개소당3~5ha미만 ",5,IF(D314="개소당3ha미만",10))))</f>
        <v/>
      </c>
      <c r="N314" s="177">
        <f t="shared" si="6"/>
        <v>0</v>
      </c>
    </row>
    <row r="315" spans="1:15" ht="21.75" customHeight="1">
      <c r="A315" s="178">
        <f>IF(H272&gt;0,1,)</f>
        <v>0</v>
      </c>
      <c r="B315" s="2335" t="s">
        <v>555</v>
      </c>
      <c r="C315" s="2335"/>
      <c r="D315" s="2336"/>
      <c r="E315" s="2336"/>
      <c r="F315" s="2336"/>
      <c r="G315" s="2336"/>
      <c r="H315" s="2336"/>
      <c r="I315" s="232">
        <f>SUM(I312:I314)</f>
        <v>0</v>
      </c>
      <c r="J315" s="232">
        <f>SUM(J312:J314)</f>
        <v>0</v>
      </c>
      <c r="K315" s="232">
        <f>SUM(K312:K314)</f>
        <v>0</v>
      </c>
      <c r="L315" s="232">
        <f>SUM(L312:L314)</f>
        <v>0</v>
      </c>
      <c r="M315" s="232">
        <f>SUM(M312:M314)</f>
        <v>0</v>
      </c>
      <c r="N315" s="177">
        <f t="shared" si="6"/>
        <v>0</v>
      </c>
    </row>
    <row r="316" spans="1:15" ht="35.1" customHeight="1" thickBot="1">
      <c r="A316" s="178">
        <f>IF(H317&gt;0,1,)</f>
        <v>0</v>
      </c>
      <c r="B316" s="2338" t="s">
        <v>839</v>
      </c>
      <c r="C316" s="2338"/>
      <c r="D316" s="2338"/>
      <c r="E316" s="2338"/>
      <c r="F316" s="2338"/>
      <c r="G316" s="2338"/>
      <c r="H316" s="2338"/>
      <c r="I316" s="2338"/>
      <c r="J316" s="2338"/>
      <c r="K316" s="2338"/>
      <c r="L316" s="2338"/>
      <c r="M316" s="2338"/>
      <c r="N316" s="177">
        <f t="shared" ref="N316:N360" si="7">IF(H$317&gt;0,8,)</f>
        <v>0</v>
      </c>
      <c r="O316" s="142"/>
    </row>
    <row r="317" spans="1:15" ht="24.95" customHeight="1">
      <c r="A317" s="178">
        <f>IF(H317&gt;0,1,)</f>
        <v>0</v>
      </c>
      <c r="B317" s="2308" t="s">
        <v>857</v>
      </c>
      <c r="C317" s="2309"/>
      <c r="D317" s="2310" t="str">
        <f>CONCATENATE('6-3표준조사-2'!K529,"임반")</f>
        <v>임반</v>
      </c>
      <c r="E317" s="2310"/>
      <c r="F317" s="2310" t="str">
        <f>CONCATENATE('6-3표준조사-2'!L529,"소반")</f>
        <v>소반</v>
      </c>
      <c r="G317" s="2310"/>
      <c r="H317" s="2311">
        <f>'6-3표준조사-2'!Q529</f>
        <v>0</v>
      </c>
      <c r="I317" s="2311"/>
      <c r="J317" s="179"/>
      <c r="K317" s="180" t="s">
        <v>541</v>
      </c>
      <c r="L317" s="2312">
        <f>+'6-3표준조사-2'!R529</f>
        <v>0</v>
      </c>
      <c r="M317" s="2313"/>
      <c r="N317" s="177">
        <f t="shared" si="7"/>
        <v>0</v>
      </c>
    </row>
    <row r="318" spans="1:15" ht="21.75" customHeight="1">
      <c r="A318" s="178">
        <f>IF(H317&gt;0,1,)</f>
        <v>0</v>
      </c>
      <c r="B318" s="2314" t="s">
        <v>542</v>
      </c>
      <c r="C318" s="2315"/>
      <c r="D318" s="2316" t="s">
        <v>543</v>
      </c>
      <c r="E318" s="2315"/>
      <c r="F318" s="2317" t="s">
        <v>1347</v>
      </c>
      <c r="G318" s="2318"/>
      <c r="H318" s="2317" t="s">
        <v>545</v>
      </c>
      <c r="I318" s="2318"/>
      <c r="J318" s="2316" t="s">
        <v>546</v>
      </c>
      <c r="K318" s="2315"/>
      <c r="L318" s="2319" t="s">
        <v>858</v>
      </c>
      <c r="M318" s="2321"/>
      <c r="N318" s="177">
        <f t="shared" si="7"/>
        <v>0</v>
      </c>
    </row>
    <row r="319" spans="1:15" ht="21.75" customHeight="1">
      <c r="A319" s="178">
        <f>IF(H317&gt;0,1,)</f>
        <v>0</v>
      </c>
      <c r="B319" s="181"/>
      <c r="C319" s="182" t="s">
        <v>547</v>
      </c>
      <c r="D319" s="183"/>
      <c r="E319" s="184" t="s">
        <v>548</v>
      </c>
      <c r="F319" s="183"/>
      <c r="G319" s="184" t="s">
        <v>548</v>
      </c>
      <c r="H319" s="183"/>
      <c r="I319" s="184" t="s">
        <v>548</v>
      </c>
      <c r="J319" s="185"/>
      <c r="K319" s="184" t="s">
        <v>549</v>
      </c>
      <c r="L319" s="2320"/>
      <c r="M319" s="2322"/>
      <c r="N319" s="177">
        <f t="shared" si="7"/>
        <v>0</v>
      </c>
    </row>
    <row r="320" spans="1:15" ht="21.75" customHeight="1">
      <c r="A320" s="178">
        <f>IF('6-3표준조사-2'!R529="둘레베기",1,)</f>
        <v>0</v>
      </c>
      <c r="B320" s="2325" t="s">
        <v>1634</v>
      </c>
      <c r="C320" s="186" t="s">
        <v>1633</v>
      </c>
      <c r="D320" s="189"/>
      <c r="E320" s="188"/>
      <c r="F320" s="189"/>
      <c r="G320" s="188"/>
      <c r="H320" s="189"/>
      <c r="I320" s="188"/>
      <c r="J320" s="190"/>
      <c r="K320" s="191"/>
      <c r="L320" s="235"/>
      <c r="M320" s="193">
        <f>M321</f>
        <v>0</v>
      </c>
      <c r="N320" s="177">
        <f t="shared" si="7"/>
        <v>0</v>
      </c>
    </row>
    <row r="321" spans="1:14" ht="21.75" customHeight="1">
      <c r="A321" s="178">
        <f>IF('6-3표준조사-2'!R529="둘레베기",1,)</f>
        <v>0</v>
      </c>
      <c r="B321" s="2339"/>
      <c r="C321" s="194" t="s">
        <v>1610</v>
      </c>
      <c r="D321" s="236"/>
      <c r="E321" s="196"/>
      <c r="F321" s="197"/>
      <c r="G321" s="196"/>
      <c r="H321" s="197"/>
      <c r="I321" s="196"/>
      <c r="J321" s="198"/>
      <c r="K321" s="199"/>
      <c r="L321" s="200">
        <f>J360/100</f>
        <v>0</v>
      </c>
      <c r="M321" s="201">
        <f>ROUNDDOWN((H322*J322)+(H322*J322*L321),)</f>
        <v>0</v>
      </c>
      <c r="N321" s="177">
        <f t="shared" si="7"/>
        <v>0</v>
      </c>
    </row>
    <row r="322" spans="1:14" ht="21.75" customHeight="1">
      <c r="A322" s="178">
        <f>IF('6-3표준조사-2'!R529="둘레베기",1,)</f>
        <v>0</v>
      </c>
      <c r="B322" s="2339"/>
      <c r="C322" s="194" t="s">
        <v>1632</v>
      </c>
      <c r="D322" s="236">
        <f>IF(A322&gt;0,D351,)</f>
        <v>0</v>
      </c>
      <c r="E322" s="196" t="s">
        <v>1608</v>
      </c>
      <c r="F322" s="197">
        <v>0.18</v>
      </c>
      <c r="G322" s="196" t="s">
        <v>1607</v>
      </c>
      <c r="H322" s="197">
        <f>ROUND(D322/100*F322,2)</f>
        <v>0</v>
      </c>
      <c r="I322" s="196" t="s">
        <v>1606</v>
      </c>
      <c r="J322" s="198">
        <f>'7-1 단가조사'!L7</f>
        <v>172068</v>
      </c>
      <c r="K322" s="199" t="s">
        <v>1627</v>
      </c>
      <c r="L322" s="200"/>
      <c r="M322" s="201"/>
      <c r="N322" s="177">
        <f t="shared" si="7"/>
        <v>0</v>
      </c>
    </row>
    <row r="323" spans="1:14" ht="21.75" customHeight="1">
      <c r="A323" s="178">
        <f>IF('6-3표준조사-2'!R529="줄베기",1,)</f>
        <v>0</v>
      </c>
      <c r="B323" s="2339"/>
      <c r="C323" s="186" t="s">
        <v>1631</v>
      </c>
      <c r="D323" s="189"/>
      <c r="E323" s="188"/>
      <c r="F323" s="189"/>
      <c r="G323" s="188"/>
      <c r="H323" s="189"/>
      <c r="I323" s="188"/>
      <c r="J323" s="190"/>
      <c r="K323" s="191"/>
      <c r="L323" s="237"/>
      <c r="M323" s="193">
        <f>SUM(M324+M327+M330)</f>
        <v>0</v>
      </c>
      <c r="N323" s="177">
        <f t="shared" si="7"/>
        <v>0</v>
      </c>
    </row>
    <row r="324" spans="1:14" ht="21.75" customHeight="1">
      <c r="A324" s="178">
        <f>IF('6-3표준조사-2'!R529="줄베기",1,)</f>
        <v>0</v>
      </c>
      <c r="B324" s="2339"/>
      <c r="C324" s="194" t="s">
        <v>1610</v>
      </c>
      <c r="D324" s="195"/>
      <c r="E324" s="196"/>
      <c r="F324" s="197"/>
      <c r="G324" s="196"/>
      <c r="H324" s="197"/>
      <c r="I324" s="196"/>
      <c r="J324" s="198"/>
      <c r="K324" s="199"/>
      <c r="L324" s="200">
        <f>K360/100</f>
        <v>0</v>
      </c>
      <c r="M324" s="201">
        <f>ROUNDDOWN((M325+M326)+((M325+M326)*L324),0)</f>
        <v>0</v>
      </c>
      <c r="N324" s="177">
        <f t="shared" si="7"/>
        <v>0</v>
      </c>
    </row>
    <row r="325" spans="1:14" ht="21.75" customHeight="1">
      <c r="A325" s="178">
        <f>IF('6-3표준조사-2'!R529="줄베기",1,)</f>
        <v>0</v>
      </c>
      <c r="B325" s="2339"/>
      <c r="C325" s="194" t="s">
        <v>1628</v>
      </c>
      <c r="D325" s="195">
        <f>IF(A325&gt;0,D351,)</f>
        <v>0</v>
      </c>
      <c r="E325" s="196" t="s">
        <v>1608</v>
      </c>
      <c r="F325" s="197">
        <v>7.0000000000000007E-2</v>
      </c>
      <c r="G325" s="196" t="s">
        <v>1607</v>
      </c>
      <c r="H325" s="197">
        <f>ROUND(D325/100*F325,2)</f>
        <v>0</v>
      </c>
      <c r="I325" s="196" t="s">
        <v>1606</v>
      </c>
      <c r="J325" s="198">
        <f>'7-1 단가조사'!L7</f>
        <v>172068</v>
      </c>
      <c r="K325" s="199" t="s">
        <v>1627</v>
      </c>
      <c r="L325" s="200"/>
      <c r="M325" s="201">
        <f>ROUNDDOWN(H325*J325,)</f>
        <v>0</v>
      </c>
      <c r="N325" s="177">
        <f t="shared" si="7"/>
        <v>0</v>
      </c>
    </row>
    <row r="326" spans="1:14" ht="21.75" customHeight="1">
      <c r="A326" s="178">
        <f>IF('6-3표준조사-2'!R529="줄베기",1,)</f>
        <v>0</v>
      </c>
      <c r="B326" s="2339"/>
      <c r="C326" s="194" t="s">
        <v>1630</v>
      </c>
      <c r="D326" s="204">
        <f>IF(A326&gt;0,1,)</f>
        <v>0</v>
      </c>
      <c r="E326" s="196" t="s">
        <v>1626</v>
      </c>
      <c r="F326" s="197">
        <v>1.3</v>
      </c>
      <c r="G326" s="196" t="s">
        <v>1622</v>
      </c>
      <c r="H326" s="197">
        <f>ROUND(D326*F326,2)</f>
        <v>0</v>
      </c>
      <c r="I326" s="196" t="s">
        <v>1606</v>
      </c>
      <c r="J326" s="198">
        <f>'7-1 단가조사'!L6</f>
        <v>226122</v>
      </c>
      <c r="K326" s="199" t="s">
        <v>1625</v>
      </c>
      <c r="L326" s="200"/>
      <c r="M326" s="201">
        <f>ROUNDDOWN(H326*J326,)</f>
        <v>0</v>
      </c>
      <c r="N326" s="177">
        <f t="shared" si="7"/>
        <v>0</v>
      </c>
    </row>
    <row r="327" spans="1:14" ht="21.75" customHeight="1">
      <c r="A327" s="178">
        <f>IF('6-3표준조사-2'!R529="줄베기",1,)</f>
        <v>0</v>
      </c>
      <c r="B327" s="2339"/>
      <c r="C327" s="194" t="s">
        <v>1624</v>
      </c>
      <c r="D327" s="195"/>
      <c r="E327" s="196"/>
      <c r="F327" s="197"/>
      <c r="G327" s="196"/>
      <c r="H327" s="197"/>
      <c r="I327" s="196"/>
      <c r="J327" s="198"/>
      <c r="K327" s="199"/>
      <c r="L327" s="202"/>
      <c r="M327" s="201">
        <f>M328+M329</f>
        <v>0</v>
      </c>
      <c r="N327" s="177">
        <f t="shared" si="7"/>
        <v>0</v>
      </c>
    </row>
    <row r="328" spans="1:14" ht="21.75" customHeight="1">
      <c r="A328" s="178">
        <f>IF('6-3표준조사-2'!R529="줄베기",1,)</f>
        <v>0</v>
      </c>
      <c r="B328" s="2339"/>
      <c r="C328" s="194" t="s">
        <v>1623</v>
      </c>
      <c r="D328" s="204">
        <f>H326</f>
        <v>0</v>
      </c>
      <c r="E328" s="196" t="s">
        <v>1622</v>
      </c>
      <c r="F328" s="197">
        <v>5</v>
      </c>
      <c r="G328" s="196" t="s">
        <v>1621</v>
      </c>
      <c r="H328" s="197">
        <f>ROUND(D328*F328,2)</f>
        <v>0</v>
      </c>
      <c r="I328" s="196" t="s">
        <v>1620</v>
      </c>
      <c r="J328" s="198">
        <f>'7-1 단가조사'!L11</f>
        <v>1720</v>
      </c>
      <c r="K328" s="199" t="s">
        <v>1619</v>
      </c>
      <c r="L328" s="202"/>
      <c r="M328" s="201">
        <f>ROUNDDOWN(H328*J328,)</f>
        <v>0</v>
      </c>
      <c r="N328" s="177">
        <f t="shared" si="7"/>
        <v>0</v>
      </c>
    </row>
    <row r="329" spans="1:14" ht="21.75" customHeight="1">
      <c r="A329" s="178">
        <f>IF('6-3표준조사-2'!R529="줄베기",1,)</f>
        <v>0</v>
      </c>
      <c r="B329" s="2339"/>
      <c r="C329" s="194" t="s">
        <v>1618</v>
      </c>
      <c r="D329" s="195">
        <f>M328</f>
        <v>0</v>
      </c>
      <c r="E329" s="196" t="s">
        <v>1617</v>
      </c>
      <c r="F329" s="197">
        <v>0.1</v>
      </c>
      <c r="G329" s="196" t="s">
        <v>1616</v>
      </c>
      <c r="H329" s="197"/>
      <c r="I329" s="196"/>
      <c r="J329" s="198"/>
      <c r="K329" s="199"/>
      <c r="L329" s="202"/>
      <c r="M329" s="201">
        <f>ROUNDDOWN(D329*F329,)</f>
        <v>0</v>
      </c>
      <c r="N329" s="177">
        <f t="shared" si="7"/>
        <v>0</v>
      </c>
    </row>
    <row r="330" spans="1:14" ht="21.75" customHeight="1">
      <c r="A330" s="178">
        <f>IF('6-3표준조사-2'!R529="줄베기",1,)</f>
        <v>0</v>
      </c>
      <c r="B330" s="2339"/>
      <c r="C330" s="238" t="s">
        <v>1615</v>
      </c>
      <c r="D330" s="239">
        <f>D328</f>
        <v>0</v>
      </c>
      <c r="E330" s="240" t="s">
        <v>1614</v>
      </c>
      <c r="F330" s="241">
        <v>8.3999999999999995E-3</v>
      </c>
      <c r="G330" s="240" t="s">
        <v>1613</v>
      </c>
      <c r="H330" s="242"/>
      <c r="I330" s="240"/>
      <c r="J330" s="243">
        <f>'7-1 단가조사'!L14</f>
        <v>610000</v>
      </c>
      <c r="K330" s="244" t="s">
        <v>1612</v>
      </c>
      <c r="L330" s="245"/>
      <c r="M330" s="246">
        <f>ROUNDDOWN(D330*F330*J330,)</f>
        <v>0</v>
      </c>
      <c r="N330" s="177">
        <f t="shared" si="7"/>
        <v>0</v>
      </c>
    </row>
    <row r="331" spans="1:14" ht="21.75" customHeight="1">
      <c r="A331" s="178">
        <f>IF('6-3표준조사-2'!R529="모두베기",1,)</f>
        <v>0</v>
      </c>
      <c r="B331" s="2339"/>
      <c r="C331" s="186" t="s">
        <v>1629</v>
      </c>
      <c r="D331" s="187"/>
      <c r="E331" s="188"/>
      <c r="F331" s="189"/>
      <c r="G331" s="188"/>
      <c r="H331" s="189"/>
      <c r="I331" s="188"/>
      <c r="J331" s="190"/>
      <c r="K331" s="191"/>
      <c r="L331" s="192"/>
      <c r="M331" s="193">
        <f>M332+M337+M340</f>
        <v>0</v>
      </c>
      <c r="N331" s="177">
        <f t="shared" si="7"/>
        <v>0</v>
      </c>
    </row>
    <row r="332" spans="1:14" ht="21.75" customHeight="1">
      <c r="A332" s="178">
        <f>IF('6-3표준조사-2'!R529="모두베기",1,)</f>
        <v>0</v>
      </c>
      <c r="B332" s="2339"/>
      <c r="C332" s="194" t="s">
        <v>1610</v>
      </c>
      <c r="D332" s="195"/>
      <c r="E332" s="196"/>
      <c r="F332" s="197"/>
      <c r="G332" s="196"/>
      <c r="H332" s="197"/>
      <c r="I332" s="196"/>
      <c r="J332" s="198"/>
      <c r="K332" s="199"/>
      <c r="L332" s="200">
        <f>L360/100</f>
        <v>0</v>
      </c>
      <c r="M332" s="201">
        <f>M333+M334+M335+M336</f>
        <v>0</v>
      </c>
      <c r="N332" s="177">
        <f t="shared" si="7"/>
        <v>0</v>
      </c>
    </row>
    <row r="333" spans="1:14" ht="21.75" customHeight="1">
      <c r="A333" s="178">
        <f>IF('6-3표준조사-2'!R529="모두베기",1,)</f>
        <v>0</v>
      </c>
      <c r="B333" s="2339"/>
      <c r="C333" s="194" t="s">
        <v>1628</v>
      </c>
      <c r="D333" s="195">
        <f>IF(A333&gt;0,D351,)</f>
        <v>0</v>
      </c>
      <c r="E333" s="196" t="s">
        <v>1608</v>
      </c>
      <c r="F333" s="197">
        <v>7.0000000000000007E-2</v>
      </c>
      <c r="G333" s="196" t="s">
        <v>1607</v>
      </c>
      <c r="H333" s="197">
        <f>ROUND(D333/100*F333,2)</f>
        <v>0</v>
      </c>
      <c r="I333" s="196" t="s">
        <v>1606</v>
      </c>
      <c r="J333" s="198">
        <f>'7-1 단가조사'!L7</f>
        <v>172068</v>
      </c>
      <c r="K333" s="199" t="s">
        <v>1627</v>
      </c>
      <c r="L333" s="202"/>
      <c r="M333" s="201">
        <f>ROUNDDOWN((H333*J333)+(H333*J333*L332),)</f>
        <v>0</v>
      </c>
      <c r="N333" s="177">
        <f t="shared" si="7"/>
        <v>0</v>
      </c>
    </row>
    <row r="334" spans="1:14" ht="21.75" customHeight="1">
      <c r="A334" s="178">
        <f>IF('6-3표준조사-2'!R529="모두베기",1,)</f>
        <v>0</v>
      </c>
      <c r="B334" s="2339"/>
      <c r="C334" s="203" t="s">
        <v>1158</v>
      </c>
      <c r="D334" s="204">
        <f>IF(A334&gt;0,IF(D353="당해 년도",1,),)</f>
        <v>0</v>
      </c>
      <c r="E334" s="196" t="s">
        <v>1626</v>
      </c>
      <c r="F334" s="197">
        <v>3.5</v>
      </c>
      <c r="G334" s="196" t="s">
        <v>1622</v>
      </c>
      <c r="H334" s="197">
        <f>ROUND(D334*F334,2)</f>
        <v>0</v>
      </c>
      <c r="I334" s="196" t="s">
        <v>1606</v>
      </c>
      <c r="J334" s="198">
        <f>'7-1 단가조사'!L6</f>
        <v>226122</v>
      </c>
      <c r="K334" s="199" t="s">
        <v>1625</v>
      </c>
      <c r="L334" s="202"/>
      <c r="M334" s="201">
        <f>ROUNDDOWN((H334*J334)+(H334*J334*L332),)</f>
        <v>0</v>
      </c>
      <c r="N334" s="177">
        <f t="shared" si="7"/>
        <v>0</v>
      </c>
    </row>
    <row r="335" spans="1:14" ht="21.75" customHeight="1">
      <c r="A335" s="178">
        <f>IF('6-3표준조사-2'!R529="모두베기",1,)</f>
        <v>0</v>
      </c>
      <c r="B335" s="2339"/>
      <c r="C335" s="203" t="s">
        <v>1159</v>
      </c>
      <c r="D335" s="204">
        <f>IF(A335&gt;0,IF(D353="2년차",1,),)</f>
        <v>0</v>
      </c>
      <c r="E335" s="196" t="s">
        <v>1626</v>
      </c>
      <c r="F335" s="197">
        <v>4</v>
      </c>
      <c r="G335" s="196" t="s">
        <v>1622</v>
      </c>
      <c r="H335" s="197">
        <f>ROUND(D335*F335,2)</f>
        <v>0</v>
      </c>
      <c r="I335" s="196" t="s">
        <v>1606</v>
      </c>
      <c r="J335" s="198">
        <f>'7-1 단가조사'!L6</f>
        <v>226122</v>
      </c>
      <c r="K335" s="199" t="s">
        <v>1625</v>
      </c>
      <c r="L335" s="202"/>
      <c r="M335" s="201">
        <f>ROUNDDOWN((H335*J335)+(H335*J335*L332),)</f>
        <v>0</v>
      </c>
      <c r="N335" s="177">
        <f t="shared" si="7"/>
        <v>0</v>
      </c>
    </row>
    <row r="336" spans="1:14" ht="21.75" customHeight="1">
      <c r="A336" s="178">
        <f>IF('6-3표준조사-2'!R529="모두베기",1,)</f>
        <v>0</v>
      </c>
      <c r="B336" s="2339"/>
      <c r="C336" s="203" t="s">
        <v>1160</v>
      </c>
      <c r="D336" s="204">
        <f>IF(A336&gt;0,IF(D353="3년차 이상",1,),)</f>
        <v>0</v>
      </c>
      <c r="E336" s="196" t="s">
        <v>1626</v>
      </c>
      <c r="F336" s="197">
        <v>5</v>
      </c>
      <c r="G336" s="196" t="s">
        <v>1622</v>
      </c>
      <c r="H336" s="197">
        <f>ROUND(D336*F336,2)</f>
        <v>0</v>
      </c>
      <c r="I336" s="196" t="s">
        <v>1606</v>
      </c>
      <c r="J336" s="198">
        <f>'7-1 단가조사'!L6</f>
        <v>226122</v>
      </c>
      <c r="K336" s="199" t="s">
        <v>1625</v>
      </c>
      <c r="L336" s="202"/>
      <c r="M336" s="201">
        <f>ROUNDDOWN((H336*J336)+(H336*J336*L332),)</f>
        <v>0</v>
      </c>
      <c r="N336" s="177">
        <f t="shared" si="7"/>
        <v>0</v>
      </c>
    </row>
    <row r="337" spans="1:14" ht="21.75" customHeight="1">
      <c r="A337" s="178">
        <f>IF('6-3표준조사-2'!R529="모두베기",1,)</f>
        <v>0</v>
      </c>
      <c r="B337" s="2339"/>
      <c r="C337" s="194" t="s">
        <v>1624</v>
      </c>
      <c r="D337" s="195"/>
      <c r="E337" s="196"/>
      <c r="F337" s="197"/>
      <c r="G337" s="196"/>
      <c r="H337" s="197"/>
      <c r="I337" s="196"/>
      <c r="J337" s="198"/>
      <c r="K337" s="199"/>
      <c r="L337" s="202"/>
      <c r="M337" s="201">
        <f>M338+M339</f>
        <v>0</v>
      </c>
      <c r="N337" s="177">
        <f t="shared" si="7"/>
        <v>0</v>
      </c>
    </row>
    <row r="338" spans="1:14" ht="21.75" customHeight="1">
      <c r="A338" s="178">
        <f>IF('6-3표준조사-2'!R529="모두베기",1,)</f>
        <v>0</v>
      </c>
      <c r="B338" s="2339"/>
      <c r="C338" s="194" t="s">
        <v>1623</v>
      </c>
      <c r="D338" s="204">
        <f>(H334+H335+H336)</f>
        <v>0</v>
      </c>
      <c r="E338" s="196" t="s">
        <v>1622</v>
      </c>
      <c r="F338" s="197">
        <v>5</v>
      </c>
      <c r="G338" s="196" t="s">
        <v>1621</v>
      </c>
      <c r="H338" s="197">
        <f>ROUND(D338*F338,2)</f>
        <v>0</v>
      </c>
      <c r="I338" s="196" t="s">
        <v>1620</v>
      </c>
      <c r="J338" s="198">
        <f>'7-1 단가조사'!L11</f>
        <v>1720</v>
      </c>
      <c r="K338" s="199" t="s">
        <v>1619</v>
      </c>
      <c r="L338" s="202"/>
      <c r="M338" s="201">
        <f>ROUNDDOWN(H338*J338,)</f>
        <v>0</v>
      </c>
      <c r="N338" s="177">
        <f t="shared" si="7"/>
        <v>0</v>
      </c>
    </row>
    <row r="339" spans="1:14" ht="21.75" customHeight="1">
      <c r="A339" s="178">
        <f>IF('6-3표준조사-2'!R529="모두베기",1,)</f>
        <v>0</v>
      </c>
      <c r="B339" s="2339"/>
      <c r="C339" s="194" t="s">
        <v>1618</v>
      </c>
      <c r="D339" s="195">
        <f>M338</f>
        <v>0</v>
      </c>
      <c r="E339" s="196" t="s">
        <v>1617</v>
      </c>
      <c r="F339" s="197">
        <v>0.1</v>
      </c>
      <c r="G339" s="196" t="s">
        <v>1616</v>
      </c>
      <c r="H339" s="197"/>
      <c r="I339" s="196"/>
      <c r="J339" s="198"/>
      <c r="K339" s="199"/>
      <c r="L339" s="202"/>
      <c r="M339" s="201">
        <f>ROUNDDOWN(D339*F339,)</f>
        <v>0</v>
      </c>
      <c r="N339" s="177">
        <f t="shared" si="7"/>
        <v>0</v>
      </c>
    </row>
    <row r="340" spans="1:14" ht="21.75" customHeight="1">
      <c r="A340" s="178">
        <f>IF('6-3표준조사-2'!R529="모두베기",1,)</f>
        <v>0</v>
      </c>
      <c r="B340" s="2339"/>
      <c r="C340" s="205" t="s">
        <v>1615</v>
      </c>
      <c r="D340" s="206">
        <f>D338</f>
        <v>0</v>
      </c>
      <c r="E340" s="207" t="s">
        <v>1614</v>
      </c>
      <c r="F340" s="208">
        <v>8.3999999999999995E-3</v>
      </c>
      <c r="G340" s="207" t="s">
        <v>1613</v>
      </c>
      <c r="H340" s="209"/>
      <c r="I340" s="207"/>
      <c r="J340" s="210">
        <f>'7-1 단가조사'!L14</f>
        <v>610000</v>
      </c>
      <c r="K340" s="211" t="s">
        <v>1612</v>
      </c>
      <c r="L340" s="212"/>
      <c r="M340" s="213">
        <f>ROUNDDOWN(D340*F340*J340,)</f>
        <v>0</v>
      </c>
      <c r="N340" s="177">
        <f t="shared" si="7"/>
        <v>0</v>
      </c>
    </row>
    <row r="341" spans="1:14" ht="21.75" customHeight="1">
      <c r="A341" s="178">
        <f>IF('6-3표준조사-2'!R529="맹아제거",1,)</f>
        <v>0</v>
      </c>
      <c r="B341" s="2339"/>
      <c r="C341" s="186" t="s">
        <v>1611</v>
      </c>
      <c r="D341" s="189"/>
      <c r="E341" s="188"/>
      <c r="F341" s="189"/>
      <c r="G341" s="188"/>
      <c r="H341" s="189"/>
      <c r="I341" s="188"/>
      <c r="J341" s="190"/>
      <c r="K341" s="191"/>
      <c r="L341" s="235"/>
      <c r="M341" s="193">
        <f>M342</f>
        <v>0</v>
      </c>
      <c r="N341" s="177">
        <f t="shared" si="7"/>
        <v>0</v>
      </c>
    </row>
    <row r="342" spans="1:14" ht="21.75" customHeight="1">
      <c r="A342" s="178">
        <f>IF('6-3표준조사-2'!R529="맹아제거",1,)</f>
        <v>0</v>
      </c>
      <c r="B342" s="2339"/>
      <c r="C342" s="194" t="s">
        <v>1610</v>
      </c>
      <c r="D342" s="236"/>
      <c r="E342" s="196"/>
      <c r="F342" s="197"/>
      <c r="G342" s="196"/>
      <c r="H342" s="197"/>
      <c r="I342" s="196"/>
      <c r="J342" s="198"/>
      <c r="K342" s="199"/>
      <c r="L342" s="200">
        <f>M360/100</f>
        <v>0</v>
      </c>
      <c r="M342" s="201">
        <f>ROUNDDOWN((H343*J343)+(H343*J343*L342),)</f>
        <v>0</v>
      </c>
      <c r="N342" s="177">
        <f t="shared" si="7"/>
        <v>0</v>
      </c>
    </row>
    <row r="343" spans="1:14" ht="21.75" customHeight="1">
      <c r="A343" s="178">
        <f>IF('6-3표준조사-2'!R529="맹아제거",1,)</f>
        <v>0</v>
      </c>
      <c r="B343" s="2339"/>
      <c r="C343" s="194" t="s">
        <v>1609</v>
      </c>
      <c r="D343" s="236">
        <v>0</v>
      </c>
      <c r="E343" s="196" t="s">
        <v>1608</v>
      </c>
      <c r="F343" s="197">
        <v>0.2</v>
      </c>
      <c r="G343" s="196" t="s">
        <v>1607</v>
      </c>
      <c r="H343" s="197">
        <f>ROUND(D343/100*F343,2)</f>
        <v>0</v>
      </c>
      <c r="I343" s="196" t="s">
        <v>1606</v>
      </c>
      <c r="J343" s="198">
        <f>'7-1 단가조사'!L7</f>
        <v>172068</v>
      </c>
      <c r="K343" s="199" t="s">
        <v>580</v>
      </c>
      <c r="L343" s="200">
        <f>M360/100</f>
        <v>0</v>
      </c>
      <c r="M343" s="201"/>
      <c r="N343" s="177">
        <f t="shared" si="7"/>
        <v>0</v>
      </c>
    </row>
    <row r="344" spans="1:14" ht="21.75" customHeight="1">
      <c r="A344" s="178">
        <f>IF(H317&gt;0,1,)</f>
        <v>0</v>
      </c>
      <c r="B344" s="2325" t="s">
        <v>555</v>
      </c>
      <c r="C344" s="186" t="s">
        <v>592</v>
      </c>
      <c r="D344" s="189"/>
      <c r="E344" s="188"/>
      <c r="F344" s="189"/>
      <c r="G344" s="188"/>
      <c r="H344" s="189"/>
      <c r="I344" s="188"/>
      <c r="J344" s="190"/>
      <c r="K344" s="191"/>
      <c r="L344" s="192"/>
      <c r="M344" s="193">
        <f>SUM(M345,M347,M348)</f>
        <v>0</v>
      </c>
      <c r="N344" s="177">
        <f t="shared" si="7"/>
        <v>0</v>
      </c>
    </row>
    <row r="345" spans="1:14" ht="21.75" customHeight="1">
      <c r="A345" s="178">
        <f>IF(H317&gt;0,1,)</f>
        <v>0</v>
      </c>
      <c r="B345" s="2326"/>
      <c r="C345" s="194" t="s">
        <v>850</v>
      </c>
      <c r="D345" s="197"/>
      <c r="E345" s="196"/>
      <c r="F345" s="197"/>
      <c r="G345" s="196"/>
      <c r="H345" s="197"/>
      <c r="I345" s="196"/>
      <c r="J345" s="198"/>
      <c r="K345" s="199"/>
      <c r="L345" s="202"/>
      <c r="M345" s="201">
        <f>M346</f>
        <v>0</v>
      </c>
      <c r="N345" s="177">
        <f t="shared" si="7"/>
        <v>0</v>
      </c>
    </row>
    <row r="346" spans="1:14" ht="21.75" customHeight="1">
      <c r="A346" s="178">
        <f>IF(H317&gt;0,1,)</f>
        <v>0</v>
      </c>
      <c r="B346" s="2326"/>
      <c r="C346" s="194" t="s">
        <v>851</v>
      </c>
      <c r="D346" s="197"/>
      <c r="E346" s="196"/>
      <c r="F346" s="197"/>
      <c r="G346" s="196"/>
      <c r="H346" s="197"/>
      <c r="I346" s="196"/>
      <c r="J346" s="198"/>
      <c r="K346" s="199"/>
      <c r="L346" s="202"/>
      <c r="M346" s="201">
        <f>M321+M324+M332+M342</f>
        <v>0</v>
      </c>
      <c r="N346" s="177">
        <f t="shared" si="7"/>
        <v>0</v>
      </c>
    </row>
    <row r="347" spans="1:14" ht="21.75" customHeight="1">
      <c r="A347" s="178">
        <f>IF(H317&gt;0,1,)</f>
        <v>0</v>
      </c>
      <c r="B347" s="2326"/>
      <c r="C347" s="194" t="s">
        <v>852</v>
      </c>
      <c r="D347" s="197"/>
      <c r="E347" s="196"/>
      <c r="F347" s="197"/>
      <c r="G347" s="196"/>
      <c r="H347" s="197"/>
      <c r="I347" s="196"/>
      <c r="J347" s="198"/>
      <c r="K347" s="199"/>
      <c r="L347" s="202"/>
      <c r="M347" s="201">
        <f>M327+M337</f>
        <v>0</v>
      </c>
      <c r="N347" s="177">
        <f t="shared" si="7"/>
        <v>0</v>
      </c>
    </row>
    <row r="348" spans="1:14" ht="21.75" customHeight="1" thickBot="1">
      <c r="A348" s="178">
        <f>IF(H317&gt;0,1,)</f>
        <v>0</v>
      </c>
      <c r="B348" s="2327"/>
      <c r="C348" s="205" t="s">
        <v>1343</v>
      </c>
      <c r="D348" s="214"/>
      <c r="E348" s="215"/>
      <c r="F348" s="214"/>
      <c r="G348" s="215"/>
      <c r="H348" s="214"/>
      <c r="I348" s="215"/>
      <c r="J348" s="216"/>
      <c r="K348" s="217"/>
      <c r="L348" s="218"/>
      <c r="M348" s="219">
        <f>M330+M340</f>
        <v>0</v>
      </c>
      <c r="N348" s="177">
        <f t="shared" si="7"/>
        <v>0</v>
      </c>
    </row>
    <row r="349" spans="1:14" ht="21.75" customHeight="1">
      <c r="A349" s="178">
        <f>IF(H317&gt;0,1,)</f>
        <v>0</v>
      </c>
      <c r="B349" s="2328" t="s">
        <v>556</v>
      </c>
      <c r="C349" s="2328"/>
      <c r="D349" s="2328"/>
      <c r="E349" s="2328"/>
      <c r="F349" s="2328"/>
      <c r="G349" s="2328"/>
      <c r="H349" s="2328"/>
      <c r="I349" s="2328"/>
      <c r="J349" s="2328"/>
      <c r="K349" s="2328"/>
      <c r="L349" s="2328"/>
      <c r="M349" s="2328"/>
      <c r="N349" s="177">
        <f t="shared" si="7"/>
        <v>0</v>
      </c>
    </row>
    <row r="350" spans="1:14" ht="21.75" customHeight="1">
      <c r="A350" s="178">
        <f>IF(H317&gt;0,1,)</f>
        <v>0</v>
      </c>
      <c r="B350" s="2329" t="s">
        <v>557</v>
      </c>
      <c r="C350" s="2329"/>
      <c r="D350" s="2329"/>
      <c r="E350" s="2329"/>
      <c r="F350" s="2329"/>
      <c r="G350" s="2329"/>
      <c r="H350" s="2329"/>
      <c r="I350" s="2329"/>
      <c r="J350" s="2329"/>
      <c r="K350" s="2329"/>
      <c r="L350" s="2329"/>
      <c r="M350" s="2329"/>
      <c r="N350" s="177">
        <f t="shared" si="7"/>
        <v>0</v>
      </c>
    </row>
    <row r="351" spans="1:14" ht="21.75" customHeight="1">
      <c r="A351" s="178">
        <f>IF(H317&gt;0,1,)</f>
        <v>0</v>
      </c>
      <c r="B351" s="220" t="s">
        <v>1342</v>
      </c>
      <c r="C351" s="221" t="s">
        <v>854</v>
      </c>
      <c r="D351" s="222">
        <f>'6-3표준조사-2'!Q535</f>
        <v>0</v>
      </c>
      <c r="E351" s="220" t="s">
        <v>551</v>
      </c>
      <c r="F351" s="223"/>
      <c r="G351" s="220"/>
      <c r="H351" s="224"/>
      <c r="I351" s="225"/>
      <c r="J351" s="225"/>
      <c r="K351" s="225"/>
      <c r="L351" s="226"/>
      <c r="M351" s="225"/>
      <c r="N351" s="177">
        <f t="shared" si="7"/>
        <v>0</v>
      </c>
    </row>
    <row r="352" spans="1:14" ht="21.75" customHeight="1">
      <c r="A352" s="178">
        <f>IF(H317&gt;0,1,)</f>
        <v>0</v>
      </c>
      <c r="B352" s="220" t="s">
        <v>559</v>
      </c>
      <c r="C352" s="221" t="s">
        <v>840</v>
      </c>
      <c r="D352" s="2330" t="str">
        <f>'6-3표준조사-2'!S535</f>
        <v xml:space="preserve">목본 + 초본 </v>
      </c>
      <c r="E352" s="2330"/>
      <c r="F352" s="223"/>
      <c r="G352" s="220"/>
      <c r="H352" s="224"/>
      <c r="I352" s="225"/>
      <c r="J352" s="225"/>
      <c r="K352" s="225"/>
      <c r="L352" s="226"/>
      <c r="M352" s="225"/>
      <c r="N352" s="177">
        <f t="shared" si="7"/>
        <v>0</v>
      </c>
    </row>
    <row r="353" spans="1:15" ht="21.75" customHeight="1">
      <c r="A353" s="178">
        <f>IF(H317&gt;0,1,)</f>
        <v>0</v>
      </c>
      <c r="B353" s="220" t="s">
        <v>1342</v>
      </c>
      <c r="C353" s="221" t="s">
        <v>855</v>
      </c>
      <c r="D353" s="2331">
        <f>'6-3표준조사-2'!R531</f>
        <v>0</v>
      </c>
      <c r="E353" s="2331"/>
      <c r="F353" s="227"/>
      <c r="G353" s="227"/>
      <c r="H353" s="224"/>
      <c r="I353" s="225"/>
      <c r="J353" s="225"/>
      <c r="K353" s="225"/>
      <c r="L353" s="226"/>
      <c r="M353" s="225"/>
      <c r="N353" s="177">
        <f t="shared" si="7"/>
        <v>0</v>
      </c>
    </row>
    <row r="354" spans="1:15" ht="21.75" customHeight="1">
      <c r="A354" s="178">
        <f>IF(H317&gt;0,1,)</f>
        <v>0</v>
      </c>
      <c r="B354" s="2329" t="s">
        <v>1605</v>
      </c>
      <c r="C354" s="2329"/>
      <c r="D354" s="2329"/>
      <c r="E354" s="2329"/>
      <c r="F354" s="2329"/>
      <c r="G354" s="2329"/>
      <c r="H354" s="2329"/>
      <c r="I354" s="2329"/>
      <c r="J354" s="2329"/>
      <c r="K354" s="2329"/>
      <c r="L354" s="2329"/>
      <c r="M354" s="2329"/>
      <c r="N354" s="177">
        <f t="shared" si="7"/>
        <v>0</v>
      </c>
    </row>
    <row r="355" spans="1:15" ht="21.75" customHeight="1">
      <c r="A355" s="178">
        <f>IF(H317&gt;0,1,)</f>
        <v>0</v>
      </c>
      <c r="B355" s="2332" t="s">
        <v>1604</v>
      </c>
      <c r="C355" s="2332"/>
      <c r="D355" s="2333" t="s">
        <v>1603</v>
      </c>
      <c r="E355" s="2333"/>
      <c r="F355" s="2333"/>
      <c r="G355" s="2333"/>
      <c r="H355" s="2333"/>
      <c r="I355" s="2334" t="s">
        <v>1602</v>
      </c>
      <c r="J355" s="2334"/>
      <c r="K355" s="2334"/>
      <c r="L355" s="2334"/>
      <c r="M355" s="2334"/>
      <c r="N355" s="177">
        <f t="shared" si="7"/>
        <v>0</v>
      </c>
      <c r="O355" s="228"/>
    </row>
    <row r="356" spans="1:15" ht="21.75" customHeight="1">
      <c r="A356" s="178">
        <f>IF(H317&gt;0,1,)</f>
        <v>0</v>
      </c>
      <c r="B356" s="2332"/>
      <c r="C356" s="2332"/>
      <c r="D356" s="2333"/>
      <c r="E356" s="2333"/>
      <c r="F356" s="2333"/>
      <c r="G356" s="2333"/>
      <c r="H356" s="2333"/>
      <c r="I356" s="229" t="s">
        <v>1601</v>
      </c>
      <c r="J356" s="230" t="s">
        <v>1600</v>
      </c>
      <c r="K356" s="230" t="s">
        <v>1599</v>
      </c>
      <c r="L356" s="231" t="s">
        <v>1569</v>
      </c>
      <c r="M356" s="230" t="s">
        <v>1394</v>
      </c>
      <c r="N356" s="177">
        <f t="shared" si="7"/>
        <v>0</v>
      </c>
    </row>
    <row r="357" spans="1:15" ht="21.75" customHeight="1">
      <c r="A357" s="178">
        <f>IF(H317&gt;0,1,)</f>
        <v>0</v>
      </c>
      <c r="B357" s="2335" t="s">
        <v>1404</v>
      </c>
      <c r="C357" s="2335"/>
      <c r="D357" s="2336" t="str">
        <f>'6-3표준조사-2'!P531</f>
        <v>완 (15˚ 이하)</v>
      </c>
      <c r="E357" s="2336"/>
      <c r="F357" s="2336"/>
      <c r="G357" s="2336"/>
      <c r="H357" s="2336"/>
      <c r="I357" s="232" t="str">
        <f>IF(H317=0,"",IF(D357="완 (15˚ 이하)",0,IF(D357="중 (15˚ ~ 30˚)",5,IF(D357="급 (30˚ 초과)",10))))</f>
        <v/>
      </c>
      <c r="J357" s="232" t="str">
        <f>IF(A320=0,"",IF(D357="완 (15˚ 이하)",0,IF(D357="중 (15˚ ~ 30˚)",5,IF(D357="급 (30˚ 초과)",10))))</f>
        <v/>
      </c>
      <c r="K357" s="232" t="str">
        <f>IF(A323=0,"",IF(D357="완 (15˚ 이하)",0,IF(D357="중 (15˚ ~ 30˚)",5,IF(D357="급 (30˚ 초과)",10))))</f>
        <v/>
      </c>
      <c r="L357" s="232" t="str">
        <f>IF(A331=0,"",IF(D357="완 (15˚ 이하)",0,IF(D357="중 (15˚ ~ 30˚)",5,IF(D357="급 (30˚ 초과)",10))))</f>
        <v/>
      </c>
      <c r="M357" s="232" t="str">
        <f>IF(A341=0,"",IF(D357="완 (15˚ 이하)",0,IF(D357="중 (15˚ ~ 30˚)",5,IF(D357="급 (30˚ 초과)",10))))</f>
        <v/>
      </c>
      <c r="N357" s="177">
        <f t="shared" si="7"/>
        <v>0</v>
      </c>
    </row>
    <row r="358" spans="1:15" ht="21.75" customHeight="1">
      <c r="A358" s="178">
        <f>IF(H317&gt;0,1,)</f>
        <v>0</v>
      </c>
      <c r="B358" s="2337" t="s">
        <v>1372</v>
      </c>
      <c r="C358" s="2337"/>
      <c r="D358" s="2336">
        <f>'6-3표준조사-2'!R531</f>
        <v>0</v>
      </c>
      <c r="E358" s="2336"/>
      <c r="F358" s="2336"/>
      <c r="G358" s="2336"/>
      <c r="H358" s="2336"/>
      <c r="I358" s="232"/>
      <c r="J358" s="232"/>
      <c r="K358" s="232" t="str">
        <f>IF(A323=0,"",IF(D358="당해년도",0,IF(D358="2년차",5,IF(D358="3년차",10))))</f>
        <v/>
      </c>
      <c r="L358" s="232"/>
      <c r="M358" s="232"/>
      <c r="N358" s="177">
        <f t="shared" si="7"/>
        <v>0</v>
      </c>
    </row>
    <row r="359" spans="1:15" ht="21.75" customHeight="1">
      <c r="A359" s="178">
        <f>IF(H317&gt;0,1,)</f>
        <v>0</v>
      </c>
      <c r="B359" s="2335" t="s">
        <v>1373</v>
      </c>
      <c r="C359" s="2335"/>
      <c r="D359" s="2336">
        <f>'6-3표준조사-2'!Q531</f>
        <v>0</v>
      </c>
      <c r="E359" s="2336"/>
      <c r="F359" s="2336"/>
      <c r="G359" s="2336"/>
      <c r="H359" s="2336"/>
      <c r="I359" s="232"/>
      <c r="J359" s="232" t="str">
        <f>IF(A320=0,"",IF(D359="개소당5ha이상",0,IF(D359="개소당3~5ha미만 ",5,IF(D359="개소당3ha미만",10))))</f>
        <v/>
      </c>
      <c r="K359" s="232" t="str">
        <f>IF(A323=0,"",IF(D359="개소당5ha이상",0,IF(D359="개소당3~5ha미만 ",5,IF(D359="개소당3ha미만",10))))</f>
        <v/>
      </c>
      <c r="L359" s="232" t="str">
        <f>IF(A331=0,"",IF(D359="개소당5ha이상",0,IF(D359="개소당3~5ha미만 ",5,IF(D359="개소당3ha미만",10))))</f>
        <v/>
      </c>
      <c r="M359" s="232" t="str">
        <f>IF(A341=0,"",IF(D359="개소당5ha이상",0,IF(D359="개소당3~5ha미만 ",5,IF(D359="개소당3ha미만",10))))</f>
        <v/>
      </c>
      <c r="N359" s="177">
        <f t="shared" si="7"/>
        <v>0</v>
      </c>
    </row>
    <row r="360" spans="1:15" ht="21.75" customHeight="1">
      <c r="A360" s="178">
        <f>IF(H317&gt;0,1,)</f>
        <v>0</v>
      </c>
      <c r="B360" s="2335" t="s">
        <v>1598</v>
      </c>
      <c r="C360" s="2335"/>
      <c r="D360" s="2336"/>
      <c r="E360" s="2336"/>
      <c r="F360" s="2336"/>
      <c r="G360" s="2336"/>
      <c r="H360" s="2336"/>
      <c r="I360" s="232">
        <f>SUM(I357:I359)</f>
        <v>0</v>
      </c>
      <c r="J360" s="232">
        <f>SUM(J357:J359)</f>
        <v>0</v>
      </c>
      <c r="K360" s="232">
        <f>SUM(K357:K359)</f>
        <v>0</v>
      </c>
      <c r="L360" s="232">
        <f>SUM(L357:L359)</f>
        <v>0</v>
      </c>
      <c r="M360" s="232">
        <f>SUM(M357:M359)</f>
        <v>0</v>
      </c>
      <c r="N360" s="177">
        <f t="shared" si="7"/>
        <v>0</v>
      </c>
    </row>
  </sheetData>
  <sheetProtection algorithmName="SHA-512" hashValue="5buR8GNr868mEziyeInEJAE11T1MMpBisvyb3p/cWK3lL7Hya99xSROkiJObUJWAkrXys05HRrX+auploRjpmQ==" saltValue="LXMK9zZmEfWOmQOhEFtm9w==" spinCount="100000" sheet="1" selectLockedCells="1" autoFilter="0"/>
  <autoFilter ref="A2:A360"/>
  <mergeCells count="249">
    <mergeCell ref="B359:C359"/>
    <mergeCell ref="D359:H359"/>
    <mergeCell ref="B360:C360"/>
    <mergeCell ref="D360:H360"/>
    <mergeCell ref="D353:E353"/>
    <mergeCell ref="B354:M354"/>
    <mergeCell ref="B355:C356"/>
    <mergeCell ref="D355:H356"/>
    <mergeCell ref="I355:M355"/>
    <mergeCell ref="B357:C357"/>
    <mergeCell ref="D357:H357"/>
    <mergeCell ref="B358:C358"/>
    <mergeCell ref="D358:H358"/>
    <mergeCell ref="B320:B343"/>
    <mergeCell ref="B344:B348"/>
    <mergeCell ref="B349:M349"/>
    <mergeCell ref="B350:M350"/>
    <mergeCell ref="D352:E352"/>
    <mergeCell ref="B318:C318"/>
    <mergeCell ref="D318:E318"/>
    <mergeCell ref="F318:G318"/>
    <mergeCell ref="H318:I318"/>
    <mergeCell ref="B314:C314"/>
    <mergeCell ref="D314:H314"/>
    <mergeCell ref="B315:C315"/>
    <mergeCell ref="D315:H315"/>
    <mergeCell ref="J318:K318"/>
    <mergeCell ref="L318:L319"/>
    <mergeCell ref="B316:M316"/>
    <mergeCell ref="B317:C317"/>
    <mergeCell ref="D317:E317"/>
    <mergeCell ref="F317:G317"/>
    <mergeCell ref="H317:I317"/>
    <mergeCell ref="L317:M317"/>
    <mergeCell ref="M318:M319"/>
    <mergeCell ref="D308:E308"/>
    <mergeCell ref="B309:M309"/>
    <mergeCell ref="B310:C311"/>
    <mergeCell ref="D310:H311"/>
    <mergeCell ref="I310:M310"/>
    <mergeCell ref="B312:C312"/>
    <mergeCell ref="D312:H312"/>
    <mergeCell ref="B313:C313"/>
    <mergeCell ref="D313:H313"/>
    <mergeCell ref="B275:B298"/>
    <mergeCell ref="B299:B303"/>
    <mergeCell ref="B304:M304"/>
    <mergeCell ref="B305:M305"/>
    <mergeCell ref="D307:E307"/>
    <mergeCell ref="B273:C273"/>
    <mergeCell ref="D273:E273"/>
    <mergeCell ref="F273:G273"/>
    <mergeCell ref="H273:I273"/>
    <mergeCell ref="B269:C269"/>
    <mergeCell ref="D269:H269"/>
    <mergeCell ref="B270:C270"/>
    <mergeCell ref="D270:H270"/>
    <mergeCell ref="J273:K273"/>
    <mergeCell ref="L273:L274"/>
    <mergeCell ref="B271:M271"/>
    <mergeCell ref="B272:C272"/>
    <mergeCell ref="D272:E272"/>
    <mergeCell ref="F272:G272"/>
    <mergeCell ref="H272:I272"/>
    <mergeCell ref="L272:M272"/>
    <mergeCell ref="M273:M274"/>
    <mergeCell ref="D263:E263"/>
    <mergeCell ref="B264:M264"/>
    <mergeCell ref="B265:C266"/>
    <mergeCell ref="D265:H266"/>
    <mergeCell ref="I265:M265"/>
    <mergeCell ref="B267:C267"/>
    <mergeCell ref="D267:H267"/>
    <mergeCell ref="B268:C268"/>
    <mergeCell ref="D268:H268"/>
    <mergeCell ref="B230:B253"/>
    <mergeCell ref="B254:B258"/>
    <mergeCell ref="B259:M259"/>
    <mergeCell ref="B260:M260"/>
    <mergeCell ref="D262:E262"/>
    <mergeCell ref="B228:C228"/>
    <mergeCell ref="D228:E228"/>
    <mergeCell ref="F228:G228"/>
    <mergeCell ref="H228:I228"/>
    <mergeCell ref="B224:C224"/>
    <mergeCell ref="D224:H224"/>
    <mergeCell ref="B225:C225"/>
    <mergeCell ref="D225:H225"/>
    <mergeCell ref="J228:K228"/>
    <mergeCell ref="L228:L229"/>
    <mergeCell ref="B226:M226"/>
    <mergeCell ref="B227:C227"/>
    <mergeCell ref="D227:E227"/>
    <mergeCell ref="F227:G227"/>
    <mergeCell ref="H227:I227"/>
    <mergeCell ref="L227:M227"/>
    <mergeCell ref="M228:M229"/>
    <mergeCell ref="D218:E218"/>
    <mergeCell ref="B219:M219"/>
    <mergeCell ref="B220:C221"/>
    <mergeCell ref="D220:H221"/>
    <mergeCell ref="I220:M220"/>
    <mergeCell ref="B222:C222"/>
    <mergeCell ref="D222:H222"/>
    <mergeCell ref="B223:C223"/>
    <mergeCell ref="D223:H223"/>
    <mergeCell ref="B185:B208"/>
    <mergeCell ref="B209:B213"/>
    <mergeCell ref="B214:M214"/>
    <mergeCell ref="B215:M215"/>
    <mergeCell ref="D217:E217"/>
    <mergeCell ref="B183:C183"/>
    <mergeCell ref="D183:E183"/>
    <mergeCell ref="F183:G183"/>
    <mergeCell ref="H183:I183"/>
    <mergeCell ref="B179:C179"/>
    <mergeCell ref="D179:H179"/>
    <mergeCell ref="B180:C180"/>
    <mergeCell ref="D180:H180"/>
    <mergeCell ref="J183:K183"/>
    <mergeCell ref="L183:L184"/>
    <mergeCell ref="B181:M181"/>
    <mergeCell ref="B182:C182"/>
    <mergeCell ref="D182:E182"/>
    <mergeCell ref="F182:G182"/>
    <mergeCell ref="H182:I182"/>
    <mergeCell ref="L182:M182"/>
    <mergeCell ref="M183:M184"/>
    <mergeCell ref="D173:E173"/>
    <mergeCell ref="B174:M174"/>
    <mergeCell ref="B175:C176"/>
    <mergeCell ref="D175:H176"/>
    <mergeCell ref="I175:M175"/>
    <mergeCell ref="B177:C177"/>
    <mergeCell ref="D177:H177"/>
    <mergeCell ref="B178:C178"/>
    <mergeCell ref="D178:H178"/>
    <mergeCell ref="B140:B163"/>
    <mergeCell ref="B164:B168"/>
    <mergeCell ref="B169:M169"/>
    <mergeCell ref="B170:M170"/>
    <mergeCell ref="D172:E172"/>
    <mergeCell ref="B138:C138"/>
    <mergeCell ref="D138:E138"/>
    <mergeCell ref="F138:G138"/>
    <mergeCell ref="H138:I138"/>
    <mergeCell ref="B134:C134"/>
    <mergeCell ref="D134:H134"/>
    <mergeCell ref="B135:C135"/>
    <mergeCell ref="D135:H135"/>
    <mergeCell ref="J138:K138"/>
    <mergeCell ref="L138:L139"/>
    <mergeCell ref="B136:M136"/>
    <mergeCell ref="B137:C137"/>
    <mergeCell ref="D137:E137"/>
    <mergeCell ref="F137:G137"/>
    <mergeCell ref="H137:I137"/>
    <mergeCell ref="L137:M137"/>
    <mergeCell ref="M138:M139"/>
    <mergeCell ref="D128:E128"/>
    <mergeCell ref="B129:M129"/>
    <mergeCell ref="B130:C131"/>
    <mergeCell ref="D130:H131"/>
    <mergeCell ref="I130:M130"/>
    <mergeCell ref="B132:C132"/>
    <mergeCell ref="D132:H132"/>
    <mergeCell ref="B133:C133"/>
    <mergeCell ref="D133:H133"/>
    <mergeCell ref="B95:B118"/>
    <mergeCell ref="B119:B123"/>
    <mergeCell ref="B124:M124"/>
    <mergeCell ref="B125:M125"/>
    <mergeCell ref="D127:E127"/>
    <mergeCell ref="B93:C93"/>
    <mergeCell ref="D93:E93"/>
    <mergeCell ref="F93:G93"/>
    <mergeCell ref="H93:I93"/>
    <mergeCell ref="B90:C90"/>
    <mergeCell ref="D90:H90"/>
    <mergeCell ref="J93:K93"/>
    <mergeCell ref="L93:L94"/>
    <mergeCell ref="B91:M91"/>
    <mergeCell ref="B92:C92"/>
    <mergeCell ref="D92:E92"/>
    <mergeCell ref="F92:G92"/>
    <mergeCell ref="H92:I92"/>
    <mergeCell ref="L92:M92"/>
    <mergeCell ref="M93:M94"/>
    <mergeCell ref="B84:M84"/>
    <mergeCell ref="B85:C86"/>
    <mergeCell ref="D85:H86"/>
    <mergeCell ref="I85:M85"/>
    <mergeCell ref="B87:C87"/>
    <mergeCell ref="D87:H87"/>
    <mergeCell ref="B88:C88"/>
    <mergeCell ref="D88:H88"/>
    <mergeCell ref="B89:C89"/>
    <mergeCell ref="D89:H89"/>
    <mergeCell ref="B74:B78"/>
    <mergeCell ref="B79:M79"/>
    <mergeCell ref="B80:M80"/>
    <mergeCell ref="D82:E82"/>
    <mergeCell ref="B48:C48"/>
    <mergeCell ref="D48:E48"/>
    <mergeCell ref="F48:G48"/>
    <mergeCell ref="H48:I48"/>
    <mergeCell ref="D83:E83"/>
    <mergeCell ref="L48:L49"/>
    <mergeCell ref="B46:M46"/>
    <mergeCell ref="B47:C47"/>
    <mergeCell ref="D47:E47"/>
    <mergeCell ref="F47:G47"/>
    <mergeCell ref="H47:I47"/>
    <mergeCell ref="L47:M47"/>
    <mergeCell ref="M48:M49"/>
    <mergeCell ref="B50:B73"/>
    <mergeCell ref="B42:C42"/>
    <mergeCell ref="D42:H42"/>
    <mergeCell ref="B43:C43"/>
    <mergeCell ref="D43:H43"/>
    <mergeCell ref="B44:C44"/>
    <mergeCell ref="D44:H44"/>
    <mergeCell ref="B45:C45"/>
    <mergeCell ref="D45:H45"/>
    <mergeCell ref="J48:K48"/>
    <mergeCell ref="B5:B28"/>
    <mergeCell ref="B29:B33"/>
    <mergeCell ref="B34:M34"/>
    <mergeCell ref="B35:M35"/>
    <mergeCell ref="D37:E37"/>
    <mergeCell ref="D38:E38"/>
    <mergeCell ref="B39:M39"/>
    <mergeCell ref="B40:C41"/>
    <mergeCell ref="D40:H41"/>
    <mergeCell ref="I40:M40"/>
    <mergeCell ref="B1:M1"/>
    <mergeCell ref="B2:C2"/>
    <mergeCell ref="D2:E2"/>
    <mergeCell ref="F2:G2"/>
    <mergeCell ref="H2:I2"/>
    <mergeCell ref="L2:M2"/>
    <mergeCell ref="O2:W3"/>
    <mergeCell ref="B3:C3"/>
    <mergeCell ref="D3:E3"/>
    <mergeCell ref="F3:G3"/>
    <mergeCell ref="H3:I3"/>
    <mergeCell ref="J3:K3"/>
    <mergeCell ref="L3:L4"/>
    <mergeCell ref="M3:M4"/>
  </mergeCells>
  <phoneticPr fontId="2" type="noConversion"/>
  <printOptions horizontalCentered="1"/>
  <pageMargins left="0.4" right="0.38" top="0.54" bottom="0.38" header="0" footer="0"/>
  <pageSetup paperSize="9" firstPageNumber="70" orientation="portrait" blackAndWhite="1" useFirstPageNumber="1" r:id="rId1"/>
  <rowBreaks count="7" manualBreakCount="7">
    <brk id="45" min="1" max="12" man="1"/>
    <brk id="90" min="1" max="12" man="1"/>
    <brk id="135" min="1" max="12" man="1"/>
    <brk id="180" min="1" max="12" man="1"/>
    <brk id="225" min="1" max="12" man="1"/>
    <brk id="270" min="1" max="12" man="1"/>
    <brk id="315" min="1" max="12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 filterMode="1">
    <tabColor rgb="FFFFC000"/>
  </sheetPr>
  <dimension ref="A1:AM70"/>
  <sheetViews>
    <sheetView showZeros="0" view="pageBreakPreview" zoomScale="85" zoomScaleNormal="85" zoomScaleSheetLayoutView="85" workbookViewId="0">
      <pane ySplit="4" topLeftCell="A5" activePane="bottomLeft" state="frozen"/>
      <selection activeCell="F24" sqref="F24:G24"/>
      <selection pane="bottomLeft" activeCell="K48" sqref="K48"/>
    </sheetView>
  </sheetViews>
  <sheetFormatPr defaultRowHeight="24" customHeight="1"/>
  <cols>
    <col min="1" max="1" width="8.625" style="168" customWidth="1"/>
    <col min="2" max="3" width="6.625" style="167" customWidth="1"/>
    <col min="4" max="4" width="11.875" style="167" bestFit="1" customWidth="1"/>
    <col min="5" max="6" width="8.625" style="167" hidden="1" customWidth="1"/>
    <col min="7" max="7" width="8.625" style="167" customWidth="1"/>
    <col min="8" max="8" width="9.625" style="167" customWidth="1"/>
    <col min="9" max="9" width="12.625" style="167" customWidth="1"/>
    <col min="10" max="10" width="9.625" style="167" customWidth="1"/>
    <col min="11" max="11" width="12.625" style="167" customWidth="1"/>
    <col min="12" max="12" width="9.625" style="167" customWidth="1"/>
    <col min="13" max="13" width="10.625" style="167" customWidth="1"/>
    <col min="14" max="14" width="9.625" style="167" customWidth="1"/>
    <col min="15" max="15" width="10.625" style="167" customWidth="1"/>
    <col min="16" max="16" width="12.5" style="176" customWidth="1"/>
    <col min="17" max="17" width="4.5" style="167" customWidth="1"/>
    <col min="18" max="26" width="3" style="167" customWidth="1"/>
    <col min="27" max="27" width="3.25" style="167" customWidth="1"/>
    <col min="28" max="29" width="3" style="167" customWidth="1"/>
    <col min="30" max="40" width="9" style="167" customWidth="1"/>
    <col min="41" max="16384" width="9" style="167"/>
  </cols>
  <sheetData>
    <row r="1" spans="1:39" ht="48" customHeight="1" thickTop="1" thickBot="1">
      <c r="A1" s="139" t="s">
        <v>939</v>
      </c>
      <c r="B1" s="564" t="str">
        <f>CONCATENATE(기본!B5," 설계내역서 ")</f>
        <v xml:space="preserve">2026년 숲가꾸기(풀베기)사업(12차) 설계내역서 </v>
      </c>
      <c r="C1" s="564"/>
      <c r="D1" s="564"/>
      <c r="E1" s="564"/>
      <c r="F1" s="564"/>
      <c r="G1" s="564"/>
      <c r="H1" s="564"/>
      <c r="I1" s="564"/>
      <c r="J1" s="564"/>
      <c r="K1" s="564"/>
      <c r="L1" s="564"/>
      <c r="M1" s="564"/>
      <c r="N1" s="564"/>
      <c r="O1" s="564"/>
      <c r="P1" s="564"/>
      <c r="AE1" s="142" t="s">
        <v>892</v>
      </c>
      <c r="AF1" s="143"/>
      <c r="AG1" s="143"/>
      <c r="AH1" s="143"/>
      <c r="AI1" s="143"/>
      <c r="AJ1" s="143"/>
      <c r="AK1" s="143"/>
      <c r="AL1" s="143"/>
      <c r="AM1" s="143"/>
    </row>
    <row r="2" spans="1:39" ht="12.75" customHeight="1" thickTop="1">
      <c r="A2" s="168">
        <v>1</v>
      </c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2360" t="s">
        <v>1002</v>
      </c>
      <c r="P2" s="2360"/>
      <c r="AE2" s="2239"/>
      <c r="AF2" s="2240"/>
      <c r="AG2" s="2240"/>
      <c r="AH2" s="2240"/>
      <c r="AI2" s="2240"/>
      <c r="AJ2" s="2240"/>
      <c r="AK2" s="2240"/>
      <c r="AL2" s="2240"/>
      <c r="AM2" s="2241"/>
    </row>
    <row r="3" spans="1:39" s="171" customFormat="1" ht="24" customHeight="1" thickBot="1">
      <c r="A3" s="170">
        <v>1</v>
      </c>
      <c r="B3" s="2361" t="s">
        <v>1003</v>
      </c>
      <c r="C3" s="2361" t="s">
        <v>1004</v>
      </c>
      <c r="D3" s="2344" t="s">
        <v>1005</v>
      </c>
      <c r="E3" s="2345" t="s">
        <v>1733</v>
      </c>
      <c r="F3" s="2346"/>
      <c r="G3" s="2347"/>
      <c r="H3" s="2344" t="s">
        <v>1006</v>
      </c>
      <c r="I3" s="2344"/>
      <c r="J3" s="2344" t="s">
        <v>984</v>
      </c>
      <c r="K3" s="2344"/>
      <c r="L3" s="2344" t="s">
        <v>985</v>
      </c>
      <c r="M3" s="2344"/>
      <c r="N3" s="2344" t="s">
        <v>1007</v>
      </c>
      <c r="O3" s="2344"/>
      <c r="P3" s="2344" t="s">
        <v>1010</v>
      </c>
      <c r="AE3" s="2242"/>
      <c r="AF3" s="2243"/>
      <c r="AG3" s="2243"/>
      <c r="AH3" s="2243"/>
      <c r="AI3" s="2243"/>
      <c r="AJ3" s="2243"/>
      <c r="AK3" s="2243"/>
      <c r="AL3" s="2243"/>
      <c r="AM3" s="2244"/>
    </row>
    <row r="4" spans="1:39" s="171" customFormat="1" ht="33.75" customHeight="1" thickTop="1">
      <c r="A4" s="170">
        <v>1</v>
      </c>
      <c r="B4" s="2344"/>
      <c r="C4" s="2344"/>
      <c r="D4" s="2344"/>
      <c r="E4" s="2348"/>
      <c r="F4" s="2349"/>
      <c r="G4" s="2350"/>
      <c r="H4" s="566" t="s">
        <v>986</v>
      </c>
      <c r="I4" s="566" t="s">
        <v>1008</v>
      </c>
      <c r="J4" s="566" t="s">
        <v>986</v>
      </c>
      <c r="K4" s="566" t="s">
        <v>1008</v>
      </c>
      <c r="L4" s="566" t="s">
        <v>986</v>
      </c>
      <c r="M4" s="566" t="s">
        <v>1008</v>
      </c>
      <c r="N4" s="566" t="s">
        <v>986</v>
      </c>
      <c r="O4" s="566" t="s">
        <v>1008</v>
      </c>
      <c r="P4" s="2344"/>
      <c r="R4" s="171" t="s">
        <v>999</v>
      </c>
      <c r="V4" s="171" t="s">
        <v>1000</v>
      </c>
      <c r="Z4" s="171" t="s">
        <v>1001</v>
      </c>
    </row>
    <row r="5" spans="1:39" s="173" customFormat="1" ht="24" customHeight="1">
      <c r="A5" s="172">
        <f>IF(I5&gt;0,1,)</f>
        <v>1</v>
      </c>
      <c r="B5" s="2342" t="str">
        <f>+'6-3표준조사'!$K$4</f>
        <v>66-0</v>
      </c>
      <c r="C5" s="2357" t="str">
        <f>+'6-3표준조사'!$L$4</f>
        <v>3-0</v>
      </c>
      <c r="D5" s="2351" t="str">
        <f>+'6-3표준조사'!$R$4</f>
        <v>모두베기</v>
      </c>
      <c r="E5" s="1224">
        <f>+'6-3표준조사'!$Q$4</f>
        <v>0.1</v>
      </c>
      <c r="F5" s="1224"/>
      <c r="G5" s="2353">
        <f>SUM(E5:F6)</f>
        <v>0.1</v>
      </c>
      <c r="H5" s="1217"/>
      <c r="I5" s="1217">
        <f>K5+M5+O5</f>
        <v>92160</v>
      </c>
      <c r="J5" s="1217">
        <f>'5-3단가산출서'!$M$30</f>
        <v>870569</v>
      </c>
      <c r="K5" s="1217">
        <f>INT(J5*(E5+F5))</f>
        <v>87056</v>
      </c>
      <c r="L5" s="1217">
        <f>'5-3단가산출서'!$M$32</f>
        <v>33110</v>
      </c>
      <c r="M5" s="1217">
        <f>INT(L5*(E5+F5))</f>
        <v>3311</v>
      </c>
      <c r="N5" s="1217">
        <f>'5-3단가산출서'!$M$33</f>
        <v>17934</v>
      </c>
      <c r="O5" s="1217">
        <f>INT(N5*(E5+F5))</f>
        <v>1793</v>
      </c>
      <c r="P5" s="1193"/>
      <c r="R5" s="173">
        <f>IF(D5="둘레베기",#REF!,)</f>
        <v>0</v>
      </c>
      <c r="S5" s="173">
        <f t="shared" ref="S5:S19" si="0">IF(D5="둘레베기",K5,)</f>
        <v>0</v>
      </c>
      <c r="T5" s="173">
        <f t="shared" ref="T5:T19" si="1">IF(D5="둘레베기",M5,)</f>
        <v>0</v>
      </c>
      <c r="U5" s="173">
        <f t="shared" ref="U5:U19" si="2">IF(D5="둘레베기",O5,)</f>
        <v>0</v>
      </c>
      <c r="V5" s="173">
        <f>IF(D5="줄베기",#REF!,)</f>
        <v>0</v>
      </c>
      <c r="W5" s="173">
        <f t="shared" ref="W5:W19" si="3">IF(D5="줄베기",K5,)</f>
        <v>0</v>
      </c>
      <c r="X5" s="173">
        <f t="shared" ref="X5:X19" si="4">IF(D5="줄베기",M5,)</f>
        <v>0</v>
      </c>
      <c r="Y5" s="173">
        <f t="shared" ref="Y5:Y19" si="5">IF(D5="줄베기",O5,)</f>
        <v>0</v>
      </c>
      <c r="Z5" s="173" t="e">
        <f>IF(D5="모두베기",#REF!,)</f>
        <v>#REF!</v>
      </c>
      <c r="AA5" s="173">
        <f t="shared" ref="AA5:AA23" si="6">IF(D5="모두베기",K5,)</f>
        <v>87056</v>
      </c>
      <c r="AB5" s="173">
        <f t="shared" ref="AB5:AB23" si="7">IF(D5="모두베기",M5,)</f>
        <v>3311</v>
      </c>
      <c r="AC5" s="173">
        <f t="shared" ref="AC5:AC23" si="8">IF(D5="모두베기",O5,)</f>
        <v>1793</v>
      </c>
    </row>
    <row r="6" spans="1:39" s="173" customFormat="1" ht="24" hidden="1" customHeight="1">
      <c r="A6" s="172">
        <f t="shared" ref="A6:A36" si="9">IF(I6&gt;0,1,)</f>
        <v>0</v>
      </c>
      <c r="B6" s="2343"/>
      <c r="C6" s="2358"/>
      <c r="D6" s="2352"/>
      <c r="E6" s="1283"/>
      <c r="F6" s="1283"/>
      <c r="G6" s="2354"/>
      <c r="H6" s="1217"/>
      <c r="I6" s="1217">
        <f>K6+M6+O6</f>
        <v>0</v>
      </c>
      <c r="J6" s="1217">
        <f>'5-3단가산출서(2회차)'!$M$30</f>
        <v>0</v>
      </c>
      <c r="K6" s="1217">
        <f t="shared" ref="K6:K21" si="10">INT(J6*(E6+F6))</f>
        <v>0</v>
      </c>
      <c r="L6" s="1217">
        <f>'5-3단가산출서(2회차)'!$M$32</f>
        <v>0</v>
      </c>
      <c r="M6" s="1217">
        <f t="shared" ref="M6:M21" si="11">INT(L6*(E6+F6))</f>
        <v>0</v>
      </c>
      <c r="N6" s="1217">
        <f>'5-3단가산출서(2회차)'!$M$33</f>
        <v>0</v>
      </c>
      <c r="O6" s="1217">
        <f t="shared" ref="O6:O21" si="12">INT(N6*(E6+F6))</f>
        <v>0</v>
      </c>
      <c r="P6" s="1193"/>
    </row>
    <row r="7" spans="1:39" s="173" customFormat="1" ht="24" customHeight="1">
      <c r="A7" s="172">
        <f t="shared" si="9"/>
        <v>1</v>
      </c>
      <c r="B7" s="2342" t="str">
        <f>+'6-3표준조사'!$K$79</f>
        <v>8-0</v>
      </c>
      <c r="C7" s="2340" t="str">
        <f>+'6-3표준조사'!$L$79</f>
        <v>9-0</v>
      </c>
      <c r="D7" s="2351" t="str">
        <f>+'6-3표준조사'!$R$79</f>
        <v>모두베기</v>
      </c>
      <c r="E7" s="1224">
        <f>+'6-3표준조사'!$Q$79</f>
        <v>2.2000000000000002</v>
      </c>
      <c r="F7" s="1283">
        <f t="shared" ref="F7:F21" si="13">E6</f>
        <v>0</v>
      </c>
      <c r="G7" s="2353">
        <f>SUM(E7:F8)</f>
        <v>2.2000000000000002</v>
      </c>
      <c r="H7" s="1217"/>
      <c r="I7" s="1217">
        <f t="shared" ref="I7:I21" si="14">K7+M7+O7</f>
        <v>1940491</v>
      </c>
      <c r="J7" s="1217">
        <f>+'5-3단가산출서'!$M$75</f>
        <v>830998</v>
      </c>
      <c r="K7" s="1217">
        <f t="shared" si="10"/>
        <v>1828195</v>
      </c>
      <c r="L7" s="1217">
        <f>+'5-3단가산출서'!$M$77</f>
        <v>33110</v>
      </c>
      <c r="M7" s="1217">
        <f t="shared" si="11"/>
        <v>72842</v>
      </c>
      <c r="N7" s="1217">
        <f>+'5-3단가산출서'!$M$78</f>
        <v>17934</v>
      </c>
      <c r="O7" s="1217">
        <f t="shared" si="12"/>
        <v>39454</v>
      </c>
      <c r="P7" s="1193"/>
      <c r="R7" s="173">
        <f>IF(D7="둘레베기",#REF!,)</f>
        <v>0</v>
      </c>
      <c r="S7" s="173">
        <f t="shared" si="0"/>
        <v>0</v>
      </c>
      <c r="T7" s="173">
        <f t="shared" si="1"/>
        <v>0</v>
      </c>
      <c r="U7" s="173">
        <f t="shared" si="2"/>
        <v>0</v>
      </c>
      <c r="V7" s="173">
        <f>IF(D7="줄베기",#REF!,)</f>
        <v>0</v>
      </c>
      <c r="W7" s="173">
        <f t="shared" si="3"/>
        <v>0</v>
      </c>
      <c r="X7" s="173">
        <f t="shared" si="4"/>
        <v>0</v>
      </c>
      <c r="Y7" s="173">
        <f t="shared" si="5"/>
        <v>0</v>
      </c>
      <c r="Z7" s="173" t="e">
        <f>IF(D7="모두베기",#REF!,)</f>
        <v>#REF!</v>
      </c>
      <c r="AA7" s="173">
        <f t="shared" si="6"/>
        <v>1828195</v>
      </c>
      <c r="AB7" s="173">
        <f t="shared" si="7"/>
        <v>72842</v>
      </c>
      <c r="AC7" s="173">
        <f t="shared" si="8"/>
        <v>39454</v>
      </c>
    </row>
    <row r="8" spans="1:39" s="173" customFormat="1" ht="24" hidden="1" customHeight="1">
      <c r="A8" s="172">
        <f t="shared" si="9"/>
        <v>0</v>
      </c>
      <c r="B8" s="2343"/>
      <c r="C8" s="2341"/>
      <c r="D8" s="2352"/>
      <c r="E8" s="1283"/>
      <c r="F8" s="1283"/>
      <c r="G8" s="2354"/>
      <c r="H8" s="1217"/>
      <c r="I8" s="1217">
        <f>K8+M8+O8</f>
        <v>0</v>
      </c>
      <c r="J8" s="1217">
        <f>+'5-3단가산출서(2회차)'!$M$75</f>
        <v>0</v>
      </c>
      <c r="K8" s="1217">
        <f>INT(J8*(E8+F8))</f>
        <v>0</v>
      </c>
      <c r="L8" s="1217">
        <f>+'5-3단가산출서(2회차)'!$M$77</f>
        <v>0</v>
      </c>
      <c r="M8" s="1217">
        <f>INT(L8*(E8+F8))</f>
        <v>0</v>
      </c>
      <c r="N8" s="1217">
        <f>+'5-3단가산출서(2회차)'!$M$78</f>
        <v>0</v>
      </c>
      <c r="O8" s="1217">
        <f>INT(N8*(E8+F8))</f>
        <v>0</v>
      </c>
      <c r="P8" s="1193"/>
    </row>
    <row r="9" spans="1:39" s="173" customFormat="1" ht="24" customHeight="1">
      <c r="A9" s="172">
        <f t="shared" si="9"/>
        <v>1</v>
      </c>
      <c r="B9" s="2342" t="str">
        <f>+'6-3표준조사'!$K$154</f>
        <v>8-0</v>
      </c>
      <c r="C9" s="2342" t="str">
        <f>+'6-3표준조사'!$L$154</f>
        <v>9-0</v>
      </c>
      <c r="D9" s="2351" t="str">
        <f>+'6-3표준조사'!$R$154</f>
        <v>모두베기</v>
      </c>
      <c r="E9" s="1224">
        <f>+'6-3표준조사'!$Q$154</f>
        <v>3</v>
      </c>
      <c r="F9" s="1283">
        <f t="shared" si="13"/>
        <v>0</v>
      </c>
      <c r="G9" s="2353">
        <f>SUM(E9:F10)</f>
        <v>3</v>
      </c>
      <c r="H9" s="1217"/>
      <c r="I9" s="1217">
        <f t="shared" si="14"/>
        <v>2646126</v>
      </c>
      <c r="J9" s="1217">
        <f>+'5-3단가산출서'!$M$120</f>
        <v>830998</v>
      </c>
      <c r="K9" s="1217">
        <f t="shared" si="10"/>
        <v>2492994</v>
      </c>
      <c r="L9" s="1217">
        <f>+'5-3단가산출서'!$M$122</f>
        <v>33110</v>
      </c>
      <c r="M9" s="1217">
        <f t="shared" si="11"/>
        <v>99330</v>
      </c>
      <c r="N9" s="1217">
        <f>+'5-3단가산출서'!$M$123</f>
        <v>17934</v>
      </c>
      <c r="O9" s="1217">
        <f t="shared" si="12"/>
        <v>53802</v>
      </c>
      <c r="P9" s="1193"/>
      <c r="R9" s="173">
        <f>IF(D9="둘레베기",#REF!,)</f>
        <v>0</v>
      </c>
      <c r="S9" s="173">
        <f t="shared" si="0"/>
        <v>0</v>
      </c>
      <c r="T9" s="173">
        <f t="shared" si="1"/>
        <v>0</v>
      </c>
      <c r="U9" s="173">
        <f t="shared" si="2"/>
        <v>0</v>
      </c>
      <c r="V9" s="173">
        <f>IF(D9="줄베기",#REF!,)</f>
        <v>0</v>
      </c>
      <c r="W9" s="173">
        <f t="shared" si="3"/>
        <v>0</v>
      </c>
      <c r="X9" s="173">
        <f t="shared" si="4"/>
        <v>0</v>
      </c>
      <c r="Y9" s="173">
        <f t="shared" si="5"/>
        <v>0</v>
      </c>
      <c r="Z9" s="173" t="e">
        <f>IF(D9="모두베기",#REF!,)</f>
        <v>#REF!</v>
      </c>
      <c r="AA9" s="173">
        <f t="shared" si="6"/>
        <v>2492994</v>
      </c>
      <c r="AB9" s="173">
        <f t="shared" si="7"/>
        <v>99330</v>
      </c>
      <c r="AC9" s="173">
        <f t="shared" si="8"/>
        <v>53802</v>
      </c>
    </row>
    <row r="10" spans="1:39" s="173" customFormat="1" ht="24" hidden="1" customHeight="1">
      <c r="A10" s="172">
        <f t="shared" si="9"/>
        <v>0</v>
      </c>
      <c r="B10" s="2343"/>
      <c r="C10" s="2343"/>
      <c r="D10" s="2352"/>
      <c r="E10" s="1283"/>
      <c r="F10" s="1283"/>
      <c r="G10" s="2354"/>
      <c r="H10" s="1217"/>
      <c r="I10" s="1217">
        <f>K10+M10+O10</f>
        <v>0</v>
      </c>
      <c r="J10" s="1217">
        <f>+'5-3단가산출서(2회차)'!$M$120</f>
        <v>0</v>
      </c>
      <c r="K10" s="1217">
        <f>INT(J10*(E10+F10))</f>
        <v>0</v>
      </c>
      <c r="L10" s="1217">
        <f>+'5-3단가산출서(2회차)'!$M$122</f>
        <v>0</v>
      </c>
      <c r="M10" s="1217">
        <f>INT(L10*(E10+F10))</f>
        <v>0</v>
      </c>
      <c r="N10" s="1217">
        <f>+'5-3단가산출서(2회차)'!$M$123</f>
        <v>0</v>
      </c>
      <c r="O10" s="1217">
        <f>INT(N10*(E10+F10))</f>
        <v>0</v>
      </c>
      <c r="P10" s="1193"/>
    </row>
    <row r="11" spans="1:39" s="173" customFormat="1" ht="24" customHeight="1">
      <c r="A11" s="172">
        <f t="shared" si="9"/>
        <v>1</v>
      </c>
      <c r="B11" s="2342" t="str">
        <f>+'6-3표준조사'!$K$229</f>
        <v>65-0</v>
      </c>
      <c r="C11" s="2340" t="str">
        <f>+'6-3표준조사'!$L$229</f>
        <v>51-0</v>
      </c>
      <c r="D11" s="2351" t="str">
        <f>+'6-3표준조사'!$R$229</f>
        <v>모두베기</v>
      </c>
      <c r="E11" s="1224">
        <f>+'6-3표준조사'!$Q$229</f>
        <v>8.6</v>
      </c>
      <c r="F11" s="1283">
        <f t="shared" si="13"/>
        <v>0</v>
      </c>
      <c r="G11" s="2353">
        <f>SUM(E11:F12)</f>
        <v>8.6</v>
      </c>
      <c r="H11" s="1217"/>
      <c r="I11" s="1217">
        <f t="shared" si="14"/>
        <v>10836516</v>
      </c>
      <c r="J11" s="1217">
        <f>+'5-3단가산출서'!$M$165</f>
        <v>1187140</v>
      </c>
      <c r="K11" s="1217">
        <f t="shared" si="10"/>
        <v>10209404</v>
      </c>
      <c r="L11" s="1217">
        <f>+'5-3단가산출서'!$M$167</f>
        <v>47300</v>
      </c>
      <c r="M11" s="1217">
        <f t="shared" si="11"/>
        <v>406780</v>
      </c>
      <c r="N11" s="1217">
        <f>+'5-3단가산출서'!$M$168</f>
        <v>25620</v>
      </c>
      <c r="O11" s="1217">
        <f t="shared" si="12"/>
        <v>220332</v>
      </c>
      <c r="P11" s="1193"/>
      <c r="R11" s="173">
        <f>IF(D11="둘레베기",#REF!,)</f>
        <v>0</v>
      </c>
      <c r="S11" s="173">
        <f t="shared" si="0"/>
        <v>0</v>
      </c>
      <c r="T11" s="173">
        <f t="shared" si="1"/>
        <v>0</v>
      </c>
      <c r="U11" s="173">
        <f t="shared" si="2"/>
        <v>0</v>
      </c>
      <c r="V11" s="173">
        <f>IF(D11="줄베기",#REF!,)</f>
        <v>0</v>
      </c>
      <c r="W11" s="173">
        <f t="shared" si="3"/>
        <v>0</v>
      </c>
      <c r="X11" s="173">
        <f t="shared" si="4"/>
        <v>0</v>
      </c>
      <c r="Y11" s="173">
        <f t="shared" si="5"/>
        <v>0</v>
      </c>
      <c r="Z11" s="173" t="e">
        <f>IF(D11="모두베기",#REF!,)</f>
        <v>#REF!</v>
      </c>
      <c r="AA11" s="173">
        <f t="shared" si="6"/>
        <v>10209404</v>
      </c>
      <c r="AB11" s="173">
        <f t="shared" si="7"/>
        <v>406780</v>
      </c>
      <c r="AC11" s="173">
        <f t="shared" si="8"/>
        <v>220332</v>
      </c>
    </row>
    <row r="12" spans="1:39" s="173" customFormat="1" ht="24" hidden="1" customHeight="1">
      <c r="A12" s="172">
        <f t="shared" si="9"/>
        <v>0</v>
      </c>
      <c r="B12" s="2343"/>
      <c r="C12" s="2341"/>
      <c r="D12" s="2352"/>
      <c r="E12" s="1283"/>
      <c r="F12" s="1283"/>
      <c r="G12" s="2354"/>
      <c r="H12" s="1217"/>
      <c r="I12" s="1217">
        <f>K12+M12+O12</f>
        <v>0</v>
      </c>
      <c r="J12" s="1217">
        <f>+'5-3단가산출서(2회차)'!$M$165</f>
        <v>0</v>
      </c>
      <c r="K12" s="1217">
        <f>INT(J12*(E12+F12))</f>
        <v>0</v>
      </c>
      <c r="L12" s="1217">
        <f>+'5-3단가산출서(2회차)'!$M$167</f>
        <v>0</v>
      </c>
      <c r="M12" s="1217">
        <f>INT(L12*(E12+F12))</f>
        <v>0</v>
      </c>
      <c r="N12" s="1217">
        <f>+'5-3단가산출서(2회차)'!$M$168</f>
        <v>0</v>
      </c>
      <c r="O12" s="1217">
        <f>INT(N12*(E12+F12))</f>
        <v>0</v>
      </c>
      <c r="P12" s="1193"/>
    </row>
    <row r="13" spans="1:39" s="173" customFormat="1" ht="24" customHeight="1">
      <c r="A13" s="172">
        <f t="shared" si="9"/>
        <v>1</v>
      </c>
      <c r="B13" s="2342" t="str">
        <f>+'6-3표준조사'!$K$304</f>
        <v>65-0</v>
      </c>
      <c r="C13" s="2340" t="str">
        <f>+'6-3표준조사'!$L$304</f>
        <v>7-1</v>
      </c>
      <c r="D13" s="2351" t="str">
        <f>+'6-3표준조사'!$R$304</f>
        <v>모두베기</v>
      </c>
      <c r="E13" s="1224">
        <f>+'6-3표준조사'!$Q$304</f>
        <v>8.3000000000000007</v>
      </c>
      <c r="F13" s="1283">
        <f t="shared" si="13"/>
        <v>0</v>
      </c>
      <c r="G13" s="2353">
        <f>SUM(E13:F14)</f>
        <v>8.3000000000000007</v>
      </c>
      <c r="H13" s="1217"/>
      <c r="I13" s="1217">
        <f t="shared" si="14"/>
        <v>8366797</v>
      </c>
      <c r="J13" s="1217">
        <f>+'5-3단가산출서'!$M$210</f>
        <v>949712</v>
      </c>
      <c r="K13" s="1217">
        <f t="shared" si="10"/>
        <v>7882609</v>
      </c>
      <c r="L13" s="1217">
        <f>+'5-3단가산출서'!$M$212</f>
        <v>37840</v>
      </c>
      <c r="M13" s="1217">
        <f t="shared" si="11"/>
        <v>314072</v>
      </c>
      <c r="N13" s="1217">
        <f>+'5-3단가산출서'!$M$213</f>
        <v>20496</v>
      </c>
      <c r="O13" s="1217">
        <f t="shared" si="12"/>
        <v>170116</v>
      </c>
      <c r="P13" s="1193"/>
      <c r="R13" s="173">
        <f>IF(D13="둘레베기",#REF!,)</f>
        <v>0</v>
      </c>
      <c r="S13" s="173">
        <f t="shared" si="0"/>
        <v>0</v>
      </c>
      <c r="T13" s="173">
        <f t="shared" si="1"/>
        <v>0</v>
      </c>
      <c r="U13" s="173">
        <f t="shared" si="2"/>
        <v>0</v>
      </c>
      <c r="V13" s="173">
        <f>IF(D13="줄베기",#REF!,)</f>
        <v>0</v>
      </c>
      <c r="W13" s="173">
        <f t="shared" si="3"/>
        <v>0</v>
      </c>
      <c r="X13" s="173">
        <f t="shared" si="4"/>
        <v>0</v>
      </c>
      <c r="Y13" s="173">
        <f t="shared" si="5"/>
        <v>0</v>
      </c>
      <c r="Z13" s="173" t="e">
        <f>IF(D13="모두베기",#REF!,)</f>
        <v>#REF!</v>
      </c>
      <c r="AA13" s="173">
        <f t="shared" si="6"/>
        <v>7882609</v>
      </c>
      <c r="AB13" s="173">
        <f t="shared" si="7"/>
        <v>314072</v>
      </c>
      <c r="AC13" s="173">
        <f t="shared" si="8"/>
        <v>170116</v>
      </c>
    </row>
    <row r="14" spans="1:39" s="173" customFormat="1" ht="24" hidden="1" customHeight="1">
      <c r="A14" s="172">
        <f t="shared" si="9"/>
        <v>0</v>
      </c>
      <c r="B14" s="2343"/>
      <c r="C14" s="2341"/>
      <c r="D14" s="2352"/>
      <c r="E14" s="1283"/>
      <c r="F14" s="1283"/>
      <c r="G14" s="2354"/>
      <c r="H14" s="1217"/>
      <c r="I14" s="1217">
        <f>K14+M14+O14</f>
        <v>0</v>
      </c>
      <c r="J14" s="1217">
        <f>+'5-3단가산출서(2회차)'!$M$210</f>
        <v>904488</v>
      </c>
      <c r="K14" s="1217">
        <f>INT(J14*(E14+F14))</f>
        <v>0</v>
      </c>
      <c r="L14" s="1217">
        <f>+'5-3단가산출서(2회차)'!$M$212</f>
        <v>37840</v>
      </c>
      <c r="M14" s="1217">
        <f>INT(L14*(E14+F14))</f>
        <v>0</v>
      </c>
      <c r="N14" s="1217">
        <f>+'5-3단가산출서(2회차)'!$M$213</f>
        <v>20496</v>
      </c>
      <c r="O14" s="1217">
        <f>INT(N14*(E14+F14))</f>
        <v>0</v>
      </c>
      <c r="P14" s="1193"/>
    </row>
    <row r="15" spans="1:39" s="173" customFormat="1" ht="24" customHeight="1">
      <c r="A15" s="172">
        <f t="shared" si="9"/>
        <v>1</v>
      </c>
      <c r="B15" s="2342" t="str">
        <f>+'6-3표준조사'!$K$379</f>
        <v>64-0</v>
      </c>
      <c r="C15" s="2342" t="str">
        <f>+'6-3표준조사'!$L$379</f>
        <v>24-3</v>
      </c>
      <c r="D15" s="2351" t="str">
        <f>+'6-3표준조사'!$R$379</f>
        <v>모두베기</v>
      </c>
      <c r="E15" s="1224">
        <f>+'6-3표준조사'!$Q$379</f>
        <v>1.2</v>
      </c>
      <c r="F15" s="1283">
        <f t="shared" si="13"/>
        <v>0</v>
      </c>
      <c r="G15" s="2353">
        <f>SUM(E15:F16)</f>
        <v>1.2</v>
      </c>
      <c r="H15" s="1217"/>
      <c r="I15" s="1217">
        <f t="shared" si="14"/>
        <v>1263926</v>
      </c>
      <c r="J15" s="1217">
        <f>+'5-3단가산출서'!$M$255</f>
        <v>994936</v>
      </c>
      <c r="K15" s="1217">
        <f t="shared" si="10"/>
        <v>1193923</v>
      </c>
      <c r="L15" s="1217">
        <f>+'5-3단가산출서'!$M$257</f>
        <v>37840</v>
      </c>
      <c r="M15" s="1217">
        <f t="shared" si="11"/>
        <v>45408</v>
      </c>
      <c r="N15" s="1217">
        <f>+'5-3단가산출서'!$M$258</f>
        <v>20496</v>
      </c>
      <c r="O15" s="1217">
        <f t="shared" si="12"/>
        <v>24595</v>
      </c>
      <c r="P15" s="1193"/>
      <c r="R15" s="173">
        <f>IF(D15="둘레베기",#REF!,)</f>
        <v>0</v>
      </c>
      <c r="S15" s="173">
        <f t="shared" si="0"/>
        <v>0</v>
      </c>
      <c r="T15" s="173">
        <f t="shared" si="1"/>
        <v>0</v>
      </c>
      <c r="U15" s="173">
        <f t="shared" si="2"/>
        <v>0</v>
      </c>
      <c r="V15" s="173">
        <f>IF(D15="줄베기",#REF!,)</f>
        <v>0</v>
      </c>
      <c r="W15" s="173">
        <f t="shared" si="3"/>
        <v>0</v>
      </c>
      <c r="X15" s="173">
        <f t="shared" si="4"/>
        <v>0</v>
      </c>
      <c r="Y15" s="173">
        <f t="shared" si="5"/>
        <v>0</v>
      </c>
      <c r="Z15" s="173" t="e">
        <f>IF(D15="모두베기",#REF!,)</f>
        <v>#REF!</v>
      </c>
      <c r="AA15" s="173">
        <f t="shared" si="6"/>
        <v>1193923</v>
      </c>
      <c r="AB15" s="173">
        <f t="shared" si="7"/>
        <v>45408</v>
      </c>
      <c r="AC15" s="173">
        <f t="shared" si="8"/>
        <v>24595</v>
      </c>
    </row>
    <row r="16" spans="1:39" s="173" customFormat="1" ht="24" hidden="1" customHeight="1">
      <c r="A16" s="172">
        <f t="shared" si="9"/>
        <v>0</v>
      </c>
      <c r="B16" s="2343"/>
      <c r="C16" s="2343"/>
      <c r="D16" s="2352"/>
      <c r="E16" s="1283"/>
      <c r="F16" s="1283"/>
      <c r="G16" s="2354"/>
      <c r="H16" s="1217"/>
      <c r="I16" s="1217">
        <f>K16+M16+O16</f>
        <v>0</v>
      </c>
      <c r="J16" s="1217">
        <f>+'5-3단가산출서(2회차)'!$M$255</f>
        <v>904488</v>
      </c>
      <c r="K16" s="1217">
        <f>INT(J16*(E16+F16))</f>
        <v>0</v>
      </c>
      <c r="L16" s="1217">
        <f>+'5-3단가산출서(2회차)'!$M$257</f>
        <v>37840</v>
      </c>
      <c r="M16" s="1217">
        <f>INT(L16*(E16+F16))</f>
        <v>0</v>
      </c>
      <c r="N16" s="1217">
        <f>+'5-3단가산출서(2회차)'!$M$258</f>
        <v>20496</v>
      </c>
      <c r="O16" s="1217">
        <f>INT(N16*(E16+F16))</f>
        <v>0</v>
      </c>
      <c r="P16" s="1193"/>
    </row>
    <row r="17" spans="1:33" s="173" customFormat="1" ht="24" customHeight="1">
      <c r="A17" s="172">
        <f t="shared" si="9"/>
        <v>1</v>
      </c>
      <c r="B17" s="2342" t="str">
        <f>+'6-3표준조사'!$K$454</f>
        <v>64-0</v>
      </c>
      <c r="C17" s="2342" t="str">
        <f>+'6-3표준조사'!$L$454</f>
        <v>24-3</v>
      </c>
      <c r="D17" s="2351" t="str">
        <f>+'6-3표준조사'!$R$454</f>
        <v>모두베기</v>
      </c>
      <c r="E17" s="1224">
        <f>+'6-3표준조사'!$Q$454</f>
        <v>0.2</v>
      </c>
      <c r="F17" s="1283">
        <f t="shared" si="13"/>
        <v>0</v>
      </c>
      <c r="G17" s="2353">
        <f>SUM(E17:F18)</f>
        <v>0.2</v>
      </c>
      <c r="H17" s="1217"/>
      <c r="I17" s="1217">
        <f t="shared" si="14"/>
        <v>201609</v>
      </c>
      <c r="J17" s="1217">
        <f>+'5-3단가산출서'!$M$300</f>
        <v>949712</v>
      </c>
      <c r="K17" s="1217">
        <f t="shared" si="10"/>
        <v>189942</v>
      </c>
      <c r="L17" s="1217">
        <f>+'5-3단가산출서'!$M$302</f>
        <v>37840</v>
      </c>
      <c r="M17" s="1217">
        <f t="shared" si="11"/>
        <v>7568</v>
      </c>
      <c r="N17" s="1217">
        <f>+'5-3단가산출서'!$M$303</f>
        <v>20496</v>
      </c>
      <c r="O17" s="1217">
        <f t="shared" si="12"/>
        <v>4099</v>
      </c>
      <c r="P17" s="1193"/>
      <c r="R17" s="173">
        <f>IF(D17="둘레베기",#REF!,)</f>
        <v>0</v>
      </c>
      <c r="S17" s="173">
        <f t="shared" si="0"/>
        <v>0</v>
      </c>
      <c r="T17" s="173">
        <f t="shared" si="1"/>
        <v>0</v>
      </c>
      <c r="U17" s="173">
        <f t="shared" si="2"/>
        <v>0</v>
      </c>
      <c r="V17" s="173">
        <f>IF(D17="줄베기",#REF!,)</f>
        <v>0</v>
      </c>
      <c r="W17" s="173">
        <f t="shared" si="3"/>
        <v>0</v>
      </c>
      <c r="X17" s="173">
        <f t="shared" si="4"/>
        <v>0</v>
      </c>
      <c r="Y17" s="173">
        <f t="shared" si="5"/>
        <v>0</v>
      </c>
      <c r="Z17" s="173" t="e">
        <f>IF(D17="모두베기",#REF!,)</f>
        <v>#REF!</v>
      </c>
      <c r="AA17" s="173">
        <f t="shared" si="6"/>
        <v>189942</v>
      </c>
      <c r="AB17" s="173">
        <f t="shared" si="7"/>
        <v>7568</v>
      </c>
      <c r="AC17" s="173">
        <f t="shared" si="8"/>
        <v>4099</v>
      </c>
    </row>
    <row r="18" spans="1:33" s="173" customFormat="1" ht="24" hidden="1" customHeight="1">
      <c r="A18" s="172">
        <f t="shared" si="9"/>
        <v>0</v>
      </c>
      <c r="B18" s="2343"/>
      <c r="C18" s="2343"/>
      <c r="D18" s="2352"/>
      <c r="E18" s="1283"/>
      <c r="F18" s="1283"/>
      <c r="G18" s="2354"/>
      <c r="H18" s="1217"/>
      <c r="I18" s="1217">
        <f>K18+M18+O18</f>
        <v>0</v>
      </c>
      <c r="J18" s="1217">
        <f>+'5-3단가산출서(2회차)'!$M$300</f>
        <v>904488</v>
      </c>
      <c r="K18" s="1217">
        <f>INT(J18*(E18+F18))</f>
        <v>0</v>
      </c>
      <c r="L18" s="1217">
        <f>+'5-3단가산출서(2회차)'!$M$302</f>
        <v>37840</v>
      </c>
      <c r="M18" s="1217">
        <f>INT(L18*(E18+F18))</f>
        <v>0</v>
      </c>
      <c r="N18" s="1217">
        <f>+'5-3단가산출서(2회차)'!$M$303</f>
        <v>20496</v>
      </c>
      <c r="O18" s="1217">
        <f>INT(N18*(E18+F18))</f>
        <v>0</v>
      </c>
      <c r="P18" s="1193"/>
    </row>
    <row r="19" spans="1:33" s="173" customFormat="1" ht="24" customHeight="1">
      <c r="A19" s="172">
        <f t="shared" si="9"/>
        <v>1</v>
      </c>
      <c r="B19" s="2342" t="str">
        <f>+'6-3표준조사'!$K$529</f>
        <v>64-0</v>
      </c>
      <c r="C19" s="2340" t="str">
        <f>+'6-3표준조사'!$L$529</f>
        <v>24-2</v>
      </c>
      <c r="D19" s="2351" t="str">
        <f>+'6-3표준조사'!$R$529</f>
        <v>모두베기</v>
      </c>
      <c r="E19" s="1224">
        <f>+'6-3표준조사'!$Q$529</f>
        <v>4.7</v>
      </c>
      <c r="F19" s="1283">
        <f t="shared" si="13"/>
        <v>0</v>
      </c>
      <c r="G19" s="2353">
        <f>SUM(E19:F20)</f>
        <v>4.7</v>
      </c>
      <c r="H19" s="1217"/>
      <c r="I19" s="1217">
        <f t="shared" si="14"/>
        <v>4950378</v>
      </c>
      <c r="J19" s="1217">
        <f>+'5-3단가산출서'!$M$345</f>
        <v>994936</v>
      </c>
      <c r="K19" s="1217">
        <f t="shared" si="10"/>
        <v>4676199</v>
      </c>
      <c r="L19" s="1217">
        <f>+'5-3단가산출서'!$M$347</f>
        <v>37840</v>
      </c>
      <c r="M19" s="1217">
        <f t="shared" si="11"/>
        <v>177848</v>
      </c>
      <c r="N19" s="1217">
        <f>+'5-3단가산출서'!$M$348</f>
        <v>20496</v>
      </c>
      <c r="O19" s="1217">
        <f t="shared" si="12"/>
        <v>96331</v>
      </c>
      <c r="P19" s="1193"/>
      <c r="R19" s="173">
        <f>IF(D19="둘레베기",#REF!,)</f>
        <v>0</v>
      </c>
      <c r="S19" s="173">
        <f t="shared" si="0"/>
        <v>0</v>
      </c>
      <c r="T19" s="173">
        <f t="shared" si="1"/>
        <v>0</v>
      </c>
      <c r="U19" s="173">
        <f t="shared" si="2"/>
        <v>0</v>
      </c>
      <c r="V19" s="173">
        <f>IF(D19="줄베기",#REF!,)</f>
        <v>0</v>
      </c>
      <c r="W19" s="173">
        <f t="shared" si="3"/>
        <v>0</v>
      </c>
      <c r="X19" s="173">
        <f t="shared" si="4"/>
        <v>0</v>
      </c>
      <c r="Y19" s="173">
        <f t="shared" si="5"/>
        <v>0</v>
      </c>
      <c r="Z19" s="173" t="e">
        <f>IF(D19="모두베기",#REF!,)</f>
        <v>#REF!</v>
      </c>
      <c r="AA19" s="173">
        <f t="shared" si="6"/>
        <v>4676199</v>
      </c>
      <c r="AB19" s="173">
        <f t="shared" si="7"/>
        <v>177848</v>
      </c>
      <c r="AC19" s="173">
        <f t="shared" si="8"/>
        <v>96331</v>
      </c>
    </row>
    <row r="20" spans="1:33" s="173" customFormat="1" ht="24" hidden="1" customHeight="1">
      <c r="A20" s="172">
        <f t="shared" si="9"/>
        <v>0</v>
      </c>
      <c r="B20" s="2343"/>
      <c r="C20" s="2341"/>
      <c r="D20" s="2352"/>
      <c r="E20" s="1283"/>
      <c r="F20" s="1283"/>
      <c r="G20" s="2354"/>
      <c r="H20" s="1217"/>
      <c r="I20" s="1217">
        <f>K20+M20+O20</f>
        <v>0</v>
      </c>
      <c r="J20" s="1217">
        <f>+'5-3단가산출서(2회차)'!$M$345</f>
        <v>904488</v>
      </c>
      <c r="K20" s="1217">
        <f>INT(J20*(E20+F20))</f>
        <v>0</v>
      </c>
      <c r="L20" s="1217">
        <f>+'5-3단가산출서(2회차)'!$M$347</f>
        <v>37840</v>
      </c>
      <c r="M20" s="1217">
        <f>INT(L20*(E20+F20))</f>
        <v>0</v>
      </c>
      <c r="N20" s="1217">
        <f>+'5-3단가산출서(2회차)'!$M$348</f>
        <v>20496</v>
      </c>
      <c r="O20" s="1217">
        <f>INT(N20*(E20+F20))</f>
        <v>0</v>
      </c>
      <c r="P20" s="1193"/>
      <c r="AG20" s="1639">
        <f>G5+G7+G9+G11+G13+G15+G17+G19+G21</f>
        <v>29.5</v>
      </c>
    </row>
    <row r="21" spans="1:33" s="173" customFormat="1" ht="24" customHeight="1">
      <c r="A21" s="172">
        <f t="shared" si="9"/>
        <v>1</v>
      </c>
      <c r="B21" s="2342" t="str">
        <f>'6-3표준조사'!$K$604</f>
        <v>64-0</v>
      </c>
      <c r="C21" s="2340" t="str">
        <f>'6-3표준조사'!$L$604</f>
        <v>24-3</v>
      </c>
      <c r="D21" s="2351" t="str">
        <f>'6-3표준조사'!$R$604</f>
        <v>모두베기</v>
      </c>
      <c r="E21" s="1224">
        <f>'6-3표준조사'!$Y$617</f>
        <v>1.2</v>
      </c>
      <c r="F21" s="1283">
        <f t="shared" si="13"/>
        <v>0</v>
      </c>
      <c r="G21" s="2353">
        <f>SUM(E21:F22)</f>
        <v>1.2</v>
      </c>
      <c r="H21" s="1217"/>
      <c r="I21" s="1217">
        <f t="shared" si="14"/>
        <v>1263926</v>
      </c>
      <c r="J21" s="1217">
        <f>'5-3단가산출서'!$M$390</f>
        <v>994936</v>
      </c>
      <c r="K21" s="1217">
        <f t="shared" si="10"/>
        <v>1193923</v>
      </c>
      <c r="L21" s="1217">
        <f>'5-3단가산출서'!$M$392</f>
        <v>37840</v>
      </c>
      <c r="M21" s="1217">
        <f t="shared" si="11"/>
        <v>45408</v>
      </c>
      <c r="N21" s="1217">
        <f>+'5-3단가산출서'!$M$393</f>
        <v>20496</v>
      </c>
      <c r="O21" s="1217">
        <f t="shared" si="12"/>
        <v>24595</v>
      </c>
      <c r="P21" s="1193"/>
      <c r="Z21" s="173" t="e">
        <f>IF(D21="모두베기",#REF!,)</f>
        <v>#REF!</v>
      </c>
      <c r="AA21" s="173">
        <f t="shared" si="6"/>
        <v>1193923</v>
      </c>
      <c r="AB21" s="173">
        <f t="shared" si="7"/>
        <v>45408</v>
      </c>
      <c r="AC21" s="173">
        <f t="shared" si="8"/>
        <v>24595</v>
      </c>
      <c r="AG21" s="1640">
        <f>SUM(G23:G35)</f>
        <v>23.2</v>
      </c>
    </row>
    <row r="22" spans="1:33" s="173" customFormat="1" ht="24" hidden="1" customHeight="1">
      <c r="A22" s="172">
        <f t="shared" si="9"/>
        <v>0</v>
      </c>
      <c r="B22" s="2343"/>
      <c r="C22" s="2341"/>
      <c r="D22" s="2352"/>
      <c r="E22" s="1283"/>
      <c r="F22" s="1283"/>
      <c r="G22" s="2354"/>
      <c r="H22" s="1217"/>
      <c r="I22" s="1217">
        <f t="shared" ref="I22:I40" si="15">K22+M22+O22</f>
        <v>0</v>
      </c>
      <c r="J22" s="1217">
        <f>'5-3단가산출서(2회차)'!$M$390</f>
        <v>904488</v>
      </c>
      <c r="K22" s="1217">
        <f>INT(J22*(E22+F22))</f>
        <v>0</v>
      </c>
      <c r="L22" s="1217">
        <f>'5-3단가산출서(2회차)'!$M$392</f>
        <v>37840</v>
      </c>
      <c r="M22" s="1217">
        <f>INT(L22*(E22+F22))</f>
        <v>0</v>
      </c>
      <c r="N22" s="1217">
        <f>+'5-3단가산출서(2회차)'!$M$393</f>
        <v>20496</v>
      </c>
      <c r="O22" s="1217">
        <f>INT(N22*(E22+F22))</f>
        <v>0</v>
      </c>
      <c r="P22" s="1193"/>
    </row>
    <row r="23" spans="1:33" s="171" customFormat="1" ht="24" customHeight="1">
      <c r="A23" s="172">
        <f t="shared" si="9"/>
        <v>1</v>
      </c>
      <c r="B23" s="2342" t="str">
        <f>+'6-3표준조사(2)'!$K$4</f>
        <v>65-0</v>
      </c>
      <c r="C23" s="2357" t="str">
        <f>+'6-3표준조사(2)'!$L$4</f>
        <v>7-1</v>
      </c>
      <c r="D23" s="2351" t="str">
        <f>+'6-3표준조사(2)'!$R$4</f>
        <v>모두베기</v>
      </c>
      <c r="E23" s="1283">
        <f>+'6-3표준조사(2)'!$Q$4</f>
        <v>1.6</v>
      </c>
      <c r="F23" s="1283"/>
      <c r="G23" s="2353">
        <f>SUM(E23:F24)</f>
        <v>1.6</v>
      </c>
      <c r="H23" s="1217"/>
      <c r="I23" s="1217">
        <f t="shared" si="15"/>
        <v>1685234</v>
      </c>
      <c r="J23" s="1217">
        <f>'5-3단가산출서 (2)'!$M$30</f>
        <v>994936</v>
      </c>
      <c r="K23" s="1217">
        <f>INT(J23*(E23+F23))</f>
        <v>1591897</v>
      </c>
      <c r="L23" s="1217">
        <f>'5-3단가산출서 (2)'!$M$32</f>
        <v>37840</v>
      </c>
      <c r="M23" s="1217">
        <f>INT(L23*(E23+F23))</f>
        <v>60544</v>
      </c>
      <c r="N23" s="1217">
        <f>'5-3단가산출서 (2)'!$M$33</f>
        <v>20496</v>
      </c>
      <c r="O23" s="1217">
        <f>INT(N23*(E23+F23))</f>
        <v>32793</v>
      </c>
      <c r="P23" s="1193"/>
      <c r="Q23" s="173"/>
      <c r="R23" s="173">
        <f>IF(D23="둘레베기",#REF!,)</f>
        <v>0</v>
      </c>
      <c r="S23" s="173">
        <f>IF(D23="둘레베기",K23,)</f>
        <v>0</v>
      </c>
      <c r="T23" s="173">
        <f>IF(D23="둘레베기",M23,)</f>
        <v>0</v>
      </c>
      <c r="U23" s="173">
        <f>IF(D23="둘레베기",O23,)</f>
        <v>0</v>
      </c>
      <c r="V23" s="173">
        <f>IF(D23="줄베기",#REF!,)</f>
        <v>0</v>
      </c>
      <c r="W23" s="173">
        <f>IF(D23="줄베기",K23,)</f>
        <v>0</v>
      </c>
      <c r="X23" s="173">
        <f>IF(D23="줄베기",M23,)</f>
        <v>0</v>
      </c>
      <c r="Y23" s="173">
        <f>IF(D23="줄베기",O23,)</f>
        <v>0</v>
      </c>
      <c r="Z23" s="173" t="e">
        <f>IF(D23="모두베기",#REF!,)</f>
        <v>#REF!</v>
      </c>
      <c r="AA23" s="173">
        <f t="shared" si="6"/>
        <v>1591897</v>
      </c>
      <c r="AB23" s="173">
        <f t="shared" si="7"/>
        <v>60544</v>
      </c>
      <c r="AC23" s="173">
        <f t="shared" si="8"/>
        <v>32793</v>
      </c>
    </row>
    <row r="24" spans="1:33" s="171" customFormat="1" ht="24" hidden="1" customHeight="1">
      <c r="A24" s="172">
        <f t="shared" si="9"/>
        <v>0</v>
      </c>
      <c r="B24" s="2343"/>
      <c r="C24" s="2358"/>
      <c r="D24" s="2352"/>
      <c r="E24" s="1283"/>
      <c r="F24" s="1283"/>
      <c r="G24" s="2354"/>
      <c r="H24" s="1217"/>
      <c r="I24" s="1217">
        <f t="shared" si="15"/>
        <v>0</v>
      </c>
      <c r="J24" s="1217">
        <f>'5-3단가산출서(2회차)'!$M$30</f>
        <v>0</v>
      </c>
      <c r="K24" s="1217">
        <f t="shared" ref="K24:K40" si="16">INT(J24*(E24+F24))</f>
        <v>0</v>
      </c>
      <c r="L24" s="1217">
        <f>'5-3단가산출서(2회차)'!$M$32</f>
        <v>0</v>
      </c>
      <c r="M24" s="1217">
        <f t="shared" ref="M24:M40" si="17">INT(L24*(E24+F24))</f>
        <v>0</v>
      </c>
      <c r="N24" s="1217">
        <f>'5-3단가산출서(2회차)'!$M$33</f>
        <v>0</v>
      </c>
      <c r="O24" s="1217">
        <f t="shared" ref="O24:O40" si="18">INT(N24*(E24+F24))</f>
        <v>0</v>
      </c>
      <c r="P24" s="1193"/>
      <c r="Q24" s="173"/>
      <c r="R24" s="173"/>
      <c r="S24" s="173"/>
      <c r="T24" s="173"/>
      <c r="U24" s="173"/>
      <c r="V24" s="173"/>
      <c r="W24" s="173"/>
      <c r="X24" s="173"/>
      <c r="Y24" s="173"/>
      <c r="Z24" s="173"/>
      <c r="AA24" s="173"/>
      <c r="AB24" s="173"/>
      <c r="AC24" s="173"/>
    </row>
    <row r="25" spans="1:33" s="171" customFormat="1" ht="24" customHeight="1">
      <c r="A25" s="172">
        <f t="shared" si="9"/>
        <v>1</v>
      </c>
      <c r="B25" s="2342" t="str">
        <f>+'6-3표준조사(2)'!$K$79</f>
        <v>66-0</v>
      </c>
      <c r="C25" s="2340" t="str">
        <f>+'6-3표준조사(2)'!$L$79</f>
        <v>37-1</v>
      </c>
      <c r="D25" s="2351" t="str">
        <f>+'6-3표준조사(2)'!$R$79</f>
        <v>모두베기</v>
      </c>
      <c r="E25" s="1283">
        <f>+'6-3표준조사(2)'!$Q$79</f>
        <v>6.8</v>
      </c>
      <c r="F25" s="1283">
        <f>E24</f>
        <v>0</v>
      </c>
      <c r="G25" s="2353">
        <f>SUM(E25:F26)</f>
        <v>6.8</v>
      </c>
      <c r="H25" s="1217"/>
      <c r="I25" s="1217">
        <f t="shared" si="15"/>
        <v>8568408</v>
      </c>
      <c r="J25" s="1217">
        <f>+'5-3단가산출서 (2)'!$M$75</f>
        <v>1187140</v>
      </c>
      <c r="K25" s="1217">
        <f t="shared" si="16"/>
        <v>8072552</v>
      </c>
      <c r="L25" s="1217">
        <f>+'5-3단가산출서 (2)'!$M$77</f>
        <v>47300</v>
      </c>
      <c r="M25" s="1217">
        <f t="shared" si="17"/>
        <v>321640</v>
      </c>
      <c r="N25" s="1217">
        <f>+'5-3단가산출서 (2)'!$M$78</f>
        <v>25620</v>
      </c>
      <c r="O25" s="1217">
        <f t="shared" si="18"/>
        <v>174216</v>
      </c>
      <c r="P25" s="1193"/>
      <c r="Q25" s="173"/>
      <c r="R25" s="173">
        <f>IF(D25="둘레베기",#REF!,)</f>
        <v>0</v>
      </c>
      <c r="S25" s="173">
        <f>IF(D25="둘레베기",K25,)</f>
        <v>0</v>
      </c>
      <c r="T25" s="173">
        <f>IF(D25="둘레베기",M25,)</f>
        <v>0</v>
      </c>
      <c r="U25" s="173">
        <f>IF(D25="둘레베기",O25,)</f>
        <v>0</v>
      </c>
      <c r="V25" s="173">
        <f>IF(D25="줄베기",#REF!,)</f>
        <v>0</v>
      </c>
      <c r="W25" s="173">
        <f>IF(D25="줄베기",K25,)</f>
        <v>0</v>
      </c>
      <c r="X25" s="173">
        <f>IF(D25="줄베기",M25,)</f>
        <v>0</v>
      </c>
      <c r="Y25" s="173">
        <f>IF(D25="줄베기",O25,)</f>
        <v>0</v>
      </c>
      <c r="Z25" s="173" t="e">
        <f>IF(D25="모두베기",#REF!,)</f>
        <v>#REF!</v>
      </c>
      <c r="AA25" s="173">
        <f t="shared" ref="AA25:AA41" si="19">IF(D25="모두베기",K25,)</f>
        <v>8072552</v>
      </c>
      <c r="AB25" s="173">
        <f t="shared" ref="AB25:AB41" si="20">IF(D25="모두베기",M25,)</f>
        <v>321640</v>
      </c>
      <c r="AC25" s="173">
        <f t="shared" ref="AC25:AC41" si="21">IF(D25="모두베기",O25,)</f>
        <v>174216</v>
      </c>
    </row>
    <row r="26" spans="1:33" s="171" customFormat="1" ht="24" hidden="1" customHeight="1">
      <c r="A26" s="172">
        <f t="shared" si="9"/>
        <v>0</v>
      </c>
      <c r="B26" s="2343"/>
      <c r="C26" s="2341"/>
      <c r="D26" s="2352"/>
      <c r="E26" s="1283"/>
      <c r="F26" s="1283"/>
      <c r="G26" s="2354"/>
      <c r="H26" s="1217"/>
      <c r="I26" s="1217">
        <f t="shared" si="15"/>
        <v>0</v>
      </c>
      <c r="J26" s="1217">
        <f>+'5-3단가산출서(2회차)'!$M$75</f>
        <v>0</v>
      </c>
      <c r="K26" s="1217">
        <f t="shared" si="16"/>
        <v>0</v>
      </c>
      <c r="L26" s="1217">
        <f>+'5-3단가산출서(2회차)'!$M$77</f>
        <v>0</v>
      </c>
      <c r="M26" s="1217">
        <f t="shared" si="17"/>
        <v>0</v>
      </c>
      <c r="N26" s="1217">
        <f>+'5-3단가산출서(2회차)'!$M$78</f>
        <v>0</v>
      </c>
      <c r="O26" s="1217">
        <f t="shared" si="18"/>
        <v>0</v>
      </c>
      <c r="P26" s="1193"/>
      <c r="Q26" s="173"/>
      <c r="R26" s="173"/>
      <c r="S26" s="173"/>
      <c r="T26" s="173"/>
      <c r="U26" s="173"/>
      <c r="V26" s="173"/>
      <c r="W26" s="173"/>
      <c r="X26" s="173"/>
      <c r="Y26" s="173"/>
      <c r="Z26" s="173"/>
      <c r="AA26" s="173"/>
      <c r="AB26" s="173"/>
      <c r="AC26" s="173"/>
    </row>
    <row r="27" spans="1:33" s="171" customFormat="1" ht="24" customHeight="1">
      <c r="A27" s="172">
        <f t="shared" si="9"/>
        <v>1</v>
      </c>
      <c r="B27" s="2342" t="str">
        <f>+'6-3표준조사(2)'!$K$154</f>
        <v>64-0</v>
      </c>
      <c r="C27" s="2342" t="str">
        <f>+'6-3표준조사(2)'!$L$154</f>
        <v>23-0</v>
      </c>
      <c r="D27" s="2351" t="str">
        <f>+'6-3표준조사(2)'!$R$154</f>
        <v>모두베기</v>
      </c>
      <c r="E27" s="1283">
        <f>+'6-3표준조사(2)'!$Q$154</f>
        <v>1.1000000000000001</v>
      </c>
      <c r="F27" s="1283">
        <f>E26</f>
        <v>0</v>
      </c>
      <c r="G27" s="2353">
        <f>SUM(E27:F28)</f>
        <v>1.1000000000000001</v>
      </c>
      <c r="H27" s="1217"/>
      <c r="I27" s="1217">
        <f t="shared" si="15"/>
        <v>1448250</v>
      </c>
      <c r="J27" s="1217">
        <f>+'5-3단가산출서 (2)'!$M$120</f>
        <v>1243671</v>
      </c>
      <c r="K27" s="1217">
        <f t="shared" si="16"/>
        <v>1368038</v>
      </c>
      <c r="L27" s="1217">
        <f>+'5-3단가산출서 (2)'!$M$122</f>
        <v>47300</v>
      </c>
      <c r="M27" s="1217">
        <f t="shared" si="17"/>
        <v>52030</v>
      </c>
      <c r="N27" s="1217">
        <f>+'5-3단가산출서 (2)'!$M$123</f>
        <v>25620</v>
      </c>
      <c r="O27" s="1217">
        <f t="shared" si="18"/>
        <v>28182</v>
      </c>
      <c r="P27" s="1193"/>
      <c r="Q27" s="173"/>
      <c r="R27" s="173"/>
      <c r="S27" s="173"/>
      <c r="T27" s="173"/>
      <c r="U27" s="173"/>
      <c r="V27" s="173"/>
      <c r="W27" s="173"/>
      <c r="X27" s="173"/>
      <c r="Y27" s="173"/>
      <c r="Z27" s="173" t="e">
        <f>IF(D27="모두베기",#REF!,)</f>
        <v>#REF!</v>
      </c>
      <c r="AA27" s="173">
        <f t="shared" si="19"/>
        <v>1368038</v>
      </c>
      <c r="AB27" s="173">
        <f t="shared" si="20"/>
        <v>52030</v>
      </c>
      <c r="AC27" s="173">
        <f t="shared" si="21"/>
        <v>28182</v>
      </c>
    </row>
    <row r="28" spans="1:33" s="171" customFormat="1" ht="24" hidden="1" customHeight="1">
      <c r="A28" s="172">
        <f t="shared" si="9"/>
        <v>0</v>
      </c>
      <c r="B28" s="2343"/>
      <c r="C28" s="2343"/>
      <c r="D28" s="2352"/>
      <c r="E28" s="1283"/>
      <c r="F28" s="1283"/>
      <c r="G28" s="2354"/>
      <c r="H28" s="1217"/>
      <c r="I28" s="1217">
        <f t="shared" si="15"/>
        <v>0</v>
      </c>
      <c r="J28" s="1217">
        <f>+'5-3단가산출서(2회차)'!$M$120</f>
        <v>0</v>
      </c>
      <c r="K28" s="1217">
        <f t="shared" si="16"/>
        <v>0</v>
      </c>
      <c r="L28" s="1217">
        <f>+'5-3단가산출서(2회차)'!$M$122</f>
        <v>0</v>
      </c>
      <c r="M28" s="1217">
        <f t="shared" si="17"/>
        <v>0</v>
      </c>
      <c r="N28" s="1217">
        <f>+'5-3단가산출서(2회차)'!$M$123</f>
        <v>0</v>
      </c>
      <c r="O28" s="1217">
        <f t="shared" si="18"/>
        <v>0</v>
      </c>
      <c r="P28" s="119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</row>
    <row r="29" spans="1:33" s="171" customFormat="1" ht="24" customHeight="1">
      <c r="A29" s="172">
        <f t="shared" si="9"/>
        <v>1</v>
      </c>
      <c r="B29" s="2342" t="str">
        <f>+'6-3표준조사(2)'!$K$229</f>
        <v>66-0</v>
      </c>
      <c r="C29" s="2340" t="str">
        <f>+'6-3표준조사(2)'!$L$229</f>
        <v>14-1</v>
      </c>
      <c r="D29" s="2351" t="str">
        <f>+'6-3표준조사(2)'!$R$229</f>
        <v>모두베기</v>
      </c>
      <c r="E29" s="1283">
        <f>+'6-3표준조사(2)'!$Q$229</f>
        <v>3.4</v>
      </c>
      <c r="F29" s="1283">
        <f>E28</f>
        <v>0</v>
      </c>
      <c r="G29" s="2353">
        <f>SUM(E29:F30)</f>
        <v>3.4</v>
      </c>
      <c r="H29" s="1217"/>
      <c r="I29" s="1217">
        <f t="shared" si="15"/>
        <v>4284204</v>
      </c>
      <c r="J29" s="1217">
        <f>+'5-3단가산출서 (2)'!$M$165</f>
        <v>1187140</v>
      </c>
      <c r="K29" s="1217">
        <f t="shared" si="16"/>
        <v>4036276</v>
      </c>
      <c r="L29" s="1217">
        <f>+'5-3단가산출서 (2)'!$M$167</f>
        <v>47300</v>
      </c>
      <c r="M29" s="1217">
        <f t="shared" si="17"/>
        <v>160820</v>
      </c>
      <c r="N29" s="1217">
        <f>+'5-3단가산출서 (2)'!$M$168</f>
        <v>25620</v>
      </c>
      <c r="O29" s="1217">
        <f t="shared" si="18"/>
        <v>87108</v>
      </c>
      <c r="P29" s="1193"/>
      <c r="Q29" s="173"/>
      <c r="R29" s="173">
        <f>IF(D29="둘레베기",#REF!,)</f>
        <v>0</v>
      </c>
      <c r="S29" s="173">
        <f>IF(D29="둘레베기",K29,)</f>
        <v>0</v>
      </c>
      <c r="T29" s="173">
        <f>IF(D29="둘레베기",M29,)</f>
        <v>0</v>
      </c>
      <c r="U29" s="173">
        <f>IF(D29="둘레베기",O29,)</f>
        <v>0</v>
      </c>
      <c r="V29" s="173">
        <f>IF(D29="줄베기",#REF!,)</f>
        <v>0</v>
      </c>
      <c r="W29" s="173">
        <f>IF(D29="줄베기",K29,)</f>
        <v>0</v>
      </c>
      <c r="X29" s="173">
        <f>IF(D29="줄베기",M29,)</f>
        <v>0</v>
      </c>
      <c r="Y29" s="173">
        <f>IF(D29="줄베기",O29,)</f>
        <v>0</v>
      </c>
      <c r="Z29" s="173" t="e">
        <f>IF(D29="모두베기",#REF!,)</f>
        <v>#REF!</v>
      </c>
      <c r="AA29" s="173">
        <f t="shared" si="19"/>
        <v>4036276</v>
      </c>
      <c r="AB29" s="173">
        <f t="shared" si="20"/>
        <v>160820</v>
      </c>
      <c r="AC29" s="173">
        <f t="shared" si="21"/>
        <v>87108</v>
      </c>
    </row>
    <row r="30" spans="1:33" s="171" customFormat="1" ht="24" hidden="1" customHeight="1">
      <c r="A30" s="172">
        <f t="shared" si="9"/>
        <v>0</v>
      </c>
      <c r="B30" s="2343"/>
      <c r="C30" s="2341"/>
      <c r="D30" s="2352"/>
      <c r="E30" s="1283"/>
      <c r="F30" s="1283"/>
      <c r="G30" s="2354"/>
      <c r="H30" s="1217"/>
      <c r="I30" s="1217">
        <f t="shared" si="15"/>
        <v>0</v>
      </c>
      <c r="J30" s="1217">
        <f>+'5-3단가산출서(2회차)'!$M$165</f>
        <v>0</v>
      </c>
      <c r="K30" s="1217">
        <f t="shared" si="16"/>
        <v>0</v>
      </c>
      <c r="L30" s="1217">
        <f>+'5-3단가산출서(2회차)'!$M$167</f>
        <v>0</v>
      </c>
      <c r="M30" s="1217">
        <f t="shared" si="17"/>
        <v>0</v>
      </c>
      <c r="N30" s="1217">
        <f>+'5-3단가산출서(2회차)'!$M$168</f>
        <v>0</v>
      </c>
      <c r="O30" s="1217">
        <f t="shared" si="18"/>
        <v>0</v>
      </c>
      <c r="P30" s="1193"/>
      <c r="Q30" s="173"/>
      <c r="R30" s="173"/>
      <c r="S30" s="173"/>
      <c r="T30" s="173"/>
      <c r="U30" s="173"/>
      <c r="V30" s="173"/>
      <c r="W30" s="173"/>
      <c r="X30" s="173"/>
      <c r="Y30" s="173"/>
      <c r="Z30" s="173"/>
      <c r="AA30" s="173"/>
      <c r="AB30" s="173"/>
      <c r="AC30" s="173"/>
    </row>
    <row r="31" spans="1:33" s="171" customFormat="1" ht="24" customHeight="1">
      <c r="A31" s="172">
        <f t="shared" si="9"/>
        <v>1</v>
      </c>
      <c r="B31" s="2342" t="str">
        <f>+'6-3표준조사(2)'!$K$304</f>
        <v>66-0</v>
      </c>
      <c r="C31" s="2340" t="str">
        <f>+'6-3표준조사(2)'!$L$304</f>
        <v>14-2</v>
      </c>
      <c r="D31" s="2351" t="str">
        <f>+'6-3표준조사(2)'!$R$304</f>
        <v>모두베기</v>
      </c>
      <c r="E31" s="1283">
        <f>+'6-3표준조사(2)'!$Q$304</f>
        <v>4.7</v>
      </c>
      <c r="F31" s="1283">
        <f>E30</f>
        <v>0</v>
      </c>
      <c r="G31" s="2353">
        <f>SUM(E31:F32)</f>
        <v>4.7</v>
      </c>
      <c r="H31" s="1217"/>
      <c r="I31" s="1217">
        <f t="shared" si="15"/>
        <v>5922282</v>
      </c>
      <c r="J31" s="1217">
        <f>+'5-3단가산출서 (2)'!$M$210</f>
        <v>1187140</v>
      </c>
      <c r="K31" s="1217">
        <f t="shared" si="16"/>
        <v>5579558</v>
      </c>
      <c r="L31" s="1217">
        <f>+'5-3단가산출서 (2)'!$M$212</f>
        <v>47300</v>
      </c>
      <c r="M31" s="1217">
        <f t="shared" si="17"/>
        <v>222310</v>
      </c>
      <c r="N31" s="1217">
        <f>+'5-3단가산출서 (2)'!$M$213</f>
        <v>25620</v>
      </c>
      <c r="O31" s="1217">
        <f t="shared" si="18"/>
        <v>120414</v>
      </c>
      <c r="P31" s="1193"/>
      <c r="Q31" s="173"/>
      <c r="R31" s="173">
        <f>IF(D31="둘레베기",#REF!,)</f>
        <v>0</v>
      </c>
      <c r="S31" s="173">
        <f>IF(D31="둘레베기",K31,)</f>
        <v>0</v>
      </c>
      <c r="T31" s="173">
        <f>IF(D31="둘레베기",M31,)</f>
        <v>0</v>
      </c>
      <c r="U31" s="173">
        <f>IF(D31="둘레베기",O31,)</f>
        <v>0</v>
      </c>
      <c r="V31" s="173">
        <f>IF(D31="줄베기",#REF!,)</f>
        <v>0</v>
      </c>
      <c r="W31" s="173">
        <f>IF(D31="줄베기",K31,)</f>
        <v>0</v>
      </c>
      <c r="X31" s="173">
        <f>IF(D31="줄베기",M31,)</f>
        <v>0</v>
      </c>
      <c r="Y31" s="173">
        <f>IF(D31="줄베기",O31,)</f>
        <v>0</v>
      </c>
      <c r="Z31" s="173" t="e">
        <f>IF(D31="모두베기",#REF!,)</f>
        <v>#REF!</v>
      </c>
      <c r="AA31" s="173">
        <f t="shared" si="19"/>
        <v>5579558</v>
      </c>
      <c r="AB31" s="173">
        <f t="shared" si="20"/>
        <v>222310</v>
      </c>
      <c r="AC31" s="173">
        <f t="shared" si="21"/>
        <v>120414</v>
      </c>
    </row>
    <row r="32" spans="1:33" s="171" customFormat="1" ht="24" hidden="1" customHeight="1">
      <c r="A32" s="172">
        <f t="shared" si="9"/>
        <v>0</v>
      </c>
      <c r="B32" s="2343"/>
      <c r="C32" s="2341"/>
      <c r="D32" s="2352"/>
      <c r="E32" s="1283"/>
      <c r="F32" s="1283"/>
      <c r="G32" s="2354"/>
      <c r="H32" s="1217"/>
      <c r="I32" s="1217">
        <f t="shared" si="15"/>
        <v>0</v>
      </c>
      <c r="J32" s="1217">
        <f>+'5-3단가산출서(2회차)'!$M$210</f>
        <v>904488</v>
      </c>
      <c r="K32" s="1217">
        <f t="shared" si="16"/>
        <v>0</v>
      </c>
      <c r="L32" s="1217">
        <f>+'5-3단가산출서(2회차)'!$M$212</f>
        <v>37840</v>
      </c>
      <c r="M32" s="1217">
        <f t="shared" si="17"/>
        <v>0</v>
      </c>
      <c r="N32" s="1217">
        <f>+'5-3단가산출서(2회차)'!$M$213</f>
        <v>20496</v>
      </c>
      <c r="O32" s="1217">
        <f t="shared" si="18"/>
        <v>0</v>
      </c>
      <c r="P32" s="1193"/>
      <c r="Q32" s="173"/>
      <c r="R32" s="173"/>
      <c r="S32" s="173"/>
      <c r="T32" s="173"/>
      <c r="U32" s="173"/>
      <c r="V32" s="173"/>
      <c r="W32" s="173"/>
      <c r="X32" s="173"/>
      <c r="Y32" s="173"/>
      <c r="Z32" s="173"/>
      <c r="AA32" s="173"/>
      <c r="AB32" s="173"/>
      <c r="AC32" s="173"/>
    </row>
    <row r="33" spans="1:33" s="171" customFormat="1" ht="24" customHeight="1">
      <c r="A33" s="172">
        <f t="shared" si="9"/>
        <v>1</v>
      </c>
      <c r="B33" s="2342" t="str">
        <f>+'6-3표준조사(2)'!$K$379</f>
        <v>66-0</v>
      </c>
      <c r="C33" s="2342" t="str">
        <f>+'6-3표준조사(2)'!$L$379</f>
        <v>14-3</v>
      </c>
      <c r="D33" s="2351" t="str">
        <f>+'6-3표준조사(2)'!$R$379</f>
        <v>모두베기</v>
      </c>
      <c r="E33" s="1283">
        <f>+'6-3표준조사(2)'!$Q$379</f>
        <v>0.9</v>
      </c>
      <c r="F33" s="1283">
        <f>E32</f>
        <v>0</v>
      </c>
      <c r="G33" s="2353">
        <f>SUM(E33:F34)</f>
        <v>0.9</v>
      </c>
      <c r="H33" s="1217"/>
      <c r="I33" s="1217">
        <f t="shared" si="15"/>
        <v>1134054</v>
      </c>
      <c r="J33" s="1217">
        <f>+'5-3단가산출서 (2)'!$M$255</f>
        <v>1187140</v>
      </c>
      <c r="K33" s="1217">
        <f t="shared" si="16"/>
        <v>1068426</v>
      </c>
      <c r="L33" s="1217">
        <f>+'5-3단가산출서 (2)'!$M$257</f>
        <v>47300</v>
      </c>
      <c r="M33" s="1217">
        <f t="shared" si="17"/>
        <v>42570</v>
      </c>
      <c r="N33" s="1217">
        <f>+'5-3단가산출서 (2)'!$M$258</f>
        <v>25620</v>
      </c>
      <c r="O33" s="1217">
        <f t="shared" si="18"/>
        <v>23058</v>
      </c>
      <c r="P33" s="1193"/>
      <c r="Q33" s="173"/>
      <c r="R33" s="173">
        <f>IF(D33="둘레베기",#REF!,)</f>
        <v>0</v>
      </c>
      <c r="S33" s="173">
        <f>IF(D33="둘레베기",K33,)</f>
        <v>0</v>
      </c>
      <c r="T33" s="173">
        <f>IF(D33="둘레베기",M33,)</f>
        <v>0</v>
      </c>
      <c r="U33" s="173">
        <f>IF(D33="둘레베기",O33,)</f>
        <v>0</v>
      </c>
      <c r="V33" s="173">
        <f>IF(D33="줄베기",#REF!,)</f>
        <v>0</v>
      </c>
      <c r="W33" s="173">
        <f>IF(D33="줄베기",K33,)</f>
        <v>0</v>
      </c>
      <c r="X33" s="173">
        <f>IF(D33="줄베기",M33,)</f>
        <v>0</v>
      </c>
      <c r="Y33" s="173">
        <f>IF(D33="줄베기",O33,)</f>
        <v>0</v>
      </c>
      <c r="Z33" s="173" t="e">
        <f>IF(D33="모두베기",#REF!,)</f>
        <v>#REF!</v>
      </c>
      <c r="AA33" s="173">
        <f t="shared" si="19"/>
        <v>1068426</v>
      </c>
      <c r="AB33" s="173">
        <f t="shared" si="20"/>
        <v>42570</v>
      </c>
      <c r="AC33" s="173">
        <f t="shared" si="21"/>
        <v>23058</v>
      </c>
    </row>
    <row r="34" spans="1:33" s="171" customFormat="1" ht="24" hidden="1" customHeight="1">
      <c r="A34" s="172">
        <f t="shared" si="9"/>
        <v>0</v>
      </c>
      <c r="B34" s="2343"/>
      <c r="C34" s="2343"/>
      <c r="D34" s="2352"/>
      <c r="E34" s="1283"/>
      <c r="F34" s="1283"/>
      <c r="G34" s="2354"/>
      <c r="H34" s="1217"/>
      <c r="I34" s="1217">
        <f t="shared" si="15"/>
        <v>0</v>
      </c>
      <c r="J34" s="1217">
        <f>+'5-3단가산출서(2회차)'!$M$255</f>
        <v>904488</v>
      </c>
      <c r="K34" s="1217">
        <f t="shared" si="16"/>
        <v>0</v>
      </c>
      <c r="L34" s="1217">
        <f>+'5-3단가산출서(2회차)'!$M$257</f>
        <v>37840</v>
      </c>
      <c r="M34" s="1217">
        <f t="shared" si="17"/>
        <v>0</v>
      </c>
      <c r="N34" s="1217">
        <f>+'5-3단가산출서(2회차)'!$M$258</f>
        <v>20496</v>
      </c>
      <c r="O34" s="1217">
        <f t="shared" si="18"/>
        <v>0</v>
      </c>
      <c r="P34" s="1193"/>
      <c r="Q34" s="173"/>
      <c r="R34" s="173"/>
      <c r="S34" s="173"/>
      <c r="T34" s="173"/>
      <c r="U34" s="173"/>
      <c r="V34" s="173"/>
      <c r="W34" s="173"/>
      <c r="X34" s="173"/>
      <c r="Y34" s="173"/>
      <c r="Z34" s="173"/>
      <c r="AA34" s="173"/>
      <c r="AB34" s="173"/>
      <c r="AC34" s="173"/>
    </row>
    <row r="35" spans="1:33" s="171" customFormat="1" ht="24" customHeight="1">
      <c r="A35" s="172">
        <f t="shared" si="9"/>
        <v>1</v>
      </c>
      <c r="B35" s="2342" t="str">
        <f>+'6-3표준조사(2)'!$K$454</f>
        <v>66-0</v>
      </c>
      <c r="C35" s="2342" t="str">
        <f>+'6-3표준조사(2)'!$L$454</f>
        <v>28-0</v>
      </c>
      <c r="D35" s="2351" t="str">
        <f>+'6-3표준조사(2)'!$R$454</f>
        <v>모두베기</v>
      </c>
      <c r="E35" s="1283">
        <f>+'6-3표준조사(2)'!$Q$454</f>
        <v>4.7</v>
      </c>
      <c r="F35" s="1283">
        <f>E34</f>
        <v>0</v>
      </c>
      <c r="G35" s="2353">
        <f>SUM(E35:F36)</f>
        <v>4.7</v>
      </c>
      <c r="H35" s="1217"/>
      <c r="I35" s="1217">
        <f t="shared" si="15"/>
        <v>5922282</v>
      </c>
      <c r="J35" s="1217">
        <f>+'5-3단가산출서 (2)'!$M$300</f>
        <v>1187140</v>
      </c>
      <c r="K35" s="1217">
        <f t="shared" si="16"/>
        <v>5579558</v>
      </c>
      <c r="L35" s="1217">
        <f>+'5-3단가산출서 (2)'!$M$302</f>
        <v>47300</v>
      </c>
      <c r="M35" s="1217">
        <f t="shared" si="17"/>
        <v>222310</v>
      </c>
      <c r="N35" s="1217">
        <f>+'5-3단가산출서 (2)'!$M$303</f>
        <v>25620</v>
      </c>
      <c r="O35" s="1217">
        <f t="shared" si="18"/>
        <v>120414</v>
      </c>
      <c r="P35" s="1193"/>
      <c r="Q35" s="173"/>
      <c r="R35" s="173"/>
      <c r="S35" s="173">
        <f>IF(D35="둘레베기",K35,)</f>
        <v>0</v>
      </c>
      <c r="T35" s="173">
        <f>IF(D35="둘레베기",M35,)</f>
        <v>0</v>
      </c>
      <c r="U35" s="173">
        <f>IF(D35="둘레베기",O35,)</f>
        <v>0</v>
      </c>
      <c r="V35" s="173"/>
      <c r="W35" s="173">
        <f>IF(D35="줄베기",K35,)</f>
        <v>0</v>
      </c>
      <c r="X35" s="173">
        <f>IF(D35="줄베기",M35,)</f>
        <v>0</v>
      </c>
      <c r="Y35" s="173">
        <f>IF(D35="줄베기",O35,)</f>
        <v>0</v>
      </c>
      <c r="Z35" s="173" t="e">
        <f>IF(D35="모두베기",#REF!,)</f>
        <v>#REF!</v>
      </c>
      <c r="AA35" s="173">
        <f t="shared" si="19"/>
        <v>5579558</v>
      </c>
      <c r="AB35" s="173">
        <f t="shared" si="20"/>
        <v>222310</v>
      </c>
      <c r="AC35" s="173">
        <f t="shared" si="21"/>
        <v>120414</v>
      </c>
    </row>
    <row r="36" spans="1:33" s="171" customFormat="1" ht="24" hidden="1" customHeight="1">
      <c r="A36" s="172">
        <f t="shared" si="9"/>
        <v>0</v>
      </c>
      <c r="B36" s="2343"/>
      <c r="C36" s="2343"/>
      <c r="D36" s="2352"/>
      <c r="E36" s="1283"/>
      <c r="F36" s="1283"/>
      <c r="G36" s="2354"/>
      <c r="H36" s="1217"/>
      <c r="I36" s="1217">
        <f t="shared" si="15"/>
        <v>0</v>
      </c>
      <c r="J36" s="1217">
        <f>+'5-3단가산출서(2회차)'!$M$300</f>
        <v>904488</v>
      </c>
      <c r="K36" s="1217">
        <f t="shared" si="16"/>
        <v>0</v>
      </c>
      <c r="L36" s="1217">
        <f>+'5-3단가산출서(2회차)'!$M$302</f>
        <v>37840</v>
      </c>
      <c r="M36" s="1217">
        <f t="shared" si="17"/>
        <v>0</v>
      </c>
      <c r="N36" s="1217">
        <f>+'5-3단가산출서(2회차)'!$M$303</f>
        <v>20496</v>
      </c>
      <c r="O36" s="1217">
        <f t="shared" si="18"/>
        <v>0</v>
      </c>
      <c r="P36" s="1193"/>
      <c r="Q36" s="173"/>
      <c r="R36" s="173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  <c r="AC36" s="173"/>
    </row>
    <row r="37" spans="1:33" s="171" customFormat="1" ht="24" customHeight="1">
      <c r="A37" s="172">
        <f t="shared" ref="A37:A62" si="22">IF(I37&gt;0,1,)</f>
        <v>1</v>
      </c>
      <c r="B37" s="2342" t="str">
        <f>+'6-3표준조사(2)'!$K$529</f>
        <v>66-0</v>
      </c>
      <c r="C37" s="2340" t="str">
        <f>+'6-3표준조사(2)'!$L$529</f>
        <v>29-0</v>
      </c>
      <c r="D37" s="2351" t="str">
        <f>+'6-3표준조사(2)'!$R$529</f>
        <v>모두베기</v>
      </c>
      <c r="E37" s="1283">
        <f>+'6-3표준조사(2)'!$Q$529</f>
        <v>1.7</v>
      </c>
      <c r="F37" s="1283">
        <f>E36</f>
        <v>0</v>
      </c>
      <c r="G37" s="2353">
        <f>SUM(E37:F38)</f>
        <v>1.7</v>
      </c>
      <c r="H37" s="1217"/>
      <c r="I37" s="1217">
        <f t="shared" si="15"/>
        <v>2142102</v>
      </c>
      <c r="J37" s="1217">
        <f>+'5-3단가산출서 (2)'!$M$345</f>
        <v>1187140</v>
      </c>
      <c r="K37" s="1217">
        <f t="shared" si="16"/>
        <v>2018138</v>
      </c>
      <c r="L37" s="1217">
        <f>+'5-3단가산출서 (2)'!$M$347</f>
        <v>47300</v>
      </c>
      <c r="M37" s="1217">
        <f t="shared" si="17"/>
        <v>80410</v>
      </c>
      <c r="N37" s="1217">
        <f>+'5-3단가산출서 (2)'!$M$348</f>
        <v>25620</v>
      </c>
      <c r="O37" s="1217">
        <f t="shared" si="18"/>
        <v>43554</v>
      </c>
      <c r="P37" s="1193"/>
      <c r="Q37" s="173"/>
      <c r="R37" s="173">
        <f>IF(D37="둘레베기",#REF!,)</f>
        <v>0</v>
      </c>
      <c r="S37" s="173">
        <f>IF(D37="둘레베기",K37,)</f>
        <v>0</v>
      </c>
      <c r="T37" s="173">
        <f>IF(D37="둘레베기",M37,)</f>
        <v>0</v>
      </c>
      <c r="U37" s="173">
        <f>IF(D37="둘레베기",O37,)</f>
        <v>0</v>
      </c>
      <c r="V37" s="173">
        <f>IF(D37="줄베기",#REF!,)</f>
        <v>0</v>
      </c>
      <c r="W37" s="173">
        <f>IF(D37="줄베기",K37,)</f>
        <v>0</v>
      </c>
      <c r="X37" s="173">
        <f>IF(D37="줄베기",M37,)</f>
        <v>0</v>
      </c>
      <c r="Y37" s="173">
        <f>IF(D37="줄베기",O37,)</f>
        <v>0</v>
      </c>
      <c r="Z37" s="173" t="e">
        <f>IF(D37="모두베기",#REF!,)</f>
        <v>#REF!</v>
      </c>
      <c r="AA37" s="173">
        <f t="shared" si="19"/>
        <v>2018138</v>
      </c>
      <c r="AB37" s="173">
        <f t="shared" si="20"/>
        <v>80410</v>
      </c>
      <c r="AC37" s="173">
        <f t="shared" si="21"/>
        <v>43554</v>
      </c>
    </row>
    <row r="38" spans="1:33" s="171" customFormat="1" ht="24" hidden="1" customHeight="1">
      <c r="A38" s="172">
        <f t="shared" si="22"/>
        <v>0</v>
      </c>
      <c r="B38" s="2343"/>
      <c r="C38" s="2341"/>
      <c r="D38" s="2352"/>
      <c r="E38" s="1283"/>
      <c r="F38" s="1283"/>
      <c r="G38" s="2354"/>
      <c r="H38" s="1217"/>
      <c r="I38" s="1217">
        <f t="shared" si="15"/>
        <v>0</v>
      </c>
      <c r="J38" s="1217">
        <f>+'5-3단가산출서(2회차)'!$M$345</f>
        <v>904488</v>
      </c>
      <c r="K38" s="1217">
        <f t="shared" si="16"/>
        <v>0</v>
      </c>
      <c r="L38" s="1217">
        <f>+'5-3단가산출서(2회차)'!$M$347</f>
        <v>37840</v>
      </c>
      <c r="M38" s="1217">
        <f t="shared" si="17"/>
        <v>0</v>
      </c>
      <c r="N38" s="1217">
        <f>+'5-3단가산출서(2회차)'!$M$348</f>
        <v>20496</v>
      </c>
      <c r="O38" s="1217">
        <f t="shared" si="18"/>
        <v>0</v>
      </c>
      <c r="P38" s="1193"/>
      <c r="Q38" s="173"/>
      <c r="R38" s="173"/>
      <c r="S38" s="173"/>
      <c r="T38" s="173"/>
      <c r="U38" s="173"/>
      <c r="V38" s="173"/>
      <c r="W38" s="173"/>
      <c r="X38" s="173"/>
      <c r="Y38" s="173"/>
      <c r="Z38" s="173">
        <f>IF(D38="모두베기",#REF!,)</f>
        <v>0</v>
      </c>
      <c r="AA38" s="173">
        <f t="shared" si="19"/>
        <v>0</v>
      </c>
      <c r="AB38" s="173">
        <f t="shared" si="20"/>
        <v>0</v>
      </c>
      <c r="AC38" s="173">
        <f t="shared" si="21"/>
        <v>0</v>
      </c>
      <c r="AG38" s="171">
        <v>157.25</v>
      </c>
    </row>
    <row r="39" spans="1:33" s="171" customFormat="1" ht="24" customHeight="1">
      <c r="A39" s="172">
        <f t="shared" si="22"/>
        <v>1</v>
      </c>
      <c r="B39" s="2342" t="str">
        <f>'6-3표준조사(2)'!$K$604</f>
        <v>66-0</v>
      </c>
      <c r="C39" s="2340" t="str">
        <f>'6-3표준조사(2)'!$L$604</f>
        <v>31-0</v>
      </c>
      <c r="D39" s="2351" t="str">
        <f>'6-3표준조사(2)'!$R$604</f>
        <v>모두베기</v>
      </c>
      <c r="E39" s="1283">
        <f>'6-3표준조사(2)'!$Y$609</f>
        <v>2</v>
      </c>
      <c r="F39" s="1283">
        <f>E38</f>
        <v>0</v>
      </c>
      <c r="G39" s="2353">
        <f>SUM(E39:F40)</f>
        <v>2</v>
      </c>
      <c r="H39" s="1217"/>
      <c r="I39" s="1217">
        <f t="shared" si="15"/>
        <v>2633182</v>
      </c>
      <c r="J39" s="1217">
        <f>'5-3단가산출서 (2)'!$M$390</f>
        <v>1243671</v>
      </c>
      <c r="K39" s="1217">
        <f t="shared" si="16"/>
        <v>2487342</v>
      </c>
      <c r="L39" s="1217">
        <f>'5-3단가산출서 (2)'!$M$392</f>
        <v>47300</v>
      </c>
      <c r="M39" s="1217">
        <f t="shared" si="17"/>
        <v>94600</v>
      </c>
      <c r="N39" s="1217">
        <f>+'5-3단가산출서 (2)'!$M$393</f>
        <v>25620</v>
      </c>
      <c r="O39" s="1217">
        <f t="shared" si="18"/>
        <v>51240</v>
      </c>
      <c r="P39" s="1193"/>
      <c r="Q39" s="173"/>
      <c r="R39" s="173">
        <f>IF(D39="둘레베기",#REF!,)</f>
        <v>0</v>
      </c>
      <c r="S39" s="173">
        <f>IF(D39="둘레베기",K39,)</f>
        <v>0</v>
      </c>
      <c r="T39" s="173">
        <f>IF(D39="둘레베기",M39,)</f>
        <v>0</v>
      </c>
      <c r="U39" s="173">
        <f>IF(D39="둘레베기",O39,)</f>
        <v>0</v>
      </c>
      <c r="V39" s="173">
        <f>IF(D39="줄베기",#REF!,)</f>
        <v>0</v>
      </c>
      <c r="W39" s="173">
        <f>IF(D39="줄베기",K39,)</f>
        <v>0</v>
      </c>
      <c r="X39" s="173">
        <f>IF(D39="줄베기",M39,)</f>
        <v>0</v>
      </c>
      <c r="Y39" s="173">
        <f>IF(D39="줄베기",O39,)</f>
        <v>0</v>
      </c>
      <c r="Z39" s="173" t="e">
        <f>IF(D39="모두베기",#REF!,)</f>
        <v>#REF!</v>
      </c>
      <c r="AA39" s="173">
        <f t="shared" si="19"/>
        <v>2487342</v>
      </c>
      <c r="AB39" s="173">
        <f t="shared" si="20"/>
        <v>94600</v>
      </c>
      <c r="AC39" s="173">
        <f t="shared" si="21"/>
        <v>51240</v>
      </c>
      <c r="AG39" s="1278">
        <f>E65-AG38</f>
        <v>-88.649999999999991</v>
      </c>
    </row>
    <row r="40" spans="1:33" s="171" customFormat="1" ht="24" hidden="1" customHeight="1">
      <c r="A40" s="172">
        <f t="shared" si="22"/>
        <v>0</v>
      </c>
      <c r="B40" s="2343"/>
      <c r="C40" s="2341"/>
      <c r="D40" s="2352"/>
      <c r="E40" s="1283"/>
      <c r="F40" s="1283"/>
      <c r="G40" s="2354"/>
      <c r="H40" s="1217"/>
      <c r="I40" s="1217">
        <f t="shared" si="15"/>
        <v>0</v>
      </c>
      <c r="J40" s="1217">
        <f>'5-3단가산출서(2회차)'!$M$390</f>
        <v>904488</v>
      </c>
      <c r="K40" s="1217">
        <f t="shared" si="16"/>
        <v>0</v>
      </c>
      <c r="L40" s="1217">
        <f>'5-3단가산출서(2회차)'!$M$392</f>
        <v>37840</v>
      </c>
      <c r="M40" s="1217">
        <f t="shared" si="17"/>
        <v>0</v>
      </c>
      <c r="N40" s="1217">
        <f>+'5-3단가산출서(2회차)'!$M$393</f>
        <v>20496</v>
      </c>
      <c r="O40" s="1217">
        <f t="shared" si="18"/>
        <v>0</v>
      </c>
      <c r="P40" s="1193"/>
      <c r="Q40" s="173"/>
      <c r="R40" s="173">
        <f>IF(D40="둘레베기",#REF!,)</f>
        <v>0</v>
      </c>
      <c r="S40" s="173">
        <f>IF(D40="둘레베기",K40,)</f>
        <v>0</v>
      </c>
      <c r="T40" s="173">
        <f>IF(D40="둘레베기",M40,)</f>
        <v>0</v>
      </c>
      <c r="U40" s="173">
        <f>IF(D40="둘레베기",O40,)</f>
        <v>0</v>
      </c>
      <c r="V40" s="173">
        <f>IF(D40="줄베기",#REF!,)</f>
        <v>0</v>
      </c>
      <c r="W40" s="173">
        <f>IF(D40="줄베기",K40,)</f>
        <v>0</v>
      </c>
      <c r="X40" s="173">
        <f>IF(D40="줄베기",M40,)</f>
        <v>0</v>
      </c>
      <c r="Y40" s="173">
        <f>IF(D40="줄베기",O40,)</f>
        <v>0</v>
      </c>
      <c r="Z40" s="173">
        <f>IF(D40="모두베기",#REF!,)</f>
        <v>0</v>
      </c>
      <c r="AA40" s="173">
        <f t="shared" si="19"/>
        <v>0</v>
      </c>
      <c r="AB40" s="173">
        <f t="shared" si="20"/>
        <v>0</v>
      </c>
      <c r="AC40" s="173">
        <f t="shared" si="21"/>
        <v>0</v>
      </c>
    </row>
    <row r="41" spans="1:33" s="171" customFormat="1" ht="24" customHeight="1">
      <c r="A41" s="172">
        <f t="shared" si="22"/>
        <v>1</v>
      </c>
      <c r="B41" s="2342" t="str">
        <f>+'6-3표준조사(3)'!$K$4</f>
        <v>66-0</v>
      </c>
      <c r="C41" s="2357" t="str">
        <f>+'6-3표준조사(3)'!$L$4</f>
        <v>5-1</v>
      </c>
      <c r="D41" s="2351" t="str">
        <f>+'6-3표준조사(3)'!$R$4</f>
        <v>모두베기</v>
      </c>
      <c r="E41" s="1283">
        <f>+'6-3표준조사(3)'!$Q$4</f>
        <v>5.6</v>
      </c>
      <c r="F41" s="1283"/>
      <c r="G41" s="2353">
        <f>SUM(E41:F42)</f>
        <v>5.6</v>
      </c>
      <c r="H41" s="1217"/>
      <c r="I41" s="1217">
        <f t="shared" ref="I41:I58" si="23">K41+M41+O41</f>
        <v>7056336</v>
      </c>
      <c r="J41" s="1217">
        <f>'5-3단가산출서 (3)'!$M$30</f>
        <v>1187140</v>
      </c>
      <c r="K41" s="1217">
        <f>INT(J41*(E41+F41))</f>
        <v>6647984</v>
      </c>
      <c r="L41" s="1217">
        <f>'5-3단가산출서 (3)'!$M$32</f>
        <v>47300</v>
      </c>
      <c r="M41" s="1217">
        <f>INT(L41*(E41+F41))</f>
        <v>264880</v>
      </c>
      <c r="N41" s="1217">
        <f>'5-3단가산출서 (3)'!$M$33</f>
        <v>25620</v>
      </c>
      <c r="O41" s="1217">
        <f>INT(N41*(E41+F41))</f>
        <v>143472</v>
      </c>
      <c r="P41" s="1193"/>
      <c r="Q41" s="173"/>
      <c r="R41" s="173">
        <f>IF(D41="둘레베기",#REF!,)</f>
        <v>0</v>
      </c>
      <c r="S41" s="173">
        <f>IF(D41="둘레베기",K41,)</f>
        <v>0</v>
      </c>
      <c r="T41" s="173">
        <f>IF(D41="둘레베기",M41,)</f>
        <v>0</v>
      </c>
      <c r="U41" s="173">
        <f>IF(D41="둘레베기",O41,)</f>
        <v>0</v>
      </c>
      <c r="V41" s="173">
        <f>IF(D41="줄베기",#REF!,)</f>
        <v>0</v>
      </c>
      <c r="W41" s="173">
        <f>IF(D41="줄베기",K41,)</f>
        <v>0</v>
      </c>
      <c r="X41" s="173">
        <f>IF(D41="줄베기",M41,)</f>
        <v>0</v>
      </c>
      <c r="Y41" s="173">
        <f>IF(D41="줄베기",O41,)</f>
        <v>0</v>
      </c>
      <c r="Z41" s="173" t="e">
        <f>IF(D41="모두베기",#REF!,)</f>
        <v>#REF!</v>
      </c>
      <c r="AA41" s="173">
        <f t="shared" si="19"/>
        <v>6647984</v>
      </c>
      <c r="AB41" s="173">
        <f t="shared" si="20"/>
        <v>264880</v>
      </c>
      <c r="AC41" s="173">
        <f t="shared" si="21"/>
        <v>143472</v>
      </c>
    </row>
    <row r="42" spans="1:33" s="171" customFormat="1" ht="24" hidden="1" customHeight="1">
      <c r="A42" s="172">
        <f t="shared" si="22"/>
        <v>0</v>
      </c>
      <c r="B42" s="2343"/>
      <c r="C42" s="2358"/>
      <c r="D42" s="2352"/>
      <c r="E42" s="1283"/>
      <c r="F42" s="1283"/>
      <c r="G42" s="2354"/>
      <c r="H42" s="1217"/>
      <c r="I42" s="1217">
        <f t="shared" si="23"/>
        <v>0</v>
      </c>
      <c r="J42" s="1217">
        <f>'5-3단가산출서(2회차)'!$M$30</f>
        <v>0</v>
      </c>
      <c r="K42" s="1217">
        <f t="shared" ref="K42:K58" si="24">INT(J42*(E42+F42))</f>
        <v>0</v>
      </c>
      <c r="L42" s="1217">
        <f>'5-3단가산출서(2회차)'!$M$32</f>
        <v>0</v>
      </c>
      <c r="M42" s="1217">
        <f t="shared" ref="M42:M58" si="25">INT(L42*(E42+F42))</f>
        <v>0</v>
      </c>
      <c r="N42" s="1217">
        <f>'5-3단가산출서(2회차)'!$M$33</f>
        <v>0</v>
      </c>
      <c r="O42" s="1217">
        <f t="shared" ref="O42:O58" si="26">INT(N42*(E42+F42))</f>
        <v>0</v>
      </c>
      <c r="P42" s="119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</row>
    <row r="43" spans="1:33" s="171" customFormat="1" ht="24" customHeight="1">
      <c r="A43" s="172">
        <f t="shared" si="22"/>
        <v>1</v>
      </c>
      <c r="B43" s="2342" t="str">
        <f>+'6-3표준조사(3)'!$K$79</f>
        <v>66-0</v>
      </c>
      <c r="C43" s="2340" t="str">
        <f>+'6-3표준조사(3)'!$L$79</f>
        <v>5-2</v>
      </c>
      <c r="D43" s="2351" t="str">
        <f>+'6-3표준조사(3)'!$R$79</f>
        <v>모두베기</v>
      </c>
      <c r="E43" s="1283">
        <f>+'6-3표준조사(3)'!$Q$79</f>
        <v>0.9</v>
      </c>
      <c r="F43" s="1283">
        <f>E42</f>
        <v>0</v>
      </c>
      <c r="G43" s="2353">
        <f>SUM(E43:F44)</f>
        <v>0.9</v>
      </c>
      <c r="H43" s="1217"/>
      <c r="I43" s="1217">
        <f t="shared" si="23"/>
        <v>1134054</v>
      </c>
      <c r="J43" s="1217">
        <f>+'5-3단가산출서 (3)'!$M$75</f>
        <v>1187140</v>
      </c>
      <c r="K43" s="1217">
        <f t="shared" si="24"/>
        <v>1068426</v>
      </c>
      <c r="L43" s="1217">
        <f>+'5-3단가산출서 (3)'!$M$77</f>
        <v>47300</v>
      </c>
      <c r="M43" s="1217">
        <f t="shared" si="25"/>
        <v>42570</v>
      </c>
      <c r="N43" s="1217">
        <f>+'5-3단가산출서 (3)'!$M$78</f>
        <v>25620</v>
      </c>
      <c r="O43" s="1217">
        <f t="shared" si="26"/>
        <v>23058</v>
      </c>
      <c r="P43" s="1193"/>
      <c r="Q43" s="173"/>
      <c r="R43" s="173">
        <f>IF(D43="둘레베기",#REF!,)</f>
        <v>0</v>
      </c>
      <c r="S43" s="173">
        <f>IF(D43="둘레베기",K43,)</f>
        <v>0</v>
      </c>
      <c r="T43" s="173">
        <f>IF(D43="둘레베기",M43,)</f>
        <v>0</v>
      </c>
      <c r="U43" s="173">
        <f>IF(D43="둘레베기",O43,)</f>
        <v>0</v>
      </c>
      <c r="V43" s="173">
        <f>IF(D43="줄베기",#REF!,)</f>
        <v>0</v>
      </c>
      <c r="W43" s="173">
        <f>IF(D43="줄베기",K43,)</f>
        <v>0</v>
      </c>
      <c r="X43" s="173">
        <f>IF(D43="줄베기",M43,)</f>
        <v>0</v>
      </c>
      <c r="Y43" s="173">
        <f>IF(D43="줄베기",O43,)</f>
        <v>0</v>
      </c>
      <c r="Z43" s="173" t="e">
        <f>IF(D43="모두베기",#REF!,)</f>
        <v>#REF!</v>
      </c>
      <c r="AA43" s="173">
        <f t="shared" ref="AA43" si="27">IF(D43="모두베기",K43,)</f>
        <v>1068426</v>
      </c>
      <c r="AB43" s="173">
        <f t="shared" ref="AB43" si="28">IF(D43="모두베기",M43,)</f>
        <v>42570</v>
      </c>
      <c r="AC43" s="173">
        <f t="shared" ref="AC43" si="29">IF(D43="모두베기",O43,)</f>
        <v>23058</v>
      </c>
    </row>
    <row r="44" spans="1:33" s="171" customFormat="1" ht="24" hidden="1" customHeight="1">
      <c r="A44" s="172">
        <f t="shared" si="22"/>
        <v>0</v>
      </c>
      <c r="B44" s="2343"/>
      <c r="C44" s="2341"/>
      <c r="D44" s="2352"/>
      <c r="E44" s="1283"/>
      <c r="F44" s="1283"/>
      <c r="G44" s="2354"/>
      <c r="H44" s="1217"/>
      <c r="I44" s="1217">
        <f t="shared" si="23"/>
        <v>0</v>
      </c>
      <c r="J44" s="1217">
        <f>+'5-3단가산출서(2회차)'!$M$75</f>
        <v>0</v>
      </c>
      <c r="K44" s="1217">
        <f t="shared" si="24"/>
        <v>0</v>
      </c>
      <c r="L44" s="1217">
        <f>+'5-3단가산출서(2회차)'!$M$77</f>
        <v>0</v>
      </c>
      <c r="M44" s="1217">
        <f t="shared" si="25"/>
        <v>0</v>
      </c>
      <c r="N44" s="1217">
        <f>+'5-3단가산출서(2회차)'!$M$78</f>
        <v>0</v>
      </c>
      <c r="O44" s="1217">
        <f t="shared" si="26"/>
        <v>0</v>
      </c>
      <c r="P44" s="119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</row>
    <row r="45" spans="1:33" s="171" customFormat="1" ht="24" customHeight="1">
      <c r="A45" s="172">
        <f t="shared" si="22"/>
        <v>1</v>
      </c>
      <c r="B45" s="2342" t="str">
        <f>+'6-3표준조사(3)'!$K$154</f>
        <v>1-0</v>
      </c>
      <c r="C45" s="2342" t="str">
        <f>+'6-3표준조사(3)'!$L$154</f>
        <v>2-0</v>
      </c>
      <c r="D45" s="2351" t="str">
        <f>+'6-3표준조사(3)'!$R$154</f>
        <v>모두베기</v>
      </c>
      <c r="E45" s="1283">
        <f>+'6-3표준조사(3)'!$Q$154</f>
        <v>5.7</v>
      </c>
      <c r="F45" s="1283">
        <f>E44</f>
        <v>0</v>
      </c>
      <c r="G45" s="2353">
        <f>SUM(E45:F46)</f>
        <v>5.7</v>
      </c>
      <c r="H45" s="1217"/>
      <c r="I45" s="1217">
        <f t="shared" si="23"/>
        <v>7182342</v>
      </c>
      <c r="J45" s="1217">
        <f>+'5-3단가산출서 (3)'!$M$120</f>
        <v>1187140</v>
      </c>
      <c r="K45" s="1217">
        <f t="shared" si="24"/>
        <v>6766698</v>
      </c>
      <c r="L45" s="1217">
        <f>+'5-3단가산출서 (3)'!$M$122</f>
        <v>47300</v>
      </c>
      <c r="M45" s="1217">
        <f t="shared" si="25"/>
        <v>269610</v>
      </c>
      <c r="N45" s="1217">
        <f>+'5-3단가산출서 (3)'!$M$123</f>
        <v>25620</v>
      </c>
      <c r="O45" s="1217">
        <f t="shared" si="26"/>
        <v>146034</v>
      </c>
      <c r="P45" s="1193"/>
      <c r="Q45" s="173"/>
      <c r="R45" s="173"/>
      <c r="S45" s="173"/>
      <c r="T45" s="173"/>
      <c r="U45" s="173"/>
      <c r="V45" s="173"/>
      <c r="W45" s="173"/>
      <c r="X45" s="173"/>
      <c r="Y45" s="173"/>
      <c r="Z45" s="173" t="e">
        <f>IF(D45="모두베기",#REF!,)</f>
        <v>#REF!</v>
      </c>
      <c r="AA45" s="173">
        <f t="shared" ref="AA45" si="30">IF(D45="모두베기",K45,)</f>
        <v>6766698</v>
      </c>
      <c r="AB45" s="173">
        <f t="shared" ref="AB45" si="31">IF(D45="모두베기",M45,)</f>
        <v>269610</v>
      </c>
      <c r="AC45" s="173">
        <f t="shared" ref="AC45" si="32">IF(D45="모두베기",O45,)</f>
        <v>146034</v>
      </c>
    </row>
    <row r="46" spans="1:33" s="171" customFormat="1" ht="24" hidden="1" customHeight="1">
      <c r="A46" s="172">
        <f t="shared" si="22"/>
        <v>0</v>
      </c>
      <c r="B46" s="2343"/>
      <c r="C46" s="2343"/>
      <c r="D46" s="2352"/>
      <c r="E46" s="1283"/>
      <c r="F46" s="1283"/>
      <c r="G46" s="2354"/>
      <c r="H46" s="1217"/>
      <c r="I46" s="1217">
        <f t="shared" si="23"/>
        <v>0</v>
      </c>
      <c r="J46" s="1217">
        <f>+'5-3단가산출서(2회차)'!$M$120</f>
        <v>0</v>
      </c>
      <c r="K46" s="1217">
        <f t="shared" si="24"/>
        <v>0</v>
      </c>
      <c r="L46" s="1217">
        <f>+'5-3단가산출서(2회차)'!$M$122</f>
        <v>0</v>
      </c>
      <c r="M46" s="1217">
        <f t="shared" si="25"/>
        <v>0</v>
      </c>
      <c r="N46" s="1217">
        <f>+'5-3단가산출서(2회차)'!$M$123</f>
        <v>0</v>
      </c>
      <c r="O46" s="1217">
        <f t="shared" si="26"/>
        <v>0</v>
      </c>
      <c r="P46" s="119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</row>
    <row r="47" spans="1:33" s="171" customFormat="1" ht="24" hidden="1" customHeight="1">
      <c r="A47" s="172">
        <f t="shared" si="22"/>
        <v>0</v>
      </c>
      <c r="B47" s="2342">
        <f>+'6-3표준조사(3)'!$K$229</f>
        <v>0</v>
      </c>
      <c r="C47" s="2340">
        <f>+'6-3표준조사(3)'!$L$229</f>
        <v>0</v>
      </c>
      <c r="D47" s="2351">
        <f>+'6-3표준조사(3)'!$R$229</f>
        <v>0</v>
      </c>
      <c r="E47" s="1283">
        <f>+'6-3표준조사(3)'!$Q$229</f>
        <v>0</v>
      </c>
      <c r="F47" s="1283">
        <f>E46</f>
        <v>0</v>
      </c>
      <c r="G47" s="2353">
        <f>SUM(E47:F48)</f>
        <v>0</v>
      </c>
      <c r="H47" s="1217"/>
      <c r="I47" s="1217">
        <f t="shared" si="23"/>
        <v>0</v>
      </c>
      <c r="J47" s="1217">
        <f>+'5-3단가산출서 (3)'!$M$165</f>
        <v>0</v>
      </c>
      <c r="K47" s="1217">
        <f t="shared" si="24"/>
        <v>0</v>
      </c>
      <c r="L47" s="1217">
        <f>+'5-3단가산출서 (3)'!$M$167</f>
        <v>0</v>
      </c>
      <c r="M47" s="1217">
        <f t="shared" si="25"/>
        <v>0</v>
      </c>
      <c r="N47" s="1217">
        <f>+'5-3단가산출서 (3)'!$M$168</f>
        <v>0</v>
      </c>
      <c r="O47" s="1217">
        <f t="shared" si="26"/>
        <v>0</v>
      </c>
      <c r="P47" s="1193"/>
      <c r="Q47" s="173"/>
      <c r="R47" s="173">
        <f>IF(D47="둘레베기",#REF!,)</f>
        <v>0</v>
      </c>
      <c r="S47" s="173">
        <f>IF(D47="둘레베기",K47,)</f>
        <v>0</v>
      </c>
      <c r="T47" s="173">
        <f>IF(D47="둘레베기",M47,)</f>
        <v>0</v>
      </c>
      <c r="U47" s="173">
        <f>IF(D47="둘레베기",O47,)</f>
        <v>0</v>
      </c>
      <c r="V47" s="173">
        <f>IF(D47="줄베기",#REF!,)</f>
        <v>0</v>
      </c>
      <c r="W47" s="173">
        <f>IF(D47="줄베기",K47,)</f>
        <v>0</v>
      </c>
      <c r="X47" s="173">
        <f>IF(D47="줄베기",M47,)</f>
        <v>0</v>
      </c>
      <c r="Y47" s="173">
        <f>IF(D47="줄베기",O47,)</f>
        <v>0</v>
      </c>
      <c r="Z47" s="173">
        <f>IF(D47="모두베기",#REF!,)</f>
        <v>0</v>
      </c>
      <c r="AA47" s="173">
        <f t="shared" ref="AA47" si="33">IF(D47="모두베기",K47,)</f>
        <v>0</v>
      </c>
      <c r="AB47" s="173">
        <f t="shared" ref="AB47" si="34">IF(D47="모두베기",M47,)</f>
        <v>0</v>
      </c>
      <c r="AC47" s="173">
        <f t="shared" ref="AC47" si="35">IF(D47="모두베기",O47,)</f>
        <v>0</v>
      </c>
    </row>
    <row r="48" spans="1:33" s="171" customFormat="1" ht="24" hidden="1" customHeight="1">
      <c r="A48" s="172">
        <f t="shared" si="22"/>
        <v>0</v>
      </c>
      <c r="B48" s="2343"/>
      <c r="C48" s="2341"/>
      <c r="D48" s="2352"/>
      <c r="E48" s="1283"/>
      <c r="F48" s="1283"/>
      <c r="G48" s="2354"/>
      <c r="H48" s="1217"/>
      <c r="I48" s="1217">
        <f t="shared" si="23"/>
        <v>0</v>
      </c>
      <c r="J48" s="1217">
        <f>+'5-3단가산출서(2회차)'!$M$165</f>
        <v>0</v>
      </c>
      <c r="K48" s="1217">
        <f t="shared" si="24"/>
        <v>0</v>
      </c>
      <c r="L48" s="1217">
        <f>+'5-3단가산출서(2회차)'!$M$167</f>
        <v>0</v>
      </c>
      <c r="M48" s="1217">
        <f t="shared" si="25"/>
        <v>0</v>
      </c>
      <c r="N48" s="1217">
        <f>+'5-3단가산출서(2회차)'!$M$168</f>
        <v>0</v>
      </c>
      <c r="O48" s="1217">
        <f t="shared" si="26"/>
        <v>0</v>
      </c>
      <c r="P48" s="119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</row>
    <row r="49" spans="1:33" s="171" customFormat="1" ht="24" hidden="1" customHeight="1">
      <c r="A49" s="172">
        <f t="shared" si="22"/>
        <v>0</v>
      </c>
      <c r="B49" s="2342">
        <f>+'6-3표준조사(3)'!$K$304</f>
        <v>0</v>
      </c>
      <c r="C49" s="2340">
        <f>+'6-3표준조사(3)'!$L$304</f>
        <v>0</v>
      </c>
      <c r="D49" s="2351">
        <f>+'6-3표준조사(3)'!$R$304</f>
        <v>0</v>
      </c>
      <c r="E49" s="1283">
        <f>+'6-3표준조사(3)'!$Q$304</f>
        <v>0</v>
      </c>
      <c r="F49" s="1283">
        <f>E48</f>
        <v>0</v>
      </c>
      <c r="G49" s="2353">
        <f>SUM(E49:F50)</f>
        <v>0</v>
      </c>
      <c r="H49" s="1217"/>
      <c r="I49" s="1217">
        <f t="shared" si="23"/>
        <v>0</v>
      </c>
      <c r="J49" s="1217">
        <f>+'5-3단가산출서 (3)'!$M$210</f>
        <v>0</v>
      </c>
      <c r="K49" s="1217">
        <f t="shared" si="24"/>
        <v>0</v>
      </c>
      <c r="L49" s="1217">
        <f>+'5-3단가산출서 (3)'!$M$212</f>
        <v>0</v>
      </c>
      <c r="M49" s="1217">
        <f t="shared" si="25"/>
        <v>0</v>
      </c>
      <c r="N49" s="1217">
        <f>+'5-3단가산출서 (3)'!$M$213</f>
        <v>0</v>
      </c>
      <c r="O49" s="1217">
        <f t="shared" si="26"/>
        <v>0</v>
      </c>
      <c r="P49" s="1193"/>
      <c r="Q49" s="173"/>
      <c r="R49" s="173">
        <f>IF(D49="둘레베기",#REF!,)</f>
        <v>0</v>
      </c>
      <c r="S49" s="173">
        <f>IF(D49="둘레베기",K49,)</f>
        <v>0</v>
      </c>
      <c r="T49" s="173">
        <f>IF(D49="둘레베기",M49,)</f>
        <v>0</v>
      </c>
      <c r="U49" s="173">
        <f>IF(D49="둘레베기",O49,)</f>
        <v>0</v>
      </c>
      <c r="V49" s="173">
        <f>IF(D49="줄베기",#REF!,)</f>
        <v>0</v>
      </c>
      <c r="W49" s="173">
        <f>IF(D49="줄베기",K49,)</f>
        <v>0</v>
      </c>
      <c r="X49" s="173">
        <f>IF(D49="줄베기",M49,)</f>
        <v>0</v>
      </c>
      <c r="Y49" s="173">
        <f>IF(D49="줄베기",O49,)</f>
        <v>0</v>
      </c>
      <c r="Z49" s="173">
        <f>IF(D49="모두베기",#REF!,)</f>
        <v>0</v>
      </c>
      <c r="AA49" s="173">
        <f t="shared" ref="AA49" si="36">IF(D49="모두베기",K49,)</f>
        <v>0</v>
      </c>
      <c r="AB49" s="173">
        <f t="shared" ref="AB49" si="37">IF(D49="모두베기",M49,)</f>
        <v>0</v>
      </c>
      <c r="AC49" s="173">
        <f t="shared" ref="AC49" si="38">IF(D49="모두베기",O49,)</f>
        <v>0</v>
      </c>
    </row>
    <row r="50" spans="1:33" s="171" customFormat="1" ht="24" hidden="1" customHeight="1">
      <c r="A50" s="172">
        <f t="shared" si="22"/>
        <v>0</v>
      </c>
      <c r="B50" s="2343"/>
      <c r="C50" s="2341"/>
      <c r="D50" s="2352"/>
      <c r="E50" s="1283"/>
      <c r="F50" s="1283"/>
      <c r="G50" s="2354"/>
      <c r="H50" s="1217"/>
      <c r="I50" s="1217">
        <f t="shared" si="23"/>
        <v>0</v>
      </c>
      <c r="J50" s="1217"/>
      <c r="K50" s="1217">
        <f t="shared" si="24"/>
        <v>0</v>
      </c>
      <c r="L50" s="1217">
        <f>+'5-3단가산출서(2회차)'!$M$212</f>
        <v>37840</v>
      </c>
      <c r="M50" s="1217">
        <f t="shared" si="25"/>
        <v>0</v>
      </c>
      <c r="N50" s="1217">
        <f>+'5-3단가산출서(2회차)'!$M$213</f>
        <v>20496</v>
      </c>
      <c r="O50" s="1217">
        <f t="shared" si="26"/>
        <v>0</v>
      </c>
      <c r="P50" s="119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</row>
    <row r="51" spans="1:33" s="171" customFormat="1" ht="24" hidden="1" customHeight="1">
      <c r="A51" s="172">
        <f t="shared" si="22"/>
        <v>0</v>
      </c>
      <c r="B51" s="2342">
        <f>+'6-3표준조사(3)'!$K$379</f>
        <v>0</v>
      </c>
      <c r="C51" s="2342">
        <f>+'6-3표준조사(3)'!$L$379</f>
        <v>0</v>
      </c>
      <c r="D51" s="2351">
        <f>+'6-3표준조사(3)'!$R$379</f>
        <v>0</v>
      </c>
      <c r="E51" s="1283">
        <f>+'6-3표준조사(3)'!$Q$379</f>
        <v>0</v>
      </c>
      <c r="F51" s="1283">
        <f>E50</f>
        <v>0</v>
      </c>
      <c r="G51" s="2353">
        <f>SUM(E51:F52)</f>
        <v>0</v>
      </c>
      <c r="H51" s="1217"/>
      <c r="I51" s="1217">
        <f t="shared" si="23"/>
        <v>0</v>
      </c>
      <c r="J51" s="1217">
        <f>+'5-3단가산출서 (3)'!$M$255</f>
        <v>0</v>
      </c>
      <c r="K51" s="1217">
        <f t="shared" si="24"/>
        <v>0</v>
      </c>
      <c r="L51" s="1217">
        <f>+'5-3단가산출서 (3)'!$M$257</f>
        <v>0</v>
      </c>
      <c r="M51" s="1217">
        <f t="shared" si="25"/>
        <v>0</v>
      </c>
      <c r="N51" s="1217">
        <f>+'5-3단가산출서 (3)'!$M$258</f>
        <v>0</v>
      </c>
      <c r="O51" s="1217">
        <f t="shared" si="26"/>
        <v>0</v>
      </c>
      <c r="P51" s="1193"/>
      <c r="Q51" s="173"/>
      <c r="R51" s="173">
        <f>IF(D51="둘레베기",#REF!,)</f>
        <v>0</v>
      </c>
      <c r="S51" s="173">
        <f>IF(D51="둘레베기",K51,)</f>
        <v>0</v>
      </c>
      <c r="T51" s="173">
        <f>IF(D51="둘레베기",M51,)</f>
        <v>0</v>
      </c>
      <c r="U51" s="173">
        <f>IF(D51="둘레베기",O51,)</f>
        <v>0</v>
      </c>
      <c r="V51" s="173">
        <f>IF(D51="줄베기",#REF!,)</f>
        <v>0</v>
      </c>
      <c r="W51" s="173">
        <f>IF(D51="줄베기",K51,)</f>
        <v>0</v>
      </c>
      <c r="X51" s="173">
        <f>IF(D51="줄베기",M51,)</f>
        <v>0</v>
      </c>
      <c r="Y51" s="173">
        <f>IF(D51="줄베기",O51,)</f>
        <v>0</v>
      </c>
      <c r="Z51" s="173">
        <f>IF(D51="모두베기",#REF!,)</f>
        <v>0</v>
      </c>
      <c r="AA51" s="173">
        <f t="shared" ref="AA51" si="39">IF(D51="모두베기",K51,)</f>
        <v>0</v>
      </c>
      <c r="AB51" s="173">
        <f t="shared" ref="AB51" si="40">IF(D51="모두베기",M51,)</f>
        <v>0</v>
      </c>
      <c r="AC51" s="173">
        <f t="shared" ref="AC51" si="41">IF(D51="모두베기",O51,)</f>
        <v>0</v>
      </c>
    </row>
    <row r="52" spans="1:33" s="171" customFormat="1" ht="24" hidden="1" customHeight="1">
      <c r="A52" s="172">
        <f t="shared" si="22"/>
        <v>0</v>
      </c>
      <c r="B52" s="2343"/>
      <c r="C52" s="2343"/>
      <c r="D52" s="2352"/>
      <c r="E52" s="1283"/>
      <c r="F52" s="1283"/>
      <c r="G52" s="2354"/>
      <c r="H52" s="1217"/>
      <c r="I52" s="1217">
        <f t="shared" si="23"/>
        <v>0</v>
      </c>
      <c r="J52" s="1217"/>
      <c r="K52" s="1217">
        <f t="shared" si="24"/>
        <v>0</v>
      </c>
      <c r="L52" s="1217">
        <f>+'5-3단가산출서(2회차)'!$M$257</f>
        <v>37840</v>
      </c>
      <c r="M52" s="1217">
        <f t="shared" si="25"/>
        <v>0</v>
      </c>
      <c r="N52" s="1217">
        <f>+'5-3단가산출서(2회차)'!$M$258</f>
        <v>20496</v>
      </c>
      <c r="O52" s="1217">
        <f t="shared" si="26"/>
        <v>0</v>
      </c>
      <c r="P52" s="119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</row>
    <row r="53" spans="1:33" s="171" customFormat="1" ht="24" hidden="1" customHeight="1">
      <c r="A53" s="172">
        <f t="shared" si="22"/>
        <v>0</v>
      </c>
      <c r="B53" s="2342">
        <f>+'6-3표준조사(3)'!$K$454</f>
        <v>0</v>
      </c>
      <c r="C53" s="2342">
        <f>+'6-3표준조사(3)'!$L$454</f>
        <v>0</v>
      </c>
      <c r="D53" s="2351">
        <f>+'6-3표준조사(3)'!$R$454</f>
        <v>0</v>
      </c>
      <c r="E53" s="1283">
        <f>+'6-3표준조사(3)'!$Q$454</f>
        <v>0</v>
      </c>
      <c r="F53" s="1283">
        <f>E52</f>
        <v>0</v>
      </c>
      <c r="G53" s="2353">
        <f>SUM(E53:F54)</f>
        <v>0</v>
      </c>
      <c r="H53" s="1217"/>
      <c r="I53" s="1217">
        <f t="shared" si="23"/>
        <v>0</v>
      </c>
      <c r="J53" s="1217">
        <f>+'5-3단가산출서 (3)'!$M$300</f>
        <v>0</v>
      </c>
      <c r="K53" s="1217">
        <f t="shared" si="24"/>
        <v>0</v>
      </c>
      <c r="L53" s="1217">
        <f>+'5-3단가산출서 (3)'!$M$302</f>
        <v>0</v>
      </c>
      <c r="M53" s="1217">
        <f t="shared" si="25"/>
        <v>0</v>
      </c>
      <c r="N53" s="1217">
        <f>+'5-3단가산출서 (3)'!$M$303</f>
        <v>0</v>
      </c>
      <c r="O53" s="1217">
        <f t="shared" si="26"/>
        <v>0</v>
      </c>
      <c r="P53" s="1193"/>
      <c r="Q53" s="173"/>
      <c r="R53" s="173"/>
      <c r="S53" s="173">
        <f>IF(D53="둘레베기",K53,)</f>
        <v>0</v>
      </c>
      <c r="T53" s="173">
        <f>IF(D53="둘레베기",M53,)</f>
        <v>0</v>
      </c>
      <c r="U53" s="173">
        <f>IF(D53="둘레베기",O53,)</f>
        <v>0</v>
      </c>
      <c r="V53" s="173"/>
      <c r="W53" s="173">
        <f>IF(D53="줄베기",K53,)</f>
        <v>0</v>
      </c>
      <c r="X53" s="173">
        <f>IF(D53="줄베기",M53,)</f>
        <v>0</v>
      </c>
      <c r="Y53" s="173">
        <f>IF(D53="줄베기",O53,)</f>
        <v>0</v>
      </c>
      <c r="Z53" s="173">
        <f>IF(D53="모두베기",#REF!,)</f>
        <v>0</v>
      </c>
      <c r="AA53" s="173">
        <f t="shared" ref="AA53" si="42">IF(D53="모두베기",K53,)</f>
        <v>0</v>
      </c>
      <c r="AB53" s="173">
        <f t="shared" ref="AB53" si="43">IF(D53="모두베기",M53,)</f>
        <v>0</v>
      </c>
      <c r="AC53" s="173">
        <f t="shared" ref="AC53" si="44">IF(D53="모두베기",O53,)</f>
        <v>0</v>
      </c>
    </row>
    <row r="54" spans="1:33" s="171" customFormat="1" ht="24" hidden="1" customHeight="1">
      <c r="A54" s="172">
        <f t="shared" si="22"/>
        <v>0</v>
      </c>
      <c r="B54" s="2343"/>
      <c r="C54" s="2343"/>
      <c r="D54" s="2352"/>
      <c r="E54" s="1283"/>
      <c r="F54" s="1283"/>
      <c r="G54" s="2354"/>
      <c r="H54" s="1217"/>
      <c r="I54" s="1217">
        <f t="shared" si="23"/>
        <v>0</v>
      </c>
      <c r="J54" s="1217"/>
      <c r="K54" s="1217">
        <f t="shared" si="24"/>
        <v>0</v>
      </c>
      <c r="L54" s="1217">
        <f>+'5-3단가산출서(2회차)'!$M$302</f>
        <v>37840</v>
      </c>
      <c r="M54" s="1217">
        <f t="shared" si="25"/>
        <v>0</v>
      </c>
      <c r="N54" s="1217">
        <f>+'5-3단가산출서(2회차)'!$M$303</f>
        <v>20496</v>
      </c>
      <c r="O54" s="1217">
        <f t="shared" si="26"/>
        <v>0</v>
      </c>
      <c r="P54" s="119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</row>
    <row r="55" spans="1:33" s="171" customFormat="1" ht="24" hidden="1" customHeight="1">
      <c r="A55" s="172">
        <f t="shared" ref="A55:A58" si="45">IF(I55&gt;0,1,)</f>
        <v>0</v>
      </c>
      <c r="B55" s="2342">
        <f>+'6-3표준조사(3)'!$K$529</f>
        <v>0</v>
      </c>
      <c r="C55" s="2340">
        <f>+'6-3표준조사(3)'!$L$529</f>
        <v>0</v>
      </c>
      <c r="D55" s="2351">
        <f>+'6-3표준조사(3)'!$R$529</f>
        <v>0</v>
      </c>
      <c r="E55" s="1283">
        <f>+'6-3표준조사(3)'!$Q$529</f>
        <v>0</v>
      </c>
      <c r="F55" s="1283">
        <f>E54</f>
        <v>0</v>
      </c>
      <c r="G55" s="2353">
        <f>SUM(E55:F56)</f>
        <v>0</v>
      </c>
      <c r="H55" s="1217"/>
      <c r="I55" s="1217">
        <f t="shared" si="23"/>
        <v>0</v>
      </c>
      <c r="J55" s="1217">
        <f>+'5-3단가산출서 (3)'!$M$345</f>
        <v>0</v>
      </c>
      <c r="K55" s="1217">
        <f t="shared" si="24"/>
        <v>0</v>
      </c>
      <c r="L55" s="1217">
        <f>+'5-3단가산출서 (3)'!$M$347</f>
        <v>0</v>
      </c>
      <c r="M55" s="1217">
        <f t="shared" si="25"/>
        <v>0</v>
      </c>
      <c r="N55" s="1217">
        <f>+'5-3단가산출서 (3)'!$M$348</f>
        <v>0</v>
      </c>
      <c r="O55" s="1217">
        <f t="shared" si="26"/>
        <v>0</v>
      </c>
      <c r="P55" s="1193"/>
      <c r="Q55" s="173"/>
      <c r="R55" s="173">
        <f>IF(D55="둘레베기",#REF!,)</f>
        <v>0</v>
      </c>
      <c r="S55" s="173">
        <f>IF(D55="둘레베기",K55,)</f>
        <v>0</v>
      </c>
      <c r="T55" s="173">
        <f>IF(D55="둘레베기",M55,)</f>
        <v>0</v>
      </c>
      <c r="U55" s="173">
        <f>IF(D55="둘레베기",O55,)</f>
        <v>0</v>
      </c>
      <c r="V55" s="173">
        <f>IF(D55="줄베기",#REF!,)</f>
        <v>0</v>
      </c>
      <c r="W55" s="173">
        <f>IF(D55="줄베기",K55,)</f>
        <v>0</v>
      </c>
      <c r="X55" s="173">
        <f>IF(D55="줄베기",M55,)</f>
        <v>0</v>
      </c>
      <c r="Y55" s="173">
        <f>IF(D55="줄베기",O55,)</f>
        <v>0</v>
      </c>
      <c r="Z55" s="173">
        <f>IF(D55="모두베기",#REF!,)</f>
        <v>0</v>
      </c>
      <c r="AA55" s="173">
        <f t="shared" ref="AA55:AA58" si="46">IF(D55="모두베기",K55,)</f>
        <v>0</v>
      </c>
      <c r="AB55" s="173">
        <f t="shared" ref="AB55:AB58" si="47">IF(D55="모두베기",M55,)</f>
        <v>0</v>
      </c>
      <c r="AC55" s="173">
        <f t="shared" ref="AC55:AC58" si="48">IF(D55="모두베기",O55,)</f>
        <v>0</v>
      </c>
    </row>
    <row r="56" spans="1:33" s="171" customFormat="1" ht="24" hidden="1" customHeight="1">
      <c r="A56" s="172">
        <f t="shared" si="45"/>
        <v>0</v>
      </c>
      <c r="B56" s="2343"/>
      <c r="C56" s="2341"/>
      <c r="D56" s="2352"/>
      <c r="E56" s="1283"/>
      <c r="F56" s="1283"/>
      <c r="G56" s="2354"/>
      <c r="H56" s="1217"/>
      <c r="I56" s="1217">
        <f t="shared" si="23"/>
        <v>0</v>
      </c>
      <c r="J56" s="1217"/>
      <c r="K56" s="1217">
        <f t="shared" si="24"/>
        <v>0</v>
      </c>
      <c r="L56" s="1217">
        <f>+'5-3단가산출서(2회차)'!$M$347</f>
        <v>37840</v>
      </c>
      <c r="M56" s="1217">
        <f t="shared" si="25"/>
        <v>0</v>
      </c>
      <c r="N56" s="1217">
        <f>+'5-3단가산출서(2회차)'!$M$348</f>
        <v>20496</v>
      </c>
      <c r="O56" s="1217">
        <f t="shared" si="26"/>
        <v>0</v>
      </c>
      <c r="P56" s="1193"/>
      <c r="Q56" s="173"/>
      <c r="R56" s="173"/>
      <c r="S56" s="173"/>
      <c r="T56" s="173"/>
      <c r="U56" s="173"/>
      <c r="V56" s="173"/>
      <c r="W56" s="173"/>
      <c r="X56" s="173"/>
      <c r="Y56" s="173"/>
      <c r="Z56" s="173">
        <f>IF(D56="모두베기",#REF!,)</f>
        <v>0</v>
      </c>
      <c r="AA56" s="173">
        <f t="shared" si="46"/>
        <v>0</v>
      </c>
      <c r="AB56" s="173">
        <f t="shared" si="47"/>
        <v>0</v>
      </c>
      <c r="AC56" s="173">
        <f t="shared" si="48"/>
        <v>0</v>
      </c>
      <c r="AG56" s="171">
        <v>157.25</v>
      </c>
    </row>
    <row r="57" spans="1:33" s="171" customFormat="1" ht="24" hidden="1" customHeight="1">
      <c r="A57" s="172">
        <f t="shared" si="45"/>
        <v>0</v>
      </c>
      <c r="B57" s="1234"/>
      <c r="C57" s="1235"/>
      <c r="D57" s="1232"/>
      <c r="E57" s="1283">
        <f>'6-3표준조사(3)'!$Y$609</f>
        <v>0</v>
      </c>
      <c r="F57" s="1283">
        <f>E56</f>
        <v>0</v>
      </c>
      <c r="G57" s="1233"/>
      <c r="H57" s="1217"/>
      <c r="I57" s="1217">
        <f t="shared" si="23"/>
        <v>0</v>
      </c>
      <c r="J57" s="1217">
        <f>'5-3단가산출서 (3)'!$M$390</f>
        <v>0</v>
      </c>
      <c r="K57" s="1217">
        <f t="shared" si="24"/>
        <v>0</v>
      </c>
      <c r="L57" s="1217">
        <f>'5-3단가산출서 (3)'!$M$392</f>
        <v>0</v>
      </c>
      <c r="M57" s="1217">
        <f t="shared" si="25"/>
        <v>0</v>
      </c>
      <c r="N57" s="1217">
        <f>+'5-3단가산출서 (3)'!$M$393</f>
        <v>0</v>
      </c>
      <c r="O57" s="1217">
        <f t="shared" si="26"/>
        <v>0</v>
      </c>
      <c r="P57" s="1193"/>
      <c r="Q57" s="173"/>
      <c r="R57" s="173">
        <f>IF(D57="둘레베기",#REF!,)</f>
        <v>0</v>
      </c>
      <c r="S57" s="173">
        <f>IF(D57="둘레베기",K57,)</f>
        <v>0</v>
      </c>
      <c r="T57" s="173">
        <f>IF(D57="둘레베기",M57,)</f>
        <v>0</v>
      </c>
      <c r="U57" s="173">
        <f>IF(D57="둘레베기",O57,)</f>
        <v>0</v>
      </c>
      <c r="V57" s="173">
        <f>IF(D57="줄베기",#REF!,)</f>
        <v>0</v>
      </c>
      <c r="W57" s="173">
        <f>IF(D57="줄베기",K57,)</f>
        <v>0</v>
      </c>
      <c r="X57" s="173">
        <f>IF(D57="줄베기",M57,)</f>
        <v>0</v>
      </c>
      <c r="Y57" s="173">
        <f>IF(D57="줄베기",O57,)</f>
        <v>0</v>
      </c>
      <c r="Z57" s="173">
        <f>IF(D57="모두베기",#REF!,)</f>
        <v>0</v>
      </c>
      <c r="AA57" s="173">
        <f t="shared" si="46"/>
        <v>0</v>
      </c>
      <c r="AB57" s="173">
        <f t="shared" si="47"/>
        <v>0</v>
      </c>
      <c r="AC57" s="173">
        <f t="shared" si="48"/>
        <v>0</v>
      </c>
      <c r="AG57" s="1278">
        <f>E83-AG56</f>
        <v>-157.25</v>
      </c>
    </row>
    <row r="58" spans="1:33" s="171" customFormat="1" ht="24" hidden="1" customHeight="1">
      <c r="A58" s="172">
        <f t="shared" si="45"/>
        <v>0</v>
      </c>
      <c r="B58" s="2342"/>
      <c r="C58" s="2340"/>
      <c r="D58" s="2351"/>
      <c r="E58" s="1283"/>
      <c r="F58" s="1283"/>
      <c r="G58" s="2353"/>
      <c r="H58" s="1217"/>
      <c r="I58" s="1217">
        <f t="shared" si="23"/>
        <v>0</v>
      </c>
      <c r="J58" s="1217">
        <f>'5-3단가산출서(2회차)'!$M$390</f>
        <v>904488</v>
      </c>
      <c r="K58" s="1217">
        <f t="shared" si="24"/>
        <v>0</v>
      </c>
      <c r="L58" s="1217">
        <f>'5-3단가산출서(2회차)'!$M$392</f>
        <v>37840</v>
      </c>
      <c r="M58" s="1217">
        <f t="shared" si="25"/>
        <v>0</v>
      </c>
      <c r="N58" s="1217">
        <f>+'5-3단가산출서(2회차)'!$M$393</f>
        <v>20496</v>
      </c>
      <c r="O58" s="1217">
        <f t="shared" si="26"/>
        <v>0</v>
      </c>
      <c r="P58" s="1193"/>
      <c r="Q58" s="173"/>
      <c r="R58" s="173">
        <f>IF(D58="둘레베기",#REF!,)</f>
        <v>0</v>
      </c>
      <c r="S58" s="173">
        <f>IF(D58="둘레베기",K58,)</f>
        <v>0</v>
      </c>
      <c r="T58" s="173">
        <f>IF(D58="둘레베기",M58,)</f>
        <v>0</v>
      </c>
      <c r="U58" s="173">
        <f>IF(D58="둘레베기",O58,)</f>
        <v>0</v>
      </c>
      <c r="V58" s="173">
        <f>IF(D58="줄베기",#REF!,)</f>
        <v>0</v>
      </c>
      <c r="W58" s="173">
        <f>IF(D58="줄베기",K58,)</f>
        <v>0</v>
      </c>
      <c r="X58" s="173">
        <f>IF(D58="줄베기",M58,)</f>
        <v>0</v>
      </c>
      <c r="Y58" s="173">
        <f>IF(D58="줄베기",O58,)</f>
        <v>0</v>
      </c>
      <c r="Z58" s="173">
        <f>IF(D58="모두베기",#REF!,)</f>
        <v>0</v>
      </c>
      <c r="AA58" s="173">
        <f t="shared" si="46"/>
        <v>0</v>
      </c>
      <c r="AB58" s="173">
        <f t="shared" si="47"/>
        <v>0</v>
      </c>
      <c r="AC58" s="173">
        <f t="shared" si="48"/>
        <v>0</v>
      </c>
    </row>
    <row r="59" spans="1:33" s="54" customFormat="1" ht="24" hidden="1" customHeight="1">
      <c r="A59" s="172">
        <f t="shared" si="22"/>
        <v>0</v>
      </c>
      <c r="B59" s="2343"/>
      <c r="C59" s="2341"/>
      <c r="D59" s="2352"/>
      <c r="E59" s="1253"/>
      <c r="F59" s="1253"/>
      <c r="G59" s="2354"/>
      <c r="H59" s="1218"/>
      <c r="I59" s="1218"/>
      <c r="J59" s="1218"/>
      <c r="K59" s="1218"/>
      <c r="L59" s="1218"/>
      <c r="M59" s="1218"/>
      <c r="N59" s="1218"/>
      <c r="O59" s="1218"/>
      <c r="P59" s="1194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</row>
    <row r="60" spans="1:33" s="54" customFormat="1" ht="24" hidden="1" customHeight="1">
      <c r="A60" s="172">
        <f t="shared" si="22"/>
        <v>0</v>
      </c>
      <c r="B60" s="1234"/>
      <c r="C60" s="1234"/>
      <c r="D60" s="1232"/>
      <c r="E60" s="1219"/>
      <c r="F60" s="1219"/>
      <c r="G60" s="1220"/>
      <c r="H60" s="1217"/>
      <c r="I60" s="1217"/>
      <c r="J60" s="1217"/>
      <c r="K60" s="1217"/>
      <c r="L60" s="1217"/>
      <c r="M60" s="1217"/>
      <c r="N60" s="1217"/>
      <c r="O60" s="1217"/>
      <c r="P60" s="1193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</row>
    <row r="61" spans="1:33" s="54" customFormat="1" ht="24" hidden="1" customHeight="1">
      <c r="A61" s="172">
        <f t="shared" si="22"/>
        <v>0</v>
      </c>
      <c r="B61" s="563"/>
      <c r="C61" s="568"/>
      <c r="D61" s="1175"/>
      <c r="E61" s="1219"/>
      <c r="F61" s="1219"/>
      <c r="G61" s="1220"/>
      <c r="H61" s="1156"/>
      <c r="I61" s="1217"/>
      <c r="J61" s="1156"/>
      <c r="K61" s="1217"/>
      <c r="L61" s="1156"/>
      <c r="M61" s="1217"/>
      <c r="N61" s="1156"/>
      <c r="O61" s="1217"/>
      <c r="P61" s="1193"/>
      <c r="R61" s="56">
        <f>IF(D61="둘레베기",#REF!,)</f>
        <v>0</v>
      </c>
      <c r="S61" s="56">
        <f>IF(D61="둘레베기",K61,)</f>
        <v>0</v>
      </c>
      <c r="T61" s="56">
        <f>IF(D61="둘레베기",M61,)</f>
        <v>0</v>
      </c>
      <c r="U61" s="56">
        <f>IF(D61="둘레베기",O61,)</f>
        <v>0</v>
      </c>
      <c r="V61" s="56">
        <f>IF(D61="줄베기",#REF!,)</f>
        <v>0</v>
      </c>
      <c r="W61" s="56">
        <f>IF(D61="줄베기",K61,)</f>
        <v>0</v>
      </c>
      <c r="X61" s="56">
        <f>IF(D61="줄베기",M61,)</f>
        <v>0</v>
      </c>
      <c r="Y61" s="56">
        <f>IF(D61="줄베기",O61,)</f>
        <v>0</v>
      </c>
      <c r="Z61" s="56">
        <f>IF(D61="모두베기",#REF!,)</f>
        <v>0</v>
      </c>
      <c r="AA61" s="56">
        <f>IF(D61="모두베기",K61,)</f>
        <v>0</v>
      </c>
      <c r="AB61" s="56">
        <f>IF(D61="모두베기",M61,)</f>
        <v>0</v>
      </c>
      <c r="AC61" s="56">
        <f>IF(D61="모두베기",O61,)</f>
        <v>0</v>
      </c>
    </row>
    <row r="62" spans="1:33" s="54" customFormat="1" ht="24" hidden="1" customHeight="1">
      <c r="A62" s="172">
        <f t="shared" si="22"/>
        <v>0</v>
      </c>
      <c r="B62" s="557"/>
      <c r="C62" s="568"/>
      <c r="D62" s="1175"/>
      <c r="E62" s="1518"/>
      <c r="F62" s="1518"/>
      <c r="G62" s="1220"/>
      <c r="H62" s="1155"/>
      <c r="I62" s="1217"/>
      <c r="J62" s="1252"/>
      <c r="K62" s="1217"/>
      <c r="L62" s="1155"/>
      <c r="M62" s="1217"/>
      <c r="N62" s="1155"/>
      <c r="O62" s="1217"/>
      <c r="P62" s="1284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56"/>
    </row>
    <row r="63" spans="1:33" s="54" customFormat="1" ht="24" hidden="1" customHeight="1">
      <c r="A63" s="55"/>
      <c r="B63" s="2359" t="s">
        <v>535</v>
      </c>
      <c r="C63" s="2359"/>
      <c r="D63" s="2359"/>
      <c r="E63" s="1221"/>
      <c r="F63" s="1221"/>
      <c r="G63" s="1221"/>
      <c r="H63" s="58"/>
      <c r="I63" s="59"/>
      <c r="J63" s="58"/>
      <c r="K63" s="59">
        <f>SUM(S5:S61)</f>
        <v>0</v>
      </c>
      <c r="L63" s="58"/>
      <c r="M63" s="59">
        <f>SUM(T5:T61)</f>
        <v>0</v>
      </c>
      <c r="N63" s="58"/>
      <c r="O63" s="59">
        <f>SUM(U5:U61)</f>
        <v>0</v>
      </c>
      <c r="P63" s="57"/>
    </row>
    <row r="64" spans="1:33" s="54" customFormat="1" ht="24" hidden="1" customHeight="1">
      <c r="A64" s="55"/>
      <c r="B64" s="2359" t="s">
        <v>537</v>
      </c>
      <c r="C64" s="2359"/>
      <c r="D64" s="2359"/>
      <c r="E64" s="1221"/>
      <c r="F64" s="1221"/>
      <c r="G64" s="1221"/>
      <c r="H64" s="58"/>
      <c r="I64" s="59"/>
      <c r="J64" s="58"/>
      <c r="K64" s="59">
        <f>SUM(W5:W61)</f>
        <v>0</v>
      </c>
      <c r="L64" s="58"/>
      <c r="M64" s="59">
        <f>SUM(X5:X61)</f>
        <v>0</v>
      </c>
      <c r="N64" s="58"/>
      <c r="O64" s="59">
        <f>SUM(Y5:Y61)</f>
        <v>0</v>
      </c>
      <c r="P64" s="57"/>
    </row>
    <row r="65" spans="1:16" s="171" customFormat="1" ht="24" customHeight="1">
      <c r="A65" s="172">
        <v>1</v>
      </c>
      <c r="B65" s="2356" t="s">
        <v>806</v>
      </c>
      <c r="C65" s="2356"/>
      <c r="D65" s="2356"/>
      <c r="E65" s="1222">
        <f>SUM(E5:E61)</f>
        <v>68.600000000000009</v>
      </c>
      <c r="F65" s="1222">
        <f>SUM(F5:F61)</f>
        <v>0</v>
      </c>
      <c r="G65" s="1222">
        <f>SUM(G5:G61)</f>
        <v>68.600000000000009</v>
      </c>
      <c r="H65" s="567"/>
      <c r="I65" s="569">
        <f>K65+M65+O65</f>
        <v>80674659</v>
      </c>
      <c r="J65" s="567"/>
      <c r="K65" s="569">
        <f>SUM(K5:K56)</f>
        <v>76039138</v>
      </c>
      <c r="L65" s="567"/>
      <c r="M65" s="569">
        <f>SUM(M5:M63)</f>
        <v>3006861</v>
      </c>
      <c r="N65" s="567"/>
      <c r="O65" s="569">
        <f>SUM(O5:O63)</f>
        <v>1628660</v>
      </c>
      <c r="P65" s="1193"/>
    </row>
    <row r="66" spans="1:16" s="171" customFormat="1" ht="24" hidden="1" customHeight="1">
      <c r="A66" s="172"/>
      <c r="B66" s="2356" t="s">
        <v>1953</v>
      </c>
      <c r="C66" s="2356"/>
      <c r="D66" s="2356"/>
      <c r="E66" s="1222"/>
      <c r="F66" s="1222"/>
      <c r="G66" s="1222">
        <f>G62</f>
        <v>0</v>
      </c>
      <c r="H66" s="567"/>
      <c r="I66" s="569">
        <f>I62</f>
        <v>0</v>
      </c>
      <c r="J66" s="567"/>
      <c r="K66" s="569">
        <f>K62</f>
        <v>0</v>
      </c>
      <c r="L66" s="567"/>
      <c r="M66" s="569">
        <f>M62</f>
        <v>0</v>
      </c>
      <c r="N66" s="567"/>
      <c r="O66" s="569">
        <f>O62</f>
        <v>0</v>
      </c>
      <c r="P66" s="1284"/>
    </row>
    <row r="67" spans="1:16" s="175" customFormat="1" ht="24" customHeight="1">
      <c r="A67" s="174">
        <v>1</v>
      </c>
      <c r="B67" s="2355" t="s">
        <v>1009</v>
      </c>
      <c r="C67" s="2355"/>
      <c r="D67" s="2355"/>
      <c r="E67" s="1223">
        <f>E63+E64+E65</f>
        <v>68.600000000000009</v>
      </c>
      <c r="F67" s="1223">
        <f>F63+F64+F65</f>
        <v>0</v>
      </c>
      <c r="G67" s="1223">
        <f>G63+G64+G65+G66</f>
        <v>68.600000000000009</v>
      </c>
      <c r="H67" s="570"/>
      <c r="I67" s="571">
        <f>I65+I66</f>
        <v>80674659</v>
      </c>
      <c r="J67" s="571"/>
      <c r="K67" s="571">
        <f>K65+K66</f>
        <v>76039138</v>
      </c>
      <c r="L67" s="571"/>
      <c r="M67" s="571">
        <f>M65+M66</f>
        <v>3006861</v>
      </c>
      <c r="N67" s="571"/>
      <c r="O67" s="571">
        <f>O65+O66</f>
        <v>1628660</v>
      </c>
      <c r="P67" s="572"/>
    </row>
    <row r="68" spans="1:16" ht="24" customHeight="1">
      <c r="I68" s="500"/>
      <c r="K68" s="500"/>
    </row>
    <row r="69" spans="1:16" ht="24" customHeight="1">
      <c r="E69" s="539"/>
      <c r="F69" s="539"/>
      <c r="G69" s="539"/>
      <c r="I69" s="500"/>
      <c r="K69" s="500">
        <f>K65/152700</f>
        <v>497.96423051735428</v>
      </c>
      <c r="M69" s="500"/>
      <c r="O69" s="500"/>
    </row>
    <row r="70" spans="1:16" ht="24" customHeight="1">
      <c r="K70" s="167">
        <f>K69/90</f>
        <v>5.5329358946372702</v>
      </c>
    </row>
  </sheetData>
  <sheetProtection autoFilter="0"/>
  <autoFilter ref="A1:A67">
    <filterColumn colId="0">
      <customFilters>
        <customFilter operator="notEqual" val=" "/>
      </customFilters>
    </filterColumn>
  </autoFilter>
  <mergeCells count="124">
    <mergeCell ref="B53:B54"/>
    <mergeCell ref="C53:C54"/>
    <mergeCell ref="D53:D54"/>
    <mergeCell ref="G53:G54"/>
    <mergeCell ref="B55:B56"/>
    <mergeCell ref="C55:C56"/>
    <mergeCell ref="D55:D56"/>
    <mergeCell ref="G55:G56"/>
    <mergeCell ref="B49:B50"/>
    <mergeCell ref="C49:C50"/>
    <mergeCell ref="D49:D50"/>
    <mergeCell ref="G49:G50"/>
    <mergeCell ref="B51:B52"/>
    <mergeCell ref="C51:C52"/>
    <mergeCell ref="D51:D52"/>
    <mergeCell ref="G51:G52"/>
    <mergeCell ref="D45:D46"/>
    <mergeCell ref="G45:G46"/>
    <mergeCell ref="B47:B48"/>
    <mergeCell ref="C47:C48"/>
    <mergeCell ref="D47:D48"/>
    <mergeCell ref="G47:G48"/>
    <mergeCell ref="G11:G12"/>
    <mergeCell ref="D11:D12"/>
    <mergeCell ref="C11:C12"/>
    <mergeCell ref="B11:B12"/>
    <mergeCell ref="G15:G16"/>
    <mergeCell ref="D15:D16"/>
    <mergeCell ref="C15:C16"/>
    <mergeCell ref="B15:B16"/>
    <mergeCell ref="G13:G14"/>
    <mergeCell ref="D13:D14"/>
    <mergeCell ref="C13:C14"/>
    <mergeCell ref="B13:B14"/>
    <mergeCell ref="G19:G20"/>
    <mergeCell ref="D19:D20"/>
    <mergeCell ref="C19:C20"/>
    <mergeCell ref="B19:B20"/>
    <mergeCell ref="G17:G18"/>
    <mergeCell ref="D17:D18"/>
    <mergeCell ref="G5:G6"/>
    <mergeCell ref="D5:D6"/>
    <mergeCell ref="C5:C6"/>
    <mergeCell ref="B5:B6"/>
    <mergeCell ref="G9:G10"/>
    <mergeCell ref="D9:D10"/>
    <mergeCell ref="C9:C10"/>
    <mergeCell ref="B9:B10"/>
    <mergeCell ref="G7:G8"/>
    <mergeCell ref="D7:D8"/>
    <mergeCell ref="C7:C8"/>
    <mergeCell ref="B7:B8"/>
    <mergeCell ref="L3:M3"/>
    <mergeCell ref="N3:O3"/>
    <mergeCell ref="B29:B30"/>
    <mergeCell ref="G25:G26"/>
    <mergeCell ref="D25:D26"/>
    <mergeCell ref="C25:C26"/>
    <mergeCell ref="B25:B26"/>
    <mergeCell ref="B27:B28"/>
    <mergeCell ref="C27:C28"/>
    <mergeCell ref="D27:D28"/>
    <mergeCell ref="G27:G28"/>
    <mergeCell ref="G29:G30"/>
    <mergeCell ref="D29:D30"/>
    <mergeCell ref="C29:C30"/>
    <mergeCell ref="C17:C18"/>
    <mergeCell ref="B17:B18"/>
    <mergeCell ref="G23:G24"/>
    <mergeCell ref="D23:D24"/>
    <mergeCell ref="C23:C24"/>
    <mergeCell ref="B23:B24"/>
    <mergeCell ref="G21:G22"/>
    <mergeCell ref="D21:D22"/>
    <mergeCell ref="C21:C22"/>
    <mergeCell ref="B21:B22"/>
    <mergeCell ref="G31:G32"/>
    <mergeCell ref="D31:D32"/>
    <mergeCell ref="AE2:AM3"/>
    <mergeCell ref="B64:D64"/>
    <mergeCell ref="B65:D65"/>
    <mergeCell ref="B63:D63"/>
    <mergeCell ref="G58:G59"/>
    <mergeCell ref="D58:D59"/>
    <mergeCell ref="C58:C59"/>
    <mergeCell ref="B58:B59"/>
    <mergeCell ref="G35:G36"/>
    <mergeCell ref="D35:D36"/>
    <mergeCell ref="C35:C36"/>
    <mergeCell ref="B35:B36"/>
    <mergeCell ref="G33:G34"/>
    <mergeCell ref="D33:D34"/>
    <mergeCell ref="C33:C34"/>
    <mergeCell ref="B33:B34"/>
    <mergeCell ref="O2:P2"/>
    <mergeCell ref="B3:B4"/>
    <mergeCell ref="C3:C4"/>
    <mergeCell ref="D3:D4"/>
    <mergeCell ref="H3:I3"/>
    <mergeCell ref="J3:K3"/>
    <mergeCell ref="C31:C32"/>
    <mergeCell ref="B31:B32"/>
    <mergeCell ref="P3:P4"/>
    <mergeCell ref="E3:G4"/>
    <mergeCell ref="B39:B40"/>
    <mergeCell ref="C39:C40"/>
    <mergeCell ref="D39:D40"/>
    <mergeCell ref="G39:G40"/>
    <mergeCell ref="B67:D67"/>
    <mergeCell ref="B66:D66"/>
    <mergeCell ref="B41:B42"/>
    <mergeCell ref="C41:C42"/>
    <mergeCell ref="D41:D42"/>
    <mergeCell ref="G41:G42"/>
    <mergeCell ref="B43:B44"/>
    <mergeCell ref="C43:C44"/>
    <mergeCell ref="D43:D44"/>
    <mergeCell ref="G43:G44"/>
    <mergeCell ref="B45:B46"/>
    <mergeCell ref="C45:C46"/>
    <mergeCell ref="B37:B38"/>
    <mergeCell ref="C37:C38"/>
    <mergeCell ref="D37:D38"/>
    <mergeCell ref="G37:G38"/>
  </mergeCells>
  <phoneticPr fontId="2" type="noConversion"/>
  <printOptions horizontalCentered="1"/>
  <pageMargins left="0.70866141732283472" right="0.19685039370078741" top="0.59055118110236227" bottom="0.37" header="0" footer="0"/>
  <pageSetup paperSize="9" scale="85" orientation="landscape" blackAndWhite="1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 filterMode="1">
    <tabColor theme="9" tint="0.79998168889431442"/>
  </sheetPr>
  <dimension ref="A1:W405"/>
  <sheetViews>
    <sheetView showZeros="0" view="pageBreakPreview" zoomScaleNormal="70" zoomScaleSheetLayoutView="100" workbookViewId="0">
      <selection activeCell="B5" sqref="B5:B28"/>
    </sheetView>
  </sheetViews>
  <sheetFormatPr defaultRowHeight="13.5"/>
  <cols>
    <col min="1" max="1" width="8.125" style="844" customWidth="1"/>
    <col min="2" max="2" width="2.5" style="843" bestFit="1" customWidth="1"/>
    <col min="3" max="3" width="17.5" style="843" customWidth="1"/>
    <col min="4" max="4" width="6.625" style="900" customWidth="1"/>
    <col min="5" max="5" width="6.625" style="843" customWidth="1"/>
    <col min="6" max="6" width="6.625" style="900" customWidth="1"/>
    <col min="7" max="7" width="6.625" style="843" customWidth="1"/>
    <col min="8" max="8" width="6.625" style="900" customWidth="1"/>
    <col min="9" max="11" width="6.625" style="843" customWidth="1"/>
    <col min="12" max="12" width="6.625" style="901" customWidth="1"/>
    <col min="13" max="13" width="6.625" style="843" customWidth="1"/>
    <col min="14" max="14" width="7.125" style="843" customWidth="1"/>
    <col min="15" max="15" width="9" style="843" bestFit="1" customWidth="1"/>
    <col min="16" max="16" width="1.625" style="843" customWidth="1"/>
    <col min="17" max="17" width="5.25" style="843" bestFit="1" customWidth="1"/>
    <col min="18" max="18" width="4.375" style="843" bestFit="1" customWidth="1"/>
    <col min="19" max="16384" width="9" style="843"/>
  </cols>
  <sheetData>
    <row r="1" spans="1:23" ht="35.1" customHeight="1" thickTop="1" thickBot="1">
      <c r="A1" s="840" t="s">
        <v>939</v>
      </c>
      <c r="B1" s="2237" t="s">
        <v>2433</v>
      </c>
      <c r="C1" s="2237"/>
      <c r="D1" s="2237"/>
      <c r="E1" s="2237"/>
      <c r="F1" s="2237"/>
      <c r="G1" s="2237"/>
      <c r="H1" s="2237"/>
      <c r="I1" s="2237"/>
      <c r="J1" s="2237"/>
      <c r="K1" s="2237"/>
      <c r="L1" s="2237"/>
      <c r="M1" s="2237"/>
      <c r="N1" s="841">
        <f>IF(H$2&gt;0,1,)</f>
        <v>1</v>
      </c>
      <c r="O1" s="842" t="s">
        <v>892</v>
      </c>
    </row>
    <row r="2" spans="1:23" ht="24.95" customHeight="1" thickTop="1">
      <c r="A2" s="844">
        <f>IF(H2&gt;0,1,)</f>
        <v>1</v>
      </c>
      <c r="B2" s="2362" t="s">
        <v>857</v>
      </c>
      <c r="C2" s="2363"/>
      <c r="D2" s="2364" t="str">
        <f>CONCATENATE('6-3표준조사'!K4,"임반")</f>
        <v>66-0임반</v>
      </c>
      <c r="E2" s="2364"/>
      <c r="F2" s="2364" t="str">
        <f>CONCATENATE('6-3표준조사'!L4,"소반")</f>
        <v>3-0소반</v>
      </c>
      <c r="G2" s="2364"/>
      <c r="H2" s="2365">
        <f>'6-3표준조사'!Q4</f>
        <v>0.1</v>
      </c>
      <c r="I2" s="2365"/>
      <c r="J2" s="845"/>
      <c r="K2" s="846" t="s">
        <v>541</v>
      </c>
      <c r="L2" s="2366" t="str">
        <f>+'6-3표준조사'!R4</f>
        <v>모두베기</v>
      </c>
      <c r="M2" s="2367"/>
      <c r="N2" s="841">
        <f t="shared" ref="N2:N45" si="0">IF(H$2&gt;0,1,)</f>
        <v>1</v>
      </c>
      <c r="O2" s="1844"/>
      <c r="P2" s="1845"/>
      <c r="Q2" s="1845"/>
      <c r="R2" s="1845"/>
      <c r="S2" s="1845"/>
      <c r="T2" s="1845"/>
      <c r="U2" s="1845"/>
      <c r="V2" s="1845"/>
      <c r="W2" s="1846"/>
    </row>
    <row r="3" spans="1:23" ht="21.75" customHeight="1" thickBot="1">
      <c r="A3" s="844">
        <f>IF(H2&gt;0,1,)</f>
        <v>1</v>
      </c>
      <c r="B3" s="2378" t="s">
        <v>542</v>
      </c>
      <c r="C3" s="2379"/>
      <c r="D3" s="2380" t="s">
        <v>543</v>
      </c>
      <c r="E3" s="2379"/>
      <c r="F3" s="2381" t="s">
        <v>544</v>
      </c>
      <c r="G3" s="2382"/>
      <c r="H3" s="2381" t="s">
        <v>545</v>
      </c>
      <c r="I3" s="2382"/>
      <c r="J3" s="2380" t="s">
        <v>546</v>
      </c>
      <c r="K3" s="2379"/>
      <c r="L3" s="2383" t="s">
        <v>858</v>
      </c>
      <c r="M3" s="2370"/>
      <c r="N3" s="841">
        <f t="shared" si="0"/>
        <v>1</v>
      </c>
      <c r="O3" s="1847"/>
      <c r="P3" s="1848"/>
      <c r="Q3" s="1848"/>
      <c r="R3" s="1848"/>
      <c r="S3" s="1848"/>
      <c r="T3" s="1848"/>
      <c r="U3" s="1848"/>
      <c r="V3" s="1848"/>
      <c r="W3" s="1849"/>
    </row>
    <row r="4" spans="1:23" ht="21.75" customHeight="1" thickTop="1">
      <c r="A4" s="844">
        <f>IF(H2&gt;0,1,)</f>
        <v>1</v>
      </c>
      <c r="B4" s="847"/>
      <c r="C4" s="848" t="s">
        <v>547</v>
      </c>
      <c r="D4" s="849"/>
      <c r="E4" s="850" t="s">
        <v>548</v>
      </c>
      <c r="F4" s="849"/>
      <c r="G4" s="850" t="s">
        <v>548</v>
      </c>
      <c r="H4" s="849"/>
      <c r="I4" s="850" t="s">
        <v>548</v>
      </c>
      <c r="J4" s="851"/>
      <c r="K4" s="850" t="s">
        <v>549</v>
      </c>
      <c r="L4" s="2384"/>
      <c r="M4" s="2371"/>
      <c r="N4" s="841">
        <f t="shared" si="0"/>
        <v>1</v>
      </c>
    </row>
    <row r="5" spans="1:23" s="27" customFormat="1" ht="21.75" hidden="1" customHeight="1">
      <c r="A5" s="28">
        <f>IF('6-3표준조사'!R4="둘레베기",1,)</f>
        <v>0</v>
      </c>
      <c r="B5" s="2323" t="s">
        <v>547</v>
      </c>
      <c r="C5" s="29" t="s">
        <v>579</v>
      </c>
      <c r="D5" s="30"/>
      <c r="E5" s="31"/>
      <c r="F5" s="30"/>
      <c r="G5" s="31"/>
      <c r="H5" s="30"/>
      <c r="I5" s="31"/>
      <c r="J5" s="32"/>
      <c r="K5" s="33"/>
      <c r="L5" s="34"/>
      <c r="M5" s="71">
        <f>M6</f>
        <v>0</v>
      </c>
      <c r="N5" s="70">
        <f t="shared" si="0"/>
        <v>1</v>
      </c>
    </row>
    <row r="6" spans="1:23" s="27" customFormat="1" ht="21.75" hidden="1" customHeight="1">
      <c r="A6" s="28">
        <f>IF('6-3표준조사'!R4="둘레베기",1,)</f>
        <v>0</v>
      </c>
      <c r="B6" s="2324"/>
      <c r="C6" s="35" t="s">
        <v>841</v>
      </c>
      <c r="D6" s="36"/>
      <c r="E6" s="37"/>
      <c r="F6" s="38"/>
      <c r="G6" s="37"/>
      <c r="H6" s="38"/>
      <c r="I6" s="37"/>
      <c r="J6" s="39"/>
      <c r="K6" s="40"/>
      <c r="L6" s="41">
        <f>J45/100</f>
        <v>0</v>
      </c>
      <c r="M6" s="72">
        <f>ROUNDDOWN((H7*J7)+(H7*J7*L6),)</f>
        <v>0</v>
      </c>
      <c r="N6" s="70">
        <f t="shared" si="0"/>
        <v>1</v>
      </c>
    </row>
    <row r="7" spans="1:23" s="27" customFormat="1" ht="21.75" hidden="1" customHeight="1">
      <c r="A7" s="28">
        <f>IF('6-3표준조사'!R4="둘레베기",1,)</f>
        <v>0</v>
      </c>
      <c r="B7" s="2324"/>
      <c r="C7" s="35" t="s">
        <v>842</v>
      </c>
      <c r="D7" s="36">
        <f>IF(A7&gt;0,D36,)</f>
        <v>0</v>
      </c>
      <c r="E7" s="37" t="s">
        <v>551</v>
      </c>
      <c r="F7" s="38">
        <v>0.18</v>
      </c>
      <c r="G7" s="37" t="s">
        <v>552</v>
      </c>
      <c r="H7" s="38">
        <f>ROUND(D7/100*F7,2)</f>
        <v>0</v>
      </c>
      <c r="I7" s="37" t="s">
        <v>550</v>
      </c>
      <c r="J7" s="39">
        <f>'7-1 단가조사'!L7</f>
        <v>172068</v>
      </c>
      <c r="K7" s="40" t="s">
        <v>580</v>
      </c>
      <c r="L7" s="41"/>
      <c r="M7" s="72"/>
      <c r="N7" s="70">
        <f t="shared" si="0"/>
        <v>1</v>
      </c>
    </row>
    <row r="8" spans="1:23" s="27" customFormat="1" ht="21.75" hidden="1" customHeight="1">
      <c r="A8" s="28">
        <f>IF('6-3표준조사'!R4="줄베기",1,)</f>
        <v>0</v>
      </c>
      <c r="B8" s="2324"/>
      <c r="C8" s="29" t="s">
        <v>581</v>
      </c>
      <c r="D8" s="30"/>
      <c r="E8" s="31"/>
      <c r="F8" s="30"/>
      <c r="G8" s="31"/>
      <c r="H8" s="30"/>
      <c r="I8" s="31"/>
      <c r="J8" s="32"/>
      <c r="K8" s="33"/>
      <c r="L8" s="42"/>
      <c r="M8" s="71">
        <f>SUM(M9+M12+M15)</f>
        <v>0</v>
      </c>
      <c r="N8" s="70">
        <f t="shared" si="0"/>
        <v>1</v>
      </c>
    </row>
    <row r="9" spans="1:23" s="27" customFormat="1" ht="21.75" hidden="1" customHeight="1">
      <c r="A9" s="28">
        <f>IF('6-3표준조사'!R4="줄베기",1,)</f>
        <v>0</v>
      </c>
      <c r="B9" s="2324"/>
      <c r="C9" s="35" t="s">
        <v>841</v>
      </c>
      <c r="D9" s="43"/>
      <c r="E9" s="37"/>
      <c r="F9" s="38"/>
      <c r="G9" s="37"/>
      <c r="H9" s="38"/>
      <c r="I9" s="37"/>
      <c r="J9" s="39"/>
      <c r="K9" s="40"/>
      <c r="L9" s="41">
        <f>K45/100</f>
        <v>0</v>
      </c>
      <c r="M9" s="72">
        <f>ROUNDDOWN((M10+M11)+((M10+M11)*L9),0)</f>
        <v>0</v>
      </c>
      <c r="N9" s="70">
        <f t="shared" si="0"/>
        <v>1</v>
      </c>
    </row>
    <row r="10" spans="1:23" s="27" customFormat="1" ht="21.75" hidden="1" customHeight="1">
      <c r="A10" s="28">
        <f>IF('6-3표준조사'!R4="줄베기",1,)</f>
        <v>0</v>
      </c>
      <c r="B10" s="2324"/>
      <c r="C10" s="35" t="s">
        <v>843</v>
      </c>
      <c r="D10" s="43">
        <f>IF(A10&gt;0,D36,)</f>
        <v>0</v>
      </c>
      <c r="E10" s="37" t="s">
        <v>551</v>
      </c>
      <c r="F10" s="38">
        <v>7.0000000000000007E-2</v>
      </c>
      <c r="G10" s="37" t="s">
        <v>552</v>
      </c>
      <c r="H10" s="38">
        <f>ROUND(D10/100*F10,2)</f>
        <v>0</v>
      </c>
      <c r="I10" s="37" t="s">
        <v>550</v>
      </c>
      <c r="J10" s="39">
        <f>'7-1 단가조사'!L7</f>
        <v>172068</v>
      </c>
      <c r="K10" s="40" t="s">
        <v>580</v>
      </c>
      <c r="L10" s="41"/>
      <c r="M10" s="72">
        <f>ROUNDDOWN(H10*J10,)</f>
        <v>0</v>
      </c>
      <c r="N10" s="70">
        <f t="shared" si="0"/>
        <v>1</v>
      </c>
    </row>
    <row r="11" spans="1:23" s="27" customFormat="1" ht="21.75" hidden="1" customHeight="1">
      <c r="A11" s="28">
        <f>IF('6-3표준조사'!R4="줄베기",1,)</f>
        <v>0</v>
      </c>
      <c r="B11" s="2324"/>
      <c r="C11" s="35" t="s">
        <v>844</v>
      </c>
      <c r="D11" s="44">
        <f>IF(A11&gt;0,1,)</f>
        <v>0</v>
      </c>
      <c r="E11" s="37" t="s">
        <v>425</v>
      </c>
      <c r="F11" s="38">
        <v>1.3</v>
      </c>
      <c r="G11" s="37" t="s">
        <v>582</v>
      </c>
      <c r="H11" s="38">
        <f>ROUND(D11*F11,2)</f>
        <v>0</v>
      </c>
      <c r="I11" s="37" t="s">
        <v>550</v>
      </c>
      <c r="J11" s="39">
        <f>'7-1 단가조사'!L6</f>
        <v>226122</v>
      </c>
      <c r="K11" s="40" t="s">
        <v>583</v>
      </c>
      <c r="L11" s="41"/>
      <c r="M11" s="72">
        <f>ROUNDDOWN(H11*J11,)</f>
        <v>0</v>
      </c>
      <c r="N11" s="70">
        <f t="shared" si="0"/>
        <v>1</v>
      </c>
    </row>
    <row r="12" spans="1:23" s="27" customFormat="1" ht="21.75" hidden="1" customHeight="1">
      <c r="A12" s="28">
        <f>IF('6-3표준조사'!R4="줄베기",1,)</f>
        <v>0</v>
      </c>
      <c r="B12" s="2324"/>
      <c r="C12" s="35" t="s">
        <v>845</v>
      </c>
      <c r="D12" s="43"/>
      <c r="E12" s="37"/>
      <c r="F12" s="38"/>
      <c r="G12" s="37"/>
      <c r="H12" s="38"/>
      <c r="I12" s="37"/>
      <c r="J12" s="39"/>
      <c r="K12" s="40"/>
      <c r="L12" s="45"/>
      <c r="M12" s="72">
        <f>M13+M14</f>
        <v>0</v>
      </c>
      <c r="N12" s="70">
        <f t="shared" si="0"/>
        <v>1</v>
      </c>
    </row>
    <row r="13" spans="1:23" s="27" customFormat="1" ht="21.75" hidden="1" customHeight="1">
      <c r="A13" s="28">
        <f>IF('6-3표준조사'!R4="줄베기",1,)</f>
        <v>0</v>
      </c>
      <c r="B13" s="2324"/>
      <c r="C13" s="35" t="s">
        <v>846</v>
      </c>
      <c r="D13" s="44">
        <f>H11</f>
        <v>0</v>
      </c>
      <c r="E13" s="37" t="s">
        <v>582</v>
      </c>
      <c r="F13" s="38">
        <v>5</v>
      </c>
      <c r="G13" s="37" t="s">
        <v>553</v>
      </c>
      <c r="H13" s="38">
        <f>ROUND(D13*F13,2)</f>
        <v>0</v>
      </c>
      <c r="I13" s="37" t="s">
        <v>554</v>
      </c>
      <c r="J13" s="39">
        <f>'7-1 단가조사'!L11</f>
        <v>1720</v>
      </c>
      <c r="K13" s="40" t="s">
        <v>584</v>
      </c>
      <c r="L13" s="45"/>
      <c r="M13" s="72">
        <f>ROUNDDOWN(H13*J13,)</f>
        <v>0</v>
      </c>
      <c r="N13" s="70">
        <f t="shared" si="0"/>
        <v>1</v>
      </c>
    </row>
    <row r="14" spans="1:23" s="27" customFormat="1" ht="21.75" hidden="1" customHeight="1">
      <c r="A14" s="28">
        <f>IF('6-3표준조사'!R4="줄베기",1,)</f>
        <v>0</v>
      </c>
      <c r="B14" s="2324"/>
      <c r="C14" s="35" t="s">
        <v>847</v>
      </c>
      <c r="D14" s="43">
        <f>M13</f>
        <v>0</v>
      </c>
      <c r="E14" s="37" t="s">
        <v>586</v>
      </c>
      <c r="F14" s="38">
        <v>0.1</v>
      </c>
      <c r="G14" s="37" t="s">
        <v>587</v>
      </c>
      <c r="H14" s="38"/>
      <c r="I14" s="37"/>
      <c r="J14" s="39"/>
      <c r="K14" s="40"/>
      <c r="L14" s="45"/>
      <c r="M14" s="72">
        <f>ROUNDDOWN(D14*F14,)</f>
        <v>0</v>
      </c>
      <c r="N14" s="70">
        <f t="shared" si="0"/>
        <v>1</v>
      </c>
    </row>
    <row r="15" spans="1:23" s="27" customFormat="1" ht="21.75" hidden="1" customHeight="1">
      <c r="A15" s="28">
        <f>IF('6-3표준조사'!R4="줄베기",1,)</f>
        <v>0</v>
      </c>
      <c r="B15" s="2324"/>
      <c r="C15" s="46" t="s">
        <v>848</v>
      </c>
      <c r="D15" s="47">
        <f>D13</f>
        <v>0</v>
      </c>
      <c r="E15" s="48" t="s">
        <v>588</v>
      </c>
      <c r="F15" s="49">
        <v>8.3999999999999995E-3</v>
      </c>
      <c r="G15" s="48" t="s">
        <v>589</v>
      </c>
      <c r="H15" s="50"/>
      <c r="I15" s="48"/>
      <c r="J15" s="51">
        <f>'7-1 단가조사'!L14</f>
        <v>610000</v>
      </c>
      <c r="K15" s="52" t="s">
        <v>585</v>
      </c>
      <c r="L15" s="53"/>
      <c r="M15" s="73">
        <f>ROUNDDOWN(D15*F15*J15,)</f>
        <v>0</v>
      </c>
      <c r="N15" s="70">
        <f t="shared" si="0"/>
        <v>1</v>
      </c>
    </row>
    <row r="16" spans="1:23" ht="21.75" customHeight="1">
      <c r="A16" s="844">
        <f>IF('6-3표준조사'!R4="모두베기",1,)</f>
        <v>1</v>
      </c>
      <c r="B16" s="2324"/>
      <c r="C16" s="852" t="s">
        <v>590</v>
      </c>
      <c r="D16" s="853"/>
      <c r="E16" s="854"/>
      <c r="F16" s="855"/>
      <c r="G16" s="854"/>
      <c r="H16" s="855"/>
      <c r="I16" s="854"/>
      <c r="J16" s="856"/>
      <c r="K16" s="857"/>
      <c r="L16" s="858"/>
      <c r="M16" s="859">
        <f>M17+M22+M25</f>
        <v>921613</v>
      </c>
      <c r="N16" s="841">
        <f t="shared" si="0"/>
        <v>1</v>
      </c>
    </row>
    <row r="17" spans="1:14" ht="21.75" customHeight="1">
      <c r="A17" s="844">
        <f>IF('6-3표준조사'!R4="모두베기",1,)</f>
        <v>1</v>
      </c>
      <c r="B17" s="2324"/>
      <c r="C17" s="860" t="s">
        <v>841</v>
      </c>
      <c r="D17" s="861"/>
      <c r="E17" s="862"/>
      <c r="F17" s="863"/>
      <c r="G17" s="862"/>
      <c r="H17" s="863"/>
      <c r="I17" s="862"/>
      <c r="J17" s="864"/>
      <c r="K17" s="865"/>
      <c r="L17" s="866">
        <f>L45/100</f>
        <v>0.1</v>
      </c>
      <c r="M17" s="867">
        <f>M18+M19+M20+M21</f>
        <v>870569</v>
      </c>
      <c r="N17" s="841">
        <f t="shared" si="0"/>
        <v>1</v>
      </c>
    </row>
    <row r="18" spans="1:14" ht="21.75" customHeight="1">
      <c r="A18" s="844">
        <f>IF('6-3표준조사'!R4="모두베기",1,)</f>
        <v>1</v>
      </c>
      <c r="B18" s="2324"/>
      <c r="C18" s="860" t="s">
        <v>843</v>
      </c>
      <c r="D18" s="861">
        <f>IF('6-3표준조사'!Z2=1,'5-3단가산출서'!D36,0)</f>
        <v>0</v>
      </c>
      <c r="E18" s="862" t="s">
        <v>551</v>
      </c>
      <c r="F18" s="863">
        <v>7.0000000000000007E-2</v>
      </c>
      <c r="G18" s="862" t="s">
        <v>552</v>
      </c>
      <c r="H18" s="863">
        <f>ROUND(D18/100*F18,2)</f>
        <v>0</v>
      </c>
      <c r="I18" s="862" t="s">
        <v>550</v>
      </c>
      <c r="J18" s="864">
        <f>'7-1 단가조사'!L7</f>
        <v>172068</v>
      </c>
      <c r="K18" s="865" t="s">
        <v>580</v>
      </c>
      <c r="L18" s="868"/>
      <c r="M18" s="867">
        <f>ROUNDDOWN((H18*J18)+(H18*J18*L17),)</f>
        <v>0</v>
      </c>
      <c r="N18" s="841">
        <f t="shared" si="0"/>
        <v>1</v>
      </c>
    </row>
    <row r="19" spans="1:14" ht="21.75" customHeight="1">
      <c r="A19" s="844">
        <f>IF('6-3표준조사'!R4="모두베기",1,)</f>
        <v>1</v>
      </c>
      <c r="B19" s="2324"/>
      <c r="C19" s="869" t="s">
        <v>1158</v>
      </c>
      <c r="D19" s="870">
        <f>IF(A19&gt;0,IF(D38="당해 년도",1,),)</f>
        <v>1</v>
      </c>
      <c r="E19" s="862" t="s">
        <v>425</v>
      </c>
      <c r="F19" s="863">
        <v>3.5</v>
      </c>
      <c r="G19" s="862" t="s">
        <v>582</v>
      </c>
      <c r="H19" s="863">
        <f>ROUND(D19*F19,2)</f>
        <v>3.5</v>
      </c>
      <c r="I19" s="862" t="s">
        <v>550</v>
      </c>
      <c r="J19" s="864">
        <f>'7-1 단가조사'!L6</f>
        <v>226122</v>
      </c>
      <c r="K19" s="865" t="s">
        <v>583</v>
      </c>
      <c r="L19" s="868"/>
      <c r="M19" s="867">
        <f>ROUNDDOWN((H19*J19)+(H19*J19*L17),)</f>
        <v>870569</v>
      </c>
      <c r="N19" s="841">
        <f t="shared" si="0"/>
        <v>1</v>
      </c>
    </row>
    <row r="20" spans="1:14" ht="21.75" customHeight="1">
      <c r="A20" s="844">
        <f>IF('6-3표준조사'!R4="모두베기",1,)</f>
        <v>1</v>
      </c>
      <c r="B20" s="2324"/>
      <c r="C20" s="869" t="s">
        <v>1159</v>
      </c>
      <c r="D20" s="870">
        <f>IF(A20&gt;0,IF(D38="2년차",1,),)</f>
        <v>0</v>
      </c>
      <c r="E20" s="862" t="s">
        <v>425</v>
      </c>
      <c r="F20" s="863">
        <v>4</v>
      </c>
      <c r="G20" s="862" t="s">
        <v>582</v>
      </c>
      <c r="H20" s="863">
        <f>ROUND(D20*F20,2)</f>
        <v>0</v>
      </c>
      <c r="I20" s="862" t="s">
        <v>550</v>
      </c>
      <c r="J20" s="864">
        <f>'7-1 단가조사'!L6</f>
        <v>226122</v>
      </c>
      <c r="K20" s="865" t="s">
        <v>583</v>
      </c>
      <c r="L20" s="868"/>
      <c r="M20" s="867">
        <f>ROUNDDOWN((H20*J20)+(H20*J20*L17),)</f>
        <v>0</v>
      </c>
      <c r="N20" s="841">
        <f t="shared" si="0"/>
        <v>1</v>
      </c>
    </row>
    <row r="21" spans="1:14" ht="21.75" customHeight="1">
      <c r="A21" s="844">
        <f>IF('6-3표준조사'!R4="모두베기",1,)</f>
        <v>1</v>
      </c>
      <c r="B21" s="2324"/>
      <c r="C21" s="869" t="s">
        <v>1160</v>
      </c>
      <c r="D21" s="870">
        <f>IF(A21&gt;0,IF(D38="3년차 이상",1,),)</f>
        <v>0</v>
      </c>
      <c r="E21" s="862" t="s">
        <v>425</v>
      </c>
      <c r="F21" s="863">
        <v>5</v>
      </c>
      <c r="G21" s="862" t="s">
        <v>582</v>
      </c>
      <c r="H21" s="863">
        <f>ROUND(D21*F21,2)</f>
        <v>0</v>
      </c>
      <c r="I21" s="862" t="s">
        <v>550</v>
      </c>
      <c r="J21" s="864">
        <f>'7-1 단가조사'!L6</f>
        <v>226122</v>
      </c>
      <c r="K21" s="865" t="s">
        <v>583</v>
      </c>
      <c r="L21" s="868"/>
      <c r="M21" s="867">
        <f>ROUNDDOWN((H21*J21)+(H21*J21*L17),)</f>
        <v>0</v>
      </c>
      <c r="N21" s="841">
        <f t="shared" si="0"/>
        <v>1</v>
      </c>
    </row>
    <row r="22" spans="1:14" ht="21.75" customHeight="1">
      <c r="A22" s="844">
        <f>IF('6-3표준조사'!R4="모두베기",1,)</f>
        <v>1</v>
      </c>
      <c r="B22" s="2324"/>
      <c r="C22" s="860" t="s">
        <v>845</v>
      </c>
      <c r="D22" s="861"/>
      <c r="E22" s="862"/>
      <c r="F22" s="863"/>
      <c r="G22" s="862"/>
      <c r="H22" s="863"/>
      <c r="I22" s="862"/>
      <c r="J22" s="864"/>
      <c r="K22" s="865"/>
      <c r="L22" s="868"/>
      <c r="M22" s="867">
        <f>M23+M24</f>
        <v>33110</v>
      </c>
      <c r="N22" s="841">
        <f t="shared" si="0"/>
        <v>1</v>
      </c>
    </row>
    <row r="23" spans="1:14" ht="21.75" customHeight="1">
      <c r="A23" s="844">
        <f>IF('6-3표준조사'!R4="모두베기",1,)</f>
        <v>1</v>
      </c>
      <c r="B23" s="2324"/>
      <c r="C23" s="860" t="s">
        <v>846</v>
      </c>
      <c r="D23" s="870">
        <f>(H19+H20+H21)</f>
        <v>3.5</v>
      </c>
      <c r="E23" s="862" t="s">
        <v>582</v>
      </c>
      <c r="F23" s="863">
        <v>5</v>
      </c>
      <c r="G23" s="862" t="s">
        <v>553</v>
      </c>
      <c r="H23" s="863">
        <f>ROUND(D23*F23,2)</f>
        <v>17.5</v>
      </c>
      <c r="I23" s="862" t="s">
        <v>554</v>
      </c>
      <c r="J23" s="864">
        <f>'7-1 단가조사'!L11</f>
        <v>1720</v>
      </c>
      <c r="K23" s="865" t="s">
        <v>584</v>
      </c>
      <c r="L23" s="868"/>
      <c r="M23" s="867">
        <f>ROUNDDOWN(H23*J23,)</f>
        <v>30100</v>
      </c>
      <c r="N23" s="841">
        <f t="shared" si="0"/>
        <v>1</v>
      </c>
    </row>
    <row r="24" spans="1:14" ht="21.75" customHeight="1">
      <c r="A24" s="844">
        <f>IF('6-3표준조사'!R4="모두베기",1,)</f>
        <v>1</v>
      </c>
      <c r="B24" s="2324"/>
      <c r="C24" s="860" t="s">
        <v>847</v>
      </c>
      <c r="D24" s="861">
        <f>M23</f>
        <v>30100</v>
      </c>
      <c r="E24" s="862" t="s">
        <v>586</v>
      </c>
      <c r="F24" s="863">
        <v>0.1</v>
      </c>
      <c r="G24" s="862" t="s">
        <v>587</v>
      </c>
      <c r="H24" s="863"/>
      <c r="I24" s="862"/>
      <c r="J24" s="864"/>
      <c r="K24" s="865"/>
      <c r="L24" s="868"/>
      <c r="M24" s="867">
        <f>ROUNDDOWN(D24*F24,)</f>
        <v>3010</v>
      </c>
      <c r="N24" s="841">
        <f t="shared" si="0"/>
        <v>1</v>
      </c>
    </row>
    <row r="25" spans="1:14" ht="21.75" customHeight="1">
      <c r="A25" s="844">
        <f>IF('6-3표준조사'!R4="모두베기",1,)</f>
        <v>1</v>
      </c>
      <c r="B25" s="2324"/>
      <c r="C25" s="871" t="s">
        <v>848</v>
      </c>
      <c r="D25" s="872">
        <f>D23</f>
        <v>3.5</v>
      </c>
      <c r="E25" s="873" t="s">
        <v>588</v>
      </c>
      <c r="F25" s="874">
        <v>8.3999999999999995E-3</v>
      </c>
      <c r="G25" s="873" t="s">
        <v>589</v>
      </c>
      <c r="H25" s="875"/>
      <c r="I25" s="873"/>
      <c r="J25" s="876">
        <f>'7-1 단가조사'!L14</f>
        <v>610000</v>
      </c>
      <c r="K25" s="877" t="s">
        <v>585</v>
      </c>
      <c r="L25" s="878"/>
      <c r="M25" s="879">
        <f>ROUNDDOWN(D25*F25*J25,)</f>
        <v>17934</v>
      </c>
      <c r="N25" s="841">
        <f t="shared" si="0"/>
        <v>1</v>
      </c>
    </row>
    <row r="26" spans="1:14" s="27" customFormat="1" ht="21.75" hidden="1" customHeight="1">
      <c r="A26" s="28">
        <f>IF('6-3표준조사'!R4="맹아제거",1,)</f>
        <v>0</v>
      </c>
      <c r="B26" s="2324"/>
      <c r="C26" s="29" t="s">
        <v>591</v>
      </c>
      <c r="D26" s="30"/>
      <c r="E26" s="31"/>
      <c r="F26" s="30"/>
      <c r="G26" s="31"/>
      <c r="H26" s="30"/>
      <c r="I26" s="31"/>
      <c r="J26" s="32"/>
      <c r="K26" s="33"/>
      <c r="L26" s="34"/>
      <c r="M26" s="71">
        <f>M27</f>
        <v>0</v>
      </c>
      <c r="N26" s="70">
        <f t="shared" si="0"/>
        <v>1</v>
      </c>
    </row>
    <row r="27" spans="1:14" s="27" customFormat="1" ht="21.75" hidden="1" customHeight="1">
      <c r="A27" s="28">
        <f>IF('6-3표준조사'!R4="맹아제거",1,)</f>
        <v>0</v>
      </c>
      <c r="B27" s="2324"/>
      <c r="C27" s="35" t="s">
        <v>841</v>
      </c>
      <c r="D27" s="36"/>
      <c r="E27" s="37"/>
      <c r="F27" s="38"/>
      <c r="G27" s="37"/>
      <c r="H27" s="38"/>
      <c r="I27" s="37"/>
      <c r="J27" s="39"/>
      <c r="K27" s="40"/>
      <c r="L27" s="41">
        <f>M45/100</f>
        <v>0</v>
      </c>
      <c r="M27" s="72">
        <f>ROUNDDOWN((H28*J28)+(H28*J28*L27),)</f>
        <v>0</v>
      </c>
      <c r="N27" s="70">
        <f t="shared" si="0"/>
        <v>1</v>
      </c>
    </row>
    <row r="28" spans="1:14" s="27" customFormat="1" ht="21.75" hidden="1" customHeight="1">
      <c r="A28" s="28">
        <f>IF('6-3표준조사'!R4="맹아제거",1,)</f>
        <v>0</v>
      </c>
      <c r="B28" s="2324"/>
      <c r="C28" s="35" t="s">
        <v>849</v>
      </c>
      <c r="D28" s="36">
        <v>0</v>
      </c>
      <c r="E28" s="37" t="s">
        <v>551</v>
      </c>
      <c r="F28" s="38">
        <v>0.2</v>
      </c>
      <c r="G28" s="37" t="s">
        <v>552</v>
      </c>
      <c r="H28" s="38">
        <f>ROUND(D28/100*F28,2)</f>
        <v>0</v>
      </c>
      <c r="I28" s="37" t="s">
        <v>550</v>
      </c>
      <c r="J28" s="39">
        <f>'7-1 단가조사'!L7</f>
        <v>172068</v>
      </c>
      <c r="K28" s="40" t="s">
        <v>580</v>
      </c>
      <c r="L28" s="41">
        <f>M45/100</f>
        <v>0</v>
      </c>
      <c r="M28" s="72"/>
      <c r="N28" s="70">
        <f t="shared" si="0"/>
        <v>1</v>
      </c>
    </row>
    <row r="29" spans="1:14" ht="21.75" customHeight="1">
      <c r="A29" s="844">
        <f>IF(H2&gt;0,1,)</f>
        <v>1</v>
      </c>
      <c r="B29" s="2372" t="s">
        <v>555</v>
      </c>
      <c r="C29" s="852" t="s">
        <v>592</v>
      </c>
      <c r="D29" s="855"/>
      <c r="E29" s="854"/>
      <c r="F29" s="855"/>
      <c r="G29" s="854"/>
      <c r="H29" s="855"/>
      <c r="I29" s="854"/>
      <c r="J29" s="856"/>
      <c r="K29" s="857"/>
      <c r="L29" s="858"/>
      <c r="M29" s="859">
        <f>SUM(M30,M32,M33)</f>
        <v>921613</v>
      </c>
      <c r="N29" s="841">
        <f t="shared" si="0"/>
        <v>1</v>
      </c>
    </row>
    <row r="30" spans="1:14" ht="21.75" customHeight="1">
      <c r="A30" s="844">
        <f>IF(H2&gt;0,1,)</f>
        <v>1</v>
      </c>
      <c r="B30" s="2373"/>
      <c r="C30" s="860" t="s">
        <v>850</v>
      </c>
      <c r="D30" s="863"/>
      <c r="E30" s="862"/>
      <c r="F30" s="863"/>
      <c r="G30" s="862"/>
      <c r="H30" s="863"/>
      <c r="I30" s="862"/>
      <c r="J30" s="864"/>
      <c r="K30" s="865"/>
      <c r="L30" s="868"/>
      <c r="M30" s="867">
        <f>M31</f>
        <v>870569</v>
      </c>
      <c r="N30" s="841">
        <f t="shared" si="0"/>
        <v>1</v>
      </c>
    </row>
    <row r="31" spans="1:14" ht="21.75" customHeight="1">
      <c r="A31" s="844">
        <f>IF(H2&gt;0,1,)</f>
        <v>1</v>
      </c>
      <c r="B31" s="2373"/>
      <c r="C31" s="860" t="s">
        <v>851</v>
      </c>
      <c r="D31" s="863"/>
      <c r="E31" s="862"/>
      <c r="F31" s="863"/>
      <c r="G31" s="862"/>
      <c r="H31" s="863"/>
      <c r="I31" s="862"/>
      <c r="J31" s="864"/>
      <c r="K31" s="865"/>
      <c r="L31" s="868"/>
      <c r="M31" s="867">
        <f>M6+M9+M17+M27</f>
        <v>870569</v>
      </c>
      <c r="N31" s="841">
        <f t="shared" si="0"/>
        <v>1</v>
      </c>
    </row>
    <row r="32" spans="1:14" ht="21.75" customHeight="1">
      <c r="A32" s="844">
        <f>IF(H2&gt;0,1,)</f>
        <v>1</v>
      </c>
      <c r="B32" s="2373"/>
      <c r="C32" s="860" t="s">
        <v>852</v>
      </c>
      <c r="D32" s="863"/>
      <c r="E32" s="862"/>
      <c r="F32" s="863"/>
      <c r="G32" s="862"/>
      <c r="H32" s="863"/>
      <c r="I32" s="862"/>
      <c r="J32" s="864"/>
      <c r="K32" s="865"/>
      <c r="L32" s="868"/>
      <c r="M32" s="867">
        <f>M12+M22</f>
        <v>33110</v>
      </c>
      <c r="N32" s="841">
        <f t="shared" si="0"/>
        <v>1</v>
      </c>
    </row>
    <row r="33" spans="1:15" ht="21.75" customHeight="1" thickBot="1">
      <c r="A33" s="844">
        <f>IF(H2&gt;0,1,)</f>
        <v>1</v>
      </c>
      <c r="B33" s="2374"/>
      <c r="C33" s="871" t="s">
        <v>853</v>
      </c>
      <c r="D33" s="880"/>
      <c r="E33" s="881"/>
      <c r="F33" s="880"/>
      <c r="G33" s="881"/>
      <c r="H33" s="880"/>
      <c r="I33" s="881"/>
      <c r="J33" s="882"/>
      <c r="K33" s="883"/>
      <c r="L33" s="884"/>
      <c r="M33" s="885">
        <f>M15+M25</f>
        <v>17934</v>
      </c>
      <c r="N33" s="841">
        <f t="shared" si="0"/>
        <v>1</v>
      </c>
    </row>
    <row r="34" spans="1:15" ht="21.75" customHeight="1">
      <c r="A34" s="844">
        <f>IF(H2&gt;0,1,)</f>
        <v>1</v>
      </c>
      <c r="B34" s="2375" t="s">
        <v>556</v>
      </c>
      <c r="C34" s="2375"/>
      <c r="D34" s="2375"/>
      <c r="E34" s="2375"/>
      <c r="F34" s="2375"/>
      <c r="G34" s="2375"/>
      <c r="H34" s="2375"/>
      <c r="I34" s="2375"/>
      <c r="J34" s="2375"/>
      <c r="K34" s="2375"/>
      <c r="L34" s="2375"/>
      <c r="M34" s="2375"/>
      <c r="N34" s="841">
        <f t="shared" si="0"/>
        <v>1</v>
      </c>
    </row>
    <row r="35" spans="1:15" ht="21.75" customHeight="1">
      <c r="A35" s="844">
        <f>IF(H2&gt;0,1,)</f>
        <v>1</v>
      </c>
      <c r="B35" s="2376" t="s">
        <v>557</v>
      </c>
      <c r="C35" s="2376"/>
      <c r="D35" s="2376"/>
      <c r="E35" s="2376"/>
      <c r="F35" s="2376"/>
      <c r="G35" s="2376"/>
      <c r="H35" s="2376"/>
      <c r="I35" s="2376"/>
      <c r="J35" s="2376"/>
      <c r="K35" s="2376"/>
      <c r="L35" s="2376"/>
      <c r="M35" s="2376"/>
      <c r="N35" s="841">
        <f t="shared" si="0"/>
        <v>1</v>
      </c>
    </row>
    <row r="36" spans="1:15" ht="21.75" customHeight="1">
      <c r="A36" s="844">
        <f>IF(H2&gt;0,1,)</f>
        <v>1</v>
      </c>
      <c r="B36" s="886" t="s">
        <v>558</v>
      </c>
      <c r="C36" s="887" t="s">
        <v>854</v>
      </c>
      <c r="D36" s="888">
        <f>'6-3표준조사'!Q10</f>
        <v>400</v>
      </c>
      <c r="E36" s="886" t="s">
        <v>551</v>
      </c>
      <c r="F36" s="889"/>
      <c r="G36" s="886"/>
      <c r="H36" s="890"/>
      <c r="I36" s="891"/>
      <c r="J36" s="891"/>
      <c r="K36" s="891"/>
      <c r="L36" s="892"/>
      <c r="M36" s="891"/>
      <c r="N36" s="841">
        <f t="shared" si="0"/>
        <v>1</v>
      </c>
    </row>
    <row r="37" spans="1:15" ht="21.75" customHeight="1">
      <c r="A37" s="844">
        <f>IF(H2&gt;0,1,)</f>
        <v>1</v>
      </c>
      <c r="B37" s="886" t="s">
        <v>559</v>
      </c>
      <c r="C37" s="887" t="s">
        <v>840</v>
      </c>
      <c r="D37" s="2377">
        <f>'6-3표준조사'!S10</f>
        <v>0</v>
      </c>
      <c r="E37" s="2377"/>
      <c r="F37" s="889"/>
      <c r="G37" s="886"/>
      <c r="H37" s="890"/>
      <c r="I37" s="891"/>
      <c r="J37" s="891"/>
      <c r="K37" s="891"/>
      <c r="L37" s="892"/>
      <c r="M37" s="891"/>
      <c r="N37" s="841">
        <f t="shared" si="0"/>
        <v>1</v>
      </c>
    </row>
    <row r="38" spans="1:15" ht="21.75" customHeight="1">
      <c r="A38" s="844">
        <f>IF(H2&gt;0,1,)</f>
        <v>1</v>
      </c>
      <c r="B38" s="886" t="s">
        <v>558</v>
      </c>
      <c r="C38" s="887" t="s">
        <v>1152</v>
      </c>
      <c r="D38" s="2385" t="str">
        <f>'6-3표준조사'!R6</f>
        <v>당해 년도</v>
      </c>
      <c r="E38" s="2385"/>
      <c r="F38" s="893"/>
      <c r="G38" s="893"/>
      <c r="H38" s="890"/>
      <c r="I38" s="891"/>
      <c r="J38" s="891"/>
      <c r="K38" s="891"/>
      <c r="L38" s="892"/>
      <c r="M38" s="891"/>
      <c r="N38" s="841">
        <f t="shared" si="0"/>
        <v>1</v>
      </c>
    </row>
    <row r="39" spans="1:15" ht="21.75" customHeight="1">
      <c r="A39" s="844">
        <f>IF(H2&gt;0,1,)</f>
        <v>1</v>
      </c>
      <c r="B39" s="2376" t="s">
        <v>856</v>
      </c>
      <c r="C39" s="2376"/>
      <c r="D39" s="2376"/>
      <c r="E39" s="2376"/>
      <c r="F39" s="2376"/>
      <c r="G39" s="2376"/>
      <c r="H39" s="2376"/>
      <c r="I39" s="2376"/>
      <c r="J39" s="2376"/>
      <c r="K39" s="2376"/>
      <c r="L39" s="2376"/>
      <c r="M39" s="2376"/>
      <c r="N39" s="841">
        <f t="shared" si="0"/>
        <v>1</v>
      </c>
    </row>
    <row r="40" spans="1:15" ht="21.75" customHeight="1">
      <c r="A40" s="844">
        <f>IF(H2&gt;0,1,)</f>
        <v>1</v>
      </c>
      <c r="B40" s="2386" t="s">
        <v>542</v>
      </c>
      <c r="C40" s="2386"/>
      <c r="D40" s="2387" t="s">
        <v>893</v>
      </c>
      <c r="E40" s="2387"/>
      <c r="F40" s="2387"/>
      <c r="G40" s="2387"/>
      <c r="H40" s="2387"/>
      <c r="I40" s="2388" t="s">
        <v>894</v>
      </c>
      <c r="J40" s="2388"/>
      <c r="K40" s="2388"/>
      <c r="L40" s="2388"/>
      <c r="M40" s="2388"/>
      <c r="N40" s="841">
        <f t="shared" si="0"/>
        <v>1</v>
      </c>
      <c r="O40" s="894"/>
    </row>
    <row r="41" spans="1:15" ht="21.75" customHeight="1">
      <c r="A41" s="844">
        <f>IF(H2&gt;0,1,)</f>
        <v>1</v>
      </c>
      <c r="B41" s="2386"/>
      <c r="C41" s="2386"/>
      <c r="D41" s="2387"/>
      <c r="E41" s="2387"/>
      <c r="F41" s="2387"/>
      <c r="G41" s="2387"/>
      <c r="H41" s="2387"/>
      <c r="I41" s="895" t="s">
        <v>895</v>
      </c>
      <c r="J41" s="896" t="s">
        <v>896</v>
      </c>
      <c r="K41" s="896" t="s">
        <v>897</v>
      </c>
      <c r="L41" s="897" t="s">
        <v>898</v>
      </c>
      <c r="M41" s="896" t="s">
        <v>899</v>
      </c>
      <c r="N41" s="841">
        <f t="shared" si="0"/>
        <v>1</v>
      </c>
    </row>
    <row r="42" spans="1:15" ht="21.75" customHeight="1">
      <c r="A42" s="844">
        <f>IF(H2&gt;0,1,)</f>
        <v>1</v>
      </c>
      <c r="B42" s="2368" t="s">
        <v>572</v>
      </c>
      <c r="C42" s="2368"/>
      <c r="D42" s="2369" t="str">
        <f>'6-3표준조사'!P6</f>
        <v>완 (15˚ 이하)</v>
      </c>
      <c r="E42" s="2369"/>
      <c r="F42" s="2369"/>
      <c r="G42" s="2369"/>
      <c r="H42" s="2369"/>
      <c r="I42" s="898">
        <f>IF(H2=0,"",IF(D42="완 (15˚ 이하)",0,IF(D42="중 (15˚ ~ 30˚)",5,IF(D42="급 (30˚ 초과)",10))))</f>
        <v>0</v>
      </c>
      <c r="J42" s="898" t="str">
        <f>IF(A5=0,"",IF(D42="완 (15˚ 이하)",0,IF(D42="중 (15˚ ~ 30˚)",5,IF(D42="급 (30˚ 초과)",10))))</f>
        <v/>
      </c>
      <c r="K42" s="898" t="str">
        <f>IF(A8=0,"",IF(D42="완 (15˚ 이하)",0,IF(D42="중 (15˚ ~ 30˚)",5,IF(D42="급 (30˚ 초과)",10))))</f>
        <v/>
      </c>
      <c r="L42" s="898">
        <f>IF(A16=0,"",IF(D42="완 (15˚ 이하)",0,IF(D42="중 (15˚ ~ 30˚)",5,IF(D42="급 (30˚ 초과)",10))))</f>
        <v>0</v>
      </c>
      <c r="M42" s="898" t="str">
        <f>IF(A26=0,"",IF(D42="완 (15˚ 이하)",0,IF(D42="중 (15˚ ~ 30˚)",5,IF(D42="급 (30˚ 초과)",10))))</f>
        <v/>
      </c>
      <c r="N42" s="841">
        <f t="shared" si="0"/>
        <v>1</v>
      </c>
    </row>
    <row r="43" spans="1:15" ht="21.75" customHeight="1">
      <c r="A43" s="844">
        <f>IF(H2&gt;0,1,)</f>
        <v>1</v>
      </c>
      <c r="B43" s="2389" t="s">
        <v>561</v>
      </c>
      <c r="C43" s="2389"/>
      <c r="D43" s="2369" t="str">
        <f>'6-3표준조사'!R6</f>
        <v>당해 년도</v>
      </c>
      <c r="E43" s="2369"/>
      <c r="F43" s="2369"/>
      <c r="G43" s="2369"/>
      <c r="H43" s="2369"/>
      <c r="I43" s="898"/>
      <c r="J43" s="898"/>
      <c r="K43" s="898" t="str">
        <f>IF(A8=0,"",IF(D43="당해년도",0,IF(D43="2년차",5,IF(D43="3년차",10))))</f>
        <v/>
      </c>
      <c r="L43" s="898"/>
      <c r="M43" s="898"/>
      <c r="N43" s="841">
        <f t="shared" si="0"/>
        <v>1</v>
      </c>
    </row>
    <row r="44" spans="1:15" ht="21.75" customHeight="1">
      <c r="A44" s="844">
        <f>IF(H2&gt;0,1,)</f>
        <v>1</v>
      </c>
      <c r="B44" s="2368" t="s">
        <v>560</v>
      </c>
      <c r="C44" s="2368"/>
      <c r="D44" s="2369" t="str">
        <f>'6-3표준조사'!Q6</f>
        <v>개소당1ha미만</v>
      </c>
      <c r="E44" s="2369"/>
      <c r="F44" s="2369"/>
      <c r="G44" s="2369"/>
      <c r="H44" s="2369"/>
      <c r="I44" s="898"/>
      <c r="J44" s="898" t="str">
        <f>IF(A5=0,"",IF(D44="개소당5ha이상",0,IF(D44="개소당3~5ha미만 ",5,IF(D44="개소당3ha미만",10))))</f>
        <v/>
      </c>
      <c r="K44" s="898" t="str">
        <f>IF(A8=0,"",IF(D44="개소당5ha이상",0,IF(D44="개소당3~5ha미만 ",5,IF(D44="개소당3ha미만",10))))</f>
        <v/>
      </c>
      <c r="L44" s="1782">
        <f>IF(A16=0,"",IF(D44="개소당3ha이상",0,IF(D44="개소당1~3ha미만 ",5,IF(D44="개소당1ha미만",10))))</f>
        <v>10</v>
      </c>
      <c r="M44" s="898" t="str">
        <f>IF(A26=0,"",IF(D44="개소당5ha이상",0,IF(D44="개소당3~5ha미만 ",5,IF(D44="개소당3ha미만",10))))</f>
        <v/>
      </c>
      <c r="N44" s="841">
        <f t="shared" si="0"/>
        <v>1</v>
      </c>
    </row>
    <row r="45" spans="1:15" ht="21.75" customHeight="1">
      <c r="A45" s="844">
        <f>IF(H2&gt;0,1,)</f>
        <v>1</v>
      </c>
      <c r="B45" s="2368" t="s">
        <v>555</v>
      </c>
      <c r="C45" s="2368"/>
      <c r="D45" s="2369"/>
      <c r="E45" s="2369"/>
      <c r="F45" s="2369"/>
      <c r="G45" s="2369"/>
      <c r="H45" s="2369"/>
      <c r="I45" s="898"/>
      <c r="J45" s="898"/>
      <c r="K45" s="898"/>
      <c r="L45" s="898">
        <f>SUM(L42:L44)</f>
        <v>10</v>
      </c>
      <c r="M45" s="898"/>
      <c r="N45" s="841">
        <f t="shared" si="0"/>
        <v>1</v>
      </c>
    </row>
    <row r="46" spans="1:15" ht="35.1" customHeight="1" thickBot="1">
      <c r="A46" s="844">
        <f>IF(H47&gt;0,1,)</f>
        <v>1</v>
      </c>
      <c r="B46" s="2237" t="s">
        <v>2433</v>
      </c>
      <c r="C46" s="2237"/>
      <c r="D46" s="2237"/>
      <c r="E46" s="2237"/>
      <c r="F46" s="2237"/>
      <c r="G46" s="2237"/>
      <c r="H46" s="2237"/>
      <c r="I46" s="2237"/>
      <c r="J46" s="2237"/>
      <c r="K46" s="2237"/>
      <c r="L46" s="2237"/>
      <c r="M46" s="2237"/>
      <c r="N46" s="841">
        <f>IF(H$47&gt;0,2,)</f>
        <v>2</v>
      </c>
      <c r="O46" s="899"/>
    </row>
    <row r="47" spans="1:15" ht="24.95" customHeight="1">
      <c r="A47" s="844">
        <f>IF(H47&gt;0,1,)</f>
        <v>1</v>
      </c>
      <c r="B47" s="2362" t="s">
        <v>857</v>
      </c>
      <c r="C47" s="2363"/>
      <c r="D47" s="2364" t="str">
        <f>CONCATENATE('6-3표준조사'!K79,"임반")</f>
        <v>8-0임반</v>
      </c>
      <c r="E47" s="2364"/>
      <c r="F47" s="2364" t="str">
        <f>CONCATENATE('6-3표준조사'!L79,"소반")</f>
        <v>9-0소반</v>
      </c>
      <c r="G47" s="2364"/>
      <c r="H47" s="2365">
        <f>'6-3표준조사'!Q79</f>
        <v>2.2000000000000002</v>
      </c>
      <c r="I47" s="2365"/>
      <c r="J47" s="845"/>
      <c r="K47" s="846" t="s">
        <v>541</v>
      </c>
      <c r="L47" s="2366" t="str">
        <f>+'6-3표준조사'!R79</f>
        <v>모두베기</v>
      </c>
      <c r="M47" s="2367"/>
      <c r="N47" s="841">
        <f t="shared" ref="N47:N90" si="1">IF(H$47&gt;0,2,)</f>
        <v>2</v>
      </c>
    </row>
    <row r="48" spans="1:15" ht="21.75" customHeight="1">
      <c r="A48" s="844">
        <f>IF(H47&gt;0,1,)</f>
        <v>1</v>
      </c>
      <c r="B48" s="2378" t="s">
        <v>542</v>
      </c>
      <c r="C48" s="2379"/>
      <c r="D48" s="2380" t="s">
        <v>543</v>
      </c>
      <c r="E48" s="2379"/>
      <c r="F48" s="2381" t="s">
        <v>544</v>
      </c>
      <c r="G48" s="2382"/>
      <c r="H48" s="2381" t="s">
        <v>545</v>
      </c>
      <c r="I48" s="2382"/>
      <c r="J48" s="2380" t="s">
        <v>546</v>
      </c>
      <c r="K48" s="2379"/>
      <c r="L48" s="2383" t="s">
        <v>858</v>
      </c>
      <c r="M48" s="2370"/>
      <c r="N48" s="841">
        <f t="shared" si="1"/>
        <v>2</v>
      </c>
    </row>
    <row r="49" spans="1:14" ht="21.75" customHeight="1">
      <c r="A49" s="844">
        <f>IF(H47&gt;0,1,)</f>
        <v>1</v>
      </c>
      <c r="B49" s="847"/>
      <c r="C49" s="848" t="s">
        <v>547</v>
      </c>
      <c r="D49" s="849"/>
      <c r="E49" s="850" t="s">
        <v>548</v>
      </c>
      <c r="F49" s="849"/>
      <c r="G49" s="850" t="s">
        <v>548</v>
      </c>
      <c r="H49" s="849"/>
      <c r="I49" s="850" t="s">
        <v>548</v>
      </c>
      <c r="J49" s="851"/>
      <c r="K49" s="850" t="s">
        <v>549</v>
      </c>
      <c r="L49" s="2384"/>
      <c r="M49" s="2371"/>
      <c r="N49" s="841">
        <f t="shared" si="1"/>
        <v>2</v>
      </c>
    </row>
    <row r="50" spans="1:14" s="27" customFormat="1" ht="21.75" hidden="1" customHeight="1">
      <c r="A50" s="28">
        <f>IF('6-3표준조사'!R79="둘레베기",1,)</f>
        <v>0</v>
      </c>
      <c r="B50" s="2323" t="s">
        <v>547</v>
      </c>
      <c r="C50" s="29" t="s">
        <v>579</v>
      </c>
      <c r="D50" s="30"/>
      <c r="E50" s="31"/>
      <c r="F50" s="30"/>
      <c r="G50" s="31"/>
      <c r="H50" s="30"/>
      <c r="I50" s="31"/>
      <c r="J50" s="32"/>
      <c r="K50" s="33"/>
      <c r="L50" s="34"/>
      <c r="M50" s="71">
        <f>M51</f>
        <v>0</v>
      </c>
      <c r="N50" s="70">
        <f t="shared" si="1"/>
        <v>2</v>
      </c>
    </row>
    <row r="51" spans="1:14" s="27" customFormat="1" ht="21.75" hidden="1" customHeight="1">
      <c r="A51" s="28">
        <f>IF('6-3표준조사'!R79="둘레베기",1,)</f>
        <v>0</v>
      </c>
      <c r="B51" s="2324"/>
      <c r="C51" s="35" t="s">
        <v>841</v>
      </c>
      <c r="D51" s="36"/>
      <c r="E51" s="37"/>
      <c r="F51" s="38"/>
      <c r="G51" s="37"/>
      <c r="H51" s="38"/>
      <c r="I51" s="37"/>
      <c r="J51" s="39"/>
      <c r="K51" s="40"/>
      <c r="L51" s="41">
        <f>J90/100</f>
        <v>0</v>
      </c>
      <c r="M51" s="72">
        <f>ROUNDDOWN((H52*J52)+(H52*J52*L51),)</f>
        <v>0</v>
      </c>
      <c r="N51" s="70">
        <f t="shared" si="1"/>
        <v>2</v>
      </c>
    </row>
    <row r="52" spans="1:14" s="27" customFormat="1" ht="21.75" hidden="1" customHeight="1">
      <c r="A52" s="28">
        <f>IF('6-3표준조사'!R79="둘레베기",1,)</f>
        <v>0</v>
      </c>
      <c r="B52" s="2324"/>
      <c r="C52" s="35" t="s">
        <v>842</v>
      </c>
      <c r="D52" s="36">
        <f>IF(A52&gt;0,D81,)</f>
        <v>0</v>
      </c>
      <c r="E52" s="37" t="s">
        <v>551</v>
      </c>
      <c r="F52" s="38">
        <v>0.18</v>
      </c>
      <c r="G52" s="37" t="s">
        <v>552</v>
      </c>
      <c r="H52" s="38">
        <f>ROUND(D52/100*F52,2)</f>
        <v>0</v>
      </c>
      <c r="I52" s="37" t="s">
        <v>550</v>
      </c>
      <c r="J52" s="39">
        <f>'7-1 단가조사'!L7</f>
        <v>172068</v>
      </c>
      <c r="K52" s="40" t="s">
        <v>580</v>
      </c>
      <c r="L52" s="41"/>
      <c r="M52" s="72"/>
      <c r="N52" s="70">
        <f t="shared" si="1"/>
        <v>2</v>
      </c>
    </row>
    <row r="53" spans="1:14" s="27" customFormat="1" ht="21.75" hidden="1" customHeight="1">
      <c r="A53" s="28">
        <f>IF('6-3표준조사'!R79="줄베기",1,)</f>
        <v>0</v>
      </c>
      <c r="B53" s="2324"/>
      <c r="C53" s="29" t="s">
        <v>581</v>
      </c>
      <c r="D53" s="30"/>
      <c r="E53" s="31"/>
      <c r="F53" s="30"/>
      <c r="G53" s="31"/>
      <c r="H53" s="30"/>
      <c r="I53" s="31"/>
      <c r="J53" s="32"/>
      <c r="K53" s="33"/>
      <c r="L53" s="42"/>
      <c r="M53" s="71">
        <f>SUM(M54+M57+M60)</f>
        <v>0</v>
      </c>
      <c r="N53" s="70">
        <f t="shared" si="1"/>
        <v>2</v>
      </c>
    </row>
    <row r="54" spans="1:14" s="27" customFormat="1" ht="21.75" hidden="1" customHeight="1">
      <c r="A54" s="28">
        <f>IF('6-3표준조사'!R79="줄베기",1,)</f>
        <v>0</v>
      </c>
      <c r="B54" s="2324"/>
      <c r="C54" s="35" t="s">
        <v>841</v>
      </c>
      <c r="D54" s="43"/>
      <c r="E54" s="37"/>
      <c r="F54" s="38"/>
      <c r="G54" s="37"/>
      <c r="H54" s="38"/>
      <c r="I54" s="37"/>
      <c r="J54" s="39"/>
      <c r="K54" s="40"/>
      <c r="L54" s="41">
        <f>K90/100</f>
        <v>0</v>
      </c>
      <c r="M54" s="72">
        <f>ROUNDDOWN((M55+M56)+((M55+M56)*L54),0)</f>
        <v>0</v>
      </c>
      <c r="N54" s="70">
        <f t="shared" si="1"/>
        <v>2</v>
      </c>
    </row>
    <row r="55" spans="1:14" s="27" customFormat="1" ht="21.75" hidden="1" customHeight="1">
      <c r="A55" s="28">
        <f>IF('6-3표준조사'!R79="줄베기",1,)</f>
        <v>0</v>
      </c>
      <c r="B55" s="2324"/>
      <c r="C55" s="35" t="s">
        <v>843</v>
      </c>
      <c r="D55" s="43">
        <f>IF(A55&gt;0,D81,)</f>
        <v>0</v>
      </c>
      <c r="E55" s="37" t="s">
        <v>551</v>
      </c>
      <c r="F55" s="38">
        <v>7.0000000000000007E-2</v>
      </c>
      <c r="G55" s="37" t="s">
        <v>552</v>
      </c>
      <c r="H55" s="38">
        <f>ROUND(D55/100*F55,2)</f>
        <v>0</v>
      </c>
      <c r="I55" s="37" t="s">
        <v>550</v>
      </c>
      <c r="J55" s="39">
        <f>'7-1 단가조사'!L7</f>
        <v>172068</v>
      </c>
      <c r="K55" s="40" t="s">
        <v>580</v>
      </c>
      <c r="L55" s="41"/>
      <c r="M55" s="72">
        <f>ROUNDDOWN(H55*J55,)</f>
        <v>0</v>
      </c>
      <c r="N55" s="70">
        <f t="shared" si="1"/>
        <v>2</v>
      </c>
    </row>
    <row r="56" spans="1:14" s="27" customFormat="1" ht="21.75" hidden="1" customHeight="1">
      <c r="A56" s="28">
        <f>IF('6-3표준조사'!R79="줄베기",1,)</f>
        <v>0</v>
      </c>
      <c r="B56" s="2324"/>
      <c r="C56" s="35" t="s">
        <v>844</v>
      </c>
      <c r="D56" s="44">
        <f>IF(A56&gt;0,1,)</f>
        <v>0</v>
      </c>
      <c r="E56" s="37" t="s">
        <v>425</v>
      </c>
      <c r="F56" s="38">
        <v>1.3</v>
      </c>
      <c r="G56" s="37" t="s">
        <v>582</v>
      </c>
      <c r="H56" s="38">
        <f>ROUND(D56*F56,2)</f>
        <v>0</v>
      </c>
      <c r="I56" s="37" t="s">
        <v>550</v>
      </c>
      <c r="J56" s="39">
        <f>'7-1 단가조사'!L6</f>
        <v>226122</v>
      </c>
      <c r="K56" s="40" t="s">
        <v>583</v>
      </c>
      <c r="L56" s="41"/>
      <c r="M56" s="72">
        <f>ROUNDDOWN(H56*J56,)</f>
        <v>0</v>
      </c>
      <c r="N56" s="70">
        <f t="shared" si="1"/>
        <v>2</v>
      </c>
    </row>
    <row r="57" spans="1:14" s="27" customFormat="1" ht="21.75" hidden="1" customHeight="1">
      <c r="A57" s="28">
        <f>IF('6-3표준조사'!R79="줄베기",1,)</f>
        <v>0</v>
      </c>
      <c r="B57" s="2324"/>
      <c r="C57" s="35" t="s">
        <v>845</v>
      </c>
      <c r="D57" s="43"/>
      <c r="E57" s="37"/>
      <c r="F57" s="38"/>
      <c r="G57" s="37"/>
      <c r="H57" s="38"/>
      <c r="I57" s="37"/>
      <c r="J57" s="39"/>
      <c r="K57" s="40"/>
      <c r="L57" s="45"/>
      <c r="M57" s="72">
        <f>M58+M59</f>
        <v>0</v>
      </c>
      <c r="N57" s="70">
        <f t="shared" si="1"/>
        <v>2</v>
      </c>
    </row>
    <row r="58" spans="1:14" s="27" customFormat="1" ht="21.75" hidden="1" customHeight="1">
      <c r="A58" s="28">
        <f>IF('6-3표준조사'!R79="줄베기",1,)</f>
        <v>0</v>
      </c>
      <c r="B58" s="2324"/>
      <c r="C58" s="35" t="s">
        <v>846</v>
      </c>
      <c r="D58" s="44">
        <f>H56</f>
        <v>0</v>
      </c>
      <c r="E58" s="37" t="s">
        <v>582</v>
      </c>
      <c r="F58" s="38">
        <v>5</v>
      </c>
      <c r="G58" s="37" t="s">
        <v>553</v>
      </c>
      <c r="H58" s="38">
        <f>ROUND(D58*F58,2)</f>
        <v>0</v>
      </c>
      <c r="I58" s="37" t="s">
        <v>554</v>
      </c>
      <c r="J58" s="39">
        <f>'7-1 단가조사'!L11</f>
        <v>1720</v>
      </c>
      <c r="K58" s="40" t="s">
        <v>584</v>
      </c>
      <c r="L58" s="45"/>
      <c r="M58" s="72">
        <f>ROUNDDOWN(H58*J58,)</f>
        <v>0</v>
      </c>
      <c r="N58" s="70">
        <f t="shared" si="1"/>
        <v>2</v>
      </c>
    </row>
    <row r="59" spans="1:14" s="27" customFormat="1" ht="21.75" hidden="1" customHeight="1">
      <c r="A59" s="28">
        <f>IF('6-3표준조사'!R79="줄베기",1,)</f>
        <v>0</v>
      </c>
      <c r="B59" s="2324"/>
      <c r="C59" s="35" t="s">
        <v>847</v>
      </c>
      <c r="D59" s="43">
        <f>M58</f>
        <v>0</v>
      </c>
      <c r="E59" s="37" t="s">
        <v>586</v>
      </c>
      <c r="F59" s="38">
        <v>0.1</v>
      </c>
      <c r="G59" s="37" t="s">
        <v>587</v>
      </c>
      <c r="H59" s="38"/>
      <c r="I59" s="37"/>
      <c r="J59" s="39"/>
      <c r="K59" s="40"/>
      <c r="L59" s="45"/>
      <c r="M59" s="72">
        <f>ROUNDDOWN(D59*F59,)</f>
        <v>0</v>
      </c>
      <c r="N59" s="70">
        <f t="shared" si="1"/>
        <v>2</v>
      </c>
    </row>
    <row r="60" spans="1:14" s="27" customFormat="1" ht="21.75" hidden="1" customHeight="1">
      <c r="A60" s="28">
        <f>IF('6-3표준조사'!R79="줄베기",1,)</f>
        <v>0</v>
      </c>
      <c r="B60" s="2324"/>
      <c r="C60" s="46" t="s">
        <v>848</v>
      </c>
      <c r="D60" s="47">
        <f>D58</f>
        <v>0</v>
      </c>
      <c r="E60" s="48" t="s">
        <v>588</v>
      </c>
      <c r="F60" s="49">
        <v>8.3999999999999995E-3</v>
      </c>
      <c r="G60" s="48" t="s">
        <v>589</v>
      </c>
      <c r="H60" s="50"/>
      <c r="I60" s="48"/>
      <c r="J60" s="51">
        <f>'7-1 단가조사'!L14</f>
        <v>610000</v>
      </c>
      <c r="K60" s="52" t="s">
        <v>585</v>
      </c>
      <c r="L60" s="53"/>
      <c r="M60" s="73">
        <f>ROUNDDOWN(D60*F60*J60,)</f>
        <v>0</v>
      </c>
      <c r="N60" s="70">
        <f t="shared" si="1"/>
        <v>2</v>
      </c>
    </row>
    <row r="61" spans="1:14" ht="21.75" customHeight="1">
      <c r="A61" s="844">
        <f>IF('6-3표준조사'!R79="모두베기",1,)</f>
        <v>1</v>
      </c>
      <c r="B61" s="2324"/>
      <c r="C61" s="852" t="s">
        <v>590</v>
      </c>
      <c r="D61" s="853"/>
      <c r="E61" s="854"/>
      <c r="F61" s="855"/>
      <c r="G61" s="854"/>
      <c r="H61" s="855"/>
      <c r="I61" s="854"/>
      <c r="J61" s="856"/>
      <c r="K61" s="857"/>
      <c r="L61" s="858"/>
      <c r="M61" s="859">
        <f>M62+M67+M70</f>
        <v>882042</v>
      </c>
      <c r="N61" s="841">
        <f t="shared" si="1"/>
        <v>2</v>
      </c>
    </row>
    <row r="62" spans="1:14" ht="21.75" customHeight="1">
      <c r="A62" s="844">
        <f>IF('6-3표준조사'!R79="모두베기",1,)</f>
        <v>1</v>
      </c>
      <c r="B62" s="2324"/>
      <c r="C62" s="860" t="s">
        <v>841</v>
      </c>
      <c r="D62" s="861"/>
      <c r="E62" s="862"/>
      <c r="F62" s="863"/>
      <c r="G62" s="862"/>
      <c r="H62" s="863"/>
      <c r="I62" s="862"/>
      <c r="J62" s="864"/>
      <c r="K62" s="865"/>
      <c r="L62" s="866">
        <f>L90/100</f>
        <v>0.05</v>
      </c>
      <c r="M62" s="867">
        <f>M63+M64+M65+M66</f>
        <v>830998</v>
      </c>
      <c r="N62" s="841">
        <f t="shared" si="1"/>
        <v>2</v>
      </c>
    </row>
    <row r="63" spans="1:14" ht="21.75" customHeight="1">
      <c r="A63" s="844">
        <f>IF('6-3표준조사'!R79="모두베기",1,)</f>
        <v>1</v>
      </c>
      <c r="B63" s="2324"/>
      <c r="C63" s="860" t="s">
        <v>843</v>
      </c>
      <c r="D63" s="861">
        <f>IF('6-3표준조사'!Z77=1,'5-3단가산출서'!D81,0)</f>
        <v>0</v>
      </c>
      <c r="E63" s="862" t="s">
        <v>551</v>
      </c>
      <c r="F63" s="863">
        <v>7.0000000000000007E-2</v>
      </c>
      <c r="G63" s="862" t="s">
        <v>552</v>
      </c>
      <c r="H63" s="863">
        <f>ROUND(D63/100*F63,2)</f>
        <v>0</v>
      </c>
      <c r="I63" s="862" t="s">
        <v>550</v>
      </c>
      <c r="J63" s="864">
        <f>'7-1 단가조사'!L7</f>
        <v>172068</v>
      </c>
      <c r="K63" s="865" t="s">
        <v>580</v>
      </c>
      <c r="L63" s="868"/>
      <c r="M63" s="867">
        <f>ROUNDDOWN((H63*J63)+(H63*J63*L62),)</f>
        <v>0</v>
      </c>
      <c r="N63" s="841">
        <f t="shared" si="1"/>
        <v>2</v>
      </c>
    </row>
    <row r="64" spans="1:14" ht="21.75" customHeight="1">
      <c r="A64" s="844">
        <f>IF('6-3표준조사'!R79="모두베기",1,)</f>
        <v>1</v>
      </c>
      <c r="B64" s="2324"/>
      <c r="C64" s="869" t="s">
        <v>1158</v>
      </c>
      <c r="D64" s="870">
        <f>IF(A64&gt;0,IF(D83="당해 년도",1,),)</f>
        <v>1</v>
      </c>
      <c r="E64" s="862" t="s">
        <v>425</v>
      </c>
      <c r="F64" s="863">
        <v>3.5</v>
      </c>
      <c r="G64" s="862" t="s">
        <v>582</v>
      </c>
      <c r="H64" s="863">
        <f>ROUND(D64*F64,2)</f>
        <v>3.5</v>
      </c>
      <c r="I64" s="862" t="s">
        <v>550</v>
      </c>
      <c r="J64" s="864">
        <f>'7-1 단가조사'!L6</f>
        <v>226122</v>
      </c>
      <c r="K64" s="865" t="s">
        <v>583</v>
      </c>
      <c r="L64" s="868"/>
      <c r="M64" s="867">
        <f>ROUNDDOWN((H64*J64)+(H64*J64*L62),)</f>
        <v>830998</v>
      </c>
      <c r="N64" s="841">
        <f t="shared" si="1"/>
        <v>2</v>
      </c>
    </row>
    <row r="65" spans="1:14" ht="21.75" customHeight="1">
      <c r="A65" s="844">
        <f>IF('6-3표준조사'!R79="모두베기",1,)</f>
        <v>1</v>
      </c>
      <c r="B65" s="2324"/>
      <c r="C65" s="869" t="s">
        <v>1159</v>
      </c>
      <c r="D65" s="870">
        <f>IF(A65&gt;0,IF(D83="2년차",1,),)</f>
        <v>0</v>
      </c>
      <c r="E65" s="862" t="s">
        <v>425</v>
      </c>
      <c r="F65" s="863">
        <v>4</v>
      </c>
      <c r="G65" s="862" t="s">
        <v>582</v>
      </c>
      <c r="H65" s="863">
        <f>ROUND(D65*F65,2)</f>
        <v>0</v>
      </c>
      <c r="I65" s="862" t="s">
        <v>550</v>
      </c>
      <c r="J65" s="864">
        <f>'7-1 단가조사'!L6</f>
        <v>226122</v>
      </c>
      <c r="K65" s="865" t="s">
        <v>583</v>
      </c>
      <c r="L65" s="868"/>
      <c r="M65" s="867">
        <f>ROUNDDOWN((H65*J65)+(H65*J65*L62),)</f>
        <v>0</v>
      </c>
      <c r="N65" s="841">
        <f t="shared" si="1"/>
        <v>2</v>
      </c>
    </row>
    <row r="66" spans="1:14" ht="21.75" customHeight="1">
      <c r="A66" s="844">
        <f>IF('6-3표준조사'!R79="모두베기",1,)</f>
        <v>1</v>
      </c>
      <c r="B66" s="2324"/>
      <c r="C66" s="869" t="s">
        <v>1160</v>
      </c>
      <c r="D66" s="870">
        <f>IF(A66&gt;0,IF(D83="3년차 이상",1,),)</f>
        <v>0</v>
      </c>
      <c r="E66" s="862" t="s">
        <v>425</v>
      </c>
      <c r="F66" s="863">
        <v>5</v>
      </c>
      <c r="G66" s="862" t="s">
        <v>582</v>
      </c>
      <c r="H66" s="863">
        <f>ROUND(D66*F66,2)</f>
        <v>0</v>
      </c>
      <c r="I66" s="862" t="s">
        <v>550</v>
      </c>
      <c r="J66" s="864">
        <f>'7-1 단가조사'!L6</f>
        <v>226122</v>
      </c>
      <c r="K66" s="865" t="s">
        <v>583</v>
      </c>
      <c r="L66" s="868"/>
      <c r="M66" s="867">
        <f>ROUNDDOWN((H66*J66)+(H66*J66*L62),)</f>
        <v>0</v>
      </c>
      <c r="N66" s="841">
        <f t="shared" si="1"/>
        <v>2</v>
      </c>
    </row>
    <row r="67" spans="1:14" ht="21.75" customHeight="1">
      <c r="A67" s="844">
        <f>IF('6-3표준조사'!R79="모두베기",1,)</f>
        <v>1</v>
      </c>
      <c r="B67" s="2324"/>
      <c r="C67" s="860" t="s">
        <v>845</v>
      </c>
      <c r="D67" s="861"/>
      <c r="E67" s="862"/>
      <c r="F67" s="863"/>
      <c r="G67" s="862"/>
      <c r="H67" s="863"/>
      <c r="I67" s="862"/>
      <c r="J67" s="864"/>
      <c r="K67" s="865"/>
      <c r="L67" s="868"/>
      <c r="M67" s="867">
        <f>M68+M69</f>
        <v>33110</v>
      </c>
      <c r="N67" s="841">
        <f t="shared" si="1"/>
        <v>2</v>
      </c>
    </row>
    <row r="68" spans="1:14" ht="21.75" customHeight="1">
      <c r="A68" s="844">
        <f>IF('6-3표준조사'!R79="모두베기",1,)</f>
        <v>1</v>
      </c>
      <c r="B68" s="2324"/>
      <c r="C68" s="860" t="s">
        <v>846</v>
      </c>
      <c r="D68" s="870">
        <f>(H64+H65+H66)</f>
        <v>3.5</v>
      </c>
      <c r="E68" s="862" t="s">
        <v>582</v>
      </c>
      <c r="F68" s="863">
        <v>5</v>
      </c>
      <c r="G68" s="862" t="s">
        <v>553</v>
      </c>
      <c r="H68" s="863">
        <f>ROUND(D68*F68,2)</f>
        <v>17.5</v>
      </c>
      <c r="I68" s="862" t="s">
        <v>554</v>
      </c>
      <c r="J68" s="864">
        <f>'7-1 단가조사'!L11</f>
        <v>1720</v>
      </c>
      <c r="K68" s="865" t="s">
        <v>584</v>
      </c>
      <c r="L68" s="868"/>
      <c r="M68" s="867">
        <f>ROUNDDOWN(H68*J68,)</f>
        <v>30100</v>
      </c>
      <c r="N68" s="841">
        <f t="shared" si="1"/>
        <v>2</v>
      </c>
    </row>
    <row r="69" spans="1:14" ht="21.75" customHeight="1">
      <c r="A69" s="844">
        <f>IF('6-3표준조사'!R79="모두베기",1,)</f>
        <v>1</v>
      </c>
      <c r="B69" s="2324"/>
      <c r="C69" s="860" t="s">
        <v>847</v>
      </c>
      <c r="D69" s="861">
        <f>M68</f>
        <v>30100</v>
      </c>
      <c r="E69" s="862" t="s">
        <v>586</v>
      </c>
      <c r="F69" s="863">
        <v>0.1</v>
      </c>
      <c r="G69" s="862" t="s">
        <v>587</v>
      </c>
      <c r="H69" s="863"/>
      <c r="I69" s="862"/>
      <c r="J69" s="864"/>
      <c r="K69" s="865"/>
      <c r="L69" s="868"/>
      <c r="M69" s="867">
        <f>ROUNDDOWN(D69*F69,)</f>
        <v>3010</v>
      </c>
      <c r="N69" s="841">
        <f t="shared" si="1"/>
        <v>2</v>
      </c>
    </row>
    <row r="70" spans="1:14" ht="21.75" customHeight="1">
      <c r="A70" s="844">
        <f>IF('6-3표준조사'!R79="모두베기",1,)</f>
        <v>1</v>
      </c>
      <c r="B70" s="2324"/>
      <c r="C70" s="871" t="s">
        <v>848</v>
      </c>
      <c r="D70" s="872">
        <f>D68</f>
        <v>3.5</v>
      </c>
      <c r="E70" s="873" t="s">
        <v>588</v>
      </c>
      <c r="F70" s="874">
        <v>8.3999999999999995E-3</v>
      </c>
      <c r="G70" s="873" t="s">
        <v>589</v>
      </c>
      <c r="H70" s="875"/>
      <c r="I70" s="873"/>
      <c r="J70" s="876">
        <f>'7-1 단가조사'!L14</f>
        <v>610000</v>
      </c>
      <c r="K70" s="877" t="s">
        <v>585</v>
      </c>
      <c r="L70" s="878"/>
      <c r="M70" s="879">
        <f>ROUNDDOWN(D70*F70*J70,)</f>
        <v>17934</v>
      </c>
      <c r="N70" s="841">
        <f t="shared" si="1"/>
        <v>2</v>
      </c>
    </row>
    <row r="71" spans="1:14" s="27" customFormat="1" ht="21.75" hidden="1" customHeight="1">
      <c r="A71" s="28">
        <f>IF('6-3표준조사'!R79="맹아제거",1,)</f>
        <v>0</v>
      </c>
      <c r="B71" s="2324"/>
      <c r="C71" s="29" t="s">
        <v>591</v>
      </c>
      <c r="D71" s="30"/>
      <c r="E71" s="31"/>
      <c r="F71" s="30"/>
      <c r="G71" s="31"/>
      <c r="H71" s="30"/>
      <c r="I71" s="31"/>
      <c r="J71" s="32"/>
      <c r="K71" s="33"/>
      <c r="L71" s="34"/>
      <c r="M71" s="71">
        <f>M72</f>
        <v>0</v>
      </c>
      <c r="N71" s="70">
        <f t="shared" si="1"/>
        <v>2</v>
      </c>
    </row>
    <row r="72" spans="1:14" s="27" customFormat="1" ht="21.75" hidden="1" customHeight="1">
      <c r="A72" s="28">
        <f>IF('6-3표준조사'!R79="맹아제거",1,)</f>
        <v>0</v>
      </c>
      <c r="B72" s="2324"/>
      <c r="C72" s="35" t="s">
        <v>841</v>
      </c>
      <c r="D72" s="36"/>
      <c r="E72" s="37"/>
      <c r="F72" s="38"/>
      <c r="G72" s="37"/>
      <c r="H72" s="38"/>
      <c r="I72" s="37"/>
      <c r="J72" s="39"/>
      <c r="K72" s="40"/>
      <c r="L72" s="41">
        <f>M90/100</f>
        <v>0</v>
      </c>
      <c r="M72" s="72">
        <f>ROUNDDOWN((H73*J73)+(H73*J73*L72),)</f>
        <v>0</v>
      </c>
      <c r="N72" s="70">
        <f t="shared" si="1"/>
        <v>2</v>
      </c>
    </row>
    <row r="73" spans="1:14" s="27" customFormat="1" ht="21.75" hidden="1" customHeight="1">
      <c r="A73" s="28">
        <f>IF('6-3표준조사'!R79="맹아제거",1,)</f>
        <v>0</v>
      </c>
      <c r="B73" s="2324"/>
      <c r="C73" s="35" t="s">
        <v>849</v>
      </c>
      <c r="D73" s="36">
        <v>0</v>
      </c>
      <c r="E73" s="37" t="s">
        <v>551</v>
      </c>
      <c r="F73" s="38">
        <v>0.2</v>
      </c>
      <c r="G73" s="37" t="s">
        <v>552</v>
      </c>
      <c r="H73" s="38">
        <f>ROUND(D73/100*F73,2)</f>
        <v>0</v>
      </c>
      <c r="I73" s="37" t="s">
        <v>550</v>
      </c>
      <c r="J73" s="39">
        <f>'7-1 단가조사'!L7</f>
        <v>172068</v>
      </c>
      <c r="K73" s="40" t="s">
        <v>580</v>
      </c>
      <c r="L73" s="41">
        <f>M90/100</f>
        <v>0</v>
      </c>
      <c r="M73" s="72"/>
      <c r="N73" s="70">
        <f t="shared" si="1"/>
        <v>2</v>
      </c>
    </row>
    <row r="74" spans="1:14" ht="21.75" customHeight="1">
      <c r="A74" s="844">
        <f>IF(H47&gt;0,1,)</f>
        <v>1</v>
      </c>
      <c r="B74" s="2372" t="s">
        <v>555</v>
      </c>
      <c r="C74" s="852" t="s">
        <v>592</v>
      </c>
      <c r="D74" s="855"/>
      <c r="E74" s="854"/>
      <c r="F74" s="855"/>
      <c r="G74" s="854"/>
      <c r="H74" s="855"/>
      <c r="I74" s="854"/>
      <c r="J74" s="856"/>
      <c r="K74" s="857"/>
      <c r="L74" s="858"/>
      <c r="M74" s="859">
        <f>SUM(M75,M77,M78)</f>
        <v>882042</v>
      </c>
      <c r="N74" s="841">
        <f t="shared" si="1"/>
        <v>2</v>
      </c>
    </row>
    <row r="75" spans="1:14" ht="21.75" customHeight="1">
      <c r="A75" s="844">
        <f>IF(H47&gt;0,1,)</f>
        <v>1</v>
      </c>
      <c r="B75" s="2373"/>
      <c r="C75" s="860" t="s">
        <v>850</v>
      </c>
      <c r="D75" s="863"/>
      <c r="E75" s="862"/>
      <c r="F75" s="863"/>
      <c r="G75" s="862"/>
      <c r="H75" s="863"/>
      <c r="I75" s="862"/>
      <c r="J75" s="864"/>
      <c r="K75" s="865"/>
      <c r="L75" s="868"/>
      <c r="M75" s="867">
        <f>M76</f>
        <v>830998</v>
      </c>
      <c r="N75" s="841">
        <f t="shared" si="1"/>
        <v>2</v>
      </c>
    </row>
    <row r="76" spans="1:14" ht="21.75" customHeight="1">
      <c r="A76" s="844">
        <f>IF(H47&gt;0,1,)</f>
        <v>1</v>
      </c>
      <c r="B76" s="2373"/>
      <c r="C76" s="860" t="s">
        <v>851</v>
      </c>
      <c r="D76" s="863"/>
      <c r="E76" s="862"/>
      <c r="F76" s="863"/>
      <c r="G76" s="862"/>
      <c r="H76" s="863"/>
      <c r="I76" s="862"/>
      <c r="J76" s="864"/>
      <c r="K76" s="865"/>
      <c r="L76" s="868"/>
      <c r="M76" s="867">
        <f>M51+M54+M62+M72</f>
        <v>830998</v>
      </c>
      <c r="N76" s="841">
        <f t="shared" si="1"/>
        <v>2</v>
      </c>
    </row>
    <row r="77" spans="1:14" ht="21.75" customHeight="1">
      <c r="A77" s="844">
        <f>IF(H47&gt;0,1,)</f>
        <v>1</v>
      </c>
      <c r="B77" s="2373"/>
      <c r="C77" s="860" t="s">
        <v>852</v>
      </c>
      <c r="D77" s="863"/>
      <c r="E77" s="862"/>
      <c r="F77" s="863"/>
      <c r="G77" s="862"/>
      <c r="H77" s="863"/>
      <c r="I77" s="862"/>
      <c r="J77" s="864"/>
      <c r="K77" s="865"/>
      <c r="L77" s="868"/>
      <c r="M77" s="867">
        <f>M57+M67</f>
        <v>33110</v>
      </c>
      <c r="N77" s="841">
        <f t="shared" si="1"/>
        <v>2</v>
      </c>
    </row>
    <row r="78" spans="1:14" ht="21.75" customHeight="1" thickBot="1">
      <c r="A78" s="844">
        <f>IF(H47&gt;0,1,)</f>
        <v>1</v>
      </c>
      <c r="B78" s="2374"/>
      <c r="C78" s="871" t="s">
        <v>853</v>
      </c>
      <c r="D78" s="880"/>
      <c r="E78" s="881"/>
      <c r="F78" s="880"/>
      <c r="G78" s="881"/>
      <c r="H78" s="880"/>
      <c r="I78" s="881"/>
      <c r="J78" s="882"/>
      <c r="K78" s="883"/>
      <c r="L78" s="884"/>
      <c r="M78" s="885">
        <f>M60+M70</f>
        <v>17934</v>
      </c>
      <c r="N78" s="841">
        <f t="shared" si="1"/>
        <v>2</v>
      </c>
    </row>
    <row r="79" spans="1:14" ht="21.75" customHeight="1">
      <c r="A79" s="844">
        <f>IF(H47&gt;0,1,)</f>
        <v>1</v>
      </c>
      <c r="B79" s="2375" t="s">
        <v>556</v>
      </c>
      <c r="C79" s="2375"/>
      <c r="D79" s="2375"/>
      <c r="E79" s="2375"/>
      <c r="F79" s="2375"/>
      <c r="G79" s="2375"/>
      <c r="H79" s="2375"/>
      <c r="I79" s="2375"/>
      <c r="J79" s="2375"/>
      <c r="K79" s="2375"/>
      <c r="L79" s="2375"/>
      <c r="M79" s="2375"/>
      <c r="N79" s="841">
        <f t="shared" si="1"/>
        <v>2</v>
      </c>
    </row>
    <row r="80" spans="1:14" ht="21.75" customHeight="1">
      <c r="A80" s="844">
        <f>IF(H47&gt;0,1,)</f>
        <v>1</v>
      </c>
      <c r="B80" s="2376" t="s">
        <v>557</v>
      </c>
      <c r="C80" s="2376"/>
      <c r="D80" s="2376"/>
      <c r="E80" s="2376"/>
      <c r="F80" s="2376"/>
      <c r="G80" s="2376"/>
      <c r="H80" s="2376"/>
      <c r="I80" s="2376"/>
      <c r="J80" s="2376"/>
      <c r="K80" s="2376"/>
      <c r="L80" s="2376"/>
      <c r="M80" s="2376"/>
      <c r="N80" s="841">
        <f t="shared" si="1"/>
        <v>2</v>
      </c>
    </row>
    <row r="81" spans="1:15" ht="21.75" customHeight="1">
      <c r="A81" s="844">
        <f>IF(H47&gt;0,1,)</f>
        <v>1</v>
      </c>
      <c r="B81" s="886" t="s">
        <v>558</v>
      </c>
      <c r="C81" s="887" t="s">
        <v>854</v>
      </c>
      <c r="D81" s="888">
        <f>'6-3표준조사'!Q85</f>
        <v>1900</v>
      </c>
      <c r="E81" s="886" t="s">
        <v>551</v>
      </c>
      <c r="F81" s="889"/>
      <c r="G81" s="886"/>
      <c r="H81" s="890"/>
      <c r="I81" s="891"/>
      <c r="J81" s="891"/>
      <c r="K81" s="891"/>
      <c r="L81" s="892"/>
      <c r="M81" s="891"/>
      <c r="N81" s="841">
        <f t="shared" si="1"/>
        <v>2</v>
      </c>
    </row>
    <row r="82" spans="1:15" ht="21.75" customHeight="1">
      <c r="A82" s="844">
        <f>IF(H47&gt;0,1,)</f>
        <v>1</v>
      </c>
      <c r="B82" s="886" t="s">
        <v>559</v>
      </c>
      <c r="C82" s="887" t="s">
        <v>840</v>
      </c>
      <c r="D82" s="2377">
        <f>'6-3표준조사'!S85</f>
        <v>0</v>
      </c>
      <c r="E82" s="2377"/>
      <c r="F82" s="889"/>
      <c r="G82" s="886"/>
      <c r="H82" s="890"/>
      <c r="I82" s="891"/>
      <c r="J82" s="891"/>
      <c r="K82" s="891"/>
      <c r="L82" s="892"/>
      <c r="M82" s="891"/>
      <c r="N82" s="841">
        <f t="shared" si="1"/>
        <v>2</v>
      </c>
    </row>
    <row r="83" spans="1:15" ht="21.75" customHeight="1">
      <c r="A83" s="844">
        <f>IF(H47&gt;0,1,)</f>
        <v>1</v>
      </c>
      <c r="B83" s="886" t="s">
        <v>558</v>
      </c>
      <c r="C83" s="887" t="s">
        <v>1152</v>
      </c>
      <c r="D83" s="2385" t="str">
        <f>'6-3표준조사'!R81</f>
        <v>당해 년도</v>
      </c>
      <c r="E83" s="2385"/>
      <c r="F83" s="893"/>
      <c r="G83" s="893"/>
      <c r="H83" s="890"/>
      <c r="I83" s="891"/>
      <c r="J83" s="891"/>
      <c r="K83" s="891"/>
      <c r="L83" s="892"/>
      <c r="M83" s="891"/>
      <c r="N83" s="841">
        <f t="shared" si="1"/>
        <v>2</v>
      </c>
    </row>
    <row r="84" spans="1:15" ht="21.75" customHeight="1">
      <c r="A84" s="844">
        <f>IF(H47&gt;0,1,)</f>
        <v>1</v>
      </c>
      <c r="B84" s="2376" t="s">
        <v>856</v>
      </c>
      <c r="C84" s="2376"/>
      <c r="D84" s="2376"/>
      <c r="E84" s="2376"/>
      <c r="F84" s="2376"/>
      <c r="G84" s="2376"/>
      <c r="H84" s="2376"/>
      <c r="I84" s="2376"/>
      <c r="J84" s="2376"/>
      <c r="K84" s="2376"/>
      <c r="L84" s="2376"/>
      <c r="M84" s="2376"/>
      <c r="N84" s="841">
        <f t="shared" si="1"/>
        <v>2</v>
      </c>
    </row>
    <row r="85" spans="1:15" ht="21.75" customHeight="1">
      <c r="A85" s="844">
        <f>IF(H47&gt;0,1,)</f>
        <v>1</v>
      </c>
      <c r="B85" s="2386" t="s">
        <v>542</v>
      </c>
      <c r="C85" s="2386"/>
      <c r="D85" s="2387" t="s">
        <v>893</v>
      </c>
      <c r="E85" s="2387"/>
      <c r="F85" s="2387"/>
      <c r="G85" s="2387"/>
      <c r="H85" s="2387"/>
      <c r="I85" s="2388" t="s">
        <v>894</v>
      </c>
      <c r="J85" s="2388"/>
      <c r="K85" s="2388"/>
      <c r="L85" s="2388"/>
      <c r="M85" s="2388"/>
      <c r="N85" s="841">
        <f t="shared" si="1"/>
        <v>2</v>
      </c>
      <c r="O85" s="894"/>
    </row>
    <row r="86" spans="1:15" ht="21.75" customHeight="1">
      <c r="A86" s="844">
        <f>IF(H47&gt;0,1,)</f>
        <v>1</v>
      </c>
      <c r="B86" s="2386"/>
      <c r="C86" s="2386"/>
      <c r="D86" s="2387"/>
      <c r="E86" s="2387"/>
      <c r="F86" s="2387"/>
      <c r="G86" s="2387"/>
      <c r="H86" s="2387"/>
      <c r="I86" s="895" t="s">
        <v>895</v>
      </c>
      <c r="J86" s="896" t="s">
        <v>896</v>
      </c>
      <c r="K86" s="896" t="s">
        <v>897</v>
      </c>
      <c r="L86" s="897" t="s">
        <v>898</v>
      </c>
      <c r="M86" s="896" t="s">
        <v>899</v>
      </c>
      <c r="N86" s="841">
        <f t="shared" si="1"/>
        <v>2</v>
      </c>
    </row>
    <row r="87" spans="1:15" ht="21.75" customHeight="1">
      <c r="A87" s="844">
        <f>IF(H47&gt;0,1,)</f>
        <v>1</v>
      </c>
      <c r="B87" s="2368" t="s">
        <v>572</v>
      </c>
      <c r="C87" s="2368"/>
      <c r="D87" s="2369" t="str">
        <f>'6-3표준조사'!P81</f>
        <v>중 (15˚ ~ 30˚)</v>
      </c>
      <c r="E87" s="2369"/>
      <c r="F87" s="2369"/>
      <c r="G87" s="2369"/>
      <c r="H87" s="2369"/>
      <c r="I87" s="898">
        <f>IF(H47=0,"",IF(D87="완 (15˚ 이하)",0,IF(D87="중 (15˚ ~ 30˚)",5,IF(D87="급 (30˚ 초과)",10))))</f>
        <v>5</v>
      </c>
      <c r="J87" s="898" t="str">
        <f>IF(A50=0,"",IF(D87="완 (15˚ 이하)",0,IF(D87="중 (15˚ ~ 30˚)",5,IF(D87="급 (30˚ 초과)",10))))</f>
        <v/>
      </c>
      <c r="K87" s="898" t="str">
        <f>IF(A53=0,"",IF(D87="완 (15˚ 이하)",0,IF(D87="중 (15˚ ~ 30˚)",5,IF(D87="급 (30˚ 초과)",10))))</f>
        <v/>
      </c>
      <c r="L87" s="898">
        <f>IF(A61=0,"",IF(D87="완 (15˚ 이하)",0,IF(D87="중 (15˚ ~ 30˚)",5,IF(D87="급 (30˚ 초과)",10))))</f>
        <v>5</v>
      </c>
      <c r="M87" s="898" t="str">
        <f>IF(A71=0,"",IF(D87="완 (15˚ 이하)",0,IF(D87="중 (15˚ ~ 30˚)",5,IF(D87="급 (30˚ 초과)",10))))</f>
        <v/>
      </c>
      <c r="N87" s="841">
        <f t="shared" si="1"/>
        <v>2</v>
      </c>
    </row>
    <row r="88" spans="1:15" ht="21.75" customHeight="1">
      <c r="A88" s="844">
        <f>IF(H47&gt;0,1,)</f>
        <v>1</v>
      </c>
      <c r="B88" s="2389" t="s">
        <v>561</v>
      </c>
      <c r="C88" s="2389"/>
      <c r="D88" s="2369" t="str">
        <f>'6-3표준조사'!R81</f>
        <v>당해 년도</v>
      </c>
      <c r="E88" s="2369"/>
      <c r="F88" s="2369"/>
      <c r="G88" s="2369"/>
      <c r="H88" s="2369"/>
      <c r="I88" s="898"/>
      <c r="J88" s="898"/>
      <c r="K88" s="898" t="str">
        <f>IF(A53=0,"",IF(D88="당해년도",0,IF(D88="2년차",5,IF(D88="3년차",10))))</f>
        <v/>
      </c>
      <c r="L88" s="898"/>
      <c r="M88" s="898"/>
      <c r="N88" s="841">
        <f t="shared" si="1"/>
        <v>2</v>
      </c>
    </row>
    <row r="89" spans="1:15" ht="21.75" customHeight="1">
      <c r="A89" s="844">
        <f>IF(H47&gt;0,1,)</f>
        <v>1</v>
      </c>
      <c r="B89" s="2368" t="s">
        <v>560</v>
      </c>
      <c r="C89" s="2368"/>
      <c r="D89" s="2369" t="str">
        <f>'6-3표준조사'!Q81</f>
        <v>개소당3ha이상</v>
      </c>
      <c r="E89" s="2369"/>
      <c r="F89" s="2369"/>
      <c r="G89" s="2369"/>
      <c r="H89" s="2369"/>
      <c r="I89" s="898"/>
      <c r="J89" s="898" t="str">
        <f>IF(A50=0,"",IF(D89="개소당5ha이상",0,IF(D89="개소당3~5ha미만 ",5,IF(D89="개소당3ha미만",10))))</f>
        <v/>
      </c>
      <c r="K89" s="898" t="str">
        <f>IF(A53=0,"",IF(D89="개소당5ha이상",0,IF(D89="개소당3~5ha미만 ",5,IF(D89="개소당3ha미만",10))))</f>
        <v/>
      </c>
      <c r="L89" s="1782">
        <f>IF(A61=0,"",IF(D89="개소당3ha이상",0,IF(D89="개소당1~3ha미만 ",5,IF(D89="개소당1ha미만",10))))</f>
        <v>0</v>
      </c>
      <c r="M89" s="898" t="str">
        <f>IF(A71=0,"",IF(D89="개소당5ha이상",0,IF(D89="개소당3~5ha미만 ",5,IF(D89="개소당3ha미만",10))))</f>
        <v/>
      </c>
      <c r="N89" s="841">
        <f t="shared" si="1"/>
        <v>2</v>
      </c>
    </row>
    <row r="90" spans="1:15" ht="21.75" customHeight="1">
      <c r="A90" s="844">
        <f>IF(H47&gt;0,1,)</f>
        <v>1</v>
      </c>
      <c r="B90" s="2368" t="s">
        <v>555</v>
      </c>
      <c r="C90" s="2368"/>
      <c r="D90" s="2369"/>
      <c r="E90" s="2369"/>
      <c r="F90" s="2369"/>
      <c r="G90" s="2369"/>
      <c r="H90" s="2369"/>
      <c r="I90" s="898"/>
      <c r="J90" s="898"/>
      <c r="K90" s="898"/>
      <c r="L90" s="1716">
        <f>SUM(L87:L89)</f>
        <v>5</v>
      </c>
      <c r="M90" s="898"/>
      <c r="N90" s="841">
        <f t="shared" si="1"/>
        <v>2</v>
      </c>
    </row>
    <row r="91" spans="1:15" ht="35.1" customHeight="1" thickBot="1">
      <c r="A91" s="844">
        <f>IF(H92&gt;0,1,)</f>
        <v>1</v>
      </c>
      <c r="B91" s="2237" t="s">
        <v>2433</v>
      </c>
      <c r="C91" s="2237"/>
      <c r="D91" s="2237"/>
      <c r="E91" s="2237"/>
      <c r="F91" s="2237"/>
      <c r="G91" s="2237"/>
      <c r="H91" s="2237"/>
      <c r="I91" s="2237"/>
      <c r="J91" s="2237"/>
      <c r="K91" s="2237"/>
      <c r="L91" s="2237"/>
      <c r="M91" s="2237"/>
      <c r="N91" s="841">
        <f>IF(H$92&gt;0,3,)</f>
        <v>3</v>
      </c>
      <c r="O91" s="899"/>
    </row>
    <row r="92" spans="1:15" ht="24.95" customHeight="1">
      <c r="A92" s="844">
        <f>IF(H92&gt;0,1,)</f>
        <v>1</v>
      </c>
      <c r="B92" s="2362" t="s">
        <v>857</v>
      </c>
      <c r="C92" s="2363"/>
      <c r="D92" s="2364" t="str">
        <f>CONCATENATE('6-3표준조사'!K154,"임반")</f>
        <v>8-0임반</v>
      </c>
      <c r="E92" s="2364"/>
      <c r="F92" s="2364" t="str">
        <f>CONCATENATE('6-3표준조사'!L154,"소반")</f>
        <v>9-0소반</v>
      </c>
      <c r="G92" s="2364"/>
      <c r="H92" s="2365">
        <f>'6-3표준조사'!Q154</f>
        <v>3</v>
      </c>
      <c r="I92" s="2365"/>
      <c r="J92" s="845"/>
      <c r="K92" s="846" t="s">
        <v>541</v>
      </c>
      <c r="L92" s="2366" t="str">
        <f>+'6-3표준조사'!R154</f>
        <v>모두베기</v>
      </c>
      <c r="M92" s="2367"/>
      <c r="N92" s="841">
        <f t="shared" ref="N92:N135" si="2">IF(H$92&gt;0,3,)</f>
        <v>3</v>
      </c>
    </row>
    <row r="93" spans="1:15" ht="21.75" customHeight="1">
      <c r="A93" s="844">
        <f>IF(H92&gt;0,1,)</f>
        <v>1</v>
      </c>
      <c r="B93" s="2378" t="s">
        <v>542</v>
      </c>
      <c r="C93" s="2379"/>
      <c r="D93" s="2380" t="s">
        <v>543</v>
      </c>
      <c r="E93" s="2379"/>
      <c r="F93" s="2381" t="s">
        <v>544</v>
      </c>
      <c r="G93" s="2382"/>
      <c r="H93" s="2381" t="s">
        <v>545</v>
      </c>
      <c r="I93" s="2382"/>
      <c r="J93" s="2380" t="s">
        <v>546</v>
      </c>
      <c r="K93" s="2379"/>
      <c r="L93" s="2383" t="s">
        <v>858</v>
      </c>
      <c r="M93" s="2370"/>
      <c r="N93" s="841">
        <f t="shared" si="2"/>
        <v>3</v>
      </c>
    </row>
    <row r="94" spans="1:15" ht="21.75" customHeight="1">
      <c r="A94" s="844">
        <f>IF(H92&gt;0,1,)</f>
        <v>1</v>
      </c>
      <c r="B94" s="847"/>
      <c r="C94" s="848" t="s">
        <v>547</v>
      </c>
      <c r="D94" s="849"/>
      <c r="E94" s="850" t="s">
        <v>548</v>
      </c>
      <c r="F94" s="849"/>
      <c r="G94" s="850" t="s">
        <v>548</v>
      </c>
      <c r="H94" s="849"/>
      <c r="I94" s="850" t="s">
        <v>548</v>
      </c>
      <c r="J94" s="851"/>
      <c r="K94" s="850" t="s">
        <v>549</v>
      </c>
      <c r="L94" s="2384"/>
      <c r="M94" s="2371"/>
      <c r="N94" s="841">
        <f t="shared" si="2"/>
        <v>3</v>
      </c>
    </row>
    <row r="95" spans="1:15" s="27" customFormat="1" ht="21.75" hidden="1" customHeight="1">
      <c r="A95" s="28">
        <f>IF('6-3표준조사'!R154="둘레베기",1,)</f>
        <v>0</v>
      </c>
      <c r="B95" s="2323" t="s">
        <v>547</v>
      </c>
      <c r="C95" s="29" t="s">
        <v>579</v>
      </c>
      <c r="D95" s="30"/>
      <c r="E95" s="31"/>
      <c r="F95" s="30"/>
      <c r="G95" s="31"/>
      <c r="H95" s="30"/>
      <c r="I95" s="31"/>
      <c r="J95" s="32"/>
      <c r="K95" s="33"/>
      <c r="L95" s="34"/>
      <c r="M95" s="71">
        <f>M96</f>
        <v>0</v>
      </c>
      <c r="N95" s="70">
        <f t="shared" si="2"/>
        <v>3</v>
      </c>
    </row>
    <row r="96" spans="1:15" s="27" customFormat="1" ht="21.75" hidden="1" customHeight="1">
      <c r="A96" s="28">
        <f>IF('6-3표준조사'!R154="둘레베기",1,)</f>
        <v>0</v>
      </c>
      <c r="B96" s="2324"/>
      <c r="C96" s="35" t="s">
        <v>841</v>
      </c>
      <c r="D96" s="36"/>
      <c r="E96" s="37"/>
      <c r="F96" s="38"/>
      <c r="G96" s="37"/>
      <c r="H96" s="38"/>
      <c r="I96" s="37"/>
      <c r="J96" s="39"/>
      <c r="K96" s="40"/>
      <c r="L96" s="41">
        <f>J135/100</f>
        <v>0</v>
      </c>
      <c r="M96" s="72">
        <f>ROUNDDOWN((H97*J97)+(H97*J97*L96),)</f>
        <v>0</v>
      </c>
      <c r="N96" s="70">
        <f t="shared" si="2"/>
        <v>3</v>
      </c>
    </row>
    <row r="97" spans="1:14" s="27" customFormat="1" ht="21.75" hidden="1" customHeight="1">
      <c r="A97" s="28">
        <f>IF('6-3표준조사'!R154="둘레베기",1,)</f>
        <v>0</v>
      </c>
      <c r="B97" s="2324"/>
      <c r="C97" s="35" t="s">
        <v>842</v>
      </c>
      <c r="D97" s="36">
        <f>IF(A97&gt;0,D126,)</f>
        <v>0</v>
      </c>
      <c r="E97" s="37" t="s">
        <v>551</v>
      </c>
      <c r="F97" s="38">
        <v>0.18</v>
      </c>
      <c r="G97" s="37" t="s">
        <v>552</v>
      </c>
      <c r="H97" s="38">
        <f>ROUND(D97/100*F97,2)</f>
        <v>0</v>
      </c>
      <c r="I97" s="37" t="s">
        <v>550</v>
      </c>
      <c r="J97" s="39">
        <f>'7-1 단가조사'!L7</f>
        <v>172068</v>
      </c>
      <c r="K97" s="40" t="s">
        <v>580</v>
      </c>
      <c r="L97" s="41"/>
      <c r="M97" s="72"/>
      <c r="N97" s="70">
        <f t="shared" si="2"/>
        <v>3</v>
      </c>
    </row>
    <row r="98" spans="1:14" s="27" customFormat="1" ht="21.75" hidden="1" customHeight="1">
      <c r="A98" s="28">
        <f>IF('6-3표준조사'!R154="줄베기",1,)</f>
        <v>0</v>
      </c>
      <c r="B98" s="2324"/>
      <c r="C98" s="29" t="s">
        <v>581</v>
      </c>
      <c r="D98" s="30"/>
      <c r="E98" s="31"/>
      <c r="F98" s="30"/>
      <c r="G98" s="31"/>
      <c r="H98" s="30"/>
      <c r="I98" s="31"/>
      <c r="J98" s="32"/>
      <c r="K98" s="33"/>
      <c r="L98" s="42"/>
      <c r="M98" s="71">
        <f>SUM(M99+M102+M105)</f>
        <v>0</v>
      </c>
      <c r="N98" s="70">
        <f t="shared" si="2"/>
        <v>3</v>
      </c>
    </row>
    <row r="99" spans="1:14" s="27" customFormat="1" ht="21.75" hidden="1" customHeight="1">
      <c r="A99" s="28">
        <f>IF('6-3표준조사'!R154="줄베기",1,)</f>
        <v>0</v>
      </c>
      <c r="B99" s="2324"/>
      <c r="C99" s="35" t="s">
        <v>841</v>
      </c>
      <c r="D99" s="43"/>
      <c r="E99" s="37"/>
      <c r="F99" s="38"/>
      <c r="G99" s="37"/>
      <c r="H99" s="38"/>
      <c r="I99" s="37"/>
      <c r="J99" s="39"/>
      <c r="K99" s="40"/>
      <c r="L99" s="41">
        <f>K135/100</f>
        <v>0</v>
      </c>
      <c r="M99" s="72">
        <f>ROUNDDOWN((M100+M101)+((M100+M101)*L99),0)</f>
        <v>0</v>
      </c>
      <c r="N99" s="70">
        <f t="shared" si="2"/>
        <v>3</v>
      </c>
    </row>
    <row r="100" spans="1:14" s="27" customFormat="1" ht="21.75" hidden="1" customHeight="1">
      <c r="A100" s="28">
        <f>IF('6-3표준조사'!R154="줄베기",1,)</f>
        <v>0</v>
      </c>
      <c r="B100" s="2324"/>
      <c r="C100" s="35" t="s">
        <v>843</v>
      </c>
      <c r="D100" s="43">
        <f>IF(A100&gt;0,D126,)</f>
        <v>0</v>
      </c>
      <c r="E100" s="37" t="s">
        <v>551</v>
      </c>
      <c r="F100" s="38">
        <v>7.0000000000000007E-2</v>
      </c>
      <c r="G100" s="37" t="s">
        <v>552</v>
      </c>
      <c r="H100" s="38">
        <f>ROUND(D100/100*F100,2)</f>
        <v>0</v>
      </c>
      <c r="I100" s="37" t="s">
        <v>550</v>
      </c>
      <c r="J100" s="39">
        <f>'7-1 단가조사'!L7</f>
        <v>172068</v>
      </c>
      <c r="K100" s="40" t="s">
        <v>580</v>
      </c>
      <c r="L100" s="41"/>
      <c r="M100" s="72">
        <f>ROUNDDOWN(H100*J100,)</f>
        <v>0</v>
      </c>
      <c r="N100" s="70">
        <f t="shared" si="2"/>
        <v>3</v>
      </c>
    </row>
    <row r="101" spans="1:14" s="27" customFormat="1" ht="21.75" hidden="1" customHeight="1">
      <c r="A101" s="28">
        <f>IF('6-3표준조사'!R154="줄베기",1,)</f>
        <v>0</v>
      </c>
      <c r="B101" s="2324"/>
      <c r="C101" s="35" t="s">
        <v>844</v>
      </c>
      <c r="D101" s="44">
        <f>IF(A101&gt;0,1,)</f>
        <v>0</v>
      </c>
      <c r="E101" s="37" t="s">
        <v>425</v>
      </c>
      <c r="F101" s="38">
        <v>1.3</v>
      </c>
      <c r="G101" s="37" t="s">
        <v>582</v>
      </c>
      <c r="H101" s="38">
        <f>ROUND(D101*F101,2)</f>
        <v>0</v>
      </c>
      <c r="I101" s="37" t="s">
        <v>550</v>
      </c>
      <c r="J101" s="39">
        <f>'7-1 단가조사'!L6</f>
        <v>226122</v>
      </c>
      <c r="K101" s="40" t="s">
        <v>583</v>
      </c>
      <c r="L101" s="41"/>
      <c r="M101" s="72">
        <f>ROUNDDOWN(H101*J101,)</f>
        <v>0</v>
      </c>
      <c r="N101" s="70">
        <f t="shared" si="2"/>
        <v>3</v>
      </c>
    </row>
    <row r="102" spans="1:14" s="27" customFormat="1" ht="21.75" hidden="1" customHeight="1">
      <c r="A102" s="28">
        <f>IF('6-3표준조사'!R154="줄베기",1,)</f>
        <v>0</v>
      </c>
      <c r="B102" s="2324"/>
      <c r="C102" s="35" t="s">
        <v>845</v>
      </c>
      <c r="D102" s="43"/>
      <c r="E102" s="37"/>
      <c r="F102" s="38"/>
      <c r="G102" s="37"/>
      <c r="H102" s="38"/>
      <c r="I102" s="37"/>
      <c r="J102" s="39"/>
      <c r="K102" s="40"/>
      <c r="L102" s="45"/>
      <c r="M102" s="72">
        <f>M103+M104</f>
        <v>0</v>
      </c>
      <c r="N102" s="70">
        <f t="shared" si="2"/>
        <v>3</v>
      </c>
    </row>
    <row r="103" spans="1:14" s="27" customFormat="1" ht="21.75" hidden="1" customHeight="1">
      <c r="A103" s="28">
        <f>IF('6-3표준조사'!R154="줄베기",1,)</f>
        <v>0</v>
      </c>
      <c r="B103" s="2324"/>
      <c r="C103" s="35" t="s">
        <v>846</v>
      </c>
      <c r="D103" s="44">
        <f>H101</f>
        <v>0</v>
      </c>
      <c r="E103" s="37" t="s">
        <v>582</v>
      </c>
      <c r="F103" s="38">
        <v>5</v>
      </c>
      <c r="G103" s="37" t="s">
        <v>553</v>
      </c>
      <c r="H103" s="38">
        <f>ROUND(D103*F103,2)</f>
        <v>0</v>
      </c>
      <c r="I103" s="37" t="s">
        <v>554</v>
      </c>
      <c r="J103" s="39">
        <f>'7-1 단가조사'!L11</f>
        <v>1720</v>
      </c>
      <c r="K103" s="40" t="s">
        <v>584</v>
      </c>
      <c r="L103" s="45"/>
      <c r="M103" s="72">
        <f>ROUNDDOWN(H103*J103,)</f>
        <v>0</v>
      </c>
      <c r="N103" s="70">
        <f t="shared" si="2"/>
        <v>3</v>
      </c>
    </row>
    <row r="104" spans="1:14" s="27" customFormat="1" ht="21.75" hidden="1" customHeight="1">
      <c r="A104" s="28">
        <f>IF('6-3표준조사'!R154="줄베기",1,)</f>
        <v>0</v>
      </c>
      <c r="B104" s="2324"/>
      <c r="C104" s="35" t="s">
        <v>847</v>
      </c>
      <c r="D104" s="43">
        <f>M103</f>
        <v>0</v>
      </c>
      <c r="E104" s="37" t="s">
        <v>586</v>
      </c>
      <c r="F104" s="38">
        <v>0.1</v>
      </c>
      <c r="G104" s="37" t="s">
        <v>587</v>
      </c>
      <c r="H104" s="38"/>
      <c r="I104" s="37"/>
      <c r="J104" s="39"/>
      <c r="K104" s="40"/>
      <c r="L104" s="45"/>
      <c r="M104" s="72">
        <f>ROUNDDOWN(D104*F104,)</f>
        <v>0</v>
      </c>
      <c r="N104" s="70">
        <f t="shared" si="2"/>
        <v>3</v>
      </c>
    </row>
    <row r="105" spans="1:14" s="27" customFormat="1" ht="21.75" hidden="1" customHeight="1">
      <c r="A105" s="28">
        <f>IF('6-3표준조사'!R154="줄베기",1,)</f>
        <v>0</v>
      </c>
      <c r="B105" s="2324"/>
      <c r="C105" s="46" t="s">
        <v>848</v>
      </c>
      <c r="D105" s="47">
        <f>D103</f>
        <v>0</v>
      </c>
      <c r="E105" s="48" t="s">
        <v>588</v>
      </c>
      <c r="F105" s="49">
        <v>8.3999999999999995E-3</v>
      </c>
      <c r="G105" s="48" t="s">
        <v>589</v>
      </c>
      <c r="H105" s="50"/>
      <c r="I105" s="48"/>
      <c r="J105" s="51">
        <f>'7-1 단가조사'!L14</f>
        <v>610000</v>
      </c>
      <c r="K105" s="52" t="s">
        <v>585</v>
      </c>
      <c r="L105" s="53"/>
      <c r="M105" s="73">
        <f>ROUNDDOWN(D105*F105*J105,)</f>
        <v>0</v>
      </c>
      <c r="N105" s="70">
        <f t="shared" si="2"/>
        <v>3</v>
      </c>
    </row>
    <row r="106" spans="1:14" ht="21.75" customHeight="1">
      <c r="A106" s="844">
        <f>IF('6-3표준조사'!R154="모두베기",1,)</f>
        <v>1</v>
      </c>
      <c r="B106" s="2324"/>
      <c r="C106" s="852" t="s">
        <v>590</v>
      </c>
      <c r="D106" s="853"/>
      <c r="E106" s="854"/>
      <c r="F106" s="855"/>
      <c r="G106" s="854"/>
      <c r="H106" s="855"/>
      <c r="I106" s="854"/>
      <c r="J106" s="856"/>
      <c r="K106" s="857"/>
      <c r="L106" s="858"/>
      <c r="M106" s="859">
        <f>M107+M112+M115</f>
        <v>882042</v>
      </c>
      <c r="N106" s="841">
        <f t="shared" si="2"/>
        <v>3</v>
      </c>
    </row>
    <row r="107" spans="1:14" ht="21.75" customHeight="1">
      <c r="A107" s="844">
        <f>IF('6-3표준조사'!R154="모두베기",1,)</f>
        <v>1</v>
      </c>
      <c r="B107" s="2324"/>
      <c r="C107" s="860" t="s">
        <v>841</v>
      </c>
      <c r="D107" s="861"/>
      <c r="E107" s="862"/>
      <c r="F107" s="863"/>
      <c r="G107" s="862"/>
      <c r="H107" s="863"/>
      <c r="I107" s="862"/>
      <c r="J107" s="864"/>
      <c r="K107" s="865"/>
      <c r="L107" s="866">
        <f>L135/100</f>
        <v>0.05</v>
      </c>
      <c r="M107" s="867">
        <f>M108+M109+M110+M111</f>
        <v>830998</v>
      </c>
      <c r="N107" s="841">
        <f t="shared" si="2"/>
        <v>3</v>
      </c>
    </row>
    <row r="108" spans="1:14" ht="21.75" customHeight="1">
      <c r="A108" s="844">
        <f>IF('6-3표준조사'!R154="모두베기",1,)</f>
        <v>1</v>
      </c>
      <c r="B108" s="2324"/>
      <c r="C108" s="860" t="s">
        <v>843</v>
      </c>
      <c r="D108" s="861">
        <f>IF('6-3표준조사'!Z152=1,'5-3단가산출서'!D126,0)</f>
        <v>0</v>
      </c>
      <c r="E108" s="862" t="s">
        <v>551</v>
      </c>
      <c r="F108" s="863">
        <v>7.0000000000000007E-2</v>
      </c>
      <c r="G108" s="862" t="s">
        <v>552</v>
      </c>
      <c r="H108" s="863">
        <f>ROUND(D108/100*F108,2)</f>
        <v>0</v>
      </c>
      <c r="I108" s="862" t="s">
        <v>550</v>
      </c>
      <c r="J108" s="864">
        <f>'7-1 단가조사'!L7</f>
        <v>172068</v>
      </c>
      <c r="K108" s="865" t="s">
        <v>580</v>
      </c>
      <c r="L108" s="868"/>
      <c r="M108" s="867">
        <f>ROUNDDOWN((H108*J108)+(H108*J108*L107),)</f>
        <v>0</v>
      </c>
      <c r="N108" s="841">
        <f t="shared" si="2"/>
        <v>3</v>
      </c>
    </row>
    <row r="109" spans="1:14" ht="21.75" customHeight="1">
      <c r="A109" s="844">
        <f>IF('6-3표준조사'!R154="모두베기",1,)</f>
        <v>1</v>
      </c>
      <c r="B109" s="2324"/>
      <c r="C109" s="869" t="s">
        <v>1158</v>
      </c>
      <c r="D109" s="870">
        <f>IF(A109&gt;0,IF(D128="당해 년도",1,),)</f>
        <v>1</v>
      </c>
      <c r="E109" s="862" t="s">
        <v>425</v>
      </c>
      <c r="F109" s="863">
        <v>3.5</v>
      </c>
      <c r="G109" s="862" t="s">
        <v>582</v>
      </c>
      <c r="H109" s="863">
        <f>ROUND(D109*F109,2)</f>
        <v>3.5</v>
      </c>
      <c r="I109" s="862" t="s">
        <v>550</v>
      </c>
      <c r="J109" s="864">
        <f>'7-1 단가조사'!L6</f>
        <v>226122</v>
      </c>
      <c r="K109" s="865" t="s">
        <v>583</v>
      </c>
      <c r="L109" s="868"/>
      <c r="M109" s="867">
        <f>ROUNDDOWN((H109*J109)+(H109*J109*L107),)</f>
        <v>830998</v>
      </c>
      <c r="N109" s="841">
        <f t="shared" si="2"/>
        <v>3</v>
      </c>
    </row>
    <row r="110" spans="1:14" ht="21.75" customHeight="1">
      <c r="A110" s="844">
        <f>IF('6-3표준조사'!R154="모두베기",1,)</f>
        <v>1</v>
      </c>
      <c r="B110" s="2324"/>
      <c r="C110" s="869" t="s">
        <v>1159</v>
      </c>
      <c r="D110" s="870">
        <f>IF(A110&gt;0,IF(D128="2년차",1,),)</f>
        <v>0</v>
      </c>
      <c r="E110" s="862" t="s">
        <v>425</v>
      </c>
      <c r="F110" s="863">
        <v>4</v>
      </c>
      <c r="G110" s="862" t="s">
        <v>582</v>
      </c>
      <c r="H110" s="863">
        <f>ROUND(D110*F110,2)</f>
        <v>0</v>
      </c>
      <c r="I110" s="862" t="s">
        <v>550</v>
      </c>
      <c r="J110" s="864">
        <f>'7-1 단가조사'!L6</f>
        <v>226122</v>
      </c>
      <c r="K110" s="865" t="s">
        <v>583</v>
      </c>
      <c r="L110" s="868"/>
      <c r="M110" s="867">
        <f>ROUNDDOWN((H110*J110)+(H110*J110*L107),)</f>
        <v>0</v>
      </c>
      <c r="N110" s="841">
        <f t="shared" si="2"/>
        <v>3</v>
      </c>
    </row>
    <row r="111" spans="1:14" ht="21.75" customHeight="1">
      <c r="A111" s="844">
        <f>IF('6-3표준조사'!R154="모두베기",1,)</f>
        <v>1</v>
      </c>
      <c r="B111" s="2324"/>
      <c r="C111" s="869" t="s">
        <v>1160</v>
      </c>
      <c r="D111" s="870">
        <f>IF(A111&gt;0,IF(D128="3년차 이상",1,),)</f>
        <v>0</v>
      </c>
      <c r="E111" s="862" t="s">
        <v>425</v>
      </c>
      <c r="F111" s="863">
        <v>5</v>
      </c>
      <c r="G111" s="862" t="s">
        <v>582</v>
      </c>
      <c r="H111" s="863">
        <f>ROUND(D111*F111,2)</f>
        <v>0</v>
      </c>
      <c r="I111" s="862" t="s">
        <v>550</v>
      </c>
      <c r="J111" s="864">
        <f>'7-1 단가조사'!L6</f>
        <v>226122</v>
      </c>
      <c r="K111" s="865" t="s">
        <v>583</v>
      </c>
      <c r="L111" s="868"/>
      <c r="M111" s="867">
        <f>ROUNDDOWN((H111*J111)+(H111*J111*L107),)</f>
        <v>0</v>
      </c>
      <c r="N111" s="841">
        <f t="shared" si="2"/>
        <v>3</v>
      </c>
    </row>
    <row r="112" spans="1:14" ht="21.75" customHeight="1">
      <c r="A112" s="844">
        <f>IF('6-3표준조사'!R154="모두베기",1,)</f>
        <v>1</v>
      </c>
      <c r="B112" s="2324"/>
      <c r="C112" s="860" t="s">
        <v>845</v>
      </c>
      <c r="D112" s="861"/>
      <c r="E112" s="862"/>
      <c r="F112" s="863"/>
      <c r="G112" s="862"/>
      <c r="H112" s="863"/>
      <c r="I112" s="862"/>
      <c r="J112" s="864"/>
      <c r="K112" s="865"/>
      <c r="L112" s="868"/>
      <c r="M112" s="867">
        <f>M113+M114</f>
        <v>33110</v>
      </c>
      <c r="N112" s="841">
        <f t="shared" si="2"/>
        <v>3</v>
      </c>
    </row>
    <row r="113" spans="1:14" ht="21.75" customHeight="1">
      <c r="A113" s="844">
        <f>IF('6-3표준조사'!R154="모두베기",1,)</f>
        <v>1</v>
      </c>
      <c r="B113" s="2324"/>
      <c r="C113" s="860" t="s">
        <v>846</v>
      </c>
      <c r="D113" s="870">
        <f>(H109+H110+H111)</f>
        <v>3.5</v>
      </c>
      <c r="E113" s="862" t="s">
        <v>582</v>
      </c>
      <c r="F113" s="863">
        <v>5</v>
      </c>
      <c r="G113" s="862" t="s">
        <v>553</v>
      </c>
      <c r="H113" s="863">
        <f>ROUND(D113*F113,2)</f>
        <v>17.5</v>
      </c>
      <c r="I113" s="862" t="s">
        <v>554</v>
      </c>
      <c r="J113" s="864">
        <f>'7-1 단가조사'!L11</f>
        <v>1720</v>
      </c>
      <c r="K113" s="865" t="s">
        <v>584</v>
      </c>
      <c r="L113" s="868"/>
      <c r="M113" s="867">
        <f>ROUNDDOWN(H113*J113,)</f>
        <v>30100</v>
      </c>
      <c r="N113" s="841">
        <f t="shared" si="2"/>
        <v>3</v>
      </c>
    </row>
    <row r="114" spans="1:14" ht="21.75" customHeight="1">
      <c r="A114" s="844">
        <f>IF('6-3표준조사'!R154="모두베기",1,)</f>
        <v>1</v>
      </c>
      <c r="B114" s="2324"/>
      <c r="C114" s="860" t="s">
        <v>847</v>
      </c>
      <c r="D114" s="861">
        <f>M113</f>
        <v>30100</v>
      </c>
      <c r="E114" s="862" t="s">
        <v>586</v>
      </c>
      <c r="F114" s="863">
        <v>0.1</v>
      </c>
      <c r="G114" s="862" t="s">
        <v>587</v>
      </c>
      <c r="H114" s="863"/>
      <c r="I114" s="862"/>
      <c r="J114" s="864"/>
      <c r="K114" s="865"/>
      <c r="L114" s="868"/>
      <c r="M114" s="867">
        <f>ROUNDDOWN(D114*F114,)</f>
        <v>3010</v>
      </c>
      <c r="N114" s="841">
        <f t="shared" si="2"/>
        <v>3</v>
      </c>
    </row>
    <row r="115" spans="1:14" ht="21.75" customHeight="1">
      <c r="A115" s="844">
        <f>IF('6-3표준조사'!R154="모두베기",1,)</f>
        <v>1</v>
      </c>
      <c r="B115" s="2324"/>
      <c r="C115" s="871" t="s">
        <v>848</v>
      </c>
      <c r="D115" s="872">
        <f>D113</f>
        <v>3.5</v>
      </c>
      <c r="E115" s="873" t="s">
        <v>588</v>
      </c>
      <c r="F115" s="874">
        <v>8.3999999999999995E-3</v>
      </c>
      <c r="G115" s="873" t="s">
        <v>589</v>
      </c>
      <c r="H115" s="875"/>
      <c r="I115" s="873"/>
      <c r="J115" s="876">
        <f>'7-1 단가조사'!L14</f>
        <v>610000</v>
      </c>
      <c r="K115" s="877" t="s">
        <v>585</v>
      </c>
      <c r="L115" s="878"/>
      <c r="M115" s="879">
        <f>ROUNDDOWN(D115*F115*J115,)</f>
        <v>17934</v>
      </c>
      <c r="N115" s="841">
        <f t="shared" si="2"/>
        <v>3</v>
      </c>
    </row>
    <row r="116" spans="1:14" s="27" customFormat="1" ht="21.75" hidden="1" customHeight="1">
      <c r="A116" s="28">
        <f>IF('6-3표준조사'!R154="맹아제거",1,)</f>
        <v>0</v>
      </c>
      <c r="B116" s="2324"/>
      <c r="C116" s="29" t="s">
        <v>591</v>
      </c>
      <c r="D116" s="30"/>
      <c r="E116" s="31"/>
      <c r="F116" s="30"/>
      <c r="G116" s="31"/>
      <c r="H116" s="30"/>
      <c r="I116" s="31"/>
      <c r="J116" s="32"/>
      <c r="K116" s="33"/>
      <c r="L116" s="34"/>
      <c r="M116" s="71">
        <f>M117</f>
        <v>0</v>
      </c>
      <c r="N116" s="70">
        <f t="shared" si="2"/>
        <v>3</v>
      </c>
    </row>
    <row r="117" spans="1:14" s="27" customFormat="1" ht="21.75" hidden="1" customHeight="1">
      <c r="A117" s="28">
        <f>IF('6-3표준조사'!R154="맹아제거",1,)</f>
        <v>0</v>
      </c>
      <c r="B117" s="2324"/>
      <c r="C117" s="35" t="s">
        <v>841</v>
      </c>
      <c r="D117" s="36"/>
      <c r="E117" s="37"/>
      <c r="F117" s="38"/>
      <c r="G117" s="37"/>
      <c r="H117" s="38"/>
      <c r="I117" s="37"/>
      <c r="J117" s="39"/>
      <c r="K117" s="40"/>
      <c r="L117" s="41">
        <f>M135/100</f>
        <v>0</v>
      </c>
      <c r="M117" s="72">
        <f>ROUNDDOWN((H118*J118)+(H118*J118*L117),)</f>
        <v>0</v>
      </c>
      <c r="N117" s="70">
        <f t="shared" si="2"/>
        <v>3</v>
      </c>
    </row>
    <row r="118" spans="1:14" s="27" customFormat="1" ht="21.75" hidden="1" customHeight="1">
      <c r="A118" s="28">
        <f>IF('6-3표준조사'!R154="맹아제거",1,)</f>
        <v>0</v>
      </c>
      <c r="B118" s="2324"/>
      <c r="C118" s="35" t="s">
        <v>849</v>
      </c>
      <c r="D118" s="36">
        <v>0</v>
      </c>
      <c r="E118" s="37" t="s">
        <v>551</v>
      </c>
      <c r="F118" s="38">
        <v>0.2</v>
      </c>
      <c r="G118" s="37" t="s">
        <v>552</v>
      </c>
      <c r="H118" s="38">
        <f>ROUND(D118/100*F118,2)</f>
        <v>0</v>
      </c>
      <c r="I118" s="37" t="s">
        <v>550</v>
      </c>
      <c r="J118" s="39">
        <f>'7-1 단가조사'!L7</f>
        <v>172068</v>
      </c>
      <c r="K118" s="40" t="s">
        <v>580</v>
      </c>
      <c r="L118" s="41">
        <f>M135/100</f>
        <v>0</v>
      </c>
      <c r="M118" s="72"/>
      <c r="N118" s="70">
        <f t="shared" si="2"/>
        <v>3</v>
      </c>
    </row>
    <row r="119" spans="1:14" ht="21.75" customHeight="1">
      <c r="A119" s="844">
        <f>IF(H92&gt;0,1,)</f>
        <v>1</v>
      </c>
      <c r="B119" s="2372" t="s">
        <v>555</v>
      </c>
      <c r="C119" s="852" t="s">
        <v>592</v>
      </c>
      <c r="D119" s="855"/>
      <c r="E119" s="854"/>
      <c r="F119" s="855"/>
      <c r="G119" s="854"/>
      <c r="H119" s="855"/>
      <c r="I119" s="854"/>
      <c r="J119" s="856"/>
      <c r="K119" s="857"/>
      <c r="L119" s="858"/>
      <c r="M119" s="859">
        <f>SUM(M120,M122,M123)</f>
        <v>882042</v>
      </c>
      <c r="N119" s="841">
        <f t="shared" si="2"/>
        <v>3</v>
      </c>
    </row>
    <row r="120" spans="1:14" ht="21.75" customHeight="1">
      <c r="A120" s="844">
        <f>IF(H92&gt;0,1,)</f>
        <v>1</v>
      </c>
      <c r="B120" s="2373"/>
      <c r="C120" s="860" t="s">
        <v>850</v>
      </c>
      <c r="D120" s="863"/>
      <c r="E120" s="862"/>
      <c r="F120" s="863"/>
      <c r="G120" s="862"/>
      <c r="H120" s="863"/>
      <c r="I120" s="862"/>
      <c r="J120" s="864"/>
      <c r="K120" s="865"/>
      <c r="L120" s="868"/>
      <c r="M120" s="867">
        <f>M121</f>
        <v>830998</v>
      </c>
      <c r="N120" s="841">
        <f t="shared" si="2"/>
        <v>3</v>
      </c>
    </row>
    <row r="121" spans="1:14" ht="21.75" customHeight="1">
      <c r="A121" s="844">
        <f>IF(H92&gt;0,1,)</f>
        <v>1</v>
      </c>
      <c r="B121" s="2373"/>
      <c r="C121" s="860" t="s">
        <v>851</v>
      </c>
      <c r="D121" s="863"/>
      <c r="E121" s="862"/>
      <c r="F121" s="863"/>
      <c r="G121" s="862"/>
      <c r="H121" s="863"/>
      <c r="I121" s="862"/>
      <c r="J121" s="864"/>
      <c r="K121" s="865"/>
      <c r="L121" s="868"/>
      <c r="M121" s="867">
        <f>M96+M99+M107+M117</f>
        <v>830998</v>
      </c>
      <c r="N121" s="841">
        <f t="shared" si="2"/>
        <v>3</v>
      </c>
    </row>
    <row r="122" spans="1:14" ht="21.75" customHeight="1">
      <c r="A122" s="844">
        <f>IF(H92&gt;0,1,)</f>
        <v>1</v>
      </c>
      <c r="B122" s="2373"/>
      <c r="C122" s="860" t="s">
        <v>852</v>
      </c>
      <c r="D122" s="863"/>
      <c r="E122" s="862"/>
      <c r="F122" s="863"/>
      <c r="G122" s="862"/>
      <c r="H122" s="863"/>
      <c r="I122" s="862"/>
      <c r="J122" s="864"/>
      <c r="K122" s="865"/>
      <c r="L122" s="868"/>
      <c r="M122" s="867">
        <f>M102+M112</f>
        <v>33110</v>
      </c>
      <c r="N122" s="841">
        <f t="shared" si="2"/>
        <v>3</v>
      </c>
    </row>
    <row r="123" spans="1:14" ht="21.75" customHeight="1" thickBot="1">
      <c r="A123" s="844">
        <f>IF(H92&gt;0,1,)</f>
        <v>1</v>
      </c>
      <c r="B123" s="2374"/>
      <c r="C123" s="871" t="s">
        <v>853</v>
      </c>
      <c r="D123" s="880"/>
      <c r="E123" s="881"/>
      <c r="F123" s="880"/>
      <c r="G123" s="881"/>
      <c r="H123" s="880"/>
      <c r="I123" s="881"/>
      <c r="J123" s="882"/>
      <c r="K123" s="883"/>
      <c r="L123" s="884"/>
      <c r="M123" s="885">
        <f>M105+M115</f>
        <v>17934</v>
      </c>
      <c r="N123" s="841">
        <f t="shared" si="2"/>
        <v>3</v>
      </c>
    </row>
    <row r="124" spans="1:14" ht="21.75" customHeight="1">
      <c r="A124" s="844">
        <f>IF(H92&gt;0,1,)</f>
        <v>1</v>
      </c>
      <c r="B124" s="2375" t="s">
        <v>556</v>
      </c>
      <c r="C124" s="2375"/>
      <c r="D124" s="2375"/>
      <c r="E124" s="2375"/>
      <c r="F124" s="2375"/>
      <c r="G124" s="2375"/>
      <c r="H124" s="2375"/>
      <c r="I124" s="2375"/>
      <c r="J124" s="2375"/>
      <c r="K124" s="2375"/>
      <c r="L124" s="2375"/>
      <c r="M124" s="2375"/>
      <c r="N124" s="841">
        <f t="shared" si="2"/>
        <v>3</v>
      </c>
    </row>
    <row r="125" spans="1:14" ht="21.75" customHeight="1">
      <c r="A125" s="844">
        <f>IF(H92&gt;0,1,)</f>
        <v>1</v>
      </c>
      <c r="B125" s="2376" t="s">
        <v>557</v>
      </c>
      <c r="C125" s="2376"/>
      <c r="D125" s="2376"/>
      <c r="E125" s="2376"/>
      <c r="F125" s="2376"/>
      <c r="G125" s="2376"/>
      <c r="H125" s="2376"/>
      <c r="I125" s="2376"/>
      <c r="J125" s="2376"/>
      <c r="K125" s="2376"/>
      <c r="L125" s="2376"/>
      <c r="M125" s="2376"/>
      <c r="N125" s="841">
        <f t="shared" si="2"/>
        <v>3</v>
      </c>
    </row>
    <row r="126" spans="1:14" ht="21.75" customHeight="1">
      <c r="A126" s="844">
        <f>IF(H92&gt;0,1,)</f>
        <v>1</v>
      </c>
      <c r="B126" s="886" t="s">
        <v>558</v>
      </c>
      <c r="C126" s="887" t="s">
        <v>854</v>
      </c>
      <c r="D126" s="888">
        <f>'6-3표준조사'!Q160</f>
        <v>1275</v>
      </c>
      <c r="E126" s="886" t="s">
        <v>551</v>
      </c>
      <c r="F126" s="889"/>
      <c r="G126" s="886"/>
      <c r="H126" s="890"/>
      <c r="I126" s="891"/>
      <c r="J126" s="891"/>
      <c r="K126" s="891"/>
      <c r="L126" s="892"/>
      <c r="M126" s="891"/>
      <c r="N126" s="841">
        <f t="shared" si="2"/>
        <v>3</v>
      </c>
    </row>
    <row r="127" spans="1:14" ht="21.75" customHeight="1">
      <c r="A127" s="844">
        <f>IF(H92&gt;0,1,)</f>
        <v>1</v>
      </c>
      <c r="B127" s="886" t="s">
        <v>559</v>
      </c>
      <c r="C127" s="887" t="s">
        <v>840</v>
      </c>
      <c r="D127" s="2377">
        <f>'6-3표준조사'!S160</f>
        <v>0</v>
      </c>
      <c r="E127" s="2377"/>
      <c r="F127" s="889"/>
      <c r="G127" s="886"/>
      <c r="H127" s="890"/>
      <c r="I127" s="891"/>
      <c r="J127" s="891"/>
      <c r="K127" s="891"/>
      <c r="L127" s="892"/>
      <c r="M127" s="891"/>
      <c r="N127" s="841">
        <f t="shared" si="2"/>
        <v>3</v>
      </c>
    </row>
    <row r="128" spans="1:14" ht="21.75" customHeight="1">
      <c r="A128" s="844">
        <f>IF(H92&gt;0,1,)</f>
        <v>1</v>
      </c>
      <c r="B128" s="886" t="s">
        <v>558</v>
      </c>
      <c r="C128" s="887" t="s">
        <v>1152</v>
      </c>
      <c r="D128" s="2385" t="str">
        <f>'6-3표준조사'!R156</f>
        <v>당해 년도</v>
      </c>
      <c r="E128" s="2385"/>
      <c r="F128" s="893"/>
      <c r="G128" s="893"/>
      <c r="H128" s="890"/>
      <c r="I128" s="891"/>
      <c r="J128" s="891"/>
      <c r="K128" s="891"/>
      <c r="L128" s="892"/>
      <c r="M128" s="891"/>
      <c r="N128" s="841">
        <f t="shared" si="2"/>
        <v>3</v>
      </c>
    </row>
    <row r="129" spans="1:15" ht="21.75" customHeight="1">
      <c r="A129" s="844">
        <f>IF(H92&gt;0,1,)</f>
        <v>1</v>
      </c>
      <c r="B129" s="2376" t="s">
        <v>856</v>
      </c>
      <c r="C129" s="2376"/>
      <c r="D129" s="2376"/>
      <c r="E129" s="2376"/>
      <c r="F129" s="2376"/>
      <c r="G129" s="2376"/>
      <c r="H129" s="2376"/>
      <c r="I129" s="2376"/>
      <c r="J129" s="2376"/>
      <c r="K129" s="2376"/>
      <c r="L129" s="2376"/>
      <c r="M129" s="2376"/>
      <c r="N129" s="841">
        <f t="shared" si="2"/>
        <v>3</v>
      </c>
    </row>
    <row r="130" spans="1:15" ht="21.75" customHeight="1">
      <c r="A130" s="844">
        <f>IF(H92&gt;0,1,)</f>
        <v>1</v>
      </c>
      <c r="B130" s="2386" t="s">
        <v>542</v>
      </c>
      <c r="C130" s="2386"/>
      <c r="D130" s="2387" t="s">
        <v>893</v>
      </c>
      <c r="E130" s="2387"/>
      <c r="F130" s="2387"/>
      <c r="G130" s="2387"/>
      <c r="H130" s="2387"/>
      <c r="I130" s="2388" t="s">
        <v>894</v>
      </c>
      <c r="J130" s="2388"/>
      <c r="K130" s="2388"/>
      <c r="L130" s="2388"/>
      <c r="M130" s="2388"/>
      <c r="N130" s="841">
        <f t="shared" si="2"/>
        <v>3</v>
      </c>
      <c r="O130" s="894"/>
    </row>
    <row r="131" spans="1:15" ht="21.75" customHeight="1">
      <c r="A131" s="844">
        <f>IF(H92&gt;0,1,)</f>
        <v>1</v>
      </c>
      <c r="B131" s="2386"/>
      <c r="C131" s="2386"/>
      <c r="D131" s="2387"/>
      <c r="E131" s="2387"/>
      <c r="F131" s="2387"/>
      <c r="G131" s="2387"/>
      <c r="H131" s="2387"/>
      <c r="I131" s="895" t="s">
        <v>895</v>
      </c>
      <c r="J131" s="896" t="s">
        <v>896</v>
      </c>
      <c r="K131" s="896" t="s">
        <v>897</v>
      </c>
      <c r="L131" s="897" t="s">
        <v>898</v>
      </c>
      <c r="M131" s="896" t="s">
        <v>899</v>
      </c>
      <c r="N131" s="841">
        <f t="shared" si="2"/>
        <v>3</v>
      </c>
    </row>
    <row r="132" spans="1:15" ht="21.75" customHeight="1">
      <c r="A132" s="844">
        <f>IF(H92&gt;0,1,)</f>
        <v>1</v>
      </c>
      <c r="B132" s="2368" t="s">
        <v>572</v>
      </c>
      <c r="C132" s="2368"/>
      <c r="D132" s="2369" t="str">
        <f>'6-3표준조사'!P156</f>
        <v>중 (15˚ ~ 30˚)</v>
      </c>
      <c r="E132" s="2369"/>
      <c r="F132" s="2369"/>
      <c r="G132" s="2369"/>
      <c r="H132" s="2369"/>
      <c r="I132" s="898">
        <f>IF(H92=0,"",IF(D132="완 (15˚ 이하)",0,IF(D132="중 (15˚ ~ 30˚)",5,IF(D132="급 (30˚ 초과)",10))))</f>
        <v>5</v>
      </c>
      <c r="J132" s="898" t="str">
        <f>IF(A95=0,"",IF(D132="완 (15˚ 이하)",0,IF(D132="중 (15˚ ~ 30˚)",5,IF(D132="급 (30˚ 초과)",10))))</f>
        <v/>
      </c>
      <c r="K132" s="898" t="str">
        <f>IF(A98=0,"",IF(D132="완 (15˚ 이하)",0,IF(D132="중 (15˚ ~ 30˚)",5,IF(D132="급 (30˚ 초과)",10))))</f>
        <v/>
      </c>
      <c r="L132" s="898">
        <f>IF(A106=0,"",IF(D132="완 (15˚ 이하)",0,IF(D132="중 (15˚ ~ 30˚)",5,IF(D132="급 (30˚ 초과)",10))))</f>
        <v>5</v>
      </c>
      <c r="M132" s="898" t="str">
        <f>IF(A116=0,"",IF(D132="완 (15˚ 이하)",0,IF(D132="중 (15˚ ~ 30˚)",5,IF(D132="급 (30˚ 초과)",10))))</f>
        <v/>
      </c>
      <c r="N132" s="841">
        <f t="shared" si="2"/>
        <v>3</v>
      </c>
    </row>
    <row r="133" spans="1:15" ht="21.75" customHeight="1">
      <c r="A133" s="844">
        <f>IF(H92&gt;0,1,)</f>
        <v>1</v>
      </c>
      <c r="B133" s="2389" t="s">
        <v>561</v>
      </c>
      <c r="C133" s="2389"/>
      <c r="D133" s="2369" t="str">
        <f>'6-3표준조사'!R156</f>
        <v>당해 년도</v>
      </c>
      <c r="E133" s="2369"/>
      <c r="F133" s="2369"/>
      <c r="G133" s="2369"/>
      <c r="H133" s="2369"/>
      <c r="I133" s="898"/>
      <c r="J133" s="898"/>
      <c r="K133" s="898" t="str">
        <f>IF(A98=0,"",IF(D133="당해년도",0,IF(D133="2년차",5,IF(D133="3년차",10))))</f>
        <v/>
      </c>
      <c r="L133" s="898"/>
      <c r="M133" s="898"/>
      <c r="N133" s="841">
        <f t="shared" si="2"/>
        <v>3</v>
      </c>
    </row>
    <row r="134" spans="1:15" ht="21.75" customHeight="1">
      <c r="A134" s="844">
        <f>IF(H92&gt;0,1,)</f>
        <v>1</v>
      </c>
      <c r="B134" s="2368" t="s">
        <v>560</v>
      </c>
      <c r="C134" s="2368"/>
      <c r="D134" s="2369" t="str">
        <f>'6-3표준조사'!Q156</f>
        <v>개소당3ha이상</v>
      </c>
      <c r="E134" s="2369"/>
      <c r="F134" s="2369"/>
      <c r="G134" s="2369"/>
      <c r="H134" s="2369"/>
      <c r="I134" s="898"/>
      <c r="J134" s="898" t="str">
        <f>IF(A95=0,"",IF(D134="개소당5ha이상",0,IF(D134="개소당3~5ha미만 ",5,IF(D134="개소당3ha미만",10))))</f>
        <v/>
      </c>
      <c r="K134" s="898" t="str">
        <f>IF(A98=0,"",IF(D134="개소당5ha이상",0,IF(D134="개소당3~5ha미만 ",5,IF(D134="개소당3ha미만",10))))</f>
        <v/>
      </c>
      <c r="L134" s="898">
        <f>IF(A106=0,"",IF(D134="개소당3ha이상",0,IF(D134="개소당1~3ha미만 ",5,IF(D134="개소당1ha미만",10))))</f>
        <v>0</v>
      </c>
      <c r="M134" s="898" t="str">
        <f>IF(A116=0,"",IF(D134="개소당5ha이상",0,IF(D134="개소당3~5ha미만 ",5,IF(D134="개소당3ha미만",10))))</f>
        <v/>
      </c>
      <c r="N134" s="841">
        <f t="shared" si="2"/>
        <v>3</v>
      </c>
    </row>
    <row r="135" spans="1:15" ht="21.75" customHeight="1">
      <c r="A135" s="844">
        <f>IF(H92&gt;0,1,)</f>
        <v>1</v>
      </c>
      <c r="B135" s="2368" t="s">
        <v>555</v>
      </c>
      <c r="C135" s="2368"/>
      <c r="D135" s="2369"/>
      <c r="E135" s="2369"/>
      <c r="F135" s="2369"/>
      <c r="G135" s="2369"/>
      <c r="H135" s="2369"/>
      <c r="I135" s="898"/>
      <c r="J135" s="898"/>
      <c r="K135" s="898"/>
      <c r="L135" s="1716">
        <f>SUM(L132:L134)</f>
        <v>5</v>
      </c>
      <c r="M135" s="898"/>
      <c r="N135" s="841">
        <f t="shared" si="2"/>
        <v>3</v>
      </c>
    </row>
    <row r="136" spans="1:15" ht="35.1" customHeight="1" thickBot="1">
      <c r="A136" s="844">
        <f>IF(H137&gt;0,1,)</f>
        <v>1</v>
      </c>
      <c r="B136" s="2237" t="s">
        <v>2433</v>
      </c>
      <c r="C136" s="2237"/>
      <c r="D136" s="2237"/>
      <c r="E136" s="2237"/>
      <c r="F136" s="2237"/>
      <c r="G136" s="2237"/>
      <c r="H136" s="2237"/>
      <c r="I136" s="2237"/>
      <c r="J136" s="2237"/>
      <c r="K136" s="2237"/>
      <c r="L136" s="2237"/>
      <c r="M136" s="2237"/>
      <c r="N136" s="841">
        <f>IF(H$137&gt;0,4,)</f>
        <v>4</v>
      </c>
      <c r="O136" s="899"/>
    </row>
    <row r="137" spans="1:15" ht="24.95" customHeight="1">
      <c r="A137" s="844">
        <f>IF(H137&gt;0,1,)</f>
        <v>1</v>
      </c>
      <c r="B137" s="2362" t="s">
        <v>857</v>
      </c>
      <c r="C137" s="2363"/>
      <c r="D137" s="2364" t="str">
        <f>CONCATENATE('6-3표준조사'!K229,"임반")</f>
        <v>65-0임반</v>
      </c>
      <c r="E137" s="2364"/>
      <c r="F137" s="2364" t="str">
        <f>CONCATENATE('6-3표준조사'!L229,"소반")</f>
        <v>51-0소반</v>
      </c>
      <c r="G137" s="2364"/>
      <c r="H137" s="2365">
        <f>'6-3표준조사'!Q229</f>
        <v>8.6</v>
      </c>
      <c r="I137" s="2365"/>
      <c r="J137" s="845"/>
      <c r="K137" s="846" t="s">
        <v>541</v>
      </c>
      <c r="L137" s="2366" t="str">
        <f>+'6-3표준조사'!R229</f>
        <v>모두베기</v>
      </c>
      <c r="M137" s="2367"/>
      <c r="N137" s="841">
        <f t="shared" ref="N137:N180" si="3">IF(H$137&gt;0,4,)</f>
        <v>4</v>
      </c>
    </row>
    <row r="138" spans="1:15" ht="21.75" customHeight="1">
      <c r="A138" s="844">
        <f>IF(H137&gt;0,1,)</f>
        <v>1</v>
      </c>
      <c r="B138" s="2378" t="s">
        <v>542</v>
      </c>
      <c r="C138" s="2379"/>
      <c r="D138" s="2380" t="s">
        <v>543</v>
      </c>
      <c r="E138" s="2379"/>
      <c r="F138" s="2381" t="s">
        <v>544</v>
      </c>
      <c r="G138" s="2382"/>
      <c r="H138" s="2381" t="s">
        <v>545</v>
      </c>
      <c r="I138" s="2382"/>
      <c r="J138" s="2380" t="s">
        <v>546</v>
      </c>
      <c r="K138" s="2379"/>
      <c r="L138" s="2383" t="s">
        <v>858</v>
      </c>
      <c r="M138" s="2370"/>
      <c r="N138" s="841">
        <f t="shared" si="3"/>
        <v>4</v>
      </c>
    </row>
    <row r="139" spans="1:15" ht="21.75" customHeight="1">
      <c r="A139" s="844">
        <f>IF(H137&gt;0,1,)</f>
        <v>1</v>
      </c>
      <c r="B139" s="847"/>
      <c r="C139" s="848" t="s">
        <v>547</v>
      </c>
      <c r="D139" s="849"/>
      <c r="E139" s="850" t="s">
        <v>548</v>
      </c>
      <c r="F139" s="849"/>
      <c r="G139" s="850" t="s">
        <v>548</v>
      </c>
      <c r="H139" s="849"/>
      <c r="I139" s="850" t="s">
        <v>548</v>
      </c>
      <c r="J139" s="851"/>
      <c r="K139" s="850" t="s">
        <v>549</v>
      </c>
      <c r="L139" s="2384"/>
      <c r="M139" s="2371"/>
      <c r="N139" s="841">
        <f t="shared" si="3"/>
        <v>4</v>
      </c>
    </row>
    <row r="140" spans="1:15" s="27" customFormat="1" ht="21.75" hidden="1" customHeight="1">
      <c r="A140" s="28">
        <f>IF('6-3표준조사'!R229="둘레베기",1,)</f>
        <v>0</v>
      </c>
      <c r="B140" s="2323" t="s">
        <v>547</v>
      </c>
      <c r="C140" s="29" t="s">
        <v>579</v>
      </c>
      <c r="D140" s="30"/>
      <c r="E140" s="31"/>
      <c r="F140" s="30"/>
      <c r="G140" s="31"/>
      <c r="H140" s="30"/>
      <c r="I140" s="31"/>
      <c r="J140" s="32"/>
      <c r="K140" s="33"/>
      <c r="L140" s="34"/>
      <c r="M140" s="71">
        <f>M141</f>
        <v>0</v>
      </c>
      <c r="N140" s="70">
        <f t="shared" si="3"/>
        <v>4</v>
      </c>
    </row>
    <row r="141" spans="1:15" s="27" customFormat="1" ht="21.75" hidden="1" customHeight="1">
      <c r="A141" s="28">
        <f>IF('6-3표준조사'!R229="둘레베기",1,)</f>
        <v>0</v>
      </c>
      <c r="B141" s="2324"/>
      <c r="C141" s="35" t="s">
        <v>841</v>
      </c>
      <c r="D141" s="36"/>
      <c r="E141" s="37"/>
      <c r="F141" s="38"/>
      <c r="G141" s="37"/>
      <c r="H141" s="38"/>
      <c r="I141" s="37"/>
      <c r="J141" s="39"/>
      <c r="K141" s="40"/>
      <c r="L141" s="41">
        <f>J180/100</f>
        <v>0</v>
      </c>
      <c r="M141" s="72">
        <f>ROUNDDOWN((H142*J142)+(H142*J142*L141),)</f>
        <v>0</v>
      </c>
      <c r="N141" s="70">
        <f t="shared" si="3"/>
        <v>4</v>
      </c>
    </row>
    <row r="142" spans="1:15" s="27" customFormat="1" ht="21.75" hidden="1" customHeight="1">
      <c r="A142" s="28">
        <f>IF('6-3표준조사'!R229="둘레베기",1,)</f>
        <v>0</v>
      </c>
      <c r="B142" s="2324"/>
      <c r="C142" s="35" t="s">
        <v>842</v>
      </c>
      <c r="D142" s="36">
        <f>IF(A142&gt;0,D171,)</f>
        <v>0</v>
      </c>
      <c r="E142" s="37" t="s">
        <v>551</v>
      </c>
      <c r="F142" s="38">
        <v>0.18</v>
      </c>
      <c r="G142" s="37" t="s">
        <v>552</v>
      </c>
      <c r="H142" s="38">
        <f>ROUND(D142/100*F142,2)</f>
        <v>0</v>
      </c>
      <c r="I142" s="37" t="s">
        <v>550</v>
      </c>
      <c r="J142" s="39">
        <f>'7-1 단가조사'!L7</f>
        <v>172068</v>
      </c>
      <c r="K142" s="40" t="s">
        <v>580</v>
      </c>
      <c r="L142" s="41"/>
      <c r="M142" s="72"/>
      <c r="N142" s="70">
        <f t="shared" si="3"/>
        <v>4</v>
      </c>
    </row>
    <row r="143" spans="1:15" s="27" customFormat="1" ht="21.75" hidden="1" customHeight="1">
      <c r="A143" s="28">
        <f>IF('6-3표준조사'!R229="줄베기",1,)</f>
        <v>0</v>
      </c>
      <c r="B143" s="2324"/>
      <c r="C143" s="29" t="s">
        <v>581</v>
      </c>
      <c r="D143" s="30"/>
      <c r="E143" s="31"/>
      <c r="F143" s="30"/>
      <c r="G143" s="31"/>
      <c r="H143" s="30"/>
      <c r="I143" s="31"/>
      <c r="J143" s="32"/>
      <c r="K143" s="33"/>
      <c r="L143" s="42"/>
      <c r="M143" s="71">
        <f>SUM(M144+M147+M150)</f>
        <v>0</v>
      </c>
      <c r="N143" s="70">
        <f t="shared" si="3"/>
        <v>4</v>
      </c>
    </row>
    <row r="144" spans="1:15" s="27" customFormat="1" ht="21.75" hidden="1" customHeight="1">
      <c r="A144" s="28">
        <f>IF('6-3표준조사'!R229="줄베기",1,)</f>
        <v>0</v>
      </c>
      <c r="B144" s="2324"/>
      <c r="C144" s="35" t="s">
        <v>841</v>
      </c>
      <c r="D144" s="43"/>
      <c r="E144" s="37"/>
      <c r="F144" s="38"/>
      <c r="G144" s="37"/>
      <c r="H144" s="38"/>
      <c r="I144" s="37"/>
      <c r="J144" s="39"/>
      <c r="K144" s="40"/>
      <c r="L144" s="41">
        <f>K180/100</f>
        <v>0</v>
      </c>
      <c r="M144" s="72">
        <f>ROUNDDOWN((M145+M146)+((M145+M146)*L144),0)</f>
        <v>0</v>
      </c>
      <c r="N144" s="70">
        <f t="shared" si="3"/>
        <v>4</v>
      </c>
    </row>
    <row r="145" spans="1:14" s="27" customFormat="1" ht="21.75" hidden="1" customHeight="1">
      <c r="A145" s="28">
        <f>IF('6-3표준조사'!R229="줄베기",1,)</f>
        <v>0</v>
      </c>
      <c r="B145" s="2324"/>
      <c r="C145" s="35" t="s">
        <v>843</v>
      </c>
      <c r="D145" s="43">
        <f>IF(A145&gt;0,D171,)</f>
        <v>0</v>
      </c>
      <c r="E145" s="37" t="s">
        <v>551</v>
      </c>
      <c r="F145" s="38">
        <v>7.0000000000000007E-2</v>
      </c>
      <c r="G145" s="37" t="s">
        <v>552</v>
      </c>
      <c r="H145" s="38">
        <f>ROUND(D145/100*F145,2)</f>
        <v>0</v>
      </c>
      <c r="I145" s="37" t="s">
        <v>550</v>
      </c>
      <c r="J145" s="39">
        <f>'7-1 단가조사'!L7</f>
        <v>172068</v>
      </c>
      <c r="K145" s="40" t="s">
        <v>580</v>
      </c>
      <c r="L145" s="41"/>
      <c r="M145" s="72">
        <f>ROUNDDOWN(H145*J145,)</f>
        <v>0</v>
      </c>
      <c r="N145" s="70">
        <f t="shared" si="3"/>
        <v>4</v>
      </c>
    </row>
    <row r="146" spans="1:14" s="27" customFormat="1" ht="21.75" hidden="1" customHeight="1">
      <c r="A146" s="28">
        <f>IF('6-3표준조사'!R229="줄베기",1,)</f>
        <v>0</v>
      </c>
      <c r="B146" s="2324"/>
      <c r="C146" s="35" t="s">
        <v>844</v>
      </c>
      <c r="D146" s="44">
        <f>IF(A146&gt;0,1,)</f>
        <v>0</v>
      </c>
      <c r="E146" s="37" t="s">
        <v>425</v>
      </c>
      <c r="F146" s="38">
        <v>1.3</v>
      </c>
      <c r="G146" s="37" t="s">
        <v>582</v>
      </c>
      <c r="H146" s="38">
        <f>ROUND(D146*F146,2)</f>
        <v>0</v>
      </c>
      <c r="I146" s="37" t="s">
        <v>550</v>
      </c>
      <c r="J146" s="39">
        <f>'7-1 단가조사'!L6</f>
        <v>226122</v>
      </c>
      <c r="K146" s="40" t="s">
        <v>583</v>
      </c>
      <c r="L146" s="41"/>
      <c r="M146" s="72">
        <f>ROUNDDOWN(H146*J146,)</f>
        <v>0</v>
      </c>
      <c r="N146" s="70">
        <f t="shared" si="3"/>
        <v>4</v>
      </c>
    </row>
    <row r="147" spans="1:14" s="27" customFormat="1" ht="21.75" hidden="1" customHeight="1">
      <c r="A147" s="28">
        <f>IF('6-3표준조사'!R229="줄베기",1,)</f>
        <v>0</v>
      </c>
      <c r="B147" s="2324"/>
      <c r="C147" s="35" t="s">
        <v>845</v>
      </c>
      <c r="D147" s="43"/>
      <c r="E147" s="37"/>
      <c r="F147" s="38"/>
      <c r="G147" s="37"/>
      <c r="H147" s="38"/>
      <c r="I147" s="37"/>
      <c r="J147" s="39"/>
      <c r="K147" s="40"/>
      <c r="L147" s="45"/>
      <c r="M147" s="72">
        <f>M148+M149</f>
        <v>0</v>
      </c>
      <c r="N147" s="70">
        <f t="shared" si="3"/>
        <v>4</v>
      </c>
    </row>
    <row r="148" spans="1:14" s="27" customFormat="1" ht="21.75" hidden="1" customHeight="1">
      <c r="A148" s="28">
        <f>IF('6-3표준조사'!R229="줄베기",1,)</f>
        <v>0</v>
      </c>
      <c r="B148" s="2324"/>
      <c r="C148" s="35" t="s">
        <v>846</v>
      </c>
      <c r="D148" s="44">
        <f>H146</f>
        <v>0</v>
      </c>
      <c r="E148" s="37" t="s">
        <v>582</v>
      </c>
      <c r="F148" s="38">
        <v>5</v>
      </c>
      <c r="G148" s="37" t="s">
        <v>553</v>
      </c>
      <c r="H148" s="38">
        <f>ROUND(D148*F148,2)</f>
        <v>0</v>
      </c>
      <c r="I148" s="37" t="s">
        <v>554</v>
      </c>
      <c r="J148" s="39">
        <f>'7-1 단가조사'!L11</f>
        <v>1720</v>
      </c>
      <c r="K148" s="40" t="s">
        <v>584</v>
      </c>
      <c r="L148" s="45"/>
      <c r="M148" s="72">
        <f>ROUNDDOWN(H148*J148,)</f>
        <v>0</v>
      </c>
      <c r="N148" s="70">
        <f t="shared" si="3"/>
        <v>4</v>
      </c>
    </row>
    <row r="149" spans="1:14" s="27" customFormat="1" ht="21.75" hidden="1" customHeight="1">
      <c r="A149" s="28">
        <f>IF('6-3표준조사'!R229="줄베기",1,)</f>
        <v>0</v>
      </c>
      <c r="B149" s="2324"/>
      <c r="C149" s="35" t="s">
        <v>847</v>
      </c>
      <c r="D149" s="43">
        <f>M148</f>
        <v>0</v>
      </c>
      <c r="E149" s="37" t="s">
        <v>586</v>
      </c>
      <c r="F149" s="38">
        <v>0.1</v>
      </c>
      <c r="G149" s="37" t="s">
        <v>587</v>
      </c>
      <c r="H149" s="38"/>
      <c r="I149" s="37"/>
      <c r="J149" s="39"/>
      <c r="K149" s="40"/>
      <c r="L149" s="45"/>
      <c r="M149" s="72">
        <f>ROUNDDOWN(D149*F149,)</f>
        <v>0</v>
      </c>
      <c r="N149" s="70">
        <f t="shared" si="3"/>
        <v>4</v>
      </c>
    </row>
    <row r="150" spans="1:14" s="27" customFormat="1" ht="21.75" hidden="1" customHeight="1">
      <c r="A150" s="28">
        <f>IF('6-3표준조사'!R229="줄베기",1,)</f>
        <v>0</v>
      </c>
      <c r="B150" s="2324"/>
      <c r="C150" s="46" t="s">
        <v>848</v>
      </c>
      <c r="D150" s="47">
        <f>D148</f>
        <v>0</v>
      </c>
      <c r="E150" s="48" t="s">
        <v>588</v>
      </c>
      <c r="F150" s="49">
        <v>8.3999999999999995E-3</v>
      </c>
      <c r="G150" s="48" t="s">
        <v>589</v>
      </c>
      <c r="H150" s="50"/>
      <c r="I150" s="48"/>
      <c r="J150" s="51">
        <f>'7-1 단가조사'!L14</f>
        <v>610000</v>
      </c>
      <c r="K150" s="52" t="s">
        <v>585</v>
      </c>
      <c r="L150" s="53"/>
      <c r="M150" s="73">
        <f>ROUNDDOWN(D150*F150*J150,)</f>
        <v>0</v>
      </c>
      <c r="N150" s="70">
        <f t="shared" si="3"/>
        <v>4</v>
      </c>
    </row>
    <row r="151" spans="1:14" ht="21.75" customHeight="1">
      <c r="A151" s="844">
        <f>IF('6-3표준조사'!R229="모두베기",1,)</f>
        <v>1</v>
      </c>
      <c r="B151" s="2324"/>
      <c r="C151" s="852" t="s">
        <v>590</v>
      </c>
      <c r="D151" s="853"/>
      <c r="E151" s="854"/>
      <c r="F151" s="855"/>
      <c r="G151" s="854"/>
      <c r="H151" s="855"/>
      <c r="I151" s="854"/>
      <c r="J151" s="856"/>
      <c r="K151" s="857"/>
      <c r="L151" s="858"/>
      <c r="M151" s="859">
        <f>M152+M157+M160</f>
        <v>1260060</v>
      </c>
      <c r="N151" s="841">
        <f t="shared" si="3"/>
        <v>4</v>
      </c>
    </row>
    <row r="152" spans="1:14" ht="21.75" customHeight="1">
      <c r="A152" s="844">
        <f>IF('6-3표준조사'!R229="모두베기",1,)</f>
        <v>1</v>
      </c>
      <c r="B152" s="2324"/>
      <c r="C152" s="860" t="s">
        <v>841</v>
      </c>
      <c r="D152" s="861"/>
      <c r="E152" s="862"/>
      <c r="F152" s="863"/>
      <c r="G152" s="862"/>
      <c r="H152" s="863"/>
      <c r="I152" s="862"/>
      <c r="J152" s="864"/>
      <c r="K152" s="865"/>
      <c r="L152" s="866">
        <f>L180/100</f>
        <v>0.05</v>
      </c>
      <c r="M152" s="867">
        <f>M153+M154+M155+M156</f>
        <v>1187140</v>
      </c>
      <c r="N152" s="841">
        <f t="shared" si="3"/>
        <v>4</v>
      </c>
    </row>
    <row r="153" spans="1:14" ht="21.75" customHeight="1">
      <c r="A153" s="844">
        <f>IF('6-3표준조사'!R229="모두베기",1,)</f>
        <v>1</v>
      </c>
      <c r="B153" s="2324"/>
      <c r="C153" s="860" t="s">
        <v>843</v>
      </c>
      <c r="D153" s="861">
        <f>IF('6-3표준조사'!Z227=1,'5-3단가산출서'!D171,0)</f>
        <v>0</v>
      </c>
      <c r="E153" s="862" t="s">
        <v>551</v>
      </c>
      <c r="F153" s="863">
        <v>7.0000000000000007E-2</v>
      </c>
      <c r="G153" s="862" t="s">
        <v>552</v>
      </c>
      <c r="H153" s="863">
        <f>ROUND(D153/100*F153,2)</f>
        <v>0</v>
      </c>
      <c r="I153" s="862" t="s">
        <v>550</v>
      </c>
      <c r="J153" s="864">
        <f>'7-1 단가조사'!L7</f>
        <v>172068</v>
      </c>
      <c r="K153" s="865" t="s">
        <v>580</v>
      </c>
      <c r="L153" s="868"/>
      <c r="M153" s="867">
        <f>ROUNDDOWN((H153*J153)+(H153*J153*L152),)</f>
        <v>0</v>
      </c>
      <c r="N153" s="841">
        <f t="shared" si="3"/>
        <v>4</v>
      </c>
    </row>
    <row r="154" spans="1:14" ht="21.75" customHeight="1">
      <c r="A154" s="844">
        <f>IF('6-3표준조사'!R229="모두베기",1,)</f>
        <v>1</v>
      </c>
      <c r="B154" s="2324"/>
      <c r="C154" s="869" t="s">
        <v>1158</v>
      </c>
      <c r="D154" s="870">
        <f>IF(A154&gt;0,IF(D173="당해 년도",1,),)</f>
        <v>0</v>
      </c>
      <c r="E154" s="862" t="s">
        <v>425</v>
      </c>
      <c r="F154" s="863">
        <v>3.5</v>
      </c>
      <c r="G154" s="862" t="s">
        <v>582</v>
      </c>
      <c r="H154" s="863">
        <f>ROUND(D154*F154,2)</f>
        <v>0</v>
      </c>
      <c r="I154" s="862" t="s">
        <v>550</v>
      </c>
      <c r="J154" s="864">
        <f>'7-1 단가조사'!L6</f>
        <v>226122</v>
      </c>
      <c r="K154" s="865" t="s">
        <v>583</v>
      </c>
      <c r="L154" s="868"/>
      <c r="M154" s="867">
        <f>ROUNDDOWN((H154*J154)+(H154*J154*L152),)</f>
        <v>0</v>
      </c>
      <c r="N154" s="841">
        <f t="shared" si="3"/>
        <v>4</v>
      </c>
    </row>
    <row r="155" spans="1:14" ht="21.75" customHeight="1">
      <c r="A155" s="844">
        <f>IF('6-3표준조사'!R229="모두베기",1,)</f>
        <v>1</v>
      </c>
      <c r="B155" s="2324"/>
      <c r="C155" s="869" t="s">
        <v>1159</v>
      </c>
      <c r="D155" s="870">
        <f>IF(A155&gt;0,IF(D173="2년차",1,),)</f>
        <v>0</v>
      </c>
      <c r="E155" s="862" t="s">
        <v>425</v>
      </c>
      <c r="F155" s="863">
        <v>4</v>
      </c>
      <c r="G155" s="862" t="s">
        <v>582</v>
      </c>
      <c r="H155" s="863">
        <f>ROUND(D155*F155,2)</f>
        <v>0</v>
      </c>
      <c r="I155" s="862" t="s">
        <v>550</v>
      </c>
      <c r="J155" s="864">
        <f>'7-1 단가조사'!L6</f>
        <v>226122</v>
      </c>
      <c r="K155" s="865" t="s">
        <v>583</v>
      </c>
      <c r="L155" s="868"/>
      <c r="M155" s="867">
        <f>ROUNDDOWN((H155*J155)+(H155*J155*L152),)</f>
        <v>0</v>
      </c>
      <c r="N155" s="841">
        <f t="shared" si="3"/>
        <v>4</v>
      </c>
    </row>
    <row r="156" spans="1:14" ht="21.75" customHeight="1">
      <c r="A156" s="844">
        <f>IF('6-3표준조사'!R229="모두베기",1,)</f>
        <v>1</v>
      </c>
      <c r="B156" s="2324"/>
      <c r="C156" s="869" t="s">
        <v>1160</v>
      </c>
      <c r="D156" s="870">
        <f>IF(A156&gt;0,IF(D173="3년차 이상",1,),)</f>
        <v>1</v>
      </c>
      <c r="E156" s="862" t="s">
        <v>425</v>
      </c>
      <c r="F156" s="863">
        <v>5</v>
      </c>
      <c r="G156" s="862" t="s">
        <v>582</v>
      </c>
      <c r="H156" s="863">
        <f>ROUND(D156*F156,2)</f>
        <v>5</v>
      </c>
      <c r="I156" s="862" t="s">
        <v>550</v>
      </c>
      <c r="J156" s="864">
        <f>'7-1 단가조사'!L6</f>
        <v>226122</v>
      </c>
      <c r="K156" s="865" t="s">
        <v>583</v>
      </c>
      <c r="L156" s="868"/>
      <c r="M156" s="867">
        <f>ROUNDDOWN((H156*J156)+(H156*J156*L152),)</f>
        <v>1187140</v>
      </c>
      <c r="N156" s="841">
        <f t="shared" si="3"/>
        <v>4</v>
      </c>
    </row>
    <row r="157" spans="1:14" ht="21.75" customHeight="1">
      <c r="A157" s="844">
        <f>IF('6-3표준조사'!R229="모두베기",1,)</f>
        <v>1</v>
      </c>
      <c r="B157" s="2324"/>
      <c r="C157" s="860" t="s">
        <v>845</v>
      </c>
      <c r="D157" s="861"/>
      <c r="E157" s="862"/>
      <c r="F157" s="863"/>
      <c r="G157" s="862"/>
      <c r="H157" s="863"/>
      <c r="I157" s="862"/>
      <c r="J157" s="864"/>
      <c r="K157" s="865"/>
      <c r="L157" s="868"/>
      <c r="M157" s="867">
        <f>M158+M159</f>
        <v>47300</v>
      </c>
      <c r="N157" s="841">
        <f t="shared" si="3"/>
        <v>4</v>
      </c>
    </row>
    <row r="158" spans="1:14" ht="21.75" customHeight="1">
      <c r="A158" s="844">
        <f>IF('6-3표준조사'!R229="모두베기",1,)</f>
        <v>1</v>
      </c>
      <c r="B158" s="2324"/>
      <c r="C158" s="860" t="s">
        <v>846</v>
      </c>
      <c r="D158" s="870">
        <f>(H154+H155+H156)</f>
        <v>5</v>
      </c>
      <c r="E158" s="862" t="s">
        <v>582</v>
      </c>
      <c r="F158" s="863">
        <v>5</v>
      </c>
      <c r="G158" s="862" t="s">
        <v>553</v>
      </c>
      <c r="H158" s="863">
        <f>ROUND(D158*F158,2)</f>
        <v>25</v>
      </c>
      <c r="I158" s="862" t="s">
        <v>554</v>
      </c>
      <c r="J158" s="864">
        <f>'7-1 단가조사'!L11</f>
        <v>1720</v>
      </c>
      <c r="K158" s="865" t="s">
        <v>584</v>
      </c>
      <c r="L158" s="868"/>
      <c r="M158" s="867">
        <f>ROUNDDOWN(H158*J158,)</f>
        <v>43000</v>
      </c>
      <c r="N158" s="841">
        <f t="shared" si="3"/>
        <v>4</v>
      </c>
    </row>
    <row r="159" spans="1:14" ht="21.75" customHeight="1">
      <c r="A159" s="844">
        <f>IF('6-3표준조사'!R229="모두베기",1,)</f>
        <v>1</v>
      </c>
      <c r="B159" s="2324"/>
      <c r="C159" s="860" t="s">
        <v>847</v>
      </c>
      <c r="D159" s="861">
        <f>M158</f>
        <v>43000</v>
      </c>
      <c r="E159" s="862" t="s">
        <v>586</v>
      </c>
      <c r="F159" s="863">
        <v>0.1</v>
      </c>
      <c r="G159" s="862" t="s">
        <v>587</v>
      </c>
      <c r="H159" s="863"/>
      <c r="I159" s="862"/>
      <c r="J159" s="864"/>
      <c r="K159" s="865"/>
      <c r="L159" s="868"/>
      <c r="M159" s="867">
        <f>ROUNDDOWN(D159*F159,)</f>
        <v>4300</v>
      </c>
      <c r="N159" s="841">
        <f t="shared" si="3"/>
        <v>4</v>
      </c>
    </row>
    <row r="160" spans="1:14" ht="21.75" customHeight="1">
      <c r="A160" s="844">
        <f>IF('6-3표준조사'!R229="모두베기",1,)</f>
        <v>1</v>
      </c>
      <c r="B160" s="2324"/>
      <c r="C160" s="871" t="s">
        <v>848</v>
      </c>
      <c r="D160" s="872">
        <f>D158</f>
        <v>5</v>
      </c>
      <c r="E160" s="873" t="s">
        <v>588</v>
      </c>
      <c r="F160" s="874">
        <v>8.3999999999999995E-3</v>
      </c>
      <c r="G160" s="873" t="s">
        <v>589</v>
      </c>
      <c r="H160" s="875"/>
      <c r="I160" s="873"/>
      <c r="J160" s="876">
        <f>'7-1 단가조사'!L14</f>
        <v>610000</v>
      </c>
      <c r="K160" s="877" t="s">
        <v>585</v>
      </c>
      <c r="L160" s="878"/>
      <c r="M160" s="879">
        <f>ROUNDDOWN(D160*F160*J160,)</f>
        <v>25620</v>
      </c>
      <c r="N160" s="841">
        <f t="shared" si="3"/>
        <v>4</v>
      </c>
    </row>
    <row r="161" spans="1:15" s="27" customFormat="1" ht="21.75" hidden="1" customHeight="1">
      <c r="A161" s="28">
        <f>IF('6-3표준조사'!R229="맹아제거",1,)</f>
        <v>0</v>
      </c>
      <c r="B161" s="2324"/>
      <c r="C161" s="29" t="s">
        <v>591</v>
      </c>
      <c r="D161" s="30"/>
      <c r="E161" s="31"/>
      <c r="F161" s="30"/>
      <c r="G161" s="31"/>
      <c r="H161" s="30"/>
      <c r="I161" s="31"/>
      <c r="J161" s="32"/>
      <c r="K161" s="33"/>
      <c r="L161" s="34"/>
      <c r="M161" s="71">
        <f>M162</f>
        <v>0</v>
      </c>
      <c r="N161" s="70">
        <f t="shared" si="3"/>
        <v>4</v>
      </c>
    </row>
    <row r="162" spans="1:15" s="27" customFormat="1" ht="21.75" hidden="1" customHeight="1">
      <c r="A162" s="28">
        <f>IF('6-3표준조사'!R229="맹아제거",1,)</f>
        <v>0</v>
      </c>
      <c r="B162" s="2324"/>
      <c r="C162" s="35" t="s">
        <v>841</v>
      </c>
      <c r="D162" s="36"/>
      <c r="E162" s="37"/>
      <c r="F162" s="38"/>
      <c r="G162" s="37"/>
      <c r="H162" s="38"/>
      <c r="I162" s="37"/>
      <c r="J162" s="39"/>
      <c r="K162" s="40"/>
      <c r="L162" s="41">
        <f>M180/100</f>
        <v>0</v>
      </c>
      <c r="M162" s="72">
        <f>ROUNDDOWN((H163*J163)+(H163*J163*L162),)</f>
        <v>0</v>
      </c>
      <c r="N162" s="70">
        <f t="shared" si="3"/>
        <v>4</v>
      </c>
    </row>
    <row r="163" spans="1:15" s="27" customFormat="1" ht="21.75" hidden="1" customHeight="1">
      <c r="A163" s="28">
        <f>IF('6-3표준조사'!R229="맹아제거",1,)</f>
        <v>0</v>
      </c>
      <c r="B163" s="2324"/>
      <c r="C163" s="35" t="s">
        <v>849</v>
      </c>
      <c r="D163" s="36">
        <v>0</v>
      </c>
      <c r="E163" s="37" t="s">
        <v>551</v>
      </c>
      <c r="F163" s="38">
        <v>0.2</v>
      </c>
      <c r="G163" s="37" t="s">
        <v>552</v>
      </c>
      <c r="H163" s="38">
        <f>ROUND(D163/100*F163,2)</f>
        <v>0</v>
      </c>
      <c r="I163" s="37" t="s">
        <v>550</v>
      </c>
      <c r="J163" s="39">
        <f>'7-1 단가조사'!L7</f>
        <v>172068</v>
      </c>
      <c r="K163" s="40" t="s">
        <v>580</v>
      </c>
      <c r="L163" s="41">
        <f>M180/100</f>
        <v>0</v>
      </c>
      <c r="M163" s="72"/>
      <c r="N163" s="70">
        <f t="shared" si="3"/>
        <v>4</v>
      </c>
    </row>
    <row r="164" spans="1:15" ht="21.75" customHeight="1">
      <c r="A164" s="844">
        <f>IF(H137&gt;0,1,)</f>
        <v>1</v>
      </c>
      <c r="B164" s="2372" t="s">
        <v>555</v>
      </c>
      <c r="C164" s="852" t="s">
        <v>592</v>
      </c>
      <c r="D164" s="855"/>
      <c r="E164" s="854"/>
      <c r="F164" s="855"/>
      <c r="G164" s="854"/>
      <c r="H164" s="855"/>
      <c r="I164" s="854"/>
      <c r="J164" s="856"/>
      <c r="K164" s="857"/>
      <c r="L164" s="858"/>
      <c r="M164" s="859">
        <f>SUM(M165,M167,M168)</f>
        <v>1260060</v>
      </c>
      <c r="N164" s="841">
        <f t="shared" si="3"/>
        <v>4</v>
      </c>
    </row>
    <row r="165" spans="1:15" ht="21.75" customHeight="1">
      <c r="A165" s="844">
        <f>IF(H137&gt;0,1,)</f>
        <v>1</v>
      </c>
      <c r="B165" s="2373"/>
      <c r="C165" s="860" t="s">
        <v>850</v>
      </c>
      <c r="D165" s="863"/>
      <c r="E165" s="862"/>
      <c r="F165" s="863"/>
      <c r="G165" s="862"/>
      <c r="H165" s="863"/>
      <c r="I165" s="862"/>
      <c r="J165" s="864"/>
      <c r="K165" s="865"/>
      <c r="L165" s="868"/>
      <c r="M165" s="867">
        <f>M166</f>
        <v>1187140</v>
      </c>
      <c r="N165" s="841">
        <f t="shared" si="3"/>
        <v>4</v>
      </c>
    </row>
    <row r="166" spans="1:15" ht="21.75" customHeight="1">
      <c r="A166" s="844">
        <f>IF(H137&gt;0,1,)</f>
        <v>1</v>
      </c>
      <c r="B166" s="2373"/>
      <c r="C166" s="860" t="s">
        <v>851</v>
      </c>
      <c r="D166" s="863"/>
      <c r="E166" s="862"/>
      <c r="F166" s="863"/>
      <c r="G166" s="862"/>
      <c r="H166" s="863"/>
      <c r="I166" s="862"/>
      <c r="J166" s="864"/>
      <c r="K166" s="865"/>
      <c r="L166" s="868"/>
      <c r="M166" s="867">
        <f>M141+M144+M152+M162</f>
        <v>1187140</v>
      </c>
      <c r="N166" s="841">
        <f t="shared" si="3"/>
        <v>4</v>
      </c>
    </row>
    <row r="167" spans="1:15" ht="21.75" customHeight="1">
      <c r="A167" s="844">
        <f>IF(H137&gt;0,1,)</f>
        <v>1</v>
      </c>
      <c r="B167" s="2373"/>
      <c r="C167" s="860" t="s">
        <v>852</v>
      </c>
      <c r="D167" s="863"/>
      <c r="E167" s="862"/>
      <c r="F167" s="863"/>
      <c r="G167" s="862"/>
      <c r="H167" s="863"/>
      <c r="I167" s="862"/>
      <c r="J167" s="864"/>
      <c r="K167" s="865"/>
      <c r="L167" s="868"/>
      <c r="M167" s="867">
        <f>M147+M157</f>
        <v>47300</v>
      </c>
      <c r="N167" s="841">
        <f t="shared" si="3"/>
        <v>4</v>
      </c>
    </row>
    <row r="168" spans="1:15" ht="21.75" customHeight="1" thickBot="1">
      <c r="A168" s="844">
        <f>IF(H137&gt;0,1,)</f>
        <v>1</v>
      </c>
      <c r="B168" s="2374"/>
      <c r="C168" s="871" t="s">
        <v>853</v>
      </c>
      <c r="D168" s="880"/>
      <c r="E168" s="881"/>
      <c r="F168" s="880"/>
      <c r="G168" s="881"/>
      <c r="H168" s="880"/>
      <c r="I168" s="881"/>
      <c r="J168" s="882"/>
      <c r="K168" s="883"/>
      <c r="L168" s="884"/>
      <c r="M168" s="885">
        <f>M150+M160</f>
        <v>25620</v>
      </c>
      <c r="N168" s="841">
        <f t="shared" si="3"/>
        <v>4</v>
      </c>
    </row>
    <row r="169" spans="1:15" ht="21.75" customHeight="1">
      <c r="A169" s="844">
        <f>IF(H137&gt;0,1,)</f>
        <v>1</v>
      </c>
      <c r="B169" s="2375" t="s">
        <v>556</v>
      </c>
      <c r="C169" s="2375"/>
      <c r="D169" s="2375"/>
      <c r="E169" s="2375"/>
      <c r="F169" s="2375"/>
      <c r="G169" s="2375"/>
      <c r="H169" s="2375"/>
      <c r="I169" s="2375"/>
      <c r="J169" s="2375"/>
      <c r="K169" s="2375"/>
      <c r="L169" s="2375"/>
      <c r="M169" s="2375"/>
      <c r="N169" s="841">
        <f t="shared" si="3"/>
        <v>4</v>
      </c>
    </row>
    <row r="170" spans="1:15" ht="21.75" customHeight="1">
      <c r="A170" s="844">
        <f>IF(H137&gt;0,1,)</f>
        <v>1</v>
      </c>
      <c r="B170" s="2376" t="s">
        <v>557</v>
      </c>
      <c r="C170" s="2376"/>
      <c r="D170" s="2376"/>
      <c r="E170" s="2376"/>
      <c r="F170" s="2376"/>
      <c r="G170" s="2376"/>
      <c r="H170" s="2376"/>
      <c r="I170" s="2376"/>
      <c r="J170" s="2376"/>
      <c r="K170" s="2376"/>
      <c r="L170" s="2376"/>
      <c r="M170" s="2376"/>
      <c r="N170" s="841">
        <f t="shared" si="3"/>
        <v>4</v>
      </c>
    </row>
    <row r="171" spans="1:15" ht="21.75" customHeight="1">
      <c r="A171" s="844">
        <f>IF(H137&gt;0,1,)</f>
        <v>1</v>
      </c>
      <c r="B171" s="886" t="s">
        <v>558</v>
      </c>
      <c r="C171" s="887" t="s">
        <v>854</v>
      </c>
      <c r="D171" s="888">
        <f>'6-3표준조사'!Q235</f>
        <v>2670</v>
      </c>
      <c r="E171" s="886" t="s">
        <v>551</v>
      </c>
      <c r="F171" s="889"/>
      <c r="G171" s="886"/>
      <c r="H171" s="890"/>
      <c r="I171" s="891"/>
      <c r="J171" s="891"/>
      <c r="K171" s="891"/>
      <c r="L171" s="892"/>
      <c r="M171" s="891"/>
      <c r="N171" s="841">
        <f t="shared" si="3"/>
        <v>4</v>
      </c>
    </row>
    <row r="172" spans="1:15" ht="21.75" customHeight="1">
      <c r="A172" s="844">
        <f>IF(H137&gt;0,1,)</f>
        <v>1</v>
      </c>
      <c r="B172" s="886" t="s">
        <v>559</v>
      </c>
      <c r="C172" s="887" t="s">
        <v>840</v>
      </c>
      <c r="D172" s="2377">
        <f>'6-3표준조사'!S235</f>
        <v>0</v>
      </c>
      <c r="E172" s="2377"/>
      <c r="F172" s="889"/>
      <c r="G172" s="886"/>
      <c r="H172" s="890"/>
      <c r="I172" s="891"/>
      <c r="J172" s="891"/>
      <c r="K172" s="891"/>
      <c r="L172" s="892"/>
      <c r="M172" s="891"/>
      <c r="N172" s="841">
        <f t="shared" si="3"/>
        <v>4</v>
      </c>
    </row>
    <row r="173" spans="1:15" ht="21.75" customHeight="1">
      <c r="A173" s="844">
        <f>IF(H137&gt;0,1,)</f>
        <v>1</v>
      </c>
      <c r="B173" s="886" t="s">
        <v>558</v>
      </c>
      <c r="C173" s="887" t="s">
        <v>1152</v>
      </c>
      <c r="D173" s="2385" t="str">
        <f>'6-3표준조사'!R231</f>
        <v>3년차 이상</v>
      </c>
      <c r="E173" s="2385"/>
      <c r="F173" s="893"/>
      <c r="G173" s="893"/>
      <c r="H173" s="890"/>
      <c r="I173" s="891"/>
      <c r="J173" s="891"/>
      <c r="K173" s="891"/>
      <c r="L173" s="892"/>
      <c r="M173" s="891"/>
      <c r="N173" s="841">
        <f t="shared" si="3"/>
        <v>4</v>
      </c>
    </row>
    <row r="174" spans="1:15" ht="21.75" customHeight="1">
      <c r="A174" s="844">
        <f>IF(H137&gt;0,1,)</f>
        <v>1</v>
      </c>
      <c r="B174" s="2376" t="s">
        <v>856</v>
      </c>
      <c r="C174" s="2376"/>
      <c r="D174" s="2376"/>
      <c r="E174" s="2376"/>
      <c r="F174" s="2376"/>
      <c r="G174" s="2376"/>
      <c r="H174" s="2376"/>
      <c r="I174" s="2376"/>
      <c r="J174" s="2376"/>
      <c r="K174" s="2376"/>
      <c r="L174" s="2376"/>
      <c r="M174" s="2376"/>
      <c r="N174" s="841">
        <f t="shared" si="3"/>
        <v>4</v>
      </c>
    </row>
    <row r="175" spans="1:15" ht="21.75" customHeight="1">
      <c r="A175" s="844">
        <f>IF(H137&gt;0,1,)</f>
        <v>1</v>
      </c>
      <c r="B175" s="2386" t="s">
        <v>542</v>
      </c>
      <c r="C175" s="2386"/>
      <c r="D175" s="2387" t="s">
        <v>893</v>
      </c>
      <c r="E175" s="2387"/>
      <c r="F175" s="2387"/>
      <c r="G175" s="2387"/>
      <c r="H175" s="2387"/>
      <c r="I175" s="2388" t="s">
        <v>894</v>
      </c>
      <c r="J175" s="2388"/>
      <c r="K175" s="2388"/>
      <c r="L175" s="2388"/>
      <c r="M175" s="2388"/>
      <c r="N175" s="841">
        <f t="shared" si="3"/>
        <v>4</v>
      </c>
      <c r="O175" s="894"/>
    </row>
    <row r="176" spans="1:15" ht="21.75" customHeight="1">
      <c r="A176" s="844">
        <f>IF(H137&gt;0,1,)</f>
        <v>1</v>
      </c>
      <c r="B176" s="2386"/>
      <c r="C176" s="2386"/>
      <c r="D176" s="2387"/>
      <c r="E176" s="2387"/>
      <c r="F176" s="2387"/>
      <c r="G176" s="2387"/>
      <c r="H176" s="2387"/>
      <c r="I176" s="895" t="s">
        <v>895</v>
      </c>
      <c r="J176" s="896" t="s">
        <v>896</v>
      </c>
      <c r="K176" s="896" t="s">
        <v>897</v>
      </c>
      <c r="L176" s="897" t="s">
        <v>898</v>
      </c>
      <c r="M176" s="896" t="s">
        <v>899</v>
      </c>
      <c r="N176" s="841">
        <f t="shared" si="3"/>
        <v>4</v>
      </c>
    </row>
    <row r="177" spans="1:15" ht="21.75" customHeight="1">
      <c r="A177" s="844">
        <f>IF(H137&gt;0,1,)</f>
        <v>1</v>
      </c>
      <c r="B177" s="2368" t="s">
        <v>572</v>
      </c>
      <c r="C177" s="2368"/>
      <c r="D177" s="2369" t="str">
        <f>'6-3표준조사'!P231</f>
        <v>중 (15˚ ~ 30˚)</v>
      </c>
      <c r="E177" s="2369"/>
      <c r="F177" s="2369"/>
      <c r="G177" s="2369"/>
      <c r="H177" s="2369"/>
      <c r="I177" s="898">
        <f>IF(H137=0,"",IF(D177="완 (15˚ 이하)",0,IF(D177="중 (15˚ ~ 30˚)",5,IF(D177="급 (30˚ 초과)",10))))</f>
        <v>5</v>
      </c>
      <c r="J177" s="898" t="str">
        <f>IF(A140=0,"",IF(D177="완 (15˚ 이하)",0,IF(D177="중 (15˚ ~ 30˚)",5,IF(D177="급 (30˚ 초과)",10))))</f>
        <v/>
      </c>
      <c r="K177" s="898" t="str">
        <f>IF(A143=0,"",IF(D177="완 (15˚ 이하)",0,IF(D177="중 (15˚ ~ 30˚)",5,IF(D177="급 (30˚ 초과)",10))))</f>
        <v/>
      </c>
      <c r="L177" s="898">
        <f>IF(A151=0,"",IF(D177="완 (15˚ 이하)",0,IF(D177="중 (15˚ ~ 30˚)",5,IF(D177="급 (30˚ 초과)",10))))</f>
        <v>5</v>
      </c>
      <c r="M177" s="898" t="str">
        <f>IF(A161=0,"",IF(D177="완 (15˚ 이하)",0,IF(D177="중 (15˚ ~ 30˚)",5,IF(D177="급 (30˚ 초과)",10))))</f>
        <v/>
      </c>
      <c r="N177" s="841">
        <f t="shared" si="3"/>
        <v>4</v>
      </c>
    </row>
    <row r="178" spans="1:15" ht="21.75" customHeight="1">
      <c r="A178" s="844">
        <f>IF(H137&gt;0,1,)</f>
        <v>1</v>
      </c>
      <c r="B178" s="2389" t="s">
        <v>561</v>
      </c>
      <c r="C178" s="2389"/>
      <c r="D178" s="2369" t="str">
        <f>'6-3표준조사'!R231</f>
        <v>3년차 이상</v>
      </c>
      <c r="E178" s="2369"/>
      <c r="F178" s="2369"/>
      <c r="G178" s="2369"/>
      <c r="H178" s="2369"/>
      <c r="I178" s="898"/>
      <c r="J178" s="898"/>
      <c r="K178" s="898" t="str">
        <f>IF(A143=0,"",IF(D178="당해년도",0,IF(D178="2년차",5,IF(D178="3년차",10))))</f>
        <v/>
      </c>
      <c r="L178" s="898"/>
      <c r="M178" s="898"/>
      <c r="N178" s="841">
        <f t="shared" si="3"/>
        <v>4</v>
      </c>
    </row>
    <row r="179" spans="1:15" ht="21.75" customHeight="1">
      <c r="A179" s="844">
        <f>IF(H137&gt;0,1,)</f>
        <v>1</v>
      </c>
      <c r="B179" s="2368" t="s">
        <v>560</v>
      </c>
      <c r="C179" s="2368"/>
      <c r="D179" s="2369" t="str">
        <f>'6-3표준조사'!Q231</f>
        <v>개소당3ha이상</v>
      </c>
      <c r="E179" s="2369"/>
      <c r="F179" s="2369"/>
      <c r="G179" s="2369"/>
      <c r="H179" s="2369"/>
      <c r="I179" s="898"/>
      <c r="J179" s="898" t="str">
        <f>IF(A140=0,"",IF(D179="개소당5ha이상",0,IF(D179="개소당3~5ha미만 ",5,IF(D179="개소당3ha미만",10))))</f>
        <v/>
      </c>
      <c r="K179" s="898" t="str">
        <f>IF(A143=0,"",IF(D179="개소당5ha이상",0,IF(D179="개소당3~5ha미만 ",5,IF(D179="개소당3ha미만",10))))</f>
        <v/>
      </c>
      <c r="L179" s="1782">
        <f>IF(A151=0,"",IF(D179="개소당3ha이상",0,IF(D179="개소당1~3ha미만 ",5,IF(D179="개소당1ha미만",10))))</f>
        <v>0</v>
      </c>
      <c r="M179" s="898" t="str">
        <f>IF(A161=0,"",IF(D179="개소당5ha이상",0,IF(D179="개소당3~5ha미만 ",5,IF(D179="개소당3ha미만",10))))</f>
        <v/>
      </c>
      <c r="N179" s="841">
        <f t="shared" si="3"/>
        <v>4</v>
      </c>
    </row>
    <row r="180" spans="1:15" ht="21.75" customHeight="1">
      <c r="A180" s="844">
        <f>IF(H137&gt;0,1,)</f>
        <v>1</v>
      </c>
      <c r="B180" s="2368" t="s">
        <v>555</v>
      </c>
      <c r="C180" s="2368"/>
      <c r="D180" s="2369"/>
      <c r="E180" s="2369"/>
      <c r="F180" s="2369"/>
      <c r="G180" s="2369"/>
      <c r="H180" s="2369"/>
      <c r="I180" s="898"/>
      <c r="J180" s="898"/>
      <c r="K180" s="898"/>
      <c r="L180" s="1716">
        <f>SUM(L177:L179)</f>
        <v>5</v>
      </c>
      <c r="M180" s="898"/>
      <c r="N180" s="841">
        <f t="shared" si="3"/>
        <v>4</v>
      </c>
    </row>
    <row r="181" spans="1:15" ht="35.1" customHeight="1" thickBot="1">
      <c r="A181" s="844">
        <f>IF(H182&gt;0,1,)</f>
        <v>1</v>
      </c>
      <c r="B181" s="2237" t="s">
        <v>2433</v>
      </c>
      <c r="C181" s="2237"/>
      <c r="D181" s="2237"/>
      <c r="E181" s="2237"/>
      <c r="F181" s="2237"/>
      <c r="G181" s="2237"/>
      <c r="H181" s="2237"/>
      <c r="I181" s="2237"/>
      <c r="J181" s="2237"/>
      <c r="K181" s="2237"/>
      <c r="L181" s="2237"/>
      <c r="M181" s="2237"/>
      <c r="N181" s="841">
        <f>IF(H$182&gt;0,5,)</f>
        <v>5</v>
      </c>
      <c r="O181" s="899"/>
    </row>
    <row r="182" spans="1:15" ht="24.95" customHeight="1">
      <c r="A182" s="844">
        <f>IF(H182&gt;0,1,)</f>
        <v>1</v>
      </c>
      <c r="B182" s="2362" t="s">
        <v>857</v>
      </c>
      <c r="C182" s="2363"/>
      <c r="D182" s="2364" t="str">
        <f>CONCATENATE('6-3표준조사'!K304,"임반")</f>
        <v>65-0임반</v>
      </c>
      <c r="E182" s="2364"/>
      <c r="F182" s="2364" t="str">
        <f>CONCATENATE('6-3표준조사'!L304,"소반")</f>
        <v>7-1소반</v>
      </c>
      <c r="G182" s="2364"/>
      <c r="H182" s="2365">
        <f>'6-3표준조사'!Q304</f>
        <v>8.3000000000000007</v>
      </c>
      <c r="I182" s="2365"/>
      <c r="J182" s="845"/>
      <c r="K182" s="846" t="s">
        <v>541</v>
      </c>
      <c r="L182" s="2366" t="str">
        <f>+'6-3표준조사'!R304</f>
        <v>모두베기</v>
      </c>
      <c r="M182" s="2367"/>
      <c r="N182" s="841">
        <f t="shared" ref="N182:N225" si="4">IF(H$182&gt;0,5,)</f>
        <v>5</v>
      </c>
    </row>
    <row r="183" spans="1:15" ht="21.75" customHeight="1">
      <c r="A183" s="844">
        <f>IF(H182&gt;0,1,)</f>
        <v>1</v>
      </c>
      <c r="B183" s="2378" t="s">
        <v>542</v>
      </c>
      <c r="C183" s="2379"/>
      <c r="D183" s="2380" t="s">
        <v>543</v>
      </c>
      <c r="E183" s="2379"/>
      <c r="F183" s="2381" t="s">
        <v>544</v>
      </c>
      <c r="G183" s="2382"/>
      <c r="H183" s="2381" t="s">
        <v>545</v>
      </c>
      <c r="I183" s="2382"/>
      <c r="J183" s="2380" t="s">
        <v>546</v>
      </c>
      <c r="K183" s="2379"/>
      <c r="L183" s="2383" t="s">
        <v>858</v>
      </c>
      <c r="M183" s="2370"/>
      <c r="N183" s="841">
        <f t="shared" si="4"/>
        <v>5</v>
      </c>
    </row>
    <row r="184" spans="1:15" ht="21.75" customHeight="1">
      <c r="A184" s="844">
        <f>IF(H182&gt;0,1,)</f>
        <v>1</v>
      </c>
      <c r="B184" s="847"/>
      <c r="C184" s="848" t="s">
        <v>547</v>
      </c>
      <c r="D184" s="849"/>
      <c r="E184" s="850" t="s">
        <v>548</v>
      </c>
      <c r="F184" s="849"/>
      <c r="G184" s="850" t="s">
        <v>548</v>
      </c>
      <c r="H184" s="849"/>
      <c r="I184" s="850" t="s">
        <v>548</v>
      </c>
      <c r="J184" s="851"/>
      <c r="K184" s="850" t="s">
        <v>549</v>
      </c>
      <c r="L184" s="2384"/>
      <c r="M184" s="2371"/>
      <c r="N184" s="841">
        <f t="shared" si="4"/>
        <v>5</v>
      </c>
    </row>
    <row r="185" spans="1:15" s="27" customFormat="1" ht="21.75" hidden="1" customHeight="1">
      <c r="A185" s="28">
        <f>IF('6-3표준조사'!R304="둘레베기",1,)</f>
        <v>0</v>
      </c>
      <c r="B185" s="2323" t="s">
        <v>547</v>
      </c>
      <c r="C185" s="29" t="s">
        <v>579</v>
      </c>
      <c r="D185" s="30"/>
      <c r="E185" s="31"/>
      <c r="F185" s="30"/>
      <c r="G185" s="31"/>
      <c r="H185" s="30"/>
      <c r="I185" s="31"/>
      <c r="J185" s="32"/>
      <c r="K185" s="33"/>
      <c r="L185" s="34"/>
      <c r="M185" s="71">
        <f>M186</f>
        <v>0</v>
      </c>
      <c r="N185" s="70">
        <f t="shared" si="4"/>
        <v>5</v>
      </c>
    </row>
    <row r="186" spans="1:15" s="27" customFormat="1" ht="21.75" hidden="1" customHeight="1">
      <c r="A186" s="28">
        <f>IF('6-3표준조사'!R304="둘레베기",1,)</f>
        <v>0</v>
      </c>
      <c r="B186" s="2324"/>
      <c r="C186" s="35" t="s">
        <v>841</v>
      </c>
      <c r="D186" s="36"/>
      <c r="E186" s="37"/>
      <c r="F186" s="38"/>
      <c r="G186" s="37"/>
      <c r="H186" s="38"/>
      <c r="I186" s="37"/>
      <c r="J186" s="39"/>
      <c r="K186" s="40"/>
      <c r="L186" s="41">
        <f>J225/100</f>
        <v>0</v>
      </c>
      <c r="M186" s="72">
        <f>ROUNDDOWN((H187*J187)+(H187*J187*L186),)</f>
        <v>0</v>
      </c>
      <c r="N186" s="70">
        <f t="shared" si="4"/>
        <v>5</v>
      </c>
    </row>
    <row r="187" spans="1:15" s="27" customFormat="1" ht="21.75" hidden="1" customHeight="1">
      <c r="A187" s="28">
        <f>IF('6-3표준조사'!R304="둘레베기",1,)</f>
        <v>0</v>
      </c>
      <c r="B187" s="2324"/>
      <c r="C187" s="35" t="s">
        <v>842</v>
      </c>
      <c r="D187" s="36">
        <f>IF(A187&gt;0,D216,)</f>
        <v>0</v>
      </c>
      <c r="E187" s="37" t="s">
        <v>551</v>
      </c>
      <c r="F187" s="38">
        <v>0.18</v>
      </c>
      <c r="G187" s="37" t="s">
        <v>552</v>
      </c>
      <c r="H187" s="38">
        <f>ROUND(D187/100*F187,2)</f>
        <v>0</v>
      </c>
      <c r="I187" s="37" t="s">
        <v>550</v>
      </c>
      <c r="J187" s="39">
        <f>'7-1 단가조사'!L7</f>
        <v>172068</v>
      </c>
      <c r="K187" s="40" t="s">
        <v>580</v>
      </c>
      <c r="L187" s="41"/>
      <c r="M187" s="72"/>
      <c r="N187" s="70">
        <f t="shared" si="4"/>
        <v>5</v>
      </c>
    </row>
    <row r="188" spans="1:15" s="27" customFormat="1" ht="21.75" hidden="1" customHeight="1">
      <c r="A188" s="28">
        <f>IF('6-3표준조사'!R304="줄베기",1,)</f>
        <v>0</v>
      </c>
      <c r="B188" s="2324"/>
      <c r="C188" s="29" t="s">
        <v>581</v>
      </c>
      <c r="D188" s="30"/>
      <c r="E188" s="31"/>
      <c r="F188" s="30"/>
      <c r="G188" s="31"/>
      <c r="H188" s="30"/>
      <c r="I188" s="31"/>
      <c r="J188" s="32"/>
      <c r="K188" s="33"/>
      <c r="L188" s="42"/>
      <c r="M188" s="71">
        <f>SUM(M189+M192+M195)</f>
        <v>0</v>
      </c>
      <c r="N188" s="70">
        <f t="shared" si="4"/>
        <v>5</v>
      </c>
    </row>
    <row r="189" spans="1:15" s="27" customFormat="1" ht="21.75" hidden="1" customHeight="1">
      <c r="A189" s="28">
        <f>IF('6-3표준조사'!R304="줄베기",1,)</f>
        <v>0</v>
      </c>
      <c r="B189" s="2324"/>
      <c r="C189" s="35" t="s">
        <v>841</v>
      </c>
      <c r="D189" s="43"/>
      <c r="E189" s="37"/>
      <c r="F189" s="38"/>
      <c r="G189" s="37"/>
      <c r="H189" s="38"/>
      <c r="I189" s="37"/>
      <c r="J189" s="39"/>
      <c r="K189" s="40"/>
      <c r="L189" s="41">
        <f>K225/100</f>
        <v>0</v>
      </c>
      <c r="M189" s="72">
        <f>ROUNDDOWN((M190+M191)+((M190+M191)*L189),0)</f>
        <v>0</v>
      </c>
      <c r="N189" s="70">
        <f t="shared" si="4"/>
        <v>5</v>
      </c>
    </row>
    <row r="190" spans="1:15" s="27" customFormat="1" ht="21.75" hidden="1" customHeight="1">
      <c r="A190" s="28">
        <f>IF('6-3표준조사'!R304="줄베기",1,)</f>
        <v>0</v>
      </c>
      <c r="B190" s="2324"/>
      <c r="C190" s="35" t="s">
        <v>843</v>
      </c>
      <c r="D190" s="43">
        <f>IF(A190&gt;0,D216,)</f>
        <v>0</v>
      </c>
      <c r="E190" s="37" t="s">
        <v>551</v>
      </c>
      <c r="F190" s="38">
        <v>7.0000000000000007E-2</v>
      </c>
      <c r="G190" s="37" t="s">
        <v>552</v>
      </c>
      <c r="H190" s="38">
        <f>ROUND(D190/100*F190,2)</f>
        <v>0</v>
      </c>
      <c r="I190" s="37" t="s">
        <v>550</v>
      </c>
      <c r="J190" s="39">
        <f>'7-1 단가조사'!L7</f>
        <v>172068</v>
      </c>
      <c r="K190" s="40" t="s">
        <v>580</v>
      </c>
      <c r="L190" s="41"/>
      <c r="M190" s="72">
        <f>ROUNDDOWN(H190*J190,)</f>
        <v>0</v>
      </c>
      <c r="N190" s="70">
        <f t="shared" si="4"/>
        <v>5</v>
      </c>
    </row>
    <row r="191" spans="1:15" s="27" customFormat="1" ht="21.75" hidden="1" customHeight="1">
      <c r="A191" s="28">
        <f>IF('6-3표준조사'!R304="줄베기",1,)</f>
        <v>0</v>
      </c>
      <c r="B191" s="2324"/>
      <c r="C191" s="35" t="s">
        <v>844</v>
      </c>
      <c r="D191" s="44">
        <f>IF(A191&gt;0,1,)</f>
        <v>0</v>
      </c>
      <c r="E191" s="37" t="s">
        <v>425</v>
      </c>
      <c r="F191" s="38">
        <v>1.3</v>
      </c>
      <c r="G191" s="37" t="s">
        <v>582</v>
      </c>
      <c r="H191" s="38">
        <f>ROUND(D191*F191,2)</f>
        <v>0</v>
      </c>
      <c r="I191" s="37" t="s">
        <v>550</v>
      </c>
      <c r="J191" s="39">
        <f>'7-1 단가조사'!L6</f>
        <v>226122</v>
      </c>
      <c r="K191" s="40" t="s">
        <v>583</v>
      </c>
      <c r="L191" s="41"/>
      <c r="M191" s="72">
        <f>ROUNDDOWN(H191*J191,)</f>
        <v>0</v>
      </c>
      <c r="N191" s="70">
        <f t="shared" si="4"/>
        <v>5</v>
      </c>
    </row>
    <row r="192" spans="1:15" s="27" customFormat="1" ht="21.75" hidden="1" customHeight="1">
      <c r="A192" s="28">
        <f>IF('6-3표준조사'!R304="줄베기",1,)</f>
        <v>0</v>
      </c>
      <c r="B192" s="2324"/>
      <c r="C192" s="35" t="s">
        <v>845</v>
      </c>
      <c r="D192" s="43"/>
      <c r="E192" s="37"/>
      <c r="F192" s="38"/>
      <c r="G192" s="37"/>
      <c r="H192" s="38"/>
      <c r="I192" s="37"/>
      <c r="J192" s="39"/>
      <c r="K192" s="40"/>
      <c r="L192" s="45"/>
      <c r="M192" s="72">
        <f>M193+M194</f>
        <v>0</v>
      </c>
      <c r="N192" s="70">
        <f t="shared" si="4"/>
        <v>5</v>
      </c>
    </row>
    <row r="193" spans="1:14" s="27" customFormat="1" ht="21.75" hidden="1" customHeight="1">
      <c r="A193" s="28">
        <f>IF('6-3표준조사'!R304="줄베기",1,)</f>
        <v>0</v>
      </c>
      <c r="B193" s="2324"/>
      <c r="C193" s="35" t="s">
        <v>846</v>
      </c>
      <c r="D193" s="44">
        <f>H191</f>
        <v>0</v>
      </c>
      <c r="E193" s="37" t="s">
        <v>582</v>
      </c>
      <c r="F193" s="38">
        <v>5</v>
      </c>
      <c r="G193" s="37" t="s">
        <v>553</v>
      </c>
      <c r="H193" s="38">
        <f>ROUND(D193*F193,2)</f>
        <v>0</v>
      </c>
      <c r="I193" s="37" t="s">
        <v>554</v>
      </c>
      <c r="J193" s="39">
        <f>'7-1 단가조사'!L11</f>
        <v>1720</v>
      </c>
      <c r="K193" s="40" t="s">
        <v>584</v>
      </c>
      <c r="L193" s="45"/>
      <c r="M193" s="72">
        <f>ROUNDDOWN(H193*J193,)</f>
        <v>0</v>
      </c>
      <c r="N193" s="70">
        <f t="shared" si="4"/>
        <v>5</v>
      </c>
    </row>
    <row r="194" spans="1:14" s="27" customFormat="1" ht="21.75" hidden="1" customHeight="1">
      <c r="A194" s="28">
        <f>IF('6-3표준조사'!R304="줄베기",1,)</f>
        <v>0</v>
      </c>
      <c r="B194" s="2324"/>
      <c r="C194" s="35" t="s">
        <v>847</v>
      </c>
      <c r="D194" s="43">
        <f>M193</f>
        <v>0</v>
      </c>
      <c r="E194" s="37" t="s">
        <v>586</v>
      </c>
      <c r="F194" s="38">
        <v>0.1</v>
      </c>
      <c r="G194" s="37" t="s">
        <v>587</v>
      </c>
      <c r="H194" s="38"/>
      <c r="I194" s="37"/>
      <c r="J194" s="39"/>
      <c r="K194" s="40"/>
      <c r="L194" s="45"/>
      <c r="M194" s="72">
        <f>ROUNDDOWN(D194*F194,)</f>
        <v>0</v>
      </c>
      <c r="N194" s="70">
        <f t="shared" si="4"/>
        <v>5</v>
      </c>
    </row>
    <row r="195" spans="1:14" s="27" customFormat="1" ht="21.75" hidden="1" customHeight="1">
      <c r="A195" s="28">
        <f>IF('6-3표준조사'!R304="줄베기",1,)</f>
        <v>0</v>
      </c>
      <c r="B195" s="2324"/>
      <c r="C195" s="46" t="s">
        <v>848</v>
      </c>
      <c r="D195" s="47">
        <f>D193</f>
        <v>0</v>
      </c>
      <c r="E195" s="48" t="s">
        <v>588</v>
      </c>
      <c r="F195" s="49">
        <v>8.3999999999999995E-3</v>
      </c>
      <c r="G195" s="48" t="s">
        <v>589</v>
      </c>
      <c r="H195" s="50"/>
      <c r="I195" s="48"/>
      <c r="J195" s="51">
        <f>'7-1 단가조사'!L14</f>
        <v>610000</v>
      </c>
      <c r="K195" s="52" t="s">
        <v>585</v>
      </c>
      <c r="L195" s="53"/>
      <c r="M195" s="73">
        <f>ROUNDDOWN(D195*F195*J195,)</f>
        <v>0</v>
      </c>
      <c r="N195" s="70">
        <f t="shared" si="4"/>
        <v>5</v>
      </c>
    </row>
    <row r="196" spans="1:14" ht="21.75" customHeight="1">
      <c r="A196" s="844">
        <f>IF('6-3표준조사'!R304="모두베기",1,)</f>
        <v>1</v>
      </c>
      <c r="B196" s="2324"/>
      <c r="C196" s="852" t="s">
        <v>590</v>
      </c>
      <c r="D196" s="853"/>
      <c r="E196" s="854"/>
      <c r="F196" s="855"/>
      <c r="G196" s="854"/>
      <c r="H196" s="855"/>
      <c r="I196" s="854"/>
      <c r="J196" s="856"/>
      <c r="K196" s="857"/>
      <c r="L196" s="858"/>
      <c r="M196" s="859">
        <f>M197+M202+M205</f>
        <v>1008048</v>
      </c>
      <c r="N196" s="841">
        <f t="shared" si="4"/>
        <v>5</v>
      </c>
    </row>
    <row r="197" spans="1:14" ht="21.75" customHeight="1">
      <c r="A197" s="844">
        <f>IF('6-3표준조사'!R304="모두베기",1,)</f>
        <v>1</v>
      </c>
      <c r="B197" s="2324"/>
      <c r="C197" s="860" t="s">
        <v>841</v>
      </c>
      <c r="D197" s="861"/>
      <c r="E197" s="862"/>
      <c r="F197" s="863"/>
      <c r="G197" s="862"/>
      <c r="H197" s="863"/>
      <c r="I197" s="862"/>
      <c r="J197" s="864"/>
      <c r="K197" s="865"/>
      <c r="L197" s="866">
        <f>L225/100</f>
        <v>0.05</v>
      </c>
      <c r="M197" s="867">
        <f>M198+M199+M200+M201</f>
        <v>949712</v>
      </c>
      <c r="N197" s="841">
        <f t="shared" si="4"/>
        <v>5</v>
      </c>
    </row>
    <row r="198" spans="1:14" ht="21.75" customHeight="1">
      <c r="A198" s="844">
        <f>IF('6-3표준조사'!R304="모두베기",1,)</f>
        <v>1</v>
      </c>
      <c r="B198" s="2324"/>
      <c r="C198" s="860" t="s">
        <v>843</v>
      </c>
      <c r="D198" s="861">
        <f>IF('6-3표준조사'!Z302=1,'5-3단가산출서'!D216,0)</f>
        <v>0</v>
      </c>
      <c r="E198" s="862" t="s">
        <v>551</v>
      </c>
      <c r="F198" s="863">
        <v>7.0000000000000007E-2</v>
      </c>
      <c r="G198" s="862" t="s">
        <v>552</v>
      </c>
      <c r="H198" s="863">
        <f>ROUND(D198/100*F198,2)</f>
        <v>0</v>
      </c>
      <c r="I198" s="862" t="s">
        <v>550</v>
      </c>
      <c r="J198" s="864">
        <f>'7-1 단가조사'!L7</f>
        <v>172068</v>
      </c>
      <c r="K198" s="865" t="s">
        <v>580</v>
      </c>
      <c r="L198" s="868"/>
      <c r="M198" s="867">
        <f>ROUNDDOWN((H198*J198)+(H198*J198*L197),)</f>
        <v>0</v>
      </c>
      <c r="N198" s="841">
        <f t="shared" si="4"/>
        <v>5</v>
      </c>
    </row>
    <row r="199" spans="1:14" ht="21.75" customHeight="1">
      <c r="A199" s="844">
        <f>IF('6-3표준조사'!R304="모두베기",1,)</f>
        <v>1</v>
      </c>
      <c r="B199" s="2324"/>
      <c r="C199" s="869" t="s">
        <v>1158</v>
      </c>
      <c r="D199" s="870">
        <f>IF(A199&gt;0,IF(D218="당해 년도",1,),)</f>
        <v>0</v>
      </c>
      <c r="E199" s="862" t="s">
        <v>425</v>
      </c>
      <c r="F199" s="863">
        <v>3.5</v>
      </c>
      <c r="G199" s="862" t="s">
        <v>582</v>
      </c>
      <c r="H199" s="863">
        <f>ROUND(D199*F199,2)</f>
        <v>0</v>
      </c>
      <c r="I199" s="862" t="s">
        <v>550</v>
      </c>
      <c r="J199" s="864">
        <f>'7-1 단가조사'!L6</f>
        <v>226122</v>
      </c>
      <c r="K199" s="865" t="s">
        <v>583</v>
      </c>
      <c r="L199" s="868"/>
      <c r="M199" s="867">
        <f>ROUNDDOWN((H199*J199)+(H199*J199*L197),)</f>
        <v>0</v>
      </c>
      <c r="N199" s="841">
        <f t="shared" si="4"/>
        <v>5</v>
      </c>
    </row>
    <row r="200" spans="1:14" ht="21.75" customHeight="1">
      <c r="A200" s="844">
        <f>IF('6-3표준조사'!R304="모두베기",1,)</f>
        <v>1</v>
      </c>
      <c r="B200" s="2324"/>
      <c r="C200" s="869" t="s">
        <v>1159</v>
      </c>
      <c r="D200" s="870">
        <f>IF(A200&gt;0,IF(D218="2년차",1,),)</f>
        <v>1</v>
      </c>
      <c r="E200" s="862" t="s">
        <v>425</v>
      </c>
      <c r="F200" s="863">
        <v>4</v>
      </c>
      <c r="G200" s="862" t="s">
        <v>582</v>
      </c>
      <c r="H200" s="863">
        <f>ROUND(D200*F200,2)</f>
        <v>4</v>
      </c>
      <c r="I200" s="862" t="s">
        <v>550</v>
      </c>
      <c r="J200" s="864">
        <f>'7-1 단가조사'!L6</f>
        <v>226122</v>
      </c>
      <c r="K200" s="865" t="s">
        <v>583</v>
      </c>
      <c r="L200" s="868"/>
      <c r="M200" s="867">
        <f>ROUNDDOWN((H200*J200)+(H200*J200*L197),)</f>
        <v>949712</v>
      </c>
      <c r="N200" s="841">
        <f t="shared" si="4"/>
        <v>5</v>
      </c>
    </row>
    <row r="201" spans="1:14" ht="21.75" customHeight="1">
      <c r="A201" s="844">
        <f>IF('6-3표준조사'!R304="모두베기",1,)</f>
        <v>1</v>
      </c>
      <c r="B201" s="2324"/>
      <c r="C201" s="869" t="s">
        <v>1160</v>
      </c>
      <c r="D201" s="870">
        <f>IF(A201&gt;0,IF(D218="3년차 이상",1,),)</f>
        <v>0</v>
      </c>
      <c r="E201" s="862" t="s">
        <v>425</v>
      </c>
      <c r="F201" s="863">
        <v>5</v>
      </c>
      <c r="G201" s="862" t="s">
        <v>582</v>
      </c>
      <c r="H201" s="863">
        <f>ROUND(D201*F201,2)</f>
        <v>0</v>
      </c>
      <c r="I201" s="862" t="s">
        <v>550</v>
      </c>
      <c r="J201" s="864">
        <f>'7-1 단가조사'!L6</f>
        <v>226122</v>
      </c>
      <c r="K201" s="865" t="s">
        <v>583</v>
      </c>
      <c r="L201" s="868"/>
      <c r="M201" s="867">
        <f>ROUNDDOWN((H201*J201)+(H201*J201*L197),)</f>
        <v>0</v>
      </c>
      <c r="N201" s="841">
        <f t="shared" si="4"/>
        <v>5</v>
      </c>
    </row>
    <row r="202" spans="1:14" ht="21.75" customHeight="1">
      <c r="A202" s="844">
        <f>IF('6-3표준조사'!R304="모두베기",1,)</f>
        <v>1</v>
      </c>
      <c r="B202" s="2324"/>
      <c r="C202" s="860" t="s">
        <v>845</v>
      </c>
      <c r="D202" s="861"/>
      <c r="E202" s="862"/>
      <c r="F202" s="863"/>
      <c r="G202" s="862"/>
      <c r="H202" s="863"/>
      <c r="I202" s="862"/>
      <c r="J202" s="864"/>
      <c r="K202" s="865"/>
      <c r="L202" s="868"/>
      <c r="M202" s="867">
        <f>M203+M204</f>
        <v>37840</v>
      </c>
      <c r="N202" s="841">
        <f t="shared" si="4"/>
        <v>5</v>
      </c>
    </row>
    <row r="203" spans="1:14" ht="21.75" customHeight="1">
      <c r="A203" s="844">
        <f>IF('6-3표준조사'!R304="모두베기",1,)</f>
        <v>1</v>
      </c>
      <c r="B203" s="2324"/>
      <c r="C203" s="860" t="s">
        <v>846</v>
      </c>
      <c r="D203" s="870">
        <f>(H199+H200+H201)</f>
        <v>4</v>
      </c>
      <c r="E203" s="862" t="s">
        <v>582</v>
      </c>
      <c r="F203" s="863">
        <v>5</v>
      </c>
      <c r="G203" s="862" t="s">
        <v>553</v>
      </c>
      <c r="H203" s="863">
        <f>ROUND(D203*F203,2)</f>
        <v>20</v>
      </c>
      <c r="I203" s="862" t="s">
        <v>554</v>
      </c>
      <c r="J203" s="864">
        <f>'7-1 단가조사'!L11</f>
        <v>1720</v>
      </c>
      <c r="K203" s="865" t="s">
        <v>584</v>
      </c>
      <c r="L203" s="868"/>
      <c r="M203" s="867">
        <f>ROUNDDOWN(H203*J203,)</f>
        <v>34400</v>
      </c>
      <c r="N203" s="841">
        <f t="shared" si="4"/>
        <v>5</v>
      </c>
    </row>
    <row r="204" spans="1:14" ht="21.75" customHeight="1">
      <c r="A204" s="844">
        <f>IF('6-3표준조사'!R304="모두베기",1,)</f>
        <v>1</v>
      </c>
      <c r="B204" s="2324"/>
      <c r="C204" s="860" t="s">
        <v>847</v>
      </c>
      <c r="D204" s="861">
        <f>M203</f>
        <v>34400</v>
      </c>
      <c r="E204" s="862" t="s">
        <v>586</v>
      </c>
      <c r="F204" s="863">
        <v>0.1</v>
      </c>
      <c r="G204" s="862" t="s">
        <v>587</v>
      </c>
      <c r="H204" s="863"/>
      <c r="I204" s="862"/>
      <c r="J204" s="864"/>
      <c r="K204" s="865"/>
      <c r="L204" s="868"/>
      <c r="M204" s="867">
        <f>ROUNDDOWN(D204*F204,)</f>
        <v>3440</v>
      </c>
      <c r="N204" s="841">
        <f t="shared" si="4"/>
        <v>5</v>
      </c>
    </row>
    <row r="205" spans="1:14" ht="21.75" customHeight="1">
      <c r="A205" s="844">
        <f>IF('6-3표준조사'!R304="모두베기",1,)</f>
        <v>1</v>
      </c>
      <c r="B205" s="2324"/>
      <c r="C205" s="871" t="s">
        <v>848</v>
      </c>
      <c r="D205" s="872">
        <f>D203</f>
        <v>4</v>
      </c>
      <c r="E205" s="873" t="s">
        <v>588</v>
      </c>
      <c r="F205" s="874">
        <v>8.3999999999999995E-3</v>
      </c>
      <c r="G205" s="873" t="s">
        <v>589</v>
      </c>
      <c r="H205" s="875"/>
      <c r="I205" s="873"/>
      <c r="J205" s="876">
        <f>'7-1 단가조사'!L14</f>
        <v>610000</v>
      </c>
      <c r="K205" s="877" t="s">
        <v>585</v>
      </c>
      <c r="L205" s="878"/>
      <c r="M205" s="879">
        <f>ROUNDDOWN(D205*F205*J205,)</f>
        <v>20496</v>
      </c>
      <c r="N205" s="841">
        <f t="shared" si="4"/>
        <v>5</v>
      </c>
    </row>
    <row r="206" spans="1:14" s="27" customFormat="1" ht="21.75" hidden="1" customHeight="1">
      <c r="A206" s="28">
        <f>IF('6-3표준조사'!R304="맹아제거",1,)</f>
        <v>0</v>
      </c>
      <c r="B206" s="2324"/>
      <c r="C206" s="29" t="s">
        <v>591</v>
      </c>
      <c r="D206" s="30"/>
      <c r="E206" s="31"/>
      <c r="F206" s="30"/>
      <c r="G206" s="31"/>
      <c r="H206" s="30"/>
      <c r="I206" s="31"/>
      <c r="J206" s="32"/>
      <c r="K206" s="33"/>
      <c r="L206" s="34"/>
      <c r="M206" s="71">
        <f>M207</f>
        <v>0</v>
      </c>
      <c r="N206" s="70">
        <f t="shared" si="4"/>
        <v>5</v>
      </c>
    </row>
    <row r="207" spans="1:14" s="27" customFormat="1" ht="21.75" hidden="1" customHeight="1">
      <c r="A207" s="28">
        <f>IF('6-3표준조사'!R304="맹아제거",1,)</f>
        <v>0</v>
      </c>
      <c r="B207" s="2324"/>
      <c r="C207" s="35" t="s">
        <v>841</v>
      </c>
      <c r="D207" s="36"/>
      <c r="E207" s="37"/>
      <c r="F207" s="38"/>
      <c r="G207" s="37"/>
      <c r="H207" s="38"/>
      <c r="I207" s="37"/>
      <c r="J207" s="39"/>
      <c r="K207" s="40"/>
      <c r="L207" s="41">
        <f>M225/100</f>
        <v>0</v>
      </c>
      <c r="M207" s="72">
        <f>ROUNDDOWN((H208*J208)+(H208*J208*L207),)</f>
        <v>0</v>
      </c>
      <c r="N207" s="70">
        <f t="shared" si="4"/>
        <v>5</v>
      </c>
    </row>
    <row r="208" spans="1:14" s="27" customFormat="1" ht="21.75" hidden="1" customHeight="1">
      <c r="A208" s="28">
        <f>IF('6-3표준조사'!R304="맹아제거",1,)</f>
        <v>0</v>
      </c>
      <c r="B208" s="2324"/>
      <c r="C208" s="35" t="s">
        <v>849</v>
      </c>
      <c r="D208" s="36">
        <v>0</v>
      </c>
      <c r="E208" s="37" t="s">
        <v>551</v>
      </c>
      <c r="F208" s="38">
        <v>0.2</v>
      </c>
      <c r="G208" s="37" t="s">
        <v>552</v>
      </c>
      <c r="H208" s="38">
        <f>ROUND(D208/100*F208,2)</f>
        <v>0</v>
      </c>
      <c r="I208" s="37" t="s">
        <v>550</v>
      </c>
      <c r="J208" s="39">
        <f>'7-1 단가조사'!L7</f>
        <v>172068</v>
      </c>
      <c r="K208" s="40" t="s">
        <v>580</v>
      </c>
      <c r="L208" s="41">
        <f>M225/100</f>
        <v>0</v>
      </c>
      <c r="M208" s="72"/>
      <c r="N208" s="70">
        <f t="shared" si="4"/>
        <v>5</v>
      </c>
    </row>
    <row r="209" spans="1:15" ht="21.75" customHeight="1">
      <c r="A209" s="844">
        <f>IF(H182&gt;0,1,)</f>
        <v>1</v>
      </c>
      <c r="B209" s="2372" t="s">
        <v>555</v>
      </c>
      <c r="C209" s="852" t="s">
        <v>592</v>
      </c>
      <c r="D209" s="855"/>
      <c r="E209" s="854"/>
      <c r="F209" s="855"/>
      <c r="G209" s="854"/>
      <c r="H209" s="855"/>
      <c r="I209" s="854"/>
      <c r="J209" s="856"/>
      <c r="K209" s="857"/>
      <c r="L209" s="858"/>
      <c r="M209" s="859">
        <f>SUM(M210,M212,M213)</f>
        <v>1008048</v>
      </c>
      <c r="N209" s="841">
        <f t="shared" si="4"/>
        <v>5</v>
      </c>
    </row>
    <row r="210" spans="1:15" ht="21.75" customHeight="1">
      <c r="A210" s="844">
        <f>IF(H182&gt;0,1,)</f>
        <v>1</v>
      </c>
      <c r="B210" s="2373"/>
      <c r="C210" s="860" t="s">
        <v>850</v>
      </c>
      <c r="D210" s="863"/>
      <c r="E210" s="862"/>
      <c r="F210" s="863"/>
      <c r="G210" s="862"/>
      <c r="H210" s="863"/>
      <c r="I210" s="862"/>
      <c r="J210" s="864"/>
      <c r="K210" s="865"/>
      <c r="L210" s="868"/>
      <c r="M210" s="867">
        <f>M211</f>
        <v>949712</v>
      </c>
      <c r="N210" s="841">
        <f t="shared" si="4"/>
        <v>5</v>
      </c>
    </row>
    <row r="211" spans="1:15" ht="21.75" customHeight="1">
      <c r="A211" s="844">
        <f>IF(H182&gt;0,1,)</f>
        <v>1</v>
      </c>
      <c r="B211" s="2373"/>
      <c r="C211" s="860" t="s">
        <v>851</v>
      </c>
      <c r="D211" s="863"/>
      <c r="E211" s="862"/>
      <c r="F211" s="863"/>
      <c r="G211" s="862"/>
      <c r="H211" s="863"/>
      <c r="I211" s="862"/>
      <c r="J211" s="864"/>
      <c r="K211" s="865"/>
      <c r="L211" s="868"/>
      <c r="M211" s="867">
        <f>M186+M189+M197+M207</f>
        <v>949712</v>
      </c>
      <c r="N211" s="841">
        <f t="shared" si="4"/>
        <v>5</v>
      </c>
    </row>
    <row r="212" spans="1:15" ht="21.75" customHeight="1">
      <c r="A212" s="844">
        <f>IF(H182&gt;0,1,)</f>
        <v>1</v>
      </c>
      <c r="B212" s="2373"/>
      <c r="C212" s="860" t="s">
        <v>852</v>
      </c>
      <c r="D212" s="863"/>
      <c r="E212" s="862"/>
      <c r="F212" s="863"/>
      <c r="G212" s="862"/>
      <c r="H212" s="863"/>
      <c r="I212" s="862"/>
      <c r="J212" s="864"/>
      <c r="K212" s="865"/>
      <c r="L212" s="868"/>
      <c r="M212" s="867">
        <f>M192+M202</f>
        <v>37840</v>
      </c>
      <c r="N212" s="841">
        <f t="shared" si="4"/>
        <v>5</v>
      </c>
    </row>
    <row r="213" spans="1:15" ht="21.75" customHeight="1" thickBot="1">
      <c r="A213" s="844">
        <f>IF(H182&gt;0,1,)</f>
        <v>1</v>
      </c>
      <c r="B213" s="2374"/>
      <c r="C213" s="871" t="s">
        <v>853</v>
      </c>
      <c r="D213" s="880"/>
      <c r="E213" s="881"/>
      <c r="F213" s="880"/>
      <c r="G213" s="881"/>
      <c r="H213" s="880"/>
      <c r="I213" s="881"/>
      <c r="J213" s="882"/>
      <c r="K213" s="883"/>
      <c r="L213" s="884"/>
      <c r="M213" s="885">
        <f>M195+M205</f>
        <v>20496</v>
      </c>
      <c r="N213" s="841">
        <f t="shared" si="4"/>
        <v>5</v>
      </c>
    </row>
    <row r="214" spans="1:15" ht="21.75" customHeight="1">
      <c r="A214" s="844">
        <f>IF(H182&gt;0,1,)</f>
        <v>1</v>
      </c>
      <c r="B214" s="2375" t="s">
        <v>556</v>
      </c>
      <c r="C214" s="2375"/>
      <c r="D214" s="2375"/>
      <c r="E214" s="2375"/>
      <c r="F214" s="2375"/>
      <c r="G214" s="2375"/>
      <c r="H214" s="2375"/>
      <c r="I214" s="2375"/>
      <c r="J214" s="2375"/>
      <c r="K214" s="2375"/>
      <c r="L214" s="2375"/>
      <c r="M214" s="2375"/>
      <c r="N214" s="841">
        <f t="shared" si="4"/>
        <v>5</v>
      </c>
    </row>
    <row r="215" spans="1:15" ht="21.75" customHeight="1">
      <c r="A215" s="844">
        <f>IF(H182&gt;0,1,)</f>
        <v>1</v>
      </c>
      <c r="B215" s="2376" t="s">
        <v>557</v>
      </c>
      <c r="C215" s="2376"/>
      <c r="D215" s="2376"/>
      <c r="E215" s="2376"/>
      <c r="F215" s="2376"/>
      <c r="G215" s="2376"/>
      <c r="H215" s="2376"/>
      <c r="I215" s="2376"/>
      <c r="J215" s="2376"/>
      <c r="K215" s="2376"/>
      <c r="L215" s="2376"/>
      <c r="M215" s="2376"/>
      <c r="N215" s="841">
        <f t="shared" si="4"/>
        <v>5</v>
      </c>
    </row>
    <row r="216" spans="1:15" ht="21.75" customHeight="1">
      <c r="A216" s="844">
        <f>IF(H182&gt;0,1,)</f>
        <v>1</v>
      </c>
      <c r="B216" s="886" t="s">
        <v>558</v>
      </c>
      <c r="C216" s="887" t="s">
        <v>854</v>
      </c>
      <c r="D216" s="888">
        <f>'6-3표준조사'!Q310</f>
        <v>2640</v>
      </c>
      <c r="E216" s="886" t="s">
        <v>551</v>
      </c>
      <c r="F216" s="889"/>
      <c r="G216" s="886"/>
      <c r="H216" s="890"/>
      <c r="I216" s="891"/>
      <c r="J216" s="891"/>
      <c r="K216" s="891"/>
      <c r="L216" s="892"/>
      <c r="M216" s="891"/>
      <c r="N216" s="841">
        <f t="shared" si="4"/>
        <v>5</v>
      </c>
    </row>
    <row r="217" spans="1:15" ht="21.75" customHeight="1">
      <c r="A217" s="844">
        <f>IF(H182&gt;0,1,)</f>
        <v>1</v>
      </c>
      <c r="B217" s="886" t="s">
        <v>559</v>
      </c>
      <c r="C217" s="887" t="s">
        <v>840</v>
      </c>
      <c r="D217" s="2377">
        <f>'6-3표준조사'!S310</f>
        <v>0</v>
      </c>
      <c r="E217" s="2377"/>
      <c r="F217" s="889"/>
      <c r="G217" s="886"/>
      <c r="H217" s="890"/>
      <c r="I217" s="891"/>
      <c r="J217" s="891"/>
      <c r="K217" s="891"/>
      <c r="L217" s="892"/>
      <c r="M217" s="891"/>
      <c r="N217" s="841">
        <f t="shared" si="4"/>
        <v>5</v>
      </c>
    </row>
    <row r="218" spans="1:15" ht="21.75" customHeight="1">
      <c r="A218" s="844">
        <f>IF(H182&gt;0,1,)</f>
        <v>1</v>
      </c>
      <c r="B218" s="886" t="s">
        <v>558</v>
      </c>
      <c r="C218" s="887" t="s">
        <v>1152</v>
      </c>
      <c r="D218" s="2385" t="str">
        <f>'6-3표준조사'!R306</f>
        <v>2년차</v>
      </c>
      <c r="E218" s="2385"/>
      <c r="F218" s="893"/>
      <c r="G218" s="893"/>
      <c r="H218" s="890"/>
      <c r="I218" s="891"/>
      <c r="J218" s="891"/>
      <c r="K218" s="891"/>
      <c r="L218" s="892"/>
      <c r="M218" s="891"/>
      <c r="N218" s="841">
        <f t="shared" si="4"/>
        <v>5</v>
      </c>
    </row>
    <row r="219" spans="1:15" ht="21.75" customHeight="1">
      <c r="A219" s="844">
        <f>IF(H182&gt;0,1,)</f>
        <v>1</v>
      </c>
      <c r="B219" s="2376" t="s">
        <v>856</v>
      </c>
      <c r="C219" s="2376"/>
      <c r="D219" s="2376"/>
      <c r="E219" s="2376"/>
      <c r="F219" s="2376"/>
      <c r="G219" s="2376"/>
      <c r="H219" s="2376"/>
      <c r="I219" s="2376"/>
      <c r="J219" s="2376"/>
      <c r="K219" s="2376"/>
      <c r="L219" s="2376"/>
      <c r="M219" s="2376"/>
      <c r="N219" s="841">
        <f t="shared" si="4"/>
        <v>5</v>
      </c>
    </row>
    <row r="220" spans="1:15" ht="21.75" customHeight="1">
      <c r="A220" s="844">
        <f>IF(H182&gt;0,1,)</f>
        <v>1</v>
      </c>
      <c r="B220" s="2386" t="s">
        <v>542</v>
      </c>
      <c r="C220" s="2386"/>
      <c r="D220" s="2387" t="s">
        <v>893</v>
      </c>
      <c r="E220" s="2387"/>
      <c r="F220" s="2387"/>
      <c r="G220" s="2387"/>
      <c r="H220" s="2387"/>
      <c r="I220" s="2388" t="s">
        <v>894</v>
      </c>
      <c r="J220" s="2388"/>
      <c r="K220" s="2388"/>
      <c r="L220" s="2388"/>
      <c r="M220" s="2388"/>
      <c r="N220" s="841">
        <f t="shared" si="4"/>
        <v>5</v>
      </c>
      <c r="O220" s="894"/>
    </row>
    <row r="221" spans="1:15" ht="21.75" customHeight="1">
      <c r="A221" s="844">
        <f>IF(H182&gt;0,1,)</f>
        <v>1</v>
      </c>
      <c r="B221" s="2386"/>
      <c r="C221" s="2386"/>
      <c r="D221" s="2387"/>
      <c r="E221" s="2387"/>
      <c r="F221" s="2387"/>
      <c r="G221" s="2387"/>
      <c r="H221" s="2387"/>
      <c r="I221" s="895" t="s">
        <v>895</v>
      </c>
      <c r="J221" s="896" t="s">
        <v>896</v>
      </c>
      <c r="K221" s="896" t="s">
        <v>897</v>
      </c>
      <c r="L221" s="897" t="s">
        <v>898</v>
      </c>
      <c r="M221" s="896" t="s">
        <v>899</v>
      </c>
      <c r="N221" s="841">
        <f t="shared" si="4"/>
        <v>5</v>
      </c>
    </row>
    <row r="222" spans="1:15" ht="21.75" customHeight="1">
      <c r="A222" s="844">
        <f>IF(H182&gt;0,1,)</f>
        <v>1</v>
      </c>
      <c r="B222" s="2368" t="s">
        <v>572</v>
      </c>
      <c r="C222" s="2368"/>
      <c r="D222" s="2369" t="str">
        <f>'6-3표준조사'!P306</f>
        <v>중 (15˚ ~ 30˚)</v>
      </c>
      <c r="E222" s="2369"/>
      <c r="F222" s="2369"/>
      <c r="G222" s="2369"/>
      <c r="H222" s="2369"/>
      <c r="I222" s="898">
        <f>IF(H182=0,"",IF(D222="완 (15˚ 이하)",0,IF(D222="중 (15˚ ~ 30˚)",5,IF(D222="급 (30˚ 초과)",10))))</f>
        <v>5</v>
      </c>
      <c r="J222" s="898" t="str">
        <f>IF(A185=0,"",IF(D222="완 (15˚ 이하)",0,IF(D222="중 (15˚ ~ 30˚)",5,IF(D222="급 (30˚ 초과)",10))))</f>
        <v/>
      </c>
      <c r="K222" s="898" t="str">
        <f>IF(A188=0,"",IF(D222="완 (15˚ 이하)",0,IF(D222="중 (15˚ ~ 30˚)",5,IF(D222="급 (30˚ 초과)",10))))</f>
        <v/>
      </c>
      <c r="L222" s="898">
        <f>IF(A196=0,"",IF(D222="완 (15˚ 이하)",0,IF(D222="중 (15˚ ~ 30˚)",5,IF(D222="급 (30˚ 초과)",10))))</f>
        <v>5</v>
      </c>
      <c r="M222" s="898" t="str">
        <f>IF(A206=0,"",IF(D222="완 (15˚ 이하)",0,IF(D222="중 (15˚ ~ 30˚)",5,IF(D222="급 (30˚ 초과)",10))))</f>
        <v/>
      </c>
      <c r="N222" s="841">
        <f t="shared" si="4"/>
        <v>5</v>
      </c>
    </row>
    <row r="223" spans="1:15" ht="21.75" customHeight="1">
      <c r="A223" s="844">
        <f>IF(H182&gt;0,1,)</f>
        <v>1</v>
      </c>
      <c r="B223" s="2389" t="s">
        <v>561</v>
      </c>
      <c r="C223" s="2389"/>
      <c r="D223" s="2369" t="str">
        <f>'6-3표준조사'!R306</f>
        <v>2년차</v>
      </c>
      <c r="E223" s="2369"/>
      <c r="F223" s="2369"/>
      <c r="G223" s="2369"/>
      <c r="H223" s="2369"/>
      <c r="I223" s="898"/>
      <c r="J223" s="898"/>
      <c r="K223" s="898" t="str">
        <f>IF(A188=0,"",IF(D223="당해년도",0,IF(D223="2년차",5,IF(D223="3년차",10))))</f>
        <v/>
      </c>
      <c r="L223" s="898"/>
      <c r="M223" s="898"/>
      <c r="N223" s="841">
        <f t="shared" si="4"/>
        <v>5</v>
      </c>
    </row>
    <row r="224" spans="1:15" ht="21.75" customHeight="1">
      <c r="A224" s="844">
        <f>IF(H182&gt;0,1,)</f>
        <v>1</v>
      </c>
      <c r="B224" s="2368" t="s">
        <v>560</v>
      </c>
      <c r="C224" s="2368"/>
      <c r="D224" s="2369" t="str">
        <f>'6-3표준조사'!Q306</f>
        <v>개소당3ha이상</v>
      </c>
      <c r="E224" s="2369"/>
      <c r="F224" s="2369"/>
      <c r="G224" s="2369"/>
      <c r="H224" s="2369"/>
      <c r="I224" s="898"/>
      <c r="J224" s="898" t="str">
        <f>IF(A185=0,"",IF(D224="개소당5ha이상",0,IF(D224="개소당3~5ha미만 ",5,IF(D224="개소당3ha미만",10))))</f>
        <v/>
      </c>
      <c r="K224" s="898" t="str">
        <f>IF(A188=0,"",IF(D224="개소당5ha이상",0,IF(D224="개소당3~5ha미만 ",5,IF(D224="개소당3ha미만",10))))</f>
        <v/>
      </c>
      <c r="L224" s="1782">
        <f>IF(A196=0,"",IF(D224="개소당3ha이상",0,IF(D224="개소당1~3ha미만 ",5,IF(D224="개소당1ha미만",10))))</f>
        <v>0</v>
      </c>
      <c r="M224" s="898" t="str">
        <f>IF(A206=0,"",IF(D224="개소당5ha이상",0,IF(D224="개소당3~5ha미만 ",5,IF(D224="개소당3ha미만",10))))</f>
        <v/>
      </c>
      <c r="N224" s="841">
        <f t="shared" si="4"/>
        <v>5</v>
      </c>
    </row>
    <row r="225" spans="1:15" ht="21.75" customHeight="1">
      <c r="A225" s="844">
        <f>IF(H182&gt;0,1,)</f>
        <v>1</v>
      </c>
      <c r="B225" s="2368" t="s">
        <v>555</v>
      </c>
      <c r="C225" s="2368"/>
      <c r="D225" s="2369"/>
      <c r="E225" s="2369"/>
      <c r="F225" s="2369"/>
      <c r="G225" s="2369"/>
      <c r="H225" s="2369"/>
      <c r="I225" s="898"/>
      <c r="J225" s="898"/>
      <c r="K225" s="898"/>
      <c r="L225" s="1716">
        <f>SUM(L222:L224)</f>
        <v>5</v>
      </c>
      <c r="M225" s="898"/>
      <c r="N225" s="841">
        <f t="shared" si="4"/>
        <v>5</v>
      </c>
    </row>
    <row r="226" spans="1:15" ht="35.1" customHeight="1" thickBot="1">
      <c r="A226" s="844">
        <f>IF(H227&gt;0,1,)</f>
        <v>1</v>
      </c>
      <c r="B226" s="2237" t="s">
        <v>2433</v>
      </c>
      <c r="C226" s="2237"/>
      <c r="D226" s="2237"/>
      <c r="E226" s="2237"/>
      <c r="F226" s="2237"/>
      <c r="G226" s="2237"/>
      <c r="H226" s="2237"/>
      <c r="I226" s="2237"/>
      <c r="J226" s="2237"/>
      <c r="K226" s="2237"/>
      <c r="L226" s="2237"/>
      <c r="M226" s="2237"/>
      <c r="N226" s="841">
        <f>IF(H$227&gt;0,6,)</f>
        <v>6</v>
      </c>
      <c r="O226" s="899"/>
    </row>
    <row r="227" spans="1:15" ht="24.95" customHeight="1">
      <c r="A227" s="844">
        <f>IF(H227&gt;0,1,)</f>
        <v>1</v>
      </c>
      <c r="B227" s="2362" t="s">
        <v>857</v>
      </c>
      <c r="C227" s="2363"/>
      <c r="D227" s="2364" t="str">
        <f>CONCATENATE('6-3표준조사'!K379,"임반")</f>
        <v>64-0임반</v>
      </c>
      <c r="E227" s="2364"/>
      <c r="F227" s="2364" t="str">
        <f>CONCATENATE('6-3표준조사'!L379,"소반")</f>
        <v>24-3소반</v>
      </c>
      <c r="G227" s="2364"/>
      <c r="H227" s="2365">
        <f>'6-3표준조사'!Q379</f>
        <v>1.2</v>
      </c>
      <c r="I227" s="2365"/>
      <c r="J227" s="845"/>
      <c r="K227" s="846" t="s">
        <v>541</v>
      </c>
      <c r="L227" s="2366" t="str">
        <f>+'6-3표준조사'!R379</f>
        <v>모두베기</v>
      </c>
      <c r="M227" s="2367"/>
      <c r="N227" s="841">
        <f t="shared" ref="N227:N270" si="5">IF(H$227&gt;0,6,)</f>
        <v>6</v>
      </c>
    </row>
    <row r="228" spans="1:15" ht="21.75" customHeight="1">
      <c r="A228" s="844">
        <f>IF(H227&gt;0,1,)</f>
        <v>1</v>
      </c>
      <c r="B228" s="2378" t="s">
        <v>542</v>
      </c>
      <c r="C228" s="2379"/>
      <c r="D228" s="2380" t="s">
        <v>543</v>
      </c>
      <c r="E228" s="2379"/>
      <c r="F228" s="2381" t="s">
        <v>544</v>
      </c>
      <c r="G228" s="2382"/>
      <c r="H228" s="2381" t="s">
        <v>545</v>
      </c>
      <c r="I228" s="2382"/>
      <c r="J228" s="2380" t="s">
        <v>546</v>
      </c>
      <c r="K228" s="2379"/>
      <c r="L228" s="2383" t="s">
        <v>858</v>
      </c>
      <c r="M228" s="2370"/>
      <c r="N228" s="841">
        <f t="shared" si="5"/>
        <v>6</v>
      </c>
    </row>
    <row r="229" spans="1:15" ht="21.75" customHeight="1">
      <c r="A229" s="844">
        <f>IF(H227&gt;0,1,)</f>
        <v>1</v>
      </c>
      <c r="B229" s="847"/>
      <c r="C229" s="848" t="s">
        <v>547</v>
      </c>
      <c r="D229" s="849"/>
      <c r="E229" s="850" t="s">
        <v>548</v>
      </c>
      <c r="F229" s="849"/>
      <c r="G229" s="850" t="s">
        <v>548</v>
      </c>
      <c r="H229" s="849"/>
      <c r="I229" s="850" t="s">
        <v>548</v>
      </c>
      <c r="J229" s="851"/>
      <c r="K229" s="850" t="s">
        <v>549</v>
      </c>
      <c r="L229" s="2384"/>
      <c r="M229" s="2371"/>
      <c r="N229" s="841">
        <f t="shared" si="5"/>
        <v>6</v>
      </c>
    </row>
    <row r="230" spans="1:15" s="27" customFormat="1" ht="21.75" hidden="1" customHeight="1">
      <c r="A230" s="28">
        <f>IF('6-3표준조사'!R379="둘레베기",1,)</f>
        <v>0</v>
      </c>
      <c r="B230" s="2323" t="s">
        <v>547</v>
      </c>
      <c r="C230" s="29" t="s">
        <v>579</v>
      </c>
      <c r="D230" s="30"/>
      <c r="E230" s="31"/>
      <c r="F230" s="30"/>
      <c r="G230" s="31"/>
      <c r="H230" s="30"/>
      <c r="I230" s="31"/>
      <c r="J230" s="32"/>
      <c r="K230" s="33"/>
      <c r="L230" s="34"/>
      <c r="M230" s="71">
        <f>M231</f>
        <v>0</v>
      </c>
      <c r="N230" s="70">
        <f t="shared" si="5"/>
        <v>6</v>
      </c>
    </row>
    <row r="231" spans="1:15" s="27" customFormat="1" ht="21.75" hidden="1" customHeight="1">
      <c r="A231" s="28">
        <f>IF('6-3표준조사'!R379="둘레베기",1,)</f>
        <v>0</v>
      </c>
      <c r="B231" s="2324"/>
      <c r="C231" s="35" t="s">
        <v>841</v>
      </c>
      <c r="D231" s="36"/>
      <c r="E231" s="37"/>
      <c r="F231" s="38"/>
      <c r="G231" s="37"/>
      <c r="H231" s="38"/>
      <c r="I231" s="37"/>
      <c r="J231" s="39"/>
      <c r="K231" s="40"/>
      <c r="L231" s="41">
        <f>J270/100</f>
        <v>0</v>
      </c>
      <c r="M231" s="72">
        <f>ROUNDDOWN((H232*J232)+(H232*J232*L231),)</f>
        <v>0</v>
      </c>
      <c r="N231" s="70">
        <f t="shared" si="5"/>
        <v>6</v>
      </c>
    </row>
    <row r="232" spans="1:15" s="27" customFormat="1" ht="21.75" hidden="1" customHeight="1">
      <c r="A232" s="28">
        <f>IF('6-3표준조사'!R379="둘레베기",1,)</f>
        <v>0</v>
      </c>
      <c r="B232" s="2324"/>
      <c r="C232" s="35" t="s">
        <v>842</v>
      </c>
      <c r="D232" s="36">
        <f>IF(A232&gt;0,D261,)</f>
        <v>0</v>
      </c>
      <c r="E232" s="37" t="s">
        <v>551</v>
      </c>
      <c r="F232" s="38">
        <v>0.18</v>
      </c>
      <c r="G232" s="37" t="s">
        <v>552</v>
      </c>
      <c r="H232" s="38">
        <f>ROUND(D232/100*F232,2)</f>
        <v>0</v>
      </c>
      <c r="I232" s="37" t="s">
        <v>550</v>
      </c>
      <c r="J232" s="39">
        <f>'7-1 단가조사'!L7</f>
        <v>172068</v>
      </c>
      <c r="K232" s="40" t="s">
        <v>580</v>
      </c>
      <c r="L232" s="41"/>
      <c r="M232" s="72"/>
      <c r="N232" s="70">
        <f t="shared" si="5"/>
        <v>6</v>
      </c>
    </row>
    <row r="233" spans="1:15" s="27" customFormat="1" ht="21.75" hidden="1" customHeight="1">
      <c r="A233" s="28">
        <f>IF('6-3표준조사'!R379="줄베기",1,)</f>
        <v>0</v>
      </c>
      <c r="B233" s="2324"/>
      <c r="C233" s="29" t="s">
        <v>581</v>
      </c>
      <c r="D233" s="30"/>
      <c r="E233" s="31"/>
      <c r="F233" s="30"/>
      <c r="G233" s="31"/>
      <c r="H233" s="30"/>
      <c r="I233" s="31"/>
      <c r="J233" s="32"/>
      <c r="K233" s="33"/>
      <c r="L233" s="42"/>
      <c r="M233" s="71">
        <f>SUM(M234+M237+M240)</f>
        <v>0</v>
      </c>
      <c r="N233" s="70">
        <f t="shared" si="5"/>
        <v>6</v>
      </c>
    </row>
    <row r="234" spans="1:15" s="27" customFormat="1" ht="21.75" hidden="1" customHeight="1">
      <c r="A234" s="28">
        <f>IF('6-3표준조사'!R379="줄베기",1,)</f>
        <v>0</v>
      </c>
      <c r="B234" s="2324"/>
      <c r="C234" s="35" t="s">
        <v>841</v>
      </c>
      <c r="D234" s="43"/>
      <c r="E234" s="37"/>
      <c r="F234" s="38"/>
      <c r="G234" s="37"/>
      <c r="H234" s="38"/>
      <c r="I234" s="37"/>
      <c r="J234" s="39"/>
      <c r="K234" s="40"/>
      <c r="L234" s="41">
        <f>K270/100</f>
        <v>0</v>
      </c>
      <c r="M234" s="72">
        <f>ROUNDDOWN((M235+M236)+((M235+M236)*L234),0)</f>
        <v>0</v>
      </c>
      <c r="N234" s="70">
        <f t="shared" si="5"/>
        <v>6</v>
      </c>
    </row>
    <row r="235" spans="1:15" s="27" customFormat="1" ht="21.75" hidden="1" customHeight="1">
      <c r="A235" s="28">
        <f>IF('6-3표준조사'!R379="줄베기",1,)</f>
        <v>0</v>
      </c>
      <c r="B235" s="2324"/>
      <c r="C235" s="35" t="s">
        <v>843</v>
      </c>
      <c r="D235" s="43">
        <f>IF(A235&gt;0,D261,)</f>
        <v>0</v>
      </c>
      <c r="E235" s="37" t="s">
        <v>551</v>
      </c>
      <c r="F235" s="38">
        <v>7.0000000000000007E-2</v>
      </c>
      <c r="G235" s="37" t="s">
        <v>552</v>
      </c>
      <c r="H235" s="38">
        <f>ROUND(D235/100*F235,2)</f>
        <v>0</v>
      </c>
      <c r="I235" s="37" t="s">
        <v>550</v>
      </c>
      <c r="J235" s="39">
        <f>'7-1 단가조사'!L7</f>
        <v>172068</v>
      </c>
      <c r="K235" s="40" t="s">
        <v>580</v>
      </c>
      <c r="L235" s="41"/>
      <c r="M235" s="72">
        <f>ROUNDDOWN(H235*J235,)</f>
        <v>0</v>
      </c>
      <c r="N235" s="70">
        <f t="shared" si="5"/>
        <v>6</v>
      </c>
    </row>
    <row r="236" spans="1:15" s="27" customFormat="1" ht="21.75" hidden="1" customHeight="1">
      <c r="A236" s="28">
        <f>IF('6-3표준조사'!R379="줄베기",1,)</f>
        <v>0</v>
      </c>
      <c r="B236" s="2324"/>
      <c r="C236" s="35" t="s">
        <v>844</v>
      </c>
      <c r="D236" s="44">
        <f>IF(A236&gt;0,1,)</f>
        <v>0</v>
      </c>
      <c r="E236" s="37" t="s">
        <v>425</v>
      </c>
      <c r="F236" s="38">
        <v>1.3</v>
      </c>
      <c r="G236" s="37" t="s">
        <v>582</v>
      </c>
      <c r="H236" s="38">
        <f>ROUND(D236*F236,2)</f>
        <v>0</v>
      </c>
      <c r="I236" s="37" t="s">
        <v>550</v>
      </c>
      <c r="J236" s="39">
        <f>'7-1 단가조사'!L6</f>
        <v>226122</v>
      </c>
      <c r="K236" s="40" t="s">
        <v>583</v>
      </c>
      <c r="L236" s="41"/>
      <c r="M236" s="72">
        <f>ROUNDDOWN(H236*J236,)</f>
        <v>0</v>
      </c>
      <c r="N236" s="70">
        <f t="shared" si="5"/>
        <v>6</v>
      </c>
    </row>
    <row r="237" spans="1:15" s="27" customFormat="1" ht="21.75" hidden="1" customHeight="1">
      <c r="A237" s="28">
        <f>IF('6-3표준조사'!R379="줄베기",1,)</f>
        <v>0</v>
      </c>
      <c r="B237" s="2324"/>
      <c r="C237" s="35" t="s">
        <v>845</v>
      </c>
      <c r="D237" s="43"/>
      <c r="E237" s="37"/>
      <c r="F237" s="38"/>
      <c r="G237" s="37"/>
      <c r="H237" s="38"/>
      <c r="I237" s="37"/>
      <c r="J237" s="39"/>
      <c r="K237" s="40"/>
      <c r="L237" s="45"/>
      <c r="M237" s="72">
        <f>M238+M239</f>
        <v>0</v>
      </c>
      <c r="N237" s="70">
        <f t="shared" si="5"/>
        <v>6</v>
      </c>
    </row>
    <row r="238" spans="1:15" s="27" customFormat="1" ht="21.75" hidden="1" customHeight="1">
      <c r="A238" s="28">
        <f>IF('6-3표준조사'!R379="줄베기",1,)</f>
        <v>0</v>
      </c>
      <c r="B238" s="2324"/>
      <c r="C238" s="35" t="s">
        <v>846</v>
      </c>
      <c r="D238" s="44">
        <f>H236</f>
        <v>0</v>
      </c>
      <c r="E238" s="37" t="s">
        <v>582</v>
      </c>
      <c r="F238" s="38">
        <v>5</v>
      </c>
      <c r="G238" s="37" t="s">
        <v>553</v>
      </c>
      <c r="H238" s="38">
        <f>ROUND(D238*F238,2)</f>
        <v>0</v>
      </c>
      <c r="I238" s="37" t="s">
        <v>554</v>
      </c>
      <c r="J238" s="39">
        <f>'7-1 단가조사'!L11</f>
        <v>1720</v>
      </c>
      <c r="K238" s="40" t="s">
        <v>584</v>
      </c>
      <c r="L238" s="45"/>
      <c r="M238" s="72">
        <f>ROUNDDOWN(H238*J238,)</f>
        <v>0</v>
      </c>
      <c r="N238" s="70">
        <f t="shared" si="5"/>
        <v>6</v>
      </c>
    </row>
    <row r="239" spans="1:15" s="27" customFormat="1" ht="21.75" hidden="1" customHeight="1">
      <c r="A239" s="28">
        <f>IF('6-3표준조사'!R379="줄베기",1,)</f>
        <v>0</v>
      </c>
      <c r="B239" s="2324"/>
      <c r="C239" s="35" t="s">
        <v>847</v>
      </c>
      <c r="D239" s="43">
        <f>M238</f>
        <v>0</v>
      </c>
      <c r="E239" s="37" t="s">
        <v>586</v>
      </c>
      <c r="F239" s="38">
        <v>0.1</v>
      </c>
      <c r="G239" s="37" t="s">
        <v>587</v>
      </c>
      <c r="H239" s="38"/>
      <c r="I239" s="37"/>
      <c r="J239" s="39"/>
      <c r="K239" s="40"/>
      <c r="L239" s="45"/>
      <c r="M239" s="72">
        <f>ROUNDDOWN(D239*F239,)</f>
        <v>0</v>
      </c>
      <c r="N239" s="70">
        <f t="shared" si="5"/>
        <v>6</v>
      </c>
    </row>
    <row r="240" spans="1:15" s="27" customFormat="1" ht="21.75" hidden="1" customHeight="1">
      <c r="A240" s="28">
        <f>IF('6-3표준조사'!R379="줄베기",1,)</f>
        <v>0</v>
      </c>
      <c r="B240" s="2324"/>
      <c r="C240" s="46" t="s">
        <v>848</v>
      </c>
      <c r="D240" s="47">
        <f>D238</f>
        <v>0</v>
      </c>
      <c r="E240" s="48" t="s">
        <v>588</v>
      </c>
      <c r="F240" s="49">
        <v>8.3999999999999995E-3</v>
      </c>
      <c r="G240" s="48" t="s">
        <v>589</v>
      </c>
      <c r="H240" s="50"/>
      <c r="I240" s="48"/>
      <c r="J240" s="51">
        <f>'7-1 단가조사'!L14</f>
        <v>610000</v>
      </c>
      <c r="K240" s="52" t="s">
        <v>585</v>
      </c>
      <c r="L240" s="53"/>
      <c r="M240" s="73">
        <f>ROUNDDOWN(D240*F240*J240,)</f>
        <v>0</v>
      </c>
      <c r="N240" s="70">
        <f t="shared" si="5"/>
        <v>6</v>
      </c>
    </row>
    <row r="241" spans="1:14" ht="21.75" customHeight="1">
      <c r="A241" s="844">
        <f>IF('6-3표준조사'!R379="모두베기",1,)</f>
        <v>1</v>
      </c>
      <c r="B241" s="2324"/>
      <c r="C241" s="852" t="s">
        <v>590</v>
      </c>
      <c r="D241" s="853"/>
      <c r="E241" s="854"/>
      <c r="F241" s="855"/>
      <c r="G241" s="854"/>
      <c r="H241" s="855"/>
      <c r="I241" s="854"/>
      <c r="J241" s="856"/>
      <c r="K241" s="857"/>
      <c r="L241" s="858"/>
      <c r="M241" s="859">
        <f>M242+M247+M250</f>
        <v>1053272</v>
      </c>
      <c r="N241" s="841">
        <f t="shared" si="5"/>
        <v>6</v>
      </c>
    </row>
    <row r="242" spans="1:14" ht="21.75" customHeight="1">
      <c r="A242" s="844">
        <f>IF('6-3표준조사'!R379="모두베기",1,)</f>
        <v>1</v>
      </c>
      <c r="B242" s="2324"/>
      <c r="C242" s="860" t="s">
        <v>841</v>
      </c>
      <c r="D242" s="861"/>
      <c r="E242" s="862"/>
      <c r="F242" s="863"/>
      <c r="G242" s="862"/>
      <c r="H242" s="863"/>
      <c r="I242" s="862"/>
      <c r="J242" s="864"/>
      <c r="K242" s="865"/>
      <c r="L242" s="866">
        <f>L270/100</f>
        <v>0.1</v>
      </c>
      <c r="M242" s="867">
        <f>M243+M244+M245+M246</f>
        <v>994936</v>
      </c>
      <c r="N242" s="841">
        <f t="shared" si="5"/>
        <v>6</v>
      </c>
    </row>
    <row r="243" spans="1:14" ht="21.75" customHeight="1">
      <c r="A243" s="844">
        <f>IF('6-3표준조사'!R379="모두베기",1,)</f>
        <v>1</v>
      </c>
      <c r="B243" s="2324"/>
      <c r="C243" s="860" t="s">
        <v>843</v>
      </c>
      <c r="D243" s="861">
        <f>IF('6-3표준조사'!Z377=1,'5-3단가산출서'!D261,0)</f>
        <v>0</v>
      </c>
      <c r="E243" s="862" t="s">
        <v>551</v>
      </c>
      <c r="F243" s="863">
        <v>7.0000000000000007E-2</v>
      </c>
      <c r="G243" s="862" t="s">
        <v>552</v>
      </c>
      <c r="H243" s="863">
        <f>ROUND(D243/100*F243,2)</f>
        <v>0</v>
      </c>
      <c r="I243" s="862" t="s">
        <v>550</v>
      </c>
      <c r="J243" s="864">
        <f>'7-1 단가조사'!L7</f>
        <v>172068</v>
      </c>
      <c r="K243" s="865" t="s">
        <v>580</v>
      </c>
      <c r="L243" s="868"/>
      <c r="M243" s="867">
        <f>ROUNDDOWN((H243*J243)+(H243*J243*L242),)</f>
        <v>0</v>
      </c>
      <c r="N243" s="841">
        <f t="shared" si="5"/>
        <v>6</v>
      </c>
    </row>
    <row r="244" spans="1:14" ht="21.75" customHeight="1">
      <c r="A244" s="844">
        <f>IF('6-3표준조사'!R379="모두베기",1,)</f>
        <v>1</v>
      </c>
      <c r="B244" s="2324"/>
      <c r="C244" s="869" t="s">
        <v>1158</v>
      </c>
      <c r="D244" s="870">
        <f>IF(A244&gt;0,IF(D263="당해 년도",1,),)</f>
        <v>0</v>
      </c>
      <c r="E244" s="862" t="s">
        <v>425</v>
      </c>
      <c r="F244" s="863">
        <v>3.5</v>
      </c>
      <c r="G244" s="862" t="s">
        <v>582</v>
      </c>
      <c r="H244" s="863">
        <f>ROUND(D244*F244,2)</f>
        <v>0</v>
      </c>
      <c r="I244" s="862" t="s">
        <v>550</v>
      </c>
      <c r="J244" s="864">
        <f>'7-1 단가조사'!L6</f>
        <v>226122</v>
      </c>
      <c r="K244" s="865" t="s">
        <v>583</v>
      </c>
      <c r="L244" s="868"/>
      <c r="M244" s="867">
        <f>ROUNDDOWN((H244*J244)+(H244*J244*L242),)</f>
        <v>0</v>
      </c>
      <c r="N244" s="841">
        <f t="shared" si="5"/>
        <v>6</v>
      </c>
    </row>
    <row r="245" spans="1:14" ht="21.75" customHeight="1">
      <c r="A245" s="844">
        <f>IF('6-3표준조사'!R379="모두베기",1,)</f>
        <v>1</v>
      </c>
      <c r="B245" s="2324"/>
      <c r="C245" s="869" t="s">
        <v>1159</v>
      </c>
      <c r="D245" s="870">
        <f>IF(A245&gt;0,IF(D263="2년차",1,),)</f>
        <v>1</v>
      </c>
      <c r="E245" s="862" t="s">
        <v>425</v>
      </c>
      <c r="F245" s="863">
        <v>4</v>
      </c>
      <c r="G245" s="862" t="s">
        <v>582</v>
      </c>
      <c r="H245" s="863">
        <f>ROUND(D245*F245,2)</f>
        <v>4</v>
      </c>
      <c r="I245" s="862" t="s">
        <v>550</v>
      </c>
      <c r="J245" s="864">
        <f>'7-1 단가조사'!L6</f>
        <v>226122</v>
      </c>
      <c r="K245" s="865" t="s">
        <v>583</v>
      </c>
      <c r="L245" s="868"/>
      <c r="M245" s="867">
        <f>ROUNDDOWN((H245*J245)+(H245*J245*L242),)</f>
        <v>994936</v>
      </c>
      <c r="N245" s="841">
        <f t="shared" si="5"/>
        <v>6</v>
      </c>
    </row>
    <row r="246" spans="1:14" ht="21.75" customHeight="1">
      <c r="A246" s="844">
        <f>IF('6-3표준조사'!R379="모두베기",1,)</f>
        <v>1</v>
      </c>
      <c r="B246" s="2324"/>
      <c r="C246" s="869" t="s">
        <v>1160</v>
      </c>
      <c r="D246" s="870">
        <f>IF(A246&gt;0,IF(D263="3년차 이상",1,),)</f>
        <v>0</v>
      </c>
      <c r="E246" s="862" t="s">
        <v>425</v>
      </c>
      <c r="F246" s="863">
        <v>5</v>
      </c>
      <c r="G246" s="862" t="s">
        <v>582</v>
      </c>
      <c r="H246" s="863">
        <f>ROUND(D246*F246,2)</f>
        <v>0</v>
      </c>
      <c r="I246" s="862" t="s">
        <v>550</v>
      </c>
      <c r="J246" s="864">
        <f>'7-1 단가조사'!L6</f>
        <v>226122</v>
      </c>
      <c r="K246" s="865" t="s">
        <v>583</v>
      </c>
      <c r="L246" s="868"/>
      <c r="M246" s="867">
        <f>ROUNDDOWN((H246*J246)+(H246*J246*L242),)</f>
        <v>0</v>
      </c>
      <c r="N246" s="841">
        <f t="shared" si="5"/>
        <v>6</v>
      </c>
    </row>
    <row r="247" spans="1:14" ht="21.75" customHeight="1">
      <c r="A247" s="844">
        <f>IF('6-3표준조사'!R379="모두베기",1,)</f>
        <v>1</v>
      </c>
      <c r="B247" s="2324"/>
      <c r="C247" s="860" t="s">
        <v>845</v>
      </c>
      <c r="D247" s="861"/>
      <c r="E247" s="862"/>
      <c r="F247" s="863"/>
      <c r="G247" s="862"/>
      <c r="H247" s="863"/>
      <c r="I247" s="862"/>
      <c r="J247" s="864"/>
      <c r="K247" s="865"/>
      <c r="L247" s="868"/>
      <c r="M247" s="867">
        <f>M248+M249</f>
        <v>37840</v>
      </c>
      <c r="N247" s="841">
        <f t="shared" si="5"/>
        <v>6</v>
      </c>
    </row>
    <row r="248" spans="1:14" ht="21.75" customHeight="1">
      <c r="A248" s="844">
        <f>IF('6-3표준조사'!R379="모두베기",1,)</f>
        <v>1</v>
      </c>
      <c r="B248" s="2324"/>
      <c r="C248" s="860" t="s">
        <v>846</v>
      </c>
      <c r="D248" s="870">
        <f>(H244+H245+H246)</f>
        <v>4</v>
      </c>
      <c r="E248" s="862" t="s">
        <v>582</v>
      </c>
      <c r="F248" s="863">
        <v>5</v>
      </c>
      <c r="G248" s="862" t="s">
        <v>553</v>
      </c>
      <c r="H248" s="863">
        <f>ROUND(D248*F248,2)</f>
        <v>20</v>
      </c>
      <c r="I248" s="862" t="s">
        <v>554</v>
      </c>
      <c r="J248" s="864">
        <f>'7-1 단가조사'!L11</f>
        <v>1720</v>
      </c>
      <c r="K248" s="865" t="s">
        <v>584</v>
      </c>
      <c r="L248" s="868"/>
      <c r="M248" s="867">
        <f>ROUNDDOWN(H248*J248,)</f>
        <v>34400</v>
      </c>
      <c r="N248" s="841">
        <f t="shared" si="5"/>
        <v>6</v>
      </c>
    </row>
    <row r="249" spans="1:14" ht="21.75" customHeight="1">
      <c r="A249" s="844">
        <f>IF('6-3표준조사'!R379="모두베기",1,)</f>
        <v>1</v>
      </c>
      <c r="B249" s="2324"/>
      <c r="C249" s="860" t="s">
        <v>847</v>
      </c>
      <c r="D249" s="861">
        <f>M248</f>
        <v>34400</v>
      </c>
      <c r="E249" s="862" t="s">
        <v>586</v>
      </c>
      <c r="F249" s="863">
        <v>0.1</v>
      </c>
      <c r="G249" s="862" t="s">
        <v>587</v>
      </c>
      <c r="H249" s="863"/>
      <c r="I249" s="862"/>
      <c r="J249" s="864"/>
      <c r="K249" s="865"/>
      <c r="L249" s="868"/>
      <c r="M249" s="867">
        <f>ROUNDDOWN(D249*F249,)</f>
        <v>3440</v>
      </c>
      <c r="N249" s="841">
        <f t="shared" si="5"/>
        <v>6</v>
      </c>
    </row>
    <row r="250" spans="1:14" ht="21.75" customHeight="1">
      <c r="A250" s="844">
        <f>IF('6-3표준조사'!R379="모두베기",1,)</f>
        <v>1</v>
      </c>
      <c r="B250" s="2324"/>
      <c r="C250" s="871" t="s">
        <v>848</v>
      </c>
      <c r="D250" s="872">
        <f>D248</f>
        <v>4</v>
      </c>
      <c r="E250" s="873" t="s">
        <v>588</v>
      </c>
      <c r="F250" s="874">
        <v>8.3999999999999995E-3</v>
      </c>
      <c r="G250" s="873" t="s">
        <v>589</v>
      </c>
      <c r="H250" s="875"/>
      <c r="I250" s="873"/>
      <c r="J250" s="876">
        <f>'7-1 단가조사'!L14</f>
        <v>610000</v>
      </c>
      <c r="K250" s="877" t="s">
        <v>585</v>
      </c>
      <c r="L250" s="878"/>
      <c r="M250" s="879">
        <f>ROUNDDOWN(D250*F250*J250,)</f>
        <v>20496</v>
      </c>
      <c r="N250" s="841">
        <f t="shared" si="5"/>
        <v>6</v>
      </c>
    </row>
    <row r="251" spans="1:14" s="27" customFormat="1" ht="21.75" hidden="1" customHeight="1">
      <c r="A251" s="28">
        <f>IF('6-3표준조사'!R379="맹아제거",1,)</f>
        <v>0</v>
      </c>
      <c r="B251" s="2324"/>
      <c r="C251" s="29" t="s">
        <v>591</v>
      </c>
      <c r="D251" s="30"/>
      <c r="E251" s="31"/>
      <c r="F251" s="30"/>
      <c r="G251" s="31"/>
      <c r="H251" s="30"/>
      <c r="I251" s="31"/>
      <c r="J251" s="32"/>
      <c r="K251" s="33"/>
      <c r="L251" s="34"/>
      <c r="M251" s="71">
        <f>M252</f>
        <v>0</v>
      </c>
      <c r="N251" s="70">
        <f t="shared" si="5"/>
        <v>6</v>
      </c>
    </row>
    <row r="252" spans="1:14" s="27" customFormat="1" ht="21.75" hidden="1" customHeight="1">
      <c r="A252" s="28">
        <f>IF('6-3표준조사'!R379="맹아제거",1,)</f>
        <v>0</v>
      </c>
      <c r="B252" s="2324"/>
      <c r="C252" s="35" t="s">
        <v>841</v>
      </c>
      <c r="D252" s="36"/>
      <c r="E252" s="37"/>
      <c r="F252" s="38"/>
      <c r="G252" s="37"/>
      <c r="H252" s="38"/>
      <c r="I252" s="37"/>
      <c r="J252" s="39"/>
      <c r="K252" s="40"/>
      <c r="L252" s="41">
        <f>M270/100</f>
        <v>0</v>
      </c>
      <c r="M252" s="72">
        <f>ROUNDDOWN((H253*J253)+(H253*J253*L252),)</f>
        <v>0</v>
      </c>
      <c r="N252" s="70">
        <f t="shared" si="5"/>
        <v>6</v>
      </c>
    </row>
    <row r="253" spans="1:14" s="27" customFormat="1" ht="21.75" hidden="1" customHeight="1">
      <c r="A253" s="28">
        <f>IF('6-3표준조사'!R379="맹아제거",1,)</f>
        <v>0</v>
      </c>
      <c r="B253" s="2324"/>
      <c r="C253" s="35" t="s">
        <v>849</v>
      </c>
      <c r="D253" s="36">
        <v>0</v>
      </c>
      <c r="E253" s="37" t="s">
        <v>551</v>
      </c>
      <c r="F253" s="38">
        <v>0.2</v>
      </c>
      <c r="G253" s="37" t="s">
        <v>552</v>
      </c>
      <c r="H253" s="38">
        <f>ROUND(D253/100*F253,2)</f>
        <v>0</v>
      </c>
      <c r="I253" s="37" t="s">
        <v>550</v>
      </c>
      <c r="J253" s="39">
        <f>'7-1 단가조사'!L7</f>
        <v>172068</v>
      </c>
      <c r="K253" s="40" t="s">
        <v>580</v>
      </c>
      <c r="L253" s="41">
        <f>M270/100</f>
        <v>0</v>
      </c>
      <c r="M253" s="72"/>
      <c r="N253" s="70">
        <f t="shared" si="5"/>
        <v>6</v>
      </c>
    </row>
    <row r="254" spans="1:14" ht="21.75" customHeight="1">
      <c r="A254" s="844">
        <f>IF(H227&gt;0,1,)</f>
        <v>1</v>
      </c>
      <c r="B254" s="2372" t="s">
        <v>555</v>
      </c>
      <c r="C254" s="852" t="s">
        <v>592</v>
      </c>
      <c r="D254" s="855"/>
      <c r="E254" s="854"/>
      <c r="F254" s="855"/>
      <c r="G254" s="854"/>
      <c r="H254" s="855"/>
      <c r="I254" s="854"/>
      <c r="J254" s="856"/>
      <c r="K254" s="857"/>
      <c r="L254" s="858"/>
      <c r="M254" s="859">
        <f>SUM(M255,M257,M258)</f>
        <v>1053272</v>
      </c>
      <c r="N254" s="841">
        <f t="shared" si="5"/>
        <v>6</v>
      </c>
    </row>
    <row r="255" spans="1:14" ht="21.75" customHeight="1">
      <c r="A255" s="844">
        <f>IF(H227&gt;0,1,)</f>
        <v>1</v>
      </c>
      <c r="B255" s="2373"/>
      <c r="C255" s="860" t="s">
        <v>850</v>
      </c>
      <c r="D255" s="863"/>
      <c r="E255" s="862"/>
      <c r="F255" s="863"/>
      <c r="G255" s="862"/>
      <c r="H255" s="863"/>
      <c r="I255" s="862"/>
      <c r="J255" s="864"/>
      <c r="K255" s="865"/>
      <c r="L255" s="868"/>
      <c r="M255" s="867">
        <f>M256</f>
        <v>994936</v>
      </c>
      <c r="N255" s="841">
        <f t="shared" si="5"/>
        <v>6</v>
      </c>
    </row>
    <row r="256" spans="1:14" ht="21.75" customHeight="1">
      <c r="A256" s="844">
        <f>IF(H227&gt;0,1,)</f>
        <v>1</v>
      </c>
      <c r="B256" s="2373"/>
      <c r="C256" s="860" t="s">
        <v>851</v>
      </c>
      <c r="D256" s="863"/>
      <c r="E256" s="862"/>
      <c r="F256" s="863"/>
      <c r="G256" s="862"/>
      <c r="H256" s="863"/>
      <c r="I256" s="862"/>
      <c r="J256" s="864"/>
      <c r="K256" s="865"/>
      <c r="L256" s="868"/>
      <c r="M256" s="867">
        <f>M231+M234+M242+M252</f>
        <v>994936</v>
      </c>
      <c r="N256" s="841">
        <f t="shared" si="5"/>
        <v>6</v>
      </c>
    </row>
    <row r="257" spans="1:15" ht="21.75" customHeight="1">
      <c r="A257" s="844">
        <f>IF(H227&gt;0,1,)</f>
        <v>1</v>
      </c>
      <c r="B257" s="2373"/>
      <c r="C257" s="860" t="s">
        <v>852</v>
      </c>
      <c r="D257" s="863"/>
      <c r="E257" s="862"/>
      <c r="F257" s="863"/>
      <c r="G257" s="862"/>
      <c r="H257" s="863"/>
      <c r="I257" s="862"/>
      <c r="J257" s="864"/>
      <c r="K257" s="865"/>
      <c r="L257" s="868"/>
      <c r="M257" s="867">
        <f>M237+M247</f>
        <v>37840</v>
      </c>
      <c r="N257" s="841">
        <f t="shared" si="5"/>
        <v>6</v>
      </c>
    </row>
    <row r="258" spans="1:15" ht="21.75" customHeight="1" thickBot="1">
      <c r="A258" s="844">
        <f>IF(H227&gt;0,1,)</f>
        <v>1</v>
      </c>
      <c r="B258" s="2374"/>
      <c r="C258" s="871" t="s">
        <v>853</v>
      </c>
      <c r="D258" s="880"/>
      <c r="E258" s="881"/>
      <c r="F258" s="880"/>
      <c r="G258" s="881"/>
      <c r="H258" s="880"/>
      <c r="I258" s="881"/>
      <c r="J258" s="882"/>
      <c r="K258" s="883"/>
      <c r="L258" s="884"/>
      <c r="M258" s="885">
        <f>M240+M250</f>
        <v>20496</v>
      </c>
      <c r="N258" s="841">
        <f t="shared" si="5"/>
        <v>6</v>
      </c>
    </row>
    <row r="259" spans="1:15" ht="21.75" customHeight="1">
      <c r="A259" s="844">
        <f>IF(H227&gt;0,1,)</f>
        <v>1</v>
      </c>
      <c r="B259" s="2375" t="s">
        <v>556</v>
      </c>
      <c r="C259" s="2375"/>
      <c r="D259" s="2375"/>
      <c r="E259" s="2375"/>
      <c r="F259" s="2375"/>
      <c r="G259" s="2375"/>
      <c r="H259" s="2375"/>
      <c r="I259" s="2375"/>
      <c r="J259" s="2375"/>
      <c r="K259" s="2375"/>
      <c r="L259" s="2375"/>
      <c r="M259" s="2375"/>
      <c r="N259" s="841">
        <f t="shared" si="5"/>
        <v>6</v>
      </c>
    </row>
    <row r="260" spans="1:15" ht="21.75" customHeight="1">
      <c r="A260" s="844">
        <f>IF(H227&gt;0,1,)</f>
        <v>1</v>
      </c>
      <c r="B260" s="2376" t="s">
        <v>557</v>
      </c>
      <c r="C260" s="2376"/>
      <c r="D260" s="2376"/>
      <c r="E260" s="2376"/>
      <c r="F260" s="2376"/>
      <c r="G260" s="2376"/>
      <c r="H260" s="2376"/>
      <c r="I260" s="2376"/>
      <c r="J260" s="2376"/>
      <c r="K260" s="2376"/>
      <c r="L260" s="2376"/>
      <c r="M260" s="2376"/>
      <c r="N260" s="841">
        <f t="shared" si="5"/>
        <v>6</v>
      </c>
    </row>
    <row r="261" spans="1:15" ht="21.75" customHeight="1">
      <c r="A261" s="844">
        <f>IF(H227&gt;0,1,)</f>
        <v>1</v>
      </c>
      <c r="B261" s="886" t="s">
        <v>558</v>
      </c>
      <c r="C261" s="887" t="s">
        <v>854</v>
      </c>
      <c r="D261" s="888">
        <f>'6-3표준조사'!Q385</f>
        <v>1700</v>
      </c>
      <c r="E261" s="886" t="s">
        <v>551</v>
      </c>
      <c r="F261" s="889"/>
      <c r="G261" s="886"/>
      <c r="H261" s="890"/>
      <c r="I261" s="891"/>
      <c r="J261" s="891"/>
      <c r="K261" s="891"/>
      <c r="L261" s="892"/>
      <c r="M261" s="891"/>
      <c r="N261" s="841">
        <f t="shared" si="5"/>
        <v>6</v>
      </c>
    </row>
    <row r="262" spans="1:15" ht="21.75" customHeight="1">
      <c r="A262" s="844">
        <f>IF(H227&gt;0,1,)</f>
        <v>1</v>
      </c>
      <c r="B262" s="886" t="s">
        <v>559</v>
      </c>
      <c r="C262" s="887" t="s">
        <v>840</v>
      </c>
      <c r="D262" s="2377">
        <f>'6-3표준조사'!S385</f>
        <v>0</v>
      </c>
      <c r="E262" s="2377"/>
      <c r="F262" s="889"/>
      <c r="G262" s="886"/>
      <c r="H262" s="890"/>
      <c r="I262" s="891"/>
      <c r="J262" s="891"/>
      <c r="K262" s="891"/>
      <c r="L262" s="892"/>
      <c r="M262" s="891"/>
      <c r="N262" s="841">
        <f t="shared" si="5"/>
        <v>6</v>
      </c>
    </row>
    <row r="263" spans="1:15" ht="21.75" customHeight="1">
      <c r="A263" s="844">
        <f>IF(H227&gt;0,1,)</f>
        <v>1</v>
      </c>
      <c r="B263" s="886" t="s">
        <v>558</v>
      </c>
      <c r="C263" s="887" t="s">
        <v>1152</v>
      </c>
      <c r="D263" s="2385" t="str">
        <f>'6-3표준조사'!R381</f>
        <v>2년차</v>
      </c>
      <c r="E263" s="2385"/>
      <c r="F263" s="893"/>
      <c r="G263" s="893"/>
      <c r="H263" s="890"/>
      <c r="I263" s="891"/>
      <c r="J263" s="891"/>
      <c r="K263" s="891"/>
      <c r="L263" s="892"/>
      <c r="M263" s="891"/>
      <c r="N263" s="841">
        <f t="shared" si="5"/>
        <v>6</v>
      </c>
    </row>
    <row r="264" spans="1:15" ht="21.75" customHeight="1">
      <c r="A264" s="844">
        <f>IF(H227&gt;0,1,)</f>
        <v>1</v>
      </c>
      <c r="B264" s="2376" t="s">
        <v>856</v>
      </c>
      <c r="C264" s="2376"/>
      <c r="D264" s="2376"/>
      <c r="E264" s="2376"/>
      <c r="F264" s="2376"/>
      <c r="G264" s="2376"/>
      <c r="H264" s="2376"/>
      <c r="I264" s="2376"/>
      <c r="J264" s="2376"/>
      <c r="K264" s="2376"/>
      <c r="L264" s="2376"/>
      <c r="M264" s="2376"/>
      <c r="N264" s="841">
        <f t="shared" si="5"/>
        <v>6</v>
      </c>
    </row>
    <row r="265" spans="1:15" ht="21.75" customHeight="1">
      <c r="A265" s="844">
        <f>IF(H227&gt;0,1,)</f>
        <v>1</v>
      </c>
      <c r="B265" s="2386" t="s">
        <v>542</v>
      </c>
      <c r="C265" s="2386"/>
      <c r="D265" s="2387" t="s">
        <v>893</v>
      </c>
      <c r="E265" s="2387"/>
      <c r="F265" s="2387"/>
      <c r="G265" s="2387"/>
      <c r="H265" s="2387"/>
      <c r="I265" s="2388" t="s">
        <v>894</v>
      </c>
      <c r="J265" s="2388"/>
      <c r="K265" s="2388"/>
      <c r="L265" s="2388"/>
      <c r="M265" s="2388"/>
      <c r="N265" s="841">
        <f t="shared" si="5"/>
        <v>6</v>
      </c>
      <c r="O265" s="894"/>
    </row>
    <row r="266" spans="1:15" ht="21.75" customHeight="1">
      <c r="A266" s="844">
        <f>IF(H227&gt;0,1,)</f>
        <v>1</v>
      </c>
      <c r="B266" s="2386"/>
      <c r="C266" s="2386"/>
      <c r="D266" s="2387"/>
      <c r="E266" s="2387"/>
      <c r="F266" s="2387"/>
      <c r="G266" s="2387"/>
      <c r="H266" s="2387"/>
      <c r="I266" s="895" t="s">
        <v>895</v>
      </c>
      <c r="J266" s="896" t="s">
        <v>896</v>
      </c>
      <c r="K266" s="896" t="s">
        <v>897</v>
      </c>
      <c r="L266" s="897" t="s">
        <v>898</v>
      </c>
      <c r="M266" s="896" t="s">
        <v>899</v>
      </c>
      <c r="N266" s="841">
        <f t="shared" si="5"/>
        <v>6</v>
      </c>
    </row>
    <row r="267" spans="1:15" ht="21.75" customHeight="1">
      <c r="A267" s="844">
        <f>IF(H227&gt;0,1,)</f>
        <v>1</v>
      </c>
      <c r="B267" s="2368" t="s">
        <v>572</v>
      </c>
      <c r="C267" s="2368"/>
      <c r="D267" s="2369" t="str">
        <f>'6-3표준조사'!P381</f>
        <v>급 (30˚ 초과)</v>
      </c>
      <c r="E267" s="2369"/>
      <c r="F267" s="2369"/>
      <c r="G267" s="2369"/>
      <c r="H267" s="2369"/>
      <c r="I267" s="898">
        <f>IF(H227=0,"",IF(D267="완 (15˚ 이하)",0,IF(D267="중 (15˚ ~ 30˚)",5,IF(D267="급 (30˚ 초과)",10))))</f>
        <v>10</v>
      </c>
      <c r="J267" s="898" t="str">
        <f>IF(A230=0,"",IF(D267="완 (15˚ 이하)",0,IF(D267="중 (15˚ ~ 30˚)",5,IF(D267="급 (30˚ 초과)",10))))</f>
        <v/>
      </c>
      <c r="K267" s="898" t="str">
        <f>IF(A233=0,"",IF(D267="완 (15˚ 이하)",0,IF(D267="중 (15˚ ~ 30˚)",5,IF(D267="급 (30˚ 초과)",10))))</f>
        <v/>
      </c>
      <c r="L267" s="898">
        <f>IF(A241=0,"",IF(D267="완 (15˚ 이하)",0,IF(D267="중 (15˚ ~ 30˚)",5,IF(D267="급 (30˚ 초과)",10))))</f>
        <v>10</v>
      </c>
      <c r="M267" s="898" t="str">
        <f>IF(A251=0,"",IF(D267="완 (15˚ 이하)",0,IF(D267="중 (15˚ ~ 30˚)",5,IF(D267="급 (30˚ 초과)",10))))</f>
        <v/>
      </c>
      <c r="N267" s="841">
        <f t="shared" si="5"/>
        <v>6</v>
      </c>
    </row>
    <row r="268" spans="1:15" ht="21.75" customHeight="1">
      <c r="A268" s="844">
        <f>IF(H227&gt;0,1,)</f>
        <v>1</v>
      </c>
      <c r="B268" s="2389" t="s">
        <v>561</v>
      </c>
      <c r="C268" s="2389"/>
      <c r="D268" s="2369" t="str">
        <f>'6-3표준조사'!R381</f>
        <v>2년차</v>
      </c>
      <c r="E268" s="2369"/>
      <c r="F268" s="2369"/>
      <c r="G268" s="2369"/>
      <c r="H268" s="2369"/>
      <c r="I268" s="898"/>
      <c r="J268" s="898"/>
      <c r="K268" s="898" t="str">
        <f>IF(A233=0,"",IF(D268="당해년도",0,IF(D268="2년차",5,IF(D268="3년차",10))))</f>
        <v/>
      </c>
      <c r="L268" s="898"/>
      <c r="M268" s="898"/>
      <c r="N268" s="841">
        <f t="shared" si="5"/>
        <v>6</v>
      </c>
    </row>
    <row r="269" spans="1:15" ht="21.75" customHeight="1">
      <c r="A269" s="844">
        <f>IF(H227&gt;0,1,)</f>
        <v>1</v>
      </c>
      <c r="B269" s="2368" t="s">
        <v>560</v>
      </c>
      <c r="C269" s="2368"/>
      <c r="D269" s="2369" t="str">
        <f>'6-3표준조사'!Q381</f>
        <v>개소당3ha이상</v>
      </c>
      <c r="E269" s="2369"/>
      <c r="F269" s="2369"/>
      <c r="G269" s="2369"/>
      <c r="H269" s="2369"/>
      <c r="I269" s="898"/>
      <c r="J269" s="898" t="str">
        <f>IF(A230=0,"",IF(D269="개소당5ha이상",0,IF(D269="개소당3~5ha미만 ",5,IF(D269="개소당3ha미만",10))))</f>
        <v/>
      </c>
      <c r="K269" s="898" t="str">
        <f>IF(A233=0,"",IF(D269="개소당5ha이상",0,IF(D269="개소당3~5ha미만 ",5,IF(D269="개소당3ha미만",10))))</f>
        <v/>
      </c>
      <c r="L269" s="1782">
        <f>IF(A241=0,"",IF(D269="개소당3ha이상",0,IF(D269="개소당1~3ha미만 ",5,IF(D269="개소당1ha미만",10))))</f>
        <v>0</v>
      </c>
      <c r="M269" s="898" t="str">
        <f>IF(A251=0,"",IF(D269="개소당5ha이상",0,IF(D269="개소당3~5ha미만 ",5,IF(D269="개소당3ha미만",10))))</f>
        <v/>
      </c>
      <c r="N269" s="841">
        <f t="shared" si="5"/>
        <v>6</v>
      </c>
    </row>
    <row r="270" spans="1:15" ht="21.75" customHeight="1">
      <c r="A270" s="844">
        <f>IF(H227&gt;0,1,)</f>
        <v>1</v>
      </c>
      <c r="B270" s="2368" t="s">
        <v>555</v>
      </c>
      <c r="C270" s="2368"/>
      <c r="D270" s="2369"/>
      <c r="E270" s="2369"/>
      <c r="F270" s="2369"/>
      <c r="G270" s="2369"/>
      <c r="H270" s="2369"/>
      <c r="I270" s="898"/>
      <c r="J270" s="898"/>
      <c r="K270" s="898"/>
      <c r="L270" s="1716">
        <f>SUM(L267:L269)</f>
        <v>10</v>
      </c>
      <c r="M270" s="898"/>
      <c r="N270" s="841">
        <f t="shared" si="5"/>
        <v>6</v>
      </c>
    </row>
    <row r="271" spans="1:15" ht="35.1" customHeight="1" thickBot="1">
      <c r="A271" s="844">
        <f>IF(H272&gt;0,1,)</f>
        <v>1</v>
      </c>
      <c r="B271" s="2237" t="s">
        <v>2433</v>
      </c>
      <c r="C271" s="2237"/>
      <c r="D271" s="2237"/>
      <c r="E271" s="2237"/>
      <c r="F271" s="2237"/>
      <c r="G271" s="2237"/>
      <c r="H271" s="2237"/>
      <c r="I271" s="2237"/>
      <c r="J271" s="2237"/>
      <c r="K271" s="2237"/>
      <c r="L271" s="2237"/>
      <c r="M271" s="2237"/>
      <c r="N271" s="841">
        <f>IF(H$272&gt;0,7,)</f>
        <v>7</v>
      </c>
      <c r="O271" s="899"/>
    </row>
    <row r="272" spans="1:15" ht="24.95" customHeight="1">
      <c r="A272" s="844">
        <f>IF(H272&gt;0,1,)</f>
        <v>1</v>
      </c>
      <c r="B272" s="2362" t="s">
        <v>857</v>
      </c>
      <c r="C272" s="2363"/>
      <c r="D272" s="2364" t="str">
        <f>CONCATENATE('6-3표준조사'!K454,"임반")</f>
        <v>64-0임반</v>
      </c>
      <c r="E272" s="2364"/>
      <c r="F272" s="2364" t="str">
        <f>CONCATENATE('6-3표준조사'!L454,"소반")</f>
        <v>24-3소반</v>
      </c>
      <c r="G272" s="2364"/>
      <c r="H272" s="2365">
        <f>'6-3표준조사'!Q454</f>
        <v>0.2</v>
      </c>
      <c r="I272" s="2365"/>
      <c r="J272" s="845"/>
      <c r="K272" s="846" t="s">
        <v>541</v>
      </c>
      <c r="L272" s="2366" t="str">
        <f>+'6-3표준조사'!R454</f>
        <v>모두베기</v>
      </c>
      <c r="M272" s="2367"/>
      <c r="N272" s="841">
        <f t="shared" ref="N272:N315" si="6">IF(H$272&gt;0,7,)</f>
        <v>7</v>
      </c>
    </row>
    <row r="273" spans="1:14" ht="21.75" customHeight="1">
      <c r="A273" s="844">
        <f>IF(H272&gt;0,1,)</f>
        <v>1</v>
      </c>
      <c r="B273" s="2378" t="s">
        <v>542</v>
      </c>
      <c r="C273" s="2379"/>
      <c r="D273" s="2380" t="s">
        <v>543</v>
      </c>
      <c r="E273" s="2379"/>
      <c r="F273" s="2381" t="s">
        <v>544</v>
      </c>
      <c r="G273" s="2382"/>
      <c r="H273" s="2381" t="s">
        <v>545</v>
      </c>
      <c r="I273" s="2382"/>
      <c r="J273" s="2380" t="s">
        <v>546</v>
      </c>
      <c r="K273" s="2379"/>
      <c r="L273" s="2383" t="s">
        <v>858</v>
      </c>
      <c r="M273" s="2370"/>
      <c r="N273" s="841">
        <f t="shared" si="6"/>
        <v>7</v>
      </c>
    </row>
    <row r="274" spans="1:14" ht="21.75" customHeight="1">
      <c r="A274" s="844">
        <f>IF(H272&gt;0,1,)</f>
        <v>1</v>
      </c>
      <c r="B274" s="847"/>
      <c r="C274" s="848" t="s">
        <v>547</v>
      </c>
      <c r="D274" s="849"/>
      <c r="E274" s="850" t="s">
        <v>548</v>
      </c>
      <c r="F274" s="849"/>
      <c r="G274" s="850" t="s">
        <v>548</v>
      </c>
      <c r="H274" s="849"/>
      <c r="I274" s="850" t="s">
        <v>548</v>
      </c>
      <c r="J274" s="851"/>
      <c r="K274" s="850" t="s">
        <v>549</v>
      </c>
      <c r="L274" s="2384"/>
      <c r="M274" s="2371"/>
      <c r="N274" s="841">
        <f t="shared" si="6"/>
        <v>7</v>
      </c>
    </row>
    <row r="275" spans="1:14" s="27" customFormat="1" ht="21.75" hidden="1" customHeight="1">
      <c r="A275" s="28">
        <f>IF('6-3표준조사'!R454="둘레베기",1,)</f>
        <v>0</v>
      </c>
      <c r="B275" s="2323" t="s">
        <v>547</v>
      </c>
      <c r="C275" s="29" t="s">
        <v>579</v>
      </c>
      <c r="D275" s="30"/>
      <c r="E275" s="31"/>
      <c r="F275" s="30"/>
      <c r="G275" s="31"/>
      <c r="H275" s="30"/>
      <c r="I275" s="31"/>
      <c r="J275" s="32"/>
      <c r="K275" s="33"/>
      <c r="L275" s="34"/>
      <c r="M275" s="71">
        <f>M276</f>
        <v>0</v>
      </c>
      <c r="N275" s="70">
        <f t="shared" si="6"/>
        <v>7</v>
      </c>
    </row>
    <row r="276" spans="1:14" s="27" customFormat="1" ht="21.75" hidden="1" customHeight="1">
      <c r="A276" s="28">
        <f>IF('6-3표준조사'!R454="둘레베기",1,)</f>
        <v>0</v>
      </c>
      <c r="B276" s="2324"/>
      <c r="C276" s="35" t="s">
        <v>841</v>
      </c>
      <c r="D276" s="36"/>
      <c r="E276" s="37"/>
      <c r="F276" s="38"/>
      <c r="G276" s="37"/>
      <c r="H276" s="38"/>
      <c r="I276" s="37"/>
      <c r="J276" s="39"/>
      <c r="K276" s="40"/>
      <c r="L276" s="41">
        <f>J315/100</f>
        <v>0</v>
      </c>
      <c r="M276" s="72">
        <f>ROUNDDOWN((H277*J277)+(H277*J277*L276),)</f>
        <v>0</v>
      </c>
      <c r="N276" s="70">
        <f t="shared" si="6"/>
        <v>7</v>
      </c>
    </row>
    <row r="277" spans="1:14" s="27" customFormat="1" ht="21.75" hidden="1" customHeight="1">
      <c r="A277" s="28">
        <f>IF('6-3표준조사'!R454="둘레베기",1,)</f>
        <v>0</v>
      </c>
      <c r="B277" s="2324"/>
      <c r="C277" s="35" t="s">
        <v>842</v>
      </c>
      <c r="D277" s="36">
        <f>IF(A277&gt;0,D306,)</f>
        <v>0</v>
      </c>
      <c r="E277" s="37" t="s">
        <v>551</v>
      </c>
      <c r="F277" s="38">
        <v>0.18</v>
      </c>
      <c r="G277" s="37" t="s">
        <v>552</v>
      </c>
      <c r="H277" s="38">
        <f>ROUND(D277/100*F277,2)</f>
        <v>0</v>
      </c>
      <c r="I277" s="37" t="s">
        <v>550</v>
      </c>
      <c r="J277" s="39">
        <f>'7-1 단가조사'!L7</f>
        <v>172068</v>
      </c>
      <c r="K277" s="40" t="s">
        <v>580</v>
      </c>
      <c r="L277" s="41"/>
      <c r="M277" s="72"/>
      <c r="N277" s="70">
        <f t="shared" si="6"/>
        <v>7</v>
      </c>
    </row>
    <row r="278" spans="1:14" s="27" customFormat="1" ht="21.75" hidden="1" customHeight="1">
      <c r="A278" s="28">
        <f>IF('6-3표준조사'!R454="줄베기",1,)</f>
        <v>0</v>
      </c>
      <c r="B278" s="2324"/>
      <c r="C278" s="29" t="s">
        <v>581</v>
      </c>
      <c r="D278" s="30"/>
      <c r="E278" s="31"/>
      <c r="F278" s="30"/>
      <c r="G278" s="31"/>
      <c r="H278" s="30"/>
      <c r="I278" s="31"/>
      <c r="J278" s="32"/>
      <c r="K278" s="33"/>
      <c r="L278" s="42"/>
      <c r="M278" s="71">
        <f>SUM(M279+M282+M285)</f>
        <v>0</v>
      </c>
      <c r="N278" s="70">
        <f t="shared" si="6"/>
        <v>7</v>
      </c>
    </row>
    <row r="279" spans="1:14" s="27" customFormat="1" ht="21.75" hidden="1" customHeight="1">
      <c r="A279" s="28">
        <f>IF('6-3표준조사'!R454="줄베기",1,)</f>
        <v>0</v>
      </c>
      <c r="B279" s="2324"/>
      <c r="C279" s="35" t="s">
        <v>841</v>
      </c>
      <c r="D279" s="43"/>
      <c r="E279" s="37"/>
      <c r="F279" s="38"/>
      <c r="G279" s="37"/>
      <c r="H279" s="38"/>
      <c r="I279" s="37"/>
      <c r="J279" s="39"/>
      <c r="K279" s="40"/>
      <c r="L279" s="41">
        <f>K315/100</f>
        <v>0</v>
      </c>
      <c r="M279" s="72">
        <f>ROUNDDOWN((M280+M281)+((M280+M281)*L279),0)</f>
        <v>0</v>
      </c>
      <c r="N279" s="70">
        <f t="shared" si="6"/>
        <v>7</v>
      </c>
    </row>
    <row r="280" spans="1:14" s="27" customFormat="1" ht="21.75" hidden="1" customHeight="1">
      <c r="A280" s="28">
        <f>IF('6-3표준조사'!R454="줄베기",1,)</f>
        <v>0</v>
      </c>
      <c r="B280" s="2324"/>
      <c r="C280" s="35" t="s">
        <v>843</v>
      </c>
      <c r="D280" s="43">
        <f>IF(A280&gt;0,D306,)</f>
        <v>0</v>
      </c>
      <c r="E280" s="37" t="s">
        <v>551</v>
      </c>
      <c r="F280" s="38">
        <v>7.0000000000000007E-2</v>
      </c>
      <c r="G280" s="37" t="s">
        <v>552</v>
      </c>
      <c r="H280" s="38">
        <f>ROUND(D280/100*F280,2)</f>
        <v>0</v>
      </c>
      <c r="I280" s="37" t="s">
        <v>550</v>
      </c>
      <c r="J280" s="39">
        <f>'7-1 단가조사'!L7</f>
        <v>172068</v>
      </c>
      <c r="K280" s="40" t="s">
        <v>580</v>
      </c>
      <c r="L280" s="41"/>
      <c r="M280" s="72">
        <f>ROUNDDOWN(H280*J280,)</f>
        <v>0</v>
      </c>
      <c r="N280" s="70">
        <f t="shared" si="6"/>
        <v>7</v>
      </c>
    </row>
    <row r="281" spans="1:14" s="27" customFormat="1" ht="21.75" hidden="1" customHeight="1">
      <c r="A281" s="28">
        <f>IF('6-3표준조사'!R454="줄베기",1,)</f>
        <v>0</v>
      </c>
      <c r="B281" s="2324"/>
      <c r="C281" s="35" t="s">
        <v>844</v>
      </c>
      <c r="D281" s="44">
        <f>IF(A281&gt;0,1,)</f>
        <v>0</v>
      </c>
      <c r="E281" s="37" t="s">
        <v>425</v>
      </c>
      <c r="F281" s="38">
        <v>1.3</v>
      </c>
      <c r="G281" s="37" t="s">
        <v>582</v>
      </c>
      <c r="H281" s="38">
        <f>ROUND(D281*F281,2)</f>
        <v>0</v>
      </c>
      <c r="I281" s="37" t="s">
        <v>550</v>
      </c>
      <c r="J281" s="39">
        <f>'7-1 단가조사'!L6</f>
        <v>226122</v>
      </c>
      <c r="K281" s="40" t="s">
        <v>583</v>
      </c>
      <c r="L281" s="41"/>
      <c r="M281" s="72">
        <f>ROUNDDOWN(H281*J281,)</f>
        <v>0</v>
      </c>
      <c r="N281" s="70">
        <f t="shared" si="6"/>
        <v>7</v>
      </c>
    </row>
    <row r="282" spans="1:14" s="27" customFormat="1" ht="21.75" hidden="1" customHeight="1">
      <c r="A282" s="28">
        <f>IF('6-3표준조사'!R454="줄베기",1,)</f>
        <v>0</v>
      </c>
      <c r="B282" s="2324"/>
      <c r="C282" s="35" t="s">
        <v>845</v>
      </c>
      <c r="D282" s="43"/>
      <c r="E282" s="37"/>
      <c r="F282" s="38"/>
      <c r="G282" s="37"/>
      <c r="H282" s="38"/>
      <c r="I282" s="37"/>
      <c r="J282" s="39"/>
      <c r="K282" s="40"/>
      <c r="L282" s="45"/>
      <c r="M282" s="72">
        <f>M283+M284</f>
        <v>0</v>
      </c>
      <c r="N282" s="70">
        <f t="shared" si="6"/>
        <v>7</v>
      </c>
    </row>
    <row r="283" spans="1:14" s="27" customFormat="1" ht="21.75" hidden="1" customHeight="1">
      <c r="A283" s="28">
        <f>IF('6-3표준조사'!R454="줄베기",1,)</f>
        <v>0</v>
      </c>
      <c r="B283" s="2324"/>
      <c r="C283" s="35" t="s">
        <v>846</v>
      </c>
      <c r="D283" s="44">
        <f>H281</f>
        <v>0</v>
      </c>
      <c r="E283" s="37" t="s">
        <v>582</v>
      </c>
      <c r="F283" s="38">
        <v>5</v>
      </c>
      <c r="G283" s="37" t="s">
        <v>553</v>
      </c>
      <c r="H283" s="38">
        <f>ROUND(D283*F283,2)</f>
        <v>0</v>
      </c>
      <c r="I283" s="37" t="s">
        <v>554</v>
      </c>
      <c r="J283" s="39">
        <f>'7-1 단가조사'!L11</f>
        <v>1720</v>
      </c>
      <c r="K283" s="40" t="s">
        <v>584</v>
      </c>
      <c r="L283" s="45"/>
      <c r="M283" s="72">
        <f>ROUNDDOWN(H283*J283,)</f>
        <v>0</v>
      </c>
      <c r="N283" s="70">
        <f t="shared" si="6"/>
        <v>7</v>
      </c>
    </row>
    <row r="284" spans="1:14" s="27" customFormat="1" ht="21.75" hidden="1" customHeight="1">
      <c r="A284" s="28">
        <f>IF('6-3표준조사'!R454="줄베기",1,)</f>
        <v>0</v>
      </c>
      <c r="B284" s="2324"/>
      <c r="C284" s="35" t="s">
        <v>847</v>
      </c>
      <c r="D284" s="43">
        <f>M283</f>
        <v>0</v>
      </c>
      <c r="E284" s="37" t="s">
        <v>586</v>
      </c>
      <c r="F284" s="38">
        <v>0.1</v>
      </c>
      <c r="G284" s="37" t="s">
        <v>587</v>
      </c>
      <c r="H284" s="38"/>
      <c r="I284" s="37"/>
      <c r="J284" s="39"/>
      <c r="K284" s="40"/>
      <c r="L284" s="45"/>
      <c r="M284" s="72">
        <f>ROUNDDOWN(D284*F284,)</f>
        <v>0</v>
      </c>
      <c r="N284" s="70">
        <f t="shared" si="6"/>
        <v>7</v>
      </c>
    </row>
    <row r="285" spans="1:14" s="27" customFormat="1" ht="21.75" hidden="1" customHeight="1">
      <c r="A285" s="28">
        <f>IF('6-3표준조사'!R454="줄베기",1,)</f>
        <v>0</v>
      </c>
      <c r="B285" s="2324"/>
      <c r="C285" s="46" t="s">
        <v>848</v>
      </c>
      <c r="D285" s="47">
        <f>D283</f>
        <v>0</v>
      </c>
      <c r="E285" s="48" t="s">
        <v>588</v>
      </c>
      <c r="F285" s="49">
        <v>8.3999999999999995E-3</v>
      </c>
      <c r="G285" s="48" t="s">
        <v>589</v>
      </c>
      <c r="H285" s="50"/>
      <c r="I285" s="48"/>
      <c r="J285" s="51">
        <f>'7-1 단가조사'!L14</f>
        <v>610000</v>
      </c>
      <c r="K285" s="52" t="s">
        <v>585</v>
      </c>
      <c r="L285" s="53"/>
      <c r="M285" s="73">
        <f>ROUNDDOWN(D285*F285*J285,)</f>
        <v>0</v>
      </c>
      <c r="N285" s="70">
        <f t="shared" si="6"/>
        <v>7</v>
      </c>
    </row>
    <row r="286" spans="1:14" ht="21.75" customHeight="1">
      <c r="A286" s="844">
        <f>IF('6-3표준조사'!R454="모두베기",1,)</f>
        <v>1</v>
      </c>
      <c r="B286" s="2324"/>
      <c r="C286" s="852" t="s">
        <v>590</v>
      </c>
      <c r="D286" s="853"/>
      <c r="E286" s="854"/>
      <c r="F286" s="855"/>
      <c r="G286" s="854"/>
      <c r="H286" s="855"/>
      <c r="I286" s="854"/>
      <c r="J286" s="856"/>
      <c r="K286" s="857"/>
      <c r="L286" s="858"/>
      <c r="M286" s="859">
        <f>M287+M292+M295</f>
        <v>1008048</v>
      </c>
      <c r="N286" s="841">
        <f t="shared" si="6"/>
        <v>7</v>
      </c>
    </row>
    <row r="287" spans="1:14" ht="21.75" customHeight="1">
      <c r="A287" s="844">
        <f>IF('6-3표준조사'!R454="모두베기",1,)</f>
        <v>1</v>
      </c>
      <c r="B287" s="2324"/>
      <c r="C287" s="860" t="s">
        <v>841</v>
      </c>
      <c r="D287" s="861"/>
      <c r="E287" s="862"/>
      <c r="F287" s="863"/>
      <c r="G287" s="862"/>
      <c r="H287" s="863"/>
      <c r="I287" s="862"/>
      <c r="J287" s="864"/>
      <c r="K287" s="865"/>
      <c r="L287" s="866">
        <f>L315/100</f>
        <v>0.05</v>
      </c>
      <c r="M287" s="867">
        <f>M288+M289+M290+M291</f>
        <v>949712</v>
      </c>
      <c r="N287" s="841">
        <f t="shared" si="6"/>
        <v>7</v>
      </c>
    </row>
    <row r="288" spans="1:14" ht="21.75" customHeight="1">
      <c r="A288" s="844">
        <f>IF('6-3표준조사'!R454="모두베기",1,)</f>
        <v>1</v>
      </c>
      <c r="B288" s="2324"/>
      <c r="C288" s="860" t="s">
        <v>843</v>
      </c>
      <c r="D288" s="861">
        <f>IF('6-3표준조사'!Z452=1,'5-3단가산출서'!D306,0)</f>
        <v>0</v>
      </c>
      <c r="E288" s="862" t="s">
        <v>551</v>
      </c>
      <c r="F288" s="863">
        <v>7.0000000000000007E-2</v>
      </c>
      <c r="G288" s="862" t="s">
        <v>552</v>
      </c>
      <c r="H288" s="863">
        <f>ROUND(D288/100*F288,2)</f>
        <v>0</v>
      </c>
      <c r="I288" s="862" t="s">
        <v>550</v>
      </c>
      <c r="J288" s="864">
        <f>'7-1 단가조사'!L7</f>
        <v>172068</v>
      </c>
      <c r="K288" s="865" t="s">
        <v>580</v>
      </c>
      <c r="L288" s="868"/>
      <c r="M288" s="867">
        <f>ROUNDDOWN((H288*J288)+(H288*J288*L287),)</f>
        <v>0</v>
      </c>
      <c r="N288" s="841">
        <f t="shared" si="6"/>
        <v>7</v>
      </c>
    </row>
    <row r="289" spans="1:14" ht="21.75" customHeight="1">
      <c r="A289" s="844">
        <f>IF('6-3표준조사'!R454="모두베기",1,)</f>
        <v>1</v>
      </c>
      <c r="B289" s="2324"/>
      <c r="C289" s="869" t="s">
        <v>1158</v>
      </c>
      <c r="D289" s="870">
        <f>IF(A289&gt;0,IF(D308="당해 년도",1,),)</f>
        <v>0</v>
      </c>
      <c r="E289" s="862" t="s">
        <v>425</v>
      </c>
      <c r="F289" s="863">
        <v>3.5</v>
      </c>
      <c r="G289" s="862" t="s">
        <v>582</v>
      </c>
      <c r="H289" s="863">
        <f>ROUND(D289*F289,2)</f>
        <v>0</v>
      </c>
      <c r="I289" s="862" t="s">
        <v>550</v>
      </c>
      <c r="J289" s="864">
        <f>'7-1 단가조사'!L6</f>
        <v>226122</v>
      </c>
      <c r="K289" s="865" t="s">
        <v>583</v>
      </c>
      <c r="L289" s="868"/>
      <c r="M289" s="867">
        <f>ROUNDDOWN((H289*J289)+(H289*J289*L287),)</f>
        <v>0</v>
      </c>
      <c r="N289" s="841">
        <f t="shared" si="6"/>
        <v>7</v>
      </c>
    </row>
    <row r="290" spans="1:14" ht="21.75" customHeight="1">
      <c r="A290" s="844">
        <f>IF('6-3표준조사'!R454="모두베기",1,)</f>
        <v>1</v>
      </c>
      <c r="B290" s="2324"/>
      <c r="C290" s="869" t="s">
        <v>1159</v>
      </c>
      <c r="D290" s="870">
        <f>IF(A290&gt;0,IF(D308="2년차",1,),)</f>
        <v>1</v>
      </c>
      <c r="E290" s="862" t="s">
        <v>425</v>
      </c>
      <c r="F290" s="863">
        <v>4</v>
      </c>
      <c r="G290" s="862" t="s">
        <v>582</v>
      </c>
      <c r="H290" s="863">
        <f>ROUND(D290*F290,2)</f>
        <v>4</v>
      </c>
      <c r="I290" s="862" t="s">
        <v>550</v>
      </c>
      <c r="J290" s="864">
        <f>'7-1 단가조사'!L6</f>
        <v>226122</v>
      </c>
      <c r="K290" s="865" t="s">
        <v>583</v>
      </c>
      <c r="L290" s="868"/>
      <c r="M290" s="867">
        <f>ROUNDDOWN((H290*J290)+(H290*J290*L287),)</f>
        <v>949712</v>
      </c>
      <c r="N290" s="841">
        <f t="shared" si="6"/>
        <v>7</v>
      </c>
    </row>
    <row r="291" spans="1:14" ht="21.75" customHeight="1">
      <c r="A291" s="844">
        <f>IF('6-3표준조사'!R454="모두베기",1,)</f>
        <v>1</v>
      </c>
      <c r="B291" s="2324"/>
      <c r="C291" s="869" t="s">
        <v>1160</v>
      </c>
      <c r="D291" s="870">
        <f>IF(A291&gt;0,IF(D308="3년차 이상",1,),)</f>
        <v>0</v>
      </c>
      <c r="E291" s="862" t="s">
        <v>425</v>
      </c>
      <c r="F291" s="863">
        <v>5</v>
      </c>
      <c r="G291" s="862" t="s">
        <v>582</v>
      </c>
      <c r="H291" s="863">
        <f>ROUND(D291*F291,2)</f>
        <v>0</v>
      </c>
      <c r="I291" s="862" t="s">
        <v>550</v>
      </c>
      <c r="J291" s="864">
        <f>'7-1 단가조사'!L6</f>
        <v>226122</v>
      </c>
      <c r="K291" s="865" t="s">
        <v>583</v>
      </c>
      <c r="L291" s="868"/>
      <c r="M291" s="867">
        <f>ROUNDDOWN((H291*J291)+(H291*J291*L287),)</f>
        <v>0</v>
      </c>
      <c r="N291" s="841">
        <f t="shared" si="6"/>
        <v>7</v>
      </c>
    </row>
    <row r="292" spans="1:14" ht="21.75" customHeight="1">
      <c r="A292" s="844">
        <f>IF('6-3표준조사'!R454="모두베기",1,)</f>
        <v>1</v>
      </c>
      <c r="B292" s="2324"/>
      <c r="C292" s="860" t="s">
        <v>845</v>
      </c>
      <c r="D292" s="861"/>
      <c r="E292" s="862"/>
      <c r="F292" s="863"/>
      <c r="G292" s="862"/>
      <c r="H292" s="863"/>
      <c r="I292" s="862"/>
      <c r="J292" s="864"/>
      <c r="K292" s="865"/>
      <c r="L292" s="868"/>
      <c r="M292" s="867">
        <f>M293+M294</f>
        <v>37840</v>
      </c>
      <c r="N292" s="841">
        <f t="shared" si="6"/>
        <v>7</v>
      </c>
    </row>
    <row r="293" spans="1:14" ht="21.75" customHeight="1">
      <c r="A293" s="844">
        <f>IF('6-3표준조사'!R454="모두베기",1,)</f>
        <v>1</v>
      </c>
      <c r="B293" s="2324"/>
      <c r="C293" s="860" t="s">
        <v>846</v>
      </c>
      <c r="D293" s="870">
        <f>(H289+H290+H291)</f>
        <v>4</v>
      </c>
      <c r="E293" s="862" t="s">
        <v>582</v>
      </c>
      <c r="F293" s="863">
        <v>5</v>
      </c>
      <c r="G293" s="862" t="s">
        <v>553</v>
      </c>
      <c r="H293" s="863">
        <f>ROUND(D293*F293,2)</f>
        <v>20</v>
      </c>
      <c r="I293" s="862" t="s">
        <v>554</v>
      </c>
      <c r="J293" s="864">
        <f>'7-1 단가조사'!L11</f>
        <v>1720</v>
      </c>
      <c r="K293" s="865" t="s">
        <v>584</v>
      </c>
      <c r="L293" s="868"/>
      <c r="M293" s="867">
        <f>ROUNDDOWN(H293*J293,)</f>
        <v>34400</v>
      </c>
      <c r="N293" s="841">
        <f t="shared" si="6"/>
        <v>7</v>
      </c>
    </row>
    <row r="294" spans="1:14" ht="21.75" customHeight="1">
      <c r="A294" s="844">
        <f>IF('6-3표준조사'!R454="모두베기",1,)</f>
        <v>1</v>
      </c>
      <c r="B294" s="2324"/>
      <c r="C294" s="860" t="s">
        <v>847</v>
      </c>
      <c r="D294" s="861">
        <f>M293</f>
        <v>34400</v>
      </c>
      <c r="E294" s="862" t="s">
        <v>586</v>
      </c>
      <c r="F294" s="863">
        <v>0.1</v>
      </c>
      <c r="G294" s="862" t="s">
        <v>587</v>
      </c>
      <c r="H294" s="863"/>
      <c r="I294" s="862"/>
      <c r="J294" s="864"/>
      <c r="K294" s="865"/>
      <c r="L294" s="868"/>
      <c r="M294" s="867">
        <f>ROUNDDOWN(D294*F294,)</f>
        <v>3440</v>
      </c>
      <c r="N294" s="841">
        <f t="shared" si="6"/>
        <v>7</v>
      </c>
    </row>
    <row r="295" spans="1:14" ht="21.75" customHeight="1">
      <c r="A295" s="844">
        <f>IF('6-3표준조사'!R454="모두베기",1,)</f>
        <v>1</v>
      </c>
      <c r="B295" s="2324"/>
      <c r="C295" s="871" t="s">
        <v>848</v>
      </c>
      <c r="D295" s="872">
        <f>D293</f>
        <v>4</v>
      </c>
      <c r="E295" s="873" t="s">
        <v>588</v>
      </c>
      <c r="F295" s="874">
        <v>8.3999999999999995E-3</v>
      </c>
      <c r="G295" s="873" t="s">
        <v>589</v>
      </c>
      <c r="H295" s="875"/>
      <c r="I295" s="873"/>
      <c r="J295" s="876">
        <f>'7-1 단가조사'!L14</f>
        <v>610000</v>
      </c>
      <c r="K295" s="877" t="s">
        <v>585</v>
      </c>
      <c r="L295" s="878"/>
      <c r="M295" s="879">
        <f>ROUNDDOWN(D295*F295*J295,)</f>
        <v>20496</v>
      </c>
      <c r="N295" s="841">
        <f t="shared" si="6"/>
        <v>7</v>
      </c>
    </row>
    <row r="296" spans="1:14" s="27" customFormat="1" ht="21.75" hidden="1" customHeight="1">
      <c r="A296" s="28">
        <f>IF('6-3표준조사'!R454="맹아제거",1,)</f>
        <v>0</v>
      </c>
      <c r="B296" s="2324"/>
      <c r="C296" s="29" t="s">
        <v>591</v>
      </c>
      <c r="D296" s="30"/>
      <c r="E296" s="31"/>
      <c r="F296" s="30"/>
      <c r="G296" s="31"/>
      <c r="H296" s="30"/>
      <c r="I296" s="31"/>
      <c r="J296" s="32"/>
      <c r="K296" s="33"/>
      <c r="L296" s="34"/>
      <c r="M296" s="71">
        <f>M297</f>
        <v>0</v>
      </c>
      <c r="N296" s="70">
        <f t="shared" si="6"/>
        <v>7</v>
      </c>
    </row>
    <row r="297" spans="1:14" s="27" customFormat="1" ht="21.75" hidden="1" customHeight="1">
      <c r="A297" s="28">
        <f>IF('6-3표준조사'!R454="맹아제거",1,)</f>
        <v>0</v>
      </c>
      <c r="B297" s="2324"/>
      <c r="C297" s="35" t="s">
        <v>841</v>
      </c>
      <c r="D297" s="36"/>
      <c r="E297" s="37"/>
      <c r="F297" s="38"/>
      <c r="G297" s="37"/>
      <c r="H297" s="38"/>
      <c r="I297" s="37"/>
      <c r="J297" s="39"/>
      <c r="K297" s="40"/>
      <c r="L297" s="41">
        <f>M315/100</f>
        <v>0</v>
      </c>
      <c r="M297" s="72">
        <f>ROUNDDOWN((H298*J298)+(H298*J298*L297),)</f>
        <v>0</v>
      </c>
      <c r="N297" s="70">
        <f t="shared" si="6"/>
        <v>7</v>
      </c>
    </row>
    <row r="298" spans="1:14" s="27" customFormat="1" ht="21.75" hidden="1" customHeight="1">
      <c r="A298" s="28">
        <f>IF('6-3표준조사'!R454="맹아제거",1,)</f>
        <v>0</v>
      </c>
      <c r="B298" s="2324"/>
      <c r="C298" s="35" t="s">
        <v>849</v>
      </c>
      <c r="D298" s="36">
        <v>0</v>
      </c>
      <c r="E298" s="37" t="s">
        <v>551</v>
      </c>
      <c r="F298" s="38">
        <v>0.2</v>
      </c>
      <c r="G298" s="37" t="s">
        <v>552</v>
      </c>
      <c r="H298" s="38">
        <f>ROUND(D298/100*F298,2)</f>
        <v>0</v>
      </c>
      <c r="I298" s="37" t="s">
        <v>550</v>
      </c>
      <c r="J298" s="39">
        <f>'7-1 단가조사'!L7</f>
        <v>172068</v>
      </c>
      <c r="K298" s="40" t="s">
        <v>580</v>
      </c>
      <c r="L298" s="41">
        <f>M315/100</f>
        <v>0</v>
      </c>
      <c r="M298" s="72"/>
      <c r="N298" s="70">
        <f t="shared" si="6"/>
        <v>7</v>
      </c>
    </row>
    <row r="299" spans="1:14" ht="21.75" customHeight="1">
      <c r="A299" s="844">
        <f>IF(H272&gt;0,1,)</f>
        <v>1</v>
      </c>
      <c r="B299" s="2372" t="s">
        <v>555</v>
      </c>
      <c r="C299" s="852" t="s">
        <v>592</v>
      </c>
      <c r="D299" s="855"/>
      <c r="E299" s="854"/>
      <c r="F299" s="855"/>
      <c r="G299" s="854"/>
      <c r="H299" s="855"/>
      <c r="I299" s="854"/>
      <c r="J299" s="856"/>
      <c r="K299" s="857"/>
      <c r="L299" s="858"/>
      <c r="M299" s="859">
        <f>SUM(M300,M302,M303)</f>
        <v>1008048</v>
      </c>
      <c r="N299" s="841">
        <f t="shared" si="6"/>
        <v>7</v>
      </c>
    </row>
    <row r="300" spans="1:14" ht="21.75" customHeight="1">
      <c r="A300" s="844">
        <f>IF(H272&gt;0,1,)</f>
        <v>1</v>
      </c>
      <c r="B300" s="2373"/>
      <c r="C300" s="860" t="s">
        <v>850</v>
      </c>
      <c r="D300" s="863"/>
      <c r="E300" s="862"/>
      <c r="F300" s="863"/>
      <c r="G300" s="862"/>
      <c r="H300" s="863"/>
      <c r="I300" s="862"/>
      <c r="J300" s="864"/>
      <c r="K300" s="865"/>
      <c r="L300" s="868"/>
      <c r="M300" s="867">
        <f>M301</f>
        <v>949712</v>
      </c>
      <c r="N300" s="841">
        <f t="shared" si="6"/>
        <v>7</v>
      </c>
    </row>
    <row r="301" spans="1:14" ht="21.75" customHeight="1">
      <c r="A301" s="844">
        <f>IF(H272&gt;0,1,)</f>
        <v>1</v>
      </c>
      <c r="B301" s="2373"/>
      <c r="C301" s="860" t="s">
        <v>851</v>
      </c>
      <c r="D301" s="863"/>
      <c r="E301" s="862"/>
      <c r="F301" s="863"/>
      <c r="G301" s="862"/>
      <c r="H301" s="863"/>
      <c r="I301" s="862"/>
      <c r="J301" s="864"/>
      <c r="K301" s="865"/>
      <c r="L301" s="868"/>
      <c r="M301" s="867">
        <f>M276+M279+M287+M297</f>
        <v>949712</v>
      </c>
      <c r="N301" s="841">
        <f t="shared" si="6"/>
        <v>7</v>
      </c>
    </row>
    <row r="302" spans="1:14" ht="21.75" customHeight="1">
      <c r="A302" s="844">
        <f>IF(H272&gt;0,1,)</f>
        <v>1</v>
      </c>
      <c r="B302" s="2373"/>
      <c r="C302" s="860" t="s">
        <v>852</v>
      </c>
      <c r="D302" s="863"/>
      <c r="E302" s="862"/>
      <c r="F302" s="863"/>
      <c r="G302" s="862"/>
      <c r="H302" s="863"/>
      <c r="I302" s="862"/>
      <c r="J302" s="864"/>
      <c r="K302" s="865"/>
      <c r="L302" s="868"/>
      <c r="M302" s="867">
        <f>M282+M292</f>
        <v>37840</v>
      </c>
      <c r="N302" s="841">
        <f t="shared" si="6"/>
        <v>7</v>
      </c>
    </row>
    <row r="303" spans="1:14" ht="21.75" customHeight="1" thickBot="1">
      <c r="A303" s="844">
        <f>IF(H272&gt;0,1,)</f>
        <v>1</v>
      </c>
      <c r="B303" s="2374"/>
      <c r="C303" s="871" t="s">
        <v>853</v>
      </c>
      <c r="D303" s="880"/>
      <c r="E303" s="881"/>
      <c r="F303" s="880"/>
      <c r="G303" s="881"/>
      <c r="H303" s="880"/>
      <c r="I303" s="881"/>
      <c r="J303" s="882"/>
      <c r="K303" s="883"/>
      <c r="L303" s="884"/>
      <c r="M303" s="885">
        <f>M285+M295</f>
        <v>20496</v>
      </c>
      <c r="N303" s="841">
        <f t="shared" si="6"/>
        <v>7</v>
      </c>
    </row>
    <row r="304" spans="1:14" ht="21.75" customHeight="1">
      <c r="A304" s="844">
        <f>IF(H272&gt;0,1,)</f>
        <v>1</v>
      </c>
      <c r="B304" s="2375" t="s">
        <v>556</v>
      </c>
      <c r="C304" s="2375"/>
      <c r="D304" s="2375"/>
      <c r="E304" s="2375"/>
      <c r="F304" s="2375"/>
      <c r="G304" s="2375"/>
      <c r="H304" s="2375"/>
      <c r="I304" s="2375"/>
      <c r="J304" s="2375"/>
      <c r="K304" s="2375"/>
      <c r="L304" s="2375"/>
      <c r="M304" s="2375"/>
      <c r="N304" s="841">
        <f t="shared" si="6"/>
        <v>7</v>
      </c>
    </row>
    <row r="305" spans="1:15" ht="21.75" customHeight="1">
      <c r="A305" s="844">
        <f>IF(H272&gt;0,1,)</f>
        <v>1</v>
      </c>
      <c r="B305" s="2376" t="s">
        <v>557</v>
      </c>
      <c r="C305" s="2376"/>
      <c r="D305" s="2376"/>
      <c r="E305" s="2376"/>
      <c r="F305" s="2376"/>
      <c r="G305" s="2376"/>
      <c r="H305" s="2376"/>
      <c r="I305" s="2376"/>
      <c r="J305" s="2376"/>
      <c r="K305" s="2376"/>
      <c r="L305" s="2376"/>
      <c r="M305" s="2376"/>
      <c r="N305" s="841">
        <f t="shared" si="6"/>
        <v>7</v>
      </c>
    </row>
    <row r="306" spans="1:15" ht="21.75" customHeight="1">
      <c r="A306" s="844">
        <f>IF(H272&gt;0,1,)</f>
        <v>1</v>
      </c>
      <c r="B306" s="886" t="s">
        <v>558</v>
      </c>
      <c r="C306" s="887" t="s">
        <v>854</v>
      </c>
      <c r="D306" s="888">
        <f>'6-3표준조사'!Q460</f>
        <v>250</v>
      </c>
      <c r="E306" s="886" t="s">
        <v>551</v>
      </c>
      <c r="F306" s="889"/>
      <c r="G306" s="886"/>
      <c r="H306" s="890"/>
      <c r="I306" s="891"/>
      <c r="J306" s="891"/>
      <c r="K306" s="891"/>
      <c r="L306" s="892"/>
      <c r="M306" s="891"/>
      <c r="N306" s="841">
        <f t="shared" si="6"/>
        <v>7</v>
      </c>
    </row>
    <row r="307" spans="1:15" ht="21.75" customHeight="1">
      <c r="A307" s="844">
        <f>IF(H272&gt;0,1,)</f>
        <v>1</v>
      </c>
      <c r="B307" s="886" t="s">
        <v>559</v>
      </c>
      <c r="C307" s="887" t="s">
        <v>840</v>
      </c>
      <c r="D307" s="2377">
        <f>'6-3표준조사'!S460</f>
        <v>0</v>
      </c>
      <c r="E307" s="2377"/>
      <c r="F307" s="889"/>
      <c r="G307" s="886"/>
      <c r="H307" s="890"/>
      <c r="I307" s="891"/>
      <c r="J307" s="891"/>
      <c r="K307" s="891"/>
      <c r="L307" s="892"/>
      <c r="M307" s="891"/>
      <c r="N307" s="841">
        <f t="shared" si="6"/>
        <v>7</v>
      </c>
    </row>
    <row r="308" spans="1:15" ht="21.75" customHeight="1">
      <c r="A308" s="844">
        <f>IF(H272&gt;0,1,)</f>
        <v>1</v>
      </c>
      <c r="B308" s="886" t="s">
        <v>558</v>
      </c>
      <c r="C308" s="887" t="s">
        <v>1152</v>
      </c>
      <c r="D308" s="2385" t="str">
        <f>'6-3표준조사'!R456</f>
        <v>2년차</v>
      </c>
      <c r="E308" s="2385"/>
      <c r="F308" s="893"/>
      <c r="G308" s="893"/>
      <c r="H308" s="890"/>
      <c r="I308" s="891"/>
      <c r="J308" s="891"/>
      <c r="K308" s="891"/>
      <c r="L308" s="892"/>
      <c r="M308" s="891"/>
      <c r="N308" s="841">
        <f t="shared" si="6"/>
        <v>7</v>
      </c>
    </row>
    <row r="309" spans="1:15" ht="21.75" customHeight="1">
      <c r="A309" s="844">
        <f>IF(H272&gt;0,1,)</f>
        <v>1</v>
      </c>
      <c r="B309" s="2376" t="s">
        <v>856</v>
      </c>
      <c r="C309" s="2376"/>
      <c r="D309" s="2376"/>
      <c r="E309" s="2376"/>
      <c r="F309" s="2376"/>
      <c r="G309" s="2376"/>
      <c r="H309" s="2376"/>
      <c r="I309" s="2376"/>
      <c r="J309" s="2376"/>
      <c r="K309" s="2376"/>
      <c r="L309" s="2376"/>
      <c r="M309" s="2376"/>
      <c r="N309" s="841">
        <f t="shared" si="6"/>
        <v>7</v>
      </c>
    </row>
    <row r="310" spans="1:15" ht="21.75" customHeight="1">
      <c r="A310" s="844">
        <f>IF(H272&gt;0,1,)</f>
        <v>1</v>
      </c>
      <c r="B310" s="2386" t="s">
        <v>542</v>
      </c>
      <c r="C310" s="2386"/>
      <c r="D310" s="2387" t="s">
        <v>893</v>
      </c>
      <c r="E310" s="2387"/>
      <c r="F310" s="2387"/>
      <c r="G310" s="2387"/>
      <c r="H310" s="2387"/>
      <c r="I310" s="2388" t="s">
        <v>894</v>
      </c>
      <c r="J310" s="2388"/>
      <c r="K310" s="2388"/>
      <c r="L310" s="2388"/>
      <c r="M310" s="2388"/>
      <c r="N310" s="841">
        <f t="shared" si="6"/>
        <v>7</v>
      </c>
      <c r="O310" s="894"/>
    </row>
    <row r="311" spans="1:15" ht="21.75" customHeight="1">
      <c r="A311" s="844">
        <f>IF(H272&gt;0,1,)</f>
        <v>1</v>
      </c>
      <c r="B311" s="2386"/>
      <c r="C311" s="2386"/>
      <c r="D311" s="2387"/>
      <c r="E311" s="2387"/>
      <c r="F311" s="2387"/>
      <c r="G311" s="2387"/>
      <c r="H311" s="2387"/>
      <c r="I311" s="895" t="s">
        <v>895</v>
      </c>
      <c r="J311" s="896" t="s">
        <v>896</v>
      </c>
      <c r="K311" s="896" t="s">
        <v>897</v>
      </c>
      <c r="L311" s="897" t="s">
        <v>898</v>
      </c>
      <c r="M311" s="896" t="s">
        <v>899</v>
      </c>
      <c r="N311" s="841">
        <f t="shared" si="6"/>
        <v>7</v>
      </c>
    </row>
    <row r="312" spans="1:15" ht="21.75" customHeight="1">
      <c r="A312" s="844">
        <f>IF(H272&gt;0,1,)</f>
        <v>1</v>
      </c>
      <c r="B312" s="2368" t="s">
        <v>572</v>
      </c>
      <c r="C312" s="2368"/>
      <c r="D312" s="2369" t="str">
        <f>'6-3표준조사'!P456</f>
        <v>중 (15˚ ~ 30˚)</v>
      </c>
      <c r="E312" s="2369"/>
      <c r="F312" s="2369"/>
      <c r="G312" s="2369"/>
      <c r="H312" s="2369"/>
      <c r="I312" s="898">
        <f>IF(H272=0,"",IF(D312="완 (15˚ 이하)",0,IF(D312="중 (15˚ ~ 30˚)",5,IF(D312="급 (30˚ 초과)",10))))</f>
        <v>5</v>
      </c>
      <c r="J312" s="898" t="str">
        <f>IF(A275=0,"",IF(D312="완 (15˚ 이하)",0,IF(D312="중 (15˚ ~ 30˚)",5,IF(D312="급 (30˚ 초과)",10))))</f>
        <v/>
      </c>
      <c r="K312" s="898" t="str">
        <f>IF(A278=0,"",IF(D312="완 (15˚ 이하)",0,IF(D312="중 (15˚ ~ 30˚)",5,IF(D312="급 (30˚ 초과)",10))))</f>
        <v/>
      </c>
      <c r="L312" s="898">
        <f>IF(A286=0,"",IF(D312="완 (15˚ 이하)",0,IF(D312="중 (15˚ ~ 30˚)",5,IF(D312="급 (30˚ 초과)",10))))</f>
        <v>5</v>
      </c>
      <c r="M312" s="898" t="str">
        <f>IF(A296=0,"",IF(D312="완 (15˚ 이하)",0,IF(D312="중 (15˚ ~ 30˚)",5,IF(D312="급 (30˚ 초과)",10))))</f>
        <v/>
      </c>
      <c r="N312" s="841">
        <f t="shared" si="6"/>
        <v>7</v>
      </c>
    </row>
    <row r="313" spans="1:15" ht="21.75" customHeight="1">
      <c r="A313" s="844">
        <f>IF(H272&gt;0,1,)</f>
        <v>1</v>
      </c>
      <c r="B313" s="2389" t="s">
        <v>561</v>
      </c>
      <c r="C313" s="2389"/>
      <c r="D313" s="2369" t="str">
        <f>'6-3표준조사'!R456</f>
        <v>2년차</v>
      </c>
      <c r="E313" s="2369"/>
      <c r="F313" s="2369"/>
      <c r="G313" s="2369"/>
      <c r="H313" s="2369"/>
      <c r="I313" s="898"/>
      <c r="J313" s="898"/>
      <c r="K313" s="898" t="str">
        <f>IF(A278=0,"",IF(D313="당해년도",0,IF(D313="2년차",5,IF(D313="3년차",10))))</f>
        <v/>
      </c>
      <c r="L313" s="898"/>
      <c r="M313" s="898"/>
      <c r="N313" s="841">
        <f t="shared" si="6"/>
        <v>7</v>
      </c>
    </row>
    <row r="314" spans="1:15" ht="21.75" customHeight="1">
      <c r="A314" s="844">
        <f>IF(H272&gt;0,1,)</f>
        <v>1</v>
      </c>
      <c r="B314" s="2368" t="s">
        <v>560</v>
      </c>
      <c r="C314" s="2368"/>
      <c r="D314" s="2369" t="str">
        <f>'6-3표준조사'!Q456</f>
        <v>개소당3ha이상</v>
      </c>
      <c r="E314" s="2369"/>
      <c r="F314" s="2369"/>
      <c r="G314" s="2369"/>
      <c r="H314" s="2369"/>
      <c r="I314" s="898"/>
      <c r="J314" s="898" t="str">
        <f>IF(A275=0,"",IF(D314="개소당5ha이상",0,IF(D314="개소당3~5ha미만 ",5,IF(D314="개소당3ha미만",10))))</f>
        <v/>
      </c>
      <c r="K314" s="898" t="str">
        <f>IF(A278=0,"",IF(D314="개소당5ha이상",0,IF(D314="개소당3~5ha미만 ",5,IF(D314="개소당3ha미만",10))))</f>
        <v/>
      </c>
      <c r="L314" s="1782">
        <f>IF(A286=0,"",IF(D314="개소당3ha이상",0,IF(D314="개소당1~3ha미만 ",5,IF(D314="개소당1ha미만",10))))</f>
        <v>0</v>
      </c>
      <c r="M314" s="898" t="str">
        <f>IF(A296=0,"",IF(D314="개소당5ha이상",0,IF(D314="개소당3~5ha미만 ",5,IF(D314="개소당3ha미만",10))))</f>
        <v/>
      </c>
      <c r="N314" s="841">
        <f t="shared" si="6"/>
        <v>7</v>
      </c>
    </row>
    <row r="315" spans="1:15" ht="21.75" customHeight="1">
      <c r="A315" s="844">
        <f>IF(H272&gt;0,1,)</f>
        <v>1</v>
      </c>
      <c r="B315" s="2368" t="s">
        <v>555</v>
      </c>
      <c r="C315" s="2368"/>
      <c r="D315" s="2369"/>
      <c r="E315" s="2369"/>
      <c r="F315" s="2369"/>
      <c r="G315" s="2369"/>
      <c r="H315" s="2369"/>
      <c r="I315" s="898"/>
      <c r="J315" s="898"/>
      <c r="K315" s="898"/>
      <c r="L315" s="1716">
        <f>SUM(L312:L314)</f>
        <v>5</v>
      </c>
      <c r="M315" s="898"/>
      <c r="N315" s="841">
        <f t="shared" si="6"/>
        <v>7</v>
      </c>
    </row>
    <row r="316" spans="1:15" ht="35.1" customHeight="1" thickBot="1">
      <c r="A316" s="844">
        <f>IF(H317&gt;0,1,)</f>
        <v>1</v>
      </c>
      <c r="B316" s="2237" t="s">
        <v>2433</v>
      </c>
      <c r="C316" s="2237"/>
      <c r="D316" s="2237"/>
      <c r="E316" s="2237"/>
      <c r="F316" s="2237"/>
      <c r="G316" s="2237"/>
      <c r="H316" s="2237"/>
      <c r="I316" s="2237"/>
      <c r="J316" s="2237"/>
      <c r="K316" s="2237"/>
      <c r="L316" s="2237"/>
      <c r="M316" s="2237"/>
      <c r="N316" s="841">
        <f>IF(H$317&gt;0,8,)</f>
        <v>8</v>
      </c>
      <c r="O316" s="842"/>
    </row>
    <row r="317" spans="1:15" ht="24.95" customHeight="1">
      <c r="A317" s="844">
        <f>IF(H317&gt;0,1,)</f>
        <v>1</v>
      </c>
      <c r="B317" s="2362" t="s">
        <v>857</v>
      </c>
      <c r="C317" s="2363"/>
      <c r="D317" s="2364" t="str">
        <f>CONCATENATE('6-3표준조사'!K529,"임반")</f>
        <v>64-0임반</v>
      </c>
      <c r="E317" s="2364"/>
      <c r="F317" s="2364" t="str">
        <f>CONCATENATE('6-3표준조사'!L529,"소반")</f>
        <v>24-2소반</v>
      </c>
      <c r="G317" s="2364"/>
      <c r="H317" s="2365">
        <f>'6-3표준조사'!Q529</f>
        <v>4.7</v>
      </c>
      <c r="I317" s="2365"/>
      <c r="J317" s="845"/>
      <c r="K317" s="846" t="s">
        <v>541</v>
      </c>
      <c r="L317" s="2366" t="str">
        <f>+'6-3표준조사'!R529</f>
        <v>모두베기</v>
      </c>
      <c r="M317" s="2367"/>
      <c r="N317" s="841">
        <f t="shared" ref="N317:N359" si="7">IF(H$317&gt;0,8,)</f>
        <v>8</v>
      </c>
    </row>
    <row r="318" spans="1:15" ht="21.75" customHeight="1">
      <c r="A318" s="844">
        <f>IF(H317&gt;0,1,)</f>
        <v>1</v>
      </c>
      <c r="B318" s="2378" t="s">
        <v>542</v>
      </c>
      <c r="C318" s="2379"/>
      <c r="D318" s="2380" t="s">
        <v>543</v>
      </c>
      <c r="E318" s="2379"/>
      <c r="F318" s="2381" t="s">
        <v>544</v>
      </c>
      <c r="G318" s="2382"/>
      <c r="H318" s="2381" t="s">
        <v>545</v>
      </c>
      <c r="I318" s="2382"/>
      <c r="J318" s="2380" t="s">
        <v>546</v>
      </c>
      <c r="K318" s="2379"/>
      <c r="L318" s="2383" t="s">
        <v>858</v>
      </c>
      <c r="M318" s="2370"/>
      <c r="N318" s="841">
        <f t="shared" si="7"/>
        <v>8</v>
      </c>
    </row>
    <row r="319" spans="1:15" ht="21.75" customHeight="1">
      <c r="A319" s="844">
        <f>IF(H317&gt;0,1,)</f>
        <v>1</v>
      </c>
      <c r="B319" s="847"/>
      <c r="C319" s="848" t="s">
        <v>547</v>
      </c>
      <c r="D319" s="849"/>
      <c r="E319" s="850" t="s">
        <v>548</v>
      </c>
      <c r="F319" s="849"/>
      <c r="G319" s="850" t="s">
        <v>548</v>
      </c>
      <c r="H319" s="849"/>
      <c r="I319" s="850" t="s">
        <v>548</v>
      </c>
      <c r="J319" s="851"/>
      <c r="K319" s="850" t="s">
        <v>549</v>
      </c>
      <c r="L319" s="2384"/>
      <c r="M319" s="2371"/>
      <c r="N319" s="841">
        <f t="shared" si="7"/>
        <v>8</v>
      </c>
    </row>
    <row r="320" spans="1:15" s="27" customFormat="1" ht="21.75" hidden="1" customHeight="1">
      <c r="A320" s="28">
        <f>IF('6-3표준조사'!R529="둘레베기",1,)</f>
        <v>0</v>
      </c>
      <c r="B320" s="2323" t="s">
        <v>547</v>
      </c>
      <c r="C320" s="29" t="s">
        <v>579</v>
      </c>
      <c r="D320" s="30"/>
      <c r="E320" s="31"/>
      <c r="F320" s="30"/>
      <c r="G320" s="31"/>
      <c r="H320" s="30"/>
      <c r="I320" s="31"/>
      <c r="J320" s="32"/>
      <c r="K320" s="33"/>
      <c r="L320" s="34"/>
      <c r="M320" s="71">
        <f>M321</f>
        <v>0</v>
      </c>
      <c r="N320" s="70">
        <f t="shared" si="7"/>
        <v>8</v>
      </c>
    </row>
    <row r="321" spans="1:14" s="27" customFormat="1" ht="21.75" hidden="1" customHeight="1">
      <c r="A321" s="28">
        <f>IF('6-3표준조사'!R529="둘레베기",1,)</f>
        <v>0</v>
      </c>
      <c r="B321" s="2324"/>
      <c r="C321" s="35" t="s">
        <v>841</v>
      </c>
      <c r="D321" s="36"/>
      <c r="E321" s="37"/>
      <c r="F321" s="38"/>
      <c r="G321" s="37"/>
      <c r="H321" s="38"/>
      <c r="I321" s="37"/>
      <c r="J321" s="39"/>
      <c r="K321" s="40"/>
      <c r="L321" s="41">
        <f>J360/100</f>
        <v>0</v>
      </c>
      <c r="M321" s="72">
        <f>ROUNDDOWN((H322*J322)+(H322*J322*L321),)</f>
        <v>0</v>
      </c>
      <c r="N321" s="70">
        <f t="shared" si="7"/>
        <v>8</v>
      </c>
    </row>
    <row r="322" spans="1:14" s="27" customFormat="1" ht="21.75" hidden="1" customHeight="1">
      <c r="A322" s="28">
        <f>IF('6-3표준조사'!R529="둘레베기",1,)</f>
        <v>0</v>
      </c>
      <c r="B322" s="2324"/>
      <c r="C322" s="35" t="s">
        <v>842</v>
      </c>
      <c r="D322" s="36">
        <f>IF(A322&gt;0,D351,)</f>
        <v>0</v>
      </c>
      <c r="E322" s="37" t="s">
        <v>551</v>
      </c>
      <c r="F322" s="38">
        <v>0.18</v>
      </c>
      <c r="G322" s="37" t="s">
        <v>552</v>
      </c>
      <c r="H322" s="38">
        <f>ROUND(D322/100*F322,2)</f>
        <v>0</v>
      </c>
      <c r="I322" s="37" t="s">
        <v>550</v>
      </c>
      <c r="J322" s="39">
        <f>'7-1 단가조사'!L7</f>
        <v>172068</v>
      </c>
      <c r="K322" s="40" t="s">
        <v>580</v>
      </c>
      <c r="L322" s="41"/>
      <c r="M322" s="72"/>
      <c r="N322" s="70">
        <f t="shared" si="7"/>
        <v>8</v>
      </c>
    </row>
    <row r="323" spans="1:14" s="27" customFormat="1" ht="21.75" hidden="1" customHeight="1">
      <c r="A323" s="28">
        <f>IF('6-3표준조사'!R529="줄베기",1,)</f>
        <v>0</v>
      </c>
      <c r="B323" s="2324"/>
      <c r="C323" s="29" t="s">
        <v>581</v>
      </c>
      <c r="D323" s="30"/>
      <c r="E323" s="31"/>
      <c r="F323" s="30"/>
      <c r="G323" s="31"/>
      <c r="H323" s="30"/>
      <c r="I323" s="31"/>
      <c r="J323" s="32"/>
      <c r="K323" s="33"/>
      <c r="L323" s="42"/>
      <c r="M323" s="71">
        <f>SUM(M324+M327+M330)</f>
        <v>0</v>
      </c>
      <c r="N323" s="70">
        <f t="shared" si="7"/>
        <v>8</v>
      </c>
    </row>
    <row r="324" spans="1:14" s="27" customFormat="1" ht="21.75" hidden="1" customHeight="1">
      <c r="A324" s="28">
        <f>IF('6-3표준조사'!R529="줄베기",1,)</f>
        <v>0</v>
      </c>
      <c r="B324" s="2324"/>
      <c r="C324" s="35" t="s">
        <v>841</v>
      </c>
      <c r="D324" s="43"/>
      <c r="E324" s="37"/>
      <c r="F324" s="38"/>
      <c r="G324" s="37"/>
      <c r="H324" s="38"/>
      <c r="I324" s="37"/>
      <c r="J324" s="39"/>
      <c r="K324" s="40"/>
      <c r="L324" s="41">
        <f>K360/100</f>
        <v>0</v>
      </c>
      <c r="M324" s="72">
        <f>ROUNDDOWN((M325+M326)+((M325+M326)*L324),0)</f>
        <v>0</v>
      </c>
      <c r="N324" s="70">
        <f t="shared" si="7"/>
        <v>8</v>
      </c>
    </row>
    <row r="325" spans="1:14" s="27" customFormat="1" ht="21.75" hidden="1" customHeight="1">
      <c r="A325" s="28">
        <f>IF('6-3표준조사'!R529="줄베기",1,)</f>
        <v>0</v>
      </c>
      <c r="B325" s="2324"/>
      <c r="C325" s="35" t="s">
        <v>843</v>
      </c>
      <c r="D325" s="43">
        <f>IF(A325&gt;0,D351,)</f>
        <v>0</v>
      </c>
      <c r="E325" s="37" t="s">
        <v>551</v>
      </c>
      <c r="F325" s="38">
        <v>7.0000000000000007E-2</v>
      </c>
      <c r="G325" s="37" t="s">
        <v>552</v>
      </c>
      <c r="H325" s="38">
        <f>ROUND(D325/100*F325,2)</f>
        <v>0</v>
      </c>
      <c r="I325" s="37" t="s">
        <v>550</v>
      </c>
      <c r="J325" s="39">
        <f>'7-1 단가조사'!L7</f>
        <v>172068</v>
      </c>
      <c r="K325" s="40" t="s">
        <v>580</v>
      </c>
      <c r="L325" s="41"/>
      <c r="M325" s="72">
        <f>ROUNDDOWN(H325*J325,)</f>
        <v>0</v>
      </c>
      <c r="N325" s="70">
        <f t="shared" si="7"/>
        <v>8</v>
      </c>
    </row>
    <row r="326" spans="1:14" s="27" customFormat="1" ht="21.75" hidden="1" customHeight="1">
      <c r="A326" s="28">
        <f>IF('6-3표준조사'!R529="줄베기",1,)</f>
        <v>0</v>
      </c>
      <c r="B326" s="2324"/>
      <c r="C326" s="35" t="s">
        <v>844</v>
      </c>
      <c r="D326" s="44">
        <f>IF(A326&gt;0,1,)</f>
        <v>0</v>
      </c>
      <c r="E326" s="37" t="s">
        <v>425</v>
      </c>
      <c r="F326" s="38">
        <v>1.3</v>
      </c>
      <c r="G326" s="37" t="s">
        <v>582</v>
      </c>
      <c r="H326" s="38">
        <f>ROUND(D326*F326,2)</f>
        <v>0</v>
      </c>
      <c r="I326" s="37" t="s">
        <v>550</v>
      </c>
      <c r="J326" s="39">
        <f>'7-1 단가조사'!L6</f>
        <v>226122</v>
      </c>
      <c r="K326" s="40" t="s">
        <v>583</v>
      </c>
      <c r="L326" s="41"/>
      <c r="M326" s="72">
        <f>ROUNDDOWN(H326*J326,)</f>
        <v>0</v>
      </c>
      <c r="N326" s="70">
        <f t="shared" si="7"/>
        <v>8</v>
      </c>
    </row>
    <row r="327" spans="1:14" s="27" customFormat="1" ht="21.75" hidden="1" customHeight="1">
      <c r="A327" s="28">
        <f>IF('6-3표준조사'!R529="줄베기",1,)</f>
        <v>0</v>
      </c>
      <c r="B327" s="2324"/>
      <c r="C327" s="35" t="s">
        <v>845</v>
      </c>
      <c r="D327" s="43"/>
      <c r="E327" s="37"/>
      <c r="F327" s="38"/>
      <c r="G327" s="37"/>
      <c r="H327" s="38"/>
      <c r="I327" s="37"/>
      <c r="J327" s="39"/>
      <c r="K327" s="40"/>
      <c r="L327" s="45"/>
      <c r="M327" s="72">
        <f>M328+M329</f>
        <v>0</v>
      </c>
      <c r="N327" s="70">
        <f t="shared" si="7"/>
        <v>8</v>
      </c>
    </row>
    <row r="328" spans="1:14" s="27" customFormat="1" ht="21.75" hidden="1" customHeight="1">
      <c r="A328" s="28">
        <f>IF('6-3표준조사'!R529="줄베기",1,)</f>
        <v>0</v>
      </c>
      <c r="B328" s="2324"/>
      <c r="C328" s="35" t="s">
        <v>846</v>
      </c>
      <c r="D328" s="44">
        <f>H326</f>
        <v>0</v>
      </c>
      <c r="E328" s="37" t="s">
        <v>582</v>
      </c>
      <c r="F328" s="38">
        <v>5</v>
      </c>
      <c r="G328" s="37" t="s">
        <v>553</v>
      </c>
      <c r="H328" s="38">
        <f>ROUND(D328*F328,2)</f>
        <v>0</v>
      </c>
      <c r="I328" s="37" t="s">
        <v>554</v>
      </c>
      <c r="J328" s="39">
        <f>'7-1 단가조사'!L11</f>
        <v>1720</v>
      </c>
      <c r="K328" s="40" t="s">
        <v>584</v>
      </c>
      <c r="L328" s="45"/>
      <c r="M328" s="72">
        <f>ROUNDDOWN(H328*J328,)</f>
        <v>0</v>
      </c>
      <c r="N328" s="70">
        <f t="shared" si="7"/>
        <v>8</v>
      </c>
    </row>
    <row r="329" spans="1:14" s="27" customFormat="1" ht="21.75" hidden="1" customHeight="1">
      <c r="A329" s="28">
        <f>IF('6-3표준조사'!R529="줄베기",1,)</f>
        <v>0</v>
      </c>
      <c r="B329" s="2324"/>
      <c r="C329" s="35" t="s">
        <v>847</v>
      </c>
      <c r="D329" s="43">
        <f>M328</f>
        <v>0</v>
      </c>
      <c r="E329" s="37" t="s">
        <v>586</v>
      </c>
      <c r="F329" s="38">
        <v>0.1</v>
      </c>
      <c r="G329" s="37" t="s">
        <v>587</v>
      </c>
      <c r="H329" s="38"/>
      <c r="I329" s="37"/>
      <c r="J329" s="39"/>
      <c r="K329" s="40"/>
      <c r="L329" s="45"/>
      <c r="M329" s="72">
        <f>ROUNDDOWN(D329*F329,)</f>
        <v>0</v>
      </c>
      <c r="N329" s="70">
        <f t="shared" si="7"/>
        <v>8</v>
      </c>
    </row>
    <row r="330" spans="1:14" s="27" customFormat="1" ht="21.75" hidden="1" customHeight="1">
      <c r="A330" s="28">
        <f>IF('6-3표준조사'!R529="줄베기",1,)</f>
        <v>0</v>
      </c>
      <c r="B330" s="2324"/>
      <c r="C330" s="46" t="s">
        <v>848</v>
      </c>
      <c r="D330" s="47">
        <f>D328</f>
        <v>0</v>
      </c>
      <c r="E330" s="48" t="s">
        <v>588</v>
      </c>
      <c r="F330" s="49">
        <v>8.3999999999999995E-3</v>
      </c>
      <c r="G330" s="48" t="s">
        <v>589</v>
      </c>
      <c r="H330" s="50"/>
      <c r="I330" s="48"/>
      <c r="J330" s="51">
        <f>'7-1 단가조사'!L14</f>
        <v>610000</v>
      </c>
      <c r="K330" s="52" t="s">
        <v>585</v>
      </c>
      <c r="L330" s="53"/>
      <c r="M330" s="73">
        <f>ROUNDDOWN(D330*F330*J330,)</f>
        <v>0</v>
      </c>
      <c r="N330" s="70">
        <f t="shared" si="7"/>
        <v>8</v>
      </c>
    </row>
    <row r="331" spans="1:14" ht="21.75" customHeight="1">
      <c r="A331" s="844">
        <f>IF('6-3표준조사'!R529="모두베기",1,)</f>
        <v>1</v>
      </c>
      <c r="B331" s="2324"/>
      <c r="C331" s="852" t="s">
        <v>590</v>
      </c>
      <c r="D331" s="853"/>
      <c r="E331" s="854"/>
      <c r="F331" s="855"/>
      <c r="G331" s="854"/>
      <c r="H331" s="855"/>
      <c r="I331" s="854"/>
      <c r="J331" s="856"/>
      <c r="K331" s="857"/>
      <c r="L331" s="858"/>
      <c r="M331" s="859">
        <f>M332+M337+M340</f>
        <v>1053272</v>
      </c>
      <c r="N331" s="841">
        <f t="shared" si="7"/>
        <v>8</v>
      </c>
    </row>
    <row r="332" spans="1:14" ht="21.75" customHeight="1">
      <c r="A332" s="844">
        <f>IF('6-3표준조사'!R529="모두베기",1,)</f>
        <v>1</v>
      </c>
      <c r="B332" s="2324"/>
      <c r="C332" s="860" t="s">
        <v>841</v>
      </c>
      <c r="D332" s="861"/>
      <c r="E332" s="862"/>
      <c r="F332" s="863"/>
      <c r="G332" s="862"/>
      <c r="H332" s="863"/>
      <c r="I332" s="862"/>
      <c r="J332" s="864"/>
      <c r="K332" s="865"/>
      <c r="L332" s="866">
        <f>L360/100</f>
        <v>0.1</v>
      </c>
      <c r="M332" s="867">
        <f>M333+M334+M335+M336</f>
        <v>994936</v>
      </c>
      <c r="N332" s="841">
        <f t="shared" si="7"/>
        <v>8</v>
      </c>
    </row>
    <row r="333" spans="1:14" ht="21.75" customHeight="1">
      <c r="A333" s="844">
        <f>IF('6-3표준조사'!R529="모두베기",1,)</f>
        <v>1</v>
      </c>
      <c r="B333" s="2324"/>
      <c r="C333" s="860" t="s">
        <v>843</v>
      </c>
      <c r="D333" s="861">
        <f>IF('6-3표준조사'!Z527=1,'5-3단가산출서'!D351,0)</f>
        <v>0</v>
      </c>
      <c r="E333" s="862" t="s">
        <v>551</v>
      </c>
      <c r="F333" s="863">
        <v>7.0000000000000007E-2</v>
      </c>
      <c r="G333" s="862" t="s">
        <v>552</v>
      </c>
      <c r="H333" s="863">
        <f>ROUND(D333/100*F333,2)</f>
        <v>0</v>
      </c>
      <c r="I333" s="862" t="s">
        <v>550</v>
      </c>
      <c r="J333" s="864">
        <f>'7-1 단가조사'!L7</f>
        <v>172068</v>
      </c>
      <c r="K333" s="865" t="s">
        <v>580</v>
      </c>
      <c r="L333" s="868"/>
      <c r="M333" s="867">
        <f>ROUNDDOWN((H333*J333)+(H333*J333*L332),)</f>
        <v>0</v>
      </c>
      <c r="N333" s="841">
        <f t="shared" si="7"/>
        <v>8</v>
      </c>
    </row>
    <row r="334" spans="1:14" ht="21.75" customHeight="1">
      <c r="A334" s="844">
        <f>IF('6-3표준조사'!R529="모두베기",1,)</f>
        <v>1</v>
      </c>
      <c r="B334" s="2324"/>
      <c r="C334" s="869" t="s">
        <v>1158</v>
      </c>
      <c r="D334" s="870">
        <f>IF(A334&gt;0,IF(D353="당해 년도",1,),)</f>
        <v>0</v>
      </c>
      <c r="E334" s="862" t="s">
        <v>425</v>
      </c>
      <c r="F334" s="863">
        <v>3.5</v>
      </c>
      <c r="G334" s="862" t="s">
        <v>582</v>
      </c>
      <c r="H334" s="863">
        <f>ROUND(D334*F334,2)</f>
        <v>0</v>
      </c>
      <c r="I334" s="862" t="s">
        <v>550</v>
      </c>
      <c r="J334" s="864">
        <f>'7-1 단가조사'!L6</f>
        <v>226122</v>
      </c>
      <c r="K334" s="865" t="s">
        <v>583</v>
      </c>
      <c r="L334" s="868"/>
      <c r="M334" s="867">
        <f>ROUNDDOWN((H334*J334)+(H334*J334*L332),)</f>
        <v>0</v>
      </c>
      <c r="N334" s="841">
        <f t="shared" si="7"/>
        <v>8</v>
      </c>
    </row>
    <row r="335" spans="1:14" ht="21.75" customHeight="1">
      <c r="A335" s="844">
        <f>IF('6-3표준조사'!R529="모두베기",1,)</f>
        <v>1</v>
      </c>
      <c r="B335" s="2324"/>
      <c r="C335" s="869" t="s">
        <v>1159</v>
      </c>
      <c r="D335" s="870">
        <f>IF(A335&gt;0,IF(D353="2년차",1,),)</f>
        <v>1</v>
      </c>
      <c r="E335" s="862" t="s">
        <v>425</v>
      </c>
      <c r="F335" s="863">
        <v>4</v>
      </c>
      <c r="G335" s="862" t="s">
        <v>582</v>
      </c>
      <c r="H335" s="863">
        <f>ROUND(D335*F335,2)</f>
        <v>4</v>
      </c>
      <c r="I335" s="862" t="s">
        <v>550</v>
      </c>
      <c r="J335" s="864">
        <f>'7-1 단가조사'!L6</f>
        <v>226122</v>
      </c>
      <c r="K335" s="865" t="s">
        <v>583</v>
      </c>
      <c r="L335" s="868"/>
      <c r="M335" s="867">
        <f>ROUNDDOWN((H335*J335)+(H335*J335*L332),)</f>
        <v>994936</v>
      </c>
      <c r="N335" s="841">
        <f t="shared" si="7"/>
        <v>8</v>
      </c>
    </row>
    <row r="336" spans="1:14" ht="21.75" customHeight="1">
      <c r="A336" s="844">
        <f>IF('6-3표준조사'!R529="모두베기",1,)</f>
        <v>1</v>
      </c>
      <c r="B336" s="2324"/>
      <c r="C336" s="869" t="s">
        <v>1160</v>
      </c>
      <c r="D336" s="870">
        <f>IF(A336&gt;0,IF(D353="3년차 이상",1,),)</f>
        <v>0</v>
      </c>
      <c r="E336" s="862" t="s">
        <v>425</v>
      </c>
      <c r="F336" s="863">
        <v>5</v>
      </c>
      <c r="G336" s="862" t="s">
        <v>582</v>
      </c>
      <c r="H336" s="863">
        <f>ROUND(D336*F336,2)</f>
        <v>0</v>
      </c>
      <c r="I336" s="862" t="s">
        <v>550</v>
      </c>
      <c r="J336" s="864">
        <f>'7-1 단가조사'!L6</f>
        <v>226122</v>
      </c>
      <c r="K336" s="865" t="s">
        <v>583</v>
      </c>
      <c r="L336" s="868"/>
      <c r="M336" s="867">
        <f>ROUNDDOWN((H336*J336)+(H336*J336*L332),)</f>
        <v>0</v>
      </c>
      <c r="N336" s="841">
        <f t="shared" si="7"/>
        <v>8</v>
      </c>
    </row>
    <row r="337" spans="1:14" ht="21.75" customHeight="1">
      <c r="A337" s="844">
        <f>IF('6-3표준조사'!R529="모두베기",1,)</f>
        <v>1</v>
      </c>
      <c r="B337" s="2324"/>
      <c r="C337" s="860" t="s">
        <v>845</v>
      </c>
      <c r="D337" s="861"/>
      <c r="E337" s="862"/>
      <c r="F337" s="863"/>
      <c r="G337" s="862"/>
      <c r="H337" s="863"/>
      <c r="I337" s="862"/>
      <c r="J337" s="864"/>
      <c r="K337" s="865"/>
      <c r="L337" s="868"/>
      <c r="M337" s="867">
        <f>M338+M339</f>
        <v>37840</v>
      </c>
      <c r="N337" s="841">
        <f t="shared" si="7"/>
        <v>8</v>
      </c>
    </row>
    <row r="338" spans="1:14" ht="21.75" customHeight="1">
      <c r="A338" s="844">
        <f>IF('6-3표준조사'!R529="모두베기",1,)</f>
        <v>1</v>
      </c>
      <c r="B338" s="2324"/>
      <c r="C338" s="860" t="s">
        <v>846</v>
      </c>
      <c r="D338" s="870">
        <f>(H334+H335+H336)</f>
        <v>4</v>
      </c>
      <c r="E338" s="862" t="s">
        <v>582</v>
      </c>
      <c r="F338" s="863">
        <v>5</v>
      </c>
      <c r="G338" s="862" t="s">
        <v>553</v>
      </c>
      <c r="H338" s="863">
        <f>ROUND(D338*F338,2)</f>
        <v>20</v>
      </c>
      <c r="I338" s="862" t="s">
        <v>554</v>
      </c>
      <c r="J338" s="864">
        <f>'7-1 단가조사'!L11</f>
        <v>1720</v>
      </c>
      <c r="K338" s="865" t="s">
        <v>584</v>
      </c>
      <c r="L338" s="868"/>
      <c r="M338" s="867">
        <f>ROUNDDOWN(H338*J338,)</f>
        <v>34400</v>
      </c>
      <c r="N338" s="841">
        <f t="shared" si="7"/>
        <v>8</v>
      </c>
    </row>
    <row r="339" spans="1:14" ht="21.75" customHeight="1">
      <c r="A339" s="844">
        <f>IF('6-3표준조사'!R529="모두베기",1,)</f>
        <v>1</v>
      </c>
      <c r="B339" s="2324"/>
      <c r="C339" s="860" t="s">
        <v>847</v>
      </c>
      <c r="D339" s="861">
        <f>M338</f>
        <v>34400</v>
      </c>
      <c r="E339" s="862" t="s">
        <v>586</v>
      </c>
      <c r="F339" s="863">
        <v>0.1</v>
      </c>
      <c r="G339" s="862" t="s">
        <v>587</v>
      </c>
      <c r="H339" s="863"/>
      <c r="I339" s="862"/>
      <c r="J339" s="864"/>
      <c r="K339" s="865"/>
      <c r="L339" s="868"/>
      <c r="M339" s="867">
        <f>ROUNDDOWN(D339*F339,)</f>
        <v>3440</v>
      </c>
      <c r="N339" s="841">
        <f t="shared" si="7"/>
        <v>8</v>
      </c>
    </row>
    <row r="340" spans="1:14" ht="21.75" customHeight="1">
      <c r="A340" s="844">
        <f>IF('6-3표준조사'!R529="모두베기",1,)</f>
        <v>1</v>
      </c>
      <c r="B340" s="2324"/>
      <c r="C340" s="871" t="s">
        <v>848</v>
      </c>
      <c r="D340" s="872">
        <f>D338</f>
        <v>4</v>
      </c>
      <c r="E340" s="873" t="s">
        <v>588</v>
      </c>
      <c r="F340" s="874">
        <v>8.3999999999999995E-3</v>
      </c>
      <c r="G340" s="873" t="s">
        <v>589</v>
      </c>
      <c r="H340" s="875"/>
      <c r="I340" s="873"/>
      <c r="J340" s="876">
        <f>'7-1 단가조사'!L14</f>
        <v>610000</v>
      </c>
      <c r="K340" s="877" t="s">
        <v>585</v>
      </c>
      <c r="L340" s="878"/>
      <c r="M340" s="879">
        <f>ROUNDDOWN(D340*F340*J340,)</f>
        <v>20496</v>
      </c>
      <c r="N340" s="841">
        <f t="shared" si="7"/>
        <v>8</v>
      </c>
    </row>
    <row r="341" spans="1:14" s="27" customFormat="1" ht="21.75" hidden="1" customHeight="1">
      <c r="A341" s="28">
        <f>IF('6-3표준조사'!R529="맹아제거",1,)</f>
        <v>0</v>
      </c>
      <c r="B341" s="2324"/>
      <c r="C341" s="29" t="s">
        <v>591</v>
      </c>
      <c r="D341" s="30"/>
      <c r="E341" s="31"/>
      <c r="F341" s="30"/>
      <c r="G341" s="31"/>
      <c r="H341" s="30"/>
      <c r="I341" s="31"/>
      <c r="J341" s="32"/>
      <c r="K341" s="33"/>
      <c r="L341" s="34"/>
      <c r="M341" s="71">
        <f>M342</f>
        <v>0</v>
      </c>
      <c r="N341" s="70">
        <f t="shared" si="7"/>
        <v>8</v>
      </c>
    </row>
    <row r="342" spans="1:14" s="27" customFormat="1" ht="21.75" hidden="1" customHeight="1">
      <c r="A342" s="28">
        <f>IF('6-3표준조사'!R529="맹아제거",1,)</f>
        <v>0</v>
      </c>
      <c r="B342" s="2324"/>
      <c r="C342" s="35" t="s">
        <v>841</v>
      </c>
      <c r="D342" s="36"/>
      <c r="E342" s="37"/>
      <c r="F342" s="38"/>
      <c r="G342" s="37"/>
      <c r="H342" s="38"/>
      <c r="I342" s="37"/>
      <c r="J342" s="39"/>
      <c r="K342" s="40"/>
      <c r="L342" s="41">
        <f>M360/100</f>
        <v>0</v>
      </c>
      <c r="M342" s="72">
        <f>ROUNDDOWN((H343*J343)+(H343*J343*L342),)</f>
        <v>0</v>
      </c>
      <c r="N342" s="70">
        <f t="shared" si="7"/>
        <v>8</v>
      </c>
    </row>
    <row r="343" spans="1:14" s="27" customFormat="1" ht="21.75" hidden="1" customHeight="1">
      <c r="A343" s="28">
        <f>IF('6-3표준조사'!R529="맹아제거",1,)</f>
        <v>0</v>
      </c>
      <c r="B343" s="2324"/>
      <c r="C343" s="35" t="s">
        <v>849</v>
      </c>
      <c r="D343" s="36">
        <v>0</v>
      </c>
      <c r="E343" s="37" t="s">
        <v>551</v>
      </c>
      <c r="F343" s="38">
        <v>0.2</v>
      </c>
      <c r="G343" s="37" t="s">
        <v>552</v>
      </c>
      <c r="H343" s="38">
        <f>ROUND(D343/100*F343,2)</f>
        <v>0</v>
      </c>
      <c r="I343" s="37" t="s">
        <v>550</v>
      </c>
      <c r="J343" s="39">
        <f>'7-1 단가조사'!L7</f>
        <v>172068</v>
      </c>
      <c r="K343" s="40" t="s">
        <v>580</v>
      </c>
      <c r="L343" s="41">
        <f>M360/100</f>
        <v>0</v>
      </c>
      <c r="M343" s="72"/>
      <c r="N343" s="70">
        <f t="shared" si="7"/>
        <v>8</v>
      </c>
    </row>
    <row r="344" spans="1:14" ht="21.75" customHeight="1">
      <c r="A344" s="844">
        <f>IF(H317&gt;0,1,)</f>
        <v>1</v>
      </c>
      <c r="B344" s="2372" t="s">
        <v>555</v>
      </c>
      <c r="C344" s="852" t="s">
        <v>592</v>
      </c>
      <c r="D344" s="855"/>
      <c r="E344" s="854"/>
      <c r="F344" s="855"/>
      <c r="G344" s="854"/>
      <c r="H344" s="855"/>
      <c r="I344" s="854"/>
      <c r="J344" s="856"/>
      <c r="K344" s="857"/>
      <c r="L344" s="858"/>
      <c r="M344" s="859">
        <f>SUM(M345,M347,M348)</f>
        <v>1053272</v>
      </c>
      <c r="N344" s="841">
        <f t="shared" si="7"/>
        <v>8</v>
      </c>
    </row>
    <row r="345" spans="1:14" ht="21.75" customHeight="1">
      <c r="A345" s="844">
        <f>IF(H317&gt;0,1,)</f>
        <v>1</v>
      </c>
      <c r="B345" s="2373"/>
      <c r="C345" s="860" t="s">
        <v>850</v>
      </c>
      <c r="D345" s="863"/>
      <c r="E345" s="862"/>
      <c r="F345" s="863"/>
      <c r="G345" s="862"/>
      <c r="H345" s="863"/>
      <c r="I345" s="862"/>
      <c r="J345" s="864"/>
      <c r="K345" s="865"/>
      <c r="L345" s="868"/>
      <c r="M345" s="867">
        <f>M346</f>
        <v>994936</v>
      </c>
      <c r="N345" s="841">
        <f t="shared" si="7"/>
        <v>8</v>
      </c>
    </row>
    <row r="346" spans="1:14" ht="21.75" customHeight="1">
      <c r="A346" s="844">
        <f>IF(H317&gt;0,1,)</f>
        <v>1</v>
      </c>
      <c r="B346" s="2373"/>
      <c r="C346" s="860" t="s">
        <v>851</v>
      </c>
      <c r="D346" s="863"/>
      <c r="E346" s="862"/>
      <c r="F346" s="863"/>
      <c r="G346" s="862"/>
      <c r="H346" s="863"/>
      <c r="I346" s="862"/>
      <c r="J346" s="864"/>
      <c r="K346" s="865"/>
      <c r="L346" s="868"/>
      <c r="M346" s="867">
        <f>M321+M324+M332+M342</f>
        <v>994936</v>
      </c>
      <c r="N346" s="841">
        <f t="shared" si="7"/>
        <v>8</v>
      </c>
    </row>
    <row r="347" spans="1:14" ht="21.75" customHeight="1">
      <c r="A347" s="844">
        <f>IF(H317&gt;0,1,)</f>
        <v>1</v>
      </c>
      <c r="B347" s="2373"/>
      <c r="C347" s="860" t="s">
        <v>852</v>
      </c>
      <c r="D347" s="863"/>
      <c r="E347" s="862"/>
      <c r="F347" s="863"/>
      <c r="G347" s="862"/>
      <c r="H347" s="863"/>
      <c r="I347" s="862"/>
      <c r="J347" s="864"/>
      <c r="K347" s="865"/>
      <c r="L347" s="868"/>
      <c r="M347" s="867">
        <f>M327+M337</f>
        <v>37840</v>
      </c>
      <c r="N347" s="841">
        <f t="shared" si="7"/>
        <v>8</v>
      </c>
    </row>
    <row r="348" spans="1:14" ht="21.75" customHeight="1" thickBot="1">
      <c r="A348" s="844">
        <f>IF(H317&gt;0,1,)</f>
        <v>1</v>
      </c>
      <c r="B348" s="2374"/>
      <c r="C348" s="871" t="s">
        <v>853</v>
      </c>
      <c r="D348" s="880"/>
      <c r="E348" s="881"/>
      <c r="F348" s="880"/>
      <c r="G348" s="881"/>
      <c r="H348" s="880"/>
      <c r="I348" s="881"/>
      <c r="J348" s="882"/>
      <c r="K348" s="883"/>
      <c r="L348" s="884"/>
      <c r="M348" s="885">
        <f>M330+M340</f>
        <v>20496</v>
      </c>
      <c r="N348" s="841">
        <f t="shared" si="7"/>
        <v>8</v>
      </c>
    </row>
    <row r="349" spans="1:14" ht="21.75" customHeight="1">
      <c r="A349" s="844">
        <f>IF(H317&gt;0,1,)</f>
        <v>1</v>
      </c>
      <c r="B349" s="2375" t="s">
        <v>556</v>
      </c>
      <c r="C349" s="2375"/>
      <c r="D349" s="2375"/>
      <c r="E349" s="2375"/>
      <c r="F349" s="2375"/>
      <c r="G349" s="2375"/>
      <c r="H349" s="2375"/>
      <c r="I349" s="2375"/>
      <c r="J349" s="2375"/>
      <c r="K349" s="2375"/>
      <c r="L349" s="2375"/>
      <c r="M349" s="2375"/>
      <c r="N349" s="841">
        <f t="shared" si="7"/>
        <v>8</v>
      </c>
    </row>
    <row r="350" spans="1:14" ht="21.75" customHeight="1">
      <c r="A350" s="844">
        <f>IF(H317&gt;0,1,)</f>
        <v>1</v>
      </c>
      <c r="B350" s="2376" t="s">
        <v>557</v>
      </c>
      <c r="C350" s="2376"/>
      <c r="D350" s="2376"/>
      <c r="E350" s="2376"/>
      <c r="F350" s="2376"/>
      <c r="G350" s="2376"/>
      <c r="H350" s="2376"/>
      <c r="I350" s="2376"/>
      <c r="J350" s="2376"/>
      <c r="K350" s="2376"/>
      <c r="L350" s="2376"/>
      <c r="M350" s="2376"/>
      <c r="N350" s="841">
        <f t="shared" si="7"/>
        <v>8</v>
      </c>
    </row>
    <row r="351" spans="1:14" ht="21.75" customHeight="1">
      <c r="A351" s="844">
        <f>IF(H317&gt;0,1,)</f>
        <v>1</v>
      </c>
      <c r="B351" s="886" t="s">
        <v>558</v>
      </c>
      <c r="C351" s="887" t="s">
        <v>854</v>
      </c>
      <c r="D351" s="888">
        <f>'6-3표준조사'!Q535</f>
        <v>2625</v>
      </c>
      <c r="E351" s="886" t="s">
        <v>551</v>
      </c>
      <c r="F351" s="889"/>
      <c r="G351" s="886"/>
      <c r="H351" s="890"/>
      <c r="I351" s="891"/>
      <c r="J351" s="891"/>
      <c r="K351" s="891"/>
      <c r="L351" s="892"/>
      <c r="M351" s="891"/>
      <c r="N351" s="841">
        <f t="shared" si="7"/>
        <v>8</v>
      </c>
    </row>
    <row r="352" spans="1:14" ht="21.75" customHeight="1">
      <c r="A352" s="844">
        <f>IF(H317&gt;0,1,)</f>
        <v>1</v>
      </c>
      <c r="B352" s="886" t="s">
        <v>559</v>
      </c>
      <c r="C352" s="887" t="s">
        <v>840</v>
      </c>
      <c r="D352" s="2377">
        <f>'6-3표준조사'!S535</f>
        <v>0</v>
      </c>
      <c r="E352" s="2377"/>
      <c r="F352" s="889"/>
      <c r="G352" s="886"/>
      <c r="H352" s="890"/>
      <c r="I352" s="891"/>
      <c r="J352" s="891"/>
      <c r="K352" s="891"/>
      <c r="L352" s="892"/>
      <c r="M352" s="891"/>
      <c r="N352" s="841">
        <f t="shared" si="7"/>
        <v>8</v>
      </c>
    </row>
    <row r="353" spans="1:15" ht="21.75" customHeight="1">
      <c r="A353" s="844">
        <f>IF(H317&gt;0,1,)</f>
        <v>1</v>
      </c>
      <c r="B353" s="886" t="s">
        <v>558</v>
      </c>
      <c r="C353" s="887" t="s">
        <v>1152</v>
      </c>
      <c r="D353" s="2385" t="str">
        <f>'6-3표준조사'!R531</f>
        <v>2년차</v>
      </c>
      <c r="E353" s="2385"/>
      <c r="F353" s="893"/>
      <c r="G353" s="893"/>
      <c r="H353" s="890"/>
      <c r="I353" s="891"/>
      <c r="J353" s="891"/>
      <c r="K353" s="891"/>
      <c r="L353" s="892"/>
      <c r="M353" s="891"/>
      <c r="N353" s="841">
        <f t="shared" si="7"/>
        <v>8</v>
      </c>
    </row>
    <row r="354" spans="1:15" ht="21.75" customHeight="1">
      <c r="A354" s="844">
        <f>IF(H317&gt;0,1,)</f>
        <v>1</v>
      </c>
      <c r="B354" s="2376" t="s">
        <v>856</v>
      </c>
      <c r="C354" s="2376"/>
      <c r="D354" s="2376"/>
      <c r="E354" s="2376"/>
      <c r="F354" s="2376"/>
      <c r="G354" s="2376"/>
      <c r="H354" s="2376"/>
      <c r="I354" s="2376"/>
      <c r="J354" s="2376"/>
      <c r="K354" s="2376"/>
      <c r="L354" s="2376"/>
      <c r="M354" s="2376"/>
      <c r="N354" s="841">
        <f t="shared" si="7"/>
        <v>8</v>
      </c>
    </row>
    <row r="355" spans="1:15" ht="21.75" customHeight="1">
      <c r="A355" s="844">
        <f>IF(H317&gt;0,1,)</f>
        <v>1</v>
      </c>
      <c r="B355" s="2386" t="s">
        <v>542</v>
      </c>
      <c r="C355" s="2386"/>
      <c r="D355" s="2387" t="s">
        <v>893</v>
      </c>
      <c r="E355" s="2387"/>
      <c r="F355" s="2387"/>
      <c r="G355" s="2387"/>
      <c r="H355" s="2387"/>
      <c r="I355" s="2388" t="s">
        <v>894</v>
      </c>
      <c r="J355" s="2388"/>
      <c r="K355" s="2388"/>
      <c r="L355" s="2388"/>
      <c r="M355" s="2388"/>
      <c r="N355" s="841">
        <f t="shared" si="7"/>
        <v>8</v>
      </c>
      <c r="O355" s="894"/>
    </row>
    <row r="356" spans="1:15" ht="21.75" customHeight="1">
      <c r="A356" s="844">
        <f>IF(H317&gt;0,1,)</f>
        <v>1</v>
      </c>
      <c r="B356" s="2386"/>
      <c r="C356" s="2386"/>
      <c r="D356" s="2387"/>
      <c r="E356" s="2387"/>
      <c r="F356" s="2387"/>
      <c r="G356" s="2387"/>
      <c r="H356" s="2387"/>
      <c r="I356" s="895" t="s">
        <v>895</v>
      </c>
      <c r="J356" s="896" t="s">
        <v>896</v>
      </c>
      <c r="K356" s="896" t="s">
        <v>897</v>
      </c>
      <c r="L356" s="897" t="s">
        <v>898</v>
      </c>
      <c r="M356" s="896" t="s">
        <v>899</v>
      </c>
      <c r="N356" s="841">
        <f t="shared" si="7"/>
        <v>8</v>
      </c>
    </row>
    <row r="357" spans="1:15" ht="21.75" customHeight="1">
      <c r="A357" s="844">
        <f>IF(H317&gt;0,1,)</f>
        <v>1</v>
      </c>
      <c r="B357" s="2368" t="s">
        <v>572</v>
      </c>
      <c r="C357" s="2368"/>
      <c r="D357" s="2369" t="str">
        <f>'6-3표준조사'!P531</f>
        <v>급 (30˚ 초과)</v>
      </c>
      <c r="E357" s="2369"/>
      <c r="F357" s="2369"/>
      <c r="G357" s="2369"/>
      <c r="H357" s="2369"/>
      <c r="I357" s="898">
        <f>IF(H317=0,"",IF(D357="완 (15˚ 이하)",0,IF(D357="중 (15˚ ~ 30˚)",5,IF(D357="급 (30˚ 초과)",10))))</f>
        <v>10</v>
      </c>
      <c r="J357" s="898" t="str">
        <f>IF(A320=0,"",IF(D357="완 (15˚ 이하)",0,IF(D357="중 (15˚ ~ 30˚)",5,IF(D357="급 (30˚ 초과)",10))))</f>
        <v/>
      </c>
      <c r="K357" s="898" t="str">
        <f>IF(A323=0,"",IF(D357="완 (15˚ 이하)",0,IF(D357="중 (15˚ ~ 30˚)",5,IF(D357="급 (30˚ 초과)",10))))</f>
        <v/>
      </c>
      <c r="L357" s="898">
        <f>IF(A331=0,"",IF(D357="완 (15˚ 이하)",0,IF(D357="중 (15˚ ~ 30˚)",5,IF(D357="급 (30˚ 초과)",10))))</f>
        <v>10</v>
      </c>
      <c r="M357" s="898" t="str">
        <f>IF(A341=0,"",IF(D357="완 (15˚ 이하)",0,IF(D357="중 (15˚ ~ 30˚)",5,IF(D357="급 (30˚ 초과)",10))))</f>
        <v/>
      </c>
      <c r="N357" s="841">
        <f t="shared" si="7"/>
        <v>8</v>
      </c>
    </row>
    <row r="358" spans="1:15" ht="21.75" customHeight="1">
      <c r="A358" s="844">
        <f>IF(H317&gt;0,1,)</f>
        <v>1</v>
      </c>
      <c r="B358" s="2389" t="s">
        <v>561</v>
      </c>
      <c r="C358" s="2389"/>
      <c r="D358" s="2369" t="str">
        <f>'6-3표준조사'!R531</f>
        <v>2년차</v>
      </c>
      <c r="E358" s="2369"/>
      <c r="F358" s="2369"/>
      <c r="G358" s="2369"/>
      <c r="H358" s="2369"/>
      <c r="I358" s="898"/>
      <c r="J358" s="898"/>
      <c r="K358" s="898" t="str">
        <f>IF(A323=0,"",IF(D358="당해년도",0,IF(D358="2년차",5,IF(D358="3년차",10))))</f>
        <v/>
      </c>
      <c r="L358" s="898"/>
      <c r="M358" s="898"/>
      <c r="N358" s="841">
        <f t="shared" si="7"/>
        <v>8</v>
      </c>
    </row>
    <row r="359" spans="1:15" ht="21.75" customHeight="1">
      <c r="A359" s="844">
        <f>IF(H317&gt;0,1,)</f>
        <v>1</v>
      </c>
      <c r="B359" s="2368" t="s">
        <v>560</v>
      </c>
      <c r="C359" s="2368"/>
      <c r="D359" s="2369" t="str">
        <f>'6-3표준조사'!Q531</f>
        <v>개소당3ha이상</v>
      </c>
      <c r="E359" s="2369"/>
      <c r="F359" s="2369"/>
      <c r="G359" s="2369"/>
      <c r="H359" s="2369"/>
      <c r="I359" s="898"/>
      <c r="J359" s="898" t="str">
        <f>IF(A320=0,"",IF(D359="개소당5ha이상",0,IF(D359="개소당3~5ha미만 ",5,IF(D359="개소당3ha미만",10))))</f>
        <v/>
      </c>
      <c r="K359" s="898" t="str">
        <f>IF(A323=0,"",IF(D359="개소당5ha이상",0,IF(D359="개소당3~5ha미만 ",5,IF(D359="개소당3ha미만",10))))</f>
        <v/>
      </c>
      <c r="L359" s="1782">
        <f>IF(A331=0,"",IF(D359="개소당3ha이상",0,IF(D359="개소당1~3ha미만 ",5,IF(D359="개소당1ha미만",10))))</f>
        <v>0</v>
      </c>
      <c r="M359" s="898" t="str">
        <f>IF(A341=0,"",IF(D359="개소당5ha이상",0,IF(D359="개소당3~5ha미만 ",5,IF(D359="개소당3ha미만",10))))</f>
        <v/>
      </c>
      <c r="N359" s="841">
        <f t="shared" si="7"/>
        <v>8</v>
      </c>
    </row>
    <row r="360" spans="1:15" ht="21.75" customHeight="1">
      <c r="A360" s="844">
        <f>IF(H317&gt;0,1,)</f>
        <v>1</v>
      </c>
      <c r="B360" s="2368" t="s">
        <v>555</v>
      </c>
      <c r="C360" s="2368"/>
      <c r="D360" s="2369"/>
      <c r="E360" s="2369"/>
      <c r="F360" s="2369"/>
      <c r="G360" s="2369"/>
      <c r="H360" s="2369"/>
      <c r="I360" s="898"/>
      <c r="J360" s="898"/>
      <c r="K360" s="898"/>
      <c r="L360" s="1716">
        <f>SUM(L357:L359)</f>
        <v>10</v>
      </c>
      <c r="M360" s="898"/>
      <c r="N360" s="841">
        <f>IF(H$317&gt;0,8,)</f>
        <v>8</v>
      </c>
    </row>
    <row r="361" spans="1:15" ht="35.1" customHeight="1" thickBot="1">
      <c r="A361" s="844">
        <f>IF(H362&gt;0,1,)</f>
        <v>1</v>
      </c>
      <c r="B361" s="2237" t="s">
        <v>2433</v>
      </c>
      <c r="C361" s="2237"/>
      <c r="D361" s="2237"/>
      <c r="E361" s="2237"/>
      <c r="F361" s="2237"/>
      <c r="G361" s="2237"/>
      <c r="H361" s="2237"/>
      <c r="I361" s="2237"/>
      <c r="J361" s="2237"/>
      <c r="K361" s="2237"/>
      <c r="L361" s="2237"/>
      <c r="M361" s="2237"/>
      <c r="N361" s="841">
        <f>IF(H$362&gt;0,9,)</f>
        <v>9</v>
      </c>
      <c r="O361" s="842"/>
    </row>
    <row r="362" spans="1:15" ht="24.95" customHeight="1">
      <c r="A362" s="844">
        <f>IF(H362&gt;0,1,)</f>
        <v>1</v>
      </c>
      <c r="B362" s="2362" t="s">
        <v>857</v>
      </c>
      <c r="C362" s="2363"/>
      <c r="D362" s="2364" t="str">
        <f>CONCATENATE('6-3표준조사'!K604,"임반")</f>
        <v>64-0임반</v>
      </c>
      <c r="E362" s="2364"/>
      <c r="F362" s="2364" t="str">
        <f>CONCATENATE('6-3표준조사'!L604,"소반")</f>
        <v>24-3소반</v>
      </c>
      <c r="G362" s="2364"/>
      <c r="H362" s="2390">
        <f>'6-3표준조사'!Q604</f>
        <v>1.2</v>
      </c>
      <c r="I362" s="2390"/>
      <c r="J362" s="845"/>
      <c r="K362" s="846" t="s">
        <v>541</v>
      </c>
      <c r="L362" s="2366" t="str">
        <f>+'6-3표준조사'!R604</f>
        <v>모두베기</v>
      </c>
      <c r="M362" s="2367"/>
      <c r="N362" s="841">
        <f t="shared" ref="N362:N405" si="8">IF(H$362&gt;0,9,)</f>
        <v>9</v>
      </c>
    </row>
    <row r="363" spans="1:15" ht="21.75" customHeight="1">
      <c r="A363" s="844">
        <f>IF(H362&gt;0,1,)</f>
        <v>1</v>
      </c>
      <c r="B363" s="2378" t="s">
        <v>542</v>
      </c>
      <c r="C363" s="2379"/>
      <c r="D363" s="2380" t="s">
        <v>543</v>
      </c>
      <c r="E363" s="2379"/>
      <c r="F363" s="2381" t="s">
        <v>544</v>
      </c>
      <c r="G363" s="2382"/>
      <c r="H363" s="2381" t="s">
        <v>545</v>
      </c>
      <c r="I363" s="2382"/>
      <c r="J363" s="2380" t="s">
        <v>546</v>
      </c>
      <c r="K363" s="2379"/>
      <c r="L363" s="2383" t="s">
        <v>858</v>
      </c>
      <c r="M363" s="2370"/>
      <c r="N363" s="841">
        <f t="shared" si="8"/>
        <v>9</v>
      </c>
    </row>
    <row r="364" spans="1:15" ht="21.75" customHeight="1">
      <c r="A364" s="844">
        <f>IF(H362&gt;0,1,)</f>
        <v>1</v>
      </c>
      <c r="B364" s="847"/>
      <c r="C364" s="848" t="s">
        <v>547</v>
      </c>
      <c r="D364" s="849"/>
      <c r="E364" s="850" t="s">
        <v>548</v>
      </c>
      <c r="F364" s="849"/>
      <c r="G364" s="850" t="s">
        <v>548</v>
      </c>
      <c r="H364" s="849"/>
      <c r="I364" s="850" t="s">
        <v>548</v>
      </c>
      <c r="J364" s="851"/>
      <c r="K364" s="850" t="s">
        <v>549</v>
      </c>
      <c r="L364" s="2384"/>
      <c r="M364" s="2371"/>
      <c r="N364" s="841">
        <f t="shared" si="8"/>
        <v>9</v>
      </c>
    </row>
    <row r="365" spans="1:15" s="27" customFormat="1" ht="21.75" hidden="1" customHeight="1">
      <c r="A365" s="28">
        <f>IF('6-3표준조사'!R604="둘레베기",1,)</f>
        <v>0</v>
      </c>
      <c r="B365" s="2323" t="s">
        <v>547</v>
      </c>
      <c r="C365" s="29" t="s">
        <v>579</v>
      </c>
      <c r="D365" s="30"/>
      <c r="E365" s="31"/>
      <c r="F365" s="30"/>
      <c r="G365" s="31"/>
      <c r="H365" s="30"/>
      <c r="I365" s="31"/>
      <c r="J365" s="32"/>
      <c r="K365" s="33"/>
      <c r="L365" s="34"/>
      <c r="M365" s="71">
        <f>M366</f>
        <v>0</v>
      </c>
      <c r="N365" s="177">
        <f t="shared" si="8"/>
        <v>9</v>
      </c>
    </row>
    <row r="366" spans="1:15" s="27" customFormat="1" ht="21.75" hidden="1" customHeight="1">
      <c r="A366" s="28">
        <f>IF('6-3표준조사'!R604="둘레베기",1,)</f>
        <v>0</v>
      </c>
      <c r="B366" s="2324"/>
      <c r="C366" s="35" t="s">
        <v>841</v>
      </c>
      <c r="D366" s="36"/>
      <c r="E366" s="37"/>
      <c r="F366" s="38"/>
      <c r="G366" s="37"/>
      <c r="H366" s="38"/>
      <c r="I366" s="37"/>
      <c r="J366" s="39"/>
      <c r="K366" s="40"/>
      <c r="L366" s="41">
        <f>J405/100</f>
        <v>0</v>
      </c>
      <c r="M366" s="72">
        <f>ROUNDDOWN((H367*J367)+(H367*J367*L366),)</f>
        <v>0</v>
      </c>
      <c r="N366" s="177">
        <f t="shared" si="8"/>
        <v>9</v>
      </c>
    </row>
    <row r="367" spans="1:15" s="27" customFormat="1" ht="21.75" hidden="1" customHeight="1">
      <c r="A367" s="28">
        <f>IF('6-3표준조사'!R604="둘레베기",1,)</f>
        <v>0</v>
      </c>
      <c r="B367" s="2324"/>
      <c r="C367" s="35" t="s">
        <v>842</v>
      </c>
      <c r="D367" s="36">
        <f>IF(A367&gt;0,D396,)</f>
        <v>0</v>
      </c>
      <c r="E367" s="37" t="s">
        <v>551</v>
      </c>
      <c r="F367" s="38">
        <v>0.18</v>
      </c>
      <c r="G367" s="37" t="s">
        <v>552</v>
      </c>
      <c r="H367" s="38">
        <f>ROUND(D367/100*F367,2)</f>
        <v>0</v>
      </c>
      <c r="I367" s="37" t="s">
        <v>550</v>
      </c>
      <c r="J367" s="39">
        <f>'7-1 단가조사'!L7</f>
        <v>172068</v>
      </c>
      <c r="K367" s="40" t="s">
        <v>580</v>
      </c>
      <c r="L367" s="41"/>
      <c r="M367" s="72"/>
      <c r="N367" s="177">
        <f t="shared" si="8"/>
        <v>9</v>
      </c>
    </row>
    <row r="368" spans="1:15" s="27" customFormat="1" ht="21.75" hidden="1" customHeight="1">
      <c r="A368" s="28">
        <f>IF('6-3표준조사'!$R$604="줄베기",1,)</f>
        <v>0</v>
      </c>
      <c r="B368" s="2324"/>
      <c r="C368" s="29" t="s">
        <v>581</v>
      </c>
      <c r="D368" s="30"/>
      <c r="E368" s="31"/>
      <c r="F368" s="30"/>
      <c r="G368" s="31"/>
      <c r="H368" s="30"/>
      <c r="I368" s="31"/>
      <c r="J368" s="32"/>
      <c r="K368" s="33"/>
      <c r="L368" s="42"/>
      <c r="M368" s="71">
        <f>SUM(M369+M372+M375)</f>
        <v>0</v>
      </c>
      <c r="N368" s="177">
        <f t="shared" si="8"/>
        <v>9</v>
      </c>
    </row>
    <row r="369" spans="1:14" s="27" customFormat="1" ht="21.75" hidden="1" customHeight="1">
      <c r="A369" s="28">
        <f>IF('6-3표준조사'!$R$604="줄베기",1,)</f>
        <v>0</v>
      </c>
      <c r="B369" s="2324"/>
      <c r="C369" s="35" t="s">
        <v>841</v>
      </c>
      <c r="D369" s="43"/>
      <c r="E369" s="37"/>
      <c r="F369" s="38"/>
      <c r="G369" s="37"/>
      <c r="H369" s="38"/>
      <c r="I369" s="37"/>
      <c r="J369" s="39"/>
      <c r="K369" s="40"/>
      <c r="L369" s="41">
        <f>K405/100</f>
        <v>0</v>
      </c>
      <c r="M369" s="72">
        <f>ROUNDDOWN((M370+M371)+((M370+M371)*L369),0)</f>
        <v>0</v>
      </c>
      <c r="N369" s="177">
        <f t="shared" si="8"/>
        <v>9</v>
      </c>
    </row>
    <row r="370" spans="1:14" s="27" customFormat="1" ht="21.75" hidden="1" customHeight="1">
      <c r="A370" s="28">
        <f>IF('6-3표준조사'!$R$604="줄베기",1,)</f>
        <v>0</v>
      </c>
      <c r="B370" s="2324"/>
      <c r="C370" s="35" t="s">
        <v>843</v>
      </c>
      <c r="D370" s="43">
        <f>IF(A370&gt;0,D396,)</f>
        <v>0</v>
      </c>
      <c r="E370" s="37" t="s">
        <v>551</v>
      </c>
      <c r="F370" s="38">
        <v>7.0000000000000007E-2</v>
      </c>
      <c r="G370" s="37" t="s">
        <v>552</v>
      </c>
      <c r="H370" s="38">
        <f>ROUND(D370/100*F370,2)</f>
        <v>0</v>
      </c>
      <c r="I370" s="37" t="s">
        <v>550</v>
      </c>
      <c r="J370" s="39">
        <f>'7-1 단가조사'!L7</f>
        <v>172068</v>
      </c>
      <c r="K370" s="40" t="s">
        <v>580</v>
      </c>
      <c r="L370" s="41"/>
      <c r="M370" s="72">
        <f>ROUNDDOWN(H370*J370,)</f>
        <v>0</v>
      </c>
      <c r="N370" s="177">
        <f t="shared" si="8"/>
        <v>9</v>
      </c>
    </row>
    <row r="371" spans="1:14" s="27" customFormat="1" ht="21.75" hidden="1" customHeight="1">
      <c r="A371" s="28">
        <f>IF('6-3표준조사'!$R$604="줄베기",1,)</f>
        <v>0</v>
      </c>
      <c r="B371" s="2324"/>
      <c r="C371" s="35" t="s">
        <v>844</v>
      </c>
      <c r="D371" s="44">
        <f>IF(A371&gt;0,1,)</f>
        <v>0</v>
      </c>
      <c r="E371" s="37" t="s">
        <v>425</v>
      </c>
      <c r="F371" s="38">
        <v>1.3</v>
      </c>
      <c r="G371" s="37" t="s">
        <v>582</v>
      </c>
      <c r="H371" s="38">
        <f>ROUND(D371*F371,2)</f>
        <v>0</v>
      </c>
      <c r="I371" s="37" t="s">
        <v>550</v>
      </c>
      <c r="J371" s="39">
        <f>'7-1 단가조사'!L6</f>
        <v>226122</v>
      </c>
      <c r="K371" s="40" t="s">
        <v>583</v>
      </c>
      <c r="L371" s="41"/>
      <c r="M371" s="72">
        <f>ROUNDDOWN(H371*J371,)</f>
        <v>0</v>
      </c>
      <c r="N371" s="177">
        <f t="shared" si="8"/>
        <v>9</v>
      </c>
    </row>
    <row r="372" spans="1:14" s="27" customFormat="1" ht="21.75" hidden="1" customHeight="1">
      <c r="A372" s="28">
        <f>IF('6-3표준조사'!$R$604="줄베기",1,)</f>
        <v>0</v>
      </c>
      <c r="B372" s="2324"/>
      <c r="C372" s="35" t="s">
        <v>845</v>
      </c>
      <c r="D372" s="43"/>
      <c r="E372" s="37"/>
      <c r="F372" s="38"/>
      <c r="G372" s="37"/>
      <c r="H372" s="38"/>
      <c r="I372" s="37"/>
      <c r="J372" s="39"/>
      <c r="K372" s="40"/>
      <c r="L372" s="45"/>
      <c r="M372" s="72">
        <f>M373+M374</f>
        <v>0</v>
      </c>
      <c r="N372" s="177">
        <f t="shared" si="8"/>
        <v>9</v>
      </c>
    </row>
    <row r="373" spans="1:14" s="27" customFormat="1" ht="21.75" hidden="1" customHeight="1">
      <c r="A373" s="28">
        <f>IF('6-3표준조사'!$R$604="줄베기",1,)</f>
        <v>0</v>
      </c>
      <c r="B373" s="2324"/>
      <c r="C373" s="35" t="s">
        <v>846</v>
      </c>
      <c r="D373" s="44">
        <f>H371</f>
        <v>0</v>
      </c>
      <c r="E373" s="37" t="s">
        <v>582</v>
      </c>
      <c r="F373" s="38">
        <v>5</v>
      </c>
      <c r="G373" s="37" t="s">
        <v>553</v>
      </c>
      <c r="H373" s="38">
        <f>ROUND(D373*F373,2)</f>
        <v>0</v>
      </c>
      <c r="I373" s="37" t="s">
        <v>554</v>
      </c>
      <c r="J373" s="39">
        <f>'7-1 단가조사'!L11</f>
        <v>1720</v>
      </c>
      <c r="K373" s="40" t="s">
        <v>584</v>
      </c>
      <c r="L373" s="45"/>
      <c r="M373" s="72">
        <f>ROUNDDOWN(H373*J373,)</f>
        <v>0</v>
      </c>
      <c r="N373" s="177">
        <f t="shared" si="8"/>
        <v>9</v>
      </c>
    </row>
    <row r="374" spans="1:14" s="27" customFormat="1" ht="21.75" hidden="1" customHeight="1">
      <c r="A374" s="28">
        <f>IF('6-3표준조사'!$R$604="줄베기",1,)</f>
        <v>0</v>
      </c>
      <c r="B374" s="2324"/>
      <c r="C374" s="35" t="s">
        <v>847</v>
      </c>
      <c r="D374" s="43">
        <f>M373</f>
        <v>0</v>
      </c>
      <c r="E374" s="37" t="s">
        <v>586</v>
      </c>
      <c r="F374" s="38">
        <v>0.1</v>
      </c>
      <c r="G374" s="37" t="s">
        <v>587</v>
      </c>
      <c r="H374" s="38"/>
      <c r="I374" s="37"/>
      <c r="J374" s="39"/>
      <c r="K374" s="40"/>
      <c r="L374" s="45"/>
      <c r="M374" s="72">
        <f>ROUNDDOWN(D374*F374,)</f>
        <v>0</v>
      </c>
      <c r="N374" s="177">
        <f t="shared" si="8"/>
        <v>9</v>
      </c>
    </row>
    <row r="375" spans="1:14" s="27" customFormat="1" ht="21.75" hidden="1" customHeight="1">
      <c r="A375" s="28">
        <f>IF('6-3표준조사'!$R$604="줄베기",1,)</f>
        <v>0</v>
      </c>
      <c r="B375" s="2324"/>
      <c r="C375" s="46" t="s">
        <v>848</v>
      </c>
      <c r="D375" s="47">
        <f>D373</f>
        <v>0</v>
      </c>
      <c r="E375" s="48" t="s">
        <v>588</v>
      </c>
      <c r="F375" s="49">
        <v>8.3999999999999995E-3</v>
      </c>
      <c r="G375" s="48" t="s">
        <v>589</v>
      </c>
      <c r="H375" s="50"/>
      <c r="I375" s="48"/>
      <c r="J375" s="51">
        <f>'7-1 단가조사'!L14</f>
        <v>610000</v>
      </c>
      <c r="K375" s="52" t="s">
        <v>585</v>
      </c>
      <c r="L375" s="53"/>
      <c r="M375" s="73">
        <f>ROUNDDOWN(D375*F375*J375,)</f>
        <v>0</v>
      </c>
      <c r="N375" s="177">
        <f t="shared" si="8"/>
        <v>9</v>
      </c>
    </row>
    <row r="376" spans="1:14" ht="21.75" customHeight="1">
      <c r="A376" s="844">
        <f>IF('6-3표준조사'!$R$604="모두베기",1,)</f>
        <v>1</v>
      </c>
      <c r="B376" s="2324"/>
      <c r="C376" s="852" t="s">
        <v>590</v>
      </c>
      <c r="D376" s="853"/>
      <c r="E376" s="854"/>
      <c r="F376" s="855"/>
      <c r="G376" s="854"/>
      <c r="H376" s="855"/>
      <c r="I376" s="854"/>
      <c r="J376" s="856"/>
      <c r="K376" s="857"/>
      <c r="L376" s="858"/>
      <c r="M376" s="859">
        <f>M377+M382+M385</f>
        <v>1053272</v>
      </c>
      <c r="N376" s="841">
        <f t="shared" si="8"/>
        <v>9</v>
      </c>
    </row>
    <row r="377" spans="1:14" ht="21.75" customHeight="1">
      <c r="A377" s="844">
        <f>IF('6-3표준조사'!$R$604="모두베기",1,)</f>
        <v>1</v>
      </c>
      <c r="B377" s="2324"/>
      <c r="C377" s="860" t="s">
        <v>841</v>
      </c>
      <c r="D377" s="861"/>
      <c r="E377" s="862"/>
      <c r="F377" s="863"/>
      <c r="G377" s="862"/>
      <c r="H377" s="863"/>
      <c r="I377" s="862"/>
      <c r="J377" s="864"/>
      <c r="K377" s="865"/>
      <c r="L377" s="866">
        <f>L405/100</f>
        <v>0.1</v>
      </c>
      <c r="M377" s="867">
        <f>M378+M379+M380+M381</f>
        <v>994936</v>
      </c>
      <c r="N377" s="841">
        <f t="shared" si="8"/>
        <v>9</v>
      </c>
    </row>
    <row r="378" spans="1:14" ht="21.75" customHeight="1">
      <c r="A378" s="844">
        <f>IF('6-3표준조사'!$R$604="모두베기",1,)</f>
        <v>1</v>
      </c>
      <c r="B378" s="2324"/>
      <c r="C378" s="860" t="s">
        <v>843</v>
      </c>
      <c r="D378" s="861">
        <f>IF('6-3표준조사'!Z602=1,'5-3단가산출서'!D396,0)</f>
        <v>0</v>
      </c>
      <c r="E378" s="862" t="s">
        <v>551</v>
      </c>
      <c r="F378" s="863">
        <v>7.0000000000000007E-2</v>
      </c>
      <c r="G378" s="862" t="s">
        <v>552</v>
      </c>
      <c r="H378" s="863">
        <f>ROUND(D378/100*F378,2)</f>
        <v>0</v>
      </c>
      <c r="I378" s="862" t="s">
        <v>550</v>
      </c>
      <c r="J378" s="864">
        <f>'7-1 단가조사'!L7</f>
        <v>172068</v>
      </c>
      <c r="K378" s="865" t="s">
        <v>580</v>
      </c>
      <c r="L378" s="868"/>
      <c r="M378" s="867">
        <f>ROUNDDOWN((H378*J378)+(H378*J378*L377),)</f>
        <v>0</v>
      </c>
      <c r="N378" s="841">
        <f t="shared" si="8"/>
        <v>9</v>
      </c>
    </row>
    <row r="379" spans="1:14" ht="21.75" customHeight="1">
      <c r="A379" s="844">
        <f>IF('6-3표준조사'!$R$604="모두베기",1,)</f>
        <v>1</v>
      </c>
      <c r="B379" s="2324"/>
      <c r="C379" s="869" t="s">
        <v>1158</v>
      </c>
      <c r="D379" s="870">
        <f>IF(A379&gt;0,IF(D398="당해 년도",1,),)</f>
        <v>0</v>
      </c>
      <c r="E379" s="862" t="s">
        <v>425</v>
      </c>
      <c r="F379" s="863">
        <v>3.5</v>
      </c>
      <c r="G379" s="862" t="s">
        <v>582</v>
      </c>
      <c r="H379" s="863">
        <f>ROUND(D379*F379,2)</f>
        <v>0</v>
      </c>
      <c r="I379" s="862" t="s">
        <v>550</v>
      </c>
      <c r="J379" s="864">
        <f>'7-1 단가조사'!L6</f>
        <v>226122</v>
      </c>
      <c r="K379" s="865" t="s">
        <v>583</v>
      </c>
      <c r="L379" s="868"/>
      <c r="M379" s="867">
        <f>ROUNDDOWN((H379*J379)+(H379*J379*L377),)</f>
        <v>0</v>
      </c>
      <c r="N379" s="841">
        <f t="shared" si="8"/>
        <v>9</v>
      </c>
    </row>
    <row r="380" spans="1:14" ht="21.75" customHeight="1">
      <c r="A380" s="844">
        <f>IF('6-3표준조사'!$R$604="모두베기",1,)</f>
        <v>1</v>
      </c>
      <c r="B380" s="2324"/>
      <c r="C380" s="869" t="s">
        <v>1159</v>
      </c>
      <c r="D380" s="870">
        <f>IF(A380&gt;0,IF(D398="2년차",1,),)</f>
        <v>1</v>
      </c>
      <c r="E380" s="862" t="s">
        <v>425</v>
      </c>
      <c r="F380" s="863">
        <v>4</v>
      </c>
      <c r="G380" s="862" t="s">
        <v>582</v>
      </c>
      <c r="H380" s="863">
        <f>ROUND(D380*F380,2)</f>
        <v>4</v>
      </c>
      <c r="I380" s="862" t="s">
        <v>550</v>
      </c>
      <c r="J380" s="864">
        <f>'7-1 단가조사'!L6</f>
        <v>226122</v>
      </c>
      <c r="K380" s="865" t="s">
        <v>583</v>
      </c>
      <c r="L380" s="868"/>
      <c r="M380" s="867">
        <f>ROUNDDOWN((H380*J380)+(H380*J380*L377),)</f>
        <v>994936</v>
      </c>
      <c r="N380" s="841">
        <f t="shared" si="8"/>
        <v>9</v>
      </c>
    </row>
    <row r="381" spans="1:14" ht="21.75" customHeight="1">
      <c r="A381" s="844">
        <f>IF('6-3표준조사'!$R$604="모두베기",1,)</f>
        <v>1</v>
      </c>
      <c r="B381" s="2324"/>
      <c r="C381" s="869" t="s">
        <v>1160</v>
      </c>
      <c r="D381" s="870">
        <f>IF(A381&gt;0,IF(D398="3년차 이상",1,),)</f>
        <v>0</v>
      </c>
      <c r="E381" s="862" t="s">
        <v>425</v>
      </c>
      <c r="F381" s="863">
        <v>5</v>
      </c>
      <c r="G381" s="862" t="s">
        <v>582</v>
      </c>
      <c r="H381" s="863">
        <f>ROUND(D381*F381,2)</f>
        <v>0</v>
      </c>
      <c r="I381" s="862" t="s">
        <v>550</v>
      </c>
      <c r="J381" s="864">
        <f>'7-1 단가조사'!L6</f>
        <v>226122</v>
      </c>
      <c r="K381" s="865" t="s">
        <v>583</v>
      </c>
      <c r="L381" s="868"/>
      <c r="M381" s="867">
        <f>ROUNDDOWN((H381*J381)+(H381*J381*L377),)</f>
        <v>0</v>
      </c>
      <c r="N381" s="841">
        <f t="shared" si="8"/>
        <v>9</v>
      </c>
    </row>
    <row r="382" spans="1:14" ht="21.75" customHeight="1">
      <c r="A382" s="844">
        <f>IF('6-3표준조사'!$R$604="모두베기",1,)</f>
        <v>1</v>
      </c>
      <c r="B382" s="2324"/>
      <c r="C382" s="860" t="s">
        <v>845</v>
      </c>
      <c r="D382" s="861"/>
      <c r="E382" s="862"/>
      <c r="F382" s="863"/>
      <c r="G382" s="862"/>
      <c r="H382" s="863"/>
      <c r="I382" s="862"/>
      <c r="J382" s="864"/>
      <c r="K382" s="865"/>
      <c r="L382" s="868"/>
      <c r="M382" s="867">
        <f>M383+M384</f>
        <v>37840</v>
      </c>
      <c r="N382" s="841">
        <f t="shared" si="8"/>
        <v>9</v>
      </c>
    </row>
    <row r="383" spans="1:14" ht="21.75" customHeight="1">
      <c r="A383" s="844">
        <f>IF('6-3표준조사'!$R$604="모두베기",1,)</f>
        <v>1</v>
      </c>
      <c r="B383" s="2324"/>
      <c r="C383" s="860" t="s">
        <v>846</v>
      </c>
      <c r="D383" s="870">
        <f>(H379+H380+H381)</f>
        <v>4</v>
      </c>
      <c r="E383" s="862" t="s">
        <v>582</v>
      </c>
      <c r="F383" s="863">
        <v>5</v>
      </c>
      <c r="G383" s="862" t="s">
        <v>553</v>
      </c>
      <c r="H383" s="863">
        <f>ROUND(D383*F383,2)</f>
        <v>20</v>
      </c>
      <c r="I383" s="862" t="s">
        <v>554</v>
      </c>
      <c r="J383" s="864">
        <f>'7-1 단가조사'!L11</f>
        <v>1720</v>
      </c>
      <c r="K383" s="865" t="s">
        <v>584</v>
      </c>
      <c r="L383" s="868"/>
      <c r="M383" s="867">
        <f>ROUNDDOWN(H383*J383,)</f>
        <v>34400</v>
      </c>
      <c r="N383" s="841">
        <f t="shared" si="8"/>
        <v>9</v>
      </c>
    </row>
    <row r="384" spans="1:14" ht="21.75" customHeight="1">
      <c r="A384" s="844">
        <f>IF('6-3표준조사'!$R$604="모두베기",1,)</f>
        <v>1</v>
      </c>
      <c r="B384" s="2324"/>
      <c r="C384" s="860" t="s">
        <v>847</v>
      </c>
      <c r="D384" s="861">
        <f>M383</f>
        <v>34400</v>
      </c>
      <c r="E384" s="862" t="s">
        <v>586</v>
      </c>
      <c r="F384" s="863">
        <v>0.1</v>
      </c>
      <c r="G384" s="862" t="s">
        <v>587</v>
      </c>
      <c r="H384" s="863"/>
      <c r="I384" s="862"/>
      <c r="J384" s="864"/>
      <c r="K384" s="865"/>
      <c r="L384" s="868"/>
      <c r="M384" s="867">
        <f>ROUNDDOWN(D384*F384,)</f>
        <v>3440</v>
      </c>
      <c r="N384" s="841">
        <f t="shared" si="8"/>
        <v>9</v>
      </c>
    </row>
    <row r="385" spans="1:15" ht="21.75" customHeight="1">
      <c r="A385" s="844">
        <f>IF('6-3표준조사'!$R$604="모두베기",1,)</f>
        <v>1</v>
      </c>
      <c r="B385" s="2324"/>
      <c r="C385" s="871" t="s">
        <v>848</v>
      </c>
      <c r="D385" s="872">
        <f>D383</f>
        <v>4</v>
      </c>
      <c r="E385" s="873" t="s">
        <v>588</v>
      </c>
      <c r="F385" s="874">
        <v>8.3999999999999995E-3</v>
      </c>
      <c r="G385" s="873" t="s">
        <v>589</v>
      </c>
      <c r="H385" s="875"/>
      <c r="I385" s="873"/>
      <c r="J385" s="876">
        <f>'7-1 단가조사'!L14</f>
        <v>610000</v>
      </c>
      <c r="K385" s="877" t="s">
        <v>585</v>
      </c>
      <c r="L385" s="878"/>
      <c r="M385" s="879">
        <f>ROUNDDOWN(D385*F385*J385,)</f>
        <v>20496</v>
      </c>
      <c r="N385" s="841">
        <f t="shared" si="8"/>
        <v>9</v>
      </c>
    </row>
    <row r="386" spans="1:15" s="27" customFormat="1" ht="21.75" hidden="1" customHeight="1">
      <c r="A386" s="28">
        <f>IF('6-3표준조사'!$R$604="맹아제거",1,)</f>
        <v>0</v>
      </c>
      <c r="B386" s="2324"/>
      <c r="C386" s="29" t="s">
        <v>591</v>
      </c>
      <c r="D386" s="30"/>
      <c r="E386" s="31"/>
      <c r="F386" s="30"/>
      <c r="G386" s="31"/>
      <c r="H386" s="30"/>
      <c r="I386" s="31"/>
      <c r="J386" s="32"/>
      <c r="K386" s="33"/>
      <c r="L386" s="34"/>
      <c r="M386" s="71">
        <f>M387</f>
        <v>0</v>
      </c>
      <c r="N386" s="177">
        <f t="shared" si="8"/>
        <v>9</v>
      </c>
    </row>
    <row r="387" spans="1:15" s="27" customFormat="1" ht="21.75" hidden="1" customHeight="1">
      <c r="A387" s="28">
        <f>IF('6-3표준조사'!$R$604="맹아제거",1,)</f>
        <v>0</v>
      </c>
      <c r="B387" s="2324"/>
      <c r="C387" s="35" t="s">
        <v>841</v>
      </c>
      <c r="D387" s="36"/>
      <c r="E387" s="37"/>
      <c r="F387" s="38"/>
      <c r="G387" s="37"/>
      <c r="H387" s="38"/>
      <c r="I387" s="37"/>
      <c r="J387" s="39"/>
      <c r="K387" s="40"/>
      <c r="L387" s="41">
        <f>M405/100</f>
        <v>0</v>
      </c>
      <c r="M387" s="72">
        <f>ROUNDDOWN((H388*J388)+(H388*J388*L387),)</f>
        <v>0</v>
      </c>
      <c r="N387" s="177">
        <f t="shared" si="8"/>
        <v>9</v>
      </c>
    </row>
    <row r="388" spans="1:15" s="27" customFormat="1" ht="21.75" hidden="1" customHeight="1">
      <c r="A388" s="28">
        <f>IF('6-3표준조사'!$R$604="맹아제거",1,)</f>
        <v>0</v>
      </c>
      <c r="B388" s="2324"/>
      <c r="C388" s="35" t="s">
        <v>849</v>
      </c>
      <c r="D388" s="36">
        <v>0</v>
      </c>
      <c r="E388" s="37" t="s">
        <v>551</v>
      </c>
      <c r="F388" s="38">
        <v>0.2</v>
      </c>
      <c r="G388" s="37" t="s">
        <v>552</v>
      </c>
      <c r="H388" s="38">
        <f>ROUND(D388/100*F388,2)</f>
        <v>0</v>
      </c>
      <c r="I388" s="37" t="s">
        <v>550</v>
      </c>
      <c r="J388" s="39">
        <f>'7-1 단가조사'!L7</f>
        <v>172068</v>
      </c>
      <c r="K388" s="40" t="s">
        <v>580</v>
      </c>
      <c r="L388" s="41">
        <f>M405/100</f>
        <v>0</v>
      </c>
      <c r="M388" s="72"/>
      <c r="N388" s="177">
        <f t="shared" si="8"/>
        <v>9</v>
      </c>
    </row>
    <row r="389" spans="1:15" ht="21.75" customHeight="1">
      <c r="A389" s="844">
        <f>IF(H362&gt;0,1,)</f>
        <v>1</v>
      </c>
      <c r="B389" s="2372" t="s">
        <v>555</v>
      </c>
      <c r="C389" s="852" t="s">
        <v>592</v>
      </c>
      <c r="D389" s="855"/>
      <c r="E389" s="854"/>
      <c r="F389" s="855"/>
      <c r="G389" s="854"/>
      <c r="H389" s="855"/>
      <c r="I389" s="854"/>
      <c r="J389" s="856"/>
      <c r="K389" s="857"/>
      <c r="L389" s="858"/>
      <c r="M389" s="859">
        <f>SUM(M390,M392,M393)</f>
        <v>1053272</v>
      </c>
      <c r="N389" s="841">
        <f t="shared" si="8"/>
        <v>9</v>
      </c>
    </row>
    <row r="390" spans="1:15" ht="21.75" customHeight="1">
      <c r="A390" s="844">
        <f>IF(H362&gt;0,1,)</f>
        <v>1</v>
      </c>
      <c r="B390" s="2373"/>
      <c r="C390" s="860" t="s">
        <v>850</v>
      </c>
      <c r="D390" s="863"/>
      <c r="E390" s="862"/>
      <c r="F390" s="863"/>
      <c r="G390" s="862"/>
      <c r="H390" s="863"/>
      <c r="I390" s="862"/>
      <c r="J390" s="864"/>
      <c r="K390" s="865"/>
      <c r="L390" s="868"/>
      <c r="M390" s="867">
        <f>M391</f>
        <v>994936</v>
      </c>
      <c r="N390" s="841">
        <f t="shared" si="8"/>
        <v>9</v>
      </c>
    </row>
    <row r="391" spans="1:15" ht="21.75" customHeight="1">
      <c r="A391" s="844">
        <f>IF(H362&gt;0,1,)</f>
        <v>1</v>
      </c>
      <c r="B391" s="2373"/>
      <c r="C391" s="860" t="s">
        <v>851</v>
      </c>
      <c r="D391" s="863"/>
      <c r="E391" s="862"/>
      <c r="F391" s="863"/>
      <c r="G391" s="862"/>
      <c r="H391" s="863"/>
      <c r="I391" s="862"/>
      <c r="J391" s="864"/>
      <c r="K391" s="865"/>
      <c r="L391" s="868"/>
      <c r="M391" s="867">
        <f>M366+M369+M377+M387</f>
        <v>994936</v>
      </c>
      <c r="N391" s="841">
        <f t="shared" si="8"/>
        <v>9</v>
      </c>
    </row>
    <row r="392" spans="1:15" ht="21.75" customHeight="1">
      <c r="A392" s="844">
        <f>IF(H362&gt;0,1,)</f>
        <v>1</v>
      </c>
      <c r="B392" s="2373"/>
      <c r="C392" s="860" t="s">
        <v>852</v>
      </c>
      <c r="D392" s="863"/>
      <c r="E392" s="862"/>
      <c r="F392" s="863"/>
      <c r="G392" s="862"/>
      <c r="H392" s="863"/>
      <c r="I392" s="862"/>
      <c r="J392" s="864"/>
      <c r="K392" s="865"/>
      <c r="L392" s="868"/>
      <c r="M392" s="867">
        <f>M372+M382</f>
        <v>37840</v>
      </c>
      <c r="N392" s="841">
        <f t="shared" si="8"/>
        <v>9</v>
      </c>
    </row>
    <row r="393" spans="1:15" ht="21.75" customHeight="1" thickBot="1">
      <c r="A393" s="844">
        <f>IF(H362&gt;0,1,)</f>
        <v>1</v>
      </c>
      <c r="B393" s="2374"/>
      <c r="C393" s="871" t="s">
        <v>853</v>
      </c>
      <c r="D393" s="880"/>
      <c r="E393" s="881"/>
      <c r="F393" s="880"/>
      <c r="G393" s="881"/>
      <c r="H393" s="880"/>
      <c r="I393" s="881"/>
      <c r="J393" s="882"/>
      <c r="K393" s="883"/>
      <c r="L393" s="884"/>
      <c r="M393" s="885">
        <f>M375+M385</f>
        <v>20496</v>
      </c>
      <c r="N393" s="841">
        <f t="shared" si="8"/>
        <v>9</v>
      </c>
    </row>
    <row r="394" spans="1:15" ht="21.75" customHeight="1">
      <c r="A394" s="844">
        <f>IF(H362&gt;0,1,)</f>
        <v>1</v>
      </c>
      <c r="B394" s="2375" t="s">
        <v>556</v>
      </c>
      <c r="C394" s="2375"/>
      <c r="D394" s="2375"/>
      <c r="E394" s="2375"/>
      <c r="F394" s="2375"/>
      <c r="G394" s="2375"/>
      <c r="H394" s="2375"/>
      <c r="I394" s="2375"/>
      <c r="J394" s="2375"/>
      <c r="K394" s="2375"/>
      <c r="L394" s="2375"/>
      <c r="M394" s="2375"/>
      <c r="N394" s="841">
        <f t="shared" si="8"/>
        <v>9</v>
      </c>
    </row>
    <row r="395" spans="1:15" ht="21.75" customHeight="1">
      <c r="A395" s="844">
        <f>IF(H362&gt;0,1,)</f>
        <v>1</v>
      </c>
      <c r="B395" s="2376" t="s">
        <v>557</v>
      </c>
      <c r="C395" s="2376"/>
      <c r="D395" s="2376"/>
      <c r="E395" s="2376"/>
      <c r="F395" s="2376"/>
      <c r="G395" s="2376"/>
      <c r="H395" s="2376"/>
      <c r="I395" s="2376"/>
      <c r="J395" s="2376"/>
      <c r="K395" s="2376"/>
      <c r="L395" s="2376"/>
      <c r="M395" s="2376"/>
      <c r="N395" s="841">
        <f t="shared" si="8"/>
        <v>9</v>
      </c>
    </row>
    <row r="396" spans="1:15" ht="21.75" customHeight="1">
      <c r="A396" s="844">
        <f>IF(H362&gt;0,1,)</f>
        <v>1</v>
      </c>
      <c r="B396" s="886" t="s">
        <v>558</v>
      </c>
      <c r="C396" s="887" t="s">
        <v>854</v>
      </c>
      <c r="D396" s="888">
        <f>'6-3표준조사'!Q610</f>
        <v>2600</v>
      </c>
      <c r="E396" s="886" t="s">
        <v>551</v>
      </c>
      <c r="F396" s="889"/>
      <c r="G396" s="886"/>
      <c r="H396" s="890"/>
      <c r="I396" s="891"/>
      <c r="J396" s="891"/>
      <c r="K396" s="891"/>
      <c r="L396" s="892"/>
      <c r="M396" s="891"/>
      <c r="N396" s="841">
        <f t="shared" si="8"/>
        <v>9</v>
      </c>
    </row>
    <row r="397" spans="1:15" ht="21.75" customHeight="1">
      <c r="A397" s="844">
        <f>IF(H362&gt;0,1,)</f>
        <v>1</v>
      </c>
      <c r="B397" s="886" t="s">
        <v>559</v>
      </c>
      <c r="C397" s="887" t="s">
        <v>840</v>
      </c>
      <c r="D397" s="2377">
        <f>'6-3표준조사'!S610</f>
        <v>0</v>
      </c>
      <c r="E397" s="2377"/>
      <c r="F397" s="889"/>
      <c r="G397" s="886"/>
      <c r="H397" s="890"/>
      <c r="I397" s="891"/>
      <c r="J397" s="891"/>
      <c r="K397" s="891"/>
      <c r="L397" s="892"/>
      <c r="M397" s="891"/>
      <c r="N397" s="841">
        <f t="shared" si="8"/>
        <v>9</v>
      </c>
    </row>
    <row r="398" spans="1:15" ht="21.75" customHeight="1">
      <c r="A398" s="844">
        <f>IF(H362&gt;0,1,)</f>
        <v>1</v>
      </c>
      <c r="B398" s="886" t="s">
        <v>558</v>
      </c>
      <c r="C398" s="887" t="s">
        <v>1152</v>
      </c>
      <c r="D398" s="2385" t="str">
        <f>'6-3표준조사'!R606</f>
        <v>2년차</v>
      </c>
      <c r="E398" s="2385"/>
      <c r="F398" s="893"/>
      <c r="G398" s="893"/>
      <c r="H398" s="890"/>
      <c r="I398" s="891"/>
      <c r="J398" s="891"/>
      <c r="K398" s="891"/>
      <c r="L398" s="892"/>
      <c r="M398" s="891"/>
      <c r="N398" s="841">
        <f t="shared" si="8"/>
        <v>9</v>
      </c>
    </row>
    <row r="399" spans="1:15" ht="21.75" customHeight="1">
      <c r="A399" s="844">
        <f>IF(H362&gt;0,1,)</f>
        <v>1</v>
      </c>
      <c r="B399" s="2376" t="s">
        <v>856</v>
      </c>
      <c r="C399" s="2376"/>
      <c r="D399" s="2376"/>
      <c r="E399" s="2376"/>
      <c r="F399" s="2376"/>
      <c r="G399" s="2376"/>
      <c r="H399" s="2376"/>
      <c r="I399" s="2376"/>
      <c r="J399" s="2376"/>
      <c r="K399" s="2376"/>
      <c r="L399" s="2376"/>
      <c r="M399" s="2376"/>
      <c r="N399" s="841">
        <f t="shared" si="8"/>
        <v>9</v>
      </c>
    </row>
    <row r="400" spans="1:15" ht="21.75" customHeight="1">
      <c r="A400" s="844">
        <f>IF(H362&gt;0,1,)</f>
        <v>1</v>
      </c>
      <c r="B400" s="2386" t="s">
        <v>542</v>
      </c>
      <c r="C400" s="2386"/>
      <c r="D400" s="2387" t="s">
        <v>893</v>
      </c>
      <c r="E400" s="2387"/>
      <c r="F400" s="2387"/>
      <c r="G400" s="2387"/>
      <c r="H400" s="2387"/>
      <c r="I400" s="2388" t="s">
        <v>894</v>
      </c>
      <c r="J400" s="2388"/>
      <c r="K400" s="2388"/>
      <c r="L400" s="2388"/>
      <c r="M400" s="2388"/>
      <c r="N400" s="841">
        <f t="shared" si="8"/>
        <v>9</v>
      </c>
      <c r="O400" s="894"/>
    </row>
    <row r="401" spans="1:14" ht="21.75" customHeight="1">
      <c r="A401" s="844">
        <f>IF(H362&gt;0,1,)</f>
        <v>1</v>
      </c>
      <c r="B401" s="2386"/>
      <c r="C401" s="2386"/>
      <c r="D401" s="2387"/>
      <c r="E401" s="2387"/>
      <c r="F401" s="2387"/>
      <c r="G401" s="2387"/>
      <c r="H401" s="2387"/>
      <c r="I401" s="895" t="s">
        <v>895</v>
      </c>
      <c r="J401" s="896" t="s">
        <v>535</v>
      </c>
      <c r="K401" s="896" t="s">
        <v>537</v>
      </c>
      <c r="L401" s="897" t="s">
        <v>898</v>
      </c>
      <c r="M401" s="896" t="s">
        <v>899</v>
      </c>
      <c r="N401" s="841">
        <f t="shared" si="8"/>
        <v>9</v>
      </c>
    </row>
    <row r="402" spans="1:14" ht="21.75" customHeight="1">
      <c r="A402" s="844">
        <f>IF(H362&gt;0,1,)</f>
        <v>1</v>
      </c>
      <c r="B402" s="2368" t="s">
        <v>572</v>
      </c>
      <c r="C402" s="2368"/>
      <c r="D402" s="2369" t="str">
        <f>'6-3표준조사'!P606</f>
        <v>급 (30˚ 초과)</v>
      </c>
      <c r="E402" s="2369"/>
      <c r="F402" s="2369"/>
      <c r="G402" s="2369"/>
      <c r="H402" s="2369"/>
      <c r="I402" s="898">
        <f>IF(H362=0,"",IF(D402="완 (15˚ 이하)",0,IF(D402="중 (15˚ ~ 30˚)",5,IF(D402="급 (30˚ 초과)",10))))</f>
        <v>10</v>
      </c>
      <c r="J402" s="898" t="str">
        <f>IF(A365=0,"",IF(D402="완 (15˚ 이하)",0,IF(D402="중 (15˚ ~ 30˚)",5,IF(D402="급 (30˚ 초과)",10))))</f>
        <v/>
      </c>
      <c r="K402" s="898" t="str">
        <f>IF(A368=0,"",IF(D402="완 (15˚ 이하)",0,IF(D402="중 (15˚ ~ 30˚)",5,IF(D402="급 (30˚ 초과)",10))))</f>
        <v/>
      </c>
      <c r="L402" s="898">
        <f>IF(A376=0,"",IF(D402="완 (15˚ 이하)",0,IF(D402="중 (15˚ ~ 30˚)",5,IF(D402="급 (30˚ 초과)",10))))</f>
        <v>10</v>
      </c>
      <c r="M402" s="898" t="str">
        <f>IF(A386=0,"",IF(D402="완 (15˚ 이하)",0,IF(D402="중 (15˚ ~ 30˚)",5,IF(D402="급 (30˚ 초과)",10))))</f>
        <v/>
      </c>
      <c r="N402" s="841">
        <f t="shared" si="8"/>
        <v>9</v>
      </c>
    </row>
    <row r="403" spans="1:14" ht="21.75" customHeight="1">
      <c r="A403" s="844">
        <f>IF(H362&gt;0,1,)</f>
        <v>1</v>
      </c>
      <c r="B403" s="2389" t="s">
        <v>561</v>
      </c>
      <c r="C403" s="2389"/>
      <c r="D403" s="2369" t="str">
        <f>'6-3표준조사'!R606</f>
        <v>2년차</v>
      </c>
      <c r="E403" s="2369"/>
      <c r="F403" s="2369"/>
      <c r="G403" s="2369"/>
      <c r="H403" s="2369"/>
      <c r="I403" s="898"/>
      <c r="J403" s="898"/>
      <c r="K403" s="898" t="str">
        <f>IF(A368=0,"",IF(D403="당해년도",0,IF(D403="2년차",5,IF(D403="3년차",10))))</f>
        <v/>
      </c>
      <c r="L403" s="898"/>
      <c r="M403" s="898"/>
      <c r="N403" s="841">
        <f t="shared" si="8"/>
        <v>9</v>
      </c>
    </row>
    <row r="404" spans="1:14" ht="21.75" customHeight="1">
      <c r="A404" s="844">
        <f>IF(H362&gt;0,1,)</f>
        <v>1</v>
      </c>
      <c r="B404" s="2368" t="s">
        <v>560</v>
      </c>
      <c r="C404" s="2368"/>
      <c r="D404" s="2369" t="str">
        <f>'6-3표준조사'!Q606</f>
        <v>개소당3ha이상</v>
      </c>
      <c r="E404" s="2369"/>
      <c r="F404" s="2369"/>
      <c r="G404" s="2369"/>
      <c r="H404" s="2369"/>
      <c r="I404" s="898"/>
      <c r="J404" s="898" t="str">
        <f>IF(A365=0,"",IF(D404="개소당5ha이상",0,IF(D404="개소당3~5ha미만 ",5,IF(D404="개소당3ha미만",10))))</f>
        <v/>
      </c>
      <c r="K404" s="898" t="str">
        <f>IF(A368=0,"",IF(D404="개소당5ha이상",0,IF(D404="개소당3~5ha미만 ",5,IF(D404="개소당3ha미만",10))))</f>
        <v/>
      </c>
      <c r="L404" s="1782">
        <f>IF(A376=0,"",IF(D404="개소당3ha이상",0,IF(D404="개소당1~3ha미만 ",5,IF(D404="개소당1ha미만",10))))</f>
        <v>0</v>
      </c>
      <c r="M404" s="898" t="str">
        <f>IF(A386=0,"",IF(D404="개소당5ha이상",0,IF(D404="개소당3~5ha미만 ",5,IF(D404="개소당3ha미만",10))))</f>
        <v/>
      </c>
      <c r="N404" s="841">
        <f t="shared" si="8"/>
        <v>9</v>
      </c>
    </row>
    <row r="405" spans="1:14" ht="21.75" customHeight="1">
      <c r="A405" s="844">
        <f>IF(H362&gt;0,1,)</f>
        <v>1</v>
      </c>
      <c r="B405" s="2368" t="s">
        <v>555</v>
      </c>
      <c r="C405" s="2368"/>
      <c r="D405" s="2369"/>
      <c r="E405" s="2369"/>
      <c r="F405" s="2369"/>
      <c r="G405" s="2369"/>
      <c r="H405" s="2369"/>
      <c r="I405" s="898"/>
      <c r="J405" s="898"/>
      <c r="K405" s="898"/>
      <c r="L405" s="1716">
        <f>SUM(L402:L404)</f>
        <v>10</v>
      </c>
      <c r="M405" s="898"/>
      <c r="N405" s="841">
        <f t="shared" si="8"/>
        <v>9</v>
      </c>
    </row>
  </sheetData>
  <sheetProtection selectLockedCells="1" autoFilter="0"/>
  <autoFilter ref="A2:A405">
    <filterColumn colId="0">
      <customFilters>
        <customFilter operator="notEqual" val=" "/>
      </customFilters>
    </filterColumn>
  </autoFilter>
  <mergeCells count="280">
    <mergeCell ref="B402:C402"/>
    <mergeCell ref="D402:H402"/>
    <mergeCell ref="B403:C403"/>
    <mergeCell ref="D403:H403"/>
    <mergeCell ref="B404:C404"/>
    <mergeCell ref="D404:H404"/>
    <mergeCell ref="B405:C405"/>
    <mergeCell ref="D405:H405"/>
    <mergeCell ref="B365:B388"/>
    <mergeCell ref="B389:B393"/>
    <mergeCell ref="B394:M394"/>
    <mergeCell ref="B395:M395"/>
    <mergeCell ref="D397:E397"/>
    <mergeCell ref="D398:E398"/>
    <mergeCell ref="B399:M399"/>
    <mergeCell ref="B400:C401"/>
    <mergeCell ref="D400:H401"/>
    <mergeCell ref="I400:M400"/>
    <mergeCell ref="B361:M361"/>
    <mergeCell ref="B362:C362"/>
    <mergeCell ref="D362:E362"/>
    <mergeCell ref="F362:G362"/>
    <mergeCell ref="H362:I362"/>
    <mergeCell ref="L362:M362"/>
    <mergeCell ref="B363:C363"/>
    <mergeCell ref="D363:E363"/>
    <mergeCell ref="F363:G363"/>
    <mergeCell ref="H363:I363"/>
    <mergeCell ref="J363:K363"/>
    <mergeCell ref="L363:L364"/>
    <mergeCell ref="M363:M364"/>
    <mergeCell ref="O2:W3"/>
    <mergeCell ref="B5:B28"/>
    <mergeCell ref="B29:B33"/>
    <mergeCell ref="B34:M34"/>
    <mergeCell ref="B35:M35"/>
    <mergeCell ref="D37:E37"/>
    <mergeCell ref="B1:M1"/>
    <mergeCell ref="B2:C2"/>
    <mergeCell ref="L2:M2"/>
    <mergeCell ref="B3:C3"/>
    <mergeCell ref="D3:E3"/>
    <mergeCell ref="F3:G3"/>
    <mergeCell ref="H3:I3"/>
    <mergeCell ref="J3:K3"/>
    <mergeCell ref="L3:L4"/>
    <mergeCell ref="M3:M4"/>
    <mergeCell ref="D2:E2"/>
    <mergeCell ref="F2:G2"/>
    <mergeCell ref="H2:I2"/>
    <mergeCell ref="B89:C89"/>
    <mergeCell ref="D89:H89"/>
    <mergeCell ref="B90:C90"/>
    <mergeCell ref="D90:H90"/>
    <mergeCell ref="D38:E38"/>
    <mergeCell ref="B39:M39"/>
    <mergeCell ref="B40:C41"/>
    <mergeCell ref="D40:H41"/>
    <mergeCell ref="I40:M40"/>
    <mergeCell ref="B42:C42"/>
    <mergeCell ref="D42:H42"/>
    <mergeCell ref="B45:C45"/>
    <mergeCell ref="D45:H45"/>
    <mergeCell ref="B43:C43"/>
    <mergeCell ref="B44:C44"/>
    <mergeCell ref="D44:H44"/>
    <mergeCell ref="D43:H43"/>
    <mergeCell ref="J48:K48"/>
    <mergeCell ref="L48:L49"/>
    <mergeCell ref="D83:E83"/>
    <mergeCell ref="B84:M84"/>
    <mergeCell ref="B85:C86"/>
    <mergeCell ref="D85:H86"/>
    <mergeCell ref="I85:M85"/>
    <mergeCell ref="B88:C88"/>
    <mergeCell ref="D88:H88"/>
    <mergeCell ref="B178:C178"/>
    <mergeCell ref="D178:H178"/>
    <mergeCell ref="B179:C179"/>
    <mergeCell ref="D179:H179"/>
    <mergeCell ref="B180:C180"/>
    <mergeCell ref="D180:H180"/>
    <mergeCell ref="B46:M46"/>
    <mergeCell ref="B47:C47"/>
    <mergeCell ref="D47:E47"/>
    <mergeCell ref="F47:G47"/>
    <mergeCell ref="H47:I47"/>
    <mergeCell ref="L47:M47"/>
    <mergeCell ref="B87:C87"/>
    <mergeCell ref="D87:H87"/>
    <mergeCell ref="M48:M49"/>
    <mergeCell ref="B50:B73"/>
    <mergeCell ref="B74:B78"/>
    <mergeCell ref="B79:M79"/>
    <mergeCell ref="B80:M80"/>
    <mergeCell ref="D82:E82"/>
    <mergeCell ref="B48:C48"/>
    <mergeCell ref="D48:E48"/>
    <mergeCell ref="F48:G48"/>
    <mergeCell ref="H48:I48"/>
    <mergeCell ref="B177:C177"/>
    <mergeCell ref="D177:H177"/>
    <mergeCell ref="M138:M139"/>
    <mergeCell ref="B140:B163"/>
    <mergeCell ref="B164:B168"/>
    <mergeCell ref="B169:M169"/>
    <mergeCell ref="B170:M170"/>
    <mergeCell ref="D172:E172"/>
    <mergeCell ref="B138:C138"/>
    <mergeCell ref="D138:E138"/>
    <mergeCell ref="F138:G138"/>
    <mergeCell ref="H138:I138"/>
    <mergeCell ref="J138:K138"/>
    <mergeCell ref="L138:L139"/>
    <mergeCell ref="D173:E173"/>
    <mergeCell ref="B174:M174"/>
    <mergeCell ref="B175:C176"/>
    <mergeCell ref="D175:H176"/>
    <mergeCell ref="I175:M175"/>
    <mergeCell ref="B134:C134"/>
    <mergeCell ref="D134:H134"/>
    <mergeCell ref="B135:C135"/>
    <mergeCell ref="D135:H135"/>
    <mergeCell ref="B136:M136"/>
    <mergeCell ref="B137:C137"/>
    <mergeCell ref="D137:E137"/>
    <mergeCell ref="F137:G137"/>
    <mergeCell ref="H137:I137"/>
    <mergeCell ref="L137:M137"/>
    <mergeCell ref="J93:K93"/>
    <mergeCell ref="L93:L94"/>
    <mergeCell ref="D128:E128"/>
    <mergeCell ref="B129:M129"/>
    <mergeCell ref="B130:C131"/>
    <mergeCell ref="D130:H131"/>
    <mergeCell ref="I130:M130"/>
    <mergeCell ref="B133:C133"/>
    <mergeCell ref="D133:H133"/>
    <mergeCell ref="B358:C358"/>
    <mergeCell ref="D358:H358"/>
    <mergeCell ref="B359:C359"/>
    <mergeCell ref="D359:H359"/>
    <mergeCell ref="B360:C360"/>
    <mergeCell ref="D360:H360"/>
    <mergeCell ref="B91:M91"/>
    <mergeCell ref="B92:C92"/>
    <mergeCell ref="D92:E92"/>
    <mergeCell ref="F92:G92"/>
    <mergeCell ref="H92:I92"/>
    <mergeCell ref="L92:M92"/>
    <mergeCell ref="B132:C132"/>
    <mergeCell ref="D132:H132"/>
    <mergeCell ref="M93:M94"/>
    <mergeCell ref="B95:B118"/>
    <mergeCell ref="B119:B123"/>
    <mergeCell ref="B124:M124"/>
    <mergeCell ref="B125:M125"/>
    <mergeCell ref="D127:E127"/>
    <mergeCell ref="B93:C93"/>
    <mergeCell ref="D93:E93"/>
    <mergeCell ref="F93:G93"/>
    <mergeCell ref="H93:I93"/>
    <mergeCell ref="B357:C357"/>
    <mergeCell ref="D357:H357"/>
    <mergeCell ref="M318:M319"/>
    <mergeCell ref="B320:B343"/>
    <mergeCell ref="B344:B348"/>
    <mergeCell ref="B349:M349"/>
    <mergeCell ref="B350:M350"/>
    <mergeCell ref="D352:E352"/>
    <mergeCell ref="B318:C318"/>
    <mergeCell ref="D318:E318"/>
    <mergeCell ref="F318:G318"/>
    <mergeCell ref="H318:I318"/>
    <mergeCell ref="J318:K318"/>
    <mergeCell ref="L318:L319"/>
    <mergeCell ref="D353:E353"/>
    <mergeCell ref="B354:M354"/>
    <mergeCell ref="B355:C356"/>
    <mergeCell ref="D355:H356"/>
    <mergeCell ref="I355:M355"/>
    <mergeCell ref="B313:C313"/>
    <mergeCell ref="D313:H313"/>
    <mergeCell ref="B314:C314"/>
    <mergeCell ref="D314:H314"/>
    <mergeCell ref="B315:C315"/>
    <mergeCell ref="D315:H315"/>
    <mergeCell ref="B316:M316"/>
    <mergeCell ref="B317:C317"/>
    <mergeCell ref="D317:E317"/>
    <mergeCell ref="F317:G317"/>
    <mergeCell ref="H317:I317"/>
    <mergeCell ref="L317:M317"/>
    <mergeCell ref="B312:C312"/>
    <mergeCell ref="D312:H312"/>
    <mergeCell ref="M273:M274"/>
    <mergeCell ref="B275:B298"/>
    <mergeCell ref="B299:B303"/>
    <mergeCell ref="B304:M304"/>
    <mergeCell ref="B305:M305"/>
    <mergeCell ref="D307:E307"/>
    <mergeCell ref="B273:C273"/>
    <mergeCell ref="D273:E273"/>
    <mergeCell ref="F273:G273"/>
    <mergeCell ref="H273:I273"/>
    <mergeCell ref="J273:K273"/>
    <mergeCell ref="L273:L274"/>
    <mergeCell ref="D308:E308"/>
    <mergeCell ref="B309:M309"/>
    <mergeCell ref="B310:C311"/>
    <mergeCell ref="D310:H311"/>
    <mergeCell ref="I310:M310"/>
    <mergeCell ref="B268:C268"/>
    <mergeCell ref="D268:H268"/>
    <mergeCell ref="B269:C269"/>
    <mergeCell ref="D269:H269"/>
    <mergeCell ref="B270:C270"/>
    <mergeCell ref="D270:H270"/>
    <mergeCell ref="B271:M271"/>
    <mergeCell ref="B272:C272"/>
    <mergeCell ref="D272:E272"/>
    <mergeCell ref="F272:G272"/>
    <mergeCell ref="H272:I272"/>
    <mergeCell ref="L272:M272"/>
    <mergeCell ref="B267:C267"/>
    <mergeCell ref="D267:H267"/>
    <mergeCell ref="M228:M229"/>
    <mergeCell ref="B230:B253"/>
    <mergeCell ref="B254:B258"/>
    <mergeCell ref="B259:M259"/>
    <mergeCell ref="B260:M260"/>
    <mergeCell ref="D262:E262"/>
    <mergeCell ref="B228:C228"/>
    <mergeCell ref="D228:E228"/>
    <mergeCell ref="F228:G228"/>
    <mergeCell ref="H228:I228"/>
    <mergeCell ref="J228:K228"/>
    <mergeCell ref="L228:L229"/>
    <mergeCell ref="D263:E263"/>
    <mergeCell ref="B264:M264"/>
    <mergeCell ref="B265:C266"/>
    <mergeCell ref="D265:H266"/>
    <mergeCell ref="I265:M265"/>
    <mergeCell ref="I220:M220"/>
    <mergeCell ref="B223:C223"/>
    <mergeCell ref="D223:H223"/>
    <mergeCell ref="B224:C224"/>
    <mergeCell ref="D224:H224"/>
    <mergeCell ref="B225:C225"/>
    <mergeCell ref="D225:H225"/>
    <mergeCell ref="B226:M226"/>
    <mergeCell ref="B227:C227"/>
    <mergeCell ref="D227:E227"/>
    <mergeCell ref="F227:G227"/>
    <mergeCell ref="H227:I227"/>
    <mergeCell ref="L227:M227"/>
    <mergeCell ref="B181:M181"/>
    <mergeCell ref="B182:C182"/>
    <mergeCell ref="D182:E182"/>
    <mergeCell ref="F182:G182"/>
    <mergeCell ref="H182:I182"/>
    <mergeCell ref="L182:M182"/>
    <mergeCell ref="B222:C222"/>
    <mergeCell ref="D222:H222"/>
    <mergeCell ref="M183:M184"/>
    <mergeCell ref="B185:B208"/>
    <mergeCell ref="B209:B213"/>
    <mergeCell ref="B214:M214"/>
    <mergeCell ref="B215:M215"/>
    <mergeCell ref="D217:E217"/>
    <mergeCell ref="B183:C183"/>
    <mergeCell ref="D183:E183"/>
    <mergeCell ref="F183:G183"/>
    <mergeCell ref="H183:I183"/>
    <mergeCell ref="J183:K183"/>
    <mergeCell ref="L183:L184"/>
    <mergeCell ref="D218:E218"/>
    <mergeCell ref="B219:M219"/>
    <mergeCell ref="B220:C221"/>
    <mergeCell ref="D220:H221"/>
  </mergeCells>
  <phoneticPr fontId="2" type="noConversion"/>
  <printOptions horizontalCentered="1"/>
  <pageMargins left="0.4" right="0.38" top="0.54" bottom="0.38" header="0" footer="0"/>
  <pageSetup paperSize="9" firstPageNumber="70" orientation="portrait" blackAndWhite="1" useFirstPageNumber="1" r:id="rId1"/>
  <rowBreaks count="8" manualBreakCount="8">
    <brk id="45" min="1" max="12" man="1"/>
    <brk id="90" min="1" max="12" man="1"/>
    <brk id="135" min="1" max="12" man="1"/>
    <brk id="180" min="1" max="12" man="1"/>
    <brk id="225" min="1" max="12" man="1"/>
    <brk id="270" min="1" max="12" man="1"/>
    <brk id="315" min="1" max="12" man="1"/>
    <brk id="360" min="1" max="12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 filterMode="1">
    <tabColor theme="9" tint="0.79998168889431442"/>
  </sheetPr>
  <dimension ref="A1:W406"/>
  <sheetViews>
    <sheetView showZeros="0" view="pageBreakPreview" topLeftCell="A125" zoomScaleNormal="70" zoomScaleSheetLayoutView="100" workbookViewId="0">
      <selection activeCell="L405" sqref="L405"/>
    </sheetView>
  </sheetViews>
  <sheetFormatPr defaultRowHeight="13.5"/>
  <cols>
    <col min="1" max="1" width="8.125" style="844" customWidth="1"/>
    <col min="2" max="2" width="2.5" style="843" bestFit="1" customWidth="1"/>
    <col min="3" max="3" width="17.5" style="843" customWidth="1"/>
    <col min="4" max="4" width="6.625" style="900" customWidth="1"/>
    <col min="5" max="5" width="6.625" style="843" customWidth="1"/>
    <col min="6" max="6" width="6.625" style="900" customWidth="1"/>
    <col min="7" max="7" width="6.625" style="843" customWidth="1"/>
    <col min="8" max="8" width="6.625" style="900" customWidth="1"/>
    <col min="9" max="11" width="6.625" style="843" customWidth="1"/>
    <col min="12" max="12" width="6.625" style="901" customWidth="1"/>
    <col min="13" max="13" width="6.625" style="843" customWidth="1"/>
    <col min="14" max="14" width="7.125" style="843" customWidth="1"/>
    <col min="15" max="15" width="9" style="843" bestFit="1" customWidth="1"/>
    <col min="16" max="16" width="1.625" style="843" customWidth="1"/>
    <col min="17" max="17" width="5.25" style="843" bestFit="1" customWidth="1"/>
    <col min="18" max="18" width="4.375" style="843" bestFit="1" customWidth="1"/>
    <col min="19" max="16384" width="9" style="843"/>
  </cols>
  <sheetData>
    <row r="1" spans="1:23" ht="35.1" customHeight="1" thickTop="1" thickBot="1">
      <c r="A1" s="840" t="s">
        <v>939</v>
      </c>
      <c r="B1" s="2237" t="s">
        <v>2433</v>
      </c>
      <c r="C1" s="2237"/>
      <c r="D1" s="2237"/>
      <c r="E1" s="2237"/>
      <c r="F1" s="2237"/>
      <c r="G1" s="2237"/>
      <c r="H1" s="2237"/>
      <c r="I1" s="2237"/>
      <c r="J1" s="2237"/>
      <c r="K1" s="2237"/>
      <c r="L1" s="2237"/>
      <c r="M1" s="2237"/>
      <c r="N1" s="841">
        <f>IF(H$2&gt;0,1,)</f>
        <v>1</v>
      </c>
      <c r="O1" s="842" t="s">
        <v>892</v>
      </c>
    </row>
    <row r="2" spans="1:23" ht="24.95" customHeight="1" thickTop="1">
      <c r="A2" s="844">
        <f>IF(H2&gt;0,1,)</f>
        <v>1</v>
      </c>
      <c r="B2" s="2362" t="s">
        <v>857</v>
      </c>
      <c r="C2" s="2363"/>
      <c r="D2" s="2364" t="str">
        <f>CONCATENATE('6-3표준조사(2)'!K4,"임반")</f>
        <v>65-0임반</v>
      </c>
      <c r="E2" s="2364"/>
      <c r="F2" s="2364" t="str">
        <f>CONCATENATE('6-3표준조사(2)'!L4,"소반")</f>
        <v>7-1소반</v>
      </c>
      <c r="G2" s="2364"/>
      <c r="H2" s="2365">
        <f>'6-3표준조사(2)'!Q4</f>
        <v>1.6</v>
      </c>
      <c r="I2" s="2365"/>
      <c r="J2" s="845"/>
      <c r="K2" s="846" t="s">
        <v>541</v>
      </c>
      <c r="L2" s="2366" t="str">
        <f>+'6-3표준조사(2)'!R4</f>
        <v>모두베기</v>
      </c>
      <c r="M2" s="2367"/>
      <c r="N2" s="841">
        <f t="shared" ref="N2:N45" si="0">IF(H$2&gt;0,1,)</f>
        <v>1</v>
      </c>
      <c r="O2" s="1844"/>
      <c r="P2" s="1845"/>
      <c r="Q2" s="1845"/>
      <c r="R2" s="1845"/>
      <c r="S2" s="1845"/>
      <c r="T2" s="1845"/>
      <c r="U2" s="1845"/>
      <c r="V2" s="1845"/>
      <c r="W2" s="1846"/>
    </row>
    <row r="3" spans="1:23" ht="21.75" customHeight="1" thickBot="1">
      <c r="A3" s="844">
        <f>IF(H2&gt;0,1,)</f>
        <v>1</v>
      </c>
      <c r="B3" s="2378" t="s">
        <v>542</v>
      </c>
      <c r="C3" s="2379"/>
      <c r="D3" s="2380" t="s">
        <v>543</v>
      </c>
      <c r="E3" s="2379"/>
      <c r="F3" s="2381" t="s">
        <v>544</v>
      </c>
      <c r="G3" s="2382"/>
      <c r="H3" s="2381" t="s">
        <v>545</v>
      </c>
      <c r="I3" s="2382"/>
      <c r="J3" s="2380" t="s">
        <v>546</v>
      </c>
      <c r="K3" s="2379"/>
      <c r="L3" s="2383" t="s">
        <v>858</v>
      </c>
      <c r="M3" s="2370"/>
      <c r="N3" s="841">
        <f t="shared" si="0"/>
        <v>1</v>
      </c>
      <c r="O3" s="1847"/>
      <c r="P3" s="1848"/>
      <c r="Q3" s="1848"/>
      <c r="R3" s="1848"/>
      <c r="S3" s="1848"/>
      <c r="T3" s="1848"/>
      <c r="U3" s="1848"/>
      <c r="V3" s="1848"/>
      <c r="W3" s="1849"/>
    </row>
    <row r="4" spans="1:23" ht="21.75" customHeight="1" thickTop="1">
      <c r="A4" s="844">
        <f>IF(H2&gt;0,1,)</f>
        <v>1</v>
      </c>
      <c r="B4" s="847"/>
      <c r="C4" s="848" t="s">
        <v>547</v>
      </c>
      <c r="D4" s="849"/>
      <c r="E4" s="850" t="s">
        <v>548</v>
      </c>
      <c r="F4" s="849"/>
      <c r="G4" s="850" t="s">
        <v>548</v>
      </c>
      <c r="H4" s="849"/>
      <c r="I4" s="850" t="s">
        <v>548</v>
      </c>
      <c r="J4" s="851"/>
      <c r="K4" s="850" t="s">
        <v>549</v>
      </c>
      <c r="L4" s="2384"/>
      <c r="M4" s="2371"/>
      <c r="N4" s="841">
        <f t="shared" si="0"/>
        <v>1</v>
      </c>
    </row>
    <row r="5" spans="1:23" ht="21.75" hidden="1" customHeight="1">
      <c r="A5" s="844">
        <f>IF('6-3표준조사(2)'!R4="둘레베기",1,)</f>
        <v>0</v>
      </c>
      <c r="B5" s="2372" t="s">
        <v>547</v>
      </c>
      <c r="C5" s="852" t="s">
        <v>579</v>
      </c>
      <c r="D5" s="855"/>
      <c r="E5" s="854"/>
      <c r="F5" s="855"/>
      <c r="G5" s="854"/>
      <c r="H5" s="855"/>
      <c r="I5" s="854"/>
      <c r="J5" s="856"/>
      <c r="K5" s="857"/>
      <c r="L5" s="902"/>
      <c r="M5" s="859">
        <f>M6</f>
        <v>0</v>
      </c>
      <c r="N5" s="841">
        <f t="shared" si="0"/>
        <v>1</v>
      </c>
    </row>
    <row r="6" spans="1:23" ht="21.75" hidden="1" customHeight="1">
      <c r="A6" s="844">
        <f>IF('6-3표준조사(2)'!R4="둘레베기",1,)</f>
        <v>0</v>
      </c>
      <c r="B6" s="2392"/>
      <c r="C6" s="860" t="s">
        <v>841</v>
      </c>
      <c r="D6" s="903"/>
      <c r="E6" s="862"/>
      <c r="F6" s="863"/>
      <c r="G6" s="862"/>
      <c r="H6" s="863"/>
      <c r="I6" s="862"/>
      <c r="J6" s="864"/>
      <c r="K6" s="865"/>
      <c r="L6" s="866">
        <f>J45/100</f>
        <v>0</v>
      </c>
      <c r="M6" s="867">
        <f>ROUNDDOWN((H7*J7)+(H7*J7*L6),)</f>
        <v>0</v>
      </c>
      <c r="N6" s="841">
        <f t="shared" si="0"/>
        <v>1</v>
      </c>
    </row>
    <row r="7" spans="1:23" ht="21.75" hidden="1" customHeight="1">
      <c r="A7" s="844">
        <f>IF('6-3표준조사(2)'!R4="둘레베기",1,)</f>
        <v>0</v>
      </c>
      <c r="B7" s="2392"/>
      <c r="C7" s="860" t="s">
        <v>842</v>
      </c>
      <c r="D7" s="903">
        <f>IF(A7&gt;0,D36,)</f>
        <v>0</v>
      </c>
      <c r="E7" s="862" t="s">
        <v>551</v>
      </c>
      <c r="F7" s="863">
        <v>0.18</v>
      </c>
      <c r="G7" s="862" t="s">
        <v>552</v>
      </c>
      <c r="H7" s="863">
        <f>ROUND(D7/100*F7,2)</f>
        <v>0</v>
      </c>
      <c r="I7" s="862" t="s">
        <v>550</v>
      </c>
      <c r="J7" s="864">
        <f>'7-1 단가조사'!L7</f>
        <v>172068</v>
      </c>
      <c r="K7" s="865" t="s">
        <v>580</v>
      </c>
      <c r="L7" s="866"/>
      <c r="M7" s="867"/>
      <c r="N7" s="841">
        <f t="shared" si="0"/>
        <v>1</v>
      </c>
    </row>
    <row r="8" spans="1:23" ht="21.75" hidden="1" customHeight="1">
      <c r="A8" s="844">
        <f>IF('6-3표준조사(2)'!R4="줄베기",1,)</f>
        <v>0</v>
      </c>
      <c r="B8" s="2392"/>
      <c r="C8" s="852" t="s">
        <v>581</v>
      </c>
      <c r="D8" s="855"/>
      <c r="E8" s="854"/>
      <c r="F8" s="855"/>
      <c r="G8" s="854"/>
      <c r="H8" s="855"/>
      <c r="I8" s="854"/>
      <c r="J8" s="856"/>
      <c r="K8" s="857"/>
      <c r="L8" s="904"/>
      <c r="M8" s="859">
        <f>SUM(M9+M12+M15)</f>
        <v>0</v>
      </c>
      <c r="N8" s="841">
        <f t="shared" si="0"/>
        <v>1</v>
      </c>
    </row>
    <row r="9" spans="1:23" ht="21.75" hidden="1" customHeight="1">
      <c r="A9" s="844">
        <f>IF('6-3표준조사(2)'!R4="줄베기",1,)</f>
        <v>0</v>
      </c>
      <c r="B9" s="2392"/>
      <c r="C9" s="860" t="s">
        <v>841</v>
      </c>
      <c r="D9" s="861"/>
      <c r="E9" s="862"/>
      <c r="F9" s="863"/>
      <c r="G9" s="862"/>
      <c r="H9" s="863"/>
      <c r="I9" s="862"/>
      <c r="J9" s="864"/>
      <c r="K9" s="865"/>
      <c r="L9" s="866">
        <f>K45/100</f>
        <v>0</v>
      </c>
      <c r="M9" s="867">
        <f>ROUNDDOWN((M10+M11)+((M10+M11)*L9),0)</f>
        <v>0</v>
      </c>
      <c r="N9" s="841">
        <f t="shared" si="0"/>
        <v>1</v>
      </c>
    </row>
    <row r="10" spans="1:23" ht="21.75" hidden="1" customHeight="1">
      <c r="A10" s="844">
        <f>IF('6-3표준조사(2)'!R4="줄베기",1,)</f>
        <v>0</v>
      </c>
      <c r="B10" s="2392"/>
      <c r="C10" s="860" t="s">
        <v>843</v>
      </c>
      <c r="D10" s="861">
        <f>IF(A10&gt;0,D36,)</f>
        <v>0</v>
      </c>
      <c r="E10" s="862" t="s">
        <v>551</v>
      </c>
      <c r="F10" s="863">
        <v>7.0000000000000007E-2</v>
      </c>
      <c r="G10" s="862" t="s">
        <v>552</v>
      </c>
      <c r="H10" s="863">
        <f>ROUND(D10/100*F10,2)</f>
        <v>0</v>
      </c>
      <c r="I10" s="862" t="s">
        <v>550</v>
      </c>
      <c r="J10" s="864">
        <f>'7-1 단가조사'!L7</f>
        <v>172068</v>
      </c>
      <c r="K10" s="865" t="s">
        <v>580</v>
      </c>
      <c r="L10" s="866"/>
      <c r="M10" s="867">
        <f>ROUNDDOWN(H10*J10,)</f>
        <v>0</v>
      </c>
      <c r="N10" s="841">
        <f t="shared" si="0"/>
        <v>1</v>
      </c>
    </row>
    <row r="11" spans="1:23" ht="21.75" hidden="1" customHeight="1">
      <c r="A11" s="844">
        <f>IF('6-3표준조사(2)'!R4="줄베기",1,)</f>
        <v>0</v>
      </c>
      <c r="B11" s="2392"/>
      <c r="C11" s="860" t="s">
        <v>844</v>
      </c>
      <c r="D11" s="870">
        <f>IF(A11&gt;0,1,)</f>
        <v>0</v>
      </c>
      <c r="E11" s="862" t="s">
        <v>425</v>
      </c>
      <c r="F11" s="863">
        <v>1.3</v>
      </c>
      <c r="G11" s="862" t="s">
        <v>582</v>
      </c>
      <c r="H11" s="863">
        <f>ROUND(D11*F11,2)</f>
        <v>0</v>
      </c>
      <c r="I11" s="862" t="s">
        <v>550</v>
      </c>
      <c r="J11" s="864">
        <f>'7-1 단가조사'!L6</f>
        <v>226122</v>
      </c>
      <c r="K11" s="865" t="s">
        <v>583</v>
      </c>
      <c r="L11" s="866"/>
      <c r="M11" s="867">
        <f>ROUNDDOWN(H11*J11,)</f>
        <v>0</v>
      </c>
      <c r="N11" s="841">
        <f t="shared" si="0"/>
        <v>1</v>
      </c>
    </row>
    <row r="12" spans="1:23" ht="21.75" hidden="1" customHeight="1">
      <c r="A12" s="844">
        <f>IF('6-3표준조사(2)'!R4="줄베기",1,)</f>
        <v>0</v>
      </c>
      <c r="B12" s="2392"/>
      <c r="C12" s="860" t="s">
        <v>845</v>
      </c>
      <c r="D12" s="861"/>
      <c r="E12" s="862"/>
      <c r="F12" s="863"/>
      <c r="G12" s="862"/>
      <c r="H12" s="863"/>
      <c r="I12" s="862"/>
      <c r="J12" s="864"/>
      <c r="K12" s="865"/>
      <c r="L12" s="868"/>
      <c r="M12" s="867">
        <f>M13+M14</f>
        <v>0</v>
      </c>
      <c r="N12" s="841">
        <f t="shared" si="0"/>
        <v>1</v>
      </c>
    </row>
    <row r="13" spans="1:23" ht="21.75" hidden="1" customHeight="1">
      <c r="A13" s="844">
        <f>IF('6-3표준조사(2)'!R4="줄베기",1,)</f>
        <v>0</v>
      </c>
      <c r="B13" s="2392"/>
      <c r="C13" s="860" t="s">
        <v>846</v>
      </c>
      <c r="D13" s="870">
        <f>H11</f>
        <v>0</v>
      </c>
      <c r="E13" s="862" t="s">
        <v>582</v>
      </c>
      <c r="F13" s="863">
        <v>5</v>
      </c>
      <c r="G13" s="862" t="s">
        <v>553</v>
      </c>
      <c r="H13" s="863">
        <f>ROUND(D13*F13,2)</f>
        <v>0</v>
      </c>
      <c r="I13" s="862" t="s">
        <v>554</v>
      </c>
      <c r="J13" s="864">
        <f>'7-1 단가조사'!L11</f>
        <v>1720</v>
      </c>
      <c r="K13" s="865" t="s">
        <v>584</v>
      </c>
      <c r="L13" s="868"/>
      <c r="M13" s="867">
        <f>ROUNDDOWN(H13*J13,)</f>
        <v>0</v>
      </c>
      <c r="N13" s="841">
        <f t="shared" si="0"/>
        <v>1</v>
      </c>
    </row>
    <row r="14" spans="1:23" ht="21.75" hidden="1" customHeight="1">
      <c r="A14" s="844">
        <f>IF('6-3표준조사(2)'!R4="줄베기",1,)</f>
        <v>0</v>
      </c>
      <c r="B14" s="2392"/>
      <c r="C14" s="860" t="s">
        <v>847</v>
      </c>
      <c r="D14" s="861">
        <f>M13</f>
        <v>0</v>
      </c>
      <c r="E14" s="862" t="s">
        <v>586</v>
      </c>
      <c r="F14" s="863">
        <v>0.1</v>
      </c>
      <c r="G14" s="862" t="s">
        <v>587</v>
      </c>
      <c r="H14" s="863"/>
      <c r="I14" s="862"/>
      <c r="J14" s="864"/>
      <c r="K14" s="865"/>
      <c r="L14" s="868"/>
      <c r="M14" s="867">
        <f>ROUNDDOWN(D14*F14,)</f>
        <v>0</v>
      </c>
      <c r="N14" s="841">
        <f t="shared" si="0"/>
        <v>1</v>
      </c>
    </row>
    <row r="15" spans="1:23" ht="21.75" hidden="1" customHeight="1">
      <c r="A15" s="844">
        <f>IF('6-3표준조사(2)'!R4="줄베기",1,)</f>
        <v>0</v>
      </c>
      <c r="B15" s="2392"/>
      <c r="C15" s="905" t="s">
        <v>848</v>
      </c>
      <c r="D15" s="906">
        <f>D13</f>
        <v>0</v>
      </c>
      <c r="E15" s="907" t="s">
        <v>588</v>
      </c>
      <c r="F15" s="908">
        <v>8.3999999999999995E-3</v>
      </c>
      <c r="G15" s="907" t="s">
        <v>589</v>
      </c>
      <c r="H15" s="909"/>
      <c r="I15" s="907"/>
      <c r="J15" s="910">
        <f>'7-1 단가조사'!L14</f>
        <v>610000</v>
      </c>
      <c r="K15" s="911" t="s">
        <v>585</v>
      </c>
      <c r="L15" s="912"/>
      <c r="M15" s="913">
        <f>ROUNDDOWN(D15*F15*J15,)</f>
        <v>0</v>
      </c>
      <c r="N15" s="841">
        <f t="shared" si="0"/>
        <v>1</v>
      </c>
    </row>
    <row r="16" spans="1:23" ht="21.75" customHeight="1">
      <c r="A16" s="844">
        <f>IF('6-3표준조사(2)'!R4="모두베기",1,)</f>
        <v>1</v>
      </c>
      <c r="B16" s="2392"/>
      <c r="C16" s="852" t="s">
        <v>590</v>
      </c>
      <c r="D16" s="853"/>
      <c r="E16" s="854"/>
      <c r="F16" s="855"/>
      <c r="G16" s="854"/>
      <c r="H16" s="855"/>
      <c r="I16" s="854"/>
      <c r="J16" s="856"/>
      <c r="K16" s="857"/>
      <c r="L16" s="858"/>
      <c r="M16" s="859">
        <f>M17+M22+M25</f>
        <v>1053272</v>
      </c>
      <c r="N16" s="841">
        <f t="shared" si="0"/>
        <v>1</v>
      </c>
    </row>
    <row r="17" spans="1:14" ht="21.75" customHeight="1">
      <c r="A17" s="844">
        <f>IF('6-3표준조사(2)'!R4="모두베기",1,)</f>
        <v>1</v>
      </c>
      <c r="B17" s="2392"/>
      <c r="C17" s="860" t="s">
        <v>841</v>
      </c>
      <c r="D17" s="861"/>
      <c r="E17" s="862"/>
      <c r="F17" s="863"/>
      <c r="G17" s="862"/>
      <c r="H17" s="863"/>
      <c r="I17" s="862"/>
      <c r="J17" s="864"/>
      <c r="K17" s="865"/>
      <c r="L17" s="866">
        <f>L45/100</f>
        <v>0.1</v>
      </c>
      <c r="M17" s="867">
        <f>M18+M19+M20+M21</f>
        <v>994936</v>
      </c>
      <c r="N17" s="841">
        <f t="shared" si="0"/>
        <v>1</v>
      </c>
    </row>
    <row r="18" spans="1:14" ht="21.75" customHeight="1">
      <c r="A18" s="844">
        <f>IF('6-3표준조사(2)'!R4="모두베기",1,)</f>
        <v>1</v>
      </c>
      <c r="B18" s="2392"/>
      <c r="C18" s="860" t="s">
        <v>843</v>
      </c>
      <c r="D18" s="861">
        <f>IF('6-3표준조사(2)'!Z2=1,'5-3단가산출서 (2)'!D36,0)</f>
        <v>0</v>
      </c>
      <c r="E18" s="862" t="s">
        <v>551</v>
      </c>
      <c r="F18" s="863">
        <v>7.0000000000000007E-2</v>
      </c>
      <c r="G18" s="862" t="s">
        <v>552</v>
      </c>
      <c r="H18" s="863">
        <f>ROUND(D18/100*F18,2)</f>
        <v>0</v>
      </c>
      <c r="I18" s="862" t="s">
        <v>550</v>
      </c>
      <c r="J18" s="864">
        <f>'7-1 단가조사'!L7</f>
        <v>172068</v>
      </c>
      <c r="K18" s="865" t="s">
        <v>580</v>
      </c>
      <c r="L18" s="868"/>
      <c r="M18" s="867">
        <f>ROUNDDOWN((H18*J18)+(H18*J18*L17),)</f>
        <v>0</v>
      </c>
      <c r="N18" s="841">
        <f t="shared" si="0"/>
        <v>1</v>
      </c>
    </row>
    <row r="19" spans="1:14" ht="21.75" customHeight="1">
      <c r="A19" s="844">
        <f>IF('6-3표준조사(2)'!R4="모두베기",1,)</f>
        <v>1</v>
      </c>
      <c r="B19" s="2392"/>
      <c r="C19" s="869" t="s">
        <v>1158</v>
      </c>
      <c r="D19" s="870">
        <f>IF(A19&gt;0,IF(D38="당해 년도",1,),)</f>
        <v>0</v>
      </c>
      <c r="E19" s="862" t="s">
        <v>425</v>
      </c>
      <c r="F19" s="863">
        <v>3.5</v>
      </c>
      <c r="G19" s="862" t="s">
        <v>582</v>
      </c>
      <c r="H19" s="863">
        <f>ROUND(D19*F19,2)</f>
        <v>0</v>
      </c>
      <c r="I19" s="862" t="s">
        <v>550</v>
      </c>
      <c r="J19" s="864">
        <f>'7-1 단가조사'!L6</f>
        <v>226122</v>
      </c>
      <c r="K19" s="865" t="s">
        <v>583</v>
      </c>
      <c r="L19" s="868"/>
      <c r="M19" s="867">
        <f>ROUNDDOWN((H19*J19)+(H19*J19*L17),)</f>
        <v>0</v>
      </c>
      <c r="N19" s="841">
        <f t="shared" si="0"/>
        <v>1</v>
      </c>
    </row>
    <row r="20" spans="1:14" ht="21.75" customHeight="1">
      <c r="A20" s="844">
        <f>IF('6-3표준조사(2)'!R4="모두베기",1,)</f>
        <v>1</v>
      </c>
      <c r="B20" s="2392"/>
      <c r="C20" s="869" t="s">
        <v>1159</v>
      </c>
      <c r="D20" s="870">
        <f>IF(A20&gt;0,IF(D38="2년차",1,),)</f>
        <v>1</v>
      </c>
      <c r="E20" s="862" t="s">
        <v>425</v>
      </c>
      <c r="F20" s="863">
        <v>4</v>
      </c>
      <c r="G20" s="862" t="s">
        <v>582</v>
      </c>
      <c r="H20" s="863">
        <f>ROUND(D20*F20,2)</f>
        <v>4</v>
      </c>
      <c r="I20" s="862" t="s">
        <v>550</v>
      </c>
      <c r="J20" s="864">
        <f>'7-1 단가조사'!L6</f>
        <v>226122</v>
      </c>
      <c r="K20" s="865" t="s">
        <v>583</v>
      </c>
      <c r="L20" s="868"/>
      <c r="M20" s="867">
        <f>ROUNDDOWN((H20*J20)+(H20*J20*L17),)</f>
        <v>994936</v>
      </c>
      <c r="N20" s="841">
        <f t="shared" si="0"/>
        <v>1</v>
      </c>
    </row>
    <row r="21" spans="1:14" ht="21.75" customHeight="1">
      <c r="A21" s="844">
        <f>IF('6-3표준조사(2)'!R4="모두베기",1,)</f>
        <v>1</v>
      </c>
      <c r="B21" s="2392"/>
      <c r="C21" s="869" t="s">
        <v>1160</v>
      </c>
      <c r="D21" s="870">
        <f>IF(A21&gt;0,IF(D38="3년차 이상",1,),)</f>
        <v>0</v>
      </c>
      <c r="E21" s="862" t="s">
        <v>425</v>
      </c>
      <c r="F21" s="863">
        <v>5</v>
      </c>
      <c r="G21" s="862" t="s">
        <v>582</v>
      </c>
      <c r="H21" s="863">
        <f>ROUND(D21*F21,2)</f>
        <v>0</v>
      </c>
      <c r="I21" s="862" t="s">
        <v>550</v>
      </c>
      <c r="J21" s="864">
        <f>'7-1 단가조사'!L6</f>
        <v>226122</v>
      </c>
      <c r="K21" s="865" t="s">
        <v>583</v>
      </c>
      <c r="L21" s="868"/>
      <c r="M21" s="867">
        <f>ROUNDDOWN((H21*J21)+(H21*J21*L17),)</f>
        <v>0</v>
      </c>
      <c r="N21" s="841">
        <f t="shared" si="0"/>
        <v>1</v>
      </c>
    </row>
    <row r="22" spans="1:14" ht="21.75" customHeight="1">
      <c r="A22" s="844">
        <f>IF('6-3표준조사(2)'!R4="모두베기",1,)</f>
        <v>1</v>
      </c>
      <c r="B22" s="2392"/>
      <c r="C22" s="860" t="s">
        <v>845</v>
      </c>
      <c r="D22" s="861"/>
      <c r="E22" s="862"/>
      <c r="F22" s="863"/>
      <c r="G22" s="862"/>
      <c r="H22" s="863"/>
      <c r="I22" s="862"/>
      <c r="J22" s="864"/>
      <c r="K22" s="865"/>
      <c r="L22" s="868"/>
      <c r="M22" s="867">
        <f>M23+M24</f>
        <v>37840</v>
      </c>
      <c r="N22" s="841">
        <f t="shared" si="0"/>
        <v>1</v>
      </c>
    </row>
    <row r="23" spans="1:14" ht="21.75" customHeight="1">
      <c r="A23" s="844">
        <f>IF('6-3표준조사(2)'!R4="모두베기",1,)</f>
        <v>1</v>
      </c>
      <c r="B23" s="2392"/>
      <c r="C23" s="860" t="s">
        <v>846</v>
      </c>
      <c r="D23" s="870">
        <f>(H19+H20+H21)</f>
        <v>4</v>
      </c>
      <c r="E23" s="862" t="s">
        <v>582</v>
      </c>
      <c r="F23" s="863">
        <v>5</v>
      </c>
      <c r="G23" s="862" t="s">
        <v>553</v>
      </c>
      <c r="H23" s="863">
        <f>ROUND(D23*F23,2)</f>
        <v>20</v>
      </c>
      <c r="I23" s="862" t="s">
        <v>554</v>
      </c>
      <c r="J23" s="864">
        <f>'7-1 단가조사'!L11</f>
        <v>1720</v>
      </c>
      <c r="K23" s="865" t="s">
        <v>584</v>
      </c>
      <c r="L23" s="868"/>
      <c r="M23" s="867">
        <f>ROUNDDOWN(H23*J23,)</f>
        <v>34400</v>
      </c>
      <c r="N23" s="841">
        <f t="shared" si="0"/>
        <v>1</v>
      </c>
    </row>
    <row r="24" spans="1:14" ht="21.75" customHeight="1">
      <c r="A24" s="844">
        <f>IF('6-3표준조사(2)'!R4="모두베기",1,)</f>
        <v>1</v>
      </c>
      <c r="B24" s="2392"/>
      <c r="C24" s="860" t="s">
        <v>847</v>
      </c>
      <c r="D24" s="861">
        <f>M23</f>
        <v>34400</v>
      </c>
      <c r="E24" s="862" t="s">
        <v>586</v>
      </c>
      <c r="F24" s="863">
        <v>0.1</v>
      </c>
      <c r="G24" s="862" t="s">
        <v>587</v>
      </c>
      <c r="H24" s="863"/>
      <c r="I24" s="862"/>
      <c r="J24" s="864"/>
      <c r="K24" s="865"/>
      <c r="L24" s="868"/>
      <c r="M24" s="867">
        <f>ROUNDDOWN(D24*F24,)</f>
        <v>3440</v>
      </c>
      <c r="N24" s="841">
        <f t="shared" si="0"/>
        <v>1</v>
      </c>
    </row>
    <row r="25" spans="1:14" ht="21.75" customHeight="1">
      <c r="A25" s="844">
        <f>IF('6-3표준조사(2)'!R4="모두베기",1,)</f>
        <v>1</v>
      </c>
      <c r="B25" s="2392"/>
      <c r="C25" s="871" t="s">
        <v>848</v>
      </c>
      <c r="D25" s="872">
        <f>D23</f>
        <v>4</v>
      </c>
      <c r="E25" s="873" t="s">
        <v>588</v>
      </c>
      <c r="F25" s="874">
        <v>8.3999999999999995E-3</v>
      </c>
      <c r="G25" s="873" t="s">
        <v>589</v>
      </c>
      <c r="H25" s="875"/>
      <c r="I25" s="873"/>
      <c r="J25" s="876">
        <f>'7-1 단가조사'!L14</f>
        <v>610000</v>
      </c>
      <c r="K25" s="877" t="s">
        <v>585</v>
      </c>
      <c r="L25" s="878"/>
      <c r="M25" s="879">
        <f>ROUNDDOWN(D25*F25*J25,)</f>
        <v>20496</v>
      </c>
      <c r="N25" s="841">
        <f t="shared" si="0"/>
        <v>1</v>
      </c>
    </row>
    <row r="26" spans="1:14" ht="21.75" hidden="1" customHeight="1">
      <c r="A26" s="844">
        <f>IF('6-3표준조사(2)'!R4="맹아제거",1,)</f>
        <v>0</v>
      </c>
      <c r="B26" s="2392"/>
      <c r="C26" s="852" t="s">
        <v>591</v>
      </c>
      <c r="D26" s="855"/>
      <c r="E26" s="854"/>
      <c r="F26" s="855"/>
      <c r="G26" s="854"/>
      <c r="H26" s="855"/>
      <c r="I26" s="854"/>
      <c r="J26" s="856"/>
      <c r="K26" s="857"/>
      <c r="L26" s="902"/>
      <c r="M26" s="859">
        <f>M27</f>
        <v>0</v>
      </c>
      <c r="N26" s="841">
        <f t="shared" si="0"/>
        <v>1</v>
      </c>
    </row>
    <row r="27" spans="1:14" ht="21.75" hidden="1" customHeight="1">
      <c r="A27" s="844">
        <f>IF('6-3표준조사(2)'!R4="맹아제거",1,)</f>
        <v>0</v>
      </c>
      <c r="B27" s="2392"/>
      <c r="C27" s="860" t="s">
        <v>841</v>
      </c>
      <c r="D27" s="903"/>
      <c r="E27" s="862"/>
      <c r="F27" s="863"/>
      <c r="G27" s="862"/>
      <c r="H27" s="863"/>
      <c r="I27" s="862"/>
      <c r="J27" s="864"/>
      <c r="K27" s="865"/>
      <c r="L27" s="866">
        <f>M45/100</f>
        <v>0</v>
      </c>
      <c r="M27" s="867">
        <f>ROUNDDOWN((H28*J28)+(H28*J28*L27),)</f>
        <v>0</v>
      </c>
      <c r="N27" s="841">
        <f t="shared" si="0"/>
        <v>1</v>
      </c>
    </row>
    <row r="28" spans="1:14" ht="21.75" hidden="1" customHeight="1">
      <c r="A28" s="844">
        <f>IF('6-3표준조사(2)'!R4="맹아제거",1,)</f>
        <v>0</v>
      </c>
      <c r="B28" s="2392"/>
      <c r="C28" s="860" t="s">
        <v>849</v>
      </c>
      <c r="D28" s="903">
        <v>0</v>
      </c>
      <c r="E28" s="862" t="s">
        <v>551</v>
      </c>
      <c r="F28" s="863">
        <v>0.2</v>
      </c>
      <c r="G28" s="862" t="s">
        <v>552</v>
      </c>
      <c r="H28" s="863">
        <f>ROUND(D28/100*F28,2)</f>
        <v>0</v>
      </c>
      <c r="I28" s="862" t="s">
        <v>550</v>
      </c>
      <c r="J28" s="864">
        <f>'7-1 단가조사'!L7</f>
        <v>172068</v>
      </c>
      <c r="K28" s="865" t="s">
        <v>580</v>
      </c>
      <c r="L28" s="866">
        <f>M45/100</f>
        <v>0</v>
      </c>
      <c r="M28" s="867"/>
      <c r="N28" s="841">
        <f t="shared" si="0"/>
        <v>1</v>
      </c>
    </row>
    <row r="29" spans="1:14" ht="21.75" customHeight="1">
      <c r="A29" s="844">
        <f>IF(H2&gt;0,1,)</f>
        <v>1</v>
      </c>
      <c r="B29" s="2372" t="s">
        <v>555</v>
      </c>
      <c r="C29" s="852" t="s">
        <v>592</v>
      </c>
      <c r="D29" s="855"/>
      <c r="E29" s="854"/>
      <c r="F29" s="855"/>
      <c r="G29" s="854"/>
      <c r="H29" s="855"/>
      <c r="I29" s="854"/>
      <c r="J29" s="856"/>
      <c r="K29" s="857"/>
      <c r="L29" s="858"/>
      <c r="M29" s="859">
        <f>SUM(M30,M32,M33)</f>
        <v>1053272</v>
      </c>
      <c r="N29" s="841">
        <f t="shared" si="0"/>
        <v>1</v>
      </c>
    </row>
    <row r="30" spans="1:14" ht="21.75" customHeight="1">
      <c r="A30" s="844">
        <f>IF(H2&gt;0,1,)</f>
        <v>1</v>
      </c>
      <c r="B30" s="2373"/>
      <c r="C30" s="860" t="s">
        <v>850</v>
      </c>
      <c r="D30" s="863"/>
      <c r="E30" s="862"/>
      <c r="F30" s="863"/>
      <c r="G30" s="862"/>
      <c r="H30" s="863"/>
      <c r="I30" s="862"/>
      <c r="J30" s="864"/>
      <c r="K30" s="865"/>
      <c r="L30" s="868"/>
      <c r="M30" s="867">
        <f>M31</f>
        <v>994936</v>
      </c>
      <c r="N30" s="841">
        <f t="shared" si="0"/>
        <v>1</v>
      </c>
    </row>
    <row r="31" spans="1:14" ht="21.75" customHeight="1">
      <c r="A31" s="844">
        <f>IF(H2&gt;0,1,)</f>
        <v>1</v>
      </c>
      <c r="B31" s="2373"/>
      <c r="C31" s="860" t="s">
        <v>851</v>
      </c>
      <c r="D31" s="863"/>
      <c r="E31" s="862"/>
      <c r="F31" s="863"/>
      <c r="G31" s="862"/>
      <c r="H31" s="863"/>
      <c r="I31" s="862"/>
      <c r="J31" s="864"/>
      <c r="K31" s="865"/>
      <c r="L31" s="868"/>
      <c r="M31" s="867">
        <f>M6+M9+M17+M27</f>
        <v>994936</v>
      </c>
      <c r="N31" s="841">
        <f t="shared" si="0"/>
        <v>1</v>
      </c>
    </row>
    <row r="32" spans="1:14" ht="21.75" customHeight="1">
      <c r="A32" s="844">
        <f>IF(H2&gt;0,1,)</f>
        <v>1</v>
      </c>
      <c r="B32" s="2373"/>
      <c r="C32" s="860" t="s">
        <v>852</v>
      </c>
      <c r="D32" s="863"/>
      <c r="E32" s="862"/>
      <c r="F32" s="863"/>
      <c r="G32" s="862"/>
      <c r="H32" s="863"/>
      <c r="I32" s="862"/>
      <c r="J32" s="864"/>
      <c r="K32" s="865"/>
      <c r="L32" s="868"/>
      <c r="M32" s="867">
        <f>M12+M22</f>
        <v>37840</v>
      </c>
      <c r="N32" s="841">
        <f t="shared" si="0"/>
        <v>1</v>
      </c>
    </row>
    <row r="33" spans="1:15" ht="21.75" customHeight="1" thickBot="1">
      <c r="A33" s="844">
        <f>IF(H2&gt;0,1,)</f>
        <v>1</v>
      </c>
      <c r="B33" s="2374"/>
      <c r="C33" s="871" t="s">
        <v>853</v>
      </c>
      <c r="D33" s="880"/>
      <c r="E33" s="881"/>
      <c r="F33" s="880"/>
      <c r="G33" s="881"/>
      <c r="H33" s="880"/>
      <c r="I33" s="881"/>
      <c r="J33" s="882"/>
      <c r="K33" s="883"/>
      <c r="L33" s="884"/>
      <c r="M33" s="885">
        <f>M15+M25</f>
        <v>20496</v>
      </c>
      <c r="N33" s="841">
        <f t="shared" si="0"/>
        <v>1</v>
      </c>
    </row>
    <row r="34" spans="1:15" ht="21.75" customHeight="1">
      <c r="A34" s="844">
        <f>IF(H2&gt;0,1,)</f>
        <v>1</v>
      </c>
      <c r="B34" s="2375" t="s">
        <v>556</v>
      </c>
      <c r="C34" s="2375"/>
      <c r="D34" s="2375"/>
      <c r="E34" s="2375"/>
      <c r="F34" s="2375"/>
      <c r="G34" s="2375"/>
      <c r="H34" s="2375"/>
      <c r="I34" s="2375"/>
      <c r="J34" s="2375"/>
      <c r="K34" s="2375"/>
      <c r="L34" s="2375"/>
      <c r="M34" s="2375"/>
      <c r="N34" s="841">
        <f t="shared" si="0"/>
        <v>1</v>
      </c>
    </row>
    <row r="35" spans="1:15" ht="21.75" customHeight="1">
      <c r="A35" s="844">
        <f>IF(H2&gt;0,1,)</f>
        <v>1</v>
      </c>
      <c r="B35" s="2376" t="s">
        <v>557</v>
      </c>
      <c r="C35" s="2376"/>
      <c r="D35" s="2376"/>
      <c r="E35" s="2376"/>
      <c r="F35" s="2376"/>
      <c r="G35" s="2376"/>
      <c r="H35" s="2376"/>
      <c r="I35" s="2376"/>
      <c r="J35" s="2376"/>
      <c r="K35" s="2376"/>
      <c r="L35" s="2376"/>
      <c r="M35" s="2376"/>
      <c r="N35" s="841">
        <f t="shared" si="0"/>
        <v>1</v>
      </c>
    </row>
    <row r="36" spans="1:15" ht="21.75" customHeight="1">
      <c r="A36" s="844">
        <f>IF(H2&gt;0,1,)</f>
        <v>1</v>
      </c>
      <c r="B36" s="886" t="s">
        <v>558</v>
      </c>
      <c r="C36" s="887" t="s">
        <v>854</v>
      </c>
      <c r="D36" s="888">
        <f>'6-3표준조사(2)'!Q10</f>
        <v>1600</v>
      </c>
      <c r="E36" s="886" t="s">
        <v>551</v>
      </c>
      <c r="F36" s="889"/>
      <c r="G36" s="886"/>
      <c r="H36" s="890"/>
      <c r="I36" s="891"/>
      <c r="J36" s="891"/>
      <c r="K36" s="891"/>
      <c r="L36" s="892"/>
      <c r="M36" s="891"/>
      <c r="N36" s="841">
        <f t="shared" si="0"/>
        <v>1</v>
      </c>
    </row>
    <row r="37" spans="1:15" ht="21.75" customHeight="1">
      <c r="A37" s="844">
        <f>IF(H2&gt;0,1,)</f>
        <v>1</v>
      </c>
      <c r="B37" s="886" t="s">
        <v>559</v>
      </c>
      <c r="C37" s="887" t="s">
        <v>840</v>
      </c>
      <c r="D37" s="2377">
        <f>'6-3표준조사(2)'!S10</f>
        <v>0</v>
      </c>
      <c r="E37" s="2377"/>
      <c r="F37" s="889"/>
      <c r="G37" s="886"/>
      <c r="H37" s="890"/>
      <c r="I37" s="891"/>
      <c r="J37" s="891"/>
      <c r="K37" s="891"/>
      <c r="L37" s="892"/>
      <c r="M37" s="891"/>
      <c r="N37" s="841">
        <f t="shared" si="0"/>
        <v>1</v>
      </c>
    </row>
    <row r="38" spans="1:15" ht="21.75" customHeight="1">
      <c r="A38" s="844">
        <f>IF(H2&gt;0,1,)</f>
        <v>1</v>
      </c>
      <c r="B38" s="886" t="s">
        <v>558</v>
      </c>
      <c r="C38" s="887" t="s">
        <v>1152</v>
      </c>
      <c r="D38" s="2385" t="str">
        <f>'6-3표준조사(2)'!R6</f>
        <v>2년차</v>
      </c>
      <c r="E38" s="2385"/>
      <c r="F38" s="893"/>
      <c r="G38" s="893"/>
      <c r="H38" s="890"/>
      <c r="I38" s="891"/>
      <c r="J38" s="891"/>
      <c r="K38" s="891"/>
      <c r="L38" s="892"/>
      <c r="M38" s="891"/>
      <c r="N38" s="841">
        <f t="shared" si="0"/>
        <v>1</v>
      </c>
    </row>
    <row r="39" spans="1:15" ht="21.75" customHeight="1">
      <c r="A39" s="844">
        <f>IF(H2&gt;0,1,)</f>
        <v>1</v>
      </c>
      <c r="B39" s="2376" t="s">
        <v>856</v>
      </c>
      <c r="C39" s="2376"/>
      <c r="D39" s="2376"/>
      <c r="E39" s="2376"/>
      <c r="F39" s="2376"/>
      <c r="G39" s="2376"/>
      <c r="H39" s="2376"/>
      <c r="I39" s="2376"/>
      <c r="J39" s="2376"/>
      <c r="K39" s="2376"/>
      <c r="L39" s="2376"/>
      <c r="M39" s="2376"/>
      <c r="N39" s="841">
        <f t="shared" si="0"/>
        <v>1</v>
      </c>
    </row>
    <row r="40" spans="1:15" ht="21.75" customHeight="1">
      <c r="A40" s="844">
        <f>IF(H2&gt;0,1,)</f>
        <v>1</v>
      </c>
      <c r="B40" s="2386" t="s">
        <v>542</v>
      </c>
      <c r="C40" s="2386"/>
      <c r="D40" s="2387" t="s">
        <v>893</v>
      </c>
      <c r="E40" s="2387"/>
      <c r="F40" s="2387"/>
      <c r="G40" s="2387"/>
      <c r="H40" s="2387"/>
      <c r="I40" s="2388" t="s">
        <v>894</v>
      </c>
      <c r="J40" s="2388"/>
      <c r="K40" s="2388"/>
      <c r="L40" s="2388"/>
      <c r="M40" s="2388"/>
      <c r="N40" s="841">
        <f t="shared" si="0"/>
        <v>1</v>
      </c>
      <c r="O40" s="894"/>
    </row>
    <row r="41" spans="1:15" ht="21.75" customHeight="1">
      <c r="A41" s="844">
        <f>IF(H2&gt;0,1,)</f>
        <v>1</v>
      </c>
      <c r="B41" s="2386"/>
      <c r="C41" s="2386"/>
      <c r="D41" s="2387"/>
      <c r="E41" s="2387"/>
      <c r="F41" s="2387"/>
      <c r="G41" s="2387"/>
      <c r="H41" s="2387"/>
      <c r="I41" s="895" t="s">
        <v>895</v>
      </c>
      <c r="J41" s="896" t="s">
        <v>896</v>
      </c>
      <c r="K41" s="896" t="s">
        <v>537</v>
      </c>
      <c r="L41" s="897" t="s">
        <v>538</v>
      </c>
      <c r="M41" s="896" t="s">
        <v>899</v>
      </c>
      <c r="N41" s="841">
        <f t="shared" si="0"/>
        <v>1</v>
      </c>
    </row>
    <row r="42" spans="1:15" ht="21.75" customHeight="1">
      <c r="A42" s="844">
        <f>IF(H2&gt;0,1,)</f>
        <v>1</v>
      </c>
      <c r="B42" s="2368" t="s">
        <v>572</v>
      </c>
      <c r="C42" s="2368"/>
      <c r="D42" s="2369" t="str">
        <f>'6-3표준조사(2)'!P6</f>
        <v>급 (30˚ 초과)</v>
      </c>
      <c r="E42" s="2369"/>
      <c r="F42" s="2369"/>
      <c r="G42" s="2369"/>
      <c r="H42" s="2369"/>
      <c r="I42" s="898">
        <f>IF(H2=0,"",IF(D42="완 (15˚ 이하)",0,IF(D42="중 (15˚ ~ 30˚)",5,IF(D42="급 (30˚ 초과)",10))))</f>
        <v>10</v>
      </c>
      <c r="J42" s="898" t="str">
        <f>IF(A5=0,"",IF(D42="완 (15˚ 이하)",0,IF(D42="중 (15˚ ~ 30˚)",5,IF(D42="급 (30˚ 초과)",10))))</f>
        <v/>
      </c>
      <c r="K42" s="898" t="str">
        <f>IF(A8=0,"",IF(D42="완 (15˚ 이하)",0,IF(D42="중 (15˚ ~ 30˚)",5,IF(D42="급 (30˚ 초과)",10))))</f>
        <v/>
      </c>
      <c r="L42" s="898">
        <f>IF(A16=0,"",IF(D42="완 (15˚ 이하)",0,IF(D42="중 (15˚ ~ 30˚)",5,IF(D42="급 (30˚ 초과)",10))))</f>
        <v>10</v>
      </c>
      <c r="M42" s="898" t="str">
        <f>IF(A26=0,"",IF(D42="완 (15˚ 이하)",0,IF(D42="중 (15˚ ~ 30˚)",5,IF(D42="급 (30˚ 초과)",10))))</f>
        <v/>
      </c>
      <c r="N42" s="841">
        <f t="shared" si="0"/>
        <v>1</v>
      </c>
    </row>
    <row r="43" spans="1:15" ht="21.75" customHeight="1">
      <c r="A43" s="844">
        <f>IF(H2&gt;0,1,)</f>
        <v>1</v>
      </c>
      <c r="B43" s="2389" t="s">
        <v>561</v>
      </c>
      <c r="C43" s="2389"/>
      <c r="D43" s="2369" t="str">
        <f>'6-3표준조사(2)'!R6</f>
        <v>2년차</v>
      </c>
      <c r="E43" s="2369"/>
      <c r="F43" s="2369"/>
      <c r="G43" s="2369"/>
      <c r="H43" s="2369"/>
      <c r="I43" s="898"/>
      <c r="J43" s="898"/>
      <c r="K43" s="898" t="str">
        <f>IF(A8=0,"",IF(D43="당해년도",0,IF(D43="2년차",5,IF(D43="3년차",10))))</f>
        <v/>
      </c>
      <c r="L43" s="898"/>
      <c r="M43" s="898"/>
      <c r="N43" s="841">
        <f t="shared" si="0"/>
        <v>1</v>
      </c>
    </row>
    <row r="44" spans="1:15" ht="21.75" customHeight="1">
      <c r="A44" s="844">
        <f>IF(H2&gt;0,1,)</f>
        <v>1</v>
      </c>
      <c r="B44" s="2368" t="s">
        <v>560</v>
      </c>
      <c r="C44" s="2368"/>
      <c r="D44" s="2369" t="str">
        <f>'6-3표준조사(2)'!Q6</f>
        <v>개소당3ha이상</v>
      </c>
      <c r="E44" s="2369"/>
      <c r="F44" s="2369"/>
      <c r="G44" s="2369"/>
      <c r="H44" s="2369"/>
      <c r="I44" s="898"/>
      <c r="J44" s="898" t="str">
        <f>IF(A5=0,"",IF(D44="개소당5ha이상",0,IF(D44="개소당3~5ha미만 ",5,IF(D44="개소당3ha미만",10))))</f>
        <v/>
      </c>
      <c r="K44" s="898" t="str">
        <f>IF(A8=0,"",IF(D44="개소당5ha이상",0,IF(D44="개소당3~5ha미만 ",5,IF(D44="개소당3ha미만",10))))</f>
        <v/>
      </c>
      <c r="L44" s="1782">
        <f>IF(A16=0,"",IF(D44="개소당3ha이상",0,IF(D44="개소당1~3ha미만 ",5,IF(D44="개소당1ha미만",10))))</f>
        <v>0</v>
      </c>
      <c r="M44" s="898" t="str">
        <f>IF(A26=0,"",IF(D44="개소당5ha이상",0,IF(D44="개소당3~5ha미만 ",5,IF(D44="개소당3ha미만",10))))</f>
        <v/>
      </c>
      <c r="N44" s="841">
        <f t="shared" si="0"/>
        <v>1</v>
      </c>
    </row>
    <row r="45" spans="1:15" ht="21.75" customHeight="1">
      <c r="A45" s="844">
        <f>IF(H2&gt;0,1,)</f>
        <v>1</v>
      </c>
      <c r="B45" s="2368" t="s">
        <v>555</v>
      </c>
      <c r="C45" s="2368"/>
      <c r="D45" s="2369"/>
      <c r="E45" s="2369"/>
      <c r="F45" s="2369"/>
      <c r="G45" s="2369"/>
      <c r="H45" s="2369"/>
      <c r="I45" s="898"/>
      <c r="J45" s="898"/>
      <c r="K45" s="898"/>
      <c r="L45" s="1716">
        <f>SUM(L42:L44)</f>
        <v>10</v>
      </c>
      <c r="M45" s="898"/>
      <c r="N45" s="841">
        <f t="shared" si="0"/>
        <v>1</v>
      </c>
    </row>
    <row r="46" spans="1:15" ht="35.1" customHeight="1" thickBot="1">
      <c r="A46" s="844">
        <f>IF(H47&gt;0,1,)</f>
        <v>1</v>
      </c>
      <c r="B46" s="2237" t="s">
        <v>2433</v>
      </c>
      <c r="C46" s="2237"/>
      <c r="D46" s="2237"/>
      <c r="E46" s="2237"/>
      <c r="F46" s="2237"/>
      <c r="G46" s="2237"/>
      <c r="H46" s="2237"/>
      <c r="I46" s="2237"/>
      <c r="J46" s="2237"/>
      <c r="K46" s="2237"/>
      <c r="L46" s="2237"/>
      <c r="M46" s="2237"/>
      <c r="N46" s="841">
        <f>IF(H$47&gt;0,2,)</f>
        <v>2</v>
      </c>
      <c r="O46" s="899"/>
    </row>
    <row r="47" spans="1:15" ht="24.95" customHeight="1">
      <c r="A47" s="844">
        <f>IF(H47&gt;0,1,)</f>
        <v>1</v>
      </c>
      <c r="B47" s="2362" t="s">
        <v>857</v>
      </c>
      <c r="C47" s="2363"/>
      <c r="D47" s="2364" t="str">
        <f>CONCATENATE('6-3표준조사(2)'!K79,"임반")</f>
        <v>66-0임반</v>
      </c>
      <c r="E47" s="2364"/>
      <c r="F47" s="2364" t="str">
        <f>CONCATENATE('6-3표준조사(2)'!L79,"소반")</f>
        <v>37-1소반</v>
      </c>
      <c r="G47" s="2364"/>
      <c r="H47" s="2365">
        <f>'6-3표준조사(2)'!Q79</f>
        <v>6.8</v>
      </c>
      <c r="I47" s="2365"/>
      <c r="J47" s="845"/>
      <c r="K47" s="846" t="s">
        <v>541</v>
      </c>
      <c r="L47" s="2366" t="str">
        <f>+'6-3표준조사(2)'!R79</f>
        <v>모두베기</v>
      </c>
      <c r="M47" s="2367"/>
      <c r="N47" s="841">
        <f t="shared" ref="N47:N90" si="1">IF(H$47&gt;0,2,)</f>
        <v>2</v>
      </c>
    </row>
    <row r="48" spans="1:15" ht="21.75" customHeight="1">
      <c r="A48" s="844">
        <f>IF(H47&gt;0,1,)</f>
        <v>1</v>
      </c>
      <c r="B48" s="2378" t="s">
        <v>542</v>
      </c>
      <c r="C48" s="2379"/>
      <c r="D48" s="2380" t="s">
        <v>543</v>
      </c>
      <c r="E48" s="2379"/>
      <c r="F48" s="2381" t="s">
        <v>544</v>
      </c>
      <c r="G48" s="2382"/>
      <c r="H48" s="2381" t="s">
        <v>545</v>
      </c>
      <c r="I48" s="2382"/>
      <c r="J48" s="2380" t="s">
        <v>546</v>
      </c>
      <c r="K48" s="2379"/>
      <c r="L48" s="2383" t="s">
        <v>858</v>
      </c>
      <c r="M48" s="2370"/>
      <c r="N48" s="841">
        <f t="shared" si="1"/>
        <v>2</v>
      </c>
    </row>
    <row r="49" spans="1:14" ht="21.75" customHeight="1">
      <c r="A49" s="844">
        <f>IF(H47&gt;0,1,)</f>
        <v>1</v>
      </c>
      <c r="B49" s="847"/>
      <c r="C49" s="848" t="s">
        <v>547</v>
      </c>
      <c r="D49" s="849"/>
      <c r="E49" s="850" t="s">
        <v>548</v>
      </c>
      <c r="F49" s="849"/>
      <c r="G49" s="850" t="s">
        <v>548</v>
      </c>
      <c r="H49" s="849"/>
      <c r="I49" s="850" t="s">
        <v>548</v>
      </c>
      <c r="J49" s="851"/>
      <c r="K49" s="850" t="s">
        <v>549</v>
      </c>
      <c r="L49" s="2384"/>
      <c r="M49" s="2371"/>
      <c r="N49" s="841">
        <f t="shared" si="1"/>
        <v>2</v>
      </c>
    </row>
    <row r="50" spans="1:14" ht="21.75" hidden="1" customHeight="1">
      <c r="A50" s="844">
        <f>IF('6-3표준조사(2)'!R79="둘레베기",1,)</f>
        <v>0</v>
      </c>
      <c r="B50" s="2372" t="s">
        <v>547</v>
      </c>
      <c r="C50" s="852" t="s">
        <v>579</v>
      </c>
      <c r="D50" s="855"/>
      <c r="E50" s="854"/>
      <c r="F50" s="855"/>
      <c r="G50" s="854"/>
      <c r="H50" s="855"/>
      <c r="I50" s="854"/>
      <c r="J50" s="856"/>
      <c r="K50" s="857"/>
      <c r="L50" s="902"/>
      <c r="M50" s="859">
        <f>M51</f>
        <v>0</v>
      </c>
      <c r="N50" s="841">
        <f t="shared" si="1"/>
        <v>2</v>
      </c>
    </row>
    <row r="51" spans="1:14" ht="21.75" hidden="1" customHeight="1">
      <c r="A51" s="844">
        <f>IF('6-3표준조사(2)'!R79="둘레베기",1,)</f>
        <v>0</v>
      </c>
      <c r="B51" s="2392"/>
      <c r="C51" s="860" t="s">
        <v>841</v>
      </c>
      <c r="D51" s="903"/>
      <c r="E51" s="862"/>
      <c r="F51" s="863"/>
      <c r="G51" s="862"/>
      <c r="H51" s="863"/>
      <c r="I51" s="862"/>
      <c r="J51" s="864"/>
      <c r="K51" s="865"/>
      <c r="L51" s="866">
        <f>J90/100</f>
        <v>0</v>
      </c>
      <c r="M51" s="867">
        <f>ROUNDDOWN((H52*J52)+(H52*J52*L51),)</f>
        <v>0</v>
      </c>
      <c r="N51" s="841">
        <f t="shared" si="1"/>
        <v>2</v>
      </c>
    </row>
    <row r="52" spans="1:14" ht="21.75" hidden="1" customHeight="1">
      <c r="A52" s="844">
        <f>IF('6-3표준조사(2)'!R79="둘레베기",1,)</f>
        <v>0</v>
      </c>
      <c r="B52" s="2392"/>
      <c r="C52" s="860" t="s">
        <v>842</v>
      </c>
      <c r="D52" s="903">
        <f>IF(A52&gt;0,D81,)</f>
        <v>0</v>
      </c>
      <c r="E52" s="862" t="s">
        <v>551</v>
      </c>
      <c r="F52" s="863">
        <v>0.18</v>
      </c>
      <c r="G52" s="862" t="s">
        <v>552</v>
      </c>
      <c r="H52" s="863">
        <f>ROUND(D52/100*F52,2)</f>
        <v>0</v>
      </c>
      <c r="I52" s="862" t="s">
        <v>550</v>
      </c>
      <c r="J52" s="864">
        <f>'7-1 단가조사'!L7</f>
        <v>172068</v>
      </c>
      <c r="K52" s="865" t="s">
        <v>580</v>
      </c>
      <c r="L52" s="866"/>
      <c r="M52" s="867"/>
      <c r="N52" s="841">
        <f t="shared" si="1"/>
        <v>2</v>
      </c>
    </row>
    <row r="53" spans="1:14" ht="21.75" hidden="1" customHeight="1">
      <c r="A53" s="844">
        <f>IF('6-3표준조사(2)'!R79="줄베기",1,)</f>
        <v>0</v>
      </c>
      <c r="B53" s="2392"/>
      <c r="C53" s="852" t="s">
        <v>581</v>
      </c>
      <c r="D53" s="855"/>
      <c r="E53" s="854"/>
      <c r="F53" s="855"/>
      <c r="G53" s="854"/>
      <c r="H53" s="855"/>
      <c r="I53" s="854"/>
      <c r="J53" s="856"/>
      <c r="K53" s="857"/>
      <c r="L53" s="904"/>
      <c r="M53" s="859">
        <f>SUM(M54+M57+M60)</f>
        <v>0</v>
      </c>
      <c r="N53" s="841">
        <f t="shared" si="1"/>
        <v>2</v>
      </c>
    </row>
    <row r="54" spans="1:14" ht="21.75" hidden="1" customHeight="1">
      <c r="A54" s="844">
        <f>IF('6-3표준조사(2)'!R79="줄베기",1,)</f>
        <v>0</v>
      </c>
      <c r="B54" s="2392"/>
      <c r="C54" s="860" t="s">
        <v>841</v>
      </c>
      <c r="D54" s="861"/>
      <c r="E54" s="862"/>
      <c r="F54" s="863"/>
      <c r="G54" s="862"/>
      <c r="H54" s="863"/>
      <c r="I54" s="862"/>
      <c r="J54" s="864"/>
      <c r="K54" s="865"/>
      <c r="L54" s="866">
        <f>K90/100</f>
        <v>0</v>
      </c>
      <c r="M54" s="867">
        <f>ROUNDDOWN((M55+M56)+((M55+M56)*L54),0)</f>
        <v>0</v>
      </c>
      <c r="N54" s="841">
        <f t="shared" si="1"/>
        <v>2</v>
      </c>
    </row>
    <row r="55" spans="1:14" ht="21.75" hidden="1" customHeight="1">
      <c r="A55" s="844">
        <f>IF('6-3표준조사(2)'!R79="줄베기",1,)</f>
        <v>0</v>
      </c>
      <c r="B55" s="2392"/>
      <c r="C55" s="860" t="s">
        <v>843</v>
      </c>
      <c r="D55" s="861">
        <f>IF(A55&gt;0,D81,)</f>
        <v>0</v>
      </c>
      <c r="E55" s="862" t="s">
        <v>551</v>
      </c>
      <c r="F55" s="863">
        <v>7.0000000000000007E-2</v>
      </c>
      <c r="G55" s="862" t="s">
        <v>552</v>
      </c>
      <c r="H55" s="863">
        <f>ROUND(D55/100*F55,2)</f>
        <v>0</v>
      </c>
      <c r="I55" s="862" t="s">
        <v>550</v>
      </c>
      <c r="J55" s="864">
        <f>'7-1 단가조사'!L7</f>
        <v>172068</v>
      </c>
      <c r="K55" s="865" t="s">
        <v>580</v>
      </c>
      <c r="L55" s="866"/>
      <c r="M55" s="867">
        <f>ROUNDDOWN(H55*J55,)</f>
        <v>0</v>
      </c>
      <c r="N55" s="841">
        <f t="shared" si="1"/>
        <v>2</v>
      </c>
    </row>
    <row r="56" spans="1:14" ht="21.75" hidden="1" customHeight="1">
      <c r="A56" s="844">
        <f>IF('6-3표준조사(2)'!R79="줄베기",1,)</f>
        <v>0</v>
      </c>
      <c r="B56" s="2392"/>
      <c r="C56" s="860" t="s">
        <v>844</v>
      </c>
      <c r="D56" s="870">
        <f>IF(A56&gt;0,1,)</f>
        <v>0</v>
      </c>
      <c r="E56" s="862" t="s">
        <v>425</v>
      </c>
      <c r="F56" s="863">
        <v>1.3</v>
      </c>
      <c r="G56" s="862" t="s">
        <v>582</v>
      </c>
      <c r="H56" s="863">
        <f>ROUND(D56*F56,2)</f>
        <v>0</v>
      </c>
      <c r="I56" s="862" t="s">
        <v>550</v>
      </c>
      <c r="J56" s="864">
        <f>'7-1 단가조사'!L6</f>
        <v>226122</v>
      </c>
      <c r="K56" s="865" t="s">
        <v>583</v>
      </c>
      <c r="L56" s="866"/>
      <c r="M56" s="867">
        <f>ROUNDDOWN(H56*J56,)</f>
        <v>0</v>
      </c>
      <c r="N56" s="841">
        <f t="shared" si="1"/>
        <v>2</v>
      </c>
    </row>
    <row r="57" spans="1:14" ht="21.75" hidden="1" customHeight="1">
      <c r="A57" s="844">
        <f>IF('6-3표준조사(2)'!R79="줄베기",1,)</f>
        <v>0</v>
      </c>
      <c r="B57" s="2392"/>
      <c r="C57" s="860" t="s">
        <v>845</v>
      </c>
      <c r="D57" s="861"/>
      <c r="E57" s="862"/>
      <c r="F57" s="863"/>
      <c r="G57" s="862"/>
      <c r="H57" s="863"/>
      <c r="I57" s="862"/>
      <c r="J57" s="864"/>
      <c r="K57" s="865"/>
      <c r="L57" s="868"/>
      <c r="M57" s="867">
        <f>M58+M59</f>
        <v>0</v>
      </c>
      <c r="N57" s="841">
        <f t="shared" si="1"/>
        <v>2</v>
      </c>
    </row>
    <row r="58" spans="1:14" ht="21.75" hidden="1" customHeight="1">
      <c r="A58" s="844">
        <f>IF('6-3표준조사(2)'!R79="줄베기",1,)</f>
        <v>0</v>
      </c>
      <c r="B58" s="2392"/>
      <c r="C58" s="860" t="s">
        <v>846</v>
      </c>
      <c r="D58" s="870">
        <f>H56</f>
        <v>0</v>
      </c>
      <c r="E58" s="862" t="s">
        <v>582</v>
      </c>
      <c r="F58" s="863">
        <v>5</v>
      </c>
      <c r="G58" s="862" t="s">
        <v>553</v>
      </c>
      <c r="H58" s="863">
        <f>ROUND(D58*F58,2)</f>
        <v>0</v>
      </c>
      <c r="I58" s="862" t="s">
        <v>554</v>
      </c>
      <c r="J58" s="864">
        <f>'7-1 단가조사'!L11</f>
        <v>1720</v>
      </c>
      <c r="K58" s="865" t="s">
        <v>584</v>
      </c>
      <c r="L58" s="868"/>
      <c r="M58" s="867">
        <f>ROUNDDOWN(H58*J58,)</f>
        <v>0</v>
      </c>
      <c r="N58" s="841">
        <f t="shared" si="1"/>
        <v>2</v>
      </c>
    </row>
    <row r="59" spans="1:14" ht="21.75" hidden="1" customHeight="1">
      <c r="A59" s="844">
        <f>IF('6-3표준조사(2)'!R79="줄베기",1,)</f>
        <v>0</v>
      </c>
      <c r="B59" s="2392"/>
      <c r="C59" s="860" t="s">
        <v>847</v>
      </c>
      <c r="D59" s="861">
        <f>M58</f>
        <v>0</v>
      </c>
      <c r="E59" s="862" t="s">
        <v>586</v>
      </c>
      <c r="F59" s="863">
        <v>0.1</v>
      </c>
      <c r="G59" s="862" t="s">
        <v>587</v>
      </c>
      <c r="H59" s="863"/>
      <c r="I59" s="862"/>
      <c r="J59" s="864"/>
      <c r="K59" s="865"/>
      <c r="L59" s="868"/>
      <c r="M59" s="867">
        <f>ROUNDDOWN(D59*F59,)</f>
        <v>0</v>
      </c>
      <c r="N59" s="841">
        <f t="shared" si="1"/>
        <v>2</v>
      </c>
    </row>
    <row r="60" spans="1:14" ht="21.75" hidden="1" customHeight="1">
      <c r="A60" s="844">
        <f>IF('6-3표준조사(2)'!R79="줄베기",1,)</f>
        <v>0</v>
      </c>
      <c r="B60" s="2392"/>
      <c r="C60" s="905" t="s">
        <v>848</v>
      </c>
      <c r="D60" s="906">
        <f>D58</f>
        <v>0</v>
      </c>
      <c r="E60" s="907" t="s">
        <v>588</v>
      </c>
      <c r="F60" s="908">
        <v>8.3999999999999995E-3</v>
      </c>
      <c r="G60" s="907" t="s">
        <v>589</v>
      </c>
      <c r="H60" s="909"/>
      <c r="I60" s="907"/>
      <c r="J60" s="910">
        <f>'7-1 단가조사'!L14</f>
        <v>610000</v>
      </c>
      <c r="K60" s="911" t="s">
        <v>585</v>
      </c>
      <c r="L60" s="912"/>
      <c r="M60" s="913">
        <f>ROUNDDOWN(D60*F60*J60,)</f>
        <v>0</v>
      </c>
      <c r="N60" s="841">
        <f t="shared" si="1"/>
        <v>2</v>
      </c>
    </row>
    <row r="61" spans="1:14" ht="21.75" customHeight="1">
      <c r="A61" s="844">
        <f>IF('6-3표준조사(2)'!R79="모두베기",1,)</f>
        <v>1</v>
      </c>
      <c r="B61" s="2392"/>
      <c r="C61" s="852" t="s">
        <v>590</v>
      </c>
      <c r="D61" s="853"/>
      <c r="E61" s="854"/>
      <c r="F61" s="855"/>
      <c r="G61" s="854"/>
      <c r="H61" s="855"/>
      <c r="I61" s="854"/>
      <c r="J61" s="856"/>
      <c r="K61" s="857"/>
      <c r="L61" s="858"/>
      <c r="M61" s="859">
        <f>M62+M67+M70</f>
        <v>1260060</v>
      </c>
      <c r="N61" s="841">
        <f t="shared" si="1"/>
        <v>2</v>
      </c>
    </row>
    <row r="62" spans="1:14" ht="21.75" customHeight="1">
      <c r="A62" s="844">
        <f>IF('6-3표준조사(2)'!R79="모두베기",1,)</f>
        <v>1</v>
      </c>
      <c r="B62" s="2392"/>
      <c r="C62" s="860" t="s">
        <v>841</v>
      </c>
      <c r="D62" s="861"/>
      <c r="E62" s="862"/>
      <c r="F62" s="863"/>
      <c r="G62" s="862"/>
      <c r="H62" s="863"/>
      <c r="I62" s="862"/>
      <c r="J62" s="864"/>
      <c r="K62" s="865"/>
      <c r="L62" s="866">
        <f>L90/100</f>
        <v>0.05</v>
      </c>
      <c r="M62" s="867">
        <f>M63+M64+M65+M66</f>
        <v>1187140</v>
      </c>
      <c r="N62" s="841">
        <f t="shared" si="1"/>
        <v>2</v>
      </c>
    </row>
    <row r="63" spans="1:14" ht="21.75" customHeight="1">
      <c r="A63" s="844">
        <f>IF('6-3표준조사(2)'!R79="모두베기",1,)</f>
        <v>1</v>
      </c>
      <c r="B63" s="2392"/>
      <c r="C63" s="860" t="s">
        <v>843</v>
      </c>
      <c r="D63" s="861">
        <f>IF('6-3표준조사(2)'!Z77=1,'5-3단가산출서 (2)'!D81,0)</f>
        <v>0</v>
      </c>
      <c r="E63" s="862" t="s">
        <v>551</v>
      </c>
      <c r="F63" s="863">
        <v>7.0000000000000007E-2</v>
      </c>
      <c r="G63" s="862" t="s">
        <v>552</v>
      </c>
      <c r="H63" s="863">
        <f>ROUND(D63/100*F63,2)</f>
        <v>0</v>
      </c>
      <c r="I63" s="862" t="s">
        <v>550</v>
      </c>
      <c r="J63" s="864">
        <f>'7-1 단가조사'!L7</f>
        <v>172068</v>
      </c>
      <c r="K63" s="865" t="s">
        <v>580</v>
      </c>
      <c r="L63" s="868"/>
      <c r="M63" s="867">
        <f>ROUNDDOWN((H63*J63)+(H63*J63*L62),)</f>
        <v>0</v>
      </c>
      <c r="N63" s="841">
        <f t="shared" si="1"/>
        <v>2</v>
      </c>
    </row>
    <row r="64" spans="1:14" ht="21.75" customHeight="1">
      <c r="A64" s="844">
        <f>IF('6-3표준조사(2)'!R79="모두베기",1,)</f>
        <v>1</v>
      </c>
      <c r="B64" s="2392"/>
      <c r="C64" s="869" t="s">
        <v>1158</v>
      </c>
      <c r="D64" s="870">
        <f>IF(A64&gt;0,IF(D83="당해 년도",1,),)</f>
        <v>0</v>
      </c>
      <c r="E64" s="862" t="s">
        <v>425</v>
      </c>
      <c r="F64" s="863">
        <v>3.5</v>
      </c>
      <c r="G64" s="862" t="s">
        <v>582</v>
      </c>
      <c r="H64" s="863">
        <f>ROUND(D64*F64,2)</f>
        <v>0</v>
      </c>
      <c r="I64" s="862" t="s">
        <v>550</v>
      </c>
      <c r="J64" s="864">
        <f>'7-1 단가조사'!L6</f>
        <v>226122</v>
      </c>
      <c r="K64" s="865" t="s">
        <v>583</v>
      </c>
      <c r="L64" s="868"/>
      <c r="M64" s="867">
        <f>ROUNDDOWN((H64*J64)+(H64*J64*L62),)</f>
        <v>0</v>
      </c>
      <c r="N64" s="841">
        <f t="shared" si="1"/>
        <v>2</v>
      </c>
    </row>
    <row r="65" spans="1:14" ht="21.75" customHeight="1">
      <c r="A65" s="844">
        <f>IF('6-3표준조사(2)'!R79="모두베기",1,)</f>
        <v>1</v>
      </c>
      <c r="B65" s="2392"/>
      <c r="C65" s="869" t="s">
        <v>1159</v>
      </c>
      <c r="D65" s="870">
        <f>IF(A65&gt;0,IF(D83="2년차",1,),)</f>
        <v>0</v>
      </c>
      <c r="E65" s="862" t="s">
        <v>425</v>
      </c>
      <c r="F65" s="863">
        <v>4</v>
      </c>
      <c r="G65" s="862" t="s">
        <v>582</v>
      </c>
      <c r="H65" s="863">
        <f>ROUND(D65*F65,2)</f>
        <v>0</v>
      </c>
      <c r="I65" s="862" t="s">
        <v>550</v>
      </c>
      <c r="J65" s="864">
        <f>'7-1 단가조사'!L6</f>
        <v>226122</v>
      </c>
      <c r="K65" s="865" t="s">
        <v>583</v>
      </c>
      <c r="L65" s="868"/>
      <c r="M65" s="867">
        <f>ROUNDDOWN((H65*J65)+(H65*J65*L62),)</f>
        <v>0</v>
      </c>
      <c r="N65" s="841">
        <f t="shared" si="1"/>
        <v>2</v>
      </c>
    </row>
    <row r="66" spans="1:14" ht="21.75" customHeight="1">
      <c r="A66" s="844">
        <f>IF('6-3표준조사(2)'!R79="모두베기",1,)</f>
        <v>1</v>
      </c>
      <c r="B66" s="2392"/>
      <c r="C66" s="869" t="s">
        <v>1160</v>
      </c>
      <c r="D66" s="870">
        <f>IF(A66&gt;0,IF(D83="3년차 이상",1,),)</f>
        <v>1</v>
      </c>
      <c r="E66" s="862" t="s">
        <v>425</v>
      </c>
      <c r="F66" s="863">
        <v>5</v>
      </c>
      <c r="G66" s="862" t="s">
        <v>582</v>
      </c>
      <c r="H66" s="863">
        <f>ROUND(D66*F66,2)</f>
        <v>5</v>
      </c>
      <c r="I66" s="862" t="s">
        <v>550</v>
      </c>
      <c r="J66" s="864">
        <f>'7-1 단가조사'!L6</f>
        <v>226122</v>
      </c>
      <c r="K66" s="865" t="s">
        <v>583</v>
      </c>
      <c r="L66" s="868"/>
      <c r="M66" s="867">
        <f>ROUNDDOWN((H66*J66)+(H66*J66*L62),)</f>
        <v>1187140</v>
      </c>
      <c r="N66" s="841">
        <f t="shared" si="1"/>
        <v>2</v>
      </c>
    </row>
    <row r="67" spans="1:14" ht="21.75" customHeight="1">
      <c r="A67" s="844">
        <f>IF('6-3표준조사(2)'!R79="모두베기",1,)</f>
        <v>1</v>
      </c>
      <c r="B67" s="2392"/>
      <c r="C67" s="860" t="s">
        <v>845</v>
      </c>
      <c r="D67" s="861"/>
      <c r="E67" s="862"/>
      <c r="F67" s="863"/>
      <c r="G67" s="862"/>
      <c r="H67" s="863"/>
      <c r="I67" s="862"/>
      <c r="J67" s="864"/>
      <c r="K67" s="865"/>
      <c r="L67" s="868"/>
      <c r="M67" s="867">
        <f>M68+M69</f>
        <v>47300</v>
      </c>
      <c r="N67" s="841">
        <f t="shared" si="1"/>
        <v>2</v>
      </c>
    </row>
    <row r="68" spans="1:14" ht="21.75" customHeight="1">
      <c r="A68" s="844">
        <f>IF('6-3표준조사(2)'!R79="모두베기",1,)</f>
        <v>1</v>
      </c>
      <c r="B68" s="2392"/>
      <c r="C68" s="860" t="s">
        <v>846</v>
      </c>
      <c r="D68" s="870">
        <f>(H64+H65+H66)</f>
        <v>5</v>
      </c>
      <c r="E68" s="862" t="s">
        <v>582</v>
      </c>
      <c r="F68" s="863">
        <v>5</v>
      </c>
      <c r="G68" s="862" t="s">
        <v>553</v>
      </c>
      <c r="H68" s="863">
        <f>ROUND(D68*F68,2)</f>
        <v>25</v>
      </c>
      <c r="I68" s="862" t="s">
        <v>554</v>
      </c>
      <c r="J68" s="864">
        <f>'7-1 단가조사'!L11</f>
        <v>1720</v>
      </c>
      <c r="K68" s="865" t="s">
        <v>584</v>
      </c>
      <c r="L68" s="868"/>
      <c r="M68" s="867">
        <f>ROUNDDOWN(H68*J68,)</f>
        <v>43000</v>
      </c>
      <c r="N68" s="841">
        <f t="shared" si="1"/>
        <v>2</v>
      </c>
    </row>
    <row r="69" spans="1:14" ht="21.75" customHeight="1">
      <c r="A69" s="844">
        <f>IF('6-3표준조사(2)'!R79="모두베기",1,)</f>
        <v>1</v>
      </c>
      <c r="B69" s="2392"/>
      <c r="C69" s="860" t="s">
        <v>847</v>
      </c>
      <c r="D69" s="861">
        <f>M68</f>
        <v>43000</v>
      </c>
      <c r="E69" s="862" t="s">
        <v>586</v>
      </c>
      <c r="F69" s="863">
        <v>0.1</v>
      </c>
      <c r="G69" s="862" t="s">
        <v>587</v>
      </c>
      <c r="H69" s="863"/>
      <c r="I69" s="862"/>
      <c r="J69" s="864"/>
      <c r="K69" s="865"/>
      <c r="L69" s="868"/>
      <c r="M69" s="867">
        <f>ROUNDDOWN(D69*F69,)</f>
        <v>4300</v>
      </c>
      <c r="N69" s="841">
        <f t="shared" si="1"/>
        <v>2</v>
      </c>
    </row>
    <row r="70" spans="1:14" ht="21.75" customHeight="1">
      <c r="A70" s="844">
        <f>IF('6-3표준조사(2)'!R79="모두베기",1,)</f>
        <v>1</v>
      </c>
      <c r="B70" s="2392"/>
      <c r="C70" s="871" t="s">
        <v>848</v>
      </c>
      <c r="D70" s="872">
        <f>D68</f>
        <v>5</v>
      </c>
      <c r="E70" s="873" t="s">
        <v>588</v>
      </c>
      <c r="F70" s="874">
        <v>8.3999999999999995E-3</v>
      </c>
      <c r="G70" s="873" t="s">
        <v>589</v>
      </c>
      <c r="H70" s="875"/>
      <c r="I70" s="873"/>
      <c r="J70" s="876">
        <f>'7-1 단가조사'!L14</f>
        <v>610000</v>
      </c>
      <c r="K70" s="877" t="s">
        <v>585</v>
      </c>
      <c r="L70" s="878"/>
      <c r="M70" s="879">
        <f>ROUNDDOWN(D70*F70*J70,)</f>
        <v>25620</v>
      </c>
      <c r="N70" s="841">
        <f t="shared" si="1"/>
        <v>2</v>
      </c>
    </row>
    <row r="71" spans="1:14" ht="21.75" hidden="1" customHeight="1">
      <c r="A71" s="844">
        <f>IF('6-3표준조사(2)'!R79="맹아제거",1,)</f>
        <v>0</v>
      </c>
      <c r="B71" s="2392"/>
      <c r="C71" s="852" t="s">
        <v>591</v>
      </c>
      <c r="D71" s="855"/>
      <c r="E71" s="854"/>
      <c r="F71" s="855"/>
      <c r="G71" s="854"/>
      <c r="H71" s="855"/>
      <c r="I71" s="854"/>
      <c r="J71" s="856"/>
      <c r="K71" s="857"/>
      <c r="L71" s="902"/>
      <c r="M71" s="859">
        <f>M72</f>
        <v>0</v>
      </c>
      <c r="N71" s="841">
        <f t="shared" si="1"/>
        <v>2</v>
      </c>
    </row>
    <row r="72" spans="1:14" ht="21.75" hidden="1" customHeight="1">
      <c r="A72" s="844">
        <f>IF('6-3표준조사(2)'!R79="맹아제거",1,)</f>
        <v>0</v>
      </c>
      <c r="B72" s="2392"/>
      <c r="C72" s="860" t="s">
        <v>841</v>
      </c>
      <c r="D72" s="903"/>
      <c r="E72" s="862"/>
      <c r="F72" s="863"/>
      <c r="G72" s="862"/>
      <c r="H72" s="863"/>
      <c r="I72" s="862"/>
      <c r="J72" s="864"/>
      <c r="K72" s="865"/>
      <c r="L72" s="866">
        <f>M90/100</f>
        <v>0</v>
      </c>
      <c r="M72" s="867">
        <f>ROUNDDOWN((H73*J73)+(H73*J73*L72),)</f>
        <v>0</v>
      </c>
      <c r="N72" s="841">
        <f t="shared" si="1"/>
        <v>2</v>
      </c>
    </row>
    <row r="73" spans="1:14" ht="21.75" hidden="1" customHeight="1">
      <c r="A73" s="844">
        <f>IF('6-3표준조사(2)'!R79="맹아제거",1,)</f>
        <v>0</v>
      </c>
      <c r="B73" s="2392"/>
      <c r="C73" s="860" t="s">
        <v>849</v>
      </c>
      <c r="D73" s="903">
        <v>0</v>
      </c>
      <c r="E73" s="862" t="s">
        <v>551</v>
      </c>
      <c r="F73" s="863">
        <v>0.2</v>
      </c>
      <c r="G73" s="862" t="s">
        <v>552</v>
      </c>
      <c r="H73" s="863">
        <f>ROUND(D73/100*F73,2)</f>
        <v>0</v>
      </c>
      <c r="I73" s="862" t="s">
        <v>550</v>
      </c>
      <c r="J73" s="864">
        <f>'7-1 단가조사'!L7</f>
        <v>172068</v>
      </c>
      <c r="K73" s="865" t="s">
        <v>580</v>
      </c>
      <c r="L73" s="866">
        <f>M90/100</f>
        <v>0</v>
      </c>
      <c r="M73" s="867"/>
      <c r="N73" s="841">
        <f t="shared" si="1"/>
        <v>2</v>
      </c>
    </row>
    <row r="74" spans="1:14" ht="21.75" customHeight="1">
      <c r="A74" s="844">
        <f>IF(H47&gt;0,1,)</f>
        <v>1</v>
      </c>
      <c r="B74" s="2372" t="s">
        <v>555</v>
      </c>
      <c r="C74" s="852" t="s">
        <v>592</v>
      </c>
      <c r="D74" s="855"/>
      <c r="E74" s="854"/>
      <c r="F74" s="855"/>
      <c r="G74" s="854"/>
      <c r="H74" s="855"/>
      <c r="I74" s="854"/>
      <c r="J74" s="856"/>
      <c r="K74" s="857"/>
      <c r="L74" s="858"/>
      <c r="M74" s="859">
        <f>SUM(M75,M77,M78)</f>
        <v>1260060</v>
      </c>
      <c r="N74" s="841">
        <f t="shared" si="1"/>
        <v>2</v>
      </c>
    </row>
    <row r="75" spans="1:14" ht="21.75" customHeight="1">
      <c r="A75" s="844">
        <f>IF(H47&gt;0,1,)</f>
        <v>1</v>
      </c>
      <c r="B75" s="2373"/>
      <c r="C75" s="860" t="s">
        <v>850</v>
      </c>
      <c r="D75" s="863"/>
      <c r="E75" s="862"/>
      <c r="F75" s="863"/>
      <c r="G75" s="862"/>
      <c r="H75" s="863"/>
      <c r="I75" s="862"/>
      <c r="J75" s="864"/>
      <c r="K75" s="865"/>
      <c r="L75" s="868"/>
      <c r="M75" s="867">
        <f>M76</f>
        <v>1187140</v>
      </c>
      <c r="N75" s="841">
        <f t="shared" si="1"/>
        <v>2</v>
      </c>
    </row>
    <row r="76" spans="1:14" ht="21.75" customHeight="1">
      <c r="A76" s="844">
        <f>IF(H47&gt;0,1,)</f>
        <v>1</v>
      </c>
      <c r="B76" s="2373"/>
      <c r="C76" s="860" t="s">
        <v>851</v>
      </c>
      <c r="D76" s="863"/>
      <c r="E76" s="862"/>
      <c r="F76" s="863"/>
      <c r="G76" s="862"/>
      <c r="H76" s="863"/>
      <c r="I76" s="862"/>
      <c r="J76" s="864"/>
      <c r="K76" s="865"/>
      <c r="L76" s="868"/>
      <c r="M76" s="867">
        <f>M51+M54+M62+M72</f>
        <v>1187140</v>
      </c>
      <c r="N76" s="841">
        <f t="shared" si="1"/>
        <v>2</v>
      </c>
    </row>
    <row r="77" spans="1:14" ht="21.75" customHeight="1">
      <c r="A77" s="844">
        <f>IF(H47&gt;0,1,)</f>
        <v>1</v>
      </c>
      <c r="B77" s="2373"/>
      <c r="C77" s="860" t="s">
        <v>852</v>
      </c>
      <c r="D77" s="863"/>
      <c r="E77" s="862"/>
      <c r="F77" s="863"/>
      <c r="G77" s="862"/>
      <c r="H77" s="863"/>
      <c r="I77" s="862"/>
      <c r="J77" s="864"/>
      <c r="K77" s="865"/>
      <c r="L77" s="868"/>
      <c r="M77" s="867">
        <f>M57+M67</f>
        <v>47300</v>
      </c>
      <c r="N77" s="841">
        <f t="shared" si="1"/>
        <v>2</v>
      </c>
    </row>
    <row r="78" spans="1:14" ht="21.75" customHeight="1" thickBot="1">
      <c r="A78" s="844">
        <f>IF(H47&gt;0,1,)</f>
        <v>1</v>
      </c>
      <c r="B78" s="2374"/>
      <c r="C78" s="871" t="s">
        <v>853</v>
      </c>
      <c r="D78" s="880"/>
      <c r="E78" s="881"/>
      <c r="F78" s="880"/>
      <c r="G78" s="881"/>
      <c r="H78" s="880"/>
      <c r="I78" s="881"/>
      <c r="J78" s="882"/>
      <c r="K78" s="883"/>
      <c r="L78" s="884"/>
      <c r="M78" s="885">
        <f>M60+M70</f>
        <v>25620</v>
      </c>
      <c r="N78" s="841">
        <f t="shared" si="1"/>
        <v>2</v>
      </c>
    </row>
    <row r="79" spans="1:14" ht="21.75" customHeight="1">
      <c r="A79" s="844">
        <f>IF(H47&gt;0,1,)</f>
        <v>1</v>
      </c>
      <c r="B79" s="2375" t="s">
        <v>556</v>
      </c>
      <c r="C79" s="2375"/>
      <c r="D79" s="2375"/>
      <c r="E79" s="2375"/>
      <c r="F79" s="2375"/>
      <c r="G79" s="2375"/>
      <c r="H79" s="2375"/>
      <c r="I79" s="2375"/>
      <c r="J79" s="2375"/>
      <c r="K79" s="2375"/>
      <c r="L79" s="2375"/>
      <c r="M79" s="2375"/>
      <c r="N79" s="841">
        <f t="shared" si="1"/>
        <v>2</v>
      </c>
    </row>
    <row r="80" spans="1:14" ht="21.75" customHeight="1">
      <c r="A80" s="844">
        <f>IF(H47&gt;0,1,)</f>
        <v>1</v>
      </c>
      <c r="B80" s="2376" t="s">
        <v>557</v>
      </c>
      <c r="C80" s="2376"/>
      <c r="D80" s="2376"/>
      <c r="E80" s="2376"/>
      <c r="F80" s="2376"/>
      <c r="G80" s="2376"/>
      <c r="H80" s="2376"/>
      <c r="I80" s="2376"/>
      <c r="J80" s="2376"/>
      <c r="K80" s="2376"/>
      <c r="L80" s="2376"/>
      <c r="M80" s="2376"/>
      <c r="N80" s="841">
        <f t="shared" si="1"/>
        <v>2</v>
      </c>
    </row>
    <row r="81" spans="1:15" ht="21.75" customHeight="1">
      <c r="A81" s="844">
        <f>IF(H47&gt;0,1,)</f>
        <v>1</v>
      </c>
      <c r="B81" s="886" t="s">
        <v>558</v>
      </c>
      <c r="C81" s="887" t="s">
        <v>854</v>
      </c>
      <c r="D81" s="888">
        <f>'6-3표준조사(2)'!Q85</f>
        <v>2588</v>
      </c>
      <c r="E81" s="886" t="s">
        <v>551</v>
      </c>
      <c r="F81" s="889"/>
      <c r="G81" s="886"/>
      <c r="H81" s="890"/>
      <c r="I81" s="891"/>
      <c r="J81" s="891"/>
      <c r="K81" s="891"/>
      <c r="L81" s="892"/>
      <c r="M81" s="891"/>
      <c r="N81" s="841">
        <f t="shared" si="1"/>
        <v>2</v>
      </c>
    </row>
    <row r="82" spans="1:15" ht="21.75" customHeight="1">
      <c r="A82" s="844">
        <f>IF(H47&gt;0,1,)</f>
        <v>1</v>
      </c>
      <c r="B82" s="886" t="s">
        <v>559</v>
      </c>
      <c r="C82" s="887" t="s">
        <v>840</v>
      </c>
      <c r="D82" s="2377">
        <f>'6-3표준조사(2)'!S85</f>
        <v>0</v>
      </c>
      <c r="E82" s="2377"/>
      <c r="F82" s="889"/>
      <c r="G82" s="886"/>
      <c r="H82" s="890"/>
      <c r="I82" s="891"/>
      <c r="J82" s="891"/>
      <c r="K82" s="891"/>
      <c r="L82" s="892"/>
      <c r="M82" s="891"/>
      <c r="N82" s="841">
        <f t="shared" si="1"/>
        <v>2</v>
      </c>
    </row>
    <row r="83" spans="1:15" ht="21.75" customHeight="1">
      <c r="A83" s="844">
        <f>IF(H47&gt;0,1,)</f>
        <v>1</v>
      </c>
      <c r="B83" s="886" t="s">
        <v>558</v>
      </c>
      <c r="C83" s="887" t="s">
        <v>1152</v>
      </c>
      <c r="D83" s="2385" t="str">
        <f>'6-3표준조사(2)'!R81</f>
        <v>3년차 이상</v>
      </c>
      <c r="E83" s="2385"/>
      <c r="F83" s="893"/>
      <c r="G83" s="893"/>
      <c r="H83" s="890"/>
      <c r="I83" s="891"/>
      <c r="J83" s="891"/>
      <c r="K83" s="891"/>
      <c r="L83" s="892"/>
      <c r="M83" s="891"/>
      <c r="N83" s="841">
        <f t="shared" si="1"/>
        <v>2</v>
      </c>
    </row>
    <row r="84" spans="1:15" ht="21.75" customHeight="1">
      <c r="A84" s="844">
        <f>IF(H47&gt;0,1,)</f>
        <v>1</v>
      </c>
      <c r="B84" s="2376" t="s">
        <v>856</v>
      </c>
      <c r="C84" s="2376"/>
      <c r="D84" s="2376"/>
      <c r="E84" s="2376"/>
      <c r="F84" s="2376"/>
      <c r="G84" s="2376"/>
      <c r="H84" s="2376"/>
      <c r="I84" s="2376"/>
      <c r="J84" s="2376"/>
      <c r="K84" s="2376"/>
      <c r="L84" s="2376"/>
      <c r="M84" s="2376"/>
      <c r="N84" s="841">
        <f t="shared" si="1"/>
        <v>2</v>
      </c>
    </row>
    <row r="85" spans="1:15" ht="21.75" customHeight="1">
      <c r="A85" s="844">
        <f>IF(H47&gt;0,1,)</f>
        <v>1</v>
      </c>
      <c r="B85" s="2386" t="s">
        <v>542</v>
      </c>
      <c r="C85" s="2386"/>
      <c r="D85" s="2387" t="s">
        <v>893</v>
      </c>
      <c r="E85" s="2387"/>
      <c r="F85" s="2387"/>
      <c r="G85" s="2387"/>
      <c r="H85" s="2387"/>
      <c r="I85" s="2388" t="s">
        <v>894</v>
      </c>
      <c r="J85" s="2388"/>
      <c r="K85" s="2388"/>
      <c r="L85" s="2388"/>
      <c r="M85" s="2388"/>
      <c r="N85" s="841">
        <f t="shared" si="1"/>
        <v>2</v>
      </c>
      <c r="O85" s="894"/>
    </row>
    <row r="86" spans="1:15" ht="21.75" customHeight="1">
      <c r="A86" s="844">
        <f>IF(H47&gt;0,1,)</f>
        <v>1</v>
      </c>
      <c r="B86" s="2386"/>
      <c r="C86" s="2386"/>
      <c r="D86" s="2387"/>
      <c r="E86" s="2387"/>
      <c r="F86" s="2387"/>
      <c r="G86" s="2387"/>
      <c r="H86" s="2387"/>
      <c r="I86" s="895" t="s">
        <v>895</v>
      </c>
      <c r="J86" s="896" t="s">
        <v>896</v>
      </c>
      <c r="K86" s="896" t="s">
        <v>537</v>
      </c>
      <c r="L86" s="897" t="s">
        <v>538</v>
      </c>
      <c r="M86" s="896" t="s">
        <v>899</v>
      </c>
      <c r="N86" s="841">
        <f t="shared" si="1"/>
        <v>2</v>
      </c>
    </row>
    <row r="87" spans="1:15" ht="21.75" customHeight="1">
      <c r="A87" s="844">
        <f>IF(H47&gt;0,1,)</f>
        <v>1</v>
      </c>
      <c r="B87" s="2368" t="s">
        <v>572</v>
      </c>
      <c r="C87" s="2368"/>
      <c r="D87" s="2369" t="str">
        <f>'6-3표준조사(2)'!P81</f>
        <v>중 (15˚ ~ 30˚)</v>
      </c>
      <c r="E87" s="2369"/>
      <c r="F87" s="2369"/>
      <c r="G87" s="2369"/>
      <c r="H87" s="2369"/>
      <c r="I87" s="898">
        <f>IF(H47=0,"",IF(D87="완 (15˚ 이하)",0,IF(D87="중 (15˚ ~ 30˚)",5,IF(D87="급 (30˚ 초과)",10))))</f>
        <v>5</v>
      </c>
      <c r="J87" s="898" t="str">
        <f>IF(A50=0,"",IF(D87="완 (15˚ 이하)",0,IF(D87="중 (15˚ ~ 30˚)",5,IF(D87="급 (30˚ 초과)",10))))</f>
        <v/>
      </c>
      <c r="K87" s="898" t="str">
        <f>IF(A53=0,"",IF(D87="완 (15˚ 이하)",0,IF(D87="중 (15˚ ~ 30˚)",5,IF(D87="급 (30˚ 초과)",10))))</f>
        <v/>
      </c>
      <c r="L87" s="898">
        <f>IF(A61=0,"",IF(D87="완 (15˚ 이하)",0,IF(D87="중 (15˚ ~ 30˚)",5,IF(D87="급 (30˚ 초과)",10))))</f>
        <v>5</v>
      </c>
      <c r="M87" s="898" t="str">
        <f>IF(A71=0,"",IF(D87="완 (15˚ 이하)",0,IF(D87="중 (15˚ ~ 30˚)",5,IF(D87="급 (30˚ 초과)",10))))</f>
        <v/>
      </c>
      <c r="N87" s="841">
        <f t="shared" si="1"/>
        <v>2</v>
      </c>
    </row>
    <row r="88" spans="1:15" ht="21.75" customHeight="1">
      <c r="A88" s="844">
        <f>IF(H47&gt;0,1,)</f>
        <v>1</v>
      </c>
      <c r="B88" s="2389" t="s">
        <v>561</v>
      </c>
      <c r="C88" s="2389"/>
      <c r="D88" s="2369" t="str">
        <f>'6-3표준조사(2)'!R81</f>
        <v>3년차 이상</v>
      </c>
      <c r="E88" s="2369"/>
      <c r="F88" s="2369"/>
      <c r="G88" s="2369"/>
      <c r="H88" s="2369"/>
      <c r="I88" s="898"/>
      <c r="J88" s="898"/>
      <c r="K88" s="898" t="str">
        <f>IF(A53=0,"",IF(D88="당해년도",0,IF(D88="2년차",5,IF(D88="3년차",10))))</f>
        <v/>
      </c>
      <c r="L88" s="898"/>
      <c r="M88" s="898"/>
      <c r="N88" s="841">
        <f t="shared" si="1"/>
        <v>2</v>
      </c>
    </row>
    <row r="89" spans="1:15" ht="21.75" customHeight="1">
      <c r="A89" s="844">
        <f>IF(H47&gt;0,1,)</f>
        <v>1</v>
      </c>
      <c r="B89" s="2368" t="s">
        <v>560</v>
      </c>
      <c r="C89" s="2368"/>
      <c r="D89" s="2369" t="str">
        <f>'6-3표준조사(2)'!Q81</f>
        <v>개소당3ha이상</v>
      </c>
      <c r="E89" s="2369"/>
      <c r="F89" s="2369"/>
      <c r="G89" s="2369"/>
      <c r="H89" s="2369"/>
      <c r="I89" s="898"/>
      <c r="J89" s="898" t="str">
        <f>IF(A50=0,"",IF(D89="개소당5ha이상",0,IF(D89="개소당3~5ha미만 ",5,IF(D89="개소당3ha미만",10))))</f>
        <v/>
      </c>
      <c r="K89" s="898" t="str">
        <f>IF(A53=0,"",IF(D89="개소당5ha이상",0,IF(D89="개소당3~5ha미만 ",5,IF(D89="개소당3ha미만",10))))</f>
        <v/>
      </c>
      <c r="L89" s="1782">
        <f>IF(A61=0,"",IF(D89="개소당3ha이상",0,IF(D89="개소당1~3ha미만 ",5,IF(D89="개소당1ha미만",10))))</f>
        <v>0</v>
      </c>
      <c r="M89" s="898" t="str">
        <f>IF(A71=0,"",IF(D89="개소당5ha이상",0,IF(D89="개소당3~5ha미만 ",5,IF(D89="개소당3ha미만",10))))</f>
        <v/>
      </c>
      <c r="N89" s="841">
        <f t="shared" si="1"/>
        <v>2</v>
      </c>
    </row>
    <row r="90" spans="1:15" ht="21.75" customHeight="1">
      <c r="A90" s="844">
        <f>IF(H47&gt;0,1,)</f>
        <v>1</v>
      </c>
      <c r="B90" s="2368" t="s">
        <v>555</v>
      </c>
      <c r="C90" s="2368"/>
      <c r="D90" s="2369"/>
      <c r="E90" s="2369"/>
      <c r="F90" s="2369"/>
      <c r="G90" s="2369"/>
      <c r="H90" s="2369"/>
      <c r="I90" s="898"/>
      <c r="J90" s="898"/>
      <c r="K90" s="898"/>
      <c r="L90" s="1716">
        <f>SUM(L87:L89)</f>
        <v>5</v>
      </c>
      <c r="M90" s="898"/>
      <c r="N90" s="841">
        <f t="shared" si="1"/>
        <v>2</v>
      </c>
    </row>
    <row r="91" spans="1:15" ht="35.1" customHeight="1" thickBot="1">
      <c r="A91" s="844">
        <f>IF(H92&gt;0,1,)</f>
        <v>1</v>
      </c>
      <c r="B91" s="2237" t="s">
        <v>2433</v>
      </c>
      <c r="C91" s="2237"/>
      <c r="D91" s="2237"/>
      <c r="E91" s="2237"/>
      <c r="F91" s="2237"/>
      <c r="G91" s="2237"/>
      <c r="H91" s="2237"/>
      <c r="I91" s="2237"/>
      <c r="J91" s="2237"/>
      <c r="K91" s="2237"/>
      <c r="L91" s="2237"/>
      <c r="M91" s="2237"/>
      <c r="N91" s="841">
        <f>IF(H$92&gt;0,3,)</f>
        <v>3</v>
      </c>
      <c r="O91" s="899"/>
    </row>
    <row r="92" spans="1:15" ht="24.95" customHeight="1">
      <c r="A92" s="844">
        <f>IF(H92&gt;0,1,)</f>
        <v>1</v>
      </c>
      <c r="B92" s="2362" t="s">
        <v>857</v>
      </c>
      <c r="C92" s="2363"/>
      <c r="D92" s="2364" t="str">
        <f>CONCATENATE('6-3표준조사(2)'!K154,"임반")</f>
        <v>64-0임반</v>
      </c>
      <c r="E92" s="2364"/>
      <c r="F92" s="2364" t="str">
        <f>CONCATENATE('6-3표준조사(2)'!L154,"소반")</f>
        <v>23-0소반</v>
      </c>
      <c r="G92" s="2364"/>
      <c r="H92" s="2365">
        <f>'6-3표준조사(2)'!Q154</f>
        <v>1.1000000000000001</v>
      </c>
      <c r="I92" s="2365"/>
      <c r="J92" s="845"/>
      <c r="K92" s="846" t="s">
        <v>541</v>
      </c>
      <c r="L92" s="2366" t="str">
        <f>+'6-3표준조사(2)'!R154</f>
        <v>모두베기</v>
      </c>
      <c r="M92" s="2367"/>
      <c r="N92" s="841">
        <f t="shared" ref="N92:N135" si="2">IF(H$92&gt;0,3,)</f>
        <v>3</v>
      </c>
    </row>
    <row r="93" spans="1:15" ht="21.75" customHeight="1">
      <c r="A93" s="844">
        <f>IF(H92&gt;0,1,)</f>
        <v>1</v>
      </c>
      <c r="B93" s="2378" t="s">
        <v>542</v>
      </c>
      <c r="C93" s="2379"/>
      <c r="D93" s="2380" t="s">
        <v>543</v>
      </c>
      <c r="E93" s="2379"/>
      <c r="F93" s="2381" t="s">
        <v>544</v>
      </c>
      <c r="G93" s="2382"/>
      <c r="H93" s="2381" t="s">
        <v>545</v>
      </c>
      <c r="I93" s="2382"/>
      <c r="J93" s="2380" t="s">
        <v>546</v>
      </c>
      <c r="K93" s="2379"/>
      <c r="L93" s="2383" t="s">
        <v>858</v>
      </c>
      <c r="M93" s="2370"/>
      <c r="N93" s="841">
        <f t="shared" si="2"/>
        <v>3</v>
      </c>
    </row>
    <row r="94" spans="1:15" ht="21.75" customHeight="1">
      <c r="A94" s="844">
        <f>IF(H92&gt;0,1,)</f>
        <v>1</v>
      </c>
      <c r="B94" s="847"/>
      <c r="C94" s="848" t="s">
        <v>547</v>
      </c>
      <c r="D94" s="849"/>
      <c r="E94" s="850" t="s">
        <v>548</v>
      </c>
      <c r="F94" s="849"/>
      <c r="G94" s="850" t="s">
        <v>548</v>
      </c>
      <c r="H94" s="849"/>
      <c r="I94" s="850" t="s">
        <v>548</v>
      </c>
      <c r="J94" s="851"/>
      <c r="K94" s="850" t="s">
        <v>549</v>
      </c>
      <c r="L94" s="2384"/>
      <c r="M94" s="2371"/>
      <c r="N94" s="841">
        <f t="shared" si="2"/>
        <v>3</v>
      </c>
    </row>
    <row r="95" spans="1:15" ht="21.75" hidden="1" customHeight="1">
      <c r="A95" s="844">
        <f>IF('6-3표준조사(2)'!R154="둘레베기",1,)</f>
        <v>0</v>
      </c>
      <c r="B95" s="2372" t="s">
        <v>547</v>
      </c>
      <c r="C95" s="852" t="s">
        <v>579</v>
      </c>
      <c r="D95" s="855"/>
      <c r="E95" s="854"/>
      <c r="F95" s="855"/>
      <c r="G95" s="854"/>
      <c r="H95" s="855"/>
      <c r="I95" s="854"/>
      <c r="J95" s="856"/>
      <c r="K95" s="857"/>
      <c r="L95" s="902"/>
      <c r="M95" s="859">
        <f>M96</f>
        <v>0</v>
      </c>
      <c r="N95" s="841">
        <f t="shared" si="2"/>
        <v>3</v>
      </c>
    </row>
    <row r="96" spans="1:15" ht="21.75" hidden="1" customHeight="1">
      <c r="A96" s="844">
        <f>IF('6-3표준조사(2)'!R154="둘레베기",1,)</f>
        <v>0</v>
      </c>
      <c r="B96" s="2392"/>
      <c r="C96" s="860" t="s">
        <v>841</v>
      </c>
      <c r="D96" s="903"/>
      <c r="E96" s="862"/>
      <c r="F96" s="863"/>
      <c r="G96" s="862"/>
      <c r="H96" s="863"/>
      <c r="I96" s="862"/>
      <c r="J96" s="864"/>
      <c r="K96" s="865"/>
      <c r="L96" s="866">
        <f>J135/100</f>
        <v>0</v>
      </c>
      <c r="M96" s="867">
        <f>ROUNDDOWN((H97*J97)+(H97*J97*L96),)</f>
        <v>0</v>
      </c>
      <c r="N96" s="841">
        <f t="shared" si="2"/>
        <v>3</v>
      </c>
    </row>
    <row r="97" spans="1:14" ht="21.75" hidden="1" customHeight="1">
      <c r="A97" s="844">
        <f>IF('6-3표준조사(2)'!R154="둘레베기",1,)</f>
        <v>0</v>
      </c>
      <c r="B97" s="2392"/>
      <c r="C97" s="860" t="s">
        <v>842</v>
      </c>
      <c r="D97" s="903">
        <f>IF(A97&gt;0,D126,)</f>
        <v>0</v>
      </c>
      <c r="E97" s="862" t="s">
        <v>551</v>
      </c>
      <c r="F97" s="863">
        <v>0.18</v>
      </c>
      <c r="G97" s="862" t="s">
        <v>552</v>
      </c>
      <c r="H97" s="863">
        <f>ROUND(D97/100*F97,2)</f>
        <v>0</v>
      </c>
      <c r="I97" s="862" t="s">
        <v>550</v>
      </c>
      <c r="J97" s="864">
        <f>'7-1 단가조사'!L7</f>
        <v>172068</v>
      </c>
      <c r="K97" s="865" t="s">
        <v>580</v>
      </c>
      <c r="L97" s="866"/>
      <c r="M97" s="867"/>
      <c r="N97" s="841">
        <f t="shared" si="2"/>
        <v>3</v>
      </c>
    </row>
    <row r="98" spans="1:14" ht="21.75" hidden="1" customHeight="1">
      <c r="A98" s="844">
        <f>IF('6-3표준조사(2)'!R154="줄베기",1,)</f>
        <v>0</v>
      </c>
      <c r="B98" s="2392"/>
      <c r="C98" s="852" t="s">
        <v>581</v>
      </c>
      <c r="D98" s="855"/>
      <c r="E98" s="854"/>
      <c r="F98" s="855"/>
      <c r="G98" s="854"/>
      <c r="H98" s="855"/>
      <c r="I98" s="854"/>
      <c r="J98" s="856"/>
      <c r="K98" s="857"/>
      <c r="L98" s="904"/>
      <c r="M98" s="859">
        <f>SUM(M99+M102+M105)</f>
        <v>0</v>
      </c>
      <c r="N98" s="841">
        <f t="shared" si="2"/>
        <v>3</v>
      </c>
    </row>
    <row r="99" spans="1:14" ht="21.75" hidden="1" customHeight="1">
      <c r="A99" s="844">
        <f>IF('6-3표준조사(2)'!R154="줄베기",1,)</f>
        <v>0</v>
      </c>
      <c r="B99" s="2392"/>
      <c r="C99" s="860" t="s">
        <v>841</v>
      </c>
      <c r="D99" s="861"/>
      <c r="E99" s="862"/>
      <c r="F99" s="863"/>
      <c r="G99" s="862"/>
      <c r="H99" s="863"/>
      <c r="I99" s="862"/>
      <c r="J99" s="864"/>
      <c r="K99" s="865"/>
      <c r="L99" s="866">
        <f>K135/100</f>
        <v>0</v>
      </c>
      <c r="M99" s="867">
        <f>ROUNDDOWN((M100+M101)+((M100+M101)*L99),0)</f>
        <v>0</v>
      </c>
      <c r="N99" s="841">
        <f t="shared" si="2"/>
        <v>3</v>
      </c>
    </row>
    <row r="100" spans="1:14" ht="21.75" hidden="1" customHeight="1">
      <c r="A100" s="844">
        <f>IF('6-3표준조사(2)'!R154="줄베기",1,)</f>
        <v>0</v>
      </c>
      <c r="B100" s="2392"/>
      <c r="C100" s="860" t="s">
        <v>843</v>
      </c>
      <c r="D100" s="861">
        <f>IF(A100&gt;0,D126,)</f>
        <v>0</v>
      </c>
      <c r="E100" s="862" t="s">
        <v>551</v>
      </c>
      <c r="F100" s="863">
        <v>7.0000000000000007E-2</v>
      </c>
      <c r="G100" s="862" t="s">
        <v>552</v>
      </c>
      <c r="H100" s="863">
        <f>ROUND(D100/100*F100,2)</f>
        <v>0</v>
      </c>
      <c r="I100" s="862" t="s">
        <v>550</v>
      </c>
      <c r="J100" s="864">
        <f>'7-1 단가조사'!L7</f>
        <v>172068</v>
      </c>
      <c r="K100" s="865" t="s">
        <v>580</v>
      </c>
      <c r="L100" s="866"/>
      <c r="M100" s="867">
        <f>ROUNDDOWN(H100*J100,)</f>
        <v>0</v>
      </c>
      <c r="N100" s="841">
        <f t="shared" si="2"/>
        <v>3</v>
      </c>
    </row>
    <row r="101" spans="1:14" ht="21.75" hidden="1" customHeight="1">
      <c r="A101" s="844">
        <f>IF('6-3표준조사(2)'!R154="줄베기",1,)</f>
        <v>0</v>
      </c>
      <c r="B101" s="2392"/>
      <c r="C101" s="860" t="s">
        <v>844</v>
      </c>
      <c r="D101" s="870">
        <f>IF(A101&gt;0,1,)</f>
        <v>0</v>
      </c>
      <c r="E101" s="862" t="s">
        <v>425</v>
      </c>
      <c r="F101" s="863">
        <v>1.3</v>
      </c>
      <c r="G101" s="862" t="s">
        <v>582</v>
      </c>
      <c r="H101" s="863">
        <f>ROUND(D101*F101,2)</f>
        <v>0</v>
      </c>
      <c r="I101" s="862" t="s">
        <v>550</v>
      </c>
      <c r="J101" s="864">
        <f>'7-1 단가조사'!L6</f>
        <v>226122</v>
      </c>
      <c r="K101" s="865" t="s">
        <v>583</v>
      </c>
      <c r="L101" s="866"/>
      <c r="M101" s="867">
        <f>ROUNDDOWN(H101*J101,)</f>
        <v>0</v>
      </c>
      <c r="N101" s="841">
        <f t="shared" si="2"/>
        <v>3</v>
      </c>
    </row>
    <row r="102" spans="1:14" ht="21.75" hidden="1" customHeight="1">
      <c r="A102" s="844">
        <f>IF('6-3표준조사(2)'!R154="줄베기",1,)</f>
        <v>0</v>
      </c>
      <c r="B102" s="2392"/>
      <c r="C102" s="860" t="s">
        <v>845</v>
      </c>
      <c r="D102" s="861"/>
      <c r="E102" s="862"/>
      <c r="F102" s="863"/>
      <c r="G102" s="862"/>
      <c r="H102" s="863"/>
      <c r="I102" s="862"/>
      <c r="J102" s="864"/>
      <c r="K102" s="865"/>
      <c r="L102" s="868"/>
      <c r="M102" s="867">
        <f>M103+M104</f>
        <v>0</v>
      </c>
      <c r="N102" s="841">
        <f t="shared" si="2"/>
        <v>3</v>
      </c>
    </row>
    <row r="103" spans="1:14" ht="21.75" hidden="1" customHeight="1">
      <c r="A103" s="844">
        <f>IF('6-3표준조사(2)'!R154="줄베기",1,)</f>
        <v>0</v>
      </c>
      <c r="B103" s="2392"/>
      <c r="C103" s="860" t="s">
        <v>846</v>
      </c>
      <c r="D103" s="870">
        <f>H101</f>
        <v>0</v>
      </c>
      <c r="E103" s="862" t="s">
        <v>582</v>
      </c>
      <c r="F103" s="863">
        <v>5</v>
      </c>
      <c r="G103" s="862" t="s">
        <v>553</v>
      </c>
      <c r="H103" s="863">
        <f>ROUND(D103*F103,2)</f>
        <v>0</v>
      </c>
      <c r="I103" s="862" t="s">
        <v>554</v>
      </c>
      <c r="J103" s="864">
        <f>'7-1 단가조사'!L11</f>
        <v>1720</v>
      </c>
      <c r="K103" s="865" t="s">
        <v>584</v>
      </c>
      <c r="L103" s="868"/>
      <c r="M103" s="867">
        <f>ROUNDDOWN(H103*J103,)</f>
        <v>0</v>
      </c>
      <c r="N103" s="841">
        <f t="shared" si="2"/>
        <v>3</v>
      </c>
    </row>
    <row r="104" spans="1:14" ht="21.75" hidden="1" customHeight="1">
      <c r="A104" s="844">
        <f>IF('6-3표준조사(2)'!R154="줄베기",1,)</f>
        <v>0</v>
      </c>
      <c r="B104" s="2392"/>
      <c r="C104" s="860" t="s">
        <v>847</v>
      </c>
      <c r="D104" s="861">
        <f>M103</f>
        <v>0</v>
      </c>
      <c r="E104" s="862" t="s">
        <v>586</v>
      </c>
      <c r="F104" s="863">
        <v>0.1</v>
      </c>
      <c r="G104" s="862" t="s">
        <v>587</v>
      </c>
      <c r="H104" s="863"/>
      <c r="I104" s="862"/>
      <c r="J104" s="864"/>
      <c r="K104" s="865"/>
      <c r="L104" s="868"/>
      <c r="M104" s="867">
        <f>ROUNDDOWN(D104*F104,)</f>
        <v>0</v>
      </c>
      <c r="N104" s="841">
        <f t="shared" si="2"/>
        <v>3</v>
      </c>
    </row>
    <row r="105" spans="1:14" ht="21.75" hidden="1" customHeight="1">
      <c r="A105" s="844">
        <f>IF('6-3표준조사(2)'!R154="줄베기",1,)</f>
        <v>0</v>
      </c>
      <c r="B105" s="2392"/>
      <c r="C105" s="905" t="s">
        <v>848</v>
      </c>
      <c r="D105" s="906">
        <f>D103</f>
        <v>0</v>
      </c>
      <c r="E105" s="907" t="s">
        <v>588</v>
      </c>
      <c r="F105" s="908">
        <v>8.3999999999999995E-3</v>
      </c>
      <c r="G105" s="907" t="s">
        <v>589</v>
      </c>
      <c r="H105" s="909"/>
      <c r="I105" s="907"/>
      <c r="J105" s="910">
        <f>'7-1 단가조사'!L14</f>
        <v>610000</v>
      </c>
      <c r="K105" s="911" t="s">
        <v>585</v>
      </c>
      <c r="L105" s="912"/>
      <c r="M105" s="913">
        <f>ROUNDDOWN(D105*F105*J105,)</f>
        <v>0</v>
      </c>
      <c r="N105" s="841">
        <f t="shared" si="2"/>
        <v>3</v>
      </c>
    </row>
    <row r="106" spans="1:14" ht="21.75" customHeight="1">
      <c r="A106" s="844">
        <f>IF('6-3표준조사(2)'!R154="모두베기",1,)</f>
        <v>1</v>
      </c>
      <c r="B106" s="2392"/>
      <c r="C106" s="852" t="s">
        <v>590</v>
      </c>
      <c r="D106" s="853"/>
      <c r="E106" s="854"/>
      <c r="F106" s="855"/>
      <c r="G106" s="854"/>
      <c r="H106" s="855"/>
      <c r="I106" s="854"/>
      <c r="J106" s="856"/>
      <c r="K106" s="857"/>
      <c r="L106" s="858"/>
      <c r="M106" s="859">
        <f>M107+M112+M115</f>
        <v>1316591</v>
      </c>
      <c r="N106" s="841">
        <f t="shared" si="2"/>
        <v>3</v>
      </c>
    </row>
    <row r="107" spans="1:14" ht="21.75" customHeight="1">
      <c r="A107" s="844">
        <f>IF('6-3표준조사(2)'!R154="모두베기",1,)</f>
        <v>1</v>
      </c>
      <c r="B107" s="2392"/>
      <c r="C107" s="860" t="s">
        <v>841</v>
      </c>
      <c r="D107" s="861"/>
      <c r="E107" s="862"/>
      <c r="F107" s="863"/>
      <c r="G107" s="862"/>
      <c r="H107" s="863"/>
      <c r="I107" s="862"/>
      <c r="J107" s="864"/>
      <c r="K107" s="865"/>
      <c r="L107" s="866">
        <f>L135/100</f>
        <v>0.1</v>
      </c>
      <c r="M107" s="867">
        <f>M108+M109+M110+M111</f>
        <v>1243671</v>
      </c>
      <c r="N107" s="841">
        <f t="shared" si="2"/>
        <v>3</v>
      </c>
    </row>
    <row r="108" spans="1:14" ht="21.75" customHeight="1">
      <c r="A108" s="844">
        <f>IF('6-3표준조사(2)'!R154="모두베기",1,)</f>
        <v>1</v>
      </c>
      <c r="B108" s="2392"/>
      <c r="C108" s="860" t="s">
        <v>843</v>
      </c>
      <c r="D108" s="861">
        <f>IF('6-3표준조사(2)'!Z152=1,'5-3단가산출서 (2)'!D126,0)</f>
        <v>0</v>
      </c>
      <c r="E108" s="862" t="s">
        <v>551</v>
      </c>
      <c r="F108" s="863">
        <v>7.0000000000000007E-2</v>
      </c>
      <c r="G108" s="862" t="s">
        <v>552</v>
      </c>
      <c r="H108" s="863">
        <f>ROUND(D108/100*F108,2)</f>
        <v>0</v>
      </c>
      <c r="I108" s="862" t="s">
        <v>550</v>
      </c>
      <c r="J108" s="864">
        <f>'7-1 단가조사'!L7</f>
        <v>172068</v>
      </c>
      <c r="K108" s="865" t="s">
        <v>580</v>
      </c>
      <c r="L108" s="868"/>
      <c r="M108" s="867">
        <f>ROUNDDOWN((H108*J108)+(H108*J108*L107),)</f>
        <v>0</v>
      </c>
      <c r="N108" s="841">
        <f t="shared" si="2"/>
        <v>3</v>
      </c>
    </row>
    <row r="109" spans="1:14" ht="21.75" customHeight="1">
      <c r="A109" s="844">
        <f>IF('6-3표준조사(2)'!R154="모두베기",1,)</f>
        <v>1</v>
      </c>
      <c r="B109" s="2392"/>
      <c r="C109" s="869" t="s">
        <v>1158</v>
      </c>
      <c r="D109" s="870">
        <f>IF(A109&gt;0,IF(D128="당해 년도",1,),)</f>
        <v>0</v>
      </c>
      <c r="E109" s="862" t="s">
        <v>425</v>
      </c>
      <c r="F109" s="863">
        <v>3.5</v>
      </c>
      <c r="G109" s="862" t="s">
        <v>582</v>
      </c>
      <c r="H109" s="863">
        <f>ROUND(D109*F109,2)</f>
        <v>0</v>
      </c>
      <c r="I109" s="862" t="s">
        <v>550</v>
      </c>
      <c r="J109" s="864">
        <f>'7-1 단가조사'!L6</f>
        <v>226122</v>
      </c>
      <c r="K109" s="865" t="s">
        <v>583</v>
      </c>
      <c r="L109" s="868"/>
      <c r="M109" s="867">
        <f>ROUNDDOWN((H109*J109)+(H109*J109*L107),)</f>
        <v>0</v>
      </c>
      <c r="N109" s="841">
        <f t="shared" si="2"/>
        <v>3</v>
      </c>
    </row>
    <row r="110" spans="1:14" ht="21.75" customHeight="1">
      <c r="A110" s="844">
        <f>IF('6-3표준조사(2)'!R154="모두베기",1,)</f>
        <v>1</v>
      </c>
      <c r="B110" s="2392"/>
      <c r="C110" s="869" t="s">
        <v>1159</v>
      </c>
      <c r="D110" s="870">
        <f>IF(A110&gt;0,IF(D128="2년차",1,),)</f>
        <v>0</v>
      </c>
      <c r="E110" s="862" t="s">
        <v>425</v>
      </c>
      <c r="F110" s="863">
        <v>4</v>
      </c>
      <c r="G110" s="862" t="s">
        <v>582</v>
      </c>
      <c r="H110" s="863">
        <f>ROUND(D110*F110,2)</f>
        <v>0</v>
      </c>
      <c r="I110" s="862" t="s">
        <v>550</v>
      </c>
      <c r="J110" s="864">
        <f>'7-1 단가조사'!L6</f>
        <v>226122</v>
      </c>
      <c r="K110" s="865" t="s">
        <v>583</v>
      </c>
      <c r="L110" s="868"/>
      <c r="M110" s="867">
        <f>ROUNDDOWN((H110*J110)+(H110*J110*L107),)</f>
        <v>0</v>
      </c>
      <c r="N110" s="841">
        <f t="shared" si="2"/>
        <v>3</v>
      </c>
    </row>
    <row r="111" spans="1:14" ht="21.75" customHeight="1">
      <c r="A111" s="844">
        <f>IF('6-3표준조사(2)'!R154="모두베기",1,)</f>
        <v>1</v>
      </c>
      <c r="B111" s="2392"/>
      <c r="C111" s="869" t="s">
        <v>1160</v>
      </c>
      <c r="D111" s="870">
        <f>IF(A111&gt;0,IF(D128="3년차 이상",1,),)</f>
        <v>1</v>
      </c>
      <c r="E111" s="862" t="s">
        <v>425</v>
      </c>
      <c r="F111" s="863">
        <v>5</v>
      </c>
      <c r="G111" s="862" t="s">
        <v>582</v>
      </c>
      <c r="H111" s="863">
        <f>ROUND(D111*F111,2)</f>
        <v>5</v>
      </c>
      <c r="I111" s="862" t="s">
        <v>550</v>
      </c>
      <c r="J111" s="864">
        <f>'7-1 단가조사'!L6</f>
        <v>226122</v>
      </c>
      <c r="K111" s="865" t="s">
        <v>583</v>
      </c>
      <c r="L111" s="868"/>
      <c r="M111" s="867">
        <f>ROUNDDOWN((H111*J111)+(H111*J111*L107),)</f>
        <v>1243671</v>
      </c>
      <c r="N111" s="841">
        <f t="shared" si="2"/>
        <v>3</v>
      </c>
    </row>
    <row r="112" spans="1:14" ht="21.75" customHeight="1">
      <c r="A112" s="844">
        <f>IF('6-3표준조사(2)'!R154="모두베기",1,)</f>
        <v>1</v>
      </c>
      <c r="B112" s="2392"/>
      <c r="C112" s="860" t="s">
        <v>845</v>
      </c>
      <c r="D112" s="861"/>
      <c r="E112" s="862"/>
      <c r="F112" s="863"/>
      <c r="G112" s="862"/>
      <c r="H112" s="863"/>
      <c r="I112" s="862"/>
      <c r="J112" s="864"/>
      <c r="K112" s="865"/>
      <c r="L112" s="868"/>
      <c r="M112" s="867">
        <f>M113+M114</f>
        <v>47300</v>
      </c>
      <c r="N112" s="841">
        <f t="shared" si="2"/>
        <v>3</v>
      </c>
    </row>
    <row r="113" spans="1:14" ht="21.75" customHeight="1">
      <c r="A113" s="844">
        <f>IF('6-3표준조사(2)'!R154="모두베기",1,)</f>
        <v>1</v>
      </c>
      <c r="B113" s="2392"/>
      <c r="C113" s="860" t="s">
        <v>846</v>
      </c>
      <c r="D113" s="870">
        <f>(H109+H110+H111)</f>
        <v>5</v>
      </c>
      <c r="E113" s="862" t="s">
        <v>582</v>
      </c>
      <c r="F113" s="863">
        <v>5</v>
      </c>
      <c r="G113" s="862" t="s">
        <v>553</v>
      </c>
      <c r="H113" s="863">
        <f>ROUND(D113*F113,2)</f>
        <v>25</v>
      </c>
      <c r="I113" s="862" t="s">
        <v>554</v>
      </c>
      <c r="J113" s="864">
        <f>'7-1 단가조사'!L11</f>
        <v>1720</v>
      </c>
      <c r="K113" s="865" t="s">
        <v>584</v>
      </c>
      <c r="L113" s="868"/>
      <c r="M113" s="867">
        <f>ROUNDDOWN(H113*J113,)</f>
        <v>43000</v>
      </c>
      <c r="N113" s="841">
        <f t="shared" si="2"/>
        <v>3</v>
      </c>
    </row>
    <row r="114" spans="1:14" ht="21.75" customHeight="1">
      <c r="A114" s="844">
        <f>IF('6-3표준조사(2)'!R154="모두베기",1,)</f>
        <v>1</v>
      </c>
      <c r="B114" s="2392"/>
      <c r="C114" s="860" t="s">
        <v>847</v>
      </c>
      <c r="D114" s="861">
        <f>M113</f>
        <v>43000</v>
      </c>
      <c r="E114" s="862" t="s">
        <v>586</v>
      </c>
      <c r="F114" s="863">
        <v>0.1</v>
      </c>
      <c r="G114" s="862" t="s">
        <v>587</v>
      </c>
      <c r="H114" s="863"/>
      <c r="I114" s="862"/>
      <c r="J114" s="864"/>
      <c r="K114" s="865"/>
      <c r="L114" s="868"/>
      <c r="M114" s="867">
        <f>ROUNDDOWN(D114*F114,)</f>
        <v>4300</v>
      </c>
      <c r="N114" s="841">
        <f t="shared" si="2"/>
        <v>3</v>
      </c>
    </row>
    <row r="115" spans="1:14" ht="21.75" customHeight="1">
      <c r="A115" s="844">
        <f>IF('6-3표준조사(2)'!R154="모두베기",1,)</f>
        <v>1</v>
      </c>
      <c r="B115" s="2392"/>
      <c r="C115" s="871" t="s">
        <v>848</v>
      </c>
      <c r="D115" s="872">
        <f>D113</f>
        <v>5</v>
      </c>
      <c r="E115" s="873" t="s">
        <v>588</v>
      </c>
      <c r="F115" s="874">
        <v>8.3999999999999995E-3</v>
      </c>
      <c r="G115" s="873" t="s">
        <v>589</v>
      </c>
      <c r="H115" s="875"/>
      <c r="I115" s="873"/>
      <c r="J115" s="876">
        <f>'7-1 단가조사'!L14</f>
        <v>610000</v>
      </c>
      <c r="K115" s="877" t="s">
        <v>585</v>
      </c>
      <c r="L115" s="878"/>
      <c r="M115" s="879">
        <f>ROUNDDOWN(D115*F115*J115,)</f>
        <v>25620</v>
      </c>
      <c r="N115" s="841">
        <f t="shared" si="2"/>
        <v>3</v>
      </c>
    </row>
    <row r="116" spans="1:14" ht="21.75" hidden="1" customHeight="1">
      <c r="A116" s="844">
        <f>IF('6-3표준조사(2)'!R154="맹아제거",1,)</f>
        <v>0</v>
      </c>
      <c r="B116" s="2392"/>
      <c r="C116" s="852" t="s">
        <v>591</v>
      </c>
      <c r="D116" s="855"/>
      <c r="E116" s="854"/>
      <c r="F116" s="855"/>
      <c r="G116" s="854"/>
      <c r="H116" s="855"/>
      <c r="I116" s="854"/>
      <c r="J116" s="856"/>
      <c r="K116" s="857"/>
      <c r="L116" s="902"/>
      <c r="M116" s="859">
        <f>M117</f>
        <v>0</v>
      </c>
      <c r="N116" s="841">
        <f t="shared" si="2"/>
        <v>3</v>
      </c>
    </row>
    <row r="117" spans="1:14" ht="21.75" hidden="1" customHeight="1">
      <c r="A117" s="844">
        <f>IF('6-3표준조사(2)'!R154="맹아제거",1,)</f>
        <v>0</v>
      </c>
      <c r="B117" s="2392"/>
      <c r="C117" s="860" t="s">
        <v>841</v>
      </c>
      <c r="D117" s="903"/>
      <c r="E117" s="862"/>
      <c r="F117" s="863"/>
      <c r="G117" s="862"/>
      <c r="H117" s="863"/>
      <c r="I117" s="862"/>
      <c r="J117" s="864"/>
      <c r="K117" s="865"/>
      <c r="L117" s="866">
        <f>M135/100</f>
        <v>0</v>
      </c>
      <c r="M117" s="867">
        <f>ROUNDDOWN((H118*J118)+(H118*J118*L117),)</f>
        <v>0</v>
      </c>
      <c r="N117" s="841">
        <f t="shared" si="2"/>
        <v>3</v>
      </c>
    </row>
    <row r="118" spans="1:14" ht="21.75" hidden="1" customHeight="1">
      <c r="A118" s="844">
        <f>IF('6-3표준조사(2)'!R154="맹아제거",1,)</f>
        <v>0</v>
      </c>
      <c r="B118" s="2392"/>
      <c r="C118" s="860" t="s">
        <v>849</v>
      </c>
      <c r="D118" s="903">
        <v>0</v>
      </c>
      <c r="E118" s="862" t="s">
        <v>551</v>
      </c>
      <c r="F118" s="863">
        <v>0.2</v>
      </c>
      <c r="G118" s="862" t="s">
        <v>552</v>
      </c>
      <c r="H118" s="863">
        <f>ROUND(D118/100*F118,2)</f>
        <v>0</v>
      </c>
      <c r="I118" s="862" t="s">
        <v>550</v>
      </c>
      <c r="J118" s="864">
        <f>'7-1 단가조사'!L7</f>
        <v>172068</v>
      </c>
      <c r="K118" s="865" t="s">
        <v>580</v>
      </c>
      <c r="L118" s="866">
        <f>M135/100</f>
        <v>0</v>
      </c>
      <c r="M118" s="867"/>
      <c r="N118" s="841">
        <f t="shared" si="2"/>
        <v>3</v>
      </c>
    </row>
    <row r="119" spans="1:14" ht="21.75" customHeight="1">
      <c r="A119" s="844">
        <f>IF(H92&gt;0,1,)</f>
        <v>1</v>
      </c>
      <c r="B119" s="2372" t="s">
        <v>555</v>
      </c>
      <c r="C119" s="852" t="s">
        <v>592</v>
      </c>
      <c r="D119" s="855"/>
      <c r="E119" s="854"/>
      <c r="F119" s="855"/>
      <c r="G119" s="854"/>
      <c r="H119" s="855"/>
      <c r="I119" s="854"/>
      <c r="J119" s="856"/>
      <c r="K119" s="857"/>
      <c r="L119" s="858"/>
      <c r="M119" s="859">
        <f>SUM(M120,M122,M123)</f>
        <v>1316591</v>
      </c>
      <c r="N119" s="841">
        <f t="shared" si="2"/>
        <v>3</v>
      </c>
    </row>
    <row r="120" spans="1:14" ht="21.75" customHeight="1">
      <c r="A120" s="844">
        <f>IF(H92&gt;0,1,)</f>
        <v>1</v>
      </c>
      <c r="B120" s="2373"/>
      <c r="C120" s="860" t="s">
        <v>850</v>
      </c>
      <c r="D120" s="863"/>
      <c r="E120" s="862"/>
      <c r="F120" s="863"/>
      <c r="G120" s="862"/>
      <c r="H120" s="863"/>
      <c r="I120" s="862"/>
      <c r="J120" s="864"/>
      <c r="K120" s="865"/>
      <c r="L120" s="868"/>
      <c r="M120" s="867">
        <f>M121</f>
        <v>1243671</v>
      </c>
      <c r="N120" s="841">
        <f t="shared" si="2"/>
        <v>3</v>
      </c>
    </row>
    <row r="121" spans="1:14" ht="21.75" customHeight="1">
      <c r="A121" s="844">
        <f>IF(H92&gt;0,1,)</f>
        <v>1</v>
      </c>
      <c r="B121" s="2373"/>
      <c r="C121" s="860" t="s">
        <v>851</v>
      </c>
      <c r="D121" s="863"/>
      <c r="E121" s="862"/>
      <c r="F121" s="863"/>
      <c r="G121" s="862"/>
      <c r="H121" s="863"/>
      <c r="I121" s="862"/>
      <c r="J121" s="864"/>
      <c r="K121" s="865"/>
      <c r="L121" s="868"/>
      <c r="M121" s="867">
        <f>M96+M99+M107+M117</f>
        <v>1243671</v>
      </c>
      <c r="N121" s="841">
        <f t="shared" si="2"/>
        <v>3</v>
      </c>
    </row>
    <row r="122" spans="1:14" ht="21.75" customHeight="1">
      <c r="A122" s="844">
        <f>IF(H92&gt;0,1,)</f>
        <v>1</v>
      </c>
      <c r="B122" s="2373"/>
      <c r="C122" s="860" t="s">
        <v>852</v>
      </c>
      <c r="D122" s="863"/>
      <c r="E122" s="862"/>
      <c r="F122" s="863"/>
      <c r="G122" s="862"/>
      <c r="H122" s="863"/>
      <c r="I122" s="862"/>
      <c r="J122" s="864"/>
      <c r="K122" s="865"/>
      <c r="L122" s="868"/>
      <c r="M122" s="867">
        <f>M102+M112</f>
        <v>47300</v>
      </c>
      <c r="N122" s="841">
        <f t="shared" si="2"/>
        <v>3</v>
      </c>
    </row>
    <row r="123" spans="1:14" ht="21.75" customHeight="1" thickBot="1">
      <c r="A123" s="844">
        <f>IF(H92&gt;0,1,)</f>
        <v>1</v>
      </c>
      <c r="B123" s="2374"/>
      <c r="C123" s="871" t="s">
        <v>853</v>
      </c>
      <c r="D123" s="880"/>
      <c r="E123" s="881"/>
      <c r="F123" s="880"/>
      <c r="G123" s="881"/>
      <c r="H123" s="880"/>
      <c r="I123" s="881"/>
      <c r="J123" s="882"/>
      <c r="K123" s="883"/>
      <c r="L123" s="884"/>
      <c r="M123" s="885">
        <f>M105+M115</f>
        <v>25620</v>
      </c>
      <c r="N123" s="841">
        <f t="shared" si="2"/>
        <v>3</v>
      </c>
    </row>
    <row r="124" spans="1:14" ht="21.75" customHeight="1">
      <c r="A124" s="844">
        <f>IF(H92&gt;0,1,)</f>
        <v>1</v>
      </c>
      <c r="B124" s="2375" t="s">
        <v>556</v>
      </c>
      <c r="C124" s="2375"/>
      <c r="D124" s="2375"/>
      <c r="E124" s="2375"/>
      <c r="F124" s="2375"/>
      <c r="G124" s="2375"/>
      <c r="H124" s="2375"/>
      <c r="I124" s="2375"/>
      <c r="J124" s="2375"/>
      <c r="K124" s="2375"/>
      <c r="L124" s="2375"/>
      <c r="M124" s="2375"/>
      <c r="N124" s="841">
        <f t="shared" si="2"/>
        <v>3</v>
      </c>
    </row>
    <row r="125" spans="1:14" ht="21.75" customHeight="1">
      <c r="A125" s="844">
        <f>IF(H92&gt;0,1,)</f>
        <v>1</v>
      </c>
      <c r="B125" s="2376" t="s">
        <v>557</v>
      </c>
      <c r="C125" s="2376"/>
      <c r="D125" s="2376"/>
      <c r="E125" s="2376"/>
      <c r="F125" s="2376"/>
      <c r="G125" s="2376"/>
      <c r="H125" s="2376"/>
      <c r="I125" s="2376"/>
      <c r="J125" s="2376"/>
      <c r="K125" s="2376"/>
      <c r="L125" s="2376"/>
      <c r="M125" s="2376"/>
      <c r="N125" s="841">
        <f t="shared" si="2"/>
        <v>3</v>
      </c>
    </row>
    <row r="126" spans="1:14" ht="21.75" customHeight="1">
      <c r="A126" s="844">
        <f>IF(H92&gt;0,1,)</f>
        <v>1</v>
      </c>
      <c r="B126" s="886" t="s">
        <v>558</v>
      </c>
      <c r="C126" s="887" t="s">
        <v>854</v>
      </c>
      <c r="D126" s="888">
        <f>'6-3표준조사(2)'!Q160</f>
        <v>2650</v>
      </c>
      <c r="E126" s="886" t="s">
        <v>551</v>
      </c>
      <c r="F126" s="889"/>
      <c r="G126" s="886"/>
      <c r="H126" s="890"/>
      <c r="I126" s="891"/>
      <c r="J126" s="891"/>
      <c r="K126" s="891"/>
      <c r="L126" s="892"/>
      <c r="M126" s="891"/>
      <c r="N126" s="841">
        <f t="shared" si="2"/>
        <v>3</v>
      </c>
    </row>
    <row r="127" spans="1:14" ht="21.75" customHeight="1">
      <c r="A127" s="844">
        <f>IF(H92&gt;0,1,)</f>
        <v>1</v>
      </c>
      <c r="B127" s="886" t="s">
        <v>559</v>
      </c>
      <c r="C127" s="887" t="s">
        <v>840</v>
      </c>
      <c r="D127" s="2377">
        <f>'6-3표준조사(2)'!S160</f>
        <v>0</v>
      </c>
      <c r="E127" s="2377"/>
      <c r="F127" s="889"/>
      <c r="G127" s="886"/>
      <c r="H127" s="890"/>
      <c r="I127" s="891"/>
      <c r="J127" s="891"/>
      <c r="K127" s="891"/>
      <c r="L127" s="892"/>
      <c r="M127" s="891"/>
      <c r="N127" s="841">
        <f t="shared" si="2"/>
        <v>3</v>
      </c>
    </row>
    <row r="128" spans="1:14" ht="21.75" customHeight="1">
      <c r="A128" s="844">
        <f>IF(H92&gt;0,1,)</f>
        <v>1</v>
      </c>
      <c r="B128" s="886" t="s">
        <v>558</v>
      </c>
      <c r="C128" s="887" t="s">
        <v>1152</v>
      </c>
      <c r="D128" s="2385" t="str">
        <f>'6-3표준조사(2)'!R156</f>
        <v>3년차 이상</v>
      </c>
      <c r="E128" s="2385"/>
      <c r="F128" s="893"/>
      <c r="G128" s="893"/>
      <c r="H128" s="890"/>
      <c r="I128" s="891"/>
      <c r="J128" s="891"/>
      <c r="K128" s="891"/>
      <c r="L128" s="892"/>
      <c r="M128" s="891"/>
      <c r="N128" s="841">
        <f t="shared" si="2"/>
        <v>3</v>
      </c>
    </row>
    <row r="129" spans="1:15" ht="21.75" customHeight="1">
      <c r="A129" s="844">
        <f>IF(H92&gt;0,1,)</f>
        <v>1</v>
      </c>
      <c r="B129" s="2376" t="s">
        <v>856</v>
      </c>
      <c r="C129" s="2376"/>
      <c r="D129" s="2376"/>
      <c r="E129" s="2376"/>
      <c r="F129" s="2376"/>
      <c r="G129" s="2376"/>
      <c r="H129" s="2376"/>
      <c r="I129" s="2376"/>
      <c r="J129" s="2376"/>
      <c r="K129" s="2376"/>
      <c r="L129" s="2376"/>
      <c r="M129" s="2376"/>
      <c r="N129" s="841">
        <f t="shared" si="2"/>
        <v>3</v>
      </c>
    </row>
    <row r="130" spans="1:15" ht="21.75" customHeight="1">
      <c r="A130" s="844">
        <f>IF(H92&gt;0,1,)</f>
        <v>1</v>
      </c>
      <c r="B130" s="2386" t="s">
        <v>542</v>
      </c>
      <c r="C130" s="2386"/>
      <c r="D130" s="2387" t="s">
        <v>893</v>
      </c>
      <c r="E130" s="2387"/>
      <c r="F130" s="2387"/>
      <c r="G130" s="2387"/>
      <c r="H130" s="2387"/>
      <c r="I130" s="2388" t="s">
        <v>894</v>
      </c>
      <c r="J130" s="2388"/>
      <c r="K130" s="2388"/>
      <c r="L130" s="2388"/>
      <c r="M130" s="2388"/>
      <c r="N130" s="841">
        <f t="shared" si="2"/>
        <v>3</v>
      </c>
      <c r="O130" s="894"/>
    </row>
    <row r="131" spans="1:15" ht="21.75" customHeight="1">
      <c r="A131" s="844">
        <f>IF(H92&gt;0,1,)</f>
        <v>1</v>
      </c>
      <c r="B131" s="2386"/>
      <c r="C131" s="2386"/>
      <c r="D131" s="2387"/>
      <c r="E131" s="2387"/>
      <c r="F131" s="2387"/>
      <c r="G131" s="2387"/>
      <c r="H131" s="2387"/>
      <c r="I131" s="895" t="s">
        <v>895</v>
      </c>
      <c r="J131" s="896" t="s">
        <v>896</v>
      </c>
      <c r="K131" s="896" t="s">
        <v>537</v>
      </c>
      <c r="L131" s="897" t="s">
        <v>538</v>
      </c>
      <c r="M131" s="896" t="s">
        <v>899</v>
      </c>
      <c r="N131" s="841">
        <f t="shared" si="2"/>
        <v>3</v>
      </c>
    </row>
    <row r="132" spans="1:15" ht="21.75" customHeight="1">
      <c r="A132" s="844">
        <f>IF(H92&gt;0,1,)</f>
        <v>1</v>
      </c>
      <c r="B132" s="2368" t="s">
        <v>572</v>
      </c>
      <c r="C132" s="2368"/>
      <c r="D132" s="2369" t="str">
        <f>'6-3표준조사(2)'!P156</f>
        <v>중 (15˚ ~ 30˚)</v>
      </c>
      <c r="E132" s="2369"/>
      <c r="F132" s="2369"/>
      <c r="G132" s="2369"/>
      <c r="H132" s="2369"/>
      <c r="I132" s="898">
        <f>IF(H92=0,"",IF(D132="완 (15˚ 이하)",0,IF(D132="중 (15˚ ~ 30˚)",5,IF(D132="급 (30˚ 초과)",10))))</f>
        <v>5</v>
      </c>
      <c r="J132" s="898" t="str">
        <f>IF(A95=0,"",IF(D132="완 (15˚ 이하)",0,IF(D132="중 (15˚ ~ 30˚)",5,IF(D132="급 (30˚ 초과)",10))))</f>
        <v/>
      </c>
      <c r="K132" s="898" t="str">
        <f>IF(A98=0,"",IF(D132="완 (15˚ 이하)",0,IF(D132="중 (15˚ ~ 30˚)",5,IF(D132="급 (30˚ 초과)",10))))</f>
        <v/>
      </c>
      <c r="L132" s="898">
        <f>IF(A106=0,"",IF(D132="완 (15˚ 이하)",0,IF(D132="중 (15˚ ~ 30˚)",5,IF(D132="급 (30˚ 초과)",10))))</f>
        <v>5</v>
      </c>
      <c r="M132" s="898" t="str">
        <f>IF(A116=0,"",IF(D132="완 (15˚ 이하)",0,IF(D132="중 (15˚ ~ 30˚)",5,IF(D132="급 (30˚ 초과)",10))))</f>
        <v/>
      </c>
      <c r="N132" s="841">
        <f t="shared" si="2"/>
        <v>3</v>
      </c>
    </row>
    <row r="133" spans="1:15" ht="21.75" customHeight="1">
      <c r="A133" s="844">
        <f>IF(H92&gt;0,1,)</f>
        <v>1</v>
      </c>
      <c r="B133" s="2389" t="s">
        <v>561</v>
      </c>
      <c r="C133" s="2389"/>
      <c r="D133" s="2369" t="str">
        <f>'6-3표준조사(2)'!R156</f>
        <v>3년차 이상</v>
      </c>
      <c r="E133" s="2369"/>
      <c r="F133" s="2369"/>
      <c r="G133" s="2369"/>
      <c r="H133" s="2369"/>
      <c r="I133" s="898"/>
      <c r="J133" s="898"/>
      <c r="K133" s="898" t="str">
        <f>IF(A98=0,"",IF(D133="당해년도",0,IF(D133="2년차",5,IF(D133="3년차",10))))</f>
        <v/>
      </c>
      <c r="L133" s="898"/>
      <c r="M133" s="898"/>
      <c r="N133" s="841">
        <f t="shared" si="2"/>
        <v>3</v>
      </c>
    </row>
    <row r="134" spans="1:15" ht="21.75" customHeight="1">
      <c r="A134" s="844">
        <f>IF(H92&gt;0,1,)</f>
        <v>1</v>
      </c>
      <c r="B134" s="2368" t="s">
        <v>560</v>
      </c>
      <c r="C134" s="2368"/>
      <c r="D134" s="2369" t="str">
        <f>'6-3표준조사(2)'!Q156</f>
        <v xml:space="preserve">개소당1~3ha미만 </v>
      </c>
      <c r="E134" s="2369"/>
      <c r="F134" s="2369"/>
      <c r="G134" s="2369"/>
      <c r="H134" s="2369"/>
      <c r="I134" s="898"/>
      <c r="J134" s="898" t="str">
        <f>IF(A95=0,"",IF(D134="개소당5ha이상",0,IF(D134="개소당3~5ha미만 ",5,IF(D134="개소당3ha미만",10))))</f>
        <v/>
      </c>
      <c r="K134" s="898" t="str">
        <f>IF(A98=0,"",IF(D134="개소당5ha이상",0,IF(D134="개소당3~5ha미만 ",5,IF(D134="개소당3ha미만",10))))</f>
        <v/>
      </c>
      <c r="L134" s="1782">
        <f>IF(A106=0,"",IF(D134="개소당3ha이상",0,IF(D134="개소당1~3ha미만 ",5,IF(D134="개소당1ha미만",10))))</f>
        <v>5</v>
      </c>
      <c r="M134" s="898" t="str">
        <f>IF(A116=0,"",IF(D134="개소당5ha이상",0,IF(D134="개소당3~5ha미만 ",5,IF(D134="개소당3ha미만",10))))</f>
        <v/>
      </c>
      <c r="N134" s="841">
        <f t="shared" si="2"/>
        <v>3</v>
      </c>
    </row>
    <row r="135" spans="1:15" ht="21.75" customHeight="1">
      <c r="A135" s="844">
        <f>IF(H92&gt;0,1,)</f>
        <v>1</v>
      </c>
      <c r="B135" s="2368" t="s">
        <v>555</v>
      </c>
      <c r="C135" s="2368"/>
      <c r="D135" s="2369"/>
      <c r="E135" s="2369"/>
      <c r="F135" s="2369"/>
      <c r="G135" s="2369"/>
      <c r="H135" s="2369"/>
      <c r="I135" s="898"/>
      <c r="J135" s="898"/>
      <c r="K135" s="898"/>
      <c r="L135" s="1773">
        <f>SUM(L132:L134)</f>
        <v>10</v>
      </c>
      <c r="M135" s="898"/>
      <c r="N135" s="841">
        <f t="shared" si="2"/>
        <v>3</v>
      </c>
    </row>
    <row r="136" spans="1:15" ht="35.1" customHeight="1" thickBot="1">
      <c r="A136" s="844">
        <f>IF(H137&gt;0,1,)</f>
        <v>1</v>
      </c>
      <c r="B136" s="2237" t="s">
        <v>2433</v>
      </c>
      <c r="C136" s="2237"/>
      <c r="D136" s="2237"/>
      <c r="E136" s="2237"/>
      <c r="F136" s="2237"/>
      <c r="G136" s="2237"/>
      <c r="H136" s="2237"/>
      <c r="I136" s="2237"/>
      <c r="J136" s="2237"/>
      <c r="K136" s="2237"/>
      <c r="L136" s="2237"/>
      <c r="M136" s="2237"/>
      <c r="N136" s="841">
        <f>IF(H$137&gt;0,4,)</f>
        <v>4</v>
      </c>
      <c r="O136" s="899"/>
    </row>
    <row r="137" spans="1:15" ht="24.95" customHeight="1">
      <c r="A137" s="844">
        <f>IF(H137&gt;0,1,)</f>
        <v>1</v>
      </c>
      <c r="B137" s="2362" t="s">
        <v>857</v>
      </c>
      <c r="C137" s="2363"/>
      <c r="D137" s="2364" t="str">
        <f>CONCATENATE('6-3표준조사(2)'!K229,"임반")</f>
        <v>66-0임반</v>
      </c>
      <c r="E137" s="2364"/>
      <c r="F137" s="2364" t="str">
        <f>CONCATENATE('6-3표준조사(2)'!L229,"소반")</f>
        <v>14-1소반</v>
      </c>
      <c r="G137" s="2364"/>
      <c r="H137" s="2365">
        <f>'6-3표준조사(2)'!Q229</f>
        <v>3.4</v>
      </c>
      <c r="I137" s="2365"/>
      <c r="J137" s="845"/>
      <c r="K137" s="846" t="s">
        <v>541</v>
      </c>
      <c r="L137" s="2366" t="str">
        <f>+'6-3표준조사(2)'!R229</f>
        <v>모두베기</v>
      </c>
      <c r="M137" s="2367"/>
      <c r="N137" s="841">
        <f t="shared" ref="N137:N180" si="3">IF(H$137&gt;0,4,)</f>
        <v>4</v>
      </c>
    </row>
    <row r="138" spans="1:15" ht="21.75" customHeight="1">
      <c r="A138" s="844">
        <f>IF(H137&gt;0,1,)</f>
        <v>1</v>
      </c>
      <c r="B138" s="2378" t="s">
        <v>542</v>
      </c>
      <c r="C138" s="2379"/>
      <c r="D138" s="2380" t="s">
        <v>543</v>
      </c>
      <c r="E138" s="2379"/>
      <c r="F138" s="2381" t="s">
        <v>544</v>
      </c>
      <c r="G138" s="2382"/>
      <c r="H138" s="2381" t="s">
        <v>545</v>
      </c>
      <c r="I138" s="2382"/>
      <c r="J138" s="2380" t="s">
        <v>546</v>
      </c>
      <c r="K138" s="2379"/>
      <c r="L138" s="2383" t="s">
        <v>858</v>
      </c>
      <c r="M138" s="2370"/>
      <c r="N138" s="841">
        <f t="shared" si="3"/>
        <v>4</v>
      </c>
    </row>
    <row r="139" spans="1:15" ht="21.75" customHeight="1">
      <c r="A139" s="844">
        <f>IF(H137&gt;0,1,)</f>
        <v>1</v>
      </c>
      <c r="B139" s="847"/>
      <c r="C139" s="848" t="s">
        <v>547</v>
      </c>
      <c r="D139" s="849"/>
      <c r="E139" s="850" t="s">
        <v>548</v>
      </c>
      <c r="F139" s="849"/>
      <c r="G139" s="850" t="s">
        <v>548</v>
      </c>
      <c r="H139" s="849"/>
      <c r="I139" s="850" t="s">
        <v>548</v>
      </c>
      <c r="J139" s="851"/>
      <c r="K139" s="850" t="s">
        <v>549</v>
      </c>
      <c r="L139" s="2384"/>
      <c r="M139" s="2371"/>
      <c r="N139" s="841">
        <f t="shared" si="3"/>
        <v>4</v>
      </c>
    </row>
    <row r="140" spans="1:15" ht="21.75" hidden="1" customHeight="1">
      <c r="A140" s="844">
        <f>IF('6-3표준조사(2)'!R229="둘레베기",1,)</f>
        <v>0</v>
      </c>
      <c r="B140" s="2372" t="s">
        <v>547</v>
      </c>
      <c r="C140" s="852" t="s">
        <v>579</v>
      </c>
      <c r="D140" s="855"/>
      <c r="E140" s="854"/>
      <c r="F140" s="855"/>
      <c r="G140" s="854"/>
      <c r="H140" s="855"/>
      <c r="I140" s="854"/>
      <c r="J140" s="856"/>
      <c r="K140" s="857"/>
      <c r="L140" s="902"/>
      <c r="M140" s="859">
        <f>M141</f>
        <v>0</v>
      </c>
      <c r="N140" s="841">
        <f t="shared" si="3"/>
        <v>4</v>
      </c>
    </row>
    <row r="141" spans="1:15" ht="21.75" hidden="1" customHeight="1">
      <c r="A141" s="844">
        <f>IF('6-3표준조사(2)'!R229="둘레베기",1,)</f>
        <v>0</v>
      </c>
      <c r="B141" s="2392"/>
      <c r="C141" s="860" t="s">
        <v>841</v>
      </c>
      <c r="D141" s="903"/>
      <c r="E141" s="862"/>
      <c r="F141" s="863"/>
      <c r="G141" s="862"/>
      <c r="H141" s="863"/>
      <c r="I141" s="862"/>
      <c r="J141" s="864"/>
      <c r="K141" s="865"/>
      <c r="L141" s="866">
        <f>J180/100</f>
        <v>0</v>
      </c>
      <c r="M141" s="867">
        <f>ROUNDDOWN((H142*J142)+(H142*J142*L141),)</f>
        <v>0</v>
      </c>
      <c r="N141" s="841">
        <f t="shared" si="3"/>
        <v>4</v>
      </c>
    </row>
    <row r="142" spans="1:15" ht="21.75" hidden="1" customHeight="1">
      <c r="A142" s="844">
        <f>IF('6-3표준조사(2)'!R229="둘레베기",1,)</f>
        <v>0</v>
      </c>
      <c r="B142" s="2392"/>
      <c r="C142" s="860" t="s">
        <v>842</v>
      </c>
      <c r="D142" s="903">
        <f>IF(A142&gt;0,D171,)</f>
        <v>0</v>
      </c>
      <c r="E142" s="862" t="s">
        <v>551</v>
      </c>
      <c r="F142" s="863">
        <v>0.18</v>
      </c>
      <c r="G142" s="862" t="s">
        <v>552</v>
      </c>
      <c r="H142" s="863">
        <f>ROUND(D142/100*F142,2)</f>
        <v>0</v>
      </c>
      <c r="I142" s="862" t="s">
        <v>550</v>
      </c>
      <c r="J142" s="864">
        <f>'7-1 단가조사'!L7</f>
        <v>172068</v>
      </c>
      <c r="K142" s="865" t="s">
        <v>580</v>
      </c>
      <c r="L142" s="866"/>
      <c r="M142" s="867"/>
      <c r="N142" s="841">
        <f t="shared" si="3"/>
        <v>4</v>
      </c>
    </row>
    <row r="143" spans="1:15" ht="21.75" hidden="1" customHeight="1">
      <c r="A143" s="844">
        <f>IF('6-3표준조사(2)'!R229="줄베기",1,)</f>
        <v>0</v>
      </c>
      <c r="B143" s="2392"/>
      <c r="C143" s="852" t="s">
        <v>581</v>
      </c>
      <c r="D143" s="855"/>
      <c r="E143" s="854"/>
      <c r="F143" s="855"/>
      <c r="G143" s="854"/>
      <c r="H143" s="855"/>
      <c r="I143" s="854"/>
      <c r="J143" s="856"/>
      <c r="K143" s="857"/>
      <c r="L143" s="904"/>
      <c r="M143" s="859">
        <f>SUM(M144+M147+M150)</f>
        <v>0</v>
      </c>
      <c r="N143" s="841">
        <f t="shared" si="3"/>
        <v>4</v>
      </c>
    </row>
    <row r="144" spans="1:15" ht="21.75" hidden="1" customHeight="1">
      <c r="A144" s="844">
        <f>IF('6-3표준조사(2)'!R229="줄베기",1,)</f>
        <v>0</v>
      </c>
      <c r="B144" s="2392"/>
      <c r="C144" s="860" t="s">
        <v>841</v>
      </c>
      <c r="D144" s="861"/>
      <c r="E144" s="862"/>
      <c r="F144" s="863"/>
      <c r="G144" s="862"/>
      <c r="H144" s="863"/>
      <c r="I144" s="862"/>
      <c r="J144" s="864"/>
      <c r="K144" s="865"/>
      <c r="L144" s="866">
        <f>K180/100</f>
        <v>0</v>
      </c>
      <c r="M144" s="867">
        <f>ROUNDDOWN((M145+M146)+((M145+M146)*L144),0)</f>
        <v>0</v>
      </c>
      <c r="N144" s="841">
        <f t="shared" si="3"/>
        <v>4</v>
      </c>
    </row>
    <row r="145" spans="1:14" ht="21.75" hidden="1" customHeight="1">
      <c r="A145" s="844">
        <f>IF('6-3표준조사(2)'!R229="줄베기",1,)</f>
        <v>0</v>
      </c>
      <c r="B145" s="2392"/>
      <c r="C145" s="860" t="s">
        <v>843</v>
      </c>
      <c r="D145" s="861">
        <f>IF(A145&gt;0,D171,)</f>
        <v>0</v>
      </c>
      <c r="E145" s="862" t="s">
        <v>551</v>
      </c>
      <c r="F145" s="863">
        <v>7.0000000000000007E-2</v>
      </c>
      <c r="G145" s="862" t="s">
        <v>552</v>
      </c>
      <c r="H145" s="863">
        <f>ROUND(D145/100*F145,2)</f>
        <v>0</v>
      </c>
      <c r="I145" s="862" t="s">
        <v>550</v>
      </c>
      <c r="J145" s="864">
        <f>'7-1 단가조사'!L7</f>
        <v>172068</v>
      </c>
      <c r="K145" s="865" t="s">
        <v>580</v>
      </c>
      <c r="L145" s="866"/>
      <c r="M145" s="867">
        <f>ROUNDDOWN(H145*J145,)</f>
        <v>0</v>
      </c>
      <c r="N145" s="841">
        <f t="shared" si="3"/>
        <v>4</v>
      </c>
    </row>
    <row r="146" spans="1:14" ht="21.75" hidden="1" customHeight="1">
      <c r="A146" s="844">
        <f>IF('6-3표준조사(2)'!R229="줄베기",1,)</f>
        <v>0</v>
      </c>
      <c r="B146" s="2392"/>
      <c r="C146" s="860" t="s">
        <v>844</v>
      </c>
      <c r="D146" s="870">
        <f>IF(A146&gt;0,1,)</f>
        <v>0</v>
      </c>
      <c r="E146" s="862" t="s">
        <v>425</v>
      </c>
      <c r="F146" s="863">
        <v>1.3</v>
      </c>
      <c r="G146" s="862" t="s">
        <v>582</v>
      </c>
      <c r="H146" s="863">
        <f>ROUND(D146*F146,2)</f>
        <v>0</v>
      </c>
      <c r="I146" s="862" t="s">
        <v>550</v>
      </c>
      <c r="J146" s="864">
        <f>'7-1 단가조사'!L6</f>
        <v>226122</v>
      </c>
      <c r="K146" s="865" t="s">
        <v>583</v>
      </c>
      <c r="L146" s="866"/>
      <c r="M146" s="867">
        <f>ROUNDDOWN(H146*J146,)</f>
        <v>0</v>
      </c>
      <c r="N146" s="841">
        <f t="shared" si="3"/>
        <v>4</v>
      </c>
    </row>
    <row r="147" spans="1:14" ht="21.75" hidden="1" customHeight="1">
      <c r="A147" s="844">
        <f>IF('6-3표준조사(2)'!R229="줄베기",1,)</f>
        <v>0</v>
      </c>
      <c r="B147" s="2392"/>
      <c r="C147" s="860" t="s">
        <v>845</v>
      </c>
      <c r="D147" s="861"/>
      <c r="E147" s="862"/>
      <c r="F147" s="863"/>
      <c r="G147" s="862"/>
      <c r="H147" s="863"/>
      <c r="I147" s="862"/>
      <c r="J147" s="864"/>
      <c r="K147" s="865"/>
      <c r="L147" s="868"/>
      <c r="M147" s="867">
        <f>M148+M149</f>
        <v>0</v>
      </c>
      <c r="N147" s="841">
        <f t="shared" si="3"/>
        <v>4</v>
      </c>
    </row>
    <row r="148" spans="1:14" ht="21.75" hidden="1" customHeight="1">
      <c r="A148" s="844">
        <f>IF('6-3표준조사(2)'!R229="줄베기",1,)</f>
        <v>0</v>
      </c>
      <c r="B148" s="2392"/>
      <c r="C148" s="860" t="s">
        <v>846</v>
      </c>
      <c r="D148" s="870">
        <f>H146</f>
        <v>0</v>
      </c>
      <c r="E148" s="862" t="s">
        <v>582</v>
      </c>
      <c r="F148" s="863">
        <v>5</v>
      </c>
      <c r="G148" s="862" t="s">
        <v>553</v>
      </c>
      <c r="H148" s="863">
        <f>ROUND(D148*F148,2)</f>
        <v>0</v>
      </c>
      <c r="I148" s="862" t="s">
        <v>554</v>
      </c>
      <c r="J148" s="864">
        <f>'7-1 단가조사'!L11</f>
        <v>1720</v>
      </c>
      <c r="K148" s="865" t="s">
        <v>584</v>
      </c>
      <c r="L148" s="868"/>
      <c r="M148" s="867">
        <f>ROUNDDOWN(H148*J148,)</f>
        <v>0</v>
      </c>
      <c r="N148" s="841">
        <f t="shared" si="3"/>
        <v>4</v>
      </c>
    </row>
    <row r="149" spans="1:14" ht="21.75" hidden="1" customHeight="1">
      <c r="A149" s="844">
        <f>IF('6-3표준조사(2)'!R229="줄베기",1,)</f>
        <v>0</v>
      </c>
      <c r="B149" s="2392"/>
      <c r="C149" s="860" t="s">
        <v>847</v>
      </c>
      <c r="D149" s="861">
        <f>M148</f>
        <v>0</v>
      </c>
      <c r="E149" s="862" t="s">
        <v>586</v>
      </c>
      <c r="F149" s="863">
        <v>0.1</v>
      </c>
      <c r="G149" s="862" t="s">
        <v>587</v>
      </c>
      <c r="H149" s="863"/>
      <c r="I149" s="862"/>
      <c r="J149" s="864"/>
      <c r="K149" s="865"/>
      <c r="L149" s="868"/>
      <c r="M149" s="867">
        <f>ROUNDDOWN(D149*F149,)</f>
        <v>0</v>
      </c>
      <c r="N149" s="841">
        <f t="shared" si="3"/>
        <v>4</v>
      </c>
    </row>
    <row r="150" spans="1:14" ht="21.75" hidden="1" customHeight="1">
      <c r="A150" s="844">
        <f>IF('6-3표준조사(2)'!R229="줄베기",1,)</f>
        <v>0</v>
      </c>
      <c r="B150" s="2392"/>
      <c r="C150" s="905" t="s">
        <v>848</v>
      </c>
      <c r="D150" s="906">
        <f>D148</f>
        <v>0</v>
      </c>
      <c r="E150" s="907" t="s">
        <v>588</v>
      </c>
      <c r="F150" s="908">
        <v>8.3999999999999995E-3</v>
      </c>
      <c r="G150" s="907" t="s">
        <v>589</v>
      </c>
      <c r="H150" s="909"/>
      <c r="I150" s="907"/>
      <c r="J150" s="910">
        <f>'7-1 단가조사'!L14</f>
        <v>610000</v>
      </c>
      <c r="K150" s="911" t="s">
        <v>585</v>
      </c>
      <c r="L150" s="912"/>
      <c r="M150" s="913">
        <f>ROUNDDOWN(D150*F150*J150,)</f>
        <v>0</v>
      </c>
      <c r="N150" s="841">
        <f t="shared" si="3"/>
        <v>4</v>
      </c>
    </row>
    <row r="151" spans="1:14" ht="21.75" customHeight="1">
      <c r="A151" s="844">
        <f>IF('6-3표준조사(2)'!R229="모두베기",1,)</f>
        <v>1</v>
      </c>
      <c r="B151" s="2392"/>
      <c r="C151" s="852" t="s">
        <v>590</v>
      </c>
      <c r="D151" s="853"/>
      <c r="E151" s="854"/>
      <c r="F151" s="855"/>
      <c r="G151" s="854"/>
      <c r="H151" s="855"/>
      <c r="I151" s="854"/>
      <c r="J151" s="856"/>
      <c r="K151" s="857"/>
      <c r="L151" s="858"/>
      <c r="M151" s="859">
        <f>M152+M157+M160</f>
        <v>1260060</v>
      </c>
      <c r="N151" s="841">
        <f t="shared" si="3"/>
        <v>4</v>
      </c>
    </row>
    <row r="152" spans="1:14" ht="21.75" customHeight="1">
      <c r="A152" s="844">
        <f>IF('6-3표준조사(2)'!R229="모두베기",1,)</f>
        <v>1</v>
      </c>
      <c r="B152" s="2392"/>
      <c r="C152" s="860" t="s">
        <v>841</v>
      </c>
      <c r="D152" s="861"/>
      <c r="E152" s="862"/>
      <c r="F152" s="863"/>
      <c r="G152" s="862"/>
      <c r="H152" s="863"/>
      <c r="I152" s="862"/>
      <c r="J152" s="864"/>
      <c r="K152" s="865"/>
      <c r="L152" s="866">
        <f>L180/100</f>
        <v>0.05</v>
      </c>
      <c r="M152" s="867">
        <f>M153+M154+M155+M156</f>
        <v>1187140</v>
      </c>
      <c r="N152" s="841">
        <f t="shared" si="3"/>
        <v>4</v>
      </c>
    </row>
    <row r="153" spans="1:14" ht="21.75" customHeight="1">
      <c r="A153" s="844">
        <f>IF('6-3표준조사(2)'!R229="모두베기",1,)</f>
        <v>1</v>
      </c>
      <c r="B153" s="2392"/>
      <c r="C153" s="860" t="s">
        <v>843</v>
      </c>
      <c r="D153" s="861">
        <f>IF('6-3표준조사(2)'!Z227=1,'5-3단가산출서 (2)'!D171,0)</f>
        <v>0</v>
      </c>
      <c r="E153" s="862" t="s">
        <v>551</v>
      </c>
      <c r="F153" s="863">
        <v>7.0000000000000007E-2</v>
      </c>
      <c r="G153" s="862" t="s">
        <v>552</v>
      </c>
      <c r="H153" s="863">
        <f>ROUND(D153/100*F153,2)</f>
        <v>0</v>
      </c>
      <c r="I153" s="862" t="s">
        <v>550</v>
      </c>
      <c r="J153" s="864">
        <f>'7-1 단가조사'!L7</f>
        <v>172068</v>
      </c>
      <c r="K153" s="865" t="s">
        <v>580</v>
      </c>
      <c r="L153" s="868"/>
      <c r="M153" s="867">
        <f>ROUNDDOWN((H153*J153)+(H153*J153*L152),)</f>
        <v>0</v>
      </c>
      <c r="N153" s="841">
        <f t="shared" si="3"/>
        <v>4</v>
      </c>
    </row>
    <row r="154" spans="1:14" ht="21.75" customHeight="1">
      <c r="A154" s="844">
        <f>IF('6-3표준조사(2)'!R229="모두베기",1,)</f>
        <v>1</v>
      </c>
      <c r="B154" s="2392"/>
      <c r="C154" s="869" t="s">
        <v>1158</v>
      </c>
      <c r="D154" s="870">
        <f>IF(A154&gt;0,IF(D173="당해 년도",1,),)</f>
        <v>0</v>
      </c>
      <c r="E154" s="862" t="s">
        <v>425</v>
      </c>
      <c r="F154" s="863">
        <v>3.5</v>
      </c>
      <c r="G154" s="862" t="s">
        <v>582</v>
      </c>
      <c r="H154" s="863">
        <f>ROUND(D154*F154,2)</f>
        <v>0</v>
      </c>
      <c r="I154" s="862" t="s">
        <v>550</v>
      </c>
      <c r="J154" s="864">
        <f>'7-1 단가조사'!L6</f>
        <v>226122</v>
      </c>
      <c r="K154" s="865" t="s">
        <v>583</v>
      </c>
      <c r="L154" s="868"/>
      <c r="M154" s="867">
        <f>ROUNDDOWN((H154*J154)+(H154*J154*L152),)</f>
        <v>0</v>
      </c>
      <c r="N154" s="841">
        <f t="shared" si="3"/>
        <v>4</v>
      </c>
    </row>
    <row r="155" spans="1:14" ht="21.75" customHeight="1">
      <c r="A155" s="844">
        <f>IF('6-3표준조사(2)'!R229="모두베기",1,)</f>
        <v>1</v>
      </c>
      <c r="B155" s="2392"/>
      <c r="C155" s="869" t="s">
        <v>1159</v>
      </c>
      <c r="D155" s="870">
        <f>IF(A155&gt;0,IF(D173="2년차",1,),)</f>
        <v>0</v>
      </c>
      <c r="E155" s="862" t="s">
        <v>425</v>
      </c>
      <c r="F155" s="863">
        <v>4</v>
      </c>
      <c r="G155" s="862" t="s">
        <v>582</v>
      </c>
      <c r="H155" s="863">
        <f>ROUND(D155*F155,2)</f>
        <v>0</v>
      </c>
      <c r="I155" s="862" t="s">
        <v>550</v>
      </c>
      <c r="J155" s="864">
        <f>'7-1 단가조사'!L6</f>
        <v>226122</v>
      </c>
      <c r="K155" s="865" t="s">
        <v>583</v>
      </c>
      <c r="L155" s="868"/>
      <c r="M155" s="867">
        <f>ROUNDDOWN((H155*J155)+(H155*J155*L152),)</f>
        <v>0</v>
      </c>
      <c r="N155" s="841">
        <f t="shared" si="3"/>
        <v>4</v>
      </c>
    </row>
    <row r="156" spans="1:14" ht="21.75" customHeight="1">
      <c r="A156" s="844">
        <f>IF('6-3표준조사(2)'!R229="모두베기",1,)</f>
        <v>1</v>
      </c>
      <c r="B156" s="2392"/>
      <c r="C156" s="869" t="s">
        <v>1160</v>
      </c>
      <c r="D156" s="870">
        <f>IF(A156&gt;0,IF(D173="3년차 이상",1,),)</f>
        <v>1</v>
      </c>
      <c r="E156" s="862" t="s">
        <v>425</v>
      </c>
      <c r="F156" s="863">
        <v>5</v>
      </c>
      <c r="G156" s="862" t="s">
        <v>582</v>
      </c>
      <c r="H156" s="863">
        <f>ROUND(D156*F156,2)</f>
        <v>5</v>
      </c>
      <c r="I156" s="862" t="s">
        <v>550</v>
      </c>
      <c r="J156" s="864">
        <f>'7-1 단가조사'!L6</f>
        <v>226122</v>
      </c>
      <c r="K156" s="865" t="s">
        <v>583</v>
      </c>
      <c r="L156" s="868"/>
      <c r="M156" s="867">
        <f>ROUNDDOWN((H156*J156)+(H156*J156*L152),)</f>
        <v>1187140</v>
      </c>
      <c r="N156" s="841">
        <f t="shared" si="3"/>
        <v>4</v>
      </c>
    </row>
    <row r="157" spans="1:14" ht="21.75" customHeight="1">
      <c r="A157" s="844">
        <f>IF('6-3표준조사(2)'!R229="모두베기",1,)</f>
        <v>1</v>
      </c>
      <c r="B157" s="2392"/>
      <c r="C157" s="860" t="s">
        <v>845</v>
      </c>
      <c r="D157" s="861"/>
      <c r="E157" s="862"/>
      <c r="F157" s="863"/>
      <c r="G157" s="862"/>
      <c r="H157" s="863"/>
      <c r="I157" s="862"/>
      <c r="J157" s="864"/>
      <c r="K157" s="865"/>
      <c r="L157" s="868"/>
      <c r="M157" s="867">
        <f>M158+M159</f>
        <v>47300</v>
      </c>
      <c r="N157" s="841">
        <f t="shared" si="3"/>
        <v>4</v>
      </c>
    </row>
    <row r="158" spans="1:14" ht="21.75" customHeight="1">
      <c r="A158" s="844">
        <f>IF('6-3표준조사(2)'!R229="모두베기",1,)</f>
        <v>1</v>
      </c>
      <c r="B158" s="2392"/>
      <c r="C158" s="860" t="s">
        <v>846</v>
      </c>
      <c r="D158" s="870">
        <f>(H154+H155+H156)</f>
        <v>5</v>
      </c>
      <c r="E158" s="862" t="s">
        <v>582</v>
      </c>
      <c r="F158" s="863">
        <v>5</v>
      </c>
      <c r="G158" s="862" t="s">
        <v>553</v>
      </c>
      <c r="H158" s="863">
        <f>ROUND(D158*F158,2)</f>
        <v>25</v>
      </c>
      <c r="I158" s="862" t="s">
        <v>554</v>
      </c>
      <c r="J158" s="864">
        <f>'7-1 단가조사'!L11</f>
        <v>1720</v>
      </c>
      <c r="K158" s="865" t="s">
        <v>584</v>
      </c>
      <c r="L158" s="868"/>
      <c r="M158" s="867">
        <f>ROUNDDOWN(H158*J158,)</f>
        <v>43000</v>
      </c>
      <c r="N158" s="841">
        <f t="shared" si="3"/>
        <v>4</v>
      </c>
    </row>
    <row r="159" spans="1:14" ht="21.75" customHeight="1">
      <c r="A159" s="844">
        <f>IF('6-3표준조사(2)'!R229="모두베기",1,)</f>
        <v>1</v>
      </c>
      <c r="B159" s="2392"/>
      <c r="C159" s="860" t="s">
        <v>847</v>
      </c>
      <c r="D159" s="861">
        <f>M158</f>
        <v>43000</v>
      </c>
      <c r="E159" s="862" t="s">
        <v>586</v>
      </c>
      <c r="F159" s="863">
        <v>0.1</v>
      </c>
      <c r="G159" s="862" t="s">
        <v>587</v>
      </c>
      <c r="H159" s="863"/>
      <c r="I159" s="862"/>
      <c r="J159" s="864"/>
      <c r="K159" s="865"/>
      <c r="L159" s="868"/>
      <c r="M159" s="867">
        <f>ROUNDDOWN(D159*F159,)</f>
        <v>4300</v>
      </c>
      <c r="N159" s="841">
        <f t="shared" si="3"/>
        <v>4</v>
      </c>
    </row>
    <row r="160" spans="1:14" ht="21.75" customHeight="1">
      <c r="A160" s="844">
        <f>IF('6-3표준조사(2)'!R229="모두베기",1,)</f>
        <v>1</v>
      </c>
      <c r="B160" s="2392"/>
      <c r="C160" s="871" t="s">
        <v>848</v>
      </c>
      <c r="D160" s="872">
        <f>D158</f>
        <v>5</v>
      </c>
      <c r="E160" s="873" t="s">
        <v>588</v>
      </c>
      <c r="F160" s="874">
        <v>8.3999999999999995E-3</v>
      </c>
      <c r="G160" s="873" t="s">
        <v>589</v>
      </c>
      <c r="H160" s="875"/>
      <c r="I160" s="873"/>
      <c r="J160" s="876">
        <f>'7-1 단가조사'!L14</f>
        <v>610000</v>
      </c>
      <c r="K160" s="877" t="s">
        <v>585</v>
      </c>
      <c r="L160" s="878"/>
      <c r="M160" s="879">
        <f>ROUNDDOWN(D160*F160*J160,)</f>
        <v>25620</v>
      </c>
      <c r="N160" s="841">
        <f t="shared" si="3"/>
        <v>4</v>
      </c>
    </row>
    <row r="161" spans="1:15" ht="21.75" hidden="1" customHeight="1">
      <c r="A161" s="844">
        <f>IF('6-3표준조사(2)'!R229="맹아제거",1,)</f>
        <v>0</v>
      </c>
      <c r="B161" s="2392"/>
      <c r="C161" s="852" t="s">
        <v>591</v>
      </c>
      <c r="D161" s="855"/>
      <c r="E161" s="854"/>
      <c r="F161" s="855"/>
      <c r="G161" s="854"/>
      <c r="H161" s="855"/>
      <c r="I161" s="854"/>
      <c r="J161" s="856"/>
      <c r="K161" s="857"/>
      <c r="L161" s="902"/>
      <c r="M161" s="859">
        <f>M162</f>
        <v>0</v>
      </c>
      <c r="N161" s="841">
        <f t="shared" si="3"/>
        <v>4</v>
      </c>
    </row>
    <row r="162" spans="1:15" ht="21.75" hidden="1" customHeight="1">
      <c r="A162" s="844">
        <f>IF('6-3표준조사(2)'!R229="맹아제거",1,)</f>
        <v>0</v>
      </c>
      <c r="B162" s="2392"/>
      <c r="C162" s="860" t="s">
        <v>841</v>
      </c>
      <c r="D162" s="903"/>
      <c r="E162" s="862"/>
      <c r="F162" s="863"/>
      <c r="G162" s="862"/>
      <c r="H162" s="863"/>
      <c r="I162" s="862"/>
      <c r="J162" s="864"/>
      <c r="K162" s="865"/>
      <c r="L162" s="866">
        <f>M180/100</f>
        <v>0</v>
      </c>
      <c r="M162" s="867">
        <f>ROUNDDOWN((H163*J163)+(H163*J163*L162),)</f>
        <v>0</v>
      </c>
      <c r="N162" s="841">
        <f t="shared" si="3"/>
        <v>4</v>
      </c>
    </row>
    <row r="163" spans="1:15" ht="21.75" hidden="1" customHeight="1">
      <c r="A163" s="844">
        <f>IF('6-3표준조사(2)'!R229="맹아제거",1,)</f>
        <v>0</v>
      </c>
      <c r="B163" s="2392"/>
      <c r="C163" s="860" t="s">
        <v>849</v>
      </c>
      <c r="D163" s="903">
        <v>0</v>
      </c>
      <c r="E163" s="862" t="s">
        <v>551</v>
      </c>
      <c r="F163" s="863">
        <v>0.2</v>
      </c>
      <c r="G163" s="862" t="s">
        <v>552</v>
      </c>
      <c r="H163" s="863">
        <f>ROUND(D163/100*F163,2)</f>
        <v>0</v>
      </c>
      <c r="I163" s="862" t="s">
        <v>550</v>
      </c>
      <c r="J163" s="864">
        <f>'7-1 단가조사'!L7</f>
        <v>172068</v>
      </c>
      <c r="K163" s="865" t="s">
        <v>580</v>
      </c>
      <c r="L163" s="866">
        <f>M180/100</f>
        <v>0</v>
      </c>
      <c r="M163" s="867"/>
      <c r="N163" s="841">
        <f t="shared" si="3"/>
        <v>4</v>
      </c>
    </row>
    <row r="164" spans="1:15" ht="21.75" customHeight="1">
      <c r="A164" s="844">
        <f>IF(H137&gt;0,1,)</f>
        <v>1</v>
      </c>
      <c r="B164" s="2372" t="s">
        <v>555</v>
      </c>
      <c r="C164" s="852" t="s">
        <v>592</v>
      </c>
      <c r="D164" s="855"/>
      <c r="E164" s="854"/>
      <c r="F164" s="855"/>
      <c r="G164" s="854"/>
      <c r="H164" s="855"/>
      <c r="I164" s="854"/>
      <c r="J164" s="856"/>
      <c r="K164" s="857"/>
      <c r="L164" s="858"/>
      <c r="M164" s="859">
        <f>SUM(M165,M167,M168)</f>
        <v>1260060</v>
      </c>
      <c r="N164" s="841">
        <f t="shared" si="3"/>
        <v>4</v>
      </c>
    </row>
    <row r="165" spans="1:15" ht="21.75" customHeight="1">
      <c r="A165" s="844">
        <f>IF(H137&gt;0,1,)</f>
        <v>1</v>
      </c>
      <c r="B165" s="2373"/>
      <c r="C165" s="860" t="s">
        <v>850</v>
      </c>
      <c r="D165" s="863"/>
      <c r="E165" s="862"/>
      <c r="F165" s="863"/>
      <c r="G165" s="862"/>
      <c r="H165" s="863"/>
      <c r="I165" s="862"/>
      <c r="J165" s="864"/>
      <c r="K165" s="865"/>
      <c r="L165" s="868"/>
      <c r="M165" s="867">
        <f>M166</f>
        <v>1187140</v>
      </c>
      <c r="N165" s="841">
        <f t="shared" si="3"/>
        <v>4</v>
      </c>
    </row>
    <row r="166" spans="1:15" ht="21.75" customHeight="1">
      <c r="A166" s="844">
        <f>IF(H137&gt;0,1,)</f>
        <v>1</v>
      </c>
      <c r="B166" s="2373"/>
      <c r="C166" s="860" t="s">
        <v>851</v>
      </c>
      <c r="D166" s="863"/>
      <c r="E166" s="862"/>
      <c r="F166" s="863"/>
      <c r="G166" s="862"/>
      <c r="H166" s="863"/>
      <c r="I166" s="862"/>
      <c r="J166" s="864"/>
      <c r="K166" s="865"/>
      <c r="L166" s="868"/>
      <c r="M166" s="867">
        <f>M141+M144+M152+M162</f>
        <v>1187140</v>
      </c>
      <c r="N166" s="841">
        <f t="shared" si="3"/>
        <v>4</v>
      </c>
    </row>
    <row r="167" spans="1:15" ht="21.75" customHeight="1">
      <c r="A167" s="844">
        <f>IF(H137&gt;0,1,)</f>
        <v>1</v>
      </c>
      <c r="B167" s="2373"/>
      <c r="C167" s="860" t="s">
        <v>852</v>
      </c>
      <c r="D167" s="863"/>
      <c r="E167" s="862"/>
      <c r="F167" s="863"/>
      <c r="G167" s="862"/>
      <c r="H167" s="863"/>
      <c r="I167" s="862"/>
      <c r="J167" s="864"/>
      <c r="K167" s="865"/>
      <c r="L167" s="868"/>
      <c r="M167" s="867">
        <f>M147+M157</f>
        <v>47300</v>
      </c>
      <c r="N167" s="841">
        <f t="shared" si="3"/>
        <v>4</v>
      </c>
    </row>
    <row r="168" spans="1:15" ht="21.75" customHeight="1" thickBot="1">
      <c r="A168" s="844">
        <f>IF(H137&gt;0,1,)</f>
        <v>1</v>
      </c>
      <c r="B168" s="2374"/>
      <c r="C168" s="871" t="s">
        <v>853</v>
      </c>
      <c r="D168" s="880"/>
      <c r="E168" s="881"/>
      <c r="F168" s="880"/>
      <c r="G168" s="881"/>
      <c r="H168" s="880"/>
      <c r="I168" s="881"/>
      <c r="J168" s="882"/>
      <c r="K168" s="883"/>
      <c r="L168" s="884"/>
      <c r="M168" s="885">
        <f>M150+M160</f>
        <v>25620</v>
      </c>
      <c r="N168" s="841">
        <f t="shared" si="3"/>
        <v>4</v>
      </c>
    </row>
    <row r="169" spans="1:15" ht="21.75" customHeight="1">
      <c r="A169" s="844">
        <f>IF(H137&gt;0,1,)</f>
        <v>1</v>
      </c>
      <c r="B169" s="2375" t="s">
        <v>556</v>
      </c>
      <c r="C169" s="2375"/>
      <c r="D169" s="2375"/>
      <c r="E169" s="2375"/>
      <c r="F169" s="2375"/>
      <c r="G169" s="2375"/>
      <c r="H169" s="2375"/>
      <c r="I169" s="2375"/>
      <c r="J169" s="2375"/>
      <c r="K169" s="2375"/>
      <c r="L169" s="2375"/>
      <c r="M169" s="2375"/>
      <c r="N169" s="841">
        <f t="shared" si="3"/>
        <v>4</v>
      </c>
    </row>
    <row r="170" spans="1:15" ht="21.75" customHeight="1">
      <c r="A170" s="844">
        <f>IF(H137&gt;0,1,)</f>
        <v>1</v>
      </c>
      <c r="B170" s="2376" t="s">
        <v>557</v>
      </c>
      <c r="C170" s="2376"/>
      <c r="D170" s="2376"/>
      <c r="E170" s="2376"/>
      <c r="F170" s="2376"/>
      <c r="G170" s="2376"/>
      <c r="H170" s="2376"/>
      <c r="I170" s="2376"/>
      <c r="J170" s="2376"/>
      <c r="K170" s="2376"/>
      <c r="L170" s="2376"/>
      <c r="M170" s="2376"/>
      <c r="N170" s="841">
        <f t="shared" si="3"/>
        <v>4</v>
      </c>
    </row>
    <row r="171" spans="1:15" ht="21.75" customHeight="1">
      <c r="A171" s="844">
        <f>IF(H137&gt;0,1,)</f>
        <v>1</v>
      </c>
      <c r="B171" s="886" t="s">
        <v>558</v>
      </c>
      <c r="C171" s="887" t="s">
        <v>854</v>
      </c>
      <c r="D171" s="888">
        <f>'6-3표준조사(2)'!Q235</f>
        <v>1825</v>
      </c>
      <c r="E171" s="886" t="s">
        <v>551</v>
      </c>
      <c r="F171" s="889"/>
      <c r="G171" s="886"/>
      <c r="H171" s="890"/>
      <c r="I171" s="891"/>
      <c r="J171" s="891"/>
      <c r="K171" s="891"/>
      <c r="L171" s="892"/>
      <c r="M171" s="891"/>
      <c r="N171" s="841">
        <f t="shared" si="3"/>
        <v>4</v>
      </c>
    </row>
    <row r="172" spans="1:15" ht="21.75" customHeight="1">
      <c r="A172" s="844">
        <f>IF(H137&gt;0,1,)</f>
        <v>1</v>
      </c>
      <c r="B172" s="886" t="s">
        <v>559</v>
      </c>
      <c r="C172" s="887" t="s">
        <v>840</v>
      </c>
      <c r="D172" s="2377">
        <f>'6-3표준조사(2)'!S235</f>
        <v>0</v>
      </c>
      <c r="E172" s="2377"/>
      <c r="F172" s="889"/>
      <c r="G172" s="886"/>
      <c r="H172" s="890"/>
      <c r="I172" s="891"/>
      <c r="J172" s="891"/>
      <c r="K172" s="891"/>
      <c r="L172" s="892"/>
      <c r="M172" s="891"/>
      <c r="N172" s="841">
        <f t="shared" si="3"/>
        <v>4</v>
      </c>
    </row>
    <row r="173" spans="1:15" ht="21.75" customHeight="1">
      <c r="A173" s="844">
        <f>IF(H137&gt;0,1,)</f>
        <v>1</v>
      </c>
      <c r="B173" s="886" t="s">
        <v>558</v>
      </c>
      <c r="C173" s="887" t="s">
        <v>1152</v>
      </c>
      <c r="D173" s="2385" t="str">
        <f>'6-3표준조사(2)'!R231</f>
        <v>3년차 이상</v>
      </c>
      <c r="E173" s="2385"/>
      <c r="F173" s="893"/>
      <c r="G173" s="893"/>
      <c r="H173" s="890"/>
      <c r="I173" s="891"/>
      <c r="J173" s="891"/>
      <c r="K173" s="891"/>
      <c r="L173" s="892"/>
      <c r="M173" s="891"/>
      <c r="N173" s="841">
        <f t="shared" si="3"/>
        <v>4</v>
      </c>
    </row>
    <row r="174" spans="1:15" ht="21.75" customHeight="1">
      <c r="A174" s="844">
        <f>IF(H137&gt;0,1,)</f>
        <v>1</v>
      </c>
      <c r="B174" s="2376" t="s">
        <v>856</v>
      </c>
      <c r="C174" s="2376"/>
      <c r="D174" s="2376"/>
      <c r="E174" s="2376"/>
      <c r="F174" s="2376"/>
      <c r="G174" s="2376"/>
      <c r="H174" s="2376"/>
      <c r="I174" s="2376"/>
      <c r="J174" s="2376"/>
      <c r="K174" s="2376"/>
      <c r="L174" s="2376"/>
      <c r="M174" s="2376"/>
      <c r="N174" s="841">
        <f t="shared" si="3"/>
        <v>4</v>
      </c>
    </row>
    <row r="175" spans="1:15" ht="21.75" customHeight="1">
      <c r="A175" s="844">
        <f>IF(H137&gt;0,1,)</f>
        <v>1</v>
      </c>
      <c r="B175" s="2386" t="s">
        <v>542</v>
      </c>
      <c r="C175" s="2386"/>
      <c r="D175" s="2387" t="s">
        <v>893</v>
      </c>
      <c r="E175" s="2387"/>
      <c r="F175" s="2387"/>
      <c r="G175" s="2387"/>
      <c r="H175" s="2387"/>
      <c r="I175" s="2388" t="s">
        <v>894</v>
      </c>
      <c r="J175" s="2388"/>
      <c r="K175" s="2388"/>
      <c r="L175" s="2388"/>
      <c r="M175" s="2388"/>
      <c r="N175" s="841">
        <f t="shared" si="3"/>
        <v>4</v>
      </c>
      <c r="O175" s="894"/>
    </row>
    <row r="176" spans="1:15" ht="21.75" customHeight="1">
      <c r="A176" s="844">
        <f>IF(H137&gt;0,1,)</f>
        <v>1</v>
      </c>
      <c r="B176" s="2386"/>
      <c r="C176" s="2386"/>
      <c r="D176" s="2387"/>
      <c r="E176" s="2387"/>
      <c r="F176" s="2387"/>
      <c r="G176" s="2387"/>
      <c r="H176" s="2387"/>
      <c r="I176" s="895" t="s">
        <v>895</v>
      </c>
      <c r="J176" s="896" t="s">
        <v>896</v>
      </c>
      <c r="K176" s="896" t="s">
        <v>537</v>
      </c>
      <c r="L176" s="897" t="s">
        <v>538</v>
      </c>
      <c r="M176" s="896" t="s">
        <v>899</v>
      </c>
      <c r="N176" s="841">
        <f t="shared" si="3"/>
        <v>4</v>
      </c>
    </row>
    <row r="177" spans="1:15" ht="21.75" customHeight="1">
      <c r="A177" s="844">
        <f>IF(H137&gt;0,1,)</f>
        <v>1</v>
      </c>
      <c r="B177" s="2368" t="s">
        <v>572</v>
      </c>
      <c r="C177" s="2368"/>
      <c r="D177" s="2369" t="str">
        <f>'6-3표준조사(2)'!P231</f>
        <v>중 (15˚ ~ 30˚)</v>
      </c>
      <c r="E177" s="2369"/>
      <c r="F177" s="2369"/>
      <c r="G177" s="2369"/>
      <c r="H177" s="2369"/>
      <c r="I177" s="898">
        <f>IF(H137=0,"",IF(D177="완 (15˚ 이하)",0,IF(D177="중 (15˚ ~ 30˚)",5,IF(D177="급 (30˚ 초과)",10))))</f>
        <v>5</v>
      </c>
      <c r="J177" s="898" t="str">
        <f>IF(A140=0,"",IF(D177="완 (15˚ 이하)",0,IF(D177="중 (15˚ ~ 30˚)",5,IF(D177="급 (30˚ 초과)",10))))</f>
        <v/>
      </c>
      <c r="K177" s="898" t="str">
        <f>IF(A143=0,"",IF(D177="완 (15˚ 이하)",0,IF(D177="중 (15˚ ~ 30˚)",5,IF(D177="급 (30˚ 초과)",10))))</f>
        <v/>
      </c>
      <c r="L177" s="898">
        <f>IF(A151=0,"",IF(D177="완 (15˚ 이하)",0,IF(D177="중 (15˚ ~ 30˚)",5,IF(D177="급 (30˚ 초과)",10))))</f>
        <v>5</v>
      </c>
      <c r="M177" s="898" t="str">
        <f>IF(A161=0,"",IF(D177="완 (15˚ 이하)",0,IF(D177="중 (15˚ ~ 30˚)",5,IF(D177="급 (30˚ 초과)",10))))</f>
        <v/>
      </c>
      <c r="N177" s="841">
        <f t="shared" si="3"/>
        <v>4</v>
      </c>
    </row>
    <row r="178" spans="1:15" ht="21.75" customHeight="1">
      <c r="A178" s="844">
        <f>IF(H137&gt;0,1,)</f>
        <v>1</v>
      </c>
      <c r="B178" s="2389" t="s">
        <v>561</v>
      </c>
      <c r="C178" s="2389"/>
      <c r="D178" s="2369" t="str">
        <f>'6-3표준조사(2)'!R231</f>
        <v>3년차 이상</v>
      </c>
      <c r="E178" s="2369"/>
      <c r="F178" s="2369"/>
      <c r="G178" s="2369"/>
      <c r="H178" s="2369"/>
      <c r="I178" s="898"/>
      <c r="J178" s="898"/>
      <c r="K178" s="898" t="str">
        <f>IF(A143=0,"",IF(D178="당해년도",0,IF(D178="2년차",5,IF(D178="3년차",10))))</f>
        <v/>
      </c>
      <c r="L178" s="898"/>
      <c r="M178" s="898"/>
      <c r="N178" s="841">
        <f t="shared" si="3"/>
        <v>4</v>
      </c>
    </row>
    <row r="179" spans="1:15" ht="21.75" customHeight="1">
      <c r="A179" s="844">
        <f>IF(H137&gt;0,1,)</f>
        <v>1</v>
      </c>
      <c r="B179" s="2368" t="s">
        <v>560</v>
      </c>
      <c r="C179" s="2368"/>
      <c r="D179" s="2369" t="str">
        <f>'6-3표준조사(2)'!Q231</f>
        <v>개소당3ha이상</v>
      </c>
      <c r="E179" s="2369"/>
      <c r="F179" s="2369"/>
      <c r="G179" s="2369"/>
      <c r="H179" s="2369"/>
      <c r="I179" s="898"/>
      <c r="J179" s="898" t="str">
        <f>IF(A140=0,"",IF(D179="개소당5ha이상",0,IF(D179="개소당3~5ha미만 ",5,IF(D179="개소당3ha미만",10))))</f>
        <v/>
      </c>
      <c r="K179" s="898" t="str">
        <f>IF(A143=0,"",IF(D179="개소당5ha이상",0,IF(D179="개소당3~5ha미만 ",5,IF(D179="개소당3ha미만",10))))</f>
        <v/>
      </c>
      <c r="L179" s="1782">
        <f>IF(A151=0,"",IF(D179="개소당3ha이상",0,IF(D179="개소당1~3ha미만 ",5,IF(D179="개소당1ha미만",10))))</f>
        <v>0</v>
      </c>
      <c r="M179" s="898" t="str">
        <f>IF(A161=0,"",IF(D179="개소당5ha이상",0,IF(D179="개소당3~5ha미만 ",5,IF(D179="개소당3ha미만",10))))</f>
        <v/>
      </c>
      <c r="N179" s="841">
        <f t="shared" si="3"/>
        <v>4</v>
      </c>
    </row>
    <row r="180" spans="1:15" ht="21.75" customHeight="1">
      <c r="A180" s="844">
        <f>IF(H137&gt;0,1,)</f>
        <v>1</v>
      </c>
      <c r="B180" s="2368" t="s">
        <v>555</v>
      </c>
      <c r="C180" s="2368"/>
      <c r="D180" s="2369"/>
      <c r="E180" s="2369"/>
      <c r="F180" s="2369"/>
      <c r="G180" s="2369"/>
      <c r="H180" s="2369"/>
      <c r="I180" s="898"/>
      <c r="J180" s="898"/>
      <c r="K180" s="898"/>
      <c r="L180" s="1773">
        <f>SUM(L177:L179)</f>
        <v>5</v>
      </c>
      <c r="M180" s="898"/>
      <c r="N180" s="841">
        <f t="shared" si="3"/>
        <v>4</v>
      </c>
    </row>
    <row r="181" spans="1:15" ht="35.1" customHeight="1" thickBot="1">
      <c r="A181" s="844">
        <f>IF(H182&gt;0,1,)</f>
        <v>1</v>
      </c>
      <c r="B181" s="2237" t="s">
        <v>2433</v>
      </c>
      <c r="C181" s="2237"/>
      <c r="D181" s="2237"/>
      <c r="E181" s="2237"/>
      <c r="F181" s="2237"/>
      <c r="G181" s="2237"/>
      <c r="H181" s="2237"/>
      <c r="I181" s="2237"/>
      <c r="J181" s="2237"/>
      <c r="K181" s="2237"/>
      <c r="L181" s="2237"/>
      <c r="M181" s="2237"/>
      <c r="N181" s="841">
        <f>IF(H$182&gt;0,5,)</f>
        <v>5</v>
      </c>
      <c r="O181" s="899"/>
    </row>
    <row r="182" spans="1:15" ht="24.95" customHeight="1">
      <c r="A182" s="844">
        <f>IF(H182&gt;0,1,)</f>
        <v>1</v>
      </c>
      <c r="B182" s="2362" t="s">
        <v>857</v>
      </c>
      <c r="C182" s="2363"/>
      <c r="D182" s="2364" t="str">
        <f>CONCATENATE('6-3표준조사(2)'!K304,"임반")</f>
        <v>66-0임반</v>
      </c>
      <c r="E182" s="2364"/>
      <c r="F182" s="2364" t="str">
        <f>CONCATENATE('6-3표준조사(2)'!L304,"소반")</f>
        <v>14-2소반</v>
      </c>
      <c r="G182" s="2364"/>
      <c r="H182" s="2365">
        <f>'6-3표준조사(2)'!Q304</f>
        <v>4.7</v>
      </c>
      <c r="I182" s="2365"/>
      <c r="J182" s="845"/>
      <c r="K182" s="846" t="s">
        <v>541</v>
      </c>
      <c r="L182" s="2366" t="str">
        <f>+'6-3표준조사(2)'!R304</f>
        <v>모두베기</v>
      </c>
      <c r="M182" s="2367"/>
      <c r="N182" s="841">
        <f t="shared" ref="N182:N225" si="4">IF(H$182&gt;0,5,)</f>
        <v>5</v>
      </c>
    </row>
    <row r="183" spans="1:15" ht="21.75" customHeight="1">
      <c r="A183" s="844">
        <f>IF(H182&gt;0,1,)</f>
        <v>1</v>
      </c>
      <c r="B183" s="2378" t="s">
        <v>542</v>
      </c>
      <c r="C183" s="2379"/>
      <c r="D183" s="2380" t="s">
        <v>543</v>
      </c>
      <c r="E183" s="2379"/>
      <c r="F183" s="2381" t="s">
        <v>544</v>
      </c>
      <c r="G183" s="2382"/>
      <c r="H183" s="2381" t="s">
        <v>545</v>
      </c>
      <c r="I183" s="2382"/>
      <c r="J183" s="2380" t="s">
        <v>546</v>
      </c>
      <c r="K183" s="2379"/>
      <c r="L183" s="2383" t="s">
        <v>858</v>
      </c>
      <c r="M183" s="2370"/>
      <c r="N183" s="841">
        <f t="shared" si="4"/>
        <v>5</v>
      </c>
    </row>
    <row r="184" spans="1:15" ht="21.75" customHeight="1">
      <c r="A184" s="844">
        <f>IF(H182&gt;0,1,)</f>
        <v>1</v>
      </c>
      <c r="B184" s="847"/>
      <c r="C184" s="848" t="s">
        <v>547</v>
      </c>
      <c r="D184" s="849"/>
      <c r="E184" s="850" t="s">
        <v>548</v>
      </c>
      <c r="F184" s="849"/>
      <c r="G184" s="850" t="s">
        <v>548</v>
      </c>
      <c r="H184" s="849"/>
      <c r="I184" s="850" t="s">
        <v>548</v>
      </c>
      <c r="J184" s="851"/>
      <c r="K184" s="850" t="s">
        <v>549</v>
      </c>
      <c r="L184" s="2384"/>
      <c r="M184" s="2371"/>
      <c r="N184" s="841">
        <f t="shared" si="4"/>
        <v>5</v>
      </c>
    </row>
    <row r="185" spans="1:15" ht="21.75" hidden="1" customHeight="1">
      <c r="A185" s="844">
        <f>IF('6-3표준조사(2)'!R304="둘레베기",1,)</f>
        <v>0</v>
      </c>
      <c r="B185" s="2372" t="s">
        <v>547</v>
      </c>
      <c r="C185" s="852" t="s">
        <v>579</v>
      </c>
      <c r="D185" s="855"/>
      <c r="E185" s="854"/>
      <c r="F185" s="855"/>
      <c r="G185" s="854"/>
      <c r="H185" s="855"/>
      <c r="I185" s="854"/>
      <c r="J185" s="856"/>
      <c r="K185" s="857"/>
      <c r="L185" s="902"/>
      <c r="M185" s="859">
        <f>M186</f>
        <v>0</v>
      </c>
      <c r="N185" s="841">
        <f t="shared" si="4"/>
        <v>5</v>
      </c>
    </row>
    <row r="186" spans="1:15" ht="21.75" hidden="1" customHeight="1">
      <c r="A186" s="844">
        <f>IF('6-3표준조사(2)'!R304="둘레베기",1,)</f>
        <v>0</v>
      </c>
      <c r="B186" s="2392"/>
      <c r="C186" s="860" t="s">
        <v>841</v>
      </c>
      <c r="D186" s="903"/>
      <c r="E186" s="862"/>
      <c r="F186" s="863"/>
      <c r="G186" s="862"/>
      <c r="H186" s="863"/>
      <c r="I186" s="862"/>
      <c r="J186" s="864"/>
      <c r="K186" s="865"/>
      <c r="L186" s="866">
        <f>J225/100</f>
        <v>0</v>
      </c>
      <c r="M186" s="867">
        <f>ROUNDDOWN((H187*J187)+(H187*J187*L186),)</f>
        <v>0</v>
      </c>
      <c r="N186" s="841">
        <f t="shared" si="4"/>
        <v>5</v>
      </c>
    </row>
    <row r="187" spans="1:15" ht="21.75" hidden="1" customHeight="1">
      <c r="A187" s="844">
        <f>IF('6-3표준조사(2)'!R304="둘레베기",1,)</f>
        <v>0</v>
      </c>
      <c r="B187" s="2392"/>
      <c r="C187" s="860" t="s">
        <v>842</v>
      </c>
      <c r="D187" s="903">
        <f>IF(A187&gt;0,D216,)</f>
        <v>0</v>
      </c>
      <c r="E187" s="862" t="s">
        <v>551</v>
      </c>
      <c r="F187" s="863">
        <v>0.18</v>
      </c>
      <c r="G187" s="862" t="s">
        <v>552</v>
      </c>
      <c r="H187" s="863">
        <f>ROUND(D187/100*F187,2)</f>
        <v>0</v>
      </c>
      <c r="I187" s="862" t="s">
        <v>550</v>
      </c>
      <c r="J187" s="864">
        <f>'7-1 단가조사'!L7</f>
        <v>172068</v>
      </c>
      <c r="K187" s="865" t="s">
        <v>580</v>
      </c>
      <c r="L187" s="866"/>
      <c r="M187" s="867"/>
      <c r="N187" s="841">
        <f t="shared" si="4"/>
        <v>5</v>
      </c>
    </row>
    <row r="188" spans="1:15" ht="21.75" hidden="1" customHeight="1">
      <c r="A188" s="844">
        <f>IF('6-3표준조사(2)'!R304="줄베기",1,)</f>
        <v>0</v>
      </c>
      <c r="B188" s="2392"/>
      <c r="C188" s="852" t="s">
        <v>581</v>
      </c>
      <c r="D188" s="855"/>
      <c r="E188" s="854"/>
      <c r="F188" s="855"/>
      <c r="G188" s="854"/>
      <c r="H188" s="855"/>
      <c r="I188" s="854"/>
      <c r="J188" s="856"/>
      <c r="K188" s="857"/>
      <c r="L188" s="904"/>
      <c r="M188" s="859">
        <f>SUM(M189+M192+M195)</f>
        <v>0</v>
      </c>
      <c r="N188" s="841">
        <f t="shared" si="4"/>
        <v>5</v>
      </c>
    </row>
    <row r="189" spans="1:15" ht="21.75" hidden="1" customHeight="1">
      <c r="A189" s="844">
        <f>IF('6-3표준조사(2)'!R304="줄베기",1,)</f>
        <v>0</v>
      </c>
      <c r="B189" s="2392"/>
      <c r="C189" s="860" t="s">
        <v>841</v>
      </c>
      <c r="D189" s="861"/>
      <c r="E189" s="862"/>
      <c r="F189" s="863"/>
      <c r="G189" s="862"/>
      <c r="H189" s="863"/>
      <c r="I189" s="862"/>
      <c r="J189" s="864"/>
      <c r="K189" s="865"/>
      <c r="L189" s="866">
        <f>K225/100</f>
        <v>0</v>
      </c>
      <c r="M189" s="867">
        <f>ROUNDDOWN((M190+M191)+((M190+M191)*L189),0)</f>
        <v>0</v>
      </c>
      <c r="N189" s="841">
        <f t="shared" si="4"/>
        <v>5</v>
      </c>
    </row>
    <row r="190" spans="1:15" ht="21.75" hidden="1" customHeight="1">
      <c r="A190" s="844">
        <f>IF('6-3표준조사(2)'!R304="줄베기",1,)</f>
        <v>0</v>
      </c>
      <c r="B190" s="2392"/>
      <c r="C190" s="860" t="s">
        <v>843</v>
      </c>
      <c r="D190" s="861">
        <f>IF(A190&gt;0,D216,)</f>
        <v>0</v>
      </c>
      <c r="E190" s="862" t="s">
        <v>551</v>
      </c>
      <c r="F190" s="863">
        <v>7.0000000000000007E-2</v>
      </c>
      <c r="G190" s="862" t="s">
        <v>552</v>
      </c>
      <c r="H190" s="863">
        <f>ROUND(D190/100*F190,2)</f>
        <v>0</v>
      </c>
      <c r="I190" s="862" t="s">
        <v>550</v>
      </c>
      <c r="J190" s="864">
        <f>'7-1 단가조사'!L7</f>
        <v>172068</v>
      </c>
      <c r="K190" s="865" t="s">
        <v>580</v>
      </c>
      <c r="L190" s="866"/>
      <c r="M190" s="867">
        <f>ROUNDDOWN(H190*J190,)</f>
        <v>0</v>
      </c>
      <c r="N190" s="841">
        <f t="shared" si="4"/>
        <v>5</v>
      </c>
    </row>
    <row r="191" spans="1:15" ht="21.75" hidden="1" customHeight="1">
      <c r="A191" s="844">
        <f>IF('6-3표준조사(2)'!R304="줄베기",1,)</f>
        <v>0</v>
      </c>
      <c r="B191" s="2392"/>
      <c r="C191" s="860" t="s">
        <v>844</v>
      </c>
      <c r="D191" s="870">
        <f>IF(A191&gt;0,1,)</f>
        <v>0</v>
      </c>
      <c r="E191" s="862" t="s">
        <v>425</v>
      </c>
      <c r="F191" s="863">
        <v>1.3</v>
      </c>
      <c r="G191" s="862" t="s">
        <v>582</v>
      </c>
      <c r="H191" s="863">
        <f>ROUND(D191*F191,2)</f>
        <v>0</v>
      </c>
      <c r="I191" s="862" t="s">
        <v>550</v>
      </c>
      <c r="J191" s="864">
        <f>'7-1 단가조사'!L6</f>
        <v>226122</v>
      </c>
      <c r="K191" s="865" t="s">
        <v>583</v>
      </c>
      <c r="L191" s="866"/>
      <c r="M191" s="867">
        <f>ROUNDDOWN(H191*J191,)</f>
        <v>0</v>
      </c>
      <c r="N191" s="841">
        <f t="shared" si="4"/>
        <v>5</v>
      </c>
    </row>
    <row r="192" spans="1:15" ht="21.75" hidden="1" customHeight="1">
      <c r="A192" s="844">
        <f>IF('6-3표준조사(2)'!R304="줄베기",1,)</f>
        <v>0</v>
      </c>
      <c r="B192" s="2392"/>
      <c r="C192" s="860" t="s">
        <v>845</v>
      </c>
      <c r="D192" s="861"/>
      <c r="E192" s="862"/>
      <c r="F192" s="863"/>
      <c r="G192" s="862"/>
      <c r="H192" s="863"/>
      <c r="I192" s="862"/>
      <c r="J192" s="864"/>
      <c r="K192" s="865"/>
      <c r="L192" s="868"/>
      <c r="M192" s="867">
        <f>M193+M194</f>
        <v>0</v>
      </c>
      <c r="N192" s="841">
        <f t="shared" si="4"/>
        <v>5</v>
      </c>
    </row>
    <row r="193" spans="1:14" ht="21.75" hidden="1" customHeight="1">
      <c r="A193" s="844">
        <f>IF('6-3표준조사(2)'!R304="줄베기",1,)</f>
        <v>0</v>
      </c>
      <c r="B193" s="2392"/>
      <c r="C193" s="860" t="s">
        <v>846</v>
      </c>
      <c r="D193" s="870">
        <f>H191</f>
        <v>0</v>
      </c>
      <c r="E193" s="862" t="s">
        <v>582</v>
      </c>
      <c r="F193" s="863">
        <v>5</v>
      </c>
      <c r="G193" s="862" t="s">
        <v>553</v>
      </c>
      <c r="H193" s="863">
        <f>ROUND(D193*F193,2)</f>
        <v>0</v>
      </c>
      <c r="I193" s="862" t="s">
        <v>554</v>
      </c>
      <c r="J193" s="864">
        <f>'7-1 단가조사'!L11</f>
        <v>1720</v>
      </c>
      <c r="K193" s="865" t="s">
        <v>584</v>
      </c>
      <c r="L193" s="868"/>
      <c r="M193" s="867">
        <f>ROUNDDOWN(H193*J193,)</f>
        <v>0</v>
      </c>
      <c r="N193" s="841">
        <f t="shared" si="4"/>
        <v>5</v>
      </c>
    </row>
    <row r="194" spans="1:14" ht="21.75" hidden="1" customHeight="1">
      <c r="A194" s="844">
        <f>IF('6-3표준조사(2)'!R304="줄베기",1,)</f>
        <v>0</v>
      </c>
      <c r="B194" s="2392"/>
      <c r="C194" s="860" t="s">
        <v>847</v>
      </c>
      <c r="D194" s="861">
        <f>M193</f>
        <v>0</v>
      </c>
      <c r="E194" s="862" t="s">
        <v>586</v>
      </c>
      <c r="F194" s="863">
        <v>0.1</v>
      </c>
      <c r="G194" s="862" t="s">
        <v>587</v>
      </c>
      <c r="H194" s="863"/>
      <c r="I194" s="862"/>
      <c r="J194" s="864"/>
      <c r="K194" s="865"/>
      <c r="L194" s="868"/>
      <c r="M194" s="867">
        <f>ROUNDDOWN(D194*F194,)</f>
        <v>0</v>
      </c>
      <c r="N194" s="841">
        <f t="shared" si="4"/>
        <v>5</v>
      </c>
    </row>
    <row r="195" spans="1:14" ht="21.75" hidden="1" customHeight="1">
      <c r="A195" s="844">
        <f>IF('6-3표준조사(2)'!R304="줄베기",1,)</f>
        <v>0</v>
      </c>
      <c r="B195" s="2392"/>
      <c r="C195" s="905" t="s">
        <v>848</v>
      </c>
      <c r="D195" s="906">
        <f>D193</f>
        <v>0</v>
      </c>
      <c r="E195" s="907" t="s">
        <v>588</v>
      </c>
      <c r="F195" s="908">
        <v>8.3999999999999995E-3</v>
      </c>
      <c r="G195" s="907" t="s">
        <v>589</v>
      </c>
      <c r="H195" s="909"/>
      <c r="I195" s="907"/>
      <c r="J195" s="910">
        <f>'7-1 단가조사'!L14</f>
        <v>610000</v>
      </c>
      <c r="K195" s="911" t="s">
        <v>585</v>
      </c>
      <c r="L195" s="912"/>
      <c r="M195" s="913">
        <f>ROUNDDOWN(D195*F195*J195,)</f>
        <v>0</v>
      </c>
      <c r="N195" s="841">
        <f t="shared" si="4"/>
        <v>5</v>
      </c>
    </row>
    <row r="196" spans="1:14" ht="21.75" customHeight="1">
      <c r="A196" s="844">
        <f>IF('6-3표준조사(2)'!R304="모두베기",1,)</f>
        <v>1</v>
      </c>
      <c r="B196" s="2392"/>
      <c r="C196" s="852" t="s">
        <v>590</v>
      </c>
      <c r="D196" s="853"/>
      <c r="E196" s="854"/>
      <c r="F196" s="855"/>
      <c r="G196" s="854"/>
      <c r="H196" s="855"/>
      <c r="I196" s="854"/>
      <c r="J196" s="856"/>
      <c r="K196" s="857"/>
      <c r="L196" s="858"/>
      <c r="M196" s="859">
        <f>M197+M202+M205</f>
        <v>1260060</v>
      </c>
      <c r="N196" s="841">
        <f t="shared" si="4"/>
        <v>5</v>
      </c>
    </row>
    <row r="197" spans="1:14" ht="21.75" customHeight="1">
      <c r="A197" s="844">
        <f>IF('6-3표준조사(2)'!R304="모두베기",1,)</f>
        <v>1</v>
      </c>
      <c r="B197" s="2392"/>
      <c r="C197" s="860" t="s">
        <v>841</v>
      </c>
      <c r="D197" s="861"/>
      <c r="E197" s="862"/>
      <c r="F197" s="863"/>
      <c r="G197" s="862"/>
      <c r="H197" s="863"/>
      <c r="I197" s="862"/>
      <c r="J197" s="864"/>
      <c r="K197" s="865"/>
      <c r="L197" s="866">
        <f>L225/100</f>
        <v>0.05</v>
      </c>
      <c r="M197" s="867">
        <f>M198+M199+M200+M201</f>
        <v>1187140</v>
      </c>
      <c r="N197" s="841">
        <f t="shared" si="4"/>
        <v>5</v>
      </c>
    </row>
    <row r="198" spans="1:14" ht="21.75" customHeight="1">
      <c r="A198" s="844">
        <f>IF('6-3표준조사(2)'!R304="모두베기",1,)</f>
        <v>1</v>
      </c>
      <c r="B198" s="2392"/>
      <c r="C198" s="860" t="s">
        <v>843</v>
      </c>
      <c r="D198" s="861">
        <f>IF('6-3표준조사(2)'!Z302=1,'5-3단가산출서 (2)'!D216,0)</f>
        <v>0</v>
      </c>
      <c r="E198" s="862" t="s">
        <v>551</v>
      </c>
      <c r="F198" s="863">
        <v>7.0000000000000007E-2</v>
      </c>
      <c r="G198" s="862" t="s">
        <v>552</v>
      </c>
      <c r="H198" s="863">
        <f>ROUND(D198/100*F198,2)</f>
        <v>0</v>
      </c>
      <c r="I198" s="862" t="s">
        <v>550</v>
      </c>
      <c r="J198" s="864">
        <f>'7-1 단가조사'!L7</f>
        <v>172068</v>
      </c>
      <c r="K198" s="865" t="s">
        <v>580</v>
      </c>
      <c r="L198" s="868"/>
      <c r="M198" s="867">
        <f>ROUNDDOWN((H198*J198)+(H198*J198*L197),)</f>
        <v>0</v>
      </c>
      <c r="N198" s="841">
        <f t="shared" si="4"/>
        <v>5</v>
      </c>
    </row>
    <row r="199" spans="1:14" ht="21.75" customHeight="1">
      <c r="A199" s="844">
        <f>IF('6-3표준조사(2)'!R304="모두베기",1,)</f>
        <v>1</v>
      </c>
      <c r="B199" s="2392"/>
      <c r="C199" s="869" t="s">
        <v>1158</v>
      </c>
      <c r="D199" s="870">
        <f>IF(A199&gt;0,IF(D218="당해 년도",1,),)</f>
        <v>0</v>
      </c>
      <c r="E199" s="862" t="s">
        <v>425</v>
      </c>
      <c r="F199" s="863">
        <v>3.5</v>
      </c>
      <c r="G199" s="862" t="s">
        <v>582</v>
      </c>
      <c r="H199" s="863">
        <f>ROUND(D199*F199,2)</f>
        <v>0</v>
      </c>
      <c r="I199" s="862" t="s">
        <v>550</v>
      </c>
      <c r="J199" s="864">
        <f>'7-1 단가조사'!L6</f>
        <v>226122</v>
      </c>
      <c r="K199" s="865" t="s">
        <v>583</v>
      </c>
      <c r="L199" s="868"/>
      <c r="M199" s="867">
        <f>ROUNDDOWN((H199*J199)+(H199*J199*L197),)</f>
        <v>0</v>
      </c>
      <c r="N199" s="841">
        <f t="shared" si="4"/>
        <v>5</v>
      </c>
    </row>
    <row r="200" spans="1:14" ht="21.75" customHeight="1">
      <c r="A200" s="844">
        <f>IF('6-3표준조사(2)'!R304="모두베기",1,)</f>
        <v>1</v>
      </c>
      <c r="B200" s="2392"/>
      <c r="C200" s="869" t="s">
        <v>1159</v>
      </c>
      <c r="D200" s="870">
        <f>IF(A200&gt;0,IF(D218="2년차",1,),)</f>
        <v>0</v>
      </c>
      <c r="E200" s="862" t="s">
        <v>425</v>
      </c>
      <c r="F200" s="863">
        <v>4</v>
      </c>
      <c r="G200" s="862" t="s">
        <v>582</v>
      </c>
      <c r="H200" s="863">
        <f>ROUND(D200*F200,2)</f>
        <v>0</v>
      </c>
      <c r="I200" s="862" t="s">
        <v>550</v>
      </c>
      <c r="J200" s="864">
        <f>'7-1 단가조사'!L6</f>
        <v>226122</v>
      </c>
      <c r="K200" s="865" t="s">
        <v>583</v>
      </c>
      <c r="L200" s="868"/>
      <c r="M200" s="867">
        <f>ROUNDDOWN((H200*J200)+(H200*J200*L197),)</f>
        <v>0</v>
      </c>
      <c r="N200" s="841">
        <f t="shared" si="4"/>
        <v>5</v>
      </c>
    </row>
    <row r="201" spans="1:14" ht="21.75" customHeight="1">
      <c r="A201" s="844">
        <f>IF('6-3표준조사(2)'!R304="모두베기",1,)</f>
        <v>1</v>
      </c>
      <c r="B201" s="2392"/>
      <c r="C201" s="869" t="s">
        <v>1160</v>
      </c>
      <c r="D201" s="870">
        <f>IF(A201&gt;0,IF(D218="3년차 이상",1,),)</f>
        <v>1</v>
      </c>
      <c r="E201" s="862" t="s">
        <v>425</v>
      </c>
      <c r="F201" s="863">
        <v>5</v>
      </c>
      <c r="G201" s="862" t="s">
        <v>582</v>
      </c>
      <c r="H201" s="863">
        <f>ROUND(D201*F201,2)</f>
        <v>5</v>
      </c>
      <c r="I201" s="862" t="s">
        <v>550</v>
      </c>
      <c r="J201" s="864">
        <f>'7-1 단가조사'!L6</f>
        <v>226122</v>
      </c>
      <c r="K201" s="865" t="s">
        <v>583</v>
      </c>
      <c r="L201" s="868"/>
      <c r="M201" s="867">
        <f>ROUNDDOWN((H201*J201)+(H201*J201*L197),)</f>
        <v>1187140</v>
      </c>
      <c r="N201" s="841">
        <f t="shared" si="4"/>
        <v>5</v>
      </c>
    </row>
    <row r="202" spans="1:14" ht="21.75" customHeight="1">
      <c r="A202" s="844">
        <f>IF('6-3표준조사(2)'!R304="모두베기",1,)</f>
        <v>1</v>
      </c>
      <c r="B202" s="2392"/>
      <c r="C202" s="860" t="s">
        <v>845</v>
      </c>
      <c r="D202" s="861"/>
      <c r="E202" s="862"/>
      <c r="F202" s="863"/>
      <c r="G202" s="862"/>
      <c r="H202" s="863"/>
      <c r="I202" s="862"/>
      <c r="J202" s="864"/>
      <c r="K202" s="865"/>
      <c r="L202" s="868"/>
      <c r="M202" s="867">
        <f>M203+M204</f>
        <v>47300</v>
      </c>
      <c r="N202" s="841">
        <f t="shared" si="4"/>
        <v>5</v>
      </c>
    </row>
    <row r="203" spans="1:14" ht="21.75" customHeight="1">
      <c r="A203" s="844">
        <f>IF('6-3표준조사(2)'!R304="모두베기",1,)</f>
        <v>1</v>
      </c>
      <c r="B203" s="2392"/>
      <c r="C203" s="860" t="s">
        <v>846</v>
      </c>
      <c r="D203" s="870">
        <f>(H199+H200+H201)</f>
        <v>5</v>
      </c>
      <c r="E203" s="862" t="s">
        <v>582</v>
      </c>
      <c r="F203" s="863">
        <v>5</v>
      </c>
      <c r="G203" s="862" t="s">
        <v>553</v>
      </c>
      <c r="H203" s="863">
        <f>ROUND(D203*F203,2)</f>
        <v>25</v>
      </c>
      <c r="I203" s="862" t="s">
        <v>554</v>
      </c>
      <c r="J203" s="864">
        <f>'7-1 단가조사'!L11</f>
        <v>1720</v>
      </c>
      <c r="K203" s="865" t="s">
        <v>584</v>
      </c>
      <c r="L203" s="868"/>
      <c r="M203" s="867">
        <f>ROUNDDOWN(H203*J203,)</f>
        <v>43000</v>
      </c>
      <c r="N203" s="841">
        <f t="shared" si="4"/>
        <v>5</v>
      </c>
    </row>
    <row r="204" spans="1:14" ht="21.75" customHeight="1">
      <c r="A204" s="844">
        <f>IF('6-3표준조사(2)'!R304="모두베기",1,)</f>
        <v>1</v>
      </c>
      <c r="B204" s="2392"/>
      <c r="C204" s="860" t="s">
        <v>847</v>
      </c>
      <c r="D204" s="861">
        <f>M203</f>
        <v>43000</v>
      </c>
      <c r="E204" s="862" t="s">
        <v>586</v>
      </c>
      <c r="F204" s="863">
        <v>0.1</v>
      </c>
      <c r="G204" s="862" t="s">
        <v>587</v>
      </c>
      <c r="H204" s="863"/>
      <c r="I204" s="862"/>
      <c r="J204" s="864"/>
      <c r="K204" s="865"/>
      <c r="L204" s="868"/>
      <c r="M204" s="867">
        <f>ROUNDDOWN(D204*F204,)</f>
        <v>4300</v>
      </c>
      <c r="N204" s="841">
        <f t="shared" si="4"/>
        <v>5</v>
      </c>
    </row>
    <row r="205" spans="1:14" ht="21.75" customHeight="1">
      <c r="A205" s="844">
        <f>IF('6-3표준조사(2)'!R304="모두베기",1,)</f>
        <v>1</v>
      </c>
      <c r="B205" s="2392"/>
      <c r="C205" s="871" t="s">
        <v>848</v>
      </c>
      <c r="D205" s="872">
        <f>D203</f>
        <v>5</v>
      </c>
      <c r="E205" s="873" t="s">
        <v>588</v>
      </c>
      <c r="F205" s="874">
        <v>8.3999999999999995E-3</v>
      </c>
      <c r="G205" s="873" t="s">
        <v>589</v>
      </c>
      <c r="H205" s="875"/>
      <c r="I205" s="873"/>
      <c r="J205" s="876">
        <f>'7-1 단가조사'!L14</f>
        <v>610000</v>
      </c>
      <c r="K205" s="877" t="s">
        <v>585</v>
      </c>
      <c r="L205" s="878"/>
      <c r="M205" s="879">
        <f>ROUNDDOWN(D205*F205*J205,)</f>
        <v>25620</v>
      </c>
      <c r="N205" s="841">
        <f t="shared" si="4"/>
        <v>5</v>
      </c>
    </row>
    <row r="206" spans="1:14" ht="21.75" hidden="1" customHeight="1">
      <c r="A206" s="844">
        <f>IF('6-3표준조사(2)'!R304="맹아제거",1,)</f>
        <v>0</v>
      </c>
      <c r="B206" s="2392"/>
      <c r="C206" s="852" t="s">
        <v>591</v>
      </c>
      <c r="D206" s="855"/>
      <c r="E206" s="854"/>
      <c r="F206" s="855"/>
      <c r="G206" s="854"/>
      <c r="H206" s="855"/>
      <c r="I206" s="854"/>
      <c r="J206" s="856"/>
      <c r="K206" s="857"/>
      <c r="L206" s="902"/>
      <c r="M206" s="859">
        <f>M207</f>
        <v>0</v>
      </c>
      <c r="N206" s="841">
        <f t="shared" si="4"/>
        <v>5</v>
      </c>
    </row>
    <row r="207" spans="1:14" ht="21.75" hidden="1" customHeight="1">
      <c r="A207" s="844">
        <f>IF('6-3표준조사(2)'!R304="맹아제거",1,)</f>
        <v>0</v>
      </c>
      <c r="B207" s="2392"/>
      <c r="C207" s="860" t="s">
        <v>841</v>
      </c>
      <c r="D207" s="903"/>
      <c r="E207" s="862"/>
      <c r="F207" s="863"/>
      <c r="G207" s="862"/>
      <c r="H207" s="863"/>
      <c r="I207" s="862"/>
      <c r="J207" s="864"/>
      <c r="K207" s="865"/>
      <c r="L207" s="866">
        <f>M225/100</f>
        <v>0</v>
      </c>
      <c r="M207" s="867">
        <f>ROUNDDOWN((H208*J208)+(H208*J208*L207),)</f>
        <v>0</v>
      </c>
      <c r="N207" s="841">
        <f t="shared" si="4"/>
        <v>5</v>
      </c>
    </row>
    <row r="208" spans="1:14" ht="21.75" hidden="1" customHeight="1">
      <c r="A208" s="844">
        <f>IF('6-3표준조사(2)'!R304="맹아제거",1,)</f>
        <v>0</v>
      </c>
      <c r="B208" s="2392"/>
      <c r="C208" s="860" t="s">
        <v>849</v>
      </c>
      <c r="D208" s="903">
        <v>0</v>
      </c>
      <c r="E208" s="862" t="s">
        <v>551</v>
      </c>
      <c r="F208" s="863">
        <v>0.2</v>
      </c>
      <c r="G208" s="862" t="s">
        <v>552</v>
      </c>
      <c r="H208" s="863">
        <f>ROUND(D208/100*F208,2)</f>
        <v>0</v>
      </c>
      <c r="I208" s="862" t="s">
        <v>550</v>
      </c>
      <c r="J208" s="864">
        <f>'7-1 단가조사'!L7</f>
        <v>172068</v>
      </c>
      <c r="K208" s="865" t="s">
        <v>580</v>
      </c>
      <c r="L208" s="866">
        <f>M225/100</f>
        <v>0</v>
      </c>
      <c r="M208" s="867"/>
      <c r="N208" s="841">
        <f t="shared" si="4"/>
        <v>5</v>
      </c>
    </row>
    <row r="209" spans="1:15" ht="21.75" customHeight="1">
      <c r="A209" s="844">
        <f>IF(H182&gt;0,1,)</f>
        <v>1</v>
      </c>
      <c r="B209" s="2372" t="s">
        <v>555</v>
      </c>
      <c r="C209" s="852" t="s">
        <v>592</v>
      </c>
      <c r="D209" s="855"/>
      <c r="E209" s="854"/>
      <c r="F209" s="855"/>
      <c r="G209" s="854"/>
      <c r="H209" s="855"/>
      <c r="I209" s="854"/>
      <c r="J209" s="856"/>
      <c r="K209" s="857"/>
      <c r="L209" s="858"/>
      <c r="M209" s="859">
        <f>SUM(M210,M212,M213)</f>
        <v>1260060</v>
      </c>
      <c r="N209" s="841">
        <f t="shared" si="4"/>
        <v>5</v>
      </c>
    </row>
    <row r="210" spans="1:15" ht="21.75" customHeight="1">
      <c r="A210" s="844">
        <f>IF(H182&gt;0,1,)</f>
        <v>1</v>
      </c>
      <c r="B210" s="2373"/>
      <c r="C210" s="860" t="s">
        <v>850</v>
      </c>
      <c r="D210" s="863"/>
      <c r="E210" s="862"/>
      <c r="F210" s="863"/>
      <c r="G210" s="862"/>
      <c r="H210" s="863"/>
      <c r="I210" s="862"/>
      <c r="J210" s="864"/>
      <c r="K210" s="865"/>
      <c r="L210" s="868"/>
      <c r="M210" s="867">
        <f>M211</f>
        <v>1187140</v>
      </c>
      <c r="N210" s="841">
        <f t="shared" si="4"/>
        <v>5</v>
      </c>
    </row>
    <row r="211" spans="1:15" ht="21.75" customHeight="1">
      <c r="A211" s="844">
        <f>IF(H182&gt;0,1,)</f>
        <v>1</v>
      </c>
      <c r="B211" s="2373"/>
      <c r="C211" s="860" t="s">
        <v>851</v>
      </c>
      <c r="D211" s="863"/>
      <c r="E211" s="862"/>
      <c r="F211" s="863"/>
      <c r="G211" s="862"/>
      <c r="H211" s="863"/>
      <c r="I211" s="862"/>
      <c r="J211" s="864"/>
      <c r="K211" s="865"/>
      <c r="L211" s="868"/>
      <c r="M211" s="867">
        <f>M186+M189+M197+M207</f>
        <v>1187140</v>
      </c>
      <c r="N211" s="841">
        <f t="shared" si="4"/>
        <v>5</v>
      </c>
    </row>
    <row r="212" spans="1:15" ht="21.75" customHeight="1">
      <c r="A212" s="844">
        <f>IF(H182&gt;0,1,)</f>
        <v>1</v>
      </c>
      <c r="B212" s="2373"/>
      <c r="C212" s="860" t="s">
        <v>852</v>
      </c>
      <c r="D212" s="863"/>
      <c r="E212" s="862"/>
      <c r="F212" s="863"/>
      <c r="G212" s="862"/>
      <c r="H212" s="863"/>
      <c r="I212" s="862"/>
      <c r="J212" s="864"/>
      <c r="K212" s="865"/>
      <c r="L212" s="868"/>
      <c r="M212" s="867">
        <f>M192+M202</f>
        <v>47300</v>
      </c>
      <c r="N212" s="841">
        <f t="shared" si="4"/>
        <v>5</v>
      </c>
    </row>
    <row r="213" spans="1:15" ht="21.75" customHeight="1" thickBot="1">
      <c r="A213" s="844">
        <f>IF(H182&gt;0,1,)</f>
        <v>1</v>
      </c>
      <c r="B213" s="2374"/>
      <c r="C213" s="871" t="s">
        <v>853</v>
      </c>
      <c r="D213" s="880"/>
      <c r="E213" s="881"/>
      <c r="F213" s="880"/>
      <c r="G213" s="881"/>
      <c r="H213" s="880"/>
      <c r="I213" s="881"/>
      <c r="J213" s="882"/>
      <c r="K213" s="883"/>
      <c r="L213" s="884"/>
      <c r="M213" s="885">
        <f>M195+M205</f>
        <v>25620</v>
      </c>
      <c r="N213" s="841">
        <f t="shared" si="4"/>
        <v>5</v>
      </c>
    </row>
    <row r="214" spans="1:15" ht="21.75" customHeight="1">
      <c r="A214" s="844">
        <f>IF(H182&gt;0,1,)</f>
        <v>1</v>
      </c>
      <c r="B214" s="2375" t="s">
        <v>556</v>
      </c>
      <c r="C214" s="2375"/>
      <c r="D214" s="2375"/>
      <c r="E214" s="2375"/>
      <c r="F214" s="2375"/>
      <c r="G214" s="2375"/>
      <c r="H214" s="2375"/>
      <c r="I214" s="2375"/>
      <c r="J214" s="2375"/>
      <c r="K214" s="2375"/>
      <c r="L214" s="2375"/>
      <c r="M214" s="2375"/>
      <c r="N214" s="841">
        <f t="shared" si="4"/>
        <v>5</v>
      </c>
    </row>
    <row r="215" spans="1:15" ht="21.75" customHeight="1">
      <c r="A215" s="844">
        <f>IF(H182&gt;0,1,)</f>
        <v>1</v>
      </c>
      <c r="B215" s="2376" t="s">
        <v>557</v>
      </c>
      <c r="C215" s="2376"/>
      <c r="D215" s="2376"/>
      <c r="E215" s="2376"/>
      <c r="F215" s="2376"/>
      <c r="G215" s="2376"/>
      <c r="H215" s="2376"/>
      <c r="I215" s="2376"/>
      <c r="J215" s="2376"/>
      <c r="K215" s="2376"/>
      <c r="L215" s="2376"/>
      <c r="M215" s="2376"/>
      <c r="N215" s="841">
        <f t="shared" si="4"/>
        <v>5</v>
      </c>
    </row>
    <row r="216" spans="1:15" ht="21.75" customHeight="1">
      <c r="A216" s="844">
        <f>IF(H182&gt;0,1,)</f>
        <v>1</v>
      </c>
      <c r="B216" s="886" t="s">
        <v>558</v>
      </c>
      <c r="C216" s="887" t="s">
        <v>854</v>
      </c>
      <c r="D216" s="888">
        <f>'6-3표준조사(2)'!Q310</f>
        <v>1533</v>
      </c>
      <c r="E216" s="886" t="s">
        <v>551</v>
      </c>
      <c r="F216" s="889"/>
      <c r="G216" s="886"/>
      <c r="H216" s="890"/>
      <c r="I216" s="891"/>
      <c r="J216" s="891"/>
      <c r="K216" s="891"/>
      <c r="L216" s="892"/>
      <c r="M216" s="891"/>
      <c r="N216" s="841">
        <f t="shared" si="4"/>
        <v>5</v>
      </c>
    </row>
    <row r="217" spans="1:15" ht="21.75" customHeight="1">
      <c r="A217" s="844">
        <f>IF(H182&gt;0,1,)</f>
        <v>1</v>
      </c>
      <c r="B217" s="886" t="s">
        <v>559</v>
      </c>
      <c r="C217" s="887" t="s">
        <v>840</v>
      </c>
      <c r="D217" s="2377">
        <f>'6-3표준조사(2)'!S310</f>
        <v>0</v>
      </c>
      <c r="E217" s="2377"/>
      <c r="F217" s="889"/>
      <c r="G217" s="886"/>
      <c r="H217" s="890"/>
      <c r="I217" s="891"/>
      <c r="J217" s="891"/>
      <c r="K217" s="891"/>
      <c r="L217" s="892"/>
      <c r="M217" s="891"/>
      <c r="N217" s="841">
        <f t="shared" si="4"/>
        <v>5</v>
      </c>
    </row>
    <row r="218" spans="1:15" ht="21.75" customHeight="1">
      <c r="A218" s="844">
        <f>IF(H182&gt;0,1,)</f>
        <v>1</v>
      </c>
      <c r="B218" s="886" t="s">
        <v>558</v>
      </c>
      <c r="C218" s="887" t="s">
        <v>1152</v>
      </c>
      <c r="D218" s="2385" t="str">
        <f>'6-3표준조사(2)'!R306</f>
        <v>3년차 이상</v>
      </c>
      <c r="E218" s="2385"/>
      <c r="F218" s="893"/>
      <c r="G218" s="893"/>
      <c r="H218" s="890"/>
      <c r="I218" s="891"/>
      <c r="J218" s="891"/>
      <c r="K218" s="891"/>
      <c r="L218" s="892"/>
      <c r="M218" s="891"/>
      <c r="N218" s="841">
        <f t="shared" si="4"/>
        <v>5</v>
      </c>
    </row>
    <row r="219" spans="1:15" ht="21.75" customHeight="1">
      <c r="A219" s="844">
        <f>IF(H182&gt;0,1,)</f>
        <v>1</v>
      </c>
      <c r="B219" s="2376" t="s">
        <v>856</v>
      </c>
      <c r="C219" s="2376"/>
      <c r="D219" s="2376"/>
      <c r="E219" s="2376"/>
      <c r="F219" s="2376"/>
      <c r="G219" s="2376"/>
      <c r="H219" s="2376"/>
      <c r="I219" s="2376"/>
      <c r="J219" s="2376"/>
      <c r="K219" s="2376"/>
      <c r="L219" s="2376"/>
      <c r="M219" s="2376"/>
      <c r="N219" s="841">
        <f t="shared" si="4"/>
        <v>5</v>
      </c>
    </row>
    <row r="220" spans="1:15" ht="21.75" customHeight="1">
      <c r="A220" s="844">
        <f>IF(H182&gt;0,1,)</f>
        <v>1</v>
      </c>
      <c r="B220" s="2386" t="s">
        <v>542</v>
      </c>
      <c r="C220" s="2386"/>
      <c r="D220" s="2387" t="s">
        <v>893</v>
      </c>
      <c r="E220" s="2387"/>
      <c r="F220" s="2387"/>
      <c r="G220" s="2387"/>
      <c r="H220" s="2387"/>
      <c r="I220" s="2388" t="s">
        <v>894</v>
      </c>
      <c r="J220" s="2388"/>
      <c r="K220" s="2388"/>
      <c r="L220" s="2388"/>
      <c r="M220" s="2388"/>
      <c r="N220" s="841">
        <f t="shared" si="4"/>
        <v>5</v>
      </c>
      <c r="O220" s="894"/>
    </row>
    <row r="221" spans="1:15" ht="21.75" customHeight="1">
      <c r="A221" s="844">
        <f>IF(H182&gt;0,1,)</f>
        <v>1</v>
      </c>
      <c r="B221" s="2386"/>
      <c r="C221" s="2386"/>
      <c r="D221" s="2387"/>
      <c r="E221" s="2387"/>
      <c r="F221" s="2387"/>
      <c r="G221" s="2387"/>
      <c r="H221" s="2387"/>
      <c r="I221" s="895" t="s">
        <v>895</v>
      </c>
      <c r="J221" s="896" t="s">
        <v>896</v>
      </c>
      <c r="K221" s="896" t="s">
        <v>537</v>
      </c>
      <c r="L221" s="897" t="s">
        <v>538</v>
      </c>
      <c r="M221" s="896" t="s">
        <v>899</v>
      </c>
      <c r="N221" s="841">
        <f t="shared" si="4"/>
        <v>5</v>
      </c>
    </row>
    <row r="222" spans="1:15" ht="21.75" customHeight="1">
      <c r="A222" s="844">
        <f>IF(H182&gt;0,1,)</f>
        <v>1</v>
      </c>
      <c r="B222" s="2368" t="s">
        <v>572</v>
      </c>
      <c r="C222" s="2368"/>
      <c r="D222" s="2369" t="str">
        <f>'6-3표준조사(2)'!P306</f>
        <v>중 (15˚ ~ 30˚)</v>
      </c>
      <c r="E222" s="2369"/>
      <c r="F222" s="2369"/>
      <c r="G222" s="2369"/>
      <c r="H222" s="2369"/>
      <c r="I222" s="898">
        <f>IF(H182=0,"",IF(D222="완 (15˚ 이하)",0,IF(D222="중 (15˚ ~ 30˚)",5,IF(D222="급 (30˚ 초과)",10))))</f>
        <v>5</v>
      </c>
      <c r="J222" s="898" t="str">
        <f>IF(A185=0,"",IF(D222="완 (15˚ 이하)",0,IF(D222="중 (15˚ ~ 30˚)",5,IF(D222="급 (30˚ 초과)",10))))</f>
        <v/>
      </c>
      <c r="K222" s="898" t="str">
        <f>IF(A188=0,"",IF(D222="완 (15˚ 이하)",0,IF(D222="중 (15˚ ~ 30˚)",5,IF(D222="급 (30˚ 초과)",10))))</f>
        <v/>
      </c>
      <c r="L222" s="898">
        <f>IF(A196=0,"",IF(D222="완 (15˚ 이하)",0,IF(D222="중 (15˚ ~ 30˚)",5,IF(D222="급 (30˚ 초과)",10))))</f>
        <v>5</v>
      </c>
      <c r="M222" s="898" t="str">
        <f>IF(A206=0,"",IF(D222="완 (15˚ 이하)",0,IF(D222="중 (15˚ ~ 30˚)",5,IF(D222="급 (30˚ 초과)",10))))</f>
        <v/>
      </c>
      <c r="N222" s="841">
        <f t="shared" si="4"/>
        <v>5</v>
      </c>
    </row>
    <row r="223" spans="1:15" ht="21.75" customHeight="1">
      <c r="A223" s="844">
        <f>IF(H182&gt;0,1,)</f>
        <v>1</v>
      </c>
      <c r="B223" s="2389" t="s">
        <v>561</v>
      </c>
      <c r="C223" s="2389"/>
      <c r="D223" s="2369" t="str">
        <f>'6-3표준조사(2)'!R306</f>
        <v>3년차 이상</v>
      </c>
      <c r="E223" s="2369"/>
      <c r="F223" s="2369"/>
      <c r="G223" s="2369"/>
      <c r="H223" s="2369"/>
      <c r="I223" s="898"/>
      <c r="J223" s="898"/>
      <c r="K223" s="898" t="str">
        <f>IF(A188=0,"",IF(D223="당해년도",0,IF(D223="2년차",5,IF(D223="3년차",10))))</f>
        <v/>
      </c>
      <c r="L223" s="898"/>
      <c r="M223" s="898"/>
      <c r="N223" s="841">
        <f t="shared" si="4"/>
        <v>5</v>
      </c>
    </row>
    <row r="224" spans="1:15" ht="21.75" customHeight="1">
      <c r="A224" s="844">
        <f>IF(H182&gt;0,1,)</f>
        <v>1</v>
      </c>
      <c r="B224" s="2368" t="s">
        <v>560</v>
      </c>
      <c r="C224" s="2368"/>
      <c r="D224" s="2369" t="str">
        <f>'6-3표준조사(2)'!Q306</f>
        <v>개소당3ha이상</v>
      </c>
      <c r="E224" s="2369"/>
      <c r="F224" s="2369"/>
      <c r="G224" s="2369"/>
      <c r="H224" s="2369"/>
      <c r="I224" s="898"/>
      <c r="J224" s="898" t="str">
        <f>IF(A185=0,"",IF(D224="개소당5ha이상",0,IF(D224="개소당3~5ha미만 ",5,IF(D224="개소당3ha미만",10))))</f>
        <v/>
      </c>
      <c r="K224" s="898" t="str">
        <f>IF(A188=0,"",IF(D224="개소당5ha이상",0,IF(D224="개소당3~5ha미만 ",5,IF(D224="개소당3ha미만",10))))</f>
        <v/>
      </c>
      <c r="L224" s="1782">
        <f>IF(A196=0,"",IF(D224="개소당3ha이상",0,IF(D224="개소당1~3ha미만 ",5,IF(D224="개소당1ha미만",10))))</f>
        <v>0</v>
      </c>
      <c r="M224" s="898" t="str">
        <f>IF(A206=0,"",IF(D224="개소당5ha이상",0,IF(D224="개소당3~5ha미만 ",5,IF(D224="개소당3ha미만",10))))</f>
        <v/>
      </c>
      <c r="N224" s="841">
        <f t="shared" si="4"/>
        <v>5</v>
      </c>
    </row>
    <row r="225" spans="1:15" ht="21.75" customHeight="1">
      <c r="A225" s="844">
        <f>IF(H182&gt;0,1,)</f>
        <v>1</v>
      </c>
      <c r="B225" s="2368" t="s">
        <v>555</v>
      </c>
      <c r="C225" s="2368"/>
      <c r="D225" s="2369"/>
      <c r="E225" s="2369"/>
      <c r="F225" s="2369"/>
      <c r="G225" s="2369"/>
      <c r="H225" s="2369"/>
      <c r="I225" s="898">
        <f>SUM(I222:I224)</f>
        <v>5</v>
      </c>
      <c r="J225" s="898">
        <f>SUM(J222:J224)</f>
        <v>0</v>
      </c>
      <c r="K225" s="898">
        <f>SUM(K222:K224)</f>
        <v>0</v>
      </c>
      <c r="L225" s="898">
        <f>SUM(L222:L224)</f>
        <v>5</v>
      </c>
      <c r="M225" s="898">
        <f>SUM(M222:M224)</f>
        <v>0</v>
      </c>
      <c r="N225" s="841">
        <f t="shared" si="4"/>
        <v>5</v>
      </c>
    </row>
    <row r="226" spans="1:15" ht="35.1" customHeight="1" thickBot="1">
      <c r="A226" s="844">
        <f>IF(H227&gt;0,1,)</f>
        <v>1</v>
      </c>
      <c r="B226" s="2237" t="s">
        <v>2433</v>
      </c>
      <c r="C226" s="2237"/>
      <c r="D226" s="2237"/>
      <c r="E226" s="2237"/>
      <c r="F226" s="2237"/>
      <c r="G226" s="2237"/>
      <c r="H226" s="2237"/>
      <c r="I226" s="2237"/>
      <c r="J226" s="2237"/>
      <c r="K226" s="2237"/>
      <c r="L226" s="2237"/>
      <c r="M226" s="2237"/>
      <c r="N226" s="841">
        <f>IF(H$227&gt;0,6,)</f>
        <v>6</v>
      </c>
      <c r="O226" s="899"/>
    </row>
    <row r="227" spans="1:15" ht="24.95" customHeight="1">
      <c r="A227" s="844">
        <f>IF(H227&gt;0,1,)</f>
        <v>1</v>
      </c>
      <c r="B227" s="2362" t="s">
        <v>857</v>
      </c>
      <c r="C227" s="2363"/>
      <c r="D227" s="2364" t="str">
        <f>CONCATENATE('6-3표준조사(2)'!K379,"임반")</f>
        <v>66-0임반</v>
      </c>
      <c r="E227" s="2364"/>
      <c r="F227" s="2364" t="str">
        <f>CONCATENATE('6-3표준조사(2)'!L379,"소반")</f>
        <v>14-3소반</v>
      </c>
      <c r="G227" s="2364"/>
      <c r="H227" s="2365">
        <f>'6-3표준조사(2)'!Q379</f>
        <v>0.9</v>
      </c>
      <c r="I227" s="2365"/>
      <c r="J227" s="845"/>
      <c r="K227" s="846" t="s">
        <v>541</v>
      </c>
      <c r="L227" s="2366" t="str">
        <f>+'6-3표준조사(2)'!R379</f>
        <v>모두베기</v>
      </c>
      <c r="M227" s="2367"/>
      <c r="N227" s="841">
        <f t="shared" ref="N227:N270" si="5">IF(H$227&gt;0,6,)</f>
        <v>6</v>
      </c>
    </row>
    <row r="228" spans="1:15" ht="21.75" customHeight="1">
      <c r="A228" s="844">
        <f>IF(H227&gt;0,1,)</f>
        <v>1</v>
      </c>
      <c r="B228" s="2378" t="s">
        <v>542</v>
      </c>
      <c r="C228" s="2379"/>
      <c r="D228" s="2380" t="s">
        <v>543</v>
      </c>
      <c r="E228" s="2379"/>
      <c r="F228" s="2381" t="s">
        <v>544</v>
      </c>
      <c r="G228" s="2382"/>
      <c r="H228" s="2381" t="s">
        <v>545</v>
      </c>
      <c r="I228" s="2382"/>
      <c r="J228" s="2380" t="s">
        <v>546</v>
      </c>
      <c r="K228" s="2379"/>
      <c r="L228" s="2383" t="s">
        <v>858</v>
      </c>
      <c r="M228" s="2370"/>
      <c r="N228" s="841">
        <f t="shared" si="5"/>
        <v>6</v>
      </c>
    </row>
    <row r="229" spans="1:15" ht="21.75" customHeight="1">
      <c r="A229" s="844">
        <f>IF(H227&gt;0,1,)</f>
        <v>1</v>
      </c>
      <c r="B229" s="847"/>
      <c r="C229" s="848" t="s">
        <v>547</v>
      </c>
      <c r="D229" s="849"/>
      <c r="E229" s="850" t="s">
        <v>548</v>
      </c>
      <c r="F229" s="849"/>
      <c r="G229" s="850" t="s">
        <v>548</v>
      </c>
      <c r="H229" s="849"/>
      <c r="I229" s="850" t="s">
        <v>548</v>
      </c>
      <c r="J229" s="851"/>
      <c r="K229" s="850" t="s">
        <v>549</v>
      </c>
      <c r="L229" s="2384"/>
      <c r="M229" s="2371"/>
      <c r="N229" s="841">
        <f t="shared" si="5"/>
        <v>6</v>
      </c>
    </row>
    <row r="230" spans="1:15" ht="21.75" hidden="1" customHeight="1">
      <c r="A230" s="844">
        <f>IF('6-3표준조사(2)'!R379="둘레베기",1,)</f>
        <v>0</v>
      </c>
      <c r="B230" s="2372" t="s">
        <v>547</v>
      </c>
      <c r="C230" s="852" t="s">
        <v>579</v>
      </c>
      <c r="D230" s="855"/>
      <c r="E230" s="854"/>
      <c r="F230" s="855"/>
      <c r="G230" s="854"/>
      <c r="H230" s="855"/>
      <c r="I230" s="854"/>
      <c r="J230" s="856"/>
      <c r="K230" s="857"/>
      <c r="L230" s="902"/>
      <c r="M230" s="859">
        <f>M231</f>
        <v>0</v>
      </c>
      <c r="N230" s="841">
        <f t="shared" si="5"/>
        <v>6</v>
      </c>
    </row>
    <row r="231" spans="1:15" ht="21.75" hidden="1" customHeight="1">
      <c r="A231" s="844">
        <f>IF('6-3표준조사(2)'!R379="둘레베기",1,)</f>
        <v>0</v>
      </c>
      <c r="B231" s="2392"/>
      <c r="C231" s="860" t="s">
        <v>841</v>
      </c>
      <c r="D231" s="903"/>
      <c r="E231" s="862"/>
      <c r="F231" s="863"/>
      <c r="G231" s="862"/>
      <c r="H231" s="863"/>
      <c r="I231" s="862"/>
      <c r="J231" s="864"/>
      <c r="K231" s="865"/>
      <c r="L231" s="866">
        <f>J270/100</f>
        <v>0</v>
      </c>
      <c r="M231" s="867">
        <f>ROUNDDOWN((H232*J232)+(H232*J232*L231),)</f>
        <v>0</v>
      </c>
      <c r="N231" s="841">
        <f t="shared" si="5"/>
        <v>6</v>
      </c>
    </row>
    <row r="232" spans="1:15" ht="21.75" hidden="1" customHeight="1">
      <c r="A232" s="844">
        <f>IF('6-3표준조사(2)'!R379="둘레베기",1,)</f>
        <v>0</v>
      </c>
      <c r="B232" s="2392"/>
      <c r="C232" s="860" t="s">
        <v>842</v>
      </c>
      <c r="D232" s="903">
        <f>IF(A232&gt;0,D261,)</f>
        <v>0</v>
      </c>
      <c r="E232" s="862" t="s">
        <v>551</v>
      </c>
      <c r="F232" s="863">
        <v>0.18</v>
      </c>
      <c r="G232" s="862" t="s">
        <v>552</v>
      </c>
      <c r="H232" s="863">
        <f>ROUND(D232/100*F232,2)</f>
        <v>0</v>
      </c>
      <c r="I232" s="862" t="s">
        <v>550</v>
      </c>
      <c r="J232" s="864">
        <f>'7-1 단가조사'!L7</f>
        <v>172068</v>
      </c>
      <c r="K232" s="865" t="s">
        <v>580</v>
      </c>
      <c r="L232" s="866"/>
      <c r="M232" s="867"/>
      <c r="N232" s="841">
        <f t="shared" si="5"/>
        <v>6</v>
      </c>
    </row>
    <row r="233" spans="1:15" ht="21.75" hidden="1" customHeight="1">
      <c r="A233" s="844">
        <f>IF('6-3표준조사(2)'!R379="줄베기",1,)</f>
        <v>0</v>
      </c>
      <c r="B233" s="2392"/>
      <c r="C233" s="852" t="s">
        <v>581</v>
      </c>
      <c r="D233" s="855"/>
      <c r="E233" s="854"/>
      <c r="F233" s="855"/>
      <c r="G233" s="854"/>
      <c r="H233" s="855"/>
      <c r="I233" s="854"/>
      <c r="J233" s="856"/>
      <c r="K233" s="857"/>
      <c r="L233" s="904"/>
      <c r="M233" s="859">
        <f>SUM(M234+M237+M240)</f>
        <v>0</v>
      </c>
      <c r="N233" s="841">
        <f t="shared" si="5"/>
        <v>6</v>
      </c>
    </row>
    <row r="234" spans="1:15" ht="21.75" hidden="1" customHeight="1">
      <c r="A234" s="844">
        <f>IF('6-3표준조사(2)'!R379="줄베기",1,)</f>
        <v>0</v>
      </c>
      <c r="B234" s="2392"/>
      <c r="C234" s="860" t="s">
        <v>841</v>
      </c>
      <c r="D234" s="861"/>
      <c r="E234" s="862"/>
      <c r="F234" s="863"/>
      <c r="G234" s="862"/>
      <c r="H234" s="863"/>
      <c r="I234" s="862"/>
      <c r="J234" s="864"/>
      <c r="K234" s="865"/>
      <c r="L234" s="866">
        <f>K270/100</f>
        <v>0</v>
      </c>
      <c r="M234" s="867">
        <f>ROUNDDOWN((M235+M236)+((M235+M236)*L234),0)</f>
        <v>0</v>
      </c>
      <c r="N234" s="841">
        <f t="shared" si="5"/>
        <v>6</v>
      </c>
    </row>
    <row r="235" spans="1:15" ht="21.75" hidden="1" customHeight="1">
      <c r="A235" s="844">
        <f>IF('6-3표준조사(2)'!R379="줄베기",1,)</f>
        <v>0</v>
      </c>
      <c r="B235" s="2392"/>
      <c r="C235" s="860" t="s">
        <v>843</v>
      </c>
      <c r="D235" s="861">
        <f>IF(A235&gt;0,D261,)</f>
        <v>0</v>
      </c>
      <c r="E235" s="862" t="s">
        <v>551</v>
      </c>
      <c r="F235" s="863">
        <v>7.0000000000000007E-2</v>
      </c>
      <c r="G235" s="862" t="s">
        <v>552</v>
      </c>
      <c r="H235" s="863">
        <f>ROUND(D235/100*F235,2)</f>
        <v>0</v>
      </c>
      <c r="I235" s="862" t="s">
        <v>550</v>
      </c>
      <c r="J235" s="864">
        <f>'7-1 단가조사'!L7</f>
        <v>172068</v>
      </c>
      <c r="K235" s="865" t="s">
        <v>580</v>
      </c>
      <c r="L235" s="866"/>
      <c r="M235" s="867">
        <f>ROUNDDOWN(H235*J235,)</f>
        <v>0</v>
      </c>
      <c r="N235" s="841">
        <f t="shared" si="5"/>
        <v>6</v>
      </c>
    </row>
    <row r="236" spans="1:15" ht="21.75" hidden="1" customHeight="1">
      <c r="A236" s="844">
        <f>IF('6-3표준조사(2)'!R379="줄베기",1,)</f>
        <v>0</v>
      </c>
      <c r="B236" s="2392"/>
      <c r="C236" s="860" t="s">
        <v>844</v>
      </c>
      <c r="D236" s="870">
        <f>IF(A236&gt;0,1,)</f>
        <v>0</v>
      </c>
      <c r="E236" s="862" t="s">
        <v>425</v>
      </c>
      <c r="F236" s="863">
        <v>1.3</v>
      </c>
      <c r="G236" s="862" t="s">
        <v>582</v>
      </c>
      <c r="H236" s="863">
        <f>ROUND(D236*F236,2)</f>
        <v>0</v>
      </c>
      <c r="I236" s="862" t="s">
        <v>550</v>
      </c>
      <c r="J236" s="864">
        <f>'7-1 단가조사'!L6</f>
        <v>226122</v>
      </c>
      <c r="K236" s="865" t="s">
        <v>583</v>
      </c>
      <c r="L236" s="866"/>
      <c r="M236" s="867">
        <f>ROUNDDOWN(H236*J236,)</f>
        <v>0</v>
      </c>
      <c r="N236" s="841">
        <f t="shared" si="5"/>
        <v>6</v>
      </c>
    </row>
    <row r="237" spans="1:15" ht="21.75" hidden="1" customHeight="1">
      <c r="A237" s="844">
        <f>IF('6-3표준조사(2)'!R379="줄베기",1,)</f>
        <v>0</v>
      </c>
      <c r="B237" s="2392"/>
      <c r="C237" s="860" t="s">
        <v>845</v>
      </c>
      <c r="D237" s="861"/>
      <c r="E237" s="862"/>
      <c r="F237" s="863"/>
      <c r="G237" s="862"/>
      <c r="H237" s="863"/>
      <c r="I237" s="862"/>
      <c r="J237" s="864"/>
      <c r="K237" s="865"/>
      <c r="L237" s="868"/>
      <c r="M237" s="867">
        <f>M238+M239</f>
        <v>0</v>
      </c>
      <c r="N237" s="841">
        <f t="shared" si="5"/>
        <v>6</v>
      </c>
    </row>
    <row r="238" spans="1:15" ht="21.75" hidden="1" customHeight="1">
      <c r="A238" s="844">
        <f>IF('6-3표준조사(2)'!R379="줄베기",1,)</f>
        <v>0</v>
      </c>
      <c r="B238" s="2392"/>
      <c r="C238" s="860" t="s">
        <v>846</v>
      </c>
      <c r="D238" s="870">
        <f>H236</f>
        <v>0</v>
      </c>
      <c r="E238" s="862" t="s">
        <v>582</v>
      </c>
      <c r="F238" s="863">
        <v>5</v>
      </c>
      <c r="G238" s="862" t="s">
        <v>553</v>
      </c>
      <c r="H238" s="863">
        <f>ROUND(D238*F238,2)</f>
        <v>0</v>
      </c>
      <c r="I238" s="862" t="s">
        <v>554</v>
      </c>
      <c r="J238" s="864">
        <f>'7-1 단가조사'!L11</f>
        <v>1720</v>
      </c>
      <c r="K238" s="865" t="s">
        <v>584</v>
      </c>
      <c r="L238" s="868"/>
      <c r="M238" s="867">
        <f>ROUNDDOWN(H238*J238,)</f>
        <v>0</v>
      </c>
      <c r="N238" s="841">
        <f t="shared" si="5"/>
        <v>6</v>
      </c>
    </row>
    <row r="239" spans="1:15" ht="21.75" hidden="1" customHeight="1">
      <c r="A239" s="844">
        <f>IF('6-3표준조사(2)'!R379="줄베기",1,)</f>
        <v>0</v>
      </c>
      <c r="B239" s="2392"/>
      <c r="C239" s="860" t="s">
        <v>847</v>
      </c>
      <c r="D239" s="861">
        <f>M238</f>
        <v>0</v>
      </c>
      <c r="E239" s="862" t="s">
        <v>586</v>
      </c>
      <c r="F239" s="863">
        <v>0.1</v>
      </c>
      <c r="G239" s="862" t="s">
        <v>587</v>
      </c>
      <c r="H239" s="863"/>
      <c r="I239" s="862"/>
      <c r="J239" s="864"/>
      <c r="K239" s="865"/>
      <c r="L239" s="868"/>
      <c r="M239" s="867">
        <f>ROUNDDOWN(D239*F239,)</f>
        <v>0</v>
      </c>
      <c r="N239" s="841">
        <f t="shared" si="5"/>
        <v>6</v>
      </c>
    </row>
    <row r="240" spans="1:15" ht="21.75" hidden="1" customHeight="1">
      <c r="A240" s="844">
        <f>IF('6-3표준조사(2)'!R379="줄베기",1,)</f>
        <v>0</v>
      </c>
      <c r="B240" s="2392"/>
      <c r="C240" s="905" t="s">
        <v>848</v>
      </c>
      <c r="D240" s="906">
        <f>D238</f>
        <v>0</v>
      </c>
      <c r="E240" s="907" t="s">
        <v>588</v>
      </c>
      <c r="F240" s="908">
        <v>8.3999999999999995E-3</v>
      </c>
      <c r="G240" s="907" t="s">
        <v>589</v>
      </c>
      <c r="H240" s="909"/>
      <c r="I240" s="907"/>
      <c r="J240" s="910">
        <f>'7-1 단가조사'!L14</f>
        <v>610000</v>
      </c>
      <c r="K240" s="911" t="s">
        <v>585</v>
      </c>
      <c r="L240" s="912"/>
      <c r="M240" s="913">
        <f>ROUNDDOWN(D240*F240*J240,)</f>
        <v>0</v>
      </c>
      <c r="N240" s="841">
        <f t="shared" si="5"/>
        <v>6</v>
      </c>
    </row>
    <row r="241" spans="1:14" ht="21.75" customHeight="1">
      <c r="A241" s="844">
        <f>IF('6-3표준조사(2)'!R379="모두베기",1,)</f>
        <v>1</v>
      </c>
      <c r="B241" s="2392"/>
      <c r="C241" s="852" t="s">
        <v>590</v>
      </c>
      <c r="D241" s="853"/>
      <c r="E241" s="854"/>
      <c r="F241" s="855"/>
      <c r="G241" s="854"/>
      <c r="H241" s="855"/>
      <c r="I241" s="854"/>
      <c r="J241" s="856"/>
      <c r="K241" s="857"/>
      <c r="L241" s="858"/>
      <c r="M241" s="859">
        <f>M242+M247+M250</f>
        <v>1260060</v>
      </c>
      <c r="N241" s="841">
        <f t="shared" si="5"/>
        <v>6</v>
      </c>
    </row>
    <row r="242" spans="1:14" ht="21.75" customHeight="1">
      <c r="A242" s="844">
        <f>IF('6-3표준조사(2)'!R379="모두베기",1,)</f>
        <v>1</v>
      </c>
      <c r="B242" s="2392"/>
      <c r="C242" s="860" t="s">
        <v>841</v>
      </c>
      <c r="D242" s="861"/>
      <c r="E242" s="862"/>
      <c r="F242" s="863"/>
      <c r="G242" s="862"/>
      <c r="H242" s="863"/>
      <c r="I242" s="862"/>
      <c r="J242" s="864"/>
      <c r="K242" s="865"/>
      <c r="L242" s="866">
        <f>L270/100</f>
        <v>0.05</v>
      </c>
      <c r="M242" s="867">
        <f>M243+M244+M245+M246</f>
        <v>1187140</v>
      </c>
      <c r="N242" s="841">
        <f t="shared" si="5"/>
        <v>6</v>
      </c>
    </row>
    <row r="243" spans="1:14" ht="21.75" customHeight="1">
      <c r="A243" s="844">
        <f>IF('6-3표준조사(2)'!R379="모두베기",1,)</f>
        <v>1</v>
      </c>
      <c r="B243" s="2392"/>
      <c r="C243" s="860" t="s">
        <v>843</v>
      </c>
      <c r="D243" s="861">
        <f>IF('6-3표준조사(2)'!Z377=1,'5-3단가산출서 (2)'!D261,0)</f>
        <v>0</v>
      </c>
      <c r="E243" s="862" t="s">
        <v>551</v>
      </c>
      <c r="F243" s="863">
        <v>7.0000000000000007E-2</v>
      </c>
      <c r="G243" s="862" t="s">
        <v>552</v>
      </c>
      <c r="H243" s="863">
        <f>ROUND(D243/100*F243,2)</f>
        <v>0</v>
      </c>
      <c r="I243" s="862" t="s">
        <v>550</v>
      </c>
      <c r="J243" s="864">
        <f>'7-1 단가조사'!L7</f>
        <v>172068</v>
      </c>
      <c r="K243" s="865" t="s">
        <v>580</v>
      </c>
      <c r="L243" s="868"/>
      <c r="M243" s="867">
        <f>ROUNDDOWN((H243*J243)+(H243*J243*L242),)</f>
        <v>0</v>
      </c>
      <c r="N243" s="841">
        <f t="shared" si="5"/>
        <v>6</v>
      </c>
    </row>
    <row r="244" spans="1:14" ht="21.75" customHeight="1">
      <c r="A244" s="844">
        <f>IF('6-3표준조사(2)'!R379="모두베기",1,)</f>
        <v>1</v>
      </c>
      <c r="B244" s="2392"/>
      <c r="C244" s="869" t="s">
        <v>1158</v>
      </c>
      <c r="D244" s="870">
        <f>IF(A244&gt;0,IF(D263="당해 년도",1,),)</f>
        <v>0</v>
      </c>
      <c r="E244" s="862" t="s">
        <v>425</v>
      </c>
      <c r="F244" s="863">
        <v>3.5</v>
      </c>
      <c r="G244" s="862" t="s">
        <v>582</v>
      </c>
      <c r="H244" s="863">
        <f>ROUND(D244*F244,2)</f>
        <v>0</v>
      </c>
      <c r="I244" s="862" t="s">
        <v>550</v>
      </c>
      <c r="J244" s="864">
        <f>'7-1 단가조사'!L6</f>
        <v>226122</v>
      </c>
      <c r="K244" s="865" t="s">
        <v>583</v>
      </c>
      <c r="L244" s="868"/>
      <c r="M244" s="867">
        <f>ROUNDDOWN((H244*J244)+(H244*J244*L242),)</f>
        <v>0</v>
      </c>
      <c r="N244" s="841">
        <f t="shared" si="5"/>
        <v>6</v>
      </c>
    </row>
    <row r="245" spans="1:14" ht="21.75" customHeight="1">
      <c r="A245" s="844">
        <f>IF('6-3표준조사(2)'!R379="모두베기",1,)</f>
        <v>1</v>
      </c>
      <c r="B245" s="2392"/>
      <c r="C245" s="869" t="s">
        <v>1159</v>
      </c>
      <c r="D245" s="870">
        <f>IF(A245&gt;0,IF(D263="2년차",1,),)</f>
        <v>0</v>
      </c>
      <c r="E245" s="862" t="s">
        <v>425</v>
      </c>
      <c r="F245" s="863">
        <v>4</v>
      </c>
      <c r="G245" s="862" t="s">
        <v>582</v>
      </c>
      <c r="H245" s="863">
        <f>ROUND(D245*F245,2)</f>
        <v>0</v>
      </c>
      <c r="I245" s="862" t="s">
        <v>550</v>
      </c>
      <c r="J245" s="864">
        <f>'7-1 단가조사'!L6</f>
        <v>226122</v>
      </c>
      <c r="K245" s="865" t="s">
        <v>583</v>
      </c>
      <c r="L245" s="868"/>
      <c r="M245" s="867">
        <f>ROUNDDOWN((H245*J245)+(H245*J245*L242),)</f>
        <v>0</v>
      </c>
      <c r="N245" s="841">
        <f t="shared" si="5"/>
        <v>6</v>
      </c>
    </row>
    <row r="246" spans="1:14" ht="21.75" customHeight="1">
      <c r="A246" s="844">
        <f>IF('6-3표준조사(2)'!R379="모두베기",1,)</f>
        <v>1</v>
      </c>
      <c r="B246" s="2392"/>
      <c r="C246" s="869" t="s">
        <v>1160</v>
      </c>
      <c r="D246" s="870">
        <f>IF(A246&gt;0,IF(D263="3년차 이상",1,),)</f>
        <v>1</v>
      </c>
      <c r="E246" s="862" t="s">
        <v>425</v>
      </c>
      <c r="F246" s="863">
        <v>5</v>
      </c>
      <c r="G246" s="862" t="s">
        <v>582</v>
      </c>
      <c r="H246" s="863">
        <f>ROUND(D246*F246,2)</f>
        <v>5</v>
      </c>
      <c r="I246" s="862" t="s">
        <v>550</v>
      </c>
      <c r="J246" s="864">
        <f>'7-1 단가조사'!L6</f>
        <v>226122</v>
      </c>
      <c r="K246" s="865" t="s">
        <v>583</v>
      </c>
      <c r="L246" s="868"/>
      <c r="M246" s="867">
        <f>ROUNDDOWN((H246*J246)+(H246*J246*L242),)</f>
        <v>1187140</v>
      </c>
      <c r="N246" s="841">
        <f t="shared" si="5"/>
        <v>6</v>
      </c>
    </row>
    <row r="247" spans="1:14" ht="21.75" customHeight="1">
      <c r="A247" s="844">
        <f>IF('6-3표준조사(2)'!R379="모두베기",1,)</f>
        <v>1</v>
      </c>
      <c r="B247" s="2392"/>
      <c r="C247" s="860" t="s">
        <v>845</v>
      </c>
      <c r="D247" s="861"/>
      <c r="E247" s="862"/>
      <c r="F247" s="863"/>
      <c r="G247" s="862"/>
      <c r="H247" s="863"/>
      <c r="I247" s="862"/>
      <c r="J247" s="864"/>
      <c r="K247" s="865"/>
      <c r="L247" s="868"/>
      <c r="M247" s="867">
        <f>M248+M249</f>
        <v>47300</v>
      </c>
      <c r="N247" s="841">
        <f t="shared" si="5"/>
        <v>6</v>
      </c>
    </row>
    <row r="248" spans="1:14" ht="21.75" customHeight="1">
      <c r="A248" s="844">
        <f>IF('6-3표준조사(2)'!R379="모두베기",1,)</f>
        <v>1</v>
      </c>
      <c r="B248" s="2392"/>
      <c r="C248" s="860" t="s">
        <v>846</v>
      </c>
      <c r="D248" s="870">
        <f>(H244+H245+H246)</f>
        <v>5</v>
      </c>
      <c r="E248" s="862" t="s">
        <v>582</v>
      </c>
      <c r="F248" s="863">
        <v>5</v>
      </c>
      <c r="G248" s="862" t="s">
        <v>553</v>
      </c>
      <c r="H248" s="863">
        <f>ROUND(D248*F248,2)</f>
        <v>25</v>
      </c>
      <c r="I248" s="862" t="s">
        <v>554</v>
      </c>
      <c r="J248" s="864">
        <f>'7-1 단가조사'!L11</f>
        <v>1720</v>
      </c>
      <c r="K248" s="865" t="s">
        <v>584</v>
      </c>
      <c r="L248" s="868"/>
      <c r="M248" s="867">
        <f>ROUNDDOWN(H248*J248,)</f>
        <v>43000</v>
      </c>
      <c r="N248" s="841">
        <f t="shared" si="5"/>
        <v>6</v>
      </c>
    </row>
    <row r="249" spans="1:14" ht="21.75" customHeight="1">
      <c r="A249" s="844">
        <f>IF('6-3표준조사(2)'!R379="모두베기",1,)</f>
        <v>1</v>
      </c>
      <c r="B249" s="2392"/>
      <c r="C249" s="860" t="s">
        <v>847</v>
      </c>
      <c r="D249" s="861">
        <f>M248</f>
        <v>43000</v>
      </c>
      <c r="E249" s="862" t="s">
        <v>586</v>
      </c>
      <c r="F249" s="863">
        <v>0.1</v>
      </c>
      <c r="G249" s="862" t="s">
        <v>587</v>
      </c>
      <c r="H249" s="863"/>
      <c r="I249" s="862"/>
      <c r="J249" s="864"/>
      <c r="K249" s="865"/>
      <c r="L249" s="868"/>
      <c r="M249" s="867">
        <f>ROUNDDOWN(D249*F249,)</f>
        <v>4300</v>
      </c>
      <c r="N249" s="841">
        <f t="shared" si="5"/>
        <v>6</v>
      </c>
    </row>
    <row r="250" spans="1:14" ht="21.75" customHeight="1">
      <c r="A250" s="844">
        <f>IF('6-3표준조사(2)'!R379="모두베기",1,)</f>
        <v>1</v>
      </c>
      <c r="B250" s="2392"/>
      <c r="C250" s="871" t="s">
        <v>848</v>
      </c>
      <c r="D250" s="872">
        <f>D248</f>
        <v>5</v>
      </c>
      <c r="E250" s="873" t="s">
        <v>588</v>
      </c>
      <c r="F250" s="874">
        <v>8.3999999999999995E-3</v>
      </c>
      <c r="G250" s="873" t="s">
        <v>589</v>
      </c>
      <c r="H250" s="875"/>
      <c r="I250" s="873"/>
      <c r="J250" s="876">
        <f>'7-1 단가조사'!L14</f>
        <v>610000</v>
      </c>
      <c r="K250" s="877" t="s">
        <v>585</v>
      </c>
      <c r="L250" s="878"/>
      <c r="M250" s="879">
        <f>ROUNDDOWN(D250*F250*J250,)</f>
        <v>25620</v>
      </c>
      <c r="N250" s="841">
        <f t="shared" si="5"/>
        <v>6</v>
      </c>
    </row>
    <row r="251" spans="1:14" ht="21.75" hidden="1" customHeight="1">
      <c r="A251" s="844">
        <f>IF('6-3표준조사(2)'!R379="맹아제거",1,)</f>
        <v>0</v>
      </c>
      <c r="B251" s="2392"/>
      <c r="C251" s="852" t="s">
        <v>591</v>
      </c>
      <c r="D251" s="855"/>
      <c r="E251" s="854"/>
      <c r="F251" s="855"/>
      <c r="G251" s="854"/>
      <c r="H251" s="855"/>
      <c r="I251" s="854"/>
      <c r="J251" s="856"/>
      <c r="K251" s="857"/>
      <c r="L251" s="902"/>
      <c r="M251" s="859">
        <f>M252</f>
        <v>0</v>
      </c>
      <c r="N251" s="841">
        <f t="shared" si="5"/>
        <v>6</v>
      </c>
    </row>
    <row r="252" spans="1:14" ht="21.75" hidden="1" customHeight="1">
      <c r="A252" s="844">
        <f>IF('6-3표준조사(2)'!R379="맹아제거",1,)</f>
        <v>0</v>
      </c>
      <c r="B252" s="2392"/>
      <c r="C252" s="860" t="s">
        <v>841</v>
      </c>
      <c r="D252" s="903"/>
      <c r="E252" s="862"/>
      <c r="F252" s="863"/>
      <c r="G252" s="862"/>
      <c r="H252" s="863"/>
      <c r="I252" s="862"/>
      <c r="J252" s="864"/>
      <c r="K252" s="865"/>
      <c r="L252" s="866">
        <f>M270/100</f>
        <v>0</v>
      </c>
      <c r="M252" s="867">
        <f>ROUNDDOWN((H253*J253)+(H253*J253*L252),)</f>
        <v>0</v>
      </c>
      <c r="N252" s="841">
        <f t="shared" si="5"/>
        <v>6</v>
      </c>
    </row>
    <row r="253" spans="1:14" ht="21.75" hidden="1" customHeight="1">
      <c r="A253" s="844">
        <f>IF('6-3표준조사(2)'!R379="맹아제거",1,)</f>
        <v>0</v>
      </c>
      <c r="B253" s="2392"/>
      <c r="C253" s="860" t="s">
        <v>849</v>
      </c>
      <c r="D253" s="903">
        <v>0</v>
      </c>
      <c r="E253" s="862" t="s">
        <v>551</v>
      </c>
      <c r="F253" s="863">
        <v>0.2</v>
      </c>
      <c r="G253" s="862" t="s">
        <v>552</v>
      </c>
      <c r="H253" s="863">
        <f>ROUND(D253/100*F253,2)</f>
        <v>0</v>
      </c>
      <c r="I253" s="862" t="s">
        <v>550</v>
      </c>
      <c r="J253" s="864">
        <f>'7-1 단가조사'!L7</f>
        <v>172068</v>
      </c>
      <c r="K253" s="865" t="s">
        <v>580</v>
      </c>
      <c r="L253" s="866">
        <f>M270/100</f>
        <v>0</v>
      </c>
      <c r="M253" s="867"/>
      <c r="N253" s="841">
        <f t="shared" si="5"/>
        <v>6</v>
      </c>
    </row>
    <row r="254" spans="1:14" ht="21.75" customHeight="1">
      <c r="A254" s="844">
        <f>IF(H227&gt;0,1,)</f>
        <v>1</v>
      </c>
      <c r="B254" s="2372" t="s">
        <v>555</v>
      </c>
      <c r="C254" s="852" t="s">
        <v>592</v>
      </c>
      <c r="D254" s="855"/>
      <c r="E254" s="854"/>
      <c r="F254" s="855"/>
      <c r="G254" s="854"/>
      <c r="H254" s="855"/>
      <c r="I254" s="854"/>
      <c r="J254" s="856"/>
      <c r="K254" s="857"/>
      <c r="L254" s="858"/>
      <c r="M254" s="859">
        <f>SUM(M255,M257,M258)</f>
        <v>1260060</v>
      </c>
      <c r="N254" s="841">
        <f t="shared" si="5"/>
        <v>6</v>
      </c>
    </row>
    <row r="255" spans="1:14" ht="21.75" customHeight="1">
      <c r="A255" s="844">
        <f>IF(H227&gt;0,1,)</f>
        <v>1</v>
      </c>
      <c r="B255" s="2373"/>
      <c r="C255" s="860" t="s">
        <v>850</v>
      </c>
      <c r="D255" s="863"/>
      <c r="E255" s="862"/>
      <c r="F255" s="863"/>
      <c r="G255" s="862"/>
      <c r="H255" s="863"/>
      <c r="I255" s="862"/>
      <c r="J255" s="864"/>
      <c r="K255" s="865"/>
      <c r="L255" s="868"/>
      <c r="M255" s="867">
        <f>M256</f>
        <v>1187140</v>
      </c>
      <c r="N255" s="841">
        <f t="shared" si="5"/>
        <v>6</v>
      </c>
    </row>
    <row r="256" spans="1:14" ht="21.75" customHeight="1">
      <c r="A256" s="844">
        <f>IF(H227&gt;0,1,)</f>
        <v>1</v>
      </c>
      <c r="B256" s="2373"/>
      <c r="C256" s="860" t="s">
        <v>851</v>
      </c>
      <c r="D256" s="863"/>
      <c r="E256" s="862"/>
      <c r="F256" s="863"/>
      <c r="G256" s="862"/>
      <c r="H256" s="863"/>
      <c r="I256" s="862"/>
      <c r="J256" s="864"/>
      <c r="K256" s="865"/>
      <c r="L256" s="868"/>
      <c r="M256" s="867">
        <f>M231+M234+M242+M252</f>
        <v>1187140</v>
      </c>
      <c r="N256" s="841">
        <f t="shared" si="5"/>
        <v>6</v>
      </c>
    </row>
    <row r="257" spans="1:15" ht="21.75" customHeight="1">
      <c r="A257" s="844">
        <f>IF(H227&gt;0,1,)</f>
        <v>1</v>
      </c>
      <c r="B257" s="2373"/>
      <c r="C257" s="860" t="s">
        <v>852</v>
      </c>
      <c r="D257" s="863"/>
      <c r="E257" s="862"/>
      <c r="F257" s="863"/>
      <c r="G257" s="862"/>
      <c r="H257" s="863"/>
      <c r="I257" s="862"/>
      <c r="J257" s="864"/>
      <c r="K257" s="865"/>
      <c r="L257" s="868"/>
      <c r="M257" s="867">
        <f>M237+M247</f>
        <v>47300</v>
      </c>
      <c r="N257" s="841">
        <f t="shared" si="5"/>
        <v>6</v>
      </c>
    </row>
    <row r="258" spans="1:15" ht="21.75" customHeight="1" thickBot="1">
      <c r="A258" s="844">
        <f>IF(H227&gt;0,1,)</f>
        <v>1</v>
      </c>
      <c r="B258" s="2374"/>
      <c r="C258" s="871" t="s">
        <v>853</v>
      </c>
      <c r="D258" s="880"/>
      <c r="E258" s="881"/>
      <c r="F258" s="880"/>
      <c r="G258" s="881"/>
      <c r="H258" s="880"/>
      <c r="I258" s="881"/>
      <c r="J258" s="882"/>
      <c r="K258" s="883"/>
      <c r="L258" s="884"/>
      <c r="M258" s="885">
        <f>M240+M250</f>
        <v>25620</v>
      </c>
      <c r="N258" s="841">
        <f t="shared" si="5"/>
        <v>6</v>
      </c>
    </row>
    <row r="259" spans="1:15" ht="21.75" customHeight="1">
      <c r="A259" s="844">
        <f>IF(H227&gt;0,1,)</f>
        <v>1</v>
      </c>
      <c r="B259" s="2375" t="s">
        <v>556</v>
      </c>
      <c r="C259" s="2375"/>
      <c r="D259" s="2375"/>
      <c r="E259" s="2375"/>
      <c r="F259" s="2375"/>
      <c r="G259" s="2375"/>
      <c r="H259" s="2375"/>
      <c r="I259" s="2375"/>
      <c r="J259" s="2375"/>
      <c r="K259" s="2375"/>
      <c r="L259" s="2375"/>
      <c r="M259" s="2375"/>
      <c r="N259" s="841">
        <f t="shared" si="5"/>
        <v>6</v>
      </c>
    </row>
    <row r="260" spans="1:15" ht="21.75" customHeight="1">
      <c r="A260" s="844">
        <f>IF(H227&gt;0,1,)</f>
        <v>1</v>
      </c>
      <c r="B260" s="2376" t="s">
        <v>557</v>
      </c>
      <c r="C260" s="2376"/>
      <c r="D260" s="2376"/>
      <c r="E260" s="2376"/>
      <c r="F260" s="2376"/>
      <c r="G260" s="2376"/>
      <c r="H260" s="2376"/>
      <c r="I260" s="2376"/>
      <c r="J260" s="2376"/>
      <c r="K260" s="2376"/>
      <c r="L260" s="2376"/>
      <c r="M260" s="2376"/>
      <c r="N260" s="841">
        <f t="shared" si="5"/>
        <v>6</v>
      </c>
    </row>
    <row r="261" spans="1:15" ht="21.75" customHeight="1">
      <c r="A261" s="844">
        <f>IF(H227&gt;0,1,)</f>
        <v>1</v>
      </c>
      <c r="B261" s="886" t="s">
        <v>558</v>
      </c>
      <c r="C261" s="887" t="s">
        <v>854</v>
      </c>
      <c r="D261" s="888">
        <f>'6-3표준조사(2)'!Q385</f>
        <v>2100</v>
      </c>
      <c r="E261" s="886" t="s">
        <v>551</v>
      </c>
      <c r="F261" s="889"/>
      <c r="G261" s="886"/>
      <c r="H261" s="890"/>
      <c r="I261" s="891"/>
      <c r="J261" s="891"/>
      <c r="K261" s="891"/>
      <c r="L261" s="892"/>
      <c r="M261" s="891"/>
      <c r="N261" s="841">
        <f t="shared" si="5"/>
        <v>6</v>
      </c>
    </row>
    <row r="262" spans="1:15" ht="21.75" customHeight="1">
      <c r="A262" s="844">
        <f>IF(H227&gt;0,1,)</f>
        <v>1</v>
      </c>
      <c r="B262" s="886" t="s">
        <v>559</v>
      </c>
      <c r="C262" s="887" t="s">
        <v>840</v>
      </c>
      <c r="D262" s="2377">
        <f>'6-3표준조사(2)'!S385</f>
        <v>0</v>
      </c>
      <c r="E262" s="2377"/>
      <c r="F262" s="889"/>
      <c r="G262" s="886"/>
      <c r="H262" s="890"/>
      <c r="I262" s="891"/>
      <c r="J262" s="891"/>
      <c r="K262" s="891"/>
      <c r="L262" s="892"/>
      <c r="M262" s="891"/>
      <c r="N262" s="841">
        <f t="shared" si="5"/>
        <v>6</v>
      </c>
    </row>
    <row r="263" spans="1:15" ht="21.75" customHeight="1">
      <c r="A263" s="844">
        <f>IF(H227&gt;0,1,)</f>
        <v>1</v>
      </c>
      <c r="B263" s="886" t="s">
        <v>558</v>
      </c>
      <c r="C263" s="887" t="s">
        <v>1152</v>
      </c>
      <c r="D263" s="2385" t="str">
        <f>'6-3표준조사(2)'!R381</f>
        <v>3년차 이상</v>
      </c>
      <c r="E263" s="2385"/>
      <c r="F263" s="893"/>
      <c r="G263" s="893"/>
      <c r="H263" s="890"/>
      <c r="I263" s="891"/>
      <c r="J263" s="891"/>
      <c r="K263" s="891"/>
      <c r="L263" s="892"/>
      <c r="M263" s="891"/>
      <c r="N263" s="841">
        <f t="shared" si="5"/>
        <v>6</v>
      </c>
    </row>
    <row r="264" spans="1:15" ht="21.75" customHeight="1">
      <c r="A264" s="844">
        <f>IF(H227&gt;0,1,)</f>
        <v>1</v>
      </c>
      <c r="B264" s="2376" t="s">
        <v>856</v>
      </c>
      <c r="C264" s="2376"/>
      <c r="D264" s="2376"/>
      <c r="E264" s="2376"/>
      <c r="F264" s="2376"/>
      <c r="G264" s="2376"/>
      <c r="H264" s="2376"/>
      <c r="I264" s="2376"/>
      <c r="J264" s="2376"/>
      <c r="K264" s="2376"/>
      <c r="L264" s="2376"/>
      <c r="M264" s="2376"/>
      <c r="N264" s="841">
        <f t="shared" si="5"/>
        <v>6</v>
      </c>
    </row>
    <row r="265" spans="1:15" ht="21.75" customHeight="1">
      <c r="A265" s="844">
        <f>IF(H227&gt;0,1,)</f>
        <v>1</v>
      </c>
      <c r="B265" s="2386" t="s">
        <v>542</v>
      </c>
      <c r="C265" s="2386"/>
      <c r="D265" s="2387" t="s">
        <v>893</v>
      </c>
      <c r="E265" s="2387"/>
      <c r="F265" s="2387"/>
      <c r="G265" s="2387"/>
      <c r="H265" s="2387"/>
      <c r="I265" s="2388" t="s">
        <v>894</v>
      </c>
      <c r="J265" s="2388"/>
      <c r="K265" s="2388"/>
      <c r="L265" s="2388"/>
      <c r="M265" s="2388"/>
      <c r="N265" s="841">
        <f t="shared" si="5"/>
        <v>6</v>
      </c>
      <c r="O265" s="894"/>
    </row>
    <row r="266" spans="1:15" ht="21.75" customHeight="1">
      <c r="A266" s="844">
        <f>IF(H227&gt;0,1,)</f>
        <v>1</v>
      </c>
      <c r="B266" s="2386"/>
      <c r="C266" s="2386"/>
      <c r="D266" s="2387"/>
      <c r="E266" s="2387"/>
      <c r="F266" s="2387"/>
      <c r="G266" s="2387"/>
      <c r="H266" s="2387"/>
      <c r="I266" s="895" t="s">
        <v>895</v>
      </c>
      <c r="J266" s="896" t="s">
        <v>896</v>
      </c>
      <c r="K266" s="896" t="s">
        <v>537</v>
      </c>
      <c r="L266" s="897" t="s">
        <v>538</v>
      </c>
      <c r="M266" s="896" t="s">
        <v>899</v>
      </c>
      <c r="N266" s="841">
        <f t="shared" si="5"/>
        <v>6</v>
      </c>
    </row>
    <row r="267" spans="1:15" ht="21.75" customHeight="1">
      <c r="A267" s="844">
        <f>IF(H227&gt;0,1,)</f>
        <v>1</v>
      </c>
      <c r="B267" s="2368" t="s">
        <v>572</v>
      </c>
      <c r="C267" s="2368"/>
      <c r="D267" s="2369" t="str">
        <f>'6-3표준조사(2)'!P381</f>
        <v>중 (15˚ ~ 30˚)</v>
      </c>
      <c r="E267" s="2369"/>
      <c r="F267" s="2369"/>
      <c r="G267" s="2369"/>
      <c r="H267" s="2369"/>
      <c r="I267" s="898">
        <f>IF(H227=0,"",IF(D267="완 (15˚ 이하)",0,IF(D267="중 (15˚ ~ 30˚)",5,IF(D267="급 (30˚ 초과)",10))))</f>
        <v>5</v>
      </c>
      <c r="J267" s="898" t="str">
        <f>IF(A230=0,"",IF(D267="완 (15˚ 이하)",0,IF(D267="중 (15˚ ~ 30˚)",5,IF(D267="급 (30˚ 초과)",10))))</f>
        <v/>
      </c>
      <c r="K267" s="898" t="str">
        <f>IF(A233=0,"",IF(D267="완 (15˚ 이하)",0,IF(D267="중 (15˚ ~ 30˚)",5,IF(D267="급 (30˚ 초과)",10))))</f>
        <v/>
      </c>
      <c r="L267" s="898">
        <f>IF(A241=0,"",IF(D267="완 (15˚ 이하)",0,IF(D267="중 (15˚ ~ 30˚)",5,IF(D267="급 (30˚ 초과)",10))))</f>
        <v>5</v>
      </c>
      <c r="M267" s="898" t="str">
        <f>IF(A251=0,"",IF(D267="완 (15˚ 이하)",0,IF(D267="중 (15˚ ~ 30˚)",5,IF(D267="급 (30˚ 초과)",10))))</f>
        <v/>
      </c>
      <c r="N267" s="841">
        <f t="shared" si="5"/>
        <v>6</v>
      </c>
    </row>
    <row r="268" spans="1:15" ht="21.75" customHeight="1">
      <c r="A268" s="844">
        <f>IF(H227&gt;0,1,)</f>
        <v>1</v>
      </c>
      <c r="B268" s="2389" t="s">
        <v>561</v>
      </c>
      <c r="C268" s="2389"/>
      <c r="D268" s="2369" t="str">
        <f>'6-3표준조사(2)'!R381</f>
        <v>3년차 이상</v>
      </c>
      <c r="E268" s="2369"/>
      <c r="F268" s="2369"/>
      <c r="G268" s="2369"/>
      <c r="H268" s="2369"/>
      <c r="I268" s="898"/>
      <c r="J268" s="898"/>
      <c r="K268" s="898" t="str">
        <f>IF(A233=0,"",IF(D268="당해년도",0,IF(D268="2년차",5,IF(D268="3년차",10))))</f>
        <v/>
      </c>
      <c r="L268" s="898"/>
      <c r="M268" s="898"/>
      <c r="N268" s="841">
        <f t="shared" si="5"/>
        <v>6</v>
      </c>
    </row>
    <row r="269" spans="1:15" ht="21.75" customHeight="1">
      <c r="A269" s="844">
        <f>IF(H227&gt;0,1,)</f>
        <v>1</v>
      </c>
      <c r="B269" s="2368" t="s">
        <v>560</v>
      </c>
      <c r="C269" s="2368"/>
      <c r="D269" s="2369" t="str">
        <f>'6-3표준조사(2)'!Q381</f>
        <v>개소당3ha이상</v>
      </c>
      <c r="E269" s="2369"/>
      <c r="F269" s="2369"/>
      <c r="G269" s="2369"/>
      <c r="H269" s="2369"/>
      <c r="I269" s="898"/>
      <c r="J269" s="898" t="str">
        <f>IF(A230=0,"",IF(D269="개소당5ha이상",0,IF(D269="개소당3~5ha미만 ",5,IF(D269="개소당3ha미만",10))))</f>
        <v/>
      </c>
      <c r="K269" s="898" t="str">
        <f>IF(A233=0,"",IF(D269="개소당5ha이상",0,IF(D269="개소당3~5ha미만 ",5,IF(D269="개소당3ha미만",10))))</f>
        <v/>
      </c>
      <c r="L269" s="898">
        <f>IF(A241=0,"",IF(D269="개소당3ha이상",0,IF(D269="개소당1~3ha미만 ",5,IF(D269="개소당1ha미만",10))))</f>
        <v>0</v>
      </c>
      <c r="M269" s="898" t="str">
        <f>IF(A251=0,"",IF(D269="개소당5ha이상",0,IF(D269="개소당3~5ha미만 ",5,IF(D269="개소당3ha미만",10))))</f>
        <v/>
      </c>
      <c r="N269" s="841">
        <f t="shared" si="5"/>
        <v>6</v>
      </c>
    </row>
    <row r="270" spans="1:15" ht="21.75" customHeight="1">
      <c r="A270" s="844">
        <f>IF(H227&gt;0,1,)</f>
        <v>1</v>
      </c>
      <c r="B270" s="2368" t="s">
        <v>555</v>
      </c>
      <c r="C270" s="2368"/>
      <c r="D270" s="2369"/>
      <c r="E270" s="2369"/>
      <c r="F270" s="2369"/>
      <c r="G270" s="2369"/>
      <c r="H270" s="2369"/>
      <c r="I270" s="898"/>
      <c r="J270" s="898"/>
      <c r="K270" s="898"/>
      <c r="L270" s="1777">
        <f>SUM(L267:L269)</f>
        <v>5</v>
      </c>
      <c r="M270" s="898"/>
      <c r="N270" s="841">
        <f t="shared" si="5"/>
        <v>6</v>
      </c>
    </row>
    <row r="271" spans="1:15" ht="35.1" customHeight="1" thickBot="1">
      <c r="A271" s="844">
        <f>IF(H272&gt;0,1,)</f>
        <v>1</v>
      </c>
      <c r="B271" s="2237" t="s">
        <v>2433</v>
      </c>
      <c r="C271" s="2237"/>
      <c r="D271" s="2237"/>
      <c r="E271" s="2237"/>
      <c r="F271" s="2237"/>
      <c r="G271" s="2237"/>
      <c r="H271" s="2237"/>
      <c r="I271" s="2237"/>
      <c r="J271" s="2237"/>
      <c r="K271" s="2237"/>
      <c r="L271" s="2237"/>
      <c r="M271" s="2237"/>
      <c r="N271" s="841">
        <f>IF(H$272&gt;0,7,)</f>
        <v>7</v>
      </c>
      <c r="O271" s="899"/>
    </row>
    <row r="272" spans="1:15" ht="24.95" customHeight="1">
      <c r="A272" s="844">
        <f>IF(H272&gt;0,1,)</f>
        <v>1</v>
      </c>
      <c r="B272" s="2362" t="s">
        <v>857</v>
      </c>
      <c r="C272" s="2363"/>
      <c r="D272" s="2364" t="str">
        <f>CONCATENATE('6-3표준조사(2)'!K454,"임반")</f>
        <v>66-0임반</v>
      </c>
      <c r="E272" s="2364"/>
      <c r="F272" s="2364" t="str">
        <f>CONCATENATE('6-3표준조사(2)'!L454,"소반")</f>
        <v>28-0소반</v>
      </c>
      <c r="G272" s="2364"/>
      <c r="H272" s="2365">
        <f>'6-3표준조사(2)'!Q454</f>
        <v>4.7</v>
      </c>
      <c r="I272" s="2365"/>
      <c r="J272" s="845"/>
      <c r="K272" s="846" t="s">
        <v>541</v>
      </c>
      <c r="L272" s="2366" t="str">
        <f>+'6-3표준조사(2)'!R454</f>
        <v>모두베기</v>
      </c>
      <c r="M272" s="2367"/>
      <c r="N272" s="841">
        <f t="shared" ref="N272:N315" si="6">IF(H$272&gt;0,7,)</f>
        <v>7</v>
      </c>
    </row>
    <row r="273" spans="1:14" ht="21.75" customHeight="1">
      <c r="A273" s="844">
        <f>IF(H272&gt;0,1,)</f>
        <v>1</v>
      </c>
      <c r="B273" s="2378" t="s">
        <v>542</v>
      </c>
      <c r="C273" s="2379"/>
      <c r="D273" s="2380" t="s">
        <v>543</v>
      </c>
      <c r="E273" s="2379"/>
      <c r="F273" s="2381" t="s">
        <v>544</v>
      </c>
      <c r="G273" s="2382"/>
      <c r="H273" s="2381" t="s">
        <v>545</v>
      </c>
      <c r="I273" s="2382"/>
      <c r="J273" s="2380" t="s">
        <v>546</v>
      </c>
      <c r="K273" s="2379"/>
      <c r="L273" s="2383" t="s">
        <v>858</v>
      </c>
      <c r="M273" s="2370"/>
      <c r="N273" s="841">
        <f t="shared" si="6"/>
        <v>7</v>
      </c>
    </row>
    <row r="274" spans="1:14" ht="21.75" customHeight="1">
      <c r="A274" s="844">
        <f>IF(H272&gt;0,1,)</f>
        <v>1</v>
      </c>
      <c r="B274" s="847"/>
      <c r="C274" s="848" t="s">
        <v>547</v>
      </c>
      <c r="D274" s="849"/>
      <c r="E274" s="850" t="s">
        <v>548</v>
      </c>
      <c r="F274" s="849"/>
      <c r="G274" s="850" t="s">
        <v>548</v>
      </c>
      <c r="H274" s="849"/>
      <c r="I274" s="850" t="s">
        <v>548</v>
      </c>
      <c r="J274" s="851"/>
      <c r="K274" s="850" t="s">
        <v>549</v>
      </c>
      <c r="L274" s="2384"/>
      <c r="M274" s="2371"/>
      <c r="N274" s="841">
        <f t="shared" si="6"/>
        <v>7</v>
      </c>
    </row>
    <row r="275" spans="1:14" ht="21.75" hidden="1" customHeight="1">
      <c r="A275" s="844">
        <f>IF('6-3표준조사(2)'!R454="둘레베기",1,)</f>
        <v>0</v>
      </c>
      <c r="B275" s="2372" t="s">
        <v>547</v>
      </c>
      <c r="C275" s="852" t="s">
        <v>579</v>
      </c>
      <c r="D275" s="855"/>
      <c r="E275" s="854"/>
      <c r="F275" s="855"/>
      <c r="G275" s="854"/>
      <c r="H275" s="855"/>
      <c r="I275" s="854"/>
      <c r="J275" s="856"/>
      <c r="K275" s="857"/>
      <c r="L275" s="902"/>
      <c r="M275" s="859">
        <f>M276</f>
        <v>0</v>
      </c>
      <c r="N275" s="841">
        <f t="shared" si="6"/>
        <v>7</v>
      </c>
    </row>
    <row r="276" spans="1:14" ht="21.75" hidden="1" customHeight="1">
      <c r="A276" s="844">
        <f>IF('6-3표준조사(2)'!R454="둘레베기",1,)</f>
        <v>0</v>
      </c>
      <c r="B276" s="2392"/>
      <c r="C276" s="860" t="s">
        <v>841</v>
      </c>
      <c r="D276" s="903"/>
      <c r="E276" s="862"/>
      <c r="F276" s="863"/>
      <c r="G276" s="862"/>
      <c r="H276" s="863"/>
      <c r="I276" s="862"/>
      <c r="J276" s="864"/>
      <c r="K276" s="865"/>
      <c r="L276" s="866">
        <f>J315/100</f>
        <v>0</v>
      </c>
      <c r="M276" s="867">
        <f>ROUNDDOWN((H277*J277)+(H277*J277*L276),)</f>
        <v>0</v>
      </c>
      <c r="N276" s="841">
        <f t="shared" si="6"/>
        <v>7</v>
      </c>
    </row>
    <row r="277" spans="1:14" ht="21.75" hidden="1" customHeight="1">
      <c r="A277" s="844">
        <f>IF('6-3표준조사(2)'!R454="둘레베기",1,)</f>
        <v>0</v>
      </c>
      <c r="B277" s="2392"/>
      <c r="C277" s="860" t="s">
        <v>842</v>
      </c>
      <c r="D277" s="903">
        <f>IF(A277&gt;0,D306,)</f>
        <v>0</v>
      </c>
      <c r="E277" s="862" t="s">
        <v>551</v>
      </c>
      <c r="F277" s="863">
        <v>0.18</v>
      </c>
      <c r="G277" s="862" t="s">
        <v>552</v>
      </c>
      <c r="H277" s="863">
        <f>ROUND(D277/100*F277,2)</f>
        <v>0</v>
      </c>
      <c r="I277" s="862" t="s">
        <v>550</v>
      </c>
      <c r="J277" s="864">
        <f>'7-1 단가조사'!L7</f>
        <v>172068</v>
      </c>
      <c r="K277" s="865" t="s">
        <v>580</v>
      </c>
      <c r="L277" s="866"/>
      <c r="M277" s="867"/>
      <c r="N277" s="841">
        <f t="shared" si="6"/>
        <v>7</v>
      </c>
    </row>
    <row r="278" spans="1:14" ht="21.75" hidden="1" customHeight="1">
      <c r="A278" s="844">
        <f>IF('6-3표준조사(2)'!R454="줄베기",1,)</f>
        <v>0</v>
      </c>
      <c r="B278" s="2392"/>
      <c r="C278" s="852" t="s">
        <v>581</v>
      </c>
      <c r="D278" s="855"/>
      <c r="E278" s="854"/>
      <c r="F278" s="855"/>
      <c r="G278" s="854"/>
      <c r="H278" s="855"/>
      <c r="I278" s="854"/>
      <c r="J278" s="856"/>
      <c r="K278" s="857"/>
      <c r="L278" s="904"/>
      <c r="M278" s="859">
        <f>SUM(M279+M282+M285)</f>
        <v>0</v>
      </c>
      <c r="N278" s="841">
        <f t="shared" si="6"/>
        <v>7</v>
      </c>
    </row>
    <row r="279" spans="1:14" ht="21.75" hidden="1" customHeight="1">
      <c r="A279" s="844">
        <f>IF('6-3표준조사(2)'!R454="줄베기",1,)</f>
        <v>0</v>
      </c>
      <c r="B279" s="2392"/>
      <c r="C279" s="860" t="s">
        <v>841</v>
      </c>
      <c r="D279" s="861"/>
      <c r="E279" s="862"/>
      <c r="F279" s="863"/>
      <c r="G279" s="862"/>
      <c r="H279" s="863"/>
      <c r="I279" s="862"/>
      <c r="J279" s="864"/>
      <c r="K279" s="865"/>
      <c r="L279" s="866">
        <f>K315/100</f>
        <v>0</v>
      </c>
      <c r="M279" s="867">
        <f>ROUNDDOWN((M280+M281)+((M280+M281)*L279),0)</f>
        <v>0</v>
      </c>
      <c r="N279" s="841">
        <f t="shared" si="6"/>
        <v>7</v>
      </c>
    </row>
    <row r="280" spans="1:14" ht="21.75" hidden="1" customHeight="1">
      <c r="A280" s="844">
        <f>IF('6-3표준조사(2)'!R454="줄베기",1,)</f>
        <v>0</v>
      </c>
      <c r="B280" s="2392"/>
      <c r="C280" s="860" t="s">
        <v>843</v>
      </c>
      <c r="D280" s="861">
        <f>IF(A280&gt;0,D306,)</f>
        <v>0</v>
      </c>
      <c r="E280" s="862" t="s">
        <v>551</v>
      </c>
      <c r="F280" s="863">
        <v>7.0000000000000007E-2</v>
      </c>
      <c r="G280" s="862" t="s">
        <v>552</v>
      </c>
      <c r="H280" s="863">
        <f>ROUND(D280/100*F280,2)</f>
        <v>0</v>
      </c>
      <c r="I280" s="862" t="s">
        <v>550</v>
      </c>
      <c r="J280" s="864">
        <f>'7-1 단가조사'!L7</f>
        <v>172068</v>
      </c>
      <c r="K280" s="865" t="s">
        <v>580</v>
      </c>
      <c r="L280" s="866"/>
      <c r="M280" s="867">
        <f>ROUNDDOWN(H280*J280,)</f>
        <v>0</v>
      </c>
      <c r="N280" s="841">
        <f t="shared" si="6"/>
        <v>7</v>
      </c>
    </row>
    <row r="281" spans="1:14" ht="21.75" hidden="1" customHeight="1">
      <c r="A281" s="844">
        <f>IF('6-3표준조사(2)'!R454="줄베기",1,)</f>
        <v>0</v>
      </c>
      <c r="B281" s="2392"/>
      <c r="C281" s="860" t="s">
        <v>844</v>
      </c>
      <c r="D281" s="870">
        <f>IF(A281&gt;0,1,)</f>
        <v>0</v>
      </c>
      <c r="E281" s="862" t="s">
        <v>425</v>
      </c>
      <c r="F281" s="863">
        <v>1.3</v>
      </c>
      <c r="G281" s="862" t="s">
        <v>582</v>
      </c>
      <c r="H281" s="863">
        <f>ROUND(D281*F281,2)</f>
        <v>0</v>
      </c>
      <c r="I281" s="862" t="s">
        <v>550</v>
      </c>
      <c r="J281" s="864">
        <f>'7-1 단가조사'!L6</f>
        <v>226122</v>
      </c>
      <c r="K281" s="865" t="s">
        <v>583</v>
      </c>
      <c r="L281" s="866"/>
      <c r="M281" s="867">
        <f>ROUNDDOWN(H281*J281,)</f>
        <v>0</v>
      </c>
      <c r="N281" s="841">
        <f t="shared" si="6"/>
        <v>7</v>
      </c>
    </row>
    <row r="282" spans="1:14" ht="21.75" hidden="1" customHeight="1">
      <c r="A282" s="844">
        <f>IF('6-3표준조사(2)'!R454="줄베기",1,)</f>
        <v>0</v>
      </c>
      <c r="B282" s="2392"/>
      <c r="C282" s="860" t="s">
        <v>845</v>
      </c>
      <c r="D282" s="861"/>
      <c r="E282" s="862"/>
      <c r="F282" s="863"/>
      <c r="G282" s="862"/>
      <c r="H282" s="863"/>
      <c r="I282" s="862"/>
      <c r="J282" s="864"/>
      <c r="K282" s="865"/>
      <c r="L282" s="868"/>
      <c r="M282" s="867">
        <f>M283+M284</f>
        <v>0</v>
      </c>
      <c r="N282" s="841">
        <f t="shared" si="6"/>
        <v>7</v>
      </c>
    </row>
    <row r="283" spans="1:14" ht="21.75" hidden="1" customHeight="1">
      <c r="A283" s="844">
        <f>IF('6-3표준조사(2)'!R454="줄베기",1,)</f>
        <v>0</v>
      </c>
      <c r="B283" s="2392"/>
      <c r="C283" s="860" t="s">
        <v>846</v>
      </c>
      <c r="D283" s="870">
        <f>H281</f>
        <v>0</v>
      </c>
      <c r="E283" s="862" t="s">
        <v>582</v>
      </c>
      <c r="F283" s="863">
        <v>5</v>
      </c>
      <c r="G283" s="862" t="s">
        <v>553</v>
      </c>
      <c r="H283" s="863">
        <f>ROUND(D283*F283,2)</f>
        <v>0</v>
      </c>
      <c r="I283" s="862" t="s">
        <v>554</v>
      </c>
      <c r="J283" s="864">
        <f>'7-1 단가조사'!L11</f>
        <v>1720</v>
      </c>
      <c r="K283" s="865" t="s">
        <v>584</v>
      </c>
      <c r="L283" s="868"/>
      <c r="M283" s="867">
        <f>ROUNDDOWN(H283*J283,)</f>
        <v>0</v>
      </c>
      <c r="N283" s="841">
        <f t="shared" si="6"/>
        <v>7</v>
      </c>
    </row>
    <row r="284" spans="1:14" ht="21.75" hidden="1" customHeight="1">
      <c r="A284" s="844">
        <f>IF('6-3표준조사(2)'!R454="줄베기",1,)</f>
        <v>0</v>
      </c>
      <c r="B284" s="2392"/>
      <c r="C284" s="860" t="s">
        <v>847</v>
      </c>
      <c r="D284" s="861">
        <f>M283</f>
        <v>0</v>
      </c>
      <c r="E284" s="862" t="s">
        <v>586</v>
      </c>
      <c r="F284" s="863">
        <v>0.1</v>
      </c>
      <c r="G284" s="862" t="s">
        <v>587</v>
      </c>
      <c r="H284" s="863"/>
      <c r="I284" s="862"/>
      <c r="J284" s="864"/>
      <c r="K284" s="865"/>
      <c r="L284" s="868"/>
      <c r="M284" s="867">
        <f>ROUNDDOWN(D284*F284,)</f>
        <v>0</v>
      </c>
      <c r="N284" s="841">
        <f t="shared" si="6"/>
        <v>7</v>
      </c>
    </row>
    <row r="285" spans="1:14" ht="21.75" hidden="1" customHeight="1">
      <c r="A285" s="844">
        <f>IF('6-3표준조사(2)'!R454="줄베기",1,)</f>
        <v>0</v>
      </c>
      <c r="B285" s="2392"/>
      <c r="C285" s="905" t="s">
        <v>848</v>
      </c>
      <c r="D285" s="906">
        <f>D283</f>
        <v>0</v>
      </c>
      <c r="E285" s="907" t="s">
        <v>588</v>
      </c>
      <c r="F285" s="908">
        <v>8.3999999999999995E-3</v>
      </c>
      <c r="G285" s="907" t="s">
        <v>589</v>
      </c>
      <c r="H285" s="909"/>
      <c r="I285" s="907"/>
      <c r="J285" s="910">
        <f>'7-1 단가조사'!L14</f>
        <v>610000</v>
      </c>
      <c r="K285" s="911" t="s">
        <v>585</v>
      </c>
      <c r="L285" s="912"/>
      <c r="M285" s="913">
        <f>ROUNDDOWN(D285*F285*J285,)</f>
        <v>0</v>
      </c>
      <c r="N285" s="841">
        <f t="shared" si="6"/>
        <v>7</v>
      </c>
    </row>
    <row r="286" spans="1:14" ht="21.75" customHeight="1">
      <c r="A286" s="844">
        <f>IF('6-3표준조사(2)'!R454="모두베기",1,)</f>
        <v>1</v>
      </c>
      <c r="B286" s="2392"/>
      <c r="C286" s="852" t="s">
        <v>590</v>
      </c>
      <c r="D286" s="853"/>
      <c r="E286" s="854"/>
      <c r="F286" s="855"/>
      <c r="G286" s="854"/>
      <c r="H286" s="855"/>
      <c r="I286" s="854"/>
      <c r="J286" s="856"/>
      <c r="K286" s="857"/>
      <c r="L286" s="858"/>
      <c r="M286" s="859">
        <f>M287+M292+M295</f>
        <v>1260060</v>
      </c>
      <c r="N286" s="841">
        <f t="shared" si="6"/>
        <v>7</v>
      </c>
    </row>
    <row r="287" spans="1:14" ht="21.75" customHeight="1">
      <c r="A287" s="844">
        <f>IF('6-3표준조사(2)'!R454="모두베기",1,)</f>
        <v>1</v>
      </c>
      <c r="B287" s="2392"/>
      <c r="C287" s="860" t="s">
        <v>841</v>
      </c>
      <c r="D287" s="861"/>
      <c r="E287" s="862"/>
      <c r="F287" s="863"/>
      <c r="G287" s="862"/>
      <c r="H287" s="863"/>
      <c r="I287" s="862"/>
      <c r="J287" s="864"/>
      <c r="K287" s="865"/>
      <c r="L287" s="866">
        <f>L315/100</f>
        <v>0.05</v>
      </c>
      <c r="M287" s="867">
        <f>M288+M289+M290+M291</f>
        <v>1187140</v>
      </c>
      <c r="N287" s="841">
        <f t="shared" si="6"/>
        <v>7</v>
      </c>
    </row>
    <row r="288" spans="1:14" ht="21.75" customHeight="1">
      <c r="A288" s="844">
        <f>IF('6-3표준조사(2)'!R454="모두베기",1,)</f>
        <v>1</v>
      </c>
      <c r="B288" s="2392"/>
      <c r="C288" s="860" t="s">
        <v>843</v>
      </c>
      <c r="D288" s="861"/>
      <c r="E288" s="862" t="s">
        <v>551</v>
      </c>
      <c r="F288" s="863">
        <v>7.0000000000000007E-2</v>
      </c>
      <c r="G288" s="862" t="s">
        <v>552</v>
      </c>
      <c r="H288" s="863">
        <f>ROUND(D288/100*F288,2)</f>
        <v>0</v>
      </c>
      <c r="I288" s="862" t="s">
        <v>550</v>
      </c>
      <c r="J288" s="864">
        <f>'7-1 단가조사'!L7</f>
        <v>172068</v>
      </c>
      <c r="K288" s="865" t="s">
        <v>580</v>
      </c>
      <c r="L288" s="868"/>
      <c r="M288" s="867">
        <f>ROUNDDOWN((H288*J288)+(H288*J288*L287),)</f>
        <v>0</v>
      </c>
      <c r="N288" s="841">
        <f t="shared" si="6"/>
        <v>7</v>
      </c>
    </row>
    <row r="289" spans="1:14" ht="21.75" customHeight="1">
      <c r="A289" s="844">
        <f>IF('6-3표준조사(2)'!R454="모두베기",1,)</f>
        <v>1</v>
      </c>
      <c r="B289" s="2392"/>
      <c r="C289" s="869" t="s">
        <v>1158</v>
      </c>
      <c r="D289" s="870">
        <f>IF(A289&gt;0,IF(D308="당해 년도",1,),)</f>
        <v>0</v>
      </c>
      <c r="E289" s="862" t="s">
        <v>425</v>
      </c>
      <c r="F289" s="863">
        <v>3.5</v>
      </c>
      <c r="G289" s="862" t="s">
        <v>582</v>
      </c>
      <c r="H289" s="863">
        <f>ROUND(D289*F289,2)</f>
        <v>0</v>
      </c>
      <c r="I289" s="862" t="s">
        <v>550</v>
      </c>
      <c r="J289" s="864">
        <f>'7-1 단가조사'!L6</f>
        <v>226122</v>
      </c>
      <c r="K289" s="865" t="s">
        <v>583</v>
      </c>
      <c r="L289" s="868"/>
      <c r="M289" s="867">
        <f>ROUNDDOWN((H289*J289)+(H289*J289*L287),)</f>
        <v>0</v>
      </c>
      <c r="N289" s="841">
        <f t="shared" si="6"/>
        <v>7</v>
      </c>
    </row>
    <row r="290" spans="1:14" ht="21.75" customHeight="1">
      <c r="A290" s="844">
        <f>IF('6-3표준조사(2)'!R454="모두베기",1,)</f>
        <v>1</v>
      </c>
      <c r="B290" s="2392"/>
      <c r="C290" s="869" t="s">
        <v>1159</v>
      </c>
      <c r="D290" s="870">
        <f>IF(A290&gt;0,IF(D308="2년차",1,),)</f>
        <v>0</v>
      </c>
      <c r="E290" s="862" t="s">
        <v>425</v>
      </c>
      <c r="F290" s="863">
        <v>4</v>
      </c>
      <c r="G290" s="862" t="s">
        <v>582</v>
      </c>
      <c r="H290" s="863">
        <f>ROUND(D290*F290,2)</f>
        <v>0</v>
      </c>
      <c r="I290" s="862" t="s">
        <v>550</v>
      </c>
      <c r="J290" s="864">
        <f>'7-1 단가조사'!L6</f>
        <v>226122</v>
      </c>
      <c r="K290" s="865" t="s">
        <v>583</v>
      </c>
      <c r="L290" s="868"/>
      <c r="M290" s="867">
        <f>ROUNDDOWN((H290*J290)+(H290*J290*L287),)</f>
        <v>0</v>
      </c>
      <c r="N290" s="841">
        <f t="shared" si="6"/>
        <v>7</v>
      </c>
    </row>
    <row r="291" spans="1:14" ht="21.75" customHeight="1">
      <c r="A291" s="844">
        <f>IF('6-3표준조사(2)'!R454="모두베기",1,)</f>
        <v>1</v>
      </c>
      <c r="B291" s="2392"/>
      <c r="C291" s="869" t="s">
        <v>1160</v>
      </c>
      <c r="D291" s="870">
        <f>IF(A291&gt;0,IF(D308="3년차 이상",1,),)</f>
        <v>1</v>
      </c>
      <c r="E291" s="862" t="s">
        <v>425</v>
      </c>
      <c r="F291" s="863">
        <v>5</v>
      </c>
      <c r="G291" s="862" t="s">
        <v>582</v>
      </c>
      <c r="H291" s="863">
        <f>ROUND(D291*F291,2)</f>
        <v>5</v>
      </c>
      <c r="I291" s="862" t="s">
        <v>550</v>
      </c>
      <c r="J291" s="864">
        <f>'7-1 단가조사'!L6</f>
        <v>226122</v>
      </c>
      <c r="K291" s="865" t="s">
        <v>583</v>
      </c>
      <c r="L291" s="868"/>
      <c r="M291" s="867">
        <f>ROUNDDOWN((H291*J291)+(H291*J291*L287),)</f>
        <v>1187140</v>
      </c>
      <c r="N291" s="841">
        <f t="shared" si="6"/>
        <v>7</v>
      </c>
    </row>
    <row r="292" spans="1:14" ht="21.75" customHeight="1">
      <c r="A292" s="844">
        <f>IF('6-3표준조사(2)'!R454="모두베기",1,)</f>
        <v>1</v>
      </c>
      <c r="B292" s="2392"/>
      <c r="C292" s="860" t="s">
        <v>845</v>
      </c>
      <c r="D292" s="861"/>
      <c r="E292" s="862"/>
      <c r="F292" s="863"/>
      <c r="G292" s="862"/>
      <c r="H292" s="863"/>
      <c r="I292" s="862"/>
      <c r="J292" s="864"/>
      <c r="K292" s="865"/>
      <c r="L292" s="868"/>
      <c r="M292" s="867">
        <f>M293+M294</f>
        <v>47300</v>
      </c>
      <c r="N292" s="841">
        <f t="shared" si="6"/>
        <v>7</v>
      </c>
    </row>
    <row r="293" spans="1:14" ht="21.75" customHeight="1">
      <c r="A293" s="844">
        <f>IF('6-3표준조사(2)'!R454="모두베기",1,)</f>
        <v>1</v>
      </c>
      <c r="B293" s="2392"/>
      <c r="C293" s="860" t="s">
        <v>846</v>
      </c>
      <c r="D293" s="870">
        <f>(H289+H290+H291)</f>
        <v>5</v>
      </c>
      <c r="E293" s="862" t="s">
        <v>582</v>
      </c>
      <c r="F293" s="863">
        <v>5</v>
      </c>
      <c r="G293" s="862" t="s">
        <v>553</v>
      </c>
      <c r="H293" s="863">
        <f>ROUND(D293*F293,2)</f>
        <v>25</v>
      </c>
      <c r="I293" s="862" t="s">
        <v>554</v>
      </c>
      <c r="J293" s="864">
        <f>'7-1 단가조사'!L11</f>
        <v>1720</v>
      </c>
      <c r="K293" s="865" t="s">
        <v>584</v>
      </c>
      <c r="L293" s="868"/>
      <c r="M293" s="867">
        <f>ROUNDDOWN(H293*J293,)</f>
        <v>43000</v>
      </c>
      <c r="N293" s="841">
        <f t="shared" si="6"/>
        <v>7</v>
      </c>
    </row>
    <row r="294" spans="1:14" ht="21.75" customHeight="1">
      <c r="A294" s="844">
        <f>IF('6-3표준조사(2)'!R454="모두베기",1,)</f>
        <v>1</v>
      </c>
      <c r="B294" s="2392"/>
      <c r="C294" s="860" t="s">
        <v>847</v>
      </c>
      <c r="D294" s="861">
        <f>M293</f>
        <v>43000</v>
      </c>
      <c r="E294" s="862" t="s">
        <v>586</v>
      </c>
      <c r="F294" s="863">
        <v>0.1</v>
      </c>
      <c r="G294" s="862" t="s">
        <v>587</v>
      </c>
      <c r="H294" s="863"/>
      <c r="I294" s="862"/>
      <c r="J294" s="864"/>
      <c r="K294" s="865"/>
      <c r="L294" s="868"/>
      <c r="M294" s="867">
        <f>ROUNDDOWN(D294*F294,)</f>
        <v>4300</v>
      </c>
      <c r="N294" s="841">
        <f t="shared" si="6"/>
        <v>7</v>
      </c>
    </row>
    <row r="295" spans="1:14" ht="21.75" customHeight="1">
      <c r="A295" s="844">
        <f>IF('6-3표준조사(2)'!R454="모두베기",1,)</f>
        <v>1</v>
      </c>
      <c r="B295" s="2392"/>
      <c r="C295" s="871" t="s">
        <v>848</v>
      </c>
      <c r="D295" s="872">
        <f>D293</f>
        <v>5</v>
      </c>
      <c r="E295" s="873" t="s">
        <v>588</v>
      </c>
      <c r="F295" s="874">
        <v>8.3999999999999995E-3</v>
      </c>
      <c r="G295" s="873" t="s">
        <v>589</v>
      </c>
      <c r="H295" s="875"/>
      <c r="I295" s="873"/>
      <c r="J295" s="876">
        <f>'7-1 단가조사'!L14</f>
        <v>610000</v>
      </c>
      <c r="K295" s="877" t="s">
        <v>585</v>
      </c>
      <c r="L295" s="878"/>
      <c r="M295" s="879">
        <f>ROUNDDOWN(D295*F295*J295,)</f>
        <v>25620</v>
      </c>
      <c r="N295" s="841">
        <f t="shared" si="6"/>
        <v>7</v>
      </c>
    </row>
    <row r="296" spans="1:14" ht="21.75" hidden="1" customHeight="1">
      <c r="A296" s="844">
        <f>IF('6-3표준조사(2)'!R454="맹아제거",1,)</f>
        <v>0</v>
      </c>
      <c r="B296" s="2392"/>
      <c r="C296" s="852" t="s">
        <v>591</v>
      </c>
      <c r="D296" s="855"/>
      <c r="E296" s="854"/>
      <c r="F296" s="855"/>
      <c r="G296" s="854"/>
      <c r="H296" s="855"/>
      <c r="I296" s="854"/>
      <c r="J296" s="856"/>
      <c r="K296" s="857"/>
      <c r="L296" s="902"/>
      <c r="M296" s="859">
        <f>M297</f>
        <v>0</v>
      </c>
      <c r="N296" s="841">
        <f t="shared" si="6"/>
        <v>7</v>
      </c>
    </row>
    <row r="297" spans="1:14" ht="21.75" hidden="1" customHeight="1">
      <c r="A297" s="844">
        <f>IF('6-3표준조사(2)'!R454="맹아제거",1,)</f>
        <v>0</v>
      </c>
      <c r="B297" s="2392"/>
      <c r="C297" s="860" t="s">
        <v>841</v>
      </c>
      <c r="D297" s="903"/>
      <c r="E297" s="862"/>
      <c r="F297" s="863"/>
      <c r="G297" s="862"/>
      <c r="H297" s="863"/>
      <c r="I297" s="862"/>
      <c r="J297" s="864"/>
      <c r="K297" s="865"/>
      <c r="L297" s="866">
        <f>M315/100</f>
        <v>0</v>
      </c>
      <c r="M297" s="867">
        <f>ROUNDDOWN((H298*J298)+(H298*J298*L297),)</f>
        <v>0</v>
      </c>
      <c r="N297" s="841">
        <f t="shared" si="6"/>
        <v>7</v>
      </c>
    </row>
    <row r="298" spans="1:14" ht="21.75" hidden="1" customHeight="1">
      <c r="A298" s="844">
        <f>IF('6-3표준조사(2)'!R454="맹아제거",1,)</f>
        <v>0</v>
      </c>
      <c r="B298" s="2392"/>
      <c r="C298" s="860" t="s">
        <v>849</v>
      </c>
      <c r="D298" s="903">
        <v>0</v>
      </c>
      <c r="E298" s="862" t="s">
        <v>551</v>
      </c>
      <c r="F298" s="863">
        <v>0.2</v>
      </c>
      <c r="G298" s="862" t="s">
        <v>552</v>
      </c>
      <c r="H298" s="863">
        <f>ROUND(D298/100*F298,2)</f>
        <v>0</v>
      </c>
      <c r="I298" s="862" t="s">
        <v>550</v>
      </c>
      <c r="J298" s="864">
        <f>'7-1 단가조사'!L7</f>
        <v>172068</v>
      </c>
      <c r="K298" s="865" t="s">
        <v>580</v>
      </c>
      <c r="L298" s="866">
        <f>M315/100</f>
        <v>0</v>
      </c>
      <c r="M298" s="867"/>
      <c r="N298" s="841">
        <f t="shared" si="6"/>
        <v>7</v>
      </c>
    </row>
    <row r="299" spans="1:14" ht="21.75" customHeight="1">
      <c r="A299" s="844">
        <f>IF(H272&gt;0,1,)</f>
        <v>1</v>
      </c>
      <c r="B299" s="2372" t="s">
        <v>555</v>
      </c>
      <c r="C299" s="852" t="s">
        <v>592</v>
      </c>
      <c r="D299" s="855"/>
      <c r="E299" s="854"/>
      <c r="F299" s="855"/>
      <c r="G299" s="854"/>
      <c r="H299" s="855"/>
      <c r="I299" s="854"/>
      <c r="J299" s="856"/>
      <c r="K299" s="857"/>
      <c r="L299" s="858"/>
      <c r="M299" s="859">
        <f>SUM(M300,M302,M303)</f>
        <v>1260060</v>
      </c>
      <c r="N299" s="841">
        <f t="shared" si="6"/>
        <v>7</v>
      </c>
    </row>
    <row r="300" spans="1:14" ht="21.75" customHeight="1">
      <c r="A300" s="844">
        <f>IF(H272&gt;0,1,)</f>
        <v>1</v>
      </c>
      <c r="B300" s="2373"/>
      <c r="C300" s="860" t="s">
        <v>850</v>
      </c>
      <c r="D300" s="863"/>
      <c r="E300" s="862"/>
      <c r="F300" s="863"/>
      <c r="G300" s="862"/>
      <c r="H300" s="863"/>
      <c r="I300" s="862"/>
      <c r="J300" s="864"/>
      <c r="K300" s="865"/>
      <c r="L300" s="868"/>
      <c r="M300" s="867">
        <f>M301</f>
        <v>1187140</v>
      </c>
      <c r="N300" s="841">
        <f t="shared" si="6"/>
        <v>7</v>
      </c>
    </row>
    <row r="301" spans="1:14" ht="21.75" customHeight="1">
      <c r="A301" s="844">
        <f>IF(H272&gt;0,1,)</f>
        <v>1</v>
      </c>
      <c r="B301" s="2373"/>
      <c r="C301" s="860" t="s">
        <v>851</v>
      </c>
      <c r="D301" s="863"/>
      <c r="E301" s="862"/>
      <c r="F301" s="863"/>
      <c r="G301" s="862"/>
      <c r="H301" s="863"/>
      <c r="I301" s="862"/>
      <c r="J301" s="864"/>
      <c r="K301" s="865"/>
      <c r="L301" s="868"/>
      <c r="M301" s="867">
        <f>M276+M279+M287+M297</f>
        <v>1187140</v>
      </c>
      <c r="N301" s="841">
        <f t="shared" si="6"/>
        <v>7</v>
      </c>
    </row>
    <row r="302" spans="1:14" ht="21.75" customHeight="1">
      <c r="A302" s="844">
        <f>IF(H272&gt;0,1,)</f>
        <v>1</v>
      </c>
      <c r="B302" s="2373"/>
      <c r="C302" s="860" t="s">
        <v>852</v>
      </c>
      <c r="D302" s="863"/>
      <c r="E302" s="862"/>
      <c r="F302" s="863"/>
      <c r="G302" s="862"/>
      <c r="H302" s="863"/>
      <c r="I302" s="862"/>
      <c r="J302" s="864"/>
      <c r="K302" s="865"/>
      <c r="L302" s="868"/>
      <c r="M302" s="867">
        <f>M282+M292</f>
        <v>47300</v>
      </c>
      <c r="N302" s="841">
        <f t="shared" si="6"/>
        <v>7</v>
      </c>
    </row>
    <row r="303" spans="1:14" ht="21.75" customHeight="1" thickBot="1">
      <c r="A303" s="844">
        <f>IF(H272&gt;0,1,)</f>
        <v>1</v>
      </c>
      <c r="B303" s="2374"/>
      <c r="C303" s="871" t="s">
        <v>853</v>
      </c>
      <c r="D303" s="880"/>
      <c r="E303" s="881"/>
      <c r="F303" s="880"/>
      <c r="G303" s="881"/>
      <c r="H303" s="880"/>
      <c r="I303" s="881"/>
      <c r="J303" s="882"/>
      <c r="K303" s="883"/>
      <c r="L303" s="884"/>
      <c r="M303" s="885">
        <f>M285+M295</f>
        <v>25620</v>
      </c>
      <c r="N303" s="841">
        <f t="shared" si="6"/>
        <v>7</v>
      </c>
    </row>
    <row r="304" spans="1:14" ht="21.75" customHeight="1">
      <c r="A304" s="844">
        <f>IF(H272&gt;0,1,)</f>
        <v>1</v>
      </c>
      <c r="B304" s="2375" t="s">
        <v>556</v>
      </c>
      <c r="C304" s="2375"/>
      <c r="D304" s="2375"/>
      <c r="E304" s="2375"/>
      <c r="F304" s="2375"/>
      <c r="G304" s="2375"/>
      <c r="H304" s="2375"/>
      <c r="I304" s="2375"/>
      <c r="J304" s="2375"/>
      <c r="K304" s="2375"/>
      <c r="L304" s="2375"/>
      <c r="M304" s="2375"/>
      <c r="N304" s="841">
        <f t="shared" si="6"/>
        <v>7</v>
      </c>
    </row>
    <row r="305" spans="1:15" ht="21.75" customHeight="1">
      <c r="A305" s="844">
        <f>IF(H272&gt;0,1,)</f>
        <v>1</v>
      </c>
      <c r="B305" s="2376" t="s">
        <v>557</v>
      </c>
      <c r="C305" s="2376"/>
      <c r="D305" s="2376"/>
      <c r="E305" s="2376"/>
      <c r="F305" s="2376"/>
      <c r="G305" s="2376"/>
      <c r="H305" s="2376"/>
      <c r="I305" s="2376"/>
      <c r="J305" s="2376"/>
      <c r="K305" s="2376"/>
      <c r="L305" s="2376"/>
      <c r="M305" s="2376"/>
      <c r="N305" s="841">
        <f t="shared" si="6"/>
        <v>7</v>
      </c>
    </row>
    <row r="306" spans="1:15" ht="21.75" customHeight="1">
      <c r="A306" s="844">
        <f>IF(H272&gt;0,1,)</f>
        <v>1</v>
      </c>
      <c r="B306" s="886" t="s">
        <v>558</v>
      </c>
      <c r="C306" s="887" t="s">
        <v>854</v>
      </c>
      <c r="D306" s="888">
        <f>'6-3표준조사(2)'!Q460</f>
        <v>2150</v>
      </c>
      <c r="E306" s="886" t="s">
        <v>551</v>
      </c>
      <c r="F306" s="889"/>
      <c r="G306" s="886"/>
      <c r="H306" s="890"/>
      <c r="I306" s="891"/>
      <c r="J306" s="891"/>
      <c r="K306" s="891"/>
      <c r="L306" s="892"/>
      <c r="M306" s="891"/>
      <c r="N306" s="841">
        <f t="shared" si="6"/>
        <v>7</v>
      </c>
    </row>
    <row r="307" spans="1:15" ht="21.75" customHeight="1">
      <c r="A307" s="844">
        <f>IF(H272&gt;0,1,)</f>
        <v>1</v>
      </c>
      <c r="B307" s="886" t="s">
        <v>559</v>
      </c>
      <c r="C307" s="887" t="s">
        <v>840</v>
      </c>
      <c r="D307" s="2377">
        <f>'6-3표준조사(2)'!S460</f>
        <v>0</v>
      </c>
      <c r="E307" s="2377"/>
      <c r="F307" s="889"/>
      <c r="G307" s="886"/>
      <c r="H307" s="890"/>
      <c r="I307" s="891"/>
      <c r="J307" s="891"/>
      <c r="K307" s="891"/>
      <c r="L307" s="892"/>
      <c r="M307" s="891"/>
      <c r="N307" s="841">
        <f t="shared" si="6"/>
        <v>7</v>
      </c>
    </row>
    <row r="308" spans="1:15" ht="21.75" customHeight="1">
      <c r="A308" s="844">
        <f>IF(H272&gt;0,1,)</f>
        <v>1</v>
      </c>
      <c r="B308" s="886" t="s">
        <v>558</v>
      </c>
      <c r="C308" s="887" t="s">
        <v>1152</v>
      </c>
      <c r="D308" s="2385" t="str">
        <f>'6-3표준조사(2)'!R456</f>
        <v>3년차 이상</v>
      </c>
      <c r="E308" s="2385"/>
      <c r="F308" s="893"/>
      <c r="G308" s="893"/>
      <c r="H308" s="890"/>
      <c r="I308" s="891"/>
      <c r="J308" s="891"/>
      <c r="K308" s="891"/>
      <c r="L308" s="892"/>
      <c r="M308" s="891"/>
      <c r="N308" s="841">
        <f t="shared" si="6"/>
        <v>7</v>
      </c>
    </row>
    <row r="309" spans="1:15" ht="21.75" customHeight="1">
      <c r="A309" s="844">
        <f>IF(H272&gt;0,1,)</f>
        <v>1</v>
      </c>
      <c r="B309" s="2376" t="s">
        <v>856</v>
      </c>
      <c r="C309" s="2376"/>
      <c r="D309" s="2376"/>
      <c r="E309" s="2376"/>
      <c r="F309" s="2376"/>
      <c r="G309" s="2376"/>
      <c r="H309" s="2376"/>
      <c r="I309" s="2376"/>
      <c r="J309" s="2376"/>
      <c r="K309" s="2376"/>
      <c r="L309" s="2376"/>
      <c r="M309" s="2376"/>
      <c r="N309" s="841">
        <f t="shared" si="6"/>
        <v>7</v>
      </c>
    </row>
    <row r="310" spans="1:15" ht="21.75" customHeight="1">
      <c r="A310" s="844">
        <f>IF(H272&gt;0,1,)</f>
        <v>1</v>
      </c>
      <c r="B310" s="2386" t="s">
        <v>542</v>
      </c>
      <c r="C310" s="2386"/>
      <c r="D310" s="2387" t="s">
        <v>893</v>
      </c>
      <c r="E310" s="2387"/>
      <c r="F310" s="2387"/>
      <c r="G310" s="2387"/>
      <c r="H310" s="2387"/>
      <c r="I310" s="2388" t="s">
        <v>894</v>
      </c>
      <c r="J310" s="2388"/>
      <c r="K310" s="2388"/>
      <c r="L310" s="2388"/>
      <c r="M310" s="2388"/>
      <c r="N310" s="841">
        <f t="shared" si="6"/>
        <v>7</v>
      </c>
      <c r="O310" s="894"/>
    </row>
    <row r="311" spans="1:15" ht="21.75" customHeight="1">
      <c r="A311" s="844">
        <f>IF(H272&gt;0,1,)</f>
        <v>1</v>
      </c>
      <c r="B311" s="2386"/>
      <c r="C311" s="2386"/>
      <c r="D311" s="2387"/>
      <c r="E311" s="2387"/>
      <c r="F311" s="2387"/>
      <c r="G311" s="2387"/>
      <c r="H311" s="2387"/>
      <c r="I311" s="895" t="s">
        <v>895</v>
      </c>
      <c r="J311" s="896" t="s">
        <v>896</v>
      </c>
      <c r="K311" s="896" t="s">
        <v>537</v>
      </c>
      <c r="L311" s="897" t="s">
        <v>538</v>
      </c>
      <c r="M311" s="896" t="s">
        <v>899</v>
      </c>
      <c r="N311" s="841">
        <f t="shared" si="6"/>
        <v>7</v>
      </c>
    </row>
    <row r="312" spans="1:15" ht="21.75" customHeight="1">
      <c r="A312" s="844">
        <f>IF(H272&gt;0,1,)</f>
        <v>1</v>
      </c>
      <c r="B312" s="2368" t="s">
        <v>572</v>
      </c>
      <c r="C312" s="2368"/>
      <c r="D312" s="2369" t="str">
        <f>'6-3표준조사(2)'!P456</f>
        <v>중 (15˚ ~ 30˚)</v>
      </c>
      <c r="E312" s="2369"/>
      <c r="F312" s="2369"/>
      <c r="G312" s="2369"/>
      <c r="H312" s="2369"/>
      <c r="I312" s="898">
        <f>IF(H272=0,"",IF(D312="완 (15˚ 이하)",0,IF(D312="중 (15˚ ~ 30˚)",5,IF(D312="급 (30˚ 초과)",10))))</f>
        <v>5</v>
      </c>
      <c r="J312" s="898" t="str">
        <f>IF(A275=0,"",IF(D312="완 (15˚ 이하)",0,IF(D312="중 (15˚ ~ 30˚)",5,IF(D312="급 (30˚ 초과)",10))))</f>
        <v/>
      </c>
      <c r="K312" s="898" t="str">
        <f>IF(A278=0,"",IF(D312="완 (15˚ 이하)",0,IF(D312="중 (15˚ ~ 30˚)",5,IF(D312="급 (30˚ 초과)",10))))</f>
        <v/>
      </c>
      <c r="L312" s="898">
        <f>IF(A286=0,"",IF(D312="완 (15˚ 이하)",0,IF(D312="중 (15˚ ~ 30˚)",5,IF(D312="급 (30˚ 초과)",10))))</f>
        <v>5</v>
      </c>
      <c r="M312" s="898" t="str">
        <f>IF(A296=0,"",IF(D312="완 (15˚ 이하)",0,IF(D312="중 (15˚ ~ 30˚)",5,IF(D312="급 (30˚ 초과)",10))))</f>
        <v/>
      </c>
      <c r="N312" s="841">
        <f t="shared" si="6"/>
        <v>7</v>
      </c>
    </row>
    <row r="313" spans="1:15" ht="21.75" customHeight="1">
      <c r="A313" s="844">
        <f>IF(H272&gt;0,1,)</f>
        <v>1</v>
      </c>
      <c r="B313" s="2389" t="s">
        <v>561</v>
      </c>
      <c r="C313" s="2389"/>
      <c r="D313" s="2369" t="str">
        <f>'6-3표준조사(2)'!R456</f>
        <v>3년차 이상</v>
      </c>
      <c r="E313" s="2369"/>
      <c r="F313" s="2369"/>
      <c r="G313" s="2369"/>
      <c r="H313" s="2369"/>
      <c r="I313" s="898"/>
      <c r="J313" s="898"/>
      <c r="K313" s="898" t="str">
        <f>IF(A278=0,"",IF(D313="당해년도",0,IF(D313="2년차",5,IF(D313="3년차",10))))</f>
        <v/>
      </c>
      <c r="L313" s="898"/>
      <c r="M313" s="898"/>
      <c r="N313" s="841">
        <f t="shared" si="6"/>
        <v>7</v>
      </c>
    </row>
    <row r="314" spans="1:15" ht="21.75" customHeight="1">
      <c r="A314" s="844">
        <f>IF(H272&gt;0,1,)</f>
        <v>1</v>
      </c>
      <c r="B314" s="2368" t="s">
        <v>560</v>
      </c>
      <c r="C314" s="2368"/>
      <c r="D314" s="2369" t="str">
        <f>'6-3표준조사(2)'!Q456</f>
        <v>개소당3ha이상</v>
      </c>
      <c r="E314" s="2369"/>
      <c r="F314" s="2369"/>
      <c r="G314" s="2369"/>
      <c r="H314" s="2369"/>
      <c r="I314" s="898"/>
      <c r="J314" s="898" t="str">
        <f>IF(A275=0,"",IF(D314="개소당5ha이상",0,IF(D314="개소당3~5ha미만 ",5,IF(D314="개소당3ha미만",10))))</f>
        <v/>
      </c>
      <c r="K314" s="898" t="str">
        <f>IF(A278=0,"",IF(D314="개소당5ha이상",0,IF(D314="개소당3~5ha미만 ",5,IF(D314="개소당3ha미만",10))))</f>
        <v/>
      </c>
      <c r="L314" s="898">
        <f>IF(A286=0,"",IF(D314="개소당3ha이상",0,IF(D314="개소당1~3ha미만 ",5,IF(D314="개소당1ha미만",10))))</f>
        <v>0</v>
      </c>
      <c r="M314" s="898" t="str">
        <f>IF(A296=0,"",IF(D314="개소당5ha이상",0,IF(D314="개소당3~5ha미만 ",5,IF(D314="개소당3ha미만",10))))</f>
        <v/>
      </c>
      <c r="N314" s="841">
        <f t="shared" si="6"/>
        <v>7</v>
      </c>
    </row>
    <row r="315" spans="1:15" ht="21.75" customHeight="1">
      <c r="A315" s="844">
        <f>IF(H272&gt;0,1,)</f>
        <v>1</v>
      </c>
      <c r="B315" s="2368" t="s">
        <v>555</v>
      </c>
      <c r="C315" s="2368"/>
      <c r="D315" s="2369"/>
      <c r="E315" s="2369"/>
      <c r="F315" s="2369"/>
      <c r="G315" s="2369"/>
      <c r="H315" s="2369"/>
      <c r="I315" s="898"/>
      <c r="J315" s="898"/>
      <c r="K315" s="898"/>
      <c r="L315" s="1793">
        <f>SUM(L312:L314)</f>
        <v>5</v>
      </c>
      <c r="M315" s="898"/>
      <c r="N315" s="841">
        <f t="shared" si="6"/>
        <v>7</v>
      </c>
    </row>
    <row r="316" spans="1:15" ht="35.1" customHeight="1" thickBot="1">
      <c r="A316" s="844">
        <f>IF(H317&gt;0,1,)</f>
        <v>1</v>
      </c>
      <c r="B316" s="2237" t="s">
        <v>2433</v>
      </c>
      <c r="C316" s="2237"/>
      <c r="D316" s="2237"/>
      <c r="E316" s="2237"/>
      <c r="F316" s="2237"/>
      <c r="G316" s="2237"/>
      <c r="H316" s="2237"/>
      <c r="I316" s="2237"/>
      <c r="J316" s="2237"/>
      <c r="K316" s="2237"/>
      <c r="L316" s="2237"/>
      <c r="M316" s="2237"/>
      <c r="N316" s="841">
        <f>IF(H$317&gt;0,8,)</f>
        <v>8</v>
      </c>
      <c r="O316" s="842"/>
    </row>
    <row r="317" spans="1:15" ht="24.95" customHeight="1">
      <c r="A317" s="844">
        <f>IF(H317&gt;0,1,)</f>
        <v>1</v>
      </c>
      <c r="B317" s="2362" t="s">
        <v>857</v>
      </c>
      <c r="C317" s="2363"/>
      <c r="D317" s="2364" t="str">
        <f>CONCATENATE('6-3표준조사(2)'!K529,"임반")</f>
        <v>66-0임반</v>
      </c>
      <c r="E317" s="2364"/>
      <c r="F317" s="2364" t="str">
        <f>CONCATENATE('6-3표준조사(2)'!L529,"소반")</f>
        <v>29-0소반</v>
      </c>
      <c r="G317" s="2364"/>
      <c r="H317" s="2365">
        <f>'6-3표준조사(2)'!Q529</f>
        <v>1.7</v>
      </c>
      <c r="I317" s="2365"/>
      <c r="J317" s="845"/>
      <c r="K317" s="846" t="s">
        <v>541</v>
      </c>
      <c r="L317" s="2366" t="str">
        <f>+'6-3표준조사(2)'!R529</f>
        <v>모두베기</v>
      </c>
      <c r="M317" s="2367"/>
      <c r="N317" s="841">
        <f t="shared" ref="N317:N360" si="7">IF(H$317&gt;0,8,)</f>
        <v>8</v>
      </c>
    </row>
    <row r="318" spans="1:15" ht="21.75" customHeight="1">
      <c r="A318" s="844">
        <f>IF(H317&gt;0,1,)</f>
        <v>1</v>
      </c>
      <c r="B318" s="2378" t="s">
        <v>542</v>
      </c>
      <c r="C318" s="2379"/>
      <c r="D318" s="2380" t="s">
        <v>543</v>
      </c>
      <c r="E318" s="2379"/>
      <c r="F318" s="2381" t="s">
        <v>544</v>
      </c>
      <c r="G318" s="2382"/>
      <c r="H318" s="2381" t="s">
        <v>545</v>
      </c>
      <c r="I318" s="2382"/>
      <c r="J318" s="2380" t="s">
        <v>546</v>
      </c>
      <c r="K318" s="2379"/>
      <c r="L318" s="2383" t="s">
        <v>858</v>
      </c>
      <c r="M318" s="2370"/>
      <c r="N318" s="841">
        <f t="shared" si="7"/>
        <v>8</v>
      </c>
    </row>
    <row r="319" spans="1:15" ht="21.75" customHeight="1">
      <c r="A319" s="844">
        <f>IF(H317&gt;0,1,)</f>
        <v>1</v>
      </c>
      <c r="B319" s="847"/>
      <c r="C319" s="848" t="s">
        <v>547</v>
      </c>
      <c r="D319" s="849"/>
      <c r="E319" s="850" t="s">
        <v>548</v>
      </c>
      <c r="F319" s="849"/>
      <c r="G319" s="850" t="s">
        <v>548</v>
      </c>
      <c r="H319" s="849"/>
      <c r="I319" s="850" t="s">
        <v>548</v>
      </c>
      <c r="J319" s="851"/>
      <c r="K319" s="850" t="s">
        <v>549</v>
      </c>
      <c r="L319" s="2384"/>
      <c r="M319" s="2371"/>
      <c r="N319" s="841">
        <f t="shared" si="7"/>
        <v>8</v>
      </c>
    </row>
    <row r="320" spans="1:15" ht="21.75" hidden="1" customHeight="1">
      <c r="A320" s="844">
        <f>IF('6-3표준조사(2)'!R529="둘레베기",1,)</f>
        <v>0</v>
      </c>
      <c r="B320" s="2372" t="s">
        <v>547</v>
      </c>
      <c r="C320" s="852" t="s">
        <v>579</v>
      </c>
      <c r="D320" s="855"/>
      <c r="E320" s="854"/>
      <c r="F320" s="855"/>
      <c r="G320" s="854"/>
      <c r="H320" s="855"/>
      <c r="I320" s="854"/>
      <c r="J320" s="856"/>
      <c r="K320" s="857"/>
      <c r="L320" s="902"/>
      <c r="M320" s="859">
        <f>M321</f>
        <v>0</v>
      </c>
      <c r="N320" s="841">
        <f t="shared" si="7"/>
        <v>8</v>
      </c>
    </row>
    <row r="321" spans="1:14" ht="21.75" hidden="1" customHeight="1">
      <c r="A321" s="844">
        <f>IF('6-3표준조사(2)'!R529="둘레베기",1,)</f>
        <v>0</v>
      </c>
      <c r="B321" s="2392"/>
      <c r="C321" s="860" t="s">
        <v>841</v>
      </c>
      <c r="D321" s="903"/>
      <c r="E321" s="862"/>
      <c r="F321" s="863"/>
      <c r="G321" s="862"/>
      <c r="H321" s="863"/>
      <c r="I321" s="862"/>
      <c r="J321" s="864"/>
      <c r="K321" s="865"/>
      <c r="L321" s="866">
        <f>J360/100</f>
        <v>0</v>
      </c>
      <c r="M321" s="867">
        <f>ROUNDDOWN((H322*J322)+(H322*J322*L321),)</f>
        <v>0</v>
      </c>
      <c r="N321" s="841">
        <f t="shared" si="7"/>
        <v>8</v>
      </c>
    </row>
    <row r="322" spans="1:14" ht="21.75" hidden="1" customHeight="1">
      <c r="A322" s="844">
        <f>IF('6-3표준조사(2)'!R529="둘레베기",1,)</f>
        <v>0</v>
      </c>
      <c r="B322" s="2392"/>
      <c r="C322" s="860" t="s">
        <v>842</v>
      </c>
      <c r="D322" s="903">
        <f>IF(A322&gt;0,D351,)</f>
        <v>0</v>
      </c>
      <c r="E322" s="862" t="s">
        <v>551</v>
      </c>
      <c r="F322" s="863">
        <v>0.18</v>
      </c>
      <c r="G322" s="862" t="s">
        <v>552</v>
      </c>
      <c r="H322" s="863">
        <f>ROUND(D322/100*F322,2)</f>
        <v>0</v>
      </c>
      <c r="I322" s="862" t="s">
        <v>550</v>
      </c>
      <c r="J322" s="864">
        <f>'7-1 단가조사'!L7</f>
        <v>172068</v>
      </c>
      <c r="K322" s="865" t="s">
        <v>580</v>
      </c>
      <c r="L322" s="866"/>
      <c r="M322" s="867"/>
      <c r="N322" s="841">
        <f t="shared" si="7"/>
        <v>8</v>
      </c>
    </row>
    <row r="323" spans="1:14" ht="21.75" hidden="1" customHeight="1">
      <c r="A323" s="844">
        <f>IF('6-3표준조사(2)'!R529="줄베기",1,)</f>
        <v>0</v>
      </c>
      <c r="B323" s="2392"/>
      <c r="C323" s="852" t="s">
        <v>581</v>
      </c>
      <c r="D323" s="855"/>
      <c r="E323" s="854"/>
      <c r="F323" s="855"/>
      <c r="G323" s="854"/>
      <c r="H323" s="855"/>
      <c r="I323" s="854"/>
      <c r="J323" s="856"/>
      <c r="K323" s="857"/>
      <c r="L323" s="904"/>
      <c r="M323" s="859">
        <f>SUM(M324+M327+M330)</f>
        <v>0</v>
      </c>
      <c r="N323" s="841">
        <f t="shared" si="7"/>
        <v>8</v>
      </c>
    </row>
    <row r="324" spans="1:14" ht="21.75" hidden="1" customHeight="1">
      <c r="A324" s="844">
        <f>IF('6-3표준조사(2)'!R529="줄베기",1,)</f>
        <v>0</v>
      </c>
      <c r="B324" s="2392"/>
      <c r="C324" s="860" t="s">
        <v>841</v>
      </c>
      <c r="D324" s="861"/>
      <c r="E324" s="862"/>
      <c r="F324" s="863"/>
      <c r="G324" s="862"/>
      <c r="H324" s="863"/>
      <c r="I324" s="862"/>
      <c r="J324" s="864"/>
      <c r="K324" s="865"/>
      <c r="L324" s="866">
        <f>K360/100</f>
        <v>0</v>
      </c>
      <c r="M324" s="867">
        <f>ROUNDDOWN((M325+M326)+((M325+M326)*L324),0)</f>
        <v>0</v>
      </c>
      <c r="N324" s="841">
        <f t="shared" si="7"/>
        <v>8</v>
      </c>
    </row>
    <row r="325" spans="1:14" ht="21.75" hidden="1" customHeight="1">
      <c r="A325" s="844">
        <f>IF('6-3표준조사(2)'!R529="줄베기",1,)</f>
        <v>0</v>
      </c>
      <c r="B325" s="2392"/>
      <c r="C325" s="860" t="s">
        <v>843</v>
      </c>
      <c r="D325" s="861">
        <f>IF(A325&gt;0,D351,)</f>
        <v>0</v>
      </c>
      <c r="E325" s="862" t="s">
        <v>551</v>
      </c>
      <c r="F325" s="863">
        <v>7.0000000000000007E-2</v>
      </c>
      <c r="G325" s="862" t="s">
        <v>552</v>
      </c>
      <c r="H325" s="863">
        <f>ROUND(D325/100*F325,2)</f>
        <v>0</v>
      </c>
      <c r="I325" s="862" t="s">
        <v>550</v>
      </c>
      <c r="J325" s="864">
        <f>'7-1 단가조사'!L7</f>
        <v>172068</v>
      </c>
      <c r="K325" s="865" t="s">
        <v>580</v>
      </c>
      <c r="L325" s="866"/>
      <c r="M325" s="867">
        <f>ROUNDDOWN(H325*J325,)</f>
        <v>0</v>
      </c>
      <c r="N325" s="841">
        <f t="shared" si="7"/>
        <v>8</v>
      </c>
    </row>
    <row r="326" spans="1:14" ht="21.75" hidden="1" customHeight="1">
      <c r="A326" s="844">
        <f>IF('6-3표준조사(2)'!R529="줄베기",1,)</f>
        <v>0</v>
      </c>
      <c r="B326" s="2392"/>
      <c r="C326" s="860" t="s">
        <v>844</v>
      </c>
      <c r="D326" s="870">
        <f>IF(A326&gt;0,1,)</f>
        <v>0</v>
      </c>
      <c r="E326" s="862" t="s">
        <v>425</v>
      </c>
      <c r="F326" s="863">
        <v>1.3</v>
      </c>
      <c r="G326" s="862" t="s">
        <v>582</v>
      </c>
      <c r="H326" s="863">
        <f>ROUND(D326*F326,2)</f>
        <v>0</v>
      </c>
      <c r="I326" s="862" t="s">
        <v>550</v>
      </c>
      <c r="J326" s="864">
        <f>'7-1 단가조사'!L6</f>
        <v>226122</v>
      </c>
      <c r="K326" s="865" t="s">
        <v>583</v>
      </c>
      <c r="L326" s="866"/>
      <c r="M326" s="867">
        <f>ROUNDDOWN(H326*J326,)</f>
        <v>0</v>
      </c>
      <c r="N326" s="841">
        <f t="shared" si="7"/>
        <v>8</v>
      </c>
    </row>
    <row r="327" spans="1:14" ht="21.75" hidden="1" customHeight="1">
      <c r="A327" s="844">
        <f>IF('6-3표준조사(2)'!R529="줄베기",1,)</f>
        <v>0</v>
      </c>
      <c r="B327" s="2392"/>
      <c r="C327" s="860" t="s">
        <v>845</v>
      </c>
      <c r="D327" s="861"/>
      <c r="E327" s="862"/>
      <c r="F327" s="863"/>
      <c r="G327" s="862"/>
      <c r="H327" s="863"/>
      <c r="I327" s="862"/>
      <c r="J327" s="864"/>
      <c r="K327" s="865"/>
      <c r="L327" s="868"/>
      <c r="M327" s="867">
        <f>M328+M329</f>
        <v>0</v>
      </c>
      <c r="N327" s="841">
        <f t="shared" si="7"/>
        <v>8</v>
      </c>
    </row>
    <row r="328" spans="1:14" ht="21.75" hidden="1" customHeight="1">
      <c r="A328" s="844">
        <f>IF('6-3표준조사(2)'!R529="줄베기",1,)</f>
        <v>0</v>
      </c>
      <c r="B328" s="2392"/>
      <c r="C328" s="860" t="s">
        <v>846</v>
      </c>
      <c r="D328" s="870">
        <f>H326</f>
        <v>0</v>
      </c>
      <c r="E328" s="862" t="s">
        <v>582</v>
      </c>
      <c r="F328" s="863">
        <v>5</v>
      </c>
      <c r="G328" s="862" t="s">
        <v>553</v>
      </c>
      <c r="H328" s="863">
        <f>ROUND(D328*F328,2)</f>
        <v>0</v>
      </c>
      <c r="I328" s="862" t="s">
        <v>554</v>
      </c>
      <c r="J328" s="864">
        <f>'7-1 단가조사'!L11</f>
        <v>1720</v>
      </c>
      <c r="K328" s="865" t="s">
        <v>584</v>
      </c>
      <c r="L328" s="868"/>
      <c r="M328" s="867">
        <f>ROUNDDOWN(H328*J328,)</f>
        <v>0</v>
      </c>
      <c r="N328" s="841">
        <f t="shared" si="7"/>
        <v>8</v>
      </c>
    </row>
    <row r="329" spans="1:14" ht="21.75" hidden="1" customHeight="1">
      <c r="A329" s="844">
        <f>IF('6-3표준조사(2)'!R529="줄베기",1,)</f>
        <v>0</v>
      </c>
      <c r="B329" s="2392"/>
      <c r="C329" s="860" t="s">
        <v>847</v>
      </c>
      <c r="D329" s="861">
        <f>M328</f>
        <v>0</v>
      </c>
      <c r="E329" s="862" t="s">
        <v>586</v>
      </c>
      <c r="F329" s="863">
        <v>0.1</v>
      </c>
      <c r="G329" s="862" t="s">
        <v>587</v>
      </c>
      <c r="H329" s="863"/>
      <c r="I329" s="862"/>
      <c r="J329" s="864"/>
      <c r="K329" s="865"/>
      <c r="L329" s="868"/>
      <c r="M329" s="867">
        <f>ROUNDDOWN(D329*F329,)</f>
        <v>0</v>
      </c>
      <c r="N329" s="841">
        <f t="shared" si="7"/>
        <v>8</v>
      </c>
    </row>
    <row r="330" spans="1:14" ht="21.75" hidden="1" customHeight="1">
      <c r="A330" s="844">
        <f>IF('6-3표준조사(2)'!R529="줄베기",1,)</f>
        <v>0</v>
      </c>
      <c r="B330" s="2392"/>
      <c r="C330" s="905" t="s">
        <v>848</v>
      </c>
      <c r="D330" s="906">
        <f>D328</f>
        <v>0</v>
      </c>
      <c r="E330" s="907" t="s">
        <v>588</v>
      </c>
      <c r="F330" s="908">
        <v>8.3999999999999995E-3</v>
      </c>
      <c r="G330" s="907" t="s">
        <v>589</v>
      </c>
      <c r="H330" s="909"/>
      <c r="I330" s="907"/>
      <c r="J330" s="910">
        <f>'7-1 단가조사'!L14</f>
        <v>610000</v>
      </c>
      <c r="K330" s="911" t="s">
        <v>585</v>
      </c>
      <c r="L330" s="912"/>
      <c r="M330" s="913">
        <f>ROUNDDOWN(D330*F330*J330,)</f>
        <v>0</v>
      </c>
      <c r="N330" s="841">
        <f t="shared" si="7"/>
        <v>8</v>
      </c>
    </row>
    <row r="331" spans="1:14" ht="21.75" customHeight="1">
      <c r="A331" s="844">
        <f>IF('6-3표준조사(2)'!R529="모두베기",1,)</f>
        <v>1</v>
      </c>
      <c r="B331" s="2392"/>
      <c r="C331" s="852" t="s">
        <v>590</v>
      </c>
      <c r="D331" s="853"/>
      <c r="E331" s="854"/>
      <c r="F331" s="855"/>
      <c r="G331" s="854"/>
      <c r="H331" s="855"/>
      <c r="I331" s="854"/>
      <c r="J331" s="856"/>
      <c r="K331" s="857"/>
      <c r="L331" s="858"/>
      <c r="M331" s="859">
        <f>M332+M337+M340</f>
        <v>1260060</v>
      </c>
      <c r="N331" s="841">
        <f t="shared" si="7"/>
        <v>8</v>
      </c>
    </row>
    <row r="332" spans="1:14" ht="21.75" customHeight="1">
      <c r="A332" s="844">
        <f>IF('6-3표준조사(2)'!R529="모두베기",1,)</f>
        <v>1</v>
      </c>
      <c r="B332" s="2392"/>
      <c r="C332" s="860" t="s">
        <v>841</v>
      </c>
      <c r="D332" s="861"/>
      <c r="E332" s="862"/>
      <c r="F332" s="863"/>
      <c r="G332" s="862"/>
      <c r="H332" s="863"/>
      <c r="I332" s="862"/>
      <c r="J332" s="864"/>
      <c r="K332" s="865"/>
      <c r="L332" s="866">
        <f>L360/100</f>
        <v>0.05</v>
      </c>
      <c r="M332" s="867">
        <f>M333+M334+M335+M336</f>
        <v>1187140</v>
      </c>
      <c r="N332" s="841">
        <f t="shared" si="7"/>
        <v>8</v>
      </c>
    </row>
    <row r="333" spans="1:14" ht="21.75" customHeight="1">
      <c r="A333" s="844">
        <f>IF('6-3표준조사(2)'!R529="모두베기",1,)</f>
        <v>1</v>
      </c>
      <c r="B333" s="2392"/>
      <c r="C333" s="860" t="s">
        <v>843</v>
      </c>
      <c r="D333" s="861"/>
      <c r="E333" s="862" t="s">
        <v>551</v>
      </c>
      <c r="F333" s="863">
        <v>7.0000000000000007E-2</v>
      </c>
      <c r="G333" s="862" t="s">
        <v>552</v>
      </c>
      <c r="H333" s="863">
        <f>ROUND(D333/100*F333,2)</f>
        <v>0</v>
      </c>
      <c r="I333" s="862" t="s">
        <v>550</v>
      </c>
      <c r="J333" s="864">
        <f>'7-1 단가조사'!L7</f>
        <v>172068</v>
      </c>
      <c r="K333" s="865" t="s">
        <v>580</v>
      </c>
      <c r="L333" s="868"/>
      <c r="M333" s="867">
        <f>ROUNDDOWN((H333*J333)+(H333*J333*L332),)</f>
        <v>0</v>
      </c>
      <c r="N333" s="841">
        <f t="shared" si="7"/>
        <v>8</v>
      </c>
    </row>
    <row r="334" spans="1:14" ht="21.75" customHeight="1">
      <c r="A334" s="844">
        <f>IF('6-3표준조사(2)'!R529="모두베기",1,)</f>
        <v>1</v>
      </c>
      <c r="B334" s="2392"/>
      <c r="C334" s="869" t="s">
        <v>1158</v>
      </c>
      <c r="D334" s="870">
        <f>IF(A334&gt;0,IF(D353="당해 년도",1,),)</f>
        <v>0</v>
      </c>
      <c r="E334" s="862" t="s">
        <v>425</v>
      </c>
      <c r="F334" s="863">
        <v>3.5</v>
      </c>
      <c r="G334" s="862" t="s">
        <v>582</v>
      </c>
      <c r="H334" s="863">
        <f>ROUND(D334*F334,2)</f>
        <v>0</v>
      </c>
      <c r="I334" s="862" t="s">
        <v>550</v>
      </c>
      <c r="J334" s="864">
        <f>'7-1 단가조사'!L6</f>
        <v>226122</v>
      </c>
      <c r="K334" s="865" t="s">
        <v>583</v>
      </c>
      <c r="L334" s="868"/>
      <c r="M334" s="867">
        <f>ROUNDDOWN((H334*J334)+(H334*J334*L332),)</f>
        <v>0</v>
      </c>
      <c r="N334" s="841">
        <f t="shared" si="7"/>
        <v>8</v>
      </c>
    </row>
    <row r="335" spans="1:14" ht="21.75" customHeight="1">
      <c r="A335" s="844">
        <f>IF('6-3표준조사(2)'!R529="모두베기",1,)</f>
        <v>1</v>
      </c>
      <c r="B335" s="2392"/>
      <c r="C335" s="869" t="s">
        <v>1159</v>
      </c>
      <c r="D335" s="870">
        <f>IF(A335&gt;0,IF(D353="2년차",1,),)</f>
        <v>0</v>
      </c>
      <c r="E335" s="862" t="s">
        <v>425</v>
      </c>
      <c r="F335" s="863">
        <v>4</v>
      </c>
      <c r="G335" s="862" t="s">
        <v>582</v>
      </c>
      <c r="H335" s="863">
        <f>ROUND(D335*F335,2)</f>
        <v>0</v>
      </c>
      <c r="I335" s="862" t="s">
        <v>550</v>
      </c>
      <c r="J335" s="864">
        <f>'7-1 단가조사'!L6</f>
        <v>226122</v>
      </c>
      <c r="K335" s="865" t="s">
        <v>583</v>
      </c>
      <c r="L335" s="868"/>
      <c r="M335" s="867">
        <f>ROUNDDOWN((H335*J335)+(H335*J335*L332),)</f>
        <v>0</v>
      </c>
      <c r="N335" s="841">
        <f t="shared" si="7"/>
        <v>8</v>
      </c>
    </row>
    <row r="336" spans="1:14" ht="21.75" customHeight="1">
      <c r="A336" s="844">
        <f>IF('6-3표준조사(2)'!R529="모두베기",1,)</f>
        <v>1</v>
      </c>
      <c r="B336" s="2392"/>
      <c r="C336" s="869" t="s">
        <v>1160</v>
      </c>
      <c r="D336" s="870">
        <f>IF(A336&gt;0,IF(D353="3년차 이상",1,),)</f>
        <v>1</v>
      </c>
      <c r="E336" s="862" t="s">
        <v>425</v>
      </c>
      <c r="F336" s="863">
        <v>5</v>
      </c>
      <c r="G336" s="862" t="s">
        <v>582</v>
      </c>
      <c r="H336" s="863">
        <f>ROUND(D336*F336,2)</f>
        <v>5</v>
      </c>
      <c r="I336" s="862" t="s">
        <v>550</v>
      </c>
      <c r="J336" s="864">
        <f>'7-1 단가조사'!L6</f>
        <v>226122</v>
      </c>
      <c r="K336" s="865" t="s">
        <v>583</v>
      </c>
      <c r="L336" s="868"/>
      <c r="M336" s="867">
        <f>ROUNDDOWN((H336*J336)+(H336*J336*L332),)</f>
        <v>1187140</v>
      </c>
      <c r="N336" s="841">
        <f t="shared" si="7"/>
        <v>8</v>
      </c>
    </row>
    <row r="337" spans="1:14" ht="21.75" customHeight="1">
      <c r="A337" s="844">
        <f>IF('6-3표준조사(2)'!R529="모두베기",1,)</f>
        <v>1</v>
      </c>
      <c r="B337" s="2392"/>
      <c r="C337" s="860" t="s">
        <v>845</v>
      </c>
      <c r="D337" s="861"/>
      <c r="E337" s="862"/>
      <c r="F337" s="863"/>
      <c r="G337" s="862"/>
      <c r="H337" s="863"/>
      <c r="I337" s="862"/>
      <c r="J337" s="864"/>
      <c r="K337" s="865"/>
      <c r="L337" s="868"/>
      <c r="M337" s="867">
        <f>M338+M339</f>
        <v>47300</v>
      </c>
      <c r="N337" s="841">
        <f t="shared" si="7"/>
        <v>8</v>
      </c>
    </row>
    <row r="338" spans="1:14" ht="21.75" customHeight="1">
      <c r="A338" s="844">
        <f>IF('6-3표준조사(2)'!R529="모두베기",1,)</f>
        <v>1</v>
      </c>
      <c r="B338" s="2392"/>
      <c r="C338" s="860" t="s">
        <v>846</v>
      </c>
      <c r="D338" s="870">
        <f>(H334+H335+H336)</f>
        <v>5</v>
      </c>
      <c r="E338" s="862" t="s">
        <v>582</v>
      </c>
      <c r="F338" s="863">
        <v>5</v>
      </c>
      <c r="G338" s="862" t="s">
        <v>553</v>
      </c>
      <c r="H338" s="863">
        <f>ROUND(D338*F338,2)</f>
        <v>25</v>
      </c>
      <c r="I338" s="862" t="s">
        <v>554</v>
      </c>
      <c r="J338" s="864">
        <f>'7-1 단가조사'!L11</f>
        <v>1720</v>
      </c>
      <c r="K338" s="865" t="s">
        <v>584</v>
      </c>
      <c r="L338" s="868"/>
      <c r="M338" s="867">
        <f>ROUNDDOWN(H338*J338,)</f>
        <v>43000</v>
      </c>
      <c r="N338" s="841">
        <f t="shared" si="7"/>
        <v>8</v>
      </c>
    </row>
    <row r="339" spans="1:14" ht="21.75" customHeight="1">
      <c r="A339" s="844">
        <f>IF('6-3표준조사(2)'!R529="모두베기",1,)</f>
        <v>1</v>
      </c>
      <c r="B339" s="2392"/>
      <c r="C339" s="860" t="s">
        <v>847</v>
      </c>
      <c r="D339" s="861">
        <f>M338</f>
        <v>43000</v>
      </c>
      <c r="E339" s="862" t="s">
        <v>586</v>
      </c>
      <c r="F339" s="863">
        <v>0.1</v>
      </c>
      <c r="G339" s="862" t="s">
        <v>587</v>
      </c>
      <c r="H339" s="863"/>
      <c r="I339" s="862"/>
      <c r="J339" s="864"/>
      <c r="K339" s="865"/>
      <c r="L339" s="868"/>
      <c r="M339" s="867">
        <f>ROUNDDOWN(D339*F339,)</f>
        <v>4300</v>
      </c>
      <c r="N339" s="841">
        <f t="shared" si="7"/>
        <v>8</v>
      </c>
    </row>
    <row r="340" spans="1:14" ht="21.75" customHeight="1">
      <c r="A340" s="844">
        <f>IF('6-3표준조사(2)'!R529="모두베기",1,)</f>
        <v>1</v>
      </c>
      <c r="B340" s="2392"/>
      <c r="C340" s="871" t="s">
        <v>848</v>
      </c>
      <c r="D340" s="872">
        <f>D338</f>
        <v>5</v>
      </c>
      <c r="E340" s="873" t="s">
        <v>588</v>
      </c>
      <c r="F340" s="874">
        <v>8.3999999999999995E-3</v>
      </c>
      <c r="G340" s="873" t="s">
        <v>589</v>
      </c>
      <c r="H340" s="875"/>
      <c r="I340" s="873"/>
      <c r="J340" s="876">
        <f>'7-1 단가조사'!L14</f>
        <v>610000</v>
      </c>
      <c r="K340" s="877" t="s">
        <v>585</v>
      </c>
      <c r="L340" s="878"/>
      <c r="M340" s="879">
        <f>ROUNDDOWN(D340*F340*J340,)</f>
        <v>25620</v>
      </c>
      <c r="N340" s="841">
        <f t="shared" si="7"/>
        <v>8</v>
      </c>
    </row>
    <row r="341" spans="1:14" ht="21.75" hidden="1" customHeight="1">
      <c r="A341" s="844">
        <f>IF('6-3표준조사(2)'!R529="맹아제거",1,)</f>
        <v>0</v>
      </c>
      <c r="B341" s="2392"/>
      <c r="C341" s="852" t="s">
        <v>591</v>
      </c>
      <c r="D341" s="855"/>
      <c r="E341" s="854"/>
      <c r="F341" s="855"/>
      <c r="G341" s="854"/>
      <c r="H341" s="855"/>
      <c r="I341" s="854"/>
      <c r="J341" s="856"/>
      <c r="K341" s="857"/>
      <c r="L341" s="902"/>
      <c r="M341" s="859">
        <f>M342</f>
        <v>0</v>
      </c>
      <c r="N341" s="841">
        <f t="shared" si="7"/>
        <v>8</v>
      </c>
    </row>
    <row r="342" spans="1:14" ht="21.75" hidden="1" customHeight="1">
      <c r="A342" s="844">
        <f>IF('6-3표준조사(2)'!R529="맹아제거",1,)</f>
        <v>0</v>
      </c>
      <c r="B342" s="2392"/>
      <c r="C342" s="860" t="s">
        <v>841</v>
      </c>
      <c r="D342" s="903"/>
      <c r="E342" s="862"/>
      <c r="F342" s="863"/>
      <c r="G342" s="862"/>
      <c r="H342" s="863"/>
      <c r="I342" s="862"/>
      <c r="J342" s="864"/>
      <c r="K342" s="865"/>
      <c r="L342" s="866">
        <f>M360/100</f>
        <v>0</v>
      </c>
      <c r="M342" s="867">
        <f>ROUNDDOWN((H343*J343)+(H343*J343*L342),)</f>
        <v>0</v>
      </c>
      <c r="N342" s="841">
        <f t="shared" si="7"/>
        <v>8</v>
      </c>
    </row>
    <row r="343" spans="1:14" ht="21.75" hidden="1" customHeight="1">
      <c r="A343" s="844">
        <f>IF('6-3표준조사(2)'!R529="맹아제거",1,)</f>
        <v>0</v>
      </c>
      <c r="B343" s="2392"/>
      <c r="C343" s="860" t="s">
        <v>849</v>
      </c>
      <c r="D343" s="903">
        <v>0</v>
      </c>
      <c r="E343" s="862" t="s">
        <v>551</v>
      </c>
      <c r="F343" s="863">
        <v>0.2</v>
      </c>
      <c r="G343" s="862" t="s">
        <v>552</v>
      </c>
      <c r="H343" s="863">
        <f>ROUND(D343/100*F343,2)</f>
        <v>0</v>
      </c>
      <c r="I343" s="862" t="s">
        <v>550</v>
      </c>
      <c r="J343" s="864">
        <f>'7-1 단가조사'!L7</f>
        <v>172068</v>
      </c>
      <c r="K343" s="865" t="s">
        <v>580</v>
      </c>
      <c r="L343" s="866">
        <f>M360/100</f>
        <v>0</v>
      </c>
      <c r="M343" s="867"/>
      <c r="N343" s="841">
        <f t="shared" si="7"/>
        <v>8</v>
      </c>
    </row>
    <row r="344" spans="1:14" ht="21.75" customHeight="1">
      <c r="A344" s="844">
        <f>IF(H317&gt;0,1,)</f>
        <v>1</v>
      </c>
      <c r="B344" s="2372" t="s">
        <v>555</v>
      </c>
      <c r="C344" s="852" t="s">
        <v>592</v>
      </c>
      <c r="D344" s="855"/>
      <c r="E344" s="854"/>
      <c r="F344" s="855"/>
      <c r="G344" s="854"/>
      <c r="H344" s="855"/>
      <c r="I344" s="854"/>
      <c r="J344" s="856"/>
      <c r="K344" s="857"/>
      <c r="L344" s="858"/>
      <c r="M344" s="859">
        <f>SUM(M345,M347,M348)</f>
        <v>1260060</v>
      </c>
      <c r="N344" s="841">
        <f t="shared" si="7"/>
        <v>8</v>
      </c>
    </row>
    <row r="345" spans="1:14" ht="21.75" customHeight="1">
      <c r="A345" s="844">
        <f>IF(H317&gt;0,1,)</f>
        <v>1</v>
      </c>
      <c r="B345" s="2373"/>
      <c r="C345" s="860" t="s">
        <v>850</v>
      </c>
      <c r="D345" s="863"/>
      <c r="E345" s="862"/>
      <c r="F345" s="863"/>
      <c r="G345" s="862"/>
      <c r="H345" s="863"/>
      <c r="I345" s="862"/>
      <c r="J345" s="864"/>
      <c r="K345" s="865"/>
      <c r="L345" s="868"/>
      <c r="M345" s="867">
        <f>M346</f>
        <v>1187140</v>
      </c>
      <c r="N345" s="841">
        <f t="shared" si="7"/>
        <v>8</v>
      </c>
    </row>
    <row r="346" spans="1:14" ht="21.75" customHeight="1">
      <c r="A346" s="844">
        <f>IF(H317&gt;0,1,)</f>
        <v>1</v>
      </c>
      <c r="B346" s="2373"/>
      <c r="C346" s="860" t="s">
        <v>851</v>
      </c>
      <c r="D346" s="863"/>
      <c r="E346" s="862"/>
      <c r="F346" s="863"/>
      <c r="G346" s="862"/>
      <c r="H346" s="863"/>
      <c r="I346" s="862"/>
      <c r="J346" s="864"/>
      <c r="K346" s="865"/>
      <c r="L346" s="868"/>
      <c r="M346" s="867">
        <f>M321+M324+M332+M342</f>
        <v>1187140</v>
      </c>
      <c r="N346" s="841">
        <f t="shared" si="7"/>
        <v>8</v>
      </c>
    </row>
    <row r="347" spans="1:14" ht="21.75" customHeight="1">
      <c r="A347" s="844">
        <f>IF(H317&gt;0,1,)</f>
        <v>1</v>
      </c>
      <c r="B347" s="2373"/>
      <c r="C347" s="860" t="s">
        <v>852</v>
      </c>
      <c r="D347" s="863"/>
      <c r="E347" s="862"/>
      <c r="F347" s="863"/>
      <c r="G347" s="862"/>
      <c r="H347" s="863"/>
      <c r="I347" s="862"/>
      <c r="J347" s="864"/>
      <c r="K347" s="865"/>
      <c r="L347" s="868"/>
      <c r="M347" s="867">
        <f>M327+M337</f>
        <v>47300</v>
      </c>
      <c r="N347" s="841">
        <f t="shared" si="7"/>
        <v>8</v>
      </c>
    </row>
    <row r="348" spans="1:14" ht="21.75" customHeight="1" thickBot="1">
      <c r="A348" s="844">
        <f>IF(H317&gt;0,1,)</f>
        <v>1</v>
      </c>
      <c r="B348" s="2374"/>
      <c r="C348" s="871" t="s">
        <v>853</v>
      </c>
      <c r="D348" s="880"/>
      <c r="E348" s="881"/>
      <c r="F348" s="880"/>
      <c r="G348" s="881"/>
      <c r="H348" s="880"/>
      <c r="I348" s="881"/>
      <c r="J348" s="882"/>
      <c r="K348" s="883"/>
      <c r="L348" s="884"/>
      <c r="M348" s="885">
        <f>M330+M340</f>
        <v>25620</v>
      </c>
      <c r="N348" s="841">
        <f t="shared" si="7"/>
        <v>8</v>
      </c>
    </row>
    <row r="349" spans="1:14" ht="21.75" customHeight="1">
      <c r="A349" s="844">
        <f>IF(H317&gt;0,1,)</f>
        <v>1</v>
      </c>
      <c r="B349" s="2375" t="s">
        <v>556</v>
      </c>
      <c r="C349" s="2375"/>
      <c r="D349" s="2375"/>
      <c r="E349" s="2375"/>
      <c r="F349" s="2375"/>
      <c r="G349" s="2375"/>
      <c r="H349" s="2375"/>
      <c r="I349" s="2375"/>
      <c r="J349" s="2375"/>
      <c r="K349" s="2375"/>
      <c r="L349" s="2375"/>
      <c r="M349" s="2375"/>
      <c r="N349" s="841">
        <f t="shared" si="7"/>
        <v>8</v>
      </c>
    </row>
    <row r="350" spans="1:14" ht="21.75" customHeight="1">
      <c r="A350" s="844">
        <f>IF(H317&gt;0,1,)</f>
        <v>1</v>
      </c>
      <c r="B350" s="2376" t="s">
        <v>557</v>
      </c>
      <c r="C350" s="2376"/>
      <c r="D350" s="2376"/>
      <c r="E350" s="2376"/>
      <c r="F350" s="2376"/>
      <c r="G350" s="2376"/>
      <c r="H350" s="2376"/>
      <c r="I350" s="2376"/>
      <c r="J350" s="2376"/>
      <c r="K350" s="2376"/>
      <c r="L350" s="2376"/>
      <c r="M350" s="2376"/>
      <c r="N350" s="841">
        <f t="shared" si="7"/>
        <v>8</v>
      </c>
    </row>
    <row r="351" spans="1:14" ht="21.75" customHeight="1">
      <c r="A351" s="844">
        <f>IF(H317&gt;0,1,)</f>
        <v>1</v>
      </c>
      <c r="B351" s="886" t="s">
        <v>558</v>
      </c>
      <c r="C351" s="887" t="s">
        <v>854</v>
      </c>
      <c r="D351" s="888">
        <f>'6-3표준조사(2)'!Q535</f>
        <v>2050</v>
      </c>
      <c r="E351" s="886" t="s">
        <v>551</v>
      </c>
      <c r="F351" s="889"/>
      <c r="G351" s="886"/>
      <c r="H351" s="890"/>
      <c r="I351" s="891"/>
      <c r="J351" s="891"/>
      <c r="K351" s="891"/>
      <c r="L351" s="892"/>
      <c r="M351" s="891"/>
      <c r="N351" s="841">
        <f t="shared" si="7"/>
        <v>8</v>
      </c>
    </row>
    <row r="352" spans="1:14" ht="21.75" customHeight="1">
      <c r="A352" s="844">
        <f>IF(H317&gt;0,1,)</f>
        <v>1</v>
      </c>
      <c r="B352" s="886" t="s">
        <v>559</v>
      </c>
      <c r="C352" s="887" t="s">
        <v>840</v>
      </c>
      <c r="D352" s="2377">
        <f>'6-3표준조사(2)'!S535</f>
        <v>0</v>
      </c>
      <c r="E352" s="2377"/>
      <c r="F352" s="889"/>
      <c r="G352" s="886"/>
      <c r="H352" s="890"/>
      <c r="I352" s="891"/>
      <c r="J352" s="891"/>
      <c r="K352" s="891"/>
      <c r="L352" s="892"/>
      <c r="M352" s="891"/>
      <c r="N352" s="841">
        <f t="shared" si="7"/>
        <v>8</v>
      </c>
    </row>
    <row r="353" spans="1:15" ht="21.75" customHeight="1">
      <c r="A353" s="844">
        <f>IF(H317&gt;0,1,)</f>
        <v>1</v>
      </c>
      <c r="B353" s="886" t="s">
        <v>558</v>
      </c>
      <c r="C353" s="887" t="s">
        <v>1152</v>
      </c>
      <c r="D353" s="2385" t="str">
        <f>'6-3표준조사(2)'!R531</f>
        <v>3년차 이상</v>
      </c>
      <c r="E353" s="2385"/>
      <c r="F353" s="893"/>
      <c r="G353" s="893"/>
      <c r="H353" s="890"/>
      <c r="I353" s="891"/>
      <c r="J353" s="891"/>
      <c r="K353" s="891"/>
      <c r="L353" s="892"/>
      <c r="M353" s="891"/>
      <c r="N353" s="841">
        <f t="shared" si="7"/>
        <v>8</v>
      </c>
    </row>
    <row r="354" spans="1:15" ht="21.75" customHeight="1">
      <c r="A354" s="844">
        <f>IF(H317&gt;0,1,)</f>
        <v>1</v>
      </c>
      <c r="B354" s="2376" t="s">
        <v>856</v>
      </c>
      <c r="C354" s="2376"/>
      <c r="D354" s="2376"/>
      <c r="E354" s="2376"/>
      <c r="F354" s="2376"/>
      <c r="G354" s="2376"/>
      <c r="H354" s="2376"/>
      <c r="I354" s="2376"/>
      <c r="J354" s="2376"/>
      <c r="K354" s="2376"/>
      <c r="L354" s="2376"/>
      <c r="M354" s="2376"/>
      <c r="N354" s="841">
        <f t="shared" si="7"/>
        <v>8</v>
      </c>
    </row>
    <row r="355" spans="1:15" ht="21.75" customHeight="1">
      <c r="A355" s="844">
        <f>IF(H317&gt;0,1,)</f>
        <v>1</v>
      </c>
      <c r="B355" s="2386" t="s">
        <v>542</v>
      </c>
      <c r="C355" s="2386"/>
      <c r="D355" s="2387" t="s">
        <v>893</v>
      </c>
      <c r="E355" s="2387"/>
      <c r="F355" s="2387"/>
      <c r="G355" s="2387"/>
      <c r="H355" s="2387"/>
      <c r="I355" s="2388" t="s">
        <v>894</v>
      </c>
      <c r="J355" s="2388"/>
      <c r="K355" s="2388"/>
      <c r="L355" s="2388"/>
      <c r="M355" s="2388"/>
      <c r="N355" s="841">
        <f t="shared" si="7"/>
        <v>8</v>
      </c>
      <c r="O355" s="894"/>
    </row>
    <row r="356" spans="1:15" ht="21.75" customHeight="1">
      <c r="A356" s="844">
        <f>IF(H317&gt;0,1,)</f>
        <v>1</v>
      </c>
      <c r="B356" s="2386"/>
      <c r="C356" s="2386"/>
      <c r="D356" s="2387"/>
      <c r="E356" s="2387"/>
      <c r="F356" s="2387"/>
      <c r="G356" s="2387"/>
      <c r="H356" s="2387"/>
      <c r="I356" s="895" t="s">
        <v>895</v>
      </c>
      <c r="J356" s="896" t="s">
        <v>896</v>
      </c>
      <c r="K356" s="896" t="s">
        <v>537</v>
      </c>
      <c r="L356" s="897" t="s">
        <v>538</v>
      </c>
      <c r="M356" s="896" t="s">
        <v>899</v>
      </c>
      <c r="N356" s="841">
        <f t="shared" si="7"/>
        <v>8</v>
      </c>
    </row>
    <row r="357" spans="1:15" ht="21.75" customHeight="1">
      <c r="A357" s="844">
        <f>IF(H317&gt;0,1,)</f>
        <v>1</v>
      </c>
      <c r="B357" s="2368" t="s">
        <v>572</v>
      </c>
      <c r="C357" s="2368"/>
      <c r="D357" s="2369" t="str">
        <f>'6-3표준조사(2)'!P531</f>
        <v>중 (15˚ ~ 30˚)</v>
      </c>
      <c r="E357" s="2369"/>
      <c r="F357" s="2369"/>
      <c r="G357" s="2369"/>
      <c r="H357" s="2369"/>
      <c r="I357" s="898">
        <f>IF(H317=0,"",IF(D357="완 (15˚ 이하)",0,IF(D357="중 (15˚ ~ 30˚)",5,IF(D357="급 (30˚ 초과)",10))))</f>
        <v>5</v>
      </c>
      <c r="J357" s="898" t="str">
        <f>IF(A320=0,"",IF(D357="완 (15˚ 이하)",0,IF(D357="중 (15˚ ~ 30˚)",5,IF(D357="급 (30˚ 초과)",10))))</f>
        <v/>
      </c>
      <c r="K357" s="898" t="str">
        <f>IF(A323=0,"",IF(D357="완 (15˚ 이하)",0,IF(D357="중 (15˚ ~ 30˚)",5,IF(D357="급 (30˚ 초과)",10))))</f>
        <v/>
      </c>
      <c r="L357" s="898">
        <f>IF(A331=0,"",IF(D357="완 (15˚ 이하)",0,IF(D357="중 (15˚ ~ 30˚)",5,IF(D357="급 (30˚ 초과)",10))))</f>
        <v>5</v>
      </c>
      <c r="M357" s="898" t="str">
        <f>IF(A341=0,"",IF(D357="완 (15˚ 이하)",0,IF(D357="중 (15˚ ~ 30˚)",5,IF(D357="급 (30˚ 초과)",10))))</f>
        <v/>
      </c>
      <c r="N357" s="841">
        <f t="shared" si="7"/>
        <v>8</v>
      </c>
    </row>
    <row r="358" spans="1:15" ht="21.75" customHeight="1">
      <c r="A358" s="844">
        <f>IF(H317&gt;0,1,)</f>
        <v>1</v>
      </c>
      <c r="B358" s="2389" t="s">
        <v>561</v>
      </c>
      <c r="C358" s="2389"/>
      <c r="D358" s="2369" t="str">
        <f>'6-3표준조사(2)'!R531</f>
        <v>3년차 이상</v>
      </c>
      <c r="E358" s="2369"/>
      <c r="F358" s="2369"/>
      <c r="G358" s="2369"/>
      <c r="H358" s="2369"/>
      <c r="I358" s="898"/>
      <c r="J358" s="898"/>
      <c r="K358" s="898" t="str">
        <f>IF(A323=0,"",IF(D358="당해년도",0,IF(D358="2년차",5,IF(D358="3년차",10))))</f>
        <v/>
      </c>
      <c r="L358" s="898"/>
      <c r="M358" s="898"/>
      <c r="N358" s="841">
        <f t="shared" si="7"/>
        <v>8</v>
      </c>
    </row>
    <row r="359" spans="1:15" ht="21.75" customHeight="1">
      <c r="A359" s="844">
        <f>IF(H317&gt;0,1,)</f>
        <v>1</v>
      </c>
      <c r="B359" s="2368" t="s">
        <v>560</v>
      </c>
      <c r="C359" s="2368"/>
      <c r="D359" s="2369" t="str">
        <f>'6-3표준조사(2)'!Q531</f>
        <v>개소당3ha이상</v>
      </c>
      <c r="E359" s="2369"/>
      <c r="F359" s="2369"/>
      <c r="G359" s="2369"/>
      <c r="H359" s="2369"/>
      <c r="I359" s="898"/>
      <c r="J359" s="898" t="str">
        <f>IF(A320=0,"",IF(D359="개소당5ha이상",0,IF(D359="개소당3~5ha미만 ",5,IF(D359="개소당3ha미만",10))))</f>
        <v/>
      </c>
      <c r="K359" s="898" t="str">
        <f>IF(A323=0,"",IF(D359="개소당5ha이상",0,IF(D359="개소당3~5ha미만 ",5,IF(D359="개소당3ha미만",10))))</f>
        <v/>
      </c>
      <c r="L359" s="898">
        <f>IF(A331=0,"",IF(D359="개소당3ha이상",0,IF(D359="개소당1~3ha미만 ",5,IF(D359="개소당1ha미만",10))))</f>
        <v>0</v>
      </c>
      <c r="M359" s="898" t="str">
        <f>IF(A341=0,"",IF(D359="개소당5ha이상",0,IF(D359="개소당3~5ha미만 ",5,IF(D359="개소당3ha미만",10))))</f>
        <v/>
      </c>
      <c r="N359" s="841">
        <f t="shared" si="7"/>
        <v>8</v>
      </c>
    </row>
    <row r="360" spans="1:15" ht="21.75" customHeight="1">
      <c r="A360" s="844">
        <f>IF(H317&gt;0,1,)</f>
        <v>1</v>
      </c>
      <c r="B360" s="2368" t="s">
        <v>555</v>
      </c>
      <c r="C360" s="2368"/>
      <c r="D360" s="2369"/>
      <c r="E360" s="2369"/>
      <c r="F360" s="2369"/>
      <c r="G360" s="2369"/>
      <c r="H360" s="2369"/>
      <c r="I360" s="898"/>
      <c r="J360" s="898"/>
      <c r="K360" s="898"/>
      <c r="L360" s="1793">
        <f>SUM(L357:L359)</f>
        <v>5</v>
      </c>
      <c r="M360" s="898"/>
      <c r="N360" s="841">
        <f t="shared" si="7"/>
        <v>8</v>
      </c>
    </row>
    <row r="361" spans="1:15" ht="35.1" customHeight="1" thickBot="1">
      <c r="A361" s="844">
        <f>IF(H362&gt;0,1,)</f>
        <v>1</v>
      </c>
      <c r="B361" s="2237" t="s">
        <v>2433</v>
      </c>
      <c r="C361" s="2237"/>
      <c r="D361" s="2237"/>
      <c r="E361" s="2237"/>
      <c r="F361" s="2237"/>
      <c r="G361" s="2237"/>
      <c r="H361" s="2237"/>
      <c r="I361" s="2237"/>
      <c r="J361" s="2237"/>
      <c r="K361" s="2237"/>
      <c r="L361" s="2237"/>
      <c r="M361" s="2237"/>
      <c r="N361" s="841">
        <f>IF(H$362&gt;0,9,)</f>
        <v>9</v>
      </c>
      <c r="O361" s="842"/>
    </row>
    <row r="362" spans="1:15" ht="21.75" customHeight="1">
      <c r="A362" s="844">
        <f>IF($H$362&gt;0,1,)</f>
        <v>1</v>
      </c>
      <c r="B362" s="2362" t="s">
        <v>857</v>
      </c>
      <c r="C362" s="2363"/>
      <c r="D362" s="2364" t="str">
        <f>CONCATENATE('6-3표준조사(2)'!K604,"임반")</f>
        <v>66-0임반</v>
      </c>
      <c r="E362" s="2364"/>
      <c r="F362" s="2364" t="str">
        <f>CONCATENATE('6-3표준조사(2)'!L604,"소반")</f>
        <v>31-0소반</v>
      </c>
      <c r="G362" s="2364"/>
      <c r="H362" s="2365">
        <f>'6-3표준조사(2)'!Y609</f>
        <v>2</v>
      </c>
      <c r="I362" s="2365"/>
      <c r="J362" s="845"/>
      <c r="K362" s="846" t="s">
        <v>541</v>
      </c>
      <c r="L362" s="2366" t="str">
        <f>+'6-3표준조사(2)'!R604</f>
        <v>모두베기</v>
      </c>
      <c r="M362" s="2367"/>
      <c r="N362" s="841">
        <f t="shared" ref="N362:N404" si="8">IF(H$362&gt;0,9,)</f>
        <v>9</v>
      </c>
    </row>
    <row r="363" spans="1:15" ht="21.75" customHeight="1">
      <c r="A363" s="844">
        <f>IF($H$362&gt;0,1,)</f>
        <v>1</v>
      </c>
      <c r="B363" s="2378" t="s">
        <v>542</v>
      </c>
      <c r="C363" s="2379"/>
      <c r="D363" s="2380" t="s">
        <v>543</v>
      </c>
      <c r="E363" s="2379"/>
      <c r="F363" s="2381" t="s">
        <v>544</v>
      </c>
      <c r="G363" s="2382"/>
      <c r="H363" s="2381" t="s">
        <v>545</v>
      </c>
      <c r="I363" s="2382"/>
      <c r="J363" s="2380" t="s">
        <v>546</v>
      </c>
      <c r="K363" s="2379"/>
      <c r="L363" s="2383" t="s">
        <v>858</v>
      </c>
      <c r="M363" s="2370"/>
      <c r="N363" s="841">
        <f t="shared" si="8"/>
        <v>9</v>
      </c>
    </row>
    <row r="364" spans="1:15" ht="21.75" customHeight="1">
      <c r="A364" s="844">
        <f>IF($H$362&gt;0,1,)</f>
        <v>1</v>
      </c>
      <c r="B364" s="847"/>
      <c r="C364" s="848" t="s">
        <v>547</v>
      </c>
      <c r="D364" s="849"/>
      <c r="E364" s="850" t="s">
        <v>548</v>
      </c>
      <c r="F364" s="849"/>
      <c r="G364" s="850" t="s">
        <v>548</v>
      </c>
      <c r="H364" s="849"/>
      <c r="I364" s="850" t="s">
        <v>548</v>
      </c>
      <c r="J364" s="851"/>
      <c r="K364" s="850" t="s">
        <v>549</v>
      </c>
      <c r="L364" s="2384"/>
      <c r="M364" s="2371"/>
      <c r="N364" s="841">
        <f t="shared" si="8"/>
        <v>9</v>
      </c>
    </row>
    <row r="365" spans="1:15" ht="21.75" hidden="1" customHeight="1">
      <c r="A365" s="844">
        <f>IF('6-3표준조사(2)'!R604="둘레베기",1,)</f>
        <v>0</v>
      </c>
      <c r="B365" s="2372" t="s">
        <v>547</v>
      </c>
      <c r="C365" s="852" t="s">
        <v>579</v>
      </c>
      <c r="D365" s="855"/>
      <c r="E365" s="854"/>
      <c r="F365" s="855"/>
      <c r="G365" s="854"/>
      <c r="H365" s="855"/>
      <c r="I365" s="854"/>
      <c r="J365" s="856"/>
      <c r="K365" s="857"/>
      <c r="L365" s="902"/>
      <c r="M365" s="859">
        <f>M366</f>
        <v>0</v>
      </c>
      <c r="N365" s="841">
        <f t="shared" si="8"/>
        <v>9</v>
      </c>
    </row>
    <row r="366" spans="1:15" ht="21.75" hidden="1" customHeight="1">
      <c r="A366" s="844">
        <f>IF('6-3표준조사(2)'!R604="둘레베기",1,)</f>
        <v>0</v>
      </c>
      <c r="B366" s="2392"/>
      <c r="C366" s="860" t="s">
        <v>841</v>
      </c>
      <c r="D366" s="903"/>
      <c r="E366" s="862"/>
      <c r="F366" s="863"/>
      <c r="G366" s="862"/>
      <c r="H366" s="863"/>
      <c r="I366" s="862"/>
      <c r="J366" s="864"/>
      <c r="K366" s="865"/>
      <c r="L366" s="866">
        <f>J405/100</f>
        <v>0</v>
      </c>
      <c r="M366" s="867">
        <f>ROUNDDOWN((H367*J367)+(H367*J367*L366),)</f>
        <v>0</v>
      </c>
      <c r="N366" s="841">
        <f t="shared" si="8"/>
        <v>9</v>
      </c>
    </row>
    <row r="367" spans="1:15" ht="21.75" hidden="1" customHeight="1">
      <c r="A367" s="844">
        <f>IF('6-3표준조사(2)'!R604="줄베기",1,)</f>
        <v>0</v>
      </c>
      <c r="B367" s="2392"/>
      <c r="C367" s="860" t="s">
        <v>842</v>
      </c>
      <c r="D367" s="903">
        <f>IF(A367&gt;0,D396,)</f>
        <v>0</v>
      </c>
      <c r="E367" s="862" t="s">
        <v>551</v>
      </c>
      <c r="F367" s="863">
        <v>0.18</v>
      </c>
      <c r="G367" s="862" t="s">
        <v>552</v>
      </c>
      <c r="H367" s="863">
        <f>ROUND(D367/100*F367,2)</f>
        <v>0</v>
      </c>
      <c r="I367" s="862" t="s">
        <v>550</v>
      </c>
      <c r="J367" s="864">
        <f>'7-1 단가조사'!L7</f>
        <v>172068</v>
      </c>
      <c r="K367" s="865" t="s">
        <v>580</v>
      </c>
      <c r="L367" s="866"/>
      <c r="M367" s="867"/>
      <c r="N367" s="841">
        <f t="shared" si="8"/>
        <v>9</v>
      </c>
    </row>
    <row r="368" spans="1:15" ht="21.75" hidden="1" customHeight="1">
      <c r="A368" s="844">
        <f>IF('6-3표준조사(2)'!$R$604="줄베기",1,)</f>
        <v>0</v>
      </c>
      <c r="B368" s="2392"/>
      <c r="C368" s="852" t="s">
        <v>581</v>
      </c>
      <c r="D368" s="855"/>
      <c r="E368" s="854"/>
      <c r="F368" s="855"/>
      <c r="G368" s="854"/>
      <c r="H368" s="855"/>
      <c r="I368" s="854"/>
      <c r="J368" s="856"/>
      <c r="K368" s="857"/>
      <c r="L368" s="904"/>
      <c r="M368" s="859">
        <f>SUM(M369+M372+M375)</f>
        <v>0</v>
      </c>
      <c r="N368" s="841">
        <f t="shared" si="8"/>
        <v>9</v>
      </c>
    </row>
    <row r="369" spans="1:14" ht="21.75" hidden="1" customHeight="1">
      <c r="A369" s="844">
        <f>IF('6-3표준조사(2)'!$R$604="줄베기",1,)</f>
        <v>0</v>
      </c>
      <c r="B369" s="2392"/>
      <c r="C369" s="860" t="s">
        <v>841</v>
      </c>
      <c r="D369" s="861"/>
      <c r="E369" s="862"/>
      <c r="F369" s="863"/>
      <c r="G369" s="862"/>
      <c r="H369" s="863"/>
      <c r="I369" s="862"/>
      <c r="J369" s="864"/>
      <c r="K369" s="865"/>
      <c r="L369" s="866">
        <f>K405/100</f>
        <v>0</v>
      </c>
      <c r="M369" s="867">
        <f>ROUNDDOWN((M370+M371)+((M370+M371)*L369),0)</f>
        <v>0</v>
      </c>
      <c r="N369" s="841">
        <f t="shared" si="8"/>
        <v>9</v>
      </c>
    </row>
    <row r="370" spans="1:14" ht="21.75" hidden="1" customHeight="1">
      <c r="A370" s="844">
        <f>IF('6-3표준조사(2)'!$R$604="줄베기",1,)</f>
        <v>0</v>
      </c>
      <c r="B370" s="2392"/>
      <c r="C370" s="860" t="s">
        <v>843</v>
      </c>
      <c r="D370" s="861">
        <f>IF(A370&gt;0,D396,)</f>
        <v>0</v>
      </c>
      <c r="E370" s="862" t="s">
        <v>551</v>
      </c>
      <c r="F370" s="863">
        <v>7.0000000000000007E-2</v>
      </c>
      <c r="G370" s="862" t="s">
        <v>552</v>
      </c>
      <c r="H370" s="863">
        <f>ROUND(D370/100*F370,2)</f>
        <v>0</v>
      </c>
      <c r="I370" s="862" t="s">
        <v>550</v>
      </c>
      <c r="J370" s="864">
        <f>'7-1 단가조사'!L7</f>
        <v>172068</v>
      </c>
      <c r="K370" s="865" t="s">
        <v>580</v>
      </c>
      <c r="L370" s="866"/>
      <c r="M370" s="867">
        <f>ROUNDDOWN(H370*J370,)</f>
        <v>0</v>
      </c>
      <c r="N370" s="841">
        <f t="shared" si="8"/>
        <v>9</v>
      </c>
    </row>
    <row r="371" spans="1:14" ht="21.75" hidden="1" customHeight="1">
      <c r="A371" s="844">
        <f>IF('6-3표준조사(2)'!$R$604="줄베기",1,)</f>
        <v>0</v>
      </c>
      <c r="B371" s="2392"/>
      <c r="C371" s="860" t="s">
        <v>844</v>
      </c>
      <c r="D371" s="870">
        <f>IF(A371&gt;0,1,)</f>
        <v>0</v>
      </c>
      <c r="E371" s="862" t="s">
        <v>425</v>
      </c>
      <c r="F371" s="863">
        <v>1.3</v>
      </c>
      <c r="G371" s="862" t="s">
        <v>582</v>
      </c>
      <c r="H371" s="863">
        <f>ROUND(D371*F371,2)</f>
        <v>0</v>
      </c>
      <c r="I371" s="862" t="s">
        <v>550</v>
      </c>
      <c r="J371" s="864">
        <f>'7-1 단가조사'!L6</f>
        <v>226122</v>
      </c>
      <c r="K371" s="865" t="s">
        <v>583</v>
      </c>
      <c r="L371" s="866"/>
      <c r="M371" s="867">
        <f>ROUNDDOWN(H371*J371,)</f>
        <v>0</v>
      </c>
      <c r="N371" s="841">
        <f t="shared" si="8"/>
        <v>9</v>
      </c>
    </row>
    <row r="372" spans="1:14" ht="21.75" hidden="1" customHeight="1">
      <c r="A372" s="844">
        <f>IF('6-3표준조사(2)'!$R$604="줄베기",1,)</f>
        <v>0</v>
      </c>
      <c r="B372" s="2392"/>
      <c r="C372" s="860" t="s">
        <v>845</v>
      </c>
      <c r="D372" s="861"/>
      <c r="E372" s="862"/>
      <c r="F372" s="863"/>
      <c r="G372" s="862"/>
      <c r="H372" s="863"/>
      <c r="I372" s="862"/>
      <c r="J372" s="864"/>
      <c r="K372" s="865"/>
      <c r="L372" s="868"/>
      <c r="M372" s="867">
        <f>M373+M374</f>
        <v>0</v>
      </c>
      <c r="N372" s="841">
        <f t="shared" si="8"/>
        <v>9</v>
      </c>
    </row>
    <row r="373" spans="1:14" ht="21.75" hidden="1" customHeight="1">
      <c r="A373" s="844">
        <f>IF('6-3표준조사(2)'!$R$604="줄베기",1,)</f>
        <v>0</v>
      </c>
      <c r="B373" s="2392"/>
      <c r="C373" s="860" t="s">
        <v>846</v>
      </c>
      <c r="D373" s="870">
        <f>H371</f>
        <v>0</v>
      </c>
      <c r="E373" s="862" t="s">
        <v>582</v>
      </c>
      <c r="F373" s="863">
        <v>5</v>
      </c>
      <c r="G373" s="862" t="s">
        <v>553</v>
      </c>
      <c r="H373" s="863">
        <f>ROUND(D373*F373,2)</f>
        <v>0</v>
      </c>
      <c r="I373" s="862" t="s">
        <v>554</v>
      </c>
      <c r="J373" s="864">
        <f>'7-1 단가조사'!L11</f>
        <v>1720</v>
      </c>
      <c r="K373" s="865" t="s">
        <v>584</v>
      </c>
      <c r="L373" s="868"/>
      <c r="M373" s="867">
        <f>ROUNDDOWN(H373*J373,)</f>
        <v>0</v>
      </c>
      <c r="N373" s="841">
        <f t="shared" si="8"/>
        <v>9</v>
      </c>
    </row>
    <row r="374" spans="1:14" ht="21.75" hidden="1" customHeight="1">
      <c r="A374" s="844">
        <f>IF('6-3표준조사(2)'!$R$604="줄베기",1,)</f>
        <v>0</v>
      </c>
      <c r="B374" s="2392"/>
      <c r="C374" s="860" t="s">
        <v>847</v>
      </c>
      <c r="D374" s="861">
        <f>M373</f>
        <v>0</v>
      </c>
      <c r="E374" s="862" t="s">
        <v>586</v>
      </c>
      <c r="F374" s="863">
        <v>0.1</v>
      </c>
      <c r="G374" s="862" t="s">
        <v>587</v>
      </c>
      <c r="H374" s="863"/>
      <c r="I374" s="862"/>
      <c r="J374" s="864"/>
      <c r="K374" s="865"/>
      <c r="L374" s="868"/>
      <c r="M374" s="867">
        <f>ROUNDDOWN(D374*F374,)</f>
        <v>0</v>
      </c>
      <c r="N374" s="841">
        <f t="shared" si="8"/>
        <v>9</v>
      </c>
    </row>
    <row r="375" spans="1:14" ht="21.75" hidden="1" customHeight="1">
      <c r="A375" s="844">
        <f>IF('6-3표준조사(2)'!$R$604="줄베기",1,)</f>
        <v>0</v>
      </c>
      <c r="B375" s="2392"/>
      <c r="C375" s="905" t="s">
        <v>848</v>
      </c>
      <c r="D375" s="906">
        <f>D373</f>
        <v>0</v>
      </c>
      <c r="E375" s="907" t="s">
        <v>588</v>
      </c>
      <c r="F375" s="908">
        <v>8.3999999999999995E-3</v>
      </c>
      <c r="G375" s="907" t="s">
        <v>589</v>
      </c>
      <c r="H375" s="909"/>
      <c r="I375" s="907"/>
      <c r="J375" s="910">
        <f>'7-1 단가조사'!L14</f>
        <v>610000</v>
      </c>
      <c r="K375" s="911" t="s">
        <v>585</v>
      </c>
      <c r="L375" s="912"/>
      <c r="M375" s="913">
        <f>ROUNDDOWN(D375*F375*J375,)</f>
        <v>0</v>
      </c>
      <c r="N375" s="841">
        <f t="shared" si="8"/>
        <v>9</v>
      </c>
    </row>
    <row r="376" spans="1:14" ht="21.75" customHeight="1">
      <c r="A376" s="844">
        <f>IF('6-3표준조사(2)'!$R$604="모두베기",1,)</f>
        <v>1</v>
      </c>
      <c r="B376" s="2392"/>
      <c r="C376" s="852" t="s">
        <v>590</v>
      </c>
      <c r="D376" s="853"/>
      <c r="E376" s="854"/>
      <c r="F376" s="855"/>
      <c r="G376" s="854"/>
      <c r="H376" s="855"/>
      <c r="I376" s="854"/>
      <c r="J376" s="856"/>
      <c r="K376" s="857"/>
      <c r="L376" s="858"/>
      <c r="M376" s="859">
        <f>M377+M382+M385</f>
        <v>1316591</v>
      </c>
      <c r="N376" s="841">
        <f t="shared" si="8"/>
        <v>9</v>
      </c>
    </row>
    <row r="377" spans="1:14" ht="21.75" customHeight="1">
      <c r="A377" s="844">
        <f>IF('6-3표준조사(2)'!$R$604="모두베기",1,)</f>
        <v>1</v>
      </c>
      <c r="B377" s="2392"/>
      <c r="C377" s="860" t="s">
        <v>841</v>
      </c>
      <c r="D377" s="861"/>
      <c r="E377" s="862"/>
      <c r="F377" s="863"/>
      <c r="G377" s="862"/>
      <c r="H377" s="863"/>
      <c r="I377" s="862"/>
      <c r="J377" s="864"/>
      <c r="K377" s="865"/>
      <c r="L377" s="866">
        <f>L405/100</f>
        <v>0.1</v>
      </c>
      <c r="M377" s="867">
        <f>M378+M379+M380+M381</f>
        <v>1243671</v>
      </c>
      <c r="N377" s="841">
        <f t="shared" si="8"/>
        <v>9</v>
      </c>
    </row>
    <row r="378" spans="1:14" ht="21.75" customHeight="1">
      <c r="A378" s="844">
        <f>IF('6-3표준조사(2)'!$R$604="모두베기",1,)</f>
        <v>1</v>
      </c>
      <c r="B378" s="2392"/>
      <c r="C378" s="860" t="s">
        <v>843</v>
      </c>
      <c r="D378" s="861"/>
      <c r="E378" s="862" t="s">
        <v>551</v>
      </c>
      <c r="F378" s="863">
        <v>7.0000000000000007E-2</v>
      </c>
      <c r="G378" s="862" t="s">
        <v>552</v>
      </c>
      <c r="H378" s="863">
        <f>ROUND(D378/100*F378,2)</f>
        <v>0</v>
      </c>
      <c r="I378" s="862" t="s">
        <v>550</v>
      </c>
      <c r="J378" s="864">
        <f>'7-1 단가조사'!L7</f>
        <v>172068</v>
      </c>
      <c r="K378" s="865" t="s">
        <v>580</v>
      </c>
      <c r="L378" s="868"/>
      <c r="M378" s="867">
        <f>ROUNDDOWN((H378*J378)+(H378*J378*L377),)</f>
        <v>0</v>
      </c>
      <c r="N378" s="841">
        <f t="shared" si="8"/>
        <v>9</v>
      </c>
    </row>
    <row r="379" spans="1:14" ht="21.75" customHeight="1">
      <c r="A379" s="844">
        <f>IF('6-3표준조사(2)'!$R$604="모두베기",1,)</f>
        <v>1</v>
      </c>
      <c r="B379" s="2392"/>
      <c r="C379" s="869" t="s">
        <v>1158</v>
      </c>
      <c r="D379" s="870">
        <f>IF(A379&gt;0,IF(D398="당해 년도",1,),)</f>
        <v>0</v>
      </c>
      <c r="E379" s="862" t="s">
        <v>425</v>
      </c>
      <c r="F379" s="863">
        <v>3.5</v>
      </c>
      <c r="G379" s="862" t="s">
        <v>582</v>
      </c>
      <c r="H379" s="863">
        <f>ROUND(D379*F379,2)</f>
        <v>0</v>
      </c>
      <c r="I379" s="862" t="s">
        <v>550</v>
      </c>
      <c r="J379" s="864">
        <f>'7-1 단가조사'!L6</f>
        <v>226122</v>
      </c>
      <c r="K379" s="865" t="s">
        <v>583</v>
      </c>
      <c r="L379" s="868"/>
      <c r="M379" s="867">
        <f>ROUNDDOWN((H379*J379)+(H379*J379*L377),)</f>
        <v>0</v>
      </c>
      <c r="N379" s="841">
        <f t="shared" si="8"/>
        <v>9</v>
      </c>
    </row>
    <row r="380" spans="1:14" ht="21.75" customHeight="1">
      <c r="A380" s="844">
        <f>IF('6-3표준조사(2)'!$R$604="모두베기",1,)</f>
        <v>1</v>
      </c>
      <c r="B380" s="2392"/>
      <c r="C380" s="869" t="s">
        <v>1159</v>
      </c>
      <c r="D380" s="870">
        <f>IF(A380&gt;0,IF(D398="2년차",1,),)</f>
        <v>0</v>
      </c>
      <c r="E380" s="862" t="s">
        <v>425</v>
      </c>
      <c r="F380" s="863">
        <v>4</v>
      </c>
      <c r="G380" s="862" t="s">
        <v>582</v>
      </c>
      <c r="H380" s="863">
        <f>ROUND(D380*F380,2)</f>
        <v>0</v>
      </c>
      <c r="I380" s="862" t="s">
        <v>550</v>
      </c>
      <c r="J380" s="864">
        <f>'7-1 단가조사'!L6</f>
        <v>226122</v>
      </c>
      <c r="K380" s="865" t="s">
        <v>583</v>
      </c>
      <c r="L380" s="868"/>
      <c r="M380" s="867">
        <f>ROUNDDOWN((H380*J380)+(H380*J380*L377),)</f>
        <v>0</v>
      </c>
      <c r="N380" s="841">
        <f t="shared" si="8"/>
        <v>9</v>
      </c>
    </row>
    <row r="381" spans="1:14" ht="21.75" customHeight="1">
      <c r="A381" s="844">
        <f>IF('6-3표준조사(2)'!$R$604="모두베기",1,)</f>
        <v>1</v>
      </c>
      <c r="B381" s="2392"/>
      <c r="C381" s="869" t="s">
        <v>1160</v>
      </c>
      <c r="D381" s="870">
        <f>IF(A381&gt;0,IF(D398="3년차 이상",1,),)</f>
        <v>1</v>
      </c>
      <c r="E381" s="862" t="s">
        <v>425</v>
      </c>
      <c r="F381" s="863">
        <v>5</v>
      </c>
      <c r="G381" s="862" t="s">
        <v>582</v>
      </c>
      <c r="H381" s="863">
        <f>ROUND(D381*F381,2)</f>
        <v>5</v>
      </c>
      <c r="I381" s="862" t="s">
        <v>550</v>
      </c>
      <c r="J381" s="864">
        <f>'7-1 단가조사'!L6</f>
        <v>226122</v>
      </c>
      <c r="K381" s="865" t="s">
        <v>583</v>
      </c>
      <c r="L381" s="868"/>
      <c r="M381" s="867">
        <f>ROUNDDOWN((H381*J381)+(H381*J381*L377),)</f>
        <v>1243671</v>
      </c>
      <c r="N381" s="841">
        <f t="shared" si="8"/>
        <v>9</v>
      </c>
    </row>
    <row r="382" spans="1:14" ht="21.75" customHeight="1">
      <c r="A382" s="844">
        <f>IF('6-3표준조사(2)'!$R$604="모두베기",1,)</f>
        <v>1</v>
      </c>
      <c r="B382" s="2392"/>
      <c r="C382" s="860" t="s">
        <v>845</v>
      </c>
      <c r="D382" s="861"/>
      <c r="E382" s="862"/>
      <c r="F382" s="863"/>
      <c r="G382" s="862"/>
      <c r="H382" s="863"/>
      <c r="I382" s="862"/>
      <c r="J382" s="864"/>
      <c r="K382" s="865"/>
      <c r="L382" s="868"/>
      <c r="M382" s="867">
        <f>M383+M384</f>
        <v>47300</v>
      </c>
      <c r="N382" s="841">
        <f t="shared" si="8"/>
        <v>9</v>
      </c>
    </row>
    <row r="383" spans="1:14" ht="21.75" customHeight="1">
      <c r="A383" s="844">
        <f>IF('6-3표준조사(2)'!$R$604="모두베기",1,)</f>
        <v>1</v>
      </c>
      <c r="B383" s="2392"/>
      <c r="C383" s="860" t="s">
        <v>846</v>
      </c>
      <c r="D383" s="870">
        <f>(H379+H380+H381)</f>
        <v>5</v>
      </c>
      <c r="E383" s="862" t="s">
        <v>582</v>
      </c>
      <c r="F383" s="863">
        <v>5</v>
      </c>
      <c r="G383" s="862" t="s">
        <v>553</v>
      </c>
      <c r="H383" s="863">
        <f>ROUND(D383*F383,2)</f>
        <v>25</v>
      </c>
      <c r="I383" s="862" t="s">
        <v>554</v>
      </c>
      <c r="J383" s="864">
        <f>'7-1 단가조사'!L11</f>
        <v>1720</v>
      </c>
      <c r="K383" s="865" t="s">
        <v>584</v>
      </c>
      <c r="L383" s="868"/>
      <c r="M383" s="867">
        <f>ROUNDDOWN(H383*J383,)</f>
        <v>43000</v>
      </c>
      <c r="N383" s="841">
        <f t="shared" si="8"/>
        <v>9</v>
      </c>
    </row>
    <row r="384" spans="1:14" ht="21.75" customHeight="1">
      <c r="A384" s="844">
        <f>IF('6-3표준조사(2)'!$R$604="모두베기",1,)</f>
        <v>1</v>
      </c>
      <c r="B384" s="2392"/>
      <c r="C384" s="860" t="s">
        <v>847</v>
      </c>
      <c r="D384" s="861">
        <f>M383</f>
        <v>43000</v>
      </c>
      <c r="E384" s="862" t="s">
        <v>586</v>
      </c>
      <c r="F384" s="863">
        <v>0.1</v>
      </c>
      <c r="G384" s="862" t="s">
        <v>587</v>
      </c>
      <c r="H384" s="863"/>
      <c r="I384" s="862"/>
      <c r="J384" s="864"/>
      <c r="K384" s="865"/>
      <c r="L384" s="868"/>
      <c r="M384" s="867">
        <f>ROUNDDOWN(D384*F384,)</f>
        <v>4300</v>
      </c>
      <c r="N384" s="841">
        <f t="shared" si="8"/>
        <v>9</v>
      </c>
    </row>
    <row r="385" spans="1:15" ht="21.75" customHeight="1">
      <c r="A385" s="844">
        <f>IF('6-3표준조사(2)'!$R$604="모두베기",1,)</f>
        <v>1</v>
      </c>
      <c r="B385" s="2392"/>
      <c r="C385" s="871" t="s">
        <v>848</v>
      </c>
      <c r="D385" s="872">
        <f>D383</f>
        <v>5</v>
      </c>
      <c r="E385" s="873" t="s">
        <v>588</v>
      </c>
      <c r="F385" s="874">
        <v>8.3999999999999995E-3</v>
      </c>
      <c r="G385" s="873" t="s">
        <v>589</v>
      </c>
      <c r="H385" s="875"/>
      <c r="I385" s="873"/>
      <c r="J385" s="876">
        <f>'7-1 단가조사'!L14</f>
        <v>610000</v>
      </c>
      <c r="K385" s="877" t="s">
        <v>585</v>
      </c>
      <c r="L385" s="878"/>
      <c r="M385" s="879">
        <f>ROUNDDOWN(D385*F385*J385,)</f>
        <v>25620</v>
      </c>
      <c r="N385" s="841">
        <f t="shared" si="8"/>
        <v>9</v>
      </c>
    </row>
    <row r="386" spans="1:15" ht="21.75" hidden="1" customHeight="1">
      <c r="A386" s="844">
        <f>IF('6-3표준조사(2)'!$R$604="맹아제거",1,)</f>
        <v>0</v>
      </c>
      <c r="B386" s="2392"/>
      <c r="C386" s="852" t="s">
        <v>591</v>
      </c>
      <c r="D386" s="855"/>
      <c r="E386" s="854"/>
      <c r="F386" s="855"/>
      <c r="G386" s="854"/>
      <c r="H386" s="855"/>
      <c r="I386" s="854"/>
      <c r="J386" s="856"/>
      <c r="K386" s="857"/>
      <c r="L386" s="902"/>
      <c r="M386" s="859">
        <f>M387</f>
        <v>0</v>
      </c>
      <c r="N386" s="841">
        <f t="shared" si="8"/>
        <v>9</v>
      </c>
    </row>
    <row r="387" spans="1:15" ht="21.75" hidden="1" customHeight="1">
      <c r="A387" s="844">
        <f>IF('6-3표준조사(2)'!$R$604="맹아제거",1,)</f>
        <v>0</v>
      </c>
      <c r="B387" s="2392"/>
      <c r="C387" s="860" t="s">
        <v>841</v>
      </c>
      <c r="D387" s="903"/>
      <c r="E387" s="862"/>
      <c r="F387" s="863"/>
      <c r="G387" s="862"/>
      <c r="H387" s="863"/>
      <c r="I387" s="862"/>
      <c r="J387" s="864"/>
      <c r="K387" s="865"/>
      <c r="L387" s="866">
        <f>M405/100</f>
        <v>0</v>
      </c>
      <c r="M387" s="867">
        <f>ROUNDDOWN((H388*J388)+(H388*J388*L387),)</f>
        <v>0</v>
      </c>
      <c r="N387" s="841">
        <f t="shared" si="8"/>
        <v>9</v>
      </c>
    </row>
    <row r="388" spans="1:15" ht="21.75" hidden="1" customHeight="1">
      <c r="A388" s="844">
        <f>IF('6-3표준조사(2)'!$R$604="맹아제거",1,)</f>
        <v>0</v>
      </c>
      <c r="B388" s="2392"/>
      <c r="C388" s="860" t="s">
        <v>849</v>
      </c>
      <c r="D388" s="903">
        <v>0</v>
      </c>
      <c r="E388" s="862" t="s">
        <v>551</v>
      </c>
      <c r="F388" s="863">
        <v>0.2</v>
      </c>
      <c r="G388" s="862" t="s">
        <v>552</v>
      </c>
      <c r="H388" s="863">
        <f>ROUND(D388/100*F388,2)</f>
        <v>0</v>
      </c>
      <c r="I388" s="862" t="s">
        <v>550</v>
      </c>
      <c r="J388" s="864">
        <f>'7-1 단가조사'!L7</f>
        <v>172068</v>
      </c>
      <c r="K388" s="865" t="s">
        <v>580</v>
      </c>
      <c r="L388" s="866">
        <f>M405/100</f>
        <v>0</v>
      </c>
      <c r="M388" s="867"/>
      <c r="N388" s="841">
        <f t="shared" si="8"/>
        <v>9</v>
      </c>
    </row>
    <row r="389" spans="1:15" ht="21.75" customHeight="1">
      <c r="A389" s="844">
        <f>IF($H$362&gt;0,1,)</f>
        <v>1</v>
      </c>
      <c r="B389" s="2372" t="s">
        <v>555</v>
      </c>
      <c r="C389" s="852" t="s">
        <v>592</v>
      </c>
      <c r="D389" s="855"/>
      <c r="E389" s="854"/>
      <c r="F389" s="855"/>
      <c r="G389" s="854"/>
      <c r="H389" s="855"/>
      <c r="I389" s="854"/>
      <c r="J389" s="856"/>
      <c r="K389" s="857"/>
      <c r="L389" s="858"/>
      <c r="M389" s="859">
        <f>SUM(M390,M392,M393)</f>
        <v>1316591</v>
      </c>
      <c r="N389" s="841">
        <f t="shared" si="8"/>
        <v>9</v>
      </c>
    </row>
    <row r="390" spans="1:15" ht="21.75" customHeight="1">
      <c r="A390" s="844">
        <f t="shared" ref="A390:A405" si="9">IF($H$362&gt;0,1,)</f>
        <v>1</v>
      </c>
      <c r="B390" s="2373"/>
      <c r="C390" s="860" t="s">
        <v>850</v>
      </c>
      <c r="D390" s="863"/>
      <c r="E390" s="862"/>
      <c r="F390" s="863"/>
      <c r="G390" s="862"/>
      <c r="H390" s="863"/>
      <c r="I390" s="862"/>
      <c r="J390" s="864"/>
      <c r="K390" s="865"/>
      <c r="L390" s="868"/>
      <c r="M390" s="867">
        <f>M391</f>
        <v>1243671</v>
      </c>
      <c r="N390" s="841">
        <f t="shared" si="8"/>
        <v>9</v>
      </c>
    </row>
    <row r="391" spans="1:15" ht="21.75" customHeight="1">
      <c r="A391" s="844">
        <f t="shared" si="9"/>
        <v>1</v>
      </c>
      <c r="B391" s="2373"/>
      <c r="C391" s="860" t="s">
        <v>851</v>
      </c>
      <c r="D391" s="863"/>
      <c r="E391" s="862"/>
      <c r="F391" s="863"/>
      <c r="G391" s="862"/>
      <c r="H391" s="863"/>
      <c r="I391" s="862"/>
      <c r="J391" s="864"/>
      <c r="K391" s="865"/>
      <c r="L391" s="868"/>
      <c r="M391" s="867">
        <f>M366+M369+M377+M387</f>
        <v>1243671</v>
      </c>
      <c r="N391" s="841">
        <f t="shared" si="8"/>
        <v>9</v>
      </c>
    </row>
    <row r="392" spans="1:15" ht="21.75" customHeight="1">
      <c r="A392" s="844">
        <f t="shared" si="9"/>
        <v>1</v>
      </c>
      <c r="B392" s="2373"/>
      <c r="C392" s="860" t="s">
        <v>852</v>
      </c>
      <c r="D392" s="863"/>
      <c r="E392" s="862"/>
      <c r="F392" s="863"/>
      <c r="G392" s="862"/>
      <c r="H392" s="863"/>
      <c r="I392" s="862"/>
      <c r="J392" s="864"/>
      <c r="K392" s="865"/>
      <c r="L392" s="868"/>
      <c r="M392" s="867">
        <f>M372+M382</f>
        <v>47300</v>
      </c>
      <c r="N392" s="841">
        <f t="shared" si="8"/>
        <v>9</v>
      </c>
    </row>
    <row r="393" spans="1:15" ht="21.75" customHeight="1" thickBot="1">
      <c r="A393" s="844">
        <f t="shared" si="9"/>
        <v>1</v>
      </c>
      <c r="B393" s="2374"/>
      <c r="C393" s="871" t="s">
        <v>853</v>
      </c>
      <c r="D393" s="880"/>
      <c r="E393" s="881"/>
      <c r="F393" s="880"/>
      <c r="G393" s="881"/>
      <c r="H393" s="880"/>
      <c r="I393" s="881"/>
      <c r="J393" s="882"/>
      <c r="K393" s="883"/>
      <c r="L393" s="884"/>
      <c r="M393" s="885">
        <f>M375+M385</f>
        <v>25620</v>
      </c>
      <c r="N393" s="841">
        <f t="shared" si="8"/>
        <v>9</v>
      </c>
    </row>
    <row r="394" spans="1:15" ht="21.75" customHeight="1">
      <c r="A394" s="844">
        <f t="shared" si="9"/>
        <v>1</v>
      </c>
      <c r="B394" s="2375" t="s">
        <v>556</v>
      </c>
      <c r="C394" s="2375"/>
      <c r="D394" s="2375"/>
      <c r="E394" s="2375"/>
      <c r="F394" s="2375"/>
      <c r="G394" s="2375"/>
      <c r="H394" s="2375"/>
      <c r="I394" s="2375"/>
      <c r="J394" s="2375"/>
      <c r="K394" s="2375"/>
      <c r="L394" s="2375"/>
      <c r="M394" s="2375"/>
      <c r="N394" s="841">
        <f t="shared" si="8"/>
        <v>9</v>
      </c>
    </row>
    <row r="395" spans="1:15" ht="21.75" customHeight="1">
      <c r="A395" s="844">
        <f t="shared" si="9"/>
        <v>1</v>
      </c>
      <c r="B395" s="2376" t="s">
        <v>557</v>
      </c>
      <c r="C395" s="2376"/>
      <c r="D395" s="2376"/>
      <c r="E395" s="2376"/>
      <c r="F395" s="2376"/>
      <c r="G395" s="2376"/>
      <c r="H395" s="2376"/>
      <c r="I395" s="2376"/>
      <c r="J395" s="2376"/>
      <c r="K395" s="2376"/>
      <c r="L395" s="2376"/>
      <c r="M395" s="2376"/>
      <c r="N395" s="841">
        <f t="shared" si="8"/>
        <v>9</v>
      </c>
    </row>
    <row r="396" spans="1:15" ht="21.75" customHeight="1">
      <c r="A396" s="844">
        <f t="shared" si="9"/>
        <v>1</v>
      </c>
      <c r="B396" s="886" t="s">
        <v>558</v>
      </c>
      <c r="C396" s="887" t="s">
        <v>854</v>
      </c>
      <c r="D396" s="888">
        <f>'6-3표준조사(2)'!Q610</f>
        <v>2000</v>
      </c>
      <c r="E396" s="886" t="s">
        <v>551</v>
      </c>
      <c r="F396" s="889"/>
      <c r="G396" s="886"/>
      <c r="H396" s="890"/>
      <c r="I396" s="891"/>
      <c r="J396" s="891"/>
      <c r="K396" s="891"/>
      <c r="L396" s="892"/>
      <c r="M396" s="891"/>
      <c r="N396" s="841">
        <f t="shared" si="8"/>
        <v>9</v>
      </c>
    </row>
    <row r="397" spans="1:15" ht="21.75" customHeight="1">
      <c r="A397" s="844">
        <f t="shared" si="9"/>
        <v>1</v>
      </c>
      <c r="B397" s="886" t="s">
        <v>559</v>
      </c>
      <c r="C397" s="887" t="s">
        <v>840</v>
      </c>
      <c r="D397" s="2377">
        <f>'6-3표준조사(2)'!S610</f>
        <v>0</v>
      </c>
      <c r="E397" s="2377"/>
      <c r="F397" s="889"/>
      <c r="G397" s="886"/>
      <c r="H397" s="890"/>
      <c r="I397" s="891"/>
      <c r="J397" s="891"/>
      <c r="K397" s="891"/>
      <c r="L397" s="892"/>
      <c r="M397" s="891"/>
      <c r="N397" s="841">
        <f t="shared" si="8"/>
        <v>9</v>
      </c>
    </row>
    <row r="398" spans="1:15" ht="21.75" customHeight="1">
      <c r="A398" s="844">
        <f t="shared" si="9"/>
        <v>1</v>
      </c>
      <c r="B398" s="886" t="s">
        <v>558</v>
      </c>
      <c r="C398" s="914" t="s">
        <v>855</v>
      </c>
      <c r="D398" s="2385" t="str">
        <f>'6-3표준조사(2)'!R606</f>
        <v>3년차 이상</v>
      </c>
      <c r="E398" s="2385"/>
      <c r="F398" s="893"/>
      <c r="G398" s="893"/>
      <c r="H398" s="890"/>
      <c r="I398" s="891"/>
      <c r="J398" s="891"/>
      <c r="K398" s="891"/>
      <c r="L398" s="892"/>
      <c r="M398" s="891"/>
      <c r="N398" s="841">
        <f t="shared" si="8"/>
        <v>9</v>
      </c>
    </row>
    <row r="399" spans="1:15" ht="21.75" customHeight="1">
      <c r="A399" s="844">
        <f t="shared" si="9"/>
        <v>1</v>
      </c>
      <c r="B399" s="2376" t="s">
        <v>856</v>
      </c>
      <c r="C399" s="2376"/>
      <c r="D399" s="2376"/>
      <c r="E399" s="2376"/>
      <c r="F399" s="2376"/>
      <c r="G399" s="2376"/>
      <c r="H399" s="2376"/>
      <c r="I399" s="2376"/>
      <c r="J399" s="2376"/>
      <c r="K399" s="2376"/>
      <c r="L399" s="2376"/>
      <c r="M399" s="2376"/>
      <c r="N399" s="841">
        <f t="shared" si="8"/>
        <v>9</v>
      </c>
      <c r="O399" s="894"/>
    </row>
    <row r="400" spans="1:15" ht="21.75" customHeight="1">
      <c r="A400" s="844">
        <f t="shared" si="9"/>
        <v>1</v>
      </c>
      <c r="B400" s="2386" t="s">
        <v>542</v>
      </c>
      <c r="C400" s="2386"/>
      <c r="D400" s="2387" t="s">
        <v>893</v>
      </c>
      <c r="E400" s="2387"/>
      <c r="F400" s="2387"/>
      <c r="G400" s="2387"/>
      <c r="H400" s="2387"/>
      <c r="I400" s="2388" t="s">
        <v>894</v>
      </c>
      <c r="J400" s="2388"/>
      <c r="K400" s="2388"/>
      <c r="L400" s="2388"/>
      <c r="M400" s="2388"/>
      <c r="N400" s="841">
        <f t="shared" si="8"/>
        <v>9</v>
      </c>
    </row>
    <row r="401" spans="1:14" ht="21.75" customHeight="1">
      <c r="A401" s="844">
        <f t="shared" si="9"/>
        <v>1</v>
      </c>
      <c r="B401" s="2386"/>
      <c r="C401" s="2386"/>
      <c r="D401" s="2387"/>
      <c r="E401" s="2387"/>
      <c r="F401" s="2387"/>
      <c r="G401" s="2387"/>
      <c r="H401" s="2387"/>
      <c r="I401" s="895" t="s">
        <v>895</v>
      </c>
      <c r="J401" s="896" t="s">
        <v>535</v>
      </c>
      <c r="K401" s="896" t="s">
        <v>537</v>
      </c>
      <c r="L401" s="897" t="s">
        <v>538</v>
      </c>
      <c r="M401" s="896" t="s">
        <v>899</v>
      </c>
      <c r="N401" s="841">
        <f t="shared" si="8"/>
        <v>9</v>
      </c>
    </row>
    <row r="402" spans="1:14" ht="21.75" customHeight="1">
      <c r="A402" s="844">
        <f t="shared" si="9"/>
        <v>1</v>
      </c>
      <c r="B402" s="2368" t="s">
        <v>572</v>
      </c>
      <c r="C402" s="2368"/>
      <c r="D402" s="2369" t="str">
        <f>'6-3표준조사(2)'!P606</f>
        <v>중 (15˚ ~ 30˚)</v>
      </c>
      <c r="E402" s="2369"/>
      <c r="F402" s="2369"/>
      <c r="G402" s="2369"/>
      <c r="H402" s="2369"/>
      <c r="I402" s="898">
        <f>IF(H362=0,"",IF(D402="완 (15˚ 이하)",0,IF(D402="중 (15˚ ~ 30˚)",5,IF(D402="급 (30˚ 초과)",10))))</f>
        <v>5</v>
      </c>
      <c r="J402" s="898" t="str">
        <f>IF(A365=0,"",IF(D402="완 (15˚ 이하)",0,IF(D402="중 (15˚ ~ 30˚)",5,IF(D402="급 (30˚ 초과)",10))))</f>
        <v/>
      </c>
      <c r="K402" s="898" t="str">
        <f>IF(A368=0,"",IF(D402="완 (15˚ 이하)",0,IF(D402="중 (15˚ ~ 30˚)",5,IF(D402="급 (30˚ 초과)",10))))</f>
        <v/>
      </c>
      <c r="L402" s="898">
        <f>IF(A376=0,"",IF(D402="완 (15˚ 이하)",0,IF(D402="중 (15˚ ~ 30˚)",5,IF(D402="급 (30˚ 초과)",10))))</f>
        <v>5</v>
      </c>
      <c r="M402" s="898" t="str">
        <f>IF(A386=0,"",IF(D402="완 (15˚ 이하)",0,IF(D402="중 (15˚ ~ 30˚)",5,IF(D402="급 (30˚ 초과)",10))))</f>
        <v/>
      </c>
      <c r="N402" s="841">
        <f t="shared" si="8"/>
        <v>9</v>
      </c>
    </row>
    <row r="403" spans="1:14" ht="21.75" customHeight="1">
      <c r="A403" s="844">
        <f t="shared" si="9"/>
        <v>1</v>
      </c>
      <c r="B403" s="2389" t="s">
        <v>561</v>
      </c>
      <c r="C403" s="2389"/>
      <c r="D403" s="2369" t="str">
        <f>'6-3표준조사(2)'!R606</f>
        <v>3년차 이상</v>
      </c>
      <c r="E403" s="2369"/>
      <c r="F403" s="2369"/>
      <c r="G403" s="2369"/>
      <c r="H403" s="2369"/>
      <c r="I403" s="898"/>
      <c r="J403" s="898"/>
      <c r="K403" s="898" t="str">
        <f>IF(A368=0,"",IF(D403="당해년도",0,IF(D403="2년차",5,IF(D403="3년차",10))))</f>
        <v/>
      </c>
      <c r="L403" s="898"/>
      <c r="M403" s="898"/>
      <c r="N403" s="841">
        <f t="shared" si="8"/>
        <v>9</v>
      </c>
    </row>
    <row r="404" spans="1:14" ht="21.75" customHeight="1">
      <c r="A404" s="844">
        <f t="shared" si="9"/>
        <v>1</v>
      </c>
      <c r="B404" s="2368" t="s">
        <v>560</v>
      </c>
      <c r="C404" s="2368"/>
      <c r="D404" s="2369" t="str">
        <f>'6-3표준조사(2)'!Q606</f>
        <v xml:space="preserve">개소당1~3ha미만 </v>
      </c>
      <c r="E404" s="2369"/>
      <c r="F404" s="2369"/>
      <c r="G404" s="2369"/>
      <c r="H404" s="2369"/>
      <c r="I404" s="898"/>
      <c r="J404" s="898" t="str">
        <f>IF(A365=0,"",IF(D404="개소당5ha이상",0,IF(D404="개소당3~5ha미만 ",5,IF(D404="개소당3ha미만",10))))</f>
        <v/>
      </c>
      <c r="K404" s="898" t="str">
        <f>IF(A368=0,"",IF(D404="개소당5ha이상",0,IF(D404="개소당3~5ha미만 ",5,IF(D404="개소당3ha미만",10))))</f>
        <v/>
      </c>
      <c r="L404" s="898">
        <f>IF(A376=0,"",IF(D404="개소당3ha이상",0,IF(D404="개소당1~3ha미만 ",5,IF(D404="개소당1ha미만",10))))</f>
        <v>5</v>
      </c>
      <c r="M404" s="898" t="str">
        <f>IF(A386=0,"",IF(D404="개소당5ha이상",0,IF(D404="개소당3~5ha미만 ",5,IF(D404="개소당3ha미만",10))))</f>
        <v/>
      </c>
      <c r="N404" s="841">
        <f t="shared" si="8"/>
        <v>9</v>
      </c>
    </row>
    <row r="405" spans="1:14" ht="21.75" customHeight="1">
      <c r="A405" s="844">
        <f t="shared" si="9"/>
        <v>1</v>
      </c>
      <c r="B405" s="2368" t="s">
        <v>555</v>
      </c>
      <c r="C405" s="2368"/>
      <c r="D405" s="2369"/>
      <c r="E405" s="2369"/>
      <c r="F405" s="2369"/>
      <c r="G405" s="2369"/>
      <c r="H405" s="2369"/>
      <c r="I405" s="898"/>
      <c r="J405" s="898"/>
      <c r="K405" s="898"/>
      <c r="L405" s="1793">
        <f>SUM(L402:L404)</f>
        <v>10</v>
      </c>
      <c r="M405" s="898"/>
      <c r="N405" s="841">
        <f>IF(H$362&gt;0,9,)</f>
        <v>9</v>
      </c>
    </row>
    <row r="406" spans="1:14" ht="38.25">
      <c r="B406" s="2391"/>
      <c r="C406" s="2391"/>
      <c r="D406" s="2391"/>
      <c r="E406" s="2391"/>
      <c r="F406" s="2391"/>
      <c r="G406" s="2391"/>
      <c r="H406" s="2391"/>
      <c r="I406" s="2391"/>
      <c r="J406" s="2391"/>
      <c r="K406" s="2391"/>
      <c r="L406" s="2391"/>
      <c r="M406" s="2391"/>
    </row>
  </sheetData>
  <sheetProtection selectLockedCells="1" autoFilter="0"/>
  <autoFilter ref="A2:A405">
    <filterColumn colId="0">
      <customFilters>
        <customFilter operator="notEqual" val=" "/>
      </customFilters>
    </filterColumn>
  </autoFilter>
  <mergeCells count="281">
    <mergeCell ref="O2:W3"/>
    <mergeCell ref="B3:C3"/>
    <mergeCell ref="D3:E3"/>
    <mergeCell ref="F3:G3"/>
    <mergeCell ref="H3:I3"/>
    <mergeCell ref="J3:K3"/>
    <mergeCell ref="L3:L4"/>
    <mergeCell ref="M3:M4"/>
    <mergeCell ref="B1:M1"/>
    <mergeCell ref="B2:C2"/>
    <mergeCell ref="D2:E2"/>
    <mergeCell ref="F2:G2"/>
    <mergeCell ref="H2:I2"/>
    <mergeCell ref="L2:M2"/>
    <mergeCell ref="B39:M39"/>
    <mergeCell ref="B40:C41"/>
    <mergeCell ref="D40:H41"/>
    <mergeCell ref="I40:M40"/>
    <mergeCell ref="B42:C42"/>
    <mergeCell ref="D42:H42"/>
    <mergeCell ref="B5:B28"/>
    <mergeCell ref="B29:B33"/>
    <mergeCell ref="B34:M34"/>
    <mergeCell ref="B35:M35"/>
    <mergeCell ref="D37:E37"/>
    <mergeCell ref="D38:E38"/>
    <mergeCell ref="B46:M46"/>
    <mergeCell ref="B47:C47"/>
    <mergeCell ref="D47:E47"/>
    <mergeCell ref="F47:G47"/>
    <mergeCell ref="H47:I47"/>
    <mergeCell ref="L47:M47"/>
    <mergeCell ref="B43:C43"/>
    <mergeCell ref="D43:H43"/>
    <mergeCell ref="B44:C44"/>
    <mergeCell ref="D44:H44"/>
    <mergeCell ref="B45:C45"/>
    <mergeCell ref="D45:H45"/>
    <mergeCell ref="D83:E83"/>
    <mergeCell ref="B84:M84"/>
    <mergeCell ref="B85:C86"/>
    <mergeCell ref="D85:H86"/>
    <mergeCell ref="I85:M85"/>
    <mergeCell ref="B87:C87"/>
    <mergeCell ref="D87:H87"/>
    <mergeCell ref="M48:M49"/>
    <mergeCell ref="B50:B73"/>
    <mergeCell ref="B74:B78"/>
    <mergeCell ref="B79:M79"/>
    <mergeCell ref="B80:M80"/>
    <mergeCell ref="D82:E82"/>
    <mergeCell ref="B48:C48"/>
    <mergeCell ref="D48:E48"/>
    <mergeCell ref="F48:G48"/>
    <mergeCell ref="H48:I48"/>
    <mergeCell ref="J48:K48"/>
    <mergeCell ref="L48:L49"/>
    <mergeCell ref="B91:M91"/>
    <mergeCell ref="B92:C92"/>
    <mergeCell ref="D92:E92"/>
    <mergeCell ref="F92:G92"/>
    <mergeCell ref="H92:I92"/>
    <mergeCell ref="L92:M92"/>
    <mergeCell ref="B88:C88"/>
    <mergeCell ref="D88:H88"/>
    <mergeCell ref="B89:C89"/>
    <mergeCell ref="D89:H89"/>
    <mergeCell ref="B90:C90"/>
    <mergeCell ref="D90:H90"/>
    <mergeCell ref="D128:E128"/>
    <mergeCell ref="B129:M129"/>
    <mergeCell ref="B130:C131"/>
    <mergeCell ref="D130:H131"/>
    <mergeCell ref="I130:M130"/>
    <mergeCell ref="B132:C132"/>
    <mergeCell ref="D132:H132"/>
    <mergeCell ref="M93:M94"/>
    <mergeCell ref="B95:B118"/>
    <mergeCell ref="B119:B123"/>
    <mergeCell ref="B124:M124"/>
    <mergeCell ref="B125:M125"/>
    <mergeCell ref="D127:E127"/>
    <mergeCell ref="B93:C93"/>
    <mergeCell ref="D93:E93"/>
    <mergeCell ref="F93:G93"/>
    <mergeCell ref="H93:I93"/>
    <mergeCell ref="J93:K93"/>
    <mergeCell ref="L93:L94"/>
    <mergeCell ref="B136:M136"/>
    <mergeCell ref="B137:C137"/>
    <mergeCell ref="D137:E137"/>
    <mergeCell ref="F137:G137"/>
    <mergeCell ref="H137:I137"/>
    <mergeCell ref="L137:M137"/>
    <mergeCell ref="B133:C133"/>
    <mergeCell ref="D133:H133"/>
    <mergeCell ref="B134:C134"/>
    <mergeCell ref="D134:H134"/>
    <mergeCell ref="B135:C135"/>
    <mergeCell ref="D135:H135"/>
    <mergeCell ref="D173:E173"/>
    <mergeCell ref="B174:M174"/>
    <mergeCell ref="B175:C176"/>
    <mergeCell ref="D175:H176"/>
    <mergeCell ref="I175:M175"/>
    <mergeCell ref="B177:C177"/>
    <mergeCell ref="D177:H177"/>
    <mergeCell ref="M138:M139"/>
    <mergeCell ref="B140:B163"/>
    <mergeCell ref="B164:B168"/>
    <mergeCell ref="B169:M169"/>
    <mergeCell ref="B170:M170"/>
    <mergeCell ref="D172:E172"/>
    <mergeCell ref="B138:C138"/>
    <mergeCell ref="D138:E138"/>
    <mergeCell ref="F138:G138"/>
    <mergeCell ref="H138:I138"/>
    <mergeCell ref="J138:K138"/>
    <mergeCell ref="L138:L139"/>
    <mergeCell ref="B181:M181"/>
    <mergeCell ref="B182:C182"/>
    <mergeCell ref="D182:E182"/>
    <mergeCell ref="F182:G182"/>
    <mergeCell ref="H182:I182"/>
    <mergeCell ref="L182:M182"/>
    <mergeCell ref="B178:C178"/>
    <mergeCell ref="D178:H178"/>
    <mergeCell ref="B179:C179"/>
    <mergeCell ref="D179:H179"/>
    <mergeCell ref="B180:C180"/>
    <mergeCell ref="D180:H180"/>
    <mergeCell ref="D218:E218"/>
    <mergeCell ref="B219:M219"/>
    <mergeCell ref="B220:C221"/>
    <mergeCell ref="D220:H221"/>
    <mergeCell ref="I220:M220"/>
    <mergeCell ref="B222:C222"/>
    <mergeCell ref="D222:H222"/>
    <mergeCell ref="M183:M184"/>
    <mergeCell ref="B185:B208"/>
    <mergeCell ref="B209:B213"/>
    <mergeCell ref="B214:M214"/>
    <mergeCell ref="B215:M215"/>
    <mergeCell ref="D217:E217"/>
    <mergeCell ref="B183:C183"/>
    <mergeCell ref="D183:E183"/>
    <mergeCell ref="F183:G183"/>
    <mergeCell ref="H183:I183"/>
    <mergeCell ref="J183:K183"/>
    <mergeCell ref="L183:L184"/>
    <mergeCell ref="B226:M226"/>
    <mergeCell ref="B227:C227"/>
    <mergeCell ref="D227:E227"/>
    <mergeCell ref="F227:G227"/>
    <mergeCell ref="H227:I227"/>
    <mergeCell ref="L227:M227"/>
    <mergeCell ref="B223:C223"/>
    <mergeCell ref="D223:H223"/>
    <mergeCell ref="B224:C224"/>
    <mergeCell ref="D224:H224"/>
    <mergeCell ref="B225:C225"/>
    <mergeCell ref="D225:H225"/>
    <mergeCell ref="D263:E263"/>
    <mergeCell ref="B264:M264"/>
    <mergeCell ref="B265:C266"/>
    <mergeCell ref="D265:H266"/>
    <mergeCell ref="I265:M265"/>
    <mergeCell ref="B267:C267"/>
    <mergeCell ref="D267:H267"/>
    <mergeCell ref="M228:M229"/>
    <mergeCell ref="B230:B253"/>
    <mergeCell ref="B254:B258"/>
    <mergeCell ref="B259:M259"/>
    <mergeCell ref="B260:M260"/>
    <mergeCell ref="D262:E262"/>
    <mergeCell ref="B228:C228"/>
    <mergeCell ref="D228:E228"/>
    <mergeCell ref="F228:G228"/>
    <mergeCell ref="H228:I228"/>
    <mergeCell ref="J228:K228"/>
    <mergeCell ref="L228:L229"/>
    <mergeCell ref="B271:M271"/>
    <mergeCell ref="B272:C272"/>
    <mergeCell ref="D272:E272"/>
    <mergeCell ref="F272:G272"/>
    <mergeCell ref="H272:I272"/>
    <mergeCell ref="L272:M272"/>
    <mergeCell ref="B268:C268"/>
    <mergeCell ref="D268:H268"/>
    <mergeCell ref="B269:C269"/>
    <mergeCell ref="D269:H269"/>
    <mergeCell ref="B270:C270"/>
    <mergeCell ref="D270:H270"/>
    <mergeCell ref="D308:E308"/>
    <mergeCell ref="B309:M309"/>
    <mergeCell ref="B310:C311"/>
    <mergeCell ref="D310:H311"/>
    <mergeCell ref="I310:M310"/>
    <mergeCell ref="B312:C312"/>
    <mergeCell ref="D312:H312"/>
    <mergeCell ref="M273:M274"/>
    <mergeCell ref="B275:B298"/>
    <mergeCell ref="B299:B303"/>
    <mergeCell ref="B304:M304"/>
    <mergeCell ref="B305:M305"/>
    <mergeCell ref="D307:E307"/>
    <mergeCell ref="B273:C273"/>
    <mergeCell ref="D273:E273"/>
    <mergeCell ref="F273:G273"/>
    <mergeCell ref="H273:I273"/>
    <mergeCell ref="J273:K273"/>
    <mergeCell ref="L273:L274"/>
    <mergeCell ref="B316:M316"/>
    <mergeCell ref="B317:C317"/>
    <mergeCell ref="D317:E317"/>
    <mergeCell ref="F317:G317"/>
    <mergeCell ref="H317:I317"/>
    <mergeCell ref="L317:M317"/>
    <mergeCell ref="B313:C313"/>
    <mergeCell ref="D313:H313"/>
    <mergeCell ref="B314:C314"/>
    <mergeCell ref="D314:H314"/>
    <mergeCell ref="B315:C315"/>
    <mergeCell ref="D315:H315"/>
    <mergeCell ref="M318:M319"/>
    <mergeCell ref="B320:B343"/>
    <mergeCell ref="B344:B348"/>
    <mergeCell ref="B349:M349"/>
    <mergeCell ref="B350:M350"/>
    <mergeCell ref="D352:E352"/>
    <mergeCell ref="B318:C318"/>
    <mergeCell ref="D318:E318"/>
    <mergeCell ref="F318:G318"/>
    <mergeCell ref="H318:I318"/>
    <mergeCell ref="J318:K318"/>
    <mergeCell ref="L318:L319"/>
    <mergeCell ref="B358:C358"/>
    <mergeCell ref="D358:H358"/>
    <mergeCell ref="B359:C359"/>
    <mergeCell ref="D359:H359"/>
    <mergeCell ref="B360:C360"/>
    <mergeCell ref="D360:H360"/>
    <mergeCell ref="B361:M361"/>
    <mergeCell ref="D353:E353"/>
    <mergeCell ref="B354:M354"/>
    <mergeCell ref="B355:C356"/>
    <mergeCell ref="D355:H356"/>
    <mergeCell ref="I355:M355"/>
    <mergeCell ref="B357:C357"/>
    <mergeCell ref="D357:H357"/>
    <mergeCell ref="D397:E397"/>
    <mergeCell ref="D398:E398"/>
    <mergeCell ref="B399:M399"/>
    <mergeCell ref="B400:C401"/>
    <mergeCell ref="D400:H401"/>
    <mergeCell ref="I400:M400"/>
    <mergeCell ref="B394:M394"/>
    <mergeCell ref="B362:C362"/>
    <mergeCell ref="D362:E362"/>
    <mergeCell ref="F362:G362"/>
    <mergeCell ref="H362:I362"/>
    <mergeCell ref="L362:M362"/>
    <mergeCell ref="B363:C363"/>
    <mergeCell ref="D363:E363"/>
    <mergeCell ref="F363:G363"/>
    <mergeCell ref="H363:I363"/>
    <mergeCell ref="J363:K363"/>
    <mergeCell ref="L363:L364"/>
    <mergeCell ref="M363:M364"/>
    <mergeCell ref="B365:B388"/>
    <mergeCell ref="B389:B393"/>
    <mergeCell ref="B395:M395"/>
    <mergeCell ref="B405:C405"/>
    <mergeCell ref="D405:H405"/>
    <mergeCell ref="B406:M406"/>
    <mergeCell ref="B402:C402"/>
    <mergeCell ref="D402:H402"/>
    <mergeCell ref="B403:C403"/>
    <mergeCell ref="D403:H403"/>
    <mergeCell ref="B404:C404"/>
    <mergeCell ref="D404:H404"/>
  </mergeCells>
  <phoneticPr fontId="2" type="noConversion"/>
  <printOptions horizontalCentered="1"/>
  <pageMargins left="0.39370078740157483" right="0.39370078740157483" top="0.55118110236220474" bottom="0.39370078740157483" header="0" footer="0"/>
  <pageSetup paperSize="9" firstPageNumber="70" orientation="portrait" blackAndWhite="1" useFirstPageNumber="1" r:id="rId1"/>
  <rowBreaks count="8" manualBreakCount="8">
    <brk id="45" min="1" max="12" man="1"/>
    <brk id="90" min="1" max="12" man="1"/>
    <brk id="135" min="1" max="12" man="1"/>
    <brk id="180" min="1" max="12" man="1"/>
    <brk id="225" min="1" max="12" man="1"/>
    <brk id="270" min="1" max="12" man="1"/>
    <brk id="315" min="1" max="12" man="1"/>
    <brk id="360" min="1" max="12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 filterMode="1">
    <tabColor theme="9" tint="0.79998168889431442"/>
  </sheetPr>
  <dimension ref="A1:W405"/>
  <sheetViews>
    <sheetView showZeros="0" view="pageBreakPreview" topLeftCell="A119" zoomScaleNormal="70" zoomScaleSheetLayoutView="100" workbookViewId="0">
      <selection activeCell="F3" sqref="F3:G3"/>
    </sheetView>
  </sheetViews>
  <sheetFormatPr defaultRowHeight="13.5"/>
  <cols>
    <col min="1" max="1" width="8.125" style="844" customWidth="1"/>
    <col min="2" max="2" width="2.5" style="843" bestFit="1" customWidth="1"/>
    <col min="3" max="3" width="17.5" style="843" customWidth="1"/>
    <col min="4" max="4" width="6.625" style="900" customWidth="1"/>
    <col min="5" max="5" width="6.625" style="843" customWidth="1"/>
    <col min="6" max="6" width="6.625" style="900" customWidth="1"/>
    <col min="7" max="7" width="6.625" style="843" customWidth="1"/>
    <col min="8" max="8" width="6.625" style="900" customWidth="1"/>
    <col min="9" max="11" width="6.625" style="843" customWidth="1"/>
    <col min="12" max="12" width="6.625" style="901" customWidth="1"/>
    <col min="13" max="13" width="6.625" style="843" customWidth="1"/>
    <col min="14" max="14" width="7.125" style="843" customWidth="1"/>
    <col min="15" max="15" width="9" style="843" bestFit="1" customWidth="1"/>
    <col min="16" max="16" width="1.625" style="843" customWidth="1"/>
    <col min="17" max="17" width="5.25" style="843" bestFit="1" customWidth="1"/>
    <col min="18" max="18" width="4.375" style="843" bestFit="1" customWidth="1"/>
    <col min="19" max="16384" width="9" style="843"/>
  </cols>
  <sheetData>
    <row r="1" spans="1:23" ht="35.1" customHeight="1" thickTop="1" thickBot="1">
      <c r="A1" s="840" t="s">
        <v>939</v>
      </c>
      <c r="B1" s="2237" t="s">
        <v>2433</v>
      </c>
      <c r="C1" s="2237"/>
      <c r="D1" s="2237"/>
      <c r="E1" s="2237"/>
      <c r="F1" s="2237"/>
      <c r="G1" s="2237"/>
      <c r="H1" s="2237"/>
      <c r="I1" s="2237"/>
      <c r="J1" s="2237"/>
      <c r="K1" s="2237"/>
      <c r="L1" s="2237"/>
      <c r="M1" s="2237"/>
      <c r="N1" s="841">
        <f>IF(H$2&gt;0,1,)</f>
        <v>1</v>
      </c>
      <c r="O1" s="842" t="s">
        <v>892</v>
      </c>
    </row>
    <row r="2" spans="1:23" ht="24.95" customHeight="1" thickTop="1">
      <c r="A2" s="844">
        <f>IF(H2&gt;0,1,)</f>
        <v>1</v>
      </c>
      <c r="B2" s="2362" t="s">
        <v>857</v>
      </c>
      <c r="C2" s="2363"/>
      <c r="D2" s="2364" t="str">
        <f>CONCATENATE('6-3표준조사(3)'!K4,"임반")</f>
        <v>66-0임반</v>
      </c>
      <c r="E2" s="2364"/>
      <c r="F2" s="2364" t="str">
        <f>CONCATENATE('6-3표준조사(3)'!L4,"소반")</f>
        <v>5-1소반</v>
      </c>
      <c r="G2" s="2364"/>
      <c r="H2" s="2365">
        <f>'6-3표준조사(3)'!Q4</f>
        <v>5.6</v>
      </c>
      <c r="I2" s="2365"/>
      <c r="J2" s="845"/>
      <c r="K2" s="846" t="s">
        <v>541</v>
      </c>
      <c r="L2" s="2366" t="str">
        <f>+'6-3표준조사(3)'!R4</f>
        <v>모두베기</v>
      </c>
      <c r="M2" s="2367"/>
      <c r="N2" s="841">
        <f t="shared" ref="N2:N45" si="0">IF(H$2&gt;0,1,)</f>
        <v>1</v>
      </c>
      <c r="O2" s="1844"/>
      <c r="P2" s="1845"/>
      <c r="Q2" s="1845"/>
      <c r="R2" s="1845"/>
      <c r="S2" s="1845"/>
      <c r="T2" s="1845"/>
      <c r="U2" s="1845"/>
      <c r="V2" s="1845"/>
      <c r="W2" s="1846"/>
    </row>
    <row r="3" spans="1:23" ht="21.75" customHeight="1" thickBot="1">
      <c r="A3" s="844">
        <f>IF(H2&gt;0,1,)</f>
        <v>1</v>
      </c>
      <c r="B3" s="2378" t="s">
        <v>542</v>
      </c>
      <c r="C3" s="2379"/>
      <c r="D3" s="2380" t="s">
        <v>543</v>
      </c>
      <c r="E3" s="2379"/>
      <c r="F3" s="2381" t="s">
        <v>544</v>
      </c>
      <c r="G3" s="2382"/>
      <c r="H3" s="2381" t="s">
        <v>545</v>
      </c>
      <c r="I3" s="2382"/>
      <c r="J3" s="2380" t="s">
        <v>546</v>
      </c>
      <c r="K3" s="2379"/>
      <c r="L3" s="2383" t="s">
        <v>858</v>
      </c>
      <c r="M3" s="2370"/>
      <c r="N3" s="841">
        <f t="shared" si="0"/>
        <v>1</v>
      </c>
      <c r="O3" s="1847"/>
      <c r="P3" s="1848"/>
      <c r="Q3" s="1848"/>
      <c r="R3" s="1848"/>
      <c r="S3" s="1848"/>
      <c r="T3" s="1848"/>
      <c r="U3" s="1848"/>
      <c r="V3" s="1848"/>
      <c r="W3" s="1849"/>
    </row>
    <row r="4" spans="1:23" ht="21.75" customHeight="1" thickTop="1">
      <c r="A4" s="844">
        <f>IF(H2&gt;0,1,)</f>
        <v>1</v>
      </c>
      <c r="B4" s="847"/>
      <c r="C4" s="848" t="s">
        <v>547</v>
      </c>
      <c r="D4" s="849"/>
      <c r="E4" s="850" t="s">
        <v>548</v>
      </c>
      <c r="F4" s="849"/>
      <c r="G4" s="850" t="s">
        <v>548</v>
      </c>
      <c r="H4" s="849"/>
      <c r="I4" s="850" t="s">
        <v>548</v>
      </c>
      <c r="J4" s="851"/>
      <c r="K4" s="850" t="s">
        <v>549</v>
      </c>
      <c r="L4" s="2384"/>
      <c r="M4" s="2371"/>
      <c r="N4" s="841">
        <f t="shared" si="0"/>
        <v>1</v>
      </c>
    </row>
    <row r="5" spans="1:23" s="27" customFormat="1" ht="21.75" hidden="1" customHeight="1">
      <c r="A5" s="28">
        <f>IF('6-3표준조사(3)'!R4="둘레베기",1,)</f>
        <v>0</v>
      </c>
      <c r="B5" s="2323" t="s">
        <v>547</v>
      </c>
      <c r="C5" s="29" t="s">
        <v>579</v>
      </c>
      <c r="D5" s="30"/>
      <c r="E5" s="31"/>
      <c r="F5" s="30"/>
      <c r="G5" s="31"/>
      <c r="H5" s="30"/>
      <c r="I5" s="31"/>
      <c r="J5" s="32"/>
      <c r="K5" s="33"/>
      <c r="L5" s="34"/>
      <c r="M5" s="71">
        <f>M6</f>
        <v>0</v>
      </c>
      <c r="N5" s="70">
        <f t="shared" si="0"/>
        <v>1</v>
      </c>
    </row>
    <row r="6" spans="1:23" s="27" customFormat="1" ht="21.75" hidden="1" customHeight="1">
      <c r="A6" s="28">
        <f>IF('6-3표준조사(3)'!R4="둘레베기",1,)</f>
        <v>0</v>
      </c>
      <c r="B6" s="2324"/>
      <c r="C6" s="35" t="s">
        <v>841</v>
      </c>
      <c r="D6" s="36"/>
      <c r="E6" s="37"/>
      <c r="F6" s="38"/>
      <c r="G6" s="37"/>
      <c r="H6" s="38"/>
      <c r="I6" s="37"/>
      <c r="J6" s="39"/>
      <c r="K6" s="40"/>
      <c r="L6" s="41">
        <f>J45/100</f>
        <v>0</v>
      </c>
      <c r="M6" s="72">
        <f>ROUNDDOWN((H7*J7)+(H7*J7*L6),)</f>
        <v>0</v>
      </c>
      <c r="N6" s="70">
        <f t="shared" si="0"/>
        <v>1</v>
      </c>
    </row>
    <row r="7" spans="1:23" s="27" customFormat="1" ht="21.75" hidden="1" customHeight="1">
      <c r="A7" s="28">
        <f>IF('6-3표준조사(3)'!R4="둘레베기",1,)</f>
        <v>0</v>
      </c>
      <c r="B7" s="2324"/>
      <c r="C7" s="35" t="s">
        <v>842</v>
      </c>
      <c r="D7" s="36">
        <f>IF(A7&gt;0,D36,)</f>
        <v>0</v>
      </c>
      <c r="E7" s="37" t="s">
        <v>551</v>
      </c>
      <c r="F7" s="38">
        <v>0.18</v>
      </c>
      <c r="G7" s="37" t="s">
        <v>552</v>
      </c>
      <c r="H7" s="38">
        <f>ROUND(D7/100*F7,2)</f>
        <v>0</v>
      </c>
      <c r="I7" s="37" t="s">
        <v>550</v>
      </c>
      <c r="J7" s="39">
        <f>'7-1 단가조사'!L7</f>
        <v>172068</v>
      </c>
      <c r="K7" s="40" t="s">
        <v>580</v>
      </c>
      <c r="L7" s="41"/>
      <c r="M7" s="72"/>
      <c r="N7" s="70">
        <f t="shared" si="0"/>
        <v>1</v>
      </c>
    </row>
    <row r="8" spans="1:23" s="27" customFormat="1" ht="21.75" hidden="1" customHeight="1">
      <c r="A8" s="28">
        <f>IF('6-3표준조사(3)'!R4="줄베기",1,)</f>
        <v>0</v>
      </c>
      <c r="B8" s="2324"/>
      <c r="C8" s="29" t="s">
        <v>581</v>
      </c>
      <c r="D8" s="30"/>
      <c r="E8" s="31"/>
      <c r="F8" s="30"/>
      <c r="G8" s="31"/>
      <c r="H8" s="30"/>
      <c r="I8" s="31"/>
      <c r="J8" s="32"/>
      <c r="K8" s="33"/>
      <c r="L8" s="42"/>
      <c r="M8" s="71">
        <f>SUM(M9+M12+M15)</f>
        <v>0</v>
      </c>
      <c r="N8" s="70">
        <f t="shared" si="0"/>
        <v>1</v>
      </c>
    </row>
    <row r="9" spans="1:23" s="27" customFormat="1" ht="21.75" hidden="1" customHeight="1">
      <c r="A9" s="28">
        <f>IF('6-3표준조사(3)'!R4="줄베기",1,)</f>
        <v>0</v>
      </c>
      <c r="B9" s="2324"/>
      <c r="C9" s="35" t="s">
        <v>841</v>
      </c>
      <c r="D9" s="43"/>
      <c r="E9" s="37"/>
      <c r="F9" s="38"/>
      <c r="G9" s="37"/>
      <c r="H9" s="38"/>
      <c r="I9" s="37"/>
      <c r="J9" s="39"/>
      <c r="K9" s="40"/>
      <c r="L9" s="41">
        <f>K45/100</f>
        <v>0</v>
      </c>
      <c r="M9" s="72">
        <f>ROUNDDOWN((M10+M11)+((M10+M11)*L9),0)</f>
        <v>0</v>
      </c>
      <c r="N9" s="70">
        <f t="shared" si="0"/>
        <v>1</v>
      </c>
    </row>
    <row r="10" spans="1:23" s="27" customFormat="1" ht="21.75" hidden="1" customHeight="1">
      <c r="A10" s="28">
        <f>IF('6-3표준조사(3)'!R4="줄베기",1,)</f>
        <v>0</v>
      </c>
      <c r="B10" s="2324"/>
      <c r="C10" s="35" t="s">
        <v>843</v>
      </c>
      <c r="D10" s="43">
        <f>IF(A10&gt;0,D36,)</f>
        <v>0</v>
      </c>
      <c r="E10" s="37" t="s">
        <v>551</v>
      </c>
      <c r="F10" s="38">
        <v>7.0000000000000007E-2</v>
      </c>
      <c r="G10" s="37" t="s">
        <v>552</v>
      </c>
      <c r="H10" s="38">
        <f>ROUND(D10/100*F10,2)</f>
        <v>0</v>
      </c>
      <c r="I10" s="37" t="s">
        <v>550</v>
      </c>
      <c r="J10" s="39">
        <f>'7-1 단가조사'!L7</f>
        <v>172068</v>
      </c>
      <c r="K10" s="40" t="s">
        <v>580</v>
      </c>
      <c r="L10" s="41"/>
      <c r="M10" s="72">
        <f>ROUNDDOWN(H10*J10,)</f>
        <v>0</v>
      </c>
      <c r="N10" s="70">
        <f t="shared" si="0"/>
        <v>1</v>
      </c>
    </row>
    <row r="11" spans="1:23" s="27" customFormat="1" ht="21.75" hidden="1" customHeight="1">
      <c r="A11" s="28">
        <f>IF('6-3표준조사(3)'!R4="줄베기",1,)</f>
        <v>0</v>
      </c>
      <c r="B11" s="2324"/>
      <c r="C11" s="35" t="s">
        <v>844</v>
      </c>
      <c r="D11" s="44">
        <f>IF(A11&gt;0,1,)</f>
        <v>0</v>
      </c>
      <c r="E11" s="37" t="s">
        <v>425</v>
      </c>
      <c r="F11" s="38">
        <v>1.3</v>
      </c>
      <c r="G11" s="37" t="s">
        <v>582</v>
      </c>
      <c r="H11" s="38">
        <f>ROUND(D11*F11,2)</f>
        <v>0</v>
      </c>
      <c r="I11" s="37" t="s">
        <v>550</v>
      </c>
      <c r="J11" s="39">
        <f>'7-1 단가조사'!L6</f>
        <v>226122</v>
      </c>
      <c r="K11" s="40" t="s">
        <v>583</v>
      </c>
      <c r="L11" s="41"/>
      <c r="M11" s="72">
        <f>ROUNDDOWN(H11*J11,)</f>
        <v>0</v>
      </c>
      <c r="N11" s="70">
        <f t="shared" si="0"/>
        <v>1</v>
      </c>
    </row>
    <row r="12" spans="1:23" s="27" customFormat="1" ht="21.75" hidden="1" customHeight="1">
      <c r="A12" s="28">
        <f>IF('6-3표준조사(3)'!R4="줄베기",1,)</f>
        <v>0</v>
      </c>
      <c r="B12" s="2324"/>
      <c r="C12" s="35" t="s">
        <v>845</v>
      </c>
      <c r="D12" s="43"/>
      <c r="E12" s="37"/>
      <c r="F12" s="38"/>
      <c r="G12" s="37"/>
      <c r="H12" s="38"/>
      <c r="I12" s="37"/>
      <c r="J12" s="39"/>
      <c r="K12" s="40"/>
      <c r="L12" s="45"/>
      <c r="M12" s="72">
        <f>M13+M14</f>
        <v>0</v>
      </c>
      <c r="N12" s="70">
        <f t="shared" si="0"/>
        <v>1</v>
      </c>
    </row>
    <row r="13" spans="1:23" s="27" customFormat="1" ht="21.75" hidden="1" customHeight="1">
      <c r="A13" s="28">
        <f>IF('6-3표준조사(3)'!R4="줄베기",1,)</f>
        <v>0</v>
      </c>
      <c r="B13" s="2324"/>
      <c r="C13" s="35" t="s">
        <v>846</v>
      </c>
      <c r="D13" s="44">
        <f>H11</f>
        <v>0</v>
      </c>
      <c r="E13" s="37" t="s">
        <v>582</v>
      </c>
      <c r="F13" s="38">
        <v>5</v>
      </c>
      <c r="G13" s="37" t="s">
        <v>553</v>
      </c>
      <c r="H13" s="38">
        <f>ROUND(D13*F13,2)</f>
        <v>0</v>
      </c>
      <c r="I13" s="37" t="s">
        <v>554</v>
      </c>
      <c r="J13" s="39">
        <f>'7-1 단가조사'!L11</f>
        <v>1720</v>
      </c>
      <c r="K13" s="40" t="s">
        <v>584</v>
      </c>
      <c r="L13" s="45"/>
      <c r="M13" s="72">
        <f>ROUNDDOWN(H13*J13,)</f>
        <v>0</v>
      </c>
      <c r="N13" s="70">
        <f t="shared" si="0"/>
        <v>1</v>
      </c>
    </row>
    <row r="14" spans="1:23" s="27" customFormat="1" ht="21.75" hidden="1" customHeight="1">
      <c r="A14" s="28">
        <f>IF('6-3표준조사(3)'!R4="줄베기",1,)</f>
        <v>0</v>
      </c>
      <c r="B14" s="2324"/>
      <c r="C14" s="35" t="s">
        <v>847</v>
      </c>
      <c r="D14" s="43">
        <f>M13</f>
        <v>0</v>
      </c>
      <c r="E14" s="37" t="s">
        <v>586</v>
      </c>
      <c r="F14" s="38">
        <v>0.1</v>
      </c>
      <c r="G14" s="37" t="s">
        <v>587</v>
      </c>
      <c r="H14" s="38"/>
      <c r="I14" s="37"/>
      <c r="J14" s="39"/>
      <c r="K14" s="40"/>
      <c r="L14" s="45"/>
      <c r="M14" s="72">
        <f>ROUNDDOWN(D14*F14,)</f>
        <v>0</v>
      </c>
      <c r="N14" s="70">
        <f t="shared" si="0"/>
        <v>1</v>
      </c>
    </row>
    <row r="15" spans="1:23" s="27" customFormat="1" ht="21.75" hidden="1" customHeight="1">
      <c r="A15" s="28">
        <f>IF('6-3표준조사(3)'!R4="줄베기",1,)</f>
        <v>0</v>
      </c>
      <c r="B15" s="2324"/>
      <c r="C15" s="46" t="s">
        <v>848</v>
      </c>
      <c r="D15" s="47">
        <f>D13</f>
        <v>0</v>
      </c>
      <c r="E15" s="48" t="s">
        <v>588</v>
      </c>
      <c r="F15" s="49">
        <v>8.3999999999999995E-3</v>
      </c>
      <c r="G15" s="48" t="s">
        <v>589</v>
      </c>
      <c r="H15" s="50"/>
      <c r="I15" s="48"/>
      <c r="J15" s="51">
        <f>'7-1 단가조사'!L14</f>
        <v>610000</v>
      </c>
      <c r="K15" s="52" t="s">
        <v>585</v>
      </c>
      <c r="L15" s="53"/>
      <c r="M15" s="73">
        <f>ROUNDDOWN(D15*F15*J15,)</f>
        <v>0</v>
      </c>
      <c r="N15" s="70">
        <f t="shared" si="0"/>
        <v>1</v>
      </c>
    </row>
    <row r="16" spans="1:23" ht="21.75" customHeight="1">
      <c r="A16" s="844">
        <f>IF('6-3표준조사(3)'!R4="모두베기",1,)</f>
        <v>1</v>
      </c>
      <c r="B16" s="2324"/>
      <c r="C16" s="852" t="s">
        <v>590</v>
      </c>
      <c r="D16" s="853"/>
      <c r="E16" s="854"/>
      <c r="F16" s="855"/>
      <c r="G16" s="854"/>
      <c r="H16" s="855"/>
      <c r="I16" s="854"/>
      <c r="J16" s="856"/>
      <c r="K16" s="857"/>
      <c r="L16" s="858"/>
      <c r="M16" s="859">
        <f>M17+M22+M25</f>
        <v>1260060</v>
      </c>
      <c r="N16" s="841">
        <f t="shared" si="0"/>
        <v>1</v>
      </c>
    </row>
    <row r="17" spans="1:14" ht="21.75" customHeight="1">
      <c r="A17" s="844">
        <f>IF('6-3표준조사(3)'!R4="모두베기",1,)</f>
        <v>1</v>
      </c>
      <c r="B17" s="2324"/>
      <c r="C17" s="860" t="s">
        <v>841</v>
      </c>
      <c r="D17" s="861"/>
      <c r="E17" s="862"/>
      <c r="F17" s="863"/>
      <c r="G17" s="862"/>
      <c r="H17" s="863"/>
      <c r="I17" s="862"/>
      <c r="J17" s="864"/>
      <c r="K17" s="865"/>
      <c r="L17" s="866">
        <f>L45/100</f>
        <v>0.05</v>
      </c>
      <c r="M17" s="867">
        <f>M18+M19+M20+M21</f>
        <v>1187140</v>
      </c>
      <c r="N17" s="841">
        <f t="shared" si="0"/>
        <v>1</v>
      </c>
    </row>
    <row r="18" spans="1:14" ht="21.75" customHeight="1">
      <c r="A18" s="844">
        <f>IF('6-3표준조사(3)'!R4="모두베기",1,)</f>
        <v>1</v>
      </c>
      <c r="B18" s="2324"/>
      <c r="C18" s="860" t="s">
        <v>843</v>
      </c>
      <c r="D18" s="861"/>
      <c r="E18" s="862" t="s">
        <v>551</v>
      </c>
      <c r="F18" s="863">
        <v>7.0000000000000007E-2</v>
      </c>
      <c r="G18" s="862" t="s">
        <v>552</v>
      </c>
      <c r="H18" s="863">
        <f>ROUND(D18/100*F18,2)</f>
        <v>0</v>
      </c>
      <c r="I18" s="862" t="s">
        <v>550</v>
      </c>
      <c r="J18" s="864">
        <f>'7-1 단가조사'!L7</f>
        <v>172068</v>
      </c>
      <c r="K18" s="865" t="s">
        <v>580</v>
      </c>
      <c r="L18" s="868"/>
      <c r="M18" s="867">
        <f>ROUNDDOWN((H18*J18)+(H18*J18*L17),)</f>
        <v>0</v>
      </c>
      <c r="N18" s="841">
        <f t="shared" si="0"/>
        <v>1</v>
      </c>
    </row>
    <row r="19" spans="1:14" ht="21.75" customHeight="1">
      <c r="A19" s="844">
        <f>IF('6-3표준조사(3)'!R4="모두베기",1,)</f>
        <v>1</v>
      </c>
      <c r="B19" s="2324"/>
      <c r="C19" s="869" t="s">
        <v>1158</v>
      </c>
      <c r="D19" s="870">
        <f>IF(A19&gt;0,IF(D38="당해 년도",1,),)</f>
        <v>0</v>
      </c>
      <c r="E19" s="862" t="s">
        <v>425</v>
      </c>
      <c r="F19" s="863">
        <v>3.5</v>
      </c>
      <c r="G19" s="862" t="s">
        <v>582</v>
      </c>
      <c r="H19" s="863">
        <f>ROUND(D19*F19,2)</f>
        <v>0</v>
      </c>
      <c r="I19" s="862" t="s">
        <v>550</v>
      </c>
      <c r="J19" s="864">
        <f>'7-1 단가조사'!L6</f>
        <v>226122</v>
      </c>
      <c r="K19" s="865" t="s">
        <v>583</v>
      </c>
      <c r="L19" s="868"/>
      <c r="M19" s="867">
        <f>ROUNDDOWN((H19*J19)+(H19*J19*L17),)</f>
        <v>0</v>
      </c>
      <c r="N19" s="841">
        <f t="shared" si="0"/>
        <v>1</v>
      </c>
    </row>
    <row r="20" spans="1:14" ht="21.75" customHeight="1">
      <c r="A20" s="844">
        <f>IF('6-3표준조사(3)'!R4="모두베기",1,)</f>
        <v>1</v>
      </c>
      <c r="B20" s="2324"/>
      <c r="C20" s="869" t="s">
        <v>1159</v>
      </c>
      <c r="D20" s="870">
        <f>IF(A20&gt;0,IF(D38="2년차",1,),)</f>
        <v>0</v>
      </c>
      <c r="E20" s="862" t="s">
        <v>425</v>
      </c>
      <c r="F20" s="863">
        <v>4</v>
      </c>
      <c r="G20" s="862" t="s">
        <v>582</v>
      </c>
      <c r="H20" s="863">
        <f>ROUND(D20*F20,2)</f>
        <v>0</v>
      </c>
      <c r="I20" s="862" t="s">
        <v>550</v>
      </c>
      <c r="J20" s="864">
        <f>'7-1 단가조사'!L6</f>
        <v>226122</v>
      </c>
      <c r="K20" s="865" t="s">
        <v>583</v>
      </c>
      <c r="L20" s="868"/>
      <c r="M20" s="867">
        <f>ROUNDDOWN((H20*J20)+(H20*J20*L17),)</f>
        <v>0</v>
      </c>
      <c r="N20" s="841">
        <f t="shared" si="0"/>
        <v>1</v>
      </c>
    </row>
    <row r="21" spans="1:14" ht="21.75" customHeight="1">
      <c r="A21" s="844">
        <f>IF('6-3표준조사(3)'!R4="모두베기",1,)</f>
        <v>1</v>
      </c>
      <c r="B21" s="2324"/>
      <c r="C21" s="869" t="s">
        <v>1160</v>
      </c>
      <c r="D21" s="870">
        <f>IF(A21&gt;0,IF(D38="3년차 이상",1,),)</f>
        <v>1</v>
      </c>
      <c r="E21" s="862" t="s">
        <v>425</v>
      </c>
      <c r="F21" s="863">
        <v>5</v>
      </c>
      <c r="G21" s="862" t="s">
        <v>582</v>
      </c>
      <c r="H21" s="863">
        <f>ROUND(D21*F21,2)</f>
        <v>5</v>
      </c>
      <c r="I21" s="862" t="s">
        <v>550</v>
      </c>
      <c r="J21" s="864">
        <f>'7-1 단가조사'!L6</f>
        <v>226122</v>
      </c>
      <c r="K21" s="865" t="s">
        <v>583</v>
      </c>
      <c r="L21" s="868"/>
      <c r="M21" s="867">
        <f>ROUNDDOWN((H21*J21)+(H21*J21*L17),)</f>
        <v>1187140</v>
      </c>
      <c r="N21" s="841">
        <f t="shared" si="0"/>
        <v>1</v>
      </c>
    </row>
    <row r="22" spans="1:14" ht="21.75" customHeight="1">
      <c r="A22" s="844">
        <f>IF('6-3표준조사(3)'!R4="모두베기",1,)</f>
        <v>1</v>
      </c>
      <c r="B22" s="2324"/>
      <c r="C22" s="860" t="s">
        <v>845</v>
      </c>
      <c r="D22" s="861"/>
      <c r="E22" s="862"/>
      <c r="F22" s="863"/>
      <c r="G22" s="862"/>
      <c r="H22" s="863"/>
      <c r="I22" s="862"/>
      <c r="J22" s="864"/>
      <c r="K22" s="865"/>
      <c r="L22" s="868"/>
      <c r="M22" s="867">
        <f>M23+M24</f>
        <v>47300</v>
      </c>
      <c r="N22" s="841">
        <f t="shared" si="0"/>
        <v>1</v>
      </c>
    </row>
    <row r="23" spans="1:14" ht="21.75" customHeight="1">
      <c r="A23" s="844">
        <f>IF('6-3표준조사(3)'!R4="모두베기",1,)</f>
        <v>1</v>
      </c>
      <c r="B23" s="2324"/>
      <c r="C23" s="860" t="s">
        <v>846</v>
      </c>
      <c r="D23" s="870">
        <f>(H19+H20+H21)</f>
        <v>5</v>
      </c>
      <c r="E23" s="862" t="s">
        <v>582</v>
      </c>
      <c r="F23" s="863">
        <v>5</v>
      </c>
      <c r="G23" s="862" t="s">
        <v>553</v>
      </c>
      <c r="H23" s="863">
        <f>ROUND(D23*F23,2)</f>
        <v>25</v>
      </c>
      <c r="I23" s="862" t="s">
        <v>554</v>
      </c>
      <c r="J23" s="864">
        <f>'7-1 단가조사'!L11</f>
        <v>1720</v>
      </c>
      <c r="K23" s="865" t="s">
        <v>584</v>
      </c>
      <c r="L23" s="868"/>
      <c r="M23" s="867">
        <f>ROUNDDOWN(H23*J23,)</f>
        <v>43000</v>
      </c>
      <c r="N23" s="841">
        <f t="shared" si="0"/>
        <v>1</v>
      </c>
    </row>
    <row r="24" spans="1:14" ht="21.75" customHeight="1">
      <c r="A24" s="844">
        <f>IF('6-3표준조사(3)'!R4="모두베기",1,)</f>
        <v>1</v>
      </c>
      <c r="B24" s="2324"/>
      <c r="C24" s="860" t="s">
        <v>847</v>
      </c>
      <c r="D24" s="861">
        <f>M23</f>
        <v>43000</v>
      </c>
      <c r="E24" s="862" t="s">
        <v>586</v>
      </c>
      <c r="F24" s="863">
        <v>0.1</v>
      </c>
      <c r="G24" s="862" t="s">
        <v>587</v>
      </c>
      <c r="H24" s="863"/>
      <c r="I24" s="862"/>
      <c r="J24" s="864"/>
      <c r="K24" s="865"/>
      <c r="L24" s="868"/>
      <c r="M24" s="867">
        <f>ROUNDDOWN(D24*F24,)</f>
        <v>4300</v>
      </c>
      <c r="N24" s="841">
        <f t="shared" si="0"/>
        <v>1</v>
      </c>
    </row>
    <row r="25" spans="1:14" ht="21.75" customHeight="1">
      <c r="A25" s="844">
        <f>IF('6-3표준조사(3)'!R4="모두베기",1,)</f>
        <v>1</v>
      </c>
      <c r="B25" s="2324"/>
      <c r="C25" s="871" t="s">
        <v>848</v>
      </c>
      <c r="D25" s="872">
        <f>D23</f>
        <v>5</v>
      </c>
      <c r="E25" s="873" t="s">
        <v>588</v>
      </c>
      <c r="F25" s="874">
        <v>8.3999999999999995E-3</v>
      </c>
      <c r="G25" s="873" t="s">
        <v>589</v>
      </c>
      <c r="H25" s="875"/>
      <c r="I25" s="873"/>
      <c r="J25" s="876">
        <f>'7-1 단가조사'!L14</f>
        <v>610000</v>
      </c>
      <c r="K25" s="877" t="s">
        <v>585</v>
      </c>
      <c r="L25" s="878"/>
      <c r="M25" s="879">
        <f>ROUNDDOWN(D25*F25*J25,)</f>
        <v>25620</v>
      </c>
      <c r="N25" s="841">
        <f t="shared" si="0"/>
        <v>1</v>
      </c>
    </row>
    <row r="26" spans="1:14" s="27" customFormat="1" ht="21.75" hidden="1" customHeight="1">
      <c r="A26" s="28">
        <f>IF('6-3표준조사(3)'!R4="맹아제거",1,)</f>
        <v>0</v>
      </c>
      <c r="B26" s="2324"/>
      <c r="C26" s="29" t="s">
        <v>591</v>
      </c>
      <c r="D26" s="30"/>
      <c r="E26" s="31"/>
      <c r="F26" s="30"/>
      <c r="G26" s="31"/>
      <c r="H26" s="30"/>
      <c r="I26" s="31"/>
      <c r="J26" s="32"/>
      <c r="K26" s="33"/>
      <c r="L26" s="34"/>
      <c r="M26" s="71">
        <f>M27</f>
        <v>0</v>
      </c>
      <c r="N26" s="70">
        <f t="shared" si="0"/>
        <v>1</v>
      </c>
    </row>
    <row r="27" spans="1:14" s="27" customFormat="1" ht="21.75" hidden="1" customHeight="1">
      <c r="A27" s="28">
        <f>IF('6-3표준조사(3)'!R4="맹아제거",1,)</f>
        <v>0</v>
      </c>
      <c r="B27" s="2324"/>
      <c r="C27" s="35" t="s">
        <v>841</v>
      </c>
      <c r="D27" s="36"/>
      <c r="E27" s="37"/>
      <c r="F27" s="38"/>
      <c r="G27" s="37"/>
      <c r="H27" s="38"/>
      <c r="I27" s="37"/>
      <c r="J27" s="39"/>
      <c r="K27" s="40"/>
      <c r="L27" s="41">
        <f>M45/100</f>
        <v>0</v>
      </c>
      <c r="M27" s="72">
        <f>ROUNDDOWN((H28*J28)+(H28*J28*L27),)</f>
        <v>0</v>
      </c>
      <c r="N27" s="70">
        <f t="shared" si="0"/>
        <v>1</v>
      </c>
    </row>
    <row r="28" spans="1:14" s="27" customFormat="1" ht="21.75" hidden="1" customHeight="1">
      <c r="A28" s="28">
        <f>IF('6-3표준조사(3)'!R4="맹아제거",1,)</f>
        <v>0</v>
      </c>
      <c r="B28" s="2324"/>
      <c r="C28" s="35" t="s">
        <v>849</v>
      </c>
      <c r="D28" s="36">
        <v>0</v>
      </c>
      <c r="E28" s="37" t="s">
        <v>551</v>
      </c>
      <c r="F28" s="38">
        <v>0.2</v>
      </c>
      <c r="G28" s="37" t="s">
        <v>552</v>
      </c>
      <c r="H28" s="38">
        <f>ROUND(D28/100*F28,2)</f>
        <v>0</v>
      </c>
      <c r="I28" s="37" t="s">
        <v>550</v>
      </c>
      <c r="J28" s="39">
        <f>'7-1 단가조사'!L7</f>
        <v>172068</v>
      </c>
      <c r="K28" s="40" t="s">
        <v>580</v>
      </c>
      <c r="L28" s="41">
        <f>M45/100</f>
        <v>0</v>
      </c>
      <c r="M28" s="72"/>
      <c r="N28" s="70">
        <f t="shared" si="0"/>
        <v>1</v>
      </c>
    </row>
    <row r="29" spans="1:14" ht="21.75" customHeight="1">
      <c r="A29" s="844">
        <f>IF(H2&gt;0,1,)</f>
        <v>1</v>
      </c>
      <c r="B29" s="2372" t="s">
        <v>555</v>
      </c>
      <c r="C29" s="852" t="s">
        <v>592</v>
      </c>
      <c r="D29" s="855"/>
      <c r="E29" s="854"/>
      <c r="F29" s="855"/>
      <c r="G29" s="854"/>
      <c r="H29" s="855"/>
      <c r="I29" s="854"/>
      <c r="J29" s="856"/>
      <c r="K29" s="857"/>
      <c r="L29" s="858"/>
      <c r="M29" s="859">
        <f>SUM(M30,M32,M33)</f>
        <v>1260060</v>
      </c>
      <c r="N29" s="841">
        <f t="shared" si="0"/>
        <v>1</v>
      </c>
    </row>
    <row r="30" spans="1:14" ht="21.75" customHeight="1">
      <c r="A30" s="844">
        <f>IF(H2&gt;0,1,)</f>
        <v>1</v>
      </c>
      <c r="B30" s="2373"/>
      <c r="C30" s="860" t="s">
        <v>850</v>
      </c>
      <c r="D30" s="863"/>
      <c r="E30" s="862"/>
      <c r="F30" s="863"/>
      <c r="G30" s="862"/>
      <c r="H30" s="863"/>
      <c r="I30" s="862"/>
      <c r="J30" s="864"/>
      <c r="K30" s="865"/>
      <c r="L30" s="868"/>
      <c r="M30" s="867">
        <f>M31</f>
        <v>1187140</v>
      </c>
      <c r="N30" s="841">
        <f t="shared" si="0"/>
        <v>1</v>
      </c>
    </row>
    <row r="31" spans="1:14" ht="21.75" customHeight="1">
      <c r="A31" s="844">
        <f>IF(H2&gt;0,1,)</f>
        <v>1</v>
      </c>
      <c r="B31" s="2373"/>
      <c r="C31" s="860" t="s">
        <v>851</v>
      </c>
      <c r="D31" s="863"/>
      <c r="E31" s="862"/>
      <c r="F31" s="863"/>
      <c r="G31" s="862"/>
      <c r="H31" s="863"/>
      <c r="I31" s="862"/>
      <c r="J31" s="864"/>
      <c r="K31" s="865"/>
      <c r="L31" s="868"/>
      <c r="M31" s="867">
        <f>M6+M9+M17+M27</f>
        <v>1187140</v>
      </c>
      <c r="N31" s="841">
        <f t="shared" si="0"/>
        <v>1</v>
      </c>
    </row>
    <row r="32" spans="1:14" ht="21.75" customHeight="1">
      <c r="A32" s="844">
        <f>IF(H2&gt;0,1,)</f>
        <v>1</v>
      </c>
      <c r="B32" s="2373"/>
      <c r="C32" s="860" t="s">
        <v>852</v>
      </c>
      <c r="D32" s="863"/>
      <c r="E32" s="862"/>
      <c r="F32" s="863"/>
      <c r="G32" s="862"/>
      <c r="H32" s="863"/>
      <c r="I32" s="862"/>
      <c r="J32" s="864"/>
      <c r="K32" s="865"/>
      <c r="L32" s="868"/>
      <c r="M32" s="867">
        <f>M12+M22</f>
        <v>47300</v>
      </c>
      <c r="N32" s="841">
        <f t="shared" si="0"/>
        <v>1</v>
      </c>
    </row>
    <row r="33" spans="1:15" ht="21.75" customHeight="1" thickBot="1">
      <c r="A33" s="844">
        <f>IF(H2&gt;0,1,)</f>
        <v>1</v>
      </c>
      <c r="B33" s="2374"/>
      <c r="C33" s="871" t="s">
        <v>853</v>
      </c>
      <c r="D33" s="880"/>
      <c r="E33" s="881"/>
      <c r="F33" s="880"/>
      <c r="G33" s="881"/>
      <c r="H33" s="880"/>
      <c r="I33" s="881"/>
      <c r="J33" s="882"/>
      <c r="K33" s="883"/>
      <c r="L33" s="884"/>
      <c r="M33" s="885">
        <f>M15+M25</f>
        <v>25620</v>
      </c>
      <c r="N33" s="841">
        <f t="shared" si="0"/>
        <v>1</v>
      </c>
    </row>
    <row r="34" spans="1:15" ht="21.75" customHeight="1">
      <c r="A34" s="844">
        <f>IF(H2&gt;0,1,)</f>
        <v>1</v>
      </c>
      <c r="B34" s="2375" t="s">
        <v>556</v>
      </c>
      <c r="C34" s="2375"/>
      <c r="D34" s="2375"/>
      <c r="E34" s="2375"/>
      <c r="F34" s="2375"/>
      <c r="G34" s="2375"/>
      <c r="H34" s="2375"/>
      <c r="I34" s="2375"/>
      <c r="J34" s="2375"/>
      <c r="K34" s="2375"/>
      <c r="L34" s="2375"/>
      <c r="M34" s="2375"/>
      <c r="N34" s="841">
        <f t="shared" si="0"/>
        <v>1</v>
      </c>
    </row>
    <row r="35" spans="1:15" ht="21.75" customHeight="1">
      <c r="A35" s="844">
        <f>IF(H2&gt;0,1,)</f>
        <v>1</v>
      </c>
      <c r="B35" s="2376" t="s">
        <v>557</v>
      </c>
      <c r="C35" s="2376"/>
      <c r="D35" s="2376"/>
      <c r="E35" s="2376"/>
      <c r="F35" s="2376"/>
      <c r="G35" s="2376"/>
      <c r="H35" s="2376"/>
      <c r="I35" s="2376"/>
      <c r="J35" s="2376"/>
      <c r="K35" s="2376"/>
      <c r="L35" s="2376"/>
      <c r="M35" s="2376"/>
      <c r="N35" s="841">
        <f t="shared" si="0"/>
        <v>1</v>
      </c>
    </row>
    <row r="36" spans="1:15" ht="21.75" customHeight="1">
      <c r="A36" s="844">
        <f>IF(H2&gt;0,1,)</f>
        <v>1</v>
      </c>
      <c r="B36" s="886" t="s">
        <v>558</v>
      </c>
      <c r="C36" s="887" t="s">
        <v>854</v>
      </c>
      <c r="D36" s="888"/>
      <c r="E36" s="886" t="s">
        <v>551</v>
      </c>
      <c r="F36" s="889"/>
      <c r="G36" s="886"/>
      <c r="H36" s="890"/>
      <c r="I36" s="891"/>
      <c r="J36" s="891"/>
      <c r="K36" s="891"/>
      <c r="L36" s="892"/>
      <c r="M36" s="891"/>
      <c r="N36" s="841">
        <f t="shared" si="0"/>
        <v>1</v>
      </c>
    </row>
    <row r="37" spans="1:15" ht="21.75" customHeight="1">
      <c r="A37" s="844">
        <f>IF(H2&gt;0,1,)</f>
        <v>1</v>
      </c>
      <c r="B37" s="886" t="s">
        <v>559</v>
      </c>
      <c r="C37" s="887" t="s">
        <v>840</v>
      </c>
      <c r="D37" s="2377">
        <f>'6-3표준조사(3)'!S10</f>
        <v>0</v>
      </c>
      <c r="E37" s="2377"/>
      <c r="F37" s="889"/>
      <c r="G37" s="886"/>
      <c r="H37" s="890"/>
      <c r="I37" s="891"/>
      <c r="J37" s="891"/>
      <c r="K37" s="891"/>
      <c r="L37" s="892"/>
      <c r="M37" s="891"/>
      <c r="N37" s="841">
        <f t="shared" si="0"/>
        <v>1</v>
      </c>
    </row>
    <row r="38" spans="1:15" ht="21.75" customHeight="1">
      <c r="A38" s="844">
        <f>IF(H2&gt;0,1,)</f>
        <v>1</v>
      </c>
      <c r="B38" s="886" t="s">
        <v>558</v>
      </c>
      <c r="C38" s="887" t="s">
        <v>1152</v>
      </c>
      <c r="D38" s="2385" t="str">
        <f>'6-3표준조사(3)'!R6</f>
        <v>3년차 이상</v>
      </c>
      <c r="E38" s="2385"/>
      <c r="F38" s="893"/>
      <c r="G38" s="893"/>
      <c r="H38" s="890"/>
      <c r="I38" s="891"/>
      <c r="J38" s="891"/>
      <c r="K38" s="891"/>
      <c r="L38" s="892"/>
      <c r="M38" s="891"/>
      <c r="N38" s="841">
        <f t="shared" si="0"/>
        <v>1</v>
      </c>
    </row>
    <row r="39" spans="1:15" ht="21.75" customHeight="1">
      <c r="A39" s="844">
        <f>IF(H2&gt;0,1,)</f>
        <v>1</v>
      </c>
      <c r="B39" s="2376" t="s">
        <v>856</v>
      </c>
      <c r="C39" s="2376"/>
      <c r="D39" s="2376"/>
      <c r="E39" s="2376"/>
      <c r="F39" s="2376"/>
      <c r="G39" s="2376"/>
      <c r="H39" s="2376"/>
      <c r="I39" s="2376"/>
      <c r="J39" s="2376"/>
      <c r="K39" s="2376"/>
      <c r="L39" s="2376"/>
      <c r="M39" s="2376"/>
      <c r="N39" s="841">
        <f t="shared" si="0"/>
        <v>1</v>
      </c>
    </row>
    <row r="40" spans="1:15" ht="21.75" customHeight="1">
      <c r="A40" s="844">
        <f>IF(H2&gt;0,1,)</f>
        <v>1</v>
      </c>
      <c r="B40" s="2386" t="s">
        <v>542</v>
      </c>
      <c r="C40" s="2386"/>
      <c r="D40" s="2387" t="s">
        <v>893</v>
      </c>
      <c r="E40" s="2387"/>
      <c r="F40" s="2387"/>
      <c r="G40" s="2387"/>
      <c r="H40" s="2387"/>
      <c r="I40" s="2388" t="s">
        <v>894</v>
      </c>
      <c r="J40" s="2388"/>
      <c r="K40" s="2388"/>
      <c r="L40" s="2388"/>
      <c r="M40" s="2388"/>
      <c r="N40" s="841">
        <f t="shared" si="0"/>
        <v>1</v>
      </c>
      <c r="O40" s="894"/>
    </row>
    <row r="41" spans="1:15" ht="21.75" customHeight="1">
      <c r="A41" s="844">
        <f>IF(H2&gt;0,1,)</f>
        <v>1</v>
      </c>
      <c r="B41" s="2386"/>
      <c r="C41" s="2386"/>
      <c r="D41" s="2387"/>
      <c r="E41" s="2387"/>
      <c r="F41" s="2387"/>
      <c r="G41" s="2387"/>
      <c r="H41" s="2387"/>
      <c r="I41" s="895" t="s">
        <v>895</v>
      </c>
      <c r="J41" s="896" t="s">
        <v>896</v>
      </c>
      <c r="K41" s="896" t="s">
        <v>537</v>
      </c>
      <c r="L41" s="897" t="s">
        <v>538</v>
      </c>
      <c r="M41" s="896" t="s">
        <v>899</v>
      </c>
      <c r="N41" s="841">
        <f t="shared" si="0"/>
        <v>1</v>
      </c>
    </row>
    <row r="42" spans="1:15" ht="21.75" customHeight="1">
      <c r="A42" s="844">
        <f>IF(H2&gt;0,1,)</f>
        <v>1</v>
      </c>
      <c r="B42" s="2368" t="s">
        <v>572</v>
      </c>
      <c r="C42" s="2368"/>
      <c r="D42" s="2369" t="str">
        <f>'6-3표준조사(3)'!P6</f>
        <v>중 (15˚ ~ 30˚)</v>
      </c>
      <c r="E42" s="2369"/>
      <c r="F42" s="2369"/>
      <c r="G42" s="2369"/>
      <c r="H42" s="2369"/>
      <c r="I42" s="898">
        <f>IF(H2=0,"",IF(D42="완 (15˚ 이하)",0,IF(D42="중 (15˚ ~ 30˚)",5,IF(D42="급 (30˚ 초과)",10))))</f>
        <v>5</v>
      </c>
      <c r="J42" s="898" t="str">
        <f>IF(A5=0,"",IF(D42="완 (15˚ 이하)",0,IF(D42="중 (15˚ ~ 30˚)",5,IF(D42="급 (30˚ 초과)",10))))</f>
        <v/>
      </c>
      <c r="K42" s="898" t="str">
        <f>IF(A8=0,"",IF(D42="완 (15˚ 이하)",0,IF(D42="중 (15˚ ~ 30˚)",5,IF(D42="급 (30˚ 초과)",10))))</f>
        <v/>
      </c>
      <c r="L42" s="898">
        <f>IF(A16=0,"",IF(D42="완 (15˚ 이하)",0,IF(D42="중 (15˚ ~ 30˚)",5,IF(D42="급 (30˚ 초과)",10))))</f>
        <v>5</v>
      </c>
      <c r="M42" s="898" t="str">
        <f>IF(A26=0,"",IF(D42="완 (15˚ 이하)",0,IF(D42="중 (15˚ ~ 30˚)",5,IF(D42="급 (30˚ 초과)",10))))</f>
        <v/>
      </c>
      <c r="N42" s="841">
        <f t="shared" si="0"/>
        <v>1</v>
      </c>
    </row>
    <row r="43" spans="1:15" ht="21.75" customHeight="1">
      <c r="A43" s="844">
        <f>IF(H2&gt;0,1,)</f>
        <v>1</v>
      </c>
      <c r="B43" s="2389" t="s">
        <v>561</v>
      </c>
      <c r="C43" s="2389"/>
      <c r="D43" s="2369" t="str">
        <f>'6-3표준조사(3)'!R6</f>
        <v>3년차 이상</v>
      </c>
      <c r="E43" s="2369"/>
      <c r="F43" s="2369"/>
      <c r="G43" s="2369"/>
      <c r="H43" s="2369"/>
      <c r="I43" s="898"/>
      <c r="J43" s="898"/>
      <c r="K43" s="898" t="str">
        <f>IF(A8=0,"",IF(D43="당해년도",0,IF(D43="2년차",5,IF(D43="3년차",10))))</f>
        <v/>
      </c>
      <c r="L43" s="898"/>
      <c r="M43" s="898"/>
      <c r="N43" s="841">
        <f t="shared" si="0"/>
        <v>1</v>
      </c>
    </row>
    <row r="44" spans="1:15" ht="21.75" customHeight="1">
      <c r="A44" s="844">
        <f>IF(H2&gt;0,1,)</f>
        <v>1</v>
      </c>
      <c r="B44" s="2368" t="s">
        <v>560</v>
      </c>
      <c r="C44" s="2368"/>
      <c r="D44" s="2369" t="str">
        <f>'6-3표준조사(3)'!Q6</f>
        <v>개소당3ha이상</v>
      </c>
      <c r="E44" s="2369"/>
      <c r="F44" s="2369"/>
      <c r="G44" s="2369"/>
      <c r="H44" s="2369"/>
      <c r="I44" s="898"/>
      <c r="J44" s="898" t="str">
        <f>IF(A5=0,"",IF(D44="개소당5ha이상",0,IF(D44="개소당3~5ha미만 ",5,IF(D44="개소당3ha미만",10))))</f>
        <v/>
      </c>
      <c r="K44" s="898" t="str">
        <f>IF(A8=0,"",IF(D44="개소당5ha이상",0,IF(D44="개소당3~5ha미만 ",5,IF(D44="개소당3ha미만",10))))</f>
        <v/>
      </c>
      <c r="L44" s="898">
        <f>IF(A16=0,"",IF(D44="개소당3ha이상",0,IF(D44="개소당1~3ha미만 ",5,IF(D44="개소당1ha미만",10))))</f>
        <v>0</v>
      </c>
      <c r="M44" s="898" t="str">
        <f>IF(A26=0,"",IF(D44="개소당5ha이상",0,IF(D44="개소당3~5ha미만 ",5,IF(D44="개소당3ha미만",10))))</f>
        <v/>
      </c>
      <c r="N44" s="841">
        <f t="shared" si="0"/>
        <v>1</v>
      </c>
    </row>
    <row r="45" spans="1:15" ht="21.75" customHeight="1">
      <c r="A45" s="844">
        <f>IF(H2&gt;0,1,)</f>
        <v>1</v>
      </c>
      <c r="B45" s="2368" t="s">
        <v>555</v>
      </c>
      <c r="C45" s="2368"/>
      <c r="D45" s="2369"/>
      <c r="E45" s="2369"/>
      <c r="F45" s="2369"/>
      <c r="G45" s="2369"/>
      <c r="H45" s="2369"/>
      <c r="I45" s="898"/>
      <c r="J45" s="898"/>
      <c r="K45" s="898"/>
      <c r="L45" s="1793">
        <f>SUM(L42:L44)</f>
        <v>5</v>
      </c>
      <c r="M45" s="898"/>
      <c r="N45" s="841">
        <f t="shared" si="0"/>
        <v>1</v>
      </c>
    </row>
    <row r="46" spans="1:15" ht="35.1" customHeight="1" thickBot="1">
      <c r="A46" s="844">
        <f>IF(H47&gt;0,1,)</f>
        <v>1</v>
      </c>
      <c r="B46" s="2237" t="s">
        <v>2433</v>
      </c>
      <c r="C46" s="2237"/>
      <c r="D46" s="2237"/>
      <c r="E46" s="2237"/>
      <c r="F46" s="2237"/>
      <c r="G46" s="2237"/>
      <c r="H46" s="2237"/>
      <c r="I46" s="2237"/>
      <c r="J46" s="2237"/>
      <c r="K46" s="2237"/>
      <c r="L46" s="2237"/>
      <c r="M46" s="2237"/>
      <c r="N46" s="841">
        <f>IF(H$47&gt;0,2,)</f>
        <v>2</v>
      </c>
      <c r="O46" s="899"/>
    </row>
    <row r="47" spans="1:15" ht="24.95" customHeight="1">
      <c r="A47" s="844">
        <f>IF(H47&gt;0,1,)</f>
        <v>1</v>
      </c>
      <c r="B47" s="2362" t="s">
        <v>857</v>
      </c>
      <c r="C47" s="2363"/>
      <c r="D47" s="2364" t="str">
        <f>CONCATENATE('6-3표준조사(3)'!K79,"임반")</f>
        <v>66-0임반</v>
      </c>
      <c r="E47" s="2364"/>
      <c r="F47" s="2364" t="str">
        <f>CONCATENATE('6-3표준조사(3)'!L79,"소반")</f>
        <v>5-2소반</v>
      </c>
      <c r="G47" s="2364"/>
      <c r="H47" s="2365">
        <f>'6-3표준조사(3)'!Q79</f>
        <v>0.9</v>
      </c>
      <c r="I47" s="2365"/>
      <c r="J47" s="845"/>
      <c r="K47" s="846" t="s">
        <v>541</v>
      </c>
      <c r="L47" s="2366" t="str">
        <f>+'6-3표준조사(3)'!R79</f>
        <v>모두베기</v>
      </c>
      <c r="M47" s="2367"/>
      <c r="N47" s="841">
        <f t="shared" ref="N47:N90" si="1">IF(H$47&gt;0,2,)</f>
        <v>2</v>
      </c>
    </row>
    <row r="48" spans="1:15" ht="21.75" customHeight="1">
      <c r="A48" s="844">
        <f>IF(H47&gt;0,1,)</f>
        <v>1</v>
      </c>
      <c r="B48" s="2378" t="s">
        <v>542</v>
      </c>
      <c r="C48" s="2379"/>
      <c r="D48" s="2380" t="s">
        <v>543</v>
      </c>
      <c r="E48" s="2379"/>
      <c r="F48" s="2381" t="s">
        <v>544</v>
      </c>
      <c r="G48" s="2382"/>
      <c r="H48" s="2381" t="s">
        <v>545</v>
      </c>
      <c r="I48" s="2382"/>
      <c r="J48" s="2380" t="s">
        <v>546</v>
      </c>
      <c r="K48" s="2379"/>
      <c r="L48" s="2383" t="s">
        <v>858</v>
      </c>
      <c r="M48" s="2370"/>
      <c r="N48" s="841">
        <f t="shared" si="1"/>
        <v>2</v>
      </c>
    </row>
    <row r="49" spans="1:14" ht="21.75" customHeight="1">
      <c r="A49" s="844">
        <f>IF(H47&gt;0,1,)</f>
        <v>1</v>
      </c>
      <c r="B49" s="847"/>
      <c r="C49" s="848" t="s">
        <v>547</v>
      </c>
      <c r="D49" s="849"/>
      <c r="E49" s="850" t="s">
        <v>548</v>
      </c>
      <c r="F49" s="849"/>
      <c r="G49" s="850" t="s">
        <v>548</v>
      </c>
      <c r="H49" s="849"/>
      <c r="I49" s="850" t="s">
        <v>548</v>
      </c>
      <c r="J49" s="851"/>
      <c r="K49" s="850" t="s">
        <v>549</v>
      </c>
      <c r="L49" s="2384"/>
      <c r="M49" s="2371"/>
      <c r="N49" s="841">
        <f t="shared" si="1"/>
        <v>2</v>
      </c>
    </row>
    <row r="50" spans="1:14" s="27" customFormat="1" ht="21.75" hidden="1" customHeight="1">
      <c r="A50" s="28">
        <f>IF('6-3표준조사(3)'!R79="둘레베기",1,)</f>
        <v>0</v>
      </c>
      <c r="B50" s="2323" t="s">
        <v>547</v>
      </c>
      <c r="C50" s="29" t="s">
        <v>579</v>
      </c>
      <c r="D50" s="30"/>
      <c r="E50" s="31"/>
      <c r="F50" s="30"/>
      <c r="G50" s="31"/>
      <c r="H50" s="30"/>
      <c r="I50" s="31"/>
      <c r="J50" s="32"/>
      <c r="K50" s="33"/>
      <c r="L50" s="34"/>
      <c r="M50" s="71">
        <f>M51</f>
        <v>0</v>
      </c>
      <c r="N50" s="70">
        <f t="shared" si="1"/>
        <v>2</v>
      </c>
    </row>
    <row r="51" spans="1:14" s="27" customFormat="1" ht="21.75" hidden="1" customHeight="1">
      <c r="A51" s="28">
        <f>IF('6-3표준조사(3)'!R79="둘레베기",1,)</f>
        <v>0</v>
      </c>
      <c r="B51" s="2324"/>
      <c r="C51" s="35" t="s">
        <v>841</v>
      </c>
      <c r="D51" s="36"/>
      <c r="E51" s="37"/>
      <c r="F51" s="38"/>
      <c r="G51" s="37"/>
      <c r="H51" s="38"/>
      <c r="I51" s="37"/>
      <c r="J51" s="39"/>
      <c r="K51" s="40"/>
      <c r="L51" s="41">
        <f>J90/100</f>
        <v>0</v>
      </c>
      <c r="M51" s="72">
        <f>ROUNDDOWN((H52*J52)+(H52*J52*L51),)</f>
        <v>0</v>
      </c>
      <c r="N51" s="70">
        <f t="shared" si="1"/>
        <v>2</v>
      </c>
    </row>
    <row r="52" spans="1:14" s="27" customFormat="1" ht="21.75" hidden="1" customHeight="1">
      <c r="A52" s="28">
        <f>IF('6-3표준조사(3)'!R79="둘레베기",1,)</f>
        <v>0</v>
      </c>
      <c r="B52" s="2324"/>
      <c r="C52" s="35" t="s">
        <v>842</v>
      </c>
      <c r="D52" s="36">
        <f>IF(A52&gt;0,D81,)</f>
        <v>0</v>
      </c>
      <c r="E52" s="37" t="s">
        <v>551</v>
      </c>
      <c r="F52" s="38">
        <v>0.18</v>
      </c>
      <c r="G52" s="37" t="s">
        <v>552</v>
      </c>
      <c r="H52" s="38">
        <f>ROUND(D52/100*F52,2)</f>
        <v>0</v>
      </c>
      <c r="I52" s="37" t="s">
        <v>550</v>
      </c>
      <c r="J52" s="39">
        <f>'7-1 단가조사'!L7</f>
        <v>172068</v>
      </c>
      <c r="K52" s="40" t="s">
        <v>580</v>
      </c>
      <c r="L52" s="41"/>
      <c r="M52" s="72"/>
      <c r="N52" s="70">
        <f t="shared" si="1"/>
        <v>2</v>
      </c>
    </row>
    <row r="53" spans="1:14" s="27" customFormat="1" ht="21.75" hidden="1" customHeight="1">
      <c r="A53" s="28">
        <f>IF('6-3표준조사(3)'!R79="줄베기",1,)</f>
        <v>0</v>
      </c>
      <c r="B53" s="2324"/>
      <c r="C53" s="29" t="s">
        <v>581</v>
      </c>
      <c r="D53" s="30"/>
      <c r="E53" s="31"/>
      <c r="F53" s="30"/>
      <c r="G53" s="31"/>
      <c r="H53" s="30"/>
      <c r="I53" s="31"/>
      <c r="J53" s="32"/>
      <c r="K53" s="33"/>
      <c r="L53" s="42"/>
      <c r="M53" s="71">
        <f>SUM(M54+M57+M60)</f>
        <v>0</v>
      </c>
      <c r="N53" s="70">
        <f t="shared" si="1"/>
        <v>2</v>
      </c>
    </row>
    <row r="54" spans="1:14" s="27" customFormat="1" ht="21.75" hidden="1" customHeight="1">
      <c r="A54" s="28">
        <f>IF('6-3표준조사(3)'!R79="줄베기",1,)</f>
        <v>0</v>
      </c>
      <c r="B54" s="2324"/>
      <c r="C54" s="35" t="s">
        <v>841</v>
      </c>
      <c r="D54" s="43"/>
      <c r="E54" s="37"/>
      <c r="F54" s="38"/>
      <c r="G54" s="37"/>
      <c r="H54" s="38"/>
      <c r="I54" s="37"/>
      <c r="J54" s="39"/>
      <c r="K54" s="40"/>
      <c r="L54" s="41">
        <f>K90/100</f>
        <v>0</v>
      </c>
      <c r="M54" s="72">
        <f>ROUNDDOWN((M55+M56)+((M55+M56)*L54),0)</f>
        <v>0</v>
      </c>
      <c r="N54" s="70">
        <f t="shared" si="1"/>
        <v>2</v>
      </c>
    </row>
    <row r="55" spans="1:14" s="27" customFormat="1" ht="21.75" hidden="1" customHeight="1">
      <c r="A55" s="28">
        <f>IF('6-3표준조사(3)'!R79="줄베기",1,)</f>
        <v>0</v>
      </c>
      <c r="B55" s="2324"/>
      <c r="C55" s="35" t="s">
        <v>843</v>
      </c>
      <c r="D55" s="43">
        <f>IF(A55&gt;0,D81,)</f>
        <v>0</v>
      </c>
      <c r="E55" s="37" t="s">
        <v>551</v>
      </c>
      <c r="F55" s="38">
        <v>7.0000000000000007E-2</v>
      </c>
      <c r="G55" s="37" t="s">
        <v>552</v>
      </c>
      <c r="H55" s="38">
        <f>ROUND(D55/100*F55,2)</f>
        <v>0</v>
      </c>
      <c r="I55" s="37" t="s">
        <v>550</v>
      </c>
      <c r="J55" s="39">
        <f>'7-1 단가조사'!L7</f>
        <v>172068</v>
      </c>
      <c r="K55" s="40" t="s">
        <v>580</v>
      </c>
      <c r="L55" s="41"/>
      <c r="M55" s="72">
        <f>ROUNDDOWN(H55*J55,)</f>
        <v>0</v>
      </c>
      <c r="N55" s="70">
        <f t="shared" si="1"/>
        <v>2</v>
      </c>
    </row>
    <row r="56" spans="1:14" s="27" customFormat="1" ht="21.75" hidden="1" customHeight="1">
      <c r="A56" s="28">
        <f>IF('6-3표준조사(3)'!R79="줄베기",1,)</f>
        <v>0</v>
      </c>
      <c r="B56" s="2324"/>
      <c r="C56" s="35" t="s">
        <v>844</v>
      </c>
      <c r="D56" s="44">
        <f>IF(A56&gt;0,1,)</f>
        <v>0</v>
      </c>
      <c r="E56" s="37" t="s">
        <v>425</v>
      </c>
      <c r="F56" s="38">
        <v>1.3</v>
      </c>
      <c r="G56" s="37" t="s">
        <v>582</v>
      </c>
      <c r="H56" s="38">
        <f>ROUND(D56*F56,2)</f>
        <v>0</v>
      </c>
      <c r="I56" s="37" t="s">
        <v>550</v>
      </c>
      <c r="J56" s="39">
        <f>'7-1 단가조사'!L6</f>
        <v>226122</v>
      </c>
      <c r="K56" s="40" t="s">
        <v>583</v>
      </c>
      <c r="L56" s="41"/>
      <c r="M56" s="72">
        <f>ROUNDDOWN(H56*J56,)</f>
        <v>0</v>
      </c>
      <c r="N56" s="70">
        <f t="shared" si="1"/>
        <v>2</v>
      </c>
    </row>
    <row r="57" spans="1:14" s="27" customFormat="1" ht="21.75" hidden="1" customHeight="1">
      <c r="A57" s="28">
        <f>IF('6-3표준조사(3)'!R79="줄베기",1,)</f>
        <v>0</v>
      </c>
      <c r="B57" s="2324"/>
      <c r="C57" s="35" t="s">
        <v>845</v>
      </c>
      <c r="D57" s="43"/>
      <c r="E57" s="37"/>
      <c r="F57" s="38"/>
      <c r="G57" s="37"/>
      <c r="H57" s="38"/>
      <c r="I57" s="37"/>
      <c r="J57" s="39"/>
      <c r="K57" s="40"/>
      <c r="L57" s="45"/>
      <c r="M57" s="72">
        <f>M58+M59</f>
        <v>0</v>
      </c>
      <c r="N57" s="70">
        <f t="shared" si="1"/>
        <v>2</v>
      </c>
    </row>
    <row r="58" spans="1:14" s="27" customFormat="1" ht="21.75" hidden="1" customHeight="1">
      <c r="A58" s="28">
        <f>IF('6-3표준조사(3)'!R79="줄베기",1,)</f>
        <v>0</v>
      </c>
      <c r="B58" s="2324"/>
      <c r="C58" s="35" t="s">
        <v>846</v>
      </c>
      <c r="D58" s="44">
        <f>H56</f>
        <v>0</v>
      </c>
      <c r="E58" s="37" t="s">
        <v>582</v>
      </c>
      <c r="F58" s="38">
        <v>5</v>
      </c>
      <c r="G58" s="37" t="s">
        <v>553</v>
      </c>
      <c r="H58" s="38">
        <f>ROUND(D58*F58,2)</f>
        <v>0</v>
      </c>
      <c r="I58" s="37" t="s">
        <v>554</v>
      </c>
      <c r="J58" s="39">
        <f>'7-1 단가조사'!L11</f>
        <v>1720</v>
      </c>
      <c r="K58" s="40" t="s">
        <v>584</v>
      </c>
      <c r="L58" s="45"/>
      <c r="M58" s="72">
        <f>ROUNDDOWN(H58*J58,)</f>
        <v>0</v>
      </c>
      <c r="N58" s="70">
        <f t="shared" si="1"/>
        <v>2</v>
      </c>
    </row>
    <row r="59" spans="1:14" s="27" customFormat="1" ht="21.75" hidden="1" customHeight="1">
      <c r="A59" s="28">
        <f>IF('6-3표준조사(3)'!R79="줄베기",1,)</f>
        <v>0</v>
      </c>
      <c r="B59" s="2324"/>
      <c r="C59" s="35" t="s">
        <v>847</v>
      </c>
      <c r="D59" s="43">
        <f>M58</f>
        <v>0</v>
      </c>
      <c r="E59" s="37" t="s">
        <v>586</v>
      </c>
      <c r="F59" s="38">
        <v>0.1</v>
      </c>
      <c r="G59" s="37" t="s">
        <v>587</v>
      </c>
      <c r="H59" s="38"/>
      <c r="I59" s="37"/>
      <c r="J59" s="39"/>
      <c r="K59" s="40"/>
      <c r="L59" s="45"/>
      <c r="M59" s="72">
        <f>ROUNDDOWN(D59*F59,)</f>
        <v>0</v>
      </c>
      <c r="N59" s="70">
        <f t="shared" si="1"/>
        <v>2</v>
      </c>
    </row>
    <row r="60" spans="1:14" s="27" customFormat="1" ht="21.75" hidden="1" customHeight="1">
      <c r="A60" s="28">
        <f>IF('6-3표준조사(3)'!R79="줄베기",1,)</f>
        <v>0</v>
      </c>
      <c r="B60" s="2324"/>
      <c r="C60" s="46" t="s">
        <v>848</v>
      </c>
      <c r="D60" s="47">
        <f>D58</f>
        <v>0</v>
      </c>
      <c r="E60" s="48" t="s">
        <v>588</v>
      </c>
      <c r="F60" s="49">
        <v>8.3999999999999995E-3</v>
      </c>
      <c r="G60" s="48" t="s">
        <v>589</v>
      </c>
      <c r="H60" s="50"/>
      <c r="I60" s="48"/>
      <c r="J60" s="51">
        <f>'7-1 단가조사'!L14</f>
        <v>610000</v>
      </c>
      <c r="K60" s="52" t="s">
        <v>585</v>
      </c>
      <c r="L60" s="53"/>
      <c r="M60" s="73">
        <f>ROUNDDOWN(D60*F60*J60,)</f>
        <v>0</v>
      </c>
      <c r="N60" s="70">
        <f t="shared" si="1"/>
        <v>2</v>
      </c>
    </row>
    <row r="61" spans="1:14" ht="21.75" customHeight="1">
      <c r="A61" s="844">
        <f>IF('6-3표준조사(3)'!R79="모두베기",1,)</f>
        <v>1</v>
      </c>
      <c r="B61" s="2324"/>
      <c r="C61" s="852" t="s">
        <v>590</v>
      </c>
      <c r="D61" s="853"/>
      <c r="E61" s="854"/>
      <c r="F61" s="855"/>
      <c r="G61" s="854"/>
      <c r="H61" s="855"/>
      <c r="I61" s="854"/>
      <c r="J61" s="856"/>
      <c r="K61" s="857"/>
      <c r="L61" s="858"/>
      <c r="M61" s="859">
        <f>M62+M67+M70</f>
        <v>1260060</v>
      </c>
      <c r="N61" s="841">
        <f t="shared" si="1"/>
        <v>2</v>
      </c>
    </row>
    <row r="62" spans="1:14" ht="21.75" customHeight="1">
      <c r="A62" s="844">
        <f>IF('6-3표준조사(3)'!R79="모두베기",1,)</f>
        <v>1</v>
      </c>
      <c r="B62" s="2324"/>
      <c r="C62" s="860" t="s">
        <v>841</v>
      </c>
      <c r="D62" s="861"/>
      <c r="E62" s="862"/>
      <c r="F62" s="863"/>
      <c r="G62" s="862"/>
      <c r="H62" s="863"/>
      <c r="I62" s="862"/>
      <c r="J62" s="864"/>
      <c r="K62" s="865"/>
      <c r="L62" s="866">
        <f>L90/100</f>
        <v>0.05</v>
      </c>
      <c r="M62" s="867">
        <f>M63+M64+M65+M66</f>
        <v>1187140</v>
      </c>
      <c r="N62" s="841">
        <f t="shared" si="1"/>
        <v>2</v>
      </c>
    </row>
    <row r="63" spans="1:14" ht="21.75" customHeight="1">
      <c r="A63" s="844">
        <f>IF('6-3표준조사(3)'!R79="모두베기",1,)</f>
        <v>1</v>
      </c>
      <c r="B63" s="2324"/>
      <c r="C63" s="860" t="s">
        <v>843</v>
      </c>
      <c r="D63" s="861"/>
      <c r="E63" s="862" t="s">
        <v>551</v>
      </c>
      <c r="F63" s="863">
        <v>7.0000000000000007E-2</v>
      </c>
      <c r="G63" s="862" t="s">
        <v>552</v>
      </c>
      <c r="H63" s="863">
        <f>ROUND(D63/100*F63,2)</f>
        <v>0</v>
      </c>
      <c r="I63" s="862" t="s">
        <v>550</v>
      </c>
      <c r="J63" s="864">
        <f>'7-1 단가조사'!L7</f>
        <v>172068</v>
      </c>
      <c r="K63" s="865" t="s">
        <v>580</v>
      </c>
      <c r="L63" s="868"/>
      <c r="M63" s="867">
        <f>ROUNDDOWN((H63*J63)+(H63*J63*L62),)</f>
        <v>0</v>
      </c>
      <c r="N63" s="841">
        <f t="shared" si="1"/>
        <v>2</v>
      </c>
    </row>
    <row r="64" spans="1:14" ht="21.75" customHeight="1">
      <c r="A64" s="844">
        <f>IF('6-3표준조사(3)'!R79="모두베기",1,)</f>
        <v>1</v>
      </c>
      <c r="B64" s="2324"/>
      <c r="C64" s="869" t="s">
        <v>1158</v>
      </c>
      <c r="D64" s="870">
        <f>IF(A64&gt;0,IF(D83="당해 년도",1,),)</f>
        <v>0</v>
      </c>
      <c r="E64" s="862" t="s">
        <v>425</v>
      </c>
      <c r="F64" s="863">
        <v>3.5</v>
      </c>
      <c r="G64" s="862" t="s">
        <v>582</v>
      </c>
      <c r="H64" s="863">
        <f>ROUND(D64*F64,2)</f>
        <v>0</v>
      </c>
      <c r="I64" s="862" t="s">
        <v>550</v>
      </c>
      <c r="J64" s="864">
        <f>'7-1 단가조사'!L6</f>
        <v>226122</v>
      </c>
      <c r="K64" s="865" t="s">
        <v>583</v>
      </c>
      <c r="L64" s="868"/>
      <c r="M64" s="867">
        <f>ROUNDDOWN((H64*J64)+(H64*J64*L62),)</f>
        <v>0</v>
      </c>
      <c r="N64" s="841">
        <f t="shared" si="1"/>
        <v>2</v>
      </c>
    </row>
    <row r="65" spans="1:14" ht="21.75" customHeight="1">
      <c r="A65" s="844">
        <f>IF('6-3표준조사(3)'!R79="모두베기",1,)</f>
        <v>1</v>
      </c>
      <c r="B65" s="2324"/>
      <c r="C65" s="869" t="s">
        <v>1159</v>
      </c>
      <c r="D65" s="870">
        <f>IF(A65&gt;0,IF(D83="2년차",1,),)</f>
        <v>0</v>
      </c>
      <c r="E65" s="862" t="s">
        <v>425</v>
      </c>
      <c r="F65" s="863">
        <v>4</v>
      </c>
      <c r="G65" s="862" t="s">
        <v>582</v>
      </c>
      <c r="H65" s="863">
        <f>ROUND(D65*F65,2)</f>
        <v>0</v>
      </c>
      <c r="I65" s="862" t="s">
        <v>550</v>
      </c>
      <c r="J65" s="864">
        <f>'7-1 단가조사'!L6</f>
        <v>226122</v>
      </c>
      <c r="K65" s="865" t="s">
        <v>583</v>
      </c>
      <c r="L65" s="868"/>
      <c r="M65" s="867">
        <f>ROUNDDOWN((H65*J65)+(H65*J65*L62),)</f>
        <v>0</v>
      </c>
      <c r="N65" s="841">
        <f t="shared" si="1"/>
        <v>2</v>
      </c>
    </row>
    <row r="66" spans="1:14" ht="21.75" customHeight="1">
      <c r="A66" s="844">
        <f>IF('6-3표준조사(3)'!R79="모두베기",1,)</f>
        <v>1</v>
      </c>
      <c r="B66" s="2324"/>
      <c r="C66" s="869" t="s">
        <v>1160</v>
      </c>
      <c r="D66" s="870">
        <f>IF(A66&gt;0,IF(D83="3년차 이상",1,),)</f>
        <v>1</v>
      </c>
      <c r="E66" s="862" t="s">
        <v>425</v>
      </c>
      <c r="F66" s="863">
        <v>5</v>
      </c>
      <c r="G66" s="862" t="s">
        <v>582</v>
      </c>
      <c r="H66" s="863">
        <f>ROUND(D66*F66,2)</f>
        <v>5</v>
      </c>
      <c r="I66" s="862" t="s">
        <v>550</v>
      </c>
      <c r="J66" s="864">
        <f>'7-1 단가조사'!L6</f>
        <v>226122</v>
      </c>
      <c r="K66" s="865" t="s">
        <v>583</v>
      </c>
      <c r="L66" s="868"/>
      <c r="M66" s="867">
        <f>ROUNDDOWN((H66*J66)+(H66*J66*L62),)</f>
        <v>1187140</v>
      </c>
      <c r="N66" s="841">
        <f t="shared" si="1"/>
        <v>2</v>
      </c>
    </row>
    <row r="67" spans="1:14" ht="21.75" customHeight="1">
      <c r="A67" s="844">
        <f>IF('6-3표준조사(3)'!R79="모두베기",1,)</f>
        <v>1</v>
      </c>
      <c r="B67" s="2324"/>
      <c r="C67" s="860" t="s">
        <v>845</v>
      </c>
      <c r="D67" s="861"/>
      <c r="E67" s="862"/>
      <c r="F67" s="863"/>
      <c r="G67" s="862"/>
      <c r="H67" s="863"/>
      <c r="I67" s="862"/>
      <c r="J67" s="864"/>
      <c r="K67" s="865"/>
      <c r="L67" s="868"/>
      <c r="M67" s="867">
        <f>M68+M69</f>
        <v>47300</v>
      </c>
      <c r="N67" s="841">
        <f t="shared" si="1"/>
        <v>2</v>
      </c>
    </row>
    <row r="68" spans="1:14" ht="21.75" customHeight="1">
      <c r="A68" s="844">
        <f>IF('6-3표준조사(3)'!R79="모두베기",1,)</f>
        <v>1</v>
      </c>
      <c r="B68" s="2324"/>
      <c r="C68" s="860" t="s">
        <v>846</v>
      </c>
      <c r="D68" s="870">
        <f>(H64+H65+H66)</f>
        <v>5</v>
      </c>
      <c r="E68" s="862" t="s">
        <v>582</v>
      </c>
      <c r="F68" s="863">
        <v>5</v>
      </c>
      <c r="G68" s="862" t="s">
        <v>553</v>
      </c>
      <c r="H68" s="863">
        <f>ROUND(D68*F68,2)</f>
        <v>25</v>
      </c>
      <c r="I68" s="862" t="s">
        <v>554</v>
      </c>
      <c r="J68" s="864">
        <f>'7-1 단가조사'!L11</f>
        <v>1720</v>
      </c>
      <c r="K68" s="865" t="s">
        <v>584</v>
      </c>
      <c r="L68" s="868"/>
      <c r="M68" s="867">
        <f>ROUNDDOWN(H68*J68,)</f>
        <v>43000</v>
      </c>
      <c r="N68" s="841">
        <f t="shared" si="1"/>
        <v>2</v>
      </c>
    </row>
    <row r="69" spans="1:14" ht="21.75" customHeight="1">
      <c r="A69" s="844">
        <f>IF('6-3표준조사(3)'!R79="모두베기",1,)</f>
        <v>1</v>
      </c>
      <c r="B69" s="2324"/>
      <c r="C69" s="860" t="s">
        <v>847</v>
      </c>
      <c r="D69" s="861">
        <f>M68</f>
        <v>43000</v>
      </c>
      <c r="E69" s="862" t="s">
        <v>586</v>
      </c>
      <c r="F69" s="863">
        <v>0.1</v>
      </c>
      <c r="G69" s="862" t="s">
        <v>587</v>
      </c>
      <c r="H69" s="863"/>
      <c r="I69" s="862"/>
      <c r="J69" s="864"/>
      <c r="K69" s="865"/>
      <c r="L69" s="868"/>
      <c r="M69" s="867">
        <f>ROUNDDOWN(D69*F69,)</f>
        <v>4300</v>
      </c>
      <c r="N69" s="841">
        <f t="shared" si="1"/>
        <v>2</v>
      </c>
    </row>
    <row r="70" spans="1:14" ht="21.75" customHeight="1">
      <c r="A70" s="844">
        <f>IF('6-3표준조사(3)'!R79="모두베기",1,)</f>
        <v>1</v>
      </c>
      <c r="B70" s="2324"/>
      <c r="C70" s="871" t="s">
        <v>848</v>
      </c>
      <c r="D70" s="872">
        <f>D68</f>
        <v>5</v>
      </c>
      <c r="E70" s="873" t="s">
        <v>588</v>
      </c>
      <c r="F70" s="874">
        <v>8.3999999999999995E-3</v>
      </c>
      <c r="G70" s="873" t="s">
        <v>589</v>
      </c>
      <c r="H70" s="875"/>
      <c r="I70" s="873"/>
      <c r="J70" s="876">
        <f>'7-1 단가조사'!L14</f>
        <v>610000</v>
      </c>
      <c r="K70" s="877" t="s">
        <v>585</v>
      </c>
      <c r="L70" s="878"/>
      <c r="M70" s="879">
        <f>ROUNDDOWN(D70*F70*J70,)</f>
        <v>25620</v>
      </c>
      <c r="N70" s="841">
        <f t="shared" si="1"/>
        <v>2</v>
      </c>
    </row>
    <row r="71" spans="1:14" s="27" customFormat="1" ht="21.75" hidden="1" customHeight="1">
      <c r="A71" s="28">
        <f>IF('6-3표준조사(3)'!R79="맹아제거",1,)</f>
        <v>0</v>
      </c>
      <c r="B71" s="2324"/>
      <c r="C71" s="29" t="s">
        <v>591</v>
      </c>
      <c r="D71" s="30"/>
      <c r="E71" s="31"/>
      <c r="F71" s="30"/>
      <c r="G71" s="31"/>
      <c r="H71" s="30"/>
      <c r="I71" s="31"/>
      <c r="J71" s="32"/>
      <c r="K71" s="33"/>
      <c r="L71" s="34"/>
      <c r="M71" s="71">
        <f>M72</f>
        <v>0</v>
      </c>
      <c r="N71" s="70">
        <f t="shared" si="1"/>
        <v>2</v>
      </c>
    </row>
    <row r="72" spans="1:14" s="27" customFormat="1" ht="21.75" hidden="1" customHeight="1">
      <c r="A72" s="28">
        <f>IF('6-3표준조사(3)'!R79="맹아제거",1,)</f>
        <v>0</v>
      </c>
      <c r="B72" s="2324"/>
      <c r="C72" s="35" t="s">
        <v>841</v>
      </c>
      <c r="D72" s="36"/>
      <c r="E72" s="37"/>
      <c r="F72" s="38"/>
      <c r="G72" s="37"/>
      <c r="H72" s="38"/>
      <c r="I72" s="37"/>
      <c r="J72" s="39"/>
      <c r="K72" s="40"/>
      <c r="L72" s="41">
        <f>M90/100</f>
        <v>0</v>
      </c>
      <c r="M72" s="72">
        <f>ROUNDDOWN((H73*J73)+(H73*J73*L72),)</f>
        <v>0</v>
      </c>
      <c r="N72" s="70">
        <f t="shared" si="1"/>
        <v>2</v>
      </c>
    </row>
    <row r="73" spans="1:14" s="27" customFormat="1" ht="21.75" hidden="1" customHeight="1">
      <c r="A73" s="28">
        <f>IF('6-3표준조사(3)'!R79="맹아제거",1,)</f>
        <v>0</v>
      </c>
      <c r="B73" s="2324"/>
      <c r="C73" s="35" t="s">
        <v>849</v>
      </c>
      <c r="D73" s="36">
        <v>0</v>
      </c>
      <c r="E73" s="37" t="s">
        <v>551</v>
      </c>
      <c r="F73" s="38">
        <v>0.2</v>
      </c>
      <c r="G73" s="37" t="s">
        <v>552</v>
      </c>
      <c r="H73" s="38">
        <f>ROUND(D73/100*F73,2)</f>
        <v>0</v>
      </c>
      <c r="I73" s="37" t="s">
        <v>550</v>
      </c>
      <c r="J73" s="39">
        <f>'7-1 단가조사'!L7</f>
        <v>172068</v>
      </c>
      <c r="K73" s="40" t="s">
        <v>580</v>
      </c>
      <c r="L73" s="41">
        <f>M90/100</f>
        <v>0</v>
      </c>
      <c r="M73" s="72"/>
      <c r="N73" s="70">
        <f t="shared" si="1"/>
        <v>2</v>
      </c>
    </row>
    <row r="74" spans="1:14" ht="21.75" customHeight="1">
      <c r="A74" s="844">
        <f>IF(H47&gt;0,1,)</f>
        <v>1</v>
      </c>
      <c r="B74" s="2372" t="s">
        <v>555</v>
      </c>
      <c r="C74" s="852" t="s">
        <v>592</v>
      </c>
      <c r="D74" s="855"/>
      <c r="E74" s="854"/>
      <c r="F74" s="855"/>
      <c r="G74" s="854"/>
      <c r="H74" s="855"/>
      <c r="I74" s="854"/>
      <c r="J74" s="856"/>
      <c r="K74" s="857"/>
      <c r="L74" s="858"/>
      <c r="M74" s="859">
        <f>SUM(M75,M77,M78)</f>
        <v>1260060</v>
      </c>
      <c r="N74" s="841">
        <f t="shared" si="1"/>
        <v>2</v>
      </c>
    </row>
    <row r="75" spans="1:14" ht="21.75" customHeight="1">
      <c r="A75" s="844">
        <f>IF(H47&gt;0,1,)</f>
        <v>1</v>
      </c>
      <c r="B75" s="2373"/>
      <c r="C75" s="860" t="s">
        <v>850</v>
      </c>
      <c r="D75" s="863"/>
      <c r="E75" s="862"/>
      <c r="F75" s="863"/>
      <c r="G75" s="862"/>
      <c r="H75" s="863"/>
      <c r="I75" s="862"/>
      <c r="J75" s="864"/>
      <c r="K75" s="865"/>
      <c r="L75" s="868"/>
      <c r="M75" s="867">
        <f>M76</f>
        <v>1187140</v>
      </c>
      <c r="N75" s="841">
        <f t="shared" si="1"/>
        <v>2</v>
      </c>
    </row>
    <row r="76" spans="1:14" ht="21.75" customHeight="1">
      <c r="A76" s="844">
        <f>IF(H47&gt;0,1,)</f>
        <v>1</v>
      </c>
      <c r="B76" s="2373"/>
      <c r="C76" s="860" t="s">
        <v>851</v>
      </c>
      <c r="D76" s="863"/>
      <c r="E76" s="862"/>
      <c r="F76" s="863"/>
      <c r="G76" s="862"/>
      <c r="H76" s="863"/>
      <c r="I76" s="862"/>
      <c r="J76" s="864"/>
      <c r="K76" s="865"/>
      <c r="L76" s="868"/>
      <c r="M76" s="867">
        <f>M51+M54+M62+M72</f>
        <v>1187140</v>
      </c>
      <c r="N76" s="841">
        <f t="shared" si="1"/>
        <v>2</v>
      </c>
    </row>
    <row r="77" spans="1:14" ht="21.75" customHeight="1">
      <c r="A77" s="844">
        <f>IF(H47&gt;0,1,)</f>
        <v>1</v>
      </c>
      <c r="B77" s="2373"/>
      <c r="C77" s="860" t="s">
        <v>852</v>
      </c>
      <c r="D77" s="863"/>
      <c r="E77" s="862"/>
      <c r="F77" s="863"/>
      <c r="G77" s="862"/>
      <c r="H77" s="863"/>
      <c r="I77" s="862"/>
      <c r="J77" s="864"/>
      <c r="K77" s="865"/>
      <c r="L77" s="868"/>
      <c r="M77" s="867">
        <f>M57+M67</f>
        <v>47300</v>
      </c>
      <c r="N77" s="841">
        <f t="shared" si="1"/>
        <v>2</v>
      </c>
    </row>
    <row r="78" spans="1:14" ht="21.75" customHeight="1" thickBot="1">
      <c r="A78" s="844">
        <f>IF(H47&gt;0,1,)</f>
        <v>1</v>
      </c>
      <c r="B78" s="2374"/>
      <c r="C78" s="871" t="s">
        <v>853</v>
      </c>
      <c r="D78" s="880"/>
      <c r="E78" s="881"/>
      <c r="F78" s="880"/>
      <c r="G78" s="881"/>
      <c r="H78" s="880"/>
      <c r="I78" s="881"/>
      <c r="J78" s="882"/>
      <c r="K78" s="883"/>
      <c r="L78" s="884"/>
      <c r="M78" s="885">
        <f>M60+M70</f>
        <v>25620</v>
      </c>
      <c r="N78" s="841">
        <f t="shared" si="1"/>
        <v>2</v>
      </c>
    </row>
    <row r="79" spans="1:14" ht="21.75" customHeight="1">
      <c r="A79" s="844">
        <f>IF(H47&gt;0,1,)</f>
        <v>1</v>
      </c>
      <c r="B79" s="2375" t="s">
        <v>556</v>
      </c>
      <c r="C79" s="2375"/>
      <c r="D79" s="2375"/>
      <c r="E79" s="2375"/>
      <c r="F79" s="2375"/>
      <c r="G79" s="2375"/>
      <c r="H79" s="2375"/>
      <c r="I79" s="2375"/>
      <c r="J79" s="2375"/>
      <c r="K79" s="2375"/>
      <c r="L79" s="2375"/>
      <c r="M79" s="2375"/>
      <c r="N79" s="841">
        <f t="shared" si="1"/>
        <v>2</v>
      </c>
    </row>
    <row r="80" spans="1:14" ht="21.75" customHeight="1">
      <c r="A80" s="844">
        <f>IF(H47&gt;0,1,)</f>
        <v>1</v>
      </c>
      <c r="B80" s="2376" t="s">
        <v>557</v>
      </c>
      <c r="C80" s="2376"/>
      <c r="D80" s="2376"/>
      <c r="E80" s="2376"/>
      <c r="F80" s="2376"/>
      <c r="G80" s="2376"/>
      <c r="H80" s="2376"/>
      <c r="I80" s="2376"/>
      <c r="J80" s="2376"/>
      <c r="K80" s="2376"/>
      <c r="L80" s="2376"/>
      <c r="M80" s="2376"/>
      <c r="N80" s="841">
        <f t="shared" si="1"/>
        <v>2</v>
      </c>
    </row>
    <row r="81" spans="1:15" ht="21.75" customHeight="1">
      <c r="A81" s="844">
        <f>IF(H47&gt;0,1,)</f>
        <v>1</v>
      </c>
      <c r="B81" s="886" t="s">
        <v>558</v>
      </c>
      <c r="C81" s="887" t="s">
        <v>854</v>
      </c>
      <c r="D81" s="888">
        <f>'6-3표준조사(3)'!Q85</f>
        <v>2350</v>
      </c>
      <c r="E81" s="886" t="s">
        <v>551</v>
      </c>
      <c r="F81" s="889"/>
      <c r="G81" s="886"/>
      <c r="H81" s="890"/>
      <c r="I81" s="891"/>
      <c r="J81" s="891"/>
      <c r="K81" s="891"/>
      <c r="L81" s="892"/>
      <c r="M81" s="891"/>
      <c r="N81" s="841">
        <f t="shared" si="1"/>
        <v>2</v>
      </c>
    </row>
    <row r="82" spans="1:15" ht="21.75" customHeight="1">
      <c r="A82" s="844">
        <f>IF(H47&gt;0,1,)</f>
        <v>1</v>
      </c>
      <c r="B82" s="886" t="s">
        <v>559</v>
      </c>
      <c r="C82" s="887" t="s">
        <v>840</v>
      </c>
      <c r="D82" s="2377">
        <f>'6-3표준조사(3)'!S85</f>
        <v>0</v>
      </c>
      <c r="E82" s="2377"/>
      <c r="F82" s="889"/>
      <c r="G82" s="886"/>
      <c r="H82" s="890"/>
      <c r="I82" s="891"/>
      <c r="J82" s="891"/>
      <c r="K82" s="891"/>
      <c r="L82" s="892"/>
      <c r="M82" s="891"/>
      <c r="N82" s="841">
        <f t="shared" si="1"/>
        <v>2</v>
      </c>
    </row>
    <row r="83" spans="1:15" ht="21.75" customHeight="1">
      <c r="A83" s="844">
        <f>IF(H47&gt;0,1,)</f>
        <v>1</v>
      </c>
      <c r="B83" s="886" t="s">
        <v>558</v>
      </c>
      <c r="C83" s="887" t="s">
        <v>1152</v>
      </c>
      <c r="D83" s="2385" t="str">
        <f>'6-3표준조사(3)'!R81</f>
        <v>3년차 이상</v>
      </c>
      <c r="E83" s="2385"/>
      <c r="F83" s="893"/>
      <c r="G83" s="893"/>
      <c r="H83" s="890"/>
      <c r="I83" s="891"/>
      <c r="J83" s="891"/>
      <c r="K83" s="891"/>
      <c r="L83" s="892"/>
      <c r="M83" s="891"/>
      <c r="N83" s="841">
        <f t="shared" si="1"/>
        <v>2</v>
      </c>
    </row>
    <row r="84" spans="1:15" ht="21.75" customHeight="1">
      <c r="A84" s="844">
        <f>IF(H47&gt;0,1,)</f>
        <v>1</v>
      </c>
      <c r="B84" s="2376" t="s">
        <v>856</v>
      </c>
      <c r="C84" s="2376"/>
      <c r="D84" s="2376"/>
      <c r="E84" s="2376"/>
      <c r="F84" s="2376"/>
      <c r="G84" s="2376"/>
      <c r="H84" s="2376"/>
      <c r="I84" s="2376"/>
      <c r="J84" s="2376"/>
      <c r="K84" s="2376"/>
      <c r="L84" s="2376"/>
      <c r="M84" s="2376"/>
      <c r="N84" s="841">
        <f t="shared" si="1"/>
        <v>2</v>
      </c>
    </row>
    <row r="85" spans="1:15" ht="21.75" customHeight="1">
      <c r="A85" s="844">
        <f>IF(H47&gt;0,1,)</f>
        <v>1</v>
      </c>
      <c r="B85" s="2386" t="s">
        <v>542</v>
      </c>
      <c r="C85" s="2386"/>
      <c r="D85" s="2387" t="s">
        <v>893</v>
      </c>
      <c r="E85" s="2387"/>
      <c r="F85" s="2387"/>
      <c r="G85" s="2387"/>
      <c r="H85" s="2387"/>
      <c r="I85" s="2388" t="s">
        <v>894</v>
      </c>
      <c r="J85" s="2388"/>
      <c r="K85" s="2388"/>
      <c r="L85" s="2388"/>
      <c r="M85" s="2388"/>
      <c r="N85" s="841">
        <f t="shared" si="1"/>
        <v>2</v>
      </c>
      <c r="O85" s="894"/>
    </row>
    <row r="86" spans="1:15" ht="21.75" customHeight="1">
      <c r="A86" s="844">
        <f>IF(H47&gt;0,1,)</f>
        <v>1</v>
      </c>
      <c r="B86" s="2386"/>
      <c r="C86" s="2386"/>
      <c r="D86" s="2387"/>
      <c r="E86" s="2387"/>
      <c r="F86" s="2387"/>
      <c r="G86" s="2387"/>
      <c r="H86" s="2387"/>
      <c r="I86" s="895" t="s">
        <v>895</v>
      </c>
      <c r="J86" s="896" t="s">
        <v>896</v>
      </c>
      <c r="K86" s="896" t="s">
        <v>537</v>
      </c>
      <c r="L86" s="897" t="s">
        <v>538</v>
      </c>
      <c r="M86" s="896" t="s">
        <v>899</v>
      </c>
      <c r="N86" s="841">
        <f t="shared" si="1"/>
        <v>2</v>
      </c>
    </row>
    <row r="87" spans="1:15" ht="21.75" customHeight="1">
      <c r="A87" s="844">
        <f>IF(H47&gt;0,1,)</f>
        <v>1</v>
      </c>
      <c r="B87" s="2368" t="s">
        <v>572</v>
      </c>
      <c r="C87" s="2368"/>
      <c r="D87" s="2369" t="str">
        <f>'6-3표준조사(3)'!P81</f>
        <v>중 (15˚ ~ 30˚)</v>
      </c>
      <c r="E87" s="2369"/>
      <c r="F87" s="2369"/>
      <c r="G87" s="2369"/>
      <c r="H87" s="2369"/>
      <c r="I87" s="898">
        <f>IF(H47=0,"",IF(D87="완 (15˚ 이하)",0,IF(D87="중 (15˚ ~ 30˚)",5,IF(D87="급 (30˚ 초과)",10))))</f>
        <v>5</v>
      </c>
      <c r="J87" s="898" t="str">
        <f>IF(A50=0,"",IF(D87="완 (15˚ 이하)",0,IF(D87="중 (15˚ ~ 30˚)",5,IF(D87="급 (30˚ 초과)",10))))</f>
        <v/>
      </c>
      <c r="K87" s="898" t="str">
        <f>IF(A53=0,"",IF(D87="완 (15˚ 이하)",0,IF(D87="중 (15˚ ~ 30˚)",5,IF(D87="급 (30˚ 초과)",10))))</f>
        <v/>
      </c>
      <c r="L87" s="898">
        <f>IF(A61=0,"",IF(D87="완 (15˚ 이하)",0,IF(D87="중 (15˚ ~ 30˚)",5,IF(D87="급 (30˚ 초과)",10))))</f>
        <v>5</v>
      </c>
      <c r="M87" s="898" t="str">
        <f>IF(A71=0,"",IF(D87="완 (15˚ 이하)",0,IF(D87="중 (15˚ ~ 30˚)",5,IF(D87="급 (30˚ 초과)",10))))</f>
        <v/>
      </c>
      <c r="N87" s="841">
        <f t="shared" si="1"/>
        <v>2</v>
      </c>
    </row>
    <row r="88" spans="1:15" ht="21.75" customHeight="1">
      <c r="A88" s="844">
        <f>IF(H47&gt;0,1,)</f>
        <v>1</v>
      </c>
      <c r="B88" s="2389" t="s">
        <v>561</v>
      </c>
      <c r="C88" s="2389"/>
      <c r="D88" s="2369" t="str">
        <f>'6-3표준조사(3)'!R81</f>
        <v>3년차 이상</v>
      </c>
      <c r="E88" s="2369"/>
      <c r="F88" s="2369"/>
      <c r="G88" s="2369"/>
      <c r="H88" s="2369"/>
      <c r="I88" s="898"/>
      <c r="J88" s="898"/>
      <c r="K88" s="898" t="str">
        <f>IF(A53=0,"",IF(D88="당해년도",0,IF(D88="2년차",5,IF(D88="3년차",10))))</f>
        <v/>
      </c>
      <c r="L88" s="898"/>
      <c r="M88" s="898"/>
      <c r="N88" s="841">
        <f t="shared" si="1"/>
        <v>2</v>
      </c>
    </row>
    <row r="89" spans="1:15" ht="21.75" customHeight="1">
      <c r="A89" s="844">
        <f>IF(H47&gt;0,1,)</f>
        <v>1</v>
      </c>
      <c r="B89" s="2368" t="s">
        <v>560</v>
      </c>
      <c r="C89" s="2368"/>
      <c r="D89" s="2369" t="str">
        <f>'6-3표준조사(3)'!Q81</f>
        <v>개소당3ha이상</v>
      </c>
      <c r="E89" s="2369"/>
      <c r="F89" s="2369"/>
      <c r="G89" s="2369"/>
      <c r="H89" s="2369"/>
      <c r="I89" s="898"/>
      <c r="J89" s="898" t="str">
        <f>IF(A50=0,"",IF(D89="개소당5ha이상",0,IF(D89="개소당3~5ha미만 ",5,IF(D89="개소당3ha미만",10))))</f>
        <v/>
      </c>
      <c r="K89" s="898" t="str">
        <f>IF(A53=0,"",IF(D89="개소당5ha이상",0,IF(D89="개소당3~5ha미만 ",5,IF(D89="개소당3ha미만",10))))</f>
        <v/>
      </c>
      <c r="L89" s="898">
        <f>IF(A61=0,"",IF(D89="개소당3ha이상",0,IF(D89="개소당1~3ha미만 ",5,IF(D89="개소당1ha미만",10))))</f>
        <v>0</v>
      </c>
      <c r="M89" s="898" t="str">
        <f>IF(A71=0,"",IF(D89="개소당5ha이상",0,IF(D89="개소당3~5ha미만 ",5,IF(D89="개소당3ha미만",10))))</f>
        <v/>
      </c>
      <c r="N89" s="841">
        <f t="shared" si="1"/>
        <v>2</v>
      </c>
    </row>
    <row r="90" spans="1:15" ht="21.75" customHeight="1">
      <c r="A90" s="844">
        <f>IF(H47&gt;0,1,)</f>
        <v>1</v>
      </c>
      <c r="B90" s="2368" t="s">
        <v>555</v>
      </c>
      <c r="C90" s="2368"/>
      <c r="D90" s="2369"/>
      <c r="E90" s="2369"/>
      <c r="F90" s="2369"/>
      <c r="G90" s="2369"/>
      <c r="H90" s="2369"/>
      <c r="I90" s="898"/>
      <c r="J90" s="898"/>
      <c r="K90" s="898"/>
      <c r="L90" s="1793">
        <f>SUM(L87:L89)</f>
        <v>5</v>
      </c>
      <c r="M90" s="898"/>
      <c r="N90" s="841">
        <f t="shared" si="1"/>
        <v>2</v>
      </c>
    </row>
    <row r="91" spans="1:15" ht="35.1" customHeight="1" thickBot="1">
      <c r="A91" s="844">
        <f>IF(H92&gt;0,1,)</f>
        <v>1</v>
      </c>
      <c r="B91" s="2237" t="s">
        <v>2433</v>
      </c>
      <c r="C91" s="2237"/>
      <c r="D91" s="2237"/>
      <c r="E91" s="2237"/>
      <c r="F91" s="2237"/>
      <c r="G91" s="2237"/>
      <c r="H91" s="2237"/>
      <c r="I91" s="2237"/>
      <c r="J91" s="2237"/>
      <c r="K91" s="2237"/>
      <c r="L91" s="2237"/>
      <c r="M91" s="2237"/>
      <c r="N91" s="841">
        <f>IF(H$92&gt;0,3,)</f>
        <v>3</v>
      </c>
      <c r="O91" s="899"/>
    </row>
    <row r="92" spans="1:15" ht="24.95" customHeight="1">
      <c r="A92" s="844">
        <f>IF(H92&gt;0,1,)</f>
        <v>1</v>
      </c>
      <c r="B92" s="2362" t="s">
        <v>857</v>
      </c>
      <c r="C92" s="2363"/>
      <c r="D92" s="2364" t="str">
        <f>CONCATENATE('6-3표준조사(3)'!K154,"임반")</f>
        <v>1-0임반</v>
      </c>
      <c r="E92" s="2364"/>
      <c r="F92" s="2364" t="str">
        <f>CONCATENATE('6-3표준조사(3)'!L154,"소반")</f>
        <v>2-0소반</v>
      </c>
      <c r="G92" s="2364"/>
      <c r="H92" s="2365">
        <f>'6-3표준조사(3)'!Q154</f>
        <v>5.7</v>
      </c>
      <c r="I92" s="2365"/>
      <c r="J92" s="845"/>
      <c r="K92" s="846" t="s">
        <v>541</v>
      </c>
      <c r="L92" s="2366" t="str">
        <f>+'6-3표준조사(3)'!R154</f>
        <v>모두베기</v>
      </c>
      <c r="M92" s="2367"/>
      <c r="N92" s="841">
        <f t="shared" ref="N92:N135" si="2">IF(H$92&gt;0,3,)</f>
        <v>3</v>
      </c>
    </row>
    <row r="93" spans="1:15" ht="21.75" customHeight="1">
      <c r="A93" s="844">
        <f>IF(H92&gt;0,1,)</f>
        <v>1</v>
      </c>
      <c r="B93" s="2378" t="s">
        <v>542</v>
      </c>
      <c r="C93" s="2379"/>
      <c r="D93" s="2380" t="s">
        <v>543</v>
      </c>
      <c r="E93" s="2379"/>
      <c r="F93" s="2381" t="s">
        <v>544</v>
      </c>
      <c r="G93" s="2382"/>
      <c r="H93" s="2381" t="s">
        <v>545</v>
      </c>
      <c r="I93" s="2382"/>
      <c r="J93" s="2380" t="s">
        <v>546</v>
      </c>
      <c r="K93" s="2379"/>
      <c r="L93" s="2383" t="s">
        <v>858</v>
      </c>
      <c r="M93" s="2370"/>
      <c r="N93" s="841">
        <f t="shared" si="2"/>
        <v>3</v>
      </c>
    </row>
    <row r="94" spans="1:15" ht="21.75" customHeight="1">
      <c r="A94" s="844">
        <f>IF(H92&gt;0,1,)</f>
        <v>1</v>
      </c>
      <c r="B94" s="847"/>
      <c r="C94" s="848" t="s">
        <v>547</v>
      </c>
      <c r="D94" s="849"/>
      <c r="E94" s="850" t="s">
        <v>548</v>
      </c>
      <c r="F94" s="849"/>
      <c r="G94" s="850" t="s">
        <v>548</v>
      </c>
      <c r="H94" s="849"/>
      <c r="I94" s="850" t="s">
        <v>548</v>
      </c>
      <c r="J94" s="851"/>
      <c r="K94" s="850" t="s">
        <v>549</v>
      </c>
      <c r="L94" s="2384"/>
      <c r="M94" s="2371"/>
      <c r="N94" s="841">
        <f t="shared" si="2"/>
        <v>3</v>
      </c>
    </row>
    <row r="95" spans="1:15" s="27" customFormat="1" ht="21.75" hidden="1" customHeight="1">
      <c r="A95" s="28">
        <f>IF('6-3표준조사(3)'!R154="둘레베기",1,)</f>
        <v>0</v>
      </c>
      <c r="B95" s="2323" t="s">
        <v>547</v>
      </c>
      <c r="C95" s="29" t="s">
        <v>579</v>
      </c>
      <c r="D95" s="30"/>
      <c r="E95" s="31"/>
      <c r="F95" s="30"/>
      <c r="G95" s="31"/>
      <c r="H95" s="30"/>
      <c r="I95" s="31"/>
      <c r="J95" s="32"/>
      <c r="K95" s="33"/>
      <c r="L95" s="34"/>
      <c r="M95" s="71">
        <f>M96</f>
        <v>0</v>
      </c>
      <c r="N95" s="70">
        <f t="shared" si="2"/>
        <v>3</v>
      </c>
    </row>
    <row r="96" spans="1:15" s="27" customFormat="1" ht="21.75" hidden="1" customHeight="1">
      <c r="A96" s="28">
        <f>IF('6-3표준조사(3)'!R154="둘레베기",1,)</f>
        <v>0</v>
      </c>
      <c r="B96" s="2324"/>
      <c r="C96" s="35" t="s">
        <v>841</v>
      </c>
      <c r="D96" s="36"/>
      <c r="E96" s="37"/>
      <c r="F96" s="38"/>
      <c r="G96" s="37"/>
      <c r="H96" s="38"/>
      <c r="I96" s="37"/>
      <c r="J96" s="39"/>
      <c r="K96" s="40"/>
      <c r="L96" s="41">
        <f>J135/100</f>
        <v>0</v>
      </c>
      <c r="M96" s="72">
        <f>ROUNDDOWN((H97*J97)+(H97*J97*L96),)</f>
        <v>0</v>
      </c>
      <c r="N96" s="70">
        <f t="shared" si="2"/>
        <v>3</v>
      </c>
    </row>
    <row r="97" spans="1:14" s="27" customFormat="1" ht="21.75" hidden="1" customHeight="1">
      <c r="A97" s="28">
        <f>IF('6-3표준조사(3)'!R154="둘레베기",1,)</f>
        <v>0</v>
      </c>
      <c r="B97" s="2324"/>
      <c r="C97" s="35" t="s">
        <v>842</v>
      </c>
      <c r="D97" s="36">
        <f>IF(A97&gt;0,D126,)</f>
        <v>0</v>
      </c>
      <c r="E97" s="37" t="s">
        <v>551</v>
      </c>
      <c r="F97" s="38">
        <v>0.18</v>
      </c>
      <c r="G97" s="37" t="s">
        <v>552</v>
      </c>
      <c r="H97" s="38">
        <f>ROUND(D97/100*F97,2)</f>
        <v>0</v>
      </c>
      <c r="I97" s="37" t="s">
        <v>550</v>
      </c>
      <c r="J97" s="39">
        <f>'7-1 단가조사'!L7</f>
        <v>172068</v>
      </c>
      <c r="K97" s="40" t="s">
        <v>580</v>
      </c>
      <c r="L97" s="41"/>
      <c r="M97" s="72"/>
      <c r="N97" s="70">
        <f t="shared" si="2"/>
        <v>3</v>
      </c>
    </row>
    <row r="98" spans="1:14" s="27" customFormat="1" ht="21.75" hidden="1" customHeight="1">
      <c r="A98" s="28">
        <f>IF('6-3표준조사(3)'!R154="줄베기",1,)</f>
        <v>0</v>
      </c>
      <c r="B98" s="2324"/>
      <c r="C98" s="29" t="s">
        <v>581</v>
      </c>
      <c r="D98" s="30"/>
      <c r="E98" s="31"/>
      <c r="F98" s="30"/>
      <c r="G98" s="31"/>
      <c r="H98" s="30"/>
      <c r="I98" s="31"/>
      <c r="J98" s="32"/>
      <c r="K98" s="33"/>
      <c r="L98" s="42"/>
      <c r="M98" s="71">
        <f>SUM(M99+M102+M105)</f>
        <v>0</v>
      </c>
      <c r="N98" s="70">
        <f t="shared" si="2"/>
        <v>3</v>
      </c>
    </row>
    <row r="99" spans="1:14" s="27" customFormat="1" ht="21.75" hidden="1" customHeight="1">
      <c r="A99" s="28">
        <f>IF('6-3표준조사(3)'!R154="줄베기",1,)</f>
        <v>0</v>
      </c>
      <c r="B99" s="2324"/>
      <c r="C99" s="35" t="s">
        <v>841</v>
      </c>
      <c r="D99" s="43"/>
      <c r="E99" s="37"/>
      <c r="F99" s="38"/>
      <c r="G99" s="37"/>
      <c r="H99" s="38"/>
      <c r="I99" s="37"/>
      <c r="J99" s="39"/>
      <c r="K99" s="40"/>
      <c r="L99" s="41">
        <f>K135/100</f>
        <v>0</v>
      </c>
      <c r="M99" s="72">
        <f>ROUNDDOWN((M100+M101)+((M100+M101)*L99),0)</f>
        <v>0</v>
      </c>
      <c r="N99" s="70">
        <f t="shared" si="2"/>
        <v>3</v>
      </c>
    </row>
    <row r="100" spans="1:14" s="27" customFormat="1" ht="21.75" hidden="1" customHeight="1">
      <c r="A100" s="28">
        <f>IF('6-3표준조사(3)'!R154="줄베기",1,)</f>
        <v>0</v>
      </c>
      <c r="B100" s="2324"/>
      <c r="C100" s="35" t="s">
        <v>843</v>
      </c>
      <c r="D100" s="43">
        <f>IF(A100&gt;0,D126,)</f>
        <v>0</v>
      </c>
      <c r="E100" s="37" t="s">
        <v>551</v>
      </c>
      <c r="F100" s="38">
        <v>7.0000000000000007E-2</v>
      </c>
      <c r="G100" s="37" t="s">
        <v>552</v>
      </c>
      <c r="H100" s="38">
        <f>ROUND(D100/100*F100,2)</f>
        <v>0</v>
      </c>
      <c r="I100" s="37" t="s">
        <v>550</v>
      </c>
      <c r="J100" s="39">
        <f>'7-1 단가조사'!L7</f>
        <v>172068</v>
      </c>
      <c r="K100" s="40" t="s">
        <v>580</v>
      </c>
      <c r="L100" s="41"/>
      <c r="M100" s="72">
        <f>ROUNDDOWN(H100*J100,)</f>
        <v>0</v>
      </c>
      <c r="N100" s="70">
        <f t="shared" si="2"/>
        <v>3</v>
      </c>
    </row>
    <row r="101" spans="1:14" s="27" customFormat="1" ht="21.75" hidden="1" customHeight="1">
      <c r="A101" s="28">
        <f>IF('6-3표준조사(3)'!R154="줄베기",1,)</f>
        <v>0</v>
      </c>
      <c r="B101" s="2324"/>
      <c r="C101" s="35" t="s">
        <v>844</v>
      </c>
      <c r="D101" s="44">
        <f>IF(A101&gt;0,1,)</f>
        <v>0</v>
      </c>
      <c r="E101" s="37" t="s">
        <v>425</v>
      </c>
      <c r="F101" s="38">
        <v>1.3</v>
      </c>
      <c r="G101" s="37" t="s">
        <v>582</v>
      </c>
      <c r="H101" s="38">
        <f>ROUND(D101*F101,2)</f>
        <v>0</v>
      </c>
      <c r="I101" s="37" t="s">
        <v>550</v>
      </c>
      <c r="J101" s="39">
        <f>'7-1 단가조사'!L6</f>
        <v>226122</v>
      </c>
      <c r="K101" s="40" t="s">
        <v>583</v>
      </c>
      <c r="L101" s="41"/>
      <c r="M101" s="72">
        <f>ROUNDDOWN(H101*J101,)</f>
        <v>0</v>
      </c>
      <c r="N101" s="70">
        <f t="shared" si="2"/>
        <v>3</v>
      </c>
    </row>
    <row r="102" spans="1:14" s="27" customFormat="1" ht="21.75" hidden="1" customHeight="1">
      <c r="A102" s="28">
        <f>IF('6-3표준조사(3)'!R154="줄베기",1,)</f>
        <v>0</v>
      </c>
      <c r="B102" s="2324"/>
      <c r="C102" s="35" t="s">
        <v>845</v>
      </c>
      <c r="D102" s="43"/>
      <c r="E102" s="37"/>
      <c r="F102" s="38"/>
      <c r="G102" s="37"/>
      <c r="H102" s="38"/>
      <c r="I102" s="37"/>
      <c r="J102" s="39"/>
      <c r="K102" s="40"/>
      <c r="L102" s="45"/>
      <c r="M102" s="72">
        <f>M103+M104</f>
        <v>0</v>
      </c>
      <c r="N102" s="70">
        <f t="shared" si="2"/>
        <v>3</v>
      </c>
    </row>
    <row r="103" spans="1:14" s="27" customFormat="1" ht="21.75" hidden="1" customHeight="1">
      <c r="A103" s="28">
        <f>IF('6-3표준조사(3)'!R154="줄베기",1,)</f>
        <v>0</v>
      </c>
      <c r="B103" s="2324"/>
      <c r="C103" s="35" t="s">
        <v>846</v>
      </c>
      <c r="D103" s="44">
        <f>H101</f>
        <v>0</v>
      </c>
      <c r="E103" s="37" t="s">
        <v>582</v>
      </c>
      <c r="F103" s="38">
        <v>5</v>
      </c>
      <c r="G103" s="37" t="s">
        <v>553</v>
      </c>
      <c r="H103" s="38">
        <f>ROUND(D103*F103,2)</f>
        <v>0</v>
      </c>
      <c r="I103" s="37" t="s">
        <v>554</v>
      </c>
      <c r="J103" s="39">
        <f>'7-1 단가조사'!L11</f>
        <v>1720</v>
      </c>
      <c r="K103" s="40" t="s">
        <v>584</v>
      </c>
      <c r="L103" s="45"/>
      <c r="M103" s="72">
        <f>ROUNDDOWN(H103*J103,)</f>
        <v>0</v>
      </c>
      <c r="N103" s="70">
        <f t="shared" si="2"/>
        <v>3</v>
      </c>
    </row>
    <row r="104" spans="1:14" s="27" customFormat="1" ht="21.75" hidden="1" customHeight="1">
      <c r="A104" s="28">
        <f>IF('6-3표준조사(3)'!R154="줄베기",1,)</f>
        <v>0</v>
      </c>
      <c r="B104" s="2324"/>
      <c r="C104" s="35" t="s">
        <v>847</v>
      </c>
      <c r="D104" s="43">
        <f>M103</f>
        <v>0</v>
      </c>
      <c r="E104" s="37" t="s">
        <v>586</v>
      </c>
      <c r="F104" s="38">
        <v>0.1</v>
      </c>
      <c r="G104" s="37" t="s">
        <v>587</v>
      </c>
      <c r="H104" s="38"/>
      <c r="I104" s="37"/>
      <c r="J104" s="39"/>
      <c r="K104" s="40"/>
      <c r="L104" s="45"/>
      <c r="M104" s="72">
        <f>ROUNDDOWN(D104*F104,)</f>
        <v>0</v>
      </c>
      <c r="N104" s="70">
        <f t="shared" si="2"/>
        <v>3</v>
      </c>
    </row>
    <row r="105" spans="1:14" s="27" customFormat="1" ht="21.75" hidden="1" customHeight="1">
      <c r="A105" s="28">
        <f>IF('6-3표준조사(3)'!R154="줄베기",1,)</f>
        <v>0</v>
      </c>
      <c r="B105" s="2324"/>
      <c r="C105" s="46" t="s">
        <v>848</v>
      </c>
      <c r="D105" s="47">
        <f>D103</f>
        <v>0</v>
      </c>
      <c r="E105" s="48" t="s">
        <v>588</v>
      </c>
      <c r="F105" s="49">
        <v>8.3999999999999995E-3</v>
      </c>
      <c r="G105" s="48" t="s">
        <v>589</v>
      </c>
      <c r="H105" s="50"/>
      <c r="I105" s="48"/>
      <c r="J105" s="51">
        <f>'7-1 단가조사'!L14</f>
        <v>610000</v>
      </c>
      <c r="K105" s="52" t="s">
        <v>585</v>
      </c>
      <c r="L105" s="53"/>
      <c r="M105" s="73">
        <f>ROUNDDOWN(D105*F105*J105,)</f>
        <v>0</v>
      </c>
      <c r="N105" s="70">
        <f t="shared" si="2"/>
        <v>3</v>
      </c>
    </row>
    <row r="106" spans="1:14" ht="21.75" customHeight="1">
      <c r="A106" s="844">
        <f>IF('6-3표준조사(3)'!R154="모두베기",1,)</f>
        <v>1</v>
      </c>
      <c r="B106" s="2324"/>
      <c r="C106" s="852" t="s">
        <v>590</v>
      </c>
      <c r="D106" s="853"/>
      <c r="E106" s="854"/>
      <c r="F106" s="855"/>
      <c r="G106" s="854"/>
      <c r="H106" s="855"/>
      <c r="I106" s="854"/>
      <c r="J106" s="856"/>
      <c r="K106" s="857"/>
      <c r="L106" s="858"/>
      <c r="M106" s="859">
        <f>M107+M112+M115</f>
        <v>1260060</v>
      </c>
      <c r="N106" s="841">
        <f t="shared" si="2"/>
        <v>3</v>
      </c>
    </row>
    <row r="107" spans="1:14" ht="21.75" customHeight="1">
      <c r="A107" s="844">
        <f>IF('6-3표준조사(3)'!R154="모두베기",1,)</f>
        <v>1</v>
      </c>
      <c r="B107" s="2324"/>
      <c r="C107" s="860" t="s">
        <v>841</v>
      </c>
      <c r="D107" s="861"/>
      <c r="E107" s="862"/>
      <c r="F107" s="863"/>
      <c r="G107" s="862"/>
      <c r="H107" s="863"/>
      <c r="I107" s="862"/>
      <c r="J107" s="864"/>
      <c r="K107" s="865"/>
      <c r="L107" s="866">
        <f>L135/100</f>
        <v>0.05</v>
      </c>
      <c r="M107" s="867">
        <f>M108+M109+M110+M111</f>
        <v>1187140</v>
      </c>
      <c r="N107" s="841">
        <f t="shared" si="2"/>
        <v>3</v>
      </c>
    </row>
    <row r="108" spans="1:14" ht="21.75" customHeight="1">
      <c r="A108" s="844">
        <f>IF('6-3표준조사(3)'!R154="모두베기",1,)</f>
        <v>1</v>
      </c>
      <c r="B108" s="2324"/>
      <c r="C108" s="860" t="s">
        <v>843</v>
      </c>
      <c r="D108" s="861"/>
      <c r="E108" s="862" t="s">
        <v>551</v>
      </c>
      <c r="F108" s="863">
        <v>7.0000000000000007E-2</v>
      </c>
      <c r="G108" s="862" t="s">
        <v>552</v>
      </c>
      <c r="H108" s="863">
        <f>ROUND(D108/100*F108,2)</f>
        <v>0</v>
      </c>
      <c r="I108" s="862" t="s">
        <v>550</v>
      </c>
      <c r="J108" s="864">
        <f>'7-1 단가조사'!L7</f>
        <v>172068</v>
      </c>
      <c r="K108" s="865" t="s">
        <v>580</v>
      </c>
      <c r="L108" s="868"/>
      <c r="M108" s="867">
        <f>ROUNDDOWN((H108*J108)+(H108*J108*L107),)</f>
        <v>0</v>
      </c>
      <c r="N108" s="841">
        <f t="shared" si="2"/>
        <v>3</v>
      </c>
    </row>
    <row r="109" spans="1:14" ht="21.75" customHeight="1">
      <c r="A109" s="844">
        <f>IF('6-3표준조사(3)'!R154="모두베기",1,)</f>
        <v>1</v>
      </c>
      <c r="B109" s="2324"/>
      <c r="C109" s="869" t="s">
        <v>1158</v>
      </c>
      <c r="D109" s="870">
        <f>IF(A109&gt;0,IF(D128="당해 년도",1,),)</f>
        <v>0</v>
      </c>
      <c r="E109" s="862" t="s">
        <v>425</v>
      </c>
      <c r="F109" s="863">
        <v>3.5</v>
      </c>
      <c r="G109" s="862" t="s">
        <v>582</v>
      </c>
      <c r="H109" s="863">
        <f>ROUND(D109*F109,2)</f>
        <v>0</v>
      </c>
      <c r="I109" s="862" t="s">
        <v>550</v>
      </c>
      <c r="J109" s="864">
        <f>'7-1 단가조사'!L6</f>
        <v>226122</v>
      </c>
      <c r="K109" s="865" t="s">
        <v>583</v>
      </c>
      <c r="L109" s="868"/>
      <c r="M109" s="867">
        <f>ROUNDDOWN((H109*J109)+(H109*J109*L107),)</f>
        <v>0</v>
      </c>
      <c r="N109" s="841">
        <f t="shared" si="2"/>
        <v>3</v>
      </c>
    </row>
    <row r="110" spans="1:14" ht="21.75" customHeight="1">
      <c r="A110" s="844">
        <f>IF('6-3표준조사(3)'!R154="모두베기",1,)</f>
        <v>1</v>
      </c>
      <c r="B110" s="2324"/>
      <c r="C110" s="869" t="s">
        <v>1159</v>
      </c>
      <c r="D110" s="870">
        <f>IF(A110&gt;0,IF(D128="2년차",1,),)</f>
        <v>0</v>
      </c>
      <c r="E110" s="862" t="s">
        <v>425</v>
      </c>
      <c r="F110" s="863">
        <v>4</v>
      </c>
      <c r="G110" s="862" t="s">
        <v>582</v>
      </c>
      <c r="H110" s="863">
        <f>ROUND(D110*F110,2)</f>
        <v>0</v>
      </c>
      <c r="I110" s="862" t="s">
        <v>550</v>
      </c>
      <c r="J110" s="864">
        <f>'7-1 단가조사'!L6</f>
        <v>226122</v>
      </c>
      <c r="K110" s="865" t="s">
        <v>583</v>
      </c>
      <c r="L110" s="868"/>
      <c r="M110" s="867">
        <f>ROUNDDOWN((H110*J110)+(H110*J110*L107),)</f>
        <v>0</v>
      </c>
      <c r="N110" s="841">
        <f t="shared" si="2"/>
        <v>3</v>
      </c>
    </row>
    <row r="111" spans="1:14" ht="21.75" customHeight="1">
      <c r="A111" s="844">
        <f>IF('6-3표준조사(3)'!R154="모두베기",1,)</f>
        <v>1</v>
      </c>
      <c r="B111" s="2324"/>
      <c r="C111" s="869" t="s">
        <v>1160</v>
      </c>
      <c r="D111" s="870">
        <f>IF(A111&gt;0,IF(D128="3년차 이상",1,),)</f>
        <v>1</v>
      </c>
      <c r="E111" s="862" t="s">
        <v>425</v>
      </c>
      <c r="F111" s="863">
        <v>5</v>
      </c>
      <c r="G111" s="862" t="s">
        <v>582</v>
      </c>
      <c r="H111" s="863">
        <f>ROUND(D111*F111,2)</f>
        <v>5</v>
      </c>
      <c r="I111" s="862" t="s">
        <v>550</v>
      </c>
      <c r="J111" s="864">
        <f>'7-1 단가조사'!L6</f>
        <v>226122</v>
      </c>
      <c r="K111" s="865" t="s">
        <v>583</v>
      </c>
      <c r="L111" s="868"/>
      <c r="M111" s="867">
        <f>ROUNDDOWN((H111*J111)+(H111*J111*L107),)</f>
        <v>1187140</v>
      </c>
      <c r="N111" s="841">
        <f t="shared" si="2"/>
        <v>3</v>
      </c>
    </row>
    <row r="112" spans="1:14" ht="21.75" customHeight="1">
      <c r="A112" s="844">
        <f>IF('6-3표준조사(3)'!R154="모두베기",1,)</f>
        <v>1</v>
      </c>
      <c r="B112" s="2324"/>
      <c r="C112" s="860" t="s">
        <v>845</v>
      </c>
      <c r="D112" s="861"/>
      <c r="E112" s="862"/>
      <c r="F112" s="863"/>
      <c r="G112" s="862"/>
      <c r="H112" s="863"/>
      <c r="I112" s="862"/>
      <c r="J112" s="864"/>
      <c r="K112" s="865"/>
      <c r="L112" s="868"/>
      <c r="M112" s="867">
        <f>M113+M114</f>
        <v>47300</v>
      </c>
      <c r="N112" s="841">
        <f t="shared" si="2"/>
        <v>3</v>
      </c>
    </row>
    <row r="113" spans="1:14" ht="21.75" customHeight="1">
      <c r="A113" s="844">
        <f>IF('6-3표준조사(3)'!R154="모두베기",1,)</f>
        <v>1</v>
      </c>
      <c r="B113" s="2324"/>
      <c r="C113" s="860" t="s">
        <v>846</v>
      </c>
      <c r="D113" s="870">
        <f>(H109+H110+H111)</f>
        <v>5</v>
      </c>
      <c r="E113" s="862" t="s">
        <v>582</v>
      </c>
      <c r="F113" s="863">
        <v>5</v>
      </c>
      <c r="G113" s="862" t="s">
        <v>553</v>
      </c>
      <c r="H113" s="863">
        <f>ROUND(D113*F113,2)</f>
        <v>25</v>
      </c>
      <c r="I113" s="862" t="s">
        <v>554</v>
      </c>
      <c r="J113" s="864">
        <f>'7-1 단가조사'!L11</f>
        <v>1720</v>
      </c>
      <c r="K113" s="865" t="s">
        <v>584</v>
      </c>
      <c r="L113" s="868"/>
      <c r="M113" s="867">
        <f>ROUNDDOWN(H113*J113,)</f>
        <v>43000</v>
      </c>
      <c r="N113" s="841">
        <f t="shared" si="2"/>
        <v>3</v>
      </c>
    </row>
    <row r="114" spans="1:14" ht="21.75" customHeight="1">
      <c r="A114" s="844">
        <f>IF('6-3표준조사(3)'!R154="모두베기",1,)</f>
        <v>1</v>
      </c>
      <c r="B114" s="2324"/>
      <c r="C114" s="860" t="s">
        <v>847</v>
      </c>
      <c r="D114" s="861">
        <f>M113</f>
        <v>43000</v>
      </c>
      <c r="E114" s="862" t="s">
        <v>586</v>
      </c>
      <c r="F114" s="863">
        <v>0.1</v>
      </c>
      <c r="G114" s="862" t="s">
        <v>587</v>
      </c>
      <c r="H114" s="863"/>
      <c r="I114" s="862"/>
      <c r="J114" s="864"/>
      <c r="K114" s="865"/>
      <c r="L114" s="868"/>
      <c r="M114" s="867">
        <f>ROUNDDOWN(D114*F114,)</f>
        <v>4300</v>
      </c>
      <c r="N114" s="841">
        <f t="shared" si="2"/>
        <v>3</v>
      </c>
    </row>
    <row r="115" spans="1:14" ht="21.75" customHeight="1">
      <c r="A115" s="844">
        <f>IF('6-3표준조사(3)'!R154="모두베기",1,)</f>
        <v>1</v>
      </c>
      <c r="B115" s="2324"/>
      <c r="C115" s="871" t="s">
        <v>848</v>
      </c>
      <c r="D115" s="872">
        <f>D113</f>
        <v>5</v>
      </c>
      <c r="E115" s="873" t="s">
        <v>588</v>
      </c>
      <c r="F115" s="874">
        <v>8.3999999999999995E-3</v>
      </c>
      <c r="G115" s="873" t="s">
        <v>589</v>
      </c>
      <c r="H115" s="875"/>
      <c r="I115" s="873"/>
      <c r="J115" s="876">
        <f>'7-1 단가조사'!L14</f>
        <v>610000</v>
      </c>
      <c r="K115" s="877" t="s">
        <v>585</v>
      </c>
      <c r="L115" s="878"/>
      <c r="M115" s="879">
        <f>ROUNDDOWN(D115*F115*J115,)</f>
        <v>25620</v>
      </c>
      <c r="N115" s="841">
        <f t="shared" si="2"/>
        <v>3</v>
      </c>
    </row>
    <row r="116" spans="1:14" s="27" customFormat="1" ht="21.75" hidden="1" customHeight="1">
      <c r="A116" s="28">
        <f>IF('6-3표준조사(3)'!R154="맹아제거",1,)</f>
        <v>0</v>
      </c>
      <c r="B116" s="2324"/>
      <c r="C116" s="29" t="s">
        <v>591</v>
      </c>
      <c r="D116" s="30"/>
      <c r="E116" s="31"/>
      <c r="F116" s="30"/>
      <c r="G116" s="31"/>
      <c r="H116" s="30"/>
      <c r="I116" s="31"/>
      <c r="J116" s="32"/>
      <c r="K116" s="33"/>
      <c r="L116" s="34"/>
      <c r="M116" s="71">
        <f>M117</f>
        <v>0</v>
      </c>
      <c r="N116" s="70">
        <f t="shared" si="2"/>
        <v>3</v>
      </c>
    </row>
    <row r="117" spans="1:14" s="27" customFormat="1" ht="21.75" hidden="1" customHeight="1">
      <c r="A117" s="28">
        <f>IF('6-3표준조사(3)'!R154="맹아제거",1,)</f>
        <v>0</v>
      </c>
      <c r="B117" s="2324"/>
      <c r="C117" s="35" t="s">
        <v>841</v>
      </c>
      <c r="D117" s="36"/>
      <c r="E117" s="37"/>
      <c r="F117" s="38"/>
      <c r="G117" s="37"/>
      <c r="H117" s="38"/>
      <c r="I117" s="37"/>
      <c r="J117" s="39"/>
      <c r="K117" s="40"/>
      <c r="L117" s="41">
        <f>M135/100</f>
        <v>0</v>
      </c>
      <c r="M117" s="72">
        <f>ROUNDDOWN((H118*J118)+(H118*J118*L117),)</f>
        <v>0</v>
      </c>
      <c r="N117" s="70">
        <f t="shared" si="2"/>
        <v>3</v>
      </c>
    </row>
    <row r="118" spans="1:14" s="27" customFormat="1" ht="21.75" hidden="1" customHeight="1">
      <c r="A118" s="28">
        <f>IF('6-3표준조사(3)'!R154="맹아제거",1,)</f>
        <v>0</v>
      </c>
      <c r="B118" s="2324"/>
      <c r="C118" s="35" t="s">
        <v>849</v>
      </c>
      <c r="D118" s="36">
        <v>0</v>
      </c>
      <c r="E118" s="37" t="s">
        <v>551</v>
      </c>
      <c r="F118" s="38">
        <v>0.2</v>
      </c>
      <c r="G118" s="37" t="s">
        <v>552</v>
      </c>
      <c r="H118" s="38">
        <f>ROUND(D118/100*F118,2)</f>
        <v>0</v>
      </c>
      <c r="I118" s="37" t="s">
        <v>550</v>
      </c>
      <c r="J118" s="39">
        <f>'7-1 단가조사'!L7</f>
        <v>172068</v>
      </c>
      <c r="K118" s="40" t="s">
        <v>580</v>
      </c>
      <c r="L118" s="41">
        <f>M135/100</f>
        <v>0</v>
      </c>
      <c r="M118" s="72"/>
      <c r="N118" s="70">
        <f t="shared" si="2"/>
        <v>3</v>
      </c>
    </row>
    <row r="119" spans="1:14" ht="21.75" customHeight="1">
      <c r="A119" s="844">
        <f>IF(H92&gt;0,1,)</f>
        <v>1</v>
      </c>
      <c r="B119" s="2372" t="s">
        <v>555</v>
      </c>
      <c r="C119" s="852" t="s">
        <v>592</v>
      </c>
      <c r="D119" s="855"/>
      <c r="E119" s="854"/>
      <c r="F119" s="855"/>
      <c r="G119" s="854"/>
      <c r="H119" s="855"/>
      <c r="I119" s="854"/>
      <c r="J119" s="856"/>
      <c r="K119" s="857"/>
      <c r="L119" s="858"/>
      <c r="M119" s="859">
        <f>SUM(M120,M122,M123)</f>
        <v>1260060</v>
      </c>
      <c r="N119" s="841">
        <f t="shared" si="2"/>
        <v>3</v>
      </c>
    </row>
    <row r="120" spans="1:14" ht="21.75" customHeight="1">
      <c r="A120" s="844">
        <f>IF(H92&gt;0,1,)</f>
        <v>1</v>
      </c>
      <c r="B120" s="2373"/>
      <c r="C120" s="860" t="s">
        <v>850</v>
      </c>
      <c r="D120" s="863"/>
      <c r="E120" s="862"/>
      <c r="F120" s="863"/>
      <c r="G120" s="862"/>
      <c r="H120" s="863"/>
      <c r="I120" s="862"/>
      <c r="J120" s="864"/>
      <c r="K120" s="865"/>
      <c r="L120" s="868"/>
      <c r="M120" s="867">
        <f>M121</f>
        <v>1187140</v>
      </c>
      <c r="N120" s="841">
        <f t="shared" si="2"/>
        <v>3</v>
      </c>
    </row>
    <row r="121" spans="1:14" ht="21.75" customHeight="1">
      <c r="A121" s="844">
        <f>IF(H92&gt;0,1,)</f>
        <v>1</v>
      </c>
      <c r="B121" s="2373"/>
      <c r="C121" s="860" t="s">
        <v>851</v>
      </c>
      <c r="D121" s="863"/>
      <c r="E121" s="862"/>
      <c r="F121" s="863"/>
      <c r="G121" s="862"/>
      <c r="H121" s="863"/>
      <c r="I121" s="862"/>
      <c r="J121" s="864"/>
      <c r="K121" s="865"/>
      <c r="L121" s="868"/>
      <c r="M121" s="867">
        <f>M96+M99+M107+M117</f>
        <v>1187140</v>
      </c>
      <c r="N121" s="841">
        <f t="shared" si="2"/>
        <v>3</v>
      </c>
    </row>
    <row r="122" spans="1:14" ht="21.75" customHeight="1">
      <c r="A122" s="844">
        <f>IF(H92&gt;0,1,)</f>
        <v>1</v>
      </c>
      <c r="B122" s="2373"/>
      <c r="C122" s="860" t="s">
        <v>852</v>
      </c>
      <c r="D122" s="863"/>
      <c r="E122" s="862"/>
      <c r="F122" s="863"/>
      <c r="G122" s="862"/>
      <c r="H122" s="863"/>
      <c r="I122" s="862"/>
      <c r="J122" s="864"/>
      <c r="K122" s="865"/>
      <c r="L122" s="868"/>
      <c r="M122" s="867">
        <f>M102+M112</f>
        <v>47300</v>
      </c>
      <c r="N122" s="841">
        <f t="shared" si="2"/>
        <v>3</v>
      </c>
    </row>
    <row r="123" spans="1:14" ht="21.75" customHeight="1" thickBot="1">
      <c r="A123" s="844">
        <f>IF(H92&gt;0,1,)</f>
        <v>1</v>
      </c>
      <c r="B123" s="2374"/>
      <c r="C123" s="871" t="s">
        <v>853</v>
      </c>
      <c r="D123" s="880"/>
      <c r="E123" s="881"/>
      <c r="F123" s="880"/>
      <c r="G123" s="881"/>
      <c r="H123" s="880"/>
      <c r="I123" s="881"/>
      <c r="J123" s="882"/>
      <c r="K123" s="883"/>
      <c r="L123" s="884"/>
      <c r="M123" s="885">
        <f>M105+M115</f>
        <v>25620</v>
      </c>
      <c r="N123" s="841">
        <f t="shared" si="2"/>
        <v>3</v>
      </c>
    </row>
    <row r="124" spans="1:14" ht="21.75" customHeight="1">
      <c r="A124" s="844">
        <f>IF(H92&gt;0,1,)</f>
        <v>1</v>
      </c>
      <c r="B124" s="2375" t="s">
        <v>556</v>
      </c>
      <c r="C124" s="2375"/>
      <c r="D124" s="2375"/>
      <c r="E124" s="2375"/>
      <c r="F124" s="2375"/>
      <c r="G124" s="2375"/>
      <c r="H124" s="2375"/>
      <c r="I124" s="2375"/>
      <c r="J124" s="2375"/>
      <c r="K124" s="2375"/>
      <c r="L124" s="2375"/>
      <c r="M124" s="2375"/>
      <c r="N124" s="841">
        <f t="shared" si="2"/>
        <v>3</v>
      </c>
    </row>
    <row r="125" spans="1:14" ht="21.75" customHeight="1">
      <c r="A125" s="844">
        <f>IF(H92&gt;0,1,)</f>
        <v>1</v>
      </c>
      <c r="B125" s="2376" t="s">
        <v>557</v>
      </c>
      <c r="C125" s="2376"/>
      <c r="D125" s="2376"/>
      <c r="E125" s="2376"/>
      <c r="F125" s="2376"/>
      <c r="G125" s="2376"/>
      <c r="H125" s="2376"/>
      <c r="I125" s="2376"/>
      <c r="J125" s="2376"/>
      <c r="K125" s="2376"/>
      <c r="L125" s="2376"/>
      <c r="M125" s="2376"/>
      <c r="N125" s="841">
        <f t="shared" si="2"/>
        <v>3</v>
      </c>
    </row>
    <row r="126" spans="1:14" ht="21.75" customHeight="1">
      <c r="A126" s="844">
        <f>IF(H92&gt;0,1,)</f>
        <v>1</v>
      </c>
      <c r="B126" s="886" t="s">
        <v>558</v>
      </c>
      <c r="C126" s="887" t="s">
        <v>854</v>
      </c>
      <c r="D126" s="888">
        <f>'6-3표준조사(3)'!Q160</f>
        <v>1617</v>
      </c>
      <c r="E126" s="886" t="s">
        <v>551</v>
      </c>
      <c r="F126" s="889"/>
      <c r="G126" s="886"/>
      <c r="H126" s="890"/>
      <c r="I126" s="891"/>
      <c r="J126" s="891"/>
      <c r="K126" s="891"/>
      <c r="L126" s="892"/>
      <c r="M126" s="891"/>
      <c r="N126" s="841">
        <f t="shared" si="2"/>
        <v>3</v>
      </c>
    </row>
    <row r="127" spans="1:14" ht="21.75" customHeight="1">
      <c r="A127" s="844">
        <f>IF(H92&gt;0,1,)</f>
        <v>1</v>
      </c>
      <c r="B127" s="886" t="s">
        <v>559</v>
      </c>
      <c r="C127" s="887" t="s">
        <v>840</v>
      </c>
      <c r="D127" s="2377">
        <f>'6-3표준조사(3)'!S160</f>
        <v>0</v>
      </c>
      <c r="E127" s="2377"/>
      <c r="F127" s="889"/>
      <c r="G127" s="886"/>
      <c r="H127" s="890"/>
      <c r="I127" s="891"/>
      <c r="J127" s="891"/>
      <c r="K127" s="891"/>
      <c r="L127" s="892"/>
      <c r="M127" s="891"/>
      <c r="N127" s="841">
        <f t="shared" si="2"/>
        <v>3</v>
      </c>
    </row>
    <row r="128" spans="1:14" ht="21.75" customHeight="1">
      <c r="A128" s="844">
        <f>IF(H92&gt;0,1,)</f>
        <v>1</v>
      </c>
      <c r="B128" s="886" t="s">
        <v>558</v>
      </c>
      <c r="C128" s="887" t="s">
        <v>1152</v>
      </c>
      <c r="D128" s="2385" t="str">
        <f>'6-3표준조사(3)'!R156</f>
        <v>3년차 이상</v>
      </c>
      <c r="E128" s="2385"/>
      <c r="F128" s="893"/>
      <c r="G128" s="893"/>
      <c r="H128" s="890"/>
      <c r="I128" s="891"/>
      <c r="J128" s="891"/>
      <c r="K128" s="891"/>
      <c r="L128" s="892"/>
      <c r="M128" s="891"/>
      <c r="N128" s="841">
        <f t="shared" si="2"/>
        <v>3</v>
      </c>
    </row>
    <row r="129" spans="1:15" ht="21.75" customHeight="1">
      <c r="A129" s="844">
        <f>IF(H92&gt;0,1,)</f>
        <v>1</v>
      </c>
      <c r="B129" s="2376" t="s">
        <v>856</v>
      </c>
      <c r="C129" s="2376"/>
      <c r="D129" s="2376"/>
      <c r="E129" s="2376"/>
      <c r="F129" s="2376"/>
      <c r="G129" s="2376"/>
      <c r="H129" s="2376"/>
      <c r="I129" s="2376"/>
      <c r="J129" s="2376"/>
      <c r="K129" s="2376"/>
      <c r="L129" s="2376"/>
      <c r="M129" s="2376"/>
      <c r="N129" s="841">
        <f t="shared" si="2"/>
        <v>3</v>
      </c>
    </row>
    <row r="130" spans="1:15" ht="21.75" customHeight="1">
      <c r="A130" s="844">
        <f>IF(H92&gt;0,1,)</f>
        <v>1</v>
      </c>
      <c r="B130" s="2386" t="s">
        <v>542</v>
      </c>
      <c r="C130" s="2386"/>
      <c r="D130" s="2387" t="s">
        <v>893</v>
      </c>
      <c r="E130" s="2387"/>
      <c r="F130" s="2387"/>
      <c r="G130" s="2387"/>
      <c r="H130" s="2387"/>
      <c r="I130" s="2388" t="s">
        <v>894</v>
      </c>
      <c r="J130" s="2388"/>
      <c r="K130" s="2388"/>
      <c r="L130" s="2388"/>
      <c r="M130" s="2388"/>
      <c r="N130" s="841">
        <f t="shared" si="2"/>
        <v>3</v>
      </c>
      <c r="O130" s="894"/>
    </row>
    <row r="131" spans="1:15" ht="21.75" customHeight="1">
      <c r="A131" s="844">
        <f>IF(H92&gt;0,1,)</f>
        <v>1</v>
      </c>
      <c r="B131" s="2386"/>
      <c r="C131" s="2386"/>
      <c r="D131" s="2387"/>
      <c r="E131" s="2387"/>
      <c r="F131" s="2387"/>
      <c r="G131" s="2387"/>
      <c r="H131" s="2387"/>
      <c r="I131" s="895" t="s">
        <v>895</v>
      </c>
      <c r="J131" s="896" t="s">
        <v>896</v>
      </c>
      <c r="K131" s="896" t="s">
        <v>537</v>
      </c>
      <c r="L131" s="897" t="s">
        <v>538</v>
      </c>
      <c r="M131" s="896" t="s">
        <v>899</v>
      </c>
      <c r="N131" s="841">
        <f t="shared" si="2"/>
        <v>3</v>
      </c>
    </row>
    <row r="132" spans="1:15" ht="21.75" customHeight="1">
      <c r="A132" s="844">
        <f>IF(H92&gt;0,1,)</f>
        <v>1</v>
      </c>
      <c r="B132" s="2368" t="s">
        <v>572</v>
      </c>
      <c r="C132" s="2368"/>
      <c r="D132" s="2369" t="str">
        <f>'6-3표준조사(3)'!P156</f>
        <v>중 (15˚ ~ 30˚)</v>
      </c>
      <c r="E132" s="2369"/>
      <c r="F132" s="2369"/>
      <c r="G132" s="2369"/>
      <c r="H132" s="2369"/>
      <c r="I132" s="898">
        <f>IF(H92=0,"",IF(D132="완 (15˚ 이하)",0,IF(D132="중 (15˚ ~ 30˚)",5,IF(D132="급 (30˚ 초과)",10))))</f>
        <v>5</v>
      </c>
      <c r="J132" s="898" t="str">
        <f>IF(A95=0,"",IF(D132="완 (15˚ 이하)",0,IF(D132="중 (15˚ ~ 30˚)",5,IF(D132="급 (30˚ 초과)",10))))</f>
        <v/>
      </c>
      <c r="K132" s="898" t="str">
        <f>IF(A98=0,"",IF(D132="완 (15˚ 이하)",0,IF(D132="중 (15˚ ~ 30˚)",5,IF(D132="급 (30˚ 초과)",10))))</f>
        <v/>
      </c>
      <c r="L132" s="898">
        <f>IF(A106=0,"",IF(D132="완 (15˚ 이하)",0,IF(D132="중 (15˚ ~ 30˚)",5,IF(D132="급 (30˚ 초과)",10))))</f>
        <v>5</v>
      </c>
      <c r="M132" s="898" t="str">
        <f>IF(A116=0,"",IF(D132="완 (15˚ 이하)",0,IF(D132="중 (15˚ ~ 30˚)",5,IF(D132="급 (30˚ 초과)",10))))</f>
        <v/>
      </c>
      <c r="N132" s="841">
        <f t="shared" si="2"/>
        <v>3</v>
      </c>
    </row>
    <row r="133" spans="1:15" ht="21.75" customHeight="1">
      <c r="A133" s="844">
        <f>IF(H92&gt;0,1,)</f>
        <v>1</v>
      </c>
      <c r="B133" s="2389" t="s">
        <v>561</v>
      </c>
      <c r="C133" s="2389"/>
      <c r="D133" s="2369" t="str">
        <f>'6-3표준조사(3)'!R156</f>
        <v>3년차 이상</v>
      </c>
      <c r="E133" s="2369"/>
      <c r="F133" s="2369"/>
      <c r="G133" s="2369"/>
      <c r="H133" s="2369"/>
      <c r="I133" s="898"/>
      <c r="J133" s="898"/>
      <c r="K133" s="898" t="str">
        <f>IF(A98=0,"",IF(D133="당해년도",0,IF(D133="2년차",5,IF(D133="3년차",10))))</f>
        <v/>
      </c>
      <c r="L133" s="898"/>
      <c r="M133" s="898"/>
      <c r="N133" s="841">
        <f t="shared" si="2"/>
        <v>3</v>
      </c>
    </row>
    <row r="134" spans="1:15" ht="21.75" customHeight="1">
      <c r="A134" s="844">
        <f>IF(H92&gt;0,1,)</f>
        <v>1</v>
      </c>
      <c r="B134" s="2368" t="s">
        <v>560</v>
      </c>
      <c r="C134" s="2368"/>
      <c r="D134" s="2369" t="str">
        <f>'6-3표준조사(3)'!Q156</f>
        <v>개소당3ha이상</v>
      </c>
      <c r="E134" s="2369"/>
      <c r="F134" s="2369"/>
      <c r="G134" s="2369"/>
      <c r="H134" s="2369"/>
      <c r="I134" s="898"/>
      <c r="J134" s="898" t="str">
        <f>IF(A95=0,"",IF(D134="개소당5ha이상",0,IF(D134="개소당3~5ha미만 ",5,IF(D134="개소당3ha미만",10))))</f>
        <v/>
      </c>
      <c r="K134" s="898" t="str">
        <f>IF(A98=0,"",IF(D134="개소당5ha이상",0,IF(D134="개소당3~5ha미만 ",5,IF(D134="개소당3ha미만",10))))</f>
        <v/>
      </c>
      <c r="L134" s="898">
        <f>IF(A106=0,"",IF(D134="개소당3ha이상",0,IF(D134="개소당1~3ha미만 ",5,IF(D134="개소당1ha미만",10))))</f>
        <v>0</v>
      </c>
      <c r="M134" s="898" t="str">
        <f>IF(A116=0,"",IF(D134="개소당5ha이상",0,IF(D134="개소당3~5ha미만 ",5,IF(D134="개소당3ha미만",10))))</f>
        <v/>
      </c>
      <c r="N134" s="841">
        <f t="shared" si="2"/>
        <v>3</v>
      </c>
    </row>
    <row r="135" spans="1:15" ht="21.75" customHeight="1">
      <c r="A135" s="844">
        <f>IF(H92&gt;0,1,)</f>
        <v>1</v>
      </c>
      <c r="B135" s="2368" t="s">
        <v>555</v>
      </c>
      <c r="C135" s="2368"/>
      <c r="D135" s="2369"/>
      <c r="E135" s="2369"/>
      <c r="F135" s="2369"/>
      <c r="G135" s="2369"/>
      <c r="H135" s="2369"/>
      <c r="I135" s="898"/>
      <c r="J135" s="898"/>
      <c r="K135" s="898"/>
      <c r="L135" s="1793">
        <f>SUM(L132:L134)</f>
        <v>5</v>
      </c>
      <c r="M135" s="898"/>
      <c r="N135" s="841">
        <f t="shared" si="2"/>
        <v>3</v>
      </c>
    </row>
    <row r="136" spans="1:15" ht="35.1" hidden="1" customHeight="1" thickBot="1">
      <c r="A136" s="844">
        <f>IF(H137&gt;0,1,)</f>
        <v>0</v>
      </c>
      <c r="B136" s="2237" t="s">
        <v>839</v>
      </c>
      <c r="C136" s="2237"/>
      <c r="D136" s="2237"/>
      <c r="E136" s="2237"/>
      <c r="F136" s="2237"/>
      <c r="G136" s="2237"/>
      <c r="H136" s="2237"/>
      <c r="I136" s="2237"/>
      <c r="J136" s="2237"/>
      <c r="K136" s="2237"/>
      <c r="L136" s="2237"/>
      <c r="M136" s="2237"/>
      <c r="N136" s="841">
        <f>IF(H$137&gt;0,4,)</f>
        <v>0</v>
      </c>
      <c r="O136" s="899"/>
    </row>
    <row r="137" spans="1:15" ht="24.95" hidden="1" customHeight="1">
      <c r="A137" s="844">
        <f>IF(H137&gt;0,1,)</f>
        <v>0</v>
      </c>
      <c r="B137" s="2362" t="s">
        <v>857</v>
      </c>
      <c r="C137" s="2363"/>
      <c r="D137" s="2364" t="str">
        <f>CONCATENATE('6-3표준조사(3)'!K229,"임반")</f>
        <v>임반</v>
      </c>
      <c r="E137" s="2364"/>
      <c r="F137" s="2364" t="str">
        <f>CONCATENATE('6-3표준조사(3)'!L229,"소반")</f>
        <v>소반</v>
      </c>
      <c r="G137" s="2364"/>
      <c r="H137" s="2365">
        <f>'6-3표준조사(3)'!Q229</f>
        <v>0</v>
      </c>
      <c r="I137" s="2365"/>
      <c r="J137" s="845"/>
      <c r="K137" s="846" t="s">
        <v>541</v>
      </c>
      <c r="L137" s="2366">
        <f>+'6-3표준조사(3)'!R229</f>
        <v>0</v>
      </c>
      <c r="M137" s="2367"/>
      <c r="N137" s="841">
        <f t="shared" ref="N137:N180" si="3">IF(H$137&gt;0,4,)</f>
        <v>0</v>
      </c>
    </row>
    <row r="138" spans="1:15" ht="21.75" hidden="1" customHeight="1">
      <c r="A138" s="844">
        <f>IF(H137&gt;0,1,)</f>
        <v>0</v>
      </c>
      <c r="B138" s="2378" t="s">
        <v>542</v>
      </c>
      <c r="C138" s="2379"/>
      <c r="D138" s="2380" t="s">
        <v>543</v>
      </c>
      <c r="E138" s="2379"/>
      <c r="F138" s="2381" t="s">
        <v>544</v>
      </c>
      <c r="G138" s="2382"/>
      <c r="H138" s="2381" t="s">
        <v>545</v>
      </c>
      <c r="I138" s="2382"/>
      <c r="J138" s="2380" t="s">
        <v>546</v>
      </c>
      <c r="K138" s="2379"/>
      <c r="L138" s="2383" t="s">
        <v>858</v>
      </c>
      <c r="M138" s="2370"/>
      <c r="N138" s="841">
        <f t="shared" si="3"/>
        <v>0</v>
      </c>
    </row>
    <row r="139" spans="1:15" ht="21.75" hidden="1" customHeight="1">
      <c r="A139" s="844">
        <f>IF(H137&gt;0,1,)</f>
        <v>0</v>
      </c>
      <c r="B139" s="847"/>
      <c r="C139" s="848" t="s">
        <v>547</v>
      </c>
      <c r="D139" s="849"/>
      <c r="E139" s="850" t="s">
        <v>548</v>
      </c>
      <c r="F139" s="849"/>
      <c r="G139" s="850" t="s">
        <v>548</v>
      </c>
      <c r="H139" s="849"/>
      <c r="I139" s="850" t="s">
        <v>548</v>
      </c>
      <c r="J139" s="851"/>
      <c r="K139" s="850" t="s">
        <v>549</v>
      </c>
      <c r="L139" s="2384"/>
      <c r="M139" s="2371"/>
      <c r="N139" s="841">
        <f t="shared" si="3"/>
        <v>0</v>
      </c>
    </row>
    <row r="140" spans="1:15" s="27" customFormat="1" ht="21.75" hidden="1" customHeight="1">
      <c r="A140" s="28">
        <f>IF('6-3표준조사(3)'!R229="둘레베기",1,)</f>
        <v>0</v>
      </c>
      <c r="B140" s="2323" t="s">
        <v>547</v>
      </c>
      <c r="C140" s="29" t="s">
        <v>579</v>
      </c>
      <c r="D140" s="30"/>
      <c r="E140" s="31"/>
      <c r="F140" s="30"/>
      <c r="G140" s="31"/>
      <c r="H140" s="30"/>
      <c r="I140" s="31"/>
      <c r="J140" s="32"/>
      <c r="K140" s="33"/>
      <c r="L140" s="34"/>
      <c r="M140" s="71">
        <f>M141</f>
        <v>0</v>
      </c>
      <c r="N140" s="70">
        <f t="shared" si="3"/>
        <v>0</v>
      </c>
    </row>
    <row r="141" spans="1:15" s="27" customFormat="1" ht="21.75" hidden="1" customHeight="1">
      <c r="A141" s="28">
        <f>IF('6-3표준조사(3)'!R229="둘레베기",1,)</f>
        <v>0</v>
      </c>
      <c r="B141" s="2324"/>
      <c r="C141" s="35" t="s">
        <v>841</v>
      </c>
      <c r="D141" s="36"/>
      <c r="E141" s="37"/>
      <c r="F141" s="38"/>
      <c r="G141" s="37"/>
      <c r="H141" s="38"/>
      <c r="I141" s="37"/>
      <c r="J141" s="39"/>
      <c r="K141" s="40"/>
      <c r="L141" s="41">
        <f>J180/100</f>
        <v>0</v>
      </c>
      <c r="M141" s="72">
        <f>ROUNDDOWN((H142*J142)+(H142*J142*L141),)</f>
        <v>0</v>
      </c>
      <c r="N141" s="70">
        <f t="shared" si="3"/>
        <v>0</v>
      </c>
    </row>
    <row r="142" spans="1:15" s="27" customFormat="1" ht="21.75" hidden="1" customHeight="1">
      <c r="A142" s="28">
        <f>IF('6-3표준조사(3)'!R229="둘레베기",1,)</f>
        <v>0</v>
      </c>
      <c r="B142" s="2324"/>
      <c r="C142" s="35" t="s">
        <v>842</v>
      </c>
      <c r="D142" s="36">
        <f>IF(A142&gt;0,D171,)</f>
        <v>0</v>
      </c>
      <c r="E142" s="37" t="s">
        <v>551</v>
      </c>
      <c r="F142" s="38">
        <v>0.18</v>
      </c>
      <c r="G142" s="37" t="s">
        <v>552</v>
      </c>
      <c r="H142" s="38">
        <f>ROUND(D142/100*F142,2)</f>
        <v>0</v>
      </c>
      <c r="I142" s="37" t="s">
        <v>550</v>
      </c>
      <c r="J142" s="39">
        <f>'7-1 단가조사'!L7</f>
        <v>172068</v>
      </c>
      <c r="K142" s="40" t="s">
        <v>580</v>
      </c>
      <c r="L142" s="41"/>
      <c r="M142" s="72"/>
      <c r="N142" s="70">
        <f t="shared" si="3"/>
        <v>0</v>
      </c>
    </row>
    <row r="143" spans="1:15" s="27" customFormat="1" ht="21.75" hidden="1" customHeight="1">
      <c r="A143" s="28">
        <f>IF('6-3표준조사(3)'!R229="줄베기",1,)</f>
        <v>0</v>
      </c>
      <c r="B143" s="2324"/>
      <c r="C143" s="29" t="s">
        <v>581</v>
      </c>
      <c r="D143" s="30"/>
      <c r="E143" s="31"/>
      <c r="F143" s="30"/>
      <c r="G143" s="31"/>
      <c r="H143" s="30"/>
      <c r="I143" s="31"/>
      <c r="J143" s="32"/>
      <c r="K143" s="33"/>
      <c r="L143" s="42"/>
      <c r="M143" s="71">
        <f>SUM(M144+M147+M150)</f>
        <v>0</v>
      </c>
      <c r="N143" s="70">
        <f t="shared" si="3"/>
        <v>0</v>
      </c>
    </row>
    <row r="144" spans="1:15" s="27" customFormat="1" ht="21.75" hidden="1" customHeight="1">
      <c r="A144" s="28">
        <f>IF('6-3표준조사(3)'!R229="줄베기",1,)</f>
        <v>0</v>
      </c>
      <c r="B144" s="2324"/>
      <c r="C144" s="35" t="s">
        <v>841</v>
      </c>
      <c r="D144" s="43"/>
      <c r="E144" s="37"/>
      <c r="F144" s="38"/>
      <c r="G144" s="37"/>
      <c r="H144" s="38"/>
      <c r="I144" s="37"/>
      <c r="J144" s="39"/>
      <c r="K144" s="40"/>
      <c r="L144" s="41">
        <f>K180/100</f>
        <v>0</v>
      </c>
      <c r="M144" s="72">
        <f>ROUNDDOWN((M145+M146)+((M145+M146)*L144),0)</f>
        <v>0</v>
      </c>
      <c r="N144" s="70">
        <f t="shared" si="3"/>
        <v>0</v>
      </c>
    </row>
    <row r="145" spans="1:14" s="27" customFormat="1" ht="21.75" hidden="1" customHeight="1">
      <c r="A145" s="28">
        <f>IF('6-3표준조사(3)'!R229="줄베기",1,)</f>
        <v>0</v>
      </c>
      <c r="B145" s="2324"/>
      <c r="C145" s="35" t="s">
        <v>843</v>
      </c>
      <c r="D145" s="43">
        <f>IF(A145&gt;0,D171,)</f>
        <v>0</v>
      </c>
      <c r="E145" s="37" t="s">
        <v>551</v>
      </c>
      <c r="F145" s="38">
        <v>7.0000000000000007E-2</v>
      </c>
      <c r="G145" s="37" t="s">
        <v>552</v>
      </c>
      <c r="H145" s="38">
        <f>ROUND(D145/100*F145,2)</f>
        <v>0</v>
      </c>
      <c r="I145" s="37" t="s">
        <v>550</v>
      </c>
      <c r="J145" s="39">
        <f>'7-1 단가조사'!L7</f>
        <v>172068</v>
      </c>
      <c r="K145" s="40" t="s">
        <v>580</v>
      </c>
      <c r="L145" s="41"/>
      <c r="M145" s="72">
        <f>ROUNDDOWN(H145*J145,)</f>
        <v>0</v>
      </c>
      <c r="N145" s="70">
        <f t="shared" si="3"/>
        <v>0</v>
      </c>
    </row>
    <row r="146" spans="1:14" s="27" customFormat="1" ht="21.75" hidden="1" customHeight="1">
      <c r="A146" s="28">
        <f>IF('6-3표준조사(3)'!R229="줄베기",1,)</f>
        <v>0</v>
      </c>
      <c r="B146" s="2324"/>
      <c r="C146" s="35" t="s">
        <v>844</v>
      </c>
      <c r="D146" s="44">
        <f>IF(A146&gt;0,1,)</f>
        <v>0</v>
      </c>
      <c r="E146" s="37" t="s">
        <v>425</v>
      </c>
      <c r="F146" s="38">
        <v>1.3</v>
      </c>
      <c r="G146" s="37" t="s">
        <v>582</v>
      </c>
      <c r="H146" s="38">
        <f>ROUND(D146*F146,2)</f>
        <v>0</v>
      </c>
      <c r="I146" s="37" t="s">
        <v>550</v>
      </c>
      <c r="J146" s="39">
        <f>'7-1 단가조사'!L6</f>
        <v>226122</v>
      </c>
      <c r="K146" s="40" t="s">
        <v>583</v>
      </c>
      <c r="L146" s="41"/>
      <c r="M146" s="72">
        <f>ROUNDDOWN(H146*J146,)</f>
        <v>0</v>
      </c>
      <c r="N146" s="70">
        <f t="shared" si="3"/>
        <v>0</v>
      </c>
    </row>
    <row r="147" spans="1:14" s="27" customFormat="1" ht="21.75" hidden="1" customHeight="1">
      <c r="A147" s="28">
        <f>IF('6-3표준조사(3)'!R229="줄베기",1,)</f>
        <v>0</v>
      </c>
      <c r="B147" s="2324"/>
      <c r="C147" s="35" t="s">
        <v>845</v>
      </c>
      <c r="D147" s="43"/>
      <c r="E147" s="37"/>
      <c r="F147" s="38"/>
      <c r="G147" s="37"/>
      <c r="H147" s="38"/>
      <c r="I147" s="37"/>
      <c r="J147" s="39"/>
      <c r="K147" s="40"/>
      <c r="L147" s="45"/>
      <c r="M147" s="72">
        <f>M148+M149</f>
        <v>0</v>
      </c>
      <c r="N147" s="70">
        <f t="shared" si="3"/>
        <v>0</v>
      </c>
    </row>
    <row r="148" spans="1:14" s="27" customFormat="1" ht="21.75" hidden="1" customHeight="1">
      <c r="A148" s="28">
        <f>IF('6-3표준조사(3)'!R229="줄베기",1,)</f>
        <v>0</v>
      </c>
      <c r="B148" s="2324"/>
      <c r="C148" s="35" t="s">
        <v>846</v>
      </c>
      <c r="D148" s="44">
        <f>H146</f>
        <v>0</v>
      </c>
      <c r="E148" s="37" t="s">
        <v>582</v>
      </c>
      <c r="F148" s="38">
        <v>5</v>
      </c>
      <c r="G148" s="37" t="s">
        <v>553</v>
      </c>
      <c r="H148" s="38">
        <f>ROUND(D148*F148,2)</f>
        <v>0</v>
      </c>
      <c r="I148" s="37" t="s">
        <v>554</v>
      </c>
      <c r="J148" s="39">
        <f>'7-1 단가조사'!L11</f>
        <v>1720</v>
      </c>
      <c r="K148" s="40" t="s">
        <v>584</v>
      </c>
      <c r="L148" s="45"/>
      <c r="M148" s="72">
        <f>ROUNDDOWN(H148*J148,)</f>
        <v>0</v>
      </c>
      <c r="N148" s="70">
        <f t="shared" si="3"/>
        <v>0</v>
      </c>
    </row>
    <row r="149" spans="1:14" s="27" customFormat="1" ht="21.75" hidden="1" customHeight="1">
      <c r="A149" s="28">
        <f>IF('6-3표준조사(3)'!R229="줄베기",1,)</f>
        <v>0</v>
      </c>
      <c r="B149" s="2324"/>
      <c r="C149" s="35" t="s">
        <v>847</v>
      </c>
      <c r="D149" s="43">
        <f>M148</f>
        <v>0</v>
      </c>
      <c r="E149" s="37" t="s">
        <v>586</v>
      </c>
      <c r="F149" s="38">
        <v>0.1</v>
      </c>
      <c r="G149" s="37" t="s">
        <v>587</v>
      </c>
      <c r="H149" s="38"/>
      <c r="I149" s="37"/>
      <c r="J149" s="39"/>
      <c r="K149" s="40"/>
      <c r="L149" s="45"/>
      <c r="M149" s="72">
        <f>ROUNDDOWN(D149*F149,)</f>
        <v>0</v>
      </c>
      <c r="N149" s="70">
        <f t="shared" si="3"/>
        <v>0</v>
      </c>
    </row>
    <row r="150" spans="1:14" s="27" customFormat="1" ht="21.75" hidden="1" customHeight="1">
      <c r="A150" s="28">
        <f>IF('6-3표준조사(3)'!R229="줄베기",1,)</f>
        <v>0</v>
      </c>
      <c r="B150" s="2324"/>
      <c r="C150" s="46" t="s">
        <v>848</v>
      </c>
      <c r="D150" s="47">
        <f>D148</f>
        <v>0</v>
      </c>
      <c r="E150" s="48" t="s">
        <v>588</v>
      </c>
      <c r="F150" s="49">
        <v>8.3999999999999995E-3</v>
      </c>
      <c r="G150" s="48" t="s">
        <v>589</v>
      </c>
      <c r="H150" s="50"/>
      <c r="I150" s="48"/>
      <c r="J150" s="51">
        <f>'7-1 단가조사'!L14</f>
        <v>610000</v>
      </c>
      <c r="K150" s="52" t="s">
        <v>585</v>
      </c>
      <c r="L150" s="53"/>
      <c r="M150" s="73">
        <f>ROUNDDOWN(D150*F150*J150,)</f>
        <v>0</v>
      </c>
      <c r="N150" s="70">
        <f t="shared" si="3"/>
        <v>0</v>
      </c>
    </row>
    <row r="151" spans="1:14" ht="21.75" hidden="1" customHeight="1">
      <c r="A151" s="844">
        <f>IF('6-3표준조사(3)'!R229="모두베기",1,)</f>
        <v>0</v>
      </c>
      <c r="B151" s="2324"/>
      <c r="C151" s="852" t="s">
        <v>590</v>
      </c>
      <c r="D151" s="853"/>
      <c r="E151" s="854"/>
      <c r="F151" s="855"/>
      <c r="G151" s="854"/>
      <c r="H151" s="855"/>
      <c r="I151" s="854"/>
      <c r="J151" s="856"/>
      <c r="K151" s="857"/>
      <c r="L151" s="858"/>
      <c r="M151" s="859">
        <f>M152+M157+M160</f>
        <v>0</v>
      </c>
      <c r="N151" s="841">
        <f t="shared" si="3"/>
        <v>0</v>
      </c>
    </row>
    <row r="152" spans="1:14" ht="21.75" hidden="1" customHeight="1">
      <c r="A152" s="844">
        <f>IF('6-3표준조사(3)'!R229="모두베기",1,)</f>
        <v>0</v>
      </c>
      <c r="B152" s="2324"/>
      <c r="C152" s="860" t="s">
        <v>841</v>
      </c>
      <c r="D152" s="861"/>
      <c r="E152" s="862"/>
      <c r="F152" s="863"/>
      <c r="G152" s="862"/>
      <c r="H152" s="863"/>
      <c r="I152" s="862"/>
      <c r="J152" s="864"/>
      <c r="K152" s="865"/>
      <c r="L152" s="866">
        <f>L180/100</f>
        <v>0</v>
      </c>
      <c r="M152" s="867">
        <f>M153+M154+M155+M156</f>
        <v>0</v>
      </c>
      <c r="N152" s="841">
        <f t="shared" si="3"/>
        <v>0</v>
      </c>
    </row>
    <row r="153" spans="1:14" ht="21.75" hidden="1" customHeight="1">
      <c r="A153" s="844">
        <f>IF('6-3표준조사(3)'!R229="모두베기",1,)</f>
        <v>0</v>
      </c>
      <c r="B153" s="2324"/>
      <c r="C153" s="860" t="s">
        <v>843</v>
      </c>
      <c r="D153" s="861"/>
      <c r="E153" s="862" t="s">
        <v>551</v>
      </c>
      <c r="F153" s="863">
        <v>7.0000000000000007E-2</v>
      </c>
      <c r="G153" s="862" t="s">
        <v>552</v>
      </c>
      <c r="H153" s="863">
        <f>ROUND(D153/100*F153,2)</f>
        <v>0</v>
      </c>
      <c r="I153" s="862" t="s">
        <v>550</v>
      </c>
      <c r="J153" s="864">
        <f>'7-1 단가조사'!L7</f>
        <v>172068</v>
      </c>
      <c r="K153" s="865" t="s">
        <v>580</v>
      </c>
      <c r="L153" s="868"/>
      <c r="M153" s="867">
        <f>ROUNDDOWN((H153*J153)+(H153*J153*L152),)</f>
        <v>0</v>
      </c>
      <c r="N153" s="841">
        <f t="shared" si="3"/>
        <v>0</v>
      </c>
    </row>
    <row r="154" spans="1:14" ht="21.75" hidden="1" customHeight="1">
      <c r="A154" s="844">
        <f>IF('6-3표준조사(3)'!R229="모두베기",1,)</f>
        <v>0</v>
      </c>
      <c r="B154" s="2324"/>
      <c r="C154" s="869" t="s">
        <v>1158</v>
      </c>
      <c r="D154" s="870">
        <f>IF(A154&gt;0,IF(D173="당해 년도",1,),)</f>
        <v>0</v>
      </c>
      <c r="E154" s="862" t="s">
        <v>425</v>
      </c>
      <c r="F154" s="863">
        <v>3.5</v>
      </c>
      <c r="G154" s="862" t="s">
        <v>582</v>
      </c>
      <c r="H154" s="863">
        <f>ROUND(D154*F154,2)</f>
        <v>0</v>
      </c>
      <c r="I154" s="862" t="s">
        <v>550</v>
      </c>
      <c r="J154" s="864">
        <f>'7-1 단가조사'!L6</f>
        <v>226122</v>
      </c>
      <c r="K154" s="865" t="s">
        <v>583</v>
      </c>
      <c r="L154" s="868"/>
      <c r="M154" s="867">
        <f>ROUNDDOWN((H154*J154)+(H154*J154*L152),)</f>
        <v>0</v>
      </c>
      <c r="N154" s="841">
        <f t="shared" si="3"/>
        <v>0</v>
      </c>
    </row>
    <row r="155" spans="1:14" ht="21.75" hidden="1" customHeight="1">
      <c r="A155" s="844">
        <f>IF('6-3표준조사(3)'!R229="모두베기",1,)</f>
        <v>0</v>
      </c>
      <c r="B155" s="2324"/>
      <c r="C155" s="869" t="s">
        <v>1159</v>
      </c>
      <c r="D155" s="870">
        <f>IF(A155&gt;0,IF(D173="2년차",1,),)</f>
        <v>0</v>
      </c>
      <c r="E155" s="862" t="s">
        <v>425</v>
      </c>
      <c r="F155" s="863">
        <v>4</v>
      </c>
      <c r="G155" s="862" t="s">
        <v>582</v>
      </c>
      <c r="H155" s="863">
        <f>ROUND(D155*F155,2)</f>
        <v>0</v>
      </c>
      <c r="I155" s="862" t="s">
        <v>550</v>
      </c>
      <c r="J155" s="864">
        <f>'7-1 단가조사'!L6</f>
        <v>226122</v>
      </c>
      <c r="K155" s="865" t="s">
        <v>583</v>
      </c>
      <c r="L155" s="868"/>
      <c r="M155" s="867">
        <f>ROUNDDOWN((H155*J155)+(H155*J155*L152),)</f>
        <v>0</v>
      </c>
      <c r="N155" s="841">
        <f t="shared" si="3"/>
        <v>0</v>
      </c>
    </row>
    <row r="156" spans="1:14" ht="21.75" hidden="1" customHeight="1">
      <c r="A156" s="844">
        <f>IF('6-3표준조사(3)'!R229="모두베기",1,)</f>
        <v>0</v>
      </c>
      <c r="B156" s="2324"/>
      <c r="C156" s="869" t="s">
        <v>1160</v>
      </c>
      <c r="D156" s="870">
        <f>IF(A156&gt;0,IF(D173="3년차 이상",1,),)</f>
        <v>0</v>
      </c>
      <c r="E156" s="862" t="s">
        <v>425</v>
      </c>
      <c r="F156" s="863">
        <v>5</v>
      </c>
      <c r="G156" s="862" t="s">
        <v>582</v>
      </c>
      <c r="H156" s="863">
        <f>ROUND(D156*F156,2)</f>
        <v>0</v>
      </c>
      <c r="I156" s="862" t="s">
        <v>550</v>
      </c>
      <c r="J156" s="864">
        <f>'7-1 단가조사'!L6</f>
        <v>226122</v>
      </c>
      <c r="K156" s="865" t="s">
        <v>583</v>
      </c>
      <c r="L156" s="868"/>
      <c r="M156" s="867">
        <f>ROUNDDOWN((H156*J156)+(H156*J156*L152),)</f>
        <v>0</v>
      </c>
      <c r="N156" s="841">
        <f t="shared" si="3"/>
        <v>0</v>
      </c>
    </row>
    <row r="157" spans="1:14" ht="21.75" hidden="1" customHeight="1">
      <c r="A157" s="844">
        <f>IF('6-3표준조사(3)'!R229="모두베기",1,)</f>
        <v>0</v>
      </c>
      <c r="B157" s="2324"/>
      <c r="C157" s="860" t="s">
        <v>845</v>
      </c>
      <c r="D157" s="861"/>
      <c r="E157" s="862"/>
      <c r="F157" s="863"/>
      <c r="G157" s="862"/>
      <c r="H157" s="863"/>
      <c r="I157" s="862"/>
      <c r="J157" s="864"/>
      <c r="K157" s="865"/>
      <c r="L157" s="868"/>
      <c r="M157" s="867">
        <f>M158+M159</f>
        <v>0</v>
      </c>
      <c r="N157" s="841">
        <f t="shared" si="3"/>
        <v>0</v>
      </c>
    </row>
    <row r="158" spans="1:14" ht="21.75" hidden="1" customHeight="1">
      <c r="A158" s="844">
        <f>IF('6-3표준조사(3)'!R229="모두베기",1,)</f>
        <v>0</v>
      </c>
      <c r="B158" s="2324"/>
      <c r="C158" s="860" t="s">
        <v>846</v>
      </c>
      <c r="D158" s="870">
        <f>(H154+H155+H156)</f>
        <v>0</v>
      </c>
      <c r="E158" s="862" t="s">
        <v>582</v>
      </c>
      <c r="F158" s="863">
        <v>5</v>
      </c>
      <c r="G158" s="862" t="s">
        <v>553</v>
      </c>
      <c r="H158" s="863">
        <f>ROUND(D158*F158,2)</f>
        <v>0</v>
      </c>
      <c r="I158" s="862" t="s">
        <v>554</v>
      </c>
      <c r="J158" s="864">
        <f>'7-1 단가조사'!L11</f>
        <v>1720</v>
      </c>
      <c r="K158" s="865" t="s">
        <v>584</v>
      </c>
      <c r="L158" s="868"/>
      <c r="M158" s="867">
        <f>ROUNDDOWN(H158*J158,)</f>
        <v>0</v>
      </c>
      <c r="N158" s="841">
        <f t="shared" si="3"/>
        <v>0</v>
      </c>
    </row>
    <row r="159" spans="1:14" ht="21.75" hidden="1" customHeight="1">
      <c r="A159" s="844">
        <f>IF('6-3표준조사(3)'!R229="모두베기",1,)</f>
        <v>0</v>
      </c>
      <c r="B159" s="2324"/>
      <c r="C159" s="860" t="s">
        <v>847</v>
      </c>
      <c r="D159" s="861">
        <f>M158</f>
        <v>0</v>
      </c>
      <c r="E159" s="862" t="s">
        <v>586</v>
      </c>
      <c r="F159" s="863">
        <v>0.1</v>
      </c>
      <c r="G159" s="862" t="s">
        <v>587</v>
      </c>
      <c r="H159" s="863"/>
      <c r="I159" s="862"/>
      <c r="J159" s="864"/>
      <c r="K159" s="865"/>
      <c r="L159" s="868"/>
      <c r="M159" s="867">
        <f>ROUNDDOWN(D159*F159,)</f>
        <v>0</v>
      </c>
      <c r="N159" s="841">
        <f t="shared" si="3"/>
        <v>0</v>
      </c>
    </row>
    <row r="160" spans="1:14" ht="21.75" hidden="1" customHeight="1">
      <c r="A160" s="844">
        <f>IF('6-3표준조사(3)'!R229="모두베기",1,)</f>
        <v>0</v>
      </c>
      <c r="B160" s="2324"/>
      <c r="C160" s="871" t="s">
        <v>848</v>
      </c>
      <c r="D160" s="872">
        <f>D158</f>
        <v>0</v>
      </c>
      <c r="E160" s="873" t="s">
        <v>588</v>
      </c>
      <c r="F160" s="874">
        <v>8.3999999999999995E-3</v>
      </c>
      <c r="G160" s="873" t="s">
        <v>589</v>
      </c>
      <c r="H160" s="875"/>
      <c r="I160" s="873"/>
      <c r="J160" s="876">
        <f>'7-1 단가조사'!L14</f>
        <v>610000</v>
      </c>
      <c r="K160" s="877" t="s">
        <v>585</v>
      </c>
      <c r="L160" s="878"/>
      <c r="M160" s="879">
        <f>ROUNDDOWN(D160*F160*J160,)</f>
        <v>0</v>
      </c>
      <c r="N160" s="841">
        <f t="shared" si="3"/>
        <v>0</v>
      </c>
    </row>
    <row r="161" spans="1:15" s="27" customFormat="1" ht="21.75" hidden="1" customHeight="1">
      <c r="A161" s="28">
        <f>IF('6-3표준조사(3)'!R229="맹아제거",1,)</f>
        <v>0</v>
      </c>
      <c r="B161" s="2324"/>
      <c r="C161" s="29" t="s">
        <v>591</v>
      </c>
      <c r="D161" s="30"/>
      <c r="E161" s="31"/>
      <c r="F161" s="30"/>
      <c r="G161" s="31"/>
      <c r="H161" s="30"/>
      <c r="I161" s="31"/>
      <c r="J161" s="32"/>
      <c r="K161" s="33"/>
      <c r="L161" s="34"/>
      <c r="M161" s="71">
        <f>M162</f>
        <v>0</v>
      </c>
      <c r="N161" s="70">
        <f t="shared" si="3"/>
        <v>0</v>
      </c>
    </row>
    <row r="162" spans="1:15" s="27" customFormat="1" ht="21.75" hidden="1" customHeight="1">
      <c r="A162" s="28">
        <f>IF('6-3표준조사(3)'!R229="맹아제거",1,)</f>
        <v>0</v>
      </c>
      <c r="B162" s="2324"/>
      <c r="C162" s="35" t="s">
        <v>841</v>
      </c>
      <c r="D162" s="36"/>
      <c r="E162" s="37"/>
      <c r="F162" s="38"/>
      <c r="G162" s="37"/>
      <c r="H162" s="38"/>
      <c r="I162" s="37"/>
      <c r="J162" s="39"/>
      <c r="K162" s="40"/>
      <c r="L162" s="41">
        <f>M180/100</f>
        <v>0</v>
      </c>
      <c r="M162" s="72">
        <f>ROUNDDOWN((H163*J163)+(H163*J163*L162),)</f>
        <v>0</v>
      </c>
      <c r="N162" s="70">
        <f t="shared" si="3"/>
        <v>0</v>
      </c>
    </row>
    <row r="163" spans="1:15" s="27" customFormat="1" ht="21.75" hidden="1" customHeight="1">
      <c r="A163" s="28">
        <f>IF('6-3표준조사(3)'!R229="맹아제거",1,)</f>
        <v>0</v>
      </c>
      <c r="B163" s="2324"/>
      <c r="C163" s="35" t="s">
        <v>849</v>
      </c>
      <c r="D163" s="36">
        <v>0</v>
      </c>
      <c r="E163" s="37" t="s">
        <v>551</v>
      </c>
      <c r="F163" s="38">
        <v>0.2</v>
      </c>
      <c r="G163" s="37" t="s">
        <v>552</v>
      </c>
      <c r="H163" s="38">
        <f>ROUND(D163/100*F163,2)</f>
        <v>0</v>
      </c>
      <c r="I163" s="37" t="s">
        <v>550</v>
      </c>
      <c r="J163" s="39">
        <f>'7-1 단가조사'!L7</f>
        <v>172068</v>
      </c>
      <c r="K163" s="40" t="s">
        <v>580</v>
      </c>
      <c r="L163" s="41">
        <f>M180/100</f>
        <v>0</v>
      </c>
      <c r="M163" s="72"/>
      <c r="N163" s="70">
        <f t="shared" si="3"/>
        <v>0</v>
      </c>
    </row>
    <row r="164" spans="1:15" ht="21.75" hidden="1" customHeight="1">
      <c r="A164" s="844">
        <f>IF(H137&gt;0,1,)</f>
        <v>0</v>
      </c>
      <c r="B164" s="2372" t="s">
        <v>555</v>
      </c>
      <c r="C164" s="852" t="s">
        <v>592</v>
      </c>
      <c r="D164" s="855"/>
      <c r="E164" s="854"/>
      <c r="F164" s="855"/>
      <c r="G164" s="854"/>
      <c r="H164" s="855"/>
      <c r="I164" s="854"/>
      <c r="J164" s="856"/>
      <c r="K164" s="857"/>
      <c r="L164" s="858"/>
      <c r="M164" s="859">
        <f>SUM(M165,M167,M168)</f>
        <v>0</v>
      </c>
      <c r="N164" s="841">
        <f t="shared" si="3"/>
        <v>0</v>
      </c>
    </row>
    <row r="165" spans="1:15" ht="21.75" hidden="1" customHeight="1">
      <c r="A165" s="844">
        <f>IF(H137&gt;0,1,)</f>
        <v>0</v>
      </c>
      <c r="B165" s="2373"/>
      <c r="C165" s="860" t="s">
        <v>850</v>
      </c>
      <c r="D165" s="863"/>
      <c r="E165" s="862"/>
      <c r="F165" s="863"/>
      <c r="G165" s="862"/>
      <c r="H165" s="863"/>
      <c r="I165" s="862"/>
      <c r="J165" s="864"/>
      <c r="K165" s="865"/>
      <c r="L165" s="868"/>
      <c r="M165" s="867">
        <f>M166</f>
        <v>0</v>
      </c>
      <c r="N165" s="841">
        <f t="shared" si="3"/>
        <v>0</v>
      </c>
    </row>
    <row r="166" spans="1:15" ht="21.75" hidden="1" customHeight="1">
      <c r="A166" s="844">
        <f>IF(H137&gt;0,1,)</f>
        <v>0</v>
      </c>
      <c r="B166" s="2373"/>
      <c r="C166" s="860" t="s">
        <v>851</v>
      </c>
      <c r="D166" s="863"/>
      <c r="E166" s="862"/>
      <c r="F166" s="863"/>
      <c r="G166" s="862"/>
      <c r="H166" s="863"/>
      <c r="I166" s="862"/>
      <c r="J166" s="864"/>
      <c r="K166" s="865"/>
      <c r="L166" s="868"/>
      <c r="M166" s="867">
        <f>M141+M144+M152+M162</f>
        <v>0</v>
      </c>
      <c r="N166" s="841">
        <f t="shared" si="3"/>
        <v>0</v>
      </c>
    </row>
    <row r="167" spans="1:15" ht="21.75" hidden="1" customHeight="1">
      <c r="A167" s="844">
        <f>IF(H137&gt;0,1,)</f>
        <v>0</v>
      </c>
      <c r="B167" s="2373"/>
      <c r="C167" s="860" t="s">
        <v>852</v>
      </c>
      <c r="D167" s="863"/>
      <c r="E167" s="862"/>
      <c r="F167" s="863"/>
      <c r="G167" s="862"/>
      <c r="H167" s="863"/>
      <c r="I167" s="862"/>
      <c r="J167" s="864"/>
      <c r="K167" s="865"/>
      <c r="L167" s="868"/>
      <c r="M167" s="867">
        <f>M147+M157</f>
        <v>0</v>
      </c>
      <c r="N167" s="841">
        <f t="shared" si="3"/>
        <v>0</v>
      </c>
    </row>
    <row r="168" spans="1:15" ht="21.75" hidden="1" customHeight="1" thickBot="1">
      <c r="A168" s="844">
        <f>IF(H137&gt;0,1,)</f>
        <v>0</v>
      </c>
      <c r="B168" s="2374"/>
      <c r="C168" s="871" t="s">
        <v>853</v>
      </c>
      <c r="D168" s="880"/>
      <c r="E168" s="881"/>
      <c r="F168" s="880"/>
      <c r="G168" s="881"/>
      <c r="H168" s="880"/>
      <c r="I168" s="881"/>
      <c r="J168" s="882"/>
      <c r="K168" s="883"/>
      <c r="L168" s="884"/>
      <c r="M168" s="885">
        <f>M150+M160</f>
        <v>0</v>
      </c>
      <c r="N168" s="841">
        <f t="shared" si="3"/>
        <v>0</v>
      </c>
    </row>
    <row r="169" spans="1:15" ht="21.75" hidden="1" customHeight="1">
      <c r="A169" s="844">
        <f>IF(H137&gt;0,1,)</f>
        <v>0</v>
      </c>
      <c r="B169" s="2375" t="s">
        <v>556</v>
      </c>
      <c r="C169" s="2375"/>
      <c r="D169" s="2375"/>
      <c r="E169" s="2375"/>
      <c r="F169" s="2375"/>
      <c r="G169" s="2375"/>
      <c r="H169" s="2375"/>
      <c r="I169" s="2375"/>
      <c r="J169" s="2375"/>
      <c r="K169" s="2375"/>
      <c r="L169" s="2375"/>
      <c r="M169" s="2375"/>
      <c r="N169" s="841">
        <f t="shared" si="3"/>
        <v>0</v>
      </c>
    </row>
    <row r="170" spans="1:15" ht="21.75" hidden="1" customHeight="1">
      <c r="A170" s="844">
        <f>IF(H137&gt;0,1,)</f>
        <v>0</v>
      </c>
      <c r="B170" s="2376" t="s">
        <v>557</v>
      </c>
      <c r="C170" s="2376"/>
      <c r="D170" s="2376"/>
      <c r="E170" s="2376"/>
      <c r="F170" s="2376"/>
      <c r="G170" s="2376"/>
      <c r="H170" s="2376"/>
      <c r="I170" s="2376"/>
      <c r="J170" s="2376"/>
      <c r="K170" s="2376"/>
      <c r="L170" s="2376"/>
      <c r="M170" s="2376"/>
      <c r="N170" s="841">
        <f t="shared" si="3"/>
        <v>0</v>
      </c>
    </row>
    <row r="171" spans="1:15" ht="21.75" hidden="1" customHeight="1">
      <c r="A171" s="844">
        <f>IF(H137&gt;0,1,)</f>
        <v>0</v>
      </c>
      <c r="B171" s="886" t="s">
        <v>558</v>
      </c>
      <c r="C171" s="887" t="s">
        <v>854</v>
      </c>
      <c r="D171" s="888" t="e">
        <f>'6-3표준조사(3)'!Q235</f>
        <v>#DIV/0!</v>
      </c>
      <c r="E171" s="886" t="s">
        <v>551</v>
      </c>
      <c r="F171" s="889"/>
      <c r="G171" s="886"/>
      <c r="H171" s="890"/>
      <c r="I171" s="891"/>
      <c r="J171" s="891"/>
      <c r="K171" s="891"/>
      <c r="L171" s="892"/>
      <c r="M171" s="891"/>
      <c r="N171" s="841">
        <f t="shared" si="3"/>
        <v>0</v>
      </c>
    </row>
    <row r="172" spans="1:15" ht="21.75" hidden="1" customHeight="1">
      <c r="A172" s="844">
        <f>IF(H137&gt;0,1,)</f>
        <v>0</v>
      </c>
      <c r="B172" s="886" t="s">
        <v>559</v>
      </c>
      <c r="C172" s="887" t="s">
        <v>840</v>
      </c>
      <c r="D172" s="2377">
        <f>'6-3표준조사(3)'!S235</f>
        <v>0</v>
      </c>
      <c r="E172" s="2377"/>
      <c r="F172" s="889"/>
      <c r="G172" s="886"/>
      <c r="H172" s="890"/>
      <c r="I172" s="891"/>
      <c r="J172" s="891"/>
      <c r="K172" s="891"/>
      <c r="L172" s="892"/>
      <c r="M172" s="891"/>
      <c r="N172" s="841">
        <f t="shared" si="3"/>
        <v>0</v>
      </c>
    </row>
    <row r="173" spans="1:15" ht="21.75" hidden="1" customHeight="1">
      <c r="A173" s="844">
        <f>IF(H137&gt;0,1,)</f>
        <v>0</v>
      </c>
      <c r="B173" s="886" t="s">
        <v>558</v>
      </c>
      <c r="C173" s="887" t="s">
        <v>1152</v>
      </c>
      <c r="D173" s="2385">
        <f>'6-3표준조사(3)'!R231</f>
        <v>0</v>
      </c>
      <c r="E173" s="2385"/>
      <c r="F173" s="893"/>
      <c r="G173" s="893"/>
      <c r="H173" s="890"/>
      <c r="I173" s="891"/>
      <c r="J173" s="891"/>
      <c r="K173" s="891"/>
      <c r="L173" s="892"/>
      <c r="M173" s="891"/>
      <c r="N173" s="841">
        <f t="shared" si="3"/>
        <v>0</v>
      </c>
    </row>
    <row r="174" spans="1:15" ht="21.75" hidden="1" customHeight="1">
      <c r="A174" s="844">
        <f>IF(H137&gt;0,1,)</f>
        <v>0</v>
      </c>
      <c r="B174" s="2376" t="s">
        <v>856</v>
      </c>
      <c r="C174" s="2376"/>
      <c r="D174" s="2376"/>
      <c r="E174" s="2376"/>
      <c r="F174" s="2376"/>
      <c r="G174" s="2376"/>
      <c r="H174" s="2376"/>
      <c r="I174" s="2376"/>
      <c r="J174" s="2376"/>
      <c r="K174" s="2376"/>
      <c r="L174" s="2376"/>
      <c r="M174" s="2376"/>
      <c r="N174" s="841">
        <f t="shared" si="3"/>
        <v>0</v>
      </c>
    </row>
    <row r="175" spans="1:15" ht="21.75" hidden="1" customHeight="1">
      <c r="A175" s="844">
        <f>IF(H137&gt;0,1,)</f>
        <v>0</v>
      </c>
      <c r="B175" s="2386" t="s">
        <v>542</v>
      </c>
      <c r="C175" s="2386"/>
      <c r="D175" s="2387" t="s">
        <v>893</v>
      </c>
      <c r="E175" s="2387"/>
      <c r="F175" s="2387"/>
      <c r="G175" s="2387"/>
      <c r="H175" s="2387"/>
      <c r="I175" s="2388" t="s">
        <v>894</v>
      </c>
      <c r="J175" s="2388"/>
      <c r="K175" s="2388"/>
      <c r="L175" s="2388"/>
      <c r="M175" s="2388"/>
      <c r="N175" s="841">
        <f t="shared" si="3"/>
        <v>0</v>
      </c>
      <c r="O175" s="894"/>
    </row>
    <row r="176" spans="1:15" ht="21.75" hidden="1" customHeight="1">
      <c r="A176" s="844">
        <f>IF(H137&gt;0,1,)</f>
        <v>0</v>
      </c>
      <c r="B176" s="2386"/>
      <c r="C176" s="2386"/>
      <c r="D176" s="2387"/>
      <c r="E176" s="2387"/>
      <c r="F176" s="2387"/>
      <c r="G176" s="2387"/>
      <c r="H176" s="2387"/>
      <c r="I176" s="895" t="s">
        <v>895</v>
      </c>
      <c r="J176" s="896" t="s">
        <v>896</v>
      </c>
      <c r="K176" s="896" t="s">
        <v>537</v>
      </c>
      <c r="L176" s="897" t="s">
        <v>538</v>
      </c>
      <c r="M176" s="896" t="s">
        <v>899</v>
      </c>
      <c r="N176" s="841">
        <f t="shared" si="3"/>
        <v>0</v>
      </c>
    </row>
    <row r="177" spans="1:15" ht="21.75" hidden="1" customHeight="1">
      <c r="A177" s="844">
        <f>IF(H137&gt;0,1,)</f>
        <v>0</v>
      </c>
      <c r="B177" s="2368" t="s">
        <v>572</v>
      </c>
      <c r="C177" s="2368"/>
      <c r="D177" s="2369" t="str">
        <f>'6-3표준조사(3)'!P231</f>
        <v>완 (15˚ 이하)</v>
      </c>
      <c r="E177" s="2369"/>
      <c r="F177" s="2369"/>
      <c r="G177" s="2369"/>
      <c r="H177" s="2369"/>
      <c r="I177" s="898" t="str">
        <f>IF(H137=0,"",IF(D177="완 (15˚ 이하)",0,IF(D177="중 (15˚ ~ 30˚)",5,IF(D177="급 (30˚ 초과)",10))))</f>
        <v/>
      </c>
      <c r="J177" s="898" t="str">
        <f>IF(A140=0,"",IF(D177="완 (15˚ 이하)",0,IF(D177="중 (15˚ ~ 30˚)",5,IF(D177="급 (30˚ 초과)",10))))</f>
        <v/>
      </c>
      <c r="K177" s="898" t="str">
        <f>IF(A143=0,"",IF(D177="완 (15˚ 이하)",0,IF(D177="중 (15˚ ~ 30˚)",5,IF(D177="급 (30˚ 초과)",10))))</f>
        <v/>
      </c>
      <c r="L177" s="898" t="str">
        <f>IF(A151=0,"",IF(D177="완 (15˚ 이하)",0,IF(D177="중 (15˚ ~ 30˚)",5,IF(D177="급 (30˚ 초과)",10))))</f>
        <v/>
      </c>
      <c r="M177" s="898" t="str">
        <f>IF(A161=0,"",IF(D177="완 (15˚ 이하)",0,IF(D177="중 (15˚ ~ 30˚)",5,IF(D177="급 (30˚ 초과)",10))))</f>
        <v/>
      </c>
      <c r="N177" s="841">
        <f t="shared" si="3"/>
        <v>0</v>
      </c>
    </row>
    <row r="178" spans="1:15" ht="21.75" hidden="1" customHeight="1">
      <c r="A178" s="844">
        <f>IF(H137&gt;0,1,)</f>
        <v>0</v>
      </c>
      <c r="B178" s="2389" t="s">
        <v>561</v>
      </c>
      <c r="C178" s="2389"/>
      <c r="D178" s="2369">
        <f>'6-3표준조사(3)'!R231</f>
        <v>0</v>
      </c>
      <c r="E178" s="2369"/>
      <c r="F178" s="2369"/>
      <c r="G178" s="2369"/>
      <c r="H178" s="2369"/>
      <c r="I178" s="898"/>
      <c r="J178" s="898"/>
      <c r="K178" s="898" t="str">
        <f>IF(A143=0,"",IF(D178="당해년도",0,IF(D178="2년차",5,IF(D178="3년차",10))))</f>
        <v/>
      </c>
      <c r="L178" s="898"/>
      <c r="M178" s="898"/>
      <c r="N178" s="841">
        <f t="shared" si="3"/>
        <v>0</v>
      </c>
    </row>
    <row r="179" spans="1:15" ht="21.75" hidden="1" customHeight="1">
      <c r="A179" s="844">
        <f>IF(H137&gt;0,1,)</f>
        <v>0</v>
      </c>
      <c r="B179" s="2368" t="s">
        <v>560</v>
      </c>
      <c r="C179" s="2368"/>
      <c r="D179" s="2369" t="str">
        <f>'6-3표준조사(3)'!Q231</f>
        <v>개소당5ha이상</v>
      </c>
      <c r="E179" s="2369"/>
      <c r="F179" s="2369"/>
      <c r="G179" s="2369"/>
      <c r="H179" s="2369"/>
      <c r="I179" s="898"/>
      <c r="J179" s="898" t="str">
        <f>IF(A140=0,"",IF(D179="개소당5ha이상",0,IF(D179="개소당3~5ha미만 ",5,IF(D179="개소당3ha미만",10))))</f>
        <v/>
      </c>
      <c r="K179" s="898" t="str">
        <f>IF(A143=0,"",IF(D179="개소당5ha이상",0,IF(D179="개소당3~5ha미만 ",5,IF(D179="개소당3ha미만",10))))</f>
        <v/>
      </c>
      <c r="L179" s="898" t="str">
        <f>IF(A151=0,"",IF(D179="개소당5ha이상",0,IF(D179="개소당3~5ha미만 ",5,IF(D179="개소당3ha미만",10))))</f>
        <v/>
      </c>
      <c r="M179" s="898" t="str">
        <f>IF(A161=0,"",IF(D179="개소당5ha이상",0,IF(D179="개소당3~5ha미만 ",5,IF(D179="개소당3ha미만",10))))</f>
        <v/>
      </c>
      <c r="N179" s="841">
        <f t="shared" si="3"/>
        <v>0</v>
      </c>
    </row>
    <row r="180" spans="1:15" ht="21.75" hidden="1" customHeight="1">
      <c r="A180" s="844">
        <f>IF(H137&gt;0,1,)</f>
        <v>0</v>
      </c>
      <c r="B180" s="2368" t="s">
        <v>555</v>
      </c>
      <c r="C180" s="2368"/>
      <c r="D180" s="2369"/>
      <c r="E180" s="2369"/>
      <c r="F180" s="2369"/>
      <c r="G180" s="2369"/>
      <c r="H180" s="2369"/>
      <c r="I180" s="898"/>
      <c r="J180" s="898"/>
      <c r="K180" s="898"/>
      <c r="L180" s="898"/>
      <c r="M180" s="898"/>
      <c r="N180" s="841">
        <f t="shared" si="3"/>
        <v>0</v>
      </c>
    </row>
    <row r="181" spans="1:15" ht="35.1" hidden="1" customHeight="1" thickBot="1">
      <c r="A181" s="844">
        <f>IF(H182&gt;0,1,)</f>
        <v>0</v>
      </c>
      <c r="B181" s="2237" t="s">
        <v>839</v>
      </c>
      <c r="C181" s="2237"/>
      <c r="D181" s="2237"/>
      <c r="E181" s="2237"/>
      <c r="F181" s="2237"/>
      <c r="G181" s="2237"/>
      <c r="H181" s="2237"/>
      <c r="I181" s="2237"/>
      <c r="J181" s="2237"/>
      <c r="K181" s="2237"/>
      <c r="L181" s="2237"/>
      <c r="M181" s="2237"/>
      <c r="N181" s="841">
        <f>IF(H$182&gt;0,5,)</f>
        <v>0</v>
      </c>
      <c r="O181" s="899"/>
    </row>
    <row r="182" spans="1:15" ht="24.95" hidden="1" customHeight="1">
      <c r="A182" s="844">
        <f>IF(H182&gt;0,1,)</f>
        <v>0</v>
      </c>
      <c r="B182" s="2362" t="s">
        <v>857</v>
      </c>
      <c r="C182" s="2363"/>
      <c r="D182" s="2364" t="str">
        <f>CONCATENATE('6-3표준조사(3)'!K304,"임반")</f>
        <v>임반</v>
      </c>
      <c r="E182" s="2364"/>
      <c r="F182" s="2364" t="str">
        <f>CONCATENATE('6-3표준조사(3)'!L304,"소반")</f>
        <v>소반</v>
      </c>
      <c r="G182" s="2364"/>
      <c r="H182" s="2365">
        <f>'6-3표준조사(3)'!Q304</f>
        <v>0</v>
      </c>
      <c r="I182" s="2365"/>
      <c r="J182" s="845"/>
      <c r="K182" s="846" t="s">
        <v>541</v>
      </c>
      <c r="L182" s="2366">
        <f>+'6-3표준조사(3)'!R304</f>
        <v>0</v>
      </c>
      <c r="M182" s="2367"/>
      <c r="N182" s="841">
        <f t="shared" ref="N182:N225" si="4">IF(H$182&gt;0,5,)</f>
        <v>0</v>
      </c>
    </row>
    <row r="183" spans="1:15" ht="21.75" hidden="1" customHeight="1">
      <c r="A183" s="844">
        <f>IF(H182&gt;0,1,)</f>
        <v>0</v>
      </c>
      <c r="B183" s="2378" t="s">
        <v>542</v>
      </c>
      <c r="C183" s="2379"/>
      <c r="D183" s="2380" t="s">
        <v>543</v>
      </c>
      <c r="E183" s="2379"/>
      <c r="F183" s="2381" t="s">
        <v>544</v>
      </c>
      <c r="G183" s="2382"/>
      <c r="H183" s="2381" t="s">
        <v>545</v>
      </c>
      <c r="I183" s="2382"/>
      <c r="J183" s="2380" t="s">
        <v>546</v>
      </c>
      <c r="K183" s="2379"/>
      <c r="L183" s="2383" t="s">
        <v>858</v>
      </c>
      <c r="M183" s="2370"/>
      <c r="N183" s="841">
        <f t="shared" si="4"/>
        <v>0</v>
      </c>
    </row>
    <row r="184" spans="1:15" ht="21.75" hidden="1" customHeight="1">
      <c r="A184" s="844">
        <f>IF(H182&gt;0,1,)</f>
        <v>0</v>
      </c>
      <c r="B184" s="847"/>
      <c r="C184" s="848" t="s">
        <v>547</v>
      </c>
      <c r="D184" s="849"/>
      <c r="E184" s="850" t="s">
        <v>548</v>
      </c>
      <c r="F184" s="849"/>
      <c r="G184" s="850" t="s">
        <v>548</v>
      </c>
      <c r="H184" s="849"/>
      <c r="I184" s="850" t="s">
        <v>548</v>
      </c>
      <c r="J184" s="851"/>
      <c r="K184" s="850" t="s">
        <v>549</v>
      </c>
      <c r="L184" s="2384"/>
      <c r="M184" s="2371"/>
      <c r="N184" s="841">
        <f t="shared" si="4"/>
        <v>0</v>
      </c>
    </row>
    <row r="185" spans="1:15" s="27" customFormat="1" ht="21.75" hidden="1" customHeight="1">
      <c r="A185" s="28">
        <f>IF('6-3표준조사(3)'!R304="둘레베기",1,)</f>
        <v>0</v>
      </c>
      <c r="B185" s="2323" t="s">
        <v>547</v>
      </c>
      <c r="C185" s="29" t="s">
        <v>579</v>
      </c>
      <c r="D185" s="30"/>
      <c r="E185" s="31"/>
      <c r="F185" s="30"/>
      <c r="G185" s="31"/>
      <c r="H185" s="30"/>
      <c r="I185" s="31"/>
      <c r="J185" s="32"/>
      <c r="K185" s="33"/>
      <c r="L185" s="34"/>
      <c r="M185" s="71">
        <f>M186</f>
        <v>0</v>
      </c>
      <c r="N185" s="70">
        <f t="shared" si="4"/>
        <v>0</v>
      </c>
    </row>
    <row r="186" spans="1:15" s="27" customFormat="1" ht="21.75" hidden="1" customHeight="1">
      <c r="A186" s="28">
        <f>IF('6-3표준조사(3)'!R304="둘레베기",1,)</f>
        <v>0</v>
      </c>
      <c r="B186" s="2324"/>
      <c r="C186" s="35" t="s">
        <v>841</v>
      </c>
      <c r="D186" s="36"/>
      <c r="E186" s="37"/>
      <c r="F186" s="38"/>
      <c r="G186" s="37"/>
      <c r="H186" s="38"/>
      <c r="I186" s="37"/>
      <c r="J186" s="39"/>
      <c r="K186" s="40"/>
      <c r="L186" s="41">
        <f>J225/100</f>
        <v>0</v>
      </c>
      <c r="M186" s="72">
        <f>ROUNDDOWN((H187*J187)+(H187*J187*L186),)</f>
        <v>0</v>
      </c>
      <c r="N186" s="70">
        <f t="shared" si="4"/>
        <v>0</v>
      </c>
    </row>
    <row r="187" spans="1:15" s="27" customFormat="1" ht="21.75" hidden="1" customHeight="1">
      <c r="A187" s="28">
        <f>IF('6-3표준조사(3)'!R304="둘레베기",1,)</f>
        <v>0</v>
      </c>
      <c r="B187" s="2324"/>
      <c r="C187" s="35" t="s">
        <v>842</v>
      </c>
      <c r="D187" s="36">
        <f>IF(A187&gt;0,D216,)</f>
        <v>0</v>
      </c>
      <c r="E187" s="37" t="s">
        <v>551</v>
      </c>
      <c r="F187" s="38">
        <v>0.18</v>
      </c>
      <c r="G187" s="37" t="s">
        <v>552</v>
      </c>
      <c r="H187" s="38">
        <f>ROUND(D187/100*F187,2)</f>
        <v>0</v>
      </c>
      <c r="I187" s="37" t="s">
        <v>550</v>
      </c>
      <c r="J187" s="39">
        <f>'7-1 단가조사'!L7</f>
        <v>172068</v>
      </c>
      <c r="K187" s="40" t="s">
        <v>580</v>
      </c>
      <c r="L187" s="41"/>
      <c r="M187" s="72"/>
      <c r="N187" s="70">
        <f t="shared" si="4"/>
        <v>0</v>
      </c>
    </row>
    <row r="188" spans="1:15" s="27" customFormat="1" ht="21.75" hidden="1" customHeight="1">
      <c r="A188" s="28">
        <f>IF('6-3표준조사(3)'!R304="줄베기",1,)</f>
        <v>0</v>
      </c>
      <c r="B188" s="2324"/>
      <c r="C188" s="29" t="s">
        <v>581</v>
      </c>
      <c r="D188" s="30"/>
      <c r="E188" s="31"/>
      <c r="F188" s="30"/>
      <c r="G188" s="31"/>
      <c r="H188" s="30"/>
      <c r="I188" s="31"/>
      <c r="J188" s="32"/>
      <c r="K188" s="33"/>
      <c r="L188" s="42"/>
      <c r="M188" s="71">
        <f>SUM(M189+M192+M195)</f>
        <v>0</v>
      </c>
      <c r="N188" s="70">
        <f t="shared" si="4"/>
        <v>0</v>
      </c>
    </row>
    <row r="189" spans="1:15" s="27" customFormat="1" ht="21.75" hidden="1" customHeight="1">
      <c r="A189" s="28">
        <f>IF('6-3표준조사(3)'!R304="줄베기",1,)</f>
        <v>0</v>
      </c>
      <c r="B189" s="2324"/>
      <c r="C189" s="35" t="s">
        <v>841</v>
      </c>
      <c r="D189" s="43"/>
      <c r="E189" s="37"/>
      <c r="F189" s="38"/>
      <c r="G189" s="37"/>
      <c r="H189" s="38"/>
      <c r="I189" s="37"/>
      <c r="J189" s="39"/>
      <c r="K189" s="40"/>
      <c r="L189" s="41">
        <f>K225/100</f>
        <v>0</v>
      </c>
      <c r="M189" s="72">
        <f>ROUNDDOWN((M190+M191)+((M190+M191)*L189),0)</f>
        <v>0</v>
      </c>
      <c r="N189" s="70">
        <f t="shared" si="4"/>
        <v>0</v>
      </c>
    </row>
    <row r="190" spans="1:15" s="27" customFormat="1" ht="21.75" hidden="1" customHeight="1">
      <c r="A190" s="28">
        <f>IF('6-3표준조사(3)'!R304="줄베기",1,)</f>
        <v>0</v>
      </c>
      <c r="B190" s="2324"/>
      <c r="C190" s="35" t="s">
        <v>843</v>
      </c>
      <c r="D190" s="43">
        <f>IF(A190&gt;0,D216,)</f>
        <v>0</v>
      </c>
      <c r="E190" s="37" t="s">
        <v>551</v>
      </c>
      <c r="F190" s="38">
        <v>7.0000000000000007E-2</v>
      </c>
      <c r="G190" s="37" t="s">
        <v>552</v>
      </c>
      <c r="H190" s="38">
        <f>ROUND(D190/100*F190,2)</f>
        <v>0</v>
      </c>
      <c r="I190" s="37" t="s">
        <v>550</v>
      </c>
      <c r="J190" s="39">
        <f>'7-1 단가조사'!L7</f>
        <v>172068</v>
      </c>
      <c r="K190" s="40" t="s">
        <v>580</v>
      </c>
      <c r="L190" s="41"/>
      <c r="M190" s="72">
        <f>ROUNDDOWN(H190*J190,)</f>
        <v>0</v>
      </c>
      <c r="N190" s="70">
        <f t="shared" si="4"/>
        <v>0</v>
      </c>
    </row>
    <row r="191" spans="1:15" s="27" customFormat="1" ht="21.75" hidden="1" customHeight="1">
      <c r="A191" s="28">
        <f>IF('6-3표준조사(3)'!R304="줄베기",1,)</f>
        <v>0</v>
      </c>
      <c r="B191" s="2324"/>
      <c r="C191" s="35" t="s">
        <v>844</v>
      </c>
      <c r="D191" s="44">
        <f>IF(A191&gt;0,1,)</f>
        <v>0</v>
      </c>
      <c r="E191" s="37" t="s">
        <v>425</v>
      </c>
      <c r="F191" s="38">
        <v>1.3</v>
      </c>
      <c r="G191" s="37" t="s">
        <v>582</v>
      </c>
      <c r="H191" s="38">
        <f>ROUND(D191*F191,2)</f>
        <v>0</v>
      </c>
      <c r="I191" s="37" t="s">
        <v>550</v>
      </c>
      <c r="J191" s="39">
        <f>'7-1 단가조사'!L6</f>
        <v>226122</v>
      </c>
      <c r="K191" s="40" t="s">
        <v>583</v>
      </c>
      <c r="L191" s="41"/>
      <c r="M191" s="72">
        <f>ROUNDDOWN(H191*J191,)</f>
        <v>0</v>
      </c>
      <c r="N191" s="70">
        <f t="shared" si="4"/>
        <v>0</v>
      </c>
    </row>
    <row r="192" spans="1:15" s="27" customFormat="1" ht="21.75" hidden="1" customHeight="1">
      <c r="A192" s="28">
        <f>IF('6-3표준조사(3)'!R304="줄베기",1,)</f>
        <v>0</v>
      </c>
      <c r="B192" s="2324"/>
      <c r="C192" s="35" t="s">
        <v>845</v>
      </c>
      <c r="D192" s="43"/>
      <c r="E192" s="37"/>
      <c r="F192" s="38"/>
      <c r="G192" s="37"/>
      <c r="H192" s="38"/>
      <c r="I192" s="37"/>
      <c r="J192" s="39"/>
      <c r="K192" s="40"/>
      <c r="L192" s="45"/>
      <c r="M192" s="72">
        <f>M193+M194</f>
        <v>0</v>
      </c>
      <c r="N192" s="70">
        <f t="shared" si="4"/>
        <v>0</v>
      </c>
    </row>
    <row r="193" spans="1:14" s="27" customFormat="1" ht="21.75" hidden="1" customHeight="1">
      <c r="A193" s="28">
        <f>IF('6-3표준조사(3)'!R304="줄베기",1,)</f>
        <v>0</v>
      </c>
      <c r="B193" s="2324"/>
      <c r="C193" s="35" t="s">
        <v>846</v>
      </c>
      <c r="D193" s="44">
        <f>H191</f>
        <v>0</v>
      </c>
      <c r="E193" s="37" t="s">
        <v>582</v>
      </c>
      <c r="F193" s="38">
        <v>5</v>
      </c>
      <c r="G193" s="37" t="s">
        <v>553</v>
      </c>
      <c r="H193" s="38">
        <f>ROUND(D193*F193,2)</f>
        <v>0</v>
      </c>
      <c r="I193" s="37" t="s">
        <v>554</v>
      </c>
      <c r="J193" s="39">
        <f>'7-1 단가조사'!L11</f>
        <v>1720</v>
      </c>
      <c r="K193" s="40" t="s">
        <v>584</v>
      </c>
      <c r="L193" s="45"/>
      <c r="M193" s="72">
        <f>ROUNDDOWN(H193*J193,)</f>
        <v>0</v>
      </c>
      <c r="N193" s="70">
        <f t="shared" si="4"/>
        <v>0</v>
      </c>
    </row>
    <row r="194" spans="1:14" s="27" customFormat="1" ht="21.75" hidden="1" customHeight="1">
      <c r="A194" s="28">
        <f>IF('6-3표준조사(3)'!R304="줄베기",1,)</f>
        <v>0</v>
      </c>
      <c r="B194" s="2324"/>
      <c r="C194" s="35" t="s">
        <v>847</v>
      </c>
      <c r="D194" s="43">
        <f>M193</f>
        <v>0</v>
      </c>
      <c r="E194" s="37" t="s">
        <v>586</v>
      </c>
      <c r="F194" s="38">
        <v>0.1</v>
      </c>
      <c r="G194" s="37" t="s">
        <v>587</v>
      </c>
      <c r="H194" s="38"/>
      <c r="I194" s="37"/>
      <c r="J194" s="39"/>
      <c r="K194" s="40"/>
      <c r="L194" s="45"/>
      <c r="M194" s="72">
        <f>ROUNDDOWN(D194*F194,)</f>
        <v>0</v>
      </c>
      <c r="N194" s="70">
        <f t="shared" si="4"/>
        <v>0</v>
      </c>
    </row>
    <row r="195" spans="1:14" s="27" customFormat="1" ht="21.75" hidden="1" customHeight="1">
      <c r="A195" s="28">
        <f>IF('6-3표준조사(3)'!R304="줄베기",1,)</f>
        <v>0</v>
      </c>
      <c r="B195" s="2324"/>
      <c r="C195" s="46" t="s">
        <v>848</v>
      </c>
      <c r="D195" s="47">
        <f>D193</f>
        <v>0</v>
      </c>
      <c r="E195" s="48" t="s">
        <v>588</v>
      </c>
      <c r="F195" s="49">
        <v>8.3999999999999995E-3</v>
      </c>
      <c r="G195" s="48" t="s">
        <v>589</v>
      </c>
      <c r="H195" s="50"/>
      <c r="I195" s="48"/>
      <c r="J195" s="51">
        <f>'7-1 단가조사'!L14</f>
        <v>610000</v>
      </c>
      <c r="K195" s="52" t="s">
        <v>585</v>
      </c>
      <c r="L195" s="53"/>
      <c r="M195" s="73">
        <f>ROUNDDOWN(D195*F195*J195,)</f>
        <v>0</v>
      </c>
      <c r="N195" s="70">
        <f t="shared" si="4"/>
        <v>0</v>
      </c>
    </row>
    <row r="196" spans="1:14" ht="21.75" hidden="1" customHeight="1">
      <c r="A196" s="844">
        <f>IF('6-3표준조사(3)'!R304="모두베기",1,)</f>
        <v>0</v>
      </c>
      <c r="B196" s="2324"/>
      <c r="C196" s="852" t="s">
        <v>590</v>
      </c>
      <c r="D196" s="853"/>
      <c r="E196" s="854"/>
      <c r="F196" s="855"/>
      <c r="G196" s="854"/>
      <c r="H196" s="855"/>
      <c r="I196" s="854"/>
      <c r="J196" s="856"/>
      <c r="K196" s="857"/>
      <c r="L196" s="858"/>
      <c r="M196" s="859">
        <f>M197+M202+M205</f>
        <v>0</v>
      </c>
      <c r="N196" s="841">
        <f t="shared" si="4"/>
        <v>0</v>
      </c>
    </row>
    <row r="197" spans="1:14" ht="21.75" hidden="1" customHeight="1">
      <c r="A197" s="844">
        <f>IF('6-3표준조사(3)'!R304="모두베기",1,)</f>
        <v>0</v>
      </c>
      <c r="B197" s="2324"/>
      <c r="C197" s="860" t="s">
        <v>841</v>
      </c>
      <c r="D197" s="861"/>
      <c r="E197" s="862"/>
      <c r="F197" s="863"/>
      <c r="G197" s="862"/>
      <c r="H197" s="863"/>
      <c r="I197" s="862"/>
      <c r="J197" s="864"/>
      <c r="K197" s="865"/>
      <c r="L197" s="866">
        <f>L225/100</f>
        <v>0</v>
      </c>
      <c r="M197" s="867">
        <f>M198+M199+M200+M201</f>
        <v>0</v>
      </c>
      <c r="N197" s="841">
        <f t="shared" si="4"/>
        <v>0</v>
      </c>
    </row>
    <row r="198" spans="1:14" ht="21.75" hidden="1" customHeight="1">
      <c r="A198" s="844">
        <f>IF('6-3표준조사(3)'!R304="모두베기",1,)</f>
        <v>0</v>
      </c>
      <c r="B198" s="2324"/>
      <c r="C198" s="860" t="s">
        <v>843</v>
      </c>
      <c r="D198" s="861"/>
      <c r="E198" s="862" t="s">
        <v>551</v>
      </c>
      <c r="F198" s="863">
        <v>7.0000000000000007E-2</v>
      </c>
      <c r="G198" s="862" t="s">
        <v>552</v>
      </c>
      <c r="H198" s="863">
        <f>ROUND(D198/100*F198,2)</f>
        <v>0</v>
      </c>
      <c r="I198" s="862" t="s">
        <v>550</v>
      </c>
      <c r="J198" s="864">
        <f>'7-1 단가조사'!L7</f>
        <v>172068</v>
      </c>
      <c r="K198" s="865" t="s">
        <v>580</v>
      </c>
      <c r="L198" s="868"/>
      <c r="M198" s="867">
        <f>ROUNDDOWN((H198*J198)+(H198*J198*L197),)</f>
        <v>0</v>
      </c>
      <c r="N198" s="841">
        <f t="shared" si="4"/>
        <v>0</v>
      </c>
    </row>
    <row r="199" spans="1:14" ht="21.75" hidden="1" customHeight="1">
      <c r="A199" s="844">
        <f>IF('6-3표준조사(3)'!R304="모두베기",1,)</f>
        <v>0</v>
      </c>
      <c r="B199" s="2324"/>
      <c r="C199" s="869" t="s">
        <v>1158</v>
      </c>
      <c r="D199" s="870">
        <f>IF(A199&gt;0,IF(D218="당해 년도",1,),)</f>
        <v>0</v>
      </c>
      <c r="E199" s="862" t="s">
        <v>425</v>
      </c>
      <c r="F199" s="863">
        <v>3.5</v>
      </c>
      <c r="G199" s="862" t="s">
        <v>582</v>
      </c>
      <c r="H199" s="863">
        <f>ROUND(D199*F199,2)</f>
        <v>0</v>
      </c>
      <c r="I199" s="862" t="s">
        <v>550</v>
      </c>
      <c r="J199" s="864">
        <f>'7-1 단가조사'!L6</f>
        <v>226122</v>
      </c>
      <c r="K199" s="865" t="s">
        <v>583</v>
      </c>
      <c r="L199" s="868"/>
      <c r="M199" s="867">
        <f>ROUNDDOWN((H199*J199)+(H199*J199*L197),)</f>
        <v>0</v>
      </c>
      <c r="N199" s="841">
        <f t="shared" si="4"/>
        <v>0</v>
      </c>
    </row>
    <row r="200" spans="1:14" ht="21.75" hidden="1" customHeight="1">
      <c r="A200" s="844">
        <f>IF('6-3표준조사(3)'!R304="모두베기",1,)</f>
        <v>0</v>
      </c>
      <c r="B200" s="2324"/>
      <c r="C200" s="869" t="s">
        <v>1159</v>
      </c>
      <c r="D200" s="870">
        <f>IF(A200&gt;0,IF(D218="2년차",1,),)</f>
        <v>0</v>
      </c>
      <c r="E200" s="862" t="s">
        <v>425</v>
      </c>
      <c r="F200" s="863">
        <v>4</v>
      </c>
      <c r="G200" s="862" t="s">
        <v>582</v>
      </c>
      <c r="H200" s="863">
        <f>ROUND(D200*F200,2)</f>
        <v>0</v>
      </c>
      <c r="I200" s="862" t="s">
        <v>550</v>
      </c>
      <c r="J200" s="864">
        <f>'7-1 단가조사'!L6</f>
        <v>226122</v>
      </c>
      <c r="K200" s="865" t="s">
        <v>583</v>
      </c>
      <c r="L200" s="868"/>
      <c r="M200" s="867">
        <f>ROUNDDOWN((H200*J200)+(H200*J200*L197),)</f>
        <v>0</v>
      </c>
      <c r="N200" s="841">
        <f t="shared" si="4"/>
        <v>0</v>
      </c>
    </row>
    <row r="201" spans="1:14" ht="21.75" hidden="1" customHeight="1">
      <c r="A201" s="844">
        <f>IF('6-3표준조사(3)'!R304="모두베기",1,)</f>
        <v>0</v>
      </c>
      <c r="B201" s="2324"/>
      <c r="C201" s="869" t="s">
        <v>1160</v>
      </c>
      <c r="D201" s="870">
        <f>IF(A201&gt;0,IF(D218="3년차 이상",1,),)</f>
        <v>0</v>
      </c>
      <c r="E201" s="862" t="s">
        <v>425</v>
      </c>
      <c r="F201" s="863">
        <v>5</v>
      </c>
      <c r="G201" s="862" t="s">
        <v>582</v>
      </c>
      <c r="H201" s="863">
        <f>ROUND(D201*F201,2)</f>
        <v>0</v>
      </c>
      <c r="I201" s="862" t="s">
        <v>550</v>
      </c>
      <c r="J201" s="864">
        <f>'7-1 단가조사'!L6</f>
        <v>226122</v>
      </c>
      <c r="K201" s="865" t="s">
        <v>583</v>
      </c>
      <c r="L201" s="868"/>
      <c r="M201" s="867">
        <f>ROUNDDOWN((H201*J201)+(H201*J201*L197),)</f>
        <v>0</v>
      </c>
      <c r="N201" s="841">
        <f t="shared" si="4"/>
        <v>0</v>
      </c>
    </row>
    <row r="202" spans="1:14" ht="21.75" hidden="1" customHeight="1">
      <c r="A202" s="844">
        <f>IF('6-3표준조사(3)'!R304="모두베기",1,)</f>
        <v>0</v>
      </c>
      <c r="B202" s="2324"/>
      <c r="C202" s="860" t="s">
        <v>845</v>
      </c>
      <c r="D202" s="861"/>
      <c r="E202" s="862"/>
      <c r="F202" s="863"/>
      <c r="G202" s="862"/>
      <c r="H202" s="863"/>
      <c r="I202" s="862"/>
      <c r="J202" s="864"/>
      <c r="K202" s="865"/>
      <c r="L202" s="868"/>
      <c r="M202" s="867">
        <f>M203+M204</f>
        <v>0</v>
      </c>
      <c r="N202" s="841">
        <f t="shared" si="4"/>
        <v>0</v>
      </c>
    </row>
    <row r="203" spans="1:14" ht="21.75" hidden="1" customHeight="1">
      <c r="A203" s="844">
        <f>IF('6-3표준조사(3)'!R304="모두베기",1,)</f>
        <v>0</v>
      </c>
      <c r="B203" s="2324"/>
      <c r="C203" s="860" t="s">
        <v>846</v>
      </c>
      <c r="D203" s="870">
        <f>(H199+H200+H201)</f>
        <v>0</v>
      </c>
      <c r="E203" s="862" t="s">
        <v>582</v>
      </c>
      <c r="F203" s="863">
        <v>5</v>
      </c>
      <c r="G203" s="862" t="s">
        <v>553</v>
      </c>
      <c r="H203" s="863">
        <f>ROUND(D203*F203,2)</f>
        <v>0</v>
      </c>
      <c r="I203" s="862" t="s">
        <v>554</v>
      </c>
      <c r="J203" s="864">
        <f>'7-1 단가조사'!L11</f>
        <v>1720</v>
      </c>
      <c r="K203" s="865" t="s">
        <v>584</v>
      </c>
      <c r="L203" s="868"/>
      <c r="M203" s="867">
        <f>ROUNDDOWN(H203*J203,)</f>
        <v>0</v>
      </c>
      <c r="N203" s="841">
        <f t="shared" si="4"/>
        <v>0</v>
      </c>
    </row>
    <row r="204" spans="1:14" ht="21.75" hidden="1" customHeight="1">
      <c r="A204" s="844">
        <f>IF('6-3표준조사(3)'!R304="모두베기",1,)</f>
        <v>0</v>
      </c>
      <c r="B204" s="2324"/>
      <c r="C204" s="860" t="s">
        <v>847</v>
      </c>
      <c r="D204" s="861">
        <f>M203</f>
        <v>0</v>
      </c>
      <c r="E204" s="862" t="s">
        <v>586</v>
      </c>
      <c r="F204" s="863">
        <v>0.1</v>
      </c>
      <c r="G204" s="862" t="s">
        <v>587</v>
      </c>
      <c r="H204" s="863"/>
      <c r="I204" s="862"/>
      <c r="J204" s="864"/>
      <c r="K204" s="865"/>
      <c r="L204" s="868"/>
      <c r="M204" s="867">
        <f>ROUNDDOWN(D204*F204,)</f>
        <v>0</v>
      </c>
      <c r="N204" s="841">
        <f t="shared" si="4"/>
        <v>0</v>
      </c>
    </row>
    <row r="205" spans="1:14" ht="21.75" hidden="1" customHeight="1">
      <c r="A205" s="844">
        <f>IF('6-3표준조사(3)'!R304="모두베기",1,)</f>
        <v>0</v>
      </c>
      <c r="B205" s="2324"/>
      <c r="C205" s="871" t="s">
        <v>848</v>
      </c>
      <c r="D205" s="872">
        <f>D203</f>
        <v>0</v>
      </c>
      <c r="E205" s="873" t="s">
        <v>588</v>
      </c>
      <c r="F205" s="874">
        <v>8.3999999999999995E-3</v>
      </c>
      <c r="G205" s="873" t="s">
        <v>589</v>
      </c>
      <c r="H205" s="875"/>
      <c r="I205" s="873"/>
      <c r="J205" s="876">
        <f>'7-1 단가조사'!L14</f>
        <v>610000</v>
      </c>
      <c r="K205" s="877" t="s">
        <v>585</v>
      </c>
      <c r="L205" s="878"/>
      <c r="M205" s="879">
        <f>ROUNDDOWN(D205*F205*J205,)</f>
        <v>0</v>
      </c>
      <c r="N205" s="841">
        <f t="shared" si="4"/>
        <v>0</v>
      </c>
    </row>
    <row r="206" spans="1:14" s="27" customFormat="1" ht="21.75" hidden="1" customHeight="1">
      <c r="A206" s="28">
        <f>IF('6-3표준조사(3)'!R304="맹아제거",1,)</f>
        <v>0</v>
      </c>
      <c r="B206" s="2324"/>
      <c r="C206" s="29" t="s">
        <v>591</v>
      </c>
      <c r="D206" s="30"/>
      <c r="E206" s="31"/>
      <c r="F206" s="30"/>
      <c r="G206" s="31"/>
      <c r="H206" s="30"/>
      <c r="I206" s="31"/>
      <c r="J206" s="32"/>
      <c r="K206" s="33"/>
      <c r="L206" s="34"/>
      <c r="M206" s="71">
        <f>M207</f>
        <v>0</v>
      </c>
      <c r="N206" s="70">
        <f t="shared" si="4"/>
        <v>0</v>
      </c>
    </row>
    <row r="207" spans="1:14" s="27" customFormat="1" ht="21.75" hidden="1" customHeight="1">
      <c r="A207" s="28">
        <f>IF('6-3표준조사(3)'!R304="맹아제거",1,)</f>
        <v>0</v>
      </c>
      <c r="B207" s="2324"/>
      <c r="C207" s="35" t="s">
        <v>841</v>
      </c>
      <c r="D207" s="36"/>
      <c r="E207" s="37"/>
      <c r="F207" s="38"/>
      <c r="G207" s="37"/>
      <c r="H207" s="38"/>
      <c r="I207" s="37"/>
      <c r="J207" s="39"/>
      <c r="K207" s="40"/>
      <c r="L207" s="41">
        <f>M225/100</f>
        <v>0</v>
      </c>
      <c r="M207" s="72">
        <f>ROUNDDOWN((H208*J208)+(H208*J208*L207),)</f>
        <v>0</v>
      </c>
      <c r="N207" s="70">
        <f t="shared" si="4"/>
        <v>0</v>
      </c>
    </row>
    <row r="208" spans="1:14" s="27" customFormat="1" ht="21.75" hidden="1" customHeight="1">
      <c r="A208" s="28">
        <f>IF('6-3표준조사(3)'!R304="맹아제거",1,)</f>
        <v>0</v>
      </c>
      <c r="B208" s="2324"/>
      <c r="C208" s="35" t="s">
        <v>849</v>
      </c>
      <c r="D208" s="36">
        <v>0</v>
      </c>
      <c r="E208" s="37" t="s">
        <v>551</v>
      </c>
      <c r="F208" s="38">
        <v>0.2</v>
      </c>
      <c r="G208" s="37" t="s">
        <v>552</v>
      </c>
      <c r="H208" s="38">
        <f>ROUND(D208/100*F208,2)</f>
        <v>0</v>
      </c>
      <c r="I208" s="37" t="s">
        <v>550</v>
      </c>
      <c r="J208" s="39">
        <f>'7-1 단가조사'!L7</f>
        <v>172068</v>
      </c>
      <c r="K208" s="40" t="s">
        <v>580</v>
      </c>
      <c r="L208" s="41">
        <f>M225/100</f>
        <v>0</v>
      </c>
      <c r="M208" s="72"/>
      <c r="N208" s="70">
        <f t="shared" si="4"/>
        <v>0</v>
      </c>
    </row>
    <row r="209" spans="1:15" ht="21.75" hidden="1" customHeight="1">
      <c r="A209" s="844">
        <f>IF(H182&gt;0,1,)</f>
        <v>0</v>
      </c>
      <c r="B209" s="2372" t="s">
        <v>555</v>
      </c>
      <c r="C209" s="852" t="s">
        <v>592</v>
      </c>
      <c r="D209" s="855"/>
      <c r="E209" s="854"/>
      <c r="F209" s="855"/>
      <c r="G209" s="854"/>
      <c r="H209" s="855"/>
      <c r="I209" s="854"/>
      <c r="J209" s="856"/>
      <c r="K209" s="857"/>
      <c r="L209" s="858"/>
      <c r="M209" s="859">
        <f>SUM(M210,M212,M213)</f>
        <v>0</v>
      </c>
      <c r="N209" s="841">
        <f t="shared" si="4"/>
        <v>0</v>
      </c>
    </row>
    <row r="210" spans="1:15" ht="21.75" hidden="1" customHeight="1">
      <c r="A210" s="844">
        <f>IF(H182&gt;0,1,)</f>
        <v>0</v>
      </c>
      <c r="B210" s="2373"/>
      <c r="C210" s="860" t="s">
        <v>850</v>
      </c>
      <c r="D210" s="863"/>
      <c r="E210" s="862"/>
      <c r="F210" s="863"/>
      <c r="G210" s="862"/>
      <c r="H210" s="863"/>
      <c r="I210" s="862"/>
      <c r="J210" s="864"/>
      <c r="K210" s="865"/>
      <c r="L210" s="868"/>
      <c r="M210" s="867">
        <f>M211</f>
        <v>0</v>
      </c>
      <c r="N210" s="841">
        <f t="shared" si="4"/>
        <v>0</v>
      </c>
    </row>
    <row r="211" spans="1:15" ht="21.75" hidden="1" customHeight="1">
      <c r="A211" s="844">
        <f>IF(H182&gt;0,1,)</f>
        <v>0</v>
      </c>
      <c r="B211" s="2373"/>
      <c r="C211" s="860" t="s">
        <v>851</v>
      </c>
      <c r="D211" s="863"/>
      <c r="E211" s="862"/>
      <c r="F211" s="863"/>
      <c r="G211" s="862"/>
      <c r="H211" s="863"/>
      <c r="I211" s="862"/>
      <c r="J211" s="864"/>
      <c r="K211" s="865"/>
      <c r="L211" s="868"/>
      <c r="M211" s="867">
        <f>M186+M189+M197+M207</f>
        <v>0</v>
      </c>
      <c r="N211" s="841">
        <f t="shared" si="4"/>
        <v>0</v>
      </c>
    </row>
    <row r="212" spans="1:15" ht="21.75" hidden="1" customHeight="1">
      <c r="A212" s="844">
        <f>IF(H182&gt;0,1,)</f>
        <v>0</v>
      </c>
      <c r="B212" s="2373"/>
      <c r="C212" s="860" t="s">
        <v>852</v>
      </c>
      <c r="D212" s="863"/>
      <c r="E212" s="862"/>
      <c r="F212" s="863"/>
      <c r="G212" s="862"/>
      <c r="H212" s="863"/>
      <c r="I212" s="862"/>
      <c r="J212" s="864"/>
      <c r="K212" s="865"/>
      <c r="L212" s="868"/>
      <c r="M212" s="867">
        <f>M192+M202</f>
        <v>0</v>
      </c>
      <c r="N212" s="841">
        <f t="shared" si="4"/>
        <v>0</v>
      </c>
    </row>
    <row r="213" spans="1:15" ht="21.75" hidden="1" customHeight="1" thickBot="1">
      <c r="A213" s="844">
        <f>IF(H182&gt;0,1,)</f>
        <v>0</v>
      </c>
      <c r="B213" s="2374"/>
      <c r="C213" s="871" t="s">
        <v>853</v>
      </c>
      <c r="D213" s="880"/>
      <c r="E213" s="881"/>
      <c r="F213" s="880"/>
      <c r="G213" s="881"/>
      <c r="H213" s="880"/>
      <c r="I213" s="881"/>
      <c r="J213" s="882"/>
      <c r="K213" s="883"/>
      <c r="L213" s="884"/>
      <c r="M213" s="885">
        <f>M195+M205</f>
        <v>0</v>
      </c>
      <c r="N213" s="841">
        <f t="shared" si="4"/>
        <v>0</v>
      </c>
    </row>
    <row r="214" spans="1:15" ht="21.75" hidden="1" customHeight="1">
      <c r="A214" s="844">
        <f>IF(H182&gt;0,1,)</f>
        <v>0</v>
      </c>
      <c r="B214" s="2375" t="s">
        <v>556</v>
      </c>
      <c r="C214" s="2375"/>
      <c r="D214" s="2375"/>
      <c r="E214" s="2375"/>
      <c r="F214" s="2375"/>
      <c r="G214" s="2375"/>
      <c r="H214" s="2375"/>
      <c r="I214" s="2375"/>
      <c r="J214" s="2375"/>
      <c r="K214" s="2375"/>
      <c r="L214" s="2375"/>
      <c r="M214" s="2375"/>
      <c r="N214" s="841">
        <f t="shared" si="4"/>
        <v>0</v>
      </c>
    </row>
    <row r="215" spans="1:15" ht="21.75" hidden="1" customHeight="1">
      <c r="A215" s="844">
        <f>IF(H182&gt;0,1,)</f>
        <v>0</v>
      </c>
      <c r="B215" s="2376" t="s">
        <v>557</v>
      </c>
      <c r="C215" s="2376"/>
      <c r="D215" s="2376"/>
      <c r="E215" s="2376"/>
      <c r="F215" s="2376"/>
      <c r="G215" s="2376"/>
      <c r="H215" s="2376"/>
      <c r="I215" s="2376"/>
      <c r="J215" s="2376"/>
      <c r="K215" s="2376"/>
      <c r="L215" s="2376"/>
      <c r="M215" s="2376"/>
      <c r="N215" s="841">
        <f t="shared" si="4"/>
        <v>0</v>
      </c>
    </row>
    <row r="216" spans="1:15" ht="21.75" hidden="1" customHeight="1">
      <c r="A216" s="844">
        <f>IF(H182&gt;0,1,)</f>
        <v>0</v>
      </c>
      <c r="B216" s="886" t="s">
        <v>558</v>
      </c>
      <c r="C216" s="887" t="s">
        <v>854</v>
      </c>
      <c r="D216" s="888" t="e">
        <f>'6-3표준조사(3)'!Q310</f>
        <v>#DIV/0!</v>
      </c>
      <c r="E216" s="886" t="s">
        <v>551</v>
      </c>
      <c r="F216" s="889"/>
      <c r="G216" s="886"/>
      <c r="H216" s="890"/>
      <c r="I216" s="891"/>
      <c r="J216" s="891"/>
      <c r="K216" s="891"/>
      <c r="L216" s="892"/>
      <c r="M216" s="891"/>
      <c r="N216" s="841">
        <f t="shared" si="4"/>
        <v>0</v>
      </c>
    </row>
    <row r="217" spans="1:15" ht="21.75" hidden="1" customHeight="1">
      <c r="A217" s="844">
        <f>IF(H182&gt;0,1,)</f>
        <v>0</v>
      </c>
      <c r="B217" s="886" t="s">
        <v>559</v>
      </c>
      <c r="C217" s="887" t="s">
        <v>840</v>
      </c>
      <c r="D217" s="2377">
        <f>'6-3표준조사(3)'!S310</f>
        <v>0</v>
      </c>
      <c r="E217" s="2377"/>
      <c r="F217" s="889"/>
      <c r="G217" s="886"/>
      <c r="H217" s="890"/>
      <c r="I217" s="891"/>
      <c r="J217" s="891"/>
      <c r="K217" s="891"/>
      <c r="L217" s="892"/>
      <c r="M217" s="891"/>
      <c r="N217" s="841">
        <f t="shared" si="4"/>
        <v>0</v>
      </c>
    </row>
    <row r="218" spans="1:15" ht="21.75" hidden="1" customHeight="1">
      <c r="A218" s="844">
        <f>IF(H182&gt;0,1,)</f>
        <v>0</v>
      </c>
      <c r="B218" s="886" t="s">
        <v>558</v>
      </c>
      <c r="C218" s="887" t="s">
        <v>1152</v>
      </c>
      <c r="D218" s="2385">
        <f>'6-3표준조사(3)'!R306</f>
        <v>0</v>
      </c>
      <c r="E218" s="2385"/>
      <c r="F218" s="893"/>
      <c r="G218" s="893"/>
      <c r="H218" s="890"/>
      <c r="I218" s="891"/>
      <c r="J218" s="891"/>
      <c r="K218" s="891"/>
      <c r="L218" s="892"/>
      <c r="M218" s="891"/>
      <c r="N218" s="841">
        <f t="shared" si="4"/>
        <v>0</v>
      </c>
    </row>
    <row r="219" spans="1:15" ht="21.75" hidden="1" customHeight="1">
      <c r="A219" s="844">
        <f>IF(H182&gt;0,1,)</f>
        <v>0</v>
      </c>
      <c r="B219" s="2376" t="s">
        <v>856</v>
      </c>
      <c r="C219" s="2376"/>
      <c r="D219" s="2376"/>
      <c r="E219" s="2376"/>
      <c r="F219" s="2376"/>
      <c r="G219" s="2376"/>
      <c r="H219" s="2376"/>
      <c r="I219" s="2376"/>
      <c r="J219" s="2376"/>
      <c r="K219" s="2376"/>
      <c r="L219" s="2376"/>
      <c r="M219" s="2376"/>
      <c r="N219" s="841">
        <f t="shared" si="4"/>
        <v>0</v>
      </c>
    </row>
    <row r="220" spans="1:15" ht="21.75" hidden="1" customHeight="1">
      <c r="A220" s="844">
        <f>IF(H182&gt;0,1,)</f>
        <v>0</v>
      </c>
      <c r="B220" s="2386" t="s">
        <v>542</v>
      </c>
      <c r="C220" s="2386"/>
      <c r="D220" s="2387" t="s">
        <v>893</v>
      </c>
      <c r="E220" s="2387"/>
      <c r="F220" s="2387"/>
      <c r="G220" s="2387"/>
      <c r="H220" s="2387"/>
      <c r="I220" s="2388" t="s">
        <v>894</v>
      </c>
      <c r="J220" s="2388"/>
      <c r="K220" s="2388"/>
      <c r="L220" s="2388"/>
      <c r="M220" s="2388"/>
      <c r="N220" s="841">
        <f t="shared" si="4"/>
        <v>0</v>
      </c>
      <c r="O220" s="894"/>
    </row>
    <row r="221" spans="1:15" ht="21.75" hidden="1" customHeight="1">
      <c r="A221" s="844">
        <f>IF(H182&gt;0,1,)</f>
        <v>0</v>
      </c>
      <c r="B221" s="2386"/>
      <c r="C221" s="2386"/>
      <c r="D221" s="2387"/>
      <c r="E221" s="2387"/>
      <c r="F221" s="2387"/>
      <c r="G221" s="2387"/>
      <c r="H221" s="2387"/>
      <c r="I221" s="895" t="s">
        <v>895</v>
      </c>
      <c r="J221" s="896" t="s">
        <v>896</v>
      </c>
      <c r="K221" s="896" t="s">
        <v>537</v>
      </c>
      <c r="L221" s="897" t="s">
        <v>538</v>
      </c>
      <c r="M221" s="896" t="s">
        <v>899</v>
      </c>
      <c r="N221" s="841">
        <f t="shared" si="4"/>
        <v>0</v>
      </c>
    </row>
    <row r="222" spans="1:15" ht="21.75" hidden="1" customHeight="1">
      <c r="A222" s="844">
        <f>IF(H182&gt;0,1,)</f>
        <v>0</v>
      </c>
      <c r="B222" s="2368" t="s">
        <v>572</v>
      </c>
      <c r="C222" s="2368"/>
      <c r="D222" s="2369" t="str">
        <f>'6-3표준조사(3)'!P306</f>
        <v>완 (15˚ 이하)</v>
      </c>
      <c r="E222" s="2369"/>
      <c r="F222" s="2369"/>
      <c r="G222" s="2369"/>
      <c r="H222" s="2369"/>
      <c r="I222" s="898" t="str">
        <f>IF(H182=0,"",IF(D222="완 (15˚ 이하)",0,IF(D222="중 (15˚ ~ 30˚)",5,IF(D222="급 (30˚ 초과)",10))))</f>
        <v/>
      </c>
      <c r="J222" s="898" t="str">
        <f>IF(A185=0,"",IF(D222="완 (15˚ 이하)",0,IF(D222="중 (15˚ ~ 30˚)",5,IF(D222="급 (30˚ 초과)",10))))</f>
        <v/>
      </c>
      <c r="K222" s="898" t="str">
        <f>IF(A188=0,"",IF(D222="완 (15˚ 이하)",0,IF(D222="중 (15˚ ~ 30˚)",5,IF(D222="급 (30˚ 초과)",10))))</f>
        <v/>
      </c>
      <c r="L222" s="898" t="str">
        <f>IF(A196=0,"",IF(D222="완 (15˚ 이하)",0,IF(D222="중 (15˚ ~ 30˚)",5,IF(D222="급 (30˚ 초과)",10))))</f>
        <v/>
      </c>
      <c r="M222" s="898" t="str">
        <f>IF(A206=0,"",IF(D222="완 (15˚ 이하)",0,IF(D222="중 (15˚ ~ 30˚)",5,IF(D222="급 (30˚ 초과)",10))))</f>
        <v/>
      </c>
      <c r="N222" s="841">
        <f t="shared" si="4"/>
        <v>0</v>
      </c>
    </row>
    <row r="223" spans="1:15" ht="21.75" hidden="1" customHeight="1">
      <c r="A223" s="844">
        <f>IF(H182&gt;0,1,)</f>
        <v>0</v>
      </c>
      <c r="B223" s="2389" t="s">
        <v>561</v>
      </c>
      <c r="C223" s="2389"/>
      <c r="D223" s="2369">
        <f>'6-3표준조사(3)'!R306</f>
        <v>0</v>
      </c>
      <c r="E223" s="2369"/>
      <c r="F223" s="2369"/>
      <c r="G223" s="2369"/>
      <c r="H223" s="2369"/>
      <c r="I223" s="898"/>
      <c r="J223" s="898"/>
      <c r="K223" s="898" t="str">
        <f>IF(A188=0,"",IF(D223="당해년도",0,IF(D223="2년차",5,IF(D223="3년차",10))))</f>
        <v/>
      </c>
      <c r="L223" s="898"/>
      <c r="M223" s="898"/>
      <c r="N223" s="841">
        <f t="shared" si="4"/>
        <v>0</v>
      </c>
    </row>
    <row r="224" spans="1:15" ht="21.75" hidden="1" customHeight="1">
      <c r="A224" s="844">
        <f>IF(H182&gt;0,1,)</f>
        <v>0</v>
      </c>
      <c r="B224" s="2368" t="s">
        <v>560</v>
      </c>
      <c r="C224" s="2368"/>
      <c r="D224" s="2369" t="str">
        <f>'6-3표준조사(3)'!Q306</f>
        <v>개소당5ha이상</v>
      </c>
      <c r="E224" s="2369"/>
      <c r="F224" s="2369"/>
      <c r="G224" s="2369"/>
      <c r="H224" s="2369"/>
      <c r="I224" s="898"/>
      <c r="J224" s="898" t="str">
        <f>IF(A185=0,"",IF(D224="개소당5ha이상",0,IF(D224="개소당3~5ha미만 ",5,IF(D224="개소당3ha미만",10))))</f>
        <v/>
      </c>
      <c r="K224" s="898" t="str">
        <f>IF(A188=0,"",IF(D224="개소당5ha이상",0,IF(D224="개소당3~5ha미만 ",5,IF(D224="개소당3ha미만",10))))</f>
        <v/>
      </c>
      <c r="L224" s="898" t="str">
        <f>IF(A196=0,"",IF(D224="개소당5ha이상",0,IF(D224="개소당3~5ha미만 ",5,IF(D224="개소당3ha미만",10))))</f>
        <v/>
      </c>
      <c r="M224" s="898" t="str">
        <f>IF(A206=0,"",IF(D224="개소당5ha이상",0,IF(D224="개소당3~5ha미만 ",5,IF(D224="개소당3ha미만",10))))</f>
        <v/>
      </c>
      <c r="N224" s="841">
        <f t="shared" si="4"/>
        <v>0</v>
      </c>
    </row>
    <row r="225" spans="1:15" ht="21.75" hidden="1" customHeight="1">
      <c r="A225" s="844">
        <f>IF(H182&gt;0,1,)</f>
        <v>0</v>
      </c>
      <c r="B225" s="2368" t="s">
        <v>555</v>
      </c>
      <c r="C225" s="2368"/>
      <c r="D225" s="2369"/>
      <c r="E225" s="2369"/>
      <c r="F225" s="2369"/>
      <c r="G225" s="2369"/>
      <c r="H225" s="2369"/>
      <c r="I225" s="898"/>
      <c r="J225" s="898"/>
      <c r="K225" s="898"/>
      <c r="L225" s="898"/>
      <c r="M225" s="898"/>
      <c r="N225" s="841">
        <f t="shared" si="4"/>
        <v>0</v>
      </c>
    </row>
    <row r="226" spans="1:15" ht="35.1" hidden="1" customHeight="1" thickBot="1">
      <c r="A226" s="844">
        <f>IF(H227&gt;0,1,)</f>
        <v>0</v>
      </c>
      <c r="B226" s="2237" t="s">
        <v>839</v>
      </c>
      <c r="C226" s="2237"/>
      <c r="D226" s="2237"/>
      <c r="E226" s="2237"/>
      <c r="F226" s="2237"/>
      <c r="G226" s="2237"/>
      <c r="H226" s="2237"/>
      <c r="I226" s="2237"/>
      <c r="J226" s="2237"/>
      <c r="K226" s="2237"/>
      <c r="L226" s="2237"/>
      <c r="M226" s="2237"/>
      <c r="N226" s="841">
        <f>IF(H$227&gt;0,6,)</f>
        <v>0</v>
      </c>
      <c r="O226" s="899"/>
    </row>
    <row r="227" spans="1:15" ht="24.95" hidden="1" customHeight="1">
      <c r="A227" s="844">
        <f>IF(H227&gt;0,1,)</f>
        <v>0</v>
      </c>
      <c r="B227" s="2362" t="s">
        <v>857</v>
      </c>
      <c r="C227" s="2363"/>
      <c r="D227" s="2364" t="str">
        <f>CONCATENATE('6-3표준조사(3)'!K379,"임반")</f>
        <v>임반</v>
      </c>
      <c r="E227" s="2364"/>
      <c r="F227" s="2364" t="str">
        <f>CONCATENATE('6-3표준조사(3)'!L379,"소반")</f>
        <v>소반</v>
      </c>
      <c r="G227" s="2364"/>
      <c r="H227" s="2365">
        <f>'6-3표준조사(3)'!Q379</f>
        <v>0</v>
      </c>
      <c r="I227" s="2365"/>
      <c r="J227" s="845"/>
      <c r="K227" s="846" t="s">
        <v>541</v>
      </c>
      <c r="L227" s="2366">
        <f>+'6-3표준조사(3)'!R379</f>
        <v>0</v>
      </c>
      <c r="M227" s="2367"/>
      <c r="N227" s="841">
        <f t="shared" ref="N227:N270" si="5">IF(H$227&gt;0,6,)</f>
        <v>0</v>
      </c>
    </row>
    <row r="228" spans="1:15" ht="21.75" hidden="1" customHeight="1">
      <c r="A228" s="844">
        <f>IF(H227&gt;0,1,)</f>
        <v>0</v>
      </c>
      <c r="B228" s="2378" t="s">
        <v>542</v>
      </c>
      <c r="C228" s="2379"/>
      <c r="D228" s="2380" t="s">
        <v>543</v>
      </c>
      <c r="E228" s="2379"/>
      <c r="F228" s="2381" t="s">
        <v>544</v>
      </c>
      <c r="G228" s="2382"/>
      <c r="H228" s="2381" t="s">
        <v>545</v>
      </c>
      <c r="I228" s="2382"/>
      <c r="J228" s="2380" t="s">
        <v>546</v>
      </c>
      <c r="K228" s="2379"/>
      <c r="L228" s="2383" t="s">
        <v>858</v>
      </c>
      <c r="M228" s="2370"/>
      <c r="N228" s="841">
        <f t="shared" si="5"/>
        <v>0</v>
      </c>
    </row>
    <row r="229" spans="1:15" ht="21.75" hidden="1" customHeight="1">
      <c r="A229" s="844">
        <f>IF(H227&gt;0,1,)</f>
        <v>0</v>
      </c>
      <c r="B229" s="847"/>
      <c r="C229" s="848" t="s">
        <v>547</v>
      </c>
      <c r="D229" s="849"/>
      <c r="E229" s="850" t="s">
        <v>548</v>
      </c>
      <c r="F229" s="849"/>
      <c r="G229" s="850" t="s">
        <v>548</v>
      </c>
      <c r="H229" s="849"/>
      <c r="I229" s="850" t="s">
        <v>548</v>
      </c>
      <c r="J229" s="851"/>
      <c r="K229" s="850" t="s">
        <v>549</v>
      </c>
      <c r="L229" s="2384"/>
      <c r="M229" s="2371"/>
      <c r="N229" s="841">
        <f t="shared" si="5"/>
        <v>0</v>
      </c>
    </row>
    <row r="230" spans="1:15" s="27" customFormat="1" ht="21.75" hidden="1" customHeight="1">
      <c r="A230" s="28">
        <f>IF('6-3표준조사(3)'!R379="둘레베기",1,)</f>
        <v>0</v>
      </c>
      <c r="B230" s="2323" t="s">
        <v>547</v>
      </c>
      <c r="C230" s="29" t="s">
        <v>579</v>
      </c>
      <c r="D230" s="30"/>
      <c r="E230" s="31"/>
      <c r="F230" s="30"/>
      <c r="G230" s="31"/>
      <c r="H230" s="30"/>
      <c r="I230" s="31"/>
      <c r="J230" s="32"/>
      <c r="K230" s="33"/>
      <c r="L230" s="34"/>
      <c r="M230" s="71">
        <f>M231</f>
        <v>0</v>
      </c>
      <c r="N230" s="70">
        <f t="shared" si="5"/>
        <v>0</v>
      </c>
    </row>
    <row r="231" spans="1:15" s="27" customFormat="1" ht="21.75" hidden="1" customHeight="1">
      <c r="A231" s="28">
        <f>IF('6-3표준조사(3)'!R379="둘레베기",1,)</f>
        <v>0</v>
      </c>
      <c r="B231" s="2324"/>
      <c r="C231" s="35" t="s">
        <v>841</v>
      </c>
      <c r="D231" s="36"/>
      <c r="E231" s="37"/>
      <c r="F231" s="38"/>
      <c r="G231" s="37"/>
      <c r="H231" s="38"/>
      <c r="I231" s="37"/>
      <c r="J231" s="39"/>
      <c r="K231" s="40"/>
      <c r="L231" s="41">
        <f>J270/100</f>
        <v>0</v>
      </c>
      <c r="M231" s="72">
        <f>ROUNDDOWN((H232*J232)+(H232*J232*L231),)</f>
        <v>0</v>
      </c>
      <c r="N231" s="70">
        <f t="shared" si="5"/>
        <v>0</v>
      </c>
    </row>
    <row r="232" spans="1:15" s="27" customFormat="1" ht="21.75" hidden="1" customHeight="1">
      <c r="A232" s="28">
        <f>IF('6-3표준조사(3)'!R379="둘레베기",1,)</f>
        <v>0</v>
      </c>
      <c r="B232" s="2324"/>
      <c r="C232" s="35" t="s">
        <v>842</v>
      </c>
      <c r="D232" s="36">
        <f>IF(A232&gt;0,D261,)</f>
        <v>0</v>
      </c>
      <c r="E232" s="37" t="s">
        <v>551</v>
      </c>
      <c r="F232" s="38">
        <v>0.18</v>
      </c>
      <c r="G232" s="37" t="s">
        <v>552</v>
      </c>
      <c r="H232" s="38">
        <f>ROUND(D232/100*F232,2)</f>
        <v>0</v>
      </c>
      <c r="I232" s="37" t="s">
        <v>550</v>
      </c>
      <c r="J232" s="39">
        <f>'7-1 단가조사'!L7</f>
        <v>172068</v>
      </c>
      <c r="K232" s="40" t="s">
        <v>580</v>
      </c>
      <c r="L232" s="41"/>
      <c r="M232" s="72"/>
      <c r="N232" s="70">
        <f t="shared" si="5"/>
        <v>0</v>
      </c>
    </row>
    <row r="233" spans="1:15" s="27" customFormat="1" ht="21.75" hidden="1" customHeight="1">
      <c r="A233" s="28">
        <f>IF('6-3표준조사(3)'!R379="줄베기",1,)</f>
        <v>0</v>
      </c>
      <c r="B233" s="2324"/>
      <c r="C233" s="29" t="s">
        <v>581</v>
      </c>
      <c r="D233" s="30"/>
      <c r="E233" s="31"/>
      <c r="F233" s="30"/>
      <c r="G233" s="31"/>
      <c r="H233" s="30"/>
      <c r="I233" s="31"/>
      <c r="J233" s="32"/>
      <c r="K233" s="33"/>
      <c r="L233" s="42"/>
      <c r="M233" s="71">
        <f>SUM(M234+M237+M240)</f>
        <v>0</v>
      </c>
      <c r="N233" s="70">
        <f t="shared" si="5"/>
        <v>0</v>
      </c>
    </row>
    <row r="234" spans="1:15" s="27" customFormat="1" ht="21.75" hidden="1" customHeight="1">
      <c r="A234" s="28">
        <f>IF('6-3표준조사(3)'!R379="줄베기",1,)</f>
        <v>0</v>
      </c>
      <c r="B234" s="2324"/>
      <c r="C234" s="35" t="s">
        <v>841</v>
      </c>
      <c r="D234" s="43"/>
      <c r="E234" s="37"/>
      <c r="F234" s="38"/>
      <c r="G234" s="37"/>
      <c r="H234" s="38"/>
      <c r="I234" s="37"/>
      <c r="J234" s="39"/>
      <c r="K234" s="40"/>
      <c r="L234" s="41">
        <f>K270/100</f>
        <v>0</v>
      </c>
      <c r="M234" s="72">
        <f>ROUNDDOWN((M235+M236)+((M235+M236)*L234),0)</f>
        <v>0</v>
      </c>
      <c r="N234" s="70">
        <f t="shared" si="5"/>
        <v>0</v>
      </c>
    </row>
    <row r="235" spans="1:15" s="27" customFormat="1" ht="21.75" hidden="1" customHeight="1">
      <c r="A235" s="28">
        <f>IF('6-3표준조사(3)'!R379="줄베기",1,)</f>
        <v>0</v>
      </c>
      <c r="B235" s="2324"/>
      <c r="C235" s="35" t="s">
        <v>843</v>
      </c>
      <c r="D235" s="43">
        <f>IF(A235&gt;0,D261,)</f>
        <v>0</v>
      </c>
      <c r="E235" s="37" t="s">
        <v>551</v>
      </c>
      <c r="F235" s="38">
        <v>7.0000000000000007E-2</v>
      </c>
      <c r="G235" s="37" t="s">
        <v>552</v>
      </c>
      <c r="H235" s="38">
        <f>ROUND(D235/100*F235,2)</f>
        <v>0</v>
      </c>
      <c r="I235" s="37" t="s">
        <v>550</v>
      </c>
      <c r="J235" s="39">
        <f>'7-1 단가조사'!L7</f>
        <v>172068</v>
      </c>
      <c r="K235" s="40" t="s">
        <v>580</v>
      </c>
      <c r="L235" s="41"/>
      <c r="M235" s="72">
        <f>ROUNDDOWN(H235*J235,)</f>
        <v>0</v>
      </c>
      <c r="N235" s="70">
        <f t="shared" si="5"/>
        <v>0</v>
      </c>
    </row>
    <row r="236" spans="1:15" s="27" customFormat="1" ht="21.75" hidden="1" customHeight="1">
      <c r="A236" s="28">
        <f>IF('6-3표준조사(3)'!R379="줄베기",1,)</f>
        <v>0</v>
      </c>
      <c r="B236" s="2324"/>
      <c r="C236" s="35" t="s">
        <v>844</v>
      </c>
      <c r="D236" s="44">
        <f>IF(A236&gt;0,1,)</f>
        <v>0</v>
      </c>
      <c r="E236" s="37" t="s">
        <v>425</v>
      </c>
      <c r="F236" s="38">
        <v>1.3</v>
      </c>
      <c r="G236" s="37" t="s">
        <v>582</v>
      </c>
      <c r="H236" s="38">
        <f>ROUND(D236*F236,2)</f>
        <v>0</v>
      </c>
      <c r="I236" s="37" t="s">
        <v>550</v>
      </c>
      <c r="J236" s="39">
        <f>'7-1 단가조사'!L6</f>
        <v>226122</v>
      </c>
      <c r="K236" s="40" t="s">
        <v>583</v>
      </c>
      <c r="L236" s="41"/>
      <c r="M236" s="72">
        <f>ROUNDDOWN(H236*J236,)</f>
        <v>0</v>
      </c>
      <c r="N236" s="70">
        <f t="shared" si="5"/>
        <v>0</v>
      </c>
    </row>
    <row r="237" spans="1:15" s="27" customFormat="1" ht="21.75" hidden="1" customHeight="1">
      <c r="A237" s="28">
        <f>IF('6-3표준조사(3)'!R379="줄베기",1,)</f>
        <v>0</v>
      </c>
      <c r="B237" s="2324"/>
      <c r="C237" s="35" t="s">
        <v>845</v>
      </c>
      <c r="D237" s="43"/>
      <c r="E237" s="37"/>
      <c r="F237" s="38"/>
      <c r="G237" s="37"/>
      <c r="H237" s="38"/>
      <c r="I237" s="37"/>
      <c r="J237" s="39"/>
      <c r="K237" s="40"/>
      <c r="L237" s="45"/>
      <c r="M237" s="72">
        <f>M238+M239</f>
        <v>0</v>
      </c>
      <c r="N237" s="70">
        <f t="shared" si="5"/>
        <v>0</v>
      </c>
    </row>
    <row r="238" spans="1:15" s="27" customFormat="1" ht="21.75" hidden="1" customHeight="1">
      <c r="A238" s="28">
        <f>IF('6-3표준조사(3)'!R379="줄베기",1,)</f>
        <v>0</v>
      </c>
      <c r="B238" s="2324"/>
      <c r="C238" s="35" t="s">
        <v>846</v>
      </c>
      <c r="D238" s="44">
        <f>H236</f>
        <v>0</v>
      </c>
      <c r="E238" s="37" t="s">
        <v>582</v>
      </c>
      <c r="F238" s="38">
        <v>5</v>
      </c>
      <c r="G238" s="37" t="s">
        <v>553</v>
      </c>
      <c r="H238" s="38">
        <f>ROUND(D238*F238,2)</f>
        <v>0</v>
      </c>
      <c r="I238" s="37" t="s">
        <v>554</v>
      </c>
      <c r="J238" s="39">
        <f>'7-1 단가조사'!L11</f>
        <v>1720</v>
      </c>
      <c r="K238" s="40" t="s">
        <v>584</v>
      </c>
      <c r="L238" s="45"/>
      <c r="M238" s="72">
        <f>ROUNDDOWN(H238*J238,)</f>
        <v>0</v>
      </c>
      <c r="N238" s="70">
        <f t="shared" si="5"/>
        <v>0</v>
      </c>
    </row>
    <row r="239" spans="1:15" s="27" customFormat="1" ht="21.75" hidden="1" customHeight="1">
      <c r="A239" s="28">
        <f>IF('6-3표준조사(3)'!R379="줄베기",1,)</f>
        <v>0</v>
      </c>
      <c r="B239" s="2324"/>
      <c r="C239" s="35" t="s">
        <v>847</v>
      </c>
      <c r="D239" s="43">
        <f>M238</f>
        <v>0</v>
      </c>
      <c r="E239" s="37" t="s">
        <v>586</v>
      </c>
      <c r="F239" s="38">
        <v>0.1</v>
      </c>
      <c r="G239" s="37" t="s">
        <v>587</v>
      </c>
      <c r="H239" s="38"/>
      <c r="I239" s="37"/>
      <c r="J239" s="39"/>
      <c r="K239" s="40"/>
      <c r="L239" s="45"/>
      <c r="M239" s="72">
        <f>ROUNDDOWN(D239*F239,)</f>
        <v>0</v>
      </c>
      <c r="N239" s="70">
        <f t="shared" si="5"/>
        <v>0</v>
      </c>
    </row>
    <row r="240" spans="1:15" s="27" customFormat="1" ht="21.75" hidden="1" customHeight="1">
      <c r="A240" s="28">
        <f>IF('6-3표준조사(3)'!R379="줄베기",1,)</f>
        <v>0</v>
      </c>
      <c r="B240" s="2324"/>
      <c r="C240" s="46" t="s">
        <v>848</v>
      </c>
      <c r="D240" s="47">
        <f>D238</f>
        <v>0</v>
      </c>
      <c r="E240" s="48" t="s">
        <v>588</v>
      </c>
      <c r="F240" s="49">
        <v>8.3999999999999995E-3</v>
      </c>
      <c r="G240" s="48" t="s">
        <v>589</v>
      </c>
      <c r="H240" s="50"/>
      <c r="I240" s="48"/>
      <c r="J240" s="51">
        <f>'7-1 단가조사'!L14</f>
        <v>610000</v>
      </c>
      <c r="K240" s="52" t="s">
        <v>585</v>
      </c>
      <c r="L240" s="53"/>
      <c r="M240" s="73">
        <f>ROUNDDOWN(D240*F240*J240,)</f>
        <v>0</v>
      </c>
      <c r="N240" s="70">
        <f t="shared" si="5"/>
        <v>0</v>
      </c>
    </row>
    <row r="241" spans="1:14" ht="21.75" hidden="1" customHeight="1">
      <c r="A241" s="844">
        <f>IF('6-3표준조사(3)'!R379="모두베기",1,)</f>
        <v>0</v>
      </c>
      <c r="B241" s="2324"/>
      <c r="C241" s="852" t="s">
        <v>590</v>
      </c>
      <c r="D241" s="853"/>
      <c r="E241" s="854"/>
      <c r="F241" s="855"/>
      <c r="G241" s="854"/>
      <c r="H241" s="855"/>
      <c r="I241" s="854"/>
      <c r="J241" s="856"/>
      <c r="K241" s="857"/>
      <c r="L241" s="858"/>
      <c r="M241" s="859">
        <f>M242+M247+M250</f>
        <v>0</v>
      </c>
      <c r="N241" s="841">
        <f t="shared" si="5"/>
        <v>0</v>
      </c>
    </row>
    <row r="242" spans="1:14" ht="21.75" hidden="1" customHeight="1">
      <c r="A242" s="844">
        <f>IF('6-3표준조사(3)'!R379="모두베기",1,)</f>
        <v>0</v>
      </c>
      <c r="B242" s="2324"/>
      <c r="C242" s="860" t="s">
        <v>841</v>
      </c>
      <c r="D242" s="861"/>
      <c r="E242" s="862"/>
      <c r="F242" s="863"/>
      <c r="G242" s="862"/>
      <c r="H242" s="863"/>
      <c r="I242" s="862"/>
      <c r="J242" s="864"/>
      <c r="K242" s="865"/>
      <c r="L242" s="866">
        <f>L270/100</f>
        <v>0</v>
      </c>
      <c r="M242" s="867">
        <f>M243+M244+M245+M246</f>
        <v>0</v>
      </c>
      <c r="N242" s="841">
        <f t="shared" si="5"/>
        <v>0</v>
      </c>
    </row>
    <row r="243" spans="1:14" ht="21.75" hidden="1" customHeight="1">
      <c r="A243" s="844">
        <f>IF('6-3표준조사(3)'!R379="모두베기",1,)</f>
        <v>0</v>
      </c>
      <c r="B243" s="2324"/>
      <c r="C243" s="860" t="s">
        <v>843</v>
      </c>
      <c r="D243" s="861"/>
      <c r="E243" s="862" t="s">
        <v>551</v>
      </c>
      <c r="F243" s="863">
        <v>7.0000000000000007E-2</v>
      </c>
      <c r="G243" s="862" t="s">
        <v>552</v>
      </c>
      <c r="H243" s="863">
        <f>ROUND(D243/100*F243,2)</f>
        <v>0</v>
      </c>
      <c r="I243" s="862" t="s">
        <v>550</v>
      </c>
      <c r="J243" s="864">
        <f>'7-1 단가조사'!L7</f>
        <v>172068</v>
      </c>
      <c r="K243" s="865" t="s">
        <v>580</v>
      </c>
      <c r="L243" s="868"/>
      <c r="M243" s="867">
        <f>ROUNDDOWN((H243*J243)+(H243*J243*L242),)</f>
        <v>0</v>
      </c>
      <c r="N243" s="841">
        <f t="shared" si="5"/>
        <v>0</v>
      </c>
    </row>
    <row r="244" spans="1:14" ht="21.75" hidden="1" customHeight="1">
      <c r="A244" s="844">
        <f>IF('6-3표준조사(3)'!R379="모두베기",1,)</f>
        <v>0</v>
      </c>
      <c r="B244" s="2324"/>
      <c r="C244" s="869" t="s">
        <v>1158</v>
      </c>
      <c r="D244" s="870">
        <f>IF(A244&gt;0,IF(D263="당해 년도",1,),)</f>
        <v>0</v>
      </c>
      <c r="E244" s="862" t="s">
        <v>425</v>
      </c>
      <c r="F244" s="863">
        <v>3.5</v>
      </c>
      <c r="G244" s="862" t="s">
        <v>582</v>
      </c>
      <c r="H244" s="863">
        <f>ROUND(D244*F244,2)</f>
        <v>0</v>
      </c>
      <c r="I244" s="862" t="s">
        <v>550</v>
      </c>
      <c r="J244" s="864">
        <f>'7-1 단가조사'!L6</f>
        <v>226122</v>
      </c>
      <c r="K244" s="865" t="s">
        <v>583</v>
      </c>
      <c r="L244" s="868"/>
      <c r="M244" s="867">
        <f>ROUNDDOWN((H244*J244)+(H244*J244*L242),)</f>
        <v>0</v>
      </c>
      <c r="N244" s="841">
        <f t="shared" si="5"/>
        <v>0</v>
      </c>
    </row>
    <row r="245" spans="1:14" ht="21.75" hidden="1" customHeight="1">
      <c r="A245" s="844">
        <f>IF('6-3표준조사(3)'!R379="모두베기",1,)</f>
        <v>0</v>
      </c>
      <c r="B245" s="2324"/>
      <c r="C245" s="869" t="s">
        <v>1159</v>
      </c>
      <c r="D245" s="870">
        <f>IF(A245&gt;0,IF(D263="2년차",1,),)</f>
        <v>0</v>
      </c>
      <c r="E245" s="862" t="s">
        <v>425</v>
      </c>
      <c r="F245" s="863">
        <v>4</v>
      </c>
      <c r="G245" s="862" t="s">
        <v>582</v>
      </c>
      <c r="H245" s="863">
        <f>ROUND(D245*F245,2)</f>
        <v>0</v>
      </c>
      <c r="I245" s="862" t="s">
        <v>550</v>
      </c>
      <c r="J245" s="864">
        <f>'7-1 단가조사'!L6</f>
        <v>226122</v>
      </c>
      <c r="K245" s="865" t="s">
        <v>583</v>
      </c>
      <c r="L245" s="868"/>
      <c r="M245" s="867">
        <f>ROUNDDOWN((H245*J245)+(H245*J245*L242),)</f>
        <v>0</v>
      </c>
      <c r="N245" s="841">
        <f t="shared" si="5"/>
        <v>0</v>
      </c>
    </row>
    <row r="246" spans="1:14" ht="21.75" hidden="1" customHeight="1">
      <c r="A246" s="844">
        <f>IF('6-3표준조사(3)'!R379="모두베기",1,)</f>
        <v>0</v>
      </c>
      <c r="B246" s="2324"/>
      <c r="C246" s="869" t="s">
        <v>1160</v>
      </c>
      <c r="D246" s="870">
        <f>IF(A246&gt;0,IF(D263="3년차 이상",1,),)</f>
        <v>0</v>
      </c>
      <c r="E246" s="862" t="s">
        <v>425</v>
      </c>
      <c r="F246" s="863">
        <v>5</v>
      </c>
      <c r="G246" s="862" t="s">
        <v>582</v>
      </c>
      <c r="H246" s="863">
        <f>ROUND(D246*F246,2)</f>
        <v>0</v>
      </c>
      <c r="I246" s="862" t="s">
        <v>550</v>
      </c>
      <c r="J246" s="864">
        <f>'7-1 단가조사'!L6</f>
        <v>226122</v>
      </c>
      <c r="K246" s="865" t="s">
        <v>583</v>
      </c>
      <c r="L246" s="868"/>
      <c r="M246" s="867">
        <f>ROUNDDOWN((H246*J246)+(H246*J246*L242),)</f>
        <v>0</v>
      </c>
      <c r="N246" s="841">
        <f t="shared" si="5"/>
        <v>0</v>
      </c>
    </row>
    <row r="247" spans="1:14" ht="21.75" hidden="1" customHeight="1">
      <c r="A247" s="844">
        <f>IF('6-3표준조사(3)'!R379="모두베기",1,)</f>
        <v>0</v>
      </c>
      <c r="B247" s="2324"/>
      <c r="C247" s="860" t="s">
        <v>845</v>
      </c>
      <c r="D247" s="861"/>
      <c r="E247" s="862"/>
      <c r="F247" s="863"/>
      <c r="G247" s="862"/>
      <c r="H247" s="863"/>
      <c r="I247" s="862"/>
      <c r="J247" s="864"/>
      <c r="K247" s="865"/>
      <c r="L247" s="868"/>
      <c r="M247" s="867">
        <f>M248+M249</f>
        <v>0</v>
      </c>
      <c r="N247" s="841">
        <f t="shared" si="5"/>
        <v>0</v>
      </c>
    </row>
    <row r="248" spans="1:14" ht="21.75" hidden="1" customHeight="1">
      <c r="A248" s="844">
        <f>IF('6-3표준조사(3)'!R379="모두베기",1,)</f>
        <v>0</v>
      </c>
      <c r="B248" s="2324"/>
      <c r="C248" s="860" t="s">
        <v>846</v>
      </c>
      <c r="D248" s="870">
        <f>(H244+H245+H246)</f>
        <v>0</v>
      </c>
      <c r="E248" s="862" t="s">
        <v>582</v>
      </c>
      <c r="F248" s="863">
        <v>5</v>
      </c>
      <c r="G248" s="862" t="s">
        <v>553</v>
      </c>
      <c r="H248" s="863">
        <f>ROUND(D248*F248,2)</f>
        <v>0</v>
      </c>
      <c r="I248" s="862" t="s">
        <v>554</v>
      </c>
      <c r="J248" s="864">
        <f>'7-1 단가조사'!L11</f>
        <v>1720</v>
      </c>
      <c r="K248" s="865" t="s">
        <v>584</v>
      </c>
      <c r="L248" s="868"/>
      <c r="M248" s="867">
        <f>ROUNDDOWN(H248*J248,)</f>
        <v>0</v>
      </c>
      <c r="N248" s="841">
        <f t="shared" si="5"/>
        <v>0</v>
      </c>
    </row>
    <row r="249" spans="1:14" ht="21.75" hidden="1" customHeight="1">
      <c r="A249" s="844">
        <f>IF('6-3표준조사(3)'!R379="모두베기",1,)</f>
        <v>0</v>
      </c>
      <c r="B249" s="2324"/>
      <c r="C249" s="860" t="s">
        <v>847</v>
      </c>
      <c r="D249" s="861">
        <f>M248</f>
        <v>0</v>
      </c>
      <c r="E249" s="862" t="s">
        <v>586</v>
      </c>
      <c r="F249" s="863">
        <v>0.1</v>
      </c>
      <c r="G249" s="862" t="s">
        <v>587</v>
      </c>
      <c r="H249" s="863"/>
      <c r="I249" s="862"/>
      <c r="J249" s="864"/>
      <c r="K249" s="865"/>
      <c r="L249" s="868"/>
      <c r="M249" s="867">
        <f>ROUNDDOWN(D249*F249,)</f>
        <v>0</v>
      </c>
      <c r="N249" s="841">
        <f t="shared" si="5"/>
        <v>0</v>
      </c>
    </row>
    <row r="250" spans="1:14" ht="21.75" hidden="1" customHeight="1">
      <c r="A250" s="844">
        <f>IF('6-3표준조사(3)'!R379="모두베기",1,)</f>
        <v>0</v>
      </c>
      <c r="B250" s="2324"/>
      <c r="C250" s="871" t="s">
        <v>848</v>
      </c>
      <c r="D250" s="872">
        <f>D248</f>
        <v>0</v>
      </c>
      <c r="E250" s="873" t="s">
        <v>588</v>
      </c>
      <c r="F250" s="874">
        <v>8.3999999999999995E-3</v>
      </c>
      <c r="G250" s="873" t="s">
        <v>589</v>
      </c>
      <c r="H250" s="875"/>
      <c r="I250" s="873"/>
      <c r="J250" s="876">
        <f>'7-1 단가조사'!L14</f>
        <v>610000</v>
      </c>
      <c r="K250" s="877" t="s">
        <v>585</v>
      </c>
      <c r="L250" s="878"/>
      <c r="M250" s="879">
        <f>ROUNDDOWN(D250*F250*J250,)</f>
        <v>0</v>
      </c>
      <c r="N250" s="841">
        <f t="shared" si="5"/>
        <v>0</v>
      </c>
    </row>
    <row r="251" spans="1:14" s="27" customFormat="1" ht="21.75" hidden="1" customHeight="1">
      <c r="A251" s="28">
        <f>IF('6-3표준조사(3)'!R379="맹아제거",1,)</f>
        <v>0</v>
      </c>
      <c r="B251" s="2324"/>
      <c r="C251" s="29" t="s">
        <v>591</v>
      </c>
      <c r="D251" s="30"/>
      <c r="E251" s="31"/>
      <c r="F251" s="30"/>
      <c r="G251" s="31"/>
      <c r="H251" s="30"/>
      <c r="I251" s="31"/>
      <c r="J251" s="32"/>
      <c r="K251" s="33"/>
      <c r="L251" s="34"/>
      <c r="M251" s="71">
        <f>M252</f>
        <v>0</v>
      </c>
      <c r="N251" s="70">
        <f t="shared" si="5"/>
        <v>0</v>
      </c>
    </row>
    <row r="252" spans="1:14" s="27" customFormat="1" ht="21.75" hidden="1" customHeight="1">
      <c r="A252" s="28">
        <f>IF('6-3표준조사(3)'!R379="맹아제거",1,)</f>
        <v>0</v>
      </c>
      <c r="B252" s="2324"/>
      <c r="C252" s="35" t="s">
        <v>841</v>
      </c>
      <c r="D252" s="36"/>
      <c r="E252" s="37"/>
      <c r="F252" s="38"/>
      <c r="G252" s="37"/>
      <c r="H252" s="38"/>
      <c r="I252" s="37"/>
      <c r="J252" s="39"/>
      <c r="K252" s="40"/>
      <c r="L252" s="41">
        <f>M270/100</f>
        <v>0</v>
      </c>
      <c r="M252" s="72">
        <f>ROUNDDOWN((H253*J253)+(H253*J253*L252),)</f>
        <v>0</v>
      </c>
      <c r="N252" s="70">
        <f t="shared" si="5"/>
        <v>0</v>
      </c>
    </row>
    <row r="253" spans="1:14" s="27" customFormat="1" ht="21.75" hidden="1" customHeight="1">
      <c r="A253" s="28">
        <f>IF('6-3표준조사(3)'!R379="맹아제거",1,)</f>
        <v>0</v>
      </c>
      <c r="B253" s="2324"/>
      <c r="C253" s="35" t="s">
        <v>849</v>
      </c>
      <c r="D253" s="36">
        <v>0</v>
      </c>
      <c r="E253" s="37" t="s">
        <v>551</v>
      </c>
      <c r="F253" s="38">
        <v>0.2</v>
      </c>
      <c r="G253" s="37" t="s">
        <v>552</v>
      </c>
      <c r="H253" s="38">
        <f>ROUND(D253/100*F253,2)</f>
        <v>0</v>
      </c>
      <c r="I253" s="37" t="s">
        <v>550</v>
      </c>
      <c r="J253" s="39">
        <f>'7-1 단가조사'!L7</f>
        <v>172068</v>
      </c>
      <c r="K253" s="40" t="s">
        <v>580</v>
      </c>
      <c r="L253" s="41">
        <f>M270/100</f>
        <v>0</v>
      </c>
      <c r="M253" s="72"/>
      <c r="N253" s="70">
        <f t="shared" si="5"/>
        <v>0</v>
      </c>
    </row>
    <row r="254" spans="1:14" ht="21.75" hidden="1" customHeight="1">
      <c r="A254" s="844">
        <f>IF(H227&gt;0,1,)</f>
        <v>0</v>
      </c>
      <c r="B254" s="2372" t="s">
        <v>555</v>
      </c>
      <c r="C254" s="852" t="s">
        <v>592</v>
      </c>
      <c r="D254" s="855"/>
      <c r="E254" s="854"/>
      <c r="F254" s="855"/>
      <c r="G254" s="854"/>
      <c r="H254" s="855"/>
      <c r="I254" s="854"/>
      <c r="J254" s="856"/>
      <c r="K254" s="857"/>
      <c r="L254" s="858"/>
      <c r="M254" s="859">
        <f>SUM(M255,M257,M258)</f>
        <v>0</v>
      </c>
      <c r="N254" s="841">
        <f t="shared" si="5"/>
        <v>0</v>
      </c>
    </row>
    <row r="255" spans="1:14" ht="21.75" hidden="1" customHeight="1">
      <c r="A255" s="844">
        <f>IF(H227&gt;0,1,)</f>
        <v>0</v>
      </c>
      <c r="B255" s="2373"/>
      <c r="C255" s="860" t="s">
        <v>850</v>
      </c>
      <c r="D255" s="863"/>
      <c r="E255" s="862"/>
      <c r="F255" s="863"/>
      <c r="G255" s="862"/>
      <c r="H255" s="863"/>
      <c r="I255" s="862"/>
      <c r="J255" s="864"/>
      <c r="K255" s="865"/>
      <c r="L255" s="868"/>
      <c r="M255" s="867">
        <f>M256</f>
        <v>0</v>
      </c>
      <c r="N255" s="841">
        <f t="shared" si="5"/>
        <v>0</v>
      </c>
    </row>
    <row r="256" spans="1:14" ht="21.75" hidden="1" customHeight="1">
      <c r="A256" s="844">
        <f>IF(H227&gt;0,1,)</f>
        <v>0</v>
      </c>
      <c r="B256" s="2373"/>
      <c r="C256" s="860" t="s">
        <v>851</v>
      </c>
      <c r="D256" s="863"/>
      <c r="E256" s="862"/>
      <c r="F256" s="863"/>
      <c r="G256" s="862"/>
      <c r="H256" s="863"/>
      <c r="I256" s="862"/>
      <c r="J256" s="864"/>
      <c r="K256" s="865"/>
      <c r="L256" s="868"/>
      <c r="M256" s="867">
        <f>M231+M234+M242+M252</f>
        <v>0</v>
      </c>
      <c r="N256" s="841">
        <f t="shared" si="5"/>
        <v>0</v>
      </c>
    </row>
    <row r="257" spans="1:15" ht="21.75" hidden="1" customHeight="1">
      <c r="A257" s="844">
        <f>IF(H227&gt;0,1,)</f>
        <v>0</v>
      </c>
      <c r="B257" s="2373"/>
      <c r="C257" s="860" t="s">
        <v>852</v>
      </c>
      <c r="D257" s="863"/>
      <c r="E257" s="862"/>
      <c r="F257" s="863"/>
      <c r="G257" s="862"/>
      <c r="H257" s="863"/>
      <c r="I257" s="862"/>
      <c r="J257" s="864"/>
      <c r="K257" s="865"/>
      <c r="L257" s="868"/>
      <c r="M257" s="867">
        <f>M237+M247</f>
        <v>0</v>
      </c>
      <c r="N257" s="841">
        <f t="shared" si="5"/>
        <v>0</v>
      </c>
    </row>
    <row r="258" spans="1:15" ht="21.75" hidden="1" customHeight="1" thickBot="1">
      <c r="A258" s="844">
        <f>IF(H227&gt;0,1,)</f>
        <v>0</v>
      </c>
      <c r="B258" s="2374"/>
      <c r="C258" s="871" t="s">
        <v>853</v>
      </c>
      <c r="D258" s="880"/>
      <c r="E258" s="881"/>
      <c r="F258" s="880"/>
      <c r="G258" s="881"/>
      <c r="H258" s="880"/>
      <c r="I258" s="881"/>
      <c r="J258" s="882"/>
      <c r="K258" s="883"/>
      <c r="L258" s="884"/>
      <c r="M258" s="885">
        <f>M240+M250</f>
        <v>0</v>
      </c>
      <c r="N258" s="841">
        <f t="shared" si="5"/>
        <v>0</v>
      </c>
    </row>
    <row r="259" spans="1:15" ht="21.75" hidden="1" customHeight="1">
      <c r="A259" s="844">
        <f>IF(H227&gt;0,1,)</f>
        <v>0</v>
      </c>
      <c r="B259" s="2375" t="s">
        <v>556</v>
      </c>
      <c r="C259" s="2375"/>
      <c r="D259" s="2375"/>
      <c r="E259" s="2375"/>
      <c r="F259" s="2375"/>
      <c r="G259" s="2375"/>
      <c r="H259" s="2375"/>
      <c r="I259" s="2375"/>
      <c r="J259" s="2375"/>
      <c r="K259" s="2375"/>
      <c r="L259" s="2375"/>
      <c r="M259" s="2375"/>
      <c r="N259" s="841">
        <f t="shared" si="5"/>
        <v>0</v>
      </c>
    </row>
    <row r="260" spans="1:15" ht="21.75" hidden="1" customHeight="1">
      <c r="A260" s="844">
        <f>IF(H227&gt;0,1,)</f>
        <v>0</v>
      </c>
      <c r="B260" s="2376" t="s">
        <v>557</v>
      </c>
      <c r="C260" s="2376"/>
      <c r="D260" s="2376"/>
      <c r="E260" s="2376"/>
      <c r="F260" s="2376"/>
      <c r="G260" s="2376"/>
      <c r="H260" s="2376"/>
      <c r="I260" s="2376"/>
      <c r="J260" s="2376"/>
      <c r="K260" s="2376"/>
      <c r="L260" s="2376"/>
      <c r="M260" s="2376"/>
      <c r="N260" s="841">
        <f t="shared" si="5"/>
        <v>0</v>
      </c>
    </row>
    <row r="261" spans="1:15" ht="21.75" hidden="1" customHeight="1">
      <c r="A261" s="844">
        <f>IF(H227&gt;0,1,)</f>
        <v>0</v>
      </c>
      <c r="B261" s="886" t="s">
        <v>558</v>
      </c>
      <c r="C261" s="887" t="s">
        <v>854</v>
      </c>
      <c r="D261" s="888" t="e">
        <f>'6-3표준조사(3)'!Q385</f>
        <v>#DIV/0!</v>
      </c>
      <c r="E261" s="886" t="s">
        <v>551</v>
      </c>
      <c r="F261" s="889"/>
      <c r="G261" s="886"/>
      <c r="H261" s="890"/>
      <c r="I261" s="891"/>
      <c r="J261" s="891"/>
      <c r="K261" s="891"/>
      <c r="L261" s="892"/>
      <c r="M261" s="891"/>
      <c r="N261" s="841">
        <f t="shared" si="5"/>
        <v>0</v>
      </c>
    </row>
    <row r="262" spans="1:15" ht="21.75" hidden="1" customHeight="1">
      <c r="A262" s="844">
        <f>IF(H227&gt;0,1,)</f>
        <v>0</v>
      </c>
      <c r="B262" s="886" t="s">
        <v>559</v>
      </c>
      <c r="C262" s="887" t="s">
        <v>840</v>
      </c>
      <c r="D262" s="2377">
        <f>'6-3표준조사(3)'!S385</f>
        <v>0</v>
      </c>
      <c r="E262" s="2377"/>
      <c r="F262" s="889"/>
      <c r="G262" s="886"/>
      <c r="H262" s="890"/>
      <c r="I262" s="891"/>
      <c r="J262" s="891"/>
      <c r="K262" s="891"/>
      <c r="L262" s="892"/>
      <c r="M262" s="891"/>
      <c r="N262" s="841">
        <f t="shared" si="5"/>
        <v>0</v>
      </c>
    </row>
    <row r="263" spans="1:15" ht="21.75" hidden="1" customHeight="1">
      <c r="A263" s="844">
        <f>IF(H227&gt;0,1,)</f>
        <v>0</v>
      </c>
      <c r="B263" s="886" t="s">
        <v>558</v>
      </c>
      <c r="C263" s="887" t="s">
        <v>1152</v>
      </c>
      <c r="D263" s="2385">
        <f>'6-3표준조사(3)'!R381</f>
        <v>0</v>
      </c>
      <c r="E263" s="2385"/>
      <c r="F263" s="893"/>
      <c r="G263" s="893"/>
      <c r="H263" s="890"/>
      <c r="I263" s="891"/>
      <c r="J263" s="891"/>
      <c r="K263" s="891"/>
      <c r="L263" s="892"/>
      <c r="M263" s="891"/>
      <c r="N263" s="841">
        <f t="shared" si="5"/>
        <v>0</v>
      </c>
    </row>
    <row r="264" spans="1:15" ht="21.75" hidden="1" customHeight="1">
      <c r="A264" s="844">
        <f>IF(H227&gt;0,1,)</f>
        <v>0</v>
      </c>
      <c r="B264" s="2376" t="s">
        <v>856</v>
      </c>
      <c r="C264" s="2376"/>
      <c r="D264" s="2376"/>
      <c r="E264" s="2376"/>
      <c r="F264" s="2376"/>
      <c r="G264" s="2376"/>
      <c r="H264" s="2376"/>
      <c r="I264" s="2376"/>
      <c r="J264" s="2376"/>
      <c r="K264" s="2376"/>
      <c r="L264" s="2376"/>
      <c r="M264" s="2376"/>
      <c r="N264" s="841">
        <f t="shared" si="5"/>
        <v>0</v>
      </c>
    </row>
    <row r="265" spans="1:15" ht="21.75" hidden="1" customHeight="1">
      <c r="A265" s="844">
        <f>IF(H227&gt;0,1,)</f>
        <v>0</v>
      </c>
      <c r="B265" s="2386" t="s">
        <v>542</v>
      </c>
      <c r="C265" s="2386"/>
      <c r="D265" s="2387" t="s">
        <v>893</v>
      </c>
      <c r="E265" s="2387"/>
      <c r="F265" s="2387"/>
      <c r="G265" s="2387"/>
      <c r="H265" s="2387"/>
      <c r="I265" s="2388" t="s">
        <v>894</v>
      </c>
      <c r="J265" s="2388"/>
      <c r="K265" s="2388"/>
      <c r="L265" s="2388"/>
      <c r="M265" s="2388"/>
      <c r="N265" s="841">
        <f t="shared" si="5"/>
        <v>0</v>
      </c>
      <c r="O265" s="894"/>
    </row>
    <row r="266" spans="1:15" ht="21.75" hidden="1" customHeight="1">
      <c r="A266" s="844">
        <f>IF(H227&gt;0,1,)</f>
        <v>0</v>
      </c>
      <c r="B266" s="2386"/>
      <c r="C266" s="2386"/>
      <c r="D266" s="2387"/>
      <c r="E266" s="2387"/>
      <c r="F266" s="2387"/>
      <c r="G266" s="2387"/>
      <c r="H266" s="2387"/>
      <c r="I266" s="895" t="s">
        <v>895</v>
      </c>
      <c r="J266" s="896" t="s">
        <v>896</v>
      </c>
      <c r="K266" s="896" t="s">
        <v>537</v>
      </c>
      <c r="L266" s="897" t="s">
        <v>538</v>
      </c>
      <c r="M266" s="896" t="s">
        <v>899</v>
      </c>
      <c r="N266" s="841">
        <f t="shared" si="5"/>
        <v>0</v>
      </c>
    </row>
    <row r="267" spans="1:15" ht="21.75" hidden="1" customHeight="1">
      <c r="A267" s="844">
        <f>IF(H227&gt;0,1,)</f>
        <v>0</v>
      </c>
      <c r="B267" s="2368" t="s">
        <v>572</v>
      </c>
      <c r="C267" s="2368"/>
      <c r="D267" s="2369" t="str">
        <f>'6-3표준조사(3)'!P381</f>
        <v>완 (15˚ 이하)</v>
      </c>
      <c r="E267" s="2369"/>
      <c r="F267" s="2369"/>
      <c r="G267" s="2369"/>
      <c r="H267" s="2369"/>
      <c r="I267" s="898" t="str">
        <f>IF(H227=0,"",IF(D267="완 (15˚ 이하)",0,IF(D267="중 (15˚ ~ 30˚)",5,IF(D267="급 (30˚ 초과)",10))))</f>
        <v/>
      </c>
      <c r="J267" s="898" t="str">
        <f>IF(A230=0,"",IF(D267="완 (15˚ 이하)",0,IF(D267="중 (15˚ ~ 30˚)",5,IF(D267="급 (30˚ 초과)",10))))</f>
        <v/>
      </c>
      <c r="K267" s="898" t="str">
        <f>IF(A233=0,"",IF(D267="완 (15˚ 이하)",0,IF(D267="중 (15˚ ~ 30˚)",5,IF(D267="급 (30˚ 초과)",10))))</f>
        <v/>
      </c>
      <c r="L267" s="898" t="str">
        <f>IF(A241=0,"",IF(D267="완 (15˚ 이하)",0,IF(D267="중 (15˚ ~ 30˚)",5,IF(D267="급 (30˚ 초과)",10))))</f>
        <v/>
      </c>
      <c r="M267" s="898" t="str">
        <f>IF(A251=0,"",IF(D267="완 (15˚ 이하)",0,IF(D267="중 (15˚ ~ 30˚)",5,IF(D267="급 (30˚ 초과)",10))))</f>
        <v/>
      </c>
      <c r="N267" s="841">
        <f t="shared" si="5"/>
        <v>0</v>
      </c>
    </row>
    <row r="268" spans="1:15" ht="21.75" hidden="1" customHeight="1">
      <c r="A268" s="844">
        <f>IF(H227&gt;0,1,)</f>
        <v>0</v>
      </c>
      <c r="B268" s="2389" t="s">
        <v>561</v>
      </c>
      <c r="C268" s="2389"/>
      <c r="D268" s="2369">
        <f>'6-3표준조사(3)'!R381</f>
        <v>0</v>
      </c>
      <c r="E268" s="2369"/>
      <c r="F268" s="2369"/>
      <c r="G268" s="2369"/>
      <c r="H268" s="2369"/>
      <c r="I268" s="898"/>
      <c r="J268" s="898"/>
      <c r="K268" s="898" t="str">
        <f>IF(A233=0,"",IF(D268="당해년도",0,IF(D268="2년차",5,IF(D268="3년차",10))))</f>
        <v/>
      </c>
      <c r="L268" s="898"/>
      <c r="M268" s="898"/>
      <c r="N268" s="841">
        <f t="shared" si="5"/>
        <v>0</v>
      </c>
    </row>
    <row r="269" spans="1:15" ht="21.75" hidden="1" customHeight="1">
      <c r="A269" s="844">
        <f>IF(H227&gt;0,1,)</f>
        <v>0</v>
      </c>
      <c r="B269" s="2368" t="s">
        <v>560</v>
      </c>
      <c r="C269" s="2368"/>
      <c r="D269" s="2369" t="str">
        <f>'6-3표준조사(3)'!Q381</f>
        <v>개소당5ha이상</v>
      </c>
      <c r="E269" s="2369"/>
      <c r="F269" s="2369"/>
      <c r="G269" s="2369"/>
      <c r="H269" s="2369"/>
      <c r="I269" s="898"/>
      <c r="J269" s="898" t="str">
        <f>IF(A230=0,"",IF(D269="개소당5ha이상",0,IF(D269="개소당3~5ha미만 ",5,IF(D269="개소당3ha미만",10))))</f>
        <v/>
      </c>
      <c r="K269" s="898" t="str">
        <f>IF(A233=0,"",IF(D269="개소당5ha이상",0,IF(D269="개소당3~5ha미만 ",5,IF(D269="개소당3ha미만",10))))</f>
        <v/>
      </c>
      <c r="L269" s="898" t="str">
        <f>IF(A241=0,"",IF(D269="개소당5ha이상",0,IF(D269="개소당3~5ha미만 ",5,IF(D269="개소당3ha미만",10))))</f>
        <v/>
      </c>
      <c r="M269" s="898" t="str">
        <f>IF(A251=0,"",IF(D269="개소당5ha이상",0,IF(D269="개소당3~5ha미만 ",5,IF(D269="개소당3ha미만",10))))</f>
        <v/>
      </c>
      <c r="N269" s="841">
        <f t="shared" si="5"/>
        <v>0</v>
      </c>
    </row>
    <row r="270" spans="1:15" ht="21.75" hidden="1" customHeight="1">
      <c r="A270" s="844">
        <f>IF(H227&gt;0,1,)</f>
        <v>0</v>
      </c>
      <c r="B270" s="2368" t="s">
        <v>555</v>
      </c>
      <c r="C270" s="2368"/>
      <c r="D270" s="2369"/>
      <c r="E270" s="2369"/>
      <c r="F270" s="2369"/>
      <c r="G270" s="2369"/>
      <c r="H270" s="2369"/>
      <c r="I270" s="898"/>
      <c r="J270" s="898"/>
      <c r="K270" s="898"/>
      <c r="L270" s="898"/>
      <c r="M270" s="898"/>
      <c r="N270" s="841">
        <f t="shared" si="5"/>
        <v>0</v>
      </c>
    </row>
    <row r="271" spans="1:15" ht="35.1" hidden="1" customHeight="1" thickBot="1">
      <c r="A271" s="844">
        <f>IF(H272&gt;0,1,)</f>
        <v>0</v>
      </c>
      <c r="B271" s="2237" t="s">
        <v>839</v>
      </c>
      <c r="C271" s="2237"/>
      <c r="D271" s="2237"/>
      <c r="E271" s="2237"/>
      <c r="F271" s="2237"/>
      <c r="G271" s="2237"/>
      <c r="H271" s="2237"/>
      <c r="I271" s="2237"/>
      <c r="J271" s="2237"/>
      <c r="K271" s="2237"/>
      <c r="L271" s="2237"/>
      <c r="M271" s="2237"/>
      <c r="N271" s="841">
        <f>IF(H$272&gt;0,7,)</f>
        <v>0</v>
      </c>
      <c r="O271" s="899"/>
    </row>
    <row r="272" spans="1:15" ht="24.95" hidden="1" customHeight="1">
      <c r="A272" s="844">
        <f>IF(H272&gt;0,1,)</f>
        <v>0</v>
      </c>
      <c r="B272" s="2362" t="s">
        <v>857</v>
      </c>
      <c r="C272" s="2363"/>
      <c r="D272" s="2364" t="str">
        <f>CONCATENATE('6-3표준조사(3)'!K454,"임반")</f>
        <v>임반</v>
      </c>
      <c r="E272" s="2364"/>
      <c r="F272" s="2364" t="str">
        <f>CONCATENATE('6-3표준조사(3)'!L454,"소반")</f>
        <v>소반</v>
      </c>
      <c r="G272" s="2364"/>
      <c r="H272" s="2365">
        <f>'6-3표준조사(3)'!Q454</f>
        <v>0</v>
      </c>
      <c r="I272" s="2365"/>
      <c r="J272" s="845"/>
      <c r="K272" s="846" t="s">
        <v>541</v>
      </c>
      <c r="L272" s="2366">
        <f>+'6-3표준조사(3)'!R454</f>
        <v>0</v>
      </c>
      <c r="M272" s="2367"/>
      <c r="N272" s="841">
        <f t="shared" ref="N272:N315" si="6">IF(H$272&gt;0,7,)</f>
        <v>0</v>
      </c>
    </row>
    <row r="273" spans="1:14" ht="21.75" hidden="1" customHeight="1">
      <c r="A273" s="844">
        <f>IF(H272&gt;0,1,)</f>
        <v>0</v>
      </c>
      <c r="B273" s="2378" t="s">
        <v>542</v>
      </c>
      <c r="C273" s="2379"/>
      <c r="D273" s="2380" t="s">
        <v>543</v>
      </c>
      <c r="E273" s="2379"/>
      <c r="F273" s="2381" t="s">
        <v>544</v>
      </c>
      <c r="G273" s="2382"/>
      <c r="H273" s="2381" t="s">
        <v>545</v>
      </c>
      <c r="I273" s="2382"/>
      <c r="J273" s="2380" t="s">
        <v>546</v>
      </c>
      <c r="K273" s="2379"/>
      <c r="L273" s="2383" t="s">
        <v>858</v>
      </c>
      <c r="M273" s="2370"/>
      <c r="N273" s="841">
        <f t="shared" si="6"/>
        <v>0</v>
      </c>
    </row>
    <row r="274" spans="1:14" ht="21.75" hidden="1" customHeight="1">
      <c r="A274" s="844">
        <f>IF(H272&gt;0,1,)</f>
        <v>0</v>
      </c>
      <c r="B274" s="847"/>
      <c r="C274" s="848" t="s">
        <v>547</v>
      </c>
      <c r="D274" s="849"/>
      <c r="E274" s="850" t="s">
        <v>548</v>
      </c>
      <c r="F274" s="849"/>
      <c r="G274" s="850" t="s">
        <v>548</v>
      </c>
      <c r="H274" s="849"/>
      <c r="I274" s="850" t="s">
        <v>548</v>
      </c>
      <c r="J274" s="851"/>
      <c r="K274" s="850" t="s">
        <v>549</v>
      </c>
      <c r="L274" s="2384"/>
      <c r="M274" s="2371"/>
      <c r="N274" s="841">
        <f t="shared" si="6"/>
        <v>0</v>
      </c>
    </row>
    <row r="275" spans="1:14" s="27" customFormat="1" ht="21.75" hidden="1" customHeight="1">
      <c r="A275" s="28">
        <f>IF('6-3표준조사(3)'!R454="둘레베기",1,)</f>
        <v>0</v>
      </c>
      <c r="B275" s="2323" t="s">
        <v>547</v>
      </c>
      <c r="C275" s="29" t="s">
        <v>579</v>
      </c>
      <c r="D275" s="30"/>
      <c r="E275" s="31"/>
      <c r="F275" s="30"/>
      <c r="G275" s="31"/>
      <c r="H275" s="30"/>
      <c r="I275" s="31"/>
      <c r="J275" s="32"/>
      <c r="K275" s="33"/>
      <c r="L275" s="34"/>
      <c r="M275" s="71">
        <f>M276</f>
        <v>0</v>
      </c>
      <c r="N275" s="70">
        <f t="shared" si="6"/>
        <v>0</v>
      </c>
    </row>
    <row r="276" spans="1:14" s="27" customFormat="1" ht="21.75" hidden="1" customHeight="1">
      <c r="A276" s="28">
        <f>IF('6-3표준조사(3)'!R454="둘레베기",1,)</f>
        <v>0</v>
      </c>
      <c r="B276" s="2324"/>
      <c r="C276" s="35" t="s">
        <v>841</v>
      </c>
      <c r="D276" s="36"/>
      <c r="E276" s="37"/>
      <c r="F276" s="38"/>
      <c r="G276" s="37"/>
      <c r="H276" s="38"/>
      <c r="I276" s="37"/>
      <c r="J276" s="39"/>
      <c r="K276" s="40"/>
      <c r="L276" s="41">
        <f>J315/100</f>
        <v>0</v>
      </c>
      <c r="M276" s="72">
        <f>ROUNDDOWN((H277*J277)+(H277*J277*L276),)</f>
        <v>0</v>
      </c>
      <c r="N276" s="70">
        <f t="shared" si="6"/>
        <v>0</v>
      </c>
    </row>
    <row r="277" spans="1:14" s="27" customFormat="1" ht="21.75" hidden="1" customHeight="1">
      <c r="A277" s="28">
        <f>IF('6-3표준조사(3)'!R454="둘레베기",1,)</f>
        <v>0</v>
      </c>
      <c r="B277" s="2324"/>
      <c r="C277" s="35" t="s">
        <v>842</v>
      </c>
      <c r="D277" s="36">
        <f>IF(A277&gt;0,D306,)</f>
        <v>0</v>
      </c>
      <c r="E277" s="37" t="s">
        <v>551</v>
      </c>
      <c r="F277" s="38">
        <v>0.18</v>
      </c>
      <c r="G277" s="37" t="s">
        <v>552</v>
      </c>
      <c r="H277" s="38">
        <f>ROUND(D277/100*F277,2)</f>
        <v>0</v>
      </c>
      <c r="I277" s="37" t="s">
        <v>550</v>
      </c>
      <c r="J277" s="39">
        <f>'7-1 단가조사'!L7</f>
        <v>172068</v>
      </c>
      <c r="K277" s="40" t="s">
        <v>580</v>
      </c>
      <c r="L277" s="41"/>
      <c r="M277" s="72"/>
      <c r="N277" s="70">
        <f t="shared" si="6"/>
        <v>0</v>
      </c>
    </row>
    <row r="278" spans="1:14" s="27" customFormat="1" ht="21.75" hidden="1" customHeight="1">
      <c r="A278" s="28">
        <f>IF('6-3표준조사(3)'!R454="줄베기",1,)</f>
        <v>0</v>
      </c>
      <c r="B278" s="2324"/>
      <c r="C278" s="29" t="s">
        <v>581</v>
      </c>
      <c r="D278" s="30"/>
      <c r="E278" s="31"/>
      <c r="F278" s="30"/>
      <c r="G278" s="31"/>
      <c r="H278" s="30"/>
      <c r="I278" s="31"/>
      <c r="J278" s="32"/>
      <c r="K278" s="33"/>
      <c r="L278" s="42"/>
      <c r="M278" s="71">
        <f>SUM(M279+M282+M285)</f>
        <v>0</v>
      </c>
      <c r="N278" s="70">
        <f t="shared" si="6"/>
        <v>0</v>
      </c>
    </row>
    <row r="279" spans="1:14" s="27" customFormat="1" ht="21.75" hidden="1" customHeight="1">
      <c r="A279" s="28">
        <f>IF('6-3표준조사(3)'!R454="줄베기",1,)</f>
        <v>0</v>
      </c>
      <c r="B279" s="2324"/>
      <c r="C279" s="35" t="s">
        <v>841</v>
      </c>
      <c r="D279" s="43"/>
      <c r="E279" s="37"/>
      <c r="F279" s="38"/>
      <c r="G279" s="37"/>
      <c r="H279" s="38"/>
      <c r="I279" s="37"/>
      <c r="J279" s="39"/>
      <c r="K279" s="40"/>
      <c r="L279" s="41">
        <f>K315/100</f>
        <v>0</v>
      </c>
      <c r="M279" s="72">
        <f>ROUNDDOWN((M280+M281)+((M280+M281)*L279),0)</f>
        <v>0</v>
      </c>
      <c r="N279" s="70">
        <f t="shared" si="6"/>
        <v>0</v>
      </c>
    </row>
    <row r="280" spans="1:14" s="27" customFormat="1" ht="21.75" hidden="1" customHeight="1">
      <c r="A280" s="28">
        <f>IF('6-3표준조사(3)'!R454="줄베기",1,)</f>
        <v>0</v>
      </c>
      <c r="B280" s="2324"/>
      <c r="C280" s="35" t="s">
        <v>843</v>
      </c>
      <c r="D280" s="43">
        <f>IF(A280&gt;0,D306,)</f>
        <v>0</v>
      </c>
      <c r="E280" s="37" t="s">
        <v>551</v>
      </c>
      <c r="F280" s="38">
        <v>7.0000000000000007E-2</v>
      </c>
      <c r="G280" s="37" t="s">
        <v>552</v>
      </c>
      <c r="H280" s="38">
        <f>ROUND(D280/100*F280,2)</f>
        <v>0</v>
      </c>
      <c r="I280" s="37" t="s">
        <v>550</v>
      </c>
      <c r="J280" s="39">
        <f>'7-1 단가조사'!L7</f>
        <v>172068</v>
      </c>
      <c r="K280" s="40" t="s">
        <v>580</v>
      </c>
      <c r="L280" s="41"/>
      <c r="M280" s="72">
        <f>ROUNDDOWN(H280*J280,)</f>
        <v>0</v>
      </c>
      <c r="N280" s="70">
        <f t="shared" si="6"/>
        <v>0</v>
      </c>
    </row>
    <row r="281" spans="1:14" s="27" customFormat="1" ht="21.75" hidden="1" customHeight="1">
      <c r="A281" s="28">
        <f>IF('6-3표준조사(3)'!R454="줄베기",1,)</f>
        <v>0</v>
      </c>
      <c r="B281" s="2324"/>
      <c r="C281" s="35" t="s">
        <v>844</v>
      </c>
      <c r="D281" s="44">
        <f>IF(A281&gt;0,1,)</f>
        <v>0</v>
      </c>
      <c r="E281" s="37" t="s">
        <v>425</v>
      </c>
      <c r="F281" s="38">
        <v>1.3</v>
      </c>
      <c r="G281" s="37" t="s">
        <v>582</v>
      </c>
      <c r="H281" s="38">
        <f>ROUND(D281*F281,2)</f>
        <v>0</v>
      </c>
      <c r="I281" s="37" t="s">
        <v>550</v>
      </c>
      <c r="J281" s="39">
        <f>'7-1 단가조사'!L6</f>
        <v>226122</v>
      </c>
      <c r="K281" s="40" t="s">
        <v>583</v>
      </c>
      <c r="L281" s="41"/>
      <c r="M281" s="72">
        <f>ROUNDDOWN(H281*J281,)</f>
        <v>0</v>
      </c>
      <c r="N281" s="70">
        <f t="shared" si="6"/>
        <v>0</v>
      </c>
    </row>
    <row r="282" spans="1:14" s="27" customFormat="1" ht="21.75" hidden="1" customHeight="1">
      <c r="A282" s="28">
        <f>IF('6-3표준조사(3)'!R454="줄베기",1,)</f>
        <v>0</v>
      </c>
      <c r="B282" s="2324"/>
      <c r="C282" s="35" t="s">
        <v>845</v>
      </c>
      <c r="D282" s="43"/>
      <c r="E282" s="37"/>
      <c r="F282" s="38"/>
      <c r="G282" s="37"/>
      <c r="H282" s="38"/>
      <c r="I282" s="37"/>
      <c r="J282" s="39"/>
      <c r="K282" s="40"/>
      <c r="L282" s="45"/>
      <c r="M282" s="72">
        <f>M283+M284</f>
        <v>0</v>
      </c>
      <c r="N282" s="70">
        <f t="shared" si="6"/>
        <v>0</v>
      </c>
    </row>
    <row r="283" spans="1:14" s="27" customFormat="1" ht="21.75" hidden="1" customHeight="1">
      <c r="A283" s="28">
        <f>IF('6-3표준조사(3)'!R454="줄베기",1,)</f>
        <v>0</v>
      </c>
      <c r="B283" s="2324"/>
      <c r="C283" s="35" t="s">
        <v>846</v>
      </c>
      <c r="D283" s="44">
        <f>H281</f>
        <v>0</v>
      </c>
      <c r="E283" s="37" t="s">
        <v>582</v>
      </c>
      <c r="F283" s="38">
        <v>5</v>
      </c>
      <c r="G283" s="37" t="s">
        <v>553</v>
      </c>
      <c r="H283" s="38">
        <f>ROUND(D283*F283,2)</f>
        <v>0</v>
      </c>
      <c r="I283" s="37" t="s">
        <v>554</v>
      </c>
      <c r="J283" s="39">
        <f>'7-1 단가조사'!L11</f>
        <v>1720</v>
      </c>
      <c r="K283" s="40" t="s">
        <v>584</v>
      </c>
      <c r="L283" s="45"/>
      <c r="M283" s="72">
        <f>ROUNDDOWN(H283*J283,)</f>
        <v>0</v>
      </c>
      <c r="N283" s="70">
        <f t="shared" si="6"/>
        <v>0</v>
      </c>
    </row>
    <row r="284" spans="1:14" s="27" customFormat="1" ht="21.75" hidden="1" customHeight="1">
      <c r="A284" s="28">
        <f>IF('6-3표준조사(3)'!R454="줄베기",1,)</f>
        <v>0</v>
      </c>
      <c r="B284" s="2324"/>
      <c r="C284" s="35" t="s">
        <v>847</v>
      </c>
      <c r="D284" s="43">
        <f>M283</f>
        <v>0</v>
      </c>
      <c r="E284" s="37" t="s">
        <v>586</v>
      </c>
      <c r="F284" s="38">
        <v>0.1</v>
      </c>
      <c r="G284" s="37" t="s">
        <v>587</v>
      </c>
      <c r="H284" s="38"/>
      <c r="I284" s="37"/>
      <c r="J284" s="39"/>
      <c r="K284" s="40"/>
      <c r="L284" s="45"/>
      <c r="M284" s="72">
        <f>ROUNDDOWN(D284*F284,)</f>
        <v>0</v>
      </c>
      <c r="N284" s="70">
        <f t="shared" si="6"/>
        <v>0</v>
      </c>
    </row>
    <row r="285" spans="1:14" s="27" customFormat="1" ht="21.75" hidden="1" customHeight="1">
      <c r="A285" s="28">
        <f>IF('6-3표준조사(3)'!R454="줄베기",1,)</f>
        <v>0</v>
      </c>
      <c r="B285" s="2324"/>
      <c r="C285" s="46" t="s">
        <v>848</v>
      </c>
      <c r="D285" s="47">
        <f>D283</f>
        <v>0</v>
      </c>
      <c r="E285" s="48" t="s">
        <v>588</v>
      </c>
      <c r="F285" s="49">
        <v>8.3999999999999995E-3</v>
      </c>
      <c r="G285" s="48" t="s">
        <v>589</v>
      </c>
      <c r="H285" s="50"/>
      <c r="I285" s="48"/>
      <c r="J285" s="51">
        <f>'7-1 단가조사'!L14</f>
        <v>610000</v>
      </c>
      <c r="K285" s="52" t="s">
        <v>585</v>
      </c>
      <c r="L285" s="53"/>
      <c r="M285" s="73">
        <f>ROUNDDOWN(D285*F285*J285,)</f>
        <v>0</v>
      </c>
      <c r="N285" s="70">
        <f t="shared" si="6"/>
        <v>0</v>
      </c>
    </row>
    <row r="286" spans="1:14" ht="21.75" hidden="1" customHeight="1">
      <c r="A286" s="844">
        <f>IF('6-3표준조사(3)'!R454="모두베기",1,)</f>
        <v>0</v>
      </c>
      <c r="B286" s="2324"/>
      <c r="C286" s="852" t="s">
        <v>590</v>
      </c>
      <c r="D286" s="853"/>
      <c r="E286" s="854"/>
      <c r="F286" s="855"/>
      <c r="G286" s="854"/>
      <c r="H286" s="855"/>
      <c r="I286" s="854"/>
      <c r="J286" s="856"/>
      <c r="K286" s="857"/>
      <c r="L286" s="858"/>
      <c r="M286" s="859">
        <f>M287+M292+M295</f>
        <v>0</v>
      </c>
      <c r="N286" s="841">
        <f t="shared" si="6"/>
        <v>0</v>
      </c>
    </row>
    <row r="287" spans="1:14" ht="21.75" hidden="1" customHeight="1">
      <c r="A287" s="844">
        <f>IF('6-3표준조사(3)'!R454="모두베기",1,)</f>
        <v>0</v>
      </c>
      <c r="B287" s="2324"/>
      <c r="C287" s="860" t="s">
        <v>841</v>
      </c>
      <c r="D287" s="861"/>
      <c r="E287" s="862"/>
      <c r="F287" s="863"/>
      <c r="G287" s="862"/>
      <c r="H287" s="863"/>
      <c r="I287" s="862"/>
      <c r="J287" s="864"/>
      <c r="K287" s="865"/>
      <c r="L287" s="866">
        <f>L315/100</f>
        <v>0</v>
      </c>
      <c r="M287" s="867">
        <f>M288+M289+M290+M291</f>
        <v>0</v>
      </c>
      <c r="N287" s="841">
        <f t="shared" si="6"/>
        <v>0</v>
      </c>
    </row>
    <row r="288" spans="1:14" ht="21.75" hidden="1" customHeight="1">
      <c r="A288" s="844">
        <f>IF('6-3표준조사(3)'!R454="모두베기",1,)</f>
        <v>0</v>
      </c>
      <c r="B288" s="2324"/>
      <c r="C288" s="860" t="s">
        <v>843</v>
      </c>
      <c r="D288" s="861"/>
      <c r="E288" s="862" t="s">
        <v>551</v>
      </c>
      <c r="F288" s="863">
        <v>7.0000000000000007E-2</v>
      </c>
      <c r="G288" s="862" t="s">
        <v>552</v>
      </c>
      <c r="H288" s="863">
        <f>ROUND(D288/100*F288,2)</f>
        <v>0</v>
      </c>
      <c r="I288" s="862" t="s">
        <v>550</v>
      </c>
      <c r="J288" s="864">
        <f>'7-1 단가조사'!L7</f>
        <v>172068</v>
      </c>
      <c r="K288" s="865" t="s">
        <v>580</v>
      </c>
      <c r="L288" s="868"/>
      <c r="M288" s="867">
        <f>ROUNDDOWN((H288*J288)+(H288*J288*L287),)</f>
        <v>0</v>
      </c>
      <c r="N288" s="841">
        <f t="shared" si="6"/>
        <v>0</v>
      </c>
    </row>
    <row r="289" spans="1:14" ht="21.75" hidden="1" customHeight="1">
      <c r="A289" s="844">
        <f>IF('6-3표준조사(3)'!R454="모두베기",1,)</f>
        <v>0</v>
      </c>
      <c r="B289" s="2324"/>
      <c r="C289" s="869" t="s">
        <v>1158</v>
      </c>
      <c r="D289" s="870">
        <f>IF(A289&gt;0,IF(D308="당해 년도",1,),)</f>
        <v>0</v>
      </c>
      <c r="E289" s="862" t="s">
        <v>425</v>
      </c>
      <c r="F289" s="863">
        <v>3.5</v>
      </c>
      <c r="G289" s="862" t="s">
        <v>582</v>
      </c>
      <c r="H289" s="863">
        <f>ROUND(D289*F289,2)</f>
        <v>0</v>
      </c>
      <c r="I289" s="862" t="s">
        <v>550</v>
      </c>
      <c r="J289" s="864">
        <f>'7-1 단가조사'!L6</f>
        <v>226122</v>
      </c>
      <c r="K289" s="865" t="s">
        <v>583</v>
      </c>
      <c r="L289" s="868"/>
      <c r="M289" s="867">
        <f>ROUNDDOWN((H289*J289)+(H289*J289*L287),)</f>
        <v>0</v>
      </c>
      <c r="N289" s="841">
        <f t="shared" si="6"/>
        <v>0</v>
      </c>
    </row>
    <row r="290" spans="1:14" ht="21.75" hidden="1" customHeight="1">
      <c r="A290" s="844">
        <f>IF('6-3표준조사(3)'!R454="모두베기",1,)</f>
        <v>0</v>
      </c>
      <c r="B290" s="2324"/>
      <c r="C290" s="869" t="s">
        <v>1159</v>
      </c>
      <c r="D290" s="870">
        <f>IF(A290&gt;0,IF(D308="2년차",1,),)</f>
        <v>0</v>
      </c>
      <c r="E290" s="862" t="s">
        <v>425</v>
      </c>
      <c r="F290" s="863">
        <v>4</v>
      </c>
      <c r="G290" s="862" t="s">
        <v>582</v>
      </c>
      <c r="H290" s="863">
        <f>ROUND(D290*F290,2)</f>
        <v>0</v>
      </c>
      <c r="I290" s="862" t="s">
        <v>550</v>
      </c>
      <c r="J290" s="864">
        <f>'7-1 단가조사'!L6</f>
        <v>226122</v>
      </c>
      <c r="K290" s="865" t="s">
        <v>583</v>
      </c>
      <c r="L290" s="868"/>
      <c r="M290" s="867">
        <f>ROUNDDOWN((H290*J290)+(H290*J290*L287),)</f>
        <v>0</v>
      </c>
      <c r="N290" s="841">
        <f t="shared" si="6"/>
        <v>0</v>
      </c>
    </row>
    <row r="291" spans="1:14" ht="21.75" hidden="1" customHeight="1">
      <c r="A291" s="844">
        <f>IF('6-3표준조사(3)'!R454="모두베기",1,)</f>
        <v>0</v>
      </c>
      <c r="B291" s="2324"/>
      <c r="C291" s="869" t="s">
        <v>1160</v>
      </c>
      <c r="D291" s="870">
        <f>IF(A291&gt;0,IF(D308="3년차 이상",1,),)</f>
        <v>0</v>
      </c>
      <c r="E291" s="862" t="s">
        <v>425</v>
      </c>
      <c r="F291" s="863">
        <v>5</v>
      </c>
      <c r="G291" s="862" t="s">
        <v>582</v>
      </c>
      <c r="H291" s="863">
        <f>ROUND(D291*F291,2)</f>
        <v>0</v>
      </c>
      <c r="I291" s="862" t="s">
        <v>550</v>
      </c>
      <c r="J291" s="864">
        <f>'7-1 단가조사'!L6</f>
        <v>226122</v>
      </c>
      <c r="K291" s="865" t="s">
        <v>583</v>
      </c>
      <c r="L291" s="868"/>
      <c r="M291" s="867">
        <f>ROUNDDOWN((H291*J291)+(H291*J291*L287),)</f>
        <v>0</v>
      </c>
      <c r="N291" s="841">
        <f t="shared" si="6"/>
        <v>0</v>
      </c>
    </row>
    <row r="292" spans="1:14" ht="21.75" hidden="1" customHeight="1">
      <c r="A292" s="844">
        <f>IF('6-3표준조사(3)'!R454="모두베기",1,)</f>
        <v>0</v>
      </c>
      <c r="B292" s="2324"/>
      <c r="C292" s="860" t="s">
        <v>845</v>
      </c>
      <c r="D292" s="861"/>
      <c r="E292" s="862"/>
      <c r="F292" s="863"/>
      <c r="G292" s="862"/>
      <c r="H292" s="863"/>
      <c r="I292" s="862"/>
      <c r="J292" s="864"/>
      <c r="K292" s="865"/>
      <c r="L292" s="868"/>
      <c r="M292" s="867">
        <f>M293+M294</f>
        <v>0</v>
      </c>
      <c r="N292" s="841">
        <f t="shared" si="6"/>
        <v>0</v>
      </c>
    </row>
    <row r="293" spans="1:14" ht="21.75" hidden="1" customHeight="1">
      <c r="A293" s="844">
        <f>IF('6-3표준조사(3)'!R454="모두베기",1,)</f>
        <v>0</v>
      </c>
      <c r="B293" s="2324"/>
      <c r="C293" s="860" t="s">
        <v>846</v>
      </c>
      <c r="D293" s="870">
        <f>(H289+H290+H291)</f>
        <v>0</v>
      </c>
      <c r="E293" s="862" t="s">
        <v>582</v>
      </c>
      <c r="F293" s="863">
        <v>5</v>
      </c>
      <c r="G293" s="862" t="s">
        <v>553</v>
      </c>
      <c r="H293" s="863">
        <f>ROUND(D293*F293,2)</f>
        <v>0</v>
      </c>
      <c r="I293" s="862" t="s">
        <v>554</v>
      </c>
      <c r="J293" s="864">
        <f>'7-1 단가조사'!L11</f>
        <v>1720</v>
      </c>
      <c r="K293" s="865" t="s">
        <v>584</v>
      </c>
      <c r="L293" s="868"/>
      <c r="M293" s="867">
        <f>ROUNDDOWN(H293*J293,)</f>
        <v>0</v>
      </c>
      <c r="N293" s="841">
        <f t="shared" si="6"/>
        <v>0</v>
      </c>
    </row>
    <row r="294" spans="1:14" ht="21.75" hidden="1" customHeight="1">
      <c r="A294" s="844">
        <f>IF('6-3표준조사(3)'!R454="모두베기",1,)</f>
        <v>0</v>
      </c>
      <c r="B294" s="2324"/>
      <c r="C294" s="860" t="s">
        <v>847</v>
      </c>
      <c r="D294" s="861">
        <f>M293</f>
        <v>0</v>
      </c>
      <c r="E294" s="862" t="s">
        <v>586</v>
      </c>
      <c r="F294" s="863">
        <v>0.1</v>
      </c>
      <c r="G294" s="862" t="s">
        <v>587</v>
      </c>
      <c r="H294" s="863"/>
      <c r="I294" s="862"/>
      <c r="J294" s="864"/>
      <c r="K294" s="865"/>
      <c r="L294" s="868"/>
      <c r="M294" s="867">
        <f>ROUNDDOWN(D294*F294,)</f>
        <v>0</v>
      </c>
      <c r="N294" s="841">
        <f t="shared" si="6"/>
        <v>0</v>
      </c>
    </row>
    <row r="295" spans="1:14" ht="21.75" hidden="1" customHeight="1">
      <c r="A295" s="844">
        <f>IF('6-3표준조사(3)'!R454="모두베기",1,)</f>
        <v>0</v>
      </c>
      <c r="B295" s="2324"/>
      <c r="C295" s="871" t="s">
        <v>848</v>
      </c>
      <c r="D295" s="872">
        <f>D293</f>
        <v>0</v>
      </c>
      <c r="E295" s="873" t="s">
        <v>588</v>
      </c>
      <c r="F295" s="874">
        <v>8.3999999999999995E-3</v>
      </c>
      <c r="G295" s="873" t="s">
        <v>589</v>
      </c>
      <c r="H295" s="875"/>
      <c r="I295" s="873"/>
      <c r="J295" s="876">
        <f>'7-1 단가조사'!L14</f>
        <v>610000</v>
      </c>
      <c r="K295" s="877" t="s">
        <v>585</v>
      </c>
      <c r="L295" s="878"/>
      <c r="M295" s="879">
        <f>ROUNDDOWN(D295*F295*J295,)</f>
        <v>0</v>
      </c>
      <c r="N295" s="841">
        <f t="shared" si="6"/>
        <v>0</v>
      </c>
    </row>
    <row r="296" spans="1:14" s="27" customFormat="1" ht="21.75" hidden="1" customHeight="1">
      <c r="A296" s="28">
        <f>IF('6-3표준조사(3)'!R454="맹아제거",1,)</f>
        <v>0</v>
      </c>
      <c r="B296" s="2324"/>
      <c r="C296" s="29" t="s">
        <v>591</v>
      </c>
      <c r="D296" s="30"/>
      <c r="E296" s="31"/>
      <c r="F296" s="30"/>
      <c r="G296" s="31"/>
      <c r="H296" s="30"/>
      <c r="I296" s="31"/>
      <c r="J296" s="32"/>
      <c r="K296" s="33"/>
      <c r="L296" s="34"/>
      <c r="M296" s="71">
        <f>M297</f>
        <v>0</v>
      </c>
      <c r="N296" s="70">
        <f t="shared" si="6"/>
        <v>0</v>
      </c>
    </row>
    <row r="297" spans="1:14" s="27" customFormat="1" ht="21.75" hidden="1" customHeight="1">
      <c r="A297" s="28">
        <f>IF('6-3표준조사(3)'!R454="맹아제거",1,)</f>
        <v>0</v>
      </c>
      <c r="B297" s="2324"/>
      <c r="C297" s="35" t="s">
        <v>841</v>
      </c>
      <c r="D297" s="36"/>
      <c r="E297" s="37"/>
      <c r="F297" s="38"/>
      <c r="G297" s="37"/>
      <c r="H297" s="38"/>
      <c r="I297" s="37"/>
      <c r="J297" s="39"/>
      <c r="K297" s="40"/>
      <c r="L297" s="41">
        <f>M315/100</f>
        <v>0</v>
      </c>
      <c r="M297" s="72">
        <f>ROUNDDOWN((H298*J298)+(H298*J298*L297),)</f>
        <v>0</v>
      </c>
      <c r="N297" s="70">
        <f t="shared" si="6"/>
        <v>0</v>
      </c>
    </row>
    <row r="298" spans="1:14" s="27" customFormat="1" ht="21.75" hidden="1" customHeight="1">
      <c r="A298" s="28">
        <f>IF('6-3표준조사(3)'!R454="맹아제거",1,)</f>
        <v>0</v>
      </c>
      <c r="B298" s="2324"/>
      <c r="C298" s="35" t="s">
        <v>849</v>
      </c>
      <c r="D298" s="36">
        <v>0</v>
      </c>
      <c r="E298" s="37" t="s">
        <v>551</v>
      </c>
      <c r="F298" s="38">
        <v>0.2</v>
      </c>
      <c r="G298" s="37" t="s">
        <v>552</v>
      </c>
      <c r="H298" s="38">
        <f>ROUND(D298/100*F298,2)</f>
        <v>0</v>
      </c>
      <c r="I298" s="37" t="s">
        <v>550</v>
      </c>
      <c r="J298" s="39">
        <f>'7-1 단가조사'!L7</f>
        <v>172068</v>
      </c>
      <c r="K298" s="40" t="s">
        <v>580</v>
      </c>
      <c r="L298" s="41">
        <f>M315/100</f>
        <v>0</v>
      </c>
      <c r="M298" s="72"/>
      <c r="N298" s="70">
        <f t="shared" si="6"/>
        <v>0</v>
      </c>
    </row>
    <row r="299" spans="1:14" ht="21.75" hidden="1" customHeight="1">
      <c r="A299" s="844">
        <f>IF(H272&gt;0,1,)</f>
        <v>0</v>
      </c>
      <c r="B299" s="2372" t="s">
        <v>555</v>
      </c>
      <c r="C299" s="852" t="s">
        <v>592</v>
      </c>
      <c r="D299" s="855"/>
      <c r="E299" s="854"/>
      <c r="F299" s="855"/>
      <c r="G299" s="854"/>
      <c r="H299" s="855"/>
      <c r="I299" s="854"/>
      <c r="J299" s="856"/>
      <c r="K299" s="857"/>
      <c r="L299" s="858"/>
      <c r="M299" s="859">
        <f>SUM(M300,M302,M303)</f>
        <v>0</v>
      </c>
      <c r="N299" s="841">
        <f t="shared" si="6"/>
        <v>0</v>
      </c>
    </row>
    <row r="300" spans="1:14" ht="21.75" hidden="1" customHeight="1">
      <c r="A300" s="844">
        <f>IF(H272&gt;0,1,)</f>
        <v>0</v>
      </c>
      <c r="B300" s="2373"/>
      <c r="C300" s="860" t="s">
        <v>850</v>
      </c>
      <c r="D300" s="863"/>
      <c r="E300" s="862"/>
      <c r="F300" s="863"/>
      <c r="G300" s="862"/>
      <c r="H300" s="863"/>
      <c r="I300" s="862"/>
      <c r="J300" s="864"/>
      <c r="K300" s="865"/>
      <c r="L300" s="868"/>
      <c r="M300" s="867">
        <f>M301</f>
        <v>0</v>
      </c>
      <c r="N300" s="841">
        <f t="shared" si="6"/>
        <v>0</v>
      </c>
    </row>
    <row r="301" spans="1:14" ht="21.75" hidden="1" customHeight="1">
      <c r="A301" s="844">
        <f>IF(H272&gt;0,1,)</f>
        <v>0</v>
      </c>
      <c r="B301" s="2373"/>
      <c r="C301" s="860" t="s">
        <v>851</v>
      </c>
      <c r="D301" s="863"/>
      <c r="E301" s="862"/>
      <c r="F301" s="863"/>
      <c r="G301" s="862"/>
      <c r="H301" s="863"/>
      <c r="I301" s="862"/>
      <c r="J301" s="864"/>
      <c r="K301" s="865"/>
      <c r="L301" s="868"/>
      <c r="M301" s="867">
        <f>M276+M279+M287+M297</f>
        <v>0</v>
      </c>
      <c r="N301" s="841">
        <f t="shared" si="6"/>
        <v>0</v>
      </c>
    </row>
    <row r="302" spans="1:14" ht="21.75" hidden="1" customHeight="1">
      <c r="A302" s="844">
        <f>IF(H272&gt;0,1,)</f>
        <v>0</v>
      </c>
      <c r="B302" s="2373"/>
      <c r="C302" s="860" t="s">
        <v>852</v>
      </c>
      <c r="D302" s="863"/>
      <c r="E302" s="862"/>
      <c r="F302" s="863"/>
      <c r="G302" s="862"/>
      <c r="H302" s="863"/>
      <c r="I302" s="862"/>
      <c r="J302" s="864"/>
      <c r="K302" s="865"/>
      <c r="L302" s="868"/>
      <c r="M302" s="867">
        <f>M282+M292</f>
        <v>0</v>
      </c>
      <c r="N302" s="841">
        <f t="shared" si="6"/>
        <v>0</v>
      </c>
    </row>
    <row r="303" spans="1:14" ht="21.75" hidden="1" customHeight="1" thickBot="1">
      <c r="A303" s="844">
        <f>IF(H272&gt;0,1,)</f>
        <v>0</v>
      </c>
      <c r="B303" s="2374"/>
      <c r="C303" s="871" t="s">
        <v>853</v>
      </c>
      <c r="D303" s="880"/>
      <c r="E303" s="881"/>
      <c r="F303" s="880"/>
      <c r="G303" s="881"/>
      <c r="H303" s="880"/>
      <c r="I303" s="881"/>
      <c r="J303" s="882"/>
      <c r="K303" s="883"/>
      <c r="L303" s="884"/>
      <c r="M303" s="885">
        <f>M285+M295</f>
        <v>0</v>
      </c>
      <c r="N303" s="841">
        <f t="shared" si="6"/>
        <v>0</v>
      </c>
    </row>
    <row r="304" spans="1:14" ht="21.75" hidden="1" customHeight="1">
      <c r="A304" s="844">
        <f>IF(H272&gt;0,1,)</f>
        <v>0</v>
      </c>
      <c r="B304" s="2375" t="s">
        <v>556</v>
      </c>
      <c r="C304" s="2375"/>
      <c r="D304" s="2375"/>
      <c r="E304" s="2375"/>
      <c r="F304" s="2375"/>
      <c r="G304" s="2375"/>
      <c r="H304" s="2375"/>
      <c r="I304" s="2375"/>
      <c r="J304" s="2375"/>
      <c r="K304" s="2375"/>
      <c r="L304" s="2375"/>
      <c r="M304" s="2375"/>
      <c r="N304" s="841">
        <f t="shared" si="6"/>
        <v>0</v>
      </c>
    </row>
    <row r="305" spans="1:15" ht="21.75" hidden="1" customHeight="1">
      <c r="A305" s="844">
        <f>IF(H272&gt;0,1,)</f>
        <v>0</v>
      </c>
      <c r="B305" s="2376" t="s">
        <v>557</v>
      </c>
      <c r="C305" s="2376"/>
      <c r="D305" s="2376"/>
      <c r="E305" s="2376"/>
      <c r="F305" s="2376"/>
      <c r="G305" s="2376"/>
      <c r="H305" s="2376"/>
      <c r="I305" s="2376"/>
      <c r="J305" s="2376"/>
      <c r="K305" s="2376"/>
      <c r="L305" s="2376"/>
      <c r="M305" s="2376"/>
      <c r="N305" s="841">
        <f t="shared" si="6"/>
        <v>0</v>
      </c>
    </row>
    <row r="306" spans="1:15" ht="21.75" hidden="1" customHeight="1">
      <c r="A306" s="844">
        <f>IF(H272&gt;0,1,)</f>
        <v>0</v>
      </c>
      <c r="B306" s="886" t="s">
        <v>558</v>
      </c>
      <c r="C306" s="887" t="s">
        <v>854</v>
      </c>
      <c r="D306" s="888" t="e">
        <f>'6-3표준조사(3)'!Q460</f>
        <v>#DIV/0!</v>
      </c>
      <c r="E306" s="886" t="s">
        <v>551</v>
      </c>
      <c r="F306" s="889"/>
      <c r="G306" s="886"/>
      <c r="H306" s="890"/>
      <c r="I306" s="891"/>
      <c r="J306" s="891"/>
      <c r="K306" s="891"/>
      <c r="L306" s="892"/>
      <c r="M306" s="891"/>
      <c r="N306" s="841">
        <f t="shared" si="6"/>
        <v>0</v>
      </c>
    </row>
    <row r="307" spans="1:15" ht="21.75" hidden="1" customHeight="1">
      <c r="A307" s="844">
        <f>IF(H272&gt;0,1,)</f>
        <v>0</v>
      </c>
      <c r="B307" s="886" t="s">
        <v>559</v>
      </c>
      <c r="C307" s="887" t="s">
        <v>840</v>
      </c>
      <c r="D307" s="2377">
        <f>'6-3표준조사(3)'!S460</f>
        <v>0</v>
      </c>
      <c r="E307" s="2377"/>
      <c r="F307" s="889"/>
      <c r="G307" s="886"/>
      <c r="H307" s="890"/>
      <c r="I307" s="891"/>
      <c r="J307" s="891"/>
      <c r="K307" s="891"/>
      <c r="L307" s="892"/>
      <c r="M307" s="891"/>
      <c r="N307" s="841">
        <f t="shared" si="6"/>
        <v>0</v>
      </c>
    </row>
    <row r="308" spans="1:15" ht="21.75" hidden="1" customHeight="1">
      <c r="A308" s="844">
        <f>IF(H272&gt;0,1,)</f>
        <v>0</v>
      </c>
      <c r="B308" s="886" t="s">
        <v>558</v>
      </c>
      <c r="C308" s="887" t="s">
        <v>1152</v>
      </c>
      <c r="D308" s="2385">
        <f>'6-3표준조사(3)'!R456</f>
        <v>0</v>
      </c>
      <c r="E308" s="2385"/>
      <c r="F308" s="893"/>
      <c r="G308" s="893"/>
      <c r="H308" s="890"/>
      <c r="I308" s="891"/>
      <c r="J308" s="891"/>
      <c r="K308" s="891"/>
      <c r="L308" s="892"/>
      <c r="M308" s="891"/>
      <c r="N308" s="841">
        <f t="shared" si="6"/>
        <v>0</v>
      </c>
    </row>
    <row r="309" spans="1:15" ht="21.75" hidden="1" customHeight="1">
      <c r="A309" s="844">
        <f>IF(H272&gt;0,1,)</f>
        <v>0</v>
      </c>
      <c r="B309" s="2376" t="s">
        <v>856</v>
      </c>
      <c r="C309" s="2376"/>
      <c r="D309" s="2376"/>
      <c r="E309" s="2376"/>
      <c r="F309" s="2376"/>
      <c r="G309" s="2376"/>
      <c r="H309" s="2376"/>
      <c r="I309" s="2376"/>
      <c r="J309" s="2376"/>
      <c r="K309" s="2376"/>
      <c r="L309" s="2376"/>
      <c r="M309" s="2376"/>
      <c r="N309" s="841">
        <f t="shared" si="6"/>
        <v>0</v>
      </c>
    </row>
    <row r="310" spans="1:15" ht="21.75" hidden="1" customHeight="1">
      <c r="A310" s="844">
        <f>IF(H272&gt;0,1,)</f>
        <v>0</v>
      </c>
      <c r="B310" s="2386" t="s">
        <v>542</v>
      </c>
      <c r="C310" s="2386"/>
      <c r="D310" s="2387" t="s">
        <v>893</v>
      </c>
      <c r="E310" s="2387"/>
      <c r="F310" s="2387"/>
      <c r="G310" s="2387"/>
      <c r="H310" s="2387"/>
      <c r="I310" s="2388" t="s">
        <v>894</v>
      </c>
      <c r="J310" s="2388"/>
      <c r="K310" s="2388"/>
      <c r="L310" s="2388"/>
      <c r="M310" s="2388"/>
      <c r="N310" s="841">
        <f t="shared" si="6"/>
        <v>0</v>
      </c>
      <c r="O310" s="894"/>
    </row>
    <row r="311" spans="1:15" ht="21.75" hidden="1" customHeight="1">
      <c r="A311" s="844">
        <f>IF(H272&gt;0,1,)</f>
        <v>0</v>
      </c>
      <c r="B311" s="2386"/>
      <c r="C311" s="2386"/>
      <c r="D311" s="2387"/>
      <c r="E311" s="2387"/>
      <c r="F311" s="2387"/>
      <c r="G311" s="2387"/>
      <c r="H311" s="2387"/>
      <c r="I311" s="895" t="s">
        <v>895</v>
      </c>
      <c r="J311" s="896" t="s">
        <v>896</v>
      </c>
      <c r="K311" s="896" t="s">
        <v>537</v>
      </c>
      <c r="L311" s="897" t="s">
        <v>538</v>
      </c>
      <c r="M311" s="896" t="s">
        <v>899</v>
      </c>
      <c r="N311" s="841">
        <f t="shared" si="6"/>
        <v>0</v>
      </c>
    </row>
    <row r="312" spans="1:15" ht="21.75" hidden="1" customHeight="1">
      <c r="A312" s="844">
        <f>IF(H272&gt;0,1,)</f>
        <v>0</v>
      </c>
      <c r="B312" s="2368" t="s">
        <v>572</v>
      </c>
      <c r="C312" s="2368"/>
      <c r="D312" s="2369" t="str">
        <f>'6-3표준조사(3)'!P456</f>
        <v>완 (15˚ 이하)</v>
      </c>
      <c r="E312" s="2369"/>
      <c r="F312" s="2369"/>
      <c r="G312" s="2369"/>
      <c r="H312" s="2369"/>
      <c r="I312" s="898" t="str">
        <f>IF(H272=0,"",IF(D312="완 (15˚ 이하)",0,IF(D312="중 (15˚ ~ 30˚)",5,IF(D312="급 (30˚ 초과)",10))))</f>
        <v/>
      </c>
      <c r="J312" s="898" t="str">
        <f>IF(A275=0,"",IF(D312="완 (15˚ 이하)",0,IF(D312="중 (15˚ ~ 30˚)",5,IF(D312="급 (30˚ 초과)",10))))</f>
        <v/>
      </c>
      <c r="K312" s="898" t="str">
        <f>IF(A278=0,"",IF(D312="완 (15˚ 이하)",0,IF(D312="중 (15˚ ~ 30˚)",5,IF(D312="급 (30˚ 초과)",10))))</f>
        <v/>
      </c>
      <c r="L312" s="898" t="str">
        <f>IF(A286=0,"",IF(D312="완 (15˚ 이하)",0,IF(D312="중 (15˚ ~ 30˚)",5,IF(D312="급 (30˚ 초과)",10))))</f>
        <v/>
      </c>
      <c r="M312" s="898" t="str">
        <f>IF(A296=0,"",IF(D312="완 (15˚ 이하)",0,IF(D312="중 (15˚ ~ 30˚)",5,IF(D312="급 (30˚ 초과)",10))))</f>
        <v/>
      </c>
      <c r="N312" s="841">
        <f t="shared" si="6"/>
        <v>0</v>
      </c>
    </row>
    <row r="313" spans="1:15" ht="21.75" hidden="1" customHeight="1">
      <c r="A313" s="844">
        <f>IF(H272&gt;0,1,)</f>
        <v>0</v>
      </c>
      <c r="B313" s="2389" t="s">
        <v>561</v>
      </c>
      <c r="C313" s="2389"/>
      <c r="D313" s="2369">
        <f>'6-3표준조사(3)'!R456</f>
        <v>0</v>
      </c>
      <c r="E313" s="2369"/>
      <c r="F313" s="2369"/>
      <c r="G313" s="2369"/>
      <c r="H313" s="2369"/>
      <c r="I313" s="898"/>
      <c r="J313" s="898"/>
      <c r="K313" s="898" t="str">
        <f>IF(A278=0,"",IF(D313="당해년도",0,IF(D313="2년차",5,IF(D313="3년차",10))))</f>
        <v/>
      </c>
      <c r="L313" s="898"/>
      <c r="M313" s="898"/>
      <c r="N313" s="841">
        <f t="shared" si="6"/>
        <v>0</v>
      </c>
    </row>
    <row r="314" spans="1:15" ht="21.75" hidden="1" customHeight="1">
      <c r="A314" s="844">
        <f>IF(H272&gt;0,1,)</f>
        <v>0</v>
      </c>
      <c r="B314" s="2368" t="s">
        <v>560</v>
      </c>
      <c r="C314" s="2368"/>
      <c r="D314" s="2369" t="str">
        <f>'6-3표준조사(3)'!Q456</f>
        <v>개소당5ha이상</v>
      </c>
      <c r="E314" s="2369"/>
      <c r="F314" s="2369"/>
      <c r="G314" s="2369"/>
      <c r="H314" s="2369"/>
      <c r="I314" s="898"/>
      <c r="J314" s="898" t="str">
        <f>IF(A275=0,"",IF(D314="개소당5ha이상",0,IF(D314="개소당3~5ha미만 ",5,IF(D314="개소당3ha미만",10))))</f>
        <v/>
      </c>
      <c r="K314" s="898" t="str">
        <f>IF(A278=0,"",IF(D314="개소당5ha이상",0,IF(D314="개소당3~5ha미만 ",5,IF(D314="개소당3ha미만",10))))</f>
        <v/>
      </c>
      <c r="L314" s="898" t="str">
        <f>IF(A286=0,"",IF(D314="개소당5ha이상",0,IF(D314="개소당3~5ha미만 ",5,IF(D314="개소당3ha미만",10))))</f>
        <v/>
      </c>
      <c r="M314" s="898" t="str">
        <f>IF(A296=0,"",IF(D314="개소당5ha이상",0,IF(D314="개소당3~5ha미만 ",5,IF(D314="개소당3ha미만",10))))</f>
        <v/>
      </c>
      <c r="N314" s="841">
        <f t="shared" si="6"/>
        <v>0</v>
      </c>
    </row>
    <row r="315" spans="1:15" ht="21.75" hidden="1" customHeight="1">
      <c r="A315" s="844">
        <f>IF(H272&gt;0,1,)</f>
        <v>0</v>
      </c>
      <c r="B315" s="2368" t="s">
        <v>555</v>
      </c>
      <c r="C315" s="2368"/>
      <c r="D315" s="2369"/>
      <c r="E315" s="2369"/>
      <c r="F315" s="2369"/>
      <c r="G315" s="2369"/>
      <c r="H315" s="2369"/>
      <c r="I315" s="898"/>
      <c r="J315" s="898"/>
      <c r="K315" s="898"/>
      <c r="L315" s="898"/>
      <c r="M315" s="898"/>
      <c r="N315" s="841">
        <f t="shared" si="6"/>
        <v>0</v>
      </c>
    </row>
    <row r="316" spans="1:15" s="143" customFormat="1" ht="35.1" hidden="1" customHeight="1" thickBot="1">
      <c r="A316" s="178">
        <f>IF(H317&gt;0,1,)</f>
        <v>0</v>
      </c>
      <c r="B316" s="2338" t="s">
        <v>839</v>
      </c>
      <c r="C316" s="2338"/>
      <c r="D316" s="2338"/>
      <c r="E316" s="2338"/>
      <c r="F316" s="2338"/>
      <c r="G316" s="2338"/>
      <c r="H316" s="2338"/>
      <c r="I316" s="2338"/>
      <c r="J316" s="2338"/>
      <c r="K316" s="2338"/>
      <c r="L316" s="2338"/>
      <c r="M316" s="2338"/>
      <c r="N316" s="177">
        <f>IF(H$317&gt;0,8,)</f>
        <v>0</v>
      </c>
      <c r="O316" s="142"/>
    </row>
    <row r="317" spans="1:15" s="143" customFormat="1" ht="24.95" hidden="1" customHeight="1">
      <c r="A317" s="178">
        <f>IF(H317&gt;0,1,)</f>
        <v>0</v>
      </c>
      <c r="B317" s="2308" t="s">
        <v>857</v>
      </c>
      <c r="C317" s="2309"/>
      <c r="D317" s="2310" t="str">
        <f>CONCATENATE('6-3표준조사(3)'!K529,"임반")</f>
        <v>임반</v>
      </c>
      <c r="E317" s="2310"/>
      <c r="F317" s="2310" t="str">
        <f>CONCATENATE('6-3표준조사(3)'!L529,"소반")</f>
        <v>소반</v>
      </c>
      <c r="G317" s="2310"/>
      <c r="H317" s="2311">
        <f>'6-3표준조사(3)'!Q529</f>
        <v>0</v>
      </c>
      <c r="I317" s="2311"/>
      <c r="J317" s="179"/>
      <c r="K317" s="180" t="s">
        <v>541</v>
      </c>
      <c r="L317" s="2312">
        <f>+'6-3표준조사(3)'!R529</f>
        <v>0</v>
      </c>
      <c r="M317" s="2313"/>
      <c r="N317" s="177">
        <f t="shared" ref="N317:N360" si="7">IF(H$317&gt;0,8,)</f>
        <v>0</v>
      </c>
    </row>
    <row r="318" spans="1:15" s="143" customFormat="1" ht="21.75" hidden="1" customHeight="1">
      <c r="A318" s="178">
        <f>IF(H317&gt;0,1,)</f>
        <v>0</v>
      </c>
      <c r="B318" s="2314" t="s">
        <v>542</v>
      </c>
      <c r="C318" s="2315"/>
      <c r="D318" s="2316" t="s">
        <v>543</v>
      </c>
      <c r="E318" s="2315"/>
      <c r="F318" s="2317" t="s">
        <v>544</v>
      </c>
      <c r="G318" s="2318"/>
      <c r="H318" s="2317" t="s">
        <v>545</v>
      </c>
      <c r="I318" s="2318"/>
      <c r="J318" s="2316" t="s">
        <v>546</v>
      </c>
      <c r="K318" s="2315"/>
      <c r="L318" s="2393" t="s">
        <v>858</v>
      </c>
      <c r="M318" s="2321"/>
      <c r="N318" s="177">
        <f t="shared" si="7"/>
        <v>0</v>
      </c>
    </row>
    <row r="319" spans="1:15" s="143" customFormat="1" ht="21.75" hidden="1" customHeight="1">
      <c r="A319" s="178">
        <f>IF(H317&gt;0,1,)</f>
        <v>0</v>
      </c>
      <c r="B319" s="181"/>
      <c r="C319" s="182" t="s">
        <v>547</v>
      </c>
      <c r="D319" s="183"/>
      <c r="E319" s="184" t="s">
        <v>548</v>
      </c>
      <c r="F319" s="183"/>
      <c r="G319" s="184" t="s">
        <v>548</v>
      </c>
      <c r="H319" s="183"/>
      <c r="I319" s="184" t="s">
        <v>548</v>
      </c>
      <c r="J319" s="185"/>
      <c r="K319" s="184" t="s">
        <v>549</v>
      </c>
      <c r="L319" s="2320"/>
      <c r="M319" s="2322"/>
      <c r="N319" s="177">
        <f t="shared" si="7"/>
        <v>0</v>
      </c>
    </row>
    <row r="320" spans="1:15" s="27" customFormat="1" ht="21.75" hidden="1" customHeight="1">
      <c r="A320" s="28">
        <f>IF('6-3표준조사(3)'!R529="둘레베기",1,)</f>
        <v>0</v>
      </c>
      <c r="B320" s="2323" t="s">
        <v>547</v>
      </c>
      <c r="C320" s="29" t="s">
        <v>579</v>
      </c>
      <c r="D320" s="30"/>
      <c r="E320" s="31"/>
      <c r="F320" s="30"/>
      <c r="G320" s="31"/>
      <c r="H320" s="30"/>
      <c r="I320" s="31"/>
      <c r="J320" s="32"/>
      <c r="K320" s="33"/>
      <c r="L320" s="34"/>
      <c r="M320" s="71">
        <f>M321</f>
        <v>0</v>
      </c>
      <c r="N320" s="70">
        <f t="shared" si="7"/>
        <v>0</v>
      </c>
    </row>
    <row r="321" spans="1:14" s="27" customFormat="1" ht="21.75" hidden="1" customHeight="1">
      <c r="A321" s="28">
        <f>IF('6-3표준조사(3)'!R529="둘레베기",1,)</f>
        <v>0</v>
      </c>
      <c r="B321" s="2324"/>
      <c r="C321" s="35" t="s">
        <v>841</v>
      </c>
      <c r="D321" s="36"/>
      <c r="E321" s="37"/>
      <c r="F321" s="38"/>
      <c r="G321" s="37"/>
      <c r="H321" s="38"/>
      <c r="I321" s="37"/>
      <c r="J321" s="39"/>
      <c r="K321" s="40"/>
      <c r="L321" s="41">
        <f>J360/100</f>
        <v>0</v>
      </c>
      <c r="M321" s="72">
        <f>ROUNDDOWN((H322*J322)+(H322*J322*L321),)</f>
        <v>0</v>
      </c>
      <c r="N321" s="70">
        <f t="shared" si="7"/>
        <v>0</v>
      </c>
    </row>
    <row r="322" spans="1:14" s="27" customFormat="1" ht="21.75" hidden="1" customHeight="1">
      <c r="A322" s="28">
        <f>IF('6-3표준조사(3)'!R529="둘레베기",1,)</f>
        <v>0</v>
      </c>
      <c r="B322" s="2324"/>
      <c r="C322" s="35" t="s">
        <v>842</v>
      </c>
      <c r="D322" s="36">
        <f>IF(A322&gt;0,D351,)</f>
        <v>0</v>
      </c>
      <c r="E322" s="37" t="s">
        <v>551</v>
      </c>
      <c r="F322" s="38">
        <v>0.18</v>
      </c>
      <c r="G322" s="37" t="s">
        <v>552</v>
      </c>
      <c r="H322" s="38">
        <f>ROUND(D322/100*F322,2)</f>
        <v>0</v>
      </c>
      <c r="I322" s="37" t="s">
        <v>550</v>
      </c>
      <c r="J322" s="39">
        <f>'7-1 단가조사'!L7</f>
        <v>172068</v>
      </c>
      <c r="K322" s="40" t="s">
        <v>580</v>
      </c>
      <c r="L322" s="41"/>
      <c r="M322" s="72"/>
      <c r="N322" s="70">
        <f t="shared" si="7"/>
        <v>0</v>
      </c>
    </row>
    <row r="323" spans="1:14" s="27" customFormat="1" ht="21.75" hidden="1" customHeight="1">
      <c r="A323" s="28">
        <f>IF('6-3표준조사(3)'!R529="줄베기",1,)</f>
        <v>0</v>
      </c>
      <c r="B323" s="2324"/>
      <c r="C323" s="29" t="s">
        <v>581</v>
      </c>
      <c r="D323" s="30"/>
      <c r="E323" s="31"/>
      <c r="F323" s="30"/>
      <c r="G323" s="31"/>
      <c r="H323" s="30"/>
      <c r="I323" s="31"/>
      <c r="J323" s="32"/>
      <c r="K323" s="33"/>
      <c r="L323" s="42"/>
      <c r="M323" s="71">
        <f>SUM(M324+M327+M330)</f>
        <v>0</v>
      </c>
      <c r="N323" s="70">
        <f t="shared" si="7"/>
        <v>0</v>
      </c>
    </row>
    <row r="324" spans="1:14" s="27" customFormat="1" ht="21.75" hidden="1" customHeight="1">
      <c r="A324" s="28">
        <f>IF('6-3표준조사(3)'!R529="줄베기",1,)</f>
        <v>0</v>
      </c>
      <c r="B324" s="2324"/>
      <c r="C324" s="35" t="s">
        <v>841</v>
      </c>
      <c r="D324" s="43"/>
      <c r="E324" s="37"/>
      <c r="F324" s="38"/>
      <c r="G324" s="37"/>
      <c r="H324" s="38"/>
      <c r="I324" s="37"/>
      <c r="J324" s="39"/>
      <c r="K324" s="40"/>
      <c r="L324" s="41">
        <f>K360/100</f>
        <v>0</v>
      </c>
      <c r="M324" s="72">
        <f>ROUNDDOWN((M325+M326)+((M325+M326)*L324),0)</f>
        <v>0</v>
      </c>
      <c r="N324" s="70">
        <f t="shared" si="7"/>
        <v>0</v>
      </c>
    </row>
    <row r="325" spans="1:14" s="27" customFormat="1" ht="21.75" hidden="1" customHeight="1">
      <c r="A325" s="28">
        <f>IF('6-3표준조사(3)'!R529="줄베기",1,)</f>
        <v>0</v>
      </c>
      <c r="B325" s="2324"/>
      <c r="C325" s="35" t="s">
        <v>843</v>
      </c>
      <c r="D325" s="43">
        <f>IF(A325&gt;0,D351,)</f>
        <v>0</v>
      </c>
      <c r="E325" s="37" t="s">
        <v>551</v>
      </c>
      <c r="F325" s="38">
        <v>7.0000000000000007E-2</v>
      </c>
      <c r="G325" s="37" t="s">
        <v>552</v>
      </c>
      <c r="H325" s="38">
        <f>ROUND(D325/100*F325,2)</f>
        <v>0</v>
      </c>
      <c r="I325" s="37" t="s">
        <v>550</v>
      </c>
      <c r="J325" s="39">
        <f>'7-1 단가조사'!L7</f>
        <v>172068</v>
      </c>
      <c r="K325" s="40" t="s">
        <v>580</v>
      </c>
      <c r="L325" s="41"/>
      <c r="M325" s="72">
        <f>ROUNDDOWN(H325*J325,)</f>
        <v>0</v>
      </c>
      <c r="N325" s="70">
        <f t="shared" si="7"/>
        <v>0</v>
      </c>
    </row>
    <row r="326" spans="1:14" s="27" customFormat="1" ht="21.75" hidden="1" customHeight="1">
      <c r="A326" s="28">
        <f>IF('6-3표준조사(3)'!R529="줄베기",1,)</f>
        <v>0</v>
      </c>
      <c r="B326" s="2324"/>
      <c r="C326" s="35" t="s">
        <v>844</v>
      </c>
      <c r="D326" s="44">
        <f>IF(A326&gt;0,1,)</f>
        <v>0</v>
      </c>
      <c r="E326" s="37" t="s">
        <v>425</v>
      </c>
      <c r="F326" s="38">
        <v>1.3</v>
      </c>
      <c r="G326" s="37" t="s">
        <v>582</v>
      </c>
      <c r="H326" s="38">
        <f>ROUND(D326*F326,2)</f>
        <v>0</v>
      </c>
      <c r="I326" s="37" t="s">
        <v>550</v>
      </c>
      <c r="J326" s="39">
        <f>'7-1 단가조사'!L6</f>
        <v>226122</v>
      </c>
      <c r="K326" s="40" t="s">
        <v>583</v>
      </c>
      <c r="L326" s="41"/>
      <c r="M326" s="72">
        <f>ROUNDDOWN(H326*J326,)</f>
        <v>0</v>
      </c>
      <c r="N326" s="70">
        <f t="shared" si="7"/>
        <v>0</v>
      </c>
    </row>
    <row r="327" spans="1:14" s="27" customFormat="1" ht="21.75" hidden="1" customHeight="1">
      <c r="A327" s="28">
        <f>IF('6-3표준조사(3)'!R529="줄베기",1,)</f>
        <v>0</v>
      </c>
      <c r="B327" s="2324"/>
      <c r="C327" s="35" t="s">
        <v>845</v>
      </c>
      <c r="D327" s="43"/>
      <c r="E327" s="37"/>
      <c r="F327" s="38"/>
      <c r="G327" s="37"/>
      <c r="H327" s="38"/>
      <c r="I327" s="37"/>
      <c r="J327" s="39"/>
      <c r="K327" s="40"/>
      <c r="L327" s="45"/>
      <c r="M327" s="72">
        <f>M328+M329</f>
        <v>0</v>
      </c>
      <c r="N327" s="70">
        <f t="shared" si="7"/>
        <v>0</v>
      </c>
    </row>
    <row r="328" spans="1:14" s="27" customFormat="1" ht="21.75" hidden="1" customHeight="1">
      <c r="A328" s="28">
        <f>IF('6-3표준조사(3)'!R529="줄베기",1,)</f>
        <v>0</v>
      </c>
      <c r="B328" s="2324"/>
      <c r="C328" s="35" t="s">
        <v>846</v>
      </c>
      <c r="D328" s="44">
        <f>H326</f>
        <v>0</v>
      </c>
      <c r="E328" s="37" t="s">
        <v>582</v>
      </c>
      <c r="F328" s="38">
        <v>5</v>
      </c>
      <c r="G328" s="37" t="s">
        <v>553</v>
      </c>
      <c r="H328" s="38">
        <f>ROUND(D328*F328,2)</f>
        <v>0</v>
      </c>
      <c r="I328" s="37" t="s">
        <v>554</v>
      </c>
      <c r="J328" s="39">
        <f>'7-1 단가조사'!L11</f>
        <v>1720</v>
      </c>
      <c r="K328" s="40" t="s">
        <v>584</v>
      </c>
      <c r="L328" s="45"/>
      <c r="M328" s="72">
        <f>ROUNDDOWN(H328*J328,)</f>
        <v>0</v>
      </c>
      <c r="N328" s="70">
        <f t="shared" si="7"/>
        <v>0</v>
      </c>
    </row>
    <row r="329" spans="1:14" s="27" customFormat="1" ht="21.75" hidden="1" customHeight="1">
      <c r="A329" s="28">
        <f>IF('6-3표준조사(3)'!R529="줄베기",1,)</f>
        <v>0</v>
      </c>
      <c r="B329" s="2324"/>
      <c r="C329" s="35" t="s">
        <v>847</v>
      </c>
      <c r="D329" s="43">
        <f>M328</f>
        <v>0</v>
      </c>
      <c r="E329" s="37" t="s">
        <v>586</v>
      </c>
      <c r="F329" s="38">
        <v>0.1</v>
      </c>
      <c r="G329" s="37" t="s">
        <v>587</v>
      </c>
      <c r="H329" s="38"/>
      <c r="I329" s="37"/>
      <c r="J329" s="39"/>
      <c r="K329" s="40"/>
      <c r="L329" s="45"/>
      <c r="M329" s="72">
        <f>ROUNDDOWN(D329*F329,)</f>
        <v>0</v>
      </c>
      <c r="N329" s="70">
        <f t="shared" si="7"/>
        <v>0</v>
      </c>
    </row>
    <row r="330" spans="1:14" s="27" customFormat="1" ht="21.75" hidden="1" customHeight="1">
      <c r="A330" s="28">
        <f>IF('6-3표준조사(3)'!R529="줄베기",1,)</f>
        <v>0</v>
      </c>
      <c r="B330" s="2324"/>
      <c r="C330" s="46" t="s">
        <v>848</v>
      </c>
      <c r="D330" s="47">
        <f>D328</f>
        <v>0</v>
      </c>
      <c r="E330" s="48" t="s">
        <v>588</v>
      </c>
      <c r="F330" s="49">
        <v>8.3999999999999995E-3</v>
      </c>
      <c r="G330" s="48" t="s">
        <v>589</v>
      </c>
      <c r="H330" s="50"/>
      <c r="I330" s="48"/>
      <c r="J330" s="51">
        <f>'7-1 단가조사'!L14</f>
        <v>610000</v>
      </c>
      <c r="K330" s="52" t="s">
        <v>585</v>
      </c>
      <c r="L330" s="53"/>
      <c r="M330" s="73">
        <f>ROUNDDOWN(D330*F330*J330,)</f>
        <v>0</v>
      </c>
      <c r="N330" s="70">
        <f t="shared" si="7"/>
        <v>0</v>
      </c>
    </row>
    <row r="331" spans="1:14" ht="21.75" hidden="1" customHeight="1">
      <c r="A331" s="844">
        <f>IF('6-3표준조사(3)'!R529="모두베기",1,)</f>
        <v>0</v>
      </c>
      <c r="B331" s="2324"/>
      <c r="C331" s="852" t="s">
        <v>590</v>
      </c>
      <c r="D331" s="853"/>
      <c r="E331" s="854"/>
      <c r="F331" s="855"/>
      <c r="G331" s="854"/>
      <c r="H331" s="855"/>
      <c r="I331" s="854"/>
      <c r="J331" s="856"/>
      <c r="K331" s="857"/>
      <c r="L331" s="858"/>
      <c r="M331" s="859">
        <f>M332+M337+M340</f>
        <v>0</v>
      </c>
      <c r="N331" s="841">
        <f t="shared" si="7"/>
        <v>0</v>
      </c>
    </row>
    <row r="332" spans="1:14" ht="21.75" hidden="1" customHeight="1">
      <c r="A332" s="844">
        <f>IF('6-3표준조사(3)'!R529="모두베기",1,)</f>
        <v>0</v>
      </c>
      <c r="B332" s="2324"/>
      <c r="C332" s="860" t="s">
        <v>841</v>
      </c>
      <c r="D332" s="861"/>
      <c r="E332" s="862"/>
      <c r="F332" s="863"/>
      <c r="G332" s="862"/>
      <c r="H332" s="863"/>
      <c r="I332" s="862"/>
      <c r="J332" s="864"/>
      <c r="K332" s="865"/>
      <c r="L332" s="866">
        <f>L360/100</f>
        <v>0</v>
      </c>
      <c r="M332" s="867">
        <f>M333+M334+M335+M336</f>
        <v>0</v>
      </c>
      <c r="N332" s="841">
        <f t="shared" si="7"/>
        <v>0</v>
      </c>
    </row>
    <row r="333" spans="1:14" ht="21.75" hidden="1" customHeight="1">
      <c r="A333" s="844">
        <f>IF('6-3표준조사(3)'!R529="모두베기",1,)</f>
        <v>0</v>
      </c>
      <c r="B333" s="2324"/>
      <c r="C333" s="860" t="s">
        <v>843</v>
      </c>
      <c r="D333" s="861"/>
      <c r="E333" s="862" t="s">
        <v>551</v>
      </c>
      <c r="F333" s="863">
        <v>7.0000000000000007E-2</v>
      </c>
      <c r="G333" s="862" t="s">
        <v>552</v>
      </c>
      <c r="H333" s="863">
        <f>ROUND(D333/100*F333,2)</f>
        <v>0</v>
      </c>
      <c r="I333" s="862" t="s">
        <v>550</v>
      </c>
      <c r="J333" s="864">
        <f>'7-1 단가조사'!L7</f>
        <v>172068</v>
      </c>
      <c r="K333" s="865" t="s">
        <v>580</v>
      </c>
      <c r="L333" s="868"/>
      <c r="M333" s="867">
        <f>ROUNDDOWN((H333*J333)+(H333*J333*L332),)</f>
        <v>0</v>
      </c>
      <c r="N333" s="841">
        <f t="shared" si="7"/>
        <v>0</v>
      </c>
    </row>
    <row r="334" spans="1:14" ht="21.75" hidden="1" customHeight="1">
      <c r="A334" s="844">
        <f>IF('6-3표준조사(3)'!R529="모두베기",1,)</f>
        <v>0</v>
      </c>
      <c r="B334" s="2324"/>
      <c r="C334" s="869" t="s">
        <v>1158</v>
      </c>
      <c r="D334" s="870">
        <f>IF(A334&gt;0,IF(D353="당해 년도",1,),)</f>
        <v>0</v>
      </c>
      <c r="E334" s="862" t="s">
        <v>425</v>
      </c>
      <c r="F334" s="863">
        <v>3.5</v>
      </c>
      <c r="G334" s="862" t="s">
        <v>582</v>
      </c>
      <c r="H334" s="863">
        <f>ROUND(D334*F334,2)</f>
        <v>0</v>
      </c>
      <c r="I334" s="862" t="s">
        <v>550</v>
      </c>
      <c r="J334" s="864">
        <f>'7-1 단가조사'!L6</f>
        <v>226122</v>
      </c>
      <c r="K334" s="865" t="s">
        <v>583</v>
      </c>
      <c r="L334" s="868"/>
      <c r="M334" s="867">
        <f>ROUNDDOWN((H334*J334)+(H334*J334*L332),)</f>
        <v>0</v>
      </c>
      <c r="N334" s="841">
        <f t="shared" si="7"/>
        <v>0</v>
      </c>
    </row>
    <row r="335" spans="1:14" ht="21.75" hidden="1" customHeight="1">
      <c r="A335" s="844">
        <f>IF('6-3표준조사(3)'!R529="모두베기",1,)</f>
        <v>0</v>
      </c>
      <c r="B335" s="2324"/>
      <c r="C335" s="869" t="s">
        <v>1159</v>
      </c>
      <c r="D335" s="870">
        <f>IF(A335&gt;0,IF(D353="2년차",1,),)</f>
        <v>0</v>
      </c>
      <c r="E335" s="862" t="s">
        <v>425</v>
      </c>
      <c r="F335" s="863">
        <v>4</v>
      </c>
      <c r="G335" s="862" t="s">
        <v>582</v>
      </c>
      <c r="H335" s="863">
        <f>ROUND(D335*F335,2)</f>
        <v>0</v>
      </c>
      <c r="I335" s="862" t="s">
        <v>550</v>
      </c>
      <c r="J335" s="864">
        <f>'7-1 단가조사'!L6</f>
        <v>226122</v>
      </c>
      <c r="K335" s="865" t="s">
        <v>583</v>
      </c>
      <c r="L335" s="868"/>
      <c r="M335" s="867">
        <f>ROUNDDOWN((H335*J335)+(H335*J335*L332),)</f>
        <v>0</v>
      </c>
      <c r="N335" s="841">
        <f t="shared" si="7"/>
        <v>0</v>
      </c>
    </row>
    <row r="336" spans="1:14" ht="21.75" hidden="1" customHeight="1">
      <c r="A336" s="844">
        <f>IF('6-3표준조사(3)'!R529="모두베기",1,)</f>
        <v>0</v>
      </c>
      <c r="B336" s="2324"/>
      <c r="C336" s="869" t="s">
        <v>1160</v>
      </c>
      <c r="D336" s="870">
        <f>IF(A336&gt;0,IF(D353="3년차 이상",1,),)</f>
        <v>0</v>
      </c>
      <c r="E336" s="862" t="s">
        <v>425</v>
      </c>
      <c r="F336" s="863">
        <v>5</v>
      </c>
      <c r="G336" s="862" t="s">
        <v>582</v>
      </c>
      <c r="H336" s="863">
        <f>ROUND(D336*F336,2)</f>
        <v>0</v>
      </c>
      <c r="I336" s="862" t="s">
        <v>550</v>
      </c>
      <c r="J336" s="864">
        <f>'7-1 단가조사'!L6</f>
        <v>226122</v>
      </c>
      <c r="K336" s="865" t="s">
        <v>583</v>
      </c>
      <c r="L336" s="868"/>
      <c r="M336" s="867">
        <f>ROUNDDOWN((H336*J336)+(H336*J336*L332),)</f>
        <v>0</v>
      </c>
      <c r="N336" s="841">
        <f t="shared" si="7"/>
        <v>0</v>
      </c>
    </row>
    <row r="337" spans="1:14" ht="21.75" hidden="1" customHeight="1">
      <c r="A337" s="844">
        <f>IF('6-3표준조사(3)'!R529="모두베기",1,)</f>
        <v>0</v>
      </c>
      <c r="B337" s="2324"/>
      <c r="C337" s="860" t="s">
        <v>845</v>
      </c>
      <c r="D337" s="861"/>
      <c r="E337" s="862"/>
      <c r="F337" s="863"/>
      <c r="G337" s="862"/>
      <c r="H337" s="863"/>
      <c r="I337" s="862"/>
      <c r="J337" s="864"/>
      <c r="K337" s="865"/>
      <c r="L337" s="868"/>
      <c r="M337" s="867">
        <f>M338+M339</f>
        <v>0</v>
      </c>
      <c r="N337" s="841">
        <f t="shared" si="7"/>
        <v>0</v>
      </c>
    </row>
    <row r="338" spans="1:14" ht="21.75" hidden="1" customHeight="1">
      <c r="A338" s="844">
        <f>IF('6-3표준조사(3)'!R529="모두베기",1,)</f>
        <v>0</v>
      </c>
      <c r="B338" s="2324"/>
      <c r="C338" s="860" t="s">
        <v>846</v>
      </c>
      <c r="D338" s="870">
        <f>(H334+H335+H336)</f>
        <v>0</v>
      </c>
      <c r="E338" s="862" t="s">
        <v>582</v>
      </c>
      <c r="F338" s="863">
        <v>5</v>
      </c>
      <c r="G338" s="862" t="s">
        <v>553</v>
      </c>
      <c r="H338" s="863">
        <f>ROUND(D338*F338,2)</f>
        <v>0</v>
      </c>
      <c r="I338" s="862" t="s">
        <v>554</v>
      </c>
      <c r="J338" s="864">
        <f>'7-1 단가조사'!L11</f>
        <v>1720</v>
      </c>
      <c r="K338" s="865" t="s">
        <v>584</v>
      </c>
      <c r="L338" s="868"/>
      <c r="M338" s="867">
        <f>ROUNDDOWN(H338*J338,)</f>
        <v>0</v>
      </c>
      <c r="N338" s="841">
        <f t="shared" si="7"/>
        <v>0</v>
      </c>
    </row>
    <row r="339" spans="1:14" ht="21.75" hidden="1" customHeight="1">
      <c r="A339" s="844">
        <f>IF('6-3표준조사(3)'!R529="모두베기",1,)</f>
        <v>0</v>
      </c>
      <c r="B339" s="2324"/>
      <c r="C339" s="860" t="s">
        <v>847</v>
      </c>
      <c r="D339" s="861">
        <f>M338</f>
        <v>0</v>
      </c>
      <c r="E339" s="862" t="s">
        <v>586</v>
      </c>
      <c r="F339" s="863">
        <v>0.1</v>
      </c>
      <c r="G339" s="862" t="s">
        <v>587</v>
      </c>
      <c r="H339" s="863"/>
      <c r="I339" s="862"/>
      <c r="J339" s="864"/>
      <c r="K339" s="865"/>
      <c r="L339" s="868"/>
      <c r="M339" s="867">
        <f>ROUNDDOWN(D339*F339,)</f>
        <v>0</v>
      </c>
      <c r="N339" s="841">
        <f t="shared" si="7"/>
        <v>0</v>
      </c>
    </row>
    <row r="340" spans="1:14" ht="21.75" hidden="1" customHeight="1">
      <c r="A340" s="844">
        <f>IF('6-3표준조사(3)'!R529="모두베기",1,)</f>
        <v>0</v>
      </c>
      <c r="B340" s="2324"/>
      <c r="C340" s="871" t="s">
        <v>848</v>
      </c>
      <c r="D340" s="872">
        <f>D338</f>
        <v>0</v>
      </c>
      <c r="E340" s="873" t="s">
        <v>588</v>
      </c>
      <c r="F340" s="874">
        <v>8.3999999999999995E-3</v>
      </c>
      <c r="G340" s="873" t="s">
        <v>589</v>
      </c>
      <c r="H340" s="875"/>
      <c r="I340" s="873"/>
      <c r="J340" s="876">
        <f>'7-1 단가조사'!L14</f>
        <v>610000</v>
      </c>
      <c r="K340" s="877" t="s">
        <v>585</v>
      </c>
      <c r="L340" s="878"/>
      <c r="M340" s="879">
        <f>ROUNDDOWN(D340*F340*J340,)</f>
        <v>0</v>
      </c>
      <c r="N340" s="841">
        <f t="shared" si="7"/>
        <v>0</v>
      </c>
    </row>
    <row r="341" spans="1:14" s="27" customFormat="1" ht="21.75" hidden="1" customHeight="1">
      <c r="A341" s="28">
        <f>IF('6-3표준조사(3)'!R529="맹아제거",1,)</f>
        <v>0</v>
      </c>
      <c r="B341" s="2324"/>
      <c r="C341" s="29" t="s">
        <v>591</v>
      </c>
      <c r="D341" s="30"/>
      <c r="E341" s="31"/>
      <c r="F341" s="30"/>
      <c r="G341" s="31"/>
      <c r="H341" s="30"/>
      <c r="I341" s="31"/>
      <c r="J341" s="32"/>
      <c r="K341" s="33"/>
      <c r="L341" s="34"/>
      <c r="M341" s="71">
        <f>M342</f>
        <v>0</v>
      </c>
      <c r="N341" s="70">
        <f t="shared" si="7"/>
        <v>0</v>
      </c>
    </row>
    <row r="342" spans="1:14" s="27" customFormat="1" ht="21.75" hidden="1" customHeight="1">
      <c r="A342" s="28">
        <f>IF('6-3표준조사(3)'!R529="맹아제거",1,)</f>
        <v>0</v>
      </c>
      <c r="B342" s="2324"/>
      <c r="C342" s="35" t="s">
        <v>841</v>
      </c>
      <c r="D342" s="36"/>
      <c r="E342" s="37"/>
      <c r="F342" s="38"/>
      <c r="G342" s="37"/>
      <c r="H342" s="38"/>
      <c r="I342" s="37"/>
      <c r="J342" s="39"/>
      <c r="K342" s="40"/>
      <c r="L342" s="41">
        <f>M360/100</f>
        <v>0</v>
      </c>
      <c r="M342" s="72">
        <f>ROUNDDOWN((H343*J343)+(H343*J343*L342),)</f>
        <v>0</v>
      </c>
      <c r="N342" s="70">
        <f t="shared" si="7"/>
        <v>0</v>
      </c>
    </row>
    <row r="343" spans="1:14" s="27" customFormat="1" ht="21.75" hidden="1" customHeight="1">
      <c r="A343" s="28">
        <f>IF('6-3표준조사(3)'!R529="맹아제거",1,)</f>
        <v>0</v>
      </c>
      <c r="B343" s="2324"/>
      <c r="C343" s="35" t="s">
        <v>849</v>
      </c>
      <c r="D343" s="36"/>
      <c r="E343" s="37" t="s">
        <v>551</v>
      </c>
      <c r="F343" s="38">
        <v>0.2</v>
      </c>
      <c r="G343" s="37" t="s">
        <v>552</v>
      </c>
      <c r="H343" s="38">
        <f>ROUND(D343/100*F343,2)</f>
        <v>0</v>
      </c>
      <c r="I343" s="37" t="s">
        <v>550</v>
      </c>
      <c r="J343" s="39">
        <f>'7-1 단가조사'!L7</f>
        <v>172068</v>
      </c>
      <c r="K343" s="40" t="s">
        <v>580</v>
      </c>
      <c r="L343" s="41">
        <f>M360/100</f>
        <v>0</v>
      </c>
      <c r="M343" s="72"/>
      <c r="N343" s="70">
        <f t="shared" si="7"/>
        <v>0</v>
      </c>
    </row>
    <row r="344" spans="1:14" s="143" customFormat="1" ht="21.75" hidden="1" customHeight="1">
      <c r="A344" s="178">
        <f>IF(H317&gt;0,1,)</f>
        <v>0</v>
      </c>
      <c r="B344" s="2325" t="s">
        <v>555</v>
      </c>
      <c r="C344" s="186" t="s">
        <v>592</v>
      </c>
      <c r="D344" s="189"/>
      <c r="E344" s="188"/>
      <c r="F344" s="189"/>
      <c r="G344" s="188"/>
      <c r="H344" s="189"/>
      <c r="I344" s="188"/>
      <c r="J344" s="190"/>
      <c r="K344" s="191"/>
      <c r="L344" s="192"/>
      <c r="M344" s="193">
        <f>SUM(M345,M347,M348)</f>
        <v>0</v>
      </c>
      <c r="N344" s="177">
        <f t="shared" si="7"/>
        <v>0</v>
      </c>
    </row>
    <row r="345" spans="1:14" s="143" customFormat="1" ht="21.75" hidden="1" customHeight="1">
      <c r="A345" s="178">
        <f>IF(H317&gt;0,1,)</f>
        <v>0</v>
      </c>
      <c r="B345" s="2326"/>
      <c r="C345" s="194" t="s">
        <v>850</v>
      </c>
      <c r="D345" s="197"/>
      <c r="E345" s="196"/>
      <c r="F345" s="197"/>
      <c r="G345" s="196"/>
      <c r="H345" s="197"/>
      <c r="I345" s="196"/>
      <c r="J345" s="198"/>
      <c r="K345" s="199"/>
      <c r="L345" s="202"/>
      <c r="M345" s="201">
        <f>M346</f>
        <v>0</v>
      </c>
      <c r="N345" s="177">
        <f t="shared" si="7"/>
        <v>0</v>
      </c>
    </row>
    <row r="346" spans="1:14" s="143" customFormat="1" ht="21.75" hidden="1" customHeight="1">
      <c r="A346" s="178">
        <f>IF(H317&gt;0,1,)</f>
        <v>0</v>
      </c>
      <c r="B346" s="2326"/>
      <c r="C346" s="194" t="s">
        <v>851</v>
      </c>
      <c r="D346" s="197"/>
      <c r="E346" s="196"/>
      <c r="F346" s="197"/>
      <c r="G346" s="196"/>
      <c r="H346" s="197"/>
      <c r="I346" s="196"/>
      <c r="J346" s="198"/>
      <c r="K346" s="199"/>
      <c r="L346" s="202"/>
      <c r="M346" s="201">
        <f>M321+M324+M332+M342</f>
        <v>0</v>
      </c>
      <c r="N346" s="177">
        <f t="shared" si="7"/>
        <v>0</v>
      </c>
    </row>
    <row r="347" spans="1:14" s="143" customFormat="1" ht="21.75" hidden="1" customHeight="1">
      <c r="A347" s="178">
        <f>IF(H317&gt;0,1,)</f>
        <v>0</v>
      </c>
      <c r="B347" s="2326"/>
      <c r="C347" s="194" t="s">
        <v>852</v>
      </c>
      <c r="D347" s="197"/>
      <c r="E347" s="196"/>
      <c r="F347" s="197"/>
      <c r="G347" s="196"/>
      <c r="H347" s="197"/>
      <c r="I347" s="196"/>
      <c r="J347" s="198"/>
      <c r="K347" s="199"/>
      <c r="L347" s="202"/>
      <c r="M347" s="201">
        <f>M327+M337</f>
        <v>0</v>
      </c>
      <c r="N347" s="177">
        <f t="shared" si="7"/>
        <v>0</v>
      </c>
    </row>
    <row r="348" spans="1:14" s="143" customFormat="1" ht="21.75" hidden="1" customHeight="1" thickBot="1">
      <c r="A348" s="178">
        <f>IF(H317&gt;0,1,)</f>
        <v>0</v>
      </c>
      <c r="B348" s="2327"/>
      <c r="C348" s="205" t="s">
        <v>853</v>
      </c>
      <c r="D348" s="214"/>
      <c r="E348" s="215"/>
      <c r="F348" s="214"/>
      <c r="G348" s="215"/>
      <c r="H348" s="214"/>
      <c r="I348" s="215"/>
      <c r="J348" s="216"/>
      <c r="K348" s="217"/>
      <c r="L348" s="218"/>
      <c r="M348" s="219">
        <f>M330+M340</f>
        <v>0</v>
      </c>
      <c r="N348" s="177">
        <f t="shared" si="7"/>
        <v>0</v>
      </c>
    </row>
    <row r="349" spans="1:14" s="143" customFormat="1" ht="21.75" hidden="1" customHeight="1">
      <c r="A349" s="178">
        <f>IF(H317&gt;0,1,)</f>
        <v>0</v>
      </c>
      <c r="B349" s="2328" t="s">
        <v>556</v>
      </c>
      <c r="C349" s="2328"/>
      <c r="D349" s="2328"/>
      <c r="E349" s="2328"/>
      <c r="F349" s="2328"/>
      <c r="G349" s="2328"/>
      <c r="H349" s="2328"/>
      <c r="I349" s="2328"/>
      <c r="J349" s="2328"/>
      <c r="K349" s="2328"/>
      <c r="L349" s="2328"/>
      <c r="M349" s="2328"/>
      <c r="N349" s="177">
        <f t="shared" si="7"/>
        <v>0</v>
      </c>
    </row>
    <row r="350" spans="1:14" s="143" customFormat="1" ht="21.75" hidden="1" customHeight="1">
      <c r="A350" s="178">
        <f>IF(H317&gt;0,1,)</f>
        <v>0</v>
      </c>
      <c r="B350" s="2329" t="s">
        <v>557</v>
      </c>
      <c r="C350" s="2329"/>
      <c r="D350" s="2329"/>
      <c r="E350" s="2329"/>
      <c r="F350" s="2329"/>
      <c r="G350" s="2329"/>
      <c r="H350" s="2329"/>
      <c r="I350" s="2329"/>
      <c r="J350" s="2329"/>
      <c r="K350" s="2329"/>
      <c r="L350" s="2329"/>
      <c r="M350" s="2329"/>
      <c r="N350" s="177">
        <f t="shared" si="7"/>
        <v>0</v>
      </c>
    </row>
    <row r="351" spans="1:14" s="143" customFormat="1" ht="21.75" hidden="1" customHeight="1">
      <c r="A351" s="178">
        <f>IF(H317&gt;0,1,)</f>
        <v>0</v>
      </c>
      <c r="B351" s="220" t="s">
        <v>558</v>
      </c>
      <c r="C351" s="221" t="s">
        <v>854</v>
      </c>
      <c r="D351" s="222" t="e">
        <f>'6-3표준조사(3)'!Q535</f>
        <v>#DIV/0!</v>
      </c>
      <c r="E351" s="220" t="s">
        <v>551</v>
      </c>
      <c r="F351" s="542"/>
      <c r="G351" s="220"/>
      <c r="H351" s="224"/>
      <c r="I351" s="225"/>
      <c r="J351" s="225"/>
      <c r="K351" s="225"/>
      <c r="L351" s="226"/>
      <c r="M351" s="225"/>
      <c r="N351" s="177">
        <f t="shared" si="7"/>
        <v>0</v>
      </c>
    </row>
    <row r="352" spans="1:14" s="143" customFormat="1" ht="21.75" hidden="1" customHeight="1">
      <c r="A352" s="178">
        <f>IF(H317&gt;0,1,)</f>
        <v>0</v>
      </c>
      <c r="B352" s="220" t="s">
        <v>559</v>
      </c>
      <c r="C352" s="221" t="s">
        <v>840</v>
      </c>
      <c r="D352" s="2330">
        <f>'6-3표준조사(3)'!S535</f>
        <v>0</v>
      </c>
      <c r="E352" s="2330"/>
      <c r="F352" s="542"/>
      <c r="G352" s="220"/>
      <c r="H352" s="224"/>
      <c r="I352" s="225"/>
      <c r="J352" s="225"/>
      <c r="K352" s="225"/>
      <c r="L352" s="226"/>
      <c r="M352" s="225"/>
      <c r="N352" s="177">
        <f t="shared" si="7"/>
        <v>0</v>
      </c>
    </row>
    <row r="353" spans="1:15" s="143" customFormat="1" ht="21.75" hidden="1" customHeight="1">
      <c r="A353" s="178">
        <f>IF(H317&gt;0,1,)</f>
        <v>0</v>
      </c>
      <c r="B353" s="220" t="s">
        <v>558</v>
      </c>
      <c r="C353" s="221" t="s">
        <v>855</v>
      </c>
      <c r="D353" s="2331">
        <f>'6-3표준조사(3)'!R531</f>
        <v>0</v>
      </c>
      <c r="E353" s="2331"/>
      <c r="F353" s="227"/>
      <c r="G353" s="227"/>
      <c r="H353" s="224"/>
      <c r="I353" s="225"/>
      <c r="J353" s="225"/>
      <c r="K353" s="225"/>
      <c r="L353" s="226"/>
      <c r="M353" s="225"/>
      <c r="N353" s="177">
        <f t="shared" si="7"/>
        <v>0</v>
      </c>
    </row>
    <row r="354" spans="1:15" s="143" customFormat="1" ht="21.75" hidden="1" customHeight="1">
      <c r="A354" s="178">
        <f>IF(H317&gt;0,1,)</f>
        <v>0</v>
      </c>
      <c r="B354" s="2329" t="s">
        <v>856</v>
      </c>
      <c r="C354" s="2329"/>
      <c r="D354" s="2329"/>
      <c r="E354" s="2329"/>
      <c r="F354" s="2329"/>
      <c r="G354" s="2329"/>
      <c r="H354" s="2329"/>
      <c r="I354" s="2329"/>
      <c r="J354" s="2329"/>
      <c r="K354" s="2329"/>
      <c r="L354" s="2329"/>
      <c r="M354" s="2329"/>
      <c r="N354" s="177">
        <f t="shared" si="7"/>
        <v>0</v>
      </c>
    </row>
    <row r="355" spans="1:15" s="143" customFormat="1" ht="21.75" hidden="1" customHeight="1">
      <c r="A355" s="178">
        <f>IF(H317&gt;0,1,)</f>
        <v>0</v>
      </c>
      <c r="B355" s="2332" t="s">
        <v>542</v>
      </c>
      <c r="C355" s="2332"/>
      <c r="D355" s="2333" t="s">
        <v>893</v>
      </c>
      <c r="E355" s="2333"/>
      <c r="F355" s="2333"/>
      <c r="G355" s="2333"/>
      <c r="H355" s="2333"/>
      <c r="I355" s="2334" t="s">
        <v>894</v>
      </c>
      <c r="J355" s="2334"/>
      <c r="K355" s="2334"/>
      <c r="L355" s="2334"/>
      <c r="M355" s="2334"/>
      <c r="N355" s="177">
        <f t="shared" si="7"/>
        <v>0</v>
      </c>
      <c r="O355" s="228"/>
    </row>
    <row r="356" spans="1:15" s="143" customFormat="1" ht="21.75" hidden="1" customHeight="1">
      <c r="A356" s="178">
        <f>IF(H317&gt;0,1,)</f>
        <v>0</v>
      </c>
      <c r="B356" s="2332"/>
      <c r="C356" s="2332"/>
      <c r="D356" s="2333"/>
      <c r="E356" s="2333"/>
      <c r="F356" s="2333"/>
      <c r="G356" s="2333"/>
      <c r="H356" s="2333"/>
      <c r="I356" s="229" t="s">
        <v>895</v>
      </c>
      <c r="J356" s="541" t="s">
        <v>896</v>
      </c>
      <c r="K356" s="541" t="s">
        <v>537</v>
      </c>
      <c r="L356" s="231" t="s">
        <v>538</v>
      </c>
      <c r="M356" s="541" t="s">
        <v>899</v>
      </c>
      <c r="N356" s="177">
        <f t="shared" si="7"/>
        <v>0</v>
      </c>
    </row>
    <row r="357" spans="1:15" s="143" customFormat="1" ht="21.75" hidden="1" customHeight="1">
      <c r="A357" s="178">
        <f>IF(H317&gt;0,1,)</f>
        <v>0</v>
      </c>
      <c r="B357" s="2335" t="s">
        <v>572</v>
      </c>
      <c r="C357" s="2335"/>
      <c r="D357" s="2336" t="str">
        <f>'6-3표준조사(3)'!P531</f>
        <v>완 (15˚ 이하)</v>
      </c>
      <c r="E357" s="2336"/>
      <c r="F357" s="2336"/>
      <c r="G357" s="2336"/>
      <c r="H357" s="2336"/>
      <c r="I357" s="543" t="str">
        <f>IF(H317=0,"",IF(D357="완 (15˚ 이하)",0,IF(D357="중 (15˚ ~ 30˚)",5,IF(D357="급 (30˚ 초과)",10))))</f>
        <v/>
      </c>
      <c r="J357" s="543" t="str">
        <f>IF(A320=0,"",IF(D357="완 (15˚ 이하)",0,IF(D357="중 (15˚ ~ 30˚)",5,IF(D357="급 (30˚ 초과)",10))))</f>
        <v/>
      </c>
      <c r="K357" s="543" t="str">
        <f>IF(A323=0,"",IF(D357="완 (15˚ 이하)",0,IF(D357="중 (15˚ ~ 30˚)",5,IF(D357="급 (30˚ 초과)",10))))</f>
        <v/>
      </c>
      <c r="L357" s="543" t="str">
        <f>IF(A331=0,"",IF(D357="완 (15˚ 이하)",0,IF(D357="중 (15˚ ~ 30˚)",5,IF(D357="급 (30˚ 초과)",10))))</f>
        <v/>
      </c>
      <c r="M357" s="543" t="str">
        <f>IF(A341=0,"",IF(D357="완 (15˚ 이하)",0,IF(D357="중 (15˚ ~ 30˚)",5,IF(D357="급 (30˚ 초과)",10))))</f>
        <v/>
      </c>
      <c r="N357" s="177">
        <f t="shared" si="7"/>
        <v>0</v>
      </c>
    </row>
    <row r="358" spans="1:15" s="143" customFormat="1" ht="21.75" hidden="1" customHeight="1">
      <c r="A358" s="178">
        <f>IF(H317&gt;0,1,)</f>
        <v>0</v>
      </c>
      <c r="B358" s="2337" t="s">
        <v>561</v>
      </c>
      <c r="C358" s="2337"/>
      <c r="D358" s="2336">
        <f>'6-3표준조사(3)'!R531</f>
        <v>0</v>
      </c>
      <c r="E358" s="2336"/>
      <c r="F358" s="2336"/>
      <c r="G358" s="2336"/>
      <c r="H358" s="2336"/>
      <c r="I358" s="543"/>
      <c r="J358" s="543"/>
      <c r="K358" s="543" t="str">
        <f>IF(A323=0,"",IF(D358="당해년도",0,IF(D358="2년차",5,IF(D358="3년차",10))))</f>
        <v/>
      </c>
      <c r="L358" s="543"/>
      <c r="M358" s="543"/>
      <c r="N358" s="177">
        <f t="shared" si="7"/>
        <v>0</v>
      </c>
    </row>
    <row r="359" spans="1:15" s="143" customFormat="1" ht="21.75" hidden="1" customHeight="1">
      <c r="A359" s="178">
        <f>IF(H317&gt;0,1,)</f>
        <v>0</v>
      </c>
      <c r="B359" s="2335" t="s">
        <v>560</v>
      </c>
      <c r="C359" s="2335"/>
      <c r="D359" s="2336" t="str">
        <f>'6-3표준조사(3)'!Q531</f>
        <v>개소당5ha이상</v>
      </c>
      <c r="E359" s="2336"/>
      <c r="F359" s="2336"/>
      <c r="G359" s="2336"/>
      <c r="H359" s="2336"/>
      <c r="I359" s="543"/>
      <c r="J359" s="543" t="str">
        <f>IF(A320=0,"",IF(D359="개소당5ha이상",0,IF(D359="개소당3~5ha미만 ",5,IF(D359="개소당3ha미만",10))))</f>
        <v/>
      </c>
      <c r="K359" s="543" t="str">
        <f>IF(A323=0,"",IF(D359="개소당5ha이상",0,IF(D359="개소당3~5ha미만 ",5,IF(D359="개소당3ha미만",10))))</f>
        <v/>
      </c>
      <c r="L359" s="543" t="str">
        <f>IF(A331=0,"",IF(D359="개소당5ha이상",0,IF(D359="개소당3~5ha미만 ",5,IF(D359="개소당3ha미만",10))))</f>
        <v/>
      </c>
      <c r="M359" s="543" t="str">
        <f>IF(A341=0,"",IF(D359="개소당5ha이상",0,IF(D359="개소당3~5ha미만 ",5,IF(D359="개소당3ha미만",10))))</f>
        <v/>
      </c>
      <c r="N359" s="177">
        <f t="shared" si="7"/>
        <v>0</v>
      </c>
    </row>
    <row r="360" spans="1:15" s="143" customFormat="1" ht="21.75" hidden="1" customHeight="1">
      <c r="A360" s="178">
        <f>IF(H317&gt;0,1,)</f>
        <v>0</v>
      </c>
      <c r="B360" s="2335" t="s">
        <v>555</v>
      </c>
      <c r="C360" s="2335"/>
      <c r="D360" s="2336"/>
      <c r="E360" s="2336"/>
      <c r="F360" s="2336"/>
      <c r="G360" s="2336"/>
      <c r="H360" s="2336"/>
      <c r="I360" s="543"/>
      <c r="J360" s="543"/>
      <c r="K360" s="543"/>
      <c r="L360" s="543"/>
      <c r="M360" s="543"/>
      <c r="N360" s="177">
        <f t="shared" si="7"/>
        <v>0</v>
      </c>
    </row>
    <row r="361" spans="1:15" s="143" customFormat="1" ht="35.1" hidden="1" customHeight="1" thickBot="1">
      <c r="A361" s="178">
        <f>IF(H362&gt;0,1,)</f>
        <v>0</v>
      </c>
      <c r="B361" s="2338" t="s">
        <v>839</v>
      </c>
      <c r="C361" s="2338"/>
      <c r="D361" s="2338"/>
      <c r="E361" s="2338"/>
      <c r="F361" s="2338"/>
      <c r="G361" s="2338"/>
      <c r="H361" s="2338"/>
      <c r="I361" s="2338"/>
      <c r="J361" s="2338"/>
      <c r="K361" s="2338"/>
      <c r="L361" s="2338"/>
      <c r="M361" s="2338"/>
      <c r="N361" s="177">
        <f>IF(H$317&gt;0,9,)</f>
        <v>0</v>
      </c>
      <c r="O361" s="142"/>
    </row>
    <row r="362" spans="1:15" s="143" customFormat="1" ht="24.95" hidden="1" customHeight="1">
      <c r="A362" s="178">
        <f>IF(H362&gt;0,1,)</f>
        <v>0</v>
      </c>
      <c r="B362" s="2308" t="s">
        <v>857</v>
      </c>
      <c r="C362" s="2309"/>
      <c r="D362" s="2310" t="str">
        <f>CONCATENATE('6-3표준조사(3)'!K604,"임반")</f>
        <v>임반</v>
      </c>
      <c r="E362" s="2310"/>
      <c r="F362" s="2310" t="str">
        <f>CONCATENATE('6-3표준조사(3)'!L604,"소반")</f>
        <v>소반</v>
      </c>
      <c r="G362" s="2310"/>
      <c r="H362" s="2311">
        <f>'6-3표준조사(3)'!Q604</f>
        <v>0</v>
      </c>
      <c r="I362" s="2311"/>
      <c r="J362" s="179"/>
      <c r="K362" s="180" t="s">
        <v>541</v>
      </c>
      <c r="L362" s="2312">
        <f>'6-3표준조사(3)'!R604</f>
        <v>0</v>
      </c>
      <c r="M362" s="2313"/>
      <c r="N362" s="177">
        <f t="shared" ref="N362:N405" si="8">IF(H$317&gt;0,9,)</f>
        <v>0</v>
      </c>
    </row>
    <row r="363" spans="1:15" s="143" customFormat="1" ht="21.75" hidden="1" customHeight="1">
      <c r="A363" s="178">
        <f>IF(H362&gt;0,1,)</f>
        <v>0</v>
      </c>
      <c r="B363" s="2314" t="s">
        <v>542</v>
      </c>
      <c r="C363" s="2315"/>
      <c r="D363" s="2316" t="s">
        <v>543</v>
      </c>
      <c r="E363" s="2315"/>
      <c r="F363" s="2317" t="s">
        <v>544</v>
      </c>
      <c r="G363" s="2318"/>
      <c r="H363" s="2317" t="s">
        <v>545</v>
      </c>
      <c r="I363" s="2318"/>
      <c r="J363" s="2316" t="s">
        <v>546</v>
      </c>
      <c r="K363" s="2315"/>
      <c r="L363" s="2393" t="s">
        <v>858</v>
      </c>
      <c r="M363" s="2321"/>
      <c r="N363" s="177">
        <f t="shared" si="8"/>
        <v>0</v>
      </c>
    </row>
    <row r="364" spans="1:15" s="143" customFormat="1" ht="21.75" hidden="1" customHeight="1">
      <c r="A364" s="178">
        <f>IF(H362&gt;0,1,)</f>
        <v>0</v>
      </c>
      <c r="B364" s="181"/>
      <c r="C364" s="182" t="s">
        <v>547</v>
      </c>
      <c r="D364" s="183"/>
      <c r="E364" s="184" t="s">
        <v>548</v>
      </c>
      <c r="F364" s="183"/>
      <c r="G364" s="184" t="s">
        <v>548</v>
      </c>
      <c r="H364" s="183"/>
      <c r="I364" s="184" t="s">
        <v>548</v>
      </c>
      <c r="J364" s="185"/>
      <c r="K364" s="184" t="s">
        <v>549</v>
      </c>
      <c r="L364" s="2320"/>
      <c r="M364" s="2322"/>
      <c r="N364" s="177">
        <f t="shared" si="8"/>
        <v>0</v>
      </c>
    </row>
    <row r="365" spans="1:15" s="27" customFormat="1" ht="21.75" hidden="1" customHeight="1">
      <c r="A365" s="28">
        <f>IF('6-3표준조사(3)'!$R$604="둘레베기",1,)</f>
        <v>0</v>
      </c>
      <c r="B365" s="2323" t="s">
        <v>547</v>
      </c>
      <c r="C365" s="29" t="s">
        <v>579</v>
      </c>
      <c r="D365" s="30"/>
      <c r="E365" s="31"/>
      <c r="F365" s="30"/>
      <c r="G365" s="31"/>
      <c r="H365" s="30"/>
      <c r="I365" s="31"/>
      <c r="J365" s="32"/>
      <c r="K365" s="33"/>
      <c r="L365" s="34"/>
      <c r="M365" s="71">
        <f>M366</f>
        <v>0</v>
      </c>
      <c r="N365" s="177">
        <f t="shared" si="8"/>
        <v>0</v>
      </c>
    </row>
    <row r="366" spans="1:15" s="27" customFormat="1" ht="21.75" hidden="1" customHeight="1">
      <c r="A366" s="28">
        <f>IF('6-3표준조사(3)'!$R$604="둘레베기",1,)</f>
        <v>0</v>
      </c>
      <c r="B366" s="2324"/>
      <c r="C366" s="35" t="s">
        <v>841</v>
      </c>
      <c r="D366" s="36"/>
      <c r="E366" s="37"/>
      <c r="F366" s="38"/>
      <c r="G366" s="37"/>
      <c r="H366" s="38"/>
      <c r="I366" s="37"/>
      <c r="J366" s="39"/>
      <c r="K366" s="40"/>
      <c r="L366" s="41">
        <f>J405/100</f>
        <v>0</v>
      </c>
      <c r="M366" s="72">
        <f>ROUNDDOWN((H367*J367)+(H367*J367*L366),)</f>
        <v>0</v>
      </c>
      <c r="N366" s="177">
        <f t="shared" si="8"/>
        <v>0</v>
      </c>
    </row>
    <row r="367" spans="1:15" s="27" customFormat="1" ht="21.75" hidden="1" customHeight="1">
      <c r="A367" s="28">
        <f>IF('6-3표준조사(3)'!$R$604="둘레베기",1,)</f>
        <v>0</v>
      </c>
      <c r="B367" s="2324"/>
      <c r="C367" s="35" t="s">
        <v>842</v>
      </c>
      <c r="D367" s="36">
        <f>IF(A367&gt;0,D396,)</f>
        <v>0</v>
      </c>
      <c r="E367" s="37" t="s">
        <v>551</v>
      </c>
      <c r="F367" s="38">
        <v>0.18</v>
      </c>
      <c r="G367" s="37" t="s">
        <v>552</v>
      </c>
      <c r="H367" s="38">
        <f>ROUND(D367/100*F367,2)</f>
        <v>0</v>
      </c>
      <c r="I367" s="37" t="s">
        <v>550</v>
      </c>
      <c r="J367" s="39">
        <f>'7-1 단가조사'!L7</f>
        <v>172068</v>
      </c>
      <c r="K367" s="40" t="s">
        <v>580</v>
      </c>
      <c r="L367" s="41"/>
      <c r="M367" s="72"/>
      <c r="N367" s="177">
        <f t="shared" si="8"/>
        <v>0</v>
      </c>
    </row>
    <row r="368" spans="1:15" s="27" customFormat="1" ht="21.75" hidden="1" customHeight="1">
      <c r="A368" s="28">
        <f>IF('6-3표준조사(3)'!$R$604="줄베기",1,)</f>
        <v>0</v>
      </c>
      <c r="B368" s="2324"/>
      <c r="C368" s="29" t="s">
        <v>581</v>
      </c>
      <c r="D368" s="30"/>
      <c r="E368" s="31"/>
      <c r="F368" s="30"/>
      <c r="G368" s="31"/>
      <c r="H368" s="30"/>
      <c r="I368" s="31"/>
      <c r="J368" s="32"/>
      <c r="K368" s="33"/>
      <c r="L368" s="42"/>
      <c r="M368" s="71">
        <f>SUM(M369+M372+M375)</f>
        <v>0</v>
      </c>
      <c r="N368" s="177">
        <f t="shared" si="8"/>
        <v>0</v>
      </c>
    </row>
    <row r="369" spans="1:14" s="27" customFormat="1" ht="21.75" hidden="1" customHeight="1">
      <c r="A369" s="28">
        <f>IF('6-3표준조사(3)'!$R$604="줄베기",1,)</f>
        <v>0</v>
      </c>
      <c r="B369" s="2324"/>
      <c r="C369" s="35" t="s">
        <v>841</v>
      </c>
      <c r="D369" s="43"/>
      <c r="E369" s="37"/>
      <c r="F369" s="38"/>
      <c r="G369" s="37"/>
      <c r="H369" s="38"/>
      <c r="I369" s="37"/>
      <c r="J369" s="39"/>
      <c r="K369" s="40"/>
      <c r="L369" s="41">
        <f>K405/100</f>
        <v>0</v>
      </c>
      <c r="M369" s="72">
        <f>ROUNDDOWN((M370+M371)+((M370+M371)*L369),0)</f>
        <v>0</v>
      </c>
      <c r="N369" s="177">
        <f t="shared" si="8"/>
        <v>0</v>
      </c>
    </row>
    <row r="370" spans="1:14" s="27" customFormat="1" ht="21.75" hidden="1" customHeight="1">
      <c r="A370" s="28">
        <f>IF('6-3표준조사(3)'!$R$604="줄베기",1,)</f>
        <v>0</v>
      </c>
      <c r="B370" s="2324"/>
      <c r="C370" s="35" t="s">
        <v>843</v>
      </c>
      <c r="D370" s="43">
        <f>IF(A370&gt;0,D396,)</f>
        <v>0</v>
      </c>
      <c r="E370" s="37" t="s">
        <v>551</v>
      </c>
      <c r="F370" s="38">
        <v>7.0000000000000007E-2</v>
      </c>
      <c r="G370" s="37" t="s">
        <v>552</v>
      </c>
      <c r="H370" s="38">
        <f>ROUND(D370/100*F370,2)</f>
        <v>0</v>
      </c>
      <c r="I370" s="37" t="s">
        <v>550</v>
      </c>
      <c r="J370" s="39">
        <f>'7-1 단가조사'!L7</f>
        <v>172068</v>
      </c>
      <c r="K370" s="40" t="s">
        <v>580</v>
      </c>
      <c r="L370" s="41"/>
      <c r="M370" s="72">
        <f>ROUNDDOWN(H370*J370,)</f>
        <v>0</v>
      </c>
      <c r="N370" s="177">
        <f t="shared" si="8"/>
        <v>0</v>
      </c>
    </row>
    <row r="371" spans="1:14" s="27" customFormat="1" ht="21.75" hidden="1" customHeight="1">
      <c r="A371" s="28">
        <f>IF('6-3표준조사(3)'!$R$604="줄베기",1,)</f>
        <v>0</v>
      </c>
      <c r="B371" s="2324"/>
      <c r="C371" s="35" t="s">
        <v>844</v>
      </c>
      <c r="D371" s="44">
        <f>IF(A371&gt;0,1,)</f>
        <v>0</v>
      </c>
      <c r="E371" s="37" t="s">
        <v>425</v>
      </c>
      <c r="F371" s="38">
        <v>1.3</v>
      </c>
      <c r="G371" s="37" t="s">
        <v>582</v>
      </c>
      <c r="H371" s="38">
        <f>ROUND(D371*F371,2)</f>
        <v>0</v>
      </c>
      <c r="I371" s="37" t="s">
        <v>550</v>
      </c>
      <c r="J371" s="39">
        <f>'7-1 단가조사'!L6</f>
        <v>226122</v>
      </c>
      <c r="K371" s="40" t="s">
        <v>583</v>
      </c>
      <c r="L371" s="41"/>
      <c r="M371" s="72">
        <f>ROUNDDOWN(H371*J371,)</f>
        <v>0</v>
      </c>
      <c r="N371" s="177">
        <f t="shared" si="8"/>
        <v>0</v>
      </c>
    </row>
    <row r="372" spans="1:14" s="27" customFormat="1" ht="21.75" hidden="1" customHeight="1">
      <c r="A372" s="28">
        <f>IF('6-3표준조사(3)'!$R$604="줄베기",1,)</f>
        <v>0</v>
      </c>
      <c r="B372" s="2324"/>
      <c r="C372" s="35" t="s">
        <v>845</v>
      </c>
      <c r="D372" s="43"/>
      <c r="E372" s="37"/>
      <c r="F372" s="38"/>
      <c r="G372" s="37"/>
      <c r="H372" s="38"/>
      <c r="I372" s="37"/>
      <c r="J372" s="39"/>
      <c r="K372" s="40"/>
      <c r="L372" s="45"/>
      <c r="M372" s="72">
        <f>M373+M374</f>
        <v>0</v>
      </c>
      <c r="N372" s="177">
        <f t="shared" si="8"/>
        <v>0</v>
      </c>
    </row>
    <row r="373" spans="1:14" s="27" customFormat="1" ht="21.75" hidden="1" customHeight="1">
      <c r="A373" s="28">
        <f>IF('6-3표준조사(3)'!$R$604="줄베기",1,)</f>
        <v>0</v>
      </c>
      <c r="B373" s="2324"/>
      <c r="C373" s="35" t="s">
        <v>846</v>
      </c>
      <c r="D373" s="44">
        <f>H371</f>
        <v>0</v>
      </c>
      <c r="E373" s="37" t="s">
        <v>582</v>
      </c>
      <c r="F373" s="38">
        <v>5</v>
      </c>
      <c r="G373" s="37" t="s">
        <v>553</v>
      </c>
      <c r="H373" s="38">
        <f>ROUND(D373*F373,2)</f>
        <v>0</v>
      </c>
      <c r="I373" s="37" t="s">
        <v>554</v>
      </c>
      <c r="J373" s="39">
        <f>'7-1 단가조사'!L11</f>
        <v>1720</v>
      </c>
      <c r="K373" s="40" t="s">
        <v>584</v>
      </c>
      <c r="L373" s="45"/>
      <c r="M373" s="72">
        <f>ROUNDDOWN(H373*J373,)</f>
        <v>0</v>
      </c>
      <c r="N373" s="177">
        <f t="shared" si="8"/>
        <v>0</v>
      </c>
    </row>
    <row r="374" spans="1:14" s="27" customFormat="1" ht="21.75" hidden="1" customHeight="1">
      <c r="A374" s="28">
        <f>IF('6-3표준조사(3)'!$R$604="줄베기",1,)</f>
        <v>0</v>
      </c>
      <c r="B374" s="2324"/>
      <c r="C374" s="35" t="s">
        <v>847</v>
      </c>
      <c r="D374" s="43">
        <f>M373</f>
        <v>0</v>
      </c>
      <c r="E374" s="37" t="s">
        <v>586</v>
      </c>
      <c r="F374" s="38">
        <v>0.1</v>
      </c>
      <c r="G374" s="37" t="s">
        <v>587</v>
      </c>
      <c r="H374" s="38"/>
      <c r="I374" s="37"/>
      <c r="J374" s="39"/>
      <c r="K374" s="40"/>
      <c r="L374" s="45"/>
      <c r="M374" s="72">
        <f>ROUNDDOWN(D374*F374,)</f>
        <v>0</v>
      </c>
      <c r="N374" s="177">
        <f t="shared" si="8"/>
        <v>0</v>
      </c>
    </row>
    <row r="375" spans="1:14" s="27" customFormat="1" ht="21.75" hidden="1" customHeight="1">
      <c r="A375" s="28">
        <f>IF('6-3표준조사(3)'!$R$604="줄베기",1,)</f>
        <v>0</v>
      </c>
      <c r="B375" s="2324"/>
      <c r="C375" s="46" t="s">
        <v>848</v>
      </c>
      <c r="D375" s="47">
        <f>D373</f>
        <v>0</v>
      </c>
      <c r="E375" s="48" t="s">
        <v>588</v>
      </c>
      <c r="F375" s="49">
        <v>8.3999999999999995E-3</v>
      </c>
      <c r="G375" s="48" t="s">
        <v>589</v>
      </c>
      <c r="H375" s="50"/>
      <c r="I375" s="48"/>
      <c r="J375" s="51">
        <f>'7-1 단가조사'!L14</f>
        <v>610000</v>
      </c>
      <c r="K375" s="52" t="s">
        <v>585</v>
      </c>
      <c r="L375" s="53"/>
      <c r="M375" s="73">
        <f>ROUNDDOWN(D375*F375*J375,)</f>
        <v>0</v>
      </c>
      <c r="N375" s="177">
        <f t="shared" si="8"/>
        <v>0</v>
      </c>
    </row>
    <row r="376" spans="1:14" s="143" customFormat="1" ht="21.75" hidden="1" customHeight="1">
      <c r="A376" s="844">
        <f>IF('6-3표준조사(3)'!$R$604="모두베기",1,)</f>
        <v>0</v>
      </c>
      <c r="B376" s="2324"/>
      <c r="C376" s="852" t="s">
        <v>590</v>
      </c>
      <c r="D376" s="853"/>
      <c r="E376" s="854"/>
      <c r="F376" s="855"/>
      <c r="G376" s="854"/>
      <c r="H376" s="855"/>
      <c r="I376" s="854"/>
      <c r="J376" s="856"/>
      <c r="K376" s="857"/>
      <c r="L376" s="858"/>
      <c r="M376" s="859">
        <f>M377+M382+M385</f>
        <v>0</v>
      </c>
      <c r="N376" s="177">
        <f t="shared" si="8"/>
        <v>0</v>
      </c>
    </row>
    <row r="377" spans="1:14" s="143" customFormat="1" ht="21.75" hidden="1" customHeight="1">
      <c r="A377" s="844">
        <f>IF('6-3표준조사(3)'!$R$604="모두베기",1,)</f>
        <v>0</v>
      </c>
      <c r="B377" s="2324"/>
      <c r="C377" s="860" t="s">
        <v>841</v>
      </c>
      <c r="D377" s="861"/>
      <c r="E377" s="862"/>
      <c r="F377" s="863"/>
      <c r="G377" s="862"/>
      <c r="H377" s="863"/>
      <c r="I377" s="862"/>
      <c r="J377" s="864"/>
      <c r="K377" s="865"/>
      <c r="L377" s="866">
        <f>L405/100</f>
        <v>0</v>
      </c>
      <c r="M377" s="867">
        <f>M378+M379+M380+M381</f>
        <v>0</v>
      </c>
      <c r="N377" s="177">
        <f t="shared" si="8"/>
        <v>0</v>
      </c>
    </row>
    <row r="378" spans="1:14" s="143" customFormat="1" ht="21.75" hidden="1" customHeight="1">
      <c r="A378" s="844">
        <f>IF('6-3표준조사(3)'!$R$604="모두베기",1,)</f>
        <v>0</v>
      </c>
      <c r="B378" s="2324"/>
      <c r="C378" s="860" t="s">
        <v>843</v>
      </c>
      <c r="D378" s="861"/>
      <c r="E378" s="862" t="s">
        <v>551</v>
      </c>
      <c r="F378" s="863">
        <v>7.0000000000000007E-2</v>
      </c>
      <c r="G378" s="862" t="s">
        <v>552</v>
      </c>
      <c r="H378" s="863">
        <f>ROUND(D378/100*F378,2)</f>
        <v>0</v>
      </c>
      <c r="I378" s="862" t="s">
        <v>550</v>
      </c>
      <c r="J378" s="864">
        <f>'7-1 단가조사'!L7</f>
        <v>172068</v>
      </c>
      <c r="K378" s="865" t="s">
        <v>580</v>
      </c>
      <c r="L378" s="868"/>
      <c r="M378" s="867">
        <f>ROUNDDOWN((H378*J378)+(H378*J378*L377),)</f>
        <v>0</v>
      </c>
      <c r="N378" s="177">
        <f t="shared" si="8"/>
        <v>0</v>
      </c>
    </row>
    <row r="379" spans="1:14" s="143" customFormat="1" ht="21.75" hidden="1" customHeight="1">
      <c r="A379" s="844">
        <f>IF('6-3표준조사(3)'!$R$604="모두베기",1,)</f>
        <v>0</v>
      </c>
      <c r="B379" s="2324"/>
      <c r="C379" s="869" t="s">
        <v>1158</v>
      </c>
      <c r="D379" s="870">
        <f>IF(A379&gt;0,IF(D398="당해 년도",1,),)</f>
        <v>0</v>
      </c>
      <c r="E379" s="862" t="s">
        <v>425</v>
      </c>
      <c r="F379" s="863">
        <v>3.5</v>
      </c>
      <c r="G379" s="862" t="s">
        <v>582</v>
      </c>
      <c r="H379" s="863">
        <f>ROUND(D379*F379,2)</f>
        <v>0</v>
      </c>
      <c r="I379" s="862" t="s">
        <v>550</v>
      </c>
      <c r="J379" s="864">
        <f>'7-1 단가조사'!L6</f>
        <v>226122</v>
      </c>
      <c r="K379" s="865" t="s">
        <v>583</v>
      </c>
      <c r="L379" s="868"/>
      <c r="M379" s="867">
        <f>ROUNDDOWN((H379*J379)+(H379*J379*L377),)</f>
        <v>0</v>
      </c>
      <c r="N379" s="177">
        <f t="shared" si="8"/>
        <v>0</v>
      </c>
    </row>
    <row r="380" spans="1:14" s="143" customFormat="1" ht="21.75" hidden="1" customHeight="1">
      <c r="A380" s="844">
        <f>IF('6-3표준조사(3)'!$R$604="모두베기",1,)</f>
        <v>0</v>
      </c>
      <c r="B380" s="2324"/>
      <c r="C380" s="869" t="s">
        <v>1159</v>
      </c>
      <c r="D380" s="870">
        <f>IF(A380&gt;0,IF(D398="2년차",1,),)</f>
        <v>0</v>
      </c>
      <c r="E380" s="862" t="s">
        <v>425</v>
      </c>
      <c r="F380" s="863">
        <v>4</v>
      </c>
      <c r="G380" s="862" t="s">
        <v>582</v>
      </c>
      <c r="H380" s="863">
        <f>ROUND(D380*F380,2)</f>
        <v>0</v>
      </c>
      <c r="I380" s="862" t="s">
        <v>550</v>
      </c>
      <c r="J380" s="864">
        <f>'7-1 단가조사'!L6</f>
        <v>226122</v>
      </c>
      <c r="K380" s="865" t="s">
        <v>583</v>
      </c>
      <c r="L380" s="868"/>
      <c r="M380" s="867">
        <f>ROUNDDOWN((H380*J380)+(H380*J380*L377),)</f>
        <v>0</v>
      </c>
      <c r="N380" s="177">
        <f t="shared" si="8"/>
        <v>0</v>
      </c>
    </row>
    <row r="381" spans="1:14" s="143" customFormat="1" ht="21.75" hidden="1" customHeight="1">
      <c r="A381" s="844">
        <f>IF('6-3표준조사(3)'!$R$604="모두베기",1,)</f>
        <v>0</v>
      </c>
      <c r="B381" s="2324"/>
      <c r="C381" s="869" t="s">
        <v>1160</v>
      </c>
      <c r="D381" s="870">
        <f>IF(A381&gt;0,IF(D398="3년차 이상",1,),)</f>
        <v>0</v>
      </c>
      <c r="E381" s="862" t="s">
        <v>425</v>
      </c>
      <c r="F381" s="863">
        <v>5</v>
      </c>
      <c r="G381" s="862" t="s">
        <v>582</v>
      </c>
      <c r="H381" s="863">
        <f>ROUND(D381*F381,2)</f>
        <v>0</v>
      </c>
      <c r="I381" s="862" t="s">
        <v>550</v>
      </c>
      <c r="J381" s="864">
        <f>'7-1 단가조사'!L6</f>
        <v>226122</v>
      </c>
      <c r="K381" s="865" t="s">
        <v>583</v>
      </c>
      <c r="L381" s="868"/>
      <c r="M381" s="867">
        <f>ROUNDDOWN((H381*J381)+(H381*J381*L377),)</f>
        <v>0</v>
      </c>
      <c r="N381" s="177">
        <f t="shared" si="8"/>
        <v>0</v>
      </c>
    </row>
    <row r="382" spans="1:14" s="143" customFormat="1" ht="21.75" hidden="1" customHeight="1">
      <c r="A382" s="844">
        <f>IF('6-3표준조사(3)'!$R$604="모두베기",1,)</f>
        <v>0</v>
      </c>
      <c r="B382" s="2324"/>
      <c r="C382" s="860" t="s">
        <v>845</v>
      </c>
      <c r="D382" s="861"/>
      <c r="E382" s="862"/>
      <c r="F382" s="863"/>
      <c r="G382" s="862"/>
      <c r="H382" s="863"/>
      <c r="I382" s="862"/>
      <c r="J382" s="864"/>
      <c r="K382" s="865"/>
      <c r="L382" s="868"/>
      <c r="M382" s="867">
        <f>M383+M384</f>
        <v>0</v>
      </c>
      <c r="N382" s="177">
        <f t="shared" si="8"/>
        <v>0</v>
      </c>
    </row>
    <row r="383" spans="1:14" s="143" customFormat="1" ht="21.75" hidden="1" customHeight="1">
      <c r="A383" s="844">
        <f>IF('6-3표준조사(3)'!$R$604="모두베기",1,)</f>
        <v>0</v>
      </c>
      <c r="B383" s="2324"/>
      <c r="C383" s="860" t="s">
        <v>846</v>
      </c>
      <c r="D383" s="870">
        <f>(H379+H380+H381)</f>
        <v>0</v>
      </c>
      <c r="E383" s="862" t="s">
        <v>582</v>
      </c>
      <c r="F383" s="863">
        <v>5</v>
      </c>
      <c r="G383" s="862" t="s">
        <v>553</v>
      </c>
      <c r="H383" s="863">
        <f>ROUND(D383*F383,2)</f>
        <v>0</v>
      </c>
      <c r="I383" s="862" t="s">
        <v>554</v>
      </c>
      <c r="J383" s="864">
        <f>'7-1 단가조사'!L11</f>
        <v>1720</v>
      </c>
      <c r="K383" s="865" t="s">
        <v>584</v>
      </c>
      <c r="L383" s="868"/>
      <c r="M383" s="867">
        <f>ROUNDDOWN(H383*J383,)</f>
        <v>0</v>
      </c>
      <c r="N383" s="177">
        <f t="shared" si="8"/>
        <v>0</v>
      </c>
    </row>
    <row r="384" spans="1:14" s="143" customFormat="1" ht="21.75" hidden="1" customHeight="1">
      <c r="A384" s="844">
        <f>IF('6-3표준조사(3)'!$R$604="모두베기",1,)</f>
        <v>0</v>
      </c>
      <c r="B384" s="2324"/>
      <c r="C384" s="860" t="s">
        <v>847</v>
      </c>
      <c r="D384" s="861">
        <f>M383</f>
        <v>0</v>
      </c>
      <c r="E384" s="862" t="s">
        <v>586</v>
      </c>
      <c r="F384" s="863">
        <v>0.1</v>
      </c>
      <c r="G384" s="862" t="s">
        <v>587</v>
      </c>
      <c r="H384" s="863"/>
      <c r="I384" s="862"/>
      <c r="J384" s="864"/>
      <c r="K384" s="865"/>
      <c r="L384" s="868"/>
      <c r="M384" s="867">
        <f>ROUNDDOWN(D384*F384,)</f>
        <v>0</v>
      </c>
      <c r="N384" s="177">
        <f t="shared" si="8"/>
        <v>0</v>
      </c>
    </row>
    <row r="385" spans="1:15" s="143" customFormat="1" ht="21.75" hidden="1" customHeight="1">
      <c r="A385" s="844">
        <f>IF('6-3표준조사(3)'!$R$604="모두베기",1,)</f>
        <v>0</v>
      </c>
      <c r="B385" s="2324"/>
      <c r="C385" s="871" t="s">
        <v>848</v>
      </c>
      <c r="D385" s="872">
        <f>D383</f>
        <v>0</v>
      </c>
      <c r="E385" s="873" t="s">
        <v>588</v>
      </c>
      <c r="F385" s="874">
        <v>8.3999999999999995E-3</v>
      </c>
      <c r="G385" s="873" t="s">
        <v>589</v>
      </c>
      <c r="H385" s="875"/>
      <c r="I385" s="873"/>
      <c r="J385" s="876">
        <f>'7-1 단가조사'!L14</f>
        <v>610000</v>
      </c>
      <c r="K385" s="877" t="s">
        <v>585</v>
      </c>
      <c r="L385" s="878"/>
      <c r="M385" s="879">
        <f>ROUNDDOWN(D385*F385*J385,)</f>
        <v>0</v>
      </c>
      <c r="N385" s="177">
        <f t="shared" si="8"/>
        <v>0</v>
      </c>
    </row>
    <row r="386" spans="1:15" s="27" customFormat="1" ht="21.75" hidden="1" customHeight="1">
      <c r="A386" s="28">
        <f>IF('6-3표준조사(3)'!$R$604="맹아제거",1,)</f>
        <v>0</v>
      </c>
      <c r="B386" s="2324"/>
      <c r="C386" s="29" t="s">
        <v>591</v>
      </c>
      <c r="D386" s="30"/>
      <c r="E386" s="31"/>
      <c r="F386" s="30"/>
      <c r="G386" s="31"/>
      <c r="H386" s="30"/>
      <c r="I386" s="31"/>
      <c r="J386" s="32"/>
      <c r="K386" s="33"/>
      <c r="L386" s="34"/>
      <c r="M386" s="71">
        <f>M387</f>
        <v>0</v>
      </c>
      <c r="N386" s="177">
        <f t="shared" si="8"/>
        <v>0</v>
      </c>
    </row>
    <row r="387" spans="1:15" s="27" customFormat="1" ht="21.75" hidden="1" customHeight="1">
      <c r="A387" s="28">
        <f>IF('6-3표준조사(3)'!$R$604="맹아제거",1,)</f>
        <v>0</v>
      </c>
      <c r="B387" s="2324"/>
      <c r="C387" s="35" t="s">
        <v>841</v>
      </c>
      <c r="D387" s="36"/>
      <c r="E387" s="37"/>
      <c r="F387" s="38"/>
      <c r="G387" s="37"/>
      <c r="H387" s="38"/>
      <c r="I387" s="37"/>
      <c r="J387" s="39"/>
      <c r="K387" s="40"/>
      <c r="L387" s="41">
        <f>M405/100</f>
        <v>0</v>
      </c>
      <c r="M387" s="72">
        <f>ROUNDDOWN((H388*J388)+(H388*J388*L387),)</f>
        <v>0</v>
      </c>
      <c r="N387" s="177">
        <f t="shared" si="8"/>
        <v>0</v>
      </c>
    </row>
    <row r="388" spans="1:15" s="27" customFormat="1" ht="21.75" hidden="1" customHeight="1">
      <c r="A388" s="28">
        <f>IF('6-3표준조사(3)'!$R$604="맹아제거",1,)</f>
        <v>0</v>
      </c>
      <c r="B388" s="2324"/>
      <c r="C388" s="35" t="s">
        <v>849</v>
      </c>
      <c r="D388" s="36">
        <v>0</v>
      </c>
      <c r="E388" s="37" t="s">
        <v>551</v>
      </c>
      <c r="F388" s="38">
        <v>0.2</v>
      </c>
      <c r="G388" s="37" t="s">
        <v>552</v>
      </c>
      <c r="H388" s="38">
        <f>ROUND(D388/100*F388,2)</f>
        <v>0</v>
      </c>
      <c r="I388" s="37" t="s">
        <v>550</v>
      </c>
      <c r="J388" s="39">
        <f>'7-1 단가조사'!L52</f>
        <v>0</v>
      </c>
      <c r="K388" s="40" t="s">
        <v>580</v>
      </c>
      <c r="L388" s="41">
        <f>M405/100</f>
        <v>0</v>
      </c>
      <c r="M388" s="72"/>
      <c r="N388" s="177">
        <f t="shared" si="8"/>
        <v>0</v>
      </c>
    </row>
    <row r="389" spans="1:15" s="143" customFormat="1" ht="21.75" hidden="1" customHeight="1">
      <c r="A389" s="178">
        <f>IF(H362&gt;0,1,)</f>
        <v>0</v>
      </c>
      <c r="B389" s="2325" t="s">
        <v>555</v>
      </c>
      <c r="C389" s="186" t="s">
        <v>592</v>
      </c>
      <c r="D389" s="189"/>
      <c r="E389" s="188"/>
      <c r="F389" s="189"/>
      <c r="G389" s="188"/>
      <c r="H389" s="189"/>
      <c r="I389" s="188"/>
      <c r="J389" s="190"/>
      <c r="K389" s="191"/>
      <c r="L389" s="192"/>
      <c r="M389" s="193">
        <f>SUM(M390,M392,M393)</f>
        <v>0</v>
      </c>
      <c r="N389" s="177">
        <f t="shared" si="8"/>
        <v>0</v>
      </c>
    </row>
    <row r="390" spans="1:15" s="143" customFormat="1" ht="21.75" hidden="1" customHeight="1">
      <c r="A390" s="178">
        <f>IF(H362&gt;0,1,)</f>
        <v>0</v>
      </c>
      <c r="B390" s="2326"/>
      <c r="C390" s="194" t="s">
        <v>850</v>
      </c>
      <c r="D390" s="197"/>
      <c r="E390" s="196"/>
      <c r="F390" s="197"/>
      <c r="G390" s="196"/>
      <c r="H390" s="197"/>
      <c r="I390" s="196"/>
      <c r="J390" s="198"/>
      <c r="K390" s="199"/>
      <c r="L390" s="202"/>
      <c r="M390" s="201">
        <f>M391</f>
        <v>0</v>
      </c>
      <c r="N390" s="177">
        <f t="shared" si="8"/>
        <v>0</v>
      </c>
    </row>
    <row r="391" spans="1:15" s="143" customFormat="1" ht="21.75" hidden="1" customHeight="1">
      <c r="A391" s="178">
        <f>IF(H362&gt;0,1,)</f>
        <v>0</v>
      </c>
      <c r="B391" s="2326"/>
      <c r="C391" s="194" t="s">
        <v>851</v>
      </c>
      <c r="D391" s="197"/>
      <c r="E391" s="196"/>
      <c r="F391" s="197"/>
      <c r="G391" s="196"/>
      <c r="H391" s="197"/>
      <c r="I391" s="196"/>
      <c r="J391" s="198"/>
      <c r="K391" s="199"/>
      <c r="L391" s="202"/>
      <c r="M391" s="201">
        <f>M366+M369+M377+M387</f>
        <v>0</v>
      </c>
      <c r="N391" s="177">
        <f t="shared" si="8"/>
        <v>0</v>
      </c>
    </row>
    <row r="392" spans="1:15" s="143" customFormat="1" ht="21.75" hidden="1" customHeight="1">
      <c r="A392" s="178">
        <f>IF(H362&gt;0,1,)</f>
        <v>0</v>
      </c>
      <c r="B392" s="2326"/>
      <c r="C392" s="194" t="s">
        <v>852</v>
      </c>
      <c r="D392" s="197"/>
      <c r="E392" s="196"/>
      <c r="F392" s="197"/>
      <c r="G392" s="196"/>
      <c r="H392" s="197"/>
      <c r="I392" s="196"/>
      <c r="J392" s="198"/>
      <c r="K392" s="199"/>
      <c r="L392" s="202"/>
      <c r="M392" s="201">
        <f>M372+M382</f>
        <v>0</v>
      </c>
      <c r="N392" s="177">
        <f t="shared" si="8"/>
        <v>0</v>
      </c>
    </row>
    <row r="393" spans="1:15" s="143" customFormat="1" ht="21.75" hidden="1" customHeight="1" thickBot="1">
      <c r="A393" s="178">
        <f>IF(H362&gt;0,1,)</f>
        <v>0</v>
      </c>
      <c r="B393" s="2327"/>
      <c r="C393" s="205" t="s">
        <v>853</v>
      </c>
      <c r="D393" s="214"/>
      <c r="E393" s="215"/>
      <c r="F393" s="214"/>
      <c r="G393" s="215"/>
      <c r="H393" s="214"/>
      <c r="I393" s="215"/>
      <c r="J393" s="216"/>
      <c r="K393" s="217"/>
      <c r="L393" s="218"/>
      <c r="M393" s="219">
        <f>M375+M385</f>
        <v>0</v>
      </c>
      <c r="N393" s="177">
        <f t="shared" si="8"/>
        <v>0</v>
      </c>
    </row>
    <row r="394" spans="1:15" s="143" customFormat="1" ht="21.75" hidden="1" customHeight="1">
      <c r="A394" s="178">
        <f>IF(H362&gt;0,1,)</f>
        <v>0</v>
      </c>
      <c r="B394" s="2328" t="s">
        <v>556</v>
      </c>
      <c r="C394" s="2328"/>
      <c r="D394" s="2328"/>
      <c r="E394" s="2328"/>
      <c r="F394" s="2328"/>
      <c r="G394" s="2328"/>
      <c r="H394" s="2328"/>
      <c r="I394" s="2328"/>
      <c r="J394" s="2328"/>
      <c r="K394" s="2328"/>
      <c r="L394" s="2328"/>
      <c r="M394" s="2328"/>
      <c r="N394" s="177">
        <f t="shared" si="8"/>
        <v>0</v>
      </c>
    </row>
    <row r="395" spans="1:15" s="143" customFormat="1" ht="21.75" hidden="1" customHeight="1">
      <c r="A395" s="178">
        <f>IF(H362&gt;0,1,)</f>
        <v>0</v>
      </c>
      <c r="B395" s="2329" t="s">
        <v>557</v>
      </c>
      <c r="C395" s="2329"/>
      <c r="D395" s="2329"/>
      <c r="E395" s="2329"/>
      <c r="F395" s="2329"/>
      <c r="G395" s="2329"/>
      <c r="H395" s="2329"/>
      <c r="I395" s="2329"/>
      <c r="J395" s="2329"/>
      <c r="K395" s="2329"/>
      <c r="L395" s="2329"/>
      <c r="M395" s="2329"/>
      <c r="N395" s="177">
        <f t="shared" si="8"/>
        <v>0</v>
      </c>
    </row>
    <row r="396" spans="1:15" s="143" customFormat="1" ht="21.75" hidden="1" customHeight="1">
      <c r="A396" s="178">
        <f>IF(H362&gt;0,1,)</f>
        <v>0</v>
      </c>
      <c r="B396" s="220" t="s">
        <v>558</v>
      </c>
      <c r="C396" s="221" t="s">
        <v>854</v>
      </c>
      <c r="D396" s="222" t="e">
        <f>'6-3표준조사(3)'!Q610</f>
        <v>#DIV/0!</v>
      </c>
      <c r="E396" s="220" t="s">
        <v>551</v>
      </c>
      <c r="F396" s="1137"/>
      <c r="G396" s="220"/>
      <c r="H396" s="224"/>
      <c r="I396" s="225"/>
      <c r="J396" s="225"/>
      <c r="K396" s="225"/>
      <c r="L396" s="226"/>
      <c r="M396" s="225"/>
      <c r="N396" s="177">
        <f t="shared" si="8"/>
        <v>0</v>
      </c>
    </row>
    <row r="397" spans="1:15" s="143" customFormat="1" ht="21.75" hidden="1" customHeight="1">
      <c r="A397" s="178">
        <f>IF(H362&gt;0,1,)</f>
        <v>0</v>
      </c>
      <c r="B397" s="220" t="s">
        <v>559</v>
      </c>
      <c r="C397" s="221" t="s">
        <v>840</v>
      </c>
      <c r="D397" s="2330">
        <f>'6-3표준조사(3)'!S610</f>
        <v>0</v>
      </c>
      <c r="E397" s="2330"/>
      <c r="F397" s="1137"/>
      <c r="G397" s="220"/>
      <c r="H397" s="224"/>
      <c r="I397" s="225"/>
      <c r="J397" s="225"/>
      <c r="K397" s="225"/>
      <c r="L397" s="226"/>
      <c r="M397" s="225"/>
      <c r="N397" s="177">
        <f t="shared" si="8"/>
        <v>0</v>
      </c>
    </row>
    <row r="398" spans="1:15" s="143" customFormat="1" ht="21.75" hidden="1" customHeight="1">
      <c r="A398" s="178">
        <f>IF(H362&gt;0,1,)</f>
        <v>0</v>
      </c>
      <c r="B398" s="220" t="s">
        <v>558</v>
      </c>
      <c r="C398" s="221" t="s">
        <v>855</v>
      </c>
      <c r="D398" s="2331">
        <f>'6-3표준조사(3)'!R606</f>
        <v>0</v>
      </c>
      <c r="E398" s="2331"/>
      <c r="F398" s="227"/>
      <c r="G398" s="227"/>
      <c r="H398" s="224"/>
      <c r="I398" s="225"/>
      <c r="J398" s="225"/>
      <c r="K398" s="225"/>
      <c r="L398" s="226"/>
      <c r="M398" s="225"/>
      <c r="N398" s="177">
        <f t="shared" si="8"/>
        <v>0</v>
      </c>
    </row>
    <row r="399" spans="1:15" s="143" customFormat="1" ht="21.75" hidden="1" customHeight="1">
      <c r="A399" s="178">
        <f>IF(H362&gt;0,1,)</f>
        <v>0</v>
      </c>
      <c r="B399" s="2329" t="s">
        <v>856</v>
      </c>
      <c r="C399" s="2329"/>
      <c r="D399" s="2329"/>
      <c r="E399" s="2329"/>
      <c r="F399" s="2329"/>
      <c r="G399" s="2329"/>
      <c r="H399" s="2329"/>
      <c r="I399" s="2329"/>
      <c r="J399" s="2329"/>
      <c r="K399" s="2329"/>
      <c r="L399" s="2329"/>
      <c r="M399" s="2329"/>
      <c r="N399" s="177">
        <f t="shared" si="8"/>
        <v>0</v>
      </c>
    </row>
    <row r="400" spans="1:15" s="143" customFormat="1" ht="21.75" hidden="1" customHeight="1">
      <c r="A400" s="178">
        <f>IF(H362&gt;0,1,)</f>
        <v>0</v>
      </c>
      <c r="B400" s="2332" t="s">
        <v>542</v>
      </c>
      <c r="C400" s="2332"/>
      <c r="D400" s="2333" t="s">
        <v>893</v>
      </c>
      <c r="E400" s="2333"/>
      <c r="F400" s="2333"/>
      <c r="G400" s="2333"/>
      <c r="H400" s="2333"/>
      <c r="I400" s="2334" t="s">
        <v>894</v>
      </c>
      <c r="J400" s="2334"/>
      <c r="K400" s="2334"/>
      <c r="L400" s="2334"/>
      <c r="M400" s="2334"/>
      <c r="N400" s="177">
        <f t="shared" si="8"/>
        <v>0</v>
      </c>
      <c r="O400" s="228"/>
    </row>
    <row r="401" spans="1:14" s="143" customFormat="1" ht="21.75" hidden="1" customHeight="1">
      <c r="A401" s="178">
        <f>IF(H362&gt;0,1,)</f>
        <v>0</v>
      </c>
      <c r="B401" s="2332"/>
      <c r="C401" s="2332"/>
      <c r="D401" s="2333"/>
      <c r="E401" s="2333"/>
      <c r="F401" s="2333"/>
      <c r="G401" s="2333"/>
      <c r="H401" s="2333"/>
      <c r="I401" s="229" t="s">
        <v>895</v>
      </c>
      <c r="J401" s="1139" t="s">
        <v>896</v>
      </c>
      <c r="K401" s="1139" t="s">
        <v>537</v>
      </c>
      <c r="L401" s="231" t="s">
        <v>538</v>
      </c>
      <c r="M401" s="1139" t="s">
        <v>899</v>
      </c>
      <c r="N401" s="177">
        <f t="shared" si="8"/>
        <v>0</v>
      </c>
    </row>
    <row r="402" spans="1:14" s="143" customFormat="1" ht="21.75" hidden="1" customHeight="1">
      <c r="A402" s="178">
        <f>IF(H362&gt;0,1,)</f>
        <v>0</v>
      </c>
      <c r="B402" s="2335" t="s">
        <v>572</v>
      </c>
      <c r="C402" s="2335"/>
      <c r="D402" s="2336" t="str">
        <f>'6-3표준조사(3)'!P606</f>
        <v>완 (15˚ 이하)</v>
      </c>
      <c r="E402" s="2336"/>
      <c r="F402" s="2336"/>
      <c r="G402" s="2336"/>
      <c r="H402" s="2336"/>
      <c r="I402" s="1138" t="str">
        <f>IF(H362=0,"",IF(D402="완 (15˚ 이하)",0,IF(D402="중 (15˚ ~ 30˚)",5,IF(D402="급 (30˚ 초과)",10))))</f>
        <v/>
      </c>
      <c r="J402" s="1138" t="str">
        <f>IF(A365=0,"",IF(D402="완 (15˚ 이하)",0,IF(D402="중 (15˚ ~ 30˚)",5,IF(D402="급 (30˚ 초과)",10))))</f>
        <v/>
      </c>
      <c r="K402" s="1138" t="str">
        <f>IF(A368=0,"",IF(D402="완 (15˚ 이하)",0,IF(D402="중 (15˚ ~ 30˚)",5,IF(D402="급 (30˚ 초과)",10))))</f>
        <v/>
      </c>
      <c r="L402" s="1138" t="str">
        <f>IF(A376=0,"",IF(D402="완 (15˚ 이하)",0,IF(D402="중 (15˚ ~ 30˚)",5,IF(D402="급 (30˚ 초과)",10))))</f>
        <v/>
      </c>
      <c r="M402" s="1138" t="str">
        <f>IF(A386=0,"",IF(D402="완 (15˚ 이하)",0,IF(D402="중 (15˚ ~ 30˚)",5,IF(D402="급 (30˚ 초과)",10))))</f>
        <v/>
      </c>
      <c r="N402" s="177">
        <f t="shared" si="8"/>
        <v>0</v>
      </c>
    </row>
    <row r="403" spans="1:14" s="143" customFormat="1" ht="21.75" hidden="1" customHeight="1">
      <c r="A403" s="178">
        <f>IF(H362&gt;0,1,)</f>
        <v>0</v>
      </c>
      <c r="B403" s="2337" t="s">
        <v>561</v>
      </c>
      <c r="C403" s="2337"/>
      <c r="D403" s="2336">
        <f>'6-3표준조사(3)'!R606</f>
        <v>0</v>
      </c>
      <c r="E403" s="2336"/>
      <c r="F403" s="2336"/>
      <c r="G403" s="2336"/>
      <c r="H403" s="2336"/>
      <c r="I403" s="1138"/>
      <c r="J403" s="1138"/>
      <c r="K403" s="1138" t="str">
        <f>IF(A368=0,"",IF(D403="당해년도",0,IF(D403="2년차",5,IF(D403="3년차",10))))</f>
        <v/>
      </c>
      <c r="L403" s="1138"/>
      <c r="M403" s="1138"/>
      <c r="N403" s="177">
        <f t="shared" si="8"/>
        <v>0</v>
      </c>
    </row>
    <row r="404" spans="1:14" s="143" customFormat="1" ht="21.75" hidden="1" customHeight="1">
      <c r="A404" s="178">
        <f>IF(H362&gt;0,1,)</f>
        <v>0</v>
      </c>
      <c r="B404" s="2335" t="s">
        <v>560</v>
      </c>
      <c r="C404" s="2335"/>
      <c r="D404" s="2336" t="str">
        <f>'6-3표준조사(3)'!Q606</f>
        <v>개소당5ha이상</v>
      </c>
      <c r="E404" s="2336"/>
      <c r="F404" s="2336"/>
      <c r="G404" s="2336"/>
      <c r="H404" s="2336"/>
      <c r="I404" s="1138"/>
      <c r="J404" s="1138" t="str">
        <f>IF(A365=0,"",IF(D404="개소당5ha이상",0,IF(D404="개소당3~5ha미만 ",5,IF(D404="개소당3ha미만",10))))</f>
        <v/>
      </c>
      <c r="K404" s="1138" t="str">
        <f>IF(A368=0,"",IF(D404="개소당5ha이상",0,IF(D404="개소당3~5ha미만 ",5,IF(D404="개소당3ha미만",10))))</f>
        <v/>
      </c>
      <c r="L404" s="1138" t="str">
        <f>IF(A376=0,"",IF(D404="개소당5ha이상",0,IF(D404="개소당3~5ha미만 ",5,IF(D404="개소당3ha미만",10))))</f>
        <v/>
      </c>
      <c r="M404" s="1138" t="str">
        <f>IF(A386=0,"",IF(D404="개소당5ha이상",0,IF(D404="개소당3~5ha미만 ",5,IF(D404="개소당3ha미만",10))))</f>
        <v/>
      </c>
      <c r="N404" s="177">
        <f t="shared" si="8"/>
        <v>0</v>
      </c>
    </row>
    <row r="405" spans="1:14" s="143" customFormat="1" ht="21.75" hidden="1" customHeight="1">
      <c r="A405" s="178">
        <f>IF(H362&gt;0,1,)</f>
        <v>0</v>
      </c>
      <c r="B405" s="2335" t="s">
        <v>555</v>
      </c>
      <c r="C405" s="2335"/>
      <c r="D405" s="2336"/>
      <c r="E405" s="2336"/>
      <c r="F405" s="2336"/>
      <c r="G405" s="2336"/>
      <c r="H405" s="2336"/>
      <c r="I405" s="1138"/>
      <c r="J405" s="1138"/>
      <c r="K405" s="1138"/>
      <c r="L405" s="1138"/>
      <c r="M405" s="1138"/>
      <c r="N405" s="177">
        <f t="shared" si="8"/>
        <v>0</v>
      </c>
    </row>
  </sheetData>
  <sheetProtection selectLockedCells="1" autoFilter="0"/>
  <autoFilter ref="A2:A405">
    <filterColumn colId="0">
      <customFilters>
        <customFilter operator="notEqual" val=" "/>
      </customFilters>
    </filterColumn>
  </autoFilter>
  <mergeCells count="280">
    <mergeCell ref="O2:W3"/>
    <mergeCell ref="B3:C3"/>
    <mergeCell ref="D3:E3"/>
    <mergeCell ref="F3:G3"/>
    <mergeCell ref="H3:I3"/>
    <mergeCell ref="J3:K3"/>
    <mergeCell ref="L3:L4"/>
    <mergeCell ref="M3:M4"/>
    <mergeCell ref="B1:M1"/>
    <mergeCell ref="B2:C2"/>
    <mergeCell ref="D2:E2"/>
    <mergeCell ref="F2:G2"/>
    <mergeCell ref="H2:I2"/>
    <mergeCell ref="L2:M2"/>
    <mergeCell ref="B39:M39"/>
    <mergeCell ref="B40:C41"/>
    <mergeCell ref="D40:H41"/>
    <mergeCell ref="I40:M40"/>
    <mergeCell ref="B42:C42"/>
    <mergeCell ref="D42:H42"/>
    <mergeCell ref="B5:B28"/>
    <mergeCell ref="B29:B33"/>
    <mergeCell ref="B34:M34"/>
    <mergeCell ref="B35:M35"/>
    <mergeCell ref="D37:E37"/>
    <mergeCell ref="D38:E38"/>
    <mergeCell ref="B46:M46"/>
    <mergeCell ref="B47:C47"/>
    <mergeCell ref="D47:E47"/>
    <mergeCell ref="F47:G47"/>
    <mergeCell ref="H47:I47"/>
    <mergeCell ref="L47:M47"/>
    <mergeCell ref="B43:C43"/>
    <mergeCell ref="D43:H43"/>
    <mergeCell ref="B44:C44"/>
    <mergeCell ref="D44:H44"/>
    <mergeCell ref="B45:C45"/>
    <mergeCell ref="D45:H45"/>
    <mergeCell ref="D83:E83"/>
    <mergeCell ref="B84:M84"/>
    <mergeCell ref="B85:C86"/>
    <mergeCell ref="D85:H86"/>
    <mergeCell ref="I85:M85"/>
    <mergeCell ref="B87:C87"/>
    <mergeCell ref="D87:H87"/>
    <mergeCell ref="M48:M49"/>
    <mergeCell ref="B50:B73"/>
    <mergeCell ref="B74:B78"/>
    <mergeCell ref="B79:M79"/>
    <mergeCell ref="B80:M80"/>
    <mergeCell ref="D82:E82"/>
    <mergeCell ref="B48:C48"/>
    <mergeCell ref="D48:E48"/>
    <mergeCell ref="F48:G48"/>
    <mergeCell ref="H48:I48"/>
    <mergeCell ref="J48:K48"/>
    <mergeCell ref="L48:L49"/>
    <mergeCell ref="B91:M91"/>
    <mergeCell ref="B92:C92"/>
    <mergeCell ref="D92:E92"/>
    <mergeCell ref="F92:G92"/>
    <mergeCell ref="H92:I92"/>
    <mergeCell ref="L92:M92"/>
    <mergeCell ref="B88:C88"/>
    <mergeCell ref="D88:H88"/>
    <mergeCell ref="B89:C89"/>
    <mergeCell ref="D89:H89"/>
    <mergeCell ref="B90:C90"/>
    <mergeCell ref="D90:H90"/>
    <mergeCell ref="D128:E128"/>
    <mergeCell ref="B129:M129"/>
    <mergeCell ref="B130:C131"/>
    <mergeCell ref="D130:H131"/>
    <mergeCell ref="I130:M130"/>
    <mergeCell ref="B132:C132"/>
    <mergeCell ref="D132:H132"/>
    <mergeCell ref="M93:M94"/>
    <mergeCell ref="B95:B118"/>
    <mergeCell ref="B119:B123"/>
    <mergeCell ref="B124:M124"/>
    <mergeCell ref="B125:M125"/>
    <mergeCell ref="D127:E127"/>
    <mergeCell ref="B93:C93"/>
    <mergeCell ref="D93:E93"/>
    <mergeCell ref="F93:G93"/>
    <mergeCell ref="H93:I93"/>
    <mergeCell ref="J93:K93"/>
    <mergeCell ref="L93:L94"/>
    <mergeCell ref="B136:M136"/>
    <mergeCell ref="B137:C137"/>
    <mergeCell ref="D137:E137"/>
    <mergeCell ref="F137:G137"/>
    <mergeCell ref="H137:I137"/>
    <mergeCell ref="L137:M137"/>
    <mergeCell ref="B133:C133"/>
    <mergeCell ref="D133:H133"/>
    <mergeCell ref="B134:C134"/>
    <mergeCell ref="D134:H134"/>
    <mergeCell ref="B135:C135"/>
    <mergeCell ref="D135:H135"/>
    <mergeCell ref="D173:E173"/>
    <mergeCell ref="B174:M174"/>
    <mergeCell ref="B175:C176"/>
    <mergeCell ref="D175:H176"/>
    <mergeCell ref="I175:M175"/>
    <mergeCell ref="B177:C177"/>
    <mergeCell ref="D177:H177"/>
    <mergeCell ref="M138:M139"/>
    <mergeCell ref="B140:B163"/>
    <mergeCell ref="B164:B168"/>
    <mergeCell ref="B169:M169"/>
    <mergeCell ref="B170:M170"/>
    <mergeCell ref="D172:E172"/>
    <mergeCell ref="B138:C138"/>
    <mergeCell ref="D138:E138"/>
    <mergeCell ref="F138:G138"/>
    <mergeCell ref="H138:I138"/>
    <mergeCell ref="J138:K138"/>
    <mergeCell ref="L138:L139"/>
    <mergeCell ref="B181:M181"/>
    <mergeCell ref="B182:C182"/>
    <mergeCell ref="D182:E182"/>
    <mergeCell ref="F182:G182"/>
    <mergeCell ref="H182:I182"/>
    <mergeCell ref="L182:M182"/>
    <mergeCell ref="B178:C178"/>
    <mergeCell ref="D178:H178"/>
    <mergeCell ref="B179:C179"/>
    <mergeCell ref="D179:H179"/>
    <mergeCell ref="B180:C180"/>
    <mergeCell ref="D180:H180"/>
    <mergeCell ref="D218:E218"/>
    <mergeCell ref="B219:M219"/>
    <mergeCell ref="B220:C221"/>
    <mergeCell ref="D220:H221"/>
    <mergeCell ref="I220:M220"/>
    <mergeCell ref="B222:C222"/>
    <mergeCell ref="D222:H222"/>
    <mergeCell ref="M183:M184"/>
    <mergeCell ref="B185:B208"/>
    <mergeCell ref="B209:B213"/>
    <mergeCell ref="B214:M214"/>
    <mergeCell ref="B215:M215"/>
    <mergeCell ref="D217:E217"/>
    <mergeCell ref="B183:C183"/>
    <mergeCell ref="D183:E183"/>
    <mergeCell ref="F183:G183"/>
    <mergeCell ref="H183:I183"/>
    <mergeCell ref="J183:K183"/>
    <mergeCell ref="L183:L184"/>
    <mergeCell ref="B226:M226"/>
    <mergeCell ref="B227:C227"/>
    <mergeCell ref="D227:E227"/>
    <mergeCell ref="F227:G227"/>
    <mergeCell ref="H227:I227"/>
    <mergeCell ref="L227:M227"/>
    <mergeCell ref="B223:C223"/>
    <mergeCell ref="D223:H223"/>
    <mergeCell ref="B224:C224"/>
    <mergeCell ref="D224:H224"/>
    <mergeCell ref="B225:C225"/>
    <mergeCell ref="D225:H225"/>
    <mergeCell ref="D263:E263"/>
    <mergeCell ref="B264:M264"/>
    <mergeCell ref="B265:C266"/>
    <mergeCell ref="D265:H266"/>
    <mergeCell ref="I265:M265"/>
    <mergeCell ref="B267:C267"/>
    <mergeCell ref="D267:H267"/>
    <mergeCell ref="M228:M229"/>
    <mergeCell ref="B230:B253"/>
    <mergeCell ref="B254:B258"/>
    <mergeCell ref="B259:M259"/>
    <mergeCell ref="B260:M260"/>
    <mergeCell ref="D262:E262"/>
    <mergeCell ref="B228:C228"/>
    <mergeCell ref="D228:E228"/>
    <mergeCell ref="F228:G228"/>
    <mergeCell ref="H228:I228"/>
    <mergeCell ref="J228:K228"/>
    <mergeCell ref="L228:L229"/>
    <mergeCell ref="B271:M271"/>
    <mergeCell ref="B272:C272"/>
    <mergeCell ref="D272:E272"/>
    <mergeCell ref="F272:G272"/>
    <mergeCell ref="H272:I272"/>
    <mergeCell ref="L272:M272"/>
    <mergeCell ref="B268:C268"/>
    <mergeCell ref="D268:H268"/>
    <mergeCell ref="B269:C269"/>
    <mergeCell ref="D269:H269"/>
    <mergeCell ref="B270:C270"/>
    <mergeCell ref="D270:H270"/>
    <mergeCell ref="D308:E308"/>
    <mergeCell ref="B309:M309"/>
    <mergeCell ref="B310:C311"/>
    <mergeCell ref="D310:H311"/>
    <mergeCell ref="I310:M310"/>
    <mergeCell ref="B312:C312"/>
    <mergeCell ref="D312:H312"/>
    <mergeCell ref="M273:M274"/>
    <mergeCell ref="B275:B298"/>
    <mergeCell ref="B299:B303"/>
    <mergeCell ref="B304:M304"/>
    <mergeCell ref="B305:M305"/>
    <mergeCell ref="D307:E307"/>
    <mergeCell ref="B273:C273"/>
    <mergeCell ref="D273:E273"/>
    <mergeCell ref="F273:G273"/>
    <mergeCell ref="H273:I273"/>
    <mergeCell ref="J273:K273"/>
    <mergeCell ref="L273:L274"/>
    <mergeCell ref="B316:M316"/>
    <mergeCell ref="B317:C317"/>
    <mergeCell ref="D317:E317"/>
    <mergeCell ref="F317:G317"/>
    <mergeCell ref="H317:I317"/>
    <mergeCell ref="L317:M317"/>
    <mergeCell ref="B313:C313"/>
    <mergeCell ref="D313:H313"/>
    <mergeCell ref="B314:C314"/>
    <mergeCell ref="D314:H314"/>
    <mergeCell ref="B315:C315"/>
    <mergeCell ref="D315:H315"/>
    <mergeCell ref="D353:E353"/>
    <mergeCell ref="B354:M354"/>
    <mergeCell ref="B355:C356"/>
    <mergeCell ref="D355:H356"/>
    <mergeCell ref="I355:M355"/>
    <mergeCell ref="B357:C357"/>
    <mergeCell ref="D357:H357"/>
    <mergeCell ref="M318:M319"/>
    <mergeCell ref="B320:B343"/>
    <mergeCell ref="B344:B348"/>
    <mergeCell ref="B349:M349"/>
    <mergeCell ref="B350:M350"/>
    <mergeCell ref="D352:E352"/>
    <mergeCell ref="B318:C318"/>
    <mergeCell ref="D318:E318"/>
    <mergeCell ref="F318:G318"/>
    <mergeCell ref="H318:I318"/>
    <mergeCell ref="J318:K318"/>
    <mergeCell ref="L318:L319"/>
    <mergeCell ref="B361:M361"/>
    <mergeCell ref="B362:C362"/>
    <mergeCell ref="D362:E362"/>
    <mergeCell ref="F362:G362"/>
    <mergeCell ref="H362:I362"/>
    <mergeCell ref="L362:M362"/>
    <mergeCell ref="B358:C358"/>
    <mergeCell ref="D358:H358"/>
    <mergeCell ref="B359:C359"/>
    <mergeCell ref="D359:H359"/>
    <mergeCell ref="B360:C360"/>
    <mergeCell ref="D360:H360"/>
    <mergeCell ref="M363:M364"/>
    <mergeCell ref="B365:B388"/>
    <mergeCell ref="B389:B393"/>
    <mergeCell ref="B394:M394"/>
    <mergeCell ref="B395:M395"/>
    <mergeCell ref="D397:E397"/>
    <mergeCell ref="B363:C363"/>
    <mergeCell ref="D363:E363"/>
    <mergeCell ref="F363:G363"/>
    <mergeCell ref="H363:I363"/>
    <mergeCell ref="J363:K363"/>
    <mergeCell ref="L363:L364"/>
    <mergeCell ref="B403:C403"/>
    <mergeCell ref="D403:H403"/>
    <mergeCell ref="B404:C404"/>
    <mergeCell ref="D404:H404"/>
    <mergeCell ref="B405:C405"/>
    <mergeCell ref="D405:H405"/>
    <mergeCell ref="D398:E398"/>
    <mergeCell ref="B399:M399"/>
    <mergeCell ref="B400:C401"/>
    <mergeCell ref="D400:H401"/>
    <mergeCell ref="I400:M400"/>
    <mergeCell ref="B402:C402"/>
    <mergeCell ref="D402:H402"/>
  </mergeCells>
  <phoneticPr fontId="2" type="noConversion"/>
  <printOptions horizontalCentered="1"/>
  <pageMargins left="0.4" right="0.38" top="0.54" bottom="0.38" header="0" footer="0"/>
  <pageSetup paperSize="9" firstPageNumber="70" orientation="portrait" blackAndWhite="1" useFirstPageNumber="1" r:id="rId1"/>
  <rowBreaks count="8" manualBreakCount="8">
    <brk id="45" min="1" max="12" man="1"/>
    <brk id="90" min="1" max="12" man="1"/>
    <brk id="135" min="1" max="12" man="1"/>
    <brk id="180" min="1" max="12" man="1"/>
    <brk id="225" min="1" max="12" man="1"/>
    <brk id="270" min="1" max="12" man="1"/>
    <brk id="315" min="1" max="12" man="1"/>
    <brk id="360" min="1" max="12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 filterMode="1">
    <tabColor theme="9" tint="0.79998168889431442"/>
  </sheetPr>
  <dimension ref="A1:W405"/>
  <sheetViews>
    <sheetView showZeros="0" view="pageBreakPreview" topLeftCell="A316" zoomScaleNormal="70" zoomScaleSheetLayoutView="100" workbookViewId="0">
      <selection activeCell="I45" sqref="I45:M45"/>
    </sheetView>
  </sheetViews>
  <sheetFormatPr defaultRowHeight="13.5"/>
  <cols>
    <col min="1" max="1" width="8.125" style="844" customWidth="1"/>
    <col min="2" max="2" width="2.5" style="843" bestFit="1" customWidth="1"/>
    <col min="3" max="3" width="17.5" style="843" customWidth="1"/>
    <col min="4" max="4" width="6.625" style="900" customWidth="1"/>
    <col min="5" max="5" width="6.625" style="843" customWidth="1"/>
    <col min="6" max="6" width="6.625" style="900" customWidth="1"/>
    <col min="7" max="7" width="6.625" style="843" customWidth="1"/>
    <col min="8" max="8" width="6.625" style="900" customWidth="1"/>
    <col min="9" max="11" width="6.625" style="843" customWidth="1"/>
    <col min="12" max="12" width="6.625" style="901" customWidth="1"/>
    <col min="13" max="13" width="6.625" style="843" customWidth="1"/>
    <col min="14" max="14" width="7.125" style="843" customWidth="1"/>
    <col min="15" max="15" width="9" style="843" bestFit="1" customWidth="1"/>
    <col min="16" max="16" width="1.625" style="843" customWidth="1"/>
    <col min="17" max="17" width="5.25" style="843" bestFit="1" customWidth="1"/>
    <col min="18" max="18" width="4.375" style="843" bestFit="1" customWidth="1"/>
    <col min="19" max="16384" width="9" style="843"/>
  </cols>
  <sheetData>
    <row r="1" spans="1:23" ht="35.1" customHeight="1" thickTop="1" thickBot="1">
      <c r="A1" s="840" t="s">
        <v>939</v>
      </c>
      <c r="B1" s="2237" t="s">
        <v>839</v>
      </c>
      <c r="C1" s="2237"/>
      <c r="D1" s="2237"/>
      <c r="E1" s="2237"/>
      <c r="F1" s="2237"/>
      <c r="G1" s="2237"/>
      <c r="H1" s="2237"/>
      <c r="I1" s="2237"/>
      <c r="J1" s="2237"/>
      <c r="K1" s="2237"/>
      <c r="L1" s="2237"/>
      <c r="M1" s="2237"/>
      <c r="N1" s="841">
        <f>IF(H$2&gt;0,1,)</f>
        <v>0</v>
      </c>
      <c r="O1" s="842" t="s">
        <v>892</v>
      </c>
    </row>
    <row r="2" spans="1:23" ht="24.95" customHeight="1" thickTop="1">
      <c r="A2" s="844">
        <f>IF(H2&gt;0,1,)</f>
        <v>0</v>
      </c>
      <c r="B2" s="2362" t="s">
        <v>857</v>
      </c>
      <c r="C2" s="2363"/>
      <c r="D2" s="2364" t="str">
        <f>CONCATENATE('6-3표준조사(4)'!K4,"임반")</f>
        <v>임반</v>
      </c>
      <c r="E2" s="2364"/>
      <c r="F2" s="2364" t="str">
        <f>CONCATENATE('6-3표준조사(4)'!L4,"소반")</f>
        <v>소반</v>
      </c>
      <c r="G2" s="2364"/>
      <c r="H2" s="2365">
        <f>'6-3표준조사(4)'!Q4</f>
        <v>0</v>
      </c>
      <c r="I2" s="2365"/>
      <c r="J2" s="845"/>
      <c r="K2" s="846" t="s">
        <v>541</v>
      </c>
      <c r="L2" s="2366">
        <f>+'6-3표준조사(4)'!R4</f>
        <v>0</v>
      </c>
      <c r="M2" s="2367"/>
      <c r="N2" s="841">
        <f t="shared" ref="N2:N45" si="0">IF(H$2&gt;0,1,)</f>
        <v>0</v>
      </c>
      <c r="O2" s="1844"/>
      <c r="P2" s="1845"/>
      <c r="Q2" s="1845"/>
      <c r="R2" s="1845"/>
      <c r="S2" s="1845"/>
      <c r="T2" s="1845"/>
      <c r="U2" s="1845"/>
      <c r="V2" s="1845"/>
      <c r="W2" s="1846"/>
    </row>
    <row r="3" spans="1:23" ht="21.75" customHeight="1" thickBot="1">
      <c r="A3" s="844">
        <f>IF(H2&gt;0,1,)</f>
        <v>0</v>
      </c>
      <c r="B3" s="2378" t="s">
        <v>542</v>
      </c>
      <c r="C3" s="2379"/>
      <c r="D3" s="2380" t="s">
        <v>543</v>
      </c>
      <c r="E3" s="2379"/>
      <c r="F3" s="2381" t="s">
        <v>544</v>
      </c>
      <c r="G3" s="2382"/>
      <c r="H3" s="2381" t="s">
        <v>545</v>
      </c>
      <c r="I3" s="2382"/>
      <c r="J3" s="2380" t="s">
        <v>546</v>
      </c>
      <c r="K3" s="2379"/>
      <c r="L3" s="2383" t="s">
        <v>858</v>
      </c>
      <c r="M3" s="2370"/>
      <c r="N3" s="841">
        <f t="shared" si="0"/>
        <v>0</v>
      </c>
      <c r="O3" s="1847"/>
      <c r="P3" s="1848"/>
      <c r="Q3" s="1848"/>
      <c r="R3" s="1848"/>
      <c r="S3" s="1848"/>
      <c r="T3" s="1848"/>
      <c r="U3" s="1848"/>
      <c r="V3" s="1848"/>
      <c r="W3" s="1849"/>
    </row>
    <row r="4" spans="1:23" ht="21.75" customHeight="1" thickTop="1">
      <c r="A4" s="844">
        <f>IF(H2&gt;0,1,)</f>
        <v>0</v>
      </c>
      <c r="B4" s="847"/>
      <c r="C4" s="848" t="s">
        <v>547</v>
      </c>
      <c r="D4" s="849"/>
      <c r="E4" s="850" t="s">
        <v>548</v>
      </c>
      <c r="F4" s="849"/>
      <c r="G4" s="850" t="s">
        <v>548</v>
      </c>
      <c r="H4" s="849"/>
      <c r="I4" s="850" t="s">
        <v>548</v>
      </c>
      <c r="J4" s="851"/>
      <c r="K4" s="850" t="s">
        <v>549</v>
      </c>
      <c r="L4" s="2384"/>
      <c r="M4" s="2371"/>
      <c r="N4" s="841">
        <f t="shared" si="0"/>
        <v>0</v>
      </c>
    </row>
    <row r="5" spans="1:23" s="27" customFormat="1" ht="21.75" hidden="1" customHeight="1">
      <c r="A5" s="28">
        <f>IF('6-3표준조사(4)'!R4="둘레베기",1,)</f>
        <v>0</v>
      </c>
      <c r="B5" s="2323" t="s">
        <v>547</v>
      </c>
      <c r="C5" s="29" t="s">
        <v>579</v>
      </c>
      <c r="D5" s="30"/>
      <c r="E5" s="31"/>
      <c r="F5" s="30"/>
      <c r="G5" s="31"/>
      <c r="H5" s="30"/>
      <c r="I5" s="31"/>
      <c r="J5" s="32"/>
      <c r="K5" s="33"/>
      <c r="L5" s="34"/>
      <c r="M5" s="71">
        <f>M6</f>
        <v>0</v>
      </c>
      <c r="N5" s="70">
        <f t="shared" si="0"/>
        <v>0</v>
      </c>
    </row>
    <row r="6" spans="1:23" s="27" customFormat="1" ht="21.75" hidden="1" customHeight="1">
      <c r="A6" s="28">
        <f>IF('6-3표준조사(4)'!R4="둘레베기",1,)</f>
        <v>0</v>
      </c>
      <c r="B6" s="2324"/>
      <c r="C6" s="35" t="s">
        <v>841</v>
      </c>
      <c r="D6" s="36"/>
      <c r="E6" s="37"/>
      <c r="F6" s="38"/>
      <c r="G6" s="37"/>
      <c r="H6" s="38"/>
      <c r="I6" s="37"/>
      <c r="J6" s="39"/>
      <c r="K6" s="40"/>
      <c r="L6" s="41">
        <f>J45/100</f>
        <v>0</v>
      </c>
      <c r="M6" s="72">
        <f>ROUNDDOWN((H7*J7)+(H7*J7*L6),)</f>
        <v>0</v>
      </c>
      <c r="N6" s="70">
        <f t="shared" si="0"/>
        <v>0</v>
      </c>
    </row>
    <row r="7" spans="1:23" s="27" customFormat="1" ht="21.75" hidden="1" customHeight="1">
      <c r="A7" s="28">
        <f>IF('6-3표준조사(4)'!R4="둘레베기",1,)</f>
        <v>0</v>
      </c>
      <c r="B7" s="2324"/>
      <c r="C7" s="35" t="s">
        <v>842</v>
      </c>
      <c r="D7" s="36">
        <f>IF(A7&gt;0,D36,)</f>
        <v>0</v>
      </c>
      <c r="E7" s="37" t="s">
        <v>551</v>
      </c>
      <c r="F7" s="38">
        <v>0.18</v>
      </c>
      <c r="G7" s="37" t="s">
        <v>552</v>
      </c>
      <c r="H7" s="38">
        <f>ROUND(D7/100*F7,2)</f>
        <v>0</v>
      </c>
      <c r="I7" s="37" t="s">
        <v>550</v>
      </c>
      <c r="J7" s="39">
        <f>'7-1 단가조사'!L7</f>
        <v>172068</v>
      </c>
      <c r="K7" s="40" t="s">
        <v>580</v>
      </c>
      <c r="L7" s="41"/>
      <c r="M7" s="72"/>
      <c r="N7" s="70">
        <f t="shared" si="0"/>
        <v>0</v>
      </c>
    </row>
    <row r="8" spans="1:23" s="27" customFormat="1" ht="21.75" hidden="1" customHeight="1">
      <c r="A8" s="28">
        <f>IF('6-3표준조사(4)'!R4="줄베기",1,)</f>
        <v>0</v>
      </c>
      <c r="B8" s="2324"/>
      <c r="C8" s="29" t="s">
        <v>581</v>
      </c>
      <c r="D8" s="30"/>
      <c r="E8" s="31"/>
      <c r="F8" s="30"/>
      <c r="G8" s="31"/>
      <c r="H8" s="30"/>
      <c r="I8" s="31"/>
      <c r="J8" s="32"/>
      <c r="K8" s="33"/>
      <c r="L8" s="42"/>
      <c r="M8" s="71">
        <f>SUM(M9+M12+M15)</f>
        <v>0</v>
      </c>
      <c r="N8" s="70">
        <f t="shared" si="0"/>
        <v>0</v>
      </c>
    </row>
    <row r="9" spans="1:23" s="27" customFormat="1" ht="21.75" hidden="1" customHeight="1">
      <c r="A9" s="28">
        <f>IF('6-3표준조사(4)'!R4="줄베기",1,)</f>
        <v>0</v>
      </c>
      <c r="B9" s="2324"/>
      <c r="C9" s="35" t="s">
        <v>841</v>
      </c>
      <c r="D9" s="43"/>
      <c r="E9" s="37"/>
      <c r="F9" s="38"/>
      <c r="G9" s="37"/>
      <c r="H9" s="38"/>
      <c r="I9" s="37"/>
      <c r="J9" s="39"/>
      <c r="K9" s="40"/>
      <c r="L9" s="41">
        <f>K45/100</f>
        <v>0</v>
      </c>
      <c r="M9" s="72">
        <f>ROUNDDOWN((M10+M11)+((M10+M11)*L9),0)</f>
        <v>0</v>
      </c>
      <c r="N9" s="70">
        <f t="shared" si="0"/>
        <v>0</v>
      </c>
    </row>
    <row r="10" spans="1:23" s="27" customFormat="1" ht="21.75" hidden="1" customHeight="1">
      <c r="A10" s="28">
        <f>IF('6-3표준조사(4)'!R4="줄베기",1,)</f>
        <v>0</v>
      </c>
      <c r="B10" s="2324"/>
      <c r="C10" s="35" t="s">
        <v>843</v>
      </c>
      <c r="D10" s="43">
        <f>IF(A10&gt;0,D36,)</f>
        <v>0</v>
      </c>
      <c r="E10" s="37" t="s">
        <v>551</v>
      </c>
      <c r="F10" s="38">
        <v>7.0000000000000007E-2</v>
      </c>
      <c r="G10" s="37" t="s">
        <v>552</v>
      </c>
      <c r="H10" s="38">
        <f>ROUND(D10/100*F10,2)</f>
        <v>0</v>
      </c>
      <c r="I10" s="37" t="s">
        <v>550</v>
      </c>
      <c r="J10" s="39">
        <f>'7-1 단가조사'!L7</f>
        <v>172068</v>
      </c>
      <c r="K10" s="40" t="s">
        <v>580</v>
      </c>
      <c r="L10" s="41"/>
      <c r="M10" s="72">
        <f>ROUNDDOWN(H10*J10,)</f>
        <v>0</v>
      </c>
      <c r="N10" s="70">
        <f t="shared" si="0"/>
        <v>0</v>
      </c>
    </row>
    <row r="11" spans="1:23" s="27" customFormat="1" ht="21.75" hidden="1" customHeight="1">
      <c r="A11" s="28">
        <f>IF('6-3표준조사(4)'!R4="줄베기",1,)</f>
        <v>0</v>
      </c>
      <c r="B11" s="2324"/>
      <c r="C11" s="35" t="s">
        <v>844</v>
      </c>
      <c r="D11" s="44">
        <f>IF(A11&gt;0,1,)</f>
        <v>0</v>
      </c>
      <c r="E11" s="37" t="s">
        <v>425</v>
      </c>
      <c r="F11" s="38">
        <v>1.3</v>
      </c>
      <c r="G11" s="37" t="s">
        <v>582</v>
      </c>
      <c r="H11" s="38">
        <f>ROUND(D11*F11,2)</f>
        <v>0</v>
      </c>
      <c r="I11" s="37" t="s">
        <v>550</v>
      </c>
      <c r="J11" s="39">
        <f>'7-1 단가조사'!L6</f>
        <v>226122</v>
      </c>
      <c r="K11" s="40" t="s">
        <v>583</v>
      </c>
      <c r="L11" s="41"/>
      <c r="M11" s="72">
        <f>ROUNDDOWN(H11*J11,)</f>
        <v>0</v>
      </c>
      <c r="N11" s="70">
        <f t="shared" si="0"/>
        <v>0</v>
      </c>
    </row>
    <row r="12" spans="1:23" s="27" customFormat="1" ht="21.75" hidden="1" customHeight="1">
      <c r="A12" s="28">
        <f>IF('6-3표준조사(4)'!R4="줄베기",1,)</f>
        <v>0</v>
      </c>
      <c r="B12" s="2324"/>
      <c r="C12" s="35" t="s">
        <v>845</v>
      </c>
      <c r="D12" s="43"/>
      <c r="E12" s="37"/>
      <c r="F12" s="38"/>
      <c r="G12" s="37"/>
      <c r="H12" s="38"/>
      <c r="I12" s="37"/>
      <c r="J12" s="39"/>
      <c r="K12" s="40"/>
      <c r="L12" s="45"/>
      <c r="M12" s="72">
        <f>M13+M14</f>
        <v>0</v>
      </c>
      <c r="N12" s="70">
        <f t="shared" si="0"/>
        <v>0</v>
      </c>
    </row>
    <row r="13" spans="1:23" s="27" customFormat="1" ht="21.75" hidden="1" customHeight="1">
      <c r="A13" s="28">
        <f>IF('6-3표준조사(4)'!R4="줄베기",1,)</f>
        <v>0</v>
      </c>
      <c r="B13" s="2324"/>
      <c r="C13" s="35" t="s">
        <v>846</v>
      </c>
      <c r="D13" s="44">
        <f>H11</f>
        <v>0</v>
      </c>
      <c r="E13" s="37" t="s">
        <v>582</v>
      </c>
      <c r="F13" s="38">
        <v>5</v>
      </c>
      <c r="G13" s="37" t="s">
        <v>553</v>
      </c>
      <c r="H13" s="38">
        <f>ROUND(D13*F13,2)</f>
        <v>0</v>
      </c>
      <c r="I13" s="37" t="s">
        <v>554</v>
      </c>
      <c r="J13" s="39">
        <f>'7-1 단가조사'!L11</f>
        <v>1720</v>
      </c>
      <c r="K13" s="40" t="s">
        <v>584</v>
      </c>
      <c r="L13" s="45"/>
      <c r="M13" s="72">
        <f>ROUNDDOWN(H13*J13,)</f>
        <v>0</v>
      </c>
      <c r="N13" s="70">
        <f t="shared" si="0"/>
        <v>0</v>
      </c>
    </row>
    <row r="14" spans="1:23" s="27" customFormat="1" ht="21.75" hidden="1" customHeight="1">
      <c r="A14" s="28">
        <f>IF('6-3표준조사(4)'!R4="줄베기",1,)</f>
        <v>0</v>
      </c>
      <c r="B14" s="2324"/>
      <c r="C14" s="35" t="s">
        <v>847</v>
      </c>
      <c r="D14" s="43">
        <f>M13</f>
        <v>0</v>
      </c>
      <c r="E14" s="37" t="s">
        <v>586</v>
      </c>
      <c r="F14" s="38">
        <v>0.1</v>
      </c>
      <c r="G14" s="37" t="s">
        <v>587</v>
      </c>
      <c r="H14" s="38"/>
      <c r="I14" s="37"/>
      <c r="J14" s="39"/>
      <c r="K14" s="40"/>
      <c r="L14" s="45"/>
      <c r="M14" s="72">
        <f>ROUNDDOWN(D14*F14,)</f>
        <v>0</v>
      </c>
      <c r="N14" s="70">
        <f t="shared" si="0"/>
        <v>0</v>
      </c>
    </row>
    <row r="15" spans="1:23" s="27" customFormat="1" ht="21.75" hidden="1" customHeight="1">
      <c r="A15" s="28">
        <f>IF('6-3표준조사(4)'!R4="줄베기",1,)</f>
        <v>0</v>
      </c>
      <c r="B15" s="2324"/>
      <c r="C15" s="46" t="s">
        <v>848</v>
      </c>
      <c r="D15" s="47">
        <f>D13</f>
        <v>0</v>
      </c>
      <c r="E15" s="48" t="s">
        <v>588</v>
      </c>
      <c r="F15" s="49">
        <v>8.3999999999999995E-3</v>
      </c>
      <c r="G15" s="48" t="s">
        <v>589</v>
      </c>
      <c r="H15" s="50"/>
      <c r="I15" s="48"/>
      <c r="J15" s="51">
        <f>'7-1 단가조사'!L14</f>
        <v>610000</v>
      </c>
      <c r="K15" s="52" t="s">
        <v>585</v>
      </c>
      <c r="L15" s="53"/>
      <c r="M15" s="73">
        <f>ROUNDDOWN(D15*F15*J15,)</f>
        <v>0</v>
      </c>
      <c r="N15" s="70">
        <f t="shared" si="0"/>
        <v>0</v>
      </c>
    </row>
    <row r="16" spans="1:23" ht="21.75" customHeight="1">
      <c r="A16" s="844">
        <f>IF('6-3표준조사(4)'!R4="모두베기",1,)</f>
        <v>0</v>
      </c>
      <c r="B16" s="2324"/>
      <c r="C16" s="852" t="s">
        <v>590</v>
      </c>
      <c r="D16" s="853"/>
      <c r="E16" s="854"/>
      <c r="F16" s="855"/>
      <c r="G16" s="854"/>
      <c r="H16" s="855"/>
      <c r="I16" s="854"/>
      <c r="J16" s="856"/>
      <c r="K16" s="857"/>
      <c r="L16" s="858"/>
      <c r="M16" s="859">
        <f>M17+M22+M25</f>
        <v>0</v>
      </c>
      <c r="N16" s="841">
        <f t="shared" si="0"/>
        <v>0</v>
      </c>
    </row>
    <row r="17" spans="1:14" ht="21.75" customHeight="1">
      <c r="A17" s="844">
        <f>IF('6-3표준조사(4)'!R4="모두베기",1,)</f>
        <v>0</v>
      </c>
      <c r="B17" s="2324"/>
      <c r="C17" s="860" t="s">
        <v>841</v>
      </c>
      <c r="D17" s="861"/>
      <c r="E17" s="862"/>
      <c r="F17" s="863"/>
      <c r="G17" s="862"/>
      <c r="H17" s="863"/>
      <c r="I17" s="862"/>
      <c r="J17" s="864"/>
      <c r="K17" s="865"/>
      <c r="L17" s="866">
        <f>L45/100</f>
        <v>0</v>
      </c>
      <c r="M17" s="867">
        <f>M18+M19+M20+M21</f>
        <v>0</v>
      </c>
      <c r="N17" s="841">
        <f t="shared" si="0"/>
        <v>0</v>
      </c>
    </row>
    <row r="18" spans="1:14" ht="21.75" customHeight="1">
      <c r="A18" s="844">
        <f>IF('6-3표준조사(4)'!R4="모두베기",1,)</f>
        <v>0</v>
      </c>
      <c r="B18" s="2324"/>
      <c r="C18" s="860" t="s">
        <v>843</v>
      </c>
      <c r="D18" s="861"/>
      <c r="E18" s="862" t="s">
        <v>551</v>
      </c>
      <c r="F18" s="863">
        <v>7.0000000000000007E-2</v>
      </c>
      <c r="G18" s="862" t="s">
        <v>552</v>
      </c>
      <c r="H18" s="863">
        <f>ROUND(D18/100*F18,2)</f>
        <v>0</v>
      </c>
      <c r="I18" s="862" t="s">
        <v>550</v>
      </c>
      <c r="J18" s="864">
        <f>'7-1 단가조사'!L7</f>
        <v>172068</v>
      </c>
      <c r="K18" s="865" t="s">
        <v>580</v>
      </c>
      <c r="L18" s="868"/>
      <c r="M18" s="867">
        <f>ROUNDDOWN((H18*J18)+(H18*J18*L17),)</f>
        <v>0</v>
      </c>
      <c r="N18" s="841">
        <f t="shared" si="0"/>
        <v>0</v>
      </c>
    </row>
    <row r="19" spans="1:14" ht="21.75" customHeight="1">
      <c r="A19" s="844">
        <f>IF('6-3표준조사(4)'!R4="모두베기",1,)</f>
        <v>0</v>
      </c>
      <c r="B19" s="2324"/>
      <c r="C19" s="869" t="s">
        <v>1158</v>
      </c>
      <c r="D19" s="870">
        <f>IF(A19&gt;0,IF(D38="당해 년도",1,),)</f>
        <v>0</v>
      </c>
      <c r="E19" s="862" t="s">
        <v>425</v>
      </c>
      <c r="F19" s="863">
        <v>3.5</v>
      </c>
      <c r="G19" s="862" t="s">
        <v>582</v>
      </c>
      <c r="H19" s="863">
        <f>ROUND(D19*F19,2)</f>
        <v>0</v>
      </c>
      <c r="I19" s="862" t="s">
        <v>550</v>
      </c>
      <c r="J19" s="864">
        <f>'7-1 단가조사'!L6</f>
        <v>226122</v>
      </c>
      <c r="K19" s="865" t="s">
        <v>583</v>
      </c>
      <c r="L19" s="868"/>
      <c r="M19" s="867">
        <f>ROUNDDOWN((H19*J19)+(H19*J19*L17),)</f>
        <v>0</v>
      </c>
      <c r="N19" s="841">
        <f t="shared" si="0"/>
        <v>0</v>
      </c>
    </row>
    <row r="20" spans="1:14" ht="21.75" customHeight="1">
      <c r="A20" s="844">
        <f>IF('6-3표준조사(4)'!R4="모두베기",1,)</f>
        <v>0</v>
      </c>
      <c r="B20" s="2324"/>
      <c r="C20" s="869" t="s">
        <v>1159</v>
      </c>
      <c r="D20" s="870">
        <f>IF(A20&gt;0,IF(D38="2년차",1,),)</f>
        <v>0</v>
      </c>
      <c r="E20" s="862" t="s">
        <v>425</v>
      </c>
      <c r="F20" s="863">
        <v>4</v>
      </c>
      <c r="G20" s="862" t="s">
        <v>582</v>
      </c>
      <c r="H20" s="863">
        <f>ROUND(D20*F20,2)</f>
        <v>0</v>
      </c>
      <c r="I20" s="862" t="s">
        <v>550</v>
      </c>
      <c r="J20" s="864">
        <f>'7-1 단가조사'!L6</f>
        <v>226122</v>
      </c>
      <c r="K20" s="865" t="s">
        <v>583</v>
      </c>
      <c r="L20" s="868"/>
      <c r="M20" s="867">
        <f>ROUNDDOWN((H20*J20)+(H20*J20*L17),)</f>
        <v>0</v>
      </c>
      <c r="N20" s="841">
        <f t="shared" si="0"/>
        <v>0</v>
      </c>
    </row>
    <row r="21" spans="1:14" ht="21.75" customHeight="1">
      <c r="A21" s="844">
        <f>IF('6-3표준조사(4)'!R4="모두베기",1,)</f>
        <v>0</v>
      </c>
      <c r="B21" s="2324"/>
      <c r="C21" s="869" t="s">
        <v>1160</v>
      </c>
      <c r="D21" s="870">
        <f>IF(A21&gt;0,IF(D38="3년차 이상",1,),)</f>
        <v>0</v>
      </c>
      <c r="E21" s="862" t="s">
        <v>425</v>
      </c>
      <c r="F21" s="863">
        <v>5</v>
      </c>
      <c r="G21" s="862" t="s">
        <v>582</v>
      </c>
      <c r="H21" s="863">
        <f>ROUND(D21*F21,2)</f>
        <v>0</v>
      </c>
      <c r="I21" s="862" t="s">
        <v>550</v>
      </c>
      <c r="J21" s="864">
        <f>'7-1 단가조사'!L6</f>
        <v>226122</v>
      </c>
      <c r="K21" s="865" t="s">
        <v>583</v>
      </c>
      <c r="L21" s="868"/>
      <c r="M21" s="867">
        <f>ROUNDDOWN((H21*J21)+(H21*J21*L17),)</f>
        <v>0</v>
      </c>
      <c r="N21" s="841">
        <f t="shared" si="0"/>
        <v>0</v>
      </c>
    </row>
    <row r="22" spans="1:14" ht="21.75" customHeight="1">
      <c r="A22" s="844">
        <f>IF('6-3표준조사(4)'!R4="모두베기",1,)</f>
        <v>0</v>
      </c>
      <c r="B22" s="2324"/>
      <c r="C22" s="860" t="s">
        <v>845</v>
      </c>
      <c r="D22" s="861"/>
      <c r="E22" s="862"/>
      <c r="F22" s="863"/>
      <c r="G22" s="862"/>
      <c r="H22" s="863"/>
      <c r="I22" s="862"/>
      <c r="J22" s="864"/>
      <c r="K22" s="865"/>
      <c r="L22" s="868"/>
      <c r="M22" s="867">
        <f>M23+M24</f>
        <v>0</v>
      </c>
      <c r="N22" s="841">
        <f t="shared" si="0"/>
        <v>0</v>
      </c>
    </row>
    <row r="23" spans="1:14" ht="21.75" customHeight="1">
      <c r="A23" s="844">
        <f>IF('6-3표준조사(4)'!R4="모두베기",1,)</f>
        <v>0</v>
      </c>
      <c r="B23" s="2324"/>
      <c r="C23" s="860" t="s">
        <v>846</v>
      </c>
      <c r="D23" s="870">
        <f>(H19+H20+H21)</f>
        <v>0</v>
      </c>
      <c r="E23" s="862" t="s">
        <v>582</v>
      </c>
      <c r="F23" s="863">
        <v>5</v>
      </c>
      <c r="G23" s="862" t="s">
        <v>553</v>
      </c>
      <c r="H23" s="863">
        <f>ROUND(D23*F23,2)</f>
        <v>0</v>
      </c>
      <c r="I23" s="862" t="s">
        <v>554</v>
      </c>
      <c r="J23" s="864">
        <f>'7-1 단가조사'!L11</f>
        <v>1720</v>
      </c>
      <c r="K23" s="865" t="s">
        <v>584</v>
      </c>
      <c r="L23" s="868"/>
      <c r="M23" s="867">
        <f>ROUNDDOWN(H23*J23,)</f>
        <v>0</v>
      </c>
      <c r="N23" s="841">
        <f t="shared" si="0"/>
        <v>0</v>
      </c>
    </row>
    <row r="24" spans="1:14" ht="21.75" customHeight="1">
      <c r="A24" s="844">
        <f>IF('6-3표준조사(4)'!R4="모두베기",1,)</f>
        <v>0</v>
      </c>
      <c r="B24" s="2324"/>
      <c r="C24" s="860" t="s">
        <v>847</v>
      </c>
      <c r="D24" s="861">
        <f>M23</f>
        <v>0</v>
      </c>
      <c r="E24" s="862" t="s">
        <v>586</v>
      </c>
      <c r="F24" s="863">
        <v>0.1</v>
      </c>
      <c r="G24" s="862" t="s">
        <v>587</v>
      </c>
      <c r="H24" s="863"/>
      <c r="I24" s="862"/>
      <c r="J24" s="864"/>
      <c r="K24" s="865"/>
      <c r="L24" s="868"/>
      <c r="M24" s="867">
        <f>ROUNDDOWN(D24*F24,)</f>
        <v>0</v>
      </c>
      <c r="N24" s="841">
        <f t="shared" si="0"/>
        <v>0</v>
      </c>
    </row>
    <row r="25" spans="1:14" ht="21.75" customHeight="1">
      <c r="A25" s="844">
        <f>IF('6-3표준조사(4)'!R4="모두베기",1,)</f>
        <v>0</v>
      </c>
      <c r="B25" s="2324"/>
      <c r="C25" s="871" t="s">
        <v>848</v>
      </c>
      <c r="D25" s="872">
        <f>D23</f>
        <v>0</v>
      </c>
      <c r="E25" s="873" t="s">
        <v>588</v>
      </c>
      <c r="F25" s="874">
        <v>8.3999999999999995E-3</v>
      </c>
      <c r="G25" s="873" t="s">
        <v>589</v>
      </c>
      <c r="H25" s="875"/>
      <c r="I25" s="873"/>
      <c r="J25" s="876">
        <f>'7-1 단가조사'!L14</f>
        <v>610000</v>
      </c>
      <c r="K25" s="877" t="s">
        <v>585</v>
      </c>
      <c r="L25" s="878"/>
      <c r="M25" s="879">
        <f>ROUNDDOWN(D25*F25*J25,)</f>
        <v>0</v>
      </c>
      <c r="N25" s="841">
        <f t="shared" si="0"/>
        <v>0</v>
      </c>
    </row>
    <row r="26" spans="1:14" s="27" customFormat="1" ht="21.75" hidden="1" customHeight="1">
      <c r="A26" s="28">
        <f>IF('6-3표준조사(4)'!R4="맹아제거",1,)</f>
        <v>0</v>
      </c>
      <c r="B26" s="2324"/>
      <c r="C26" s="29" t="s">
        <v>591</v>
      </c>
      <c r="D26" s="30"/>
      <c r="E26" s="31"/>
      <c r="F26" s="30"/>
      <c r="G26" s="31"/>
      <c r="H26" s="30"/>
      <c r="I26" s="31"/>
      <c r="J26" s="32"/>
      <c r="K26" s="33"/>
      <c r="L26" s="34"/>
      <c r="M26" s="71">
        <f>M27</f>
        <v>0</v>
      </c>
      <c r="N26" s="70">
        <f t="shared" si="0"/>
        <v>0</v>
      </c>
    </row>
    <row r="27" spans="1:14" s="27" customFormat="1" ht="21.75" hidden="1" customHeight="1">
      <c r="A27" s="28">
        <f>IF('6-3표준조사(4)'!R4="맹아제거",1,)</f>
        <v>0</v>
      </c>
      <c r="B27" s="2324"/>
      <c r="C27" s="35" t="s">
        <v>841</v>
      </c>
      <c r="D27" s="36"/>
      <c r="E27" s="37"/>
      <c r="F27" s="38"/>
      <c r="G27" s="37"/>
      <c r="H27" s="38"/>
      <c r="I27" s="37"/>
      <c r="J27" s="39"/>
      <c r="K27" s="40"/>
      <c r="L27" s="41">
        <f>M45/100</f>
        <v>0</v>
      </c>
      <c r="M27" s="72">
        <f>ROUNDDOWN((H28*J28)+(H28*J28*L27),)</f>
        <v>0</v>
      </c>
      <c r="N27" s="70">
        <f t="shared" si="0"/>
        <v>0</v>
      </c>
    </row>
    <row r="28" spans="1:14" s="27" customFormat="1" ht="21.75" hidden="1" customHeight="1">
      <c r="A28" s="28">
        <f>IF('6-3표준조사(4)'!R4="맹아제거",1,)</f>
        <v>0</v>
      </c>
      <c r="B28" s="2324"/>
      <c r="C28" s="35" t="s">
        <v>849</v>
      </c>
      <c r="D28" s="36">
        <v>0</v>
      </c>
      <c r="E28" s="37" t="s">
        <v>551</v>
      </c>
      <c r="F28" s="38">
        <v>0.2</v>
      </c>
      <c r="G28" s="37" t="s">
        <v>552</v>
      </c>
      <c r="H28" s="38">
        <f>ROUND(D28/100*F28,2)</f>
        <v>0</v>
      </c>
      <c r="I28" s="37" t="s">
        <v>550</v>
      </c>
      <c r="J28" s="39">
        <f>'7-1 단가조사'!L7</f>
        <v>172068</v>
      </c>
      <c r="K28" s="40" t="s">
        <v>580</v>
      </c>
      <c r="L28" s="41">
        <f>M45/100</f>
        <v>0</v>
      </c>
      <c r="M28" s="72"/>
      <c r="N28" s="70">
        <f t="shared" si="0"/>
        <v>0</v>
      </c>
    </row>
    <row r="29" spans="1:14" ht="21.75" customHeight="1">
      <c r="A29" s="844">
        <f>IF(H2&gt;0,1,)</f>
        <v>0</v>
      </c>
      <c r="B29" s="2372" t="s">
        <v>555</v>
      </c>
      <c r="C29" s="852" t="s">
        <v>592</v>
      </c>
      <c r="D29" s="855"/>
      <c r="E29" s="854"/>
      <c r="F29" s="855"/>
      <c r="G29" s="854"/>
      <c r="H29" s="855"/>
      <c r="I29" s="854"/>
      <c r="J29" s="856"/>
      <c r="K29" s="857"/>
      <c r="L29" s="858"/>
      <c r="M29" s="859">
        <f>SUM(M30,M32,M33)</f>
        <v>0</v>
      </c>
      <c r="N29" s="841">
        <f t="shared" si="0"/>
        <v>0</v>
      </c>
    </row>
    <row r="30" spans="1:14" ht="21.75" customHeight="1">
      <c r="A30" s="844">
        <f>IF(H2&gt;0,1,)</f>
        <v>0</v>
      </c>
      <c r="B30" s="2373"/>
      <c r="C30" s="860" t="s">
        <v>850</v>
      </c>
      <c r="D30" s="863"/>
      <c r="E30" s="862"/>
      <c r="F30" s="863"/>
      <c r="G30" s="862"/>
      <c r="H30" s="863"/>
      <c r="I30" s="862"/>
      <c r="J30" s="864"/>
      <c r="K30" s="865"/>
      <c r="L30" s="868"/>
      <c r="M30" s="867">
        <f>M31</f>
        <v>0</v>
      </c>
      <c r="N30" s="841">
        <f t="shared" si="0"/>
        <v>0</v>
      </c>
    </row>
    <row r="31" spans="1:14" ht="21.75" customHeight="1">
      <c r="A31" s="844">
        <f>IF(H2&gt;0,1,)</f>
        <v>0</v>
      </c>
      <c r="B31" s="2373"/>
      <c r="C31" s="860" t="s">
        <v>851</v>
      </c>
      <c r="D31" s="863"/>
      <c r="E31" s="862"/>
      <c r="F31" s="863"/>
      <c r="G31" s="862"/>
      <c r="H31" s="863"/>
      <c r="I31" s="862"/>
      <c r="J31" s="864"/>
      <c r="K31" s="865"/>
      <c r="L31" s="868"/>
      <c r="M31" s="867">
        <f>M6+M9+M17+M27</f>
        <v>0</v>
      </c>
      <c r="N31" s="841">
        <f t="shared" si="0"/>
        <v>0</v>
      </c>
    </row>
    <row r="32" spans="1:14" ht="21.75" customHeight="1">
      <c r="A32" s="844">
        <f>IF(H2&gt;0,1,)</f>
        <v>0</v>
      </c>
      <c r="B32" s="2373"/>
      <c r="C32" s="860" t="s">
        <v>852</v>
      </c>
      <c r="D32" s="863"/>
      <c r="E32" s="862"/>
      <c r="F32" s="863"/>
      <c r="G32" s="862"/>
      <c r="H32" s="863"/>
      <c r="I32" s="862"/>
      <c r="J32" s="864"/>
      <c r="K32" s="865"/>
      <c r="L32" s="868"/>
      <c r="M32" s="867">
        <f>M12+M22</f>
        <v>0</v>
      </c>
      <c r="N32" s="841">
        <f t="shared" si="0"/>
        <v>0</v>
      </c>
    </row>
    <row r="33" spans="1:15" ht="21.75" customHeight="1" thickBot="1">
      <c r="A33" s="844">
        <f>IF(H2&gt;0,1,)</f>
        <v>0</v>
      </c>
      <c r="B33" s="2374"/>
      <c r="C33" s="871" t="s">
        <v>853</v>
      </c>
      <c r="D33" s="880"/>
      <c r="E33" s="881"/>
      <c r="F33" s="880"/>
      <c r="G33" s="881"/>
      <c r="H33" s="880"/>
      <c r="I33" s="881"/>
      <c r="J33" s="882"/>
      <c r="K33" s="883"/>
      <c r="L33" s="884"/>
      <c r="M33" s="885">
        <f>M15+M25</f>
        <v>0</v>
      </c>
      <c r="N33" s="841">
        <f t="shared" si="0"/>
        <v>0</v>
      </c>
    </row>
    <row r="34" spans="1:15" ht="21.75" customHeight="1">
      <c r="A34" s="844">
        <f>IF(H2&gt;0,1,)</f>
        <v>0</v>
      </c>
      <c r="B34" s="2375" t="s">
        <v>556</v>
      </c>
      <c r="C34" s="2375"/>
      <c r="D34" s="2375"/>
      <c r="E34" s="2375"/>
      <c r="F34" s="2375"/>
      <c r="G34" s="2375"/>
      <c r="H34" s="2375"/>
      <c r="I34" s="2375"/>
      <c r="J34" s="2375"/>
      <c r="K34" s="2375"/>
      <c r="L34" s="2375"/>
      <c r="M34" s="2375"/>
      <c r="N34" s="841">
        <f t="shared" si="0"/>
        <v>0</v>
      </c>
    </row>
    <row r="35" spans="1:15" ht="21.75" customHeight="1">
      <c r="A35" s="844">
        <f>IF(H2&gt;0,1,)</f>
        <v>0</v>
      </c>
      <c r="B35" s="2376" t="s">
        <v>557</v>
      </c>
      <c r="C35" s="2376"/>
      <c r="D35" s="2376"/>
      <c r="E35" s="2376"/>
      <c r="F35" s="2376"/>
      <c r="G35" s="2376"/>
      <c r="H35" s="2376"/>
      <c r="I35" s="2376"/>
      <c r="J35" s="2376"/>
      <c r="K35" s="2376"/>
      <c r="L35" s="2376"/>
      <c r="M35" s="2376"/>
      <c r="N35" s="841">
        <f t="shared" si="0"/>
        <v>0</v>
      </c>
    </row>
    <row r="36" spans="1:15" ht="21.75" customHeight="1">
      <c r="A36" s="844">
        <f>IF(H2&gt;0,1,)</f>
        <v>0</v>
      </c>
      <c r="B36" s="886" t="s">
        <v>558</v>
      </c>
      <c r="C36" s="887" t="s">
        <v>854</v>
      </c>
      <c r="D36" s="888" t="e">
        <f>'6-3표준조사(4)'!Q10</f>
        <v>#DIV/0!</v>
      </c>
      <c r="E36" s="886" t="s">
        <v>551</v>
      </c>
      <c r="F36" s="1141"/>
      <c r="G36" s="886"/>
      <c r="H36" s="890"/>
      <c r="I36" s="891"/>
      <c r="J36" s="891"/>
      <c r="K36" s="891"/>
      <c r="L36" s="892"/>
      <c r="M36" s="891"/>
      <c r="N36" s="841">
        <f t="shared" si="0"/>
        <v>0</v>
      </c>
    </row>
    <row r="37" spans="1:15" ht="21.75" customHeight="1">
      <c r="A37" s="844">
        <f>IF(H2&gt;0,1,)</f>
        <v>0</v>
      </c>
      <c r="B37" s="886" t="s">
        <v>559</v>
      </c>
      <c r="C37" s="887" t="s">
        <v>840</v>
      </c>
      <c r="D37" s="2377">
        <f>'6-3표준조사(4)'!S10</f>
        <v>0</v>
      </c>
      <c r="E37" s="2377"/>
      <c r="F37" s="1141"/>
      <c r="G37" s="886"/>
      <c r="H37" s="890"/>
      <c r="I37" s="891"/>
      <c r="J37" s="891"/>
      <c r="K37" s="891"/>
      <c r="L37" s="892"/>
      <c r="M37" s="891"/>
      <c r="N37" s="841">
        <f t="shared" si="0"/>
        <v>0</v>
      </c>
    </row>
    <row r="38" spans="1:15" ht="21.75" customHeight="1">
      <c r="A38" s="844">
        <f>IF(H2&gt;0,1,)</f>
        <v>0</v>
      </c>
      <c r="B38" s="886" t="s">
        <v>558</v>
      </c>
      <c r="C38" s="887" t="s">
        <v>1152</v>
      </c>
      <c r="D38" s="2385">
        <f>'6-3표준조사(4)'!R6</f>
        <v>0</v>
      </c>
      <c r="E38" s="2385"/>
      <c r="F38" s="893"/>
      <c r="G38" s="893"/>
      <c r="H38" s="890"/>
      <c r="I38" s="891"/>
      <c r="J38" s="891"/>
      <c r="K38" s="891"/>
      <c r="L38" s="892"/>
      <c r="M38" s="891"/>
      <c r="N38" s="841">
        <f t="shared" si="0"/>
        <v>0</v>
      </c>
    </row>
    <row r="39" spans="1:15" ht="21.75" customHeight="1">
      <c r="A39" s="844">
        <f>IF(H2&gt;0,1,)</f>
        <v>0</v>
      </c>
      <c r="B39" s="2376" t="s">
        <v>856</v>
      </c>
      <c r="C39" s="2376"/>
      <c r="D39" s="2376"/>
      <c r="E39" s="2376"/>
      <c r="F39" s="2376"/>
      <c r="G39" s="2376"/>
      <c r="H39" s="2376"/>
      <c r="I39" s="2376"/>
      <c r="J39" s="2376"/>
      <c r="K39" s="2376"/>
      <c r="L39" s="2376"/>
      <c r="M39" s="2376"/>
      <c r="N39" s="841">
        <f t="shared" si="0"/>
        <v>0</v>
      </c>
    </row>
    <row r="40" spans="1:15" ht="21.75" customHeight="1">
      <c r="A40" s="844">
        <f>IF(H2&gt;0,1,)</f>
        <v>0</v>
      </c>
      <c r="B40" s="2386" t="s">
        <v>542</v>
      </c>
      <c r="C40" s="2386"/>
      <c r="D40" s="2387" t="s">
        <v>893</v>
      </c>
      <c r="E40" s="2387"/>
      <c r="F40" s="2387"/>
      <c r="G40" s="2387"/>
      <c r="H40" s="2387"/>
      <c r="I40" s="2388" t="s">
        <v>894</v>
      </c>
      <c r="J40" s="2388"/>
      <c r="K40" s="2388"/>
      <c r="L40" s="2388"/>
      <c r="M40" s="2388"/>
      <c r="N40" s="841">
        <f t="shared" si="0"/>
        <v>0</v>
      </c>
      <c r="O40" s="894"/>
    </row>
    <row r="41" spans="1:15" ht="21.75" customHeight="1">
      <c r="A41" s="844">
        <f>IF(H2&gt;0,1,)</f>
        <v>0</v>
      </c>
      <c r="B41" s="2386"/>
      <c r="C41" s="2386"/>
      <c r="D41" s="2387"/>
      <c r="E41" s="2387"/>
      <c r="F41" s="2387"/>
      <c r="G41" s="2387"/>
      <c r="H41" s="2387"/>
      <c r="I41" s="895" t="s">
        <v>895</v>
      </c>
      <c r="J41" s="1140" t="s">
        <v>896</v>
      </c>
      <c r="K41" s="1140" t="s">
        <v>537</v>
      </c>
      <c r="L41" s="897" t="s">
        <v>538</v>
      </c>
      <c r="M41" s="1140" t="s">
        <v>899</v>
      </c>
      <c r="N41" s="841">
        <f t="shared" si="0"/>
        <v>0</v>
      </c>
    </row>
    <row r="42" spans="1:15" ht="21.75" customHeight="1">
      <c r="A42" s="844">
        <f>IF(H2&gt;0,1,)</f>
        <v>0</v>
      </c>
      <c r="B42" s="2368" t="s">
        <v>572</v>
      </c>
      <c r="C42" s="2368"/>
      <c r="D42" s="2369" t="str">
        <f>'6-3표준조사(4)'!P6</f>
        <v>완 (15˚ 이하)</v>
      </c>
      <c r="E42" s="2369"/>
      <c r="F42" s="2369"/>
      <c r="G42" s="2369"/>
      <c r="H42" s="2369"/>
      <c r="I42" s="1142" t="str">
        <f>IF(H2=0,"",IF(D42="완 (15˚ 이하)",0,IF(D42="중 (15˚ ~ 30˚)",5,IF(D42="급 (30˚ 초과)",10))))</f>
        <v/>
      </c>
      <c r="J42" s="1142" t="str">
        <f>IF(A5=0,"",IF(D42="완 (15˚ 이하)",0,IF(D42="중 (15˚ ~ 30˚)",5,IF(D42="급 (30˚ 초과)",10))))</f>
        <v/>
      </c>
      <c r="K42" s="1142" t="str">
        <f>IF(A8=0,"",IF(D42="완 (15˚ 이하)",0,IF(D42="중 (15˚ ~ 30˚)",5,IF(D42="급 (30˚ 초과)",10))))</f>
        <v/>
      </c>
      <c r="L42" s="1142" t="str">
        <f>IF(A16=0,"",IF(D42="완 (15˚ 이하)",0,IF(D42="중 (15˚ ~ 30˚)",5,IF(D42="급 (30˚ 초과)",10))))</f>
        <v/>
      </c>
      <c r="M42" s="1142" t="str">
        <f>IF(A26=0,"",IF(D42="완 (15˚ 이하)",0,IF(D42="중 (15˚ ~ 30˚)",5,IF(D42="급 (30˚ 초과)",10))))</f>
        <v/>
      </c>
      <c r="N42" s="841">
        <f t="shared" si="0"/>
        <v>0</v>
      </c>
    </row>
    <row r="43" spans="1:15" ht="21.75" customHeight="1">
      <c r="A43" s="844">
        <f>IF(H2&gt;0,1,)</f>
        <v>0</v>
      </c>
      <c r="B43" s="2389" t="s">
        <v>561</v>
      </c>
      <c r="C43" s="2389"/>
      <c r="D43" s="2369">
        <f>'6-3표준조사(4)'!R6</f>
        <v>0</v>
      </c>
      <c r="E43" s="2369"/>
      <c r="F43" s="2369"/>
      <c r="G43" s="2369"/>
      <c r="H43" s="2369"/>
      <c r="I43" s="1142"/>
      <c r="J43" s="1142"/>
      <c r="K43" s="1142" t="str">
        <f>IF(A8=0,"",IF(D43="당해 년도",0,IF(D43="2년차",5,IF(D43="3년차",10))))</f>
        <v/>
      </c>
      <c r="L43" s="1142"/>
      <c r="M43" s="1142"/>
      <c r="N43" s="841">
        <f t="shared" si="0"/>
        <v>0</v>
      </c>
    </row>
    <row r="44" spans="1:15" ht="21.75" customHeight="1">
      <c r="A44" s="844">
        <f>IF(H2&gt;0,1,)</f>
        <v>0</v>
      </c>
      <c r="B44" s="2368" t="s">
        <v>560</v>
      </c>
      <c r="C44" s="2368"/>
      <c r="D44" s="2369" t="str">
        <f>'6-3표준조사(4)'!Q6</f>
        <v>개소당5ha이상</v>
      </c>
      <c r="E44" s="2369"/>
      <c r="F44" s="2369"/>
      <c r="G44" s="2369"/>
      <c r="H44" s="2369"/>
      <c r="I44" s="1142"/>
      <c r="J44" s="1142" t="str">
        <f>IF(A5=0,"",IF(D44="개소당5ha이상",0,IF(D44="개소당3~5ha미만 ",5,IF(D44="개소당3ha미만",10))))</f>
        <v/>
      </c>
      <c r="K44" s="1142" t="str">
        <f>IF(A8=0,"",IF(D44="개소당5ha이상",0,IF(D44="개소당3~5ha미만 ",5,IF(D44="개소당3ha미만",10))))</f>
        <v/>
      </c>
      <c r="L44" s="1142" t="str">
        <f>IF(A16=0,"",IF(D44="개소당5ha이상",0,IF(D44="개소당3~5ha미만 ",5,IF(D44="개소당3ha미만",10))))</f>
        <v/>
      </c>
      <c r="M44" s="1142" t="str">
        <f>IF(A26=0,"",IF(D44="개소당5ha이상",0,IF(D44="개소당3~5ha미만 ",5,IF(D44="개소당3ha미만",10))))</f>
        <v/>
      </c>
      <c r="N44" s="841">
        <f t="shared" si="0"/>
        <v>0</v>
      </c>
    </row>
    <row r="45" spans="1:15" ht="21.75" customHeight="1">
      <c r="A45" s="844">
        <f>IF(H2&gt;0,1,)</f>
        <v>0</v>
      </c>
      <c r="B45" s="2368" t="s">
        <v>555</v>
      </c>
      <c r="C45" s="2368"/>
      <c r="D45" s="2369"/>
      <c r="E45" s="2369"/>
      <c r="F45" s="2369"/>
      <c r="G45" s="2369"/>
      <c r="H45" s="2369"/>
      <c r="I45" s="1142"/>
      <c r="J45" s="1142"/>
      <c r="K45" s="1142"/>
      <c r="L45" s="1142"/>
      <c r="M45" s="1142"/>
      <c r="N45" s="841">
        <f t="shared" si="0"/>
        <v>0</v>
      </c>
    </row>
    <row r="46" spans="1:15" ht="35.1" customHeight="1" thickBot="1">
      <c r="A46" s="844">
        <f>IF(H47&gt;0,1,)</f>
        <v>0</v>
      </c>
      <c r="B46" s="2237" t="s">
        <v>839</v>
      </c>
      <c r="C46" s="2237"/>
      <c r="D46" s="2237"/>
      <c r="E46" s="2237"/>
      <c r="F46" s="2237"/>
      <c r="G46" s="2237"/>
      <c r="H46" s="2237"/>
      <c r="I46" s="2237"/>
      <c r="J46" s="2237"/>
      <c r="K46" s="2237"/>
      <c r="L46" s="2237"/>
      <c r="M46" s="2237"/>
      <c r="N46" s="841">
        <f>IF(H$47&gt;0,2,)</f>
        <v>0</v>
      </c>
      <c r="O46" s="899"/>
    </row>
    <row r="47" spans="1:15" ht="24.95" customHeight="1">
      <c r="A47" s="844">
        <f>IF(H47&gt;0,1,)</f>
        <v>0</v>
      </c>
      <c r="B47" s="2362" t="s">
        <v>857</v>
      </c>
      <c r="C47" s="2363"/>
      <c r="D47" s="2364" t="str">
        <f>CONCATENATE('6-3표준조사(4)'!K79,"임반")</f>
        <v>임반</v>
      </c>
      <c r="E47" s="2364"/>
      <c r="F47" s="2364" t="str">
        <f>CONCATENATE('6-3표준조사(4)'!L79,"소반")</f>
        <v>소반</v>
      </c>
      <c r="G47" s="2364"/>
      <c r="H47" s="2365">
        <f>'6-3표준조사(4)'!Q79</f>
        <v>0</v>
      </c>
      <c r="I47" s="2365"/>
      <c r="J47" s="845"/>
      <c r="K47" s="846" t="s">
        <v>541</v>
      </c>
      <c r="L47" s="2366">
        <f>+'6-3표준조사(4)'!R79</f>
        <v>0</v>
      </c>
      <c r="M47" s="2367"/>
      <c r="N47" s="841">
        <f t="shared" ref="N47:N90" si="1">IF(H$47&gt;0,2,)</f>
        <v>0</v>
      </c>
    </row>
    <row r="48" spans="1:15" ht="21.75" customHeight="1">
      <c r="A48" s="844">
        <f>IF(H47&gt;0,1,)</f>
        <v>0</v>
      </c>
      <c r="B48" s="2378" t="s">
        <v>542</v>
      </c>
      <c r="C48" s="2379"/>
      <c r="D48" s="2380" t="s">
        <v>543</v>
      </c>
      <c r="E48" s="2379"/>
      <c r="F48" s="2381" t="s">
        <v>544</v>
      </c>
      <c r="G48" s="2382"/>
      <c r="H48" s="2381" t="s">
        <v>545</v>
      </c>
      <c r="I48" s="2382"/>
      <c r="J48" s="2380" t="s">
        <v>546</v>
      </c>
      <c r="K48" s="2379"/>
      <c r="L48" s="2383" t="s">
        <v>858</v>
      </c>
      <c r="M48" s="2370"/>
      <c r="N48" s="841">
        <f t="shared" si="1"/>
        <v>0</v>
      </c>
    </row>
    <row r="49" spans="1:14" ht="21.75" customHeight="1">
      <c r="A49" s="844">
        <f>IF(H47&gt;0,1,)</f>
        <v>0</v>
      </c>
      <c r="B49" s="847"/>
      <c r="C49" s="848" t="s">
        <v>547</v>
      </c>
      <c r="D49" s="849"/>
      <c r="E49" s="850" t="s">
        <v>548</v>
      </c>
      <c r="F49" s="849"/>
      <c r="G49" s="850" t="s">
        <v>548</v>
      </c>
      <c r="H49" s="849"/>
      <c r="I49" s="850" t="s">
        <v>548</v>
      </c>
      <c r="J49" s="851"/>
      <c r="K49" s="850" t="s">
        <v>549</v>
      </c>
      <c r="L49" s="2384"/>
      <c r="M49" s="2371"/>
      <c r="N49" s="841">
        <f t="shared" si="1"/>
        <v>0</v>
      </c>
    </row>
    <row r="50" spans="1:14" s="27" customFormat="1" ht="21.75" hidden="1" customHeight="1">
      <c r="A50" s="28">
        <f>IF('6-3표준조사(4)'!R79="둘레베기",1,)</f>
        <v>0</v>
      </c>
      <c r="B50" s="2323" t="s">
        <v>547</v>
      </c>
      <c r="C50" s="29" t="s">
        <v>579</v>
      </c>
      <c r="D50" s="30"/>
      <c r="E50" s="31"/>
      <c r="F50" s="30"/>
      <c r="G50" s="31"/>
      <c r="H50" s="30"/>
      <c r="I50" s="31"/>
      <c r="J50" s="32"/>
      <c r="K50" s="33"/>
      <c r="L50" s="34"/>
      <c r="M50" s="71">
        <f>M51</f>
        <v>0</v>
      </c>
      <c r="N50" s="70">
        <f t="shared" si="1"/>
        <v>0</v>
      </c>
    </row>
    <row r="51" spans="1:14" s="27" customFormat="1" ht="21.75" hidden="1" customHeight="1">
      <c r="A51" s="28">
        <f>IF('6-3표준조사(4)'!R79="둘레베기",1,)</f>
        <v>0</v>
      </c>
      <c r="B51" s="2324"/>
      <c r="C51" s="35" t="s">
        <v>841</v>
      </c>
      <c r="D51" s="36"/>
      <c r="E51" s="37"/>
      <c r="F51" s="38"/>
      <c r="G51" s="37"/>
      <c r="H51" s="38"/>
      <c r="I51" s="37"/>
      <c r="J51" s="39"/>
      <c r="K51" s="40"/>
      <c r="L51" s="41">
        <f>J90/100</f>
        <v>0</v>
      </c>
      <c r="M51" s="72">
        <f>ROUNDDOWN((H52*J52)+(H52*J52*L51),)</f>
        <v>0</v>
      </c>
      <c r="N51" s="70">
        <f t="shared" si="1"/>
        <v>0</v>
      </c>
    </row>
    <row r="52" spans="1:14" s="27" customFormat="1" ht="21.75" hidden="1" customHeight="1">
      <c r="A52" s="28">
        <f>IF('6-3표준조사(4)'!R79="둘레베기",1,)</f>
        <v>0</v>
      </c>
      <c r="B52" s="2324"/>
      <c r="C52" s="35" t="s">
        <v>842</v>
      </c>
      <c r="D52" s="36">
        <f>IF(A52&gt;0,D81,)</f>
        <v>0</v>
      </c>
      <c r="E52" s="37" t="s">
        <v>551</v>
      </c>
      <c r="F52" s="38">
        <v>0.18</v>
      </c>
      <c r="G52" s="37" t="s">
        <v>552</v>
      </c>
      <c r="H52" s="38">
        <f>ROUND(D52/100*F52,2)</f>
        <v>0</v>
      </c>
      <c r="I52" s="37" t="s">
        <v>550</v>
      </c>
      <c r="J52" s="39">
        <f>'7-1 단가조사'!L7</f>
        <v>172068</v>
      </c>
      <c r="K52" s="40" t="s">
        <v>580</v>
      </c>
      <c r="L52" s="41"/>
      <c r="M52" s="72"/>
      <c r="N52" s="70">
        <f t="shared" si="1"/>
        <v>0</v>
      </c>
    </row>
    <row r="53" spans="1:14" s="27" customFormat="1" ht="21.75" hidden="1" customHeight="1">
      <c r="A53" s="28">
        <f>IF('6-3표준조사(4)'!R79="줄베기",1,)</f>
        <v>0</v>
      </c>
      <c r="B53" s="2324"/>
      <c r="C53" s="29" t="s">
        <v>581</v>
      </c>
      <c r="D53" s="30"/>
      <c r="E53" s="31"/>
      <c r="F53" s="30"/>
      <c r="G53" s="31"/>
      <c r="H53" s="30"/>
      <c r="I53" s="31"/>
      <c r="J53" s="32"/>
      <c r="K53" s="33"/>
      <c r="L53" s="42"/>
      <c r="M53" s="71">
        <f>SUM(M54+M57+M60)</f>
        <v>0</v>
      </c>
      <c r="N53" s="70">
        <f t="shared" si="1"/>
        <v>0</v>
      </c>
    </row>
    <row r="54" spans="1:14" s="27" customFormat="1" ht="21.75" hidden="1" customHeight="1">
      <c r="A54" s="28">
        <f>IF('6-3표준조사(4)'!R79="줄베기",1,)</f>
        <v>0</v>
      </c>
      <c r="B54" s="2324"/>
      <c r="C54" s="35" t="s">
        <v>841</v>
      </c>
      <c r="D54" s="43"/>
      <c r="E54" s="37"/>
      <c r="F54" s="38"/>
      <c r="G54" s="37"/>
      <c r="H54" s="38"/>
      <c r="I54" s="37"/>
      <c r="J54" s="39"/>
      <c r="K54" s="40"/>
      <c r="L54" s="41">
        <f>K90/100</f>
        <v>0</v>
      </c>
      <c r="M54" s="72">
        <f>ROUNDDOWN((M55+M56)+((M55+M56)*L54),0)</f>
        <v>0</v>
      </c>
      <c r="N54" s="70">
        <f t="shared" si="1"/>
        <v>0</v>
      </c>
    </row>
    <row r="55" spans="1:14" s="27" customFormat="1" ht="21.75" hidden="1" customHeight="1">
      <c r="A55" s="28">
        <f>IF('6-3표준조사(4)'!R79="줄베기",1,)</f>
        <v>0</v>
      </c>
      <c r="B55" s="2324"/>
      <c r="C55" s="35" t="s">
        <v>843</v>
      </c>
      <c r="D55" s="43">
        <f>IF(A55&gt;0,D81,)</f>
        <v>0</v>
      </c>
      <c r="E55" s="37" t="s">
        <v>551</v>
      </c>
      <c r="F55" s="38">
        <v>7.0000000000000007E-2</v>
      </c>
      <c r="G55" s="37" t="s">
        <v>552</v>
      </c>
      <c r="H55" s="38">
        <f>ROUND(D55/100*F55,2)</f>
        <v>0</v>
      </c>
      <c r="I55" s="37" t="s">
        <v>550</v>
      </c>
      <c r="J55" s="39">
        <f>'7-1 단가조사'!L7</f>
        <v>172068</v>
      </c>
      <c r="K55" s="40" t="s">
        <v>580</v>
      </c>
      <c r="L55" s="41"/>
      <c r="M55" s="72">
        <f>ROUNDDOWN(H55*J55,)</f>
        <v>0</v>
      </c>
      <c r="N55" s="70">
        <f t="shared" si="1"/>
        <v>0</v>
      </c>
    </row>
    <row r="56" spans="1:14" s="27" customFormat="1" ht="21.75" hidden="1" customHeight="1">
      <c r="A56" s="28">
        <f>IF('6-3표준조사(4)'!R79="줄베기",1,)</f>
        <v>0</v>
      </c>
      <c r="B56" s="2324"/>
      <c r="C56" s="35" t="s">
        <v>844</v>
      </c>
      <c r="D56" s="44">
        <f>IF(A56&gt;0,1,)</f>
        <v>0</v>
      </c>
      <c r="E56" s="37" t="s">
        <v>425</v>
      </c>
      <c r="F56" s="38">
        <v>1.3</v>
      </c>
      <c r="G56" s="37" t="s">
        <v>582</v>
      </c>
      <c r="H56" s="38">
        <f>ROUND(D56*F56,2)</f>
        <v>0</v>
      </c>
      <c r="I56" s="37" t="s">
        <v>550</v>
      </c>
      <c r="J56" s="39">
        <f>'7-1 단가조사'!L6</f>
        <v>226122</v>
      </c>
      <c r="K56" s="40" t="s">
        <v>583</v>
      </c>
      <c r="L56" s="41"/>
      <c r="M56" s="72">
        <f>ROUNDDOWN(H56*J56,)</f>
        <v>0</v>
      </c>
      <c r="N56" s="70">
        <f t="shared" si="1"/>
        <v>0</v>
      </c>
    </row>
    <row r="57" spans="1:14" s="27" customFormat="1" ht="21.75" hidden="1" customHeight="1">
      <c r="A57" s="28">
        <f>IF('6-3표준조사(4)'!R79="줄베기",1,)</f>
        <v>0</v>
      </c>
      <c r="B57" s="2324"/>
      <c r="C57" s="35" t="s">
        <v>845</v>
      </c>
      <c r="D57" s="43"/>
      <c r="E57" s="37"/>
      <c r="F57" s="38"/>
      <c r="G57" s="37"/>
      <c r="H57" s="38"/>
      <c r="I57" s="37"/>
      <c r="J57" s="39"/>
      <c r="K57" s="40"/>
      <c r="L57" s="45"/>
      <c r="M57" s="72">
        <f>M58+M59</f>
        <v>0</v>
      </c>
      <c r="N57" s="70">
        <f t="shared" si="1"/>
        <v>0</v>
      </c>
    </row>
    <row r="58" spans="1:14" s="27" customFormat="1" ht="21.75" hidden="1" customHeight="1">
      <c r="A58" s="28">
        <f>IF('6-3표준조사(4)'!R79="줄베기",1,)</f>
        <v>0</v>
      </c>
      <c r="B58" s="2324"/>
      <c r="C58" s="35" t="s">
        <v>846</v>
      </c>
      <c r="D58" s="44">
        <f>H56</f>
        <v>0</v>
      </c>
      <c r="E58" s="37" t="s">
        <v>582</v>
      </c>
      <c r="F58" s="38">
        <v>5</v>
      </c>
      <c r="G58" s="37" t="s">
        <v>553</v>
      </c>
      <c r="H58" s="38">
        <f>ROUND(D58*F58,2)</f>
        <v>0</v>
      </c>
      <c r="I58" s="37" t="s">
        <v>554</v>
      </c>
      <c r="J58" s="39">
        <f>'7-1 단가조사'!L11</f>
        <v>1720</v>
      </c>
      <c r="K58" s="40" t="s">
        <v>584</v>
      </c>
      <c r="L58" s="45"/>
      <c r="M58" s="72">
        <f>ROUNDDOWN(H58*J58,)</f>
        <v>0</v>
      </c>
      <c r="N58" s="70">
        <f t="shared" si="1"/>
        <v>0</v>
      </c>
    </row>
    <row r="59" spans="1:14" s="27" customFormat="1" ht="21.75" hidden="1" customHeight="1">
      <c r="A59" s="28">
        <f>IF('6-3표준조사(4)'!R79="줄베기",1,)</f>
        <v>0</v>
      </c>
      <c r="B59" s="2324"/>
      <c r="C59" s="35" t="s">
        <v>847</v>
      </c>
      <c r="D59" s="43">
        <f>M58</f>
        <v>0</v>
      </c>
      <c r="E59" s="37" t="s">
        <v>586</v>
      </c>
      <c r="F59" s="38">
        <v>0.1</v>
      </c>
      <c r="G59" s="37" t="s">
        <v>587</v>
      </c>
      <c r="H59" s="38"/>
      <c r="I59" s="37"/>
      <c r="J59" s="39"/>
      <c r="K59" s="40"/>
      <c r="L59" s="45"/>
      <c r="M59" s="72">
        <f>ROUNDDOWN(D59*F59,)</f>
        <v>0</v>
      </c>
      <c r="N59" s="70">
        <f t="shared" si="1"/>
        <v>0</v>
      </c>
    </row>
    <row r="60" spans="1:14" s="27" customFormat="1" ht="21.75" hidden="1" customHeight="1">
      <c r="A60" s="28">
        <f>IF('6-3표준조사(4)'!R79="줄베기",1,)</f>
        <v>0</v>
      </c>
      <c r="B60" s="2324"/>
      <c r="C60" s="46" t="s">
        <v>848</v>
      </c>
      <c r="D60" s="47">
        <f>D58</f>
        <v>0</v>
      </c>
      <c r="E60" s="48" t="s">
        <v>588</v>
      </c>
      <c r="F60" s="49">
        <v>8.3999999999999995E-3</v>
      </c>
      <c r="G60" s="48" t="s">
        <v>589</v>
      </c>
      <c r="H60" s="50"/>
      <c r="I60" s="48"/>
      <c r="J60" s="51">
        <f>'7-1 단가조사'!L14</f>
        <v>610000</v>
      </c>
      <c r="K60" s="52" t="s">
        <v>585</v>
      </c>
      <c r="L60" s="53"/>
      <c r="M60" s="73">
        <f>ROUNDDOWN(D60*F60*J60,)</f>
        <v>0</v>
      </c>
      <c r="N60" s="70">
        <f t="shared" si="1"/>
        <v>0</v>
      </c>
    </row>
    <row r="61" spans="1:14" ht="21.75" customHeight="1">
      <c r="A61" s="844">
        <f>IF('6-3표준조사(4)'!R79="모두베기",1,)</f>
        <v>0</v>
      </c>
      <c r="B61" s="2324"/>
      <c r="C61" s="852" t="s">
        <v>590</v>
      </c>
      <c r="D61" s="853"/>
      <c r="E61" s="854"/>
      <c r="F61" s="855"/>
      <c r="G61" s="854"/>
      <c r="H61" s="855"/>
      <c r="I61" s="854"/>
      <c r="J61" s="856"/>
      <c r="K61" s="857"/>
      <c r="L61" s="858"/>
      <c r="M61" s="859">
        <f>M62+M67+M70</f>
        <v>0</v>
      </c>
      <c r="N61" s="841">
        <f t="shared" si="1"/>
        <v>0</v>
      </c>
    </row>
    <row r="62" spans="1:14" ht="21.75" customHeight="1">
      <c r="A62" s="844">
        <f>IF('6-3표준조사(4)'!R79="모두베기",1,)</f>
        <v>0</v>
      </c>
      <c r="B62" s="2324"/>
      <c r="C62" s="860" t="s">
        <v>841</v>
      </c>
      <c r="D62" s="861"/>
      <c r="E62" s="862"/>
      <c r="F62" s="863"/>
      <c r="G62" s="862"/>
      <c r="H62" s="863"/>
      <c r="I62" s="862"/>
      <c r="J62" s="864"/>
      <c r="K62" s="865"/>
      <c r="L62" s="866">
        <f>L90/100</f>
        <v>0</v>
      </c>
      <c r="M62" s="867">
        <f>M63+M64+M65+M66</f>
        <v>0</v>
      </c>
      <c r="N62" s="841">
        <f t="shared" si="1"/>
        <v>0</v>
      </c>
    </row>
    <row r="63" spans="1:14" ht="21.75" customHeight="1">
      <c r="A63" s="844">
        <f>IF('6-3표준조사(4)'!R79="모두베기",1,)</f>
        <v>0</v>
      </c>
      <c r="B63" s="2324"/>
      <c r="C63" s="860" t="s">
        <v>843</v>
      </c>
      <c r="D63" s="861"/>
      <c r="E63" s="862" t="s">
        <v>551</v>
      </c>
      <c r="F63" s="863">
        <v>7.0000000000000007E-2</v>
      </c>
      <c r="G63" s="862" t="s">
        <v>552</v>
      </c>
      <c r="H63" s="863">
        <f>ROUND(D63/100*F63,2)</f>
        <v>0</v>
      </c>
      <c r="I63" s="862" t="s">
        <v>550</v>
      </c>
      <c r="J63" s="864">
        <f>'7-1 단가조사'!L7</f>
        <v>172068</v>
      </c>
      <c r="K63" s="865" t="s">
        <v>580</v>
      </c>
      <c r="L63" s="868"/>
      <c r="M63" s="867">
        <f>ROUNDDOWN((H63*J63)+(H63*J63*L62),)</f>
        <v>0</v>
      </c>
      <c r="N63" s="841">
        <f t="shared" si="1"/>
        <v>0</v>
      </c>
    </row>
    <row r="64" spans="1:14" ht="21.75" customHeight="1">
      <c r="A64" s="844">
        <f>IF('6-3표준조사(4)'!R79="모두베기",1,)</f>
        <v>0</v>
      </c>
      <c r="B64" s="2324"/>
      <c r="C64" s="869" t="s">
        <v>1158</v>
      </c>
      <c r="D64" s="870">
        <f>IF(A64&gt;0,IF(D83="당해 년도",1,),)</f>
        <v>0</v>
      </c>
      <c r="E64" s="862" t="s">
        <v>425</v>
      </c>
      <c r="F64" s="863">
        <v>3.5</v>
      </c>
      <c r="G64" s="862" t="s">
        <v>582</v>
      </c>
      <c r="H64" s="863">
        <f>ROUND(D64*F64,2)</f>
        <v>0</v>
      </c>
      <c r="I64" s="862" t="s">
        <v>550</v>
      </c>
      <c r="J64" s="864">
        <f>'7-1 단가조사'!L6</f>
        <v>226122</v>
      </c>
      <c r="K64" s="865" t="s">
        <v>583</v>
      </c>
      <c r="L64" s="868"/>
      <c r="M64" s="867">
        <f>ROUNDDOWN((H64*J64)+(H64*J64*L62),)</f>
        <v>0</v>
      </c>
      <c r="N64" s="841">
        <f t="shared" si="1"/>
        <v>0</v>
      </c>
    </row>
    <row r="65" spans="1:14" ht="21.75" customHeight="1">
      <c r="A65" s="844">
        <f>IF('6-3표준조사(4)'!R79="모두베기",1,)</f>
        <v>0</v>
      </c>
      <c r="B65" s="2324"/>
      <c r="C65" s="869" t="s">
        <v>1159</v>
      </c>
      <c r="D65" s="870">
        <f>IF(A65&gt;0,IF(D83="2년차",1,),)</f>
        <v>0</v>
      </c>
      <c r="E65" s="862" t="s">
        <v>425</v>
      </c>
      <c r="F65" s="863">
        <v>4</v>
      </c>
      <c r="G65" s="862" t="s">
        <v>582</v>
      </c>
      <c r="H65" s="863">
        <f>ROUND(D65*F65,2)</f>
        <v>0</v>
      </c>
      <c r="I65" s="862" t="s">
        <v>550</v>
      </c>
      <c r="J65" s="864">
        <f>'7-1 단가조사'!L6</f>
        <v>226122</v>
      </c>
      <c r="K65" s="865" t="s">
        <v>583</v>
      </c>
      <c r="L65" s="868"/>
      <c r="M65" s="867">
        <f>ROUNDDOWN((H65*J65)+(H65*J65*L62),)</f>
        <v>0</v>
      </c>
      <c r="N65" s="841">
        <f t="shared" si="1"/>
        <v>0</v>
      </c>
    </row>
    <row r="66" spans="1:14" ht="21.75" customHeight="1">
      <c r="A66" s="844">
        <f>IF('6-3표준조사(4)'!R79="모두베기",1,)</f>
        <v>0</v>
      </c>
      <c r="B66" s="2324"/>
      <c r="C66" s="869" t="s">
        <v>1160</v>
      </c>
      <c r="D66" s="870">
        <f>IF(A66&gt;0,IF(D83="3년차 이상",1,),)</f>
        <v>0</v>
      </c>
      <c r="E66" s="862" t="s">
        <v>425</v>
      </c>
      <c r="F66" s="863">
        <v>5</v>
      </c>
      <c r="G66" s="862" t="s">
        <v>582</v>
      </c>
      <c r="H66" s="863">
        <f>ROUND(D66*F66,2)</f>
        <v>0</v>
      </c>
      <c r="I66" s="862" t="s">
        <v>550</v>
      </c>
      <c r="J66" s="864">
        <f>'7-1 단가조사'!L6</f>
        <v>226122</v>
      </c>
      <c r="K66" s="865" t="s">
        <v>583</v>
      </c>
      <c r="L66" s="868"/>
      <c r="M66" s="867">
        <f>ROUNDDOWN((H66*J66)+(H66*J66*L62),)</f>
        <v>0</v>
      </c>
      <c r="N66" s="841">
        <f t="shared" si="1"/>
        <v>0</v>
      </c>
    </row>
    <row r="67" spans="1:14" ht="21.75" customHeight="1">
      <c r="A67" s="844">
        <f>IF('6-3표준조사(4)'!R79="모두베기",1,)</f>
        <v>0</v>
      </c>
      <c r="B67" s="2324"/>
      <c r="C67" s="860" t="s">
        <v>845</v>
      </c>
      <c r="D67" s="861"/>
      <c r="E67" s="862"/>
      <c r="F67" s="863"/>
      <c r="G67" s="862"/>
      <c r="H67" s="863"/>
      <c r="I67" s="862"/>
      <c r="J67" s="864"/>
      <c r="K67" s="865"/>
      <c r="L67" s="868"/>
      <c r="M67" s="867">
        <f>M68+M69</f>
        <v>0</v>
      </c>
      <c r="N67" s="841">
        <f t="shared" si="1"/>
        <v>0</v>
      </c>
    </row>
    <row r="68" spans="1:14" ht="21.75" customHeight="1">
      <c r="A68" s="844">
        <f>IF('6-3표준조사(4)'!R79="모두베기",1,)</f>
        <v>0</v>
      </c>
      <c r="B68" s="2324"/>
      <c r="C68" s="860" t="s">
        <v>846</v>
      </c>
      <c r="D68" s="870">
        <f>(H64+H65+H66)</f>
        <v>0</v>
      </c>
      <c r="E68" s="862" t="s">
        <v>582</v>
      </c>
      <c r="F68" s="863">
        <v>5</v>
      </c>
      <c r="G68" s="862" t="s">
        <v>553</v>
      </c>
      <c r="H68" s="863">
        <f>ROUND(D68*F68,2)</f>
        <v>0</v>
      </c>
      <c r="I68" s="862" t="s">
        <v>554</v>
      </c>
      <c r="J68" s="864">
        <f>'7-1 단가조사'!L11</f>
        <v>1720</v>
      </c>
      <c r="K68" s="865" t="s">
        <v>584</v>
      </c>
      <c r="L68" s="868"/>
      <c r="M68" s="867">
        <f>ROUNDDOWN(H68*J68,)</f>
        <v>0</v>
      </c>
      <c r="N68" s="841">
        <f t="shared" si="1"/>
        <v>0</v>
      </c>
    </row>
    <row r="69" spans="1:14" ht="21.75" customHeight="1">
      <c r="A69" s="844">
        <f>IF('6-3표준조사(4)'!R79="모두베기",1,)</f>
        <v>0</v>
      </c>
      <c r="B69" s="2324"/>
      <c r="C69" s="860" t="s">
        <v>847</v>
      </c>
      <c r="D69" s="861">
        <f>M68</f>
        <v>0</v>
      </c>
      <c r="E69" s="862" t="s">
        <v>586</v>
      </c>
      <c r="F69" s="863">
        <v>0.1</v>
      </c>
      <c r="G69" s="862" t="s">
        <v>587</v>
      </c>
      <c r="H69" s="863"/>
      <c r="I69" s="862"/>
      <c r="J69" s="864"/>
      <c r="K69" s="865"/>
      <c r="L69" s="868"/>
      <c r="M69" s="867">
        <f>ROUNDDOWN(D69*F69,)</f>
        <v>0</v>
      </c>
      <c r="N69" s="841">
        <f t="shared" si="1"/>
        <v>0</v>
      </c>
    </row>
    <row r="70" spans="1:14" ht="21.75" customHeight="1">
      <c r="A70" s="844">
        <f>IF('6-3표준조사(4)'!R79="모두베기",1,)</f>
        <v>0</v>
      </c>
      <c r="B70" s="2324"/>
      <c r="C70" s="871" t="s">
        <v>848</v>
      </c>
      <c r="D70" s="872">
        <f>D68</f>
        <v>0</v>
      </c>
      <c r="E70" s="873" t="s">
        <v>588</v>
      </c>
      <c r="F70" s="874">
        <v>8.3999999999999995E-3</v>
      </c>
      <c r="G70" s="873" t="s">
        <v>589</v>
      </c>
      <c r="H70" s="875"/>
      <c r="I70" s="873"/>
      <c r="J70" s="876">
        <f>'7-1 단가조사'!L14</f>
        <v>610000</v>
      </c>
      <c r="K70" s="877" t="s">
        <v>585</v>
      </c>
      <c r="L70" s="878"/>
      <c r="M70" s="879">
        <f>ROUNDDOWN(D70*F70*J70,)</f>
        <v>0</v>
      </c>
      <c r="N70" s="841">
        <f t="shared" si="1"/>
        <v>0</v>
      </c>
    </row>
    <row r="71" spans="1:14" s="27" customFormat="1" ht="21.75" hidden="1" customHeight="1">
      <c r="A71" s="28">
        <f>IF('6-3표준조사(4)'!R79="맹아제거",1,)</f>
        <v>0</v>
      </c>
      <c r="B71" s="2324"/>
      <c r="C71" s="29" t="s">
        <v>591</v>
      </c>
      <c r="D71" s="30"/>
      <c r="E71" s="31"/>
      <c r="F71" s="30"/>
      <c r="G71" s="31"/>
      <c r="H71" s="30"/>
      <c r="I71" s="31"/>
      <c r="J71" s="32"/>
      <c r="K71" s="33"/>
      <c r="L71" s="34"/>
      <c r="M71" s="71">
        <f>M72</f>
        <v>0</v>
      </c>
      <c r="N71" s="70">
        <f t="shared" si="1"/>
        <v>0</v>
      </c>
    </row>
    <row r="72" spans="1:14" s="27" customFormat="1" ht="21.75" hidden="1" customHeight="1">
      <c r="A72" s="28">
        <f>IF('6-3표준조사(4)'!R79="맹아제거",1,)</f>
        <v>0</v>
      </c>
      <c r="B72" s="2324"/>
      <c r="C72" s="35" t="s">
        <v>841</v>
      </c>
      <c r="D72" s="36"/>
      <c r="E72" s="37"/>
      <c r="F72" s="38"/>
      <c r="G72" s="37"/>
      <c r="H72" s="38"/>
      <c r="I72" s="37"/>
      <c r="J72" s="39"/>
      <c r="K72" s="40"/>
      <c r="L72" s="41">
        <f>M90/100</f>
        <v>0</v>
      </c>
      <c r="M72" s="72">
        <f>ROUNDDOWN((H73*J73)+(H73*J73*L72),)</f>
        <v>0</v>
      </c>
      <c r="N72" s="70">
        <f t="shared" si="1"/>
        <v>0</v>
      </c>
    </row>
    <row r="73" spans="1:14" s="27" customFormat="1" ht="21.75" hidden="1" customHeight="1">
      <c r="A73" s="28">
        <f>IF('6-3표준조사(4)'!R79="맹아제거",1,)</f>
        <v>0</v>
      </c>
      <c r="B73" s="2324"/>
      <c r="C73" s="35" t="s">
        <v>849</v>
      </c>
      <c r="D73" s="36">
        <v>0</v>
      </c>
      <c r="E73" s="37" t="s">
        <v>551</v>
      </c>
      <c r="F73" s="38">
        <v>0.2</v>
      </c>
      <c r="G73" s="37" t="s">
        <v>552</v>
      </c>
      <c r="H73" s="38">
        <f>ROUND(D73/100*F73,2)</f>
        <v>0</v>
      </c>
      <c r="I73" s="37" t="s">
        <v>550</v>
      </c>
      <c r="J73" s="39">
        <f>'7-1 단가조사'!L7</f>
        <v>172068</v>
      </c>
      <c r="K73" s="40" t="s">
        <v>580</v>
      </c>
      <c r="L73" s="41">
        <f>M90/100</f>
        <v>0</v>
      </c>
      <c r="M73" s="72"/>
      <c r="N73" s="70">
        <f t="shared" si="1"/>
        <v>0</v>
      </c>
    </row>
    <row r="74" spans="1:14" ht="21.75" customHeight="1">
      <c r="A74" s="844">
        <f>IF(H47&gt;0,1,)</f>
        <v>0</v>
      </c>
      <c r="B74" s="2372" t="s">
        <v>555</v>
      </c>
      <c r="C74" s="852" t="s">
        <v>592</v>
      </c>
      <c r="D74" s="855"/>
      <c r="E74" s="854"/>
      <c r="F74" s="855"/>
      <c r="G74" s="854"/>
      <c r="H74" s="855"/>
      <c r="I74" s="854"/>
      <c r="J74" s="856"/>
      <c r="K74" s="857"/>
      <c r="L74" s="858"/>
      <c r="M74" s="859">
        <f>SUM(M75,M77,M78)</f>
        <v>0</v>
      </c>
      <c r="N74" s="841">
        <f t="shared" si="1"/>
        <v>0</v>
      </c>
    </row>
    <row r="75" spans="1:14" ht="21.75" customHeight="1">
      <c r="A75" s="844">
        <f>IF(H47&gt;0,1,)</f>
        <v>0</v>
      </c>
      <c r="B75" s="2373"/>
      <c r="C75" s="860" t="s">
        <v>850</v>
      </c>
      <c r="D75" s="863"/>
      <c r="E75" s="862"/>
      <c r="F75" s="863"/>
      <c r="G75" s="862"/>
      <c r="H75" s="863"/>
      <c r="I75" s="862"/>
      <c r="J75" s="864"/>
      <c r="K75" s="865"/>
      <c r="L75" s="868"/>
      <c r="M75" s="867">
        <f>M76</f>
        <v>0</v>
      </c>
      <c r="N75" s="841">
        <f t="shared" si="1"/>
        <v>0</v>
      </c>
    </row>
    <row r="76" spans="1:14" ht="21.75" customHeight="1">
      <c r="A76" s="844">
        <f>IF(H47&gt;0,1,)</f>
        <v>0</v>
      </c>
      <c r="B76" s="2373"/>
      <c r="C76" s="860" t="s">
        <v>851</v>
      </c>
      <c r="D76" s="863"/>
      <c r="E76" s="862"/>
      <c r="F76" s="863"/>
      <c r="G76" s="862"/>
      <c r="H76" s="863"/>
      <c r="I76" s="862"/>
      <c r="J76" s="864"/>
      <c r="K76" s="865"/>
      <c r="L76" s="868"/>
      <c r="M76" s="867">
        <f>M51+M54+M62+M72</f>
        <v>0</v>
      </c>
      <c r="N76" s="841">
        <f t="shared" si="1"/>
        <v>0</v>
      </c>
    </row>
    <row r="77" spans="1:14" ht="21.75" customHeight="1">
      <c r="A77" s="844">
        <f>IF(H47&gt;0,1,)</f>
        <v>0</v>
      </c>
      <c r="B77" s="2373"/>
      <c r="C77" s="860" t="s">
        <v>852</v>
      </c>
      <c r="D77" s="863"/>
      <c r="E77" s="862"/>
      <c r="F77" s="863"/>
      <c r="G77" s="862"/>
      <c r="H77" s="863"/>
      <c r="I77" s="862"/>
      <c r="J77" s="864"/>
      <c r="K77" s="865"/>
      <c r="L77" s="868"/>
      <c r="M77" s="867">
        <f>M57+M67</f>
        <v>0</v>
      </c>
      <c r="N77" s="841">
        <f t="shared" si="1"/>
        <v>0</v>
      </c>
    </row>
    <row r="78" spans="1:14" ht="21.75" customHeight="1" thickBot="1">
      <c r="A78" s="844">
        <f>IF(H47&gt;0,1,)</f>
        <v>0</v>
      </c>
      <c r="B78" s="2374"/>
      <c r="C78" s="871" t="s">
        <v>853</v>
      </c>
      <c r="D78" s="880"/>
      <c r="E78" s="881"/>
      <c r="F78" s="880"/>
      <c r="G78" s="881"/>
      <c r="H78" s="880"/>
      <c r="I78" s="881"/>
      <c r="J78" s="882"/>
      <c r="K78" s="883"/>
      <c r="L78" s="884"/>
      <c r="M78" s="885">
        <f>M60+M70</f>
        <v>0</v>
      </c>
      <c r="N78" s="841">
        <f t="shared" si="1"/>
        <v>0</v>
      </c>
    </row>
    <row r="79" spans="1:14" ht="21.75" customHeight="1">
      <c r="A79" s="844">
        <f>IF(H47&gt;0,1,)</f>
        <v>0</v>
      </c>
      <c r="B79" s="2375" t="s">
        <v>556</v>
      </c>
      <c r="C79" s="2375"/>
      <c r="D79" s="2375"/>
      <c r="E79" s="2375"/>
      <c r="F79" s="2375"/>
      <c r="G79" s="2375"/>
      <c r="H79" s="2375"/>
      <c r="I79" s="2375"/>
      <c r="J79" s="2375"/>
      <c r="K79" s="2375"/>
      <c r="L79" s="2375"/>
      <c r="M79" s="2375"/>
      <c r="N79" s="841">
        <f t="shared" si="1"/>
        <v>0</v>
      </c>
    </row>
    <row r="80" spans="1:14" ht="21.75" customHeight="1">
      <c r="A80" s="844">
        <f>IF(H47&gt;0,1,)</f>
        <v>0</v>
      </c>
      <c r="B80" s="2376" t="s">
        <v>557</v>
      </c>
      <c r="C80" s="2376"/>
      <c r="D80" s="2376"/>
      <c r="E80" s="2376"/>
      <c r="F80" s="2376"/>
      <c r="G80" s="2376"/>
      <c r="H80" s="2376"/>
      <c r="I80" s="2376"/>
      <c r="J80" s="2376"/>
      <c r="K80" s="2376"/>
      <c r="L80" s="2376"/>
      <c r="M80" s="2376"/>
      <c r="N80" s="841">
        <f t="shared" si="1"/>
        <v>0</v>
      </c>
    </row>
    <row r="81" spans="1:15" ht="21.75" customHeight="1">
      <c r="A81" s="844">
        <f>IF(H47&gt;0,1,)</f>
        <v>0</v>
      </c>
      <c r="B81" s="886" t="s">
        <v>558</v>
      </c>
      <c r="C81" s="887" t="s">
        <v>854</v>
      </c>
      <c r="D81" s="888" t="e">
        <f>'6-3표준조사(4)'!Q85</f>
        <v>#DIV/0!</v>
      </c>
      <c r="E81" s="886" t="s">
        <v>551</v>
      </c>
      <c r="F81" s="1141"/>
      <c r="G81" s="886"/>
      <c r="H81" s="890"/>
      <c r="I81" s="891"/>
      <c r="J81" s="891"/>
      <c r="K81" s="891"/>
      <c r="L81" s="892"/>
      <c r="M81" s="891"/>
      <c r="N81" s="841">
        <f t="shared" si="1"/>
        <v>0</v>
      </c>
    </row>
    <row r="82" spans="1:15" ht="21.75" customHeight="1">
      <c r="A82" s="844">
        <f>IF(H47&gt;0,1,)</f>
        <v>0</v>
      </c>
      <c r="B82" s="886" t="s">
        <v>559</v>
      </c>
      <c r="C82" s="887" t="s">
        <v>840</v>
      </c>
      <c r="D82" s="2377">
        <f>'6-3표준조사(4)'!S85</f>
        <v>0</v>
      </c>
      <c r="E82" s="2377"/>
      <c r="F82" s="1141"/>
      <c r="G82" s="886"/>
      <c r="H82" s="890"/>
      <c r="I82" s="891"/>
      <c r="J82" s="891"/>
      <c r="K82" s="891"/>
      <c r="L82" s="892"/>
      <c r="M82" s="891"/>
      <c r="N82" s="841">
        <f t="shared" si="1"/>
        <v>0</v>
      </c>
    </row>
    <row r="83" spans="1:15" ht="21.75" customHeight="1">
      <c r="A83" s="844">
        <f>IF(H47&gt;0,1,)</f>
        <v>0</v>
      </c>
      <c r="B83" s="886" t="s">
        <v>558</v>
      </c>
      <c r="C83" s="887" t="s">
        <v>1152</v>
      </c>
      <c r="D83" s="2385">
        <f>'6-3표준조사(4)'!R81</f>
        <v>0</v>
      </c>
      <c r="E83" s="2385"/>
      <c r="F83" s="893"/>
      <c r="G83" s="893"/>
      <c r="H83" s="890"/>
      <c r="I83" s="891"/>
      <c r="J83" s="891"/>
      <c r="K83" s="891"/>
      <c r="L83" s="892"/>
      <c r="M83" s="891"/>
      <c r="N83" s="841">
        <f t="shared" si="1"/>
        <v>0</v>
      </c>
    </row>
    <row r="84" spans="1:15" ht="21.75" customHeight="1">
      <c r="A84" s="844">
        <f>IF(H47&gt;0,1,)</f>
        <v>0</v>
      </c>
      <c r="B84" s="2376" t="s">
        <v>856</v>
      </c>
      <c r="C84" s="2376"/>
      <c r="D84" s="2376"/>
      <c r="E84" s="2376"/>
      <c r="F84" s="2376"/>
      <c r="G84" s="2376"/>
      <c r="H84" s="2376"/>
      <c r="I84" s="2376"/>
      <c r="J84" s="2376"/>
      <c r="K84" s="2376"/>
      <c r="L84" s="2376"/>
      <c r="M84" s="2376"/>
      <c r="N84" s="841">
        <f t="shared" si="1"/>
        <v>0</v>
      </c>
    </row>
    <row r="85" spans="1:15" ht="21.75" customHeight="1">
      <c r="A85" s="844">
        <f>IF(H47&gt;0,1,)</f>
        <v>0</v>
      </c>
      <c r="B85" s="2386" t="s">
        <v>542</v>
      </c>
      <c r="C85" s="2386"/>
      <c r="D85" s="2387" t="s">
        <v>893</v>
      </c>
      <c r="E85" s="2387"/>
      <c r="F85" s="2387"/>
      <c r="G85" s="2387"/>
      <c r="H85" s="2387"/>
      <c r="I85" s="2388" t="s">
        <v>894</v>
      </c>
      <c r="J85" s="2388"/>
      <c r="K85" s="2388"/>
      <c r="L85" s="2388"/>
      <c r="M85" s="2388"/>
      <c r="N85" s="841">
        <f t="shared" si="1"/>
        <v>0</v>
      </c>
      <c r="O85" s="894"/>
    </row>
    <row r="86" spans="1:15" ht="21.75" customHeight="1">
      <c r="A86" s="844">
        <f>IF(H47&gt;0,1,)</f>
        <v>0</v>
      </c>
      <c r="B86" s="2386"/>
      <c r="C86" s="2386"/>
      <c r="D86" s="2387"/>
      <c r="E86" s="2387"/>
      <c r="F86" s="2387"/>
      <c r="G86" s="2387"/>
      <c r="H86" s="2387"/>
      <c r="I86" s="895" t="s">
        <v>895</v>
      </c>
      <c r="J86" s="1140" t="s">
        <v>896</v>
      </c>
      <c r="K86" s="1140" t="s">
        <v>537</v>
      </c>
      <c r="L86" s="897" t="s">
        <v>538</v>
      </c>
      <c r="M86" s="1140" t="s">
        <v>899</v>
      </c>
      <c r="N86" s="841">
        <f t="shared" si="1"/>
        <v>0</v>
      </c>
    </row>
    <row r="87" spans="1:15" ht="21.75" customHeight="1">
      <c r="A87" s="844">
        <f>IF(H47&gt;0,1,)</f>
        <v>0</v>
      </c>
      <c r="B87" s="2368" t="s">
        <v>572</v>
      </c>
      <c r="C87" s="2368"/>
      <c r="D87" s="2369" t="str">
        <f>'6-3표준조사(4)'!P81</f>
        <v>완 (15˚ 이하)</v>
      </c>
      <c r="E87" s="2369"/>
      <c r="F87" s="2369"/>
      <c r="G87" s="2369"/>
      <c r="H87" s="2369"/>
      <c r="I87" s="1142" t="str">
        <f>IF(H47=0,"",IF(D87="완 (15˚ 이하)",0,IF(D87="중 (15˚ ~ 30˚)",5,IF(D87="급 (30˚ 초과)",10))))</f>
        <v/>
      </c>
      <c r="J87" s="1142" t="str">
        <f>IF(A50=0,"",IF(D87="완 (15˚ 이하)",0,IF(D87="중 (15˚ ~ 30˚)",5,IF(D87="급 (30˚ 초과)",10))))</f>
        <v/>
      </c>
      <c r="K87" s="1142" t="str">
        <f>IF(A53=0,"",IF(D87="완 (15˚ 이하)",0,IF(D87="중 (15˚ ~ 30˚)",5,IF(D87="급 (30˚ 초과)",10))))</f>
        <v/>
      </c>
      <c r="L87" s="1142" t="str">
        <f>IF(A61=0,"",IF(D87="완 (15˚ 이하)",0,IF(D87="중 (15˚ ~ 30˚)",5,IF(D87="급 (30˚ 초과)",10))))</f>
        <v/>
      </c>
      <c r="M87" s="1142" t="str">
        <f>IF(A71=0,"",IF(D87="완 (15˚ 이하)",0,IF(D87="중 (15˚ ~ 30˚)",5,IF(D87="급 (30˚ 초과)",10))))</f>
        <v/>
      </c>
      <c r="N87" s="841">
        <f t="shared" si="1"/>
        <v>0</v>
      </c>
    </row>
    <row r="88" spans="1:15" ht="21.75" customHeight="1">
      <c r="A88" s="844">
        <f>IF(H47&gt;0,1,)</f>
        <v>0</v>
      </c>
      <c r="B88" s="2389" t="s">
        <v>561</v>
      </c>
      <c r="C88" s="2389"/>
      <c r="D88" s="2369">
        <f>'6-3표준조사(4)'!R81</f>
        <v>0</v>
      </c>
      <c r="E88" s="2369"/>
      <c r="F88" s="2369"/>
      <c r="G88" s="2369"/>
      <c r="H88" s="2369"/>
      <c r="I88" s="1142"/>
      <c r="J88" s="1142"/>
      <c r="K88" s="1142" t="str">
        <f>IF(A53=0,"",IF(D88="당해 년도",0,IF(D88="2년차",5,IF(D88="3년차",10))))</f>
        <v/>
      </c>
      <c r="L88" s="1142"/>
      <c r="M88" s="1142"/>
      <c r="N88" s="841">
        <f t="shared" si="1"/>
        <v>0</v>
      </c>
    </row>
    <row r="89" spans="1:15" ht="21.75" customHeight="1">
      <c r="A89" s="844">
        <f>IF(H47&gt;0,1,)</f>
        <v>0</v>
      </c>
      <c r="B89" s="2368" t="s">
        <v>560</v>
      </c>
      <c r="C89" s="2368"/>
      <c r="D89" s="2369" t="str">
        <f>'6-3표준조사(4)'!Q81</f>
        <v>개소당5ha이상</v>
      </c>
      <c r="E89" s="2369"/>
      <c r="F89" s="2369"/>
      <c r="G89" s="2369"/>
      <c r="H89" s="2369"/>
      <c r="I89" s="1142"/>
      <c r="J89" s="1142" t="str">
        <f>IF(A50=0,"",IF(D89="개소당5ha이상",0,IF(D89="개소당3~5ha미만 ",5,IF(D89="개소당3ha미만",10))))</f>
        <v/>
      </c>
      <c r="K89" s="1142" t="str">
        <f>IF(A53=0,"",IF(D89="개소당5ha이상",0,IF(D89="개소당3~5ha미만 ",5,IF(D89="개소당3ha미만",10))))</f>
        <v/>
      </c>
      <c r="L89" s="1142" t="str">
        <f>IF(A61=0,"",IF(D89="개소당5ha이상",0,IF(D89="개소당3~5ha미만 ",5,IF(D89="개소당3ha미만",10))))</f>
        <v/>
      </c>
      <c r="M89" s="1142" t="str">
        <f>IF(A71=0,"",IF(D89="개소당5ha이상",0,IF(D89="개소당3~5ha미만 ",5,IF(D89="개소당3ha미만",10))))</f>
        <v/>
      </c>
      <c r="N89" s="841">
        <f t="shared" si="1"/>
        <v>0</v>
      </c>
    </row>
    <row r="90" spans="1:15" ht="21.75" customHeight="1">
      <c r="A90" s="844">
        <f>IF(H47&gt;0,1,)</f>
        <v>0</v>
      </c>
      <c r="B90" s="2368" t="s">
        <v>555</v>
      </c>
      <c r="C90" s="2368"/>
      <c r="D90" s="2369"/>
      <c r="E90" s="2369"/>
      <c r="F90" s="2369"/>
      <c r="G90" s="2369"/>
      <c r="H90" s="2369"/>
      <c r="I90" s="1142"/>
      <c r="J90" s="1142"/>
      <c r="K90" s="1142"/>
      <c r="L90" s="1142"/>
      <c r="M90" s="1142"/>
      <c r="N90" s="841">
        <f t="shared" si="1"/>
        <v>0</v>
      </c>
    </row>
    <row r="91" spans="1:15" ht="35.1" customHeight="1" thickBot="1">
      <c r="A91" s="844">
        <f>IF(H92&gt;0,1,)</f>
        <v>0</v>
      </c>
      <c r="B91" s="2237" t="s">
        <v>839</v>
      </c>
      <c r="C91" s="2237"/>
      <c r="D91" s="2237"/>
      <c r="E91" s="2237"/>
      <c r="F91" s="2237"/>
      <c r="G91" s="2237"/>
      <c r="H91" s="2237"/>
      <c r="I91" s="2237"/>
      <c r="J91" s="2237"/>
      <c r="K91" s="2237"/>
      <c r="L91" s="2237"/>
      <c r="M91" s="2237"/>
      <c r="N91" s="841">
        <f>IF(H$92&gt;0,3,)</f>
        <v>0</v>
      </c>
      <c r="O91" s="899"/>
    </row>
    <row r="92" spans="1:15" ht="24.95" customHeight="1">
      <c r="A92" s="844">
        <f>IF(H92&gt;0,1,)</f>
        <v>0</v>
      </c>
      <c r="B92" s="2362" t="s">
        <v>857</v>
      </c>
      <c r="C92" s="2363"/>
      <c r="D92" s="2364" t="str">
        <f>CONCATENATE('6-3표준조사(4)'!K154,"임반")</f>
        <v>임반</v>
      </c>
      <c r="E92" s="2364"/>
      <c r="F92" s="2364" t="str">
        <f>CONCATENATE('6-3표준조사(4)'!L154,"소반")</f>
        <v>소반</v>
      </c>
      <c r="G92" s="2364"/>
      <c r="H92" s="2365">
        <f>'6-3표준조사(4)'!Q154</f>
        <v>0</v>
      </c>
      <c r="I92" s="2365"/>
      <c r="J92" s="845"/>
      <c r="K92" s="846" t="s">
        <v>541</v>
      </c>
      <c r="L92" s="2366">
        <f>+'6-3표준조사(4)'!R154</f>
        <v>0</v>
      </c>
      <c r="M92" s="2367"/>
      <c r="N92" s="841">
        <f t="shared" ref="N92:N135" si="2">IF(H$92&gt;0,3,)</f>
        <v>0</v>
      </c>
    </row>
    <row r="93" spans="1:15" ht="21.75" customHeight="1">
      <c r="A93" s="844">
        <f>IF(H92&gt;0,1,)</f>
        <v>0</v>
      </c>
      <c r="B93" s="2378" t="s">
        <v>542</v>
      </c>
      <c r="C93" s="2379"/>
      <c r="D93" s="2380" t="s">
        <v>543</v>
      </c>
      <c r="E93" s="2379"/>
      <c r="F93" s="2381" t="s">
        <v>544</v>
      </c>
      <c r="G93" s="2382"/>
      <c r="H93" s="2381" t="s">
        <v>545</v>
      </c>
      <c r="I93" s="2382"/>
      <c r="J93" s="2380" t="s">
        <v>546</v>
      </c>
      <c r="K93" s="2379"/>
      <c r="L93" s="2383" t="s">
        <v>858</v>
      </c>
      <c r="M93" s="2370"/>
      <c r="N93" s="841">
        <f t="shared" si="2"/>
        <v>0</v>
      </c>
    </row>
    <row r="94" spans="1:15" ht="21.75" customHeight="1">
      <c r="A94" s="844">
        <f>IF(H92&gt;0,1,)</f>
        <v>0</v>
      </c>
      <c r="B94" s="847"/>
      <c r="C94" s="848" t="s">
        <v>547</v>
      </c>
      <c r="D94" s="849"/>
      <c r="E94" s="850" t="s">
        <v>548</v>
      </c>
      <c r="F94" s="849"/>
      <c r="G94" s="850" t="s">
        <v>548</v>
      </c>
      <c r="H94" s="849"/>
      <c r="I94" s="850" t="s">
        <v>548</v>
      </c>
      <c r="J94" s="851"/>
      <c r="K94" s="850" t="s">
        <v>549</v>
      </c>
      <c r="L94" s="2384"/>
      <c r="M94" s="2371"/>
      <c r="N94" s="841">
        <f t="shared" si="2"/>
        <v>0</v>
      </c>
    </row>
    <row r="95" spans="1:15" s="27" customFormat="1" ht="21.75" hidden="1" customHeight="1">
      <c r="A95" s="28">
        <f>IF('6-3표준조사(4)'!R154="둘레베기",1,)</f>
        <v>0</v>
      </c>
      <c r="B95" s="2323" t="s">
        <v>547</v>
      </c>
      <c r="C95" s="29" t="s">
        <v>579</v>
      </c>
      <c r="D95" s="30"/>
      <c r="E95" s="31"/>
      <c r="F95" s="30"/>
      <c r="G95" s="31"/>
      <c r="H95" s="30"/>
      <c r="I95" s="31"/>
      <c r="J95" s="32"/>
      <c r="K95" s="33"/>
      <c r="L95" s="34"/>
      <c r="M95" s="71">
        <f>M96</f>
        <v>0</v>
      </c>
      <c r="N95" s="70">
        <f t="shared" si="2"/>
        <v>0</v>
      </c>
    </row>
    <row r="96" spans="1:15" s="27" customFormat="1" ht="21.75" hidden="1" customHeight="1">
      <c r="A96" s="28">
        <f>IF('6-3표준조사(4)'!R154="둘레베기",1,)</f>
        <v>0</v>
      </c>
      <c r="B96" s="2324"/>
      <c r="C96" s="35" t="s">
        <v>841</v>
      </c>
      <c r="D96" s="36"/>
      <c r="E96" s="37"/>
      <c r="F96" s="38"/>
      <c r="G96" s="37"/>
      <c r="H96" s="38"/>
      <c r="I96" s="37"/>
      <c r="J96" s="39"/>
      <c r="K96" s="40"/>
      <c r="L96" s="41">
        <f>J135/100</f>
        <v>0</v>
      </c>
      <c r="M96" s="72">
        <f>ROUNDDOWN((H97*J97)+(H97*J97*L96),)</f>
        <v>0</v>
      </c>
      <c r="N96" s="70">
        <f t="shared" si="2"/>
        <v>0</v>
      </c>
    </row>
    <row r="97" spans="1:14" s="27" customFormat="1" ht="21.75" hidden="1" customHeight="1">
      <c r="A97" s="28">
        <f>IF('6-3표준조사(4)'!R154="둘레베기",1,)</f>
        <v>0</v>
      </c>
      <c r="B97" s="2324"/>
      <c r="C97" s="35" t="s">
        <v>842</v>
      </c>
      <c r="D97" s="36">
        <f>IF(A97&gt;0,D126,)</f>
        <v>0</v>
      </c>
      <c r="E97" s="37" t="s">
        <v>551</v>
      </c>
      <c r="F97" s="38">
        <v>0.18</v>
      </c>
      <c r="G97" s="37" t="s">
        <v>552</v>
      </c>
      <c r="H97" s="38">
        <f>ROUND(D97/100*F97,2)</f>
        <v>0</v>
      </c>
      <c r="I97" s="37" t="s">
        <v>550</v>
      </c>
      <c r="J97" s="39">
        <f>'7-1 단가조사'!L7</f>
        <v>172068</v>
      </c>
      <c r="K97" s="40" t="s">
        <v>580</v>
      </c>
      <c r="L97" s="41"/>
      <c r="M97" s="72"/>
      <c r="N97" s="70">
        <f t="shared" si="2"/>
        <v>0</v>
      </c>
    </row>
    <row r="98" spans="1:14" s="27" customFormat="1" ht="21.75" hidden="1" customHeight="1">
      <c r="A98" s="28">
        <f>IF('6-3표준조사(4)'!R154="줄베기",1,)</f>
        <v>0</v>
      </c>
      <c r="B98" s="2324"/>
      <c r="C98" s="29" t="s">
        <v>581</v>
      </c>
      <c r="D98" s="30"/>
      <c r="E98" s="31"/>
      <c r="F98" s="30"/>
      <c r="G98" s="31"/>
      <c r="H98" s="30"/>
      <c r="I98" s="31"/>
      <c r="J98" s="32"/>
      <c r="K98" s="33"/>
      <c r="L98" s="42"/>
      <c r="M98" s="71">
        <f>SUM(M99+M102+M105)</f>
        <v>0</v>
      </c>
      <c r="N98" s="70">
        <f t="shared" si="2"/>
        <v>0</v>
      </c>
    </row>
    <row r="99" spans="1:14" s="27" customFormat="1" ht="21.75" hidden="1" customHeight="1">
      <c r="A99" s="28">
        <f>IF('6-3표준조사(4)'!R154="줄베기",1,)</f>
        <v>0</v>
      </c>
      <c r="B99" s="2324"/>
      <c r="C99" s="35" t="s">
        <v>841</v>
      </c>
      <c r="D99" s="43"/>
      <c r="E99" s="37"/>
      <c r="F99" s="38"/>
      <c r="G99" s="37"/>
      <c r="H99" s="38"/>
      <c r="I99" s="37"/>
      <c r="J99" s="39"/>
      <c r="K99" s="40"/>
      <c r="L99" s="41">
        <f>K135/100</f>
        <v>0</v>
      </c>
      <c r="M99" s="72">
        <f>ROUNDDOWN((M100+M101)+((M100+M101)*L99),0)</f>
        <v>0</v>
      </c>
      <c r="N99" s="70">
        <f t="shared" si="2"/>
        <v>0</v>
      </c>
    </row>
    <row r="100" spans="1:14" s="27" customFormat="1" ht="21.75" hidden="1" customHeight="1">
      <c r="A100" s="28">
        <f>IF('6-3표준조사(4)'!R154="줄베기",1,)</f>
        <v>0</v>
      </c>
      <c r="B100" s="2324"/>
      <c r="C100" s="35" t="s">
        <v>843</v>
      </c>
      <c r="D100" s="43">
        <f>IF(A100&gt;0,D126,)</f>
        <v>0</v>
      </c>
      <c r="E100" s="37" t="s">
        <v>551</v>
      </c>
      <c r="F100" s="38">
        <v>7.0000000000000007E-2</v>
      </c>
      <c r="G100" s="37" t="s">
        <v>552</v>
      </c>
      <c r="H100" s="38">
        <f>ROUND(D100/100*F100,2)</f>
        <v>0</v>
      </c>
      <c r="I100" s="37" t="s">
        <v>550</v>
      </c>
      <c r="J100" s="39">
        <f>'7-1 단가조사'!L7</f>
        <v>172068</v>
      </c>
      <c r="K100" s="40" t="s">
        <v>580</v>
      </c>
      <c r="L100" s="41"/>
      <c r="M100" s="72">
        <f>ROUNDDOWN(H100*J100,)</f>
        <v>0</v>
      </c>
      <c r="N100" s="70">
        <f t="shared" si="2"/>
        <v>0</v>
      </c>
    </row>
    <row r="101" spans="1:14" s="27" customFormat="1" ht="21.75" hidden="1" customHeight="1">
      <c r="A101" s="28">
        <f>IF('6-3표준조사(4)'!R154="줄베기",1,)</f>
        <v>0</v>
      </c>
      <c r="B101" s="2324"/>
      <c r="C101" s="35" t="s">
        <v>844</v>
      </c>
      <c r="D101" s="44">
        <f>IF(A101&gt;0,1,)</f>
        <v>0</v>
      </c>
      <c r="E101" s="37" t="s">
        <v>425</v>
      </c>
      <c r="F101" s="38">
        <v>1.3</v>
      </c>
      <c r="G101" s="37" t="s">
        <v>582</v>
      </c>
      <c r="H101" s="38">
        <f>ROUND(D101*F101,2)</f>
        <v>0</v>
      </c>
      <c r="I101" s="37" t="s">
        <v>550</v>
      </c>
      <c r="J101" s="39">
        <f>'7-1 단가조사'!L6</f>
        <v>226122</v>
      </c>
      <c r="K101" s="40" t="s">
        <v>583</v>
      </c>
      <c r="L101" s="41"/>
      <c r="M101" s="72">
        <f>ROUNDDOWN(H101*J101,)</f>
        <v>0</v>
      </c>
      <c r="N101" s="70">
        <f t="shared" si="2"/>
        <v>0</v>
      </c>
    </row>
    <row r="102" spans="1:14" s="27" customFormat="1" ht="21.75" hidden="1" customHeight="1">
      <c r="A102" s="28">
        <f>IF('6-3표준조사(4)'!R154="줄베기",1,)</f>
        <v>0</v>
      </c>
      <c r="B102" s="2324"/>
      <c r="C102" s="35" t="s">
        <v>845</v>
      </c>
      <c r="D102" s="43"/>
      <c r="E102" s="37"/>
      <c r="F102" s="38"/>
      <c r="G102" s="37"/>
      <c r="H102" s="38"/>
      <c r="I102" s="37"/>
      <c r="J102" s="39"/>
      <c r="K102" s="40"/>
      <c r="L102" s="45"/>
      <c r="M102" s="72">
        <f>M103+M104</f>
        <v>0</v>
      </c>
      <c r="N102" s="70">
        <f t="shared" si="2"/>
        <v>0</v>
      </c>
    </row>
    <row r="103" spans="1:14" s="27" customFormat="1" ht="21.75" hidden="1" customHeight="1">
      <c r="A103" s="28">
        <f>IF('6-3표준조사(4)'!R154="줄베기",1,)</f>
        <v>0</v>
      </c>
      <c r="B103" s="2324"/>
      <c r="C103" s="35" t="s">
        <v>846</v>
      </c>
      <c r="D103" s="44">
        <f>H101</f>
        <v>0</v>
      </c>
      <c r="E103" s="37" t="s">
        <v>582</v>
      </c>
      <c r="F103" s="38">
        <v>5</v>
      </c>
      <c r="G103" s="37" t="s">
        <v>553</v>
      </c>
      <c r="H103" s="38">
        <f>ROUND(D103*F103,2)</f>
        <v>0</v>
      </c>
      <c r="I103" s="37" t="s">
        <v>554</v>
      </c>
      <c r="J103" s="39">
        <f>'7-1 단가조사'!L11</f>
        <v>1720</v>
      </c>
      <c r="K103" s="40" t="s">
        <v>584</v>
      </c>
      <c r="L103" s="45"/>
      <c r="M103" s="72">
        <f>ROUNDDOWN(H103*J103,)</f>
        <v>0</v>
      </c>
      <c r="N103" s="70">
        <f t="shared" si="2"/>
        <v>0</v>
      </c>
    </row>
    <row r="104" spans="1:14" s="27" customFormat="1" ht="21.75" hidden="1" customHeight="1">
      <c r="A104" s="28">
        <f>IF('6-3표준조사(4)'!R154="줄베기",1,)</f>
        <v>0</v>
      </c>
      <c r="B104" s="2324"/>
      <c r="C104" s="35" t="s">
        <v>847</v>
      </c>
      <c r="D104" s="43">
        <f>M103</f>
        <v>0</v>
      </c>
      <c r="E104" s="37" t="s">
        <v>586</v>
      </c>
      <c r="F104" s="38">
        <v>0.1</v>
      </c>
      <c r="G104" s="37" t="s">
        <v>587</v>
      </c>
      <c r="H104" s="38"/>
      <c r="I104" s="37"/>
      <c r="J104" s="39"/>
      <c r="K104" s="40"/>
      <c r="L104" s="45"/>
      <c r="M104" s="72">
        <f>ROUNDDOWN(D104*F104,)</f>
        <v>0</v>
      </c>
      <c r="N104" s="70">
        <f t="shared" si="2"/>
        <v>0</v>
      </c>
    </row>
    <row r="105" spans="1:14" s="27" customFormat="1" ht="21.75" hidden="1" customHeight="1">
      <c r="A105" s="28">
        <f>IF('6-3표준조사(4)'!R154="줄베기",1,)</f>
        <v>0</v>
      </c>
      <c r="B105" s="2324"/>
      <c r="C105" s="46" t="s">
        <v>848</v>
      </c>
      <c r="D105" s="47">
        <f>D103</f>
        <v>0</v>
      </c>
      <c r="E105" s="48" t="s">
        <v>588</v>
      </c>
      <c r="F105" s="49">
        <v>8.3999999999999995E-3</v>
      </c>
      <c r="G105" s="48" t="s">
        <v>589</v>
      </c>
      <c r="H105" s="50"/>
      <c r="I105" s="48"/>
      <c r="J105" s="51">
        <f>'7-1 단가조사'!L14</f>
        <v>610000</v>
      </c>
      <c r="K105" s="52" t="s">
        <v>585</v>
      </c>
      <c r="L105" s="53"/>
      <c r="M105" s="73">
        <f>ROUNDDOWN(D105*F105*J105,)</f>
        <v>0</v>
      </c>
      <c r="N105" s="70">
        <f t="shared" si="2"/>
        <v>0</v>
      </c>
    </row>
    <row r="106" spans="1:14" ht="21.75" customHeight="1">
      <c r="A106" s="844">
        <f>IF('6-3표준조사(4)'!R154="모두베기",1,)</f>
        <v>0</v>
      </c>
      <c r="B106" s="2324"/>
      <c r="C106" s="852" t="s">
        <v>590</v>
      </c>
      <c r="D106" s="853"/>
      <c r="E106" s="854"/>
      <c r="F106" s="855"/>
      <c r="G106" s="854"/>
      <c r="H106" s="855"/>
      <c r="I106" s="854"/>
      <c r="J106" s="856"/>
      <c r="K106" s="857"/>
      <c r="L106" s="858"/>
      <c r="M106" s="859">
        <f>M107+M112+M115</f>
        <v>0</v>
      </c>
      <c r="N106" s="841">
        <f t="shared" si="2"/>
        <v>0</v>
      </c>
    </row>
    <row r="107" spans="1:14" ht="21.75" customHeight="1">
      <c r="A107" s="844">
        <f>IF('6-3표준조사(4)'!R154="모두베기",1,)</f>
        <v>0</v>
      </c>
      <c r="B107" s="2324"/>
      <c r="C107" s="860" t="s">
        <v>841</v>
      </c>
      <c r="D107" s="861"/>
      <c r="E107" s="862"/>
      <c r="F107" s="863"/>
      <c r="G107" s="862"/>
      <c r="H107" s="863"/>
      <c r="I107" s="862"/>
      <c r="J107" s="864"/>
      <c r="K107" s="865"/>
      <c r="L107" s="866">
        <f>L135/100</f>
        <v>0</v>
      </c>
      <c r="M107" s="867">
        <f>M108+M109+M110+M111</f>
        <v>0</v>
      </c>
      <c r="N107" s="841">
        <f t="shared" si="2"/>
        <v>0</v>
      </c>
    </row>
    <row r="108" spans="1:14" ht="21.75" customHeight="1">
      <c r="A108" s="844">
        <f>IF('6-3표준조사(4)'!R154="모두베기",1,)</f>
        <v>0</v>
      </c>
      <c r="B108" s="2324"/>
      <c r="C108" s="860" t="s">
        <v>843</v>
      </c>
      <c r="D108" s="861"/>
      <c r="E108" s="862" t="s">
        <v>551</v>
      </c>
      <c r="F108" s="863">
        <v>7.0000000000000007E-2</v>
      </c>
      <c r="G108" s="862" t="s">
        <v>552</v>
      </c>
      <c r="H108" s="863">
        <f>ROUND(D108/100*F108,2)</f>
        <v>0</v>
      </c>
      <c r="I108" s="862" t="s">
        <v>550</v>
      </c>
      <c r="J108" s="864">
        <f>'7-1 단가조사'!L7</f>
        <v>172068</v>
      </c>
      <c r="K108" s="865" t="s">
        <v>580</v>
      </c>
      <c r="L108" s="868"/>
      <c r="M108" s="867">
        <f>ROUNDDOWN((H108*J108)+(H108*J108*L107),)</f>
        <v>0</v>
      </c>
      <c r="N108" s="841">
        <f t="shared" si="2"/>
        <v>0</v>
      </c>
    </row>
    <row r="109" spans="1:14" ht="21.75" customHeight="1">
      <c r="A109" s="844">
        <f>IF('6-3표준조사(4)'!R154="모두베기",1,)</f>
        <v>0</v>
      </c>
      <c r="B109" s="2324"/>
      <c r="C109" s="869" t="s">
        <v>1158</v>
      </c>
      <c r="D109" s="870">
        <f>IF(A109&gt;0,IF(D128="당해 년도",1,),)</f>
        <v>0</v>
      </c>
      <c r="E109" s="862" t="s">
        <v>425</v>
      </c>
      <c r="F109" s="863">
        <v>3.5</v>
      </c>
      <c r="G109" s="862" t="s">
        <v>582</v>
      </c>
      <c r="H109" s="863">
        <f>ROUND(D109*F109,2)</f>
        <v>0</v>
      </c>
      <c r="I109" s="862" t="s">
        <v>550</v>
      </c>
      <c r="J109" s="864">
        <f>'7-1 단가조사'!L6</f>
        <v>226122</v>
      </c>
      <c r="K109" s="865" t="s">
        <v>583</v>
      </c>
      <c r="L109" s="868"/>
      <c r="M109" s="867">
        <f>ROUNDDOWN((H109*J109)+(H109*J109*L107),)</f>
        <v>0</v>
      </c>
      <c r="N109" s="841">
        <f t="shared" si="2"/>
        <v>0</v>
      </c>
    </row>
    <row r="110" spans="1:14" ht="21.75" customHeight="1">
      <c r="A110" s="844">
        <f>IF('6-3표준조사(4)'!R154="모두베기",1,)</f>
        <v>0</v>
      </c>
      <c r="B110" s="2324"/>
      <c r="C110" s="869" t="s">
        <v>1159</v>
      </c>
      <c r="D110" s="870">
        <f>IF(A110&gt;0,IF(D128="2년차",1,),)</f>
        <v>0</v>
      </c>
      <c r="E110" s="862" t="s">
        <v>425</v>
      </c>
      <c r="F110" s="863">
        <v>4</v>
      </c>
      <c r="G110" s="862" t="s">
        <v>582</v>
      </c>
      <c r="H110" s="863">
        <f>ROUND(D110*F110,2)</f>
        <v>0</v>
      </c>
      <c r="I110" s="862" t="s">
        <v>550</v>
      </c>
      <c r="J110" s="864">
        <f>'7-1 단가조사'!L6</f>
        <v>226122</v>
      </c>
      <c r="K110" s="865" t="s">
        <v>583</v>
      </c>
      <c r="L110" s="868"/>
      <c r="M110" s="867">
        <f>ROUNDDOWN((H110*J110)+(H110*J110*L107),)</f>
        <v>0</v>
      </c>
      <c r="N110" s="841">
        <f t="shared" si="2"/>
        <v>0</v>
      </c>
    </row>
    <row r="111" spans="1:14" ht="21.75" customHeight="1">
      <c r="A111" s="844">
        <f>IF('6-3표준조사(4)'!R154="모두베기",1,)</f>
        <v>0</v>
      </c>
      <c r="B111" s="2324"/>
      <c r="C111" s="869" t="s">
        <v>1160</v>
      </c>
      <c r="D111" s="870">
        <f>IF(A111&gt;0,IF(D128="3년차 이상",1,),)</f>
        <v>0</v>
      </c>
      <c r="E111" s="862" t="s">
        <v>425</v>
      </c>
      <c r="F111" s="863">
        <v>5</v>
      </c>
      <c r="G111" s="862" t="s">
        <v>582</v>
      </c>
      <c r="H111" s="863">
        <f>ROUND(D111*F111,2)</f>
        <v>0</v>
      </c>
      <c r="I111" s="862" t="s">
        <v>550</v>
      </c>
      <c r="J111" s="864">
        <f>'7-1 단가조사'!L6</f>
        <v>226122</v>
      </c>
      <c r="K111" s="865" t="s">
        <v>583</v>
      </c>
      <c r="L111" s="868"/>
      <c r="M111" s="867">
        <f>ROUNDDOWN((H111*J111)+(H111*J111*L107),)</f>
        <v>0</v>
      </c>
      <c r="N111" s="841">
        <f t="shared" si="2"/>
        <v>0</v>
      </c>
    </row>
    <row r="112" spans="1:14" ht="21.75" customHeight="1">
      <c r="A112" s="844">
        <f>IF('6-3표준조사(4)'!R154="모두베기",1,)</f>
        <v>0</v>
      </c>
      <c r="B112" s="2324"/>
      <c r="C112" s="860" t="s">
        <v>845</v>
      </c>
      <c r="D112" s="861"/>
      <c r="E112" s="862"/>
      <c r="F112" s="863"/>
      <c r="G112" s="862"/>
      <c r="H112" s="863"/>
      <c r="I112" s="862"/>
      <c r="J112" s="864"/>
      <c r="K112" s="865"/>
      <c r="L112" s="868"/>
      <c r="M112" s="867">
        <f>M113+M114</f>
        <v>0</v>
      </c>
      <c r="N112" s="841">
        <f t="shared" si="2"/>
        <v>0</v>
      </c>
    </row>
    <row r="113" spans="1:14" ht="21.75" customHeight="1">
      <c r="A113" s="844">
        <f>IF('6-3표준조사(4)'!R154="모두베기",1,)</f>
        <v>0</v>
      </c>
      <c r="B113" s="2324"/>
      <c r="C113" s="860" t="s">
        <v>846</v>
      </c>
      <c r="D113" s="870">
        <f>(H109+H110+H111)</f>
        <v>0</v>
      </c>
      <c r="E113" s="862" t="s">
        <v>582</v>
      </c>
      <c r="F113" s="863">
        <v>5</v>
      </c>
      <c r="G113" s="862" t="s">
        <v>553</v>
      </c>
      <c r="H113" s="863">
        <f>ROUND(D113*F113,2)</f>
        <v>0</v>
      </c>
      <c r="I113" s="862" t="s">
        <v>554</v>
      </c>
      <c r="J113" s="864">
        <f>'7-1 단가조사'!L11</f>
        <v>1720</v>
      </c>
      <c r="K113" s="865" t="s">
        <v>584</v>
      </c>
      <c r="L113" s="868"/>
      <c r="M113" s="867">
        <f>ROUNDDOWN(H113*J113,)</f>
        <v>0</v>
      </c>
      <c r="N113" s="841">
        <f t="shared" si="2"/>
        <v>0</v>
      </c>
    </row>
    <row r="114" spans="1:14" ht="21.75" customHeight="1">
      <c r="A114" s="844">
        <f>IF('6-3표준조사(4)'!R154="모두베기",1,)</f>
        <v>0</v>
      </c>
      <c r="B114" s="2324"/>
      <c r="C114" s="860" t="s">
        <v>847</v>
      </c>
      <c r="D114" s="861">
        <f>M113</f>
        <v>0</v>
      </c>
      <c r="E114" s="862" t="s">
        <v>586</v>
      </c>
      <c r="F114" s="863">
        <v>0.1</v>
      </c>
      <c r="G114" s="862" t="s">
        <v>587</v>
      </c>
      <c r="H114" s="863"/>
      <c r="I114" s="862"/>
      <c r="J114" s="864"/>
      <c r="K114" s="865"/>
      <c r="L114" s="868"/>
      <c r="M114" s="867">
        <f>ROUNDDOWN(D114*F114,)</f>
        <v>0</v>
      </c>
      <c r="N114" s="841">
        <f t="shared" si="2"/>
        <v>0</v>
      </c>
    </row>
    <row r="115" spans="1:14" ht="21.75" customHeight="1">
      <c r="A115" s="844">
        <f>IF('6-3표준조사(4)'!R154="모두베기",1,)</f>
        <v>0</v>
      </c>
      <c r="B115" s="2324"/>
      <c r="C115" s="871" t="s">
        <v>848</v>
      </c>
      <c r="D115" s="872">
        <f>D113</f>
        <v>0</v>
      </c>
      <c r="E115" s="873" t="s">
        <v>588</v>
      </c>
      <c r="F115" s="874">
        <v>8.3999999999999995E-3</v>
      </c>
      <c r="G115" s="873" t="s">
        <v>589</v>
      </c>
      <c r="H115" s="875"/>
      <c r="I115" s="873"/>
      <c r="J115" s="876">
        <f>'7-1 단가조사'!L14</f>
        <v>610000</v>
      </c>
      <c r="K115" s="877" t="s">
        <v>585</v>
      </c>
      <c r="L115" s="878"/>
      <c r="M115" s="879">
        <f>ROUNDDOWN(D115*F115*J115,)</f>
        <v>0</v>
      </c>
      <c r="N115" s="841">
        <f t="shared" si="2"/>
        <v>0</v>
      </c>
    </row>
    <row r="116" spans="1:14" s="27" customFormat="1" ht="21.75" hidden="1" customHeight="1">
      <c r="A116" s="28">
        <f>IF('6-3표준조사(4)'!R154="맹아제거",1,)</f>
        <v>0</v>
      </c>
      <c r="B116" s="2324"/>
      <c r="C116" s="29" t="s">
        <v>591</v>
      </c>
      <c r="D116" s="30"/>
      <c r="E116" s="31"/>
      <c r="F116" s="30"/>
      <c r="G116" s="31"/>
      <c r="H116" s="30"/>
      <c r="I116" s="31"/>
      <c r="J116" s="32"/>
      <c r="K116" s="33"/>
      <c r="L116" s="34"/>
      <c r="M116" s="71">
        <f>M117</f>
        <v>0</v>
      </c>
      <c r="N116" s="70">
        <f t="shared" si="2"/>
        <v>0</v>
      </c>
    </row>
    <row r="117" spans="1:14" s="27" customFormat="1" ht="21.75" hidden="1" customHeight="1">
      <c r="A117" s="28">
        <f>IF('6-3표준조사(4)'!R154="맹아제거",1,)</f>
        <v>0</v>
      </c>
      <c r="B117" s="2324"/>
      <c r="C117" s="35" t="s">
        <v>841</v>
      </c>
      <c r="D117" s="36"/>
      <c r="E117" s="37"/>
      <c r="F117" s="38"/>
      <c r="G117" s="37"/>
      <c r="H117" s="38"/>
      <c r="I117" s="37"/>
      <c r="J117" s="39"/>
      <c r="K117" s="40"/>
      <c r="L117" s="41">
        <f>M135/100</f>
        <v>0</v>
      </c>
      <c r="M117" s="72">
        <f>ROUNDDOWN((H118*J118)+(H118*J118*L117),)</f>
        <v>0</v>
      </c>
      <c r="N117" s="70">
        <f t="shared" si="2"/>
        <v>0</v>
      </c>
    </row>
    <row r="118" spans="1:14" s="27" customFormat="1" ht="21.75" hidden="1" customHeight="1">
      <c r="A118" s="28">
        <f>IF('6-3표준조사(4)'!R154="맹아제거",1,)</f>
        <v>0</v>
      </c>
      <c r="B118" s="2324"/>
      <c r="C118" s="35" t="s">
        <v>849</v>
      </c>
      <c r="D118" s="36">
        <v>0</v>
      </c>
      <c r="E118" s="37" t="s">
        <v>551</v>
      </c>
      <c r="F118" s="38">
        <v>0.2</v>
      </c>
      <c r="G118" s="37" t="s">
        <v>552</v>
      </c>
      <c r="H118" s="38">
        <f>ROUND(D118/100*F118,2)</f>
        <v>0</v>
      </c>
      <c r="I118" s="37" t="s">
        <v>550</v>
      </c>
      <c r="J118" s="39">
        <f>'7-1 단가조사'!L7</f>
        <v>172068</v>
      </c>
      <c r="K118" s="40" t="s">
        <v>580</v>
      </c>
      <c r="L118" s="41">
        <f>M135/100</f>
        <v>0</v>
      </c>
      <c r="M118" s="72"/>
      <c r="N118" s="70">
        <f t="shared" si="2"/>
        <v>0</v>
      </c>
    </row>
    <row r="119" spans="1:14" ht="21.75" customHeight="1">
      <c r="A119" s="844">
        <f>IF(H92&gt;0,1,)</f>
        <v>0</v>
      </c>
      <c r="B119" s="2372" t="s">
        <v>555</v>
      </c>
      <c r="C119" s="852" t="s">
        <v>592</v>
      </c>
      <c r="D119" s="855"/>
      <c r="E119" s="854"/>
      <c r="F119" s="855"/>
      <c r="G119" s="854"/>
      <c r="H119" s="855"/>
      <c r="I119" s="854"/>
      <c r="J119" s="856"/>
      <c r="K119" s="857"/>
      <c r="L119" s="858"/>
      <c r="M119" s="859">
        <f>SUM(M120,M122,M123)</f>
        <v>0</v>
      </c>
      <c r="N119" s="841">
        <f t="shared" si="2"/>
        <v>0</v>
      </c>
    </row>
    <row r="120" spans="1:14" ht="21.75" customHeight="1">
      <c r="A120" s="844">
        <f>IF(H92&gt;0,1,)</f>
        <v>0</v>
      </c>
      <c r="B120" s="2373"/>
      <c r="C120" s="860" t="s">
        <v>850</v>
      </c>
      <c r="D120" s="863"/>
      <c r="E120" s="862"/>
      <c r="F120" s="863"/>
      <c r="G120" s="862"/>
      <c r="H120" s="863"/>
      <c r="I120" s="862"/>
      <c r="J120" s="864"/>
      <c r="K120" s="865"/>
      <c r="L120" s="868"/>
      <c r="M120" s="867">
        <f>M121</f>
        <v>0</v>
      </c>
      <c r="N120" s="841">
        <f t="shared" si="2"/>
        <v>0</v>
      </c>
    </row>
    <row r="121" spans="1:14" ht="21.75" customHeight="1">
      <c r="A121" s="844">
        <f>IF(H92&gt;0,1,)</f>
        <v>0</v>
      </c>
      <c r="B121" s="2373"/>
      <c r="C121" s="860" t="s">
        <v>851</v>
      </c>
      <c r="D121" s="863"/>
      <c r="E121" s="862"/>
      <c r="F121" s="863"/>
      <c r="G121" s="862"/>
      <c r="H121" s="863"/>
      <c r="I121" s="862"/>
      <c r="J121" s="864"/>
      <c r="K121" s="865"/>
      <c r="L121" s="868"/>
      <c r="M121" s="867">
        <f>M96+M99+M107+M117</f>
        <v>0</v>
      </c>
      <c r="N121" s="841">
        <f t="shared" si="2"/>
        <v>0</v>
      </c>
    </row>
    <row r="122" spans="1:14" ht="21.75" customHeight="1">
      <c r="A122" s="844">
        <f>IF(H92&gt;0,1,)</f>
        <v>0</v>
      </c>
      <c r="B122" s="2373"/>
      <c r="C122" s="860" t="s">
        <v>852</v>
      </c>
      <c r="D122" s="863"/>
      <c r="E122" s="862"/>
      <c r="F122" s="863"/>
      <c r="G122" s="862"/>
      <c r="H122" s="863"/>
      <c r="I122" s="862"/>
      <c r="J122" s="864"/>
      <c r="K122" s="865"/>
      <c r="L122" s="868"/>
      <c r="M122" s="867">
        <f>M102+M112</f>
        <v>0</v>
      </c>
      <c r="N122" s="841">
        <f t="shared" si="2"/>
        <v>0</v>
      </c>
    </row>
    <row r="123" spans="1:14" ht="21.75" customHeight="1" thickBot="1">
      <c r="A123" s="844">
        <f>IF(H92&gt;0,1,)</f>
        <v>0</v>
      </c>
      <c r="B123" s="2374"/>
      <c r="C123" s="871" t="s">
        <v>853</v>
      </c>
      <c r="D123" s="880"/>
      <c r="E123" s="881"/>
      <c r="F123" s="880"/>
      <c r="G123" s="881"/>
      <c r="H123" s="880"/>
      <c r="I123" s="881"/>
      <c r="J123" s="882"/>
      <c r="K123" s="883"/>
      <c r="L123" s="884"/>
      <c r="M123" s="885">
        <f>M105+M115</f>
        <v>0</v>
      </c>
      <c r="N123" s="841">
        <f t="shared" si="2"/>
        <v>0</v>
      </c>
    </row>
    <row r="124" spans="1:14" ht="21.75" customHeight="1">
      <c r="A124" s="844">
        <f>IF(H92&gt;0,1,)</f>
        <v>0</v>
      </c>
      <c r="B124" s="2375" t="s">
        <v>556</v>
      </c>
      <c r="C124" s="2375"/>
      <c r="D124" s="2375"/>
      <c r="E124" s="2375"/>
      <c r="F124" s="2375"/>
      <c r="G124" s="2375"/>
      <c r="H124" s="2375"/>
      <c r="I124" s="2375"/>
      <c r="J124" s="2375"/>
      <c r="K124" s="2375"/>
      <c r="L124" s="2375"/>
      <c r="M124" s="2375"/>
      <c r="N124" s="841">
        <f t="shared" si="2"/>
        <v>0</v>
      </c>
    </row>
    <row r="125" spans="1:14" ht="21.75" customHeight="1">
      <c r="A125" s="844">
        <f>IF(H92&gt;0,1,)</f>
        <v>0</v>
      </c>
      <c r="B125" s="2376" t="s">
        <v>557</v>
      </c>
      <c r="C125" s="2376"/>
      <c r="D125" s="2376"/>
      <c r="E125" s="2376"/>
      <c r="F125" s="2376"/>
      <c r="G125" s="2376"/>
      <c r="H125" s="2376"/>
      <c r="I125" s="2376"/>
      <c r="J125" s="2376"/>
      <c r="K125" s="2376"/>
      <c r="L125" s="2376"/>
      <c r="M125" s="2376"/>
      <c r="N125" s="841">
        <f t="shared" si="2"/>
        <v>0</v>
      </c>
    </row>
    <row r="126" spans="1:14" ht="21.75" customHeight="1">
      <c r="A126" s="844">
        <f>IF(H92&gt;0,1,)</f>
        <v>0</v>
      </c>
      <c r="B126" s="886" t="s">
        <v>558</v>
      </c>
      <c r="C126" s="887" t="s">
        <v>854</v>
      </c>
      <c r="D126" s="888" t="e">
        <f>'6-3표준조사(4)'!Q160</f>
        <v>#DIV/0!</v>
      </c>
      <c r="E126" s="886" t="s">
        <v>551</v>
      </c>
      <c r="F126" s="1141"/>
      <c r="G126" s="886"/>
      <c r="H126" s="890"/>
      <c r="I126" s="891"/>
      <c r="J126" s="891"/>
      <c r="K126" s="891"/>
      <c r="L126" s="892"/>
      <c r="M126" s="891"/>
      <c r="N126" s="841">
        <f t="shared" si="2"/>
        <v>0</v>
      </c>
    </row>
    <row r="127" spans="1:14" ht="21.75" customHeight="1">
      <c r="A127" s="844">
        <f>IF(H92&gt;0,1,)</f>
        <v>0</v>
      </c>
      <c r="B127" s="886" t="s">
        <v>559</v>
      </c>
      <c r="C127" s="887" t="s">
        <v>840</v>
      </c>
      <c r="D127" s="2377">
        <f>'6-3표준조사(4)'!S160</f>
        <v>0</v>
      </c>
      <c r="E127" s="2377"/>
      <c r="F127" s="1141"/>
      <c r="G127" s="886"/>
      <c r="H127" s="890"/>
      <c r="I127" s="891"/>
      <c r="J127" s="891"/>
      <c r="K127" s="891"/>
      <c r="L127" s="892"/>
      <c r="M127" s="891"/>
      <c r="N127" s="841">
        <f t="shared" si="2"/>
        <v>0</v>
      </c>
    </row>
    <row r="128" spans="1:14" ht="21.75" customHeight="1">
      <c r="A128" s="844">
        <f>IF(H92&gt;0,1,)</f>
        <v>0</v>
      </c>
      <c r="B128" s="886" t="s">
        <v>558</v>
      </c>
      <c r="C128" s="887" t="s">
        <v>1152</v>
      </c>
      <c r="D128" s="2385">
        <f>'6-3표준조사(4)'!R156</f>
        <v>0</v>
      </c>
      <c r="E128" s="2385"/>
      <c r="F128" s="893"/>
      <c r="G128" s="893"/>
      <c r="H128" s="890"/>
      <c r="I128" s="891"/>
      <c r="J128" s="891"/>
      <c r="K128" s="891"/>
      <c r="L128" s="892"/>
      <c r="M128" s="891"/>
      <c r="N128" s="841">
        <f t="shared" si="2"/>
        <v>0</v>
      </c>
    </row>
    <row r="129" spans="1:15" ht="21.75" customHeight="1">
      <c r="A129" s="844">
        <f>IF(H92&gt;0,1,)</f>
        <v>0</v>
      </c>
      <c r="B129" s="2376" t="s">
        <v>856</v>
      </c>
      <c r="C129" s="2376"/>
      <c r="D129" s="2376"/>
      <c r="E129" s="2376"/>
      <c r="F129" s="2376"/>
      <c r="G129" s="2376"/>
      <c r="H129" s="2376"/>
      <c r="I129" s="2376"/>
      <c r="J129" s="2376"/>
      <c r="K129" s="2376"/>
      <c r="L129" s="2376"/>
      <c r="M129" s="2376"/>
      <c r="N129" s="841">
        <f t="shared" si="2"/>
        <v>0</v>
      </c>
    </row>
    <row r="130" spans="1:15" ht="21.75" customHeight="1">
      <c r="A130" s="844">
        <f>IF(H92&gt;0,1,)</f>
        <v>0</v>
      </c>
      <c r="B130" s="2386" t="s">
        <v>542</v>
      </c>
      <c r="C130" s="2386"/>
      <c r="D130" s="2387" t="s">
        <v>893</v>
      </c>
      <c r="E130" s="2387"/>
      <c r="F130" s="2387"/>
      <c r="G130" s="2387"/>
      <c r="H130" s="2387"/>
      <c r="I130" s="2388" t="s">
        <v>894</v>
      </c>
      <c r="J130" s="2388"/>
      <c r="K130" s="2388"/>
      <c r="L130" s="2388"/>
      <c r="M130" s="2388"/>
      <c r="N130" s="841">
        <f t="shared" si="2"/>
        <v>0</v>
      </c>
      <c r="O130" s="894"/>
    </row>
    <row r="131" spans="1:15" ht="21.75" customHeight="1">
      <c r="A131" s="844">
        <f>IF(H92&gt;0,1,)</f>
        <v>0</v>
      </c>
      <c r="B131" s="2386"/>
      <c r="C131" s="2386"/>
      <c r="D131" s="2387"/>
      <c r="E131" s="2387"/>
      <c r="F131" s="2387"/>
      <c r="G131" s="2387"/>
      <c r="H131" s="2387"/>
      <c r="I131" s="895" t="s">
        <v>895</v>
      </c>
      <c r="J131" s="1140" t="s">
        <v>896</v>
      </c>
      <c r="K131" s="1140" t="s">
        <v>537</v>
      </c>
      <c r="L131" s="897" t="s">
        <v>538</v>
      </c>
      <c r="M131" s="1140" t="s">
        <v>899</v>
      </c>
      <c r="N131" s="841">
        <f t="shared" si="2"/>
        <v>0</v>
      </c>
    </row>
    <row r="132" spans="1:15" ht="21.75" customHeight="1">
      <c r="A132" s="844">
        <f>IF(H92&gt;0,1,)</f>
        <v>0</v>
      </c>
      <c r="B132" s="2368" t="s">
        <v>572</v>
      </c>
      <c r="C132" s="2368"/>
      <c r="D132" s="2369" t="str">
        <f>'6-3표준조사(4)'!P156</f>
        <v>완 (15˚ 이하)</v>
      </c>
      <c r="E132" s="2369"/>
      <c r="F132" s="2369"/>
      <c r="G132" s="2369"/>
      <c r="H132" s="2369"/>
      <c r="I132" s="1142" t="str">
        <f>IF(H92=0,"",IF(D132="완 (15˚ 이하)",0,IF(D132="중 (15˚ ~ 30˚)",5,IF(D132="급 (30˚ 초과)",10))))</f>
        <v/>
      </c>
      <c r="J132" s="1142" t="str">
        <f>IF(A95=0,"",IF(D132="완 (15˚ 이하)",0,IF(D132="중 (15˚ ~ 30˚)",5,IF(D132="급 (30˚ 초과)",10))))</f>
        <v/>
      </c>
      <c r="K132" s="1142" t="str">
        <f>IF(A98=0,"",IF(D132="완 (15˚ 이하)",0,IF(D132="중 (15˚ ~ 30˚)",5,IF(D132="급 (30˚ 초과)",10))))</f>
        <v/>
      </c>
      <c r="L132" s="1142" t="str">
        <f>IF(A106=0,"",IF(D132="완 (15˚ 이하)",0,IF(D132="중 (15˚ ~ 30˚)",5,IF(D132="급 (30˚ 초과)",10))))</f>
        <v/>
      </c>
      <c r="M132" s="1142" t="str">
        <f>IF(A116=0,"",IF(D132="완 (15˚ 이하)",0,IF(D132="중 (15˚ ~ 30˚)",5,IF(D132="급 (30˚ 초과)",10))))</f>
        <v/>
      </c>
      <c r="N132" s="841">
        <f t="shared" si="2"/>
        <v>0</v>
      </c>
    </row>
    <row r="133" spans="1:15" ht="21.75" customHeight="1">
      <c r="A133" s="844">
        <f>IF(H92&gt;0,1,)</f>
        <v>0</v>
      </c>
      <c r="B133" s="2389" t="s">
        <v>561</v>
      </c>
      <c r="C133" s="2389"/>
      <c r="D133" s="2369">
        <f>'6-3표준조사(4)'!R156</f>
        <v>0</v>
      </c>
      <c r="E133" s="2369"/>
      <c r="F133" s="2369"/>
      <c r="G133" s="2369"/>
      <c r="H133" s="2369"/>
      <c r="I133" s="1142"/>
      <c r="J133" s="1142"/>
      <c r="K133" s="1142" t="str">
        <f>IF(A98=0,"",IF(D133="당해 년도",0,IF(D133="2년차",5,IF(D133="3년차",10))))</f>
        <v/>
      </c>
      <c r="L133" s="1142"/>
      <c r="M133" s="1142"/>
      <c r="N133" s="841">
        <f t="shared" si="2"/>
        <v>0</v>
      </c>
    </row>
    <row r="134" spans="1:15" ht="21.75" customHeight="1">
      <c r="A134" s="844">
        <f>IF(H92&gt;0,1,)</f>
        <v>0</v>
      </c>
      <c r="B134" s="2368" t="s">
        <v>560</v>
      </c>
      <c r="C134" s="2368"/>
      <c r="D134" s="2369" t="str">
        <f>'6-3표준조사(4)'!Q156</f>
        <v>개소당5ha이상</v>
      </c>
      <c r="E134" s="2369"/>
      <c r="F134" s="2369"/>
      <c r="G134" s="2369"/>
      <c r="H134" s="2369"/>
      <c r="I134" s="1142"/>
      <c r="J134" s="1142" t="str">
        <f>IF(A95=0,"",IF(D134="개소당5ha이상",0,IF(D134="개소당3~5ha미만 ",5,IF(D134="개소당3ha미만",10))))</f>
        <v/>
      </c>
      <c r="K134" s="1142" t="str">
        <f>IF(A98=0,"",IF(D134="개소당5ha이상",0,IF(D134="개소당3~5ha미만 ",5,IF(D134="개소당3ha미만",10))))</f>
        <v/>
      </c>
      <c r="L134" s="1142" t="str">
        <f>IF(A106=0,"",IF(D134="개소당5ha이상",0,IF(D134="개소당3~5ha미만 ",5,IF(D134="개소당3ha미만",10))))</f>
        <v/>
      </c>
      <c r="M134" s="1142" t="str">
        <f>IF(A116=0,"",IF(D134="개소당5ha이상",0,IF(D134="개소당3~5ha미만 ",5,IF(D134="개소당3ha미만",10))))</f>
        <v/>
      </c>
      <c r="N134" s="841">
        <f t="shared" si="2"/>
        <v>0</v>
      </c>
    </row>
    <row r="135" spans="1:15" ht="21.75" customHeight="1">
      <c r="A135" s="844">
        <f>IF(H92&gt;0,1,)</f>
        <v>0</v>
      </c>
      <c r="B135" s="2368" t="s">
        <v>555</v>
      </c>
      <c r="C135" s="2368"/>
      <c r="D135" s="2369"/>
      <c r="E135" s="2369"/>
      <c r="F135" s="2369"/>
      <c r="G135" s="2369"/>
      <c r="H135" s="2369"/>
      <c r="I135" s="1142"/>
      <c r="J135" s="1142"/>
      <c r="K135" s="1142"/>
      <c r="L135" s="1142"/>
      <c r="M135" s="1142"/>
      <c r="N135" s="841">
        <f t="shared" si="2"/>
        <v>0</v>
      </c>
    </row>
    <row r="136" spans="1:15" ht="35.1" customHeight="1" thickBot="1">
      <c r="A136" s="844">
        <f>IF(H137&gt;0,1,)</f>
        <v>0</v>
      </c>
      <c r="B136" s="2237" t="s">
        <v>839</v>
      </c>
      <c r="C136" s="2237"/>
      <c r="D136" s="2237"/>
      <c r="E136" s="2237"/>
      <c r="F136" s="2237"/>
      <c r="G136" s="2237"/>
      <c r="H136" s="2237"/>
      <c r="I136" s="2237"/>
      <c r="J136" s="2237"/>
      <c r="K136" s="2237"/>
      <c r="L136" s="2237"/>
      <c r="M136" s="2237"/>
      <c r="N136" s="841">
        <f>IF(H$137&gt;0,4,)</f>
        <v>0</v>
      </c>
      <c r="O136" s="899"/>
    </row>
    <row r="137" spans="1:15" ht="24.95" customHeight="1">
      <c r="A137" s="844">
        <f>IF(H137&gt;0,1,)</f>
        <v>0</v>
      </c>
      <c r="B137" s="2362" t="s">
        <v>857</v>
      </c>
      <c r="C137" s="2363"/>
      <c r="D137" s="2364" t="str">
        <f>CONCATENATE('6-3표준조사(4)'!K229,"임반")</f>
        <v>임반</v>
      </c>
      <c r="E137" s="2364"/>
      <c r="F137" s="2364" t="str">
        <f>CONCATENATE('6-3표준조사(4)'!L229,"소반")</f>
        <v>소반</v>
      </c>
      <c r="G137" s="2364"/>
      <c r="H137" s="2365">
        <f>'6-3표준조사(4)'!Q229</f>
        <v>0</v>
      </c>
      <c r="I137" s="2365"/>
      <c r="J137" s="845"/>
      <c r="K137" s="846" t="s">
        <v>541</v>
      </c>
      <c r="L137" s="2366">
        <f>+'6-3표준조사(4)'!R229</f>
        <v>0</v>
      </c>
      <c r="M137" s="2367"/>
      <c r="N137" s="841">
        <f t="shared" ref="N137:N180" si="3">IF(H$137&gt;0,4,)</f>
        <v>0</v>
      </c>
    </row>
    <row r="138" spans="1:15" ht="21.75" customHeight="1">
      <c r="A138" s="844">
        <f>IF(H137&gt;0,1,)</f>
        <v>0</v>
      </c>
      <c r="B138" s="2378" t="s">
        <v>542</v>
      </c>
      <c r="C138" s="2379"/>
      <c r="D138" s="2380" t="s">
        <v>543</v>
      </c>
      <c r="E138" s="2379"/>
      <c r="F138" s="2381" t="s">
        <v>544</v>
      </c>
      <c r="G138" s="2382"/>
      <c r="H138" s="2381" t="s">
        <v>545</v>
      </c>
      <c r="I138" s="2382"/>
      <c r="J138" s="2380" t="s">
        <v>546</v>
      </c>
      <c r="K138" s="2379"/>
      <c r="L138" s="2383" t="s">
        <v>858</v>
      </c>
      <c r="M138" s="2370"/>
      <c r="N138" s="841">
        <f t="shared" si="3"/>
        <v>0</v>
      </c>
    </row>
    <row r="139" spans="1:15" ht="21.75" customHeight="1">
      <c r="A139" s="844">
        <f>IF(H137&gt;0,1,)</f>
        <v>0</v>
      </c>
      <c r="B139" s="847"/>
      <c r="C139" s="848" t="s">
        <v>547</v>
      </c>
      <c r="D139" s="849"/>
      <c r="E139" s="850" t="s">
        <v>548</v>
      </c>
      <c r="F139" s="849"/>
      <c r="G139" s="850" t="s">
        <v>548</v>
      </c>
      <c r="H139" s="849"/>
      <c r="I139" s="850" t="s">
        <v>548</v>
      </c>
      <c r="J139" s="851"/>
      <c r="K139" s="850" t="s">
        <v>549</v>
      </c>
      <c r="L139" s="2384"/>
      <c r="M139" s="2371"/>
      <c r="N139" s="841">
        <f t="shared" si="3"/>
        <v>0</v>
      </c>
    </row>
    <row r="140" spans="1:15" s="27" customFormat="1" ht="21.75" hidden="1" customHeight="1">
      <c r="A140" s="28">
        <f>IF('6-3표준조사(4)'!R229="둘레베기",1,)</f>
        <v>0</v>
      </c>
      <c r="B140" s="2323" t="s">
        <v>547</v>
      </c>
      <c r="C140" s="29" t="s">
        <v>579</v>
      </c>
      <c r="D140" s="30"/>
      <c r="E140" s="31"/>
      <c r="F140" s="30"/>
      <c r="G140" s="31"/>
      <c r="H140" s="30"/>
      <c r="I140" s="31"/>
      <c r="J140" s="32"/>
      <c r="K140" s="33"/>
      <c r="L140" s="34"/>
      <c r="M140" s="71">
        <f>M141</f>
        <v>0</v>
      </c>
      <c r="N140" s="70">
        <f t="shared" si="3"/>
        <v>0</v>
      </c>
    </row>
    <row r="141" spans="1:15" s="27" customFormat="1" ht="21.75" hidden="1" customHeight="1">
      <c r="A141" s="28">
        <f>IF('6-3표준조사(4)'!R229="둘레베기",1,)</f>
        <v>0</v>
      </c>
      <c r="B141" s="2324"/>
      <c r="C141" s="35" t="s">
        <v>841</v>
      </c>
      <c r="D141" s="36"/>
      <c r="E141" s="37"/>
      <c r="F141" s="38"/>
      <c r="G141" s="37"/>
      <c r="H141" s="38"/>
      <c r="I141" s="37"/>
      <c r="J141" s="39"/>
      <c r="K141" s="40"/>
      <c r="L141" s="41">
        <f>J180/100</f>
        <v>0</v>
      </c>
      <c r="M141" s="72">
        <f>ROUNDDOWN((H142*J142)+(H142*J142*L141),)</f>
        <v>0</v>
      </c>
      <c r="N141" s="70">
        <f t="shared" si="3"/>
        <v>0</v>
      </c>
    </row>
    <row r="142" spans="1:15" s="27" customFormat="1" ht="21.75" hidden="1" customHeight="1">
      <c r="A142" s="28">
        <f>IF('6-3표준조사(4)'!R229="둘레베기",1,)</f>
        <v>0</v>
      </c>
      <c r="B142" s="2324"/>
      <c r="C142" s="35" t="s">
        <v>842</v>
      </c>
      <c r="D142" s="36">
        <f>IF(A142&gt;0,D171,)</f>
        <v>0</v>
      </c>
      <c r="E142" s="37" t="s">
        <v>551</v>
      </c>
      <c r="F142" s="38">
        <v>0.18</v>
      </c>
      <c r="G142" s="37" t="s">
        <v>552</v>
      </c>
      <c r="H142" s="38">
        <f>ROUND(D142/100*F142,2)</f>
        <v>0</v>
      </c>
      <c r="I142" s="37" t="s">
        <v>550</v>
      </c>
      <c r="J142" s="39">
        <f>'7-1 단가조사'!L7</f>
        <v>172068</v>
      </c>
      <c r="K142" s="40" t="s">
        <v>580</v>
      </c>
      <c r="L142" s="41"/>
      <c r="M142" s="72"/>
      <c r="N142" s="70">
        <f t="shared" si="3"/>
        <v>0</v>
      </c>
    </row>
    <row r="143" spans="1:15" s="27" customFormat="1" ht="21.75" hidden="1" customHeight="1">
      <c r="A143" s="28">
        <f>IF('6-3표준조사(4)'!R229="줄베기",1,)</f>
        <v>0</v>
      </c>
      <c r="B143" s="2324"/>
      <c r="C143" s="29" t="s">
        <v>581</v>
      </c>
      <c r="D143" s="30"/>
      <c r="E143" s="31"/>
      <c r="F143" s="30"/>
      <c r="G143" s="31"/>
      <c r="H143" s="30"/>
      <c r="I143" s="31"/>
      <c r="J143" s="32"/>
      <c r="K143" s="33"/>
      <c r="L143" s="42"/>
      <c r="M143" s="71">
        <f>SUM(M144+M147+M150)</f>
        <v>0</v>
      </c>
      <c r="N143" s="70">
        <f t="shared" si="3"/>
        <v>0</v>
      </c>
    </row>
    <row r="144" spans="1:15" s="27" customFormat="1" ht="21.75" hidden="1" customHeight="1">
      <c r="A144" s="28">
        <f>IF('6-3표준조사(4)'!R229="줄베기",1,)</f>
        <v>0</v>
      </c>
      <c r="B144" s="2324"/>
      <c r="C144" s="35" t="s">
        <v>841</v>
      </c>
      <c r="D144" s="43"/>
      <c r="E144" s="37"/>
      <c r="F144" s="38"/>
      <c r="G144" s="37"/>
      <c r="H144" s="38"/>
      <c r="I144" s="37"/>
      <c r="J144" s="39"/>
      <c r="K144" s="40"/>
      <c r="L144" s="41">
        <f>K180/100</f>
        <v>0</v>
      </c>
      <c r="M144" s="72">
        <f>ROUNDDOWN((M145+M146)+((M145+M146)*L144),0)</f>
        <v>0</v>
      </c>
      <c r="N144" s="70">
        <f t="shared" si="3"/>
        <v>0</v>
      </c>
    </row>
    <row r="145" spans="1:14" s="27" customFormat="1" ht="21.75" hidden="1" customHeight="1">
      <c r="A145" s="28">
        <f>IF('6-3표준조사(4)'!R229="줄베기",1,)</f>
        <v>0</v>
      </c>
      <c r="B145" s="2324"/>
      <c r="C145" s="35" t="s">
        <v>843</v>
      </c>
      <c r="D145" s="43">
        <f>IF(A145&gt;0,D171,)</f>
        <v>0</v>
      </c>
      <c r="E145" s="37" t="s">
        <v>551</v>
      </c>
      <c r="F145" s="38">
        <v>7.0000000000000007E-2</v>
      </c>
      <c r="G145" s="37" t="s">
        <v>552</v>
      </c>
      <c r="H145" s="38">
        <f>ROUND(D145/100*F145,2)</f>
        <v>0</v>
      </c>
      <c r="I145" s="37" t="s">
        <v>550</v>
      </c>
      <c r="J145" s="39">
        <f>'7-1 단가조사'!L7</f>
        <v>172068</v>
      </c>
      <c r="K145" s="40" t="s">
        <v>580</v>
      </c>
      <c r="L145" s="41"/>
      <c r="M145" s="72">
        <f>ROUNDDOWN(H145*J145,)</f>
        <v>0</v>
      </c>
      <c r="N145" s="70">
        <f t="shared" si="3"/>
        <v>0</v>
      </c>
    </row>
    <row r="146" spans="1:14" s="27" customFormat="1" ht="21.75" hidden="1" customHeight="1">
      <c r="A146" s="28">
        <f>IF('6-3표준조사(4)'!R229="줄베기",1,)</f>
        <v>0</v>
      </c>
      <c r="B146" s="2324"/>
      <c r="C146" s="35" t="s">
        <v>844</v>
      </c>
      <c r="D146" s="44">
        <f>IF(A146&gt;0,1,)</f>
        <v>0</v>
      </c>
      <c r="E146" s="37" t="s">
        <v>425</v>
      </c>
      <c r="F146" s="38">
        <v>1.3</v>
      </c>
      <c r="G146" s="37" t="s">
        <v>582</v>
      </c>
      <c r="H146" s="38">
        <f>ROUND(D146*F146,2)</f>
        <v>0</v>
      </c>
      <c r="I146" s="37" t="s">
        <v>550</v>
      </c>
      <c r="J146" s="39">
        <f>'7-1 단가조사'!L6</f>
        <v>226122</v>
      </c>
      <c r="K146" s="40" t="s">
        <v>583</v>
      </c>
      <c r="L146" s="41"/>
      <c r="M146" s="72">
        <f>ROUNDDOWN(H146*J146,)</f>
        <v>0</v>
      </c>
      <c r="N146" s="70">
        <f t="shared" si="3"/>
        <v>0</v>
      </c>
    </row>
    <row r="147" spans="1:14" s="27" customFormat="1" ht="21.75" hidden="1" customHeight="1">
      <c r="A147" s="28">
        <f>IF('6-3표준조사(4)'!R229="줄베기",1,)</f>
        <v>0</v>
      </c>
      <c r="B147" s="2324"/>
      <c r="C147" s="35" t="s">
        <v>845</v>
      </c>
      <c r="D147" s="43"/>
      <c r="E147" s="37"/>
      <c r="F147" s="38"/>
      <c r="G147" s="37"/>
      <c r="H147" s="38"/>
      <c r="I147" s="37"/>
      <c r="J147" s="39"/>
      <c r="K147" s="40"/>
      <c r="L147" s="45"/>
      <c r="M147" s="72">
        <f>M148+M149</f>
        <v>0</v>
      </c>
      <c r="N147" s="70">
        <f t="shared" si="3"/>
        <v>0</v>
      </c>
    </row>
    <row r="148" spans="1:14" s="27" customFormat="1" ht="21.75" hidden="1" customHeight="1">
      <c r="A148" s="28">
        <f>IF('6-3표준조사(4)'!R229="줄베기",1,)</f>
        <v>0</v>
      </c>
      <c r="B148" s="2324"/>
      <c r="C148" s="35" t="s">
        <v>846</v>
      </c>
      <c r="D148" s="44">
        <f>H146</f>
        <v>0</v>
      </c>
      <c r="E148" s="37" t="s">
        <v>582</v>
      </c>
      <c r="F148" s="38">
        <v>5</v>
      </c>
      <c r="G148" s="37" t="s">
        <v>553</v>
      </c>
      <c r="H148" s="38">
        <f>ROUND(D148*F148,2)</f>
        <v>0</v>
      </c>
      <c r="I148" s="37" t="s">
        <v>554</v>
      </c>
      <c r="J148" s="39">
        <f>'7-1 단가조사'!L11</f>
        <v>1720</v>
      </c>
      <c r="K148" s="40" t="s">
        <v>584</v>
      </c>
      <c r="L148" s="45"/>
      <c r="M148" s="72">
        <f>ROUNDDOWN(H148*J148,)</f>
        <v>0</v>
      </c>
      <c r="N148" s="70">
        <f t="shared" si="3"/>
        <v>0</v>
      </c>
    </row>
    <row r="149" spans="1:14" s="27" customFormat="1" ht="21.75" hidden="1" customHeight="1">
      <c r="A149" s="28">
        <f>IF('6-3표준조사(4)'!R229="줄베기",1,)</f>
        <v>0</v>
      </c>
      <c r="B149" s="2324"/>
      <c r="C149" s="35" t="s">
        <v>847</v>
      </c>
      <c r="D149" s="43">
        <f>M148</f>
        <v>0</v>
      </c>
      <c r="E149" s="37" t="s">
        <v>586</v>
      </c>
      <c r="F149" s="38">
        <v>0.1</v>
      </c>
      <c r="G149" s="37" t="s">
        <v>587</v>
      </c>
      <c r="H149" s="38"/>
      <c r="I149" s="37"/>
      <c r="J149" s="39"/>
      <c r="K149" s="40"/>
      <c r="L149" s="45"/>
      <c r="M149" s="72">
        <f>ROUNDDOWN(D149*F149,)</f>
        <v>0</v>
      </c>
      <c r="N149" s="70">
        <f t="shared" si="3"/>
        <v>0</v>
      </c>
    </row>
    <row r="150" spans="1:14" s="27" customFormat="1" ht="21.75" hidden="1" customHeight="1">
      <c r="A150" s="28">
        <f>IF('6-3표준조사(4)'!R229="줄베기",1,)</f>
        <v>0</v>
      </c>
      <c r="B150" s="2324"/>
      <c r="C150" s="46" t="s">
        <v>848</v>
      </c>
      <c r="D150" s="47">
        <f>D148</f>
        <v>0</v>
      </c>
      <c r="E150" s="48" t="s">
        <v>588</v>
      </c>
      <c r="F150" s="49">
        <v>8.3999999999999995E-3</v>
      </c>
      <c r="G150" s="48" t="s">
        <v>589</v>
      </c>
      <c r="H150" s="50"/>
      <c r="I150" s="48"/>
      <c r="J150" s="51">
        <f>'7-1 단가조사'!L14</f>
        <v>610000</v>
      </c>
      <c r="K150" s="52" t="s">
        <v>585</v>
      </c>
      <c r="L150" s="53"/>
      <c r="M150" s="73">
        <f>ROUNDDOWN(D150*F150*J150,)</f>
        <v>0</v>
      </c>
      <c r="N150" s="70">
        <f t="shared" si="3"/>
        <v>0</v>
      </c>
    </row>
    <row r="151" spans="1:14" ht="21.75" customHeight="1">
      <c r="A151" s="844">
        <f>IF('6-3표준조사(4)'!R229="모두베기",1,)</f>
        <v>0</v>
      </c>
      <c r="B151" s="2324"/>
      <c r="C151" s="852" t="s">
        <v>590</v>
      </c>
      <c r="D151" s="853"/>
      <c r="E151" s="854"/>
      <c r="F151" s="855"/>
      <c r="G151" s="854"/>
      <c r="H151" s="855"/>
      <c r="I151" s="854"/>
      <c r="J151" s="856"/>
      <c r="K151" s="857"/>
      <c r="L151" s="858"/>
      <c r="M151" s="859">
        <f>M152+M157+M160</f>
        <v>0</v>
      </c>
      <c r="N151" s="841">
        <f t="shared" si="3"/>
        <v>0</v>
      </c>
    </row>
    <row r="152" spans="1:14" ht="21.75" customHeight="1">
      <c r="A152" s="844">
        <f>IF('6-3표준조사(4)'!R229="모두베기",1,)</f>
        <v>0</v>
      </c>
      <c r="B152" s="2324"/>
      <c r="C152" s="860" t="s">
        <v>841</v>
      </c>
      <c r="D152" s="861"/>
      <c r="E152" s="862"/>
      <c r="F152" s="863"/>
      <c r="G152" s="862"/>
      <c r="H152" s="863"/>
      <c r="I152" s="862"/>
      <c r="J152" s="864"/>
      <c r="K152" s="865"/>
      <c r="L152" s="866">
        <f>L180/100</f>
        <v>0</v>
      </c>
      <c r="M152" s="867">
        <f>M153+M154+M155+M156</f>
        <v>0</v>
      </c>
      <c r="N152" s="841">
        <f t="shared" si="3"/>
        <v>0</v>
      </c>
    </row>
    <row r="153" spans="1:14" ht="21.75" customHeight="1">
      <c r="A153" s="844">
        <f>IF('6-3표준조사(4)'!R229="모두베기",1,)</f>
        <v>0</v>
      </c>
      <c r="B153" s="2324"/>
      <c r="C153" s="860" t="s">
        <v>843</v>
      </c>
      <c r="D153" s="861"/>
      <c r="E153" s="862" t="s">
        <v>551</v>
      </c>
      <c r="F153" s="863">
        <v>7.0000000000000007E-2</v>
      </c>
      <c r="G153" s="862" t="s">
        <v>552</v>
      </c>
      <c r="H153" s="863">
        <f>ROUND(D153/100*F153,2)</f>
        <v>0</v>
      </c>
      <c r="I153" s="862" t="s">
        <v>550</v>
      </c>
      <c r="J153" s="864">
        <f>'7-1 단가조사'!L7</f>
        <v>172068</v>
      </c>
      <c r="K153" s="865" t="s">
        <v>580</v>
      </c>
      <c r="L153" s="868"/>
      <c r="M153" s="867">
        <f>ROUNDDOWN((H153*J153)+(H153*J153*L152),)</f>
        <v>0</v>
      </c>
      <c r="N153" s="841">
        <f t="shared" si="3"/>
        <v>0</v>
      </c>
    </row>
    <row r="154" spans="1:14" ht="21.75" customHeight="1">
      <c r="A154" s="844">
        <f>IF('6-3표준조사(4)'!R229="모두베기",1,)</f>
        <v>0</v>
      </c>
      <c r="B154" s="2324"/>
      <c r="C154" s="869" t="s">
        <v>1158</v>
      </c>
      <c r="D154" s="870">
        <f>IF(A154&gt;0,IF(D173="당해 년도",1,),)</f>
        <v>0</v>
      </c>
      <c r="E154" s="862" t="s">
        <v>425</v>
      </c>
      <c r="F154" s="863">
        <v>3.5</v>
      </c>
      <c r="G154" s="862" t="s">
        <v>582</v>
      </c>
      <c r="H154" s="863">
        <f>ROUND(D154*F154,2)</f>
        <v>0</v>
      </c>
      <c r="I154" s="862" t="s">
        <v>550</v>
      </c>
      <c r="J154" s="864">
        <f>'7-1 단가조사'!L6</f>
        <v>226122</v>
      </c>
      <c r="K154" s="865" t="s">
        <v>583</v>
      </c>
      <c r="L154" s="868"/>
      <c r="M154" s="867">
        <f>ROUNDDOWN((H154*J154)+(H154*J154*L152),)</f>
        <v>0</v>
      </c>
      <c r="N154" s="841">
        <f t="shared" si="3"/>
        <v>0</v>
      </c>
    </row>
    <row r="155" spans="1:14" ht="21.75" customHeight="1">
      <c r="A155" s="844">
        <f>IF('6-3표준조사(4)'!R229="모두베기",1,)</f>
        <v>0</v>
      </c>
      <c r="B155" s="2324"/>
      <c r="C155" s="869" t="s">
        <v>1159</v>
      </c>
      <c r="D155" s="870">
        <f>IF(A155&gt;0,IF(D173="2년차",1,),)</f>
        <v>0</v>
      </c>
      <c r="E155" s="862" t="s">
        <v>425</v>
      </c>
      <c r="F155" s="863">
        <v>4</v>
      </c>
      <c r="G155" s="862" t="s">
        <v>582</v>
      </c>
      <c r="H155" s="863">
        <f>ROUND(D155*F155,2)</f>
        <v>0</v>
      </c>
      <c r="I155" s="862" t="s">
        <v>550</v>
      </c>
      <c r="J155" s="864">
        <f>'7-1 단가조사'!L6</f>
        <v>226122</v>
      </c>
      <c r="K155" s="865" t="s">
        <v>583</v>
      </c>
      <c r="L155" s="868"/>
      <c r="M155" s="867">
        <f>ROUNDDOWN((H155*J155)+(H155*J155*L152),)</f>
        <v>0</v>
      </c>
      <c r="N155" s="841">
        <f t="shared" si="3"/>
        <v>0</v>
      </c>
    </row>
    <row r="156" spans="1:14" ht="21.75" customHeight="1">
      <c r="A156" s="844">
        <f>IF('6-3표준조사(4)'!R229="모두베기",1,)</f>
        <v>0</v>
      </c>
      <c r="B156" s="2324"/>
      <c r="C156" s="869" t="s">
        <v>1160</v>
      </c>
      <c r="D156" s="870">
        <f>IF(A156&gt;0,IF(D173="3년차 이상",1,),)</f>
        <v>0</v>
      </c>
      <c r="E156" s="862" t="s">
        <v>425</v>
      </c>
      <c r="F156" s="863">
        <v>5</v>
      </c>
      <c r="G156" s="862" t="s">
        <v>582</v>
      </c>
      <c r="H156" s="863">
        <f>ROUND(D156*F156,2)</f>
        <v>0</v>
      </c>
      <c r="I156" s="862" t="s">
        <v>550</v>
      </c>
      <c r="J156" s="864">
        <f>'7-1 단가조사'!L6</f>
        <v>226122</v>
      </c>
      <c r="K156" s="865" t="s">
        <v>583</v>
      </c>
      <c r="L156" s="868"/>
      <c r="M156" s="867">
        <f>ROUNDDOWN((H156*J156)+(H156*J156*L152),)</f>
        <v>0</v>
      </c>
      <c r="N156" s="841">
        <f t="shared" si="3"/>
        <v>0</v>
      </c>
    </row>
    <row r="157" spans="1:14" ht="21.75" customHeight="1">
      <c r="A157" s="844">
        <f>IF('6-3표준조사(4)'!R229="모두베기",1,)</f>
        <v>0</v>
      </c>
      <c r="B157" s="2324"/>
      <c r="C157" s="860" t="s">
        <v>845</v>
      </c>
      <c r="D157" s="861"/>
      <c r="E157" s="862"/>
      <c r="F157" s="863"/>
      <c r="G157" s="862"/>
      <c r="H157" s="863"/>
      <c r="I157" s="862"/>
      <c r="J157" s="864"/>
      <c r="K157" s="865"/>
      <c r="L157" s="868"/>
      <c r="M157" s="867">
        <f>M158+M159</f>
        <v>0</v>
      </c>
      <c r="N157" s="841">
        <f t="shared" si="3"/>
        <v>0</v>
      </c>
    </row>
    <row r="158" spans="1:14" ht="21.75" customHeight="1">
      <c r="A158" s="844">
        <f>IF('6-3표준조사(4)'!R229="모두베기",1,)</f>
        <v>0</v>
      </c>
      <c r="B158" s="2324"/>
      <c r="C158" s="860" t="s">
        <v>846</v>
      </c>
      <c r="D158" s="870">
        <f>(H154+H155+H156)</f>
        <v>0</v>
      </c>
      <c r="E158" s="862" t="s">
        <v>582</v>
      </c>
      <c r="F158" s="863">
        <v>5</v>
      </c>
      <c r="G158" s="862" t="s">
        <v>553</v>
      </c>
      <c r="H158" s="863">
        <f>ROUND(D158*F158,2)</f>
        <v>0</v>
      </c>
      <c r="I158" s="862" t="s">
        <v>554</v>
      </c>
      <c r="J158" s="864">
        <f>'7-1 단가조사'!L11</f>
        <v>1720</v>
      </c>
      <c r="K158" s="865" t="s">
        <v>584</v>
      </c>
      <c r="L158" s="868"/>
      <c r="M158" s="867">
        <f>ROUNDDOWN(H158*J158,)</f>
        <v>0</v>
      </c>
      <c r="N158" s="841">
        <f t="shared" si="3"/>
        <v>0</v>
      </c>
    </row>
    <row r="159" spans="1:14" ht="21.75" customHeight="1">
      <c r="A159" s="844">
        <f>IF('6-3표준조사(4)'!R229="모두베기",1,)</f>
        <v>0</v>
      </c>
      <c r="B159" s="2324"/>
      <c r="C159" s="860" t="s">
        <v>847</v>
      </c>
      <c r="D159" s="861">
        <f>M158</f>
        <v>0</v>
      </c>
      <c r="E159" s="862" t="s">
        <v>586</v>
      </c>
      <c r="F159" s="863">
        <v>0.1</v>
      </c>
      <c r="G159" s="862" t="s">
        <v>587</v>
      </c>
      <c r="H159" s="863"/>
      <c r="I159" s="862"/>
      <c r="J159" s="864"/>
      <c r="K159" s="865"/>
      <c r="L159" s="868"/>
      <c r="M159" s="867">
        <f>ROUNDDOWN(D159*F159,)</f>
        <v>0</v>
      </c>
      <c r="N159" s="841">
        <f t="shared" si="3"/>
        <v>0</v>
      </c>
    </row>
    <row r="160" spans="1:14" ht="21.75" customHeight="1">
      <c r="A160" s="844">
        <f>IF('6-3표준조사(4)'!R229="모두베기",1,)</f>
        <v>0</v>
      </c>
      <c r="B160" s="2324"/>
      <c r="C160" s="871" t="s">
        <v>848</v>
      </c>
      <c r="D160" s="872">
        <f>D158</f>
        <v>0</v>
      </c>
      <c r="E160" s="873" t="s">
        <v>588</v>
      </c>
      <c r="F160" s="874">
        <v>8.3999999999999995E-3</v>
      </c>
      <c r="G160" s="873" t="s">
        <v>589</v>
      </c>
      <c r="H160" s="875"/>
      <c r="I160" s="873"/>
      <c r="J160" s="876">
        <f>'7-1 단가조사'!L14</f>
        <v>610000</v>
      </c>
      <c r="K160" s="877" t="s">
        <v>585</v>
      </c>
      <c r="L160" s="878"/>
      <c r="M160" s="879">
        <f>ROUNDDOWN(D160*F160*J160,)</f>
        <v>0</v>
      </c>
      <c r="N160" s="841">
        <f t="shared" si="3"/>
        <v>0</v>
      </c>
    </row>
    <row r="161" spans="1:15" s="27" customFormat="1" ht="21.75" hidden="1" customHeight="1">
      <c r="A161" s="28">
        <f>IF('6-3표준조사(4)'!R229="맹아제거",1,)</f>
        <v>0</v>
      </c>
      <c r="B161" s="2324"/>
      <c r="C161" s="29" t="s">
        <v>591</v>
      </c>
      <c r="D161" s="30"/>
      <c r="E161" s="31"/>
      <c r="F161" s="30"/>
      <c r="G161" s="31"/>
      <c r="H161" s="30"/>
      <c r="I161" s="31"/>
      <c r="J161" s="32"/>
      <c r="K161" s="33"/>
      <c r="L161" s="34"/>
      <c r="M161" s="71">
        <f>M162</f>
        <v>0</v>
      </c>
      <c r="N161" s="70">
        <f t="shared" si="3"/>
        <v>0</v>
      </c>
    </row>
    <row r="162" spans="1:15" s="27" customFormat="1" ht="21.75" hidden="1" customHeight="1">
      <c r="A162" s="28">
        <f>IF('6-3표준조사(4)'!R229="맹아제거",1,)</f>
        <v>0</v>
      </c>
      <c r="B162" s="2324"/>
      <c r="C162" s="35" t="s">
        <v>841</v>
      </c>
      <c r="D162" s="36"/>
      <c r="E162" s="37"/>
      <c r="F162" s="38"/>
      <c r="G162" s="37"/>
      <c r="H162" s="38"/>
      <c r="I162" s="37"/>
      <c r="J162" s="39"/>
      <c r="K162" s="40"/>
      <c r="L162" s="41">
        <f>M180/100</f>
        <v>0</v>
      </c>
      <c r="M162" s="72">
        <f>ROUNDDOWN((H163*J163)+(H163*J163*L162),)</f>
        <v>0</v>
      </c>
      <c r="N162" s="70">
        <f t="shared" si="3"/>
        <v>0</v>
      </c>
    </row>
    <row r="163" spans="1:15" s="27" customFormat="1" ht="21.75" hidden="1" customHeight="1">
      <c r="A163" s="28">
        <f>IF('6-3표준조사(4)'!R229="맹아제거",1,)</f>
        <v>0</v>
      </c>
      <c r="B163" s="2324"/>
      <c r="C163" s="35" t="s">
        <v>849</v>
      </c>
      <c r="D163" s="36">
        <v>0</v>
      </c>
      <c r="E163" s="37" t="s">
        <v>551</v>
      </c>
      <c r="F163" s="38">
        <v>0.2</v>
      </c>
      <c r="G163" s="37" t="s">
        <v>552</v>
      </c>
      <c r="H163" s="38">
        <f>ROUND(D163/100*F163,2)</f>
        <v>0</v>
      </c>
      <c r="I163" s="37" t="s">
        <v>550</v>
      </c>
      <c r="J163" s="39">
        <f>'7-1 단가조사'!L7</f>
        <v>172068</v>
      </c>
      <c r="K163" s="40" t="s">
        <v>580</v>
      </c>
      <c r="L163" s="41">
        <f>M180/100</f>
        <v>0</v>
      </c>
      <c r="M163" s="72"/>
      <c r="N163" s="70">
        <f t="shared" si="3"/>
        <v>0</v>
      </c>
    </row>
    <row r="164" spans="1:15" ht="21.75" customHeight="1">
      <c r="A164" s="844">
        <f>IF(H137&gt;0,1,)</f>
        <v>0</v>
      </c>
      <c r="B164" s="2372" t="s">
        <v>555</v>
      </c>
      <c r="C164" s="852" t="s">
        <v>592</v>
      </c>
      <c r="D164" s="855"/>
      <c r="E164" s="854"/>
      <c r="F164" s="855"/>
      <c r="G164" s="854"/>
      <c r="H164" s="855"/>
      <c r="I164" s="854"/>
      <c r="J164" s="856"/>
      <c r="K164" s="857"/>
      <c r="L164" s="858"/>
      <c r="M164" s="859">
        <f>SUM(M165,M167,M168)</f>
        <v>0</v>
      </c>
      <c r="N164" s="841">
        <f t="shared" si="3"/>
        <v>0</v>
      </c>
    </row>
    <row r="165" spans="1:15" ht="21.75" customHeight="1">
      <c r="A165" s="844">
        <f>IF(H137&gt;0,1,)</f>
        <v>0</v>
      </c>
      <c r="B165" s="2373"/>
      <c r="C165" s="860" t="s">
        <v>850</v>
      </c>
      <c r="D165" s="863"/>
      <c r="E165" s="862"/>
      <c r="F165" s="863"/>
      <c r="G165" s="862"/>
      <c r="H165" s="863"/>
      <c r="I165" s="862"/>
      <c r="J165" s="864"/>
      <c r="K165" s="865"/>
      <c r="L165" s="868"/>
      <c r="M165" s="867">
        <f>M166</f>
        <v>0</v>
      </c>
      <c r="N165" s="841">
        <f t="shared" si="3"/>
        <v>0</v>
      </c>
    </row>
    <row r="166" spans="1:15" ht="21.75" customHeight="1">
      <c r="A166" s="844">
        <f>IF(H137&gt;0,1,)</f>
        <v>0</v>
      </c>
      <c r="B166" s="2373"/>
      <c r="C166" s="860" t="s">
        <v>851</v>
      </c>
      <c r="D166" s="863"/>
      <c r="E166" s="862"/>
      <c r="F166" s="863"/>
      <c r="G166" s="862"/>
      <c r="H166" s="863"/>
      <c r="I166" s="862"/>
      <c r="J166" s="864"/>
      <c r="K166" s="865"/>
      <c r="L166" s="868"/>
      <c r="M166" s="867">
        <f>M141+M144+M152+M162</f>
        <v>0</v>
      </c>
      <c r="N166" s="841">
        <f t="shared" si="3"/>
        <v>0</v>
      </c>
    </row>
    <row r="167" spans="1:15" ht="21.75" customHeight="1">
      <c r="A167" s="844">
        <f>IF(H137&gt;0,1,)</f>
        <v>0</v>
      </c>
      <c r="B167" s="2373"/>
      <c r="C167" s="860" t="s">
        <v>852</v>
      </c>
      <c r="D167" s="863"/>
      <c r="E167" s="862"/>
      <c r="F167" s="863"/>
      <c r="G167" s="862"/>
      <c r="H167" s="863"/>
      <c r="I167" s="862"/>
      <c r="J167" s="864"/>
      <c r="K167" s="865"/>
      <c r="L167" s="868"/>
      <c r="M167" s="867">
        <f>M147+M157</f>
        <v>0</v>
      </c>
      <c r="N167" s="841">
        <f t="shared" si="3"/>
        <v>0</v>
      </c>
    </row>
    <row r="168" spans="1:15" ht="21.75" customHeight="1" thickBot="1">
      <c r="A168" s="844">
        <f>IF(H137&gt;0,1,)</f>
        <v>0</v>
      </c>
      <c r="B168" s="2374"/>
      <c r="C168" s="871" t="s">
        <v>853</v>
      </c>
      <c r="D168" s="880"/>
      <c r="E168" s="881"/>
      <c r="F168" s="880"/>
      <c r="G168" s="881"/>
      <c r="H168" s="880"/>
      <c r="I168" s="881"/>
      <c r="J168" s="882"/>
      <c r="K168" s="883"/>
      <c r="L168" s="884"/>
      <c r="M168" s="885">
        <f>M150+M160</f>
        <v>0</v>
      </c>
      <c r="N168" s="841">
        <f t="shared" si="3"/>
        <v>0</v>
      </c>
    </row>
    <row r="169" spans="1:15" ht="21.75" customHeight="1">
      <c r="A169" s="844">
        <f>IF(H137&gt;0,1,)</f>
        <v>0</v>
      </c>
      <c r="B169" s="2375" t="s">
        <v>556</v>
      </c>
      <c r="C169" s="2375"/>
      <c r="D169" s="2375"/>
      <c r="E169" s="2375"/>
      <c r="F169" s="2375"/>
      <c r="G169" s="2375"/>
      <c r="H169" s="2375"/>
      <c r="I169" s="2375"/>
      <c r="J169" s="2375"/>
      <c r="K169" s="2375"/>
      <c r="L169" s="2375"/>
      <c r="M169" s="2375"/>
      <c r="N169" s="841">
        <f t="shared" si="3"/>
        <v>0</v>
      </c>
    </row>
    <row r="170" spans="1:15" ht="21.75" customHeight="1">
      <c r="A170" s="844">
        <f>IF(H137&gt;0,1,)</f>
        <v>0</v>
      </c>
      <c r="B170" s="2376" t="s">
        <v>557</v>
      </c>
      <c r="C170" s="2376"/>
      <c r="D170" s="2376"/>
      <c r="E170" s="2376"/>
      <c r="F170" s="2376"/>
      <c r="G170" s="2376"/>
      <c r="H170" s="2376"/>
      <c r="I170" s="2376"/>
      <c r="J170" s="2376"/>
      <c r="K170" s="2376"/>
      <c r="L170" s="2376"/>
      <c r="M170" s="2376"/>
      <c r="N170" s="841">
        <f t="shared" si="3"/>
        <v>0</v>
      </c>
    </row>
    <row r="171" spans="1:15" ht="21.75" customHeight="1">
      <c r="A171" s="844">
        <f>IF(H137&gt;0,1,)</f>
        <v>0</v>
      </c>
      <c r="B171" s="886" t="s">
        <v>558</v>
      </c>
      <c r="C171" s="887" t="s">
        <v>854</v>
      </c>
      <c r="D171" s="888" t="e">
        <f>'6-3표준조사(4)'!Q235</f>
        <v>#DIV/0!</v>
      </c>
      <c r="E171" s="886" t="s">
        <v>551</v>
      </c>
      <c r="F171" s="1141"/>
      <c r="G171" s="886"/>
      <c r="H171" s="890"/>
      <c r="I171" s="891"/>
      <c r="J171" s="891"/>
      <c r="K171" s="891"/>
      <c r="L171" s="892"/>
      <c r="M171" s="891"/>
      <c r="N171" s="841">
        <f t="shared" si="3"/>
        <v>0</v>
      </c>
    </row>
    <row r="172" spans="1:15" ht="21.75" customHeight="1">
      <c r="A172" s="844">
        <f>IF(H137&gt;0,1,)</f>
        <v>0</v>
      </c>
      <c r="B172" s="886" t="s">
        <v>559</v>
      </c>
      <c r="C172" s="887" t="s">
        <v>840</v>
      </c>
      <c r="D172" s="2377">
        <f>'6-3표준조사(4)'!S235</f>
        <v>0</v>
      </c>
      <c r="E172" s="2377"/>
      <c r="F172" s="1141"/>
      <c r="G172" s="886"/>
      <c r="H172" s="890"/>
      <c r="I172" s="891"/>
      <c r="J172" s="891"/>
      <c r="K172" s="891"/>
      <c r="L172" s="892"/>
      <c r="M172" s="891"/>
      <c r="N172" s="841">
        <f t="shared" si="3"/>
        <v>0</v>
      </c>
    </row>
    <row r="173" spans="1:15" ht="21.75" customHeight="1">
      <c r="A173" s="844">
        <f>IF(H137&gt;0,1,)</f>
        <v>0</v>
      </c>
      <c r="B173" s="886" t="s">
        <v>558</v>
      </c>
      <c r="C173" s="887" t="s">
        <v>1152</v>
      </c>
      <c r="D173" s="2385">
        <f>'6-3표준조사(4)'!R231</f>
        <v>0</v>
      </c>
      <c r="E173" s="2385"/>
      <c r="F173" s="893"/>
      <c r="G173" s="893"/>
      <c r="H173" s="890"/>
      <c r="I173" s="891"/>
      <c r="J173" s="891"/>
      <c r="K173" s="891"/>
      <c r="L173" s="892"/>
      <c r="M173" s="891"/>
      <c r="N173" s="841">
        <f t="shared" si="3"/>
        <v>0</v>
      </c>
    </row>
    <row r="174" spans="1:15" ht="21.75" customHeight="1">
      <c r="A174" s="844">
        <f>IF(H137&gt;0,1,)</f>
        <v>0</v>
      </c>
      <c r="B174" s="2376" t="s">
        <v>856</v>
      </c>
      <c r="C174" s="2376"/>
      <c r="D174" s="2376"/>
      <c r="E174" s="2376"/>
      <c r="F174" s="2376"/>
      <c r="G174" s="2376"/>
      <c r="H174" s="2376"/>
      <c r="I174" s="2376"/>
      <c r="J174" s="2376"/>
      <c r="K174" s="2376"/>
      <c r="L174" s="2376"/>
      <c r="M174" s="2376"/>
      <c r="N174" s="841">
        <f t="shared" si="3"/>
        <v>0</v>
      </c>
    </row>
    <row r="175" spans="1:15" ht="21.75" customHeight="1">
      <c r="A175" s="844">
        <f>IF(H137&gt;0,1,)</f>
        <v>0</v>
      </c>
      <c r="B175" s="2386" t="s">
        <v>542</v>
      </c>
      <c r="C175" s="2386"/>
      <c r="D175" s="2387" t="s">
        <v>893</v>
      </c>
      <c r="E175" s="2387"/>
      <c r="F175" s="2387"/>
      <c r="G175" s="2387"/>
      <c r="H175" s="2387"/>
      <c r="I175" s="2388" t="s">
        <v>894</v>
      </c>
      <c r="J175" s="2388"/>
      <c r="K175" s="2388"/>
      <c r="L175" s="2388"/>
      <c r="M175" s="2388"/>
      <c r="N175" s="841">
        <f t="shared" si="3"/>
        <v>0</v>
      </c>
      <c r="O175" s="894"/>
    </row>
    <row r="176" spans="1:15" ht="21.75" customHeight="1">
      <c r="A176" s="844">
        <f>IF(H137&gt;0,1,)</f>
        <v>0</v>
      </c>
      <c r="B176" s="2386"/>
      <c r="C176" s="2386"/>
      <c r="D176" s="2387"/>
      <c r="E176" s="2387"/>
      <c r="F176" s="2387"/>
      <c r="G176" s="2387"/>
      <c r="H176" s="2387"/>
      <c r="I176" s="895" t="s">
        <v>895</v>
      </c>
      <c r="J176" s="1140" t="s">
        <v>896</v>
      </c>
      <c r="K176" s="1140" t="s">
        <v>537</v>
      </c>
      <c r="L176" s="897" t="s">
        <v>538</v>
      </c>
      <c r="M176" s="1140" t="s">
        <v>899</v>
      </c>
      <c r="N176" s="841">
        <f t="shared" si="3"/>
        <v>0</v>
      </c>
    </row>
    <row r="177" spans="1:15" ht="21.75" customHeight="1">
      <c r="A177" s="844">
        <f>IF(H137&gt;0,1,)</f>
        <v>0</v>
      </c>
      <c r="B177" s="2368" t="s">
        <v>572</v>
      </c>
      <c r="C177" s="2368"/>
      <c r="D177" s="2369" t="str">
        <f>'6-3표준조사(4)'!P231</f>
        <v>완 (15˚ 이하)</v>
      </c>
      <c r="E177" s="2369"/>
      <c r="F177" s="2369"/>
      <c r="G177" s="2369"/>
      <c r="H177" s="2369"/>
      <c r="I177" s="1142" t="str">
        <f>IF(H137=0,"",IF(D177="완 (15˚ 이하)",0,IF(D177="중 (15˚ ~ 30˚)",5,IF(D177="급 (30˚ 초과)",10))))</f>
        <v/>
      </c>
      <c r="J177" s="1142" t="str">
        <f>IF(A140=0,"",IF(D177="완 (15˚ 이하)",0,IF(D177="중 (15˚ ~ 30˚)",5,IF(D177="급 (30˚ 초과)",10))))</f>
        <v/>
      </c>
      <c r="K177" s="1142" t="str">
        <f>IF(A143=0,"",IF(D177="완 (15˚ 이하)",0,IF(D177="중 (15˚ ~ 30˚)",5,IF(D177="급 (30˚ 초과)",10))))</f>
        <v/>
      </c>
      <c r="L177" s="1142" t="str">
        <f>IF(A151=0,"",IF(D177="완 (15˚ 이하)",0,IF(D177="중 (15˚ ~ 30˚)",5,IF(D177="급 (30˚ 초과)",10))))</f>
        <v/>
      </c>
      <c r="M177" s="1142" t="str">
        <f>IF(A161=0,"",IF(D177="완 (15˚ 이하)",0,IF(D177="중 (15˚ ~ 30˚)",5,IF(D177="급 (30˚ 초과)",10))))</f>
        <v/>
      </c>
      <c r="N177" s="841">
        <f t="shared" si="3"/>
        <v>0</v>
      </c>
    </row>
    <row r="178" spans="1:15" ht="21.75" customHeight="1">
      <c r="A178" s="844">
        <f>IF(H137&gt;0,1,)</f>
        <v>0</v>
      </c>
      <c r="B178" s="2389" t="s">
        <v>561</v>
      </c>
      <c r="C178" s="2389"/>
      <c r="D178" s="2369">
        <f>'6-3표준조사(4)'!R231</f>
        <v>0</v>
      </c>
      <c r="E178" s="2369"/>
      <c r="F178" s="2369"/>
      <c r="G178" s="2369"/>
      <c r="H178" s="2369"/>
      <c r="I178" s="1142"/>
      <c r="J178" s="1142"/>
      <c r="K178" s="1142" t="str">
        <f>IF(A143=0,"",IF(D178="당해 년도",0,IF(D178="2년차",5,IF(D178="3년차",10))))</f>
        <v/>
      </c>
      <c r="L178" s="1142"/>
      <c r="M178" s="1142"/>
      <c r="N178" s="841">
        <f t="shared" si="3"/>
        <v>0</v>
      </c>
    </row>
    <row r="179" spans="1:15" ht="21.75" customHeight="1">
      <c r="A179" s="844">
        <f>IF(H137&gt;0,1,)</f>
        <v>0</v>
      </c>
      <c r="B179" s="2368" t="s">
        <v>560</v>
      </c>
      <c r="C179" s="2368"/>
      <c r="D179" s="2369" t="str">
        <f>'6-3표준조사(4)'!Q231</f>
        <v>개소당5ha이상</v>
      </c>
      <c r="E179" s="2369"/>
      <c r="F179" s="2369"/>
      <c r="G179" s="2369"/>
      <c r="H179" s="2369"/>
      <c r="I179" s="1142"/>
      <c r="J179" s="1142" t="str">
        <f>IF(A140=0,"",IF(D179="개소당5ha이상",0,IF(D179="개소당3~5ha미만 ",5,IF(D179="개소당3ha미만",10))))</f>
        <v/>
      </c>
      <c r="K179" s="1142" t="str">
        <f>IF(A143=0,"",IF(D179="개소당5ha이상",0,IF(D179="개소당3~5ha미만 ",5,IF(D179="개소당3ha미만",10))))</f>
        <v/>
      </c>
      <c r="L179" s="1142" t="str">
        <f>IF(A151=0,"",IF(D179="개소당5ha이상",0,IF(D179="개소당3~5ha미만 ",5,IF(D179="개소당3ha미만",10))))</f>
        <v/>
      </c>
      <c r="M179" s="1142" t="str">
        <f>IF(A161=0,"",IF(D179="개소당5ha이상",0,IF(D179="개소당3~5ha미만 ",5,IF(D179="개소당3ha미만",10))))</f>
        <v/>
      </c>
      <c r="N179" s="841">
        <f t="shared" si="3"/>
        <v>0</v>
      </c>
    </row>
    <row r="180" spans="1:15" ht="21.75" customHeight="1">
      <c r="A180" s="844">
        <f>IF(H137&gt;0,1,)</f>
        <v>0</v>
      </c>
      <c r="B180" s="2368" t="s">
        <v>555</v>
      </c>
      <c r="C180" s="2368"/>
      <c r="D180" s="2369"/>
      <c r="E180" s="2369"/>
      <c r="F180" s="2369"/>
      <c r="G180" s="2369"/>
      <c r="H180" s="2369"/>
      <c r="I180" s="1142"/>
      <c r="J180" s="1142"/>
      <c r="K180" s="1142"/>
      <c r="L180" s="1142"/>
      <c r="M180" s="1142"/>
      <c r="N180" s="841">
        <f t="shared" si="3"/>
        <v>0</v>
      </c>
    </row>
    <row r="181" spans="1:15" ht="35.1" customHeight="1" thickBot="1">
      <c r="A181" s="844">
        <f>IF(H182&gt;0,1,)</f>
        <v>0</v>
      </c>
      <c r="B181" s="2237" t="s">
        <v>839</v>
      </c>
      <c r="C181" s="2237"/>
      <c r="D181" s="2237"/>
      <c r="E181" s="2237"/>
      <c r="F181" s="2237"/>
      <c r="G181" s="2237"/>
      <c r="H181" s="2237"/>
      <c r="I181" s="2237"/>
      <c r="J181" s="2237"/>
      <c r="K181" s="2237"/>
      <c r="L181" s="2237"/>
      <c r="M181" s="2237"/>
      <c r="N181" s="841">
        <f>IF(H$182&gt;0,5,)</f>
        <v>0</v>
      </c>
      <c r="O181" s="899"/>
    </row>
    <row r="182" spans="1:15" ht="24.95" customHeight="1">
      <c r="A182" s="844">
        <f>IF(H182&gt;0,1,)</f>
        <v>0</v>
      </c>
      <c r="B182" s="2362" t="s">
        <v>857</v>
      </c>
      <c r="C182" s="2363"/>
      <c r="D182" s="2364" t="str">
        <f>CONCATENATE('6-3표준조사(4)'!K304,"임반")</f>
        <v>임반</v>
      </c>
      <c r="E182" s="2364"/>
      <c r="F182" s="2364" t="str">
        <f>CONCATENATE('6-3표준조사(4)'!L304,"소반")</f>
        <v>소반</v>
      </c>
      <c r="G182" s="2364"/>
      <c r="H182" s="2365">
        <f>'6-3표준조사(4)'!Q304</f>
        <v>0</v>
      </c>
      <c r="I182" s="2365"/>
      <c r="J182" s="845"/>
      <c r="K182" s="846" t="s">
        <v>541</v>
      </c>
      <c r="L182" s="2366">
        <f>+'6-3표준조사(4)'!R304</f>
        <v>0</v>
      </c>
      <c r="M182" s="2367"/>
      <c r="N182" s="841">
        <f t="shared" ref="N182:N225" si="4">IF(H$182&gt;0,5,)</f>
        <v>0</v>
      </c>
    </row>
    <row r="183" spans="1:15" ht="21.75" customHeight="1">
      <c r="A183" s="844">
        <f>IF(H182&gt;0,1,)</f>
        <v>0</v>
      </c>
      <c r="B183" s="2378" t="s">
        <v>542</v>
      </c>
      <c r="C183" s="2379"/>
      <c r="D183" s="2380" t="s">
        <v>543</v>
      </c>
      <c r="E183" s="2379"/>
      <c r="F183" s="2381" t="s">
        <v>544</v>
      </c>
      <c r="G183" s="2382"/>
      <c r="H183" s="2381" t="s">
        <v>545</v>
      </c>
      <c r="I183" s="2382"/>
      <c r="J183" s="2380" t="s">
        <v>546</v>
      </c>
      <c r="K183" s="2379"/>
      <c r="L183" s="2383" t="s">
        <v>858</v>
      </c>
      <c r="M183" s="2370"/>
      <c r="N183" s="841">
        <f t="shared" si="4"/>
        <v>0</v>
      </c>
    </row>
    <row r="184" spans="1:15" ht="21.75" customHeight="1">
      <c r="A184" s="844">
        <f>IF(H182&gt;0,1,)</f>
        <v>0</v>
      </c>
      <c r="B184" s="847"/>
      <c r="C184" s="848" t="s">
        <v>547</v>
      </c>
      <c r="D184" s="849"/>
      <c r="E184" s="850" t="s">
        <v>548</v>
      </c>
      <c r="F184" s="849"/>
      <c r="G184" s="850" t="s">
        <v>548</v>
      </c>
      <c r="H184" s="849"/>
      <c r="I184" s="850" t="s">
        <v>548</v>
      </c>
      <c r="J184" s="851"/>
      <c r="K184" s="850" t="s">
        <v>549</v>
      </c>
      <c r="L184" s="2384"/>
      <c r="M184" s="2371"/>
      <c r="N184" s="841">
        <f t="shared" si="4"/>
        <v>0</v>
      </c>
    </row>
    <row r="185" spans="1:15" s="27" customFormat="1" ht="21.75" hidden="1" customHeight="1">
      <c r="A185" s="28">
        <f>IF('6-3표준조사(4)'!R304="둘레베기",1,)</f>
        <v>0</v>
      </c>
      <c r="B185" s="2323" t="s">
        <v>547</v>
      </c>
      <c r="C185" s="29" t="s">
        <v>579</v>
      </c>
      <c r="D185" s="30"/>
      <c r="E185" s="31"/>
      <c r="F185" s="30"/>
      <c r="G185" s="31"/>
      <c r="H185" s="30"/>
      <c r="I185" s="31"/>
      <c r="J185" s="32"/>
      <c r="K185" s="33"/>
      <c r="L185" s="34"/>
      <c r="M185" s="71">
        <f>M186</f>
        <v>0</v>
      </c>
      <c r="N185" s="70">
        <f t="shared" si="4"/>
        <v>0</v>
      </c>
    </row>
    <row r="186" spans="1:15" s="27" customFormat="1" ht="21.75" hidden="1" customHeight="1">
      <c r="A186" s="28">
        <f>IF('6-3표준조사(4)'!R304="둘레베기",1,)</f>
        <v>0</v>
      </c>
      <c r="B186" s="2324"/>
      <c r="C186" s="35" t="s">
        <v>841</v>
      </c>
      <c r="D186" s="36"/>
      <c r="E186" s="37"/>
      <c r="F186" s="38"/>
      <c r="G186" s="37"/>
      <c r="H186" s="38"/>
      <c r="I186" s="37"/>
      <c r="J186" s="39"/>
      <c r="K186" s="40"/>
      <c r="L186" s="41">
        <f>J225/100</f>
        <v>0</v>
      </c>
      <c r="M186" s="72">
        <f>ROUNDDOWN((H187*J187)+(H187*J187*L186),)</f>
        <v>0</v>
      </c>
      <c r="N186" s="70">
        <f t="shared" si="4"/>
        <v>0</v>
      </c>
    </row>
    <row r="187" spans="1:15" s="27" customFormat="1" ht="21.75" hidden="1" customHeight="1">
      <c r="A187" s="28">
        <f>IF('6-3표준조사(4)'!R304="둘레베기",1,)</f>
        <v>0</v>
      </c>
      <c r="B187" s="2324"/>
      <c r="C187" s="35" t="s">
        <v>842</v>
      </c>
      <c r="D187" s="36">
        <f>IF(A187&gt;0,D216,)</f>
        <v>0</v>
      </c>
      <c r="E187" s="37" t="s">
        <v>551</v>
      </c>
      <c r="F187" s="38">
        <v>0.18</v>
      </c>
      <c r="G187" s="37" t="s">
        <v>552</v>
      </c>
      <c r="H187" s="38">
        <f>ROUND(D187/100*F187,2)</f>
        <v>0</v>
      </c>
      <c r="I187" s="37" t="s">
        <v>550</v>
      </c>
      <c r="J187" s="39">
        <f>'7-1 단가조사'!L7</f>
        <v>172068</v>
      </c>
      <c r="K187" s="40" t="s">
        <v>580</v>
      </c>
      <c r="L187" s="41"/>
      <c r="M187" s="72"/>
      <c r="N187" s="70">
        <f t="shared" si="4"/>
        <v>0</v>
      </c>
    </row>
    <row r="188" spans="1:15" s="27" customFormat="1" ht="21.75" hidden="1" customHeight="1">
      <c r="A188" s="28">
        <f>IF('6-3표준조사(4)'!R304="줄베기",1,)</f>
        <v>0</v>
      </c>
      <c r="B188" s="2324"/>
      <c r="C188" s="29" t="s">
        <v>581</v>
      </c>
      <c r="D188" s="30"/>
      <c r="E188" s="31"/>
      <c r="F188" s="30"/>
      <c r="G188" s="31"/>
      <c r="H188" s="30"/>
      <c r="I188" s="31"/>
      <c r="J188" s="32"/>
      <c r="K188" s="33"/>
      <c r="L188" s="42"/>
      <c r="M188" s="71">
        <f>SUM(M189+M192+M195)</f>
        <v>0</v>
      </c>
      <c r="N188" s="70">
        <f t="shared" si="4"/>
        <v>0</v>
      </c>
    </row>
    <row r="189" spans="1:15" s="27" customFormat="1" ht="21.75" hidden="1" customHeight="1">
      <c r="A189" s="28">
        <f>IF('6-3표준조사(4)'!R304="줄베기",1,)</f>
        <v>0</v>
      </c>
      <c r="B189" s="2324"/>
      <c r="C189" s="35" t="s">
        <v>841</v>
      </c>
      <c r="D189" s="43"/>
      <c r="E189" s="37"/>
      <c r="F189" s="38"/>
      <c r="G189" s="37"/>
      <c r="H189" s="38"/>
      <c r="I189" s="37"/>
      <c r="J189" s="39"/>
      <c r="K189" s="40"/>
      <c r="L189" s="41">
        <f>K225/100</f>
        <v>0</v>
      </c>
      <c r="M189" s="72">
        <f>ROUNDDOWN((M190+M191)+((M190+M191)*L189),0)</f>
        <v>0</v>
      </c>
      <c r="N189" s="70">
        <f t="shared" si="4"/>
        <v>0</v>
      </c>
    </row>
    <row r="190" spans="1:15" s="27" customFormat="1" ht="21.75" hidden="1" customHeight="1">
      <c r="A190" s="28">
        <f>IF('6-3표준조사(4)'!R304="줄베기",1,)</f>
        <v>0</v>
      </c>
      <c r="B190" s="2324"/>
      <c r="C190" s="35" t="s">
        <v>843</v>
      </c>
      <c r="D190" s="43">
        <f>IF(A190&gt;0,D216,)</f>
        <v>0</v>
      </c>
      <c r="E190" s="37" t="s">
        <v>551</v>
      </c>
      <c r="F190" s="38">
        <v>7.0000000000000007E-2</v>
      </c>
      <c r="G190" s="37" t="s">
        <v>552</v>
      </c>
      <c r="H190" s="38">
        <f>ROUND(D190/100*F190,2)</f>
        <v>0</v>
      </c>
      <c r="I190" s="37" t="s">
        <v>550</v>
      </c>
      <c r="J190" s="39">
        <f>'7-1 단가조사'!L7</f>
        <v>172068</v>
      </c>
      <c r="K190" s="40" t="s">
        <v>580</v>
      </c>
      <c r="L190" s="41"/>
      <c r="M190" s="72">
        <f>ROUNDDOWN(H190*J190,)</f>
        <v>0</v>
      </c>
      <c r="N190" s="70">
        <f t="shared" si="4"/>
        <v>0</v>
      </c>
    </row>
    <row r="191" spans="1:15" s="27" customFormat="1" ht="21.75" hidden="1" customHeight="1">
      <c r="A191" s="28">
        <f>IF('6-3표준조사(4)'!R304="줄베기",1,)</f>
        <v>0</v>
      </c>
      <c r="B191" s="2324"/>
      <c r="C191" s="35" t="s">
        <v>844</v>
      </c>
      <c r="D191" s="44">
        <f>IF(A191&gt;0,1,)</f>
        <v>0</v>
      </c>
      <c r="E191" s="37" t="s">
        <v>425</v>
      </c>
      <c r="F191" s="38">
        <v>1.3</v>
      </c>
      <c r="G191" s="37" t="s">
        <v>582</v>
      </c>
      <c r="H191" s="38">
        <f>ROUND(D191*F191,2)</f>
        <v>0</v>
      </c>
      <c r="I191" s="37" t="s">
        <v>550</v>
      </c>
      <c r="J191" s="39">
        <f>'7-1 단가조사'!L6</f>
        <v>226122</v>
      </c>
      <c r="K191" s="40" t="s">
        <v>583</v>
      </c>
      <c r="L191" s="41"/>
      <c r="M191" s="72">
        <f>ROUNDDOWN(H191*J191,)</f>
        <v>0</v>
      </c>
      <c r="N191" s="70">
        <f t="shared" si="4"/>
        <v>0</v>
      </c>
    </row>
    <row r="192" spans="1:15" s="27" customFormat="1" ht="21.75" hidden="1" customHeight="1">
      <c r="A192" s="28">
        <f>IF('6-3표준조사(4)'!R304="줄베기",1,)</f>
        <v>0</v>
      </c>
      <c r="B192" s="2324"/>
      <c r="C192" s="35" t="s">
        <v>845</v>
      </c>
      <c r="D192" s="43"/>
      <c r="E192" s="37"/>
      <c r="F192" s="38"/>
      <c r="G192" s="37"/>
      <c r="H192" s="38"/>
      <c r="I192" s="37"/>
      <c r="J192" s="39"/>
      <c r="K192" s="40"/>
      <c r="L192" s="45"/>
      <c r="M192" s="72">
        <f>M193+M194</f>
        <v>0</v>
      </c>
      <c r="N192" s="70">
        <f t="shared" si="4"/>
        <v>0</v>
      </c>
    </row>
    <row r="193" spans="1:14" s="27" customFormat="1" ht="21.75" hidden="1" customHeight="1">
      <c r="A193" s="28">
        <f>IF('6-3표준조사(4)'!R304="줄베기",1,)</f>
        <v>0</v>
      </c>
      <c r="B193" s="2324"/>
      <c r="C193" s="35" t="s">
        <v>846</v>
      </c>
      <c r="D193" s="44">
        <f>H191</f>
        <v>0</v>
      </c>
      <c r="E193" s="37" t="s">
        <v>582</v>
      </c>
      <c r="F193" s="38">
        <v>5</v>
      </c>
      <c r="G193" s="37" t="s">
        <v>553</v>
      </c>
      <c r="H193" s="38">
        <f>ROUND(D193*F193,2)</f>
        <v>0</v>
      </c>
      <c r="I193" s="37" t="s">
        <v>554</v>
      </c>
      <c r="J193" s="39">
        <f>'7-1 단가조사'!L11</f>
        <v>1720</v>
      </c>
      <c r="K193" s="40" t="s">
        <v>584</v>
      </c>
      <c r="L193" s="45"/>
      <c r="M193" s="72">
        <f>ROUNDDOWN(H193*J193,)</f>
        <v>0</v>
      </c>
      <c r="N193" s="70">
        <f t="shared" si="4"/>
        <v>0</v>
      </c>
    </row>
    <row r="194" spans="1:14" s="27" customFormat="1" ht="21.75" hidden="1" customHeight="1">
      <c r="A194" s="28">
        <f>IF('6-3표준조사(4)'!R304="줄베기",1,)</f>
        <v>0</v>
      </c>
      <c r="B194" s="2324"/>
      <c r="C194" s="35" t="s">
        <v>847</v>
      </c>
      <c r="D194" s="43">
        <f>M193</f>
        <v>0</v>
      </c>
      <c r="E194" s="37" t="s">
        <v>586</v>
      </c>
      <c r="F194" s="38">
        <v>0.1</v>
      </c>
      <c r="G194" s="37" t="s">
        <v>587</v>
      </c>
      <c r="H194" s="38"/>
      <c r="I194" s="37"/>
      <c r="J194" s="39"/>
      <c r="K194" s="40"/>
      <c r="L194" s="45"/>
      <c r="M194" s="72">
        <f>ROUNDDOWN(D194*F194,)</f>
        <v>0</v>
      </c>
      <c r="N194" s="70">
        <f t="shared" si="4"/>
        <v>0</v>
      </c>
    </row>
    <row r="195" spans="1:14" s="27" customFormat="1" ht="21.75" hidden="1" customHeight="1">
      <c r="A195" s="28">
        <f>IF('6-3표준조사(4)'!R304="줄베기",1,)</f>
        <v>0</v>
      </c>
      <c r="B195" s="2324"/>
      <c r="C195" s="46" t="s">
        <v>848</v>
      </c>
      <c r="D195" s="47">
        <f>D193</f>
        <v>0</v>
      </c>
      <c r="E195" s="48" t="s">
        <v>588</v>
      </c>
      <c r="F195" s="49">
        <v>8.3999999999999995E-3</v>
      </c>
      <c r="G195" s="48" t="s">
        <v>589</v>
      </c>
      <c r="H195" s="50"/>
      <c r="I195" s="48"/>
      <c r="J195" s="51">
        <f>'7-1 단가조사'!L14</f>
        <v>610000</v>
      </c>
      <c r="K195" s="52" t="s">
        <v>585</v>
      </c>
      <c r="L195" s="53"/>
      <c r="M195" s="73">
        <f>ROUNDDOWN(D195*F195*J195,)</f>
        <v>0</v>
      </c>
      <c r="N195" s="70">
        <f t="shared" si="4"/>
        <v>0</v>
      </c>
    </row>
    <row r="196" spans="1:14" ht="21.75" customHeight="1">
      <c r="A196" s="844">
        <f>IF('6-3표준조사(4)'!R304="모두베기",1,)</f>
        <v>0</v>
      </c>
      <c r="B196" s="2324"/>
      <c r="C196" s="852" t="s">
        <v>590</v>
      </c>
      <c r="D196" s="853"/>
      <c r="E196" s="854"/>
      <c r="F196" s="855"/>
      <c r="G196" s="854"/>
      <c r="H196" s="855"/>
      <c r="I196" s="854"/>
      <c r="J196" s="856"/>
      <c r="K196" s="857"/>
      <c r="L196" s="858"/>
      <c r="M196" s="859">
        <f>M197+M202+M205</f>
        <v>0</v>
      </c>
      <c r="N196" s="841">
        <f t="shared" si="4"/>
        <v>0</v>
      </c>
    </row>
    <row r="197" spans="1:14" ht="21.75" customHeight="1">
      <c r="A197" s="844">
        <f>IF('6-3표준조사(4)'!R304="모두베기",1,)</f>
        <v>0</v>
      </c>
      <c r="B197" s="2324"/>
      <c r="C197" s="860" t="s">
        <v>841</v>
      </c>
      <c r="D197" s="861"/>
      <c r="E197" s="862"/>
      <c r="F197" s="863"/>
      <c r="G197" s="862"/>
      <c r="H197" s="863"/>
      <c r="I197" s="862"/>
      <c r="J197" s="864"/>
      <c r="K197" s="865"/>
      <c r="L197" s="866">
        <f>L225/100</f>
        <v>0</v>
      </c>
      <c r="M197" s="867">
        <f>M198+M199+M200+M201</f>
        <v>0</v>
      </c>
      <c r="N197" s="841">
        <f t="shared" si="4"/>
        <v>0</v>
      </c>
    </row>
    <row r="198" spans="1:14" ht="21.75" customHeight="1">
      <c r="A198" s="844">
        <f>IF('6-3표준조사(4)'!R304="모두베기",1,)</f>
        <v>0</v>
      </c>
      <c r="B198" s="2324"/>
      <c r="C198" s="860" t="s">
        <v>843</v>
      </c>
      <c r="D198" s="861"/>
      <c r="E198" s="862" t="s">
        <v>551</v>
      </c>
      <c r="F198" s="863">
        <v>7.0000000000000007E-2</v>
      </c>
      <c r="G198" s="862" t="s">
        <v>552</v>
      </c>
      <c r="H198" s="863">
        <f>ROUND(D198/100*F198,2)</f>
        <v>0</v>
      </c>
      <c r="I198" s="862" t="s">
        <v>550</v>
      </c>
      <c r="J198" s="864">
        <f>'7-1 단가조사'!L7</f>
        <v>172068</v>
      </c>
      <c r="K198" s="865" t="s">
        <v>580</v>
      </c>
      <c r="L198" s="868"/>
      <c r="M198" s="867">
        <f>ROUNDDOWN((H198*J198)+(H198*J198*L197),)</f>
        <v>0</v>
      </c>
      <c r="N198" s="841">
        <f t="shared" si="4"/>
        <v>0</v>
      </c>
    </row>
    <row r="199" spans="1:14" ht="21.75" customHeight="1">
      <c r="A199" s="844">
        <f>IF('6-3표준조사(4)'!R304="모두베기",1,)</f>
        <v>0</v>
      </c>
      <c r="B199" s="2324"/>
      <c r="C199" s="869" t="s">
        <v>1158</v>
      </c>
      <c r="D199" s="870">
        <f>IF(A199&gt;0,IF(D218="당해 년도",1,),)</f>
        <v>0</v>
      </c>
      <c r="E199" s="862" t="s">
        <v>425</v>
      </c>
      <c r="F199" s="863">
        <v>3.5</v>
      </c>
      <c r="G199" s="862" t="s">
        <v>582</v>
      </c>
      <c r="H199" s="863">
        <f>ROUND(D199*F199,2)</f>
        <v>0</v>
      </c>
      <c r="I199" s="862" t="s">
        <v>550</v>
      </c>
      <c r="J199" s="864">
        <f>'7-1 단가조사'!L6</f>
        <v>226122</v>
      </c>
      <c r="K199" s="865" t="s">
        <v>583</v>
      </c>
      <c r="L199" s="868"/>
      <c r="M199" s="867">
        <f>ROUNDDOWN((H199*J199)+(H199*J199*L197),)</f>
        <v>0</v>
      </c>
      <c r="N199" s="841">
        <f t="shared" si="4"/>
        <v>0</v>
      </c>
    </row>
    <row r="200" spans="1:14" ht="21.75" customHeight="1">
      <c r="A200" s="844">
        <f>IF('6-3표준조사(4)'!R304="모두베기",1,)</f>
        <v>0</v>
      </c>
      <c r="B200" s="2324"/>
      <c r="C200" s="869" t="s">
        <v>1159</v>
      </c>
      <c r="D200" s="870">
        <f>IF(A200&gt;0,IF(D218="2년차",1,),)</f>
        <v>0</v>
      </c>
      <c r="E200" s="862" t="s">
        <v>425</v>
      </c>
      <c r="F200" s="863">
        <v>4</v>
      </c>
      <c r="G200" s="862" t="s">
        <v>582</v>
      </c>
      <c r="H200" s="863">
        <f>ROUND(D200*F200,2)</f>
        <v>0</v>
      </c>
      <c r="I200" s="862" t="s">
        <v>550</v>
      </c>
      <c r="J200" s="864">
        <f>'7-1 단가조사'!L6</f>
        <v>226122</v>
      </c>
      <c r="K200" s="865" t="s">
        <v>583</v>
      </c>
      <c r="L200" s="868"/>
      <c r="M200" s="867">
        <f>ROUNDDOWN((H200*J200)+(H200*J200*L197),)</f>
        <v>0</v>
      </c>
      <c r="N200" s="841">
        <f t="shared" si="4"/>
        <v>0</v>
      </c>
    </row>
    <row r="201" spans="1:14" ht="21.75" customHeight="1">
      <c r="A201" s="844">
        <f>IF('6-3표준조사(4)'!R304="모두베기",1,)</f>
        <v>0</v>
      </c>
      <c r="B201" s="2324"/>
      <c r="C201" s="869" t="s">
        <v>1160</v>
      </c>
      <c r="D201" s="870">
        <f>IF(A201&gt;0,IF(D218="3년차 이상",1,),)</f>
        <v>0</v>
      </c>
      <c r="E201" s="862" t="s">
        <v>425</v>
      </c>
      <c r="F201" s="863">
        <v>5</v>
      </c>
      <c r="G201" s="862" t="s">
        <v>582</v>
      </c>
      <c r="H201" s="863">
        <f>ROUND(D201*F201,2)</f>
        <v>0</v>
      </c>
      <c r="I201" s="862" t="s">
        <v>550</v>
      </c>
      <c r="J201" s="864">
        <f>'7-1 단가조사'!L6</f>
        <v>226122</v>
      </c>
      <c r="K201" s="865" t="s">
        <v>583</v>
      </c>
      <c r="L201" s="868"/>
      <c r="M201" s="867">
        <f>ROUNDDOWN((H201*J201)+(H201*J201*L197),)</f>
        <v>0</v>
      </c>
      <c r="N201" s="841">
        <f t="shared" si="4"/>
        <v>0</v>
      </c>
    </row>
    <row r="202" spans="1:14" ht="21.75" customHeight="1">
      <c r="A202" s="844">
        <f>IF('6-3표준조사(4)'!R304="모두베기",1,)</f>
        <v>0</v>
      </c>
      <c r="B202" s="2324"/>
      <c r="C202" s="860" t="s">
        <v>845</v>
      </c>
      <c r="D202" s="861"/>
      <c r="E202" s="862"/>
      <c r="F202" s="863"/>
      <c r="G202" s="862"/>
      <c r="H202" s="863"/>
      <c r="I202" s="862"/>
      <c r="J202" s="864"/>
      <c r="K202" s="865"/>
      <c r="L202" s="868"/>
      <c r="M202" s="867">
        <f>M203+M204</f>
        <v>0</v>
      </c>
      <c r="N202" s="841">
        <f t="shared" si="4"/>
        <v>0</v>
      </c>
    </row>
    <row r="203" spans="1:14" ht="21.75" customHeight="1">
      <c r="A203" s="844">
        <f>IF('6-3표준조사(4)'!R304="모두베기",1,)</f>
        <v>0</v>
      </c>
      <c r="B203" s="2324"/>
      <c r="C203" s="860" t="s">
        <v>846</v>
      </c>
      <c r="D203" s="870">
        <f>(H199+H200+H201)</f>
        <v>0</v>
      </c>
      <c r="E203" s="862" t="s">
        <v>582</v>
      </c>
      <c r="F203" s="863">
        <v>5</v>
      </c>
      <c r="G203" s="862" t="s">
        <v>553</v>
      </c>
      <c r="H203" s="863">
        <f>ROUND(D203*F203,2)</f>
        <v>0</v>
      </c>
      <c r="I203" s="862" t="s">
        <v>554</v>
      </c>
      <c r="J203" s="864">
        <f>'7-1 단가조사'!L11</f>
        <v>1720</v>
      </c>
      <c r="K203" s="865" t="s">
        <v>584</v>
      </c>
      <c r="L203" s="868"/>
      <c r="M203" s="867">
        <f>ROUNDDOWN(H203*J203,)</f>
        <v>0</v>
      </c>
      <c r="N203" s="841">
        <f t="shared" si="4"/>
        <v>0</v>
      </c>
    </row>
    <row r="204" spans="1:14" ht="21.75" customHeight="1">
      <c r="A204" s="844">
        <f>IF('6-3표준조사(4)'!R304="모두베기",1,)</f>
        <v>0</v>
      </c>
      <c r="B204" s="2324"/>
      <c r="C204" s="860" t="s">
        <v>847</v>
      </c>
      <c r="D204" s="861">
        <f>M203</f>
        <v>0</v>
      </c>
      <c r="E204" s="862" t="s">
        <v>586</v>
      </c>
      <c r="F204" s="863">
        <v>0.1</v>
      </c>
      <c r="G204" s="862" t="s">
        <v>587</v>
      </c>
      <c r="H204" s="863"/>
      <c r="I204" s="862"/>
      <c r="J204" s="864"/>
      <c r="K204" s="865"/>
      <c r="L204" s="868"/>
      <c r="M204" s="867">
        <f>ROUNDDOWN(D204*F204,)</f>
        <v>0</v>
      </c>
      <c r="N204" s="841">
        <f t="shared" si="4"/>
        <v>0</v>
      </c>
    </row>
    <row r="205" spans="1:14" ht="21.75" customHeight="1">
      <c r="A205" s="844">
        <f>IF('6-3표준조사(4)'!R304="모두베기",1,)</f>
        <v>0</v>
      </c>
      <c r="B205" s="2324"/>
      <c r="C205" s="871" t="s">
        <v>848</v>
      </c>
      <c r="D205" s="872">
        <f>D203</f>
        <v>0</v>
      </c>
      <c r="E205" s="873" t="s">
        <v>588</v>
      </c>
      <c r="F205" s="874">
        <v>8.3999999999999995E-3</v>
      </c>
      <c r="G205" s="873" t="s">
        <v>589</v>
      </c>
      <c r="H205" s="875"/>
      <c r="I205" s="873"/>
      <c r="J205" s="876">
        <f>'7-1 단가조사'!L14</f>
        <v>610000</v>
      </c>
      <c r="K205" s="877" t="s">
        <v>585</v>
      </c>
      <c r="L205" s="878"/>
      <c r="M205" s="879">
        <f>ROUNDDOWN(D205*F205*J205,)</f>
        <v>0</v>
      </c>
      <c r="N205" s="841">
        <f t="shared" si="4"/>
        <v>0</v>
      </c>
    </row>
    <row r="206" spans="1:14" s="27" customFormat="1" ht="21.75" hidden="1" customHeight="1">
      <c r="A206" s="28">
        <f>IF('6-3표준조사(4)'!R304="맹아제거",1,)</f>
        <v>0</v>
      </c>
      <c r="B206" s="2324"/>
      <c r="C206" s="29" t="s">
        <v>591</v>
      </c>
      <c r="D206" s="30"/>
      <c r="E206" s="31"/>
      <c r="F206" s="30"/>
      <c r="G206" s="31"/>
      <c r="H206" s="30"/>
      <c r="I206" s="31"/>
      <c r="J206" s="32"/>
      <c r="K206" s="33"/>
      <c r="L206" s="34"/>
      <c r="M206" s="71">
        <f>M207</f>
        <v>0</v>
      </c>
      <c r="N206" s="70">
        <f t="shared" si="4"/>
        <v>0</v>
      </c>
    </row>
    <row r="207" spans="1:14" s="27" customFormat="1" ht="21.75" hidden="1" customHeight="1">
      <c r="A207" s="28">
        <f>IF('6-3표준조사(4)'!R304="맹아제거",1,)</f>
        <v>0</v>
      </c>
      <c r="B207" s="2324"/>
      <c r="C207" s="35" t="s">
        <v>841</v>
      </c>
      <c r="D207" s="36"/>
      <c r="E207" s="37"/>
      <c r="F207" s="38"/>
      <c r="G207" s="37"/>
      <c r="H207" s="38"/>
      <c r="I207" s="37"/>
      <c r="J207" s="39"/>
      <c r="K207" s="40"/>
      <c r="L207" s="41">
        <f>M225/100</f>
        <v>0</v>
      </c>
      <c r="M207" s="72">
        <f>ROUNDDOWN((H208*J208)+(H208*J208*L207),)</f>
        <v>0</v>
      </c>
      <c r="N207" s="70">
        <f t="shared" si="4"/>
        <v>0</v>
      </c>
    </row>
    <row r="208" spans="1:14" s="27" customFormat="1" ht="21.75" hidden="1" customHeight="1">
      <c r="A208" s="28">
        <f>IF('6-3표준조사(4)'!R304="맹아제거",1,)</f>
        <v>0</v>
      </c>
      <c r="B208" s="2324"/>
      <c r="C208" s="35" t="s">
        <v>849</v>
      </c>
      <c r="D208" s="36">
        <v>0</v>
      </c>
      <c r="E208" s="37" t="s">
        <v>551</v>
      </c>
      <c r="F208" s="38">
        <v>0.2</v>
      </c>
      <c r="G208" s="37" t="s">
        <v>552</v>
      </c>
      <c r="H208" s="38">
        <f>ROUND(D208/100*F208,2)</f>
        <v>0</v>
      </c>
      <c r="I208" s="37" t="s">
        <v>550</v>
      </c>
      <c r="J208" s="39">
        <f>'7-1 단가조사'!L7</f>
        <v>172068</v>
      </c>
      <c r="K208" s="40" t="s">
        <v>580</v>
      </c>
      <c r="L208" s="41">
        <f>M225/100</f>
        <v>0</v>
      </c>
      <c r="M208" s="72"/>
      <c r="N208" s="70">
        <f t="shared" si="4"/>
        <v>0</v>
      </c>
    </row>
    <row r="209" spans="1:15" ht="21.75" customHeight="1">
      <c r="A209" s="844">
        <f>IF(H182&gt;0,1,)</f>
        <v>0</v>
      </c>
      <c r="B209" s="2372" t="s">
        <v>555</v>
      </c>
      <c r="C209" s="852" t="s">
        <v>592</v>
      </c>
      <c r="D209" s="855"/>
      <c r="E209" s="854"/>
      <c r="F209" s="855"/>
      <c r="G209" s="854"/>
      <c r="H209" s="855"/>
      <c r="I209" s="854"/>
      <c r="J209" s="856"/>
      <c r="K209" s="857"/>
      <c r="L209" s="858"/>
      <c r="M209" s="859">
        <f>SUM(M210,M212,M213)</f>
        <v>0</v>
      </c>
      <c r="N209" s="841">
        <f t="shared" si="4"/>
        <v>0</v>
      </c>
    </row>
    <row r="210" spans="1:15" ht="21.75" customHeight="1">
      <c r="A210" s="844">
        <f>IF(H182&gt;0,1,)</f>
        <v>0</v>
      </c>
      <c r="B210" s="2373"/>
      <c r="C210" s="860" t="s">
        <v>850</v>
      </c>
      <c r="D210" s="863"/>
      <c r="E210" s="862"/>
      <c r="F210" s="863"/>
      <c r="G210" s="862"/>
      <c r="H210" s="863"/>
      <c r="I210" s="862"/>
      <c r="J210" s="864"/>
      <c r="K210" s="865"/>
      <c r="L210" s="868"/>
      <c r="M210" s="867">
        <f>M211</f>
        <v>0</v>
      </c>
      <c r="N210" s="841">
        <f t="shared" si="4"/>
        <v>0</v>
      </c>
    </row>
    <row r="211" spans="1:15" ht="21.75" customHeight="1">
      <c r="A211" s="844">
        <f>IF(H182&gt;0,1,)</f>
        <v>0</v>
      </c>
      <c r="B211" s="2373"/>
      <c r="C211" s="860" t="s">
        <v>851</v>
      </c>
      <c r="D211" s="863"/>
      <c r="E211" s="862"/>
      <c r="F211" s="863"/>
      <c r="G211" s="862"/>
      <c r="H211" s="863"/>
      <c r="I211" s="862"/>
      <c r="J211" s="864"/>
      <c r="K211" s="865"/>
      <c r="L211" s="868"/>
      <c r="M211" s="867">
        <f>M186+M189+M197+M207</f>
        <v>0</v>
      </c>
      <c r="N211" s="841">
        <f t="shared" si="4"/>
        <v>0</v>
      </c>
    </row>
    <row r="212" spans="1:15" ht="21.75" customHeight="1">
      <c r="A212" s="844">
        <f>IF(H182&gt;0,1,)</f>
        <v>0</v>
      </c>
      <c r="B212" s="2373"/>
      <c r="C212" s="860" t="s">
        <v>852</v>
      </c>
      <c r="D212" s="863"/>
      <c r="E212" s="862"/>
      <c r="F212" s="863"/>
      <c r="G212" s="862"/>
      <c r="H212" s="863"/>
      <c r="I212" s="862"/>
      <c r="J212" s="864"/>
      <c r="K212" s="865"/>
      <c r="L212" s="868"/>
      <c r="M212" s="867">
        <f>M192+M202</f>
        <v>0</v>
      </c>
      <c r="N212" s="841">
        <f t="shared" si="4"/>
        <v>0</v>
      </c>
    </row>
    <row r="213" spans="1:15" ht="21.75" customHeight="1" thickBot="1">
      <c r="A213" s="844">
        <f>IF(H182&gt;0,1,)</f>
        <v>0</v>
      </c>
      <c r="B213" s="2374"/>
      <c r="C213" s="871" t="s">
        <v>853</v>
      </c>
      <c r="D213" s="880"/>
      <c r="E213" s="881"/>
      <c r="F213" s="880"/>
      <c r="G213" s="881"/>
      <c r="H213" s="880"/>
      <c r="I213" s="881"/>
      <c r="J213" s="882"/>
      <c r="K213" s="883"/>
      <c r="L213" s="884"/>
      <c r="M213" s="885">
        <f>M195+M205</f>
        <v>0</v>
      </c>
      <c r="N213" s="841">
        <f t="shared" si="4"/>
        <v>0</v>
      </c>
    </row>
    <row r="214" spans="1:15" ht="21.75" customHeight="1">
      <c r="A214" s="844">
        <f>IF(H182&gt;0,1,)</f>
        <v>0</v>
      </c>
      <c r="B214" s="2375" t="s">
        <v>556</v>
      </c>
      <c r="C214" s="2375"/>
      <c r="D214" s="2375"/>
      <c r="E214" s="2375"/>
      <c r="F214" s="2375"/>
      <c r="G214" s="2375"/>
      <c r="H214" s="2375"/>
      <c r="I214" s="2375"/>
      <c r="J214" s="2375"/>
      <c r="K214" s="2375"/>
      <c r="L214" s="2375"/>
      <c r="M214" s="2375"/>
      <c r="N214" s="841">
        <f t="shared" si="4"/>
        <v>0</v>
      </c>
    </row>
    <row r="215" spans="1:15" ht="21.75" customHeight="1">
      <c r="A215" s="844">
        <f>IF(H182&gt;0,1,)</f>
        <v>0</v>
      </c>
      <c r="B215" s="2376" t="s">
        <v>557</v>
      </c>
      <c r="C215" s="2376"/>
      <c r="D215" s="2376"/>
      <c r="E215" s="2376"/>
      <c r="F215" s="2376"/>
      <c r="G215" s="2376"/>
      <c r="H215" s="2376"/>
      <c r="I215" s="2376"/>
      <c r="J215" s="2376"/>
      <c r="K215" s="2376"/>
      <c r="L215" s="2376"/>
      <c r="M215" s="2376"/>
      <c r="N215" s="841">
        <f t="shared" si="4"/>
        <v>0</v>
      </c>
    </row>
    <row r="216" spans="1:15" ht="21.75" customHeight="1">
      <c r="A216" s="844">
        <f>IF(H182&gt;0,1,)</f>
        <v>0</v>
      </c>
      <c r="B216" s="886" t="s">
        <v>558</v>
      </c>
      <c r="C216" s="887" t="s">
        <v>854</v>
      </c>
      <c r="D216" s="888" t="e">
        <f>'6-3표준조사(4)'!Q310</f>
        <v>#DIV/0!</v>
      </c>
      <c r="E216" s="886" t="s">
        <v>551</v>
      </c>
      <c r="F216" s="1141"/>
      <c r="G216" s="886"/>
      <c r="H216" s="890"/>
      <c r="I216" s="891"/>
      <c r="J216" s="891"/>
      <c r="K216" s="891"/>
      <c r="L216" s="892"/>
      <c r="M216" s="891"/>
      <c r="N216" s="841">
        <f t="shared" si="4"/>
        <v>0</v>
      </c>
    </row>
    <row r="217" spans="1:15" ht="21.75" customHeight="1">
      <c r="A217" s="844">
        <f>IF(H182&gt;0,1,)</f>
        <v>0</v>
      </c>
      <c r="B217" s="886" t="s">
        <v>559</v>
      </c>
      <c r="C217" s="887" t="s">
        <v>840</v>
      </c>
      <c r="D217" s="2377">
        <f>'6-3표준조사(4)'!S310</f>
        <v>0</v>
      </c>
      <c r="E217" s="2377"/>
      <c r="F217" s="1141"/>
      <c r="G217" s="886"/>
      <c r="H217" s="890"/>
      <c r="I217" s="891"/>
      <c r="J217" s="891"/>
      <c r="K217" s="891"/>
      <c r="L217" s="892"/>
      <c r="M217" s="891"/>
      <c r="N217" s="841">
        <f t="shared" si="4"/>
        <v>0</v>
      </c>
    </row>
    <row r="218" spans="1:15" ht="21.75" customHeight="1">
      <c r="A218" s="844">
        <f>IF(H182&gt;0,1,)</f>
        <v>0</v>
      </c>
      <c r="B218" s="886" t="s">
        <v>558</v>
      </c>
      <c r="C218" s="887" t="s">
        <v>1152</v>
      </c>
      <c r="D218" s="2385">
        <f>'6-3표준조사(4)'!R306</f>
        <v>0</v>
      </c>
      <c r="E218" s="2385"/>
      <c r="F218" s="893"/>
      <c r="G218" s="893"/>
      <c r="H218" s="890"/>
      <c r="I218" s="891"/>
      <c r="J218" s="891"/>
      <c r="K218" s="891"/>
      <c r="L218" s="892"/>
      <c r="M218" s="891"/>
      <c r="N218" s="841">
        <f t="shared" si="4"/>
        <v>0</v>
      </c>
    </row>
    <row r="219" spans="1:15" ht="21.75" customHeight="1">
      <c r="A219" s="844">
        <f>IF(H182&gt;0,1,)</f>
        <v>0</v>
      </c>
      <c r="B219" s="2376" t="s">
        <v>856</v>
      </c>
      <c r="C219" s="2376"/>
      <c r="D219" s="2376"/>
      <c r="E219" s="2376"/>
      <c r="F219" s="2376"/>
      <c r="G219" s="2376"/>
      <c r="H219" s="2376"/>
      <c r="I219" s="2376"/>
      <c r="J219" s="2376"/>
      <c r="K219" s="2376"/>
      <c r="L219" s="2376"/>
      <c r="M219" s="2376"/>
      <c r="N219" s="841">
        <f t="shared" si="4"/>
        <v>0</v>
      </c>
    </row>
    <row r="220" spans="1:15" ht="21.75" customHeight="1">
      <c r="A220" s="844">
        <f>IF(H182&gt;0,1,)</f>
        <v>0</v>
      </c>
      <c r="B220" s="2386" t="s">
        <v>542</v>
      </c>
      <c r="C220" s="2386"/>
      <c r="D220" s="2387" t="s">
        <v>893</v>
      </c>
      <c r="E220" s="2387"/>
      <c r="F220" s="2387"/>
      <c r="G220" s="2387"/>
      <c r="H220" s="2387"/>
      <c r="I220" s="2388" t="s">
        <v>894</v>
      </c>
      <c r="J220" s="2388"/>
      <c r="K220" s="2388"/>
      <c r="L220" s="2388"/>
      <c r="M220" s="2388"/>
      <c r="N220" s="841">
        <f t="shared" si="4"/>
        <v>0</v>
      </c>
      <c r="O220" s="894"/>
    </row>
    <row r="221" spans="1:15" ht="21.75" customHeight="1">
      <c r="A221" s="844">
        <f>IF(H182&gt;0,1,)</f>
        <v>0</v>
      </c>
      <c r="B221" s="2386"/>
      <c r="C221" s="2386"/>
      <c r="D221" s="2387"/>
      <c r="E221" s="2387"/>
      <c r="F221" s="2387"/>
      <c r="G221" s="2387"/>
      <c r="H221" s="2387"/>
      <c r="I221" s="895" t="s">
        <v>895</v>
      </c>
      <c r="J221" s="1140" t="s">
        <v>896</v>
      </c>
      <c r="K221" s="1140" t="s">
        <v>537</v>
      </c>
      <c r="L221" s="897" t="s">
        <v>538</v>
      </c>
      <c r="M221" s="1140" t="s">
        <v>899</v>
      </c>
      <c r="N221" s="841">
        <f t="shared" si="4"/>
        <v>0</v>
      </c>
    </row>
    <row r="222" spans="1:15" ht="21.75" customHeight="1">
      <c r="A222" s="844">
        <f>IF(H182&gt;0,1,)</f>
        <v>0</v>
      </c>
      <c r="B222" s="2368" t="s">
        <v>572</v>
      </c>
      <c r="C222" s="2368"/>
      <c r="D222" s="2369" t="str">
        <f>'6-3표준조사(4)'!P306</f>
        <v>완 (15˚ 이하)</v>
      </c>
      <c r="E222" s="2369"/>
      <c r="F222" s="2369"/>
      <c r="G222" s="2369"/>
      <c r="H222" s="2369"/>
      <c r="I222" s="1142" t="str">
        <f>IF(H182=0,"",IF(D222="완 (15˚ 이하)",0,IF(D222="중 (15˚ ~ 30˚)",5,IF(D222="급 (30˚ 초과)",10))))</f>
        <v/>
      </c>
      <c r="J222" s="1142" t="str">
        <f>IF(A185=0,"",IF(D222="완 (15˚ 이하)",0,IF(D222="중 (15˚ ~ 30˚)",5,IF(D222="급 (30˚ 초과)",10))))</f>
        <v/>
      </c>
      <c r="K222" s="1142" t="str">
        <f>IF(A188=0,"",IF(D222="완 (15˚ 이하)",0,IF(D222="중 (15˚ ~ 30˚)",5,IF(D222="급 (30˚ 초과)",10))))</f>
        <v/>
      </c>
      <c r="L222" s="1142" t="str">
        <f>IF(A196=0,"",IF(D222="완 (15˚ 이하)",0,IF(D222="중 (15˚ ~ 30˚)",5,IF(D222="급 (30˚ 초과)",10))))</f>
        <v/>
      </c>
      <c r="M222" s="1142" t="str">
        <f>IF(A206=0,"",IF(D222="완 (15˚ 이하)",0,IF(D222="중 (15˚ ~ 30˚)",5,IF(D222="급 (30˚ 초과)",10))))</f>
        <v/>
      </c>
      <c r="N222" s="841">
        <f t="shared" si="4"/>
        <v>0</v>
      </c>
    </row>
    <row r="223" spans="1:15" ht="21.75" customHeight="1">
      <c r="A223" s="844">
        <f>IF(H182&gt;0,1,)</f>
        <v>0</v>
      </c>
      <c r="B223" s="2389" t="s">
        <v>561</v>
      </c>
      <c r="C223" s="2389"/>
      <c r="D223" s="2369">
        <f>'6-3표준조사(4)'!R306</f>
        <v>0</v>
      </c>
      <c r="E223" s="2369"/>
      <c r="F223" s="2369"/>
      <c r="G223" s="2369"/>
      <c r="H223" s="2369"/>
      <c r="I223" s="1142"/>
      <c r="J223" s="1142"/>
      <c r="K223" s="1142" t="str">
        <f>IF(A188=0,"",IF(D223="당해 년도",0,IF(D223="2년차",5,IF(D223="3년차",10))))</f>
        <v/>
      </c>
      <c r="L223" s="1142"/>
      <c r="M223" s="1142"/>
      <c r="N223" s="841">
        <f t="shared" si="4"/>
        <v>0</v>
      </c>
    </row>
    <row r="224" spans="1:15" ht="21.75" customHeight="1">
      <c r="A224" s="844">
        <f>IF(H182&gt;0,1,)</f>
        <v>0</v>
      </c>
      <c r="B224" s="2368" t="s">
        <v>560</v>
      </c>
      <c r="C224" s="2368"/>
      <c r="D224" s="2369" t="str">
        <f>'6-3표준조사(4)'!Q306</f>
        <v>개소당5ha이상</v>
      </c>
      <c r="E224" s="2369"/>
      <c r="F224" s="2369"/>
      <c r="G224" s="2369"/>
      <c r="H224" s="2369"/>
      <c r="I224" s="1142"/>
      <c r="J224" s="1142" t="str">
        <f>IF(A185=0,"",IF(D224="개소당5ha이상",0,IF(D224="개소당3~5ha미만 ",5,IF(D224="개소당3ha미만",10))))</f>
        <v/>
      </c>
      <c r="K224" s="1142" t="str">
        <f>IF(A188=0,"",IF(D224="개소당5ha이상",0,IF(D224="개소당3~5ha미만 ",5,IF(D224="개소당3ha미만",10))))</f>
        <v/>
      </c>
      <c r="L224" s="1142" t="str">
        <f>IF(A196=0,"",IF(D224="개소당5ha이상",0,IF(D224="개소당3~5ha미만 ",5,IF(D224="개소당3ha미만",10))))</f>
        <v/>
      </c>
      <c r="M224" s="1142" t="str">
        <f>IF(A206=0,"",IF(D224="개소당5ha이상",0,IF(D224="개소당3~5ha미만 ",5,IF(D224="개소당3ha미만",10))))</f>
        <v/>
      </c>
      <c r="N224" s="841">
        <f t="shared" si="4"/>
        <v>0</v>
      </c>
    </row>
    <row r="225" spans="1:15" ht="21.75" customHeight="1">
      <c r="A225" s="844">
        <f>IF(H182&gt;0,1,)</f>
        <v>0</v>
      </c>
      <c r="B225" s="2368" t="s">
        <v>555</v>
      </c>
      <c r="C225" s="2368"/>
      <c r="D225" s="2369"/>
      <c r="E225" s="2369"/>
      <c r="F225" s="2369"/>
      <c r="G225" s="2369"/>
      <c r="H225" s="2369"/>
      <c r="I225" s="1142"/>
      <c r="J225" s="1142"/>
      <c r="K225" s="1142"/>
      <c r="L225" s="1142"/>
      <c r="M225" s="1142"/>
      <c r="N225" s="841">
        <f t="shared" si="4"/>
        <v>0</v>
      </c>
    </row>
    <row r="226" spans="1:15" ht="35.1" customHeight="1" thickBot="1">
      <c r="A226" s="844">
        <f>IF(H227&gt;0,1,)</f>
        <v>0</v>
      </c>
      <c r="B226" s="2237" t="s">
        <v>839</v>
      </c>
      <c r="C226" s="2237"/>
      <c r="D226" s="2237"/>
      <c r="E226" s="2237"/>
      <c r="F226" s="2237"/>
      <c r="G226" s="2237"/>
      <c r="H226" s="2237"/>
      <c r="I226" s="2237"/>
      <c r="J226" s="2237"/>
      <c r="K226" s="2237"/>
      <c r="L226" s="2237"/>
      <c r="M226" s="2237"/>
      <c r="N226" s="841">
        <f>IF(H$227&gt;0,6,)</f>
        <v>0</v>
      </c>
      <c r="O226" s="899"/>
    </row>
    <row r="227" spans="1:15" ht="24.95" customHeight="1">
      <c r="A227" s="844">
        <f>IF(H227&gt;0,1,)</f>
        <v>0</v>
      </c>
      <c r="B227" s="2362" t="s">
        <v>857</v>
      </c>
      <c r="C227" s="2363"/>
      <c r="D227" s="2364" t="str">
        <f>CONCATENATE('6-3표준조사(4)'!K379,"임반")</f>
        <v>임반</v>
      </c>
      <c r="E227" s="2364"/>
      <c r="F227" s="2364" t="str">
        <f>CONCATENATE('6-3표준조사(4)'!L379,"소반")</f>
        <v>소반</v>
      </c>
      <c r="G227" s="2364"/>
      <c r="H227" s="2365">
        <f>'6-3표준조사(4)'!Q379</f>
        <v>0</v>
      </c>
      <c r="I227" s="2365"/>
      <c r="J227" s="845"/>
      <c r="K227" s="846" t="s">
        <v>541</v>
      </c>
      <c r="L227" s="2366">
        <f>+'6-3표준조사(4)'!R379</f>
        <v>0</v>
      </c>
      <c r="M227" s="2367"/>
      <c r="N227" s="841">
        <f t="shared" ref="N227:N270" si="5">IF(H$227&gt;0,6,)</f>
        <v>0</v>
      </c>
    </row>
    <row r="228" spans="1:15" ht="21.75" customHeight="1">
      <c r="A228" s="844">
        <f>IF(H227&gt;0,1,)</f>
        <v>0</v>
      </c>
      <c r="B228" s="2378" t="s">
        <v>542</v>
      </c>
      <c r="C228" s="2379"/>
      <c r="D228" s="2380" t="s">
        <v>543</v>
      </c>
      <c r="E228" s="2379"/>
      <c r="F228" s="2381" t="s">
        <v>544</v>
      </c>
      <c r="G228" s="2382"/>
      <c r="H228" s="2381" t="s">
        <v>545</v>
      </c>
      <c r="I228" s="2382"/>
      <c r="J228" s="2380" t="s">
        <v>546</v>
      </c>
      <c r="K228" s="2379"/>
      <c r="L228" s="2383" t="s">
        <v>858</v>
      </c>
      <c r="M228" s="2370"/>
      <c r="N228" s="841">
        <f t="shared" si="5"/>
        <v>0</v>
      </c>
    </row>
    <row r="229" spans="1:15" ht="21.75" customHeight="1">
      <c r="A229" s="844">
        <f>IF(H227&gt;0,1,)</f>
        <v>0</v>
      </c>
      <c r="B229" s="847"/>
      <c r="C229" s="848" t="s">
        <v>547</v>
      </c>
      <c r="D229" s="849"/>
      <c r="E229" s="850" t="s">
        <v>548</v>
      </c>
      <c r="F229" s="849"/>
      <c r="G229" s="850" t="s">
        <v>548</v>
      </c>
      <c r="H229" s="849"/>
      <c r="I229" s="850" t="s">
        <v>548</v>
      </c>
      <c r="J229" s="851"/>
      <c r="K229" s="850" t="s">
        <v>549</v>
      </c>
      <c r="L229" s="2384"/>
      <c r="M229" s="2371"/>
      <c r="N229" s="841">
        <f t="shared" si="5"/>
        <v>0</v>
      </c>
    </row>
    <row r="230" spans="1:15" s="27" customFormat="1" ht="21.75" hidden="1" customHeight="1">
      <c r="A230" s="28">
        <f>IF('6-3표준조사(4)'!R379="둘레베기",1,)</f>
        <v>0</v>
      </c>
      <c r="B230" s="2323" t="s">
        <v>547</v>
      </c>
      <c r="C230" s="29" t="s">
        <v>579</v>
      </c>
      <c r="D230" s="30"/>
      <c r="E230" s="31"/>
      <c r="F230" s="30"/>
      <c r="G230" s="31"/>
      <c r="H230" s="30"/>
      <c r="I230" s="31"/>
      <c r="J230" s="32"/>
      <c r="K230" s="33"/>
      <c r="L230" s="34"/>
      <c r="M230" s="71">
        <f>M231</f>
        <v>0</v>
      </c>
      <c r="N230" s="70">
        <f t="shared" si="5"/>
        <v>0</v>
      </c>
    </row>
    <row r="231" spans="1:15" s="27" customFormat="1" ht="21.75" hidden="1" customHeight="1">
      <c r="A231" s="28">
        <f>IF('6-3표준조사(4)'!R379="둘레베기",1,)</f>
        <v>0</v>
      </c>
      <c r="B231" s="2324"/>
      <c r="C231" s="35" t="s">
        <v>841</v>
      </c>
      <c r="D231" s="36"/>
      <c r="E231" s="37"/>
      <c r="F231" s="38"/>
      <c r="G231" s="37"/>
      <c r="H231" s="38"/>
      <c r="I231" s="37"/>
      <c r="J231" s="39"/>
      <c r="K231" s="40"/>
      <c r="L231" s="41">
        <f>J270/100</f>
        <v>0</v>
      </c>
      <c r="M231" s="72">
        <f>ROUNDDOWN((H232*J232)+(H232*J232*L231),)</f>
        <v>0</v>
      </c>
      <c r="N231" s="70">
        <f t="shared" si="5"/>
        <v>0</v>
      </c>
    </row>
    <row r="232" spans="1:15" s="27" customFormat="1" ht="21.75" hidden="1" customHeight="1">
      <c r="A232" s="28">
        <f>IF('6-3표준조사(4)'!R379="둘레베기",1,)</f>
        <v>0</v>
      </c>
      <c r="B232" s="2324"/>
      <c r="C232" s="35" t="s">
        <v>842</v>
      </c>
      <c r="D232" s="36">
        <f>IF(A232&gt;0,D261,)</f>
        <v>0</v>
      </c>
      <c r="E232" s="37" t="s">
        <v>551</v>
      </c>
      <c r="F232" s="38">
        <v>0.18</v>
      </c>
      <c r="G232" s="37" t="s">
        <v>552</v>
      </c>
      <c r="H232" s="38">
        <f>ROUND(D232/100*F232,2)</f>
        <v>0</v>
      </c>
      <c r="I232" s="37" t="s">
        <v>550</v>
      </c>
      <c r="J232" s="39">
        <f>'7-1 단가조사'!L7</f>
        <v>172068</v>
      </c>
      <c r="K232" s="40" t="s">
        <v>580</v>
      </c>
      <c r="L232" s="41"/>
      <c r="M232" s="72"/>
      <c r="N232" s="70">
        <f t="shared" si="5"/>
        <v>0</v>
      </c>
    </row>
    <row r="233" spans="1:15" s="27" customFormat="1" ht="21.75" hidden="1" customHeight="1">
      <c r="A233" s="28">
        <f>IF('6-3표준조사(4)'!R379="줄베기",1,)</f>
        <v>0</v>
      </c>
      <c r="B233" s="2324"/>
      <c r="C233" s="29" t="s">
        <v>581</v>
      </c>
      <c r="D233" s="30"/>
      <c r="E233" s="31"/>
      <c r="F233" s="30"/>
      <c r="G233" s="31"/>
      <c r="H233" s="30"/>
      <c r="I233" s="31"/>
      <c r="J233" s="32"/>
      <c r="K233" s="33"/>
      <c r="L233" s="42"/>
      <c r="M233" s="71">
        <f>SUM(M234+M237+M240)</f>
        <v>0</v>
      </c>
      <c r="N233" s="70">
        <f t="shared" si="5"/>
        <v>0</v>
      </c>
    </row>
    <row r="234" spans="1:15" s="27" customFormat="1" ht="21.75" hidden="1" customHeight="1">
      <c r="A234" s="28">
        <f>IF('6-3표준조사(4)'!R379="줄베기",1,)</f>
        <v>0</v>
      </c>
      <c r="B234" s="2324"/>
      <c r="C234" s="35" t="s">
        <v>841</v>
      </c>
      <c r="D234" s="43"/>
      <c r="E234" s="37"/>
      <c r="F234" s="38"/>
      <c r="G234" s="37"/>
      <c r="H234" s="38"/>
      <c r="I234" s="37"/>
      <c r="J234" s="39"/>
      <c r="K234" s="40"/>
      <c r="L234" s="41">
        <f>K270/100</f>
        <v>0</v>
      </c>
      <c r="M234" s="72">
        <f>ROUNDDOWN((M235+M236)+((M235+M236)*L234),0)</f>
        <v>0</v>
      </c>
      <c r="N234" s="70">
        <f t="shared" si="5"/>
        <v>0</v>
      </c>
    </row>
    <row r="235" spans="1:15" s="27" customFormat="1" ht="21.75" hidden="1" customHeight="1">
      <c r="A235" s="28">
        <f>IF('6-3표준조사(4)'!R379="줄베기",1,)</f>
        <v>0</v>
      </c>
      <c r="B235" s="2324"/>
      <c r="C235" s="35" t="s">
        <v>843</v>
      </c>
      <c r="D235" s="43">
        <f>IF(A235&gt;0,D261,)</f>
        <v>0</v>
      </c>
      <c r="E235" s="37" t="s">
        <v>551</v>
      </c>
      <c r="F235" s="38">
        <v>7.0000000000000007E-2</v>
      </c>
      <c r="G235" s="37" t="s">
        <v>552</v>
      </c>
      <c r="H235" s="38">
        <f>ROUND(D235/100*F235,2)</f>
        <v>0</v>
      </c>
      <c r="I235" s="37" t="s">
        <v>550</v>
      </c>
      <c r="J235" s="39">
        <f>'7-1 단가조사'!L7</f>
        <v>172068</v>
      </c>
      <c r="K235" s="40" t="s">
        <v>580</v>
      </c>
      <c r="L235" s="41"/>
      <c r="M235" s="72">
        <f>ROUNDDOWN(H235*J235,)</f>
        <v>0</v>
      </c>
      <c r="N235" s="70">
        <f t="shared" si="5"/>
        <v>0</v>
      </c>
    </row>
    <row r="236" spans="1:15" s="27" customFormat="1" ht="21.75" hidden="1" customHeight="1">
      <c r="A236" s="28">
        <f>IF('6-3표준조사(4)'!R379="줄베기",1,)</f>
        <v>0</v>
      </c>
      <c r="B236" s="2324"/>
      <c r="C236" s="35" t="s">
        <v>844</v>
      </c>
      <c r="D236" s="44">
        <f>IF(A236&gt;0,1,)</f>
        <v>0</v>
      </c>
      <c r="E236" s="37" t="s">
        <v>425</v>
      </c>
      <c r="F236" s="38">
        <v>1.3</v>
      </c>
      <c r="G236" s="37" t="s">
        <v>582</v>
      </c>
      <c r="H236" s="38">
        <f>ROUND(D236*F236,2)</f>
        <v>0</v>
      </c>
      <c r="I236" s="37" t="s">
        <v>550</v>
      </c>
      <c r="J236" s="39">
        <f>'7-1 단가조사'!L6</f>
        <v>226122</v>
      </c>
      <c r="K236" s="40" t="s">
        <v>583</v>
      </c>
      <c r="L236" s="41"/>
      <c r="M236" s="72">
        <f>ROUNDDOWN(H236*J236,)</f>
        <v>0</v>
      </c>
      <c r="N236" s="70">
        <f t="shared" si="5"/>
        <v>0</v>
      </c>
    </row>
    <row r="237" spans="1:15" s="27" customFormat="1" ht="21.75" hidden="1" customHeight="1">
      <c r="A237" s="28">
        <f>IF('6-3표준조사(4)'!R379="줄베기",1,)</f>
        <v>0</v>
      </c>
      <c r="B237" s="2324"/>
      <c r="C237" s="35" t="s">
        <v>845</v>
      </c>
      <c r="D237" s="43"/>
      <c r="E237" s="37"/>
      <c r="F237" s="38"/>
      <c r="G237" s="37"/>
      <c r="H237" s="38"/>
      <c r="I237" s="37"/>
      <c r="J237" s="39"/>
      <c r="K237" s="40"/>
      <c r="L237" s="45"/>
      <c r="M237" s="72">
        <f>M238+M239</f>
        <v>0</v>
      </c>
      <c r="N237" s="70">
        <f t="shared" si="5"/>
        <v>0</v>
      </c>
    </row>
    <row r="238" spans="1:15" s="27" customFormat="1" ht="21.75" hidden="1" customHeight="1">
      <c r="A238" s="28">
        <f>IF('6-3표준조사(4)'!R379="줄베기",1,)</f>
        <v>0</v>
      </c>
      <c r="B238" s="2324"/>
      <c r="C238" s="35" t="s">
        <v>846</v>
      </c>
      <c r="D238" s="44">
        <f>H236</f>
        <v>0</v>
      </c>
      <c r="E238" s="37" t="s">
        <v>582</v>
      </c>
      <c r="F238" s="38">
        <v>5</v>
      </c>
      <c r="G238" s="37" t="s">
        <v>553</v>
      </c>
      <c r="H238" s="38">
        <f>ROUND(D238*F238,2)</f>
        <v>0</v>
      </c>
      <c r="I238" s="37" t="s">
        <v>554</v>
      </c>
      <c r="J238" s="39">
        <f>'7-1 단가조사'!L11</f>
        <v>1720</v>
      </c>
      <c r="K238" s="40" t="s">
        <v>584</v>
      </c>
      <c r="L238" s="45"/>
      <c r="M238" s="72">
        <f>ROUNDDOWN(H238*J238,)</f>
        <v>0</v>
      </c>
      <c r="N238" s="70">
        <f t="shared" si="5"/>
        <v>0</v>
      </c>
    </row>
    <row r="239" spans="1:15" s="27" customFormat="1" ht="21.75" hidden="1" customHeight="1">
      <c r="A239" s="28">
        <f>IF('6-3표준조사(4)'!R379="줄베기",1,)</f>
        <v>0</v>
      </c>
      <c r="B239" s="2324"/>
      <c r="C239" s="35" t="s">
        <v>847</v>
      </c>
      <c r="D239" s="43">
        <f>M238</f>
        <v>0</v>
      </c>
      <c r="E239" s="37" t="s">
        <v>586</v>
      </c>
      <c r="F239" s="38">
        <v>0.1</v>
      </c>
      <c r="G239" s="37" t="s">
        <v>587</v>
      </c>
      <c r="H239" s="38"/>
      <c r="I239" s="37"/>
      <c r="J239" s="39"/>
      <c r="K239" s="40"/>
      <c r="L239" s="45"/>
      <c r="M239" s="72">
        <f>ROUNDDOWN(D239*F239,)</f>
        <v>0</v>
      </c>
      <c r="N239" s="70">
        <f t="shared" si="5"/>
        <v>0</v>
      </c>
    </row>
    <row r="240" spans="1:15" s="27" customFormat="1" ht="21.75" hidden="1" customHeight="1">
      <c r="A240" s="28">
        <f>IF('6-3표준조사(4)'!R379="줄베기",1,)</f>
        <v>0</v>
      </c>
      <c r="B240" s="2324"/>
      <c r="C240" s="46" t="s">
        <v>848</v>
      </c>
      <c r="D240" s="47">
        <f>D238</f>
        <v>0</v>
      </c>
      <c r="E240" s="48" t="s">
        <v>588</v>
      </c>
      <c r="F240" s="49">
        <v>8.3999999999999995E-3</v>
      </c>
      <c r="G240" s="48" t="s">
        <v>589</v>
      </c>
      <c r="H240" s="50"/>
      <c r="I240" s="48"/>
      <c r="J240" s="51">
        <f>'7-1 단가조사'!L14</f>
        <v>610000</v>
      </c>
      <c r="K240" s="52" t="s">
        <v>585</v>
      </c>
      <c r="L240" s="53"/>
      <c r="M240" s="73">
        <f>ROUNDDOWN(D240*F240*J240,)</f>
        <v>0</v>
      </c>
      <c r="N240" s="70">
        <f t="shared" si="5"/>
        <v>0</v>
      </c>
    </row>
    <row r="241" spans="1:14" ht="21.75" customHeight="1">
      <c r="A241" s="844">
        <f>IF('6-3표준조사(4)'!R379="모두베기",1,)</f>
        <v>0</v>
      </c>
      <c r="B241" s="2324"/>
      <c r="C241" s="852" t="s">
        <v>590</v>
      </c>
      <c r="D241" s="853"/>
      <c r="E241" s="854"/>
      <c r="F241" s="855"/>
      <c r="G241" s="854"/>
      <c r="H241" s="855"/>
      <c r="I241" s="854"/>
      <c r="J241" s="856"/>
      <c r="K241" s="857"/>
      <c r="L241" s="858"/>
      <c r="M241" s="859">
        <f>M242+M247+M250</f>
        <v>0</v>
      </c>
      <c r="N241" s="841">
        <f t="shared" si="5"/>
        <v>0</v>
      </c>
    </row>
    <row r="242" spans="1:14" ht="21.75" customHeight="1">
      <c r="A242" s="844">
        <f>IF('6-3표준조사(4)'!R379="모두베기",1,)</f>
        <v>0</v>
      </c>
      <c r="B242" s="2324"/>
      <c r="C242" s="860" t="s">
        <v>841</v>
      </c>
      <c r="D242" s="861"/>
      <c r="E242" s="862"/>
      <c r="F242" s="863"/>
      <c r="G242" s="862"/>
      <c r="H242" s="863"/>
      <c r="I242" s="862"/>
      <c r="J242" s="864"/>
      <c r="K242" s="865"/>
      <c r="L242" s="866">
        <f>L270/100</f>
        <v>0</v>
      </c>
      <c r="M242" s="867">
        <f>M243+M244+M245+M246</f>
        <v>0</v>
      </c>
      <c r="N242" s="841">
        <f t="shared" si="5"/>
        <v>0</v>
      </c>
    </row>
    <row r="243" spans="1:14" ht="21.75" customHeight="1">
      <c r="A243" s="844">
        <f>IF('6-3표준조사(4)'!R379="모두베기",1,)</f>
        <v>0</v>
      </c>
      <c r="B243" s="2324"/>
      <c r="C243" s="860" t="s">
        <v>843</v>
      </c>
      <c r="D243" s="861"/>
      <c r="E243" s="862" t="s">
        <v>551</v>
      </c>
      <c r="F243" s="863">
        <v>7.0000000000000007E-2</v>
      </c>
      <c r="G243" s="862" t="s">
        <v>552</v>
      </c>
      <c r="H243" s="863">
        <f>ROUND(D243/100*F243,2)</f>
        <v>0</v>
      </c>
      <c r="I243" s="862" t="s">
        <v>550</v>
      </c>
      <c r="J243" s="864">
        <f>'7-1 단가조사'!L7</f>
        <v>172068</v>
      </c>
      <c r="K243" s="865" t="s">
        <v>580</v>
      </c>
      <c r="L243" s="868"/>
      <c r="M243" s="867">
        <f>ROUNDDOWN((H243*J243)+(H243*J243*L242),)</f>
        <v>0</v>
      </c>
      <c r="N243" s="841">
        <f t="shared" si="5"/>
        <v>0</v>
      </c>
    </row>
    <row r="244" spans="1:14" ht="21.75" customHeight="1">
      <c r="A244" s="844">
        <f>IF('6-3표준조사(4)'!R379="모두베기",1,)</f>
        <v>0</v>
      </c>
      <c r="B244" s="2324"/>
      <c r="C244" s="869" t="s">
        <v>1158</v>
      </c>
      <c r="D244" s="870">
        <f>IF(A244&gt;0,IF(D263="당해 년도",1,),)</f>
        <v>0</v>
      </c>
      <c r="E244" s="862" t="s">
        <v>425</v>
      </c>
      <c r="F244" s="863">
        <v>3.5</v>
      </c>
      <c r="G244" s="862" t="s">
        <v>582</v>
      </c>
      <c r="H244" s="863">
        <f>ROUND(D244*F244,2)</f>
        <v>0</v>
      </c>
      <c r="I244" s="862" t="s">
        <v>550</v>
      </c>
      <c r="J244" s="864">
        <f>'7-1 단가조사'!L6</f>
        <v>226122</v>
      </c>
      <c r="K244" s="865" t="s">
        <v>583</v>
      </c>
      <c r="L244" s="868"/>
      <c r="M244" s="867">
        <f>ROUNDDOWN((H244*J244)+(H244*J244*L242),)</f>
        <v>0</v>
      </c>
      <c r="N244" s="841">
        <f t="shared" si="5"/>
        <v>0</v>
      </c>
    </row>
    <row r="245" spans="1:14" ht="21.75" customHeight="1">
      <c r="A245" s="844">
        <f>IF('6-3표준조사(4)'!R379="모두베기",1,)</f>
        <v>0</v>
      </c>
      <c r="B245" s="2324"/>
      <c r="C245" s="869" t="s">
        <v>1159</v>
      </c>
      <c r="D245" s="870">
        <f>IF(A245&gt;0,IF(D263="2년차",1,),)</f>
        <v>0</v>
      </c>
      <c r="E245" s="862" t="s">
        <v>425</v>
      </c>
      <c r="F245" s="863">
        <v>4</v>
      </c>
      <c r="G245" s="862" t="s">
        <v>582</v>
      </c>
      <c r="H245" s="863">
        <f>ROUND(D245*F245,2)</f>
        <v>0</v>
      </c>
      <c r="I245" s="862" t="s">
        <v>550</v>
      </c>
      <c r="J245" s="864">
        <f>'7-1 단가조사'!L6</f>
        <v>226122</v>
      </c>
      <c r="K245" s="865" t="s">
        <v>583</v>
      </c>
      <c r="L245" s="868"/>
      <c r="M245" s="867">
        <f>ROUNDDOWN((H245*J245)+(H245*J245*L242),)</f>
        <v>0</v>
      </c>
      <c r="N245" s="841">
        <f t="shared" si="5"/>
        <v>0</v>
      </c>
    </row>
    <row r="246" spans="1:14" ht="21.75" customHeight="1">
      <c r="A246" s="844">
        <f>IF('6-3표준조사(4)'!R379="모두베기",1,)</f>
        <v>0</v>
      </c>
      <c r="B246" s="2324"/>
      <c r="C246" s="869" t="s">
        <v>1160</v>
      </c>
      <c r="D246" s="870">
        <f>IF(A246&gt;0,IF(D263="3년차 이상",1,),)</f>
        <v>0</v>
      </c>
      <c r="E246" s="862" t="s">
        <v>425</v>
      </c>
      <c r="F246" s="863">
        <v>5</v>
      </c>
      <c r="G246" s="862" t="s">
        <v>582</v>
      </c>
      <c r="H246" s="863">
        <f>ROUND(D246*F246,2)</f>
        <v>0</v>
      </c>
      <c r="I246" s="862" t="s">
        <v>550</v>
      </c>
      <c r="J246" s="864">
        <f>'7-1 단가조사'!L6</f>
        <v>226122</v>
      </c>
      <c r="K246" s="865" t="s">
        <v>583</v>
      </c>
      <c r="L246" s="868"/>
      <c r="M246" s="867">
        <f>ROUNDDOWN((H246*J246)+(H246*J246*L242),)</f>
        <v>0</v>
      </c>
      <c r="N246" s="841">
        <f t="shared" si="5"/>
        <v>0</v>
      </c>
    </row>
    <row r="247" spans="1:14" ht="21.75" customHeight="1">
      <c r="A247" s="844">
        <f>IF('6-3표준조사(4)'!R379="모두베기",1,)</f>
        <v>0</v>
      </c>
      <c r="B247" s="2324"/>
      <c r="C247" s="860" t="s">
        <v>845</v>
      </c>
      <c r="D247" s="861"/>
      <c r="E247" s="862"/>
      <c r="F247" s="863"/>
      <c r="G247" s="862"/>
      <c r="H247" s="863"/>
      <c r="I247" s="862"/>
      <c r="J247" s="864"/>
      <c r="K247" s="865"/>
      <c r="L247" s="868"/>
      <c r="M247" s="867">
        <f>M248+M249</f>
        <v>0</v>
      </c>
      <c r="N247" s="841">
        <f t="shared" si="5"/>
        <v>0</v>
      </c>
    </row>
    <row r="248" spans="1:14" ht="21.75" customHeight="1">
      <c r="A248" s="844">
        <f>IF('6-3표준조사(4)'!R379="모두베기",1,)</f>
        <v>0</v>
      </c>
      <c r="B248" s="2324"/>
      <c r="C248" s="860" t="s">
        <v>846</v>
      </c>
      <c r="D248" s="870">
        <f>(H244+H245+H246)</f>
        <v>0</v>
      </c>
      <c r="E248" s="862" t="s">
        <v>582</v>
      </c>
      <c r="F248" s="863">
        <v>5</v>
      </c>
      <c r="G248" s="862" t="s">
        <v>553</v>
      </c>
      <c r="H248" s="863">
        <f>ROUND(D248*F248,2)</f>
        <v>0</v>
      </c>
      <c r="I248" s="862" t="s">
        <v>554</v>
      </c>
      <c r="J248" s="864">
        <f>'7-1 단가조사'!L11</f>
        <v>1720</v>
      </c>
      <c r="K248" s="865" t="s">
        <v>584</v>
      </c>
      <c r="L248" s="868"/>
      <c r="M248" s="867">
        <f>ROUNDDOWN(H248*J248,)</f>
        <v>0</v>
      </c>
      <c r="N248" s="841">
        <f t="shared" si="5"/>
        <v>0</v>
      </c>
    </row>
    <row r="249" spans="1:14" ht="21.75" customHeight="1">
      <c r="A249" s="844">
        <f>IF('6-3표준조사(4)'!R379="모두베기",1,)</f>
        <v>0</v>
      </c>
      <c r="B249" s="2324"/>
      <c r="C249" s="860" t="s">
        <v>847</v>
      </c>
      <c r="D249" s="861">
        <f>M248</f>
        <v>0</v>
      </c>
      <c r="E249" s="862" t="s">
        <v>586</v>
      </c>
      <c r="F249" s="863">
        <v>0.1</v>
      </c>
      <c r="G249" s="862" t="s">
        <v>587</v>
      </c>
      <c r="H249" s="863"/>
      <c r="I249" s="862"/>
      <c r="J249" s="864"/>
      <c r="K249" s="865"/>
      <c r="L249" s="868"/>
      <c r="M249" s="867">
        <f>ROUNDDOWN(D249*F249,)</f>
        <v>0</v>
      </c>
      <c r="N249" s="841">
        <f t="shared" si="5"/>
        <v>0</v>
      </c>
    </row>
    <row r="250" spans="1:14" ht="21.75" customHeight="1">
      <c r="A250" s="844">
        <f>IF('6-3표준조사(4)'!R379="모두베기",1,)</f>
        <v>0</v>
      </c>
      <c r="B250" s="2324"/>
      <c r="C250" s="871" t="s">
        <v>848</v>
      </c>
      <c r="D250" s="872">
        <f>D248</f>
        <v>0</v>
      </c>
      <c r="E250" s="873" t="s">
        <v>588</v>
      </c>
      <c r="F250" s="874">
        <v>8.3999999999999995E-3</v>
      </c>
      <c r="G250" s="873" t="s">
        <v>589</v>
      </c>
      <c r="H250" s="875"/>
      <c r="I250" s="873"/>
      <c r="J250" s="876">
        <f>'7-1 단가조사'!L14</f>
        <v>610000</v>
      </c>
      <c r="K250" s="877" t="s">
        <v>585</v>
      </c>
      <c r="L250" s="878"/>
      <c r="M250" s="879">
        <f>ROUNDDOWN(D250*F250*J250,)</f>
        <v>0</v>
      </c>
      <c r="N250" s="841">
        <f t="shared" si="5"/>
        <v>0</v>
      </c>
    </row>
    <row r="251" spans="1:14" s="27" customFormat="1" ht="21.75" hidden="1" customHeight="1">
      <c r="A251" s="28">
        <f>IF('6-3표준조사(4)'!R379="맹아제거",1,)</f>
        <v>0</v>
      </c>
      <c r="B251" s="2324"/>
      <c r="C251" s="29" t="s">
        <v>591</v>
      </c>
      <c r="D251" s="30"/>
      <c r="E251" s="31"/>
      <c r="F251" s="30"/>
      <c r="G251" s="31"/>
      <c r="H251" s="30"/>
      <c r="I251" s="31"/>
      <c r="J251" s="32"/>
      <c r="K251" s="33"/>
      <c r="L251" s="34"/>
      <c r="M251" s="71">
        <f>M252</f>
        <v>0</v>
      </c>
      <c r="N251" s="70">
        <f t="shared" si="5"/>
        <v>0</v>
      </c>
    </row>
    <row r="252" spans="1:14" s="27" customFormat="1" ht="21.75" hidden="1" customHeight="1">
      <c r="A252" s="28">
        <f>IF('6-3표준조사(4)'!R379="맹아제거",1,)</f>
        <v>0</v>
      </c>
      <c r="B252" s="2324"/>
      <c r="C252" s="35" t="s">
        <v>841</v>
      </c>
      <c r="D252" s="36"/>
      <c r="E252" s="37"/>
      <c r="F252" s="38"/>
      <c r="G252" s="37"/>
      <c r="H252" s="38"/>
      <c r="I252" s="37"/>
      <c r="J252" s="39"/>
      <c r="K252" s="40"/>
      <c r="L252" s="41">
        <f>M270/100</f>
        <v>0</v>
      </c>
      <c r="M252" s="72">
        <f>ROUNDDOWN((H253*J253)+(H253*J253*L252),)</f>
        <v>0</v>
      </c>
      <c r="N252" s="70">
        <f t="shared" si="5"/>
        <v>0</v>
      </c>
    </row>
    <row r="253" spans="1:14" s="27" customFormat="1" ht="21.75" hidden="1" customHeight="1">
      <c r="A253" s="28">
        <f>IF('6-3표준조사(4)'!R379="맹아제거",1,)</f>
        <v>0</v>
      </c>
      <c r="B253" s="2324"/>
      <c r="C253" s="35" t="s">
        <v>849</v>
      </c>
      <c r="D253" s="36">
        <v>0</v>
      </c>
      <c r="E253" s="37" t="s">
        <v>551</v>
      </c>
      <c r="F253" s="38">
        <v>0.2</v>
      </c>
      <c r="G253" s="37" t="s">
        <v>552</v>
      </c>
      <c r="H253" s="38">
        <f>ROUND(D253/100*F253,2)</f>
        <v>0</v>
      </c>
      <c r="I253" s="37" t="s">
        <v>550</v>
      </c>
      <c r="J253" s="39">
        <f>'7-1 단가조사'!L7</f>
        <v>172068</v>
      </c>
      <c r="K253" s="40" t="s">
        <v>580</v>
      </c>
      <c r="L253" s="41">
        <f>M270/100</f>
        <v>0</v>
      </c>
      <c r="M253" s="72"/>
      <c r="N253" s="70">
        <f t="shared" si="5"/>
        <v>0</v>
      </c>
    </row>
    <row r="254" spans="1:14" ht="21.75" customHeight="1">
      <c r="A254" s="844">
        <f>IF(H227&gt;0,1,)</f>
        <v>0</v>
      </c>
      <c r="B254" s="2372" t="s">
        <v>555</v>
      </c>
      <c r="C254" s="852" t="s">
        <v>592</v>
      </c>
      <c r="D254" s="855"/>
      <c r="E254" s="854"/>
      <c r="F254" s="855"/>
      <c r="G254" s="854"/>
      <c r="H254" s="855"/>
      <c r="I254" s="854"/>
      <c r="J254" s="856"/>
      <c r="K254" s="857"/>
      <c r="L254" s="858"/>
      <c r="M254" s="859">
        <f>SUM(M255,M257,M258)</f>
        <v>0</v>
      </c>
      <c r="N254" s="841">
        <f t="shared" si="5"/>
        <v>0</v>
      </c>
    </row>
    <row r="255" spans="1:14" ht="21.75" customHeight="1">
      <c r="A255" s="844">
        <f>IF(H227&gt;0,1,)</f>
        <v>0</v>
      </c>
      <c r="B255" s="2373"/>
      <c r="C255" s="860" t="s">
        <v>850</v>
      </c>
      <c r="D255" s="863"/>
      <c r="E255" s="862"/>
      <c r="F255" s="863"/>
      <c r="G255" s="862"/>
      <c r="H255" s="863"/>
      <c r="I255" s="862"/>
      <c r="J255" s="864"/>
      <c r="K255" s="865"/>
      <c r="L255" s="868"/>
      <c r="M255" s="867">
        <f>M256</f>
        <v>0</v>
      </c>
      <c r="N255" s="841">
        <f t="shared" si="5"/>
        <v>0</v>
      </c>
    </row>
    <row r="256" spans="1:14" ht="21.75" customHeight="1">
      <c r="A256" s="844">
        <f>IF(H227&gt;0,1,)</f>
        <v>0</v>
      </c>
      <c r="B256" s="2373"/>
      <c r="C256" s="860" t="s">
        <v>851</v>
      </c>
      <c r="D256" s="863"/>
      <c r="E256" s="862"/>
      <c r="F256" s="863"/>
      <c r="G256" s="862"/>
      <c r="H256" s="863"/>
      <c r="I256" s="862"/>
      <c r="J256" s="864"/>
      <c r="K256" s="865"/>
      <c r="L256" s="868"/>
      <c r="M256" s="867">
        <f>M231+M234+M242+M252</f>
        <v>0</v>
      </c>
      <c r="N256" s="841">
        <f t="shared" si="5"/>
        <v>0</v>
      </c>
    </row>
    <row r="257" spans="1:15" ht="21.75" customHeight="1">
      <c r="A257" s="844">
        <f>IF(H227&gt;0,1,)</f>
        <v>0</v>
      </c>
      <c r="B257" s="2373"/>
      <c r="C257" s="860" t="s">
        <v>852</v>
      </c>
      <c r="D257" s="863"/>
      <c r="E257" s="862"/>
      <c r="F257" s="863"/>
      <c r="G257" s="862"/>
      <c r="H257" s="863"/>
      <c r="I257" s="862"/>
      <c r="J257" s="864"/>
      <c r="K257" s="865"/>
      <c r="L257" s="868"/>
      <c r="M257" s="867">
        <f>M237+M247</f>
        <v>0</v>
      </c>
      <c r="N257" s="841">
        <f t="shared" si="5"/>
        <v>0</v>
      </c>
    </row>
    <row r="258" spans="1:15" ht="21.75" customHeight="1" thickBot="1">
      <c r="A258" s="844">
        <f>IF(H227&gt;0,1,)</f>
        <v>0</v>
      </c>
      <c r="B258" s="2374"/>
      <c r="C258" s="871" t="s">
        <v>853</v>
      </c>
      <c r="D258" s="880"/>
      <c r="E258" s="881"/>
      <c r="F258" s="880"/>
      <c r="G258" s="881"/>
      <c r="H258" s="880"/>
      <c r="I258" s="881"/>
      <c r="J258" s="882"/>
      <c r="K258" s="883"/>
      <c r="L258" s="884"/>
      <c r="M258" s="885">
        <f>M240+M250</f>
        <v>0</v>
      </c>
      <c r="N258" s="841">
        <f t="shared" si="5"/>
        <v>0</v>
      </c>
    </row>
    <row r="259" spans="1:15" ht="21.75" customHeight="1">
      <c r="A259" s="844">
        <f>IF(H227&gt;0,1,)</f>
        <v>0</v>
      </c>
      <c r="B259" s="2375" t="s">
        <v>556</v>
      </c>
      <c r="C259" s="2375"/>
      <c r="D259" s="2375"/>
      <c r="E259" s="2375"/>
      <c r="F259" s="2375"/>
      <c r="G259" s="2375"/>
      <c r="H259" s="2375"/>
      <c r="I259" s="2375"/>
      <c r="J259" s="2375"/>
      <c r="K259" s="2375"/>
      <c r="L259" s="2375"/>
      <c r="M259" s="2375"/>
      <c r="N259" s="841">
        <f t="shared" si="5"/>
        <v>0</v>
      </c>
    </row>
    <row r="260" spans="1:15" ht="21.75" customHeight="1">
      <c r="A260" s="844">
        <f>IF(H227&gt;0,1,)</f>
        <v>0</v>
      </c>
      <c r="B260" s="2376" t="s">
        <v>557</v>
      </c>
      <c r="C260" s="2376"/>
      <c r="D260" s="2376"/>
      <c r="E260" s="2376"/>
      <c r="F260" s="2376"/>
      <c r="G260" s="2376"/>
      <c r="H260" s="2376"/>
      <c r="I260" s="2376"/>
      <c r="J260" s="2376"/>
      <c r="K260" s="2376"/>
      <c r="L260" s="2376"/>
      <c r="M260" s="2376"/>
      <c r="N260" s="841">
        <f t="shared" si="5"/>
        <v>0</v>
      </c>
    </row>
    <row r="261" spans="1:15" ht="21.75" customHeight="1">
      <c r="A261" s="844">
        <f>IF(H227&gt;0,1,)</f>
        <v>0</v>
      </c>
      <c r="B261" s="886" t="s">
        <v>558</v>
      </c>
      <c r="C261" s="887" t="s">
        <v>854</v>
      </c>
      <c r="D261" s="888" t="e">
        <f>'6-3표준조사(4)'!Q385</f>
        <v>#DIV/0!</v>
      </c>
      <c r="E261" s="886" t="s">
        <v>551</v>
      </c>
      <c r="F261" s="1141"/>
      <c r="G261" s="886"/>
      <c r="H261" s="890"/>
      <c r="I261" s="891"/>
      <c r="J261" s="891"/>
      <c r="K261" s="891"/>
      <c r="L261" s="892"/>
      <c r="M261" s="891"/>
      <c r="N261" s="841">
        <f t="shared" si="5"/>
        <v>0</v>
      </c>
    </row>
    <row r="262" spans="1:15" ht="21.75" customHeight="1">
      <c r="A262" s="844">
        <f>IF(H227&gt;0,1,)</f>
        <v>0</v>
      </c>
      <c r="B262" s="886" t="s">
        <v>559</v>
      </c>
      <c r="C262" s="887" t="s">
        <v>840</v>
      </c>
      <c r="D262" s="2377">
        <f>'6-3표준조사(4)'!S385</f>
        <v>0</v>
      </c>
      <c r="E262" s="2377"/>
      <c r="F262" s="1141"/>
      <c r="G262" s="886"/>
      <c r="H262" s="890"/>
      <c r="I262" s="891"/>
      <c r="J262" s="891"/>
      <c r="K262" s="891"/>
      <c r="L262" s="892"/>
      <c r="M262" s="891"/>
      <c r="N262" s="841">
        <f t="shared" si="5"/>
        <v>0</v>
      </c>
    </row>
    <row r="263" spans="1:15" ht="21.75" customHeight="1">
      <c r="A263" s="844">
        <f>IF(H227&gt;0,1,)</f>
        <v>0</v>
      </c>
      <c r="B263" s="886" t="s">
        <v>558</v>
      </c>
      <c r="C263" s="887" t="s">
        <v>1152</v>
      </c>
      <c r="D263" s="2385">
        <f>'6-3표준조사(4)'!R381</f>
        <v>0</v>
      </c>
      <c r="E263" s="2385"/>
      <c r="F263" s="893"/>
      <c r="G263" s="893"/>
      <c r="H263" s="890"/>
      <c r="I263" s="891"/>
      <c r="J263" s="891"/>
      <c r="K263" s="891"/>
      <c r="L263" s="892"/>
      <c r="M263" s="891"/>
      <c r="N263" s="841">
        <f t="shared" si="5"/>
        <v>0</v>
      </c>
    </row>
    <row r="264" spans="1:15" ht="21.75" customHeight="1">
      <c r="A264" s="844">
        <f>IF(H227&gt;0,1,)</f>
        <v>0</v>
      </c>
      <c r="B264" s="2376" t="s">
        <v>856</v>
      </c>
      <c r="C264" s="2376"/>
      <c r="D264" s="2376"/>
      <c r="E264" s="2376"/>
      <c r="F264" s="2376"/>
      <c r="G264" s="2376"/>
      <c r="H264" s="2376"/>
      <c r="I264" s="2376"/>
      <c r="J264" s="2376"/>
      <c r="K264" s="2376"/>
      <c r="L264" s="2376"/>
      <c r="M264" s="2376"/>
      <c r="N264" s="841">
        <f t="shared" si="5"/>
        <v>0</v>
      </c>
    </row>
    <row r="265" spans="1:15" ht="21.75" customHeight="1">
      <c r="A265" s="844">
        <f>IF(H227&gt;0,1,)</f>
        <v>0</v>
      </c>
      <c r="B265" s="2386" t="s">
        <v>542</v>
      </c>
      <c r="C265" s="2386"/>
      <c r="D265" s="2387" t="s">
        <v>893</v>
      </c>
      <c r="E265" s="2387"/>
      <c r="F265" s="2387"/>
      <c r="G265" s="2387"/>
      <c r="H265" s="2387"/>
      <c r="I265" s="2388" t="s">
        <v>894</v>
      </c>
      <c r="J265" s="2388"/>
      <c r="K265" s="2388"/>
      <c r="L265" s="2388"/>
      <c r="M265" s="2388"/>
      <c r="N265" s="841">
        <f t="shared" si="5"/>
        <v>0</v>
      </c>
      <c r="O265" s="894"/>
    </row>
    <row r="266" spans="1:15" ht="21.75" customHeight="1">
      <c r="A266" s="844">
        <f>IF(H227&gt;0,1,)</f>
        <v>0</v>
      </c>
      <c r="B266" s="2386"/>
      <c r="C266" s="2386"/>
      <c r="D266" s="2387"/>
      <c r="E266" s="2387"/>
      <c r="F266" s="2387"/>
      <c r="G266" s="2387"/>
      <c r="H266" s="2387"/>
      <c r="I266" s="895" t="s">
        <v>895</v>
      </c>
      <c r="J266" s="1140" t="s">
        <v>896</v>
      </c>
      <c r="K266" s="1140" t="s">
        <v>537</v>
      </c>
      <c r="L266" s="897" t="s">
        <v>538</v>
      </c>
      <c r="M266" s="1140" t="s">
        <v>899</v>
      </c>
      <c r="N266" s="841">
        <f t="shared" si="5"/>
        <v>0</v>
      </c>
    </row>
    <row r="267" spans="1:15" ht="21.75" customHeight="1">
      <c r="A267" s="844">
        <f>IF(H227&gt;0,1,)</f>
        <v>0</v>
      </c>
      <c r="B267" s="2368" t="s">
        <v>572</v>
      </c>
      <c r="C267" s="2368"/>
      <c r="D267" s="2369" t="str">
        <f>'6-3표준조사(4)'!P381</f>
        <v>완 (15˚ 이하)</v>
      </c>
      <c r="E267" s="2369"/>
      <c r="F267" s="2369"/>
      <c r="G267" s="2369"/>
      <c r="H267" s="2369"/>
      <c r="I267" s="1142" t="str">
        <f>IF(H227=0,"",IF(D267="완 (15˚ 이하)",0,IF(D267="중 (15˚ ~ 30˚)",5,IF(D267="급 (30˚ 초과)",10))))</f>
        <v/>
      </c>
      <c r="J267" s="1142" t="str">
        <f>IF(A230=0,"",IF(D267="완 (15˚ 이하)",0,IF(D267="중 (15˚ ~ 30˚)",5,IF(D267="급 (30˚ 초과)",10))))</f>
        <v/>
      </c>
      <c r="K267" s="1142" t="str">
        <f>IF(A233=0,"",IF(D267="완 (15˚ 이하)",0,IF(D267="중 (15˚ ~ 30˚)",5,IF(D267="급 (30˚ 초과)",10))))</f>
        <v/>
      </c>
      <c r="L267" s="1142" t="str">
        <f>IF(A241=0,"",IF(D267="완 (15˚ 이하)",0,IF(D267="중 (15˚ ~ 30˚)",5,IF(D267="급 (30˚ 초과)",10))))</f>
        <v/>
      </c>
      <c r="M267" s="1142" t="str">
        <f>IF(A251=0,"",IF(D267="완 (15˚ 이하)",0,IF(D267="중 (15˚ ~ 30˚)",5,IF(D267="급 (30˚ 초과)",10))))</f>
        <v/>
      </c>
      <c r="N267" s="841">
        <f t="shared" si="5"/>
        <v>0</v>
      </c>
    </row>
    <row r="268" spans="1:15" ht="21.75" customHeight="1">
      <c r="A268" s="844">
        <f>IF(H227&gt;0,1,)</f>
        <v>0</v>
      </c>
      <c r="B268" s="2389" t="s">
        <v>561</v>
      </c>
      <c r="C268" s="2389"/>
      <c r="D268" s="2369">
        <f>'6-3표준조사(4)'!R381</f>
        <v>0</v>
      </c>
      <c r="E268" s="2369"/>
      <c r="F268" s="2369"/>
      <c r="G268" s="2369"/>
      <c r="H268" s="2369"/>
      <c r="I268" s="1142"/>
      <c r="J268" s="1142"/>
      <c r="K268" s="1142" t="str">
        <f>IF(A233=0,"",IF(D268="당해년도",0,IF(D268="2년차",5,IF(D268="3년차",10))))</f>
        <v/>
      </c>
      <c r="L268" s="1142"/>
      <c r="M268" s="1142"/>
      <c r="N268" s="841">
        <f t="shared" si="5"/>
        <v>0</v>
      </c>
    </row>
    <row r="269" spans="1:15" ht="21.75" customHeight="1">
      <c r="A269" s="844">
        <f>IF(H227&gt;0,1,)</f>
        <v>0</v>
      </c>
      <c r="B269" s="2368" t="s">
        <v>560</v>
      </c>
      <c r="C269" s="2368"/>
      <c r="D269" s="2369" t="str">
        <f>'6-3표준조사(4)'!Q381</f>
        <v>개소당5ha이상</v>
      </c>
      <c r="E269" s="2369"/>
      <c r="F269" s="2369"/>
      <c r="G269" s="2369"/>
      <c r="H269" s="2369"/>
      <c r="I269" s="1142"/>
      <c r="J269" s="1142" t="str">
        <f>IF(A230=0,"",IF(D269="개소당5ha이상",0,IF(D269="개소당3~5ha미만 ",5,IF(D269="개소당3ha미만",10))))</f>
        <v/>
      </c>
      <c r="K269" s="1142" t="str">
        <f>IF(A233=0,"",IF(D269="개소당5ha이상",0,IF(D269="개소당3~5ha미만 ",5,IF(D269="개소당3ha미만",10))))</f>
        <v/>
      </c>
      <c r="L269" s="1142" t="str">
        <f>IF(A241=0,"",IF(D269="개소당5ha이상",0,IF(D269="개소당3~5ha미만 ",5,IF(D269="개소당3ha미만",10))))</f>
        <v/>
      </c>
      <c r="M269" s="1142" t="str">
        <f>IF(A251=0,"",IF(D269="개소당5ha이상",0,IF(D269="개소당3~5ha미만 ",5,IF(D269="개소당3ha미만",10))))</f>
        <v/>
      </c>
      <c r="N269" s="841">
        <f t="shared" si="5"/>
        <v>0</v>
      </c>
    </row>
    <row r="270" spans="1:15" ht="21.75" customHeight="1">
      <c r="A270" s="844">
        <f>IF(H227&gt;0,1,)</f>
        <v>0</v>
      </c>
      <c r="B270" s="2368" t="s">
        <v>555</v>
      </c>
      <c r="C270" s="2368"/>
      <c r="D270" s="2369"/>
      <c r="E270" s="2369"/>
      <c r="F270" s="2369"/>
      <c r="G270" s="2369"/>
      <c r="H270" s="2369"/>
      <c r="I270" s="1142"/>
      <c r="J270" s="1142"/>
      <c r="K270" s="1142"/>
      <c r="L270" s="1142"/>
      <c r="M270" s="1142"/>
      <c r="N270" s="841">
        <f t="shared" si="5"/>
        <v>0</v>
      </c>
    </row>
    <row r="271" spans="1:15" ht="35.1" customHeight="1" thickBot="1">
      <c r="A271" s="844">
        <f>IF(H272&gt;0,1,)</f>
        <v>0</v>
      </c>
      <c r="B271" s="2237" t="s">
        <v>839</v>
      </c>
      <c r="C271" s="2237"/>
      <c r="D271" s="2237"/>
      <c r="E271" s="2237"/>
      <c r="F271" s="2237"/>
      <c r="G271" s="2237"/>
      <c r="H271" s="2237"/>
      <c r="I271" s="2237"/>
      <c r="J271" s="2237"/>
      <c r="K271" s="2237"/>
      <c r="L271" s="2237"/>
      <c r="M271" s="2237"/>
      <c r="N271" s="841">
        <f>IF(H$272&gt;0,7,)</f>
        <v>0</v>
      </c>
      <c r="O271" s="899"/>
    </row>
    <row r="272" spans="1:15" ht="24.95" customHeight="1">
      <c r="A272" s="844">
        <f>IF(H272&gt;0,1,)</f>
        <v>0</v>
      </c>
      <c r="B272" s="2362" t="s">
        <v>857</v>
      </c>
      <c r="C272" s="2363"/>
      <c r="D272" s="2364" t="str">
        <f>CONCATENATE('6-3표준조사(4)'!K454,"임반")</f>
        <v>임반</v>
      </c>
      <c r="E272" s="2364"/>
      <c r="F272" s="2364" t="str">
        <f>CONCATENATE('6-3표준조사(4)'!L454,"소반")</f>
        <v>소반</v>
      </c>
      <c r="G272" s="2364"/>
      <c r="H272" s="2365">
        <f>'6-3표준조사(4)'!Q454</f>
        <v>0</v>
      </c>
      <c r="I272" s="2365"/>
      <c r="J272" s="845"/>
      <c r="K272" s="846" t="s">
        <v>541</v>
      </c>
      <c r="L272" s="2366">
        <f>+'6-3표준조사(4)'!R454</f>
        <v>0</v>
      </c>
      <c r="M272" s="2367"/>
      <c r="N272" s="841">
        <f t="shared" ref="N272:N315" si="6">IF(H$272&gt;0,7,)</f>
        <v>0</v>
      </c>
    </row>
    <row r="273" spans="1:14" ht="21.75" customHeight="1">
      <c r="A273" s="844">
        <f>IF(H272&gt;0,1,)</f>
        <v>0</v>
      </c>
      <c r="B273" s="2378" t="s">
        <v>542</v>
      </c>
      <c r="C273" s="2379"/>
      <c r="D273" s="2380" t="s">
        <v>543</v>
      </c>
      <c r="E273" s="2379"/>
      <c r="F273" s="2381" t="s">
        <v>544</v>
      </c>
      <c r="G273" s="2382"/>
      <c r="H273" s="2381" t="s">
        <v>545</v>
      </c>
      <c r="I273" s="2382"/>
      <c r="J273" s="2380" t="s">
        <v>546</v>
      </c>
      <c r="K273" s="2379"/>
      <c r="L273" s="2383" t="s">
        <v>858</v>
      </c>
      <c r="M273" s="2370"/>
      <c r="N273" s="841">
        <f t="shared" si="6"/>
        <v>0</v>
      </c>
    </row>
    <row r="274" spans="1:14" ht="21.75" customHeight="1">
      <c r="A274" s="844">
        <f>IF(H272&gt;0,1,)</f>
        <v>0</v>
      </c>
      <c r="B274" s="847"/>
      <c r="C274" s="848" t="s">
        <v>547</v>
      </c>
      <c r="D274" s="849"/>
      <c r="E274" s="850" t="s">
        <v>548</v>
      </c>
      <c r="F274" s="849"/>
      <c r="G274" s="850" t="s">
        <v>548</v>
      </c>
      <c r="H274" s="849"/>
      <c r="I274" s="850" t="s">
        <v>548</v>
      </c>
      <c r="J274" s="851"/>
      <c r="K274" s="850" t="s">
        <v>549</v>
      </c>
      <c r="L274" s="2384"/>
      <c r="M274" s="2371"/>
      <c r="N274" s="841">
        <f t="shared" si="6"/>
        <v>0</v>
      </c>
    </row>
    <row r="275" spans="1:14" s="27" customFormat="1" ht="21.75" hidden="1" customHeight="1">
      <c r="A275" s="28">
        <f>IF('6-3표준조사(4)'!R454="둘레베기",1,)</f>
        <v>0</v>
      </c>
      <c r="B275" s="2323" t="s">
        <v>547</v>
      </c>
      <c r="C275" s="29" t="s">
        <v>579</v>
      </c>
      <c r="D275" s="30"/>
      <c r="E275" s="31"/>
      <c r="F275" s="30"/>
      <c r="G275" s="31"/>
      <c r="H275" s="30"/>
      <c r="I275" s="31"/>
      <c r="J275" s="32"/>
      <c r="K275" s="33"/>
      <c r="L275" s="34"/>
      <c r="M275" s="71">
        <f>M276</f>
        <v>0</v>
      </c>
      <c r="N275" s="70">
        <f t="shared" si="6"/>
        <v>0</v>
      </c>
    </row>
    <row r="276" spans="1:14" s="27" customFormat="1" ht="21.75" hidden="1" customHeight="1">
      <c r="A276" s="28">
        <f>IF('6-3표준조사(4)'!R454="둘레베기",1,)</f>
        <v>0</v>
      </c>
      <c r="B276" s="2324"/>
      <c r="C276" s="35" t="s">
        <v>841</v>
      </c>
      <c r="D276" s="36"/>
      <c r="E276" s="37"/>
      <c r="F276" s="38"/>
      <c r="G276" s="37"/>
      <c r="H276" s="38"/>
      <c r="I276" s="37"/>
      <c r="J276" s="39"/>
      <c r="K276" s="40"/>
      <c r="L276" s="41">
        <f>J315/100</f>
        <v>0</v>
      </c>
      <c r="M276" s="72">
        <f>ROUNDDOWN((H277*J277)+(H277*J277*L276),)</f>
        <v>0</v>
      </c>
      <c r="N276" s="70">
        <f t="shared" si="6"/>
        <v>0</v>
      </c>
    </row>
    <row r="277" spans="1:14" s="27" customFormat="1" ht="21.75" hidden="1" customHeight="1">
      <c r="A277" s="28">
        <f>IF('6-3표준조사(4)'!R454="둘레베기",1,)</f>
        <v>0</v>
      </c>
      <c r="B277" s="2324"/>
      <c r="C277" s="35" t="s">
        <v>842</v>
      </c>
      <c r="D277" s="36">
        <f>IF(A277&gt;0,D306,)</f>
        <v>0</v>
      </c>
      <c r="E277" s="37" t="s">
        <v>551</v>
      </c>
      <c r="F277" s="38">
        <v>0.18</v>
      </c>
      <c r="G277" s="37" t="s">
        <v>552</v>
      </c>
      <c r="H277" s="38">
        <f>ROUND(D277/100*F277,2)</f>
        <v>0</v>
      </c>
      <c r="I277" s="37" t="s">
        <v>550</v>
      </c>
      <c r="J277" s="39">
        <f>'7-1 단가조사'!L7</f>
        <v>172068</v>
      </c>
      <c r="K277" s="40" t="s">
        <v>580</v>
      </c>
      <c r="L277" s="41"/>
      <c r="M277" s="72"/>
      <c r="N277" s="70">
        <f t="shared" si="6"/>
        <v>0</v>
      </c>
    </row>
    <row r="278" spans="1:14" s="27" customFormat="1" ht="21.75" hidden="1" customHeight="1">
      <c r="A278" s="28">
        <f>IF('6-3표준조사(4)'!R454="줄베기",1,)</f>
        <v>0</v>
      </c>
      <c r="B278" s="2324"/>
      <c r="C278" s="29" t="s">
        <v>581</v>
      </c>
      <c r="D278" s="30"/>
      <c r="E278" s="31"/>
      <c r="F278" s="30"/>
      <c r="G278" s="31"/>
      <c r="H278" s="30"/>
      <c r="I278" s="31"/>
      <c r="J278" s="32"/>
      <c r="K278" s="33"/>
      <c r="L278" s="42"/>
      <c r="M278" s="71">
        <f>SUM(M279+M282+M285)</f>
        <v>0</v>
      </c>
      <c r="N278" s="70">
        <f t="shared" si="6"/>
        <v>0</v>
      </c>
    </row>
    <row r="279" spans="1:14" s="27" customFormat="1" ht="21.75" hidden="1" customHeight="1">
      <c r="A279" s="28">
        <f>IF('6-3표준조사(4)'!R454="줄베기",1,)</f>
        <v>0</v>
      </c>
      <c r="B279" s="2324"/>
      <c r="C279" s="35" t="s">
        <v>841</v>
      </c>
      <c r="D279" s="43"/>
      <c r="E279" s="37"/>
      <c r="F279" s="38"/>
      <c r="G279" s="37"/>
      <c r="H279" s="38"/>
      <c r="I279" s="37"/>
      <c r="J279" s="39"/>
      <c r="K279" s="40"/>
      <c r="L279" s="41">
        <f>K315/100</f>
        <v>0</v>
      </c>
      <c r="M279" s="72">
        <f>ROUNDDOWN((M280+M281)+((M280+M281)*L279),0)</f>
        <v>0</v>
      </c>
      <c r="N279" s="70">
        <f t="shared" si="6"/>
        <v>0</v>
      </c>
    </row>
    <row r="280" spans="1:14" s="27" customFormat="1" ht="21.75" hidden="1" customHeight="1">
      <c r="A280" s="28">
        <f>IF('6-3표준조사(4)'!R454="줄베기",1,)</f>
        <v>0</v>
      </c>
      <c r="B280" s="2324"/>
      <c r="C280" s="35" t="s">
        <v>843</v>
      </c>
      <c r="D280" s="43">
        <f>IF(A280&gt;0,D306,)</f>
        <v>0</v>
      </c>
      <c r="E280" s="37" t="s">
        <v>551</v>
      </c>
      <c r="F280" s="38">
        <v>7.0000000000000007E-2</v>
      </c>
      <c r="G280" s="37" t="s">
        <v>552</v>
      </c>
      <c r="H280" s="38">
        <f>ROUND(D280/100*F280,2)</f>
        <v>0</v>
      </c>
      <c r="I280" s="37" t="s">
        <v>550</v>
      </c>
      <c r="J280" s="39">
        <f>'7-1 단가조사'!L7</f>
        <v>172068</v>
      </c>
      <c r="K280" s="40" t="s">
        <v>580</v>
      </c>
      <c r="L280" s="41"/>
      <c r="M280" s="72">
        <f>ROUNDDOWN(H280*J280,)</f>
        <v>0</v>
      </c>
      <c r="N280" s="70">
        <f t="shared" si="6"/>
        <v>0</v>
      </c>
    </row>
    <row r="281" spans="1:14" s="27" customFormat="1" ht="21.75" hidden="1" customHeight="1">
      <c r="A281" s="28">
        <f>IF('6-3표준조사(4)'!R454="줄베기",1,)</f>
        <v>0</v>
      </c>
      <c r="B281" s="2324"/>
      <c r="C281" s="35" t="s">
        <v>844</v>
      </c>
      <c r="D281" s="44">
        <f>IF(A281&gt;0,1,)</f>
        <v>0</v>
      </c>
      <c r="E281" s="37" t="s">
        <v>425</v>
      </c>
      <c r="F281" s="38">
        <v>1.3</v>
      </c>
      <c r="G281" s="37" t="s">
        <v>582</v>
      </c>
      <c r="H281" s="38">
        <f>ROUND(D281*F281,2)</f>
        <v>0</v>
      </c>
      <c r="I281" s="37" t="s">
        <v>550</v>
      </c>
      <c r="J281" s="39">
        <f>'7-1 단가조사'!L6</f>
        <v>226122</v>
      </c>
      <c r="K281" s="40" t="s">
        <v>583</v>
      </c>
      <c r="L281" s="41"/>
      <c r="M281" s="72">
        <f>ROUNDDOWN(H281*J281,)</f>
        <v>0</v>
      </c>
      <c r="N281" s="70">
        <f t="shared" si="6"/>
        <v>0</v>
      </c>
    </row>
    <row r="282" spans="1:14" s="27" customFormat="1" ht="21.75" hidden="1" customHeight="1">
      <c r="A282" s="28">
        <f>IF('6-3표준조사(4)'!R454="줄베기",1,)</f>
        <v>0</v>
      </c>
      <c r="B282" s="2324"/>
      <c r="C282" s="35" t="s">
        <v>845</v>
      </c>
      <c r="D282" s="43"/>
      <c r="E282" s="37"/>
      <c r="F282" s="38"/>
      <c r="G282" s="37"/>
      <c r="H282" s="38"/>
      <c r="I282" s="37"/>
      <c r="J282" s="39"/>
      <c r="K282" s="40"/>
      <c r="L282" s="45"/>
      <c r="M282" s="72">
        <f>M283+M284</f>
        <v>0</v>
      </c>
      <c r="N282" s="70">
        <f t="shared" si="6"/>
        <v>0</v>
      </c>
    </row>
    <row r="283" spans="1:14" s="27" customFormat="1" ht="21.75" hidden="1" customHeight="1">
      <c r="A283" s="28">
        <f>IF('6-3표준조사(4)'!R454="줄베기",1,)</f>
        <v>0</v>
      </c>
      <c r="B283" s="2324"/>
      <c r="C283" s="35" t="s">
        <v>846</v>
      </c>
      <c r="D283" s="44">
        <f>H281</f>
        <v>0</v>
      </c>
      <c r="E283" s="37" t="s">
        <v>582</v>
      </c>
      <c r="F283" s="38">
        <v>5</v>
      </c>
      <c r="G283" s="37" t="s">
        <v>553</v>
      </c>
      <c r="H283" s="38">
        <f>ROUND(D283*F283,2)</f>
        <v>0</v>
      </c>
      <c r="I283" s="37" t="s">
        <v>554</v>
      </c>
      <c r="J283" s="39">
        <f>'7-1 단가조사'!L11</f>
        <v>1720</v>
      </c>
      <c r="K283" s="40" t="s">
        <v>584</v>
      </c>
      <c r="L283" s="45"/>
      <c r="M283" s="72">
        <f>ROUNDDOWN(H283*J283,)</f>
        <v>0</v>
      </c>
      <c r="N283" s="70">
        <f t="shared" si="6"/>
        <v>0</v>
      </c>
    </row>
    <row r="284" spans="1:14" s="27" customFormat="1" ht="21.75" hidden="1" customHeight="1">
      <c r="A284" s="28">
        <f>IF('6-3표준조사(4)'!R454="줄베기",1,)</f>
        <v>0</v>
      </c>
      <c r="B284" s="2324"/>
      <c r="C284" s="35" t="s">
        <v>847</v>
      </c>
      <c r="D284" s="43">
        <f>M283</f>
        <v>0</v>
      </c>
      <c r="E284" s="37" t="s">
        <v>586</v>
      </c>
      <c r="F284" s="38">
        <v>0.1</v>
      </c>
      <c r="G284" s="37" t="s">
        <v>587</v>
      </c>
      <c r="H284" s="38"/>
      <c r="I284" s="37"/>
      <c r="J284" s="39"/>
      <c r="K284" s="40"/>
      <c r="L284" s="45"/>
      <c r="M284" s="72">
        <f>ROUNDDOWN(D284*F284,)</f>
        <v>0</v>
      </c>
      <c r="N284" s="70">
        <f t="shared" si="6"/>
        <v>0</v>
      </c>
    </row>
    <row r="285" spans="1:14" s="27" customFormat="1" ht="21.75" hidden="1" customHeight="1">
      <c r="A285" s="28">
        <f>IF('6-3표준조사(4)'!R454="줄베기",1,)</f>
        <v>0</v>
      </c>
      <c r="B285" s="2324"/>
      <c r="C285" s="46" t="s">
        <v>848</v>
      </c>
      <c r="D285" s="47">
        <f>D283</f>
        <v>0</v>
      </c>
      <c r="E285" s="48" t="s">
        <v>588</v>
      </c>
      <c r="F285" s="49">
        <v>8.3999999999999995E-3</v>
      </c>
      <c r="G285" s="48" t="s">
        <v>589</v>
      </c>
      <c r="H285" s="50"/>
      <c r="I285" s="48"/>
      <c r="J285" s="51">
        <f>'7-1 단가조사'!L14</f>
        <v>610000</v>
      </c>
      <c r="K285" s="52" t="s">
        <v>585</v>
      </c>
      <c r="L285" s="53"/>
      <c r="M285" s="73">
        <f>ROUNDDOWN(D285*F285*J285,)</f>
        <v>0</v>
      </c>
      <c r="N285" s="70">
        <f t="shared" si="6"/>
        <v>0</v>
      </c>
    </row>
    <row r="286" spans="1:14" ht="21.75" customHeight="1">
      <c r="A286" s="844">
        <f>IF('6-3표준조사(4)'!R454="모두베기",1,)</f>
        <v>0</v>
      </c>
      <c r="B286" s="2324"/>
      <c r="C286" s="852" t="s">
        <v>590</v>
      </c>
      <c r="D286" s="853"/>
      <c r="E286" s="854"/>
      <c r="F286" s="855"/>
      <c r="G286" s="854"/>
      <c r="H286" s="855"/>
      <c r="I286" s="854"/>
      <c r="J286" s="856"/>
      <c r="K286" s="857"/>
      <c r="L286" s="858"/>
      <c r="M286" s="859">
        <f>M287+M292+M295</f>
        <v>0</v>
      </c>
      <c r="N286" s="841">
        <f t="shared" si="6"/>
        <v>0</v>
      </c>
    </row>
    <row r="287" spans="1:14" ht="21.75" customHeight="1">
      <c r="A287" s="844">
        <f>IF('6-3표준조사(4)'!R454="모두베기",1,)</f>
        <v>0</v>
      </c>
      <c r="B287" s="2324"/>
      <c r="C287" s="860" t="s">
        <v>841</v>
      </c>
      <c r="D287" s="861"/>
      <c r="E287" s="862"/>
      <c r="F287" s="863"/>
      <c r="G287" s="862"/>
      <c r="H287" s="863"/>
      <c r="I287" s="862"/>
      <c r="J287" s="864"/>
      <c r="K287" s="865"/>
      <c r="L287" s="866">
        <f>L315/100</f>
        <v>0</v>
      </c>
      <c r="M287" s="867">
        <f>M288+M289+M290+M291</f>
        <v>0</v>
      </c>
      <c r="N287" s="841">
        <f t="shared" si="6"/>
        <v>0</v>
      </c>
    </row>
    <row r="288" spans="1:14" ht="21.75" customHeight="1">
      <c r="A288" s="844">
        <f>IF('6-3표준조사(4)'!R454="모두베기",1,)</f>
        <v>0</v>
      </c>
      <c r="B288" s="2324"/>
      <c r="C288" s="860" t="s">
        <v>843</v>
      </c>
      <c r="D288" s="861"/>
      <c r="E288" s="862" t="s">
        <v>551</v>
      </c>
      <c r="F288" s="863">
        <v>7.0000000000000007E-2</v>
      </c>
      <c r="G288" s="862" t="s">
        <v>552</v>
      </c>
      <c r="H288" s="863">
        <f>ROUND(D288/100*F288,2)</f>
        <v>0</v>
      </c>
      <c r="I288" s="862" t="s">
        <v>550</v>
      </c>
      <c r="J288" s="864">
        <f>'7-1 단가조사'!L7</f>
        <v>172068</v>
      </c>
      <c r="K288" s="865" t="s">
        <v>580</v>
      </c>
      <c r="L288" s="868"/>
      <c r="M288" s="867">
        <f>ROUNDDOWN((H288*J288)+(H288*J288*L287),)</f>
        <v>0</v>
      </c>
      <c r="N288" s="841">
        <f t="shared" si="6"/>
        <v>0</v>
      </c>
    </row>
    <row r="289" spans="1:14" ht="21.75" customHeight="1">
      <c r="A289" s="844">
        <f>IF('6-3표준조사(4)'!R454="모두베기",1,)</f>
        <v>0</v>
      </c>
      <c r="B289" s="2324"/>
      <c r="C289" s="869" t="s">
        <v>1158</v>
      </c>
      <c r="D289" s="870">
        <f>IF(A289&gt;0,IF(D308="당해 년도",1,),)</f>
        <v>0</v>
      </c>
      <c r="E289" s="862" t="s">
        <v>425</v>
      </c>
      <c r="F289" s="863">
        <v>3.5</v>
      </c>
      <c r="G289" s="862" t="s">
        <v>582</v>
      </c>
      <c r="H289" s="863">
        <f>ROUND(D289*F289,2)</f>
        <v>0</v>
      </c>
      <c r="I289" s="862" t="s">
        <v>550</v>
      </c>
      <c r="J289" s="864">
        <f>'7-1 단가조사'!L6</f>
        <v>226122</v>
      </c>
      <c r="K289" s="865" t="s">
        <v>583</v>
      </c>
      <c r="L289" s="868"/>
      <c r="M289" s="867">
        <f>ROUNDDOWN((H289*J289)+(H289*J289*L287),)</f>
        <v>0</v>
      </c>
      <c r="N289" s="841">
        <f t="shared" si="6"/>
        <v>0</v>
      </c>
    </row>
    <row r="290" spans="1:14" ht="21.75" customHeight="1">
      <c r="A290" s="844">
        <f>IF('6-3표준조사(4)'!R454="모두베기",1,)</f>
        <v>0</v>
      </c>
      <c r="B290" s="2324"/>
      <c r="C290" s="869" t="s">
        <v>1159</v>
      </c>
      <c r="D290" s="870">
        <f>IF(A290&gt;0,IF(D308="2년차",1,),)</f>
        <v>0</v>
      </c>
      <c r="E290" s="862" t="s">
        <v>425</v>
      </c>
      <c r="F290" s="863">
        <v>4</v>
      </c>
      <c r="G290" s="862" t="s">
        <v>582</v>
      </c>
      <c r="H290" s="863">
        <f>ROUND(D290*F290,2)</f>
        <v>0</v>
      </c>
      <c r="I290" s="862" t="s">
        <v>550</v>
      </c>
      <c r="J290" s="864">
        <f>'7-1 단가조사'!L6</f>
        <v>226122</v>
      </c>
      <c r="K290" s="865" t="s">
        <v>583</v>
      </c>
      <c r="L290" s="868"/>
      <c r="M290" s="867">
        <f>ROUNDDOWN((H290*J290)+(H290*J290*L287),)</f>
        <v>0</v>
      </c>
      <c r="N290" s="841">
        <f t="shared" si="6"/>
        <v>0</v>
      </c>
    </row>
    <row r="291" spans="1:14" ht="21.75" customHeight="1">
      <c r="A291" s="844">
        <f>IF('6-3표준조사(4)'!R454="모두베기",1,)</f>
        <v>0</v>
      </c>
      <c r="B291" s="2324"/>
      <c r="C291" s="869" t="s">
        <v>1160</v>
      </c>
      <c r="D291" s="870">
        <f>IF(A291&gt;0,IF(D308="3년차 이상",1,),)</f>
        <v>0</v>
      </c>
      <c r="E291" s="862" t="s">
        <v>425</v>
      </c>
      <c r="F291" s="863">
        <v>5</v>
      </c>
      <c r="G291" s="862" t="s">
        <v>582</v>
      </c>
      <c r="H291" s="863">
        <f>ROUND(D291*F291,2)</f>
        <v>0</v>
      </c>
      <c r="I291" s="862" t="s">
        <v>550</v>
      </c>
      <c r="J291" s="864">
        <f>'7-1 단가조사'!L6</f>
        <v>226122</v>
      </c>
      <c r="K291" s="865" t="s">
        <v>583</v>
      </c>
      <c r="L291" s="868"/>
      <c r="M291" s="867">
        <f>ROUNDDOWN((H291*J291)+(H291*J291*L287),)</f>
        <v>0</v>
      </c>
      <c r="N291" s="841">
        <f t="shared" si="6"/>
        <v>0</v>
      </c>
    </row>
    <row r="292" spans="1:14" ht="21.75" customHeight="1">
      <c r="A292" s="844">
        <f>IF('6-3표준조사(4)'!R454="모두베기",1,)</f>
        <v>0</v>
      </c>
      <c r="B292" s="2324"/>
      <c r="C292" s="860" t="s">
        <v>845</v>
      </c>
      <c r="D292" s="861"/>
      <c r="E292" s="862"/>
      <c r="F292" s="863"/>
      <c r="G292" s="862"/>
      <c r="H292" s="863"/>
      <c r="I292" s="862"/>
      <c r="J292" s="864"/>
      <c r="K292" s="865"/>
      <c r="L292" s="868"/>
      <c r="M292" s="867">
        <f>M293+M294</f>
        <v>0</v>
      </c>
      <c r="N292" s="841">
        <f t="shared" si="6"/>
        <v>0</v>
      </c>
    </row>
    <row r="293" spans="1:14" ht="21.75" customHeight="1">
      <c r="A293" s="844">
        <f>IF('6-3표준조사(4)'!R454="모두베기",1,)</f>
        <v>0</v>
      </c>
      <c r="B293" s="2324"/>
      <c r="C293" s="860" t="s">
        <v>846</v>
      </c>
      <c r="D293" s="870">
        <f>(H289+H290+H291)</f>
        <v>0</v>
      </c>
      <c r="E293" s="862" t="s">
        <v>582</v>
      </c>
      <c r="F293" s="863">
        <v>5</v>
      </c>
      <c r="G293" s="862" t="s">
        <v>553</v>
      </c>
      <c r="H293" s="863">
        <f>ROUND(D293*F293,2)</f>
        <v>0</v>
      </c>
      <c r="I293" s="862" t="s">
        <v>554</v>
      </c>
      <c r="J293" s="864">
        <f>'7-1 단가조사'!L11</f>
        <v>1720</v>
      </c>
      <c r="K293" s="865" t="s">
        <v>584</v>
      </c>
      <c r="L293" s="868"/>
      <c r="M293" s="867">
        <f>ROUNDDOWN(H293*J293,)</f>
        <v>0</v>
      </c>
      <c r="N293" s="841">
        <f t="shared" si="6"/>
        <v>0</v>
      </c>
    </row>
    <row r="294" spans="1:14" ht="21.75" customHeight="1">
      <c r="A294" s="844">
        <f>IF('6-3표준조사(4)'!R454="모두베기",1,)</f>
        <v>0</v>
      </c>
      <c r="B294" s="2324"/>
      <c r="C294" s="860" t="s">
        <v>847</v>
      </c>
      <c r="D294" s="861">
        <f>M293</f>
        <v>0</v>
      </c>
      <c r="E294" s="862" t="s">
        <v>586</v>
      </c>
      <c r="F294" s="863">
        <v>0.1</v>
      </c>
      <c r="G294" s="862" t="s">
        <v>587</v>
      </c>
      <c r="H294" s="863"/>
      <c r="I294" s="862"/>
      <c r="J294" s="864"/>
      <c r="K294" s="865"/>
      <c r="L294" s="868"/>
      <c r="M294" s="867">
        <f>ROUNDDOWN(D294*F294,)</f>
        <v>0</v>
      </c>
      <c r="N294" s="841">
        <f t="shared" si="6"/>
        <v>0</v>
      </c>
    </row>
    <row r="295" spans="1:14" ht="21.75" customHeight="1">
      <c r="A295" s="844">
        <f>IF('6-3표준조사(4)'!R454="모두베기",1,)</f>
        <v>0</v>
      </c>
      <c r="B295" s="2324"/>
      <c r="C295" s="871" t="s">
        <v>848</v>
      </c>
      <c r="D295" s="872">
        <f>D293</f>
        <v>0</v>
      </c>
      <c r="E295" s="873" t="s">
        <v>588</v>
      </c>
      <c r="F295" s="874">
        <v>8.3999999999999995E-3</v>
      </c>
      <c r="G295" s="873" t="s">
        <v>589</v>
      </c>
      <c r="H295" s="875"/>
      <c r="I295" s="873"/>
      <c r="J295" s="876">
        <f>'7-1 단가조사'!L14</f>
        <v>610000</v>
      </c>
      <c r="K295" s="877" t="s">
        <v>585</v>
      </c>
      <c r="L295" s="878"/>
      <c r="M295" s="879">
        <f>ROUNDDOWN(D295*F295*J295,)</f>
        <v>0</v>
      </c>
      <c r="N295" s="841">
        <f t="shared" si="6"/>
        <v>0</v>
      </c>
    </row>
    <row r="296" spans="1:14" s="27" customFormat="1" ht="21.75" hidden="1" customHeight="1">
      <c r="A296" s="28">
        <f>IF('6-3표준조사(4)'!R454="맹아제거",1,)</f>
        <v>0</v>
      </c>
      <c r="B296" s="2324"/>
      <c r="C296" s="29" t="s">
        <v>591</v>
      </c>
      <c r="D296" s="30"/>
      <c r="E296" s="31"/>
      <c r="F296" s="30"/>
      <c r="G296" s="31"/>
      <c r="H296" s="30"/>
      <c r="I296" s="31"/>
      <c r="J296" s="32"/>
      <c r="K296" s="33"/>
      <c r="L296" s="34"/>
      <c r="M296" s="71">
        <f>M297</f>
        <v>0</v>
      </c>
      <c r="N296" s="70">
        <f t="shared" si="6"/>
        <v>0</v>
      </c>
    </row>
    <row r="297" spans="1:14" s="27" customFormat="1" ht="21.75" hidden="1" customHeight="1">
      <c r="A297" s="28">
        <f>IF('6-3표준조사(4)'!R454="맹아제거",1,)</f>
        <v>0</v>
      </c>
      <c r="B297" s="2324"/>
      <c r="C297" s="35" t="s">
        <v>841</v>
      </c>
      <c r="D297" s="36"/>
      <c r="E297" s="37"/>
      <c r="F297" s="38"/>
      <c r="G297" s="37"/>
      <c r="H297" s="38"/>
      <c r="I297" s="37"/>
      <c r="J297" s="39"/>
      <c r="K297" s="40"/>
      <c r="L297" s="41">
        <f>M315/100</f>
        <v>0</v>
      </c>
      <c r="M297" s="72">
        <f>ROUNDDOWN((H298*J298)+(H298*J298*L297),)</f>
        <v>0</v>
      </c>
      <c r="N297" s="70">
        <f t="shared" si="6"/>
        <v>0</v>
      </c>
    </row>
    <row r="298" spans="1:14" s="27" customFormat="1" ht="21.75" hidden="1" customHeight="1">
      <c r="A298" s="28">
        <f>IF('6-3표준조사(4)'!R454="맹아제거",1,)</f>
        <v>0</v>
      </c>
      <c r="B298" s="2324"/>
      <c r="C298" s="35" t="s">
        <v>849</v>
      </c>
      <c r="D298" s="36">
        <v>0</v>
      </c>
      <c r="E298" s="37" t="s">
        <v>551</v>
      </c>
      <c r="F298" s="38">
        <v>0.2</v>
      </c>
      <c r="G298" s="37" t="s">
        <v>552</v>
      </c>
      <c r="H298" s="38">
        <f>ROUND(D298/100*F298,2)</f>
        <v>0</v>
      </c>
      <c r="I298" s="37" t="s">
        <v>550</v>
      </c>
      <c r="J298" s="39">
        <f>'7-1 단가조사'!L7</f>
        <v>172068</v>
      </c>
      <c r="K298" s="40" t="s">
        <v>580</v>
      </c>
      <c r="L298" s="41">
        <f>M315/100</f>
        <v>0</v>
      </c>
      <c r="M298" s="72"/>
      <c r="N298" s="70">
        <f t="shared" si="6"/>
        <v>0</v>
      </c>
    </row>
    <row r="299" spans="1:14" ht="21.75" customHeight="1">
      <c r="A299" s="844">
        <f>IF(H272&gt;0,1,)</f>
        <v>0</v>
      </c>
      <c r="B299" s="2372" t="s">
        <v>555</v>
      </c>
      <c r="C299" s="852" t="s">
        <v>592</v>
      </c>
      <c r="D299" s="855"/>
      <c r="E299" s="854"/>
      <c r="F299" s="855"/>
      <c r="G299" s="854"/>
      <c r="H299" s="855"/>
      <c r="I299" s="854"/>
      <c r="J299" s="856"/>
      <c r="K299" s="857"/>
      <c r="L299" s="858"/>
      <c r="M299" s="859">
        <f>SUM(M300,M302,M303)</f>
        <v>0</v>
      </c>
      <c r="N299" s="841">
        <f t="shared" si="6"/>
        <v>0</v>
      </c>
    </row>
    <row r="300" spans="1:14" ht="21.75" customHeight="1">
      <c r="A300" s="844">
        <f>IF(H272&gt;0,1,)</f>
        <v>0</v>
      </c>
      <c r="B300" s="2373"/>
      <c r="C300" s="860" t="s">
        <v>850</v>
      </c>
      <c r="D300" s="863"/>
      <c r="E300" s="862"/>
      <c r="F300" s="863"/>
      <c r="G300" s="862"/>
      <c r="H300" s="863"/>
      <c r="I300" s="862"/>
      <c r="J300" s="864"/>
      <c r="K300" s="865"/>
      <c r="L300" s="868"/>
      <c r="M300" s="867">
        <f>M301</f>
        <v>0</v>
      </c>
      <c r="N300" s="841">
        <f t="shared" si="6"/>
        <v>0</v>
      </c>
    </row>
    <row r="301" spans="1:14" ht="21.75" customHeight="1">
      <c r="A301" s="844">
        <f>IF(H272&gt;0,1,)</f>
        <v>0</v>
      </c>
      <c r="B301" s="2373"/>
      <c r="C301" s="860" t="s">
        <v>851</v>
      </c>
      <c r="D301" s="863"/>
      <c r="E301" s="862"/>
      <c r="F301" s="863"/>
      <c r="G301" s="862"/>
      <c r="H301" s="863"/>
      <c r="I301" s="862"/>
      <c r="J301" s="864"/>
      <c r="K301" s="865"/>
      <c r="L301" s="868"/>
      <c r="M301" s="867">
        <f>M276+M279+M287+M297</f>
        <v>0</v>
      </c>
      <c r="N301" s="841">
        <f t="shared" si="6"/>
        <v>0</v>
      </c>
    </row>
    <row r="302" spans="1:14" ht="21.75" customHeight="1">
      <c r="A302" s="844">
        <f>IF(H272&gt;0,1,)</f>
        <v>0</v>
      </c>
      <c r="B302" s="2373"/>
      <c r="C302" s="860" t="s">
        <v>852</v>
      </c>
      <c r="D302" s="863"/>
      <c r="E302" s="862"/>
      <c r="F302" s="863"/>
      <c r="G302" s="862"/>
      <c r="H302" s="863"/>
      <c r="I302" s="862"/>
      <c r="J302" s="864"/>
      <c r="K302" s="865"/>
      <c r="L302" s="868"/>
      <c r="M302" s="867">
        <f>M282+M292</f>
        <v>0</v>
      </c>
      <c r="N302" s="841">
        <f t="shared" si="6"/>
        <v>0</v>
      </c>
    </row>
    <row r="303" spans="1:14" ht="21.75" customHeight="1" thickBot="1">
      <c r="A303" s="844">
        <f>IF(H272&gt;0,1,)</f>
        <v>0</v>
      </c>
      <c r="B303" s="2374"/>
      <c r="C303" s="871" t="s">
        <v>853</v>
      </c>
      <c r="D303" s="880"/>
      <c r="E303" s="881"/>
      <c r="F303" s="880"/>
      <c r="G303" s="881"/>
      <c r="H303" s="880"/>
      <c r="I303" s="881"/>
      <c r="J303" s="882"/>
      <c r="K303" s="883"/>
      <c r="L303" s="884"/>
      <c r="M303" s="885">
        <f>M285+M295</f>
        <v>0</v>
      </c>
      <c r="N303" s="841">
        <f t="shared" si="6"/>
        <v>0</v>
      </c>
    </row>
    <row r="304" spans="1:14" ht="21.75" customHeight="1">
      <c r="A304" s="844">
        <f>IF(H272&gt;0,1,)</f>
        <v>0</v>
      </c>
      <c r="B304" s="2375" t="s">
        <v>556</v>
      </c>
      <c r="C304" s="2375"/>
      <c r="D304" s="2375"/>
      <c r="E304" s="2375"/>
      <c r="F304" s="2375"/>
      <c r="G304" s="2375"/>
      <c r="H304" s="2375"/>
      <c r="I304" s="2375"/>
      <c r="J304" s="2375"/>
      <c r="K304" s="2375"/>
      <c r="L304" s="2375"/>
      <c r="M304" s="2375"/>
      <c r="N304" s="841">
        <f t="shared" si="6"/>
        <v>0</v>
      </c>
    </row>
    <row r="305" spans="1:15" ht="21.75" customHeight="1">
      <c r="A305" s="844">
        <f>IF(H272&gt;0,1,)</f>
        <v>0</v>
      </c>
      <c r="B305" s="2376" t="s">
        <v>557</v>
      </c>
      <c r="C305" s="2376"/>
      <c r="D305" s="2376"/>
      <c r="E305" s="2376"/>
      <c r="F305" s="2376"/>
      <c r="G305" s="2376"/>
      <c r="H305" s="2376"/>
      <c r="I305" s="2376"/>
      <c r="J305" s="2376"/>
      <c r="K305" s="2376"/>
      <c r="L305" s="2376"/>
      <c r="M305" s="2376"/>
      <c r="N305" s="841">
        <f t="shared" si="6"/>
        <v>0</v>
      </c>
    </row>
    <row r="306" spans="1:15" ht="21.75" customHeight="1">
      <c r="A306" s="844">
        <f>IF(H272&gt;0,1,)</f>
        <v>0</v>
      </c>
      <c r="B306" s="886" t="s">
        <v>558</v>
      </c>
      <c r="C306" s="887" t="s">
        <v>854</v>
      </c>
      <c r="D306" s="888" t="e">
        <f>'6-3표준조사(4)'!Q460</f>
        <v>#DIV/0!</v>
      </c>
      <c r="E306" s="886" t="s">
        <v>551</v>
      </c>
      <c r="F306" s="1141"/>
      <c r="G306" s="886"/>
      <c r="H306" s="890"/>
      <c r="I306" s="891"/>
      <c r="J306" s="891"/>
      <c r="K306" s="891"/>
      <c r="L306" s="892"/>
      <c r="M306" s="891"/>
      <c r="N306" s="841">
        <f t="shared" si="6"/>
        <v>0</v>
      </c>
    </row>
    <row r="307" spans="1:15" ht="21.75" customHeight="1">
      <c r="A307" s="844">
        <f>IF(H272&gt;0,1,)</f>
        <v>0</v>
      </c>
      <c r="B307" s="886" t="s">
        <v>559</v>
      </c>
      <c r="C307" s="887" t="s">
        <v>840</v>
      </c>
      <c r="D307" s="2377">
        <f>'6-3표준조사(4)'!S460</f>
        <v>0</v>
      </c>
      <c r="E307" s="2377"/>
      <c r="F307" s="1141"/>
      <c r="G307" s="886"/>
      <c r="H307" s="890"/>
      <c r="I307" s="891"/>
      <c r="J307" s="891"/>
      <c r="K307" s="891"/>
      <c r="L307" s="892"/>
      <c r="M307" s="891"/>
      <c r="N307" s="841">
        <f t="shared" si="6"/>
        <v>0</v>
      </c>
    </row>
    <row r="308" spans="1:15" ht="21.75" customHeight="1">
      <c r="A308" s="844">
        <f>IF(H272&gt;0,1,)</f>
        <v>0</v>
      </c>
      <c r="B308" s="886" t="s">
        <v>558</v>
      </c>
      <c r="C308" s="887" t="s">
        <v>1152</v>
      </c>
      <c r="D308" s="2385">
        <f>'6-3표준조사(4)'!R456</f>
        <v>0</v>
      </c>
      <c r="E308" s="2385"/>
      <c r="F308" s="893"/>
      <c r="G308" s="893"/>
      <c r="H308" s="890"/>
      <c r="I308" s="891"/>
      <c r="J308" s="891"/>
      <c r="K308" s="891"/>
      <c r="L308" s="892"/>
      <c r="M308" s="891"/>
      <c r="N308" s="841">
        <f t="shared" si="6"/>
        <v>0</v>
      </c>
    </row>
    <row r="309" spans="1:15" ht="21.75" customHeight="1">
      <c r="A309" s="844">
        <f>IF(H272&gt;0,1,)</f>
        <v>0</v>
      </c>
      <c r="B309" s="2376" t="s">
        <v>856</v>
      </c>
      <c r="C309" s="2376"/>
      <c r="D309" s="2376"/>
      <c r="E309" s="2376"/>
      <c r="F309" s="2376"/>
      <c r="G309" s="2376"/>
      <c r="H309" s="2376"/>
      <c r="I309" s="2376"/>
      <c r="J309" s="2376"/>
      <c r="K309" s="2376"/>
      <c r="L309" s="2376"/>
      <c r="M309" s="2376"/>
      <c r="N309" s="841">
        <f t="shared" si="6"/>
        <v>0</v>
      </c>
    </row>
    <row r="310" spans="1:15" ht="21.75" customHeight="1">
      <c r="A310" s="844">
        <f>IF(H272&gt;0,1,)</f>
        <v>0</v>
      </c>
      <c r="B310" s="2386" t="s">
        <v>542</v>
      </c>
      <c r="C310" s="2386"/>
      <c r="D310" s="2387" t="s">
        <v>893</v>
      </c>
      <c r="E310" s="2387"/>
      <c r="F310" s="2387"/>
      <c r="G310" s="2387"/>
      <c r="H310" s="2387"/>
      <c r="I310" s="2388" t="s">
        <v>894</v>
      </c>
      <c r="J310" s="2388"/>
      <c r="K310" s="2388"/>
      <c r="L310" s="2388"/>
      <c r="M310" s="2388"/>
      <c r="N310" s="841">
        <f t="shared" si="6"/>
        <v>0</v>
      </c>
      <c r="O310" s="894"/>
    </row>
    <row r="311" spans="1:15" ht="21.75" customHeight="1">
      <c r="A311" s="844">
        <f>IF(H272&gt;0,1,)</f>
        <v>0</v>
      </c>
      <c r="B311" s="2386"/>
      <c r="C311" s="2386"/>
      <c r="D311" s="2387"/>
      <c r="E311" s="2387"/>
      <c r="F311" s="2387"/>
      <c r="G311" s="2387"/>
      <c r="H311" s="2387"/>
      <c r="I311" s="895" t="s">
        <v>895</v>
      </c>
      <c r="J311" s="1140" t="s">
        <v>896</v>
      </c>
      <c r="K311" s="1140" t="s">
        <v>537</v>
      </c>
      <c r="L311" s="897" t="s">
        <v>538</v>
      </c>
      <c r="M311" s="1140" t="s">
        <v>899</v>
      </c>
      <c r="N311" s="841">
        <f t="shared" si="6"/>
        <v>0</v>
      </c>
    </row>
    <row r="312" spans="1:15" ht="21.75" customHeight="1">
      <c r="A312" s="844">
        <f>IF(H272&gt;0,1,)</f>
        <v>0</v>
      </c>
      <c r="B312" s="2368" t="s">
        <v>572</v>
      </c>
      <c r="C312" s="2368"/>
      <c r="D312" s="2369" t="str">
        <f>'6-3표준조사(4)'!P456</f>
        <v>완 (15˚ 이하)</v>
      </c>
      <c r="E312" s="2369"/>
      <c r="F312" s="2369"/>
      <c r="G312" s="2369"/>
      <c r="H312" s="2369"/>
      <c r="I312" s="1142" t="str">
        <f>IF(H272=0,"",IF(D312="완 (15˚ 이하)",0,IF(D312="중 (15˚ ~ 30˚)",5,IF(D312="급 (30˚ 초과)",10))))</f>
        <v/>
      </c>
      <c r="J312" s="1142" t="str">
        <f>IF(A275=0,"",IF(D312="완 (15˚ 이하)",0,IF(D312="중 (15˚ ~ 30˚)",5,IF(D312="급 (30˚ 초과)",10))))</f>
        <v/>
      </c>
      <c r="K312" s="1142" t="str">
        <f>IF(A278=0,"",IF(D312="완 (15˚ 이하)",0,IF(D312="중 (15˚ ~ 30˚)",5,IF(D312="급 (30˚ 초과)",10))))</f>
        <v/>
      </c>
      <c r="L312" s="1142" t="str">
        <f>IF(A286=0,"",IF(D312="완 (15˚ 이하)",0,IF(D312="중 (15˚ ~ 30˚)",5,IF(D312="급 (30˚ 초과)",10))))</f>
        <v/>
      </c>
      <c r="M312" s="1142" t="str">
        <f>IF(A296=0,"",IF(D312="완 (15˚ 이하)",0,IF(D312="중 (15˚ ~ 30˚)",5,IF(D312="급 (30˚ 초과)",10))))</f>
        <v/>
      </c>
      <c r="N312" s="841">
        <f t="shared" si="6"/>
        <v>0</v>
      </c>
    </row>
    <row r="313" spans="1:15" ht="21.75" customHeight="1">
      <c r="A313" s="844">
        <f>IF(H272&gt;0,1,)</f>
        <v>0</v>
      </c>
      <c r="B313" s="2389" t="s">
        <v>561</v>
      </c>
      <c r="C313" s="2389"/>
      <c r="D313" s="2369">
        <f>'6-3표준조사(4)'!R456</f>
        <v>0</v>
      </c>
      <c r="E313" s="2369"/>
      <c r="F313" s="2369"/>
      <c r="G313" s="2369"/>
      <c r="H313" s="2369"/>
      <c r="I313" s="1142"/>
      <c r="J313" s="1142"/>
      <c r="K313" s="1142" t="str">
        <f>IF(A278=0,"",IF(D313="당해년도",0,IF(D313="2년차",5,IF(D313="3년차",10))))</f>
        <v/>
      </c>
      <c r="L313" s="1142"/>
      <c r="M313" s="1142"/>
      <c r="N313" s="841">
        <f t="shared" si="6"/>
        <v>0</v>
      </c>
    </row>
    <row r="314" spans="1:15" ht="21.75" customHeight="1">
      <c r="A314" s="844">
        <f>IF(H272&gt;0,1,)</f>
        <v>0</v>
      </c>
      <c r="B314" s="2368" t="s">
        <v>560</v>
      </c>
      <c r="C314" s="2368"/>
      <c r="D314" s="2369" t="str">
        <f>'6-3표준조사(4)'!Q456</f>
        <v>개소당5ha이상</v>
      </c>
      <c r="E314" s="2369"/>
      <c r="F314" s="2369"/>
      <c r="G314" s="2369"/>
      <c r="H314" s="2369"/>
      <c r="I314" s="1142"/>
      <c r="J314" s="1142" t="str">
        <f>IF(A275=0,"",IF(D314="개소당5ha이상",0,IF(D314="개소당3~5ha미만 ",5,IF(D314="개소당3ha미만",10))))</f>
        <v/>
      </c>
      <c r="K314" s="1142" t="str">
        <f>IF(A278=0,"",IF(D314="개소당5ha이상",0,IF(D314="개소당3~5ha미만 ",5,IF(D314="개소당3ha미만",10))))</f>
        <v/>
      </c>
      <c r="L314" s="1142" t="str">
        <f>IF(A286=0,"",IF(D314="개소당5ha이상",0,IF(D314="개소당3~5ha미만 ",5,IF(D314="개소당3ha미만",10))))</f>
        <v/>
      </c>
      <c r="M314" s="1142" t="str">
        <f>IF(A296=0,"",IF(D314="개소당5ha이상",0,IF(D314="개소당3~5ha미만 ",5,IF(D314="개소당3ha미만",10))))</f>
        <v/>
      </c>
      <c r="N314" s="841">
        <f t="shared" si="6"/>
        <v>0</v>
      </c>
    </row>
    <row r="315" spans="1:15" ht="21.75" customHeight="1">
      <c r="A315" s="844">
        <f>IF(H272&gt;0,1,)</f>
        <v>0</v>
      </c>
      <c r="B315" s="2368" t="s">
        <v>555</v>
      </c>
      <c r="C315" s="2368"/>
      <c r="D315" s="2369"/>
      <c r="E315" s="2369"/>
      <c r="F315" s="2369"/>
      <c r="G315" s="2369"/>
      <c r="H315" s="2369"/>
      <c r="I315" s="1142"/>
      <c r="J315" s="1142"/>
      <c r="K315" s="1142"/>
      <c r="L315" s="1142"/>
      <c r="M315" s="1142"/>
      <c r="N315" s="841">
        <f t="shared" si="6"/>
        <v>0</v>
      </c>
    </row>
    <row r="316" spans="1:15" s="143" customFormat="1" ht="35.1" customHeight="1" thickBot="1">
      <c r="A316" s="178">
        <f>IF(H317&gt;0,1,)</f>
        <v>0</v>
      </c>
      <c r="B316" s="2338" t="s">
        <v>839</v>
      </c>
      <c r="C316" s="2338"/>
      <c r="D316" s="2338"/>
      <c r="E316" s="2338"/>
      <c r="F316" s="2338"/>
      <c r="G316" s="2338"/>
      <c r="H316" s="2338"/>
      <c r="I316" s="2338"/>
      <c r="J316" s="2338"/>
      <c r="K316" s="2338"/>
      <c r="L316" s="2338"/>
      <c r="M316" s="2338"/>
      <c r="N316" s="177">
        <f>IF(H$317&gt;0,8,)</f>
        <v>0</v>
      </c>
      <c r="O316" s="142"/>
    </row>
    <row r="317" spans="1:15" s="143" customFormat="1" ht="24.95" customHeight="1">
      <c r="A317" s="178">
        <f>IF(H317&gt;0,1,)</f>
        <v>0</v>
      </c>
      <c r="B317" s="2308" t="s">
        <v>857</v>
      </c>
      <c r="C317" s="2309"/>
      <c r="D317" s="2310" t="str">
        <f>CONCATENATE('6-3표준조사(4)'!K529,"임반")</f>
        <v>임반</v>
      </c>
      <c r="E317" s="2310"/>
      <c r="F317" s="2310" t="str">
        <f>CONCATENATE('6-3표준조사(4)'!L529,"소반")</f>
        <v>소반</v>
      </c>
      <c r="G317" s="2310"/>
      <c r="H317" s="2311">
        <f>'6-3표준조사(4)'!Q529</f>
        <v>0</v>
      </c>
      <c r="I317" s="2311"/>
      <c r="J317" s="179"/>
      <c r="K317" s="180" t="s">
        <v>541</v>
      </c>
      <c r="L317" s="2312">
        <f>+'6-3표준조사(4)'!R529</f>
        <v>0</v>
      </c>
      <c r="M317" s="2313"/>
      <c r="N317" s="177">
        <f t="shared" ref="N317:N360" si="7">IF(H$317&gt;0,8,)</f>
        <v>0</v>
      </c>
    </row>
    <row r="318" spans="1:15" s="143" customFormat="1" ht="21.75" customHeight="1">
      <c r="A318" s="178">
        <f>IF(H317&gt;0,1,)</f>
        <v>0</v>
      </c>
      <c r="B318" s="2314" t="s">
        <v>542</v>
      </c>
      <c r="C318" s="2315"/>
      <c r="D318" s="2316" t="s">
        <v>543</v>
      </c>
      <c r="E318" s="2315"/>
      <c r="F318" s="2317" t="s">
        <v>544</v>
      </c>
      <c r="G318" s="2318"/>
      <c r="H318" s="2317" t="s">
        <v>545</v>
      </c>
      <c r="I318" s="2318"/>
      <c r="J318" s="2316" t="s">
        <v>546</v>
      </c>
      <c r="K318" s="2315"/>
      <c r="L318" s="2393" t="s">
        <v>858</v>
      </c>
      <c r="M318" s="2321"/>
      <c r="N318" s="177">
        <f t="shared" si="7"/>
        <v>0</v>
      </c>
    </row>
    <row r="319" spans="1:15" s="143" customFormat="1" ht="21.75" customHeight="1">
      <c r="A319" s="178">
        <f>IF(H317&gt;0,1,)</f>
        <v>0</v>
      </c>
      <c r="B319" s="181"/>
      <c r="C319" s="182" t="s">
        <v>547</v>
      </c>
      <c r="D319" s="183"/>
      <c r="E319" s="184" t="s">
        <v>548</v>
      </c>
      <c r="F319" s="183"/>
      <c r="G319" s="184" t="s">
        <v>548</v>
      </c>
      <c r="H319" s="183"/>
      <c r="I319" s="184" t="s">
        <v>548</v>
      </c>
      <c r="J319" s="185"/>
      <c r="K319" s="184" t="s">
        <v>549</v>
      </c>
      <c r="L319" s="2320"/>
      <c r="M319" s="2322"/>
      <c r="N319" s="177">
        <f t="shared" si="7"/>
        <v>0</v>
      </c>
    </row>
    <row r="320" spans="1:15" s="27" customFormat="1" ht="21.75" hidden="1" customHeight="1">
      <c r="A320" s="28">
        <f>IF('6-3표준조사(4)'!R529="둘레베기",1,)</f>
        <v>0</v>
      </c>
      <c r="B320" s="2323" t="s">
        <v>547</v>
      </c>
      <c r="C320" s="29" t="s">
        <v>579</v>
      </c>
      <c r="D320" s="30"/>
      <c r="E320" s="31"/>
      <c r="F320" s="30"/>
      <c r="G320" s="31"/>
      <c r="H320" s="30"/>
      <c r="I320" s="31"/>
      <c r="J320" s="32"/>
      <c r="K320" s="33"/>
      <c r="L320" s="34"/>
      <c r="M320" s="71">
        <f>M321</f>
        <v>0</v>
      </c>
      <c r="N320" s="70">
        <f t="shared" si="7"/>
        <v>0</v>
      </c>
    </row>
    <row r="321" spans="1:14" s="27" customFormat="1" ht="21.75" hidden="1" customHeight="1">
      <c r="A321" s="28">
        <f>IF('6-3표준조사(4)'!R529="둘레베기",1,)</f>
        <v>0</v>
      </c>
      <c r="B321" s="2324"/>
      <c r="C321" s="35" t="s">
        <v>841</v>
      </c>
      <c r="D321" s="36"/>
      <c r="E321" s="37"/>
      <c r="F321" s="38"/>
      <c r="G321" s="37"/>
      <c r="H321" s="38"/>
      <c r="I321" s="37"/>
      <c r="J321" s="39"/>
      <c r="K321" s="40"/>
      <c r="L321" s="41">
        <f>J360/100</f>
        <v>0</v>
      </c>
      <c r="M321" s="72">
        <f>ROUNDDOWN((H322*J322)+(H322*J322*L321),)</f>
        <v>0</v>
      </c>
      <c r="N321" s="70">
        <f t="shared" si="7"/>
        <v>0</v>
      </c>
    </row>
    <row r="322" spans="1:14" s="27" customFormat="1" ht="21.75" hidden="1" customHeight="1">
      <c r="A322" s="28">
        <f>IF('6-3표준조사(4)'!R529="둘레베기",1,)</f>
        <v>0</v>
      </c>
      <c r="B322" s="2324"/>
      <c r="C322" s="35" t="s">
        <v>842</v>
      </c>
      <c r="D322" s="36">
        <f>IF(A322&gt;0,D351,)</f>
        <v>0</v>
      </c>
      <c r="E322" s="37" t="s">
        <v>551</v>
      </c>
      <c r="F322" s="38">
        <v>0.18</v>
      </c>
      <c r="G322" s="37" t="s">
        <v>552</v>
      </c>
      <c r="H322" s="38">
        <f>ROUND(D322/100*F322,2)</f>
        <v>0</v>
      </c>
      <c r="I322" s="37" t="s">
        <v>550</v>
      </c>
      <c r="J322" s="39">
        <f>'7-1 단가조사'!L7</f>
        <v>172068</v>
      </c>
      <c r="K322" s="40" t="s">
        <v>580</v>
      </c>
      <c r="L322" s="41"/>
      <c r="M322" s="72"/>
      <c r="N322" s="70">
        <f t="shared" si="7"/>
        <v>0</v>
      </c>
    </row>
    <row r="323" spans="1:14" s="27" customFormat="1" ht="21.75" hidden="1" customHeight="1">
      <c r="A323" s="28">
        <f>IF('6-3표준조사(4)'!R529="줄베기",1,)</f>
        <v>0</v>
      </c>
      <c r="B323" s="2324"/>
      <c r="C323" s="29" t="s">
        <v>581</v>
      </c>
      <c r="D323" s="30"/>
      <c r="E323" s="31"/>
      <c r="F323" s="30"/>
      <c r="G323" s="31"/>
      <c r="H323" s="30"/>
      <c r="I323" s="31"/>
      <c r="J323" s="32"/>
      <c r="K323" s="33"/>
      <c r="L323" s="42"/>
      <c r="M323" s="71">
        <f>SUM(M324+M327+M330)</f>
        <v>0</v>
      </c>
      <c r="N323" s="70">
        <f t="shared" si="7"/>
        <v>0</v>
      </c>
    </row>
    <row r="324" spans="1:14" s="27" customFormat="1" ht="21.75" hidden="1" customHeight="1">
      <c r="A324" s="28">
        <f>IF('6-3표준조사(4)'!R529="줄베기",1,)</f>
        <v>0</v>
      </c>
      <c r="B324" s="2324"/>
      <c r="C324" s="35" t="s">
        <v>841</v>
      </c>
      <c r="D324" s="43"/>
      <c r="E324" s="37"/>
      <c r="F324" s="38"/>
      <c r="G324" s="37"/>
      <c r="H324" s="38"/>
      <c r="I324" s="37"/>
      <c r="J324" s="39"/>
      <c r="K324" s="40"/>
      <c r="L324" s="41">
        <f>K360/100</f>
        <v>0</v>
      </c>
      <c r="M324" s="72">
        <f>ROUNDDOWN((M325+M326)+((M325+M326)*L324),0)</f>
        <v>0</v>
      </c>
      <c r="N324" s="70">
        <f t="shared" si="7"/>
        <v>0</v>
      </c>
    </row>
    <row r="325" spans="1:14" s="27" customFormat="1" ht="21.75" hidden="1" customHeight="1">
      <c r="A325" s="28">
        <f>IF('6-3표준조사(4)'!R529="줄베기",1,)</f>
        <v>0</v>
      </c>
      <c r="B325" s="2324"/>
      <c r="C325" s="35" t="s">
        <v>843</v>
      </c>
      <c r="D325" s="43">
        <f>IF(A325&gt;0,D351,)</f>
        <v>0</v>
      </c>
      <c r="E325" s="37" t="s">
        <v>551</v>
      </c>
      <c r="F325" s="38">
        <v>7.0000000000000007E-2</v>
      </c>
      <c r="G325" s="37" t="s">
        <v>552</v>
      </c>
      <c r="H325" s="38">
        <f>ROUND(D325/100*F325,2)</f>
        <v>0</v>
      </c>
      <c r="I325" s="37" t="s">
        <v>550</v>
      </c>
      <c r="J325" s="39">
        <f>'7-1 단가조사'!L7</f>
        <v>172068</v>
      </c>
      <c r="K325" s="40" t="s">
        <v>580</v>
      </c>
      <c r="L325" s="41"/>
      <c r="M325" s="72">
        <f>ROUNDDOWN(H325*J325,)</f>
        <v>0</v>
      </c>
      <c r="N325" s="70">
        <f t="shared" si="7"/>
        <v>0</v>
      </c>
    </row>
    <row r="326" spans="1:14" s="27" customFormat="1" ht="21.75" hidden="1" customHeight="1">
      <c r="A326" s="28">
        <f>IF('6-3표준조사(4)'!R529="줄베기",1,)</f>
        <v>0</v>
      </c>
      <c r="B326" s="2324"/>
      <c r="C326" s="35" t="s">
        <v>844</v>
      </c>
      <c r="D326" s="44">
        <f>IF(A326&gt;0,1,)</f>
        <v>0</v>
      </c>
      <c r="E326" s="37" t="s">
        <v>425</v>
      </c>
      <c r="F326" s="38">
        <v>1.3</v>
      </c>
      <c r="G326" s="37" t="s">
        <v>582</v>
      </c>
      <c r="H326" s="38">
        <f>ROUND(D326*F326,2)</f>
        <v>0</v>
      </c>
      <c r="I326" s="37" t="s">
        <v>550</v>
      </c>
      <c r="J326" s="39">
        <f>'7-1 단가조사'!L6</f>
        <v>226122</v>
      </c>
      <c r="K326" s="40" t="s">
        <v>583</v>
      </c>
      <c r="L326" s="41"/>
      <c r="M326" s="72">
        <f>ROUNDDOWN(H326*J326,)</f>
        <v>0</v>
      </c>
      <c r="N326" s="70">
        <f t="shared" si="7"/>
        <v>0</v>
      </c>
    </row>
    <row r="327" spans="1:14" s="27" customFormat="1" ht="21.75" hidden="1" customHeight="1">
      <c r="A327" s="28">
        <f>IF('6-3표준조사(4)'!R529="줄베기",1,)</f>
        <v>0</v>
      </c>
      <c r="B327" s="2324"/>
      <c r="C327" s="35" t="s">
        <v>845</v>
      </c>
      <c r="D327" s="43"/>
      <c r="E327" s="37"/>
      <c r="F327" s="38"/>
      <c r="G327" s="37"/>
      <c r="H327" s="38"/>
      <c r="I327" s="37"/>
      <c r="J327" s="39"/>
      <c r="K327" s="40"/>
      <c r="L327" s="45"/>
      <c r="M327" s="72">
        <f>M328+M329</f>
        <v>0</v>
      </c>
      <c r="N327" s="70">
        <f t="shared" si="7"/>
        <v>0</v>
      </c>
    </row>
    <row r="328" spans="1:14" s="27" customFormat="1" ht="21.75" hidden="1" customHeight="1">
      <c r="A328" s="28">
        <f>IF('6-3표준조사(4)'!R529="줄베기",1,)</f>
        <v>0</v>
      </c>
      <c r="B328" s="2324"/>
      <c r="C328" s="35" t="s">
        <v>846</v>
      </c>
      <c r="D328" s="44">
        <f>H326</f>
        <v>0</v>
      </c>
      <c r="E328" s="37" t="s">
        <v>582</v>
      </c>
      <c r="F328" s="38">
        <v>5</v>
      </c>
      <c r="G328" s="37" t="s">
        <v>553</v>
      </c>
      <c r="H328" s="38">
        <f>ROUND(D328*F328,2)</f>
        <v>0</v>
      </c>
      <c r="I328" s="37" t="s">
        <v>554</v>
      </c>
      <c r="J328" s="39">
        <f>'7-1 단가조사'!L11</f>
        <v>1720</v>
      </c>
      <c r="K328" s="40" t="s">
        <v>584</v>
      </c>
      <c r="L328" s="45"/>
      <c r="M328" s="72">
        <f>ROUNDDOWN(H328*J328,)</f>
        <v>0</v>
      </c>
      <c r="N328" s="70">
        <f t="shared" si="7"/>
        <v>0</v>
      </c>
    </row>
    <row r="329" spans="1:14" s="27" customFormat="1" ht="21.75" hidden="1" customHeight="1">
      <c r="A329" s="28">
        <f>IF('6-3표준조사(4)'!R529="줄베기",1,)</f>
        <v>0</v>
      </c>
      <c r="B329" s="2324"/>
      <c r="C329" s="35" t="s">
        <v>847</v>
      </c>
      <c r="D329" s="43">
        <f>M328</f>
        <v>0</v>
      </c>
      <c r="E329" s="37" t="s">
        <v>586</v>
      </c>
      <c r="F329" s="38">
        <v>0.1</v>
      </c>
      <c r="G329" s="37" t="s">
        <v>587</v>
      </c>
      <c r="H329" s="38"/>
      <c r="I329" s="37"/>
      <c r="J329" s="39"/>
      <c r="K329" s="40"/>
      <c r="L329" s="45"/>
      <c r="M329" s="72">
        <f>ROUNDDOWN(D329*F329,)</f>
        <v>0</v>
      </c>
      <c r="N329" s="70">
        <f t="shared" si="7"/>
        <v>0</v>
      </c>
    </row>
    <row r="330" spans="1:14" s="27" customFormat="1" ht="21.75" hidden="1" customHeight="1">
      <c r="A330" s="28">
        <f>IF('6-3표준조사(4)'!R529="줄베기",1,)</f>
        <v>0</v>
      </c>
      <c r="B330" s="2324"/>
      <c r="C330" s="46" t="s">
        <v>848</v>
      </c>
      <c r="D330" s="47">
        <f>D328</f>
        <v>0</v>
      </c>
      <c r="E330" s="48" t="s">
        <v>588</v>
      </c>
      <c r="F330" s="49">
        <v>8.3999999999999995E-3</v>
      </c>
      <c r="G330" s="48" t="s">
        <v>589</v>
      </c>
      <c r="H330" s="50"/>
      <c r="I330" s="48"/>
      <c r="J330" s="51">
        <f>'7-1 단가조사'!L14</f>
        <v>610000</v>
      </c>
      <c r="K330" s="52" t="s">
        <v>585</v>
      </c>
      <c r="L330" s="53"/>
      <c r="M330" s="73">
        <f>ROUNDDOWN(D330*F330*J330,)</f>
        <v>0</v>
      </c>
      <c r="N330" s="70">
        <f t="shared" si="7"/>
        <v>0</v>
      </c>
    </row>
    <row r="331" spans="1:14" ht="21.75" customHeight="1">
      <c r="A331" s="844">
        <f>IF('6-3표준조사(4)'!R529="모두베기",1,)</f>
        <v>0</v>
      </c>
      <c r="B331" s="2324"/>
      <c r="C331" s="852" t="s">
        <v>590</v>
      </c>
      <c r="D331" s="853"/>
      <c r="E331" s="854"/>
      <c r="F331" s="855"/>
      <c r="G331" s="854"/>
      <c r="H331" s="855"/>
      <c r="I331" s="854"/>
      <c r="J331" s="856"/>
      <c r="K331" s="857"/>
      <c r="L331" s="858"/>
      <c r="M331" s="859">
        <f>M332+M337+M340</f>
        <v>0</v>
      </c>
      <c r="N331" s="841">
        <f t="shared" si="7"/>
        <v>0</v>
      </c>
    </row>
    <row r="332" spans="1:14" ht="21.75" customHeight="1">
      <c r="A332" s="844">
        <f>IF('6-3표준조사(4)'!R529="모두베기",1,)</f>
        <v>0</v>
      </c>
      <c r="B332" s="2324"/>
      <c r="C332" s="860" t="s">
        <v>841</v>
      </c>
      <c r="D332" s="861"/>
      <c r="E332" s="862"/>
      <c r="F332" s="863"/>
      <c r="G332" s="862"/>
      <c r="H332" s="863"/>
      <c r="I332" s="862"/>
      <c r="J332" s="864"/>
      <c r="K332" s="865"/>
      <c r="L332" s="866">
        <f>L360/100</f>
        <v>0</v>
      </c>
      <c r="M332" s="867">
        <f>M333+M334+M335+M336</f>
        <v>0</v>
      </c>
      <c r="N332" s="841">
        <f t="shared" si="7"/>
        <v>0</v>
      </c>
    </row>
    <row r="333" spans="1:14" ht="21.75" customHeight="1">
      <c r="A333" s="844">
        <f>IF('6-3표준조사(4)'!R529="모두베기",1,)</f>
        <v>0</v>
      </c>
      <c r="B333" s="2324"/>
      <c r="C333" s="860" t="s">
        <v>843</v>
      </c>
      <c r="D333" s="861"/>
      <c r="E333" s="862" t="s">
        <v>551</v>
      </c>
      <c r="F333" s="863">
        <v>7.0000000000000007E-2</v>
      </c>
      <c r="G333" s="862" t="s">
        <v>552</v>
      </c>
      <c r="H333" s="863">
        <f>ROUND(D333/100*F333,2)</f>
        <v>0</v>
      </c>
      <c r="I333" s="862" t="s">
        <v>550</v>
      </c>
      <c r="J333" s="864">
        <f>'7-1 단가조사'!L7</f>
        <v>172068</v>
      </c>
      <c r="K333" s="865" t="s">
        <v>580</v>
      </c>
      <c r="L333" s="868"/>
      <c r="M333" s="867">
        <f>ROUNDDOWN((H333*J333)+(H333*J333*L332),)</f>
        <v>0</v>
      </c>
      <c r="N333" s="841">
        <f t="shared" si="7"/>
        <v>0</v>
      </c>
    </row>
    <row r="334" spans="1:14" ht="21.75" customHeight="1">
      <c r="A334" s="844">
        <f>IF('6-3표준조사(4)'!R529="모두베기",1,)</f>
        <v>0</v>
      </c>
      <c r="B334" s="2324"/>
      <c r="C334" s="869" t="s">
        <v>1158</v>
      </c>
      <c r="D334" s="870">
        <f>IF(A334&gt;0,IF(D353="당해 년도",1,),)</f>
        <v>0</v>
      </c>
      <c r="E334" s="862" t="s">
        <v>425</v>
      </c>
      <c r="F334" s="863">
        <v>3.5</v>
      </c>
      <c r="G334" s="862" t="s">
        <v>582</v>
      </c>
      <c r="H334" s="863">
        <f>ROUND(D334*F334,2)</f>
        <v>0</v>
      </c>
      <c r="I334" s="862" t="s">
        <v>550</v>
      </c>
      <c r="J334" s="864">
        <f>'7-1 단가조사'!L6</f>
        <v>226122</v>
      </c>
      <c r="K334" s="865" t="s">
        <v>583</v>
      </c>
      <c r="L334" s="868"/>
      <c r="M334" s="867">
        <f>ROUNDDOWN((H334*J334)+(H334*J334*L332),)</f>
        <v>0</v>
      </c>
      <c r="N334" s="841">
        <f t="shared" si="7"/>
        <v>0</v>
      </c>
    </row>
    <row r="335" spans="1:14" ht="21.75" customHeight="1">
      <c r="A335" s="844">
        <f>IF('6-3표준조사(4)'!R529="모두베기",1,)</f>
        <v>0</v>
      </c>
      <c r="B335" s="2324"/>
      <c r="C335" s="869" t="s">
        <v>1159</v>
      </c>
      <c r="D335" s="870">
        <f>IF(A335&gt;0,IF(D353="2년차",1,),)</f>
        <v>0</v>
      </c>
      <c r="E335" s="862" t="s">
        <v>425</v>
      </c>
      <c r="F335" s="863">
        <v>4</v>
      </c>
      <c r="G335" s="862" t="s">
        <v>582</v>
      </c>
      <c r="H335" s="863">
        <f>ROUND(D335*F335,2)</f>
        <v>0</v>
      </c>
      <c r="I335" s="862" t="s">
        <v>550</v>
      </c>
      <c r="J335" s="864">
        <f>'7-1 단가조사'!L6</f>
        <v>226122</v>
      </c>
      <c r="K335" s="865" t="s">
        <v>583</v>
      </c>
      <c r="L335" s="868"/>
      <c r="M335" s="867">
        <f>ROUNDDOWN((H335*J335)+(H335*J335*L332),)</f>
        <v>0</v>
      </c>
      <c r="N335" s="841">
        <f t="shared" si="7"/>
        <v>0</v>
      </c>
    </row>
    <row r="336" spans="1:14" ht="21.75" customHeight="1">
      <c r="A336" s="844">
        <f>IF('6-3표준조사(4)'!R529="모두베기",1,)</f>
        <v>0</v>
      </c>
      <c r="B336" s="2324"/>
      <c r="C336" s="869" t="s">
        <v>1160</v>
      </c>
      <c r="D336" s="870">
        <f>IF(A336&gt;0,IF(D353="3년차 이상",1,),)</f>
        <v>0</v>
      </c>
      <c r="E336" s="862" t="s">
        <v>425</v>
      </c>
      <c r="F336" s="863">
        <v>5</v>
      </c>
      <c r="G336" s="862" t="s">
        <v>582</v>
      </c>
      <c r="H336" s="863">
        <f>ROUND(D336*F336,2)</f>
        <v>0</v>
      </c>
      <c r="I336" s="862" t="s">
        <v>550</v>
      </c>
      <c r="J336" s="864">
        <f>'7-1 단가조사'!L6</f>
        <v>226122</v>
      </c>
      <c r="K336" s="865" t="s">
        <v>583</v>
      </c>
      <c r="L336" s="868"/>
      <c r="M336" s="867">
        <f>ROUNDDOWN((H336*J336)+(H336*J336*L332),)</f>
        <v>0</v>
      </c>
      <c r="N336" s="841">
        <f t="shared" si="7"/>
        <v>0</v>
      </c>
    </row>
    <row r="337" spans="1:14" ht="21.75" customHeight="1">
      <c r="A337" s="844">
        <f>IF('6-3표준조사(4)'!R529="모두베기",1,)</f>
        <v>0</v>
      </c>
      <c r="B337" s="2324"/>
      <c r="C337" s="860" t="s">
        <v>845</v>
      </c>
      <c r="D337" s="861"/>
      <c r="E337" s="862"/>
      <c r="F337" s="863"/>
      <c r="G337" s="862"/>
      <c r="H337" s="863"/>
      <c r="I337" s="862"/>
      <c r="J337" s="864"/>
      <c r="K337" s="865"/>
      <c r="L337" s="868"/>
      <c r="M337" s="867">
        <f>M338+M339</f>
        <v>0</v>
      </c>
      <c r="N337" s="841">
        <f t="shared" si="7"/>
        <v>0</v>
      </c>
    </row>
    <row r="338" spans="1:14" ht="21.75" customHeight="1">
      <c r="A338" s="844">
        <f>IF('6-3표준조사(4)'!R529="모두베기",1,)</f>
        <v>0</v>
      </c>
      <c r="B338" s="2324"/>
      <c r="C338" s="860" t="s">
        <v>846</v>
      </c>
      <c r="D338" s="870">
        <f>(H334+H335+H336)</f>
        <v>0</v>
      </c>
      <c r="E338" s="862" t="s">
        <v>582</v>
      </c>
      <c r="F338" s="863">
        <v>5</v>
      </c>
      <c r="G338" s="862" t="s">
        <v>553</v>
      </c>
      <c r="H338" s="863">
        <f>ROUND(D338*F338,2)</f>
        <v>0</v>
      </c>
      <c r="I338" s="862" t="s">
        <v>554</v>
      </c>
      <c r="J338" s="864">
        <f>'7-1 단가조사'!L11</f>
        <v>1720</v>
      </c>
      <c r="K338" s="865" t="s">
        <v>584</v>
      </c>
      <c r="L338" s="868"/>
      <c r="M338" s="867">
        <f>ROUNDDOWN(H338*J338,)</f>
        <v>0</v>
      </c>
      <c r="N338" s="841">
        <f t="shared" si="7"/>
        <v>0</v>
      </c>
    </row>
    <row r="339" spans="1:14" ht="21.75" customHeight="1">
      <c r="A339" s="844">
        <f>IF('6-3표준조사(4)'!R529="모두베기",1,)</f>
        <v>0</v>
      </c>
      <c r="B339" s="2324"/>
      <c r="C339" s="860" t="s">
        <v>847</v>
      </c>
      <c r="D339" s="861">
        <f>M338</f>
        <v>0</v>
      </c>
      <c r="E339" s="862" t="s">
        <v>586</v>
      </c>
      <c r="F339" s="863">
        <v>0.1</v>
      </c>
      <c r="G339" s="862" t="s">
        <v>587</v>
      </c>
      <c r="H339" s="863"/>
      <c r="I339" s="862"/>
      <c r="J339" s="864"/>
      <c r="K339" s="865"/>
      <c r="L339" s="868"/>
      <c r="M339" s="867">
        <f>ROUNDDOWN(D339*F339,)</f>
        <v>0</v>
      </c>
      <c r="N339" s="841">
        <f t="shared" si="7"/>
        <v>0</v>
      </c>
    </row>
    <row r="340" spans="1:14" ht="21.75" customHeight="1">
      <c r="A340" s="844">
        <f>IF('6-3표준조사(4)'!R529="모두베기",1,)</f>
        <v>0</v>
      </c>
      <c r="B340" s="2324"/>
      <c r="C340" s="871" t="s">
        <v>848</v>
      </c>
      <c r="D340" s="872">
        <f>D338</f>
        <v>0</v>
      </c>
      <c r="E340" s="873" t="s">
        <v>588</v>
      </c>
      <c r="F340" s="874">
        <v>8.3999999999999995E-3</v>
      </c>
      <c r="G340" s="873" t="s">
        <v>589</v>
      </c>
      <c r="H340" s="875"/>
      <c r="I340" s="873"/>
      <c r="J340" s="876">
        <f>'7-1 단가조사'!L14</f>
        <v>610000</v>
      </c>
      <c r="K340" s="877" t="s">
        <v>585</v>
      </c>
      <c r="L340" s="878"/>
      <c r="M340" s="879">
        <f>ROUNDDOWN(D340*F340*J340,)</f>
        <v>0</v>
      </c>
      <c r="N340" s="841">
        <f t="shared" si="7"/>
        <v>0</v>
      </c>
    </row>
    <row r="341" spans="1:14" s="27" customFormat="1" ht="21.75" hidden="1" customHeight="1">
      <c r="A341" s="28">
        <f>IF('6-3표준조사(4)'!R529="맹아제거",1,)</f>
        <v>0</v>
      </c>
      <c r="B341" s="2324"/>
      <c r="C341" s="29" t="s">
        <v>591</v>
      </c>
      <c r="D341" s="30"/>
      <c r="E341" s="31"/>
      <c r="F341" s="30"/>
      <c r="G341" s="31"/>
      <c r="H341" s="30"/>
      <c r="I341" s="31"/>
      <c r="J341" s="32"/>
      <c r="K341" s="33"/>
      <c r="L341" s="34"/>
      <c r="M341" s="71">
        <f>M342</f>
        <v>0</v>
      </c>
      <c r="N341" s="70">
        <f t="shared" si="7"/>
        <v>0</v>
      </c>
    </row>
    <row r="342" spans="1:14" s="27" customFormat="1" ht="21.75" hidden="1" customHeight="1">
      <c r="A342" s="28">
        <f>IF('6-3표준조사(4)'!R529="맹아제거",1,)</f>
        <v>0</v>
      </c>
      <c r="B342" s="2324"/>
      <c r="C342" s="35" t="s">
        <v>841</v>
      </c>
      <c r="D342" s="36"/>
      <c r="E342" s="37"/>
      <c r="F342" s="38"/>
      <c r="G342" s="37"/>
      <c r="H342" s="38"/>
      <c r="I342" s="37"/>
      <c r="J342" s="39"/>
      <c r="K342" s="40"/>
      <c r="L342" s="41">
        <f>M360/100</f>
        <v>0</v>
      </c>
      <c r="M342" s="72">
        <f>ROUNDDOWN((H343*J343)+(H343*J343*L342),)</f>
        <v>0</v>
      </c>
      <c r="N342" s="70">
        <f t="shared" si="7"/>
        <v>0</v>
      </c>
    </row>
    <row r="343" spans="1:14" s="27" customFormat="1" ht="21.75" hidden="1" customHeight="1">
      <c r="A343" s="28">
        <f>IF('6-3표준조사(4)'!R529="맹아제거",1,)</f>
        <v>0</v>
      </c>
      <c r="B343" s="2324"/>
      <c r="C343" s="35" t="s">
        <v>849</v>
      </c>
      <c r="D343" s="36">
        <v>0</v>
      </c>
      <c r="E343" s="37" t="s">
        <v>551</v>
      </c>
      <c r="F343" s="38">
        <v>0.2</v>
      </c>
      <c r="G343" s="37" t="s">
        <v>552</v>
      </c>
      <c r="H343" s="38">
        <f>ROUND(D343/100*F343,2)</f>
        <v>0</v>
      </c>
      <c r="I343" s="37" t="s">
        <v>550</v>
      </c>
      <c r="J343" s="39">
        <f>'7-1 단가조사'!L7</f>
        <v>172068</v>
      </c>
      <c r="K343" s="40" t="s">
        <v>580</v>
      </c>
      <c r="L343" s="41">
        <f>M360/100</f>
        <v>0</v>
      </c>
      <c r="M343" s="72"/>
      <c r="N343" s="70">
        <f t="shared" si="7"/>
        <v>0</v>
      </c>
    </row>
    <row r="344" spans="1:14" s="143" customFormat="1" ht="21.75" customHeight="1">
      <c r="A344" s="178">
        <f>IF(H317&gt;0,1,)</f>
        <v>0</v>
      </c>
      <c r="B344" s="2325" t="s">
        <v>555</v>
      </c>
      <c r="C344" s="186" t="s">
        <v>592</v>
      </c>
      <c r="D344" s="189"/>
      <c r="E344" s="188"/>
      <c r="F344" s="189"/>
      <c r="G344" s="188"/>
      <c r="H344" s="189"/>
      <c r="I344" s="188"/>
      <c r="J344" s="190"/>
      <c r="K344" s="191"/>
      <c r="L344" s="192"/>
      <c r="M344" s="193">
        <f>SUM(M345,M347,M348)</f>
        <v>0</v>
      </c>
      <c r="N344" s="177">
        <f t="shared" si="7"/>
        <v>0</v>
      </c>
    </row>
    <row r="345" spans="1:14" s="143" customFormat="1" ht="21.75" customHeight="1">
      <c r="A345" s="178">
        <f>IF(H317&gt;0,1,)</f>
        <v>0</v>
      </c>
      <c r="B345" s="2326"/>
      <c r="C345" s="194" t="s">
        <v>850</v>
      </c>
      <c r="D345" s="197"/>
      <c r="E345" s="196"/>
      <c r="F345" s="197"/>
      <c r="G345" s="196"/>
      <c r="H345" s="197"/>
      <c r="I345" s="196"/>
      <c r="J345" s="198"/>
      <c r="K345" s="199"/>
      <c r="L345" s="202"/>
      <c r="M345" s="201">
        <f>M346</f>
        <v>0</v>
      </c>
      <c r="N345" s="177">
        <f t="shared" si="7"/>
        <v>0</v>
      </c>
    </row>
    <row r="346" spans="1:14" s="143" customFormat="1" ht="21.75" customHeight="1">
      <c r="A346" s="178">
        <f>IF(H317&gt;0,1,)</f>
        <v>0</v>
      </c>
      <c r="B346" s="2326"/>
      <c r="C346" s="194" t="s">
        <v>851</v>
      </c>
      <c r="D346" s="197"/>
      <c r="E346" s="196"/>
      <c r="F346" s="197"/>
      <c r="G346" s="196"/>
      <c r="H346" s="197"/>
      <c r="I346" s="196"/>
      <c r="J346" s="198"/>
      <c r="K346" s="199"/>
      <c r="L346" s="202"/>
      <c r="M346" s="201">
        <f>M321+M324+M332+M342</f>
        <v>0</v>
      </c>
      <c r="N346" s="177">
        <f t="shared" si="7"/>
        <v>0</v>
      </c>
    </row>
    <row r="347" spans="1:14" s="143" customFormat="1" ht="21.75" customHeight="1">
      <c r="A347" s="178">
        <f>IF(H317&gt;0,1,)</f>
        <v>0</v>
      </c>
      <c r="B347" s="2326"/>
      <c r="C347" s="194" t="s">
        <v>852</v>
      </c>
      <c r="D347" s="197"/>
      <c r="E347" s="196"/>
      <c r="F347" s="197"/>
      <c r="G347" s="196"/>
      <c r="H347" s="197"/>
      <c r="I347" s="196"/>
      <c r="J347" s="198"/>
      <c r="K347" s="199"/>
      <c r="L347" s="202"/>
      <c r="M347" s="201">
        <f>M327+M337</f>
        <v>0</v>
      </c>
      <c r="N347" s="177">
        <f t="shared" si="7"/>
        <v>0</v>
      </c>
    </row>
    <row r="348" spans="1:14" s="143" customFormat="1" ht="21.75" customHeight="1" thickBot="1">
      <c r="A348" s="178">
        <f>IF(H317&gt;0,1,)</f>
        <v>0</v>
      </c>
      <c r="B348" s="2327"/>
      <c r="C348" s="205" t="s">
        <v>853</v>
      </c>
      <c r="D348" s="214"/>
      <c r="E348" s="215"/>
      <c r="F348" s="214"/>
      <c r="G348" s="215"/>
      <c r="H348" s="214"/>
      <c r="I348" s="215"/>
      <c r="J348" s="216"/>
      <c r="K348" s="217"/>
      <c r="L348" s="218"/>
      <c r="M348" s="219">
        <f>M330+M340</f>
        <v>0</v>
      </c>
      <c r="N348" s="177">
        <f t="shared" si="7"/>
        <v>0</v>
      </c>
    </row>
    <row r="349" spans="1:14" s="143" customFormat="1" ht="21.75" customHeight="1">
      <c r="A349" s="178">
        <f>IF(H317&gt;0,1,)</f>
        <v>0</v>
      </c>
      <c r="B349" s="2328" t="s">
        <v>556</v>
      </c>
      <c r="C349" s="2328"/>
      <c r="D349" s="2328"/>
      <c r="E349" s="2328"/>
      <c r="F349" s="2328"/>
      <c r="G349" s="2328"/>
      <c r="H349" s="2328"/>
      <c r="I349" s="2328"/>
      <c r="J349" s="2328"/>
      <c r="K349" s="2328"/>
      <c r="L349" s="2328"/>
      <c r="M349" s="2328"/>
      <c r="N349" s="177">
        <f t="shared" si="7"/>
        <v>0</v>
      </c>
    </row>
    <row r="350" spans="1:14" s="143" customFormat="1" ht="21.75" customHeight="1">
      <c r="A350" s="178">
        <f>IF(H317&gt;0,1,)</f>
        <v>0</v>
      </c>
      <c r="B350" s="2329" t="s">
        <v>557</v>
      </c>
      <c r="C350" s="2329"/>
      <c r="D350" s="2329"/>
      <c r="E350" s="2329"/>
      <c r="F350" s="2329"/>
      <c r="G350" s="2329"/>
      <c r="H350" s="2329"/>
      <c r="I350" s="2329"/>
      <c r="J350" s="2329"/>
      <c r="K350" s="2329"/>
      <c r="L350" s="2329"/>
      <c r="M350" s="2329"/>
      <c r="N350" s="177">
        <f t="shared" si="7"/>
        <v>0</v>
      </c>
    </row>
    <row r="351" spans="1:14" s="143" customFormat="1" ht="21.75" customHeight="1">
      <c r="A351" s="178">
        <f>IF(H317&gt;0,1,)</f>
        <v>0</v>
      </c>
      <c r="B351" s="220" t="s">
        <v>558</v>
      </c>
      <c r="C351" s="221" t="s">
        <v>854</v>
      </c>
      <c r="D351" s="222" t="e">
        <f>'6-3표준조사(4)'!Q535</f>
        <v>#DIV/0!</v>
      </c>
      <c r="E351" s="220" t="s">
        <v>551</v>
      </c>
      <c r="F351" s="1137"/>
      <c r="G351" s="220"/>
      <c r="H351" s="224"/>
      <c r="I351" s="225"/>
      <c r="J351" s="225"/>
      <c r="K351" s="225"/>
      <c r="L351" s="226"/>
      <c r="M351" s="225"/>
      <c r="N351" s="177">
        <f t="shared" si="7"/>
        <v>0</v>
      </c>
    </row>
    <row r="352" spans="1:14" s="143" customFormat="1" ht="21.75" customHeight="1">
      <c r="A352" s="178">
        <f>IF(H317&gt;0,1,)</f>
        <v>0</v>
      </c>
      <c r="B352" s="220" t="s">
        <v>559</v>
      </c>
      <c r="C352" s="221" t="s">
        <v>840</v>
      </c>
      <c r="D352" s="2330">
        <f>'6-3표준조사(4)'!S535</f>
        <v>0</v>
      </c>
      <c r="E352" s="2330"/>
      <c r="F352" s="1137"/>
      <c r="G352" s="220"/>
      <c r="H352" s="224"/>
      <c r="I352" s="225"/>
      <c r="J352" s="225"/>
      <c r="K352" s="225"/>
      <c r="L352" s="226"/>
      <c r="M352" s="225"/>
      <c r="N352" s="177">
        <f t="shared" si="7"/>
        <v>0</v>
      </c>
    </row>
    <row r="353" spans="1:15" s="143" customFormat="1" ht="21.75" customHeight="1">
      <c r="A353" s="178">
        <f>IF(H317&gt;0,1,)</f>
        <v>0</v>
      </c>
      <c r="B353" s="220" t="s">
        <v>558</v>
      </c>
      <c r="C353" s="221" t="s">
        <v>855</v>
      </c>
      <c r="D353" s="2331">
        <f>'6-3표준조사(4)'!R531</f>
        <v>0</v>
      </c>
      <c r="E353" s="2331"/>
      <c r="F353" s="227"/>
      <c r="G353" s="227"/>
      <c r="H353" s="224"/>
      <c r="I353" s="225"/>
      <c r="J353" s="225"/>
      <c r="K353" s="225"/>
      <c r="L353" s="226"/>
      <c r="M353" s="225"/>
      <c r="N353" s="177">
        <f t="shared" si="7"/>
        <v>0</v>
      </c>
    </row>
    <row r="354" spans="1:15" s="143" customFormat="1" ht="21.75" customHeight="1">
      <c r="A354" s="178">
        <f>IF(H317&gt;0,1,)</f>
        <v>0</v>
      </c>
      <c r="B354" s="2329" t="s">
        <v>856</v>
      </c>
      <c r="C354" s="2329"/>
      <c r="D354" s="2329"/>
      <c r="E354" s="2329"/>
      <c r="F354" s="2329"/>
      <c r="G354" s="2329"/>
      <c r="H354" s="2329"/>
      <c r="I354" s="2329"/>
      <c r="J354" s="2329"/>
      <c r="K354" s="2329"/>
      <c r="L354" s="2329"/>
      <c r="M354" s="2329"/>
      <c r="N354" s="177">
        <f t="shared" si="7"/>
        <v>0</v>
      </c>
    </row>
    <row r="355" spans="1:15" s="143" customFormat="1" ht="21.75" customHeight="1">
      <c r="A355" s="178">
        <f>IF(H317&gt;0,1,)</f>
        <v>0</v>
      </c>
      <c r="B355" s="2332" t="s">
        <v>542</v>
      </c>
      <c r="C355" s="2332"/>
      <c r="D355" s="2333" t="s">
        <v>893</v>
      </c>
      <c r="E355" s="2333"/>
      <c r="F355" s="2333"/>
      <c r="G355" s="2333"/>
      <c r="H355" s="2333"/>
      <c r="I355" s="2334" t="s">
        <v>894</v>
      </c>
      <c r="J355" s="2334"/>
      <c r="K355" s="2334"/>
      <c r="L355" s="2334"/>
      <c r="M355" s="2334"/>
      <c r="N355" s="177">
        <f t="shared" si="7"/>
        <v>0</v>
      </c>
      <c r="O355" s="228"/>
    </row>
    <row r="356" spans="1:15" s="143" customFormat="1" ht="21.75" customHeight="1">
      <c r="A356" s="178">
        <f>IF(H317&gt;0,1,)</f>
        <v>0</v>
      </c>
      <c r="B356" s="2332"/>
      <c r="C356" s="2332"/>
      <c r="D356" s="2333"/>
      <c r="E356" s="2333"/>
      <c r="F356" s="2333"/>
      <c r="G356" s="2333"/>
      <c r="H356" s="2333"/>
      <c r="I356" s="229" t="s">
        <v>895</v>
      </c>
      <c r="J356" s="1139" t="s">
        <v>896</v>
      </c>
      <c r="K356" s="1139" t="s">
        <v>537</v>
      </c>
      <c r="L356" s="231" t="s">
        <v>538</v>
      </c>
      <c r="M356" s="1139" t="s">
        <v>899</v>
      </c>
      <c r="N356" s="177">
        <f t="shared" si="7"/>
        <v>0</v>
      </c>
    </row>
    <row r="357" spans="1:15" s="143" customFormat="1" ht="21.75" customHeight="1">
      <c r="A357" s="178">
        <f>IF(H317&gt;0,1,)</f>
        <v>0</v>
      </c>
      <c r="B357" s="2335" t="s">
        <v>572</v>
      </c>
      <c r="C357" s="2335"/>
      <c r="D357" s="2336" t="str">
        <f>'6-3표준조사(4)'!P531</f>
        <v>완 (15˚ 이하)</v>
      </c>
      <c r="E357" s="2336"/>
      <c r="F357" s="2336"/>
      <c r="G357" s="2336"/>
      <c r="H357" s="2336"/>
      <c r="I357" s="1138" t="str">
        <f>IF(H317=0,"",IF(D357="완 (15˚ 이하)",0,IF(D357="중 (15˚ ~ 30˚)",5,IF(D357="급 (30˚ 초과)",10))))</f>
        <v/>
      </c>
      <c r="J357" s="1138" t="str">
        <f>IF(A320=0,"",IF(D357="완 (15˚ 이하)",0,IF(D357="중 (15˚ ~ 30˚)",5,IF(D357="급 (30˚ 초과)",10))))</f>
        <v/>
      </c>
      <c r="K357" s="1138" t="str">
        <f>IF(A323=0,"",IF(D357="완 (15˚ 이하)",0,IF(D357="중 (15˚ ~ 30˚)",5,IF(D357="급 (30˚ 초과)",10))))</f>
        <v/>
      </c>
      <c r="L357" s="1138" t="str">
        <f>IF(A331=0,"",IF(D357="완 (15˚ 이하)",0,IF(D357="중 (15˚ ~ 30˚)",5,IF(D357="급 (30˚ 초과)",10))))</f>
        <v/>
      </c>
      <c r="M357" s="1138" t="str">
        <f>IF(A341=0,"",IF(D357="완 (15˚ 이하)",0,IF(D357="중 (15˚ ~ 30˚)",5,IF(D357="급 (30˚ 초과)",10))))</f>
        <v/>
      </c>
      <c r="N357" s="177">
        <f t="shared" si="7"/>
        <v>0</v>
      </c>
    </row>
    <row r="358" spans="1:15" s="143" customFormat="1" ht="21.75" customHeight="1">
      <c r="A358" s="178">
        <f>IF(H317&gt;0,1,)</f>
        <v>0</v>
      </c>
      <c r="B358" s="2337" t="s">
        <v>561</v>
      </c>
      <c r="C358" s="2337"/>
      <c r="D358" s="2336">
        <f>'6-3표준조사(4)'!R531</f>
        <v>0</v>
      </c>
      <c r="E358" s="2336"/>
      <c r="F358" s="2336"/>
      <c r="G358" s="2336"/>
      <c r="H358" s="2336"/>
      <c r="I358" s="1138"/>
      <c r="J358" s="1138"/>
      <c r="K358" s="1138" t="str">
        <f>IF(A323=0,"",IF(D358="당해년도",0,IF(D358="2년차",5,IF(D358="3년차",10))))</f>
        <v/>
      </c>
      <c r="L358" s="1138"/>
      <c r="M358" s="1138"/>
      <c r="N358" s="177">
        <f t="shared" si="7"/>
        <v>0</v>
      </c>
    </row>
    <row r="359" spans="1:15" s="143" customFormat="1" ht="21.75" customHeight="1">
      <c r="A359" s="178">
        <f>IF(H317&gt;0,1,)</f>
        <v>0</v>
      </c>
      <c r="B359" s="2335" t="s">
        <v>560</v>
      </c>
      <c r="C359" s="2335"/>
      <c r="D359" s="2336" t="str">
        <f>'6-3표준조사(4)'!Q531</f>
        <v>개소당5ha이상</v>
      </c>
      <c r="E359" s="2336"/>
      <c r="F359" s="2336"/>
      <c r="G359" s="2336"/>
      <c r="H359" s="2336"/>
      <c r="I359" s="1138"/>
      <c r="J359" s="1138" t="str">
        <f>IF(A320=0,"",IF(D359="개소당5ha이상",0,IF(D359="개소당3~5ha미만 ",5,IF(D359="개소당3ha미만",10))))</f>
        <v/>
      </c>
      <c r="K359" s="1138" t="str">
        <f>IF(A323=0,"",IF(D359="개소당5ha이상",0,IF(D359="개소당3~5ha미만 ",5,IF(D359="개소당3ha미만",10))))</f>
        <v/>
      </c>
      <c r="L359" s="1138" t="str">
        <f>IF(A331=0,"",IF(D359="개소당5ha이상",0,IF(D359="개소당3~5ha미만 ",5,IF(D359="개소당3ha미만",10))))</f>
        <v/>
      </c>
      <c r="M359" s="1138" t="str">
        <f>IF(A341=0,"",IF(D359="개소당5ha이상",0,IF(D359="개소당3~5ha미만 ",5,IF(D359="개소당3ha미만",10))))</f>
        <v/>
      </c>
      <c r="N359" s="177">
        <f t="shared" si="7"/>
        <v>0</v>
      </c>
    </row>
    <row r="360" spans="1:15" s="143" customFormat="1" ht="21.75" customHeight="1">
      <c r="A360" s="178">
        <f>IF(H317&gt;0,1,)</f>
        <v>0</v>
      </c>
      <c r="B360" s="2335" t="s">
        <v>555</v>
      </c>
      <c r="C360" s="2335"/>
      <c r="D360" s="2336"/>
      <c r="E360" s="2336"/>
      <c r="F360" s="2336"/>
      <c r="G360" s="2336"/>
      <c r="H360" s="2336"/>
      <c r="I360" s="1138"/>
      <c r="J360" s="1138"/>
      <c r="K360" s="1138"/>
      <c r="L360" s="1138"/>
      <c r="M360" s="1138"/>
      <c r="N360" s="177">
        <f t="shared" si="7"/>
        <v>0</v>
      </c>
    </row>
    <row r="361" spans="1:15" s="143" customFormat="1" ht="35.1" customHeight="1" thickBot="1">
      <c r="A361" s="178">
        <f>IF(H362&gt;0,1,)</f>
        <v>0</v>
      </c>
      <c r="B361" s="2338" t="s">
        <v>839</v>
      </c>
      <c r="C361" s="2338"/>
      <c r="D361" s="2338"/>
      <c r="E361" s="2338"/>
      <c r="F361" s="2338"/>
      <c r="G361" s="2338"/>
      <c r="H361" s="2338"/>
      <c r="I361" s="2338"/>
      <c r="J361" s="2338"/>
      <c r="K361" s="2338"/>
      <c r="L361" s="2338"/>
      <c r="M361" s="2338"/>
      <c r="N361" s="177"/>
      <c r="O361" s="142"/>
    </row>
    <row r="362" spans="1:15" s="143" customFormat="1" ht="24.95" customHeight="1">
      <c r="A362" s="178">
        <f>IF(H362&gt;0,1,)</f>
        <v>0</v>
      </c>
      <c r="B362" s="2308" t="s">
        <v>857</v>
      </c>
      <c r="C362" s="2309"/>
      <c r="D362" s="2310" t="str">
        <f>CONCATENATE('6-3표준조사(4)'!K604,"임반")</f>
        <v>임반</v>
      </c>
      <c r="E362" s="2310"/>
      <c r="F362" s="2310" t="str">
        <f>CONCATENATE('6-3표준조사(4)'!L604,"소반")</f>
        <v>소반</v>
      </c>
      <c r="G362" s="2310"/>
      <c r="H362" s="2311">
        <f>'6-3표준조사(4)'!Q604</f>
        <v>0</v>
      </c>
      <c r="I362" s="2311"/>
      <c r="J362" s="179"/>
      <c r="K362" s="180" t="s">
        <v>541</v>
      </c>
      <c r="L362" s="2312">
        <f>'6-3표준조사(4)'!R604</f>
        <v>0</v>
      </c>
      <c r="M362" s="2313"/>
      <c r="N362" s="177"/>
    </row>
    <row r="363" spans="1:15" s="143" customFormat="1" ht="21.75" customHeight="1">
      <c r="A363" s="178">
        <f>IF(H362&gt;0,1,)</f>
        <v>0</v>
      </c>
      <c r="B363" s="2314" t="s">
        <v>542</v>
      </c>
      <c r="C363" s="2315"/>
      <c r="D363" s="2316" t="s">
        <v>543</v>
      </c>
      <c r="E363" s="2315"/>
      <c r="F363" s="2317" t="s">
        <v>544</v>
      </c>
      <c r="G363" s="2318"/>
      <c r="H363" s="2317" t="s">
        <v>545</v>
      </c>
      <c r="I363" s="2318"/>
      <c r="J363" s="2316" t="s">
        <v>546</v>
      </c>
      <c r="K363" s="2315"/>
      <c r="L363" s="2393" t="s">
        <v>858</v>
      </c>
      <c r="M363" s="2321"/>
      <c r="N363" s="177"/>
    </row>
    <row r="364" spans="1:15" s="143" customFormat="1" ht="21.75" customHeight="1">
      <c r="A364" s="178">
        <f>IF(H362&gt;0,1,)</f>
        <v>0</v>
      </c>
      <c r="B364" s="181"/>
      <c r="C364" s="182" t="s">
        <v>547</v>
      </c>
      <c r="D364" s="183"/>
      <c r="E364" s="184" t="s">
        <v>548</v>
      </c>
      <c r="F364" s="183"/>
      <c r="G364" s="184" t="s">
        <v>548</v>
      </c>
      <c r="H364" s="183"/>
      <c r="I364" s="184" t="s">
        <v>548</v>
      </c>
      <c r="J364" s="185"/>
      <c r="K364" s="184" t="s">
        <v>549</v>
      </c>
      <c r="L364" s="2320"/>
      <c r="M364" s="2322"/>
      <c r="N364" s="177"/>
    </row>
    <row r="365" spans="1:15" s="27" customFormat="1" ht="21.75" hidden="1" customHeight="1">
      <c r="A365" s="28">
        <f>IF('6-3표준조사(4)'!R604="둘레베기",1,)</f>
        <v>0</v>
      </c>
      <c r="B365" s="2323" t="s">
        <v>547</v>
      </c>
      <c r="C365" s="29" t="s">
        <v>579</v>
      </c>
      <c r="D365" s="30"/>
      <c r="E365" s="31"/>
      <c r="F365" s="30"/>
      <c r="G365" s="31"/>
      <c r="H365" s="30"/>
      <c r="I365" s="31"/>
      <c r="J365" s="32"/>
      <c r="K365" s="33"/>
      <c r="L365" s="34"/>
      <c r="M365" s="71">
        <f>M366</f>
        <v>0</v>
      </c>
      <c r="N365" s="177"/>
    </row>
    <row r="366" spans="1:15" s="27" customFormat="1" ht="21.75" hidden="1" customHeight="1">
      <c r="A366" s="28">
        <f>IF('6-3표준조사(4)'!R604="둘레베기",1,)</f>
        <v>0</v>
      </c>
      <c r="B366" s="2324"/>
      <c r="C366" s="35" t="s">
        <v>841</v>
      </c>
      <c r="D366" s="36"/>
      <c r="E366" s="37"/>
      <c r="F366" s="38"/>
      <c r="G366" s="37"/>
      <c r="H366" s="38"/>
      <c r="I366" s="37"/>
      <c r="J366" s="39"/>
      <c r="K366" s="40"/>
      <c r="L366" s="41">
        <f>J405/100</f>
        <v>0</v>
      </c>
      <c r="M366" s="72">
        <f>ROUNDDOWN((H367*J367)+(H367*J367*L366),)</f>
        <v>0</v>
      </c>
      <c r="N366" s="177"/>
    </row>
    <row r="367" spans="1:15" s="27" customFormat="1" ht="21.75" hidden="1" customHeight="1">
      <c r="A367" s="28">
        <f>IF('6-3표준조사(4)'!R604="둘레베기",1,)</f>
        <v>0</v>
      </c>
      <c r="B367" s="2324"/>
      <c r="C367" s="35" t="s">
        <v>842</v>
      </c>
      <c r="D367" s="36">
        <f>IF(A367&gt;0,D396,)</f>
        <v>0</v>
      </c>
      <c r="E367" s="37" t="s">
        <v>551</v>
      </c>
      <c r="F367" s="38">
        <v>0.18</v>
      </c>
      <c r="G367" s="37" t="s">
        <v>552</v>
      </c>
      <c r="H367" s="38">
        <f>ROUND(D367/100*F367,2)</f>
        <v>0</v>
      </c>
      <c r="I367" s="37" t="s">
        <v>550</v>
      </c>
      <c r="J367" s="39">
        <f>'7-1 단가조사'!L7</f>
        <v>172068</v>
      </c>
      <c r="K367" s="40" t="s">
        <v>580</v>
      </c>
      <c r="L367" s="41"/>
      <c r="M367" s="72"/>
      <c r="N367" s="177"/>
    </row>
    <row r="368" spans="1:15" s="27" customFormat="1" ht="21.75" hidden="1" customHeight="1">
      <c r="A368" s="28">
        <f>IF('6-3표준조사(4)'!R604="줄베기",1,)</f>
        <v>0</v>
      </c>
      <c r="B368" s="2324"/>
      <c r="C368" s="29" t="s">
        <v>581</v>
      </c>
      <c r="D368" s="30"/>
      <c r="E368" s="31"/>
      <c r="F368" s="30"/>
      <c r="G368" s="31"/>
      <c r="H368" s="30"/>
      <c r="I368" s="31"/>
      <c r="J368" s="32"/>
      <c r="K368" s="33"/>
      <c r="L368" s="42"/>
      <c r="M368" s="71">
        <f>SUM(M369+M372+M375)</f>
        <v>0</v>
      </c>
      <c r="N368" s="177"/>
    </row>
    <row r="369" spans="1:14" s="27" customFormat="1" ht="21.75" hidden="1" customHeight="1">
      <c r="A369" s="28">
        <f>IF('6-3표준조사(4)'!$R$574="줄베기",1,)</f>
        <v>0</v>
      </c>
      <c r="B369" s="2324"/>
      <c r="C369" s="35" t="s">
        <v>841</v>
      </c>
      <c r="D369" s="43"/>
      <c r="E369" s="37"/>
      <c r="F369" s="38"/>
      <c r="G369" s="37"/>
      <c r="H369" s="38"/>
      <c r="I369" s="37"/>
      <c r="J369" s="39"/>
      <c r="K369" s="40"/>
      <c r="L369" s="41">
        <f>K405/100</f>
        <v>0</v>
      </c>
      <c r="M369" s="72">
        <f>ROUNDDOWN((M370+M371)+((M370+M371)*L369),0)</f>
        <v>0</v>
      </c>
      <c r="N369" s="177"/>
    </row>
    <row r="370" spans="1:14" s="27" customFormat="1" ht="21.75" hidden="1" customHeight="1">
      <c r="A370" s="28">
        <f>IF('6-3표준조사(4)'!$R$574="줄베기",1,)</f>
        <v>0</v>
      </c>
      <c r="B370" s="2324"/>
      <c r="C370" s="35" t="s">
        <v>843</v>
      </c>
      <c r="D370" s="43">
        <f>IF(A370&gt;0,D396,)</f>
        <v>0</v>
      </c>
      <c r="E370" s="37" t="s">
        <v>551</v>
      </c>
      <c r="F370" s="38">
        <v>7.0000000000000007E-2</v>
      </c>
      <c r="G370" s="37" t="s">
        <v>552</v>
      </c>
      <c r="H370" s="38">
        <f>ROUND(D370/100*F370,2)</f>
        <v>0</v>
      </c>
      <c r="I370" s="37" t="s">
        <v>550</v>
      </c>
      <c r="J370" s="39">
        <f>'7-1 단가조사'!L7</f>
        <v>172068</v>
      </c>
      <c r="K370" s="40" t="s">
        <v>580</v>
      </c>
      <c r="L370" s="41"/>
      <c r="M370" s="72">
        <f>ROUNDDOWN(H370*J370,)</f>
        <v>0</v>
      </c>
      <c r="N370" s="177"/>
    </row>
    <row r="371" spans="1:14" s="27" customFormat="1" ht="21.75" hidden="1" customHeight="1">
      <c r="A371" s="28">
        <f>IF('6-3표준조사(4)'!$R$574="줄베기",1,)</f>
        <v>0</v>
      </c>
      <c r="B371" s="2324"/>
      <c r="C371" s="35" t="s">
        <v>844</v>
      </c>
      <c r="D371" s="44">
        <f>IF(A371&gt;0,1,)</f>
        <v>0</v>
      </c>
      <c r="E371" s="37" t="s">
        <v>425</v>
      </c>
      <c r="F371" s="38">
        <v>1.3</v>
      </c>
      <c r="G371" s="37" t="s">
        <v>582</v>
      </c>
      <c r="H371" s="38">
        <f>ROUND(D371*F371,2)</f>
        <v>0</v>
      </c>
      <c r="I371" s="37" t="s">
        <v>550</v>
      </c>
      <c r="J371" s="39">
        <f>'7-1 단가조사'!L6</f>
        <v>226122</v>
      </c>
      <c r="K371" s="40" t="s">
        <v>583</v>
      </c>
      <c r="L371" s="41"/>
      <c r="M371" s="72">
        <f>ROUNDDOWN(H371*J371,)</f>
        <v>0</v>
      </c>
      <c r="N371" s="177"/>
    </row>
    <row r="372" spans="1:14" s="27" customFormat="1" ht="21.75" hidden="1" customHeight="1">
      <c r="A372" s="28">
        <f>IF('6-3표준조사(4)'!$R$574="줄베기",1,)</f>
        <v>0</v>
      </c>
      <c r="B372" s="2324"/>
      <c r="C372" s="35" t="s">
        <v>845</v>
      </c>
      <c r="D372" s="43"/>
      <c r="E372" s="37"/>
      <c r="F372" s="38"/>
      <c r="G372" s="37"/>
      <c r="H372" s="38"/>
      <c r="I372" s="37"/>
      <c r="J372" s="39"/>
      <c r="K372" s="40"/>
      <c r="L372" s="45"/>
      <c r="M372" s="72">
        <f>M373+M374</f>
        <v>0</v>
      </c>
      <c r="N372" s="177"/>
    </row>
    <row r="373" spans="1:14" s="27" customFormat="1" ht="21.75" hidden="1" customHeight="1">
      <c r="A373" s="28">
        <f>IF('6-3표준조사(4)'!$R$574="줄베기",1,)</f>
        <v>0</v>
      </c>
      <c r="B373" s="2324"/>
      <c r="C373" s="35" t="s">
        <v>846</v>
      </c>
      <c r="D373" s="44">
        <f>H371</f>
        <v>0</v>
      </c>
      <c r="E373" s="37" t="s">
        <v>582</v>
      </c>
      <c r="F373" s="38">
        <v>5</v>
      </c>
      <c r="G373" s="37" t="s">
        <v>553</v>
      </c>
      <c r="H373" s="38">
        <f>ROUND(D373*F373,2)</f>
        <v>0</v>
      </c>
      <c r="I373" s="37" t="s">
        <v>554</v>
      </c>
      <c r="J373" s="39">
        <f>'7-1 단가조사'!L11</f>
        <v>1720</v>
      </c>
      <c r="K373" s="40" t="s">
        <v>584</v>
      </c>
      <c r="L373" s="45"/>
      <c r="M373" s="72">
        <f>ROUNDDOWN(H373*J373,)</f>
        <v>0</v>
      </c>
      <c r="N373" s="177"/>
    </row>
    <row r="374" spans="1:14" s="27" customFormat="1" ht="21.75" hidden="1" customHeight="1">
      <c r="A374" s="28">
        <f>IF('6-3표준조사(4)'!$R$574="줄베기",1,)</f>
        <v>0</v>
      </c>
      <c r="B374" s="2324"/>
      <c r="C374" s="35" t="s">
        <v>847</v>
      </c>
      <c r="D374" s="43">
        <f>M373</f>
        <v>0</v>
      </c>
      <c r="E374" s="37" t="s">
        <v>586</v>
      </c>
      <c r="F374" s="38">
        <v>0.1</v>
      </c>
      <c r="G374" s="37" t="s">
        <v>587</v>
      </c>
      <c r="H374" s="38"/>
      <c r="I374" s="37"/>
      <c r="J374" s="39"/>
      <c r="K374" s="40"/>
      <c r="L374" s="45"/>
      <c r="M374" s="72">
        <f>ROUNDDOWN(D374*F374,)</f>
        <v>0</v>
      </c>
      <c r="N374" s="177"/>
    </row>
    <row r="375" spans="1:14" s="27" customFormat="1" ht="21.75" hidden="1" customHeight="1">
      <c r="A375" s="28">
        <f>IF('6-3표준조사(4)'!$R$574="줄베기",1,)</f>
        <v>0</v>
      </c>
      <c r="B375" s="2324"/>
      <c r="C375" s="46" t="s">
        <v>848</v>
      </c>
      <c r="D375" s="47">
        <f>D373</f>
        <v>0</v>
      </c>
      <c r="E375" s="48" t="s">
        <v>588</v>
      </c>
      <c r="F375" s="49">
        <v>8.3999999999999995E-3</v>
      </c>
      <c r="G375" s="48" t="s">
        <v>589</v>
      </c>
      <c r="H375" s="50"/>
      <c r="I375" s="48"/>
      <c r="J375" s="51">
        <f>'7-1 단가조사'!L14</f>
        <v>610000</v>
      </c>
      <c r="K375" s="52" t="s">
        <v>585</v>
      </c>
      <c r="L375" s="53"/>
      <c r="M375" s="73">
        <f>ROUNDDOWN(D375*F375*J375,)</f>
        <v>0</v>
      </c>
      <c r="N375" s="177"/>
    </row>
    <row r="376" spans="1:14" s="143" customFormat="1" ht="21.75" customHeight="1">
      <c r="A376" s="178">
        <f>IF('6-3표준조사(4)'!$R$604="모두베기",1,)</f>
        <v>0</v>
      </c>
      <c r="B376" s="2324"/>
      <c r="C376" s="852" t="s">
        <v>590</v>
      </c>
      <c r="D376" s="853"/>
      <c r="E376" s="854"/>
      <c r="F376" s="855"/>
      <c r="G376" s="854"/>
      <c r="H376" s="855"/>
      <c r="I376" s="854"/>
      <c r="J376" s="856"/>
      <c r="K376" s="857"/>
      <c r="L376" s="858"/>
      <c r="M376" s="859">
        <f>M377+M382+M385</f>
        <v>0</v>
      </c>
      <c r="N376" s="177"/>
    </row>
    <row r="377" spans="1:14" s="143" customFormat="1" ht="21.75" customHeight="1">
      <c r="A377" s="178">
        <f>IF('6-3표준조사(4)'!$R$604="모두베기",1,)</f>
        <v>0</v>
      </c>
      <c r="B377" s="2324"/>
      <c r="C377" s="860" t="s">
        <v>841</v>
      </c>
      <c r="D377" s="861"/>
      <c r="E377" s="862"/>
      <c r="F377" s="863"/>
      <c r="G377" s="862"/>
      <c r="H377" s="863"/>
      <c r="I377" s="862"/>
      <c r="J377" s="864"/>
      <c r="K377" s="865"/>
      <c r="L377" s="866">
        <f>L405/100</f>
        <v>0</v>
      </c>
      <c r="M377" s="867">
        <f>M378+M379+M380+M381</f>
        <v>0</v>
      </c>
      <c r="N377" s="177"/>
    </row>
    <row r="378" spans="1:14" s="143" customFormat="1" ht="21.75" customHeight="1">
      <c r="A378" s="178">
        <f>IF('6-3표준조사(4)'!$R$604="모두베기",1,)</f>
        <v>0</v>
      </c>
      <c r="B378" s="2324"/>
      <c r="C378" s="860" t="s">
        <v>843</v>
      </c>
      <c r="D378" s="861"/>
      <c r="E378" s="862" t="s">
        <v>551</v>
      </c>
      <c r="F378" s="863">
        <v>7.0000000000000007E-2</v>
      </c>
      <c r="G378" s="862" t="s">
        <v>552</v>
      </c>
      <c r="H378" s="863">
        <f>ROUND(D378/100*F378,2)</f>
        <v>0</v>
      </c>
      <c r="I378" s="862" t="s">
        <v>550</v>
      </c>
      <c r="J378" s="864">
        <f>'7-1 단가조사'!L7</f>
        <v>172068</v>
      </c>
      <c r="K378" s="865" t="s">
        <v>580</v>
      </c>
      <c r="L378" s="868"/>
      <c r="M378" s="867">
        <f>ROUNDDOWN((H378*J378)+(H378*J378*L377),)</f>
        <v>0</v>
      </c>
      <c r="N378" s="177"/>
    </row>
    <row r="379" spans="1:14" s="143" customFormat="1" ht="21.75" customHeight="1">
      <c r="A379" s="178">
        <f>IF('6-3표준조사(4)'!$R$604="모두베기",1,)</f>
        <v>0</v>
      </c>
      <c r="B379" s="2324"/>
      <c r="C379" s="869" t="s">
        <v>1158</v>
      </c>
      <c r="D379" s="870">
        <f>IF(A379&gt;0,IF(D398="당해 년도",1,),)</f>
        <v>0</v>
      </c>
      <c r="E379" s="862" t="s">
        <v>425</v>
      </c>
      <c r="F379" s="863">
        <v>3.5</v>
      </c>
      <c r="G379" s="862" t="s">
        <v>582</v>
      </c>
      <c r="H379" s="863">
        <f>ROUND(D379*F379,2)</f>
        <v>0</v>
      </c>
      <c r="I379" s="862" t="s">
        <v>550</v>
      </c>
      <c r="J379" s="864">
        <f>'7-1 단가조사'!L6</f>
        <v>226122</v>
      </c>
      <c r="K379" s="865" t="s">
        <v>583</v>
      </c>
      <c r="L379" s="868"/>
      <c r="M379" s="867">
        <f>ROUNDDOWN((H379*J379)+(H379*J379*L377),)</f>
        <v>0</v>
      </c>
      <c r="N379" s="177"/>
    </row>
    <row r="380" spans="1:14" s="143" customFormat="1" ht="21.75" customHeight="1">
      <c r="A380" s="178">
        <f>IF('6-3표준조사(4)'!$R$604="모두베기",1,)</f>
        <v>0</v>
      </c>
      <c r="B380" s="2324"/>
      <c r="C380" s="869" t="s">
        <v>1159</v>
      </c>
      <c r="D380" s="870">
        <f>IF(A380&gt;0,IF(D398="2년차",1,),)</f>
        <v>0</v>
      </c>
      <c r="E380" s="862" t="s">
        <v>425</v>
      </c>
      <c r="F380" s="863">
        <v>4</v>
      </c>
      <c r="G380" s="862" t="s">
        <v>582</v>
      </c>
      <c r="H380" s="863">
        <f>ROUND(D380*F380,2)</f>
        <v>0</v>
      </c>
      <c r="I380" s="862" t="s">
        <v>550</v>
      </c>
      <c r="J380" s="864">
        <f>'7-1 단가조사'!L6</f>
        <v>226122</v>
      </c>
      <c r="K380" s="865" t="s">
        <v>583</v>
      </c>
      <c r="L380" s="868"/>
      <c r="M380" s="867">
        <f>ROUNDDOWN((H380*J380)+(H380*J380*L377),)</f>
        <v>0</v>
      </c>
      <c r="N380" s="177"/>
    </row>
    <row r="381" spans="1:14" s="143" customFormat="1" ht="21.75" customHeight="1">
      <c r="A381" s="178">
        <f>IF('6-3표준조사(4)'!$R$604="모두베기",1,)</f>
        <v>0</v>
      </c>
      <c r="B381" s="2324"/>
      <c r="C381" s="869" t="s">
        <v>1160</v>
      </c>
      <c r="D381" s="870">
        <f>IF(A381&gt;0,IF(D398="3년차 이상",1,),)</f>
        <v>0</v>
      </c>
      <c r="E381" s="862" t="s">
        <v>425</v>
      </c>
      <c r="F381" s="863">
        <v>5</v>
      </c>
      <c r="G381" s="862" t="s">
        <v>582</v>
      </c>
      <c r="H381" s="863">
        <f>ROUND(D381*F381,2)</f>
        <v>0</v>
      </c>
      <c r="I381" s="862" t="s">
        <v>550</v>
      </c>
      <c r="J381" s="864">
        <f>'7-1 단가조사'!L6</f>
        <v>226122</v>
      </c>
      <c r="K381" s="865" t="s">
        <v>583</v>
      </c>
      <c r="L381" s="868"/>
      <c r="M381" s="867">
        <f>ROUNDDOWN((H381*J381)+(H381*J381*L377),)</f>
        <v>0</v>
      </c>
      <c r="N381" s="177"/>
    </row>
    <row r="382" spans="1:14" s="143" customFormat="1" ht="21.75" customHeight="1">
      <c r="A382" s="178">
        <f>IF('6-3표준조사(4)'!$R$604="모두베기",1,)</f>
        <v>0</v>
      </c>
      <c r="B382" s="2324"/>
      <c r="C382" s="860" t="s">
        <v>845</v>
      </c>
      <c r="D382" s="861"/>
      <c r="E382" s="862"/>
      <c r="F382" s="863"/>
      <c r="G382" s="862"/>
      <c r="H382" s="863"/>
      <c r="I382" s="862"/>
      <c r="J382" s="864"/>
      <c r="K382" s="865"/>
      <c r="L382" s="868"/>
      <c r="M382" s="867">
        <f>M383+M384</f>
        <v>0</v>
      </c>
      <c r="N382" s="177"/>
    </row>
    <row r="383" spans="1:14" s="143" customFormat="1" ht="21.75" customHeight="1">
      <c r="A383" s="178">
        <f>IF('6-3표준조사(4)'!$R$604="모두베기",1,)</f>
        <v>0</v>
      </c>
      <c r="B383" s="2324"/>
      <c r="C383" s="860" t="s">
        <v>846</v>
      </c>
      <c r="D383" s="870">
        <f>(H379+H380+H381)</f>
        <v>0</v>
      </c>
      <c r="E383" s="862" t="s">
        <v>582</v>
      </c>
      <c r="F383" s="863">
        <v>5</v>
      </c>
      <c r="G383" s="862" t="s">
        <v>553</v>
      </c>
      <c r="H383" s="863">
        <f>ROUND(D383*F383,2)</f>
        <v>0</v>
      </c>
      <c r="I383" s="862" t="s">
        <v>554</v>
      </c>
      <c r="J383" s="864">
        <f>'7-1 단가조사'!L11</f>
        <v>1720</v>
      </c>
      <c r="K383" s="865" t="s">
        <v>584</v>
      </c>
      <c r="L383" s="868"/>
      <c r="M383" s="867">
        <f>ROUNDDOWN(H383*J383,)</f>
        <v>0</v>
      </c>
      <c r="N383" s="177"/>
    </row>
    <row r="384" spans="1:14" s="143" customFormat="1" ht="21.75" customHeight="1">
      <c r="A384" s="178">
        <f>IF('6-3표준조사(4)'!$R$604="모두베기",1,)</f>
        <v>0</v>
      </c>
      <c r="B384" s="2324"/>
      <c r="C384" s="860" t="s">
        <v>847</v>
      </c>
      <c r="D384" s="861">
        <f>M383</f>
        <v>0</v>
      </c>
      <c r="E384" s="862" t="s">
        <v>586</v>
      </c>
      <c r="F384" s="863">
        <v>0.1</v>
      </c>
      <c r="G384" s="862" t="s">
        <v>587</v>
      </c>
      <c r="H384" s="863"/>
      <c r="I384" s="862"/>
      <c r="J384" s="864"/>
      <c r="K384" s="865"/>
      <c r="L384" s="868"/>
      <c r="M384" s="867">
        <f>ROUNDDOWN(D384*F384,)</f>
        <v>0</v>
      </c>
      <c r="N384" s="177"/>
    </row>
    <row r="385" spans="1:15" s="143" customFormat="1" ht="21.75" customHeight="1">
      <c r="A385" s="178">
        <f>IF('6-3표준조사(4)'!$R$604="모두베기",1,)</f>
        <v>0</v>
      </c>
      <c r="B385" s="2324"/>
      <c r="C385" s="871" t="s">
        <v>848</v>
      </c>
      <c r="D385" s="872">
        <f>D383</f>
        <v>0</v>
      </c>
      <c r="E385" s="873" t="s">
        <v>588</v>
      </c>
      <c r="F385" s="874">
        <v>8.3999999999999995E-3</v>
      </c>
      <c r="G385" s="873" t="s">
        <v>589</v>
      </c>
      <c r="H385" s="875"/>
      <c r="I385" s="873"/>
      <c r="J385" s="876">
        <f>'7-1 단가조사'!L14</f>
        <v>610000</v>
      </c>
      <c r="K385" s="877" t="s">
        <v>585</v>
      </c>
      <c r="L385" s="878"/>
      <c r="M385" s="879">
        <f>ROUNDDOWN(D385*F385*J385,)</f>
        <v>0</v>
      </c>
      <c r="N385" s="177"/>
    </row>
    <row r="386" spans="1:15" s="27" customFormat="1" ht="21.75" hidden="1" customHeight="1">
      <c r="A386" s="28">
        <f>IF('6-3표준조사(4)'!$R$604="맹아제거",1,)</f>
        <v>0</v>
      </c>
      <c r="B386" s="2324"/>
      <c r="C386" s="29" t="s">
        <v>591</v>
      </c>
      <c r="D386" s="30"/>
      <c r="E386" s="31"/>
      <c r="F386" s="30"/>
      <c r="G386" s="31"/>
      <c r="H386" s="30"/>
      <c r="I386" s="31"/>
      <c r="J386" s="32"/>
      <c r="K386" s="33"/>
      <c r="L386" s="34"/>
      <c r="M386" s="71">
        <f>M387</f>
        <v>0</v>
      </c>
      <c r="N386" s="177"/>
    </row>
    <row r="387" spans="1:15" s="27" customFormat="1" ht="21.75" hidden="1" customHeight="1">
      <c r="A387" s="28">
        <f>IF('6-3표준조사(4)'!$R$604="맹아제거",1,)</f>
        <v>0</v>
      </c>
      <c r="B387" s="2324"/>
      <c r="C387" s="35" t="s">
        <v>841</v>
      </c>
      <c r="D387" s="36"/>
      <c r="E387" s="37"/>
      <c r="F387" s="38"/>
      <c r="G387" s="37"/>
      <c r="H387" s="38"/>
      <c r="I387" s="37"/>
      <c r="J387" s="39"/>
      <c r="K387" s="40"/>
      <c r="L387" s="41">
        <f>M405/100</f>
        <v>0</v>
      </c>
      <c r="M387" s="72">
        <f>ROUNDDOWN((H388*J388)+(H388*J388*L387),)</f>
        <v>0</v>
      </c>
      <c r="N387" s="177"/>
    </row>
    <row r="388" spans="1:15" s="27" customFormat="1" ht="21.75" hidden="1" customHeight="1">
      <c r="A388" s="28">
        <f>IF('6-3표준조사(4)'!$R$604="맹아제거",1,)</f>
        <v>0</v>
      </c>
      <c r="B388" s="2324"/>
      <c r="C388" s="35" t="s">
        <v>849</v>
      </c>
      <c r="D388" s="36">
        <v>0</v>
      </c>
      <c r="E388" s="37" t="s">
        <v>551</v>
      </c>
      <c r="F388" s="38">
        <v>0.2</v>
      </c>
      <c r="G388" s="37" t="s">
        <v>552</v>
      </c>
      <c r="H388" s="38">
        <f>ROUND(D388/100*F388,2)</f>
        <v>0</v>
      </c>
      <c r="I388" s="37" t="s">
        <v>550</v>
      </c>
      <c r="J388" s="39">
        <f>'7-1 단가조사'!L52</f>
        <v>0</v>
      </c>
      <c r="K388" s="40" t="s">
        <v>580</v>
      </c>
      <c r="L388" s="41">
        <f>M405/100</f>
        <v>0</v>
      </c>
      <c r="M388" s="72"/>
      <c r="N388" s="177"/>
    </row>
    <row r="389" spans="1:15" s="143" customFormat="1" ht="21.75" customHeight="1">
      <c r="A389" s="178">
        <f>IF(H362&gt;0,1,)</f>
        <v>0</v>
      </c>
      <c r="B389" s="2325" t="s">
        <v>555</v>
      </c>
      <c r="C389" s="186" t="s">
        <v>592</v>
      </c>
      <c r="D389" s="189"/>
      <c r="E389" s="188"/>
      <c r="F389" s="189"/>
      <c r="G389" s="188"/>
      <c r="H389" s="189"/>
      <c r="I389" s="188"/>
      <c r="J389" s="190"/>
      <c r="K389" s="191"/>
      <c r="L389" s="192"/>
      <c r="M389" s="193">
        <f>SUM(M390,M392,M393)</f>
        <v>0</v>
      </c>
      <c r="N389" s="177"/>
    </row>
    <row r="390" spans="1:15" s="143" customFormat="1" ht="21.75" customHeight="1">
      <c r="A390" s="178">
        <f>IF(H362&gt;0,1,)</f>
        <v>0</v>
      </c>
      <c r="B390" s="2326"/>
      <c r="C390" s="194" t="s">
        <v>850</v>
      </c>
      <c r="D390" s="197"/>
      <c r="E390" s="196"/>
      <c r="F390" s="197"/>
      <c r="G390" s="196"/>
      <c r="H390" s="197"/>
      <c r="I390" s="196"/>
      <c r="J390" s="198"/>
      <c r="K390" s="199"/>
      <c r="L390" s="202"/>
      <c r="M390" s="201">
        <f>M391</f>
        <v>0</v>
      </c>
      <c r="N390" s="177"/>
    </row>
    <row r="391" spans="1:15" s="143" customFormat="1" ht="21.75" customHeight="1">
      <c r="A391" s="178">
        <f>IF(H362&gt;0,1,)</f>
        <v>0</v>
      </c>
      <c r="B391" s="2326"/>
      <c r="C391" s="194" t="s">
        <v>851</v>
      </c>
      <c r="D391" s="197"/>
      <c r="E391" s="196"/>
      <c r="F391" s="197"/>
      <c r="G391" s="196"/>
      <c r="H391" s="197"/>
      <c r="I391" s="196"/>
      <c r="J391" s="198"/>
      <c r="K391" s="199"/>
      <c r="L391" s="202"/>
      <c r="M391" s="201">
        <f>M366+M369+M377+M387</f>
        <v>0</v>
      </c>
      <c r="N391" s="177"/>
    </row>
    <row r="392" spans="1:15" s="143" customFormat="1" ht="21.75" customHeight="1">
      <c r="A392" s="178">
        <f>IF(H362&gt;0,1,)</f>
        <v>0</v>
      </c>
      <c r="B392" s="2326"/>
      <c r="C392" s="194" t="s">
        <v>852</v>
      </c>
      <c r="D392" s="197"/>
      <c r="E392" s="196"/>
      <c r="F392" s="197"/>
      <c r="G392" s="196"/>
      <c r="H392" s="197"/>
      <c r="I392" s="196"/>
      <c r="J392" s="198"/>
      <c r="K392" s="199"/>
      <c r="L392" s="202"/>
      <c r="M392" s="201">
        <f>M372+M382</f>
        <v>0</v>
      </c>
      <c r="N392" s="177"/>
    </row>
    <row r="393" spans="1:15" s="143" customFormat="1" ht="21.75" customHeight="1" thickBot="1">
      <c r="A393" s="178">
        <f>IF(H362&gt;0,1,)</f>
        <v>0</v>
      </c>
      <c r="B393" s="2327"/>
      <c r="C393" s="205" t="s">
        <v>853</v>
      </c>
      <c r="D393" s="214"/>
      <c r="E393" s="215"/>
      <c r="F393" s="214"/>
      <c r="G393" s="215"/>
      <c r="H393" s="214"/>
      <c r="I393" s="215"/>
      <c r="J393" s="216"/>
      <c r="K393" s="217"/>
      <c r="L393" s="218"/>
      <c r="M393" s="219">
        <f>M375+M385</f>
        <v>0</v>
      </c>
      <c r="N393" s="177"/>
    </row>
    <row r="394" spans="1:15" s="143" customFormat="1" ht="21.75" customHeight="1">
      <c r="A394" s="178">
        <f>IF(H362&gt;0,1,)</f>
        <v>0</v>
      </c>
      <c r="B394" s="2328" t="s">
        <v>556</v>
      </c>
      <c r="C394" s="2328"/>
      <c r="D394" s="2328"/>
      <c r="E394" s="2328"/>
      <c r="F394" s="2328"/>
      <c r="G394" s="2328"/>
      <c r="H394" s="2328"/>
      <c r="I394" s="2328"/>
      <c r="J394" s="2328"/>
      <c r="K394" s="2328"/>
      <c r="L394" s="2328"/>
      <c r="M394" s="2328"/>
      <c r="N394" s="177"/>
    </row>
    <row r="395" spans="1:15" s="143" customFormat="1" ht="21.75" customHeight="1">
      <c r="A395" s="178">
        <f>IF(H362&gt;0,1,)</f>
        <v>0</v>
      </c>
      <c r="B395" s="2329" t="s">
        <v>557</v>
      </c>
      <c r="C395" s="2329"/>
      <c r="D395" s="2329"/>
      <c r="E395" s="2329"/>
      <c r="F395" s="2329"/>
      <c r="G395" s="2329"/>
      <c r="H395" s="2329"/>
      <c r="I395" s="2329"/>
      <c r="J395" s="2329"/>
      <c r="K395" s="2329"/>
      <c r="L395" s="2329"/>
      <c r="M395" s="2329"/>
      <c r="N395" s="177"/>
    </row>
    <row r="396" spans="1:15" s="143" customFormat="1" ht="21.75" customHeight="1">
      <c r="A396" s="178">
        <f>IF(H362&gt;0,1,)</f>
        <v>0</v>
      </c>
      <c r="B396" s="220" t="s">
        <v>558</v>
      </c>
      <c r="C396" s="221" t="s">
        <v>854</v>
      </c>
      <c r="D396" s="222" t="e">
        <f>'6-3표준조사(4)'!Q610</f>
        <v>#DIV/0!</v>
      </c>
      <c r="E396" s="220" t="s">
        <v>551</v>
      </c>
      <c r="F396" s="1137"/>
      <c r="G396" s="220"/>
      <c r="H396" s="224"/>
      <c r="I396" s="225"/>
      <c r="J396" s="225"/>
      <c r="K396" s="225"/>
      <c r="L396" s="226"/>
      <c r="M396" s="225"/>
      <c r="N396" s="177"/>
    </row>
    <row r="397" spans="1:15" s="143" customFormat="1" ht="21.75" customHeight="1">
      <c r="A397" s="178">
        <f>IF(H362&gt;0,1,)</f>
        <v>0</v>
      </c>
      <c r="B397" s="220" t="s">
        <v>559</v>
      </c>
      <c r="C397" s="221" t="s">
        <v>840</v>
      </c>
      <c r="D397" s="2330">
        <f>'6-3표준조사(4)'!S610</f>
        <v>0</v>
      </c>
      <c r="E397" s="2330"/>
      <c r="F397" s="1137"/>
      <c r="G397" s="220"/>
      <c r="H397" s="224"/>
      <c r="I397" s="225"/>
      <c r="J397" s="225"/>
      <c r="K397" s="225"/>
      <c r="L397" s="226"/>
      <c r="M397" s="225"/>
      <c r="N397" s="177"/>
    </row>
    <row r="398" spans="1:15" s="143" customFormat="1" ht="21.75" customHeight="1">
      <c r="A398" s="178">
        <f>IF(H362&gt;0,1,)</f>
        <v>0</v>
      </c>
      <c r="B398" s="220" t="s">
        <v>558</v>
      </c>
      <c r="C398" s="221" t="s">
        <v>855</v>
      </c>
      <c r="D398" s="2331">
        <f>'6-3표준조사(4)'!R606</f>
        <v>0</v>
      </c>
      <c r="E398" s="2331"/>
      <c r="F398" s="227"/>
      <c r="G398" s="227"/>
      <c r="H398" s="224"/>
      <c r="I398" s="225"/>
      <c r="J398" s="225"/>
      <c r="K398" s="225"/>
      <c r="L398" s="226"/>
      <c r="M398" s="225"/>
      <c r="N398" s="177"/>
    </row>
    <row r="399" spans="1:15" s="143" customFormat="1" ht="21.75" customHeight="1">
      <c r="A399" s="178">
        <f>IF(H362&gt;0,1,)</f>
        <v>0</v>
      </c>
      <c r="B399" s="2329" t="s">
        <v>856</v>
      </c>
      <c r="C399" s="2329"/>
      <c r="D399" s="2329"/>
      <c r="E399" s="2329"/>
      <c r="F399" s="2329"/>
      <c r="G399" s="2329"/>
      <c r="H399" s="2329"/>
      <c r="I399" s="2329"/>
      <c r="J399" s="2329"/>
      <c r="K399" s="2329"/>
      <c r="L399" s="2329"/>
      <c r="M399" s="2329"/>
      <c r="N399" s="177"/>
    </row>
    <row r="400" spans="1:15" s="143" customFormat="1" ht="21.75" customHeight="1">
      <c r="A400" s="178">
        <f>IF(H362&gt;0,1,)</f>
        <v>0</v>
      </c>
      <c r="B400" s="2332" t="s">
        <v>542</v>
      </c>
      <c r="C400" s="2332"/>
      <c r="D400" s="2333" t="s">
        <v>893</v>
      </c>
      <c r="E400" s="2333"/>
      <c r="F400" s="2333"/>
      <c r="G400" s="2333"/>
      <c r="H400" s="2333"/>
      <c r="I400" s="2334" t="s">
        <v>894</v>
      </c>
      <c r="J400" s="2334"/>
      <c r="K400" s="2334"/>
      <c r="L400" s="2334"/>
      <c r="M400" s="2334"/>
      <c r="N400" s="177"/>
      <c r="O400" s="228"/>
    </row>
    <row r="401" spans="1:14" s="143" customFormat="1" ht="21.75" customHeight="1">
      <c r="A401" s="178">
        <f>IF(H362&gt;0,1,)</f>
        <v>0</v>
      </c>
      <c r="B401" s="2332"/>
      <c r="C401" s="2332"/>
      <c r="D401" s="2333"/>
      <c r="E401" s="2333"/>
      <c r="F401" s="2333"/>
      <c r="G401" s="2333"/>
      <c r="H401" s="2333"/>
      <c r="I401" s="229" t="s">
        <v>895</v>
      </c>
      <c r="J401" s="1139" t="s">
        <v>896</v>
      </c>
      <c r="K401" s="1139" t="s">
        <v>537</v>
      </c>
      <c r="L401" s="231" t="s">
        <v>538</v>
      </c>
      <c r="M401" s="1139" t="s">
        <v>899</v>
      </c>
      <c r="N401" s="177"/>
    </row>
    <row r="402" spans="1:14" s="143" customFormat="1" ht="21.75" customHeight="1">
      <c r="A402" s="178">
        <f>IF(H362&gt;0,1,)</f>
        <v>0</v>
      </c>
      <c r="B402" s="2335" t="s">
        <v>572</v>
      </c>
      <c r="C402" s="2335"/>
      <c r="D402" s="2336" t="str">
        <f>'6-3표준조사(4)'!P606</f>
        <v>완 (15˚ 이하)</v>
      </c>
      <c r="E402" s="2336"/>
      <c r="F402" s="2336"/>
      <c r="G402" s="2336"/>
      <c r="H402" s="2336"/>
      <c r="I402" s="1138" t="str">
        <f>IF(H362=0,"",IF(D402="완 (15˚ 이하)",0,IF(D402="중 (15˚ ~ 30˚)",5,IF(D402="급 (30˚ 초과)",10))))</f>
        <v/>
      </c>
      <c r="J402" s="1138" t="str">
        <f>IF(A365=0,"",IF(D402="완 (15˚ 이하)",0,IF(D402="중 (15˚ ~ 30˚)",5,IF(D402="급 (30˚ 초과)",10))))</f>
        <v/>
      </c>
      <c r="K402" s="1138" t="str">
        <f>IF(A368=0,"",IF(D402="완 (15˚ 이하)",0,IF(D402="중 (15˚ ~ 30˚)",5,IF(D402="급 (30˚ 초과)",10))))</f>
        <v/>
      </c>
      <c r="L402" s="1138" t="str">
        <f>IF(A376=0,"",IF(D402="완 (15˚ 이하)",0,IF(D402="중 (15˚ ~ 30˚)",5,IF(D402="급 (30˚ 초과)",10))))</f>
        <v/>
      </c>
      <c r="M402" s="1138" t="str">
        <f>IF(A386=0,"",IF(D402="완 (15˚ 이하)",0,IF(D402="중 (15˚ ~ 30˚)",5,IF(D402="급 (30˚ 초과)",10))))</f>
        <v/>
      </c>
      <c r="N402" s="177"/>
    </row>
    <row r="403" spans="1:14" s="143" customFormat="1" ht="21.75" customHeight="1">
      <c r="A403" s="178">
        <f>IF(H362&gt;0,1,)</f>
        <v>0</v>
      </c>
      <c r="B403" s="2337" t="s">
        <v>561</v>
      </c>
      <c r="C403" s="2337"/>
      <c r="D403" s="2336">
        <f>'6-3표준조사(4)'!R606</f>
        <v>0</v>
      </c>
      <c r="E403" s="2336"/>
      <c r="F403" s="2336"/>
      <c r="G403" s="2336"/>
      <c r="H403" s="2336"/>
      <c r="I403" s="1138"/>
      <c r="J403" s="1138"/>
      <c r="K403" s="1138" t="str">
        <f>IF(A368=0,"",IF(D403="당해년도",0,IF(D403="2년차",5,IF(D403="3년차",10))))</f>
        <v/>
      </c>
      <c r="L403" s="1138"/>
      <c r="M403" s="1138"/>
      <c r="N403" s="177"/>
    </row>
    <row r="404" spans="1:14" s="143" customFormat="1" ht="21.75" customHeight="1">
      <c r="A404" s="178">
        <f>IF(H362&gt;0,1,)</f>
        <v>0</v>
      </c>
      <c r="B404" s="2335" t="s">
        <v>560</v>
      </c>
      <c r="C404" s="2335"/>
      <c r="D404" s="2336" t="str">
        <f>'6-3표준조사(4)'!Q606</f>
        <v>개소당5ha이상</v>
      </c>
      <c r="E404" s="2336"/>
      <c r="F404" s="2336"/>
      <c r="G404" s="2336"/>
      <c r="H404" s="2336"/>
      <c r="I404" s="1138"/>
      <c r="J404" s="1138" t="str">
        <f>IF(A365=0,"",IF(D404="개소당5ha이상",0,IF(D404="개소당3~5ha미만 ",5,IF(D404="개소당3ha미만",10))))</f>
        <v/>
      </c>
      <c r="K404" s="1138" t="str">
        <f>IF(A368=0,"",IF(D404="개소당5ha이상",0,IF(D404="개소당3~5ha미만 ",5,IF(D404="개소당3ha미만",10))))</f>
        <v/>
      </c>
      <c r="L404" s="1138" t="str">
        <f>IF(A376=0,"",IF(D404="개소당5ha이상",0,IF(D404="개소당3~5ha미만 ",5,IF(D404="개소당3ha미만",10))))</f>
        <v/>
      </c>
      <c r="M404" s="1138" t="str">
        <f>IF(A386=0,"",IF(D404="개소당5ha이상",0,IF(D404="개소당3~5ha미만 ",5,IF(D404="개소당3ha미만",10))))</f>
        <v/>
      </c>
      <c r="N404" s="177"/>
    </row>
    <row r="405" spans="1:14" s="143" customFormat="1" ht="21.75" customHeight="1">
      <c r="A405" s="178">
        <f>IF(H362&gt;0,1,)</f>
        <v>0</v>
      </c>
      <c r="B405" s="2335" t="s">
        <v>555</v>
      </c>
      <c r="C405" s="2335"/>
      <c r="D405" s="2336"/>
      <c r="E405" s="2336"/>
      <c r="F405" s="2336"/>
      <c r="G405" s="2336"/>
      <c r="H405" s="2336"/>
      <c r="I405" s="1138"/>
      <c r="J405" s="1138"/>
      <c r="K405" s="1138"/>
      <c r="L405" s="1138"/>
      <c r="M405" s="1138"/>
      <c r="N405" s="177"/>
    </row>
  </sheetData>
  <sheetProtection selectLockedCells="1" autoFilter="0"/>
  <autoFilter ref="A2:A405">
    <filterColumn colId="0">
      <customFilters>
        <customFilter operator="notEqual" val=" "/>
      </customFilters>
    </filterColumn>
  </autoFilter>
  <mergeCells count="280">
    <mergeCell ref="O2:W3"/>
    <mergeCell ref="B3:C3"/>
    <mergeCell ref="D3:E3"/>
    <mergeCell ref="F3:G3"/>
    <mergeCell ref="H3:I3"/>
    <mergeCell ref="J3:K3"/>
    <mergeCell ref="L3:L4"/>
    <mergeCell ref="M3:M4"/>
    <mergeCell ref="B1:M1"/>
    <mergeCell ref="B2:C2"/>
    <mergeCell ref="D2:E2"/>
    <mergeCell ref="F2:G2"/>
    <mergeCell ref="H2:I2"/>
    <mergeCell ref="L2:M2"/>
    <mergeCell ref="B39:M39"/>
    <mergeCell ref="B40:C41"/>
    <mergeCell ref="D40:H41"/>
    <mergeCell ref="I40:M40"/>
    <mergeCell ref="B42:C42"/>
    <mergeCell ref="D42:H42"/>
    <mergeCell ref="B5:B28"/>
    <mergeCell ref="B29:B33"/>
    <mergeCell ref="B34:M34"/>
    <mergeCell ref="B35:M35"/>
    <mergeCell ref="D37:E37"/>
    <mergeCell ref="D38:E38"/>
    <mergeCell ref="B46:M46"/>
    <mergeCell ref="B47:C47"/>
    <mergeCell ref="D47:E47"/>
    <mergeCell ref="F47:G47"/>
    <mergeCell ref="H47:I47"/>
    <mergeCell ref="L47:M47"/>
    <mergeCell ref="B43:C43"/>
    <mergeCell ref="D43:H43"/>
    <mergeCell ref="B44:C44"/>
    <mergeCell ref="D44:H44"/>
    <mergeCell ref="B45:C45"/>
    <mergeCell ref="D45:H45"/>
    <mergeCell ref="D83:E83"/>
    <mergeCell ref="B84:M84"/>
    <mergeCell ref="B85:C86"/>
    <mergeCell ref="D85:H86"/>
    <mergeCell ref="I85:M85"/>
    <mergeCell ref="B87:C87"/>
    <mergeCell ref="D87:H87"/>
    <mergeCell ref="M48:M49"/>
    <mergeCell ref="B50:B73"/>
    <mergeCell ref="B74:B78"/>
    <mergeCell ref="B79:M79"/>
    <mergeCell ref="B80:M80"/>
    <mergeCell ref="D82:E82"/>
    <mergeCell ref="B48:C48"/>
    <mergeCell ref="D48:E48"/>
    <mergeCell ref="F48:G48"/>
    <mergeCell ref="H48:I48"/>
    <mergeCell ref="J48:K48"/>
    <mergeCell ref="L48:L49"/>
    <mergeCell ref="B91:M91"/>
    <mergeCell ref="B92:C92"/>
    <mergeCell ref="D92:E92"/>
    <mergeCell ref="F92:G92"/>
    <mergeCell ref="H92:I92"/>
    <mergeCell ref="L92:M92"/>
    <mergeCell ref="B88:C88"/>
    <mergeCell ref="D88:H88"/>
    <mergeCell ref="B89:C89"/>
    <mergeCell ref="D89:H89"/>
    <mergeCell ref="B90:C90"/>
    <mergeCell ref="D90:H90"/>
    <mergeCell ref="D128:E128"/>
    <mergeCell ref="B129:M129"/>
    <mergeCell ref="B130:C131"/>
    <mergeCell ref="D130:H131"/>
    <mergeCell ref="I130:M130"/>
    <mergeCell ref="B132:C132"/>
    <mergeCell ref="D132:H132"/>
    <mergeCell ref="M93:M94"/>
    <mergeCell ref="B95:B118"/>
    <mergeCell ref="B119:B123"/>
    <mergeCell ref="B124:M124"/>
    <mergeCell ref="B125:M125"/>
    <mergeCell ref="D127:E127"/>
    <mergeCell ref="B93:C93"/>
    <mergeCell ref="D93:E93"/>
    <mergeCell ref="F93:G93"/>
    <mergeCell ref="H93:I93"/>
    <mergeCell ref="J93:K93"/>
    <mergeCell ref="L93:L94"/>
    <mergeCell ref="B136:M136"/>
    <mergeCell ref="B137:C137"/>
    <mergeCell ref="D137:E137"/>
    <mergeCell ref="F137:G137"/>
    <mergeCell ref="H137:I137"/>
    <mergeCell ref="L137:M137"/>
    <mergeCell ref="B133:C133"/>
    <mergeCell ref="D133:H133"/>
    <mergeCell ref="B134:C134"/>
    <mergeCell ref="D134:H134"/>
    <mergeCell ref="B135:C135"/>
    <mergeCell ref="D135:H135"/>
    <mergeCell ref="D173:E173"/>
    <mergeCell ref="B174:M174"/>
    <mergeCell ref="B175:C176"/>
    <mergeCell ref="D175:H176"/>
    <mergeCell ref="I175:M175"/>
    <mergeCell ref="B177:C177"/>
    <mergeCell ref="D177:H177"/>
    <mergeCell ref="M138:M139"/>
    <mergeCell ref="B140:B163"/>
    <mergeCell ref="B164:B168"/>
    <mergeCell ref="B169:M169"/>
    <mergeCell ref="B170:M170"/>
    <mergeCell ref="D172:E172"/>
    <mergeCell ref="B138:C138"/>
    <mergeCell ref="D138:E138"/>
    <mergeCell ref="F138:G138"/>
    <mergeCell ref="H138:I138"/>
    <mergeCell ref="J138:K138"/>
    <mergeCell ref="L138:L139"/>
    <mergeCell ref="B181:M181"/>
    <mergeCell ref="B182:C182"/>
    <mergeCell ref="D182:E182"/>
    <mergeCell ref="F182:G182"/>
    <mergeCell ref="H182:I182"/>
    <mergeCell ref="L182:M182"/>
    <mergeCell ref="B178:C178"/>
    <mergeCell ref="D178:H178"/>
    <mergeCell ref="B179:C179"/>
    <mergeCell ref="D179:H179"/>
    <mergeCell ref="B180:C180"/>
    <mergeCell ref="D180:H180"/>
    <mergeCell ref="D218:E218"/>
    <mergeCell ref="B219:M219"/>
    <mergeCell ref="B220:C221"/>
    <mergeCell ref="D220:H221"/>
    <mergeCell ref="I220:M220"/>
    <mergeCell ref="B222:C222"/>
    <mergeCell ref="D222:H222"/>
    <mergeCell ref="M183:M184"/>
    <mergeCell ref="B185:B208"/>
    <mergeCell ref="B209:B213"/>
    <mergeCell ref="B214:M214"/>
    <mergeCell ref="B215:M215"/>
    <mergeCell ref="D217:E217"/>
    <mergeCell ref="B183:C183"/>
    <mergeCell ref="D183:E183"/>
    <mergeCell ref="F183:G183"/>
    <mergeCell ref="H183:I183"/>
    <mergeCell ref="J183:K183"/>
    <mergeCell ref="L183:L184"/>
    <mergeCell ref="B226:M226"/>
    <mergeCell ref="B227:C227"/>
    <mergeCell ref="D227:E227"/>
    <mergeCell ref="F227:G227"/>
    <mergeCell ref="H227:I227"/>
    <mergeCell ref="L227:M227"/>
    <mergeCell ref="B223:C223"/>
    <mergeCell ref="D223:H223"/>
    <mergeCell ref="B224:C224"/>
    <mergeCell ref="D224:H224"/>
    <mergeCell ref="B225:C225"/>
    <mergeCell ref="D225:H225"/>
    <mergeCell ref="D263:E263"/>
    <mergeCell ref="B264:M264"/>
    <mergeCell ref="B265:C266"/>
    <mergeCell ref="D265:H266"/>
    <mergeCell ref="I265:M265"/>
    <mergeCell ref="B267:C267"/>
    <mergeCell ref="D267:H267"/>
    <mergeCell ref="M228:M229"/>
    <mergeCell ref="B230:B253"/>
    <mergeCell ref="B254:B258"/>
    <mergeCell ref="B259:M259"/>
    <mergeCell ref="B260:M260"/>
    <mergeCell ref="D262:E262"/>
    <mergeCell ref="B228:C228"/>
    <mergeCell ref="D228:E228"/>
    <mergeCell ref="F228:G228"/>
    <mergeCell ref="H228:I228"/>
    <mergeCell ref="J228:K228"/>
    <mergeCell ref="L228:L229"/>
    <mergeCell ref="B271:M271"/>
    <mergeCell ref="B272:C272"/>
    <mergeCell ref="D272:E272"/>
    <mergeCell ref="F272:G272"/>
    <mergeCell ref="H272:I272"/>
    <mergeCell ref="L272:M272"/>
    <mergeCell ref="B268:C268"/>
    <mergeCell ref="D268:H268"/>
    <mergeCell ref="B269:C269"/>
    <mergeCell ref="D269:H269"/>
    <mergeCell ref="B270:C270"/>
    <mergeCell ref="D270:H270"/>
    <mergeCell ref="D308:E308"/>
    <mergeCell ref="B309:M309"/>
    <mergeCell ref="B310:C311"/>
    <mergeCell ref="D310:H311"/>
    <mergeCell ref="I310:M310"/>
    <mergeCell ref="B312:C312"/>
    <mergeCell ref="D312:H312"/>
    <mergeCell ref="M273:M274"/>
    <mergeCell ref="B275:B298"/>
    <mergeCell ref="B299:B303"/>
    <mergeCell ref="B304:M304"/>
    <mergeCell ref="B305:M305"/>
    <mergeCell ref="D307:E307"/>
    <mergeCell ref="B273:C273"/>
    <mergeCell ref="D273:E273"/>
    <mergeCell ref="F273:G273"/>
    <mergeCell ref="H273:I273"/>
    <mergeCell ref="J273:K273"/>
    <mergeCell ref="L273:L274"/>
    <mergeCell ref="B316:M316"/>
    <mergeCell ref="B317:C317"/>
    <mergeCell ref="D317:E317"/>
    <mergeCell ref="F317:G317"/>
    <mergeCell ref="H317:I317"/>
    <mergeCell ref="L317:M317"/>
    <mergeCell ref="B313:C313"/>
    <mergeCell ref="D313:H313"/>
    <mergeCell ref="B314:C314"/>
    <mergeCell ref="D314:H314"/>
    <mergeCell ref="B315:C315"/>
    <mergeCell ref="D315:H315"/>
    <mergeCell ref="D353:E353"/>
    <mergeCell ref="B354:M354"/>
    <mergeCell ref="B355:C356"/>
    <mergeCell ref="D355:H356"/>
    <mergeCell ref="I355:M355"/>
    <mergeCell ref="B357:C357"/>
    <mergeCell ref="D357:H357"/>
    <mergeCell ref="M318:M319"/>
    <mergeCell ref="B320:B343"/>
    <mergeCell ref="B344:B348"/>
    <mergeCell ref="B349:M349"/>
    <mergeCell ref="B350:M350"/>
    <mergeCell ref="D352:E352"/>
    <mergeCell ref="B318:C318"/>
    <mergeCell ref="D318:E318"/>
    <mergeCell ref="F318:G318"/>
    <mergeCell ref="H318:I318"/>
    <mergeCell ref="J318:K318"/>
    <mergeCell ref="L318:L319"/>
    <mergeCell ref="B361:M361"/>
    <mergeCell ref="B362:C362"/>
    <mergeCell ref="D362:E362"/>
    <mergeCell ref="F362:G362"/>
    <mergeCell ref="H362:I362"/>
    <mergeCell ref="L362:M362"/>
    <mergeCell ref="B358:C358"/>
    <mergeCell ref="D358:H358"/>
    <mergeCell ref="B359:C359"/>
    <mergeCell ref="D359:H359"/>
    <mergeCell ref="B360:C360"/>
    <mergeCell ref="D360:H360"/>
    <mergeCell ref="M363:M364"/>
    <mergeCell ref="B365:B388"/>
    <mergeCell ref="B389:B393"/>
    <mergeCell ref="B394:M394"/>
    <mergeCell ref="B395:M395"/>
    <mergeCell ref="D397:E397"/>
    <mergeCell ref="B363:C363"/>
    <mergeCell ref="D363:E363"/>
    <mergeCell ref="F363:G363"/>
    <mergeCell ref="H363:I363"/>
    <mergeCell ref="J363:K363"/>
    <mergeCell ref="L363:L364"/>
    <mergeCell ref="B403:C403"/>
    <mergeCell ref="D403:H403"/>
    <mergeCell ref="B404:C404"/>
    <mergeCell ref="D404:H404"/>
    <mergeCell ref="B405:C405"/>
    <mergeCell ref="D405:H405"/>
    <mergeCell ref="D398:E398"/>
    <mergeCell ref="B399:M399"/>
    <mergeCell ref="B400:C401"/>
    <mergeCell ref="D400:H401"/>
    <mergeCell ref="I400:M400"/>
    <mergeCell ref="B402:C402"/>
    <mergeCell ref="D402:H402"/>
  </mergeCells>
  <phoneticPr fontId="2" type="noConversion"/>
  <printOptions horizontalCentered="1"/>
  <pageMargins left="0.4" right="0.38" top="0.54" bottom="0.38" header="0" footer="0"/>
  <pageSetup paperSize="9" firstPageNumber="70" orientation="portrait" blackAndWhite="1" useFirstPageNumber="1" r:id="rId1"/>
  <rowBreaks count="8" manualBreakCount="8">
    <brk id="45" min="1" max="12" man="1"/>
    <brk id="90" min="1" max="12" man="1"/>
    <brk id="135" min="1" max="12" man="1"/>
    <brk id="180" min="1" max="12" man="1"/>
    <brk id="225" min="1" max="12" man="1"/>
    <brk id="270" min="1" max="12" man="1"/>
    <brk id="315" min="1" max="12" man="1"/>
    <brk id="360" min="1" max="12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 filterMode="1">
    <tabColor theme="9" tint="0.79998168889431442"/>
  </sheetPr>
  <dimension ref="A1:W405"/>
  <sheetViews>
    <sheetView showZeros="0" view="pageBreakPreview" zoomScaleNormal="70" zoomScaleSheetLayoutView="100" workbookViewId="0">
      <selection activeCell="D173" sqref="D173:E173"/>
    </sheetView>
  </sheetViews>
  <sheetFormatPr defaultRowHeight="13.5"/>
  <cols>
    <col min="1" max="1" width="8.125" style="844" customWidth="1"/>
    <col min="2" max="2" width="2.5" style="843" bestFit="1" customWidth="1"/>
    <col min="3" max="3" width="17.5" style="843" customWidth="1"/>
    <col min="4" max="4" width="6.625" style="900" customWidth="1"/>
    <col min="5" max="5" width="6.625" style="843" customWidth="1"/>
    <col min="6" max="6" width="6.625" style="900" customWidth="1"/>
    <col min="7" max="7" width="6.625" style="843" customWidth="1"/>
    <col min="8" max="8" width="6.625" style="900" customWidth="1"/>
    <col min="9" max="11" width="6.625" style="843" customWidth="1"/>
    <col min="12" max="12" width="6.625" style="901" customWidth="1"/>
    <col min="13" max="13" width="6.625" style="843" customWidth="1"/>
    <col min="14" max="14" width="7.125" style="843" customWidth="1"/>
    <col min="15" max="15" width="9" style="843" bestFit="1" customWidth="1"/>
    <col min="16" max="16" width="1.625" style="843" customWidth="1"/>
    <col min="17" max="17" width="5.25" style="843" bestFit="1" customWidth="1"/>
    <col min="18" max="18" width="4.375" style="843" bestFit="1" customWidth="1"/>
    <col min="19" max="16384" width="9" style="843"/>
  </cols>
  <sheetData>
    <row r="1" spans="1:23" ht="35.1" customHeight="1" thickTop="1" thickBot="1">
      <c r="A1" s="840" t="s">
        <v>939</v>
      </c>
      <c r="B1" s="2237" t="s">
        <v>839</v>
      </c>
      <c r="C1" s="2237"/>
      <c r="D1" s="2237"/>
      <c r="E1" s="2237"/>
      <c r="F1" s="2237"/>
      <c r="G1" s="2237"/>
      <c r="H1" s="2237"/>
      <c r="I1" s="2237"/>
      <c r="J1" s="2237"/>
      <c r="K1" s="2237"/>
      <c r="L1" s="2237"/>
      <c r="M1" s="2237"/>
      <c r="N1" s="841">
        <f>IF(H$2&gt;0,1,)</f>
        <v>0</v>
      </c>
      <c r="O1" s="842" t="s">
        <v>892</v>
      </c>
    </row>
    <row r="2" spans="1:23" ht="24.95" customHeight="1" thickTop="1">
      <c r="A2" s="844">
        <f>IF(H2&gt;0,1,)</f>
        <v>0</v>
      </c>
      <c r="B2" s="2362" t="s">
        <v>857</v>
      </c>
      <c r="C2" s="2363"/>
      <c r="D2" s="2364" t="str">
        <f>CONCATENATE('6-3표준조사(5)'!K4,"임반")</f>
        <v>임반</v>
      </c>
      <c r="E2" s="2364"/>
      <c r="F2" s="2364" t="str">
        <f>CONCATENATE('6-3표준조사(5)'!L4,"소반")</f>
        <v>소반</v>
      </c>
      <c r="G2" s="2364"/>
      <c r="H2" s="2365">
        <f>'6-3표준조사(5)'!Q4</f>
        <v>0</v>
      </c>
      <c r="I2" s="2365"/>
      <c r="J2" s="845"/>
      <c r="K2" s="846" t="s">
        <v>541</v>
      </c>
      <c r="L2" s="2366">
        <f>+'6-3표준조사(5)'!R4</f>
        <v>0</v>
      </c>
      <c r="M2" s="2367"/>
      <c r="N2" s="841">
        <f t="shared" ref="N2:N45" si="0">IF(H$2&gt;0,1,)</f>
        <v>0</v>
      </c>
      <c r="O2" s="1844"/>
      <c r="P2" s="1845"/>
      <c r="Q2" s="1845"/>
      <c r="R2" s="1845"/>
      <c r="S2" s="1845"/>
      <c r="T2" s="1845"/>
      <c r="U2" s="1845"/>
      <c r="V2" s="1845"/>
      <c r="W2" s="1846"/>
    </row>
    <row r="3" spans="1:23" ht="21.75" customHeight="1" thickBot="1">
      <c r="A3" s="844">
        <f>IF(H2&gt;0,1,)</f>
        <v>0</v>
      </c>
      <c r="B3" s="2378" t="s">
        <v>542</v>
      </c>
      <c r="C3" s="2379"/>
      <c r="D3" s="2380" t="s">
        <v>543</v>
      </c>
      <c r="E3" s="2379"/>
      <c r="F3" s="2381" t="s">
        <v>544</v>
      </c>
      <c r="G3" s="2382"/>
      <c r="H3" s="2381" t="s">
        <v>545</v>
      </c>
      <c r="I3" s="2382"/>
      <c r="J3" s="2380" t="s">
        <v>546</v>
      </c>
      <c r="K3" s="2379"/>
      <c r="L3" s="2383" t="s">
        <v>858</v>
      </c>
      <c r="M3" s="2370"/>
      <c r="N3" s="841">
        <f t="shared" si="0"/>
        <v>0</v>
      </c>
      <c r="O3" s="1847"/>
      <c r="P3" s="1848"/>
      <c r="Q3" s="1848"/>
      <c r="R3" s="1848"/>
      <c r="S3" s="1848"/>
      <c r="T3" s="1848"/>
      <c r="U3" s="1848"/>
      <c r="V3" s="1848"/>
      <c r="W3" s="1849"/>
    </row>
    <row r="4" spans="1:23" ht="21.75" customHeight="1" thickTop="1">
      <c r="A4" s="844">
        <f>IF(H2&gt;0,1,)</f>
        <v>0</v>
      </c>
      <c r="B4" s="847"/>
      <c r="C4" s="848" t="s">
        <v>547</v>
      </c>
      <c r="D4" s="849"/>
      <c r="E4" s="850" t="s">
        <v>548</v>
      </c>
      <c r="F4" s="849"/>
      <c r="G4" s="850" t="s">
        <v>548</v>
      </c>
      <c r="H4" s="849"/>
      <c r="I4" s="850" t="s">
        <v>548</v>
      </c>
      <c r="J4" s="851"/>
      <c r="K4" s="850" t="s">
        <v>549</v>
      </c>
      <c r="L4" s="2384"/>
      <c r="M4" s="2371"/>
      <c r="N4" s="841">
        <f t="shared" si="0"/>
        <v>0</v>
      </c>
    </row>
    <row r="5" spans="1:23" s="27" customFormat="1" ht="21.75" hidden="1" customHeight="1">
      <c r="A5" s="28">
        <f>IF('6-3표준조사(4)'!R4="둘레베기",1,)</f>
        <v>0</v>
      </c>
      <c r="B5" s="2323" t="s">
        <v>547</v>
      </c>
      <c r="C5" s="29" t="s">
        <v>579</v>
      </c>
      <c r="D5" s="30"/>
      <c r="E5" s="31"/>
      <c r="F5" s="30"/>
      <c r="G5" s="31"/>
      <c r="H5" s="30"/>
      <c r="I5" s="31"/>
      <c r="J5" s="32"/>
      <c r="K5" s="33"/>
      <c r="L5" s="34"/>
      <c r="M5" s="71">
        <f>M6</f>
        <v>0</v>
      </c>
      <c r="N5" s="70">
        <f t="shared" si="0"/>
        <v>0</v>
      </c>
    </row>
    <row r="6" spans="1:23" s="27" customFormat="1" ht="21.75" hidden="1" customHeight="1">
      <c r="A6" s="28">
        <f>IF('6-3표준조사(4)'!R4="둘레베기",1,)</f>
        <v>0</v>
      </c>
      <c r="B6" s="2324"/>
      <c r="C6" s="35" t="s">
        <v>841</v>
      </c>
      <c r="D6" s="36"/>
      <c r="E6" s="37"/>
      <c r="F6" s="38"/>
      <c r="G6" s="37"/>
      <c r="H6" s="38"/>
      <c r="I6" s="37"/>
      <c r="J6" s="39"/>
      <c r="K6" s="40"/>
      <c r="L6" s="41">
        <f>J45/100</f>
        <v>0</v>
      </c>
      <c r="M6" s="72">
        <f>ROUNDDOWN((H7*J7)+(H7*J7*L6),)</f>
        <v>0</v>
      </c>
      <c r="N6" s="70">
        <f t="shared" si="0"/>
        <v>0</v>
      </c>
    </row>
    <row r="7" spans="1:23" s="27" customFormat="1" ht="21.75" hidden="1" customHeight="1">
      <c r="A7" s="28">
        <f>IF('6-3표준조사(4)'!R4="둘레베기",1,)</f>
        <v>0</v>
      </c>
      <c r="B7" s="2324"/>
      <c r="C7" s="35" t="s">
        <v>842</v>
      </c>
      <c r="D7" s="36">
        <f>IF(A7&gt;0,D36,)</f>
        <v>0</v>
      </c>
      <c r="E7" s="37" t="s">
        <v>551</v>
      </c>
      <c r="F7" s="38">
        <v>0.18</v>
      </c>
      <c r="G7" s="37" t="s">
        <v>552</v>
      </c>
      <c r="H7" s="38">
        <f>ROUND(D7/100*F7,2)</f>
        <v>0</v>
      </c>
      <c r="I7" s="37" t="s">
        <v>550</v>
      </c>
      <c r="J7" s="39">
        <f>'7-1 단가조사'!L7</f>
        <v>172068</v>
      </c>
      <c r="K7" s="40" t="s">
        <v>580</v>
      </c>
      <c r="L7" s="41"/>
      <c r="M7" s="72"/>
      <c r="N7" s="70">
        <f t="shared" si="0"/>
        <v>0</v>
      </c>
    </row>
    <row r="8" spans="1:23" s="27" customFormat="1" ht="21.75" hidden="1" customHeight="1">
      <c r="A8" s="28">
        <f>IF('6-3표준조사(4)'!R4="줄베기",1,)</f>
        <v>0</v>
      </c>
      <c r="B8" s="2324"/>
      <c r="C8" s="29" t="s">
        <v>581</v>
      </c>
      <c r="D8" s="30"/>
      <c r="E8" s="31"/>
      <c r="F8" s="30"/>
      <c r="G8" s="31"/>
      <c r="H8" s="30"/>
      <c r="I8" s="31"/>
      <c r="J8" s="32"/>
      <c r="K8" s="33"/>
      <c r="L8" s="42"/>
      <c r="M8" s="71">
        <f>SUM(M9+M12+M15)</f>
        <v>0</v>
      </c>
      <c r="N8" s="70">
        <f t="shared" si="0"/>
        <v>0</v>
      </c>
    </row>
    <row r="9" spans="1:23" s="27" customFormat="1" ht="21.75" hidden="1" customHeight="1">
      <c r="A9" s="28">
        <f>IF('6-3표준조사(4)'!R4="줄베기",1,)</f>
        <v>0</v>
      </c>
      <c r="B9" s="2324"/>
      <c r="C9" s="35" t="s">
        <v>841</v>
      </c>
      <c r="D9" s="43"/>
      <c r="E9" s="37"/>
      <c r="F9" s="38"/>
      <c r="G9" s="37"/>
      <c r="H9" s="38"/>
      <c r="I9" s="37"/>
      <c r="J9" s="39"/>
      <c r="K9" s="40"/>
      <c r="L9" s="41">
        <f>K45/100</f>
        <v>0</v>
      </c>
      <c r="M9" s="72">
        <f>ROUNDDOWN((M10+M11)+((M10+M11)*L9),0)</f>
        <v>0</v>
      </c>
      <c r="N9" s="70">
        <f t="shared" si="0"/>
        <v>0</v>
      </c>
    </row>
    <row r="10" spans="1:23" s="27" customFormat="1" ht="21.75" hidden="1" customHeight="1">
      <c r="A10" s="28">
        <f>IF('6-3표준조사(4)'!R4="줄베기",1,)</f>
        <v>0</v>
      </c>
      <c r="B10" s="2324"/>
      <c r="C10" s="35" t="s">
        <v>843</v>
      </c>
      <c r="D10" s="43">
        <f>IF(A10&gt;0,D36,)</f>
        <v>0</v>
      </c>
      <c r="E10" s="37" t="s">
        <v>551</v>
      </c>
      <c r="F10" s="38">
        <v>7.0000000000000007E-2</v>
      </c>
      <c r="G10" s="37" t="s">
        <v>552</v>
      </c>
      <c r="H10" s="38">
        <f>ROUND(D10/100*F10,2)</f>
        <v>0</v>
      </c>
      <c r="I10" s="37" t="s">
        <v>550</v>
      </c>
      <c r="J10" s="39">
        <f>'7-1 단가조사'!L7</f>
        <v>172068</v>
      </c>
      <c r="K10" s="40" t="s">
        <v>580</v>
      </c>
      <c r="L10" s="41"/>
      <c r="M10" s="72">
        <f>ROUNDDOWN(H10*J10,)</f>
        <v>0</v>
      </c>
      <c r="N10" s="70">
        <f t="shared" si="0"/>
        <v>0</v>
      </c>
    </row>
    <row r="11" spans="1:23" s="27" customFormat="1" ht="21.75" hidden="1" customHeight="1">
      <c r="A11" s="28">
        <f>IF('6-3표준조사(4)'!R4="줄베기",1,)</f>
        <v>0</v>
      </c>
      <c r="B11" s="2324"/>
      <c r="C11" s="35" t="s">
        <v>844</v>
      </c>
      <c r="D11" s="44">
        <f>IF(A11&gt;0,1,)</f>
        <v>0</v>
      </c>
      <c r="E11" s="37" t="s">
        <v>425</v>
      </c>
      <c r="F11" s="38">
        <v>1.3</v>
      </c>
      <c r="G11" s="37" t="s">
        <v>582</v>
      </c>
      <c r="H11" s="38">
        <f>ROUND(D11*F11,2)</f>
        <v>0</v>
      </c>
      <c r="I11" s="37" t="s">
        <v>550</v>
      </c>
      <c r="J11" s="39">
        <f>'7-1 단가조사'!L6</f>
        <v>226122</v>
      </c>
      <c r="K11" s="40" t="s">
        <v>583</v>
      </c>
      <c r="L11" s="41"/>
      <c r="M11" s="72">
        <f>ROUNDDOWN(H11*J11,)</f>
        <v>0</v>
      </c>
      <c r="N11" s="70">
        <f t="shared" si="0"/>
        <v>0</v>
      </c>
    </row>
    <row r="12" spans="1:23" s="27" customFormat="1" ht="21.75" hidden="1" customHeight="1">
      <c r="A12" s="28">
        <f>IF('6-3표준조사(4)'!R4="줄베기",1,)</f>
        <v>0</v>
      </c>
      <c r="B12" s="2324"/>
      <c r="C12" s="35" t="s">
        <v>845</v>
      </c>
      <c r="D12" s="43"/>
      <c r="E12" s="37"/>
      <c r="F12" s="38"/>
      <c r="G12" s="37"/>
      <c r="H12" s="38"/>
      <c r="I12" s="37"/>
      <c r="J12" s="39"/>
      <c r="K12" s="40"/>
      <c r="L12" s="45"/>
      <c r="M12" s="72">
        <f>M13+M14</f>
        <v>0</v>
      </c>
      <c r="N12" s="70">
        <f t="shared" si="0"/>
        <v>0</v>
      </c>
    </row>
    <row r="13" spans="1:23" s="27" customFormat="1" ht="21.75" hidden="1" customHeight="1">
      <c r="A13" s="28">
        <f>IF('6-3표준조사(4)'!R4="줄베기",1,)</f>
        <v>0</v>
      </c>
      <c r="B13" s="2324"/>
      <c r="C13" s="35" t="s">
        <v>846</v>
      </c>
      <c r="D13" s="44">
        <f>H11</f>
        <v>0</v>
      </c>
      <c r="E13" s="37" t="s">
        <v>582</v>
      </c>
      <c r="F13" s="38">
        <v>5</v>
      </c>
      <c r="G13" s="37" t="s">
        <v>553</v>
      </c>
      <c r="H13" s="38">
        <f>ROUND(D13*F13,2)</f>
        <v>0</v>
      </c>
      <c r="I13" s="37" t="s">
        <v>554</v>
      </c>
      <c r="J13" s="39">
        <f>'7-1 단가조사'!L11</f>
        <v>1720</v>
      </c>
      <c r="K13" s="40" t="s">
        <v>584</v>
      </c>
      <c r="L13" s="45"/>
      <c r="M13" s="72">
        <f>ROUNDDOWN(H13*J13,)</f>
        <v>0</v>
      </c>
      <c r="N13" s="70">
        <f t="shared" si="0"/>
        <v>0</v>
      </c>
    </row>
    <row r="14" spans="1:23" s="27" customFormat="1" ht="21.75" hidden="1" customHeight="1">
      <c r="A14" s="28">
        <f>IF('6-3표준조사(4)'!R4="줄베기",1,)</f>
        <v>0</v>
      </c>
      <c r="B14" s="2324"/>
      <c r="C14" s="35" t="s">
        <v>847</v>
      </c>
      <c r="D14" s="43">
        <f>M13</f>
        <v>0</v>
      </c>
      <c r="E14" s="37" t="s">
        <v>586</v>
      </c>
      <c r="F14" s="38">
        <v>0.1</v>
      </c>
      <c r="G14" s="37" t="s">
        <v>587</v>
      </c>
      <c r="H14" s="38"/>
      <c r="I14" s="37"/>
      <c r="J14" s="39"/>
      <c r="K14" s="40"/>
      <c r="L14" s="45"/>
      <c r="M14" s="72">
        <f>ROUNDDOWN(D14*F14,)</f>
        <v>0</v>
      </c>
      <c r="N14" s="70">
        <f t="shared" si="0"/>
        <v>0</v>
      </c>
    </row>
    <row r="15" spans="1:23" s="27" customFormat="1" ht="21.75" hidden="1" customHeight="1">
      <c r="A15" s="28">
        <f>IF('6-3표준조사(4)'!R4="줄베기",1,)</f>
        <v>0</v>
      </c>
      <c r="B15" s="2324"/>
      <c r="C15" s="46" t="s">
        <v>848</v>
      </c>
      <c r="D15" s="47">
        <f>D13</f>
        <v>0</v>
      </c>
      <c r="E15" s="48" t="s">
        <v>588</v>
      </c>
      <c r="F15" s="49">
        <v>8.3999999999999995E-3</v>
      </c>
      <c r="G15" s="48" t="s">
        <v>589</v>
      </c>
      <c r="H15" s="50"/>
      <c r="I15" s="48"/>
      <c r="J15" s="51">
        <f>'7-1 단가조사'!L14</f>
        <v>610000</v>
      </c>
      <c r="K15" s="52" t="s">
        <v>585</v>
      </c>
      <c r="L15" s="53"/>
      <c r="M15" s="73">
        <f>ROUNDDOWN(D15*F15*J15,)</f>
        <v>0</v>
      </c>
      <c r="N15" s="70">
        <f t="shared" si="0"/>
        <v>0</v>
      </c>
    </row>
    <row r="16" spans="1:23" ht="21.75" customHeight="1">
      <c r="A16" s="844">
        <f>IF('6-3표준조사(5)'!R4="모두베기",1,)</f>
        <v>0</v>
      </c>
      <c r="B16" s="2324"/>
      <c r="C16" s="852" t="s">
        <v>590</v>
      </c>
      <c r="D16" s="853"/>
      <c r="E16" s="854"/>
      <c r="F16" s="855"/>
      <c r="G16" s="854"/>
      <c r="H16" s="855"/>
      <c r="I16" s="854"/>
      <c r="J16" s="856"/>
      <c r="K16" s="857"/>
      <c r="L16" s="858"/>
      <c r="M16" s="859">
        <f>M17+M22+M25</f>
        <v>0</v>
      </c>
      <c r="N16" s="841">
        <f t="shared" si="0"/>
        <v>0</v>
      </c>
    </row>
    <row r="17" spans="1:14" ht="21.75" customHeight="1">
      <c r="A17" s="844">
        <f>IF('6-3표준조사(5)'!R4="모두베기",1,)</f>
        <v>0</v>
      </c>
      <c r="B17" s="2324"/>
      <c r="C17" s="860" t="s">
        <v>841</v>
      </c>
      <c r="D17" s="861"/>
      <c r="E17" s="862"/>
      <c r="F17" s="863"/>
      <c r="G17" s="862"/>
      <c r="H17" s="863"/>
      <c r="I17" s="862"/>
      <c r="J17" s="864"/>
      <c r="K17" s="865"/>
      <c r="L17" s="866">
        <f>L45/100</f>
        <v>0</v>
      </c>
      <c r="M17" s="867">
        <f>M18+M19+M20+M21</f>
        <v>0</v>
      </c>
      <c r="N17" s="841">
        <f t="shared" si="0"/>
        <v>0</v>
      </c>
    </row>
    <row r="18" spans="1:14" ht="21.75" customHeight="1">
      <c r="A18" s="844">
        <f>IF('6-3표준조사(5)'!R4="모두베기",1,)</f>
        <v>0</v>
      </c>
      <c r="B18" s="2324"/>
      <c r="C18" s="860" t="s">
        <v>843</v>
      </c>
      <c r="D18" s="861"/>
      <c r="E18" s="862" t="s">
        <v>551</v>
      </c>
      <c r="F18" s="863">
        <v>7.0000000000000007E-2</v>
      </c>
      <c r="G18" s="862" t="s">
        <v>552</v>
      </c>
      <c r="H18" s="863">
        <f>ROUND(D18/100*F18,2)</f>
        <v>0</v>
      </c>
      <c r="I18" s="862" t="s">
        <v>550</v>
      </c>
      <c r="J18" s="864">
        <f>'7-1 단가조사'!L7</f>
        <v>172068</v>
      </c>
      <c r="K18" s="865" t="s">
        <v>580</v>
      </c>
      <c r="L18" s="868"/>
      <c r="M18" s="867">
        <f>ROUNDDOWN((H18*J18)+(H18*J18*L17),)</f>
        <v>0</v>
      </c>
      <c r="N18" s="841">
        <f t="shared" si="0"/>
        <v>0</v>
      </c>
    </row>
    <row r="19" spans="1:14" ht="21.75" customHeight="1">
      <c r="A19" s="844">
        <f>IF('6-3표준조사(5)'!R4="모두베기",1,)</f>
        <v>0</v>
      </c>
      <c r="B19" s="2324"/>
      <c r="C19" s="869" t="s">
        <v>1158</v>
      </c>
      <c r="D19" s="870">
        <f>IF(A19&gt;0,IF(D38="당해 년도",1,),)</f>
        <v>0</v>
      </c>
      <c r="E19" s="862" t="s">
        <v>425</v>
      </c>
      <c r="F19" s="863">
        <v>3.5</v>
      </c>
      <c r="G19" s="862" t="s">
        <v>582</v>
      </c>
      <c r="H19" s="863">
        <f>ROUND(D19*F19,2)</f>
        <v>0</v>
      </c>
      <c r="I19" s="862" t="s">
        <v>550</v>
      </c>
      <c r="J19" s="864">
        <f>'7-1 단가조사'!L6</f>
        <v>226122</v>
      </c>
      <c r="K19" s="865" t="s">
        <v>583</v>
      </c>
      <c r="L19" s="868"/>
      <c r="M19" s="867">
        <f>ROUNDDOWN((H19*J19)+(H19*J19*L17),)</f>
        <v>0</v>
      </c>
      <c r="N19" s="841">
        <f t="shared" si="0"/>
        <v>0</v>
      </c>
    </row>
    <row r="20" spans="1:14" ht="21.75" customHeight="1">
      <c r="A20" s="844">
        <f>IF('6-3표준조사(5)'!R4="모두베기",1,)</f>
        <v>0</v>
      </c>
      <c r="B20" s="2324"/>
      <c r="C20" s="869" t="s">
        <v>1159</v>
      </c>
      <c r="D20" s="870">
        <f>IF(A20&gt;0,IF(D38="2년차",1,),)</f>
        <v>0</v>
      </c>
      <c r="E20" s="862" t="s">
        <v>425</v>
      </c>
      <c r="F20" s="863">
        <v>4</v>
      </c>
      <c r="G20" s="862" t="s">
        <v>582</v>
      </c>
      <c r="H20" s="863">
        <f>ROUND(D20*F20,2)</f>
        <v>0</v>
      </c>
      <c r="I20" s="862" t="s">
        <v>550</v>
      </c>
      <c r="J20" s="864">
        <f>'7-1 단가조사'!L6</f>
        <v>226122</v>
      </c>
      <c r="K20" s="865" t="s">
        <v>583</v>
      </c>
      <c r="L20" s="868"/>
      <c r="M20" s="867">
        <f>ROUNDDOWN((H20*J20)+(H20*J20*L17),)</f>
        <v>0</v>
      </c>
      <c r="N20" s="841">
        <f t="shared" si="0"/>
        <v>0</v>
      </c>
    </row>
    <row r="21" spans="1:14" ht="21.75" customHeight="1">
      <c r="A21" s="844">
        <f>IF('6-3표준조사(5)'!R4="모두베기",1,)</f>
        <v>0</v>
      </c>
      <c r="B21" s="2324"/>
      <c r="C21" s="869" t="s">
        <v>1160</v>
      </c>
      <c r="D21" s="870">
        <f>IF(A21&gt;0,IF(D38="3년차 이상",1,),)</f>
        <v>0</v>
      </c>
      <c r="E21" s="862" t="s">
        <v>425</v>
      </c>
      <c r="F21" s="863">
        <v>5</v>
      </c>
      <c r="G21" s="862" t="s">
        <v>582</v>
      </c>
      <c r="H21" s="863">
        <f>ROUND(D21*F21,2)</f>
        <v>0</v>
      </c>
      <c r="I21" s="862" t="s">
        <v>550</v>
      </c>
      <c r="J21" s="864">
        <f>'7-1 단가조사'!L6</f>
        <v>226122</v>
      </c>
      <c r="K21" s="865" t="s">
        <v>583</v>
      </c>
      <c r="L21" s="868"/>
      <c r="M21" s="867">
        <f>ROUNDDOWN((H21*J21)+(H21*J21*L17),)</f>
        <v>0</v>
      </c>
      <c r="N21" s="841">
        <f t="shared" si="0"/>
        <v>0</v>
      </c>
    </row>
    <row r="22" spans="1:14" ht="21.75" customHeight="1">
      <c r="A22" s="844">
        <f>IF('6-3표준조사(5)'!R4="모두베기",1,)</f>
        <v>0</v>
      </c>
      <c r="B22" s="2324"/>
      <c r="C22" s="860" t="s">
        <v>845</v>
      </c>
      <c r="D22" s="861"/>
      <c r="E22" s="862"/>
      <c r="F22" s="863"/>
      <c r="G22" s="862"/>
      <c r="H22" s="863"/>
      <c r="I22" s="862"/>
      <c r="J22" s="864"/>
      <c r="K22" s="865"/>
      <c r="L22" s="868"/>
      <c r="M22" s="867">
        <f>M23+M24</f>
        <v>0</v>
      </c>
      <c r="N22" s="841">
        <f t="shared" si="0"/>
        <v>0</v>
      </c>
    </row>
    <row r="23" spans="1:14" ht="21.75" customHeight="1">
      <c r="A23" s="844">
        <f>IF('6-3표준조사(5)'!R4="모두베기",1,)</f>
        <v>0</v>
      </c>
      <c r="B23" s="2324"/>
      <c r="C23" s="860" t="s">
        <v>846</v>
      </c>
      <c r="D23" s="870">
        <f>(H19+H20+H21)</f>
        <v>0</v>
      </c>
      <c r="E23" s="862" t="s">
        <v>582</v>
      </c>
      <c r="F23" s="863">
        <v>5</v>
      </c>
      <c r="G23" s="862" t="s">
        <v>553</v>
      </c>
      <c r="H23" s="863">
        <f>ROUND(D23*F23,2)</f>
        <v>0</v>
      </c>
      <c r="I23" s="862" t="s">
        <v>554</v>
      </c>
      <c r="J23" s="864">
        <f>'7-1 단가조사'!L11</f>
        <v>1720</v>
      </c>
      <c r="K23" s="865" t="s">
        <v>584</v>
      </c>
      <c r="L23" s="868"/>
      <c r="M23" s="867">
        <f>ROUNDDOWN(H23*J23,)</f>
        <v>0</v>
      </c>
      <c r="N23" s="841">
        <f t="shared" si="0"/>
        <v>0</v>
      </c>
    </row>
    <row r="24" spans="1:14" ht="21.75" customHeight="1">
      <c r="A24" s="844">
        <f>IF('6-3표준조사(5)'!R4="모두베기",1,)</f>
        <v>0</v>
      </c>
      <c r="B24" s="2324"/>
      <c r="C24" s="860" t="s">
        <v>847</v>
      </c>
      <c r="D24" s="861">
        <f>M23</f>
        <v>0</v>
      </c>
      <c r="E24" s="862" t="s">
        <v>586</v>
      </c>
      <c r="F24" s="863">
        <v>0.1</v>
      </c>
      <c r="G24" s="862" t="s">
        <v>587</v>
      </c>
      <c r="H24" s="863"/>
      <c r="I24" s="862"/>
      <c r="J24" s="864"/>
      <c r="K24" s="865"/>
      <c r="L24" s="868"/>
      <c r="M24" s="867">
        <f>ROUNDDOWN(D24*F24,)</f>
        <v>0</v>
      </c>
      <c r="N24" s="841">
        <f t="shared" si="0"/>
        <v>0</v>
      </c>
    </row>
    <row r="25" spans="1:14" ht="21.75" customHeight="1">
      <c r="A25" s="844">
        <f>IF('6-3표준조사(5)'!R4="모두베기",1,)</f>
        <v>0</v>
      </c>
      <c r="B25" s="2324"/>
      <c r="C25" s="871" t="s">
        <v>848</v>
      </c>
      <c r="D25" s="872">
        <f>D23</f>
        <v>0</v>
      </c>
      <c r="E25" s="873" t="s">
        <v>588</v>
      </c>
      <c r="F25" s="874">
        <v>8.3999999999999995E-3</v>
      </c>
      <c r="G25" s="873" t="s">
        <v>589</v>
      </c>
      <c r="H25" s="875"/>
      <c r="I25" s="873"/>
      <c r="J25" s="876">
        <f>'7-1 단가조사'!L14</f>
        <v>610000</v>
      </c>
      <c r="K25" s="877" t="s">
        <v>585</v>
      </c>
      <c r="L25" s="878"/>
      <c r="M25" s="879">
        <f>ROUNDDOWN(D25*F25*J25,)</f>
        <v>0</v>
      </c>
      <c r="N25" s="841">
        <f t="shared" si="0"/>
        <v>0</v>
      </c>
    </row>
    <row r="26" spans="1:14" s="27" customFormat="1" ht="21.75" hidden="1" customHeight="1">
      <c r="A26" s="28">
        <f>IF('6-3표준조사(4)'!R4="맹아제거",1,)</f>
        <v>0</v>
      </c>
      <c r="B26" s="2324"/>
      <c r="C26" s="29" t="s">
        <v>591</v>
      </c>
      <c r="D26" s="30"/>
      <c r="E26" s="31"/>
      <c r="F26" s="30"/>
      <c r="G26" s="31"/>
      <c r="H26" s="30"/>
      <c r="I26" s="31"/>
      <c r="J26" s="32"/>
      <c r="K26" s="33"/>
      <c r="L26" s="34"/>
      <c r="M26" s="71">
        <f>M27</f>
        <v>0</v>
      </c>
      <c r="N26" s="70">
        <f t="shared" si="0"/>
        <v>0</v>
      </c>
    </row>
    <row r="27" spans="1:14" s="27" customFormat="1" ht="21.75" hidden="1" customHeight="1">
      <c r="A27" s="28">
        <f>IF('6-3표준조사(4)'!R4="맹아제거",1,)</f>
        <v>0</v>
      </c>
      <c r="B27" s="2324"/>
      <c r="C27" s="35" t="s">
        <v>841</v>
      </c>
      <c r="D27" s="36"/>
      <c r="E27" s="37"/>
      <c r="F27" s="38"/>
      <c r="G27" s="37"/>
      <c r="H27" s="38"/>
      <c r="I27" s="37"/>
      <c r="J27" s="39"/>
      <c r="K27" s="40"/>
      <c r="L27" s="41">
        <f>M45/100</f>
        <v>0</v>
      </c>
      <c r="M27" s="72">
        <f>ROUNDDOWN((H28*J28)+(H28*J28*L27),)</f>
        <v>0</v>
      </c>
      <c r="N27" s="70">
        <f t="shared" si="0"/>
        <v>0</v>
      </c>
    </row>
    <row r="28" spans="1:14" s="27" customFormat="1" ht="21.75" hidden="1" customHeight="1">
      <c r="A28" s="28">
        <f>IF('6-3표준조사(4)'!R4="맹아제거",1,)</f>
        <v>0</v>
      </c>
      <c r="B28" s="2324"/>
      <c r="C28" s="35" t="s">
        <v>849</v>
      </c>
      <c r="D28" s="36">
        <v>0</v>
      </c>
      <c r="E28" s="37" t="s">
        <v>551</v>
      </c>
      <c r="F28" s="38">
        <v>0.2</v>
      </c>
      <c r="G28" s="37" t="s">
        <v>552</v>
      </c>
      <c r="H28" s="38">
        <f>ROUND(D28/100*F28,2)</f>
        <v>0</v>
      </c>
      <c r="I28" s="37" t="s">
        <v>550</v>
      </c>
      <c r="J28" s="39">
        <f>'7-1 단가조사'!L7</f>
        <v>172068</v>
      </c>
      <c r="K28" s="40" t="s">
        <v>580</v>
      </c>
      <c r="L28" s="41">
        <f>M45/100</f>
        <v>0</v>
      </c>
      <c r="M28" s="72"/>
      <c r="N28" s="70">
        <f t="shared" si="0"/>
        <v>0</v>
      </c>
    </row>
    <row r="29" spans="1:14" ht="21.75" customHeight="1">
      <c r="A29" s="844">
        <f>IF(H2&gt;0,1,)</f>
        <v>0</v>
      </c>
      <c r="B29" s="2372" t="s">
        <v>555</v>
      </c>
      <c r="C29" s="852" t="s">
        <v>592</v>
      </c>
      <c r="D29" s="855"/>
      <c r="E29" s="854"/>
      <c r="F29" s="855"/>
      <c r="G29" s="854"/>
      <c r="H29" s="855"/>
      <c r="I29" s="854"/>
      <c r="J29" s="856"/>
      <c r="K29" s="857"/>
      <c r="L29" s="858"/>
      <c r="M29" s="859">
        <f>SUM(M30,M32,M33)</f>
        <v>0</v>
      </c>
      <c r="N29" s="841">
        <f t="shared" si="0"/>
        <v>0</v>
      </c>
    </row>
    <row r="30" spans="1:14" ht="21.75" customHeight="1">
      <c r="A30" s="844">
        <f>IF(H2&gt;0,1,)</f>
        <v>0</v>
      </c>
      <c r="B30" s="2373"/>
      <c r="C30" s="860" t="s">
        <v>850</v>
      </c>
      <c r="D30" s="863"/>
      <c r="E30" s="862"/>
      <c r="F30" s="863"/>
      <c r="G30" s="862"/>
      <c r="H30" s="863"/>
      <c r="I30" s="862"/>
      <c r="J30" s="864"/>
      <c r="K30" s="865"/>
      <c r="L30" s="868"/>
      <c r="M30" s="867">
        <f>M31</f>
        <v>0</v>
      </c>
      <c r="N30" s="841">
        <f t="shared" si="0"/>
        <v>0</v>
      </c>
    </row>
    <row r="31" spans="1:14" ht="21.75" customHeight="1">
      <c r="A31" s="844">
        <f>IF(H2&gt;0,1,)</f>
        <v>0</v>
      </c>
      <c r="B31" s="2373"/>
      <c r="C31" s="860" t="s">
        <v>851</v>
      </c>
      <c r="D31" s="863"/>
      <c r="E31" s="862"/>
      <c r="F31" s="863"/>
      <c r="G31" s="862"/>
      <c r="H31" s="863"/>
      <c r="I31" s="862"/>
      <c r="J31" s="864"/>
      <c r="K31" s="865"/>
      <c r="L31" s="868"/>
      <c r="M31" s="867">
        <f>M6+M9+M17+M27</f>
        <v>0</v>
      </c>
      <c r="N31" s="841">
        <f t="shared" si="0"/>
        <v>0</v>
      </c>
    </row>
    <row r="32" spans="1:14" ht="21.75" customHeight="1">
      <c r="A32" s="844">
        <f>IF(H2&gt;0,1,)</f>
        <v>0</v>
      </c>
      <c r="B32" s="2373"/>
      <c r="C32" s="860" t="s">
        <v>852</v>
      </c>
      <c r="D32" s="863"/>
      <c r="E32" s="862"/>
      <c r="F32" s="863"/>
      <c r="G32" s="862"/>
      <c r="H32" s="863"/>
      <c r="I32" s="862"/>
      <c r="J32" s="864"/>
      <c r="K32" s="865"/>
      <c r="L32" s="868"/>
      <c r="M32" s="867">
        <f>M12+M22</f>
        <v>0</v>
      </c>
      <c r="N32" s="841">
        <f t="shared" si="0"/>
        <v>0</v>
      </c>
    </row>
    <row r="33" spans="1:15" ht="21.75" customHeight="1" thickBot="1">
      <c r="A33" s="844">
        <f>IF(H2&gt;0,1,)</f>
        <v>0</v>
      </c>
      <c r="B33" s="2374"/>
      <c r="C33" s="871" t="s">
        <v>853</v>
      </c>
      <c r="D33" s="880"/>
      <c r="E33" s="881"/>
      <c r="F33" s="880"/>
      <c r="G33" s="881"/>
      <c r="H33" s="880"/>
      <c r="I33" s="881"/>
      <c r="J33" s="882"/>
      <c r="K33" s="883"/>
      <c r="L33" s="884"/>
      <c r="M33" s="885">
        <f>M15+M25</f>
        <v>0</v>
      </c>
      <c r="N33" s="841">
        <f t="shared" si="0"/>
        <v>0</v>
      </c>
    </row>
    <row r="34" spans="1:15" ht="21.75" customHeight="1">
      <c r="A34" s="844">
        <f>IF(H2&gt;0,1,)</f>
        <v>0</v>
      </c>
      <c r="B34" s="2375" t="s">
        <v>556</v>
      </c>
      <c r="C34" s="2375"/>
      <c r="D34" s="2375"/>
      <c r="E34" s="2375"/>
      <c r="F34" s="2375"/>
      <c r="G34" s="2375"/>
      <c r="H34" s="2375"/>
      <c r="I34" s="2375"/>
      <c r="J34" s="2375"/>
      <c r="K34" s="2375"/>
      <c r="L34" s="2375"/>
      <c r="M34" s="2375"/>
      <c r="N34" s="841">
        <f t="shared" si="0"/>
        <v>0</v>
      </c>
    </row>
    <row r="35" spans="1:15" ht="21.75" customHeight="1">
      <c r="A35" s="844">
        <f>IF(H2&gt;0,1,)</f>
        <v>0</v>
      </c>
      <c r="B35" s="2376" t="s">
        <v>557</v>
      </c>
      <c r="C35" s="2376"/>
      <c r="D35" s="2376"/>
      <c r="E35" s="2376"/>
      <c r="F35" s="2376"/>
      <c r="G35" s="2376"/>
      <c r="H35" s="2376"/>
      <c r="I35" s="2376"/>
      <c r="J35" s="2376"/>
      <c r="K35" s="2376"/>
      <c r="L35" s="2376"/>
      <c r="M35" s="2376"/>
      <c r="N35" s="841">
        <f t="shared" si="0"/>
        <v>0</v>
      </c>
    </row>
    <row r="36" spans="1:15" ht="21.75" customHeight="1">
      <c r="A36" s="844">
        <f>IF(H2&gt;0,1,)</f>
        <v>0</v>
      </c>
      <c r="B36" s="886" t="s">
        <v>558</v>
      </c>
      <c r="C36" s="887" t="s">
        <v>854</v>
      </c>
      <c r="D36" s="888" t="e">
        <f>'6-3표준조사(5)'!Q10</f>
        <v>#DIV/0!</v>
      </c>
      <c r="E36" s="886" t="s">
        <v>551</v>
      </c>
      <c r="F36" s="1240"/>
      <c r="G36" s="886"/>
      <c r="H36" s="890"/>
      <c r="I36" s="891"/>
      <c r="J36" s="891"/>
      <c r="K36" s="891"/>
      <c r="L36" s="892"/>
      <c r="M36" s="891"/>
      <c r="N36" s="841">
        <f t="shared" si="0"/>
        <v>0</v>
      </c>
    </row>
    <row r="37" spans="1:15" ht="21.75" customHeight="1">
      <c r="A37" s="844">
        <f>IF(H2&gt;0,1,)</f>
        <v>0</v>
      </c>
      <c r="B37" s="886" t="s">
        <v>559</v>
      </c>
      <c r="C37" s="887" t="s">
        <v>840</v>
      </c>
      <c r="D37" s="2377">
        <f>'6-3표준조사(5)'!S10</f>
        <v>0</v>
      </c>
      <c r="E37" s="2377"/>
      <c r="F37" s="1240"/>
      <c r="G37" s="886"/>
      <c r="H37" s="890"/>
      <c r="I37" s="891"/>
      <c r="J37" s="891"/>
      <c r="K37" s="891"/>
      <c r="L37" s="892"/>
      <c r="M37" s="891"/>
      <c r="N37" s="841">
        <f t="shared" si="0"/>
        <v>0</v>
      </c>
    </row>
    <row r="38" spans="1:15" ht="21.75" customHeight="1">
      <c r="A38" s="844">
        <f>IF(H2&gt;0,1,)</f>
        <v>0</v>
      </c>
      <c r="B38" s="886" t="s">
        <v>558</v>
      </c>
      <c r="C38" s="887" t="s">
        <v>1152</v>
      </c>
      <c r="D38" s="2385">
        <f>'6-3표준조사(5)'!R6</f>
        <v>0</v>
      </c>
      <c r="E38" s="2385"/>
      <c r="F38" s="893"/>
      <c r="G38" s="893"/>
      <c r="H38" s="890"/>
      <c r="I38" s="891"/>
      <c r="J38" s="891"/>
      <c r="K38" s="891"/>
      <c r="L38" s="892"/>
      <c r="M38" s="891"/>
      <c r="N38" s="841">
        <f t="shared" si="0"/>
        <v>0</v>
      </c>
    </row>
    <row r="39" spans="1:15" ht="21.75" customHeight="1">
      <c r="A39" s="844">
        <f>IF(H2&gt;0,1,)</f>
        <v>0</v>
      </c>
      <c r="B39" s="2376" t="s">
        <v>856</v>
      </c>
      <c r="C39" s="2376"/>
      <c r="D39" s="2376"/>
      <c r="E39" s="2376"/>
      <c r="F39" s="2376"/>
      <c r="G39" s="2376"/>
      <c r="H39" s="2376"/>
      <c r="I39" s="2376"/>
      <c r="J39" s="2376"/>
      <c r="K39" s="2376"/>
      <c r="L39" s="2376"/>
      <c r="M39" s="2376"/>
      <c r="N39" s="841">
        <f t="shared" si="0"/>
        <v>0</v>
      </c>
    </row>
    <row r="40" spans="1:15" ht="21.75" customHeight="1">
      <c r="A40" s="844">
        <f>IF(H2&gt;0,1,)</f>
        <v>0</v>
      </c>
      <c r="B40" s="2386" t="s">
        <v>542</v>
      </c>
      <c r="C40" s="2386"/>
      <c r="D40" s="2387" t="s">
        <v>893</v>
      </c>
      <c r="E40" s="2387"/>
      <c r="F40" s="2387"/>
      <c r="G40" s="2387"/>
      <c r="H40" s="2387"/>
      <c r="I40" s="2388" t="s">
        <v>894</v>
      </c>
      <c r="J40" s="2388"/>
      <c r="K40" s="2388"/>
      <c r="L40" s="2388"/>
      <c r="M40" s="2388"/>
      <c r="N40" s="841">
        <f t="shared" si="0"/>
        <v>0</v>
      </c>
      <c r="O40" s="894"/>
    </row>
    <row r="41" spans="1:15" ht="21.75" customHeight="1">
      <c r="A41" s="844">
        <f>IF(H2&gt;0,1,)</f>
        <v>0</v>
      </c>
      <c r="B41" s="2386"/>
      <c r="C41" s="2386"/>
      <c r="D41" s="2387"/>
      <c r="E41" s="2387"/>
      <c r="F41" s="2387"/>
      <c r="G41" s="2387"/>
      <c r="H41" s="2387"/>
      <c r="I41" s="895" t="s">
        <v>895</v>
      </c>
      <c r="J41" s="1239" t="s">
        <v>535</v>
      </c>
      <c r="K41" s="1239" t="s">
        <v>537</v>
      </c>
      <c r="L41" s="897" t="s">
        <v>538</v>
      </c>
      <c r="M41" s="1239" t="s">
        <v>881</v>
      </c>
      <c r="N41" s="841">
        <f t="shared" si="0"/>
        <v>0</v>
      </c>
    </row>
    <row r="42" spans="1:15" ht="21.75" customHeight="1">
      <c r="A42" s="844">
        <f>IF(H2&gt;0,1,)</f>
        <v>0</v>
      </c>
      <c r="B42" s="2368" t="s">
        <v>572</v>
      </c>
      <c r="C42" s="2368"/>
      <c r="D42" s="2369" t="str">
        <f>'6-3표준조사(5)'!P6</f>
        <v>완 (15˚ 이하)</v>
      </c>
      <c r="E42" s="2369"/>
      <c r="F42" s="2369"/>
      <c r="G42" s="2369"/>
      <c r="H42" s="2369"/>
      <c r="I42" s="1241" t="str">
        <f>IF(H2=0,"",IF(D42="완 (15˚ 이하)",0,IF(D42="중 (15˚ ~ 30˚)",5,IF(D42="급 (30˚ 초과)",10))))</f>
        <v/>
      </c>
      <c r="J42" s="1241" t="str">
        <f>IF(A5=0,"",IF(D42="완 (15˚ 이하)",0,IF(D42="중 (15˚ ~ 30˚)",5,IF(D42="급 (30˚ 초과)",10))))</f>
        <v/>
      </c>
      <c r="K42" s="1241" t="str">
        <f>IF(A8=0,"",IF(D42="완 (15˚ 이하)",0,IF(D42="중 (15˚ ~ 30˚)",5,IF(D42="급 (30˚ 초과)",10))))</f>
        <v/>
      </c>
      <c r="L42" s="1241" t="str">
        <f>IF(A16=0,"",IF(D42="완 (15˚ 이하)",0,IF(D42="중 (15˚ ~ 30˚)",5,IF(D42="급 (30˚ 초과)",10))))</f>
        <v/>
      </c>
      <c r="M42" s="1241" t="str">
        <f>IF(A26=0,"",IF(D42="완 (15˚ 이하)",0,IF(D42="중 (15˚ ~ 30˚)",5,IF(D42="급 (30˚ 초과)",10))))</f>
        <v/>
      </c>
      <c r="N42" s="841">
        <f t="shared" si="0"/>
        <v>0</v>
      </c>
    </row>
    <row r="43" spans="1:15" ht="21.75" customHeight="1">
      <c r="A43" s="844">
        <f>IF(H2&gt;0,1,)</f>
        <v>0</v>
      </c>
      <c r="B43" s="2389" t="s">
        <v>561</v>
      </c>
      <c r="C43" s="2389"/>
      <c r="D43" s="2369">
        <f>'6-3표준조사(5)'!R6</f>
        <v>0</v>
      </c>
      <c r="E43" s="2369"/>
      <c r="F43" s="2369"/>
      <c r="G43" s="2369"/>
      <c r="H43" s="2369"/>
      <c r="I43" s="1241"/>
      <c r="J43" s="1241"/>
      <c r="K43" s="1241" t="str">
        <f>IF(A8=0,"",IF(D43="당해 년도",0,IF(D43="2년차",5,IF(D43="3년차",10))))</f>
        <v/>
      </c>
      <c r="L43" s="1241"/>
      <c r="M43" s="1241"/>
      <c r="N43" s="841">
        <f t="shared" si="0"/>
        <v>0</v>
      </c>
    </row>
    <row r="44" spans="1:15" ht="21.75" customHeight="1">
      <c r="A44" s="844">
        <f>IF(H2&gt;0,1,)</f>
        <v>0</v>
      </c>
      <c r="B44" s="2368" t="s">
        <v>560</v>
      </c>
      <c r="C44" s="2368"/>
      <c r="D44" s="2369" t="str">
        <f>'6-3표준조사(5)'!Q6</f>
        <v>개소당5ha이상</v>
      </c>
      <c r="E44" s="2369"/>
      <c r="F44" s="2369"/>
      <c r="G44" s="2369"/>
      <c r="H44" s="2369"/>
      <c r="I44" s="1241"/>
      <c r="J44" s="1241" t="str">
        <f>IF(A5=0,"",IF(D44="개소당5ha이상",0,IF(D44="개소당3~5ha미만 ",5,IF(D44="개소당3ha미만",10))))</f>
        <v/>
      </c>
      <c r="K44" s="1241" t="str">
        <f>IF(A8=0,"",IF(D44="개소당5ha이상",0,IF(D44="개소당3~5ha미만 ",5,IF(D44="개소당3ha미만",10))))</f>
        <v/>
      </c>
      <c r="L44" s="1241" t="str">
        <f>IF(A16=0,"",IF(D44="개소당5ha이상",0,IF(D44="개소당3~5ha미만 ",5,IF(D44="개소당3ha미만",10))))</f>
        <v/>
      </c>
      <c r="M44" s="1241" t="str">
        <f>IF(A26=0,"",IF(D44="개소당5ha이상",0,IF(D44="개소당3~5ha미만 ",5,IF(D44="개소당3ha미만",10))))</f>
        <v/>
      </c>
      <c r="N44" s="841">
        <f t="shared" si="0"/>
        <v>0</v>
      </c>
    </row>
    <row r="45" spans="1:15" ht="21.75" customHeight="1">
      <c r="A45" s="844">
        <f>IF(H2&gt;0,1,)</f>
        <v>0</v>
      </c>
      <c r="B45" s="2368" t="s">
        <v>555</v>
      </c>
      <c r="C45" s="2368"/>
      <c r="D45" s="2369"/>
      <c r="E45" s="2369"/>
      <c r="F45" s="2369"/>
      <c r="G45" s="2369"/>
      <c r="H45" s="2369"/>
      <c r="I45" s="1241">
        <f>SUM(I42:I44)</f>
        <v>0</v>
      </c>
      <c r="J45" s="1241">
        <f>SUM(J42:J44)</f>
        <v>0</v>
      </c>
      <c r="K45" s="1241">
        <f>SUM(K42:K44)</f>
        <v>0</v>
      </c>
      <c r="L45" s="1241">
        <f>SUM(L42:L44)</f>
        <v>0</v>
      </c>
      <c r="M45" s="1241">
        <f>SUM(M42:M44)</f>
        <v>0</v>
      </c>
      <c r="N45" s="841">
        <f t="shared" si="0"/>
        <v>0</v>
      </c>
    </row>
    <row r="46" spans="1:15" ht="35.1" customHeight="1" thickBot="1">
      <c r="A46" s="844">
        <f>IF(H47&gt;0,1,)</f>
        <v>0</v>
      </c>
      <c r="B46" s="2237" t="s">
        <v>839</v>
      </c>
      <c r="C46" s="2237"/>
      <c r="D46" s="2237"/>
      <c r="E46" s="2237"/>
      <c r="F46" s="2237"/>
      <c r="G46" s="2237"/>
      <c r="H46" s="2237"/>
      <c r="I46" s="2237"/>
      <c r="J46" s="2237"/>
      <c r="K46" s="2237"/>
      <c r="L46" s="2237"/>
      <c r="M46" s="2237"/>
      <c r="N46" s="841">
        <f>IF(H$47&gt;0,2,)</f>
        <v>0</v>
      </c>
      <c r="O46" s="899"/>
    </row>
    <row r="47" spans="1:15" ht="24.95" customHeight="1">
      <c r="A47" s="844">
        <f>IF(H47&gt;0,1,)</f>
        <v>0</v>
      </c>
      <c r="B47" s="2362" t="s">
        <v>857</v>
      </c>
      <c r="C47" s="2363"/>
      <c r="D47" s="2364" t="str">
        <f>CONCATENATE('6-3표준조사(5)'!K79,"임반")</f>
        <v>임반</v>
      </c>
      <c r="E47" s="2364"/>
      <c r="F47" s="2364" t="str">
        <f>CONCATENATE('6-3표준조사(5)'!L79,"소반")</f>
        <v>소반</v>
      </c>
      <c r="G47" s="2364"/>
      <c r="H47" s="2365">
        <f>'6-3표준조사(5)'!Q79</f>
        <v>0</v>
      </c>
      <c r="I47" s="2365"/>
      <c r="J47" s="845"/>
      <c r="K47" s="846" t="s">
        <v>541</v>
      </c>
      <c r="L47" s="2366">
        <f>+'6-3표준조사(5)'!R79</f>
        <v>0</v>
      </c>
      <c r="M47" s="2367"/>
      <c r="N47" s="841">
        <f t="shared" ref="N47:N90" si="1">IF(H$47&gt;0,2,)</f>
        <v>0</v>
      </c>
    </row>
    <row r="48" spans="1:15" ht="21.75" customHeight="1">
      <c r="A48" s="844">
        <f>IF(H47&gt;0,1,)</f>
        <v>0</v>
      </c>
      <c r="B48" s="2378" t="s">
        <v>542</v>
      </c>
      <c r="C48" s="2379"/>
      <c r="D48" s="2380" t="s">
        <v>543</v>
      </c>
      <c r="E48" s="2379"/>
      <c r="F48" s="2381" t="s">
        <v>544</v>
      </c>
      <c r="G48" s="2382"/>
      <c r="H48" s="2381" t="s">
        <v>545</v>
      </c>
      <c r="I48" s="2382"/>
      <c r="J48" s="2380" t="s">
        <v>546</v>
      </c>
      <c r="K48" s="2379"/>
      <c r="L48" s="2383" t="s">
        <v>858</v>
      </c>
      <c r="M48" s="2370"/>
      <c r="N48" s="841">
        <f t="shared" si="1"/>
        <v>0</v>
      </c>
    </row>
    <row r="49" spans="1:14" ht="21.75" customHeight="1">
      <c r="A49" s="844">
        <f>IF(H47&gt;0,1,)</f>
        <v>0</v>
      </c>
      <c r="B49" s="847"/>
      <c r="C49" s="848" t="s">
        <v>547</v>
      </c>
      <c r="D49" s="849"/>
      <c r="E49" s="850" t="s">
        <v>548</v>
      </c>
      <c r="F49" s="849"/>
      <c r="G49" s="850" t="s">
        <v>548</v>
      </c>
      <c r="H49" s="849"/>
      <c r="I49" s="850" t="s">
        <v>548</v>
      </c>
      <c r="J49" s="851"/>
      <c r="K49" s="850" t="s">
        <v>549</v>
      </c>
      <c r="L49" s="2384"/>
      <c r="M49" s="2371"/>
      <c r="N49" s="841">
        <f t="shared" si="1"/>
        <v>0</v>
      </c>
    </row>
    <row r="50" spans="1:14" s="27" customFormat="1" ht="21.75" hidden="1" customHeight="1">
      <c r="A50" s="28">
        <f>IF('6-3표준조사(4)'!R79="둘레베기",1,)</f>
        <v>0</v>
      </c>
      <c r="B50" s="2323" t="s">
        <v>547</v>
      </c>
      <c r="C50" s="29" t="s">
        <v>579</v>
      </c>
      <c r="D50" s="30"/>
      <c r="E50" s="31"/>
      <c r="F50" s="30"/>
      <c r="G50" s="31"/>
      <c r="H50" s="30"/>
      <c r="I50" s="31"/>
      <c r="J50" s="32"/>
      <c r="K50" s="33"/>
      <c r="L50" s="34"/>
      <c r="M50" s="71">
        <f>M51</f>
        <v>0</v>
      </c>
      <c r="N50" s="70">
        <f t="shared" si="1"/>
        <v>0</v>
      </c>
    </row>
    <row r="51" spans="1:14" s="27" customFormat="1" ht="21.75" hidden="1" customHeight="1">
      <c r="A51" s="28">
        <f>IF('6-3표준조사(4)'!R79="둘레베기",1,)</f>
        <v>0</v>
      </c>
      <c r="B51" s="2324"/>
      <c r="C51" s="35" t="s">
        <v>841</v>
      </c>
      <c r="D51" s="36"/>
      <c r="E51" s="37"/>
      <c r="F51" s="38"/>
      <c r="G51" s="37"/>
      <c r="H51" s="38"/>
      <c r="I51" s="37"/>
      <c r="J51" s="39"/>
      <c r="K51" s="40"/>
      <c r="L51" s="41">
        <f>J90/100</f>
        <v>0</v>
      </c>
      <c r="M51" s="72">
        <f>ROUNDDOWN((H52*J52)+(H52*J52*L51),)</f>
        <v>0</v>
      </c>
      <c r="N51" s="70">
        <f t="shared" si="1"/>
        <v>0</v>
      </c>
    </row>
    <row r="52" spans="1:14" s="27" customFormat="1" ht="21.75" hidden="1" customHeight="1">
      <c r="A52" s="28">
        <f>IF('6-3표준조사(4)'!R79="둘레베기",1,)</f>
        <v>0</v>
      </c>
      <c r="B52" s="2324"/>
      <c r="C52" s="35" t="s">
        <v>842</v>
      </c>
      <c r="D52" s="36">
        <f>IF(A52&gt;0,D81,)</f>
        <v>0</v>
      </c>
      <c r="E52" s="37" t="s">
        <v>551</v>
      </c>
      <c r="F52" s="38">
        <v>0.18</v>
      </c>
      <c r="G52" s="37" t="s">
        <v>552</v>
      </c>
      <c r="H52" s="38">
        <f>ROUND(D52/100*F52,2)</f>
        <v>0</v>
      </c>
      <c r="I52" s="37" t="s">
        <v>550</v>
      </c>
      <c r="J52" s="39">
        <f>'7-1 단가조사'!L7</f>
        <v>172068</v>
      </c>
      <c r="K52" s="40" t="s">
        <v>580</v>
      </c>
      <c r="L52" s="41"/>
      <c r="M52" s="72"/>
      <c r="N52" s="70">
        <f t="shared" si="1"/>
        <v>0</v>
      </c>
    </row>
    <row r="53" spans="1:14" s="27" customFormat="1" ht="21.75" hidden="1" customHeight="1">
      <c r="A53" s="28">
        <f>IF('6-3표준조사(4)'!R79="줄베기",1,)</f>
        <v>0</v>
      </c>
      <c r="B53" s="2324"/>
      <c r="C53" s="29" t="s">
        <v>581</v>
      </c>
      <c r="D53" s="30"/>
      <c r="E53" s="31"/>
      <c r="F53" s="30"/>
      <c r="G53" s="31"/>
      <c r="H53" s="30"/>
      <c r="I53" s="31"/>
      <c r="J53" s="32"/>
      <c r="K53" s="33"/>
      <c r="L53" s="42"/>
      <c r="M53" s="71">
        <f>SUM(M54+M57+M60)</f>
        <v>0</v>
      </c>
      <c r="N53" s="70">
        <f t="shared" si="1"/>
        <v>0</v>
      </c>
    </row>
    <row r="54" spans="1:14" s="27" customFormat="1" ht="21.75" hidden="1" customHeight="1">
      <c r="A54" s="28">
        <f>IF('6-3표준조사(4)'!R79="줄베기",1,)</f>
        <v>0</v>
      </c>
      <c r="B54" s="2324"/>
      <c r="C54" s="35" t="s">
        <v>841</v>
      </c>
      <c r="D54" s="43"/>
      <c r="E54" s="37"/>
      <c r="F54" s="38"/>
      <c r="G54" s="37"/>
      <c r="H54" s="38"/>
      <c r="I54" s="37"/>
      <c r="J54" s="39"/>
      <c r="K54" s="40"/>
      <c r="L54" s="41">
        <f>K90/100</f>
        <v>0</v>
      </c>
      <c r="M54" s="72">
        <f>ROUNDDOWN((M55+M56)+((M55+M56)*L54),0)</f>
        <v>0</v>
      </c>
      <c r="N54" s="70">
        <f t="shared" si="1"/>
        <v>0</v>
      </c>
    </row>
    <row r="55" spans="1:14" s="27" customFormat="1" ht="21.75" hidden="1" customHeight="1">
      <c r="A55" s="28">
        <f>IF('6-3표준조사(4)'!R79="줄베기",1,)</f>
        <v>0</v>
      </c>
      <c r="B55" s="2324"/>
      <c r="C55" s="35" t="s">
        <v>843</v>
      </c>
      <c r="D55" s="43">
        <f>IF(A55&gt;0,D81,)</f>
        <v>0</v>
      </c>
      <c r="E55" s="37" t="s">
        <v>551</v>
      </c>
      <c r="F55" s="38">
        <v>7.0000000000000007E-2</v>
      </c>
      <c r="G55" s="37" t="s">
        <v>552</v>
      </c>
      <c r="H55" s="38">
        <f>ROUND(D55/100*F55,2)</f>
        <v>0</v>
      </c>
      <c r="I55" s="37" t="s">
        <v>550</v>
      </c>
      <c r="J55" s="39">
        <f>'7-1 단가조사'!L7</f>
        <v>172068</v>
      </c>
      <c r="K55" s="40" t="s">
        <v>580</v>
      </c>
      <c r="L55" s="41"/>
      <c r="M55" s="72">
        <f>ROUNDDOWN(H55*J55,)</f>
        <v>0</v>
      </c>
      <c r="N55" s="70">
        <f t="shared" si="1"/>
        <v>0</v>
      </c>
    </row>
    <row r="56" spans="1:14" s="27" customFormat="1" ht="21.75" hidden="1" customHeight="1">
      <c r="A56" s="28">
        <f>IF('6-3표준조사(4)'!R79="줄베기",1,)</f>
        <v>0</v>
      </c>
      <c r="B56" s="2324"/>
      <c r="C56" s="35" t="s">
        <v>844</v>
      </c>
      <c r="D56" s="44">
        <f>IF(A56&gt;0,1,)</f>
        <v>0</v>
      </c>
      <c r="E56" s="37" t="s">
        <v>425</v>
      </c>
      <c r="F56" s="38">
        <v>1.3</v>
      </c>
      <c r="G56" s="37" t="s">
        <v>582</v>
      </c>
      <c r="H56" s="38">
        <f>ROUND(D56*F56,2)</f>
        <v>0</v>
      </c>
      <c r="I56" s="37" t="s">
        <v>550</v>
      </c>
      <c r="J56" s="39">
        <f>'7-1 단가조사'!L6</f>
        <v>226122</v>
      </c>
      <c r="K56" s="40" t="s">
        <v>583</v>
      </c>
      <c r="L56" s="41"/>
      <c r="M56" s="72">
        <f>ROUNDDOWN(H56*J56,)</f>
        <v>0</v>
      </c>
      <c r="N56" s="70">
        <f t="shared" si="1"/>
        <v>0</v>
      </c>
    </row>
    <row r="57" spans="1:14" s="27" customFormat="1" ht="21.75" hidden="1" customHeight="1">
      <c r="A57" s="28">
        <f>IF('6-3표준조사(4)'!R79="줄베기",1,)</f>
        <v>0</v>
      </c>
      <c r="B57" s="2324"/>
      <c r="C57" s="35" t="s">
        <v>845</v>
      </c>
      <c r="D57" s="43"/>
      <c r="E57" s="37"/>
      <c r="F57" s="38"/>
      <c r="G57" s="37"/>
      <c r="H57" s="38"/>
      <c r="I57" s="37"/>
      <c r="J57" s="39"/>
      <c r="K57" s="40"/>
      <c r="L57" s="45"/>
      <c r="M57" s="72">
        <f>M58+M59</f>
        <v>0</v>
      </c>
      <c r="N57" s="70">
        <f t="shared" si="1"/>
        <v>0</v>
      </c>
    </row>
    <row r="58" spans="1:14" s="27" customFormat="1" ht="21.75" hidden="1" customHeight="1">
      <c r="A58" s="28">
        <f>IF('6-3표준조사(4)'!R79="줄베기",1,)</f>
        <v>0</v>
      </c>
      <c r="B58" s="2324"/>
      <c r="C58" s="35" t="s">
        <v>846</v>
      </c>
      <c r="D58" s="44">
        <f>H56</f>
        <v>0</v>
      </c>
      <c r="E58" s="37" t="s">
        <v>582</v>
      </c>
      <c r="F58" s="38">
        <v>5</v>
      </c>
      <c r="G58" s="37" t="s">
        <v>553</v>
      </c>
      <c r="H58" s="38">
        <f>ROUND(D58*F58,2)</f>
        <v>0</v>
      </c>
      <c r="I58" s="37" t="s">
        <v>554</v>
      </c>
      <c r="J58" s="39">
        <f>'7-1 단가조사'!L11</f>
        <v>1720</v>
      </c>
      <c r="K58" s="40" t="s">
        <v>584</v>
      </c>
      <c r="L58" s="45"/>
      <c r="M58" s="72">
        <f>ROUNDDOWN(H58*J58,)</f>
        <v>0</v>
      </c>
      <c r="N58" s="70">
        <f t="shared" si="1"/>
        <v>0</v>
      </c>
    </row>
    <row r="59" spans="1:14" s="27" customFormat="1" ht="21.75" hidden="1" customHeight="1">
      <c r="A59" s="28">
        <f>IF('6-3표준조사(4)'!R79="줄베기",1,)</f>
        <v>0</v>
      </c>
      <c r="B59" s="2324"/>
      <c r="C59" s="35" t="s">
        <v>847</v>
      </c>
      <c r="D59" s="43">
        <f>M58</f>
        <v>0</v>
      </c>
      <c r="E59" s="37" t="s">
        <v>586</v>
      </c>
      <c r="F59" s="38">
        <v>0.1</v>
      </c>
      <c r="G59" s="37" t="s">
        <v>587</v>
      </c>
      <c r="H59" s="38"/>
      <c r="I59" s="37"/>
      <c r="J59" s="39"/>
      <c r="K59" s="40"/>
      <c r="L59" s="45"/>
      <c r="M59" s="72">
        <f>ROUNDDOWN(D59*F59,)</f>
        <v>0</v>
      </c>
      <c r="N59" s="70">
        <f t="shared" si="1"/>
        <v>0</v>
      </c>
    </row>
    <row r="60" spans="1:14" s="27" customFormat="1" ht="21.75" hidden="1" customHeight="1">
      <c r="A60" s="28">
        <f>IF('6-3표준조사(4)'!R79="줄베기",1,)</f>
        <v>0</v>
      </c>
      <c r="B60" s="2324"/>
      <c r="C60" s="46" t="s">
        <v>848</v>
      </c>
      <c r="D60" s="47">
        <f>D58</f>
        <v>0</v>
      </c>
      <c r="E60" s="48" t="s">
        <v>588</v>
      </c>
      <c r="F60" s="49">
        <v>8.3999999999999995E-3</v>
      </c>
      <c r="G60" s="48" t="s">
        <v>589</v>
      </c>
      <c r="H60" s="50"/>
      <c r="I60" s="48"/>
      <c r="J60" s="51">
        <f>'7-1 단가조사'!L14</f>
        <v>610000</v>
      </c>
      <c r="K60" s="52" t="s">
        <v>585</v>
      </c>
      <c r="L60" s="53"/>
      <c r="M60" s="73">
        <f>ROUNDDOWN(D60*F60*J60,)</f>
        <v>0</v>
      </c>
      <c r="N60" s="70">
        <f t="shared" si="1"/>
        <v>0</v>
      </c>
    </row>
    <row r="61" spans="1:14" ht="21.75" customHeight="1">
      <c r="A61" s="844">
        <f>IF('6-3표준조사(5)'!R79="모두베기",1,)</f>
        <v>0</v>
      </c>
      <c r="B61" s="2324"/>
      <c r="C61" s="852" t="s">
        <v>590</v>
      </c>
      <c r="D61" s="853"/>
      <c r="E61" s="854"/>
      <c r="F61" s="855"/>
      <c r="G61" s="854"/>
      <c r="H61" s="855"/>
      <c r="I61" s="854"/>
      <c r="J61" s="856"/>
      <c r="K61" s="857"/>
      <c r="L61" s="858"/>
      <c r="M61" s="859">
        <f>M62+M67+M70</f>
        <v>0</v>
      </c>
      <c r="N61" s="841">
        <f t="shared" si="1"/>
        <v>0</v>
      </c>
    </row>
    <row r="62" spans="1:14" ht="21.75" customHeight="1">
      <c r="A62" s="844">
        <f>IF('6-3표준조사(5)'!R79="모두베기",1,)</f>
        <v>0</v>
      </c>
      <c r="B62" s="2324"/>
      <c r="C62" s="860" t="s">
        <v>841</v>
      </c>
      <c r="D62" s="861"/>
      <c r="E62" s="862"/>
      <c r="F62" s="863"/>
      <c r="G62" s="862"/>
      <c r="H62" s="863"/>
      <c r="I62" s="862"/>
      <c r="J62" s="864"/>
      <c r="K62" s="865"/>
      <c r="L62" s="866">
        <f>L90/100</f>
        <v>0</v>
      </c>
      <c r="M62" s="867">
        <f>M63+M64+M65+M66</f>
        <v>0</v>
      </c>
      <c r="N62" s="841">
        <f t="shared" si="1"/>
        <v>0</v>
      </c>
    </row>
    <row r="63" spans="1:14" ht="21.75" customHeight="1">
      <c r="A63" s="844">
        <f>IF('6-3표준조사(5)'!R79="모두베기",1,)</f>
        <v>0</v>
      </c>
      <c r="B63" s="2324"/>
      <c r="C63" s="860" t="s">
        <v>843</v>
      </c>
      <c r="D63" s="861"/>
      <c r="E63" s="862" t="s">
        <v>551</v>
      </c>
      <c r="F63" s="863">
        <v>7.0000000000000007E-2</v>
      </c>
      <c r="G63" s="862" t="s">
        <v>552</v>
      </c>
      <c r="H63" s="863">
        <f>ROUND(D63/100*F63,2)</f>
        <v>0</v>
      </c>
      <c r="I63" s="862" t="s">
        <v>550</v>
      </c>
      <c r="J63" s="864">
        <f>'7-1 단가조사'!L7</f>
        <v>172068</v>
      </c>
      <c r="K63" s="865" t="s">
        <v>580</v>
      </c>
      <c r="L63" s="868"/>
      <c r="M63" s="867">
        <f>ROUNDDOWN((H63*J63)+(H63*J63*L62),)</f>
        <v>0</v>
      </c>
      <c r="N63" s="841">
        <f t="shared" si="1"/>
        <v>0</v>
      </c>
    </row>
    <row r="64" spans="1:14" ht="21.75" customHeight="1">
      <c r="A64" s="844">
        <f>IF('6-3표준조사(5)'!R79="모두베기",1,)</f>
        <v>0</v>
      </c>
      <c r="B64" s="2324"/>
      <c r="C64" s="869" t="s">
        <v>1158</v>
      </c>
      <c r="D64" s="870">
        <f>IF(A64&gt;0,IF(D83="당해 년도",1,),)</f>
        <v>0</v>
      </c>
      <c r="E64" s="862" t="s">
        <v>425</v>
      </c>
      <c r="F64" s="863">
        <v>3.5</v>
      </c>
      <c r="G64" s="862" t="s">
        <v>582</v>
      </c>
      <c r="H64" s="863">
        <f>ROUND(D64*F64,2)</f>
        <v>0</v>
      </c>
      <c r="I64" s="862" t="s">
        <v>550</v>
      </c>
      <c r="J64" s="864">
        <f>'7-1 단가조사'!L6</f>
        <v>226122</v>
      </c>
      <c r="K64" s="865" t="s">
        <v>583</v>
      </c>
      <c r="L64" s="868"/>
      <c r="M64" s="867">
        <f>ROUNDDOWN((H64*J64)+(H64*J64*L62),)</f>
        <v>0</v>
      </c>
      <c r="N64" s="841">
        <f t="shared" si="1"/>
        <v>0</v>
      </c>
    </row>
    <row r="65" spans="1:14" ht="21.75" customHeight="1">
      <c r="A65" s="844">
        <f>IF('6-3표준조사(5)'!R79="모두베기",1,)</f>
        <v>0</v>
      </c>
      <c r="B65" s="2324"/>
      <c r="C65" s="869" t="s">
        <v>1159</v>
      </c>
      <c r="D65" s="870">
        <f>IF(A65&gt;0,IF(D83="2년차",1,),)</f>
        <v>0</v>
      </c>
      <c r="E65" s="862" t="s">
        <v>425</v>
      </c>
      <c r="F65" s="863">
        <v>4</v>
      </c>
      <c r="G65" s="862" t="s">
        <v>582</v>
      </c>
      <c r="H65" s="863">
        <f>ROUND(D65*F65,2)</f>
        <v>0</v>
      </c>
      <c r="I65" s="862" t="s">
        <v>550</v>
      </c>
      <c r="J65" s="864">
        <f>'7-1 단가조사'!L6</f>
        <v>226122</v>
      </c>
      <c r="K65" s="865" t="s">
        <v>583</v>
      </c>
      <c r="L65" s="868"/>
      <c r="M65" s="867">
        <f>ROUNDDOWN((H65*J65)+(H65*J65*L62),)</f>
        <v>0</v>
      </c>
      <c r="N65" s="841">
        <f t="shared" si="1"/>
        <v>0</v>
      </c>
    </row>
    <row r="66" spans="1:14" ht="21.75" customHeight="1">
      <c r="A66" s="844">
        <f>IF('6-3표준조사(5)'!R79="모두베기",1,)</f>
        <v>0</v>
      </c>
      <c r="B66" s="2324"/>
      <c r="C66" s="869" t="s">
        <v>1160</v>
      </c>
      <c r="D66" s="870">
        <f>IF(A66&gt;0,IF(D83="3년차 이상",1,),)</f>
        <v>0</v>
      </c>
      <c r="E66" s="862" t="s">
        <v>425</v>
      </c>
      <c r="F66" s="863">
        <v>5</v>
      </c>
      <c r="G66" s="862" t="s">
        <v>582</v>
      </c>
      <c r="H66" s="863">
        <f>ROUND(D66*F66,2)</f>
        <v>0</v>
      </c>
      <c r="I66" s="862" t="s">
        <v>550</v>
      </c>
      <c r="J66" s="864">
        <f>'7-1 단가조사'!L6</f>
        <v>226122</v>
      </c>
      <c r="K66" s="865" t="s">
        <v>583</v>
      </c>
      <c r="L66" s="868"/>
      <c r="M66" s="867">
        <f>ROUNDDOWN((H66*J66)+(H66*J66*L62),)</f>
        <v>0</v>
      </c>
      <c r="N66" s="841">
        <f t="shared" si="1"/>
        <v>0</v>
      </c>
    </row>
    <row r="67" spans="1:14" ht="21.75" customHeight="1">
      <c r="A67" s="844">
        <f>IF('6-3표준조사(5)'!R79="모두베기",1,)</f>
        <v>0</v>
      </c>
      <c r="B67" s="2324"/>
      <c r="C67" s="860" t="s">
        <v>845</v>
      </c>
      <c r="D67" s="861"/>
      <c r="E67" s="862"/>
      <c r="F67" s="863"/>
      <c r="G67" s="862"/>
      <c r="H67" s="863"/>
      <c r="I67" s="862"/>
      <c r="J67" s="864"/>
      <c r="K67" s="865"/>
      <c r="L67" s="868"/>
      <c r="M67" s="867">
        <f>M68+M69</f>
        <v>0</v>
      </c>
      <c r="N67" s="841">
        <f t="shared" si="1"/>
        <v>0</v>
      </c>
    </row>
    <row r="68" spans="1:14" ht="21.75" customHeight="1">
      <c r="A68" s="844">
        <f>IF('6-3표준조사(5)'!R79="모두베기",1,)</f>
        <v>0</v>
      </c>
      <c r="B68" s="2324"/>
      <c r="C68" s="860" t="s">
        <v>846</v>
      </c>
      <c r="D68" s="870">
        <f>(H64+H65+H66)</f>
        <v>0</v>
      </c>
      <c r="E68" s="862" t="s">
        <v>582</v>
      </c>
      <c r="F68" s="863">
        <v>5</v>
      </c>
      <c r="G68" s="862" t="s">
        <v>553</v>
      </c>
      <c r="H68" s="863">
        <f>ROUND(D68*F68,2)</f>
        <v>0</v>
      </c>
      <c r="I68" s="862" t="s">
        <v>554</v>
      </c>
      <c r="J68" s="864">
        <f>'7-1 단가조사'!L11</f>
        <v>1720</v>
      </c>
      <c r="K68" s="865" t="s">
        <v>584</v>
      </c>
      <c r="L68" s="868"/>
      <c r="M68" s="867">
        <f>ROUNDDOWN(H68*J68,)</f>
        <v>0</v>
      </c>
      <c r="N68" s="841">
        <f t="shared" si="1"/>
        <v>0</v>
      </c>
    </row>
    <row r="69" spans="1:14" ht="21.75" customHeight="1">
      <c r="A69" s="844">
        <f>IF('6-3표준조사(5)'!R79="모두베기",1,)</f>
        <v>0</v>
      </c>
      <c r="B69" s="2324"/>
      <c r="C69" s="860" t="s">
        <v>847</v>
      </c>
      <c r="D69" s="861">
        <f>M68</f>
        <v>0</v>
      </c>
      <c r="E69" s="862" t="s">
        <v>586</v>
      </c>
      <c r="F69" s="863">
        <v>0.1</v>
      </c>
      <c r="G69" s="862" t="s">
        <v>587</v>
      </c>
      <c r="H69" s="863"/>
      <c r="I69" s="862"/>
      <c r="J69" s="864"/>
      <c r="K69" s="865"/>
      <c r="L69" s="868"/>
      <c r="M69" s="867">
        <f>ROUNDDOWN(D69*F69,)</f>
        <v>0</v>
      </c>
      <c r="N69" s="841">
        <f t="shared" si="1"/>
        <v>0</v>
      </c>
    </row>
    <row r="70" spans="1:14" ht="21.75" customHeight="1">
      <c r="A70" s="844">
        <f>IF('6-3표준조사(5)'!R79="모두베기",1,)</f>
        <v>0</v>
      </c>
      <c r="B70" s="2324"/>
      <c r="C70" s="871" t="s">
        <v>848</v>
      </c>
      <c r="D70" s="872">
        <f>D68</f>
        <v>0</v>
      </c>
      <c r="E70" s="873" t="s">
        <v>588</v>
      </c>
      <c r="F70" s="874">
        <v>8.3999999999999995E-3</v>
      </c>
      <c r="G70" s="873" t="s">
        <v>589</v>
      </c>
      <c r="H70" s="875"/>
      <c r="I70" s="873"/>
      <c r="J70" s="876">
        <f>'7-1 단가조사'!L14</f>
        <v>610000</v>
      </c>
      <c r="K70" s="877" t="s">
        <v>585</v>
      </c>
      <c r="L70" s="878"/>
      <c r="M70" s="879">
        <f>ROUNDDOWN(D70*F70*J70,)</f>
        <v>0</v>
      </c>
      <c r="N70" s="841">
        <f t="shared" si="1"/>
        <v>0</v>
      </c>
    </row>
    <row r="71" spans="1:14" s="27" customFormat="1" ht="21.75" hidden="1" customHeight="1">
      <c r="A71" s="28">
        <f>IF('6-3표준조사(4)'!R79="맹아제거",1,)</f>
        <v>0</v>
      </c>
      <c r="B71" s="2324"/>
      <c r="C71" s="29" t="s">
        <v>591</v>
      </c>
      <c r="D71" s="30"/>
      <c r="E71" s="31"/>
      <c r="F71" s="30"/>
      <c r="G71" s="31"/>
      <c r="H71" s="30"/>
      <c r="I71" s="31"/>
      <c r="J71" s="32"/>
      <c r="K71" s="33"/>
      <c r="L71" s="34"/>
      <c r="M71" s="71">
        <f>M72</f>
        <v>0</v>
      </c>
      <c r="N71" s="70">
        <f t="shared" si="1"/>
        <v>0</v>
      </c>
    </row>
    <row r="72" spans="1:14" s="27" customFormat="1" ht="21.75" hidden="1" customHeight="1">
      <c r="A72" s="28">
        <f>IF('6-3표준조사(4)'!R79="맹아제거",1,)</f>
        <v>0</v>
      </c>
      <c r="B72" s="2324"/>
      <c r="C72" s="35" t="s">
        <v>841</v>
      </c>
      <c r="D72" s="36"/>
      <c r="E72" s="37"/>
      <c r="F72" s="38"/>
      <c r="G72" s="37"/>
      <c r="H72" s="38"/>
      <c r="I72" s="37"/>
      <c r="J72" s="39"/>
      <c r="K72" s="40"/>
      <c r="L72" s="41">
        <f>M90/100</f>
        <v>0</v>
      </c>
      <c r="M72" s="72">
        <f>ROUNDDOWN((H73*J73)+(H73*J73*L72),)</f>
        <v>0</v>
      </c>
      <c r="N72" s="70">
        <f t="shared" si="1"/>
        <v>0</v>
      </c>
    </row>
    <row r="73" spans="1:14" s="27" customFormat="1" ht="21.75" hidden="1" customHeight="1">
      <c r="A73" s="28">
        <f>IF('6-3표준조사(4)'!R79="맹아제거",1,)</f>
        <v>0</v>
      </c>
      <c r="B73" s="2324"/>
      <c r="C73" s="35" t="s">
        <v>849</v>
      </c>
      <c r="D73" s="36">
        <v>0</v>
      </c>
      <c r="E73" s="37" t="s">
        <v>551</v>
      </c>
      <c r="F73" s="38">
        <v>0.2</v>
      </c>
      <c r="G73" s="37" t="s">
        <v>552</v>
      </c>
      <c r="H73" s="38">
        <f>ROUND(D73/100*F73,2)</f>
        <v>0</v>
      </c>
      <c r="I73" s="37" t="s">
        <v>550</v>
      </c>
      <c r="J73" s="39">
        <f>'7-1 단가조사'!L7</f>
        <v>172068</v>
      </c>
      <c r="K73" s="40" t="s">
        <v>580</v>
      </c>
      <c r="L73" s="41">
        <f>M90/100</f>
        <v>0</v>
      </c>
      <c r="M73" s="72"/>
      <c r="N73" s="70">
        <f t="shared" si="1"/>
        <v>0</v>
      </c>
    </row>
    <row r="74" spans="1:14" ht="21.75" customHeight="1">
      <c r="A74" s="844">
        <f>IF(H47&gt;0,1,)</f>
        <v>0</v>
      </c>
      <c r="B74" s="2372" t="s">
        <v>555</v>
      </c>
      <c r="C74" s="852" t="s">
        <v>592</v>
      </c>
      <c r="D74" s="855"/>
      <c r="E74" s="854"/>
      <c r="F74" s="855"/>
      <c r="G74" s="854"/>
      <c r="H74" s="855"/>
      <c r="I74" s="854"/>
      <c r="J74" s="856"/>
      <c r="K74" s="857"/>
      <c r="L74" s="858"/>
      <c r="M74" s="859">
        <f>SUM(M75,M77,M78)</f>
        <v>0</v>
      </c>
      <c r="N74" s="841">
        <f t="shared" si="1"/>
        <v>0</v>
      </c>
    </row>
    <row r="75" spans="1:14" ht="21.75" customHeight="1">
      <c r="A75" s="844">
        <f>IF(H47&gt;0,1,)</f>
        <v>0</v>
      </c>
      <c r="B75" s="2373"/>
      <c r="C75" s="860" t="s">
        <v>850</v>
      </c>
      <c r="D75" s="863"/>
      <c r="E75" s="862"/>
      <c r="F75" s="863"/>
      <c r="G75" s="862"/>
      <c r="H75" s="863"/>
      <c r="I75" s="862"/>
      <c r="J75" s="864"/>
      <c r="K75" s="865"/>
      <c r="L75" s="868"/>
      <c r="M75" s="867">
        <f>M76</f>
        <v>0</v>
      </c>
      <c r="N75" s="841">
        <f t="shared" si="1"/>
        <v>0</v>
      </c>
    </row>
    <row r="76" spans="1:14" ht="21.75" customHeight="1">
      <c r="A76" s="844">
        <f>IF(H47&gt;0,1,)</f>
        <v>0</v>
      </c>
      <c r="B76" s="2373"/>
      <c r="C76" s="860" t="s">
        <v>851</v>
      </c>
      <c r="D76" s="863"/>
      <c r="E76" s="862"/>
      <c r="F76" s="863"/>
      <c r="G76" s="862"/>
      <c r="H76" s="863"/>
      <c r="I76" s="862"/>
      <c r="J76" s="864"/>
      <c r="K76" s="865"/>
      <c r="L76" s="868"/>
      <c r="M76" s="867">
        <f>M51+M54+M62+M72</f>
        <v>0</v>
      </c>
      <c r="N76" s="841">
        <f t="shared" si="1"/>
        <v>0</v>
      </c>
    </row>
    <row r="77" spans="1:14" ht="21.75" customHeight="1">
      <c r="A77" s="844">
        <f>IF(H47&gt;0,1,)</f>
        <v>0</v>
      </c>
      <c r="B77" s="2373"/>
      <c r="C77" s="860" t="s">
        <v>852</v>
      </c>
      <c r="D77" s="863"/>
      <c r="E77" s="862"/>
      <c r="F77" s="863"/>
      <c r="G77" s="862"/>
      <c r="H77" s="863"/>
      <c r="I77" s="862"/>
      <c r="J77" s="864"/>
      <c r="K77" s="865"/>
      <c r="L77" s="868"/>
      <c r="M77" s="867">
        <f>M57+M67</f>
        <v>0</v>
      </c>
      <c r="N77" s="841">
        <f t="shared" si="1"/>
        <v>0</v>
      </c>
    </row>
    <row r="78" spans="1:14" ht="21.75" customHeight="1" thickBot="1">
      <c r="A78" s="844">
        <f>IF(H47&gt;0,1,)</f>
        <v>0</v>
      </c>
      <c r="B78" s="2374"/>
      <c r="C78" s="871" t="s">
        <v>853</v>
      </c>
      <c r="D78" s="880"/>
      <c r="E78" s="881"/>
      <c r="F78" s="880"/>
      <c r="G78" s="881"/>
      <c r="H78" s="880"/>
      <c r="I78" s="881"/>
      <c r="J78" s="882"/>
      <c r="K78" s="883"/>
      <c r="L78" s="884"/>
      <c r="M78" s="885">
        <f>M60+M70</f>
        <v>0</v>
      </c>
      <c r="N78" s="841">
        <f t="shared" si="1"/>
        <v>0</v>
      </c>
    </row>
    <row r="79" spans="1:14" ht="21.75" customHeight="1">
      <c r="A79" s="844">
        <f>IF(H47&gt;0,1,)</f>
        <v>0</v>
      </c>
      <c r="B79" s="2375" t="s">
        <v>556</v>
      </c>
      <c r="C79" s="2375"/>
      <c r="D79" s="2375"/>
      <c r="E79" s="2375"/>
      <c r="F79" s="2375"/>
      <c r="G79" s="2375"/>
      <c r="H79" s="2375"/>
      <c r="I79" s="2375"/>
      <c r="J79" s="2375"/>
      <c r="K79" s="2375"/>
      <c r="L79" s="2375"/>
      <c r="M79" s="2375"/>
      <c r="N79" s="841">
        <f t="shared" si="1"/>
        <v>0</v>
      </c>
    </row>
    <row r="80" spans="1:14" ht="21.75" customHeight="1">
      <c r="A80" s="844">
        <f>IF(H47&gt;0,1,)</f>
        <v>0</v>
      </c>
      <c r="B80" s="2376" t="s">
        <v>557</v>
      </c>
      <c r="C80" s="2376"/>
      <c r="D80" s="2376"/>
      <c r="E80" s="2376"/>
      <c r="F80" s="2376"/>
      <c r="G80" s="2376"/>
      <c r="H80" s="2376"/>
      <c r="I80" s="2376"/>
      <c r="J80" s="2376"/>
      <c r="K80" s="2376"/>
      <c r="L80" s="2376"/>
      <c r="M80" s="2376"/>
      <c r="N80" s="841">
        <f t="shared" si="1"/>
        <v>0</v>
      </c>
    </row>
    <row r="81" spans="1:15" ht="21.75" customHeight="1">
      <c r="A81" s="844">
        <f>IF(H47&gt;0,1,)</f>
        <v>0</v>
      </c>
      <c r="B81" s="886" t="s">
        <v>558</v>
      </c>
      <c r="C81" s="887" t="s">
        <v>854</v>
      </c>
      <c r="D81" s="888" t="e">
        <f>'6-3표준조사(5)'!Q85</f>
        <v>#DIV/0!</v>
      </c>
      <c r="E81" s="886" t="s">
        <v>551</v>
      </c>
      <c r="F81" s="1240"/>
      <c r="G81" s="886"/>
      <c r="H81" s="890"/>
      <c r="I81" s="891"/>
      <c r="J81" s="891"/>
      <c r="K81" s="891"/>
      <c r="L81" s="892"/>
      <c r="M81" s="891"/>
      <c r="N81" s="841">
        <f t="shared" si="1"/>
        <v>0</v>
      </c>
    </row>
    <row r="82" spans="1:15" ht="21.75" customHeight="1">
      <c r="A82" s="844">
        <f>IF(H47&gt;0,1,)</f>
        <v>0</v>
      </c>
      <c r="B82" s="886" t="s">
        <v>559</v>
      </c>
      <c r="C82" s="887" t="s">
        <v>840</v>
      </c>
      <c r="D82" s="2377">
        <f>'6-3표준조사(5)'!S85</f>
        <v>0</v>
      </c>
      <c r="E82" s="2377"/>
      <c r="F82" s="1240"/>
      <c r="G82" s="886"/>
      <c r="H82" s="890"/>
      <c r="I82" s="891"/>
      <c r="J82" s="891"/>
      <c r="K82" s="891"/>
      <c r="L82" s="892"/>
      <c r="M82" s="891"/>
      <c r="N82" s="841">
        <f t="shared" si="1"/>
        <v>0</v>
      </c>
    </row>
    <row r="83" spans="1:15" ht="21.75" customHeight="1">
      <c r="A83" s="844">
        <f>IF(H47&gt;0,1,)</f>
        <v>0</v>
      </c>
      <c r="B83" s="886" t="s">
        <v>558</v>
      </c>
      <c r="C83" s="887" t="s">
        <v>1152</v>
      </c>
      <c r="D83" s="2385">
        <f>'6-3표준조사(5)'!R81</f>
        <v>0</v>
      </c>
      <c r="E83" s="2385"/>
      <c r="F83" s="893"/>
      <c r="G83" s="893"/>
      <c r="H83" s="890"/>
      <c r="I83" s="891"/>
      <c r="J83" s="891"/>
      <c r="K83" s="891"/>
      <c r="L83" s="892"/>
      <c r="M83" s="891"/>
      <c r="N83" s="841">
        <f t="shared" si="1"/>
        <v>0</v>
      </c>
    </row>
    <row r="84" spans="1:15" ht="21.75" customHeight="1">
      <c r="A84" s="844">
        <f>IF(H47&gt;0,1,)</f>
        <v>0</v>
      </c>
      <c r="B84" s="2376" t="s">
        <v>856</v>
      </c>
      <c r="C84" s="2376"/>
      <c r="D84" s="2376"/>
      <c r="E84" s="2376"/>
      <c r="F84" s="2376"/>
      <c r="G84" s="2376"/>
      <c r="H84" s="2376"/>
      <c r="I84" s="2376"/>
      <c r="J84" s="2376"/>
      <c r="K84" s="2376"/>
      <c r="L84" s="2376"/>
      <c r="M84" s="2376"/>
      <c r="N84" s="841">
        <f t="shared" si="1"/>
        <v>0</v>
      </c>
    </row>
    <row r="85" spans="1:15" ht="21.75" customHeight="1">
      <c r="A85" s="844">
        <f>IF(H47&gt;0,1,)</f>
        <v>0</v>
      </c>
      <c r="B85" s="2386" t="s">
        <v>542</v>
      </c>
      <c r="C85" s="2386"/>
      <c r="D85" s="2387" t="s">
        <v>893</v>
      </c>
      <c r="E85" s="2387"/>
      <c r="F85" s="2387"/>
      <c r="G85" s="2387"/>
      <c r="H85" s="2387"/>
      <c r="I85" s="2388" t="s">
        <v>894</v>
      </c>
      <c r="J85" s="2388"/>
      <c r="K85" s="2388"/>
      <c r="L85" s="2388"/>
      <c r="M85" s="2388"/>
      <c r="N85" s="841">
        <f t="shared" si="1"/>
        <v>0</v>
      </c>
      <c r="O85" s="894"/>
    </row>
    <row r="86" spans="1:15" ht="21.75" customHeight="1">
      <c r="A86" s="844">
        <f>IF(H47&gt;0,1,)</f>
        <v>0</v>
      </c>
      <c r="B86" s="2386"/>
      <c r="C86" s="2386"/>
      <c r="D86" s="2387"/>
      <c r="E86" s="2387"/>
      <c r="F86" s="2387"/>
      <c r="G86" s="2387"/>
      <c r="H86" s="2387"/>
      <c r="I86" s="895" t="s">
        <v>895</v>
      </c>
      <c r="J86" s="1239" t="s">
        <v>535</v>
      </c>
      <c r="K86" s="1239" t="s">
        <v>537</v>
      </c>
      <c r="L86" s="897" t="s">
        <v>538</v>
      </c>
      <c r="M86" s="1239" t="s">
        <v>881</v>
      </c>
      <c r="N86" s="841">
        <f t="shared" si="1"/>
        <v>0</v>
      </c>
    </row>
    <row r="87" spans="1:15" ht="21.75" customHeight="1">
      <c r="A87" s="844">
        <f>IF(H47&gt;0,1,)</f>
        <v>0</v>
      </c>
      <c r="B87" s="2368" t="s">
        <v>572</v>
      </c>
      <c r="C87" s="2368"/>
      <c r="D87" s="2369" t="str">
        <f>'6-3표준조사(5)'!P81</f>
        <v>완 (15˚ 이하)</v>
      </c>
      <c r="E87" s="2369"/>
      <c r="F87" s="2369"/>
      <c r="G87" s="2369"/>
      <c r="H87" s="2369"/>
      <c r="I87" s="1241" t="str">
        <f>IF(H47=0,"",IF(D87="완 (15˚ 이하)",0,IF(D87="중 (15˚ ~ 30˚)",5,IF(D87="급 (30˚ 초과)",10))))</f>
        <v/>
      </c>
      <c r="J87" s="1241" t="str">
        <f>IF(A50=0,"",IF(D87="완 (15˚ 이하)",0,IF(D87="중 (15˚ ~ 30˚)",5,IF(D87="급 (30˚ 초과)",10))))</f>
        <v/>
      </c>
      <c r="K87" s="1241" t="str">
        <f>IF(A53=0,"",IF(D87="완 (15˚ 이하)",0,IF(D87="중 (15˚ ~ 30˚)",5,IF(D87="급 (30˚ 초과)",10))))</f>
        <v/>
      </c>
      <c r="L87" s="1241" t="str">
        <f>IF(A61=0,"",IF(D87="완 (15˚ 이하)",0,IF(D87="중 (15˚ ~ 30˚)",5,IF(D87="급 (30˚ 초과)",10))))</f>
        <v/>
      </c>
      <c r="M87" s="1241" t="str">
        <f>IF(A71=0,"",IF(D87="완 (15˚ 이하)",0,IF(D87="중 (15˚ ~ 30˚)",5,IF(D87="급 (30˚ 초과)",10))))</f>
        <v/>
      </c>
      <c r="N87" s="841">
        <f t="shared" si="1"/>
        <v>0</v>
      </c>
    </row>
    <row r="88" spans="1:15" ht="21.75" customHeight="1">
      <c r="A88" s="844">
        <f>IF(H47&gt;0,1,)</f>
        <v>0</v>
      </c>
      <c r="B88" s="2389" t="s">
        <v>561</v>
      </c>
      <c r="C88" s="2389"/>
      <c r="D88" s="2369">
        <f>'6-3표준조사(5)'!R81</f>
        <v>0</v>
      </c>
      <c r="E88" s="2369"/>
      <c r="F88" s="2369"/>
      <c r="G88" s="2369"/>
      <c r="H88" s="2369"/>
      <c r="I88" s="1241"/>
      <c r="J88" s="1241"/>
      <c r="K88" s="1241" t="str">
        <f>IF(A53=0,"",IF(D88="당해 년도",0,IF(D88="2년차",5,IF(D88="3년차",10))))</f>
        <v/>
      </c>
      <c r="L88" s="1241"/>
      <c r="M88" s="1241"/>
      <c r="N88" s="841">
        <f t="shared" si="1"/>
        <v>0</v>
      </c>
    </row>
    <row r="89" spans="1:15" ht="21.75" customHeight="1">
      <c r="A89" s="844">
        <f>IF(H47&gt;0,1,)</f>
        <v>0</v>
      </c>
      <c r="B89" s="2368" t="s">
        <v>560</v>
      </c>
      <c r="C89" s="2368"/>
      <c r="D89" s="2369" t="str">
        <f>'6-3표준조사(5)'!Q81</f>
        <v>개소당5ha이상</v>
      </c>
      <c r="E89" s="2369"/>
      <c r="F89" s="2369"/>
      <c r="G89" s="2369"/>
      <c r="H89" s="2369"/>
      <c r="I89" s="1241"/>
      <c r="J89" s="1241" t="str">
        <f>IF(A50=0,"",IF(D89="개소당5ha이상",0,IF(D89="개소당3~5ha미만 ",5,IF(D89="개소당3ha미만",10))))</f>
        <v/>
      </c>
      <c r="K89" s="1241" t="str">
        <f>IF(A53=0,"",IF(D89="개소당5ha이상",0,IF(D89="개소당3~5ha미만 ",5,IF(D89="개소당3ha미만",10))))</f>
        <v/>
      </c>
      <c r="L89" s="1241" t="str">
        <f>IF(A61=0,"",IF(D89="개소당5ha이상",0,IF(D89="개소당3~5ha미만 ",5,IF(D89="개소당3ha미만",10))))</f>
        <v/>
      </c>
      <c r="M89" s="1241" t="str">
        <f>IF(A71=0,"",IF(D89="개소당5ha이상",0,IF(D89="개소당3~5ha미만 ",5,IF(D89="개소당3ha미만",10))))</f>
        <v/>
      </c>
      <c r="N89" s="841">
        <f t="shared" si="1"/>
        <v>0</v>
      </c>
    </row>
    <row r="90" spans="1:15" ht="21.75" customHeight="1">
      <c r="A90" s="844">
        <f>IF(H47&gt;0,1,)</f>
        <v>0</v>
      </c>
      <c r="B90" s="2368" t="s">
        <v>555</v>
      </c>
      <c r="C90" s="2368"/>
      <c r="D90" s="2369"/>
      <c r="E90" s="2369"/>
      <c r="F90" s="2369"/>
      <c r="G90" s="2369"/>
      <c r="H90" s="2369"/>
      <c r="I90" s="1241">
        <f>SUM(I87:I89)</f>
        <v>0</v>
      </c>
      <c r="J90" s="1241">
        <f>SUM(J87:J89)</f>
        <v>0</v>
      </c>
      <c r="K90" s="1241">
        <f>SUM(K87:K89)</f>
        <v>0</v>
      </c>
      <c r="L90" s="1241">
        <f>SUM(L87:L89)</f>
        <v>0</v>
      </c>
      <c r="M90" s="1241">
        <f>SUM(M87:M89)</f>
        <v>0</v>
      </c>
      <c r="N90" s="841">
        <f t="shared" si="1"/>
        <v>0</v>
      </c>
    </row>
    <row r="91" spans="1:15" ht="35.1" customHeight="1" thickBot="1">
      <c r="A91" s="844">
        <f>IF(H92&gt;0,1,)</f>
        <v>0</v>
      </c>
      <c r="B91" s="2237" t="s">
        <v>839</v>
      </c>
      <c r="C91" s="2237"/>
      <c r="D91" s="2237"/>
      <c r="E91" s="2237"/>
      <c r="F91" s="2237"/>
      <c r="G91" s="2237"/>
      <c r="H91" s="2237"/>
      <c r="I91" s="2237"/>
      <c r="J91" s="2237"/>
      <c r="K91" s="2237"/>
      <c r="L91" s="2237"/>
      <c r="M91" s="2237"/>
      <c r="N91" s="841">
        <f>IF(H$92&gt;0,3,)</f>
        <v>0</v>
      </c>
      <c r="O91" s="899"/>
    </row>
    <row r="92" spans="1:15" ht="24.95" customHeight="1">
      <c r="A92" s="844">
        <f>IF(H92&gt;0,1,)</f>
        <v>0</v>
      </c>
      <c r="B92" s="2362" t="s">
        <v>857</v>
      </c>
      <c r="C92" s="2363"/>
      <c r="D92" s="2364" t="str">
        <f>CONCATENATE('6-3표준조사(5)'!K154,"임반")</f>
        <v>임반</v>
      </c>
      <c r="E92" s="2364"/>
      <c r="F92" s="2364" t="str">
        <f>CONCATENATE('6-3표준조사(5)'!L154,"소반")</f>
        <v>소반</v>
      </c>
      <c r="G92" s="2364"/>
      <c r="H92" s="2365">
        <f>'6-3표준조사(5)'!Q154</f>
        <v>0</v>
      </c>
      <c r="I92" s="2365"/>
      <c r="J92" s="845"/>
      <c r="K92" s="846" t="s">
        <v>541</v>
      </c>
      <c r="L92" s="2366">
        <f>+'6-3표준조사(5)'!R154</f>
        <v>0</v>
      </c>
      <c r="M92" s="2367"/>
      <c r="N92" s="841">
        <f t="shared" ref="N92:N135" si="2">IF(H$92&gt;0,3,)</f>
        <v>0</v>
      </c>
    </row>
    <row r="93" spans="1:15" ht="21.75" customHeight="1">
      <c r="A93" s="844">
        <f>IF(H92&gt;0,1,)</f>
        <v>0</v>
      </c>
      <c r="B93" s="2378" t="s">
        <v>542</v>
      </c>
      <c r="C93" s="2379"/>
      <c r="D93" s="2380" t="s">
        <v>543</v>
      </c>
      <c r="E93" s="2379"/>
      <c r="F93" s="2381" t="s">
        <v>544</v>
      </c>
      <c r="G93" s="2382"/>
      <c r="H93" s="2381" t="s">
        <v>545</v>
      </c>
      <c r="I93" s="2382"/>
      <c r="J93" s="2380" t="s">
        <v>546</v>
      </c>
      <c r="K93" s="2379"/>
      <c r="L93" s="2383" t="s">
        <v>858</v>
      </c>
      <c r="M93" s="2370"/>
      <c r="N93" s="841">
        <f t="shared" si="2"/>
        <v>0</v>
      </c>
    </row>
    <row r="94" spans="1:15" ht="21.75" customHeight="1">
      <c r="A94" s="844">
        <f>IF(H92&gt;0,1,)</f>
        <v>0</v>
      </c>
      <c r="B94" s="847"/>
      <c r="C94" s="848" t="s">
        <v>547</v>
      </c>
      <c r="D94" s="849"/>
      <c r="E94" s="850" t="s">
        <v>548</v>
      </c>
      <c r="F94" s="849"/>
      <c r="G94" s="850" t="s">
        <v>548</v>
      </c>
      <c r="H94" s="849"/>
      <c r="I94" s="850" t="s">
        <v>548</v>
      </c>
      <c r="J94" s="851"/>
      <c r="K94" s="850" t="s">
        <v>549</v>
      </c>
      <c r="L94" s="2384"/>
      <c r="M94" s="2371"/>
      <c r="N94" s="841">
        <f t="shared" si="2"/>
        <v>0</v>
      </c>
    </row>
    <row r="95" spans="1:15" s="27" customFormat="1" ht="21.75" hidden="1" customHeight="1">
      <c r="A95" s="28">
        <f>IF('6-3표준조사(4)'!R154="둘레베기",1,)</f>
        <v>0</v>
      </c>
      <c r="B95" s="2323" t="s">
        <v>547</v>
      </c>
      <c r="C95" s="29" t="s">
        <v>579</v>
      </c>
      <c r="D95" s="30"/>
      <c r="E95" s="31"/>
      <c r="F95" s="30"/>
      <c r="G95" s="31"/>
      <c r="H95" s="30"/>
      <c r="I95" s="31"/>
      <c r="J95" s="32"/>
      <c r="K95" s="33"/>
      <c r="L95" s="34"/>
      <c r="M95" s="71">
        <f>M96</f>
        <v>0</v>
      </c>
      <c r="N95" s="70">
        <f t="shared" si="2"/>
        <v>0</v>
      </c>
    </row>
    <row r="96" spans="1:15" s="27" customFormat="1" ht="21.75" hidden="1" customHeight="1">
      <c r="A96" s="28">
        <f>IF('6-3표준조사(4)'!R154="둘레베기",1,)</f>
        <v>0</v>
      </c>
      <c r="B96" s="2324"/>
      <c r="C96" s="35" t="s">
        <v>841</v>
      </c>
      <c r="D96" s="36"/>
      <c r="E96" s="37"/>
      <c r="F96" s="38"/>
      <c r="G96" s="37"/>
      <c r="H96" s="38"/>
      <c r="I96" s="37"/>
      <c r="J96" s="39"/>
      <c r="K96" s="40"/>
      <c r="L96" s="41">
        <f>J135/100</f>
        <v>0</v>
      </c>
      <c r="M96" s="72">
        <f>ROUNDDOWN((H97*J97)+(H97*J97*L96),)</f>
        <v>0</v>
      </c>
      <c r="N96" s="70">
        <f t="shared" si="2"/>
        <v>0</v>
      </c>
    </row>
    <row r="97" spans="1:14" s="27" customFormat="1" ht="21.75" hidden="1" customHeight="1">
      <c r="A97" s="28">
        <f>IF('6-3표준조사(4)'!R154="둘레베기",1,)</f>
        <v>0</v>
      </c>
      <c r="B97" s="2324"/>
      <c r="C97" s="35" t="s">
        <v>842</v>
      </c>
      <c r="D97" s="36">
        <f>IF(A97&gt;0,D126,)</f>
        <v>0</v>
      </c>
      <c r="E97" s="37" t="s">
        <v>551</v>
      </c>
      <c r="F97" s="38">
        <v>0.18</v>
      </c>
      <c r="G97" s="37" t="s">
        <v>552</v>
      </c>
      <c r="H97" s="38">
        <f>ROUND(D97/100*F97,2)</f>
        <v>0</v>
      </c>
      <c r="I97" s="37" t="s">
        <v>550</v>
      </c>
      <c r="J97" s="39">
        <f>'7-1 단가조사'!L7</f>
        <v>172068</v>
      </c>
      <c r="K97" s="40" t="s">
        <v>580</v>
      </c>
      <c r="L97" s="41"/>
      <c r="M97" s="72"/>
      <c r="N97" s="70">
        <f t="shared" si="2"/>
        <v>0</v>
      </c>
    </row>
    <row r="98" spans="1:14" s="27" customFormat="1" ht="21.75" hidden="1" customHeight="1">
      <c r="A98" s="28">
        <f>IF('6-3표준조사(4)'!R154="줄베기",1,)</f>
        <v>0</v>
      </c>
      <c r="B98" s="2324"/>
      <c r="C98" s="29" t="s">
        <v>581</v>
      </c>
      <c r="D98" s="30"/>
      <c r="E98" s="31"/>
      <c r="F98" s="30"/>
      <c r="G98" s="31"/>
      <c r="H98" s="30"/>
      <c r="I98" s="31"/>
      <c r="J98" s="32"/>
      <c r="K98" s="33"/>
      <c r="L98" s="42"/>
      <c r="M98" s="71">
        <f>SUM(M99+M102+M105)</f>
        <v>0</v>
      </c>
      <c r="N98" s="70">
        <f t="shared" si="2"/>
        <v>0</v>
      </c>
    </row>
    <row r="99" spans="1:14" s="27" customFormat="1" ht="21.75" hidden="1" customHeight="1">
      <c r="A99" s="28">
        <f>IF('6-3표준조사(4)'!R154="줄베기",1,)</f>
        <v>0</v>
      </c>
      <c r="B99" s="2324"/>
      <c r="C99" s="35" t="s">
        <v>841</v>
      </c>
      <c r="D99" s="43"/>
      <c r="E99" s="37"/>
      <c r="F99" s="38"/>
      <c r="G99" s="37"/>
      <c r="H99" s="38"/>
      <c r="I99" s="37"/>
      <c r="J99" s="39"/>
      <c r="K99" s="40"/>
      <c r="L99" s="41">
        <f>K135/100</f>
        <v>0</v>
      </c>
      <c r="M99" s="72">
        <f>ROUNDDOWN((M100+M101)+((M100+M101)*L99),0)</f>
        <v>0</v>
      </c>
      <c r="N99" s="70">
        <f t="shared" si="2"/>
        <v>0</v>
      </c>
    </row>
    <row r="100" spans="1:14" s="27" customFormat="1" ht="21.75" hidden="1" customHeight="1">
      <c r="A100" s="28">
        <f>IF('6-3표준조사(4)'!R154="줄베기",1,)</f>
        <v>0</v>
      </c>
      <c r="B100" s="2324"/>
      <c r="C100" s="35" t="s">
        <v>843</v>
      </c>
      <c r="D100" s="43">
        <f>IF(A100&gt;0,D126,)</f>
        <v>0</v>
      </c>
      <c r="E100" s="37" t="s">
        <v>551</v>
      </c>
      <c r="F100" s="38">
        <v>7.0000000000000007E-2</v>
      </c>
      <c r="G100" s="37" t="s">
        <v>552</v>
      </c>
      <c r="H100" s="38">
        <f>ROUND(D100/100*F100,2)</f>
        <v>0</v>
      </c>
      <c r="I100" s="37" t="s">
        <v>550</v>
      </c>
      <c r="J100" s="39">
        <f>'7-1 단가조사'!L7</f>
        <v>172068</v>
      </c>
      <c r="K100" s="40" t="s">
        <v>580</v>
      </c>
      <c r="L100" s="41"/>
      <c r="M100" s="72">
        <f>ROUNDDOWN(H100*J100,)</f>
        <v>0</v>
      </c>
      <c r="N100" s="70">
        <f t="shared" si="2"/>
        <v>0</v>
      </c>
    </row>
    <row r="101" spans="1:14" s="27" customFormat="1" ht="21.75" hidden="1" customHeight="1">
      <c r="A101" s="28">
        <f>IF('6-3표준조사(4)'!R154="줄베기",1,)</f>
        <v>0</v>
      </c>
      <c r="B101" s="2324"/>
      <c r="C101" s="35" t="s">
        <v>844</v>
      </c>
      <c r="D101" s="44">
        <f>IF(A101&gt;0,1,)</f>
        <v>0</v>
      </c>
      <c r="E101" s="37" t="s">
        <v>425</v>
      </c>
      <c r="F101" s="38">
        <v>1.3</v>
      </c>
      <c r="G101" s="37" t="s">
        <v>582</v>
      </c>
      <c r="H101" s="38">
        <f>ROUND(D101*F101,2)</f>
        <v>0</v>
      </c>
      <c r="I101" s="37" t="s">
        <v>550</v>
      </c>
      <c r="J101" s="39">
        <f>'7-1 단가조사'!L6</f>
        <v>226122</v>
      </c>
      <c r="K101" s="40" t="s">
        <v>583</v>
      </c>
      <c r="L101" s="41"/>
      <c r="M101" s="72">
        <f>ROUNDDOWN(H101*J101,)</f>
        <v>0</v>
      </c>
      <c r="N101" s="70">
        <f t="shared" si="2"/>
        <v>0</v>
      </c>
    </row>
    <row r="102" spans="1:14" s="27" customFormat="1" ht="21.75" hidden="1" customHeight="1">
      <c r="A102" s="28">
        <f>IF('6-3표준조사(4)'!R154="줄베기",1,)</f>
        <v>0</v>
      </c>
      <c r="B102" s="2324"/>
      <c r="C102" s="35" t="s">
        <v>845</v>
      </c>
      <c r="D102" s="43"/>
      <c r="E102" s="37"/>
      <c r="F102" s="38"/>
      <c r="G102" s="37"/>
      <c r="H102" s="38"/>
      <c r="I102" s="37"/>
      <c r="J102" s="39"/>
      <c r="K102" s="40"/>
      <c r="L102" s="45"/>
      <c r="M102" s="72">
        <f>M103+M104</f>
        <v>0</v>
      </c>
      <c r="N102" s="70">
        <f t="shared" si="2"/>
        <v>0</v>
      </c>
    </row>
    <row r="103" spans="1:14" s="27" customFormat="1" ht="21.75" hidden="1" customHeight="1">
      <c r="A103" s="28">
        <f>IF('6-3표준조사(4)'!R154="줄베기",1,)</f>
        <v>0</v>
      </c>
      <c r="B103" s="2324"/>
      <c r="C103" s="35" t="s">
        <v>846</v>
      </c>
      <c r="D103" s="44">
        <f>H101</f>
        <v>0</v>
      </c>
      <c r="E103" s="37" t="s">
        <v>582</v>
      </c>
      <c r="F103" s="38">
        <v>5</v>
      </c>
      <c r="G103" s="37" t="s">
        <v>553</v>
      </c>
      <c r="H103" s="38">
        <f>ROUND(D103*F103,2)</f>
        <v>0</v>
      </c>
      <c r="I103" s="37" t="s">
        <v>554</v>
      </c>
      <c r="J103" s="39">
        <f>'7-1 단가조사'!L11</f>
        <v>1720</v>
      </c>
      <c r="K103" s="40" t="s">
        <v>584</v>
      </c>
      <c r="L103" s="45"/>
      <c r="M103" s="72">
        <f>ROUNDDOWN(H103*J103,)</f>
        <v>0</v>
      </c>
      <c r="N103" s="70">
        <f t="shared" si="2"/>
        <v>0</v>
      </c>
    </row>
    <row r="104" spans="1:14" s="27" customFormat="1" ht="21.75" hidden="1" customHeight="1">
      <c r="A104" s="28">
        <f>IF('6-3표준조사(4)'!R154="줄베기",1,)</f>
        <v>0</v>
      </c>
      <c r="B104" s="2324"/>
      <c r="C104" s="35" t="s">
        <v>847</v>
      </c>
      <c r="D104" s="43">
        <f>M103</f>
        <v>0</v>
      </c>
      <c r="E104" s="37" t="s">
        <v>586</v>
      </c>
      <c r="F104" s="38">
        <v>0.1</v>
      </c>
      <c r="G104" s="37" t="s">
        <v>587</v>
      </c>
      <c r="H104" s="38"/>
      <c r="I104" s="37"/>
      <c r="J104" s="39"/>
      <c r="K104" s="40"/>
      <c r="L104" s="45"/>
      <c r="M104" s="72">
        <f>ROUNDDOWN(D104*F104,)</f>
        <v>0</v>
      </c>
      <c r="N104" s="70">
        <f t="shared" si="2"/>
        <v>0</v>
      </c>
    </row>
    <row r="105" spans="1:14" s="27" customFormat="1" ht="21.75" hidden="1" customHeight="1">
      <c r="A105" s="28">
        <f>IF('6-3표준조사(4)'!R154="줄베기",1,)</f>
        <v>0</v>
      </c>
      <c r="B105" s="2324"/>
      <c r="C105" s="46" t="s">
        <v>848</v>
      </c>
      <c r="D105" s="47">
        <f>D103</f>
        <v>0</v>
      </c>
      <c r="E105" s="48" t="s">
        <v>588</v>
      </c>
      <c r="F105" s="49">
        <v>8.3999999999999995E-3</v>
      </c>
      <c r="G105" s="48" t="s">
        <v>589</v>
      </c>
      <c r="H105" s="50"/>
      <c r="I105" s="48"/>
      <c r="J105" s="51">
        <f>'7-1 단가조사'!L14</f>
        <v>610000</v>
      </c>
      <c r="K105" s="52" t="s">
        <v>585</v>
      </c>
      <c r="L105" s="53"/>
      <c r="M105" s="73">
        <f>ROUNDDOWN(D105*F105*J105,)</f>
        <v>0</v>
      </c>
      <c r="N105" s="70">
        <f t="shared" si="2"/>
        <v>0</v>
      </c>
    </row>
    <row r="106" spans="1:14" ht="21.75" customHeight="1">
      <c r="A106" s="844">
        <f>IF('6-3표준조사(5)'!R154="모두베기",1,)</f>
        <v>0</v>
      </c>
      <c r="B106" s="2324"/>
      <c r="C106" s="852" t="s">
        <v>590</v>
      </c>
      <c r="D106" s="853"/>
      <c r="E106" s="854"/>
      <c r="F106" s="855"/>
      <c r="G106" s="854"/>
      <c r="H106" s="855"/>
      <c r="I106" s="854"/>
      <c r="J106" s="856"/>
      <c r="K106" s="857"/>
      <c r="L106" s="858"/>
      <c r="M106" s="859">
        <f>M107+M112+M115</f>
        <v>0</v>
      </c>
      <c r="N106" s="841">
        <f t="shared" si="2"/>
        <v>0</v>
      </c>
    </row>
    <row r="107" spans="1:14" ht="21.75" customHeight="1">
      <c r="A107" s="844">
        <f>IF('6-3표준조사(5)'!R154="모두베기",1,)</f>
        <v>0</v>
      </c>
      <c r="B107" s="2324"/>
      <c r="C107" s="860" t="s">
        <v>841</v>
      </c>
      <c r="D107" s="861"/>
      <c r="E107" s="862"/>
      <c r="F107" s="863"/>
      <c r="G107" s="862"/>
      <c r="H107" s="863"/>
      <c r="I107" s="862"/>
      <c r="J107" s="864"/>
      <c r="K107" s="865"/>
      <c r="L107" s="866">
        <f>L135/100</f>
        <v>0</v>
      </c>
      <c r="M107" s="867">
        <f>M108+M109+M110+M111</f>
        <v>0</v>
      </c>
      <c r="N107" s="841">
        <f t="shared" si="2"/>
        <v>0</v>
      </c>
    </row>
    <row r="108" spans="1:14" ht="21.75" customHeight="1">
      <c r="A108" s="844">
        <f>IF('6-3표준조사(5)'!R154="모두베기",1,)</f>
        <v>0</v>
      </c>
      <c r="B108" s="2324"/>
      <c r="C108" s="860" t="s">
        <v>843</v>
      </c>
      <c r="D108" s="861"/>
      <c r="E108" s="862" t="s">
        <v>551</v>
      </c>
      <c r="F108" s="863">
        <v>7.0000000000000007E-2</v>
      </c>
      <c r="G108" s="862" t="s">
        <v>552</v>
      </c>
      <c r="H108" s="863">
        <f>ROUND(D108/100*F108,2)</f>
        <v>0</v>
      </c>
      <c r="I108" s="862" t="s">
        <v>550</v>
      </c>
      <c r="J108" s="864">
        <f>'7-1 단가조사'!L7</f>
        <v>172068</v>
      </c>
      <c r="K108" s="865" t="s">
        <v>580</v>
      </c>
      <c r="L108" s="868"/>
      <c r="M108" s="867">
        <f>ROUNDDOWN((H108*J108)+(H108*J108*L107),)</f>
        <v>0</v>
      </c>
      <c r="N108" s="841">
        <f t="shared" si="2"/>
        <v>0</v>
      </c>
    </row>
    <row r="109" spans="1:14" ht="21.75" customHeight="1">
      <c r="A109" s="844">
        <f>IF('6-3표준조사(5)'!R154="모두베기",1,)</f>
        <v>0</v>
      </c>
      <c r="B109" s="2324"/>
      <c r="C109" s="869" t="s">
        <v>1158</v>
      </c>
      <c r="D109" s="870">
        <f>IF(A109&gt;0,IF(D128="당해 년도",1,),)</f>
        <v>0</v>
      </c>
      <c r="E109" s="862" t="s">
        <v>425</v>
      </c>
      <c r="F109" s="863">
        <v>3.5</v>
      </c>
      <c r="G109" s="862" t="s">
        <v>582</v>
      </c>
      <c r="H109" s="863">
        <f>ROUND(D109*F109,2)</f>
        <v>0</v>
      </c>
      <c r="I109" s="862" t="s">
        <v>550</v>
      </c>
      <c r="J109" s="864">
        <f>'7-1 단가조사'!L6</f>
        <v>226122</v>
      </c>
      <c r="K109" s="865" t="s">
        <v>583</v>
      </c>
      <c r="L109" s="868"/>
      <c r="M109" s="867">
        <f>ROUNDDOWN((H109*J109)+(H109*J109*L107),)</f>
        <v>0</v>
      </c>
      <c r="N109" s="841">
        <f t="shared" si="2"/>
        <v>0</v>
      </c>
    </row>
    <row r="110" spans="1:14" ht="21.75" customHeight="1">
      <c r="A110" s="844">
        <f>IF('6-3표준조사(5)'!R154="모두베기",1,)</f>
        <v>0</v>
      </c>
      <c r="B110" s="2324"/>
      <c r="C110" s="869" t="s">
        <v>1159</v>
      </c>
      <c r="D110" s="870">
        <f>IF(A110&gt;0,IF(D128="2년차",1,),)</f>
        <v>0</v>
      </c>
      <c r="E110" s="862" t="s">
        <v>425</v>
      </c>
      <c r="F110" s="863">
        <v>4</v>
      </c>
      <c r="G110" s="862" t="s">
        <v>582</v>
      </c>
      <c r="H110" s="863">
        <f>ROUND(D110*F110,2)</f>
        <v>0</v>
      </c>
      <c r="I110" s="862" t="s">
        <v>550</v>
      </c>
      <c r="J110" s="864">
        <f>'7-1 단가조사'!L6</f>
        <v>226122</v>
      </c>
      <c r="K110" s="865" t="s">
        <v>583</v>
      </c>
      <c r="L110" s="868"/>
      <c r="M110" s="867">
        <f>ROUNDDOWN((H110*J110)+(H110*J110*L107),)</f>
        <v>0</v>
      </c>
      <c r="N110" s="841">
        <f t="shared" si="2"/>
        <v>0</v>
      </c>
    </row>
    <row r="111" spans="1:14" ht="21.75" customHeight="1">
      <c r="A111" s="844">
        <f>IF('6-3표준조사(5)'!R154="모두베기",1,)</f>
        <v>0</v>
      </c>
      <c r="B111" s="2324"/>
      <c r="C111" s="869" t="s">
        <v>1160</v>
      </c>
      <c r="D111" s="870">
        <f>IF(A111&gt;0,IF(D128="3년차 이상",1,),)</f>
        <v>0</v>
      </c>
      <c r="E111" s="862" t="s">
        <v>425</v>
      </c>
      <c r="F111" s="863">
        <v>5</v>
      </c>
      <c r="G111" s="862" t="s">
        <v>582</v>
      </c>
      <c r="H111" s="863">
        <f>ROUND(D111*F111,2)</f>
        <v>0</v>
      </c>
      <c r="I111" s="862" t="s">
        <v>550</v>
      </c>
      <c r="J111" s="864">
        <f>'7-1 단가조사'!L6</f>
        <v>226122</v>
      </c>
      <c r="K111" s="865" t="s">
        <v>583</v>
      </c>
      <c r="L111" s="868"/>
      <c r="M111" s="867">
        <f>ROUNDDOWN((H111*J111)+(H111*J111*L107),)</f>
        <v>0</v>
      </c>
      <c r="N111" s="841">
        <f t="shared" si="2"/>
        <v>0</v>
      </c>
    </row>
    <row r="112" spans="1:14" ht="21.75" customHeight="1">
      <c r="A112" s="844">
        <f>IF('6-3표준조사(5)'!R154="모두베기",1,)</f>
        <v>0</v>
      </c>
      <c r="B112" s="2324"/>
      <c r="C112" s="860" t="s">
        <v>845</v>
      </c>
      <c r="D112" s="861"/>
      <c r="E112" s="862"/>
      <c r="F112" s="863"/>
      <c r="G112" s="862"/>
      <c r="H112" s="863"/>
      <c r="I112" s="862"/>
      <c r="J112" s="864"/>
      <c r="K112" s="865"/>
      <c r="L112" s="868"/>
      <c r="M112" s="867">
        <f>M113+M114</f>
        <v>0</v>
      </c>
      <c r="N112" s="841">
        <f t="shared" si="2"/>
        <v>0</v>
      </c>
    </row>
    <row r="113" spans="1:14" ht="21.75" customHeight="1">
      <c r="A113" s="844">
        <f>IF('6-3표준조사(5)'!R154="모두베기",1,)</f>
        <v>0</v>
      </c>
      <c r="B113" s="2324"/>
      <c r="C113" s="860" t="s">
        <v>846</v>
      </c>
      <c r="D113" s="870">
        <f>(H109+H110+H111)</f>
        <v>0</v>
      </c>
      <c r="E113" s="862" t="s">
        <v>582</v>
      </c>
      <c r="F113" s="863">
        <v>5</v>
      </c>
      <c r="G113" s="862" t="s">
        <v>553</v>
      </c>
      <c r="H113" s="863">
        <f>ROUND(D113*F113,2)</f>
        <v>0</v>
      </c>
      <c r="I113" s="862" t="s">
        <v>554</v>
      </c>
      <c r="J113" s="864">
        <f>'7-1 단가조사'!L11</f>
        <v>1720</v>
      </c>
      <c r="K113" s="865" t="s">
        <v>584</v>
      </c>
      <c r="L113" s="868"/>
      <c r="M113" s="867">
        <f>ROUNDDOWN(H113*J113,)</f>
        <v>0</v>
      </c>
      <c r="N113" s="841">
        <f t="shared" si="2"/>
        <v>0</v>
      </c>
    </row>
    <row r="114" spans="1:14" ht="21.75" customHeight="1">
      <c r="A114" s="844">
        <f>IF('6-3표준조사(5)'!R154="모두베기",1,)</f>
        <v>0</v>
      </c>
      <c r="B114" s="2324"/>
      <c r="C114" s="860" t="s">
        <v>847</v>
      </c>
      <c r="D114" s="861">
        <f>M113</f>
        <v>0</v>
      </c>
      <c r="E114" s="862" t="s">
        <v>586</v>
      </c>
      <c r="F114" s="863">
        <v>0.1</v>
      </c>
      <c r="G114" s="862" t="s">
        <v>587</v>
      </c>
      <c r="H114" s="863"/>
      <c r="I114" s="862"/>
      <c r="J114" s="864"/>
      <c r="K114" s="865"/>
      <c r="L114" s="868"/>
      <c r="M114" s="867">
        <f>ROUNDDOWN(D114*F114,)</f>
        <v>0</v>
      </c>
      <c r="N114" s="841">
        <f t="shared" si="2"/>
        <v>0</v>
      </c>
    </row>
    <row r="115" spans="1:14" ht="21.75" customHeight="1">
      <c r="A115" s="844">
        <f>IF('6-3표준조사(5)'!R154="모두베기",1,)</f>
        <v>0</v>
      </c>
      <c r="B115" s="2324"/>
      <c r="C115" s="871" t="s">
        <v>848</v>
      </c>
      <c r="D115" s="872">
        <f>D113</f>
        <v>0</v>
      </c>
      <c r="E115" s="873" t="s">
        <v>588</v>
      </c>
      <c r="F115" s="874">
        <v>8.3999999999999995E-3</v>
      </c>
      <c r="G115" s="873" t="s">
        <v>589</v>
      </c>
      <c r="H115" s="875"/>
      <c r="I115" s="873"/>
      <c r="J115" s="876">
        <f>'7-1 단가조사'!L14</f>
        <v>610000</v>
      </c>
      <c r="K115" s="877" t="s">
        <v>585</v>
      </c>
      <c r="L115" s="878"/>
      <c r="M115" s="879">
        <f>ROUNDDOWN(D115*F115*J115,)</f>
        <v>0</v>
      </c>
      <c r="N115" s="841">
        <f t="shared" si="2"/>
        <v>0</v>
      </c>
    </row>
    <row r="116" spans="1:14" s="27" customFormat="1" ht="21.75" hidden="1" customHeight="1">
      <c r="A116" s="28">
        <f>IF('6-3표준조사(4)'!R154="맹아제거",1,)</f>
        <v>0</v>
      </c>
      <c r="B116" s="2324"/>
      <c r="C116" s="29" t="s">
        <v>591</v>
      </c>
      <c r="D116" s="30"/>
      <c r="E116" s="31"/>
      <c r="F116" s="30"/>
      <c r="G116" s="31"/>
      <c r="H116" s="30"/>
      <c r="I116" s="31"/>
      <c r="J116" s="32"/>
      <c r="K116" s="33"/>
      <c r="L116" s="34"/>
      <c r="M116" s="71">
        <f>M117</f>
        <v>0</v>
      </c>
      <c r="N116" s="70">
        <f t="shared" si="2"/>
        <v>0</v>
      </c>
    </row>
    <row r="117" spans="1:14" s="27" customFormat="1" ht="21.75" hidden="1" customHeight="1">
      <c r="A117" s="28">
        <f>IF('6-3표준조사(4)'!R154="맹아제거",1,)</f>
        <v>0</v>
      </c>
      <c r="B117" s="2324"/>
      <c r="C117" s="35" t="s">
        <v>841</v>
      </c>
      <c r="D117" s="36"/>
      <c r="E117" s="37"/>
      <c r="F117" s="38"/>
      <c r="G117" s="37"/>
      <c r="H117" s="38"/>
      <c r="I117" s="37"/>
      <c r="J117" s="39"/>
      <c r="K117" s="40"/>
      <c r="L117" s="41">
        <f>M135/100</f>
        <v>0</v>
      </c>
      <c r="M117" s="72">
        <f>ROUNDDOWN((H118*J118)+(H118*J118*L117),)</f>
        <v>0</v>
      </c>
      <c r="N117" s="70">
        <f t="shared" si="2"/>
        <v>0</v>
      </c>
    </row>
    <row r="118" spans="1:14" s="27" customFormat="1" ht="21.75" hidden="1" customHeight="1">
      <c r="A118" s="28">
        <f>IF('6-3표준조사(4)'!R154="맹아제거",1,)</f>
        <v>0</v>
      </c>
      <c r="B118" s="2324"/>
      <c r="C118" s="35" t="s">
        <v>849</v>
      </c>
      <c r="D118" s="36">
        <v>0</v>
      </c>
      <c r="E118" s="37" t="s">
        <v>551</v>
      </c>
      <c r="F118" s="38">
        <v>0.2</v>
      </c>
      <c r="G118" s="37" t="s">
        <v>552</v>
      </c>
      <c r="H118" s="38">
        <f>ROUND(D118/100*F118,2)</f>
        <v>0</v>
      </c>
      <c r="I118" s="37" t="s">
        <v>550</v>
      </c>
      <c r="J118" s="39">
        <f>'7-1 단가조사'!L7</f>
        <v>172068</v>
      </c>
      <c r="K118" s="40" t="s">
        <v>580</v>
      </c>
      <c r="L118" s="41">
        <f>M135/100</f>
        <v>0</v>
      </c>
      <c r="M118" s="72"/>
      <c r="N118" s="70">
        <f t="shared" si="2"/>
        <v>0</v>
      </c>
    </row>
    <row r="119" spans="1:14" ht="21.75" customHeight="1">
      <c r="A119" s="844">
        <f>IF(H92&gt;0,1,)</f>
        <v>0</v>
      </c>
      <c r="B119" s="2372" t="s">
        <v>555</v>
      </c>
      <c r="C119" s="852" t="s">
        <v>592</v>
      </c>
      <c r="D119" s="855"/>
      <c r="E119" s="854"/>
      <c r="F119" s="855"/>
      <c r="G119" s="854"/>
      <c r="H119" s="855"/>
      <c r="I119" s="854"/>
      <c r="J119" s="856"/>
      <c r="K119" s="857"/>
      <c r="L119" s="858"/>
      <c r="M119" s="859">
        <f>SUM(M120,M122,M123)</f>
        <v>0</v>
      </c>
      <c r="N119" s="841">
        <f t="shared" si="2"/>
        <v>0</v>
      </c>
    </row>
    <row r="120" spans="1:14" ht="21.75" customHeight="1">
      <c r="A120" s="844">
        <f>IF(H92&gt;0,1,)</f>
        <v>0</v>
      </c>
      <c r="B120" s="2373"/>
      <c r="C120" s="860" t="s">
        <v>850</v>
      </c>
      <c r="D120" s="863"/>
      <c r="E120" s="862"/>
      <c r="F120" s="863"/>
      <c r="G120" s="862"/>
      <c r="H120" s="863"/>
      <c r="I120" s="862"/>
      <c r="J120" s="864"/>
      <c r="K120" s="865"/>
      <c r="L120" s="868"/>
      <c r="M120" s="867">
        <f>M121</f>
        <v>0</v>
      </c>
      <c r="N120" s="841">
        <f t="shared" si="2"/>
        <v>0</v>
      </c>
    </row>
    <row r="121" spans="1:14" ht="21.75" customHeight="1">
      <c r="A121" s="844">
        <f>IF(H92&gt;0,1,)</f>
        <v>0</v>
      </c>
      <c r="B121" s="2373"/>
      <c r="C121" s="860" t="s">
        <v>851</v>
      </c>
      <c r="D121" s="863"/>
      <c r="E121" s="862"/>
      <c r="F121" s="863"/>
      <c r="G121" s="862"/>
      <c r="H121" s="863"/>
      <c r="I121" s="862"/>
      <c r="J121" s="864"/>
      <c r="K121" s="865"/>
      <c r="L121" s="868"/>
      <c r="M121" s="867">
        <f>M96+M99+M107+M117</f>
        <v>0</v>
      </c>
      <c r="N121" s="841">
        <f t="shared" si="2"/>
        <v>0</v>
      </c>
    </row>
    <row r="122" spans="1:14" ht="21.75" customHeight="1">
      <c r="A122" s="844">
        <f>IF(H92&gt;0,1,)</f>
        <v>0</v>
      </c>
      <c r="B122" s="2373"/>
      <c r="C122" s="860" t="s">
        <v>852</v>
      </c>
      <c r="D122" s="863"/>
      <c r="E122" s="862"/>
      <c r="F122" s="863"/>
      <c r="G122" s="862"/>
      <c r="H122" s="863"/>
      <c r="I122" s="862"/>
      <c r="J122" s="864"/>
      <c r="K122" s="865"/>
      <c r="L122" s="868"/>
      <c r="M122" s="867">
        <f>M102+M112</f>
        <v>0</v>
      </c>
      <c r="N122" s="841">
        <f t="shared" si="2"/>
        <v>0</v>
      </c>
    </row>
    <row r="123" spans="1:14" ht="21.75" customHeight="1" thickBot="1">
      <c r="A123" s="844">
        <f>IF(H92&gt;0,1,)</f>
        <v>0</v>
      </c>
      <c r="B123" s="2374"/>
      <c r="C123" s="871" t="s">
        <v>853</v>
      </c>
      <c r="D123" s="880"/>
      <c r="E123" s="881"/>
      <c r="F123" s="880"/>
      <c r="G123" s="881"/>
      <c r="H123" s="880"/>
      <c r="I123" s="881"/>
      <c r="J123" s="882"/>
      <c r="K123" s="883"/>
      <c r="L123" s="884"/>
      <c r="M123" s="885">
        <f>M105+M115</f>
        <v>0</v>
      </c>
      <c r="N123" s="841">
        <f t="shared" si="2"/>
        <v>0</v>
      </c>
    </row>
    <row r="124" spans="1:14" ht="21.75" customHeight="1">
      <c r="A124" s="844">
        <f>IF(H92&gt;0,1,)</f>
        <v>0</v>
      </c>
      <c r="B124" s="2375" t="s">
        <v>556</v>
      </c>
      <c r="C124" s="2375"/>
      <c r="D124" s="2375"/>
      <c r="E124" s="2375"/>
      <c r="F124" s="2375"/>
      <c r="G124" s="2375"/>
      <c r="H124" s="2375"/>
      <c r="I124" s="2375"/>
      <c r="J124" s="2375"/>
      <c r="K124" s="2375"/>
      <c r="L124" s="2375"/>
      <c r="M124" s="2375"/>
      <c r="N124" s="841">
        <f t="shared" si="2"/>
        <v>0</v>
      </c>
    </row>
    <row r="125" spans="1:14" ht="21.75" customHeight="1">
      <c r="A125" s="844">
        <f>IF(H92&gt;0,1,)</f>
        <v>0</v>
      </c>
      <c r="B125" s="2376" t="s">
        <v>557</v>
      </c>
      <c r="C125" s="2376"/>
      <c r="D125" s="2376"/>
      <c r="E125" s="2376"/>
      <c r="F125" s="2376"/>
      <c r="G125" s="2376"/>
      <c r="H125" s="2376"/>
      <c r="I125" s="2376"/>
      <c r="J125" s="2376"/>
      <c r="K125" s="2376"/>
      <c r="L125" s="2376"/>
      <c r="M125" s="2376"/>
      <c r="N125" s="841">
        <f t="shared" si="2"/>
        <v>0</v>
      </c>
    </row>
    <row r="126" spans="1:14" ht="21.75" customHeight="1">
      <c r="A126" s="844">
        <f>IF(H92&gt;0,1,)</f>
        <v>0</v>
      </c>
      <c r="B126" s="886" t="s">
        <v>558</v>
      </c>
      <c r="C126" s="887" t="s">
        <v>854</v>
      </c>
      <c r="D126" s="888" t="e">
        <f>'6-3표준조사(5)'!Q160</f>
        <v>#DIV/0!</v>
      </c>
      <c r="E126" s="886" t="s">
        <v>551</v>
      </c>
      <c r="F126" s="1240"/>
      <c r="G126" s="886"/>
      <c r="H126" s="890"/>
      <c r="I126" s="891"/>
      <c r="J126" s="891"/>
      <c r="K126" s="891"/>
      <c r="L126" s="892"/>
      <c r="M126" s="891"/>
      <c r="N126" s="841">
        <f t="shared" si="2"/>
        <v>0</v>
      </c>
    </row>
    <row r="127" spans="1:14" ht="21.75" customHeight="1">
      <c r="A127" s="844">
        <f>IF(H92&gt;0,1,)</f>
        <v>0</v>
      </c>
      <c r="B127" s="886" t="s">
        <v>559</v>
      </c>
      <c r="C127" s="887" t="s">
        <v>840</v>
      </c>
      <c r="D127" s="2377">
        <f>'6-3표준조사(5)'!S160</f>
        <v>0</v>
      </c>
      <c r="E127" s="2377"/>
      <c r="F127" s="1240"/>
      <c r="G127" s="886"/>
      <c r="H127" s="890"/>
      <c r="I127" s="891"/>
      <c r="J127" s="891"/>
      <c r="K127" s="891"/>
      <c r="L127" s="892"/>
      <c r="M127" s="891"/>
      <c r="N127" s="841">
        <f t="shared" si="2"/>
        <v>0</v>
      </c>
    </row>
    <row r="128" spans="1:14" ht="21.75" customHeight="1">
      <c r="A128" s="844">
        <f>IF(H92&gt;0,1,)</f>
        <v>0</v>
      </c>
      <c r="B128" s="886" t="s">
        <v>558</v>
      </c>
      <c r="C128" s="887" t="s">
        <v>1152</v>
      </c>
      <c r="D128" s="2385">
        <f>'6-3표준조사(5)'!R156</f>
        <v>0</v>
      </c>
      <c r="E128" s="2385"/>
      <c r="F128" s="893"/>
      <c r="G128" s="893"/>
      <c r="H128" s="890"/>
      <c r="I128" s="891"/>
      <c r="J128" s="891"/>
      <c r="K128" s="891"/>
      <c r="L128" s="892"/>
      <c r="M128" s="891"/>
      <c r="N128" s="841">
        <f t="shared" si="2"/>
        <v>0</v>
      </c>
    </row>
    <row r="129" spans="1:15" ht="21.75" customHeight="1">
      <c r="A129" s="844">
        <f>IF(H92&gt;0,1,)</f>
        <v>0</v>
      </c>
      <c r="B129" s="2376" t="s">
        <v>856</v>
      </c>
      <c r="C129" s="2376"/>
      <c r="D129" s="2376"/>
      <c r="E129" s="2376"/>
      <c r="F129" s="2376"/>
      <c r="G129" s="2376"/>
      <c r="H129" s="2376"/>
      <c r="I129" s="2376"/>
      <c r="J129" s="2376"/>
      <c r="K129" s="2376"/>
      <c r="L129" s="2376"/>
      <c r="M129" s="2376"/>
      <c r="N129" s="841">
        <f t="shared" si="2"/>
        <v>0</v>
      </c>
    </row>
    <row r="130" spans="1:15" ht="21.75" customHeight="1">
      <c r="A130" s="844">
        <f>IF(H92&gt;0,1,)</f>
        <v>0</v>
      </c>
      <c r="B130" s="2386" t="s">
        <v>542</v>
      </c>
      <c r="C130" s="2386"/>
      <c r="D130" s="2387" t="s">
        <v>893</v>
      </c>
      <c r="E130" s="2387"/>
      <c r="F130" s="2387"/>
      <c r="G130" s="2387"/>
      <c r="H130" s="2387"/>
      <c r="I130" s="2388" t="s">
        <v>894</v>
      </c>
      <c r="J130" s="2388"/>
      <c r="K130" s="2388"/>
      <c r="L130" s="2388"/>
      <c r="M130" s="2388"/>
      <c r="N130" s="841">
        <f t="shared" si="2"/>
        <v>0</v>
      </c>
      <c r="O130" s="894"/>
    </row>
    <row r="131" spans="1:15" ht="21.75" customHeight="1">
      <c r="A131" s="844">
        <f>IF(H92&gt;0,1,)</f>
        <v>0</v>
      </c>
      <c r="B131" s="2386"/>
      <c r="C131" s="2386"/>
      <c r="D131" s="2387"/>
      <c r="E131" s="2387"/>
      <c r="F131" s="2387"/>
      <c r="G131" s="2387"/>
      <c r="H131" s="2387"/>
      <c r="I131" s="895" t="s">
        <v>895</v>
      </c>
      <c r="J131" s="1239" t="s">
        <v>535</v>
      </c>
      <c r="K131" s="1239" t="s">
        <v>537</v>
      </c>
      <c r="L131" s="897" t="s">
        <v>538</v>
      </c>
      <c r="M131" s="1239" t="s">
        <v>881</v>
      </c>
      <c r="N131" s="841">
        <f t="shared" si="2"/>
        <v>0</v>
      </c>
    </row>
    <row r="132" spans="1:15" ht="21.75" customHeight="1">
      <c r="A132" s="844">
        <f>IF(H92&gt;0,1,)</f>
        <v>0</v>
      </c>
      <c r="B132" s="2368" t="s">
        <v>572</v>
      </c>
      <c r="C132" s="2368"/>
      <c r="D132" s="2369" t="str">
        <f>'6-3표준조사(5)'!P156</f>
        <v>완 (15˚ 이하)</v>
      </c>
      <c r="E132" s="2369"/>
      <c r="F132" s="2369"/>
      <c r="G132" s="2369"/>
      <c r="H132" s="2369"/>
      <c r="I132" s="1241" t="str">
        <f>IF(H92=0,"",IF(D132="완 (15˚ 이하)",0,IF(D132="중 (15˚ ~ 30˚)",5,IF(D132="급 (30˚ 초과)",10))))</f>
        <v/>
      </c>
      <c r="J132" s="1241" t="str">
        <f>IF(A95=0,"",IF(D132="완 (15˚ 이하)",0,IF(D132="중 (15˚ ~ 30˚)",5,IF(D132="급 (30˚ 초과)",10))))</f>
        <v/>
      </c>
      <c r="K132" s="1241" t="str">
        <f>IF(A98=0,"",IF(D132="완 (15˚ 이하)",0,IF(D132="중 (15˚ ~ 30˚)",5,IF(D132="급 (30˚ 초과)",10))))</f>
        <v/>
      </c>
      <c r="L132" s="1241" t="str">
        <f>IF(A106=0,"",IF(D132="완 (15˚ 이하)",0,IF(D132="중 (15˚ ~ 30˚)",5,IF(D132="급 (30˚ 초과)",10))))</f>
        <v/>
      </c>
      <c r="M132" s="1241" t="str">
        <f>IF(A116=0,"",IF(D132="완 (15˚ 이하)",0,IF(D132="중 (15˚ ~ 30˚)",5,IF(D132="급 (30˚ 초과)",10))))</f>
        <v/>
      </c>
      <c r="N132" s="841">
        <f t="shared" si="2"/>
        <v>0</v>
      </c>
    </row>
    <row r="133" spans="1:15" ht="21.75" customHeight="1">
      <c r="A133" s="844">
        <f>IF(H92&gt;0,1,)</f>
        <v>0</v>
      </c>
      <c r="B133" s="2389" t="s">
        <v>561</v>
      </c>
      <c r="C133" s="2389"/>
      <c r="D133" s="2369">
        <f>'6-3표준조사(5)'!R156</f>
        <v>0</v>
      </c>
      <c r="E133" s="2369"/>
      <c r="F133" s="2369"/>
      <c r="G133" s="2369"/>
      <c r="H133" s="2369"/>
      <c r="I133" s="1241"/>
      <c r="J133" s="1241"/>
      <c r="K133" s="1241" t="str">
        <f>IF(A98=0,"",IF(D133="당해 년도",0,IF(D133="2년차",5,IF(D133="3년차",10))))</f>
        <v/>
      </c>
      <c r="L133" s="1241"/>
      <c r="M133" s="1241"/>
      <c r="N133" s="841">
        <f t="shared" si="2"/>
        <v>0</v>
      </c>
    </row>
    <row r="134" spans="1:15" ht="21.75" customHeight="1">
      <c r="A134" s="844">
        <f>IF(H92&gt;0,1,)</f>
        <v>0</v>
      </c>
      <c r="B134" s="2368" t="s">
        <v>560</v>
      </c>
      <c r="C134" s="2368"/>
      <c r="D134" s="2369" t="str">
        <f>'6-3표준조사(5)'!Q156</f>
        <v>개소당5ha이상</v>
      </c>
      <c r="E134" s="2369"/>
      <c r="F134" s="2369"/>
      <c r="G134" s="2369"/>
      <c r="H134" s="2369"/>
      <c r="I134" s="1241"/>
      <c r="J134" s="1241" t="str">
        <f>IF(A95=0,"",IF(D134="개소당5ha이상",0,IF(D134="개소당3~5ha미만 ",5,IF(D134="개소당3ha미만",10))))</f>
        <v/>
      </c>
      <c r="K134" s="1241" t="str">
        <f>IF(A98=0,"",IF(D134="개소당5ha이상",0,IF(D134="개소당3~5ha미만 ",5,IF(D134="개소당3ha미만",10))))</f>
        <v/>
      </c>
      <c r="L134" s="1241" t="str">
        <f>IF(A106=0,"",IF(D134="개소당5ha이상",0,IF(D134="개소당3~5ha미만 ",5,IF(D134="개소당3ha미만",10))))</f>
        <v/>
      </c>
      <c r="M134" s="1241" t="str">
        <f>IF(A116=0,"",IF(D134="개소당5ha이상",0,IF(D134="개소당3~5ha미만 ",5,IF(D134="개소당3ha미만",10))))</f>
        <v/>
      </c>
      <c r="N134" s="841">
        <f t="shared" si="2"/>
        <v>0</v>
      </c>
    </row>
    <row r="135" spans="1:15" ht="21.75" customHeight="1">
      <c r="A135" s="844">
        <f>IF(H92&gt;0,1,)</f>
        <v>0</v>
      </c>
      <c r="B135" s="2368" t="s">
        <v>555</v>
      </c>
      <c r="C135" s="2368"/>
      <c r="D135" s="2369"/>
      <c r="E135" s="2369"/>
      <c r="F135" s="2369"/>
      <c r="G135" s="2369"/>
      <c r="H135" s="2369"/>
      <c r="I135" s="1241">
        <f>SUM(I132:I134)</f>
        <v>0</v>
      </c>
      <c r="J135" s="1241">
        <f>SUM(J132:J134)</f>
        <v>0</v>
      </c>
      <c r="K135" s="1241">
        <f>SUM(K132:K134)</f>
        <v>0</v>
      </c>
      <c r="L135" s="1241">
        <f>SUM(L132:L134)</f>
        <v>0</v>
      </c>
      <c r="M135" s="1241">
        <f>SUM(M132:M134)</f>
        <v>0</v>
      </c>
      <c r="N135" s="841">
        <f t="shared" si="2"/>
        <v>0</v>
      </c>
    </row>
    <row r="136" spans="1:15" ht="35.1" customHeight="1" thickBot="1">
      <c r="A136" s="844">
        <f>IF(H137&gt;0,1,)</f>
        <v>0</v>
      </c>
      <c r="B136" s="2237" t="s">
        <v>839</v>
      </c>
      <c r="C136" s="2237"/>
      <c r="D136" s="2237"/>
      <c r="E136" s="2237"/>
      <c r="F136" s="2237"/>
      <c r="G136" s="2237"/>
      <c r="H136" s="2237"/>
      <c r="I136" s="2237"/>
      <c r="J136" s="2237"/>
      <c r="K136" s="2237"/>
      <c r="L136" s="2237"/>
      <c r="M136" s="2237"/>
      <c r="N136" s="841">
        <f>IF(H$137&gt;0,4,)</f>
        <v>0</v>
      </c>
      <c r="O136" s="899"/>
    </row>
    <row r="137" spans="1:15" ht="24.95" customHeight="1">
      <c r="A137" s="844">
        <f>IF(H137&gt;0,1,)</f>
        <v>0</v>
      </c>
      <c r="B137" s="2362" t="s">
        <v>857</v>
      </c>
      <c r="C137" s="2363"/>
      <c r="D137" s="2364" t="str">
        <f>CONCATENATE('6-3표준조사(5)'!K229,"임반")</f>
        <v>임반</v>
      </c>
      <c r="E137" s="2364"/>
      <c r="F137" s="2364" t="str">
        <f>CONCATENATE('6-3표준조사(5)'!L229,"소반")</f>
        <v>소반</v>
      </c>
      <c r="G137" s="2364"/>
      <c r="H137" s="2365">
        <f>'6-3표준조사(5)'!Q229</f>
        <v>0</v>
      </c>
      <c r="I137" s="2365"/>
      <c r="J137" s="845"/>
      <c r="K137" s="846" t="s">
        <v>541</v>
      </c>
      <c r="L137" s="2366">
        <f>+'6-3표준조사(5)'!R229</f>
        <v>0</v>
      </c>
      <c r="M137" s="2367"/>
      <c r="N137" s="841">
        <f t="shared" ref="N137:N180" si="3">IF(H$137&gt;0,4,)</f>
        <v>0</v>
      </c>
    </row>
    <row r="138" spans="1:15" ht="21.75" customHeight="1">
      <c r="A138" s="844">
        <f>IF(H137&gt;0,1,)</f>
        <v>0</v>
      </c>
      <c r="B138" s="2378" t="s">
        <v>542</v>
      </c>
      <c r="C138" s="2379"/>
      <c r="D138" s="2380" t="s">
        <v>543</v>
      </c>
      <c r="E138" s="2379"/>
      <c r="F138" s="2381" t="s">
        <v>544</v>
      </c>
      <c r="G138" s="2382"/>
      <c r="H138" s="2381" t="s">
        <v>545</v>
      </c>
      <c r="I138" s="2382"/>
      <c r="J138" s="2380" t="s">
        <v>546</v>
      </c>
      <c r="K138" s="2379"/>
      <c r="L138" s="2383" t="s">
        <v>858</v>
      </c>
      <c r="M138" s="2370"/>
      <c r="N138" s="841">
        <f t="shared" si="3"/>
        <v>0</v>
      </c>
    </row>
    <row r="139" spans="1:15" ht="21.75" customHeight="1">
      <c r="A139" s="844">
        <f>IF(H137&gt;0,1,)</f>
        <v>0</v>
      </c>
      <c r="B139" s="847"/>
      <c r="C139" s="848" t="s">
        <v>547</v>
      </c>
      <c r="D139" s="849"/>
      <c r="E139" s="850" t="s">
        <v>548</v>
      </c>
      <c r="F139" s="849"/>
      <c r="G139" s="850" t="s">
        <v>548</v>
      </c>
      <c r="H139" s="849"/>
      <c r="I139" s="850" t="s">
        <v>548</v>
      </c>
      <c r="J139" s="851"/>
      <c r="K139" s="850" t="s">
        <v>549</v>
      </c>
      <c r="L139" s="2384"/>
      <c r="M139" s="2371"/>
      <c r="N139" s="841">
        <f t="shared" si="3"/>
        <v>0</v>
      </c>
    </row>
    <row r="140" spans="1:15" s="27" customFormat="1" ht="21.75" hidden="1" customHeight="1">
      <c r="A140" s="28">
        <f>IF('6-3표준조사(4)'!R229="둘레베기",1,)</f>
        <v>0</v>
      </c>
      <c r="B140" s="2323" t="s">
        <v>547</v>
      </c>
      <c r="C140" s="29" t="s">
        <v>579</v>
      </c>
      <c r="D140" s="30"/>
      <c r="E140" s="31"/>
      <c r="F140" s="30"/>
      <c r="G140" s="31"/>
      <c r="H140" s="30"/>
      <c r="I140" s="31"/>
      <c r="J140" s="32"/>
      <c r="K140" s="33"/>
      <c r="L140" s="34"/>
      <c r="M140" s="71">
        <f>M141</f>
        <v>0</v>
      </c>
      <c r="N140" s="70">
        <f t="shared" si="3"/>
        <v>0</v>
      </c>
    </row>
    <row r="141" spans="1:15" s="27" customFormat="1" ht="21.75" hidden="1" customHeight="1">
      <c r="A141" s="28">
        <f>IF('6-3표준조사(4)'!R229="둘레베기",1,)</f>
        <v>0</v>
      </c>
      <c r="B141" s="2324"/>
      <c r="C141" s="35" t="s">
        <v>841</v>
      </c>
      <c r="D141" s="36"/>
      <c r="E141" s="37"/>
      <c r="F141" s="38"/>
      <c r="G141" s="37"/>
      <c r="H141" s="38"/>
      <c r="I141" s="37"/>
      <c r="J141" s="39"/>
      <c r="K141" s="40"/>
      <c r="L141" s="41">
        <f>J180/100</f>
        <v>0</v>
      </c>
      <c r="M141" s="72">
        <f>ROUNDDOWN((H142*J142)+(H142*J142*L141),)</f>
        <v>0</v>
      </c>
      <c r="N141" s="70">
        <f t="shared" si="3"/>
        <v>0</v>
      </c>
    </row>
    <row r="142" spans="1:15" s="27" customFormat="1" ht="21.75" hidden="1" customHeight="1">
      <c r="A142" s="28">
        <f>IF('6-3표준조사(4)'!R229="둘레베기",1,)</f>
        <v>0</v>
      </c>
      <c r="B142" s="2324"/>
      <c r="C142" s="35" t="s">
        <v>842</v>
      </c>
      <c r="D142" s="36">
        <f>IF(A142&gt;0,D171,)</f>
        <v>0</v>
      </c>
      <c r="E142" s="37" t="s">
        <v>551</v>
      </c>
      <c r="F142" s="38">
        <v>0.18</v>
      </c>
      <c r="G142" s="37" t="s">
        <v>552</v>
      </c>
      <c r="H142" s="38">
        <f>ROUND(D142/100*F142,2)</f>
        <v>0</v>
      </c>
      <c r="I142" s="37" t="s">
        <v>550</v>
      </c>
      <c r="J142" s="39">
        <f>'7-1 단가조사'!L7</f>
        <v>172068</v>
      </c>
      <c r="K142" s="40" t="s">
        <v>580</v>
      </c>
      <c r="L142" s="41"/>
      <c r="M142" s="72"/>
      <c r="N142" s="70">
        <f t="shared" si="3"/>
        <v>0</v>
      </c>
    </row>
    <row r="143" spans="1:15" s="27" customFormat="1" ht="21.75" hidden="1" customHeight="1">
      <c r="A143" s="28">
        <f>IF('6-3표준조사(4)'!R229="줄베기",1,)</f>
        <v>0</v>
      </c>
      <c r="B143" s="2324"/>
      <c r="C143" s="29" t="s">
        <v>581</v>
      </c>
      <c r="D143" s="30"/>
      <c r="E143" s="31"/>
      <c r="F143" s="30"/>
      <c r="G143" s="31"/>
      <c r="H143" s="30"/>
      <c r="I143" s="31"/>
      <c r="J143" s="32"/>
      <c r="K143" s="33"/>
      <c r="L143" s="42"/>
      <c r="M143" s="71">
        <f>SUM(M144+M147+M150)</f>
        <v>0</v>
      </c>
      <c r="N143" s="70">
        <f t="shared" si="3"/>
        <v>0</v>
      </c>
    </row>
    <row r="144" spans="1:15" s="27" customFormat="1" ht="21.75" hidden="1" customHeight="1">
      <c r="A144" s="28">
        <f>IF('6-3표준조사(4)'!R229="줄베기",1,)</f>
        <v>0</v>
      </c>
      <c r="B144" s="2324"/>
      <c r="C144" s="35" t="s">
        <v>841</v>
      </c>
      <c r="D144" s="43"/>
      <c r="E144" s="37"/>
      <c r="F144" s="38"/>
      <c r="G144" s="37"/>
      <c r="H144" s="38"/>
      <c r="I144" s="37"/>
      <c r="J144" s="39"/>
      <c r="K144" s="40"/>
      <c r="L144" s="41">
        <f>K180/100</f>
        <v>0</v>
      </c>
      <c r="M144" s="72">
        <f>ROUNDDOWN((M145+M146)+((M145+M146)*L144),0)</f>
        <v>0</v>
      </c>
      <c r="N144" s="70">
        <f t="shared" si="3"/>
        <v>0</v>
      </c>
    </row>
    <row r="145" spans="1:14" s="27" customFormat="1" ht="21.75" hidden="1" customHeight="1">
      <c r="A145" s="28">
        <f>IF('6-3표준조사(4)'!R229="줄베기",1,)</f>
        <v>0</v>
      </c>
      <c r="B145" s="2324"/>
      <c r="C145" s="35" t="s">
        <v>843</v>
      </c>
      <c r="D145" s="43">
        <f>IF(A145&gt;0,D171,)</f>
        <v>0</v>
      </c>
      <c r="E145" s="37" t="s">
        <v>551</v>
      </c>
      <c r="F145" s="38">
        <v>7.0000000000000007E-2</v>
      </c>
      <c r="G145" s="37" t="s">
        <v>552</v>
      </c>
      <c r="H145" s="38">
        <f>ROUND(D145/100*F145,2)</f>
        <v>0</v>
      </c>
      <c r="I145" s="37" t="s">
        <v>550</v>
      </c>
      <c r="J145" s="39">
        <f>'7-1 단가조사'!L7</f>
        <v>172068</v>
      </c>
      <c r="K145" s="40" t="s">
        <v>580</v>
      </c>
      <c r="L145" s="41"/>
      <c r="M145" s="72">
        <f>ROUNDDOWN(H145*J145,)</f>
        <v>0</v>
      </c>
      <c r="N145" s="70">
        <f t="shared" si="3"/>
        <v>0</v>
      </c>
    </row>
    <row r="146" spans="1:14" s="27" customFormat="1" ht="21.75" hidden="1" customHeight="1">
      <c r="A146" s="28">
        <f>IF('6-3표준조사(4)'!R229="줄베기",1,)</f>
        <v>0</v>
      </c>
      <c r="B146" s="2324"/>
      <c r="C146" s="35" t="s">
        <v>844</v>
      </c>
      <c r="D146" s="44">
        <f>IF(A146&gt;0,1,)</f>
        <v>0</v>
      </c>
      <c r="E146" s="37" t="s">
        <v>425</v>
      </c>
      <c r="F146" s="38">
        <v>1.3</v>
      </c>
      <c r="G146" s="37" t="s">
        <v>582</v>
      </c>
      <c r="H146" s="38">
        <f>ROUND(D146*F146,2)</f>
        <v>0</v>
      </c>
      <c r="I146" s="37" t="s">
        <v>550</v>
      </c>
      <c r="J146" s="39">
        <f>'7-1 단가조사'!L6</f>
        <v>226122</v>
      </c>
      <c r="K146" s="40" t="s">
        <v>583</v>
      </c>
      <c r="L146" s="41"/>
      <c r="M146" s="72">
        <f>ROUNDDOWN(H146*J146,)</f>
        <v>0</v>
      </c>
      <c r="N146" s="70">
        <f t="shared" si="3"/>
        <v>0</v>
      </c>
    </row>
    <row r="147" spans="1:14" s="27" customFormat="1" ht="21.75" hidden="1" customHeight="1">
      <c r="A147" s="28">
        <f>IF('6-3표준조사(4)'!R229="줄베기",1,)</f>
        <v>0</v>
      </c>
      <c r="B147" s="2324"/>
      <c r="C147" s="35" t="s">
        <v>845</v>
      </c>
      <c r="D147" s="43"/>
      <c r="E147" s="37"/>
      <c r="F147" s="38"/>
      <c r="G147" s="37"/>
      <c r="H147" s="38"/>
      <c r="I147" s="37"/>
      <c r="J147" s="39"/>
      <c r="K147" s="40"/>
      <c r="L147" s="45"/>
      <c r="M147" s="72">
        <f>M148+M149</f>
        <v>0</v>
      </c>
      <c r="N147" s="70">
        <f t="shared" si="3"/>
        <v>0</v>
      </c>
    </row>
    <row r="148" spans="1:14" s="27" customFormat="1" ht="21.75" hidden="1" customHeight="1">
      <c r="A148" s="28">
        <f>IF('6-3표준조사(4)'!R229="줄베기",1,)</f>
        <v>0</v>
      </c>
      <c r="B148" s="2324"/>
      <c r="C148" s="35" t="s">
        <v>846</v>
      </c>
      <c r="D148" s="44">
        <f>H146</f>
        <v>0</v>
      </c>
      <c r="E148" s="37" t="s">
        <v>582</v>
      </c>
      <c r="F148" s="38">
        <v>5</v>
      </c>
      <c r="G148" s="37" t="s">
        <v>553</v>
      </c>
      <c r="H148" s="38">
        <f>ROUND(D148*F148,2)</f>
        <v>0</v>
      </c>
      <c r="I148" s="37" t="s">
        <v>554</v>
      </c>
      <c r="J148" s="39">
        <f>'7-1 단가조사'!L11</f>
        <v>1720</v>
      </c>
      <c r="K148" s="40" t="s">
        <v>584</v>
      </c>
      <c r="L148" s="45"/>
      <c r="M148" s="72">
        <f>ROUNDDOWN(H148*J148,)</f>
        <v>0</v>
      </c>
      <c r="N148" s="70">
        <f t="shared" si="3"/>
        <v>0</v>
      </c>
    </row>
    <row r="149" spans="1:14" s="27" customFormat="1" ht="21.75" hidden="1" customHeight="1">
      <c r="A149" s="28">
        <f>IF('6-3표준조사(4)'!R229="줄베기",1,)</f>
        <v>0</v>
      </c>
      <c r="B149" s="2324"/>
      <c r="C149" s="35" t="s">
        <v>847</v>
      </c>
      <c r="D149" s="43">
        <f>M148</f>
        <v>0</v>
      </c>
      <c r="E149" s="37" t="s">
        <v>586</v>
      </c>
      <c r="F149" s="38">
        <v>0.1</v>
      </c>
      <c r="G149" s="37" t="s">
        <v>587</v>
      </c>
      <c r="H149" s="38"/>
      <c r="I149" s="37"/>
      <c r="J149" s="39"/>
      <c r="K149" s="40"/>
      <c r="L149" s="45"/>
      <c r="M149" s="72">
        <f>ROUNDDOWN(D149*F149,)</f>
        <v>0</v>
      </c>
      <c r="N149" s="70">
        <f t="shared" si="3"/>
        <v>0</v>
      </c>
    </row>
    <row r="150" spans="1:14" s="27" customFormat="1" ht="21.75" hidden="1" customHeight="1">
      <c r="A150" s="28">
        <f>IF('6-3표준조사(4)'!R229="줄베기",1,)</f>
        <v>0</v>
      </c>
      <c r="B150" s="2324"/>
      <c r="C150" s="46" t="s">
        <v>848</v>
      </c>
      <c r="D150" s="47">
        <f>D148</f>
        <v>0</v>
      </c>
      <c r="E150" s="48" t="s">
        <v>588</v>
      </c>
      <c r="F150" s="49">
        <v>8.3999999999999995E-3</v>
      </c>
      <c r="G150" s="48" t="s">
        <v>589</v>
      </c>
      <c r="H150" s="50"/>
      <c r="I150" s="48"/>
      <c r="J150" s="51">
        <f>'7-1 단가조사'!L14</f>
        <v>610000</v>
      </c>
      <c r="K150" s="52" t="s">
        <v>585</v>
      </c>
      <c r="L150" s="53"/>
      <c r="M150" s="73">
        <f>ROUNDDOWN(D150*F150*J150,)</f>
        <v>0</v>
      </c>
      <c r="N150" s="70">
        <f t="shared" si="3"/>
        <v>0</v>
      </c>
    </row>
    <row r="151" spans="1:14" ht="21.75" customHeight="1">
      <c r="A151" s="844">
        <f>IF('6-3표준조사(5)'!R229="모두베기",1,)</f>
        <v>0</v>
      </c>
      <c r="B151" s="2324"/>
      <c r="C151" s="852" t="s">
        <v>590</v>
      </c>
      <c r="D151" s="853"/>
      <c r="E151" s="854"/>
      <c r="F151" s="855"/>
      <c r="G151" s="854"/>
      <c r="H151" s="855"/>
      <c r="I151" s="854"/>
      <c r="J151" s="856"/>
      <c r="K151" s="857"/>
      <c r="L151" s="858"/>
      <c r="M151" s="859">
        <f>M152+M157+M160</f>
        <v>0</v>
      </c>
      <c r="N151" s="841">
        <f t="shared" si="3"/>
        <v>0</v>
      </c>
    </row>
    <row r="152" spans="1:14" ht="21.75" customHeight="1">
      <c r="A152" s="844">
        <f>IF('6-3표준조사(5)'!R229="모두베기",1,)</f>
        <v>0</v>
      </c>
      <c r="B152" s="2324"/>
      <c r="C152" s="860" t="s">
        <v>841</v>
      </c>
      <c r="D152" s="861"/>
      <c r="E152" s="862"/>
      <c r="F152" s="863"/>
      <c r="G152" s="862"/>
      <c r="H152" s="863"/>
      <c r="I152" s="862"/>
      <c r="J152" s="864"/>
      <c r="K152" s="865"/>
      <c r="L152" s="866">
        <f>L180/100</f>
        <v>0</v>
      </c>
      <c r="M152" s="867">
        <f>M153+M154+M155+M156</f>
        <v>0</v>
      </c>
      <c r="N152" s="841">
        <f t="shared" si="3"/>
        <v>0</v>
      </c>
    </row>
    <row r="153" spans="1:14" ht="21.75" customHeight="1">
      <c r="A153" s="844">
        <f>IF('6-3표준조사(5)'!R229="모두베기",1,)</f>
        <v>0</v>
      </c>
      <c r="B153" s="2324"/>
      <c r="C153" s="860" t="s">
        <v>843</v>
      </c>
      <c r="D153" s="861"/>
      <c r="E153" s="862" t="s">
        <v>551</v>
      </c>
      <c r="F153" s="863">
        <v>7.0000000000000007E-2</v>
      </c>
      <c r="G153" s="862" t="s">
        <v>552</v>
      </c>
      <c r="H153" s="863">
        <f>ROUND(D153/100*F153,2)</f>
        <v>0</v>
      </c>
      <c r="I153" s="862" t="s">
        <v>550</v>
      </c>
      <c r="J153" s="864">
        <f>'7-1 단가조사'!L7</f>
        <v>172068</v>
      </c>
      <c r="K153" s="865" t="s">
        <v>580</v>
      </c>
      <c r="L153" s="868"/>
      <c r="M153" s="867">
        <f>ROUNDDOWN((H153*J153)+(H153*J153*L152),)</f>
        <v>0</v>
      </c>
      <c r="N153" s="841">
        <f t="shared" si="3"/>
        <v>0</v>
      </c>
    </row>
    <row r="154" spans="1:14" ht="21.75" customHeight="1">
      <c r="A154" s="844">
        <f>IF('6-3표준조사(5)'!R229="모두베기",1,)</f>
        <v>0</v>
      </c>
      <c r="B154" s="2324"/>
      <c r="C154" s="869" t="s">
        <v>1158</v>
      </c>
      <c r="D154" s="870">
        <f>IF(A154&gt;0,IF(D173="당해 년도",1,),)</f>
        <v>0</v>
      </c>
      <c r="E154" s="862" t="s">
        <v>425</v>
      </c>
      <c r="F154" s="863">
        <v>3.5</v>
      </c>
      <c r="G154" s="862" t="s">
        <v>582</v>
      </c>
      <c r="H154" s="863">
        <f>ROUND(D154*F154,2)</f>
        <v>0</v>
      </c>
      <c r="I154" s="862" t="s">
        <v>550</v>
      </c>
      <c r="J154" s="864">
        <f>'7-1 단가조사'!L6</f>
        <v>226122</v>
      </c>
      <c r="K154" s="865" t="s">
        <v>583</v>
      </c>
      <c r="L154" s="868"/>
      <c r="M154" s="867">
        <f>ROUNDDOWN((H154*J154)+(H154*J154*L152),)</f>
        <v>0</v>
      </c>
      <c r="N154" s="841">
        <f t="shared" si="3"/>
        <v>0</v>
      </c>
    </row>
    <row r="155" spans="1:14" ht="21.75" customHeight="1">
      <c r="A155" s="844">
        <f>IF('6-3표준조사(5)'!R229="모두베기",1,)</f>
        <v>0</v>
      </c>
      <c r="B155" s="2324"/>
      <c r="C155" s="869" t="s">
        <v>1159</v>
      </c>
      <c r="D155" s="870">
        <f>IF(A155&gt;0,IF(D173="2년차",1,),)</f>
        <v>0</v>
      </c>
      <c r="E155" s="862" t="s">
        <v>425</v>
      </c>
      <c r="F155" s="863">
        <v>4</v>
      </c>
      <c r="G155" s="862" t="s">
        <v>582</v>
      </c>
      <c r="H155" s="863">
        <f>ROUND(D155*F155,2)</f>
        <v>0</v>
      </c>
      <c r="I155" s="862" t="s">
        <v>550</v>
      </c>
      <c r="J155" s="864">
        <f>'7-1 단가조사'!L6</f>
        <v>226122</v>
      </c>
      <c r="K155" s="865" t="s">
        <v>583</v>
      </c>
      <c r="L155" s="868"/>
      <c r="M155" s="867">
        <f>ROUNDDOWN((H155*J155)+(H155*J155*L152),)</f>
        <v>0</v>
      </c>
      <c r="N155" s="841">
        <f t="shared" si="3"/>
        <v>0</v>
      </c>
    </row>
    <row r="156" spans="1:14" ht="21.75" customHeight="1">
      <c r="A156" s="844">
        <f>IF('6-3표준조사(5)'!R229="모두베기",1,)</f>
        <v>0</v>
      </c>
      <c r="B156" s="2324"/>
      <c r="C156" s="869" t="s">
        <v>1160</v>
      </c>
      <c r="D156" s="870">
        <f>IF(A156&gt;0,IF(D173="3년차 이상",1,),)</f>
        <v>0</v>
      </c>
      <c r="E156" s="862" t="s">
        <v>425</v>
      </c>
      <c r="F156" s="863">
        <v>5</v>
      </c>
      <c r="G156" s="862" t="s">
        <v>582</v>
      </c>
      <c r="H156" s="863">
        <f>ROUND(D156*F156,2)</f>
        <v>0</v>
      </c>
      <c r="I156" s="862" t="s">
        <v>550</v>
      </c>
      <c r="J156" s="864">
        <f>'7-1 단가조사'!L6</f>
        <v>226122</v>
      </c>
      <c r="K156" s="865" t="s">
        <v>583</v>
      </c>
      <c r="L156" s="868"/>
      <c r="M156" s="867">
        <f>ROUNDDOWN((H156*J156)+(H156*J156*L152),)</f>
        <v>0</v>
      </c>
      <c r="N156" s="841">
        <f t="shared" si="3"/>
        <v>0</v>
      </c>
    </row>
    <row r="157" spans="1:14" ht="21.75" customHeight="1">
      <c r="A157" s="844">
        <f>IF('6-3표준조사(5)'!R229="모두베기",1,)</f>
        <v>0</v>
      </c>
      <c r="B157" s="2324"/>
      <c r="C157" s="860" t="s">
        <v>845</v>
      </c>
      <c r="D157" s="861"/>
      <c r="E157" s="862"/>
      <c r="F157" s="863"/>
      <c r="G157" s="862"/>
      <c r="H157" s="863"/>
      <c r="I157" s="862"/>
      <c r="J157" s="864"/>
      <c r="K157" s="865"/>
      <c r="L157" s="868"/>
      <c r="M157" s="867">
        <f>M158+M159</f>
        <v>0</v>
      </c>
      <c r="N157" s="841">
        <f t="shared" si="3"/>
        <v>0</v>
      </c>
    </row>
    <row r="158" spans="1:14" ht="21.75" customHeight="1">
      <c r="A158" s="844">
        <f>IF('6-3표준조사(5)'!R229="모두베기",1,)</f>
        <v>0</v>
      </c>
      <c r="B158" s="2324"/>
      <c r="C158" s="860" t="s">
        <v>846</v>
      </c>
      <c r="D158" s="870">
        <f>(H154+H155+H156)</f>
        <v>0</v>
      </c>
      <c r="E158" s="862" t="s">
        <v>582</v>
      </c>
      <c r="F158" s="863">
        <v>5</v>
      </c>
      <c r="G158" s="862" t="s">
        <v>553</v>
      </c>
      <c r="H158" s="863">
        <f>ROUND(D158*F158,2)</f>
        <v>0</v>
      </c>
      <c r="I158" s="862" t="s">
        <v>554</v>
      </c>
      <c r="J158" s="864">
        <f>'7-1 단가조사'!L11</f>
        <v>1720</v>
      </c>
      <c r="K158" s="865" t="s">
        <v>584</v>
      </c>
      <c r="L158" s="868"/>
      <c r="M158" s="867">
        <f>ROUNDDOWN(H158*J158,)</f>
        <v>0</v>
      </c>
      <c r="N158" s="841">
        <f t="shared" si="3"/>
        <v>0</v>
      </c>
    </row>
    <row r="159" spans="1:14" ht="21.75" customHeight="1">
      <c r="A159" s="844">
        <f>IF('6-3표준조사(5)'!R229="모두베기",1,)</f>
        <v>0</v>
      </c>
      <c r="B159" s="2324"/>
      <c r="C159" s="860" t="s">
        <v>847</v>
      </c>
      <c r="D159" s="861">
        <f>M158</f>
        <v>0</v>
      </c>
      <c r="E159" s="862" t="s">
        <v>586</v>
      </c>
      <c r="F159" s="863">
        <v>0.1</v>
      </c>
      <c r="G159" s="862" t="s">
        <v>587</v>
      </c>
      <c r="H159" s="863"/>
      <c r="I159" s="862"/>
      <c r="J159" s="864"/>
      <c r="K159" s="865"/>
      <c r="L159" s="868"/>
      <c r="M159" s="867">
        <f>ROUNDDOWN(D159*F159,)</f>
        <v>0</v>
      </c>
      <c r="N159" s="841">
        <f t="shared" si="3"/>
        <v>0</v>
      </c>
    </row>
    <row r="160" spans="1:14" ht="21.75" customHeight="1">
      <c r="A160" s="844">
        <f>IF('6-3표준조사(5)'!R229="모두베기",1,)</f>
        <v>0</v>
      </c>
      <c r="B160" s="2324"/>
      <c r="C160" s="871" t="s">
        <v>848</v>
      </c>
      <c r="D160" s="872">
        <f>D158</f>
        <v>0</v>
      </c>
      <c r="E160" s="873" t="s">
        <v>588</v>
      </c>
      <c r="F160" s="874">
        <v>8.3999999999999995E-3</v>
      </c>
      <c r="G160" s="873" t="s">
        <v>589</v>
      </c>
      <c r="H160" s="875"/>
      <c r="I160" s="873"/>
      <c r="J160" s="876">
        <f>'7-1 단가조사'!L14</f>
        <v>610000</v>
      </c>
      <c r="K160" s="877" t="s">
        <v>585</v>
      </c>
      <c r="L160" s="878"/>
      <c r="M160" s="879">
        <f>ROUNDDOWN(D160*F160*J160,)</f>
        <v>0</v>
      </c>
      <c r="N160" s="841">
        <f t="shared" si="3"/>
        <v>0</v>
      </c>
    </row>
    <row r="161" spans="1:15" s="27" customFormat="1" ht="21.75" hidden="1" customHeight="1">
      <c r="A161" s="28">
        <f>IF('6-3표준조사(4)'!R229="맹아제거",1,)</f>
        <v>0</v>
      </c>
      <c r="B161" s="2324"/>
      <c r="C161" s="29" t="s">
        <v>591</v>
      </c>
      <c r="D161" s="30"/>
      <c r="E161" s="31"/>
      <c r="F161" s="30"/>
      <c r="G161" s="31"/>
      <c r="H161" s="30"/>
      <c r="I161" s="31"/>
      <c r="J161" s="32"/>
      <c r="K161" s="33"/>
      <c r="L161" s="34"/>
      <c r="M161" s="71">
        <f>M162</f>
        <v>0</v>
      </c>
      <c r="N161" s="70">
        <f t="shared" si="3"/>
        <v>0</v>
      </c>
    </row>
    <row r="162" spans="1:15" s="27" customFormat="1" ht="21.75" hidden="1" customHeight="1">
      <c r="A162" s="28">
        <f>IF('6-3표준조사(4)'!R229="맹아제거",1,)</f>
        <v>0</v>
      </c>
      <c r="B162" s="2324"/>
      <c r="C162" s="35" t="s">
        <v>841</v>
      </c>
      <c r="D162" s="36"/>
      <c r="E162" s="37"/>
      <c r="F162" s="38"/>
      <c r="G162" s="37"/>
      <c r="H162" s="38"/>
      <c r="I162" s="37"/>
      <c r="J162" s="39"/>
      <c r="K162" s="40"/>
      <c r="L162" s="41">
        <f>M180/100</f>
        <v>0</v>
      </c>
      <c r="M162" s="72">
        <f>ROUNDDOWN((H163*J163)+(H163*J163*L162),)</f>
        <v>0</v>
      </c>
      <c r="N162" s="70">
        <f t="shared" si="3"/>
        <v>0</v>
      </c>
    </row>
    <row r="163" spans="1:15" s="27" customFormat="1" ht="21.75" hidden="1" customHeight="1">
      <c r="A163" s="28">
        <f>IF('6-3표준조사(4)'!R229="맹아제거",1,)</f>
        <v>0</v>
      </c>
      <c r="B163" s="2324"/>
      <c r="C163" s="35" t="s">
        <v>849</v>
      </c>
      <c r="D163" s="36">
        <v>0</v>
      </c>
      <c r="E163" s="37" t="s">
        <v>551</v>
      </c>
      <c r="F163" s="38">
        <v>0.2</v>
      </c>
      <c r="G163" s="37" t="s">
        <v>552</v>
      </c>
      <c r="H163" s="38">
        <f>ROUND(D163/100*F163,2)</f>
        <v>0</v>
      </c>
      <c r="I163" s="37" t="s">
        <v>550</v>
      </c>
      <c r="J163" s="39">
        <f>'7-1 단가조사'!L7</f>
        <v>172068</v>
      </c>
      <c r="K163" s="40" t="s">
        <v>580</v>
      </c>
      <c r="L163" s="41">
        <f>M180/100</f>
        <v>0</v>
      </c>
      <c r="M163" s="72"/>
      <c r="N163" s="70">
        <f t="shared" si="3"/>
        <v>0</v>
      </c>
    </row>
    <row r="164" spans="1:15" ht="21.75" customHeight="1">
      <c r="A164" s="844">
        <f>IF(H137&gt;0,1,)</f>
        <v>0</v>
      </c>
      <c r="B164" s="2372" t="s">
        <v>555</v>
      </c>
      <c r="C164" s="852" t="s">
        <v>592</v>
      </c>
      <c r="D164" s="855"/>
      <c r="E164" s="854"/>
      <c r="F164" s="855"/>
      <c r="G164" s="854"/>
      <c r="H164" s="855"/>
      <c r="I164" s="854"/>
      <c r="J164" s="856"/>
      <c r="K164" s="857"/>
      <c r="L164" s="858"/>
      <c r="M164" s="859">
        <f>SUM(M165,M167,M168)</f>
        <v>0</v>
      </c>
      <c r="N164" s="841">
        <f t="shared" si="3"/>
        <v>0</v>
      </c>
    </row>
    <row r="165" spans="1:15" ht="21.75" customHeight="1">
      <c r="A165" s="844">
        <f>IF(H137&gt;0,1,)</f>
        <v>0</v>
      </c>
      <c r="B165" s="2373"/>
      <c r="C165" s="860" t="s">
        <v>850</v>
      </c>
      <c r="D165" s="863"/>
      <c r="E165" s="862"/>
      <c r="F165" s="863"/>
      <c r="G165" s="862"/>
      <c r="H165" s="863"/>
      <c r="I165" s="862"/>
      <c r="J165" s="864"/>
      <c r="K165" s="865"/>
      <c r="L165" s="868"/>
      <c r="M165" s="867">
        <f>M166</f>
        <v>0</v>
      </c>
      <c r="N165" s="841">
        <f t="shared" si="3"/>
        <v>0</v>
      </c>
    </row>
    <row r="166" spans="1:15" ht="21.75" customHeight="1">
      <c r="A166" s="844">
        <f>IF(H137&gt;0,1,)</f>
        <v>0</v>
      </c>
      <c r="B166" s="2373"/>
      <c r="C166" s="860" t="s">
        <v>851</v>
      </c>
      <c r="D166" s="863"/>
      <c r="E166" s="862"/>
      <c r="F166" s="863"/>
      <c r="G166" s="862"/>
      <c r="H166" s="863"/>
      <c r="I166" s="862"/>
      <c r="J166" s="864"/>
      <c r="K166" s="865"/>
      <c r="L166" s="868"/>
      <c r="M166" s="867">
        <f>M141+M144+M152+M162</f>
        <v>0</v>
      </c>
      <c r="N166" s="841">
        <f t="shared" si="3"/>
        <v>0</v>
      </c>
    </row>
    <row r="167" spans="1:15" ht="21.75" customHeight="1">
      <c r="A167" s="844">
        <f>IF(H137&gt;0,1,)</f>
        <v>0</v>
      </c>
      <c r="B167" s="2373"/>
      <c r="C167" s="860" t="s">
        <v>852</v>
      </c>
      <c r="D167" s="863"/>
      <c r="E167" s="862"/>
      <c r="F167" s="863"/>
      <c r="G167" s="862"/>
      <c r="H167" s="863"/>
      <c r="I167" s="862"/>
      <c r="J167" s="864"/>
      <c r="K167" s="865"/>
      <c r="L167" s="868"/>
      <c r="M167" s="867">
        <f>M147+M157</f>
        <v>0</v>
      </c>
      <c r="N167" s="841">
        <f t="shared" si="3"/>
        <v>0</v>
      </c>
    </row>
    <row r="168" spans="1:15" ht="21.75" customHeight="1" thickBot="1">
      <c r="A168" s="844">
        <f>IF(H137&gt;0,1,)</f>
        <v>0</v>
      </c>
      <c r="B168" s="2374"/>
      <c r="C168" s="871" t="s">
        <v>853</v>
      </c>
      <c r="D168" s="880"/>
      <c r="E168" s="881"/>
      <c r="F168" s="880"/>
      <c r="G168" s="881"/>
      <c r="H168" s="880"/>
      <c r="I168" s="881"/>
      <c r="J168" s="882"/>
      <c r="K168" s="883"/>
      <c r="L168" s="884"/>
      <c r="M168" s="885">
        <f>M150+M160</f>
        <v>0</v>
      </c>
      <c r="N168" s="841">
        <f t="shared" si="3"/>
        <v>0</v>
      </c>
    </row>
    <row r="169" spans="1:15" ht="21.75" customHeight="1">
      <c r="A169" s="844">
        <f>IF(H137&gt;0,1,)</f>
        <v>0</v>
      </c>
      <c r="B169" s="2375" t="s">
        <v>556</v>
      </c>
      <c r="C169" s="2375"/>
      <c r="D169" s="2375"/>
      <c r="E169" s="2375"/>
      <c r="F169" s="2375"/>
      <c r="G169" s="2375"/>
      <c r="H169" s="2375"/>
      <c r="I169" s="2375"/>
      <c r="J169" s="2375"/>
      <c r="K169" s="2375"/>
      <c r="L169" s="2375"/>
      <c r="M169" s="2375"/>
      <c r="N169" s="841">
        <f t="shared" si="3"/>
        <v>0</v>
      </c>
    </row>
    <row r="170" spans="1:15" ht="21.75" customHeight="1">
      <c r="A170" s="844">
        <f>IF(H137&gt;0,1,)</f>
        <v>0</v>
      </c>
      <c r="B170" s="2376" t="s">
        <v>557</v>
      </c>
      <c r="C170" s="2376"/>
      <c r="D170" s="2376"/>
      <c r="E170" s="2376"/>
      <c r="F170" s="2376"/>
      <c r="G170" s="2376"/>
      <c r="H170" s="2376"/>
      <c r="I170" s="2376"/>
      <c r="J170" s="2376"/>
      <c r="K170" s="2376"/>
      <c r="L170" s="2376"/>
      <c r="M170" s="2376"/>
      <c r="N170" s="841">
        <f t="shared" si="3"/>
        <v>0</v>
      </c>
    </row>
    <row r="171" spans="1:15" ht="21.75" customHeight="1">
      <c r="A171" s="844">
        <f>IF(H137&gt;0,1,)</f>
        <v>0</v>
      </c>
      <c r="B171" s="886" t="s">
        <v>558</v>
      </c>
      <c r="C171" s="887" t="s">
        <v>854</v>
      </c>
      <c r="D171" s="888" t="e">
        <f>'6-3표준조사(5)'!Q235</f>
        <v>#DIV/0!</v>
      </c>
      <c r="E171" s="886" t="s">
        <v>551</v>
      </c>
      <c r="F171" s="1240"/>
      <c r="G171" s="886"/>
      <c r="H171" s="890"/>
      <c r="I171" s="891"/>
      <c r="J171" s="891"/>
      <c r="K171" s="891"/>
      <c r="L171" s="892"/>
      <c r="M171" s="891"/>
      <c r="N171" s="841">
        <f t="shared" si="3"/>
        <v>0</v>
      </c>
    </row>
    <row r="172" spans="1:15" ht="21.75" customHeight="1">
      <c r="A172" s="844">
        <f>IF(H137&gt;0,1,)</f>
        <v>0</v>
      </c>
      <c r="B172" s="886" t="s">
        <v>559</v>
      </c>
      <c r="C172" s="887" t="s">
        <v>840</v>
      </c>
      <c r="D172" s="2377">
        <f>'6-3표준조사(5)'!S235</f>
        <v>0</v>
      </c>
      <c r="E172" s="2377"/>
      <c r="F172" s="1240"/>
      <c r="G172" s="886"/>
      <c r="H172" s="890"/>
      <c r="I172" s="891"/>
      <c r="J172" s="891"/>
      <c r="K172" s="891"/>
      <c r="L172" s="892"/>
      <c r="M172" s="891"/>
      <c r="N172" s="841">
        <f t="shared" si="3"/>
        <v>0</v>
      </c>
    </row>
    <row r="173" spans="1:15" ht="21.75" customHeight="1">
      <c r="A173" s="844">
        <f>IF(H137&gt;0,1,)</f>
        <v>0</v>
      </c>
      <c r="B173" s="886" t="s">
        <v>558</v>
      </c>
      <c r="C173" s="887" t="s">
        <v>1152</v>
      </c>
      <c r="D173" s="2385">
        <f>'6-3표준조사(5)'!R231</f>
        <v>0</v>
      </c>
      <c r="E173" s="2385"/>
      <c r="F173" s="893"/>
      <c r="G173" s="893"/>
      <c r="H173" s="890"/>
      <c r="I173" s="891"/>
      <c r="J173" s="891"/>
      <c r="K173" s="891"/>
      <c r="L173" s="892"/>
      <c r="M173" s="891"/>
      <c r="N173" s="841">
        <f t="shared" si="3"/>
        <v>0</v>
      </c>
    </row>
    <row r="174" spans="1:15" ht="21.75" customHeight="1">
      <c r="A174" s="844">
        <f>IF(H137&gt;0,1,)</f>
        <v>0</v>
      </c>
      <c r="B174" s="2376" t="s">
        <v>856</v>
      </c>
      <c r="C174" s="2376"/>
      <c r="D174" s="2376"/>
      <c r="E174" s="2376"/>
      <c r="F174" s="2376"/>
      <c r="G174" s="2376"/>
      <c r="H174" s="2376"/>
      <c r="I174" s="2376"/>
      <c r="J174" s="2376"/>
      <c r="K174" s="2376"/>
      <c r="L174" s="2376"/>
      <c r="M174" s="2376"/>
      <c r="N174" s="841">
        <f t="shared" si="3"/>
        <v>0</v>
      </c>
    </row>
    <row r="175" spans="1:15" ht="21.75" customHeight="1">
      <c r="A175" s="844">
        <f>IF(H137&gt;0,1,)</f>
        <v>0</v>
      </c>
      <c r="B175" s="2386" t="s">
        <v>542</v>
      </c>
      <c r="C175" s="2386"/>
      <c r="D175" s="2387" t="s">
        <v>893</v>
      </c>
      <c r="E175" s="2387"/>
      <c r="F175" s="2387"/>
      <c r="G175" s="2387"/>
      <c r="H175" s="2387"/>
      <c r="I175" s="2388" t="s">
        <v>894</v>
      </c>
      <c r="J175" s="2388"/>
      <c r="K175" s="2388"/>
      <c r="L175" s="2388"/>
      <c r="M175" s="2388"/>
      <c r="N175" s="841">
        <f t="shared" si="3"/>
        <v>0</v>
      </c>
      <c r="O175" s="894"/>
    </row>
    <row r="176" spans="1:15" ht="21.75" customHeight="1">
      <c r="A176" s="844">
        <f>IF(H137&gt;0,1,)</f>
        <v>0</v>
      </c>
      <c r="B176" s="2386"/>
      <c r="C176" s="2386"/>
      <c r="D176" s="2387"/>
      <c r="E176" s="2387"/>
      <c r="F176" s="2387"/>
      <c r="G176" s="2387"/>
      <c r="H176" s="2387"/>
      <c r="I176" s="895" t="s">
        <v>895</v>
      </c>
      <c r="J176" s="1239" t="s">
        <v>535</v>
      </c>
      <c r="K176" s="1239" t="s">
        <v>537</v>
      </c>
      <c r="L176" s="897" t="s">
        <v>538</v>
      </c>
      <c r="M176" s="1239" t="s">
        <v>881</v>
      </c>
      <c r="N176" s="841">
        <f t="shared" si="3"/>
        <v>0</v>
      </c>
    </row>
    <row r="177" spans="1:15" ht="21.75" customHeight="1">
      <c r="A177" s="844">
        <f>IF(H137&gt;0,1,)</f>
        <v>0</v>
      </c>
      <c r="B177" s="2368" t="s">
        <v>572</v>
      </c>
      <c r="C177" s="2368"/>
      <c r="D177" s="2369" t="str">
        <f>'6-3표준조사(5)'!P231</f>
        <v>완 (15˚ 이하)</v>
      </c>
      <c r="E177" s="2369"/>
      <c r="F177" s="2369"/>
      <c r="G177" s="2369"/>
      <c r="H177" s="2369"/>
      <c r="I177" s="1241" t="str">
        <f>IF(H137=0,"",IF(D177="완 (15˚ 이하)",0,IF(D177="중 (15˚ ~ 30˚)",5,IF(D177="급 (30˚ 초과)",10))))</f>
        <v/>
      </c>
      <c r="J177" s="1241" t="str">
        <f>IF(A140=0,"",IF(D177="완 (15˚ 이하)",0,IF(D177="중 (15˚ ~ 30˚)",5,IF(D177="급 (30˚ 초과)",10))))</f>
        <v/>
      </c>
      <c r="K177" s="1241" t="str">
        <f>IF(A143=0,"",IF(D177="완 (15˚ 이하)",0,IF(D177="중 (15˚ ~ 30˚)",5,IF(D177="급 (30˚ 초과)",10))))</f>
        <v/>
      </c>
      <c r="L177" s="1241" t="str">
        <f>IF(A151=0,"",IF(D177="완 (15˚ 이하)",0,IF(D177="중 (15˚ ~ 30˚)",5,IF(D177="급 (30˚ 초과)",10))))</f>
        <v/>
      </c>
      <c r="M177" s="1241" t="str">
        <f>IF(A161=0,"",IF(D177="완 (15˚ 이하)",0,IF(D177="중 (15˚ ~ 30˚)",5,IF(D177="급 (30˚ 초과)",10))))</f>
        <v/>
      </c>
      <c r="N177" s="841">
        <f t="shared" si="3"/>
        <v>0</v>
      </c>
    </row>
    <row r="178" spans="1:15" ht="21.75" customHeight="1">
      <c r="A178" s="844">
        <f>IF(H137&gt;0,1,)</f>
        <v>0</v>
      </c>
      <c r="B178" s="2389" t="s">
        <v>561</v>
      </c>
      <c r="C178" s="2389"/>
      <c r="D178" s="2369">
        <f>'6-3표준조사(5)'!R231</f>
        <v>0</v>
      </c>
      <c r="E178" s="2369"/>
      <c r="F178" s="2369"/>
      <c r="G178" s="2369"/>
      <c r="H178" s="2369"/>
      <c r="I178" s="1241"/>
      <c r="J178" s="1241"/>
      <c r="K178" s="1241" t="str">
        <f>IF(A143=0,"",IF(D178="당해 년도",0,IF(D178="2년차",5,IF(D178="3년차",10))))</f>
        <v/>
      </c>
      <c r="L178" s="1241"/>
      <c r="M178" s="1241"/>
      <c r="N178" s="841">
        <f t="shared" si="3"/>
        <v>0</v>
      </c>
    </row>
    <row r="179" spans="1:15" ht="21.75" customHeight="1">
      <c r="A179" s="844">
        <f>IF(H137&gt;0,1,)</f>
        <v>0</v>
      </c>
      <c r="B179" s="2368" t="s">
        <v>560</v>
      </c>
      <c r="C179" s="2368"/>
      <c r="D179" s="2369" t="str">
        <f>'6-3표준조사(5)'!Q231</f>
        <v>개소당5ha이상</v>
      </c>
      <c r="E179" s="2369"/>
      <c r="F179" s="2369"/>
      <c r="G179" s="2369"/>
      <c r="H179" s="2369"/>
      <c r="I179" s="1241"/>
      <c r="J179" s="1241" t="str">
        <f>IF(A140=0,"",IF(D179="개소당5ha이상",0,IF(D179="개소당3~5ha미만 ",5,IF(D179="개소당3ha미만",10))))</f>
        <v/>
      </c>
      <c r="K179" s="1241" t="str">
        <f>IF(A143=0,"",IF(D179="개소당5ha이상",0,IF(D179="개소당3~5ha미만 ",5,IF(D179="개소당3ha미만",10))))</f>
        <v/>
      </c>
      <c r="L179" s="1241" t="str">
        <f>IF(A151=0,"",IF(D179="개소당5ha이상",0,IF(D179="개소당3~5ha미만 ",5,IF(D179="개소당3ha미만",10))))</f>
        <v/>
      </c>
      <c r="M179" s="1241" t="str">
        <f>IF(A161=0,"",IF(D179="개소당5ha이상",0,IF(D179="개소당3~5ha미만 ",5,IF(D179="개소당3ha미만",10))))</f>
        <v/>
      </c>
      <c r="N179" s="841">
        <f t="shared" si="3"/>
        <v>0</v>
      </c>
    </row>
    <row r="180" spans="1:15" ht="21.75" customHeight="1">
      <c r="A180" s="844">
        <f>IF(H137&gt;0,1,)</f>
        <v>0</v>
      </c>
      <c r="B180" s="2368" t="s">
        <v>555</v>
      </c>
      <c r="C180" s="2368"/>
      <c r="D180" s="2369"/>
      <c r="E180" s="2369"/>
      <c r="F180" s="2369"/>
      <c r="G180" s="2369"/>
      <c r="H180" s="2369"/>
      <c r="I180" s="1241">
        <f>SUM(I177:I179)</f>
        <v>0</v>
      </c>
      <c r="J180" s="1241">
        <f>SUM(J177:J179)</f>
        <v>0</v>
      </c>
      <c r="K180" s="1241">
        <f>SUM(K177:K179)</f>
        <v>0</v>
      </c>
      <c r="L180" s="1241">
        <f>SUM(L177:L179)</f>
        <v>0</v>
      </c>
      <c r="M180" s="1241">
        <f>SUM(M177:M179)</f>
        <v>0</v>
      </c>
      <c r="N180" s="841">
        <f t="shared" si="3"/>
        <v>0</v>
      </c>
    </row>
    <row r="181" spans="1:15" ht="35.1" hidden="1" customHeight="1" thickBot="1">
      <c r="A181" s="844">
        <f>IF(H182&gt;0,1,)</f>
        <v>0</v>
      </c>
      <c r="B181" s="2237" t="s">
        <v>839</v>
      </c>
      <c r="C181" s="2237"/>
      <c r="D181" s="2237"/>
      <c r="E181" s="2237"/>
      <c r="F181" s="2237"/>
      <c r="G181" s="2237"/>
      <c r="H181" s="2237"/>
      <c r="I181" s="2237"/>
      <c r="J181" s="2237"/>
      <c r="K181" s="2237"/>
      <c r="L181" s="2237"/>
      <c r="M181" s="2237"/>
      <c r="N181" s="841">
        <f>IF(H$182&gt;0,5,)</f>
        <v>0</v>
      </c>
      <c r="O181" s="899"/>
    </row>
    <row r="182" spans="1:15" ht="24.95" hidden="1" customHeight="1">
      <c r="A182" s="844">
        <f>IF(H182&gt;0,1,)</f>
        <v>0</v>
      </c>
      <c r="B182" s="2362" t="s">
        <v>857</v>
      </c>
      <c r="C182" s="2363"/>
      <c r="D182" s="2364" t="str">
        <f>CONCATENATE('6-3표준조사(5)'!K304,"임반")</f>
        <v>임반</v>
      </c>
      <c r="E182" s="2364"/>
      <c r="F182" s="2364" t="str">
        <f>CONCATENATE('6-3표준조사(5)'!L304,"소반")</f>
        <v>소반</v>
      </c>
      <c r="G182" s="2364"/>
      <c r="H182" s="2365">
        <f>'6-3표준조사(5)'!Q304</f>
        <v>0</v>
      </c>
      <c r="I182" s="2365"/>
      <c r="J182" s="845"/>
      <c r="K182" s="846" t="s">
        <v>541</v>
      </c>
      <c r="L182" s="2366">
        <f>+'6-3표준조사(5)'!R304</f>
        <v>0</v>
      </c>
      <c r="M182" s="2367"/>
      <c r="N182" s="841">
        <f t="shared" ref="N182:N225" si="4">IF(H$182&gt;0,5,)</f>
        <v>0</v>
      </c>
    </row>
    <row r="183" spans="1:15" ht="21.75" hidden="1" customHeight="1">
      <c r="A183" s="844">
        <f>IF(H182&gt;0,1,)</f>
        <v>0</v>
      </c>
      <c r="B183" s="2378" t="s">
        <v>542</v>
      </c>
      <c r="C183" s="2379"/>
      <c r="D183" s="2380" t="s">
        <v>543</v>
      </c>
      <c r="E183" s="2379"/>
      <c r="F183" s="2381" t="s">
        <v>544</v>
      </c>
      <c r="G183" s="2382"/>
      <c r="H183" s="2381" t="s">
        <v>545</v>
      </c>
      <c r="I183" s="2382"/>
      <c r="J183" s="2380" t="s">
        <v>546</v>
      </c>
      <c r="K183" s="2379"/>
      <c r="L183" s="2383" t="s">
        <v>858</v>
      </c>
      <c r="M183" s="2370"/>
      <c r="N183" s="841">
        <f t="shared" si="4"/>
        <v>0</v>
      </c>
    </row>
    <row r="184" spans="1:15" ht="21.75" hidden="1" customHeight="1">
      <c r="A184" s="844">
        <f>IF(H182&gt;0,1,)</f>
        <v>0</v>
      </c>
      <c r="B184" s="847"/>
      <c r="C184" s="848" t="s">
        <v>547</v>
      </c>
      <c r="D184" s="849"/>
      <c r="E184" s="850" t="s">
        <v>548</v>
      </c>
      <c r="F184" s="849"/>
      <c r="G184" s="850" t="s">
        <v>548</v>
      </c>
      <c r="H184" s="849"/>
      <c r="I184" s="850" t="s">
        <v>548</v>
      </c>
      <c r="J184" s="851"/>
      <c r="K184" s="850" t="s">
        <v>549</v>
      </c>
      <c r="L184" s="2384"/>
      <c r="M184" s="2371"/>
      <c r="N184" s="841">
        <f t="shared" si="4"/>
        <v>0</v>
      </c>
    </row>
    <row r="185" spans="1:15" s="27" customFormat="1" ht="21.75" hidden="1" customHeight="1">
      <c r="A185" s="28">
        <f>IF('6-3표준조사(4)'!R304="둘레베기",1,)</f>
        <v>0</v>
      </c>
      <c r="B185" s="2323" t="s">
        <v>547</v>
      </c>
      <c r="C185" s="29" t="s">
        <v>579</v>
      </c>
      <c r="D185" s="30"/>
      <c r="E185" s="31"/>
      <c r="F185" s="30"/>
      <c r="G185" s="31"/>
      <c r="H185" s="30"/>
      <c r="I185" s="31"/>
      <c r="J185" s="32"/>
      <c r="K185" s="33"/>
      <c r="L185" s="34"/>
      <c r="M185" s="71">
        <f>M186</f>
        <v>0</v>
      </c>
      <c r="N185" s="70">
        <f t="shared" si="4"/>
        <v>0</v>
      </c>
    </row>
    <row r="186" spans="1:15" s="27" customFormat="1" ht="21.75" hidden="1" customHeight="1">
      <c r="A186" s="28">
        <f>IF('6-3표준조사(4)'!R304="둘레베기",1,)</f>
        <v>0</v>
      </c>
      <c r="B186" s="2324"/>
      <c r="C186" s="35" t="s">
        <v>841</v>
      </c>
      <c r="D186" s="36"/>
      <c r="E186" s="37"/>
      <c r="F186" s="38"/>
      <c r="G186" s="37"/>
      <c r="H186" s="38"/>
      <c r="I186" s="37"/>
      <c r="J186" s="39"/>
      <c r="K186" s="40"/>
      <c r="L186" s="41">
        <f>J225/100</f>
        <v>0</v>
      </c>
      <c r="M186" s="72">
        <f>ROUNDDOWN((H187*J187)+(H187*J187*L186),)</f>
        <v>0</v>
      </c>
      <c r="N186" s="70">
        <f t="shared" si="4"/>
        <v>0</v>
      </c>
    </row>
    <row r="187" spans="1:15" s="27" customFormat="1" ht="21.75" hidden="1" customHeight="1">
      <c r="A187" s="28">
        <f>IF('6-3표준조사(4)'!R304="둘레베기",1,)</f>
        <v>0</v>
      </c>
      <c r="B187" s="2324"/>
      <c r="C187" s="35" t="s">
        <v>842</v>
      </c>
      <c r="D187" s="36">
        <f>IF(A187&gt;0,D216,)</f>
        <v>0</v>
      </c>
      <c r="E187" s="37" t="s">
        <v>551</v>
      </c>
      <c r="F187" s="38">
        <v>0.18</v>
      </c>
      <c r="G187" s="37" t="s">
        <v>552</v>
      </c>
      <c r="H187" s="38">
        <f>ROUND(D187/100*F187,2)</f>
        <v>0</v>
      </c>
      <c r="I187" s="37" t="s">
        <v>550</v>
      </c>
      <c r="J187" s="39">
        <f>'7-1 단가조사'!L7</f>
        <v>172068</v>
      </c>
      <c r="K187" s="40" t="s">
        <v>580</v>
      </c>
      <c r="L187" s="41"/>
      <c r="M187" s="72"/>
      <c r="N187" s="70">
        <f t="shared" si="4"/>
        <v>0</v>
      </c>
    </row>
    <row r="188" spans="1:15" s="27" customFormat="1" ht="21.75" hidden="1" customHeight="1">
      <c r="A188" s="28">
        <f>IF('6-3표준조사(4)'!R304="줄베기",1,)</f>
        <v>0</v>
      </c>
      <c r="B188" s="2324"/>
      <c r="C188" s="29" t="s">
        <v>581</v>
      </c>
      <c r="D188" s="30"/>
      <c r="E188" s="31"/>
      <c r="F188" s="30"/>
      <c r="G188" s="31"/>
      <c r="H188" s="30"/>
      <c r="I188" s="31"/>
      <c r="J188" s="32"/>
      <c r="K188" s="33"/>
      <c r="L188" s="42"/>
      <c r="M188" s="71">
        <f>SUM(M189+M192+M195)</f>
        <v>0</v>
      </c>
      <c r="N188" s="70">
        <f t="shared" si="4"/>
        <v>0</v>
      </c>
    </row>
    <row r="189" spans="1:15" s="27" customFormat="1" ht="21.75" hidden="1" customHeight="1">
      <c r="A189" s="28">
        <f>IF('6-3표준조사(4)'!R304="줄베기",1,)</f>
        <v>0</v>
      </c>
      <c r="B189" s="2324"/>
      <c r="C189" s="35" t="s">
        <v>841</v>
      </c>
      <c r="D189" s="43"/>
      <c r="E189" s="37"/>
      <c r="F189" s="38"/>
      <c r="G189" s="37"/>
      <c r="H189" s="38"/>
      <c r="I189" s="37"/>
      <c r="J189" s="39"/>
      <c r="K189" s="40"/>
      <c r="L189" s="41">
        <f>K225/100</f>
        <v>0</v>
      </c>
      <c r="M189" s="72">
        <f>ROUNDDOWN((M190+M191)+((M190+M191)*L189),0)</f>
        <v>0</v>
      </c>
      <c r="N189" s="70">
        <f t="shared" si="4"/>
        <v>0</v>
      </c>
    </row>
    <row r="190" spans="1:15" s="27" customFormat="1" ht="21.75" hidden="1" customHeight="1">
      <c r="A190" s="28">
        <f>IF('6-3표준조사(4)'!R304="줄베기",1,)</f>
        <v>0</v>
      </c>
      <c r="B190" s="2324"/>
      <c r="C190" s="35" t="s">
        <v>843</v>
      </c>
      <c r="D190" s="43">
        <f>IF(A190&gt;0,D216,)</f>
        <v>0</v>
      </c>
      <c r="E190" s="37" t="s">
        <v>551</v>
      </c>
      <c r="F190" s="38">
        <v>7.0000000000000007E-2</v>
      </c>
      <c r="G190" s="37" t="s">
        <v>552</v>
      </c>
      <c r="H190" s="38">
        <f>ROUND(D190/100*F190,2)</f>
        <v>0</v>
      </c>
      <c r="I190" s="37" t="s">
        <v>550</v>
      </c>
      <c r="J190" s="39">
        <f>'7-1 단가조사'!L7</f>
        <v>172068</v>
      </c>
      <c r="K190" s="40" t="s">
        <v>580</v>
      </c>
      <c r="L190" s="41"/>
      <c r="M190" s="72">
        <f>ROUNDDOWN(H190*J190,)</f>
        <v>0</v>
      </c>
      <c r="N190" s="70">
        <f t="shared" si="4"/>
        <v>0</v>
      </c>
    </row>
    <row r="191" spans="1:15" s="27" customFormat="1" ht="21.75" hidden="1" customHeight="1">
      <c r="A191" s="28">
        <f>IF('6-3표준조사(4)'!R304="줄베기",1,)</f>
        <v>0</v>
      </c>
      <c r="B191" s="2324"/>
      <c r="C191" s="35" t="s">
        <v>844</v>
      </c>
      <c r="D191" s="44">
        <f>IF(A191&gt;0,1,)</f>
        <v>0</v>
      </c>
      <c r="E191" s="37" t="s">
        <v>425</v>
      </c>
      <c r="F191" s="38">
        <v>1.3</v>
      </c>
      <c r="G191" s="37" t="s">
        <v>582</v>
      </c>
      <c r="H191" s="38">
        <f>ROUND(D191*F191,2)</f>
        <v>0</v>
      </c>
      <c r="I191" s="37" t="s">
        <v>550</v>
      </c>
      <c r="J191" s="39">
        <f>'7-1 단가조사'!L6</f>
        <v>226122</v>
      </c>
      <c r="K191" s="40" t="s">
        <v>583</v>
      </c>
      <c r="L191" s="41"/>
      <c r="M191" s="72">
        <f>ROUNDDOWN(H191*J191,)</f>
        <v>0</v>
      </c>
      <c r="N191" s="70">
        <f t="shared" si="4"/>
        <v>0</v>
      </c>
    </row>
    <row r="192" spans="1:15" s="27" customFormat="1" ht="21.75" hidden="1" customHeight="1">
      <c r="A192" s="28">
        <f>IF('6-3표준조사(4)'!R304="줄베기",1,)</f>
        <v>0</v>
      </c>
      <c r="B192" s="2324"/>
      <c r="C192" s="35" t="s">
        <v>845</v>
      </c>
      <c r="D192" s="43"/>
      <c r="E192" s="37"/>
      <c r="F192" s="38"/>
      <c r="G192" s="37"/>
      <c r="H192" s="38"/>
      <c r="I192" s="37"/>
      <c r="J192" s="39"/>
      <c r="K192" s="40"/>
      <c r="L192" s="45"/>
      <c r="M192" s="72">
        <f>M193+M194</f>
        <v>0</v>
      </c>
      <c r="N192" s="70">
        <f t="shared" si="4"/>
        <v>0</v>
      </c>
    </row>
    <row r="193" spans="1:14" s="27" customFormat="1" ht="21.75" hidden="1" customHeight="1">
      <c r="A193" s="28">
        <f>IF('6-3표준조사(4)'!R304="줄베기",1,)</f>
        <v>0</v>
      </c>
      <c r="B193" s="2324"/>
      <c r="C193" s="35" t="s">
        <v>846</v>
      </c>
      <c r="D193" s="44">
        <f>H191</f>
        <v>0</v>
      </c>
      <c r="E193" s="37" t="s">
        <v>582</v>
      </c>
      <c r="F193" s="38">
        <v>5</v>
      </c>
      <c r="G193" s="37" t="s">
        <v>553</v>
      </c>
      <c r="H193" s="38">
        <f>ROUND(D193*F193,2)</f>
        <v>0</v>
      </c>
      <c r="I193" s="37" t="s">
        <v>554</v>
      </c>
      <c r="J193" s="39">
        <f>'7-1 단가조사'!L11</f>
        <v>1720</v>
      </c>
      <c r="K193" s="40" t="s">
        <v>584</v>
      </c>
      <c r="L193" s="45"/>
      <c r="M193" s="72">
        <f>ROUNDDOWN(H193*J193,)</f>
        <v>0</v>
      </c>
      <c r="N193" s="70">
        <f t="shared" si="4"/>
        <v>0</v>
      </c>
    </row>
    <row r="194" spans="1:14" s="27" customFormat="1" ht="21.75" hidden="1" customHeight="1">
      <c r="A194" s="28">
        <f>IF('6-3표준조사(4)'!R304="줄베기",1,)</f>
        <v>0</v>
      </c>
      <c r="B194" s="2324"/>
      <c r="C194" s="35" t="s">
        <v>847</v>
      </c>
      <c r="D194" s="43">
        <f>M193</f>
        <v>0</v>
      </c>
      <c r="E194" s="37" t="s">
        <v>586</v>
      </c>
      <c r="F194" s="38">
        <v>0.1</v>
      </c>
      <c r="G194" s="37" t="s">
        <v>587</v>
      </c>
      <c r="H194" s="38"/>
      <c r="I194" s="37"/>
      <c r="J194" s="39"/>
      <c r="K194" s="40"/>
      <c r="L194" s="45"/>
      <c r="M194" s="72">
        <f>ROUNDDOWN(D194*F194,)</f>
        <v>0</v>
      </c>
      <c r="N194" s="70">
        <f t="shared" si="4"/>
        <v>0</v>
      </c>
    </row>
    <row r="195" spans="1:14" s="27" customFormat="1" ht="21.75" hidden="1" customHeight="1">
      <c r="A195" s="28">
        <f>IF('6-3표준조사(4)'!R304="줄베기",1,)</f>
        <v>0</v>
      </c>
      <c r="B195" s="2324"/>
      <c r="C195" s="46" t="s">
        <v>848</v>
      </c>
      <c r="D195" s="47">
        <f>D193</f>
        <v>0</v>
      </c>
      <c r="E195" s="48" t="s">
        <v>588</v>
      </c>
      <c r="F195" s="49">
        <v>8.3999999999999995E-3</v>
      </c>
      <c r="G195" s="48" t="s">
        <v>589</v>
      </c>
      <c r="H195" s="50"/>
      <c r="I195" s="48"/>
      <c r="J195" s="51">
        <f>'7-1 단가조사'!L14</f>
        <v>610000</v>
      </c>
      <c r="K195" s="52" t="s">
        <v>585</v>
      </c>
      <c r="L195" s="53"/>
      <c r="M195" s="73">
        <f>ROUNDDOWN(D195*F195*J195,)</f>
        <v>0</v>
      </c>
      <c r="N195" s="70">
        <f t="shared" si="4"/>
        <v>0</v>
      </c>
    </row>
    <row r="196" spans="1:14" ht="21.75" hidden="1" customHeight="1">
      <c r="A196" s="844">
        <f>IF('6-3표준조사(5)'!R304="모두베기",1,)</f>
        <v>0</v>
      </c>
      <c r="B196" s="2324"/>
      <c r="C196" s="852" t="s">
        <v>590</v>
      </c>
      <c r="D196" s="853"/>
      <c r="E196" s="854"/>
      <c r="F196" s="855"/>
      <c r="G196" s="854"/>
      <c r="H196" s="855"/>
      <c r="I196" s="854"/>
      <c r="J196" s="856"/>
      <c r="K196" s="857"/>
      <c r="L196" s="858"/>
      <c r="M196" s="859">
        <f>M197+M202+M205</f>
        <v>0</v>
      </c>
      <c r="N196" s="841">
        <f t="shared" si="4"/>
        <v>0</v>
      </c>
    </row>
    <row r="197" spans="1:14" ht="21.75" hidden="1" customHeight="1">
      <c r="A197" s="844">
        <f>IF('6-3표준조사(5)'!R304="모두베기",1,)</f>
        <v>0</v>
      </c>
      <c r="B197" s="2324"/>
      <c r="C197" s="860" t="s">
        <v>841</v>
      </c>
      <c r="D197" s="861"/>
      <c r="E197" s="862"/>
      <c r="F197" s="863"/>
      <c r="G197" s="862"/>
      <c r="H197" s="863"/>
      <c r="I197" s="862"/>
      <c r="J197" s="864"/>
      <c r="K197" s="865"/>
      <c r="L197" s="866">
        <f>L225/100</f>
        <v>0</v>
      </c>
      <c r="M197" s="867">
        <f>M198+M199+M200+M201</f>
        <v>0</v>
      </c>
      <c r="N197" s="841">
        <f t="shared" si="4"/>
        <v>0</v>
      </c>
    </row>
    <row r="198" spans="1:14" ht="21.75" hidden="1" customHeight="1">
      <c r="A198" s="844">
        <f>IF('6-3표준조사(5)'!R304="모두베기",1,)</f>
        <v>0</v>
      </c>
      <c r="B198" s="2324"/>
      <c r="C198" s="860" t="s">
        <v>843</v>
      </c>
      <c r="D198" s="861"/>
      <c r="E198" s="862" t="s">
        <v>551</v>
      </c>
      <c r="F198" s="863">
        <v>7.0000000000000007E-2</v>
      </c>
      <c r="G198" s="862" t="s">
        <v>552</v>
      </c>
      <c r="H198" s="863">
        <f>ROUND(D198/100*F198,2)</f>
        <v>0</v>
      </c>
      <c r="I198" s="862" t="s">
        <v>550</v>
      </c>
      <c r="J198" s="864">
        <f>'7-1 단가조사'!L7</f>
        <v>172068</v>
      </c>
      <c r="K198" s="865" t="s">
        <v>580</v>
      </c>
      <c r="L198" s="868"/>
      <c r="M198" s="867">
        <f>ROUNDDOWN((H198*J198)+(H198*J198*L197),)</f>
        <v>0</v>
      </c>
      <c r="N198" s="841">
        <f t="shared" si="4"/>
        <v>0</v>
      </c>
    </row>
    <row r="199" spans="1:14" ht="21.75" hidden="1" customHeight="1">
      <c r="A199" s="844">
        <f>IF('6-3표준조사(5)'!R304="모두베기",1,)</f>
        <v>0</v>
      </c>
      <c r="B199" s="2324"/>
      <c r="C199" s="869" t="s">
        <v>1158</v>
      </c>
      <c r="D199" s="870">
        <f>IF(A199&gt;0,IF(D218="당해 년도",1,),)</f>
        <v>0</v>
      </c>
      <c r="E199" s="862" t="s">
        <v>425</v>
      </c>
      <c r="F199" s="863">
        <v>3.5</v>
      </c>
      <c r="G199" s="862" t="s">
        <v>582</v>
      </c>
      <c r="H199" s="863">
        <f>ROUND(D199*F199,2)</f>
        <v>0</v>
      </c>
      <c r="I199" s="862" t="s">
        <v>550</v>
      </c>
      <c r="J199" s="864">
        <f>'7-1 단가조사'!L6</f>
        <v>226122</v>
      </c>
      <c r="K199" s="865" t="s">
        <v>583</v>
      </c>
      <c r="L199" s="868"/>
      <c r="M199" s="867">
        <f>ROUNDDOWN((H199*J199)+(H199*J199*L197),)</f>
        <v>0</v>
      </c>
      <c r="N199" s="841">
        <f t="shared" si="4"/>
        <v>0</v>
      </c>
    </row>
    <row r="200" spans="1:14" ht="21.75" hidden="1" customHeight="1">
      <c r="A200" s="844">
        <f>IF('6-3표준조사(5)'!R304="모두베기",1,)</f>
        <v>0</v>
      </c>
      <c r="B200" s="2324"/>
      <c r="C200" s="869" t="s">
        <v>1159</v>
      </c>
      <c r="D200" s="870">
        <f>IF(A200&gt;0,IF(D218="2년차",1,),)</f>
        <v>0</v>
      </c>
      <c r="E200" s="862" t="s">
        <v>425</v>
      </c>
      <c r="F200" s="863">
        <v>4</v>
      </c>
      <c r="G200" s="862" t="s">
        <v>582</v>
      </c>
      <c r="H200" s="863">
        <f>ROUND(D200*F200,2)</f>
        <v>0</v>
      </c>
      <c r="I200" s="862" t="s">
        <v>550</v>
      </c>
      <c r="J200" s="864">
        <f>'7-1 단가조사'!L6</f>
        <v>226122</v>
      </c>
      <c r="K200" s="865" t="s">
        <v>583</v>
      </c>
      <c r="L200" s="868"/>
      <c r="M200" s="867">
        <f>ROUNDDOWN((H200*J200)+(H200*J200*L197),)</f>
        <v>0</v>
      </c>
      <c r="N200" s="841">
        <f t="shared" si="4"/>
        <v>0</v>
      </c>
    </row>
    <row r="201" spans="1:14" ht="21.75" hidden="1" customHeight="1">
      <c r="A201" s="844">
        <f>IF('6-3표준조사(5)'!R304="모두베기",1,)</f>
        <v>0</v>
      </c>
      <c r="B201" s="2324"/>
      <c r="C201" s="869" t="s">
        <v>1160</v>
      </c>
      <c r="D201" s="870">
        <f>IF(A201&gt;0,IF(D218="3년차 이상",1,),)</f>
        <v>0</v>
      </c>
      <c r="E201" s="862" t="s">
        <v>425</v>
      </c>
      <c r="F201" s="863">
        <v>5</v>
      </c>
      <c r="G201" s="862" t="s">
        <v>582</v>
      </c>
      <c r="H201" s="863">
        <f>ROUND(D201*F201,2)</f>
        <v>0</v>
      </c>
      <c r="I201" s="862" t="s">
        <v>550</v>
      </c>
      <c r="J201" s="864">
        <f>'7-1 단가조사'!L6</f>
        <v>226122</v>
      </c>
      <c r="K201" s="865" t="s">
        <v>583</v>
      </c>
      <c r="L201" s="868"/>
      <c r="M201" s="867">
        <f>ROUNDDOWN((H201*J201)+(H201*J201*L197),)</f>
        <v>0</v>
      </c>
      <c r="N201" s="841">
        <f t="shared" si="4"/>
        <v>0</v>
      </c>
    </row>
    <row r="202" spans="1:14" ht="21.75" hidden="1" customHeight="1">
      <c r="A202" s="844">
        <f>IF('6-3표준조사(5)'!R304="모두베기",1,)</f>
        <v>0</v>
      </c>
      <c r="B202" s="2324"/>
      <c r="C202" s="860" t="s">
        <v>845</v>
      </c>
      <c r="D202" s="861"/>
      <c r="E202" s="862"/>
      <c r="F202" s="863"/>
      <c r="G202" s="862"/>
      <c r="H202" s="863"/>
      <c r="I202" s="862"/>
      <c r="J202" s="864"/>
      <c r="K202" s="865"/>
      <c r="L202" s="868"/>
      <c r="M202" s="867">
        <f>M203+M204</f>
        <v>0</v>
      </c>
      <c r="N202" s="841">
        <f t="shared" si="4"/>
        <v>0</v>
      </c>
    </row>
    <row r="203" spans="1:14" ht="21.75" hidden="1" customHeight="1">
      <c r="A203" s="844">
        <f>IF('6-3표준조사(5)'!R304="모두베기",1,)</f>
        <v>0</v>
      </c>
      <c r="B203" s="2324"/>
      <c r="C203" s="860" t="s">
        <v>846</v>
      </c>
      <c r="D203" s="870">
        <f>(H199+H200+H201)</f>
        <v>0</v>
      </c>
      <c r="E203" s="862" t="s">
        <v>582</v>
      </c>
      <c r="F203" s="863">
        <v>5</v>
      </c>
      <c r="G203" s="862" t="s">
        <v>553</v>
      </c>
      <c r="H203" s="863">
        <f>ROUND(D203*F203,2)</f>
        <v>0</v>
      </c>
      <c r="I203" s="862" t="s">
        <v>554</v>
      </c>
      <c r="J203" s="864">
        <f>'7-1 단가조사'!L11</f>
        <v>1720</v>
      </c>
      <c r="K203" s="865" t="s">
        <v>584</v>
      </c>
      <c r="L203" s="868"/>
      <c r="M203" s="867">
        <f>ROUNDDOWN(H203*J203,)</f>
        <v>0</v>
      </c>
      <c r="N203" s="841">
        <f t="shared" si="4"/>
        <v>0</v>
      </c>
    </row>
    <row r="204" spans="1:14" ht="21.75" hidden="1" customHeight="1">
      <c r="A204" s="844">
        <f>IF('6-3표준조사(5)'!R304="모두베기",1,)</f>
        <v>0</v>
      </c>
      <c r="B204" s="2324"/>
      <c r="C204" s="860" t="s">
        <v>847</v>
      </c>
      <c r="D204" s="861">
        <f>M203</f>
        <v>0</v>
      </c>
      <c r="E204" s="862" t="s">
        <v>586</v>
      </c>
      <c r="F204" s="863">
        <v>0.1</v>
      </c>
      <c r="G204" s="862" t="s">
        <v>587</v>
      </c>
      <c r="H204" s="863"/>
      <c r="I204" s="862"/>
      <c r="J204" s="864"/>
      <c r="K204" s="865"/>
      <c r="L204" s="868"/>
      <c r="M204" s="867">
        <f>ROUNDDOWN(D204*F204,)</f>
        <v>0</v>
      </c>
      <c r="N204" s="841">
        <f t="shared" si="4"/>
        <v>0</v>
      </c>
    </row>
    <row r="205" spans="1:14" ht="21.75" hidden="1" customHeight="1">
      <c r="A205" s="844">
        <f>IF('6-3표준조사(5)'!R304="모두베기",1,)</f>
        <v>0</v>
      </c>
      <c r="B205" s="2324"/>
      <c r="C205" s="871" t="s">
        <v>848</v>
      </c>
      <c r="D205" s="872">
        <f>D203</f>
        <v>0</v>
      </c>
      <c r="E205" s="873" t="s">
        <v>588</v>
      </c>
      <c r="F205" s="874">
        <v>8.3999999999999995E-3</v>
      </c>
      <c r="G205" s="873" t="s">
        <v>589</v>
      </c>
      <c r="H205" s="875"/>
      <c r="I205" s="873"/>
      <c r="J205" s="876">
        <f>'7-1 단가조사'!L14</f>
        <v>610000</v>
      </c>
      <c r="K205" s="877" t="s">
        <v>585</v>
      </c>
      <c r="L205" s="878"/>
      <c r="M205" s="879">
        <f>ROUNDDOWN(D205*F205*J205,)</f>
        <v>0</v>
      </c>
      <c r="N205" s="841">
        <f t="shared" si="4"/>
        <v>0</v>
      </c>
    </row>
    <row r="206" spans="1:14" s="27" customFormat="1" ht="21.75" hidden="1" customHeight="1">
      <c r="A206" s="28">
        <f>IF('6-3표준조사(4)'!R304="맹아제거",1,)</f>
        <v>0</v>
      </c>
      <c r="B206" s="2324"/>
      <c r="C206" s="29" t="s">
        <v>591</v>
      </c>
      <c r="D206" s="30"/>
      <c r="E206" s="31"/>
      <c r="F206" s="30"/>
      <c r="G206" s="31"/>
      <c r="H206" s="30"/>
      <c r="I206" s="31"/>
      <c r="J206" s="32"/>
      <c r="K206" s="33"/>
      <c r="L206" s="34"/>
      <c r="M206" s="71">
        <f>M207</f>
        <v>0</v>
      </c>
      <c r="N206" s="70">
        <f t="shared" si="4"/>
        <v>0</v>
      </c>
    </row>
    <row r="207" spans="1:14" s="27" customFormat="1" ht="21.75" hidden="1" customHeight="1">
      <c r="A207" s="28">
        <f>IF('6-3표준조사(4)'!R304="맹아제거",1,)</f>
        <v>0</v>
      </c>
      <c r="B207" s="2324"/>
      <c r="C207" s="35" t="s">
        <v>841</v>
      </c>
      <c r="D207" s="36"/>
      <c r="E207" s="37"/>
      <c r="F207" s="38"/>
      <c r="G207" s="37"/>
      <c r="H207" s="38"/>
      <c r="I207" s="37"/>
      <c r="J207" s="39"/>
      <c r="K207" s="40"/>
      <c r="L207" s="41">
        <f>M225/100</f>
        <v>0</v>
      </c>
      <c r="M207" s="72">
        <f>ROUNDDOWN((H208*J208)+(H208*J208*L207),)</f>
        <v>0</v>
      </c>
      <c r="N207" s="70">
        <f t="shared" si="4"/>
        <v>0</v>
      </c>
    </row>
    <row r="208" spans="1:14" s="27" customFormat="1" ht="21.75" hidden="1" customHeight="1">
      <c r="A208" s="28">
        <f>IF('6-3표준조사(4)'!R304="맹아제거",1,)</f>
        <v>0</v>
      </c>
      <c r="B208" s="2324"/>
      <c r="C208" s="35" t="s">
        <v>849</v>
      </c>
      <c r="D208" s="36">
        <v>0</v>
      </c>
      <c r="E208" s="37" t="s">
        <v>551</v>
      </c>
      <c r="F208" s="38">
        <v>0.2</v>
      </c>
      <c r="G208" s="37" t="s">
        <v>552</v>
      </c>
      <c r="H208" s="38">
        <f>ROUND(D208/100*F208,2)</f>
        <v>0</v>
      </c>
      <c r="I208" s="37" t="s">
        <v>550</v>
      </c>
      <c r="J208" s="39">
        <f>'7-1 단가조사'!L7</f>
        <v>172068</v>
      </c>
      <c r="K208" s="40" t="s">
        <v>580</v>
      </c>
      <c r="L208" s="41">
        <f>M225/100</f>
        <v>0</v>
      </c>
      <c r="M208" s="72"/>
      <c r="N208" s="70">
        <f t="shared" si="4"/>
        <v>0</v>
      </c>
    </row>
    <row r="209" spans="1:15" ht="21.75" hidden="1" customHeight="1">
      <c r="A209" s="844">
        <f>IF(H182&gt;0,1,)</f>
        <v>0</v>
      </c>
      <c r="B209" s="2372" t="s">
        <v>555</v>
      </c>
      <c r="C209" s="852" t="s">
        <v>592</v>
      </c>
      <c r="D209" s="855"/>
      <c r="E209" s="854"/>
      <c r="F209" s="855"/>
      <c r="G209" s="854"/>
      <c r="H209" s="855"/>
      <c r="I209" s="854"/>
      <c r="J209" s="856"/>
      <c r="K209" s="857"/>
      <c r="L209" s="858"/>
      <c r="M209" s="859">
        <f>SUM(M210,M212,M213)</f>
        <v>0</v>
      </c>
      <c r="N209" s="841">
        <f t="shared" si="4"/>
        <v>0</v>
      </c>
    </row>
    <row r="210" spans="1:15" ht="21.75" hidden="1" customHeight="1">
      <c r="A210" s="844">
        <f>IF(H182&gt;0,1,)</f>
        <v>0</v>
      </c>
      <c r="B210" s="2373"/>
      <c r="C210" s="860" t="s">
        <v>850</v>
      </c>
      <c r="D210" s="863"/>
      <c r="E210" s="862"/>
      <c r="F210" s="863"/>
      <c r="G210" s="862"/>
      <c r="H210" s="863"/>
      <c r="I210" s="862"/>
      <c r="J210" s="864"/>
      <c r="K210" s="865"/>
      <c r="L210" s="868"/>
      <c r="M210" s="867">
        <f>M211</f>
        <v>0</v>
      </c>
      <c r="N210" s="841">
        <f t="shared" si="4"/>
        <v>0</v>
      </c>
    </row>
    <row r="211" spans="1:15" ht="21.75" hidden="1" customHeight="1">
      <c r="A211" s="844">
        <f>IF(H182&gt;0,1,)</f>
        <v>0</v>
      </c>
      <c r="B211" s="2373"/>
      <c r="C211" s="860" t="s">
        <v>851</v>
      </c>
      <c r="D211" s="863"/>
      <c r="E211" s="862"/>
      <c r="F211" s="863"/>
      <c r="G211" s="862"/>
      <c r="H211" s="863"/>
      <c r="I211" s="862"/>
      <c r="J211" s="864"/>
      <c r="K211" s="865"/>
      <c r="L211" s="868"/>
      <c r="M211" s="867">
        <f>M186+M189+M197+M207</f>
        <v>0</v>
      </c>
      <c r="N211" s="841">
        <f t="shared" si="4"/>
        <v>0</v>
      </c>
    </row>
    <row r="212" spans="1:15" ht="21.75" hidden="1" customHeight="1">
      <c r="A212" s="844">
        <f>IF(H182&gt;0,1,)</f>
        <v>0</v>
      </c>
      <c r="B212" s="2373"/>
      <c r="C212" s="860" t="s">
        <v>852</v>
      </c>
      <c r="D212" s="863"/>
      <c r="E212" s="862"/>
      <c r="F212" s="863"/>
      <c r="G212" s="862"/>
      <c r="H212" s="863"/>
      <c r="I212" s="862"/>
      <c r="J212" s="864"/>
      <c r="K212" s="865"/>
      <c r="L212" s="868"/>
      <c r="M212" s="867">
        <f>M192+M202</f>
        <v>0</v>
      </c>
      <c r="N212" s="841">
        <f t="shared" si="4"/>
        <v>0</v>
      </c>
    </row>
    <row r="213" spans="1:15" ht="21.75" hidden="1" customHeight="1" thickBot="1">
      <c r="A213" s="844">
        <f>IF(H182&gt;0,1,)</f>
        <v>0</v>
      </c>
      <c r="B213" s="2374"/>
      <c r="C213" s="871" t="s">
        <v>853</v>
      </c>
      <c r="D213" s="880"/>
      <c r="E213" s="881"/>
      <c r="F213" s="880"/>
      <c r="G213" s="881"/>
      <c r="H213" s="880"/>
      <c r="I213" s="881"/>
      <c r="J213" s="882"/>
      <c r="K213" s="883"/>
      <c r="L213" s="884"/>
      <c r="M213" s="885">
        <f>M195+M205</f>
        <v>0</v>
      </c>
      <c r="N213" s="841">
        <f t="shared" si="4"/>
        <v>0</v>
      </c>
    </row>
    <row r="214" spans="1:15" ht="21.75" hidden="1" customHeight="1">
      <c r="A214" s="844">
        <f>IF(H182&gt;0,1,)</f>
        <v>0</v>
      </c>
      <c r="B214" s="2375" t="s">
        <v>556</v>
      </c>
      <c r="C214" s="2375"/>
      <c r="D214" s="2375"/>
      <c r="E214" s="2375"/>
      <c r="F214" s="2375"/>
      <c r="G214" s="2375"/>
      <c r="H214" s="2375"/>
      <c r="I214" s="2375"/>
      <c r="J214" s="2375"/>
      <c r="K214" s="2375"/>
      <c r="L214" s="2375"/>
      <c r="M214" s="2375"/>
      <c r="N214" s="841">
        <f t="shared" si="4"/>
        <v>0</v>
      </c>
    </row>
    <row r="215" spans="1:15" ht="21.75" hidden="1" customHeight="1">
      <c r="A215" s="844">
        <f>IF(H182&gt;0,1,)</f>
        <v>0</v>
      </c>
      <c r="B215" s="2376" t="s">
        <v>557</v>
      </c>
      <c r="C215" s="2376"/>
      <c r="D215" s="2376"/>
      <c r="E215" s="2376"/>
      <c r="F215" s="2376"/>
      <c r="G215" s="2376"/>
      <c r="H215" s="2376"/>
      <c r="I215" s="2376"/>
      <c r="J215" s="2376"/>
      <c r="K215" s="2376"/>
      <c r="L215" s="2376"/>
      <c r="M215" s="2376"/>
      <c r="N215" s="841">
        <f t="shared" si="4"/>
        <v>0</v>
      </c>
    </row>
    <row r="216" spans="1:15" ht="21.75" hidden="1" customHeight="1">
      <c r="A216" s="844">
        <f>IF(H182&gt;0,1,)</f>
        <v>0</v>
      </c>
      <c r="B216" s="886" t="s">
        <v>558</v>
      </c>
      <c r="C216" s="887" t="s">
        <v>854</v>
      </c>
      <c r="D216" s="888" t="e">
        <f>'6-3표준조사(5)'!Q310</f>
        <v>#DIV/0!</v>
      </c>
      <c r="E216" s="886" t="s">
        <v>551</v>
      </c>
      <c r="F216" s="1240"/>
      <c r="G216" s="886"/>
      <c r="H216" s="890"/>
      <c r="I216" s="891"/>
      <c r="J216" s="891"/>
      <c r="K216" s="891"/>
      <c r="L216" s="892"/>
      <c r="M216" s="891"/>
      <c r="N216" s="841">
        <f t="shared" si="4"/>
        <v>0</v>
      </c>
    </row>
    <row r="217" spans="1:15" ht="21.75" hidden="1" customHeight="1">
      <c r="A217" s="844">
        <f>IF(H182&gt;0,1,)</f>
        <v>0</v>
      </c>
      <c r="B217" s="886" t="s">
        <v>559</v>
      </c>
      <c r="C217" s="887" t="s">
        <v>840</v>
      </c>
      <c r="D217" s="2377">
        <f>'6-3표준조사(5)'!S310</f>
        <v>0</v>
      </c>
      <c r="E217" s="2377"/>
      <c r="F217" s="1240"/>
      <c r="G217" s="886"/>
      <c r="H217" s="890"/>
      <c r="I217" s="891"/>
      <c r="J217" s="891"/>
      <c r="K217" s="891"/>
      <c r="L217" s="892"/>
      <c r="M217" s="891"/>
      <c r="N217" s="841">
        <f t="shared" si="4"/>
        <v>0</v>
      </c>
    </row>
    <row r="218" spans="1:15" ht="21.75" hidden="1" customHeight="1">
      <c r="A218" s="844">
        <f>IF(H182&gt;0,1,)</f>
        <v>0</v>
      </c>
      <c r="B218" s="886" t="s">
        <v>558</v>
      </c>
      <c r="C218" s="887" t="s">
        <v>1152</v>
      </c>
      <c r="D218" s="2385">
        <f>'6-3표준조사(5)'!R306</f>
        <v>0</v>
      </c>
      <c r="E218" s="2385"/>
      <c r="F218" s="893"/>
      <c r="G218" s="893"/>
      <c r="H218" s="890"/>
      <c r="I218" s="891"/>
      <c r="J218" s="891"/>
      <c r="K218" s="891"/>
      <c r="L218" s="892"/>
      <c r="M218" s="891"/>
      <c r="N218" s="841">
        <f t="shared" si="4"/>
        <v>0</v>
      </c>
    </row>
    <row r="219" spans="1:15" ht="21.75" hidden="1" customHeight="1">
      <c r="A219" s="844">
        <f>IF(H182&gt;0,1,)</f>
        <v>0</v>
      </c>
      <c r="B219" s="2376" t="s">
        <v>856</v>
      </c>
      <c r="C219" s="2376"/>
      <c r="D219" s="2376"/>
      <c r="E219" s="2376"/>
      <c r="F219" s="2376"/>
      <c r="G219" s="2376"/>
      <c r="H219" s="2376"/>
      <c r="I219" s="2376"/>
      <c r="J219" s="2376"/>
      <c r="K219" s="2376"/>
      <c r="L219" s="2376"/>
      <c r="M219" s="2376"/>
      <c r="N219" s="841">
        <f t="shared" si="4"/>
        <v>0</v>
      </c>
    </row>
    <row r="220" spans="1:15" ht="21.75" hidden="1" customHeight="1">
      <c r="A220" s="844">
        <f>IF(H182&gt;0,1,)</f>
        <v>0</v>
      </c>
      <c r="B220" s="2386" t="s">
        <v>542</v>
      </c>
      <c r="C220" s="2386"/>
      <c r="D220" s="2387" t="s">
        <v>893</v>
      </c>
      <c r="E220" s="2387"/>
      <c r="F220" s="2387"/>
      <c r="G220" s="2387"/>
      <c r="H220" s="2387"/>
      <c r="I220" s="2388" t="s">
        <v>894</v>
      </c>
      <c r="J220" s="2388"/>
      <c r="K220" s="2388"/>
      <c r="L220" s="2388"/>
      <c r="M220" s="2388"/>
      <c r="N220" s="841">
        <f t="shared" si="4"/>
        <v>0</v>
      </c>
      <c r="O220" s="894"/>
    </row>
    <row r="221" spans="1:15" ht="21.75" hidden="1" customHeight="1">
      <c r="A221" s="844">
        <f>IF(H182&gt;0,1,)</f>
        <v>0</v>
      </c>
      <c r="B221" s="2386"/>
      <c r="C221" s="2386"/>
      <c r="D221" s="2387"/>
      <c r="E221" s="2387"/>
      <c r="F221" s="2387"/>
      <c r="G221" s="2387"/>
      <c r="H221" s="2387"/>
      <c r="I221" s="895" t="s">
        <v>895</v>
      </c>
      <c r="J221" s="1239" t="s">
        <v>535</v>
      </c>
      <c r="K221" s="1239" t="s">
        <v>537</v>
      </c>
      <c r="L221" s="897" t="s">
        <v>538</v>
      </c>
      <c r="M221" s="1239" t="s">
        <v>881</v>
      </c>
      <c r="N221" s="841">
        <f t="shared" si="4"/>
        <v>0</v>
      </c>
    </row>
    <row r="222" spans="1:15" ht="21.75" hidden="1" customHeight="1">
      <c r="A222" s="844">
        <f>IF(H182&gt;0,1,)</f>
        <v>0</v>
      </c>
      <c r="B222" s="2368" t="s">
        <v>572</v>
      </c>
      <c r="C222" s="2368"/>
      <c r="D222" s="2369" t="str">
        <f>'6-3표준조사(5)'!P306</f>
        <v>완 (15˚ 이하)</v>
      </c>
      <c r="E222" s="2369"/>
      <c r="F222" s="2369"/>
      <c r="G222" s="2369"/>
      <c r="H222" s="2369"/>
      <c r="I222" s="1241" t="str">
        <f>IF(H182=0,"",IF(D222="완 (15˚ 이하)",0,IF(D222="중 (15˚ ~ 30˚)",5,IF(D222="급 (30˚ 초과)",10))))</f>
        <v/>
      </c>
      <c r="J222" s="1241" t="str">
        <f>IF(A185=0,"",IF(D222="완 (15˚ 이하)",0,IF(D222="중 (15˚ ~ 30˚)",5,IF(D222="급 (30˚ 초과)",10))))</f>
        <v/>
      </c>
      <c r="K222" s="1241" t="str">
        <f>IF(A188=0,"",IF(D222="완 (15˚ 이하)",0,IF(D222="중 (15˚ ~ 30˚)",5,IF(D222="급 (30˚ 초과)",10))))</f>
        <v/>
      </c>
      <c r="L222" s="1241" t="str">
        <f>IF(A196=0,"",IF(D222="완 (15˚ 이하)",0,IF(D222="중 (15˚ ~ 30˚)",5,IF(D222="급 (30˚ 초과)",10))))</f>
        <v/>
      </c>
      <c r="M222" s="1241" t="str">
        <f>IF(A206=0,"",IF(D222="완 (15˚ 이하)",0,IF(D222="중 (15˚ ~ 30˚)",5,IF(D222="급 (30˚ 초과)",10))))</f>
        <v/>
      </c>
      <c r="N222" s="841">
        <f t="shared" si="4"/>
        <v>0</v>
      </c>
    </row>
    <row r="223" spans="1:15" ht="21.75" hidden="1" customHeight="1">
      <c r="A223" s="844">
        <f>IF(H182&gt;0,1,)</f>
        <v>0</v>
      </c>
      <c r="B223" s="2389" t="s">
        <v>561</v>
      </c>
      <c r="C223" s="2389"/>
      <c r="D223" s="2369">
        <f>'6-3표준조사(5)'!R306</f>
        <v>0</v>
      </c>
      <c r="E223" s="2369"/>
      <c r="F223" s="2369"/>
      <c r="G223" s="2369"/>
      <c r="H223" s="2369"/>
      <c r="I223" s="1241"/>
      <c r="J223" s="1241"/>
      <c r="K223" s="1241" t="str">
        <f>IF(A188=0,"",IF(D223="당해 년도",0,IF(D223="2년차",5,IF(D223="3년차",10))))</f>
        <v/>
      </c>
      <c r="L223" s="1241"/>
      <c r="M223" s="1241"/>
      <c r="N223" s="841">
        <f t="shared" si="4"/>
        <v>0</v>
      </c>
    </row>
    <row r="224" spans="1:15" ht="21.75" hidden="1" customHeight="1">
      <c r="A224" s="844">
        <f>IF(H182&gt;0,1,)</f>
        <v>0</v>
      </c>
      <c r="B224" s="2368" t="s">
        <v>560</v>
      </c>
      <c r="C224" s="2368"/>
      <c r="D224" s="2369" t="str">
        <f>'6-3표준조사(5)'!Q306</f>
        <v>개소당5ha이상</v>
      </c>
      <c r="E224" s="2369"/>
      <c r="F224" s="2369"/>
      <c r="G224" s="2369"/>
      <c r="H224" s="2369"/>
      <c r="I224" s="1241"/>
      <c r="J224" s="1241" t="str">
        <f>IF(A185=0,"",IF(D224="개소당5ha이상",0,IF(D224="개소당3~5ha미만 ",5,IF(D224="개소당3ha미만",10))))</f>
        <v/>
      </c>
      <c r="K224" s="1241" t="str">
        <f>IF(A188=0,"",IF(D224="개소당5ha이상",0,IF(D224="개소당3~5ha미만 ",5,IF(D224="개소당3ha미만",10))))</f>
        <v/>
      </c>
      <c r="L224" s="1241" t="str">
        <f>IF(A196=0,"",IF(D224="개소당5ha이상",0,IF(D224="개소당3~5ha미만 ",5,IF(D224="개소당3ha미만",10))))</f>
        <v/>
      </c>
      <c r="M224" s="1241" t="str">
        <f>IF(A206=0,"",IF(D224="개소당5ha이상",0,IF(D224="개소당3~5ha미만 ",5,IF(D224="개소당3ha미만",10))))</f>
        <v/>
      </c>
      <c r="N224" s="841">
        <f t="shared" si="4"/>
        <v>0</v>
      </c>
    </row>
    <row r="225" spans="1:15" ht="21.75" hidden="1" customHeight="1">
      <c r="A225" s="844">
        <f>IF(H182&gt;0,1,)</f>
        <v>0</v>
      </c>
      <c r="B225" s="2368" t="s">
        <v>555</v>
      </c>
      <c r="C225" s="2368"/>
      <c r="D225" s="2369"/>
      <c r="E225" s="2369"/>
      <c r="F225" s="2369"/>
      <c r="G225" s="2369"/>
      <c r="H225" s="2369"/>
      <c r="I225" s="1241">
        <f>SUM(I222:I224)</f>
        <v>0</v>
      </c>
      <c r="J225" s="1241">
        <f>SUM(J222:J224)</f>
        <v>0</v>
      </c>
      <c r="K225" s="1241">
        <f>SUM(K222:K224)</f>
        <v>0</v>
      </c>
      <c r="L225" s="1241">
        <f>SUM(L222:L224)</f>
        <v>0</v>
      </c>
      <c r="M225" s="1241">
        <f>SUM(M222:M224)</f>
        <v>0</v>
      </c>
      <c r="N225" s="841">
        <f t="shared" si="4"/>
        <v>0</v>
      </c>
    </row>
    <row r="226" spans="1:15" ht="35.1" hidden="1" customHeight="1" thickBot="1">
      <c r="A226" s="844">
        <f>IF(H227&gt;0,1,)</f>
        <v>0</v>
      </c>
      <c r="B226" s="2237" t="s">
        <v>839</v>
      </c>
      <c r="C226" s="2237"/>
      <c r="D226" s="2237"/>
      <c r="E226" s="2237"/>
      <c r="F226" s="2237"/>
      <c r="G226" s="2237"/>
      <c r="H226" s="2237"/>
      <c r="I226" s="2237"/>
      <c r="J226" s="2237"/>
      <c r="K226" s="2237"/>
      <c r="L226" s="2237"/>
      <c r="M226" s="2237"/>
      <c r="N226" s="841">
        <f>IF(H$227&gt;0,6,)</f>
        <v>0</v>
      </c>
      <c r="O226" s="899"/>
    </row>
    <row r="227" spans="1:15" ht="24.95" hidden="1" customHeight="1">
      <c r="A227" s="844">
        <f>IF(H227&gt;0,1,)</f>
        <v>0</v>
      </c>
      <c r="B227" s="2362" t="s">
        <v>857</v>
      </c>
      <c r="C227" s="2363"/>
      <c r="D227" s="2364" t="str">
        <f>CONCATENATE('6-3표준조사(5)'!K379,"임반")</f>
        <v>임반</v>
      </c>
      <c r="E227" s="2364"/>
      <c r="F227" s="2364" t="str">
        <f>CONCATENATE('6-3표준조사(5)'!L379,"소반")</f>
        <v>소반</v>
      </c>
      <c r="G227" s="2364"/>
      <c r="H227" s="2365">
        <f>'6-3표준조사(5)'!Q379</f>
        <v>0</v>
      </c>
      <c r="I227" s="2365"/>
      <c r="J227" s="845"/>
      <c r="K227" s="846" t="s">
        <v>541</v>
      </c>
      <c r="L227" s="2366">
        <f>+'6-3표준조사(5)'!R379</f>
        <v>0</v>
      </c>
      <c r="M227" s="2367"/>
      <c r="N227" s="841">
        <f t="shared" ref="N227:N270" si="5">IF(H$227&gt;0,6,)</f>
        <v>0</v>
      </c>
    </row>
    <row r="228" spans="1:15" ht="21.75" hidden="1" customHeight="1">
      <c r="A228" s="844">
        <f>IF(H227&gt;0,1,)</f>
        <v>0</v>
      </c>
      <c r="B228" s="2378" t="s">
        <v>542</v>
      </c>
      <c r="C228" s="2379"/>
      <c r="D228" s="2380" t="s">
        <v>543</v>
      </c>
      <c r="E228" s="2379"/>
      <c r="F228" s="2381" t="s">
        <v>544</v>
      </c>
      <c r="G228" s="2382"/>
      <c r="H228" s="2381" t="s">
        <v>545</v>
      </c>
      <c r="I228" s="2382"/>
      <c r="J228" s="2380" t="s">
        <v>546</v>
      </c>
      <c r="K228" s="2379"/>
      <c r="L228" s="2383" t="s">
        <v>858</v>
      </c>
      <c r="M228" s="2370"/>
      <c r="N228" s="841">
        <f t="shared" si="5"/>
        <v>0</v>
      </c>
    </row>
    <row r="229" spans="1:15" ht="21.75" hidden="1" customHeight="1">
      <c r="A229" s="844">
        <f>IF(H227&gt;0,1,)</f>
        <v>0</v>
      </c>
      <c r="B229" s="847"/>
      <c r="C229" s="848" t="s">
        <v>547</v>
      </c>
      <c r="D229" s="849"/>
      <c r="E229" s="850" t="s">
        <v>548</v>
      </c>
      <c r="F229" s="849"/>
      <c r="G229" s="850" t="s">
        <v>548</v>
      </c>
      <c r="H229" s="849"/>
      <c r="I229" s="850" t="s">
        <v>548</v>
      </c>
      <c r="J229" s="851"/>
      <c r="K229" s="850" t="s">
        <v>549</v>
      </c>
      <c r="L229" s="2384"/>
      <c r="M229" s="2371"/>
      <c r="N229" s="841">
        <f t="shared" si="5"/>
        <v>0</v>
      </c>
    </row>
    <row r="230" spans="1:15" s="27" customFormat="1" ht="21.75" hidden="1" customHeight="1">
      <c r="A230" s="28">
        <f>IF('6-3표준조사(4)'!R379="둘레베기",1,)</f>
        <v>0</v>
      </c>
      <c r="B230" s="2323" t="s">
        <v>547</v>
      </c>
      <c r="C230" s="29" t="s">
        <v>579</v>
      </c>
      <c r="D230" s="30"/>
      <c r="E230" s="31"/>
      <c r="F230" s="30"/>
      <c r="G230" s="31"/>
      <c r="H230" s="30"/>
      <c r="I230" s="31"/>
      <c r="J230" s="32"/>
      <c r="K230" s="33"/>
      <c r="L230" s="34"/>
      <c r="M230" s="71">
        <f>M231</f>
        <v>0</v>
      </c>
      <c r="N230" s="70">
        <f t="shared" si="5"/>
        <v>0</v>
      </c>
    </row>
    <row r="231" spans="1:15" s="27" customFormat="1" ht="21.75" hidden="1" customHeight="1">
      <c r="A231" s="28">
        <f>IF('6-3표준조사(4)'!R379="둘레베기",1,)</f>
        <v>0</v>
      </c>
      <c r="B231" s="2324"/>
      <c r="C231" s="35" t="s">
        <v>841</v>
      </c>
      <c r="D231" s="36"/>
      <c r="E231" s="37"/>
      <c r="F231" s="38"/>
      <c r="G231" s="37"/>
      <c r="H231" s="38"/>
      <c r="I231" s="37"/>
      <c r="J231" s="39"/>
      <c r="K231" s="40"/>
      <c r="L231" s="41">
        <f>J270/100</f>
        <v>0</v>
      </c>
      <c r="M231" s="72">
        <f>ROUNDDOWN((H232*J232)+(H232*J232*L231),)</f>
        <v>0</v>
      </c>
      <c r="N231" s="70">
        <f t="shared" si="5"/>
        <v>0</v>
      </c>
    </row>
    <row r="232" spans="1:15" s="27" customFormat="1" ht="21.75" hidden="1" customHeight="1">
      <c r="A232" s="28">
        <f>IF('6-3표준조사(4)'!R379="둘레베기",1,)</f>
        <v>0</v>
      </c>
      <c r="B232" s="2324"/>
      <c r="C232" s="35" t="s">
        <v>842</v>
      </c>
      <c r="D232" s="36">
        <f>IF(A232&gt;0,D261,)</f>
        <v>0</v>
      </c>
      <c r="E232" s="37" t="s">
        <v>551</v>
      </c>
      <c r="F232" s="38">
        <v>0.18</v>
      </c>
      <c r="G232" s="37" t="s">
        <v>552</v>
      </c>
      <c r="H232" s="38">
        <f>ROUND(D232/100*F232,2)</f>
        <v>0</v>
      </c>
      <c r="I232" s="37" t="s">
        <v>550</v>
      </c>
      <c r="J232" s="39">
        <f>'7-1 단가조사'!L7</f>
        <v>172068</v>
      </c>
      <c r="K232" s="40" t="s">
        <v>580</v>
      </c>
      <c r="L232" s="41"/>
      <c r="M232" s="72"/>
      <c r="N232" s="70">
        <f t="shared" si="5"/>
        <v>0</v>
      </c>
    </row>
    <row r="233" spans="1:15" s="27" customFormat="1" ht="21.75" hidden="1" customHeight="1">
      <c r="A233" s="28">
        <f>IF('6-3표준조사(4)'!R379="줄베기",1,)</f>
        <v>0</v>
      </c>
      <c r="B233" s="2324"/>
      <c r="C233" s="29" t="s">
        <v>581</v>
      </c>
      <c r="D233" s="30"/>
      <c r="E233" s="31"/>
      <c r="F233" s="30"/>
      <c r="G233" s="31"/>
      <c r="H233" s="30"/>
      <c r="I233" s="31"/>
      <c r="J233" s="32"/>
      <c r="K233" s="33"/>
      <c r="L233" s="42"/>
      <c r="M233" s="71">
        <f>SUM(M234+M237+M240)</f>
        <v>0</v>
      </c>
      <c r="N233" s="70">
        <f t="shared" si="5"/>
        <v>0</v>
      </c>
    </row>
    <row r="234" spans="1:15" s="27" customFormat="1" ht="21.75" hidden="1" customHeight="1">
      <c r="A234" s="28">
        <f>IF('6-3표준조사(4)'!R379="줄베기",1,)</f>
        <v>0</v>
      </c>
      <c r="B234" s="2324"/>
      <c r="C234" s="35" t="s">
        <v>841</v>
      </c>
      <c r="D234" s="43"/>
      <c r="E234" s="37"/>
      <c r="F234" s="38"/>
      <c r="G234" s="37"/>
      <c r="H234" s="38"/>
      <c r="I234" s="37"/>
      <c r="J234" s="39"/>
      <c r="K234" s="40"/>
      <c r="L234" s="41">
        <f>K270/100</f>
        <v>0</v>
      </c>
      <c r="M234" s="72">
        <f>ROUNDDOWN((M235+M236)+((M235+M236)*L234),0)</f>
        <v>0</v>
      </c>
      <c r="N234" s="70">
        <f t="shared" si="5"/>
        <v>0</v>
      </c>
    </row>
    <row r="235" spans="1:15" s="27" customFormat="1" ht="21.75" hidden="1" customHeight="1">
      <c r="A235" s="28">
        <f>IF('6-3표준조사(4)'!R379="줄베기",1,)</f>
        <v>0</v>
      </c>
      <c r="B235" s="2324"/>
      <c r="C235" s="35" t="s">
        <v>843</v>
      </c>
      <c r="D235" s="43">
        <f>IF(A235&gt;0,D261,)</f>
        <v>0</v>
      </c>
      <c r="E235" s="37" t="s">
        <v>551</v>
      </c>
      <c r="F235" s="38">
        <v>7.0000000000000007E-2</v>
      </c>
      <c r="G235" s="37" t="s">
        <v>552</v>
      </c>
      <c r="H235" s="38">
        <f>ROUND(D235/100*F235,2)</f>
        <v>0</v>
      </c>
      <c r="I235" s="37" t="s">
        <v>550</v>
      </c>
      <c r="J235" s="39">
        <f>'7-1 단가조사'!L7</f>
        <v>172068</v>
      </c>
      <c r="K235" s="40" t="s">
        <v>580</v>
      </c>
      <c r="L235" s="41"/>
      <c r="M235" s="72">
        <f>ROUNDDOWN(H235*J235,)</f>
        <v>0</v>
      </c>
      <c r="N235" s="70">
        <f t="shared" si="5"/>
        <v>0</v>
      </c>
    </row>
    <row r="236" spans="1:15" s="27" customFormat="1" ht="21.75" hidden="1" customHeight="1">
      <c r="A236" s="28">
        <f>IF('6-3표준조사(4)'!R379="줄베기",1,)</f>
        <v>0</v>
      </c>
      <c r="B236" s="2324"/>
      <c r="C236" s="35" t="s">
        <v>844</v>
      </c>
      <c r="D236" s="44">
        <f>IF(A236&gt;0,1,)</f>
        <v>0</v>
      </c>
      <c r="E236" s="37" t="s">
        <v>425</v>
      </c>
      <c r="F236" s="38">
        <v>1.3</v>
      </c>
      <c r="G236" s="37" t="s">
        <v>582</v>
      </c>
      <c r="H236" s="38">
        <f>ROUND(D236*F236,2)</f>
        <v>0</v>
      </c>
      <c r="I236" s="37" t="s">
        <v>550</v>
      </c>
      <c r="J236" s="39">
        <f>'7-1 단가조사'!L6</f>
        <v>226122</v>
      </c>
      <c r="K236" s="40" t="s">
        <v>583</v>
      </c>
      <c r="L236" s="41"/>
      <c r="M236" s="72">
        <f>ROUNDDOWN(H236*J236,)</f>
        <v>0</v>
      </c>
      <c r="N236" s="70">
        <f t="shared" si="5"/>
        <v>0</v>
      </c>
    </row>
    <row r="237" spans="1:15" s="27" customFormat="1" ht="21.75" hidden="1" customHeight="1">
      <c r="A237" s="28">
        <f>IF('6-3표준조사(4)'!R379="줄베기",1,)</f>
        <v>0</v>
      </c>
      <c r="B237" s="2324"/>
      <c r="C237" s="35" t="s">
        <v>845</v>
      </c>
      <c r="D237" s="43"/>
      <c r="E237" s="37"/>
      <c r="F237" s="38"/>
      <c r="G237" s="37"/>
      <c r="H237" s="38"/>
      <c r="I237" s="37"/>
      <c r="J237" s="39"/>
      <c r="K237" s="40"/>
      <c r="L237" s="45"/>
      <c r="M237" s="72">
        <f>M238+M239</f>
        <v>0</v>
      </c>
      <c r="N237" s="70">
        <f t="shared" si="5"/>
        <v>0</v>
      </c>
    </row>
    <row r="238" spans="1:15" s="27" customFormat="1" ht="21.75" hidden="1" customHeight="1">
      <c r="A238" s="28">
        <f>IF('6-3표준조사(4)'!R379="줄베기",1,)</f>
        <v>0</v>
      </c>
      <c r="B238" s="2324"/>
      <c r="C238" s="35" t="s">
        <v>846</v>
      </c>
      <c r="D238" s="44">
        <f>H236</f>
        <v>0</v>
      </c>
      <c r="E238" s="37" t="s">
        <v>582</v>
      </c>
      <c r="F238" s="38">
        <v>5</v>
      </c>
      <c r="G238" s="37" t="s">
        <v>553</v>
      </c>
      <c r="H238" s="38">
        <f>ROUND(D238*F238,2)</f>
        <v>0</v>
      </c>
      <c r="I238" s="37" t="s">
        <v>554</v>
      </c>
      <c r="J238" s="39">
        <f>'7-1 단가조사'!L11</f>
        <v>1720</v>
      </c>
      <c r="K238" s="40" t="s">
        <v>584</v>
      </c>
      <c r="L238" s="45"/>
      <c r="M238" s="72">
        <f>ROUNDDOWN(H238*J238,)</f>
        <v>0</v>
      </c>
      <c r="N238" s="70">
        <f t="shared" si="5"/>
        <v>0</v>
      </c>
    </row>
    <row r="239" spans="1:15" s="27" customFormat="1" ht="21.75" hidden="1" customHeight="1">
      <c r="A239" s="28">
        <f>IF('6-3표준조사(4)'!R379="줄베기",1,)</f>
        <v>0</v>
      </c>
      <c r="B239" s="2324"/>
      <c r="C239" s="35" t="s">
        <v>847</v>
      </c>
      <c r="D239" s="43">
        <f>M238</f>
        <v>0</v>
      </c>
      <c r="E239" s="37" t="s">
        <v>586</v>
      </c>
      <c r="F239" s="38">
        <v>0.1</v>
      </c>
      <c r="G239" s="37" t="s">
        <v>587</v>
      </c>
      <c r="H239" s="38"/>
      <c r="I239" s="37"/>
      <c r="J239" s="39"/>
      <c r="K239" s="40"/>
      <c r="L239" s="45"/>
      <c r="M239" s="72">
        <f>ROUNDDOWN(D239*F239,)</f>
        <v>0</v>
      </c>
      <c r="N239" s="70">
        <f t="shared" si="5"/>
        <v>0</v>
      </c>
    </row>
    <row r="240" spans="1:15" s="27" customFormat="1" ht="21.75" hidden="1" customHeight="1">
      <c r="A240" s="28">
        <f>IF('6-3표준조사(4)'!R379="줄베기",1,)</f>
        <v>0</v>
      </c>
      <c r="B240" s="2324"/>
      <c r="C240" s="46" t="s">
        <v>848</v>
      </c>
      <c r="D240" s="47">
        <f>D238</f>
        <v>0</v>
      </c>
      <c r="E240" s="48" t="s">
        <v>588</v>
      </c>
      <c r="F240" s="49">
        <v>8.3999999999999995E-3</v>
      </c>
      <c r="G240" s="48" t="s">
        <v>589</v>
      </c>
      <c r="H240" s="50"/>
      <c r="I240" s="48"/>
      <c r="J240" s="51">
        <f>'7-1 단가조사'!L14</f>
        <v>610000</v>
      </c>
      <c r="K240" s="52" t="s">
        <v>585</v>
      </c>
      <c r="L240" s="53"/>
      <c r="M240" s="73">
        <f>ROUNDDOWN(D240*F240*J240,)</f>
        <v>0</v>
      </c>
      <c r="N240" s="70">
        <f t="shared" si="5"/>
        <v>0</v>
      </c>
    </row>
    <row r="241" spans="1:14" ht="21.75" hidden="1" customHeight="1">
      <c r="A241" s="844">
        <f>IF('6-3표준조사(5)'!R379="모두베기",1,)</f>
        <v>0</v>
      </c>
      <c r="B241" s="2324"/>
      <c r="C241" s="852" t="s">
        <v>590</v>
      </c>
      <c r="D241" s="853"/>
      <c r="E241" s="854"/>
      <c r="F241" s="855"/>
      <c r="G241" s="854"/>
      <c r="H241" s="855"/>
      <c r="I241" s="854"/>
      <c r="J241" s="856"/>
      <c r="K241" s="857"/>
      <c r="L241" s="858"/>
      <c r="M241" s="859">
        <f>M242+M247+M250</f>
        <v>0</v>
      </c>
      <c r="N241" s="841">
        <f t="shared" si="5"/>
        <v>0</v>
      </c>
    </row>
    <row r="242" spans="1:14" ht="21.75" hidden="1" customHeight="1">
      <c r="A242" s="844">
        <f>IF('6-3표준조사(5)'!R379="모두베기",1,)</f>
        <v>0</v>
      </c>
      <c r="B242" s="2324"/>
      <c r="C242" s="860" t="s">
        <v>841</v>
      </c>
      <c r="D242" s="861"/>
      <c r="E242" s="862"/>
      <c r="F242" s="863"/>
      <c r="G242" s="862"/>
      <c r="H242" s="863"/>
      <c r="I242" s="862"/>
      <c r="J242" s="864"/>
      <c r="K242" s="865"/>
      <c r="L242" s="866">
        <f>L270/100</f>
        <v>0</v>
      </c>
      <c r="M242" s="867">
        <f>M243+M244+M245+M246</f>
        <v>0</v>
      </c>
      <c r="N242" s="841">
        <f t="shared" si="5"/>
        <v>0</v>
      </c>
    </row>
    <row r="243" spans="1:14" ht="21.75" hidden="1" customHeight="1">
      <c r="A243" s="844">
        <f>IF('6-3표준조사(5)'!R379="모두베기",1,)</f>
        <v>0</v>
      </c>
      <c r="B243" s="2324"/>
      <c r="C243" s="860" t="s">
        <v>843</v>
      </c>
      <c r="D243" s="861">
        <f>IF(A243&gt;0,D261,)</f>
        <v>0</v>
      </c>
      <c r="E243" s="862" t="s">
        <v>551</v>
      </c>
      <c r="F243" s="863">
        <v>7.0000000000000007E-2</v>
      </c>
      <c r="G243" s="862" t="s">
        <v>552</v>
      </c>
      <c r="H243" s="863">
        <f>ROUND(D243/100*F243,2)</f>
        <v>0</v>
      </c>
      <c r="I243" s="862" t="s">
        <v>550</v>
      </c>
      <c r="J243" s="864">
        <f>'7-1 단가조사'!L7</f>
        <v>172068</v>
      </c>
      <c r="K243" s="865" t="s">
        <v>580</v>
      </c>
      <c r="L243" s="868"/>
      <c r="M243" s="867">
        <f>ROUNDDOWN((H243*J243)+(H243*J243*L242),)</f>
        <v>0</v>
      </c>
      <c r="N243" s="841">
        <f t="shared" si="5"/>
        <v>0</v>
      </c>
    </row>
    <row r="244" spans="1:14" ht="21.75" hidden="1" customHeight="1">
      <c r="A244" s="844">
        <f>IF('6-3표준조사(5)'!R379="모두베기",1,)</f>
        <v>0</v>
      </c>
      <c r="B244" s="2324"/>
      <c r="C244" s="869" t="s">
        <v>1158</v>
      </c>
      <c r="D244" s="870">
        <f>IF(A244&gt;0,IF(D263="당해 년도",1,),)</f>
        <v>0</v>
      </c>
      <c r="E244" s="862" t="s">
        <v>425</v>
      </c>
      <c r="F244" s="863">
        <v>3.5</v>
      </c>
      <c r="G244" s="862" t="s">
        <v>582</v>
      </c>
      <c r="H244" s="863">
        <f>ROUND(D244*F244,2)</f>
        <v>0</v>
      </c>
      <c r="I244" s="862" t="s">
        <v>550</v>
      </c>
      <c r="J244" s="864">
        <f>'7-1 단가조사'!L6</f>
        <v>226122</v>
      </c>
      <c r="K244" s="865" t="s">
        <v>583</v>
      </c>
      <c r="L244" s="868"/>
      <c r="M244" s="867">
        <f>ROUNDDOWN((H244*J244)+(H244*J244*L242),)</f>
        <v>0</v>
      </c>
      <c r="N244" s="841">
        <f t="shared" si="5"/>
        <v>0</v>
      </c>
    </row>
    <row r="245" spans="1:14" ht="21.75" hidden="1" customHeight="1">
      <c r="A245" s="844">
        <f>IF('6-3표준조사(5)'!R379="모두베기",1,)</f>
        <v>0</v>
      </c>
      <c r="B245" s="2324"/>
      <c r="C245" s="869" t="s">
        <v>1159</v>
      </c>
      <c r="D245" s="870">
        <f>IF(A245&gt;0,IF(D263="2년차",1,),)</f>
        <v>0</v>
      </c>
      <c r="E245" s="862" t="s">
        <v>425</v>
      </c>
      <c r="F245" s="863">
        <v>4</v>
      </c>
      <c r="G245" s="862" t="s">
        <v>582</v>
      </c>
      <c r="H245" s="863">
        <f>ROUND(D245*F245,2)</f>
        <v>0</v>
      </c>
      <c r="I245" s="862" t="s">
        <v>550</v>
      </c>
      <c r="J245" s="864">
        <f>'7-1 단가조사'!L6</f>
        <v>226122</v>
      </c>
      <c r="K245" s="865" t="s">
        <v>583</v>
      </c>
      <c r="L245" s="868"/>
      <c r="M245" s="867">
        <f>ROUNDDOWN((H245*J245)+(H245*J245*L242),)</f>
        <v>0</v>
      </c>
      <c r="N245" s="841">
        <f t="shared" si="5"/>
        <v>0</v>
      </c>
    </row>
    <row r="246" spans="1:14" ht="21.75" hidden="1" customHeight="1">
      <c r="A246" s="844">
        <f>IF('6-3표준조사(5)'!R379="모두베기",1,)</f>
        <v>0</v>
      </c>
      <c r="B246" s="2324"/>
      <c r="C246" s="869" t="s">
        <v>1160</v>
      </c>
      <c r="D246" s="870">
        <f>IF(A246&gt;0,IF(D263="3년차 이상",1,),)</f>
        <v>0</v>
      </c>
      <c r="E246" s="862" t="s">
        <v>425</v>
      </c>
      <c r="F246" s="863">
        <v>5</v>
      </c>
      <c r="G246" s="862" t="s">
        <v>582</v>
      </c>
      <c r="H246" s="863">
        <f>ROUND(D246*F246,2)</f>
        <v>0</v>
      </c>
      <c r="I246" s="862" t="s">
        <v>550</v>
      </c>
      <c r="J246" s="864">
        <f>'7-1 단가조사'!L6</f>
        <v>226122</v>
      </c>
      <c r="K246" s="865" t="s">
        <v>583</v>
      </c>
      <c r="L246" s="868"/>
      <c r="M246" s="867">
        <f>ROUNDDOWN((H246*J246)+(H246*J246*L242),)</f>
        <v>0</v>
      </c>
      <c r="N246" s="841">
        <f t="shared" si="5"/>
        <v>0</v>
      </c>
    </row>
    <row r="247" spans="1:14" ht="21.75" hidden="1" customHeight="1">
      <c r="A247" s="844">
        <f>IF('6-3표준조사(5)'!R379="모두베기",1,)</f>
        <v>0</v>
      </c>
      <c r="B247" s="2324"/>
      <c r="C247" s="860" t="s">
        <v>845</v>
      </c>
      <c r="D247" s="861"/>
      <c r="E247" s="862"/>
      <c r="F247" s="863"/>
      <c r="G247" s="862"/>
      <c r="H247" s="863"/>
      <c r="I247" s="862"/>
      <c r="J247" s="864"/>
      <c r="K247" s="865"/>
      <c r="L247" s="868"/>
      <c r="M247" s="867">
        <f>M248+M249</f>
        <v>0</v>
      </c>
      <c r="N247" s="841">
        <f t="shared" si="5"/>
        <v>0</v>
      </c>
    </row>
    <row r="248" spans="1:14" ht="21.75" hidden="1" customHeight="1">
      <c r="A248" s="844">
        <f>IF('6-3표준조사(5)'!R379="모두베기",1,)</f>
        <v>0</v>
      </c>
      <c r="B248" s="2324"/>
      <c r="C248" s="860" t="s">
        <v>846</v>
      </c>
      <c r="D248" s="870">
        <f>(H244+H245+H246)</f>
        <v>0</v>
      </c>
      <c r="E248" s="862" t="s">
        <v>582</v>
      </c>
      <c r="F248" s="863">
        <v>5</v>
      </c>
      <c r="G248" s="862" t="s">
        <v>553</v>
      </c>
      <c r="H248" s="863">
        <f>ROUND(D248*F248,2)</f>
        <v>0</v>
      </c>
      <c r="I248" s="862" t="s">
        <v>554</v>
      </c>
      <c r="J248" s="864">
        <f>'7-1 단가조사'!L11</f>
        <v>1720</v>
      </c>
      <c r="K248" s="865" t="s">
        <v>584</v>
      </c>
      <c r="L248" s="868"/>
      <c r="M248" s="867">
        <f>ROUNDDOWN(H248*J248,)</f>
        <v>0</v>
      </c>
      <c r="N248" s="841">
        <f t="shared" si="5"/>
        <v>0</v>
      </c>
    </row>
    <row r="249" spans="1:14" ht="21.75" hidden="1" customHeight="1">
      <c r="A249" s="844">
        <f>IF('6-3표준조사(5)'!R379="모두베기",1,)</f>
        <v>0</v>
      </c>
      <c r="B249" s="2324"/>
      <c r="C249" s="860" t="s">
        <v>847</v>
      </c>
      <c r="D249" s="861">
        <f>M248</f>
        <v>0</v>
      </c>
      <c r="E249" s="862" t="s">
        <v>586</v>
      </c>
      <c r="F249" s="863">
        <v>0.1</v>
      </c>
      <c r="G249" s="862" t="s">
        <v>587</v>
      </c>
      <c r="H249" s="863"/>
      <c r="I249" s="862"/>
      <c r="J249" s="864"/>
      <c r="K249" s="865"/>
      <c r="L249" s="868"/>
      <c r="M249" s="867">
        <f>ROUNDDOWN(D249*F249,)</f>
        <v>0</v>
      </c>
      <c r="N249" s="841">
        <f t="shared" si="5"/>
        <v>0</v>
      </c>
    </row>
    <row r="250" spans="1:14" ht="21.75" hidden="1" customHeight="1">
      <c r="A250" s="844">
        <f>IF('6-3표준조사(5)'!R379="모두베기",1,)</f>
        <v>0</v>
      </c>
      <c r="B250" s="2324"/>
      <c r="C250" s="871" t="s">
        <v>848</v>
      </c>
      <c r="D250" s="872">
        <f>D248</f>
        <v>0</v>
      </c>
      <c r="E250" s="873" t="s">
        <v>588</v>
      </c>
      <c r="F250" s="874">
        <v>8.3999999999999995E-3</v>
      </c>
      <c r="G250" s="873" t="s">
        <v>589</v>
      </c>
      <c r="H250" s="875"/>
      <c r="I250" s="873"/>
      <c r="J250" s="876">
        <f>'7-1 단가조사'!L14</f>
        <v>610000</v>
      </c>
      <c r="K250" s="877" t="s">
        <v>585</v>
      </c>
      <c r="L250" s="878"/>
      <c r="M250" s="879">
        <f>ROUNDDOWN(D250*F250*J250,)</f>
        <v>0</v>
      </c>
      <c r="N250" s="841">
        <f t="shared" si="5"/>
        <v>0</v>
      </c>
    </row>
    <row r="251" spans="1:14" s="27" customFormat="1" ht="21.75" hidden="1" customHeight="1">
      <c r="A251" s="28">
        <f>IF('6-3표준조사(4)'!R379="맹아제거",1,)</f>
        <v>0</v>
      </c>
      <c r="B251" s="2324"/>
      <c r="C251" s="29" t="s">
        <v>591</v>
      </c>
      <c r="D251" s="30"/>
      <c r="E251" s="31"/>
      <c r="F251" s="30"/>
      <c r="G251" s="31"/>
      <c r="H251" s="30"/>
      <c r="I251" s="31"/>
      <c r="J251" s="32"/>
      <c r="K251" s="33"/>
      <c r="L251" s="34"/>
      <c r="M251" s="71">
        <f>M252</f>
        <v>0</v>
      </c>
      <c r="N251" s="70">
        <f t="shared" si="5"/>
        <v>0</v>
      </c>
    </row>
    <row r="252" spans="1:14" s="27" customFormat="1" ht="21.75" hidden="1" customHeight="1">
      <c r="A252" s="28">
        <f>IF('6-3표준조사(4)'!R379="맹아제거",1,)</f>
        <v>0</v>
      </c>
      <c r="B252" s="2324"/>
      <c r="C252" s="35" t="s">
        <v>841</v>
      </c>
      <c r="D252" s="36"/>
      <c r="E252" s="37"/>
      <c r="F252" s="38"/>
      <c r="G252" s="37"/>
      <c r="H252" s="38"/>
      <c r="I252" s="37"/>
      <c r="J252" s="39"/>
      <c r="K252" s="40"/>
      <c r="L252" s="41">
        <f>M270/100</f>
        <v>0</v>
      </c>
      <c r="M252" s="72">
        <f>ROUNDDOWN((H253*J253)+(H253*J253*L252),)</f>
        <v>0</v>
      </c>
      <c r="N252" s="70">
        <f t="shared" si="5"/>
        <v>0</v>
      </c>
    </row>
    <row r="253" spans="1:14" s="27" customFormat="1" ht="21.75" hidden="1" customHeight="1">
      <c r="A253" s="28">
        <f>IF('6-3표준조사(4)'!R379="맹아제거",1,)</f>
        <v>0</v>
      </c>
      <c r="B253" s="2324"/>
      <c r="C253" s="35" t="s">
        <v>849</v>
      </c>
      <c r="D253" s="36">
        <v>0</v>
      </c>
      <c r="E253" s="37" t="s">
        <v>551</v>
      </c>
      <c r="F253" s="38">
        <v>0.2</v>
      </c>
      <c r="G253" s="37" t="s">
        <v>552</v>
      </c>
      <c r="H253" s="38">
        <f>ROUND(D253/100*F253,2)</f>
        <v>0</v>
      </c>
      <c r="I253" s="37" t="s">
        <v>550</v>
      </c>
      <c r="J253" s="39">
        <f>'7-1 단가조사'!L7</f>
        <v>172068</v>
      </c>
      <c r="K253" s="40" t="s">
        <v>580</v>
      </c>
      <c r="L253" s="41">
        <f>M270/100</f>
        <v>0</v>
      </c>
      <c r="M253" s="72"/>
      <c r="N253" s="70">
        <f t="shared" si="5"/>
        <v>0</v>
      </c>
    </row>
    <row r="254" spans="1:14" ht="21.75" hidden="1" customHeight="1">
      <c r="A254" s="844">
        <f>IF(H227&gt;0,1,)</f>
        <v>0</v>
      </c>
      <c r="B254" s="2372" t="s">
        <v>555</v>
      </c>
      <c r="C254" s="852" t="s">
        <v>592</v>
      </c>
      <c r="D254" s="855"/>
      <c r="E254" s="854"/>
      <c r="F254" s="855"/>
      <c r="G254" s="854"/>
      <c r="H254" s="855"/>
      <c r="I254" s="854"/>
      <c r="J254" s="856"/>
      <c r="K254" s="857"/>
      <c r="L254" s="858"/>
      <c r="M254" s="859">
        <f>SUM(M255,M257,M258)</f>
        <v>0</v>
      </c>
      <c r="N254" s="841">
        <f t="shared" si="5"/>
        <v>0</v>
      </c>
    </row>
    <row r="255" spans="1:14" ht="21.75" hidden="1" customHeight="1">
      <c r="A255" s="844">
        <f>IF(H227&gt;0,1,)</f>
        <v>0</v>
      </c>
      <c r="B255" s="2373"/>
      <c r="C255" s="860" t="s">
        <v>850</v>
      </c>
      <c r="D255" s="863"/>
      <c r="E255" s="862"/>
      <c r="F255" s="863"/>
      <c r="G255" s="862"/>
      <c r="H255" s="863"/>
      <c r="I255" s="862"/>
      <c r="J255" s="864"/>
      <c r="K255" s="865"/>
      <c r="L255" s="868"/>
      <c r="M255" s="867">
        <f>M256</f>
        <v>0</v>
      </c>
      <c r="N255" s="841">
        <f t="shared" si="5"/>
        <v>0</v>
      </c>
    </row>
    <row r="256" spans="1:14" ht="21.75" hidden="1" customHeight="1">
      <c r="A256" s="844">
        <f>IF(H227&gt;0,1,)</f>
        <v>0</v>
      </c>
      <c r="B256" s="2373"/>
      <c r="C256" s="860" t="s">
        <v>851</v>
      </c>
      <c r="D256" s="863"/>
      <c r="E256" s="862"/>
      <c r="F256" s="863"/>
      <c r="G256" s="862"/>
      <c r="H256" s="863"/>
      <c r="I256" s="862"/>
      <c r="J256" s="864"/>
      <c r="K256" s="865"/>
      <c r="L256" s="868"/>
      <c r="M256" s="867">
        <f>M231+M234+M242+M252</f>
        <v>0</v>
      </c>
      <c r="N256" s="841">
        <f t="shared" si="5"/>
        <v>0</v>
      </c>
    </row>
    <row r="257" spans="1:15" ht="21.75" hidden="1" customHeight="1">
      <c r="A257" s="844">
        <f>IF(H227&gt;0,1,)</f>
        <v>0</v>
      </c>
      <c r="B257" s="2373"/>
      <c r="C257" s="860" t="s">
        <v>852</v>
      </c>
      <c r="D257" s="863"/>
      <c r="E257" s="862"/>
      <c r="F257" s="863"/>
      <c r="G257" s="862"/>
      <c r="H257" s="863"/>
      <c r="I257" s="862"/>
      <c r="J257" s="864"/>
      <c r="K257" s="865"/>
      <c r="L257" s="868"/>
      <c r="M257" s="867">
        <f>M237+M247</f>
        <v>0</v>
      </c>
      <c r="N257" s="841">
        <f t="shared" si="5"/>
        <v>0</v>
      </c>
    </row>
    <row r="258" spans="1:15" ht="21.75" hidden="1" customHeight="1" thickBot="1">
      <c r="A258" s="844">
        <f>IF(H227&gt;0,1,)</f>
        <v>0</v>
      </c>
      <c r="B258" s="2374"/>
      <c r="C258" s="871" t="s">
        <v>853</v>
      </c>
      <c r="D258" s="880"/>
      <c r="E258" s="881"/>
      <c r="F258" s="880"/>
      <c r="G258" s="881"/>
      <c r="H258" s="880"/>
      <c r="I258" s="881"/>
      <c r="J258" s="882"/>
      <c r="K258" s="883"/>
      <c r="L258" s="884"/>
      <c r="M258" s="885">
        <f>M240+M250</f>
        <v>0</v>
      </c>
      <c r="N258" s="841">
        <f t="shared" si="5"/>
        <v>0</v>
      </c>
    </row>
    <row r="259" spans="1:15" ht="21.75" hidden="1" customHeight="1">
      <c r="A259" s="844">
        <f>IF(H227&gt;0,1,)</f>
        <v>0</v>
      </c>
      <c r="B259" s="2375" t="s">
        <v>556</v>
      </c>
      <c r="C259" s="2375"/>
      <c r="D259" s="2375"/>
      <c r="E259" s="2375"/>
      <c r="F259" s="2375"/>
      <c r="G259" s="2375"/>
      <c r="H259" s="2375"/>
      <c r="I259" s="2375"/>
      <c r="J259" s="2375"/>
      <c r="K259" s="2375"/>
      <c r="L259" s="2375"/>
      <c r="M259" s="2375"/>
      <c r="N259" s="841">
        <f t="shared" si="5"/>
        <v>0</v>
      </c>
    </row>
    <row r="260" spans="1:15" ht="21.75" hidden="1" customHeight="1">
      <c r="A260" s="844">
        <f>IF(H227&gt;0,1,)</f>
        <v>0</v>
      </c>
      <c r="B260" s="2376" t="s">
        <v>557</v>
      </c>
      <c r="C260" s="2376"/>
      <c r="D260" s="2376"/>
      <c r="E260" s="2376"/>
      <c r="F260" s="2376"/>
      <c r="G260" s="2376"/>
      <c r="H260" s="2376"/>
      <c r="I260" s="2376"/>
      <c r="J260" s="2376"/>
      <c r="K260" s="2376"/>
      <c r="L260" s="2376"/>
      <c r="M260" s="2376"/>
      <c r="N260" s="841">
        <f t="shared" si="5"/>
        <v>0</v>
      </c>
    </row>
    <row r="261" spans="1:15" ht="21.75" hidden="1" customHeight="1">
      <c r="A261" s="844">
        <f>IF(H227&gt;0,1,)</f>
        <v>0</v>
      </c>
      <c r="B261" s="886" t="s">
        <v>558</v>
      </c>
      <c r="C261" s="887" t="s">
        <v>854</v>
      </c>
      <c r="D261" s="888" t="e">
        <f>'6-3표준조사(5)'!Q385</f>
        <v>#DIV/0!</v>
      </c>
      <c r="E261" s="886" t="s">
        <v>551</v>
      </c>
      <c r="F261" s="1240"/>
      <c r="G261" s="886"/>
      <c r="H261" s="890"/>
      <c r="I261" s="891"/>
      <c r="J261" s="891"/>
      <c r="K261" s="891"/>
      <c r="L261" s="892"/>
      <c r="M261" s="891"/>
      <c r="N261" s="841">
        <f t="shared" si="5"/>
        <v>0</v>
      </c>
    </row>
    <row r="262" spans="1:15" ht="21.75" hidden="1" customHeight="1">
      <c r="A262" s="844">
        <f>IF(H227&gt;0,1,)</f>
        <v>0</v>
      </c>
      <c r="B262" s="886" t="s">
        <v>559</v>
      </c>
      <c r="C262" s="887" t="s">
        <v>840</v>
      </c>
      <c r="D262" s="2377">
        <f>'6-3표준조사(5)'!S385</f>
        <v>0</v>
      </c>
      <c r="E262" s="2377"/>
      <c r="F262" s="1240"/>
      <c r="G262" s="886"/>
      <c r="H262" s="890"/>
      <c r="I262" s="891"/>
      <c r="J262" s="891"/>
      <c r="K262" s="891"/>
      <c r="L262" s="892"/>
      <c r="M262" s="891"/>
      <c r="N262" s="841">
        <f t="shared" si="5"/>
        <v>0</v>
      </c>
    </row>
    <row r="263" spans="1:15" ht="21.75" hidden="1" customHeight="1">
      <c r="A263" s="844">
        <f>IF(H227&gt;0,1,)</f>
        <v>0</v>
      </c>
      <c r="B263" s="886" t="s">
        <v>558</v>
      </c>
      <c r="C263" s="887" t="s">
        <v>1152</v>
      </c>
      <c r="D263" s="2385">
        <f>'6-3표준조사(5)'!R381</f>
        <v>0</v>
      </c>
      <c r="E263" s="2385"/>
      <c r="F263" s="893"/>
      <c r="G263" s="893"/>
      <c r="H263" s="890"/>
      <c r="I263" s="891"/>
      <c r="J263" s="891"/>
      <c r="K263" s="891"/>
      <c r="L263" s="892"/>
      <c r="M263" s="891"/>
      <c r="N263" s="841">
        <f t="shared" si="5"/>
        <v>0</v>
      </c>
    </row>
    <row r="264" spans="1:15" ht="21.75" hidden="1" customHeight="1">
      <c r="A264" s="844">
        <f>IF(H227&gt;0,1,)</f>
        <v>0</v>
      </c>
      <c r="B264" s="2376" t="s">
        <v>856</v>
      </c>
      <c r="C264" s="2376"/>
      <c r="D264" s="2376"/>
      <c r="E264" s="2376"/>
      <c r="F264" s="2376"/>
      <c r="G264" s="2376"/>
      <c r="H264" s="2376"/>
      <c r="I264" s="2376"/>
      <c r="J264" s="2376"/>
      <c r="K264" s="2376"/>
      <c r="L264" s="2376"/>
      <c r="M264" s="2376"/>
      <c r="N264" s="841">
        <f t="shared" si="5"/>
        <v>0</v>
      </c>
    </row>
    <row r="265" spans="1:15" ht="21.75" hidden="1" customHeight="1">
      <c r="A265" s="844">
        <f>IF(H227&gt;0,1,)</f>
        <v>0</v>
      </c>
      <c r="B265" s="2386" t="s">
        <v>542</v>
      </c>
      <c r="C265" s="2386"/>
      <c r="D265" s="2387" t="s">
        <v>893</v>
      </c>
      <c r="E265" s="2387"/>
      <c r="F265" s="2387"/>
      <c r="G265" s="2387"/>
      <c r="H265" s="2387"/>
      <c r="I265" s="2388" t="s">
        <v>894</v>
      </c>
      <c r="J265" s="2388"/>
      <c r="K265" s="2388"/>
      <c r="L265" s="2388"/>
      <c r="M265" s="2388"/>
      <c r="N265" s="841">
        <f t="shared" si="5"/>
        <v>0</v>
      </c>
      <c r="O265" s="894"/>
    </row>
    <row r="266" spans="1:15" ht="21.75" hidden="1" customHeight="1">
      <c r="A266" s="844">
        <f>IF(H227&gt;0,1,)</f>
        <v>0</v>
      </c>
      <c r="B266" s="2386"/>
      <c r="C266" s="2386"/>
      <c r="D266" s="2387"/>
      <c r="E266" s="2387"/>
      <c r="F266" s="2387"/>
      <c r="G266" s="2387"/>
      <c r="H266" s="2387"/>
      <c r="I266" s="895" t="s">
        <v>895</v>
      </c>
      <c r="J266" s="1239" t="s">
        <v>535</v>
      </c>
      <c r="K266" s="1239" t="s">
        <v>537</v>
      </c>
      <c r="L266" s="897" t="s">
        <v>538</v>
      </c>
      <c r="M266" s="1239" t="s">
        <v>881</v>
      </c>
      <c r="N266" s="841">
        <f t="shared" si="5"/>
        <v>0</v>
      </c>
    </row>
    <row r="267" spans="1:15" ht="21.75" hidden="1" customHeight="1">
      <c r="A267" s="844">
        <f>IF(H227&gt;0,1,)</f>
        <v>0</v>
      </c>
      <c r="B267" s="2368" t="s">
        <v>572</v>
      </c>
      <c r="C267" s="2368"/>
      <c r="D267" s="2369" t="str">
        <f>'6-3표준조사(5)'!P381</f>
        <v>완 (15˚ 이하)</v>
      </c>
      <c r="E267" s="2369"/>
      <c r="F267" s="2369"/>
      <c r="G267" s="2369"/>
      <c r="H267" s="2369"/>
      <c r="I267" s="1241" t="str">
        <f>IF(H227=0,"",IF(D267="완 (15˚ 이하)",0,IF(D267="중 (15˚ ~ 30˚)",5,IF(D267="급 (30˚ 초과)",10))))</f>
        <v/>
      </c>
      <c r="J267" s="1241" t="str">
        <f>IF(A230=0,"",IF(D267="완 (15˚ 이하)",0,IF(D267="중 (15˚ ~ 30˚)",5,IF(D267="급 (30˚ 초과)",10))))</f>
        <v/>
      </c>
      <c r="K267" s="1241" t="str">
        <f>IF(A233=0,"",IF(D267="완 (15˚ 이하)",0,IF(D267="중 (15˚ ~ 30˚)",5,IF(D267="급 (30˚ 초과)",10))))</f>
        <v/>
      </c>
      <c r="L267" s="1241" t="str">
        <f>IF(A241=0,"",IF(D267="완 (15˚ 이하)",0,IF(D267="중 (15˚ ~ 30˚)",5,IF(D267="급 (30˚ 초과)",10))))</f>
        <v/>
      </c>
      <c r="M267" s="1241" t="str">
        <f>IF(A251=0,"",IF(D267="완 (15˚ 이하)",0,IF(D267="중 (15˚ ~ 30˚)",5,IF(D267="급 (30˚ 초과)",10))))</f>
        <v/>
      </c>
      <c r="N267" s="841">
        <f t="shared" si="5"/>
        <v>0</v>
      </c>
    </row>
    <row r="268" spans="1:15" ht="21.75" hidden="1" customHeight="1">
      <c r="A268" s="844">
        <f>IF(H227&gt;0,1,)</f>
        <v>0</v>
      </c>
      <c r="B268" s="2389" t="s">
        <v>561</v>
      </c>
      <c r="C268" s="2389"/>
      <c r="D268" s="2369">
        <f>'6-3표준조사(5)'!R381</f>
        <v>0</v>
      </c>
      <c r="E268" s="2369"/>
      <c r="F268" s="2369"/>
      <c r="G268" s="2369"/>
      <c r="H268" s="2369"/>
      <c r="I268" s="1241"/>
      <c r="J268" s="1241"/>
      <c r="K268" s="1241" t="str">
        <f>IF(A233=0,"",IF(D268="당해년도",0,IF(D268="2년차",5,IF(D268="3년차",10))))</f>
        <v/>
      </c>
      <c r="L268" s="1241"/>
      <c r="M268" s="1241"/>
      <c r="N268" s="841">
        <f t="shared" si="5"/>
        <v>0</v>
      </c>
    </row>
    <row r="269" spans="1:15" ht="21.75" hidden="1" customHeight="1">
      <c r="A269" s="844">
        <f>IF(H227&gt;0,1,)</f>
        <v>0</v>
      </c>
      <c r="B269" s="2368" t="s">
        <v>560</v>
      </c>
      <c r="C269" s="2368"/>
      <c r="D269" s="2369" t="str">
        <f>'6-3표준조사(5)'!Q381</f>
        <v>개소당5ha이상</v>
      </c>
      <c r="E269" s="2369"/>
      <c r="F269" s="2369"/>
      <c r="G269" s="2369"/>
      <c r="H269" s="2369"/>
      <c r="I269" s="1241"/>
      <c r="J269" s="1241" t="str">
        <f>IF(A230=0,"",IF(D269="개소당5ha이상",0,IF(D269="개소당3~5ha미만 ",5,IF(D269="개소당3ha미만",10))))</f>
        <v/>
      </c>
      <c r="K269" s="1241" t="str">
        <f>IF(A233=0,"",IF(D269="개소당5ha이상",0,IF(D269="개소당3~5ha미만 ",5,IF(D269="개소당3ha미만",10))))</f>
        <v/>
      </c>
      <c r="L269" s="1241" t="str">
        <f>IF(A241=0,"",IF(D269="개소당5ha이상",0,IF(D269="개소당3~5ha미만 ",5,IF(D269="개소당3ha미만",10))))</f>
        <v/>
      </c>
      <c r="M269" s="1241" t="str">
        <f>IF(A251=0,"",IF(D269="개소당5ha이상",0,IF(D269="개소당3~5ha미만 ",5,IF(D269="개소당3ha미만",10))))</f>
        <v/>
      </c>
      <c r="N269" s="841">
        <f t="shared" si="5"/>
        <v>0</v>
      </c>
    </row>
    <row r="270" spans="1:15" ht="21.75" hidden="1" customHeight="1">
      <c r="A270" s="844">
        <f>IF(H227&gt;0,1,)</f>
        <v>0</v>
      </c>
      <c r="B270" s="2368" t="s">
        <v>555</v>
      </c>
      <c r="C270" s="2368"/>
      <c r="D270" s="2369"/>
      <c r="E270" s="2369"/>
      <c r="F270" s="2369"/>
      <c r="G270" s="2369"/>
      <c r="H270" s="2369"/>
      <c r="I270" s="1241">
        <f>SUM(I267:I269)</f>
        <v>0</v>
      </c>
      <c r="J270" s="1241">
        <f>SUM(J267:J269)</f>
        <v>0</v>
      </c>
      <c r="K270" s="1241">
        <f>SUM(K267:K269)</f>
        <v>0</v>
      </c>
      <c r="L270" s="1241">
        <f>SUM(L267:L269)</f>
        <v>0</v>
      </c>
      <c r="M270" s="1241">
        <f>SUM(M267:M269)</f>
        <v>0</v>
      </c>
      <c r="N270" s="841">
        <f t="shared" si="5"/>
        <v>0</v>
      </c>
    </row>
    <row r="271" spans="1:15" ht="35.1" hidden="1" customHeight="1" thickBot="1">
      <c r="A271" s="844">
        <f>IF(H272&gt;0,1,)</f>
        <v>0</v>
      </c>
      <c r="B271" s="2237" t="s">
        <v>839</v>
      </c>
      <c r="C271" s="2237"/>
      <c r="D271" s="2237"/>
      <c r="E271" s="2237"/>
      <c r="F271" s="2237"/>
      <c r="G271" s="2237"/>
      <c r="H271" s="2237"/>
      <c r="I271" s="2237"/>
      <c r="J271" s="2237"/>
      <c r="K271" s="2237"/>
      <c r="L271" s="2237"/>
      <c r="M271" s="2237"/>
      <c r="N271" s="841">
        <f>IF(H$272&gt;0,7,)</f>
        <v>0</v>
      </c>
      <c r="O271" s="899"/>
    </row>
    <row r="272" spans="1:15" ht="24.95" hidden="1" customHeight="1">
      <c r="A272" s="844">
        <f>IF(H272&gt;0,1,)</f>
        <v>0</v>
      </c>
      <c r="B272" s="2362" t="s">
        <v>857</v>
      </c>
      <c r="C272" s="2363"/>
      <c r="D272" s="2364" t="str">
        <f>CONCATENATE('6-3표준조사(5)'!K454,"임반")</f>
        <v>임반</v>
      </c>
      <c r="E272" s="2364"/>
      <c r="F272" s="2364" t="str">
        <f>CONCATENATE('6-3표준조사(5)'!L454,"소반")</f>
        <v>소반</v>
      </c>
      <c r="G272" s="2364"/>
      <c r="H272" s="2365">
        <f>'6-3표준조사(5)'!Q454</f>
        <v>0</v>
      </c>
      <c r="I272" s="2365"/>
      <c r="J272" s="845"/>
      <c r="K272" s="846" t="s">
        <v>541</v>
      </c>
      <c r="L272" s="2366">
        <f>+'6-3표준조사(5)'!R454</f>
        <v>0</v>
      </c>
      <c r="M272" s="2367"/>
      <c r="N272" s="841">
        <f t="shared" ref="N272:N315" si="6">IF(H$272&gt;0,7,)</f>
        <v>0</v>
      </c>
    </row>
    <row r="273" spans="1:14" ht="21.75" hidden="1" customHeight="1">
      <c r="A273" s="844">
        <f>IF(H272&gt;0,1,)</f>
        <v>0</v>
      </c>
      <c r="B273" s="2378" t="s">
        <v>542</v>
      </c>
      <c r="C273" s="2379"/>
      <c r="D273" s="2380" t="s">
        <v>543</v>
      </c>
      <c r="E273" s="2379"/>
      <c r="F273" s="2381" t="s">
        <v>544</v>
      </c>
      <c r="G273" s="2382"/>
      <c r="H273" s="2381" t="s">
        <v>545</v>
      </c>
      <c r="I273" s="2382"/>
      <c r="J273" s="2380" t="s">
        <v>546</v>
      </c>
      <c r="K273" s="2379"/>
      <c r="L273" s="2383" t="s">
        <v>858</v>
      </c>
      <c r="M273" s="2370"/>
      <c r="N273" s="841">
        <f t="shared" si="6"/>
        <v>0</v>
      </c>
    </row>
    <row r="274" spans="1:14" ht="21.75" hidden="1" customHeight="1">
      <c r="A274" s="844">
        <f>IF(H272&gt;0,1,)</f>
        <v>0</v>
      </c>
      <c r="B274" s="847"/>
      <c r="C274" s="848" t="s">
        <v>547</v>
      </c>
      <c r="D274" s="849"/>
      <c r="E274" s="850" t="s">
        <v>548</v>
      </c>
      <c r="F274" s="849"/>
      <c r="G274" s="850" t="s">
        <v>548</v>
      </c>
      <c r="H274" s="849"/>
      <c r="I274" s="850" t="s">
        <v>548</v>
      </c>
      <c r="J274" s="851"/>
      <c r="K274" s="850" t="s">
        <v>549</v>
      </c>
      <c r="L274" s="2384"/>
      <c r="M274" s="2371"/>
      <c r="N274" s="841">
        <f t="shared" si="6"/>
        <v>0</v>
      </c>
    </row>
    <row r="275" spans="1:14" s="27" customFormat="1" ht="21.75" hidden="1" customHeight="1">
      <c r="A275" s="28">
        <f>IF('6-3표준조사(4)'!R454="둘레베기",1,)</f>
        <v>0</v>
      </c>
      <c r="B275" s="2323" t="s">
        <v>547</v>
      </c>
      <c r="C275" s="29" t="s">
        <v>579</v>
      </c>
      <c r="D275" s="30"/>
      <c r="E275" s="31"/>
      <c r="F275" s="30"/>
      <c r="G275" s="31"/>
      <c r="H275" s="30"/>
      <c r="I275" s="31"/>
      <c r="J275" s="32"/>
      <c r="K275" s="33"/>
      <c r="L275" s="34"/>
      <c r="M275" s="71">
        <f>M276</f>
        <v>0</v>
      </c>
      <c r="N275" s="70">
        <f t="shared" si="6"/>
        <v>0</v>
      </c>
    </row>
    <row r="276" spans="1:14" s="27" customFormat="1" ht="21.75" hidden="1" customHeight="1">
      <c r="A276" s="28">
        <f>IF('6-3표준조사(4)'!R454="둘레베기",1,)</f>
        <v>0</v>
      </c>
      <c r="B276" s="2324"/>
      <c r="C276" s="35" t="s">
        <v>841</v>
      </c>
      <c r="D276" s="36"/>
      <c r="E276" s="37"/>
      <c r="F276" s="38"/>
      <c r="G276" s="37"/>
      <c r="H276" s="38"/>
      <c r="I276" s="37"/>
      <c r="J276" s="39"/>
      <c r="K276" s="40"/>
      <c r="L276" s="41">
        <f>J315/100</f>
        <v>0</v>
      </c>
      <c r="M276" s="72">
        <f>ROUNDDOWN((H277*J277)+(H277*J277*L276),)</f>
        <v>0</v>
      </c>
      <c r="N276" s="70">
        <f t="shared" si="6"/>
        <v>0</v>
      </c>
    </row>
    <row r="277" spans="1:14" s="27" customFormat="1" ht="21.75" hidden="1" customHeight="1">
      <c r="A277" s="28">
        <f>IF('6-3표준조사(4)'!R454="둘레베기",1,)</f>
        <v>0</v>
      </c>
      <c r="B277" s="2324"/>
      <c r="C277" s="35" t="s">
        <v>842</v>
      </c>
      <c r="D277" s="36">
        <f>IF(A277&gt;0,D306,)</f>
        <v>0</v>
      </c>
      <c r="E277" s="37" t="s">
        <v>551</v>
      </c>
      <c r="F277" s="38">
        <v>0.18</v>
      </c>
      <c r="G277" s="37" t="s">
        <v>552</v>
      </c>
      <c r="H277" s="38">
        <f>ROUND(D277/100*F277,2)</f>
        <v>0</v>
      </c>
      <c r="I277" s="37" t="s">
        <v>550</v>
      </c>
      <c r="J277" s="39">
        <f>'7-1 단가조사'!L7</f>
        <v>172068</v>
      </c>
      <c r="K277" s="40" t="s">
        <v>580</v>
      </c>
      <c r="L277" s="41"/>
      <c r="M277" s="72"/>
      <c r="N277" s="70">
        <f t="shared" si="6"/>
        <v>0</v>
      </c>
    </row>
    <row r="278" spans="1:14" s="27" customFormat="1" ht="21.75" hidden="1" customHeight="1">
      <c r="A278" s="28">
        <f>IF('6-3표준조사(4)'!R454="줄베기",1,)</f>
        <v>0</v>
      </c>
      <c r="B278" s="2324"/>
      <c r="C278" s="29" t="s">
        <v>581</v>
      </c>
      <c r="D278" s="30"/>
      <c r="E278" s="31"/>
      <c r="F278" s="30"/>
      <c r="G278" s="31"/>
      <c r="H278" s="30"/>
      <c r="I278" s="31"/>
      <c r="J278" s="32"/>
      <c r="K278" s="33"/>
      <c r="L278" s="42"/>
      <c r="M278" s="71">
        <f>SUM(M279+M282+M285)</f>
        <v>0</v>
      </c>
      <c r="N278" s="70">
        <f t="shared" si="6"/>
        <v>0</v>
      </c>
    </row>
    <row r="279" spans="1:14" s="27" customFormat="1" ht="21.75" hidden="1" customHeight="1">
      <c r="A279" s="28">
        <f>IF('6-3표준조사(4)'!R454="줄베기",1,)</f>
        <v>0</v>
      </c>
      <c r="B279" s="2324"/>
      <c r="C279" s="35" t="s">
        <v>841</v>
      </c>
      <c r="D279" s="43"/>
      <c r="E279" s="37"/>
      <c r="F279" s="38"/>
      <c r="G279" s="37"/>
      <c r="H279" s="38"/>
      <c r="I279" s="37"/>
      <c r="J279" s="39"/>
      <c r="K279" s="40"/>
      <c r="L279" s="41">
        <f>K315/100</f>
        <v>0</v>
      </c>
      <c r="M279" s="72">
        <f>ROUNDDOWN((M280+M281)+((M280+M281)*L279),0)</f>
        <v>0</v>
      </c>
      <c r="N279" s="70">
        <f t="shared" si="6"/>
        <v>0</v>
      </c>
    </row>
    <row r="280" spans="1:14" s="27" customFormat="1" ht="21.75" hidden="1" customHeight="1">
      <c r="A280" s="28">
        <f>IF('6-3표준조사(4)'!R454="줄베기",1,)</f>
        <v>0</v>
      </c>
      <c r="B280" s="2324"/>
      <c r="C280" s="35" t="s">
        <v>843</v>
      </c>
      <c r="D280" s="43">
        <f>IF(A280&gt;0,D306,)</f>
        <v>0</v>
      </c>
      <c r="E280" s="37" t="s">
        <v>551</v>
      </c>
      <c r="F280" s="38">
        <v>7.0000000000000007E-2</v>
      </c>
      <c r="G280" s="37" t="s">
        <v>552</v>
      </c>
      <c r="H280" s="38">
        <f>ROUND(D280/100*F280,2)</f>
        <v>0</v>
      </c>
      <c r="I280" s="37" t="s">
        <v>550</v>
      </c>
      <c r="J280" s="39">
        <f>'7-1 단가조사'!L7</f>
        <v>172068</v>
      </c>
      <c r="K280" s="40" t="s">
        <v>580</v>
      </c>
      <c r="L280" s="41"/>
      <c r="M280" s="72">
        <f>ROUNDDOWN(H280*J280,)</f>
        <v>0</v>
      </c>
      <c r="N280" s="70">
        <f t="shared" si="6"/>
        <v>0</v>
      </c>
    </row>
    <row r="281" spans="1:14" s="27" customFormat="1" ht="21.75" hidden="1" customHeight="1">
      <c r="A281" s="28">
        <f>IF('6-3표준조사(4)'!R454="줄베기",1,)</f>
        <v>0</v>
      </c>
      <c r="B281" s="2324"/>
      <c r="C281" s="35" t="s">
        <v>844</v>
      </c>
      <c r="D281" s="44">
        <f>IF(A281&gt;0,1,)</f>
        <v>0</v>
      </c>
      <c r="E281" s="37" t="s">
        <v>425</v>
      </c>
      <c r="F281" s="38">
        <v>1.3</v>
      </c>
      <c r="G281" s="37" t="s">
        <v>582</v>
      </c>
      <c r="H281" s="38">
        <f>ROUND(D281*F281,2)</f>
        <v>0</v>
      </c>
      <c r="I281" s="37" t="s">
        <v>550</v>
      </c>
      <c r="J281" s="39">
        <f>'7-1 단가조사'!L6</f>
        <v>226122</v>
      </c>
      <c r="K281" s="40" t="s">
        <v>583</v>
      </c>
      <c r="L281" s="41"/>
      <c r="M281" s="72">
        <f>ROUNDDOWN(H281*J281,)</f>
        <v>0</v>
      </c>
      <c r="N281" s="70">
        <f t="shared" si="6"/>
        <v>0</v>
      </c>
    </row>
    <row r="282" spans="1:14" s="27" customFormat="1" ht="21.75" hidden="1" customHeight="1">
      <c r="A282" s="28">
        <f>IF('6-3표준조사(4)'!R454="줄베기",1,)</f>
        <v>0</v>
      </c>
      <c r="B282" s="2324"/>
      <c r="C282" s="35" t="s">
        <v>845</v>
      </c>
      <c r="D282" s="43"/>
      <c r="E282" s="37"/>
      <c r="F282" s="38"/>
      <c r="G282" s="37"/>
      <c r="H282" s="38"/>
      <c r="I282" s="37"/>
      <c r="J282" s="39"/>
      <c r="K282" s="40"/>
      <c r="L282" s="45"/>
      <c r="M282" s="72">
        <f>M283+M284</f>
        <v>0</v>
      </c>
      <c r="N282" s="70">
        <f t="shared" si="6"/>
        <v>0</v>
      </c>
    </row>
    <row r="283" spans="1:14" s="27" customFormat="1" ht="21.75" hidden="1" customHeight="1">
      <c r="A283" s="28">
        <f>IF('6-3표준조사(4)'!R454="줄베기",1,)</f>
        <v>0</v>
      </c>
      <c r="B283" s="2324"/>
      <c r="C283" s="35" t="s">
        <v>846</v>
      </c>
      <c r="D283" s="44">
        <f>H281</f>
        <v>0</v>
      </c>
      <c r="E283" s="37" t="s">
        <v>582</v>
      </c>
      <c r="F283" s="38">
        <v>5</v>
      </c>
      <c r="G283" s="37" t="s">
        <v>553</v>
      </c>
      <c r="H283" s="38">
        <f>ROUND(D283*F283,2)</f>
        <v>0</v>
      </c>
      <c r="I283" s="37" t="s">
        <v>554</v>
      </c>
      <c r="J283" s="39">
        <f>'7-1 단가조사'!L11</f>
        <v>1720</v>
      </c>
      <c r="K283" s="40" t="s">
        <v>584</v>
      </c>
      <c r="L283" s="45"/>
      <c r="M283" s="72">
        <f>ROUNDDOWN(H283*J283,)</f>
        <v>0</v>
      </c>
      <c r="N283" s="70">
        <f t="shared" si="6"/>
        <v>0</v>
      </c>
    </row>
    <row r="284" spans="1:14" s="27" customFormat="1" ht="21.75" hidden="1" customHeight="1">
      <c r="A284" s="28">
        <f>IF('6-3표준조사(4)'!R454="줄베기",1,)</f>
        <v>0</v>
      </c>
      <c r="B284" s="2324"/>
      <c r="C284" s="35" t="s">
        <v>847</v>
      </c>
      <c r="D284" s="43">
        <f>M283</f>
        <v>0</v>
      </c>
      <c r="E284" s="37" t="s">
        <v>586</v>
      </c>
      <c r="F284" s="38">
        <v>0.1</v>
      </c>
      <c r="G284" s="37" t="s">
        <v>587</v>
      </c>
      <c r="H284" s="38"/>
      <c r="I284" s="37"/>
      <c r="J284" s="39"/>
      <c r="K284" s="40"/>
      <c r="L284" s="45"/>
      <c r="M284" s="72">
        <f>ROUNDDOWN(D284*F284,)</f>
        <v>0</v>
      </c>
      <c r="N284" s="70">
        <f t="shared" si="6"/>
        <v>0</v>
      </c>
    </row>
    <row r="285" spans="1:14" s="27" customFormat="1" ht="21.75" hidden="1" customHeight="1">
      <c r="A285" s="28">
        <f>IF('6-3표준조사(4)'!R454="줄베기",1,)</f>
        <v>0</v>
      </c>
      <c r="B285" s="2324"/>
      <c r="C285" s="46" t="s">
        <v>848</v>
      </c>
      <c r="D285" s="47">
        <f>D283</f>
        <v>0</v>
      </c>
      <c r="E285" s="48" t="s">
        <v>588</v>
      </c>
      <c r="F285" s="49">
        <v>8.3999999999999995E-3</v>
      </c>
      <c r="G285" s="48" t="s">
        <v>589</v>
      </c>
      <c r="H285" s="50"/>
      <c r="I285" s="48"/>
      <c r="J285" s="51">
        <f>'7-1 단가조사'!L14</f>
        <v>610000</v>
      </c>
      <c r="K285" s="52" t="s">
        <v>585</v>
      </c>
      <c r="L285" s="53"/>
      <c r="M285" s="73">
        <f>ROUNDDOWN(D285*F285*J285,)</f>
        <v>0</v>
      </c>
      <c r="N285" s="70">
        <f t="shared" si="6"/>
        <v>0</v>
      </c>
    </row>
    <row r="286" spans="1:14" ht="21.75" hidden="1" customHeight="1">
      <c r="A286" s="844">
        <f>IF('6-3표준조사(5)'!R454="모두베기",1,)</f>
        <v>0</v>
      </c>
      <c r="B286" s="2324"/>
      <c r="C286" s="852" t="s">
        <v>590</v>
      </c>
      <c r="D286" s="853"/>
      <c r="E286" s="854"/>
      <c r="F286" s="855"/>
      <c r="G286" s="854"/>
      <c r="H286" s="855"/>
      <c r="I286" s="854"/>
      <c r="J286" s="856"/>
      <c r="K286" s="857"/>
      <c r="L286" s="858"/>
      <c r="M286" s="859">
        <f>M287+M292+M295</f>
        <v>0</v>
      </c>
      <c r="N286" s="841">
        <f t="shared" si="6"/>
        <v>0</v>
      </c>
    </row>
    <row r="287" spans="1:14" ht="21.75" hidden="1" customHeight="1">
      <c r="A287" s="844">
        <f>IF('6-3표준조사(5)'!R454="모두베기",1,)</f>
        <v>0</v>
      </c>
      <c r="B287" s="2324"/>
      <c r="C287" s="860" t="s">
        <v>841</v>
      </c>
      <c r="D287" s="861"/>
      <c r="E287" s="862"/>
      <c r="F287" s="863"/>
      <c r="G287" s="862"/>
      <c r="H287" s="863"/>
      <c r="I287" s="862"/>
      <c r="J287" s="864"/>
      <c r="K287" s="865"/>
      <c r="L287" s="866">
        <f>L315/100</f>
        <v>0</v>
      </c>
      <c r="M287" s="867">
        <f>M288+M289+M290+M291</f>
        <v>0</v>
      </c>
      <c r="N287" s="841">
        <f t="shared" si="6"/>
        <v>0</v>
      </c>
    </row>
    <row r="288" spans="1:14" ht="21.75" hidden="1" customHeight="1">
      <c r="A288" s="844">
        <f>IF('6-3표준조사(5)'!R454="모두베기",1,)</f>
        <v>0</v>
      </c>
      <c r="B288" s="2324"/>
      <c r="C288" s="860" t="s">
        <v>843</v>
      </c>
      <c r="D288" s="861">
        <f>IF(A288&gt;0,D306,)</f>
        <v>0</v>
      </c>
      <c r="E288" s="862" t="s">
        <v>551</v>
      </c>
      <c r="F288" s="863">
        <v>7.0000000000000007E-2</v>
      </c>
      <c r="G288" s="862" t="s">
        <v>552</v>
      </c>
      <c r="H288" s="863">
        <f>ROUND(D288/100*F288,2)</f>
        <v>0</v>
      </c>
      <c r="I288" s="862" t="s">
        <v>550</v>
      </c>
      <c r="J288" s="864">
        <f>'7-1 단가조사'!L7</f>
        <v>172068</v>
      </c>
      <c r="K288" s="865" t="s">
        <v>580</v>
      </c>
      <c r="L288" s="868"/>
      <c r="M288" s="867">
        <f>ROUNDDOWN((H288*J288)+(H288*J288*L287),)</f>
        <v>0</v>
      </c>
      <c r="N288" s="841">
        <f t="shared" si="6"/>
        <v>0</v>
      </c>
    </row>
    <row r="289" spans="1:14" ht="21.75" hidden="1" customHeight="1">
      <c r="A289" s="844">
        <f>IF('6-3표준조사(5)'!R454="모두베기",1,)</f>
        <v>0</v>
      </c>
      <c r="B289" s="2324"/>
      <c r="C289" s="869" t="s">
        <v>1158</v>
      </c>
      <c r="D289" s="870">
        <f>IF(A289&gt;0,IF(D308="당해 년도",1,),)</f>
        <v>0</v>
      </c>
      <c r="E289" s="862" t="s">
        <v>425</v>
      </c>
      <c r="F289" s="863">
        <v>3.5</v>
      </c>
      <c r="G289" s="862" t="s">
        <v>582</v>
      </c>
      <c r="H289" s="863">
        <f>ROUND(D289*F289,2)</f>
        <v>0</v>
      </c>
      <c r="I289" s="862" t="s">
        <v>550</v>
      </c>
      <c r="J289" s="864">
        <f>'7-1 단가조사'!L6</f>
        <v>226122</v>
      </c>
      <c r="K289" s="865" t="s">
        <v>583</v>
      </c>
      <c r="L289" s="868"/>
      <c r="M289" s="867">
        <f>ROUNDDOWN((H289*J289)+(H289*J289*L287),)</f>
        <v>0</v>
      </c>
      <c r="N289" s="841">
        <f t="shared" si="6"/>
        <v>0</v>
      </c>
    </row>
    <row r="290" spans="1:14" ht="21.75" hidden="1" customHeight="1">
      <c r="A290" s="844">
        <f>IF('6-3표준조사(5)'!R454="모두베기",1,)</f>
        <v>0</v>
      </c>
      <c r="B290" s="2324"/>
      <c r="C290" s="869" t="s">
        <v>1159</v>
      </c>
      <c r="D290" s="870">
        <f>IF(A290&gt;0,IF(D308="2년차",1,),)</f>
        <v>0</v>
      </c>
      <c r="E290" s="862" t="s">
        <v>425</v>
      </c>
      <c r="F290" s="863">
        <v>4</v>
      </c>
      <c r="G290" s="862" t="s">
        <v>582</v>
      </c>
      <c r="H290" s="863">
        <f>ROUND(D290*F290,2)</f>
        <v>0</v>
      </c>
      <c r="I290" s="862" t="s">
        <v>550</v>
      </c>
      <c r="J290" s="864">
        <f>'7-1 단가조사'!L6</f>
        <v>226122</v>
      </c>
      <c r="K290" s="865" t="s">
        <v>583</v>
      </c>
      <c r="L290" s="868"/>
      <c r="M290" s="867">
        <f>ROUNDDOWN((H290*J290)+(H290*J290*L287),)</f>
        <v>0</v>
      </c>
      <c r="N290" s="841">
        <f t="shared" si="6"/>
        <v>0</v>
      </c>
    </row>
    <row r="291" spans="1:14" ht="21.75" hidden="1" customHeight="1">
      <c r="A291" s="844">
        <f>IF('6-3표준조사(5)'!R454="모두베기",1,)</f>
        <v>0</v>
      </c>
      <c r="B291" s="2324"/>
      <c r="C291" s="869" t="s">
        <v>1160</v>
      </c>
      <c r="D291" s="870">
        <f>IF(A291&gt;0,IF(D308="3년차 이상",1,),)</f>
        <v>0</v>
      </c>
      <c r="E291" s="862" t="s">
        <v>425</v>
      </c>
      <c r="F291" s="863">
        <v>5</v>
      </c>
      <c r="G291" s="862" t="s">
        <v>582</v>
      </c>
      <c r="H291" s="863">
        <f>ROUND(D291*F291,2)</f>
        <v>0</v>
      </c>
      <c r="I291" s="862" t="s">
        <v>550</v>
      </c>
      <c r="J291" s="864">
        <f>'7-1 단가조사'!L6</f>
        <v>226122</v>
      </c>
      <c r="K291" s="865" t="s">
        <v>583</v>
      </c>
      <c r="L291" s="868"/>
      <c r="M291" s="867">
        <f>ROUNDDOWN((H291*J291)+(H291*J291*L287),)</f>
        <v>0</v>
      </c>
      <c r="N291" s="841">
        <f t="shared" si="6"/>
        <v>0</v>
      </c>
    </row>
    <row r="292" spans="1:14" ht="21.75" hidden="1" customHeight="1">
      <c r="A292" s="844">
        <f>IF('6-3표준조사(5)'!R454="모두베기",1,)</f>
        <v>0</v>
      </c>
      <c r="B292" s="2324"/>
      <c r="C292" s="860" t="s">
        <v>845</v>
      </c>
      <c r="D292" s="861"/>
      <c r="E292" s="862"/>
      <c r="F292" s="863"/>
      <c r="G292" s="862"/>
      <c r="H292" s="863"/>
      <c r="I292" s="862"/>
      <c r="J292" s="864"/>
      <c r="K292" s="865"/>
      <c r="L292" s="868"/>
      <c r="M292" s="867">
        <f>M293+M294</f>
        <v>0</v>
      </c>
      <c r="N292" s="841">
        <f t="shared" si="6"/>
        <v>0</v>
      </c>
    </row>
    <row r="293" spans="1:14" ht="21.75" hidden="1" customHeight="1">
      <c r="A293" s="844">
        <f>IF('6-3표준조사(5)'!R454="모두베기",1,)</f>
        <v>0</v>
      </c>
      <c r="B293" s="2324"/>
      <c r="C293" s="860" t="s">
        <v>846</v>
      </c>
      <c r="D293" s="870">
        <f>(H289+H290+H291)</f>
        <v>0</v>
      </c>
      <c r="E293" s="862" t="s">
        <v>582</v>
      </c>
      <c r="F293" s="863">
        <v>5</v>
      </c>
      <c r="G293" s="862" t="s">
        <v>553</v>
      </c>
      <c r="H293" s="863">
        <f>ROUND(D293*F293,2)</f>
        <v>0</v>
      </c>
      <c r="I293" s="862" t="s">
        <v>554</v>
      </c>
      <c r="J293" s="864">
        <f>'7-1 단가조사'!L11</f>
        <v>1720</v>
      </c>
      <c r="K293" s="865" t="s">
        <v>584</v>
      </c>
      <c r="L293" s="868"/>
      <c r="M293" s="867">
        <f>ROUNDDOWN(H293*J293,)</f>
        <v>0</v>
      </c>
      <c r="N293" s="841">
        <f t="shared" si="6"/>
        <v>0</v>
      </c>
    </row>
    <row r="294" spans="1:14" ht="21.75" hidden="1" customHeight="1">
      <c r="A294" s="844">
        <f>IF('6-3표준조사(5)'!R454="모두베기",1,)</f>
        <v>0</v>
      </c>
      <c r="B294" s="2324"/>
      <c r="C294" s="860" t="s">
        <v>847</v>
      </c>
      <c r="D294" s="861">
        <f>M293</f>
        <v>0</v>
      </c>
      <c r="E294" s="862" t="s">
        <v>586</v>
      </c>
      <c r="F294" s="863">
        <v>0.1</v>
      </c>
      <c r="G294" s="862" t="s">
        <v>587</v>
      </c>
      <c r="H294" s="863"/>
      <c r="I294" s="862"/>
      <c r="J294" s="864"/>
      <c r="K294" s="865"/>
      <c r="L294" s="868"/>
      <c r="M294" s="867">
        <f>ROUNDDOWN(D294*F294,)</f>
        <v>0</v>
      </c>
      <c r="N294" s="841">
        <f t="shared" si="6"/>
        <v>0</v>
      </c>
    </row>
    <row r="295" spans="1:14" ht="21.75" hidden="1" customHeight="1">
      <c r="A295" s="844">
        <f>IF('6-3표준조사(5)'!R454="모두베기",1,)</f>
        <v>0</v>
      </c>
      <c r="B295" s="2324"/>
      <c r="C295" s="871" t="s">
        <v>848</v>
      </c>
      <c r="D295" s="872">
        <f>D293</f>
        <v>0</v>
      </c>
      <c r="E295" s="873" t="s">
        <v>588</v>
      </c>
      <c r="F295" s="874">
        <v>8.3999999999999995E-3</v>
      </c>
      <c r="G295" s="873" t="s">
        <v>589</v>
      </c>
      <c r="H295" s="875"/>
      <c r="I295" s="873"/>
      <c r="J295" s="876">
        <f>'7-1 단가조사'!L14</f>
        <v>610000</v>
      </c>
      <c r="K295" s="877" t="s">
        <v>585</v>
      </c>
      <c r="L295" s="878"/>
      <c r="M295" s="879">
        <f>ROUNDDOWN(D295*F295*J295,)</f>
        <v>0</v>
      </c>
      <c r="N295" s="841">
        <f t="shared" si="6"/>
        <v>0</v>
      </c>
    </row>
    <row r="296" spans="1:14" s="27" customFormat="1" ht="21.75" hidden="1" customHeight="1">
      <c r="A296" s="28">
        <f>IF('6-3표준조사(4)'!R454="맹아제거",1,)</f>
        <v>0</v>
      </c>
      <c r="B296" s="2324"/>
      <c r="C296" s="29" t="s">
        <v>591</v>
      </c>
      <c r="D296" s="30"/>
      <c r="E296" s="31"/>
      <c r="F296" s="30"/>
      <c r="G296" s="31"/>
      <c r="H296" s="30"/>
      <c r="I296" s="31"/>
      <c r="J296" s="32"/>
      <c r="K296" s="33"/>
      <c r="L296" s="34"/>
      <c r="M296" s="71">
        <f>M297</f>
        <v>0</v>
      </c>
      <c r="N296" s="70">
        <f t="shared" si="6"/>
        <v>0</v>
      </c>
    </row>
    <row r="297" spans="1:14" s="27" customFormat="1" ht="21.75" hidden="1" customHeight="1">
      <c r="A297" s="28">
        <f>IF('6-3표준조사(4)'!R454="맹아제거",1,)</f>
        <v>0</v>
      </c>
      <c r="B297" s="2324"/>
      <c r="C297" s="35" t="s">
        <v>841</v>
      </c>
      <c r="D297" s="36"/>
      <c r="E297" s="37"/>
      <c r="F297" s="38"/>
      <c r="G297" s="37"/>
      <c r="H297" s="38"/>
      <c r="I297" s="37"/>
      <c r="J297" s="39"/>
      <c r="K297" s="40"/>
      <c r="L297" s="41">
        <f>M315/100</f>
        <v>0</v>
      </c>
      <c r="M297" s="72">
        <f>ROUNDDOWN((H298*J298)+(H298*J298*L297),)</f>
        <v>0</v>
      </c>
      <c r="N297" s="70">
        <f t="shared" si="6"/>
        <v>0</v>
      </c>
    </row>
    <row r="298" spans="1:14" s="27" customFormat="1" ht="21.75" hidden="1" customHeight="1">
      <c r="A298" s="28">
        <f>IF('6-3표준조사(4)'!R454="맹아제거",1,)</f>
        <v>0</v>
      </c>
      <c r="B298" s="2324"/>
      <c r="C298" s="35" t="s">
        <v>849</v>
      </c>
      <c r="D298" s="36">
        <v>0</v>
      </c>
      <c r="E298" s="37" t="s">
        <v>551</v>
      </c>
      <c r="F298" s="38">
        <v>0.2</v>
      </c>
      <c r="G298" s="37" t="s">
        <v>552</v>
      </c>
      <c r="H298" s="38">
        <f>ROUND(D298/100*F298,2)</f>
        <v>0</v>
      </c>
      <c r="I298" s="37" t="s">
        <v>550</v>
      </c>
      <c r="J298" s="39">
        <f>'7-1 단가조사'!L7</f>
        <v>172068</v>
      </c>
      <c r="K298" s="40" t="s">
        <v>580</v>
      </c>
      <c r="L298" s="41">
        <f>M315/100</f>
        <v>0</v>
      </c>
      <c r="M298" s="72"/>
      <c r="N298" s="70">
        <f t="shared" si="6"/>
        <v>0</v>
      </c>
    </row>
    <row r="299" spans="1:14" ht="21.75" hidden="1" customHeight="1">
      <c r="A299" s="844">
        <f>IF(H272&gt;0,1,)</f>
        <v>0</v>
      </c>
      <c r="B299" s="2372" t="s">
        <v>555</v>
      </c>
      <c r="C299" s="852" t="s">
        <v>592</v>
      </c>
      <c r="D299" s="855"/>
      <c r="E299" s="854"/>
      <c r="F299" s="855"/>
      <c r="G299" s="854"/>
      <c r="H299" s="855"/>
      <c r="I299" s="854"/>
      <c r="J299" s="856"/>
      <c r="K299" s="857"/>
      <c r="L299" s="858"/>
      <c r="M299" s="859">
        <f>SUM(M300,M302,M303)</f>
        <v>0</v>
      </c>
      <c r="N299" s="841">
        <f t="shared" si="6"/>
        <v>0</v>
      </c>
    </row>
    <row r="300" spans="1:14" ht="21.75" hidden="1" customHeight="1">
      <c r="A300" s="844">
        <f>IF(H272&gt;0,1,)</f>
        <v>0</v>
      </c>
      <c r="B300" s="2373"/>
      <c r="C300" s="860" t="s">
        <v>850</v>
      </c>
      <c r="D300" s="863"/>
      <c r="E300" s="862"/>
      <c r="F300" s="863"/>
      <c r="G300" s="862"/>
      <c r="H300" s="863"/>
      <c r="I300" s="862"/>
      <c r="J300" s="864"/>
      <c r="K300" s="865"/>
      <c r="L300" s="868"/>
      <c r="M300" s="867">
        <f>M301</f>
        <v>0</v>
      </c>
      <c r="N300" s="841">
        <f t="shared" si="6"/>
        <v>0</v>
      </c>
    </row>
    <row r="301" spans="1:14" ht="21.75" hidden="1" customHeight="1">
      <c r="A301" s="844">
        <f>IF(H272&gt;0,1,)</f>
        <v>0</v>
      </c>
      <c r="B301" s="2373"/>
      <c r="C301" s="860" t="s">
        <v>851</v>
      </c>
      <c r="D301" s="863"/>
      <c r="E301" s="862"/>
      <c r="F301" s="863"/>
      <c r="G301" s="862"/>
      <c r="H301" s="863"/>
      <c r="I301" s="862"/>
      <c r="J301" s="864"/>
      <c r="K301" s="865"/>
      <c r="L301" s="868"/>
      <c r="M301" s="867">
        <f>M276+M279+M287+M297</f>
        <v>0</v>
      </c>
      <c r="N301" s="841">
        <f t="shared" si="6"/>
        <v>0</v>
      </c>
    </row>
    <row r="302" spans="1:14" ht="21.75" hidden="1" customHeight="1">
      <c r="A302" s="844">
        <f>IF(H272&gt;0,1,)</f>
        <v>0</v>
      </c>
      <c r="B302" s="2373"/>
      <c r="C302" s="860" t="s">
        <v>852</v>
      </c>
      <c r="D302" s="863"/>
      <c r="E302" s="862"/>
      <c r="F302" s="863"/>
      <c r="G302" s="862"/>
      <c r="H302" s="863"/>
      <c r="I302" s="862"/>
      <c r="J302" s="864"/>
      <c r="K302" s="865"/>
      <c r="L302" s="868"/>
      <c r="M302" s="867">
        <f>M282+M292</f>
        <v>0</v>
      </c>
      <c r="N302" s="841">
        <f t="shared" si="6"/>
        <v>0</v>
      </c>
    </row>
    <row r="303" spans="1:14" ht="21.75" hidden="1" customHeight="1" thickBot="1">
      <c r="A303" s="844">
        <f>IF(H272&gt;0,1,)</f>
        <v>0</v>
      </c>
      <c r="B303" s="2374"/>
      <c r="C303" s="871" t="s">
        <v>853</v>
      </c>
      <c r="D303" s="880"/>
      <c r="E303" s="881"/>
      <c r="F303" s="880"/>
      <c r="G303" s="881"/>
      <c r="H303" s="880"/>
      <c r="I303" s="881"/>
      <c r="J303" s="882"/>
      <c r="K303" s="883"/>
      <c r="L303" s="884"/>
      <c r="M303" s="885">
        <f>M285+M295</f>
        <v>0</v>
      </c>
      <c r="N303" s="841">
        <f t="shared" si="6"/>
        <v>0</v>
      </c>
    </row>
    <row r="304" spans="1:14" ht="21.75" hidden="1" customHeight="1">
      <c r="A304" s="844">
        <f>IF(H272&gt;0,1,)</f>
        <v>0</v>
      </c>
      <c r="B304" s="2375" t="s">
        <v>556</v>
      </c>
      <c r="C304" s="2375"/>
      <c r="D304" s="2375"/>
      <c r="E304" s="2375"/>
      <c r="F304" s="2375"/>
      <c r="G304" s="2375"/>
      <c r="H304" s="2375"/>
      <c r="I304" s="2375"/>
      <c r="J304" s="2375"/>
      <c r="K304" s="2375"/>
      <c r="L304" s="2375"/>
      <c r="M304" s="2375"/>
      <c r="N304" s="841">
        <f t="shared" si="6"/>
        <v>0</v>
      </c>
    </row>
    <row r="305" spans="1:15" ht="21.75" hidden="1" customHeight="1">
      <c r="A305" s="844">
        <f>IF(H272&gt;0,1,)</f>
        <v>0</v>
      </c>
      <c r="B305" s="2376" t="s">
        <v>557</v>
      </c>
      <c r="C305" s="2376"/>
      <c r="D305" s="2376"/>
      <c r="E305" s="2376"/>
      <c r="F305" s="2376"/>
      <c r="G305" s="2376"/>
      <c r="H305" s="2376"/>
      <c r="I305" s="2376"/>
      <c r="J305" s="2376"/>
      <c r="K305" s="2376"/>
      <c r="L305" s="2376"/>
      <c r="M305" s="2376"/>
      <c r="N305" s="841">
        <f t="shared" si="6"/>
        <v>0</v>
      </c>
    </row>
    <row r="306" spans="1:15" ht="21.75" hidden="1" customHeight="1">
      <c r="A306" s="844">
        <f>IF(H272&gt;0,1,)</f>
        <v>0</v>
      </c>
      <c r="B306" s="886" t="s">
        <v>558</v>
      </c>
      <c r="C306" s="887" t="s">
        <v>854</v>
      </c>
      <c r="D306" s="888" t="e">
        <f>'6-3표준조사(5)'!Q460</f>
        <v>#DIV/0!</v>
      </c>
      <c r="E306" s="886" t="s">
        <v>551</v>
      </c>
      <c r="F306" s="1240"/>
      <c r="G306" s="886"/>
      <c r="H306" s="890"/>
      <c r="I306" s="891"/>
      <c r="J306" s="891"/>
      <c r="K306" s="891"/>
      <c r="L306" s="892"/>
      <c r="M306" s="891"/>
      <c r="N306" s="841">
        <f t="shared" si="6"/>
        <v>0</v>
      </c>
    </row>
    <row r="307" spans="1:15" ht="21.75" hidden="1" customHeight="1">
      <c r="A307" s="844">
        <f>IF(H272&gt;0,1,)</f>
        <v>0</v>
      </c>
      <c r="B307" s="886" t="s">
        <v>559</v>
      </c>
      <c r="C307" s="887" t="s">
        <v>840</v>
      </c>
      <c r="D307" s="2377">
        <f>'6-3표준조사(5)'!S460</f>
        <v>0</v>
      </c>
      <c r="E307" s="2377"/>
      <c r="F307" s="1240"/>
      <c r="G307" s="886"/>
      <c r="H307" s="890"/>
      <c r="I307" s="891"/>
      <c r="J307" s="891"/>
      <c r="K307" s="891"/>
      <c r="L307" s="892"/>
      <c r="M307" s="891"/>
      <c r="N307" s="841">
        <f t="shared" si="6"/>
        <v>0</v>
      </c>
    </row>
    <row r="308" spans="1:15" ht="21.75" hidden="1" customHeight="1">
      <c r="A308" s="844">
        <f>IF(H272&gt;0,1,)</f>
        <v>0</v>
      </c>
      <c r="B308" s="886" t="s">
        <v>558</v>
      </c>
      <c r="C308" s="887" t="s">
        <v>1152</v>
      </c>
      <c r="D308" s="2385">
        <f>'6-3표준조사(5)'!R456</f>
        <v>0</v>
      </c>
      <c r="E308" s="2385"/>
      <c r="F308" s="893"/>
      <c r="G308" s="893"/>
      <c r="H308" s="890"/>
      <c r="I308" s="891"/>
      <c r="J308" s="891"/>
      <c r="K308" s="891"/>
      <c r="L308" s="892"/>
      <c r="M308" s="891"/>
      <c r="N308" s="841">
        <f t="shared" si="6"/>
        <v>0</v>
      </c>
    </row>
    <row r="309" spans="1:15" ht="21.75" hidden="1" customHeight="1">
      <c r="A309" s="844">
        <f>IF(H272&gt;0,1,)</f>
        <v>0</v>
      </c>
      <c r="B309" s="2376" t="s">
        <v>856</v>
      </c>
      <c r="C309" s="2376"/>
      <c r="D309" s="2376"/>
      <c r="E309" s="2376"/>
      <c r="F309" s="2376"/>
      <c r="G309" s="2376"/>
      <c r="H309" s="2376"/>
      <c r="I309" s="2376"/>
      <c r="J309" s="2376"/>
      <c r="K309" s="2376"/>
      <c r="L309" s="2376"/>
      <c r="M309" s="2376"/>
      <c r="N309" s="841">
        <f t="shared" si="6"/>
        <v>0</v>
      </c>
    </row>
    <row r="310" spans="1:15" ht="21.75" hidden="1" customHeight="1">
      <c r="A310" s="844">
        <f>IF(H272&gt;0,1,)</f>
        <v>0</v>
      </c>
      <c r="B310" s="2386" t="s">
        <v>542</v>
      </c>
      <c r="C310" s="2386"/>
      <c r="D310" s="2387" t="s">
        <v>893</v>
      </c>
      <c r="E310" s="2387"/>
      <c r="F310" s="2387"/>
      <c r="G310" s="2387"/>
      <c r="H310" s="2387"/>
      <c r="I310" s="2388" t="s">
        <v>894</v>
      </c>
      <c r="J310" s="2388"/>
      <c r="K310" s="2388"/>
      <c r="L310" s="2388"/>
      <c r="M310" s="2388"/>
      <c r="N310" s="841">
        <f t="shared" si="6"/>
        <v>0</v>
      </c>
      <c r="O310" s="894"/>
    </row>
    <row r="311" spans="1:15" ht="21.75" hidden="1" customHeight="1">
      <c r="A311" s="844">
        <f>IF(H272&gt;0,1,)</f>
        <v>0</v>
      </c>
      <c r="B311" s="2386"/>
      <c r="C311" s="2386"/>
      <c r="D311" s="2387"/>
      <c r="E311" s="2387"/>
      <c r="F311" s="2387"/>
      <c r="G311" s="2387"/>
      <c r="H311" s="2387"/>
      <c r="I311" s="895" t="s">
        <v>895</v>
      </c>
      <c r="J311" s="1239" t="s">
        <v>535</v>
      </c>
      <c r="K311" s="1239" t="s">
        <v>537</v>
      </c>
      <c r="L311" s="897" t="s">
        <v>538</v>
      </c>
      <c r="M311" s="1239" t="s">
        <v>881</v>
      </c>
      <c r="N311" s="841">
        <f t="shared" si="6"/>
        <v>0</v>
      </c>
    </row>
    <row r="312" spans="1:15" ht="21.75" hidden="1" customHeight="1">
      <c r="A312" s="844">
        <f>IF(H272&gt;0,1,)</f>
        <v>0</v>
      </c>
      <c r="B312" s="2368" t="s">
        <v>572</v>
      </c>
      <c r="C312" s="2368"/>
      <c r="D312" s="2369" t="str">
        <f>'6-3표준조사(5)'!P456</f>
        <v>완 (15˚ 이하)</v>
      </c>
      <c r="E312" s="2369"/>
      <c r="F312" s="2369"/>
      <c r="G312" s="2369"/>
      <c r="H312" s="2369"/>
      <c r="I312" s="1241" t="str">
        <f>IF(H272=0,"",IF(D312="완 (15˚ 이하)",0,IF(D312="중 (15˚ ~ 30˚)",5,IF(D312="급 (30˚ 초과)",10))))</f>
        <v/>
      </c>
      <c r="J312" s="1241" t="str">
        <f>IF(A275=0,"",IF(D312="완 (15˚ 이하)",0,IF(D312="중 (15˚ ~ 30˚)",5,IF(D312="급 (30˚ 초과)",10))))</f>
        <v/>
      </c>
      <c r="K312" s="1241" t="str">
        <f>IF(A278=0,"",IF(D312="완 (15˚ 이하)",0,IF(D312="중 (15˚ ~ 30˚)",5,IF(D312="급 (30˚ 초과)",10))))</f>
        <v/>
      </c>
      <c r="L312" s="1241" t="str">
        <f>IF(A286=0,"",IF(D312="완 (15˚ 이하)",0,IF(D312="중 (15˚ ~ 30˚)",5,IF(D312="급 (30˚ 초과)",10))))</f>
        <v/>
      </c>
      <c r="M312" s="1241" t="str">
        <f>IF(A296=0,"",IF(D312="완 (15˚ 이하)",0,IF(D312="중 (15˚ ~ 30˚)",5,IF(D312="급 (30˚ 초과)",10))))</f>
        <v/>
      </c>
      <c r="N312" s="841">
        <f t="shared" si="6"/>
        <v>0</v>
      </c>
    </row>
    <row r="313" spans="1:15" ht="21.75" hidden="1" customHeight="1">
      <c r="A313" s="844">
        <f>IF(H272&gt;0,1,)</f>
        <v>0</v>
      </c>
      <c r="B313" s="2389" t="s">
        <v>561</v>
      </c>
      <c r="C313" s="2389"/>
      <c r="D313" s="2369">
        <f>'6-3표준조사(5)'!R456</f>
        <v>0</v>
      </c>
      <c r="E313" s="2369"/>
      <c r="F313" s="2369"/>
      <c r="G313" s="2369"/>
      <c r="H313" s="2369"/>
      <c r="I313" s="1241"/>
      <c r="J313" s="1241"/>
      <c r="K313" s="1241" t="str">
        <f>IF(A278=0,"",IF(D313="당해년도",0,IF(D313="2년차",5,IF(D313="3년차",10))))</f>
        <v/>
      </c>
      <c r="L313" s="1241"/>
      <c r="M313" s="1241"/>
      <c r="N313" s="841">
        <f t="shared" si="6"/>
        <v>0</v>
      </c>
    </row>
    <row r="314" spans="1:15" ht="21.75" hidden="1" customHeight="1">
      <c r="A314" s="844">
        <f>IF(H272&gt;0,1,)</f>
        <v>0</v>
      </c>
      <c r="B314" s="2368" t="s">
        <v>560</v>
      </c>
      <c r="C314" s="2368"/>
      <c r="D314" s="2369" t="str">
        <f>'6-3표준조사(5)'!Q456</f>
        <v>개소당5ha이상</v>
      </c>
      <c r="E314" s="2369"/>
      <c r="F314" s="2369"/>
      <c r="G314" s="2369"/>
      <c r="H314" s="2369"/>
      <c r="I314" s="1241"/>
      <c r="J314" s="1241" t="str">
        <f>IF(A275=0,"",IF(D314="개소당5ha이상",0,IF(D314="개소당3~5ha미만 ",5,IF(D314="개소당3ha미만",10))))</f>
        <v/>
      </c>
      <c r="K314" s="1241" t="str">
        <f>IF(A278=0,"",IF(D314="개소당5ha이상",0,IF(D314="개소당3~5ha미만 ",5,IF(D314="개소당3ha미만",10))))</f>
        <v/>
      </c>
      <c r="L314" s="1241" t="str">
        <f>IF(A286=0,"",IF(D314="개소당5ha이상",0,IF(D314="개소당3~5ha미만 ",5,IF(D314="개소당3ha미만",10))))</f>
        <v/>
      </c>
      <c r="M314" s="1241" t="str">
        <f>IF(A296=0,"",IF(D314="개소당5ha이상",0,IF(D314="개소당3~5ha미만 ",5,IF(D314="개소당3ha미만",10))))</f>
        <v/>
      </c>
      <c r="N314" s="841">
        <f t="shared" si="6"/>
        <v>0</v>
      </c>
    </row>
    <row r="315" spans="1:15" ht="21.75" hidden="1" customHeight="1">
      <c r="A315" s="844">
        <f>IF(H272&gt;0,1,)</f>
        <v>0</v>
      </c>
      <c r="B315" s="2368" t="s">
        <v>555</v>
      </c>
      <c r="C315" s="2368"/>
      <c r="D315" s="2369"/>
      <c r="E315" s="2369"/>
      <c r="F315" s="2369"/>
      <c r="G315" s="2369"/>
      <c r="H315" s="2369"/>
      <c r="I315" s="1241">
        <f>SUM(I312:I314)</f>
        <v>0</v>
      </c>
      <c r="J315" s="1241">
        <f>SUM(J312:J314)</f>
        <v>0</v>
      </c>
      <c r="K315" s="1241">
        <f>SUM(K312:K314)</f>
        <v>0</v>
      </c>
      <c r="L315" s="1241">
        <f>SUM(L312:L314)</f>
        <v>0</v>
      </c>
      <c r="M315" s="1241">
        <f>SUM(M312:M314)</f>
        <v>0</v>
      </c>
      <c r="N315" s="841">
        <f t="shared" si="6"/>
        <v>0</v>
      </c>
    </row>
    <row r="316" spans="1:15" s="143" customFormat="1" ht="35.1" hidden="1" customHeight="1" thickBot="1">
      <c r="A316" s="178">
        <f>IF(H317&gt;0,1,)</f>
        <v>0</v>
      </c>
      <c r="B316" s="2338" t="s">
        <v>839</v>
      </c>
      <c r="C316" s="2338"/>
      <c r="D316" s="2338"/>
      <c r="E316" s="2338"/>
      <c r="F316" s="2338"/>
      <c r="G316" s="2338"/>
      <c r="H316" s="2338"/>
      <c r="I316" s="2338"/>
      <c r="J316" s="2338"/>
      <c r="K316" s="2338"/>
      <c r="L316" s="2338"/>
      <c r="M316" s="2338"/>
      <c r="N316" s="177">
        <f>IF(H$317&gt;0,8,)</f>
        <v>0</v>
      </c>
      <c r="O316" s="142"/>
    </row>
    <row r="317" spans="1:15" s="143" customFormat="1" ht="24.95" hidden="1" customHeight="1">
      <c r="A317" s="178">
        <f>IF(H317&gt;0,1,)</f>
        <v>0</v>
      </c>
      <c r="B317" s="2308" t="s">
        <v>857</v>
      </c>
      <c r="C317" s="2309"/>
      <c r="D317" s="2310" t="str">
        <f>CONCATENATE('6-3표준조사(5)'!K529,"임반")</f>
        <v>임반</v>
      </c>
      <c r="E317" s="2310"/>
      <c r="F317" s="2310" t="str">
        <f>CONCATENATE('6-3표준조사(5)'!L529,"소반")</f>
        <v>소반</v>
      </c>
      <c r="G317" s="2310"/>
      <c r="H317" s="2311">
        <f>'6-3표준조사(5)'!Q529</f>
        <v>0</v>
      </c>
      <c r="I317" s="2311"/>
      <c r="J317" s="179"/>
      <c r="K317" s="180" t="s">
        <v>541</v>
      </c>
      <c r="L317" s="2312">
        <f>+'6-3표준조사(5)'!R529</f>
        <v>0</v>
      </c>
      <c r="M317" s="2313"/>
      <c r="N317" s="177">
        <f t="shared" ref="N317:N360" si="7">IF(H$317&gt;0,8,)</f>
        <v>0</v>
      </c>
    </row>
    <row r="318" spans="1:15" s="143" customFormat="1" ht="21.75" hidden="1" customHeight="1">
      <c r="A318" s="178">
        <f>IF(H317&gt;0,1,)</f>
        <v>0</v>
      </c>
      <c r="B318" s="2314" t="s">
        <v>542</v>
      </c>
      <c r="C318" s="2315"/>
      <c r="D318" s="2316" t="s">
        <v>543</v>
      </c>
      <c r="E318" s="2315"/>
      <c r="F318" s="2317" t="s">
        <v>544</v>
      </c>
      <c r="G318" s="2318"/>
      <c r="H318" s="2317" t="s">
        <v>545</v>
      </c>
      <c r="I318" s="2318"/>
      <c r="J318" s="2316" t="s">
        <v>546</v>
      </c>
      <c r="K318" s="2315"/>
      <c r="L318" s="2393" t="s">
        <v>858</v>
      </c>
      <c r="M318" s="2321"/>
      <c r="N318" s="177">
        <f t="shared" si="7"/>
        <v>0</v>
      </c>
    </row>
    <row r="319" spans="1:15" s="143" customFormat="1" ht="21.75" hidden="1" customHeight="1">
      <c r="A319" s="178">
        <f>IF(H317&gt;0,1,)</f>
        <v>0</v>
      </c>
      <c r="B319" s="181"/>
      <c r="C319" s="182" t="s">
        <v>547</v>
      </c>
      <c r="D319" s="183"/>
      <c r="E319" s="184" t="s">
        <v>548</v>
      </c>
      <c r="F319" s="183"/>
      <c r="G319" s="184" t="s">
        <v>548</v>
      </c>
      <c r="H319" s="183"/>
      <c r="I319" s="184" t="s">
        <v>548</v>
      </c>
      <c r="J319" s="185"/>
      <c r="K319" s="184" t="s">
        <v>549</v>
      </c>
      <c r="L319" s="2320"/>
      <c r="M319" s="2322"/>
      <c r="N319" s="177">
        <f t="shared" si="7"/>
        <v>0</v>
      </c>
    </row>
    <row r="320" spans="1:15" s="27" customFormat="1" ht="21.75" hidden="1" customHeight="1">
      <c r="A320" s="28">
        <f>IF('6-3표준조사(4)'!R529="둘레베기",1,)</f>
        <v>0</v>
      </c>
      <c r="B320" s="2323" t="s">
        <v>547</v>
      </c>
      <c r="C320" s="29" t="s">
        <v>579</v>
      </c>
      <c r="D320" s="30"/>
      <c r="E320" s="31"/>
      <c r="F320" s="30"/>
      <c r="G320" s="31"/>
      <c r="H320" s="30"/>
      <c r="I320" s="31"/>
      <c r="J320" s="32"/>
      <c r="K320" s="33"/>
      <c r="L320" s="34"/>
      <c r="M320" s="71">
        <f>M321</f>
        <v>0</v>
      </c>
      <c r="N320" s="70">
        <f t="shared" si="7"/>
        <v>0</v>
      </c>
    </row>
    <row r="321" spans="1:14" s="27" customFormat="1" ht="21.75" hidden="1" customHeight="1">
      <c r="A321" s="28">
        <f>IF('6-3표준조사(4)'!R529="둘레베기",1,)</f>
        <v>0</v>
      </c>
      <c r="B321" s="2324"/>
      <c r="C321" s="35" t="s">
        <v>841</v>
      </c>
      <c r="D321" s="36"/>
      <c r="E321" s="37"/>
      <c r="F321" s="38"/>
      <c r="G321" s="37"/>
      <c r="H321" s="38"/>
      <c r="I321" s="37"/>
      <c r="J321" s="39"/>
      <c r="K321" s="40"/>
      <c r="L321" s="41">
        <f>J360/100</f>
        <v>0</v>
      </c>
      <c r="M321" s="72">
        <f>ROUNDDOWN((H322*J322)+(H322*J322*L321),)</f>
        <v>0</v>
      </c>
      <c r="N321" s="70">
        <f t="shared" si="7"/>
        <v>0</v>
      </c>
    </row>
    <row r="322" spans="1:14" s="27" customFormat="1" ht="21.75" hidden="1" customHeight="1">
      <c r="A322" s="28">
        <f>IF('6-3표준조사(4)'!R529="둘레베기",1,)</f>
        <v>0</v>
      </c>
      <c r="B322" s="2324"/>
      <c r="C322" s="35" t="s">
        <v>842</v>
      </c>
      <c r="D322" s="36">
        <f>IF(A322&gt;0,D351,)</f>
        <v>0</v>
      </c>
      <c r="E322" s="37" t="s">
        <v>551</v>
      </c>
      <c r="F322" s="38">
        <v>0.18</v>
      </c>
      <c r="G322" s="37" t="s">
        <v>552</v>
      </c>
      <c r="H322" s="38">
        <f>ROUND(D322/100*F322,2)</f>
        <v>0</v>
      </c>
      <c r="I322" s="37" t="s">
        <v>550</v>
      </c>
      <c r="J322" s="39">
        <f>'7-1 단가조사'!L7</f>
        <v>172068</v>
      </c>
      <c r="K322" s="40" t="s">
        <v>580</v>
      </c>
      <c r="L322" s="41"/>
      <c r="M322" s="72"/>
      <c r="N322" s="70">
        <f t="shared" si="7"/>
        <v>0</v>
      </c>
    </row>
    <row r="323" spans="1:14" s="27" customFormat="1" ht="21.75" hidden="1" customHeight="1">
      <c r="A323" s="28">
        <f>IF('6-3표준조사(4)'!R529="줄베기",1,)</f>
        <v>0</v>
      </c>
      <c r="B323" s="2324"/>
      <c r="C323" s="29" t="s">
        <v>581</v>
      </c>
      <c r="D323" s="30"/>
      <c r="E323" s="31"/>
      <c r="F323" s="30"/>
      <c r="G323" s="31"/>
      <c r="H323" s="30"/>
      <c r="I323" s="31"/>
      <c r="J323" s="32"/>
      <c r="K323" s="33"/>
      <c r="L323" s="42"/>
      <c r="M323" s="71">
        <f>SUM(M324+M327+M330)</f>
        <v>0</v>
      </c>
      <c r="N323" s="70">
        <f t="shared" si="7"/>
        <v>0</v>
      </c>
    </row>
    <row r="324" spans="1:14" s="27" customFormat="1" ht="21.75" hidden="1" customHeight="1">
      <c r="A324" s="28">
        <f>IF('6-3표준조사(4)'!R529="줄베기",1,)</f>
        <v>0</v>
      </c>
      <c r="B324" s="2324"/>
      <c r="C324" s="35" t="s">
        <v>841</v>
      </c>
      <c r="D324" s="43"/>
      <c r="E324" s="37"/>
      <c r="F324" s="38"/>
      <c r="G324" s="37"/>
      <c r="H324" s="38"/>
      <c r="I324" s="37"/>
      <c r="J324" s="39"/>
      <c r="K324" s="40"/>
      <c r="L324" s="41">
        <f>K360/100</f>
        <v>0</v>
      </c>
      <c r="M324" s="72">
        <f>ROUNDDOWN((M325+M326)+((M325+M326)*L324),0)</f>
        <v>0</v>
      </c>
      <c r="N324" s="70">
        <f t="shared" si="7"/>
        <v>0</v>
      </c>
    </row>
    <row r="325" spans="1:14" s="27" customFormat="1" ht="21.75" hidden="1" customHeight="1">
      <c r="A325" s="28">
        <f>IF('6-3표준조사(4)'!R529="줄베기",1,)</f>
        <v>0</v>
      </c>
      <c r="B325" s="2324"/>
      <c r="C325" s="35" t="s">
        <v>843</v>
      </c>
      <c r="D325" s="43">
        <f>IF(A325&gt;0,D351,)</f>
        <v>0</v>
      </c>
      <c r="E325" s="37" t="s">
        <v>551</v>
      </c>
      <c r="F325" s="38">
        <v>7.0000000000000007E-2</v>
      </c>
      <c r="G325" s="37" t="s">
        <v>552</v>
      </c>
      <c r="H325" s="38">
        <f>ROUND(D325/100*F325,2)</f>
        <v>0</v>
      </c>
      <c r="I325" s="37" t="s">
        <v>550</v>
      </c>
      <c r="J325" s="39">
        <f>'7-1 단가조사'!L7</f>
        <v>172068</v>
      </c>
      <c r="K325" s="40" t="s">
        <v>580</v>
      </c>
      <c r="L325" s="41"/>
      <c r="M325" s="72">
        <f>ROUNDDOWN(H325*J325,)</f>
        <v>0</v>
      </c>
      <c r="N325" s="70">
        <f t="shared" si="7"/>
        <v>0</v>
      </c>
    </row>
    <row r="326" spans="1:14" s="27" customFormat="1" ht="21.75" hidden="1" customHeight="1">
      <c r="A326" s="28">
        <f>IF('6-3표준조사(4)'!R529="줄베기",1,)</f>
        <v>0</v>
      </c>
      <c r="B326" s="2324"/>
      <c r="C326" s="35" t="s">
        <v>844</v>
      </c>
      <c r="D326" s="44">
        <f>IF(A326&gt;0,1,)</f>
        <v>0</v>
      </c>
      <c r="E326" s="37" t="s">
        <v>425</v>
      </c>
      <c r="F326" s="38">
        <v>1.3</v>
      </c>
      <c r="G326" s="37" t="s">
        <v>582</v>
      </c>
      <c r="H326" s="38">
        <f>ROUND(D326*F326,2)</f>
        <v>0</v>
      </c>
      <c r="I326" s="37" t="s">
        <v>550</v>
      </c>
      <c r="J326" s="39">
        <f>'7-1 단가조사'!L6</f>
        <v>226122</v>
      </c>
      <c r="K326" s="40" t="s">
        <v>583</v>
      </c>
      <c r="L326" s="41"/>
      <c r="M326" s="72">
        <f>ROUNDDOWN(H326*J326,)</f>
        <v>0</v>
      </c>
      <c r="N326" s="70">
        <f t="shared" si="7"/>
        <v>0</v>
      </c>
    </row>
    <row r="327" spans="1:14" s="27" customFormat="1" ht="21.75" hidden="1" customHeight="1">
      <c r="A327" s="28">
        <f>IF('6-3표준조사(4)'!R529="줄베기",1,)</f>
        <v>0</v>
      </c>
      <c r="B327" s="2324"/>
      <c r="C327" s="35" t="s">
        <v>845</v>
      </c>
      <c r="D327" s="43"/>
      <c r="E327" s="37"/>
      <c r="F327" s="38"/>
      <c r="G327" s="37"/>
      <c r="H327" s="38"/>
      <c r="I327" s="37"/>
      <c r="J327" s="39"/>
      <c r="K327" s="40"/>
      <c r="L327" s="45"/>
      <c r="M327" s="72">
        <f>M328+M329</f>
        <v>0</v>
      </c>
      <c r="N327" s="70">
        <f t="shared" si="7"/>
        <v>0</v>
      </c>
    </row>
    <row r="328" spans="1:14" s="27" customFormat="1" ht="21.75" hidden="1" customHeight="1">
      <c r="A328" s="28">
        <f>IF('6-3표준조사(4)'!R529="줄베기",1,)</f>
        <v>0</v>
      </c>
      <c r="B328" s="2324"/>
      <c r="C328" s="35" t="s">
        <v>846</v>
      </c>
      <c r="D328" s="44">
        <f>H326</f>
        <v>0</v>
      </c>
      <c r="E328" s="37" t="s">
        <v>582</v>
      </c>
      <c r="F328" s="38">
        <v>5</v>
      </c>
      <c r="G328" s="37" t="s">
        <v>553</v>
      </c>
      <c r="H328" s="38">
        <f>ROUND(D328*F328,2)</f>
        <v>0</v>
      </c>
      <c r="I328" s="37" t="s">
        <v>554</v>
      </c>
      <c r="J328" s="39">
        <f>'7-1 단가조사'!L11</f>
        <v>1720</v>
      </c>
      <c r="K328" s="40" t="s">
        <v>584</v>
      </c>
      <c r="L328" s="45"/>
      <c r="M328" s="72">
        <f>ROUNDDOWN(H328*J328,)</f>
        <v>0</v>
      </c>
      <c r="N328" s="70">
        <f t="shared" si="7"/>
        <v>0</v>
      </c>
    </row>
    <row r="329" spans="1:14" s="27" customFormat="1" ht="21.75" hidden="1" customHeight="1">
      <c r="A329" s="28">
        <f>IF('6-3표준조사(4)'!R529="줄베기",1,)</f>
        <v>0</v>
      </c>
      <c r="B329" s="2324"/>
      <c r="C329" s="35" t="s">
        <v>847</v>
      </c>
      <c r="D329" s="43">
        <f>M328</f>
        <v>0</v>
      </c>
      <c r="E329" s="37" t="s">
        <v>586</v>
      </c>
      <c r="F329" s="38">
        <v>0.1</v>
      </c>
      <c r="G329" s="37" t="s">
        <v>587</v>
      </c>
      <c r="H329" s="38"/>
      <c r="I329" s="37"/>
      <c r="J329" s="39"/>
      <c r="K329" s="40"/>
      <c r="L329" s="45"/>
      <c r="M329" s="72">
        <f>ROUNDDOWN(D329*F329,)</f>
        <v>0</v>
      </c>
      <c r="N329" s="70">
        <f t="shared" si="7"/>
        <v>0</v>
      </c>
    </row>
    <row r="330" spans="1:14" s="27" customFormat="1" ht="21.75" hidden="1" customHeight="1">
      <c r="A330" s="28">
        <f>IF('6-3표준조사(4)'!R529="줄베기",1,)</f>
        <v>0</v>
      </c>
      <c r="B330" s="2324"/>
      <c r="C330" s="46" t="s">
        <v>848</v>
      </c>
      <c r="D330" s="47">
        <f>D328</f>
        <v>0</v>
      </c>
      <c r="E330" s="48" t="s">
        <v>588</v>
      </c>
      <c r="F330" s="49">
        <v>8.3999999999999995E-3</v>
      </c>
      <c r="G330" s="48" t="s">
        <v>589</v>
      </c>
      <c r="H330" s="50"/>
      <c r="I330" s="48"/>
      <c r="J330" s="51">
        <f>'7-1 단가조사'!L14</f>
        <v>610000</v>
      </c>
      <c r="K330" s="52" t="s">
        <v>585</v>
      </c>
      <c r="L330" s="53"/>
      <c r="M330" s="73">
        <f>ROUNDDOWN(D330*F330*J330,)</f>
        <v>0</v>
      </c>
      <c r="N330" s="70">
        <f t="shared" si="7"/>
        <v>0</v>
      </c>
    </row>
    <row r="331" spans="1:14" ht="21.75" hidden="1" customHeight="1">
      <c r="A331" s="844">
        <f>IF('6-3표준조사(5)'!R529="모두베기",1,)</f>
        <v>0</v>
      </c>
      <c r="B331" s="2324"/>
      <c r="C331" s="852" t="s">
        <v>590</v>
      </c>
      <c r="D331" s="853"/>
      <c r="E331" s="854"/>
      <c r="F331" s="855"/>
      <c r="G331" s="854"/>
      <c r="H331" s="855"/>
      <c r="I331" s="854"/>
      <c r="J331" s="856"/>
      <c r="K331" s="857"/>
      <c r="L331" s="858"/>
      <c r="M331" s="859">
        <f>M332+M337+M340</f>
        <v>0</v>
      </c>
      <c r="N331" s="841">
        <f t="shared" si="7"/>
        <v>0</v>
      </c>
    </row>
    <row r="332" spans="1:14" ht="21.75" hidden="1" customHeight="1">
      <c r="A332" s="844">
        <f>IF('6-3표준조사(5)'!R529="모두베기",1,)</f>
        <v>0</v>
      </c>
      <c r="B332" s="2324"/>
      <c r="C332" s="860" t="s">
        <v>841</v>
      </c>
      <c r="D332" s="861"/>
      <c r="E332" s="862"/>
      <c r="F332" s="863"/>
      <c r="G332" s="862"/>
      <c r="H332" s="863"/>
      <c r="I332" s="862"/>
      <c r="J332" s="864"/>
      <c r="K332" s="865"/>
      <c r="L332" s="866">
        <f>L360/100</f>
        <v>0</v>
      </c>
      <c r="M332" s="867">
        <f>M333+M334+M335+M336</f>
        <v>0</v>
      </c>
      <c r="N332" s="841">
        <f t="shared" si="7"/>
        <v>0</v>
      </c>
    </row>
    <row r="333" spans="1:14" ht="21.75" hidden="1" customHeight="1">
      <c r="A333" s="844">
        <f>IF('6-3표준조사(5)'!R529="모두베기",1,)</f>
        <v>0</v>
      </c>
      <c r="B333" s="2324"/>
      <c r="C333" s="860" t="s">
        <v>843</v>
      </c>
      <c r="D333" s="861">
        <f>IF(A333&gt;0,D351,)</f>
        <v>0</v>
      </c>
      <c r="E333" s="862" t="s">
        <v>551</v>
      </c>
      <c r="F333" s="863">
        <v>7.0000000000000007E-2</v>
      </c>
      <c r="G333" s="862" t="s">
        <v>552</v>
      </c>
      <c r="H333" s="863">
        <f>ROUND(D333/100*F333,2)</f>
        <v>0</v>
      </c>
      <c r="I333" s="862" t="s">
        <v>550</v>
      </c>
      <c r="J333" s="864">
        <f>'7-1 단가조사'!L7</f>
        <v>172068</v>
      </c>
      <c r="K333" s="865" t="s">
        <v>580</v>
      </c>
      <c r="L333" s="868"/>
      <c r="M333" s="867">
        <f>ROUNDDOWN((H333*J333)+(H333*J333*L332),)</f>
        <v>0</v>
      </c>
      <c r="N333" s="841">
        <f t="shared" si="7"/>
        <v>0</v>
      </c>
    </row>
    <row r="334" spans="1:14" ht="21.75" hidden="1" customHeight="1">
      <c r="A334" s="844">
        <f>IF('6-3표준조사(5)'!R529="모두베기",1,)</f>
        <v>0</v>
      </c>
      <c r="B334" s="2324"/>
      <c r="C334" s="869" t="s">
        <v>1158</v>
      </c>
      <c r="D334" s="870">
        <f>IF(A334&gt;0,IF(D353="당해 년도",1,),)</f>
        <v>0</v>
      </c>
      <c r="E334" s="862" t="s">
        <v>425</v>
      </c>
      <c r="F334" s="863">
        <v>3.5</v>
      </c>
      <c r="G334" s="862" t="s">
        <v>582</v>
      </c>
      <c r="H334" s="863">
        <f>ROUND(D334*F334,2)</f>
        <v>0</v>
      </c>
      <c r="I334" s="862" t="s">
        <v>550</v>
      </c>
      <c r="J334" s="864">
        <f>'7-1 단가조사'!L6</f>
        <v>226122</v>
      </c>
      <c r="K334" s="865" t="s">
        <v>583</v>
      </c>
      <c r="L334" s="868"/>
      <c r="M334" s="867">
        <f>ROUNDDOWN((H334*J334)+(H334*J334*L332),)</f>
        <v>0</v>
      </c>
      <c r="N334" s="841">
        <f t="shared" si="7"/>
        <v>0</v>
      </c>
    </row>
    <row r="335" spans="1:14" ht="21.75" hidden="1" customHeight="1">
      <c r="A335" s="844">
        <f>IF('6-3표준조사(5)'!R529="모두베기",1,)</f>
        <v>0</v>
      </c>
      <c r="B335" s="2324"/>
      <c r="C335" s="869" t="s">
        <v>1159</v>
      </c>
      <c r="D335" s="870">
        <f>IF(A335&gt;0,IF(D353="2년차",1,),)</f>
        <v>0</v>
      </c>
      <c r="E335" s="862" t="s">
        <v>425</v>
      </c>
      <c r="F335" s="863">
        <v>4</v>
      </c>
      <c r="G335" s="862" t="s">
        <v>582</v>
      </c>
      <c r="H335" s="863">
        <f>ROUND(D335*F335,2)</f>
        <v>0</v>
      </c>
      <c r="I335" s="862" t="s">
        <v>550</v>
      </c>
      <c r="J335" s="864">
        <f>'7-1 단가조사'!L6</f>
        <v>226122</v>
      </c>
      <c r="K335" s="865" t="s">
        <v>583</v>
      </c>
      <c r="L335" s="868"/>
      <c r="M335" s="867">
        <f>ROUNDDOWN((H335*J335)+(H335*J335*L332),)</f>
        <v>0</v>
      </c>
      <c r="N335" s="841">
        <f t="shared" si="7"/>
        <v>0</v>
      </c>
    </row>
    <row r="336" spans="1:14" ht="21.75" hidden="1" customHeight="1">
      <c r="A336" s="844">
        <f>IF('6-3표준조사(5)'!R529="모두베기",1,)</f>
        <v>0</v>
      </c>
      <c r="B336" s="2324"/>
      <c r="C336" s="869" t="s">
        <v>1160</v>
      </c>
      <c r="D336" s="870">
        <f>IF(A336&gt;0,IF(D353="3년차 이상",1,),)</f>
        <v>0</v>
      </c>
      <c r="E336" s="862" t="s">
        <v>425</v>
      </c>
      <c r="F336" s="863">
        <v>5</v>
      </c>
      <c r="G336" s="862" t="s">
        <v>582</v>
      </c>
      <c r="H336" s="863">
        <f>ROUND(D336*F336,2)</f>
        <v>0</v>
      </c>
      <c r="I336" s="862" t="s">
        <v>550</v>
      </c>
      <c r="J336" s="864">
        <f>'7-1 단가조사'!L6</f>
        <v>226122</v>
      </c>
      <c r="K336" s="865" t="s">
        <v>583</v>
      </c>
      <c r="L336" s="868"/>
      <c r="M336" s="867">
        <f>ROUNDDOWN((H336*J336)+(H336*J336*L332),)</f>
        <v>0</v>
      </c>
      <c r="N336" s="841">
        <f t="shared" si="7"/>
        <v>0</v>
      </c>
    </row>
    <row r="337" spans="1:14" ht="21.75" hidden="1" customHeight="1">
      <c r="A337" s="844">
        <f>IF('6-3표준조사(5)'!R529="모두베기",1,)</f>
        <v>0</v>
      </c>
      <c r="B337" s="2324"/>
      <c r="C337" s="860" t="s">
        <v>845</v>
      </c>
      <c r="D337" s="861"/>
      <c r="E337" s="862"/>
      <c r="F337" s="863"/>
      <c r="G337" s="862"/>
      <c r="H337" s="863"/>
      <c r="I337" s="862"/>
      <c r="J337" s="864"/>
      <c r="K337" s="865"/>
      <c r="L337" s="868"/>
      <c r="M337" s="867">
        <f>M338+M339</f>
        <v>0</v>
      </c>
      <c r="N337" s="841">
        <f t="shared" si="7"/>
        <v>0</v>
      </c>
    </row>
    <row r="338" spans="1:14" ht="21.75" hidden="1" customHeight="1">
      <c r="A338" s="844">
        <f>IF('6-3표준조사(5)'!R529="모두베기",1,)</f>
        <v>0</v>
      </c>
      <c r="B338" s="2324"/>
      <c r="C338" s="860" t="s">
        <v>846</v>
      </c>
      <c r="D338" s="870">
        <f>(H334+H335+H336)</f>
        <v>0</v>
      </c>
      <c r="E338" s="862" t="s">
        <v>582</v>
      </c>
      <c r="F338" s="863">
        <v>5</v>
      </c>
      <c r="G338" s="862" t="s">
        <v>553</v>
      </c>
      <c r="H338" s="863">
        <f>ROUND(D338*F338,2)</f>
        <v>0</v>
      </c>
      <c r="I338" s="862" t="s">
        <v>554</v>
      </c>
      <c r="J338" s="864">
        <f>'7-1 단가조사'!L11</f>
        <v>1720</v>
      </c>
      <c r="K338" s="865" t="s">
        <v>584</v>
      </c>
      <c r="L338" s="868"/>
      <c r="M338" s="867">
        <f>ROUNDDOWN(H338*J338,)</f>
        <v>0</v>
      </c>
      <c r="N338" s="841">
        <f t="shared" si="7"/>
        <v>0</v>
      </c>
    </row>
    <row r="339" spans="1:14" ht="21.75" hidden="1" customHeight="1">
      <c r="A339" s="844">
        <f>IF('6-3표준조사(5)'!R529="모두베기",1,)</f>
        <v>0</v>
      </c>
      <c r="B339" s="2324"/>
      <c r="C339" s="860" t="s">
        <v>847</v>
      </c>
      <c r="D339" s="861">
        <f>M338</f>
        <v>0</v>
      </c>
      <c r="E339" s="862" t="s">
        <v>586</v>
      </c>
      <c r="F339" s="863">
        <v>0.1</v>
      </c>
      <c r="G339" s="862" t="s">
        <v>587</v>
      </c>
      <c r="H339" s="863"/>
      <c r="I339" s="862"/>
      <c r="J339" s="864"/>
      <c r="K339" s="865"/>
      <c r="L339" s="868"/>
      <c r="M339" s="867">
        <f>ROUNDDOWN(D339*F339,)</f>
        <v>0</v>
      </c>
      <c r="N339" s="841">
        <f t="shared" si="7"/>
        <v>0</v>
      </c>
    </row>
    <row r="340" spans="1:14" ht="21.75" hidden="1" customHeight="1">
      <c r="A340" s="844">
        <f>IF('6-3표준조사(5)'!R529="모두베기",1,)</f>
        <v>0</v>
      </c>
      <c r="B340" s="2324"/>
      <c r="C340" s="871" t="s">
        <v>848</v>
      </c>
      <c r="D340" s="872">
        <f>D338</f>
        <v>0</v>
      </c>
      <c r="E340" s="873" t="s">
        <v>588</v>
      </c>
      <c r="F340" s="874">
        <v>8.3999999999999995E-3</v>
      </c>
      <c r="G340" s="873" t="s">
        <v>589</v>
      </c>
      <c r="H340" s="875"/>
      <c r="I340" s="873"/>
      <c r="J340" s="876">
        <f>'7-1 단가조사'!L14</f>
        <v>610000</v>
      </c>
      <c r="K340" s="877" t="s">
        <v>585</v>
      </c>
      <c r="L340" s="878"/>
      <c r="M340" s="879">
        <f>ROUNDDOWN(D340*F340*J340,)</f>
        <v>0</v>
      </c>
      <c r="N340" s="841">
        <f t="shared" si="7"/>
        <v>0</v>
      </c>
    </row>
    <row r="341" spans="1:14" s="27" customFormat="1" ht="21.75" hidden="1" customHeight="1">
      <c r="A341" s="28">
        <f>IF('6-3표준조사(4)'!R529="맹아제거",1,)</f>
        <v>0</v>
      </c>
      <c r="B341" s="2324"/>
      <c r="C341" s="29" t="s">
        <v>591</v>
      </c>
      <c r="D341" s="30"/>
      <c r="E341" s="31"/>
      <c r="F341" s="30"/>
      <c r="G341" s="31"/>
      <c r="H341" s="30"/>
      <c r="I341" s="31"/>
      <c r="J341" s="32"/>
      <c r="K341" s="33"/>
      <c r="L341" s="34"/>
      <c r="M341" s="71">
        <f>M342</f>
        <v>0</v>
      </c>
      <c r="N341" s="70">
        <f t="shared" si="7"/>
        <v>0</v>
      </c>
    </row>
    <row r="342" spans="1:14" s="27" customFormat="1" ht="21.75" hidden="1" customHeight="1">
      <c r="A342" s="28">
        <f>IF('6-3표준조사(4)'!R529="맹아제거",1,)</f>
        <v>0</v>
      </c>
      <c r="B342" s="2324"/>
      <c r="C342" s="35" t="s">
        <v>841</v>
      </c>
      <c r="D342" s="36"/>
      <c r="E342" s="37"/>
      <c r="F342" s="38"/>
      <c r="G342" s="37"/>
      <c r="H342" s="38"/>
      <c r="I342" s="37"/>
      <c r="J342" s="39"/>
      <c r="K342" s="40"/>
      <c r="L342" s="41">
        <f>M360/100</f>
        <v>0</v>
      </c>
      <c r="M342" s="72">
        <f>ROUNDDOWN((H343*J343)+(H343*J343*L342),)</f>
        <v>0</v>
      </c>
      <c r="N342" s="70">
        <f t="shared" si="7"/>
        <v>0</v>
      </c>
    </row>
    <row r="343" spans="1:14" s="27" customFormat="1" ht="21.75" hidden="1" customHeight="1">
      <c r="A343" s="28">
        <f>IF('6-3표준조사(4)'!R529="맹아제거",1,)</f>
        <v>0</v>
      </c>
      <c r="B343" s="2324"/>
      <c r="C343" s="35" t="s">
        <v>849</v>
      </c>
      <c r="D343" s="36">
        <v>0</v>
      </c>
      <c r="E343" s="37" t="s">
        <v>551</v>
      </c>
      <c r="F343" s="38">
        <v>0.2</v>
      </c>
      <c r="G343" s="37" t="s">
        <v>552</v>
      </c>
      <c r="H343" s="38">
        <f>ROUND(D343/100*F343,2)</f>
        <v>0</v>
      </c>
      <c r="I343" s="37" t="s">
        <v>550</v>
      </c>
      <c r="J343" s="39">
        <f>'7-1 단가조사'!L7</f>
        <v>172068</v>
      </c>
      <c r="K343" s="40" t="s">
        <v>580</v>
      </c>
      <c r="L343" s="41">
        <f>M360/100</f>
        <v>0</v>
      </c>
      <c r="M343" s="72"/>
      <c r="N343" s="70">
        <f t="shared" si="7"/>
        <v>0</v>
      </c>
    </row>
    <row r="344" spans="1:14" s="143" customFormat="1" ht="21.75" hidden="1" customHeight="1">
      <c r="A344" s="178">
        <f>IF(H317&gt;0,1,)</f>
        <v>0</v>
      </c>
      <c r="B344" s="2325" t="s">
        <v>555</v>
      </c>
      <c r="C344" s="186" t="s">
        <v>592</v>
      </c>
      <c r="D344" s="189"/>
      <c r="E344" s="188"/>
      <c r="F344" s="189"/>
      <c r="G344" s="188"/>
      <c r="H344" s="189"/>
      <c r="I344" s="188"/>
      <c r="J344" s="190"/>
      <c r="K344" s="191"/>
      <c r="L344" s="192"/>
      <c r="M344" s="193">
        <f>SUM(M345,M347,M348)</f>
        <v>0</v>
      </c>
      <c r="N344" s="177">
        <f t="shared" si="7"/>
        <v>0</v>
      </c>
    </row>
    <row r="345" spans="1:14" s="143" customFormat="1" ht="21.75" hidden="1" customHeight="1">
      <c r="A345" s="178">
        <f>IF(H317&gt;0,1,)</f>
        <v>0</v>
      </c>
      <c r="B345" s="2326"/>
      <c r="C345" s="194" t="s">
        <v>850</v>
      </c>
      <c r="D345" s="197"/>
      <c r="E345" s="196"/>
      <c r="F345" s="197"/>
      <c r="G345" s="196"/>
      <c r="H345" s="197"/>
      <c r="I345" s="196"/>
      <c r="J345" s="198"/>
      <c r="K345" s="199"/>
      <c r="L345" s="202"/>
      <c r="M345" s="201">
        <f>M346</f>
        <v>0</v>
      </c>
      <c r="N345" s="177">
        <f t="shared" si="7"/>
        <v>0</v>
      </c>
    </row>
    <row r="346" spans="1:14" s="143" customFormat="1" ht="21.75" hidden="1" customHeight="1">
      <c r="A346" s="178">
        <f>IF(H317&gt;0,1,)</f>
        <v>0</v>
      </c>
      <c r="B346" s="2326"/>
      <c r="C346" s="194" t="s">
        <v>851</v>
      </c>
      <c r="D346" s="197"/>
      <c r="E346" s="196"/>
      <c r="F346" s="197"/>
      <c r="G346" s="196"/>
      <c r="H346" s="197"/>
      <c r="I346" s="196"/>
      <c r="J346" s="198"/>
      <c r="K346" s="199"/>
      <c r="L346" s="202"/>
      <c r="M346" s="201">
        <f>M321+M324+M332+M342</f>
        <v>0</v>
      </c>
      <c r="N346" s="177">
        <f t="shared" si="7"/>
        <v>0</v>
      </c>
    </row>
    <row r="347" spans="1:14" s="143" customFormat="1" ht="21.75" hidden="1" customHeight="1">
      <c r="A347" s="178">
        <f>IF(H317&gt;0,1,)</f>
        <v>0</v>
      </c>
      <c r="B347" s="2326"/>
      <c r="C347" s="194" t="s">
        <v>852</v>
      </c>
      <c r="D347" s="197"/>
      <c r="E347" s="196"/>
      <c r="F347" s="197"/>
      <c r="G347" s="196"/>
      <c r="H347" s="197"/>
      <c r="I347" s="196"/>
      <c r="J347" s="198"/>
      <c r="K347" s="199"/>
      <c r="L347" s="202"/>
      <c r="M347" s="201">
        <f>M327+M337</f>
        <v>0</v>
      </c>
      <c r="N347" s="177">
        <f t="shared" si="7"/>
        <v>0</v>
      </c>
    </row>
    <row r="348" spans="1:14" s="143" customFormat="1" ht="21.75" hidden="1" customHeight="1" thickBot="1">
      <c r="A348" s="178">
        <f>IF(H317&gt;0,1,)</f>
        <v>0</v>
      </c>
      <c r="B348" s="2327"/>
      <c r="C348" s="205" t="s">
        <v>853</v>
      </c>
      <c r="D348" s="214"/>
      <c r="E348" s="215"/>
      <c r="F348" s="214"/>
      <c r="G348" s="215"/>
      <c r="H348" s="214"/>
      <c r="I348" s="215"/>
      <c r="J348" s="216"/>
      <c r="K348" s="217"/>
      <c r="L348" s="218"/>
      <c r="M348" s="219">
        <f>M330+M340</f>
        <v>0</v>
      </c>
      <c r="N348" s="177">
        <f t="shared" si="7"/>
        <v>0</v>
      </c>
    </row>
    <row r="349" spans="1:14" s="143" customFormat="1" ht="21.75" hidden="1" customHeight="1">
      <c r="A349" s="178">
        <f>IF(H317&gt;0,1,)</f>
        <v>0</v>
      </c>
      <c r="B349" s="2328" t="s">
        <v>556</v>
      </c>
      <c r="C349" s="2328"/>
      <c r="D349" s="2328"/>
      <c r="E349" s="2328"/>
      <c r="F349" s="2328"/>
      <c r="G349" s="2328"/>
      <c r="H349" s="2328"/>
      <c r="I349" s="2328"/>
      <c r="J349" s="2328"/>
      <c r="K349" s="2328"/>
      <c r="L349" s="2328"/>
      <c r="M349" s="2328"/>
      <c r="N349" s="177">
        <f t="shared" si="7"/>
        <v>0</v>
      </c>
    </row>
    <row r="350" spans="1:14" s="143" customFormat="1" ht="21.75" hidden="1" customHeight="1">
      <c r="A350" s="178">
        <f>IF(H317&gt;0,1,)</f>
        <v>0</v>
      </c>
      <c r="B350" s="2329" t="s">
        <v>557</v>
      </c>
      <c r="C350" s="2329"/>
      <c r="D350" s="2329"/>
      <c r="E350" s="2329"/>
      <c r="F350" s="2329"/>
      <c r="G350" s="2329"/>
      <c r="H350" s="2329"/>
      <c r="I350" s="2329"/>
      <c r="J350" s="2329"/>
      <c r="K350" s="2329"/>
      <c r="L350" s="2329"/>
      <c r="M350" s="2329"/>
      <c r="N350" s="177">
        <f t="shared" si="7"/>
        <v>0</v>
      </c>
    </row>
    <row r="351" spans="1:14" s="143" customFormat="1" ht="21.75" hidden="1" customHeight="1">
      <c r="A351" s="178">
        <f>IF(H317&gt;0,1,)</f>
        <v>0</v>
      </c>
      <c r="B351" s="220" t="s">
        <v>558</v>
      </c>
      <c r="C351" s="221" t="s">
        <v>854</v>
      </c>
      <c r="D351" s="222" t="e">
        <f>'6-3표준조사(5)'!Q535</f>
        <v>#DIV/0!</v>
      </c>
      <c r="E351" s="220" t="s">
        <v>551</v>
      </c>
      <c r="F351" s="1237"/>
      <c r="G351" s="220"/>
      <c r="H351" s="224"/>
      <c r="I351" s="225"/>
      <c r="J351" s="225"/>
      <c r="K351" s="225"/>
      <c r="L351" s="226"/>
      <c r="M351" s="225"/>
      <c r="N351" s="177">
        <f t="shared" si="7"/>
        <v>0</v>
      </c>
    </row>
    <row r="352" spans="1:14" s="143" customFormat="1" ht="21.75" hidden="1" customHeight="1">
      <c r="A352" s="178">
        <f>IF(H317&gt;0,1,)</f>
        <v>0</v>
      </c>
      <c r="B352" s="220" t="s">
        <v>559</v>
      </c>
      <c r="C352" s="221" t="s">
        <v>840</v>
      </c>
      <c r="D352" s="2330">
        <f>'6-3표준조사(5)'!S535</f>
        <v>0</v>
      </c>
      <c r="E352" s="2330"/>
      <c r="F352" s="1237"/>
      <c r="G352" s="220"/>
      <c r="H352" s="224"/>
      <c r="I352" s="225"/>
      <c r="J352" s="225"/>
      <c r="K352" s="225"/>
      <c r="L352" s="226"/>
      <c r="M352" s="225"/>
      <c r="N352" s="177">
        <f t="shared" si="7"/>
        <v>0</v>
      </c>
    </row>
    <row r="353" spans="1:15" s="143" customFormat="1" ht="21.75" hidden="1" customHeight="1">
      <c r="A353" s="178">
        <f>IF(H317&gt;0,1,)</f>
        <v>0</v>
      </c>
      <c r="B353" s="220" t="s">
        <v>558</v>
      </c>
      <c r="C353" s="221" t="s">
        <v>855</v>
      </c>
      <c r="D353" s="2331">
        <f>'6-3표준조사(5)'!R531</f>
        <v>0</v>
      </c>
      <c r="E353" s="2331"/>
      <c r="F353" s="227"/>
      <c r="G353" s="227"/>
      <c r="H353" s="224"/>
      <c r="I353" s="225"/>
      <c r="J353" s="225"/>
      <c r="K353" s="225"/>
      <c r="L353" s="226"/>
      <c r="M353" s="225"/>
      <c r="N353" s="177">
        <f t="shared" si="7"/>
        <v>0</v>
      </c>
    </row>
    <row r="354" spans="1:15" s="143" customFormat="1" ht="21.75" hidden="1" customHeight="1">
      <c r="A354" s="178">
        <f>IF(H317&gt;0,1,)</f>
        <v>0</v>
      </c>
      <c r="B354" s="2329" t="s">
        <v>856</v>
      </c>
      <c r="C354" s="2329"/>
      <c r="D354" s="2329"/>
      <c r="E354" s="2329"/>
      <c r="F354" s="2329"/>
      <c r="G354" s="2329"/>
      <c r="H354" s="2329"/>
      <c r="I354" s="2329"/>
      <c r="J354" s="2329"/>
      <c r="K354" s="2329"/>
      <c r="L354" s="2329"/>
      <c r="M354" s="2329"/>
      <c r="N354" s="177">
        <f t="shared" si="7"/>
        <v>0</v>
      </c>
    </row>
    <row r="355" spans="1:15" s="143" customFormat="1" ht="21.75" hidden="1" customHeight="1">
      <c r="A355" s="178">
        <f>IF(H317&gt;0,1,)</f>
        <v>0</v>
      </c>
      <c r="B355" s="2332" t="s">
        <v>542</v>
      </c>
      <c r="C355" s="2332"/>
      <c r="D355" s="2333" t="s">
        <v>893</v>
      </c>
      <c r="E355" s="2333"/>
      <c r="F355" s="2333"/>
      <c r="G355" s="2333"/>
      <c r="H355" s="2333"/>
      <c r="I355" s="2334" t="s">
        <v>894</v>
      </c>
      <c r="J355" s="2334"/>
      <c r="K355" s="2334"/>
      <c r="L355" s="2334"/>
      <c r="M355" s="2334"/>
      <c r="N355" s="177">
        <f t="shared" si="7"/>
        <v>0</v>
      </c>
      <c r="O355" s="228"/>
    </row>
    <row r="356" spans="1:15" s="143" customFormat="1" ht="21.75" hidden="1" customHeight="1">
      <c r="A356" s="178">
        <f>IF(H317&gt;0,1,)</f>
        <v>0</v>
      </c>
      <c r="B356" s="2332"/>
      <c r="C356" s="2332"/>
      <c r="D356" s="2333"/>
      <c r="E356" s="2333"/>
      <c r="F356" s="2333"/>
      <c r="G356" s="2333"/>
      <c r="H356" s="2333"/>
      <c r="I356" s="229" t="s">
        <v>895</v>
      </c>
      <c r="J356" s="1236" t="s">
        <v>535</v>
      </c>
      <c r="K356" s="1236" t="s">
        <v>537</v>
      </c>
      <c r="L356" s="231" t="s">
        <v>538</v>
      </c>
      <c r="M356" s="1236" t="s">
        <v>881</v>
      </c>
      <c r="N356" s="177">
        <f t="shared" si="7"/>
        <v>0</v>
      </c>
    </row>
    <row r="357" spans="1:15" s="143" customFormat="1" ht="21.75" hidden="1" customHeight="1">
      <c r="A357" s="178">
        <f>IF(H317&gt;0,1,)</f>
        <v>0</v>
      </c>
      <c r="B357" s="2335" t="s">
        <v>572</v>
      </c>
      <c r="C357" s="2335"/>
      <c r="D357" s="2336" t="str">
        <f>'6-3표준조사(5)'!P531</f>
        <v>완 (15˚ 이하)</v>
      </c>
      <c r="E357" s="2336"/>
      <c r="F357" s="2336"/>
      <c r="G357" s="2336"/>
      <c r="H357" s="2336"/>
      <c r="I357" s="1238" t="str">
        <f>IF(H317=0,"",IF(D357="완 (15˚ 이하)",0,IF(D357="중 (15˚ ~ 30˚)",5,IF(D357="급 (30˚ 초과)",10))))</f>
        <v/>
      </c>
      <c r="J357" s="1238" t="str">
        <f>IF(A320=0,"",IF(D357="완 (15˚ 이하)",0,IF(D357="중 (15˚ ~ 30˚)",5,IF(D357="급 (30˚ 초과)",10))))</f>
        <v/>
      </c>
      <c r="K357" s="1238" t="str">
        <f>IF(A323=0,"",IF(D357="완 (15˚ 이하)",0,IF(D357="중 (15˚ ~ 30˚)",5,IF(D357="급 (30˚ 초과)",10))))</f>
        <v/>
      </c>
      <c r="L357" s="1238" t="str">
        <f>IF(A331=0,"",IF(D357="완 (15˚ 이하)",0,IF(D357="중 (15˚ ~ 30˚)",5,IF(D357="급 (30˚ 초과)",10))))</f>
        <v/>
      </c>
      <c r="M357" s="1238" t="str">
        <f>IF(A341=0,"",IF(D357="완 (15˚ 이하)",0,IF(D357="중 (15˚ ~ 30˚)",5,IF(D357="급 (30˚ 초과)",10))))</f>
        <v/>
      </c>
      <c r="N357" s="177">
        <f t="shared" si="7"/>
        <v>0</v>
      </c>
    </row>
    <row r="358" spans="1:15" s="143" customFormat="1" ht="21.75" hidden="1" customHeight="1">
      <c r="A358" s="178">
        <f>IF(H317&gt;0,1,)</f>
        <v>0</v>
      </c>
      <c r="B358" s="2337" t="s">
        <v>561</v>
      </c>
      <c r="C358" s="2337"/>
      <c r="D358" s="2336">
        <f>'6-3표준조사(5)'!R531</f>
        <v>0</v>
      </c>
      <c r="E358" s="2336"/>
      <c r="F358" s="2336"/>
      <c r="G358" s="2336"/>
      <c r="H358" s="2336"/>
      <c r="I358" s="1238"/>
      <c r="J358" s="1238"/>
      <c r="K358" s="1238" t="str">
        <f>IF(A323=0,"",IF(D358="당해년도",0,IF(D358="2년차",5,IF(D358="3년차",10))))</f>
        <v/>
      </c>
      <c r="L358" s="1238"/>
      <c r="M358" s="1238"/>
      <c r="N358" s="177">
        <f t="shared" si="7"/>
        <v>0</v>
      </c>
    </row>
    <row r="359" spans="1:15" s="143" customFormat="1" ht="21.75" hidden="1" customHeight="1">
      <c r="A359" s="178">
        <f>IF(H317&gt;0,1,)</f>
        <v>0</v>
      </c>
      <c r="B359" s="2335" t="s">
        <v>560</v>
      </c>
      <c r="C359" s="2335"/>
      <c r="D359" s="2336">
        <f>'6-3표준조사(5)'!Q531</f>
        <v>0</v>
      </c>
      <c r="E359" s="2336"/>
      <c r="F359" s="2336"/>
      <c r="G359" s="2336"/>
      <c r="H359" s="2336"/>
      <c r="I359" s="1238"/>
      <c r="J359" s="1238" t="str">
        <f>IF(A320=0,"",IF(D359="개소당5ha이상",0,IF(D359="개소당3~5ha미만 ",5,IF(D359="개소당3ha미만",10))))</f>
        <v/>
      </c>
      <c r="K359" s="1238" t="str">
        <f>IF(A323=0,"",IF(D359="개소당5ha이상",0,IF(D359="개소당3~5ha미만 ",5,IF(D359="개소당3ha미만",10))))</f>
        <v/>
      </c>
      <c r="L359" s="1238" t="str">
        <f>IF(A331=0,"",IF(D359="개소당5ha이상",0,IF(D359="개소당3~5ha미만 ",5,IF(D359="개소당3ha미만",10))))</f>
        <v/>
      </c>
      <c r="M359" s="1238" t="str">
        <f>IF(A341=0,"",IF(D359="개소당5ha이상",0,IF(D359="개소당3~5ha미만 ",5,IF(D359="개소당3ha미만",10))))</f>
        <v/>
      </c>
      <c r="N359" s="177">
        <f t="shared" si="7"/>
        <v>0</v>
      </c>
    </row>
    <row r="360" spans="1:15" s="143" customFormat="1" ht="21.75" hidden="1" customHeight="1">
      <c r="A360" s="178">
        <f>IF(H317&gt;0,1,)</f>
        <v>0</v>
      </c>
      <c r="B360" s="2335" t="s">
        <v>555</v>
      </c>
      <c r="C360" s="2335"/>
      <c r="D360" s="2336"/>
      <c r="E360" s="2336"/>
      <c r="F360" s="2336"/>
      <c r="G360" s="2336"/>
      <c r="H360" s="2336"/>
      <c r="I360" s="1238">
        <f>SUM(I357:I359)</f>
        <v>0</v>
      </c>
      <c r="J360" s="1238">
        <f>SUM(J357:J359)</f>
        <v>0</v>
      </c>
      <c r="K360" s="1238">
        <f>SUM(K357:K359)</f>
        <v>0</v>
      </c>
      <c r="L360" s="1238">
        <f>SUM(L357:L359)</f>
        <v>0</v>
      </c>
      <c r="M360" s="1238">
        <f>SUM(M357:M359)</f>
        <v>0</v>
      </c>
      <c r="N360" s="177">
        <f t="shared" si="7"/>
        <v>0</v>
      </c>
    </row>
    <row r="361" spans="1:15" s="143" customFormat="1" ht="35.1" hidden="1" customHeight="1" thickBot="1">
      <c r="A361" s="178">
        <f>IF(H362&gt;0,1,)</f>
        <v>0</v>
      </c>
      <c r="B361" s="2338" t="s">
        <v>839</v>
      </c>
      <c r="C361" s="2338"/>
      <c r="D361" s="2338"/>
      <c r="E361" s="2338"/>
      <c r="F361" s="2338"/>
      <c r="G361" s="2338"/>
      <c r="H361" s="2338"/>
      <c r="I361" s="2338"/>
      <c r="J361" s="2338"/>
      <c r="K361" s="2338"/>
      <c r="L361" s="2338"/>
      <c r="M361" s="2338"/>
      <c r="N361" s="177"/>
      <c r="O361" s="142"/>
    </row>
    <row r="362" spans="1:15" s="143" customFormat="1" ht="24.95" hidden="1" customHeight="1">
      <c r="A362" s="178">
        <f>IF(H362&gt;0,1,)</f>
        <v>0</v>
      </c>
      <c r="B362" s="2308" t="s">
        <v>857</v>
      </c>
      <c r="C362" s="2309"/>
      <c r="D362" s="2310" t="str">
        <f>CONCATENATE('6-3표준조사(5)'!K604,"임반")</f>
        <v>임반</v>
      </c>
      <c r="E362" s="2310"/>
      <c r="F362" s="2310" t="str">
        <f>CONCATENATE('6-3표준조사(5)'!L604,"소반")</f>
        <v>소반</v>
      </c>
      <c r="G362" s="2310"/>
      <c r="H362" s="2311">
        <f>'6-3표준조사(5)'!Q604</f>
        <v>0</v>
      </c>
      <c r="I362" s="2311"/>
      <c r="J362" s="179"/>
      <c r="K362" s="180" t="s">
        <v>541</v>
      </c>
      <c r="L362" s="2312">
        <f>'6-3표준조사(5)'!R604</f>
        <v>0</v>
      </c>
      <c r="M362" s="2313"/>
      <c r="N362" s="177"/>
    </row>
    <row r="363" spans="1:15" s="143" customFormat="1" ht="21.75" hidden="1" customHeight="1">
      <c r="A363" s="178">
        <f>IF(H362&gt;0,1,)</f>
        <v>0</v>
      </c>
      <c r="B363" s="2314" t="s">
        <v>542</v>
      </c>
      <c r="C363" s="2315"/>
      <c r="D363" s="2316" t="s">
        <v>543</v>
      </c>
      <c r="E363" s="2315"/>
      <c r="F363" s="2317" t="s">
        <v>544</v>
      </c>
      <c r="G363" s="2318"/>
      <c r="H363" s="2317" t="s">
        <v>545</v>
      </c>
      <c r="I363" s="2318"/>
      <c r="J363" s="2316" t="s">
        <v>546</v>
      </c>
      <c r="K363" s="2315"/>
      <c r="L363" s="2393" t="s">
        <v>858</v>
      </c>
      <c r="M363" s="2321"/>
      <c r="N363" s="177"/>
    </row>
    <row r="364" spans="1:15" s="143" customFormat="1" ht="21.75" hidden="1" customHeight="1">
      <c r="A364" s="178">
        <f>IF(H362&gt;0,1,)</f>
        <v>0</v>
      </c>
      <c r="B364" s="181"/>
      <c r="C364" s="182" t="s">
        <v>547</v>
      </c>
      <c r="D364" s="183"/>
      <c r="E364" s="184" t="s">
        <v>548</v>
      </c>
      <c r="F364" s="183"/>
      <c r="G364" s="184" t="s">
        <v>548</v>
      </c>
      <c r="H364" s="183"/>
      <c r="I364" s="184" t="s">
        <v>548</v>
      </c>
      <c r="J364" s="185"/>
      <c r="K364" s="184" t="s">
        <v>549</v>
      </c>
      <c r="L364" s="2320"/>
      <c r="M364" s="2322"/>
      <c r="N364" s="177"/>
    </row>
    <row r="365" spans="1:15" s="27" customFormat="1" ht="21.75" hidden="1" customHeight="1">
      <c r="A365" s="28">
        <f>IF('6-3표준조사(4)'!R604="둘레베기",1,)</f>
        <v>0</v>
      </c>
      <c r="B365" s="2323" t="s">
        <v>547</v>
      </c>
      <c r="C365" s="29" t="s">
        <v>579</v>
      </c>
      <c r="D365" s="30"/>
      <c r="E365" s="31"/>
      <c r="F365" s="30"/>
      <c r="G365" s="31"/>
      <c r="H365" s="30"/>
      <c r="I365" s="31"/>
      <c r="J365" s="32"/>
      <c r="K365" s="33"/>
      <c r="L365" s="34"/>
      <c r="M365" s="71">
        <f>M366</f>
        <v>0</v>
      </c>
      <c r="N365" s="177"/>
    </row>
    <row r="366" spans="1:15" s="27" customFormat="1" ht="21.75" hidden="1" customHeight="1">
      <c r="A366" s="28">
        <f>IF('6-3표준조사(4)'!R604="둘레베기",1,)</f>
        <v>0</v>
      </c>
      <c r="B366" s="2324"/>
      <c r="C366" s="35" t="s">
        <v>841</v>
      </c>
      <c r="D366" s="36"/>
      <c r="E366" s="37"/>
      <c r="F366" s="38"/>
      <c r="G366" s="37"/>
      <c r="H366" s="38"/>
      <c r="I366" s="37"/>
      <c r="J366" s="39"/>
      <c r="K366" s="40"/>
      <c r="L366" s="41">
        <f>J405/100</f>
        <v>0</v>
      </c>
      <c r="M366" s="72">
        <f>ROUNDDOWN((H367*J367)+(H367*J367*L366),)</f>
        <v>0</v>
      </c>
      <c r="N366" s="177"/>
    </row>
    <row r="367" spans="1:15" s="27" customFormat="1" ht="21.75" hidden="1" customHeight="1">
      <c r="A367" s="28">
        <f>IF('6-3표준조사(4)'!R604="둘레베기",1,)</f>
        <v>0</v>
      </c>
      <c r="B367" s="2324"/>
      <c r="C367" s="35" t="s">
        <v>842</v>
      </c>
      <c r="D367" s="36">
        <f>IF(A367&gt;0,D396,)</f>
        <v>0</v>
      </c>
      <c r="E367" s="37" t="s">
        <v>551</v>
      </c>
      <c r="F367" s="38">
        <v>0.18</v>
      </c>
      <c r="G367" s="37" t="s">
        <v>552</v>
      </c>
      <c r="H367" s="38">
        <f>ROUND(D367/100*F367,2)</f>
        <v>0</v>
      </c>
      <c r="I367" s="37" t="s">
        <v>550</v>
      </c>
      <c r="J367" s="39">
        <f>'7-1 단가조사'!L7</f>
        <v>172068</v>
      </c>
      <c r="K367" s="40" t="s">
        <v>580</v>
      </c>
      <c r="L367" s="41"/>
      <c r="M367" s="72"/>
      <c r="N367" s="177"/>
    </row>
    <row r="368" spans="1:15" s="27" customFormat="1" ht="21.75" hidden="1" customHeight="1">
      <c r="A368" s="28">
        <f>IF('6-3표준조사(4)'!R604="줄베기",1,)</f>
        <v>0</v>
      </c>
      <c r="B368" s="2324"/>
      <c r="C368" s="29" t="s">
        <v>581</v>
      </c>
      <c r="D368" s="30"/>
      <c r="E368" s="31"/>
      <c r="F368" s="30"/>
      <c r="G368" s="31"/>
      <c r="H368" s="30"/>
      <c r="I368" s="31"/>
      <c r="J368" s="32"/>
      <c r="K368" s="33"/>
      <c r="L368" s="42"/>
      <c r="M368" s="71">
        <f>SUM(M369+M372+M375)</f>
        <v>0</v>
      </c>
      <c r="N368" s="177"/>
    </row>
    <row r="369" spans="1:14" s="27" customFormat="1" ht="21.75" hidden="1" customHeight="1">
      <c r="A369" s="28">
        <f>IF('6-3표준조사(4)'!$R$574="줄베기",1,)</f>
        <v>0</v>
      </c>
      <c r="B369" s="2324"/>
      <c r="C369" s="35" t="s">
        <v>841</v>
      </c>
      <c r="D369" s="43"/>
      <c r="E369" s="37"/>
      <c r="F369" s="38"/>
      <c r="G369" s="37"/>
      <c r="H369" s="38"/>
      <c r="I369" s="37"/>
      <c r="J369" s="39"/>
      <c r="K369" s="40"/>
      <c r="L369" s="41">
        <f>K405/100</f>
        <v>0</v>
      </c>
      <c r="M369" s="72">
        <f>ROUNDDOWN((M370+M371)+((M370+M371)*L369),0)</f>
        <v>0</v>
      </c>
      <c r="N369" s="177"/>
    </row>
    <row r="370" spans="1:14" s="27" customFormat="1" ht="21.75" hidden="1" customHeight="1">
      <c r="A370" s="28">
        <f>IF('6-3표준조사(4)'!$R$574="줄베기",1,)</f>
        <v>0</v>
      </c>
      <c r="B370" s="2324"/>
      <c r="C370" s="35" t="s">
        <v>843</v>
      </c>
      <c r="D370" s="43">
        <f>IF(A370&gt;0,D396,)</f>
        <v>0</v>
      </c>
      <c r="E370" s="37" t="s">
        <v>551</v>
      </c>
      <c r="F370" s="38">
        <v>7.0000000000000007E-2</v>
      </c>
      <c r="G370" s="37" t="s">
        <v>552</v>
      </c>
      <c r="H370" s="38">
        <f>ROUND(D370/100*F370,2)</f>
        <v>0</v>
      </c>
      <c r="I370" s="37" t="s">
        <v>550</v>
      </c>
      <c r="J370" s="39">
        <f>'7-1 단가조사'!L7</f>
        <v>172068</v>
      </c>
      <c r="K370" s="40" t="s">
        <v>580</v>
      </c>
      <c r="L370" s="41"/>
      <c r="M370" s="72">
        <f>ROUNDDOWN(H370*J370,)</f>
        <v>0</v>
      </c>
      <c r="N370" s="177"/>
    </row>
    <row r="371" spans="1:14" s="27" customFormat="1" ht="21.75" hidden="1" customHeight="1">
      <c r="A371" s="28">
        <f>IF('6-3표준조사(4)'!$R$574="줄베기",1,)</f>
        <v>0</v>
      </c>
      <c r="B371" s="2324"/>
      <c r="C371" s="35" t="s">
        <v>844</v>
      </c>
      <c r="D371" s="44">
        <f>IF(A371&gt;0,1,)</f>
        <v>0</v>
      </c>
      <c r="E371" s="37" t="s">
        <v>425</v>
      </c>
      <c r="F371" s="38">
        <v>1.3</v>
      </c>
      <c r="G371" s="37" t="s">
        <v>582</v>
      </c>
      <c r="H371" s="38">
        <f>ROUND(D371*F371,2)</f>
        <v>0</v>
      </c>
      <c r="I371" s="37" t="s">
        <v>550</v>
      </c>
      <c r="J371" s="39">
        <f>'7-1 단가조사'!L6</f>
        <v>226122</v>
      </c>
      <c r="K371" s="40" t="s">
        <v>583</v>
      </c>
      <c r="L371" s="41"/>
      <c r="M371" s="72">
        <f>ROUNDDOWN(H371*J371,)</f>
        <v>0</v>
      </c>
      <c r="N371" s="177"/>
    </row>
    <row r="372" spans="1:14" s="27" customFormat="1" ht="21.75" hidden="1" customHeight="1">
      <c r="A372" s="28">
        <f>IF('6-3표준조사(4)'!$R$574="줄베기",1,)</f>
        <v>0</v>
      </c>
      <c r="B372" s="2324"/>
      <c r="C372" s="35" t="s">
        <v>845</v>
      </c>
      <c r="D372" s="43"/>
      <c r="E372" s="37"/>
      <c r="F372" s="38"/>
      <c r="G372" s="37"/>
      <c r="H372" s="38"/>
      <c r="I372" s="37"/>
      <c r="J372" s="39"/>
      <c r="K372" s="40"/>
      <c r="L372" s="45"/>
      <c r="M372" s="72">
        <f>M373+M374</f>
        <v>0</v>
      </c>
      <c r="N372" s="177"/>
    </row>
    <row r="373" spans="1:14" s="27" customFormat="1" ht="21.75" hidden="1" customHeight="1">
      <c r="A373" s="28">
        <f>IF('6-3표준조사(4)'!$R$574="줄베기",1,)</f>
        <v>0</v>
      </c>
      <c r="B373" s="2324"/>
      <c r="C373" s="35" t="s">
        <v>846</v>
      </c>
      <c r="D373" s="44">
        <f>H371</f>
        <v>0</v>
      </c>
      <c r="E373" s="37" t="s">
        <v>582</v>
      </c>
      <c r="F373" s="38">
        <v>5</v>
      </c>
      <c r="G373" s="37" t="s">
        <v>553</v>
      </c>
      <c r="H373" s="38">
        <f>ROUND(D373*F373,2)</f>
        <v>0</v>
      </c>
      <c r="I373" s="37" t="s">
        <v>554</v>
      </c>
      <c r="J373" s="39">
        <f>'7-1 단가조사'!L11</f>
        <v>1720</v>
      </c>
      <c r="K373" s="40" t="s">
        <v>584</v>
      </c>
      <c r="L373" s="45"/>
      <c r="M373" s="72">
        <f>ROUNDDOWN(H373*J373,)</f>
        <v>0</v>
      </c>
      <c r="N373" s="177"/>
    </row>
    <row r="374" spans="1:14" s="27" customFormat="1" ht="21.75" hidden="1" customHeight="1">
      <c r="A374" s="28">
        <f>IF('6-3표준조사(4)'!$R$574="줄베기",1,)</f>
        <v>0</v>
      </c>
      <c r="B374" s="2324"/>
      <c r="C374" s="35" t="s">
        <v>847</v>
      </c>
      <c r="D374" s="43">
        <f>M373</f>
        <v>0</v>
      </c>
      <c r="E374" s="37" t="s">
        <v>586</v>
      </c>
      <c r="F374" s="38">
        <v>0.1</v>
      </c>
      <c r="G374" s="37" t="s">
        <v>587</v>
      </c>
      <c r="H374" s="38"/>
      <c r="I374" s="37"/>
      <c r="J374" s="39"/>
      <c r="K374" s="40"/>
      <c r="L374" s="45"/>
      <c r="M374" s="72">
        <f>ROUNDDOWN(D374*F374,)</f>
        <v>0</v>
      </c>
      <c r="N374" s="177"/>
    </row>
    <row r="375" spans="1:14" s="27" customFormat="1" ht="21.75" hidden="1" customHeight="1">
      <c r="A375" s="28">
        <f>IF('6-3표준조사(4)'!$R$574="줄베기",1,)</f>
        <v>0</v>
      </c>
      <c r="B375" s="2324"/>
      <c r="C375" s="46" t="s">
        <v>848</v>
      </c>
      <c r="D375" s="47">
        <f>D373</f>
        <v>0</v>
      </c>
      <c r="E375" s="48" t="s">
        <v>588</v>
      </c>
      <c r="F375" s="49">
        <v>8.3999999999999995E-3</v>
      </c>
      <c r="G375" s="48" t="s">
        <v>589</v>
      </c>
      <c r="H375" s="50"/>
      <c r="I375" s="48"/>
      <c r="J375" s="51">
        <f>'7-1 단가조사'!L14</f>
        <v>610000</v>
      </c>
      <c r="K375" s="52" t="s">
        <v>585</v>
      </c>
      <c r="L375" s="53"/>
      <c r="M375" s="73">
        <f>ROUNDDOWN(D375*F375*J375,)</f>
        <v>0</v>
      </c>
      <c r="N375" s="177"/>
    </row>
    <row r="376" spans="1:14" s="143" customFormat="1" ht="21.75" hidden="1" customHeight="1">
      <c r="A376" s="178">
        <f>IF('6-3표준조사(5)'!$R$604="모두베기",1,)</f>
        <v>0</v>
      </c>
      <c r="B376" s="2324"/>
      <c r="C376" s="852" t="s">
        <v>590</v>
      </c>
      <c r="D376" s="853"/>
      <c r="E376" s="854"/>
      <c r="F376" s="855"/>
      <c r="G376" s="854"/>
      <c r="H376" s="855"/>
      <c r="I376" s="854"/>
      <c r="J376" s="856"/>
      <c r="K376" s="857"/>
      <c r="L376" s="858"/>
      <c r="M376" s="859">
        <f>M377+M382+M385</f>
        <v>0</v>
      </c>
      <c r="N376" s="177"/>
    </row>
    <row r="377" spans="1:14" s="143" customFormat="1" ht="21.75" hidden="1" customHeight="1">
      <c r="A377" s="178">
        <f>IF('6-3표준조사(5)'!$R$604="모두베기",1,)</f>
        <v>0</v>
      </c>
      <c r="B377" s="2324"/>
      <c r="C377" s="860" t="s">
        <v>841</v>
      </c>
      <c r="D377" s="861"/>
      <c r="E377" s="862"/>
      <c r="F377" s="863"/>
      <c r="G377" s="862"/>
      <c r="H377" s="863"/>
      <c r="I377" s="862"/>
      <c r="J377" s="864"/>
      <c r="K377" s="865"/>
      <c r="L377" s="866">
        <f>L405/100</f>
        <v>0</v>
      </c>
      <c r="M377" s="867">
        <f>M378+M379+M380+M381</f>
        <v>0</v>
      </c>
      <c r="N377" s="177"/>
    </row>
    <row r="378" spans="1:14" s="143" customFormat="1" ht="21.75" hidden="1" customHeight="1">
      <c r="A378" s="178">
        <f>IF('6-3표준조사(5)'!$R$604="모두베기",1,)</f>
        <v>0</v>
      </c>
      <c r="B378" s="2324"/>
      <c r="C378" s="860" t="s">
        <v>843</v>
      </c>
      <c r="D378" s="861">
        <f>IF(A378&gt;0,D396,)</f>
        <v>0</v>
      </c>
      <c r="E378" s="862" t="s">
        <v>551</v>
      </c>
      <c r="F378" s="863">
        <v>7.0000000000000007E-2</v>
      </c>
      <c r="G378" s="862" t="s">
        <v>552</v>
      </c>
      <c r="H378" s="863">
        <f>ROUND(D378/100*F378,2)</f>
        <v>0</v>
      </c>
      <c r="I378" s="862" t="s">
        <v>550</v>
      </c>
      <c r="J378" s="864">
        <f>'7-1 단가조사'!L7</f>
        <v>172068</v>
      </c>
      <c r="K378" s="865" t="s">
        <v>580</v>
      </c>
      <c r="L378" s="868"/>
      <c r="M378" s="867">
        <f>ROUNDDOWN((H378*J378)+(H378*J378*L377),)</f>
        <v>0</v>
      </c>
      <c r="N378" s="177"/>
    </row>
    <row r="379" spans="1:14" s="143" customFormat="1" ht="21.75" hidden="1" customHeight="1">
      <c r="A379" s="178">
        <f>IF('6-3표준조사(5)'!$R$604="모두베기",1,)</f>
        <v>0</v>
      </c>
      <c r="B379" s="2324"/>
      <c r="C379" s="869" t="s">
        <v>1158</v>
      </c>
      <c r="D379" s="870">
        <f>IF(A379&gt;0,IF(D398="당해 년도",1,),)</f>
        <v>0</v>
      </c>
      <c r="E379" s="862" t="s">
        <v>425</v>
      </c>
      <c r="F379" s="863">
        <v>3.5</v>
      </c>
      <c r="G379" s="862" t="s">
        <v>582</v>
      </c>
      <c r="H379" s="863">
        <f>ROUND(D379*F379,2)</f>
        <v>0</v>
      </c>
      <c r="I379" s="862" t="s">
        <v>550</v>
      </c>
      <c r="J379" s="864">
        <f>'7-1 단가조사'!L6</f>
        <v>226122</v>
      </c>
      <c r="K379" s="865" t="s">
        <v>583</v>
      </c>
      <c r="L379" s="868"/>
      <c r="M379" s="867">
        <f>ROUNDDOWN((H379*J379)+(H379*J379*L377),)</f>
        <v>0</v>
      </c>
      <c r="N379" s="177"/>
    </row>
    <row r="380" spans="1:14" s="143" customFormat="1" ht="21.75" hidden="1" customHeight="1">
      <c r="A380" s="178">
        <f>IF('6-3표준조사(5)'!$R$604="모두베기",1,)</f>
        <v>0</v>
      </c>
      <c r="B380" s="2324"/>
      <c r="C380" s="869" t="s">
        <v>1159</v>
      </c>
      <c r="D380" s="870">
        <f>IF(A380&gt;0,IF(D398="2년차",1,),)</f>
        <v>0</v>
      </c>
      <c r="E380" s="862" t="s">
        <v>425</v>
      </c>
      <c r="F380" s="863">
        <v>4</v>
      </c>
      <c r="G380" s="862" t="s">
        <v>582</v>
      </c>
      <c r="H380" s="863">
        <f>ROUND(D380*F380,2)</f>
        <v>0</v>
      </c>
      <c r="I380" s="862" t="s">
        <v>550</v>
      </c>
      <c r="J380" s="864">
        <f>'7-1 단가조사'!L6</f>
        <v>226122</v>
      </c>
      <c r="K380" s="865" t="s">
        <v>583</v>
      </c>
      <c r="L380" s="868"/>
      <c r="M380" s="867">
        <f>ROUNDDOWN((H380*J380)+(H380*J380*L377),)</f>
        <v>0</v>
      </c>
      <c r="N380" s="177"/>
    </row>
    <row r="381" spans="1:14" s="143" customFormat="1" ht="21.75" hidden="1" customHeight="1">
      <c r="A381" s="178">
        <f>IF('6-3표준조사(5)'!$R$604="모두베기",1,)</f>
        <v>0</v>
      </c>
      <c r="B381" s="2324"/>
      <c r="C381" s="869" t="s">
        <v>1160</v>
      </c>
      <c r="D381" s="870">
        <f>IF(A381&gt;0,IF(D398="3년차 이상",1,),)</f>
        <v>0</v>
      </c>
      <c r="E381" s="862" t="s">
        <v>425</v>
      </c>
      <c r="F381" s="863">
        <v>5</v>
      </c>
      <c r="G381" s="862" t="s">
        <v>582</v>
      </c>
      <c r="H381" s="863">
        <f>ROUND(D381*F381,2)</f>
        <v>0</v>
      </c>
      <c r="I381" s="862" t="s">
        <v>550</v>
      </c>
      <c r="J381" s="864">
        <f>'7-1 단가조사'!L6</f>
        <v>226122</v>
      </c>
      <c r="K381" s="865" t="s">
        <v>583</v>
      </c>
      <c r="L381" s="868"/>
      <c r="M381" s="867">
        <f>ROUNDDOWN((H381*J381)+(H381*J381*L377),)</f>
        <v>0</v>
      </c>
      <c r="N381" s="177"/>
    </row>
    <row r="382" spans="1:14" s="143" customFormat="1" ht="21.75" hidden="1" customHeight="1">
      <c r="A382" s="178">
        <f>IF('6-3표준조사(5)'!$R$604="모두베기",1,)</f>
        <v>0</v>
      </c>
      <c r="B382" s="2324"/>
      <c r="C382" s="860" t="s">
        <v>845</v>
      </c>
      <c r="D382" s="861"/>
      <c r="E382" s="862"/>
      <c r="F382" s="863"/>
      <c r="G382" s="862"/>
      <c r="H382" s="863"/>
      <c r="I382" s="862"/>
      <c r="J382" s="864"/>
      <c r="K382" s="865"/>
      <c r="L382" s="868"/>
      <c r="M382" s="867">
        <f>M383+M384</f>
        <v>0</v>
      </c>
      <c r="N382" s="177"/>
    </row>
    <row r="383" spans="1:14" s="143" customFormat="1" ht="21.75" hidden="1" customHeight="1">
      <c r="A383" s="178">
        <f>IF('6-3표준조사(5)'!$R$604="모두베기",1,)</f>
        <v>0</v>
      </c>
      <c r="B383" s="2324"/>
      <c r="C383" s="860" t="s">
        <v>846</v>
      </c>
      <c r="D383" s="870">
        <f>(H379+H380+H381)</f>
        <v>0</v>
      </c>
      <c r="E383" s="862" t="s">
        <v>582</v>
      </c>
      <c r="F383" s="863">
        <v>5</v>
      </c>
      <c r="G383" s="862" t="s">
        <v>553</v>
      </c>
      <c r="H383" s="863">
        <f>ROUND(D383*F383,2)</f>
        <v>0</v>
      </c>
      <c r="I383" s="862" t="s">
        <v>554</v>
      </c>
      <c r="J383" s="864">
        <f>'7-1 단가조사'!L11</f>
        <v>1720</v>
      </c>
      <c r="K383" s="865" t="s">
        <v>584</v>
      </c>
      <c r="L383" s="868"/>
      <c r="M383" s="867">
        <f>ROUNDDOWN(H383*J383,)</f>
        <v>0</v>
      </c>
      <c r="N383" s="177"/>
    </row>
    <row r="384" spans="1:14" s="143" customFormat="1" ht="21.75" hidden="1" customHeight="1">
      <c r="A384" s="178">
        <f>IF('6-3표준조사(5)'!$R$604="모두베기",1,)</f>
        <v>0</v>
      </c>
      <c r="B384" s="2324"/>
      <c r="C384" s="860" t="s">
        <v>847</v>
      </c>
      <c r="D384" s="861">
        <f>M383</f>
        <v>0</v>
      </c>
      <c r="E384" s="862" t="s">
        <v>586</v>
      </c>
      <c r="F384" s="863">
        <v>0.1</v>
      </c>
      <c r="G384" s="862" t="s">
        <v>587</v>
      </c>
      <c r="H384" s="863"/>
      <c r="I384" s="862"/>
      <c r="J384" s="864"/>
      <c r="K384" s="865"/>
      <c r="L384" s="868"/>
      <c r="M384" s="867">
        <f>ROUNDDOWN(D384*F384,)</f>
        <v>0</v>
      </c>
      <c r="N384" s="177"/>
    </row>
    <row r="385" spans="1:15" s="143" customFormat="1" ht="21.75" hidden="1" customHeight="1">
      <c r="A385" s="178">
        <f>IF('6-3표준조사(5)'!$R$604="모두베기",1,)</f>
        <v>0</v>
      </c>
      <c r="B385" s="2324"/>
      <c r="C385" s="871" t="s">
        <v>848</v>
      </c>
      <c r="D385" s="872">
        <f>D383</f>
        <v>0</v>
      </c>
      <c r="E385" s="873" t="s">
        <v>588</v>
      </c>
      <c r="F385" s="874">
        <v>8.3999999999999995E-3</v>
      </c>
      <c r="G385" s="873" t="s">
        <v>589</v>
      </c>
      <c r="H385" s="875"/>
      <c r="I385" s="873"/>
      <c r="J385" s="876">
        <f>'7-1 단가조사'!L14</f>
        <v>610000</v>
      </c>
      <c r="K385" s="877" t="s">
        <v>585</v>
      </c>
      <c r="L385" s="878"/>
      <c r="M385" s="879">
        <f>ROUNDDOWN(D385*F385*J385,)</f>
        <v>0</v>
      </c>
      <c r="N385" s="177"/>
    </row>
    <row r="386" spans="1:15" s="27" customFormat="1" ht="21.75" hidden="1" customHeight="1">
      <c r="A386" s="28">
        <f>IF('6-3표준조사(4)'!$R$604="맹아제거",1,)</f>
        <v>0</v>
      </c>
      <c r="B386" s="2324"/>
      <c r="C386" s="29" t="s">
        <v>591</v>
      </c>
      <c r="D386" s="30"/>
      <c r="E386" s="31"/>
      <c r="F386" s="30"/>
      <c r="G386" s="31"/>
      <c r="H386" s="30"/>
      <c r="I386" s="31"/>
      <c r="J386" s="32"/>
      <c r="K386" s="33"/>
      <c r="L386" s="34"/>
      <c r="M386" s="71">
        <f>M387</f>
        <v>0</v>
      </c>
      <c r="N386" s="177"/>
    </row>
    <row r="387" spans="1:15" s="27" customFormat="1" ht="21.75" hidden="1" customHeight="1">
      <c r="A387" s="28">
        <f>IF('6-3표준조사(4)'!$R$604="맹아제거",1,)</f>
        <v>0</v>
      </c>
      <c r="B387" s="2324"/>
      <c r="C387" s="35" t="s">
        <v>841</v>
      </c>
      <c r="D387" s="36"/>
      <c r="E387" s="37"/>
      <c r="F387" s="38"/>
      <c r="G387" s="37"/>
      <c r="H387" s="38"/>
      <c r="I387" s="37"/>
      <c r="J387" s="39"/>
      <c r="K387" s="40"/>
      <c r="L387" s="41">
        <f>M405/100</f>
        <v>0</v>
      </c>
      <c r="M387" s="72">
        <f>ROUNDDOWN((H388*J388)+(H388*J388*L387),)</f>
        <v>0</v>
      </c>
      <c r="N387" s="177"/>
    </row>
    <row r="388" spans="1:15" s="27" customFormat="1" ht="21.75" hidden="1" customHeight="1">
      <c r="A388" s="28">
        <f>IF('6-3표준조사(4)'!$R$604="맹아제거",1,)</f>
        <v>0</v>
      </c>
      <c r="B388" s="2324"/>
      <c r="C388" s="35" t="s">
        <v>849</v>
      </c>
      <c r="D388" s="36">
        <v>0</v>
      </c>
      <c r="E388" s="37" t="s">
        <v>551</v>
      </c>
      <c r="F388" s="38">
        <v>0.2</v>
      </c>
      <c r="G388" s="37" t="s">
        <v>552</v>
      </c>
      <c r="H388" s="38">
        <f>ROUND(D388/100*F388,2)</f>
        <v>0</v>
      </c>
      <c r="I388" s="37" t="s">
        <v>550</v>
      </c>
      <c r="J388" s="39">
        <f>'7-1 단가조사'!L52</f>
        <v>0</v>
      </c>
      <c r="K388" s="40" t="s">
        <v>580</v>
      </c>
      <c r="L388" s="41">
        <f>M405/100</f>
        <v>0</v>
      </c>
      <c r="M388" s="72"/>
      <c r="N388" s="177"/>
    </row>
    <row r="389" spans="1:15" s="143" customFormat="1" ht="21.75" hidden="1" customHeight="1">
      <c r="A389" s="178">
        <f>IF(H362&gt;0,1,)</f>
        <v>0</v>
      </c>
      <c r="B389" s="2325" t="s">
        <v>555</v>
      </c>
      <c r="C389" s="186" t="s">
        <v>592</v>
      </c>
      <c r="D389" s="189"/>
      <c r="E389" s="188"/>
      <c r="F389" s="189"/>
      <c r="G389" s="188"/>
      <c r="H389" s="189"/>
      <c r="I389" s="188"/>
      <c r="J389" s="190"/>
      <c r="K389" s="191"/>
      <c r="L389" s="192"/>
      <c r="M389" s="193">
        <f>SUM(M390,M392,M393)</f>
        <v>0</v>
      </c>
      <c r="N389" s="177"/>
    </row>
    <row r="390" spans="1:15" s="143" customFormat="1" ht="21.75" hidden="1" customHeight="1">
      <c r="A390" s="178">
        <f>IF(H362&gt;0,1,)</f>
        <v>0</v>
      </c>
      <c r="B390" s="2326"/>
      <c r="C390" s="194" t="s">
        <v>850</v>
      </c>
      <c r="D390" s="197"/>
      <c r="E390" s="196"/>
      <c r="F390" s="197"/>
      <c r="G390" s="196"/>
      <c r="H390" s="197"/>
      <c r="I390" s="196"/>
      <c r="J390" s="198"/>
      <c r="K390" s="199"/>
      <c r="L390" s="202"/>
      <c r="M390" s="201">
        <f>M391</f>
        <v>0</v>
      </c>
      <c r="N390" s="177"/>
    </row>
    <row r="391" spans="1:15" s="143" customFormat="1" ht="21.75" hidden="1" customHeight="1">
      <c r="A391" s="178">
        <f>IF(H362&gt;0,1,)</f>
        <v>0</v>
      </c>
      <c r="B391" s="2326"/>
      <c r="C391" s="194" t="s">
        <v>851</v>
      </c>
      <c r="D391" s="197"/>
      <c r="E391" s="196"/>
      <c r="F391" s="197"/>
      <c r="G391" s="196"/>
      <c r="H391" s="197"/>
      <c r="I391" s="196"/>
      <c r="J391" s="198"/>
      <c r="K391" s="199"/>
      <c r="L391" s="202"/>
      <c r="M391" s="201">
        <f>M366+M369+M377+M387</f>
        <v>0</v>
      </c>
      <c r="N391" s="177"/>
    </row>
    <row r="392" spans="1:15" s="143" customFormat="1" ht="21.75" hidden="1" customHeight="1">
      <c r="A392" s="178">
        <f>IF(H362&gt;0,1,)</f>
        <v>0</v>
      </c>
      <c r="B392" s="2326"/>
      <c r="C392" s="194" t="s">
        <v>852</v>
      </c>
      <c r="D392" s="197"/>
      <c r="E392" s="196"/>
      <c r="F392" s="197"/>
      <c r="G392" s="196"/>
      <c r="H392" s="197"/>
      <c r="I392" s="196"/>
      <c r="J392" s="198"/>
      <c r="K392" s="199"/>
      <c r="L392" s="202"/>
      <c r="M392" s="201">
        <f>M372+M382</f>
        <v>0</v>
      </c>
      <c r="N392" s="177"/>
    </row>
    <row r="393" spans="1:15" s="143" customFormat="1" ht="21.75" hidden="1" customHeight="1" thickBot="1">
      <c r="A393" s="178">
        <f>IF(H362&gt;0,1,)</f>
        <v>0</v>
      </c>
      <c r="B393" s="2327"/>
      <c r="C393" s="205" t="s">
        <v>853</v>
      </c>
      <c r="D393" s="214"/>
      <c r="E393" s="215"/>
      <c r="F393" s="214"/>
      <c r="G393" s="215"/>
      <c r="H393" s="214"/>
      <c r="I393" s="215"/>
      <c r="J393" s="216"/>
      <c r="K393" s="217"/>
      <c r="L393" s="218"/>
      <c r="M393" s="219">
        <f>M375+M385</f>
        <v>0</v>
      </c>
      <c r="N393" s="177"/>
    </row>
    <row r="394" spans="1:15" s="143" customFormat="1" ht="21.75" hidden="1" customHeight="1">
      <c r="A394" s="178">
        <f>IF(H362&gt;0,1,)</f>
        <v>0</v>
      </c>
      <c r="B394" s="2328" t="s">
        <v>556</v>
      </c>
      <c r="C394" s="2328"/>
      <c r="D394" s="2328"/>
      <c r="E394" s="2328"/>
      <c r="F394" s="2328"/>
      <c r="G394" s="2328"/>
      <c r="H394" s="2328"/>
      <c r="I394" s="2328"/>
      <c r="J394" s="2328"/>
      <c r="K394" s="2328"/>
      <c r="L394" s="2328"/>
      <c r="M394" s="2328"/>
      <c r="N394" s="177"/>
    </row>
    <row r="395" spans="1:15" s="143" customFormat="1" ht="21.75" hidden="1" customHeight="1">
      <c r="A395" s="178">
        <f>IF(H362&gt;0,1,)</f>
        <v>0</v>
      </c>
      <c r="B395" s="2329" t="s">
        <v>557</v>
      </c>
      <c r="C395" s="2329"/>
      <c r="D395" s="2329"/>
      <c r="E395" s="2329"/>
      <c r="F395" s="2329"/>
      <c r="G395" s="2329"/>
      <c r="H395" s="2329"/>
      <c r="I395" s="2329"/>
      <c r="J395" s="2329"/>
      <c r="K395" s="2329"/>
      <c r="L395" s="2329"/>
      <c r="M395" s="2329"/>
      <c r="N395" s="177"/>
    </row>
    <row r="396" spans="1:15" s="143" customFormat="1" ht="21.75" hidden="1" customHeight="1">
      <c r="A396" s="178">
        <f>IF(H362&gt;0,1,)</f>
        <v>0</v>
      </c>
      <c r="B396" s="220" t="s">
        <v>558</v>
      </c>
      <c r="C396" s="221" t="s">
        <v>854</v>
      </c>
      <c r="D396" s="222" t="e">
        <f>'6-3표준조사(5)'!Q610</f>
        <v>#DIV/0!</v>
      </c>
      <c r="E396" s="220" t="s">
        <v>551</v>
      </c>
      <c r="F396" s="1237"/>
      <c r="G396" s="220"/>
      <c r="H396" s="224"/>
      <c r="I396" s="225"/>
      <c r="J396" s="225"/>
      <c r="K396" s="225"/>
      <c r="L396" s="226"/>
      <c r="M396" s="225"/>
      <c r="N396" s="177"/>
    </row>
    <row r="397" spans="1:15" s="143" customFormat="1" ht="21.75" hidden="1" customHeight="1">
      <c r="A397" s="178">
        <f>IF(H362&gt;0,1,)</f>
        <v>0</v>
      </c>
      <c r="B397" s="220" t="s">
        <v>559</v>
      </c>
      <c r="C397" s="221" t="s">
        <v>840</v>
      </c>
      <c r="D397" s="2330">
        <f>'6-3표준조사(5)'!S610</f>
        <v>0</v>
      </c>
      <c r="E397" s="2330"/>
      <c r="F397" s="1237"/>
      <c r="G397" s="220"/>
      <c r="H397" s="224"/>
      <c r="I397" s="225"/>
      <c r="J397" s="225"/>
      <c r="K397" s="225"/>
      <c r="L397" s="226"/>
      <c r="M397" s="225"/>
      <c r="N397" s="177"/>
    </row>
    <row r="398" spans="1:15" s="143" customFormat="1" ht="21.75" hidden="1" customHeight="1">
      <c r="A398" s="178">
        <f>IF(H362&gt;0,1,)</f>
        <v>0</v>
      </c>
      <c r="B398" s="220" t="s">
        <v>558</v>
      </c>
      <c r="C398" s="221" t="s">
        <v>855</v>
      </c>
      <c r="D398" s="2331">
        <f>'6-3표준조사(5)'!R606</f>
        <v>0</v>
      </c>
      <c r="E398" s="2331"/>
      <c r="F398" s="227"/>
      <c r="G398" s="227"/>
      <c r="H398" s="224"/>
      <c r="I398" s="225"/>
      <c r="J398" s="225"/>
      <c r="K398" s="225"/>
      <c r="L398" s="226"/>
      <c r="M398" s="225"/>
      <c r="N398" s="177"/>
    </row>
    <row r="399" spans="1:15" s="143" customFormat="1" ht="21.75" hidden="1" customHeight="1">
      <c r="A399" s="178">
        <f>IF(H362&gt;0,1,)</f>
        <v>0</v>
      </c>
      <c r="B399" s="2329" t="s">
        <v>856</v>
      </c>
      <c r="C399" s="2329"/>
      <c r="D399" s="2329"/>
      <c r="E399" s="2329"/>
      <c r="F399" s="2329"/>
      <c r="G399" s="2329"/>
      <c r="H399" s="2329"/>
      <c r="I399" s="2329"/>
      <c r="J399" s="2329"/>
      <c r="K399" s="2329"/>
      <c r="L399" s="2329"/>
      <c r="M399" s="2329"/>
      <c r="N399" s="177"/>
    </row>
    <row r="400" spans="1:15" s="143" customFormat="1" ht="21.75" hidden="1" customHeight="1">
      <c r="A400" s="178">
        <f>IF(H362&gt;0,1,)</f>
        <v>0</v>
      </c>
      <c r="B400" s="2332" t="s">
        <v>542</v>
      </c>
      <c r="C400" s="2332"/>
      <c r="D400" s="2333" t="s">
        <v>893</v>
      </c>
      <c r="E400" s="2333"/>
      <c r="F400" s="2333"/>
      <c r="G400" s="2333"/>
      <c r="H400" s="2333"/>
      <c r="I400" s="2334" t="s">
        <v>894</v>
      </c>
      <c r="J400" s="2334"/>
      <c r="K400" s="2334"/>
      <c r="L400" s="2334"/>
      <c r="M400" s="2334"/>
      <c r="N400" s="177"/>
      <c r="O400" s="228"/>
    </row>
    <row r="401" spans="1:14" s="143" customFormat="1" ht="21.75" hidden="1" customHeight="1">
      <c r="A401" s="178">
        <f>IF(H362&gt;0,1,)</f>
        <v>0</v>
      </c>
      <c r="B401" s="2332"/>
      <c r="C401" s="2332"/>
      <c r="D401" s="2333"/>
      <c r="E401" s="2333"/>
      <c r="F401" s="2333"/>
      <c r="G401" s="2333"/>
      <c r="H401" s="2333"/>
      <c r="I401" s="229" t="s">
        <v>895</v>
      </c>
      <c r="J401" s="1236" t="s">
        <v>535</v>
      </c>
      <c r="K401" s="1236" t="s">
        <v>537</v>
      </c>
      <c r="L401" s="231" t="s">
        <v>538</v>
      </c>
      <c r="M401" s="1236" t="s">
        <v>881</v>
      </c>
      <c r="N401" s="177"/>
    </row>
    <row r="402" spans="1:14" s="143" customFormat="1" ht="21.75" hidden="1" customHeight="1">
      <c r="A402" s="178">
        <f>IF(H362&gt;0,1,)</f>
        <v>0</v>
      </c>
      <c r="B402" s="2335" t="s">
        <v>572</v>
      </c>
      <c r="C402" s="2335"/>
      <c r="D402" s="2336" t="str">
        <f>'6-3표준조사(5)'!P606</f>
        <v>완 (15˚ 이하)</v>
      </c>
      <c r="E402" s="2336"/>
      <c r="F402" s="2336"/>
      <c r="G402" s="2336"/>
      <c r="H402" s="2336"/>
      <c r="I402" s="1238" t="str">
        <f>IF(H362=0,"",IF(D402="완 (15˚ 이하)",0,IF(D402="중 (15˚ ~ 30˚)",5,IF(D402="급 (30˚ 초과)",10))))</f>
        <v/>
      </c>
      <c r="J402" s="1238" t="str">
        <f>IF(A365=0,"",IF(D402="완 (15˚ 이하)",0,IF(D402="중 (15˚ ~ 30˚)",5,IF(D402="급 (30˚ 초과)",10))))</f>
        <v/>
      </c>
      <c r="K402" s="1238" t="str">
        <f>IF(A368=0,"",IF(D402="완 (15˚ 이하)",0,IF(D402="중 (15˚ ~ 30˚)",5,IF(D402="급 (30˚ 초과)",10))))</f>
        <v/>
      </c>
      <c r="L402" s="1238" t="str">
        <f>IF(A376=0,"",IF(D402="완 (15˚ 이하)",0,IF(D402="중 (15˚ ~ 30˚)",5,IF(D402="급 (30˚ 초과)",10))))</f>
        <v/>
      </c>
      <c r="M402" s="1238" t="str">
        <f>IF(A386=0,"",IF(D402="완 (15˚ 이하)",0,IF(D402="중 (15˚ ~ 30˚)",5,IF(D402="급 (30˚ 초과)",10))))</f>
        <v/>
      </c>
      <c r="N402" s="177"/>
    </row>
    <row r="403" spans="1:14" s="143" customFormat="1" ht="21.75" hidden="1" customHeight="1">
      <c r="A403" s="178">
        <f>IF(H362&gt;0,1,)</f>
        <v>0</v>
      </c>
      <c r="B403" s="2337" t="s">
        <v>561</v>
      </c>
      <c r="C403" s="2337"/>
      <c r="D403" s="2336">
        <f>'6-3표준조사(5)'!R606</f>
        <v>0</v>
      </c>
      <c r="E403" s="2336"/>
      <c r="F403" s="2336"/>
      <c r="G403" s="2336"/>
      <c r="H403" s="2336"/>
      <c r="I403" s="1238"/>
      <c r="J403" s="1238"/>
      <c r="K403" s="1238" t="str">
        <f>IF(A368=0,"",IF(D403="당해년도",0,IF(D403="2년차",5,IF(D403="3년차",10))))</f>
        <v/>
      </c>
      <c r="L403" s="1238"/>
      <c r="M403" s="1238"/>
      <c r="N403" s="177"/>
    </row>
    <row r="404" spans="1:14" s="143" customFormat="1" ht="21.75" hidden="1" customHeight="1">
      <c r="A404" s="178">
        <f>IF(H362&gt;0,1,)</f>
        <v>0</v>
      </c>
      <c r="B404" s="2335" t="s">
        <v>560</v>
      </c>
      <c r="C404" s="2335"/>
      <c r="D404" s="2336">
        <f>'6-3표준조사(5)'!Q606</f>
        <v>0</v>
      </c>
      <c r="E404" s="2336"/>
      <c r="F404" s="2336"/>
      <c r="G404" s="2336"/>
      <c r="H404" s="2336"/>
      <c r="I404" s="1238"/>
      <c r="J404" s="1238" t="str">
        <f>IF(A365=0,"",IF(D404="개소당5ha이상",0,IF(D404="개소당3~5ha미만 ",5,IF(D404="개소당3ha미만",10))))</f>
        <v/>
      </c>
      <c r="K404" s="1238" t="str">
        <f>IF(A368=0,"",IF(D404="개소당5ha이상",0,IF(D404="개소당3~5ha미만 ",5,IF(D404="개소당3ha미만",10))))</f>
        <v/>
      </c>
      <c r="L404" s="1238" t="str">
        <f>IF(A376=0,"",IF(D404="개소당5ha이상",0,IF(D404="개소당3~5ha미만 ",5,IF(D404="개소당3ha미만",10))))</f>
        <v/>
      </c>
      <c r="M404" s="1238" t="str">
        <f>IF(A386=0,"",IF(D404="개소당5ha이상",0,IF(D404="개소당3~5ha미만 ",5,IF(D404="개소당3ha미만",10))))</f>
        <v/>
      </c>
      <c r="N404" s="177"/>
    </row>
    <row r="405" spans="1:14" s="143" customFormat="1" ht="21.75" hidden="1" customHeight="1">
      <c r="A405" s="178">
        <f>IF(H362&gt;0,1,)</f>
        <v>0</v>
      </c>
      <c r="B405" s="2335" t="s">
        <v>555</v>
      </c>
      <c r="C405" s="2335"/>
      <c r="D405" s="2336"/>
      <c r="E405" s="2336"/>
      <c r="F405" s="2336"/>
      <c r="G405" s="2336"/>
      <c r="H405" s="2336"/>
      <c r="I405" s="1238">
        <f>SUM(I402:I404)</f>
        <v>0</v>
      </c>
      <c r="J405" s="1238">
        <f>SUM(J402:J404)</f>
        <v>0</v>
      </c>
      <c r="K405" s="1238">
        <f>SUM(K402:K404)</f>
        <v>0</v>
      </c>
      <c r="L405" s="1238">
        <f>SUM(L402:L404)</f>
        <v>0</v>
      </c>
      <c r="M405" s="1238">
        <f>SUM(M402:M404)</f>
        <v>0</v>
      </c>
      <c r="N405" s="177"/>
    </row>
  </sheetData>
  <sheetProtection selectLockedCells="1" autoFilter="0"/>
  <autoFilter ref="A2:A405">
    <filterColumn colId="0">
      <customFilters>
        <customFilter operator="notEqual" val=" "/>
      </customFilters>
    </filterColumn>
  </autoFilter>
  <mergeCells count="280">
    <mergeCell ref="B403:C403"/>
    <mergeCell ref="D403:H403"/>
    <mergeCell ref="B404:C404"/>
    <mergeCell ref="D404:H404"/>
    <mergeCell ref="B405:C405"/>
    <mergeCell ref="D405:H405"/>
    <mergeCell ref="D398:E398"/>
    <mergeCell ref="B399:M399"/>
    <mergeCell ref="B400:C401"/>
    <mergeCell ref="D400:H401"/>
    <mergeCell ref="I400:M400"/>
    <mergeCell ref="B402:C402"/>
    <mergeCell ref="D402:H402"/>
    <mergeCell ref="M363:M364"/>
    <mergeCell ref="B365:B388"/>
    <mergeCell ref="B389:B393"/>
    <mergeCell ref="B394:M394"/>
    <mergeCell ref="B395:M395"/>
    <mergeCell ref="D397:E397"/>
    <mergeCell ref="B363:C363"/>
    <mergeCell ref="D363:E363"/>
    <mergeCell ref="F363:G363"/>
    <mergeCell ref="H363:I363"/>
    <mergeCell ref="J363:K363"/>
    <mergeCell ref="L363:L364"/>
    <mergeCell ref="B361:M361"/>
    <mergeCell ref="B362:C362"/>
    <mergeCell ref="D362:E362"/>
    <mergeCell ref="F362:G362"/>
    <mergeCell ref="H362:I362"/>
    <mergeCell ref="L362:M362"/>
    <mergeCell ref="B358:C358"/>
    <mergeCell ref="D358:H358"/>
    <mergeCell ref="B359:C359"/>
    <mergeCell ref="D359:H359"/>
    <mergeCell ref="B360:C360"/>
    <mergeCell ref="D360:H360"/>
    <mergeCell ref="D353:E353"/>
    <mergeCell ref="B354:M354"/>
    <mergeCell ref="B355:C356"/>
    <mergeCell ref="D355:H356"/>
    <mergeCell ref="I355:M355"/>
    <mergeCell ref="B357:C357"/>
    <mergeCell ref="D357:H357"/>
    <mergeCell ref="M318:M319"/>
    <mergeCell ref="B320:B343"/>
    <mergeCell ref="B344:B348"/>
    <mergeCell ref="B349:M349"/>
    <mergeCell ref="B350:M350"/>
    <mergeCell ref="D352:E352"/>
    <mergeCell ref="B318:C318"/>
    <mergeCell ref="D318:E318"/>
    <mergeCell ref="F318:G318"/>
    <mergeCell ref="H318:I318"/>
    <mergeCell ref="J318:K318"/>
    <mergeCell ref="L318:L319"/>
    <mergeCell ref="B316:M316"/>
    <mergeCell ref="B317:C317"/>
    <mergeCell ref="D317:E317"/>
    <mergeCell ref="F317:G317"/>
    <mergeCell ref="H317:I317"/>
    <mergeCell ref="L317:M317"/>
    <mergeCell ref="B313:C313"/>
    <mergeCell ref="D313:H313"/>
    <mergeCell ref="B314:C314"/>
    <mergeCell ref="D314:H314"/>
    <mergeCell ref="B315:C315"/>
    <mergeCell ref="D315:H315"/>
    <mergeCell ref="D308:E308"/>
    <mergeCell ref="B309:M309"/>
    <mergeCell ref="B310:C311"/>
    <mergeCell ref="D310:H311"/>
    <mergeCell ref="I310:M310"/>
    <mergeCell ref="B312:C312"/>
    <mergeCell ref="D312:H312"/>
    <mergeCell ref="M273:M274"/>
    <mergeCell ref="B275:B298"/>
    <mergeCell ref="B299:B303"/>
    <mergeCell ref="B304:M304"/>
    <mergeCell ref="B305:M305"/>
    <mergeCell ref="D307:E307"/>
    <mergeCell ref="B273:C273"/>
    <mergeCell ref="D273:E273"/>
    <mergeCell ref="F273:G273"/>
    <mergeCell ref="H273:I273"/>
    <mergeCell ref="J273:K273"/>
    <mergeCell ref="L273:L274"/>
    <mergeCell ref="B271:M271"/>
    <mergeCell ref="B272:C272"/>
    <mergeCell ref="D272:E272"/>
    <mergeCell ref="F272:G272"/>
    <mergeCell ref="H272:I272"/>
    <mergeCell ref="L272:M272"/>
    <mergeCell ref="B268:C268"/>
    <mergeCell ref="D268:H268"/>
    <mergeCell ref="B269:C269"/>
    <mergeCell ref="D269:H269"/>
    <mergeCell ref="B270:C270"/>
    <mergeCell ref="D270:H270"/>
    <mergeCell ref="D263:E263"/>
    <mergeCell ref="B264:M264"/>
    <mergeCell ref="B265:C266"/>
    <mergeCell ref="D265:H266"/>
    <mergeCell ref="I265:M265"/>
    <mergeCell ref="B267:C267"/>
    <mergeCell ref="D267:H267"/>
    <mergeCell ref="M228:M229"/>
    <mergeCell ref="B230:B253"/>
    <mergeCell ref="B254:B258"/>
    <mergeCell ref="B259:M259"/>
    <mergeCell ref="B260:M260"/>
    <mergeCell ref="D262:E262"/>
    <mergeCell ref="B228:C228"/>
    <mergeCell ref="D228:E228"/>
    <mergeCell ref="F228:G228"/>
    <mergeCell ref="H228:I228"/>
    <mergeCell ref="J228:K228"/>
    <mergeCell ref="L228:L229"/>
    <mergeCell ref="B226:M226"/>
    <mergeCell ref="B227:C227"/>
    <mergeCell ref="D227:E227"/>
    <mergeCell ref="F227:G227"/>
    <mergeCell ref="H227:I227"/>
    <mergeCell ref="L227:M227"/>
    <mergeCell ref="B223:C223"/>
    <mergeCell ref="D223:H223"/>
    <mergeCell ref="B224:C224"/>
    <mergeCell ref="D224:H224"/>
    <mergeCell ref="B225:C225"/>
    <mergeCell ref="D225:H225"/>
    <mergeCell ref="D218:E218"/>
    <mergeCell ref="B219:M219"/>
    <mergeCell ref="B220:C221"/>
    <mergeCell ref="D220:H221"/>
    <mergeCell ref="I220:M220"/>
    <mergeCell ref="B222:C222"/>
    <mergeCell ref="D222:H222"/>
    <mergeCell ref="M183:M184"/>
    <mergeCell ref="B185:B208"/>
    <mergeCell ref="B209:B213"/>
    <mergeCell ref="B214:M214"/>
    <mergeCell ref="B215:M215"/>
    <mergeCell ref="D217:E217"/>
    <mergeCell ref="B183:C183"/>
    <mergeCell ref="D183:E183"/>
    <mergeCell ref="F183:G183"/>
    <mergeCell ref="H183:I183"/>
    <mergeCell ref="J183:K183"/>
    <mergeCell ref="L183:L184"/>
    <mergeCell ref="B181:M181"/>
    <mergeCell ref="B182:C182"/>
    <mergeCell ref="D182:E182"/>
    <mergeCell ref="F182:G182"/>
    <mergeCell ref="H182:I182"/>
    <mergeCell ref="L182:M182"/>
    <mergeCell ref="B178:C178"/>
    <mergeCell ref="D178:H178"/>
    <mergeCell ref="B179:C179"/>
    <mergeCell ref="D179:H179"/>
    <mergeCell ref="B180:C180"/>
    <mergeCell ref="D180:H180"/>
    <mergeCell ref="D173:E173"/>
    <mergeCell ref="B174:M174"/>
    <mergeCell ref="B175:C176"/>
    <mergeCell ref="D175:H176"/>
    <mergeCell ref="I175:M175"/>
    <mergeCell ref="B177:C177"/>
    <mergeCell ref="D177:H177"/>
    <mergeCell ref="M138:M139"/>
    <mergeCell ref="B140:B163"/>
    <mergeCell ref="B164:B168"/>
    <mergeCell ref="B169:M169"/>
    <mergeCell ref="B170:M170"/>
    <mergeCell ref="D172:E172"/>
    <mergeCell ref="B138:C138"/>
    <mergeCell ref="D138:E138"/>
    <mergeCell ref="F138:G138"/>
    <mergeCell ref="H138:I138"/>
    <mergeCell ref="J138:K138"/>
    <mergeCell ref="L138:L139"/>
    <mergeCell ref="B136:M136"/>
    <mergeCell ref="B137:C137"/>
    <mergeCell ref="D137:E137"/>
    <mergeCell ref="F137:G137"/>
    <mergeCell ref="H137:I137"/>
    <mergeCell ref="L137:M137"/>
    <mergeCell ref="B133:C133"/>
    <mergeCell ref="D133:H133"/>
    <mergeCell ref="B134:C134"/>
    <mergeCell ref="D134:H134"/>
    <mergeCell ref="B135:C135"/>
    <mergeCell ref="D135:H135"/>
    <mergeCell ref="D128:E128"/>
    <mergeCell ref="B129:M129"/>
    <mergeCell ref="B130:C131"/>
    <mergeCell ref="D130:H131"/>
    <mergeCell ref="I130:M130"/>
    <mergeCell ref="B132:C132"/>
    <mergeCell ref="D132:H132"/>
    <mergeCell ref="M93:M94"/>
    <mergeCell ref="B95:B118"/>
    <mergeCell ref="B119:B123"/>
    <mergeCell ref="B124:M124"/>
    <mergeCell ref="B125:M125"/>
    <mergeCell ref="D127:E127"/>
    <mergeCell ref="B93:C93"/>
    <mergeCell ref="D93:E93"/>
    <mergeCell ref="F93:G93"/>
    <mergeCell ref="H93:I93"/>
    <mergeCell ref="J93:K93"/>
    <mergeCell ref="L93:L94"/>
    <mergeCell ref="B91:M91"/>
    <mergeCell ref="B92:C92"/>
    <mergeCell ref="D92:E92"/>
    <mergeCell ref="F92:G92"/>
    <mergeCell ref="H92:I92"/>
    <mergeCell ref="L92:M92"/>
    <mergeCell ref="B88:C88"/>
    <mergeCell ref="D88:H88"/>
    <mergeCell ref="B89:C89"/>
    <mergeCell ref="D89:H89"/>
    <mergeCell ref="B90:C90"/>
    <mergeCell ref="D90:H90"/>
    <mergeCell ref="D83:E83"/>
    <mergeCell ref="B84:M84"/>
    <mergeCell ref="B85:C86"/>
    <mergeCell ref="D85:H86"/>
    <mergeCell ref="I85:M85"/>
    <mergeCell ref="B87:C87"/>
    <mergeCell ref="D87:H87"/>
    <mergeCell ref="M48:M49"/>
    <mergeCell ref="B50:B73"/>
    <mergeCell ref="B74:B78"/>
    <mergeCell ref="B79:M79"/>
    <mergeCell ref="B80:M80"/>
    <mergeCell ref="D82:E82"/>
    <mergeCell ref="B48:C48"/>
    <mergeCell ref="D48:E48"/>
    <mergeCell ref="F48:G48"/>
    <mergeCell ref="H48:I48"/>
    <mergeCell ref="J48:K48"/>
    <mergeCell ref="L48:L49"/>
    <mergeCell ref="B46:M46"/>
    <mergeCell ref="B47:C47"/>
    <mergeCell ref="D47:E47"/>
    <mergeCell ref="F47:G47"/>
    <mergeCell ref="H47:I47"/>
    <mergeCell ref="L47:M47"/>
    <mergeCell ref="B43:C43"/>
    <mergeCell ref="D43:H43"/>
    <mergeCell ref="B44:C44"/>
    <mergeCell ref="D44:H44"/>
    <mergeCell ref="B45:C45"/>
    <mergeCell ref="D45:H45"/>
    <mergeCell ref="B39:M39"/>
    <mergeCell ref="B40:C41"/>
    <mergeCell ref="D40:H41"/>
    <mergeCell ref="I40:M40"/>
    <mergeCell ref="B42:C42"/>
    <mergeCell ref="D42:H42"/>
    <mergeCell ref="B5:B28"/>
    <mergeCell ref="B29:B33"/>
    <mergeCell ref="B34:M34"/>
    <mergeCell ref="B35:M35"/>
    <mergeCell ref="D37:E37"/>
    <mergeCell ref="D38:E38"/>
    <mergeCell ref="O2:W3"/>
    <mergeCell ref="B3:C3"/>
    <mergeCell ref="D3:E3"/>
    <mergeCell ref="F3:G3"/>
    <mergeCell ref="H3:I3"/>
    <mergeCell ref="J3:K3"/>
    <mergeCell ref="L3:L4"/>
    <mergeCell ref="M3:M4"/>
    <mergeCell ref="B1:M1"/>
    <mergeCell ref="B2:C2"/>
    <mergeCell ref="D2:E2"/>
    <mergeCell ref="F2:G2"/>
    <mergeCell ref="H2:I2"/>
    <mergeCell ref="L2:M2"/>
  </mergeCells>
  <phoneticPr fontId="2" type="noConversion"/>
  <printOptions horizontalCentered="1"/>
  <pageMargins left="0.4" right="0.38" top="0.54" bottom="0.38" header="0" footer="0"/>
  <pageSetup paperSize="9" firstPageNumber="70" orientation="portrait" blackAndWhite="1" useFirstPageNumber="1" r:id="rId1"/>
  <rowBreaks count="8" manualBreakCount="8">
    <brk id="45" min="1" max="12" man="1"/>
    <brk id="90" min="1" max="12" man="1"/>
    <brk id="135" min="1" max="12" man="1"/>
    <brk id="180" min="1" max="12" man="1"/>
    <brk id="225" min="1" max="12" man="1"/>
    <brk id="270" min="1" max="12" man="1"/>
    <brk id="315" min="1" max="12" man="1"/>
    <brk id="360" min="1" max="12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9" tint="0.79998168889431442"/>
  </sheetPr>
  <dimension ref="A1:W405"/>
  <sheetViews>
    <sheetView showZeros="0" view="pageBreakPreview" zoomScaleNormal="70" zoomScaleSheetLayoutView="100" workbookViewId="0">
      <selection activeCell="D7" sqref="D7"/>
    </sheetView>
  </sheetViews>
  <sheetFormatPr defaultRowHeight="13.5"/>
  <cols>
    <col min="1" max="1" width="8.125" style="844" customWidth="1"/>
    <col min="2" max="2" width="2.5" style="843" bestFit="1" customWidth="1"/>
    <col min="3" max="3" width="17.5" style="843" customWidth="1"/>
    <col min="4" max="4" width="6.625" style="900" customWidth="1"/>
    <col min="5" max="5" width="6.625" style="843" customWidth="1"/>
    <col min="6" max="6" width="6.625" style="900" customWidth="1"/>
    <col min="7" max="7" width="6.625" style="843" customWidth="1"/>
    <col min="8" max="8" width="6.625" style="900" customWidth="1"/>
    <col min="9" max="11" width="6.625" style="843" customWidth="1"/>
    <col min="12" max="12" width="6.625" style="901" customWidth="1"/>
    <col min="13" max="13" width="6.625" style="843" customWidth="1"/>
    <col min="14" max="14" width="7.125" style="843" customWidth="1"/>
    <col min="15" max="15" width="9" style="843" bestFit="1" customWidth="1"/>
    <col min="16" max="16" width="1.625" style="843" customWidth="1"/>
    <col min="17" max="17" width="5.25" style="843" bestFit="1" customWidth="1"/>
    <col min="18" max="18" width="4.375" style="843" bestFit="1" customWidth="1"/>
    <col min="19" max="16384" width="9" style="843"/>
  </cols>
  <sheetData>
    <row r="1" spans="1:23" ht="35.1" customHeight="1" thickTop="1" thickBot="1">
      <c r="A1" s="840" t="s">
        <v>939</v>
      </c>
      <c r="B1" s="2394" t="s">
        <v>2161</v>
      </c>
      <c r="C1" s="2394"/>
      <c r="D1" s="2394"/>
      <c r="E1" s="2394"/>
      <c r="F1" s="2394"/>
      <c r="G1" s="2394"/>
      <c r="H1" s="2394"/>
      <c r="I1" s="2394"/>
      <c r="J1" s="2394"/>
      <c r="K1" s="2394"/>
      <c r="L1" s="2394"/>
      <c r="M1" s="2394"/>
      <c r="N1" s="841">
        <f>IF(H$2&gt;0,1,)</f>
        <v>1</v>
      </c>
      <c r="O1" s="842" t="s">
        <v>892</v>
      </c>
    </row>
    <row r="2" spans="1:23" ht="24.95" customHeight="1" thickTop="1">
      <c r="A2" s="844">
        <f>IF(H2&gt;0,1,)</f>
        <v>1</v>
      </c>
      <c r="B2" s="2362" t="s">
        <v>857</v>
      </c>
      <c r="C2" s="2363"/>
      <c r="D2" s="2364"/>
      <c r="E2" s="2364"/>
      <c r="F2" s="2364"/>
      <c r="G2" s="2364"/>
      <c r="H2" s="2365">
        <v>1</v>
      </c>
      <c r="I2" s="2365"/>
      <c r="J2" s="845"/>
      <c r="K2" s="846" t="s">
        <v>541</v>
      </c>
      <c r="L2" s="2366">
        <f>+'6-3표준조사(5)'!R4</f>
        <v>0</v>
      </c>
      <c r="M2" s="2367"/>
      <c r="N2" s="841">
        <f t="shared" ref="N2:N45" si="0">IF(H$2&gt;0,1,)</f>
        <v>1</v>
      </c>
      <c r="O2" s="1844"/>
      <c r="P2" s="1845"/>
      <c r="Q2" s="1845"/>
      <c r="R2" s="1845"/>
      <c r="S2" s="1845"/>
      <c r="T2" s="1845"/>
      <c r="U2" s="1845"/>
      <c r="V2" s="1845"/>
      <c r="W2" s="1846"/>
    </row>
    <row r="3" spans="1:23" ht="21.75" customHeight="1" thickBot="1">
      <c r="A3" s="844">
        <f>IF(H2&gt;0,1,)</f>
        <v>1</v>
      </c>
      <c r="B3" s="2378" t="s">
        <v>542</v>
      </c>
      <c r="C3" s="2379"/>
      <c r="D3" s="2380" t="s">
        <v>543</v>
      </c>
      <c r="E3" s="2379"/>
      <c r="F3" s="2381" t="s">
        <v>544</v>
      </c>
      <c r="G3" s="2382"/>
      <c r="H3" s="2381" t="s">
        <v>545</v>
      </c>
      <c r="I3" s="2382"/>
      <c r="J3" s="2380" t="s">
        <v>546</v>
      </c>
      <c r="K3" s="2379"/>
      <c r="L3" s="2383" t="s">
        <v>858</v>
      </c>
      <c r="M3" s="2370"/>
      <c r="N3" s="841">
        <f t="shared" si="0"/>
        <v>1</v>
      </c>
      <c r="O3" s="1847"/>
      <c r="P3" s="1848"/>
      <c r="Q3" s="1848"/>
      <c r="R3" s="1848"/>
      <c r="S3" s="1848"/>
      <c r="T3" s="1848"/>
      <c r="U3" s="1848"/>
      <c r="V3" s="1848"/>
      <c r="W3" s="1849"/>
    </row>
    <row r="4" spans="1:23" ht="21.75" customHeight="1" thickTop="1">
      <c r="A4" s="844">
        <f>IF(H2&gt;0,1,)</f>
        <v>1</v>
      </c>
      <c r="B4" s="847"/>
      <c r="C4" s="848" t="s">
        <v>547</v>
      </c>
      <c r="D4" s="849"/>
      <c r="E4" s="850" t="s">
        <v>548</v>
      </c>
      <c r="F4" s="849"/>
      <c r="G4" s="850" t="s">
        <v>548</v>
      </c>
      <c r="H4" s="849"/>
      <c r="I4" s="850" t="s">
        <v>548</v>
      </c>
      <c r="J4" s="851"/>
      <c r="K4" s="850" t="s">
        <v>549</v>
      </c>
      <c r="L4" s="2384"/>
      <c r="M4" s="2371"/>
      <c r="N4" s="841">
        <f t="shared" si="0"/>
        <v>1</v>
      </c>
    </row>
    <row r="5" spans="1:23" s="27" customFormat="1" ht="21.75" customHeight="1">
      <c r="A5" s="28">
        <f>IF('6-3표준조사(4)'!R4="둘레베기",1,)</f>
        <v>0</v>
      </c>
      <c r="B5" s="2323" t="s">
        <v>547</v>
      </c>
      <c r="C5" s="29" t="s">
        <v>579</v>
      </c>
      <c r="D5" s="30"/>
      <c r="E5" s="31"/>
      <c r="F5" s="30"/>
      <c r="G5" s="31"/>
      <c r="H5" s="30"/>
      <c r="I5" s="31"/>
      <c r="J5" s="32"/>
      <c r="K5" s="33"/>
      <c r="L5" s="34"/>
      <c r="M5" s="71">
        <f>M6</f>
        <v>0</v>
      </c>
      <c r="N5" s="70">
        <f t="shared" si="0"/>
        <v>1</v>
      </c>
    </row>
    <row r="6" spans="1:23" s="27" customFormat="1" ht="21.75" customHeight="1">
      <c r="A6" s="28">
        <f>IF('6-3표준조사(4)'!R4="둘레베기",1,)</f>
        <v>0</v>
      </c>
      <c r="B6" s="2324"/>
      <c r="C6" s="35" t="s">
        <v>841</v>
      </c>
      <c r="D6" s="36"/>
      <c r="E6" s="37"/>
      <c r="F6" s="38"/>
      <c r="G6" s="37"/>
      <c r="H6" s="38"/>
      <c r="I6" s="37"/>
      <c r="J6" s="39"/>
      <c r="K6" s="40"/>
      <c r="L6" s="41">
        <f>J45/100</f>
        <v>0</v>
      </c>
      <c r="M6" s="72">
        <f>ROUNDDOWN((H7*J7)+(H7*J7*L6),)</f>
        <v>0</v>
      </c>
      <c r="N6" s="70">
        <f t="shared" si="0"/>
        <v>1</v>
      </c>
    </row>
    <row r="7" spans="1:23" s="27" customFormat="1" ht="21.75" customHeight="1">
      <c r="A7" s="28">
        <f>IF('6-3표준조사(4)'!R4="둘레베기",1,)</f>
        <v>0</v>
      </c>
      <c r="B7" s="2324"/>
      <c r="C7" s="35" t="s">
        <v>842</v>
      </c>
      <c r="D7" s="36">
        <f>IF(A7&gt;0,D36,)</f>
        <v>0</v>
      </c>
      <c r="E7" s="37" t="s">
        <v>551</v>
      </c>
      <c r="F7" s="38">
        <v>0.18</v>
      </c>
      <c r="G7" s="37" t="s">
        <v>552</v>
      </c>
      <c r="H7" s="38">
        <f>ROUND(D7/100*F7,2)</f>
        <v>0</v>
      </c>
      <c r="I7" s="37" t="s">
        <v>550</v>
      </c>
      <c r="J7" s="39">
        <f>'7-1 단가조사'!L7</f>
        <v>172068</v>
      </c>
      <c r="K7" s="40" t="s">
        <v>580</v>
      </c>
      <c r="L7" s="41"/>
      <c r="M7" s="72"/>
      <c r="N7" s="70">
        <f t="shared" si="0"/>
        <v>1</v>
      </c>
    </row>
    <row r="8" spans="1:23" s="27" customFormat="1" ht="21.75" customHeight="1">
      <c r="A8" s="28">
        <f>IF('6-3표준조사(4)'!R4="줄베기",1,)</f>
        <v>0</v>
      </c>
      <c r="B8" s="2324"/>
      <c r="C8" s="29" t="s">
        <v>581</v>
      </c>
      <c r="D8" s="30"/>
      <c r="E8" s="31"/>
      <c r="F8" s="30"/>
      <c r="G8" s="31"/>
      <c r="H8" s="30"/>
      <c r="I8" s="31"/>
      <c r="J8" s="32"/>
      <c r="K8" s="33"/>
      <c r="L8" s="42"/>
      <c r="M8" s="71">
        <f>SUM(M9+M12+M15)</f>
        <v>0</v>
      </c>
      <c r="N8" s="70">
        <f t="shared" si="0"/>
        <v>1</v>
      </c>
    </row>
    <row r="9" spans="1:23" s="27" customFormat="1" ht="21.75" customHeight="1">
      <c r="A9" s="28">
        <f>IF('6-3표준조사(4)'!R4="줄베기",1,)</f>
        <v>0</v>
      </c>
      <c r="B9" s="2324"/>
      <c r="C9" s="35" t="s">
        <v>841</v>
      </c>
      <c r="D9" s="43"/>
      <c r="E9" s="37"/>
      <c r="F9" s="38"/>
      <c r="G9" s="37"/>
      <c r="H9" s="38"/>
      <c r="I9" s="37"/>
      <c r="J9" s="39"/>
      <c r="K9" s="40"/>
      <c r="L9" s="41">
        <f>K45/100</f>
        <v>0</v>
      </c>
      <c r="M9" s="72">
        <f>ROUNDDOWN((M10+M11)+((M10+M11)*L9),0)</f>
        <v>0</v>
      </c>
      <c r="N9" s="70">
        <f t="shared" si="0"/>
        <v>1</v>
      </c>
    </row>
    <row r="10" spans="1:23" s="27" customFormat="1" ht="21.75" customHeight="1">
      <c r="A10" s="28">
        <f>IF('6-3표준조사(4)'!R4="줄베기",1,)</f>
        <v>0</v>
      </c>
      <c r="B10" s="2324"/>
      <c r="C10" s="35" t="s">
        <v>843</v>
      </c>
      <c r="D10" s="43">
        <f>IF(A10&gt;0,D36,)</f>
        <v>0</v>
      </c>
      <c r="E10" s="37" t="s">
        <v>551</v>
      </c>
      <c r="F10" s="38">
        <v>7.0000000000000007E-2</v>
      </c>
      <c r="G10" s="37" t="s">
        <v>552</v>
      </c>
      <c r="H10" s="38">
        <f>ROUND(D10/100*F10,2)</f>
        <v>0</v>
      </c>
      <c r="I10" s="37" t="s">
        <v>550</v>
      </c>
      <c r="J10" s="39">
        <f>'7-1 단가조사'!L7</f>
        <v>172068</v>
      </c>
      <c r="K10" s="40" t="s">
        <v>580</v>
      </c>
      <c r="L10" s="41"/>
      <c r="M10" s="72">
        <f>ROUNDDOWN(H10*J10,)</f>
        <v>0</v>
      </c>
      <c r="N10" s="70">
        <f t="shared" si="0"/>
        <v>1</v>
      </c>
    </row>
    <row r="11" spans="1:23" s="27" customFormat="1" ht="21.75" customHeight="1">
      <c r="A11" s="28">
        <f>IF('6-3표준조사(4)'!R4="줄베기",1,)</f>
        <v>0</v>
      </c>
      <c r="B11" s="2324"/>
      <c r="C11" s="35" t="s">
        <v>844</v>
      </c>
      <c r="D11" s="44">
        <f>IF(A11&gt;0,1,)</f>
        <v>0</v>
      </c>
      <c r="E11" s="37" t="s">
        <v>425</v>
      </c>
      <c r="F11" s="38">
        <v>1.3</v>
      </c>
      <c r="G11" s="37" t="s">
        <v>582</v>
      </c>
      <c r="H11" s="38">
        <f>ROUND(D11*F11,2)</f>
        <v>0</v>
      </c>
      <c r="I11" s="37" t="s">
        <v>550</v>
      </c>
      <c r="J11" s="39">
        <f>'7-1 단가조사'!L6</f>
        <v>226122</v>
      </c>
      <c r="K11" s="40" t="s">
        <v>583</v>
      </c>
      <c r="L11" s="41"/>
      <c r="M11" s="72">
        <f>ROUNDDOWN(H11*J11,)</f>
        <v>0</v>
      </c>
      <c r="N11" s="70">
        <f t="shared" si="0"/>
        <v>1</v>
      </c>
    </row>
    <row r="12" spans="1:23" s="27" customFormat="1" ht="21.75" customHeight="1">
      <c r="A12" s="28">
        <f>IF('6-3표준조사(4)'!R4="줄베기",1,)</f>
        <v>0</v>
      </c>
      <c r="B12" s="2324"/>
      <c r="C12" s="35" t="s">
        <v>845</v>
      </c>
      <c r="D12" s="43"/>
      <c r="E12" s="37"/>
      <c r="F12" s="38"/>
      <c r="G12" s="37"/>
      <c r="H12" s="38"/>
      <c r="I12" s="37"/>
      <c r="J12" s="39"/>
      <c r="K12" s="40"/>
      <c r="L12" s="45"/>
      <c r="M12" s="72">
        <f>M13+M14</f>
        <v>0</v>
      </c>
      <c r="N12" s="70">
        <f t="shared" si="0"/>
        <v>1</v>
      </c>
    </row>
    <row r="13" spans="1:23" s="27" customFormat="1" ht="21.75" customHeight="1">
      <c r="A13" s="28">
        <f>IF('6-3표준조사(4)'!R4="줄베기",1,)</f>
        <v>0</v>
      </c>
      <c r="B13" s="2324"/>
      <c r="C13" s="35" t="s">
        <v>846</v>
      </c>
      <c r="D13" s="44">
        <f>H11</f>
        <v>0</v>
      </c>
      <c r="E13" s="37" t="s">
        <v>582</v>
      </c>
      <c r="F13" s="38">
        <v>5</v>
      </c>
      <c r="G13" s="37" t="s">
        <v>553</v>
      </c>
      <c r="H13" s="38">
        <f>ROUND(D13*F13,2)</f>
        <v>0</v>
      </c>
      <c r="I13" s="37" t="s">
        <v>554</v>
      </c>
      <c r="J13" s="39">
        <f>'7-1 단가조사'!L11</f>
        <v>1720</v>
      </c>
      <c r="K13" s="40" t="s">
        <v>584</v>
      </c>
      <c r="L13" s="45"/>
      <c r="M13" s="72">
        <f>ROUNDDOWN(H13*J13,)</f>
        <v>0</v>
      </c>
      <c r="N13" s="70">
        <f t="shared" si="0"/>
        <v>1</v>
      </c>
    </row>
    <row r="14" spans="1:23" s="27" customFormat="1" ht="21.75" customHeight="1">
      <c r="A14" s="28">
        <f>IF('6-3표준조사(4)'!R4="줄베기",1,)</f>
        <v>0</v>
      </c>
      <c r="B14" s="2324"/>
      <c r="C14" s="35" t="s">
        <v>847</v>
      </c>
      <c r="D14" s="43">
        <f>M13</f>
        <v>0</v>
      </c>
      <c r="E14" s="37" t="s">
        <v>586</v>
      </c>
      <c r="F14" s="38">
        <v>0.1</v>
      </c>
      <c r="G14" s="37" t="s">
        <v>587</v>
      </c>
      <c r="H14" s="38"/>
      <c r="I14" s="37"/>
      <c r="J14" s="39"/>
      <c r="K14" s="40"/>
      <c r="L14" s="45"/>
      <c r="M14" s="72">
        <f>ROUNDDOWN(D14*F14,)</f>
        <v>0</v>
      </c>
      <c r="N14" s="70">
        <f t="shared" si="0"/>
        <v>1</v>
      </c>
    </row>
    <row r="15" spans="1:23" s="27" customFormat="1" ht="21.75" customHeight="1">
      <c r="A15" s="28">
        <f>IF('6-3표준조사(4)'!R4="줄베기",1,)</f>
        <v>0</v>
      </c>
      <c r="B15" s="2324"/>
      <c r="C15" s="46" t="s">
        <v>848</v>
      </c>
      <c r="D15" s="47">
        <f>D13</f>
        <v>0</v>
      </c>
      <c r="E15" s="48" t="s">
        <v>588</v>
      </c>
      <c r="F15" s="49">
        <v>8.3999999999999995E-3</v>
      </c>
      <c r="G15" s="48" t="s">
        <v>589</v>
      </c>
      <c r="H15" s="50"/>
      <c r="I15" s="48"/>
      <c r="J15" s="51">
        <f>'7-1 단가조사'!L14</f>
        <v>610000</v>
      </c>
      <c r="K15" s="52" t="s">
        <v>585</v>
      </c>
      <c r="L15" s="53"/>
      <c r="M15" s="73">
        <f>ROUNDDOWN(D15*F15*J15,)</f>
        <v>0</v>
      </c>
      <c r="N15" s="70">
        <f t="shared" si="0"/>
        <v>1</v>
      </c>
    </row>
    <row r="16" spans="1:23" ht="21.75" customHeight="1">
      <c r="A16" s="844">
        <f>IF('6-3표준조사(5)'!R4="모두베기",1,)</f>
        <v>0</v>
      </c>
      <c r="B16" s="2324"/>
      <c r="C16" s="852" t="s">
        <v>590</v>
      </c>
      <c r="D16" s="853"/>
      <c r="E16" s="854"/>
      <c r="F16" s="855"/>
      <c r="G16" s="854"/>
      <c r="H16" s="855"/>
      <c r="I16" s="854"/>
      <c r="J16" s="856"/>
      <c r="K16" s="857"/>
      <c r="L16" s="858"/>
      <c r="M16" s="859">
        <f>M17+M22+M25</f>
        <v>0</v>
      </c>
      <c r="N16" s="841">
        <f t="shared" si="0"/>
        <v>1</v>
      </c>
    </row>
    <row r="17" spans="1:14" ht="21.75" customHeight="1">
      <c r="A17" s="844">
        <f>IF('6-3표준조사(5)'!R4="모두베기",1,)</f>
        <v>0</v>
      </c>
      <c r="B17" s="2324"/>
      <c r="C17" s="860" t="s">
        <v>841</v>
      </c>
      <c r="D17" s="861"/>
      <c r="E17" s="862"/>
      <c r="F17" s="863"/>
      <c r="G17" s="862"/>
      <c r="H17" s="863"/>
      <c r="I17" s="862"/>
      <c r="J17" s="864"/>
      <c r="K17" s="865"/>
      <c r="L17" s="866">
        <f>L45/100</f>
        <v>0</v>
      </c>
      <c r="M17" s="867">
        <f>M18+M19+M20+M21</f>
        <v>0</v>
      </c>
      <c r="N17" s="841">
        <f t="shared" si="0"/>
        <v>1</v>
      </c>
    </row>
    <row r="18" spans="1:14" ht="21.75" customHeight="1">
      <c r="A18" s="844">
        <f>IF('6-3표준조사(5)'!R4="모두베기",1,)</f>
        <v>0</v>
      </c>
      <c r="B18" s="2324"/>
      <c r="C18" s="860" t="s">
        <v>843</v>
      </c>
      <c r="D18" s="861"/>
      <c r="E18" s="862" t="s">
        <v>551</v>
      </c>
      <c r="F18" s="863">
        <v>7.0000000000000007E-2</v>
      </c>
      <c r="G18" s="862" t="s">
        <v>552</v>
      </c>
      <c r="H18" s="863">
        <f>ROUND(D18/100*F18,2)</f>
        <v>0</v>
      </c>
      <c r="I18" s="862" t="s">
        <v>550</v>
      </c>
      <c r="J18" s="864">
        <f>'7-1 단가조사'!L7</f>
        <v>172068</v>
      </c>
      <c r="K18" s="865" t="s">
        <v>580</v>
      </c>
      <c r="L18" s="868"/>
      <c r="M18" s="867">
        <f>ROUNDDOWN((H18*J18)+(H18*J18*L17),)</f>
        <v>0</v>
      </c>
      <c r="N18" s="841">
        <f t="shared" si="0"/>
        <v>1</v>
      </c>
    </row>
    <row r="19" spans="1:14" ht="21.75" customHeight="1">
      <c r="A19" s="844">
        <f>IF('6-3표준조사(5)'!R4="모두베기",1,)</f>
        <v>0</v>
      </c>
      <c r="B19" s="2324"/>
      <c r="C19" s="869" t="s">
        <v>1158</v>
      </c>
      <c r="D19" s="870">
        <f>IF(A19&gt;0,IF(D38="당해 년도",1,),)</f>
        <v>0</v>
      </c>
      <c r="E19" s="862" t="s">
        <v>425</v>
      </c>
      <c r="F19" s="863">
        <v>3.5</v>
      </c>
      <c r="G19" s="862" t="s">
        <v>582</v>
      </c>
      <c r="H19" s="863">
        <f>ROUND(D19*F19,2)</f>
        <v>0</v>
      </c>
      <c r="I19" s="862" t="s">
        <v>550</v>
      </c>
      <c r="J19" s="864">
        <f>'7-1 단가조사'!L6</f>
        <v>226122</v>
      </c>
      <c r="K19" s="865" t="s">
        <v>583</v>
      </c>
      <c r="L19" s="868"/>
      <c r="M19" s="867">
        <f>ROUNDDOWN((H19*J19)+(H19*J19*L17),)</f>
        <v>0</v>
      </c>
      <c r="N19" s="841">
        <f t="shared" si="0"/>
        <v>1</v>
      </c>
    </row>
    <row r="20" spans="1:14" ht="21.75" customHeight="1">
      <c r="A20" s="844">
        <f>IF('6-3표준조사(5)'!R4="모두베기",1,)</f>
        <v>0</v>
      </c>
      <c r="B20" s="2324"/>
      <c r="C20" s="869" t="s">
        <v>1159</v>
      </c>
      <c r="D20" s="870">
        <f>IF(A20&gt;0,IF(D38="2년차",1,),)</f>
        <v>0</v>
      </c>
      <c r="E20" s="862" t="s">
        <v>425</v>
      </c>
      <c r="F20" s="863">
        <v>4</v>
      </c>
      <c r="G20" s="862" t="s">
        <v>582</v>
      </c>
      <c r="H20" s="863">
        <f>ROUND(D20*F20,2)</f>
        <v>0</v>
      </c>
      <c r="I20" s="862" t="s">
        <v>550</v>
      </c>
      <c r="J20" s="864">
        <f>'7-1 단가조사'!L6</f>
        <v>226122</v>
      </c>
      <c r="K20" s="865" t="s">
        <v>583</v>
      </c>
      <c r="L20" s="868"/>
      <c r="M20" s="867">
        <f>ROUNDDOWN((H20*J20)+(H20*J20*L17),)</f>
        <v>0</v>
      </c>
      <c r="N20" s="841">
        <f t="shared" si="0"/>
        <v>1</v>
      </c>
    </row>
    <row r="21" spans="1:14" ht="21.75" customHeight="1">
      <c r="A21" s="844">
        <f>IF('6-3표준조사(5)'!R4="모두베기",1,)</f>
        <v>0</v>
      </c>
      <c r="B21" s="2324"/>
      <c r="C21" s="869" t="s">
        <v>1160</v>
      </c>
      <c r="D21" s="870">
        <f>IF(A21&gt;0,IF(D38="3년차 이상",1,),)</f>
        <v>0</v>
      </c>
      <c r="E21" s="862" t="s">
        <v>425</v>
      </c>
      <c r="F21" s="863">
        <v>5</v>
      </c>
      <c r="G21" s="862" t="s">
        <v>582</v>
      </c>
      <c r="H21" s="863">
        <f>ROUND(D21*F21,2)</f>
        <v>0</v>
      </c>
      <c r="I21" s="862" t="s">
        <v>550</v>
      </c>
      <c r="J21" s="864">
        <f>'7-1 단가조사'!L6</f>
        <v>226122</v>
      </c>
      <c r="K21" s="865" t="s">
        <v>583</v>
      </c>
      <c r="L21" s="868"/>
      <c r="M21" s="867">
        <f>ROUNDDOWN((H21*J21)+(H21*J21*L17),)</f>
        <v>0</v>
      </c>
      <c r="N21" s="841">
        <f t="shared" si="0"/>
        <v>1</v>
      </c>
    </row>
    <row r="22" spans="1:14" ht="21.75" customHeight="1">
      <c r="A22" s="844">
        <f>IF('6-3표준조사(5)'!R4="모두베기",1,)</f>
        <v>0</v>
      </c>
      <c r="B22" s="2324"/>
      <c r="C22" s="860" t="s">
        <v>845</v>
      </c>
      <c r="D22" s="861"/>
      <c r="E22" s="862"/>
      <c r="F22" s="863"/>
      <c r="G22" s="862"/>
      <c r="H22" s="863"/>
      <c r="I22" s="862"/>
      <c r="J22" s="864"/>
      <c r="K22" s="865"/>
      <c r="L22" s="868"/>
      <c r="M22" s="867">
        <f>M23+M24</f>
        <v>0</v>
      </c>
      <c r="N22" s="841">
        <f t="shared" si="0"/>
        <v>1</v>
      </c>
    </row>
    <row r="23" spans="1:14" ht="21.75" customHeight="1">
      <c r="A23" s="844">
        <f>IF('6-3표준조사(5)'!R4="모두베기",1,)</f>
        <v>0</v>
      </c>
      <c r="B23" s="2324"/>
      <c r="C23" s="860" t="s">
        <v>846</v>
      </c>
      <c r="D23" s="870">
        <f>(H19+H20+H21)</f>
        <v>0</v>
      </c>
      <c r="E23" s="862" t="s">
        <v>582</v>
      </c>
      <c r="F23" s="863">
        <v>5</v>
      </c>
      <c r="G23" s="862" t="s">
        <v>553</v>
      </c>
      <c r="H23" s="863">
        <f>ROUND(D23*F23,2)</f>
        <v>0</v>
      </c>
      <c r="I23" s="862" t="s">
        <v>554</v>
      </c>
      <c r="J23" s="864">
        <f>'7-1 단가조사'!L11</f>
        <v>1720</v>
      </c>
      <c r="K23" s="865" t="s">
        <v>584</v>
      </c>
      <c r="L23" s="868"/>
      <c r="M23" s="867">
        <f>ROUNDDOWN(H23*J23,)</f>
        <v>0</v>
      </c>
      <c r="N23" s="841">
        <f t="shared" si="0"/>
        <v>1</v>
      </c>
    </row>
    <row r="24" spans="1:14" ht="21.75" customHeight="1">
      <c r="A24" s="844">
        <f>IF('6-3표준조사(5)'!R4="모두베기",1,)</f>
        <v>0</v>
      </c>
      <c r="B24" s="2324"/>
      <c r="C24" s="860" t="s">
        <v>847</v>
      </c>
      <c r="D24" s="861">
        <f>M23</f>
        <v>0</v>
      </c>
      <c r="E24" s="862" t="s">
        <v>586</v>
      </c>
      <c r="F24" s="863">
        <v>0.1</v>
      </c>
      <c r="G24" s="862" t="s">
        <v>587</v>
      </c>
      <c r="H24" s="863"/>
      <c r="I24" s="862"/>
      <c r="J24" s="864"/>
      <c r="K24" s="865"/>
      <c r="L24" s="868"/>
      <c r="M24" s="867">
        <f>ROUNDDOWN(D24*F24,)</f>
        <v>0</v>
      </c>
      <c r="N24" s="841">
        <f t="shared" si="0"/>
        <v>1</v>
      </c>
    </row>
    <row r="25" spans="1:14" ht="21.75" customHeight="1">
      <c r="A25" s="844">
        <f>IF('6-3표준조사(5)'!R4="모두베기",1,)</f>
        <v>0</v>
      </c>
      <c r="B25" s="2324"/>
      <c r="C25" s="871" t="s">
        <v>848</v>
      </c>
      <c r="D25" s="872">
        <f>D23</f>
        <v>0</v>
      </c>
      <c r="E25" s="873" t="s">
        <v>588</v>
      </c>
      <c r="F25" s="874">
        <v>8.3999999999999995E-3</v>
      </c>
      <c r="G25" s="873" t="s">
        <v>589</v>
      </c>
      <c r="H25" s="875"/>
      <c r="I25" s="873"/>
      <c r="J25" s="876">
        <f>'7-1 단가조사'!L14</f>
        <v>610000</v>
      </c>
      <c r="K25" s="877" t="s">
        <v>585</v>
      </c>
      <c r="L25" s="878"/>
      <c r="M25" s="879">
        <f>ROUNDDOWN(D25*F25*J25,)</f>
        <v>0</v>
      </c>
      <c r="N25" s="841">
        <f t="shared" si="0"/>
        <v>1</v>
      </c>
    </row>
    <row r="26" spans="1:14" s="27" customFormat="1" ht="21.75" customHeight="1">
      <c r="A26" s="28">
        <f>IF('6-3표준조사(4)'!R4="맹아제거",1,)</f>
        <v>0</v>
      </c>
      <c r="B26" s="2324"/>
      <c r="C26" s="29" t="s">
        <v>591</v>
      </c>
      <c r="D26" s="30"/>
      <c r="E26" s="31"/>
      <c r="F26" s="30"/>
      <c r="G26" s="31"/>
      <c r="H26" s="30"/>
      <c r="I26" s="31"/>
      <c r="J26" s="32"/>
      <c r="K26" s="33"/>
      <c r="L26" s="34"/>
      <c r="M26" s="71">
        <f>M27</f>
        <v>0</v>
      </c>
      <c r="N26" s="70">
        <f t="shared" si="0"/>
        <v>1</v>
      </c>
    </row>
    <row r="27" spans="1:14" s="27" customFormat="1" ht="21.75" customHeight="1">
      <c r="A27" s="28">
        <f>IF('6-3표준조사(4)'!R4="맹아제거",1,)</f>
        <v>0</v>
      </c>
      <c r="B27" s="2324"/>
      <c r="C27" s="35" t="s">
        <v>841</v>
      </c>
      <c r="D27" s="36"/>
      <c r="E27" s="37"/>
      <c r="F27" s="38"/>
      <c r="G27" s="37"/>
      <c r="H27" s="38"/>
      <c r="I27" s="37"/>
      <c r="J27" s="39"/>
      <c r="K27" s="40"/>
      <c r="L27" s="41">
        <f>M45/100</f>
        <v>0</v>
      </c>
      <c r="M27" s="72">
        <f>ROUNDDOWN((H28*J28)+(H28*J28*L27),)</f>
        <v>0</v>
      </c>
      <c r="N27" s="70">
        <f t="shared" si="0"/>
        <v>1</v>
      </c>
    </row>
    <row r="28" spans="1:14" s="27" customFormat="1" ht="21.75" customHeight="1">
      <c r="A28" s="28">
        <f>IF('6-3표준조사(4)'!R4="맹아제거",1,)</f>
        <v>0</v>
      </c>
      <c r="B28" s="2324"/>
      <c r="C28" s="35" t="s">
        <v>849</v>
      </c>
      <c r="D28" s="36">
        <v>0</v>
      </c>
      <c r="E28" s="37" t="s">
        <v>551</v>
      </c>
      <c r="F28" s="38">
        <v>0.2</v>
      </c>
      <c r="G28" s="37" t="s">
        <v>552</v>
      </c>
      <c r="H28" s="38">
        <f>ROUND(D28/100*F28,2)</f>
        <v>0</v>
      </c>
      <c r="I28" s="37" t="s">
        <v>550</v>
      </c>
      <c r="J28" s="39">
        <f>'7-1 단가조사'!L7</f>
        <v>172068</v>
      </c>
      <c r="K28" s="40" t="s">
        <v>580</v>
      </c>
      <c r="L28" s="41">
        <f>M45/100</f>
        <v>0</v>
      </c>
      <c r="M28" s="72"/>
      <c r="N28" s="70">
        <f t="shared" si="0"/>
        <v>1</v>
      </c>
    </row>
    <row r="29" spans="1:14" ht="21.75" customHeight="1">
      <c r="A29" s="844">
        <f>IF(H2&gt;0,1,)</f>
        <v>1</v>
      </c>
      <c r="B29" s="2372" t="s">
        <v>555</v>
      </c>
      <c r="C29" s="852" t="s">
        <v>592</v>
      </c>
      <c r="D29" s="855"/>
      <c r="E29" s="854"/>
      <c r="F29" s="855"/>
      <c r="G29" s="854"/>
      <c r="H29" s="855"/>
      <c r="I29" s="854"/>
      <c r="J29" s="856"/>
      <c r="K29" s="857"/>
      <c r="L29" s="858"/>
      <c r="M29" s="859">
        <f>SUM(M30,M32,M33)</f>
        <v>0</v>
      </c>
      <c r="N29" s="841">
        <f t="shared" si="0"/>
        <v>1</v>
      </c>
    </row>
    <row r="30" spans="1:14" ht="21.75" customHeight="1">
      <c r="A30" s="844">
        <f>IF(H2&gt;0,1,)</f>
        <v>1</v>
      </c>
      <c r="B30" s="2373"/>
      <c r="C30" s="860" t="s">
        <v>850</v>
      </c>
      <c r="D30" s="863"/>
      <c r="E30" s="862"/>
      <c r="F30" s="863"/>
      <c r="G30" s="862"/>
      <c r="H30" s="863"/>
      <c r="I30" s="862"/>
      <c r="J30" s="864"/>
      <c r="K30" s="865"/>
      <c r="L30" s="868"/>
      <c r="M30" s="867">
        <f>M31</f>
        <v>0</v>
      </c>
      <c r="N30" s="841">
        <f t="shared" si="0"/>
        <v>1</v>
      </c>
    </row>
    <row r="31" spans="1:14" ht="21.75" customHeight="1">
      <c r="A31" s="844">
        <f>IF(H2&gt;0,1,)</f>
        <v>1</v>
      </c>
      <c r="B31" s="2373"/>
      <c r="C31" s="860" t="s">
        <v>851</v>
      </c>
      <c r="D31" s="863"/>
      <c r="E31" s="862"/>
      <c r="F31" s="863"/>
      <c r="G31" s="862"/>
      <c r="H31" s="863"/>
      <c r="I31" s="862"/>
      <c r="J31" s="864"/>
      <c r="K31" s="865"/>
      <c r="L31" s="868"/>
      <c r="M31" s="867">
        <f>M6+M9+M17+M27</f>
        <v>0</v>
      </c>
      <c r="N31" s="841">
        <f t="shared" si="0"/>
        <v>1</v>
      </c>
    </row>
    <row r="32" spans="1:14" ht="21.75" customHeight="1">
      <c r="A32" s="844">
        <f>IF(H2&gt;0,1,)</f>
        <v>1</v>
      </c>
      <c r="B32" s="2373"/>
      <c r="C32" s="860" t="s">
        <v>852</v>
      </c>
      <c r="D32" s="863"/>
      <c r="E32" s="862"/>
      <c r="F32" s="863"/>
      <c r="G32" s="862"/>
      <c r="H32" s="863"/>
      <c r="I32" s="862"/>
      <c r="J32" s="864"/>
      <c r="K32" s="865"/>
      <c r="L32" s="868"/>
      <c r="M32" s="867">
        <f>M12+M22</f>
        <v>0</v>
      </c>
      <c r="N32" s="841">
        <f t="shared" si="0"/>
        <v>1</v>
      </c>
    </row>
    <row r="33" spans="1:15" ht="21.75" customHeight="1" thickBot="1">
      <c r="A33" s="844">
        <f>IF(H2&gt;0,1,)</f>
        <v>1</v>
      </c>
      <c r="B33" s="2374"/>
      <c r="C33" s="871" t="s">
        <v>853</v>
      </c>
      <c r="D33" s="880"/>
      <c r="E33" s="881"/>
      <c r="F33" s="880"/>
      <c r="G33" s="881"/>
      <c r="H33" s="880"/>
      <c r="I33" s="881"/>
      <c r="J33" s="882"/>
      <c r="K33" s="883"/>
      <c r="L33" s="884"/>
      <c r="M33" s="885">
        <f>M15+M25</f>
        <v>0</v>
      </c>
      <c r="N33" s="841">
        <f t="shared" si="0"/>
        <v>1</v>
      </c>
    </row>
    <row r="34" spans="1:15" ht="21.75" customHeight="1">
      <c r="A34" s="844">
        <f>IF(H2&gt;0,1,)</f>
        <v>1</v>
      </c>
      <c r="B34" s="2375" t="s">
        <v>556</v>
      </c>
      <c r="C34" s="2375"/>
      <c r="D34" s="2375"/>
      <c r="E34" s="2375"/>
      <c r="F34" s="2375"/>
      <c r="G34" s="2375"/>
      <c r="H34" s="2375"/>
      <c r="I34" s="2375"/>
      <c r="J34" s="2375"/>
      <c r="K34" s="2375"/>
      <c r="L34" s="2375"/>
      <c r="M34" s="2375"/>
      <c r="N34" s="841">
        <f t="shared" si="0"/>
        <v>1</v>
      </c>
    </row>
    <row r="35" spans="1:15" ht="21.75" customHeight="1">
      <c r="A35" s="844">
        <f>IF(H2&gt;0,1,)</f>
        <v>1</v>
      </c>
      <c r="B35" s="2376" t="s">
        <v>557</v>
      </c>
      <c r="C35" s="2376"/>
      <c r="D35" s="2376"/>
      <c r="E35" s="2376"/>
      <c r="F35" s="2376"/>
      <c r="G35" s="2376"/>
      <c r="H35" s="2376"/>
      <c r="I35" s="2376"/>
      <c r="J35" s="2376"/>
      <c r="K35" s="2376"/>
      <c r="L35" s="2376"/>
      <c r="M35" s="2376"/>
      <c r="N35" s="841">
        <f t="shared" si="0"/>
        <v>1</v>
      </c>
    </row>
    <row r="36" spans="1:15" ht="21.75" customHeight="1">
      <c r="A36" s="844">
        <f>IF(H2&gt;0,1,)</f>
        <v>1</v>
      </c>
      <c r="B36" s="886" t="s">
        <v>558</v>
      </c>
      <c r="C36" s="887" t="s">
        <v>854</v>
      </c>
      <c r="D36" s="888"/>
      <c r="E36" s="886" t="s">
        <v>551</v>
      </c>
      <c r="F36" s="1275"/>
      <c r="G36" s="886"/>
      <c r="H36" s="890"/>
      <c r="I36" s="891"/>
      <c r="J36" s="891"/>
      <c r="K36" s="891"/>
      <c r="L36" s="892"/>
      <c r="M36" s="891"/>
      <c r="N36" s="841">
        <f t="shared" si="0"/>
        <v>1</v>
      </c>
    </row>
    <row r="37" spans="1:15" ht="21.75" customHeight="1">
      <c r="A37" s="844">
        <f>IF(H2&gt;0,1,)</f>
        <v>1</v>
      </c>
      <c r="B37" s="886" t="s">
        <v>559</v>
      </c>
      <c r="C37" s="887" t="s">
        <v>840</v>
      </c>
      <c r="D37" s="2377">
        <f>'6-3표준조사(5)'!S10</f>
        <v>0</v>
      </c>
      <c r="E37" s="2377"/>
      <c r="F37" s="1275"/>
      <c r="G37" s="886"/>
      <c r="H37" s="890"/>
      <c r="I37" s="891"/>
      <c r="J37" s="891"/>
      <c r="K37" s="891"/>
      <c r="L37" s="892"/>
      <c r="M37" s="891"/>
      <c r="N37" s="841">
        <f t="shared" si="0"/>
        <v>1</v>
      </c>
    </row>
    <row r="38" spans="1:15" ht="21.75" customHeight="1">
      <c r="A38" s="844">
        <f>IF(H2&gt;0,1,)</f>
        <v>1</v>
      </c>
      <c r="B38" s="886" t="s">
        <v>558</v>
      </c>
      <c r="C38" s="887" t="s">
        <v>1152</v>
      </c>
      <c r="D38" s="2385">
        <f>'6-3표준조사(5)'!R6</f>
        <v>0</v>
      </c>
      <c r="E38" s="2385"/>
      <c r="F38" s="893"/>
      <c r="G38" s="893"/>
      <c r="H38" s="890"/>
      <c r="I38" s="891"/>
      <c r="J38" s="891"/>
      <c r="K38" s="891"/>
      <c r="L38" s="892"/>
      <c r="M38" s="891"/>
      <c r="N38" s="841">
        <f t="shared" si="0"/>
        <v>1</v>
      </c>
    </row>
    <row r="39" spans="1:15" ht="21.75" customHeight="1">
      <c r="A39" s="844">
        <f>IF(H2&gt;0,1,)</f>
        <v>1</v>
      </c>
      <c r="B39" s="2376" t="s">
        <v>856</v>
      </c>
      <c r="C39" s="2376"/>
      <c r="D39" s="2376"/>
      <c r="E39" s="2376"/>
      <c r="F39" s="2376"/>
      <c r="G39" s="2376"/>
      <c r="H39" s="2376"/>
      <c r="I39" s="2376"/>
      <c r="J39" s="2376"/>
      <c r="K39" s="2376"/>
      <c r="L39" s="2376"/>
      <c r="M39" s="2376"/>
      <c r="N39" s="841">
        <f t="shared" si="0"/>
        <v>1</v>
      </c>
    </row>
    <row r="40" spans="1:15" ht="21.75" customHeight="1">
      <c r="A40" s="844">
        <f>IF(H2&gt;0,1,)</f>
        <v>1</v>
      </c>
      <c r="B40" s="2386" t="s">
        <v>542</v>
      </c>
      <c r="C40" s="2386"/>
      <c r="D40" s="2387" t="s">
        <v>893</v>
      </c>
      <c r="E40" s="2387"/>
      <c r="F40" s="2387"/>
      <c r="G40" s="2387"/>
      <c r="H40" s="2387"/>
      <c r="I40" s="2388" t="s">
        <v>894</v>
      </c>
      <c r="J40" s="2388"/>
      <c r="K40" s="2388"/>
      <c r="L40" s="2388"/>
      <c r="M40" s="2388"/>
      <c r="N40" s="841">
        <f t="shared" si="0"/>
        <v>1</v>
      </c>
      <c r="O40" s="894"/>
    </row>
    <row r="41" spans="1:15" ht="21.75" customHeight="1">
      <c r="A41" s="844">
        <f>IF(H2&gt;0,1,)</f>
        <v>1</v>
      </c>
      <c r="B41" s="2386"/>
      <c r="C41" s="2386"/>
      <c r="D41" s="2387"/>
      <c r="E41" s="2387"/>
      <c r="F41" s="2387"/>
      <c r="G41" s="2387"/>
      <c r="H41" s="2387"/>
      <c r="I41" s="895" t="s">
        <v>895</v>
      </c>
      <c r="J41" s="1274" t="s">
        <v>535</v>
      </c>
      <c r="K41" s="1274" t="s">
        <v>537</v>
      </c>
      <c r="L41" s="897" t="s">
        <v>538</v>
      </c>
      <c r="M41" s="1274" t="s">
        <v>881</v>
      </c>
      <c r="N41" s="841">
        <f t="shared" si="0"/>
        <v>1</v>
      </c>
    </row>
    <row r="42" spans="1:15" ht="21.75" customHeight="1">
      <c r="A42" s="844">
        <f>IF(H2&gt;0,1,)</f>
        <v>1</v>
      </c>
      <c r="B42" s="2368" t="s">
        <v>572</v>
      </c>
      <c r="C42" s="2368"/>
      <c r="D42" s="2369" t="str">
        <f>'6-3표준조사(5)'!P6</f>
        <v>완 (15˚ 이하)</v>
      </c>
      <c r="E42" s="2369"/>
      <c r="F42" s="2369"/>
      <c r="G42" s="2369"/>
      <c r="H42" s="2369"/>
      <c r="I42" s="1276">
        <f>IF(H2=0,"",IF(D42="완 (15˚ 이하)",0,IF(D42="중 (15˚ ~ 30˚)",5,IF(D42="급 (30˚ 초과)",10))))</f>
        <v>0</v>
      </c>
      <c r="J42" s="1276" t="str">
        <f>IF(A5=0,"",IF(D42="완 (15˚ 이하)",0,IF(D42="중 (15˚ ~ 30˚)",5,IF(D42="급 (30˚ 초과)",10))))</f>
        <v/>
      </c>
      <c r="K42" s="1276" t="str">
        <f>IF(A8=0,"",IF(D42="완 (15˚ 이하)",0,IF(D42="중 (15˚ ~ 30˚)",5,IF(D42="급 (30˚ 초과)",10))))</f>
        <v/>
      </c>
      <c r="L42" s="1276" t="str">
        <f>IF(A16=0,"",IF(D42="완 (15˚ 이하)",0,IF(D42="중 (15˚ ~ 30˚)",5,IF(D42="급 (30˚ 초과)",10))))</f>
        <v/>
      </c>
      <c r="M42" s="1276" t="str">
        <f>IF(A26=0,"",IF(D42="완 (15˚ 이하)",0,IF(D42="중 (15˚ ~ 30˚)",5,IF(D42="급 (30˚ 초과)",10))))</f>
        <v/>
      </c>
      <c r="N42" s="841">
        <f t="shared" si="0"/>
        <v>1</v>
      </c>
    </row>
    <row r="43" spans="1:15" ht="21.75" customHeight="1">
      <c r="A43" s="844">
        <f>IF(H2&gt;0,1,)</f>
        <v>1</v>
      </c>
      <c r="B43" s="2389" t="s">
        <v>561</v>
      </c>
      <c r="C43" s="2389"/>
      <c r="D43" s="2369">
        <f>'6-3표준조사(5)'!R6</f>
        <v>0</v>
      </c>
      <c r="E43" s="2369"/>
      <c r="F43" s="2369"/>
      <c r="G43" s="2369"/>
      <c r="H43" s="2369"/>
      <c r="I43" s="1276"/>
      <c r="J43" s="1276"/>
      <c r="K43" s="1276" t="str">
        <f>IF(A8=0,"",IF(D43="당해 년도",0,IF(D43="2년차",5,IF(D43="3년차",10))))</f>
        <v/>
      </c>
      <c r="L43" s="1276"/>
      <c r="M43" s="1276"/>
      <c r="N43" s="841">
        <f t="shared" si="0"/>
        <v>1</v>
      </c>
    </row>
    <row r="44" spans="1:15" ht="21.75" customHeight="1">
      <c r="A44" s="844">
        <f>IF(H2&gt;0,1,)</f>
        <v>1</v>
      </c>
      <c r="B44" s="2368" t="s">
        <v>560</v>
      </c>
      <c r="C44" s="2368"/>
      <c r="D44" s="2369" t="str">
        <f>'6-3표준조사(5)'!Q6</f>
        <v>개소당5ha이상</v>
      </c>
      <c r="E44" s="2369"/>
      <c r="F44" s="2369"/>
      <c r="G44" s="2369"/>
      <c r="H44" s="2369"/>
      <c r="I44" s="1276"/>
      <c r="J44" s="1276" t="str">
        <f>IF(A5=0,"",IF(D44="개소당5ha이상",0,IF(D44="개소당3~5ha미만 ",5,IF(D44="개소당3ha미만",10))))</f>
        <v/>
      </c>
      <c r="K44" s="1276" t="str">
        <f>IF(A8=0,"",IF(D44="개소당5ha이상",0,IF(D44="개소당3~5ha미만 ",5,IF(D44="개소당3ha미만",10))))</f>
        <v/>
      </c>
      <c r="L44" s="1276" t="str">
        <f>IF(A16=0,"",IF(D44="개소당5ha이상",0,IF(D44="개소당3~5ha미만 ",5,IF(D44="개소당3ha미만",10))))</f>
        <v/>
      </c>
      <c r="M44" s="1276" t="str">
        <f>IF(A26=0,"",IF(D44="개소당5ha이상",0,IF(D44="개소당3~5ha미만 ",5,IF(D44="개소당3ha미만",10))))</f>
        <v/>
      </c>
      <c r="N44" s="841">
        <f t="shared" si="0"/>
        <v>1</v>
      </c>
    </row>
    <row r="45" spans="1:15" ht="21.75" customHeight="1">
      <c r="A45" s="844">
        <f>IF(H2&gt;0,1,)</f>
        <v>1</v>
      </c>
      <c r="B45" s="2368" t="s">
        <v>555</v>
      </c>
      <c r="C45" s="2368"/>
      <c r="D45" s="2369"/>
      <c r="E45" s="2369"/>
      <c r="F45" s="2369"/>
      <c r="G45" s="2369"/>
      <c r="H45" s="2369"/>
      <c r="I45" s="1276">
        <f>SUM(I42:I44)</f>
        <v>0</v>
      </c>
      <c r="J45" s="1276">
        <f>SUM(J42:J44)</f>
        <v>0</v>
      </c>
      <c r="K45" s="1276">
        <f>SUM(K42:K44)</f>
        <v>0</v>
      </c>
      <c r="L45" s="1276">
        <f>SUM(L42:L44)</f>
        <v>0</v>
      </c>
      <c r="M45" s="1276">
        <f>SUM(M42:M44)</f>
        <v>0</v>
      </c>
      <c r="N45" s="841">
        <f t="shared" si="0"/>
        <v>1</v>
      </c>
    </row>
    <row r="46" spans="1:15" ht="35.1" customHeight="1" thickBot="1">
      <c r="A46" s="844">
        <f>IF(H47&gt;0,1,)</f>
        <v>0</v>
      </c>
      <c r="B46" s="2394" t="s">
        <v>2161</v>
      </c>
      <c r="C46" s="2394"/>
      <c r="D46" s="2394"/>
      <c r="E46" s="2394"/>
      <c r="F46" s="2394"/>
      <c r="G46" s="2394"/>
      <c r="H46" s="2394"/>
      <c r="I46" s="2394"/>
      <c r="J46" s="2394"/>
      <c r="K46" s="2394"/>
      <c r="L46" s="2394"/>
      <c r="M46" s="2394"/>
      <c r="N46" s="841">
        <f>IF(H$47&gt;0,2,)</f>
        <v>0</v>
      </c>
      <c r="O46" s="899"/>
    </row>
    <row r="47" spans="1:15" ht="24.95" customHeight="1">
      <c r="A47" s="844">
        <f>IF(H47&gt;0,1,)</f>
        <v>0</v>
      </c>
      <c r="B47" s="2362" t="s">
        <v>857</v>
      </c>
      <c r="C47" s="2363"/>
      <c r="D47" s="2364" t="str">
        <f>CONCATENATE('6-3표준조사(5)'!K79,"임반")</f>
        <v>임반</v>
      </c>
      <c r="E47" s="2364"/>
      <c r="F47" s="2364" t="str">
        <f>CONCATENATE('6-3표준조사(5)'!L79,"소반")</f>
        <v>소반</v>
      </c>
      <c r="G47" s="2364"/>
      <c r="H47" s="2365"/>
      <c r="I47" s="2365"/>
      <c r="J47" s="845"/>
      <c r="K47" s="846" t="s">
        <v>541</v>
      </c>
      <c r="L47" s="2366">
        <f>+'6-3표준조사(5)'!R79</f>
        <v>0</v>
      </c>
      <c r="M47" s="2367"/>
      <c r="N47" s="841">
        <f t="shared" ref="N47:N90" si="1">IF(H$47&gt;0,2,)</f>
        <v>0</v>
      </c>
    </row>
    <row r="48" spans="1:15" ht="21.75" customHeight="1">
      <c r="A48" s="844">
        <f>IF(H47&gt;0,1,)</f>
        <v>0</v>
      </c>
      <c r="B48" s="2378" t="s">
        <v>542</v>
      </c>
      <c r="C48" s="2379"/>
      <c r="D48" s="2380" t="s">
        <v>543</v>
      </c>
      <c r="E48" s="2379"/>
      <c r="F48" s="2381" t="s">
        <v>544</v>
      </c>
      <c r="G48" s="2382"/>
      <c r="H48" s="2381" t="s">
        <v>545</v>
      </c>
      <c r="I48" s="2382"/>
      <c r="J48" s="2380" t="s">
        <v>546</v>
      </c>
      <c r="K48" s="2379"/>
      <c r="L48" s="2383" t="s">
        <v>858</v>
      </c>
      <c r="M48" s="2370"/>
      <c r="N48" s="841">
        <f t="shared" si="1"/>
        <v>0</v>
      </c>
    </row>
    <row r="49" spans="1:14" ht="21.75" customHeight="1">
      <c r="A49" s="844">
        <f>IF(H47&gt;0,1,)</f>
        <v>0</v>
      </c>
      <c r="B49" s="847"/>
      <c r="C49" s="848" t="s">
        <v>547</v>
      </c>
      <c r="D49" s="849"/>
      <c r="E49" s="850" t="s">
        <v>548</v>
      </c>
      <c r="F49" s="849"/>
      <c r="G49" s="850" t="s">
        <v>548</v>
      </c>
      <c r="H49" s="849"/>
      <c r="I49" s="850" t="s">
        <v>548</v>
      </c>
      <c r="J49" s="851"/>
      <c r="K49" s="850" t="s">
        <v>549</v>
      </c>
      <c r="L49" s="2384"/>
      <c r="M49" s="2371"/>
      <c r="N49" s="841">
        <f t="shared" si="1"/>
        <v>0</v>
      </c>
    </row>
    <row r="50" spans="1:14" s="27" customFormat="1" ht="21.75" customHeight="1">
      <c r="A50" s="28">
        <f>IF('6-3표준조사(4)'!R79="둘레베기",1,)</f>
        <v>0</v>
      </c>
      <c r="B50" s="2323" t="s">
        <v>547</v>
      </c>
      <c r="C50" s="29" t="s">
        <v>579</v>
      </c>
      <c r="D50" s="30"/>
      <c r="E50" s="31"/>
      <c r="F50" s="30"/>
      <c r="G50" s="31"/>
      <c r="H50" s="30"/>
      <c r="I50" s="31"/>
      <c r="J50" s="32"/>
      <c r="K50" s="33"/>
      <c r="L50" s="34"/>
      <c r="M50" s="71">
        <f>M51</f>
        <v>0</v>
      </c>
      <c r="N50" s="70">
        <f t="shared" si="1"/>
        <v>0</v>
      </c>
    </row>
    <row r="51" spans="1:14" s="27" customFormat="1" ht="21.75" customHeight="1">
      <c r="A51" s="28">
        <f>IF('6-3표준조사(4)'!R79="둘레베기",1,)</f>
        <v>0</v>
      </c>
      <c r="B51" s="2324"/>
      <c r="C51" s="35" t="s">
        <v>841</v>
      </c>
      <c r="D51" s="36"/>
      <c r="E51" s="37"/>
      <c r="F51" s="38"/>
      <c r="G51" s="37"/>
      <c r="H51" s="38"/>
      <c r="I51" s="37"/>
      <c r="J51" s="39"/>
      <c r="K51" s="40"/>
      <c r="L51" s="41">
        <f>J90/100</f>
        <v>0</v>
      </c>
      <c r="M51" s="72">
        <f>ROUNDDOWN((H52*J52)+(H52*J52*L51),)</f>
        <v>0</v>
      </c>
      <c r="N51" s="70">
        <f t="shared" si="1"/>
        <v>0</v>
      </c>
    </row>
    <row r="52" spans="1:14" s="27" customFormat="1" ht="21.75" customHeight="1">
      <c r="A52" s="28">
        <f>IF('6-3표준조사(4)'!R79="둘레베기",1,)</f>
        <v>0</v>
      </c>
      <c r="B52" s="2324"/>
      <c r="C52" s="35" t="s">
        <v>842</v>
      </c>
      <c r="D52" s="36">
        <f>IF(A52&gt;0,D81,)</f>
        <v>0</v>
      </c>
      <c r="E52" s="37" t="s">
        <v>551</v>
      </c>
      <c r="F52" s="38">
        <v>0.18</v>
      </c>
      <c r="G52" s="37" t="s">
        <v>552</v>
      </c>
      <c r="H52" s="38">
        <f>ROUND(D52/100*F52,2)</f>
        <v>0</v>
      </c>
      <c r="I52" s="37" t="s">
        <v>550</v>
      </c>
      <c r="J52" s="39">
        <f>'7-1 단가조사'!L7</f>
        <v>172068</v>
      </c>
      <c r="K52" s="40" t="s">
        <v>580</v>
      </c>
      <c r="L52" s="41"/>
      <c r="M52" s="72"/>
      <c r="N52" s="70">
        <f t="shared" si="1"/>
        <v>0</v>
      </c>
    </row>
    <row r="53" spans="1:14" s="27" customFormat="1" ht="21.75" customHeight="1">
      <c r="A53" s="28">
        <f>IF('6-3표준조사(4)'!R79="줄베기",1,)</f>
        <v>0</v>
      </c>
      <c r="B53" s="2324"/>
      <c r="C53" s="29" t="s">
        <v>581</v>
      </c>
      <c r="D53" s="30"/>
      <c r="E53" s="31"/>
      <c r="F53" s="30"/>
      <c r="G53" s="31"/>
      <c r="H53" s="30"/>
      <c r="I53" s="31"/>
      <c r="J53" s="32"/>
      <c r="K53" s="33"/>
      <c r="L53" s="42"/>
      <c r="M53" s="71">
        <f>SUM(M54+M57+M60)</f>
        <v>0</v>
      </c>
      <c r="N53" s="70">
        <f t="shared" si="1"/>
        <v>0</v>
      </c>
    </row>
    <row r="54" spans="1:14" s="27" customFormat="1" ht="21.75" customHeight="1">
      <c r="A54" s="28">
        <f>IF('6-3표준조사(4)'!R79="줄베기",1,)</f>
        <v>0</v>
      </c>
      <c r="B54" s="2324"/>
      <c r="C54" s="35" t="s">
        <v>841</v>
      </c>
      <c r="D54" s="43"/>
      <c r="E54" s="37"/>
      <c r="F54" s="38"/>
      <c r="G54" s="37"/>
      <c r="H54" s="38"/>
      <c r="I54" s="37"/>
      <c r="J54" s="39"/>
      <c r="K54" s="40"/>
      <c r="L54" s="41">
        <f>K90/100</f>
        <v>0</v>
      </c>
      <c r="M54" s="72">
        <f>ROUNDDOWN((M55+M56)+((M55+M56)*L54),0)</f>
        <v>0</v>
      </c>
      <c r="N54" s="70">
        <f t="shared" si="1"/>
        <v>0</v>
      </c>
    </row>
    <row r="55" spans="1:14" s="27" customFormat="1" ht="21.75" customHeight="1">
      <c r="A55" s="28">
        <f>IF('6-3표준조사(4)'!R79="줄베기",1,)</f>
        <v>0</v>
      </c>
      <c r="B55" s="2324"/>
      <c r="C55" s="35" t="s">
        <v>843</v>
      </c>
      <c r="D55" s="43">
        <f>IF(A55&gt;0,D81,)</f>
        <v>0</v>
      </c>
      <c r="E55" s="37" t="s">
        <v>551</v>
      </c>
      <c r="F55" s="38">
        <v>7.0000000000000007E-2</v>
      </c>
      <c r="G55" s="37" t="s">
        <v>552</v>
      </c>
      <c r="H55" s="38">
        <f>ROUND(D55/100*F55,2)</f>
        <v>0</v>
      </c>
      <c r="I55" s="37" t="s">
        <v>550</v>
      </c>
      <c r="J55" s="39">
        <f>'7-1 단가조사'!L7</f>
        <v>172068</v>
      </c>
      <c r="K55" s="40" t="s">
        <v>580</v>
      </c>
      <c r="L55" s="41"/>
      <c r="M55" s="72">
        <f>ROUNDDOWN(H55*J55,)</f>
        <v>0</v>
      </c>
      <c r="N55" s="70">
        <f t="shared" si="1"/>
        <v>0</v>
      </c>
    </row>
    <row r="56" spans="1:14" s="27" customFormat="1" ht="21.75" customHeight="1">
      <c r="A56" s="28">
        <f>IF('6-3표준조사(4)'!R79="줄베기",1,)</f>
        <v>0</v>
      </c>
      <c r="B56" s="2324"/>
      <c r="C56" s="35" t="s">
        <v>844</v>
      </c>
      <c r="D56" s="44">
        <f>IF(A56&gt;0,1,)</f>
        <v>0</v>
      </c>
      <c r="E56" s="37" t="s">
        <v>425</v>
      </c>
      <c r="F56" s="38">
        <v>1.3</v>
      </c>
      <c r="G56" s="37" t="s">
        <v>582</v>
      </c>
      <c r="H56" s="38">
        <f>ROUND(D56*F56,2)</f>
        <v>0</v>
      </c>
      <c r="I56" s="37" t="s">
        <v>550</v>
      </c>
      <c r="J56" s="39">
        <f>'7-1 단가조사'!L6</f>
        <v>226122</v>
      </c>
      <c r="K56" s="40" t="s">
        <v>583</v>
      </c>
      <c r="L56" s="41"/>
      <c r="M56" s="72">
        <f>ROUNDDOWN(H56*J56,)</f>
        <v>0</v>
      </c>
      <c r="N56" s="70">
        <f t="shared" si="1"/>
        <v>0</v>
      </c>
    </row>
    <row r="57" spans="1:14" s="27" customFormat="1" ht="21.75" customHeight="1">
      <c r="A57" s="28">
        <f>IF('6-3표준조사(4)'!R79="줄베기",1,)</f>
        <v>0</v>
      </c>
      <c r="B57" s="2324"/>
      <c r="C57" s="35" t="s">
        <v>845</v>
      </c>
      <c r="D57" s="43"/>
      <c r="E57" s="37"/>
      <c r="F57" s="38"/>
      <c r="G57" s="37"/>
      <c r="H57" s="38"/>
      <c r="I57" s="37"/>
      <c r="J57" s="39"/>
      <c r="K57" s="40"/>
      <c r="L57" s="45"/>
      <c r="M57" s="72">
        <f>M58+M59</f>
        <v>0</v>
      </c>
      <c r="N57" s="70">
        <f t="shared" si="1"/>
        <v>0</v>
      </c>
    </row>
    <row r="58" spans="1:14" s="27" customFormat="1" ht="21.75" customHeight="1">
      <c r="A58" s="28">
        <f>IF('6-3표준조사(4)'!R79="줄베기",1,)</f>
        <v>0</v>
      </c>
      <c r="B58" s="2324"/>
      <c r="C58" s="35" t="s">
        <v>846</v>
      </c>
      <c r="D58" s="44">
        <f>H56</f>
        <v>0</v>
      </c>
      <c r="E58" s="37" t="s">
        <v>582</v>
      </c>
      <c r="F58" s="38">
        <v>5</v>
      </c>
      <c r="G58" s="37" t="s">
        <v>553</v>
      </c>
      <c r="H58" s="38">
        <f>ROUND(D58*F58,2)</f>
        <v>0</v>
      </c>
      <c r="I58" s="37" t="s">
        <v>554</v>
      </c>
      <c r="J58" s="39">
        <f>'7-1 단가조사'!L11</f>
        <v>1720</v>
      </c>
      <c r="K58" s="40" t="s">
        <v>584</v>
      </c>
      <c r="L58" s="45"/>
      <c r="M58" s="72">
        <f>ROUNDDOWN(H58*J58,)</f>
        <v>0</v>
      </c>
      <c r="N58" s="70">
        <f t="shared" si="1"/>
        <v>0</v>
      </c>
    </row>
    <row r="59" spans="1:14" s="27" customFormat="1" ht="21.75" customHeight="1">
      <c r="A59" s="28">
        <f>IF('6-3표준조사(4)'!R79="줄베기",1,)</f>
        <v>0</v>
      </c>
      <c r="B59" s="2324"/>
      <c r="C59" s="35" t="s">
        <v>847</v>
      </c>
      <c r="D59" s="43">
        <f>M58</f>
        <v>0</v>
      </c>
      <c r="E59" s="37" t="s">
        <v>586</v>
      </c>
      <c r="F59" s="38">
        <v>0.1</v>
      </c>
      <c r="G59" s="37" t="s">
        <v>587</v>
      </c>
      <c r="H59" s="38"/>
      <c r="I59" s="37"/>
      <c r="J59" s="39"/>
      <c r="K59" s="40"/>
      <c r="L59" s="45"/>
      <c r="M59" s="72">
        <f>ROUNDDOWN(D59*F59,)</f>
        <v>0</v>
      </c>
      <c r="N59" s="70">
        <f t="shared" si="1"/>
        <v>0</v>
      </c>
    </row>
    <row r="60" spans="1:14" s="27" customFormat="1" ht="21.75" customHeight="1">
      <c r="A60" s="28">
        <f>IF('6-3표준조사(4)'!R79="줄베기",1,)</f>
        <v>0</v>
      </c>
      <c r="B60" s="2324"/>
      <c r="C60" s="46" t="s">
        <v>848</v>
      </c>
      <c r="D60" s="47">
        <f>D58</f>
        <v>0</v>
      </c>
      <c r="E60" s="48" t="s">
        <v>588</v>
      </c>
      <c r="F60" s="49">
        <v>8.3999999999999995E-3</v>
      </c>
      <c r="G60" s="48" t="s">
        <v>589</v>
      </c>
      <c r="H60" s="50"/>
      <c r="I60" s="48"/>
      <c r="J60" s="51">
        <f>'7-1 단가조사'!L14</f>
        <v>610000</v>
      </c>
      <c r="K60" s="52" t="s">
        <v>585</v>
      </c>
      <c r="L60" s="53"/>
      <c r="M60" s="73">
        <f>ROUNDDOWN(D60*F60*J60,)</f>
        <v>0</v>
      </c>
      <c r="N60" s="70">
        <f t="shared" si="1"/>
        <v>0</v>
      </c>
    </row>
    <row r="61" spans="1:14" ht="21.75" customHeight="1">
      <c r="A61" s="844">
        <f>IF('6-3표준조사(5)'!R79="모두베기",1,)</f>
        <v>0</v>
      </c>
      <c r="B61" s="2324"/>
      <c r="C61" s="852" t="s">
        <v>590</v>
      </c>
      <c r="D61" s="853"/>
      <c r="E61" s="854"/>
      <c r="F61" s="855"/>
      <c r="G61" s="854"/>
      <c r="H61" s="855"/>
      <c r="I61" s="854"/>
      <c r="J61" s="856"/>
      <c r="K61" s="857"/>
      <c r="L61" s="858"/>
      <c r="M61" s="859">
        <f>M62+M67+M70</f>
        <v>0</v>
      </c>
      <c r="N61" s="841">
        <f t="shared" si="1"/>
        <v>0</v>
      </c>
    </row>
    <row r="62" spans="1:14" ht="21.75" customHeight="1">
      <c r="A62" s="844">
        <f>IF('6-3표준조사(5)'!R79="모두베기",1,)</f>
        <v>0</v>
      </c>
      <c r="B62" s="2324"/>
      <c r="C62" s="860" t="s">
        <v>841</v>
      </c>
      <c r="D62" s="861"/>
      <c r="E62" s="862"/>
      <c r="F62" s="863"/>
      <c r="G62" s="862"/>
      <c r="H62" s="863"/>
      <c r="I62" s="862"/>
      <c r="J62" s="864"/>
      <c r="K62" s="865"/>
      <c r="L62" s="866">
        <f>L90/100</f>
        <v>0</v>
      </c>
      <c r="M62" s="867">
        <f>M63+M64+M65+M66</f>
        <v>0</v>
      </c>
      <c r="N62" s="841">
        <f t="shared" si="1"/>
        <v>0</v>
      </c>
    </row>
    <row r="63" spans="1:14" ht="21.75" customHeight="1">
      <c r="A63" s="844">
        <f>IF('6-3표준조사(5)'!R79="모두베기",1,)</f>
        <v>0</v>
      </c>
      <c r="B63" s="2324"/>
      <c r="C63" s="860" t="s">
        <v>843</v>
      </c>
      <c r="D63" s="861"/>
      <c r="E63" s="862" t="s">
        <v>551</v>
      </c>
      <c r="F63" s="863">
        <v>7.0000000000000007E-2</v>
      </c>
      <c r="G63" s="862" t="s">
        <v>552</v>
      </c>
      <c r="H63" s="863">
        <f>ROUND(D63/100*F63,2)</f>
        <v>0</v>
      </c>
      <c r="I63" s="862" t="s">
        <v>550</v>
      </c>
      <c r="J63" s="864">
        <f>'7-1 단가조사'!L7</f>
        <v>172068</v>
      </c>
      <c r="K63" s="865" t="s">
        <v>580</v>
      </c>
      <c r="L63" s="868"/>
      <c r="M63" s="867">
        <f>ROUNDDOWN((H63*J63)+(H63*J63*L62),)</f>
        <v>0</v>
      </c>
      <c r="N63" s="841">
        <f t="shared" si="1"/>
        <v>0</v>
      </c>
    </row>
    <row r="64" spans="1:14" ht="21.75" customHeight="1">
      <c r="A64" s="844">
        <f>IF('6-3표준조사(5)'!R79="모두베기",1,)</f>
        <v>0</v>
      </c>
      <c r="B64" s="2324"/>
      <c r="C64" s="869" t="s">
        <v>1158</v>
      </c>
      <c r="D64" s="870">
        <f>IF(A64&gt;0,IF(D83="당해 년도",1,),)</f>
        <v>0</v>
      </c>
      <c r="E64" s="862" t="s">
        <v>425</v>
      </c>
      <c r="F64" s="863">
        <v>3.5</v>
      </c>
      <c r="G64" s="862" t="s">
        <v>582</v>
      </c>
      <c r="H64" s="863">
        <f>ROUND(D64*F64,2)</f>
        <v>0</v>
      </c>
      <c r="I64" s="862" t="s">
        <v>550</v>
      </c>
      <c r="J64" s="864">
        <f>'7-1 단가조사'!L6</f>
        <v>226122</v>
      </c>
      <c r="K64" s="865" t="s">
        <v>583</v>
      </c>
      <c r="L64" s="868"/>
      <c r="M64" s="867">
        <f>ROUNDDOWN((H64*J64)+(H64*J64*L62),)</f>
        <v>0</v>
      </c>
      <c r="N64" s="841">
        <f t="shared" si="1"/>
        <v>0</v>
      </c>
    </row>
    <row r="65" spans="1:14" ht="21.75" customHeight="1">
      <c r="A65" s="844">
        <f>IF('6-3표준조사(5)'!R79="모두베기",1,)</f>
        <v>0</v>
      </c>
      <c r="B65" s="2324"/>
      <c r="C65" s="869" t="s">
        <v>1159</v>
      </c>
      <c r="D65" s="870">
        <f>IF(A65&gt;0,IF(D83="2년차",1,),)</f>
        <v>0</v>
      </c>
      <c r="E65" s="862" t="s">
        <v>425</v>
      </c>
      <c r="F65" s="863">
        <v>4</v>
      </c>
      <c r="G65" s="862" t="s">
        <v>582</v>
      </c>
      <c r="H65" s="863">
        <f>ROUND(D65*F65,2)</f>
        <v>0</v>
      </c>
      <c r="I65" s="862" t="s">
        <v>550</v>
      </c>
      <c r="J65" s="864">
        <f>'7-1 단가조사'!L6</f>
        <v>226122</v>
      </c>
      <c r="K65" s="865" t="s">
        <v>583</v>
      </c>
      <c r="L65" s="868"/>
      <c r="M65" s="867">
        <f>ROUNDDOWN((H65*J65)+(H65*J65*L62),)</f>
        <v>0</v>
      </c>
      <c r="N65" s="841">
        <f t="shared" si="1"/>
        <v>0</v>
      </c>
    </row>
    <row r="66" spans="1:14" ht="21.75" customHeight="1">
      <c r="A66" s="844">
        <f>IF('6-3표준조사(5)'!R79="모두베기",1,)</f>
        <v>0</v>
      </c>
      <c r="B66" s="2324"/>
      <c r="C66" s="869" t="s">
        <v>1160</v>
      </c>
      <c r="D66" s="870">
        <f>IF(A66&gt;0,IF(D83="3년차 이상",1,),)</f>
        <v>0</v>
      </c>
      <c r="E66" s="862" t="s">
        <v>425</v>
      </c>
      <c r="F66" s="863">
        <v>5</v>
      </c>
      <c r="G66" s="862" t="s">
        <v>582</v>
      </c>
      <c r="H66" s="863">
        <f>ROUND(D66*F66,2)</f>
        <v>0</v>
      </c>
      <c r="I66" s="862" t="s">
        <v>550</v>
      </c>
      <c r="J66" s="864">
        <f>'7-1 단가조사'!L6</f>
        <v>226122</v>
      </c>
      <c r="K66" s="865" t="s">
        <v>583</v>
      </c>
      <c r="L66" s="868"/>
      <c r="M66" s="867">
        <f>ROUNDDOWN((H66*J66)+(H66*J66*L62),)</f>
        <v>0</v>
      </c>
      <c r="N66" s="841">
        <f t="shared" si="1"/>
        <v>0</v>
      </c>
    </row>
    <row r="67" spans="1:14" ht="21.75" customHeight="1">
      <c r="A67" s="844">
        <f>IF('6-3표준조사(5)'!R79="모두베기",1,)</f>
        <v>0</v>
      </c>
      <c r="B67" s="2324"/>
      <c r="C67" s="860" t="s">
        <v>845</v>
      </c>
      <c r="D67" s="861"/>
      <c r="E67" s="862"/>
      <c r="F67" s="863"/>
      <c r="G67" s="862"/>
      <c r="H67" s="863"/>
      <c r="I67" s="862"/>
      <c r="J67" s="864"/>
      <c r="K67" s="865"/>
      <c r="L67" s="868"/>
      <c r="M67" s="867">
        <f>M68+M69</f>
        <v>0</v>
      </c>
      <c r="N67" s="841">
        <f t="shared" si="1"/>
        <v>0</v>
      </c>
    </row>
    <row r="68" spans="1:14" ht="21.75" customHeight="1">
      <c r="A68" s="844">
        <f>IF('6-3표준조사(5)'!R79="모두베기",1,)</f>
        <v>0</v>
      </c>
      <c r="B68" s="2324"/>
      <c r="C68" s="860" t="s">
        <v>846</v>
      </c>
      <c r="D68" s="870">
        <f>(H64+H65+H66)</f>
        <v>0</v>
      </c>
      <c r="E68" s="862" t="s">
        <v>582</v>
      </c>
      <c r="F68" s="863">
        <v>5</v>
      </c>
      <c r="G68" s="862" t="s">
        <v>553</v>
      </c>
      <c r="H68" s="863">
        <f>ROUND(D68*F68,2)</f>
        <v>0</v>
      </c>
      <c r="I68" s="862" t="s">
        <v>554</v>
      </c>
      <c r="J68" s="864">
        <f>'7-1 단가조사'!L11</f>
        <v>1720</v>
      </c>
      <c r="K68" s="865" t="s">
        <v>584</v>
      </c>
      <c r="L68" s="868"/>
      <c r="M68" s="867">
        <f>ROUNDDOWN(H68*J68,)</f>
        <v>0</v>
      </c>
      <c r="N68" s="841">
        <f t="shared" si="1"/>
        <v>0</v>
      </c>
    </row>
    <row r="69" spans="1:14" ht="21.75" customHeight="1">
      <c r="A69" s="844">
        <f>IF('6-3표준조사(5)'!R79="모두베기",1,)</f>
        <v>0</v>
      </c>
      <c r="B69" s="2324"/>
      <c r="C69" s="860" t="s">
        <v>847</v>
      </c>
      <c r="D69" s="861">
        <f>M68</f>
        <v>0</v>
      </c>
      <c r="E69" s="862" t="s">
        <v>586</v>
      </c>
      <c r="F69" s="863">
        <v>0.1</v>
      </c>
      <c r="G69" s="862" t="s">
        <v>587</v>
      </c>
      <c r="H69" s="863"/>
      <c r="I69" s="862"/>
      <c r="J69" s="864"/>
      <c r="K69" s="865"/>
      <c r="L69" s="868"/>
      <c r="M69" s="867">
        <f>ROUNDDOWN(D69*F69,)</f>
        <v>0</v>
      </c>
      <c r="N69" s="841">
        <f t="shared" si="1"/>
        <v>0</v>
      </c>
    </row>
    <row r="70" spans="1:14" ht="21.75" customHeight="1">
      <c r="A70" s="844">
        <f>IF('6-3표준조사(5)'!R79="모두베기",1,)</f>
        <v>0</v>
      </c>
      <c r="B70" s="2324"/>
      <c r="C70" s="871" t="s">
        <v>848</v>
      </c>
      <c r="D70" s="872">
        <f>D68</f>
        <v>0</v>
      </c>
      <c r="E70" s="873" t="s">
        <v>588</v>
      </c>
      <c r="F70" s="874">
        <v>8.3999999999999995E-3</v>
      </c>
      <c r="G70" s="873" t="s">
        <v>589</v>
      </c>
      <c r="H70" s="875"/>
      <c r="I70" s="873"/>
      <c r="J70" s="876">
        <f>'7-1 단가조사'!L14</f>
        <v>610000</v>
      </c>
      <c r="K70" s="877" t="s">
        <v>585</v>
      </c>
      <c r="L70" s="878"/>
      <c r="M70" s="879">
        <f>ROUNDDOWN(D70*F70*J70,)</f>
        <v>0</v>
      </c>
      <c r="N70" s="841">
        <f t="shared" si="1"/>
        <v>0</v>
      </c>
    </row>
    <row r="71" spans="1:14" s="27" customFormat="1" ht="21.75" customHeight="1">
      <c r="A71" s="28">
        <f>IF('6-3표준조사(4)'!R79="맹아제거",1,)</f>
        <v>0</v>
      </c>
      <c r="B71" s="2324"/>
      <c r="C71" s="29" t="s">
        <v>591</v>
      </c>
      <c r="D71" s="30"/>
      <c r="E71" s="31"/>
      <c r="F71" s="30"/>
      <c r="G71" s="31"/>
      <c r="H71" s="30"/>
      <c r="I71" s="31"/>
      <c r="J71" s="32"/>
      <c r="K71" s="33"/>
      <c r="L71" s="34"/>
      <c r="M71" s="71">
        <f>M72</f>
        <v>0</v>
      </c>
      <c r="N71" s="70">
        <f t="shared" si="1"/>
        <v>0</v>
      </c>
    </row>
    <row r="72" spans="1:14" s="27" customFormat="1" ht="21.75" customHeight="1">
      <c r="A72" s="28">
        <f>IF('6-3표준조사(4)'!R79="맹아제거",1,)</f>
        <v>0</v>
      </c>
      <c r="B72" s="2324"/>
      <c r="C72" s="35" t="s">
        <v>841</v>
      </c>
      <c r="D72" s="36"/>
      <c r="E72" s="37"/>
      <c r="F72" s="38"/>
      <c r="G72" s="37"/>
      <c r="H72" s="38"/>
      <c r="I72" s="37"/>
      <c r="J72" s="39"/>
      <c r="K72" s="40"/>
      <c r="L72" s="41">
        <f>M90/100</f>
        <v>0</v>
      </c>
      <c r="M72" s="72">
        <f>ROUNDDOWN((H73*J73)+(H73*J73*L72),)</f>
        <v>0</v>
      </c>
      <c r="N72" s="70">
        <f t="shared" si="1"/>
        <v>0</v>
      </c>
    </row>
    <row r="73" spans="1:14" s="27" customFormat="1" ht="21.75" customHeight="1">
      <c r="A73" s="28">
        <f>IF('6-3표준조사(4)'!R79="맹아제거",1,)</f>
        <v>0</v>
      </c>
      <c r="B73" s="2324"/>
      <c r="C73" s="35" t="s">
        <v>849</v>
      </c>
      <c r="D73" s="36">
        <v>0</v>
      </c>
      <c r="E73" s="37" t="s">
        <v>551</v>
      </c>
      <c r="F73" s="38">
        <v>0.2</v>
      </c>
      <c r="G73" s="37" t="s">
        <v>552</v>
      </c>
      <c r="H73" s="38">
        <f>ROUND(D73/100*F73,2)</f>
        <v>0</v>
      </c>
      <c r="I73" s="37" t="s">
        <v>550</v>
      </c>
      <c r="J73" s="39">
        <f>'7-1 단가조사'!L7</f>
        <v>172068</v>
      </c>
      <c r="K73" s="40" t="s">
        <v>580</v>
      </c>
      <c r="L73" s="41">
        <f>M90/100</f>
        <v>0</v>
      </c>
      <c r="M73" s="72"/>
      <c r="N73" s="70">
        <f t="shared" si="1"/>
        <v>0</v>
      </c>
    </row>
    <row r="74" spans="1:14" ht="21.75" customHeight="1">
      <c r="A74" s="844">
        <f>IF(H47&gt;0,1,)</f>
        <v>0</v>
      </c>
      <c r="B74" s="2372" t="s">
        <v>555</v>
      </c>
      <c r="C74" s="852" t="s">
        <v>592</v>
      </c>
      <c r="D74" s="855"/>
      <c r="E74" s="854"/>
      <c r="F74" s="855"/>
      <c r="G74" s="854"/>
      <c r="H74" s="855"/>
      <c r="I74" s="854"/>
      <c r="J74" s="856"/>
      <c r="K74" s="857"/>
      <c r="L74" s="858"/>
      <c r="M74" s="859">
        <f>SUM(M75,M77,M78)</f>
        <v>0</v>
      </c>
      <c r="N74" s="841">
        <f t="shared" si="1"/>
        <v>0</v>
      </c>
    </row>
    <row r="75" spans="1:14" ht="21.75" customHeight="1">
      <c r="A75" s="844">
        <f>IF(H47&gt;0,1,)</f>
        <v>0</v>
      </c>
      <c r="B75" s="2373"/>
      <c r="C75" s="860" t="s">
        <v>850</v>
      </c>
      <c r="D75" s="863"/>
      <c r="E75" s="862"/>
      <c r="F75" s="863"/>
      <c r="G75" s="862"/>
      <c r="H75" s="863"/>
      <c r="I75" s="862"/>
      <c r="J75" s="864"/>
      <c r="K75" s="865"/>
      <c r="L75" s="868"/>
      <c r="M75" s="867">
        <f>M76</f>
        <v>0</v>
      </c>
      <c r="N75" s="841">
        <f t="shared" si="1"/>
        <v>0</v>
      </c>
    </row>
    <row r="76" spans="1:14" ht="21.75" customHeight="1">
      <c r="A76" s="844">
        <f>IF(H47&gt;0,1,)</f>
        <v>0</v>
      </c>
      <c r="B76" s="2373"/>
      <c r="C76" s="860" t="s">
        <v>851</v>
      </c>
      <c r="D76" s="863"/>
      <c r="E76" s="862"/>
      <c r="F76" s="863"/>
      <c r="G76" s="862"/>
      <c r="H76" s="863"/>
      <c r="I76" s="862"/>
      <c r="J76" s="864"/>
      <c r="K76" s="865"/>
      <c r="L76" s="868"/>
      <c r="M76" s="867">
        <f>M51+M54+M62+M72</f>
        <v>0</v>
      </c>
      <c r="N76" s="841">
        <f t="shared" si="1"/>
        <v>0</v>
      </c>
    </row>
    <row r="77" spans="1:14" ht="21.75" customHeight="1">
      <c r="A77" s="844">
        <f>IF(H47&gt;0,1,)</f>
        <v>0</v>
      </c>
      <c r="B77" s="2373"/>
      <c r="C77" s="860" t="s">
        <v>852</v>
      </c>
      <c r="D77" s="863"/>
      <c r="E77" s="862"/>
      <c r="F77" s="863"/>
      <c r="G77" s="862"/>
      <c r="H77" s="863"/>
      <c r="I77" s="862"/>
      <c r="J77" s="864"/>
      <c r="K77" s="865"/>
      <c r="L77" s="868"/>
      <c r="M77" s="867">
        <f>M57+M67</f>
        <v>0</v>
      </c>
      <c r="N77" s="841">
        <f t="shared" si="1"/>
        <v>0</v>
      </c>
    </row>
    <row r="78" spans="1:14" ht="21.75" customHeight="1" thickBot="1">
      <c r="A78" s="844">
        <f>IF(H47&gt;0,1,)</f>
        <v>0</v>
      </c>
      <c r="B78" s="2374"/>
      <c r="C78" s="871" t="s">
        <v>853</v>
      </c>
      <c r="D78" s="880"/>
      <c r="E78" s="881"/>
      <c r="F78" s="880"/>
      <c r="G78" s="881"/>
      <c r="H78" s="880"/>
      <c r="I78" s="881"/>
      <c r="J78" s="882"/>
      <c r="K78" s="883"/>
      <c r="L78" s="884"/>
      <c r="M78" s="885">
        <f>M60+M70</f>
        <v>0</v>
      </c>
      <c r="N78" s="841">
        <f t="shared" si="1"/>
        <v>0</v>
      </c>
    </row>
    <row r="79" spans="1:14" ht="21.75" customHeight="1">
      <c r="A79" s="844">
        <f>IF(H47&gt;0,1,)</f>
        <v>0</v>
      </c>
      <c r="B79" s="2375" t="s">
        <v>556</v>
      </c>
      <c r="C79" s="2375"/>
      <c r="D79" s="2375"/>
      <c r="E79" s="2375"/>
      <c r="F79" s="2375"/>
      <c r="G79" s="2375"/>
      <c r="H79" s="2375"/>
      <c r="I79" s="2375"/>
      <c r="J79" s="2375"/>
      <c r="K79" s="2375"/>
      <c r="L79" s="2375"/>
      <c r="M79" s="2375"/>
      <c r="N79" s="841">
        <f t="shared" si="1"/>
        <v>0</v>
      </c>
    </row>
    <row r="80" spans="1:14" ht="21.75" customHeight="1">
      <c r="A80" s="844">
        <f>IF(H47&gt;0,1,)</f>
        <v>0</v>
      </c>
      <c r="B80" s="2376" t="s">
        <v>557</v>
      </c>
      <c r="C80" s="2376"/>
      <c r="D80" s="2376"/>
      <c r="E80" s="2376"/>
      <c r="F80" s="2376"/>
      <c r="G80" s="2376"/>
      <c r="H80" s="2376"/>
      <c r="I80" s="2376"/>
      <c r="J80" s="2376"/>
      <c r="K80" s="2376"/>
      <c r="L80" s="2376"/>
      <c r="M80" s="2376"/>
      <c r="N80" s="841">
        <f t="shared" si="1"/>
        <v>0</v>
      </c>
    </row>
    <row r="81" spans="1:15" ht="21.75" customHeight="1">
      <c r="A81" s="844">
        <f>IF(H47&gt;0,1,)</f>
        <v>0</v>
      </c>
      <c r="B81" s="886" t="s">
        <v>558</v>
      </c>
      <c r="C81" s="887" t="s">
        <v>854</v>
      </c>
      <c r="D81" s="888" t="e">
        <f>'6-3표준조사(5)'!Q85</f>
        <v>#DIV/0!</v>
      </c>
      <c r="E81" s="886" t="s">
        <v>551</v>
      </c>
      <c r="F81" s="1275"/>
      <c r="G81" s="886"/>
      <c r="H81" s="890"/>
      <c r="I81" s="891"/>
      <c r="J81" s="891"/>
      <c r="K81" s="891"/>
      <c r="L81" s="892"/>
      <c r="M81" s="891"/>
      <c r="N81" s="841">
        <f t="shared" si="1"/>
        <v>0</v>
      </c>
    </row>
    <row r="82" spans="1:15" ht="21.75" customHeight="1">
      <c r="A82" s="844">
        <f>IF(H47&gt;0,1,)</f>
        <v>0</v>
      </c>
      <c r="B82" s="886" t="s">
        <v>559</v>
      </c>
      <c r="C82" s="887" t="s">
        <v>840</v>
      </c>
      <c r="D82" s="2377">
        <f>'6-3표준조사(5)'!S85</f>
        <v>0</v>
      </c>
      <c r="E82" s="2377"/>
      <c r="F82" s="1275"/>
      <c r="G82" s="886"/>
      <c r="H82" s="890"/>
      <c r="I82" s="891"/>
      <c r="J82" s="891"/>
      <c r="K82" s="891"/>
      <c r="L82" s="892"/>
      <c r="M82" s="891"/>
      <c r="N82" s="841">
        <f t="shared" si="1"/>
        <v>0</v>
      </c>
    </row>
    <row r="83" spans="1:15" ht="21.75" customHeight="1">
      <c r="A83" s="844">
        <f>IF(H47&gt;0,1,)</f>
        <v>0</v>
      </c>
      <c r="B83" s="886" t="s">
        <v>558</v>
      </c>
      <c r="C83" s="887" t="s">
        <v>1152</v>
      </c>
      <c r="D83" s="2385"/>
      <c r="E83" s="2385"/>
      <c r="F83" s="893"/>
      <c r="G83" s="893"/>
      <c r="H83" s="890"/>
      <c r="I83" s="891"/>
      <c r="J83" s="891"/>
      <c r="K83" s="891"/>
      <c r="L83" s="892"/>
      <c r="M83" s="891"/>
      <c r="N83" s="841">
        <f t="shared" si="1"/>
        <v>0</v>
      </c>
    </row>
    <row r="84" spans="1:15" ht="21.75" customHeight="1">
      <c r="A84" s="844">
        <f>IF(H47&gt;0,1,)</f>
        <v>0</v>
      </c>
      <c r="B84" s="2376" t="s">
        <v>856</v>
      </c>
      <c r="C84" s="2376"/>
      <c r="D84" s="2376"/>
      <c r="E84" s="2376"/>
      <c r="F84" s="2376"/>
      <c r="G84" s="2376"/>
      <c r="H84" s="2376"/>
      <c r="I84" s="2376"/>
      <c r="J84" s="2376"/>
      <c r="K84" s="2376"/>
      <c r="L84" s="2376"/>
      <c r="M84" s="2376"/>
      <c r="N84" s="841">
        <f t="shared" si="1"/>
        <v>0</v>
      </c>
    </row>
    <row r="85" spans="1:15" ht="21.75" customHeight="1">
      <c r="A85" s="844">
        <f>IF(H47&gt;0,1,)</f>
        <v>0</v>
      </c>
      <c r="B85" s="2386" t="s">
        <v>542</v>
      </c>
      <c r="C85" s="2386"/>
      <c r="D85" s="2387" t="s">
        <v>893</v>
      </c>
      <c r="E85" s="2387"/>
      <c r="F85" s="2387"/>
      <c r="G85" s="2387"/>
      <c r="H85" s="2387"/>
      <c r="I85" s="2388" t="s">
        <v>894</v>
      </c>
      <c r="J85" s="2388"/>
      <c r="K85" s="2388"/>
      <c r="L85" s="2388"/>
      <c r="M85" s="2388"/>
      <c r="N85" s="841">
        <f t="shared" si="1"/>
        <v>0</v>
      </c>
      <c r="O85" s="894"/>
    </row>
    <row r="86" spans="1:15" ht="21.75" customHeight="1">
      <c r="A86" s="844">
        <f>IF(H47&gt;0,1,)</f>
        <v>0</v>
      </c>
      <c r="B86" s="2386"/>
      <c r="C86" s="2386"/>
      <c r="D86" s="2387"/>
      <c r="E86" s="2387"/>
      <c r="F86" s="2387"/>
      <c r="G86" s="2387"/>
      <c r="H86" s="2387"/>
      <c r="I86" s="895" t="s">
        <v>895</v>
      </c>
      <c r="J86" s="1274" t="s">
        <v>535</v>
      </c>
      <c r="K86" s="1274" t="s">
        <v>537</v>
      </c>
      <c r="L86" s="897" t="s">
        <v>538</v>
      </c>
      <c r="M86" s="1274" t="s">
        <v>881</v>
      </c>
      <c r="N86" s="841">
        <f t="shared" si="1"/>
        <v>0</v>
      </c>
    </row>
    <row r="87" spans="1:15" ht="21.75" customHeight="1">
      <c r="A87" s="844">
        <f>IF(H47&gt;0,1,)</f>
        <v>0</v>
      </c>
      <c r="B87" s="2368" t="s">
        <v>572</v>
      </c>
      <c r="C87" s="2368"/>
      <c r="D87" s="2369" t="str">
        <f>'6-3표준조사(5)'!P81</f>
        <v>완 (15˚ 이하)</v>
      </c>
      <c r="E87" s="2369"/>
      <c r="F87" s="2369"/>
      <c r="G87" s="2369"/>
      <c r="H87" s="2369"/>
      <c r="I87" s="1276" t="str">
        <f>IF(H47=0,"",IF(D87="완 (15˚ 이하)",0,IF(D87="중 (15˚ ~ 30˚)",5,IF(D87="급 (30˚ 초과)",10))))</f>
        <v/>
      </c>
      <c r="J87" s="1276" t="str">
        <f>IF(A50=0,"",IF(D87="완 (15˚ 이하)",0,IF(D87="중 (15˚ ~ 30˚)",5,IF(D87="급 (30˚ 초과)",10))))</f>
        <v/>
      </c>
      <c r="K87" s="1276" t="str">
        <f>IF(A53=0,"",IF(D87="완 (15˚ 이하)",0,IF(D87="중 (15˚ ~ 30˚)",5,IF(D87="급 (30˚ 초과)",10))))</f>
        <v/>
      </c>
      <c r="L87" s="1276" t="str">
        <f>IF(A61=0,"",IF(D87="완 (15˚ 이하)",0,IF(D87="중 (15˚ ~ 30˚)",5,IF(D87="급 (30˚ 초과)",10))))</f>
        <v/>
      </c>
      <c r="M87" s="1276" t="str">
        <f>IF(A71=0,"",IF(D87="완 (15˚ 이하)",0,IF(D87="중 (15˚ ~ 30˚)",5,IF(D87="급 (30˚ 초과)",10))))</f>
        <v/>
      </c>
      <c r="N87" s="841">
        <f t="shared" si="1"/>
        <v>0</v>
      </c>
    </row>
    <row r="88" spans="1:15" ht="21.75" customHeight="1">
      <c r="A88" s="844">
        <f>IF(H47&gt;0,1,)</f>
        <v>0</v>
      </c>
      <c r="B88" s="2389" t="s">
        <v>561</v>
      </c>
      <c r="C88" s="2389"/>
      <c r="D88" s="2369">
        <f>'6-3표준조사(5)'!R81</f>
        <v>0</v>
      </c>
      <c r="E88" s="2369"/>
      <c r="F88" s="2369"/>
      <c r="G88" s="2369"/>
      <c r="H88" s="2369"/>
      <c r="I88" s="1276"/>
      <c r="J88" s="1276"/>
      <c r="K88" s="1276" t="str">
        <f>IF(A53=0,"",IF(D88="당해 년도",0,IF(D88="2년차",5,IF(D88="3년차",10))))</f>
        <v/>
      </c>
      <c r="L88" s="1276"/>
      <c r="M88" s="1276"/>
      <c r="N88" s="841">
        <f t="shared" si="1"/>
        <v>0</v>
      </c>
    </row>
    <row r="89" spans="1:15" ht="21.75" customHeight="1">
      <c r="A89" s="844">
        <f>IF(H47&gt;0,1,)</f>
        <v>0</v>
      </c>
      <c r="B89" s="2368" t="s">
        <v>560</v>
      </c>
      <c r="C89" s="2368"/>
      <c r="D89" s="2369" t="str">
        <f>'6-3표준조사(5)'!Q81</f>
        <v>개소당5ha이상</v>
      </c>
      <c r="E89" s="2369"/>
      <c r="F89" s="2369"/>
      <c r="G89" s="2369"/>
      <c r="H89" s="2369"/>
      <c r="I89" s="1276"/>
      <c r="J89" s="1276" t="str">
        <f>IF(A50=0,"",IF(D89="개소당5ha이상",0,IF(D89="개소당3~5ha미만 ",5,IF(D89="개소당3ha미만",10))))</f>
        <v/>
      </c>
      <c r="K89" s="1276" t="str">
        <f>IF(A53=0,"",IF(D89="개소당5ha이상",0,IF(D89="개소당3~5ha미만 ",5,IF(D89="개소당3ha미만",10))))</f>
        <v/>
      </c>
      <c r="L89" s="1276" t="str">
        <f>IF(A61=0,"",IF(D89="개소당5ha이상",0,IF(D89="개소당3~5ha미만 ",5,IF(D89="개소당3ha미만",10))))</f>
        <v/>
      </c>
      <c r="M89" s="1276" t="str">
        <f>IF(A71=0,"",IF(D89="개소당5ha이상",0,IF(D89="개소당3~5ha미만 ",5,IF(D89="개소당3ha미만",10))))</f>
        <v/>
      </c>
      <c r="N89" s="841">
        <f t="shared" si="1"/>
        <v>0</v>
      </c>
    </row>
    <row r="90" spans="1:15" ht="21.75" customHeight="1">
      <c r="A90" s="844">
        <f>IF(H47&gt;0,1,)</f>
        <v>0</v>
      </c>
      <c r="B90" s="2368" t="s">
        <v>555</v>
      </c>
      <c r="C90" s="2368"/>
      <c r="D90" s="2369"/>
      <c r="E90" s="2369"/>
      <c r="F90" s="2369"/>
      <c r="G90" s="2369"/>
      <c r="H90" s="2369"/>
      <c r="I90" s="1276">
        <f>SUM(I87:I89)</f>
        <v>0</v>
      </c>
      <c r="J90" s="1276">
        <f>SUM(J87:J89)</f>
        <v>0</v>
      </c>
      <c r="K90" s="1276">
        <f>SUM(K87:K89)</f>
        <v>0</v>
      </c>
      <c r="L90" s="1276">
        <f>SUM(L87:L89)</f>
        <v>0</v>
      </c>
      <c r="M90" s="1276">
        <f>SUM(M87:M89)</f>
        <v>0</v>
      </c>
      <c r="N90" s="841">
        <f t="shared" si="1"/>
        <v>0</v>
      </c>
    </row>
    <row r="91" spans="1:15" ht="35.1" customHeight="1" thickBot="1">
      <c r="A91" s="844">
        <f>IF(H92&gt;0,1,)</f>
        <v>0</v>
      </c>
      <c r="B91" s="2394" t="s">
        <v>2161</v>
      </c>
      <c r="C91" s="2394"/>
      <c r="D91" s="2394"/>
      <c r="E91" s="2394"/>
      <c r="F91" s="2394"/>
      <c r="G91" s="2394"/>
      <c r="H91" s="2394"/>
      <c r="I91" s="2394"/>
      <c r="J91" s="2394"/>
      <c r="K91" s="2394"/>
      <c r="L91" s="2394"/>
      <c r="M91" s="2394"/>
      <c r="N91" s="841">
        <f>IF(H$92&gt;0,3,)</f>
        <v>0</v>
      </c>
      <c r="O91" s="899"/>
    </row>
    <row r="92" spans="1:15" ht="24.95" customHeight="1">
      <c r="A92" s="844">
        <f>IF(H92&gt;0,1,)</f>
        <v>0</v>
      </c>
      <c r="B92" s="2362" t="s">
        <v>857</v>
      </c>
      <c r="C92" s="2363"/>
      <c r="D92" s="2364" t="str">
        <f>CONCATENATE('6-3표준조사(5)'!K154,"임반")</f>
        <v>임반</v>
      </c>
      <c r="E92" s="2364"/>
      <c r="F92" s="2364" t="str">
        <f>CONCATENATE('6-3표준조사(5)'!L154,"소반")</f>
        <v>소반</v>
      </c>
      <c r="G92" s="2364"/>
      <c r="H92" s="2365"/>
      <c r="I92" s="2365"/>
      <c r="J92" s="845"/>
      <c r="K92" s="846" t="s">
        <v>541</v>
      </c>
      <c r="L92" s="2366">
        <f>+'6-3표준조사(5)'!R154</f>
        <v>0</v>
      </c>
      <c r="M92" s="2367"/>
      <c r="N92" s="841">
        <f t="shared" ref="N92:N135" si="2">IF(H$92&gt;0,3,)</f>
        <v>0</v>
      </c>
    </row>
    <row r="93" spans="1:15" ht="21.75" customHeight="1">
      <c r="A93" s="844">
        <f>IF(H92&gt;0,1,)</f>
        <v>0</v>
      </c>
      <c r="B93" s="2378" t="s">
        <v>542</v>
      </c>
      <c r="C93" s="2379"/>
      <c r="D93" s="2380" t="s">
        <v>543</v>
      </c>
      <c r="E93" s="2379"/>
      <c r="F93" s="2381" t="s">
        <v>544</v>
      </c>
      <c r="G93" s="2382"/>
      <c r="H93" s="2381" t="s">
        <v>545</v>
      </c>
      <c r="I93" s="2382"/>
      <c r="J93" s="2380" t="s">
        <v>546</v>
      </c>
      <c r="K93" s="2379"/>
      <c r="L93" s="2383" t="s">
        <v>858</v>
      </c>
      <c r="M93" s="2370"/>
      <c r="N93" s="841">
        <f t="shared" si="2"/>
        <v>0</v>
      </c>
    </row>
    <row r="94" spans="1:15" ht="21.75" customHeight="1">
      <c r="A94" s="844">
        <f>IF(H92&gt;0,1,)</f>
        <v>0</v>
      </c>
      <c r="B94" s="847"/>
      <c r="C94" s="848" t="s">
        <v>547</v>
      </c>
      <c r="D94" s="849"/>
      <c r="E94" s="850" t="s">
        <v>548</v>
      </c>
      <c r="F94" s="849"/>
      <c r="G94" s="850" t="s">
        <v>548</v>
      </c>
      <c r="H94" s="849"/>
      <c r="I94" s="850" t="s">
        <v>548</v>
      </c>
      <c r="J94" s="851"/>
      <c r="K94" s="850" t="s">
        <v>549</v>
      </c>
      <c r="L94" s="2384"/>
      <c r="M94" s="2371"/>
      <c r="N94" s="841">
        <f t="shared" si="2"/>
        <v>0</v>
      </c>
    </row>
    <row r="95" spans="1:15" s="27" customFormat="1" ht="21.75" customHeight="1">
      <c r="A95" s="28">
        <f>IF('6-3표준조사(4)'!R154="둘레베기",1,)</f>
        <v>0</v>
      </c>
      <c r="B95" s="2323" t="s">
        <v>547</v>
      </c>
      <c r="C95" s="29" t="s">
        <v>579</v>
      </c>
      <c r="D95" s="30"/>
      <c r="E95" s="31"/>
      <c r="F95" s="30"/>
      <c r="G95" s="31"/>
      <c r="H95" s="30"/>
      <c r="I95" s="31"/>
      <c r="J95" s="32"/>
      <c r="K95" s="33"/>
      <c r="L95" s="34"/>
      <c r="M95" s="71">
        <f>M96</f>
        <v>0</v>
      </c>
      <c r="N95" s="70">
        <f t="shared" si="2"/>
        <v>0</v>
      </c>
    </row>
    <row r="96" spans="1:15" s="27" customFormat="1" ht="21.75" customHeight="1">
      <c r="A96" s="28">
        <f>IF('6-3표준조사(4)'!R154="둘레베기",1,)</f>
        <v>0</v>
      </c>
      <c r="B96" s="2324"/>
      <c r="C96" s="35" t="s">
        <v>841</v>
      </c>
      <c r="D96" s="36"/>
      <c r="E96" s="37"/>
      <c r="F96" s="38"/>
      <c r="G96" s="37"/>
      <c r="H96" s="38"/>
      <c r="I96" s="37"/>
      <c r="J96" s="39"/>
      <c r="K96" s="40"/>
      <c r="L96" s="41">
        <f>J135/100</f>
        <v>0</v>
      </c>
      <c r="M96" s="72">
        <f>ROUNDDOWN((H97*J97)+(H97*J97*L96),)</f>
        <v>0</v>
      </c>
      <c r="N96" s="70">
        <f t="shared" si="2"/>
        <v>0</v>
      </c>
    </row>
    <row r="97" spans="1:14" s="27" customFormat="1" ht="21.75" customHeight="1">
      <c r="A97" s="28">
        <f>IF('6-3표준조사(4)'!R154="둘레베기",1,)</f>
        <v>0</v>
      </c>
      <c r="B97" s="2324"/>
      <c r="C97" s="35" t="s">
        <v>842</v>
      </c>
      <c r="D97" s="36">
        <f>IF(A97&gt;0,D126,)</f>
        <v>0</v>
      </c>
      <c r="E97" s="37" t="s">
        <v>551</v>
      </c>
      <c r="F97" s="38">
        <v>0.18</v>
      </c>
      <c r="G97" s="37" t="s">
        <v>552</v>
      </c>
      <c r="H97" s="38">
        <f>ROUND(D97/100*F97,2)</f>
        <v>0</v>
      </c>
      <c r="I97" s="37" t="s">
        <v>550</v>
      </c>
      <c r="J97" s="39">
        <f>'7-1 단가조사'!L7</f>
        <v>172068</v>
      </c>
      <c r="K97" s="40" t="s">
        <v>580</v>
      </c>
      <c r="L97" s="41"/>
      <c r="M97" s="72"/>
      <c r="N97" s="70">
        <f t="shared" si="2"/>
        <v>0</v>
      </c>
    </row>
    <row r="98" spans="1:14" s="27" customFormat="1" ht="21.75" customHeight="1">
      <c r="A98" s="28">
        <f>IF('6-3표준조사(4)'!R154="줄베기",1,)</f>
        <v>0</v>
      </c>
      <c r="B98" s="2324"/>
      <c r="C98" s="29" t="s">
        <v>581</v>
      </c>
      <c r="D98" s="30"/>
      <c r="E98" s="31"/>
      <c r="F98" s="30"/>
      <c r="G98" s="31"/>
      <c r="H98" s="30"/>
      <c r="I98" s="31"/>
      <c r="J98" s="32"/>
      <c r="K98" s="33"/>
      <c r="L98" s="42"/>
      <c r="M98" s="71">
        <f>SUM(M99+M102+M105)</f>
        <v>0</v>
      </c>
      <c r="N98" s="70">
        <f t="shared" si="2"/>
        <v>0</v>
      </c>
    </row>
    <row r="99" spans="1:14" s="27" customFormat="1" ht="21.75" customHeight="1">
      <c r="A99" s="28">
        <f>IF('6-3표준조사(4)'!R154="줄베기",1,)</f>
        <v>0</v>
      </c>
      <c r="B99" s="2324"/>
      <c r="C99" s="35" t="s">
        <v>841</v>
      </c>
      <c r="D99" s="43"/>
      <c r="E99" s="37"/>
      <c r="F99" s="38"/>
      <c r="G99" s="37"/>
      <c r="H99" s="38"/>
      <c r="I99" s="37"/>
      <c r="J99" s="39"/>
      <c r="K99" s="40"/>
      <c r="L99" s="41">
        <f>K135/100</f>
        <v>0</v>
      </c>
      <c r="M99" s="72">
        <f>ROUNDDOWN((M100+M101)+((M100+M101)*L99),0)</f>
        <v>0</v>
      </c>
      <c r="N99" s="70">
        <f t="shared" si="2"/>
        <v>0</v>
      </c>
    </row>
    <row r="100" spans="1:14" s="27" customFormat="1" ht="21.75" customHeight="1">
      <c r="A100" s="28">
        <f>IF('6-3표준조사(4)'!R154="줄베기",1,)</f>
        <v>0</v>
      </c>
      <c r="B100" s="2324"/>
      <c r="C100" s="35" t="s">
        <v>843</v>
      </c>
      <c r="D100" s="43">
        <f>IF(A100&gt;0,D126,)</f>
        <v>0</v>
      </c>
      <c r="E100" s="37" t="s">
        <v>551</v>
      </c>
      <c r="F100" s="38">
        <v>7.0000000000000007E-2</v>
      </c>
      <c r="G100" s="37" t="s">
        <v>552</v>
      </c>
      <c r="H100" s="38">
        <f>ROUND(D100/100*F100,2)</f>
        <v>0</v>
      </c>
      <c r="I100" s="37" t="s">
        <v>550</v>
      </c>
      <c r="J100" s="39">
        <f>'7-1 단가조사'!L7</f>
        <v>172068</v>
      </c>
      <c r="K100" s="40" t="s">
        <v>580</v>
      </c>
      <c r="L100" s="41"/>
      <c r="M100" s="72">
        <f>ROUNDDOWN(H100*J100,)</f>
        <v>0</v>
      </c>
      <c r="N100" s="70">
        <f t="shared" si="2"/>
        <v>0</v>
      </c>
    </row>
    <row r="101" spans="1:14" s="27" customFormat="1" ht="21.75" customHeight="1">
      <c r="A101" s="28">
        <f>IF('6-3표준조사(4)'!R154="줄베기",1,)</f>
        <v>0</v>
      </c>
      <c r="B101" s="2324"/>
      <c r="C101" s="35" t="s">
        <v>844</v>
      </c>
      <c r="D101" s="44">
        <f>IF(A101&gt;0,1,)</f>
        <v>0</v>
      </c>
      <c r="E101" s="37" t="s">
        <v>425</v>
      </c>
      <c r="F101" s="38">
        <v>1.3</v>
      </c>
      <c r="G101" s="37" t="s">
        <v>582</v>
      </c>
      <c r="H101" s="38">
        <f>ROUND(D101*F101,2)</f>
        <v>0</v>
      </c>
      <c r="I101" s="37" t="s">
        <v>550</v>
      </c>
      <c r="J101" s="39">
        <f>'7-1 단가조사'!L6</f>
        <v>226122</v>
      </c>
      <c r="K101" s="40" t="s">
        <v>583</v>
      </c>
      <c r="L101" s="41"/>
      <c r="M101" s="72">
        <f>ROUNDDOWN(H101*J101,)</f>
        <v>0</v>
      </c>
      <c r="N101" s="70">
        <f t="shared" si="2"/>
        <v>0</v>
      </c>
    </row>
    <row r="102" spans="1:14" s="27" customFormat="1" ht="21.75" customHeight="1">
      <c r="A102" s="28">
        <f>IF('6-3표준조사(4)'!R154="줄베기",1,)</f>
        <v>0</v>
      </c>
      <c r="B102" s="2324"/>
      <c r="C102" s="35" t="s">
        <v>845</v>
      </c>
      <c r="D102" s="43"/>
      <c r="E102" s="37"/>
      <c r="F102" s="38"/>
      <c r="G102" s="37"/>
      <c r="H102" s="38"/>
      <c r="I102" s="37"/>
      <c r="J102" s="39"/>
      <c r="K102" s="40"/>
      <c r="L102" s="45"/>
      <c r="M102" s="72">
        <f>M103+M104</f>
        <v>0</v>
      </c>
      <c r="N102" s="70">
        <f t="shared" si="2"/>
        <v>0</v>
      </c>
    </row>
    <row r="103" spans="1:14" s="27" customFormat="1" ht="21.75" customHeight="1">
      <c r="A103" s="28">
        <f>IF('6-3표준조사(4)'!R154="줄베기",1,)</f>
        <v>0</v>
      </c>
      <c r="B103" s="2324"/>
      <c r="C103" s="35" t="s">
        <v>846</v>
      </c>
      <c r="D103" s="44">
        <f>H101</f>
        <v>0</v>
      </c>
      <c r="E103" s="37" t="s">
        <v>582</v>
      </c>
      <c r="F103" s="38">
        <v>5</v>
      </c>
      <c r="G103" s="37" t="s">
        <v>553</v>
      </c>
      <c r="H103" s="38">
        <f>ROUND(D103*F103,2)</f>
        <v>0</v>
      </c>
      <c r="I103" s="37" t="s">
        <v>554</v>
      </c>
      <c r="J103" s="39">
        <f>'7-1 단가조사'!L11</f>
        <v>1720</v>
      </c>
      <c r="K103" s="40" t="s">
        <v>584</v>
      </c>
      <c r="L103" s="45"/>
      <c r="M103" s="72">
        <f>ROUNDDOWN(H103*J103,)</f>
        <v>0</v>
      </c>
      <c r="N103" s="70">
        <f t="shared" si="2"/>
        <v>0</v>
      </c>
    </row>
    <row r="104" spans="1:14" s="27" customFormat="1" ht="21.75" customHeight="1">
      <c r="A104" s="28">
        <f>IF('6-3표준조사(4)'!R154="줄베기",1,)</f>
        <v>0</v>
      </c>
      <c r="B104" s="2324"/>
      <c r="C104" s="35" t="s">
        <v>847</v>
      </c>
      <c r="D104" s="43">
        <f>M103</f>
        <v>0</v>
      </c>
      <c r="E104" s="37" t="s">
        <v>586</v>
      </c>
      <c r="F104" s="38">
        <v>0.1</v>
      </c>
      <c r="G104" s="37" t="s">
        <v>587</v>
      </c>
      <c r="H104" s="38"/>
      <c r="I104" s="37"/>
      <c r="J104" s="39"/>
      <c r="K104" s="40"/>
      <c r="L104" s="45"/>
      <c r="M104" s="72">
        <f>ROUNDDOWN(D104*F104,)</f>
        <v>0</v>
      </c>
      <c r="N104" s="70">
        <f t="shared" si="2"/>
        <v>0</v>
      </c>
    </row>
    <row r="105" spans="1:14" s="27" customFormat="1" ht="21.75" customHeight="1">
      <c r="A105" s="28">
        <f>IF('6-3표준조사(4)'!R154="줄베기",1,)</f>
        <v>0</v>
      </c>
      <c r="B105" s="2324"/>
      <c r="C105" s="46" t="s">
        <v>848</v>
      </c>
      <c r="D105" s="47">
        <f>D103</f>
        <v>0</v>
      </c>
      <c r="E105" s="48" t="s">
        <v>588</v>
      </c>
      <c r="F105" s="49">
        <v>8.3999999999999995E-3</v>
      </c>
      <c r="G105" s="48" t="s">
        <v>589</v>
      </c>
      <c r="H105" s="50"/>
      <c r="I105" s="48"/>
      <c r="J105" s="51">
        <f>'7-1 단가조사'!L14</f>
        <v>610000</v>
      </c>
      <c r="K105" s="52" t="s">
        <v>585</v>
      </c>
      <c r="L105" s="53"/>
      <c r="M105" s="73">
        <f>ROUNDDOWN(D105*F105*J105,)</f>
        <v>0</v>
      </c>
      <c r="N105" s="70">
        <f t="shared" si="2"/>
        <v>0</v>
      </c>
    </row>
    <row r="106" spans="1:14" ht="21.75" customHeight="1">
      <c r="A106" s="844">
        <f>IF('6-3표준조사(5)'!R154="모두베기",1,)</f>
        <v>0</v>
      </c>
      <c r="B106" s="2324"/>
      <c r="C106" s="852" t="s">
        <v>590</v>
      </c>
      <c r="D106" s="853"/>
      <c r="E106" s="854"/>
      <c r="F106" s="855"/>
      <c r="G106" s="854"/>
      <c r="H106" s="855"/>
      <c r="I106" s="854"/>
      <c r="J106" s="856"/>
      <c r="K106" s="857"/>
      <c r="L106" s="858"/>
      <c r="M106" s="859">
        <f>M107+M112+M115</f>
        <v>0</v>
      </c>
      <c r="N106" s="841">
        <f t="shared" si="2"/>
        <v>0</v>
      </c>
    </row>
    <row r="107" spans="1:14" ht="21.75" customHeight="1">
      <c r="A107" s="844">
        <f>IF('6-3표준조사(5)'!R154="모두베기",1,)</f>
        <v>0</v>
      </c>
      <c r="B107" s="2324"/>
      <c r="C107" s="860" t="s">
        <v>841</v>
      </c>
      <c r="D107" s="861"/>
      <c r="E107" s="862"/>
      <c r="F107" s="863"/>
      <c r="G107" s="862"/>
      <c r="H107" s="863"/>
      <c r="I107" s="862"/>
      <c r="J107" s="864"/>
      <c r="K107" s="865"/>
      <c r="L107" s="866">
        <f>L135/100</f>
        <v>0</v>
      </c>
      <c r="M107" s="867">
        <f>M108+M109+M110+M111</f>
        <v>0</v>
      </c>
      <c r="N107" s="841">
        <f t="shared" si="2"/>
        <v>0</v>
      </c>
    </row>
    <row r="108" spans="1:14" ht="21.75" customHeight="1">
      <c r="A108" s="844">
        <f>IF('6-3표준조사(5)'!R154="모두베기",1,)</f>
        <v>0</v>
      </c>
      <c r="B108" s="2324"/>
      <c r="C108" s="860" t="s">
        <v>843</v>
      </c>
      <c r="D108" s="861"/>
      <c r="E108" s="862" t="s">
        <v>551</v>
      </c>
      <c r="F108" s="863">
        <v>7.0000000000000007E-2</v>
      </c>
      <c r="G108" s="862" t="s">
        <v>552</v>
      </c>
      <c r="H108" s="863">
        <f>ROUND(D108/100*F108,2)</f>
        <v>0</v>
      </c>
      <c r="I108" s="862" t="s">
        <v>550</v>
      </c>
      <c r="J108" s="864">
        <f>'7-1 단가조사'!L7</f>
        <v>172068</v>
      </c>
      <c r="K108" s="865" t="s">
        <v>580</v>
      </c>
      <c r="L108" s="868"/>
      <c r="M108" s="867">
        <f>ROUNDDOWN((H108*J108)+(H108*J108*L107),)</f>
        <v>0</v>
      </c>
      <c r="N108" s="841">
        <f t="shared" si="2"/>
        <v>0</v>
      </c>
    </row>
    <row r="109" spans="1:14" ht="21.75" customHeight="1">
      <c r="A109" s="844">
        <f>IF('6-3표준조사(5)'!R154="모두베기",1,)</f>
        <v>0</v>
      </c>
      <c r="B109" s="2324"/>
      <c r="C109" s="869" t="s">
        <v>1158</v>
      </c>
      <c r="D109" s="870">
        <f>IF(A109&gt;0,IF(D128="당해 년도",1,),)</f>
        <v>0</v>
      </c>
      <c r="E109" s="862" t="s">
        <v>425</v>
      </c>
      <c r="F109" s="863">
        <v>3.5</v>
      </c>
      <c r="G109" s="862" t="s">
        <v>582</v>
      </c>
      <c r="H109" s="863">
        <f>ROUND(D109*F109,2)</f>
        <v>0</v>
      </c>
      <c r="I109" s="862" t="s">
        <v>550</v>
      </c>
      <c r="J109" s="864">
        <f>'7-1 단가조사'!L6</f>
        <v>226122</v>
      </c>
      <c r="K109" s="865" t="s">
        <v>583</v>
      </c>
      <c r="L109" s="868"/>
      <c r="M109" s="867">
        <f>ROUNDDOWN((H109*J109)+(H109*J109*L107),)</f>
        <v>0</v>
      </c>
      <c r="N109" s="841">
        <f t="shared" si="2"/>
        <v>0</v>
      </c>
    </row>
    <row r="110" spans="1:14" ht="21.75" customHeight="1">
      <c r="A110" s="844">
        <f>IF('6-3표준조사(5)'!R154="모두베기",1,)</f>
        <v>0</v>
      </c>
      <c r="B110" s="2324"/>
      <c r="C110" s="869" t="s">
        <v>1159</v>
      </c>
      <c r="D110" s="870">
        <f>IF(A110&gt;0,IF(D128="2년차",1,),)</f>
        <v>0</v>
      </c>
      <c r="E110" s="862" t="s">
        <v>425</v>
      </c>
      <c r="F110" s="863">
        <v>4</v>
      </c>
      <c r="G110" s="862" t="s">
        <v>582</v>
      </c>
      <c r="H110" s="863">
        <f>ROUND(D110*F110,2)</f>
        <v>0</v>
      </c>
      <c r="I110" s="862" t="s">
        <v>550</v>
      </c>
      <c r="J110" s="864">
        <f>'7-1 단가조사'!L6</f>
        <v>226122</v>
      </c>
      <c r="K110" s="865" t="s">
        <v>583</v>
      </c>
      <c r="L110" s="868"/>
      <c r="M110" s="867">
        <f>ROUNDDOWN((H110*J110)+(H110*J110*L107),)</f>
        <v>0</v>
      </c>
      <c r="N110" s="841">
        <f t="shared" si="2"/>
        <v>0</v>
      </c>
    </row>
    <row r="111" spans="1:14" ht="21.75" customHeight="1">
      <c r="A111" s="844">
        <f>IF('6-3표준조사(5)'!R154="모두베기",1,)</f>
        <v>0</v>
      </c>
      <c r="B111" s="2324"/>
      <c r="C111" s="869" t="s">
        <v>1160</v>
      </c>
      <c r="D111" s="870">
        <f>IF(A111&gt;0,IF(D128="3년차 이상",1,),)</f>
        <v>0</v>
      </c>
      <c r="E111" s="862" t="s">
        <v>425</v>
      </c>
      <c r="F111" s="863">
        <v>5</v>
      </c>
      <c r="G111" s="862" t="s">
        <v>582</v>
      </c>
      <c r="H111" s="863">
        <f>ROUND(D111*F111,2)</f>
        <v>0</v>
      </c>
      <c r="I111" s="862" t="s">
        <v>550</v>
      </c>
      <c r="J111" s="864">
        <f>'7-1 단가조사'!L6</f>
        <v>226122</v>
      </c>
      <c r="K111" s="865" t="s">
        <v>583</v>
      </c>
      <c r="L111" s="868"/>
      <c r="M111" s="867">
        <f>ROUNDDOWN((H111*J111)+(H111*J111*L107),)</f>
        <v>0</v>
      </c>
      <c r="N111" s="841">
        <f t="shared" si="2"/>
        <v>0</v>
      </c>
    </row>
    <row r="112" spans="1:14" ht="21.75" customHeight="1">
      <c r="A112" s="844">
        <f>IF('6-3표준조사(5)'!R154="모두베기",1,)</f>
        <v>0</v>
      </c>
      <c r="B112" s="2324"/>
      <c r="C112" s="860" t="s">
        <v>845</v>
      </c>
      <c r="D112" s="861"/>
      <c r="E112" s="862"/>
      <c r="F112" s="863"/>
      <c r="G112" s="862"/>
      <c r="H112" s="863"/>
      <c r="I112" s="862"/>
      <c r="J112" s="864"/>
      <c r="K112" s="865"/>
      <c r="L112" s="868"/>
      <c r="M112" s="867">
        <f>M113+M114</f>
        <v>0</v>
      </c>
      <c r="N112" s="841">
        <f t="shared" si="2"/>
        <v>0</v>
      </c>
    </row>
    <row r="113" spans="1:14" ht="21.75" customHeight="1">
      <c r="A113" s="844">
        <f>IF('6-3표준조사(5)'!R154="모두베기",1,)</f>
        <v>0</v>
      </c>
      <c r="B113" s="2324"/>
      <c r="C113" s="860" t="s">
        <v>846</v>
      </c>
      <c r="D113" s="870">
        <f>(H109+H110+H111)</f>
        <v>0</v>
      </c>
      <c r="E113" s="862" t="s">
        <v>582</v>
      </c>
      <c r="F113" s="863">
        <v>5</v>
      </c>
      <c r="G113" s="862" t="s">
        <v>553</v>
      </c>
      <c r="H113" s="863">
        <f>ROUND(D113*F113,2)</f>
        <v>0</v>
      </c>
      <c r="I113" s="862" t="s">
        <v>554</v>
      </c>
      <c r="J113" s="864">
        <f>'7-1 단가조사'!L11</f>
        <v>1720</v>
      </c>
      <c r="K113" s="865" t="s">
        <v>584</v>
      </c>
      <c r="L113" s="868"/>
      <c r="M113" s="867">
        <f>ROUNDDOWN(H113*J113,)</f>
        <v>0</v>
      </c>
      <c r="N113" s="841">
        <f t="shared" si="2"/>
        <v>0</v>
      </c>
    </row>
    <row r="114" spans="1:14" ht="21.75" customHeight="1">
      <c r="A114" s="844">
        <f>IF('6-3표준조사(5)'!R154="모두베기",1,)</f>
        <v>0</v>
      </c>
      <c r="B114" s="2324"/>
      <c r="C114" s="860" t="s">
        <v>847</v>
      </c>
      <c r="D114" s="861">
        <f>M113</f>
        <v>0</v>
      </c>
      <c r="E114" s="862" t="s">
        <v>586</v>
      </c>
      <c r="F114" s="863">
        <v>0.1</v>
      </c>
      <c r="G114" s="862" t="s">
        <v>587</v>
      </c>
      <c r="H114" s="863"/>
      <c r="I114" s="862"/>
      <c r="J114" s="864"/>
      <c r="K114" s="865"/>
      <c r="L114" s="868"/>
      <c r="M114" s="867">
        <f>ROUNDDOWN(D114*F114,)</f>
        <v>0</v>
      </c>
      <c r="N114" s="841">
        <f t="shared" si="2"/>
        <v>0</v>
      </c>
    </row>
    <row r="115" spans="1:14" ht="21.75" customHeight="1">
      <c r="A115" s="844">
        <f>IF('6-3표준조사(5)'!R154="모두베기",1,)</f>
        <v>0</v>
      </c>
      <c r="B115" s="2324"/>
      <c r="C115" s="871" t="s">
        <v>848</v>
      </c>
      <c r="D115" s="872">
        <f>D113</f>
        <v>0</v>
      </c>
      <c r="E115" s="873" t="s">
        <v>588</v>
      </c>
      <c r="F115" s="874">
        <v>8.3999999999999995E-3</v>
      </c>
      <c r="G115" s="873" t="s">
        <v>589</v>
      </c>
      <c r="H115" s="875"/>
      <c r="I115" s="873"/>
      <c r="J115" s="876">
        <f>'7-1 단가조사'!L14</f>
        <v>610000</v>
      </c>
      <c r="K115" s="877" t="s">
        <v>585</v>
      </c>
      <c r="L115" s="878"/>
      <c r="M115" s="879">
        <f>ROUNDDOWN(D115*F115*J115,)</f>
        <v>0</v>
      </c>
      <c r="N115" s="841">
        <f t="shared" si="2"/>
        <v>0</v>
      </c>
    </row>
    <row r="116" spans="1:14" s="27" customFormat="1" ht="21.75" customHeight="1">
      <c r="A116" s="28">
        <f>IF('6-3표준조사(4)'!R154="맹아제거",1,)</f>
        <v>0</v>
      </c>
      <c r="B116" s="2324"/>
      <c r="C116" s="29" t="s">
        <v>591</v>
      </c>
      <c r="D116" s="30"/>
      <c r="E116" s="31"/>
      <c r="F116" s="30"/>
      <c r="G116" s="31"/>
      <c r="H116" s="30"/>
      <c r="I116" s="31"/>
      <c r="J116" s="32"/>
      <c r="K116" s="33"/>
      <c r="L116" s="34"/>
      <c r="M116" s="71">
        <f>M117</f>
        <v>0</v>
      </c>
      <c r="N116" s="70">
        <f t="shared" si="2"/>
        <v>0</v>
      </c>
    </row>
    <row r="117" spans="1:14" s="27" customFormat="1" ht="21.75" customHeight="1">
      <c r="A117" s="28">
        <f>IF('6-3표준조사(4)'!R154="맹아제거",1,)</f>
        <v>0</v>
      </c>
      <c r="B117" s="2324"/>
      <c r="C117" s="35" t="s">
        <v>841</v>
      </c>
      <c r="D117" s="36"/>
      <c r="E117" s="37"/>
      <c r="F117" s="38"/>
      <c r="G117" s="37"/>
      <c r="H117" s="38"/>
      <c r="I117" s="37"/>
      <c r="J117" s="39"/>
      <c r="K117" s="40"/>
      <c r="L117" s="41">
        <f>M135/100</f>
        <v>0</v>
      </c>
      <c r="M117" s="72">
        <f>ROUNDDOWN((H118*J118)+(H118*J118*L117),)</f>
        <v>0</v>
      </c>
      <c r="N117" s="70">
        <f t="shared" si="2"/>
        <v>0</v>
      </c>
    </row>
    <row r="118" spans="1:14" s="27" customFormat="1" ht="21.75" customHeight="1">
      <c r="A118" s="28">
        <f>IF('6-3표준조사(4)'!R154="맹아제거",1,)</f>
        <v>0</v>
      </c>
      <c r="B118" s="2324"/>
      <c r="C118" s="35" t="s">
        <v>849</v>
      </c>
      <c r="D118" s="36">
        <v>0</v>
      </c>
      <c r="E118" s="37" t="s">
        <v>551</v>
      </c>
      <c r="F118" s="38">
        <v>0.2</v>
      </c>
      <c r="G118" s="37" t="s">
        <v>552</v>
      </c>
      <c r="H118" s="38">
        <f>ROUND(D118/100*F118,2)</f>
        <v>0</v>
      </c>
      <c r="I118" s="37" t="s">
        <v>550</v>
      </c>
      <c r="J118" s="39">
        <f>'7-1 단가조사'!L7</f>
        <v>172068</v>
      </c>
      <c r="K118" s="40" t="s">
        <v>580</v>
      </c>
      <c r="L118" s="41">
        <f>M135/100</f>
        <v>0</v>
      </c>
      <c r="M118" s="72"/>
      <c r="N118" s="70">
        <f t="shared" si="2"/>
        <v>0</v>
      </c>
    </row>
    <row r="119" spans="1:14" ht="21.75" customHeight="1">
      <c r="A119" s="844">
        <f>IF(H92&gt;0,1,)</f>
        <v>0</v>
      </c>
      <c r="B119" s="2372" t="s">
        <v>555</v>
      </c>
      <c r="C119" s="852" t="s">
        <v>592</v>
      </c>
      <c r="D119" s="855"/>
      <c r="E119" s="854"/>
      <c r="F119" s="855"/>
      <c r="G119" s="854"/>
      <c r="H119" s="855"/>
      <c r="I119" s="854"/>
      <c r="J119" s="856"/>
      <c r="K119" s="857"/>
      <c r="L119" s="858"/>
      <c r="M119" s="859">
        <f>SUM(M120,M122,M123)</f>
        <v>0</v>
      </c>
      <c r="N119" s="841">
        <f t="shared" si="2"/>
        <v>0</v>
      </c>
    </row>
    <row r="120" spans="1:14" ht="21.75" customHeight="1">
      <c r="A120" s="844">
        <f>IF(H92&gt;0,1,)</f>
        <v>0</v>
      </c>
      <c r="B120" s="2373"/>
      <c r="C120" s="860" t="s">
        <v>850</v>
      </c>
      <c r="D120" s="863"/>
      <c r="E120" s="862"/>
      <c r="F120" s="863"/>
      <c r="G120" s="862"/>
      <c r="H120" s="863"/>
      <c r="I120" s="862"/>
      <c r="J120" s="864"/>
      <c r="K120" s="865"/>
      <c r="L120" s="868"/>
      <c r="M120" s="867">
        <f>M121</f>
        <v>0</v>
      </c>
      <c r="N120" s="841">
        <f t="shared" si="2"/>
        <v>0</v>
      </c>
    </row>
    <row r="121" spans="1:14" ht="21.75" customHeight="1">
      <c r="A121" s="844">
        <f>IF(H92&gt;0,1,)</f>
        <v>0</v>
      </c>
      <c r="B121" s="2373"/>
      <c r="C121" s="860" t="s">
        <v>851</v>
      </c>
      <c r="D121" s="863"/>
      <c r="E121" s="862"/>
      <c r="F121" s="863"/>
      <c r="G121" s="862"/>
      <c r="H121" s="863"/>
      <c r="I121" s="862"/>
      <c r="J121" s="864"/>
      <c r="K121" s="865"/>
      <c r="L121" s="868"/>
      <c r="M121" s="867">
        <f>M96+M99+M107+M117</f>
        <v>0</v>
      </c>
      <c r="N121" s="841">
        <f t="shared" si="2"/>
        <v>0</v>
      </c>
    </row>
    <row r="122" spans="1:14" ht="21.75" customHeight="1">
      <c r="A122" s="844">
        <f>IF(H92&gt;0,1,)</f>
        <v>0</v>
      </c>
      <c r="B122" s="2373"/>
      <c r="C122" s="860" t="s">
        <v>852</v>
      </c>
      <c r="D122" s="863"/>
      <c r="E122" s="862"/>
      <c r="F122" s="863"/>
      <c r="G122" s="862"/>
      <c r="H122" s="863"/>
      <c r="I122" s="862"/>
      <c r="J122" s="864"/>
      <c r="K122" s="865"/>
      <c r="L122" s="868"/>
      <c r="M122" s="867">
        <f>M102+M112</f>
        <v>0</v>
      </c>
      <c r="N122" s="841">
        <f t="shared" si="2"/>
        <v>0</v>
      </c>
    </row>
    <row r="123" spans="1:14" ht="21.75" customHeight="1" thickBot="1">
      <c r="A123" s="844">
        <f>IF(H92&gt;0,1,)</f>
        <v>0</v>
      </c>
      <c r="B123" s="2374"/>
      <c r="C123" s="871" t="s">
        <v>853</v>
      </c>
      <c r="D123" s="880"/>
      <c r="E123" s="881"/>
      <c r="F123" s="880"/>
      <c r="G123" s="881"/>
      <c r="H123" s="880"/>
      <c r="I123" s="881"/>
      <c r="J123" s="882"/>
      <c r="K123" s="883"/>
      <c r="L123" s="884"/>
      <c r="M123" s="885">
        <f>M105+M115</f>
        <v>0</v>
      </c>
      <c r="N123" s="841">
        <f t="shared" si="2"/>
        <v>0</v>
      </c>
    </row>
    <row r="124" spans="1:14" ht="21.75" customHeight="1">
      <c r="A124" s="844">
        <f>IF(H92&gt;0,1,)</f>
        <v>0</v>
      </c>
      <c r="B124" s="2375" t="s">
        <v>556</v>
      </c>
      <c r="C124" s="2375"/>
      <c r="D124" s="2375"/>
      <c r="E124" s="2375"/>
      <c r="F124" s="2375"/>
      <c r="G124" s="2375"/>
      <c r="H124" s="2375"/>
      <c r="I124" s="2375"/>
      <c r="J124" s="2375"/>
      <c r="K124" s="2375"/>
      <c r="L124" s="2375"/>
      <c r="M124" s="2375"/>
      <c r="N124" s="841">
        <f t="shared" si="2"/>
        <v>0</v>
      </c>
    </row>
    <row r="125" spans="1:14" ht="21.75" customHeight="1">
      <c r="A125" s="844">
        <f>IF(H92&gt;0,1,)</f>
        <v>0</v>
      </c>
      <c r="B125" s="2376" t="s">
        <v>557</v>
      </c>
      <c r="C125" s="2376"/>
      <c r="D125" s="2376"/>
      <c r="E125" s="2376"/>
      <c r="F125" s="2376"/>
      <c r="G125" s="2376"/>
      <c r="H125" s="2376"/>
      <c r="I125" s="2376"/>
      <c r="J125" s="2376"/>
      <c r="K125" s="2376"/>
      <c r="L125" s="2376"/>
      <c r="M125" s="2376"/>
      <c r="N125" s="841">
        <f t="shared" si="2"/>
        <v>0</v>
      </c>
    </row>
    <row r="126" spans="1:14" ht="21.75" customHeight="1">
      <c r="A126" s="844">
        <f>IF(H92&gt;0,1,)</f>
        <v>0</v>
      </c>
      <c r="B126" s="886" t="s">
        <v>558</v>
      </c>
      <c r="C126" s="887" t="s">
        <v>854</v>
      </c>
      <c r="D126" s="888" t="e">
        <f>'6-3표준조사(5)'!Q160</f>
        <v>#DIV/0!</v>
      </c>
      <c r="E126" s="886" t="s">
        <v>551</v>
      </c>
      <c r="F126" s="1275"/>
      <c r="G126" s="886"/>
      <c r="H126" s="890"/>
      <c r="I126" s="891"/>
      <c r="J126" s="891"/>
      <c r="K126" s="891"/>
      <c r="L126" s="892"/>
      <c r="M126" s="891"/>
      <c r="N126" s="841">
        <f t="shared" si="2"/>
        <v>0</v>
      </c>
    </row>
    <row r="127" spans="1:14" ht="21.75" customHeight="1">
      <c r="A127" s="844">
        <f>IF(H92&gt;0,1,)</f>
        <v>0</v>
      </c>
      <c r="B127" s="886" t="s">
        <v>559</v>
      </c>
      <c r="C127" s="887" t="s">
        <v>840</v>
      </c>
      <c r="D127" s="2377">
        <f>'6-3표준조사(5)'!S160</f>
        <v>0</v>
      </c>
      <c r="E127" s="2377"/>
      <c r="F127" s="1275"/>
      <c r="G127" s="886"/>
      <c r="H127" s="890"/>
      <c r="I127" s="891"/>
      <c r="J127" s="891"/>
      <c r="K127" s="891"/>
      <c r="L127" s="892"/>
      <c r="M127" s="891"/>
      <c r="N127" s="841">
        <f t="shared" si="2"/>
        <v>0</v>
      </c>
    </row>
    <row r="128" spans="1:14" ht="21.75" customHeight="1">
      <c r="A128" s="844">
        <f>IF(H92&gt;0,1,)</f>
        <v>0</v>
      </c>
      <c r="B128" s="886" t="s">
        <v>558</v>
      </c>
      <c r="C128" s="887" t="s">
        <v>1152</v>
      </c>
      <c r="D128" s="2385"/>
      <c r="E128" s="2385"/>
      <c r="F128" s="893"/>
      <c r="G128" s="893"/>
      <c r="H128" s="890"/>
      <c r="I128" s="891"/>
      <c r="J128" s="891"/>
      <c r="K128" s="891"/>
      <c r="L128" s="892"/>
      <c r="M128" s="891"/>
      <c r="N128" s="841">
        <f t="shared" si="2"/>
        <v>0</v>
      </c>
    </row>
    <row r="129" spans="1:15" ht="21.75" customHeight="1">
      <c r="A129" s="844">
        <f>IF(H92&gt;0,1,)</f>
        <v>0</v>
      </c>
      <c r="B129" s="2376" t="s">
        <v>856</v>
      </c>
      <c r="C129" s="2376"/>
      <c r="D129" s="2376"/>
      <c r="E129" s="2376"/>
      <c r="F129" s="2376"/>
      <c r="G129" s="2376"/>
      <c r="H129" s="2376"/>
      <c r="I129" s="2376"/>
      <c r="J129" s="2376"/>
      <c r="K129" s="2376"/>
      <c r="L129" s="2376"/>
      <c r="M129" s="2376"/>
      <c r="N129" s="841">
        <f t="shared" si="2"/>
        <v>0</v>
      </c>
    </row>
    <row r="130" spans="1:15" ht="21.75" customHeight="1">
      <c r="A130" s="844">
        <f>IF(H92&gt;0,1,)</f>
        <v>0</v>
      </c>
      <c r="B130" s="2386" t="s">
        <v>542</v>
      </c>
      <c r="C130" s="2386"/>
      <c r="D130" s="2387" t="s">
        <v>893</v>
      </c>
      <c r="E130" s="2387"/>
      <c r="F130" s="2387"/>
      <c r="G130" s="2387"/>
      <c r="H130" s="2387"/>
      <c r="I130" s="2388" t="s">
        <v>894</v>
      </c>
      <c r="J130" s="2388"/>
      <c r="K130" s="2388"/>
      <c r="L130" s="2388"/>
      <c r="M130" s="2388"/>
      <c r="N130" s="841">
        <f t="shared" si="2"/>
        <v>0</v>
      </c>
      <c r="O130" s="894"/>
    </row>
    <row r="131" spans="1:15" ht="21.75" customHeight="1">
      <c r="A131" s="844">
        <f>IF(H92&gt;0,1,)</f>
        <v>0</v>
      </c>
      <c r="B131" s="2386"/>
      <c r="C131" s="2386"/>
      <c r="D131" s="2387"/>
      <c r="E131" s="2387"/>
      <c r="F131" s="2387"/>
      <c r="G131" s="2387"/>
      <c r="H131" s="2387"/>
      <c r="I131" s="895" t="s">
        <v>895</v>
      </c>
      <c r="J131" s="1274" t="s">
        <v>535</v>
      </c>
      <c r="K131" s="1274" t="s">
        <v>537</v>
      </c>
      <c r="L131" s="897" t="s">
        <v>538</v>
      </c>
      <c r="M131" s="1274" t="s">
        <v>881</v>
      </c>
      <c r="N131" s="841">
        <f t="shared" si="2"/>
        <v>0</v>
      </c>
    </row>
    <row r="132" spans="1:15" ht="21.75" customHeight="1">
      <c r="A132" s="844">
        <f>IF(H92&gt;0,1,)</f>
        <v>0</v>
      </c>
      <c r="B132" s="2368" t="s">
        <v>572</v>
      </c>
      <c r="C132" s="2368"/>
      <c r="D132" s="2369" t="str">
        <f>'6-3표준조사(5)'!P156</f>
        <v>완 (15˚ 이하)</v>
      </c>
      <c r="E132" s="2369"/>
      <c r="F132" s="2369"/>
      <c r="G132" s="2369"/>
      <c r="H132" s="2369"/>
      <c r="I132" s="1276" t="str">
        <f>IF(H92=0,"",IF(D132="완 (15˚ 이하)",0,IF(D132="중 (15˚ ~ 30˚)",5,IF(D132="급 (30˚ 초과)",10))))</f>
        <v/>
      </c>
      <c r="J132" s="1276" t="str">
        <f>IF(A95=0,"",IF(D132="완 (15˚ 이하)",0,IF(D132="중 (15˚ ~ 30˚)",5,IF(D132="급 (30˚ 초과)",10))))</f>
        <v/>
      </c>
      <c r="K132" s="1276" t="str">
        <f>IF(A98=0,"",IF(D132="완 (15˚ 이하)",0,IF(D132="중 (15˚ ~ 30˚)",5,IF(D132="급 (30˚ 초과)",10))))</f>
        <v/>
      </c>
      <c r="L132" s="1276" t="str">
        <f>IF(A106=0,"",IF(D132="완 (15˚ 이하)",0,IF(D132="중 (15˚ ~ 30˚)",5,IF(D132="급 (30˚ 초과)",10))))</f>
        <v/>
      </c>
      <c r="M132" s="1276" t="str">
        <f>IF(A116=0,"",IF(D132="완 (15˚ 이하)",0,IF(D132="중 (15˚ ~ 30˚)",5,IF(D132="급 (30˚ 초과)",10))))</f>
        <v/>
      </c>
      <c r="N132" s="841">
        <f t="shared" si="2"/>
        <v>0</v>
      </c>
    </row>
    <row r="133" spans="1:15" ht="21.75" customHeight="1">
      <c r="A133" s="844">
        <f>IF(H92&gt;0,1,)</f>
        <v>0</v>
      </c>
      <c r="B133" s="2389" t="s">
        <v>561</v>
      </c>
      <c r="C133" s="2389"/>
      <c r="D133" s="2369">
        <f>'6-3표준조사(5)'!R156</f>
        <v>0</v>
      </c>
      <c r="E133" s="2369"/>
      <c r="F133" s="2369"/>
      <c r="G133" s="2369"/>
      <c r="H133" s="2369"/>
      <c r="I133" s="1276"/>
      <c r="J133" s="1276"/>
      <c r="K133" s="1276" t="str">
        <f>IF(A98=0,"",IF(D133="당해 년도",0,IF(D133="2년차",5,IF(D133="3년차",10))))</f>
        <v/>
      </c>
      <c r="L133" s="1276"/>
      <c r="M133" s="1276"/>
      <c r="N133" s="841">
        <f t="shared" si="2"/>
        <v>0</v>
      </c>
    </row>
    <row r="134" spans="1:15" ht="21.75" customHeight="1">
      <c r="A134" s="844">
        <f>IF(H92&gt;0,1,)</f>
        <v>0</v>
      </c>
      <c r="B134" s="2368" t="s">
        <v>560</v>
      </c>
      <c r="C134" s="2368"/>
      <c r="D134" s="2369" t="str">
        <f>'6-3표준조사(5)'!Q156</f>
        <v>개소당5ha이상</v>
      </c>
      <c r="E134" s="2369"/>
      <c r="F134" s="2369"/>
      <c r="G134" s="2369"/>
      <c r="H134" s="2369"/>
      <c r="I134" s="1276"/>
      <c r="J134" s="1276" t="str">
        <f>IF(A95=0,"",IF(D134="개소당5ha이상",0,IF(D134="개소당3~5ha미만 ",5,IF(D134="개소당3ha미만",10))))</f>
        <v/>
      </c>
      <c r="K134" s="1276" t="str">
        <f>IF(A98=0,"",IF(D134="개소당5ha이상",0,IF(D134="개소당3~5ha미만 ",5,IF(D134="개소당3ha미만",10))))</f>
        <v/>
      </c>
      <c r="L134" s="1276" t="str">
        <f>IF(A106=0,"",IF(D134="개소당5ha이상",0,IF(D134="개소당3~5ha미만 ",5,IF(D134="개소당3ha미만",10))))</f>
        <v/>
      </c>
      <c r="M134" s="1276" t="str">
        <f>IF(A116=0,"",IF(D134="개소당5ha이상",0,IF(D134="개소당3~5ha미만 ",5,IF(D134="개소당3ha미만",10))))</f>
        <v/>
      </c>
      <c r="N134" s="841">
        <f t="shared" si="2"/>
        <v>0</v>
      </c>
    </row>
    <row r="135" spans="1:15" ht="21.75" customHeight="1">
      <c r="A135" s="844">
        <f>IF(H92&gt;0,1,)</f>
        <v>0</v>
      </c>
      <c r="B135" s="2368" t="s">
        <v>555</v>
      </c>
      <c r="C135" s="2368"/>
      <c r="D135" s="2369"/>
      <c r="E135" s="2369"/>
      <c r="F135" s="2369"/>
      <c r="G135" s="2369"/>
      <c r="H135" s="2369"/>
      <c r="I135" s="1276">
        <f>SUM(I132:I134)</f>
        <v>0</v>
      </c>
      <c r="J135" s="1276">
        <f>SUM(J132:J134)</f>
        <v>0</v>
      </c>
      <c r="K135" s="1276">
        <f>SUM(K132:K134)</f>
        <v>0</v>
      </c>
      <c r="L135" s="1276">
        <f>SUM(L132:L134)</f>
        <v>0</v>
      </c>
      <c r="M135" s="1276">
        <f>SUM(M132:M134)</f>
        <v>0</v>
      </c>
      <c r="N135" s="841">
        <f t="shared" si="2"/>
        <v>0</v>
      </c>
    </row>
    <row r="136" spans="1:15" ht="35.1" customHeight="1" thickBot="1">
      <c r="A136" s="844">
        <f>IF(H137&gt;0,1,)</f>
        <v>0</v>
      </c>
      <c r="B136" s="2394" t="s">
        <v>2161</v>
      </c>
      <c r="C136" s="2394"/>
      <c r="D136" s="2394"/>
      <c r="E136" s="2394"/>
      <c r="F136" s="2394"/>
      <c r="G136" s="2394"/>
      <c r="H136" s="2394"/>
      <c r="I136" s="2394"/>
      <c r="J136" s="2394"/>
      <c r="K136" s="2394"/>
      <c r="L136" s="2394"/>
      <c r="M136" s="2394"/>
      <c r="N136" s="841">
        <f>IF(H$137&gt;0,4,)</f>
        <v>0</v>
      </c>
      <c r="O136" s="899"/>
    </row>
    <row r="137" spans="1:15" ht="24.95" customHeight="1">
      <c r="A137" s="844">
        <f>IF(H137&gt;0,1,)</f>
        <v>0</v>
      </c>
      <c r="B137" s="2362" t="s">
        <v>857</v>
      </c>
      <c r="C137" s="2363"/>
      <c r="D137" s="2364"/>
      <c r="E137" s="2364"/>
      <c r="F137" s="2364" t="str">
        <f>CONCATENATE('6-3표준조사(5)'!L229,"소반")</f>
        <v>소반</v>
      </c>
      <c r="G137" s="2364"/>
      <c r="H137" s="2365"/>
      <c r="I137" s="2365"/>
      <c r="J137" s="845"/>
      <c r="K137" s="846" t="s">
        <v>541</v>
      </c>
      <c r="L137" s="2366">
        <f>+'6-3표준조사(5)'!R229</f>
        <v>0</v>
      </c>
      <c r="M137" s="2367"/>
      <c r="N137" s="841">
        <f t="shared" ref="N137:N180" si="3">IF(H$137&gt;0,4,)</f>
        <v>0</v>
      </c>
    </row>
    <row r="138" spans="1:15" ht="21.75" customHeight="1">
      <c r="A138" s="844">
        <f>IF(H137&gt;0,1,)</f>
        <v>0</v>
      </c>
      <c r="B138" s="2378" t="s">
        <v>542</v>
      </c>
      <c r="C138" s="2379"/>
      <c r="D138" s="2380" t="s">
        <v>543</v>
      </c>
      <c r="E138" s="2379"/>
      <c r="F138" s="2381" t="s">
        <v>544</v>
      </c>
      <c r="G138" s="2382"/>
      <c r="H138" s="2381" t="s">
        <v>545</v>
      </c>
      <c r="I138" s="2382"/>
      <c r="J138" s="2380" t="s">
        <v>546</v>
      </c>
      <c r="K138" s="2379"/>
      <c r="L138" s="2383" t="s">
        <v>858</v>
      </c>
      <c r="M138" s="2370"/>
      <c r="N138" s="841">
        <f t="shared" si="3"/>
        <v>0</v>
      </c>
    </row>
    <row r="139" spans="1:15" ht="21.75" customHeight="1">
      <c r="A139" s="844">
        <f>IF(H137&gt;0,1,)</f>
        <v>0</v>
      </c>
      <c r="B139" s="847"/>
      <c r="C139" s="848" t="s">
        <v>547</v>
      </c>
      <c r="D139" s="849"/>
      <c r="E139" s="850" t="s">
        <v>548</v>
      </c>
      <c r="F139" s="849"/>
      <c r="G139" s="850" t="s">
        <v>548</v>
      </c>
      <c r="H139" s="849"/>
      <c r="I139" s="850" t="s">
        <v>548</v>
      </c>
      <c r="J139" s="851"/>
      <c r="K139" s="850" t="s">
        <v>549</v>
      </c>
      <c r="L139" s="2384"/>
      <c r="M139" s="2371"/>
      <c r="N139" s="841">
        <f t="shared" si="3"/>
        <v>0</v>
      </c>
    </row>
    <row r="140" spans="1:15" s="27" customFormat="1" ht="21.75" customHeight="1">
      <c r="A140" s="28">
        <f>IF('6-3표준조사(4)'!R229="둘레베기",1,)</f>
        <v>0</v>
      </c>
      <c r="B140" s="2323" t="s">
        <v>547</v>
      </c>
      <c r="C140" s="29" t="s">
        <v>579</v>
      </c>
      <c r="D140" s="30"/>
      <c r="E140" s="31"/>
      <c r="F140" s="30"/>
      <c r="G140" s="31"/>
      <c r="H140" s="30"/>
      <c r="I140" s="31"/>
      <c r="J140" s="32"/>
      <c r="K140" s="33"/>
      <c r="L140" s="34"/>
      <c r="M140" s="71">
        <f>M141</f>
        <v>0</v>
      </c>
      <c r="N140" s="70">
        <f t="shared" si="3"/>
        <v>0</v>
      </c>
    </row>
    <row r="141" spans="1:15" s="27" customFormat="1" ht="21.75" customHeight="1">
      <c r="A141" s="28">
        <f>IF('6-3표준조사(4)'!R229="둘레베기",1,)</f>
        <v>0</v>
      </c>
      <c r="B141" s="2324"/>
      <c r="C141" s="35" t="s">
        <v>841</v>
      </c>
      <c r="D141" s="36"/>
      <c r="E141" s="37"/>
      <c r="F141" s="38"/>
      <c r="G141" s="37"/>
      <c r="H141" s="38"/>
      <c r="I141" s="37"/>
      <c r="J141" s="39"/>
      <c r="K141" s="40"/>
      <c r="L141" s="41">
        <f>J180/100</f>
        <v>0</v>
      </c>
      <c r="M141" s="72">
        <f>ROUNDDOWN((H142*J142)+(H142*J142*L141),)</f>
        <v>0</v>
      </c>
      <c r="N141" s="70">
        <f t="shared" si="3"/>
        <v>0</v>
      </c>
    </row>
    <row r="142" spans="1:15" s="27" customFormat="1" ht="21.75" customHeight="1">
      <c r="A142" s="28">
        <f>IF('6-3표준조사(4)'!R229="둘레베기",1,)</f>
        <v>0</v>
      </c>
      <c r="B142" s="2324"/>
      <c r="C142" s="35" t="s">
        <v>842</v>
      </c>
      <c r="D142" s="36">
        <f>IF(A142&gt;0,D171,)</f>
        <v>0</v>
      </c>
      <c r="E142" s="37" t="s">
        <v>551</v>
      </c>
      <c r="F142" s="38">
        <v>0.18</v>
      </c>
      <c r="G142" s="37" t="s">
        <v>552</v>
      </c>
      <c r="H142" s="38">
        <f>ROUND(D142/100*F142,2)</f>
        <v>0</v>
      </c>
      <c r="I142" s="37" t="s">
        <v>550</v>
      </c>
      <c r="J142" s="39">
        <f>'7-1 단가조사'!L7</f>
        <v>172068</v>
      </c>
      <c r="K142" s="40" t="s">
        <v>580</v>
      </c>
      <c r="L142" s="41"/>
      <c r="M142" s="72"/>
      <c r="N142" s="70">
        <f t="shared" si="3"/>
        <v>0</v>
      </c>
    </row>
    <row r="143" spans="1:15" s="27" customFormat="1" ht="21.75" customHeight="1">
      <c r="A143" s="28">
        <f>IF('6-3표준조사(4)'!R229="줄베기",1,)</f>
        <v>0</v>
      </c>
      <c r="B143" s="2324"/>
      <c r="C143" s="29" t="s">
        <v>581</v>
      </c>
      <c r="D143" s="30"/>
      <c r="E143" s="31"/>
      <c r="F143" s="30"/>
      <c r="G143" s="31"/>
      <c r="H143" s="30"/>
      <c r="I143" s="31"/>
      <c r="J143" s="32"/>
      <c r="K143" s="33"/>
      <c r="L143" s="42"/>
      <c r="M143" s="71">
        <f>SUM(M144+M147+M150)</f>
        <v>0</v>
      </c>
      <c r="N143" s="70">
        <f t="shared" si="3"/>
        <v>0</v>
      </c>
    </row>
    <row r="144" spans="1:15" s="27" customFormat="1" ht="21.75" customHeight="1">
      <c r="A144" s="28">
        <f>IF('6-3표준조사(4)'!R229="줄베기",1,)</f>
        <v>0</v>
      </c>
      <c r="B144" s="2324"/>
      <c r="C144" s="35" t="s">
        <v>841</v>
      </c>
      <c r="D144" s="43"/>
      <c r="E144" s="37"/>
      <c r="F144" s="38"/>
      <c r="G144" s="37"/>
      <c r="H144" s="38"/>
      <c r="I144" s="37"/>
      <c r="J144" s="39"/>
      <c r="K144" s="40"/>
      <c r="L144" s="41">
        <f>K180/100</f>
        <v>0</v>
      </c>
      <c r="M144" s="72">
        <f>ROUNDDOWN((M145+M146)+((M145+M146)*L144),0)</f>
        <v>0</v>
      </c>
      <c r="N144" s="70">
        <f t="shared" si="3"/>
        <v>0</v>
      </c>
    </row>
    <row r="145" spans="1:14" s="27" customFormat="1" ht="21.75" customHeight="1">
      <c r="A145" s="28">
        <f>IF('6-3표준조사(4)'!R229="줄베기",1,)</f>
        <v>0</v>
      </c>
      <c r="B145" s="2324"/>
      <c r="C145" s="35" t="s">
        <v>843</v>
      </c>
      <c r="D145" s="43">
        <f>IF(A145&gt;0,D171,)</f>
        <v>0</v>
      </c>
      <c r="E145" s="37" t="s">
        <v>551</v>
      </c>
      <c r="F145" s="38">
        <v>7.0000000000000007E-2</v>
      </c>
      <c r="G145" s="37" t="s">
        <v>552</v>
      </c>
      <c r="H145" s="38">
        <f>ROUND(D145/100*F145,2)</f>
        <v>0</v>
      </c>
      <c r="I145" s="37" t="s">
        <v>550</v>
      </c>
      <c r="J145" s="39">
        <f>'7-1 단가조사'!L7</f>
        <v>172068</v>
      </c>
      <c r="K145" s="40" t="s">
        <v>580</v>
      </c>
      <c r="L145" s="41"/>
      <c r="M145" s="72">
        <f>ROUNDDOWN(H145*J145,)</f>
        <v>0</v>
      </c>
      <c r="N145" s="70">
        <f t="shared" si="3"/>
        <v>0</v>
      </c>
    </row>
    <row r="146" spans="1:14" s="27" customFormat="1" ht="21.75" customHeight="1">
      <c r="A146" s="28">
        <f>IF('6-3표준조사(4)'!R229="줄베기",1,)</f>
        <v>0</v>
      </c>
      <c r="B146" s="2324"/>
      <c r="C146" s="35" t="s">
        <v>844</v>
      </c>
      <c r="D146" s="44">
        <f>IF(A146&gt;0,1,)</f>
        <v>0</v>
      </c>
      <c r="E146" s="37" t="s">
        <v>425</v>
      </c>
      <c r="F146" s="38">
        <v>1.3</v>
      </c>
      <c r="G146" s="37" t="s">
        <v>582</v>
      </c>
      <c r="H146" s="38">
        <f>ROUND(D146*F146,2)</f>
        <v>0</v>
      </c>
      <c r="I146" s="37" t="s">
        <v>550</v>
      </c>
      <c r="J146" s="39">
        <f>'7-1 단가조사'!L6</f>
        <v>226122</v>
      </c>
      <c r="K146" s="40" t="s">
        <v>583</v>
      </c>
      <c r="L146" s="41"/>
      <c r="M146" s="72">
        <f>ROUNDDOWN(H146*J146,)</f>
        <v>0</v>
      </c>
      <c r="N146" s="70">
        <f t="shared" si="3"/>
        <v>0</v>
      </c>
    </row>
    <row r="147" spans="1:14" s="27" customFormat="1" ht="21.75" customHeight="1">
      <c r="A147" s="28">
        <f>IF('6-3표준조사(4)'!R229="줄베기",1,)</f>
        <v>0</v>
      </c>
      <c r="B147" s="2324"/>
      <c r="C147" s="35" t="s">
        <v>845</v>
      </c>
      <c r="D147" s="43"/>
      <c r="E147" s="37"/>
      <c r="F147" s="38"/>
      <c r="G147" s="37"/>
      <c r="H147" s="38"/>
      <c r="I147" s="37"/>
      <c r="J147" s="39"/>
      <c r="K147" s="40"/>
      <c r="L147" s="45"/>
      <c r="M147" s="72">
        <f>M148+M149</f>
        <v>0</v>
      </c>
      <c r="N147" s="70">
        <f t="shared" si="3"/>
        <v>0</v>
      </c>
    </row>
    <row r="148" spans="1:14" s="27" customFormat="1" ht="21.75" customHeight="1">
      <c r="A148" s="28">
        <f>IF('6-3표준조사(4)'!R229="줄베기",1,)</f>
        <v>0</v>
      </c>
      <c r="B148" s="2324"/>
      <c r="C148" s="35" t="s">
        <v>846</v>
      </c>
      <c r="D148" s="44">
        <f>H146</f>
        <v>0</v>
      </c>
      <c r="E148" s="37" t="s">
        <v>582</v>
      </c>
      <c r="F148" s="38">
        <v>5</v>
      </c>
      <c r="G148" s="37" t="s">
        <v>553</v>
      </c>
      <c r="H148" s="38">
        <f>ROUND(D148*F148,2)</f>
        <v>0</v>
      </c>
      <c r="I148" s="37" t="s">
        <v>554</v>
      </c>
      <c r="J148" s="39">
        <f>'7-1 단가조사'!L11</f>
        <v>1720</v>
      </c>
      <c r="K148" s="40" t="s">
        <v>584</v>
      </c>
      <c r="L148" s="45"/>
      <c r="M148" s="72">
        <f>ROUNDDOWN(H148*J148,)</f>
        <v>0</v>
      </c>
      <c r="N148" s="70">
        <f t="shared" si="3"/>
        <v>0</v>
      </c>
    </row>
    <row r="149" spans="1:14" s="27" customFormat="1" ht="21.75" customHeight="1">
      <c r="A149" s="28">
        <f>IF('6-3표준조사(4)'!R229="줄베기",1,)</f>
        <v>0</v>
      </c>
      <c r="B149" s="2324"/>
      <c r="C149" s="35" t="s">
        <v>847</v>
      </c>
      <c r="D149" s="43">
        <f>M148</f>
        <v>0</v>
      </c>
      <c r="E149" s="37" t="s">
        <v>586</v>
      </c>
      <c r="F149" s="38">
        <v>0.1</v>
      </c>
      <c r="G149" s="37" t="s">
        <v>587</v>
      </c>
      <c r="H149" s="38"/>
      <c r="I149" s="37"/>
      <c r="J149" s="39"/>
      <c r="K149" s="40"/>
      <c r="L149" s="45"/>
      <c r="M149" s="72">
        <f>ROUNDDOWN(D149*F149,)</f>
        <v>0</v>
      </c>
      <c r="N149" s="70">
        <f t="shared" si="3"/>
        <v>0</v>
      </c>
    </row>
    <row r="150" spans="1:14" s="27" customFormat="1" ht="21.75" customHeight="1">
      <c r="A150" s="28">
        <f>IF('6-3표준조사(4)'!R229="줄베기",1,)</f>
        <v>0</v>
      </c>
      <c r="B150" s="2324"/>
      <c r="C150" s="46" t="s">
        <v>848</v>
      </c>
      <c r="D150" s="47">
        <f>D148</f>
        <v>0</v>
      </c>
      <c r="E150" s="48" t="s">
        <v>588</v>
      </c>
      <c r="F150" s="49">
        <v>8.3999999999999995E-3</v>
      </c>
      <c r="G150" s="48" t="s">
        <v>589</v>
      </c>
      <c r="H150" s="50"/>
      <c r="I150" s="48"/>
      <c r="J150" s="51">
        <f>'7-1 단가조사'!L14</f>
        <v>610000</v>
      </c>
      <c r="K150" s="52" t="s">
        <v>585</v>
      </c>
      <c r="L150" s="53"/>
      <c r="M150" s="73">
        <f>ROUNDDOWN(D150*F150*J150,)</f>
        <v>0</v>
      </c>
      <c r="N150" s="70">
        <f t="shared" si="3"/>
        <v>0</v>
      </c>
    </row>
    <row r="151" spans="1:14" ht="21.75" customHeight="1">
      <c r="A151" s="844">
        <f>IF('6-3표준조사(5)'!R229="모두베기",1,)</f>
        <v>0</v>
      </c>
      <c r="B151" s="2324"/>
      <c r="C151" s="852" t="s">
        <v>590</v>
      </c>
      <c r="D151" s="853"/>
      <c r="E151" s="854"/>
      <c r="F151" s="855"/>
      <c r="G151" s="854"/>
      <c r="H151" s="855"/>
      <c r="I151" s="854"/>
      <c r="J151" s="856"/>
      <c r="K151" s="857"/>
      <c r="L151" s="858"/>
      <c r="M151" s="859">
        <f>M152+M157+M160</f>
        <v>0</v>
      </c>
      <c r="N151" s="841">
        <f t="shared" si="3"/>
        <v>0</v>
      </c>
    </row>
    <row r="152" spans="1:14" ht="21.75" customHeight="1">
      <c r="A152" s="844">
        <f>IF('6-3표준조사(5)'!R229="모두베기",1,)</f>
        <v>0</v>
      </c>
      <c r="B152" s="2324"/>
      <c r="C152" s="860" t="s">
        <v>841</v>
      </c>
      <c r="D152" s="861"/>
      <c r="E152" s="862"/>
      <c r="F152" s="863"/>
      <c r="G152" s="862"/>
      <c r="H152" s="863"/>
      <c r="I152" s="862"/>
      <c r="J152" s="864"/>
      <c r="K152" s="865"/>
      <c r="L152" s="866">
        <f>L180/100</f>
        <v>0</v>
      </c>
      <c r="M152" s="867">
        <f>M153+M154+M155+M156</f>
        <v>0</v>
      </c>
      <c r="N152" s="841">
        <f t="shared" si="3"/>
        <v>0</v>
      </c>
    </row>
    <row r="153" spans="1:14" ht="21.75" customHeight="1">
      <c r="A153" s="844">
        <f>IF('6-3표준조사(5)'!R229="모두베기",1,)</f>
        <v>0</v>
      </c>
      <c r="B153" s="2324"/>
      <c r="C153" s="860" t="s">
        <v>843</v>
      </c>
      <c r="D153" s="861"/>
      <c r="E153" s="862" t="s">
        <v>551</v>
      </c>
      <c r="F153" s="863">
        <v>7.0000000000000007E-2</v>
      </c>
      <c r="G153" s="862" t="s">
        <v>552</v>
      </c>
      <c r="H153" s="863">
        <f>ROUND(D153/100*F153,2)</f>
        <v>0</v>
      </c>
      <c r="I153" s="862" t="s">
        <v>550</v>
      </c>
      <c r="J153" s="864">
        <f>'7-1 단가조사'!L7</f>
        <v>172068</v>
      </c>
      <c r="K153" s="865" t="s">
        <v>580</v>
      </c>
      <c r="L153" s="868"/>
      <c r="M153" s="867">
        <f>ROUNDDOWN((H153*J153)+(H153*J153*L152),)</f>
        <v>0</v>
      </c>
      <c r="N153" s="841">
        <f t="shared" si="3"/>
        <v>0</v>
      </c>
    </row>
    <row r="154" spans="1:14" ht="21.75" customHeight="1">
      <c r="A154" s="844">
        <f>IF('6-3표준조사(5)'!R229="모두베기",1,)</f>
        <v>0</v>
      </c>
      <c r="B154" s="2324"/>
      <c r="C154" s="869" t="s">
        <v>1158</v>
      </c>
      <c r="D154" s="870">
        <f>IF(A154&gt;0,IF(D173="당해 년도",1,),)</f>
        <v>0</v>
      </c>
      <c r="E154" s="862" t="s">
        <v>425</v>
      </c>
      <c r="F154" s="863">
        <v>3.5</v>
      </c>
      <c r="G154" s="862" t="s">
        <v>582</v>
      </c>
      <c r="H154" s="863">
        <f>ROUND(D154*F154,2)</f>
        <v>0</v>
      </c>
      <c r="I154" s="862" t="s">
        <v>550</v>
      </c>
      <c r="J154" s="864">
        <f>'7-1 단가조사'!L6</f>
        <v>226122</v>
      </c>
      <c r="K154" s="865" t="s">
        <v>583</v>
      </c>
      <c r="L154" s="868"/>
      <c r="M154" s="867">
        <f>ROUNDDOWN((H154*J154)+(H154*J154*L152),)</f>
        <v>0</v>
      </c>
      <c r="N154" s="841">
        <f t="shared" si="3"/>
        <v>0</v>
      </c>
    </row>
    <row r="155" spans="1:14" ht="21.75" customHeight="1">
      <c r="A155" s="844">
        <f>IF('6-3표준조사(5)'!R229="모두베기",1,)</f>
        <v>0</v>
      </c>
      <c r="B155" s="2324"/>
      <c r="C155" s="869" t="s">
        <v>1159</v>
      </c>
      <c r="D155" s="870">
        <f>IF(A155&gt;0,IF(D173="2년차",1,),)</f>
        <v>0</v>
      </c>
      <c r="E155" s="862" t="s">
        <v>425</v>
      </c>
      <c r="F155" s="863">
        <v>4</v>
      </c>
      <c r="G155" s="862" t="s">
        <v>582</v>
      </c>
      <c r="H155" s="863">
        <f>ROUND(D155*F155,2)</f>
        <v>0</v>
      </c>
      <c r="I155" s="862" t="s">
        <v>550</v>
      </c>
      <c r="J155" s="864">
        <f>'7-1 단가조사'!L6</f>
        <v>226122</v>
      </c>
      <c r="K155" s="865" t="s">
        <v>583</v>
      </c>
      <c r="L155" s="868"/>
      <c r="M155" s="867">
        <f>ROUNDDOWN((H155*J155)+(H155*J155*L152),)</f>
        <v>0</v>
      </c>
      <c r="N155" s="841">
        <f t="shared" si="3"/>
        <v>0</v>
      </c>
    </row>
    <row r="156" spans="1:14" ht="21.75" customHeight="1">
      <c r="A156" s="844">
        <f>IF('6-3표준조사(5)'!R229="모두베기",1,)</f>
        <v>0</v>
      </c>
      <c r="B156" s="2324"/>
      <c r="C156" s="869" t="s">
        <v>1160</v>
      </c>
      <c r="D156" s="870">
        <f>IF(A156&gt;0,IF(D173="3년차 이상",1,),)</f>
        <v>0</v>
      </c>
      <c r="E156" s="862" t="s">
        <v>425</v>
      </c>
      <c r="F156" s="863">
        <v>5</v>
      </c>
      <c r="G156" s="862" t="s">
        <v>582</v>
      </c>
      <c r="H156" s="863">
        <f>ROUND(D156*F156,2)</f>
        <v>0</v>
      </c>
      <c r="I156" s="862" t="s">
        <v>550</v>
      </c>
      <c r="J156" s="864">
        <f>'7-1 단가조사'!L6</f>
        <v>226122</v>
      </c>
      <c r="K156" s="865" t="s">
        <v>583</v>
      </c>
      <c r="L156" s="868"/>
      <c r="M156" s="867">
        <f>ROUNDDOWN((H156*J156)+(H156*J156*L152),)</f>
        <v>0</v>
      </c>
      <c r="N156" s="841">
        <f t="shared" si="3"/>
        <v>0</v>
      </c>
    </row>
    <row r="157" spans="1:14" ht="21.75" customHeight="1">
      <c r="A157" s="844">
        <f>IF('6-3표준조사(5)'!R229="모두베기",1,)</f>
        <v>0</v>
      </c>
      <c r="B157" s="2324"/>
      <c r="C157" s="860" t="s">
        <v>845</v>
      </c>
      <c r="D157" s="861"/>
      <c r="E157" s="862"/>
      <c r="F157" s="863"/>
      <c r="G157" s="862"/>
      <c r="H157" s="863"/>
      <c r="I157" s="862"/>
      <c r="J157" s="864"/>
      <c r="K157" s="865"/>
      <c r="L157" s="868"/>
      <c r="M157" s="867">
        <f>M158+M159</f>
        <v>0</v>
      </c>
      <c r="N157" s="841">
        <f t="shared" si="3"/>
        <v>0</v>
      </c>
    </row>
    <row r="158" spans="1:14" ht="21.75" customHeight="1">
      <c r="A158" s="844">
        <f>IF('6-3표준조사(5)'!R229="모두베기",1,)</f>
        <v>0</v>
      </c>
      <c r="B158" s="2324"/>
      <c r="C158" s="860" t="s">
        <v>846</v>
      </c>
      <c r="D158" s="870">
        <f>(H154+H155+H156)</f>
        <v>0</v>
      </c>
      <c r="E158" s="862" t="s">
        <v>582</v>
      </c>
      <c r="F158" s="863">
        <v>5</v>
      </c>
      <c r="G158" s="862" t="s">
        <v>553</v>
      </c>
      <c r="H158" s="863">
        <f>ROUND(D158*F158,2)</f>
        <v>0</v>
      </c>
      <c r="I158" s="862" t="s">
        <v>554</v>
      </c>
      <c r="J158" s="864">
        <f>'7-1 단가조사'!L11</f>
        <v>1720</v>
      </c>
      <c r="K158" s="865" t="s">
        <v>584</v>
      </c>
      <c r="L158" s="868"/>
      <c r="M158" s="867">
        <f>ROUNDDOWN(H158*J158,)</f>
        <v>0</v>
      </c>
      <c r="N158" s="841">
        <f t="shared" si="3"/>
        <v>0</v>
      </c>
    </row>
    <row r="159" spans="1:14" ht="21.75" customHeight="1">
      <c r="A159" s="844">
        <f>IF('6-3표준조사(5)'!R229="모두베기",1,)</f>
        <v>0</v>
      </c>
      <c r="B159" s="2324"/>
      <c r="C159" s="860" t="s">
        <v>847</v>
      </c>
      <c r="D159" s="861">
        <f>M158</f>
        <v>0</v>
      </c>
      <c r="E159" s="862" t="s">
        <v>586</v>
      </c>
      <c r="F159" s="863">
        <v>0.1</v>
      </c>
      <c r="G159" s="862" t="s">
        <v>587</v>
      </c>
      <c r="H159" s="863"/>
      <c r="I159" s="862"/>
      <c r="J159" s="864"/>
      <c r="K159" s="865"/>
      <c r="L159" s="868"/>
      <c r="M159" s="867">
        <f>ROUNDDOWN(D159*F159,)</f>
        <v>0</v>
      </c>
      <c r="N159" s="841">
        <f t="shared" si="3"/>
        <v>0</v>
      </c>
    </row>
    <row r="160" spans="1:14" ht="21.75" customHeight="1">
      <c r="A160" s="844">
        <f>IF('6-3표준조사(5)'!R229="모두베기",1,)</f>
        <v>0</v>
      </c>
      <c r="B160" s="2324"/>
      <c r="C160" s="871" t="s">
        <v>848</v>
      </c>
      <c r="D160" s="872">
        <f>D158</f>
        <v>0</v>
      </c>
      <c r="E160" s="873" t="s">
        <v>588</v>
      </c>
      <c r="F160" s="874">
        <v>8.3999999999999995E-3</v>
      </c>
      <c r="G160" s="873" t="s">
        <v>589</v>
      </c>
      <c r="H160" s="875"/>
      <c r="I160" s="873"/>
      <c r="J160" s="876">
        <f>'7-1 단가조사'!L14</f>
        <v>610000</v>
      </c>
      <c r="K160" s="877" t="s">
        <v>585</v>
      </c>
      <c r="L160" s="878"/>
      <c r="M160" s="879">
        <f>ROUNDDOWN(D160*F160*J160,)</f>
        <v>0</v>
      </c>
      <c r="N160" s="841">
        <f t="shared" si="3"/>
        <v>0</v>
      </c>
    </row>
    <row r="161" spans="1:15" s="27" customFormat="1" ht="21.75" customHeight="1">
      <c r="A161" s="28">
        <f>IF('6-3표준조사(4)'!R229="맹아제거",1,)</f>
        <v>0</v>
      </c>
      <c r="B161" s="2324"/>
      <c r="C161" s="29" t="s">
        <v>591</v>
      </c>
      <c r="D161" s="30"/>
      <c r="E161" s="31"/>
      <c r="F161" s="30"/>
      <c r="G161" s="31"/>
      <c r="H161" s="30"/>
      <c r="I161" s="31"/>
      <c r="J161" s="32"/>
      <c r="K161" s="33"/>
      <c r="L161" s="34"/>
      <c r="M161" s="71">
        <f>M162</f>
        <v>0</v>
      </c>
      <c r="N161" s="70">
        <f t="shared" si="3"/>
        <v>0</v>
      </c>
    </row>
    <row r="162" spans="1:15" s="27" customFormat="1" ht="21.75" customHeight="1">
      <c r="A162" s="28">
        <f>IF('6-3표준조사(4)'!R229="맹아제거",1,)</f>
        <v>0</v>
      </c>
      <c r="B162" s="2324"/>
      <c r="C162" s="35" t="s">
        <v>841</v>
      </c>
      <c r="D162" s="36"/>
      <c r="E162" s="37"/>
      <c r="F162" s="38"/>
      <c r="G162" s="37"/>
      <c r="H162" s="38"/>
      <c r="I162" s="37"/>
      <c r="J162" s="39"/>
      <c r="K162" s="40"/>
      <c r="L162" s="41">
        <f>M180/100</f>
        <v>0</v>
      </c>
      <c r="M162" s="72">
        <f>ROUNDDOWN((H163*J163)+(H163*J163*L162),)</f>
        <v>0</v>
      </c>
      <c r="N162" s="70">
        <f t="shared" si="3"/>
        <v>0</v>
      </c>
    </row>
    <row r="163" spans="1:15" s="27" customFormat="1" ht="21.75" customHeight="1">
      <c r="A163" s="28">
        <f>IF('6-3표준조사(4)'!R229="맹아제거",1,)</f>
        <v>0</v>
      </c>
      <c r="B163" s="2324"/>
      <c r="C163" s="35" t="s">
        <v>849</v>
      </c>
      <c r="D163" s="36">
        <v>0</v>
      </c>
      <c r="E163" s="37" t="s">
        <v>551</v>
      </c>
      <c r="F163" s="38">
        <v>0.2</v>
      </c>
      <c r="G163" s="37" t="s">
        <v>552</v>
      </c>
      <c r="H163" s="38">
        <f>ROUND(D163/100*F163,2)</f>
        <v>0</v>
      </c>
      <c r="I163" s="37" t="s">
        <v>550</v>
      </c>
      <c r="J163" s="39">
        <f>'7-1 단가조사'!L7</f>
        <v>172068</v>
      </c>
      <c r="K163" s="40" t="s">
        <v>580</v>
      </c>
      <c r="L163" s="41">
        <f>M180/100</f>
        <v>0</v>
      </c>
      <c r="M163" s="72"/>
      <c r="N163" s="70">
        <f t="shared" si="3"/>
        <v>0</v>
      </c>
    </row>
    <row r="164" spans="1:15" ht="21.75" customHeight="1">
      <c r="A164" s="844">
        <f>IF(H137&gt;0,1,)</f>
        <v>0</v>
      </c>
      <c r="B164" s="2372" t="s">
        <v>555</v>
      </c>
      <c r="C164" s="852" t="s">
        <v>592</v>
      </c>
      <c r="D164" s="855"/>
      <c r="E164" s="854"/>
      <c r="F164" s="855"/>
      <c r="G164" s="854"/>
      <c r="H164" s="855"/>
      <c r="I164" s="854"/>
      <c r="J164" s="856"/>
      <c r="K164" s="857"/>
      <c r="L164" s="858"/>
      <c r="M164" s="859">
        <f>SUM(M165,M167,M168)</f>
        <v>0</v>
      </c>
      <c r="N164" s="841">
        <f t="shared" si="3"/>
        <v>0</v>
      </c>
    </row>
    <row r="165" spans="1:15" ht="21.75" customHeight="1">
      <c r="A165" s="844">
        <f>IF(H137&gt;0,1,)</f>
        <v>0</v>
      </c>
      <c r="B165" s="2373"/>
      <c r="C165" s="860" t="s">
        <v>850</v>
      </c>
      <c r="D165" s="863"/>
      <c r="E165" s="862"/>
      <c r="F165" s="863"/>
      <c r="G165" s="862"/>
      <c r="H165" s="863"/>
      <c r="I165" s="862"/>
      <c r="J165" s="864"/>
      <c r="K165" s="865"/>
      <c r="L165" s="868"/>
      <c r="M165" s="867">
        <f>M166</f>
        <v>0</v>
      </c>
      <c r="N165" s="841">
        <f t="shared" si="3"/>
        <v>0</v>
      </c>
    </row>
    <row r="166" spans="1:15" ht="21.75" customHeight="1">
      <c r="A166" s="844">
        <f>IF(H137&gt;0,1,)</f>
        <v>0</v>
      </c>
      <c r="B166" s="2373"/>
      <c r="C166" s="860" t="s">
        <v>851</v>
      </c>
      <c r="D166" s="863"/>
      <c r="E166" s="862"/>
      <c r="F166" s="863"/>
      <c r="G166" s="862"/>
      <c r="H166" s="863"/>
      <c r="I166" s="862"/>
      <c r="J166" s="864"/>
      <c r="K166" s="865"/>
      <c r="L166" s="868"/>
      <c r="M166" s="867">
        <f>M141+M144+M152+M162</f>
        <v>0</v>
      </c>
      <c r="N166" s="841">
        <f t="shared" si="3"/>
        <v>0</v>
      </c>
    </row>
    <row r="167" spans="1:15" ht="21.75" customHeight="1">
      <c r="A167" s="844">
        <f>IF(H137&gt;0,1,)</f>
        <v>0</v>
      </c>
      <c r="B167" s="2373"/>
      <c r="C167" s="860" t="s">
        <v>852</v>
      </c>
      <c r="D167" s="863"/>
      <c r="E167" s="862"/>
      <c r="F167" s="863"/>
      <c r="G167" s="862"/>
      <c r="H167" s="863"/>
      <c r="I167" s="862"/>
      <c r="J167" s="864"/>
      <c r="K167" s="865"/>
      <c r="L167" s="868"/>
      <c r="M167" s="867">
        <f>M147+M157</f>
        <v>0</v>
      </c>
      <c r="N167" s="841">
        <f t="shared" si="3"/>
        <v>0</v>
      </c>
    </row>
    <row r="168" spans="1:15" ht="21.75" customHeight="1" thickBot="1">
      <c r="A168" s="844">
        <f>IF(H137&gt;0,1,)</f>
        <v>0</v>
      </c>
      <c r="B168" s="2374"/>
      <c r="C168" s="871" t="s">
        <v>853</v>
      </c>
      <c r="D168" s="880"/>
      <c r="E168" s="881"/>
      <c r="F168" s="880"/>
      <c r="G168" s="881"/>
      <c r="H168" s="880"/>
      <c r="I168" s="881"/>
      <c r="J168" s="882"/>
      <c r="K168" s="883"/>
      <c r="L168" s="884"/>
      <c r="M168" s="885">
        <f>M150+M160</f>
        <v>0</v>
      </c>
      <c r="N168" s="841">
        <f t="shared" si="3"/>
        <v>0</v>
      </c>
    </row>
    <row r="169" spans="1:15" ht="21.75" customHeight="1">
      <c r="A169" s="844">
        <f>IF(H137&gt;0,1,)</f>
        <v>0</v>
      </c>
      <c r="B169" s="2375" t="s">
        <v>556</v>
      </c>
      <c r="C169" s="2375"/>
      <c r="D169" s="2375"/>
      <c r="E169" s="2375"/>
      <c r="F169" s="2375"/>
      <c r="G169" s="2375"/>
      <c r="H169" s="2375"/>
      <c r="I169" s="2375"/>
      <c r="J169" s="2375"/>
      <c r="K169" s="2375"/>
      <c r="L169" s="2375"/>
      <c r="M169" s="2375"/>
      <c r="N169" s="841">
        <f t="shared" si="3"/>
        <v>0</v>
      </c>
    </row>
    <row r="170" spans="1:15" ht="21.75" customHeight="1">
      <c r="A170" s="844">
        <f>IF(H137&gt;0,1,)</f>
        <v>0</v>
      </c>
      <c r="B170" s="2376" t="s">
        <v>557</v>
      </c>
      <c r="C170" s="2376"/>
      <c r="D170" s="2376"/>
      <c r="E170" s="2376"/>
      <c r="F170" s="2376"/>
      <c r="G170" s="2376"/>
      <c r="H170" s="2376"/>
      <c r="I170" s="2376"/>
      <c r="J170" s="2376"/>
      <c r="K170" s="2376"/>
      <c r="L170" s="2376"/>
      <c r="M170" s="2376"/>
      <c r="N170" s="841">
        <f t="shared" si="3"/>
        <v>0</v>
      </c>
    </row>
    <row r="171" spans="1:15" ht="21.75" customHeight="1">
      <c r="A171" s="844">
        <f>IF(H137&gt;0,1,)</f>
        <v>0</v>
      </c>
      <c r="B171" s="886" t="s">
        <v>558</v>
      </c>
      <c r="C171" s="887" t="s">
        <v>854</v>
      </c>
      <c r="D171" s="888" t="e">
        <f>'6-3표준조사(5)'!Q235</f>
        <v>#DIV/0!</v>
      </c>
      <c r="E171" s="886" t="s">
        <v>551</v>
      </c>
      <c r="F171" s="1275"/>
      <c r="G171" s="886"/>
      <c r="H171" s="890"/>
      <c r="I171" s="891"/>
      <c r="J171" s="891"/>
      <c r="K171" s="891"/>
      <c r="L171" s="892"/>
      <c r="M171" s="891"/>
      <c r="N171" s="841">
        <f t="shared" si="3"/>
        <v>0</v>
      </c>
    </row>
    <row r="172" spans="1:15" ht="21.75" customHeight="1">
      <c r="A172" s="844">
        <f>IF(H137&gt;0,1,)</f>
        <v>0</v>
      </c>
      <c r="B172" s="886" t="s">
        <v>559</v>
      </c>
      <c r="C172" s="887" t="s">
        <v>840</v>
      </c>
      <c r="D172" s="2377">
        <f>'6-3표준조사(5)'!S235</f>
        <v>0</v>
      </c>
      <c r="E172" s="2377"/>
      <c r="F172" s="1275"/>
      <c r="G172" s="886"/>
      <c r="H172" s="890"/>
      <c r="I172" s="891"/>
      <c r="J172" s="891"/>
      <c r="K172" s="891"/>
      <c r="L172" s="892"/>
      <c r="M172" s="891"/>
      <c r="N172" s="841">
        <f t="shared" si="3"/>
        <v>0</v>
      </c>
    </row>
    <row r="173" spans="1:15" ht="21.75" customHeight="1">
      <c r="A173" s="844">
        <f>IF(H137&gt;0,1,)</f>
        <v>0</v>
      </c>
      <c r="B173" s="886" t="s">
        <v>558</v>
      </c>
      <c r="C173" s="887" t="s">
        <v>1152</v>
      </c>
      <c r="D173" s="2385"/>
      <c r="E173" s="2385"/>
      <c r="F173" s="893"/>
      <c r="G173" s="893"/>
      <c r="H173" s="890"/>
      <c r="I173" s="891"/>
      <c r="J173" s="891"/>
      <c r="K173" s="891"/>
      <c r="L173" s="892"/>
      <c r="M173" s="891"/>
      <c r="N173" s="841">
        <f t="shared" si="3"/>
        <v>0</v>
      </c>
    </row>
    <row r="174" spans="1:15" ht="21.75" customHeight="1">
      <c r="A174" s="844">
        <f>IF(H137&gt;0,1,)</f>
        <v>0</v>
      </c>
      <c r="B174" s="2376" t="s">
        <v>856</v>
      </c>
      <c r="C174" s="2376"/>
      <c r="D174" s="2376"/>
      <c r="E174" s="2376"/>
      <c r="F174" s="2376"/>
      <c r="G174" s="2376"/>
      <c r="H174" s="2376"/>
      <c r="I174" s="2376"/>
      <c r="J174" s="2376"/>
      <c r="K174" s="2376"/>
      <c r="L174" s="2376"/>
      <c r="M174" s="2376"/>
      <c r="N174" s="841">
        <f t="shared" si="3"/>
        <v>0</v>
      </c>
    </row>
    <row r="175" spans="1:15" ht="21.75" customHeight="1">
      <c r="A175" s="844">
        <f>IF(H137&gt;0,1,)</f>
        <v>0</v>
      </c>
      <c r="B175" s="2386" t="s">
        <v>542</v>
      </c>
      <c r="C175" s="2386"/>
      <c r="D175" s="2387" t="s">
        <v>893</v>
      </c>
      <c r="E175" s="2387"/>
      <c r="F175" s="2387"/>
      <c r="G175" s="2387"/>
      <c r="H175" s="2387"/>
      <c r="I175" s="2388" t="s">
        <v>894</v>
      </c>
      <c r="J175" s="2388"/>
      <c r="K175" s="2388"/>
      <c r="L175" s="2388"/>
      <c r="M175" s="2388"/>
      <c r="N175" s="841">
        <f t="shared" si="3"/>
        <v>0</v>
      </c>
      <c r="O175" s="894"/>
    </row>
    <row r="176" spans="1:15" ht="21.75" customHeight="1">
      <c r="A176" s="844">
        <f>IF(H137&gt;0,1,)</f>
        <v>0</v>
      </c>
      <c r="B176" s="2386"/>
      <c r="C176" s="2386"/>
      <c r="D176" s="2387"/>
      <c r="E176" s="2387"/>
      <c r="F176" s="2387"/>
      <c r="G176" s="2387"/>
      <c r="H176" s="2387"/>
      <c r="I176" s="895" t="s">
        <v>895</v>
      </c>
      <c r="J176" s="1274" t="s">
        <v>535</v>
      </c>
      <c r="K176" s="1274" t="s">
        <v>537</v>
      </c>
      <c r="L176" s="897" t="s">
        <v>538</v>
      </c>
      <c r="M176" s="1274" t="s">
        <v>881</v>
      </c>
      <c r="N176" s="841">
        <f t="shared" si="3"/>
        <v>0</v>
      </c>
    </row>
    <row r="177" spans="1:15" ht="21.75" customHeight="1">
      <c r="A177" s="844">
        <f>IF(H137&gt;0,1,)</f>
        <v>0</v>
      </c>
      <c r="B177" s="2368" t="s">
        <v>572</v>
      </c>
      <c r="C177" s="2368"/>
      <c r="D177" s="2369" t="str">
        <f>'6-3표준조사(5)'!P231</f>
        <v>완 (15˚ 이하)</v>
      </c>
      <c r="E177" s="2369"/>
      <c r="F177" s="2369"/>
      <c r="G177" s="2369"/>
      <c r="H177" s="2369"/>
      <c r="I177" s="1276" t="str">
        <f>IF(H137=0,"",IF(D177="완 (15˚ 이하)",0,IF(D177="중 (15˚ ~ 30˚)",5,IF(D177="급 (30˚ 초과)",10))))</f>
        <v/>
      </c>
      <c r="J177" s="1276" t="str">
        <f>IF(A140=0,"",IF(D177="완 (15˚ 이하)",0,IF(D177="중 (15˚ ~ 30˚)",5,IF(D177="급 (30˚ 초과)",10))))</f>
        <v/>
      </c>
      <c r="K177" s="1276" t="str">
        <f>IF(A143=0,"",IF(D177="완 (15˚ 이하)",0,IF(D177="중 (15˚ ~ 30˚)",5,IF(D177="급 (30˚ 초과)",10))))</f>
        <v/>
      </c>
      <c r="L177" s="1276" t="str">
        <f>IF(A151=0,"",IF(D177="완 (15˚ 이하)",0,IF(D177="중 (15˚ ~ 30˚)",5,IF(D177="급 (30˚ 초과)",10))))</f>
        <v/>
      </c>
      <c r="M177" s="1276" t="str">
        <f>IF(A161=0,"",IF(D177="완 (15˚ 이하)",0,IF(D177="중 (15˚ ~ 30˚)",5,IF(D177="급 (30˚ 초과)",10))))</f>
        <v/>
      </c>
      <c r="N177" s="841">
        <f t="shared" si="3"/>
        <v>0</v>
      </c>
    </row>
    <row r="178" spans="1:15" ht="21.75" customHeight="1">
      <c r="A178" s="844">
        <f>IF(H137&gt;0,1,)</f>
        <v>0</v>
      </c>
      <c r="B178" s="2389" t="s">
        <v>561</v>
      </c>
      <c r="C178" s="2389"/>
      <c r="D178" s="2369">
        <f>'6-3표준조사(5)'!R231</f>
        <v>0</v>
      </c>
      <c r="E178" s="2369"/>
      <c r="F178" s="2369"/>
      <c r="G178" s="2369"/>
      <c r="H178" s="2369"/>
      <c r="I178" s="1276"/>
      <c r="J178" s="1276"/>
      <c r="K178" s="1276" t="str">
        <f>IF(A143=0,"",IF(D178="당해 년도",0,IF(D178="2년차",5,IF(D178="3년차",10))))</f>
        <v/>
      </c>
      <c r="L178" s="1276"/>
      <c r="M178" s="1276"/>
      <c r="N178" s="841">
        <f t="shared" si="3"/>
        <v>0</v>
      </c>
    </row>
    <row r="179" spans="1:15" ht="21.75" customHeight="1">
      <c r="A179" s="844">
        <f>IF(H137&gt;0,1,)</f>
        <v>0</v>
      </c>
      <c r="B179" s="2368" t="s">
        <v>560</v>
      </c>
      <c r="C179" s="2368"/>
      <c r="D179" s="2369" t="str">
        <f>'6-3표준조사(5)'!Q231</f>
        <v>개소당5ha이상</v>
      </c>
      <c r="E179" s="2369"/>
      <c r="F179" s="2369"/>
      <c r="G179" s="2369"/>
      <c r="H179" s="2369"/>
      <c r="I179" s="1276"/>
      <c r="J179" s="1276" t="str">
        <f>IF(A140=0,"",IF(D179="개소당5ha이상",0,IF(D179="개소당3~5ha미만 ",5,IF(D179="개소당3ha미만",10))))</f>
        <v/>
      </c>
      <c r="K179" s="1276" t="str">
        <f>IF(A143=0,"",IF(D179="개소당5ha이상",0,IF(D179="개소당3~5ha미만 ",5,IF(D179="개소당3ha미만",10))))</f>
        <v/>
      </c>
      <c r="L179" s="1276" t="str">
        <f>IF(A151=0,"",IF(D179="개소당5ha이상",0,IF(D179="개소당3~5ha미만 ",5,IF(D179="개소당3ha미만",10))))</f>
        <v/>
      </c>
      <c r="M179" s="1276" t="str">
        <f>IF(A161=0,"",IF(D179="개소당5ha이상",0,IF(D179="개소당3~5ha미만 ",5,IF(D179="개소당3ha미만",10))))</f>
        <v/>
      </c>
      <c r="N179" s="841">
        <f t="shared" si="3"/>
        <v>0</v>
      </c>
    </row>
    <row r="180" spans="1:15" ht="21.75" customHeight="1">
      <c r="A180" s="844">
        <f>IF(H137&gt;0,1,)</f>
        <v>0</v>
      </c>
      <c r="B180" s="2368" t="s">
        <v>555</v>
      </c>
      <c r="C180" s="2368"/>
      <c r="D180" s="2369"/>
      <c r="E180" s="2369"/>
      <c r="F180" s="2369"/>
      <c r="G180" s="2369"/>
      <c r="H180" s="2369"/>
      <c r="I180" s="1276">
        <f>SUM(I177:I179)</f>
        <v>0</v>
      </c>
      <c r="J180" s="1276">
        <f>SUM(J177:J179)</f>
        <v>0</v>
      </c>
      <c r="K180" s="1276">
        <f>SUM(K177:K179)</f>
        <v>0</v>
      </c>
      <c r="L180" s="1276">
        <f>SUM(L177:L179)</f>
        <v>0</v>
      </c>
      <c r="M180" s="1276">
        <f>SUM(M177:M179)</f>
        <v>0</v>
      </c>
      <c r="N180" s="841">
        <f t="shared" si="3"/>
        <v>0</v>
      </c>
    </row>
    <row r="181" spans="1:15" ht="35.1" customHeight="1" thickBot="1">
      <c r="A181" s="844">
        <f>IF(H182&gt;0,1,)</f>
        <v>0</v>
      </c>
      <c r="B181" s="2394" t="s">
        <v>2161</v>
      </c>
      <c r="C181" s="2394"/>
      <c r="D181" s="2394"/>
      <c r="E181" s="2394"/>
      <c r="F181" s="2394"/>
      <c r="G181" s="2394"/>
      <c r="H181" s="2394"/>
      <c r="I181" s="2394"/>
      <c r="J181" s="2394"/>
      <c r="K181" s="2394"/>
      <c r="L181" s="2394"/>
      <c r="M181" s="2394"/>
      <c r="N181" s="841">
        <f>IF(H$182&gt;0,5,)</f>
        <v>0</v>
      </c>
      <c r="O181" s="899"/>
    </row>
    <row r="182" spans="1:15" ht="24.95" customHeight="1">
      <c r="A182" s="844">
        <f>IF(H182&gt;0,1,)</f>
        <v>0</v>
      </c>
      <c r="B182" s="2362" t="s">
        <v>857</v>
      </c>
      <c r="C182" s="2363"/>
      <c r="D182" s="2364" t="str">
        <f>CONCATENATE('6-3표준조사(5)'!K304,"임반")</f>
        <v>임반</v>
      </c>
      <c r="E182" s="2364"/>
      <c r="F182" s="2364" t="str">
        <f>CONCATENATE('6-3표준조사(5)'!L304,"소반")</f>
        <v>소반</v>
      </c>
      <c r="G182" s="2364"/>
      <c r="H182" s="2365">
        <f>'6-3표준조사(5)'!Q304</f>
        <v>0</v>
      </c>
      <c r="I182" s="2365"/>
      <c r="J182" s="845"/>
      <c r="K182" s="846" t="s">
        <v>541</v>
      </c>
      <c r="L182" s="2366">
        <f>+'6-3표준조사(5)'!R304</f>
        <v>0</v>
      </c>
      <c r="M182" s="2367"/>
      <c r="N182" s="841">
        <f t="shared" ref="N182:N225" si="4">IF(H$182&gt;0,5,)</f>
        <v>0</v>
      </c>
    </row>
    <row r="183" spans="1:15" ht="21.75" customHeight="1">
      <c r="A183" s="844">
        <f>IF(H182&gt;0,1,)</f>
        <v>0</v>
      </c>
      <c r="B183" s="2378" t="s">
        <v>542</v>
      </c>
      <c r="C183" s="2379"/>
      <c r="D183" s="2380" t="s">
        <v>543</v>
      </c>
      <c r="E183" s="2379"/>
      <c r="F183" s="2381" t="s">
        <v>544</v>
      </c>
      <c r="G183" s="2382"/>
      <c r="H183" s="2381" t="s">
        <v>545</v>
      </c>
      <c r="I183" s="2382"/>
      <c r="J183" s="2380" t="s">
        <v>546</v>
      </c>
      <c r="K183" s="2379"/>
      <c r="L183" s="2383" t="s">
        <v>858</v>
      </c>
      <c r="M183" s="2370"/>
      <c r="N183" s="841">
        <f t="shared" si="4"/>
        <v>0</v>
      </c>
    </row>
    <row r="184" spans="1:15" ht="21.75" customHeight="1">
      <c r="A184" s="844">
        <f>IF(H182&gt;0,1,)</f>
        <v>0</v>
      </c>
      <c r="B184" s="847"/>
      <c r="C184" s="848" t="s">
        <v>547</v>
      </c>
      <c r="D184" s="849"/>
      <c r="E184" s="850" t="s">
        <v>548</v>
      </c>
      <c r="F184" s="849"/>
      <c r="G184" s="850" t="s">
        <v>548</v>
      </c>
      <c r="H184" s="849"/>
      <c r="I184" s="850" t="s">
        <v>548</v>
      </c>
      <c r="J184" s="851"/>
      <c r="K184" s="850" t="s">
        <v>549</v>
      </c>
      <c r="L184" s="2384"/>
      <c r="M184" s="2371"/>
      <c r="N184" s="841">
        <f t="shared" si="4"/>
        <v>0</v>
      </c>
    </row>
    <row r="185" spans="1:15" s="27" customFormat="1" ht="21.75" customHeight="1">
      <c r="A185" s="28">
        <f>IF('6-3표준조사(4)'!R304="둘레베기",1,)</f>
        <v>0</v>
      </c>
      <c r="B185" s="2323" t="s">
        <v>547</v>
      </c>
      <c r="C185" s="29" t="s">
        <v>579</v>
      </c>
      <c r="D185" s="30"/>
      <c r="E185" s="31"/>
      <c r="F185" s="30"/>
      <c r="G185" s="31"/>
      <c r="H185" s="30"/>
      <c r="I185" s="31"/>
      <c r="J185" s="32"/>
      <c r="K185" s="33"/>
      <c r="L185" s="34"/>
      <c r="M185" s="71">
        <f>M186</f>
        <v>0</v>
      </c>
      <c r="N185" s="70">
        <f t="shared" si="4"/>
        <v>0</v>
      </c>
    </row>
    <row r="186" spans="1:15" s="27" customFormat="1" ht="21.75" customHeight="1">
      <c r="A186" s="28">
        <f>IF('6-3표준조사(4)'!R304="둘레베기",1,)</f>
        <v>0</v>
      </c>
      <c r="B186" s="2324"/>
      <c r="C186" s="35" t="s">
        <v>841</v>
      </c>
      <c r="D186" s="36"/>
      <c r="E186" s="37"/>
      <c r="F186" s="38"/>
      <c r="G186" s="37"/>
      <c r="H186" s="38"/>
      <c r="I186" s="37"/>
      <c r="J186" s="39"/>
      <c r="K186" s="40"/>
      <c r="L186" s="41">
        <f>J225/100</f>
        <v>0</v>
      </c>
      <c r="M186" s="72">
        <f>ROUNDDOWN((H187*J187)+(H187*J187*L186),)</f>
        <v>0</v>
      </c>
      <c r="N186" s="70">
        <f t="shared" si="4"/>
        <v>0</v>
      </c>
    </row>
    <row r="187" spans="1:15" s="27" customFormat="1" ht="21.75" customHeight="1">
      <c r="A187" s="28">
        <f>IF('6-3표준조사(4)'!R304="둘레베기",1,)</f>
        <v>0</v>
      </c>
      <c r="B187" s="2324"/>
      <c r="C187" s="35" t="s">
        <v>842</v>
      </c>
      <c r="D187" s="36">
        <f>IF(A187&gt;0,D216,)</f>
        <v>0</v>
      </c>
      <c r="E187" s="37" t="s">
        <v>551</v>
      </c>
      <c r="F187" s="38">
        <v>0.18</v>
      </c>
      <c r="G187" s="37" t="s">
        <v>552</v>
      </c>
      <c r="H187" s="38">
        <f>ROUND(D187/100*F187,2)</f>
        <v>0</v>
      </c>
      <c r="I187" s="37" t="s">
        <v>550</v>
      </c>
      <c r="J187" s="39">
        <f>'7-1 단가조사'!L7</f>
        <v>172068</v>
      </c>
      <c r="K187" s="40" t="s">
        <v>580</v>
      </c>
      <c r="L187" s="41"/>
      <c r="M187" s="72"/>
      <c r="N187" s="70">
        <f t="shared" si="4"/>
        <v>0</v>
      </c>
    </row>
    <row r="188" spans="1:15" s="27" customFormat="1" ht="21.75" customHeight="1">
      <c r="A188" s="28">
        <f>IF('6-3표준조사(4)'!R304="줄베기",1,)</f>
        <v>0</v>
      </c>
      <c r="B188" s="2324"/>
      <c r="C188" s="29" t="s">
        <v>581</v>
      </c>
      <c r="D188" s="30"/>
      <c r="E188" s="31"/>
      <c r="F188" s="30"/>
      <c r="G188" s="31"/>
      <c r="H188" s="30"/>
      <c r="I188" s="31"/>
      <c r="J188" s="32"/>
      <c r="K188" s="33"/>
      <c r="L188" s="42"/>
      <c r="M188" s="71">
        <f>SUM(M189+M192+M195)</f>
        <v>0</v>
      </c>
      <c r="N188" s="70">
        <f t="shared" si="4"/>
        <v>0</v>
      </c>
    </row>
    <row r="189" spans="1:15" s="27" customFormat="1" ht="21.75" customHeight="1">
      <c r="A189" s="28">
        <f>IF('6-3표준조사(4)'!R304="줄베기",1,)</f>
        <v>0</v>
      </c>
      <c r="B189" s="2324"/>
      <c r="C189" s="35" t="s">
        <v>841</v>
      </c>
      <c r="D189" s="43"/>
      <c r="E189" s="37"/>
      <c r="F189" s="38"/>
      <c r="G189" s="37"/>
      <c r="H189" s="38"/>
      <c r="I189" s="37"/>
      <c r="J189" s="39"/>
      <c r="K189" s="40"/>
      <c r="L189" s="41">
        <f>K225/100</f>
        <v>0</v>
      </c>
      <c r="M189" s="72">
        <f>ROUNDDOWN((M190+M191)+((M190+M191)*L189),0)</f>
        <v>0</v>
      </c>
      <c r="N189" s="70">
        <f t="shared" si="4"/>
        <v>0</v>
      </c>
    </row>
    <row r="190" spans="1:15" s="27" customFormat="1" ht="21.75" customHeight="1">
      <c r="A190" s="28">
        <f>IF('6-3표준조사(4)'!R304="줄베기",1,)</f>
        <v>0</v>
      </c>
      <c r="B190" s="2324"/>
      <c r="C190" s="35" t="s">
        <v>843</v>
      </c>
      <c r="D190" s="43">
        <f>IF(A190&gt;0,D216,)</f>
        <v>0</v>
      </c>
      <c r="E190" s="37" t="s">
        <v>551</v>
      </c>
      <c r="F190" s="38">
        <v>7.0000000000000007E-2</v>
      </c>
      <c r="G190" s="37" t="s">
        <v>552</v>
      </c>
      <c r="H190" s="38">
        <f>ROUND(D190/100*F190,2)</f>
        <v>0</v>
      </c>
      <c r="I190" s="37" t="s">
        <v>550</v>
      </c>
      <c r="J190" s="39">
        <f>'7-1 단가조사'!L7</f>
        <v>172068</v>
      </c>
      <c r="K190" s="40" t="s">
        <v>580</v>
      </c>
      <c r="L190" s="41"/>
      <c r="M190" s="72">
        <f>ROUNDDOWN(H190*J190,)</f>
        <v>0</v>
      </c>
      <c r="N190" s="70">
        <f t="shared" si="4"/>
        <v>0</v>
      </c>
    </row>
    <row r="191" spans="1:15" s="27" customFormat="1" ht="21.75" customHeight="1">
      <c r="A191" s="28">
        <f>IF('6-3표준조사(4)'!R304="줄베기",1,)</f>
        <v>0</v>
      </c>
      <c r="B191" s="2324"/>
      <c r="C191" s="35" t="s">
        <v>844</v>
      </c>
      <c r="D191" s="44">
        <f>IF(A191&gt;0,1,)</f>
        <v>0</v>
      </c>
      <c r="E191" s="37" t="s">
        <v>425</v>
      </c>
      <c r="F191" s="38">
        <v>1.3</v>
      </c>
      <c r="G191" s="37" t="s">
        <v>582</v>
      </c>
      <c r="H191" s="38">
        <f>ROUND(D191*F191,2)</f>
        <v>0</v>
      </c>
      <c r="I191" s="37" t="s">
        <v>550</v>
      </c>
      <c r="J191" s="39">
        <f>'7-1 단가조사'!L6</f>
        <v>226122</v>
      </c>
      <c r="K191" s="40" t="s">
        <v>583</v>
      </c>
      <c r="L191" s="41"/>
      <c r="M191" s="72">
        <f>ROUNDDOWN(H191*J191,)</f>
        <v>0</v>
      </c>
      <c r="N191" s="70">
        <f t="shared" si="4"/>
        <v>0</v>
      </c>
    </row>
    <row r="192" spans="1:15" s="27" customFormat="1" ht="21.75" customHeight="1">
      <c r="A192" s="28">
        <f>IF('6-3표준조사(4)'!R304="줄베기",1,)</f>
        <v>0</v>
      </c>
      <c r="B192" s="2324"/>
      <c r="C192" s="35" t="s">
        <v>845</v>
      </c>
      <c r="D192" s="43"/>
      <c r="E192" s="37"/>
      <c r="F192" s="38"/>
      <c r="G192" s="37"/>
      <c r="H192" s="38"/>
      <c r="I192" s="37"/>
      <c r="J192" s="39"/>
      <c r="K192" s="40"/>
      <c r="L192" s="45"/>
      <c r="M192" s="72">
        <f>M193+M194</f>
        <v>0</v>
      </c>
      <c r="N192" s="70">
        <f t="shared" si="4"/>
        <v>0</v>
      </c>
    </row>
    <row r="193" spans="1:14" s="27" customFormat="1" ht="21.75" customHeight="1">
      <c r="A193" s="28">
        <f>IF('6-3표준조사(4)'!R304="줄베기",1,)</f>
        <v>0</v>
      </c>
      <c r="B193" s="2324"/>
      <c r="C193" s="35" t="s">
        <v>846</v>
      </c>
      <c r="D193" s="44">
        <f>H191</f>
        <v>0</v>
      </c>
      <c r="E193" s="37" t="s">
        <v>582</v>
      </c>
      <c r="F193" s="38">
        <v>5</v>
      </c>
      <c r="G193" s="37" t="s">
        <v>553</v>
      </c>
      <c r="H193" s="38">
        <f>ROUND(D193*F193,2)</f>
        <v>0</v>
      </c>
      <c r="I193" s="37" t="s">
        <v>554</v>
      </c>
      <c r="J193" s="39">
        <f>'7-1 단가조사'!L11</f>
        <v>1720</v>
      </c>
      <c r="K193" s="40" t="s">
        <v>584</v>
      </c>
      <c r="L193" s="45"/>
      <c r="M193" s="72">
        <f>ROUNDDOWN(H193*J193,)</f>
        <v>0</v>
      </c>
      <c r="N193" s="70">
        <f t="shared" si="4"/>
        <v>0</v>
      </c>
    </row>
    <row r="194" spans="1:14" s="27" customFormat="1" ht="21.75" customHeight="1">
      <c r="A194" s="28">
        <f>IF('6-3표준조사(4)'!R304="줄베기",1,)</f>
        <v>0</v>
      </c>
      <c r="B194" s="2324"/>
      <c r="C194" s="35" t="s">
        <v>847</v>
      </c>
      <c r="D194" s="43">
        <f>M193</f>
        <v>0</v>
      </c>
      <c r="E194" s="37" t="s">
        <v>586</v>
      </c>
      <c r="F194" s="38">
        <v>0.1</v>
      </c>
      <c r="G194" s="37" t="s">
        <v>587</v>
      </c>
      <c r="H194" s="38"/>
      <c r="I194" s="37"/>
      <c r="J194" s="39"/>
      <c r="K194" s="40"/>
      <c r="L194" s="45"/>
      <c r="M194" s="72">
        <f>ROUNDDOWN(D194*F194,)</f>
        <v>0</v>
      </c>
      <c r="N194" s="70">
        <f t="shared" si="4"/>
        <v>0</v>
      </c>
    </row>
    <row r="195" spans="1:14" s="27" customFormat="1" ht="21.75" customHeight="1">
      <c r="A195" s="28">
        <f>IF('6-3표준조사(4)'!R304="줄베기",1,)</f>
        <v>0</v>
      </c>
      <c r="B195" s="2324"/>
      <c r="C195" s="46" t="s">
        <v>848</v>
      </c>
      <c r="D195" s="47">
        <f>D193</f>
        <v>0</v>
      </c>
      <c r="E195" s="48" t="s">
        <v>588</v>
      </c>
      <c r="F195" s="49">
        <v>8.3999999999999995E-3</v>
      </c>
      <c r="G195" s="48" t="s">
        <v>589</v>
      </c>
      <c r="H195" s="50"/>
      <c r="I195" s="48"/>
      <c r="J195" s="51">
        <f>'7-1 단가조사'!L14</f>
        <v>610000</v>
      </c>
      <c r="K195" s="52" t="s">
        <v>585</v>
      </c>
      <c r="L195" s="53"/>
      <c r="M195" s="73">
        <f>ROUNDDOWN(D195*F195*J195,)</f>
        <v>0</v>
      </c>
      <c r="N195" s="70">
        <f t="shared" si="4"/>
        <v>0</v>
      </c>
    </row>
    <row r="196" spans="1:14" ht="21.75" customHeight="1">
      <c r="A196" s="844">
        <f>IF('6-3표준조사(5)'!R304="모두베기",1,)</f>
        <v>0</v>
      </c>
      <c r="B196" s="2324"/>
      <c r="C196" s="852" t="s">
        <v>590</v>
      </c>
      <c r="D196" s="853"/>
      <c r="E196" s="854"/>
      <c r="F196" s="855"/>
      <c r="G196" s="854"/>
      <c r="H196" s="855"/>
      <c r="I196" s="854"/>
      <c r="J196" s="856"/>
      <c r="K196" s="857"/>
      <c r="L196" s="858"/>
      <c r="M196" s="859">
        <f>M197+M202+M205</f>
        <v>0</v>
      </c>
      <c r="N196" s="841">
        <f t="shared" si="4"/>
        <v>0</v>
      </c>
    </row>
    <row r="197" spans="1:14" ht="21.75" customHeight="1">
      <c r="A197" s="844">
        <f>IF('6-3표준조사(5)'!R304="모두베기",1,)</f>
        <v>0</v>
      </c>
      <c r="B197" s="2324"/>
      <c r="C197" s="860" t="s">
        <v>841</v>
      </c>
      <c r="D197" s="861"/>
      <c r="E197" s="862"/>
      <c r="F197" s="863"/>
      <c r="G197" s="862"/>
      <c r="H197" s="863"/>
      <c r="I197" s="862"/>
      <c r="J197" s="864"/>
      <c r="K197" s="865"/>
      <c r="L197" s="866">
        <f>L225/100</f>
        <v>0</v>
      </c>
      <c r="M197" s="867">
        <f>M198+M199+M200+M201</f>
        <v>0</v>
      </c>
      <c r="N197" s="841">
        <f t="shared" si="4"/>
        <v>0</v>
      </c>
    </row>
    <row r="198" spans="1:14" ht="21.75" customHeight="1">
      <c r="A198" s="844">
        <f>IF('6-3표준조사(5)'!R304="모두베기",1,)</f>
        <v>0</v>
      </c>
      <c r="B198" s="2324"/>
      <c r="C198" s="860" t="s">
        <v>843</v>
      </c>
      <c r="D198" s="861"/>
      <c r="E198" s="862" t="s">
        <v>551</v>
      </c>
      <c r="F198" s="863">
        <v>7.0000000000000007E-2</v>
      </c>
      <c r="G198" s="862" t="s">
        <v>552</v>
      </c>
      <c r="H198" s="863">
        <f>ROUND(D198/100*F198,2)</f>
        <v>0</v>
      </c>
      <c r="I198" s="862" t="s">
        <v>550</v>
      </c>
      <c r="J198" s="864">
        <f>'7-1 단가조사'!L7</f>
        <v>172068</v>
      </c>
      <c r="K198" s="865" t="s">
        <v>580</v>
      </c>
      <c r="L198" s="868"/>
      <c r="M198" s="867">
        <f>ROUNDDOWN((H198*J198)+(H198*J198*L197),)</f>
        <v>0</v>
      </c>
      <c r="N198" s="841">
        <f t="shared" si="4"/>
        <v>0</v>
      </c>
    </row>
    <row r="199" spans="1:14" ht="21.75" customHeight="1">
      <c r="A199" s="844">
        <f>IF('6-3표준조사(5)'!R304="모두베기",1,)</f>
        <v>0</v>
      </c>
      <c r="B199" s="2324"/>
      <c r="C199" s="869" t="s">
        <v>1158</v>
      </c>
      <c r="D199" s="870">
        <f>IF(A199&gt;0,IF(D218="당해 년도",1,),)</f>
        <v>0</v>
      </c>
      <c r="E199" s="862" t="s">
        <v>425</v>
      </c>
      <c r="F199" s="863">
        <v>3.5</v>
      </c>
      <c r="G199" s="862" t="s">
        <v>582</v>
      </c>
      <c r="H199" s="863">
        <f>ROUND(D199*F199,2)</f>
        <v>0</v>
      </c>
      <c r="I199" s="862" t="s">
        <v>550</v>
      </c>
      <c r="J199" s="864">
        <f>'7-1 단가조사'!L6</f>
        <v>226122</v>
      </c>
      <c r="K199" s="865" t="s">
        <v>583</v>
      </c>
      <c r="L199" s="868"/>
      <c r="M199" s="867">
        <f>ROUNDDOWN((H199*J199)+(H199*J199*L197),)</f>
        <v>0</v>
      </c>
      <c r="N199" s="841">
        <f t="shared" si="4"/>
        <v>0</v>
      </c>
    </row>
    <row r="200" spans="1:14" ht="21.75" customHeight="1">
      <c r="A200" s="844">
        <f>IF('6-3표준조사(5)'!R304="모두베기",1,)</f>
        <v>0</v>
      </c>
      <c r="B200" s="2324"/>
      <c r="C200" s="869" t="s">
        <v>1159</v>
      </c>
      <c r="D200" s="870">
        <f>IF(A200&gt;0,IF(D218="2년차",1,),)</f>
        <v>0</v>
      </c>
      <c r="E200" s="862" t="s">
        <v>425</v>
      </c>
      <c r="F200" s="863">
        <v>4</v>
      </c>
      <c r="G200" s="862" t="s">
        <v>582</v>
      </c>
      <c r="H200" s="863">
        <f>ROUND(D200*F200,2)</f>
        <v>0</v>
      </c>
      <c r="I200" s="862" t="s">
        <v>550</v>
      </c>
      <c r="J200" s="864">
        <f>'7-1 단가조사'!L6</f>
        <v>226122</v>
      </c>
      <c r="K200" s="865" t="s">
        <v>583</v>
      </c>
      <c r="L200" s="868"/>
      <c r="M200" s="867">
        <f>ROUNDDOWN((H200*J200)+(H200*J200*L197),)</f>
        <v>0</v>
      </c>
      <c r="N200" s="841">
        <f t="shared" si="4"/>
        <v>0</v>
      </c>
    </row>
    <row r="201" spans="1:14" ht="21.75" customHeight="1">
      <c r="A201" s="844">
        <f>IF('6-3표준조사(5)'!R304="모두베기",1,)</f>
        <v>0</v>
      </c>
      <c r="B201" s="2324"/>
      <c r="C201" s="869" t="s">
        <v>1160</v>
      </c>
      <c r="D201" s="870">
        <f>IF(A201&gt;0,IF(D218="3년차 이상",1,),)</f>
        <v>0</v>
      </c>
      <c r="E201" s="862" t="s">
        <v>425</v>
      </c>
      <c r="F201" s="863">
        <v>5</v>
      </c>
      <c r="G201" s="862" t="s">
        <v>582</v>
      </c>
      <c r="H201" s="863">
        <f>ROUND(D201*F201,2)</f>
        <v>0</v>
      </c>
      <c r="I201" s="862" t="s">
        <v>550</v>
      </c>
      <c r="J201" s="864">
        <f>'7-1 단가조사'!L6</f>
        <v>226122</v>
      </c>
      <c r="K201" s="865" t="s">
        <v>583</v>
      </c>
      <c r="L201" s="868"/>
      <c r="M201" s="867">
        <f>ROUNDDOWN((H201*J201)+(H201*J201*L197),)</f>
        <v>0</v>
      </c>
      <c r="N201" s="841">
        <f t="shared" si="4"/>
        <v>0</v>
      </c>
    </row>
    <row r="202" spans="1:14" ht="21.75" customHeight="1">
      <c r="A202" s="844">
        <f>IF('6-3표준조사(5)'!R304="모두베기",1,)</f>
        <v>0</v>
      </c>
      <c r="B202" s="2324"/>
      <c r="C202" s="860" t="s">
        <v>845</v>
      </c>
      <c r="D202" s="861"/>
      <c r="E202" s="862"/>
      <c r="F202" s="863"/>
      <c r="G202" s="862"/>
      <c r="H202" s="863"/>
      <c r="I202" s="862"/>
      <c r="J202" s="864"/>
      <c r="K202" s="865"/>
      <c r="L202" s="868"/>
      <c r="M202" s="867">
        <f>M203+M204</f>
        <v>0</v>
      </c>
      <c r="N202" s="841">
        <f t="shared" si="4"/>
        <v>0</v>
      </c>
    </row>
    <row r="203" spans="1:14" ht="21.75" customHeight="1">
      <c r="A203" s="844">
        <f>IF('6-3표준조사(5)'!R304="모두베기",1,)</f>
        <v>0</v>
      </c>
      <c r="B203" s="2324"/>
      <c r="C203" s="860" t="s">
        <v>846</v>
      </c>
      <c r="D203" s="870">
        <f>(H199+H200+H201)</f>
        <v>0</v>
      </c>
      <c r="E203" s="862" t="s">
        <v>582</v>
      </c>
      <c r="F203" s="863">
        <v>5</v>
      </c>
      <c r="G203" s="862" t="s">
        <v>553</v>
      </c>
      <c r="H203" s="863">
        <f>ROUND(D203*F203,2)</f>
        <v>0</v>
      </c>
      <c r="I203" s="862" t="s">
        <v>554</v>
      </c>
      <c r="J203" s="864">
        <f>'7-1 단가조사'!L11</f>
        <v>1720</v>
      </c>
      <c r="K203" s="865" t="s">
        <v>584</v>
      </c>
      <c r="L203" s="868"/>
      <c r="M203" s="867">
        <f>ROUNDDOWN(H203*J203,)</f>
        <v>0</v>
      </c>
      <c r="N203" s="841">
        <f t="shared" si="4"/>
        <v>0</v>
      </c>
    </row>
    <row r="204" spans="1:14" ht="21.75" customHeight="1">
      <c r="A204" s="844">
        <f>IF('6-3표준조사(5)'!R304="모두베기",1,)</f>
        <v>0</v>
      </c>
      <c r="B204" s="2324"/>
      <c r="C204" s="860" t="s">
        <v>847</v>
      </c>
      <c r="D204" s="861">
        <f>M203</f>
        <v>0</v>
      </c>
      <c r="E204" s="862" t="s">
        <v>586</v>
      </c>
      <c r="F204" s="863">
        <v>0.1</v>
      </c>
      <c r="G204" s="862" t="s">
        <v>587</v>
      </c>
      <c r="H204" s="863"/>
      <c r="I204" s="862"/>
      <c r="J204" s="864"/>
      <c r="K204" s="865"/>
      <c r="L204" s="868"/>
      <c r="M204" s="867">
        <f>ROUNDDOWN(D204*F204,)</f>
        <v>0</v>
      </c>
      <c r="N204" s="841">
        <f t="shared" si="4"/>
        <v>0</v>
      </c>
    </row>
    <row r="205" spans="1:14" ht="21.75" customHeight="1">
      <c r="A205" s="844">
        <f>IF('6-3표준조사(5)'!R304="모두베기",1,)</f>
        <v>0</v>
      </c>
      <c r="B205" s="2324"/>
      <c r="C205" s="871" t="s">
        <v>848</v>
      </c>
      <c r="D205" s="872">
        <f>D203</f>
        <v>0</v>
      </c>
      <c r="E205" s="873" t="s">
        <v>588</v>
      </c>
      <c r="F205" s="874">
        <v>8.3999999999999995E-3</v>
      </c>
      <c r="G205" s="873" t="s">
        <v>589</v>
      </c>
      <c r="H205" s="875"/>
      <c r="I205" s="873"/>
      <c r="J205" s="876">
        <f>'7-1 단가조사'!L14</f>
        <v>610000</v>
      </c>
      <c r="K205" s="877" t="s">
        <v>585</v>
      </c>
      <c r="L205" s="878"/>
      <c r="M205" s="879">
        <f>ROUNDDOWN(D205*F205*J205,)</f>
        <v>0</v>
      </c>
      <c r="N205" s="841">
        <f t="shared" si="4"/>
        <v>0</v>
      </c>
    </row>
    <row r="206" spans="1:14" s="27" customFormat="1" ht="21.75" customHeight="1">
      <c r="A206" s="28">
        <f>IF('6-3표준조사(4)'!R304="맹아제거",1,)</f>
        <v>0</v>
      </c>
      <c r="B206" s="2324"/>
      <c r="C206" s="29" t="s">
        <v>591</v>
      </c>
      <c r="D206" s="30"/>
      <c r="E206" s="31"/>
      <c r="F206" s="30"/>
      <c r="G206" s="31"/>
      <c r="H206" s="30"/>
      <c r="I206" s="31"/>
      <c r="J206" s="32"/>
      <c r="K206" s="33"/>
      <c r="L206" s="34"/>
      <c r="M206" s="71">
        <f>M207</f>
        <v>0</v>
      </c>
      <c r="N206" s="70">
        <f t="shared" si="4"/>
        <v>0</v>
      </c>
    </row>
    <row r="207" spans="1:14" s="27" customFormat="1" ht="21.75" customHeight="1">
      <c r="A207" s="28">
        <f>IF('6-3표준조사(4)'!R304="맹아제거",1,)</f>
        <v>0</v>
      </c>
      <c r="B207" s="2324"/>
      <c r="C207" s="35" t="s">
        <v>841</v>
      </c>
      <c r="D207" s="36"/>
      <c r="E207" s="37"/>
      <c r="F207" s="38"/>
      <c r="G207" s="37"/>
      <c r="H207" s="38"/>
      <c r="I207" s="37"/>
      <c r="J207" s="39"/>
      <c r="K207" s="40"/>
      <c r="L207" s="41">
        <f>M225/100</f>
        <v>0</v>
      </c>
      <c r="M207" s="72">
        <f>ROUNDDOWN((H208*J208)+(H208*J208*L207),)</f>
        <v>0</v>
      </c>
      <c r="N207" s="70">
        <f t="shared" si="4"/>
        <v>0</v>
      </c>
    </row>
    <row r="208" spans="1:14" s="27" customFormat="1" ht="21.75" customHeight="1">
      <c r="A208" s="28">
        <f>IF('6-3표준조사(4)'!R304="맹아제거",1,)</f>
        <v>0</v>
      </c>
      <c r="B208" s="2324"/>
      <c r="C208" s="35" t="s">
        <v>849</v>
      </c>
      <c r="D208" s="36">
        <v>0</v>
      </c>
      <c r="E208" s="37" t="s">
        <v>551</v>
      </c>
      <c r="F208" s="38">
        <v>0.2</v>
      </c>
      <c r="G208" s="37" t="s">
        <v>552</v>
      </c>
      <c r="H208" s="38">
        <f>ROUND(D208/100*F208,2)</f>
        <v>0</v>
      </c>
      <c r="I208" s="37" t="s">
        <v>550</v>
      </c>
      <c r="J208" s="39">
        <f>'7-1 단가조사'!L7</f>
        <v>172068</v>
      </c>
      <c r="K208" s="40" t="s">
        <v>580</v>
      </c>
      <c r="L208" s="41">
        <f>M225/100</f>
        <v>0</v>
      </c>
      <c r="M208" s="72"/>
      <c r="N208" s="70">
        <f t="shared" si="4"/>
        <v>0</v>
      </c>
    </row>
    <row r="209" spans="1:15" ht="21.75" customHeight="1">
      <c r="A209" s="844">
        <f>IF(H182&gt;0,1,)</f>
        <v>0</v>
      </c>
      <c r="B209" s="2372" t="s">
        <v>555</v>
      </c>
      <c r="C209" s="852" t="s">
        <v>592</v>
      </c>
      <c r="D209" s="855"/>
      <c r="E209" s="854"/>
      <c r="F209" s="855"/>
      <c r="G209" s="854"/>
      <c r="H209" s="855"/>
      <c r="I209" s="854"/>
      <c r="J209" s="856"/>
      <c r="K209" s="857"/>
      <c r="L209" s="858"/>
      <c r="M209" s="859">
        <f>SUM(M210,M212,M213)</f>
        <v>0</v>
      </c>
      <c r="N209" s="841">
        <f t="shared" si="4"/>
        <v>0</v>
      </c>
    </row>
    <row r="210" spans="1:15" ht="21.75" customHeight="1">
      <c r="A210" s="844">
        <f>IF(H182&gt;0,1,)</f>
        <v>0</v>
      </c>
      <c r="B210" s="2373"/>
      <c r="C210" s="860" t="s">
        <v>850</v>
      </c>
      <c r="D210" s="863"/>
      <c r="E210" s="862"/>
      <c r="F210" s="863"/>
      <c r="G210" s="862"/>
      <c r="H210" s="863"/>
      <c r="I210" s="862"/>
      <c r="J210" s="864"/>
      <c r="K210" s="865"/>
      <c r="L210" s="868"/>
      <c r="M210" s="867">
        <f>M211</f>
        <v>0</v>
      </c>
      <c r="N210" s="841">
        <f t="shared" si="4"/>
        <v>0</v>
      </c>
    </row>
    <row r="211" spans="1:15" ht="21.75" customHeight="1">
      <c r="A211" s="844">
        <f>IF(H182&gt;0,1,)</f>
        <v>0</v>
      </c>
      <c r="B211" s="2373"/>
      <c r="C211" s="860" t="s">
        <v>851</v>
      </c>
      <c r="D211" s="863"/>
      <c r="E211" s="862"/>
      <c r="F211" s="863"/>
      <c r="G211" s="862"/>
      <c r="H211" s="863"/>
      <c r="I211" s="862"/>
      <c r="J211" s="864"/>
      <c r="K211" s="865"/>
      <c r="L211" s="868"/>
      <c r="M211" s="867">
        <f>M186+M189+M197+M207</f>
        <v>0</v>
      </c>
      <c r="N211" s="841">
        <f t="shared" si="4"/>
        <v>0</v>
      </c>
    </row>
    <row r="212" spans="1:15" ht="21.75" customHeight="1">
      <c r="A212" s="844">
        <f>IF(H182&gt;0,1,)</f>
        <v>0</v>
      </c>
      <c r="B212" s="2373"/>
      <c r="C212" s="860" t="s">
        <v>852</v>
      </c>
      <c r="D212" s="863"/>
      <c r="E212" s="862"/>
      <c r="F212" s="863"/>
      <c r="G212" s="862"/>
      <c r="H212" s="863"/>
      <c r="I212" s="862"/>
      <c r="J212" s="864"/>
      <c r="K212" s="865"/>
      <c r="L212" s="868"/>
      <c r="M212" s="867">
        <f>M192+M202</f>
        <v>0</v>
      </c>
      <c r="N212" s="841">
        <f t="shared" si="4"/>
        <v>0</v>
      </c>
    </row>
    <row r="213" spans="1:15" ht="21.75" customHeight="1" thickBot="1">
      <c r="A213" s="844">
        <f>IF(H182&gt;0,1,)</f>
        <v>0</v>
      </c>
      <c r="B213" s="2374"/>
      <c r="C213" s="871" t="s">
        <v>853</v>
      </c>
      <c r="D213" s="880"/>
      <c r="E213" s="881"/>
      <c r="F213" s="880"/>
      <c r="G213" s="881"/>
      <c r="H213" s="880"/>
      <c r="I213" s="881"/>
      <c r="J213" s="882"/>
      <c r="K213" s="883"/>
      <c r="L213" s="884"/>
      <c r="M213" s="885">
        <f>M195+M205</f>
        <v>0</v>
      </c>
      <c r="N213" s="841">
        <f t="shared" si="4"/>
        <v>0</v>
      </c>
    </row>
    <row r="214" spans="1:15" ht="21.75" customHeight="1">
      <c r="A214" s="844">
        <f>IF(H182&gt;0,1,)</f>
        <v>0</v>
      </c>
      <c r="B214" s="2375" t="s">
        <v>556</v>
      </c>
      <c r="C214" s="2375"/>
      <c r="D214" s="2375"/>
      <c r="E214" s="2375"/>
      <c r="F214" s="2375"/>
      <c r="G214" s="2375"/>
      <c r="H214" s="2375"/>
      <c r="I214" s="2375"/>
      <c r="J214" s="2375"/>
      <c r="K214" s="2375"/>
      <c r="L214" s="2375"/>
      <c r="M214" s="2375"/>
      <c r="N214" s="841">
        <f t="shared" si="4"/>
        <v>0</v>
      </c>
    </row>
    <row r="215" spans="1:15" ht="21.75" customHeight="1">
      <c r="A215" s="844">
        <f>IF(H182&gt;0,1,)</f>
        <v>0</v>
      </c>
      <c r="B215" s="2376" t="s">
        <v>557</v>
      </c>
      <c r="C215" s="2376"/>
      <c r="D215" s="2376"/>
      <c r="E215" s="2376"/>
      <c r="F215" s="2376"/>
      <c r="G215" s="2376"/>
      <c r="H215" s="2376"/>
      <c r="I215" s="2376"/>
      <c r="J215" s="2376"/>
      <c r="K215" s="2376"/>
      <c r="L215" s="2376"/>
      <c r="M215" s="2376"/>
      <c r="N215" s="841">
        <f t="shared" si="4"/>
        <v>0</v>
      </c>
    </row>
    <row r="216" spans="1:15" ht="21.75" customHeight="1">
      <c r="A216" s="844">
        <f>IF(H182&gt;0,1,)</f>
        <v>0</v>
      </c>
      <c r="B216" s="886" t="s">
        <v>558</v>
      </c>
      <c r="C216" s="887" t="s">
        <v>854</v>
      </c>
      <c r="D216" s="888" t="e">
        <f>'6-3표준조사(5)'!Q310</f>
        <v>#DIV/0!</v>
      </c>
      <c r="E216" s="886" t="s">
        <v>551</v>
      </c>
      <c r="F216" s="1275"/>
      <c r="G216" s="886"/>
      <c r="H216" s="890"/>
      <c r="I216" s="891"/>
      <c r="J216" s="891"/>
      <c r="K216" s="891"/>
      <c r="L216" s="892"/>
      <c r="M216" s="891"/>
      <c r="N216" s="841">
        <f t="shared" si="4"/>
        <v>0</v>
      </c>
    </row>
    <row r="217" spans="1:15" ht="21.75" customHeight="1">
      <c r="A217" s="844">
        <f>IF(H182&gt;0,1,)</f>
        <v>0</v>
      </c>
      <c r="B217" s="886" t="s">
        <v>559</v>
      </c>
      <c r="C217" s="887" t="s">
        <v>840</v>
      </c>
      <c r="D217" s="2377">
        <f>'6-3표준조사(5)'!S310</f>
        <v>0</v>
      </c>
      <c r="E217" s="2377"/>
      <c r="F217" s="1275"/>
      <c r="G217" s="886"/>
      <c r="H217" s="890"/>
      <c r="I217" s="891"/>
      <c r="J217" s="891"/>
      <c r="K217" s="891"/>
      <c r="L217" s="892"/>
      <c r="M217" s="891"/>
      <c r="N217" s="841">
        <f t="shared" si="4"/>
        <v>0</v>
      </c>
    </row>
    <row r="218" spans="1:15" ht="21.75" customHeight="1">
      <c r="A218" s="844">
        <f>IF(H182&gt;0,1,)</f>
        <v>0</v>
      </c>
      <c r="B218" s="886" t="s">
        <v>558</v>
      </c>
      <c r="C218" s="887" t="s">
        <v>1152</v>
      </c>
      <c r="D218" s="2385">
        <f>'6-3표준조사(5)'!R306</f>
        <v>0</v>
      </c>
      <c r="E218" s="2385"/>
      <c r="F218" s="893"/>
      <c r="G218" s="893"/>
      <c r="H218" s="890"/>
      <c r="I218" s="891"/>
      <c r="J218" s="891"/>
      <c r="K218" s="891"/>
      <c r="L218" s="892"/>
      <c r="M218" s="891"/>
      <c r="N218" s="841">
        <f t="shared" si="4"/>
        <v>0</v>
      </c>
    </row>
    <row r="219" spans="1:15" ht="21.75" customHeight="1">
      <c r="A219" s="844">
        <f>IF(H182&gt;0,1,)</f>
        <v>0</v>
      </c>
      <c r="B219" s="2376" t="s">
        <v>856</v>
      </c>
      <c r="C219" s="2376"/>
      <c r="D219" s="2376"/>
      <c r="E219" s="2376"/>
      <c r="F219" s="2376"/>
      <c r="G219" s="2376"/>
      <c r="H219" s="2376"/>
      <c r="I219" s="2376"/>
      <c r="J219" s="2376"/>
      <c r="K219" s="2376"/>
      <c r="L219" s="2376"/>
      <c r="M219" s="2376"/>
      <c r="N219" s="841">
        <f t="shared" si="4"/>
        <v>0</v>
      </c>
    </row>
    <row r="220" spans="1:15" ht="21.75" customHeight="1">
      <c r="A220" s="844">
        <f>IF(H182&gt;0,1,)</f>
        <v>0</v>
      </c>
      <c r="B220" s="2386" t="s">
        <v>542</v>
      </c>
      <c r="C220" s="2386"/>
      <c r="D220" s="2387" t="s">
        <v>893</v>
      </c>
      <c r="E220" s="2387"/>
      <c r="F220" s="2387"/>
      <c r="G220" s="2387"/>
      <c r="H220" s="2387"/>
      <c r="I220" s="2388" t="s">
        <v>894</v>
      </c>
      <c r="J220" s="2388"/>
      <c r="K220" s="2388"/>
      <c r="L220" s="2388"/>
      <c r="M220" s="2388"/>
      <c r="N220" s="841">
        <f t="shared" si="4"/>
        <v>0</v>
      </c>
      <c r="O220" s="894"/>
    </row>
    <row r="221" spans="1:15" ht="21.75" customHeight="1">
      <c r="A221" s="844">
        <f>IF(H182&gt;0,1,)</f>
        <v>0</v>
      </c>
      <c r="B221" s="2386"/>
      <c r="C221" s="2386"/>
      <c r="D221" s="2387"/>
      <c r="E221" s="2387"/>
      <c r="F221" s="2387"/>
      <c r="G221" s="2387"/>
      <c r="H221" s="2387"/>
      <c r="I221" s="895" t="s">
        <v>895</v>
      </c>
      <c r="J221" s="1274" t="s">
        <v>535</v>
      </c>
      <c r="K221" s="1274" t="s">
        <v>537</v>
      </c>
      <c r="L221" s="897" t="s">
        <v>538</v>
      </c>
      <c r="M221" s="1274" t="s">
        <v>881</v>
      </c>
      <c r="N221" s="841">
        <f t="shared" si="4"/>
        <v>0</v>
      </c>
    </row>
    <row r="222" spans="1:15" ht="21.75" customHeight="1">
      <c r="A222" s="844">
        <f>IF(H182&gt;0,1,)</f>
        <v>0</v>
      </c>
      <c r="B222" s="2368" t="s">
        <v>572</v>
      </c>
      <c r="C222" s="2368"/>
      <c r="D222" s="2369" t="str">
        <f>'6-3표준조사(5)'!P306</f>
        <v>완 (15˚ 이하)</v>
      </c>
      <c r="E222" s="2369"/>
      <c r="F222" s="2369"/>
      <c r="G222" s="2369"/>
      <c r="H222" s="2369"/>
      <c r="I222" s="1276" t="str">
        <f>IF(H182=0,"",IF(D222="완 (15˚ 이하)",0,IF(D222="중 (15˚ ~ 30˚)",5,IF(D222="급 (30˚ 초과)",10))))</f>
        <v/>
      </c>
      <c r="J222" s="1276" t="str">
        <f>IF(A185=0,"",IF(D222="완 (15˚ 이하)",0,IF(D222="중 (15˚ ~ 30˚)",5,IF(D222="급 (30˚ 초과)",10))))</f>
        <v/>
      </c>
      <c r="K222" s="1276" t="str">
        <f>IF(A188=0,"",IF(D222="완 (15˚ 이하)",0,IF(D222="중 (15˚ ~ 30˚)",5,IF(D222="급 (30˚ 초과)",10))))</f>
        <v/>
      </c>
      <c r="L222" s="1276" t="str">
        <f>IF(A196=0,"",IF(D222="완 (15˚ 이하)",0,IF(D222="중 (15˚ ~ 30˚)",5,IF(D222="급 (30˚ 초과)",10))))</f>
        <v/>
      </c>
      <c r="M222" s="1276" t="str">
        <f>IF(A206=0,"",IF(D222="완 (15˚ 이하)",0,IF(D222="중 (15˚ ~ 30˚)",5,IF(D222="급 (30˚ 초과)",10))))</f>
        <v/>
      </c>
      <c r="N222" s="841">
        <f t="shared" si="4"/>
        <v>0</v>
      </c>
    </row>
    <row r="223" spans="1:15" ht="21.75" customHeight="1">
      <c r="A223" s="844">
        <f>IF(H182&gt;0,1,)</f>
        <v>0</v>
      </c>
      <c r="B223" s="2389" t="s">
        <v>561</v>
      </c>
      <c r="C223" s="2389"/>
      <c r="D223" s="2369">
        <f>'6-3표준조사(5)'!R306</f>
        <v>0</v>
      </c>
      <c r="E223" s="2369"/>
      <c r="F223" s="2369"/>
      <c r="G223" s="2369"/>
      <c r="H223" s="2369"/>
      <c r="I223" s="1276"/>
      <c r="J223" s="1276"/>
      <c r="K223" s="1276" t="str">
        <f>IF(A188=0,"",IF(D223="당해 년도",0,IF(D223="2년차",5,IF(D223="3년차",10))))</f>
        <v/>
      </c>
      <c r="L223" s="1276"/>
      <c r="M223" s="1276"/>
      <c r="N223" s="841">
        <f t="shared" si="4"/>
        <v>0</v>
      </c>
    </row>
    <row r="224" spans="1:15" ht="21.75" customHeight="1">
      <c r="A224" s="844">
        <f>IF(H182&gt;0,1,)</f>
        <v>0</v>
      </c>
      <c r="B224" s="2368" t="s">
        <v>560</v>
      </c>
      <c r="C224" s="2368"/>
      <c r="D224" s="2369" t="str">
        <f>'6-3표준조사(5)'!Q306</f>
        <v>개소당5ha이상</v>
      </c>
      <c r="E224" s="2369"/>
      <c r="F224" s="2369"/>
      <c r="G224" s="2369"/>
      <c r="H224" s="2369"/>
      <c r="I224" s="1276"/>
      <c r="J224" s="1276" t="str">
        <f>IF(A185=0,"",IF(D224="개소당5ha이상",0,IF(D224="개소당3~5ha미만 ",5,IF(D224="개소당3ha미만",10))))</f>
        <v/>
      </c>
      <c r="K224" s="1276" t="str">
        <f>IF(A188=0,"",IF(D224="개소당5ha이상",0,IF(D224="개소당3~5ha미만 ",5,IF(D224="개소당3ha미만",10))))</f>
        <v/>
      </c>
      <c r="L224" s="1276" t="str">
        <f>IF(A196=0,"",IF(D224="개소당5ha이상",0,IF(D224="개소당3~5ha미만 ",5,IF(D224="개소당3ha미만",10))))</f>
        <v/>
      </c>
      <c r="M224" s="1276" t="str">
        <f>IF(A206=0,"",IF(D224="개소당5ha이상",0,IF(D224="개소당3~5ha미만 ",5,IF(D224="개소당3ha미만",10))))</f>
        <v/>
      </c>
      <c r="N224" s="841">
        <f t="shared" si="4"/>
        <v>0</v>
      </c>
    </row>
    <row r="225" spans="1:15" ht="21.75" customHeight="1">
      <c r="A225" s="844">
        <f>IF(H182&gt;0,1,)</f>
        <v>0</v>
      </c>
      <c r="B225" s="2368" t="s">
        <v>555</v>
      </c>
      <c r="C225" s="2368"/>
      <c r="D225" s="2369"/>
      <c r="E225" s="2369"/>
      <c r="F225" s="2369"/>
      <c r="G225" s="2369"/>
      <c r="H225" s="2369"/>
      <c r="I225" s="1276">
        <f>SUM(I222:I224)</f>
        <v>0</v>
      </c>
      <c r="J225" s="1276">
        <f>SUM(J222:J224)</f>
        <v>0</v>
      </c>
      <c r="K225" s="1276">
        <f>SUM(K222:K224)</f>
        <v>0</v>
      </c>
      <c r="L225" s="1276">
        <f>SUM(L222:L224)</f>
        <v>0</v>
      </c>
      <c r="M225" s="1276">
        <f>SUM(M222:M224)</f>
        <v>0</v>
      </c>
      <c r="N225" s="841">
        <f t="shared" si="4"/>
        <v>0</v>
      </c>
    </row>
    <row r="226" spans="1:15" ht="35.1" customHeight="1" thickBot="1">
      <c r="A226" s="844">
        <f>IF(H227&gt;0,1,)</f>
        <v>0</v>
      </c>
      <c r="B226" s="2394" t="s">
        <v>2161</v>
      </c>
      <c r="C226" s="2394"/>
      <c r="D226" s="2394"/>
      <c r="E226" s="2394"/>
      <c r="F226" s="2394"/>
      <c r="G226" s="2394"/>
      <c r="H226" s="2394"/>
      <c r="I226" s="2394"/>
      <c r="J226" s="2394"/>
      <c r="K226" s="2394"/>
      <c r="L226" s="2394"/>
      <c r="M226" s="2394"/>
      <c r="N226" s="841">
        <f>IF(H$227&gt;0,6,)</f>
        <v>0</v>
      </c>
      <c r="O226" s="899"/>
    </row>
    <row r="227" spans="1:15" ht="24.95" customHeight="1">
      <c r="A227" s="844">
        <f>IF(H227&gt;0,1,)</f>
        <v>0</v>
      </c>
      <c r="B227" s="2362" t="s">
        <v>857</v>
      </c>
      <c r="C227" s="2363"/>
      <c r="D227" s="2364" t="str">
        <f>CONCATENATE('6-3표준조사(5)'!K379,"임반")</f>
        <v>임반</v>
      </c>
      <c r="E227" s="2364"/>
      <c r="F227" s="2364" t="str">
        <f>CONCATENATE('6-3표준조사(5)'!L379,"소반")</f>
        <v>소반</v>
      </c>
      <c r="G227" s="2364"/>
      <c r="H227" s="2365">
        <f>'6-3표준조사(5)'!Q379</f>
        <v>0</v>
      </c>
      <c r="I227" s="2365"/>
      <c r="J227" s="845"/>
      <c r="K227" s="846" t="s">
        <v>541</v>
      </c>
      <c r="L227" s="2366">
        <f>+'6-3표준조사(5)'!R379</f>
        <v>0</v>
      </c>
      <c r="M227" s="2367"/>
      <c r="N227" s="841">
        <f t="shared" ref="N227:N270" si="5">IF(H$227&gt;0,6,)</f>
        <v>0</v>
      </c>
    </row>
    <row r="228" spans="1:15" ht="21.75" customHeight="1">
      <c r="A228" s="844">
        <f>IF(H227&gt;0,1,)</f>
        <v>0</v>
      </c>
      <c r="B228" s="2378" t="s">
        <v>542</v>
      </c>
      <c r="C228" s="2379"/>
      <c r="D228" s="2380" t="s">
        <v>543</v>
      </c>
      <c r="E228" s="2379"/>
      <c r="F228" s="2381" t="s">
        <v>544</v>
      </c>
      <c r="G228" s="2382"/>
      <c r="H228" s="2381" t="s">
        <v>545</v>
      </c>
      <c r="I228" s="2382"/>
      <c r="J228" s="2380" t="s">
        <v>546</v>
      </c>
      <c r="K228" s="2379"/>
      <c r="L228" s="2383" t="s">
        <v>858</v>
      </c>
      <c r="M228" s="2370"/>
      <c r="N228" s="841">
        <f t="shared" si="5"/>
        <v>0</v>
      </c>
    </row>
    <row r="229" spans="1:15" ht="21.75" customHeight="1">
      <c r="A229" s="844">
        <f>IF(H227&gt;0,1,)</f>
        <v>0</v>
      </c>
      <c r="B229" s="847"/>
      <c r="C229" s="848" t="s">
        <v>547</v>
      </c>
      <c r="D229" s="849"/>
      <c r="E229" s="850" t="s">
        <v>548</v>
      </c>
      <c r="F229" s="849"/>
      <c r="G229" s="850" t="s">
        <v>548</v>
      </c>
      <c r="H229" s="849"/>
      <c r="I229" s="850" t="s">
        <v>548</v>
      </c>
      <c r="J229" s="851"/>
      <c r="K229" s="850" t="s">
        <v>549</v>
      </c>
      <c r="L229" s="2384"/>
      <c r="M229" s="2371"/>
      <c r="N229" s="841">
        <f t="shared" si="5"/>
        <v>0</v>
      </c>
    </row>
    <row r="230" spans="1:15" s="27" customFormat="1" ht="21.75" customHeight="1">
      <c r="A230" s="28">
        <f>IF('6-3표준조사(4)'!R379="둘레베기",1,)</f>
        <v>0</v>
      </c>
      <c r="B230" s="2323" t="s">
        <v>547</v>
      </c>
      <c r="C230" s="29" t="s">
        <v>579</v>
      </c>
      <c r="D230" s="30"/>
      <c r="E230" s="31"/>
      <c r="F230" s="30"/>
      <c r="G230" s="31"/>
      <c r="H230" s="30"/>
      <c r="I230" s="31"/>
      <c r="J230" s="32"/>
      <c r="K230" s="33"/>
      <c r="L230" s="34"/>
      <c r="M230" s="71">
        <f>M231</f>
        <v>0</v>
      </c>
      <c r="N230" s="70">
        <f t="shared" si="5"/>
        <v>0</v>
      </c>
    </row>
    <row r="231" spans="1:15" s="27" customFormat="1" ht="21.75" customHeight="1">
      <c r="A231" s="28">
        <f>IF('6-3표준조사(4)'!R379="둘레베기",1,)</f>
        <v>0</v>
      </c>
      <c r="B231" s="2324"/>
      <c r="C231" s="35" t="s">
        <v>841</v>
      </c>
      <c r="D231" s="36"/>
      <c r="E231" s="37"/>
      <c r="F231" s="38"/>
      <c r="G231" s="37"/>
      <c r="H231" s="38"/>
      <c r="I231" s="37"/>
      <c r="J231" s="39"/>
      <c r="K231" s="40"/>
      <c r="L231" s="41">
        <f>J270/100</f>
        <v>0</v>
      </c>
      <c r="M231" s="72">
        <f>ROUNDDOWN((H232*J232)+(H232*J232*L231),)</f>
        <v>0</v>
      </c>
      <c r="N231" s="70">
        <f t="shared" si="5"/>
        <v>0</v>
      </c>
    </row>
    <row r="232" spans="1:15" s="27" customFormat="1" ht="21.75" customHeight="1">
      <c r="A232" s="28">
        <f>IF('6-3표준조사(4)'!R379="둘레베기",1,)</f>
        <v>0</v>
      </c>
      <c r="B232" s="2324"/>
      <c r="C232" s="35" t="s">
        <v>842</v>
      </c>
      <c r="D232" s="36">
        <f>IF(A232&gt;0,D261,)</f>
        <v>0</v>
      </c>
      <c r="E232" s="37" t="s">
        <v>551</v>
      </c>
      <c r="F232" s="38">
        <v>0.18</v>
      </c>
      <c r="G232" s="37" t="s">
        <v>552</v>
      </c>
      <c r="H232" s="38">
        <f>ROUND(D232/100*F232,2)</f>
        <v>0</v>
      </c>
      <c r="I232" s="37" t="s">
        <v>550</v>
      </c>
      <c r="J232" s="39">
        <f>'7-1 단가조사'!L7</f>
        <v>172068</v>
      </c>
      <c r="K232" s="40" t="s">
        <v>580</v>
      </c>
      <c r="L232" s="41"/>
      <c r="M232" s="72"/>
      <c r="N232" s="70">
        <f t="shared" si="5"/>
        <v>0</v>
      </c>
    </row>
    <row r="233" spans="1:15" s="27" customFormat="1" ht="21.75" customHeight="1">
      <c r="A233" s="28">
        <f>IF('6-3표준조사(4)'!R379="줄베기",1,)</f>
        <v>0</v>
      </c>
      <c r="B233" s="2324"/>
      <c r="C233" s="29" t="s">
        <v>581</v>
      </c>
      <c r="D233" s="30"/>
      <c r="E233" s="31"/>
      <c r="F233" s="30"/>
      <c r="G233" s="31"/>
      <c r="H233" s="30"/>
      <c r="I233" s="31"/>
      <c r="J233" s="32"/>
      <c r="K233" s="33"/>
      <c r="L233" s="42"/>
      <c r="M233" s="71">
        <f>SUM(M234+M237+M240)</f>
        <v>0</v>
      </c>
      <c r="N233" s="70">
        <f t="shared" si="5"/>
        <v>0</v>
      </c>
    </row>
    <row r="234" spans="1:15" s="27" customFormat="1" ht="21.75" customHeight="1">
      <c r="A234" s="28">
        <f>IF('6-3표준조사(4)'!R379="줄베기",1,)</f>
        <v>0</v>
      </c>
      <c r="B234" s="2324"/>
      <c r="C234" s="35" t="s">
        <v>841</v>
      </c>
      <c r="D234" s="43"/>
      <c r="E234" s="37"/>
      <c r="F234" s="38"/>
      <c r="G234" s="37"/>
      <c r="H234" s="38"/>
      <c r="I234" s="37"/>
      <c r="J234" s="39"/>
      <c r="K234" s="40"/>
      <c r="L234" s="41">
        <f>K270/100</f>
        <v>0</v>
      </c>
      <c r="M234" s="72">
        <f>ROUNDDOWN((M235+M236)+((M235+M236)*L234),0)</f>
        <v>0</v>
      </c>
      <c r="N234" s="70">
        <f t="shared" si="5"/>
        <v>0</v>
      </c>
    </row>
    <row r="235" spans="1:15" s="27" customFormat="1" ht="21.75" customHeight="1">
      <c r="A235" s="28">
        <f>IF('6-3표준조사(4)'!R379="줄베기",1,)</f>
        <v>0</v>
      </c>
      <c r="B235" s="2324"/>
      <c r="C235" s="35" t="s">
        <v>843</v>
      </c>
      <c r="D235" s="43">
        <f>IF(A235&gt;0,D261,)</f>
        <v>0</v>
      </c>
      <c r="E235" s="37" t="s">
        <v>551</v>
      </c>
      <c r="F235" s="38">
        <v>7.0000000000000007E-2</v>
      </c>
      <c r="G235" s="37" t="s">
        <v>552</v>
      </c>
      <c r="H235" s="38">
        <f>ROUND(D235/100*F235,2)</f>
        <v>0</v>
      </c>
      <c r="I235" s="37" t="s">
        <v>550</v>
      </c>
      <c r="J235" s="39">
        <f>'7-1 단가조사'!L7</f>
        <v>172068</v>
      </c>
      <c r="K235" s="40" t="s">
        <v>580</v>
      </c>
      <c r="L235" s="41"/>
      <c r="M235" s="72">
        <f>ROUNDDOWN(H235*J235,)</f>
        <v>0</v>
      </c>
      <c r="N235" s="70">
        <f t="shared" si="5"/>
        <v>0</v>
      </c>
    </row>
    <row r="236" spans="1:15" s="27" customFormat="1" ht="21.75" customHeight="1">
      <c r="A236" s="28">
        <f>IF('6-3표준조사(4)'!R379="줄베기",1,)</f>
        <v>0</v>
      </c>
      <c r="B236" s="2324"/>
      <c r="C236" s="35" t="s">
        <v>844</v>
      </c>
      <c r="D236" s="44">
        <f>IF(A236&gt;0,1,)</f>
        <v>0</v>
      </c>
      <c r="E236" s="37" t="s">
        <v>425</v>
      </c>
      <c r="F236" s="38">
        <v>1.3</v>
      </c>
      <c r="G236" s="37" t="s">
        <v>582</v>
      </c>
      <c r="H236" s="38">
        <f>ROUND(D236*F236,2)</f>
        <v>0</v>
      </c>
      <c r="I236" s="37" t="s">
        <v>550</v>
      </c>
      <c r="J236" s="39">
        <f>'7-1 단가조사'!L6</f>
        <v>226122</v>
      </c>
      <c r="K236" s="40" t="s">
        <v>583</v>
      </c>
      <c r="L236" s="41"/>
      <c r="M236" s="72">
        <f>ROUNDDOWN(H236*J236,)</f>
        <v>0</v>
      </c>
      <c r="N236" s="70">
        <f t="shared" si="5"/>
        <v>0</v>
      </c>
    </row>
    <row r="237" spans="1:15" s="27" customFormat="1" ht="21.75" customHeight="1">
      <c r="A237" s="28">
        <f>IF('6-3표준조사(4)'!R379="줄베기",1,)</f>
        <v>0</v>
      </c>
      <c r="B237" s="2324"/>
      <c r="C237" s="35" t="s">
        <v>845</v>
      </c>
      <c r="D237" s="43"/>
      <c r="E237" s="37"/>
      <c r="F237" s="38"/>
      <c r="G237" s="37"/>
      <c r="H237" s="38"/>
      <c r="I237" s="37"/>
      <c r="J237" s="39"/>
      <c r="K237" s="40"/>
      <c r="L237" s="45"/>
      <c r="M237" s="72">
        <f>M238+M239</f>
        <v>0</v>
      </c>
      <c r="N237" s="70">
        <f t="shared" si="5"/>
        <v>0</v>
      </c>
    </row>
    <row r="238" spans="1:15" s="27" customFormat="1" ht="21.75" customHeight="1">
      <c r="A238" s="28">
        <f>IF('6-3표준조사(4)'!R379="줄베기",1,)</f>
        <v>0</v>
      </c>
      <c r="B238" s="2324"/>
      <c r="C238" s="35" t="s">
        <v>846</v>
      </c>
      <c r="D238" s="44">
        <f>H236</f>
        <v>0</v>
      </c>
      <c r="E238" s="37" t="s">
        <v>582</v>
      </c>
      <c r="F238" s="38">
        <v>5</v>
      </c>
      <c r="G238" s="37" t="s">
        <v>553</v>
      </c>
      <c r="H238" s="38">
        <f>ROUND(D238*F238,2)</f>
        <v>0</v>
      </c>
      <c r="I238" s="37" t="s">
        <v>554</v>
      </c>
      <c r="J238" s="39">
        <f>'7-1 단가조사'!L11</f>
        <v>1720</v>
      </c>
      <c r="K238" s="40" t="s">
        <v>584</v>
      </c>
      <c r="L238" s="45"/>
      <c r="M238" s="72">
        <f>ROUNDDOWN(H238*J238,)</f>
        <v>0</v>
      </c>
      <c r="N238" s="70">
        <f t="shared" si="5"/>
        <v>0</v>
      </c>
    </row>
    <row r="239" spans="1:15" s="27" customFormat="1" ht="21.75" customHeight="1">
      <c r="A239" s="28">
        <f>IF('6-3표준조사(4)'!R379="줄베기",1,)</f>
        <v>0</v>
      </c>
      <c r="B239" s="2324"/>
      <c r="C239" s="35" t="s">
        <v>847</v>
      </c>
      <c r="D239" s="43">
        <f>M238</f>
        <v>0</v>
      </c>
      <c r="E239" s="37" t="s">
        <v>586</v>
      </c>
      <c r="F239" s="38">
        <v>0.1</v>
      </c>
      <c r="G239" s="37" t="s">
        <v>587</v>
      </c>
      <c r="H239" s="38"/>
      <c r="I239" s="37"/>
      <c r="J239" s="39"/>
      <c r="K239" s="40"/>
      <c r="L239" s="45"/>
      <c r="M239" s="72">
        <f>ROUNDDOWN(D239*F239,)</f>
        <v>0</v>
      </c>
      <c r="N239" s="70">
        <f t="shared" si="5"/>
        <v>0</v>
      </c>
    </row>
    <row r="240" spans="1:15" s="27" customFormat="1" ht="21.75" customHeight="1">
      <c r="A240" s="28">
        <f>IF('6-3표준조사(4)'!R379="줄베기",1,)</f>
        <v>0</v>
      </c>
      <c r="B240" s="2324"/>
      <c r="C240" s="46" t="s">
        <v>848</v>
      </c>
      <c r="D240" s="47">
        <f>D238</f>
        <v>0</v>
      </c>
      <c r="E240" s="48" t="s">
        <v>588</v>
      </c>
      <c r="F240" s="49">
        <v>8.3999999999999995E-3</v>
      </c>
      <c r="G240" s="48" t="s">
        <v>589</v>
      </c>
      <c r="H240" s="50"/>
      <c r="I240" s="48"/>
      <c r="J240" s="51">
        <f>'7-1 단가조사'!L14</f>
        <v>610000</v>
      </c>
      <c r="K240" s="52" t="s">
        <v>585</v>
      </c>
      <c r="L240" s="53"/>
      <c r="M240" s="73">
        <f>ROUNDDOWN(D240*F240*J240,)</f>
        <v>0</v>
      </c>
      <c r="N240" s="70">
        <f t="shared" si="5"/>
        <v>0</v>
      </c>
    </row>
    <row r="241" spans="1:14" ht="21.75" customHeight="1">
      <c r="A241" s="844">
        <f>IF('6-3표준조사(5)'!R379="모두베기",1,)</f>
        <v>0</v>
      </c>
      <c r="B241" s="2324"/>
      <c r="C241" s="852" t="s">
        <v>590</v>
      </c>
      <c r="D241" s="853"/>
      <c r="E241" s="854"/>
      <c r="F241" s="855"/>
      <c r="G241" s="854"/>
      <c r="H241" s="855"/>
      <c r="I241" s="854"/>
      <c r="J241" s="856"/>
      <c r="K241" s="857"/>
      <c r="L241" s="858"/>
      <c r="M241" s="859">
        <f>M242+M247+M250</f>
        <v>0</v>
      </c>
      <c r="N241" s="841">
        <f t="shared" si="5"/>
        <v>0</v>
      </c>
    </row>
    <row r="242" spans="1:14" ht="21.75" customHeight="1">
      <c r="A242" s="844">
        <f>IF('6-3표준조사(5)'!R379="모두베기",1,)</f>
        <v>0</v>
      </c>
      <c r="B242" s="2324"/>
      <c r="C242" s="860" t="s">
        <v>841</v>
      </c>
      <c r="D242" s="861"/>
      <c r="E242" s="862"/>
      <c r="F242" s="863"/>
      <c r="G242" s="862"/>
      <c r="H242" s="863"/>
      <c r="I242" s="862"/>
      <c r="J242" s="864"/>
      <c r="K242" s="865"/>
      <c r="L242" s="866">
        <f>L270/100</f>
        <v>0</v>
      </c>
      <c r="M242" s="867">
        <f>M243+M244+M245+M246</f>
        <v>0</v>
      </c>
      <c r="N242" s="841">
        <f t="shared" si="5"/>
        <v>0</v>
      </c>
    </row>
    <row r="243" spans="1:14" ht="21.75" customHeight="1">
      <c r="A243" s="844">
        <f>IF('6-3표준조사(5)'!R379="모두베기",1,)</f>
        <v>0</v>
      </c>
      <c r="B243" s="2324"/>
      <c r="C243" s="860" t="s">
        <v>843</v>
      </c>
      <c r="D243" s="861">
        <f>IF(A243&gt;0,D261,)</f>
        <v>0</v>
      </c>
      <c r="E243" s="862" t="s">
        <v>551</v>
      </c>
      <c r="F243" s="863">
        <v>7.0000000000000007E-2</v>
      </c>
      <c r="G243" s="862" t="s">
        <v>552</v>
      </c>
      <c r="H243" s="863">
        <f>ROUND(D243/100*F243,2)</f>
        <v>0</v>
      </c>
      <c r="I243" s="862" t="s">
        <v>550</v>
      </c>
      <c r="J243" s="864">
        <f>'7-1 단가조사'!L7</f>
        <v>172068</v>
      </c>
      <c r="K243" s="865" t="s">
        <v>580</v>
      </c>
      <c r="L243" s="868"/>
      <c r="M243" s="867">
        <f>ROUNDDOWN((H243*J243)+(H243*J243*L242),)</f>
        <v>0</v>
      </c>
      <c r="N243" s="841">
        <f t="shared" si="5"/>
        <v>0</v>
      </c>
    </row>
    <row r="244" spans="1:14" ht="21.75" customHeight="1">
      <c r="A244" s="844">
        <f>IF('6-3표준조사(5)'!R379="모두베기",1,)</f>
        <v>0</v>
      </c>
      <c r="B244" s="2324"/>
      <c r="C244" s="869" t="s">
        <v>1158</v>
      </c>
      <c r="D244" s="870">
        <f>IF(A244&gt;0,IF(D263="당해 년도",1,),)</f>
        <v>0</v>
      </c>
      <c r="E244" s="862" t="s">
        <v>425</v>
      </c>
      <c r="F244" s="863">
        <v>3.5</v>
      </c>
      <c r="G244" s="862" t="s">
        <v>582</v>
      </c>
      <c r="H244" s="863">
        <f>ROUND(D244*F244,2)</f>
        <v>0</v>
      </c>
      <c r="I244" s="862" t="s">
        <v>550</v>
      </c>
      <c r="J244" s="864">
        <f>'7-1 단가조사'!L6</f>
        <v>226122</v>
      </c>
      <c r="K244" s="865" t="s">
        <v>583</v>
      </c>
      <c r="L244" s="868"/>
      <c r="M244" s="867">
        <f>ROUNDDOWN((H244*J244)+(H244*J244*L242),)</f>
        <v>0</v>
      </c>
      <c r="N244" s="841">
        <f t="shared" si="5"/>
        <v>0</v>
      </c>
    </row>
    <row r="245" spans="1:14" ht="21.75" customHeight="1">
      <c r="A245" s="844">
        <f>IF('6-3표준조사(5)'!R379="모두베기",1,)</f>
        <v>0</v>
      </c>
      <c r="B245" s="2324"/>
      <c r="C245" s="869" t="s">
        <v>1159</v>
      </c>
      <c r="D245" s="870">
        <f>IF(A245&gt;0,IF(D263="2년차",1,),)</f>
        <v>0</v>
      </c>
      <c r="E245" s="862" t="s">
        <v>425</v>
      </c>
      <c r="F245" s="863">
        <v>4</v>
      </c>
      <c r="G245" s="862" t="s">
        <v>582</v>
      </c>
      <c r="H245" s="863">
        <f>ROUND(D245*F245,2)</f>
        <v>0</v>
      </c>
      <c r="I245" s="862" t="s">
        <v>550</v>
      </c>
      <c r="J245" s="864">
        <f>'7-1 단가조사'!L6</f>
        <v>226122</v>
      </c>
      <c r="K245" s="865" t="s">
        <v>583</v>
      </c>
      <c r="L245" s="868"/>
      <c r="M245" s="867">
        <f>ROUNDDOWN((H245*J245)+(H245*J245*L242),)</f>
        <v>0</v>
      </c>
      <c r="N245" s="841">
        <f t="shared" si="5"/>
        <v>0</v>
      </c>
    </row>
    <row r="246" spans="1:14" ht="21.75" customHeight="1">
      <c r="A246" s="844">
        <f>IF('6-3표준조사(5)'!R379="모두베기",1,)</f>
        <v>0</v>
      </c>
      <c r="B246" s="2324"/>
      <c r="C246" s="869" t="s">
        <v>1160</v>
      </c>
      <c r="D246" s="870">
        <f>IF(A246&gt;0,IF(D263="3년차 이상",1,),)</f>
        <v>0</v>
      </c>
      <c r="E246" s="862" t="s">
        <v>425</v>
      </c>
      <c r="F246" s="863">
        <v>5</v>
      </c>
      <c r="G246" s="862" t="s">
        <v>582</v>
      </c>
      <c r="H246" s="863">
        <f>ROUND(D246*F246,2)</f>
        <v>0</v>
      </c>
      <c r="I246" s="862" t="s">
        <v>550</v>
      </c>
      <c r="J246" s="864">
        <f>'7-1 단가조사'!L6</f>
        <v>226122</v>
      </c>
      <c r="K246" s="865" t="s">
        <v>583</v>
      </c>
      <c r="L246" s="868"/>
      <c r="M246" s="867">
        <f>ROUNDDOWN((H246*J246)+(H246*J246*L242),)</f>
        <v>0</v>
      </c>
      <c r="N246" s="841">
        <f t="shared" si="5"/>
        <v>0</v>
      </c>
    </row>
    <row r="247" spans="1:14" ht="21.75" customHeight="1">
      <c r="A247" s="844">
        <f>IF('6-3표준조사(5)'!R379="모두베기",1,)</f>
        <v>0</v>
      </c>
      <c r="B247" s="2324"/>
      <c r="C247" s="860" t="s">
        <v>845</v>
      </c>
      <c r="D247" s="861"/>
      <c r="E247" s="862"/>
      <c r="F247" s="863"/>
      <c r="G247" s="862"/>
      <c r="H247" s="863"/>
      <c r="I247" s="862"/>
      <c r="J247" s="864"/>
      <c r="K247" s="865"/>
      <c r="L247" s="868"/>
      <c r="M247" s="867">
        <f>M248+M249</f>
        <v>0</v>
      </c>
      <c r="N247" s="841">
        <f t="shared" si="5"/>
        <v>0</v>
      </c>
    </row>
    <row r="248" spans="1:14" ht="21.75" customHeight="1">
      <c r="A248" s="844">
        <f>IF('6-3표준조사(5)'!R379="모두베기",1,)</f>
        <v>0</v>
      </c>
      <c r="B248" s="2324"/>
      <c r="C248" s="860" t="s">
        <v>846</v>
      </c>
      <c r="D248" s="870">
        <f>(H244+H245+H246)</f>
        <v>0</v>
      </c>
      <c r="E248" s="862" t="s">
        <v>582</v>
      </c>
      <c r="F248" s="863">
        <v>5</v>
      </c>
      <c r="G248" s="862" t="s">
        <v>553</v>
      </c>
      <c r="H248" s="863">
        <f>ROUND(D248*F248,2)</f>
        <v>0</v>
      </c>
      <c r="I248" s="862" t="s">
        <v>554</v>
      </c>
      <c r="J248" s="864">
        <f>'7-1 단가조사'!L11</f>
        <v>1720</v>
      </c>
      <c r="K248" s="865" t="s">
        <v>584</v>
      </c>
      <c r="L248" s="868"/>
      <c r="M248" s="867">
        <f>ROUNDDOWN(H248*J248,)</f>
        <v>0</v>
      </c>
      <c r="N248" s="841">
        <f t="shared" si="5"/>
        <v>0</v>
      </c>
    </row>
    <row r="249" spans="1:14" ht="21.75" customHeight="1">
      <c r="A249" s="844">
        <f>IF('6-3표준조사(5)'!R379="모두베기",1,)</f>
        <v>0</v>
      </c>
      <c r="B249" s="2324"/>
      <c r="C249" s="860" t="s">
        <v>847</v>
      </c>
      <c r="D249" s="861">
        <f>M248</f>
        <v>0</v>
      </c>
      <c r="E249" s="862" t="s">
        <v>586</v>
      </c>
      <c r="F249" s="863">
        <v>0.1</v>
      </c>
      <c r="G249" s="862" t="s">
        <v>587</v>
      </c>
      <c r="H249" s="863"/>
      <c r="I249" s="862"/>
      <c r="J249" s="864"/>
      <c r="K249" s="865"/>
      <c r="L249" s="868"/>
      <c r="M249" s="867">
        <f>ROUNDDOWN(D249*F249,)</f>
        <v>0</v>
      </c>
      <c r="N249" s="841">
        <f t="shared" si="5"/>
        <v>0</v>
      </c>
    </row>
    <row r="250" spans="1:14" ht="21.75" customHeight="1">
      <c r="A250" s="844">
        <f>IF('6-3표준조사(5)'!R379="모두베기",1,)</f>
        <v>0</v>
      </c>
      <c r="B250" s="2324"/>
      <c r="C250" s="871" t="s">
        <v>848</v>
      </c>
      <c r="D250" s="872">
        <f>D248</f>
        <v>0</v>
      </c>
      <c r="E250" s="873" t="s">
        <v>588</v>
      </c>
      <c r="F250" s="874">
        <v>8.3999999999999995E-3</v>
      </c>
      <c r="G250" s="873" t="s">
        <v>589</v>
      </c>
      <c r="H250" s="875"/>
      <c r="I250" s="873"/>
      <c r="J250" s="876">
        <f>'7-1 단가조사'!L14</f>
        <v>610000</v>
      </c>
      <c r="K250" s="877" t="s">
        <v>585</v>
      </c>
      <c r="L250" s="878"/>
      <c r="M250" s="879">
        <f>ROUNDDOWN(D250*F250*J250,)</f>
        <v>0</v>
      </c>
      <c r="N250" s="841">
        <f t="shared" si="5"/>
        <v>0</v>
      </c>
    </row>
    <row r="251" spans="1:14" s="27" customFormat="1" ht="21.75" customHeight="1">
      <c r="A251" s="28">
        <f>IF('6-3표준조사(4)'!R379="맹아제거",1,)</f>
        <v>0</v>
      </c>
      <c r="B251" s="2324"/>
      <c r="C251" s="29" t="s">
        <v>591</v>
      </c>
      <c r="D251" s="30"/>
      <c r="E251" s="31"/>
      <c r="F251" s="30"/>
      <c r="G251" s="31"/>
      <c r="H251" s="30"/>
      <c r="I251" s="31"/>
      <c r="J251" s="32"/>
      <c r="K251" s="33"/>
      <c r="L251" s="34"/>
      <c r="M251" s="71">
        <f>M252</f>
        <v>0</v>
      </c>
      <c r="N251" s="70">
        <f t="shared" si="5"/>
        <v>0</v>
      </c>
    </row>
    <row r="252" spans="1:14" s="27" customFormat="1" ht="21.75" customHeight="1">
      <c r="A252" s="28">
        <f>IF('6-3표준조사(4)'!R379="맹아제거",1,)</f>
        <v>0</v>
      </c>
      <c r="B252" s="2324"/>
      <c r="C252" s="35" t="s">
        <v>841</v>
      </c>
      <c r="D252" s="36"/>
      <c r="E252" s="37"/>
      <c r="F252" s="38"/>
      <c r="G252" s="37"/>
      <c r="H252" s="38"/>
      <c r="I252" s="37"/>
      <c r="J252" s="39"/>
      <c r="K252" s="40"/>
      <c r="L252" s="41">
        <f>M270/100</f>
        <v>0</v>
      </c>
      <c r="M252" s="72">
        <f>ROUNDDOWN((H253*J253)+(H253*J253*L252),)</f>
        <v>0</v>
      </c>
      <c r="N252" s="70">
        <f t="shared" si="5"/>
        <v>0</v>
      </c>
    </row>
    <row r="253" spans="1:14" s="27" customFormat="1" ht="21.75" customHeight="1">
      <c r="A253" s="28">
        <f>IF('6-3표준조사(4)'!R379="맹아제거",1,)</f>
        <v>0</v>
      </c>
      <c r="B253" s="2324"/>
      <c r="C253" s="35" t="s">
        <v>849</v>
      </c>
      <c r="D253" s="36">
        <v>0</v>
      </c>
      <c r="E253" s="37" t="s">
        <v>551</v>
      </c>
      <c r="F253" s="38">
        <v>0.2</v>
      </c>
      <c r="G253" s="37" t="s">
        <v>552</v>
      </c>
      <c r="H253" s="38">
        <f>ROUND(D253/100*F253,2)</f>
        <v>0</v>
      </c>
      <c r="I253" s="37" t="s">
        <v>550</v>
      </c>
      <c r="J253" s="39">
        <f>'7-1 단가조사'!L7</f>
        <v>172068</v>
      </c>
      <c r="K253" s="40" t="s">
        <v>580</v>
      </c>
      <c r="L253" s="41">
        <f>M270/100</f>
        <v>0</v>
      </c>
      <c r="M253" s="72"/>
      <c r="N253" s="70">
        <f t="shared" si="5"/>
        <v>0</v>
      </c>
    </row>
    <row r="254" spans="1:14" ht="21.75" customHeight="1">
      <c r="A254" s="844">
        <f>IF(H227&gt;0,1,)</f>
        <v>0</v>
      </c>
      <c r="B254" s="2372" t="s">
        <v>555</v>
      </c>
      <c r="C254" s="852" t="s">
        <v>592</v>
      </c>
      <c r="D254" s="855"/>
      <c r="E254" s="854"/>
      <c r="F254" s="855"/>
      <c r="G254" s="854"/>
      <c r="H254" s="855"/>
      <c r="I254" s="854"/>
      <c r="J254" s="856"/>
      <c r="K254" s="857"/>
      <c r="L254" s="858"/>
      <c r="M254" s="859">
        <f>SUM(M255,M257,M258)</f>
        <v>0</v>
      </c>
      <c r="N254" s="841">
        <f t="shared" si="5"/>
        <v>0</v>
      </c>
    </row>
    <row r="255" spans="1:14" ht="21.75" customHeight="1">
      <c r="A255" s="844">
        <f>IF(H227&gt;0,1,)</f>
        <v>0</v>
      </c>
      <c r="B255" s="2373"/>
      <c r="C255" s="860" t="s">
        <v>850</v>
      </c>
      <c r="D255" s="863"/>
      <c r="E255" s="862"/>
      <c r="F255" s="863"/>
      <c r="G255" s="862"/>
      <c r="H255" s="863"/>
      <c r="I255" s="862"/>
      <c r="J255" s="864"/>
      <c r="K255" s="865"/>
      <c r="L255" s="868"/>
      <c r="M255" s="867">
        <f>M256</f>
        <v>0</v>
      </c>
      <c r="N255" s="841">
        <f t="shared" si="5"/>
        <v>0</v>
      </c>
    </row>
    <row r="256" spans="1:14" ht="21.75" customHeight="1">
      <c r="A256" s="844">
        <f>IF(H227&gt;0,1,)</f>
        <v>0</v>
      </c>
      <c r="B256" s="2373"/>
      <c r="C256" s="860" t="s">
        <v>851</v>
      </c>
      <c r="D256" s="863"/>
      <c r="E256" s="862"/>
      <c r="F256" s="863"/>
      <c r="G256" s="862"/>
      <c r="H256" s="863"/>
      <c r="I256" s="862"/>
      <c r="J256" s="864"/>
      <c r="K256" s="865"/>
      <c r="L256" s="868"/>
      <c r="M256" s="867">
        <f>M231+M234+M242+M252</f>
        <v>0</v>
      </c>
      <c r="N256" s="841">
        <f t="shared" si="5"/>
        <v>0</v>
      </c>
    </row>
    <row r="257" spans="1:15" ht="21.75" customHeight="1">
      <c r="A257" s="844">
        <f>IF(H227&gt;0,1,)</f>
        <v>0</v>
      </c>
      <c r="B257" s="2373"/>
      <c r="C257" s="860" t="s">
        <v>852</v>
      </c>
      <c r="D257" s="863"/>
      <c r="E257" s="862"/>
      <c r="F257" s="863"/>
      <c r="G257" s="862"/>
      <c r="H257" s="863"/>
      <c r="I257" s="862"/>
      <c r="J257" s="864"/>
      <c r="K257" s="865"/>
      <c r="L257" s="868"/>
      <c r="M257" s="867">
        <f>M237+M247</f>
        <v>0</v>
      </c>
      <c r="N257" s="841">
        <f t="shared" si="5"/>
        <v>0</v>
      </c>
    </row>
    <row r="258" spans="1:15" ht="21.75" customHeight="1" thickBot="1">
      <c r="A258" s="844">
        <f>IF(H227&gt;0,1,)</f>
        <v>0</v>
      </c>
      <c r="B258" s="2374"/>
      <c r="C258" s="871" t="s">
        <v>853</v>
      </c>
      <c r="D258" s="880"/>
      <c r="E258" s="881"/>
      <c r="F258" s="880"/>
      <c r="G258" s="881"/>
      <c r="H258" s="880"/>
      <c r="I258" s="881"/>
      <c r="J258" s="882"/>
      <c r="K258" s="883"/>
      <c r="L258" s="884"/>
      <c r="M258" s="885">
        <f>M240+M250</f>
        <v>0</v>
      </c>
      <c r="N258" s="841">
        <f t="shared" si="5"/>
        <v>0</v>
      </c>
    </row>
    <row r="259" spans="1:15" ht="21.75" customHeight="1">
      <c r="A259" s="844">
        <f>IF(H227&gt;0,1,)</f>
        <v>0</v>
      </c>
      <c r="B259" s="2375" t="s">
        <v>556</v>
      </c>
      <c r="C259" s="2375"/>
      <c r="D259" s="2375"/>
      <c r="E259" s="2375"/>
      <c r="F259" s="2375"/>
      <c r="G259" s="2375"/>
      <c r="H259" s="2375"/>
      <c r="I259" s="2375"/>
      <c r="J259" s="2375"/>
      <c r="K259" s="2375"/>
      <c r="L259" s="2375"/>
      <c r="M259" s="2375"/>
      <c r="N259" s="841">
        <f t="shared" si="5"/>
        <v>0</v>
      </c>
    </row>
    <row r="260" spans="1:15" ht="21.75" customHeight="1">
      <c r="A260" s="844">
        <f>IF(H227&gt;0,1,)</f>
        <v>0</v>
      </c>
      <c r="B260" s="2376" t="s">
        <v>557</v>
      </c>
      <c r="C260" s="2376"/>
      <c r="D260" s="2376"/>
      <c r="E260" s="2376"/>
      <c r="F260" s="2376"/>
      <c r="G260" s="2376"/>
      <c r="H260" s="2376"/>
      <c r="I260" s="2376"/>
      <c r="J260" s="2376"/>
      <c r="K260" s="2376"/>
      <c r="L260" s="2376"/>
      <c r="M260" s="2376"/>
      <c r="N260" s="841">
        <f t="shared" si="5"/>
        <v>0</v>
      </c>
    </row>
    <row r="261" spans="1:15" ht="21.75" customHeight="1">
      <c r="A261" s="844">
        <f>IF(H227&gt;0,1,)</f>
        <v>0</v>
      </c>
      <c r="B261" s="886" t="s">
        <v>558</v>
      </c>
      <c r="C261" s="887" t="s">
        <v>854</v>
      </c>
      <c r="D261" s="888" t="e">
        <f>'6-3표준조사(5)'!Q385</f>
        <v>#DIV/0!</v>
      </c>
      <c r="E261" s="886" t="s">
        <v>551</v>
      </c>
      <c r="F261" s="1275"/>
      <c r="G261" s="886"/>
      <c r="H261" s="890"/>
      <c r="I261" s="891"/>
      <c r="J261" s="891"/>
      <c r="K261" s="891"/>
      <c r="L261" s="892"/>
      <c r="M261" s="891"/>
      <c r="N261" s="841">
        <f t="shared" si="5"/>
        <v>0</v>
      </c>
    </row>
    <row r="262" spans="1:15" ht="21.75" customHeight="1">
      <c r="A262" s="844">
        <f>IF(H227&gt;0,1,)</f>
        <v>0</v>
      </c>
      <c r="B262" s="886" t="s">
        <v>559</v>
      </c>
      <c r="C262" s="887" t="s">
        <v>840</v>
      </c>
      <c r="D262" s="2377">
        <f>'6-3표준조사(5)'!S385</f>
        <v>0</v>
      </c>
      <c r="E262" s="2377"/>
      <c r="F262" s="1275"/>
      <c r="G262" s="886"/>
      <c r="H262" s="890"/>
      <c r="I262" s="891"/>
      <c r="J262" s="891"/>
      <c r="K262" s="891"/>
      <c r="L262" s="892"/>
      <c r="M262" s="891"/>
      <c r="N262" s="841">
        <f t="shared" si="5"/>
        <v>0</v>
      </c>
    </row>
    <row r="263" spans="1:15" ht="21.75" customHeight="1">
      <c r="A263" s="844">
        <f>IF(H227&gt;0,1,)</f>
        <v>0</v>
      </c>
      <c r="B263" s="886" t="s">
        <v>558</v>
      </c>
      <c r="C263" s="887" t="s">
        <v>1152</v>
      </c>
      <c r="D263" s="2385">
        <f>'6-3표준조사(5)'!R381</f>
        <v>0</v>
      </c>
      <c r="E263" s="2385"/>
      <c r="F263" s="893"/>
      <c r="G263" s="893"/>
      <c r="H263" s="890"/>
      <c r="I263" s="891"/>
      <c r="J263" s="891"/>
      <c r="K263" s="891"/>
      <c r="L263" s="892"/>
      <c r="M263" s="891"/>
      <c r="N263" s="841">
        <f t="shared" si="5"/>
        <v>0</v>
      </c>
    </row>
    <row r="264" spans="1:15" ht="21.75" customHeight="1">
      <c r="A264" s="844">
        <f>IF(H227&gt;0,1,)</f>
        <v>0</v>
      </c>
      <c r="B264" s="2376" t="s">
        <v>856</v>
      </c>
      <c r="C264" s="2376"/>
      <c r="D264" s="2376"/>
      <c r="E264" s="2376"/>
      <c r="F264" s="2376"/>
      <c r="G264" s="2376"/>
      <c r="H264" s="2376"/>
      <c r="I264" s="2376"/>
      <c r="J264" s="2376"/>
      <c r="K264" s="2376"/>
      <c r="L264" s="2376"/>
      <c r="M264" s="2376"/>
      <c r="N264" s="841">
        <f t="shared" si="5"/>
        <v>0</v>
      </c>
    </row>
    <row r="265" spans="1:15" ht="21.75" customHeight="1">
      <c r="A265" s="844">
        <f>IF(H227&gt;0,1,)</f>
        <v>0</v>
      </c>
      <c r="B265" s="2386" t="s">
        <v>542</v>
      </c>
      <c r="C265" s="2386"/>
      <c r="D265" s="2387" t="s">
        <v>893</v>
      </c>
      <c r="E265" s="2387"/>
      <c r="F265" s="2387"/>
      <c r="G265" s="2387"/>
      <c r="H265" s="2387"/>
      <c r="I265" s="2388" t="s">
        <v>894</v>
      </c>
      <c r="J265" s="2388"/>
      <c r="K265" s="2388"/>
      <c r="L265" s="2388"/>
      <c r="M265" s="2388"/>
      <c r="N265" s="841">
        <f t="shared" si="5"/>
        <v>0</v>
      </c>
      <c r="O265" s="894"/>
    </row>
    <row r="266" spans="1:15" ht="21.75" customHeight="1">
      <c r="A266" s="844">
        <f>IF(H227&gt;0,1,)</f>
        <v>0</v>
      </c>
      <c r="B266" s="2386"/>
      <c r="C266" s="2386"/>
      <c r="D266" s="2387"/>
      <c r="E266" s="2387"/>
      <c r="F266" s="2387"/>
      <c r="G266" s="2387"/>
      <c r="H266" s="2387"/>
      <c r="I266" s="895" t="s">
        <v>895</v>
      </c>
      <c r="J266" s="1274" t="s">
        <v>535</v>
      </c>
      <c r="K266" s="1274" t="s">
        <v>537</v>
      </c>
      <c r="L266" s="897" t="s">
        <v>538</v>
      </c>
      <c r="M266" s="1274" t="s">
        <v>881</v>
      </c>
      <c r="N266" s="841">
        <f t="shared" si="5"/>
        <v>0</v>
      </c>
    </row>
    <row r="267" spans="1:15" ht="21.75" customHeight="1">
      <c r="A267" s="844">
        <f>IF(H227&gt;0,1,)</f>
        <v>0</v>
      </c>
      <c r="B267" s="2368" t="s">
        <v>572</v>
      </c>
      <c r="C267" s="2368"/>
      <c r="D267" s="2369" t="str">
        <f>'6-3표준조사(5)'!P381</f>
        <v>완 (15˚ 이하)</v>
      </c>
      <c r="E267" s="2369"/>
      <c r="F267" s="2369"/>
      <c r="G267" s="2369"/>
      <c r="H267" s="2369"/>
      <c r="I267" s="1276" t="str">
        <f>IF(H227=0,"",IF(D267="완 (15˚ 이하)",0,IF(D267="중 (15˚ ~ 30˚)",5,IF(D267="급 (30˚ 초과)",10))))</f>
        <v/>
      </c>
      <c r="J267" s="1276" t="str">
        <f>IF(A230=0,"",IF(D267="완 (15˚ 이하)",0,IF(D267="중 (15˚ ~ 30˚)",5,IF(D267="급 (30˚ 초과)",10))))</f>
        <v/>
      </c>
      <c r="K267" s="1276" t="str">
        <f>IF(A233=0,"",IF(D267="완 (15˚ 이하)",0,IF(D267="중 (15˚ ~ 30˚)",5,IF(D267="급 (30˚ 초과)",10))))</f>
        <v/>
      </c>
      <c r="L267" s="1276" t="str">
        <f>IF(A241=0,"",IF(D267="완 (15˚ 이하)",0,IF(D267="중 (15˚ ~ 30˚)",5,IF(D267="급 (30˚ 초과)",10))))</f>
        <v/>
      </c>
      <c r="M267" s="1276" t="str">
        <f>IF(A251=0,"",IF(D267="완 (15˚ 이하)",0,IF(D267="중 (15˚ ~ 30˚)",5,IF(D267="급 (30˚ 초과)",10))))</f>
        <v/>
      </c>
      <c r="N267" s="841">
        <f t="shared" si="5"/>
        <v>0</v>
      </c>
    </row>
    <row r="268" spans="1:15" ht="21.75" customHeight="1">
      <c r="A268" s="844">
        <f>IF(H227&gt;0,1,)</f>
        <v>0</v>
      </c>
      <c r="B268" s="2389" t="s">
        <v>561</v>
      </c>
      <c r="C268" s="2389"/>
      <c r="D268" s="2369">
        <f>'6-3표준조사(5)'!R381</f>
        <v>0</v>
      </c>
      <c r="E268" s="2369"/>
      <c r="F268" s="2369"/>
      <c r="G268" s="2369"/>
      <c r="H268" s="2369"/>
      <c r="I268" s="1276"/>
      <c r="J268" s="1276"/>
      <c r="K268" s="1276" t="str">
        <f>IF(A233=0,"",IF(D268="당해년도",0,IF(D268="2년차",5,IF(D268="3년차",10))))</f>
        <v/>
      </c>
      <c r="L268" s="1276"/>
      <c r="M268" s="1276"/>
      <c r="N268" s="841">
        <f t="shared" si="5"/>
        <v>0</v>
      </c>
    </row>
    <row r="269" spans="1:15" ht="21.75" customHeight="1">
      <c r="A269" s="844">
        <f>IF(H227&gt;0,1,)</f>
        <v>0</v>
      </c>
      <c r="B269" s="2368" t="s">
        <v>560</v>
      </c>
      <c r="C269" s="2368"/>
      <c r="D269" s="2369" t="str">
        <f>'6-3표준조사(5)'!Q381</f>
        <v>개소당5ha이상</v>
      </c>
      <c r="E269" s="2369"/>
      <c r="F269" s="2369"/>
      <c r="G269" s="2369"/>
      <c r="H269" s="2369"/>
      <c r="I269" s="1276"/>
      <c r="J269" s="1276" t="str">
        <f>IF(A230=0,"",IF(D269="개소당5ha이상",0,IF(D269="개소당3~5ha미만 ",5,IF(D269="개소당3ha미만",10))))</f>
        <v/>
      </c>
      <c r="K269" s="1276" t="str">
        <f>IF(A233=0,"",IF(D269="개소당5ha이상",0,IF(D269="개소당3~5ha미만 ",5,IF(D269="개소당3ha미만",10))))</f>
        <v/>
      </c>
      <c r="L269" s="1276" t="str">
        <f>IF(A241=0,"",IF(D269="개소당5ha이상",0,IF(D269="개소당3~5ha미만 ",5,IF(D269="개소당3ha미만",10))))</f>
        <v/>
      </c>
      <c r="M269" s="1276" t="str">
        <f>IF(A251=0,"",IF(D269="개소당5ha이상",0,IF(D269="개소당3~5ha미만 ",5,IF(D269="개소당3ha미만",10))))</f>
        <v/>
      </c>
      <c r="N269" s="841">
        <f t="shared" si="5"/>
        <v>0</v>
      </c>
    </row>
    <row r="270" spans="1:15" ht="21.75" customHeight="1">
      <c r="A270" s="844">
        <f>IF(H227&gt;0,1,)</f>
        <v>0</v>
      </c>
      <c r="B270" s="2368" t="s">
        <v>555</v>
      </c>
      <c r="C270" s="2368"/>
      <c r="D270" s="2369"/>
      <c r="E270" s="2369"/>
      <c r="F270" s="2369"/>
      <c r="G270" s="2369"/>
      <c r="H270" s="2369"/>
      <c r="I270" s="1276">
        <f>SUM(I267:I269)</f>
        <v>0</v>
      </c>
      <c r="J270" s="1276">
        <f>SUM(J267:J269)</f>
        <v>0</v>
      </c>
      <c r="K270" s="1276">
        <f>SUM(K267:K269)</f>
        <v>0</v>
      </c>
      <c r="L270" s="1276">
        <f>SUM(L267:L269)</f>
        <v>0</v>
      </c>
      <c r="M270" s="1276">
        <f>SUM(M267:M269)</f>
        <v>0</v>
      </c>
      <c r="N270" s="841">
        <f t="shared" si="5"/>
        <v>0</v>
      </c>
    </row>
    <row r="271" spans="1:15" ht="35.1" customHeight="1" thickBot="1">
      <c r="A271" s="844">
        <f>IF(H272&gt;0,1,)</f>
        <v>0</v>
      </c>
      <c r="B271" s="2394" t="s">
        <v>2161</v>
      </c>
      <c r="C271" s="2394"/>
      <c r="D271" s="2394"/>
      <c r="E271" s="2394"/>
      <c r="F271" s="2394"/>
      <c r="G271" s="2394"/>
      <c r="H271" s="2394"/>
      <c r="I271" s="2394"/>
      <c r="J271" s="2394"/>
      <c r="K271" s="2394"/>
      <c r="L271" s="2394"/>
      <c r="M271" s="2394"/>
      <c r="N271" s="841">
        <f>IF(H$272&gt;0,7,)</f>
        <v>0</v>
      </c>
      <c r="O271" s="899"/>
    </row>
    <row r="272" spans="1:15" ht="24.95" customHeight="1">
      <c r="A272" s="844">
        <f>IF(H272&gt;0,1,)</f>
        <v>0</v>
      </c>
      <c r="B272" s="2362" t="s">
        <v>857</v>
      </c>
      <c r="C272" s="2363"/>
      <c r="D272" s="2364" t="str">
        <f>CONCATENATE('6-3표준조사(5)'!K454,"임반")</f>
        <v>임반</v>
      </c>
      <c r="E272" s="2364"/>
      <c r="F272" s="2364" t="str">
        <f>CONCATENATE('6-3표준조사(5)'!L454,"소반")</f>
        <v>소반</v>
      </c>
      <c r="G272" s="2364"/>
      <c r="H272" s="2365">
        <f>'6-3표준조사(5)'!Q454</f>
        <v>0</v>
      </c>
      <c r="I272" s="2365"/>
      <c r="J272" s="845"/>
      <c r="K272" s="846" t="s">
        <v>541</v>
      </c>
      <c r="L272" s="2366">
        <f>+'6-3표준조사(5)'!R454</f>
        <v>0</v>
      </c>
      <c r="M272" s="2367"/>
      <c r="N272" s="841">
        <f t="shared" ref="N272:N315" si="6">IF(H$272&gt;0,7,)</f>
        <v>0</v>
      </c>
    </row>
    <row r="273" spans="1:14" ht="21.75" customHeight="1">
      <c r="A273" s="844">
        <f>IF(H272&gt;0,1,)</f>
        <v>0</v>
      </c>
      <c r="B273" s="2378" t="s">
        <v>542</v>
      </c>
      <c r="C273" s="2379"/>
      <c r="D273" s="2380" t="s">
        <v>543</v>
      </c>
      <c r="E273" s="2379"/>
      <c r="F273" s="2381" t="s">
        <v>544</v>
      </c>
      <c r="G273" s="2382"/>
      <c r="H273" s="2381" t="s">
        <v>545</v>
      </c>
      <c r="I273" s="2382"/>
      <c r="J273" s="2380" t="s">
        <v>546</v>
      </c>
      <c r="K273" s="2379"/>
      <c r="L273" s="2383" t="s">
        <v>858</v>
      </c>
      <c r="M273" s="2370"/>
      <c r="N273" s="841">
        <f t="shared" si="6"/>
        <v>0</v>
      </c>
    </row>
    <row r="274" spans="1:14" ht="21.75" customHeight="1">
      <c r="A274" s="844">
        <f>IF(H272&gt;0,1,)</f>
        <v>0</v>
      </c>
      <c r="B274" s="847"/>
      <c r="C274" s="848" t="s">
        <v>547</v>
      </c>
      <c r="D274" s="849"/>
      <c r="E274" s="850" t="s">
        <v>548</v>
      </c>
      <c r="F274" s="849"/>
      <c r="G274" s="850" t="s">
        <v>548</v>
      </c>
      <c r="H274" s="849"/>
      <c r="I274" s="850" t="s">
        <v>548</v>
      </c>
      <c r="J274" s="851"/>
      <c r="K274" s="850" t="s">
        <v>549</v>
      </c>
      <c r="L274" s="2384"/>
      <c r="M274" s="2371"/>
      <c r="N274" s="841">
        <f t="shared" si="6"/>
        <v>0</v>
      </c>
    </row>
    <row r="275" spans="1:14" s="27" customFormat="1" ht="21.75" customHeight="1">
      <c r="A275" s="28">
        <f>IF('6-3표준조사(4)'!R454="둘레베기",1,)</f>
        <v>0</v>
      </c>
      <c r="B275" s="2323" t="s">
        <v>547</v>
      </c>
      <c r="C275" s="29" t="s">
        <v>579</v>
      </c>
      <c r="D275" s="30"/>
      <c r="E275" s="31"/>
      <c r="F275" s="30"/>
      <c r="G275" s="31"/>
      <c r="H275" s="30"/>
      <c r="I275" s="31"/>
      <c r="J275" s="32"/>
      <c r="K275" s="33"/>
      <c r="L275" s="34"/>
      <c r="M275" s="71">
        <f>M276</f>
        <v>0</v>
      </c>
      <c r="N275" s="70">
        <f t="shared" si="6"/>
        <v>0</v>
      </c>
    </row>
    <row r="276" spans="1:14" s="27" customFormat="1" ht="21.75" customHeight="1">
      <c r="A276" s="28">
        <f>IF('6-3표준조사(4)'!R454="둘레베기",1,)</f>
        <v>0</v>
      </c>
      <c r="B276" s="2324"/>
      <c r="C276" s="35" t="s">
        <v>841</v>
      </c>
      <c r="D276" s="36"/>
      <c r="E276" s="37"/>
      <c r="F276" s="38"/>
      <c r="G276" s="37"/>
      <c r="H276" s="38"/>
      <c r="I276" s="37"/>
      <c r="J276" s="39"/>
      <c r="K276" s="40"/>
      <c r="L276" s="41">
        <f>J315/100</f>
        <v>0</v>
      </c>
      <c r="M276" s="72">
        <f>ROUNDDOWN((H277*J277)+(H277*J277*L276),)</f>
        <v>0</v>
      </c>
      <c r="N276" s="70">
        <f t="shared" si="6"/>
        <v>0</v>
      </c>
    </row>
    <row r="277" spans="1:14" s="27" customFormat="1" ht="21.75" customHeight="1">
      <c r="A277" s="28">
        <f>IF('6-3표준조사(4)'!R454="둘레베기",1,)</f>
        <v>0</v>
      </c>
      <c r="B277" s="2324"/>
      <c r="C277" s="35" t="s">
        <v>842</v>
      </c>
      <c r="D277" s="36">
        <f>IF(A277&gt;0,D306,)</f>
        <v>0</v>
      </c>
      <c r="E277" s="37" t="s">
        <v>551</v>
      </c>
      <c r="F277" s="38">
        <v>0.18</v>
      </c>
      <c r="G277" s="37" t="s">
        <v>552</v>
      </c>
      <c r="H277" s="38">
        <f>ROUND(D277/100*F277,2)</f>
        <v>0</v>
      </c>
      <c r="I277" s="37" t="s">
        <v>550</v>
      </c>
      <c r="J277" s="39">
        <f>'7-1 단가조사'!L7</f>
        <v>172068</v>
      </c>
      <c r="K277" s="40" t="s">
        <v>580</v>
      </c>
      <c r="L277" s="41"/>
      <c r="M277" s="72"/>
      <c r="N277" s="70">
        <f t="shared" si="6"/>
        <v>0</v>
      </c>
    </row>
    <row r="278" spans="1:14" s="27" customFormat="1" ht="21.75" customHeight="1">
      <c r="A278" s="28">
        <f>IF('6-3표준조사(4)'!R454="줄베기",1,)</f>
        <v>0</v>
      </c>
      <c r="B278" s="2324"/>
      <c r="C278" s="29" t="s">
        <v>581</v>
      </c>
      <c r="D278" s="30"/>
      <c r="E278" s="31"/>
      <c r="F278" s="30"/>
      <c r="G278" s="31"/>
      <c r="H278" s="30"/>
      <c r="I278" s="31"/>
      <c r="J278" s="32"/>
      <c r="K278" s="33"/>
      <c r="L278" s="42"/>
      <c r="M278" s="71">
        <f>SUM(M279+M282+M285)</f>
        <v>0</v>
      </c>
      <c r="N278" s="70">
        <f t="shared" si="6"/>
        <v>0</v>
      </c>
    </row>
    <row r="279" spans="1:14" s="27" customFormat="1" ht="21.75" customHeight="1">
      <c r="A279" s="28">
        <f>IF('6-3표준조사(4)'!R454="줄베기",1,)</f>
        <v>0</v>
      </c>
      <c r="B279" s="2324"/>
      <c r="C279" s="35" t="s">
        <v>841</v>
      </c>
      <c r="D279" s="43"/>
      <c r="E279" s="37"/>
      <c r="F279" s="38"/>
      <c r="G279" s="37"/>
      <c r="H279" s="38"/>
      <c r="I279" s="37"/>
      <c r="J279" s="39"/>
      <c r="K279" s="40"/>
      <c r="L279" s="41">
        <f>K315/100</f>
        <v>0</v>
      </c>
      <c r="M279" s="72">
        <f>ROUNDDOWN((M280+M281)+((M280+M281)*L279),0)</f>
        <v>0</v>
      </c>
      <c r="N279" s="70">
        <f t="shared" si="6"/>
        <v>0</v>
      </c>
    </row>
    <row r="280" spans="1:14" s="27" customFormat="1" ht="21.75" customHeight="1">
      <c r="A280" s="28">
        <f>IF('6-3표준조사(4)'!R454="줄베기",1,)</f>
        <v>0</v>
      </c>
      <c r="B280" s="2324"/>
      <c r="C280" s="35" t="s">
        <v>843</v>
      </c>
      <c r="D280" s="43">
        <f>IF(A280&gt;0,D306,)</f>
        <v>0</v>
      </c>
      <c r="E280" s="37" t="s">
        <v>551</v>
      </c>
      <c r="F280" s="38">
        <v>7.0000000000000007E-2</v>
      </c>
      <c r="G280" s="37" t="s">
        <v>552</v>
      </c>
      <c r="H280" s="38">
        <f>ROUND(D280/100*F280,2)</f>
        <v>0</v>
      </c>
      <c r="I280" s="37" t="s">
        <v>550</v>
      </c>
      <c r="J280" s="39">
        <f>'7-1 단가조사'!L7</f>
        <v>172068</v>
      </c>
      <c r="K280" s="40" t="s">
        <v>580</v>
      </c>
      <c r="L280" s="41"/>
      <c r="M280" s="72">
        <f>ROUNDDOWN(H280*J280,)</f>
        <v>0</v>
      </c>
      <c r="N280" s="70">
        <f t="shared" si="6"/>
        <v>0</v>
      </c>
    </row>
    <row r="281" spans="1:14" s="27" customFormat="1" ht="21.75" customHeight="1">
      <c r="A281" s="28">
        <f>IF('6-3표준조사(4)'!R454="줄베기",1,)</f>
        <v>0</v>
      </c>
      <c r="B281" s="2324"/>
      <c r="C281" s="35" t="s">
        <v>844</v>
      </c>
      <c r="D281" s="44">
        <f>IF(A281&gt;0,1,)</f>
        <v>0</v>
      </c>
      <c r="E281" s="37" t="s">
        <v>425</v>
      </c>
      <c r="F281" s="38">
        <v>1.3</v>
      </c>
      <c r="G281" s="37" t="s">
        <v>582</v>
      </c>
      <c r="H281" s="38">
        <f>ROUND(D281*F281,2)</f>
        <v>0</v>
      </c>
      <c r="I281" s="37" t="s">
        <v>550</v>
      </c>
      <c r="J281" s="39">
        <f>'7-1 단가조사'!L6</f>
        <v>226122</v>
      </c>
      <c r="K281" s="40" t="s">
        <v>583</v>
      </c>
      <c r="L281" s="41"/>
      <c r="M281" s="72">
        <f>ROUNDDOWN(H281*J281,)</f>
        <v>0</v>
      </c>
      <c r="N281" s="70">
        <f t="shared" si="6"/>
        <v>0</v>
      </c>
    </row>
    <row r="282" spans="1:14" s="27" customFormat="1" ht="21.75" customHeight="1">
      <c r="A282" s="28">
        <f>IF('6-3표준조사(4)'!R454="줄베기",1,)</f>
        <v>0</v>
      </c>
      <c r="B282" s="2324"/>
      <c r="C282" s="35" t="s">
        <v>845</v>
      </c>
      <c r="D282" s="43"/>
      <c r="E282" s="37"/>
      <c r="F282" s="38"/>
      <c r="G282" s="37"/>
      <c r="H282" s="38"/>
      <c r="I282" s="37"/>
      <c r="J282" s="39"/>
      <c r="K282" s="40"/>
      <c r="L282" s="45"/>
      <c r="M282" s="72">
        <f>M283+M284</f>
        <v>0</v>
      </c>
      <c r="N282" s="70">
        <f t="shared" si="6"/>
        <v>0</v>
      </c>
    </row>
    <row r="283" spans="1:14" s="27" customFormat="1" ht="21.75" customHeight="1">
      <c r="A283" s="28">
        <f>IF('6-3표준조사(4)'!R454="줄베기",1,)</f>
        <v>0</v>
      </c>
      <c r="B283" s="2324"/>
      <c r="C283" s="35" t="s">
        <v>846</v>
      </c>
      <c r="D283" s="44">
        <f>H281</f>
        <v>0</v>
      </c>
      <c r="E283" s="37" t="s">
        <v>582</v>
      </c>
      <c r="F283" s="38">
        <v>5</v>
      </c>
      <c r="G283" s="37" t="s">
        <v>553</v>
      </c>
      <c r="H283" s="38">
        <f>ROUND(D283*F283,2)</f>
        <v>0</v>
      </c>
      <c r="I283" s="37" t="s">
        <v>554</v>
      </c>
      <c r="J283" s="39">
        <f>'7-1 단가조사'!L11</f>
        <v>1720</v>
      </c>
      <c r="K283" s="40" t="s">
        <v>584</v>
      </c>
      <c r="L283" s="45"/>
      <c r="M283" s="72">
        <f>ROUNDDOWN(H283*J283,)</f>
        <v>0</v>
      </c>
      <c r="N283" s="70">
        <f t="shared" si="6"/>
        <v>0</v>
      </c>
    </row>
    <row r="284" spans="1:14" s="27" customFormat="1" ht="21.75" customHeight="1">
      <c r="A284" s="28">
        <f>IF('6-3표준조사(4)'!R454="줄베기",1,)</f>
        <v>0</v>
      </c>
      <c r="B284" s="2324"/>
      <c r="C284" s="35" t="s">
        <v>847</v>
      </c>
      <c r="D284" s="43">
        <f>M283</f>
        <v>0</v>
      </c>
      <c r="E284" s="37" t="s">
        <v>586</v>
      </c>
      <c r="F284" s="38">
        <v>0.1</v>
      </c>
      <c r="G284" s="37" t="s">
        <v>587</v>
      </c>
      <c r="H284" s="38"/>
      <c r="I284" s="37"/>
      <c r="J284" s="39"/>
      <c r="K284" s="40"/>
      <c r="L284" s="45"/>
      <c r="M284" s="72">
        <f>ROUNDDOWN(D284*F284,)</f>
        <v>0</v>
      </c>
      <c r="N284" s="70">
        <f t="shared" si="6"/>
        <v>0</v>
      </c>
    </row>
    <row r="285" spans="1:14" s="27" customFormat="1" ht="21.75" customHeight="1">
      <c r="A285" s="28">
        <f>IF('6-3표준조사(4)'!R454="줄베기",1,)</f>
        <v>0</v>
      </c>
      <c r="B285" s="2324"/>
      <c r="C285" s="46" t="s">
        <v>848</v>
      </c>
      <c r="D285" s="47">
        <f>D283</f>
        <v>0</v>
      </c>
      <c r="E285" s="48" t="s">
        <v>588</v>
      </c>
      <c r="F285" s="49">
        <v>8.3999999999999995E-3</v>
      </c>
      <c r="G285" s="48" t="s">
        <v>589</v>
      </c>
      <c r="H285" s="50"/>
      <c r="I285" s="48"/>
      <c r="J285" s="51">
        <f>'7-1 단가조사'!L14</f>
        <v>610000</v>
      </c>
      <c r="K285" s="52" t="s">
        <v>585</v>
      </c>
      <c r="L285" s="53"/>
      <c r="M285" s="73">
        <f>ROUNDDOWN(D285*F285*J285,)</f>
        <v>0</v>
      </c>
      <c r="N285" s="70">
        <f t="shared" si="6"/>
        <v>0</v>
      </c>
    </row>
    <row r="286" spans="1:14" ht="21.75" customHeight="1">
      <c r="A286" s="844">
        <f>IF('6-3표준조사(5)'!R454="모두베기",1,)</f>
        <v>0</v>
      </c>
      <c r="B286" s="2324"/>
      <c r="C286" s="852" t="s">
        <v>590</v>
      </c>
      <c r="D286" s="853"/>
      <c r="E286" s="854"/>
      <c r="F286" s="855"/>
      <c r="G286" s="854"/>
      <c r="H286" s="855"/>
      <c r="I286" s="854"/>
      <c r="J286" s="856"/>
      <c r="K286" s="857"/>
      <c r="L286" s="858"/>
      <c r="M286" s="859">
        <f>M287+M292+M295</f>
        <v>0</v>
      </c>
      <c r="N286" s="841">
        <f t="shared" si="6"/>
        <v>0</v>
      </c>
    </row>
    <row r="287" spans="1:14" ht="21.75" customHeight="1">
      <c r="A287" s="844">
        <f>IF('6-3표준조사(5)'!R454="모두베기",1,)</f>
        <v>0</v>
      </c>
      <c r="B287" s="2324"/>
      <c r="C287" s="860" t="s">
        <v>841</v>
      </c>
      <c r="D287" s="861"/>
      <c r="E287" s="862"/>
      <c r="F287" s="863"/>
      <c r="G287" s="862"/>
      <c r="H287" s="863"/>
      <c r="I287" s="862"/>
      <c r="J287" s="864"/>
      <c r="K287" s="865"/>
      <c r="L287" s="866">
        <f>L315/100</f>
        <v>0</v>
      </c>
      <c r="M287" s="867">
        <f>M288+M289+M290+M291</f>
        <v>0</v>
      </c>
      <c r="N287" s="841">
        <f t="shared" si="6"/>
        <v>0</v>
      </c>
    </row>
    <row r="288" spans="1:14" ht="21.75" customHeight="1">
      <c r="A288" s="844">
        <f>IF('6-3표준조사(5)'!R454="모두베기",1,)</f>
        <v>0</v>
      </c>
      <c r="B288" s="2324"/>
      <c r="C288" s="860" t="s">
        <v>843</v>
      </c>
      <c r="D288" s="861">
        <f>IF(A288&gt;0,D306,)</f>
        <v>0</v>
      </c>
      <c r="E288" s="862" t="s">
        <v>551</v>
      </c>
      <c r="F288" s="863">
        <v>7.0000000000000007E-2</v>
      </c>
      <c r="G288" s="862" t="s">
        <v>552</v>
      </c>
      <c r="H288" s="863">
        <f>ROUND(D288/100*F288,2)</f>
        <v>0</v>
      </c>
      <c r="I288" s="862" t="s">
        <v>550</v>
      </c>
      <c r="J288" s="864">
        <f>'7-1 단가조사'!L7</f>
        <v>172068</v>
      </c>
      <c r="K288" s="865" t="s">
        <v>580</v>
      </c>
      <c r="L288" s="868"/>
      <c r="M288" s="867">
        <f>ROUNDDOWN((H288*J288)+(H288*J288*L287),)</f>
        <v>0</v>
      </c>
      <c r="N288" s="841">
        <f t="shared" si="6"/>
        <v>0</v>
      </c>
    </row>
    <row r="289" spans="1:14" ht="21.75" customHeight="1">
      <c r="A289" s="844">
        <f>IF('6-3표준조사(5)'!R454="모두베기",1,)</f>
        <v>0</v>
      </c>
      <c r="B289" s="2324"/>
      <c r="C289" s="869" t="s">
        <v>1158</v>
      </c>
      <c r="D289" s="870">
        <f>IF(A289&gt;0,IF(D308="당해 년도",1,),)</f>
        <v>0</v>
      </c>
      <c r="E289" s="862" t="s">
        <v>425</v>
      </c>
      <c r="F289" s="863">
        <v>3.5</v>
      </c>
      <c r="G289" s="862" t="s">
        <v>582</v>
      </c>
      <c r="H289" s="863">
        <f>ROUND(D289*F289,2)</f>
        <v>0</v>
      </c>
      <c r="I289" s="862" t="s">
        <v>550</v>
      </c>
      <c r="J289" s="864">
        <f>'7-1 단가조사'!L6</f>
        <v>226122</v>
      </c>
      <c r="K289" s="865" t="s">
        <v>583</v>
      </c>
      <c r="L289" s="868"/>
      <c r="M289" s="867">
        <f>ROUNDDOWN((H289*J289)+(H289*J289*L287),)</f>
        <v>0</v>
      </c>
      <c r="N289" s="841">
        <f t="shared" si="6"/>
        <v>0</v>
      </c>
    </row>
    <row r="290" spans="1:14" ht="21.75" customHeight="1">
      <c r="A290" s="844">
        <f>IF('6-3표준조사(5)'!R454="모두베기",1,)</f>
        <v>0</v>
      </c>
      <c r="B290" s="2324"/>
      <c r="C290" s="869" t="s">
        <v>1159</v>
      </c>
      <c r="D290" s="870">
        <f>IF(A290&gt;0,IF(D308="2년차",1,),)</f>
        <v>0</v>
      </c>
      <c r="E290" s="862" t="s">
        <v>425</v>
      </c>
      <c r="F290" s="863">
        <v>4</v>
      </c>
      <c r="G290" s="862" t="s">
        <v>582</v>
      </c>
      <c r="H290" s="863">
        <f>ROUND(D290*F290,2)</f>
        <v>0</v>
      </c>
      <c r="I290" s="862" t="s">
        <v>550</v>
      </c>
      <c r="J290" s="864">
        <f>'7-1 단가조사'!L6</f>
        <v>226122</v>
      </c>
      <c r="K290" s="865" t="s">
        <v>583</v>
      </c>
      <c r="L290" s="868"/>
      <c r="M290" s="867">
        <f>ROUNDDOWN((H290*J290)+(H290*J290*L287),)</f>
        <v>0</v>
      </c>
      <c r="N290" s="841">
        <f t="shared" si="6"/>
        <v>0</v>
      </c>
    </row>
    <row r="291" spans="1:14" ht="21.75" customHeight="1">
      <c r="A291" s="844">
        <f>IF('6-3표준조사(5)'!R454="모두베기",1,)</f>
        <v>0</v>
      </c>
      <c r="B291" s="2324"/>
      <c r="C291" s="869" t="s">
        <v>1160</v>
      </c>
      <c r="D291" s="870">
        <f>IF(A291&gt;0,IF(D308="3년차 이상",1,),)</f>
        <v>0</v>
      </c>
      <c r="E291" s="862" t="s">
        <v>425</v>
      </c>
      <c r="F291" s="863">
        <v>5</v>
      </c>
      <c r="G291" s="862" t="s">
        <v>582</v>
      </c>
      <c r="H291" s="863">
        <f>ROUND(D291*F291,2)</f>
        <v>0</v>
      </c>
      <c r="I291" s="862" t="s">
        <v>550</v>
      </c>
      <c r="J291" s="864">
        <f>'7-1 단가조사'!L6</f>
        <v>226122</v>
      </c>
      <c r="K291" s="865" t="s">
        <v>583</v>
      </c>
      <c r="L291" s="868"/>
      <c r="M291" s="867">
        <f>ROUNDDOWN((H291*J291)+(H291*J291*L287),)</f>
        <v>0</v>
      </c>
      <c r="N291" s="841">
        <f t="shared" si="6"/>
        <v>0</v>
      </c>
    </row>
    <row r="292" spans="1:14" ht="21.75" customHeight="1">
      <c r="A292" s="844">
        <f>IF('6-3표준조사(5)'!R454="모두베기",1,)</f>
        <v>0</v>
      </c>
      <c r="B292" s="2324"/>
      <c r="C292" s="860" t="s">
        <v>845</v>
      </c>
      <c r="D292" s="861"/>
      <c r="E292" s="862"/>
      <c r="F292" s="863"/>
      <c r="G292" s="862"/>
      <c r="H292" s="863"/>
      <c r="I292" s="862"/>
      <c r="J292" s="864"/>
      <c r="K292" s="865"/>
      <c r="L292" s="868"/>
      <c r="M292" s="867">
        <f>M293+M294</f>
        <v>0</v>
      </c>
      <c r="N292" s="841">
        <f t="shared" si="6"/>
        <v>0</v>
      </c>
    </row>
    <row r="293" spans="1:14" ht="21.75" customHeight="1">
      <c r="A293" s="844">
        <f>IF('6-3표준조사(5)'!R454="모두베기",1,)</f>
        <v>0</v>
      </c>
      <c r="B293" s="2324"/>
      <c r="C293" s="860" t="s">
        <v>846</v>
      </c>
      <c r="D293" s="870">
        <f>(H289+H290+H291)</f>
        <v>0</v>
      </c>
      <c r="E293" s="862" t="s">
        <v>582</v>
      </c>
      <c r="F293" s="863">
        <v>5</v>
      </c>
      <c r="G293" s="862" t="s">
        <v>553</v>
      </c>
      <c r="H293" s="863">
        <f>ROUND(D293*F293,2)</f>
        <v>0</v>
      </c>
      <c r="I293" s="862" t="s">
        <v>554</v>
      </c>
      <c r="J293" s="864">
        <f>'7-1 단가조사'!L11</f>
        <v>1720</v>
      </c>
      <c r="K293" s="865" t="s">
        <v>584</v>
      </c>
      <c r="L293" s="868"/>
      <c r="M293" s="867">
        <f>ROUNDDOWN(H293*J293,)</f>
        <v>0</v>
      </c>
      <c r="N293" s="841">
        <f t="shared" si="6"/>
        <v>0</v>
      </c>
    </row>
    <row r="294" spans="1:14" ht="21.75" customHeight="1">
      <c r="A294" s="844">
        <f>IF('6-3표준조사(5)'!R454="모두베기",1,)</f>
        <v>0</v>
      </c>
      <c r="B294" s="2324"/>
      <c r="C294" s="860" t="s">
        <v>847</v>
      </c>
      <c r="D294" s="861">
        <f>M293</f>
        <v>0</v>
      </c>
      <c r="E294" s="862" t="s">
        <v>586</v>
      </c>
      <c r="F294" s="863">
        <v>0.1</v>
      </c>
      <c r="G294" s="862" t="s">
        <v>587</v>
      </c>
      <c r="H294" s="863"/>
      <c r="I294" s="862"/>
      <c r="J294" s="864"/>
      <c r="K294" s="865"/>
      <c r="L294" s="868"/>
      <c r="M294" s="867">
        <f>ROUNDDOWN(D294*F294,)</f>
        <v>0</v>
      </c>
      <c r="N294" s="841">
        <f t="shared" si="6"/>
        <v>0</v>
      </c>
    </row>
    <row r="295" spans="1:14" ht="21.75" customHeight="1">
      <c r="A295" s="844">
        <f>IF('6-3표준조사(5)'!R454="모두베기",1,)</f>
        <v>0</v>
      </c>
      <c r="B295" s="2324"/>
      <c r="C295" s="871" t="s">
        <v>848</v>
      </c>
      <c r="D295" s="872">
        <f>D293</f>
        <v>0</v>
      </c>
      <c r="E295" s="873" t="s">
        <v>588</v>
      </c>
      <c r="F295" s="874">
        <v>8.3999999999999995E-3</v>
      </c>
      <c r="G295" s="873" t="s">
        <v>589</v>
      </c>
      <c r="H295" s="875"/>
      <c r="I295" s="873"/>
      <c r="J295" s="876">
        <f>'7-1 단가조사'!L14</f>
        <v>610000</v>
      </c>
      <c r="K295" s="877" t="s">
        <v>585</v>
      </c>
      <c r="L295" s="878"/>
      <c r="M295" s="879">
        <f>ROUNDDOWN(D295*F295*J295,)</f>
        <v>0</v>
      </c>
      <c r="N295" s="841">
        <f t="shared" si="6"/>
        <v>0</v>
      </c>
    </row>
    <row r="296" spans="1:14" s="27" customFormat="1" ht="21.75" customHeight="1">
      <c r="A296" s="28">
        <f>IF('6-3표준조사(4)'!R454="맹아제거",1,)</f>
        <v>0</v>
      </c>
      <c r="B296" s="2324"/>
      <c r="C296" s="29" t="s">
        <v>591</v>
      </c>
      <c r="D296" s="30"/>
      <c r="E296" s="31"/>
      <c r="F296" s="30"/>
      <c r="G296" s="31"/>
      <c r="H296" s="30"/>
      <c r="I296" s="31"/>
      <c r="J296" s="32"/>
      <c r="K296" s="33"/>
      <c r="L296" s="34"/>
      <c r="M296" s="71">
        <f>M297</f>
        <v>0</v>
      </c>
      <c r="N296" s="70">
        <f t="shared" si="6"/>
        <v>0</v>
      </c>
    </row>
    <row r="297" spans="1:14" s="27" customFormat="1" ht="21.75" customHeight="1">
      <c r="A297" s="28">
        <f>IF('6-3표준조사(4)'!R454="맹아제거",1,)</f>
        <v>0</v>
      </c>
      <c r="B297" s="2324"/>
      <c r="C297" s="35" t="s">
        <v>841</v>
      </c>
      <c r="D297" s="36"/>
      <c r="E297" s="37"/>
      <c r="F297" s="38"/>
      <c r="G297" s="37"/>
      <c r="H297" s="38"/>
      <c r="I297" s="37"/>
      <c r="J297" s="39"/>
      <c r="K297" s="40"/>
      <c r="L297" s="41">
        <f>M315/100</f>
        <v>0</v>
      </c>
      <c r="M297" s="72">
        <f>ROUNDDOWN((H298*J298)+(H298*J298*L297),)</f>
        <v>0</v>
      </c>
      <c r="N297" s="70">
        <f t="shared" si="6"/>
        <v>0</v>
      </c>
    </row>
    <row r="298" spans="1:14" s="27" customFormat="1" ht="21.75" customHeight="1">
      <c r="A298" s="28">
        <f>IF('6-3표준조사(4)'!R454="맹아제거",1,)</f>
        <v>0</v>
      </c>
      <c r="B298" s="2324"/>
      <c r="C298" s="35" t="s">
        <v>849</v>
      </c>
      <c r="D298" s="36">
        <v>0</v>
      </c>
      <c r="E298" s="37" t="s">
        <v>551</v>
      </c>
      <c r="F298" s="38">
        <v>0.2</v>
      </c>
      <c r="G298" s="37" t="s">
        <v>552</v>
      </c>
      <c r="H298" s="38">
        <f>ROUND(D298/100*F298,2)</f>
        <v>0</v>
      </c>
      <c r="I298" s="37" t="s">
        <v>550</v>
      </c>
      <c r="J298" s="39">
        <f>'7-1 단가조사'!L7</f>
        <v>172068</v>
      </c>
      <c r="K298" s="40" t="s">
        <v>580</v>
      </c>
      <c r="L298" s="41">
        <f>M315/100</f>
        <v>0</v>
      </c>
      <c r="M298" s="72"/>
      <c r="N298" s="70">
        <f t="shared" si="6"/>
        <v>0</v>
      </c>
    </row>
    <row r="299" spans="1:14" ht="21.75" customHeight="1">
      <c r="A299" s="844">
        <f>IF(H272&gt;0,1,)</f>
        <v>0</v>
      </c>
      <c r="B299" s="2372" t="s">
        <v>555</v>
      </c>
      <c r="C299" s="852" t="s">
        <v>592</v>
      </c>
      <c r="D299" s="855"/>
      <c r="E299" s="854"/>
      <c r="F299" s="855"/>
      <c r="G299" s="854"/>
      <c r="H299" s="855"/>
      <c r="I299" s="854"/>
      <c r="J299" s="856"/>
      <c r="K299" s="857"/>
      <c r="L299" s="858"/>
      <c r="M299" s="859">
        <f>SUM(M300,M302,M303)</f>
        <v>0</v>
      </c>
      <c r="N299" s="841">
        <f t="shared" si="6"/>
        <v>0</v>
      </c>
    </row>
    <row r="300" spans="1:14" ht="21.75" customHeight="1">
      <c r="A300" s="844">
        <f>IF(H272&gt;0,1,)</f>
        <v>0</v>
      </c>
      <c r="B300" s="2373"/>
      <c r="C300" s="860" t="s">
        <v>850</v>
      </c>
      <c r="D300" s="863"/>
      <c r="E300" s="862"/>
      <c r="F300" s="863"/>
      <c r="G300" s="862"/>
      <c r="H300" s="863"/>
      <c r="I300" s="862"/>
      <c r="J300" s="864"/>
      <c r="K300" s="865"/>
      <c r="L300" s="868"/>
      <c r="M300" s="867">
        <f>M301</f>
        <v>0</v>
      </c>
      <c r="N300" s="841">
        <f t="shared" si="6"/>
        <v>0</v>
      </c>
    </row>
    <row r="301" spans="1:14" ht="21.75" customHeight="1">
      <c r="A301" s="844">
        <f>IF(H272&gt;0,1,)</f>
        <v>0</v>
      </c>
      <c r="B301" s="2373"/>
      <c r="C301" s="860" t="s">
        <v>851</v>
      </c>
      <c r="D301" s="863"/>
      <c r="E301" s="862"/>
      <c r="F301" s="863"/>
      <c r="G301" s="862"/>
      <c r="H301" s="863"/>
      <c r="I301" s="862"/>
      <c r="J301" s="864"/>
      <c r="K301" s="865"/>
      <c r="L301" s="868"/>
      <c r="M301" s="867">
        <f>M276+M279+M287+M297</f>
        <v>0</v>
      </c>
      <c r="N301" s="841">
        <f t="shared" si="6"/>
        <v>0</v>
      </c>
    </row>
    <row r="302" spans="1:14" ht="21.75" customHeight="1">
      <c r="A302" s="844">
        <f>IF(H272&gt;0,1,)</f>
        <v>0</v>
      </c>
      <c r="B302" s="2373"/>
      <c r="C302" s="860" t="s">
        <v>852</v>
      </c>
      <c r="D302" s="863"/>
      <c r="E302" s="862"/>
      <c r="F302" s="863"/>
      <c r="G302" s="862"/>
      <c r="H302" s="863"/>
      <c r="I302" s="862"/>
      <c r="J302" s="864"/>
      <c r="K302" s="865"/>
      <c r="L302" s="868"/>
      <c r="M302" s="867">
        <f>M282+M292</f>
        <v>0</v>
      </c>
      <c r="N302" s="841">
        <f t="shared" si="6"/>
        <v>0</v>
      </c>
    </row>
    <row r="303" spans="1:14" ht="21.75" customHeight="1" thickBot="1">
      <c r="A303" s="844">
        <f>IF(H272&gt;0,1,)</f>
        <v>0</v>
      </c>
      <c r="B303" s="2374"/>
      <c r="C303" s="871" t="s">
        <v>853</v>
      </c>
      <c r="D303" s="880"/>
      <c r="E303" s="881"/>
      <c r="F303" s="880"/>
      <c r="G303" s="881"/>
      <c r="H303" s="880"/>
      <c r="I303" s="881"/>
      <c r="J303" s="882"/>
      <c r="K303" s="883"/>
      <c r="L303" s="884"/>
      <c r="M303" s="885">
        <f>M285+M295</f>
        <v>0</v>
      </c>
      <c r="N303" s="841">
        <f t="shared" si="6"/>
        <v>0</v>
      </c>
    </row>
    <row r="304" spans="1:14" ht="21.75" customHeight="1">
      <c r="A304" s="844">
        <f>IF(H272&gt;0,1,)</f>
        <v>0</v>
      </c>
      <c r="B304" s="2375" t="s">
        <v>556</v>
      </c>
      <c r="C304" s="2375"/>
      <c r="D304" s="2375"/>
      <c r="E304" s="2375"/>
      <c r="F304" s="2375"/>
      <c r="G304" s="2375"/>
      <c r="H304" s="2375"/>
      <c r="I304" s="2375"/>
      <c r="J304" s="2375"/>
      <c r="K304" s="2375"/>
      <c r="L304" s="2375"/>
      <c r="M304" s="2375"/>
      <c r="N304" s="841">
        <f t="shared" si="6"/>
        <v>0</v>
      </c>
    </row>
    <row r="305" spans="1:15" ht="21.75" customHeight="1">
      <c r="A305" s="844">
        <f>IF(H272&gt;0,1,)</f>
        <v>0</v>
      </c>
      <c r="B305" s="2376" t="s">
        <v>557</v>
      </c>
      <c r="C305" s="2376"/>
      <c r="D305" s="2376"/>
      <c r="E305" s="2376"/>
      <c r="F305" s="2376"/>
      <c r="G305" s="2376"/>
      <c r="H305" s="2376"/>
      <c r="I305" s="2376"/>
      <c r="J305" s="2376"/>
      <c r="K305" s="2376"/>
      <c r="L305" s="2376"/>
      <c r="M305" s="2376"/>
      <c r="N305" s="841">
        <f t="shared" si="6"/>
        <v>0</v>
      </c>
    </row>
    <row r="306" spans="1:15" ht="21.75" customHeight="1">
      <c r="A306" s="844">
        <f>IF(H272&gt;0,1,)</f>
        <v>0</v>
      </c>
      <c r="B306" s="886" t="s">
        <v>558</v>
      </c>
      <c r="C306" s="887" t="s">
        <v>854</v>
      </c>
      <c r="D306" s="888" t="e">
        <f>'6-3표준조사(5)'!Q460</f>
        <v>#DIV/0!</v>
      </c>
      <c r="E306" s="886" t="s">
        <v>551</v>
      </c>
      <c r="F306" s="1275"/>
      <c r="G306" s="886"/>
      <c r="H306" s="890"/>
      <c r="I306" s="891"/>
      <c r="J306" s="891"/>
      <c r="K306" s="891"/>
      <c r="L306" s="892"/>
      <c r="M306" s="891"/>
      <c r="N306" s="841">
        <f t="shared" si="6"/>
        <v>0</v>
      </c>
    </row>
    <row r="307" spans="1:15" ht="21.75" customHeight="1">
      <c r="A307" s="844">
        <f>IF(H272&gt;0,1,)</f>
        <v>0</v>
      </c>
      <c r="B307" s="886" t="s">
        <v>559</v>
      </c>
      <c r="C307" s="887" t="s">
        <v>840</v>
      </c>
      <c r="D307" s="2377">
        <f>'6-3표준조사(5)'!S460</f>
        <v>0</v>
      </c>
      <c r="E307" s="2377"/>
      <c r="F307" s="1275"/>
      <c r="G307" s="886"/>
      <c r="H307" s="890"/>
      <c r="I307" s="891"/>
      <c r="J307" s="891"/>
      <c r="K307" s="891"/>
      <c r="L307" s="892"/>
      <c r="M307" s="891"/>
      <c r="N307" s="841">
        <f t="shared" si="6"/>
        <v>0</v>
      </c>
    </row>
    <row r="308" spans="1:15" ht="21.75" customHeight="1">
      <c r="A308" s="844">
        <f>IF(H272&gt;0,1,)</f>
        <v>0</v>
      </c>
      <c r="B308" s="886" t="s">
        <v>558</v>
      </c>
      <c r="C308" s="887" t="s">
        <v>1152</v>
      </c>
      <c r="D308" s="2385">
        <f>'6-3표준조사(5)'!R456</f>
        <v>0</v>
      </c>
      <c r="E308" s="2385"/>
      <c r="F308" s="893"/>
      <c r="G308" s="893"/>
      <c r="H308" s="890"/>
      <c r="I308" s="891"/>
      <c r="J308" s="891"/>
      <c r="K308" s="891"/>
      <c r="L308" s="892"/>
      <c r="M308" s="891"/>
      <c r="N308" s="841">
        <f t="shared" si="6"/>
        <v>0</v>
      </c>
    </row>
    <row r="309" spans="1:15" ht="21.75" customHeight="1">
      <c r="A309" s="844">
        <f>IF(H272&gt;0,1,)</f>
        <v>0</v>
      </c>
      <c r="B309" s="2376" t="s">
        <v>856</v>
      </c>
      <c r="C309" s="2376"/>
      <c r="D309" s="2376"/>
      <c r="E309" s="2376"/>
      <c r="F309" s="2376"/>
      <c r="G309" s="2376"/>
      <c r="H309" s="2376"/>
      <c r="I309" s="2376"/>
      <c r="J309" s="2376"/>
      <c r="K309" s="2376"/>
      <c r="L309" s="2376"/>
      <c r="M309" s="2376"/>
      <c r="N309" s="841">
        <f t="shared" si="6"/>
        <v>0</v>
      </c>
    </row>
    <row r="310" spans="1:15" ht="21.75" customHeight="1">
      <c r="A310" s="844">
        <f>IF(H272&gt;0,1,)</f>
        <v>0</v>
      </c>
      <c r="B310" s="2386" t="s">
        <v>542</v>
      </c>
      <c r="C310" s="2386"/>
      <c r="D310" s="2387" t="s">
        <v>893</v>
      </c>
      <c r="E310" s="2387"/>
      <c r="F310" s="2387"/>
      <c r="G310" s="2387"/>
      <c r="H310" s="2387"/>
      <c r="I310" s="2388" t="s">
        <v>894</v>
      </c>
      <c r="J310" s="2388"/>
      <c r="K310" s="2388"/>
      <c r="L310" s="2388"/>
      <c r="M310" s="2388"/>
      <c r="N310" s="841">
        <f t="shared" si="6"/>
        <v>0</v>
      </c>
      <c r="O310" s="894"/>
    </row>
    <row r="311" spans="1:15" ht="21.75" customHeight="1">
      <c r="A311" s="844">
        <f>IF(H272&gt;0,1,)</f>
        <v>0</v>
      </c>
      <c r="B311" s="2386"/>
      <c r="C311" s="2386"/>
      <c r="D311" s="2387"/>
      <c r="E311" s="2387"/>
      <c r="F311" s="2387"/>
      <c r="G311" s="2387"/>
      <c r="H311" s="2387"/>
      <c r="I311" s="895" t="s">
        <v>895</v>
      </c>
      <c r="J311" s="1274" t="s">
        <v>535</v>
      </c>
      <c r="K311" s="1274" t="s">
        <v>537</v>
      </c>
      <c r="L311" s="897" t="s">
        <v>538</v>
      </c>
      <c r="M311" s="1274" t="s">
        <v>881</v>
      </c>
      <c r="N311" s="841">
        <f t="shared" si="6"/>
        <v>0</v>
      </c>
    </row>
    <row r="312" spans="1:15" ht="21.75" customHeight="1">
      <c r="A312" s="844">
        <f>IF(H272&gt;0,1,)</f>
        <v>0</v>
      </c>
      <c r="B312" s="2368" t="s">
        <v>572</v>
      </c>
      <c r="C312" s="2368"/>
      <c r="D312" s="2369" t="str">
        <f>'6-3표준조사(5)'!P456</f>
        <v>완 (15˚ 이하)</v>
      </c>
      <c r="E312" s="2369"/>
      <c r="F312" s="2369"/>
      <c r="G312" s="2369"/>
      <c r="H312" s="2369"/>
      <c r="I312" s="1276" t="str">
        <f>IF(H272=0,"",IF(D312="완 (15˚ 이하)",0,IF(D312="중 (15˚ ~ 30˚)",5,IF(D312="급 (30˚ 초과)",10))))</f>
        <v/>
      </c>
      <c r="J312" s="1276" t="str">
        <f>IF(A275=0,"",IF(D312="완 (15˚ 이하)",0,IF(D312="중 (15˚ ~ 30˚)",5,IF(D312="급 (30˚ 초과)",10))))</f>
        <v/>
      </c>
      <c r="K312" s="1276" t="str">
        <f>IF(A278=0,"",IF(D312="완 (15˚ 이하)",0,IF(D312="중 (15˚ ~ 30˚)",5,IF(D312="급 (30˚ 초과)",10))))</f>
        <v/>
      </c>
      <c r="L312" s="1276" t="str">
        <f>IF(A286=0,"",IF(D312="완 (15˚ 이하)",0,IF(D312="중 (15˚ ~ 30˚)",5,IF(D312="급 (30˚ 초과)",10))))</f>
        <v/>
      </c>
      <c r="M312" s="1276" t="str">
        <f>IF(A296=0,"",IF(D312="완 (15˚ 이하)",0,IF(D312="중 (15˚ ~ 30˚)",5,IF(D312="급 (30˚ 초과)",10))))</f>
        <v/>
      </c>
      <c r="N312" s="841">
        <f t="shared" si="6"/>
        <v>0</v>
      </c>
    </row>
    <row r="313" spans="1:15" ht="21.75" customHeight="1">
      <c r="A313" s="844">
        <f>IF(H272&gt;0,1,)</f>
        <v>0</v>
      </c>
      <c r="B313" s="2389" t="s">
        <v>561</v>
      </c>
      <c r="C313" s="2389"/>
      <c r="D313" s="2369">
        <f>'6-3표준조사(5)'!R456</f>
        <v>0</v>
      </c>
      <c r="E313" s="2369"/>
      <c r="F313" s="2369"/>
      <c r="G313" s="2369"/>
      <c r="H313" s="2369"/>
      <c r="I313" s="1276"/>
      <c r="J313" s="1276"/>
      <c r="K313" s="1276" t="str">
        <f>IF(A278=0,"",IF(D313="당해년도",0,IF(D313="2년차",5,IF(D313="3년차",10))))</f>
        <v/>
      </c>
      <c r="L313" s="1276"/>
      <c r="M313" s="1276"/>
      <c r="N313" s="841">
        <f t="shared" si="6"/>
        <v>0</v>
      </c>
    </row>
    <row r="314" spans="1:15" ht="21.75" customHeight="1">
      <c r="A314" s="844">
        <f>IF(H272&gt;0,1,)</f>
        <v>0</v>
      </c>
      <c r="B314" s="2368" t="s">
        <v>560</v>
      </c>
      <c r="C314" s="2368"/>
      <c r="D314" s="2369" t="str">
        <f>'6-3표준조사(5)'!Q456</f>
        <v>개소당5ha이상</v>
      </c>
      <c r="E314" s="2369"/>
      <c r="F314" s="2369"/>
      <c r="G314" s="2369"/>
      <c r="H314" s="2369"/>
      <c r="I314" s="1276"/>
      <c r="J314" s="1276" t="str">
        <f>IF(A275=0,"",IF(D314="개소당5ha이상",0,IF(D314="개소당3~5ha미만 ",5,IF(D314="개소당3ha미만",10))))</f>
        <v/>
      </c>
      <c r="K314" s="1276" t="str">
        <f>IF(A278=0,"",IF(D314="개소당5ha이상",0,IF(D314="개소당3~5ha미만 ",5,IF(D314="개소당3ha미만",10))))</f>
        <v/>
      </c>
      <c r="L314" s="1276" t="str">
        <f>IF(A286=0,"",IF(D314="개소당5ha이상",0,IF(D314="개소당3~5ha미만 ",5,IF(D314="개소당3ha미만",10))))</f>
        <v/>
      </c>
      <c r="M314" s="1276" t="str">
        <f>IF(A296=0,"",IF(D314="개소당5ha이상",0,IF(D314="개소당3~5ha미만 ",5,IF(D314="개소당3ha미만",10))))</f>
        <v/>
      </c>
      <c r="N314" s="841">
        <f t="shared" si="6"/>
        <v>0</v>
      </c>
    </row>
    <row r="315" spans="1:15" ht="21.75" customHeight="1">
      <c r="A315" s="844">
        <f>IF(H272&gt;0,1,)</f>
        <v>0</v>
      </c>
      <c r="B315" s="2368" t="s">
        <v>555</v>
      </c>
      <c r="C315" s="2368"/>
      <c r="D315" s="2369"/>
      <c r="E315" s="2369"/>
      <c r="F315" s="2369"/>
      <c r="G315" s="2369"/>
      <c r="H315" s="2369"/>
      <c r="I315" s="1276">
        <f>SUM(I312:I314)</f>
        <v>0</v>
      </c>
      <c r="J315" s="1276">
        <f>SUM(J312:J314)</f>
        <v>0</v>
      </c>
      <c r="K315" s="1276">
        <f>SUM(K312:K314)</f>
        <v>0</v>
      </c>
      <c r="L315" s="1276">
        <f>SUM(L312:L314)</f>
        <v>0</v>
      </c>
      <c r="M315" s="1276">
        <f>SUM(M312:M314)</f>
        <v>0</v>
      </c>
      <c r="N315" s="841">
        <f t="shared" si="6"/>
        <v>0</v>
      </c>
    </row>
    <row r="316" spans="1:15" s="143" customFormat="1" ht="35.1" customHeight="1" thickBot="1">
      <c r="A316" s="178">
        <f>IF(H317&gt;0,1,)</f>
        <v>0</v>
      </c>
      <c r="B316" s="2394" t="s">
        <v>2161</v>
      </c>
      <c r="C316" s="2394"/>
      <c r="D316" s="2394"/>
      <c r="E316" s="2394"/>
      <c r="F316" s="2394"/>
      <c r="G316" s="2394"/>
      <c r="H316" s="2394"/>
      <c r="I316" s="2394"/>
      <c r="J316" s="2394"/>
      <c r="K316" s="2394"/>
      <c r="L316" s="2394"/>
      <c r="M316" s="2394"/>
      <c r="N316" s="177">
        <f>IF(H$317&gt;0,8,)</f>
        <v>0</v>
      </c>
      <c r="O316" s="142"/>
    </row>
    <row r="317" spans="1:15" s="143" customFormat="1" ht="24.95" customHeight="1">
      <c r="A317" s="178">
        <f>IF(H317&gt;0,1,)</f>
        <v>0</v>
      </c>
      <c r="B317" s="2308" t="s">
        <v>857</v>
      </c>
      <c r="C317" s="2309"/>
      <c r="D317" s="2310" t="str">
        <f>CONCATENATE('6-3표준조사(5)'!K529,"임반")</f>
        <v>임반</v>
      </c>
      <c r="E317" s="2310"/>
      <c r="F317" s="2310" t="str">
        <f>CONCATENATE('6-3표준조사(5)'!L529,"소반")</f>
        <v>소반</v>
      </c>
      <c r="G317" s="2310"/>
      <c r="H317" s="2311">
        <f>'6-3표준조사(5)'!Q529</f>
        <v>0</v>
      </c>
      <c r="I317" s="2311"/>
      <c r="J317" s="179"/>
      <c r="K317" s="180" t="s">
        <v>541</v>
      </c>
      <c r="L317" s="2312">
        <f>+'6-3표준조사(5)'!R529</f>
        <v>0</v>
      </c>
      <c r="M317" s="2313"/>
      <c r="N317" s="177">
        <f t="shared" ref="N317:N360" si="7">IF(H$317&gt;0,8,)</f>
        <v>0</v>
      </c>
    </row>
    <row r="318" spans="1:15" s="143" customFormat="1" ht="21.75" customHeight="1">
      <c r="A318" s="178">
        <f>IF(H317&gt;0,1,)</f>
        <v>0</v>
      </c>
      <c r="B318" s="2314" t="s">
        <v>542</v>
      </c>
      <c r="C318" s="2315"/>
      <c r="D318" s="2316" t="s">
        <v>543</v>
      </c>
      <c r="E318" s="2315"/>
      <c r="F318" s="2317" t="s">
        <v>544</v>
      </c>
      <c r="G318" s="2318"/>
      <c r="H318" s="2317" t="s">
        <v>545</v>
      </c>
      <c r="I318" s="2318"/>
      <c r="J318" s="2316" t="s">
        <v>546</v>
      </c>
      <c r="K318" s="2315"/>
      <c r="L318" s="2393" t="s">
        <v>858</v>
      </c>
      <c r="M318" s="2321"/>
      <c r="N318" s="177">
        <f t="shared" si="7"/>
        <v>0</v>
      </c>
    </row>
    <row r="319" spans="1:15" s="143" customFormat="1" ht="21.75" customHeight="1">
      <c r="A319" s="178">
        <f>IF(H317&gt;0,1,)</f>
        <v>0</v>
      </c>
      <c r="B319" s="181"/>
      <c r="C319" s="182" t="s">
        <v>547</v>
      </c>
      <c r="D319" s="183"/>
      <c r="E319" s="184" t="s">
        <v>548</v>
      </c>
      <c r="F319" s="183"/>
      <c r="G319" s="184" t="s">
        <v>548</v>
      </c>
      <c r="H319" s="183"/>
      <c r="I319" s="184" t="s">
        <v>548</v>
      </c>
      <c r="J319" s="185"/>
      <c r="K319" s="184" t="s">
        <v>549</v>
      </c>
      <c r="L319" s="2320"/>
      <c r="M319" s="2322"/>
      <c r="N319" s="177">
        <f t="shared" si="7"/>
        <v>0</v>
      </c>
    </row>
    <row r="320" spans="1:15" s="27" customFormat="1" ht="21.75" customHeight="1">
      <c r="A320" s="28">
        <f>IF('6-3표준조사(4)'!R529="둘레베기",1,)</f>
        <v>0</v>
      </c>
      <c r="B320" s="2323" t="s">
        <v>547</v>
      </c>
      <c r="C320" s="29" t="s">
        <v>579</v>
      </c>
      <c r="D320" s="30"/>
      <c r="E320" s="31"/>
      <c r="F320" s="30"/>
      <c r="G320" s="31"/>
      <c r="H320" s="30"/>
      <c r="I320" s="31"/>
      <c r="J320" s="32"/>
      <c r="K320" s="33"/>
      <c r="L320" s="34"/>
      <c r="M320" s="71">
        <f>M321</f>
        <v>0</v>
      </c>
      <c r="N320" s="70">
        <f t="shared" si="7"/>
        <v>0</v>
      </c>
    </row>
    <row r="321" spans="1:14" s="27" customFormat="1" ht="21.75" customHeight="1">
      <c r="A321" s="28">
        <f>IF('6-3표준조사(4)'!R529="둘레베기",1,)</f>
        <v>0</v>
      </c>
      <c r="B321" s="2324"/>
      <c r="C321" s="35" t="s">
        <v>841</v>
      </c>
      <c r="D321" s="36"/>
      <c r="E321" s="37"/>
      <c r="F321" s="38"/>
      <c r="G321" s="37"/>
      <c r="H321" s="38"/>
      <c r="I321" s="37"/>
      <c r="J321" s="39"/>
      <c r="K321" s="40"/>
      <c r="L321" s="41">
        <f>J360/100</f>
        <v>0</v>
      </c>
      <c r="M321" s="72">
        <f>ROUNDDOWN((H322*J322)+(H322*J322*L321),)</f>
        <v>0</v>
      </c>
      <c r="N321" s="70">
        <f t="shared" si="7"/>
        <v>0</v>
      </c>
    </row>
    <row r="322" spans="1:14" s="27" customFormat="1" ht="21.75" customHeight="1">
      <c r="A322" s="28">
        <f>IF('6-3표준조사(4)'!R529="둘레베기",1,)</f>
        <v>0</v>
      </c>
      <c r="B322" s="2324"/>
      <c r="C322" s="35" t="s">
        <v>842</v>
      </c>
      <c r="D322" s="36">
        <f>IF(A322&gt;0,D351,)</f>
        <v>0</v>
      </c>
      <c r="E322" s="37" t="s">
        <v>551</v>
      </c>
      <c r="F322" s="38">
        <v>0.18</v>
      </c>
      <c r="G322" s="37" t="s">
        <v>552</v>
      </c>
      <c r="H322" s="38">
        <f>ROUND(D322/100*F322,2)</f>
        <v>0</v>
      </c>
      <c r="I322" s="37" t="s">
        <v>550</v>
      </c>
      <c r="J322" s="39">
        <f>'7-1 단가조사'!L7</f>
        <v>172068</v>
      </c>
      <c r="K322" s="40" t="s">
        <v>580</v>
      </c>
      <c r="L322" s="41"/>
      <c r="M322" s="72"/>
      <c r="N322" s="70">
        <f t="shared" si="7"/>
        <v>0</v>
      </c>
    </row>
    <row r="323" spans="1:14" s="27" customFormat="1" ht="21.75" customHeight="1">
      <c r="A323" s="28">
        <f>IF('6-3표준조사(4)'!R529="줄베기",1,)</f>
        <v>0</v>
      </c>
      <c r="B323" s="2324"/>
      <c r="C323" s="29" t="s">
        <v>581</v>
      </c>
      <c r="D323" s="30"/>
      <c r="E323" s="31"/>
      <c r="F323" s="30"/>
      <c r="G323" s="31"/>
      <c r="H323" s="30"/>
      <c r="I323" s="31"/>
      <c r="J323" s="32"/>
      <c r="K323" s="33"/>
      <c r="L323" s="42"/>
      <c r="M323" s="71">
        <f>SUM(M324+M327+M330)</f>
        <v>0</v>
      </c>
      <c r="N323" s="70">
        <f t="shared" si="7"/>
        <v>0</v>
      </c>
    </row>
    <row r="324" spans="1:14" s="27" customFormat="1" ht="21.75" customHeight="1">
      <c r="A324" s="28">
        <f>IF('6-3표준조사(4)'!R529="줄베기",1,)</f>
        <v>0</v>
      </c>
      <c r="B324" s="2324"/>
      <c r="C324" s="35" t="s">
        <v>841</v>
      </c>
      <c r="D324" s="43"/>
      <c r="E324" s="37"/>
      <c r="F324" s="38"/>
      <c r="G324" s="37"/>
      <c r="H324" s="38"/>
      <c r="I324" s="37"/>
      <c r="J324" s="39"/>
      <c r="K324" s="40"/>
      <c r="L324" s="41">
        <f>K360/100</f>
        <v>0</v>
      </c>
      <c r="M324" s="72">
        <f>ROUNDDOWN((M325+M326)+((M325+M326)*L324),0)</f>
        <v>0</v>
      </c>
      <c r="N324" s="70">
        <f t="shared" si="7"/>
        <v>0</v>
      </c>
    </row>
    <row r="325" spans="1:14" s="27" customFormat="1" ht="21.75" customHeight="1">
      <c r="A325" s="28">
        <f>IF('6-3표준조사(4)'!R529="줄베기",1,)</f>
        <v>0</v>
      </c>
      <c r="B325" s="2324"/>
      <c r="C325" s="35" t="s">
        <v>843</v>
      </c>
      <c r="D325" s="43">
        <f>IF(A325&gt;0,D351,)</f>
        <v>0</v>
      </c>
      <c r="E325" s="37" t="s">
        <v>551</v>
      </c>
      <c r="F325" s="38">
        <v>7.0000000000000007E-2</v>
      </c>
      <c r="G325" s="37" t="s">
        <v>552</v>
      </c>
      <c r="H325" s="38">
        <f>ROUND(D325/100*F325,2)</f>
        <v>0</v>
      </c>
      <c r="I325" s="37" t="s">
        <v>550</v>
      </c>
      <c r="J325" s="39">
        <f>'7-1 단가조사'!L7</f>
        <v>172068</v>
      </c>
      <c r="K325" s="40" t="s">
        <v>580</v>
      </c>
      <c r="L325" s="41"/>
      <c r="M325" s="72">
        <f>ROUNDDOWN(H325*J325,)</f>
        <v>0</v>
      </c>
      <c r="N325" s="70">
        <f t="shared" si="7"/>
        <v>0</v>
      </c>
    </row>
    <row r="326" spans="1:14" s="27" customFormat="1" ht="21.75" customHeight="1">
      <c r="A326" s="28">
        <f>IF('6-3표준조사(4)'!R529="줄베기",1,)</f>
        <v>0</v>
      </c>
      <c r="B326" s="2324"/>
      <c r="C326" s="35" t="s">
        <v>844</v>
      </c>
      <c r="D326" s="44">
        <f>IF(A326&gt;0,1,)</f>
        <v>0</v>
      </c>
      <c r="E326" s="37" t="s">
        <v>425</v>
      </c>
      <c r="F326" s="38">
        <v>1.3</v>
      </c>
      <c r="G326" s="37" t="s">
        <v>582</v>
      </c>
      <c r="H326" s="38">
        <f>ROUND(D326*F326,2)</f>
        <v>0</v>
      </c>
      <c r="I326" s="37" t="s">
        <v>550</v>
      </c>
      <c r="J326" s="39">
        <f>'7-1 단가조사'!L6</f>
        <v>226122</v>
      </c>
      <c r="K326" s="40" t="s">
        <v>583</v>
      </c>
      <c r="L326" s="41"/>
      <c r="M326" s="72">
        <f>ROUNDDOWN(H326*J326,)</f>
        <v>0</v>
      </c>
      <c r="N326" s="70">
        <f t="shared" si="7"/>
        <v>0</v>
      </c>
    </row>
    <row r="327" spans="1:14" s="27" customFormat="1" ht="21.75" customHeight="1">
      <c r="A327" s="28">
        <f>IF('6-3표준조사(4)'!R529="줄베기",1,)</f>
        <v>0</v>
      </c>
      <c r="B327" s="2324"/>
      <c r="C327" s="35" t="s">
        <v>845</v>
      </c>
      <c r="D327" s="43"/>
      <c r="E327" s="37"/>
      <c r="F327" s="38"/>
      <c r="G327" s="37"/>
      <c r="H327" s="38"/>
      <c r="I327" s="37"/>
      <c r="J327" s="39"/>
      <c r="K327" s="40"/>
      <c r="L327" s="45"/>
      <c r="M327" s="72">
        <f>M328+M329</f>
        <v>0</v>
      </c>
      <c r="N327" s="70">
        <f t="shared" si="7"/>
        <v>0</v>
      </c>
    </row>
    <row r="328" spans="1:14" s="27" customFormat="1" ht="21.75" customHeight="1">
      <c r="A328" s="28">
        <f>IF('6-3표준조사(4)'!R529="줄베기",1,)</f>
        <v>0</v>
      </c>
      <c r="B328" s="2324"/>
      <c r="C328" s="35" t="s">
        <v>846</v>
      </c>
      <c r="D328" s="44">
        <f>H326</f>
        <v>0</v>
      </c>
      <c r="E328" s="37" t="s">
        <v>582</v>
      </c>
      <c r="F328" s="38">
        <v>5</v>
      </c>
      <c r="G328" s="37" t="s">
        <v>553</v>
      </c>
      <c r="H328" s="38">
        <f>ROUND(D328*F328,2)</f>
        <v>0</v>
      </c>
      <c r="I328" s="37" t="s">
        <v>554</v>
      </c>
      <c r="J328" s="39">
        <f>'7-1 단가조사'!L11</f>
        <v>1720</v>
      </c>
      <c r="K328" s="40" t="s">
        <v>584</v>
      </c>
      <c r="L328" s="45"/>
      <c r="M328" s="72">
        <f>ROUNDDOWN(H328*J328,)</f>
        <v>0</v>
      </c>
      <c r="N328" s="70">
        <f t="shared" si="7"/>
        <v>0</v>
      </c>
    </row>
    <row r="329" spans="1:14" s="27" customFormat="1" ht="21.75" customHeight="1">
      <c r="A329" s="28">
        <f>IF('6-3표준조사(4)'!R529="줄베기",1,)</f>
        <v>0</v>
      </c>
      <c r="B329" s="2324"/>
      <c r="C329" s="35" t="s">
        <v>847</v>
      </c>
      <c r="D329" s="43">
        <f>M328</f>
        <v>0</v>
      </c>
      <c r="E329" s="37" t="s">
        <v>586</v>
      </c>
      <c r="F329" s="38">
        <v>0.1</v>
      </c>
      <c r="G329" s="37" t="s">
        <v>587</v>
      </c>
      <c r="H329" s="38"/>
      <c r="I329" s="37"/>
      <c r="J329" s="39"/>
      <c r="K329" s="40"/>
      <c r="L329" s="45"/>
      <c r="M329" s="72">
        <f>ROUNDDOWN(D329*F329,)</f>
        <v>0</v>
      </c>
      <c r="N329" s="70">
        <f t="shared" si="7"/>
        <v>0</v>
      </c>
    </row>
    <row r="330" spans="1:14" s="27" customFormat="1" ht="21.75" customHeight="1">
      <c r="A330" s="28">
        <f>IF('6-3표준조사(4)'!R529="줄베기",1,)</f>
        <v>0</v>
      </c>
      <c r="B330" s="2324"/>
      <c r="C330" s="46" t="s">
        <v>848</v>
      </c>
      <c r="D330" s="47">
        <f>D328</f>
        <v>0</v>
      </c>
      <c r="E330" s="48" t="s">
        <v>588</v>
      </c>
      <c r="F330" s="49">
        <v>8.3999999999999995E-3</v>
      </c>
      <c r="G330" s="48" t="s">
        <v>589</v>
      </c>
      <c r="H330" s="50"/>
      <c r="I330" s="48"/>
      <c r="J330" s="51">
        <f>'7-1 단가조사'!L14</f>
        <v>610000</v>
      </c>
      <c r="K330" s="52" t="s">
        <v>585</v>
      </c>
      <c r="L330" s="53"/>
      <c r="M330" s="73">
        <f>ROUNDDOWN(D330*F330*J330,)</f>
        <v>0</v>
      </c>
      <c r="N330" s="70">
        <f t="shared" si="7"/>
        <v>0</v>
      </c>
    </row>
    <row r="331" spans="1:14" ht="21.75" customHeight="1">
      <c r="A331" s="844">
        <f>IF('6-3표준조사(5)'!R529="모두베기",1,)</f>
        <v>0</v>
      </c>
      <c r="B331" s="2324"/>
      <c r="C331" s="852" t="s">
        <v>590</v>
      </c>
      <c r="D331" s="853"/>
      <c r="E331" s="854"/>
      <c r="F331" s="855"/>
      <c r="G331" s="854"/>
      <c r="H331" s="855"/>
      <c r="I331" s="854"/>
      <c r="J331" s="856"/>
      <c r="K331" s="857"/>
      <c r="L331" s="858"/>
      <c r="M331" s="859">
        <f>M332+M337+M340</f>
        <v>0</v>
      </c>
      <c r="N331" s="841">
        <f t="shared" si="7"/>
        <v>0</v>
      </c>
    </row>
    <row r="332" spans="1:14" ht="21.75" customHeight="1">
      <c r="A332" s="844">
        <f>IF('6-3표준조사(5)'!R529="모두베기",1,)</f>
        <v>0</v>
      </c>
      <c r="B332" s="2324"/>
      <c r="C332" s="860" t="s">
        <v>841</v>
      </c>
      <c r="D332" s="861"/>
      <c r="E332" s="862"/>
      <c r="F332" s="863"/>
      <c r="G332" s="862"/>
      <c r="H332" s="863"/>
      <c r="I332" s="862"/>
      <c r="J332" s="864"/>
      <c r="K332" s="865"/>
      <c r="L332" s="866">
        <f>L360/100</f>
        <v>0</v>
      </c>
      <c r="M332" s="867">
        <f>M333+M334+M335+M336</f>
        <v>0</v>
      </c>
      <c r="N332" s="841">
        <f t="shared" si="7"/>
        <v>0</v>
      </c>
    </row>
    <row r="333" spans="1:14" ht="21.75" customHeight="1">
      <c r="A333" s="844">
        <f>IF('6-3표준조사(5)'!R529="모두베기",1,)</f>
        <v>0</v>
      </c>
      <c r="B333" s="2324"/>
      <c r="C333" s="860" t="s">
        <v>843</v>
      </c>
      <c r="D333" s="861">
        <f>IF(A333&gt;0,D351,)</f>
        <v>0</v>
      </c>
      <c r="E333" s="862" t="s">
        <v>551</v>
      </c>
      <c r="F333" s="863">
        <v>7.0000000000000007E-2</v>
      </c>
      <c r="G333" s="862" t="s">
        <v>552</v>
      </c>
      <c r="H333" s="863">
        <f>ROUND(D333/100*F333,2)</f>
        <v>0</v>
      </c>
      <c r="I333" s="862" t="s">
        <v>550</v>
      </c>
      <c r="J333" s="864">
        <f>'7-1 단가조사'!L7</f>
        <v>172068</v>
      </c>
      <c r="K333" s="865" t="s">
        <v>580</v>
      </c>
      <c r="L333" s="868"/>
      <c r="M333" s="867">
        <f>ROUNDDOWN((H333*J333)+(H333*J333*L332),)</f>
        <v>0</v>
      </c>
      <c r="N333" s="841">
        <f t="shared" si="7"/>
        <v>0</v>
      </c>
    </row>
    <row r="334" spans="1:14" ht="21.75" customHeight="1">
      <c r="A334" s="844">
        <f>IF('6-3표준조사(5)'!R529="모두베기",1,)</f>
        <v>0</v>
      </c>
      <c r="B334" s="2324"/>
      <c r="C334" s="869" t="s">
        <v>1158</v>
      </c>
      <c r="D334" s="870">
        <f>IF(A334&gt;0,IF(D353="당해 년도",1,),)</f>
        <v>0</v>
      </c>
      <c r="E334" s="862" t="s">
        <v>425</v>
      </c>
      <c r="F334" s="863">
        <v>3.5</v>
      </c>
      <c r="G334" s="862" t="s">
        <v>582</v>
      </c>
      <c r="H334" s="863">
        <f>ROUND(D334*F334,2)</f>
        <v>0</v>
      </c>
      <c r="I334" s="862" t="s">
        <v>550</v>
      </c>
      <c r="J334" s="864">
        <f>'7-1 단가조사'!L6</f>
        <v>226122</v>
      </c>
      <c r="K334" s="865" t="s">
        <v>583</v>
      </c>
      <c r="L334" s="868"/>
      <c r="M334" s="867">
        <f>ROUNDDOWN((H334*J334)+(H334*J334*L332),)</f>
        <v>0</v>
      </c>
      <c r="N334" s="841">
        <f t="shared" si="7"/>
        <v>0</v>
      </c>
    </row>
    <row r="335" spans="1:14" ht="21.75" customHeight="1">
      <c r="A335" s="844">
        <f>IF('6-3표준조사(5)'!R529="모두베기",1,)</f>
        <v>0</v>
      </c>
      <c r="B335" s="2324"/>
      <c r="C335" s="869" t="s">
        <v>1159</v>
      </c>
      <c r="D335" s="870">
        <f>IF(A335&gt;0,IF(D353="2년차",1,),)</f>
        <v>0</v>
      </c>
      <c r="E335" s="862" t="s">
        <v>425</v>
      </c>
      <c r="F335" s="863">
        <v>4</v>
      </c>
      <c r="G335" s="862" t="s">
        <v>582</v>
      </c>
      <c r="H335" s="863">
        <f>ROUND(D335*F335,2)</f>
        <v>0</v>
      </c>
      <c r="I335" s="862" t="s">
        <v>550</v>
      </c>
      <c r="J335" s="864">
        <f>'7-1 단가조사'!L6</f>
        <v>226122</v>
      </c>
      <c r="K335" s="865" t="s">
        <v>583</v>
      </c>
      <c r="L335" s="868"/>
      <c r="M335" s="867">
        <f>ROUNDDOWN((H335*J335)+(H335*J335*L332),)</f>
        <v>0</v>
      </c>
      <c r="N335" s="841">
        <f t="shared" si="7"/>
        <v>0</v>
      </c>
    </row>
    <row r="336" spans="1:14" ht="21.75" customHeight="1">
      <c r="A336" s="844">
        <f>IF('6-3표준조사(5)'!R529="모두베기",1,)</f>
        <v>0</v>
      </c>
      <c r="B336" s="2324"/>
      <c r="C336" s="869" t="s">
        <v>1160</v>
      </c>
      <c r="D336" s="870">
        <f>IF(A336&gt;0,IF(D353="3년차 이상",1,),)</f>
        <v>0</v>
      </c>
      <c r="E336" s="862" t="s">
        <v>425</v>
      </c>
      <c r="F336" s="863">
        <v>5</v>
      </c>
      <c r="G336" s="862" t="s">
        <v>582</v>
      </c>
      <c r="H336" s="863">
        <f>ROUND(D336*F336,2)</f>
        <v>0</v>
      </c>
      <c r="I336" s="862" t="s">
        <v>550</v>
      </c>
      <c r="J336" s="864">
        <f>'7-1 단가조사'!L6</f>
        <v>226122</v>
      </c>
      <c r="K336" s="865" t="s">
        <v>583</v>
      </c>
      <c r="L336" s="868"/>
      <c r="M336" s="867">
        <f>ROUNDDOWN((H336*J336)+(H336*J336*L332),)</f>
        <v>0</v>
      </c>
      <c r="N336" s="841">
        <f t="shared" si="7"/>
        <v>0</v>
      </c>
    </row>
    <row r="337" spans="1:14" ht="21.75" customHeight="1">
      <c r="A337" s="844">
        <f>IF('6-3표준조사(5)'!R529="모두베기",1,)</f>
        <v>0</v>
      </c>
      <c r="B337" s="2324"/>
      <c r="C337" s="860" t="s">
        <v>845</v>
      </c>
      <c r="D337" s="861"/>
      <c r="E337" s="862"/>
      <c r="F337" s="863"/>
      <c r="G337" s="862"/>
      <c r="H337" s="863"/>
      <c r="I337" s="862"/>
      <c r="J337" s="864"/>
      <c r="K337" s="865"/>
      <c r="L337" s="868"/>
      <c r="M337" s="867">
        <f>M338+M339</f>
        <v>0</v>
      </c>
      <c r="N337" s="841">
        <f t="shared" si="7"/>
        <v>0</v>
      </c>
    </row>
    <row r="338" spans="1:14" ht="21.75" customHeight="1">
      <c r="A338" s="844">
        <f>IF('6-3표준조사(5)'!R529="모두베기",1,)</f>
        <v>0</v>
      </c>
      <c r="B338" s="2324"/>
      <c r="C338" s="860" t="s">
        <v>846</v>
      </c>
      <c r="D338" s="870">
        <f>(H334+H335+H336)</f>
        <v>0</v>
      </c>
      <c r="E338" s="862" t="s">
        <v>582</v>
      </c>
      <c r="F338" s="863">
        <v>5</v>
      </c>
      <c r="G338" s="862" t="s">
        <v>553</v>
      </c>
      <c r="H338" s="863">
        <f>ROUND(D338*F338,2)</f>
        <v>0</v>
      </c>
      <c r="I338" s="862" t="s">
        <v>554</v>
      </c>
      <c r="J338" s="864">
        <f>'7-1 단가조사'!L11</f>
        <v>1720</v>
      </c>
      <c r="K338" s="865" t="s">
        <v>584</v>
      </c>
      <c r="L338" s="868"/>
      <c r="M338" s="867">
        <f>ROUNDDOWN(H338*J338,)</f>
        <v>0</v>
      </c>
      <c r="N338" s="841">
        <f t="shared" si="7"/>
        <v>0</v>
      </c>
    </row>
    <row r="339" spans="1:14" ht="21.75" customHeight="1">
      <c r="A339" s="844">
        <f>IF('6-3표준조사(5)'!R529="모두베기",1,)</f>
        <v>0</v>
      </c>
      <c r="B339" s="2324"/>
      <c r="C339" s="860" t="s">
        <v>847</v>
      </c>
      <c r="D339" s="861">
        <f>M338</f>
        <v>0</v>
      </c>
      <c r="E339" s="862" t="s">
        <v>586</v>
      </c>
      <c r="F339" s="863">
        <v>0.1</v>
      </c>
      <c r="G339" s="862" t="s">
        <v>587</v>
      </c>
      <c r="H339" s="863"/>
      <c r="I339" s="862"/>
      <c r="J339" s="864"/>
      <c r="K339" s="865"/>
      <c r="L339" s="868"/>
      <c r="M339" s="867">
        <f>ROUNDDOWN(D339*F339,)</f>
        <v>0</v>
      </c>
      <c r="N339" s="841">
        <f t="shared" si="7"/>
        <v>0</v>
      </c>
    </row>
    <row r="340" spans="1:14" ht="21.75" customHeight="1">
      <c r="A340" s="844">
        <f>IF('6-3표준조사(5)'!R529="모두베기",1,)</f>
        <v>0</v>
      </c>
      <c r="B340" s="2324"/>
      <c r="C340" s="871" t="s">
        <v>848</v>
      </c>
      <c r="D340" s="872">
        <f>D338</f>
        <v>0</v>
      </c>
      <c r="E340" s="873" t="s">
        <v>588</v>
      </c>
      <c r="F340" s="874">
        <v>8.3999999999999995E-3</v>
      </c>
      <c r="G340" s="873" t="s">
        <v>589</v>
      </c>
      <c r="H340" s="875"/>
      <c r="I340" s="873"/>
      <c r="J340" s="876">
        <f>'7-1 단가조사'!L14</f>
        <v>610000</v>
      </c>
      <c r="K340" s="877" t="s">
        <v>585</v>
      </c>
      <c r="L340" s="878"/>
      <c r="M340" s="879">
        <f>ROUNDDOWN(D340*F340*J340,)</f>
        <v>0</v>
      </c>
      <c r="N340" s="841">
        <f t="shared" si="7"/>
        <v>0</v>
      </c>
    </row>
    <row r="341" spans="1:14" s="27" customFormat="1" ht="21.75" customHeight="1">
      <c r="A341" s="28">
        <f>IF('6-3표준조사(4)'!R529="맹아제거",1,)</f>
        <v>0</v>
      </c>
      <c r="B341" s="2324"/>
      <c r="C341" s="29" t="s">
        <v>591</v>
      </c>
      <c r="D341" s="30"/>
      <c r="E341" s="31"/>
      <c r="F341" s="30"/>
      <c r="G341" s="31"/>
      <c r="H341" s="30"/>
      <c r="I341" s="31"/>
      <c r="J341" s="32"/>
      <c r="K341" s="33"/>
      <c r="L341" s="34"/>
      <c r="M341" s="71">
        <f>M342</f>
        <v>0</v>
      </c>
      <c r="N341" s="70">
        <f t="shared" si="7"/>
        <v>0</v>
      </c>
    </row>
    <row r="342" spans="1:14" s="27" customFormat="1" ht="21.75" customHeight="1">
      <c r="A342" s="28">
        <f>IF('6-3표준조사(4)'!R529="맹아제거",1,)</f>
        <v>0</v>
      </c>
      <c r="B342" s="2324"/>
      <c r="C342" s="35" t="s">
        <v>841</v>
      </c>
      <c r="D342" s="36"/>
      <c r="E342" s="37"/>
      <c r="F342" s="38"/>
      <c r="G342" s="37"/>
      <c r="H342" s="38"/>
      <c r="I342" s="37"/>
      <c r="J342" s="39"/>
      <c r="K342" s="40"/>
      <c r="L342" s="41">
        <f>M360/100</f>
        <v>0</v>
      </c>
      <c r="M342" s="72">
        <f>ROUNDDOWN((H343*J343)+(H343*J343*L342),)</f>
        <v>0</v>
      </c>
      <c r="N342" s="70">
        <f t="shared" si="7"/>
        <v>0</v>
      </c>
    </row>
    <row r="343" spans="1:14" s="27" customFormat="1" ht="21.75" customHeight="1">
      <c r="A343" s="28">
        <f>IF('6-3표준조사(4)'!R529="맹아제거",1,)</f>
        <v>0</v>
      </c>
      <c r="B343" s="2324"/>
      <c r="C343" s="35" t="s">
        <v>849</v>
      </c>
      <c r="D343" s="36">
        <v>0</v>
      </c>
      <c r="E343" s="37" t="s">
        <v>551</v>
      </c>
      <c r="F343" s="38">
        <v>0.2</v>
      </c>
      <c r="G343" s="37" t="s">
        <v>552</v>
      </c>
      <c r="H343" s="38">
        <f>ROUND(D343/100*F343,2)</f>
        <v>0</v>
      </c>
      <c r="I343" s="37" t="s">
        <v>550</v>
      </c>
      <c r="J343" s="39">
        <f>'7-1 단가조사'!L7</f>
        <v>172068</v>
      </c>
      <c r="K343" s="40" t="s">
        <v>580</v>
      </c>
      <c r="L343" s="41">
        <f>M360/100</f>
        <v>0</v>
      </c>
      <c r="M343" s="72"/>
      <c r="N343" s="70">
        <f t="shared" si="7"/>
        <v>0</v>
      </c>
    </row>
    <row r="344" spans="1:14" s="143" customFormat="1" ht="21.75" customHeight="1">
      <c r="A344" s="178">
        <f>IF(H317&gt;0,1,)</f>
        <v>0</v>
      </c>
      <c r="B344" s="2325" t="s">
        <v>555</v>
      </c>
      <c r="C344" s="186" t="s">
        <v>592</v>
      </c>
      <c r="D344" s="189"/>
      <c r="E344" s="188"/>
      <c r="F344" s="189"/>
      <c r="G344" s="188"/>
      <c r="H344" s="189"/>
      <c r="I344" s="188"/>
      <c r="J344" s="190"/>
      <c r="K344" s="191"/>
      <c r="L344" s="192"/>
      <c r="M344" s="193">
        <f>SUM(M345,M347,M348)</f>
        <v>0</v>
      </c>
      <c r="N344" s="177">
        <f t="shared" si="7"/>
        <v>0</v>
      </c>
    </row>
    <row r="345" spans="1:14" s="143" customFormat="1" ht="21.75" customHeight="1">
      <c r="A345" s="178">
        <f>IF(H317&gt;0,1,)</f>
        <v>0</v>
      </c>
      <c r="B345" s="2326"/>
      <c r="C345" s="194" t="s">
        <v>850</v>
      </c>
      <c r="D345" s="197"/>
      <c r="E345" s="196"/>
      <c r="F345" s="197"/>
      <c r="G345" s="196"/>
      <c r="H345" s="197"/>
      <c r="I345" s="196"/>
      <c r="J345" s="198"/>
      <c r="K345" s="199"/>
      <c r="L345" s="202"/>
      <c r="M345" s="201">
        <f>M346</f>
        <v>0</v>
      </c>
      <c r="N345" s="177">
        <f t="shared" si="7"/>
        <v>0</v>
      </c>
    </row>
    <row r="346" spans="1:14" s="143" customFormat="1" ht="21.75" customHeight="1">
      <c r="A346" s="178">
        <f>IF(H317&gt;0,1,)</f>
        <v>0</v>
      </c>
      <c r="B346" s="2326"/>
      <c r="C346" s="194" t="s">
        <v>851</v>
      </c>
      <c r="D346" s="197"/>
      <c r="E346" s="196"/>
      <c r="F346" s="197"/>
      <c r="G346" s="196"/>
      <c r="H346" s="197"/>
      <c r="I346" s="196"/>
      <c r="J346" s="198"/>
      <c r="K346" s="199"/>
      <c r="L346" s="202"/>
      <c r="M346" s="201">
        <f>M321+M324+M332+M342</f>
        <v>0</v>
      </c>
      <c r="N346" s="177">
        <f t="shared" si="7"/>
        <v>0</v>
      </c>
    </row>
    <row r="347" spans="1:14" s="143" customFormat="1" ht="21.75" customHeight="1">
      <c r="A347" s="178">
        <f>IF(H317&gt;0,1,)</f>
        <v>0</v>
      </c>
      <c r="B347" s="2326"/>
      <c r="C347" s="194" t="s">
        <v>852</v>
      </c>
      <c r="D347" s="197"/>
      <c r="E347" s="196"/>
      <c r="F347" s="197"/>
      <c r="G347" s="196"/>
      <c r="H347" s="197"/>
      <c r="I347" s="196"/>
      <c r="J347" s="198"/>
      <c r="K347" s="199"/>
      <c r="L347" s="202"/>
      <c r="M347" s="201">
        <f>M327+M337</f>
        <v>0</v>
      </c>
      <c r="N347" s="177">
        <f t="shared" si="7"/>
        <v>0</v>
      </c>
    </row>
    <row r="348" spans="1:14" s="143" customFormat="1" ht="21.75" customHeight="1" thickBot="1">
      <c r="A348" s="178">
        <f>IF(H317&gt;0,1,)</f>
        <v>0</v>
      </c>
      <c r="B348" s="2327"/>
      <c r="C348" s="205" t="s">
        <v>853</v>
      </c>
      <c r="D348" s="214"/>
      <c r="E348" s="215"/>
      <c r="F348" s="214"/>
      <c r="G348" s="215"/>
      <c r="H348" s="214"/>
      <c r="I348" s="215"/>
      <c r="J348" s="216"/>
      <c r="K348" s="217"/>
      <c r="L348" s="218"/>
      <c r="M348" s="219">
        <f>M330+M340</f>
        <v>0</v>
      </c>
      <c r="N348" s="177">
        <f t="shared" si="7"/>
        <v>0</v>
      </c>
    </row>
    <row r="349" spans="1:14" s="143" customFormat="1" ht="21.75" customHeight="1">
      <c r="A349" s="178">
        <f>IF(H317&gt;0,1,)</f>
        <v>0</v>
      </c>
      <c r="B349" s="2328" t="s">
        <v>556</v>
      </c>
      <c r="C349" s="2328"/>
      <c r="D349" s="2328"/>
      <c r="E349" s="2328"/>
      <c r="F349" s="2328"/>
      <c r="G349" s="2328"/>
      <c r="H349" s="2328"/>
      <c r="I349" s="2328"/>
      <c r="J349" s="2328"/>
      <c r="K349" s="2328"/>
      <c r="L349" s="2328"/>
      <c r="M349" s="2328"/>
      <c r="N349" s="177">
        <f t="shared" si="7"/>
        <v>0</v>
      </c>
    </row>
    <row r="350" spans="1:14" s="143" customFormat="1" ht="21.75" customHeight="1">
      <c r="A350" s="178">
        <f>IF(H317&gt;0,1,)</f>
        <v>0</v>
      </c>
      <c r="B350" s="2329" t="s">
        <v>557</v>
      </c>
      <c r="C350" s="2329"/>
      <c r="D350" s="2329"/>
      <c r="E350" s="2329"/>
      <c r="F350" s="2329"/>
      <c r="G350" s="2329"/>
      <c r="H350" s="2329"/>
      <c r="I350" s="2329"/>
      <c r="J350" s="2329"/>
      <c r="K350" s="2329"/>
      <c r="L350" s="2329"/>
      <c r="M350" s="2329"/>
      <c r="N350" s="177">
        <f t="shared" si="7"/>
        <v>0</v>
      </c>
    </row>
    <row r="351" spans="1:14" s="143" customFormat="1" ht="21.75" customHeight="1">
      <c r="A351" s="178">
        <f>IF(H317&gt;0,1,)</f>
        <v>0</v>
      </c>
      <c r="B351" s="220" t="s">
        <v>558</v>
      </c>
      <c r="C351" s="221" t="s">
        <v>854</v>
      </c>
      <c r="D351" s="222" t="e">
        <f>'6-3표준조사(5)'!Q535</f>
        <v>#DIV/0!</v>
      </c>
      <c r="E351" s="220" t="s">
        <v>551</v>
      </c>
      <c r="F351" s="1272"/>
      <c r="G351" s="220"/>
      <c r="H351" s="224"/>
      <c r="I351" s="225"/>
      <c r="J351" s="225"/>
      <c r="K351" s="225"/>
      <c r="L351" s="226"/>
      <c r="M351" s="225"/>
      <c r="N351" s="177">
        <f t="shared" si="7"/>
        <v>0</v>
      </c>
    </row>
    <row r="352" spans="1:14" s="143" customFormat="1" ht="21.75" customHeight="1">
      <c r="A352" s="178">
        <f>IF(H317&gt;0,1,)</f>
        <v>0</v>
      </c>
      <c r="B352" s="220" t="s">
        <v>559</v>
      </c>
      <c r="C352" s="221" t="s">
        <v>840</v>
      </c>
      <c r="D352" s="2330">
        <f>'6-3표준조사(5)'!S535</f>
        <v>0</v>
      </c>
      <c r="E352" s="2330"/>
      <c r="F352" s="1272"/>
      <c r="G352" s="220"/>
      <c r="H352" s="224"/>
      <c r="I352" s="225"/>
      <c r="J352" s="225"/>
      <c r="K352" s="225"/>
      <c r="L352" s="226"/>
      <c r="M352" s="225"/>
      <c r="N352" s="177">
        <f t="shared" si="7"/>
        <v>0</v>
      </c>
    </row>
    <row r="353" spans="1:15" s="143" customFormat="1" ht="21.75" customHeight="1">
      <c r="A353" s="178">
        <f>IF(H317&gt;0,1,)</f>
        <v>0</v>
      </c>
      <c r="B353" s="220" t="s">
        <v>558</v>
      </c>
      <c r="C353" s="221" t="s">
        <v>855</v>
      </c>
      <c r="D353" s="2331">
        <f>'6-3표준조사(5)'!R531</f>
        <v>0</v>
      </c>
      <c r="E353" s="2331"/>
      <c r="F353" s="227"/>
      <c r="G353" s="227"/>
      <c r="H353" s="224"/>
      <c r="I353" s="225"/>
      <c r="J353" s="225"/>
      <c r="K353" s="225"/>
      <c r="L353" s="226"/>
      <c r="M353" s="225"/>
      <c r="N353" s="177">
        <f t="shared" si="7"/>
        <v>0</v>
      </c>
    </row>
    <row r="354" spans="1:15" s="143" customFormat="1" ht="21.75" customHeight="1">
      <c r="A354" s="178">
        <f>IF(H317&gt;0,1,)</f>
        <v>0</v>
      </c>
      <c r="B354" s="2329" t="s">
        <v>856</v>
      </c>
      <c r="C354" s="2329"/>
      <c r="D354" s="2329"/>
      <c r="E354" s="2329"/>
      <c r="F354" s="2329"/>
      <c r="G354" s="2329"/>
      <c r="H354" s="2329"/>
      <c r="I354" s="2329"/>
      <c r="J354" s="2329"/>
      <c r="K354" s="2329"/>
      <c r="L354" s="2329"/>
      <c r="M354" s="2329"/>
      <c r="N354" s="177">
        <f t="shared" si="7"/>
        <v>0</v>
      </c>
    </row>
    <row r="355" spans="1:15" s="143" customFormat="1" ht="21.75" customHeight="1">
      <c r="A355" s="178">
        <f>IF(H317&gt;0,1,)</f>
        <v>0</v>
      </c>
      <c r="B355" s="2332" t="s">
        <v>542</v>
      </c>
      <c r="C355" s="2332"/>
      <c r="D355" s="2333" t="s">
        <v>893</v>
      </c>
      <c r="E355" s="2333"/>
      <c r="F355" s="2333"/>
      <c r="G355" s="2333"/>
      <c r="H355" s="2333"/>
      <c r="I355" s="2334" t="s">
        <v>894</v>
      </c>
      <c r="J355" s="2334"/>
      <c r="K355" s="2334"/>
      <c r="L355" s="2334"/>
      <c r="M355" s="2334"/>
      <c r="N355" s="177">
        <f t="shared" si="7"/>
        <v>0</v>
      </c>
      <c r="O355" s="228"/>
    </row>
    <row r="356" spans="1:15" s="143" customFormat="1" ht="21.75" customHeight="1">
      <c r="A356" s="178">
        <f>IF(H317&gt;0,1,)</f>
        <v>0</v>
      </c>
      <c r="B356" s="2332"/>
      <c r="C356" s="2332"/>
      <c r="D356" s="2333"/>
      <c r="E356" s="2333"/>
      <c r="F356" s="2333"/>
      <c r="G356" s="2333"/>
      <c r="H356" s="2333"/>
      <c r="I356" s="229" t="s">
        <v>895</v>
      </c>
      <c r="J356" s="1271" t="s">
        <v>535</v>
      </c>
      <c r="K356" s="1271" t="s">
        <v>537</v>
      </c>
      <c r="L356" s="231" t="s">
        <v>538</v>
      </c>
      <c r="M356" s="1271" t="s">
        <v>881</v>
      </c>
      <c r="N356" s="177">
        <f t="shared" si="7"/>
        <v>0</v>
      </c>
    </row>
    <row r="357" spans="1:15" s="143" customFormat="1" ht="21.75" customHeight="1">
      <c r="A357" s="178">
        <f>IF(H317&gt;0,1,)</f>
        <v>0</v>
      </c>
      <c r="B357" s="2335" t="s">
        <v>572</v>
      </c>
      <c r="C357" s="2335"/>
      <c r="D357" s="2336" t="str">
        <f>'6-3표준조사(5)'!P531</f>
        <v>완 (15˚ 이하)</v>
      </c>
      <c r="E357" s="2336"/>
      <c r="F357" s="2336"/>
      <c r="G357" s="2336"/>
      <c r="H357" s="2336"/>
      <c r="I357" s="1273" t="str">
        <f>IF(H317=0,"",IF(D357="완 (15˚ 이하)",0,IF(D357="중 (15˚ ~ 30˚)",5,IF(D357="급 (30˚ 초과)",10))))</f>
        <v/>
      </c>
      <c r="J357" s="1273" t="str">
        <f>IF(A320=0,"",IF(D357="완 (15˚ 이하)",0,IF(D357="중 (15˚ ~ 30˚)",5,IF(D357="급 (30˚ 초과)",10))))</f>
        <v/>
      </c>
      <c r="K357" s="1273" t="str">
        <f>IF(A323=0,"",IF(D357="완 (15˚ 이하)",0,IF(D357="중 (15˚ ~ 30˚)",5,IF(D357="급 (30˚ 초과)",10))))</f>
        <v/>
      </c>
      <c r="L357" s="1273" t="str">
        <f>IF(A331=0,"",IF(D357="완 (15˚ 이하)",0,IF(D357="중 (15˚ ~ 30˚)",5,IF(D357="급 (30˚ 초과)",10))))</f>
        <v/>
      </c>
      <c r="M357" s="1273" t="str">
        <f>IF(A341=0,"",IF(D357="완 (15˚ 이하)",0,IF(D357="중 (15˚ ~ 30˚)",5,IF(D357="급 (30˚ 초과)",10))))</f>
        <v/>
      </c>
      <c r="N357" s="177">
        <f t="shared" si="7"/>
        <v>0</v>
      </c>
    </row>
    <row r="358" spans="1:15" s="143" customFormat="1" ht="21.75" customHeight="1">
      <c r="A358" s="178">
        <f>IF(H317&gt;0,1,)</f>
        <v>0</v>
      </c>
      <c r="B358" s="2337" t="s">
        <v>561</v>
      </c>
      <c r="C358" s="2337"/>
      <c r="D358" s="2336">
        <f>'6-3표준조사(5)'!R531</f>
        <v>0</v>
      </c>
      <c r="E358" s="2336"/>
      <c r="F358" s="2336"/>
      <c r="G358" s="2336"/>
      <c r="H358" s="2336"/>
      <c r="I358" s="1273"/>
      <c r="J358" s="1273"/>
      <c r="K358" s="1273" t="str">
        <f>IF(A323=0,"",IF(D358="당해년도",0,IF(D358="2년차",5,IF(D358="3년차",10))))</f>
        <v/>
      </c>
      <c r="L358" s="1273"/>
      <c r="M358" s="1273"/>
      <c r="N358" s="177">
        <f t="shared" si="7"/>
        <v>0</v>
      </c>
    </row>
    <row r="359" spans="1:15" s="143" customFormat="1" ht="21.75" customHeight="1">
      <c r="A359" s="178">
        <f>IF(H317&gt;0,1,)</f>
        <v>0</v>
      </c>
      <c r="B359" s="2335" t="s">
        <v>560</v>
      </c>
      <c r="C359" s="2335"/>
      <c r="D359" s="2336">
        <f>'6-3표준조사(5)'!Q531</f>
        <v>0</v>
      </c>
      <c r="E359" s="2336"/>
      <c r="F359" s="2336"/>
      <c r="G359" s="2336"/>
      <c r="H359" s="2336"/>
      <c r="I359" s="1273"/>
      <c r="J359" s="1273" t="str">
        <f>IF(A320=0,"",IF(D359="개소당5ha이상",0,IF(D359="개소당3~5ha미만 ",5,IF(D359="개소당3ha미만",10))))</f>
        <v/>
      </c>
      <c r="K359" s="1273" t="str">
        <f>IF(A323=0,"",IF(D359="개소당5ha이상",0,IF(D359="개소당3~5ha미만 ",5,IF(D359="개소당3ha미만",10))))</f>
        <v/>
      </c>
      <c r="L359" s="1273" t="str">
        <f>IF(A331=0,"",IF(D359="개소당5ha이상",0,IF(D359="개소당3~5ha미만 ",5,IF(D359="개소당3ha미만",10))))</f>
        <v/>
      </c>
      <c r="M359" s="1273" t="str">
        <f>IF(A341=0,"",IF(D359="개소당5ha이상",0,IF(D359="개소당3~5ha미만 ",5,IF(D359="개소당3ha미만",10))))</f>
        <v/>
      </c>
      <c r="N359" s="177">
        <f t="shared" si="7"/>
        <v>0</v>
      </c>
    </row>
    <row r="360" spans="1:15" s="143" customFormat="1" ht="21.75" customHeight="1">
      <c r="A360" s="178">
        <f>IF(H317&gt;0,1,)</f>
        <v>0</v>
      </c>
      <c r="B360" s="2335" t="s">
        <v>555</v>
      </c>
      <c r="C360" s="2335"/>
      <c r="D360" s="2336"/>
      <c r="E360" s="2336"/>
      <c r="F360" s="2336"/>
      <c r="G360" s="2336"/>
      <c r="H360" s="2336"/>
      <c r="I360" s="1273">
        <f>SUM(I357:I359)</f>
        <v>0</v>
      </c>
      <c r="J360" s="1273">
        <f>SUM(J357:J359)</f>
        <v>0</v>
      </c>
      <c r="K360" s="1273">
        <f>SUM(K357:K359)</f>
        <v>0</v>
      </c>
      <c r="L360" s="1273">
        <f>SUM(L357:L359)</f>
        <v>0</v>
      </c>
      <c r="M360" s="1273">
        <f>SUM(M357:M359)</f>
        <v>0</v>
      </c>
      <c r="N360" s="177">
        <f t="shared" si="7"/>
        <v>0</v>
      </c>
    </row>
    <row r="361" spans="1:15" s="143" customFormat="1" ht="35.1" customHeight="1" thickBot="1">
      <c r="A361" s="178">
        <f>IF(H362&gt;0,1,)</f>
        <v>0</v>
      </c>
      <c r="B361" s="2394" t="s">
        <v>2161</v>
      </c>
      <c r="C361" s="2394"/>
      <c r="D361" s="2394"/>
      <c r="E361" s="2394"/>
      <c r="F361" s="2394"/>
      <c r="G361" s="2394"/>
      <c r="H361" s="2394"/>
      <c r="I361" s="2394"/>
      <c r="J361" s="2394"/>
      <c r="K361" s="2394"/>
      <c r="L361" s="2394"/>
      <c r="M361" s="2394"/>
      <c r="N361" s="177"/>
      <c r="O361" s="142"/>
    </row>
    <row r="362" spans="1:15" s="143" customFormat="1" ht="24.95" customHeight="1">
      <c r="A362" s="178">
        <f>IF(H362&gt;0,1,)</f>
        <v>0</v>
      </c>
      <c r="B362" s="2308" t="s">
        <v>857</v>
      </c>
      <c r="C362" s="2309"/>
      <c r="D362" s="2310" t="str">
        <f>CONCATENATE('6-3표준조사(5)'!K604,"임반")</f>
        <v>임반</v>
      </c>
      <c r="E362" s="2310"/>
      <c r="F362" s="2310" t="str">
        <f>CONCATENATE('6-3표준조사(5)'!L604,"소반")</f>
        <v>소반</v>
      </c>
      <c r="G362" s="2310"/>
      <c r="H362" s="2311">
        <f>'6-3표준조사(5)'!Q604</f>
        <v>0</v>
      </c>
      <c r="I362" s="2311"/>
      <c r="J362" s="179"/>
      <c r="K362" s="180" t="s">
        <v>541</v>
      </c>
      <c r="L362" s="2312">
        <f>'6-3표준조사(5)'!R604</f>
        <v>0</v>
      </c>
      <c r="M362" s="2313"/>
      <c r="N362" s="177"/>
    </row>
    <row r="363" spans="1:15" s="143" customFormat="1" ht="21.75" customHeight="1">
      <c r="A363" s="178">
        <f>IF(H362&gt;0,1,)</f>
        <v>0</v>
      </c>
      <c r="B363" s="2314" t="s">
        <v>542</v>
      </c>
      <c r="C363" s="2315"/>
      <c r="D363" s="2316" t="s">
        <v>543</v>
      </c>
      <c r="E363" s="2315"/>
      <c r="F363" s="2317" t="s">
        <v>544</v>
      </c>
      <c r="G363" s="2318"/>
      <c r="H363" s="2317" t="s">
        <v>545</v>
      </c>
      <c r="I363" s="2318"/>
      <c r="J363" s="2316" t="s">
        <v>546</v>
      </c>
      <c r="K363" s="2315"/>
      <c r="L363" s="2393" t="s">
        <v>858</v>
      </c>
      <c r="M363" s="2321"/>
      <c r="N363" s="177"/>
    </row>
    <row r="364" spans="1:15" s="143" customFormat="1" ht="21.75" customHeight="1">
      <c r="A364" s="178">
        <f>IF(H362&gt;0,1,)</f>
        <v>0</v>
      </c>
      <c r="B364" s="181"/>
      <c r="C364" s="182" t="s">
        <v>547</v>
      </c>
      <c r="D364" s="183"/>
      <c r="E364" s="184" t="s">
        <v>548</v>
      </c>
      <c r="F364" s="183"/>
      <c r="G364" s="184" t="s">
        <v>548</v>
      </c>
      <c r="H364" s="183"/>
      <c r="I364" s="184" t="s">
        <v>548</v>
      </c>
      <c r="J364" s="185"/>
      <c r="K364" s="184" t="s">
        <v>549</v>
      </c>
      <c r="L364" s="2320"/>
      <c r="M364" s="2322"/>
      <c r="N364" s="177"/>
    </row>
    <row r="365" spans="1:15" s="27" customFormat="1" ht="21.75" customHeight="1">
      <c r="A365" s="28">
        <f>IF('6-3표준조사(4)'!R604="둘레베기",1,)</f>
        <v>0</v>
      </c>
      <c r="B365" s="2323" t="s">
        <v>547</v>
      </c>
      <c r="C365" s="29" t="s">
        <v>579</v>
      </c>
      <c r="D365" s="30"/>
      <c r="E365" s="31"/>
      <c r="F365" s="30"/>
      <c r="G365" s="31"/>
      <c r="H365" s="30"/>
      <c r="I365" s="31"/>
      <c r="J365" s="32"/>
      <c r="K365" s="33"/>
      <c r="L365" s="34"/>
      <c r="M365" s="71">
        <f>M366</f>
        <v>0</v>
      </c>
      <c r="N365" s="177"/>
    </row>
    <row r="366" spans="1:15" s="27" customFormat="1" ht="21.75" customHeight="1">
      <c r="A366" s="28">
        <f>IF('6-3표준조사(4)'!R604="둘레베기",1,)</f>
        <v>0</v>
      </c>
      <c r="B366" s="2324"/>
      <c r="C366" s="35" t="s">
        <v>841</v>
      </c>
      <c r="D366" s="36"/>
      <c r="E366" s="37"/>
      <c r="F366" s="38"/>
      <c r="G366" s="37"/>
      <c r="H366" s="38"/>
      <c r="I366" s="37"/>
      <c r="J366" s="39"/>
      <c r="K366" s="40"/>
      <c r="L366" s="41">
        <f>J405/100</f>
        <v>0</v>
      </c>
      <c r="M366" s="72">
        <f>ROUNDDOWN((H367*J367)+(H367*J367*L366),)</f>
        <v>0</v>
      </c>
      <c r="N366" s="177"/>
    </row>
    <row r="367" spans="1:15" s="27" customFormat="1" ht="21.75" customHeight="1">
      <c r="A367" s="28">
        <f>IF('6-3표준조사(4)'!R604="둘레베기",1,)</f>
        <v>0</v>
      </c>
      <c r="B367" s="2324"/>
      <c r="C367" s="35" t="s">
        <v>842</v>
      </c>
      <c r="D367" s="36">
        <f>IF(A367&gt;0,D396,)</f>
        <v>0</v>
      </c>
      <c r="E367" s="37" t="s">
        <v>551</v>
      </c>
      <c r="F367" s="38">
        <v>0.18</v>
      </c>
      <c r="G367" s="37" t="s">
        <v>552</v>
      </c>
      <c r="H367" s="38">
        <f>ROUND(D367/100*F367,2)</f>
        <v>0</v>
      </c>
      <c r="I367" s="37" t="s">
        <v>550</v>
      </c>
      <c r="J367" s="39">
        <f>'7-1 단가조사'!L7</f>
        <v>172068</v>
      </c>
      <c r="K367" s="40" t="s">
        <v>580</v>
      </c>
      <c r="L367" s="41"/>
      <c r="M367" s="72"/>
      <c r="N367" s="177"/>
    </row>
    <row r="368" spans="1:15" s="27" customFormat="1" ht="21.75" customHeight="1">
      <c r="A368" s="28">
        <f>IF('6-3표준조사(4)'!R604="줄베기",1,)</f>
        <v>0</v>
      </c>
      <c r="B368" s="2324"/>
      <c r="C368" s="29" t="s">
        <v>581</v>
      </c>
      <c r="D368" s="30"/>
      <c r="E368" s="31"/>
      <c r="F368" s="30"/>
      <c r="G368" s="31"/>
      <c r="H368" s="30"/>
      <c r="I368" s="31"/>
      <c r="J368" s="32"/>
      <c r="K368" s="33"/>
      <c r="L368" s="42"/>
      <c r="M368" s="71">
        <f>SUM(M369+M372+M375)</f>
        <v>0</v>
      </c>
      <c r="N368" s="177"/>
    </row>
    <row r="369" spans="1:14" s="27" customFormat="1" ht="21.75" customHeight="1">
      <c r="A369" s="28">
        <f>IF('6-3표준조사(4)'!$R$574="줄베기",1,)</f>
        <v>0</v>
      </c>
      <c r="B369" s="2324"/>
      <c r="C369" s="35" t="s">
        <v>841</v>
      </c>
      <c r="D369" s="43"/>
      <c r="E369" s="37"/>
      <c r="F369" s="38"/>
      <c r="G369" s="37"/>
      <c r="H369" s="38"/>
      <c r="I369" s="37"/>
      <c r="J369" s="39"/>
      <c r="K369" s="40"/>
      <c r="L369" s="41">
        <f>K405/100</f>
        <v>0</v>
      </c>
      <c r="M369" s="72">
        <f>ROUNDDOWN((M370+M371)+((M370+M371)*L369),0)</f>
        <v>0</v>
      </c>
      <c r="N369" s="177"/>
    </row>
    <row r="370" spans="1:14" s="27" customFormat="1" ht="21.75" customHeight="1">
      <c r="A370" s="28">
        <f>IF('6-3표준조사(4)'!$R$574="줄베기",1,)</f>
        <v>0</v>
      </c>
      <c r="B370" s="2324"/>
      <c r="C370" s="35" t="s">
        <v>843</v>
      </c>
      <c r="D370" s="43">
        <f>IF(A370&gt;0,D396,)</f>
        <v>0</v>
      </c>
      <c r="E370" s="37" t="s">
        <v>551</v>
      </c>
      <c r="F370" s="38">
        <v>7.0000000000000007E-2</v>
      </c>
      <c r="G370" s="37" t="s">
        <v>552</v>
      </c>
      <c r="H370" s="38">
        <f>ROUND(D370/100*F370,2)</f>
        <v>0</v>
      </c>
      <c r="I370" s="37" t="s">
        <v>550</v>
      </c>
      <c r="J370" s="39">
        <f>'7-1 단가조사'!L7</f>
        <v>172068</v>
      </c>
      <c r="K370" s="40" t="s">
        <v>580</v>
      </c>
      <c r="L370" s="41"/>
      <c r="M370" s="72">
        <f>ROUNDDOWN(H370*J370,)</f>
        <v>0</v>
      </c>
      <c r="N370" s="177"/>
    </row>
    <row r="371" spans="1:14" s="27" customFormat="1" ht="21.75" customHeight="1">
      <c r="A371" s="28">
        <f>IF('6-3표준조사(4)'!$R$574="줄베기",1,)</f>
        <v>0</v>
      </c>
      <c r="B371" s="2324"/>
      <c r="C371" s="35" t="s">
        <v>844</v>
      </c>
      <c r="D371" s="44">
        <f>IF(A371&gt;0,1,)</f>
        <v>0</v>
      </c>
      <c r="E371" s="37" t="s">
        <v>425</v>
      </c>
      <c r="F371" s="38">
        <v>1.3</v>
      </c>
      <c r="G371" s="37" t="s">
        <v>582</v>
      </c>
      <c r="H371" s="38">
        <f>ROUND(D371*F371,2)</f>
        <v>0</v>
      </c>
      <c r="I371" s="37" t="s">
        <v>550</v>
      </c>
      <c r="J371" s="39">
        <f>'7-1 단가조사'!L6</f>
        <v>226122</v>
      </c>
      <c r="K371" s="40" t="s">
        <v>583</v>
      </c>
      <c r="L371" s="41"/>
      <c r="M371" s="72">
        <f>ROUNDDOWN(H371*J371,)</f>
        <v>0</v>
      </c>
      <c r="N371" s="177"/>
    </row>
    <row r="372" spans="1:14" s="27" customFormat="1" ht="21.75" customHeight="1">
      <c r="A372" s="28">
        <f>IF('6-3표준조사(4)'!$R$574="줄베기",1,)</f>
        <v>0</v>
      </c>
      <c r="B372" s="2324"/>
      <c r="C372" s="35" t="s">
        <v>845</v>
      </c>
      <c r="D372" s="43"/>
      <c r="E372" s="37"/>
      <c r="F372" s="38"/>
      <c r="G372" s="37"/>
      <c r="H372" s="38"/>
      <c r="I372" s="37"/>
      <c r="J372" s="39"/>
      <c r="K372" s="40"/>
      <c r="L372" s="45"/>
      <c r="M372" s="72">
        <f>M373+M374</f>
        <v>0</v>
      </c>
      <c r="N372" s="177"/>
    </row>
    <row r="373" spans="1:14" s="27" customFormat="1" ht="21.75" customHeight="1">
      <c r="A373" s="28">
        <f>IF('6-3표준조사(4)'!$R$574="줄베기",1,)</f>
        <v>0</v>
      </c>
      <c r="B373" s="2324"/>
      <c r="C373" s="35" t="s">
        <v>846</v>
      </c>
      <c r="D373" s="44">
        <f>H371</f>
        <v>0</v>
      </c>
      <c r="E373" s="37" t="s">
        <v>582</v>
      </c>
      <c r="F373" s="38">
        <v>5</v>
      </c>
      <c r="G373" s="37" t="s">
        <v>553</v>
      </c>
      <c r="H373" s="38">
        <f>ROUND(D373*F373,2)</f>
        <v>0</v>
      </c>
      <c r="I373" s="37" t="s">
        <v>554</v>
      </c>
      <c r="J373" s="39">
        <f>'7-1 단가조사'!L11</f>
        <v>1720</v>
      </c>
      <c r="K373" s="40" t="s">
        <v>584</v>
      </c>
      <c r="L373" s="45"/>
      <c r="M373" s="72">
        <f>ROUNDDOWN(H373*J373,)</f>
        <v>0</v>
      </c>
      <c r="N373" s="177"/>
    </row>
    <row r="374" spans="1:14" s="27" customFormat="1" ht="21.75" customHeight="1">
      <c r="A374" s="28">
        <f>IF('6-3표준조사(4)'!$R$574="줄베기",1,)</f>
        <v>0</v>
      </c>
      <c r="B374" s="2324"/>
      <c r="C374" s="35" t="s">
        <v>847</v>
      </c>
      <c r="D374" s="43">
        <f>M373</f>
        <v>0</v>
      </c>
      <c r="E374" s="37" t="s">
        <v>586</v>
      </c>
      <c r="F374" s="38">
        <v>0.1</v>
      </c>
      <c r="G374" s="37" t="s">
        <v>587</v>
      </c>
      <c r="H374" s="38"/>
      <c r="I374" s="37"/>
      <c r="J374" s="39"/>
      <c r="K374" s="40"/>
      <c r="L374" s="45"/>
      <c r="M374" s="72">
        <f>ROUNDDOWN(D374*F374,)</f>
        <v>0</v>
      </c>
      <c r="N374" s="177"/>
    </row>
    <row r="375" spans="1:14" s="27" customFormat="1" ht="21.75" customHeight="1">
      <c r="A375" s="28">
        <f>IF('6-3표준조사(4)'!$R$574="줄베기",1,)</f>
        <v>0</v>
      </c>
      <c r="B375" s="2324"/>
      <c r="C375" s="46" t="s">
        <v>848</v>
      </c>
      <c r="D375" s="47">
        <f>D373</f>
        <v>0</v>
      </c>
      <c r="E375" s="48" t="s">
        <v>588</v>
      </c>
      <c r="F375" s="49">
        <v>8.3999999999999995E-3</v>
      </c>
      <c r="G375" s="48" t="s">
        <v>589</v>
      </c>
      <c r="H375" s="50"/>
      <c r="I375" s="48"/>
      <c r="J375" s="51">
        <f>'7-1 단가조사'!L14</f>
        <v>610000</v>
      </c>
      <c r="K375" s="52" t="s">
        <v>585</v>
      </c>
      <c r="L375" s="53"/>
      <c r="M375" s="73">
        <f>ROUNDDOWN(D375*F375*J375,)</f>
        <v>0</v>
      </c>
      <c r="N375" s="177"/>
    </row>
    <row r="376" spans="1:14" s="143" customFormat="1" ht="21.75" customHeight="1">
      <c r="A376" s="178">
        <f>IF('6-3표준조사(5)'!$R$604="모두베기",1,)</f>
        <v>0</v>
      </c>
      <c r="B376" s="2324"/>
      <c r="C376" s="852" t="s">
        <v>590</v>
      </c>
      <c r="D376" s="853"/>
      <c r="E376" s="854"/>
      <c r="F376" s="855"/>
      <c r="G376" s="854"/>
      <c r="H376" s="855"/>
      <c r="I376" s="854"/>
      <c r="J376" s="856"/>
      <c r="K376" s="857"/>
      <c r="L376" s="858"/>
      <c r="M376" s="859">
        <f>M377+M382+M385</f>
        <v>0</v>
      </c>
      <c r="N376" s="177"/>
    </row>
    <row r="377" spans="1:14" s="143" customFormat="1" ht="21.75" customHeight="1">
      <c r="A377" s="178">
        <f>IF('6-3표준조사(5)'!$R$604="모두베기",1,)</f>
        <v>0</v>
      </c>
      <c r="B377" s="2324"/>
      <c r="C377" s="860" t="s">
        <v>841</v>
      </c>
      <c r="D377" s="861"/>
      <c r="E377" s="862"/>
      <c r="F377" s="863"/>
      <c r="G377" s="862"/>
      <c r="H377" s="863"/>
      <c r="I377" s="862"/>
      <c r="J377" s="864"/>
      <c r="K377" s="865"/>
      <c r="L377" s="866">
        <f>L405/100</f>
        <v>0</v>
      </c>
      <c r="M377" s="867">
        <f>M378+M379+M380+M381</f>
        <v>0</v>
      </c>
      <c r="N377" s="177"/>
    </row>
    <row r="378" spans="1:14" s="143" customFormat="1" ht="21.75" customHeight="1">
      <c r="A378" s="178">
        <f>IF('6-3표준조사(5)'!$R$604="모두베기",1,)</f>
        <v>0</v>
      </c>
      <c r="B378" s="2324"/>
      <c r="C378" s="860" t="s">
        <v>843</v>
      </c>
      <c r="D378" s="861">
        <f>IF(A378&gt;0,D396,)</f>
        <v>0</v>
      </c>
      <c r="E378" s="862" t="s">
        <v>551</v>
      </c>
      <c r="F378" s="863">
        <v>7.0000000000000007E-2</v>
      </c>
      <c r="G378" s="862" t="s">
        <v>552</v>
      </c>
      <c r="H378" s="863">
        <f>ROUND(D378/100*F378,2)</f>
        <v>0</v>
      </c>
      <c r="I378" s="862" t="s">
        <v>550</v>
      </c>
      <c r="J378" s="864">
        <f>'7-1 단가조사'!L7</f>
        <v>172068</v>
      </c>
      <c r="K378" s="865" t="s">
        <v>580</v>
      </c>
      <c r="L378" s="868"/>
      <c r="M378" s="867">
        <f>ROUNDDOWN((H378*J378)+(H378*J378*L377),)</f>
        <v>0</v>
      </c>
      <c r="N378" s="177"/>
    </row>
    <row r="379" spans="1:14" s="143" customFormat="1" ht="21.75" customHeight="1">
      <c r="A379" s="178">
        <f>IF('6-3표준조사(5)'!$R$604="모두베기",1,)</f>
        <v>0</v>
      </c>
      <c r="B379" s="2324"/>
      <c r="C379" s="869" t="s">
        <v>1158</v>
      </c>
      <c r="D379" s="870">
        <f>IF(A379&gt;0,IF(D398="당해 년도",1,),)</f>
        <v>0</v>
      </c>
      <c r="E379" s="862" t="s">
        <v>425</v>
      </c>
      <c r="F379" s="863">
        <v>3.5</v>
      </c>
      <c r="G379" s="862" t="s">
        <v>582</v>
      </c>
      <c r="H379" s="863">
        <f>ROUND(D379*F379,2)</f>
        <v>0</v>
      </c>
      <c r="I379" s="862" t="s">
        <v>550</v>
      </c>
      <c r="J379" s="864">
        <f>'7-1 단가조사'!L6</f>
        <v>226122</v>
      </c>
      <c r="K379" s="865" t="s">
        <v>583</v>
      </c>
      <c r="L379" s="868"/>
      <c r="M379" s="867">
        <f>ROUNDDOWN((H379*J379)+(H379*J379*L377),)</f>
        <v>0</v>
      </c>
      <c r="N379" s="177"/>
    </row>
    <row r="380" spans="1:14" s="143" customFormat="1" ht="21.75" customHeight="1">
      <c r="A380" s="178">
        <f>IF('6-3표준조사(5)'!$R$604="모두베기",1,)</f>
        <v>0</v>
      </c>
      <c r="B380" s="2324"/>
      <c r="C380" s="869" t="s">
        <v>1159</v>
      </c>
      <c r="D380" s="870">
        <f>IF(A380&gt;0,IF(D398="2년차",1,),)</f>
        <v>0</v>
      </c>
      <c r="E380" s="862" t="s">
        <v>425</v>
      </c>
      <c r="F380" s="863">
        <v>4</v>
      </c>
      <c r="G380" s="862" t="s">
        <v>582</v>
      </c>
      <c r="H380" s="863">
        <f>ROUND(D380*F380,2)</f>
        <v>0</v>
      </c>
      <c r="I380" s="862" t="s">
        <v>550</v>
      </c>
      <c r="J380" s="864">
        <f>'7-1 단가조사'!L6</f>
        <v>226122</v>
      </c>
      <c r="K380" s="865" t="s">
        <v>583</v>
      </c>
      <c r="L380" s="868"/>
      <c r="M380" s="867">
        <f>ROUNDDOWN((H380*J380)+(H380*J380*L377),)</f>
        <v>0</v>
      </c>
      <c r="N380" s="177"/>
    </row>
    <row r="381" spans="1:14" s="143" customFormat="1" ht="21.75" customHeight="1">
      <c r="A381" s="178">
        <f>IF('6-3표준조사(5)'!$R$604="모두베기",1,)</f>
        <v>0</v>
      </c>
      <c r="B381" s="2324"/>
      <c r="C381" s="869" t="s">
        <v>1160</v>
      </c>
      <c r="D381" s="870">
        <f>IF(A381&gt;0,IF(D398="3년차 이상",1,),)</f>
        <v>0</v>
      </c>
      <c r="E381" s="862" t="s">
        <v>425</v>
      </c>
      <c r="F381" s="863">
        <v>5</v>
      </c>
      <c r="G381" s="862" t="s">
        <v>582</v>
      </c>
      <c r="H381" s="863">
        <f>ROUND(D381*F381,2)</f>
        <v>0</v>
      </c>
      <c r="I381" s="862" t="s">
        <v>550</v>
      </c>
      <c r="J381" s="864">
        <f>'7-1 단가조사'!L6</f>
        <v>226122</v>
      </c>
      <c r="K381" s="865" t="s">
        <v>583</v>
      </c>
      <c r="L381" s="868"/>
      <c r="M381" s="867">
        <f>ROUNDDOWN((H381*J381)+(H381*J381*L377),)</f>
        <v>0</v>
      </c>
      <c r="N381" s="177"/>
    </row>
    <row r="382" spans="1:14" s="143" customFormat="1" ht="21.75" customHeight="1">
      <c r="A382" s="178">
        <f>IF('6-3표준조사(5)'!$R$604="모두베기",1,)</f>
        <v>0</v>
      </c>
      <c r="B382" s="2324"/>
      <c r="C382" s="860" t="s">
        <v>845</v>
      </c>
      <c r="D382" s="861"/>
      <c r="E382" s="862"/>
      <c r="F382" s="863"/>
      <c r="G382" s="862"/>
      <c r="H382" s="863"/>
      <c r="I382" s="862"/>
      <c r="J382" s="864"/>
      <c r="K382" s="865"/>
      <c r="L382" s="868"/>
      <c r="M382" s="867">
        <f>M383+M384</f>
        <v>0</v>
      </c>
      <c r="N382" s="177"/>
    </row>
    <row r="383" spans="1:14" s="143" customFormat="1" ht="21.75" customHeight="1">
      <c r="A383" s="178">
        <f>IF('6-3표준조사(5)'!$R$604="모두베기",1,)</f>
        <v>0</v>
      </c>
      <c r="B383" s="2324"/>
      <c r="C383" s="860" t="s">
        <v>846</v>
      </c>
      <c r="D383" s="870">
        <f>(H379+H380+H381)</f>
        <v>0</v>
      </c>
      <c r="E383" s="862" t="s">
        <v>582</v>
      </c>
      <c r="F383" s="863">
        <v>5</v>
      </c>
      <c r="G383" s="862" t="s">
        <v>553</v>
      </c>
      <c r="H383" s="863">
        <f>ROUND(D383*F383,2)</f>
        <v>0</v>
      </c>
      <c r="I383" s="862" t="s">
        <v>554</v>
      </c>
      <c r="J383" s="864">
        <f>'7-1 단가조사'!L11</f>
        <v>1720</v>
      </c>
      <c r="K383" s="865" t="s">
        <v>584</v>
      </c>
      <c r="L383" s="868"/>
      <c r="M383" s="867">
        <f>ROUNDDOWN(H383*J383,)</f>
        <v>0</v>
      </c>
      <c r="N383" s="177"/>
    </row>
    <row r="384" spans="1:14" s="143" customFormat="1" ht="21.75" customHeight="1">
      <c r="A384" s="178">
        <f>IF('6-3표준조사(5)'!$R$604="모두베기",1,)</f>
        <v>0</v>
      </c>
      <c r="B384" s="2324"/>
      <c r="C384" s="860" t="s">
        <v>847</v>
      </c>
      <c r="D384" s="861">
        <f>M383</f>
        <v>0</v>
      </c>
      <c r="E384" s="862" t="s">
        <v>586</v>
      </c>
      <c r="F384" s="863">
        <v>0.1</v>
      </c>
      <c r="G384" s="862" t="s">
        <v>587</v>
      </c>
      <c r="H384" s="863"/>
      <c r="I384" s="862"/>
      <c r="J384" s="864"/>
      <c r="K384" s="865"/>
      <c r="L384" s="868"/>
      <c r="M384" s="867">
        <f>ROUNDDOWN(D384*F384,)</f>
        <v>0</v>
      </c>
      <c r="N384" s="177"/>
    </row>
    <row r="385" spans="1:15" s="143" customFormat="1" ht="21.75" customHeight="1">
      <c r="A385" s="178">
        <f>IF('6-3표준조사(5)'!$R$604="모두베기",1,)</f>
        <v>0</v>
      </c>
      <c r="B385" s="2324"/>
      <c r="C385" s="871" t="s">
        <v>848</v>
      </c>
      <c r="D385" s="872">
        <f>D383</f>
        <v>0</v>
      </c>
      <c r="E385" s="873" t="s">
        <v>588</v>
      </c>
      <c r="F385" s="874">
        <v>8.3999999999999995E-3</v>
      </c>
      <c r="G385" s="873" t="s">
        <v>589</v>
      </c>
      <c r="H385" s="875"/>
      <c r="I385" s="873"/>
      <c r="J385" s="876">
        <f>'7-1 단가조사'!L14</f>
        <v>610000</v>
      </c>
      <c r="K385" s="877" t="s">
        <v>585</v>
      </c>
      <c r="L385" s="878"/>
      <c r="M385" s="879">
        <f>ROUNDDOWN(D385*F385*J385,)</f>
        <v>0</v>
      </c>
      <c r="N385" s="177"/>
    </row>
    <row r="386" spans="1:15" s="27" customFormat="1" ht="21.75" customHeight="1">
      <c r="A386" s="28">
        <f>IF('6-3표준조사(4)'!$R$604="맹아제거",1,)</f>
        <v>0</v>
      </c>
      <c r="B386" s="2324"/>
      <c r="C386" s="29" t="s">
        <v>591</v>
      </c>
      <c r="D386" s="30"/>
      <c r="E386" s="31"/>
      <c r="F386" s="30"/>
      <c r="G386" s="31"/>
      <c r="H386" s="30"/>
      <c r="I386" s="31"/>
      <c r="J386" s="32"/>
      <c r="K386" s="33"/>
      <c r="L386" s="34"/>
      <c r="M386" s="71">
        <f>M387</f>
        <v>0</v>
      </c>
      <c r="N386" s="177"/>
    </row>
    <row r="387" spans="1:15" s="27" customFormat="1" ht="21.75" customHeight="1">
      <c r="A387" s="28">
        <f>IF('6-3표준조사(4)'!$R$604="맹아제거",1,)</f>
        <v>0</v>
      </c>
      <c r="B387" s="2324"/>
      <c r="C387" s="35" t="s">
        <v>841</v>
      </c>
      <c r="D387" s="36"/>
      <c r="E387" s="37"/>
      <c r="F387" s="38"/>
      <c r="G387" s="37"/>
      <c r="H387" s="38"/>
      <c r="I387" s="37"/>
      <c r="J387" s="39"/>
      <c r="K387" s="40"/>
      <c r="L387" s="41">
        <f>M405/100</f>
        <v>0</v>
      </c>
      <c r="M387" s="72">
        <f>ROUNDDOWN((H388*J388)+(H388*J388*L387),)</f>
        <v>0</v>
      </c>
      <c r="N387" s="177"/>
    </row>
    <row r="388" spans="1:15" s="27" customFormat="1" ht="21.75" customHeight="1">
      <c r="A388" s="28">
        <f>IF('6-3표준조사(4)'!$R$604="맹아제거",1,)</f>
        <v>0</v>
      </c>
      <c r="B388" s="2324"/>
      <c r="C388" s="35" t="s">
        <v>849</v>
      </c>
      <c r="D388" s="36">
        <v>0</v>
      </c>
      <c r="E388" s="37" t="s">
        <v>551</v>
      </c>
      <c r="F388" s="38">
        <v>0.2</v>
      </c>
      <c r="G388" s="37" t="s">
        <v>552</v>
      </c>
      <c r="H388" s="38">
        <f>ROUND(D388/100*F388,2)</f>
        <v>0</v>
      </c>
      <c r="I388" s="37" t="s">
        <v>550</v>
      </c>
      <c r="J388" s="39">
        <f>'7-1 단가조사'!L52</f>
        <v>0</v>
      </c>
      <c r="K388" s="40" t="s">
        <v>580</v>
      </c>
      <c r="L388" s="41">
        <f>M405/100</f>
        <v>0</v>
      </c>
      <c r="M388" s="72"/>
      <c r="N388" s="177"/>
    </row>
    <row r="389" spans="1:15" s="143" customFormat="1" ht="21.75" customHeight="1">
      <c r="A389" s="178">
        <f>IF(H362&gt;0,1,)</f>
        <v>0</v>
      </c>
      <c r="B389" s="2325" t="s">
        <v>555</v>
      </c>
      <c r="C389" s="186" t="s">
        <v>592</v>
      </c>
      <c r="D389" s="189"/>
      <c r="E389" s="188"/>
      <c r="F389" s="189"/>
      <c r="G389" s="188"/>
      <c r="H389" s="189"/>
      <c r="I389" s="188"/>
      <c r="J389" s="190"/>
      <c r="K389" s="191"/>
      <c r="L389" s="192"/>
      <c r="M389" s="193">
        <f>SUM(M390,M392,M393)</f>
        <v>0</v>
      </c>
      <c r="N389" s="177"/>
    </row>
    <row r="390" spans="1:15" s="143" customFormat="1" ht="21.75" customHeight="1">
      <c r="A390" s="178">
        <f>IF(H362&gt;0,1,)</f>
        <v>0</v>
      </c>
      <c r="B390" s="2326"/>
      <c r="C390" s="194" t="s">
        <v>850</v>
      </c>
      <c r="D390" s="197"/>
      <c r="E390" s="196"/>
      <c r="F390" s="197"/>
      <c r="G390" s="196"/>
      <c r="H390" s="197"/>
      <c r="I390" s="196"/>
      <c r="J390" s="198"/>
      <c r="K390" s="199"/>
      <c r="L390" s="202"/>
      <c r="M390" s="201">
        <f>M391</f>
        <v>0</v>
      </c>
      <c r="N390" s="177"/>
    </row>
    <row r="391" spans="1:15" s="143" customFormat="1" ht="21.75" customHeight="1">
      <c r="A391" s="178">
        <f>IF(H362&gt;0,1,)</f>
        <v>0</v>
      </c>
      <c r="B391" s="2326"/>
      <c r="C391" s="194" t="s">
        <v>851</v>
      </c>
      <c r="D391" s="197"/>
      <c r="E391" s="196"/>
      <c r="F391" s="197"/>
      <c r="G391" s="196"/>
      <c r="H391" s="197"/>
      <c r="I391" s="196"/>
      <c r="J391" s="198"/>
      <c r="K391" s="199"/>
      <c r="L391" s="202"/>
      <c r="M391" s="201">
        <f>M366+M369+M377+M387</f>
        <v>0</v>
      </c>
      <c r="N391" s="177"/>
    </row>
    <row r="392" spans="1:15" s="143" customFormat="1" ht="21.75" customHeight="1">
      <c r="A392" s="178">
        <f>IF(H362&gt;0,1,)</f>
        <v>0</v>
      </c>
      <c r="B392" s="2326"/>
      <c r="C392" s="194" t="s">
        <v>852</v>
      </c>
      <c r="D392" s="197"/>
      <c r="E392" s="196"/>
      <c r="F392" s="197"/>
      <c r="G392" s="196"/>
      <c r="H392" s="197"/>
      <c r="I392" s="196"/>
      <c r="J392" s="198"/>
      <c r="K392" s="199"/>
      <c r="L392" s="202"/>
      <c r="M392" s="201">
        <f>M372+M382</f>
        <v>0</v>
      </c>
      <c r="N392" s="177"/>
    </row>
    <row r="393" spans="1:15" s="143" customFormat="1" ht="21.75" customHeight="1" thickBot="1">
      <c r="A393" s="178">
        <f>IF(H362&gt;0,1,)</f>
        <v>0</v>
      </c>
      <c r="B393" s="2327"/>
      <c r="C393" s="205" t="s">
        <v>853</v>
      </c>
      <c r="D393" s="214"/>
      <c r="E393" s="215"/>
      <c r="F393" s="214"/>
      <c r="G393" s="215"/>
      <c r="H393" s="214"/>
      <c r="I393" s="215"/>
      <c r="J393" s="216"/>
      <c r="K393" s="217"/>
      <c r="L393" s="218"/>
      <c r="M393" s="219">
        <f>M375+M385</f>
        <v>0</v>
      </c>
      <c r="N393" s="177"/>
    </row>
    <row r="394" spans="1:15" s="143" customFormat="1" ht="21.75" customHeight="1">
      <c r="A394" s="178">
        <f>IF(H362&gt;0,1,)</f>
        <v>0</v>
      </c>
      <c r="B394" s="2328" t="s">
        <v>556</v>
      </c>
      <c r="C394" s="2328"/>
      <c r="D394" s="2328"/>
      <c r="E394" s="2328"/>
      <c r="F394" s="2328"/>
      <c r="G394" s="2328"/>
      <c r="H394" s="2328"/>
      <c r="I394" s="2328"/>
      <c r="J394" s="2328"/>
      <c r="K394" s="2328"/>
      <c r="L394" s="2328"/>
      <c r="M394" s="2328"/>
      <c r="N394" s="177"/>
    </row>
    <row r="395" spans="1:15" s="143" customFormat="1" ht="21.75" customHeight="1">
      <c r="A395" s="178">
        <f>IF(H362&gt;0,1,)</f>
        <v>0</v>
      </c>
      <c r="B395" s="2329" t="s">
        <v>557</v>
      </c>
      <c r="C395" s="2329"/>
      <c r="D395" s="2329"/>
      <c r="E395" s="2329"/>
      <c r="F395" s="2329"/>
      <c r="G395" s="2329"/>
      <c r="H395" s="2329"/>
      <c r="I395" s="2329"/>
      <c r="J395" s="2329"/>
      <c r="K395" s="2329"/>
      <c r="L395" s="2329"/>
      <c r="M395" s="2329"/>
      <c r="N395" s="177"/>
    </row>
    <row r="396" spans="1:15" s="143" customFormat="1" ht="21.75" customHeight="1">
      <c r="A396" s="178">
        <f>IF(H362&gt;0,1,)</f>
        <v>0</v>
      </c>
      <c r="B396" s="220" t="s">
        <v>558</v>
      </c>
      <c r="C396" s="221" t="s">
        <v>854</v>
      </c>
      <c r="D396" s="222" t="e">
        <f>'6-3표준조사(5)'!Q610</f>
        <v>#DIV/0!</v>
      </c>
      <c r="E396" s="220" t="s">
        <v>551</v>
      </c>
      <c r="F396" s="1272"/>
      <c r="G396" s="220"/>
      <c r="H396" s="224"/>
      <c r="I396" s="225"/>
      <c r="J396" s="225"/>
      <c r="K396" s="225"/>
      <c r="L396" s="226"/>
      <c r="M396" s="225"/>
      <c r="N396" s="177"/>
    </row>
    <row r="397" spans="1:15" s="143" customFormat="1" ht="21.75" customHeight="1">
      <c r="A397" s="178">
        <f>IF(H362&gt;0,1,)</f>
        <v>0</v>
      </c>
      <c r="B397" s="220" t="s">
        <v>559</v>
      </c>
      <c r="C397" s="221" t="s">
        <v>840</v>
      </c>
      <c r="D397" s="2330">
        <f>'6-3표준조사(5)'!S610</f>
        <v>0</v>
      </c>
      <c r="E397" s="2330"/>
      <c r="F397" s="1272"/>
      <c r="G397" s="220"/>
      <c r="H397" s="224"/>
      <c r="I397" s="225"/>
      <c r="J397" s="225"/>
      <c r="K397" s="225"/>
      <c r="L397" s="226"/>
      <c r="M397" s="225"/>
      <c r="N397" s="177"/>
    </row>
    <row r="398" spans="1:15" s="143" customFormat="1" ht="21.75" customHeight="1">
      <c r="A398" s="178">
        <f>IF(H362&gt;0,1,)</f>
        <v>0</v>
      </c>
      <c r="B398" s="220" t="s">
        <v>558</v>
      </c>
      <c r="C398" s="221" t="s">
        <v>855</v>
      </c>
      <c r="D398" s="2331">
        <f>'6-3표준조사(5)'!R606</f>
        <v>0</v>
      </c>
      <c r="E398" s="2331"/>
      <c r="F398" s="227"/>
      <c r="G398" s="227"/>
      <c r="H398" s="224"/>
      <c r="I398" s="225"/>
      <c r="J398" s="225"/>
      <c r="K398" s="225"/>
      <c r="L398" s="226"/>
      <c r="M398" s="225"/>
      <c r="N398" s="177"/>
    </row>
    <row r="399" spans="1:15" s="143" customFormat="1" ht="21.75" customHeight="1">
      <c r="A399" s="178">
        <f>IF(H362&gt;0,1,)</f>
        <v>0</v>
      </c>
      <c r="B399" s="2329" t="s">
        <v>856</v>
      </c>
      <c r="C399" s="2329"/>
      <c r="D399" s="2329"/>
      <c r="E399" s="2329"/>
      <c r="F399" s="2329"/>
      <c r="G399" s="2329"/>
      <c r="H399" s="2329"/>
      <c r="I399" s="2329"/>
      <c r="J399" s="2329"/>
      <c r="K399" s="2329"/>
      <c r="L399" s="2329"/>
      <c r="M399" s="2329"/>
      <c r="N399" s="177"/>
    </row>
    <row r="400" spans="1:15" s="143" customFormat="1" ht="21.75" customHeight="1">
      <c r="A400" s="178">
        <f>IF(H362&gt;0,1,)</f>
        <v>0</v>
      </c>
      <c r="B400" s="2332" t="s">
        <v>542</v>
      </c>
      <c r="C400" s="2332"/>
      <c r="D400" s="2333" t="s">
        <v>893</v>
      </c>
      <c r="E400" s="2333"/>
      <c r="F400" s="2333"/>
      <c r="G400" s="2333"/>
      <c r="H400" s="2333"/>
      <c r="I400" s="2334" t="s">
        <v>894</v>
      </c>
      <c r="J400" s="2334"/>
      <c r="K400" s="2334"/>
      <c r="L400" s="2334"/>
      <c r="M400" s="2334"/>
      <c r="N400" s="177"/>
      <c r="O400" s="228"/>
    </row>
    <row r="401" spans="1:14" s="143" customFormat="1" ht="21.75" customHeight="1">
      <c r="A401" s="178">
        <f>IF(H362&gt;0,1,)</f>
        <v>0</v>
      </c>
      <c r="B401" s="2332"/>
      <c r="C401" s="2332"/>
      <c r="D401" s="2333"/>
      <c r="E401" s="2333"/>
      <c r="F401" s="2333"/>
      <c r="G401" s="2333"/>
      <c r="H401" s="2333"/>
      <c r="I401" s="229" t="s">
        <v>895</v>
      </c>
      <c r="J401" s="1271" t="s">
        <v>535</v>
      </c>
      <c r="K401" s="1271" t="s">
        <v>537</v>
      </c>
      <c r="L401" s="231" t="s">
        <v>538</v>
      </c>
      <c r="M401" s="1271" t="s">
        <v>881</v>
      </c>
      <c r="N401" s="177"/>
    </row>
    <row r="402" spans="1:14" s="143" customFormat="1" ht="21.75" customHeight="1">
      <c r="A402" s="178">
        <f>IF(H362&gt;0,1,)</f>
        <v>0</v>
      </c>
      <c r="B402" s="2335" t="s">
        <v>572</v>
      </c>
      <c r="C402" s="2335"/>
      <c r="D402" s="2336" t="str">
        <f>'6-3표준조사(5)'!P606</f>
        <v>완 (15˚ 이하)</v>
      </c>
      <c r="E402" s="2336"/>
      <c r="F402" s="2336"/>
      <c r="G402" s="2336"/>
      <c r="H402" s="2336"/>
      <c r="I402" s="1273" t="str">
        <f>IF(H362=0,"",IF(D402="완 (15˚ 이하)",0,IF(D402="중 (15˚ ~ 30˚)",5,IF(D402="급 (30˚ 초과)",10))))</f>
        <v/>
      </c>
      <c r="J402" s="1273" t="str">
        <f>IF(A365=0,"",IF(D402="완 (15˚ 이하)",0,IF(D402="중 (15˚ ~ 30˚)",5,IF(D402="급 (30˚ 초과)",10))))</f>
        <v/>
      </c>
      <c r="K402" s="1273" t="str">
        <f>IF(A368=0,"",IF(D402="완 (15˚ 이하)",0,IF(D402="중 (15˚ ~ 30˚)",5,IF(D402="급 (30˚ 초과)",10))))</f>
        <v/>
      </c>
      <c r="L402" s="1273" t="str">
        <f>IF(A376=0,"",IF(D402="완 (15˚ 이하)",0,IF(D402="중 (15˚ ~ 30˚)",5,IF(D402="급 (30˚ 초과)",10))))</f>
        <v/>
      </c>
      <c r="M402" s="1273" t="str">
        <f>IF(A386=0,"",IF(D402="완 (15˚ 이하)",0,IF(D402="중 (15˚ ~ 30˚)",5,IF(D402="급 (30˚ 초과)",10))))</f>
        <v/>
      </c>
      <c r="N402" s="177"/>
    </row>
    <row r="403" spans="1:14" s="143" customFormat="1" ht="21.75" customHeight="1">
      <c r="A403" s="178">
        <f>IF(H362&gt;0,1,)</f>
        <v>0</v>
      </c>
      <c r="B403" s="2337" t="s">
        <v>561</v>
      </c>
      <c r="C403" s="2337"/>
      <c r="D403" s="2336">
        <f>'6-3표준조사(5)'!R606</f>
        <v>0</v>
      </c>
      <c r="E403" s="2336"/>
      <c r="F403" s="2336"/>
      <c r="G403" s="2336"/>
      <c r="H403" s="2336"/>
      <c r="I403" s="1273"/>
      <c r="J403" s="1273"/>
      <c r="K403" s="1273" t="str">
        <f>IF(A368=0,"",IF(D403="당해년도",0,IF(D403="2년차",5,IF(D403="3년차",10))))</f>
        <v/>
      </c>
      <c r="L403" s="1273"/>
      <c r="M403" s="1273"/>
      <c r="N403" s="177"/>
    </row>
    <row r="404" spans="1:14" s="143" customFormat="1" ht="21.75" customHeight="1">
      <c r="A404" s="178">
        <f>IF(H362&gt;0,1,)</f>
        <v>0</v>
      </c>
      <c r="B404" s="2335" t="s">
        <v>560</v>
      </c>
      <c r="C404" s="2335"/>
      <c r="D404" s="2336">
        <f>'6-3표준조사(5)'!Q606</f>
        <v>0</v>
      </c>
      <c r="E404" s="2336"/>
      <c r="F404" s="2336"/>
      <c r="G404" s="2336"/>
      <c r="H404" s="2336"/>
      <c r="I404" s="1273"/>
      <c r="J404" s="1273" t="str">
        <f>IF(A365=0,"",IF(D404="개소당5ha이상",0,IF(D404="개소당3~5ha미만 ",5,IF(D404="개소당3ha미만",10))))</f>
        <v/>
      </c>
      <c r="K404" s="1273" t="str">
        <f>IF(A368=0,"",IF(D404="개소당5ha이상",0,IF(D404="개소당3~5ha미만 ",5,IF(D404="개소당3ha미만",10))))</f>
        <v/>
      </c>
      <c r="L404" s="1273" t="str">
        <f>IF(A376=0,"",IF(D404="개소당5ha이상",0,IF(D404="개소당3~5ha미만 ",5,IF(D404="개소당3ha미만",10))))</f>
        <v/>
      </c>
      <c r="M404" s="1273" t="str">
        <f>IF(A386=0,"",IF(D404="개소당5ha이상",0,IF(D404="개소당3~5ha미만 ",5,IF(D404="개소당3ha미만",10))))</f>
        <v/>
      </c>
      <c r="N404" s="177"/>
    </row>
    <row r="405" spans="1:14" s="143" customFormat="1" ht="21.75" customHeight="1">
      <c r="A405" s="178">
        <f>IF(H362&gt;0,1,)</f>
        <v>0</v>
      </c>
      <c r="B405" s="2335" t="s">
        <v>555</v>
      </c>
      <c r="C405" s="2335"/>
      <c r="D405" s="2336"/>
      <c r="E405" s="2336"/>
      <c r="F405" s="2336"/>
      <c r="G405" s="2336"/>
      <c r="H405" s="2336"/>
      <c r="I405" s="1273">
        <f>SUM(I402:I404)</f>
        <v>0</v>
      </c>
      <c r="J405" s="1273">
        <f>SUM(J402:J404)</f>
        <v>0</v>
      </c>
      <c r="K405" s="1273">
        <f>SUM(K402:K404)</f>
        <v>0</v>
      </c>
      <c r="L405" s="1273">
        <f>SUM(L402:L404)</f>
        <v>0</v>
      </c>
      <c r="M405" s="1273">
        <f>SUM(M402:M404)</f>
        <v>0</v>
      </c>
      <c r="N405" s="177"/>
    </row>
  </sheetData>
  <sheetProtection selectLockedCells="1" autoFilter="0"/>
  <autoFilter ref="A2:A405"/>
  <mergeCells count="280">
    <mergeCell ref="B403:C403"/>
    <mergeCell ref="D403:H403"/>
    <mergeCell ref="B404:C404"/>
    <mergeCell ref="D404:H404"/>
    <mergeCell ref="B405:C405"/>
    <mergeCell ref="D405:H405"/>
    <mergeCell ref="D398:E398"/>
    <mergeCell ref="B399:M399"/>
    <mergeCell ref="B400:C401"/>
    <mergeCell ref="D400:H401"/>
    <mergeCell ref="I400:M400"/>
    <mergeCell ref="B402:C402"/>
    <mergeCell ref="D402:H402"/>
    <mergeCell ref="M363:M364"/>
    <mergeCell ref="B365:B388"/>
    <mergeCell ref="B389:B393"/>
    <mergeCell ref="B394:M394"/>
    <mergeCell ref="B395:M395"/>
    <mergeCell ref="D397:E397"/>
    <mergeCell ref="B363:C363"/>
    <mergeCell ref="D363:E363"/>
    <mergeCell ref="F363:G363"/>
    <mergeCell ref="H363:I363"/>
    <mergeCell ref="J363:K363"/>
    <mergeCell ref="L363:L364"/>
    <mergeCell ref="B361:M361"/>
    <mergeCell ref="B362:C362"/>
    <mergeCell ref="D362:E362"/>
    <mergeCell ref="F362:G362"/>
    <mergeCell ref="H362:I362"/>
    <mergeCell ref="L362:M362"/>
    <mergeCell ref="B358:C358"/>
    <mergeCell ref="D358:H358"/>
    <mergeCell ref="B359:C359"/>
    <mergeCell ref="D359:H359"/>
    <mergeCell ref="B360:C360"/>
    <mergeCell ref="D360:H360"/>
    <mergeCell ref="D353:E353"/>
    <mergeCell ref="B354:M354"/>
    <mergeCell ref="B355:C356"/>
    <mergeCell ref="D355:H356"/>
    <mergeCell ref="I355:M355"/>
    <mergeCell ref="B357:C357"/>
    <mergeCell ref="D357:H357"/>
    <mergeCell ref="M318:M319"/>
    <mergeCell ref="B320:B343"/>
    <mergeCell ref="B344:B348"/>
    <mergeCell ref="B349:M349"/>
    <mergeCell ref="B350:M350"/>
    <mergeCell ref="D352:E352"/>
    <mergeCell ref="B318:C318"/>
    <mergeCell ref="D318:E318"/>
    <mergeCell ref="F318:G318"/>
    <mergeCell ref="H318:I318"/>
    <mergeCell ref="J318:K318"/>
    <mergeCell ref="L318:L319"/>
    <mergeCell ref="B316:M316"/>
    <mergeCell ref="B317:C317"/>
    <mergeCell ref="D317:E317"/>
    <mergeCell ref="F317:G317"/>
    <mergeCell ref="H317:I317"/>
    <mergeCell ref="L317:M317"/>
    <mergeCell ref="B313:C313"/>
    <mergeCell ref="D313:H313"/>
    <mergeCell ref="B314:C314"/>
    <mergeCell ref="D314:H314"/>
    <mergeCell ref="B315:C315"/>
    <mergeCell ref="D315:H315"/>
    <mergeCell ref="D308:E308"/>
    <mergeCell ref="B309:M309"/>
    <mergeCell ref="B310:C311"/>
    <mergeCell ref="D310:H311"/>
    <mergeCell ref="I310:M310"/>
    <mergeCell ref="B312:C312"/>
    <mergeCell ref="D312:H312"/>
    <mergeCell ref="M273:M274"/>
    <mergeCell ref="B275:B298"/>
    <mergeCell ref="B299:B303"/>
    <mergeCell ref="B304:M304"/>
    <mergeCell ref="B305:M305"/>
    <mergeCell ref="D307:E307"/>
    <mergeCell ref="B273:C273"/>
    <mergeCell ref="D273:E273"/>
    <mergeCell ref="F273:G273"/>
    <mergeCell ref="H273:I273"/>
    <mergeCell ref="J273:K273"/>
    <mergeCell ref="L273:L274"/>
    <mergeCell ref="B271:M271"/>
    <mergeCell ref="B272:C272"/>
    <mergeCell ref="D272:E272"/>
    <mergeCell ref="F272:G272"/>
    <mergeCell ref="H272:I272"/>
    <mergeCell ref="L272:M272"/>
    <mergeCell ref="B268:C268"/>
    <mergeCell ref="D268:H268"/>
    <mergeCell ref="B269:C269"/>
    <mergeCell ref="D269:H269"/>
    <mergeCell ref="B270:C270"/>
    <mergeCell ref="D270:H270"/>
    <mergeCell ref="D263:E263"/>
    <mergeCell ref="B264:M264"/>
    <mergeCell ref="B265:C266"/>
    <mergeCell ref="D265:H266"/>
    <mergeCell ref="I265:M265"/>
    <mergeCell ref="B267:C267"/>
    <mergeCell ref="D267:H267"/>
    <mergeCell ref="M228:M229"/>
    <mergeCell ref="B230:B253"/>
    <mergeCell ref="B254:B258"/>
    <mergeCell ref="B259:M259"/>
    <mergeCell ref="B260:M260"/>
    <mergeCell ref="D262:E262"/>
    <mergeCell ref="B228:C228"/>
    <mergeCell ref="D228:E228"/>
    <mergeCell ref="F228:G228"/>
    <mergeCell ref="H228:I228"/>
    <mergeCell ref="J228:K228"/>
    <mergeCell ref="L228:L229"/>
    <mergeCell ref="B226:M226"/>
    <mergeCell ref="B227:C227"/>
    <mergeCell ref="D227:E227"/>
    <mergeCell ref="F227:G227"/>
    <mergeCell ref="H227:I227"/>
    <mergeCell ref="L227:M227"/>
    <mergeCell ref="B223:C223"/>
    <mergeCell ref="D223:H223"/>
    <mergeCell ref="B224:C224"/>
    <mergeCell ref="D224:H224"/>
    <mergeCell ref="B225:C225"/>
    <mergeCell ref="D225:H225"/>
    <mergeCell ref="D218:E218"/>
    <mergeCell ref="B219:M219"/>
    <mergeCell ref="B220:C221"/>
    <mergeCell ref="D220:H221"/>
    <mergeCell ref="I220:M220"/>
    <mergeCell ref="B222:C222"/>
    <mergeCell ref="D222:H222"/>
    <mergeCell ref="M183:M184"/>
    <mergeCell ref="B185:B208"/>
    <mergeCell ref="B209:B213"/>
    <mergeCell ref="B214:M214"/>
    <mergeCell ref="B215:M215"/>
    <mergeCell ref="D217:E217"/>
    <mergeCell ref="B183:C183"/>
    <mergeCell ref="D183:E183"/>
    <mergeCell ref="F183:G183"/>
    <mergeCell ref="H183:I183"/>
    <mergeCell ref="J183:K183"/>
    <mergeCell ref="L183:L184"/>
    <mergeCell ref="B181:M181"/>
    <mergeCell ref="B182:C182"/>
    <mergeCell ref="D182:E182"/>
    <mergeCell ref="F182:G182"/>
    <mergeCell ref="H182:I182"/>
    <mergeCell ref="L182:M182"/>
    <mergeCell ref="B178:C178"/>
    <mergeCell ref="D178:H178"/>
    <mergeCell ref="B179:C179"/>
    <mergeCell ref="D179:H179"/>
    <mergeCell ref="B180:C180"/>
    <mergeCell ref="D180:H180"/>
    <mergeCell ref="D173:E173"/>
    <mergeCell ref="B174:M174"/>
    <mergeCell ref="B175:C176"/>
    <mergeCell ref="D175:H176"/>
    <mergeCell ref="I175:M175"/>
    <mergeCell ref="B177:C177"/>
    <mergeCell ref="D177:H177"/>
    <mergeCell ref="M138:M139"/>
    <mergeCell ref="B140:B163"/>
    <mergeCell ref="B164:B168"/>
    <mergeCell ref="B169:M169"/>
    <mergeCell ref="B170:M170"/>
    <mergeCell ref="D172:E172"/>
    <mergeCell ref="B138:C138"/>
    <mergeCell ref="D138:E138"/>
    <mergeCell ref="F138:G138"/>
    <mergeCell ref="H138:I138"/>
    <mergeCell ref="J138:K138"/>
    <mergeCell ref="L138:L139"/>
    <mergeCell ref="B136:M136"/>
    <mergeCell ref="B137:C137"/>
    <mergeCell ref="D137:E137"/>
    <mergeCell ref="F137:G137"/>
    <mergeCell ref="H137:I137"/>
    <mergeCell ref="L137:M137"/>
    <mergeCell ref="B133:C133"/>
    <mergeCell ref="D133:H133"/>
    <mergeCell ref="B134:C134"/>
    <mergeCell ref="D134:H134"/>
    <mergeCell ref="B135:C135"/>
    <mergeCell ref="D135:H135"/>
    <mergeCell ref="D128:E128"/>
    <mergeCell ref="B129:M129"/>
    <mergeCell ref="B130:C131"/>
    <mergeCell ref="D130:H131"/>
    <mergeCell ref="I130:M130"/>
    <mergeCell ref="B132:C132"/>
    <mergeCell ref="D132:H132"/>
    <mergeCell ref="M93:M94"/>
    <mergeCell ref="B95:B118"/>
    <mergeCell ref="B119:B123"/>
    <mergeCell ref="B124:M124"/>
    <mergeCell ref="B125:M125"/>
    <mergeCell ref="D127:E127"/>
    <mergeCell ref="B93:C93"/>
    <mergeCell ref="D93:E93"/>
    <mergeCell ref="F93:G93"/>
    <mergeCell ref="H93:I93"/>
    <mergeCell ref="J93:K93"/>
    <mergeCell ref="L93:L94"/>
    <mergeCell ref="B91:M91"/>
    <mergeCell ref="B92:C92"/>
    <mergeCell ref="D92:E92"/>
    <mergeCell ref="F92:G92"/>
    <mergeCell ref="H92:I92"/>
    <mergeCell ref="L92:M92"/>
    <mergeCell ref="B88:C88"/>
    <mergeCell ref="D88:H88"/>
    <mergeCell ref="B89:C89"/>
    <mergeCell ref="D89:H89"/>
    <mergeCell ref="B90:C90"/>
    <mergeCell ref="D90:H90"/>
    <mergeCell ref="D83:E83"/>
    <mergeCell ref="B84:M84"/>
    <mergeCell ref="B85:C86"/>
    <mergeCell ref="D85:H86"/>
    <mergeCell ref="I85:M85"/>
    <mergeCell ref="B87:C87"/>
    <mergeCell ref="D87:H87"/>
    <mergeCell ref="M48:M49"/>
    <mergeCell ref="B50:B73"/>
    <mergeCell ref="B74:B78"/>
    <mergeCell ref="B79:M79"/>
    <mergeCell ref="B80:M80"/>
    <mergeCell ref="D82:E82"/>
    <mergeCell ref="B48:C48"/>
    <mergeCell ref="D48:E48"/>
    <mergeCell ref="F48:G48"/>
    <mergeCell ref="H48:I48"/>
    <mergeCell ref="J48:K48"/>
    <mergeCell ref="L48:L49"/>
    <mergeCell ref="B46:M46"/>
    <mergeCell ref="B47:C47"/>
    <mergeCell ref="D47:E47"/>
    <mergeCell ref="F47:G47"/>
    <mergeCell ref="H47:I47"/>
    <mergeCell ref="L47:M47"/>
    <mergeCell ref="B43:C43"/>
    <mergeCell ref="D43:H43"/>
    <mergeCell ref="B44:C44"/>
    <mergeCell ref="D44:H44"/>
    <mergeCell ref="B45:C45"/>
    <mergeCell ref="D45:H45"/>
    <mergeCell ref="B39:M39"/>
    <mergeCell ref="B40:C41"/>
    <mergeCell ref="D40:H41"/>
    <mergeCell ref="I40:M40"/>
    <mergeCell ref="B42:C42"/>
    <mergeCell ref="D42:H42"/>
    <mergeCell ref="B5:B28"/>
    <mergeCell ref="B29:B33"/>
    <mergeCell ref="B34:M34"/>
    <mergeCell ref="B35:M35"/>
    <mergeCell ref="D37:E37"/>
    <mergeCell ref="D38:E38"/>
    <mergeCell ref="O2:W3"/>
    <mergeCell ref="B3:C3"/>
    <mergeCell ref="D3:E3"/>
    <mergeCell ref="F3:G3"/>
    <mergeCell ref="H3:I3"/>
    <mergeCell ref="J3:K3"/>
    <mergeCell ref="L3:L4"/>
    <mergeCell ref="M3:M4"/>
    <mergeCell ref="B1:M1"/>
    <mergeCell ref="B2:C2"/>
    <mergeCell ref="D2:E2"/>
    <mergeCell ref="F2:G2"/>
    <mergeCell ref="H2:I2"/>
    <mergeCell ref="L2:M2"/>
  </mergeCells>
  <phoneticPr fontId="2" type="noConversion"/>
  <printOptions horizontalCentered="1"/>
  <pageMargins left="0.4" right="0.38" top="0.54" bottom="0.38" header="0" footer="0"/>
  <pageSetup paperSize="9" firstPageNumber="70" orientation="portrait" blackAndWhite="1" useFirstPageNumber="1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 filterMode="1">
    <tabColor theme="9" tint="0.79998168889431442"/>
  </sheetPr>
  <dimension ref="A1:O51"/>
  <sheetViews>
    <sheetView showZeros="0" view="pageBreakPreview" zoomScaleNormal="70" zoomScaleSheetLayoutView="100" workbookViewId="0">
      <selection activeCell="D41" sqref="D41"/>
    </sheetView>
  </sheetViews>
  <sheetFormatPr defaultColWidth="9" defaultRowHeight="13.5"/>
  <cols>
    <col min="1" max="1" width="8.125" style="1323" customWidth="1"/>
    <col min="2" max="2" width="2.5" style="143" customWidth="1"/>
    <col min="3" max="3" width="17.5" style="143" customWidth="1"/>
    <col min="4" max="4" width="6.625" style="233" customWidth="1"/>
    <col min="5" max="5" width="6.625" style="143" customWidth="1"/>
    <col min="6" max="6" width="6.625" style="233" customWidth="1"/>
    <col min="7" max="7" width="6.625" style="143" customWidth="1"/>
    <col min="8" max="8" width="6.625" style="233" customWidth="1"/>
    <col min="9" max="11" width="6.625" style="143" customWidth="1"/>
    <col min="12" max="12" width="6.625" style="234" customWidth="1"/>
    <col min="13" max="13" width="6.625" style="143" customWidth="1"/>
    <col min="14" max="14" width="7.125" style="1378" hidden="1" customWidth="1"/>
    <col min="15" max="15" width="0" style="143" hidden="1" customWidth="1"/>
    <col min="16" max="16384" width="9" style="143"/>
  </cols>
  <sheetData>
    <row r="1" spans="1:14" ht="35.1" customHeight="1" thickTop="1" thickBot="1">
      <c r="A1" s="1321" t="s">
        <v>1804</v>
      </c>
      <c r="B1" s="2395" t="s">
        <v>2085</v>
      </c>
      <c r="C1" s="2395"/>
      <c r="D1" s="2395"/>
      <c r="E1" s="2395"/>
      <c r="F1" s="2395"/>
      <c r="G1" s="2395"/>
      <c r="H1" s="2395"/>
      <c r="I1" s="2395"/>
      <c r="J1" s="2395"/>
      <c r="K1" s="2395"/>
      <c r="L1" s="2395"/>
      <c r="M1" s="2395"/>
      <c r="N1" s="1322">
        <f t="shared" ref="N1:N51" si="0">IF(H$2&gt;0,1,)</f>
        <v>0</v>
      </c>
    </row>
    <row r="2" spans="1:14" ht="24.95" customHeight="1" thickTop="1">
      <c r="A2" s="1323">
        <f>IF(H2&gt;0,1,)</f>
        <v>0</v>
      </c>
      <c r="B2" s="2396" t="s">
        <v>1805</v>
      </c>
      <c r="C2" s="2397"/>
      <c r="D2" s="2398">
        <f>'표1-덩굴'!C4</f>
        <v>0</v>
      </c>
      <c r="E2" s="2399"/>
      <c r="F2" s="2398">
        <f>'표1-덩굴'!D4</f>
        <v>0</v>
      </c>
      <c r="G2" s="2399"/>
      <c r="H2" s="2400">
        <f>'표1-덩굴'!I4</f>
        <v>0</v>
      </c>
      <c r="I2" s="2400"/>
      <c r="J2" s="1324"/>
      <c r="K2" s="1325" t="s">
        <v>1806</v>
      </c>
      <c r="L2" s="2401">
        <f>'표1-덩굴'!J4</f>
        <v>0</v>
      </c>
      <c r="M2" s="2402"/>
      <c r="N2" s="1322">
        <f t="shared" si="0"/>
        <v>0</v>
      </c>
    </row>
    <row r="3" spans="1:14" ht="21.75" customHeight="1">
      <c r="A3" s="1323">
        <f>IF(H2&gt;0,1,)</f>
        <v>0</v>
      </c>
      <c r="B3" s="2404" t="s">
        <v>1807</v>
      </c>
      <c r="C3" s="2405"/>
      <c r="D3" s="2406" t="s">
        <v>1808</v>
      </c>
      <c r="E3" s="2405"/>
      <c r="F3" s="2407" t="s">
        <v>1809</v>
      </c>
      <c r="G3" s="2408"/>
      <c r="H3" s="2407" t="s">
        <v>1810</v>
      </c>
      <c r="I3" s="2408"/>
      <c r="J3" s="2406" t="s">
        <v>1811</v>
      </c>
      <c r="K3" s="2405"/>
      <c r="L3" s="2409" t="s">
        <v>1812</v>
      </c>
      <c r="M3" s="2411"/>
      <c r="N3" s="1322">
        <f t="shared" si="0"/>
        <v>0</v>
      </c>
    </row>
    <row r="4" spans="1:14" ht="21.75" customHeight="1">
      <c r="A4" s="1323">
        <f>IF(H2&gt;0,1,)</f>
        <v>0</v>
      </c>
      <c r="B4" s="1326"/>
      <c r="C4" s="1327" t="s">
        <v>1813</v>
      </c>
      <c r="D4" s="1328"/>
      <c r="E4" s="1329" t="s">
        <v>1814</v>
      </c>
      <c r="F4" s="1328"/>
      <c r="G4" s="1329" t="s">
        <v>1814</v>
      </c>
      <c r="H4" s="1328"/>
      <c r="I4" s="1329" t="s">
        <v>1814</v>
      </c>
      <c r="J4" s="1330"/>
      <c r="K4" s="1329" t="s">
        <v>1815</v>
      </c>
      <c r="L4" s="2410"/>
      <c r="M4" s="2412"/>
      <c r="N4" s="1322">
        <f t="shared" si="0"/>
        <v>0</v>
      </c>
    </row>
    <row r="5" spans="1:14" ht="21.75" hidden="1" customHeight="1">
      <c r="A5" s="1323">
        <f>IF('표1-덩굴'!$J$4="덩굴걷기",1,)</f>
        <v>0</v>
      </c>
      <c r="B5" s="2413"/>
      <c r="C5" s="1331" t="s">
        <v>1816</v>
      </c>
      <c r="D5" s="1332"/>
      <c r="E5" s="1333"/>
      <c r="F5" s="1332"/>
      <c r="G5" s="1333"/>
      <c r="H5" s="1332"/>
      <c r="I5" s="1333"/>
      <c r="J5" s="1334"/>
      <c r="K5" s="1335"/>
      <c r="L5" s="1336"/>
      <c r="M5" s="1337">
        <f>SUM(M6+M9+M12)</f>
        <v>0</v>
      </c>
      <c r="N5" s="1322">
        <f t="shared" si="0"/>
        <v>0</v>
      </c>
    </row>
    <row r="6" spans="1:14" ht="21.75" hidden="1" customHeight="1">
      <c r="A6" s="1323">
        <f>IF('표1-덩굴'!$J$4="덩굴걷기",1,)</f>
        <v>0</v>
      </c>
      <c r="B6" s="2413"/>
      <c r="C6" s="1338" t="s">
        <v>1817</v>
      </c>
      <c r="D6" s="1339"/>
      <c r="E6" s="1340"/>
      <c r="F6" s="1341"/>
      <c r="G6" s="1340"/>
      <c r="H6" s="1341"/>
      <c r="I6" s="1340"/>
      <c r="J6" s="1342"/>
      <c r="K6" s="1343"/>
      <c r="L6" s="1344">
        <f>I51/100</f>
        <v>0</v>
      </c>
      <c r="M6" s="1345">
        <f>ROUNDDOWN((M7+M8)+((M7+M8)*L6),0)</f>
        <v>0</v>
      </c>
      <c r="N6" s="1322">
        <f t="shared" si="0"/>
        <v>0</v>
      </c>
    </row>
    <row r="7" spans="1:14" ht="21.75" hidden="1" customHeight="1">
      <c r="A7" s="1323">
        <f>IF('표1-덩굴'!$J$4="덩굴걷기",1,)</f>
        <v>0</v>
      </c>
      <c r="B7" s="2413"/>
      <c r="C7" s="1338" t="s">
        <v>1818</v>
      </c>
      <c r="D7" s="1339">
        <f>IF(A7&gt;0,$D$41,)</f>
        <v>0</v>
      </c>
      <c r="E7" s="1340" t="s">
        <v>1819</v>
      </c>
      <c r="F7" s="1341">
        <v>3.3</v>
      </c>
      <c r="G7" s="1340" t="s">
        <v>1820</v>
      </c>
      <c r="H7" s="1341">
        <f>ROUND(A7*F7,2)</f>
        <v>0</v>
      </c>
      <c r="I7" s="1340" t="s">
        <v>1821</v>
      </c>
      <c r="J7" s="1342">
        <f>'7-1 단가조사'!L7</f>
        <v>172068</v>
      </c>
      <c r="K7" s="1343" t="s">
        <v>1822</v>
      </c>
      <c r="L7" s="1344"/>
      <c r="M7" s="1345">
        <f>ROUNDDOWN(H7*J7,)</f>
        <v>0</v>
      </c>
      <c r="N7" s="1322">
        <f t="shared" si="0"/>
        <v>0</v>
      </c>
    </row>
    <row r="8" spans="1:14" ht="21.75" hidden="1" customHeight="1">
      <c r="A8" s="1323">
        <f>IF('표1-덩굴'!$J$4="덩굴걷기",1,)</f>
        <v>0</v>
      </c>
      <c r="B8" s="2413"/>
      <c r="C8" s="1338" t="s">
        <v>1823</v>
      </c>
      <c r="D8" s="1346"/>
      <c r="E8" s="1340" t="s">
        <v>1819</v>
      </c>
      <c r="F8" s="1341">
        <v>0.05</v>
      </c>
      <c r="G8" s="1340" t="s">
        <v>1819</v>
      </c>
      <c r="H8" s="1341">
        <f>ROUND(D8*F8,2)</f>
        <v>0</v>
      </c>
      <c r="I8" s="1340" t="s">
        <v>1821</v>
      </c>
      <c r="J8" s="1342">
        <f>J7</f>
        <v>172068</v>
      </c>
      <c r="K8" s="1343" t="s">
        <v>1822</v>
      </c>
      <c r="L8" s="1344"/>
      <c r="M8" s="1345">
        <f>ROUNDDOWN(H8*J8,)</f>
        <v>0</v>
      </c>
      <c r="N8" s="1322">
        <f t="shared" si="0"/>
        <v>0</v>
      </c>
    </row>
    <row r="9" spans="1:14" ht="21.75" hidden="1" customHeight="1">
      <c r="A9" s="1323">
        <f>IF('표1-덩굴'!$J$4="덩굴걷기",1,)</f>
        <v>0</v>
      </c>
      <c r="B9" s="2413"/>
      <c r="C9" s="1338" t="s">
        <v>1824</v>
      </c>
      <c r="D9" s="1339"/>
      <c r="E9" s="1340"/>
      <c r="F9" s="1341"/>
      <c r="G9" s="1340"/>
      <c r="H9" s="1341"/>
      <c r="I9" s="1340"/>
      <c r="J9" s="1342"/>
      <c r="K9" s="1343"/>
      <c r="L9" s="1347"/>
      <c r="M9" s="1345">
        <f>M10+M11</f>
        <v>0</v>
      </c>
      <c r="N9" s="1322">
        <f t="shared" si="0"/>
        <v>0</v>
      </c>
    </row>
    <row r="10" spans="1:14" ht="21.75" hidden="1" customHeight="1">
      <c r="A10" s="1323">
        <f>IF('표1-덩굴'!$J$4="덩굴걷기",1,)</f>
        <v>0</v>
      </c>
      <c r="B10" s="2413"/>
      <c r="C10" s="1338" t="s">
        <v>1825</v>
      </c>
      <c r="D10" s="1346">
        <f>H7</f>
        <v>0</v>
      </c>
      <c r="E10" s="1340" t="s">
        <v>1820</v>
      </c>
      <c r="F10" s="1341">
        <v>5</v>
      </c>
      <c r="G10" s="1340" t="s">
        <v>1826</v>
      </c>
      <c r="H10" s="1341">
        <f>ROUND(D10*F10,2)</f>
        <v>0</v>
      </c>
      <c r="I10" s="1340" t="s">
        <v>1827</v>
      </c>
      <c r="J10" s="1342">
        <f>'7-1 단가조사'!L11</f>
        <v>1720</v>
      </c>
      <c r="K10" s="1343" t="s">
        <v>1828</v>
      </c>
      <c r="L10" s="1347"/>
      <c r="M10" s="1345">
        <f>ROUNDDOWN(H10*J10,)</f>
        <v>0</v>
      </c>
      <c r="N10" s="1322">
        <f t="shared" si="0"/>
        <v>0</v>
      </c>
    </row>
    <row r="11" spans="1:14" ht="21.75" hidden="1" customHeight="1">
      <c r="A11" s="1323">
        <f>IF('표1-덩굴'!$J$4="덩굴걷기",1,)</f>
        <v>0</v>
      </c>
      <c r="B11" s="2413"/>
      <c r="C11" s="1338" t="s">
        <v>1829</v>
      </c>
      <c r="D11" s="1339">
        <f>M10</f>
        <v>0</v>
      </c>
      <c r="E11" s="1340" t="s">
        <v>1830</v>
      </c>
      <c r="F11" s="1341">
        <v>0.1</v>
      </c>
      <c r="G11" s="1340" t="s">
        <v>1831</v>
      </c>
      <c r="H11" s="1341"/>
      <c r="I11" s="1340"/>
      <c r="J11" s="1342"/>
      <c r="K11" s="1343"/>
      <c r="L11" s="1347"/>
      <c r="M11" s="1345">
        <f>ROUNDDOWN(D11*F11,)</f>
        <v>0</v>
      </c>
      <c r="N11" s="1322">
        <f t="shared" si="0"/>
        <v>0</v>
      </c>
    </row>
    <row r="12" spans="1:14" ht="21.75" hidden="1" customHeight="1">
      <c r="A12" s="1323">
        <f>IF('표1-덩굴'!$J$4="덩굴걷기",1,)</f>
        <v>0</v>
      </c>
      <c r="B12" s="2413"/>
      <c r="C12" s="1348" t="s">
        <v>1832</v>
      </c>
      <c r="D12" s="1349">
        <f>D10</f>
        <v>0</v>
      </c>
      <c r="E12" s="1350" t="s">
        <v>1833</v>
      </c>
      <c r="F12" s="1351">
        <v>8.3999999999999995E-3</v>
      </c>
      <c r="G12" s="1350" t="s">
        <v>1834</v>
      </c>
      <c r="H12" s="1352"/>
      <c r="I12" s="1350"/>
      <c r="J12" s="1353">
        <f>'7-1 단가조사'!L14</f>
        <v>610000</v>
      </c>
      <c r="K12" s="1354" t="s">
        <v>1835</v>
      </c>
      <c r="L12" s="1355"/>
      <c r="M12" s="1356">
        <f>ROUNDDOWN(D12*F12*J12,)</f>
        <v>0</v>
      </c>
      <c r="N12" s="1322">
        <f t="shared" si="0"/>
        <v>0</v>
      </c>
    </row>
    <row r="13" spans="1:14" ht="21.75" hidden="1" customHeight="1">
      <c r="A13" s="1323">
        <f>IF('표1-덩굴'!$J$4="약제주입기",1,)</f>
        <v>0</v>
      </c>
      <c r="B13" s="2413"/>
      <c r="C13" s="1331" t="s">
        <v>1816</v>
      </c>
      <c r="D13" s="1332"/>
      <c r="E13" s="1333"/>
      <c r="F13" s="1332"/>
      <c r="G13" s="1333"/>
      <c r="H13" s="1332"/>
      <c r="I13" s="1333"/>
      <c r="J13" s="1334"/>
      <c r="K13" s="1335"/>
      <c r="L13" s="1336"/>
      <c r="M13" s="1337">
        <f>SUM(M14+M17)</f>
        <v>0</v>
      </c>
      <c r="N13" s="1322">
        <f t="shared" si="0"/>
        <v>0</v>
      </c>
    </row>
    <row r="14" spans="1:14" ht="21.75" hidden="1" customHeight="1">
      <c r="A14" s="1323">
        <f>IF('표1-덩굴'!$J$4="약제주입기",1,)</f>
        <v>0</v>
      </c>
      <c r="B14" s="2413"/>
      <c r="C14" s="1338" t="s">
        <v>1817</v>
      </c>
      <c r="D14" s="1339"/>
      <c r="E14" s="1340"/>
      <c r="F14" s="1341"/>
      <c r="G14" s="1340"/>
      <c r="H14" s="1341"/>
      <c r="I14" s="1340"/>
      <c r="J14" s="1342"/>
      <c r="K14" s="1343"/>
      <c r="L14" s="1344">
        <f>J51/100</f>
        <v>0</v>
      </c>
      <c r="M14" s="1345">
        <f>ROUNDDOWN((M15+M16)+((M15+M16)*L14),0)</f>
        <v>0</v>
      </c>
      <c r="N14" s="1322">
        <f t="shared" si="0"/>
        <v>0</v>
      </c>
    </row>
    <row r="15" spans="1:14" ht="21.75" hidden="1" customHeight="1">
      <c r="A15" s="1323">
        <f>IF('표1-덩굴'!$J$4="약제주입기",1,)</f>
        <v>0</v>
      </c>
      <c r="B15" s="2413"/>
      <c r="C15" s="1338" t="s">
        <v>1836</v>
      </c>
      <c r="D15" s="1339">
        <f>IF(A15&gt;0,$D$41,)</f>
        <v>0</v>
      </c>
      <c r="E15" s="1340" t="s">
        <v>1819</v>
      </c>
      <c r="F15" s="1341">
        <v>3.9</v>
      </c>
      <c r="G15" s="1340" t="s">
        <v>1820</v>
      </c>
      <c r="H15" s="1341">
        <v>0</v>
      </c>
      <c r="I15" s="1340" t="s">
        <v>1821</v>
      </c>
      <c r="J15" s="1342">
        <f>J7</f>
        <v>172068</v>
      </c>
      <c r="K15" s="1343" t="s">
        <v>1822</v>
      </c>
      <c r="L15" s="1344"/>
      <c r="M15" s="1345">
        <f>ROUNDDOWN(H15*J15,)</f>
        <v>0</v>
      </c>
      <c r="N15" s="1322">
        <f t="shared" si="0"/>
        <v>0</v>
      </c>
    </row>
    <row r="16" spans="1:14" ht="21.75" hidden="1" customHeight="1">
      <c r="A16" s="1323">
        <f>IF('표1-덩굴'!$J$4="약제주입기",1,)</f>
        <v>0</v>
      </c>
      <c r="B16" s="2413"/>
      <c r="C16" s="1338" t="s">
        <v>1823</v>
      </c>
      <c r="D16" s="1346"/>
      <c r="E16" s="1340" t="s">
        <v>1819</v>
      </c>
      <c r="F16" s="1341">
        <v>0.05</v>
      </c>
      <c r="G16" s="1340" t="s">
        <v>1819</v>
      </c>
      <c r="H16" s="1341">
        <f>ROUND(D16*F16,2)</f>
        <v>0</v>
      </c>
      <c r="I16" s="1340" t="s">
        <v>1821</v>
      </c>
      <c r="J16" s="1342">
        <f>J7</f>
        <v>172068</v>
      </c>
      <c r="K16" s="1343" t="s">
        <v>1822</v>
      </c>
      <c r="L16" s="1344"/>
      <c r="M16" s="1345">
        <f>ROUNDDOWN(H16*J16,)</f>
        <v>0</v>
      </c>
      <c r="N16" s="1322">
        <f t="shared" si="0"/>
        <v>0</v>
      </c>
    </row>
    <row r="17" spans="1:15" ht="21.75" hidden="1" customHeight="1">
      <c r="A17" s="1323">
        <f>IF('표1-덩굴'!$J$4="약제주입기",1,)</f>
        <v>0</v>
      </c>
      <c r="B17" s="2413"/>
      <c r="C17" s="1338" t="s">
        <v>1837</v>
      </c>
      <c r="D17" s="1339"/>
      <c r="E17" s="1340"/>
      <c r="F17" s="1341"/>
      <c r="G17" s="1340"/>
      <c r="H17" s="1341"/>
      <c r="I17" s="1340"/>
      <c r="J17" s="1342"/>
      <c r="K17" s="1343"/>
      <c r="L17" s="1347"/>
      <c r="M17" s="1345">
        <f>M18+M19</f>
        <v>0</v>
      </c>
      <c r="N17" s="1322">
        <f t="shared" si="0"/>
        <v>0</v>
      </c>
    </row>
    <row r="18" spans="1:15" ht="21.75" hidden="1" customHeight="1">
      <c r="A18" s="1323">
        <f>IF('표1-덩굴'!$J$4="약제주입기",1,)</f>
        <v>0</v>
      </c>
      <c r="B18" s="2413"/>
      <c r="C18" s="1338" t="s">
        <v>1825</v>
      </c>
      <c r="D18" s="1339">
        <f>D15</f>
        <v>0</v>
      </c>
      <c r="E18" s="1340" t="s">
        <v>1820</v>
      </c>
      <c r="F18" s="1341">
        <v>1.5</v>
      </c>
      <c r="G18" s="1340" t="s">
        <v>1838</v>
      </c>
      <c r="H18" s="1357">
        <f>ROUND(D18*F18,2)</f>
        <v>0</v>
      </c>
      <c r="I18" s="1340" t="s">
        <v>1839</v>
      </c>
      <c r="J18" s="1342">
        <f>'[17]7-1 단가조사'!$L$17</f>
        <v>19</v>
      </c>
      <c r="K18" s="1343" t="s">
        <v>1840</v>
      </c>
      <c r="L18" s="1347"/>
      <c r="M18" s="1345">
        <f>ROUNDDOWN(D18*J18,)</f>
        <v>0</v>
      </c>
      <c r="N18" s="1322">
        <f t="shared" si="0"/>
        <v>0</v>
      </c>
    </row>
    <row r="19" spans="1:15" ht="21.75" hidden="1" customHeight="1">
      <c r="A19" s="1323">
        <f>IF('표1-덩굴'!$J$4="약제주입기",1,)</f>
        <v>0</v>
      </c>
      <c r="B19" s="2413"/>
      <c r="C19" s="1338" t="s">
        <v>1829</v>
      </c>
      <c r="D19" s="1339">
        <f>M18</f>
        <v>0</v>
      </c>
      <c r="E19" s="1340" t="s">
        <v>1830</v>
      </c>
      <c r="F19" s="1358">
        <v>0.66</v>
      </c>
      <c r="G19" s="1340" t="s">
        <v>1841</v>
      </c>
      <c r="H19" s="1341"/>
      <c r="I19" s="1340"/>
      <c r="J19" s="1342"/>
      <c r="K19" s="1343"/>
      <c r="L19" s="1347"/>
      <c r="M19" s="1345">
        <f>ROUNDDOWN(D19*F19,)</f>
        <v>0</v>
      </c>
      <c r="N19" s="1322">
        <f t="shared" si="0"/>
        <v>0</v>
      </c>
    </row>
    <row r="20" spans="1:15" ht="21.75" hidden="1" customHeight="1">
      <c r="A20" s="1323">
        <f>IF('표1-덩굴'!$J$4="뿌리 근사미",1,)</f>
        <v>0</v>
      </c>
      <c r="B20" s="2413"/>
      <c r="C20" s="1331" t="s">
        <v>1842</v>
      </c>
      <c r="D20" s="1332"/>
      <c r="E20" s="1333"/>
      <c r="F20" s="1332"/>
      <c r="G20" s="1333"/>
      <c r="H20" s="1332"/>
      <c r="I20" s="1333"/>
      <c r="J20" s="1334"/>
      <c r="K20" s="1335"/>
      <c r="L20" s="1336"/>
      <c r="M20" s="1337">
        <f>SUM(M21+M24)</f>
        <v>0</v>
      </c>
      <c r="N20" s="1322">
        <f t="shared" si="0"/>
        <v>0</v>
      </c>
      <c r="O20" s="143">
        <f>'표1-덩굴'!J4</f>
        <v>0</v>
      </c>
    </row>
    <row r="21" spans="1:15" ht="21.75" hidden="1" customHeight="1">
      <c r="A21" s="1323">
        <f>IF('표1-덩굴'!$J$4="뿌리 근사미",1,)</f>
        <v>0</v>
      </c>
      <c r="B21" s="2413"/>
      <c r="C21" s="1338" t="s">
        <v>1817</v>
      </c>
      <c r="D21" s="1339"/>
      <c r="E21" s="1340"/>
      <c r="F21" s="1341"/>
      <c r="G21" s="1340"/>
      <c r="H21" s="1341"/>
      <c r="I21" s="1340"/>
      <c r="J21" s="1342"/>
      <c r="K21" s="1343"/>
      <c r="L21" s="1344">
        <f>K51/100</f>
        <v>0</v>
      </c>
      <c r="M21" s="1345">
        <f>ROUNDDOWN((M22+M23)+((M22+M23)*L21),0)</f>
        <v>0</v>
      </c>
      <c r="N21" s="1322">
        <f t="shared" si="0"/>
        <v>0</v>
      </c>
    </row>
    <row r="22" spans="1:15" ht="21.75" hidden="1" customHeight="1">
      <c r="A22" s="1323">
        <f>IF('표1-덩굴'!$J$4="뿌리 근사미",1,)</f>
        <v>0</v>
      </c>
      <c r="B22" s="2413"/>
      <c r="C22" s="1338" t="s">
        <v>1843</v>
      </c>
      <c r="D22" s="1339">
        <f>IF(A22&gt;0,$D$41,)</f>
        <v>0</v>
      </c>
      <c r="E22" s="1340" t="s">
        <v>1819</v>
      </c>
      <c r="F22" s="1341">
        <v>0.8</v>
      </c>
      <c r="G22" s="1340" t="s">
        <v>1844</v>
      </c>
      <c r="H22" s="1341">
        <f>ROUND(D22/100*F22,2)</f>
        <v>0</v>
      </c>
      <c r="I22" s="1340" t="s">
        <v>1821</v>
      </c>
      <c r="J22" s="1342">
        <f>J7</f>
        <v>172068</v>
      </c>
      <c r="K22" s="1343" t="s">
        <v>1822</v>
      </c>
      <c r="L22" s="1344"/>
      <c r="M22" s="1345">
        <f>ROUNDDOWN(H22*J22,)</f>
        <v>0</v>
      </c>
      <c r="N22" s="1322">
        <f t="shared" si="0"/>
        <v>0</v>
      </c>
    </row>
    <row r="23" spans="1:15" ht="21.75" hidden="1" customHeight="1">
      <c r="A23" s="1323">
        <f>IF('표1-덩굴'!$J$4="뿌리 근사미",1,)</f>
        <v>0</v>
      </c>
      <c r="B23" s="2413"/>
      <c r="C23" s="1338" t="s">
        <v>1823</v>
      </c>
      <c r="D23" s="1339">
        <f>D22</f>
        <v>0</v>
      </c>
      <c r="E23" s="1340" t="s">
        <v>1819</v>
      </c>
      <c r="F23" s="1341">
        <v>0.05</v>
      </c>
      <c r="G23" s="1340" t="s">
        <v>1819</v>
      </c>
      <c r="H23" s="1341">
        <f>ROUND(D23*F23,2)/100</f>
        <v>0</v>
      </c>
      <c r="I23" s="1340" t="s">
        <v>1821</v>
      </c>
      <c r="J23" s="1342">
        <f>J7</f>
        <v>172068</v>
      </c>
      <c r="K23" s="1343" t="s">
        <v>1822</v>
      </c>
      <c r="L23" s="1344"/>
      <c r="M23" s="1345">
        <f>ROUNDDOWN(H23*J23,)</f>
        <v>0</v>
      </c>
      <c r="N23" s="1322">
        <f t="shared" si="0"/>
        <v>0</v>
      </c>
    </row>
    <row r="24" spans="1:15" ht="21.75" hidden="1" customHeight="1">
      <c r="A24" s="1323">
        <f>IF('표1-덩굴'!$J$4="뿌리 근사미",1,)</f>
        <v>0</v>
      </c>
      <c r="B24" s="2413"/>
      <c r="C24" s="1338" t="s">
        <v>1837</v>
      </c>
      <c r="D24" s="1339"/>
      <c r="E24" s="1340"/>
      <c r="F24" s="1341"/>
      <c r="G24" s="1340"/>
      <c r="H24" s="1341"/>
      <c r="I24" s="1340"/>
      <c r="J24" s="1342"/>
      <c r="K24" s="1343"/>
      <c r="L24" s="1347"/>
      <c r="M24" s="1345">
        <f>M25+M26</f>
        <v>0</v>
      </c>
      <c r="N24" s="1322">
        <f t="shared" si="0"/>
        <v>0</v>
      </c>
    </row>
    <row r="25" spans="1:15" ht="21.75" hidden="1" customHeight="1">
      <c r="A25" s="1323">
        <f>IF('표1-덩굴'!$J$4="뿌리 근사미",1,)</f>
        <v>0</v>
      </c>
      <c r="B25" s="2413"/>
      <c r="C25" s="1338" t="s">
        <v>1825</v>
      </c>
      <c r="D25" s="1339">
        <f>D22</f>
        <v>0</v>
      </c>
      <c r="E25" s="1340" t="s">
        <v>1820</v>
      </c>
      <c r="F25" s="1341">
        <v>1.5</v>
      </c>
      <c r="G25" s="1340" t="s">
        <v>1838</v>
      </c>
      <c r="H25" s="1357">
        <f>ROUND(D25*F25,2)</f>
        <v>0</v>
      </c>
      <c r="I25" s="1340" t="s">
        <v>1839</v>
      </c>
      <c r="J25" s="1342">
        <f>J18</f>
        <v>19</v>
      </c>
      <c r="K25" s="1343" t="s">
        <v>1840</v>
      </c>
      <c r="L25" s="1347"/>
      <c r="M25" s="1345">
        <f>ROUNDDOWN(D25*J25,)</f>
        <v>0</v>
      </c>
      <c r="N25" s="1322">
        <f t="shared" si="0"/>
        <v>0</v>
      </c>
    </row>
    <row r="26" spans="1:15" ht="21.75" hidden="1" customHeight="1">
      <c r="A26" s="1323">
        <f>IF('표1-덩굴'!$J$4="뿌리 근사미",1,)</f>
        <v>0</v>
      </c>
      <c r="B26" s="2413"/>
      <c r="C26" s="1338" t="s">
        <v>1829</v>
      </c>
      <c r="D26" s="1339">
        <f>M25</f>
        <v>0</v>
      </c>
      <c r="E26" s="1340" t="s">
        <v>1830</v>
      </c>
      <c r="F26" s="1341">
        <v>0.1</v>
      </c>
      <c r="G26" s="1340" t="s">
        <v>1831</v>
      </c>
      <c r="H26" s="1341"/>
      <c r="I26" s="1340"/>
      <c r="J26" s="1342"/>
      <c r="K26" s="1343"/>
      <c r="L26" s="1347"/>
      <c r="M26" s="1345">
        <f>ROUNDDOWN(D26*F26,)</f>
        <v>0</v>
      </c>
      <c r="N26" s="1322">
        <f t="shared" si="0"/>
        <v>0</v>
      </c>
    </row>
    <row r="27" spans="1:15" ht="21.75" customHeight="1">
      <c r="A27" s="1323">
        <f>IF('표1-덩굴'!$J$4="뿌리 굴취",1,)</f>
        <v>0</v>
      </c>
      <c r="B27" s="2413"/>
      <c r="C27" s="1331" t="s">
        <v>1842</v>
      </c>
      <c r="D27" s="1332"/>
      <c r="E27" s="1333"/>
      <c r="F27" s="1332"/>
      <c r="G27" s="1333"/>
      <c r="H27" s="1332"/>
      <c r="I27" s="1333"/>
      <c r="J27" s="1334"/>
      <c r="K27" s="1335"/>
      <c r="L27" s="1336"/>
      <c r="M27" s="1337">
        <f>SUM(M28+M31)</f>
        <v>0</v>
      </c>
      <c r="N27" s="1322">
        <f t="shared" si="0"/>
        <v>0</v>
      </c>
      <c r="O27" s="143" t="e">
        <f>'표1-덩굴'!J11</f>
        <v>#DIV/0!</v>
      </c>
    </row>
    <row r="28" spans="1:15" ht="21.75" customHeight="1">
      <c r="A28" s="1323">
        <f>IF('표1-덩굴'!$J$4="뿌리 굴취",1,)</f>
        <v>0</v>
      </c>
      <c r="B28" s="2413"/>
      <c r="C28" s="1338" t="s">
        <v>1817</v>
      </c>
      <c r="D28" s="1339"/>
      <c r="E28" s="1340"/>
      <c r="F28" s="1341"/>
      <c r="G28" s="1340"/>
      <c r="H28" s="1341"/>
      <c r="I28" s="1340"/>
      <c r="J28" s="1342"/>
      <c r="K28" s="1343"/>
      <c r="L28" s="1344">
        <f>L51/100</f>
        <v>0</v>
      </c>
      <c r="M28" s="1345">
        <f>ROUNDDOWN((M29+M30)+((M29+M30)*L28),0)</f>
        <v>0</v>
      </c>
      <c r="N28" s="1322">
        <f t="shared" si="0"/>
        <v>0</v>
      </c>
    </row>
    <row r="29" spans="1:15" ht="21.75" customHeight="1">
      <c r="A29" s="1323">
        <f>IF('표1-덩굴'!$J$4="뿌리 굴취",1,)</f>
        <v>0</v>
      </c>
      <c r="B29" s="2413"/>
      <c r="C29" s="1338" t="s">
        <v>1845</v>
      </c>
      <c r="D29" s="1339">
        <f>IF(A29&gt;0,$D$41,)</f>
        <v>0</v>
      </c>
      <c r="E29" s="1340" t="s">
        <v>1819</v>
      </c>
      <c r="F29" s="1341">
        <v>0.72</v>
      </c>
      <c r="G29" s="1340" t="s">
        <v>1844</v>
      </c>
      <c r="H29" s="1341">
        <f>ROUND(D29/100*F29,2)</f>
        <v>0</v>
      </c>
      <c r="I29" s="1340" t="s">
        <v>1821</v>
      </c>
      <c r="J29" s="1342">
        <f>J7</f>
        <v>172068</v>
      </c>
      <c r="K29" s="1343" t="s">
        <v>1822</v>
      </c>
      <c r="L29" s="1344"/>
      <c r="M29" s="1345">
        <f>ROUNDDOWN(H29*J29,)</f>
        <v>0</v>
      </c>
      <c r="N29" s="1322">
        <f t="shared" si="0"/>
        <v>0</v>
      </c>
    </row>
    <row r="30" spans="1:15" ht="21.75" customHeight="1">
      <c r="A30" s="1323">
        <f>IF('표1-덩굴'!$J$4="뿌리 굴취",1,)</f>
        <v>0</v>
      </c>
      <c r="B30" s="2413"/>
      <c r="C30" s="1338" t="s">
        <v>1823</v>
      </c>
      <c r="D30" s="1339"/>
      <c r="E30" s="1340" t="s">
        <v>1819</v>
      </c>
      <c r="F30" s="1341">
        <v>0.05</v>
      </c>
      <c r="G30" s="1340" t="s">
        <v>1819</v>
      </c>
      <c r="H30" s="1341">
        <f>ROUND(D30*F30,2)/100</f>
        <v>0</v>
      </c>
      <c r="I30" s="1340" t="s">
        <v>1821</v>
      </c>
      <c r="J30" s="1342">
        <f>J7</f>
        <v>172068</v>
      </c>
      <c r="K30" s="1343" t="s">
        <v>1822</v>
      </c>
      <c r="L30" s="1344"/>
      <c r="M30" s="1345">
        <f>ROUNDDOWN(H30*J30,)</f>
        <v>0</v>
      </c>
      <c r="N30" s="1322">
        <f t="shared" si="0"/>
        <v>0</v>
      </c>
    </row>
    <row r="31" spans="1:15" ht="21.75" customHeight="1">
      <c r="A31" s="1323">
        <f>IF('표1-덩굴'!$J$4="뿌리 굴취",1,)</f>
        <v>0</v>
      </c>
      <c r="B31" s="2413"/>
      <c r="C31" s="1338" t="s">
        <v>1846</v>
      </c>
      <c r="D31" s="1339"/>
      <c r="E31" s="1340"/>
      <c r="F31" s="1341"/>
      <c r="G31" s="1340"/>
      <c r="H31" s="1341"/>
      <c r="I31" s="1340"/>
      <c r="J31" s="1342"/>
      <c r="K31" s="1343"/>
      <c r="L31" s="1347"/>
      <c r="M31" s="1345">
        <f>M32+M33</f>
        <v>0</v>
      </c>
      <c r="N31" s="1322">
        <f t="shared" si="0"/>
        <v>0</v>
      </c>
    </row>
    <row r="32" spans="1:15" ht="21.75" customHeight="1">
      <c r="A32" s="1323">
        <f>IF('표1-덩굴'!$J$4="뿌리 굴취",1,)</f>
        <v>0</v>
      </c>
      <c r="B32" s="2413"/>
      <c r="C32" s="1338" t="s">
        <v>1847</v>
      </c>
      <c r="D32" s="1339">
        <f>D29</f>
        <v>0</v>
      </c>
      <c r="E32" s="1340" t="s">
        <v>1848</v>
      </c>
      <c r="F32" s="1357">
        <v>1</v>
      </c>
      <c r="G32" s="1340" t="s">
        <v>1849</v>
      </c>
      <c r="H32" s="1357">
        <f>ROUND(D32*F32,2)</f>
        <v>0</v>
      </c>
      <c r="I32" s="1340" t="s">
        <v>1848</v>
      </c>
      <c r="J32" s="1342">
        <f>'[17]7-1 단가조사'!$L$15</f>
        <v>0</v>
      </c>
      <c r="K32" s="1343" t="s">
        <v>1850</v>
      </c>
      <c r="L32" s="1347"/>
      <c r="M32" s="1345">
        <f>ROUNDDOWN(D32*J32,)</f>
        <v>0</v>
      </c>
      <c r="N32" s="1322">
        <f t="shared" si="0"/>
        <v>0</v>
      </c>
    </row>
    <row r="33" spans="1:14" ht="21.75" customHeight="1">
      <c r="A33" s="1323">
        <f>IF('표1-덩굴'!$J$4="뿌리 굴취",1,)</f>
        <v>0</v>
      </c>
      <c r="B33" s="2413"/>
      <c r="C33" s="1338" t="s">
        <v>1829</v>
      </c>
      <c r="D33" s="1339">
        <f>M32</f>
        <v>0</v>
      </c>
      <c r="E33" s="1340" t="s">
        <v>1830</v>
      </c>
      <c r="F33" s="1341">
        <v>0.1</v>
      </c>
      <c r="G33" s="1340" t="s">
        <v>1831</v>
      </c>
      <c r="H33" s="1341"/>
      <c r="I33" s="1340"/>
      <c r="J33" s="1342"/>
      <c r="K33" s="1343"/>
      <c r="L33" s="1347"/>
      <c r="M33" s="1345">
        <f>ROUNDDOWN(D33*F33,)</f>
        <v>0</v>
      </c>
      <c r="N33" s="1322">
        <f t="shared" si="0"/>
        <v>0</v>
      </c>
    </row>
    <row r="34" spans="1:14" ht="21.75" customHeight="1">
      <c r="A34" s="1323">
        <f>IF(H2&gt;0,1,)</f>
        <v>0</v>
      </c>
      <c r="B34" s="2414" t="s">
        <v>1851</v>
      </c>
      <c r="C34" s="1331" t="s">
        <v>1852</v>
      </c>
      <c r="D34" s="1332"/>
      <c r="E34" s="1333"/>
      <c r="F34" s="1332"/>
      <c r="G34" s="1333"/>
      <c r="H34" s="1332"/>
      <c r="I34" s="1333"/>
      <c r="J34" s="1334"/>
      <c r="K34" s="1335"/>
      <c r="L34" s="1359"/>
      <c r="M34" s="1337">
        <f>SUM(M35,M37,M38)</f>
        <v>0</v>
      </c>
      <c r="N34" s="1322">
        <f t="shared" si="0"/>
        <v>0</v>
      </c>
    </row>
    <row r="35" spans="1:14" ht="21.75" customHeight="1">
      <c r="A35" s="1323">
        <f>IF(H2&gt;0,1,)</f>
        <v>0</v>
      </c>
      <c r="B35" s="2415"/>
      <c r="C35" s="1338" t="s">
        <v>1853</v>
      </c>
      <c r="D35" s="1341"/>
      <c r="E35" s="1340"/>
      <c r="F35" s="1341"/>
      <c r="G35" s="1340"/>
      <c r="H35" s="1341"/>
      <c r="I35" s="1340"/>
      <c r="J35" s="1342"/>
      <c r="K35" s="1343"/>
      <c r="L35" s="1347"/>
      <c r="M35" s="1345">
        <f>M36</f>
        <v>0</v>
      </c>
      <c r="N35" s="1322">
        <f t="shared" si="0"/>
        <v>0</v>
      </c>
    </row>
    <row r="36" spans="1:14" ht="21.75" customHeight="1">
      <c r="A36" s="1323">
        <f>IF(H2&gt;0,1,)</f>
        <v>0</v>
      </c>
      <c r="B36" s="2415"/>
      <c r="C36" s="1338" t="s">
        <v>1854</v>
      </c>
      <c r="D36" s="1341"/>
      <c r="E36" s="1340"/>
      <c r="F36" s="1341"/>
      <c r="G36" s="1340"/>
      <c r="H36" s="1341"/>
      <c r="I36" s="1340"/>
      <c r="J36" s="1342"/>
      <c r="K36" s="1343"/>
      <c r="L36" s="1347"/>
      <c r="M36" s="1345">
        <f>M6+M14+M21+M28</f>
        <v>0</v>
      </c>
      <c r="N36" s="1322">
        <f t="shared" si="0"/>
        <v>0</v>
      </c>
    </row>
    <row r="37" spans="1:14" ht="21.75" customHeight="1">
      <c r="A37" s="1323">
        <f>IF(H2&gt;0,1,)</f>
        <v>0</v>
      </c>
      <c r="B37" s="2415"/>
      <c r="C37" s="1338" t="s">
        <v>1846</v>
      </c>
      <c r="D37" s="1341"/>
      <c r="E37" s="1340"/>
      <c r="F37" s="1341"/>
      <c r="G37" s="1340"/>
      <c r="H37" s="1341"/>
      <c r="I37" s="1340"/>
      <c r="J37" s="1342"/>
      <c r="K37" s="1343"/>
      <c r="L37" s="1347"/>
      <c r="M37" s="1345">
        <f>M9+M17+M24+M31</f>
        <v>0</v>
      </c>
      <c r="N37" s="1322">
        <f t="shared" si="0"/>
        <v>0</v>
      </c>
    </row>
    <row r="38" spans="1:14" ht="21.75" customHeight="1" thickBot="1">
      <c r="A38" s="1323">
        <f>IF(H2&gt;0,1,)</f>
        <v>0</v>
      </c>
      <c r="B38" s="2416"/>
      <c r="C38" s="1360" t="s">
        <v>1855</v>
      </c>
      <c r="D38" s="1361"/>
      <c r="E38" s="1362"/>
      <c r="F38" s="1361"/>
      <c r="G38" s="1362"/>
      <c r="H38" s="1361"/>
      <c r="I38" s="1362"/>
      <c r="J38" s="1363"/>
      <c r="K38" s="1364"/>
      <c r="L38" s="1365"/>
      <c r="M38" s="1366">
        <f>M12</f>
        <v>0</v>
      </c>
      <c r="N38" s="1322">
        <f t="shared" si="0"/>
        <v>0</v>
      </c>
    </row>
    <row r="39" spans="1:14" ht="21.75" customHeight="1">
      <c r="A39" s="1323">
        <f>IF(H2&gt;0,1,)</f>
        <v>0</v>
      </c>
      <c r="B39" s="2417" t="s">
        <v>1856</v>
      </c>
      <c r="C39" s="2417"/>
      <c r="D39" s="2417"/>
      <c r="E39" s="2417"/>
      <c r="F39" s="2417"/>
      <c r="G39" s="2417"/>
      <c r="H39" s="2417"/>
      <c r="I39" s="2417"/>
      <c r="J39" s="2417"/>
      <c r="K39" s="2417"/>
      <c r="L39" s="2417"/>
      <c r="M39" s="2417"/>
      <c r="N39" s="1322">
        <f t="shared" si="0"/>
        <v>0</v>
      </c>
    </row>
    <row r="40" spans="1:14" ht="21.75" customHeight="1">
      <c r="A40" s="1323">
        <f>IF(H2&gt;0,1,)</f>
        <v>0</v>
      </c>
      <c r="B40" s="2403" t="s">
        <v>1857</v>
      </c>
      <c r="C40" s="2403"/>
      <c r="D40" s="2403"/>
      <c r="E40" s="2403"/>
      <c r="F40" s="2403"/>
      <c r="G40" s="2403"/>
      <c r="H40" s="2403"/>
      <c r="I40" s="2403"/>
      <c r="J40" s="2403"/>
      <c r="K40" s="2403"/>
      <c r="L40" s="2403"/>
      <c r="M40" s="2403"/>
      <c r="N40" s="1322">
        <f t="shared" si="0"/>
        <v>0</v>
      </c>
    </row>
    <row r="41" spans="1:14" ht="21.75" customHeight="1">
      <c r="A41" s="1323">
        <f>IF(H2&gt;0,1,)</f>
        <v>0</v>
      </c>
      <c r="B41" s="1367" t="s">
        <v>1858</v>
      </c>
      <c r="C41" s="1368" t="s">
        <v>1859</v>
      </c>
      <c r="D41" s="1369" t="e">
        <f>'표1-덩굴'!H11</f>
        <v>#DIV/0!</v>
      </c>
      <c r="E41" s="1367" t="s">
        <v>1819</v>
      </c>
      <c r="F41" s="1370"/>
      <c r="G41" s="1367"/>
      <c r="H41" s="1371"/>
      <c r="I41" s="1372"/>
      <c r="J41" s="1372"/>
      <c r="K41" s="1372"/>
      <c r="L41" s="1373"/>
      <c r="M41" s="1372"/>
      <c r="N41" s="1322">
        <f t="shared" si="0"/>
        <v>0</v>
      </c>
    </row>
    <row r="42" spans="1:14" ht="21.75" customHeight="1">
      <c r="A42" s="1323">
        <f>IF(H2&gt;0,1,)</f>
        <v>0</v>
      </c>
      <c r="B42" s="2403" t="s">
        <v>1860</v>
      </c>
      <c r="C42" s="2403"/>
      <c r="D42" s="2403"/>
      <c r="E42" s="2403"/>
      <c r="F42" s="2403"/>
      <c r="G42" s="2403"/>
      <c r="H42" s="2403"/>
      <c r="I42" s="2403"/>
      <c r="J42" s="2403"/>
      <c r="K42" s="2403"/>
      <c r="L42" s="2403"/>
      <c r="M42" s="2403"/>
      <c r="N42" s="1322">
        <f t="shared" si="0"/>
        <v>0</v>
      </c>
    </row>
    <row r="43" spans="1:14" ht="21.75" customHeight="1">
      <c r="A43" s="1323">
        <f>IF(H2&gt;0,1,)</f>
        <v>0</v>
      </c>
      <c r="B43" s="2422" t="s">
        <v>1807</v>
      </c>
      <c r="C43" s="2422"/>
      <c r="D43" s="2423" t="s">
        <v>1861</v>
      </c>
      <c r="E43" s="2423"/>
      <c r="F43" s="2423"/>
      <c r="G43" s="2423"/>
      <c r="H43" s="2423"/>
      <c r="I43" s="2418" t="s">
        <v>1862</v>
      </c>
      <c r="J43" s="2418"/>
      <c r="K43" s="2418"/>
      <c r="L43" s="2418"/>
      <c r="M43" s="2418"/>
      <c r="N43" s="1322">
        <f t="shared" si="0"/>
        <v>0</v>
      </c>
    </row>
    <row r="44" spans="1:14" ht="21.75" customHeight="1">
      <c r="A44" s="1323">
        <f>IF(H2&gt;0,1,)</f>
        <v>0</v>
      </c>
      <c r="B44" s="2422"/>
      <c r="C44" s="2422"/>
      <c r="D44" s="2423"/>
      <c r="E44" s="2423"/>
      <c r="F44" s="2423"/>
      <c r="G44" s="2423"/>
      <c r="H44" s="2423"/>
      <c r="I44" s="1374" t="s">
        <v>1863</v>
      </c>
      <c r="J44" s="1375" t="s">
        <v>1864</v>
      </c>
      <c r="K44" s="1375" t="s">
        <v>1865</v>
      </c>
      <c r="L44" s="1376" t="s">
        <v>1866</v>
      </c>
      <c r="M44" s="1375" t="s">
        <v>1867</v>
      </c>
      <c r="N44" s="1322">
        <f t="shared" si="0"/>
        <v>0</v>
      </c>
    </row>
    <row r="45" spans="1:14" ht="21.75" customHeight="1">
      <c r="A45" s="1323">
        <f>IF(H2&gt;0,1,)</f>
        <v>0</v>
      </c>
      <c r="B45" s="2419" t="s">
        <v>1782</v>
      </c>
      <c r="C45" s="2419"/>
      <c r="D45" s="2420" t="str">
        <f>'표1-덩굴'!G6</f>
        <v>완 (15˚ 이하)</v>
      </c>
      <c r="E45" s="2420"/>
      <c r="F45" s="2420"/>
      <c r="G45" s="2420"/>
      <c r="H45" s="2420"/>
      <c r="I45" s="1377">
        <f>IF(D45="완 (15˚ 이하)",0,IF(D45="중 (15˚ ~ 30˚)",5,IF(D45="급 (30˚ 초과)",10)))</f>
        <v>0</v>
      </c>
      <c r="J45" s="1377">
        <f>IF(D45="완 (15˚ 이하)",0,IF(D45="중 (15˚ ~ 30˚)",5,IF(D45="급 (30˚ 초과)",10)))</f>
        <v>0</v>
      </c>
      <c r="K45" s="1377">
        <f>IF(D45="완 (15˚ 이하)",0,IF(D45="중 (15˚ ~ 30˚)",5,IF(D45="급 (30˚ 초과)",10)))</f>
        <v>0</v>
      </c>
      <c r="L45" s="1377">
        <f>IF(D45="완 (15˚ 이하)",0,IF(D45="중 (15˚ ~ 30˚)",5,IF(D45="급 (30˚ 초과)",10)))</f>
        <v>0</v>
      </c>
      <c r="M45" s="1377">
        <f>IF(D45="완 (15˚ 이하)",0,IF(D45="중 (15˚ ~ 30˚)",5,IF(D45="급 (30˚ 초과)",10)))</f>
        <v>0</v>
      </c>
      <c r="N45" s="1322">
        <f t="shared" si="0"/>
        <v>0</v>
      </c>
    </row>
    <row r="46" spans="1:14" ht="21.75" customHeight="1">
      <c r="A46" s="1323">
        <f>IF(H2&gt;0,1,)</f>
        <v>0</v>
      </c>
      <c r="B46" s="2421" t="str">
        <f>'표1-덩굴'!H5</f>
        <v>집단화정도</v>
      </c>
      <c r="C46" s="2421"/>
      <c r="D46" s="2420">
        <f>'표1-덩굴'!H6</f>
        <v>0</v>
      </c>
      <c r="E46" s="2420"/>
      <c r="F46" s="2420"/>
      <c r="G46" s="2420"/>
      <c r="H46" s="2420"/>
      <c r="I46" s="1377" t="b">
        <f>IF(D46="개소당3ha이상",0,IF(D46="개소당1~3ha미만 ",5,IF(D46="개소당1ha미만",10)))</f>
        <v>0</v>
      </c>
      <c r="J46" s="1377" t="b">
        <f>IF(D46="개소당3ha이상",0,IF(D46="개소당1~3ha미만 ",5,IF(D46="개소당1ha미만",10)))</f>
        <v>0</v>
      </c>
      <c r="K46" s="1377" t="b">
        <f>IF(D46="개소당3ha이상",0,IF(D46="개소당1~3ha미만 ",5,IF(D46="개소당1ha미만",10)))</f>
        <v>0</v>
      </c>
      <c r="L46" s="1377" t="b">
        <f>IF(D46="개소당3ha이상",0,IF(D46="개소당1~3ha미만 ",5,IF(D46="개소당1ha미만",10)))</f>
        <v>0</v>
      </c>
      <c r="M46" s="1377" t="b">
        <f>IF(D46="개소당3ha이상",0,IF(D46="개소당1~3ha미만 ",5,IF(D46="개소당1ha미만",10)))</f>
        <v>0</v>
      </c>
      <c r="N46" s="1322">
        <f t="shared" si="0"/>
        <v>0</v>
      </c>
    </row>
    <row r="47" spans="1:14" ht="21.75" customHeight="1">
      <c r="A47" s="1323">
        <f>IF(D45&gt;0,1,)</f>
        <v>1</v>
      </c>
      <c r="B47" s="2419" t="str">
        <f>'표1-덩굴'!I5</f>
        <v>작업시기</v>
      </c>
      <c r="C47" s="2419"/>
      <c r="D47" s="2420">
        <f>'표1-덩굴'!I6</f>
        <v>0</v>
      </c>
      <c r="E47" s="2420"/>
      <c r="F47" s="2420"/>
      <c r="G47" s="2420"/>
      <c r="H47" s="2420"/>
      <c r="I47" s="1377" t="b">
        <f>IF(D47="1~5월",0,IF(D47="10월~12월",5,IF(D47="6월~9월",10)))</f>
        <v>0</v>
      </c>
      <c r="J47" s="1377" t="b">
        <f>IF(D47="1~5월",0,IF(D47="10월~12월",5,IF(D47="6월~9월",10)))</f>
        <v>0</v>
      </c>
      <c r="K47" s="1377" t="b">
        <f>IF(D47="1~5월",0,IF(D47="10월~12월",5,IF(D47="6월~9월",10)))</f>
        <v>0</v>
      </c>
      <c r="L47" s="1377" t="b">
        <f>IF(D47="1~5월",0,IF(D47="10월~12월",5,IF(D47="6월~9월",10)))</f>
        <v>0</v>
      </c>
      <c r="M47" s="1377" t="b">
        <f>IF(D47="1~5월",0,IF(D47="10월~12월",5,IF(D47="6월~9월",10)))</f>
        <v>0</v>
      </c>
      <c r="N47" s="1322">
        <f t="shared" si="0"/>
        <v>0</v>
      </c>
    </row>
    <row r="48" spans="1:14" ht="21.75" customHeight="1">
      <c r="A48" s="1323">
        <f>IF(D45&gt;0,1,)</f>
        <v>1</v>
      </c>
      <c r="B48" s="2419" t="str">
        <f>'표1-덩굴'!J5</f>
        <v>토양조건</v>
      </c>
      <c r="C48" s="2419"/>
      <c r="D48" s="2420" t="str">
        <f>'표1-덩굴'!J6</f>
        <v>장애물 없음</v>
      </c>
      <c r="E48" s="2420"/>
      <c r="F48" s="2420"/>
      <c r="G48" s="2420"/>
      <c r="H48" s="2420"/>
      <c r="I48" s="1377"/>
      <c r="J48" s="1377"/>
      <c r="K48" s="1377">
        <f>IF(D48="장애물 없음",0,IF(D48="돌, 장애물 함량 10~30%",5,IF(D48="돌, 장애물 함량 30% 이상",10)))</f>
        <v>0</v>
      </c>
      <c r="L48" s="1377">
        <f>IF(D48="장애물 없음",0,IF(D48="돌, 장애물 함량 10~30%",5,IF(D48="돌, 장애물 함량 30% 이상",10)))</f>
        <v>0</v>
      </c>
      <c r="M48" s="1377"/>
      <c r="N48" s="1322">
        <f t="shared" si="0"/>
        <v>0</v>
      </c>
    </row>
    <row r="49" spans="1:14" ht="21.75" hidden="1" customHeight="1">
      <c r="A49" s="1323">
        <f>IF(H1&gt;0,1,)</f>
        <v>0</v>
      </c>
      <c r="B49" s="2424" t="str">
        <f>'표1-덩굴'!K5</f>
        <v>하층 장애물</v>
      </c>
      <c r="C49" s="2419"/>
      <c r="D49" s="2420" t="str">
        <f>'표1-덩굴'!K6</f>
        <v>보행 용이</v>
      </c>
      <c r="E49" s="2420"/>
      <c r="F49" s="2420"/>
      <c r="G49" s="2420"/>
      <c r="H49" s="2420"/>
      <c r="I49" s="1377"/>
      <c r="J49" s="1377"/>
      <c r="K49" s="1377">
        <f>IF(D49="보행 용이",0,IF(D49="보행 약간 어려움",5,IF(D49="보행 곤란",10)))</f>
        <v>0</v>
      </c>
      <c r="L49" s="1377">
        <f>IF(D49="보행 용이",0,IF(D49="보행 약간 어려움",5,IF(D49="보행 곤란",10)))</f>
        <v>0</v>
      </c>
      <c r="M49" s="1377"/>
      <c r="N49" s="1322">
        <f t="shared" si="0"/>
        <v>0</v>
      </c>
    </row>
    <row r="50" spans="1:14" ht="21.75" hidden="1" customHeight="1">
      <c r="B50" s="2419" t="str">
        <f>'표1-덩굴'!L5</f>
        <v>덩굴피복</v>
      </c>
      <c r="C50" s="2419"/>
      <c r="D50" s="2420">
        <f>'표1-덩굴'!L6</f>
        <v>0</v>
      </c>
      <c r="E50" s="2420"/>
      <c r="F50" s="2420"/>
      <c r="G50" s="2420"/>
      <c r="H50" s="2420"/>
      <c r="I50" s="1377" t="b">
        <f>IF(D50="과소(20%이하 피복)",-50,IF(D50="소(20~40% 피복)",-20,IF(D50="보통(40~60% 피복)",0,IF(D50="밀(60~80% 피복)",20,IF(D50="과밀(80%이상 피복)",50)))))</f>
        <v>0</v>
      </c>
      <c r="J50" s="1377" t="b">
        <f>IF(D50="과소(20%이하 피복)",-50,IF(D50="소(20~40% 피복)",-20,IF(D50="보통(40~60% 피복)",0,IF(D50="밀(60~80% 피복)",20,IF(D50="과밀(80%이상 피복)",50)))))</f>
        <v>0</v>
      </c>
      <c r="K50" s="1377"/>
      <c r="L50" s="1377"/>
      <c r="M50" s="1377"/>
      <c r="N50" s="1322">
        <f t="shared" si="0"/>
        <v>0</v>
      </c>
    </row>
    <row r="51" spans="1:14" ht="21.75" customHeight="1">
      <c r="A51" s="1323">
        <f>IF(H2&gt;0,1,)</f>
        <v>0</v>
      </c>
      <c r="B51" s="2419" t="s">
        <v>1851</v>
      </c>
      <c r="C51" s="2419"/>
      <c r="D51" s="2420"/>
      <c r="E51" s="2420"/>
      <c r="F51" s="2420"/>
      <c r="G51" s="2420"/>
      <c r="H51" s="2420"/>
      <c r="I51" s="1377"/>
      <c r="J51" s="1377"/>
      <c r="K51" s="1377"/>
      <c r="L51" s="1377"/>
      <c r="M51" s="1377"/>
      <c r="N51" s="1322">
        <f t="shared" si="0"/>
        <v>0</v>
      </c>
    </row>
  </sheetData>
  <sheetProtection selectLockedCells="1"/>
  <autoFilter ref="A2:A51">
    <filterColumn colId="0">
      <customFilters>
        <customFilter operator="notEqual" val=" "/>
      </customFilters>
    </filterColumn>
  </autoFilter>
  <mergeCells count="35">
    <mergeCell ref="B51:C51"/>
    <mergeCell ref="D51:H51"/>
    <mergeCell ref="B47:C47"/>
    <mergeCell ref="D47:H47"/>
    <mergeCell ref="B48:C48"/>
    <mergeCell ref="D48:H48"/>
    <mergeCell ref="B49:C49"/>
    <mergeCell ref="D49:H49"/>
    <mergeCell ref="I43:M43"/>
    <mergeCell ref="B45:C45"/>
    <mergeCell ref="D45:H45"/>
    <mergeCell ref="B50:C50"/>
    <mergeCell ref="D50:H50"/>
    <mergeCell ref="B46:C46"/>
    <mergeCell ref="D46:H46"/>
    <mergeCell ref="B43:C44"/>
    <mergeCell ref="D43:H44"/>
    <mergeCell ref="B42:M42"/>
    <mergeCell ref="B3:C3"/>
    <mergeCell ref="D3:E3"/>
    <mergeCell ref="F3:G3"/>
    <mergeCell ref="H3:I3"/>
    <mergeCell ref="J3:K3"/>
    <mergeCell ref="L3:L4"/>
    <mergeCell ref="M3:M4"/>
    <mergeCell ref="B5:B33"/>
    <mergeCell ref="B34:B38"/>
    <mergeCell ref="B39:M39"/>
    <mergeCell ref="B40:M40"/>
    <mergeCell ref="B1:M1"/>
    <mergeCell ref="B2:C2"/>
    <mergeCell ref="D2:E2"/>
    <mergeCell ref="F2:G2"/>
    <mergeCell ref="H2:I2"/>
    <mergeCell ref="L2:M2"/>
  </mergeCells>
  <phoneticPr fontId="2" type="noConversion"/>
  <printOptions horizontalCentered="1"/>
  <pageMargins left="0.4" right="0.38" top="0.54" bottom="0.38" header="0" footer="0"/>
  <pageSetup paperSize="9" scale="93" firstPageNumber="70" orientation="portrait" blackAndWhite="1" useFirstPageNumber="1" r:id="rId1"/>
  <colBreaks count="1" manualBreakCount="1">
    <brk id="13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theme="9" tint="0.79998168889431442"/>
  </sheetPr>
  <dimension ref="A1:W405"/>
  <sheetViews>
    <sheetView showZeros="0" view="pageBreakPreview" topLeftCell="A187" zoomScaleNormal="70" zoomScaleSheetLayoutView="100" workbookViewId="0">
      <selection activeCell="D200" sqref="D200"/>
    </sheetView>
  </sheetViews>
  <sheetFormatPr defaultRowHeight="13.5"/>
  <cols>
    <col min="1" max="1" width="8.125" style="844" customWidth="1"/>
    <col min="2" max="2" width="2.5" style="843" bestFit="1" customWidth="1"/>
    <col min="3" max="3" width="17.5" style="843" customWidth="1"/>
    <col min="4" max="4" width="6.625" style="900" customWidth="1"/>
    <col min="5" max="5" width="6.625" style="843" customWidth="1"/>
    <col min="6" max="6" width="6.625" style="900" customWidth="1"/>
    <col min="7" max="7" width="6.625" style="843" customWidth="1"/>
    <col min="8" max="8" width="6.625" style="900" customWidth="1"/>
    <col min="9" max="11" width="6.625" style="843" customWidth="1"/>
    <col min="12" max="12" width="6.625" style="901" customWidth="1"/>
    <col min="13" max="13" width="6.625" style="843" customWidth="1"/>
    <col min="14" max="14" width="7.125" style="843" customWidth="1"/>
    <col min="15" max="15" width="9" style="843" bestFit="1" customWidth="1"/>
    <col min="16" max="16" width="1.625" style="843" customWidth="1"/>
    <col min="17" max="17" width="5.25" style="843" bestFit="1" customWidth="1"/>
    <col min="18" max="18" width="4.375" style="843" bestFit="1" customWidth="1"/>
    <col min="19" max="16384" width="9" style="843"/>
  </cols>
  <sheetData>
    <row r="1" spans="1:23" ht="35.1" customHeight="1" thickTop="1" thickBot="1">
      <c r="A1" s="840" t="s">
        <v>939</v>
      </c>
      <c r="B1" s="2237" t="s">
        <v>2161</v>
      </c>
      <c r="C1" s="2237"/>
      <c r="D1" s="2237"/>
      <c r="E1" s="2237"/>
      <c r="F1" s="2237"/>
      <c r="G1" s="2237"/>
      <c r="H1" s="2237"/>
      <c r="I1" s="2237"/>
      <c r="J1" s="2237"/>
      <c r="K1" s="2237"/>
      <c r="L1" s="2237"/>
      <c r="M1" s="2237"/>
      <c r="N1" s="841">
        <f>IF(H$2&gt;0,1,)</f>
        <v>1</v>
      </c>
      <c r="O1" s="842" t="s">
        <v>892</v>
      </c>
    </row>
    <row r="2" spans="1:23" ht="24.95" customHeight="1" thickTop="1">
      <c r="A2" s="844">
        <f>IF(H2&gt;0,1,)</f>
        <v>1</v>
      </c>
      <c r="B2" s="2362" t="s">
        <v>857</v>
      </c>
      <c r="C2" s="2363"/>
      <c r="D2" s="2364" t="str">
        <f>CONCATENATE('6-3표준조사'!K4,"임반")</f>
        <v>66-0임반</v>
      </c>
      <c r="E2" s="2364"/>
      <c r="F2" s="2364" t="str">
        <f>CONCATENATE('6-3표준조사'!L4,"소반")</f>
        <v>3-0소반</v>
      </c>
      <c r="G2" s="2364"/>
      <c r="H2" s="2365">
        <f>'6-3표준조사'!Q4</f>
        <v>0.1</v>
      </c>
      <c r="I2" s="2365"/>
      <c r="J2" s="845"/>
      <c r="K2" s="846" t="s">
        <v>541</v>
      </c>
      <c r="L2" s="2366" t="str">
        <f>+'6-3표준조사'!R4</f>
        <v>모두베기</v>
      </c>
      <c r="M2" s="2367"/>
      <c r="N2" s="841">
        <f t="shared" ref="N2:N45" si="0">IF(H$2&gt;0,1,)</f>
        <v>1</v>
      </c>
      <c r="O2" s="1844"/>
      <c r="P2" s="1845"/>
      <c r="Q2" s="1845"/>
      <c r="R2" s="1845"/>
      <c r="S2" s="1845"/>
      <c r="T2" s="1845"/>
      <c r="U2" s="1845"/>
      <c r="V2" s="1845"/>
      <c r="W2" s="1846"/>
    </row>
    <row r="3" spans="1:23" ht="21.75" customHeight="1" thickBot="1">
      <c r="A3" s="844">
        <f>IF(H2&gt;0,1,)</f>
        <v>1</v>
      </c>
      <c r="B3" s="2378" t="s">
        <v>542</v>
      </c>
      <c r="C3" s="2379"/>
      <c r="D3" s="2380" t="s">
        <v>543</v>
      </c>
      <c r="E3" s="2379"/>
      <c r="F3" s="2381" t="s">
        <v>544</v>
      </c>
      <c r="G3" s="2382"/>
      <c r="H3" s="2381" t="s">
        <v>545</v>
      </c>
      <c r="I3" s="2382"/>
      <c r="J3" s="2380" t="s">
        <v>546</v>
      </c>
      <c r="K3" s="2379"/>
      <c r="L3" s="2383" t="s">
        <v>858</v>
      </c>
      <c r="M3" s="2370"/>
      <c r="N3" s="841">
        <f t="shared" si="0"/>
        <v>1</v>
      </c>
      <c r="O3" s="1847"/>
      <c r="P3" s="1848"/>
      <c r="Q3" s="1848"/>
      <c r="R3" s="1848"/>
      <c r="S3" s="1848"/>
      <c r="T3" s="1848"/>
      <c r="U3" s="1848"/>
      <c r="V3" s="1848"/>
      <c r="W3" s="1849"/>
    </row>
    <row r="4" spans="1:23" ht="21.75" customHeight="1" thickTop="1">
      <c r="A4" s="844">
        <f>IF(H2&gt;0,1,)</f>
        <v>1</v>
      </c>
      <c r="B4" s="847"/>
      <c r="C4" s="848" t="s">
        <v>547</v>
      </c>
      <c r="D4" s="849"/>
      <c r="E4" s="850" t="s">
        <v>548</v>
      </c>
      <c r="F4" s="849"/>
      <c r="G4" s="850" t="s">
        <v>548</v>
      </c>
      <c r="H4" s="849"/>
      <c r="I4" s="850" t="s">
        <v>548</v>
      </c>
      <c r="J4" s="851"/>
      <c r="K4" s="850" t="s">
        <v>549</v>
      </c>
      <c r="L4" s="2384"/>
      <c r="M4" s="2371"/>
      <c r="N4" s="841">
        <f t="shared" si="0"/>
        <v>1</v>
      </c>
    </row>
    <row r="5" spans="1:23" s="27" customFormat="1" ht="21.75" customHeight="1">
      <c r="A5" s="28">
        <f>IF('6-3표준조사'!R4="둘레베기",1,)</f>
        <v>0</v>
      </c>
      <c r="B5" s="2323" t="s">
        <v>547</v>
      </c>
      <c r="C5" s="29" t="s">
        <v>579</v>
      </c>
      <c r="D5" s="30"/>
      <c r="E5" s="31"/>
      <c r="F5" s="30"/>
      <c r="G5" s="31"/>
      <c r="H5" s="30"/>
      <c r="I5" s="31"/>
      <c r="J5" s="32"/>
      <c r="K5" s="33"/>
      <c r="L5" s="34"/>
      <c r="M5" s="71">
        <f>M6</f>
        <v>0</v>
      </c>
      <c r="N5" s="70">
        <f t="shared" si="0"/>
        <v>1</v>
      </c>
    </row>
    <row r="6" spans="1:23" s="27" customFormat="1" ht="21.75" customHeight="1">
      <c r="A6" s="28">
        <f>IF('6-3표준조사'!R4="둘레베기",1,)</f>
        <v>0</v>
      </c>
      <c r="B6" s="2324"/>
      <c r="C6" s="35" t="s">
        <v>841</v>
      </c>
      <c r="D6" s="36"/>
      <c r="E6" s="37"/>
      <c r="F6" s="38"/>
      <c r="G6" s="37"/>
      <c r="H6" s="38"/>
      <c r="I6" s="37"/>
      <c r="J6" s="39"/>
      <c r="K6" s="40"/>
      <c r="L6" s="41">
        <f>J45/100</f>
        <v>0</v>
      </c>
      <c r="M6" s="72">
        <f>ROUNDDOWN((H7*J7)+(H7*J7*L6),)</f>
        <v>0</v>
      </c>
      <c r="N6" s="70">
        <f t="shared" si="0"/>
        <v>1</v>
      </c>
    </row>
    <row r="7" spans="1:23" s="27" customFormat="1" ht="21.75" customHeight="1">
      <c r="A7" s="28">
        <f>IF('6-3표준조사'!R4="둘레베기",1,)</f>
        <v>0</v>
      </c>
      <c r="B7" s="2324"/>
      <c r="C7" s="35" t="s">
        <v>842</v>
      </c>
      <c r="D7" s="36">
        <f>IF(A7&gt;0,D36,)</f>
        <v>0</v>
      </c>
      <c r="E7" s="37" t="s">
        <v>551</v>
      </c>
      <c r="F7" s="38">
        <v>0.18</v>
      </c>
      <c r="G7" s="37" t="s">
        <v>552</v>
      </c>
      <c r="H7" s="38">
        <f>ROUND(D7/100*F7,2)</f>
        <v>0</v>
      </c>
      <c r="I7" s="37" t="s">
        <v>550</v>
      </c>
      <c r="J7" s="39">
        <f>'7-1 단가조사'!L7</f>
        <v>172068</v>
      </c>
      <c r="K7" s="40" t="s">
        <v>580</v>
      </c>
      <c r="L7" s="41"/>
      <c r="M7" s="72"/>
      <c r="N7" s="70">
        <f t="shared" si="0"/>
        <v>1</v>
      </c>
    </row>
    <row r="8" spans="1:23" s="27" customFormat="1" ht="21.75" customHeight="1">
      <c r="A8" s="28">
        <f>IF('6-3표준조사'!R4="줄베기",1,)</f>
        <v>0</v>
      </c>
      <c r="B8" s="2324"/>
      <c r="C8" s="29" t="s">
        <v>581</v>
      </c>
      <c r="D8" s="30"/>
      <c r="E8" s="31"/>
      <c r="F8" s="30"/>
      <c r="G8" s="31"/>
      <c r="H8" s="30"/>
      <c r="I8" s="31"/>
      <c r="J8" s="32"/>
      <c r="K8" s="33"/>
      <c r="L8" s="42"/>
      <c r="M8" s="71">
        <f>SUM(M9+M12+M15)</f>
        <v>0</v>
      </c>
      <c r="N8" s="70">
        <f t="shared" si="0"/>
        <v>1</v>
      </c>
    </row>
    <row r="9" spans="1:23" s="27" customFormat="1" ht="21.75" customHeight="1">
      <c r="A9" s="28">
        <f>IF('6-3표준조사'!R4="줄베기",1,)</f>
        <v>0</v>
      </c>
      <c r="B9" s="2324"/>
      <c r="C9" s="35" t="s">
        <v>841</v>
      </c>
      <c r="D9" s="43"/>
      <c r="E9" s="37"/>
      <c r="F9" s="38"/>
      <c r="G9" s="37"/>
      <c r="H9" s="38"/>
      <c r="I9" s="37"/>
      <c r="J9" s="39"/>
      <c r="K9" s="40"/>
      <c r="L9" s="41">
        <f>K45/100</f>
        <v>0</v>
      </c>
      <c r="M9" s="72">
        <f>ROUNDDOWN((M10+M11)+((M10+M11)*L9),0)</f>
        <v>0</v>
      </c>
      <c r="N9" s="70">
        <f t="shared" si="0"/>
        <v>1</v>
      </c>
    </row>
    <row r="10" spans="1:23" s="27" customFormat="1" ht="21.75" customHeight="1">
      <c r="A10" s="28">
        <f>IF('6-3표준조사'!R4="줄베기",1,)</f>
        <v>0</v>
      </c>
      <c r="B10" s="2324"/>
      <c r="C10" s="35" t="s">
        <v>843</v>
      </c>
      <c r="D10" s="43">
        <f>IF(A10&gt;0,D36,)</f>
        <v>0</v>
      </c>
      <c r="E10" s="37" t="s">
        <v>551</v>
      </c>
      <c r="F10" s="38">
        <v>7.0000000000000007E-2</v>
      </c>
      <c r="G10" s="37" t="s">
        <v>552</v>
      </c>
      <c r="H10" s="38">
        <f>ROUND(D10/100*F10,2)</f>
        <v>0</v>
      </c>
      <c r="I10" s="37" t="s">
        <v>550</v>
      </c>
      <c r="J10" s="39">
        <f>'7-1 단가조사'!L7</f>
        <v>172068</v>
      </c>
      <c r="K10" s="40" t="s">
        <v>580</v>
      </c>
      <c r="L10" s="41"/>
      <c r="M10" s="72">
        <f>ROUNDDOWN(H10*J10,)</f>
        <v>0</v>
      </c>
      <c r="N10" s="70">
        <f t="shared" si="0"/>
        <v>1</v>
      </c>
    </row>
    <row r="11" spans="1:23" s="27" customFormat="1" ht="21.75" customHeight="1">
      <c r="A11" s="28">
        <f>IF('6-3표준조사'!R4="줄베기",1,)</f>
        <v>0</v>
      </c>
      <c r="B11" s="2324"/>
      <c r="C11" s="35" t="s">
        <v>844</v>
      </c>
      <c r="D11" s="44">
        <f>IF(A11&gt;0,1,)</f>
        <v>0</v>
      </c>
      <c r="E11" s="37" t="s">
        <v>425</v>
      </c>
      <c r="F11" s="38">
        <v>1.3</v>
      </c>
      <c r="G11" s="37" t="s">
        <v>582</v>
      </c>
      <c r="H11" s="38">
        <f>ROUND(D11*F11,2)</f>
        <v>0</v>
      </c>
      <c r="I11" s="37" t="s">
        <v>550</v>
      </c>
      <c r="J11" s="39">
        <f>'7-1 단가조사'!L6</f>
        <v>226122</v>
      </c>
      <c r="K11" s="40" t="s">
        <v>583</v>
      </c>
      <c r="L11" s="41"/>
      <c r="M11" s="72">
        <f>ROUNDDOWN(H11*J11,)</f>
        <v>0</v>
      </c>
      <c r="N11" s="70">
        <f t="shared" si="0"/>
        <v>1</v>
      </c>
    </row>
    <row r="12" spans="1:23" s="27" customFormat="1" ht="21.75" customHeight="1">
      <c r="A12" s="28">
        <f>IF('6-3표준조사'!R4="줄베기",1,)</f>
        <v>0</v>
      </c>
      <c r="B12" s="2324"/>
      <c r="C12" s="35" t="s">
        <v>845</v>
      </c>
      <c r="D12" s="43"/>
      <c r="E12" s="37"/>
      <c r="F12" s="38"/>
      <c r="G12" s="37"/>
      <c r="H12" s="38"/>
      <c r="I12" s="37"/>
      <c r="J12" s="39"/>
      <c r="K12" s="40"/>
      <c r="L12" s="45"/>
      <c r="M12" s="72">
        <f>M13+M14</f>
        <v>0</v>
      </c>
      <c r="N12" s="70">
        <f t="shared" si="0"/>
        <v>1</v>
      </c>
    </row>
    <row r="13" spans="1:23" s="27" customFormat="1" ht="21.75" customHeight="1">
      <c r="A13" s="28">
        <f>IF('6-3표준조사'!R4="줄베기",1,)</f>
        <v>0</v>
      </c>
      <c r="B13" s="2324"/>
      <c r="C13" s="35" t="s">
        <v>846</v>
      </c>
      <c r="D13" s="44">
        <f>H11</f>
        <v>0</v>
      </c>
      <c r="E13" s="37" t="s">
        <v>582</v>
      </c>
      <c r="F13" s="38">
        <v>5</v>
      </c>
      <c r="G13" s="37" t="s">
        <v>553</v>
      </c>
      <c r="H13" s="38">
        <f>ROUND(D13*F13,2)</f>
        <v>0</v>
      </c>
      <c r="I13" s="37" t="s">
        <v>554</v>
      </c>
      <c r="J13" s="39">
        <f>'7-1 단가조사'!L11</f>
        <v>1720</v>
      </c>
      <c r="K13" s="40" t="s">
        <v>584</v>
      </c>
      <c r="L13" s="45"/>
      <c r="M13" s="72">
        <f>ROUNDDOWN(H13*J13,)</f>
        <v>0</v>
      </c>
      <c r="N13" s="70">
        <f t="shared" si="0"/>
        <v>1</v>
      </c>
    </row>
    <row r="14" spans="1:23" s="27" customFormat="1" ht="21.75" customHeight="1">
      <c r="A14" s="28">
        <f>IF('6-3표준조사'!R4="줄베기",1,)</f>
        <v>0</v>
      </c>
      <c r="B14" s="2324"/>
      <c r="C14" s="35" t="s">
        <v>847</v>
      </c>
      <c r="D14" s="43">
        <f>M13</f>
        <v>0</v>
      </c>
      <c r="E14" s="37" t="s">
        <v>586</v>
      </c>
      <c r="F14" s="38">
        <v>0.1</v>
      </c>
      <c r="G14" s="37" t="s">
        <v>587</v>
      </c>
      <c r="H14" s="38"/>
      <c r="I14" s="37"/>
      <c r="J14" s="39"/>
      <c r="K14" s="40"/>
      <c r="L14" s="45"/>
      <c r="M14" s="72">
        <f>ROUNDDOWN(D14*F14,)</f>
        <v>0</v>
      </c>
      <c r="N14" s="70">
        <f t="shared" si="0"/>
        <v>1</v>
      </c>
    </row>
    <row r="15" spans="1:23" s="27" customFormat="1" ht="21.75" customHeight="1">
      <c r="A15" s="28">
        <f>IF('6-3표준조사'!R4="줄베기",1,)</f>
        <v>0</v>
      </c>
      <c r="B15" s="2324"/>
      <c r="C15" s="46" t="s">
        <v>848</v>
      </c>
      <c r="D15" s="47">
        <f>D13</f>
        <v>0</v>
      </c>
      <c r="E15" s="48" t="s">
        <v>588</v>
      </c>
      <c r="F15" s="49">
        <v>8.3999999999999995E-3</v>
      </c>
      <c r="G15" s="48" t="s">
        <v>589</v>
      </c>
      <c r="H15" s="50"/>
      <c r="I15" s="48"/>
      <c r="J15" s="51">
        <f>'7-1 단가조사'!L14</f>
        <v>610000</v>
      </c>
      <c r="K15" s="52" t="s">
        <v>585</v>
      </c>
      <c r="L15" s="53"/>
      <c r="M15" s="73">
        <f>ROUNDDOWN(D15*F15*J15,)</f>
        <v>0</v>
      </c>
      <c r="N15" s="70">
        <f t="shared" si="0"/>
        <v>1</v>
      </c>
    </row>
    <row r="16" spans="1:23" ht="21.75" customHeight="1">
      <c r="A16" s="844">
        <f>IF('6-3표준조사'!R4="모두베기",1,)</f>
        <v>1</v>
      </c>
      <c r="B16" s="2324"/>
      <c r="C16" s="852" t="s">
        <v>590</v>
      </c>
      <c r="D16" s="853"/>
      <c r="E16" s="854"/>
      <c r="F16" s="855"/>
      <c r="G16" s="854"/>
      <c r="H16" s="855"/>
      <c r="I16" s="854"/>
      <c r="J16" s="856"/>
      <c r="K16" s="857"/>
      <c r="L16" s="858"/>
      <c r="M16" s="859">
        <f>M17+M22+M25</f>
        <v>0</v>
      </c>
      <c r="N16" s="841">
        <f t="shared" si="0"/>
        <v>1</v>
      </c>
    </row>
    <row r="17" spans="1:14" ht="21.75" customHeight="1">
      <c r="A17" s="844">
        <f>IF('6-3표준조사'!R4="모두베기",1,)</f>
        <v>1</v>
      </c>
      <c r="B17" s="2324"/>
      <c r="C17" s="860" t="s">
        <v>841</v>
      </c>
      <c r="D17" s="861"/>
      <c r="E17" s="862"/>
      <c r="F17" s="863"/>
      <c r="G17" s="862"/>
      <c r="H17" s="863"/>
      <c r="I17" s="862"/>
      <c r="J17" s="864"/>
      <c r="K17" s="865"/>
      <c r="L17" s="866">
        <f>L45/100</f>
        <v>0</v>
      </c>
      <c r="M17" s="867">
        <f>M18+M19+M20+M21</f>
        <v>0</v>
      </c>
      <c r="N17" s="841">
        <f t="shared" si="0"/>
        <v>1</v>
      </c>
    </row>
    <row r="18" spans="1:14" ht="21.75" customHeight="1">
      <c r="A18" s="844">
        <f>IF('6-3표준조사'!R4="모두베기",1,)</f>
        <v>1</v>
      </c>
      <c r="B18" s="2324"/>
      <c r="C18" s="860" t="s">
        <v>843</v>
      </c>
      <c r="D18" s="861"/>
      <c r="E18" s="862" t="s">
        <v>551</v>
      </c>
      <c r="F18" s="863">
        <v>7.0000000000000007E-2</v>
      </c>
      <c r="G18" s="862" t="s">
        <v>552</v>
      </c>
      <c r="H18" s="863">
        <f>ROUND(D18/100*F18,2)</f>
        <v>0</v>
      </c>
      <c r="I18" s="862" t="s">
        <v>550</v>
      </c>
      <c r="J18" s="864">
        <f>'7-1 단가조사'!L7</f>
        <v>172068</v>
      </c>
      <c r="K18" s="865" t="s">
        <v>580</v>
      </c>
      <c r="L18" s="868"/>
      <c r="M18" s="867">
        <f>ROUNDDOWN((H18*J18)+(H18*J18*L17),)</f>
        <v>0</v>
      </c>
      <c r="N18" s="841">
        <f t="shared" si="0"/>
        <v>1</v>
      </c>
    </row>
    <row r="19" spans="1:14" ht="21.75" customHeight="1">
      <c r="A19" s="844">
        <f>IF('6-3표준조사'!R4="모두베기",1,)</f>
        <v>1</v>
      </c>
      <c r="B19" s="2324"/>
      <c r="C19" s="869" t="s">
        <v>1158</v>
      </c>
      <c r="D19" s="870">
        <v>0</v>
      </c>
      <c r="E19" s="862" t="s">
        <v>425</v>
      </c>
      <c r="F19" s="863">
        <v>3.5</v>
      </c>
      <c r="G19" s="862" t="s">
        <v>582</v>
      </c>
      <c r="H19" s="863">
        <f>ROUND(D19*F19,2)</f>
        <v>0</v>
      </c>
      <c r="I19" s="862" t="s">
        <v>550</v>
      </c>
      <c r="J19" s="864">
        <f>'7-1 단가조사'!L6</f>
        <v>226122</v>
      </c>
      <c r="K19" s="865" t="s">
        <v>583</v>
      </c>
      <c r="L19" s="868"/>
      <c r="M19" s="867">
        <f>ROUNDDOWN((H19*J19)+(H19*J19*L17),)</f>
        <v>0</v>
      </c>
      <c r="N19" s="841">
        <f t="shared" si="0"/>
        <v>1</v>
      </c>
    </row>
    <row r="20" spans="1:14" ht="21.75" customHeight="1">
      <c r="A20" s="844">
        <f>IF('6-3표준조사'!R4="모두베기",1,)</f>
        <v>1</v>
      </c>
      <c r="B20" s="2324"/>
      <c r="C20" s="869" t="s">
        <v>1159</v>
      </c>
      <c r="D20" s="870">
        <v>0</v>
      </c>
      <c r="E20" s="862" t="s">
        <v>425</v>
      </c>
      <c r="F20" s="863">
        <v>4</v>
      </c>
      <c r="G20" s="862" t="s">
        <v>582</v>
      </c>
      <c r="H20" s="863">
        <f>ROUND(D20*F20,2)</f>
        <v>0</v>
      </c>
      <c r="I20" s="862" t="s">
        <v>550</v>
      </c>
      <c r="J20" s="864">
        <f>'7-1 단가조사'!L6</f>
        <v>226122</v>
      </c>
      <c r="K20" s="865" t="s">
        <v>583</v>
      </c>
      <c r="L20" s="868"/>
      <c r="M20" s="867">
        <f>ROUNDDOWN((H20*J20)+(H20*J20*L17),)</f>
        <v>0</v>
      </c>
      <c r="N20" s="841">
        <f t="shared" si="0"/>
        <v>1</v>
      </c>
    </row>
    <row r="21" spans="1:14" ht="21.75" customHeight="1">
      <c r="A21" s="844">
        <f>IF('6-3표준조사'!R4="모두베기",1,)</f>
        <v>1</v>
      </c>
      <c r="B21" s="2324"/>
      <c r="C21" s="869" t="s">
        <v>1160</v>
      </c>
      <c r="D21" s="870">
        <v>0</v>
      </c>
      <c r="E21" s="862" t="s">
        <v>425</v>
      </c>
      <c r="F21" s="863">
        <v>5</v>
      </c>
      <c r="G21" s="862" t="s">
        <v>582</v>
      </c>
      <c r="H21" s="863">
        <f>ROUND(D21*F21,2)</f>
        <v>0</v>
      </c>
      <c r="I21" s="862" t="s">
        <v>550</v>
      </c>
      <c r="J21" s="864">
        <f>'7-1 단가조사'!L6</f>
        <v>226122</v>
      </c>
      <c r="K21" s="865" t="s">
        <v>583</v>
      </c>
      <c r="L21" s="868"/>
      <c r="M21" s="867">
        <f>ROUNDDOWN((H21*J21)+(H21*J21*L17),)</f>
        <v>0</v>
      </c>
      <c r="N21" s="841">
        <f t="shared" si="0"/>
        <v>1</v>
      </c>
    </row>
    <row r="22" spans="1:14" ht="21.75" customHeight="1">
      <c r="A22" s="844">
        <f>IF('6-3표준조사'!R4="모두베기",1,)</f>
        <v>1</v>
      </c>
      <c r="B22" s="2324"/>
      <c r="C22" s="860" t="s">
        <v>845</v>
      </c>
      <c r="D22" s="861"/>
      <c r="E22" s="862"/>
      <c r="F22" s="863"/>
      <c r="G22" s="862"/>
      <c r="H22" s="863"/>
      <c r="I22" s="862"/>
      <c r="J22" s="864"/>
      <c r="K22" s="865"/>
      <c r="L22" s="868"/>
      <c r="M22" s="867">
        <f>M23+M24</f>
        <v>0</v>
      </c>
      <c r="N22" s="841">
        <f t="shared" si="0"/>
        <v>1</v>
      </c>
    </row>
    <row r="23" spans="1:14" ht="21.75" customHeight="1">
      <c r="A23" s="844">
        <f>IF('6-3표준조사'!R4="모두베기",1,)</f>
        <v>1</v>
      </c>
      <c r="B23" s="2324"/>
      <c r="C23" s="860" t="s">
        <v>846</v>
      </c>
      <c r="D23" s="870">
        <f>(H19+H20+H21)</f>
        <v>0</v>
      </c>
      <c r="E23" s="862" t="s">
        <v>582</v>
      </c>
      <c r="F23" s="863">
        <v>5</v>
      </c>
      <c r="G23" s="862" t="s">
        <v>553</v>
      </c>
      <c r="H23" s="863">
        <f>ROUND(D23*F23,2)</f>
        <v>0</v>
      </c>
      <c r="I23" s="862" t="s">
        <v>554</v>
      </c>
      <c r="J23" s="864">
        <f>'7-1 단가조사'!L11</f>
        <v>1720</v>
      </c>
      <c r="K23" s="865" t="s">
        <v>584</v>
      </c>
      <c r="L23" s="868"/>
      <c r="M23" s="867">
        <f>ROUNDDOWN(H23*J23,)</f>
        <v>0</v>
      </c>
      <c r="N23" s="841">
        <f t="shared" si="0"/>
        <v>1</v>
      </c>
    </row>
    <row r="24" spans="1:14" ht="21.75" customHeight="1">
      <c r="A24" s="844">
        <f>IF('6-3표준조사'!R4="모두베기",1,)</f>
        <v>1</v>
      </c>
      <c r="B24" s="2324"/>
      <c r="C24" s="860" t="s">
        <v>847</v>
      </c>
      <c r="D24" s="861">
        <f>M23</f>
        <v>0</v>
      </c>
      <c r="E24" s="862" t="s">
        <v>586</v>
      </c>
      <c r="F24" s="863">
        <v>0.1</v>
      </c>
      <c r="G24" s="862" t="s">
        <v>587</v>
      </c>
      <c r="H24" s="863"/>
      <c r="I24" s="862"/>
      <c r="J24" s="864"/>
      <c r="K24" s="865"/>
      <c r="L24" s="868"/>
      <c r="M24" s="867">
        <f>ROUNDDOWN(D24*F24,)</f>
        <v>0</v>
      </c>
      <c r="N24" s="841">
        <f t="shared" si="0"/>
        <v>1</v>
      </c>
    </row>
    <row r="25" spans="1:14" ht="21.75" customHeight="1">
      <c r="A25" s="844">
        <f>IF('6-3표준조사'!R4="모두베기",1,)</f>
        <v>1</v>
      </c>
      <c r="B25" s="2324"/>
      <c r="C25" s="871" t="s">
        <v>848</v>
      </c>
      <c r="D25" s="872">
        <f>D23</f>
        <v>0</v>
      </c>
      <c r="E25" s="873" t="s">
        <v>588</v>
      </c>
      <c r="F25" s="874">
        <v>8.3999999999999995E-3</v>
      </c>
      <c r="G25" s="873" t="s">
        <v>589</v>
      </c>
      <c r="H25" s="875"/>
      <c r="I25" s="873"/>
      <c r="J25" s="876">
        <f>'7-1 단가조사'!L14</f>
        <v>610000</v>
      </c>
      <c r="K25" s="877" t="s">
        <v>585</v>
      </c>
      <c r="L25" s="878"/>
      <c r="M25" s="879">
        <f>ROUNDDOWN(D25*F25*J25,)</f>
        <v>0</v>
      </c>
      <c r="N25" s="841">
        <f t="shared" si="0"/>
        <v>1</v>
      </c>
    </row>
    <row r="26" spans="1:14" s="27" customFormat="1" ht="21.75" customHeight="1">
      <c r="A26" s="28">
        <f>IF('6-3표준조사'!R4="맹아제거",1,)</f>
        <v>0</v>
      </c>
      <c r="B26" s="2324"/>
      <c r="C26" s="29" t="s">
        <v>591</v>
      </c>
      <c r="D26" s="30"/>
      <c r="E26" s="31"/>
      <c r="F26" s="30"/>
      <c r="G26" s="31"/>
      <c r="H26" s="30"/>
      <c r="I26" s="31"/>
      <c r="J26" s="32"/>
      <c r="K26" s="33"/>
      <c r="L26" s="34"/>
      <c r="M26" s="71">
        <f>M27</f>
        <v>0</v>
      </c>
      <c r="N26" s="70">
        <f t="shared" si="0"/>
        <v>1</v>
      </c>
    </row>
    <row r="27" spans="1:14" s="27" customFormat="1" ht="21.75" customHeight="1">
      <c r="A27" s="28">
        <f>IF('6-3표준조사'!R4="맹아제거",1,)</f>
        <v>0</v>
      </c>
      <c r="B27" s="2324"/>
      <c r="C27" s="35" t="s">
        <v>841</v>
      </c>
      <c r="D27" s="36"/>
      <c r="E27" s="37"/>
      <c r="F27" s="38"/>
      <c r="G27" s="37"/>
      <c r="H27" s="38"/>
      <c r="I27" s="37"/>
      <c r="J27" s="39"/>
      <c r="K27" s="40"/>
      <c r="L27" s="41">
        <f>M45/100</f>
        <v>0</v>
      </c>
      <c r="M27" s="72">
        <f>ROUNDDOWN((H28*J28)+(H28*J28*L27),)</f>
        <v>0</v>
      </c>
      <c r="N27" s="70">
        <f t="shared" si="0"/>
        <v>1</v>
      </c>
    </row>
    <row r="28" spans="1:14" s="27" customFormat="1" ht="21.75" customHeight="1">
      <c r="A28" s="28">
        <f>IF('6-3표준조사'!R4="맹아제거",1,)</f>
        <v>0</v>
      </c>
      <c r="B28" s="2324"/>
      <c r="C28" s="35" t="s">
        <v>849</v>
      </c>
      <c r="D28" s="36">
        <v>0</v>
      </c>
      <c r="E28" s="37" t="s">
        <v>551</v>
      </c>
      <c r="F28" s="38">
        <v>0.2</v>
      </c>
      <c r="G28" s="37" t="s">
        <v>552</v>
      </c>
      <c r="H28" s="38">
        <f>ROUND(D28/100*F28,2)</f>
        <v>0</v>
      </c>
      <c r="I28" s="37" t="s">
        <v>550</v>
      </c>
      <c r="J28" s="39">
        <f>'7-1 단가조사'!L7</f>
        <v>172068</v>
      </c>
      <c r="K28" s="40" t="s">
        <v>580</v>
      </c>
      <c r="L28" s="41">
        <f>M45/100</f>
        <v>0</v>
      </c>
      <c r="M28" s="72"/>
      <c r="N28" s="70">
        <f t="shared" si="0"/>
        <v>1</v>
      </c>
    </row>
    <row r="29" spans="1:14" ht="21.75" customHeight="1">
      <c r="A29" s="844">
        <f>IF(H2&gt;0,1,)</f>
        <v>1</v>
      </c>
      <c r="B29" s="2372" t="s">
        <v>555</v>
      </c>
      <c r="C29" s="852" t="s">
        <v>592</v>
      </c>
      <c r="D29" s="855"/>
      <c r="E29" s="854"/>
      <c r="F29" s="855"/>
      <c r="G29" s="854"/>
      <c r="H29" s="855"/>
      <c r="I29" s="854"/>
      <c r="J29" s="856"/>
      <c r="K29" s="857"/>
      <c r="L29" s="858"/>
      <c r="M29" s="859">
        <f>SUM(M30,M32,M33)</f>
        <v>0</v>
      </c>
      <c r="N29" s="841">
        <f t="shared" si="0"/>
        <v>1</v>
      </c>
    </row>
    <row r="30" spans="1:14" ht="21.75" customHeight="1">
      <c r="A30" s="844">
        <f>IF(H2&gt;0,1,)</f>
        <v>1</v>
      </c>
      <c r="B30" s="2373"/>
      <c r="C30" s="860" t="s">
        <v>850</v>
      </c>
      <c r="D30" s="863"/>
      <c r="E30" s="862"/>
      <c r="F30" s="863"/>
      <c r="G30" s="862"/>
      <c r="H30" s="863"/>
      <c r="I30" s="862"/>
      <c r="J30" s="864"/>
      <c r="K30" s="865"/>
      <c r="L30" s="868"/>
      <c r="M30" s="867">
        <f>M31</f>
        <v>0</v>
      </c>
      <c r="N30" s="841">
        <f t="shared" si="0"/>
        <v>1</v>
      </c>
    </row>
    <row r="31" spans="1:14" ht="21.75" customHeight="1">
      <c r="A31" s="844">
        <f>IF(H2&gt;0,1,)</f>
        <v>1</v>
      </c>
      <c r="B31" s="2373"/>
      <c r="C31" s="860" t="s">
        <v>851</v>
      </c>
      <c r="D31" s="863"/>
      <c r="E31" s="862"/>
      <c r="F31" s="863"/>
      <c r="G31" s="862"/>
      <c r="H31" s="863"/>
      <c r="I31" s="862"/>
      <c r="J31" s="864"/>
      <c r="K31" s="865"/>
      <c r="L31" s="868"/>
      <c r="M31" s="867">
        <f>M6+M9+M17+M27</f>
        <v>0</v>
      </c>
      <c r="N31" s="841">
        <f t="shared" si="0"/>
        <v>1</v>
      </c>
    </row>
    <row r="32" spans="1:14" ht="21.75" customHeight="1">
      <c r="A32" s="844">
        <f>IF(H2&gt;0,1,)</f>
        <v>1</v>
      </c>
      <c r="B32" s="2373"/>
      <c r="C32" s="860" t="s">
        <v>852</v>
      </c>
      <c r="D32" s="863"/>
      <c r="E32" s="862"/>
      <c r="F32" s="863"/>
      <c r="G32" s="862"/>
      <c r="H32" s="863"/>
      <c r="I32" s="862"/>
      <c r="J32" s="864"/>
      <c r="K32" s="865"/>
      <c r="L32" s="868"/>
      <c r="M32" s="867">
        <f>M12+M22</f>
        <v>0</v>
      </c>
      <c r="N32" s="841">
        <f t="shared" si="0"/>
        <v>1</v>
      </c>
    </row>
    <row r="33" spans="1:15" ht="21.75" customHeight="1" thickBot="1">
      <c r="A33" s="844">
        <f>IF(H2&gt;0,1,)</f>
        <v>1</v>
      </c>
      <c r="B33" s="2374"/>
      <c r="C33" s="871" t="s">
        <v>853</v>
      </c>
      <c r="D33" s="880"/>
      <c r="E33" s="881"/>
      <c r="F33" s="880"/>
      <c r="G33" s="881"/>
      <c r="H33" s="880"/>
      <c r="I33" s="881"/>
      <c r="J33" s="882"/>
      <c r="K33" s="883"/>
      <c r="L33" s="884"/>
      <c r="M33" s="885">
        <f>M15+M25</f>
        <v>0</v>
      </c>
      <c r="N33" s="841">
        <f t="shared" si="0"/>
        <v>1</v>
      </c>
    </row>
    <row r="34" spans="1:15" ht="21.75" customHeight="1">
      <c r="A34" s="844">
        <f>IF(H2&gt;0,1,)</f>
        <v>1</v>
      </c>
      <c r="B34" s="2375" t="s">
        <v>556</v>
      </c>
      <c r="C34" s="2375"/>
      <c r="D34" s="2375"/>
      <c r="E34" s="2375"/>
      <c r="F34" s="2375"/>
      <c r="G34" s="2375"/>
      <c r="H34" s="2375"/>
      <c r="I34" s="2375"/>
      <c r="J34" s="2375"/>
      <c r="K34" s="2375"/>
      <c r="L34" s="2375"/>
      <c r="M34" s="2375"/>
      <c r="N34" s="841">
        <f t="shared" si="0"/>
        <v>1</v>
      </c>
    </row>
    <row r="35" spans="1:15" ht="21.75" customHeight="1">
      <c r="A35" s="844">
        <f>IF(H2&gt;0,1,)</f>
        <v>1</v>
      </c>
      <c r="B35" s="2376" t="s">
        <v>557</v>
      </c>
      <c r="C35" s="2376"/>
      <c r="D35" s="2376"/>
      <c r="E35" s="2376"/>
      <c r="F35" s="2376"/>
      <c r="G35" s="2376"/>
      <c r="H35" s="2376"/>
      <c r="I35" s="2376"/>
      <c r="J35" s="2376"/>
      <c r="K35" s="2376"/>
      <c r="L35" s="2376"/>
      <c r="M35" s="2376"/>
      <c r="N35" s="841">
        <f t="shared" si="0"/>
        <v>1</v>
      </c>
    </row>
    <row r="36" spans="1:15" ht="21.75" customHeight="1">
      <c r="A36" s="844">
        <f>IF(H2&gt;0,1,)</f>
        <v>1</v>
      </c>
      <c r="B36" s="886" t="s">
        <v>558</v>
      </c>
      <c r="C36" s="887" t="s">
        <v>854</v>
      </c>
      <c r="D36" s="888">
        <f>'6-3표준조사'!Q10</f>
        <v>400</v>
      </c>
      <c r="E36" s="886" t="s">
        <v>551</v>
      </c>
      <c r="F36" s="1706"/>
      <c r="G36" s="886"/>
      <c r="H36" s="890"/>
      <c r="I36" s="891"/>
      <c r="J36" s="891"/>
      <c r="K36" s="891"/>
      <c r="L36" s="892"/>
      <c r="M36" s="891"/>
      <c r="N36" s="841">
        <f t="shared" si="0"/>
        <v>1</v>
      </c>
    </row>
    <row r="37" spans="1:15" ht="21.75" customHeight="1">
      <c r="A37" s="844">
        <f>IF(H2&gt;0,1,)</f>
        <v>1</v>
      </c>
      <c r="B37" s="886" t="s">
        <v>559</v>
      </c>
      <c r="C37" s="887" t="s">
        <v>840</v>
      </c>
      <c r="D37" s="2377">
        <f>'6-3표준조사'!S10</f>
        <v>0</v>
      </c>
      <c r="E37" s="2377"/>
      <c r="F37" s="1706"/>
      <c r="G37" s="886"/>
      <c r="H37" s="890"/>
      <c r="I37" s="891"/>
      <c r="J37" s="891"/>
      <c r="K37" s="891"/>
      <c r="L37" s="892"/>
      <c r="M37" s="891"/>
      <c r="N37" s="841">
        <f t="shared" si="0"/>
        <v>1</v>
      </c>
    </row>
    <row r="38" spans="1:15" ht="21.75" customHeight="1">
      <c r="A38" s="844">
        <f>IF(H2&gt;0,1,)</f>
        <v>1</v>
      </c>
      <c r="B38" s="886" t="s">
        <v>558</v>
      </c>
      <c r="C38" s="887" t="s">
        <v>1152</v>
      </c>
      <c r="D38" s="2385" t="str">
        <f>'6-3표준조사'!R6</f>
        <v>당해 년도</v>
      </c>
      <c r="E38" s="2385"/>
      <c r="F38" s="893"/>
      <c r="G38" s="893"/>
      <c r="H38" s="890"/>
      <c r="I38" s="891"/>
      <c r="J38" s="891"/>
      <c r="K38" s="891"/>
      <c r="L38" s="892"/>
      <c r="M38" s="891"/>
      <c r="N38" s="841">
        <f t="shared" si="0"/>
        <v>1</v>
      </c>
    </row>
    <row r="39" spans="1:15" ht="21.75" customHeight="1">
      <c r="A39" s="844">
        <f>IF(H2&gt;0,1,)</f>
        <v>1</v>
      </c>
      <c r="B39" s="2376" t="s">
        <v>856</v>
      </c>
      <c r="C39" s="2376"/>
      <c r="D39" s="2376"/>
      <c r="E39" s="2376"/>
      <c r="F39" s="2376"/>
      <c r="G39" s="2376"/>
      <c r="H39" s="2376"/>
      <c r="I39" s="2376"/>
      <c r="J39" s="2376"/>
      <c r="K39" s="2376"/>
      <c r="L39" s="2376"/>
      <c r="M39" s="2376"/>
      <c r="N39" s="841">
        <f t="shared" si="0"/>
        <v>1</v>
      </c>
    </row>
    <row r="40" spans="1:15" ht="21.75" customHeight="1">
      <c r="A40" s="844">
        <f>IF(H2&gt;0,1,)</f>
        <v>1</v>
      </c>
      <c r="B40" s="2386" t="s">
        <v>542</v>
      </c>
      <c r="C40" s="2386"/>
      <c r="D40" s="2387" t="s">
        <v>893</v>
      </c>
      <c r="E40" s="2387"/>
      <c r="F40" s="2387"/>
      <c r="G40" s="2387"/>
      <c r="H40" s="2387"/>
      <c r="I40" s="2388" t="s">
        <v>894</v>
      </c>
      <c r="J40" s="2388"/>
      <c r="K40" s="2388"/>
      <c r="L40" s="2388"/>
      <c r="M40" s="2388"/>
      <c r="N40" s="841">
        <f t="shared" si="0"/>
        <v>1</v>
      </c>
      <c r="O40" s="894"/>
    </row>
    <row r="41" spans="1:15" ht="21.75" customHeight="1">
      <c r="A41" s="844">
        <f>IF(H2&gt;0,1,)</f>
        <v>1</v>
      </c>
      <c r="B41" s="2386"/>
      <c r="C41" s="2386"/>
      <c r="D41" s="2387"/>
      <c r="E41" s="2387"/>
      <c r="F41" s="2387"/>
      <c r="G41" s="2387"/>
      <c r="H41" s="2387"/>
      <c r="I41" s="895" t="s">
        <v>895</v>
      </c>
      <c r="J41" s="1705" t="s">
        <v>896</v>
      </c>
      <c r="K41" s="1705" t="s">
        <v>897</v>
      </c>
      <c r="L41" s="897" t="s">
        <v>898</v>
      </c>
      <c r="M41" s="1705" t="s">
        <v>899</v>
      </c>
      <c r="N41" s="841">
        <f t="shared" si="0"/>
        <v>1</v>
      </c>
    </row>
    <row r="42" spans="1:15" ht="21.75" customHeight="1">
      <c r="A42" s="844">
        <f>IF(H2&gt;0,1,)</f>
        <v>1</v>
      </c>
      <c r="B42" s="2368" t="s">
        <v>572</v>
      </c>
      <c r="C42" s="2368"/>
      <c r="D42" s="2369" t="str">
        <f>'6-3표준조사'!P6</f>
        <v>완 (15˚ 이하)</v>
      </c>
      <c r="E42" s="2369"/>
      <c r="F42" s="2369"/>
      <c r="G42" s="2369"/>
      <c r="H42" s="2369"/>
      <c r="I42" s="1707">
        <f>IF(H2=0,"",IF(D42="완 (15˚ 이하)",0,IF(D42="중 (15˚ ~ 30˚)",5,IF(D42="급 (30˚ 초과)",10))))</f>
        <v>0</v>
      </c>
      <c r="J42" s="1707" t="str">
        <f>IF(A5=0,"",IF(D42="완 (15˚ 이하)",0,IF(D42="중 (15˚ ~ 30˚)",5,IF(D42="급 (30˚ 초과)",10))))</f>
        <v/>
      </c>
      <c r="K42" s="1707" t="str">
        <f>IF(A8=0,"",IF(D42="완 (15˚ 이하)",0,IF(D42="중 (15˚ ~ 30˚)",5,IF(D42="급 (30˚ 초과)",10))))</f>
        <v/>
      </c>
      <c r="L42" s="1707">
        <f>IF(A16=0,"",IF(D42="완 (15˚ 이하)",0,IF(D42="중 (15˚ ~ 30˚)",5,IF(D42="급 (30˚ 초과)",10))))</f>
        <v>0</v>
      </c>
      <c r="M42" s="1707" t="str">
        <f>IF(A26=0,"",IF(D42="완 (15˚ 이하)",0,IF(D42="중 (15˚ ~ 30˚)",5,IF(D42="급 (30˚ 초과)",10))))</f>
        <v/>
      </c>
      <c r="N42" s="841">
        <f t="shared" si="0"/>
        <v>1</v>
      </c>
    </row>
    <row r="43" spans="1:15" ht="21.75" customHeight="1">
      <c r="A43" s="844">
        <f>IF(H2&gt;0,1,)</f>
        <v>1</v>
      </c>
      <c r="B43" s="2389" t="s">
        <v>561</v>
      </c>
      <c r="C43" s="2389"/>
      <c r="D43" s="2369" t="str">
        <f>'6-3표준조사'!R6</f>
        <v>당해 년도</v>
      </c>
      <c r="E43" s="2369"/>
      <c r="F43" s="2369"/>
      <c r="G43" s="2369"/>
      <c r="H43" s="2369"/>
      <c r="I43" s="1707"/>
      <c r="J43" s="1707"/>
      <c r="K43" s="1707" t="str">
        <f>IF(A8=0,"",IF(D43="당해년도",0,IF(D43="2년차",5,IF(D43="3년차",10))))</f>
        <v/>
      </c>
      <c r="L43" s="1707"/>
      <c r="M43" s="1707"/>
      <c r="N43" s="841">
        <f t="shared" si="0"/>
        <v>1</v>
      </c>
    </row>
    <row r="44" spans="1:15" ht="21.75" customHeight="1">
      <c r="A44" s="844">
        <f>IF(H2&gt;0,1,)</f>
        <v>1</v>
      </c>
      <c r="B44" s="2368" t="s">
        <v>560</v>
      </c>
      <c r="C44" s="2368"/>
      <c r="D44" s="2369" t="str">
        <f>'6-3표준조사'!Q6</f>
        <v>개소당1ha미만</v>
      </c>
      <c r="E44" s="2369"/>
      <c r="F44" s="2369"/>
      <c r="G44" s="2369"/>
      <c r="H44" s="2369"/>
      <c r="I44" s="1707"/>
      <c r="J44" s="1707" t="str">
        <f>IF(A5=0,"",IF(D44="개소당5ha이상",0,IF(D44="개소당3~5ha미만 ",5,IF(D44="개소당3ha미만",10))))</f>
        <v/>
      </c>
      <c r="K44" s="1707" t="str">
        <f>IF(A8=0,"",IF(D44="개소당5ha이상",0,IF(D44="개소당3~5ha미만 ",5,IF(D44="개소당3ha미만",10))))</f>
        <v/>
      </c>
      <c r="L44" s="1707" t="b">
        <f>IF(A16=0,"",IF(D44="개소당5ha이상",0,IF(D44="개소당3~5ha미만 ",5,IF(D44="개소당3ha미만",10))))</f>
        <v>0</v>
      </c>
      <c r="M44" s="1707" t="str">
        <f>IF(A26=0,"",IF(D44="개소당5ha이상",0,IF(D44="개소당3~5ha미만 ",5,IF(D44="개소당3ha미만",10))))</f>
        <v/>
      </c>
      <c r="N44" s="841">
        <f t="shared" si="0"/>
        <v>1</v>
      </c>
    </row>
    <row r="45" spans="1:15" ht="21.75" customHeight="1">
      <c r="A45" s="844">
        <f>IF(H2&gt;0,1,)</f>
        <v>1</v>
      </c>
      <c r="B45" s="2368" t="s">
        <v>555</v>
      </c>
      <c r="C45" s="2368"/>
      <c r="D45" s="2369"/>
      <c r="E45" s="2369"/>
      <c r="F45" s="2369"/>
      <c r="G45" s="2369"/>
      <c r="H45" s="2369"/>
      <c r="I45" s="1707"/>
      <c r="J45" s="1707"/>
      <c r="K45" s="1707"/>
      <c r="L45" s="1707"/>
      <c r="M45" s="1707"/>
      <c r="N45" s="841">
        <f t="shared" si="0"/>
        <v>1</v>
      </c>
    </row>
    <row r="46" spans="1:15" ht="35.1" customHeight="1" thickBot="1">
      <c r="A46" s="844">
        <f>IF(H47&gt;0,1,)</f>
        <v>1</v>
      </c>
      <c r="B46" s="2237" t="s">
        <v>2161</v>
      </c>
      <c r="C46" s="2237"/>
      <c r="D46" s="2237"/>
      <c r="E46" s="2237"/>
      <c r="F46" s="2237"/>
      <c r="G46" s="2237"/>
      <c r="H46" s="2237"/>
      <c r="I46" s="2237"/>
      <c r="J46" s="2237"/>
      <c r="K46" s="2237"/>
      <c r="L46" s="2237"/>
      <c r="M46" s="2237"/>
      <c r="N46" s="841">
        <f>IF(H$47&gt;0,2,)</f>
        <v>2</v>
      </c>
      <c r="O46" s="899"/>
    </row>
    <row r="47" spans="1:15" ht="24.95" customHeight="1">
      <c r="A47" s="844">
        <f>IF(H47&gt;0,1,)</f>
        <v>1</v>
      </c>
      <c r="B47" s="2362" t="s">
        <v>857</v>
      </c>
      <c r="C47" s="2363"/>
      <c r="D47" s="2364" t="str">
        <f>CONCATENATE('6-3표준조사'!K79,"임반")</f>
        <v>8-0임반</v>
      </c>
      <c r="E47" s="2364"/>
      <c r="F47" s="2364" t="str">
        <f>CONCATENATE('6-3표준조사'!L79,"소반")</f>
        <v>9-0소반</v>
      </c>
      <c r="G47" s="2364"/>
      <c r="H47" s="2365">
        <f>'6-3표준조사'!Q79</f>
        <v>2.2000000000000002</v>
      </c>
      <c r="I47" s="2365"/>
      <c r="J47" s="845"/>
      <c r="K47" s="846" t="s">
        <v>541</v>
      </c>
      <c r="L47" s="2366" t="str">
        <f>+'6-3표준조사'!R79</f>
        <v>모두베기</v>
      </c>
      <c r="M47" s="2367"/>
      <c r="N47" s="841">
        <f t="shared" ref="N47:N90" si="1">IF(H$47&gt;0,2,)</f>
        <v>2</v>
      </c>
    </row>
    <row r="48" spans="1:15" ht="21.75" customHeight="1">
      <c r="A48" s="844">
        <f>IF(H47&gt;0,1,)</f>
        <v>1</v>
      </c>
      <c r="B48" s="2378" t="s">
        <v>542</v>
      </c>
      <c r="C48" s="2379"/>
      <c r="D48" s="2380" t="s">
        <v>543</v>
      </c>
      <c r="E48" s="2379"/>
      <c r="F48" s="2381" t="s">
        <v>544</v>
      </c>
      <c r="G48" s="2382"/>
      <c r="H48" s="2381" t="s">
        <v>545</v>
      </c>
      <c r="I48" s="2382"/>
      <c r="J48" s="2380" t="s">
        <v>546</v>
      </c>
      <c r="K48" s="2379"/>
      <c r="L48" s="2383" t="s">
        <v>858</v>
      </c>
      <c r="M48" s="2370"/>
      <c r="N48" s="841">
        <f t="shared" si="1"/>
        <v>2</v>
      </c>
    </row>
    <row r="49" spans="1:14" ht="21.75" customHeight="1">
      <c r="A49" s="844">
        <f>IF(H47&gt;0,1,)</f>
        <v>1</v>
      </c>
      <c r="B49" s="847"/>
      <c r="C49" s="848" t="s">
        <v>547</v>
      </c>
      <c r="D49" s="849"/>
      <c r="E49" s="850" t="s">
        <v>548</v>
      </c>
      <c r="F49" s="849"/>
      <c r="G49" s="850" t="s">
        <v>548</v>
      </c>
      <c r="H49" s="849"/>
      <c r="I49" s="850" t="s">
        <v>548</v>
      </c>
      <c r="J49" s="851"/>
      <c r="K49" s="850" t="s">
        <v>549</v>
      </c>
      <c r="L49" s="2384"/>
      <c r="M49" s="2371"/>
      <c r="N49" s="841">
        <f t="shared" si="1"/>
        <v>2</v>
      </c>
    </row>
    <row r="50" spans="1:14" s="27" customFormat="1" ht="21.75" customHeight="1">
      <c r="A50" s="28">
        <f>IF('6-3표준조사'!R79="둘레베기",1,)</f>
        <v>0</v>
      </c>
      <c r="B50" s="2323" t="s">
        <v>547</v>
      </c>
      <c r="C50" s="29" t="s">
        <v>579</v>
      </c>
      <c r="D50" s="30"/>
      <c r="E50" s="31"/>
      <c r="F50" s="30"/>
      <c r="G50" s="31"/>
      <c r="H50" s="30"/>
      <c r="I50" s="31"/>
      <c r="J50" s="32"/>
      <c r="K50" s="33"/>
      <c r="L50" s="34"/>
      <c r="M50" s="71">
        <f>M51</f>
        <v>0</v>
      </c>
      <c r="N50" s="70">
        <f t="shared" si="1"/>
        <v>2</v>
      </c>
    </row>
    <row r="51" spans="1:14" s="27" customFormat="1" ht="21.75" customHeight="1">
      <c r="A51" s="28">
        <f>IF('6-3표준조사'!R79="둘레베기",1,)</f>
        <v>0</v>
      </c>
      <c r="B51" s="2324"/>
      <c r="C51" s="35" t="s">
        <v>841</v>
      </c>
      <c r="D51" s="36"/>
      <c r="E51" s="37"/>
      <c r="F51" s="38"/>
      <c r="G51" s="37"/>
      <c r="H51" s="38"/>
      <c r="I51" s="37"/>
      <c r="J51" s="39"/>
      <c r="K51" s="40"/>
      <c r="L51" s="41">
        <f>J90/100</f>
        <v>0</v>
      </c>
      <c r="M51" s="72">
        <f>ROUNDDOWN((H52*J52)+(H52*J52*L51),)</f>
        <v>0</v>
      </c>
      <c r="N51" s="70">
        <f t="shared" si="1"/>
        <v>2</v>
      </c>
    </row>
    <row r="52" spans="1:14" s="27" customFormat="1" ht="21.75" customHeight="1">
      <c r="A52" s="28">
        <f>IF('6-3표준조사'!R79="둘레베기",1,)</f>
        <v>0</v>
      </c>
      <c r="B52" s="2324"/>
      <c r="C52" s="35" t="s">
        <v>842</v>
      </c>
      <c r="D52" s="36">
        <f>IF(A52&gt;0,D81,)</f>
        <v>0</v>
      </c>
      <c r="E52" s="37" t="s">
        <v>551</v>
      </c>
      <c r="F52" s="38">
        <v>0.18</v>
      </c>
      <c r="G52" s="37" t="s">
        <v>552</v>
      </c>
      <c r="H52" s="38">
        <f>ROUND(D52/100*F52,2)</f>
        <v>0</v>
      </c>
      <c r="I52" s="37" t="s">
        <v>550</v>
      </c>
      <c r="J52" s="39">
        <f>'7-1 단가조사'!L7</f>
        <v>172068</v>
      </c>
      <c r="K52" s="40" t="s">
        <v>580</v>
      </c>
      <c r="L52" s="41"/>
      <c r="M52" s="72"/>
      <c r="N52" s="70">
        <f t="shared" si="1"/>
        <v>2</v>
      </c>
    </row>
    <row r="53" spans="1:14" s="27" customFormat="1" ht="21.75" customHeight="1">
      <c r="A53" s="28">
        <f>IF('6-3표준조사'!R79="줄베기",1,)</f>
        <v>0</v>
      </c>
      <c r="B53" s="2324"/>
      <c r="C53" s="29" t="s">
        <v>581</v>
      </c>
      <c r="D53" s="30"/>
      <c r="E53" s="31"/>
      <c r="F53" s="30"/>
      <c r="G53" s="31"/>
      <c r="H53" s="30"/>
      <c r="I53" s="31"/>
      <c r="J53" s="32"/>
      <c r="K53" s="33"/>
      <c r="L53" s="42"/>
      <c r="M53" s="71">
        <f>SUM(M54+M57+M60)</f>
        <v>0</v>
      </c>
      <c r="N53" s="70">
        <f t="shared" si="1"/>
        <v>2</v>
      </c>
    </row>
    <row r="54" spans="1:14" s="27" customFormat="1" ht="21.75" customHeight="1">
      <c r="A54" s="28">
        <f>IF('6-3표준조사'!R79="줄베기",1,)</f>
        <v>0</v>
      </c>
      <c r="B54" s="2324"/>
      <c r="C54" s="35" t="s">
        <v>841</v>
      </c>
      <c r="D54" s="43"/>
      <c r="E54" s="37"/>
      <c r="F54" s="38"/>
      <c r="G54" s="37"/>
      <c r="H54" s="38"/>
      <c r="I54" s="37"/>
      <c r="J54" s="39"/>
      <c r="K54" s="40"/>
      <c r="L54" s="41">
        <f>K90/100</f>
        <v>0</v>
      </c>
      <c r="M54" s="72">
        <f>ROUNDDOWN((M55+M56)+((M55+M56)*L54),0)</f>
        <v>0</v>
      </c>
      <c r="N54" s="70">
        <f t="shared" si="1"/>
        <v>2</v>
      </c>
    </row>
    <row r="55" spans="1:14" s="27" customFormat="1" ht="21.75" customHeight="1">
      <c r="A55" s="28">
        <f>IF('6-3표준조사'!R79="줄베기",1,)</f>
        <v>0</v>
      </c>
      <c r="B55" s="2324"/>
      <c r="C55" s="35" t="s">
        <v>843</v>
      </c>
      <c r="D55" s="43">
        <f>IF(A55&gt;0,D81,)</f>
        <v>0</v>
      </c>
      <c r="E55" s="37" t="s">
        <v>551</v>
      </c>
      <c r="F55" s="38">
        <v>7.0000000000000007E-2</v>
      </c>
      <c r="G55" s="37" t="s">
        <v>552</v>
      </c>
      <c r="H55" s="38">
        <f>ROUND(D55/100*F55,2)</f>
        <v>0</v>
      </c>
      <c r="I55" s="37" t="s">
        <v>550</v>
      </c>
      <c r="J55" s="39">
        <f>'7-1 단가조사'!L7</f>
        <v>172068</v>
      </c>
      <c r="K55" s="40" t="s">
        <v>580</v>
      </c>
      <c r="L55" s="41"/>
      <c r="M55" s="72">
        <f>ROUNDDOWN(H55*J55,)</f>
        <v>0</v>
      </c>
      <c r="N55" s="70">
        <f t="shared" si="1"/>
        <v>2</v>
      </c>
    </row>
    <row r="56" spans="1:14" s="27" customFormat="1" ht="21.75" customHeight="1">
      <c r="A56" s="28">
        <f>IF('6-3표준조사'!R79="줄베기",1,)</f>
        <v>0</v>
      </c>
      <c r="B56" s="2324"/>
      <c r="C56" s="35" t="s">
        <v>844</v>
      </c>
      <c r="D56" s="44">
        <f>IF(A56&gt;0,1,)</f>
        <v>0</v>
      </c>
      <c r="E56" s="37" t="s">
        <v>425</v>
      </c>
      <c r="F56" s="38">
        <v>1.3</v>
      </c>
      <c r="G56" s="37" t="s">
        <v>582</v>
      </c>
      <c r="H56" s="38">
        <f>ROUND(D56*F56,2)</f>
        <v>0</v>
      </c>
      <c r="I56" s="37" t="s">
        <v>550</v>
      </c>
      <c r="J56" s="39">
        <f>'7-1 단가조사'!L6</f>
        <v>226122</v>
      </c>
      <c r="K56" s="40" t="s">
        <v>583</v>
      </c>
      <c r="L56" s="41"/>
      <c r="M56" s="72">
        <f>ROUNDDOWN(H56*J56,)</f>
        <v>0</v>
      </c>
      <c r="N56" s="70">
        <f t="shared" si="1"/>
        <v>2</v>
      </c>
    </row>
    <row r="57" spans="1:14" s="27" customFormat="1" ht="21.75" customHeight="1">
      <c r="A57" s="28">
        <f>IF('6-3표준조사'!R79="줄베기",1,)</f>
        <v>0</v>
      </c>
      <c r="B57" s="2324"/>
      <c r="C57" s="35" t="s">
        <v>845</v>
      </c>
      <c r="D57" s="43"/>
      <c r="E57" s="37"/>
      <c r="F57" s="38"/>
      <c r="G57" s="37"/>
      <c r="H57" s="38"/>
      <c r="I57" s="37"/>
      <c r="J57" s="39"/>
      <c r="K57" s="40"/>
      <c r="L57" s="45"/>
      <c r="M57" s="72">
        <f>M58+M59</f>
        <v>0</v>
      </c>
      <c r="N57" s="70">
        <f t="shared" si="1"/>
        <v>2</v>
      </c>
    </row>
    <row r="58" spans="1:14" s="27" customFormat="1" ht="21.75" customHeight="1">
      <c r="A58" s="28">
        <f>IF('6-3표준조사'!R79="줄베기",1,)</f>
        <v>0</v>
      </c>
      <c r="B58" s="2324"/>
      <c r="C58" s="35" t="s">
        <v>846</v>
      </c>
      <c r="D58" s="44">
        <f>H56</f>
        <v>0</v>
      </c>
      <c r="E58" s="37" t="s">
        <v>582</v>
      </c>
      <c r="F58" s="38">
        <v>5</v>
      </c>
      <c r="G58" s="37" t="s">
        <v>553</v>
      </c>
      <c r="H58" s="38">
        <f>ROUND(D58*F58,2)</f>
        <v>0</v>
      </c>
      <c r="I58" s="37" t="s">
        <v>554</v>
      </c>
      <c r="J58" s="39">
        <f>'7-1 단가조사'!L11</f>
        <v>1720</v>
      </c>
      <c r="K58" s="40" t="s">
        <v>584</v>
      </c>
      <c r="L58" s="45"/>
      <c r="M58" s="72">
        <f>ROUNDDOWN(H58*J58,)</f>
        <v>0</v>
      </c>
      <c r="N58" s="70">
        <f t="shared" si="1"/>
        <v>2</v>
      </c>
    </row>
    <row r="59" spans="1:14" s="27" customFormat="1" ht="21.75" customHeight="1">
      <c r="A59" s="28">
        <f>IF('6-3표준조사'!R79="줄베기",1,)</f>
        <v>0</v>
      </c>
      <c r="B59" s="2324"/>
      <c r="C59" s="35" t="s">
        <v>847</v>
      </c>
      <c r="D59" s="43">
        <f>M58</f>
        <v>0</v>
      </c>
      <c r="E59" s="37" t="s">
        <v>586</v>
      </c>
      <c r="F59" s="38">
        <v>0.1</v>
      </c>
      <c r="G59" s="37" t="s">
        <v>587</v>
      </c>
      <c r="H59" s="38"/>
      <c r="I59" s="37"/>
      <c r="J59" s="39"/>
      <c r="K59" s="40"/>
      <c r="L59" s="45"/>
      <c r="M59" s="72">
        <f>ROUNDDOWN(D59*F59,)</f>
        <v>0</v>
      </c>
      <c r="N59" s="70">
        <f t="shared" si="1"/>
        <v>2</v>
      </c>
    </row>
    <row r="60" spans="1:14" s="27" customFormat="1" ht="21.75" customHeight="1">
      <c r="A60" s="28">
        <f>IF('6-3표준조사'!R79="줄베기",1,)</f>
        <v>0</v>
      </c>
      <c r="B60" s="2324"/>
      <c r="C60" s="46" t="s">
        <v>848</v>
      </c>
      <c r="D60" s="47">
        <f>D58</f>
        <v>0</v>
      </c>
      <c r="E60" s="48" t="s">
        <v>588</v>
      </c>
      <c r="F60" s="49">
        <v>8.3999999999999995E-3</v>
      </c>
      <c r="G60" s="48" t="s">
        <v>589</v>
      </c>
      <c r="H60" s="50"/>
      <c r="I60" s="48"/>
      <c r="J60" s="51">
        <f>'7-1 단가조사'!L14</f>
        <v>610000</v>
      </c>
      <c r="K60" s="52" t="s">
        <v>585</v>
      </c>
      <c r="L60" s="53"/>
      <c r="M60" s="73">
        <f>ROUNDDOWN(D60*F60*J60,)</f>
        <v>0</v>
      </c>
      <c r="N60" s="70">
        <f t="shared" si="1"/>
        <v>2</v>
      </c>
    </row>
    <row r="61" spans="1:14" ht="21.75" customHeight="1">
      <c r="A61" s="844">
        <f>IF('6-3표준조사'!R79="모두베기",1,)</f>
        <v>1</v>
      </c>
      <c r="B61" s="2324"/>
      <c r="C61" s="852" t="s">
        <v>590</v>
      </c>
      <c r="D61" s="853"/>
      <c r="E61" s="854"/>
      <c r="F61" s="855"/>
      <c r="G61" s="854"/>
      <c r="H61" s="855"/>
      <c r="I61" s="854"/>
      <c r="J61" s="856"/>
      <c r="K61" s="857"/>
      <c r="L61" s="858"/>
      <c r="M61" s="859">
        <f>M62+M67+M70</f>
        <v>0</v>
      </c>
      <c r="N61" s="841">
        <f t="shared" si="1"/>
        <v>2</v>
      </c>
    </row>
    <row r="62" spans="1:14" ht="21.75" customHeight="1">
      <c r="A62" s="844">
        <f>IF('6-3표준조사'!R79="모두베기",1,)</f>
        <v>1</v>
      </c>
      <c r="B62" s="2324"/>
      <c r="C62" s="860" t="s">
        <v>841</v>
      </c>
      <c r="D62" s="861"/>
      <c r="E62" s="862"/>
      <c r="F62" s="863"/>
      <c r="G62" s="862"/>
      <c r="H62" s="863"/>
      <c r="I62" s="862"/>
      <c r="J62" s="864"/>
      <c r="K62" s="865"/>
      <c r="L62" s="866">
        <f>L90/100</f>
        <v>0</v>
      </c>
      <c r="M62" s="867">
        <f>M63+M64+M65+M66</f>
        <v>0</v>
      </c>
      <c r="N62" s="841">
        <f t="shared" si="1"/>
        <v>2</v>
      </c>
    </row>
    <row r="63" spans="1:14" ht="21.75" customHeight="1">
      <c r="A63" s="844">
        <f>IF('6-3표준조사'!R79="모두베기",1,)</f>
        <v>1</v>
      </c>
      <c r="B63" s="2324"/>
      <c r="C63" s="860" t="s">
        <v>843</v>
      </c>
      <c r="D63" s="861"/>
      <c r="E63" s="862" t="s">
        <v>551</v>
      </c>
      <c r="F63" s="863">
        <v>7.0000000000000007E-2</v>
      </c>
      <c r="G63" s="862" t="s">
        <v>552</v>
      </c>
      <c r="H63" s="863">
        <f>ROUND(D63/100*F63,2)</f>
        <v>0</v>
      </c>
      <c r="I63" s="862" t="s">
        <v>550</v>
      </c>
      <c r="J63" s="864">
        <f>'7-1 단가조사'!L7</f>
        <v>172068</v>
      </c>
      <c r="K63" s="865" t="s">
        <v>580</v>
      </c>
      <c r="L63" s="868"/>
      <c r="M63" s="867">
        <f>ROUNDDOWN((H63*J63)+(H63*J63*L62),)</f>
        <v>0</v>
      </c>
      <c r="N63" s="841">
        <f t="shared" si="1"/>
        <v>2</v>
      </c>
    </row>
    <row r="64" spans="1:14" ht="21.75" customHeight="1">
      <c r="A64" s="844">
        <f>IF('6-3표준조사'!R79="모두베기",1,)</f>
        <v>1</v>
      </c>
      <c r="B64" s="2324"/>
      <c r="C64" s="869" t="s">
        <v>1158</v>
      </c>
      <c r="D64" s="870">
        <v>0</v>
      </c>
      <c r="E64" s="862" t="s">
        <v>425</v>
      </c>
      <c r="F64" s="863">
        <v>3.5</v>
      </c>
      <c r="G64" s="862" t="s">
        <v>582</v>
      </c>
      <c r="H64" s="863">
        <f>ROUND(D64*F64,2)</f>
        <v>0</v>
      </c>
      <c r="I64" s="862" t="s">
        <v>550</v>
      </c>
      <c r="J64" s="864">
        <f>'7-1 단가조사'!L6</f>
        <v>226122</v>
      </c>
      <c r="K64" s="865" t="s">
        <v>583</v>
      </c>
      <c r="L64" s="868"/>
      <c r="M64" s="867">
        <f>ROUNDDOWN((H64*J64)+(H64*J64*L62),)</f>
        <v>0</v>
      </c>
      <c r="N64" s="841">
        <f t="shared" si="1"/>
        <v>2</v>
      </c>
    </row>
    <row r="65" spans="1:14" ht="21.75" customHeight="1">
      <c r="A65" s="844">
        <f>IF('6-3표준조사'!R79="모두베기",1,)</f>
        <v>1</v>
      </c>
      <c r="B65" s="2324"/>
      <c r="C65" s="869" t="s">
        <v>1159</v>
      </c>
      <c r="D65" s="870">
        <v>0</v>
      </c>
      <c r="E65" s="862" t="s">
        <v>425</v>
      </c>
      <c r="F65" s="863">
        <v>4</v>
      </c>
      <c r="G65" s="862" t="s">
        <v>582</v>
      </c>
      <c r="H65" s="863">
        <f>ROUND(D65*F65,2)</f>
        <v>0</v>
      </c>
      <c r="I65" s="862" t="s">
        <v>550</v>
      </c>
      <c r="J65" s="864">
        <f>'7-1 단가조사'!L6</f>
        <v>226122</v>
      </c>
      <c r="K65" s="865" t="s">
        <v>583</v>
      </c>
      <c r="L65" s="868"/>
      <c r="M65" s="867">
        <f>ROUNDDOWN((H65*J65)+(H65*J65*L62),)</f>
        <v>0</v>
      </c>
      <c r="N65" s="841">
        <f t="shared" si="1"/>
        <v>2</v>
      </c>
    </row>
    <row r="66" spans="1:14" ht="21.75" customHeight="1">
      <c r="A66" s="844">
        <f>IF('6-3표준조사'!R79="모두베기",1,)</f>
        <v>1</v>
      </c>
      <c r="B66" s="2324"/>
      <c r="C66" s="869" t="s">
        <v>1160</v>
      </c>
      <c r="D66" s="870">
        <v>0</v>
      </c>
      <c r="E66" s="862" t="s">
        <v>425</v>
      </c>
      <c r="F66" s="863">
        <v>5</v>
      </c>
      <c r="G66" s="862" t="s">
        <v>582</v>
      </c>
      <c r="H66" s="863">
        <f>ROUND(D66*F66,2)</f>
        <v>0</v>
      </c>
      <c r="I66" s="862" t="s">
        <v>550</v>
      </c>
      <c r="J66" s="864">
        <f>'7-1 단가조사'!L6</f>
        <v>226122</v>
      </c>
      <c r="K66" s="865" t="s">
        <v>583</v>
      </c>
      <c r="L66" s="868"/>
      <c r="M66" s="867">
        <f>ROUNDDOWN((H66*J66)+(H66*J66*L62),)</f>
        <v>0</v>
      </c>
      <c r="N66" s="841">
        <f t="shared" si="1"/>
        <v>2</v>
      </c>
    </row>
    <row r="67" spans="1:14" ht="21.75" customHeight="1">
      <c r="A67" s="844">
        <f>IF('6-3표준조사'!R79="모두베기",1,)</f>
        <v>1</v>
      </c>
      <c r="B67" s="2324"/>
      <c r="C67" s="860" t="s">
        <v>845</v>
      </c>
      <c r="D67" s="861"/>
      <c r="E67" s="862"/>
      <c r="F67" s="863"/>
      <c r="G67" s="862"/>
      <c r="H67" s="863"/>
      <c r="I67" s="862"/>
      <c r="J67" s="864"/>
      <c r="K67" s="865"/>
      <c r="L67" s="868"/>
      <c r="M67" s="867">
        <f>M68+M69</f>
        <v>0</v>
      </c>
      <c r="N67" s="841">
        <f t="shared" si="1"/>
        <v>2</v>
      </c>
    </row>
    <row r="68" spans="1:14" ht="21.75" customHeight="1">
      <c r="A68" s="844">
        <f>IF('6-3표준조사'!R79="모두베기",1,)</f>
        <v>1</v>
      </c>
      <c r="B68" s="2324"/>
      <c r="C68" s="860" t="s">
        <v>846</v>
      </c>
      <c r="D68" s="870">
        <f>(H64+H65+H66)</f>
        <v>0</v>
      </c>
      <c r="E68" s="862" t="s">
        <v>582</v>
      </c>
      <c r="F68" s="863">
        <v>5</v>
      </c>
      <c r="G68" s="862" t="s">
        <v>553</v>
      </c>
      <c r="H68" s="863">
        <f>ROUND(D68*F68,2)</f>
        <v>0</v>
      </c>
      <c r="I68" s="862" t="s">
        <v>554</v>
      </c>
      <c r="J68" s="864">
        <f>'7-1 단가조사'!L11</f>
        <v>1720</v>
      </c>
      <c r="K68" s="865" t="s">
        <v>584</v>
      </c>
      <c r="L68" s="868"/>
      <c r="M68" s="867">
        <f>ROUNDDOWN(H68*J68,)</f>
        <v>0</v>
      </c>
      <c r="N68" s="841">
        <f t="shared" si="1"/>
        <v>2</v>
      </c>
    </row>
    <row r="69" spans="1:14" ht="21.75" customHeight="1">
      <c r="A69" s="844">
        <f>IF('6-3표준조사'!R79="모두베기",1,)</f>
        <v>1</v>
      </c>
      <c r="B69" s="2324"/>
      <c r="C69" s="860" t="s">
        <v>847</v>
      </c>
      <c r="D69" s="861">
        <f>M68</f>
        <v>0</v>
      </c>
      <c r="E69" s="862" t="s">
        <v>586</v>
      </c>
      <c r="F69" s="863">
        <v>0.1</v>
      </c>
      <c r="G69" s="862" t="s">
        <v>587</v>
      </c>
      <c r="H69" s="863"/>
      <c r="I69" s="862"/>
      <c r="J69" s="864"/>
      <c r="K69" s="865"/>
      <c r="L69" s="868"/>
      <c r="M69" s="867">
        <f>ROUNDDOWN(D69*F69,)</f>
        <v>0</v>
      </c>
      <c r="N69" s="841">
        <f t="shared" si="1"/>
        <v>2</v>
      </c>
    </row>
    <row r="70" spans="1:14" ht="21.75" customHeight="1">
      <c r="A70" s="844">
        <f>IF('6-3표준조사'!R79="모두베기",1,)</f>
        <v>1</v>
      </c>
      <c r="B70" s="2324"/>
      <c r="C70" s="871" t="s">
        <v>848</v>
      </c>
      <c r="D70" s="872">
        <f>D68</f>
        <v>0</v>
      </c>
      <c r="E70" s="873" t="s">
        <v>588</v>
      </c>
      <c r="F70" s="874">
        <v>8.3999999999999995E-3</v>
      </c>
      <c r="G70" s="873" t="s">
        <v>589</v>
      </c>
      <c r="H70" s="875"/>
      <c r="I70" s="873"/>
      <c r="J70" s="876">
        <f>'7-1 단가조사'!L14</f>
        <v>610000</v>
      </c>
      <c r="K70" s="877" t="s">
        <v>585</v>
      </c>
      <c r="L70" s="878"/>
      <c r="M70" s="879">
        <f>ROUNDDOWN(D70*F70*J70,)</f>
        <v>0</v>
      </c>
      <c r="N70" s="841">
        <f t="shared" si="1"/>
        <v>2</v>
      </c>
    </row>
    <row r="71" spans="1:14" s="27" customFormat="1" ht="21.75" customHeight="1">
      <c r="A71" s="28">
        <f>IF('6-3표준조사'!R79="맹아제거",1,)</f>
        <v>0</v>
      </c>
      <c r="B71" s="2324"/>
      <c r="C71" s="29" t="s">
        <v>591</v>
      </c>
      <c r="D71" s="30"/>
      <c r="E71" s="31"/>
      <c r="F71" s="30"/>
      <c r="G71" s="31"/>
      <c r="H71" s="30"/>
      <c r="I71" s="31"/>
      <c r="J71" s="32"/>
      <c r="K71" s="33"/>
      <c r="L71" s="34"/>
      <c r="M71" s="71">
        <f>M72</f>
        <v>0</v>
      </c>
      <c r="N71" s="70">
        <f t="shared" si="1"/>
        <v>2</v>
      </c>
    </row>
    <row r="72" spans="1:14" s="27" customFormat="1" ht="21.75" customHeight="1">
      <c r="A72" s="28">
        <f>IF('6-3표준조사'!R79="맹아제거",1,)</f>
        <v>0</v>
      </c>
      <c r="B72" s="2324"/>
      <c r="C72" s="35" t="s">
        <v>841</v>
      </c>
      <c r="D72" s="36"/>
      <c r="E72" s="37"/>
      <c r="F72" s="38"/>
      <c r="G72" s="37"/>
      <c r="H72" s="38"/>
      <c r="I72" s="37"/>
      <c r="J72" s="39"/>
      <c r="K72" s="40"/>
      <c r="L72" s="41">
        <f>M90/100</f>
        <v>0</v>
      </c>
      <c r="M72" s="72">
        <f>ROUNDDOWN((H73*J73)+(H73*J73*L72),)</f>
        <v>0</v>
      </c>
      <c r="N72" s="70">
        <f t="shared" si="1"/>
        <v>2</v>
      </c>
    </row>
    <row r="73" spans="1:14" s="27" customFormat="1" ht="21.75" customHeight="1">
      <c r="A73" s="28">
        <f>IF('6-3표준조사'!R79="맹아제거",1,)</f>
        <v>0</v>
      </c>
      <c r="B73" s="2324"/>
      <c r="C73" s="35" t="s">
        <v>849</v>
      </c>
      <c r="D73" s="36">
        <v>0</v>
      </c>
      <c r="E73" s="37" t="s">
        <v>551</v>
      </c>
      <c r="F73" s="38">
        <v>0.2</v>
      </c>
      <c r="G73" s="37" t="s">
        <v>552</v>
      </c>
      <c r="H73" s="38">
        <f>ROUND(D73/100*F73,2)</f>
        <v>0</v>
      </c>
      <c r="I73" s="37" t="s">
        <v>550</v>
      </c>
      <c r="J73" s="39">
        <f>'7-1 단가조사'!L7</f>
        <v>172068</v>
      </c>
      <c r="K73" s="40" t="s">
        <v>580</v>
      </c>
      <c r="L73" s="41">
        <f>M90/100</f>
        <v>0</v>
      </c>
      <c r="M73" s="72"/>
      <c r="N73" s="70">
        <f t="shared" si="1"/>
        <v>2</v>
      </c>
    </row>
    <row r="74" spans="1:14" ht="21.75" customHeight="1">
      <c r="A74" s="844">
        <f>IF(H47&gt;0,1,)</f>
        <v>1</v>
      </c>
      <c r="B74" s="2372" t="s">
        <v>555</v>
      </c>
      <c r="C74" s="852" t="s">
        <v>592</v>
      </c>
      <c r="D74" s="855"/>
      <c r="E74" s="854"/>
      <c r="F74" s="855"/>
      <c r="G74" s="854"/>
      <c r="H74" s="855"/>
      <c r="I74" s="854"/>
      <c r="J74" s="856"/>
      <c r="K74" s="857"/>
      <c r="L74" s="858"/>
      <c r="M74" s="859">
        <f>SUM(M75,M77,M78)</f>
        <v>0</v>
      </c>
      <c r="N74" s="841">
        <f t="shared" si="1"/>
        <v>2</v>
      </c>
    </row>
    <row r="75" spans="1:14" ht="21.75" customHeight="1">
      <c r="A75" s="844">
        <f>IF(H47&gt;0,1,)</f>
        <v>1</v>
      </c>
      <c r="B75" s="2373"/>
      <c r="C75" s="860" t="s">
        <v>850</v>
      </c>
      <c r="D75" s="863"/>
      <c r="E75" s="862"/>
      <c r="F75" s="863"/>
      <c r="G75" s="862"/>
      <c r="H75" s="863"/>
      <c r="I75" s="862"/>
      <c r="J75" s="864"/>
      <c r="K75" s="865"/>
      <c r="L75" s="868"/>
      <c r="M75" s="867">
        <f>M76</f>
        <v>0</v>
      </c>
      <c r="N75" s="841">
        <f t="shared" si="1"/>
        <v>2</v>
      </c>
    </row>
    <row r="76" spans="1:14" ht="21.75" customHeight="1">
      <c r="A76" s="844">
        <f>IF(H47&gt;0,1,)</f>
        <v>1</v>
      </c>
      <c r="B76" s="2373"/>
      <c r="C76" s="860" t="s">
        <v>851</v>
      </c>
      <c r="D76" s="863"/>
      <c r="E76" s="862"/>
      <c r="F76" s="863"/>
      <c r="G76" s="862"/>
      <c r="H76" s="863"/>
      <c r="I76" s="862"/>
      <c r="J76" s="864"/>
      <c r="K76" s="865"/>
      <c r="L76" s="868"/>
      <c r="M76" s="867">
        <f>M51+M54+M62+M72</f>
        <v>0</v>
      </c>
      <c r="N76" s="841">
        <f t="shared" si="1"/>
        <v>2</v>
      </c>
    </row>
    <row r="77" spans="1:14" ht="21.75" customHeight="1">
      <c r="A77" s="844">
        <f>IF(H47&gt;0,1,)</f>
        <v>1</v>
      </c>
      <c r="B77" s="2373"/>
      <c r="C77" s="860" t="s">
        <v>852</v>
      </c>
      <c r="D77" s="863"/>
      <c r="E77" s="862"/>
      <c r="F77" s="863"/>
      <c r="G77" s="862"/>
      <c r="H77" s="863"/>
      <c r="I77" s="862"/>
      <c r="J77" s="864"/>
      <c r="K77" s="865"/>
      <c r="L77" s="868"/>
      <c r="M77" s="867">
        <f>M57+M67</f>
        <v>0</v>
      </c>
      <c r="N77" s="841">
        <f t="shared" si="1"/>
        <v>2</v>
      </c>
    </row>
    <row r="78" spans="1:14" ht="21.75" customHeight="1" thickBot="1">
      <c r="A78" s="844">
        <f>IF(H47&gt;0,1,)</f>
        <v>1</v>
      </c>
      <c r="B78" s="2374"/>
      <c r="C78" s="871" t="s">
        <v>853</v>
      </c>
      <c r="D78" s="880"/>
      <c r="E78" s="881"/>
      <c r="F78" s="880"/>
      <c r="G78" s="881"/>
      <c r="H78" s="880"/>
      <c r="I78" s="881"/>
      <c r="J78" s="882"/>
      <c r="K78" s="883"/>
      <c r="L78" s="884"/>
      <c r="M78" s="885">
        <f>M60+M70</f>
        <v>0</v>
      </c>
      <c r="N78" s="841">
        <f t="shared" si="1"/>
        <v>2</v>
      </c>
    </row>
    <row r="79" spans="1:14" ht="21.75" customHeight="1">
      <c r="A79" s="844">
        <f>IF(H47&gt;0,1,)</f>
        <v>1</v>
      </c>
      <c r="B79" s="2375" t="s">
        <v>556</v>
      </c>
      <c r="C79" s="2375"/>
      <c r="D79" s="2375"/>
      <c r="E79" s="2375"/>
      <c r="F79" s="2375"/>
      <c r="G79" s="2375"/>
      <c r="H79" s="2375"/>
      <c r="I79" s="2375"/>
      <c r="J79" s="2375"/>
      <c r="K79" s="2375"/>
      <c r="L79" s="2375"/>
      <c r="M79" s="2375"/>
      <c r="N79" s="841">
        <f t="shared" si="1"/>
        <v>2</v>
      </c>
    </row>
    <row r="80" spans="1:14" ht="21.75" customHeight="1">
      <c r="A80" s="844">
        <f>IF(H47&gt;0,1,)</f>
        <v>1</v>
      </c>
      <c r="B80" s="2376" t="s">
        <v>557</v>
      </c>
      <c r="C80" s="2376"/>
      <c r="D80" s="2376"/>
      <c r="E80" s="2376"/>
      <c r="F80" s="2376"/>
      <c r="G80" s="2376"/>
      <c r="H80" s="2376"/>
      <c r="I80" s="2376"/>
      <c r="J80" s="2376"/>
      <c r="K80" s="2376"/>
      <c r="L80" s="2376"/>
      <c r="M80" s="2376"/>
      <c r="N80" s="841">
        <f t="shared" si="1"/>
        <v>2</v>
      </c>
    </row>
    <row r="81" spans="1:15" ht="21.75" customHeight="1">
      <c r="A81" s="844">
        <f>IF(H47&gt;0,1,)</f>
        <v>1</v>
      </c>
      <c r="B81" s="886" t="s">
        <v>558</v>
      </c>
      <c r="C81" s="887" t="s">
        <v>854</v>
      </c>
      <c r="D81" s="888">
        <f>'6-3표준조사'!Q85</f>
        <v>1900</v>
      </c>
      <c r="E81" s="886" t="s">
        <v>551</v>
      </c>
      <c r="F81" s="1706"/>
      <c r="G81" s="886"/>
      <c r="H81" s="890"/>
      <c r="I81" s="891"/>
      <c r="J81" s="891"/>
      <c r="K81" s="891"/>
      <c r="L81" s="892"/>
      <c r="M81" s="891"/>
      <c r="N81" s="841">
        <f t="shared" si="1"/>
        <v>2</v>
      </c>
    </row>
    <row r="82" spans="1:15" ht="21.75" customHeight="1">
      <c r="A82" s="844">
        <f>IF(H47&gt;0,1,)</f>
        <v>1</v>
      </c>
      <c r="B82" s="886" t="s">
        <v>559</v>
      </c>
      <c r="C82" s="887" t="s">
        <v>840</v>
      </c>
      <c r="D82" s="2377">
        <f>'6-3표준조사'!S85</f>
        <v>0</v>
      </c>
      <c r="E82" s="2377"/>
      <c r="F82" s="1706"/>
      <c r="G82" s="886"/>
      <c r="H82" s="890"/>
      <c r="I82" s="891"/>
      <c r="J82" s="891"/>
      <c r="K82" s="891"/>
      <c r="L82" s="892"/>
      <c r="M82" s="891"/>
      <c r="N82" s="841">
        <f t="shared" si="1"/>
        <v>2</v>
      </c>
    </row>
    <row r="83" spans="1:15" ht="21.75" customHeight="1">
      <c r="A83" s="844">
        <f>IF(H47&gt;0,1,)</f>
        <v>1</v>
      </c>
      <c r="B83" s="886" t="s">
        <v>558</v>
      </c>
      <c r="C83" s="887" t="s">
        <v>1152</v>
      </c>
      <c r="D83" s="2385" t="str">
        <f>'6-3표준조사'!R81</f>
        <v>당해 년도</v>
      </c>
      <c r="E83" s="2385"/>
      <c r="F83" s="893"/>
      <c r="G83" s="893"/>
      <c r="H83" s="890"/>
      <c r="I83" s="891"/>
      <c r="J83" s="891"/>
      <c r="K83" s="891"/>
      <c r="L83" s="892"/>
      <c r="M83" s="891"/>
      <c r="N83" s="841">
        <f t="shared" si="1"/>
        <v>2</v>
      </c>
    </row>
    <row r="84" spans="1:15" ht="21.75" customHeight="1">
      <c r="A84" s="844">
        <f>IF(H47&gt;0,1,)</f>
        <v>1</v>
      </c>
      <c r="B84" s="2376" t="s">
        <v>856</v>
      </c>
      <c r="C84" s="2376"/>
      <c r="D84" s="2376"/>
      <c r="E84" s="2376"/>
      <c r="F84" s="2376"/>
      <c r="G84" s="2376"/>
      <c r="H84" s="2376"/>
      <c r="I84" s="2376"/>
      <c r="J84" s="2376"/>
      <c r="K84" s="2376"/>
      <c r="L84" s="2376"/>
      <c r="M84" s="2376"/>
      <c r="N84" s="841">
        <f t="shared" si="1"/>
        <v>2</v>
      </c>
    </row>
    <row r="85" spans="1:15" ht="21.75" customHeight="1">
      <c r="A85" s="844">
        <f>IF(H47&gt;0,1,)</f>
        <v>1</v>
      </c>
      <c r="B85" s="2386" t="s">
        <v>542</v>
      </c>
      <c r="C85" s="2386"/>
      <c r="D85" s="2387" t="s">
        <v>893</v>
      </c>
      <c r="E85" s="2387"/>
      <c r="F85" s="2387"/>
      <c r="G85" s="2387"/>
      <c r="H85" s="2387"/>
      <c r="I85" s="2388" t="s">
        <v>894</v>
      </c>
      <c r="J85" s="2388"/>
      <c r="K85" s="2388"/>
      <c r="L85" s="2388"/>
      <c r="M85" s="2388"/>
      <c r="N85" s="841">
        <f t="shared" si="1"/>
        <v>2</v>
      </c>
      <c r="O85" s="894"/>
    </row>
    <row r="86" spans="1:15" ht="21.75" customHeight="1">
      <c r="A86" s="844">
        <f>IF(H47&gt;0,1,)</f>
        <v>1</v>
      </c>
      <c r="B86" s="2386"/>
      <c r="C86" s="2386"/>
      <c r="D86" s="2387"/>
      <c r="E86" s="2387"/>
      <c r="F86" s="2387"/>
      <c r="G86" s="2387"/>
      <c r="H86" s="2387"/>
      <c r="I86" s="895" t="s">
        <v>895</v>
      </c>
      <c r="J86" s="1705" t="s">
        <v>896</v>
      </c>
      <c r="K86" s="1705" t="s">
        <v>897</v>
      </c>
      <c r="L86" s="897" t="s">
        <v>898</v>
      </c>
      <c r="M86" s="1705" t="s">
        <v>899</v>
      </c>
      <c r="N86" s="841">
        <f t="shared" si="1"/>
        <v>2</v>
      </c>
    </row>
    <row r="87" spans="1:15" ht="21.75" customHeight="1">
      <c r="A87" s="844">
        <f>IF(H47&gt;0,1,)</f>
        <v>1</v>
      </c>
      <c r="B87" s="2368" t="s">
        <v>572</v>
      </c>
      <c r="C87" s="2368"/>
      <c r="D87" s="2369" t="str">
        <f>'6-3표준조사'!P81</f>
        <v>중 (15˚ ~ 30˚)</v>
      </c>
      <c r="E87" s="2369"/>
      <c r="F87" s="2369"/>
      <c r="G87" s="2369"/>
      <c r="H87" s="2369"/>
      <c r="I87" s="1707">
        <f>IF(H47=0,"",IF(D87="완 (15˚ 이하)",0,IF(D87="중 (15˚ ~ 30˚)",5,IF(D87="급 (30˚ 초과)",10))))</f>
        <v>5</v>
      </c>
      <c r="J87" s="1707" t="str">
        <f>IF(A50=0,"",IF(D87="완 (15˚ 이하)",0,IF(D87="중 (15˚ ~ 30˚)",5,IF(D87="급 (30˚ 초과)",10))))</f>
        <v/>
      </c>
      <c r="K87" s="1707" t="str">
        <f>IF(A53=0,"",IF(D87="완 (15˚ 이하)",0,IF(D87="중 (15˚ ~ 30˚)",5,IF(D87="급 (30˚ 초과)",10))))</f>
        <v/>
      </c>
      <c r="L87" s="1707">
        <f>IF(A61=0,"",IF(D87="완 (15˚ 이하)",0,IF(D87="중 (15˚ ~ 30˚)",5,IF(D87="급 (30˚ 초과)",10))))</f>
        <v>5</v>
      </c>
      <c r="M87" s="1707" t="str">
        <f>IF(A71=0,"",IF(D87="완 (15˚ 이하)",0,IF(D87="중 (15˚ ~ 30˚)",5,IF(D87="급 (30˚ 초과)",10))))</f>
        <v/>
      </c>
      <c r="N87" s="841">
        <f t="shared" si="1"/>
        <v>2</v>
      </c>
    </row>
    <row r="88" spans="1:15" ht="21.75" customHeight="1">
      <c r="A88" s="844">
        <f>IF(H47&gt;0,1,)</f>
        <v>1</v>
      </c>
      <c r="B88" s="2389" t="s">
        <v>561</v>
      </c>
      <c r="C88" s="2389"/>
      <c r="D88" s="2369" t="str">
        <f>'6-3표준조사'!R81</f>
        <v>당해 년도</v>
      </c>
      <c r="E88" s="2369"/>
      <c r="F88" s="2369"/>
      <c r="G88" s="2369"/>
      <c r="H88" s="2369"/>
      <c r="I88" s="1707"/>
      <c r="J88" s="1707"/>
      <c r="K88" s="1707" t="str">
        <f>IF(A53=0,"",IF(D88="당해년도",0,IF(D88="2년차",5,IF(D88="3년차",10))))</f>
        <v/>
      </c>
      <c r="L88" s="1707"/>
      <c r="M88" s="1707"/>
      <c r="N88" s="841">
        <f t="shared" si="1"/>
        <v>2</v>
      </c>
    </row>
    <row r="89" spans="1:15" ht="21.75" customHeight="1">
      <c r="A89" s="844">
        <f>IF(H47&gt;0,1,)</f>
        <v>1</v>
      </c>
      <c r="B89" s="2368" t="s">
        <v>560</v>
      </c>
      <c r="C89" s="2368"/>
      <c r="D89" s="2369" t="str">
        <f>'6-3표준조사'!Q81</f>
        <v>개소당3ha이상</v>
      </c>
      <c r="E89" s="2369"/>
      <c r="F89" s="2369"/>
      <c r="G89" s="2369"/>
      <c r="H89" s="2369"/>
      <c r="I89" s="1707"/>
      <c r="J89" s="1707" t="str">
        <f>IF(A50=0,"",IF(D89="개소당5ha이상",0,IF(D89="개소당3~5ha미만 ",5,IF(D89="개소당3ha미만",10))))</f>
        <v/>
      </c>
      <c r="K89" s="1707" t="str">
        <f>IF(A53=0,"",IF(D89="개소당5ha이상",0,IF(D89="개소당3~5ha미만 ",5,IF(D89="개소당3ha미만",10))))</f>
        <v/>
      </c>
      <c r="L89" s="1707" t="b">
        <f>IF(A61=0,"",IF(D89="개소당5ha이상",0,IF(D89="개소당3~5ha미만 ",5,IF(D89="개소당3ha미만",10))))</f>
        <v>0</v>
      </c>
      <c r="M89" s="1707" t="str">
        <f>IF(A71=0,"",IF(D89="개소당5ha이상",0,IF(D89="개소당3~5ha미만 ",5,IF(D89="개소당3ha미만",10))))</f>
        <v/>
      </c>
      <c r="N89" s="841">
        <f t="shared" si="1"/>
        <v>2</v>
      </c>
    </row>
    <row r="90" spans="1:15" ht="21.75" customHeight="1">
      <c r="A90" s="844">
        <f>IF(H47&gt;0,1,)</f>
        <v>1</v>
      </c>
      <c r="B90" s="2368" t="s">
        <v>555</v>
      </c>
      <c r="C90" s="2368"/>
      <c r="D90" s="2369"/>
      <c r="E90" s="2369"/>
      <c r="F90" s="2369"/>
      <c r="G90" s="2369"/>
      <c r="H90" s="2369"/>
      <c r="I90" s="1707"/>
      <c r="J90" s="1707"/>
      <c r="K90" s="1707"/>
      <c r="L90" s="1707"/>
      <c r="M90" s="1707"/>
      <c r="N90" s="841">
        <f t="shared" si="1"/>
        <v>2</v>
      </c>
    </row>
    <row r="91" spans="1:15" ht="35.1" customHeight="1" thickBot="1">
      <c r="A91" s="844">
        <f>IF(H92&gt;0,1,)</f>
        <v>1</v>
      </c>
      <c r="B91" s="2237" t="s">
        <v>2161</v>
      </c>
      <c r="C91" s="2237"/>
      <c r="D91" s="2237"/>
      <c r="E91" s="2237"/>
      <c r="F91" s="2237"/>
      <c r="G91" s="2237"/>
      <c r="H91" s="2237"/>
      <c r="I91" s="2237"/>
      <c r="J91" s="2237"/>
      <c r="K91" s="2237"/>
      <c r="L91" s="2237"/>
      <c r="M91" s="2237"/>
      <c r="N91" s="841">
        <f>IF(H$92&gt;0,3,)</f>
        <v>3</v>
      </c>
      <c r="O91" s="899"/>
    </row>
    <row r="92" spans="1:15" ht="24.95" customHeight="1">
      <c r="A92" s="844">
        <f>IF(H92&gt;0,1,)</f>
        <v>1</v>
      </c>
      <c r="B92" s="2362" t="s">
        <v>857</v>
      </c>
      <c r="C92" s="2363"/>
      <c r="D92" s="2364" t="str">
        <f>CONCATENATE('6-3표준조사'!K154,"임반")</f>
        <v>8-0임반</v>
      </c>
      <c r="E92" s="2364"/>
      <c r="F92" s="2364" t="str">
        <f>CONCATENATE('6-3표준조사'!L154,"소반")</f>
        <v>9-0소반</v>
      </c>
      <c r="G92" s="2364"/>
      <c r="H92" s="2365">
        <f>'6-3표준조사'!Q154</f>
        <v>3</v>
      </c>
      <c r="I92" s="2365"/>
      <c r="J92" s="845"/>
      <c r="K92" s="846" t="s">
        <v>541</v>
      </c>
      <c r="L92" s="2366" t="str">
        <f>+'6-3표준조사'!R154</f>
        <v>모두베기</v>
      </c>
      <c r="M92" s="2367"/>
      <c r="N92" s="841">
        <f t="shared" ref="N92:N135" si="2">IF(H$92&gt;0,3,)</f>
        <v>3</v>
      </c>
    </row>
    <row r="93" spans="1:15" ht="21.75" customHeight="1">
      <c r="A93" s="844">
        <f>IF(H92&gt;0,1,)</f>
        <v>1</v>
      </c>
      <c r="B93" s="2378" t="s">
        <v>542</v>
      </c>
      <c r="C93" s="2379"/>
      <c r="D93" s="2380" t="s">
        <v>543</v>
      </c>
      <c r="E93" s="2379"/>
      <c r="F93" s="2381" t="s">
        <v>544</v>
      </c>
      <c r="G93" s="2382"/>
      <c r="H93" s="2381" t="s">
        <v>545</v>
      </c>
      <c r="I93" s="2382"/>
      <c r="J93" s="2380" t="s">
        <v>546</v>
      </c>
      <c r="K93" s="2379"/>
      <c r="L93" s="2383" t="s">
        <v>858</v>
      </c>
      <c r="M93" s="2370"/>
      <c r="N93" s="841">
        <f t="shared" si="2"/>
        <v>3</v>
      </c>
    </row>
    <row r="94" spans="1:15" ht="21.75" customHeight="1">
      <c r="A94" s="844">
        <f>IF(H92&gt;0,1,)</f>
        <v>1</v>
      </c>
      <c r="B94" s="847"/>
      <c r="C94" s="848" t="s">
        <v>547</v>
      </c>
      <c r="D94" s="849"/>
      <c r="E94" s="850" t="s">
        <v>548</v>
      </c>
      <c r="F94" s="849"/>
      <c r="G94" s="850" t="s">
        <v>548</v>
      </c>
      <c r="H94" s="849"/>
      <c r="I94" s="850" t="s">
        <v>548</v>
      </c>
      <c r="J94" s="851"/>
      <c r="K94" s="850" t="s">
        <v>549</v>
      </c>
      <c r="L94" s="2384"/>
      <c r="M94" s="2371"/>
      <c r="N94" s="841">
        <f t="shared" si="2"/>
        <v>3</v>
      </c>
    </row>
    <row r="95" spans="1:15" s="27" customFormat="1" ht="21.75" customHeight="1">
      <c r="A95" s="28">
        <f>IF('6-3표준조사'!R154="둘레베기",1,)</f>
        <v>0</v>
      </c>
      <c r="B95" s="2323" t="s">
        <v>547</v>
      </c>
      <c r="C95" s="29" t="s">
        <v>579</v>
      </c>
      <c r="D95" s="30"/>
      <c r="E95" s="31"/>
      <c r="F95" s="30"/>
      <c r="G95" s="31"/>
      <c r="H95" s="30"/>
      <c r="I95" s="31"/>
      <c r="J95" s="32"/>
      <c r="K95" s="33"/>
      <c r="L95" s="34"/>
      <c r="M95" s="71">
        <f>M96</f>
        <v>0</v>
      </c>
      <c r="N95" s="70">
        <f t="shared" si="2"/>
        <v>3</v>
      </c>
    </row>
    <row r="96" spans="1:15" s="27" customFormat="1" ht="21.75" customHeight="1">
      <c r="A96" s="28">
        <f>IF('6-3표준조사'!R154="둘레베기",1,)</f>
        <v>0</v>
      </c>
      <c r="B96" s="2324"/>
      <c r="C96" s="35" t="s">
        <v>841</v>
      </c>
      <c r="D96" s="36"/>
      <c r="E96" s="37"/>
      <c r="F96" s="38"/>
      <c r="G96" s="37"/>
      <c r="H96" s="38"/>
      <c r="I96" s="37"/>
      <c r="J96" s="39"/>
      <c r="K96" s="40"/>
      <c r="L96" s="41">
        <f>J135/100</f>
        <v>0</v>
      </c>
      <c r="M96" s="72">
        <f>ROUNDDOWN((H97*J97)+(H97*J97*L96),)</f>
        <v>0</v>
      </c>
      <c r="N96" s="70">
        <f t="shared" si="2"/>
        <v>3</v>
      </c>
    </row>
    <row r="97" spans="1:14" s="27" customFormat="1" ht="21.75" customHeight="1">
      <c r="A97" s="28">
        <f>IF('6-3표준조사'!R154="둘레베기",1,)</f>
        <v>0</v>
      </c>
      <c r="B97" s="2324"/>
      <c r="C97" s="35" t="s">
        <v>842</v>
      </c>
      <c r="D97" s="36">
        <f>IF(A97&gt;0,D126,)</f>
        <v>0</v>
      </c>
      <c r="E97" s="37" t="s">
        <v>551</v>
      </c>
      <c r="F97" s="38">
        <v>0.18</v>
      </c>
      <c r="G97" s="37" t="s">
        <v>552</v>
      </c>
      <c r="H97" s="38">
        <f>ROUND(D97/100*F97,2)</f>
        <v>0</v>
      </c>
      <c r="I97" s="37" t="s">
        <v>550</v>
      </c>
      <c r="J97" s="39">
        <f>'7-1 단가조사'!L7</f>
        <v>172068</v>
      </c>
      <c r="K97" s="40" t="s">
        <v>580</v>
      </c>
      <c r="L97" s="41"/>
      <c r="M97" s="72"/>
      <c r="N97" s="70">
        <f t="shared" si="2"/>
        <v>3</v>
      </c>
    </row>
    <row r="98" spans="1:14" s="27" customFormat="1" ht="21.75" customHeight="1">
      <c r="A98" s="28">
        <f>IF('6-3표준조사'!R154="줄베기",1,)</f>
        <v>0</v>
      </c>
      <c r="B98" s="2324"/>
      <c r="C98" s="29" t="s">
        <v>581</v>
      </c>
      <c r="D98" s="30"/>
      <c r="E98" s="31"/>
      <c r="F98" s="30"/>
      <c r="G98" s="31"/>
      <c r="H98" s="30"/>
      <c r="I98" s="31"/>
      <c r="J98" s="32"/>
      <c r="K98" s="33"/>
      <c r="L98" s="42"/>
      <c r="M98" s="71">
        <f>SUM(M99+M102+M105)</f>
        <v>0</v>
      </c>
      <c r="N98" s="70">
        <f t="shared" si="2"/>
        <v>3</v>
      </c>
    </row>
    <row r="99" spans="1:14" s="27" customFormat="1" ht="21.75" customHeight="1">
      <c r="A99" s="28">
        <f>IF('6-3표준조사'!R154="줄베기",1,)</f>
        <v>0</v>
      </c>
      <c r="B99" s="2324"/>
      <c r="C99" s="35" t="s">
        <v>841</v>
      </c>
      <c r="D99" s="43"/>
      <c r="E99" s="37"/>
      <c r="F99" s="38"/>
      <c r="G99" s="37"/>
      <c r="H99" s="38"/>
      <c r="I99" s="37"/>
      <c r="J99" s="39"/>
      <c r="K99" s="40"/>
      <c r="L99" s="41">
        <f>K135/100</f>
        <v>0</v>
      </c>
      <c r="M99" s="72">
        <f>ROUNDDOWN((M100+M101)+((M100+M101)*L99),0)</f>
        <v>0</v>
      </c>
      <c r="N99" s="70">
        <f t="shared" si="2"/>
        <v>3</v>
      </c>
    </row>
    <row r="100" spans="1:14" s="27" customFormat="1" ht="21.75" customHeight="1">
      <c r="A100" s="28">
        <f>IF('6-3표준조사'!R154="줄베기",1,)</f>
        <v>0</v>
      </c>
      <c r="B100" s="2324"/>
      <c r="C100" s="35" t="s">
        <v>843</v>
      </c>
      <c r="D100" s="43">
        <f>IF(A100&gt;0,D126,)</f>
        <v>0</v>
      </c>
      <c r="E100" s="37" t="s">
        <v>551</v>
      </c>
      <c r="F100" s="38">
        <v>7.0000000000000007E-2</v>
      </c>
      <c r="G100" s="37" t="s">
        <v>552</v>
      </c>
      <c r="H100" s="38">
        <f>ROUND(D100/100*F100,2)</f>
        <v>0</v>
      </c>
      <c r="I100" s="37" t="s">
        <v>550</v>
      </c>
      <c r="J100" s="39">
        <f>'7-1 단가조사'!L7</f>
        <v>172068</v>
      </c>
      <c r="K100" s="40" t="s">
        <v>580</v>
      </c>
      <c r="L100" s="41"/>
      <c r="M100" s="72">
        <f>ROUNDDOWN(H100*J100,)</f>
        <v>0</v>
      </c>
      <c r="N100" s="70">
        <f t="shared" si="2"/>
        <v>3</v>
      </c>
    </row>
    <row r="101" spans="1:14" s="27" customFormat="1" ht="21.75" customHeight="1">
      <c r="A101" s="28">
        <f>IF('6-3표준조사'!R154="줄베기",1,)</f>
        <v>0</v>
      </c>
      <c r="B101" s="2324"/>
      <c r="C101" s="35" t="s">
        <v>844</v>
      </c>
      <c r="D101" s="44">
        <f>IF(A101&gt;0,1,)</f>
        <v>0</v>
      </c>
      <c r="E101" s="37" t="s">
        <v>425</v>
      </c>
      <c r="F101" s="38">
        <v>1.3</v>
      </c>
      <c r="G101" s="37" t="s">
        <v>582</v>
      </c>
      <c r="H101" s="38">
        <f>ROUND(D101*F101,2)</f>
        <v>0</v>
      </c>
      <c r="I101" s="37" t="s">
        <v>550</v>
      </c>
      <c r="J101" s="39">
        <f>'7-1 단가조사'!L6</f>
        <v>226122</v>
      </c>
      <c r="K101" s="40" t="s">
        <v>583</v>
      </c>
      <c r="L101" s="41"/>
      <c r="M101" s="72">
        <f>ROUNDDOWN(H101*J101,)</f>
        <v>0</v>
      </c>
      <c r="N101" s="70">
        <f t="shared" si="2"/>
        <v>3</v>
      </c>
    </row>
    <row r="102" spans="1:14" s="27" customFormat="1" ht="21.75" customHeight="1">
      <c r="A102" s="28">
        <f>IF('6-3표준조사'!R154="줄베기",1,)</f>
        <v>0</v>
      </c>
      <c r="B102" s="2324"/>
      <c r="C102" s="35" t="s">
        <v>845</v>
      </c>
      <c r="D102" s="43"/>
      <c r="E102" s="37"/>
      <c r="F102" s="38"/>
      <c r="G102" s="37"/>
      <c r="H102" s="38"/>
      <c r="I102" s="37"/>
      <c r="J102" s="39"/>
      <c r="K102" s="40"/>
      <c r="L102" s="45"/>
      <c r="M102" s="72">
        <f>M103+M104</f>
        <v>0</v>
      </c>
      <c r="N102" s="70">
        <f t="shared" si="2"/>
        <v>3</v>
      </c>
    </row>
    <row r="103" spans="1:14" s="27" customFormat="1" ht="21.75" customHeight="1">
      <c r="A103" s="28">
        <f>IF('6-3표준조사'!R154="줄베기",1,)</f>
        <v>0</v>
      </c>
      <c r="B103" s="2324"/>
      <c r="C103" s="35" t="s">
        <v>846</v>
      </c>
      <c r="D103" s="44">
        <f>H101</f>
        <v>0</v>
      </c>
      <c r="E103" s="37" t="s">
        <v>582</v>
      </c>
      <c r="F103" s="38">
        <v>5</v>
      </c>
      <c r="G103" s="37" t="s">
        <v>553</v>
      </c>
      <c r="H103" s="38">
        <f>ROUND(D103*F103,2)</f>
        <v>0</v>
      </c>
      <c r="I103" s="37" t="s">
        <v>554</v>
      </c>
      <c r="J103" s="39">
        <f>'7-1 단가조사'!L11</f>
        <v>1720</v>
      </c>
      <c r="K103" s="40" t="s">
        <v>584</v>
      </c>
      <c r="L103" s="45"/>
      <c r="M103" s="72">
        <f>ROUNDDOWN(H103*J103,)</f>
        <v>0</v>
      </c>
      <c r="N103" s="70">
        <f t="shared" si="2"/>
        <v>3</v>
      </c>
    </row>
    <row r="104" spans="1:14" s="27" customFormat="1" ht="21.75" customHeight="1">
      <c r="A104" s="28">
        <f>IF('6-3표준조사'!R154="줄베기",1,)</f>
        <v>0</v>
      </c>
      <c r="B104" s="2324"/>
      <c r="C104" s="35" t="s">
        <v>847</v>
      </c>
      <c r="D104" s="43">
        <f>M103</f>
        <v>0</v>
      </c>
      <c r="E104" s="37" t="s">
        <v>586</v>
      </c>
      <c r="F104" s="38">
        <v>0.1</v>
      </c>
      <c r="G104" s="37" t="s">
        <v>587</v>
      </c>
      <c r="H104" s="38"/>
      <c r="I104" s="37"/>
      <c r="J104" s="39"/>
      <c r="K104" s="40"/>
      <c r="L104" s="45"/>
      <c r="M104" s="72">
        <f>ROUNDDOWN(D104*F104,)</f>
        <v>0</v>
      </c>
      <c r="N104" s="70">
        <f t="shared" si="2"/>
        <v>3</v>
      </c>
    </row>
    <row r="105" spans="1:14" s="27" customFormat="1" ht="21.75" customHeight="1">
      <c r="A105" s="28">
        <f>IF('6-3표준조사'!R154="줄베기",1,)</f>
        <v>0</v>
      </c>
      <c r="B105" s="2324"/>
      <c r="C105" s="46" t="s">
        <v>848</v>
      </c>
      <c r="D105" s="47">
        <f>D103</f>
        <v>0</v>
      </c>
      <c r="E105" s="48" t="s">
        <v>588</v>
      </c>
      <c r="F105" s="49">
        <v>8.3999999999999995E-3</v>
      </c>
      <c r="G105" s="48" t="s">
        <v>589</v>
      </c>
      <c r="H105" s="50"/>
      <c r="I105" s="48"/>
      <c r="J105" s="51">
        <f>'7-1 단가조사'!L14</f>
        <v>610000</v>
      </c>
      <c r="K105" s="52" t="s">
        <v>585</v>
      </c>
      <c r="L105" s="53"/>
      <c r="M105" s="73">
        <f>ROUNDDOWN(D105*F105*J105,)</f>
        <v>0</v>
      </c>
      <c r="N105" s="70">
        <f t="shared" si="2"/>
        <v>3</v>
      </c>
    </row>
    <row r="106" spans="1:14" ht="21.75" customHeight="1">
      <c r="A106" s="844">
        <f>IF('6-3표준조사'!R154="모두베기",1,)</f>
        <v>1</v>
      </c>
      <c r="B106" s="2324"/>
      <c r="C106" s="852" t="s">
        <v>590</v>
      </c>
      <c r="D106" s="853"/>
      <c r="E106" s="854"/>
      <c r="F106" s="855"/>
      <c r="G106" s="854"/>
      <c r="H106" s="855"/>
      <c r="I106" s="854"/>
      <c r="J106" s="856"/>
      <c r="K106" s="857"/>
      <c r="L106" s="858"/>
      <c r="M106" s="859">
        <f>M107+M112+M115</f>
        <v>0</v>
      </c>
      <c r="N106" s="841">
        <f t="shared" si="2"/>
        <v>3</v>
      </c>
    </row>
    <row r="107" spans="1:14" ht="21.75" customHeight="1">
      <c r="A107" s="844">
        <f>IF('6-3표준조사'!R154="모두베기",1,)</f>
        <v>1</v>
      </c>
      <c r="B107" s="2324"/>
      <c r="C107" s="860" t="s">
        <v>841</v>
      </c>
      <c r="D107" s="861"/>
      <c r="E107" s="862"/>
      <c r="F107" s="863"/>
      <c r="G107" s="862"/>
      <c r="H107" s="863"/>
      <c r="I107" s="862"/>
      <c r="J107" s="864"/>
      <c r="K107" s="865"/>
      <c r="L107" s="866">
        <f>L135/100</f>
        <v>0</v>
      </c>
      <c r="M107" s="867">
        <f>M108+M109+M110+M111</f>
        <v>0</v>
      </c>
      <c r="N107" s="841">
        <f t="shared" si="2"/>
        <v>3</v>
      </c>
    </row>
    <row r="108" spans="1:14" ht="21.75" customHeight="1">
      <c r="A108" s="844">
        <f>IF('6-3표준조사'!R154="모두베기",1,)</f>
        <v>1</v>
      </c>
      <c r="B108" s="2324"/>
      <c r="C108" s="860" t="s">
        <v>843</v>
      </c>
      <c r="D108" s="861"/>
      <c r="E108" s="862" t="s">
        <v>551</v>
      </c>
      <c r="F108" s="863">
        <v>7.0000000000000007E-2</v>
      </c>
      <c r="G108" s="862" t="s">
        <v>552</v>
      </c>
      <c r="H108" s="863">
        <f>ROUND(D108/100*F108,2)</f>
        <v>0</v>
      </c>
      <c r="I108" s="862" t="s">
        <v>550</v>
      </c>
      <c r="J108" s="864">
        <f>'7-1 단가조사'!L7</f>
        <v>172068</v>
      </c>
      <c r="K108" s="865" t="s">
        <v>580</v>
      </c>
      <c r="L108" s="868"/>
      <c r="M108" s="867">
        <f>ROUNDDOWN((H108*J108)+(H108*J108*L107),)</f>
        <v>0</v>
      </c>
      <c r="N108" s="841">
        <f t="shared" si="2"/>
        <v>3</v>
      </c>
    </row>
    <row r="109" spans="1:14" ht="21.75" customHeight="1">
      <c r="A109" s="844">
        <f>IF('6-3표준조사'!R154="모두베기",1,)</f>
        <v>1</v>
      </c>
      <c r="B109" s="2324"/>
      <c r="C109" s="869" t="s">
        <v>1158</v>
      </c>
      <c r="D109" s="870">
        <v>0</v>
      </c>
      <c r="E109" s="862" t="s">
        <v>425</v>
      </c>
      <c r="F109" s="863">
        <v>3.5</v>
      </c>
      <c r="G109" s="862" t="s">
        <v>582</v>
      </c>
      <c r="H109" s="863">
        <f>ROUND(D109*F109,2)</f>
        <v>0</v>
      </c>
      <c r="I109" s="862" t="s">
        <v>550</v>
      </c>
      <c r="J109" s="864">
        <f>'7-1 단가조사'!L6</f>
        <v>226122</v>
      </c>
      <c r="K109" s="865" t="s">
        <v>583</v>
      </c>
      <c r="L109" s="868"/>
      <c r="M109" s="867">
        <f>ROUNDDOWN((H109*J109)+(H109*J109*L107),)</f>
        <v>0</v>
      </c>
      <c r="N109" s="841">
        <f t="shared" si="2"/>
        <v>3</v>
      </c>
    </row>
    <row r="110" spans="1:14" ht="21.75" customHeight="1">
      <c r="A110" s="844">
        <f>IF('6-3표준조사'!R154="모두베기",1,)</f>
        <v>1</v>
      </c>
      <c r="B110" s="2324"/>
      <c r="C110" s="869" t="s">
        <v>1159</v>
      </c>
      <c r="D110" s="870">
        <v>0</v>
      </c>
      <c r="E110" s="862" t="s">
        <v>425</v>
      </c>
      <c r="F110" s="863">
        <v>4</v>
      </c>
      <c r="G110" s="862" t="s">
        <v>582</v>
      </c>
      <c r="H110" s="863">
        <f>ROUND(D110*F110,2)</f>
        <v>0</v>
      </c>
      <c r="I110" s="862" t="s">
        <v>550</v>
      </c>
      <c r="J110" s="864">
        <f>'7-1 단가조사'!L6</f>
        <v>226122</v>
      </c>
      <c r="K110" s="865" t="s">
        <v>583</v>
      </c>
      <c r="L110" s="868"/>
      <c r="M110" s="867">
        <f>ROUNDDOWN((H110*J110)+(H110*J110*L107),)</f>
        <v>0</v>
      </c>
      <c r="N110" s="841">
        <f t="shared" si="2"/>
        <v>3</v>
      </c>
    </row>
    <row r="111" spans="1:14" ht="21.75" customHeight="1">
      <c r="A111" s="844">
        <f>IF('6-3표준조사'!R154="모두베기",1,)</f>
        <v>1</v>
      </c>
      <c r="B111" s="2324"/>
      <c r="C111" s="869" t="s">
        <v>1160</v>
      </c>
      <c r="D111" s="870">
        <v>0</v>
      </c>
      <c r="E111" s="862" t="s">
        <v>425</v>
      </c>
      <c r="F111" s="863">
        <v>5</v>
      </c>
      <c r="G111" s="862" t="s">
        <v>582</v>
      </c>
      <c r="H111" s="863">
        <f>ROUND(D111*F111,2)</f>
        <v>0</v>
      </c>
      <c r="I111" s="862" t="s">
        <v>550</v>
      </c>
      <c r="J111" s="864">
        <f>'7-1 단가조사'!L6</f>
        <v>226122</v>
      </c>
      <c r="K111" s="865" t="s">
        <v>583</v>
      </c>
      <c r="L111" s="868"/>
      <c r="M111" s="867">
        <f>ROUNDDOWN((H111*J111)+(H111*J111*L107),)</f>
        <v>0</v>
      </c>
      <c r="N111" s="841">
        <f t="shared" si="2"/>
        <v>3</v>
      </c>
    </row>
    <row r="112" spans="1:14" ht="21.75" customHeight="1">
      <c r="A112" s="844">
        <f>IF('6-3표준조사'!R154="모두베기",1,)</f>
        <v>1</v>
      </c>
      <c r="B112" s="2324"/>
      <c r="C112" s="860" t="s">
        <v>845</v>
      </c>
      <c r="D112" s="861"/>
      <c r="E112" s="862"/>
      <c r="F112" s="863"/>
      <c r="G112" s="862"/>
      <c r="H112" s="863"/>
      <c r="I112" s="862"/>
      <c r="J112" s="864"/>
      <c r="K112" s="865"/>
      <c r="L112" s="868"/>
      <c r="M112" s="867">
        <f>M113+M114</f>
        <v>0</v>
      </c>
      <c r="N112" s="841">
        <f t="shared" si="2"/>
        <v>3</v>
      </c>
    </row>
    <row r="113" spans="1:14" ht="21.75" customHeight="1">
      <c r="A113" s="844">
        <f>IF('6-3표준조사'!R154="모두베기",1,)</f>
        <v>1</v>
      </c>
      <c r="B113" s="2324"/>
      <c r="C113" s="860" t="s">
        <v>846</v>
      </c>
      <c r="D113" s="870">
        <f>(H109+H110+H111)</f>
        <v>0</v>
      </c>
      <c r="E113" s="862" t="s">
        <v>582</v>
      </c>
      <c r="F113" s="863">
        <v>5</v>
      </c>
      <c r="G113" s="862" t="s">
        <v>553</v>
      </c>
      <c r="H113" s="863">
        <f>ROUND(D113*F113,2)</f>
        <v>0</v>
      </c>
      <c r="I113" s="862" t="s">
        <v>554</v>
      </c>
      <c r="J113" s="864">
        <f>'7-1 단가조사'!L11</f>
        <v>1720</v>
      </c>
      <c r="K113" s="865" t="s">
        <v>584</v>
      </c>
      <c r="L113" s="868"/>
      <c r="M113" s="867">
        <f>ROUNDDOWN(H113*J113,)</f>
        <v>0</v>
      </c>
      <c r="N113" s="841">
        <f t="shared" si="2"/>
        <v>3</v>
      </c>
    </row>
    <row r="114" spans="1:14" ht="21.75" customHeight="1">
      <c r="A114" s="844">
        <f>IF('6-3표준조사'!R154="모두베기",1,)</f>
        <v>1</v>
      </c>
      <c r="B114" s="2324"/>
      <c r="C114" s="860" t="s">
        <v>847</v>
      </c>
      <c r="D114" s="861">
        <f>M113</f>
        <v>0</v>
      </c>
      <c r="E114" s="862" t="s">
        <v>586</v>
      </c>
      <c r="F114" s="863">
        <v>0.1</v>
      </c>
      <c r="G114" s="862" t="s">
        <v>587</v>
      </c>
      <c r="H114" s="863"/>
      <c r="I114" s="862"/>
      <c r="J114" s="864"/>
      <c r="K114" s="865"/>
      <c r="L114" s="868"/>
      <c r="M114" s="867">
        <f>ROUNDDOWN(D114*F114,)</f>
        <v>0</v>
      </c>
      <c r="N114" s="841">
        <f t="shared" si="2"/>
        <v>3</v>
      </c>
    </row>
    <row r="115" spans="1:14" ht="21.75" customHeight="1">
      <c r="A115" s="844">
        <f>IF('6-3표준조사'!R154="모두베기",1,)</f>
        <v>1</v>
      </c>
      <c r="B115" s="2324"/>
      <c r="C115" s="871" t="s">
        <v>848</v>
      </c>
      <c r="D115" s="872">
        <f>D113</f>
        <v>0</v>
      </c>
      <c r="E115" s="873" t="s">
        <v>588</v>
      </c>
      <c r="F115" s="874">
        <v>8.3999999999999995E-3</v>
      </c>
      <c r="G115" s="873" t="s">
        <v>589</v>
      </c>
      <c r="H115" s="875"/>
      <c r="I115" s="873"/>
      <c r="J115" s="876">
        <f>'7-1 단가조사'!L14</f>
        <v>610000</v>
      </c>
      <c r="K115" s="877" t="s">
        <v>585</v>
      </c>
      <c r="L115" s="878"/>
      <c r="M115" s="879">
        <f>ROUNDDOWN(D115*F115*J115,)</f>
        <v>0</v>
      </c>
      <c r="N115" s="841">
        <f t="shared" si="2"/>
        <v>3</v>
      </c>
    </row>
    <row r="116" spans="1:14" s="27" customFormat="1" ht="21.75" customHeight="1">
      <c r="A116" s="28">
        <f>IF('6-3표준조사'!R154="맹아제거",1,)</f>
        <v>0</v>
      </c>
      <c r="B116" s="2324"/>
      <c r="C116" s="29" t="s">
        <v>591</v>
      </c>
      <c r="D116" s="30"/>
      <c r="E116" s="31"/>
      <c r="F116" s="30"/>
      <c r="G116" s="31"/>
      <c r="H116" s="30"/>
      <c r="I116" s="31"/>
      <c r="J116" s="32"/>
      <c r="K116" s="33"/>
      <c r="L116" s="34"/>
      <c r="M116" s="71">
        <f>M117</f>
        <v>0</v>
      </c>
      <c r="N116" s="70">
        <f t="shared" si="2"/>
        <v>3</v>
      </c>
    </row>
    <row r="117" spans="1:14" s="27" customFormat="1" ht="21.75" customHeight="1">
      <c r="A117" s="28">
        <f>IF('6-3표준조사'!R154="맹아제거",1,)</f>
        <v>0</v>
      </c>
      <c r="B117" s="2324"/>
      <c r="C117" s="35" t="s">
        <v>841</v>
      </c>
      <c r="D117" s="36"/>
      <c r="E117" s="37"/>
      <c r="F117" s="38"/>
      <c r="G117" s="37"/>
      <c r="H117" s="38"/>
      <c r="I117" s="37"/>
      <c r="J117" s="39"/>
      <c r="K117" s="40"/>
      <c r="L117" s="41">
        <f>M135/100</f>
        <v>0</v>
      </c>
      <c r="M117" s="72">
        <f>ROUNDDOWN((H118*J118)+(H118*J118*L117),)</f>
        <v>0</v>
      </c>
      <c r="N117" s="70">
        <f t="shared" si="2"/>
        <v>3</v>
      </c>
    </row>
    <row r="118" spans="1:14" s="27" customFormat="1" ht="21.75" customHeight="1">
      <c r="A118" s="28">
        <f>IF('6-3표준조사'!R154="맹아제거",1,)</f>
        <v>0</v>
      </c>
      <c r="B118" s="2324"/>
      <c r="C118" s="35" t="s">
        <v>849</v>
      </c>
      <c r="D118" s="36">
        <v>0</v>
      </c>
      <c r="E118" s="37" t="s">
        <v>551</v>
      </c>
      <c r="F118" s="38">
        <v>0.2</v>
      </c>
      <c r="G118" s="37" t="s">
        <v>552</v>
      </c>
      <c r="H118" s="38">
        <f>ROUND(D118/100*F118,2)</f>
        <v>0</v>
      </c>
      <c r="I118" s="37" t="s">
        <v>550</v>
      </c>
      <c r="J118" s="39">
        <f>'7-1 단가조사'!L7</f>
        <v>172068</v>
      </c>
      <c r="K118" s="40" t="s">
        <v>580</v>
      </c>
      <c r="L118" s="41">
        <f>M135/100</f>
        <v>0</v>
      </c>
      <c r="M118" s="72"/>
      <c r="N118" s="70">
        <f t="shared" si="2"/>
        <v>3</v>
      </c>
    </row>
    <row r="119" spans="1:14" ht="21.75" customHeight="1">
      <c r="A119" s="844">
        <f>IF(H92&gt;0,1,)</f>
        <v>1</v>
      </c>
      <c r="B119" s="2372" t="s">
        <v>555</v>
      </c>
      <c r="C119" s="852" t="s">
        <v>592</v>
      </c>
      <c r="D119" s="855"/>
      <c r="E119" s="854"/>
      <c r="F119" s="855"/>
      <c r="G119" s="854"/>
      <c r="H119" s="855"/>
      <c r="I119" s="854"/>
      <c r="J119" s="856"/>
      <c r="K119" s="857"/>
      <c r="L119" s="858"/>
      <c r="M119" s="859">
        <f>SUM(M120,M122,M123)</f>
        <v>0</v>
      </c>
      <c r="N119" s="841">
        <f t="shared" si="2"/>
        <v>3</v>
      </c>
    </row>
    <row r="120" spans="1:14" ht="21.75" customHeight="1">
      <c r="A120" s="844">
        <f>IF(H92&gt;0,1,)</f>
        <v>1</v>
      </c>
      <c r="B120" s="2373"/>
      <c r="C120" s="860" t="s">
        <v>850</v>
      </c>
      <c r="D120" s="863"/>
      <c r="E120" s="862"/>
      <c r="F120" s="863"/>
      <c r="G120" s="862"/>
      <c r="H120" s="863"/>
      <c r="I120" s="862"/>
      <c r="J120" s="864"/>
      <c r="K120" s="865"/>
      <c r="L120" s="868"/>
      <c r="M120" s="867">
        <f>M121</f>
        <v>0</v>
      </c>
      <c r="N120" s="841">
        <f t="shared" si="2"/>
        <v>3</v>
      </c>
    </row>
    <row r="121" spans="1:14" ht="21.75" customHeight="1">
      <c r="A121" s="844">
        <f>IF(H92&gt;0,1,)</f>
        <v>1</v>
      </c>
      <c r="B121" s="2373"/>
      <c r="C121" s="860" t="s">
        <v>851</v>
      </c>
      <c r="D121" s="863"/>
      <c r="E121" s="862"/>
      <c r="F121" s="863"/>
      <c r="G121" s="862"/>
      <c r="H121" s="863"/>
      <c r="I121" s="862"/>
      <c r="J121" s="864"/>
      <c r="K121" s="865"/>
      <c r="L121" s="868"/>
      <c r="M121" s="867">
        <f>M96+M99+M107+M117</f>
        <v>0</v>
      </c>
      <c r="N121" s="841">
        <f t="shared" si="2"/>
        <v>3</v>
      </c>
    </row>
    <row r="122" spans="1:14" ht="21.75" customHeight="1">
      <c r="A122" s="844">
        <f>IF(H92&gt;0,1,)</f>
        <v>1</v>
      </c>
      <c r="B122" s="2373"/>
      <c r="C122" s="860" t="s">
        <v>852</v>
      </c>
      <c r="D122" s="863"/>
      <c r="E122" s="862"/>
      <c r="F122" s="863"/>
      <c r="G122" s="862"/>
      <c r="H122" s="863"/>
      <c r="I122" s="862"/>
      <c r="J122" s="864"/>
      <c r="K122" s="865"/>
      <c r="L122" s="868"/>
      <c r="M122" s="867">
        <f>M102+M112</f>
        <v>0</v>
      </c>
      <c r="N122" s="841">
        <f t="shared" si="2"/>
        <v>3</v>
      </c>
    </row>
    <row r="123" spans="1:14" ht="21.75" customHeight="1" thickBot="1">
      <c r="A123" s="844">
        <f>IF(H92&gt;0,1,)</f>
        <v>1</v>
      </c>
      <c r="B123" s="2374"/>
      <c r="C123" s="871" t="s">
        <v>853</v>
      </c>
      <c r="D123" s="880"/>
      <c r="E123" s="881"/>
      <c r="F123" s="880"/>
      <c r="G123" s="881"/>
      <c r="H123" s="880"/>
      <c r="I123" s="881"/>
      <c r="J123" s="882"/>
      <c r="K123" s="883"/>
      <c r="L123" s="884"/>
      <c r="M123" s="885">
        <f>M105+M115</f>
        <v>0</v>
      </c>
      <c r="N123" s="841">
        <f t="shared" si="2"/>
        <v>3</v>
      </c>
    </row>
    <row r="124" spans="1:14" ht="21.75" customHeight="1">
      <c r="A124" s="844">
        <f>IF(H92&gt;0,1,)</f>
        <v>1</v>
      </c>
      <c r="B124" s="2375" t="s">
        <v>556</v>
      </c>
      <c r="C124" s="2375"/>
      <c r="D124" s="2375"/>
      <c r="E124" s="2375"/>
      <c r="F124" s="2375"/>
      <c r="G124" s="2375"/>
      <c r="H124" s="2375"/>
      <c r="I124" s="2375"/>
      <c r="J124" s="2375"/>
      <c r="K124" s="2375"/>
      <c r="L124" s="2375"/>
      <c r="M124" s="2375"/>
      <c r="N124" s="841">
        <f t="shared" si="2"/>
        <v>3</v>
      </c>
    </row>
    <row r="125" spans="1:14" ht="21.75" customHeight="1">
      <c r="A125" s="844">
        <f>IF(H92&gt;0,1,)</f>
        <v>1</v>
      </c>
      <c r="B125" s="2376" t="s">
        <v>557</v>
      </c>
      <c r="C125" s="2376"/>
      <c r="D125" s="2376"/>
      <c r="E125" s="2376"/>
      <c r="F125" s="2376"/>
      <c r="G125" s="2376"/>
      <c r="H125" s="2376"/>
      <c r="I125" s="2376"/>
      <c r="J125" s="2376"/>
      <c r="K125" s="2376"/>
      <c r="L125" s="2376"/>
      <c r="M125" s="2376"/>
      <c r="N125" s="841">
        <f t="shared" si="2"/>
        <v>3</v>
      </c>
    </row>
    <row r="126" spans="1:14" ht="21.75" customHeight="1">
      <c r="A126" s="844">
        <f>IF(H92&gt;0,1,)</f>
        <v>1</v>
      </c>
      <c r="B126" s="886" t="s">
        <v>558</v>
      </c>
      <c r="C126" s="887" t="s">
        <v>854</v>
      </c>
      <c r="D126" s="888">
        <f>'6-3표준조사'!Q160</f>
        <v>1275</v>
      </c>
      <c r="E126" s="886" t="s">
        <v>551</v>
      </c>
      <c r="F126" s="1706"/>
      <c r="G126" s="886"/>
      <c r="H126" s="890"/>
      <c r="I126" s="891"/>
      <c r="J126" s="891"/>
      <c r="K126" s="891"/>
      <c r="L126" s="892"/>
      <c r="M126" s="891"/>
      <c r="N126" s="841">
        <f t="shared" si="2"/>
        <v>3</v>
      </c>
    </row>
    <row r="127" spans="1:14" ht="21.75" customHeight="1">
      <c r="A127" s="844">
        <f>IF(H92&gt;0,1,)</f>
        <v>1</v>
      </c>
      <c r="B127" s="886" t="s">
        <v>559</v>
      </c>
      <c r="C127" s="887" t="s">
        <v>840</v>
      </c>
      <c r="D127" s="2377">
        <f>'6-3표준조사'!S160</f>
        <v>0</v>
      </c>
      <c r="E127" s="2377"/>
      <c r="F127" s="1706"/>
      <c r="G127" s="886"/>
      <c r="H127" s="890"/>
      <c r="I127" s="891"/>
      <c r="J127" s="891"/>
      <c r="K127" s="891"/>
      <c r="L127" s="892"/>
      <c r="M127" s="891"/>
      <c r="N127" s="841">
        <f t="shared" si="2"/>
        <v>3</v>
      </c>
    </row>
    <row r="128" spans="1:14" ht="21.75" customHeight="1">
      <c r="A128" s="844">
        <f>IF(H92&gt;0,1,)</f>
        <v>1</v>
      </c>
      <c r="B128" s="886" t="s">
        <v>558</v>
      </c>
      <c r="C128" s="887" t="s">
        <v>1152</v>
      </c>
      <c r="D128" s="2385" t="str">
        <f>'6-3표준조사'!R156</f>
        <v>당해 년도</v>
      </c>
      <c r="E128" s="2385"/>
      <c r="F128" s="893"/>
      <c r="G128" s="893"/>
      <c r="H128" s="890"/>
      <c r="I128" s="891"/>
      <c r="J128" s="891"/>
      <c r="K128" s="891"/>
      <c r="L128" s="892"/>
      <c r="M128" s="891"/>
      <c r="N128" s="841">
        <f t="shared" si="2"/>
        <v>3</v>
      </c>
    </row>
    <row r="129" spans="1:15" ht="21.75" customHeight="1">
      <c r="A129" s="844">
        <f>IF(H92&gt;0,1,)</f>
        <v>1</v>
      </c>
      <c r="B129" s="2376" t="s">
        <v>856</v>
      </c>
      <c r="C129" s="2376"/>
      <c r="D129" s="2376"/>
      <c r="E129" s="2376"/>
      <c r="F129" s="2376"/>
      <c r="G129" s="2376"/>
      <c r="H129" s="2376"/>
      <c r="I129" s="2376"/>
      <c r="J129" s="2376"/>
      <c r="K129" s="2376"/>
      <c r="L129" s="2376"/>
      <c r="M129" s="2376"/>
      <c r="N129" s="841">
        <f t="shared" si="2"/>
        <v>3</v>
      </c>
    </row>
    <row r="130" spans="1:15" ht="21.75" customHeight="1">
      <c r="A130" s="844">
        <f>IF(H92&gt;0,1,)</f>
        <v>1</v>
      </c>
      <c r="B130" s="2386" t="s">
        <v>542</v>
      </c>
      <c r="C130" s="2386"/>
      <c r="D130" s="2387" t="s">
        <v>893</v>
      </c>
      <c r="E130" s="2387"/>
      <c r="F130" s="2387"/>
      <c r="G130" s="2387"/>
      <c r="H130" s="2387"/>
      <c r="I130" s="2388" t="s">
        <v>894</v>
      </c>
      <c r="J130" s="2388"/>
      <c r="K130" s="2388"/>
      <c r="L130" s="2388"/>
      <c r="M130" s="2388"/>
      <c r="N130" s="841">
        <f t="shared" si="2"/>
        <v>3</v>
      </c>
      <c r="O130" s="894"/>
    </row>
    <row r="131" spans="1:15" ht="21.75" customHeight="1">
      <c r="A131" s="844">
        <f>IF(H92&gt;0,1,)</f>
        <v>1</v>
      </c>
      <c r="B131" s="2386"/>
      <c r="C131" s="2386"/>
      <c r="D131" s="2387"/>
      <c r="E131" s="2387"/>
      <c r="F131" s="2387"/>
      <c r="G131" s="2387"/>
      <c r="H131" s="2387"/>
      <c r="I131" s="895" t="s">
        <v>895</v>
      </c>
      <c r="J131" s="1705" t="s">
        <v>896</v>
      </c>
      <c r="K131" s="1705" t="s">
        <v>897</v>
      </c>
      <c r="L131" s="897" t="s">
        <v>898</v>
      </c>
      <c r="M131" s="1705" t="s">
        <v>899</v>
      </c>
      <c r="N131" s="841">
        <f t="shared" si="2"/>
        <v>3</v>
      </c>
    </row>
    <row r="132" spans="1:15" ht="21.75" customHeight="1">
      <c r="A132" s="844">
        <f>IF(H92&gt;0,1,)</f>
        <v>1</v>
      </c>
      <c r="B132" s="2368" t="s">
        <v>572</v>
      </c>
      <c r="C132" s="2368"/>
      <c r="D132" s="2369" t="str">
        <f>'6-3표준조사'!P156</f>
        <v>중 (15˚ ~ 30˚)</v>
      </c>
      <c r="E132" s="2369"/>
      <c r="F132" s="2369"/>
      <c r="G132" s="2369"/>
      <c r="H132" s="2369"/>
      <c r="I132" s="1707">
        <f>IF(H92=0,"",IF(D132="완 (15˚ 이하)",0,IF(D132="중 (15˚ ~ 30˚)",5,IF(D132="급 (30˚ 초과)",10))))</f>
        <v>5</v>
      </c>
      <c r="J132" s="1707" t="str">
        <f>IF(A95=0,"",IF(D132="완 (15˚ 이하)",0,IF(D132="중 (15˚ ~ 30˚)",5,IF(D132="급 (30˚ 초과)",10))))</f>
        <v/>
      </c>
      <c r="K132" s="1707" t="str">
        <f>IF(A98=0,"",IF(D132="완 (15˚ 이하)",0,IF(D132="중 (15˚ ~ 30˚)",5,IF(D132="급 (30˚ 초과)",10))))</f>
        <v/>
      </c>
      <c r="L132" s="1707">
        <f>IF(A106=0,"",IF(D132="완 (15˚ 이하)",0,IF(D132="중 (15˚ ~ 30˚)",5,IF(D132="급 (30˚ 초과)",10))))</f>
        <v>5</v>
      </c>
      <c r="M132" s="1707" t="str">
        <f>IF(A116=0,"",IF(D132="완 (15˚ 이하)",0,IF(D132="중 (15˚ ~ 30˚)",5,IF(D132="급 (30˚ 초과)",10))))</f>
        <v/>
      </c>
      <c r="N132" s="841">
        <f t="shared" si="2"/>
        <v>3</v>
      </c>
    </row>
    <row r="133" spans="1:15" ht="21.75" customHeight="1">
      <c r="A133" s="844">
        <f>IF(H92&gt;0,1,)</f>
        <v>1</v>
      </c>
      <c r="B133" s="2389" t="s">
        <v>561</v>
      </c>
      <c r="C133" s="2389"/>
      <c r="D133" s="2369" t="str">
        <f>'6-3표준조사'!R156</f>
        <v>당해 년도</v>
      </c>
      <c r="E133" s="2369"/>
      <c r="F133" s="2369"/>
      <c r="G133" s="2369"/>
      <c r="H133" s="2369"/>
      <c r="I133" s="1707"/>
      <c r="J133" s="1707"/>
      <c r="K133" s="1707" t="str">
        <f>IF(A98=0,"",IF(D133="당해년도",0,IF(D133="2년차",5,IF(D133="3년차",10))))</f>
        <v/>
      </c>
      <c r="L133" s="1707"/>
      <c r="M133" s="1707"/>
      <c r="N133" s="841">
        <f t="shared" si="2"/>
        <v>3</v>
      </c>
    </row>
    <row r="134" spans="1:15" ht="21.75" customHeight="1">
      <c r="A134" s="844">
        <f>IF(H92&gt;0,1,)</f>
        <v>1</v>
      </c>
      <c r="B134" s="2368" t="s">
        <v>560</v>
      </c>
      <c r="C134" s="2368"/>
      <c r="D134" s="2369" t="str">
        <f>'6-3표준조사'!Q156</f>
        <v>개소당3ha이상</v>
      </c>
      <c r="E134" s="2369"/>
      <c r="F134" s="2369"/>
      <c r="G134" s="2369"/>
      <c r="H134" s="2369"/>
      <c r="I134" s="1707"/>
      <c r="J134" s="1707" t="str">
        <f>IF(A95=0,"",IF(D134="개소당5ha이상",0,IF(D134="개소당3~5ha미만 ",5,IF(D134="개소당3ha미만",10))))</f>
        <v/>
      </c>
      <c r="K134" s="1707" t="str">
        <f>IF(A98=0,"",IF(D134="개소당5ha이상",0,IF(D134="개소당3~5ha미만 ",5,IF(D134="개소당3ha미만",10))))</f>
        <v/>
      </c>
      <c r="L134" s="1707" t="b">
        <f>IF(A106=0,"",IF(D134="개소당5ha이상",0,IF(D134="개소당3~5ha미만 ",5,IF(D134="개소당3ha미만",10))))</f>
        <v>0</v>
      </c>
      <c r="M134" s="1707" t="str">
        <f>IF(A116=0,"",IF(D134="개소당5ha이상",0,IF(D134="개소당3~5ha미만 ",5,IF(D134="개소당3ha미만",10))))</f>
        <v/>
      </c>
      <c r="N134" s="841">
        <f t="shared" si="2"/>
        <v>3</v>
      </c>
    </row>
    <row r="135" spans="1:15" ht="21.75" customHeight="1">
      <c r="A135" s="844">
        <f>IF(H92&gt;0,1,)</f>
        <v>1</v>
      </c>
      <c r="B135" s="2368" t="s">
        <v>555</v>
      </c>
      <c r="C135" s="2368"/>
      <c r="D135" s="2369"/>
      <c r="E135" s="2369"/>
      <c r="F135" s="2369"/>
      <c r="G135" s="2369"/>
      <c r="H135" s="2369"/>
      <c r="I135" s="1707"/>
      <c r="J135" s="1707"/>
      <c r="K135" s="1707"/>
      <c r="L135" s="1707"/>
      <c r="M135" s="1707"/>
      <c r="N135" s="841">
        <f t="shared" si="2"/>
        <v>3</v>
      </c>
    </row>
    <row r="136" spans="1:15" ht="35.1" customHeight="1" thickBot="1">
      <c r="A136" s="844">
        <f>IF(H137&gt;0,1,)</f>
        <v>1</v>
      </c>
      <c r="B136" s="2237" t="s">
        <v>2161</v>
      </c>
      <c r="C136" s="2237"/>
      <c r="D136" s="2237"/>
      <c r="E136" s="2237"/>
      <c r="F136" s="2237"/>
      <c r="G136" s="2237"/>
      <c r="H136" s="2237"/>
      <c r="I136" s="2237"/>
      <c r="J136" s="2237"/>
      <c r="K136" s="2237"/>
      <c r="L136" s="2237"/>
      <c r="M136" s="2237"/>
      <c r="N136" s="841">
        <f>IF(H$137&gt;0,4,)</f>
        <v>4</v>
      </c>
      <c r="O136" s="899"/>
    </row>
    <row r="137" spans="1:15" ht="24.95" customHeight="1">
      <c r="A137" s="844">
        <f>IF(H137&gt;0,1,)</f>
        <v>1</v>
      </c>
      <c r="B137" s="2362" t="s">
        <v>857</v>
      </c>
      <c r="C137" s="2363"/>
      <c r="D137" s="2364" t="str">
        <f>CONCATENATE('6-3표준조사'!K229,"임반")</f>
        <v>65-0임반</v>
      </c>
      <c r="E137" s="2364"/>
      <c r="F137" s="2364" t="str">
        <f>CONCATENATE('6-3표준조사'!L229,"소반")</f>
        <v>51-0소반</v>
      </c>
      <c r="G137" s="2364"/>
      <c r="H137" s="2365">
        <f>'6-3표준조사'!Q229</f>
        <v>8.6</v>
      </c>
      <c r="I137" s="2365"/>
      <c r="J137" s="845"/>
      <c r="K137" s="846" t="s">
        <v>541</v>
      </c>
      <c r="L137" s="2366" t="str">
        <f>+'6-3표준조사'!R229</f>
        <v>모두베기</v>
      </c>
      <c r="M137" s="2367"/>
      <c r="N137" s="841">
        <f t="shared" ref="N137:N180" si="3">IF(H$137&gt;0,4,)</f>
        <v>4</v>
      </c>
    </row>
    <row r="138" spans="1:15" ht="21.75" customHeight="1">
      <c r="A138" s="844">
        <f>IF(H137&gt;0,1,)</f>
        <v>1</v>
      </c>
      <c r="B138" s="2378" t="s">
        <v>542</v>
      </c>
      <c r="C138" s="2379"/>
      <c r="D138" s="2380" t="s">
        <v>543</v>
      </c>
      <c r="E138" s="2379"/>
      <c r="F138" s="2381" t="s">
        <v>544</v>
      </c>
      <c r="G138" s="2382"/>
      <c r="H138" s="2381" t="s">
        <v>545</v>
      </c>
      <c r="I138" s="2382"/>
      <c r="J138" s="2380" t="s">
        <v>546</v>
      </c>
      <c r="K138" s="2379"/>
      <c r="L138" s="2383" t="s">
        <v>858</v>
      </c>
      <c r="M138" s="2370"/>
      <c r="N138" s="841">
        <f t="shared" si="3"/>
        <v>4</v>
      </c>
    </row>
    <row r="139" spans="1:15" ht="21.75" customHeight="1">
      <c r="A139" s="844">
        <f>IF(H137&gt;0,1,)</f>
        <v>1</v>
      </c>
      <c r="B139" s="847"/>
      <c r="C139" s="848" t="s">
        <v>547</v>
      </c>
      <c r="D139" s="849"/>
      <c r="E139" s="850" t="s">
        <v>548</v>
      </c>
      <c r="F139" s="849"/>
      <c r="G139" s="850" t="s">
        <v>548</v>
      </c>
      <c r="H139" s="849"/>
      <c r="I139" s="850" t="s">
        <v>548</v>
      </c>
      <c r="J139" s="851"/>
      <c r="K139" s="850" t="s">
        <v>549</v>
      </c>
      <c r="L139" s="2384"/>
      <c r="M139" s="2371"/>
      <c r="N139" s="841">
        <f t="shared" si="3"/>
        <v>4</v>
      </c>
    </row>
    <row r="140" spans="1:15" s="27" customFormat="1" ht="21.75" customHeight="1">
      <c r="A140" s="28">
        <f>IF('6-3표준조사'!R229="둘레베기",1,)</f>
        <v>0</v>
      </c>
      <c r="B140" s="2323" t="s">
        <v>547</v>
      </c>
      <c r="C140" s="29" t="s">
        <v>579</v>
      </c>
      <c r="D140" s="30"/>
      <c r="E140" s="31"/>
      <c r="F140" s="30"/>
      <c r="G140" s="31"/>
      <c r="H140" s="30"/>
      <c r="I140" s="31"/>
      <c r="J140" s="32"/>
      <c r="K140" s="33"/>
      <c r="L140" s="34"/>
      <c r="M140" s="71">
        <f>M141</f>
        <v>0</v>
      </c>
      <c r="N140" s="70">
        <f t="shared" si="3"/>
        <v>4</v>
      </c>
    </row>
    <row r="141" spans="1:15" s="27" customFormat="1" ht="21.75" customHeight="1">
      <c r="A141" s="28">
        <f>IF('6-3표준조사'!R229="둘레베기",1,)</f>
        <v>0</v>
      </c>
      <c r="B141" s="2324"/>
      <c r="C141" s="35" t="s">
        <v>841</v>
      </c>
      <c r="D141" s="36"/>
      <c r="E141" s="37"/>
      <c r="F141" s="38"/>
      <c r="G141" s="37"/>
      <c r="H141" s="38"/>
      <c r="I141" s="37"/>
      <c r="J141" s="39"/>
      <c r="K141" s="40"/>
      <c r="L141" s="41">
        <f>J180/100</f>
        <v>0</v>
      </c>
      <c r="M141" s="72">
        <f>ROUNDDOWN((H142*J142)+(H142*J142*L141),)</f>
        <v>0</v>
      </c>
      <c r="N141" s="70">
        <f t="shared" si="3"/>
        <v>4</v>
      </c>
    </row>
    <row r="142" spans="1:15" s="27" customFormat="1" ht="21.75" customHeight="1">
      <c r="A142" s="28">
        <f>IF('6-3표준조사'!R229="둘레베기",1,)</f>
        <v>0</v>
      </c>
      <c r="B142" s="2324"/>
      <c r="C142" s="35" t="s">
        <v>842</v>
      </c>
      <c r="D142" s="36">
        <f>IF(A142&gt;0,D171,)</f>
        <v>0</v>
      </c>
      <c r="E142" s="37" t="s">
        <v>551</v>
      </c>
      <c r="F142" s="38">
        <v>0.18</v>
      </c>
      <c r="G142" s="37" t="s">
        <v>552</v>
      </c>
      <c r="H142" s="38">
        <f>ROUND(D142/100*F142,2)</f>
        <v>0</v>
      </c>
      <c r="I142" s="37" t="s">
        <v>550</v>
      </c>
      <c r="J142" s="39">
        <f>'7-1 단가조사'!L7</f>
        <v>172068</v>
      </c>
      <c r="K142" s="40" t="s">
        <v>580</v>
      </c>
      <c r="L142" s="41"/>
      <c r="M142" s="72"/>
      <c r="N142" s="70">
        <f t="shared" si="3"/>
        <v>4</v>
      </c>
    </row>
    <row r="143" spans="1:15" s="27" customFormat="1" ht="21.75" customHeight="1">
      <c r="A143" s="28">
        <f>IF('6-3표준조사'!R229="줄베기",1,)</f>
        <v>0</v>
      </c>
      <c r="B143" s="2324"/>
      <c r="C143" s="29" t="s">
        <v>581</v>
      </c>
      <c r="D143" s="30"/>
      <c r="E143" s="31"/>
      <c r="F143" s="30"/>
      <c r="G143" s="31"/>
      <c r="H143" s="30"/>
      <c r="I143" s="31"/>
      <c r="J143" s="32"/>
      <c r="K143" s="33"/>
      <c r="L143" s="42"/>
      <c r="M143" s="71">
        <f>SUM(M144+M147+M150)</f>
        <v>0</v>
      </c>
      <c r="N143" s="70">
        <f t="shared" si="3"/>
        <v>4</v>
      </c>
    </row>
    <row r="144" spans="1:15" s="27" customFormat="1" ht="21.75" customHeight="1">
      <c r="A144" s="28">
        <f>IF('6-3표준조사'!R229="줄베기",1,)</f>
        <v>0</v>
      </c>
      <c r="B144" s="2324"/>
      <c r="C144" s="35" t="s">
        <v>841</v>
      </c>
      <c r="D144" s="43"/>
      <c r="E144" s="37"/>
      <c r="F144" s="38"/>
      <c r="G144" s="37"/>
      <c r="H144" s="38"/>
      <c r="I144" s="37"/>
      <c r="J144" s="39"/>
      <c r="K144" s="40"/>
      <c r="L144" s="41">
        <f>K180/100</f>
        <v>0</v>
      </c>
      <c r="M144" s="72">
        <f>ROUNDDOWN((M145+M146)+((M145+M146)*L144),0)</f>
        <v>0</v>
      </c>
      <c r="N144" s="70">
        <f t="shared" si="3"/>
        <v>4</v>
      </c>
    </row>
    <row r="145" spans="1:14" s="27" customFormat="1" ht="21.75" customHeight="1">
      <c r="A145" s="28">
        <f>IF('6-3표준조사'!R229="줄베기",1,)</f>
        <v>0</v>
      </c>
      <c r="B145" s="2324"/>
      <c r="C145" s="35" t="s">
        <v>843</v>
      </c>
      <c r="D145" s="43">
        <f>IF(A145&gt;0,D171,)</f>
        <v>0</v>
      </c>
      <c r="E145" s="37" t="s">
        <v>551</v>
      </c>
      <c r="F145" s="38">
        <v>7.0000000000000007E-2</v>
      </c>
      <c r="G145" s="37" t="s">
        <v>552</v>
      </c>
      <c r="H145" s="38">
        <f>ROUND(D145/100*F145,2)</f>
        <v>0</v>
      </c>
      <c r="I145" s="37" t="s">
        <v>550</v>
      </c>
      <c r="J145" s="39">
        <f>'7-1 단가조사'!L7</f>
        <v>172068</v>
      </c>
      <c r="K145" s="40" t="s">
        <v>580</v>
      </c>
      <c r="L145" s="41"/>
      <c r="M145" s="72">
        <f>ROUNDDOWN(H145*J145,)</f>
        <v>0</v>
      </c>
      <c r="N145" s="70">
        <f t="shared" si="3"/>
        <v>4</v>
      </c>
    </row>
    <row r="146" spans="1:14" s="27" customFormat="1" ht="21.75" customHeight="1">
      <c r="A146" s="28">
        <f>IF('6-3표준조사'!R229="줄베기",1,)</f>
        <v>0</v>
      </c>
      <c r="B146" s="2324"/>
      <c r="C146" s="35" t="s">
        <v>844</v>
      </c>
      <c r="D146" s="44">
        <f>IF(A146&gt;0,1,)</f>
        <v>0</v>
      </c>
      <c r="E146" s="37" t="s">
        <v>425</v>
      </c>
      <c r="F146" s="38">
        <v>1.3</v>
      </c>
      <c r="G146" s="37" t="s">
        <v>582</v>
      </c>
      <c r="H146" s="38">
        <f>ROUND(D146*F146,2)</f>
        <v>0</v>
      </c>
      <c r="I146" s="37" t="s">
        <v>550</v>
      </c>
      <c r="J146" s="39">
        <f>'7-1 단가조사'!L6</f>
        <v>226122</v>
      </c>
      <c r="K146" s="40" t="s">
        <v>583</v>
      </c>
      <c r="L146" s="41"/>
      <c r="M146" s="72">
        <f>ROUNDDOWN(H146*J146,)</f>
        <v>0</v>
      </c>
      <c r="N146" s="70">
        <f t="shared" si="3"/>
        <v>4</v>
      </c>
    </row>
    <row r="147" spans="1:14" s="27" customFormat="1" ht="21.75" customHeight="1">
      <c r="A147" s="28">
        <f>IF('6-3표준조사'!R229="줄베기",1,)</f>
        <v>0</v>
      </c>
      <c r="B147" s="2324"/>
      <c r="C147" s="35" t="s">
        <v>845</v>
      </c>
      <c r="D147" s="43"/>
      <c r="E147" s="37"/>
      <c r="F147" s="38"/>
      <c r="G147" s="37"/>
      <c r="H147" s="38"/>
      <c r="I147" s="37"/>
      <c r="J147" s="39"/>
      <c r="K147" s="40"/>
      <c r="L147" s="45"/>
      <c r="M147" s="72">
        <f>M148+M149</f>
        <v>0</v>
      </c>
      <c r="N147" s="70">
        <f t="shared" si="3"/>
        <v>4</v>
      </c>
    </row>
    <row r="148" spans="1:14" s="27" customFormat="1" ht="21.75" customHeight="1">
      <c r="A148" s="28">
        <f>IF('6-3표준조사'!R229="줄베기",1,)</f>
        <v>0</v>
      </c>
      <c r="B148" s="2324"/>
      <c r="C148" s="35" t="s">
        <v>846</v>
      </c>
      <c r="D148" s="44">
        <f>H146</f>
        <v>0</v>
      </c>
      <c r="E148" s="37" t="s">
        <v>582</v>
      </c>
      <c r="F148" s="38">
        <v>5</v>
      </c>
      <c r="G148" s="37" t="s">
        <v>553</v>
      </c>
      <c r="H148" s="38">
        <f>ROUND(D148*F148,2)</f>
        <v>0</v>
      </c>
      <c r="I148" s="37" t="s">
        <v>554</v>
      </c>
      <c r="J148" s="39">
        <f>'7-1 단가조사'!L11</f>
        <v>1720</v>
      </c>
      <c r="K148" s="40" t="s">
        <v>584</v>
      </c>
      <c r="L148" s="45"/>
      <c r="M148" s="72">
        <f>ROUNDDOWN(H148*J148,)</f>
        <v>0</v>
      </c>
      <c r="N148" s="70">
        <f t="shared" si="3"/>
        <v>4</v>
      </c>
    </row>
    <row r="149" spans="1:14" s="27" customFormat="1" ht="21.75" customHeight="1">
      <c r="A149" s="28">
        <f>IF('6-3표준조사'!R229="줄베기",1,)</f>
        <v>0</v>
      </c>
      <c r="B149" s="2324"/>
      <c r="C149" s="35" t="s">
        <v>847</v>
      </c>
      <c r="D149" s="43">
        <f>M148</f>
        <v>0</v>
      </c>
      <c r="E149" s="37" t="s">
        <v>586</v>
      </c>
      <c r="F149" s="38">
        <v>0.1</v>
      </c>
      <c r="G149" s="37" t="s">
        <v>587</v>
      </c>
      <c r="H149" s="38"/>
      <c r="I149" s="37"/>
      <c r="J149" s="39"/>
      <c r="K149" s="40"/>
      <c r="L149" s="45"/>
      <c r="M149" s="72">
        <f>ROUNDDOWN(D149*F149,)</f>
        <v>0</v>
      </c>
      <c r="N149" s="70">
        <f t="shared" si="3"/>
        <v>4</v>
      </c>
    </row>
    <row r="150" spans="1:14" s="27" customFormat="1" ht="21.75" customHeight="1">
      <c r="A150" s="28">
        <f>IF('6-3표준조사'!R229="줄베기",1,)</f>
        <v>0</v>
      </c>
      <c r="B150" s="2324"/>
      <c r="C150" s="46" t="s">
        <v>848</v>
      </c>
      <c r="D150" s="47">
        <f>D148</f>
        <v>0</v>
      </c>
      <c r="E150" s="48" t="s">
        <v>588</v>
      </c>
      <c r="F150" s="49">
        <v>8.3999999999999995E-3</v>
      </c>
      <c r="G150" s="48" t="s">
        <v>589</v>
      </c>
      <c r="H150" s="50"/>
      <c r="I150" s="48"/>
      <c r="J150" s="51">
        <f>'7-1 단가조사'!L14</f>
        <v>610000</v>
      </c>
      <c r="K150" s="52" t="s">
        <v>585</v>
      </c>
      <c r="L150" s="53"/>
      <c r="M150" s="73">
        <f>ROUNDDOWN(D150*F150*J150,)</f>
        <v>0</v>
      </c>
      <c r="N150" s="70">
        <f t="shared" si="3"/>
        <v>4</v>
      </c>
    </row>
    <row r="151" spans="1:14" ht="21.75" customHeight="1">
      <c r="A151" s="844">
        <f>IF('6-3표준조사'!R229="모두베기",1,)</f>
        <v>1</v>
      </c>
      <c r="B151" s="2324"/>
      <c r="C151" s="852" t="s">
        <v>590</v>
      </c>
      <c r="D151" s="853"/>
      <c r="E151" s="854"/>
      <c r="F151" s="855"/>
      <c r="G151" s="854"/>
      <c r="H151" s="855"/>
      <c r="I151" s="854"/>
      <c r="J151" s="856"/>
      <c r="K151" s="857"/>
      <c r="L151" s="858"/>
      <c r="M151" s="859">
        <f>M152+M157+M160</f>
        <v>0</v>
      </c>
      <c r="N151" s="841">
        <f t="shared" si="3"/>
        <v>4</v>
      </c>
    </row>
    <row r="152" spans="1:14" ht="21.75" customHeight="1">
      <c r="A152" s="844">
        <f>IF('6-3표준조사'!R229="모두베기",1,)</f>
        <v>1</v>
      </c>
      <c r="B152" s="2324"/>
      <c r="C152" s="860" t="s">
        <v>841</v>
      </c>
      <c r="D152" s="861"/>
      <c r="E152" s="862"/>
      <c r="F152" s="863"/>
      <c r="G152" s="862"/>
      <c r="H152" s="863"/>
      <c r="I152" s="862"/>
      <c r="J152" s="864"/>
      <c r="K152" s="865"/>
      <c r="L152" s="866">
        <f>L180/100</f>
        <v>0</v>
      </c>
      <c r="M152" s="867">
        <f>M153+M154+M155+M156</f>
        <v>0</v>
      </c>
      <c r="N152" s="841">
        <f t="shared" si="3"/>
        <v>4</v>
      </c>
    </row>
    <row r="153" spans="1:14" ht="21.75" customHeight="1">
      <c r="A153" s="844">
        <f>IF('6-3표준조사'!R229="모두베기",1,)</f>
        <v>1</v>
      </c>
      <c r="B153" s="2324"/>
      <c r="C153" s="860" t="s">
        <v>843</v>
      </c>
      <c r="D153" s="861"/>
      <c r="E153" s="862" t="s">
        <v>551</v>
      </c>
      <c r="F153" s="863">
        <v>7.0000000000000007E-2</v>
      </c>
      <c r="G153" s="862" t="s">
        <v>552</v>
      </c>
      <c r="H153" s="863">
        <f>ROUND(D153/100*F153,2)</f>
        <v>0</v>
      </c>
      <c r="I153" s="862" t="s">
        <v>550</v>
      </c>
      <c r="J153" s="864">
        <f>'7-1 단가조사'!L7</f>
        <v>172068</v>
      </c>
      <c r="K153" s="865" t="s">
        <v>580</v>
      </c>
      <c r="L153" s="868"/>
      <c r="M153" s="867">
        <f>ROUNDDOWN((H153*J153)+(H153*J153*L152),)</f>
        <v>0</v>
      </c>
      <c r="N153" s="841">
        <f t="shared" si="3"/>
        <v>4</v>
      </c>
    </row>
    <row r="154" spans="1:14" ht="21.75" customHeight="1">
      <c r="A154" s="844">
        <f>IF('6-3표준조사'!R229="모두베기",1,)</f>
        <v>1</v>
      </c>
      <c r="B154" s="2324"/>
      <c r="C154" s="869" t="s">
        <v>1158</v>
      </c>
      <c r="D154" s="870">
        <v>0</v>
      </c>
      <c r="E154" s="862" t="s">
        <v>425</v>
      </c>
      <c r="F154" s="863">
        <v>3.5</v>
      </c>
      <c r="G154" s="862" t="s">
        <v>582</v>
      </c>
      <c r="H154" s="863">
        <f>ROUND(D154*F154,2)</f>
        <v>0</v>
      </c>
      <c r="I154" s="862" t="s">
        <v>550</v>
      </c>
      <c r="J154" s="864">
        <f>'7-1 단가조사'!L6</f>
        <v>226122</v>
      </c>
      <c r="K154" s="865" t="s">
        <v>583</v>
      </c>
      <c r="L154" s="868"/>
      <c r="M154" s="867">
        <f>ROUNDDOWN((H154*J154)+(H154*J154*L152),)</f>
        <v>0</v>
      </c>
      <c r="N154" s="841">
        <f t="shared" si="3"/>
        <v>4</v>
      </c>
    </row>
    <row r="155" spans="1:14" ht="21.75" customHeight="1">
      <c r="A155" s="844">
        <f>IF('6-3표준조사'!R229="모두베기",1,)</f>
        <v>1</v>
      </c>
      <c r="B155" s="2324"/>
      <c r="C155" s="869" t="s">
        <v>1159</v>
      </c>
      <c r="D155" s="870">
        <v>0</v>
      </c>
      <c r="E155" s="862" t="s">
        <v>425</v>
      </c>
      <c r="F155" s="863">
        <v>4</v>
      </c>
      <c r="G155" s="862" t="s">
        <v>582</v>
      </c>
      <c r="H155" s="863">
        <f>ROUND(D155*F155,2)</f>
        <v>0</v>
      </c>
      <c r="I155" s="862" t="s">
        <v>550</v>
      </c>
      <c r="J155" s="864">
        <f>'7-1 단가조사'!L6</f>
        <v>226122</v>
      </c>
      <c r="K155" s="865" t="s">
        <v>583</v>
      </c>
      <c r="L155" s="868"/>
      <c r="M155" s="867">
        <f>ROUNDDOWN((H155*J155)+(H155*J155*L152),)</f>
        <v>0</v>
      </c>
      <c r="N155" s="841">
        <f t="shared" si="3"/>
        <v>4</v>
      </c>
    </row>
    <row r="156" spans="1:14" ht="21.75" customHeight="1">
      <c r="A156" s="844">
        <f>IF('6-3표준조사'!R229="모두베기",1,)</f>
        <v>1</v>
      </c>
      <c r="B156" s="2324"/>
      <c r="C156" s="869" t="s">
        <v>1160</v>
      </c>
      <c r="D156" s="870">
        <v>0</v>
      </c>
      <c r="E156" s="862" t="s">
        <v>425</v>
      </c>
      <c r="F156" s="863">
        <v>5</v>
      </c>
      <c r="G156" s="862" t="s">
        <v>582</v>
      </c>
      <c r="H156" s="863">
        <f>ROUND(D156*F156,2)</f>
        <v>0</v>
      </c>
      <c r="I156" s="862" t="s">
        <v>550</v>
      </c>
      <c r="J156" s="864">
        <f>'7-1 단가조사'!L6</f>
        <v>226122</v>
      </c>
      <c r="K156" s="865" t="s">
        <v>583</v>
      </c>
      <c r="L156" s="868"/>
      <c r="M156" s="867">
        <f>ROUNDDOWN((H156*J156)+(H156*J156*L152),)</f>
        <v>0</v>
      </c>
      <c r="N156" s="841">
        <f t="shared" si="3"/>
        <v>4</v>
      </c>
    </row>
    <row r="157" spans="1:14" ht="21.75" customHeight="1">
      <c r="A157" s="844">
        <f>IF('6-3표준조사'!R229="모두베기",1,)</f>
        <v>1</v>
      </c>
      <c r="B157" s="2324"/>
      <c r="C157" s="860" t="s">
        <v>845</v>
      </c>
      <c r="D157" s="861"/>
      <c r="E157" s="862"/>
      <c r="F157" s="863"/>
      <c r="G157" s="862"/>
      <c r="H157" s="863"/>
      <c r="I157" s="862"/>
      <c r="J157" s="864"/>
      <c r="K157" s="865"/>
      <c r="L157" s="868"/>
      <c r="M157" s="867">
        <f>M158+M159</f>
        <v>0</v>
      </c>
      <c r="N157" s="841">
        <f t="shared" si="3"/>
        <v>4</v>
      </c>
    </row>
    <row r="158" spans="1:14" ht="21.75" customHeight="1">
      <c r="A158" s="844">
        <f>IF('6-3표준조사'!R229="모두베기",1,)</f>
        <v>1</v>
      </c>
      <c r="B158" s="2324"/>
      <c r="C158" s="860" t="s">
        <v>846</v>
      </c>
      <c r="D158" s="870">
        <f>(H154+H155+H156)</f>
        <v>0</v>
      </c>
      <c r="E158" s="862" t="s">
        <v>582</v>
      </c>
      <c r="F158" s="863">
        <v>5</v>
      </c>
      <c r="G158" s="862" t="s">
        <v>553</v>
      </c>
      <c r="H158" s="863">
        <f>ROUND(D158*F158,2)</f>
        <v>0</v>
      </c>
      <c r="I158" s="862" t="s">
        <v>554</v>
      </c>
      <c r="J158" s="864">
        <f>'7-1 단가조사'!L11</f>
        <v>1720</v>
      </c>
      <c r="K158" s="865" t="s">
        <v>584</v>
      </c>
      <c r="L158" s="868"/>
      <c r="M158" s="867">
        <f>ROUNDDOWN(H158*J158,)</f>
        <v>0</v>
      </c>
      <c r="N158" s="841">
        <f t="shared" si="3"/>
        <v>4</v>
      </c>
    </row>
    <row r="159" spans="1:14" ht="21.75" customHeight="1">
      <c r="A159" s="844">
        <f>IF('6-3표준조사'!R229="모두베기",1,)</f>
        <v>1</v>
      </c>
      <c r="B159" s="2324"/>
      <c r="C159" s="860" t="s">
        <v>847</v>
      </c>
      <c r="D159" s="861">
        <f>M158</f>
        <v>0</v>
      </c>
      <c r="E159" s="862" t="s">
        <v>586</v>
      </c>
      <c r="F159" s="863">
        <v>0.1</v>
      </c>
      <c r="G159" s="862" t="s">
        <v>587</v>
      </c>
      <c r="H159" s="863"/>
      <c r="I159" s="862"/>
      <c r="J159" s="864"/>
      <c r="K159" s="865"/>
      <c r="L159" s="868"/>
      <c r="M159" s="867">
        <f>ROUNDDOWN(D159*F159,)</f>
        <v>0</v>
      </c>
      <c r="N159" s="841">
        <f t="shared" si="3"/>
        <v>4</v>
      </c>
    </row>
    <row r="160" spans="1:14" ht="21.75" customHeight="1">
      <c r="A160" s="844">
        <f>IF('6-3표준조사'!R229="모두베기",1,)</f>
        <v>1</v>
      </c>
      <c r="B160" s="2324"/>
      <c r="C160" s="871" t="s">
        <v>848</v>
      </c>
      <c r="D160" s="872">
        <f>D158</f>
        <v>0</v>
      </c>
      <c r="E160" s="873" t="s">
        <v>588</v>
      </c>
      <c r="F160" s="874">
        <v>8.3999999999999995E-3</v>
      </c>
      <c r="G160" s="873" t="s">
        <v>589</v>
      </c>
      <c r="H160" s="875"/>
      <c r="I160" s="873"/>
      <c r="J160" s="876">
        <f>'7-1 단가조사'!L14</f>
        <v>610000</v>
      </c>
      <c r="K160" s="877" t="s">
        <v>585</v>
      </c>
      <c r="L160" s="878"/>
      <c r="M160" s="879">
        <f>ROUNDDOWN(D160*F160*J160,)</f>
        <v>0</v>
      </c>
      <c r="N160" s="841">
        <f t="shared" si="3"/>
        <v>4</v>
      </c>
    </row>
    <row r="161" spans="1:15" s="27" customFormat="1" ht="21.75" customHeight="1">
      <c r="A161" s="28">
        <f>IF('6-3표준조사'!R229="맹아제거",1,)</f>
        <v>0</v>
      </c>
      <c r="B161" s="2324"/>
      <c r="C161" s="29" t="s">
        <v>591</v>
      </c>
      <c r="D161" s="30"/>
      <c r="E161" s="31"/>
      <c r="F161" s="30"/>
      <c r="G161" s="31"/>
      <c r="H161" s="30"/>
      <c r="I161" s="31"/>
      <c r="J161" s="32"/>
      <c r="K161" s="33"/>
      <c r="L161" s="34"/>
      <c r="M161" s="71">
        <f>M162</f>
        <v>0</v>
      </c>
      <c r="N161" s="70">
        <f t="shared" si="3"/>
        <v>4</v>
      </c>
    </row>
    <row r="162" spans="1:15" s="27" customFormat="1" ht="21.75" customHeight="1">
      <c r="A162" s="28">
        <f>IF('6-3표준조사'!R229="맹아제거",1,)</f>
        <v>0</v>
      </c>
      <c r="B162" s="2324"/>
      <c r="C162" s="35" t="s">
        <v>841</v>
      </c>
      <c r="D162" s="36"/>
      <c r="E162" s="37"/>
      <c r="F162" s="38"/>
      <c r="G162" s="37"/>
      <c r="H162" s="38"/>
      <c r="I162" s="37"/>
      <c r="J162" s="39"/>
      <c r="K162" s="40"/>
      <c r="L162" s="41">
        <f>M180/100</f>
        <v>0</v>
      </c>
      <c r="M162" s="72">
        <f>ROUNDDOWN((H163*J163)+(H163*J163*L162),)</f>
        <v>0</v>
      </c>
      <c r="N162" s="70">
        <f t="shared" si="3"/>
        <v>4</v>
      </c>
    </row>
    <row r="163" spans="1:15" s="27" customFormat="1" ht="21.75" customHeight="1">
      <c r="A163" s="28">
        <f>IF('6-3표준조사'!R229="맹아제거",1,)</f>
        <v>0</v>
      </c>
      <c r="B163" s="2324"/>
      <c r="C163" s="35" t="s">
        <v>849</v>
      </c>
      <c r="D163" s="36">
        <v>0</v>
      </c>
      <c r="E163" s="37" t="s">
        <v>551</v>
      </c>
      <c r="F163" s="38">
        <v>0.2</v>
      </c>
      <c r="G163" s="37" t="s">
        <v>552</v>
      </c>
      <c r="H163" s="38">
        <f>ROUND(D163/100*F163,2)</f>
        <v>0</v>
      </c>
      <c r="I163" s="37" t="s">
        <v>550</v>
      </c>
      <c r="J163" s="39">
        <f>'7-1 단가조사'!L7</f>
        <v>172068</v>
      </c>
      <c r="K163" s="40" t="s">
        <v>580</v>
      </c>
      <c r="L163" s="41">
        <f>M180/100</f>
        <v>0</v>
      </c>
      <c r="M163" s="72"/>
      <c r="N163" s="70">
        <f t="shared" si="3"/>
        <v>4</v>
      </c>
    </row>
    <row r="164" spans="1:15" ht="21.75" customHeight="1">
      <c r="A164" s="844">
        <f>IF(H137&gt;0,1,)</f>
        <v>1</v>
      </c>
      <c r="B164" s="2372" t="s">
        <v>555</v>
      </c>
      <c r="C164" s="852" t="s">
        <v>592</v>
      </c>
      <c r="D164" s="855"/>
      <c r="E164" s="854"/>
      <c r="F164" s="855"/>
      <c r="G164" s="854"/>
      <c r="H164" s="855"/>
      <c r="I164" s="854"/>
      <c r="J164" s="856"/>
      <c r="K164" s="857"/>
      <c r="L164" s="858"/>
      <c r="M164" s="859">
        <f>SUM(M165,M167,M168)</f>
        <v>0</v>
      </c>
      <c r="N164" s="841">
        <f t="shared" si="3"/>
        <v>4</v>
      </c>
    </row>
    <row r="165" spans="1:15" ht="21.75" customHeight="1">
      <c r="A165" s="844">
        <f>IF(H137&gt;0,1,)</f>
        <v>1</v>
      </c>
      <c r="B165" s="2373"/>
      <c r="C165" s="860" t="s">
        <v>850</v>
      </c>
      <c r="D165" s="863"/>
      <c r="E165" s="862"/>
      <c r="F165" s="863"/>
      <c r="G165" s="862"/>
      <c r="H165" s="863"/>
      <c r="I165" s="862"/>
      <c r="J165" s="864"/>
      <c r="K165" s="865"/>
      <c r="L165" s="868"/>
      <c r="M165" s="867">
        <f>M166</f>
        <v>0</v>
      </c>
      <c r="N165" s="841">
        <f t="shared" si="3"/>
        <v>4</v>
      </c>
    </row>
    <row r="166" spans="1:15" ht="21.75" customHeight="1">
      <c r="A166" s="844">
        <f>IF(H137&gt;0,1,)</f>
        <v>1</v>
      </c>
      <c r="B166" s="2373"/>
      <c r="C166" s="860" t="s">
        <v>851</v>
      </c>
      <c r="D166" s="863"/>
      <c r="E166" s="862"/>
      <c r="F166" s="863"/>
      <c r="G166" s="862"/>
      <c r="H166" s="863"/>
      <c r="I166" s="862"/>
      <c r="J166" s="864"/>
      <c r="K166" s="865"/>
      <c r="L166" s="868"/>
      <c r="M166" s="867">
        <f>M141+M144+M152+M162</f>
        <v>0</v>
      </c>
      <c r="N166" s="841">
        <f t="shared" si="3"/>
        <v>4</v>
      </c>
    </row>
    <row r="167" spans="1:15" ht="21.75" customHeight="1">
      <c r="A167" s="844">
        <f>IF(H137&gt;0,1,)</f>
        <v>1</v>
      </c>
      <c r="B167" s="2373"/>
      <c r="C167" s="860" t="s">
        <v>852</v>
      </c>
      <c r="D167" s="863"/>
      <c r="E167" s="862"/>
      <c r="F167" s="863"/>
      <c r="G167" s="862"/>
      <c r="H167" s="863"/>
      <c r="I167" s="862"/>
      <c r="J167" s="864"/>
      <c r="K167" s="865"/>
      <c r="L167" s="868"/>
      <c r="M167" s="867">
        <f>M147+M157</f>
        <v>0</v>
      </c>
      <c r="N167" s="841">
        <f t="shared" si="3"/>
        <v>4</v>
      </c>
    </row>
    <row r="168" spans="1:15" ht="21.75" customHeight="1" thickBot="1">
      <c r="A168" s="844">
        <f>IF(H137&gt;0,1,)</f>
        <v>1</v>
      </c>
      <c r="B168" s="2374"/>
      <c r="C168" s="871" t="s">
        <v>853</v>
      </c>
      <c r="D168" s="880"/>
      <c r="E168" s="881"/>
      <c r="F168" s="880"/>
      <c r="G168" s="881"/>
      <c r="H168" s="880"/>
      <c r="I168" s="881"/>
      <c r="J168" s="882"/>
      <c r="K168" s="883"/>
      <c r="L168" s="884"/>
      <c r="M168" s="885">
        <f>M150+M160</f>
        <v>0</v>
      </c>
      <c r="N168" s="841">
        <f t="shared" si="3"/>
        <v>4</v>
      </c>
    </row>
    <row r="169" spans="1:15" ht="21.75" customHeight="1">
      <c r="A169" s="844">
        <f>IF(H137&gt;0,1,)</f>
        <v>1</v>
      </c>
      <c r="B169" s="2375" t="s">
        <v>556</v>
      </c>
      <c r="C169" s="2375"/>
      <c r="D169" s="2375"/>
      <c r="E169" s="2375"/>
      <c r="F169" s="2375"/>
      <c r="G169" s="2375"/>
      <c r="H169" s="2375"/>
      <c r="I169" s="2375"/>
      <c r="J169" s="2375"/>
      <c r="K169" s="2375"/>
      <c r="L169" s="2375"/>
      <c r="M169" s="2375"/>
      <c r="N169" s="841">
        <f t="shared" si="3"/>
        <v>4</v>
      </c>
    </row>
    <row r="170" spans="1:15" ht="21.75" customHeight="1">
      <c r="A170" s="844">
        <f>IF(H137&gt;0,1,)</f>
        <v>1</v>
      </c>
      <c r="B170" s="2376" t="s">
        <v>557</v>
      </c>
      <c r="C170" s="2376"/>
      <c r="D170" s="2376"/>
      <c r="E170" s="2376"/>
      <c r="F170" s="2376"/>
      <c r="G170" s="2376"/>
      <c r="H170" s="2376"/>
      <c r="I170" s="2376"/>
      <c r="J170" s="2376"/>
      <c r="K170" s="2376"/>
      <c r="L170" s="2376"/>
      <c r="M170" s="2376"/>
      <c r="N170" s="841">
        <f t="shared" si="3"/>
        <v>4</v>
      </c>
    </row>
    <row r="171" spans="1:15" ht="21.75" customHeight="1">
      <c r="A171" s="844">
        <f>IF(H137&gt;0,1,)</f>
        <v>1</v>
      </c>
      <c r="B171" s="886" t="s">
        <v>558</v>
      </c>
      <c r="C171" s="887" t="s">
        <v>854</v>
      </c>
      <c r="D171" s="888">
        <f>'6-3표준조사'!Q235</f>
        <v>2670</v>
      </c>
      <c r="E171" s="886" t="s">
        <v>551</v>
      </c>
      <c r="F171" s="1706"/>
      <c r="G171" s="886"/>
      <c r="H171" s="890"/>
      <c r="I171" s="891"/>
      <c r="J171" s="891"/>
      <c r="K171" s="891"/>
      <c r="L171" s="892"/>
      <c r="M171" s="891"/>
      <c r="N171" s="841">
        <f t="shared" si="3"/>
        <v>4</v>
      </c>
    </row>
    <row r="172" spans="1:15" ht="21.75" customHeight="1">
      <c r="A172" s="844">
        <f>IF(H137&gt;0,1,)</f>
        <v>1</v>
      </c>
      <c r="B172" s="886" t="s">
        <v>559</v>
      </c>
      <c r="C172" s="887" t="s">
        <v>840</v>
      </c>
      <c r="D172" s="2377">
        <f>'6-3표준조사'!S235</f>
        <v>0</v>
      </c>
      <c r="E172" s="2377"/>
      <c r="F172" s="1706"/>
      <c r="G172" s="886"/>
      <c r="H172" s="890"/>
      <c r="I172" s="891"/>
      <c r="J172" s="891"/>
      <c r="K172" s="891"/>
      <c r="L172" s="892"/>
      <c r="M172" s="891"/>
      <c r="N172" s="841">
        <f t="shared" si="3"/>
        <v>4</v>
      </c>
    </row>
    <row r="173" spans="1:15" ht="21.75" customHeight="1">
      <c r="A173" s="844">
        <f>IF(H137&gt;0,1,)</f>
        <v>1</v>
      </c>
      <c r="B173" s="886" t="s">
        <v>558</v>
      </c>
      <c r="C173" s="887" t="s">
        <v>1152</v>
      </c>
      <c r="D173" s="2385" t="str">
        <f>'6-3표준조사'!R231</f>
        <v>3년차 이상</v>
      </c>
      <c r="E173" s="2385"/>
      <c r="F173" s="893"/>
      <c r="G173" s="893"/>
      <c r="H173" s="890"/>
      <c r="I173" s="891"/>
      <c r="J173" s="891"/>
      <c r="K173" s="891"/>
      <c r="L173" s="892"/>
      <c r="M173" s="891"/>
      <c r="N173" s="841">
        <f t="shared" si="3"/>
        <v>4</v>
      </c>
    </row>
    <row r="174" spans="1:15" ht="21.75" customHeight="1">
      <c r="A174" s="844">
        <f>IF(H137&gt;0,1,)</f>
        <v>1</v>
      </c>
      <c r="B174" s="2376" t="s">
        <v>856</v>
      </c>
      <c r="C174" s="2376"/>
      <c r="D174" s="2376"/>
      <c r="E174" s="2376"/>
      <c r="F174" s="2376"/>
      <c r="G174" s="2376"/>
      <c r="H174" s="2376"/>
      <c r="I174" s="2376"/>
      <c r="J174" s="2376"/>
      <c r="K174" s="2376"/>
      <c r="L174" s="2376"/>
      <c r="M174" s="2376"/>
      <c r="N174" s="841">
        <f t="shared" si="3"/>
        <v>4</v>
      </c>
    </row>
    <row r="175" spans="1:15" ht="21.75" customHeight="1">
      <c r="A175" s="844">
        <f>IF(H137&gt;0,1,)</f>
        <v>1</v>
      </c>
      <c r="B175" s="2386" t="s">
        <v>542</v>
      </c>
      <c r="C175" s="2386"/>
      <c r="D175" s="2387" t="s">
        <v>893</v>
      </c>
      <c r="E175" s="2387"/>
      <c r="F175" s="2387"/>
      <c r="G175" s="2387"/>
      <c r="H175" s="2387"/>
      <c r="I175" s="2388" t="s">
        <v>894</v>
      </c>
      <c r="J175" s="2388"/>
      <c r="K175" s="2388"/>
      <c r="L175" s="2388"/>
      <c r="M175" s="2388"/>
      <c r="N175" s="841">
        <f t="shared" si="3"/>
        <v>4</v>
      </c>
      <c r="O175" s="894"/>
    </row>
    <row r="176" spans="1:15" ht="21.75" customHeight="1">
      <c r="A176" s="844">
        <f>IF(H137&gt;0,1,)</f>
        <v>1</v>
      </c>
      <c r="B176" s="2386"/>
      <c r="C176" s="2386"/>
      <c r="D176" s="2387"/>
      <c r="E176" s="2387"/>
      <c r="F176" s="2387"/>
      <c r="G176" s="2387"/>
      <c r="H176" s="2387"/>
      <c r="I176" s="895" t="s">
        <v>895</v>
      </c>
      <c r="J176" s="1705" t="s">
        <v>896</v>
      </c>
      <c r="K176" s="1705" t="s">
        <v>897</v>
      </c>
      <c r="L176" s="897" t="s">
        <v>898</v>
      </c>
      <c r="M176" s="1705" t="s">
        <v>899</v>
      </c>
      <c r="N176" s="841">
        <f t="shared" si="3"/>
        <v>4</v>
      </c>
    </row>
    <row r="177" spans="1:15" ht="21.75" customHeight="1">
      <c r="A177" s="844">
        <f>IF(H137&gt;0,1,)</f>
        <v>1</v>
      </c>
      <c r="B177" s="2368" t="s">
        <v>572</v>
      </c>
      <c r="C177" s="2368"/>
      <c r="D177" s="2369" t="str">
        <f>'6-3표준조사'!P231</f>
        <v>중 (15˚ ~ 30˚)</v>
      </c>
      <c r="E177" s="2369"/>
      <c r="F177" s="2369"/>
      <c r="G177" s="2369"/>
      <c r="H177" s="2369"/>
      <c r="I177" s="1707">
        <f>IF(H137=0,"",IF(D177="완 (15˚ 이하)",0,IF(D177="중 (15˚ ~ 30˚)",5,IF(D177="급 (30˚ 초과)",10))))</f>
        <v>5</v>
      </c>
      <c r="J177" s="1707" t="str">
        <f>IF(A140=0,"",IF(D177="완 (15˚ 이하)",0,IF(D177="중 (15˚ ~ 30˚)",5,IF(D177="급 (30˚ 초과)",10))))</f>
        <v/>
      </c>
      <c r="K177" s="1707" t="str">
        <f>IF(A143=0,"",IF(D177="완 (15˚ 이하)",0,IF(D177="중 (15˚ ~ 30˚)",5,IF(D177="급 (30˚ 초과)",10))))</f>
        <v/>
      </c>
      <c r="L177" s="1707">
        <f>IF(A151=0,"",IF(D177="완 (15˚ 이하)",0,IF(D177="중 (15˚ ~ 30˚)",5,IF(D177="급 (30˚ 초과)",10))))</f>
        <v>5</v>
      </c>
      <c r="M177" s="1707" t="str">
        <f>IF(A161=0,"",IF(D177="완 (15˚ 이하)",0,IF(D177="중 (15˚ ~ 30˚)",5,IF(D177="급 (30˚ 초과)",10))))</f>
        <v/>
      </c>
      <c r="N177" s="841">
        <f t="shared" si="3"/>
        <v>4</v>
      </c>
    </row>
    <row r="178" spans="1:15" ht="21.75" customHeight="1">
      <c r="A178" s="844">
        <f>IF(H137&gt;0,1,)</f>
        <v>1</v>
      </c>
      <c r="B178" s="2389" t="s">
        <v>561</v>
      </c>
      <c r="C178" s="2389"/>
      <c r="D178" s="2369" t="str">
        <f>'6-3표준조사'!R231</f>
        <v>3년차 이상</v>
      </c>
      <c r="E178" s="2369"/>
      <c r="F178" s="2369"/>
      <c r="G178" s="2369"/>
      <c r="H178" s="2369"/>
      <c r="I178" s="1707"/>
      <c r="J178" s="1707"/>
      <c r="K178" s="1707" t="str">
        <f>IF(A143=0,"",IF(D178="당해년도",0,IF(D178="2년차",5,IF(D178="3년차",10))))</f>
        <v/>
      </c>
      <c r="L178" s="1707"/>
      <c r="M178" s="1707"/>
      <c r="N178" s="841">
        <f t="shared" si="3"/>
        <v>4</v>
      </c>
    </row>
    <row r="179" spans="1:15" ht="21.75" customHeight="1">
      <c r="A179" s="844">
        <f>IF(H137&gt;0,1,)</f>
        <v>1</v>
      </c>
      <c r="B179" s="2368" t="s">
        <v>560</v>
      </c>
      <c r="C179" s="2368"/>
      <c r="D179" s="2369" t="str">
        <f>'6-3표준조사'!Q231</f>
        <v>개소당3ha이상</v>
      </c>
      <c r="E179" s="2369"/>
      <c r="F179" s="2369"/>
      <c r="G179" s="2369"/>
      <c r="H179" s="2369"/>
      <c r="I179" s="1707"/>
      <c r="J179" s="1707" t="str">
        <f>IF(A140=0,"",IF(D179="개소당5ha이상",0,IF(D179="개소당3~5ha미만 ",5,IF(D179="개소당3ha미만",10))))</f>
        <v/>
      </c>
      <c r="K179" s="1707" t="str">
        <f>IF(A143=0,"",IF(D179="개소당5ha이상",0,IF(D179="개소당3~5ha미만 ",5,IF(D179="개소당3ha미만",10))))</f>
        <v/>
      </c>
      <c r="L179" s="1707" t="b">
        <f>IF(A151=0,"",IF(D179="개소당5ha이상",0,IF(D179="개소당3~5ha미만 ",5,IF(D179="개소당3ha미만",10))))</f>
        <v>0</v>
      </c>
      <c r="M179" s="1707" t="str">
        <f>IF(A161=0,"",IF(D179="개소당5ha이상",0,IF(D179="개소당3~5ha미만 ",5,IF(D179="개소당3ha미만",10))))</f>
        <v/>
      </c>
      <c r="N179" s="841">
        <f t="shared" si="3"/>
        <v>4</v>
      </c>
    </row>
    <row r="180" spans="1:15" ht="21.75" customHeight="1">
      <c r="A180" s="844">
        <f>IF(H137&gt;0,1,)</f>
        <v>1</v>
      </c>
      <c r="B180" s="2368" t="s">
        <v>555</v>
      </c>
      <c r="C180" s="2368"/>
      <c r="D180" s="2369"/>
      <c r="E180" s="2369"/>
      <c r="F180" s="2369"/>
      <c r="G180" s="2369"/>
      <c r="H180" s="2369"/>
      <c r="I180" s="1707"/>
      <c r="J180" s="1707"/>
      <c r="K180" s="1707"/>
      <c r="L180" s="1707"/>
      <c r="M180" s="1707"/>
      <c r="N180" s="841">
        <f t="shared" si="3"/>
        <v>4</v>
      </c>
    </row>
    <row r="181" spans="1:15" ht="35.1" customHeight="1" thickBot="1">
      <c r="A181" s="844">
        <f>IF(H182&gt;0,1,)</f>
        <v>1</v>
      </c>
      <c r="B181" s="2237" t="s">
        <v>2161</v>
      </c>
      <c r="C181" s="2237"/>
      <c r="D181" s="2237"/>
      <c r="E181" s="2237"/>
      <c r="F181" s="2237"/>
      <c r="G181" s="2237"/>
      <c r="H181" s="2237"/>
      <c r="I181" s="2237"/>
      <c r="J181" s="2237"/>
      <c r="K181" s="2237"/>
      <c r="L181" s="2237"/>
      <c r="M181" s="2237"/>
      <c r="N181" s="841">
        <f>IF(H$182&gt;0,5,)</f>
        <v>5</v>
      </c>
      <c r="O181" s="899"/>
    </row>
    <row r="182" spans="1:15" ht="24.95" customHeight="1">
      <c r="A182" s="844">
        <f>IF(H182&gt;0,1,)</f>
        <v>1</v>
      </c>
      <c r="B182" s="2362" t="s">
        <v>857</v>
      </c>
      <c r="C182" s="2363"/>
      <c r="D182" s="2364" t="str">
        <f>CONCATENATE('6-3표준조사'!K304,"임반")</f>
        <v>65-0임반</v>
      </c>
      <c r="E182" s="2364"/>
      <c r="F182" s="2364" t="str">
        <f>CONCATENATE('6-3표준조사'!L304,"소반")</f>
        <v>7-1소반</v>
      </c>
      <c r="G182" s="2364"/>
      <c r="H182" s="2365">
        <f>'6-3표준조사'!Q304</f>
        <v>8.3000000000000007</v>
      </c>
      <c r="I182" s="2365"/>
      <c r="J182" s="845"/>
      <c r="K182" s="846" t="s">
        <v>541</v>
      </c>
      <c r="L182" s="2366" t="str">
        <f>+'6-3표준조사'!R304</f>
        <v>모두베기</v>
      </c>
      <c r="M182" s="2367"/>
      <c r="N182" s="841">
        <f t="shared" ref="N182:N225" si="4">IF(H$182&gt;0,5,)</f>
        <v>5</v>
      </c>
    </row>
    <row r="183" spans="1:15" ht="21.75" customHeight="1">
      <c r="A183" s="844">
        <f>IF(H182&gt;0,1,)</f>
        <v>1</v>
      </c>
      <c r="B183" s="2378" t="s">
        <v>542</v>
      </c>
      <c r="C183" s="2379"/>
      <c r="D183" s="2380" t="s">
        <v>543</v>
      </c>
      <c r="E183" s="2379"/>
      <c r="F183" s="2381" t="s">
        <v>544</v>
      </c>
      <c r="G183" s="2382"/>
      <c r="H183" s="2381" t="s">
        <v>545</v>
      </c>
      <c r="I183" s="2382"/>
      <c r="J183" s="2380" t="s">
        <v>546</v>
      </c>
      <c r="K183" s="2379"/>
      <c r="L183" s="2383" t="s">
        <v>858</v>
      </c>
      <c r="M183" s="2370"/>
      <c r="N183" s="841">
        <f t="shared" si="4"/>
        <v>5</v>
      </c>
    </row>
    <row r="184" spans="1:15" ht="21.75" customHeight="1">
      <c r="A184" s="844">
        <f>IF(H182&gt;0,1,)</f>
        <v>1</v>
      </c>
      <c r="B184" s="847"/>
      <c r="C184" s="848" t="s">
        <v>547</v>
      </c>
      <c r="D184" s="849"/>
      <c r="E184" s="850" t="s">
        <v>548</v>
      </c>
      <c r="F184" s="849"/>
      <c r="G184" s="850" t="s">
        <v>548</v>
      </c>
      <c r="H184" s="849"/>
      <c r="I184" s="850" t="s">
        <v>548</v>
      </c>
      <c r="J184" s="851"/>
      <c r="K184" s="850" t="s">
        <v>549</v>
      </c>
      <c r="L184" s="2384"/>
      <c r="M184" s="2371"/>
      <c r="N184" s="841">
        <f t="shared" si="4"/>
        <v>5</v>
      </c>
    </row>
    <row r="185" spans="1:15" s="27" customFormat="1" ht="21.75" customHeight="1">
      <c r="A185" s="28">
        <f>IF('6-3표준조사'!R304="둘레베기",1,)</f>
        <v>0</v>
      </c>
      <c r="B185" s="2323" t="s">
        <v>547</v>
      </c>
      <c r="C185" s="29" t="s">
        <v>579</v>
      </c>
      <c r="D185" s="30"/>
      <c r="E185" s="31"/>
      <c r="F185" s="30"/>
      <c r="G185" s="31"/>
      <c r="H185" s="30"/>
      <c r="I185" s="31"/>
      <c r="J185" s="32"/>
      <c r="K185" s="33"/>
      <c r="L185" s="34"/>
      <c r="M185" s="71">
        <f>M186</f>
        <v>0</v>
      </c>
      <c r="N185" s="70">
        <f t="shared" si="4"/>
        <v>5</v>
      </c>
    </row>
    <row r="186" spans="1:15" s="27" customFormat="1" ht="21.75" customHeight="1">
      <c r="A186" s="28">
        <f>IF('6-3표준조사'!R304="둘레베기",1,)</f>
        <v>0</v>
      </c>
      <c r="B186" s="2324"/>
      <c r="C186" s="35" t="s">
        <v>841</v>
      </c>
      <c r="D186" s="36"/>
      <c r="E186" s="37"/>
      <c r="F186" s="38"/>
      <c r="G186" s="37"/>
      <c r="H186" s="38"/>
      <c r="I186" s="37"/>
      <c r="J186" s="39"/>
      <c r="K186" s="40"/>
      <c r="L186" s="41">
        <f>J225/100</f>
        <v>0</v>
      </c>
      <c r="M186" s="72">
        <f>ROUNDDOWN((H187*J187)+(H187*J187*L186),)</f>
        <v>0</v>
      </c>
      <c r="N186" s="70">
        <f t="shared" si="4"/>
        <v>5</v>
      </c>
    </row>
    <row r="187" spans="1:15" s="27" customFormat="1" ht="21.75" customHeight="1">
      <c r="A187" s="28">
        <f>IF('6-3표준조사'!R304="둘레베기",1,)</f>
        <v>0</v>
      </c>
      <c r="B187" s="2324"/>
      <c r="C187" s="35" t="s">
        <v>842</v>
      </c>
      <c r="D187" s="36">
        <f>IF(A187&gt;0,D216,)</f>
        <v>0</v>
      </c>
      <c r="E187" s="37" t="s">
        <v>551</v>
      </c>
      <c r="F187" s="38">
        <v>0.18</v>
      </c>
      <c r="G187" s="37" t="s">
        <v>552</v>
      </c>
      <c r="H187" s="38">
        <f>ROUND(D187/100*F187,2)</f>
        <v>0</v>
      </c>
      <c r="I187" s="37" t="s">
        <v>550</v>
      </c>
      <c r="J187" s="39">
        <f>'7-1 단가조사'!L7</f>
        <v>172068</v>
      </c>
      <c r="K187" s="40" t="s">
        <v>580</v>
      </c>
      <c r="L187" s="41"/>
      <c r="M187" s="72"/>
      <c r="N187" s="70">
        <f t="shared" si="4"/>
        <v>5</v>
      </c>
    </row>
    <row r="188" spans="1:15" s="27" customFormat="1" ht="21.75" customHeight="1">
      <c r="A188" s="28">
        <f>IF('6-3표준조사'!R304="줄베기",1,)</f>
        <v>0</v>
      </c>
      <c r="B188" s="2324"/>
      <c r="C188" s="29" t="s">
        <v>581</v>
      </c>
      <c r="D188" s="30"/>
      <c r="E188" s="31"/>
      <c r="F188" s="30"/>
      <c r="G188" s="31"/>
      <c r="H188" s="30"/>
      <c r="I188" s="31"/>
      <c r="J188" s="32"/>
      <c r="K188" s="33"/>
      <c r="L188" s="42"/>
      <c r="M188" s="71">
        <f>SUM(M189+M192+M195)</f>
        <v>0</v>
      </c>
      <c r="N188" s="70">
        <f t="shared" si="4"/>
        <v>5</v>
      </c>
    </row>
    <row r="189" spans="1:15" s="27" customFormat="1" ht="21.75" customHeight="1">
      <c r="A189" s="28">
        <f>IF('6-3표준조사'!R304="줄베기",1,)</f>
        <v>0</v>
      </c>
      <c r="B189" s="2324"/>
      <c r="C189" s="35" t="s">
        <v>841</v>
      </c>
      <c r="D189" s="43"/>
      <c r="E189" s="37"/>
      <c r="F189" s="38"/>
      <c r="G189" s="37"/>
      <c r="H189" s="38"/>
      <c r="I189" s="37"/>
      <c r="J189" s="39"/>
      <c r="K189" s="40"/>
      <c r="L189" s="41">
        <f>K225/100</f>
        <v>0</v>
      </c>
      <c r="M189" s="72">
        <f>ROUNDDOWN((M190+M191)+((M190+M191)*L189),0)</f>
        <v>0</v>
      </c>
      <c r="N189" s="70">
        <f t="shared" si="4"/>
        <v>5</v>
      </c>
    </row>
    <row r="190" spans="1:15" s="27" customFormat="1" ht="21.75" customHeight="1">
      <c r="A190" s="28">
        <f>IF('6-3표준조사'!R304="줄베기",1,)</f>
        <v>0</v>
      </c>
      <c r="B190" s="2324"/>
      <c r="C190" s="35" t="s">
        <v>843</v>
      </c>
      <c r="D190" s="43">
        <f>IF(A190&gt;0,D216,)</f>
        <v>0</v>
      </c>
      <c r="E190" s="37" t="s">
        <v>551</v>
      </c>
      <c r="F190" s="38">
        <v>7.0000000000000007E-2</v>
      </c>
      <c r="G190" s="37" t="s">
        <v>552</v>
      </c>
      <c r="H190" s="38">
        <f>ROUND(D190/100*F190,2)</f>
        <v>0</v>
      </c>
      <c r="I190" s="37" t="s">
        <v>550</v>
      </c>
      <c r="J190" s="39">
        <f>'7-1 단가조사'!L7</f>
        <v>172068</v>
      </c>
      <c r="K190" s="40" t="s">
        <v>580</v>
      </c>
      <c r="L190" s="41"/>
      <c r="M190" s="72">
        <f>ROUNDDOWN(H190*J190,)</f>
        <v>0</v>
      </c>
      <c r="N190" s="70">
        <f t="shared" si="4"/>
        <v>5</v>
      </c>
    </row>
    <row r="191" spans="1:15" s="27" customFormat="1" ht="21.75" customHeight="1">
      <c r="A191" s="28">
        <f>IF('6-3표준조사'!R304="줄베기",1,)</f>
        <v>0</v>
      </c>
      <c r="B191" s="2324"/>
      <c r="C191" s="35" t="s">
        <v>844</v>
      </c>
      <c r="D191" s="44">
        <f>IF(A191&gt;0,1,)</f>
        <v>0</v>
      </c>
      <c r="E191" s="37" t="s">
        <v>425</v>
      </c>
      <c r="F191" s="38">
        <v>1.3</v>
      </c>
      <c r="G191" s="37" t="s">
        <v>582</v>
      </c>
      <c r="H191" s="38">
        <f>ROUND(D191*F191,2)</f>
        <v>0</v>
      </c>
      <c r="I191" s="37" t="s">
        <v>550</v>
      </c>
      <c r="J191" s="39">
        <f>'7-1 단가조사'!L6</f>
        <v>226122</v>
      </c>
      <c r="K191" s="40" t="s">
        <v>583</v>
      </c>
      <c r="L191" s="41"/>
      <c r="M191" s="72">
        <f>ROUNDDOWN(H191*J191,)</f>
        <v>0</v>
      </c>
      <c r="N191" s="70">
        <f t="shared" si="4"/>
        <v>5</v>
      </c>
    </row>
    <row r="192" spans="1:15" s="27" customFormat="1" ht="21.75" customHeight="1">
      <c r="A192" s="28">
        <f>IF('6-3표준조사'!R304="줄베기",1,)</f>
        <v>0</v>
      </c>
      <c r="B192" s="2324"/>
      <c r="C192" s="35" t="s">
        <v>845</v>
      </c>
      <c r="D192" s="43"/>
      <c r="E192" s="37"/>
      <c r="F192" s="38"/>
      <c r="G192" s="37"/>
      <c r="H192" s="38"/>
      <c r="I192" s="37"/>
      <c r="J192" s="39"/>
      <c r="K192" s="40"/>
      <c r="L192" s="45"/>
      <c r="M192" s="72">
        <f>M193+M194</f>
        <v>0</v>
      </c>
      <c r="N192" s="70">
        <f t="shared" si="4"/>
        <v>5</v>
      </c>
    </row>
    <row r="193" spans="1:14" s="27" customFormat="1" ht="21.75" customHeight="1">
      <c r="A193" s="28">
        <f>IF('6-3표준조사'!R304="줄베기",1,)</f>
        <v>0</v>
      </c>
      <c r="B193" s="2324"/>
      <c r="C193" s="35" t="s">
        <v>846</v>
      </c>
      <c r="D193" s="44">
        <f>H191</f>
        <v>0</v>
      </c>
      <c r="E193" s="37" t="s">
        <v>582</v>
      </c>
      <c r="F193" s="38">
        <v>5</v>
      </c>
      <c r="G193" s="37" t="s">
        <v>553</v>
      </c>
      <c r="H193" s="38">
        <f>ROUND(D193*F193,2)</f>
        <v>0</v>
      </c>
      <c r="I193" s="37" t="s">
        <v>554</v>
      </c>
      <c r="J193" s="39">
        <f>'7-1 단가조사'!L11</f>
        <v>1720</v>
      </c>
      <c r="K193" s="40" t="s">
        <v>584</v>
      </c>
      <c r="L193" s="45"/>
      <c r="M193" s="72">
        <f>ROUNDDOWN(H193*J193,)</f>
        <v>0</v>
      </c>
      <c r="N193" s="70">
        <f t="shared" si="4"/>
        <v>5</v>
      </c>
    </row>
    <row r="194" spans="1:14" s="27" customFormat="1" ht="21.75" customHeight="1">
      <c r="A194" s="28">
        <f>IF('6-3표준조사'!R304="줄베기",1,)</f>
        <v>0</v>
      </c>
      <c r="B194" s="2324"/>
      <c r="C194" s="35" t="s">
        <v>847</v>
      </c>
      <c r="D194" s="43">
        <f>M193</f>
        <v>0</v>
      </c>
      <c r="E194" s="37" t="s">
        <v>586</v>
      </c>
      <c r="F194" s="38">
        <v>0.1</v>
      </c>
      <c r="G194" s="37" t="s">
        <v>587</v>
      </c>
      <c r="H194" s="38"/>
      <c r="I194" s="37"/>
      <c r="J194" s="39"/>
      <c r="K194" s="40"/>
      <c r="L194" s="45"/>
      <c r="M194" s="72">
        <f>ROUNDDOWN(D194*F194,)</f>
        <v>0</v>
      </c>
      <c r="N194" s="70">
        <f t="shared" si="4"/>
        <v>5</v>
      </c>
    </row>
    <row r="195" spans="1:14" s="27" customFormat="1" ht="21.75" customHeight="1">
      <c r="A195" s="28">
        <f>IF('6-3표준조사'!R304="줄베기",1,)</f>
        <v>0</v>
      </c>
      <c r="B195" s="2324"/>
      <c r="C195" s="46" t="s">
        <v>848</v>
      </c>
      <c r="D195" s="47">
        <f>D193</f>
        <v>0</v>
      </c>
      <c r="E195" s="48" t="s">
        <v>588</v>
      </c>
      <c r="F195" s="49">
        <v>8.3999999999999995E-3</v>
      </c>
      <c r="G195" s="48" t="s">
        <v>589</v>
      </c>
      <c r="H195" s="50"/>
      <c r="I195" s="48"/>
      <c r="J195" s="51">
        <f>'7-1 단가조사'!L14</f>
        <v>610000</v>
      </c>
      <c r="K195" s="52" t="s">
        <v>585</v>
      </c>
      <c r="L195" s="53"/>
      <c r="M195" s="73">
        <f>ROUNDDOWN(D195*F195*J195,)</f>
        <v>0</v>
      </c>
      <c r="N195" s="70">
        <f t="shared" si="4"/>
        <v>5</v>
      </c>
    </row>
    <row r="196" spans="1:14" ht="21.75" customHeight="1">
      <c r="A196" s="844">
        <f>IF('6-3표준조사'!R304="모두베기",1,)</f>
        <v>1</v>
      </c>
      <c r="B196" s="2324"/>
      <c r="C196" s="852" t="s">
        <v>590</v>
      </c>
      <c r="D196" s="853"/>
      <c r="E196" s="854"/>
      <c r="F196" s="855"/>
      <c r="G196" s="854"/>
      <c r="H196" s="855"/>
      <c r="I196" s="854"/>
      <c r="J196" s="856"/>
      <c r="K196" s="857"/>
      <c r="L196" s="858"/>
      <c r="M196" s="859">
        <f>M197+M202+M205</f>
        <v>962824</v>
      </c>
      <c r="N196" s="841">
        <f t="shared" si="4"/>
        <v>5</v>
      </c>
    </row>
    <row r="197" spans="1:14" ht="21.75" customHeight="1">
      <c r="A197" s="844">
        <f>IF('6-3표준조사'!R304="모두베기",1,)</f>
        <v>1</v>
      </c>
      <c r="B197" s="2324"/>
      <c r="C197" s="860" t="s">
        <v>841</v>
      </c>
      <c r="D197" s="861"/>
      <c r="E197" s="862"/>
      <c r="F197" s="863"/>
      <c r="G197" s="862"/>
      <c r="H197" s="863"/>
      <c r="I197" s="862"/>
      <c r="J197" s="864"/>
      <c r="K197" s="865"/>
      <c r="L197" s="866">
        <f>L225/100</f>
        <v>0</v>
      </c>
      <c r="M197" s="867">
        <f>M198+M199+M200+M201</f>
        <v>904488</v>
      </c>
      <c r="N197" s="841">
        <f t="shared" si="4"/>
        <v>5</v>
      </c>
    </row>
    <row r="198" spans="1:14" ht="21.75" customHeight="1">
      <c r="A198" s="844">
        <f>IF('6-3표준조사'!R304="모두베기",1,)</f>
        <v>1</v>
      </c>
      <c r="B198" s="2324"/>
      <c r="C198" s="860" t="s">
        <v>843</v>
      </c>
      <c r="D198" s="861"/>
      <c r="E198" s="862" t="s">
        <v>551</v>
      </c>
      <c r="F198" s="863">
        <v>7.0000000000000007E-2</v>
      </c>
      <c r="G198" s="862" t="s">
        <v>552</v>
      </c>
      <c r="H198" s="863">
        <f>ROUND(D198/100*F198,2)</f>
        <v>0</v>
      </c>
      <c r="I198" s="862" t="s">
        <v>550</v>
      </c>
      <c r="J198" s="864">
        <f>'7-1 단가조사'!L7</f>
        <v>172068</v>
      </c>
      <c r="K198" s="865" t="s">
        <v>580</v>
      </c>
      <c r="L198" s="868"/>
      <c r="M198" s="867">
        <f>ROUNDDOWN((H198*J198)+(H198*J198*L197),)</f>
        <v>0</v>
      </c>
      <c r="N198" s="841">
        <f t="shared" si="4"/>
        <v>5</v>
      </c>
    </row>
    <row r="199" spans="1:14" ht="21.75" customHeight="1">
      <c r="A199" s="844">
        <f>IF('6-3표준조사'!R304="모두베기",1,)</f>
        <v>1</v>
      </c>
      <c r="B199" s="2324"/>
      <c r="C199" s="869" t="s">
        <v>1158</v>
      </c>
      <c r="D199" s="870">
        <f>IF(A199&gt;0,IF(D218="당해 년도",1,),)</f>
        <v>0</v>
      </c>
      <c r="E199" s="862" t="s">
        <v>425</v>
      </c>
      <c r="F199" s="863">
        <v>3.5</v>
      </c>
      <c r="G199" s="862" t="s">
        <v>582</v>
      </c>
      <c r="H199" s="863">
        <f>ROUND(D199*F199,2)</f>
        <v>0</v>
      </c>
      <c r="I199" s="862" t="s">
        <v>550</v>
      </c>
      <c r="J199" s="864">
        <f>'7-1 단가조사'!L6</f>
        <v>226122</v>
      </c>
      <c r="K199" s="865" t="s">
        <v>583</v>
      </c>
      <c r="L199" s="868"/>
      <c r="M199" s="867">
        <f>ROUNDDOWN((H199*J199)+(H199*J199*L197),)</f>
        <v>0</v>
      </c>
      <c r="N199" s="841">
        <f t="shared" si="4"/>
        <v>5</v>
      </c>
    </row>
    <row r="200" spans="1:14" ht="21.75" customHeight="1">
      <c r="A200" s="844">
        <f>IF('6-3표준조사'!R304="모두베기",1,)</f>
        <v>1</v>
      </c>
      <c r="B200" s="2324"/>
      <c r="C200" s="869" t="s">
        <v>1159</v>
      </c>
      <c r="D200" s="870">
        <f>IF(A200&gt;0,IF(D218="2년차",1,),)</f>
        <v>1</v>
      </c>
      <c r="E200" s="862" t="s">
        <v>425</v>
      </c>
      <c r="F200" s="863">
        <v>4</v>
      </c>
      <c r="G200" s="862" t="s">
        <v>582</v>
      </c>
      <c r="H200" s="863">
        <f>ROUND(D200*F200,2)</f>
        <v>4</v>
      </c>
      <c r="I200" s="862" t="s">
        <v>550</v>
      </c>
      <c r="J200" s="864">
        <f>'7-1 단가조사'!L6</f>
        <v>226122</v>
      </c>
      <c r="K200" s="865" t="s">
        <v>583</v>
      </c>
      <c r="L200" s="868"/>
      <c r="M200" s="867">
        <f>ROUNDDOWN((H200*J200)+(H200*J200*L197),)</f>
        <v>904488</v>
      </c>
      <c r="N200" s="841">
        <f t="shared" si="4"/>
        <v>5</v>
      </c>
    </row>
    <row r="201" spans="1:14" ht="21.75" customHeight="1">
      <c r="A201" s="844">
        <f>IF('6-3표준조사'!R304="모두베기",1,)</f>
        <v>1</v>
      </c>
      <c r="B201" s="2324"/>
      <c r="C201" s="869" t="s">
        <v>1160</v>
      </c>
      <c r="D201" s="870">
        <f>IF(A201&gt;0,IF(D218="3년차 이상",1,),)</f>
        <v>0</v>
      </c>
      <c r="E201" s="862" t="s">
        <v>425</v>
      </c>
      <c r="F201" s="863">
        <v>5</v>
      </c>
      <c r="G201" s="862" t="s">
        <v>582</v>
      </c>
      <c r="H201" s="863">
        <f>ROUND(D201*F201,2)</f>
        <v>0</v>
      </c>
      <c r="I201" s="862" t="s">
        <v>550</v>
      </c>
      <c r="J201" s="864">
        <f>'7-1 단가조사'!L6</f>
        <v>226122</v>
      </c>
      <c r="K201" s="865" t="s">
        <v>583</v>
      </c>
      <c r="L201" s="868"/>
      <c r="M201" s="867">
        <f>ROUNDDOWN((H201*J201)+(H201*J201*L197),)</f>
        <v>0</v>
      </c>
      <c r="N201" s="841">
        <f t="shared" si="4"/>
        <v>5</v>
      </c>
    </row>
    <row r="202" spans="1:14" ht="21.75" customHeight="1">
      <c r="A202" s="844">
        <f>IF('6-3표준조사'!R304="모두베기",1,)</f>
        <v>1</v>
      </c>
      <c r="B202" s="2324"/>
      <c r="C202" s="860" t="s">
        <v>845</v>
      </c>
      <c r="D202" s="861"/>
      <c r="E202" s="862"/>
      <c r="F202" s="863"/>
      <c r="G202" s="862"/>
      <c r="H202" s="863"/>
      <c r="I202" s="862"/>
      <c r="J202" s="864"/>
      <c r="K202" s="865"/>
      <c r="L202" s="868"/>
      <c r="M202" s="867">
        <f>M203+M204</f>
        <v>37840</v>
      </c>
      <c r="N202" s="841">
        <f t="shared" si="4"/>
        <v>5</v>
      </c>
    </row>
    <row r="203" spans="1:14" ht="21.75" customHeight="1">
      <c r="A203" s="844">
        <f>IF('6-3표준조사'!R304="모두베기",1,)</f>
        <v>1</v>
      </c>
      <c r="B203" s="2324"/>
      <c r="C203" s="860" t="s">
        <v>846</v>
      </c>
      <c r="D203" s="870">
        <f>(H199+H200+H201)</f>
        <v>4</v>
      </c>
      <c r="E203" s="862" t="s">
        <v>582</v>
      </c>
      <c r="F203" s="863">
        <v>5</v>
      </c>
      <c r="G203" s="862" t="s">
        <v>553</v>
      </c>
      <c r="H203" s="863">
        <f>ROUND(D203*F203,2)</f>
        <v>20</v>
      </c>
      <c r="I203" s="862" t="s">
        <v>554</v>
      </c>
      <c r="J203" s="864">
        <f>'7-1 단가조사'!L11</f>
        <v>1720</v>
      </c>
      <c r="K203" s="865" t="s">
        <v>584</v>
      </c>
      <c r="L203" s="868"/>
      <c r="M203" s="867">
        <f>ROUNDDOWN(H203*J203,)</f>
        <v>34400</v>
      </c>
      <c r="N203" s="841">
        <f t="shared" si="4"/>
        <v>5</v>
      </c>
    </row>
    <row r="204" spans="1:14" ht="21.75" customHeight="1">
      <c r="A204" s="844">
        <f>IF('6-3표준조사'!R304="모두베기",1,)</f>
        <v>1</v>
      </c>
      <c r="B204" s="2324"/>
      <c r="C204" s="860" t="s">
        <v>847</v>
      </c>
      <c r="D204" s="861">
        <f>M203</f>
        <v>34400</v>
      </c>
      <c r="E204" s="862" t="s">
        <v>586</v>
      </c>
      <c r="F204" s="863">
        <v>0.1</v>
      </c>
      <c r="G204" s="862" t="s">
        <v>587</v>
      </c>
      <c r="H204" s="863"/>
      <c r="I204" s="862"/>
      <c r="J204" s="864"/>
      <c r="K204" s="865"/>
      <c r="L204" s="868"/>
      <c r="M204" s="867">
        <f>ROUNDDOWN(D204*F204,)</f>
        <v>3440</v>
      </c>
      <c r="N204" s="841">
        <f t="shared" si="4"/>
        <v>5</v>
      </c>
    </row>
    <row r="205" spans="1:14" ht="21.75" customHeight="1">
      <c r="A205" s="844">
        <f>IF('6-3표준조사'!R304="모두베기",1,)</f>
        <v>1</v>
      </c>
      <c r="B205" s="2324"/>
      <c r="C205" s="871" t="s">
        <v>848</v>
      </c>
      <c r="D205" s="872">
        <f>D203</f>
        <v>4</v>
      </c>
      <c r="E205" s="873" t="s">
        <v>588</v>
      </c>
      <c r="F205" s="874">
        <v>8.3999999999999995E-3</v>
      </c>
      <c r="G205" s="873" t="s">
        <v>589</v>
      </c>
      <c r="H205" s="875"/>
      <c r="I205" s="873"/>
      <c r="J205" s="876">
        <f>'7-1 단가조사'!L14</f>
        <v>610000</v>
      </c>
      <c r="K205" s="877" t="s">
        <v>585</v>
      </c>
      <c r="L205" s="878"/>
      <c r="M205" s="879">
        <f>ROUNDDOWN(D205*F205*J205,)</f>
        <v>20496</v>
      </c>
      <c r="N205" s="841">
        <f t="shared" si="4"/>
        <v>5</v>
      </c>
    </row>
    <row r="206" spans="1:14" s="27" customFormat="1" ht="21.75" customHeight="1">
      <c r="A206" s="28">
        <f>IF('6-3표준조사'!R304="맹아제거",1,)</f>
        <v>0</v>
      </c>
      <c r="B206" s="2324"/>
      <c r="C206" s="29" t="s">
        <v>591</v>
      </c>
      <c r="D206" s="30"/>
      <c r="E206" s="31"/>
      <c r="F206" s="30"/>
      <c r="G206" s="31"/>
      <c r="H206" s="30"/>
      <c r="I206" s="31"/>
      <c r="J206" s="32"/>
      <c r="K206" s="33"/>
      <c r="L206" s="34"/>
      <c r="M206" s="71">
        <f>M207</f>
        <v>0</v>
      </c>
      <c r="N206" s="70">
        <f t="shared" si="4"/>
        <v>5</v>
      </c>
    </row>
    <row r="207" spans="1:14" s="27" customFormat="1" ht="21.75" customHeight="1">
      <c r="A207" s="28">
        <f>IF('6-3표준조사'!R304="맹아제거",1,)</f>
        <v>0</v>
      </c>
      <c r="B207" s="2324"/>
      <c r="C207" s="35" t="s">
        <v>841</v>
      </c>
      <c r="D207" s="36"/>
      <c r="E207" s="37"/>
      <c r="F207" s="38"/>
      <c r="G207" s="37"/>
      <c r="H207" s="38"/>
      <c r="I207" s="37"/>
      <c r="J207" s="39"/>
      <c r="K207" s="40"/>
      <c r="L207" s="41">
        <f>M225/100</f>
        <v>0</v>
      </c>
      <c r="M207" s="72">
        <f>ROUNDDOWN((H208*J208)+(H208*J208*L207),)</f>
        <v>0</v>
      </c>
      <c r="N207" s="70">
        <f t="shared" si="4"/>
        <v>5</v>
      </c>
    </row>
    <row r="208" spans="1:14" s="27" customFormat="1" ht="21.75" customHeight="1">
      <c r="A208" s="28">
        <f>IF('6-3표준조사'!R304="맹아제거",1,)</f>
        <v>0</v>
      </c>
      <c r="B208" s="2324"/>
      <c r="C208" s="35" t="s">
        <v>849</v>
      </c>
      <c r="D208" s="36">
        <v>0</v>
      </c>
      <c r="E208" s="37" t="s">
        <v>551</v>
      </c>
      <c r="F208" s="38">
        <v>0.2</v>
      </c>
      <c r="G208" s="37" t="s">
        <v>552</v>
      </c>
      <c r="H208" s="38">
        <f>ROUND(D208/100*F208,2)</f>
        <v>0</v>
      </c>
      <c r="I208" s="37" t="s">
        <v>550</v>
      </c>
      <c r="J208" s="39">
        <f>'7-1 단가조사'!L7</f>
        <v>172068</v>
      </c>
      <c r="K208" s="40" t="s">
        <v>580</v>
      </c>
      <c r="L208" s="41">
        <f>M225/100</f>
        <v>0</v>
      </c>
      <c r="M208" s="72"/>
      <c r="N208" s="70">
        <f t="shared" si="4"/>
        <v>5</v>
      </c>
    </row>
    <row r="209" spans="1:15" ht="21.75" customHeight="1">
      <c r="A209" s="844">
        <f>IF(H182&gt;0,1,)</f>
        <v>1</v>
      </c>
      <c r="B209" s="2372" t="s">
        <v>555</v>
      </c>
      <c r="C209" s="852" t="s">
        <v>592</v>
      </c>
      <c r="D209" s="855"/>
      <c r="E209" s="854"/>
      <c r="F209" s="855"/>
      <c r="G209" s="854"/>
      <c r="H209" s="855"/>
      <c r="I209" s="854"/>
      <c r="J209" s="856"/>
      <c r="K209" s="857"/>
      <c r="L209" s="858"/>
      <c r="M209" s="859">
        <f>SUM(M210,M212,M213)</f>
        <v>962824</v>
      </c>
      <c r="N209" s="841">
        <f t="shared" si="4"/>
        <v>5</v>
      </c>
    </row>
    <row r="210" spans="1:15" ht="21.75" customHeight="1">
      <c r="A210" s="844">
        <f>IF(H182&gt;0,1,)</f>
        <v>1</v>
      </c>
      <c r="B210" s="2373"/>
      <c r="C210" s="860" t="s">
        <v>850</v>
      </c>
      <c r="D210" s="863"/>
      <c r="E210" s="862"/>
      <c r="F210" s="863"/>
      <c r="G210" s="862"/>
      <c r="H210" s="863"/>
      <c r="I210" s="862"/>
      <c r="J210" s="864"/>
      <c r="K210" s="865"/>
      <c r="L210" s="868"/>
      <c r="M210" s="867">
        <f>M211</f>
        <v>904488</v>
      </c>
      <c r="N210" s="841">
        <f t="shared" si="4"/>
        <v>5</v>
      </c>
    </row>
    <row r="211" spans="1:15" ht="21.75" customHeight="1">
      <c r="A211" s="844">
        <f>IF(H182&gt;0,1,)</f>
        <v>1</v>
      </c>
      <c r="B211" s="2373"/>
      <c r="C211" s="860" t="s">
        <v>851</v>
      </c>
      <c r="D211" s="863"/>
      <c r="E211" s="862"/>
      <c r="F211" s="863"/>
      <c r="G211" s="862"/>
      <c r="H211" s="863"/>
      <c r="I211" s="862"/>
      <c r="J211" s="864"/>
      <c r="K211" s="865"/>
      <c r="L211" s="868"/>
      <c r="M211" s="867">
        <f>M186+M189+M197+M207</f>
        <v>904488</v>
      </c>
      <c r="N211" s="841">
        <f t="shared" si="4"/>
        <v>5</v>
      </c>
    </row>
    <row r="212" spans="1:15" ht="21.75" customHeight="1">
      <c r="A212" s="844">
        <f>IF(H182&gt;0,1,)</f>
        <v>1</v>
      </c>
      <c r="B212" s="2373"/>
      <c r="C212" s="860" t="s">
        <v>852</v>
      </c>
      <c r="D212" s="863"/>
      <c r="E212" s="862"/>
      <c r="F212" s="863"/>
      <c r="G212" s="862"/>
      <c r="H212" s="863"/>
      <c r="I212" s="862"/>
      <c r="J212" s="864"/>
      <c r="K212" s="865"/>
      <c r="L212" s="868"/>
      <c r="M212" s="867">
        <f>M192+M202</f>
        <v>37840</v>
      </c>
      <c r="N212" s="841">
        <f t="shared" si="4"/>
        <v>5</v>
      </c>
    </row>
    <row r="213" spans="1:15" ht="21.75" customHeight="1" thickBot="1">
      <c r="A213" s="844">
        <f>IF(H182&gt;0,1,)</f>
        <v>1</v>
      </c>
      <c r="B213" s="2374"/>
      <c r="C213" s="871" t="s">
        <v>853</v>
      </c>
      <c r="D213" s="880"/>
      <c r="E213" s="881"/>
      <c r="F213" s="880"/>
      <c r="G213" s="881"/>
      <c r="H213" s="880"/>
      <c r="I213" s="881"/>
      <c r="J213" s="882"/>
      <c r="K213" s="883"/>
      <c r="L213" s="884"/>
      <c r="M213" s="885">
        <f>M195+M205</f>
        <v>20496</v>
      </c>
      <c r="N213" s="841">
        <f t="shared" si="4"/>
        <v>5</v>
      </c>
    </row>
    <row r="214" spans="1:15" ht="21.75" customHeight="1">
      <c r="A214" s="844">
        <f>IF(H182&gt;0,1,)</f>
        <v>1</v>
      </c>
      <c r="B214" s="2375" t="s">
        <v>556</v>
      </c>
      <c r="C214" s="2375"/>
      <c r="D214" s="2375"/>
      <c r="E214" s="2375"/>
      <c r="F214" s="2375"/>
      <c r="G214" s="2375"/>
      <c r="H214" s="2375"/>
      <c r="I214" s="2375"/>
      <c r="J214" s="2375"/>
      <c r="K214" s="2375"/>
      <c r="L214" s="2375"/>
      <c r="M214" s="2375"/>
      <c r="N214" s="841">
        <f t="shared" si="4"/>
        <v>5</v>
      </c>
    </row>
    <row r="215" spans="1:15" ht="21.75" customHeight="1">
      <c r="A215" s="844">
        <f>IF(H182&gt;0,1,)</f>
        <v>1</v>
      </c>
      <c r="B215" s="2376" t="s">
        <v>557</v>
      </c>
      <c r="C215" s="2376"/>
      <c r="D215" s="2376"/>
      <c r="E215" s="2376"/>
      <c r="F215" s="2376"/>
      <c r="G215" s="2376"/>
      <c r="H215" s="2376"/>
      <c r="I215" s="2376"/>
      <c r="J215" s="2376"/>
      <c r="K215" s="2376"/>
      <c r="L215" s="2376"/>
      <c r="M215" s="2376"/>
      <c r="N215" s="841">
        <f t="shared" si="4"/>
        <v>5</v>
      </c>
    </row>
    <row r="216" spans="1:15" ht="21.75" customHeight="1">
      <c r="A216" s="844">
        <f>IF(H182&gt;0,1,)</f>
        <v>1</v>
      </c>
      <c r="B216" s="886" t="s">
        <v>558</v>
      </c>
      <c r="C216" s="887" t="s">
        <v>854</v>
      </c>
      <c r="D216" s="888">
        <f>'6-3표준조사'!Q310</f>
        <v>2640</v>
      </c>
      <c r="E216" s="886" t="s">
        <v>551</v>
      </c>
      <c r="F216" s="1706"/>
      <c r="G216" s="886"/>
      <c r="H216" s="890"/>
      <c r="I216" s="891"/>
      <c r="J216" s="891"/>
      <c r="K216" s="891"/>
      <c r="L216" s="892"/>
      <c r="M216" s="891"/>
      <c r="N216" s="841">
        <f t="shared" si="4"/>
        <v>5</v>
      </c>
    </row>
    <row r="217" spans="1:15" ht="21.75" customHeight="1">
      <c r="A217" s="844">
        <f>IF(H182&gt;0,1,)</f>
        <v>1</v>
      </c>
      <c r="B217" s="886" t="s">
        <v>559</v>
      </c>
      <c r="C217" s="887" t="s">
        <v>840</v>
      </c>
      <c r="D217" s="2377">
        <f>'6-3표준조사'!S310</f>
        <v>0</v>
      </c>
      <c r="E217" s="2377"/>
      <c r="F217" s="1706"/>
      <c r="G217" s="886"/>
      <c r="H217" s="890"/>
      <c r="I217" s="891"/>
      <c r="J217" s="891"/>
      <c r="K217" s="891"/>
      <c r="L217" s="892"/>
      <c r="M217" s="891"/>
      <c r="N217" s="841">
        <f t="shared" si="4"/>
        <v>5</v>
      </c>
    </row>
    <row r="218" spans="1:15" ht="21.75" customHeight="1">
      <c r="A218" s="844">
        <f>IF(H182&gt;0,1,)</f>
        <v>1</v>
      </c>
      <c r="B218" s="886" t="s">
        <v>558</v>
      </c>
      <c r="C218" s="887" t="s">
        <v>1152</v>
      </c>
      <c r="D218" s="2385" t="str">
        <f>'6-3표준조사'!R306</f>
        <v>2년차</v>
      </c>
      <c r="E218" s="2385"/>
      <c r="F218" s="893"/>
      <c r="G218" s="893"/>
      <c r="H218" s="890"/>
      <c r="I218" s="891"/>
      <c r="J218" s="891"/>
      <c r="K218" s="891"/>
      <c r="L218" s="892"/>
      <c r="M218" s="891"/>
      <c r="N218" s="841">
        <f t="shared" si="4"/>
        <v>5</v>
      </c>
    </row>
    <row r="219" spans="1:15" ht="21.75" customHeight="1">
      <c r="A219" s="844">
        <f>IF(H182&gt;0,1,)</f>
        <v>1</v>
      </c>
      <c r="B219" s="2376" t="s">
        <v>856</v>
      </c>
      <c r="C219" s="2376"/>
      <c r="D219" s="2376"/>
      <c r="E219" s="2376"/>
      <c r="F219" s="2376"/>
      <c r="G219" s="2376"/>
      <c r="H219" s="2376"/>
      <c r="I219" s="2376"/>
      <c r="J219" s="2376"/>
      <c r="K219" s="2376"/>
      <c r="L219" s="2376"/>
      <c r="M219" s="2376"/>
      <c r="N219" s="841">
        <f t="shared" si="4"/>
        <v>5</v>
      </c>
    </row>
    <row r="220" spans="1:15" ht="21.75" customHeight="1">
      <c r="A220" s="844">
        <f>IF(H182&gt;0,1,)</f>
        <v>1</v>
      </c>
      <c r="B220" s="2386" t="s">
        <v>542</v>
      </c>
      <c r="C220" s="2386"/>
      <c r="D220" s="2387" t="s">
        <v>893</v>
      </c>
      <c r="E220" s="2387"/>
      <c r="F220" s="2387"/>
      <c r="G220" s="2387"/>
      <c r="H220" s="2387"/>
      <c r="I220" s="2388" t="s">
        <v>894</v>
      </c>
      <c r="J220" s="2388"/>
      <c r="K220" s="2388"/>
      <c r="L220" s="2388"/>
      <c r="M220" s="2388"/>
      <c r="N220" s="841">
        <f t="shared" si="4"/>
        <v>5</v>
      </c>
      <c r="O220" s="894"/>
    </row>
    <row r="221" spans="1:15" ht="21.75" customHeight="1">
      <c r="A221" s="844">
        <f>IF(H182&gt;0,1,)</f>
        <v>1</v>
      </c>
      <c r="B221" s="2386"/>
      <c r="C221" s="2386"/>
      <c r="D221" s="2387"/>
      <c r="E221" s="2387"/>
      <c r="F221" s="2387"/>
      <c r="G221" s="2387"/>
      <c r="H221" s="2387"/>
      <c r="I221" s="895" t="s">
        <v>895</v>
      </c>
      <c r="J221" s="1705" t="s">
        <v>896</v>
      </c>
      <c r="K221" s="1705" t="s">
        <v>897</v>
      </c>
      <c r="L221" s="897" t="s">
        <v>898</v>
      </c>
      <c r="M221" s="1705" t="s">
        <v>899</v>
      </c>
      <c r="N221" s="841">
        <f t="shared" si="4"/>
        <v>5</v>
      </c>
    </row>
    <row r="222" spans="1:15" ht="21.75" customHeight="1">
      <c r="A222" s="844">
        <f>IF(H182&gt;0,1,)</f>
        <v>1</v>
      </c>
      <c r="B222" s="2368" t="s">
        <v>572</v>
      </c>
      <c r="C222" s="2368"/>
      <c r="D222" s="2369" t="str">
        <f>'6-3표준조사'!P306</f>
        <v>중 (15˚ ~ 30˚)</v>
      </c>
      <c r="E222" s="2369"/>
      <c r="F222" s="2369"/>
      <c r="G222" s="2369"/>
      <c r="H222" s="2369"/>
      <c r="I222" s="1707">
        <f>IF(H182=0,"",IF(D222="완 (15˚ 이하)",0,IF(D222="중 (15˚ ~ 30˚)",5,IF(D222="급 (30˚ 초과)",10))))</f>
        <v>5</v>
      </c>
      <c r="J222" s="1707" t="str">
        <f>IF(A185=0,"",IF(D222="완 (15˚ 이하)",0,IF(D222="중 (15˚ ~ 30˚)",5,IF(D222="급 (30˚ 초과)",10))))</f>
        <v/>
      </c>
      <c r="K222" s="1707" t="str">
        <f>IF(A188=0,"",IF(D222="완 (15˚ 이하)",0,IF(D222="중 (15˚ ~ 30˚)",5,IF(D222="급 (30˚ 초과)",10))))</f>
        <v/>
      </c>
      <c r="L222" s="1707">
        <f>IF(A196=0,"",IF(D222="완 (15˚ 이하)",0,IF(D222="중 (15˚ ~ 30˚)",5,IF(D222="급 (30˚ 초과)",10))))</f>
        <v>5</v>
      </c>
      <c r="M222" s="1707" t="str">
        <f>IF(A206=0,"",IF(D222="완 (15˚ 이하)",0,IF(D222="중 (15˚ ~ 30˚)",5,IF(D222="급 (30˚ 초과)",10))))</f>
        <v/>
      </c>
      <c r="N222" s="841">
        <f t="shared" si="4"/>
        <v>5</v>
      </c>
    </row>
    <row r="223" spans="1:15" ht="21.75" customHeight="1">
      <c r="A223" s="844">
        <f>IF(H182&gt;0,1,)</f>
        <v>1</v>
      </c>
      <c r="B223" s="2389" t="s">
        <v>561</v>
      </c>
      <c r="C223" s="2389"/>
      <c r="D223" s="2369" t="str">
        <f>'6-3표준조사'!R306</f>
        <v>2년차</v>
      </c>
      <c r="E223" s="2369"/>
      <c r="F223" s="2369"/>
      <c r="G223" s="2369"/>
      <c r="H223" s="2369"/>
      <c r="I223" s="1707"/>
      <c r="J223" s="1707"/>
      <c r="K223" s="1707" t="str">
        <f>IF(A188=0,"",IF(D223="당해년도",0,IF(D223="2년차",5,IF(D223="3년차",10))))</f>
        <v/>
      </c>
      <c r="L223" s="1707"/>
      <c r="M223" s="1707"/>
      <c r="N223" s="841">
        <f t="shared" si="4"/>
        <v>5</v>
      </c>
    </row>
    <row r="224" spans="1:15" ht="21.75" customHeight="1">
      <c r="A224" s="844">
        <f>IF(H182&gt;0,1,)</f>
        <v>1</v>
      </c>
      <c r="B224" s="2368" t="s">
        <v>560</v>
      </c>
      <c r="C224" s="2368"/>
      <c r="D224" s="2369" t="str">
        <f>'6-3표준조사'!Q306</f>
        <v>개소당3ha이상</v>
      </c>
      <c r="E224" s="2369"/>
      <c r="F224" s="2369"/>
      <c r="G224" s="2369"/>
      <c r="H224" s="2369"/>
      <c r="I224" s="1707"/>
      <c r="J224" s="1707" t="str">
        <f>IF(A185=0,"",IF(D224="개소당5ha이상",0,IF(D224="개소당3~5ha미만 ",5,IF(D224="개소당3ha미만",10))))</f>
        <v/>
      </c>
      <c r="K224" s="1707" t="str">
        <f>IF(A188=0,"",IF(D224="개소당5ha이상",0,IF(D224="개소당3~5ha미만 ",5,IF(D224="개소당3ha미만",10))))</f>
        <v/>
      </c>
      <c r="L224" s="1707" t="b">
        <f>IF(A196=0,"",IF(D224="개소당5ha이상",0,IF(D224="개소당3~5ha미만 ",5,IF(D224="개소당3ha미만",10))))</f>
        <v>0</v>
      </c>
      <c r="M224" s="1707" t="str">
        <f>IF(A206=0,"",IF(D224="개소당5ha이상",0,IF(D224="개소당3~5ha미만 ",5,IF(D224="개소당3ha미만",10))))</f>
        <v/>
      </c>
      <c r="N224" s="841">
        <f t="shared" si="4"/>
        <v>5</v>
      </c>
    </row>
    <row r="225" spans="1:15" ht="21.75" customHeight="1">
      <c r="A225" s="844">
        <f>IF(H182&gt;0,1,)</f>
        <v>1</v>
      </c>
      <c r="B225" s="2368" t="s">
        <v>555</v>
      </c>
      <c r="C225" s="2368"/>
      <c r="D225" s="2369"/>
      <c r="E225" s="2369"/>
      <c r="F225" s="2369"/>
      <c r="G225" s="2369"/>
      <c r="H225" s="2369"/>
      <c r="I225" s="1707"/>
      <c r="J225" s="1707"/>
      <c r="K225" s="1707"/>
      <c r="L225" s="1707"/>
      <c r="M225" s="1707"/>
      <c r="N225" s="841">
        <f t="shared" si="4"/>
        <v>5</v>
      </c>
    </row>
    <row r="226" spans="1:15" ht="35.1" customHeight="1" thickBot="1">
      <c r="A226" s="844">
        <f>IF(H227&gt;0,1,)</f>
        <v>1</v>
      </c>
      <c r="B226" s="2237" t="s">
        <v>2161</v>
      </c>
      <c r="C226" s="2237"/>
      <c r="D226" s="2237"/>
      <c r="E226" s="2237"/>
      <c r="F226" s="2237"/>
      <c r="G226" s="2237"/>
      <c r="H226" s="2237"/>
      <c r="I226" s="2237"/>
      <c r="J226" s="2237"/>
      <c r="K226" s="2237"/>
      <c r="L226" s="2237"/>
      <c r="M226" s="2237"/>
      <c r="N226" s="841">
        <f>IF(H$227&gt;0,6,)</f>
        <v>6</v>
      </c>
      <c r="O226" s="899"/>
    </row>
    <row r="227" spans="1:15" ht="24.95" customHeight="1">
      <c r="A227" s="844">
        <f>IF(H227&gt;0,1,)</f>
        <v>1</v>
      </c>
      <c r="B227" s="2362" t="s">
        <v>857</v>
      </c>
      <c r="C227" s="2363"/>
      <c r="D227" s="2364" t="str">
        <f>CONCATENATE('6-3표준조사'!K379,"임반")</f>
        <v>64-0임반</v>
      </c>
      <c r="E227" s="2364"/>
      <c r="F227" s="2364" t="str">
        <f>CONCATENATE('6-3표준조사'!L379,"소반")</f>
        <v>24-3소반</v>
      </c>
      <c r="G227" s="2364"/>
      <c r="H227" s="2365">
        <f>'6-3표준조사'!Q379</f>
        <v>1.2</v>
      </c>
      <c r="I227" s="2365"/>
      <c r="J227" s="845"/>
      <c r="K227" s="846" t="s">
        <v>541</v>
      </c>
      <c r="L227" s="2366" t="str">
        <f>+'6-3표준조사'!R379</f>
        <v>모두베기</v>
      </c>
      <c r="M227" s="2367"/>
      <c r="N227" s="841">
        <f t="shared" ref="N227:N270" si="5">IF(H$227&gt;0,6,)</f>
        <v>6</v>
      </c>
    </row>
    <row r="228" spans="1:15" ht="21.75" customHeight="1">
      <c r="A228" s="844">
        <f>IF(H227&gt;0,1,)</f>
        <v>1</v>
      </c>
      <c r="B228" s="2378" t="s">
        <v>542</v>
      </c>
      <c r="C228" s="2379"/>
      <c r="D228" s="2380" t="s">
        <v>543</v>
      </c>
      <c r="E228" s="2379"/>
      <c r="F228" s="2381" t="s">
        <v>544</v>
      </c>
      <c r="G228" s="2382"/>
      <c r="H228" s="2381" t="s">
        <v>545</v>
      </c>
      <c r="I228" s="2382"/>
      <c r="J228" s="2380" t="s">
        <v>546</v>
      </c>
      <c r="K228" s="2379"/>
      <c r="L228" s="2383" t="s">
        <v>858</v>
      </c>
      <c r="M228" s="2370"/>
      <c r="N228" s="841">
        <f t="shared" si="5"/>
        <v>6</v>
      </c>
    </row>
    <row r="229" spans="1:15" ht="21.75" customHeight="1">
      <c r="A229" s="844">
        <f>IF(H227&gt;0,1,)</f>
        <v>1</v>
      </c>
      <c r="B229" s="847"/>
      <c r="C229" s="848" t="s">
        <v>547</v>
      </c>
      <c r="D229" s="849"/>
      <c r="E229" s="850" t="s">
        <v>548</v>
      </c>
      <c r="F229" s="849"/>
      <c r="G229" s="850" t="s">
        <v>548</v>
      </c>
      <c r="H229" s="849"/>
      <c r="I229" s="850" t="s">
        <v>548</v>
      </c>
      <c r="J229" s="851"/>
      <c r="K229" s="850" t="s">
        <v>549</v>
      </c>
      <c r="L229" s="2384"/>
      <c r="M229" s="2371"/>
      <c r="N229" s="841">
        <f t="shared" si="5"/>
        <v>6</v>
      </c>
    </row>
    <row r="230" spans="1:15" s="27" customFormat="1" ht="21.75" customHeight="1">
      <c r="A230" s="28">
        <f>IF('6-3표준조사'!R379="둘레베기",1,)</f>
        <v>0</v>
      </c>
      <c r="B230" s="2323" t="s">
        <v>547</v>
      </c>
      <c r="C230" s="29" t="s">
        <v>579</v>
      </c>
      <c r="D230" s="30"/>
      <c r="E230" s="31"/>
      <c r="F230" s="30"/>
      <c r="G230" s="31"/>
      <c r="H230" s="30"/>
      <c r="I230" s="31"/>
      <c r="J230" s="32"/>
      <c r="K230" s="33"/>
      <c r="L230" s="34"/>
      <c r="M230" s="71">
        <f>M231</f>
        <v>0</v>
      </c>
      <c r="N230" s="70">
        <f t="shared" si="5"/>
        <v>6</v>
      </c>
    </row>
    <row r="231" spans="1:15" s="27" customFormat="1" ht="21.75" customHeight="1">
      <c r="A231" s="28">
        <f>IF('6-3표준조사'!R379="둘레베기",1,)</f>
        <v>0</v>
      </c>
      <c r="B231" s="2324"/>
      <c r="C231" s="35" t="s">
        <v>841</v>
      </c>
      <c r="D231" s="36"/>
      <c r="E231" s="37"/>
      <c r="F231" s="38"/>
      <c r="G231" s="37"/>
      <c r="H231" s="38"/>
      <c r="I231" s="37"/>
      <c r="J231" s="39"/>
      <c r="K231" s="40"/>
      <c r="L231" s="41">
        <f>J270/100</f>
        <v>0</v>
      </c>
      <c r="M231" s="72">
        <f>ROUNDDOWN((H232*J232)+(H232*J232*L231),)</f>
        <v>0</v>
      </c>
      <c r="N231" s="70">
        <f t="shared" si="5"/>
        <v>6</v>
      </c>
    </row>
    <row r="232" spans="1:15" s="27" customFormat="1" ht="21.75" customHeight="1">
      <c r="A232" s="28">
        <f>IF('6-3표준조사'!R379="둘레베기",1,)</f>
        <v>0</v>
      </c>
      <c r="B232" s="2324"/>
      <c r="C232" s="35" t="s">
        <v>842</v>
      </c>
      <c r="D232" s="36">
        <f>IF(A232&gt;0,D261,)</f>
        <v>0</v>
      </c>
      <c r="E232" s="37" t="s">
        <v>551</v>
      </c>
      <c r="F232" s="38">
        <v>0.18</v>
      </c>
      <c r="G232" s="37" t="s">
        <v>552</v>
      </c>
      <c r="H232" s="38">
        <f>ROUND(D232/100*F232,2)</f>
        <v>0</v>
      </c>
      <c r="I232" s="37" t="s">
        <v>550</v>
      </c>
      <c r="J232" s="39">
        <f>'7-1 단가조사'!L7</f>
        <v>172068</v>
      </c>
      <c r="K232" s="40" t="s">
        <v>580</v>
      </c>
      <c r="L232" s="41"/>
      <c r="M232" s="72"/>
      <c r="N232" s="70">
        <f t="shared" si="5"/>
        <v>6</v>
      </c>
    </row>
    <row r="233" spans="1:15" s="27" customFormat="1" ht="21.75" customHeight="1">
      <c r="A233" s="28">
        <f>IF('6-3표준조사'!R379="줄베기",1,)</f>
        <v>0</v>
      </c>
      <c r="B233" s="2324"/>
      <c r="C233" s="29" t="s">
        <v>581</v>
      </c>
      <c r="D233" s="30"/>
      <c r="E233" s="31"/>
      <c r="F233" s="30"/>
      <c r="G233" s="31"/>
      <c r="H233" s="30"/>
      <c r="I233" s="31"/>
      <c r="J233" s="32"/>
      <c r="K233" s="33"/>
      <c r="L233" s="42"/>
      <c r="M233" s="71">
        <f>SUM(M234+M237+M240)</f>
        <v>0</v>
      </c>
      <c r="N233" s="70">
        <f t="shared" si="5"/>
        <v>6</v>
      </c>
    </row>
    <row r="234" spans="1:15" s="27" customFormat="1" ht="21.75" customHeight="1">
      <c r="A234" s="28">
        <f>IF('6-3표준조사'!R379="줄베기",1,)</f>
        <v>0</v>
      </c>
      <c r="B234" s="2324"/>
      <c r="C234" s="35" t="s">
        <v>841</v>
      </c>
      <c r="D234" s="43"/>
      <c r="E234" s="37"/>
      <c r="F234" s="38"/>
      <c r="G234" s="37"/>
      <c r="H234" s="38"/>
      <c r="I234" s="37"/>
      <c r="J234" s="39"/>
      <c r="K234" s="40"/>
      <c r="L234" s="41">
        <f>K270/100</f>
        <v>0</v>
      </c>
      <c r="M234" s="72">
        <f>ROUNDDOWN((M235+M236)+((M235+M236)*L234),0)</f>
        <v>0</v>
      </c>
      <c r="N234" s="70">
        <f t="shared" si="5"/>
        <v>6</v>
      </c>
    </row>
    <row r="235" spans="1:15" s="27" customFormat="1" ht="21.75" customHeight="1">
      <c r="A235" s="28">
        <f>IF('6-3표준조사'!R379="줄베기",1,)</f>
        <v>0</v>
      </c>
      <c r="B235" s="2324"/>
      <c r="C235" s="35" t="s">
        <v>843</v>
      </c>
      <c r="D235" s="43">
        <f>IF(A235&gt;0,D261,)</f>
        <v>0</v>
      </c>
      <c r="E235" s="37" t="s">
        <v>551</v>
      </c>
      <c r="F235" s="38">
        <v>7.0000000000000007E-2</v>
      </c>
      <c r="G235" s="37" t="s">
        <v>552</v>
      </c>
      <c r="H235" s="38">
        <f>ROUND(D235/100*F235,2)</f>
        <v>0</v>
      </c>
      <c r="I235" s="37" t="s">
        <v>550</v>
      </c>
      <c r="J235" s="39">
        <f>'7-1 단가조사'!L7</f>
        <v>172068</v>
      </c>
      <c r="K235" s="40" t="s">
        <v>580</v>
      </c>
      <c r="L235" s="41"/>
      <c r="M235" s="72">
        <f>ROUNDDOWN(H235*J235,)</f>
        <v>0</v>
      </c>
      <c r="N235" s="70">
        <f t="shared" si="5"/>
        <v>6</v>
      </c>
    </row>
    <row r="236" spans="1:15" s="27" customFormat="1" ht="21.75" customHeight="1">
      <c r="A236" s="28">
        <f>IF('6-3표준조사'!R379="줄베기",1,)</f>
        <v>0</v>
      </c>
      <c r="B236" s="2324"/>
      <c r="C236" s="35" t="s">
        <v>844</v>
      </c>
      <c r="D236" s="44">
        <f>IF(A236&gt;0,1,)</f>
        <v>0</v>
      </c>
      <c r="E236" s="37" t="s">
        <v>425</v>
      </c>
      <c r="F236" s="38">
        <v>1.3</v>
      </c>
      <c r="G236" s="37" t="s">
        <v>582</v>
      </c>
      <c r="H236" s="38">
        <f>ROUND(D236*F236,2)</f>
        <v>0</v>
      </c>
      <c r="I236" s="37" t="s">
        <v>550</v>
      </c>
      <c r="J236" s="39">
        <f>'7-1 단가조사'!L6</f>
        <v>226122</v>
      </c>
      <c r="K236" s="40" t="s">
        <v>583</v>
      </c>
      <c r="L236" s="41"/>
      <c r="M236" s="72">
        <f>ROUNDDOWN(H236*J236,)</f>
        <v>0</v>
      </c>
      <c r="N236" s="70">
        <f t="shared" si="5"/>
        <v>6</v>
      </c>
    </row>
    <row r="237" spans="1:15" s="27" customFormat="1" ht="21.75" customHeight="1">
      <c r="A237" s="28">
        <f>IF('6-3표준조사'!R379="줄베기",1,)</f>
        <v>0</v>
      </c>
      <c r="B237" s="2324"/>
      <c r="C237" s="35" t="s">
        <v>845</v>
      </c>
      <c r="D237" s="43"/>
      <c r="E237" s="37"/>
      <c r="F237" s="38"/>
      <c r="G237" s="37"/>
      <c r="H237" s="38"/>
      <c r="I237" s="37"/>
      <c r="J237" s="39"/>
      <c r="K237" s="40"/>
      <c r="L237" s="45"/>
      <c r="M237" s="72">
        <f>M238+M239</f>
        <v>0</v>
      </c>
      <c r="N237" s="70">
        <f t="shared" si="5"/>
        <v>6</v>
      </c>
    </row>
    <row r="238" spans="1:15" s="27" customFormat="1" ht="21.75" customHeight="1">
      <c r="A238" s="28">
        <f>IF('6-3표준조사'!R379="줄베기",1,)</f>
        <v>0</v>
      </c>
      <c r="B238" s="2324"/>
      <c r="C238" s="35" t="s">
        <v>846</v>
      </c>
      <c r="D238" s="44">
        <f>H236</f>
        <v>0</v>
      </c>
      <c r="E238" s="37" t="s">
        <v>582</v>
      </c>
      <c r="F238" s="38">
        <v>5</v>
      </c>
      <c r="G238" s="37" t="s">
        <v>553</v>
      </c>
      <c r="H238" s="38">
        <f>ROUND(D238*F238,2)</f>
        <v>0</v>
      </c>
      <c r="I238" s="37" t="s">
        <v>554</v>
      </c>
      <c r="J238" s="39">
        <f>'7-1 단가조사'!L11</f>
        <v>1720</v>
      </c>
      <c r="K238" s="40" t="s">
        <v>584</v>
      </c>
      <c r="L238" s="45"/>
      <c r="M238" s="72">
        <f>ROUNDDOWN(H238*J238,)</f>
        <v>0</v>
      </c>
      <c r="N238" s="70">
        <f t="shared" si="5"/>
        <v>6</v>
      </c>
    </row>
    <row r="239" spans="1:15" s="27" customFormat="1" ht="21.75" customHeight="1">
      <c r="A239" s="28">
        <f>IF('6-3표준조사'!R379="줄베기",1,)</f>
        <v>0</v>
      </c>
      <c r="B239" s="2324"/>
      <c r="C239" s="35" t="s">
        <v>847</v>
      </c>
      <c r="D239" s="43">
        <f>M238</f>
        <v>0</v>
      </c>
      <c r="E239" s="37" t="s">
        <v>586</v>
      </c>
      <c r="F239" s="38">
        <v>0.1</v>
      </c>
      <c r="G239" s="37" t="s">
        <v>587</v>
      </c>
      <c r="H239" s="38"/>
      <c r="I239" s="37"/>
      <c r="J239" s="39"/>
      <c r="K239" s="40"/>
      <c r="L239" s="45"/>
      <c r="M239" s="72">
        <f>ROUNDDOWN(D239*F239,)</f>
        <v>0</v>
      </c>
      <c r="N239" s="70">
        <f t="shared" si="5"/>
        <v>6</v>
      </c>
    </row>
    <row r="240" spans="1:15" s="27" customFormat="1" ht="21.75" customHeight="1">
      <c r="A240" s="28">
        <f>IF('6-3표준조사'!R379="줄베기",1,)</f>
        <v>0</v>
      </c>
      <c r="B240" s="2324"/>
      <c r="C240" s="46" t="s">
        <v>848</v>
      </c>
      <c r="D240" s="47">
        <f>D238</f>
        <v>0</v>
      </c>
      <c r="E240" s="48" t="s">
        <v>588</v>
      </c>
      <c r="F240" s="49">
        <v>8.3999999999999995E-3</v>
      </c>
      <c r="G240" s="48" t="s">
        <v>589</v>
      </c>
      <c r="H240" s="50"/>
      <c r="I240" s="48"/>
      <c r="J240" s="51">
        <f>'7-1 단가조사'!L14</f>
        <v>610000</v>
      </c>
      <c r="K240" s="52" t="s">
        <v>585</v>
      </c>
      <c r="L240" s="53"/>
      <c r="M240" s="73">
        <f>ROUNDDOWN(D240*F240*J240,)</f>
        <v>0</v>
      </c>
      <c r="N240" s="70">
        <f t="shared" si="5"/>
        <v>6</v>
      </c>
    </row>
    <row r="241" spans="1:14" ht="21.75" customHeight="1">
      <c r="A241" s="844">
        <f>IF('6-3표준조사'!R379="모두베기",1,)</f>
        <v>1</v>
      </c>
      <c r="B241" s="2324"/>
      <c r="C241" s="852" t="s">
        <v>590</v>
      </c>
      <c r="D241" s="853"/>
      <c r="E241" s="854"/>
      <c r="F241" s="855"/>
      <c r="G241" s="854"/>
      <c r="H241" s="855"/>
      <c r="I241" s="854"/>
      <c r="J241" s="856"/>
      <c r="K241" s="857"/>
      <c r="L241" s="858"/>
      <c r="M241" s="859">
        <f>M242+M247+M250</f>
        <v>962824</v>
      </c>
      <c r="N241" s="841">
        <f t="shared" si="5"/>
        <v>6</v>
      </c>
    </row>
    <row r="242" spans="1:14" ht="21.75" customHeight="1">
      <c r="A242" s="844">
        <f>IF('6-3표준조사'!R379="모두베기",1,)</f>
        <v>1</v>
      </c>
      <c r="B242" s="2324"/>
      <c r="C242" s="860" t="s">
        <v>841</v>
      </c>
      <c r="D242" s="861"/>
      <c r="E242" s="862"/>
      <c r="F242" s="863"/>
      <c r="G242" s="862"/>
      <c r="H242" s="863"/>
      <c r="I242" s="862"/>
      <c r="J242" s="864"/>
      <c r="K242" s="865"/>
      <c r="L242" s="866">
        <f>L270/100</f>
        <v>0</v>
      </c>
      <c r="M242" s="867">
        <f>M243+M244+M245+M246</f>
        <v>904488</v>
      </c>
      <c r="N242" s="841">
        <f t="shared" si="5"/>
        <v>6</v>
      </c>
    </row>
    <row r="243" spans="1:14" ht="21.75" customHeight="1">
      <c r="A243" s="844">
        <f>IF('6-3표준조사'!R379="모두베기",1,)</f>
        <v>1</v>
      </c>
      <c r="B243" s="2324"/>
      <c r="C243" s="860" t="s">
        <v>843</v>
      </c>
      <c r="D243" s="861"/>
      <c r="E243" s="862" t="s">
        <v>551</v>
      </c>
      <c r="F243" s="863">
        <v>7.0000000000000007E-2</v>
      </c>
      <c r="G243" s="862" t="s">
        <v>552</v>
      </c>
      <c r="H243" s="863">
        <f>ROUND(D243/100*F243,2)</f>
        <v>0</v>
      </c>
      <c r="I243" s="862" t="s">
        <v>550</v>
      </c>
      <c r="J243" s="864">
        <f>'7-1 단가조사'!L7</f>
        <v>172068</v>
      </c>
      <c r="K243" s="865" t="s">
        <v>580</v>
      </c>
      <c r="L243" s="868"/>
      <c r="M243" s="867">
        <f>ROUNDDOWN((H243*J243)+(H243*J243*L242),)</f>
        <v>0</v>
      </c>
      <c r="N243" s="841">
        <f t="shared" si="5"/>
        <v>6</v>
      </c>
    </row>
    <row r="244" spans="1:14" ht="21.75" customHeight="1">
      <c r="A244" s="844">
        <f>IF('6-3표준조사'!R379="모두베기",1,)</f>
        <v>1</v>
      </c>
      <c r="B244" s="2324"/>
      <c r="C244" s="869" t="s">
        <v>1158</v>
      </c>
      <c r="D244" s="870">
        <f>IF(A244&gt;0,IF(D263="당해 년도",1,),)</f>
        <v>0</v>
      </c>
      <c r="E244" s="862" t="s">
        <v>425</v>
      </c>
      <c r="F244" s="863">
        <v>3.5</v>
      </c>
      <c r="G244" s="862" t="s">
        <v>582</v>
      </c>
      <c r="H244" s="863">
        <f>ROUND(D244*F244,2)</f>
        <v>0</v>
      </c>
      <c r="I244" s="862" t="s">
        <v>550</v>
      </c>
      <c r="J244" s="864">
        <f>'7-1 단가조사'!L6</f>
        <v>226122</v>
      </c>
      <c r="K244" s="865" t="s">
        <v>583</v>
      </c>
      <c r="L244" s="868"/>
      <c r="M244" s="867">
        <f>ROUNDDOWN((H244*J244)+(H244*J244*L242),)</f>
        <v>0</v>
      </c>
      <c r="N244" s="841">
        <f t="shared" si="5"/>
        <v>6</v>
      </c>
    </row>
    <row r="245" spans="1:14" ht="21.75" customHeight="1">
      <c r="A245" s="844">
        <f>IF('6-3표준조사'!R379="모두베기",1,)</f>
        <v>1</v>
      </c>
      <c r="B245" s="2324"/>
      <c r="C245" s="869" t="s">
        <v>1159</v>
      </c>
      <c r="D245" s="870">
        <f>IF(A245&gt;0,IF(D263="2년차",1,),)</f>
        <v>1</v>
      </c>
      <c r="E245" s="862" t="s">
        <v>425</v>
      </c>
      <c r="F245" s="863">
        <v>4</v>
      </c>
      <c r="G245" s="862" t="s">
        <v>582</v>
      </c>
      <c r="H245" s="863">
        <f>ROUND(D245*F245,2)</f>
        <v>4</v>
      </c>
      <c r="I245" s="862" t="s">
        <v>550</v>
      </c>
      <c r="J245" s="864">
        <f>'7-1 단가조사'!L6</f>
        <v>226122</v>
      </c>
      <c r="K245" s="865" t="s">
        <v>583</v>
      </c>
      <c r="L245" s="868"/>
      <c r="M245" s="867">
        <f>ROUNDDOWN((H245*J245)+(H245*J245*L242),)</f>
        <v>904488</v>
      </c>
      <c r="N245" s="841">
        <f t="shared" si="5"/>
        <v>6</v>
      </c>
    </row>
    <row r="246" spans="1:14" ht="21.75" customHeight="1">
      <c r="A246" s="844">
        <f>IF('6-3표준조사'!R379="모두베기",1,)</f>
        <v>1</v>
      </c>
      <c r="B246" s="2324"/>
      <c r="C246" s="869" t="s">
        <v>1160</v>
      </c>
      <c r="D246" s="870">
        <f>IF(A246&gt;0,IF(D263="3년차 이상",1,),)</f>
        <v>0</v>
      </c>
      <c r="E246" s="862" t="s">
        <v>425</v>
      </c>
      <c r="F246" s="863">
        <v>5</v>
      </c>
      <c r="G246" s="862" t="s">
        <v>582</v>
      </c>
      <c r="H246" s="863">
        <f>ROUND(D246*F246,2)</f>
        <v>0</v>
      </c>
      <c r="I246" s="862" t="s">
        <v>550</v>
      </c>
      <c r="J246" s="864">
        <f>'7-1 단가조사'!L6</f>
        <v>226122</v>
      </c>
      <c r="K246" s="865" t="s">
        <v>583</v>
      </c>
      <c r="L246" s="868"/>
      <c r="M246" s="867">
        <f>ROUNDDOWN((H246*J246)+(H246*J246*L242),)</f>
        <v>0</v>
      </c>
      <c r="N246" s="841">
        <f t="shared" si="5"/>
        <v>6</v>
      </c>
    </row>
    <row r="247" spans="1:14" ht="21.75" customHeight="1">
      <c r="A247" s="844">
        <f>IF('6-3표준조사'!R379="모두베기",1,)</f>
        <v>1</v>
      </c>
      <c r="B247" s="2324"/>
      <c r="C247" s="860" t="s">
        <v>845</v>
      </c>
      <c r="D247" s="861"/>
      <c r="E247" s="862"/>
      <c r="F247" s="863"/>
      <c r="G247" s="862"/>
      <c r="H247" s="863"/>
      <c r="I247" s="862"/>
      <c r="J247" s="864"/>
      <c r="K247" s="865"/>
      <c r="L247" s="868"/>
      <c r="M247" s="867">
        <f>M248+M249</f>
        <v>37840</v>
      </c>
      <c r="N247" s="841">
        <f t="shared" si="5"/>
        <v>6</v>
      </c>
    </row>
    <row r="248" spans="1:14" ht="21.75" customHeight="1">
      <c r="A248" s="844">
        <f>IF('6-3표준조사'!R379="모두베기",1,)</f>
        <v>1</v>
      </c>
      <c r="B248" s="2324"/>
      <c r="C248" s="860" t="s">
        <v>846</v>
      </c>
      <c r="D248" s="870">
        <f>(H244+H245+H246)</f>
        <v>4</v>
      </c>
      <c r="E248" s="862" t="s">
        <v>582</v>
      </c>
      <c r="F248" s="863">
        <v>5</v>
      </c>
      <c r="G248" s="862" t="s">
        <v>553</v>
      </c>
      <c r="H248" s="863">
        <f>ROUND(D248*F248,2)</f>
        <v>20</v>
      </c>
      <c r="I248" s="862" t="s">
        <v>554</v>
      </c>
      <c r="J248" s="864">
        <f>'7-1 단가조사'!L11</f>
        <v>1720</v>
      </c>
      <c r="K248" s="865" t="s">
        <v>584</v>
      </c>
      <c r="L248" s="868"/>
      <c r="M248" s="867">
        <f>ROUNDDOWN(H248*J248,)</f>
        <v>34400</v>
      </c>
      <c r="N248" s="841">
        <f t="shared" si="5"/>
        <v>6</v>
      </c>
    </row>
    <row r="249" spans="1:14" ht="21.75" customHeight="1">
      <c r="A249" s="844">
        <f>IF('6-3표준조사'!R379="모두베기",1,)</f>
        <v>1</v>
      </c>
      <c r="B249" s="2324"/>
      <c r="C249" s="860" t="s">
        <v>847</v>
      </c>
      <c r="D249" s="861">
        <f>M248</f>
        <v>34400</v>
      </c>
      <c r="E249" s="862" t="s">
        <v>586</v>
      </c>
      <c r="F249" s="863">
        <v>0.1</v>
      </c>
      <c r="G249" s="862" t="s">
        <v>587</v>
      </c>
      <c r="H249" s="863"/>
      <c r="I249" s="862"/>
      <c r="J249" s="864"/>
      <c r="K249" s="865"/>
      <c r="L249" s="868"/>
      <c r="M249" s="867">
        <f>ROUNDDOWN(D249*F249,)</f>
        <v>3440</v>
      </c>
      <c r="N249" s="841">
        <f t="shared" si="5"/>
        <v>6</v>
      </c>
    </row>
    <row r="250" spans="1:14" ht="21.75" customHeight="1">
      <c r="A250" s="844">
        <f>IF('6-3표준조사'!R379="모두베기",1,)</f>
        <v>1</v>
      </c>
      <c r="B250" s="2324"/>
      <c r="C250" s="871" t="s">
        <v>848</v>
      </c>
      <c r="D250" s="872">
        <f>D248</f>
        <v>4</v>
      </c>
      <c r="E250" s="873" t="s">
        <v>588</v>
      </c>
      <c r="F250" s="874">
        <v>8.3999999999999995E-3</v>
      </c>
      <c r="G250" s="873" t="s">
        <v>589</v>
      </c>
      <c r="H250" s="875"/>
      <c r="I250" s="873"/>
      <c r="J250" s="876">
        <f>'7-1 단가조사'!L14</f>
        <v>610000</v>
      </c>
      <c r="K250" s="877" t="s">
        <v>585</v>
      </c>
      <c r="L250" s="878"/>
      <c r="M250" s="879">
        <f>ROUNDDOWN(D250*F250*J250,)</f>
        <v>20496</v>
      </c>
      <c r="N250" s="841">
        <f t="shared" si="5"/>
        <v>6</v>
      </c>
    </row>
    <row r="251" spans="1:14" s="27" customFormat="1" ht="21.75" customHeight="1">
      <c r="A251" s="28">
        <f>IF('6-3표준조사'!R379="맹아제거",1,)</f>
        <v>0</v>
      </c>
      <c r="B251" s="2324"/>
      <c r="C251" s="29" t="s">
        <v>591</v>
      </c>
      <c r="D251" s="30"/>
      <c r="E251" s="31"/>
      <c r="F251" s="30"/>
      <c r="G251" s="31"/>
      <c r="H251" s="30"/>
      <c r="I251" s="31"/>
      <c r="J251" s="32"/>
      <c r="K251" s="33"/>
      <c r="L251" s="34"/>
      <c r="M251" s="71">
        <f>M252</f>
        <v>0</v>
      </c>
      <c r="N251" s="70">
        <f t="shared" si="5"/>
        <v>6</v>
      </c>
    </row>
    <row r="252" spans="1:14" s="27" customFormat="1" ht="21.75" customHeight="1">
      <c r="A252" s="28">
        <f>IF('6-3표준조사'!R379="맹아제거",1,)</f>
        <v>0</v>
      </c>
      <c r="B252" s="2324"/>
      <c r="C252" s="35" t="s">
        <v>841</v>
      </c>
      <c r="D252" s="36"/>
      <c r="E252" s="37"/>
      <c r="F252" s="38"/>
      <c r="G252" s="37"/>
      <c r="H252" s="38"/>
      <c r="I252" s="37"/>
      <c r="J252" s="39"/>
      <c r="K252" s="40"/>
      <c r="L252" s="41">
        <f>M270/100</f>
        <v>0</v>
      </c>
      <c r="M252" s="72">
        <f>ROUNDDOWN((H253*J253)+(H253*J253*L252),)</f>
        <v>0</v>
      </c>
      <c r="N252" s="70">
        <f t="shared" si="5"/>
        <v>6</v>
      </c>
    </row>
    <row r="253" spans="1:14" s="27" customFormat="1" ht="21.75" customHeight="1">
      <c r="A253" s="28">
        <f>IF('6-3표준조사'!R379="맹아제거",1,)</f>
        <v>0</v>
      </c>
      <c r="B253" s="2324"/>
      <c r="C253" s="35" t="s">
        <v>849</v>
      </c>
      <c r="D253" s="36">
        <v>0</v>
      </c>
      <c r="E253" s="37" t="s">
        <v>551</v>
      </c>
      <c r="F253" s="38">
        <v>0.2</v>
      </c>
      <c r="G253" s="37" t="s">
        <v>552</v>
      </c>
      <c r="H253" s="38">
        <f>ROUND(D253/100*F253,2)</f>
        <v>0</v>
      </c>
      <c r="I253" s="37" t="s">
        <v>550</v>
      </c>
      <c r="J253" s="39">
        <f>'7-1 단가조사'!L7</f>
        <v>172068</v>
      </c>
      <c r="K253" s="40" t="s">
        <v>580</v>
      </c>
      <c r="L253" s="41">
        <f>M270/100</f>
        <v>0</v>
      </c>
      <c r="M253" s="72"/>
      <c r="N253" s="70">
        <f t="shared" si="5"/>
        <v>6</v>
      </c>
    </row>
    <row r="254" spans="1:14" ht="21.75" customHeight="1">
      <c r="A254" s="844">
        <f>IF(H227&gt;0,1,)</f>
        <v>1</v>
      </c>
      <c r="B254" s="2372" t="s">
        <v>555</v>
      </c>
      <c r="C254" s="852" t="s">
        <v>592</v>
      </c>
      <c r="D254" s="855"/>
      <c r="E254" s="854"/>
      <c r="F254" s="855"/>
      <c r="G254" s="854"/>
      <c r="H254" s="855"/>
      <c r="I254" s="854"/>
      <c r="J254" s="856"/>
      <c r="K254" s="857"/>
      <c r="L254" s="858"/>
      <c r="M254" s="859">
        <f>SUM(M255,M257,M258)</f>
        <v>962824</v>
      </c>
      <c r="N254" s="841">
        <f t="shared" si="5"/>
        <v>6</v>
      </c>
    </row>
    <row r="255" spans="1:14" ht="21.75" customHeight="1">
      <c r="A255" s="844">
        <f>IF(H227&gt;0,1,)</f>
        <v>1</v>
      </c>
      <c r="B255" s="2373"/>
      <c r="C255" s="860" t="s">
        <v>850</v>
      </c>
      <c r="D255" s="863"/>
      <c r="E255" s="862"/>
      <c r="F255" s="863"/>
      <c r="G255" s="862"/>
      <c r="H255" s="863"/>
      <c r="I255" s="862"/>
      <c r="J255" s="864"/>
      <c r="K255" s="865"/>
      <c r="L255" s="868"/>
      <c r="M255" s="867">
        <f>M256</f>
        <v>904488</v>
      </c>
      <c r="N255" s="841">
        <f t="shared" si="5"/>
        <v>6</v>
      </c>
    </row>
    <row r="256" spans="1:14" ht="21.75" customHeight="1">
      <c r="A256" s="844">
        <f>IF(H227&gt;0,1,)</f>
        <v>1</v>
      </c>
      <c r="B256" s="2373"/>
      <c r="C256" s="860" t="s">
        <v>851</v>
      </c>
      <c r="D256" s="863"/>
      <c r="E256" s="862"/>
      <c r="F256" s="863"/>
      <c r="G256" s="862"/>
      <c r="H256" s="863"/>
      <c r="I256" s="862"/>
      <c r="J256" s="864"/>
      <c r="K256" s="865"/>
      <c r="L256" s="868"/>
      <c r="M256" s="867">
        <f>M231+M234+M242+M252</f>
        <v>904488</v>
      </c>
      <c r="N256" s="841">
        <f t="shared" si="5"/>
        <v>6</v>
      </c>
    </row>
    <row r="257" spans="1:15" ht="21.75" customHeight="1">
      <c r="A257" s="844">
        <f>IF(H227&gt;0,1,)</f>
        <v>1</v>
      </c>
      <c r="B257" s="2373"/>
      <c r="C257" s="860" t="s">
        <v>852</v>
      </c>
      <c r="D257" s="863"/>
      <c r="E257" s="862"/>
      <c r="F257" s="863"/>
      <c r="G257" s="862"/>
      <c r="H257" s="863"/>
      <c r="I257" s="862"/>
      <c r="J257" s="864"/>
      <c r="K257" s="865"/>
      <c r="L257" s="868"/>
      <c r="M257" s="867">
        <f>M237+M247</f>
        <v>37840</v>
      </c>
      <c r="N257" s="841">
        <f t="shared" si="5"/>
        <v>6</v>
      </c>
    </row>
    <row r="258" spans="1:15" ht="21.75" customHeight="1" thickBot="1">
      <c r="A258" s="844">
        <f>IF(H227&gt;0,1,)</f>
        <v>1</v>
      </c>
      <c r="B258" s="2374"/>
      <c r="C258" s="871" t="s">
        <v>853</v>
      </c>
      <c r="D258" s="880"/>
      <c r="E258" s="881"/>
      <c r="F258" s="880"/>
      <c r="G258" s="881"/>
      <c r="H258" s="880"/>
      <c r="I258" s="881"/>
      <c r="J258" s="882"/>
      <c r="K258" s="883"/>
      <c r="L258" s="884"/>
      <c r="M258" s="885">
        <f>M240+M250</f>
        <v>20496</v>
      </c>
      <c r="N258" s="841">
        <f t="shared" si="5"/>
        <v>6</v>
      </c>
    </row>
    <row r="259" spans="1:15" ht="21.75" customHeight="1">
      <c r="A259" s="844">
        <f>IF(H227&gt;0,1,)</f>
        <v>1</v>
      </c>
      <c r="B259" s="2375" t="s">
        <v>556</v>
      </c>
      <c r="C259" s="2375"/>
      <c r="D259" s="2375"/>
      <c r="E259" s="2375"/>
      <c r="F259" s="2375"/>
      <c r="G259" s="2375"/>
      <c r="H259" s="2375"/>
      <c r="I259" s="2375"/>
      <c r="J259" s="2375"/>
      <c r="K259" s="2375"/>
      <c r="L259" s="2375"/>
      <c r="M259" s="2375"/>
      <c r="N259" s="841">
        <f t="shared" si="5"/>
        <v>6</v>
      </c>
    </row>
    <row r="260" spans="1:15" ht="21.75" customHeight="1">
      <c r="A260" s="844">
        <f>IF(H227&gt;0,1,)</f>
        <v>1</v>
      </c>
      <c r="B260" s="2376" t="s">
        <v>557</v>
      </c>
      <c r="C260" s="2376"/>
      <c r="D260" s="2376"/>
      <c r="E260" s="2376"/>
      <c r="F260" s="2376"/>
      <c r="G260" s="2376"/>
      <c r="H260" s="2376"/>
      <c r="I260" s="2376"/>
      <c r="J260" s="2376"/>
      <c r="K260" s="2376"/>
      <c r="L260" s="2376"/>
      <c r="M260" s="2376"/>
      <c r="N260" s="841">
        <f t="shared" si="5"/>
        <v>6</v>
      </c>
    </row>
    <row r="261" spans="1:15" ht="21.75" customHeight="1">
      <c r="A261" s="844">
        <f>IF(H227&gt;0,1,)</f>
        <v>1</v>
      </c>
      <c r="B261" s="886" t="s">
        <v>558</v>
      </c>
      <c r="C261" s="887" t="s">
        <v>854</v>
      </c>
      <c r="D261" s="888">
        <f>'6-3표준조사'!Q385</f>
        <v>1700</v>
      </c>
      <c r="E261" s="886" t="s">
        <v>551</v>
      </c>
      <c r="F261" s="1706"/>
      <c r="G261" s="886"/>
      <c r="H261" s="890"/>
      <c r="I261" s="891"/>
      <c r="J261" s="891"/>
      <c r="K261" s="891"/>
      <c r="L261" s="892"/>
      <c r="M261" s="891"/>
      <c r="N261" s="841">
        <f t="shared" si="5"/>
        <v>6</v>
      </c>
    </row>
    <row r="262" spans="1:15" ht="21.75" customHeight="1">
      <c r="A262" s="844">
        <f>IF(H227&gt;0,1,)</f>
        <v>1</v>
      </c>
      <c r="B262" s="886" t="s">
        <v>559</v>
      </c>
      <c r="C262" s="887" t="s">
        <v>840</v>
      </c>
      <c r="D262" s="2377">
        <f>'6-3표준조사'!S385</f>
        <v>0</v>
      </c>
      <c r="E262" s="2377"/>
      <c r="F262" s="1706"/>
      <c r="G262" s="886"/>
      <c r="H262" s="890"/>
      <c r="I262" s="891"/>
      <c r="J262" s="891"/>
      <c r="K262" s="891"/>
      <c r="L262" s="892"/>
      <c r="M262" s="891"/>
      <c r="N262" s="841">
        <f t="shared" si="5"/>
        <v>6</v>
      </c>
    </row>
    <row r="263" spans="1:15" ht="21.75" customHeight="1">
      <c r="A263" s="844">
        <f>IF(H227&gt;0,1,)</f>
        <v>1</v>
      </c>
      <c r="B263" s="886" t="s">
        <v>558</v>
      </c>
      <c r="C263" s="887" t="s">
        <v>1152</v>
      </c>
      <c r="D263" s="2385" t="str">
        <f>'6-3표준조사'!R381</f>
        <v>2년차</v>
      </c>
      <c r="E263" s="2385"/>
      <c r="F263" s="893"/>
      <c r="G263" s="893"/>
      <c r="H263" s="890"/>
      <c r="I263" s="891"/>
      <c r="J263" s="891"/>
      <c r="K263" s="891"/>
      <c r="L263" s="892"/>
      <c r="M263" s="891"/>
      <c r="N263" s="841">
        <f t="shared" si="5"/>
        <v>6</v>
      </c>
    </row>
    <row r="264" spans="1:15" ht="21.75" customHeight="1">
      <c r="A264" s="844">
        <f>IF(H227&gt;0,1,)</f>
        <v>1</v>
      </c>
      <c r="B264" s="2376" t="s">
        <v>856</v>
      </c>
      <c r="C264" s="2376"/>
      <c r="D264" s="2376"/>
      <c r="E264" s="2376"/>
      <c r="F264" s="2376"/>
      <c r="G264" s="2376"/>
      <c r="H264" s="2376"/>
      <c r="I264" s="2376"/>
      <c r="J264" s="2376"/>
      <c r="K264" s="2376"/>
      <c r="L264" s="2376"/>
      <c r="M264" s="2376"/>
      <c r="N264" s="841">
        <f t="shared" si="5"/>
        <v>6</v>
      </c>
    </row>
    <row r="265" spans="1:15" ht="21.75" customHeight="1">
      <c r="A265" s="844">
        <f>IF(H227&gt;0,1,)</f>
        <v>1</v>
      </c>
      <c r="B265" s="2386" t="s">
        <v>542</v>
      </c>
      <c r="C265" s="2386"/>
      <c r="D265" s="2387" t="s">
        <v>893</v>
      </c>
      <c r="E265" s="2387"/>
      <c r="F265" s="2387"/>
      <c r="G265" s="2387"/>
      <c r="H265" s="2387"/>
      <c r="I265" s="2388" t="s">
        <v>894</v>
      </c>
      <c r="J265" s="2388"/>
      <c r="K265" s="2388"/>
      <c r="L265" s="2388"/>
      <c r="M265" s="2388"/>
      <c r="N265" s="841">
        <f t="shared" si="5"/>
        <v>6</v>
      </c>
      <c r="O265" s="894"/>
    </row>
    <row r="266" spans="1:15" ht="21.75" customHeight="1">
      <c r="A266" s="844">
        <f>IF(H227&gt;0,1,)</f>
        <v>1</v>
      </c>
      <c r="B266" s="2386"/>
      <c r="C266" s="2386"/>
      <c r="D266" s="2387"/>
      <c r="E266" s="2387"/>
      <c r="F266" s="2387"/>
      <c r="G266" s="2387"/>
      <c r="H266" s="2387"/>
      <c r="I266" s="895" t="s">
        <v>895</v>
      </c>
      <c r="J266" s="1705" t="s">
        <v>896</v>
      </c>
      <c r="K266" s="1705" t="s">
        <v>897</v>
      </c>
      <c r="L266" s="897" t="s">
        <v>898</v>
      </c>
      <c r="M266" s="1705" t="s">
        <v>899</v>
      </c>
      <c r="N266" s="841">
        <f t="shared" si="5"/>
        <v>6</v>
      </c>
    </row>
    <row r="267" spans="1:15" ht="21.75" customHeight="1">
      <c r="A267" s="844">
        <f>IF(H227&gt;0,1,)</f>
        <v>1</v>
      </c>
      <c r="B267" s="2368" t="s">
        <v>572</v>
      </c>
      <c r="C267" s="2368"/>
      <c r="D267" s="2369" t="str">
        <f>'6-3표준조사'!P381</f>
        <v>급 (30˚ 초과)</v>
      </c>
      <c r="E267" s="2369"/>
      <c r="F267" s="2369"/>
      <c r="G267" s="2369"/>
      <c r="H267" s="2369"/>
      <c r="I267" s="1707">
        <f>IF(H227=0,"",IF(D267="완 (15˚ 이하)",0,IF(D267="중 (15˚ ~ 30˚)",5,IF(D267="급 (30˚ 초과)",10))))</f>
        <v>10</v>
      </c>
      <c r="J267" s="1707" t="str">
        <f>IF(A230=0,"",IF(D267="완 (15˚ 이하)",0,IF(D267="중 (15˚ ~ 30˚)",5,IF(D267="급 (30˚ 초과)",10))))</f>
        <v/>
      </c>
      <c r="K267" s="1707" t="str">
        <f>IF(A233=0,"",IF(D267="완 (15˚ 이하)",0,IF(D267="중 (15˚ ~ 30˚)",5,IF(D267="급 (30˚ 초과)",10))))</f>
        <v/>
      </c>
      <c r="L267" s="1707">
        <f>IF(A241=0,"",IF(D267="완 (15˚ 이하)",0,IF(D267="중 (15˚ ~ 30˚)",5,IF(D267="급 (30˚ 초과)",10))))</f>
        <v>10</v>
      </c>
      <c r="M267" s="1707" t="str">
        <f>IF(A251=0,"",IF(D267="완 (15˚ 이하)",0,IF(D267="중 (15˚ ~ 30˚)",5,IF(D267="급 (30˚ 초과)",10))))</f>
        <v/>
      </c>
      <c r="N267" s="841">
        <f t="shared" si="5"/>
        <v>6</v>
      </c>
    </row>
    <row r="268" spans="1:15" ht="21.75" customHeight="1">
      <c r="A268" s="844">
        <f>IF(H227&gt;0,1,)</f>
        <v>1</v>
      </c>
      <c r="B268" s="2389" t="s">
        <v>561</v>
      </c>
      <c r="C268" s="2389"/>
      <c r="D268" s="2369" t="str">
        <f>'6-3표준조사'!R381</f>
        <v>2년차</v>
      </c>
      <c r="E268" s="2369"/>
      <c r="F268" s="2369"/>
      <c r="G268" s="2369"/>
      <c r="H268" s="2369"/>
      <c r="I268" s="1707"/>
      <c r="J268" s="1707"/>
      <c r="K268" s="1707" t="str">
        <f>IF(A233=0,"",IF(D268="당해년도",0,IF(D268="2년차",5,IF(D268="3년차",10))))</f>
        <v/>
      </c>
      <c r="L268" s="1707"/>
      <c r="M268" s="1707"/>
      <c r="N268" s="841">
        <f t="shared" si="5"/>
        <v>6</v>
      </c>
    </row>
    <row r="269" spans="1:15" ht="21.75" customHeight="1">
      <c r="A269" s="844">
        <f>IF(H227&gt;0,1,)</f>
        <v>1</v>
      </c>
      <c r="B269" s="2368" t="s">
        <v>560</v>
      </c>
      <c r="C269" s="2368"/>
      <c r="D269" s="2369" t="str">
        <f>'6-3표준조사'!Q381</f>
        <v>개소당3ha이상</v>
      </c>
      <c r="E269" s="2369"/>
      <c r="F269" s="2369"/>
      <c r="G269" s="2369"/>
      <c r="H269" s="2369"/>
      <c r="I269" s="1707"/>
      <c r="J269" s="1707" t="str">
        <f>IF(A230=0,"",IF(D269="개소당5ha이상",0,IF(D269="개소당3~5ha미만 ",5,IF(D269="개소당3ha미만",10))))</f>
        <v/>
      </c>
      <c r="K269" s="1707" t="str">
        <f>IF(A233=0,"",IF(D269="개소당5ha이상",0,IF(D269="개소당3~5ha미만 ",5,IF(D269="개소당3ha미만",10))))</f>
        <v/>
      </c>
      <c r="L269" s="1707" t="b">
        <f>IF(A241=0,"",IF(D269="개소당5ha이상",0,IF(D269="개소당3~5ha미만 ",5,IF(D269="개소당3ha미만",10))))</f>
        <v>0</v>
      </c>
      <c r="M269" s="1707" t="str">
        <f>IF(A251=0,"",IF(D269="개소당5ha이상",0,IF(D269="개소당3~5ha미만 ",5,IF(D269="개소당3ha미만",10))))</f>
        <v/>
      </c>
      <c r="N269" s="841">
        <f t="shared" si="5"/>
        <v>6</v>
      </c>
    </row>
    <row r="270" spans="1:15" ht="21.75" customHeight="1">
      <c r="A270" s="844">
        <f>IF(H227&gt;0,1,)</f>
        <v>1</v>
      </c>
      <c r="B270" s="2368" t="s">
        <v>555</v>
      </c>
      <c r="C270" s="2368"/>
      <c r="D270" s="2369"/>
      <c r="E270" s="2369"/>
      <c r="F270" s="2369"/>
      <c r="G270" s="2369"/>
      <c r="H270" s="2369"/>
      <c r="I270" s="1707"/>
      <c r="J270" s="1707"/>
      <c r="K270" s="1707"/>
      <c r="L270" s="1707"/>
      <c r="M270" s="1707"/>
      <c r="N270" s="841">
        <f t="shared" si="5"/>
        <v>6</v>
      </c>
    </row>
    <row r="271" spans="1:15" ht="35.1" customHeight="1" thickBot="1">
      <c r="A271" s="844">
        <f>IF(H272&gt;0,1,)</f>
        <v>1</v>
      </c>
      <c r="B271" s="2237" t="s">
        <v>2161</v>
      </c>
      <c r="C271" s="2237"/>
      <c r="D271" s="2237"/>
      <c r="E271" s="2237"/>
      <c r="F271" s="2237"/>
      <c r="G271" s="2237"/>
      <c r="H271" s="2237"/>
      <c r="I271" s="2237"/>
      <c r="J271" s="2237"/>
      <c r="K271" s="2237"/>
      <c r="L271" s="2237"/>
      <c r="M271" s="2237"/>
      <c r="N271" s="841">
        <f>IF(H$272&gt;0,7,)</f>
        <v>7</v>
      </c>
      <c r="O271" s="899"/>
    </row>
    <row r="272" spans="1:15" ht="24.95" customHeight="1">
      <c r="A272" s="844">
        <f>IF(H272&gt;0,1,)</f>
        <v>1</v>
      </c>
      <c r="B272" s="2362" t="s">
        <v>857</v>
      </c>
      <c r="C272" s="2363"/>
      <c r="D272" s="2364" t="str">
        <f>CONCATENATE('6-3표준조사'!K454,"임반")</f>
        <v>64-0임반</v>
      </c>
      <c r="E272" s="2364"/>
      <c r="F272" s="2364" t="str">
        <f>CONCATENATE('6-3표준조사'!L454,"소반")</f>
        <v>24-3소반</v>
      </c>
      <c r="G272" s="2364"/>
      <c r="H272" s="2365">
        <f>'6-3표준조사'!Q454</f>
        <v>0.2</v>
      </c>
      <c r="I272" s="2365"/>
      <c r="J272" s="845"/>
      <c r="K272" s="846" t="s">
        <v>541</v>
      </c>
      <c r="L272" s="2366" t="str">
        <f>+'6-3표준조사'!R454</f>
        <v>모두베기</v>
      </c>
      <c r="M272" s="2367"/>
      <c r="N272" s="841">
        <f t="shared" ref="N272:N315" si="6">IF(H$272&gt;0,7,)</f>
        <v>7</v>
      </c>
    </row>
    <row r="273" spans="1:14" ht="21.75" customHeight="1">
      <c r="A273" s="844">
        <f>IF(H272&gt;0,1,)</f>
        <v>1</v>
      </c>
      <c r="B273" s="2378" t="s">
        <v>542</v>
      </c>
      <c r="C273" s="2379"/>
      <c r="D273" s="2380" t="s">
        <v>543</v>
      </c>
      <c r="E273" s="2379"/>
      <c r="F273" s="2381" t="s">
        <v>544</v>
      </c>
      <c r="G273" s="2382"/>
      <c r="H273" s="2381" t="s">
        <v>545</v>
      </c>
      <c r="I273" s="2382"/>
      <c r="J273" s="2380" t="s">
        <v>546</v>
      </c>
      <c r="K273" s="2379"/>
      <c r="L273" s="2383" t="s">
        <v>858</v>
      </c>
      <c r="M273" s="2370"/>
      <c r="N273" s="841">
        <f t="shared" si="6"/>
        <v>7</v>
      </c>
    </row>
    <row r="274" spans="1:14" ht="21.75" customHeight="1">
      <c r="A274" s="844">
        <f>IF(H272&gt;0,1,)</f>
        <v>1</v>
      </c>
      <c r="B274" s="847"/>
      <c r="C274" s="848" t="s">
        <v>547</v>
      </c>
      <c r="D274" s="849"/>
      <c r="E274" s="850" t="s">
        <v>548</v>
      </c>
      <c r="F274" s="849"/>
      <c r="G274" s="850" t="s">
        <v>548</v>
      </c>
      <c r="H274" s="849"/>
      <c r="I274" s="850" t="s">
        <v>548</v>
      </c>
      <c r="J274" s="851"/>
      <c r="K274" s="850" t="s">
        <v>549</v>
      </c>
      <c r="L274" s="2384"/>
      <c r="M274" s="2371"/>
      <c r="N274" s="841">
        <f t="shared" si="6"/>
        <v>7</v>
      </c>
    </row>
    <row r="275" spans="1:14" s="27" customFormat="1" ht="21.75" customHeight="1">
      <c r="A275" s="28">
        <f>IF('6-3표준조사'!R454="둘레베기",1,)</f>
        <v>0</v>
      </c>
      <c r="B275" s="2323" t="s">
        <v>547</v>
      </c>
      <c r="C275" s="29" t="s">
        <v>579</v>
      </c>
      <c r="D275" s="30"/>
      <c r="E275" s="31"/>
      <c r="F275" s="30"/>
      <c r="G275" s="31"/>
      <c r="H275" s="30"/>
      <c r="I275" s="31"/>
      <c r="J275" s="32"/>
      <c r="K275" s="33"/>
      <c r="L275" s="34"/>
      <c r="M275" s="71">
        <f>M276</f>
        <v>0</v>
      </c>
      <c r="N275" s="70">
        <f t="shared" si="6"/>
        <v>7</v>
      </c>
    </row>
    <row r="276" spans="1:14" s="27" customFormat="1" ht="21.75" customHeight="1">
      <c r="A276" s="28">
        <f>IF('6-3표준조사'!R454="둘레베기",1,)</f>
        <v>0</v>
      </c>
      <c r="B276" s="2324"/>
      <c r="C276" s="35" t="s">
        <v>841</v>
      </c>
      <c r="D276" s="36"/>
      <c r="E276" s="37"/>
      <c r="F276" s="38"/>
      <c r="G276" s="37"/>
      <c r="H276" s="38"/>
      <c r="I276" s="37"/>
      <c r="J276" s="39"/>
      <c r="K276" s="40"/>
      <c r="L276" s="41">
        <f>J315/100</f>
        <v>0</v>
      </c>
      <c r="M276" s="72">
        <f>ROUNDDOWN((H277*J277)+(H277*J277*L276),)</f>
        <v>0</v>
      </c>
      <c r="N276" s="70">
        <f t="shared" si="6"/>
        <v>7</v>
      </c>
    </row>
    <row r="277" spans="1:14" s="27" customFormat="1" ht="21.75" customHeight="1">
      <c r="A277" s="28">
        <f>IF('6-3표준조사'!R454="둘레베기",1,)</f>
        <v>0</v>
      </c>
      <c r="B277" s="2324"/>
      <c r="C277" s="35" t="s">
        <v>842</v>
      </c>
      <c r="D277" s="36">
        <f>IF(A277&gt;0,D306,)</f>
        <v>0</v>
      </c>
      <c r="E277" s="37" t="s">
        <v>551</v>
      </c>
      <c r="F277" s="38">
        <v>0.18</v>
      </c>
      <c r="G277" s="37" t="s">
        <v>552</v>
      </c>
      <c r="H277" s="38">
        <f>ROUND(D277/100*F277,2)</f>
        <v>0</v>
      </c>
      <c r="I277" s="37" t="s">
        <v>550</v>
      </c>
      <c r="J277" s="39">
        <f>'7-1 단가조사'!L7</f>
        <v>172068</v>
      </c>
      <c r="K277" s="40" t="s">
        <v>580</v>
      </c>
      <c r="L277" s="41"/>
      <c r="M277" s="72"/>
      <c r="N277" s="70">
        <f t="shared" si="6"/>
        <v>7</v>
      </c>
    </row>
    <row r="278" spans="1:14" s="27" customFormat="1" ht="21.75" customHeight="1">
      <c r="A278" s="28">
        <f>IF('6-3표준조사'!R454="줄베기",1,)</f>
        <v>0</v>
      </c>
      <c r="B278" s="2324"/>
      <c r="C278" s="29" t="s">
        <v>581</v>
      </c>
      <c r="D278" s="30"/>
      <c r="E278" s="31"/>
      <c r="F278" s="30"/>
      <c r="G278" s="31"/>
      <c r="H278" s="30"/>
      <c r="I278" s="31"/>
      <c r="J278" s="32"/>
      <c r="K278" s="33"/>
      <c r="L278" s="42"/>
      <c r="M278" s="71">
        <f>SUM(M279+M282+M285)</f>
        <v>0</v>
      </c>
      <c r="N278" s="70">
        <f t="shared" si="6"/>
        <v>7</v>
      </c>
    </row>
    <row r="279" spans="1:14" s="27" customFormat="1" ht="21.75" customHeight="1">
      <c r="A279" s="28">
        <f>IF('6-3표준조사'!R454="줄베기",1,)</f>
        <v>0</v>
      </c>
      <c r="B279" s="2324"/>
      <c r="C279" s="35" t="s">
        <v>841</v>
      </c>
      <c r="D279" s="43"/>
      <c r="E279" s="37"/>
      <c r="F279" s="38"/>
      <c r="G279" s="37"/>
      <c r="H279" s="38"/>
      <c r="I279" s="37"/>
      <c r="J279" s="39"/>
      <c r="K279" s="40"/>
      <c r="L279" s="41">
        <f>K315/100</f>
        <v>0</v>
      </c>
      <c r="M279" s="72">
        <f>ROUNDDOWN((M280+M281)+((M280+M281)*L279),0)</f>
        <v>0</v>
      </c>
      <c r="N279" s="70">
        <f t="shared" si="6"/>
        <v>7</v>
      </c>
    </row>
    <row r="280" spans="1:14" s="27" customFormat="1" ht="21.75" customHeight="1">
      <c r="A280" s="28">
        <f>IF('6-3표준조사'!R454="줄베기",1,)</f>
        <v>0</v>
      </c>
      <c r="B280" s="2324"/>
      <c r="C280" s="35" t="s">
        <v>843</v>
      </c>
      <c r="D280" s="43">
        <f>IF(A280&gt;0,D306,)</f>
        <v>0</v>
      </c>
      <c r="E280" s="37" t="s">
        <v>551</v>
      </c>
      <c r="F280" s="38">
        <v>7.0000000000000007E-2</v>
      </c>
      <c r="G280" s="37" t="s">
        <v>552</v>
      </c>
      <c r="H280" s="38">
        <f>ROUND(D280/100*F280,2)</f>
        <v>0</v>
      </c>
      <c r="I280" s="37" t="s">
        <v>550</v>
      </c>
      <c r="J280" s="39">
        <f>'7-1 단가조사'!L7</f>
        <v>172068</v>
      </c>
      <c r="K280" s="40" t="s">
        <v>580</v>
      </c>
      <c r="L280" s="41"/>
      <c r="M280" s="72">
        <f>ROUNDDOWN(H280*J280,)</f>
        <v>0</v>
      </c>
      <c r="N280" s="70">
        <f t="shared" si="6"/>
        <v>7</v>
      </c>
    </row>
    <row r="281" spans="1:14" s="27" customFormat="1" ht="21.75" customHeight="1">
      <c r="A281" s="28">
        <f>IF('6-3표준조사'!R454="줄베기",1,)</f>
        <v>0</v>
      </c>
      <c r="B281" s="2324"/>
      <c r="C281" s="35" t="s">
        <v>844</v>
      </c>
      <c r="D281" s="44">
        <f>IF(A281&gt;0,1,)</f>
        <v>0</v>
      </c>
      <c r="E281" s="37" t="s">
        <v>425</v>
      </c>
      <c r="F281" s="38">
        <v>1.3</v>
      </c>
      <c r="G281" s="37" t="s">
        <v>582</v>
      </c>
      <c r="H281" s="38">
        <f>ROUND(D281*F281,2)</f>
        <v>0</v>
      </c>
      <c r="I281" s="37" t="s">
        <v>550</v>
      </c>
      <c r="J281" s="39">
        <f>'7-1 단가조사'!L6</f>
        <v>226122</v>
      </c>
      <c r="K281" s="40" t="s">
        <v>583</v>
      </c>
      <c r="L281" s="41"/>
      <c r="M281" s="72">
        <f>ROUNDDOWN(H281*J281,)</f>
        <v>0</v>
      </c>
      <c r="N281" s="70">
        <f t="shared" si="6"/>
        <v>7</v>
      </c>
    </row>
    <row r="282" spans="1:14" s="27" customFormat="1" ht="21.75" customHeight="1">
      <c r="A282" s="28">
        <f>IF('6-3표준조사'!R454="줄베기",1,)</f>
        <v>0</v>
      </c>
      <c r="B282" s="2324"/>
      <c r="C282" s="35" t="s">
        <v>845</v>
      </c>
      <c r="D282" s="43"/>
      <c r="E282" s="37"/>
      <c r="F282" s="38"/>
      <c r="G282" s="37"/>
      <c r="H282" s="38"/>
      <c r="I282" s="37"/>
      <c r="J282" s="39"/>
      <c r="K282" s="40"/>
      <c r="L282" s="45"/>
      <c r="M282" s="72">
        <f>M283+M284</f>
        <v>0</v>
      </c>
      <c r="N282" s="70">
        <f t="shared" si="6"/>
        <v>7</v>
      </c>
    </row>
    <row r="283" spans="1:14" s="27" customFormat="1" ht="21.75" customHeight="1">
      <c r="A283" s="28">
        <f>IF('6-3표준조사'!R454="줄베기",1,)</f>
        <v>0</v>
      </c>
      <c r="B283" s="2324"/>
      <c r="C283" s="35" t="s">
        <v>846</v>
      </c>
      <c r="D283" s="44">
        <f>H281</f>
        <v>0</v>
      </c>
      <c r="E283" s="37" t="s">
        <v>582</v>
      </c>
      <c r="F283" s="38">
        <v>5</v>
      </c>
      <c r="G283" s="37" t="s">
        <v>553</v>
      </c>
      <c r="H283" s="38">
        <f>ROUND(D283*F283,2)</f>
        <v>0</v>
      </c>
      <c r="I283" s="37" t="s">
        <v>554</v>
      </c>
      <c r="J283" s="39">
        <f>'7-1 단가조사'!L11</f>
        <v>1720</v>
      </c>
      <c r="K283" s="40" t="s">
        <v>584</v>
      </c>
      <c r="L283" s="45"/>
      <c r="M283" s="72">
        <f>ROUNDDOWN(H283*J283,)</f>
        <v>0</v>
      </c>
      <c r="N283" s="70">
        <f t="shared" si="6"/>
        <v>7</v>
      </c>
    </row>
    <row r="284" spans="1:14" s="27" customFormat="1" ht="21.75" customHeight="1">
      <c r="A284" s="28">
        <f>IF('6-3표준조사'!R454="줄베기",1,)</f>
        <v>0</v>
      </c>
      <c r="B284" s="2324"/>
      <c r="C284" s="35" t="s">
        <v>847</v>
      </c>
      <c r="D284" s="43">
        <f>M283</f>
        <v>0</v>
      </c>
      <c r="E284" s="37" t="s">
        <v>586</v>
      </c>
      <c r="F284" s="38">
        <v>0.1</v>
      </c>
      <c r="G284" s="37" t="s">
        <v>587</v>
      </c>
      <c r="H284" s="38"/>
      <c r="I284" s="37"/>
      <c r="J284" s="39"/>
      <c r="K284" s="40"/>
      <c r="L284" s="45"/>
      <c r="M284" s="72">
        <f>ROUNDDOWN(D284*F284,)</f>
        <v>0</v>
      </c>
      <c r="N284" s="70">
        <f t="shared" si="6"/>
        <v>7</v>
      </c>
    </row>
    <row r="285" spans="1:14" s="27" customFormat="1" ht="21.75" customHeight="1">
      <c r="A285" s="28">
        <f>IF('6-3표준조사'!R454="줄베기",1,)</f>
        <v>0</v>
      </c>
      <c r="B285" s="2324"/>
      <c r="C285" s="46" t="s">
        <v>848</v>
      </c>
      <c r="D285" s="47">
        <f>D283</f>
        <v>0</v>
      </c>
      <c r="E285" s="48" t="s">
        <v>588</v>
      </c>
      <c r="F285" s="49">
        <v>8.3999999999999995E-3</v>
      </c>
      <c r="G285" s="48" t="s">
        <v>589</v>
      </c>
      <c r="H285" s="50"/>
      <c r="I285" s="48"/>
      <c r="J285" s="51">
        <f>'7-1 단가조사'!L14</f>
        <v>610000</v>
      </c>
      <c r="K285" s="52" t="s">
        <v>585</v>
      </c>
      <c r="L285" s="53"/>
      <c r="M285" s="73">
        <f>ROUNDDOWN(D285*F285*J285,)</f>
        <v>0</v>
      </c>
      <c r="N285" s="70">
        <f t="shared" si="6"/>
        <v>7</v>
      </c>
    </row>
    <row r="286" spans="1:14" ht="21.75" customHeight="1">
      <c r="A286" s="844">
        <f>IF('6-3표준조사'!R454="모두베기",1,)</f>
        <v>1</v>
      </c>
      <c r="B286" s="2324"/>
      <c r="C286" s="852" t="s">
        <v>590</v>
      </c>
      <c r="D286" s="853"/>
      <c r="E286" s="854"/>
      <c r="F286" s="855"/>
      <c r="G286" s="854"/>
      <c r="H286" s="855"/>
      <c r="I286" s="854"/>
      <c r="J286" s="856"/>
      <c r="K286" s="857"/>
      <c r="L286" s="858"/>
      <c r="M286" s="859">
        <f>M287+M292+M295</f>
        <v>962824</v>
      </c>
      <c r="N286" s="841">
        <f t="shared" si="6"/>
        <v>7</v>
      </c>
    </row>
    <row r="287" spans="1:14" ht="21.75" customHeight="1">
      <c r="A287" s="844">
        <f>IF('6-3표준조사'!R454="모두베기",1,)</f>
        <v>1</v>
      </c>
      <c r="B287" s="2324"/>
      <c r="C287" s="860" t="s">
        <v>841</v>
      </c>
      <c r="D287" s="861"/>
      <c r="E287" s="862"/>
      <c r="F287" s="863"/>
      <c r="G287" s="862"/>
      <c r="H287" s="863"/>
      <c r="I287" s="862"/>
      <c r="J287" s="864"/>
      <c r="K287" s="865"/>
      <c r="L287" s="866">
        <f>L315/100</f>
        <v>0</v>
      </c>
      <c r="M287" s="867">
        <f>M288+M289+M290+M291</f>
        <v>904488</v>
      </c>
      <c r="N287" s="841">
        <f t="shared" si="6"/>
        <v>7</v>
      </c>
    </row>
    <row r="288" spans="1:14" ht="21.75" customHeight="1">
      <c r="A288" s="844">
        <f>IF('6-3표준조사'!R454="모두베기",1,)</f>
        <v>1</v>
      </c>
      <c r="B288" s="2324"/>
      <c r="C288" s="860" t="s">
        <v>843</v>
      </c>
      <c r="D288" s="861"/>
      <c r="E288" s="862" t="s">
        <v>551</v>
      </c>
      <c r="F288" s="863">
        <v>7.0000000000000007E-2</v>
      </c>
      <c r="G288" s="862" t="s">
        <v>552</v>
      </c>
      <c r="H288" s="863">
        <f>ROUND(D288/100*F288,2)</f>
        <v>0</v>
      </c>
      <c r="I288" s="862" t="s">
        <v>550</v>
      </c>
      <c r="J288" s="864">
        <f>'7-1 단가조사'!L7</f>
        <v>172068</v>
      </c>
      <c r="K288" s="865" t="s">
        <v>580</v>
      </c>
      <c r="L288" s="868"/>
      <c r="M288" s="867">
        <f>ROUNDDOWN((H288*J288)+(H288*J288*L287),)</f>
        <v>0</v>
      </c>
      <c r="N288" s="841">
        <f t="shared" si="6"/>
        <v>7</v>
      </c>
    </row>
    <row r="289" spans="1:14" ht="21.75" customHeight="1">
      <c r="A289" s="844">
        <f>IF('6-3표준조사'!R454="모두베기",1,)</f>
        <v>1</v>
      </c>
      <c r="B289" s="2324"/>
      <c r="C289" s="869" t="s">
        <v>1158</v>
      </c>
      <c r="D289" s="870">
        <f>IF(A289&gt;0,IF(D308="당해 년도",1,),)</f>
        <v>0</v>
      </c>
      <c r="E289" s="862" t="s">
        <v>425</v>
      </c>
      <c r="F289" s="863">
        <v>3.5</v>
      </c>
      <c r="G289" s="862" t="s">
        <v>582</v>
      </c>
      <c r="H289" s="863">
        <f>ROUND(D289*F289,2)</f>
        <v>0</v>
      </c>
      <c r="I289" s="862" t="s">
        <v>550</v>
      </c>
      <c r="J289" s="864">
        <f>'7-1 단가조사'!L6</f>
        <v>226122</v>
      </c>
      <c r="K289" s="865" t="s">
        <v>583</v>
      </c>
      <c r="L289" s="868"/>
      <c r="M289" s="867">
        <f>ROUNDDOWN((H289*J289)+(H289*J289*L287),)</f>
        <v>0</v>
      </c>
      <c r="N289" s="841">
        <f t="shared" si="6"/>
        <v>7</v>
      </c>
    </row>
    <row r="290" spans="1:14" ht="21.75" customHeight="1">
      <c r="A290" s="844">
        <f>IF('6-3표준조사'!R454="모두베기",1,)</f>
        <v>1</v>
      </c>
      <c r="B290" s="2324"/>
      <c r="C290" s="869" t="s">
        <v>1159</v>
      </c>
      <c r="D290" s="870">
        <f>IF(A290&gt;0,IF(D308="2년차",1,),)</f>
        <v>1</v>
      </c>
      <c r="E290" s="862" t="s">
        <v>425</v>
      </c>
      <c r="F290" s="863">
        <v>4</v>
      </c>
      <c r="G290" s="862" t="s">
        <v>582</v>
      </c>
      <c r="H290" s="863">
        <f>ROUND(D290*F290,2)</f>
        <v>4</v>
      </c>
      <c r="I290" s="862" t="s">
        <v>550</v>
      </c>
      <c r="J290" s="864">
        <f>'7-1 단가조사'!L6</f>
        <v>226122</v>
      </c>
      <c r="K290" s="865" t="s">
        <v>583</v>
      </c>
      <c r="L290" s="868"/>
      <c r="M290" s="867">
        <f>ROUNDDOWN((H290*J290)+(H290*J290*L287),)</f>
        <v>904488</v>
      </c>
      <c r="N290" s="841">
        <f t="shared" si="6"/>
        <v>7</v>
      </c>
    </row>
    <row r="291" spans="1:14" ht="21.75" customHeight="1">
      <c r="A291" s="844">
        <f>IF('6-3표준조사'!R454="모두베기",1,)</f>
        <v>1</v>
      </c>
      <c r="B291" s="2324"/>
      <c r="C291" s="869" t="s">
        <v>1160</v>
      </c>
      <c r="D291" s="870">
        <f>IF(A291&gt;0,IF(D308="3년차 이상",1,),)</f>
        <v>0</v>
      </c>
      <c r="E291" s="862" t="s">
        <v>425</v>
      </c>
      <c r="F291" s="863">
        <v>5</v>
      </c>
      <c r="G291" s="862" t="s">
        <v>582</v>
      </c>
      <c r="H291" s="863">
        <f>ROUND(D291*F291,2)</f>
        <v>0</v>
      </c>
      <c r="I291" s="862" t="s">
        <v>550</v>
      </c>
      <c r="J291" s="864">
        <f>'7-1 단가조사'!L6</f>
        <v>226122</v>
      </c>
      <c r="K291" s="865" t="s">
        <v>583</v>
      </c>
      <c r="L291" s="868"/>
      <c r="M291" s="867">
        <f>ROUNDDOWN((H291*J291)+(H291*J291*L287),)</f>
        <v>0</v>
      </c>
      <c r="N291" s="841">
        <f t="shared" si="6"/>
        <v>7</v>
      </c>
    </row>
    <row r="292" spans="1:14" ht="21.75" customHeight="1">
      <c r="A292" s="844">
        <f>IF('6-3표준조사'!R454="모두베기",1,)</f>
        <v>1</v>
      </c>
      <c r="B292" s="2324"/>
      <c r="C292" s="860" t="s">
        <v>845</v>
      </c>
      <c r="D292" s="861"/>
      <c r="E292" s="862"/>
      <c r="F292" s="863"/>
      <c r="G292" s="862"/>
      <c r="H292" s="863"/>
      <c r="I292" s="862"/>
      <c r="J292" s="864"/>
      <c r="K292" s="865"/>
      <c r="L292" s="868"/>
      <c r="M292" s="867">
        <f>M293+M294</f>
        <v>37840</v>
      </c>
      <c r="N292" s="841">
        <f t="shared" si="6"/>
        <v>7</v>
      </c>
    </row>
    <row r="293" spans="1:14" ht="21.75" customHeight="1">
      <c r="A293" s="844">
        <f>IF('6-3표준조사'!R454="모두베기",1,)</f>
        <v>1</v>
      </c>
      <c r="B293" s="2324"/>
      <c r="C293" s="860" t="s">
        <v>846</v>
      </c>
      <c r="D293" s="870">
        <f>(H289+H290+H291)</f>
        <v>4</v>
      </c>
      <c r="E293" s="862" t="s">
        <v>582</v>
      </c>
      <c r="F293" s="863">
        <v>5</v>
      </c>
      <c r="G293" s="862" t="s">
        <v>553</v>
      </c>
      <c r="H293" s="863">
        <f>ROUND(D293*F293,2)</f>
        <v>20</v>
      </c>
      <c r="I293" s="862" t="s">
        <v>554</v>
      </c>
      <c r="J293" s="864">
        <f>'7-1 단가조사'!L11</f>
        <v>1720</v>
      </c>
      <c r="K293" s="865" t="s">
        <v>584</v>
      </c>
      <c r="L293" s="868"/>
      <c r="M293" s="867">
        <f>ROUNDDOWN(H293*J293,)</f>
        <v>34400</v>
      </c>
      <c r="N293" s="841">
        <f t="shared" si="6"/>
        <v>7</v>
      </c>
    </row>
    <row r="294" spans="1:14" ht="21.75" customHeight="1">
      <c r="A294" s="844">
        <f>IF('6-3표준조사'!R454="모두베기",1,)</f>
        <v>1</v>
      </c>
      <c r="B294" s="2324"/>
      <c r="C294" s="860" t="s">
        <v>847</v>
      </c>
      <c r="D294" s="861">
        <f>M293</f>
        <v>34400</v>
      </c>
      <c r="E294" s="862" t="s">
        <v>586</v>
      </c>
      <c r="F294" s="863">
        <v>0.1</v>
      </c>
      <c r="G294" s="862" t="s">
        <v>587</v>
      </c>
      <c r="H294" s="863"/>
      <c r="I294" s="862"/>
      <c r="J294" s="864"/>
      <c r="K294" s="865"/>
      <c r="L294" s="868"/>
      <c r="M294" s="867">
        <f>ROUNDDOWN(D294*F294,)</f>
        <v>3440</v>
      </c>
      <c r="N294" s="841">
        <f t="shared" si="6"/>
        <v>7</v>
      </c>
    </row>
    <row r="295" spans="1:14" ht="21.75" customHeight="1">
      <c r="A295" s="844">
        <f>IF('6-3표준조사'!R454="모두베기",1,)</f>
        <v>1</v>
      </c>
      <c r="B295" s="2324"/>
      <c r="C295" s="871" t="s">
        <v>848</v>
      </c>
      <c r="D295" s="872">
        <f>D293</f>
        <v>4</v>
      </c>
      <c r="E295" s="873" t="s">
        <v>588</v>
      </c>
      <c r="F295" s="874">
        <v>8.3999999999999995E-3</v>
      </c>
      <c r="G295" s="873" t="s">
        <v>589</v>
      </c>
      <c r="H295" s="875"/>
      <c r="I295" s="873"/>
      <c r="J295" s="876">
        <f>'7-1 단가조사'!L14</f>
        <v>610000</v>
      </c>
      <c r="K295" s="877" t="s">
        <v>585</v>
      </c>
      <c r="L295" s="878"/>
      <c r="M295" s="879">
        <f>ROUNDDOWN(D295*F295*J295,)</f>
        <v>20496</v>
      </c>
      <c r="N295" s="841">
        <f t="shared" si="6"/>
        <v>7</v>
      </c>
    </row>
    <row r="296" spans="1:14" s="27" customFormat="1" ht="21.75" customHeight="1">
      <c r="A296" s="28">
        <f>IF('6-3표준조사'!R454="맹아제거",1,)</f>
        <v>0</v>
      </c>
      <c r="B296" s="2324"/>
      <c r="C296" s="29" t="s">
        <v>591</v>
      </c>
      <c r="D296" s="30"/>
      <c r="E296" s="31"/>
      <c r="F296" s="30"/>
      <c r="G296" s="31"/>
      <c r="H296" s="30"/>
      <c r="I296" s="31"/>
      <c r="J296" s="32"/>
      <c r="K296" s="33"/>
      <c r="L296" s="34"/>
      <c r="M296" s="71">
        <f>M297</f>
        <v>0</v>
      </c>
      <c r="N296" s="70">
        <f t="shared" si="6"/>
        <v>7</v>
      </c>
    </row>
    <row r="297" spans="1:14" s="27" customFormat="1" ht="21.75" customHeight="1">
      <c r="A297" s="28">
        <f>IF('6-3표준조사'!R454="맹아제거",1,)</f>
        <v>0</v>
      </c>
      <c r="B297" s="2324"/>
      <c r="C297" s="35" t="s">
        <v>841</v>
      </c>
      <c r="D297" s="36"/>
      <c r="E297" s="37"/>
      <c r="F297" s="38"/>
      <c r="G297" s="37"/>
      <c r="H297" s="38"/>
      <c r="I297" s="37"/>
      <c r="J297" s="39"/>
      <c r="K297" s="40"/>
      <c r="L297" s="41">
        <f>M315/100</f>
        <v>0</v>
      </c>
      <c r="M297" s="72">
        <f>ROUNDDOWN((H298*J298)+(H298*J298*L297),)</f>
        <v>0</v>
      </c>
      <c r="N297" s="70">
        <f t="shared" si="6"/>
        <v>7</v>
      </c>
    </row>
    <row r="298" spans="1:14" s="27" customFormat="1" ht="21.75" customHeight="1">
      <c r="A298" s="28">
        <f>IF('6-3표준조사'!R454="맹아제거",1,)</f>
        <v>0</v>
      </c>
      <c r="B298" s="2324"/>
      <c r="C298" s="35" t="s">
        <v>849</v>
      </c>
      <c r="D298" s="36">
        <v>0</v>
      </c>
      <c r="E298" s="37" t="s">
        <v>551</v>
      </c>
      <c r="F298" s="38">
        <v>0.2</v>
      </c>
      <c r="G298" s="37" t="s">
        <v>552</v>
      </c>
      <c r="H298" s="38">
        <f>ROUND(D298/100*F298,2)</f>
        <v>0</v>
      </c>
      <c r="I298" s="37" t="s">
        <v>550</v>
      </c>
      <c r="J298" s="39">
        <f>'7-1 단가조사'!L7</f>
        <v>172068</v>
      </c>
      <c r="K298" s="40" t="s">
        <v>580</v>
      </c>
      <c r="L298" s="41">
        <f>M315/100</f>
        <v>0</v>
      </c>
      <c r="M298" s="72"/>
      <c r="N298" s="70">
        <f t="shared" si="6"/>
        <v>7</v>
      </c>
    </row>
    <row r="299" spans="1:14" ht="21.75" customHeight="1">
      <c r="A299" s="844">
        <f>IF(H272&gt;0,1,)</f>
        <v>1</v>
      </c>
      <c r="B299" s="2372" t="s">
        <v>555</v>
      </c>
      <c r="C299" s="852" t="s">
        <v>592</v>
      </c>
      <c r="D299" s="855"/>
      <c r="E299" s="854"/>
      <c r="F299" s="855"/>
      <c r="G299" s="854"/>
      <c r="H299" s="855"/>
      <c r="I299" s="854"/>
      <c r="J299" s="856"/>
      <c r="K299" s="857"/>
      <c r="L299" s="858"/>
      <c r="M299" s="859">
        <f>SUM(M300,M302,M303)</f>
        <v>962824</v>
      </c>
      <c r="N299" s="841">
        <f t="shared" si="6"/>
        <v>7</v>
      </c>
    </row>
    <row r="300" spans="1:14" ht="21.75" customHeight="1">
      <c r="A300" s="844">
        <f>IF(H272&gt;0,1,)</f>
        <v>1</v>
      </c>
      <c r="B300" s="2373"/>
      <c r="C300" s="860" t="s">
        <v>850</v>
      </c>
      <c r="D300" s="863"/>
      <c r="E300" s="862"/>
      <c r="F300" s="863"/>
      <c r="G300" s="862"/>
      <c r="H300" s="863"/>
      <c r="I300" s="862"/>
      <c r="J300" s="864"/>
      <c r="K300" s="865"/>
      <c r="L300" s="868"/>
      <c r="M300" s="867">
        <f>M301</f>
        <v>904488</v>
      </c>
      <c r="N300" s="841">
        <f t="shared" si="6"/>
        <v>7</v>
      </c>
    </row>
    <row r="301" spans="1:14" ht="21.75" customHeight="1">
      <c r="A301" s="844">
        <f>IF(H272&gt;0,1,)</f>
        <v>1</v>
      </c>
      <c r="B301" s="2373"/>
      <c r="C301" s="860" t="s">
        <v>851</v>
      </c>
      <c r="D301" s="863"/>
      <c r="E301" s="862"/>
      <c r="F301" s="863"/>
      <c r="G301" s="862"/>
      <c r="H301" s="863"/>
      <c r="I301" s="862"/>
      <c r="J301" s="864"/>
      <c r="K301" s="865"/>
      <c r="L301" s="868"/>
      <c r="M301" s="867">
        <f>M276+M279+M287+M297</f>
        <v>904488</v>
      </c>
      <c r="N301" s="841">
        <f t="shared" si="6"/>
        <v>7</v>
      </c>
    </row>
    <row r="302" spans="1:14" ht="21.75" customHeight="1">
      <c r="A302" s="844">
        <f>IF(H272&gt;0,1,)</f>
        <v>1</v>
      </c>
      <c r="B302" s="2373"/>
      <c r="C302" s="860" t="s">
        <v>852</v>
      </c>
      <c r="D302" s="863"/>
      <c r="E302" s="862"/>
      <c r="F302" s="863"/>
      <c r="G302" s="862"/>
      <c r="H302" s="863"/>
      <c r="I302" s="862"/>
      <c r="J302" s="864"/>
      <c r="K302" s="865"/>
      <c r="L302" s="868"/>
      <c r="M302" s="867">
        <f>M282+M292</f>
        <v>37840</v>
      </c>
      <c r="N302" s="841">
        <f t="shared" si="6"/>
        <v>7</v>
      </c>
    </row>
    <row r="303" spans="1:14" ht="21.75" customHeight="1" thickBot="1">
      <c r="A303" s="844">
        <f>IF(H272&gt;0,1,)</f>
        <v>1</v>
      </c>
      <c r="B303" s="2374"/>
      <c r="C303" s="871" t="s">
        <v>853</v>
      </c>
      <c r="D303" s="880"/>
      <c r="E303" s="881"/>
      <c r="F303" s="880"/>
      <c r="G303" s="881"/>
      <c r="H303" s="880"/>
      <c r="I303" s="881"/>
      <c r="J303" s="882"/>
      <c r="K303" s="883"/>
      <c r="L303" s="884"/>
      <c r="M303" s="885">
        <f>M285+M295</f>
        <v>20496</v>
      </c>
      <c r="N303" s="841">
        <f t="shared" si="6"/>
        <v>7</v>
      </c>
    </row>
    <row r="304" spans="1:14" ht="21.75" customHeight="1">
      <c r="A304" s="844">
        <f>IF(H272&gt;0,1,)</f>
        <v>1</v>
      </c>
      <c r="B304" s="2375" t="s">
        <v>556</v>
      </c>
      <c r="C304" s="2375"/>
      <c r="D304" s="2375"/>
      <c r="E304" s="2375"/>
      <c r="F304" s="2375"/>
      <c r="G304" s="2375"/>
      <c r="H304" s="2375"/>
      <c r="I304" s="2375"/>
      <c r="J304" s="2375"/>
      <c r="K304" s="2375"/>
      <c r="L304" s="2375"/>
      <c r="M304" s="2375"/>
      <c r="N304" s="841">
        <f t="shared" si="6"/>
        <v>7</v>
      </c>
    </row>
    <row r="305" spans="1:15" ht="21.75" customHeight="1">
      <c r="A305" s="844">
        <f>IF(H272&gt;0,1,)</f>
        <v>1</v>
      </c>
      <c r="B305" s="2376" t="s">
        <v>557</v>
      </c>
      <c r="C305" s="2376"/>
      <c r="D305" s="2376"/>
      <c r="E305" s="2376"/>
      <c r="F305" s="2376"/>
      <c r="G305" s="2376"/>
      <c r="H305" s="2376"/>
      <c r="I305" s="2376"/>
      <c r="J305" s="2376"/>
      <c r="K305" s="2376"/>
      <c r="L305" s="2376"/>
      <c r="M305" s="2376"/>
      <c r="N305" s="841">
        <f t="shared" si="6"/>
        <v>7</v>
      </c>
    </row>
    <row r="306" spans="1:15" ht="21.75" customHeight="1">
      <c r="A306" s="844">
        <f>IF(H272&gt;0,1,)</f>
        <v>1</v>
      </c>
      <c r="B306" s="886" t="s">
        <v>558</v>
      </c>
      <c r="C306" s="887" t="s">
        <v>854</v>
      </c>
      <c r="D306" s="888">
        <f>'6-3표준조사'!Q460</f>
        <v>250</v>
      </c>
      <c r="E306" s="886" t="s">
        <v>551</v>
      </c>
      <c r="F306" s="1706"/>
      <c r="G306" s="886"/>
      <c r="H306" s="890"/>
      <c r="I306" s="891"/>
      <c r="J306" s="891"/>
      <c r="K306" s="891"/>
      <c r="L306" s="892"/>
      <c r="M306" s="891"/>
      <c r="N306" s="841">
        <f t="shared" si="6"/>
        <v>7</v>
      </c>
    </row>
    <row r="307" spans="1:15" ht="21.75" customHeight="1">
      <c r="A307" s="844">
        <f>IF(H272&gt;0,1,)</f>
        <v>1</v>
      </c>
      <c r="B307" s="886" t="s">
        <v>559</v>
      </c>
      <c r="C307" s="887" t="s">
        <v>840</v>
      </c>
      <c r="D307" s="2377">
        <f>'6-3표준조사'!S460</f>
        <v>0</v>
      </c>
      <c r="E307" s="2377"/>
      <c r="F307" s="1706"/>
      <c r="G307" s="886"/>
      <c r="H307" s="890"/>
      <c r="I307" s="891"/>
      <c r="J307" s="891"/>
      <c r="K307" s="891"/>
      <c r="L307" s="892"/>
      <c r="M307" s="891"/>
      <c r="N307" s="841">
        <f t="shared" si="6"/>
        <v>7</v>
      </c>
    </row>
    <row r="308" spans="1:15" ht="21.75" customHeight="1">
      <c r="A308" s="844">
        <f>IF(H272&gt;0,1,)</f>
        <v>1</v>
      </c>
      <c r="B308" s="886" t="s">
        <v>558</v>
      </c>
      <c r="C308" s="887" t="s">
        <v>1152</v>
      </c>
      <c r="D308" s="2385" t="str">
        <f>'6-3표준조사'!R456</f>
        <v>2년차</v>
      </c>
      <c r="E308" s="2385"/>
      <c r="F308" s="893"/>
      <c r="G308" s="893"/>
      <c r="H308" s="890"/>
      <c r="I308" s="891"/>
      <c r="J308" s="891"/>
      <c r="K308" s="891"/>
      <c r="L308" s="892"/>
      <c r="M308" s="891"/>
      <c r="N308" s="841">
        <f t="shared" si="6"/>
        <v>7</v>
      </c>
    </row>
    <row r="309" spans="1:15" ht="21.75" customHeight="1">
      <c r="A309" s="844">
        <f>IF(H272&gt;0,1,)</f>
        <v>1</v>
      </c>
      <c r="B309" s="2376" t="s">
        <v>856</v>
      </c>
      <c r="C309" s="2376"/>
      <c r="D309" s="2376"/>
      <c r="E309" s="2376"/>
      <c r="F309" s="2376"/>
      <c r="G309" s="2376"/>
      <c r="H309" s="2376"/>
      <c r="I309" s="2376"/>
      <c r="J309" s="2376"/>
      <c r="K309" s="2376"/>
      <c r="L309" s="2376"/>
      <c r="M309" s="2376"/>
      <c r="N309" s="841">
        <f t="shared" si="6"/>
        <v>7</v>
      </c>
    </row>
    <row r="310" spans="1:15" ht="21.75" customHeight="1">
      <c r="A310" s="844">
        <f>IF(H272&gt;0,1,)</f>
        <v>1</v>
      </c>
      <c r="B310" s="2386" t="s">
        <v>542</v>
      </c>
      <c r="C310" s="2386"/>
      <c r="D310" s="2387" t="s">
        <v>893</v>
      </c>
      <c r="E310" s="2387"/>
      <c r="F310" s="2387"/>
      <c r="G310" s="2387"/>
      <c r="H310" s="2387"/>
      <c r="I310" s="2388" t="s">
        <v>894</v>
      </c>
      <c r="J310" s="2388"/>
      <c r="K310" s="2388"/>
      <c r="L310" s="2388"/>
      <c r="M310" s="2388"/>
      <c r="N310" s="841">
        <f t="shared" si="6"/>
        <v>7</v>
      </c>
      <c r="O310" s="894"/>
    </row>
    <row r="311" spans="1:15" ht="21.75" customHeight="1">
      <c r="A311" s="844">
        <f>IF(H272&gt;0,1,)</f>
        <v>1</v>
      </c>
      <c r="B311" s="2386"/>
      <c r="C311" s="2386"/>
      <c r="D311" s="2387"/>
      <c r="E311" s="2387"/>
      <c r="F311" s="2387"/>
      <c r="G311" s="2387"/>
      <c r="H311" s="2387"/>
      <c r="I311" s="895" t="s">
        <v>895</v>
      </c>
      <c r="J311" s="1705" t="s">
        <v>896</v>
      </c>
      <c r="K311" s="1705" t="s">
        <v>897</v>
      </c>
      <c r="L311" s="897" t="s">
        <v>898</v>
      </c>
      <c r="M311" s="1705" t="s">
        <v>899</v>
      </c>
      <c r="N311" s="841">
        <f t="shared" si="6"/>
        <v>7</v>
      </c>
    </row>
    <row r="312" spans="1:15" ht="21.75" customHeight="1">
      <c r="A312" s="844">
        <f>IF(H272&gt;0,1,)</f>
        <v>1</v>
      </c>
      <c r="B312" s="2368" t="s">
        <v>572</v>
      </c>
      <c r="C312" s="2368"/>
      <c r="D312" s="2369" t="str">
        <f>'6-3표준조사'!P456</f>
        <v>중 (15˚ ~ 30˚)</v>
      </c>
      <c r="E312" s="2369"/>
      <c r="F312" s="2369"/>
      <c r="G312" s="2369"/>
      <c r="H312" s="2369"/>
      <c r="I312" s="1707">
        <f>IF(H272=0,"",IF(D312="완 (15˚ 이하)",0,IF(D312="중 (15˚ ~ 30˚)",5,IF(D312="급 (30˚ 초과)",10))))</f>
        <v>5</v>
      </c>
      <c r="J312" s="1707" t="str">
        <f>IF(A275=0,"",IF(D312="완 (15˚ 이하)",0,IF(D312="중 (15˚ ~ 30˚)",5,IF(D312="급 (30˚ 초과)",10))))</f>
        <v/>
      </c>
      <c r="K312" s="1707" t="str">
        <f>IF(A278=0,"",IF(D312="완 (15˚ 이하)",0,IF(D312="중 (15˚ ~ 30˚)",5,IF(D312="급 (30˚ 초과)",10))))</f>
        <v/>
      </c>
      <c r="L312" s="1707">
        <f>IF(A286=0,"",IF(D312="완 (15˚ 이하)",0,IF(D312="중 (15˚ ~ 30˚)",5,IF(D312="급 (30˚ 초과)",10))))</f>
        <v>5</v>
      </c>
      <c r="M312" s="1707" t="str">
        <f>IF(A296=0,"",IF(D312="완 (15˚ 이하)",0,IF(D312="중 (15˚ ~ 30˚)",5,IF(D312="급 (30˚ 초과)",10))))</f>
        <v/>
      </c>
      <c r="N312" s="841">
        <f t="shared" si="6"/>
        <v>7</v>
      </c>
    </row>
    <row r="313" spans="1:15" ht="21.75" customHeight="1">
      <c r="A313" s="844">
        <f>IF(H272&gt;0,1,)</f>
        <v>1</v>
      </c>
      <c r="B313" s="2389" t="s">
        <v>561</v>
      </c>
      <c r="C313" s="2389"/>
      <c r="D313" s="2369" t="str">
        <f>'6-3표준조사'!R456</f>
        <v>2년차</v>
      </c>
      <c r="E313" s="2369"/>
      <c r="F313" s="2369"/>
      <c r="G313" s="2369"/>
      <c r="H313" s="2369"/>
      <c r="I313" s="1707"/>
      <c r="J313" s="1707"/>
      <c r="K313" s="1707" t="str">
        <f>IF(A278=0,"",IF(D313="당해년도",0,IF(D313="2년차",5,IF(D313="3년차",10))))</f>
        <v/>
      </c>
      <c r="L313" s="1707"/>
      <c r="M313" s="1707"/>
      <c r="N313" s="841">
        <f t="shared" si="6"/>
        <v>7</v>
      </c>
    </row>
    <row r="314" spans="1:15" ht="21.75" customHeight="1">
      <c r="A314" s="844">
        <f>IF(H272&gt;0,1,)</f>
        <v>1</v>
      </c>
      <c r="B314" s="2368" t="s">
        <v>560</v>
      </c>
      <c r="C314" s="2368"/>
      <c r="D314" s="2369" t="str">
        <f>'6-3표준조사'!Q456</f>
        <v>개소당3ha이상</v>
      </c>
      <c r="E314" s="2369"/>
      <c r="F314" s="2369"/>
      <c r="G314" s="2369"/>
      <c r="H314" s="2369"/>
      <c r="I314" s="1707"/>
      <c r="J314" s="1707" t="str">
        <f>IF(A275=0,"",IF(D314="개소당5ha이상",0,IF(D314="개소당3~5ha미만 ",5,IF(D314="개소당3ha미만",10))))</f>
        <v/>
      </c>
      <c r="K314" s="1707" t="str">
        <f>IF(A278=0,"",IF(D314="개소당5ha이상",0,IF(D314="개소당3~5ha미만 ",5,IF(D314="개소당3ha미만",10))))</f>
        <v/>
      </c>
      <c r="L314" s="1707" t="b">
        <f>IF(A286=0,"",IF(D314="개소당5ha이상",0,IF(D314="개소당3~5ha미만 ",5,IF(D314="개소당3ha미만",10))))</f>
        <v>0</v>
      </c>
      <c r="M314" s="1707" t="str">
        <f>IF(A296=0,"",IF(D314="개소당5ha이상",0,IF(D314="개소당3~5ha미만 ",5,IF(D314="개소당3ha미만",10))))</f>
        <v/>
      </c>
      <c r="N314" s="841">
        <f t="shared" si="6"/>
        <v>7</v>
      </c>
    </row>
    <row r="315" spans="1:15" ht="21.75" customHeight="1">
      <c r="A315" s="844">
        <f>IF(H272&gt;0,1,)</f>
        <v>1</v>
      </c>
      <c r="B315" s="2368" t="s">
        <v>555</v>
      </c>
      <c r="C315" s="2368"/>
      <c r="D315" s="2369"/>
      <c r="E315" s="2369"/>
      <c r="F315" s="2369"/>
      <c r="G315" s="2369"/>
      <c r="H315" s="2369"/>
      <c r="I315" s="1707"/>
      <c r="J315" s="1707"/>
      <c r="K315" s="1707"/>
      <c r="L315" s="1707"/>
      <c r="M315" s="1707"/>
      <c r="N315" s="841">
        <f t="shared" si="6"/>
        <v>7</v>
      </c>
    </row>
    <row r="316" spans="1:15" ht="35.1" customHeight="1" thickBot="1">
      <c r="A316" s="844">
        <f>IF(H317&gt;0,1,)</f>
        <v>1</v>
      </c>
      <c r="B316" s="2237" t="s">
        <v>2161</v>
      </c>
      <c r="C316" s="2237"/>
      <c r="D316" s="2237"/>
      <c r="E316" s="2237"/>
      <c r="F316" s="2237"/>
      <c r="G316" s="2237"/>
      <c r="H316" s="2237"/>
      <c r="I316" s="2237"/>
      <c r="J316" s="2237"/>
      <c r="K316" s="2237"/>
      <c r="L316" s="2237"/>
      <c r="M316" s="2237"/>
      <c r="N316" s="841">
        <f>IF(H$317&gt;0,8,)</f>
        <v>8</v>
      </c>
      <c r="O316" s="842"/>
    </row>
    <row r="317" spans="1:15" ht="24.95" customHeight="1">
      <c r="A317" s="844">
        <f>IF(H317&gt;0,1,)</f>
        <v>1</v>
      </c>
      <c r="B317" s="2362" t="s">
        <v>857</v>
      </c>
      <c r="C317" s="2363"/>
      <c r="D317" s="2364" t="str">
        <f>CONCATENATE('6-3표준조사'!K529,"임반")</f>
        <v>64-0임반</v>
      </c>
      <c r="E317" s="2364"/>
      <c r="F317" s="2364" t="str">
        <f>CONCATENATE('6-3표준조사'!L529,"소반")</f>
        <v>24-2소반</v>
      </c>
      <c r="G317" s="2364"/>
      <c r="H317" s="2365">
        <f>'6-3표준조사'!Q529</f>
        <v>4.7</v>
      </c>
      <c r="I317" s="2365"/>
      <c r="J317" s="845"/>
      <c r="K317" s="846" t="s">
        <v>541</v>
      </c>
      <c r="L317" s="2366" t="str">
        <f>+'6-3표준조사'!R529</f>
        <v>모두베기</v>
      </c>
      <c r="M317" s="2367"/>
      <c r="N317" s="841">
        <f t="shared" ref="N317:N359" si="7">IF(H$317&gt;0,8,)</f>
        <v>8</v>
      </c>
    </row>
    <row r="318" spans="1:15" ht="21.75" customHeight="1">
      <c r="A318" s="844">
        <f>IF(H317&gt;0,1,)</f>
        <v>1</v>
      </c>
      <c r="B318" s="2378" t="s">
        <v>542</v>
      </c>
      <c r="C318" s="2379"/>
      <c r="D318" s="2380" t="s">
        <v>543</v>
      </c>
      <c r="E318" s="2379"/>
      <c r="F318" s="2381" t="s">
        <v>544</v>
      </c>
      <c r="G318" s="2382"/>
      <c r="H318" s="2381" t="s">
        <v>545</v>
      </c>
      <c r="I318" s="2382"/>
      <c r="J318" s="2380" t="s">
        <v>546</v>
      </c>
      <c r="K318" s="2379"/>
      <c r="L318" s="2383" t="s">
        <v>858</v>
      </c>
      <c r="M318" s="2370"/>
      <c r="N318" s="841">
        <f t="shared" si="7"/>
        <v>8</v>
      </c>
    </row>
    <row r="319" spans="1:15" ht="21.75" customHeight="1">
      <c r="A319" s="844">
        <f>IF(H317&gt;0,1,)</f>
        <v>1</v>
      </c>
      <c r="B319" s="847"/>
      <c r="C319" s="848" t="s">
        <v>547</v>
      </c>
      <c r="D319" s="849"/>
      <c r="E319" s="850" t="s">
        <v>548</v>
      </c>
      <c r="F319" s="849"/>
      <c r="G319" s="850" t="s">
        <v>548</v>
      </c>
      <c r="H319" s="849"/>
      <c r="I319" s="850" t="s">
        <v>548</v>
      </c>
      <c r="J319" s="851"/>
      <c r="K319" s="850" t="s">
        <v>549</v>
      </c>
      <c r="L319" s="2384"/>
      <c r="M319" s="2371"/>
      <c r="N319" s="841">
        <f t="shared" si="7"/>
        <v>8</v>
      </c>
    </row>
    <row r="320" spans="1:15" s="27" customFormat="1" ht="21.75" customHeight="1">
      <c r="A320" s="28">
        <f>IF('6-3표준조사'!R529="둘레베기",1,)</f>
        <v>0</v>
      </c>
      <c r="B320" s="2323" t="s">
        <v>547</v>
      </c>
      <c r="C320" s="29" t="s">
        <v>579</v>
      </c>
      <c r="D320" s="30"/>
      <c r="E320" s="31"/>
      <c r="F320" s="30"/>
      <c r="G320" s="31"/>
      <c r="H320" s="30"/>
      <c r="I320" s="31"/>
      <c r="J320" s="32"/>
      <c r="K320" s="33"/>
      <c r="L320" s="34"/>
      <c r="M320" s="71">
        <f>M321</f>
        <v>0</v>
      </c>
      <c r="N320" s="70">
        <f t="shared" si="7"/>
        <v>8</v>
      </c>
    </row>
    <row r="321" spans="1:14" s="27" customFormat="1" ht="21.75" customHeight="1">
      <c r="A321" s="28">
        <f>IF('6-3표준조사'!R529="둘레베기",1,)</f>
        <v>0</v>
      </c>
      <c r="B321" s="2324"/>
      <c r="C321" s="35" t="s">
        <v>841</v>
      </c>
      <c r="D321" s="36"/>
      <c r="E321" s="37"/>
      <c r="F321" s="38"/>
      <c r="G321" s="37"/>
      <c r="H321" s="38"/>
      <c r="I321" s="37"/>
      <c r="J321" s="39"/>
      <c r="K321" s="40"/>
      <c r="L321" s="41">
        <f>J360/100</f>
        <v>0</v>
      </c>
      <c r="M321" s="72">
        <f>ROUNDDOWN((H322*J322)+(H322*J322*L321),)</f>
        <v>0</v>
      </c>
      <c r="N321" s="70">
        <f t="shared" si="7"/>
        <v>8</v>
      </c>
    </row>
    <row r="322" spans="1:14" s="27" customFormat="1" ht="21.75" customHeight="1">
      <c r="A322" s="28">
        <f>IF('6-3표준조사'!R529="둘레베기",1,)</f>
        <v>0</v>
      </c>
      <c r="B322" s="2324"/>
      <c r="C322" s="35" t="s">
        <v>842</v>
      </c>
      <c r="D322" s="36">
        <f>IF(A322&gt;0,D351,)</f>
        <v>0</v>
      </c>
      <c r="E322" s="37" t="s">
        <v>551</v>
      </c>
      <c r="F322" s="38">
        <v>0.18</v>
      </c>
      <c r="G322" s="37" t="s">
        <v>552</v>
      </c>
      <c r="H322" s="38">
        <f>ROUND(D322/100*F322,2)</f>
        <v>0</v>
      </c>
      <c r="I322" s="37" t="s">
        <v>550</v>
      </c>
      <c r="J322" s="39">
        <f>'7-1 단가조사'!L7</f>
        <v>172068</v>
      </c>
      <c r="K322" s="40" t="s">
        <v>580</v>
      </c>
      <c r="L322" s="41"/>
      <c r="M322" s="72"/>
      <c r="N322" s="70">
        <f t="shared" si="7"/>
        <v>8</v>
      </c>
    </row>
    <row r="323" spans="1:14" s="27" customFormat="1" ht="21.75" customHeight="1">
      <c r="A323" s="28">
        <f>IF('6-3표준조사'!R529="줄베기",1,)</f>
        <v>0</v>
      </c>
      <c r="B323" s="2324"/>
      <c r="C323" s="29" t="s">
        <v>581</v>
      </c>
      <c r="D323" s="30"/>
      <c r="E323" s="31"/>
      <c r="F323" s="30"/>
      <c r="G323" s="31"/>
      <c r="H323" s="30"/>
      <c r="I323" s="31"/>
      <c r="J323" s="32"/>
      <c r="K323" s="33"/>
      <c r="L323" s="42"/>
      <c r="M323" s="71">
        <f>SUM(M324+M327+M330)</f>
        <v>0</v>
      </c>
      <c r="N323" s="70">
        <f t="shared" si="7"/>
        <v>8</v>
      </c>
    </row>
    <row r="324" spans="1:14" s="27" customFormat="1" ht="21.75" customHeight="1">
      <c r="A324" s="28">
        <f>IF('6-3표준조사'!R529="줄베기",1,)</f>
        <v>0</v>
      </c>
      <c r="B324" s="2324"/>
      <c r="C324" s="35" t="s">
        <v>841</v>
      </c>
      <c r="D324" s="43"/>
      <c r="E324" s="37"/>
      <c r="F324" s="38"/>
      <c r="G324" s="37"/>
      <c r="H324" s="38"/>
      <c r="I324" s="37"/>
      <c r="J324" s="39"/>
      <c r="K324" s="40"/>
      <c r="L324" s="41">
        <f>K360/100</f>
        <v>0</v>
      </c>
      <c r="M324" s="72">
        <f>ROUNDDOWN((M325+M326)+((M325+M326)*L324),0)</f>
        <v>0</v>
      </c>
      <c r="N324" s="70">
        <f t="shared" si="7"/>
        <v>8</v>
      </c>
    </row>
    <row r="325" spans="1:14" s="27" customFormat="1" ht="21.75" customHeight="1">
      <c r="A325" s="28">
        <f>IF('6-3표준조사'!R529="줄베기",1,)</f>
        <v>0</v>
      </c>
      <c r="B325" s="2324"/>
      <c r="C325" s="35" t="s">
        <v>843</v>
      </c>
      <c r="D325" s="43">
        <f>IF(A325&gt;0,D351,)</f>
        <v>0</v>
      </c>
      <c r="E325" s="37" t="s">
        <v>551</v>
      </c>
      <c r="F325" s="38">
        <v>7.0000000000000007E-2</v>
      </c>
      <c r="G325" s="37" t="s">
        <v>552</v>
      </c>
      <c r="H325" s="38">
        <f>ROUND(D325/100*F325,2)</f>
        <v>0</v>
      </c>
      <c r="I325" s="37" t="s">
        <v>550</v>
      </c>
      <c r="J325" s="39">
        <f>'7-1 단가조사'!L7</f>
        <v>172068</v>
      </c>
      <c r="K325" s="40" t="s">
        <v>580</v>
      </c>
      <c r="L325" s="41"/>
      <c r="M325" s="72">
        <f>ROUNDDOWN(H325*J325,)</f>
        <v>0</v>
      </c>
      <c r="N325" s="70">
        <f t="shared" si="7"/>
        <v>8</v>
      </c>
    </row>
    <row r="326" spans="1:14" s="27" customFormat="1" ht="21.75" customHeight="1">
      <c r="A326" s="28">
        <f>IF('6-3표준조사'!R529="줄베기",1,)</f>
        <v>0</v>
      </c>
      <c r="B326" s="2324"/>
      <c r="C326" s="35" t="s">
        <v>844</v>
      </c>
      <c r="D326" s="44">
        <f>IF(A326&gt;0,1,)</f>
        <v>0</v>
      </c>
      <c r="E326" s="37" t="s">
        <v>425</v>
      </c>
      <c r="F326" s="38">
        <v>1.3</v>
      </c>
      <c r="G326" s="37" t="s">
        <v>582</v>
      </c>
      <c r="H326" s="38">
        <f>ROUND(D326*F326,2)</f>
        <v>0</v>
      </c>
      <c r="I326" s="37" t="s">
        <v>550</v>
      </c>
      <c r="J326" s="39">
        <f>'7-1 단가조사'!L6</f>
        <v>226122</v>
      </c>
      <c r="K326" s="40" t="s">
        <v>583</v>
      </c>
      <c r="L326" s="41"/>
      <c r="M326" s="72">
        <f>ROUNDDOWN(H326*J326,)</f>
        <v>0</v>
      </c>
      <c r="N326" s="70">
        <f t="shared" si="7"/>
        <v>8</v>
      </c>
    </row>
    <row r="327" spans="1:14" s="27" customFormat="1" ht="21.75" customHeight="1">
      <c r="A327" s="28">
        <f>IF('6-3표준조사'!R529="줄베기",1,)</f>
        <v>0</v>
      </c>
      <c r="B327" s="2324"/>
      <c r="C327" s="35" t="s">
        <v>845</v>
      </c>
      <c r="D327" s="43"/>
      <c r="E327" s="37"/>
      <c r="F327" s="38"/>
      <c r="G327" s="37"/>
      <c r="H327" s="38"/>
      <c r="I327" s="37"/>
      <c r="J327" s="39"/>
      <c r="K327" s="40"/>
      <c r="L327" s="45"/>
      <c r="M327" s="72">
        <f>M328+M329</f>
        <v>0</v>
      </c>
      <c r="N327" s="70">
        <f t="shared" si="7"/>
        <v>8</v>
      </c>
    </row>
    <row r="328" spans="1:14" s="27" customFormat="1" ht="21.75" customHeight="1">
      <c r="A328" s="28">
        <f>IF('6-3표준조사'!R529="줄베기",1,)</f>
        <v>0</v>
      </c>
      <c r="B328" s="2324"/>
      <c r="C328" s="35" t="s">
        <v>846</v>
      </c>
      <c r="D328" s="44">
        <f>H326</f>
        <v>0</v>
      </c>
      <c r="E328" s="37" t="s">
        <v>582</v>
      </c>
      <c r="F328" s="38">
        <v>5</v>
      </c>
      <c r="G328" s="37" t="s">
        <v>553</v>
      </c>
      <c r="H328" s="38">
        <f>ROUND(D328*F328,2)</f>
        <v>0</v>
      </c>
      <c r="I328" s="37" t="s">
        <v>554</v>
      </c>
      <c r="J328" s="39">
        <f>'7-1 단가조사'!L11</f>
        <v>1720</v>
      </c>
      <c r="K328" s="40" t="s">
        <v>584</v>
      </c>
      <c r="L328" s="45"/>
      <c r="M328" s="72">
        <f>ROUNDDOWN(H328*J328,)</f>
        <v>0</v>
      </c>
      <c r="N328" s="70">
        <f t="shared" si="7"/>
        <v>8</v>
      </c>
    </row>
    <row r="329" spans="1:14" s="27" customFormat="1" ht="21.75" customHeight="1">
      <c r="A329" s="28">
        <f>IF('6-3표준조사'!R529="줄베기",1,)</f>
        <v>0</v>
      </c>
      <c r="B329" s="2324"/>
      <c r="C329" s="35" t="s">
        <v>847</v>
      </c>
      <c r="D329" s="43">
        <f>M328</f>
        <v>0</v>
      </c>
      <c r="E329" s="37" t="s">
        <v>586</v>
      </c>
      <c r="F329" s="38">
        <v>0.1</v>
      </c>
      <c r="G329" s="37" t="s">
        <v>587</v>
      </c>
      <c r="H329" s="38"/>
      <c r="I329" s="37"/>
      <c r="J329" s="39"/>
      <c r="K329" s="40"/>
      <c r="L329" s="45"/>
      <c r="M329" s="72">
        <f>ROUNDDOWN(D329*F329,)</f>
        <v>0</v>
      </c>
      <c r="N329" s="70">
        <f t="shared" si="7"/>
        <v>8</v>
      </c>
    </row>
    <row r="330" spans="1:14" s="27" customFormat="1" ht="21.75" customHeight="1">
      <c r="A330" s="28">
        <f>IF('6-3표준조사'!R529="줄베기",1,)</f>
        <v>0</v>
      </c>
      <c r="B330" s="2324"/>
      <c r="C330" s="46" t="s">
        <v>848</v>
      </c>
      <c r="D330" s="47">
        <f>D328</f>
        <v>0</v>
      </c>
      <c r="E330" s="48" t="s">
        <v>588</v>
      </c>
      <c r="F330" s="49">
        <v>8.3999999999999995E-3</v>
      </c>
      <c r="G330" s="48" t="s">
        <v>589</v>
      </c>
      <c r="H330" s="50"/>
      <c r="I330" s="48"/>
      <c r="J330" s="51">
        <f>'7-1 단가조사'!L14</f>
        <v>610000</v>
      </c>
      <c r="K330" s="52" t="s">
        <v>585</v>
      </c>
      <c r="L330" s="53"/>
      <c r="M330" s="73">
        <f>ROUNDDOWN(D330*F330*J330,)</f>
        <v>0</v>
      </c>
      <c r="N330" s="70">
        <f t="shared" si="7"/>
        <v>8</v>
      </c>
    </row>
    <row r="331" spans="1:14" ht="21.75" customHeight="1">
      <c r="A331" s="844">
        <f>IF('6-3표준조사'!R529="모두베기",1,)</f>
        <v>1</v>
      </c>
      <c r="B331" s="2324"/>
      <c r="C331" s="852" t="s">
        <v>590</v>
      </c>
      <c r="D331" s="853"/>
      <c r="E331" s="854"/>
      <c r="F331" s="855"/>
      <c r="G331" s="854"/>
      <c r="H331" s="855"/>
      <c r="I331" s="854"/>
      <c r="J331" s="856"/>
      <c r="K331" s="857"/>
      <c r="L331" s="858"/>
      <c r="M331" s="859">
        <f>M332+M337+M340</f>
        <v>962824</v>
      </c>
      <c r="N331" s="841">
        <f t="shared" si="7"/>
        <v>8</v>
      </c>
    </row>
    <row r="332" spans="1:14" ht="21.75" customHeight="1">
      <c r="A332" s="844">
        <f>IF('6-3표준조사'!R529="모두베기",1,)</f>
        <v>1</v>
      </c>
      <c r="B332" s="2324"/>
      <c r="C332" s="860" t="s">
        <v>841</v>
      </c>
      <c r="D332" s="861"/>
      <c r="E332" s="862"/>
      <c r="F332" s="863"/>
      <c r="G332" s="862"/>
      <c r="H332" s="863"/>
      <c r="I332" s="862"/>
      <c r="J332" s="864"/>
      <c r="K332" s="865"/>
      <c r="L332" s="866">
        <f>L360/100</f>
        <v>0</v>
      </c>
      <c r="M332" s="867">
        <f>M333+M334+M335+M336</f>
        <v>904488</v>
      </c>
      <c r="N332" s="841">
        <f t="shared" si="7"/>
        <v>8</v>
      </c>
    </row>
    <row r="333" spans="1:14" ht="21.75" customHeight="1">
      <c r="A333" s="844">
        <f>IF('6-3표준조사'!R529="모두베기",1,)</f>
        <v>1</v>
      </c>
      <c r="B333" s="2324"/>
      <c r="C333" s="860" t="s">
        <v>843</v>
      </c>
      <c r="D333" s="861"/>
      <c r="E333" s="862" t="s">
        <v>551</v>
      </c>
      <c r="F333" s="863">
        <v>7.0000000000000007E-2</v>
      </c>
      <c r="G333" s="862" t="s">
        <v>552</v>
      </c>
      <c r="H333" s="863">
        <f>ROUND(D333/100*F333,2)</f>
        <v>0</v>
      </c>
      <c r="I333" s="862" t="s">
        <v>550</v>
      </c>
      <c r="J333" s="864">
        <f>'7-1 단가조사'!L7</f>
        <v>172068</v>
      </c>
      <c r="K333" s="865" t="s">
        <v>580</v>
      </c>
      <c r="L333" s="868"/>
      <c r="M333" s="867">
        <f>ROUNDDOWN((H333*J333)+(H333*J333*L332),)</f>
        <v>0</v>
      </c>
      <c r="N333" s="841">
        <f t="shared" si="7"/>
        <v>8</v>
      </c>
    </row>
    <row r="334" spans="1:14" ht="21.75" customHeight="1">
      <c r="A334" s="844">
        <f>IF('6-3표준조사'!R529="모두베기",1,)</f>
        <v>1</v>
      </c>
      <c r="B334" s="2324"/>
      <c r="C334" s="869" t="s">
        <v>1158</v>
      </c>
      <c r="D334" s="870">
        <f>IF(A334&gt;0,IF(D353="당해 년도",1,),)</f>
        <v>0</v>
      </c>
      <c r="E334" s="862" t="s">
        <v>425</v>
      </c>
      <c r="F334" s="863">
        <v>3.5</v>
      </c>
      <c r="G334" s="862" t="s">
        <v>582</v>
      </c>
      <c r="H334" s="863">
        <f>ROUND(D334*F334,2)</f>
        <v>0</v>
      </c>
      <c r="I334" s="862" t="s">
        <v>550</v>
      </c>
      <c r="J334" s="864">
        <f>'7-1 단가조사'!L6</f>
        <v>226122</v>
      </c>
      <c r="K334" s="865" t="s">
        <v>583</v>
      </c>
      <c r="L334" s="868"/>
      <c r="M334" s="867">
        <f>ROUNDDOWN((H334*J334)+(H334*J334*L332),)</f>
        <v>0</v>
      </c>
      <c r="N334" s="841">
        <f t="shared" si="7"/>
        <v>8</v>
      </c>
    </row>
    <row r="335" spans="1:14" ht="21.75" customHeight="1">
      <c r="A335" s="844">
        <f>IF('6-3표준조사'!R529="모두베기",1,)</f>
        <v>1</v>
      </c>
      <c r="B335" s="2324"/>
      <c r="C335" s="869" t="s">
        <v>1159</v>
      </c>
      <c r="D335" s="870">
        <f>IF(A335&gt;0,IF(D353="2년차",1,),)</f>
        <v>1</v>
      </c>
      <c r="E335" s="862" t="s">
        <v>425</v>
      </c>
      <c r="F335" s="863">
        <v>4</v>
      </c>
      <c r="G335" s="862" t="s">
        <v>582</v>
      </c>
      <c r="H335" s="863">
        <f>ROUND(D335*F335,2)</f>
        <v>4</v>
      </c>
      <c r="I335" s="862" t="s">
        <v>550</v>
      </c>
      <c r="J335" s="864">
        <f>'7-1 단가조사'!L6</f>
        <v>226122</v>
      </c>
      <c r="K335" s="865" t="s">
        <v>583</v>
      </c>
      <c r="L335" s="868"/>
      <c r="M335" s="867">
        <f>ROUNDDOWN((H335*J335)+(H335*J335*L332),)</f>
        <v>904488</v>
      </c>
      <c r="N335" s="841">
        <f t="shared" si="7"/>
        <v>8</v>
      </c>
    </row>
    <row r="336" spans="1:14" ht="21.75" customHeight="1">
      <c r="A336" s="844">
        <f>IF('6-3표준조사'!R529="모두베기",1,)</f>
        <v>1</v>
      </c>
      <c r="B336" s="2324"/>
      <c r="C336" s="869" t="s">
        <v>1160</v>
      </c>
      <c r="D336" s="870">
        <f>IF(A336&gt;0,IF(D353="3년차 이상",1,),)</f>
        <v>0</v>
      </c>
      <c r="E336" s="862" t="s">
        <v>425</v>
      </c>
      <c r="F336" s="863">
        <v>5</v>
      </c>
      <c r="G336" s="862" t="s">
        <v>582</v>
      </c>
      <c r="H336" s="863">
        <f>ROUND(D336*F336,2)</f>
        <v>0</v>
      </c>
      <c r="I336" s="862" t="s">
        <v>550</v>
      </c>
      <c r="J336" s="864">
        <f>'7-1 단가조사'!L6</f>
        <v>226122</v>
      </c>
      <c r="K336" s="865" t="s">
        <v>583</v>
      </c>
      <c r="L336" s="868"/>
      <c r="M336" s="867">
        <f>ROUNDDOWN((H336*J336)+(H336*J336*L332),)</f>
        <v>0</v>
      </c>
      <c r="N336" s="841">
        <f t="shared" si="7"/>
        <v>8</v>
      </c>
    </row>
    <row r="337" spans="1:14" ht="21.75" customHeight="1">
      <c r="A337" s="844">
        <f>IF('6-3표준조사'!R529="모두베기",1,)</f>
        <v>1</v>
      </c>
      <c r="B337" s="2324"/>
      <c r="C337" s="860" t="s">
        <v>845</v>
      </c>
      <c r="D337" s="861"/>
      <c r="E337" s="862"/>
      <c r="F337" s="863"/>
      <c r="G337" s="862"/>
      <c r="H337" s="863"/>
      <c r="I337" s="862"/>
      <c r="J337" s="864"/>
      <c r="K337" s="865"/>
      <c r="L337" s="868"/>
      <c r="M337" s="867">
        <f>M338+M339</f>
        <v>37840</v>
      </c>
      <c r="N337" s="841">
        <f t="shared" si="7"/>
        <v>8</v>
      </c>
    </row>
    <row r="338" spans="1:14" ht="21.75" customHeight="1">
      <c r="A338" s="844">
        <f>IF('6-3표준조사'!R529="모두베기",1,)</f>
        <v>1</v>
      </c>
      <c r="B338" s="2324"/>
      <c r="C338" s="860" t="s">
        <v>846</v>
      </c>
      <c r="D338" s="870">
        <f>(H334+H335+H336)</f>
        <v>4</v>
      </c>
      <c r="E338" s="862" t="s">
        <v>582</v>
      </c>
      <c r="F338" s="863">
        <v>5</v>
      </c>
      <c r="G338" s="862" t="s">
        <v>553</v>
      </c>
      <c r="H338" s="863">
        <f>ROUND(D338*F338,2)</f>
        <v>20</v>
      </c>
      <c r="I338" s="862" t="s">
        <v>554</v>
      </c>
      <c r="J338" s="864">
        <f>'7-1 단가조사'!L11</f>
        <v>1720</v>
      </c>
      <c r="K338" s="865" t="s">
        <v>584</v>
      </c>
      <c r="L338" s="868"/>
      <c r="M338" s="867">
        <f>ROUNDDOWN(H338*J338,)</f>
        <v>34400</v>
      </c>
      <c r="N338" s="841">
        <f t="shared" si="7"/>
        <v>8</v>
      </c>
    </row>
    <row r="339" spans="1:14" ht="21.75" customHeight="1">
      <c r="A339" s="844">
        <f>IF('6-3표준조사'!R529="모두베기",1,)</f>
        <v>1</v>
      </c>
      <c r="B339" s="2324"/>
      <c r="C339" s="860" t="s">
        <v>847</v>
      </c>
      <c r="D339" s="861">
        <f>M338</f>
        <v>34400</v>
      </c>
      <c r="E339" s="862" t="s">
        <v>586</v>
      </c>
      <c r="F339" s="863">
        <v>0.1</v>
      </c>
      <c r="G339" s="862" t="s">
        <v>587</v>
      </c>
      <c r="H339" s="863"/>
      <c r="I339" s="862"/>
      <c r="J339" s="864"/>
      <c r="K339" s="865"/>
      <c r="L339" s="868"/>
      <c r="M339" s="867">
        <f>ROUNDDOWN(D339*F339,)</f>
        <v>3440</v>
      </c>
      <c r="N339" s="841">
        <f t="shared" si="7"/>
        <v>8</v>
      </c>
    </row>
    <row r="340" spans="1:14" ht="21.75" customHeight="1">
      <c r="A340" s="844">
        <f>IF('6-3표준조사'!R529="모두베기",1,)</f>
        <v>1</v>
      </c>
      <c r="B340" s="2324"/>
      <c r="C340" s="871" t="s">
        <v>848</v>
      </c>
      <c r="D340" s="872">
        <f>D338</f>
        <v>4</v>
      </c>
      <c r="E340" s="873" t="s">
        <v>588</v>
      </c>
      <c r="F340" s="874">
        <v>8.3999999999999995E-3</v>
      </c>
      <c r="G340" s="873" t="s">
        <v>589</v>
      </c>
      <c r="H340" s="875"/>
      <c r="I340" s="873"/>
      <c r="J340" s="876">
        <f>'7-1 단가조사'!L14</f>
        <v>610000</v>
      </c>
      <c r="K340" s="877" t="s">
        <v>585</v>
      </c>
      <c r="L340" s="878"/>
      <c r="M340" s="879">
        <f>ROUNDDOWN(D340*F340*J340,)</f>
        <v>20496</v>
      </c>
      <c r="N340" s="841">
        <f t="shared" si="7"/>
        <v>8</v>
      </c>
    </row>
    <row r="341" spans="1:14" s="27" customFormat="1" ht="21.75" customHeight="1">
      <c r="A341" s="28">
        <f>IF('6-3표준조사'!R529="맹아제거",1,)</f>
        <v>0</v>
      </c>
      <c r="B341" s="2324"/>
      <c r="C341" s="29" t="s">
        <v>591</v>
      </c>
      <c r="D341" s="30"/>
      <c r="E341" s="31"/>
      <c r="F341" s="30"/>
      <c r="G341" s="31"/>
      <c r="H341" s="30"/>
      <c r="I341" s="31"/>
      <c r="J341" s="32"/>
      <c r="K341" s="33"/>
      <c r="L341" s="34"/>
      <c r="M341" s="71">
        <f>M342</f>
        <v>0</v>
      </c>
      <c r="N341" s="70">
        <f t="shared" si="7"/>
        <v>8</v>
      </c>
    </row>
    <row r="342" spans="1:14" s="27" customFormat="1" ht="21.75" customHeight="1">
      <c r="A342" s="28">
        <f>IF('6-3표준조사'!R529="맹아제거",1,)</f>
        <v>0</v>
      </c>
      <c r="B342" s="2324"/>
      <c r="C342" s="35" t="s">
        <v>841</v>
      </c>
      <c r="D342" s="36"/>
      <c r="E342" s="37"/>
      <c r="F342" s="38"/>
      <c r="G342" s="37"/>
      <c r="H342" s="38"/>
      <c r="I342" s="37"/>
      <c r="J342" s="39"/>
      <c r="K342" s="40"/>
      <c r="L342" s="41">
        <f>M360/100</f>
        <v>0</v>
      </c>
      <c r="M342" s="72">
        <f>ROUNDDOWN((H343*J343)+(H343*J343*L342),)</f>
        <v>0</v>
      </c>
      <c r="N342" s="70">
        <f t="shared" si="7"/>
        <v>8</v>
      </c>
    </row>
    <row r="343" spans="1:14" s="27" customFormat="1" ht="21.75" customHeight="1">
      <c r="A343" s="28">
        <f>IF('6-3표준조사'!R529="맹아제거",1,)</f>
        <v>0</v>
      </c>
      <c r="B343" s="2324"/>
      <c r="C343" s="35" t="s">
        <v>849</v>
      </c>
      <c r="D343" s="36">
        <v>0</v>
      </c>
      <c r="E343" s="37" t="s">
        <v>551</v>
      </c>
      <c r="F343" s="38">
        <v>0.2</v>
      </c>
      <c r="G343" s="37" t="s">
        <v>552</v>
      </c>
      <c r="H343" s="38">
        <f>ROUND(D343/100*F343,2)</f>
        <v>0</v>
      </c>
      <c r="I343" s="37" t="s">
        <v>550</v>
      </c>
      <c r="J343" s="39">
        <f>'7-1 단가조사'!L7</f>
        <v>172068</v>
      </c>
      <c r="K343" s="40" t="s">
        <v>580</v>
      </c>
      <c r="L343" s="41">
        <f>M360/100</f>
        <v>0</v>
      </c>
      <c r="M343" s="72"/>
      <c r="N343" s="70">
        <f t="shared" si="7"/>
        <v>8</v>
      </c>
    </row>
    <row r="344" spans="1:14" ht="21.75" customHeight="1">
      <c r="A344" s="844">
        <f>IF(H317&gt;0,1,)</f>
        <v>1</v>
      </c>
      <c r="B344" s="2372" t="s">
        <v>555</v>
      </c>
      <c r="C344" s="852" t="s">
        <v>592</v>
      </c>
      <c r="D344" s="855"/>
      <c r="E344" s="854"/>
      <c r="F344" s="855"/>
      <c r="G344" s="854"/>
      <c r="H344" s="855"/>
      <c r="I344" s="854"/>
      <c r="J344" s="856"/>
      <c r="K344" s="857"/>
      <c r="L344" s="858"/>
      <c r="M344" s="859">
        <f>SUM(M345,M347,M348)</f>
        <v>962824</v>
      </c>
      <c r="N344" s="841">
        <f t="shared" si="7"/>
        <v>8</v>
      </c>
    </row>
    <row r="345" spans="1:14" ht="21.75" customHeight="1">
      <c r="A345" s="844">
        <f>IF(H317&gt;0,1,)</f>
        <v>1</v>
      </c>
      <c r="B345" s="2373"/>
      <c r="C345" s="860" t="s">
        <v>850</v>
      </c>
      <c r="D345" s="863"/>
      <c r="E345" s="862"/>
      <c r="F345" s="863"/>
      <c r="G345" s="862"/>
      <c r="H345" s="863"/>
      <c r="I345" s="862"/>
      <c r="J345" s="864"/>
      <c r="K345" s="865"/>
      <c r="L345" s="868"/>
      <c r="M345" s="867">
        <f>M346</f>
        <v>904488</v>
      </c>
      <c r="N345" s="841">
        <f t="shared" si="7"/>
        <v>8</v>
      </c>
    </row>
    <row r="346" spans="1:14" ht="21.75" customHeight="1">
      <c r="A346" s="844">
        <f>IF(H317&gt;0,1,)</f>
        <v>1</v>
      </c>
      <c r="B346" s="2373"/>
      <c r="C346" s="860" t="s">
        <v>851</v>
      </c>
      <c r="D346" s="863"/>
      <c r="E346" s="862"/>
      <c r="F346" s="863"/>
      <c r="G346" s="862"/>
      <c r="H346" s="863"/>
      <c r="I346" s="862"/>
      <c r="J346" s="864"/>
      <c r="K346" s="865"/>
      <c r="L346" s="868"/>
      <c r="M346" s="867">
        <f>M321+M324+M332+M342</f>
        <v>904488</v>
      </c>
      <c r="N346" s="841">
        <f t="shared" si="7"/>
        <v>8</v>
      </c>
    </row>
    <row r="347" spans="1:14" ht="21.75" customHeight="1">
      <c r="A347" s="844">
        <f>IF(H317&gt;0,1,)</f>
        <v>1</v>
      </c>
      <c r="B347" s="2373"/>
      <c r="C347" s="860" t="s">
        <v>852</v>
      </c>
      <c r="D347" s="863"/>
      <c r="E347" s="862"/>
      <c r="F347" s="863"/>
      <c r="G347" s="862"/>
      <c r="H347" s="863"/>
      <c r="I347" s="862"/>
      <c r="J347" s="864"/>
      <c r="K347" s="865"/>
      <c r="L347" s="868"/>
      <c r="M347" s="867">
        <f>M327+M337</f>
        <v>37840</v>
      </c>
      <c r="N347" s="841">
        <f t="shared" si="7"/>
        <v>8</v>
      </c>
    </row>
    <row r="348" spans="1:14" ht="21.75" customHeight="1" thickBot="1">
      <c r="A348" s="844">
        <f>IF(H317&gt;0,1,)</f>
        <v>1</v>
      </c>
      <c r="B348" s="2374"/>
      <c r="C348" s="871" t="s">
        <v>853</v>
      </c>
      <c r="D348" s="880"/>
      <c r="E348" s="881"/>
      <c r="F348" s="880"/>
      <c r="G348" s="881"/>
      <c r="H348" s="880"/>
      <c r="I348" s="881"/>
      <c r="J348" s="882"/>
      <c r="K348" s="883"/>
      <c r="L348" s="884"/>
      <c r="M348" s="885">
        <f>M330+M340</f>
        <v>20496</v>
      </c>
      <c r="N348" s="841">
        <f t="shared" si="7"/>
        <v>8</v>
      </c>
    </row>
    <row r="349" spans="1:14" ht="21.75" customHeight="1">
      <c r="A349" s="844">
        <f>IF(H317&gt;0,1,)</f>
        <v>1</v>
      </c>
      <c r="B349" s="2375" t="s">
        <v>556</v>
      </c>
      <c r="C349" s="2375"/>
      <c r="D349" s="2375"/>
      <c r="E349" s="2375"/>
      <c r="F349" s="2375"/>
      <c r="G349" s="2375"/>
      <c r="H349" s="2375"/>
      <c r="I349" s="2375"/>
      <c r="J349" s="2375"/>
      <c r="K349" s="2375"/>
      <c r="L349" s="2375"/>
      <c r="M349" s="2375"/>
      <c r="N349" s="841">
        <f t="shared" si="7"/>
        <v>8</v>
      </c>
    </row>
    <row r="350" spans="1:14" ht="21.75" customHeight="1">
      <c r="A350" s="844">
        <f>IF(H317&gt;0,1,)</f>
        <v>1</v>
      </c>
      <c r="B350" s="2376" t="s">
        <v>557</v>
      </c>
      <c r="C350" s="2376"/>
      <c r="D350" s="2376"/>
      <c r="E350" s="2376"/>
      <c r="F350" s="2376"/>
      <c r="G350" s="2376"/>
      <c r="H350" s="2376"/>
      <c r="I350" s="2376"/>
      <c r="J350" s="2376"/>
      <c r="K350" s="2376"/>
      <c r="L350" s="2376"/>
      <c r="M350" s="2376"/>
      <c r="N350" s="841">
        <f t="shared" si="7"/>
        <v>8</v>
      </c>
    </row>
    <row r="351" spans="1:14" ht="21.75" customHeight="1">
      <c r="A351" s="844">
        <f>IF(H317&gt;0,1,)</f>
        <v>1</v>
      </c>
      <c r="B351" s="886" t="s">
        <v>558</v>
      </c>
      <c r="C351" s="887" t="s">
        <v>854</v>
      </c>
      <c r="D351" s="888">
        <f>'6-3표준조사'!Q535</f>
        <v>2625</v>
      </c>
      <c r="E351" s="886" t="s">
        <v>551</v>
      </c>
      <c r="F351" s="1706"/>
      <c r="G351" s="886"/>
      <c r="H351" s="890"/>
      <c r="I351" s="891"/>
      <c r="J351" s="891"/>
      <c r="K351" s="891"/>
      <c r="L351" s="892"/>
      <c r="M351" s="891"/>
      <c r="N351" s="841">
        <f t="shared" si="7"/>
        <v>8</v>
      </c>
    </row>
    <row r="352" spans="1:14" ht="21.75" customHeight="1">
      <c r="A352" s="844">
        <f>IF(H317&gt;0,1,)</f>
        <v>1</v>
      </c>
      <c r="B352" s="886" t="s">
        <v>559</v>
      </c>
      <c r="C352" s="887" t="s">
        <v>840</v>
      </c>
      <c r="D352" s="2377">
        <f>'6-3표준조사'!S535</f>
        <v>0</v>
      </c>
      <c r="E352" s="2377"/>
      <c r="F352" s="1706"/>
      <c r="G352" s="886"/>
      <c r="H352" s="890"/>
      <c r="I352" s="891"/>
      <c r="J352" s="891"/>
      <c r="K352" s="891"/>
      <c r="L352" s="892"/>
      <c r="M352" s="891"/>
      <c r="N352" s="841">
        <f t="shared" si="7"/>
        <v>8</v>
      </c>
    </row>
    <row r="353" spans="1:15" ht="21.75" customHeight="1">
      <c r="A353" s="844">
        <f>IF(H317&gt;0,1,)</f>
        <v>1</v>
      </c>
      <c r="B353" s="886" t="s">
        <v>558</v>
      </c>
      <c r="C353" s="887" t="s">
        <v>1152</v>
      </c>
      <c r="D353" s="2385" t="str">
        <f>'6-3표준조사'!R531</f>
        <v>2년차</v>
      </c>
      <c r="E353" s="2385"/>
      <c r="F353" s="893"/>
      <c r="G353" s="893"/>
      <c r="H353" s="890"/>
      <c r="I353" s="891"/>
      <c r="J353" s="891"/>
      <c r="K353" s="891"/>
      <c r="L353" s="892"/>
      <c r="M353" s="891"/>
      <c r="N353" s="841">
        <f t="shared" si="7"/>
        <v>8</v>
      </c>
    </row>
    <row r="354" spans="1:15" ht="21.75" customHeight="1">
      <c r="A354" s="844">
        <f>IF(H317&gt;0,1,)</f>
        <v>1</v>
      </c>
      <c r="B354" s="2376" t="s">
        <v>856</v>
      </c>
      <c r="C354" s="2376"/>
      <c r="D354" s="2376"/>
      <c r="E354" s="2376"/>
      <c r="F354" s="2376"/>
      <c r="G354" s="2376"/>
      <c r="H354" s="2376"/>
      <c r="I354" s="2376"/>
      <c r="J354" s="2376"/>
      <c r="K354" s="2376"/>
      <c r="L354" s="2376"/>
      <c r="M354" s="2376"/>
      <c r="N354" s="841">
        <f t="shared" si="7"/>
        <v>8</v>
      </c>
    </row>
    <row r="355" spans="1:15" ht="21.75" customHeight="1">
      <c r="A355" s="844">
        <f>IF(H317&gt;0,1,)</f>
        <v>1</v>
      </c>
      <c r="B355" s="2386" t="s">
        <v>542</v>
      </c>
      <c r="C355" s="2386"/>
      <c r="D355" s="2387" t="s">
        <v>893</v>
      </c>
      <c r="E355" s="2387"/>
      <c r="F355" s="2387"/>
      <c r="G355" s="2387"/>
      <c r="H355" s="2387"/>
      <c r="I355" s="2388" t="s">
        <v>894</v>
      </c>
      <c r="J355" s="2388"/>
      <c r="K355" s="2388"/>
      <c r="L355" s="2388"/>
      <c r="M355" s="2388"/>
      <c r="N355" s="841">
        <f t="shared" si="7"/>
        <v>8</v>
      </c>
      <c r="O355" s="894"/>
    </row>
    <row r="356" spans="1:15" ht="21.75" customHeight="1">
      <c r="A356" s="844">
        <f>IF(H317&gt;0,1,)</f>
        <v>1</v>
      </c>
      <c r="B356" s="2386"/>
      <c r="C356" s="2386"/>
      <c r="D356" s="2387"/>
      <c r="E356" s="2387"/>
      <c r="F356" s="2387"/>
      <c r="G356" s="2387"/>
      <c r="H356" s="2387"/>
      <c r="I356" s="895" t="s">
        <v>895</v>
      </c>
      <c r="J356" s="1705" t="s">
        <v>896</v>
      </c>
      <c r="K356" s="1705" t="s">
        <v>897</v>
      </c>
      <c r="L356" s="897" t="s">
        <v>898</v>
      </c>
      <c r="M356" s="1705" t="s">
        <v>899</v>
      </c>
      <c r="N356" s="841">
        <f t="shared" si="7"/>
        <v>8</v>
      </c>
    </row>
    <row r="357" spans="1:15" ht="21.75" customHeight="1">
      <c r="A357" s="844">
        <f>IF(H317&gt;0,1,)</f>
        <v>1</v>
      </c>
      <c r="B357" s="2368" t="s">
        <v>572</v>
      </c>
      <c r="C357" s="2368"/>
      <c r="D357" s="2369" t="str">
        <f>'6-3표준조사'!P531</f>
        <v>급 (30˚ 초과)</v>
      </c>
      <c r="E357" s="2369"/>
      <c r="F357" s="2369"/>
      <c r="G357" s="2369"/>
      <c r="H357" s="2369"/>
      <c r="I357" s="1707">
        <f>IF(H317=0,"",IF(D357="완 (15˚ 이하)",0,IF(D357="중 (15˚ ~ 30˚)",5,IF(D357="급 (30˚ 초과)",10))))</f>
        <v>10</v>
      </c>
      <c r="J357" s="1707" t="str">
        <f>IF(A320=0,"",IF(D357="완 (15˚ 이하)",0,IF(D357="중 (15˚ ~ 30˚)",5,IF(D357="급 (30˚ 초과)",10))))</f>
        <v/>
      </c>
      <c r="K357" s="1707" t="str">
        <f>IF(A323=0,"",IF(D357="완 (15˚ 이하)",0,IF(D357="중 (15˚ ~ 30˚)",5,IF(D357="급 (30˚ 초과)",10))))</f>
        <v/>
      </c>
      <c r="L357" s="1707">
        <f>IF(A331=0,"",IF(D357="완 (15˚ 이하)",0,IF(D357="중 (15˚ ~ 30˚)",5,IF(D357="급 (30˚ 초과)",10))))</f>
        <v>10</v>
      </c>
      <c r="M357" s="1707" t="str">
        <f>IF(A341=0,"",IF(D357="완 (15˚ 이하)",0,IF(D357="중 (15˚ ~ 30˚)",5,IF(D357="급 (30˚ 초과)",10))))</f>
        <v/>
      </c>
      <c r="N357" s="841">
        <f t="shared" si="7"/>
        <v>8</v>
      </c>
    </row>
    <row r="358" spans="1:15" ht="21.75" customHeight="1">
      <c r="A358" s="844">
        <f>IF(H317&gt;0,1,)</f>
        <v>1</v>
      </c>
      <c r="B358" s="2389" t="s">
        <v>561</v>
      </c>
      <c r="C358" s="2389"/>
      <c r="D358" s="2369" t="str">
        <f>'6-3표준조사'!R531</f>
        <v>2년차</v>
      </c>
      <c r="E358" s="2369"/>
      <c r="F358" s="2369"/>
      <c r="G358" s="2369"/>
      <c r="H358" s="2369"/>
      <c r="I358" s="1707"/>
      <c r="J358" s="1707"/>
      <c r="K358" s="1707" t="str">
        <f>IF(A323=0,"",IF(D358="당해년도",0,IF(D358="2년차",5,IF(D358="3년차",10))))</f>
        <v/>
      </c>
      <c r="L358" s="1707"/>
      <c r="M358" s="1707"/>
      <c r="N358" s="841">
        <f t="shared" si="7"/>
        <v>8</v>
      </c>
    </row>
    <row r="359" spans="1:15" ht="21.75" customHeight="1">
      <c r="A359" s="844">
        <f>IF(H317&gt;0,1,)</f>
        <v>1</v>
      </c>
      <c r="B359" s="2368" t="s">
        <v>560</v>
      </c>
      <c r="C359" s="2368"/>
      <c r="D359" s="2369" t="str">
        <f>'6-3표준조사'!Q531</f>
        <v>개소당3ha이상</v>
      </c>
      <c r="E359" s="2369"/>
      <c r="F359" s="2369"/>
      <c r="G359" s="2369"/>
      <c r="H359" s="2369"/>
      <c r="I359" s="1707"/>
      <c r="J359" s="1707" t="str">
        <f>IF(A320=0,"",IF(D359="개소당5ha이상",0,IF(D359="개소당3~5ha미만 ",5,IF(D359="개소당3ha미만",10))))</f>
        <v/>
      </c>
      <c r="K359" s="1707" t="str">
        <f>IF(A323=0,"",IF(D359="개소당5ha이상",0,IF(D359="개소당3~5ha미만 ",5,IF(D359="개소당3ha미만",10))))</f>
        <v/>
      </c>
      <c r="L359" s="1707" t="b">
        <f>IF(A331=0,"",IF(D359="개소당5ha이상",0,IF(D359="개소당3~5ha미만 ",5,IF(D359="개소당3ha미만",10))))</f>
        <v>0</v>
      </c>
      <c r="M359" s="1707" t="str">
        <f>IF(A341=0,"",IF(D359="개소당5ha이상",0,IF(D359="개소당3~5ha미만 ",5,IF(D359="개소당3ha미만",10))))</f>
        <v/>
      </c>
      <c r="N359" s="841">
        <f t="shared" si="7"/>
        <v>8</v>
      </c>
    </row>
    <row r="360" spans="1:15" ht="21.75" customHeight="1">
      <c r="A360" s="844">
        <f>IF(H317&gt;0,1,)</f>
        <v>1</v>
      </c>
      <c r="B360" s="2368" t="s">
        <v>555</v>
      </c>
      <c r="C360" s="2368"/>
      <c r="D360" s="2369"/>
      <c r="E360" s="2369"/>
      <c r="F360" s="2369"/>
      <c r="G360" s="2369"/>
      <c r="H360" s="2369"/>
      <c r="I360" s="1707"/>
      <c r="J360" s="1707"/>
      <c r="K360" s="1707"/>
      <c r="L360" s="1707"/>
      <c r="M360" s="1707"/>
      <c r="N360" s="841">
        <f>IF(H$317&gt;0,8,)</f>
        <v>8</v>
      </c>
    </row>
    <row r="361" spans="1:15" ht="35.1" customHeight="1" thickBot="1">
      <c r="A361" s="844">
        <f>IF(H362&gt;0,1,)</f>
        <v>1</v>
      </c>
      <c r="B361" s="2237" t="s">
        <v>2161</v>
      </c>
      <c r="C361" s="2237"/>
      <c r="D361" s="2237"/>
      <c r="E361" s="2237"/>
      <c r="F361" s="2237"/>
      <c r="G361" s="2237"/>
      <c r="H361" s="2237"/>
      <c r="I361" s="2237"/>
      <c r="J361" s="2237"/>
      <c r="K361" s="2237"/>
      <c r="L361" s="2237"/>
      <c r="M361" s="2237"/>
      <c r="N361" s="841">
        <f>IF(H$362&gt;0,9,)</f>
        <v>9</v>
      </c>
      <c r="O361" s="842"/>
    </row>
    <row r="362" spans="1:15" ht="24.95" customHeight="1">
      <c r="A362" s="844">
        <f>IF(H362&gt;0,1,)</f>
        <v>1</v>
      </c>
      <c r="B362" s="2362" t="s">
        <v>857</v>
      </c>
      <c r="C362" s="2363"/>
      <c r="D362" s="2364" t="str">
        <f>CONCATENATE('6-3표준조사'!K604,"임반")</f>
        <v>64-0임반</v>
      </c>
      <c r="E362" s="2364"/>
      <c r="F362" s="2364" t="str">
        <f>CONCATENATE('6-3표준조사'!L604,"소반")</f>
        <v>24-3소반</v>
      </c>
      <c r="G362" s="2364"/>
      <c r="H362" s="2390">
        <f>'6-3표준조사'!Q604</f>
        <v>1.2</v>
      </c>
      <c r="I362" s="2390"/>
      <c r="J362" s="845"/>
      <c r="K362" s="846" t="s">
        <v>541</v>
      </c>
      <c r="L362" s="2366" t="str">
        <f>+'6-3표준조사'!R604</f>
        <v>모두베기</v>
      </c>
      <c r="M362" s="2367"/>
      <c r="N362" s="841">
        <f t="shared" ref="N362:N405" si="8">IF(H$362&gt;0,9,)</f>
        <v>9</v>
      </c>
    </row>
    <row r="363" spans="1:15" ht="21.75" customHeight="1">
      <c r="A363" s="844">
        <f>IF(H362&gt;0,1,)</f>
        <v>1</v>
      </c>
      <c r="B363" s="2378" t="s">
        <v>542</v>
      </c>
      <c r="C363" s="2379"/>
      <c r="D363" s="2380" t="s">
        <v>543</v>
      </c>
      <c r="E363" s="2379"/>
      <c r="F363" s="2381" t="s">
        <v>544</v>
      </c>
      <c r="G363" s="2382"/>
      <c r="H363" s="2381" t="s">
        <v>545</v>
      </c>
      <c r="I363" s="2382"/>
      <c r="J363" s="2380" t="s">
        <v>546</v>
      </c>
      <c r="K363" s="2379"/>
      <c r="L363" s="2383" t="s">
        <v>858</v>
      </c>
      <c r="M363" s="2370"/>
      <c r="N363" s="841">
        <f t="shared" si="8"/>
        <v>9</v>
      </c>
    </row>
    <row r="364" spans="1:15" ht="21.75" customHeight="1">
      <c r="A364" s="844">
        <f>IF(H362&gt;0,1,)</f>
        <v>1</v>
      </c>
      <c r="B364" s="847"/>
      <c r="C364" s="848" t="s">
        <v>547</v>
      </c>
      <c r="D364" s="849"/>
      <c r="E364" s="850" t="s">
        <v>548</v>
      </c>
      <c r="F364" s="849"/>
      <c r="G364" s="850" t="s">
        <v>548</v>
      </c>
      <c r="H364" s="849"/>
      <c r="I364" s="850" t="s">
        <v>548</v>
      </c>
      <c r="J364" s="851"/>
      <c r="K364" s="850" t="s">
        <v>549</v>
      </c>
      <c r="L364" s="2384"/>
      <c r="M364" s="2371"/>
      <c r="N364" s="841">
        <f t="shared" si="8"/>
        <v>9</v>
      </c>
    </row>
    <row r="365" spans="1:15" s="27" customFormat="1" ht="21.75" customHeight="1">
      <c r="A365" s="28">
        <f>IF('6-3표준조사'!R604="둘레베기",1,)</f>
        <v>0</v>
      </c>
      <c r="B365" s="2323" t="s">
        <v>547</v>
      </c>
      <c r="C365" s="29" t="s">
        <v>579</v>
      </c>
      <c r="D365" s="30"/>
      <c r="E365" s="31"/>
      <c r="F365" s="30"/>
      <c r="G365" s="31"/>
      <c r="H365" s="30"/>
      <c r="I365" s="31"/>
      <c r="J365" s="32"/>
      <c r="K365" s="33"/>
      <c r="L365" s="34"/>
      <c r="M365" s="71">
        <f>M366</f>
        <v>0</v>
      </c>
      <c r="N365" s="177">
        <f t="shared" si="8"/>
        <v>9</v>
      </c>
    </row>
    <row r="366" spans="1:15" s="27" customFormat="1" ht="21.75" customHeight="1">
      <c r="A366" s="28">
        <f>IF('6-3표준조사'!R604="둘레베기",1,)</f>
        <v>0</v>
      </c>
      <c r="B366" s="2324"/>
      <c r="C366" s="35" t="s">
        <v>841</v>
      </c>
      <c r="D366" s="36"/>
      <c r="E366" s="37"/>
      <c r="F366" s="38"/>
      <c r="G366" s="37"/>
      <c r="H366" s="38"/>
      <c r="I366" s="37"/>
      <c r="J366" s="39"/>
      <c r="K366" s="40"/>
      <c r="L366" s="41">
        <f>J405/100</f>
        <v>0</v>
      </c>
      <c r="M366" s="72">
        <f>ROUNDDOWN((H367*J367)+(H367*J367*L366),)</f>
        <v>0</v>
      </c>
      <c r="N366" s="177">
        <f t="shared" si="8"/>
        <v>9</v>
      </c>
    </row>
    <row r="367" spans="1:15" s="27" customFormat="1" ht="21.75" customHeight="1">
      <c r="A367" s="28">
        <f>IF('6-3표준조사'!R604="둘레베기",1,)</f>
        <v>0</v>
      </c>
      <c r="B367" s="2324"/>
      <c r="C367" s="35" t="s">
        <v>842</v>
      </c>
      <c r="D367" s="36">
        <f>IF(A367&gt;0,D396,)</f>
        <v>0</v>
      </c>
      <c r="E367" s="37" t="s">
        <v>551</v>
      </c>
      <c r="F367" s="38">
        <v>0.18</v>
      </c>
      <c r="G367" s="37" t="s">
        <v>552</v>
      </c>
      <c r="H367" s="38">
        <f>ROUND(D367/100*F367,2)</f>
        <v>0</v>
      </c>
      <c r="I367" s="37" t="s">
        <v>550</v>
      </c>
      <c r="J367" s="39">
        <f>'7-1 단가조사'!L7</f>
        <v>172068</v>
      </c>
      <c r="K367" s="40" t="s">
        <v>580</v>
      </c>
      <c r="L367" s="41"/>
      <c r="M367" s="72"/>
      <c r="N367" s="177">
        <f t="shared" si="8"/>
        <v>9</v>
      </c>
    </row>
    <row r="368" spans="1:15" s="27" customFormat="1" ht="21.75" customHeight="1">
      <c r="A368" s="28">
        <f>IF('6-3표준조사'!$R$604="줄베기",1,)</f>
        <v>0</v>
      </c>
      <c r="B368" s="2324"/>
      <c r="C368" s="29" t="s">
        <v>581</v>
      </c>
      <c r="D368" s="30"/>
      <c r="E368" s="31"/>
      <c r="F368" s="30"/>
      <c r="G368" s="31"/>
      <c r="H368" s="30"/>
      <c r="I368" s="31"/>
      <c r="J368" s="32"/>
      <c r="K368" s="33"/>
      <c r="L368" s="42"/>
      <c r="M368" s="71">
        <f>SUM(M369+M372+M375)</f>
        <v>0</v>
      </c>
      <c r="N368" s="177">
        <f t="shared" si="8"/>
        <v>9</v>
      </c>
    </row>
    <row r="369" spans="1:14" s="27" customFormat="1" ht="21.75" customHeight="1">
      <c r="A369" s="28">
        <f>IF('6-3표준조사'!$R$604="줄베기",1,)</f>
        <v>0</v>
      </c>
      <c r="B369" s="2324"/>
      <c r="C369" s="35" t="s">
        <v>841</v>
      </c>
      <c r="D369" s="43"/>
      <c r="E369" s="37"/>
      <c r="F369" s="38"/>
      <c r="G369" s="37"/>
      <c r="H369" s="38"/>
      <c r="I369" s="37"/>
      <c r="J369" s="39"/>
      <c r="K369" s="40"/>
      <c r="L369" s="41">
        <f>K405/100</f>
        <v>0</v>
      </c>
      <c r="M369" s="72">
        <f>ROUNDDOWN((M370+M371)+((M370+M371)*L369),0)</f>
        <v>0</v>
      </c>
      <c r="N369" s="177">
        <f t="shared" si="8"/>
        <v>9</v>
      </c>
    </row>
    <row r="370" spans="1:14" s="27" customFormat="1" ht="21.75" customHeight="1">
      <c r="A370" s="28">
        <f>IF('6-3표준조사'!$R$604="줄베기",1,)</f>
        <v>0</v>
      </c>
      <c r="B370" s="2324"/>
      <c r="C370" s="35" t="s">
        <v>843</v>
      </c>
      <c r="D370" s="43">
        <f>IF(A370&gt;0,D396,)</f>
        <v>0</v>
      </c>
      <c r="E370" s="37" t="s">
        <v>551</v>
      </c>
      <c r="F370" s="38">
        <v>7.0000000000000007E-2</v>
      </c>
      <c r="G370" s="37" t="s">
        <v>552</v>
      </c>
      <c r="H370" s="38">
        <f>ROUND(D370/100*F370,2)</f>
        <v>0</v>
      </c>
      <c r="I370" s="37" t="s">
        <v>550</v>
      </c>
      <c r="J370" s="39">
        <f>'7-1 단가조사'!L7</f>
        <v>172068</v>
      </c>
      <c r="K370" s="40" t="s">
        <v>580</v>
      </c>
      <c r="L370" s="41"/>
      <c r="M370" s="72">
        <f>ROUNDDOWN(H370*J370,)</f>
        <v>0</v>
      </c>
      <c r="N370" s="177">
        <f t="shared" si="8"/>
        <v>9</v>
      </c>
    </row>
    <row r="371" spans="1:14" s="27" customFormat="1" ht="21.75" customHeight="1">
      <c r="A371" s="28">
        <f>IF('6-3표준조사'!$R$604="줄베기",1,)</f>
        <v>0</v>
      </c>
      <c r="B371" s="2324"/>
      <c r="C371" s="35" t="s">
        <v>844</v>
      </c>
      <c r="D371" s="44">
        <f>IF(A371&gt;0,1,)</f>
        <v>0</v>
      </c>
      <c r="E371" s="37" t="s">
        <v>425</v>
      </c>
      <c r="F371" s="38">
        <v>1.3</v>
      </c>
      <c r="G371" s="37" t="s">
        <v>582</v>
      </c>
      <c r="H371" s="38">
        <f>ROUND(D371*F371,2)</f>
        <v>0</v>
      </c>
      <c r="I371" s="37" t="s">
        <v>550</v>
      </c>
      <c r="J371" s="39">
        <f>'7-1 단가조사'!L6</f>
        <v>226122</v>
      </c>
      <c r="K371" s="40" t="s">
        <v>583</v>
      </c>
      <c r="L371" s="41"/>
      <c r="M371" s="72">
        <f>ROUNDDOWN(H371*J371,)</f>
        <v>0</v>
      </c>
      <c r="N371" s="177">
        <f t="shared" si="8"/>
        <v>9</v>
      </c>
    </row>
    <row r="372" spans="1:14" s="27" customFormat="1" ht="21.75" customHeight="1">
      <c r="A372" s="28">
        <f>IF('6-3표준조사'!$R$604="줄베기",1,)</f>
        <v>0</v>
      </c>
      <c r="B372" s="2324"/>
      <c r="C372" s="35" t="s">
        <v>845</v>
      </c>
      <c r="D372" s="43"/>
      <c r="E372" s="37"/>
      <c r="F372" s="38"/>
      <c r="G372" s="37"/>
      <c r="H372" s="38"/>
      <c r="I372" s="37"/>
      <c r="J372" s="39"/>
      <c r="K372" s="40"/>
      <c r="L372" s="45"/>
      <c r="M372" s="72">
        <f>M373+M374</f>
        <v>0</v>
      </c>
      <c r="N372" s="177">
        <f t="shared" si="8"/>
        <v>9</v>
      </c>
    </row>
    <row r="373" spans="1:14" s="27" customFormat="1" ht="21.75" customHeight="1">
      <c r="A373" s="28">
        <f>IF('6-3표준조사'!$R$604="줄베기",1,)</f>
        <v>0</v>
      </c>
      <c r="B373" s="2324"/>
      <c r="C373" s="35" t="s">
        <v>846</v>
      </c>
      <c r="D373" s="44">
        <f>H371</f>
        <v>0</v>
      </c>
      <c r="E373" s="37" t="s">
        <v>582</v>
      </c>
      <c r="F373" s="38">
        <v>5</v>
      </c>
      <c r="G373" s="37" t="s">
        <v>553</v>
      </c>
      <c r="H373" s="38">
        <f>ROUND(D373*F373,2)</f>
        <v>0</v>
      </c>
      <c r="I373" s="37" t="s">
        <v>554</v>
      </c>
      <c r="J373" s="39">
        <f>'7-1 단가조사'!L11</f>
        <v>1720</v>
      </c>
      <c r="K373" s="40" t="s">
        <v>584</v>
      </c>
      <c r="L373" s="45"/>
      <c r="M373" s="72">
        <f>ROUNDDOWN(H373*J373,)</f>
        <v>0</v>
      </c>
      <c r="N373" s="177">
        <f t="shared" si="8"/>
        <v>9</v>
      </c>
    </row>
    <row r="374" spans="1:14" s="27" customFormat="1" ht="21.75" customHeight="1">
      <c r="A374" s="28">
        <f>IF('6-3표준조사'!$R$604="줄베기",1,)</f>
        <v>0</v>
      </c>
      <c r="B374" s="2324"/>
      <c r="C374" s="35" t="s">
        <v>847</v>
      </c>
      <c r="D374" s="43">
        <f>M373</f>
        <v>0</v>
      </c>
      <c r="E374" s="37" t="s">
        <v>586</v>
      </c>
      <c r="F374" s="38">
        <v>0.1</v>
      </c>
      <c r="G374" s="37" t="s">
        <v>587</v>
      </c>
      <c r="H374" s="38"/>
      <c r="I374" s="37"/>
      <c r="J374" s="39"/>
      <c r="K374" s="40"/>
      <c r="L374" s="45"/>
      <c r="M374" s="72">
        <f>ROUNDDOWN(D374*F374,)</f>
        <v>0</v>
      </c>
      <c r="N374" s="177">
        <f t="shared" si="8"/>
        <v>9</v>
      </c>
    </row>
    <row r="375" spans="1:14" s="27" customFormat="1" ht="21.75" customHeight="1">
      <c r="A375" s="28">
        <f>IF('6-3표준조사'!$R$604="줄베기",1,)</f>
        <v>0</v>
      </c>
      <c r="B375" s="2324"/>
      <c r="C375" s="46" t="s">
        <v>848</v>
      </c>
      <c r="D375" s="47">
        <f>D373</f>
        <v>0</v>
      </c>
      <c r="E375" s="48" t="s">
        <v>588</v>
      </c>
      <c r="F375" s="49">
        <v>8.3999999999999995E-3</v>
      </c>
      <c r="G375" s="48" t="s">
        <v>589</v>
      </c>
      <c r="H375" s="50"/>
      <c r="I375" s="48"/>
      <c r="J375" s="51">
        <f>'7-1 단가조사'!L14</f>
        <v>610000</v>
      </c>
      <c r="K375" s="52" t="s">
        <v>585</v>
      </c>
      <c r="L375" s="53"/>
      <c r="M375" s="73">
        <f>ROUNDDOWN(D375*F375*J375,)</f>
        <v>0</v>
      </c>
      <c r="N375" s="177">
        <f t="shared" si="8"/>
        <v>9</v>
      </c>
    </row>
    <row r="376" spans="1:14" ht="21.75" customHeight="1">
      <c r="A376" s="844">
        <f>IF('6-3표준조사'!$R$604="모두베기",1,)</f>
        <v>1</v>
      </c>
      <c r="B376" s="2324"/>
      <c r="C376" s="852" t="s">
        <v>590</v>
      </c>
      <c r="D376" s="853"/>
      <c r="E376" s="854"/>
      <c r="F376" s="855"/>
      <c r="G376" s="854"/>
      <c r="H376" s="855"/>
      <c r="I376" s="854"/>
      <c r="J376" s="856"/>
      <c r="K376" s="857"/>
      <c r="L376" s="858"/>
      <c r="M376" s="859">
        <f>M377+M382+M385</f>
        <v>962824</v>
      </c>
      <c r="N376" s="841">
        <f t="shared" si="8"/>
        <v>9</v>
      </c>
    </row>
    <row r="377" spans="1:14" ht="21.75" customHeight="1">
      <c r="A377" s="844">
        <f>IF('6-3표준조사'!$R$604="모두베기",1,)</f>
        <v>1</v>
      </c>
      <c r="B377" s="2324"/>
      <c r="C377" s="860" t="s">
        <v>841</v>
      </c>
      <c r="D377" s="861"/>
      <c r="E377" s="862"/>
      <c r="F377" s="863"/>
      <c r="G377" s="862"/>
      <c r="H377" s="863"/>
      <c r="I377" s="862"/>
      <c r="J377" s="864"/>
      <c r="K377" s="865"/>
      <c r="L377" s="866">
        <f>L405/100</f>
        <v>0</v>
      </c>
      <c r="M377" s="867">
        <f>M378+M379+M380+M381</f>
        <v>904488</v>
      </c>
      <c r="N377" s="841">
        <f t="shared" si="8"/>
        <v>9</v>
      </c>
    </row>
    <row r="378" spans="1:14" ht="21.75" customHeight="1">
      <c r="A378" s="844">
        <f>IF('6-3표준조사'!$R$604="모두베기",1,)</f>
        <v>1</v>
      </c>
      <c r="B378" s="2324"/>
      <c r="C378" s="860" t="s">
        <v>843</v>
      </c>
      <c r="D378" s="861"/>
      <c r="E378" s="862" t="s">
        <v>551</v>
      </c>
      <c r="F378" s="863">
        <v>7.0000000000000007E-2</v>
      </c>
      <c r="G378" s="862" t="s">
        <v>552</v>
      </c>
      <c r="H378" s="863">
        <f>ROUND(D378/100*F378,2)</f>
        <v>0</v>
      </c>
      <c r="I378" s="862" t="s">
        <v>550</v>
      </c>
      <c r="J378" s="864">
        <f>'7-1 단가조사'!L7</f>
        <v>172068</v>
      </c>
      <c r="K378" s="865" t="s">
        <v>580</v>
      </c>
      <c r="L378" s="868"/>
      <c r="M378" s="867">
        <f>ROUNDDOWN((H378*J378)+(H378*J378*L377),)</f>
        <v>0</v>
      </c>
      <c r="N378" s="841">
        <f t="shared" si="8"/>
        <v>9</v>
      </c>
    </row>
    <row r="379" spans="1:14" ht="21.75" customHeight="1">
      <c r="A379" s="844">
        <f>IF('6-3표준조사'!$R$604="모두베기",1,)</f>
        <v>1</v>
      </c>
      <c r="B379" s="2324"/>
      <c r="C379" s="869" t="s">
        <v>1158</v>
      </c>
      <c r="D379" s="870">
        <f>IF(A379&gt;0,IF(D398="당해 년도",1,),)</f>
        <v>0</v>
      </c>
      <c r="E379" s="862" t="s">
        <v>425</v>
      </c>
      <c r="F379" s="863">
        <v>3.5</v>
      </c>
      <c r="G379" s="862" t="s">
        <v>582</v>
      </c>
      <c r="H379" s="863">
        <f>ROUND(D379*F379,2)</f>
        <v>0</v>
      </c>
      <c r="I379" s="862" t="s">
        <v>550</v>
      </c>
      <c r="J379" s="864">
        <f>'7-1 단가조사'!L6</f>
        <v>226122</v>
      </c>
      <c r="K379" s="865" t="s">
        <v>583</v>
      </c>
      <c r="L379" s="868"/>
      <c r="M379" s="867">
        <f>ROUNDDOWN((H379*J379)+(H379*J379*L377),)</f>
        <v>0</v>
      </c>
      <c r="N379" s="841">
        <f t="shared" si="8"/>
        <v>9</v>
      </c>
    </row>
    <row r="380" spans="1:14" ht="21.75" customHeight="1">
      <c r="A380" s="844">
        <f>IF('6-3표준조사'!$R$604="모두베기",1,)</f>
        <v>1</v>
      </c>
      <c r="B380" s="2324"/>
      <c r="C380" s="869" t="s">
        <v>1159</v>
      </c>
      <c r="D380" s="870">
        <f>IF(A380&gt;0,IF(D398="2년차",1,),)</f>
        <v>1</v>
      </c>
      <c r="E380" s="862" t="s">
        <v>425</v>
      </c>
      <c r="F380" s="863">
        <v>4</v>
      </c>
      <c r="G380" s="862" t="s">
        <v>582</v>
      </c>
      <c r="H380" s="863">
        <f>ROUND(D380*F380,2)</f>
        <v>4</v>
      </c>
      <c r="I380" s="862" t="s">
        <v>550</v>
      </c>
      <c r="J380" s="864">
        <f>'7-1 단가조사'!L6</f>
        <v>226122</v>
      </c>
      <c r="K380" s="865" t="s">
        <v>583</v>
      </c>
      <c r="L380" s="868"/>
      <c r="M380" s="867">
        <f>ROUNDDOWN((H380*J380)+(H380*J380*L377),)</f>
        <v>904488</v>
      </c>
      <c r="N380" s="841">
        <f t="shared" si="8"/>
        <v>9</v>
      </c>
    </row>
    <row r="381" spans="1:14" ht="21.75" customHeight="1">
      <c r="A381" s="844">
        <f>IF('6-3표준조사'!$R$604="모두베기",1,)</f>
        <v>1</v>
      </c>
      <c r="B381" s="2324"/>
      <c r="C381" s="869" t="s">
        <v>1160</v>
      </c>
      <c r="D381" s="870">
        <f>IF(A381&gt;0,IF(D398="3년차 이상",1,),)</f>
        <v>0</v>
      </c>
      <c r="E381" s="862" t="s">
        <v>425</v>
      </c>
      <c r="F381" s="863">
        <v>5</v>
      </c>
      <c r="G381" s="862" t="s">
        <v>582</v>
      </c>
      <c r="H381" s="863">
        <f>ROUND(D381*F381,2)</f>
        <v>0</v>
      </c>
      <c r="I381" s="862" t="s">
        <v>550</v>
      </c>
      <c r="J381" s="864">
        <f>'7-1 단가조사'!L6</f>
        <v>226122</v>
      </c>
      <c r="K381" s="865" t="s">
        <v>583</v>
      </c>
      <c r="L381" s="868"/>
      <c r="M381" s="867">
        <f>ROUNDDOWN((H381*J381)+(H381*J381*L377),)</f>
        <v>0</v>
      </c>
      <c r="N381" s="841">
        <f t="shared" si="8"/>
        <v>9</v>
      </c>
    </row>
    <row r="382" spans="1:14" ht="21.75" customHeight="1">
      <c r="A382" s="844">
        <f>IF('6-3표준조사'!$R$604="모두베기",1,)</f>
        <v>1</v>
      </c>
      <c r="B382" s="2324"/>
      <c r="C382" s="860" t="s">
        <v>845</v>
      </c>
      <c r="D382" s="861"/>
      <c r="E382" s="862"/>
      <c r="F382" s="863"/>
      <c r="G382" s="862"/>
      <c r="H382" s="863"/>
      <c r="I382" s="862"/>
      <c r="J382" s="864"/>
      <c r="K382" s="865"/>
      <c r="L382" s="868"/>
      <c r="M382" s="867">
        <f>M383+M384</f>
        <v>37840</v>
      </c>
      <c r="N382" s="841">
        <f t="shared" si="8"/>
        <v>9</v>
      </c>
    </row>
    <row r="383" spans="1:14" ht="21.75" customHeight="1">
      <c r="A383" s="844">
        <f>IF('6-3표준조사'!$R$604="모두베기",1,)</f>
        <v>1</v>
      </c>
      <c r="B383" s="2324"/>
      <c r="C383" s="860" t="s">
        <v>846</v>
      </c>
      <c r="D383" s="870">
        <f>(H379+H380+H381)</f>
        <v>4</v>
      </c>
      <c r="E383" s="862" t="s">
        <v>582</v>
      </c>
      <c r="F383" s="863">
        <v>5</v>
      </c>
      <c r="G383" s="862" t="s">
        <v>553</v>
      </c>
      <c r="H383" s="863">
        <f>ROUND(D383*F383,2)</f>
        <v>20</v>
      </c>
      <c r="I383" s="862" t="s">
        <v>554</v>
      </c>
      <c r="J383" s="864">
        <f>'7-1 단가조사'!L11</f>
        <v>1720</v>
      </c>
      <c r="K383" s="865" t="s">
        <v>584</v>
      </c>
      <c r="L383" s="868"/>
      <c r="M383" s="867">
        <f>ROUNDDOWN(H383*J383,)</f>
        <v>34400</v>
      </c>
      <c r="N383" s="841">
        <f t="shared" si="8"/>
        <v>9</v>
      </c>
    </row>
    <row r="384" spans="1:14" ht="21.75" customHeight="1">
      <c r="A384" s="844">
        <f>IF('6-3표준조사'!$R$604="모두베기",1,)</f>
        <v>1</v>
      </c>
      <c r="B384" s="2324"/>
      <c r="C384" s="860" t="s">
        <v>847</v>
      </c>
      <c r="D384" s="861">
        <f>M383</f>
        <v>34400</v>
      </c>
      <c r="E384" s="862" t="s">
        <v>586</v>
      </c>
      <c r="F384" s="863">
        <v>0.1</v>
      </c>
      <c r="G384" s="862" t="s">
        <v>587</v>
      </c>
      <c r="H384" s="863"/>
      <c r="I384" s="862"/>
      <c r="J384" s="864"/>
      <c r="K384" s="865"/>
      <c r="L384" s="868"/>
      <c r="M384" s="867">
        <f>ROUNDDOWN(D384*F384,)</f>
        <v>3440</v>
      </c>
      <c r="N384" s="841">
        <f t="shared" si="8"/>
        <v>9</v>
      </c>
    </row>
    <row r="385" spans="1:15" ht="21.75" customHeight="1">
      <c r="A385" s="844">
        <f>IF('6-3표준조사'!$R$604="모두베기",1,)</f>
        <v>1</v>
      </c>
      <c r="B385" s="2324"/>
      <c r="C385" s="871" t="s">
        <v>848</v>
      </c>
      <c r="D385" s="872">
        <f>D383</f>
        <v>4</v>
      </c>
      <c r="E385" s="873" t="s">
        <v>588</v>
      </c>
      <c r="F385" s="874">
        <v>8.3999999999999995E-3</v>
      </c>
      <c r="G385" s="873" t="s">
        <v>589</v>
      </c>
      <c r="H385" s="875"/>
      <c r="I385" s="873"/>
      <c r="J385" s="876">
        <f>'7-1 단가조사'!L14</f>
        <v>610000</v>
      </c>
      <c r="K385" s="877" t="s">
        <v>585</v>
      </c>
      <c r="L385" s="878"/>
      <c r="M385" s="879">
        <f>ROUNDDOWN(D385*F385*J385,)</f>
        <v>20496</v>
      </c>
      <c r="N385" s="841">
        <f t="shared" si="8"/>
        <v>9</v>
      </c>
    </row>
    <row r="386" spans="1:15" s="27" customFormat="1" ht="21.75" customHeight="1">
      <c r="A386" s="28">
        <f>IF('6-3표준조사'!$R$604="맹아제거",1,)</f>
        <v>0</v>
      </c>
      <c r="B386" s="2324"/>
      <c r="C386" s="29" t="s">
        <v>591</v>
      </c>
      <c r="D386" s="30"/>
      <c r="E386" s="31"/>
      <c r="F386" s="30"/>
      <c r="G386" s="31"/>
      <c r="H386" s="30"/>
      <c r="I386" s="31"/>
      <c r="J386" s="32"/>
      <c r="K386" s="33"/>
      <c r="L386" s="34"/>
      <c r="M386" s="71">
        <f>M387</f>
        <v>0</v>
      </c>
      <c r="N386" s="177">
        <f t="shared" si="8"/>
        <v>9</v>
      </c>
    </row>
    <row r="387" spans="1:15" s="27" customFormat="1" ht="21.75" customHeight="1">
      <c r="A387" s="28">
        <f>IF('6-3표준조사'!$R$604="맹아제거",1,)</f>
        <v>0</v>
      </c>
      <c r="B387" s="2324"/>
      <c r="C387" s="35" t="s">
        <v>841</v>
      </c>
      <c r="D387" s="36"/>
      <c r="E387" s="37"/>
      <c r="F387" s="38"/>
      <c r="G387" s="37"/>
      <c r="H387" s="38"/>
      <c r="I387" s="37"/>
      <c r="J387" s="39"/>
      <c r="K387" s="40"/>
      <c r="L387" s="41">
        <f>M405/100</f>
        <v>0</v>
      </c>
      <c r="M387" s="72">
        <f>ROUNDDOWN((H388*J388)+(H388*J388*L387),)</f>
        <v>0</v>
      </c>
      <c r="N387" s="177">
        <f t="shared" si="8"/>
        <v>9</v>
      </c>
    </row>
    <row r="388" spans="1:15" s="27" customFormat="1" ht="21.75" customHeight="1">
      <c r="A388" s="28">
        <f>IF('6-3표준조사'!$R$604="맹아제거",1,)</f>
        <v>0</v>
      </c>
      <c r="B388" s="2324"/>
      <c r="C388" s="35" t="s">
        <v>849</v>
      </c>
      <c r="D388" s="36">
        <v>0</v>
      </c>
      <c r="E388" s="37" t="s">
        <v>551</v>
      </c>
      <c r="F388" s="38">
        <v>0.2</v>
      </c>
      <c r="G388" s="37" t="s">
        <v>552</v>
      </c>
      <c r="H388" s="38">
        <f>ROUND(D388/100*F388,2)</f>
        <v>0</v>
      </c>
      <c r="I388" s="37" t="s">
        <v>550</v>
      </c>
      <c r="J388" s="39">
        <f>'7-1 단가조사'!L7</f>
        <v>172068</v>
      </c>
      <c r="K388" s="40" t="s">
        <v>580</v>
      </c>
      <c r="L388" s="41">
        <f>M405/100</f>
        <v>0</v>
      </c>
      <c r="M388" s="72"/>
      <c r="N388" s="177">
        <f t="shared" si="8"/>
        <v>9</v>
      </c>
    </row>
    <row r="389" spans="1:15" ht="21.75" customHeight="1">
      <c r="A389" s="844">
        <f>IF(H362&gt;0,1,)</f>
        <v>1</v>
      </c>
      <c r="B389" s="2372" t="s">
        <v>555</v>
      </c>
      <c r="C389" s="852" t="s">
        <v>592</v>
      </c>
      <c r="D389" s="855"/>
      <c r="E389" s="854"/>
      <c r="F389" s="855"/>
      <c r="G389" s="854"/>
      <c r="H389" s="855"/>
      <c r="I389" s="854"/>
      <c r="J389" s="856"/>
      <c r="K389" s="857"/>
      <c r="L389" s="858"/>
      <c r="M389" s="859">
        <f>SUM(M390,M392,M393)</f>
        <v>962824</v>
      </c>
      <c r="N389" s="841">
        <f t="shared" si="8"/>
        <v>9</v>
      </c>
    </row>
    <row r="390" spans="1:15" ht="21.75" customHeight="1">
      <c r="A390" s="844">
        <f>IF(H362&gt;0,1,)</f>
        <v>1</v>
      </c>
      <c r="B390" s="2373"/>
      <c r="C390" s="860" t="s">
        <v>850</v>
      </c>
      <c r="D390" s="863"/>
      <c r="E390" s="862"/>
      <c r="F390" s="863"/>
      <c r="G390" s="862"/>
      <c r="H390" s="863"/>
      <c r="I390" s="862"/>
      <c r="J390" s="864"/>
      <c r="K390" s="865"/>
      <c r="L390" s="868"/>
      <c r="M390" s="867">
        <f>M391</f>
        <v>904488</v>
      </c>
      <c r="N390" s="841">
        <f t="shared" si="8"/>
        <v>9</v>
      </c>
    </row>
    <row r="391" spans="1:15" ht="21.75" customHeight="1">
      <c r="A391" s="844">
        <f>IF(H362&gt;0,1,)</f>
        <v>1</v>
      </c>
      <c r="B391" s="2373"/>
      <c r="C391" s="860" t="s">
        <v>851</v>
      </c>
      <c r="D391" s="863"/>
      <c r="E391" s="862"/>
      <c r="F391" s="863"/>
      <c r="G391" s="862"/>
      <c r="H391" s="863"/>
      <c r="I391" s="862"/>
      <c r="J391" s="864"/>
      <c r="K391" s="865"/>
      <c r="L391" s="868"/>
      <c r="M391" s="867">
        <f>M366+M369+M377+M387</f>
        <v>904488</v>
      </c>
      <c r="N391" s="841">
        <f t="shared" si="8"/>
        <v>9</v>
      </c>
    </row>
    <row r="392" spans="1:15" ht="21.75" customHeight="1">
      <c r="A392" s="844">
        <f>IF(H362&gt;0,1,)</f>
        <v>1</v>
      </c>
      <c r="B392" s="2373"/>
      <c r="C392" s="860" t="s">
        <v>852</v>
      </c>
      <c r="D392" s="863"/>
      <c r="E392" s="862"/>
      <c r="F392" s="863"/>
      <c r="G392" s="862"/>
      <c r="H392" s="863"/>
      <c r="I392" s="862"/>
      <c r="J392" s="864"/>
      <c r="K392" s="865"/>
      <c r="L392" s="868"/>
      <c r="M392" s="867">
        <f>M372+M382</f>
        <v>37840</v>
      </c>
      <c r="N392" s="841">
        <f t="shared" si="8"/>
        <v>9</v>
      </c>
    </row>
    <row r="393" spans="1:15" ht="21.75" customHeight="1" thickBot="1">
      <c r="A393" s="844">
        <f>IF(H362&gt;0,1,)</f>
        <v>1</v>
      </c>
      <c r="B393" s="2374"/>
      <c r="C393" s="871" t="s">
        <v>853</v>
      </c>
      <c r="D393" s="880"/>
      <c r="E393" s="881"/>
      <c r="F393" s="880"/>
      <c r="G393" s="881"/>
      <c r="H393" s="880"/>
      <c r="I393" s="881"/>
      <c r="J393" s="882"/>
      <c r="K393" s="883"/>
      <c r="L393" s="884"/>
      <c r="M393" s="885">
        <f>M375+M385</f>
        <v>20496</v>
      </c>
      <c r="N393" s="841">
        <f t="shared" si="8"/>
        <v>9</v>
      </c>
    </row>
    <row r="394" spans="1:15" ht="21.75" customHeight="1">
      <c r="A394" s="844">
        <f>IF(H362&gt;0,1,)</f>
        <v>1</v>
      </c>
      <c r="B394" s="2375" t="s">
        <v>556</v>
      </c>
      <c r="C394" s="2375"/>
      <c r="D394" s="2375"/>
      <c r="E394" s="2375"/>
      <c r="F394" s="2375"/>
      <c r="G394" s="2375"/>
      <c r="H394" s="2375"/>
      <c r="I394" s="2375"/>
      <c r="J394" s="2375"/>
      <c r="K394" s="2375"/>
      <c r="L394" s="2375"/>
      <c r="M394" s="2375"/>
      <c r="N394" s="841">
        <f t="shared" si="8"/>
        <v>9</v>
      </c>
    </row>
    <row r="395" spans="1:15" ht="21.75" customHeight="1">
      <c r="A395" s="844">
        <f>IF(H362&gt;0,1,)</f>
        <v>1</v>
      </c>
      <c r="B395" s="2376" t="s">
        <v>557</v>
      </c>
      <c r="C395" s="2376"/>
      <c r="D395" s="2376"/>
      <c r="E395" s="2376"/>
      <c r="F395" s="2376"/>
      <c r="G395" s="2376"/>
      <c r="H395" s="2376"/>
      <c r="I395" s="2376"/>
      <c r="J395" s="2376"/>
      <c r="K395" s="2376"/>
      <c r="L395" s="2376"/>
      <c r="M395" s="2376"/>
      <c r="N395" s="841">
        <f t="shared" si="8"/>
        <v>9</v>
      </c>
    </row>
    <row r="396" spans="1:15" ht="21.75" customHeight="1">
      <c r="A396" s="844">
        <f>IF(H362&gt;0,1,)</f>
        <v>1</v>
      </c>
      <c r="B396" s="886" t="s">
        <v>558</v>
      </c>
      <c r="C396" s="887" t="s">
        <v>854</v>
      </c>
      <c r="D396" s="888">
        <f>'6-3표준조사'!Q610</f>
        <v>2600</v>
      </c>
      <c r="E396" s="886" t="s">
        <v>551</v>
      </c>
      <c r="F396" s="1706"/>
      <c r="G396" s="886"/>
      <c r="H396" s="890"/>
      <c r="I396" s="891"/>
      <c r="J396" s="891"/>
      <c r="K396" s="891"/>
      <c r="L396" s="892"/>
      <c r="M396" s="891"/>
      <c r="N396" s="841">
        <f t="shared" si="8"/>
        <v>9</v>
      </c>
    </row>
    <row r="397" spans="1:15" ht="21.75" customHeight="1">
      <c r="A397" s="844">
        <f>IF(H362&gt;0,1,)</f>
        <v>1</v>
      </c>
      <c r="B397" s="886" t="s">
        <v>559</v>
      </c>
      <c r="C397" s="887" t="s">
        <v>840</v>
      </c>
      <c r="D397" s="2377">
        <f>'6-3표준조사'!S610</f>
        <v>0</v>
      </c>
      <c r="E397" s="2377"/>
      <c r="F397" s="1706"/>
      <c r="G397" s="886"/>
      <c r="H397" s="890"/>
      <c r="I397" s="891"/>
      <c r="J397" s="891"/>
      <c r="K397" s="891"/>
      <c r="L397" s="892"/>
      <c r="M397" s="891"/>
      <c r="N397" s="841">
        <f t="shared" si="8"/>
        <v>9</v>
      </c>
    </row>
    <row r="398" spans="1:15" ht="21.75" customHeight="1">
      <c r="A398" s="844">
        <f>IF(H362&gt;0,1,)</f>
        <v>1</v>
      </c>
      <c r="B398" s="886" t="s">
        <v>558</v>
      </c>
      <c r="C398" s="887" t="s">
        <v>1152</v>
      </c>
      <c r="D398" s="2385" t="str">
        <f>'6-3표준조사'!R606</f>
        <v>2년차</v>
      </c>
      <c r="E398" s="2385"/>
      <c r="F398" s="893"/>
      <c r="G398" s="893"/>
      <c r="H398" s="890"/>
      <c r="I398" s="891"/>
      <c r="J398" s="891"/>
      <c r="K398" s="891"/>
      <c r="L398" s="892"/>
      <c r="M398" s="891"/>
      <c r="N398" s="841">
        <f t="shared" si="8"/>
        <v>9</v>
      </c>
    </row>
    <row r="399" spans="1:15" ht="21.75" customHeight="1">
      <c r="A399" s="844">
        <f>IF(H362&gt;0,1,)</f>
        <v>1</v>
      </c>
      <c r="B399" s="2376" t="s">
        <v>856</v>
      </c>
      <c r="C399" s="2376"/>
      <c r="D399" s="2376"/>
      <c r="E399" s="2376"/>
      <c r="F399" s="2376"/>
      <c r="G399" s="2376"/>
      <c r="H399" s="2376"/>
      <c r="I399" s="2376"/>
      <c r="J399" s="2376"/>
      <c r="K399" s="2376"/>
      <c r="L399" s="2376"/>
      <c r="M399" s="2376"/>
      <c r="N399" s="841">
        <f t="shared" si="8"/>
        <v>9</v>
      </c>
    </row>
    <row r="400" spans="1:15" ht="21.75" customHeight="1">
      <c r="A400" s="844">
        <f>IF(H362&gt;0,1,)</f>
        <v>1</v>
      </c>
      <c r="B400" s="2386" t="s">
        <v>542</v>
      </c>
      <c r="C400" s="2386"/>
      <c r="D400" s="2387" t="s">
        <v>893</v>
      </c>
      <c r="E400" s="2387"/>
      <c r="F400" s="2387"/>
      <c r="G400" s="2387"/>
      <c r="H400" s="2387"/>
      <c r="I400" s="2388" t="s">
        <v>894</v>
      </c>
      <c r="J400" s="2388"/>
      <c r="K400" s="2388"/>
      <c r="L400" s="2388"/>
      <c r="M400" s="2388"/>
      <c r="N400" s="841">
        <f t="shared" si="8"/>
        <v>9</v>
      </c>
      <c r="O400" s="894"/>
    </row>
    <row r="401" spans="1:14" ht="21.75" customHeight="1">
      <c r="A401" s="844">
        <f>IF(H362&gt;0,1,)</f>
        <v>1</v>
      </c>
      <c r="B401" s="2386"/>
      <c r="C401" s="2386"/>
      <c r="D401" s="2387"/>
      <c r="E401" s="2387"/>
      <c r="F401" s="2387"/>
      <c r="G401" s="2387"/>
      <c r="H401" s="2387"/>
      <c r="I401" s="895" t="s">
        <v>895</v>
      </c>
      <c r="J401" s="1705" t="s">
        <v>535</v>
      </c>
      <c r="K401" s="1705" t="s">
        <v>537</v>
      </c>
      <c r="L401" s="897" t="s">
        <v>898</v>
      </c>
      <c r="M401" s="1705" t="s">
        <v>899</v>
      </c>
      <c r="N401" s="841">
        <f t="shared" si="8"/>
        <v>9</v>
      </c>
    </row>
    <row r="402" spans="1:14" ht="21.75" customHeight="1">
      <c r="A402" s="844">
        <f>IF(H362&gt;0,1,)</f>
        <v>1</v>
      </c>
      <c r="B402" s="2368" t="s">
        <v>572</v>
      </c>
      <c r="C402" s="2368"/>
      <c r="D402" s="2369" t="str">
        <f>'6-3표준조사'!P606</f>
        <v>급 (30˚ 초과)</v>
      </c>
      <c r="E402" s="2369"/>
      <c r="F402" s="2369"/>
      <c r="G402" s="2369"/>
      <c r="H402" s="2369"/>
      <c r="I402" s="1707">
        <f>IF(H362=0,"",IF(D402="완 (15˚ 이하)",0,IF(D402="중 (15˚ ~ 30˚)",5,IF(D402="급 (30˚ 초과)",10))))</f>
        <v>10</v>
      </c>
      <c r="J402" s="1707" t="str">
        <f>IF(A365=0,"",IF(D402="완 (15˚ 이하)",0,IF(D402="중 (15˚ ~ 30˚)",5,IF(D402="급 (30˚ 초과)",10))))</f>
        <v/>
      </c>
      <c r="K402" s="1707" t="str">
        <f>IF(A368=0,"",IF(D402="완 (15˚ 이하)",0,IF(D402="중 (15˚ ~ 30˚)",5,IF(D402="급 (30˚ 초과)",10))))</f>
        <v/>
      </c>
      <c r="L402" s="1707">
        <f>IF(A376=0,"",IF(D402="완 (15˚ 이하)",0,IF(D402="중 (15˚ ~ 30˚)",5,IF(D402="급 (30˚ 초과)",10))))</f>
        <v>10</v>
      </c>
      <c r="M402" s="1707" t="str">
        <f>IF(A386=0,"",IF(D402="완 (15˚ 이하)",0,IF(D402="중 (15˚ ~ 30˚)",5,IF(D402="급 (30˚ 초과)",10))))</f>
        <v/>
      </c>
      <c r="N402" s="841">
        <f t="shared" si="8"/>
        <v>9</v>
      </c>
    </row>
    <row r="403" spans="1:14" ht="21.75" customHeight="1">
      <c r="A403" s="844">
        <f>IF(H362&gt;0,1,)</f>
        <v>1</v>
      </c>
      <c r="B403" s="2389" t="s">
        <v>561</v>
      </c>
      <c r="C403" s="2389"/>
      <c r="D403" s="2369" t="str">
        <f>'6-3표준조사'!R606</f>
        <v>2년차</v>
      </c>
      <c r="E403" s="2369"/>
      <c r="F403" s="2369"/>
      <c r="G403" s="2369"/>
      <c r="H403" s="2369"/>
      <c r="I403" s="1707"/>
      <c r="J403" s="1707"/>
      <c r="K403" s="1707" t="str">
        <f>IF(A368=0,"",IF(D403="당해년도",0,IF(D403="2년차",5,IF(D403="3년차",10))))</f>
        <v/>
      </c>
      <c r="L403" s="1707"/>
      <c r="M403" s="1707"/>
      <c r="N403" s="841">
        <f t="shared" si="8"/>
        <v>9</v>
      </c>
    </row>
    <row r="404" spans="1:14" ht="21.75" customHeight="1">
      <c r="A404" s="844">
        <f>IF(H362&gt;0,1,)</f>
        <v>1</v>
      </c>
      <c r="B404" s="2368" t="s">
        <v>560</v>
      </c>
      <c r="C404" s="2368"/>
      <c r="D404" s="2369" t="str">
        <f>'6-3표준조사'!Q606</f>
        <v>개소당3ha이상</v>
      </c>
      <c r="E404" s="2369"/>
      <c r="F404" s="2369"/>
      <c r="G404" s="2369"/>
      <c r="H404" s="2369"/>
      <c r="I404" s="1707"/>
      <c r="J404" s="1707" t="str">
        <f>IF(A365=0,"",IF(D404="개소당5ha이상",0,IF(D404="개소당3~5ha미만 ",5,IF(D404="개소당3ha미만",10))))</f>
        <v/>
      </c>
      <c r="K404" s="1707" t="str">
        <f>IF(A368=0,"",IF(D404="개소당5ha이상",0,IF(D404="개소당3~5ha미만 ",5,IF(D404="개소당3ha미만",10))))</f>
        <v/>
      </c>
      <c r="L404" s="1707" t="b">
        <f>IF(A376=0,"",IF(D404="개소당5ha이상",0,IF(D404="개소당3~5ha미만 ",5,IF(D404="개소당3ha미만",10))))</f>
        <v>0</v>
      </c>
      <c r="M404" s="1707" t="str">
        <f>IF(A386=0,"",IF(D404="개소당5ha이상",0,IF(D404="개소당3~5ha미만 ",5,IF(D404="개소당3ha미만",10))))</f>
        <v/>
      </c>
      <c r="N404" s="841">
        <f t="shared" si="8"/>
        <v>9</v>
      </c>
    </row>
    <row r="405" spans="1:14" ht="21.75" customHeight="1">
      <c r="A405" s="844">
        <f>IF(H362&gt;0,1,)</f>
        <v>1</v>
      </c>
      <c r="B405" s="2368" t="s">
        <v>555</v>
      </c>
      <c r="C405" s="2368"/>
      <c r="D405" s="2369"/>
      <c r="E405" s="2369"/>
      <c r="F405" s="2369"/>
      <c r="G405" s="2369"/>
      <c r="H405" s="2369"/>
      <c r="I405" s="1707"/>
      <c r="J405" s="1707"/>
      <c r="K405" s="1707"/>
      <c r="L405" s="1707"/>
      <c r="M405" s="1707"/>
      <c r="N405" s="841">
        <f t="shared" si="8"/>
        <v>9</v>
      </c>
    </row>
  </sheetData>
  <sheetProtection selectLockedCells="1" autoFilter="0"/>
  <autoFilter ref="A2:A405"/>
  <mergeCells count="280">
    <mergeCell ref="O2:W3"/>
    <mergeCell ref="B3:C3"/>
    <mergeCell ref="D3:E3"/>
    <mergeCell ref="F3:G3"/>
    <mergeCell ref="H3:I3"/>
    <mergeCell ref="J3:K3"/>
    <mergeCell ref="L3:L4"/>
    <mergeCell ref="M3:M4"/>
    <mergeCell ref="B1:M1"/>
    <mergeCell ref="B2:C2"/>
    <mergeCell ref="D2:E2"/>
    <mergeCell ref="F2:G2"/>
    <mergeCell ref="H2:I2"/>
    <mergeCell ref="L2:M2"/>
    <mergeCell ref="B39:M39"/>
    <mergeCell ref="B40:C41"/>
    <mergeCell ref="D40:H41"/>
    <mergeCell ref="I40:M40"/>
    <mergeCell ref="B42:C42"/>
    <mergeCell ref="D42:H42"/>
    <mergeCell ref="B5:B28"/>
    <mergeCell ref="B29:B33"/>
    <mergeCell ref="B34:M34"/>
    <mergeCell ref="B35:M35"/>
    <mergeCell ref="D37:E37"/>
    <mergeCell ref="D38:E38"/>
    <mergeCell ref="B46:M46"/>
    <mergeCell ref="B47:C47"/>
    <mergeCell ref="D47:E47"/>
    <mergeCell ref="F47:G47"/>
    <mergeCell ref="H47:I47"/>
    <mergeCell ref="L47:M47"/>
    <mergeCell ref="B43:C43"/>
    <mergeCell ref="D43:H43"/>
    <mergeCell ref="B44:C44"/>
    <mergeCell ref="D44:H44"/>
    <mergeCell ref="B45:C45"/>
    <mergeCell ref="D45:H45"/>
    <mergeCell ref="D83:E83"/>
    <mergeCell ref="B84:M84"/>
    <mergeCell ref="B85:C86"/>
    <mergeCell ref="D85:H86"/>
    <mergeCell ref="I85:M85"/>
    <mergeCell ref="B87:C87"/>
    <mergeCell ref="D87:H87"/>
    <mergeCell ref="M48:M49"/>
    <mergeCell ref="B50:B73"/>
    <mergeCell ref="B74:B78"/>
    <mergeCell ref="B79:M79"/>
    <mergeCell ref="B80:M80"/>
    <mergeCell ref="D82:E82"/>
    <mergeCell ref="B48:C48"/>
    <mergeCell ref="D48:E48"/>
    <mergeCell ref="F48:G48"/>
    <mergeCell ref="H48:I48"/>
    <mergeCell ref="J48:K48"/>
    <mergeCell ref="L48:L49"/>
    <mergeCell ref="B91:M91"/>
    <mergeCell ref="B92:C92"/>
    <mergeCell ref="D92:E92"/>
    <mergeCell ref="F92:G92"/>
    <mergeCell ref="H92:I92"/>
    <mergeCell ref="L92:M92"/>
    <mergeCell ref="B88:C88"/>
    <mergeCell ref="D88:H88"/>
    <mergeCell ref="B89:C89"/>
    <mergeCell ref="D89:H89"/>
    <mergeCell ref="B90:C90"/>
    <mergeCell ref="D90:H90"/>
    <mergeCell ref="D128:E128"/>
    <mergeCell ref="B129:M129"/>
    <mergeCell ref="B130:C131"/>
    <mergeCell ref="D130:H131"/>
    <mergeCell ref="I130:M130"/>
    <mergeCell ref="B132:C132"/>
    <mergeCell ref="D132:H132"/>
    <mergeCell ref="M93:M94"/>
    <mergeCell ref="B95:B118"/>
    <mergeCell ref="B119:B123"/>
    <mergeCell ref="B124:M124"/>
    <mergeCell ref="B125:M125"/>
    <mergeCell ref="D127:E127"/>
    <mergeCell ref="B93:C93"/>
    <mergeCell ref="D93:E93"/>
    <mergeCell ref="F93:G93"/>
    <mergeCell ref="H93:I93"/>
    <mergeCell ref="J93:K93"/>
    <mergeCell ref="L93:L94"/>
    <mergeCell ref="B136:M136"/>
    <mergeCell ref="B137:C137"/>
    <mergeCell ref="D137:E137"/>
    <mergeCell ref="F137:G137"/>
    <mergeCell ref="H137:I137"/>
    <mergeCell ref="L137:M137"/>
    <mergeCell ref="B133:C133"/>
    <mergeCell ref="D133:H133"/>
    <mergeCell ref="B134:C134"/>
    <mergeCell ref="D134:H134"/>
    <mergeCell ref="B135:C135"/>
    <mergeCell ref="D135:H135"/>
    <mergeCell ref="D173:E173"/>
    <mergeCell ref="B174:M174"/>
    <mergeCell ref="B175:C176"/>
    <mergeCell ref="D175:H176"/>
    <mergeCell ref="I175:M175"/>
    <mergeCell ref="B177:C177"/>
    <mergeCell ref="D177:H177"/>
    <mergeCell ref="M138:M139"/>
    <mergeCell ref="B140:B163"/>
    <mergeCell ref="B164:B168"/>
    <mergeCell ref="B169:M169"/>
    <mergeCell ref="B170:M170"/>
    <mergeCell ref="D172:E172"/>
    <mergeCell ref="B138:C138"/>
    <mergeCell ref="D138:E138"/>
    <mergeCell ref="F138:G138"/>
    <mergeCell ref="H138:I138"/>
    <mergeCell ref="J138:K138"/>
    <mergeCell ref="L138:L139"/>
    <mergeCell ref="B181:M181"/>
    <mergeCell ref="B182:C182"/>
    <mergeCell ref="D182:E182"/>
    <mergeCell ref="F182:G182"/>
    <mergeCell ref="H182:I182"/>
    <mergeCell ref="L182:M182"/>
    <mergeCell ref="B178:C178"/>
    <mergeCell ref="D178:H178"/>
    <mergeCell ref="B179:C179"/>
    <mergeCell ref="D179:H179"/>
    <mergeCell ref="B180:C180"/>
    <mergeCell ref="D180:H180"/>
    <mergeCell ref="D218:E218"/>
    <mergeCell ref="B219:M219"/>
    <mergeCell ref="B220:C221"/>
    <mergeCell ref="D220:H221"/>
    <mergeCell ref="I220:M220"/>
    <mergeCell ref="B222:C222"/>
    <mergeCell ref="D222:H222"/>
    <mergeCell ref="M183:M184"/>
    <mergeCell ref="B185:B208"/>
    <mergeCell ref="B209:B213"/>
    <mergeCell ref="B214:M214"/>
    <mergeCell ref="B215:M215"/>
    <mergeCell ref="D217:E217"/>
    <mergeCell ref="B183:C183"/>
    <mergeCell ref="D183:E183"/>
    <mergeCell ref="F183:G183"/>
    <mergeCell ref="H183:I183"/>
    <mergeCell ref="J183:K183"/>
    <mergeCell ref="L183:L184"/>
    <mergeCell ref="B226:M226"/>
    <mergeCell ref="B227:C227"/>
    <mergeCell ref="D227:E227"/>
    <mergeCell ref="F227:G227"/>
    <mergeCell ref="H227:I227"/>
    <mergeCell ref="L227:M227"/>
    <mergeCell ref="B223:C223"/>
    <mergeCell ref="D223:H223"/>
    <mergeCell ref="B224:C224"/>
    <mergeCell ref="D224:H224"/>
    <mergeCell ref="B225:C225"/>
    <mergeCell ref="D225:H225"/>
    <mergeCell ref="D263:E263"/>
    <mergeCell ref="B264:M264"/>
    <mergeCell ref="B265:C266"/>
    <mergeCell ref="D265:H266"/>
    <mergeCell ref="I265:M265"/>
    <mergeCell ref="B267:C267"/>
    <mergeCell ref="D267:H267"/>
    <mergeCell ref="M228:M229"/>
    <mergeCell ref="B230:B253"/>
    <mergeCell ref="B254:B258"/>
    <mergeCell ref="B259:M259"/>
    <mergeCell ref="B260:M260"/>
    <mergeCell ref="D262:E262"/>
    <mergeCell ref="B228:C228"/>
    <mergeCell ref="D228:E228"/>
    <mergeCell ref="F228:G228"/>
    <mergeCell ref="H228:I228"/>
    <mergeCell ref="J228:K228"/>
    <mergeCell ref="L228:L229"/>
    <mergeCell ref="B271:M271"/>
    <mergeCell ref="B272:C272"/>
    <mergeCell ref="D272:E272"/>
    <mergeCell ref="F272:G272"/>
    <mergeCell ref="H272:I272"/>
    <mergeCell ref="L272:M272"/>
    <mergeCell ref="B268:C268"/>
    <mergeCell ref="D268:H268"/>
    <mergeCell ref="B269:C269"/>
    <mergeCell ref="D269:H269"/>
    <mergeCell ref="B270:C270"/>
    <mergeCell ref="D270:H270"/>
    <mergeCell ref="D308:E308"/>
    <mergeCell ref="B309:M309"/>
    <mergeCell ref="B310:C311"/>
    <mergeCell ref="D310:H311"/>
    <mergeCell ref="I310:M310"/>
    <mergeCell ref="B312:C312"/>
    <mergeCell ref="D312:H312"/>
    <mergeCell ref="M273:M274"/>
    <mergeCell ref="B275:B298"/>
    <mergeCell ref="B299:B303"/>
    <mergeCell ref="B304:M304"/>
    <mergeCell ref="B305:M305"/>
    <mergeCell ref="D307:E307"/>
    <mergeCell ref="B273:C273"/>
    <mergeCell ref="D273:E273"/>
    <mergeCell ref="F273:G273"/>
    <mergeCell ref="H273:I273"/>
    <mergeCell ref="J273:K273"/>
    <mergeCell ref="L273:L274"/>
    <mergeCell ref="B316:M316"/>
    <mergeCell ref="B317:C317"/>
    <mergeCell ref="D317:E317"/>
    <mergeCell ref="F317:G317"/>
    <mergeCell ref="H317:I317"/>
    <mergeCell ref="L317:M317"/>
    <mergeCell ref="B313:C313"/>
    <mergeCell ref="D313:H313"/>
    <mergeCell ref="B314:C314"/>
    <mergeCell ref="D314:H314"/>
    <mergeCell ref="B315:C315"/>
    <mergeCell ref="D315:H315"/>
    <mergeCell ref="D353:E353"/>
    <mergeCell ref="B354:M354"/>
    <mergeCell ref="B355:C356"/>
    <mergeCell ref="D355:H356"/>
    <mergeCell ref="I355:M355"/>
    <mergeCell ref="B357:C357"/>
    <mergeCell ref="D357:H357"/>
    <mergeCell ref="M318:M319"/>
    <mergeCell ref="B320:B343"/>
    <mergeCell ref="B344:B348"/>
    <mergeCell ref="B349:M349"/>
    <mergeCell ref="B350:M350"/>
    <mergeCell ref="D352:E352"/>
    <mergeCell ref="B318:C318"/>
    <mergeCell ref="D318:E318"/>
    <mergeCell ref="F318:G318"/>
    <mergeCell ref="H318:I318"/>
    <mergeCell ref="J318:K318"/>
    <mergeCell ref="L318:L319"/>
    <mergeCell ref="B361:M361"/>
    <mergeCell ref="B362:C362"/>
    <mergeCell ref="D362:E362"/>
    <mergeCell ref="F362:G362"/>
    <mergeCell ref="H362:I362"/>
    <mergeCell ref="L362:M362"/>
    <mergeCell ref="B358:C358"/>
    <mergeCell ref="D358:H358"/>
    <mergeCell ref="B359:C359"/>
    <mergeCell ref="D359:H359"/>
    <mergeCell ref="B360:C360"/>
    <mergeCell ref="D360:H360"/>
    <mergeCell ref="M363:M364"/>
    <mergeCell ref="B365:B388"/>
    <mergeCell ref="B389:B393"/>
    <mergeCell ref="B394:M394"/>
    <mergeCell ref="B395:M395"/>
    <mergeCell ref="D397:E397"/>
    <mergeCell ref="B363:C363"/>
    <mergeCell ref="D363:E363"/>
    <mergeCell ref="F363:G363"/>
    <mergeCell ref="H363:I363"/>
    <mergeCell ref="J363:K363"/>
    <mergeCell ref="L363:L364"/>
    <mergeCell ref="B403:C403"/>
    <mergeCell ref="D403:H403"/>
    <mergeCell ref="B404:C404"/>
    <mergeCell ref="D404:H404"/>
    <mergeCell ref="B405:C405"/>
    <mergeCell ref="D405:H405"/>
    <mergeCell ref="D398:E398"/>
    <mergeCell ref="B399:M399"/>
    <mergeCell ref="B400:C401"/>
    <mergeCell ref="D400:H401"/>
    <mergeCell ref="I400:M400"/>
    <mergeCell ref="B402:C402"/>
    <mergeCell ref="D402:H402"/>
  </mergeCells>
  <phoneticPr fontId="2" type="noConversion"/>
  <printOptions horizontalCentered="1"/>
  <pageMargins left="0.4" right="0.38" top="0.54" bottom="0.38" header="0" footer="0"/>
  <pageSetup paperSize="9" firstPageNumber="70" orientation="portrait" blackAndWhite="1" useFirstPageNumber="1" r:id="rId1"/>
  <rowBreaks count="8" manualBreakCount="8">
    <brk id="45" min="1" max="12" man="1"/>
    <brk id="90" min="1" max="12" man="1"/>
    <brk id="135" min="1" max="12" man="1"/>
    <brk id="180" min="1" max="12" man="1"/>
    <brk id="225" min="1" max="12" man="1"/>
    <brk id="270" min="1" max="12" man="1"/>
    <brk id="315" min="1" max="12" man="1"/>
    <brk id="360" min="1" max="12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 filterMode="1">
    <tabColor rgb="FFFFC000"/>
  </sheetPr>
  <dimension ref="A1:T685"/>
  <sheetViews>
    <sheetView view="pageBreakPreview" zoomScaleNormal="100" zoomScaleSheetLayoutView="100" workbookViewId="0">
      <pane xSplit="7" ySplit="3" topLeftCell="H448" activePane="bottomRight" state="frozen"/>
      <selection activeCell="F24" sqref="F24:G24"/>
      <selection pane="topRight" activeCell="F24" sqref="F24:G24"/>
      <selection pane="bottomLeft" activeCell="F24" sqref="F24:G24"/>
      <selection pane="bottomRight" activeCell="I470" sqref="I470"/>
    </sheetView>
  </sheetViews>
  <sheetFormatPr defaultRowHeight="21" customHeight="1"/>
  <cols>
    <col min="1" max="1" width="7.375" style="918" customWidth="1"/>
    <col min="2" max="4" width="7.75" style="919" customWidth="1"/>
    <col min="5" max="5" width="14.625" style="919" customWidth="1"/>
    <col min="6" max="7" width="6.625" style="919" customWidth="1"/>
    <col min="8" max="8" width="6.25" style="919" customWidth="1"/>
    <col min="9" max="10" width="10.625" style="919" customWidth="1"/>
    <col min="11" max="11" width="5.75" style="919" customWidth="1"/>
    <col min="12" max="16384" width="9" style="919"/>
  </cols>
  <sheetData>
    <row r="1" spans="1:20" s="576" customFormat="1" ht="42" customHeight="1" thickTop="1" thickBot="1">
      <c r="A1" s="915" t="s">
        <v>939</v>
      </c>
      <c r="B1" s="1265" t="s">
        <v>2460</v>
      </c>
      <c r="C1" s="916"/>
      <c r="D1" s="916"/>
      <c r="E1" s="916"/>
      <c r="F1" s="916"/>
      <c r="G1" s="917"/>
      <c r="H1" s="917"/>
      <c r="I1" s="917"/>
      <c r="J1" s="917"/>
      <c r="K1" s="917"/>
      <c r="L1" s="842" t="s">
        <v>892</v>
      </c>
    </row>
    <row r="2" spans="1:20" ht="21" customHeight="1" thickTop="1">
      <c r="A2" s="918">
        <v>1</v>
      </c>
      <c r="B2" s="2425" t="s">
        <v>934</v>
      </c>
      <c r="C2" s="2427" t="s">
        <v>935</v>
      </c>
      <c r="D2" s="2427" t="s">
        <v>936</v>
      </c>
      <c r="E2" s="2427" t="s">
        <v>937</v>
      </c>
      <c r="F2" s="2427" t="s">
        <v>426</v>
      </c>
      <c r="G2" s="2427" t="s">
        <v>900</v>
      </c>
      <c r="H2" s="2429" t="s">
        <v>930</v>
      </c>
      <c r="I2" s="2427" t="s">
        <v>931</v>
      </c>
      <c r="J2" s="2427"/>
      <c r="K2" s="2430" t="s">
        <v>938</v>
      </c>
      <c r="L2" s="1845"/>
      <c r="M2" s="1845"/>
      <c r="N2" s="1845"/>
      <c r="O2" s="1845"/>
      <c r="P2" s="1845"/>
      <c r="Q2" s="1845"/>
      <c r="R2" s="1845"/>
      <c r="S2" s="1845"/>
      <c r="T2" s="1846"/>
    </row>
    <row r="3" spans="1:20" ht="21" customHeight="1" thickBot="1">
      <c r="A3" s="918">
        <v>1</v>
      </c>
      <c r="B3" s="2426"/>
      <c r="C3" s="2428"/>
      <c r="D3" s="2428"/>
      <c r="E3" s="2428"/>
      <c r="F3" s="2428"/>
      <c r="G3" s="2428"/>
      <c r="H3" s="2428"/>
      <c r="I3" s="1176" t="s">
        <v>932</v>
      </c>
      <c r="J3" s="1176" t="s">
        <v>933</v>
      </c>
      <c r="K3" s="2431"/>
      <c r="L3" s="1848"/>
      <c r="M3" s="1848"/>
      <c r="N3" s="1848"/>
      <c r="O3" s="1848"/>
      <c r="P3" s="1848"/>
      <c r="Q3" s="1848"/>
      <c r="R3" s="1848"/>
      <c r="S3" s="1848"/>
      <c r="T3" s="1849"/>
    </row>
    <row r="4" spans="1:20" ht="18.75" customHeight="1" thickTop="1">
      <c r="A4" s="918">
        <f>IF(H4&gt;0,1,)</f>
        <v>1</v>
      </c>
      <c r="B4" s="1178" t="str">
        <f>+'6-3표준조사'!M4</f>
        <v>단양</v>
      </c>
      <c r="C4" s="920" t="str">
        <f>+'6-3표준조사'!N4</f>
        <v>영춘</v>
      </c>
      <c r="D4" s="920" t="str">
        <f>+'6-3표준조사'!O4</f>
        <v>사지원</v>
      </c>
      <c r="E4" s="925" t="str">
        <f>+'6-3표준조사'!P4</f>
        <v>산147번지</v>
      </c>
      <c r="F4" s="920" t="str">
        <f>+'6-3표준조사'!K4</f>
        <v>66-0</v>
      </c>
      <c r="G4" s="920" t="str">
        <f>+'6-3표준조사'!L4</f>
        <v>3-0</v>
      </c>
      <c r="H4" s="920">
        <f>IF(I4&gt;0,1,0)</f>
        <v>1</v>
      </c>
      <c r="I4" s="920">
        <f>+'6-3표준조사'!L12</f>
        <v>327816</v>
      </c>
      <c r="J4" s="920">
        <f>+'6-3표준조사'!M12</f>
        <v>501971</v>
      </c>
      <c r="K4" s="1179"/>
    </row>
    <row r="5" spans="1:20" ht="18.75" hidden="1" customHeight="1">
      <c r="A5" s="918">
        <f>IF(H5&gt;0,1,0)</f>
        <v>0</v>
      </c>
      <c r="B5" s="1178"/>
      <c r="C5" s="920"/>
      <c r="D5" s="920"/>
      <c r="E5" s="920"/>
      <c r="F5" s="920">
        <f>IF($H5&gt;0,F4,)</f>
        <v>0</v>
      </c>
      <c r="G5" s="920">
        <f>IF($H5&gt;0,G4,)</f>
        <v>0</v>
      </c>
      <c r="H5" s="920">
        <f>IF(I5&gt;0,H4+1,0)</f>
        <v>0</v>
      </c>
      <c r="I5" s="920">
        <f>+'6-3표준조사'!L13</f>
        <v>0</v>
      </c>
      <c r="J5" s="920">
        <f>+'6-3표준조사'!M13</f>
        <v>0</v>
      </c>
      <c r="K5" s="1179"/>
    </row>
    <row r="6" spans="1:20" ht="18.75" hidden="1" customHeight="1">
      <c r="A6" s="918">
        <f t="shared" ref="A6:A69" si="0">IF(H6&gt;0,1,0)</f>
        <v>0</v>
      </c>
      <c r="B6" s="1178"/>
      <c r="C6" s="920"/>
      <c r="D6" s="920"/>
      <c r="E6" s="925"/>
      <c r="F6" s="920">
        <f t="shared" ref="F6:F63" si="1">IF($H6&gt;0,F5,)</f>
        <v>0</v>
      </c>
      <c r="G6" s="920">
        <f t="shared" ref="G6:G63" si="2">IF($H6&gt;0,G5,)</f>
        <v>0</v>
      </c>
      <c r="H6" s="920">
        <f t="shared" ref="H6:H12" si="3">IF(I6&gt;0,H5+1,0)</f>
        <v>0</v>
      </c>
      <c r="I6" s="920">
        <f>+'6-3표준조사'!L14</f>
        <v>0</v>
      </c>
      <c r="J6" s="920">
        <f>+'6-3표준조사'!M14</f>
        <v>0</v>
      </c>
      <c r="K6" s="1179"/>
    </row>
    <row r="7" spans="1:20" ht="18.75" hidden="1" customHeight="1">
      <c r="A7" s="918">
        <f t="shared" si="0"/>
        <v>0</v>
      </c>
      <c r="B7" s="1178"/>
      <c r="C7" s="920"/>
      <c r="D7" s="920"/>
      <c r="E7" s="925"/>
      <c r="F7" s="920">
        <f t="shared" si="1"/>
        <v>0</v>
      </c>
      <c r="G7" s="920">
        <f t="shared" si="2"/>
        <v>0</v>
      </c>
      <c r="H7" s="920">
        <f t="shared" si="3"/>
        <v>0</v>
      </c>
      <c r="I7" s="920">
        <f>+'6-3표준조사'!L15</f>
        <v>0</v>
      </c>
      <c r="J7" s="920">
        <f>+'6-3표준조사'!M15</f>
        <v>0</v>
      </c>
      <c r="K7" s="1179"/>
    </row>
    <row r="8" spans="1:20" s="26" customFormat="1" ht="18.75" hidden="1" customHeight="1">
      <c r="A8" s="6">
        <f t="shared" si="0"/>
        <v>0</v>
      </c>
      <c r="B8" s="1180"/>
      <c r="C8" s="136"/>
      <c r="D8" s="136"/>
      <c r="E8" s="1181"/>
      <c r="F8" s="136">
        <f t="shared" si="1"/>
        <v>0</v>
      </c>
      <c r="G8" s="136">
        <f t="shared" si="2"/>
        <v>0</v>
      </c>
      <c r="H8" s="136">
        <f t="shared" si="3"/>
        <v>0</v>
      </c>
      <c r="I8" s="136">
        <f>+'6-3표준조사'!L16</f>
        <v>0</v>
      </c>
      <c r="J8" s="136">
        <f>+'6-3표준조사'!M16</f>
        <v>0</v>
      </c>
      <c r="K8" s="1182"/>
    </row>
    <row r="9" spans="1:20" s="26" customFormat="1" ht="18.75" hidden="1" customHeight="1">
      <c r="A9" s="6">
        <f t="shared" si="0"/>
        <v>0</v>
      </c>
      <c r="B9" s="1180"/>
      <c r="C9" s="136"/>
      <c r="D9" s="136"/>
      <c r="E9" s="1181"/>
      <c r="F9" s="136">
        <f t="shared" si="1"/>
        <v>0</v>
      </c>
      <c r="G9" s="136">
        <f t="shared" si="2"/>
        <v>0</v>
      </c>
      <c r="H9" s="136">
        <f t="shared" si="3"/>
        <v>0</v>
      </c>
      <c r="I9" s="136">
        <f>+'6-3표준조사'!L17</f>
        <v>0</v>
      </c>
      <c r="J9" s="136">
        <f>+'6-3표준조사'!M17</f>
        <v>0</v>
      </c>
      <c r="K9" s="1182"/>
    </row>
    <row r="10" spans="1:20" s="26" customFormat="1" ht="18.75" hidden="1" customHeight="1">
      <c r="A10" s="6">
        <f t="shared" si="0"/>
        <v>0</v>
      </c>
      <c r="B10" s="1180"/>
      <c r="C10" s="136"/>
      <c r="D10" s="136"/>
      <c r="E10" s="1181"/>
      <c r="F10" s="136">
        <f t="shared" si="1"/>
        <v>0</v>
      </c>
      <c r="G10" s="136">
        <f t="shared" si="2"/>
        <v>0</v>
      </c>
      <c r="H10" s="136">
        <f t="shared" si="3"/>
        <v>0</v>
      </c>
      <c r="I10" s="136">
        <f>+'6-3표준조사'!L18</f>
        <v>0</v>
      </c>
      <c r="J10" s="136">
        <f>+'6-3표준조사'!M18</f>
        <v>0</v>
      </c>
      <c r="K10" s="1182"/>
    </row>
    <row r="11" spans="1:20" s="26" customFormat="1" ht="18.75" hidden="1" customHeight="1">
      <c r="A11" s="6">
        <f t="shared" si="0"/>
        <v>0</v>
      </c>
      <c r="B11" s="1180"/>
      <c r="C11" s="136"/>
      <c r="D11" s="136"/>
      <c r="E11" s="1181"/>
      <c r="F11" s="136">
        <f t="shared" si="1"/>
        <v>0</v>
      </c>
      <c r="G11" s="136">
        <f t="shared" si="2"/>
        <v>0</v>
      </c>
      <c r="H11" s="136">
        <f t="shared" si="3"/>
        <v>0</v>
      </c>
      <c r="I11" s="136">
        <f>+'6-3표준조사'!L19</f>
        <v>0</v>
      </c>
      <c r="J11" s="136">
        <f>+'6-3표준조사'!M19</f>
        <v>0</v>
      </c>
      <c r="K11" s="1182"/>
    </row>
    <row r="12" spans="1:20" s="26" customFormat="1" ht="18.75" hidden="1" customHeight="1">
      <c r="A12" s="6">
        <f t="shared" si="0"/>
        <v>0</v>
      </c>
      <c r="B12" s="1180"/>
      <c r="C12" s="136"/>
      <c r="D12" s="136"/>
      <c r="E12" s="1181"/>
      <c r="F12" s="136">
        <f t="shared" si="1"/>
        <v>0</v>
      </c>
      <c r="G12" s="136">
        <f t="shared" si="2"/>
        <v>0</v>
      </c>
      <c r="H12" s="136">
        <f t="shared" si="3"/>
        <v>0</v>
      </c>
      <c r="I12" s="136">
        <f>+'6-3표준조사'!L20</f>
        <v>0</v>
      </c>
      <c r="J12" s="136">
        <f>+'6-3표준조사'!M20</f>
        <v>0</v>
      </c>
      <c r="K12" s="1182"/>
    </row>
    <row r="13" spans="1:20" s="26" customFormat="1" ht="18.75" hidden="1" customHeight="1">
      <c r="A13" s="6">
        <f t="shared" si="0"/>
        <v>0</v>
      </c>
      <c r="B13" s="1180"/>
      <c r="C13" s="136"/>
      <c r="D13" s="136"/>
      <c r="E13" s="1181"/>
      <c r="F13" s="136">
        <f t="shared" si="1"/>
        <v>0</v>
      </c>
      <c r="G13" s="136">
        <f t="shared" si="2"/>
        <v>0</v>
      </c>
      <c r="H13" s="136">
        <f t="shared" ref="H13:H56" si="4">IF(I13&gt;0,H12+1,0)</f>
        <v>0</v>
      </c>
      <c r="I13" s="136">
        <f>+'6-3표준조사'!L21</f>
        <v>0</v>
      </c>
      <c r="J13" s="136">
        <f>+'6-3표준조사'!M21</f>
        <v>0</v>
      </c>
      <c r="K13" s="1182"/>
    </row>
    <row r="14" spans="1:20" s="26" customFormat="1" ht="18.75" hidden="1" customHeight="1">
      <c r="A14" s="6">
        <f t="shared" si="0"/>
        <v>0</v>
      </c>
      <c r="B14" s="1180"/>
      <c r="C14" s="136"/>
      <c r="D14" s="136"/>
      <c r="E14" s="1181"/>
      <c r="F14" s="136">
        <f t="shared" si="1"/>
        <v>0</v>
      </c>
      <c r="G14" s="136">
        <f t="shared" si="2"/>
        <v>0</v>
      </c>
      <c r="H14" s="136">
        <f t="shared" si="4"/>
        <v>0</v>
      </c>
      <c r="I14" s="136">
        <f>+'6-3표준조사'!L22</f>
        <v>0</v>
      </c>
      <c r="J14" s="136">
        <f>+'6-3표준조사'!M22</f>
        <v>0</v>
      </c>
      <c r="K14" s="1182"/>
    </row>
    <row r="15" spans="1:20" s="26" customFormat="1" ht="18.75" hidden="1" customHeight="1">
      <c r="A15" s="6">
        <f t="shared" si="0"/>
        <v>0</v>
      </c>
      <c r="B15" s="1180"/>
      <c r="C15" s="136"/>
      <c r="D15" s="136"/>
      <c r="E15" s="1181"/>
      <c r="F15" s="136">
        <f t="shared" si="1"/>
        <v>0</v>
      </c>
      <c r="G15" s="136">
        <f t="shared" si="2"/>
        <v>0</v>
      </c>
      <c r="H15" s="136">
        <f t="shared" si="4"/>
        <v>0</v>
      </c>
      <c r="I15" s="136">
        <f>+'6-3표준조사'!L23</f>
        <v>0</v>
      </c>
      <c r="J15" s="136">
        <f>+'6-3표준조사'!M23</f>
        <v>0</v>
      </c>
      <c r="K15" s="1182"/>
    </row>
    <row r="16" spans="1:20" s="26" customFormat="1" ht="18.75" hidden="1" customHeight="1">
      <c r="A16" s="6">
        <f t="shared" si="0"/>
        <v>0</v>
      </c>
      <c r="B16" s="1180"/>
      <c r="C16" s="136"/>
      <c r="D16" s="136"/>
      <c r="E16" s="1181"/>
      <c r="F16" s="136">
        <f t="shared" si="1"/>
        <v>0</v>
      </c>
      <c r="G16" s="136">
        <f t="shared" si="2"/>
        <v>0</v>
      </c>
      <c r="H16" s="136">
        <f t="shared" si="4"/>
        <v>0</v>
      </c>
      <c r="I16" s="136">
        <f>+'6-3표준조사'!L24</f>
        <v>0</v>
      </c>
      <c r="J16" s="136">
        <f>+'6-3표준조사'!M24</f>
        <v>0</v>
      </c>
      <c r="K16" s="1182"/>
    </row>
    <row r="17" spans="1:11" s="26" customFormat="1" ht="18.75" hidden="1" customHeight="1">
      <c r="A17" s="6">
        <f t="shared" si="0"/>
        <v>0</v>
      </c>
      <c r="B17" s="1180"/>
      <c r="C17" s="136"/>
      <c r="D17" s="136"/>
      <c r="E17" s="1181"/>
      <c r="F17" s="136">
        <f t="shared" si="1"/>
        <v>0</v>
      </c>
      <c r="G17" s="136">
        <f t="shared" si="2"/>
        <v>0</v>
      </c>
      <c r="H17" s="136">
        <f t="shared" si="4"/>
        <v>0</v>
      </c>
      <c r="I17" s="136">
        <f>+'6-3표준조사'!L25</f>
        <v>0</v>
      </c>
      <c r="J17" s="136">
        <f>+'6-3표준조사'!M25</f>
        <v>0</v>
      </c>
      <c r="K17" s="1182"/>
    </row>
    <row r="18" spans="1:11" s="26" customFormat="1" ht="18.75" hidden="1" customHeight="1">
      <c r="A18" s="6">
        <f t="shared" si="0"/>
        <v>0</v>
      </c>
      <c r="B18" s="1180"/>
      <c r="C18" s="136"/>
      <c r="D18" s="136"/>
      <c r="E18" s="1181"/>
      <c r="F18" s="136">
        <f t="shared" si="1"/>
        <v>0</v>
      </c>
      <c r="G18" s="136">
        <f t="shared" si="2"/>
        <v>0</v>
      </c>
      <c r="H18" s="136">
        <f t="shared" si="4"/>
        <v>0</v>
      </c>
      <c r="I18" s="136">
        <f>+'6-3표준조사'!L28</f>
        <v>0</v>
      </c>
      <c r="J18" s="136">
        <f>+'6-3표준조사'!M28</f>
        <v>0</v>
      </c>
      <c r="K18" s="1182"/>
    </row>
    <row r="19" spans="1:11" s="26" customFormat="1" ht="18.75" hidden="1" customHeight="1">
      <c r="A19" s="6">
        <f t="shared" si="0"/>
        <v>0</v>
      </c>
      <c r="B19" s="1180"/>
      <c r="C19" s="136"/>
      <c r="D19" s="136"/>
      <c r="E19" s="1181"/>
      <c r="F19" s="136">
        <f t="shared" si="1"/>
        <v>0</v>
      </c>
      <c r="G19" s="136">
        <f t="shared" si="2"/>
        <v>0</v>
      </c>
      <c r="H19" s="136">
        <f t="shared" si="4"/>
        <v>0</v>
      </c>
      <c r="I19" s="136">
        <f>+'6-3표준조사'!L29</f>
        <v>0</v>
      </c>
      <c r="J19" s="136">
        <f>+'6-3표준조사'!M29</f>
        <v>0</v>
      </c>
      <c r="K19" s="1182"/>
    </row>
    <row r="20" spans="1:11" s="26" customFormat="1" ht="18.75" hidden="1" customHeight="1">
      <c r="A20" s="6">
        <f t="shared" si="0"/>
        <v>0</v>
      </c>
      <c r="B20" s="1180"/>
      <c r="C20" s="136"/>
      <c r="D20" s="136"/>
      <c r="E20" s="1181"/>
      <c r="F20" s="136">
        <f t="shared" si="1"/>
        <v>0</v>
      </c>
      <c r="G20" s="136">
        <f t="shared" si="2"/>
        <v>0</v>
      </c>
      <c r="H20" s="136">
        <f t="shared" si="4"/>
        <v>0</v>
      </c>
      <c r="I20" s="136">
        <f>+'6-3표준조사'!L30</f>
        <v>0</v>
      </c>
      <c r="J20" s="136">
        <f>+'6-3표준조사'!M30</f>
        <v>0</v>
      </c>
      <c r="K20" s="1182"/>
    </row>
    <row r="21" spans="1:11" s="26" customFormat="1" ht="18.75" hidden="1" customHeight="1">
      <c r="A21" s="6">
        <f t="shared" si="0"/>
        <v>0</v>
      </c>
      <c r="B21" s="1180"/>
      <c r="C21" s="136"/>
      <c r="D21" s="136"/>
      <c r="E21" s="1181"/>
      <c r="F21" s="136">
        <f t="shared" si="1"/>
        <v>0</v>
      </c>
      <c r="G21" s="136">
        <f t="shared" si="2"/>
        <v>0</v>
      </c>
      <c r="H21" s="136">
        <f t="shared" si="4"/>
        <v>0</v>
      </c>
      <c r="I21" s="136">
        <f>+'6-3표준조사'!L31</f>
        <v>0</v>
      </c>
      <c r="J21" s="136">
        <f>+'6-3표준조사'!M31</f>
        <v>0</v>
      </c>
      <c r="K21" s="1182"/>
    </row>
    <row r="22" spans="1:11" s="26" customFormat="1" ht="18.75" hidden="1" customHeight="1">
      <c r="A22" s="6">
        <f t="shared" si="0"/>
        <v>0</v>
      </c>
      <c r="B22" s="1180"/>
      <c r="C22" s="136"/>
      <c r="D22" s="136"/>
      <c r="E22" s="1181"/>
      <c r="F22" s="136">
        <f t="shared" si="1"/>
        <v>0</v>
      </c>
      <c r="G22" s="136">
        <f t="shared" si="2"/>
        <v>0</v>
      </c>
      <c r="H22" s="136">
        <f t="shared" si="4"/>
        <v>0</v>
      </c>
      <c r="I22" s="136">
        <f>+'6-3표준조사'!L32</f>
        <v>0</v>
      </c>
      <c r="J22" s="136">
        <f>+'6-3표준조사'!M32</f>
        <v>0</v>
      </c>
      <c r="K22" s="1182"/>
    </row>
    <row r="23" spans="1:11" s="26" customFormat="1" ht="18.75" hidden="1" customHeight="1">
      <c r="A23" s="6">
        <f t="shared" si="0"/>
        <v>0</v>
      </c>
      <c r="B23" s="1180"/>
      <c r="C23" s="136"/>
      <c r="D23" s="136"/>
      <c r="E23" s="1181"/>
      <c r="F23" s="136">
        <f t="shared" si="1"/>
        <v>0</v>
      </c>
      <c r="G23" s="136">
        <f t="shared" si="2"/>
        <v>0</v>
      </c>
      <c r="H23" s="136">
        <f t="shared" si="4"/>
        <v>0</v>
      </c>
      <c r="I23" s="136">
        <f>+'6-3표준조사'!L33</f>
        <v>0</v>
      </c>
      <c r="J23" s="136">
        <f>+'6-3표준조사'!M33</f>
        <v>0</v>
      </c>
      <c r="K23" s="1182"/>
    </row>
    <row r="24" spans="1:11" s="26" customFormat="1" ht="18.75" hidden="1" customHeight="1">
      <c r="A24" s="6">
        <f t="shared" si="0"/>
        <v>0</v>
      </c>
      <c r="B24" s="1180"/>
      <c r="C24" s="136"/>
      <c r="D24" s="136"/>
      <c r="E24" s="1181"/>
      <c r="F24" s="136">
        <f t="shared" si="1"/>
        <v>0</v>
      </c>
      <c r="G24" s="136">
        <f t="shared" si="2"/>
        <v>0</v>
      </c>
      <c r="H24" s="136">
        <f t="shared" si="4"/>
        <v>0</v>
      </c>
      <c r="I24" s="136">
        <f>+'6-3표준조사'!L34</f>
        <v>0</v>
      </c>
      <c r="J24" s="136">
        <f>+'6-3표준조사'!M34</f>
        <v>0</v>
      </c>
      <c r="K24" s="1182"/>
    </row>
    <row r="25" spans="1:11" s="26" customFormat="1" ht="18.75" hidden="1" customHeight="1">
      <c r="A25" s="6">
        <f t="shared" si="0"/>
        <v>0</v>
      </c>
      <c r="B25" s="1180"/>
      <c r="C25" s="136"/>
      <c r="D25" s="136"/>
      <c r="E25" s="1181"/>
      <c r="F25" s="136">
        <f t="shared" si="1"/>
        <v>0</v>
      </c>
      <c r="G25" s="136">
        <f t="shared" si="2"/>
        <v>0</v>
      </c>
      <c r="H25" s="136">
        <f t="shared" si="4"/>
        <v>0</v>
      </c>
      <c r="I25" s="136">
        <f>+'6-3표준조사'!L35</f>
        <v>0</v>
      </c>
      <c r="J25" s="136">
        <f>+'6-3표준조사'!M35</f>
        <v>0</v>
      </c>
      <c r="K25" s="1182"/>
    </row>
    <row r="26" spans="1:11" s="26" customFormat="1" ht="18.75" hidden="1" customHeight="1">
      <c r="A26" s="6">
        <f t="shared" si="0"/>
        <v>0</v>
      </c>
      <c r="B26" s="1180"/>
      <c r="C26" s="136"/>
      <c r="D26" s="136"/>
      <c r="E26" s="1181"/>
      <c r="F26" s="136">
        <f t="shared" si="1"/>
        <v>0</v>
      </c>
      <c r="G26" s="136">
        <f t="shared" si="2"/>
        <v>0</v>
      </c>
      <c r="H26" s="136">
        <f t="shared" si="4"/>
        <v>0</v>
      </c>
      <c r="I26" s="136">
        <f>+'6-3표준조사'!L36</f>
        <v>0</v>
      </c>
      <c r="J26" s="136">
        <f>+'6-3표준조사'!M36</f>
        <v>0</v>
      </c>
      <c r="K26" s="1182"/>
    </row>
    <row r="27" spans="1:11" s="26" customFormat="1" ht="18.75" hidden="1" customHeight="1">
      <c r="A27" s="6">
        <f t="shared" si="0"/>
        <v>0</v>
      </c>
      <c r="B27" s="1180"/>
      <c r="C27" s="136"/>
      <c r="D27" s="136"/>
      <c r="E27" s="1181"/>
      <c r="F27" s="136">
        <f t="shared" si="1"/>
        <v>0</v>
      </c>
      <c r="G27" s="136">
        <f t="shared" si="2"/>
        <v>0</v>
      </c>
      <c r="H27" s="136">
        <f t="shared" si="4"/>
        <v>0</v>
      </c>
      <c r="I27" s="136">
        <f>+'6-3표준조사'!L37</f>
        <v>0</v>
      </c>
      <c r="J27" s="136">
        <f>+'6-3표준조사'!M37</f>
        <v>0</v>
      </c>
      <c r="K27" s="1182"/>
    </row>
    <row r="28" spans="1:11" s="26" customFormat="1" ht="18.75" hidden="1" customHeight="1">
      <c r="A28" s="6">
        <f t="shared" si="0"/>
        <v>0</v>
      </c>
      <c r="B28" s="1180"/>
      <c r="C28" s="136"/>
      <c r="D28" s="136"/>
      <c r="E28" s="1181"/>
      <c r="F28" s="136">
        <f t="shared" si="1"/>
        <v>0</v>
      </c>
      <c r="G28" s="136">
        <f t="shared" si="2"/>
        <v>0</v>
      </c>
      <c r="H28" s="136">
        <f t="shared" si="4"/>
        <v>0</v>
      </c>
      <c r="I28" s="136">
        <f>+'6-3표준조사'!L38</f>
        <v>0</v>
      </c>
      <c r="J28" s="136">
        <f>+'6-3표준조사'!M38</f>
        <v>0</v>
      </c>
      <c r="K28" s="1182"/>
    </row>
    <row r="29" spans="1:11" s="26" customFormat="1" ht="18.75" hidden="1" customHeight="1">
      <c r="A29" s="6">
        <f t="shared" si="0"/>
        <v>0</v>
      </c>
      <c r="B29" s="1180"/>
      <c r="C29" s="136"/>
      <c r="D29" s="136"/>
      <c r="E29" s="1181"/>
      <c r="F29" s="136">
        <f t="shared" si="1"/>
        <v>0</v>
      </c>
      <c r="G29" s="136">
        <f t="shared" si="2"/>
        <v>0</v>
      </c>
      <c r="H29" s="136">
        <f t="shared" si="4"/>
        <v>0</v>
      </c>
      <c r="I29" s="136">
        <f>+'6-3표준조사'!L39</f>
        <v>0</v>
      </c>
      <c r="J29" s="136">
        <f>+'6-3표준조사'!M39</f>
        <v>0</v>
      </c>
      <c r="K29" s="1182"/>
    </row>
    <row r="30" spans="1:11" s="26" customFormat="1" ht="18.75" hidden="1" customHeight="1">
      <c r="A30" s="6">
        <f t="shared" si="0"/>
        <v>0</v>
      </c>
      <c r="B30" s="1180"/>
      <c r="C30" s="136"/>
      <c r="D30" s="136"/>
      <c r="E30" s="1181"/>
      <c r="F30" s="136">
        <f t="shared" si="1"/>
        <v>0</v>
      </c>
      <c r="G30" s="136">
        <f t="shared" si="2"/>
        <v>0</v>
      </c>
      <c r="H30" s="136">
        <f t="shared" si="4"/>
        <v>0</v>
      </c>
      <c r="I30" s="136">
        <f>+'6-3표준조사'!L40</f>
        <v>0</v>
      </c>
      <c r="J30" s="136">
        <f>+'6-3표준조사'!M40</f>
        <v>0</v>
      </c>
      <c r="K30" s="1182"/>
    </row>
    <row r="31" spans="1:11" s="26" customFormat="1" ht="18.75" hidden="1" customHeight="1">
      <c r="A31" s="6">
        <f t="shared" si="0"/>
        <v>0</v>
      </c>
      <c r="B31" s="1180"/>
      <c r="C31" s="136"/>
      <c r="D31" s="136"/>
      <c r="E31" s="1181"/>
      <c r="F31" s="136">
        <f t="shared" si="1"/>
        <v>0</v>
      </c>
      <c r="G31" s="136">
        <f t="shared" si="2"/>
        <v>0</v>
      </c>
      <c r="H31" s="136">
        <f t="shared" si="4"/>
        <v>0</v>
      </c>
      <c r="I31" s="136">
        <f>+'6-3표준조사'!L41</f>
        <v>0</v>
      </c>
      <c r="J31" s="136">
        <f>+'6-3표준조사'!M41</f>
        <v>0</v>
      </c>
      <c r="K31" s="1182"/>
    </row>
    <row r="32" spans="1:11" s="26" customFormat="1" ht="18.75" hidden="1" customHeight="1">
      <c r="A32" s="6">
        <f t="shared" si="0"/>
        <v>0</v>
      </c>
      <c r="B32" s="1180"/>
      <c r="C32" s="136"/>
      <c r="D32" s="136"/>
      <c r="E32" s="1181"/>
      <c r="F32" s="136">
        <f t="shared" si="1"/>
        <v>0</v>
      </c>
      <c r="G32" s="136">
        <f t="shared" si="2"/>
        <v>0</v>
      </c>
      <c r="H32" s="136">
        <f t="shared" si="4"/>
        <v>0</v>
      </c>
      <c r="I32" s="136">
        <f>+'6-3표준조사'!L42</f>
        <v>0</v>
      </c>
      <c r="J32" s="136">
        <f>+'6-3표준조사'!M42</f>
        <v>0</v>
      </c>
      <c r="K32" s="1182"/>
    </row>
    <row r="33" spans="1:11" s="26" customFormat="1" ht="18.75" hidden="1" customHeight="1">
      <c r="A33" s="6">
        <f t="shared" si="0"/>
        <v>0</v>
      </c>
      <c r="B33" s="1180"/>
      <c r="C33" s="136"/>
      <c r="D33" s="136"/>
      <c r="E33" s="1181"/>
      <c r="F33" s="136">
        <f t="shared" si="1"/>
        <v>0</v>
      </c>
      <c r="G33" s="136">
        <f t="shared" si="2"/>
        <v>0</v>
      </c>
      <c r="H33" s="136">
        <f t="shared" si="4"/>
        <v>0</v>
      </c>
      <c r="I33" s="136">
        <f>+'6-3표준조사'!L43</f>
        <v>0</v>
      </c>
      <c r="J33" s="136">
        <f>+'6-3표준조사'!M43</f>
        <v>0</v>
      </c>
      <c r="K33" s="1182"/>
    </row>
    <row r="34" spans="1:11" s="26" customFormat="1" ht="18.75" hidden="1" customHeight="1">
      <c r="A34" s="6">
        <f t="shared" si="0"/>
        <v>0</v>
      </c>
      <c r="B34" s="1180"/>
      <c r="C34" s="136"/>
      <c r="D34" s="136"/>
      <c r="E34" s="1181"/>
      <c r="F34" s="136">
        <f t="shared" si="1"/>
        <v>0</v>
      </c>
      <c r="G34" s="136">
        <f t="shared" si="2"/>
        <v>0</v>
      </c>
      <c r="H34" s="136">
        <f t="shared" si="4"/>
        <v>0</v>
      </c>
      <c r="I34" s="136">
        <f>+'6-3표준조사'!L44</f>
        <v>0</v>
      </c>
      <c r="J34" s="136">
        <f>+'6-3표준조사'!M44</f>
        <v>0</v>
      </c>
      <c r="K34" s="1182"/>
    </row>
    <row r="35" spans="1:11" s="26" customFormat="1" ht="18.75" hidden="1" customHeight="1">
      <c r="A35" s="6">
        <f t="shared" si="0"/>
        <v>0</v>
      </c>
      <c r="B35" s="1180"/>
      <c r="C35" s="136"/>
      <c r="D35" s="136"/>
      <c r="E35" s="1181"/>
      <c r="F35" s="136">
        <f t="shared" si="1"/>
        <v>0</v>
      </c>
      <c r="G35" s="136">
        <f t="shared" si="2"/>
        <v>0</v>
      </c>
      <c r="H35" s="136">
        <f t="shared" si="4"/>
        <v>0</v>
      </c>
      <c r="I35" s="136">
        <f>+'6-3표준조사'!L45</f>
        <v>0</v>
      </c>
      <c r="J35" s="136">
        <f>+'6-3표준조사'!M45</f>
        <v>0</v>
      </c>
      <c r="K35" s="1182"/>
    </row>
    <row r="36" spans="1:11" s="26" customFormat="1" ht="18.75" hidden="1" customHeight="1">
      <c r="A36" s="6">
        <f t="shared" si="0"/>
        <v>0</v>
      </c>
      <c r="B36" s="1180"/>
      <c r="C36" s="136"/>
      <c r="D36" s="136"/>
      <c r="E36" s="1181"/>
      <c r="F36" s="136">
        <f t="shared" si="1"/>
        <v>0</v>
      </c>
      <c r="G36" s="136">
        <f t="shared" si="2"/>
        <v>0</v>
      </c>
      <c r="H36" s="136">
        <f t="shared" si="4"/>
        <v>0</v>
      </c>
      <c r="I36" s="136">
        <f>+'6-3표준조사'!L46</f>
        <v>0</v>
      </c>
      <c r="J36" s="136">
        <f>+'6-3표준조사'!M46</f>
        <v>0</v>
      </c>
      <c r="K36" s="1182"/>
    </row>
    <row r="37" spans="1:11" s="26" customFormat="1" ht="18.75" hidden="1" customHeight="1">
      <c r="A37" s="6">
        <f t="shared" si="0"/>
        <v>0</v>
      </c>
      <c r="B37" s="1180"/>
      <c r="C37" s="136"/>
      <c r="D37" s="136"/>
      <c r="E37" s="1181"/>
      <c r="F37" s="136">
        <f t="shared" si="1"/>
        <v>0</v>
      </c>
      <c r="G37" s="136">
        <f t="shared" si="2"/>
        <v>0</v>
      </c>
      <c r="H37" s="136">
        <f t="shared" si="4"/>
        <v>0</v>
      </c>
      <c r="I37" s="136">
        <f>+'6-3표준조사'!L47</f>
        <v>0</v>
      </c>
      <c r="J37" s="136">
        <f>+'6-3표준조사'!M47</f>
        <v>0</v>
      </c>
      <c r="K37" s="1182"/>
    </row>
    <row r="38" spans="1:11" s="26" customFormat="1" ht="18.75" hidden="1" customHeight="1">
      <c r="A38" s="6">
        <f t="shared" si="0"/>
        <v>0</v>
      </c>
      <c r="B38" s="1180"/>
      <c r="C38" s="136"/>
      <c r="D38" s="136"/>
      <c r="E38" s="1181"/>
      <c r="F38" s="136">
        <f t="shared" si="1"/>
        <v>0</v>
      </c>
      <c r="G38" s="136">
        <f t="shared" si="2"/>
        <v>0</v>
      </c>
      <c r="H38" s="136">
        <f t="shared" si="4"/>
        <v>0</v>
      </c>
      <c r="I38" s="136">
        <f>+'6-3표준조사'!L48</f>
        <v>0</v>
      </c>
      <c r="J38" s="136">
        <f>+'6-3표준조사'!M48</f>
        <v>0</v>
      </c>
      <c r="K38" s="1182"/>
    </row>
    <row r="39" spans="1:11" s="26" customFormat="1" ht="18.75" hidden="1" customHeight="1">
      <c r="A39" s="6">
        <f t="shared" si="0"/>
        <v>0</v>
      </c>
      <c r="B39" s="1180"/>
      <c r="C39" s="136"/>
      <c r="D39" s="136"/>
      <c r="E39" s="1181"/>
      <c r="F39" s="136">
        <f t="shared" si="1"/>
        <v>0</v>
      </c>
      <c r="G39" s="136">
        <f t="shared" si="2"/>
        <v>0</v>
      </c>
      <c r="H39" s="136">
        <f t="shared" si="4"/>
        <v>0</v>
      </c>
      <c r="I39" s="136">
        <f>+'6-3표준조사'!L49</f>
        <v>0</v>
      </c>
      <c r="J39" s="136">
        <f>+'6-3표준조사'!M49</f>
        <v>0</v>
      </c>
      <c r="K39" s="1182"/>
    </row>
    <row r="40" spans="1:11" s="26" customFormat="1" ht="18.75" hidden="1" customHeight="1">
      <c r="A40" s="6">
        <f t="shared" si="0"/>
        <v>0</v>
      </c>
      <c r="B40" s="1180"/>
      <c r="C40" s="136"/>
      <c r="D40" s="136"/>
      <c r="E40" s="1181"/>
      <c r="F40" s="136">
        <f t="shared" si="1"/>
        <v>0</v>
      </c>
      <c r="G40" s="136">
        <f t="shared" si="2"/>
        <v>0</v>
      </c>
      <c r="H40" s="136">
        <f t="shared" si="4"/>
        <v>0</v>
      </c>
      <c r="I40" s="136">
        <f>+'6-3표준조사'!L50</f>
        <v>0</v>
      </c>
      <c r="J40" s="136">
        <f>+'6-3표준조사'!M50</f>
        <v>0</v>
      </c>
      <c r="K40" s="1182"/>
    </row>
    <row r="41" spans="1:11" s="26" customFormat="1" ht="18.75" hidden="1" customHeight="1">
      <c r="A41" s="6">
        <f t="shared" si="0"/>
        <v>0</v>
      </c>
      <c r="B41" s="1180"/>
      <c r="C41" s="136"/>
      <c r="D41" s="136"/>
      <c r="E41" s="1181"/>
      <c r="F41" s="136">
        <f t="shared" si="1"/>
        <v>0</v>
      </c>
      <c r="G41" s="136">
        <f t="shared" si="2"/>
        <v>0</v>
      </c>
      <c r="H41" s="136">
        <f t="shared" si="4"/>
        <v>0</v>
      </c>
      <c r="I41" s="136">
        <f>+'6-3표준조사'!L53</f>
        <v>0</v>
      </c>
      <c r="J41" s="136">
        <f>+'6-3표준조사'!M53</f>
        <v>0</v>
      </c>
      <c r="K41" s="1182"/>
    </row>
    <row r="42" spans="1:11" s="26" customFormat="1" ht="18.75" hidden="1" customHeight="1">
      <c r="A42" s="6">
        <f t="shared" si="0"/>
        <v>0</v>
      </c>
      <c r="B42" s="1180"/>
      <c r="C42" s="136"/>
      <c r="D42" s="136"/>
      <c r="E42" s="1181"/>
      <c r="F42" s="136">
        <f t="shared" si="1"/>
        <v>0</v>
      </c>
      <c r="G42" s="136">
        <f t="shared" si="2"/>
        <v>0</v>
      </c>
      <c r="H42" s="136">
        <f t="shared" si="4"/>
        <v>0</v>
      </c>
      <c r="I42" s="136">
        <f>+'6-3표준조사'!L54</f>
        <v>0</v>
      </c>
      <c r="J42" s="136">
        <f>+'6-3표준조사'!M54</f>
        <v>0</v>
      </c>
      <c r="K42" s="1182"/>
    </row>
    <row r="43" spans="1:11" s="26" customFormat="1" ht="18.75" hidden="1" customHeight="1">
      <c r="A43" s="6">
        <f t="shared" si="0"/>
        <v>0</v>
      </c>
      <c r="B43" s="1180"/>
      <c r="C43" s="136"/>
      <c r="D43" s="136"/>
      <c r="E43" s="1181"/>
      <c r="F43" s="136">
        <f t="shared" si="1"/>
        <v>0</v>
      </c>
      <c r="G43" s="136">
        <f t="shared" si="2"/>
        <v>0</v>
      </c>
      <c r="H43" s="136">
        <f t="shared" si="4"/>
        <v>0</v>
      </c>
      <c r="I43" s="136">
        <f>+'6-3표준조사'!L55</f>
        <v>0</v>
      </c>
      <c r="J43" s="136">
        <f>+'6-3표준조사'!M55</f>
        <v>0</v>
      </c>
      <c r="K43" s="1182"/>
    </row>
    <row r="44" spans="1:11" s="26" customFormat="1" ht="18.75" hidden="1" customHeight="1">
      <c r="A44" s="6">
        <f t="shared" si="0"/>
        <v>0</v>
      </c>
      <c r="B44" s="1180"/>
      <c r="C44" s="136"/>
      <c r="D44" s="136"/>
      <c r="E44" s="1181"/>
      <c r="F44" s="136">
        <f t="shared" si="1"/>
        <v>0</v>
      </c>
      <c r="G44" s="136">
        <f t="shared" si="2"/>
        <v>0</v>
      </c>
      <c r="H44" s="136">
        <f t="shared" si="4"/>
        <v>0</v>
      </c>
      <c r="I44" s="136">
        <f>+'6-3표준조사'!L56</f>
        <v>0</v>
      </c>
      <c r="J44" s="136">
        <f>+'6-3표준조사'!M56</f>
        <v>0</v>
      </c>
      <c r="K44" s="1182"/>
    </row>
    <row r="45" spans="1:11" s="26" customFormat="1" ht="18.75" hidden="1" customHeight="1">
      <c r="A45" s="6">
        <f t="shared" si="0"/>
        <v>0</v>
      </c>
      <c r="B45" s="1180"/>
      <c r="C45" s="136"/>
      <c r="D45" s="136"/>
      <c r="E45" s="1181"/>
      <c r="F45" s="136">
        <f t="shared" si="1"/>
        <v>0</v>
      </c>
      <c r="G45" s="136">
        <f t="shared" si="2"/>
        <v>0</v>
      </c>
      <c r="H45" s="136">
        <f t="shared" si="4"/>
        <v>0</v>
      </c>
      <c r="I45" s="136">
        <f>+'6-3표준조사'!L57</f>
        <v>0</v>
      </c>
      <c r="J45" s="136">
        <f>+'6-3표준조사'!M57</f>
        <v>0</v>
      </c>
      <c r="K45" s="1182"/>
    </row>
    <row r="46" spans="1:11" s="26" customFormat="1" ht="18.75" hidden="1" customHeight="1">
      <c r="A46" s="6">
        <f t="shared" si="0"/>
        <v>0</v>
      </c>
      <c r="B46" s="1180"/>
      <c r="C46" s="136"/>
      <c r="D46" s="136"/>
      <c r="E46" s="1181"/>
      <c r="F46" s="136">
        <f t="shared" si="1"/>
        <v>0</v>
      </c>
      <c r="G46" s="136">
        <f t="shared" si="2"/>
        <v>0</v>
      </c>
      <c r="H46" s="136">
        <f t="shared" si="4"/>
        <v>0</v>
      </c>
      <c r="I46" s="136">
        <f>+'6-3표준조사'!L58</f>
        <v>0</v>
      </c>
      <c r="J46" s="136">
        <f>+'6-3표준조사'!M58</f>
        <v>0</v>
      </c>
      <c r="K46" s="1182"/>
    </row>
    <row r="47" spans="1:11" s="26" customFormat="1" ht="18.75" hidden="1" customHeight="1">
      <c r="A47" s="6">
        <f t="shared" si="0"/>
        <v>0</v>
      </c>
      <c r="B47" s="1180"/>
      <c r="C47" s="136"/>
      <c r="D47" s="136"/>
      <c r="E47" s="1181"/>
      <c r="F47" s="136">
        <f t="shared" si="1"/>
        <v>0</v>
      </c>
      <c r="G47" s="136">
        <f t="shared" si="2"/>
        <v>0</v>
      </c>
      <c r="H47" s="136">
        <f t="shared" si="4"/>
        <v>0</v>
      </c>
      <c r="I47" s="136">
        <f>+'6-3표준조사'!L59</f>
        <v>0</v>
      </c>
      <c r="J47" s="136">
        <f>+'6-3표준조사'!M59</f>
        <v>0</v>
      </c>
      <c r="K47" s="1182"/>
    </row>
    <row r="48" spans="1:11" s="26" customFormat="1" ht="18.75" hidden="1" customHeight="1">
      <c r="A48" s="6">
        <f t="shared" si="0"/>
        <v>0</v>
      </c>
      <c r="B48" s="1180"/>
      <c r="C48" s="136"/>
      <c r="D48" s="136"/>
      <c r="E48" s="1181"/>
      <c r="F48" s="136">
        <f t="shared" si="1"/>
        <v>0</v>
      </c>
      <c r="G48" s="136">
        <f t="shared" si="2"/>
        <v>0</v>
      </c>
      <c r="H48" s="136">
        <f t="shared" si="4"/>
        <v>0</v>
      </c>
      <c r="I48" s="136">
        <f>+'6-3표준조사'!L60</f>
        <v>0</v>
      </c>
      <c r="J48" s="136">
        <f>+'6-3표준조사'!M60</f>
        <v>0</v>
      </c>
      <c r="K48" s="1182"/>
    </row>
    <row r="49" spans="1:11" s="26" customFormat="1" ht="18.75" hidden="1" customHeight="1">
      <c r="A49" s="6">
        <f t="shared" si="0"/>
        <v>0</v>
      </c>
      <c r="B49" s="1180"/>
      <c r="C49" s="136"/>
      <c r="D49" s="136"/>
      <c r="E49" s="1181"/>
      <c r="F49" s="136">
        <f t="shared" si="1"/>
        <v>0</v>
      </c>
      <c r="G49" s="136">
        <f t="shared" si="2"/>
        <v>0</v>
      </c>
      <c r="H49" s="136">
        <f t="shared" si="4"/>
        <v>0</v>
      </c>
      <c r="I49" s="136">
        <f>+'6-3표준조사'!L61</f>
        <v>0</v>
      </c>
      <c r="J49" s="136">
        <f>+'6-3표준조사'!M61</f>
        <v>0</v>
      </c>
      <c r="K49" s="1182"/>
    </row>
    <row r="50" spans="1:11" s="26" customFormat="1" ht="18.75" hidden="1" customHeight="1">
      <c r="A50" s="6">
        <f t="shared" si="0"/>
        <v>0</v>
      </c>
      <c r="B50" s="1180"/>
      <c r="C50" s="136"/>
      <c r="D50" s="136"/>
      <c r="E50" s="1181"/>
      <c r="F50" s="136">
        <f t="shared" si="1"/>
        <v>0</v>
      </c>
      <c r="G50" s="136">
        <f t="shared" si="2"/>
        <v>0</v>
      </c>
      <c r="H50" s="136">
        <f t="shared" si="4"/>
        <v>0</v>
      </c>
      <c r="I50" s="136">
        <f>+'6-3표준조사'!L62</f>
        <v>0</v>
      </c>
      <c r="J50" s="136">
        <f>+'6-3표준조사'!M62</f>
        <v>0</v>
      </c>
      <c r="K50" s="1182"/>
    </row>
    <row r="51" spans="1:11" s="26" customFormat="1" ht="18.75" hidden="1" customHeight="1">
      <c r="A51" s="6">
        <f t="shared" si="0"/>
        <v>0</v>
      </c>
      <c r="B51" s="1180"/>
      <c r="C51" s="136"/>
      <c r="D51" s="136"/>
      <c r="E51" s="1181"/>
      <c r="F51" s="136">
        <f t="shared" si="1"/>
        <v>0</v>
      </c>
      <c r="G51" s="136">
        <f t="shared" si="2"/>
        <v>0</v>
      </c>
      <c r="H51" s="136">
        <f t="shared" si="4"/>
        <v>0</v>
      </c>
      <c r="I51" s="136">
        <f>+'6-3표준조사'!L63</f>
        <v>0</v>
      </c>
      <c r="J51" s="136">
        <f>+'6-3표준조사'!M63</f>
        <v>0</v>
      </c>
      <c r="K51" s="1182"/>
    </row>
    <row r="52" spans="1:11" s="26" customFormat="1" ht="18.75" hidden="1" customHeight="1">
      <c r="A52" s="6">
        <f t="shared" si="0"/>
        <v>0</v>
      </c>
      <c r="B52" s="1180"/>
      <c r="C52" s="136"/>
      <c r="D52" s="136"/>
      <c r="E52" s="1181"/>
      <c r="F52" s="136">
        <f t="shared" si="1"/>
        <v>0</v>
      </c>
      <c r="G52" s="136">
        <f t="shared" si="2"/>
        <v>0</v>
      </c>
      <c r="H52" s="136">
        <f t="shared" si="4"/>
        <v>0</v>
      </c>
      <c r="I52" s="136">
        <f>+'6-3표준조사'!L64</f>
        <v>0</v>
      </c>
      <c r="J52" s="136">
        <f>+'6-3표준조사'!M64</f>
        <v>0</v>
      </c>
      <c r="K52" s="1182"/>
    </row>
    <row r="53" spans="1:11" s="26" customFormat="1" ht="18.75" hidden="1" customHeight="1">
      <c r="A53" s="6">
        <f t="shared" si="0"/>
        <v>0</v>
      </c>
      <c r="B53" s="1180"/>
      <c r="C53" s="136"/>
      <c r="D53" s="136"/>
      <c r="E53" s="1181"/>
      <c r="F53" s="136">
        <f t="shared" si="1"/>
        <v>0</v>
      </c>
      <c r="G53" s="136">
        <f t="shared" si="2"/>
        <v>0</v>
      </c>
      <c r="H53" s="136">
        <f t="shared" si="4"/>
        <v>0</v>
      </c>
      <c r="I53" s="136">
        <f>+'6-3표준조사'!L65</f>
        <v>0</v>
      </c>
      <c r="J53" s="136">
        <f>+'6-3표준조사'!M65</f>
        <v>0</v>
      </c>
      <c r="K53" s="1182"/>
    </row>
    <row r="54" spans="1:11" s="26" customFormat="1" ht="18.75" hidden="1" customHeight="1">
      <c r="A54" s="6">
        <f t="shared" si="0"/>
        <v>0</v>
      </c>
      <c r="B54" s="1180"/>
      <c r="C54" s="136"/>
      <c r="D54" s="136"/>
      <c r="E54" s="1181"/>
      <c r="F54" s="136">
        <f t="shared" si="1"/>
        <v>0</v>
      </c>
      <c r="G54" s="136">
        <f t="shared" si="2"/>
        <v>0</v>
      </c>
      <c r="H54" s="136">
        <f t="shared" si="4"/>
        <v>0</v>
      </c>
      <c r="I54" s="136">
        <f>+'6-3표준조사'!L66</f>
        <v>0</v>
      </c>
      <c r="J54" s="136">
        <f>+'6-3표준조사'!M66</f>
        <v>0</v>
      </c>
      <c r="K54" s="1182"/>
    </row>
    <row r="55" spans="1:11" s="26" customFormat="1" ht="18.75" hidden="1" customHeight="1">
      <c r="A55" s="6">
        <f t="shared" si="0"/>
        <v>0</v>
      </c>
      <c r="B55" s="1180"/>
      <c r="C55" s="136"/>
      <c r="D55" s="136"/>
      <c r="E55" s="1181"/>
      <c r="F55" s="136">
        <f t="shared" si="1"/>
        <v>0</v>
      </c>
      <c r="G55" s="136">
        <f t="shared" si="2"/>
        <v>0</v>
      </c>
      <c r="H55" s="136">
        <f t="shared" si="4"/>
        <v>0</v>
      </c>
      <c r="I55" s="136">
        <f>+'6-3표준조사'!L67</f>
        <v>0</v>
      </c>
      <c r="J55" s="136">
        <f>+'6-3표준조사'!M67</f>
        <v>0</v>
      </c>
      <c r="K55" s="1182"/>
    </row>
    <row r="56" spans="1:11" s="26" customFormat="1" ht="18.75" hidden="1" customHeight="1">
      <c r="A56" s="6">
        <f t="shared" si="0"/>
        <v>0</v>
      </c>
      <c r="B56" s="1180"/>
      <c r="C56" s="136"/>
      <c r="D56" s="136"/>
      <c r="E56" s="1181"/>
      <c r="F56" s="136">
        <f t="shared" si="1"/>
        <v>0</v>
      </c>
      <c r="G56" s="136">
        <f t="shared" si="2"/>
        <v>0</v>
      </c>
      <c r="H56" s="136">
        <f t="shared" si="4"/>
        <v>0</v>
      </c>
      <c r="I56" s="136">
        <f>+'6-3표준조사'!L68</f>
        <v>0</v>
      </c>
      <c r="J56" s="136">
        <f>+'6-3표준조사'!M68</f>
        <v>0</v>
      </c>
      <c r="K56" s="1182"/>
    </row>
    <row r="57" spans="1:11" s="26" customFormat="1" ht="18.75" hidden="1" customHeight="1">
      <c r="A57" s="6">
        <f t="shared" si="0"/>
        <v>0</v>
      </c>
      <c r="B57" s="1180"/>
      <c r="C57" s="136"/>
      <c r="D57" s="136"/>
      <c r="E57" s="1181"/>
      <c r="F57" s="136">
        <f t="shared" si="1"/>
        <v>0</v>
      </c>
      <c r="G57" s="136">
        <f t="shared" si="2"/>
        <v>0</v>
      </c>
      <c r="H57" s="136">
        <f t="shared" ref="H57:H63" si="5">IF(I57&gt;0,H56+1,0)</f>
        <v>0</v>
      </c>
      <c r="I57" s="136">
        <f>+'6-3표준조사'!L69</f>
        <v>0</v>
      </c>
      <c r="J57" s="136">
        <f>+'6-3표준조사'!M69</f>
        <v>0</v>
      </c>
      <c r="K57" s="1182"/>
    </row>
    <row r="58" spans="1:11" s="26" customFormat="1" ht="18.75" hidden="1" customHeight="1">
      <c r="A58" s="6">
        <f t="shared" si="0"/>
        <v>0</v>
      </c>
      <c r="B58" s="1180"/>
      <c r="C58" s="136"/>
      <c r="D58" s="136"/>
      <c r="E58" s="1181"/>
      <c r="F58" s="136">
        <f t="shared" si="1"/>
        <v>0</v>
      </c>
      <c r="G58" s="136">
        <f t="shared" si="2"/>
        <v>0</v>
      </c>
      <c r="H58" s="136">
        <f t="shared" si="5"/>
        <v>0</v>
      </c>
      <c r="I58" s="136">
        <f>+'6-3표준조사'!L70</f>
        <v>0</v>
      </c>
      <c r="J58" s="136">
        <f>+'6-3표준조사'!M70</f>
        <v>0</v>
      </c>
      <c r="K58" s="1182"/>
    </row>
    <row r="59" spans="1:11" s="26" customFormat="1" ht="18.75" hidden="1" customHeight="1">
      <c r="A59" s="6">
        <f t="shared" si="0"/>
        <v>0</v>
      </c>
      <c r="B59" s="1180"/>
      <c r="C59" s="136"/>
      <c r="D59" s="136"/>
      <c r="E59" s="1181"/>
      <c r="F59" s="136">
        <f t="shared" si="1"/>
        <v>0</v>
      </c>
      <c r="G59" s="136">
        <f t="shared" si="2"/>
        <v>0</v>
      </c>
      <c r="H59" s="136">
        <f t="shared" si="5"/>
        <v>0</v>
      </c>
      <c r="I59" s="136">
        <f>+'6-3표준조사'!L71</f>
        <v>0</v>
      </c>
      <c r="J59" s="136">
        <f>+'6-3표준조사'!M71</f>
        <v>0</v>
      </c>
      <c r="K59" s="1182"/>
    </row>
    <row r="60" spans="1:11" s="26" customFormat="1" ht="18.75" hidden="1" customHeight="1">
      <c r="A60" s="6">
        <f t="shared" si="0"/>
        <v>0</v>
      </c>
      <c r="B60" s="1180"/>
      <c r="C60" s="136"/>
      <c r="D60" s="136"/>
      <c r="E60" s="1181"/>
      <c r="F60" s="136">
        <f t="shared" si="1"/>
        <v>0</v>
      </c>
      <c r="G60" s="136">
        <f t="shared" si="2"/>
        <v>0</v>
      </c>
      <c r="H60" s="136">
        <f t="shared" si="5"/>
        <v>0</v>
      </c>
      <c r="I60" s="136">
        <f>+'6-3표준조사'!L72</f>
        <v>0</v>
      </c>
      <c r="J60" s="136">
        <f>+'6-3표준조사'!M72</f>
        <v>0</v>
      </c>
      <c r="K60" s="1182"/>
    </row>
    <row r="61" spans="1:11" s="26" customFormat="1" ht="18.75" hidden="1" customHeight="1">
      <c r="A61" s="6">
        <f t="shared" si="0"/>
        <v>0</v>
      </c>
      <c r="B61" s="1180"/>
      <c r="C61" s="136"/>
      <c r="D61" s="136"/>
      <c r="E61" s="1181"/>
      <c r="F61" s="136">
        <f t="shared" si="1"/>
        <v>0</v>
      </c>
      <c r="G61" s="136">
        <f t="shared" si="2"/>
        <v>0</v>
      </c>
      <c r="H61" s="136">
        <f t="shared" si="5"/>
        <v>0</v>
      </c>
      <c r="I61" s="136">
        <f>+'6-3표준조사'!L73</f>
        <v>0</v>
      </c>
      <c r="J61" s="136">
        <f>+'6-3표준조사'!M73</f>
        <v>0</v>
      </c>
      <c r="K61" s="1182"/>
    </row>
    <row r="62" spans="1:11" s="26" customFormat="1" ht="18.75" hidden="1" customHeight="1">
      <c r="A62" s="6">
        <f t="shared" si="0"/>
        <v>0</v>
      </c>
      <c r="B62" s="1180"/>
      <c r="C62" s="136"/>
      <c r="D62" s="136"/>
      <c r="E62" s="1181"/>
      <c r="F62" s="136">
        <f t="shared" si="1"/>
        <v>0</v>
      </c>
      <c r="G62" s="136">
        <f t="shared" si="2"/>
        <v>0</v>
      </c>
      <c r="H62" s="136">
        <f t="shared" si="5"/>
        <v>0</v>
      </c>
      <c r="I62" s="136">
        <f>+'6-3표준조사'!L74</f>
        <v>0</v>
      </c>
      <c r="J62" s="136">
        <f>+'6-3표준조사'!M74</f>
        <v>0</v>
      </c>
      <c r="K62" s="1182"/>
    </row>
    <row r="63" spans="1:11" s="26" customFormat="1" ht="18.75" hidden="1" customHeight="1">
      <c r="A63" s="6">
        <f t="shared" si="0"/>
        <v>0</v>
      </c>
      <c r="B63" s="1180"/>
      <c r="C63" s="136"/>
      <c r="D63" s="136"/>
      <c r="E63" s="1181"/>
      <c r="F63" s="136">
        <f t="shared" si="1"/>
        <v>0</v>
      </c>
      <c r="G63" s="136">
        <f t="shared" si="2"/>
        <v>0</v>
      </c>
      <c r="H63" s="136">
        <f t="shared" si="5"/>
        <v>0</v>
      </c>
      <c r="I63" s="136">
        <f>+'6-3표준조사'!L75</f>
        <v>0</v>
      </c>
      <c r="J63" s="136">
        <f>+'6-3표준조사'!M75</f>
        <v>0</v>
      </c>
      <c r="K63" s="1182"/>
    </row>
    <row r="64" spans="1:11" ht="18.75" customHeight="1">
      <c r="A64" s="918">
        <f t="shared" si="0"/>
        <v>1</v>
      </c>
      <c r="B64" s="1178" t="str">
        <f>+'6-3표준조사'!M79</f>
        <v>제천</v>
      </c>
      <c r="C64" s="920" t="str">
        <f>+'6-3표준조사'!N79</f>
        <v>봉양</v>
      </c>
      <c r="D64" s="920" t="str">
        <f>+'6-3표준조사'!O79</f>
        <v>구학</v>
      </c>
      <c r="E64" s="925" t="str">
        <f>+'6-3표준조사'!P79</f>
        <v>산5-4번지</v>
      </c>
      <c r="F64" s="920" t="str">
        <f>+'6-3표준조사'!K79</f>
        <v>8-0</v>
      </c>
      <c r="G64" s="920" t="str">
        <f>+'6-3표준조사'!L79</f>
        <v>9-0</v>
      </c>
      <c r="H64" s="920">
        <f>IF(I64&gt;0,1,0)</f>
        <v>1</v>
      </c>
      <c r="I64" s="920">
        <f>+'6-3표준조사'!L87</f>
        <v>299254</v>
      </c>
      <c r="J64" s="920">
        <f>+'6-3표준조사'!M87</f>
        <v>507122</v>
      </c>
      <c r="K64" s="1179"/>
    </row>
    <row r="65" spans="1:11" ht="18.75" customHeight="1">
      <c r="A65" s="918">
        <f t="shared" si="0"/>
        <v>1</v>
      </c>
      <c r="B65" s="1178"/>
      <c r="C65" s="920"/>
      <c r="D65" s="920"/>
      <c r="E65" s="925"/>
      <c r="F65" s="920" t="str">
        <f>IF($H65&gt;0,F64,)</f>
        <v>8-0</v>
      </c>
      <c r="G65" s="920" t="str">
        <f>IF($H65&gt;0,G64,)</f>
        <v>9-0</v>
      </c>
      <c r="H65" s="920">
        <f>IF(I65&gt;0,H64+1,0)</f>
        <v>2</v>
      </c>
      <c r="I65" s="920">
        <f>+'6-3표준조사'!L88</f>
        <v>299295</v>
      </c>
      <c r="J65" s="920">
        <f>+'6-3표준조사'!M88</f>
        <v>507241</v>
      </c>
      <c r="K65" s="1179"/>
    </row>
    <row r="66" spans="1:11" s="249" customFormat="1" ht="18.75" hidden="1" customHeight="1">
      <c r="A66" s="248">
        <f t="shared" si="0"/>
        <v>0</v>
      </c>
      <c r="B66" s="1187"/>
      <c r="C66" s="250"/>
      <c r="D66" s="250"/>
      <c r="E66" s="1188"/>
      <c r="F66" s="250">
        <f t="shared" ref="F66:F123" si="6">IF($H66&gt;0,F65,)</f>
        <v>0</v>
      </c>
      <c r="G66" s="250">
        <f t="shared" ref="G66:G123" si="7">IF($H66&gt;0,G65,)</f>
        <v>0</v>
      </c>
      <c r="H66" s="250">
        <f t="shared" ref="H66:H123" si="8">IF(I66&gt;0,H65+1,0)</f>
        <v>0</v>
      </c>
      <c r="I66" s="250">
        <f>+'6-3표준조사'!L89</f>
        <v>0</v>
      </c>
      <c r="J66" s="250">
        <f>+'6-3표준조사'!M89</f>
        <v>0</v>
      </c>
      <c r="K66" s="1189"/>
    </row>
    <row r="67" spans="1:11" s="26" customFormat="1" ht="18.75" hidden="1" customHeight="1">
      <c r="A67" s="6">
        <f t="shared" si="0"/>
        <v>0</v>
      </c>
      <c r="B67" s="1180"/>
      <c r="C67" s="136"/>
      <c r="D67" s="136"/>
      <c r="E67" s="1181"/>
      <c r="F67" s="136">
        <f t="shared" si="6"/>
        <v>0</v>
      </c>
      <c r="G67" s="136">
        <f t="shared" si="7"/>
        <v>0</v>
      </c>
      <c r="H67" s="136">
        <f t="shared" si="8"/>
        <v>0</v>
      </c>
      <c r="I67" s="136">
        <f>+'6-3표준조사'!L90</f>
        <v>0</v>
      </c>
      <c r="J67" s="136">
        <f>+'6-3표준조사'!M90</f>
        <v>0</v>
      </c>
      <c r="K67" s="1182"/>
    </row>
    <row r="68" spans="1:11" s="26" customFormat="1" ht="18.75" hidden="1" customHeight="1">
      <c r="A68" s="6">
        <f t="shared" si="0"/>
        <v>0</v>
      </c>
      <c r="B68" s="1180"/>
      <c r="C68" s="136"/>
      <c r="D68" s="136"/>
      <c r="E68" s="1181"/>
      <c r="F68" s="136">
        <f t="shared" si="6"/>
        <v>0</v>
      </c>
      <c r="G68" s="136">
        <f t="shared" si="7"/>
        <v>0</v>
      </c>
      <c r="H68" s="136">
        <f t="shared" si="8"/>
        <v>0</v>
      </c>
      <c r="I68" s="136">
        <f>+'6-3표준조사'!L91</f>
        <v>0</v>
      </c>
      <c r="J68" s="136">
        <f>+'6-3표준조사'!M91</f>
        <v>0</v>
      </c>
      <c r="K68" s="1182"/>
    </row>
    <row r="69" spans="1:11" s="26" customFormat="1" ht="18.75" hidden="1" customHeight="1">
      <c r="A69" s="6">
        <f t="shared" si="0"/>
        <v>0</v>
      </c>
      <c r="B69" s="1180"/>
      <c r="C69" s="136"/>
      <c r="D69" s="136"/>
      <c r="E69" s="1181"/>
      <c r="F69" s="136">
        <f t="shared" si="6"/>
        <v>0</v>
      </c>
      <c r="G69" s="136">
        <f t="shared" si="7"/>
        <v>0</v>
      </c>
      <c r="H69" s="136">
        <f t="shared" si="8"/>
        <v>0</v>
      </c>
      <c r="I69" s="136">
        <f>+'6-3표준조사'!L92</f>
        <v>0</v>
      </c>
      <c r="J69" s="136">
        <f>+'6-3표준조사'!M92</f>
        <v>0</v>
      </c>
      <c r="K69" s="1182"/>
    </row>
    <row r="70" spans="1:11" s="26" customFormat="1" ht="18.75" hidden="1" customHeight="1">
      <c r="A70" s="6">
        <f t="shared" ref="A70:A133" si="9">IF(H70&gt;0,1,0)</f>
        <v>0</v>
      </c>
      <c r="B70" s="1180"/>
      <c r="C70" s="136"/>
      <c r="D70" s="136"/>
      <c r="E70" s="1181"/>
      <c r="F70" s="136">
        <f t="shared" si="6"/>
        <v>0</v>
      </c>
      <c r="G70" s="136">
        <f t="shared" si="7"/>
        <v>0</v>
      </c>
      <c r="H70" s="136">
        <f t="shared" si="8"/>
        <v>0</v>
      </c>
      <c r="I70" s="136">
        <f>+'6-3표준조사'!L93</f>
        <v>0</v>
      </c>
      <c r="J70" s="136">
        <f>+'6-3표준조사'!M93</f>
        <v>0</v>
      </c>
      <c r="K70" s="1182"/>
    </row>
    <row r="71" spans="1:11" s="26" customFormat="1" ht="18.75" hidden="1" customHeight="1">
      <c r="A71" s="6">
        <f t="shared" si="9"/>
        <v>0</v>
      </c>
      <c r="B71" s="1180"/>
      <c r="C71" s="136"/>
      <c r="D71" s="136"/>
      <c r="E71" s="1181"/>
      <c r="F71" s="136">
        <f t="shared" si="6"/>
        <v>0</v>
      </c>
      <c r="G71" s="136">
        <f t="shared" si="7"/>
        <v>0</v>
      </c>
      <c r="H71" s="136">
        <f t="shared" si="8"/>
        <v>0</v>
      </c>
      <c r="I71" s="136">
        <f>+'6-3표준조사'!L94</f>
        <v>0</v>
      </c>
      <c r="J71" s="136">
        <f>+'6-3표준조사'!M94</f>
        <v>0</v>
      </c>
      <c r="K71" s="1182"/>
    </row>
    <row r="72" spans="1:11" s="26" customFormat="1" ht="18.75" hidden="1" customHeight="1">
      <c r="A72" s="6">
        <f t="shared" si="9"/>
        <v>0</v>
      </c>
      <c r="B72" s="1180"/>
      <c r="C72" s="136"/>
      <c r="D72" s="136"/>
      <c r="E72" s="1181"/>
      <c r="F72" s="136">
        <f t="shared" si="6"/>
        <v>0</v>
      </c>
      <c r="G72" s="136">
        <f t="shared" si="7"/>
        <v>0</v>
      </c>
      <c r="H72" s="136">
        <f t="shared" si="8"/>
        <v>0</v>
      </c>
      <c r="I72" s="136">
        <f>+'6-3표준조사'!L95</f>
        <v>0</v>
      </c>
      <c r="J72" s="136">
        <f>+'6-3표준조사'!M95</f>
        <v>0</v>
      </c>
      <c r="K72" s="1182"/>
    </row>
    <row r="73" spans="1:11" s="26" customFormat="1" ht="18.75" hidden="1" customHeight="1">
      <c r="A73" s="6">
        <f t="shared" si="9"/>
        <v>0</v>
      </c>
      <c r="B73" s="1180"/>
      <c r="C73" s="136"/>
      <c r="D73" s="136"/>
      <c r="E73" s="1181"/>
      <c r="F73" s="136">
        <f t="shared" si="6"/>
        <v>0</v>
      </c>
      <c r="G73" s="136">
        <f t="shared" si="7"/>
        <v>0</v>
      </c>
      <c r="H73" s="136">
        <f t="shared" si="8"/>
        <v>0</v>
      </c>
      <c r="I73" s="136">
        <f>+'6-3표준조사'!L96</f>
        <v>0</v>
      </c>
      <c r="J73" s="136">
        <f>+'6-3표준조사'!M96</f>
        <v>0</v>
      </c>
      <c r="K73" s="1182"/>
    </row>
    <row r="74" spans="1:11" s="26" customFormat="1" ht="18.75" hidden="1" customHeight="1">
      <c r="A74" s="6">
        <f t="shared" si="9"/>
        <v>0</v>
      </c>
      <c r="B74" s="1180"/>
      <c r="C74" s="136"/>
      <c r="D74" s="136"/>
      <c r="E74" s="1181"/>
      <c r="F74" s="136">
        <f t="shared" si="6"/>
        <v>0</v>
      </c>
      <c r="G74" s="136">
        <f t="shared" si="7"/>
        <v>0</v>
      </c>
      <c r="H74" s="136">
        <f t="shared" si="8"/>
        <v>0</v>
      </c>
      <c r="I74" s="136">
        <f>+'6-3표준조사'!L97</f>
        <v>0</v>
      </c>
      <c r="J74" s="136">
        <f>+'6-3표준조사'!M97</f>
        <v>0</v>
      </c>
      <c r="K74" s="1182"/>
    </row>
    <row r="75" spans="1:11" s="26" customFormat="1" ht="18.75" hidden="1" customHeight="1">
      <c r="A75" s="6">
        <f t="shared" si="9"/>
        <v>0</v>
      </c>
      <c r="B75" s="1180"/>
      <c r="C75" s="136"/>
      <c r="D75" s="136"/>
      <c r="E75" s="1181"/>
      <c r="F75" s="136">
        <f t="shared" si="6"/>
        <v>0</v>
      </c>
      <c r="G75" s="136">
        <f t="shared" si="7"/>
        <v>0</v>
      </c>
      <c r="H75" s="136">
        <f t="shared" si="8"/>
        <v>0</v>
      </c>
      <c r="I75" s="136">
        <f>+'6-3표준조사'!L98</f>
        <v>0</v>
      </c>
      <c r="J75" s="136">
        <f>+'6-3표준조사'!M98</f>
        <v>0</v>
      </c>
      <c r="K75" s="1182"/>
    </row>
    <row r="76" spans="1:11" s="26" customFormat="1" ht="18.75" hidden="1" customHeight="1">
      <c r="A76" s="6">
        <f t="shared" si="9"/>
        <v>0</v>
      </c>
      <c r="B76" s="1180"/>
      <c r="C76" s="136"/>
      <c r="D76" s="136"/>
      <c r="E76" s="1181"/>
      <c r="F76" s="136">
        <f t="shared" si="6"/>
        <v>0</v>
      </c>
      <c r="G76" s="136">
        <f t="shared" si="7"/>
        <v>0</v>
      </c>
      <c r="H76" s="136">
        <f t="shared" si="8"/>
        <v>0</v>
      </c>
      <c r="I76" s="136">
        <f>+'6-3표준조사'!L99</f>
        <v>0</v>
      </c>
      <c r="J76" s="136">
        <f>+'6-3표준조사'!M99</f>
        <v>0</v>
      </c>
      <c r="K76" s="1182"/>
    </row>
    <row r="77" spans="1:11" s="26" customFormat="1" ht="18.75" hidden="1" customHeight="1">
      <c r="A77" s="6">
        <f t="shared" si="9"/>
        <v>0</v>
      </c>
      <c r="B77" s="1180"/>
      <c r="C77" s="136"/>
      <c r="D77" s="136"/>
      <c r="E77" s="1181"/>
      <c r="F77" s="136">
        <f t="shared" si="6"/>
        <v>0</v>
      </c>
      <c r="G77" s="136">
        <f t="shared" si="7"/>
        <v>0</v>
      </c>
      <c r="H77" s="136">
        <f t="shared" si="8"/>
        <v>0</v>
      </c>
      <c r="I77" s="136">
        <f>+'6-3표준조사'!L100</f>
        <v>0</v>
      </c>
      <c r="J77" s="136">
        <f>+'6-3표준조사'!M100</f>
        <v>0</v>
      </c>
      <c r="K77" s="1182"/>
    </row>
    <row r="78" spans="1:11" s="26" customFormat="1" ht="18.75" hidden="1" customHeight="1">
      <c r="A78" s="6">
        <f t="shared" si="9"/>
        <v>0</v>
      </c>
      <c r="B78" s="1180"/>
      <c r="C78" s="136"/>
      <c r="D78" s="136"/>
      <c r="E78" s="1181"/>
      <c r="F78" s="136">
        <f t="shared" si="6"/>
        <v>0</v>
      </c>
      <c r="G78" s="136">
        <f t="shared" si="7"/>
        <v>0</v>
      </c>
      <c r="H78" s="136">
        <f t="shared" si="8"/>
        <v>0</v>
      </c>
      <c r="I78" s="136">
        <f>+'6-3표준조사'!L103</f>
        <v>0</v>
      </c>
      <c r="J78" s="136">
        <f>+'6-3표준조사'!M103</f>
        <v>0</v>
      </c>
      <c r="K78" s="1182"/>
    </row>
    <row r="79" spans="1:11" s="26" customFormat="1" ht="18.75" hidden="1" customHeight="1">
      <c r="A79" s="6">
        <f t="shared" si="9"/>
        <v>0</v>
      </c>
      <c r="B79" s="1180"/>
      <c r="C79" s="136"/>
      <c r="D79" s="136"/>
      <c r="E79" s="1181"/>
      <c r="F79" s="136">
        <f t="shared" si="6"/>
        <v>0</v>
      </c>
      <c r="G79" s="136">
        <f t="shared" si="7"/>
        <v>0</v>
      </c>
      <c r="H79" s="136">
        <f t="shared" si="8"/>
        <v>0</v>
      </c>
      <c r="I79" s="136">
        <f>+'6-3표준조사'!L104</f>
        <v>0</v>
      </c>
      <c r="J79" s="136">
        <f>+'6-3표준조사'!M104</f>
        <v>0</v>
      </c>
      <c r="K79" s="1182"/>
    </row>
    <row r="80" spans="1:11" s="26" customFormat="1" ht="18.75" hidden="1" customHeight="1">
      <c r="A80" s="6">
        <f t="shared" si="9"/>
        <v>0</v>
      </c>
      <c r="B80" s="1180"/>
      <c r="C80" s="136"/>
      <c r="D80" s="136"/>
      <c r="E80" s="1181"/>
      <c r="F80" s="136">
        <f t="shared" si="6"/>
        <v>0</v>
      </c>
      <c r="G80" s="136">
        <f t="shared" si="7"/>
        <v>0</v>
      </c>
      <c r="H80" s="136">
        <f t="shared" si="8"/>
        <v>0</v>
      </c>
      <c r="I80" s="136">
        <f>+'6-3표준조사'!L105</f>
        <v>0</v>
      </c>
      <c r="J80" s="136">
        <f>+'6-3표준조사'!M105</f>
        <v>0</v>
      </c>
      <c r="K80" s="1182"/>
    </row>
    <row r="81" spans="1:11" s="26" customFormat="1" ht="18.75" hidden="1" customHeight="1">
      <c r="A81" s="6">
        <f t="shared" si="9"/>
        <v>0</v>
      </c>
      <c r="B81" s="1180"/>
      <c r="C81" s="136"/>
      <c r="D81" s="136"/>
      <c r="E81" s="1181"/>
      <c r="F81" s="136">
        <f t="shared" si="6"/>
        <v>0</v>
      </c>
      <c r="G81" s="136">
        <f t="shared" si="7"/>
        <v>0</v>
      </c>
      <c r="H81" s="136">
        <f t="shared" si="8"/>
        <v>0</v>
      </c>
      <c r="I81" s="136">
        <f>+'6-3표준조사'!L106</f>
        <v>0</v>
      </c>
      <c r="J81" s="136">
        <f>+'6-3표준조사'!M106</f>
        <v>0</v>
      </c>
      <c r="K81" s="1182"/>
    </row>
    <row r="82" spans="1:11" s="26" customFormat="1" ht="18.75" hidden="1" customHeight="1">
      <c r="A82" s="6">
        <f t="shared" si="9"/>
        <v>0</v>
      </c>
      <c r="B82" s="1180"/>
      <c r="C82" s="136"/>
      <c r="D82" s="136"/>
      <c r="E82" s="1181"/>
      <c r="F82" s="136">
        <f t="shared" si="6"/>
        <v>0</v>
      </c>
      <c r="G82" s="136">
        <f t="shared" si="7"/>
        <v>0</v>
      </c>
      <c r="H82" s="136">
        <f t="shared" si="8"/>
        <v>0</v>
      </c>
      <c r="I82" s="136">
        <f>+'6-3표준조사'!L107</f>
        <v>0</v>
      </c>
      <c r="J82" s="136">
        <f>+'6-3표준조사'!M107</f>
        <v>0</v>
      </c>
      <c r="K82" s="1182"/>
    </row>
    <row r="83" spans="1:11" s="26" customFormat="1" ht="18.75" hidden="1" customHeight="1">
      <c r="A83" s="6">
        <f t="shared" si="9"/>
        <v>0</v>
      </c>
      <c r="B83" s="1180"/>
      <c r="C83" s="136"/>
      <c r="D83" s="136"/>
      <c r="E83" s="1181"/>
      <c r="F83" s="136">
        <f t="shared" si="6"/>
        <v>0</v>
      </c>
      <c r="G83" s="136">
        <f t="shared" si="7"/>
        <v>0</v>
      </c>
      <c r="H83" s="136">
        <f t="shared" si="8"/>
        <v>0</v>
      </c>
      <c r="I83" s="136">
        <f>+'6-3표준조사'!L108</f>
        <v>0</v>
      </c>
      <c r="J83" s="136">
        <f>+'6-3표준조사'!M108</f>
        <v>0</v>
      </c>
      <c r="K83" s="1182"/>
    </row>
    <row r="84" spans="1:11" s="26" customFormat="1" ht="18.75" hidden="1" customHeight="1">
      <c r="A84" s="6">
        <f t="shared" si="9"/>
        <v>0</v>
      </c>
      <c r="B84" s="1180"/>
      <c r="C84" s="136"/>
      <c r="D84" s="136"/>
      <c r="E84" s="1181"/>
      <c r="F84" s="136">
        <f t="shared" si="6"/>
        <v>0</v>
      </c>
      <c r="G84" s="136">
        <f t="shared" si="7"/>
        <v>0</v>
      </c>
      <c r="H84" s="136">
        <f t="shared" si="8"/>
        <v>0</v>
      </c>
      <c r="I84" s="136">
        <f>+'6-3표준조사'!L109</f>
        <v>0</v>
      </c>
      <c r="J84" s="136">
        <f>+'6-3표준조사'!M109</f>
        <v>0</v>
      </c>
      <c r="K84" s="1182"/>
    </row>
    <row r="85" spans="1:11" s="26" customFormat="1" ht="18.75" hidden="1" customHeight="1">
      <c r="A85" s="6">
        <f t="shared" si="9"/>
        <v>0</v>
      </c>
      <c r="B85" s="1180"/>
      <c r="C85" s="136"/>
      <c r="D85" s="136"/>
      <c r="E85" s="1181"/>
      <c r="F85" s="136">
        <f t="shared" si="6"/>
        <v>0</v>
      </c>
      <c r="G85" s="136">
        <f t="shared" si="7"/>
        <v>0</v>
      </c>
      <c r="H85" s="136">
        <f t="shared" si="8"/>
        <v>0</v>
      </c>
      <c r="I85" s="136">
        <f>+'6-3표준조사'!L110</f>
        <v>0</v>
      </c>
      <c r="J85" s="136">
        <f>+'6-3표준조사'!M110</f>
        <v>0</v>
      </c>
      <c r="K85" s="1182"/>
    </row>
    <row r="86" spans="1:11" s="26" customFormat="1" ht="18.75" hidden="1" customHeight="1">
      <c r="A86" s="6">
        <f t="shared" si="9"/>
        <v>0</v>
      </c>
      <c r="B86" s="1180"/>
      <c r="C86" s="136"/>
      <c r="D86" s="136"/>
      <c r="E86" s="1181"/>
      <c r="F86" s="136">
        <f t="shared" si="6"/>
        <v>0</v>
      </c>
      <c r="G86" s="136">
        <f t="shared" si="7"/>
        <v>0</v>
      </c>
      <c r="H86" s="136">
        <f t="shared" si="8"/>
        <v>0</v>
      </c>
      <c r="I86" s="136">
        <f>+'6-3표준조사'!L111</f>
        <v>0</v>
      </c>
      <c r="J86" s="136">
        <f>+'6-3표준조사'!M111</f>
        <v>0</v>
      </c>
      <c r="K86" s="1182"/>
    </row>
    <row r="87" spans="1:11" s="26" customFormat="1" ht="18.75" hidden="1" customHeight="1">
      <c r="A87" s="6">
        <f t="shared" si="9"/>
        <v>0</v>
      </c>
      <c r="B87" s="1180"/>
      <c r="C87" s="136"/>
      <c r="D87" s="136"/>
      <c r="E87" s="1181"/>
      <c r="F87" s="136">
        <f t="shared" si="6"/>
        <v>0</v>
      </c>
      <c r="G87" s="136">
        <f t="shared" si="7"/>
        <v>0</v>
      </c>
      <c r="H87" s="136">
        <f t="shared" si="8"/>
        <v>0</v>
      </c>
      <c r="I87" s="136">
        <f>+'6-3표준조사'!L112</f>
        <v>0</v>
      </c>
      <c r="J87" s="136">
        <f>+'6-3표준조사'!M112</f>
        <v>0</v>
      </c>
      <c r="K87" s="1182"/>
    </row>
    <row r="88" spans="1:11" s="26" customFormat="1" ht="18.75" hidden="1" customHeight="1">
      <c r="A88" s="6">
        <f t="shared" si="9"/>
        <v>0</v>
      </c>
      <c r="B88" s="1180"/>
      <c r="C88" s="136"/>
      <c r="D88" s="136"/>
      <c r="E88" s="1181"/>
      <c r="F88" s="136">
        <f t="shared" si="6"/>
        <v>0</v>
      </c>
      <c r="G88" s="136">
        <f t="shared" si="7"/>
        <v>0</v>
      </c>
      <c r="H88" s="136">
        <f t="shared" si="8"/>
        <v>0</v>
      </c>
      <c r="I88" s="136">
        <f>+'6-3표준조사'!L113</f>
        <v>0</v>
      </c>
      <c r="J88" s="136">
        <f>+'6-3표준조사'!M113</f>
        <v>0</v>
      </c>
      <c r="K88" s="1182"/>
    </row>
    <row r="89" spans="1:11" s="26" customFormat="1" ht="18.75" hidden="1" customHeight="1">
      <c r="A89" s="6">
        <f t="shared" si="9"/>
        <v>0</v>
      </c>
      <c r="B89" s="1180"/>
      <c r="C89" s="136"/>
      <c r="D89" s="136"/>
      <c r="E89" s="1181"/>
      <c r="F89" s="136">
        <f t="shared" si="6"/>
        <v>0</v>
      </c>
      <c r="G89" s="136">
        <f t="shared" si="7"/>
        <v>0</v>
      </c>
      <c r="H89" s="136">
        <f t="shared" si="8"/>
        <v>0</v>
      </c>
      <c r="I89" s="136">
        <f>+'6-3표준조사'!L114</f>
        <v>0</v>
      </c>
      <c r="J89" s="136">
        <f>+'6-3표준조사'!M114</f>
        <v>0</v>
      </c>
      <c r="K89" s="1182"/>
    </row>
    <row r="90" spans="1:11" s="26" customFormat="1" ht="18.75" hidden="1" customHeight="1">
      <c r="A90" s="6">
        <f t="shared" si="9"/>
        <v>0</v>
      </c>
      <c r="B90" s="1180"/>
      <c r="C90" s="136"/>
      <c r="D90" s="136"/>
      <c r="E90" s="1181"/>
      <c r="F90" s="136">
        <f t="shared" si="6"/>
        <v>0</v>
      </c>
      <c r="G90" s="136">
        <f t="shared" si="7"/>
        <v>0</v>
      </c>
      <c r="H90" s="136">
        <f t="shared" si="8"/>
        <v>0</v>
      </c>
      <c r="I90" s="136">
        <f>+'6-3표준조사'!L115</f>
        <v>0</v>
      </c>
      <c r="J90" s="136">
        <f>+'6-3표준조사'!M115</f>
        <v>0</v>
      </c>
      <c r="K90" s="1182"/>
    </row>
    <row r="91" spans="1:11" s="26" customFormat="1" ht="18.75" hidden="1" customHeight="1">
      <c r="A91" s="6">
        <f t="shared" si="9"/>
        <v>0</v>
      </c>
      <c r="B91" s="1180"/>
      <c r="C91" s="136"/>
      <c r="D91" s="136"/>
      <c r="E91" s="1181"/>
      <c r="F91" s="136">
        <f t="shared" si="6"/>
        <v>0</v>
      </c>
      <c r="G91" s="136">
        <f t="shared" si="7"/>
        <v>0</v>
      </c>
      <c r="H91" s="136">
        <f t="shared" si="8"/>
        <v>0</v>
      </c>
      <c r="I91" s="136">
        <f>+'6-3표준조사'!L116</f>
        <v>0</v>
      </c>
      <c r="J91" s="136">
        <f>+'6-3표준조사'!M116</f>
        <v>0</v>
      </c>
      <c r="K91" s="1182"/>
    </row>
    <row r="92" spans="1:11" s="26" customFormat="1" ht="18.75" hidden="1" customHeight="1">
      <c r="A92" s="6">
        <f t="shared" si="9"/>
        <v>0</v>
      </c>
      <c r="B92" s="1180"/>
      <c r="C92" s="136"/>
      <c r="D92" s="136"/>
      <c r="E92" s="1181"/>
      <c r="F92" s="136">
        <f t="shared" si="6"/>
        <v>0</v>
      </c>
      <c r="G92" s="136">
        <f t="shared" si="7"/>
        <v>0</v>
      </c>
      <c r="H92" s="136">
        <f t="shared" si="8"/>
        <v>0</v>
      </c>
      <c r="I92" s="136">
        <f>+'6-3표준조사'!L117</f>
        <v>0</v>
      </c>
      <c r="J92" s="136">
        <f>+'6-3표준조사'!M117</f>
        <v>0</v>
      </c>
      <c r="K92" s="1182"/>
    </row>
    <row r="93" spans="1:11" s="26" customFormat="1" ht="18.75" hidden="1" customHeight="1">
      <c r="A93" s="6">
        <f t="shared" si="9"/>
        <v>0</v>
      </c>
      <c r="B93" s="1180"/>
      <c r="C93" s="136"/>
      <c r="D93" s="136"/>
      <c r="E93" s="1181"/>
      <c r="F93" s="136">
        <f t="shared" si="6"/>
        <v>0</v>
      </c>
      <c r="G93" s="136">
        <f t="shared" si="7"/>
        <v>0</v>
      </c>
      <c r="H93" s="136">
        <f t="shared" si="8"/>
        <v>0</v>
      </c>
      <c r="I93" s="136">
        <f>+'6-3표준조사'!L118</f>
        <v>0</v>
      </c>
      <c r="J93" s="136">
        <f>+'6-3표준조사'!M118</f>
        <v>0</v>
      </c>
      <c r="K93" s="1182"/>
    </row>
    <row r="94" spans="1:11" s="26" customFormat="1" ht="18.75" hidden="1" customHeight="1">
      <c r="A94" s="6">
        <f t="shared" si="9"/>
        <v>0</v>
      </c>
      <c r="B94" s="1180"/>
      <c r="C94" s="136"/>
      <c r="D94" s="136"/>
      <c r="E94" s="1181"/>
      <c r="F94" s="136">
        <f t="shared" si="6"/>
        <v>0</v>
      </c>
      <c r="G94" s="136">
        <f t="shared" si="7"/>
        <v>0</v>
      </c>
      <c r="H94" s="136">
        <f t="shared" si="8"/>
        <v>0</v>
      </c>
      <c r="I94" s="136">
        <f>+'6-3표준조사'!L119</f>
        <v>0</v>
      </c>
      <c r="J94" s="136">
        <f>+'6-3표준조사'!M119</f>
        <v>0</v>
      </c>
      <c r="K94" s="1182"/>
    </row>
    <row r="95" spans="1:11" s="26" customFormat="1" ht="18.75" hidden="1" customHeight="1">
      <c r="A95" s="6">
        <f t="shared" si="9"/>
        <v>0</v>
      </c>
      <c r="B95" s="1180"/>
      <c r="C95" s="136"/>
      <c r="D95" s="136"/>
      <c r="E95" s="1181"/>
      <c r="F95" s="136">
        <f t="shared" si="6"/>
        <v>0</v>
      </c>
      <c r="G95" s="136">
        <f t="shared" si="7"/>
        <v>0</v>
      </c>
      <c r="H95" s="136">
        <f t="shared" si="8"/>
        <v>0</v>
      </c>
      <c r="I95" s="136">
        <f>+'6-3표준조사'!L120</f>
        <v>0</v>
      </c>
      <c r="J95" s="136">
        <f>+'6-3표준조사'!M120</f>
        <v>0</v>
      </c>
      <c r="K95" s="1182"/>
    </row>
    <row r="96" spans="1:11" s="26" customFormat="1" ht="18.75" hidden="1" customHeight="1">
      <c r="A96" s="6">
        <f t="shared" si="9"/>
        <v>0</v>
      </c>
      <c r="B96" s="1180"/>
      <c r="C96" s="136"/>
      <c r="D96" s="136"/>
      <c r="E96" s="1181"/>
      <c r="F96" s="136">
        <f t="shared" si="6"/>
        <v>0</v>
      </c>
      <c r="G96" s="136">
        <f t="shared" si="7"/>
        <v>0</v>
      </c>
      <c r="H96" s="136">
        <f t="shared" si="8"/>
        <v>0</v>
      </c>
      <c r="I96" s="136">
        <f>+'6-3표준조사'!L121</f>
        <v>0</v>
      </c>
      <c r="J96" s="136">
        <f>+'6-3표준조사'!M121</f>
        <v>0</v>
      </c>
      <c r="K96" s="1182"/>
    </row>
    <row r="97" spans="1:11" s="26" customFormat="1" ht="18.75" hidden="1" customHeight="1">
      <c r="A97" s="6">
        <f t="shared" si="9"/>
        <v>0</v>
      </c>
      <c r="B97" s="1180"/>
      <c r="C97" s="136"/>
      <c r="D97" s="136"/>
      <c r="E97" s="1181"/>
      <c r="F97" s="136">
        <f t="shared" si="6"/>
        <v>0</v>
      </c>
      <c r="G97" s="136">
        <f t="shared" si="7"/>
        <v>0</v>
      </c>
      <c r="H97" s="136">
        <f t="shared" si="8"/>
        <v>0</v>
      </c>
      <c r="I97" s="136">
        <f>+'6-3표준조사'!L122</f>
        <v>0</v>
      </c>
      <c r="J97" s="136">
        <f>+'6-3표준조사'!M122</f>
        <v>0</v>
      </c>
      <c r="K97" s="1182"/>
    </row>
    <row r="98" spans="1:11" s="26" customFormat="1" ht="18.75" hidden="1" customHeight="1">
      <c r="A98" s="6">
        <f t="shared" si="9"/>
        <v>0</v>
      </c>
      <c r="B98" s="1180"/>
      <c r="C98" s="136"/>
      <c r="D98" s="136"/>
      <c r="E98" s="1181"/>
      <c r="F98" s="136">
        <f t="shared" si="6"/>
        <v>0</v>
      </c>
      <c r="G98" s="136">
        <f t="shared" si="7"/>
        <v>0</v>
      </c>
      <c r="H98" s="136">
        <f t="shared" si="8"/>
        <v>0</v>
      </c>
      <c r="I98" s="136">
        <f>+'6-3표준조사'!L123</f>
        <v>0</v>
      </c>
      <c r="J98" s="136">
        <f>+'6-3표준조사'!M123</f>
        <v>0</v>
      </c>
      <c r="K98" s="1182"/>
    </row>
    <row r="99" spans="1:11" s="26" customFormat="1" ht="18.75" hidden="1" customHeight="1">
      <c r="A99" s="6">
        <f t="shared" si="9"/>
        <v>0</v>
      </c>
      <c r="B99" s="1180"/>
      <c r="C99" s="136"/>
      <c r="D99" s="136"/>
      <c r="E99" s="1181"/>
      <c r="F99" s="136">
        <f t="shared" si="6"/>
        <v>0</v>
      </c>
      <c r="G99" s="136">
        <f t="shared" si="7"/>
        <v>0</v>
      </c>
      <c r="H99" s="136">
        <f t="shared" si="8"/>
        <v>0</v>
      </c>
      <c r="I99" s="136">
        <f>+'6-3표준조사'!L124</f>
        <v>0</v>
      </c>
      <c r="J99" s="136">
        <f>+'6-3표준조사'!M124</f>
        <v>0</v>
      </c>
      <c r="K99" s="1182"/>
    </row>
    <row r="100" spans="1:11" s="26" customFormat="1" ht="18.75" hidden="1" customHeight="1">
      <c r="A100" s="6">
        <f t="shared" si="9"/>
        <v>0</v>
      </c>
      <c r="B100" s="1180"/>
      <c r="C100" s="136"/>
      <c r="D100" s="136"/>
      <c r="E100" s="1181"/>
      <c r="F100" s="136">
        <f t="shared" si="6"/>
        <v>0</v>
      </c>
      <c r="G100" s="136">
        <f t="shared" si="7"/>
        <v>0</v>
      </c>
      <c r="H100" s="136">
        <f t="shared" si="8"/>
        <v>0</v>
      </c>
      <c r="I100" s="136">
        <f>+'6-3표준조사'!L125</f>
        <v>0</v>
      </c>
      <c r="J100" s="136">
        <f>+'6-3표준조사'!M125</f>
        <v>0</v>
      </c>
      <c r="K100" s="1182"/>
    </row>
    <row r="101" spans="1:11" s="26" customFormat="1" ht="18.75" hidden="1" customHeight="1">
      <c r="A101" s="6">
        <f t="shared" si="9"/>
        <v>0</v>
      </c>
      <c r="B101" s="1180"/>
      <c r="C101" s="136"/>
      <c r="D101" s="136"/>
      <c r="E101" s="1181"/>
      <c r="F101" s="136">
        <f t="shared" si="6"/>
        <v>0</v>
      </c>
      <c r="G101" s="136">
        <f t="shared" si="7"/>
        <v>0</v>
      </c>
      <c r="H101" s="136">
        <f t="shared" si="8"/>
        <v>0</v>
      </c>
      <c r="I101" s="136">
        <f>+'6-3표준조사'!L128</f>
        <v>0</v>
      </c>
      <c r="J101" s="136">
        <f>+'6-3표준조사'!M128</f>
        <v>0</v>
      </c>
      <c r="K101" s="1182"/>
    </row>
    <row r="102" spans="1:11" s="26" customFormat="1" ht="18.75" hidden="1" customHeight="1">
      <c r="A102" s="6">
        <f t="shared" si="9"/>
        <v>0</v>
      </c>
      <c r="B102" s="1180"/>
      <c r="C102" s="136"/>
      <c r="D102" s="136"/>
      <c r="E102" s="1181"/>
      <c r="F102" s="136">
        <f t="shared" si="6"/>
        <v>0</v>
      </c>
      <c r="G102" s="136">
        <f t="shared" si="7"/>
        <v>0</v>
      </c>
      <c r="H102" s="136">
        <f t="shared" si="8"/>
        <v>0</v>
      </c>
      <c r="I102" s="136">
        <f>+'6-3표준조사'!L129</f>
        <v>0</v>
      </c>
      <c r="J102" s="136">
        <f>+'6-3표준조사'!M129</f>
        <v>0</v>
      </c>
      <c r="K102" s="1182"/>
    </row>
    <row r="103" spans="1:11" s="26" customFormat="1" ht="18.75" hidden="1" customHeight="1">
      <c r="A103" s="6">
        <f t="shared" si="9"/>
        <v>0</v>
      </c>
      <c r="B103" s="1180"/>
      <c r="C103" s="136"/>
      <c r="D103" s="136"/>
      <c r="E103" s="1181"/>
      <c r="F103" s="136">
        <f t="shared" si="6"/>
        <v>0</v>
      </c>
      <c r="G103" s="136">
        <f t="shared" si="7"/>
        <v>0</v>
      </c>
      <c r="H103" s="136">
        <f t="shared" si="8"/>
        <v>0</v>
      </c>
      <c r="I103" s="136">
        <f>+'6-3표준조사'!L130</f>
        <v>0</v>
      </c>
      <c r="J103" s="136">
        <f>+'6-3표준조사'!M130</f>
        <v>0</v>
      </c>
      <c r="K103" s="1182"/>
    </row>
    <row r="104" spans="1:11" s="26" customFormat="1" ht="18.75" hidden="1" customHeight="1">
      <c r="A104" s="6">
        <f t="shared" si="9"/>
        <v>0</v>
      </c>
      <c r="B104" s="1180"/>
      <c r="C104" s="136"/>
      <c r="D104" s="136"/>
      <c r="E104" s="1181"/>
      <c r="F104" s="136">
        <f t="shared" si="6"/>
        <v>0</v>
      </c>
      <c r="G104" s="136">
        <f t="shared" si="7"/>
        <v>0</v>
      </c>
      <c r="H104" s="136">
        <f t="shared" si="8"/>
        <v>0</v>
      </c>
      <c r="I104" s="136">
        <f>+'6-3표준조사'!L131</f>
        <v>0</v>
      </c>
      <c r="J104" s="136">
        <f>+'6-3표준조사'!M131</f>
        <v>0</v>
      </c>
      <c r="K104" s="1182"/>
    </row>
    <row r="105" spans="1:11" s="26" customFormat="1" ht="18.75" hidden="1" customHeight="1">
      <c r="A105" s="6">
        <f t="shared" si="9"/>
        <v>0</v>
      </c>
      <c r="B105" s="1180"/>
      <c r="C105" s="136"/>
      <c r="D105" s="136"/>
      <c r="E105" s="1181"/>
      <c r="F105" s="136">
        <f t="shared" si="6"/>
        <v>0</v>
      </c>
      <c r="G105" s="136">
        <f t="shared" si="7"/>
        <v>0</v>
      </c>
      <c r="H105" s="136">
        <f t="shared" si="8"/>
        <v>0</v>
      </c>
      <c r="I105" s="136">
        <f>+'6-3표준조사'!L132</f>
        <v>0</v>
      </c>
      <c r="J105" s="136">
        <f>+'6-3표준조사'!M132</f>
        <v>0</v>
      </c>
      <c r="K105" s="1182"/>
    </row>
    <row r="106" spans="1:11" s="26" customFormat="1" ht="18.75" hidden="1" customHeight="1">
      <c r="A106" s="6">
        <f t="shared" si="9"/>
        <v>0</v>
      </c>
      <c r="B106" s="1180"/>
      <c r="C106" s="136"/>
      <c r="D106" s="136"/>
      <c r="E106" s="1181"/>
      <c r="F106" s="136">
        <f t="shared" si="6"/>
        <v>0</v>
      </c>
      <c r="G106" s="136">
        <f t="shared" si="7"/>
        <v>0</v>
      </c>
      <c r="H106" s="136">
        <f t="shared" si="8"/>
        <v>0</v>
      </c>
      <c r="I106" s="136">
        <f>+'6-3표준조사'!L133</f>
        <v>0</v>
      </c>
      <c r="J106" s="136">
        <f>+'6-3표준조사'!M133</f>
        <v>0</v>
      </c>
      <c r="K106" s="1182"/>
    </row>
    <row r="107" spans="1:11" s="26" customFormat="1" ht="18.75" hidden="1" customHeight="1">
      <c r="A107" s="6">
        <f t="shared" si="9"/>
        <v>0</v>
      </c>
      <c r="B107" s="1180"/>
      <c r="C107" s="136"/>
      <c r="D107" s="136"/>
      <c r="E107" s="1181"/>
      <c r="F107" s="136">
        <f t="shared" si="6"/>
        <v>0</v>
      </c>
      <c r="G107" s="136">
        <f t="shared" si="7"/>
        <v>0</v>
      </c>
      <c r="H107" s="136">
        <f t="shared" si="8"/>
        <v>0</v>
      </c>
      <c r="I107" s="136">
        <f>+'6-3표준조사'!L134</f>
        <v>0</v>
      </c>
      <c r="J107" s="136">
        <f>+'6-3표준조사'!M134</f>
        <v>0</v>
      </c>
      <c r="K107" s="1182"/>
    </row>
    <row r="108" spans="1:11" s="26" customFormat="1" ht="18.75" hidden="1" customHeight="1">
      <c r="A108" s="6">
        <f t="shared" si="9"/>
        <v>0</v>
      </c>
      <c r="B108" s="1180"/>
      <c r="C108" s="136"/>
      <c r="D108" s="136"/>
      <c r="E108" s="1181"/>
      <c r="F108" s="136">
        <f t="shared" si="6"/>
        <v>0</v>
      </c>
      <c r="G108" s="136">
        <f t="shared" si="7"/>
        <v>0</v>
      </c>
      <c r="H108" s="136">
        <f t="shared" si="8"/>
        <v>0</v>
      </c>
      <c r="I108" s="136">
        <f>+'6-3표준조사'!L135</f>
        <v>0</v>
      </c>
      <c r="J108" s="136">
        <f>+'6-3표준조사'!M135</f>
        <v>0</v>
      </c>
      <c r="K108" s="1182"/>
    </row>
    <row r="109" spans="1:11" s="26" customFormat="1" ht="18.75" hidden="1" customHeight="1">
      <c r="A109" s="6">
        <f t="shared" si="9"/>
        <v>0</v>
      </c>
      <c r="B109" s="1180"/>
      <c r="C109" s="136"/>
      <c r="D109" s="136"/>
      <c r="E109" s="1181"/>
      <c r="F109" s="136">
        <f t="shared" si="6"/>
        <v>0</v>
      </c>
      <c r="G109" s="136">
        <f t="shared" si="7"/>
        <v>0</v>
      </c>
      <c r="H109" s="136">
        <f t="shared" si="8"/>
        <v>0</v>
      </c>
      <c r="I109" s="136">
        <f>+'6-3표준조사'!L136</f>
        <v>0</v>
      </c>
      <c r="J109" s="136">
        <f>+'6-3표준조사'!M136</f>
        <v>0</v>
      </c>
      <c r="K109" s="1182"/>
    </row>
    <row r="110" spans="1:11" s="26" customFormat="1" ht="18.75" hidden="1" customHeight="1">
      <c r="A110" s="6">
        <f t="shared" si="9"/>
        <v>0</v>
      </c>
      <c r="B110" s="1180"/>
      <c r="C110" s="136"/>
      <c r="D110" s="136"/>
      <c r="E110" s="1181"/>
      <c r="F110" s="136">
        <f t="shared" si="6"/>
        <v>0</v>
      </c>
      <c r="G110" s="136">
        <f t="shared" si="7"/>
        <v>0</v>
      </c>
      <c r="H110" s="136">
        <f t="shared" si="8"/>
        <v>0</v>
      </c>
      <c r="I110" s="136">
        <f>+'6-3표준조사'!L137</f>
        <v>0</v>
      </c>
      <c r="J110" s="136">
        <f>+'6-3표준조사'!M137</f>
        <v>0</v>
      </c>
      <c r="K110" s="1182"/>
    </row>
    <row r="111" spans="1:11" s="26" customFormat="1" ht="18.75" hidden="1" customHeight="1">
      <c r="A111" s="6">
        <f t="shared" si="9"/>
        <v>0</v>
      </c>
      <c r="B111" s="1180"/>
      <c r="C111" s="136"/>
      <c r="D111" s="136"/>
      <c r="E111" s="1181"/>
      <c r="F111" s="136">
        <f t="shared" si="6"/>
        <v>0</v>
      </c>
      <c r="G111" s="136">
        <f t="shared" si="7"/>
        <v>0</v>
      </c>
      <c r="H111" s="136">
        <f t="shared" si="8"/>
        <v>0</v>
      </c>
      <c r="I111" s="136">
        <f>+'6-3표준조사'!L138</f>
        <v>0</v>
      </c>
      <c r="J111" s="136">
        <f>+'6-3표준조사'!M138</f>
        <v>0</v>
      </c>
      <c r="K111" s="1182"/>
    </row>
    <row r="112" spans="1:11" s="26" customFormat="1" ht="18.75" hidden="1" customHeight="1">
      <c r="A112" s="6">
        <f t="shared" si="9"/>
        <v>0</v>
      </c>
      <c r="B112" s="1180"/>
      <c r="C112" s="136"/>
      <c r="D112" s="136"/>
      <c r="E112" s="1181"/>
      <c r="F112" s="136">
        <f t="shared" si="6"/>
        <v>0</v>
      </c>
      <c r="G112" s="136">
        <f t="shared" si="7"/>
        <v>0</v>
      </c>
      <c r="H112" s="136">
        <f t="shared" si="8"/>
        <v>0</v>
      </c>
      <c r="I112" s="136">
        <f>+'6-3표준조사'!L139</f>
        <v>0</v>
      </c>
      <c r="J112" s="136">
        <f>+'6-3표준조사'!M139</f>
        <v>0</v>
      </c>
      <c r="K112" s="1182"/>
    </row>
    <row r="113" spans="1:18" s="26" customFormat="1" ht="18.75" hidden="1" customHeight="1">
      <c r="A113" s="6">
        <f t="shared" si="9"/>
        <v>0</v>
      </c>
      <c r="B113" s="1180"/>
      <c r="C113" s="136"/>
      <c r="D113" s="136"/>
      <c r="E113" s="1181"/>
      <c r="F113" s="136">
        <f t="shared" si="6"/>
        <v>0</v>
      </c>
      <c r="G113" s="136">
        <f t="shared" si="7"/>
        <v>0</v>
      </c>
      <c r="H113" s="136">
        <f t="shared" si="8"/>
        <v>0</v>
      </c>
      <c r="I113" s="136">
        <f>+'6-3표준조사'!L140</f>
        <v>0</v>
      </c>
      <c r="J113" s="136">
        <f>+'6-3표준조사'!M140</f>
        <v>0</v>
      </c>
      <c r="K113" s="1182"/>
    </row>
    <row r="114" spans="1:18" s="26" customFormat="1" ht="18.75" hidden="1" customHeight="1">
      <c r="A114" s="6">
        <f t="shared" si="9"/>
        <v>0</v>
      </c>
      <c r="B114" s="1180"/>
      <c r="C114" s="136"/>
      <c r="D114" s="136"/>
      <c r="E114" s="1181"/>
      <c r="F114" s="136">
        <f t="shared" si="6"/>
        <v>0</v>
      </c>
      <c r="G114" s="136">
        <f t="shared" si="7"/>
        <v>0</v>
      </c>
      <c r="H114" s="136">
        <f t="shared" si="8"/>
        <v>0</v>
      </c>
      <c r="I114" s="136">
        <f>+'6-3표준조사'!L141</f>
        <v>0</v>
      </c>
      <c r="J114" s="136">
        <f>+'6-3표준조사'!M141</f>
        <v>0</v>
      </c>
      <c r="K114" s="1182"/>
    </row>
    <row r="115" spans="1:18" s="26" customFormat="1" ht="18.75" hidden="1" customHeight="1">
      <c r="A115" s="6">
        <f t="shared" si="9"/>
        <v>0</v>
      </c>
      <c r="B115" s="1180"/>
      <c r="C115" s="136"/>
      <c r="D115" s="136"/>
      <c r="E115" s="1181"/>
      <c r="F115" s="136">
        <f t="shared" si="6"/>
        <v>0</v>
      </c>
      <c r="G115" s="136">
        <f t="shared" si="7"/>
        <v>0</v>
      </c>
      <c r="H115" s="136">
        <f t="shared" si="8"/>
        <v>0</v>
      </c>
      <c r="I115" s="136">
        <f>+'6-3표준조사'!L142</f>
        <v>0</v>
      </c>
      <c r="J115" s="136">
        <f>+'6-3표준조사'!M142</f>
        <v>0</v>
      </c>
      <c r="K115" s="1182"/>
    </row>
    <row r="116" spans="1:18" s="26" customFormat="1" ht="18.75" hidden="1" customHeight="1">
      <c r="A116" s="6">
        <f t="shared" si="9"/>
        <v>0</v>
      </c>
      <c r="B116" s="1180"/>
      <c r="C116" s="136"/>
      <c r="D116" s="136"/>
      <c r="E116" s="1181"/>
      <c r="F116" s="136">
        <f t="shared" si="6"/>
        <v>0</v>
      </c>
      <c r="G116" s="136">
        <f t="shared" si="7"/>
        <v>0</v>
      </c>
      <c r="H116" s="136">
        <f t="shared" si="8"/>
        <v>0</v>
      </c>
      <c r="I116" s="136">
        <f>+'6-3표준조사'!L143</f>
        <v>0</v>
      </c>
      <c r="J116" s="136">
        <f>+'6-3표준조사'!M143</f>
        <v>0</v>
      </c>
      <c r="K116" s="1182"/>
    </row>
    <row r="117" spans="1:18" s="26" customFormat="1" ht="18.75" hidden="1" customHeight="1">
      <c r="A117" s="6">
        <f t="shared" si="9"/>
        <v>0</v>
      </c>
      <c r="B117" s="1180"/>
      <c r="C117" s="136"/>
      <c r="D117" s="136"/>
      <c r="E117" s="1181"/>
      <c r="F117" s="136">
        <f t="shared" si="6"/>
        <v>0</v>
      </c>
      <c r="G117" s="136">
        <f t="shared" si="7"/>
        <v>0</v>
      </c>
      <c r="H117" s="136">
        <f t="shared" si="8"/>
        <v>0</v>
      </c>
      <c r="I117" s="136">
        <f>+'6-3표준조사'!L144</f>
        <v>0</v>
      </c>
      <c r="J117" s="136">
        <f>+'6-3표준조사'!M144</f>
        <v>0</v>
      </c>
      <c r="K117" s="1182"/>
    </row>
    <row r="118" spans="1:18" s="26" customFormat="1" ht="18.75" hidden="1" customHeight="1">
      <c r="A118" s="6">
        <f t="shared" si="9"/>
        <v>0</v>
      </c>
      <c r="B118" s="1180"/>
      <c r="C118" s="136"/>
      <c r="D118" s="136"/>
      <c r="E118" s="1181"/>
      <c r="F118" s="136">
        <f t="shared" si="6"/>
        <v>0</v>
      </c>
      <c r="G118" s="136">
        <f t="shared" si="7"/>
        <v>0</v>
      </c>
      <c r="H118" s="136">
        <f t="shared" si="8"/>
        <v>0</v>
      </c>
      <c r="I118" s="136">
        <f>+'6-3표준조사'!L145</f>
        <v>0</v>
      </c>
      <c r="J118" s="136">
        <f>+'6-3표준조사'!M145</f>
        <v>0</v>
      </c>
      <c r="K118" s="1182"/>
    </row>
    <row r="119" spans="1:18" s="26" customFormat="1" ht="18.75" hidden="1" customHeight="1">
      <c r="A119" s="6">
        <f t="shared" si="9"/>
        <v>0</v>
      </c>
      <c r="B119" s="1180"/>
      <c r="C119" s="136"/>
      <c r="D119" s="136"/>
      <c r="E119" s="1181"/>
      <c r="F119" s="136">
        <f t="shared" si="6"/>
        <v>0</v>
      </c>
      <c r="G119" s="136">
        <f t="shared" si="7"/>
        <v>0</v>
      </c>
      <c r="H119" s="136">
        <f t="shared" si="8"/>
        <v>0</v>
      </c>
      <c r="I119" s="136">
        <f>+'6-3표준조사'!L146</f>
        <v>0</v>
      </c>
      <c r="J119" s="136">
        <f>+'6-3표준조사'!M146</f>
        <v>0</v>
      </c>
      <c r="K119" s="1182"/>
    </row>
    <row r="120" spans="1:18" s="26" customFormat="1" ht="18.75" hidden="1" customHeight="1">
      <c r="A120" s="6">
        <f t="shared" si="9"/>
        <v>0</v>
      </c>
      <c r="B120" s="1180"/>
      <c r="C120" s="136"/>
      <c r="D120" s="136"/>
      <c r="E120" s="1181"/>
      <c r="F120" s="136">
        <f t="shared" si="6"/>
        <v>0</v>
      </c>
      <c r="G120" s="136">
        <f t="shared" si="7"/>
        <v>0</v>
      </c>
      <c r="H120" s="136">
        <f t="shared" si="8"/>
        <v>0</v>
      </c>
      <c r="I120" s="136">
        <f>+'6-3표준조사'!L147</f>
        <v>0</v>
      </c>
      <c r="J120" s="136">
        <f>+'6-3표준조사'!M147</f>
        <v>0</v>
      </c>
      <c r="K120" s="1182"/>
    </row>
    <row r="121" spans="1:18" s="26" customFormat="1" ht="18.75" hidden="1" customHeight="1">
      <c r="A121" s="6">
        <f t="shared" si="9"/>
        <v>0</v>
      </c>
      <c r="B121" s="1180"/>
      <c r="C121" s="136"/>
      <c r="D121" s="136"/>
      <c r="E121" s="1181"/>
      <c r="F121" s="136">
        <f t="shared" si="6"/>
        <v>0</v>
      </c>
      <c r="G121" s="136">
        <f t="shared" si="7"/>
        <v>0</v>
      </c>
      <c r="H121" s="136">
        <f t="shared" si="8"/>
        <v>0</v>
      </c>
      <c r="I121" s="136">
        <f>+'6-3표준조사'!L148</f>
        <v>0</v>
      </c>
      <c r="J121" s="136">
        <f>+'6-3표준조사'!M148</f>
        <v>0</v>
      </c>
      <c r="K121" s="1182"/>
    </row>
    <row r="122" spans="1:18" s="26" customFormat="1" ht="18.75" hidden="1" customHeight="1">
      <c r="A122" s="6">
        <f t="shared" si="9"/>
        <v>0</v>
      </c>
      <c r="B122" s="1180"/>
      <c r="C122" s="136"/>
      <c r="D122" s="136"/>
      <c r="E122" s="1181"/>
      <c r="F122" s="136">
        <f t="shared" si="6"/>
        <v>0</v>
      </c>
      <c r="G122" s="136">
        <f t="shared" si="7"/>
        <v>0</v>
      </c>
      <c r="H122" s="136">
        <f t="shared" si="8"/>
        <v>0</v>
      </c>
      <c r="I122" s="136">
        <f>+'6-3표준조사'!L149</f>
        <v>0</v>
      </c>
      <c r="J122" s="136">
        <f>+'6-3표준조사'!M149</f>
        <v>0</v>
      </c>
      <c r="K122" s="1182"/>
    </row>
    <row r="123" spans="1:18" s="26" customFormat="1" ht="18.75" hidden="1" customHeight="1">
      <c r="A123" s="6">
        <f t="shared" si="9"/>
        <v>0</v>
      </c>
      <c r="B123" s="1180"/>
      <c r="C123" s="136"/>
      <c r="D123" s="136"/>
      <c r="E123" s="1181"/>
      <c r="F123" s="136">
        <f t="shared" si="6"/>
        <v>0</v>
      </c>
      <c r="G123" s="136">
        <f t="shared" si="7"/>
        <v>0</v>
      </c>
      <c r="H123" s="136">
        <f t="shared" si="8"/>
        <v>0</v>
      </c>
      <c r="I123" s="136">
        <f>+'6-3표준조사'!L150</f>
        <v>0</v>
      </c>
      <c r="J123" s="136">
        <f>+'6-3표준조사'!M150</f>
        <v>0</v>
      </c>
      <c r="K123" s="1182"/>
    </row>
    <row r="124" spans="1:18" ht="18.75" customHeight="1">
      <c r="A124" s="918">
        <f t="shared" si="9"/>
        <v>1</v>
      </c>
      <c r="B124" s="1178" t="str">
        <f>+'6-3표준조사'!M154</f>
        <v>제천</v>
      </c>
      <c r="C124" s="920" t="str">
        <f>+'6-3표준조사'!N154</f>
        <v>봉양</v>
      </c>
      <c r="D124" s="920" t="str">
        <f>+'6-3표준조사'!O154</f>
        <v>구학</v>
      </c>
      <c r="E124" s="920" t="str">
        <f>+'6-3표준조사'!P154</f>
        <v>산5-4번지</v>
      </c>
      <c r="F124" s="920" t="str">
        <f>+'6-3표준조사'!K154</f>
        <v>8-0</v>
      </c>
      <c r="G124" s="920" t="str">
        <f>+'6-3표준조사'!L154</f>
        <v>9-0</v>
      </c>
      <c r="H124" s="920">
        <f>IF(I124&gt;0,1,0)</f>
        <v>1</v>
      </c>
      <c r="I124" s="920">
        <f>+'6-3표준조사'!L162</f>
        <v>299347</v>
      </c>
      <c r="J124" s="920">
        <f>+'6-3표준조사'!M162</f>
        <v>507335</v>
      </c>
      <c r="K124" s="1179"/>
      <c r="N124" s="921"/>
      <c r="O124" s="921"/>
      <c r="P124" s="921"/>
      <c r="Q124" s="921"/>
      <c r="R124" s="921"/>
    </row>
    <row r="125" spans="1:18" ht="18.75" customHeight="1">
      <c r="A125" s="918">
        <f t="shared" si="9"/>
        <v>1</v>
      </c>
      <c r="B125" s="1178"/>
      <c r="C125" s="920"/>
      <c r="D125" s="920"/>
      <c r="E125" s="925"/>
      <c r="F125" s="920" t="str">
        <f>IF($H125&gt;0,F124,)</f>
        <v>8-0</v>
      </c>
      <c r="G125" s="920" t="str">
        <f>IF($H125&gt;0,G124,)</f>
        <v>9-0</v>
      </c>
      <c r="H125" s="920">
        <f>IF(I125&gt;0,H124+1,0)</f>
        <v>2</v>
      </c>
      <c r="I125" s="920">
        <f>+'6-3표준조사'!L163</f>
        <v>299320</v>
      </c>
      <c r="J125" s="920">
        <f>+'6-3표준조사'!M163</f>
        <v>507441</v>
      </c>
      <c r="K125" s="1179"/>
      <c r="N125" s="922"/>
      <c r="O125" s="922"/>
      <c r="P125" s="922"/>
      <c r="Q125" s="923"/>
      <c r="R125" s="921"/>
    </row>
    <row r="126" spans="1:18" ht="18.75" hidden="1" customHeight="1">
      <c r="A126" s="918">
        <f t="shared" si="9"/>
        <v>0</v>
      </c>
      <c r="B126" s="1178"/>
      <c r="C126" s="920"/>
      <c r="D126" s="920"/>
      <c r="E126" s="925"/>
      <c r="F126" s="920">
        <f t="shared" ref="F126:F183" si="10">IF($H126&gt;0,F125,)</f>
        <v>0</v>
      </c>
      <c r="G126" s="920">
        <f t="shared" ref="G126:G183" si="11">IF($H126&gt;0,G125,)</f>
        <v>0</v>
      </c>
      <c r="H126" s="920">
        <f t="shared" ref="H126:H183" si="12">IF(I126&gt;0,H125+1,0)</f>
        <v>0</v>
      </c>
      <c r="I126" s="920">
        <f>+'6-3표준조사'!L164</f>
        <v>0</v>
      </c>
      <c r="J126" s="920">
        <f>+'6-3표준조사'!M164</f>
        <v>0</v>
      </c>
      <c r="K126" s="1179"/>
      <c r="N126" s="924"/>
      <c r="O126" s="924"/>
      <c r="P126" s="924"/>
      <c r="Q126" s="924"/>
      <c r="R126" s="921"/>
    </row>
    <row r="127" spans="1:18" s="26" customFormat="1" ht="18.75" hidden="1" customHeight="1">
      <c r="A127" s="6">
        <f t="shared" si="9"/>
        <v>0</v>
      </c>
      <c r="B127" s="1180"/>
      <c r="C127" s="136"/>
      <c r="D127" s="136"/>
      <c r="E127" s="1181"/>
      <c r="F127" s="136">
        <f t="shared" si="10"/>
        <v>0</v>
      </c>
      <c r="G127" s="136">
        <f t="shared" si="11"/>
        <v>0</v>
      </c>
      <c r="H127" s="136">
        <f t="shared" si="12"/>
        <v>0</v>
      </c>
      <c r="I127" s="136">
        <f>+'6-3표준조사'!L165</f>
        <v>0</v>
      </c>
      <c r="J127" s="136">
        <f>+'6-3표준조사'!M165</f>
        <v>0</v>
      </c>
      <c r="K127" s="1182"/>
    </row>
    <row r="128" spans="1:18" s="26" customFormat="1" ht="18.75" hidden="1" customHeight="1">
      <c r="A128" s="6">
        <f t="shared" si="9"/>
        <v>0</v>
      </c>
      <c r="B128" s="1180"/>
      <c r="C128" s="136"/>
      <c r="D128" s="136"/>
      <c r="E128" s="1181"/>
      <c r="F128" s="136">
        <f t="shared" si="10"/>
        <v>0</v>
      </c>
      <c r="G128" s="136">
        <f t="shared" si="11"/>
        <v>0</v>
      </c>
      <c r="H128" s="136">
        <f t="shared" si="12"/>
        <v>0</v>
      </c>
      <c r="I128" s="136">
        <f>+'6-3표준조사'!L166</f>
        <v>0</v>
      </c>
      <c r="J128" s="136">
        <f>+'6-3표준조사'!M166</f>
        <v>0</v>
      </c>
      <c r="K128" s="1182"/>
    </row>
    <row r="129" spans="1:11" s="26" customFormat="1" ht="18.75" hidden="1" customHeight="1">
      <c r="A129" s="6">
        <f t="shared" si="9"/>
        <v>0</v>
      </c>
      <c r="B129" s="1180"/>
      <c r="C129" s="136"/>
      <c r="D129" s="136"/>
      <c r="E129" s="1181"/>
      <c r="F129" s="136">
        <f t="shared" si="10"/>
        <v>0</v>
      </c>
      <c r="G129" s="136">
        <f t="shared" si="11"/>
        <v>0</v>
      </c>
      <c r="H129" s="136">
        <f t="shared" si="12"/>
        <v>0</v>
      </c>
      <c r="I129" s="136">
        <f>+'6-3표준조사'!L167</f>
        <v>0</v>
      </c>
      <c r="J129" s="136">
        <f>+'6-3표준조사'!M167</f>
        <v>0</v>
      </c>
      <c r="K129" s="1182"/>
    </row>
    <row r="130" spans="1:11" s="26" customFormat="1" ht="18.75" hidden="1" customHeight="1">
      <c r="A130" s="6">
        <f t="shared" si="9"/>
        <v>0</v>
      </c>
      <c r="B130" s="1180"/>
      <c r="C130" s="136"/>
      <c r="D130" s="136"/>
      <c r="E130" s="1181"/>
      <c r="F130" s="136">
        <f t="shared" si="10"/>
        <v>0</v>
      </c>
      <c r="G130" s="136">
        <f t="shared" si="11"/>
        <v>0</v>
      </c>
      <c r="H130" s="136">
        <f t="shared" si="12"/>
        <v>0</v>
      </c>
      <c r="I130" s="136">
        <f>+'6-3표준조사'!L168</f>
        <v>0</v>
      </c>
      <c r="J130" s="136">
        <f>+'6-3표준조사'!M168</f>
        <v>0</v>
      </c>
      <c r="K130" s="1182"/>
    </row>
    <row r="131" spans="1:11" s="26" customFormat="1" ht="18.75" hidden="1" customHeight="1">
      <c r="A131" s="6">
        <f t="shared" si="9"/>
        <v>0</v>
      </c>
      <c r="B131" s="1180"/>
      <c r="C131" s="136"/>
      <c r="D131" s="136"/>
      <c r="E131" s="1181"/>
      <c r="F131" s="136">
        <f t="shared" si="10"/>
        <v>0</v>
      </c>
      <c r="G131" s="136">
        <f t="shared" si="11"/>
        <v>0</v>
      </c>
      <c r="H131" s="136">
        <f t="shared" si="12"/>
        <v>0</v>
      </c>
      <c r="I131" s="136">
        <f>+'6-3표준조사'!L169</f>
        <v>0</v>
      </c>
      <c r="J131" s="136">
        <f>+'6-3표준조사'!M169</f>
        <v>0</v>
      </c>
      <c r="K131" s="1182"/>
    </row>
    <row r="132" spans="1:11" s="26" customFormat="1" ht="18.75" hidden="1" customHeight="1">
      <c r="A132" s="6">
        <f t="shared" si="9"/>
        <v>0</v>
      </c>
      <c r="B132" s="1180"/>
      <c r="C132" s="136"/>
      <c r="D132" s="136"/>
      <c r="E132" s="1181"/>
      <c r="F132" s="136">
        <f t="shared" si="10"/>
        <v>0</v>
      </c>
      <c r="G132" s="136">
        <f t="shared" si="11"/>
        <v>0</v>
      </c>
      <c r="H132" s="136">
        <f t="shared" si="12"/>
        <v>0</v>
      </c>
      <c r="I132" s="136">
        <f>+'6-3표준조사'!L170</f>
        <v>0</v>
      </c>
      <c r="J132" s="136">
        <f>+'6-3표준조사'!M170</f>
        <v>0</v>
      </c>
      <c r="K132" s="1182"/>
    </row>
    <row r="133" spans="1:11" s="26" customFormat="1" ht="18.75" hidden="1" customHeight="1">
      <c r="A133" s="6">
        <f t="shared" si="9"/>
        <v>0</v>
      </c>
      <c r="B133" s="1180"/>
      <c r="C133" s="136"/>
      <c r="D133" s="136"/>
      <c r="E133" s="1181"/>
      <c r="F133" s="136">
        <f t="shared" si="10"/>
        <v>0</v>
      </c>
      <c r="G133" s="136">
        <f t="shared" si="11"/>
        <v>0</v>
      </c>
      <c r="H133" s="136">
        <f t="shared" si="12"/>
        <v>0</v>
      </c>
      <c r="I133" s="136">
        <f>+'6-3표준조사'!L171</f>
        <v>0</v>
      </c>
      <c r="J133" s="136">
        <f>+'6-3표준조사'!M171</f>
        <v>0</v>
      </c>
      <c r="K133" s="1182"/>
    </row>
    <row r="134" spans="1:11" s="26" customFormat="1" ht="18.75" hidden="1" customHeight="1">
      <c r="A134" s="6">
        <f t="shared" ref="A134:A197" si="13">IF(H134&gt;0,1,0)</f>
        <v>0</v>
      </c>
      <c r="B134" s="1180"/>
      <c r="C134" s="136"/>
      <c r="D134" s="136"/>
      <c r="E134" s="1181"/>
      <c r="F134" s="136">
        <f t="shared" si="10"/>
        <v>0</v>
      </c>
      <c r="G134" s="136">
        <f t="shared" si="11"/>
        <v>0</v>
      </c>
      <c r="H134" s="136">
        <f t="shared" si="12"/>
        <v>0</v>
      </c>
      <c r="I134" s="136">
        <f>+'6-3표준조사'!L172</f>
        <v>0</v>
      </c>
      <c r="J134" s="136">
        <f>+'6-3표준조사'!M172</f>
        <v>0</v>
      </c>
      <c r="K134" s="1182"/>
    </row>
    <row r="135" spans="1:11" s="26" customFormat="1" ht="18.75" hidden="1" customHeight="1">
      <c r="A135" s="6">
        <f t="shared" si="13"/>
        <v>0</v>
      </c>
      <c r="B135" s="1180"/>
      <c r="C135" s="136"/>
      <c r="D135" s="136"/>
      <c r="E135" s="1181"/>
      <c r="F135" s="136">
        <f t="shared" si="10"/>
        <v>0</v>
      </c>
      <c r="G135" s="136">
        <f t="shared" si="11"/>
        <v>0</v>
      </c>
      <c r="H135" s="136">
        <f t="shared" si="12"/>
        <v>0</v>
      </c>
      <c r="I135" s="136">
        <f>+'6-3표준조사'!L173</f>
        <v>0</v>
      </c>
      <c r="J135" s="136">
        <f>+'6-3표준조사'!M173</f>
        <v>0</v>
      </c>
      <c r="K135" s="1182"/>
    </row>
    <row r="136" spans="1:11" s="26" customFormat="1" ht="18.75" hidden="1" customHeight="1">
      <c r="A136" s="6">
        <f t="shared" si="13"/>
        <v>0</v>
      </c>
      <c r="B136" s="1180"/>
      <c r="C136" s="136"/>
      <c r="D136" s="136"/>
      <c r="E136" s="1181"/>
      <c r="F136" s="136">
        <f t="shared" si="10"/>
        <v>0</v>
      </c>
      <c r="G136" s="136">
        <f t="shared" si="11"/>
        <v>0</v>
      </c>
      <c r="H136" s="136">
        <f t="shared" si="12"/>
        <v>0</v>
      </c>
      <c r="I136" s="136">
        <f>+'6-3표준조사'!L174</f>
        <v>0</v>
      </c>
      <c r="J136" s="136">
        <f>+'6-3표준조사'!M174</f>
        <v>0</v>
      </c>
      <c r="K136" s="1182"/>
    </row>
    <row r="137" spans="1:11" s="26" customFormat="1" ht="18.75" hidden="1" customHeight="1">
      <c r="A137" s="6">
        <f t="shared" si="13"/>
        <v>0</v>
      </c>
      <c r="B137" s="1180"/>
      <c r="C137" s="136"/>
      <c r="D137" s="136"/>
      <c r="E137" s="1181"/>
      <c r="F137" s="136">
        <f t="shared" si="10"/>
        <v>0</v>
      </c>
      <c r="G137" s="136">
        <f t="shared" si="11"/>
        <v>0</v>
      </c>
      <c r="H137" s="136">
        <f t="shared" si="12"/>
        <v>0</v>
      </c>
      <c r="I137" s="136">
        <f>+'6-3표준조사'!L175</f>
        <v>0</v>
      </c>
      <c r="J137" s="136">
        <f>+'6-3표준조사'!M175</f>
        <v>0</v>
      </c>
      <c r="K137" s="1182"/>
    </row>
    <row r="138" spans="1:11" s="26" customFormat="1" ht="18.75" hidden="1" customHeight="1">
      <c r="A138" s="6">
        <f t="shared" si="13"/>
        <v>0</v>
      </c>
      <c r="B138" s="1180"/>
      <c r="C138" s="136"/>
      <c r="D138" s="136"/>
      <c r="E138" s="1181"/>
      <c r="F138" s="136">
        <f t="shared" si="10"/>
        <v>0</v>
      </c>
      <c r="G138" s="136">
        <f t="shared" si="11"/>
        <v>0</v>
      </c>
      <c r="H138" s="136">
        <f t="shared" si="12"/>
        <v>0</v>
      </c>
      <c r="I138" s="136">
        <f>+'6-3표준조사'!L178</f>
        <v>0</v>
      </c>
      <c r="J138" s="136">
        <f>+'6-3표준조사'!M178</f>
        <v>0</v>
      </c>
      <c r="K138" s="1182"/>
    </row>
    <row r="139" spans="1:11" s="26" customFormat="1" ht="18.75" hidden="1" customHeight="1">
      <c r="A139" s="6">
        <f t="shared" si="13"/>
        <v>0</v>
      </c>
      <c r="B139" s="1180"/>
      <c r="C139" s="136"/>
      <c r="D139" s="136"/>
      <c r="E139" s="1181"/>
      <c r="F139" s="136">
        <f t="shared" si="10"/>
        <v>0</v>
      </c>
      <c r="G139" s="136">
        <f t="shared" si="11"/>
        <v>0</v>
      </c>
      <c r="H139" s="136">
        <f t="shared" si="12"/>
        <v>0</v>
      </c>
      <c r="I139" s="136">
        <f>+'6-3표준조사'!L179</f>
        <v>0</v>
      </c>
      <c r="J139" s="136">
        <f>+'6-3표준조사'!M179</f>
        <v>0</v>
      </c>
      <c r="K139" s="1182"/>
    </row>
    <row r="140" spans="1:11" s="26" customFormat="1" ht="18.75" hidden="1" customHeight="1">
      <c r="A140" s="6">
        <f t="shared" si="13"/>
        <v>0</v>
      </c>
      <c r="B140" s="1180"/>
      <c r="C140" s="136"/>
      <c r="D140" s="136"/>
      <c r="E140" s="1181"/>
      <c r="F140" s="136">
        <f t="shared" si="10"/>
        <v>0</v>
      </c>
      <c r="G140" s="136">
        <f t="shared" si="11"/>
        <v>0</v>
      </c>
      <c r="H140" s="136">
        <f t="shared" si="12"/>
        <v>0</v>
      </c>
      <c r="I140" s="136">
        <f>+'6-3표준조사'!L180</f>
        <v>0</v>
      </c>
      <c r="J140" s="136">
        <f>+'6-3표준조사'!M180</f>
        <v>0</v>
      </c>
      <c r="K140" s="1182"/>
    </row>
    <row r="141" spans="1:11" s="26" customFormat="1" ht="18.75" hidden="1" customHeight="1">
      <c r="A141" s="6">
        <f t="shared" si="13"/>
        <v>0</v>
      </c>
      <c r="B141" s="1180"/>
      <c r="C141" s="136"/>
      <c r="D141" s="136"/>
      <c r="E141" s="1181"/>
      <c r="F141" s="136">
        <f t="shared" si="10"/>
        <v>0</v>
      </c>
      <c r="G141" s="136">
        <f t="shared" si="11"/>
        <v>0</v>
      </c>
      <c r="H141" s="136">
        <f t="shared" si="12"/>
        <v>0</v>
      </c>
      <c r="I141" s="136">
        <f>+'6-3표준조사'!L181</f>
        <v>0</v>
      </c>
      <c r="J141" s="136">
        <f>+'6-3표준조사'!M181</f>
        <v>0</v>
      </c>
      <c r="K141" s="1182"/>
    </row>
    <row r="142" spans="1:11" s="26" customFormat="1" ht="18.75" hidden="1" customHeight="1">
      <c r="A142" s="6">
        <f t="shared" si="13"/>
        <v>0</v>
      </c>
      <c r="B142" s="1180"/>
      <c r="C142" s="136"/>
      <c r="D142" s="136"/>
      <c r="E142" s="1181"/>
      <c r="F142" s="136">
        <f t="shared" si="10"/>
        <v>0</v>
      </c>
      <c r="G142" s="136">
        <f t="shared" si="11"/>
        <v>0</v>
      </c>
      <c r="H142" s="136">
        <f t="shared" si="12"/>
        <v>0</v>
      </c>
      <c r="I142" s="136">
        <f>+'6-3표준조사'!L182</f>
        <v>0</v>
      </c>
      <c r="J142" s="136">
        <f>+'6-3표준조사'!M182</f>
        <v>0</v>
      </c>
      <c r="K142" s="1182"/>
    </row>
    <row r="143" spans="1:11" s="26" customFormat="1" ht="18.75" hidden="1" customHeight="1">
      <c r="A143" s="6">
        <f t="shared" si="13"/>
        <v>0</v>
      </c>
      <c r="B143" s="1180"/>
      <c r="C143" s="136"/>
      <c r="D143" s="136"/>
      <c r="E143" s="1181"/>
      <c r="F143" s="136">
        <f t="shared" si="10"/>
        <v>0</v>
      </c>
      <c r="G143" s="136">
        <f t="shared" si="11"/>
        <v>0</v>
      </c>
      <c r="H143" s="136">
        <f t="shared" si="12"/>
        <v>0</v>
      </c>
      <c r="I143" s="136">
        <f>+'6-3표준조사'!L183</f>
        <v>0</v>
      </c>
      <c r="J143" s="136">
        <f>+'6-3표준조사'!M183</f>
        <v>0</v>
      </c>
      <c r="K143" s="1182"/>
    </row>
    <row r="144" spans="1:11" s="26" customFormat="1" ht="18.75" hidden="1" customHeight="1">
      <c r="A144" s="6">
        <f t="shared" si="13"/>
        <v>0</v>
      </c>
      <c r="B144" s="1180"/>
      <c r="C144" s="136"/>
      <c r="D144" s="136"/>
      <c r="E144" s="1181"/>
      <c r="F144" s="136">
        <f t="shared" si="10"/>
        <v>0</v>
      </c>
      <c r="G144" s="136">
        <f t="shared" si="11"/>
        <v>0</v>
      </c>
      <c r="H144" s="136">
        <f t="shared" si="12"/>
        <v>0</v>
      </c>
      <c r="I144" s="136">
        <f>+'6-3표준조사'!L184</f>
        <v>0</v>
      </c>
      <c r="J144" s="136">
        <f>+'6-3표준조사'!M184</f>
        <v>0</v>
      </c>
      <c r="K144" s="1182"/>
    </row>
    <row r="145" spans="1:11" s="26" customFormat="1" ht="18.75" hidden="1" customHeight="1">
      <c r="A145" s="6">
        <f t="shared" si="13"/>
        <v>0</v>
      </c>
      <c r="B145" s="1180"/>
      <c r="C145" s="136"/>
      <c r="D145" s="136"/>
      <c r="E145" s="1181"/>
      <c r="F145" s="136">
        <f t="shared" si="10"/>
        <v>0</v>
      </c>
      <c r="G145" s="136">
        <f t="shared" si="11"/>
        <v>0</v>
      </c>
      <c r="H145" s="136">
        <f t="shared" si="12"/>
        <v>0</v>
      </c>
      <c r="I145" s="136">
        <f>+'6-3표준조사'!L185</f>
        <v>0</v>
      </c>
      <c r="J145" s="136">
        <f>+'6-3표준조사'!M185</f>
        <v>0</v>
      </c>
      <c r="K145" s="1182"/>
    </row>
    <row r="146" spans="1:11" s="26" customFormat="1" ht="18.75" hidden="1" customHeight="1">
      <c r="A146" s="6">
        <f t="shared" si="13"/>
        <v>0</v>
      </c>
      <c r="B146" s="1180"/>
      <c r="C146" s="136"/>
      <c r="D146" s="136"/>
      <c r="E146" s="1181"/>
      <c r="F146" s="136">
        <f t="shared" si="10"/>
        <v>0</v>
      </c>
      <c r="G146" s="136">
        <f t="shared" si="11"/>
        <v>0</v>
      </c>
      <c r="H146" s="136">
        <f t="shared" si="12"/>
        <v>0</v>
      </c>
      <c r="I146" s="136">
        <f>+'6-3표준조사'!L186</f>
        <v>0</v>
      </c>
      <c r="J146" s="136">
        <f>+'6-3표준조사'!M186</f>
        <v>0</v>
      </c>
      <c r="K146" s="1182"/>
    </row>
    <row r="147" spans="1:11" s="26" customFormat="1" ht="18.75" hidden="1" customHeight="1">
      <c r="A147" s="6">
        <f t="shared" si="13"/>
        <v>0</v>
      </c>
      <c r="B147" s="1180"/>
      <c r="C147" s="136"/>
      <c r="D147" s="136"/>
      <c r="E147" s="1181"/>
      <c r="F147" s="136">
        <f t="shared" si="10"/>
        <v>0</v>
      </c>
      <c r="G147" s="136">
        <f t="shared" si="11"/>
        <v>0</v>
      </c>
      <c r="H147" s="136">
        <f t="shared" si="12"/>
        <v>0</v>
      </c>
      <c r="I147" s="136">
        <f>+'6-3표준조사'!L187</f>
        <v>0</v>
      </c>
      <c r="J147" s="136">
        <f>+'6-3표준조사'!M187</f>
        <v>0</v>
      </c>
      <c r="K147" s="1182"/>
    </row>
    <row r="148" spans="1:11" s="26" customFormat="1" ht="18.75" hidden="1" customHeight="1">
      <c r="A148" s="6">
        <f t="shared" si="13"/>
        <v>0</v>
      </c>
      <c r="B148" s="1180"/>
      <c r="C148" s="136"/>
      <c r="D148" s="136"/>
      <c r="E148" s="1181"/>
      <c r="F148" s="136">
        <f t="shared" si="10"/>
        <v>0</v>
      </c>
      <c r="G148" s="136">
        <f t="shared" si="11"/>
        <v>0</v>
      </c>
      <c r="H148" s="136">
        <f t="shared" si="12"/>
        <v>0</v>
      </c>
      <c r="I148" s="136">
        <f>+'6-3표준조사'!L188</f>
        <v>0</v>
      </c>
      <c r="J148" s="136">
        <f>+'6-3표준조사'!M188</f>
        <v>0</v>
      </c>
      <c r="K148" s="1182"/>
    </row>
    <row r="149" spans="1:11" s="26" customFormat="1" ht="18.75" hidden="1" customHeight="1">
      <c r="A149" s="6">
        <f t="shared" si="13"/>
        <v>0</v>
      </c>
      <c r="B149" s="1180"/>
      <c r="C149" s="136"/>
      <c r="D149" s="136"/>
      <c r="E149" s="1181"/>
      <c r="F149" s="136">
        <f t="shared" si="10"/>
        <v>0</v>
      </c>
      <c r="G149" s="136">
        <f t="shared" si="11"/>
        <v>0</v>
      </c>
      <c r="H149" s="136">
        <f t="shared" si="12"/>
        <v>0</v>
      </c>
      <c r="I149" s="136">
        <f>+'6-3표준조사'!L189</f>
        <v>0</v>
      </c>
      <c r="J149" s="136">
        <f>+'6-3표준조사'!M189</f>
        <v>0</v>
      </c>
      <c r="K149" s="1182"/>
    </row>
    <row r="150" spans="1:11" s="26" customFormat="1" ht="18.75" hidden="1" customHeight="1">
      <c r="A150" s="6">
        <f t="shared" si="13"/>
        <v>0</v>
      </c>
      <c r="B150" s="1180"/>
      <c r="C150" s="136"/>
      <c r="D150" s="136"/>
      <c r="E150" s="1181"/>
      <c r="F150" s="136">
        <f t="shared" si="10"/>
        <v>0</v>
      </c>
      <c r="G150" s="136">
        <f t="shared" si="11"/>
        <v>0</v>
      </c>
      <c r="H150" s="136">
        <f t="shared" si="12"/>
        <v>0</v>
      </c>
      <c r="I150" s="136">
        <f>+'6-3표준조사'!L190</f>
        <v>0</v>
      </c>
      <c r="J150" s="136">
        <f>+'6-3표준조사'!M190</f>
        <v>0</v>
      </c>
      <c r="K150" s="1182"/>
    </row>
    <row r="151" spans="1:11" s="26" customFormat="1" ht="18.75" hidden="1" customHeight="1">
      <c r="A151" s="6">
        <f t="shared" si="13"/>
        <v>0</v>
      </c>
      <c r="B151" s="1180"/>
      <c r="C151" s="136"/>
      <c r="D151" s="136"/>
      <c r="E151" s="1181"/>
      <c r="F151" s="136">
        <f t="shared" si="10"/>
        <v>0</v>
      </c>
      <c r="G151" s="136">
        <f t="shared" si="11"/>
        <v>0</v>
      </c>
      <c r="H151" s="136">
        <f t="shared" si="12"/>
        <v>0</v>
      </c>
      <c r="I151" s="136">
        <f>+'6-3표준조사'!L191</f>
        <v>0</v>
      </c>
      <c r="J151" s="136">
        <f>+'6-3표준조사'!M191</f>
        <v>0</v>
      </c>
      <c r="K151" s="1182"/>
    </row>
    <row r="152" spans="1:11" s="26" customFormat="1" ht="18.75" hidden="1" customHeight="1">
      <c r="A152" s="6">
        <f t="shared" si="13"/>
        <v>0</v>
      </c>
      <c r="B152" s="1180"/>
      <c r="C152" s="136"/>
      <c r="D152" s="136"/>
      <c r="E152" s="1181"/>
      <c r="F152" s="136">
        <f t="shared" si="10"/>
        <v>0</v>
      </c>
      <c r="G152" s="136">
        <f t="shared" si="11"/>
        <v>0</v>
      </c>
      <c r="H152" s="136">
        <f t="shared" si="12"/>
        <v>0</v>
      </c>
      <c r="I152" s="136">
        <f>+'6-3표준조사'!L192</f>
        <v>0</v>
      </c>
      <c r="J152" s="136">
        <f>+'6-3표준조사'!M192</f>
        <v>0</v>
      </c>
      <c r="K152" s="1182"/>
    </row>
    <row r="153" spans="1:11" s="26" customFormat="1" ht="18.75" hidden="1" customHeight="1">
      <c r="A153" s="6">
        <f t="shared" si="13"/>
        <v>0</v>
      </c>
      <c r="B153" s="1180"/>
      <c r="C153" s="136"/>
      <c r="D153" s="136"/>
      <c r="E153" s="1181"/>
      <c r="F153" s="136">
        <f t="shared" si="10"/>
        <v>0</v>
      </c>
      <c r="G153" s="136">
        <f t="shared" si="11"/>
        <v>0</v>
      </c>
      <c r="H153" s="136">
        <f t="shared" si="12"/>
        <v>0</v>
      </c>
      <c r="I153" s="136">
        <f>+'6-3표준조사'!L193</f>
        <v>0</v>
      </c>
      <c r="J153" s="136">
        <f>+'6-3표준조사'!M193</f>
        <v>0</v>
      </c>
      <c r="K153" s="1182"/>
    </row>
    <row r="154" spans="1:11" s="26" customFormat="1" ht="18.75" hidden="1" customHeight="1">
      <c r="A154" s="6">
        <f t="shared" si="13"/>
        <v>0</v>
      </c>
      <c r="B154" s="1180"/>
      <c r="C154" s="136"/>
      <c r="D154" s="136"/>
      <c r="E154" s="1181"/>
      <c r="F154" s="136">
        <f t="shared" si="10"/>
        <v>0</v>
      </c>
      <c r="G154" s="136">
        <f t="shared" si="11"/>
        <v>0</v>
      </c>
      <c r="H154" s="136">
        <f t="shared" si="12"/>
        <v>0</v>
      </c>
      <c r="I154" s="136">
        <f>+'6-3표준조사'!L194</f>
        <v>0</v>
      </c>
      <c r="J154" s="136">
        <f>+'6-3표준조사'!M194</f>
        <v>0</v>
      </c>
      <c r="K154" s="1182"/>
    </row>
    <row r="155" spans="1:11" s="26" customFormat="1" ht="18.75" hidden="1" customHeight="1">
      <c r="A155" s="6">
        <f t="shared" si="13"/>
        <v>0</v>
      </c>
      <c r="B155" s="1180"/>
      <c r="C155" s="136"/>
      <c r="D155" s="136"/>
      <c r="E155" s="1181"/>
      <c r="F155" s="136">
        <f t="shared" si="10"/>
        <v>0</v>
      </c>
      <c r="G155" s="136">
        <f t="shared" si="11"/>
        <v>0</v>
      </c>
      <c r="H155" s="136">
        <f t="shared" si="12"/>
        <v>0</v>
      </c>
      <c r="I155" s="136">
        <f>+'6-3표준조사'!L195</f>
        <v>0</v>
      </c>
      <c r="J155" s="136">
        <f>+'6-3표준조사'!M195</f>
        <v>0</v>
      </c>
      <c r="K155" s="1182"/>
    </row>
    <row r="156" spans="1:11" s="26" customFormat="1" ht="18.75" hidden="1" customHeight="1">
      <c r="A156" s="6">
        <f t="shared" si="13"/>
        <v>0</v>
      </c>
      <c r="B156" s="1180"/>
      <c r="C156" s="136"/>
      <c r="D156" s="136"/>
      <c r="E156" s="1181"/>
      <c r="F156" s="136">
        <f t="shared" si="10"/>
        <v>0</v>
      </c>
      <c r="G156" s="136">
        <f t="shared" si="11"/>
        <v>0</v>
      </c>
      <c r="H156" s="136">
        <f t="shared" si="12"/>
        <v>0</v>
      </c>
      <c r="I156" s="136">
        <f>+'6-3표준조사'!L196</f>
        <v>0</v>
      </c>
      <c r="J156" s="136">
        <f>+'6-3표준조사'!M196</f>
        <v>0</v>
      </c>
      <c r="K156" s="1182"/>
    </row>
    <row r="157" spans="1:11" s="26" customFormat="1" ht="18.75" hidden="1" customHeight="1">
      <c r="A157" s="6">
        <f t="shared" si="13"/>
        <v>0</v>
      </c>
      <c r="B157" s="1180"/>
      <c r="C157" s="136"/>
      <c r="D157" s="136"/>
      <c r="E157" s="1181"/>
      <c r="F157" s="136">
        <f t="shared" si="10"/>
        <v>0</v>
      </c>
      <c r="G157" s="136">
        <f t="shared" si="11"/>
        <v>0</v>
      </c>
      <c r="H157" s="136">
        <f t="shared" si="12"/>
        <v>0</v>
      </c>
      <c r="I157" s="136">
        <f>+'6-3표준조사'!L197</f>
        <v>0</v>
      </c>
      <c r="J157" s="136">
        <f>+'6-3표준조사'!M197</f>
        <v>0</v>
      </c>
      <c r="K157" s="1182"/>
    </row>
    <row r="158" spans="1:11" s="26" customFormat="1" ht="18.75" hidden="1" customHeight="1">
      <c r="A158" s="6">
        <f t="shared" si="13"/>
        <v>0</v>
      </c>
      <c r="B158" s="1180"/>
      <c r="C158" s="136"/>
      <c r="D158" s="136"/>
      <c r="E158" s="1181"/>
      <c r="F158" s="136">
        <f t="shared" si="10"/>
        <v>0</v>
      </c>
      <c r="G158" s="136">
        <f t="shared" si="11"/>
        <v>0</v>
      </c>
      <c r="H158" s="136">
        <f t="shared" si="12"/>
        <v>0</v>
      </c>
      <c r="I158" s="136">
        <f>+'6-3표준조사'!L198</f>
        <v>0</v>
      </c>
      <c r="J158" s="136">
        <f>+'6-3표준조사'!M198</f>
        <v>0</v>
      </c>
      <c r="K158" s="1182"/>
    </row>
    <row r="159" spans="1:11" s="26" customFormat="1" ht="18.75" hidden="1" customHeight="1">
      <c r="A159" s="6">
        <f t="shared" si="13"/>
        <v>0</v>
      </c>
      <c r="B159" s="1180"/>
      <c r="C159" s="136"/>
      <c r="D159" s="136"/>
      <c r="E159" s="1181"/>
      <c r="F159" s="136">
        <f t="shared" si="10"/>
        <v>0</v>
      </c>
      <c r="G159" s="136">
        <f t="shared" si="11"/>
        <v>0</v>
      </c>
      <c r="H159" s="136">
        <f t="shared" si="12"/>
        <v>0</v>
      </c>
      <c r="I159" s="136">
        <f>+'6-3표준조사'!L199</f>
        <v>0</v>
      </c>
      <c r="J159" s="136">
        <f>+'6-3표준조사'!M199</f>
        <v>0</v>
      </c>
      <c r="K159" s="1182"/>
    </row>
    <row r="160" spans="1:11" s="26" customFormat="1" ht="18.75" hidden="1" customHeight="1">
      <c r="A160" s="6">
        <f t="shared" si="13"/>
        <v>0</v>
      </c>
      <c r="B160" s="1180"/>
      <c r="C160" s="136"/>
      <c r="D160" s="136"/>
      <c r="E160" s="1181"/>
      <c r="F160" s="136">
        <f t="shared" si="10"/>
        <v>0</v>
      </c>
      <c r="G160" s="136">
        <f t="shared" si="11"/>
        <v>0</v>
      </c>
      <c r="H160" s="136">
        <f t="shared" si="12"/>
        <v>0</v>
      </c>
      <c r="I160" s="136">
        <f>+'6-3표준조사'!L200</f>
        <v>0</v>
      </c>
      <c r="J160" s="136">
        <f>+'6-3표준조사'!M200</f>
        <v>0</v>
      </c>
      <c r="K160" s="1182"/>
    </row>
    <row r="161" spans="1:11" s="26" customFormat="1" ht="18.75" hidden="1" customHeight="1">
      <c r="A161" s="6">
        <f t="shared" si="13"/>
        <v>0</v>
      </c>
      <c r="B161" s="1180"/>
      <c r="C161" s="136"/>
      <c r="D161" s="136"/>
      <c r="E161" s="1181"/>
      <c r="F161" s="136">
        <f t="shared" si="10"/>
        <v>0</v>
      </c>
      <c r="G161" s="136">
        <f t="shared" si="11"/>
        <v>0</v>
      </c>
      <c r="H161" s="136">
        <f t="shared" si="12"/>
        <v>0</v>
      </c>
      <c r="I161" s="136">
        <f>+'6-3표준조사'!L203</f>
        <v>0</v>
      </c>
      <c r="J161" s="136">
        <f>+'6-3표준조사'!M203</f>
        <v>0</v>
      </c>
      <c r="K161" s="1182"/>
    </row>
    <row r="162" spans="1:11" s="26" customFormat="1" ht="18.75" hidden="1" customHeight="1">
      <c r="A162" s="6">
        <f t="shared" si="13"/>
        <v>0</v>
      </c>
      <c r="B162" s="1180"/>
      <c r="C162" s="136"/>
      <c r="D162" s="136"/>
      <c r="E162" s="1181"/>
      <c r="F162" s="136">
        <f t="shared" si="10"/>
        <v>0</v>
      </c>
      <c r="G162" s="136">
        <f t="shared" si="11"/>
        <v>0</v>
      </c>
      <c r="H162" s="136">
        <f t="shared" si="12"/>
        <v>0</v>
      </c>
      <c r="I162" s="136">
        <f>+'6-3표준조사'!L204</f>
        <v>0</v>
      </c>
      <c r="J162" s="136">
        <f>+'6-3표준조사'!M204</f>
        <v>0</v>
      </c>
      <c r="K162" s="1182"/>
    </row>
    <row r="163" spans="1:11" s="26" customFormat="1" ht="18.75" hidden="1" customHeight="1">
      <c r="A163" s="6">
        <f t="shared" si="13"/>
        <v>0</v>
      </c>
      <c r="B163" s="1180"/>
      <c r="C163" s="136"/>
      <c r="D163" s="136"/>
      <c r="E163" s="1181"/>
      <c r="F163" s="136">
        <f t="shared" si="10"/>
        <v>0</v>
      </c>
      <c r="G163" s="136">
        <f t="shared" si="11"/>
        <v>0</v>
      </c>
      <c r="H163" s="136">
        <f t="shared" si="12"/>
        <v>0</v>
      </c>
      <c r="I163" s="136">
        <f>+'6-3표준조사'!L205</f>
        <v>0</v>
      </c>
      <c r="J163" s="136">
        <f>+'6-3표준조사'!M205</f>
        <v>0</v>
      </c>
      <c r="K163" s="1182"/>
    </row>
    <row r="164" spans="1:11" s="26" customFormat="1" ht="18.75" hidden="1" customHeight="1">
      <c r="A164" s="6">
        <f t="shared" si="13"/>
        <v>0</v>
      </c>
      <c r="B164" s="1180"/>
      <c r="C164" s="136"/>
      <c r="D164" s="136"/>
      <c r="E164" s="1181"/>
      <c r="F164" s="136">
        <f t="shared" si="10"/>
        <v>0</v>
      </c>
      <c r="G164" s="136">
        <f t="shared" si="11"/>
        <v>0</v>
      </c>
      <c r="H164" s="136">
        <f t="shared" si="12"/>
        <v>0</v>
      </c>
      <c r="I164" s="136">
        <f>+'6-3표준조사'!L206</f>
        <v>0</v>
      </c>
      <c r="J164" s="136">
        <f>+'6-3표준조사'!M206</f>
        <v>0</v>
      </c>
      <c r="K164" s="1182"/>
    </row>
    <row r="165" spans="1:11" s="26" customFormat="1" ht="18.75" hidden="1" customHeight="1">
      <c r="A165" s="6">
        <f t="shared" si="13"/>
        <v>0</v>
      </c>
      <c r="B165" s="1180"/>
      <c r="C165" s="136"/>
      <c r="D165" s="136"/>
      <c r="E165" s="1181"/>
      <c r="F165" s="136">
        <f t="shared" si="10"/>
        <v>0</v>
      </c>
      <c r="G165" s="136">
        <f t="shared" si="11"/>
        <v>0</v>
      </c>
      <c r="H165" s="136">
        <f t="shared" si="12"/>
        <v>0</v>
      </c>
      <c r="I165" s="136">
        <f>+'6-3표준조사'!L207</f>
        <v>0</v>
      </c>
      <c r="J165" s="136">
        <f>+'6-3표준조사'!M207</f>
        <v>0</v>
      </c>
      <c r="K165" s="1182"/>
    </row>
    <row r="166" spans="1:11" s="26" customFormat="1" ht="18.75" hidden="1" customHeight="1">
      <c r="A166" s="6">
        <f t="shared" si="13"/>
        <v>0</v>
      </c>
      <c r="B166" s="1180"/>
      <c r="C166" s="136"/>
      <c r="D166" s="136"/>
      <c r="E166" s="1181"/>
      <c r="F166" s="136">
        <f t="shared" si="10"/>
        <v>0</v>
      </c>
      <c r="G166" s="136">
        <f t="shared" si="11"/>
        <v>0</v>
      </c>
      <c r="H166" s="136">
        <f t="shared" si="12"/>
        <v>0</v>
      </c>
      <c r="I166" s="136">
        <f>+'6-3표준조사'!L208</f>
        <v>0</v>
      </c>
      <c r="J166" s="136">
        <f>+'6-3표준조사'!M208</f>
        <v>0</v>
      </c>
      <c r="K166" s="1182"/>
    </row>
    <row r="167" spans="1:11" s="26" customFormat="1" ht="18.75" hidden="1" customHeight="1">
      <c r="A167" s="6">
        <f t="shared" si="13"/>
        <v>0</v>
      </c>
      <c r="B167" s="1180"/>
      <c r="C167" s="136"/>
      <c r="D167" s="136"/>
      <c r="E167" s="1181"/>
      <c r="F167" s="136">
        <f t="shared" si="10"/>
        <v>0</v>
      </c>
      <c r="G167" s="136">
        <f t="shared" si="11"/>
        <v>0</v>
      </c>
      <c r="H167" s="136">
        <f t="shared" si="12"/>
        <v>0</v>
      </c>
      <c r="I167" s="136">
        <f>+'6-3표준조사'!L209</f>
        <v>0</v>
      </c>
      <c r="J167" s="136">
        <f>+'6-3표준조사'!M209</f>
        <v>0</v>
      </c>
      <c r="K167" s="1182"/>
    </row>
    <row r="168" spans="1:11" s="26" customFormat="1" ht="18.75" hidden="1" customHeight="1">
      <c r="A168" s="6">
        <f t="shared" si="13"/>
        <v>0</v>
      </c>
      <c r="B168" s="1180"/>
      <c r="C168" s="136"/>
      <c r="D168" s="136"/>
      <c r="E168" s="1181"/>
      <c r="F168" s="136">
        <f t="shared" si="10"/>
        <v>0</v>
      </c>
      <c r="G168" s="136">
        <f t="shared" si="11"/>
        <v>0</v>
      </c>
      <c r="H168" s="136">
        <f t="shared" si="12"/>
        <v>0</v>
      </c>
      <c r="I168" s="136">
        <f>+'6-3표준조사'!L210</f>
        <v>0</v>
      </c>
      <c r="J168" s="136">
        <f>+'6-3표준조사'!M210</f>
        <v>0</v>
      </c>
      <c r="K168" s="1182"/>
    </row>
    <row r="169" spans="1:11" s="26" customFormat="1" ht="18.75" hidden="1" customHeight="1">
      <c r="A169" s="6">
        <f t="shared" si="13"/>
        <v>0</v>
      </c>
      <c r="B169" s="1180"/>
      <c r="C169" s="136"/>
      <c r="D169" s="136"/>
      <c r="E169" s="1181"/>
      <c r="F169" s="136">
        <f t="shared" si="10"/>
        <v>0</v>
      </c>
      <c r="G169" s="136">
        <f t="shared" si="11"/>
        <v>0</v>
      </c>
      <c r="H169" s="136">
        <f t="shared" si="12"/>
        <v>0</v>
      </c>
      <c r="I169" s="136">
        <f>+'6-3표준조사'!L211</f>
        <v>0</v>
      </c>
      <c r="J169" s="136">
        <f>+'6-3표준조사'!M211</f>
        <v>0</v>
      </c>
      <c r="K169" s="1182"/>
    </row>
    <row r="170" spans="1:11" s="26" customFormat="1" ht="18.75" hidden="1" customHeight="1">
      <c r="A170" s="6">
        <f t="shared" si="13"/>
        <v>0</v>
      </c>
      <c r="B170" s="1180"/>
      <c r="C170" s="136"/>
      <c r="D170" s="136"/>
      <c r="E170" s="1181"/>
      <c r="F170" s="136">
        <f t="shared" si="10"/>
        <v>0</v>
      </c>
      <c r="G170" s="136">
        <f t="shared" si="11"/>
        <v>0</v>
      </c>
      <c r="H170" s="136">
        <f t="shared" si="12"/>
        <v>0</v>
      </c>
      <c r="I170" s="136">
        <f>+'6-3표준조사'!L212</f>
        <v>0</v>
      </c>
      <c r="J170" s="136">
        <f>+'6-3표준조사'!M212</f>
        <v>0</v>
      </c>
      <c r="K170" s="1182"/>
    </row>
    <row r="171" spans="1:11" s="26" customFormat="1" ht="18.75" hidden="1" customHeight="1">
      <c r="A171" s="6">
        <f t="shared" si="13"/>
        <v>0</v>
      </c>
      <c r="B171" s="1180"/>
      <c r="C171" s="136"/>
      <c r="D171" s="136"/>
      <c r="E171" s="1181"/>
      <c r="F171" s="136">
        <f t="shared" si="10"/>
        <v>0</v>
      </c>
      <c r="G171" s="136">
        <f t="shared" si="11"/>
        <v>0</v>
      </c>
      <c r="H171" s="136">
        <f t="shared" si="12"/>
        <v>0</v>
      </c>
      <c r="I171" s="136">
        <f>+'6-3표준조사'!L213</f>
        <v>0</v>
      </c>
      <c r="J171" s="136">
        <f>+'6-3표준조사'!M213</f>
        <v>0</v>
      </c>
      <c r="K171" s="1182"/>
    </row>
    <row r="172" spans="1:11" s="26" customFormat="1" ht="18.75" hidden="1" customHeight="1">
      <c r="A172" s="6">
        <f t="shared" si="13"/>
        <v>0</v>
      </c>
      <c r="B172" s="1180"/>
      <c r="C172" s="136"/>
      <c r="D172" s="136"/>
      <c r="E172" s="1181"/>
      <c r="F172" s="136">
        <f t="shared" si="10"/>
        <v>0</v>
      </c>
      <c r="G172" s="136">
        <f t="shared" si="11"/>
        <v>0</v>
      </c>
      <c r="H172" s="136">
        <f t="shared" si="12"/>
        <v>0</v>
      </c>
      <c r="I172" s="136">
        <f>+'6-3표준조사'!L214</f>
        <v>0</v>
      </c>
      <c r="J172" s="136">
        <f>+'6-3표준조사'!M214</f>
        <v>0</v>
      </c>
      <c r="K172" s="1182"/>
    </row>
    <row r="173" spans="1:11" s="26" customFormat="1" ht="18.75" hidden="1" customHeight="1">
      <c r="A173" s="6">
        <f t="shared" si="13"/>
        <v>0</v>
      </c>
      <c r="B173" s="1180"/>
      <c r="C173" s="136"/>
      <c r="D173" s="136"/>
      <c r="E173" s="1181"/>
      <c r="F173" s="136">
        <f t="shared" si="10"/>
        <v>0</v>
      </c>
      <c r="G173" s="136">
        <f t="shared" si="11"/>
        <v>0</v>
      </c>
      <c r="H173" s="136">
        <f t="shared" si="12"/>
        <v>0</v>
      </c>
      <c r="I173" s="136">
        <f>+'6-3표준조사'!L215</f>
        <v>0</v>
      </c>
      <c r="J173" s="136">
        <f>+'6-3표준조사'!M215</f>
        <v>0</v>
      </c>
      <c r="K173" s="1182"/>
    </row>
    <row r="174" spans="1:11" s="26" customFormat="1" ht="18.75" hidden="1" customHeight="1">
      <c r="A174" s="6">
        <f t="shared" si="13"/>
        <v>0</v>
      </c>
      <c r="B174" s="1180"/>
      <c r="C174" s="136"/>
      <c r="D174" s="136"/>
      <c r="E174" s="1181"/>
      <c r="F174" s="136">
        <f t="shared" si="10"/>
        <v>0</v>
      </c>
      <c r="G174" s="136">
        <f t="shared" si="11"/>
        <v>0</v>
      </c>
      <c r="H174" s="136">
        <f t="shared" si="12"/>
        <v>0</v>
      </c>
      <c r="I174" s="136">
        <f>+'6-3표준조사'!L216</f>
        <v>0</v>
      </c>
      <c r="J174" s="136">
        <f>+'6-3표준조사'!M216</f>
        <v>0</v>
      </c>
      <c r="K174" s="1182"/>
    </row>
    <row r="175" spans="1:11" s="26" customFormat="1" ht="18.75" hidden="1" customHeight="1">
      <c r="A175" s="6">
        <f t="shared" si="13"/>
        <v>0</v>
      </c>
      <c r="B175" s="1180"/>
      <c r="C175" s="136"/>
      <c r="D175" s="136"/>
      <c r="E175" s="1181"/>
      <c r="F175" s="136">
        <f t="shared" si="10"/>
        <v>0</v>
      </c>
      <c r="G175" s="136">
        <f t="shared" si="11"/>
        <v>0</v>
      </c>
      <c r="H175" s="136">
        <f t="shared" si="12"/>
        <v>0</v>
      </c>
      <c r="I175" s="136">
        <f>+'6-3표준조사'!L217</f>
        <v>0</v>
      </c>
      <c r="J175" s="136">
        <f>+'6-3표준조사'!M217</f>
        <v>0</v>
      </c>
      <c r="K175" s="1182"/>
    </row>
    <row r="176" spans="1:11" s="26" customFormat="1" ht="18.75" hidden="1" customHeight="1">
      <c r="A176" s="6">
        <f t="shared" si="13"/>
        <v>0</v>
      </c>
      <c r="B176" s="1180"/>
      <c r="C176" s="136"/>
      <c r="D176" s="136"/>
      <c r="E176" s="1181"/>
      <c r="F176" s="136">
        <f t="shared" si="10"/>
        <v>0</v>
      </c>
      <c r="G176" s="136">
        <f t="shared" si="11"/>
        <v>0</v>
      </c>
      <c r="H176" s="136">
        <f t="shared" si="12"/>
        <v>0</v>
      </c>
      <c r="I176" s="136">
        <f>+'6-3표준조사'!L218</f>
        <v>0</v>
      </c>
      <c r="J176" s="136">
        <f>+'6-3표준조사'!M218</f>
        <v>0</v>
      </c>
      <c r="K176" s="1182"/>
    </row>
    <row r="177" spans="1:18" s="26" customFormat="1" ht="18.75" hidden="1" customHeight="1">
      <c r="A177" s="6">
        <f t="shared" si="13"/>
        <v>0</v>
      </c>
      <c r="B177" s="1180"/>
      <c r="C177" s="136"/>
      <c r="D177" s="136"/>
      <c r="E177" s="1181"/>
      <c r="F177" s="136">
        <f t="shared" si="10"/>
        <v>0</v>
      </c>
      <c r="G177" s="136">
        <f t="shared" si="11"/>
        <v>0</v>
      </c>
      <c r="H177" s="136">
        <f t="shared" si="12"/>
        <v>0</v>
      </c>
      <c r="I177" s="136">
        <f>+'6-3표준조사'!L219</f>
        <v>0</v>
      </c>
      <c r="J177" s="136">
        <f>+'6-3표준조사'!M219</f>
        <v>0</v>
      </c>
      <c r="K177" s="1182"/>
    </row>
    <row r="178" spans="1:18" s="26" customFormat="1" ht="18.75" hidden="1" customHeight="1">
      <c r="A178" s="6">
        <f t="shared" si="13"/>
        <v>0</v>
      </c>
      <c r="B178" s="1180"/>
      <c r="C178" s="136"/>
      <c r="D178" s="136"/>
      <c r="E178" s="1181"/>
      <c r="F178" s="136">
        <f t="shared" si="10"/>
        <v>0</v>
      </c>
      <c r="G178" s="136">
        <f t="shared" si="11"/>
        <v>0</v>
      </c>
      <c r="H178" s="136">
        <f t="shared" si="12"/>
        <v>0</v>
      </c>
      <c r="I178" s="136">
        <f>+'6-3표준조사'!L220</f>
        <v>0</v>
      </c>
      <c r="J178" s="136">
        <f>+'6-3표준조사'!M220</f>
        <v>0</v>
      </c>
      <c r="K178" s="1182"/>
    </row>
    <row r="179" spans="1:18" s="26" customFormat="1" ht="18.75" hidden="1" customHeight="1">
      <c r="A179" s="6">
        <f t="shared" si="13"/>
        <v>0</v>
      </c>
      <c r="B179" s="1180"/>
      <c r="C179" s="136"/>
      <c r="D179" s="136"/>
      <c r="E179" s="1181"/>
      <c r="F179" s="136">
        <f t="shared" si="10"/>
        <v>0</v>
      </c>
      <c r="G179" s="136">
        <f t="shared" si="11"/>
        <v>0</v>
      </c>
      <c r="H179" s="136">
        <f t="shared" si="12"/>
        <v>0</v>
      </c>
      <c r="I179" s="136">
        <f>+'6-3표준조사'!L221</f>
        <v>0</v>
      </c>
      <c r="J179" s="136">
        <f>+'6-3표준조사'!M221</f>
        <v>0</v>
      </c>
      <c r="K179" s="1182"/>
    </row>
    <row r="180" spans="1:18" s="26" customFormat="1" ht="18.75" hidden="1" customHeight="1">
      <c r="A180" s="6">
        <f t="shared" si="13"/>
        <v>0</v>
      </c>
      <c r="B180" s="1180"/>
      <c r="C180" s="136"/>
      <c r="D180" s="136"/>
      <c r="E180" s="1181"/>
      <c r="F180" s="136">
        <f t="shared" si="10"/>
        <v>0</v>
      </c>
      <c r="G180" s="136">
        <f t="shared" si="11"/>
        <v>0</v>
      </c>
      <c r="H180" s="136">
        <f t="shared" si="12"/>
        <v>0</v>
      </c>
      <c r="I180" s="136">
        <f>+'6-3표준조사'!L222</f>
        <v>0</v>
      </c>
      <c r="J180" s="136">
        <f>+'6-3표준조사'!M222</f>
        <v>0</v>
      </c>
      <c r="K180" s="1182"/>
    </row>
    <row r="181" spans="1:18" s="26" customFormat="1" ht="18.75" hidden="1" customHeight="1">
      <c r="A181" s="6">
        <f t="shared" si="13"/>
        <v>0</v>
      </c>
      <c r="B181" s="1180"/>
      <c r="C181" s="136"/>
      <c r="D181" s="136"/>
      <c r="E181" s="1181"/>
      <c r="F181" s="136">
        <f t="shared" si="10"/>
        <v>0</v>
      </c>
      <c r="G181" s="136">
        <f t="shared" si="11"/>
        <v>0</v>
      </c>
      <c r="H181" s="136">
        <f t="shared" si="12"/>
        <v>0</v>
      </c>
      <c r="I181" s="136">
        <f>+'6-3표준조사'!L223</f>
        <v>0</v>
      </c>
      <c r="J181" s="136">
        <f>+'6-3표준조사'!M223</f>
        <v>0</v>
      </c>
      <c r="K181" s="1182"/>
    </row>
    <row r="182" spans="1:18" s="26" customFormat="1" ht="18.75" hidden="1" customHeight="1">
      <c r="A182" s="6">
        <f t="shared" si="13"/>
        <v>0</v>
      </c>
      <c r="B182" s="1180"/>
      <c r="C182" s="136"/>
      <c r="D182" s="136"/>
      <c r="E182" s="1181"/>
      <c r="F182" s="136">
        <f t="shared" si="10"/>
        <v>0</v>
      </c>
      <c r="G182" s="136">
        <f t="shared" si="11"/>
        <v>0</v>
      </c>
      <c r="H182" s="136">
        <f t="shared" si="12"/>
        <v>0</v>
      </c>
      <c r="I182" s="136">
        <f>+'6-3표준조사'!L224</f>
        <v>0</v>
      </c>
      <c r="J182" s="136">
        <f>+'6-3표준조사'!M224</f>
        <v>0</v>
      </c>
      <c r="K182" s="1182"/>
    </row>
    <row r="183" spans="1:18" s="26" customFormat="1" ht="18.75" hidden="1" customHeight="1">
      <c r="A183" s="6">
        <f t="shared" si="13"/>
        <v>0</v>
      </c>
      <c r="B183" s="1180"/>
      <c r="C183" s="136"/>
      <c r="D183" s="136"/>
      <c r="E183" s="1181"/>
      <c r="F183" s="136">
        <f t="shared" si="10"/>
        <v>0</v>
      </c>
      <c r="G183" s="136">
        <f t="shared" si="11"/>
        <v>0</v>
      </c>
      <c r="H183" s="136">
        <f t="shared" si="12"/>
        <v>0</v>
      </c>
      <c r="I183" s="136">
        <f>+'6-3표준조사'!L225</f>
        <v>0</v>
      </c>
      <c r="J183" s="136">
        <f>+'6-3표준조사'!M225</f>
        <v>0</v>
      </c>
      <c r="K183" s="1182"/>
    </row>
    <row r="184" spans="1:18" ht="18.75" customHeight="1">
      <c r="A184" s="918">
        <f t="shared" si="13"/>
        <v>1</v>
      </c>
      <c r="B184" s="1178" t="str">
        <f>+'6-3표준조사'!M229</f>
        <v>단양</v>
      </c>
      <c r="C184" s="920" t="str">
        <f>+'6-3표준조사'!N229</f>
        <v>어상천</v>
      </c>
      <c r="D184" s="920" t="str">
        <f>+'6-3표준조사'!O229</f>
        <v>연곡</v>
      </c>
      <c r="E184" s="1715" t="str">
        <f>+'6-3표준조사'!P229</f>
        <v>산147-3번지</v>
      </c>
      <c r="F184" s="920" t="str">
        <f>+'6-3표준조사'!K229</f>
        <v>65-0</v>
      </c>
      <c r="G184" s="920" t="str">
        <f>+'6-3표준조사'!L229</f>
        <v>51-0</v>
      </c>
      <c r="H184" s="920">
        <f>IF(I184&gt;0,1,0)</f>
        <v>1</v>
      </c>
      <c r="I184" s="920">
        <f>+'6-3표준조사'!L237</f>
        <v>318243</v>
      </c>
      <c r="J184" s="920">
        <f>+'6-3표준조사'!M237</f>
        <v>501381</v>
      </c>
      <c r="K184" s="1179"/>
      <c r="N184" s="922"/>
      <c r="O184" s="922"/>
      <c r="P184" s="922"/>
      <c r="Q184" s="923"/>
      <c r="R184" s="921"/>
    </row>
    <row r="185" spans="1:18" ht="18.75" customHeight="1">
      <c r="A185" s="918">
        <f t="shared" si="13"/>
        <v>1</v>
      </c>
      <c r="B185" s="1178"/>
      <c r="C185" s="920"/>
      <c r="D185" s="920"/>
      <c r="E185" s="925"/>
      <c r="F185" s="920" t="str">
        <f>IF($H185&gt;0,F184,)</f>
        <v>65-0</v>
      </c>
      <c r="G185" s="920" t="str">
        <f>IF($H185&gt;0,G184,)</f>
        <v>51-0</v>
      </c>
      <c r="H185" s="920">
        <f>IF(I185&gt;0,H184+1,0)</f>
        <v>2</v>
      </c>
      <c r="I185" s="920">
        <f>+'6-3표준조사'!L238</f>
        <v>318378</v>
      </c>
      <c r="J185" s="920">
        <f>+'6-3표준조사'!M238</f>
        <v>501398</v>
      </c>
      <c r="K185" s="1179"/>
      <c r="N185" s="922"/>
      <c r="O185" s="922"/>
      <c r="P185" s="922"/>
      <c r="Q185" s="923"/>
      <c r="R185" s="921"/>
    </row>
    <row r="186" spans="1:18" s="249" customFormat="1" ht="18.75" customHeight="1">
      <c r="A186" s="248">
        <f t="shared" si="13"/>
        <v>1</v>
      </c>
      <c r="B186" s="1187"/>
      <c r="C186" s="250"/>
      <c r="D186" s="250"/>
      <c r="E186" s="1188"/>
      <c r="F186" s="250" t="str">
        <f t="shared" ref="F186:F243" si="14">IF($H186&gt;0,F185,)</f>
        <v>65-0</v>
      </c>
      <c r="G186" s="250" t="str">
        <f t="shared" ref="G186:G243" si="15">IF($H186&gt;0,G185,)</f>
        <v>51-0</v>
      </c>
      <c r="H186" s="250">
        <f t="shared" ref="H186:H243" si="16">IF(I186&gt;0,H185+1,0)</f>
        <v>3</v>
      </c>
      <c r="I186" s="250">
        <f>+'6-3표준조사'!L239</f>
        <v>318369</v>
      </c>
      <c r="J186" s="250">
        <f>+'6-3표준조사'!M239</f>
        <v>501250</v>
      </c>
      <c r="K186" s="1189"/>
      <c r="N186" s="251"/>
      <c r="O186" s="251"/>
      <c r="P186" s="251"/>
      <c r="Q186" s="251"/>
      <c r="R186" s="251"/>
    </row>
    <row r="187" spans="1:18" s="249" customFormat="1" ht="18.75" customHeight="1">
      <c r="A187" s="248">
        <f t="shared" si="13"/>
        <v>1</v>
      </c>
      <c r="B187" s="1187"/>
      <c r="C187" s="250"/>
      <c r="D187" s="250"/>
      <c r="E187" s="1188"/>
      <c r="F187" s="250" t="str">
        <f t="shared" si="14"/>
        <v>65-0</v>
      </c>
      <c r="G187" s="250" t="str">
        <f t="shared" si="15"/>
        <v>51-0</v>
      </c>
      <c r="H187" s="250">
        <f t="shared" si="16"/>
        <v>4</v>
      </c>
      <c r="I187" s="250">
        <f>+'6-3표준조사'!L240</f>
        <v>318461</v>
      </c>
      <c r="J187" s="250">
        <f>+'6-3표준조사'!M240</f>
        <v>501114</v>
      </c>
      <c r="K187" s="1189"/>
      <c r="N187" s="251"/>
      <c r="O187" s="251"/>
      <c r="P187" s="251"/>
      <c r="Q187" s="251"/>
      <c r="R187" s="251"/>
    </row>
    <row r="188" spans="1:18" s="26" customFormat="1" ht="18.75" customHeight="1">
      <c r="A188" s="6">
        <f t="shared" si="13"/>
        <v>1</v>
      </c>
      <c r="B188" s="1180"/>
      <c r="C188" s="136"/>
      <c r="D188" s="136"/>
      <c r="E188" s="1181"/>
      <c r="F188" s="136" t="str">
        <f t="shared" si="14"/>
        <v>65-0</v>
      </c>
      <c r="G188" s="136" t="str">
        <f t="shared" si="15"/>
        <v>51-0</v>
      </c>
      <c r="H188" s="136">
        <f t="shared" si="16"/>
        <v>5</v>
      </c>
      <c r="I188" s="136">
        <f>+'6-3표준조사'!L241</f>
        <v>318519</v>
      </c>
      <c r="J188" s="136">
        <f>+'6-3표준조사'!M241</f>
        <v>500973</v>
      </c>
      <c r="K188" s="1182"/>
    </row>
    <row r="189" spans="1:18" s="26" customFormat="1" ht="18.75" hidden="1" customHeight="1">
      <c r="A189" s="6">
        <f t="shared" si="13"/>
        <v>0</v>
      </c>
      <c r="B189" s="1180"/>
      <c r="C189" s="136"/>
      <c r="D189" s="136"/>
      <c r="E189" s="1181"/>
      <c r="F189" s="136">
        <f t="shared" si="14"/>
        <v>0</v>
      </c>
      <c r="G189" s="136">
        <f t="shared" si="15"/>
        <v>0</v>
      </c>
      <c r="H189" s="136">
        <f t="shared" si="16"/>
        <v>0</v>
      </c>
      <c r="I189" s="136">
        <f>+'6-3표준조사'!L242</f>
        <v>0</v>
      </c>
      <c r="J189" s="136">
        <f>+'6-3표준조사'!M242</f>
        <v>0</v>
      </c>
      <c r="K189" s="1182"/>
    </row>
    <row r="190" spans="1:18" s="26" customFormat="1" ht="18.75" hidden="1" customHeight="1">
      <c r="A190" s="6">
        <f t="shared" si="13"/>
        <v>0</v>
      </c>
      <c r="B190" s="1180"/>
      <c r="C190" s="136"/>
      <c r="D190" s="136"/>
      <c r="E190" s="1181"/>
      <c r="F190" s="136">
        <f t="shared" si="14"/>
        <v>0</v>
      </c>
      <c r="G190" s="136">
        <f t="shared" si="15"/>
        <v>0</v>
      </c>
      <c r="H190" s="136">
        <f t="shared" si="16"/>
        <v>0</v>
      </c>
      <c r="I190" s="136">
        <f>+'6-3표준조사'!L243</f>
        <v>0</v>
      </c>
      <c r="J190" s="136">
        <f>+'6-3표준조사'!M243</f>
        <v>0</v>
      </c>
      <c r="K190" s="1182"/>
    </row>
    <row r="191" spans="1:18" s="26" customFormat="1" ht="18.75" hidden="1" customHeight="1">
      <c r="A191" s="6">
        <f t="shared" si="13"/>
        <v>0</v>
      </c>
      <c r="B191" s="1180"/>
      <c r="C191" s="136"/>
      <c r="D191" s="136"/>
      <c r="E191" s="1181"/>
      <c r="F191" s="136">
        <f t="shared" si="14"/>
        <v>0</v>
      </c>
      <c r="G191" s="136">
        <f t="shared" si="15"/>
        <v>0</v>
      </c>
      <c r="H191" s="136">
        <f t="shared" si="16"/>
        <v>0</v>
      </c>
      <c r="I191" s="136">
        <f>+'6-3표준조사'!L244</f>
        <v>0</v>
      </c>
      <c r="J191" s="136">
        <f>+'6-3표준조사'!M244</f>
        <v>0</v>
      </c>
      <c r="K191" s="1182"/>
    </row>
    <row r="192" spans="1:18" s="26" customFormat="1" ht="18.75" hidden="1" customHeight="1">
      <c r="A192" s="6">
        <f t="shared" si="13"/>
        <v>0</v>
      </c>
      <c r="B192" s="1180"/>
      <c r="C192" s="136"/>
      <c r="D192" s="136"/>
      <c r="E192" s="1181"/>
      <c r="F192" s="136">
        <f t="shared" si="14"/>
        <v>0</v>
      </c>
      <c r="G192" s="136">
        <f t="shared" si="15"/>
        <v>0</v>
      </c>
      <c r="H192" s="136">
        <f t="shared" si="16"/>
        <v>0</v>
      </c>
      <c r="I192" s="136">
        <f>+'6-3표준조사'!L245</f>
        <v>0</v>
      </c>
      <c r="J192" s="136">
        <f>+'6-3표준조사'!M245</f>
        <v>0</v>
      </c>
      <c r="K192" s="1182"/>
    </row>
    <row r="193" spans="1:11" s="26" customFormat="1" ht="18.75" hidden="1" customHeight="1">
      <c r="A193" s="6">
        <f t="shared" si="13"/>
        <v>0</v>
      </c>
      <c r="B193" s="1180"/>
      <c r="C193" s="136"/>
      <c r="D193" s="136"/>
      <c r="E193" s="1181"/>
      <c r="F193" s="136">
        <f t="shared" si="14"/>
        <v>0</v>
      </c>
      <c r="G193" s="136">
        <f t="shared" si="15"/>
        <v>0</v>
      </c>
      <c r="H193" s="136">
        <f t="shared" si="16"/>
        <v>0</v>
      </c>
      <c r="I193" s="136">
        <f>+'6-3표준조사'!L246</f>
        <v>0</v>
      </c>
      <c r="J193" s="136">
        <f>+'6-3표준조사'!M246</f>
        <v>0</v>
      </c>
      <c r="K193" s="1182"/>
    </row>
    <row r="194" spans="1:11" s="26" customFormat="1" ht="18.75" hidden="1" customHeight="1">
      <c r="A194" s="6">
        <f t="shared" si="13"/>
        <v>0</v>
      </c>
      <c r="B194" s="1180"/>
      <c r="C194" s="136"/>
      <c r="D194" s="136"/>
      <c r="E194" s="1181"/>
      <c r="F194" s="136">
        <f t="shared" si="14"/>
        <v>0</v>
      </c>
      <c r="G194" s="136">
        <f t="shared" si="15"/>
        <v>0</v>
      </c>
      <c r="H194" s="136">
        <f t="shared" si="16"/>
        <v>0</v>
      </c>
      <c r="I194" s="136">
        <f>+'6-3표준조사'!L247</f>
        <v>0</v>
      </c>
      <c r="J194" s="136">
        <f>+'6-3표준조사'!M247</f>
        <v>0</v>
      </c>
      <c r="K194" s="1182"/>
    </row>
    <row r="195" spans="1:11" s="26" customFormat="1" ht="18.75" hidden="1" customHeight="1">
      <c r="A195" s="6">
        <f t="shared" si="13"/>
        <v>0</v>
      </c>
      <c r="B195" s="1180"/>
      <c r="C195" s="136"/>
      <c r="D195" s="136"/>
      <c r="E195" s="1181"/>
      <c r="F195" s="136">
        <f t="shared" si="14"/>
        <v>0</v>
      </c>
      <c r="G195" s="136">
        <f t="shared" si="15"/>
        <v>0</v>
      </c>
      <c r="H195" s="136">
        <f t="shared" si="16"/>
        <v>0</v>
      </c>
      <c r="I195" s="136">
        <f>+'6-3표준조사'!L248</f>
        <v>0</v>
      </c>
      <c r="J195" s="136">
        <f>+'6-3표준조사'!M248</f>
        <v>0</v>
      </c>
      <c r="K195" s="1182"/>
    </row>
    <row r="196" spans="1:11" s="26" customFormat="1" ht="18.75" hidden="1" customHeight="1">
      <c r="A196" s="6">
        <f t="shared" si="13"/>
        <v>0</v>
      </c>
      <c r="B196" s="1180"/>
      <c r="C196" s="136"/>
      <c r="D196" s="136"/>
      <c r="E196" s="1181"/>
      <c r="F196" s="136">
        <f t="shared" si="14"/>
        <v>0</v>
      </c>
      <c r="G196" s="136">
        <f t="shared" si="15"/>
        <v>0</v>
      </c>
      <c r="H196" s="136">
        <f t="shared" si="16"/>
        <v>0</v>
      </c>
      <c r="I196" s="136">
        <f>+'6-3표준조사'!L249</f>
        <v>0</v>
      </c>
      <c r="J196" s="136">
        <f>+'6-3표준조사'!M249</f>
        <v>0</v>
      </c>
      <c r="K196" s="1182"/>
    </row>
    <row r="197" spans="1:11" s="26" customFormat="1" ht="18.75" hidden="1" customHeight="1">
      <c r="A197" s="6">
        <f t="shared" si="13"/>
        <v>0</v>
      </c>
      <c r="B197" s="1180"/>
      <c r="C197" s="136"/>
      <c r="D197" s="136"/>
      <c r="E197" s="1181"/>
      <c r="F197" s="136">
        <f t="shared" si="14"/>
        <v>0</v>
      </c>
      <c r="G197" s="136">
        <f t="shared" si="15"/>
        <v>0</v>
      </c>
      <c r="H197" s="136">
        <f t="shared" si="16"/>
        <v>0</v>
      </c>
      <c r="I197" s="136">
        <f>+'6-3표준조사'!L250</f>
        <v>0</v>
      </c>
      <c r="J197" s="136">
        <f>+'6-3표준조사'!M250</f>
        <v>0</v>
      </c>
      <c r="K197" s="1182"/>
    </row>
    <row r="198" spans="1:11" s="26" customFormat="1" ht="18.75" hidden="1" customHeight="1">
      <c r="A198" s="6">
        <f t="shared" ref="A198:A261" si="17">IF(H198&gt;0,1,0)</f>
        <v>0</v>
      </c>
      <c r="B198" s="1180"/>
      <c r="C198" s="136"/>
      <c r="D198" s="136"/>
      <c r="E198" s="1181"/>
      <c r="F198" s="136">
        <f t="shared" si="14"/>
        <v>0</v>
      </c>
      <c r="G198" s="136">
        <f t="shared" si="15"/>
        <v>0</v>
      </c>
      <c r="H198" s="136">
        <f t="shared" si="16"/>
        <v>0</v>
      </c>
      <c r="I198" s="136">
        <f>+'6-3표준조사'!L253</f>
        <v>0</v>
      </c>
      <c r="J198" s="136">
        <f>+'6-3표준조사'!M253</f>
        <v>0</v>
      </c>
      <c r="K198" s="1182"/>
    </row>
    <row r="199" spans="1:11" s="26" customFormat="1" ht="18.75" hidden="1" customHeight="1">
      <c r="A199" s="6">
        <f t="shared" si="17"/>
        <v>0</v>
      </c>
      <c r="B199" s="1180"/>
      <c r="C199" s="136"/>
      <c r="D199" s="136"/>
      <c r="E199" s="1181"/>
      <c r="F199" s="136">
        <f t="shared" si="14"/>
        <v>0</v>
      </c>
      <c r="G199" s="136">
        <f t="shared" si="15"/>
        <v>0</v>
      </c>
      <c r="H199" s="136">
        <f t="shared" si="16"/>
        <v>0</v>
      </c>
      <c r="I199" s="136">
        <f>+'6-3표준조사'!L254</f>
        <v>0</v>
      </c>
      <c r="J199" s="136">
        <f>+'6-3표준조사'!M254</f>
        <v>0</v>
      </c>
      <c r="K199" s="1182"/>
    </row>
    <row r="200" spans="1:11" s="26" customFormat="1" ht="18.75" hidden="1" customHeight="1">
      <c r="A200" s="6">
        <f t="shared" si="17"/>
        <v>0</v>
      </c>
      <c r="B200" s="1180"/>
      <c r="C200" s="136"/>
      <c r="D200" s="136"/>
      <c r="E200" s="1181"/>
      <c r="F200" s="136">
        <f t="shared" si="14"/>
        <v>0</v>
      </c>
      <c r="G200" s="136">
        <f t="shared" si="15"/>
        <v>0</v>
      </c>
      <c r="H200" s="136">
        <f t="shared" si="16"/>
        <v>0</v>
      </c>
      <c r="I200" s="136">
        <f>+'6-3표준조사'!L255</f>
        <v>0</v>
      </c>
      <c r="J200" s="136">
        <f>+'6-3표준조사'!M255</f>
        <v>0</v>
      </c>
      <c r="K200" s="1182"/>
    </row>
    <row r="201" spans="1:11" s="26" customFormat="1" ht="18.75" hidden="1" customHeight="1">
      <c r="A201" s="6">
        <f t="shared" si="17"/>
        <v>0</v>
      </c>
      <c r="B201" s="1180"/>
      <c r="C201" s="136"/>
      <c r="D201" s="136"/>
      <c r="E201" s="1181"/>
      <c r="F201" s="136">
        <f t="shared" si="14"/>
        <v>0</v>
      </c>
      <c r="G201" s="136">
        <f t="shared" si="15"/>
        <v>0</v>
      </c>
      <c r="H201" s="136">
        <f t="shared" si="16"/>
        <v>0</v>
      </c>
      <c r="I201" s="136">
        <f>+'6-3표준조사'!L256</f>
        <v>0</v>
      </c>
      <c r="J201" s="136">
        <f>+'6-3표준조사'!M256</f>
        <v>0</v>
      </c>
      <c r="K201" s="1182"/>
    </row>
    <row r="202" spans="1:11" s="26" customFormat="1" ht="18.75" hidden="1" customHeight="1">
      <c r="A202" s="6">
        <f t="shared" si="17"/>
        <v>0</v>
      </c>
      <c r="B202" s="1180"/>
      <c r="C202" s="136"/>
      <c r="D202" s="136"/>
      <c r="E202" s="1181"/>
      <c r="F202" s="136">
        <f t="shared" si="14"/>
        <v>0</v>
      </c>
      <c r="G202" s="136">
        <f t="shared" si="15"/>
        <v>0</v>
      </c>
      <c r="H202" s="136">
        <f t="shared" si="16"/>
        <v>0</v>
      </c>
      <c r="I202" s="136">
        <f>+'6-3표준조사'!L257</f>
        <v>0</v>
      </c>
      <c r="J202" s="136">
        <f>+'6-3표준조사'!M257</f>
        <v>0</v>
      </c>
      <c r="K202" s="1182"/>
    </row>
    <row r="203" spans="1:11" s="26" customFormat="1" ht="18.75" hidden="1" customHeight="1">
      <c r="A203" s="6">
        <f t="shared" si="17"/>
        <v>0</v>
      </c>
      <c r="B203" s="1180"/>
      <c r="C203" s="136"/>
      <c r="D203" s="136"/>
      <c r="E203" s="1181"/>
      <c r="F203" s="136">
        <f t="shared" si="14"/>
        <v>0</v>
      </c>
      <c r="G203" s="136">
        <f t="shared" si="15"/>
        <v>0</v>
      </c>
      <c r="H203" s="136">
        <f t="shared" si="16"/>
        <v>0</v>
      </c>
      <c r="I203" s="136">
        <f>+'6-3표준조사'!L258</f>
        <v>0</v>
      </c>
      <c r="J203" s="136">
        <f>+'6-3표준조사'!M258</f>
        <v>0</v>
      </c>
      <c r="K203" s="1182"/>
    </row>
    <row r="204" spans="1:11" s="26" customFormat="1" ht="18.75" hidden="1" customHeight="1">
      <c r="A204" s="6">
        <f t="shared" si="17"/>
        <v>0</v>
      </c>
      <c r="B204" s="1180"/>
      <c r="C204" s="136"/>
      <c r="D204" s="136"/>
      <c r="E204" s="1181"/>
      <c r="F204" s="136">
        <f t="shared" si="14"/>
        <v>0</v>
      </c>
      <c r="G204" s="136">
        <f t="shared" si="15"/>
        <v>0</v>
      </c>
      <c r="H204" s="136">
        <f t="shared" si="16"/>
        <v>0</v>
      </c>
      <c r="I204" s="136">
        <f>+'6-3표준조사'!L259</f>
        <v>0</v>
      </c>
      <c r="J204" s="136">
        <f>+'6-3표준조사'!M259</f>
        <v>0</v>
      </c>
      <c r="K204" s="1182"/>
    </row>
    <row r="205" spans="1:11" s="26" customFormat="1" ht="18.75" hidden="1" customHeight="1">
      <c r="A205" s="6">
        <f t="shared" si="17"/>
        <v>0</v>
      </c>
      <c r="B205" s="1180"/>
      <c r="C205" s="136"/>
      <c r="D205" s="136"/>
      <c r="E205" s="1181"/>
      <c r="F205" s="136">
        <f t="shared" si="14"/>
        <v>0</v>
      </c>
      <c r="G205" s="136">
        <f t="shared" si="15"/>
        <v>0</v>
      </c>
      <c r="H205" s="136">
        <f t="shared" si="16"/>
        <v>0</v>
      </c>
      <c r="I205" s="136">
        <f>+'6-3표준조사'!L260</f>
        <v>0</v>
      </c>
      <c r="J205" s="136">
        <f>+'6-3표준조사'!M260</f>
        <v>0</v>
      </c>
      <c r="K205" s="1182"/>
    </row>
    <row r="206" spans="1:11" s="26" customFormat="1" ht="18.75" hidden="1" customHeight="1">
      <c r="A206" s="6">
        <f t="shared" si="17"/>
        <v>0</v>
      </c>
      <c r="B206" s="1180"/>
      <c r="C206" s="136"/>
      <c r="D206" s="136"/>
      <c r="E206" s="1181"/>
      <c r="F206" s="136">
        <f t="shared" si="14"/>
        <v>0</v>
      </c>
      <c r="G206" s="136">
        <f t="shared" si="15"/>
        <v>0</v>
      </c>
      <c r="H206" s="136">
        <f t="shared" si="16"/>
        <v>0</v>
      </c>
      <c r="I206" s="136">
        <f>+'6-3표준조사'!L261</f>
        <v>0</v>
      </c>
      <c r="J206" s="136">
        <f>+'6-3표준조사'!M261</f>
        <v>0</v>
      </c>
      <c r="K206" s="1182"/>
    </row>
    <row r="207" spans="1:11" s="26" customFormat="1" ht="18.75" hidden="1" customHeight="1">
      <c r="A207" s="6">
        <f t="shared" si="17"/>
        <v>0</v>
      </c>
      <c r="B207" s="1180"/>
      <c r="C207" s="136"/>
      <c r="D207" s="136"/>
      <c r="E207" s="1181"/>
      <c r="F207" s="136">
        <f t="shared" si="14"/>
        <v>0</v>
      </c>
      <c r="G207" s="136">
        <f t="shared" si="15"/>
        <v>0</v>
      </c>
      <c r="H207" s="136">
        <f t="shared" si="16"/>
        <v>0</v>
      </c>
      <c r="I207" s="136">
        <f>+'6-3표준조사'!L262</f>
        <v>0</v>
      </c>
      <c r="J207" s="136">
        <f>+'6-3표준조사'!M262</f>
        <v>0</v>
      </c>
      <c r="K207" s="1182"/>
    </row>
    <row r="208" spans="1:11" s="26" customFormat="1" ht="18.75" hidden="1" customHeight="1">
      <c r="A208" s="6">
        <f t="shared" si="17"/>
        <v>0</v>
      </c>
      <c r="B208" s="1180"/>
      <c r="C208" s="136"/>
      <c r="D208" s="136"/>
      <c r="E208" s="1181"/>
      <c r="F208" s="136">
        <f t="shared" si="14"/>
        <v>0</v>
      </c>
      <c r="G208" s="136">
        <f t="shared" si="15"/>
        <v>0</v>
      </c>
      <c r="H208" s="136">
        <f t="shared" si="16"/>
        <v>0</v>
      </c>
      <c r="I208" s="136">
        <f>+'6-3표준조사'!L263</f>
        <v>0</v>
      </c>
      <c r="J208" s="136">
        <f>+'6-3표준조사'!M263</f>
        <v>0</v>
      </c>
      <c r="K208" s="1182"/>
    </row>
    <row r="209" spans="1:11" s="26" customFormat="1" ht="18.75" hidden="1" customHeight="1">
      <c r="A209" s="6">
        <f t="shared" si="17"/>
        <v>0</v>
      </c>
      <c r="B209" s="1180"/>
      <c r="C209" s="136"/>
      <c r="D209" s="136"/>
      <c r="E209" s="1181"/>
      <c r="F209" s="136">
        <f t="shared" si="14"/>
        <v>0</v>
      </c>
      <c r="G209" s="136">
        <f t="shared" si="15"/>
        <v>0</v>
      </c>
      <c r="H209" s="136">
        <f t="shared" si="16"/>
        <v>0</v>
      </c>
      <c r="I209" s="136">
        <f>+'6-3표준조사'!L264</f>
        <v>0</v>
      </c>
      <c r="J209" s="136">
        <f>+'6-3표준조사'!M264</f>
        <v>0</v>
      </c>
      <c r="K209" s="1182"/>
    </row>
    <row r="210" spans="1:11" s="26" customFormat="1" ht="18.75" hidden="1" customHeight="1">
      <c r="A210" s="6">
        <f t="shared" si="17"/>
        <v>0</v>
      </c>
      <c r="B210" s="1180"/>
      <c r="C210" s="136"/>
      <c r="D210" s="136"/>
      <c r="E210" s="1181"/>
      <c r="F210" s="136">
        <f t="shared" si="14"/>
        <v>0</v>
      </c>
      <c r="G210" s="136">
        <f t="shared" si="15"/>
        <v>0</v>
      </c>
      <c r="H210" s="136">
        <f t="shared" si="16"/>
        <v>0</v>
      </c>
      <c r="I210" s="136">
        <f>+'6-3표준조사'!L265</f>
        <v>0</v>
      </c>
      <c r="J210" s="136">
        <f>+'6-3표준조사'!M265</f>
        <v>0</v>
      </c>
      <c r="K210" s="1182"/>
    </row>
    <row r="211" spans="1:11" s="26" customFormat="1" ht="18.75" hidden="1" customHeight="1">
      <c r="A211" s="6">
        <f t="shared" si="17"/>
        <v>0</v>
      </c>
      <c r="B211" s="1180"/>
      <c r="C211" s="136"/>
      <c r="D211" s="136"/>
      <c r="E211" s="1181"/>
      <c r="F211" s="136">
        <f t="shared" si="14"/>
        <v>0</v>
      </c>
      <c r="G211" s="136">
        <f t="shared" si="15"/>
        <v>0</v>
      </c>
      <c r="H211" s="136">
        <f t="shared" si="16"/>
        <v>0</v>
      </c>
      <c r="I211" s="136">
        <f>+'6-3표준조사'!L266</f>
        <v>0</v>
      </c>
      <c r="J211" s="136">
        <f>+'6-3표준조사'!M266</f>
        <v>0</v>
      </c>
      <c r="K211" s="1182"/>
    </row>
    <row r="212" spans="1:11" s="26" customFormat="1" ht="18.75" hidden="1" customHeight="1">
      <c r="A212" s="6">
        <f t="shared" si="17"/>
        <v>0</v>
      </c>
      <c r="B212" s="1180"/>
      <c r="C212" s="136"/>
      <c r="D212" s="136"/>
      <c r="E212" s="1181"/>
      <c r="F212" s="136">
        <f t="shared" si="14"/>
        <v>0</v>
      </c>
      <c r="G212" s="136">
        <f t="shared" si="15"/>
        <v>0</v>
      </c>
      <c r="H212" s="136">
        <f t="shared" si="16"/>
        <v>0</v>
      </c>
      <c r="I212" s="136">
        <f>+'6-3표준조사'!L267</f>
        <v>0</v>
      </c>
      <c r="J212" s="136">
        <f>+'6-3표준조사'!M267</f>
        <v>0</v>
      </c>
      <c r="K212" s="1182"/>
    </row>
    <row r="213" spans="1:11" s="26" customFormat="1" ht="18.75" hidden="1" customHeight="1">
      <c r="A213" s="6">
        <f t="shared" si="17"/>
        <v>0</v>
      </c>
      <c r="B213" s="1180"/>
      <c r="C213" s="136"/>
      <c r="D213" s="136"/>
      <c r="E213" s="1181"/>
      <c r="F213" s="136">
        <f t="shared" si="14"/>
        <v>0</v>
      </c>
      <c r="G213" s="136">
        <f t="shared" si="15"/>
        <v>0</v>
      </c>
      <c r="H213" s="136">
        <f t="shared" si="16"/>
        <v>0</v>
      </c>
      <c r="I213" s="136">
        <f>+'6-3표준조사'!L268</f>
        <v>0</v>
      </c>
      <c r="J213" s="136">
        <f>+'6-3표준조사'!M268</f>
        <v>0</v>
      </c>
      <c r="K213" s="1182"/>
    </row>
    <row r="214" spans="1:11" s="26" customFormat="1" ht="18.75" hidden="1" customHeight="1">
      <c r="A214" s="6">
        <f t="shared" si="17"/>
        <v>0</v>
      </c>
      <c r="B214" s="1180"/>
      <c r="C214" s="136"/>
      <c r="D214" s="136"/>
      <c r="E214" s="1181"/>
      <c r="F214" s="136">
        <f t="shared" si="14"/>
        <v>0</v>
      </c>
      <c r="G214" s="136">
        <f t="shared" si="15"/>
        <v>0</v>
      </c>
      <c r="H214" s="136">
        <f t="shared" si="16"/>
        <v>0</v>
      </c>
      <c r="I214" s="136">
        <f>+'6-3표준조사'!L269</f>
        <v>0</v>
      </c>
      <c r="J214" s="136">
        <f>+'6-3표준조사'!M269</f>
        <v>0</v>
      </c>
      <c r="K214" s="1182"/>
    </row>
    <row r="215" spans="1:11" s="26" customFormat="1" ht="18.75" hidden="1" customHeight="1">
      <c r="A215" s="6">
        <f t="shared" si="17"/>
        <v>0</v>
      </c>
      <c r="B215" s="1180"/>
      <c r="C215" s="136"/>
      <c r="D215" s="136"/>
      <c r="E215" s="1181"/>
      <c r="F215" s="136">
        <f t="shared" si="14"/>
        <v>0</v>
      </c>
      <c r="G215" s="136">
        <f t="shared" si="15"/>
        <v>0</v>
      </c>
      <c r="H215" s="136">
        <f t="shared" si="16"/>
        <v>0</v>
      </c>
      <c r="I215" s="136">
        <f>+'6-3표준조사'!L270</f>
        <v>0</v>
      </c>
      <c r="J215" s="136">
        <f>+'6-3표준조사'!M270</f>
        <v>0</v>
      </c>
      <c r="K215" s="1182"/>
    </row>
    <row r="216" spans="1:11" s="26" customFormat="1" ht="18.75" hidden="1" customHeight="1">
      <c r="A216" s="6">
        <f t="shared" si="17"/>
        <v>0</v>
      </c>
      <c r="B216" s="1180"/>
      <c r="C216" s="136"/>
      <c r="D216" s="136"/>
      <c r="E216" s="1181"/>
      <c r="F216" s="136">
        <f t="shared" si="14"/>
        <v>0</v>
      </c>
      <c r="G216" s="136">
        <f t="shared" si="15"/>
        <v>0</v>
      </c>
      <c r="H216" s="136">
        <f t="shared" si="16"/>
        <v>0</v>
      </c>
      <c r="I216" s="136">
        <f>+'6-3표준조사'!L271</f>
        <v>0</v>
      </c>
      <c r="J216" s="136">
        <f>+'6-3표준조사'!M271</f>
        <v>0</v>
      </c>
      <c r="K216" s="1182"/>
    </row>
    <row r="217" spans="1:11" s="26" customFormat="1" ht="18.75" hidden="1" customHeight="1">
      <c r="A217" s="6">
        <f t="shared" si="17"/>
        <v>0</v>
      </c>
      <c r="B217" s="1180"/>
      <c r="C217" s="136"/>
      <c r="D217" s="136"/>
      <c r="E217" s="1181"/>
      <c r="F217" s="136">
        <f t="shared" si="14"/>
        <v>0</v>
      </c>
      <c r="G217" s="136">
        <f t="shared" si="15"/>
        <v>0</v>
      </c>
      <c r="H217" s="136">
        <f t="shared" si="16"/>
        <v>0</v>
      </c>
      <c r="I217" s="136">
        <f>+'6-3표준조사'!L272</f>
        <v>0</v>
      </c>
      <c r="J217" s="136">
        <f>+'6-3표준조사'!M272</f>
        <v>0</v>
      </c>
      <c r="K217" s="1182"/>
    </row>
    <row r="218" spans="1:11" s="26" customFormat="1" ht="18.75" hidden="1" customHeight="1">
      <c r="A218" s="6">
        <f t="shared" si="17"/>
        <v>0</v>
      </c>
      <c r="B218" s="1180"/>
      <c r="C218" s="136"/>
      <c r="D218" s="136"/>
      <c r="E218" s="1181"/>
      <c r="F218" s="136">
        <f t="shared" si="14"/>
        <v>0</v>
      </c>
      <c r="G218" s="136">
        <f t="shared" si="15"/>
        <v>0</v>
      </c>
      <c r="H218" s="136">
        <f t="shared" si="16"/>
        <v>0</v>
      </c>
      <c r="I218" s="136">
        <f>+'6-3표준조사'!L273</f>
        <v>0</v>
      </c>
      <c r="J218" s="136">
        <f>+'6-3표준조사'!M273</f>
        <v>0</v>
      </c>
      <c r="K218" s="1182"/>
    </row>
    <row r="219" spans="1:11" s="26" customFormat="1" ht="18.75" hidden="1" customHeight="1">
      <c r="A219" s="6">
        <f t="shared" si="17"/>
        <v>0</v>
      </c>
      <c r="B219" s="1180"/>
      <c r="C219" s="136"/>
      <c r="D219" s="136"/>
      <c r="E219" s="1181"/>
      <c r="F219" s="136">
        <f t="shared" si="14"/>
        <v>0</v>
      </c>
      <c r="G219" s="136">
        <f t="shared" si="15"/>
        <v>0</v>
      </c>
      <c r="H219" s="136">
        <f t="shared" si="16"/>
        <v>0</v>
      </c>
      <c r="I219" s="136">
        <f>+'6-3표준조사'!L274</f>
        <v>0</v>
      </c>
      <c r="J219" s="136">
        <f>+'6-3표준조사'!M274</f>
        <v>0</v>
      </c>
      <c r="K219" s="1182"/>
    </row>
    <row r="220" spans="1:11" s="26" customFormat="1" ht="18.75" hidden="1" customHeight="1">
      <c r="A220" s="6">
        <f t="shared" si="17"/>
        <v>0</v>
      </c>
      <c r="B220" s="1180"/>
      <c r="C220" s="136"/>
      <c r="D220" s="136"/>
      <c r="E220" s="1181"/>
      <c r="F220" s="136">
        <f t="shared" si="14"/>
        <v>0</v>
      </c>
      <c r="G220" s="136">
        <f t="shared" si="15"/>
        <v>0</v>
      </c>
      <c r="H220" s="136">
        <f t="shared" si="16"/>
        <v>0</v>
      </c>
      <c r="I220" s="136">
        <f>+'6-3표준조사'!L275</f>
        <v>0</v>
      </c>
      <c r="J220" s="136">
        <f>+'6-3표준조사'!M275</f>
        <v>0</v>
      </c>
      <c r="K220" s="1182"/>
    </row>
    <row r="221" spans="1:11" s="26" customFormat="1" ht="18.75" hidden="1" customHeight="1">
      <c r="A221" s="6">
        <f t="shared" si="17"/>
        <v>0</v>
      </c>
      <c r="B221" s="1180"/>
      <c r="C221" s="136"/>
      <c r="D221" s="136"/>
      <c r="E221" s="1181"/>
      <c r="F221" s="136">
        <f t="shared" si="14"/>
        <v>0</v>
      </c>
      <c r="G221" s="136">
        <f t="shared" si="15"/>
        <v>0</v>
      </c>
      <c r="H221" s="136">
        <f t="shared" si="16"/>
        <v>0</v>
      </c>
      <c r="I221" s="136">
        <f>+'6-3표준조사'!L278</f>
        <v>0</v>
      </c>
      <c r="J221" s="136">
        <f>+'6-3표준조사'!M278</f>
        <v>0</v>
      </c>
      <c r="K221" s="1182"/>
    </row>
    <row r="222" spans="1:11" s="26" customFormat="1" ht="18.75" hidden="1" customHeight="1">
      <c r="A222" s="6">
        <f t="shared" si="17"/>
        <v>0</v>
      </c>
      <c r="B222" s="1180"/>
      <c r="C222" s="136"/>
      <c r="D222" s="136"/>
      <c r="E222" s="1181"/>
      <c r="F222" s="136">
        <f t="shared" si="14"/>
        <v>0</v>
      </c>
      <c r="G222" s="136">
        <f t="shared" si="15"/>
        <v>0</v>
      </c>
      <c r="H222" s="136">
        <f t="shared" si="16"/>
        <v>0</v>
      </c>
      <c r="I222" s="136">
        <f>+'6-3표준조사'!L279</f>
        <v>0</v>
      </c>
      <c r="J222" s="136">
        <f>+'6-3표준조사'!M279</f>
        <v>0</v>
      </c>
      <c r="K222" s="1182"/>
    </row>
    <row r="223" spans="1:11" s="26" customFormat="1" ht="18.75" hidden="1" customHeight="1">
      <c r="A223" s="6">
        <f t="shared" si="17"/>
        <v>0</v>
      </c>
      <c r="B223" s="1180"/>
      <c r="C223" s="136"/>
      <c r="D223" s="136"/>
      <c r="E223" s="1181"/>
      <c r="F223" s="136">
        <f t="shared" si="14"/>
        <v>0</v>
      </c>
      <c r="G223" s="136">
        <f t="shared" si="15"/>
        <v>0</v>
      </c>
      <c r="H223" s="136">
        <f t="shared" si="16"/>
        <v>0</v>
      </c>
      <c r="I223" s="136">
        <f>+'6-3표준조사'!L280</f>
        <v>0</v>
      </c>
      <c r="J223" s="136">
        <f>+'6-3표준조사'!M280</f>
        <v>0</v>
      </c>
      <c r="K223" s="1182"/>
    </row>
    <row r="224" spans="1:11" s="26" customFormat="1" ht="18.75" hidden="1" customHeight="1">
      <c r="A224" s="6">
        <f t="shared" si="17"/>
        <v>0</v>
      </c>
      <c r="B224" s="1180"/>
      <c r="C224" s="136"/>
      <c r="D224" s="136"/>
      <c r="E224" s="1181"/>
      <c r="F224" s="136">
        <f t="shared" si="14"/>
        <v>0</v>
      </c>
      <c r="G224" s="136">
        <f t="shared" si="15"/>
        <v>0</v>
      </c>
      <c r="H224" s="136">
        <f t="shared" si="16"/>
        <v>0</v>
      </c>
      <c r="I224" s="136">
        <f>+'6-3표준조사'!L281</f>
        <v>0</v>
      </c>
      <c r="J224" s="136">
        <f>+'6-3표준조사'!M281</f>
        <v>0</v>
      </c>
      <c r="K224" s="1182"/>
    </row>
    <row r="225" spans="1:11" s="26" customFormat="1" ht="18.75" hidden="1" customHeight="1">
      <c r="A225" s="6">
        <f t="shared" si="17"/>
        <v>0</v>
      </c>
      <c r="B225" s="1180"/>
      <c r="C225" s="136"/>
      <c r="D225" s="136"/>
      <c r="E225" s="1181"/>
      <c r="F225" s="136">
        <f t="shared" si="14"/>
        <v>0</v>
      </c>
      <c r="G225" s="136">
        <f t="shared" si="15"/>
        <v>0</v>
      </c>
      <c r="H225" s="136">
        <f t="shared" si="16"/>
        <v>0</v>
      </c>
      <c r="I225" s="136">
        <f>+'6-3표준조사'!L282</f>
        <v>0</v>
      </c>
      <c r="J225" s="136">
        <f>+'6-3표준조사'!M282</f>
        <v>0</v>
      </c>
      <c r="K225" s="1182"/>
    </row>
    <row r="226" spans="1:11" s="26" customFormat="1" ht="18.75" hidden="1" customHeight="1">
      <c r="A226" s="6">
        <f t="shared" si="17"/>
        <v>0</v>
      </c>
      <c r="B226" s="1180"/>
      <c r="C226" s="136"/>
      <c r="D226" s="136"/>
      <c r="E226" s="1181"/>
      <c r="F226" s="136">
        <f t="shared" si="14"/>
        <v>0</v>
      </c>
      <c r="G226" s="136">
        <f t="shared" si="15"/>
        <v>0</v>
      </c>
      <c r="H226" s="136">
        <f t="shared" si="16"/>
        <v>0</v>
      </c>
      <c r="I226" s="136">
        <f>+'6-3표준조사'!L283</f>
        <v>0</v>
      </c>
      <c r="J226" s="136">
        <f>+'6-3표준조사'!M283</f>
        <v>0</v>
      </c>
      <c r="K226" s="1182"/>
    </row>
    <row r="227" spans="1:11" s="26" customFormat="1" ht="18.75" hidden="1" customHeight="1">
      <c r="A227" s="6">
        <f t="shared" si="17"/>
        <v>0</v>
      </c>
      <c r="B227" s="1180"/>
      <c r="C227" s="136"/>
      <c r="D227" s="136"/>
      <c r="E227" s="1181"/>
      <c r="F227" s="136">
        <f t="shared" si="14"/>
        <v>0</v>
      </c>
      <c r="G227" s="136">
        <f t="shared" si="15"/>
        <v>0</v>
      </c>
      <c r="H227" s="136">
        <f t="shared" si="16"/>
        <v>0</v>
      </c>
      <c r="I227" s="136">
        <f>+'6-3표준조사'!L284</f>
        <v>0</v>
      </c>
      <c r="J227" s="136">
        <f>+'6-3표준조사'!M284</f>
        <v>0</v>
      </c>
      <c r="K227" s="1182"/>
    </row>
    <row r="228" spans="1:11" s="26" customFormat="1" ht="18.75" hidden="1" customHeight="1">
      <c r="A228" s="6">
        <f t="shared" si="17"/>
        <v>0</v>
      </c>
      <c r="B228" s="1180"/>
      <c r="C228" s="136"/>
      <c r="D228" s="136"/>
      <c r="E228" s="1181"/>
      <c r="F228" s="136">
        <f t="shared" si="14"/>
        <v>0</v>
      </c>
      <c r="G228" s="136">
        <f t="shared" si="15"/>
        <v>0</v>
      </c>
      <c r="H228" s="136">
        <f t="shared" si="16"/>
        <v>0</v>
      </c>
      <c r="I228" s="136">
        <f>+'6-3표준조사'!L285</f>
        <v>0</v>
      </c>
      <c r="J228" s="136">
        <f>+'6-3표준조사'!M285</f>
        <v>0</v>
      </c>
      <c r="K228" s="1182"/>
    </row>
    <row r="229" spans="1:11" s="26" customFormat="1" ht="18.75" hidden="1" customHeight="1">
      <c r="A229" s="6">
        <f t="shared" si="17"/>
        <v>0</v>
      </c>
      <c r="B229" s="1180"/>
      <c r="C229" s="136"/>
      <c r="D229" s="136"/>
      <c r="E229" s="1181"/>
      <c r="F229" s="136">
        <f t="shared" si="14"/>
        <v>0</v>
      </c>
      <c r="G229" s="136">
        <f t="shared" si="15"/>
        <v>0</v>
      </c>
      <c r="H229" s="136">
        <f t="shared" si="16"/>
        <v>0</v>
      </c>
      <c r="I229" s="136">
        <f>+'6-3표준조사'!L286</f>
        <v>0</v>
      </c>
      <c r="J229" s="136">
        <f>+'6-3표준조사'!M286</f>
        <v>0</v>
      </c>
      <c r="K229" s="1182"/>
    </row>
    <row r="230" spans="1:11" s="26" customFormat="1" ht="18.75" hidden="1" customHeight="1">
      <c r="A230" s="6">
        <f t="shared" si="17"/>
        <v>0</v>
      </c>
      <c r="B230" s="1180"/>
      <c r="C230" s="136"/>
      <c r="D230" s="136"/>
      <c r="E230" s="1181"/>
      <c r="F230" s="136">
        <f t="shared" si="14"/>
        <v>0</v>
      </c>
      <c r="G230" s="136">
        <f t="shared" si="15"/>
        <v>0</v>
      </c>
      <c r="H230" s="136">
        <f t="shared" si="16"/>
        <v>0</v>
      </c>
      <c r="I230" s="136">
        <f>+'6-3표준조사'!L287</f>
        <v>0</v>
      </c>
      <c r="J230" s="136">
        <f>+'6-3표준조사'!M287</f>
        <v>0</v>
      </c>
      <c r="K230" s="1182"/>
    </row>
    <row r="231" spans="1:11" s="26" customFormat="1" ht="18.75" hidden="1" customHeight="1">
      <c r="A231" s="6">
        <f t="shared" si="17"/>
        <v>0</v>
      </c>
      <c r="B231" s="1180"/>
      <c r="C231" s="136"/>
      <c r="D231" s="136"/>
      <c r="E231" s="1181"/>
      <c r="F231" s="136">
        <f t="shared" si="14"/>
        <v>0</v>
      </c>
      <c r="G231" s="136">
        <f t="shared" si="15"/>
        <v>0</v>
      </c>
      <c r="H231" s="136">
        <f t="shared" si="16"/>
        <v>0</v>
      </c>
      <c r="I231" s="136">
        <f>+'6-3표준조사'!L288</f>
        <v>0</v>
      </c>
      <c r="J231" s="136">
        <f>+'6-3표준조사'!M288</f>
        <v>0</v>
      </c>
      <c r="K231" s="1182"/>
    </row>
    <row r="232" spans="1:11" s="26" customFormat="1" ht="18.75" hidden="1" customHeight="1">
      <c r="A232" s="6">
        <f t="shared" si="17"/>
        <v>0</v>
      </c>
      <c r="B232" s="1180"/>
      <c r="C232" s="136"/>
      <c r="D232" s="136"/>
      <c r="E232" s="1181"/>
      <c r="F232" s="136">
        <f t="shared" si="14"/>
        <v>0</v>
      </c>
      <c r="G232" s="136">
        <f t="shared" si="15"/>
        <v>0</v>
      </c>
      <c r="H232" s="136">
        <f t="shared" si="16"/>
        <v>0</v>
      </c>
      <c r="I232" s="136">
        <f>+'6-3표준조사'!L289</f>
        <v>0</v>
      </c>
      <c r="J232" s="136">
        <f>+'6-3표준조사'!M289</f>
        <v>0</v>
      </c>
      <c r="K232" s="1182"/>
    </row>
    <row r="233" spans="1:11" s="26" customFormat="1" ht="18.75" hidden="1" customHeight="1">
      <c r="A233" s="6">
        <f t="shared" si="17"/>
        <v>0</v>
      </c>
      <c r="B233" s="1180"/>
      <c r="C233" s="136"/>
      <c r="D233" s="136"/>
      <c r="E233" s="1181"/>
      <c r="F233" s="136">
        <f t="shared" si="14"/>
        <v>0</v>
      </c>
      <c r="G233" s="136">
        <f t="shared" si="15"/>
        <v>0</v>
      </c>
      <c r="H233" s="136">
        <f t="shared" si="16"/>
        <v>0</v>
      </c>
      <c r="I233" s="136">
        <f>+'6-3표준조사'!L290</f>
        <v>0</v>
      </c>
      <c r="J233" s="136">
        <f>+'6-3표준조사'!M290</f>
        <v>0</v>
      </c>
      <c r="K233" s="1182"/>
    </row>
    <row r="234" spans="1:11" s="26" customFormat="1" ht="18.75" hidden="1" customHeight="1">
      <c r="A234" s="6">
        <f t="shared" si="17"/>
        <v>0</v>
      </c>
      <c r="B234" s="1180"/>
      <c r="C234" s="136"/>
      <c r="D234" s="136"/>
      <c r="E234" s="1181"/>
      <c r="F234" s="136">
        <f t="shared" si="14"/>
        <v>0</v>
      </c>
      <c r="G234" s="136">
        <f t="shared" si="15"/>
        <v>0</v>
      </c>
      <c r="H234" s="136">
        <f t="shared" si="16"/>
        <v>0</v>
      </c>
      <c r="I234" s="136">
        <f>+'6-3표준조사'!L291</f>
        <v>0</v>
      </c>
      <c r="J234" s="136">
        <f>+'6-3표준조사'!M291</f>
        <v>0</v>
      </c>
      <c r="K234" s="1182"/>
    </row>
    <row r="235" spans="1:11" s="26" customFormat="1" ht="18.75" hidden="1" customHeight="1">
      <c r="A235" s="6">
        <f t="shared" si="17"/>
        <v>0</v>
      </c>
      <c r="B235" s="1180"/>
      <c r="C235" s="136"/>
      <c r="D235" s="136"/>
      <c r="E235" s="1181"/>
      <c r="F235" s="136">
        <f t="shared" si="14"/>
        <v>0</v>
      </c>
      <c r="G235" s="136">
        <f t="shared" si="15"/>
        <v>0</v>
      </c>
      <c r="H235" s="136">
        <f t="shared" si="16"/>
        <v>0</v>
      </c>
      <c r="I235" s="136">
        <f>+'6-3표준조사'!L292</f>
        <v>0</v>
      </c>
      <c r="J235" s="136">
        <f>+'6-3표준조사'!M292</f>
        <v>0</v>
      </c>
      <c r="K235" s="1182"/>
    </row>
    <row r="236" spans="1:11" s="26" customFormat="1" ht="18.75" hidden="1" customHeight="1">
      <c r="A236" s="6">
        <f t="shared" si="17"/>
        <v>0</v>
      </c>
      <c r="B236" s="1180"/>
      <c r="C236" s="136"/>
      <c r="D236" s="136"/>
      <c r="E236" s="1181"/>
      <c r="F236" s="136">
        <f t="shared" si="14"/>
        <v>0</v>
      </c>
      <c r="G236" s="136">
        <f t="shared" si="15"/>
        <v>0</v>
      </c>
      <c r="H236" s="136">
        <f t="shared" si="16"/>
        <v>0</v>
      </c>
      <c r="I236" s="136">
        <f>+'6-3표준조사'!L293</f>
        <v>0</v>
      </c>
      <c r="J236" s="136">
        <f>+'6-3표준조사'!M293</f>
        <v>0</v>
      </c>
      <c r="K236" s="1182"/>
    </row>
    <row r="237" spans="1:11" s="26" customFormat="1" ht="18.75" hidden="1" customHeight="1">
      <c r="A237" s="6">
        <f t="shared" si="17"/>
        <v>0</v>
      </c>
      <c r="B237" s="1180"/>
      <c r="C237" s="136"/>
      <c r="D237" s="136"/>
      <c r="E237" s="1181"/>
      <c r="F237" s="136">
        <f t="shared" si="14"/>
        <v>0</v>
      </c>
      <c r="G237" s="136">
        <f t="shared" si="15"/>
        <v>0</v>
      </c>
      <c r="H237" s="136">
        <f t="shared" si="16"/>
        <v>0</v>
      </c>
      <c r="I237" s="136">
        <f>+'6-3표준조사'!L294</f>
        <v>0</v>
      </c>
      <c r="J237" s="136">
        <f>+'6-3표준조사'!M294</f>
        <v>0</v>
      </c>
      <c r="K237" s="1182"/>
    </row>
    <row r="238" spans="1:11" s="26" customFormat="1" ht="18.75" hidden="1" customHeight="1">
      <c r="A238" s="6">
        <f t="shared" si="17"/>
        <v>0</v>
      </c>
      <c r="B238" s="1180"/>
      <c r="C238" s="136"/>
      <c r="D238" s="136"/>
      <c r="E238" s="1181"/>
      <c r="F238" s="136">
        <f t="shared" si="14"/>
        <v>0</v>
      </c>
      <c r="G238" s="136">
        <f t="shared" si="15"/>
        <v>0</v>
      </c>
      <c r="H238" s="136">
        <f t="shared" si="16"/>
        <v>0</v>
      </c>
      <c r="I238" s="136">
        <f>+'6-3표준조사'!L295</f>
        <v>0</v>
      </c>
      <c r="J238" s="136">
        <f>+'6-3표준조사'!M295</f>
        <v>0</v>
      </c>
      <c r="K238" s="1182"/>
    </row>
    <row r="239" spans="1:11" s="26" customFormat="1" ht="18.75" hidden="1" customHeight="1">
      <c r="A239" s="6">
        <f t="shared" si="17"/>
        <v>0</v>
      </c>
      <c r="B239" s="1180"/>
      <c r="C239" s="136"/>
      <c r="D239" s="136"/>
      <c r="E239" s="1181"/>
      <c r="F239" s="136">
        <f t="shared" si="14"/>
        <v>0</v>
      </c>
      <c r="G239" s="136">
        <f t="shared" si="15"/>
        <v>0</v>
      </c>
      <c r="H239" s="136">
        <f t="shared" si="16"/>
        <v>0</v>
      </c>
      <c r="I239" s="136">
        <f>+'6-3표준조사'!L296</f>
        <v>0</v>
      </c>
      <c r="J239" s="136">
        <f>+'6-3표준조사'!M296</f>
        <v>0</v>
      </c>
      <c r="K239" s="1182"/>
    </row>
    <row r="240" spans="1:11" s="26" customFormat="1" ht="18.75" hidden="1" customHeight="1">
      <c r="A240" s="6">
        <f t="shared" si="17"/>
        <v>0</v>
      </c>
      <c r="B240" s="1180"/>
      <c r="C240" s="136"/>
      <c r="D240" s="136"/>
      <c r="E240" s="1181"/>
      <c r="F240" s="136">
        <f t="shared" si="14"/>
        <v>0</v>
      </c>
      <c r="G240" s="136">
        <f t="shared" si="15"/>
        <v>0</v>
      </c>
      <c r="H240" s="136">
        <f t="shared" si="16"/>
        <v>0</v>
      </c>
      <c r="I240" s="136">
        <f>+'6-3표준조사'!L297</f>
        <v>0</v>
      </c>
      <c r="J240" s="136">
        <f>+'6-3표준조사'!M297</f>
        <v>0</v>
      </c>
      <c r="K240" s="1182"/>
    </row>
    <row r="241" spans="1:11" s="26" customFormat="1" ht="18.75" hidden="1" customHeight="1">
      <c r="A241" s="6">
        <f t="shared" si="17"/>
        <v>0</v>
      </c>
      <c r="B241" s="1180"/>
      <c r="C241" s="136"/>
      <c r="D241" s="136"/>
      <c r="E241" s="1181"/>
      <c r="F241" s="136">
        <f t="shared" si="14"/>
        <v>0</v>
      </c>
      <c r="G241" s="136">
        <f t="shared" si="15"/>
        <v>0</v>
      </c>
      <c r="H241" s="136">
        <f t="shared" si="16"/>
        <v>0</v>
      </c>
      <c r="I241" s="136">
        <f>+'6-3표준조사'!L298</f>
        <v>0</v>
      </c>
      <c r="J241" s="136">
        <f>+'6-3표준조사'!M298</f>
        <v>0</v>
      </c>
      <c r="K241" s="1182"/>
    </row>
    <row r="242" spans="1:11" s="26" customFormat="1" ht="18.75" hidden="1" customHeight="1">
      <c r="A242" s="6">
        <f t="shared" si="17"/>
        <v>0</v>
      </c>
      <c r="B242" s="1180"/>
      <c r="C242" s="136"/>
      <c r="D242" s="136"/>
      <c r="E242" s="1181"/>
      <c r="F242" s="136">
        <f t="shared" si="14"/>
        <v>0</v>
      </c>
      <c r="G242" s="136">
        <f t="shared" si="15"/>
        <v>0</v>
      </c>
      <c r="H242" s="136">
        <f t="shared" si="16"/>
        <v>0</v>
      </c>
      <c r="I242" s="136">
        <f>+'6-3표준조사'!L299</f>
        <v>0</v>
      </c>
      <c r="J242" s="136">
        <f>+'6-3표준조사'!M299</f>
        <v>0</v>
      </c>
      <c r="K242" s="1182"/>
    </row>
    <row r="243" spans="1:11" s="26" customFormat="1" ht="18.75" hidden="1" customHeight="1">
      <c r="A243" s="6">
        <f t="shared" si="17"/>
        <v>0</v>
      </c>
      <c r="B243" s="1180"/>
      <c r="C243" s="136"/>
      <c r="D243" s="136"/>
      <c r="E243" s="1181"/>
      <c r="F243" s="136">
        <f t="shared" si="14"/>
        <v>0</v>
      </c>
      <c r="G243" s="136">
        <f t="shared" si="15"/>
        <v>0</v>
      </c>
      <c r="H243" s="136">
        <f t="shared" si="16"/>
        <v>0</v>
      </c>
      <c r="I243" s="136">
        <f>+'6-3표준조사'!L300</f>
        <v>0</v>
      </c>
      <c r="J243" s="136">
        <f>+'6-3표준조사'!M300</f>
        <v>0</v>
      </c>
      <c r="K243" s="1182"/>
    </row>
    <row r="244" spans="1:11" ht="18.75" customHeight="1">
      <c r="A244" s="918">
        <f t="shared" si="17"/>
        <v>1</v>
      </c>
      <c r="B244" s="1178" t="str">
        <f>+'6-3표준조사'!M304</f>
        <v>단양</v>
      </c>
      <c r="C244" s="920" t="str">
        <f>+'6-3표준조사'!N304</f>
        <v>어상천</v>
      </c>
      <c r="D244" s="920" t="str">
        <f>+'6-3표준조사'!O304</f>
        <v>임현</v>
      </c>
      <c r="E244" s="920" t="str">
        <f>+'6-3표준조사'!P304</f>
        <v>산52-1번지</v>
      </c>
      <c r="F244" s="920" t="str">
        <f>+'6-3표준조사'!K304</f>
        <v>65-0</v>
      </c>
      <c r="G244" s="920" t="str">
        <f>+'6-3표준조사'!L304</f>
        <v>7-1</v>
      </c>
      <c r="H244" s="920">
        <f>IF(I244&gt;0,1,0)</f>
        <v>1</v>
      </c>
      <c r="I244" s="920">
        <f>+'6-3표준조사'!L312</f>
        <v>321060</v>
      </c>
      <c r="J244" s="920">
        <f>+'6-3표준조사'!M312</f>
        <v>502582</v>
      </c>
      <c r="K244" s="1179"/>
    </row>
    <row r="245" spans="1:11" ht="18.75" customHeight="1">
      <c r="A245" s="918">
        <f t="shared" si="17"/>
        <v>1</v>
      </c>
      <c r="B245" s="1178"/>
      <c r="C245" s="920"/>
      <c r="D245" s="920"/>
      <c r="E245" s="925"/>
      <c r="F245" s="920" t="str">
        <f>IF($H245&gt;0,F244,)</f>
        <v>65-0</v>
      </c>
      <c r="G245" s="920" t="str">
        <f>IF($H245&gt;0,G244,)</f>
        <v>7-1</v>
      </c>
      <c r="H245" s="920">
        <f>IF(I245&gt;0,H244+1,0)</f>
        <v>2</v>
      </c>
      <c r="I245" s="920">
        <f>+'6-3표준조사'!L313</f>
        <v>321159</v>
      </c>
      <c r="J245" s="920">
        <f>+'6-3표준조사'!M313</f>
        <v>502695</v>
      </c>
      <c r="K245" s="1179"/>
    </row>
    <row r="246" spans="1:11" s="249" customFormat="1" ht="18.75" customHeight="1">
      <c r="A246" s="248">
        <f t="shared" si="17"/>
        <v>1</v>
      </c>
      <c r="B246" s="1187"/>
      <c r="C246" s="250"/>
      <c r="D246" s="250"/>
      <c r="E246" s="1188"/>
      <c r="F246" s="250" t="str">
        <f t="shared" ref="F246:F303" si="18">IF($H246&gt;0,F245,)</f>
        <v>65-0</v>
      </c>
      <c r="G246" s="250" t="str">
        <f t="shared" ref="G246:G303" si="19">IF($H246&gt;0,G245,)</f>
        <v>7-1</v>
      </c>
      <c r="H246" s="250">
        <f t="shared" ref="H246:H303" si="20">IF(I246&gt;0,H245+1,0)</f>
        <v>3</v>
      </c>
      <c r="I246" s="250">
        <f>+'6-3표준조사'!L314</f>
        <v>321255</v>
      </c>
      <c r="J246" s="250">
        <f>+'6-3표준조사'!M314</f>
        <v>502972</v>
      </c>
      <c r="K246" s="1189"/>
    </row>
    <row r="247" spans="1:11" s="26" customFormat="1" ht="18.75" customHeight="1">
      <c r="A247" s="6">
        <f t="shared" si="17"/>
        <v>1</v>
      </c>
      <c r="B247" s="1180"/>
      <c r="C247" s="136"/>
      <c r="D247" s="136"/>
      <c r="E247" s="1181"/>
      <c r="F247" s="136" t="str">
        <f t="shared" si="18"/>
        <v>65-0</v>
      </c>
      <c r="G247" s="136" t="str">
        <f t="shared" si="19"/>
        <v>7-1</v>
      </c>
      <c r="H247" s="136">
        <f t="shared" si="20"/>
        <v>4</v>
      </c>
      <c r="I247" s="136">
        <f>+'6-3표준조사'!L315</f>
        <v>321332</v>
      </c>
      <c r="J247" s="136">
        <f>+'6-3표준조사'!M315</f>
        <v>502948</v>
      </c>
      <c r="K247" s="1182"/>
    </row>
    <row r="248" spans="1:11" s="26" customFormat="1" ht="18.75" customHeight="1">
      <c r="A248" s="6">
        <f t="shared" si="17"/>
        <v>1</v>
      </c>
      <c r="B248" s="1180"/>
      <c r="C248" s="136"/>
      <c r="D248" s="136"/>
      <c r="E248" s="1181"/>
      <c r="F248" s="136" t="str">
        <f t="shared" si="18"/>
        <v>65-0</v>
      </c>
      <c r="G248" s="136" t="str">
        <f t="shared" si="19"/>
        <v>7-1</v>
      </c>
      <c r="H248" s="136">
        <f t="shared" si="20"/>
        <v>5</v>
      </c>
      <c r="I248" s="136">
        <f>+'6-3표준조사'!L316</f>
        <v>321472</v>
      </c>
      <c r="J248" s="136">
        <f>+'6-3표준조사'!M316</f>
        <v>502901</v>
      </c>
      <c r="K248" s="1182"/>
    </row>
    <row r="249" spans="1:11" s="26" customFormat="1" ht="18.75" hidden="1" customHeight="1">
      <c r="A249" s="6">
        <f t="shared" si="17"/>
        <v>0</v>
      </c>
      <c r="B249" s="1180"/>
      <c r="C249" s="136"/>
      <c r="D249" s="136"/>
      <c r="E249" s="1181"/>
      <c r="F249" s="136">
        <f t="shared" si="18"/>
        <v>0</v>
      </c>
      <c r="G249" s="136">
        <f t="shared" si="19"/>
        <v>0</v>
      </c>
      <c r="H249" s="136">
        <f t="shared" si="20"/>
        <v>0</v>
      </c>
      <c r="I249" s="136">
        <f>+'6-3표준조사'!L317</f>
        <v>0</v>
      </c>
      <c r="J249" s="136">
        <f>+'6-3표준조사'!M317</f>
        <v>0</v>
      </c>
      <c r="K249" s="1182"/>
    </row>
    <row r="250" spans="1:11" s="26" customFormat="1" ht="18.75" hidden="1" customHeight="1">
      <c r="A250" s="6">
        <f t="shared" si="17"/>
        <v>0</v>
      </c>
      <c r="B250" s="1180"/>
      <c r="C250" s="136"/>
      <c r="D250" s="136"/>
      <c r="E250" s="1181"/>
      <c r="F250" s="136">
        <f t="shared" si="18"/>
        <v>0</v>
      </c>
      <c r="G250" s="136">
        <f t="shared" si="19"/>
        <v>0</v>
      </c>
      <c r="H250" s="136">
        <f t="shared" si="20"/>
        <v>0</v>
      </c>
      <c r="I250" s="136">
        <f>+'6-3표준조사'!L318</f>
        <v>0</v>
      </c>
      <c r="J250" s="136">
        <f>+'6-3표준조사'!M318</f>
        <v>0</v>
      </c>
      <c r="K250" s="1182"/>
    </row>
    <row r="251" spans="1:11" s="26" customFormat="1" ht="18.75" hidden="1" customHeight="1">
      <c r="A251" s="6">
        <f t="shared" si="17"/>
        <v>0</v>
      </c>
      <c r="B251" s="1180"/>
      <c r="C251" s="136"/>
      <c r="D251" s="136"/>
      <c r="E251" s="1181"/>
      <c r="F251" s="136">
        <f t="shared" si="18"/>
        <v>0</v>
      </c>
      <c r="G251" s="136">
        <f t="shared" si="19"/>
        <v>0</v>
      </c>
      <c r="H251" s="136">
        <f t="shared" si="20"/>
        <v>0</v>
      </c>
      <c r="I251" s="136">
        <f>+'6-3표준조사'!L319</f>
        <v>0</v>
      </c>
      <c r="J251" s="136">
        <f>+'6-3표준조사'!M319</f>
        <v>0</v>
      </c>
      <c r="K251" s="1182"/>
    </row>
    <row r="252" spans="1:11" s="26" customFormat="1" ht="18.75" hidden="1" customHeight="1">
      <c r="A252" s="6">
        <f t="shared" si="17"/>
        <v>0</v>
      </c>
      <c r="B252" s="1180"/>
      <c r="C252" s="136"/>
      <c r="D252" s="136"/>
      <c r="E252" s="1181"/>
      <c r="F252" s="136">
        <f t="shared" si="18"/>
        <v>0</v>
      </c>
      <c r="G252" s="136">
        <f t="shared" si="19"/>
        <v>0</v>
      </c>
      <c r="H252" s="136">
        <f t="shared" si="20"/>
        <v>0</v>
      </c>
      <c r="I252" s="136">
        <f>+'6-3표준조사'!L320</f>
        <v>0</v>
      </c>
      <c r="J252" s="136">
        <f>+'6-3표준조사'!M320</f>
        <v>0</v>
      </c>
      <c r="K252" s="1182"/>
    </row>
    <row r="253" spans="1:11" s="26" customFormat="1" ht="18.75" hidden="1" customHeight="1">
      <c r="A253" s="6">
        <f t="shared" si="17"/>
        <v>0</v>
      </c>
      <c r="B253" s="1180"/>
      <c r="C253" s="136"/>
      <c r="D253" s="136"/>
      <c r="E253" s="1181"/>
      <c r="F253" s="136">
        <f t="shared" si="18"/>
        <v>0</v>
      </c>
      <c r="G253" s="136">
        <f t="shared" si="19"/>
        <v>0</v>
      </c>
      <c r="H253" s="136">
        <f t="shared" si="20"/>
        <v>0</v>
      </c>
      <c r="I253" s="136">
        <f>+'6-3표준조사'!L321</f>
        <v>0</v>
      </c>
      <c r="J253" s="136">
        <f>+'6-3표준조사'!M321</f>
        <v>0</v>
      </c>
      <c r="K253" s="1182"/>
    </row>
    <row r="254" spans="1:11" s="26" customFormat="1" ht="18.75" hidden="1" customHeight="1">
      <c r="A254" s="6">
        <f t="shared" si="17"/>
        <v>0</v>
      </c>
      <c r="B254" s="1180"/>
      <c r="C254" s="136"/>
      <c r="D254" s="136"/>
      <c r="E254" s="1181"/>
      <c r="F254" s="136">
        <f t="shared" si="18"/>
        <v>0</v>
      </c>
      <c r="G254" s="136">
        <f t="shared" si="19"/>
        <v>0</v>
      </c>
      <c r="H254" s="136">
        <f t="shared" si="20"/>
        <v>0</v>
      </c>
      <c r="I254" s="136">
        <f>+'6-3표준조사'!L322</f>
        <v>0</v>
      </c>
      <c r="J254" s="136">
        <f>+'6-3표준조사'!M322</f>
        <v>0</v>
      </c>
      <c r="K254" s="1182"/>
    </row>
    <row r="255" spans="1:11" s="26" customFormat="1" ht="18.75" hidden="1" customHeight="1">
      <c r="A255" s="6">
        <f t="shared" si="17"/>
        <v>0</v>
      </c>
      <c r="B255" s="1180"/>
      <c r="C255" s="136"/>
      <c r="D255" s="136"/>
      <c r="E255" s="1181"/>
      <c r="F255" s="136">
        <f t="shared" si="18"/>
        <v>0</v>
      </c>
      <c r="G255" s="136">
        <f t="shared" si="19"/>
        <v>0</v>
      </c>
      <c r="H255" s="136">
        <f t="shared" si="20"/>
        <v>0</v>
      </c>
      <c r="I255" s="136">
        <f>+'6-3표준조사'!L323</f>
        <v>0</v>
      </c>
      <c r="J255" s="136">
        <f>+'6-3표준조사'!M323</f>
        <v>0</v>
      </c>
      <c r="K255" s="1182"/>
    </row>
    <row r="256" spans="1:11" s="26" customFormat="1" ht="18.75" hidden="1" customHeight="1">
      <c r="A256" s="6">
        <f t="shared" si="17"/>
        <v>0</v>
      </c>
      <c r="B256" s="1180"/>
      <c r="C256" s="136"/>
      <c r="D256" s="136"/>
      <c r="E256" s="1181"/>
      <c r="F256" s="136">
        <f t="shared" si="18"/>
        <v>0</v>
      </c>
      <c r="G256" s="136">
        <f t="shared" si="19"/>
        <v>0</v>
      </c>
      <c r="H256" s="136">
        <f t="shared" si="20"/>
        <v>0</v>
      </c>
      <c r="I256" s="136">
        <f>+'6-3표준조사'!L324</f>
        <v>0</v>
      </c>
      <c r="J256" s="136">
        <f>+'6-3표준조사'!M324</f>
        <v>0</v>
      </c>
      <c r="K256" s="1182"/>
    </row>
    <row r="257" spans="1:11" s="26" customFormat="1" ht="18.75" hidden="1" customHeight="1">
      <c r="A257" s="6">
        <f t="shared" si="17"/>
        <v>0</v>
      </c>
      <c r="B257" s="1180"/>
      <c r="C257" s="136"/>
      <c r="D257" s="136"/>
      <c r="E257" s="1181"/>
      <c r="F257" s="136">
        <f t="shared" si="18"/>
        <v>0</v>
      </c>
      <c r="G257" s="136">
        <f t="shared" si="19"/>
        <v>0</v>
      </c>
      <c r="H257" s="136">
        <f t="shared" si="20"/>
        <v>0</v>
      </c>
      <c r="I257" s="136">
        <f>+'6-3표준조사'!L325</f>
        <v>0</v>
      </c>
      <c r="J257" s="136">
        <f>+'6-3표준조사'!M325</f>
        <v>0</v>
      </c>
      <c r="K257" s="1182"/>
    </row>
    <row r="258" spans="1:11" s="26" customFormat="1" ht="18.75" hidden="1" customHeight="1">
      <c r="A258" s="6">
        <f t="shared" si="17"/>
        <v>0</v>
      </c>
      <c r="B258" s="1180"/>
      <c r="C258" s="136"/>
      <c r="D258" s="136"/>
      <c r="E258" s="1181"/>
      <c r="F258" s="136">
        <f t="shared" si="18"/>
        <v>0</v>
      </c>
      <c r="G258" s="136">
        <f t="shared" si="19"/>
        <v>0</v>
      </c>
      <c r="H258" s="136">
        <f t="shared" si="20"/>
        <v>0</v>
      </c>
      <c r="I258" s="136">
        <f>+'6-3표준조사'!L328</f>
        <v>0</v>
      </c>
      <c r="J258" s="136">
        <f>+'6-3표준조사'!M328</f>
        <v>0</v>
      </c>
      <c r="K258" s="1182"/>
    </row>
    <row r="259" spans="1:11" s="26" customFormat="1" ht="18.75" hidden="1" customHeight="1">
      <c r="A259" s="6">
        <f t="shared" si="17"/>
        <v>0</v>
      </c>
      <c r="B259" s="1180"/>
      <c r="C259" s="136"/>
      <c r="D259" s="136"/>
      <c r="E259" s="1181"/>
      <c r="F259" s="136">
        <f t="shared" si="18"/>
        <v>0</v>
      </c>
      <c r="G259" s="136">
        <f t="shared" si="19"/>
        <v>0</v>
      </c>
      <c r="H259" s="136">
        <f t="shared" si="20"/>
        <v>0</v>
      </c>
      <c r="I259" s="136">
        <f>+'6-3표준조사'!L329</f>
        <v>0</v>
      </c>
      <c r="J259" s="136">
        <f>+'6-3표준조사'!M329</f>
        <v>0</v>
      </c>
      <c r="K259" s="1182"/>
    </row>
    <row r="260" spans="1:11" s="26" customFormat="1" ht="18.75" hidden="1" customHeight="1">
      <c r="A260" s="6">
        <f t="shared" si="17"/>
        <v>0</v>
      </c>
      <c r="B260" s="1180"/>
      <c r="C260" s="136"/>
      <c r="D260" s="136"/>
      <c r="E260" s="1181"/>
      <c r="F260" s="136">
        <f t="shared" si="18"/>
        <v>0</v>
      </c>
      <c r="G260" s="136">
        <f t="shared" si="19"/>
        <v>0</v>
      </c>
      <c r="H260" s="136">
        <f t="shared" si="20"/>
        <v>0</v>
      </c>
      <c r="I260" s="136">
        <f>+'6-3표준조사'!L330</f>
        <v>0</v>
      </c>
      <c r="J260" s="136">
        <f>+'6-3표준조사'!M330</f>
        <v>0</v>
      </c>
      <c r="K260" s="1182"/>
    </row>
    <row r="261" spans="1:11" s="26" customFormat="1" ht="18.75" hidden="1" customHeight="1">
      <c r="A261" s="6">
        <f t="shared" si="17"/>
        <v>0</v>
      </c>
      <c r="B261" s="1180"/>
      <c r="C261" s="136"/>
      <c r="D261" s="136"/>
      <c r="E261" s="1181"/>
      <c r="F261" s="136">
        <f t="shared" si="18"/>
        <v>0</v>
      </c>
      <c r="G261" s="136">
        <f t="shared" si="19"/>
        <v>0</v>
      </c>
      <c r="H261" s="136">
        <f t="shared" si="20"/>
        <v>0</v>
      </c>
      <c r="I261" s="136">
        <f>+'6-3표준조사'!L331</f>
        <v>0</v>
      </c>
      <c r="J261" s="136">
        <f>+'6-3표준조사'!M331</f>
        <v>0</v>
      </c>
      <c r="K261" s="1182"/>
    </row>
    <row r="262" spans="1:11" s="26" customFormat="1" ht="18.75" hidden="1" customHeight="1">
      <c r="A262" s="6">
        <f t="shared" ref="A262:A325" si="21">IF(H262&gt;0,1,0)</f>
        <v>0</v>
      </c>
      <c r="B262" s="1180"/>
      <c r="C262" s="136"/>
      <c r="D262" s="136"/>
      <c r="E262" s="1181"/>
      <c r="F262" s="136">
        <f t="shared" si="18"/>
        <v>0</v>
      </c>
      <c r="G262" s="136">
        <f t="shared" si="19"/>
        <v>0</v>
      </c>
      <c r="H262" s="136">
        <f t="shared" si="20"/>
        <v>0</v>
      </c>
      <c r="I262" s="136">
        <f>+'6-3표준조사'!L332</f>
        <v>0</v>
      </c>
      <c r="J262" s="136">
        <f>+'6-3표준조사'!M332</f>
        <v>0</v>
      </c>
      <c r="K262" s="1182"/>
    </row>
    <row r="263" spans="1:11" s="26" customFormat="1" ht="18.75" hidden="1" customHeight="1">
      <c r="A263" s="6">
        <f t="shared" si="21"/>
        <v>0</v>
      </c>
      <c r="B263" s="1180"/>
      <c r="C263" s="136"/>
      <c r="D263" s="136"/>
      <c r="E263" s="1181"/>
      <c r="F263" s="136">
        <f t="shared" si="18"/>
        <v>0</v>
      </c>
      <c r="G263" s="136">
        <f t="shared" si="19"/>
        <v>0</v>
      </c>
      <c r="H263" s="136">
        <f t="shared" si="20"/>
        <v>0</v>
      </c>
      <c r="I263" s="136">
        <f>+'6-3표준조사'!L333</f>
        <v>0</v>
      </c>
      <c r="J263" s="136">
        <f>+'6-3표준조사'!M333</f>
        <v>0</v>
      </c>
      <c r="K263" s="1182"/>
    </row>
    <row r="264" spans="1:11" s="26" customFormat="1" ht="18.75" hidden="1" customHeight="1">
      <c r="A264" s="6">
        <f t="shared" si="21"/>
        <v>0</v>
      </c>
      <c r="B264" s="1180"/>
      <c r="C264" s="136"/>
      <c r="D264" s="136"/>
      <c r="E264" s="1181"/>
      <c r="F264" s="136">
        <f t="shared" si="18"/>
        <v>0</v>
      </c>
      <c r="G264" s="136">
        <f t="shared" si="19"/>
        <v>0</v>
      </c>
      <c r="H264" s="136">
        <f t="shared" si="20"/>
        <v>0</v>
      </c>
      <c r="I264" s="136">
        <f>+'6-3표준조사'!L334</f>
        <v>0</v>
      </c>
      <c r="J264" s="136">
        <f>+'6-3표준조사'!M334</f>
        <v>0</v>
      </c>
      <c r="K264" s="1182"/>
    </row>
    <row r="265" spans="1:11" s="26" customFormat="1" ht="18.75" hidden="1" customHeight="1">
      <c r="A265" s="6">
        <f t="shared" si="21"/>
        <v>0</v>
      </c>
      <c r="B265" s="1180"/>
      <c r="C265" s="136"/>
      <c r="D265" s="136"/>
      <c r="E265" s="1181"/>
      <c r="F265" s="136">
        <f t="shared" si="18"/>
        <v>0</v>
      </c>
      <c r="G265" s="136">
        <f t="shared" si="19"/>
        <v>0</v>
      </c>
      <c r="H265" s="136">
        <f t="shared" si="20"/>
        <v>0</v>
      </c>
      <c r="I265" s="136">
        <f>+'6-3표준조사'!L335</f>
        <v>0</v>
      </c>
      <c r="J265" s="136">
        <f>+'6-3표준조사'!M335</f>
        <v>0</v>
      </c>
      <c r="K265" s="1182"/>
    </row>
    <row r="266" spans="1:11" s="26" customFormat="1" ht="18.75" hidden="1" customHeight="1">
      <c r="A266" s="6">
        <f t="shared" si="21"/>
        <v>0</v>
      </c>
      <c r="B266" s="1180"/>
      <c r="C266" s="136"/>
      <c r="D266" s="136"/>
      <c r="E266" s="1181"/>
      <c r="F266" s="136">
        <f t="shared" si="18"/>
        <v>0</v>
      </c>
      <c r="G266" s="136">
        <f t="shared" si="19"/>
        <v>0</v>
      </c>
      <c r="H266" s="136">
        <f t="shared" si="20"/>
        <v>0</v>
      </c>
      <c r="I266" s="136">
        <f>+'6-3표준조사'!L336</f>
        <v>0</v>
      </c>
      <c r="J266" s="136">
        <f>+'6-3표준조사'!M336</f>
        <v>0</v>
      </c>
      <c r="K266" s="1182"/>
    </row>
    <row r="267" spans="1:11" s="26" customFormat="1" ht="18.75" hidden="1" customHeight="1">
      <c r="A267" s="6">
        <f t="shared" si="21"/>
        <v>0</v>
      </c>
      <c r="B267" s="1180"/>
      <c r="C267" s="136"/>
      <c r="D267" s="136"/>
      <c r="E267" s="1181"/>
      <c r="F267" s="136">
        <f t="shared" si="18"/>
        <v>0</v>
      </c>
      <c r="G267" s="136">
        <f t="shared" si="19"/>
        <v>0</v>
      </c>
      <c r="H267" s="136">
        <f t="shared" si="20"/>
        <v>0</v>
      </c>
      <c r="I267" s="136">
        <f>+'6-3표준조사'!L337</f>
        <v>0</v>
      </c>
      <c r="J267" s="136">
        <f>+'6-3표준조사'!M337</f>
        <v>0</v>
      </c>
      <c r="K267" s="1182"/>
    </row>
    <row r="268" spans="1:11" s="26" customFormat="1" ht="18.75" hidden="1" customHeight="1">
      <c r="A268" s="6">
        <f t="shared" si="21"/>
        <v>0</v>
      </c>
      <c r="B268" s="1180"/>
      <c r="C268" s="136"/>
      <c r="D268" s="136"/>
      <c r="E268" s="1181"/>
      <c r="F268" s="136">
        <f t="shared" si="18"/>
        <v>0</v>
      </c>
      <c r="G268" s="136">
        <f t="shared" si="19"/>
        <v>0</v>
      </c>
      <c r="H268" s="136">
        <f t="shared" si="20"/>
        <v>0</v>
      </c>
      <c r="I268" s="136">
        <f>+'6-3표준조사'!L338</f>
        <v>0</v>
      </c>
      <c r="J268" s="136">
        <f>+'6-3표준조사'!M338</f>
        <v>0</v>
      </c>
      <c r="K268" s="1182"/>
    </row>
    <row r="269" spans="1:11" s="26" customFormat="1" ht="18.75" hidden="1" customHeight="1">
      <c r="A269" s="6">
        <f t="shared" si="21"/>
        <v>0</v>
      </c>
      <c r="B269" s="1180"/>
      <c r="C269" s="136"/>
      <c r="D269" s="136"/>
      <c r="E269" s="1181"/>
      <c r="F269" s="136">
        <f t="shared" si="18"/>
        <v>0</v>
      </c>
      <c r="G269" s="136">
        <f t="shared" si="19"/>
        <v>0</v>
      </c>
      <c r="H269" s="136">
        <f t="shared" si="20"/>
        <v>0</v>
      </c>
      <c r="I269" s="136">
        <f>+'6-3표준조사'!L339</f>
        <v>0</v>
      </c>
      <c r="J269" s="136">
        <f>+'6-3표준조사'!M339</f>
        <v>0</v>
      </c>
      <c r="K269" s="1182"/>
    </row>
    <row r="270" spans="1:11" s="26" customFormat="1" ht="18.75" hidden="1" customHeight="1">
      <c r="A270" s="6">
        <f t="shared" si="21"/>
        <v>0</v>
      </c>
      <c r="B270" s="1180"/>
      <c r="C270" s="136"/>
      <c r="D270" s="136"/>
      <c r="E270" s="1181"/>
      <c r="F270" s="136">
        <f t="shared" si="18"/>
        <v>0</v>
      </c>
      <c r="G270" s="136">
        <f t="shared" si="19"/>
        <v>0</v>
      </c>
      <c r="H270" s="136">
        <f t="shared" si="20"/>
        <v>0</v>
      </c>
      <c r="I270" s="136">
        <f>+'6-3표준조사'!L340</f>
        <v>0</v>
      </c>
      <c r="J270" s="136">
        <f>+'6-3표준조사'!M340</f>
        <v>0</v>
      </c>
      <c r="K270" s="1182"/>
    </row>
    <row r="271" spans="1:11" s="26" customFormat="1" ht="18.75" hidden="1" customHeight="1">
      <c r="A271" s="6">
        <f t="shared" si="21"/>
        <v>0</v>
      </c>
      <c r="B271" s="1180"/>
      <c r="C271" s="136"/>
      <c r="D271" s="136"/>
      <c r="E271" s="1181"/>
      <c r="F271" s="136">
        <f t="shared" si="18"/>
        <v>0</v>
      </c>
      <c r="G271" s="136">
        <f t="shared" si="19"/>
        <v>0</v>
      </c>
      <c r="H271" s="136">
        <f t="shared" si="20"/>
        <v>0</v>
      </c>
      <c r="I271" s="136">
        <f>+'6-3표준조사'!L341</f>
        <v>0</v>
      </c>
      <c r="J271" s="136">
        <f>+'6-3표준조사'!M341</f>
        <v>0</v>
      </c>
      <c r="K271" s="1182"/>
    </row>
    <row r="272" spans="1:11" s="26" customFormat="1" ht="18.75" hidden="1" customHeight="1">
      <c r="A272" s="6">
        <f t="shared" si="21"/>
        <v>0</v>
      </c>
      <c r="B272" s="1180"/>
      <c r="C272" s="136"/>
      <c r="D272" s="136"/>
      <c r="E272" s="1181"/>
      <c r="F272" s="136">
        <f t="shared" si="18"/>
        <v>0</v>
      </c>
      <c r="G272" s="136">
        <f t="shared" si="19"/>
        <v>0</v>
      </c>
      <c r="H272" s="136">
        <f t="shared" si="20"/>
        <v>0</v>
      </c>
      <c r="I272" s="136">
        <f>+'6-3표준조사'!L342</f>
        <v>0</v>
      </c>
      <c r="J272" s="136">
        <f>+'6-3표준조사'!M342</f>
        <v>0</v>
      </c>
      <c r="K272" s="1182"/>
    </row>
    <row r="273" spans="1:11" s="26" customFormat="1" ht="18.75" hidden="1" customHeight="1">
      <c r="A273" s="6">
        <f t="shared" si="21"/>
        <v>0</v>
      </c>
      <c r="B273" s="1180"/>
      <c r="C273" s="136"/>
      <c r="D273" s="136"/>
      <c r="E273" s="1181"/>
      <c r="F273" s="136">
        <f t="shared" si="18"/>
        <v>0</v>
      </c>
      <c r="G273" s="136">
        <f t="shared" si="19"/>
        <v>0</v>
      </c>
      <c r="H273" s="136">
        <f t="shared" si="20"/>
        <v>0</v>
      </c>
      <c r="I273" s="136">
        <f>+'6-3표준조사'!L343</f>
        <v>0</v>
      </c>
      <c r="J273" s="136">
        <f>+'6-3표준조사'!M343</f>
        <v>0</v>
      </c>
      <c r="K273" s="1182"/>
    </row>
    <row r="274" spans="1:11" s="26" customFormat="1" ht="18.75" hidden="1" customHeight="1">
      <c r="A274" s="6">
        <f t="shared" si="21"/>
        <v>0</v>
      </c>
      <c r="B274" s="1180"/>
      <c r="C274" s="136"/>
      <c r="D274" s="136"/>
      <c r="E274" s="1181"/>
      <c r="F274" s="136">
        <f t="shared" si="18"/>
        <v>0</v>
      </c>
      <c r="G274" s="136">
        <f t="shared" si="19"/>
        <v>0</v>
      </c>
      <c r="H274" s="136">
        <f t="shared" si="20"/>
        <v>0</v>
      </c>
      <c r="I274" s="136">
        <f>+'6-3표준조사'!L344</f>
        <v>0</v>
      </c>
      <c r="J274" s="136">
        <f>+'6-3표준조사'!M344</f>
        <v>0</v>
      </c>
      <c r="K274" s="1182"/>
    </row>
    <row r="275" spans="1:11" s="26" customFormat="1" ht="18.75" hidden="1" customHeight="1">
      <c r="A275" s="6">
        <f t="shared" si="21"/>
        <v>0</v>
      </c>
      <c r="B275" s="1180"/>
      <c r="C275" s="136"/>
      <c r="D275" s="136"/>
      <c r="E275" s="1181"/>
      <c r="F275" s="136">
        <f t="shared" si="18"/>
        <v>0</v>
      </c>
      <c r="G275" s="136">
        <f t="shared" si="19"/>
        <v>0</v>
      </c>
      <c r="H275" s="136">
        <f t="shared" si="20"/>
        <v>0</v>
      </c>
      <c r="I275" s="136">
        <f>+'6-3표준조사'!L345</f>
        <v>0</v>
      </c>
      <c r="J275" s="136">
        <f>+'6-3표준조사'!M345</f>
        <v>0</v>
      </c>
      <c r="K275" s="1182"/>
    </row>
    <row r="276" spans="1:11" s="26" customFormat="1" ht="18.75" hidden="1" customHeight="1">
      <c r="A276" s="6">
        <f t="shared" si="21"/>
        <v>0</v>
      </c>
      <c r="B276" s="1180"/>
      <c r="C276" s="136"/>
      <c r="D276" s="136"/>
      <c r="E276" s="1181"/>
      <c r="F276" s="136">
        <f t="shared" si="18"/>
        <v>0</v>
      </c>
      <c r="G276" s="136">
        <f t="shared" si="19"/>
        <v>0</v>
      </c>
      <c r="H276" s="136">
        <f t="shared" si="20"/>
        <v>0</v>
      </c>
      <c r="I276" s="136">
        <f>+'6-3표준조사'!L346</f>
        <v>0</v>
      </c>
      <c r="J276" s="136">
        <f>+'6-3표준조사'!M346</f>
        <v>0</v>
      </c>
      <c r="K276" s="1182"/>
    </row>
    <row r="277" spans="1:11" s="26" customFormat="1" ht="18.75" hidden="1" customHeight="1">
      <c r="A277" s="6">
        <f t="shared" si="21"/>
        <v>0</v>
      </c>
      <c r="B277" s="1180"/>
      <c r="C277" s="136"/>
      <c r="D277" s="136"/>
      <c r="E277" s="1181"/>
      <c r="F277" s="136">
        <f t="shared" si="18"/>
        <v>0</v>
      </c>
      <c r="G277" s="136">
        <f t="shared" si="19"/>
        <v>0</v>
      </c>
      <c r="H277" s="136">
        <f t="shared" si="20"/>
        <v>0</v>
      </c>
      <c r="I277" s="136">
        <f>+'6-3표준조사'!L347</f>
        <v>0</v>
      </c>
      <c r="J277" s="136">
        <f>+'6-3표준조사'!M347</f>
        <v>0</v>
      </c>
      <c r="K277" s="1182"/>
    </row>
    <row r="278" spans="1:11" s="26" customFormat="1" ht="18.75" hidden="1" customHeight="1">
      <c r="A278" s="6">
        <f t="shared" si="21"/>
        <v>0</v>
      </c>
      <c r="B278" s="1180"/>
      <c r="C278" s="136"/>
      <c r="D278" s="136"/>
      <c r="E278" s="1181"/>
      <c r="F278" s="136">
        <f t="shared" si="18"/>
        <v>0</v>
      </c>
      <c r="G278" s="136">
        <f t="shared" si="19"/>
        <v>0</v>
      </c>
      <c r="H278" s="136">
        <f t="shared" si="20"/>
        <v>0</v>
      </c>
      <c r="I278" s="136">
        <f>+'6-3표준조사'!L348</f>
        <v>0</v>
      </c>
      <c r="J278" s="136">
        <f>+'6-3표준조사'!M348</f>
        <v>0</v>
      </c>
      <c r="K278" s="1182"/>
    </row>
    <row r="279" spans="1:11" s="26" customFormat="1" ht="18.75" hidden="1" customHeight="1">
      <c r="A279" s="6">
        <f t="shared" si="21"/>
        <v>0</v>
      </c>
      <c r="B279" s="1180"/>
      <c r="C279" s="136"/>
      <c r="D279" s="136"/>
      <c r="E279" s="1181"/>
      <c r="F279" s="136">
        <f t="shared" si="18"/>
        <v>0</v>
      </c>
      <c r="G279" s="136">
        <f t="shared" si="19"/>
        <v>0</v>
      </c>
      <c r="H279" s="136">
        <f t="shared" si="20"/>
        <v>0</v>
      </c>
      <c r="I279" s="136">
        <f>+'6-3표준조사'!L349</f>
        <v>0</v>
      </c>
      <c r="J279" s="136">
        <f>+'6-3표준조사'!M349</f>
        <v>0</v>
      </c>
      <c r="K279" s="1182"/>
    </row>
    <row r="280" spans="1:11" s="26" customFormat="1" ht="18.75" hidden="1" customHeight="1">
      <c r="A280" s="6">
        <f t="shared" si="21"/>
        <v>0</v>
      </c>
      <c r="B280" s="1180"/>
      <c r="C280" s="136"/>
      <c r="D280" s="136"/>
      <c r="E280" s="1181"/>
      <c r="F280" s="136">
        <f t="shared" si="18"/>
        <v>0</v>
      </c>
      <c r="G280" s="136">
        <f t="shared" si="19"/>
        <v>0</v>
      </c>
      <c r="H280" s="136">
        <f t="shared" si="20"/>
        <v>0</v>
      </c>
      <c r="I280" s="136">
        <f>+'6-3표준조사'!L350</f>
        <v>0</v>
      </c>
      <c r="J280" s="136">
        <f>+'6-3표준조사'!M350</f>
        <v>0</v>
      </c>
      <c r="K280" s="1182"/>
    </row>
    <row r="281" spans="1:11" s="26" customFormat="1" ht="18.75" hidden="1" customHeight="1">
      <c r="A281" s="6">
        <f t="shared" si="21"/>
        <v>0</v>
      </c>
      <c r="B281" s="1180"/>
      <c r="C281" s="136"/>
      <c r="D281" s="136"/>
      <c r="E281" s="1181"/>
      <c r="F281" s="136">
        <f t="shared" si="18"/>
        <v>0</v>
      </c>
      <c r="G281" s="136">
        <f t="shared" si="19"/>
        <v>0</v>
      </c>
      <c r="H281" s="136">
        <f t="shared" si="20"/>
        <v>0</v>
      </c>
      <c r="I281" s="136">
        <f>+'6-3표준조사'!L353</f>
        <v>0</v>
      </c>
      <c r="J281" s="136">
        <f>+'6-3표준조사'!M353</f>
        <v>0</v>
      </c>
      <c r="K281" s="1182"/>
    </row>
    <row r="282" spans="1:11" s="26" customFormat="1" ht="18.75" hidden="1" customHeight="1">
      <c r="A282" s="6">
        <f t="shared" si="21"/>
        <v>0</v>
      </c>
      <c r="B282" s="1180"/>
      <c r="C282" s="136"/>
      <c r="D282" s="136"/>
      <c r="E282" s="1181"/>
      <c r="F282" s="136">
        <f t="shared" si="18"/>
        <v>0</v>
      </c>
      <c r="G282" s="136">
        <f t="shared" si="19"/>
        <v>0</v>
      </c>
      <c r="H282" s="136">
        <f t="shared" si="20"/>
        <v>0</v>
      </c>
      <c r="I282" s="136">
        <f>+'6-3표준조사'!L354</f>
        <v>0</v>
      </c>
      <c r="J282" s="136">
        <f>+'6-3표준조사'!M354</f>
        <v>0</v>
      </c>
      <c r="K282" s="1182"/>
    </row>
    <row r="283" spans="1:11" s="26" customFormat="1" ht="18.75" hidden="1" customHeight="1">
      <c r="A283" s="6">
        <f t="shared" si="21"/>
        <v>0</v>
      </c>
      <c r="B283" s="1180"/>
      <c r="C283" s="136"/>
      <c r="D283" s="136"/>
      <c r="E283" s="1181"/>
      <c r="F283" s="136">
        <f t="shared" si="18"/>
        <v>0</v>
      </c>
      <c r="G283" s="136">
        <f t="shared" si="19"/>
        <v>0</v>
      </c>
      <c r="H283" s="136">
        <f t="shared" si="20"/>
        <v>0</v>
      </c>
      <c r="I283" s="136">
        <f>+'6-3표준조사'!L355</f>
        <v>0</v>
      </c>
      <c r="J283" s="136">
        <f>+'6-3표준조사'!M355</f>
        <v>0</v>
      </c>
      <c r="K283" s="1182"/>
    </row>
    <row r="284" spans="1:11" s="26" customFormat="1" ht="18.75" hidden="1" customHeight="1">
      <c r="A284" s="6">
        <f t="shared" si="21"/>
        <v>0</v>
      </c>
      <c r="B284" s="1180"/>
      <c r="C284" s="136"/>
      <c r="D284" s="136"/>
      <c r="E284" s="1181"/>
      <c r="F284" s="136">
        <f t="shared" si="18"/>
        <v>0</v>
      </c>
      <c r="G284" s="136">
        <f t="shared" si="19"/>
        <v>0</v>
      </c>
      <c r="H284" s="136">
        <f t="shared" si="20"/>
        <v>0</v>
      </c>
      <c r="I284" s="136">
        <f>+'6-3표준조사'!L356</f>
        <v>0</v>
      </c>
      <c r="J284" s="136">
        <f>+'6-3표준조사'!M356</f>
        <v>0</v>
      </c>
      <c r="K284" s="1182"/>
    </row>
    <row r="285" spans="1:11" s="26" customFormat="1" ht="18.75" hidden="1" customHeight="1">
      <c r="A285" s="6">
        <f t="shared" si="21"/>
        <v>0</v>
      </c>
      <c r="B285" s="1180"/>
      <c r="C285" s="136"/>
      <c r="D285" s="136"/>
      <c r="E285" s="1181"/>
      <c r="F285" s="136">
        <f t="shared" si="18"/>
        <v>0</v>
      </c>
      <c r="G285" s="136">
        <f t="shared" si="19"/>
        <v>0</v>
      </c>
      <c r="H285" s="136">
        <f t="shared" si="20"/>
        <v>0</v>
      </c>
      <c r="I285" s="136">
        <f>+'6-3표준조사'!L357</f>
        <v>0</v>
      </c>
      <c r="J285" s="136">
        <f>+'6-3표준조사'!M357</f>
        <v>0</v>
      </c>
      <c r="K285" s="1182"/>
    </row>
    <row r="286" spans="1:11" s="26" customFormat="1" ht="18.75" hidden="1" customHeight="1">
      <c r="A286" s="6">
        <f t="shared" si="21"/>
        <v>0</v>
      </c>
      <c r="B286" s="1180"/>
      <c r="C286" s="136"/>
      <c r="D286" s="136"/>
      <c r="E286" s="1181"/>
      <c r="F286" s="136">
        <f t="shared" si="18"/>
        <v>0</v>
      </c>
      <c r="G286" s="136">
        <f t="shared" si="19"/>
        <v>0</v>
      </c>
      <c r="H286" s="136">
        <f t="shared" si="20"/>
        <v>0</v>
      </c>
      <c r="I286" s="136">
        <f>+'6-3표준조사'!L358</f>
        <v>0</v>
      </c>
      <c r="J286" s="136">
        <f>+'6-3표준조사'!M358</f>
        <v>0</v>
      </c>
      <c r="K286" s="1182"/>
    </row>
    <row r="287" spans="1:11" s="26" customFormat="1" ht="18.75" hidden="1" customHeight="1">
      <c r="A287" s="6">
        <f t="shared" si="21"/>
        <v>0</v>
      </c>
      <c r="B287" s="1180"/>
      <c r="C287" s="136"/>
      <c r="D287" s="136"/>
      <c r="E287" s="1181"/>
      <c r="F287" s="136">
        <f t="shared" si="18"/>
        <v>0</v>
      </c>
      <c r="G287" s="136">
        <f t="shared" si="19"/>
        <v>0</v>
      </c>
      <c r="H287" s="136">
        <f t="shared" si="20"/>
        <v>0</v>
      </c>
      <c r="I287" s="136">
        <f>+'6-3표준조사'!L359</f>
        <v>0</v>
      </c>
      <c r="J287" s="136">
        <f>+'6-3표준조사'!M359</f>
        <v>0</v>
      </c>
      <c r="K287" s="1182"/>
    </row>
    <row r="288" spans="1:11" s="26" customFormat="1" ht="18.75" hidden="1" customHeight="1">
      <c r="A288" s="6">
        <f t="shared" si="21"/>
        <v>0</v>
      </c>
      <c r="B288" s="1180"/>
      <c r="C288" s="136"/>
      <c r="D288" s="136"/>
      <c r="E288" s="1181"/>
      <c r="F288" s="136">
        <f t="shared" si="18"/>
        <v>0</v>
      </c>
      <c r="G288" s="136">
        <f t="shared" si="19"/>
        <v>0</v>
      </c>
      <c r="H288" s="136">
        <f t="shared" si="20"/>
        <v>0</v>
      </c>
      <c r="I288" s="136">
        <f>+'6-3표준조사'!L360</f>
        <v>0</v>
      </c>
      <c r="J288" s="136">
        <f>+'6-3표준조사'!M360</f>
        <v>0</v>
      </c>
      <c r="K288" s="1182"/>
    </row>
    <row r="289" spans="1:11" s="26" customFormat="1" ht="18.75" hidden="1" customHeight="1">
      <c r="A289" s="6">
        <f t="shared" si="21"/>
        <v>0</v>
      </c>
      <c r="B289" s="1180"/>
      <c r="C289" s="136"/>
      <c r="D289" s="136"/>
      <c r="E289" s="1181"/>
      <c r="F289" s="136">
        <f t="shared" si="18"/>
        <v>0</v>
      </c>
      <c r="G289" s="136">
        <f t="shared" si="19"/>
        <v>0</v>
      </c>
      <c r="H289" s="136">
        <f t="shared" si="20"/>
        <v>0</v>
      </c>
      <c r="I289" s="136">
        <f>+'6-3표준조사'!L361</f>
        <v>0</v>
      </c>
      <c r="J289" s="136">
        <f>+'6-3표준조사'!M361</f>
        <v>0</v>
      </c>
      <c r="K289" s="1182"/>
    </row>
    <row r="290" spans="1:11" s="26" customFormat="1" ht="18.75" hidden="1" customHeight="1">
      <c r="A290" s="6">
        <f t="shared" si="21"/>
        <v>0</v>
      </c>
      <c r="B290" s="1180"/>
      <c r="C290" s="136"/>
      <c r="D290" s="136"/>
      <c r="E290" s="1181"/>
      <c r="F290" s="136">
        <f t="shared" si="18"/>
        <v>0</v>
      </c>
      <c r="G290" s="136">
        <f t="shared" si="19"/>
        <v>0</v>
      </c>
      <c r="H290" s="136">
        <f t="shared" si="20"/>
        <v>0</v>
      </c>
      <c r="I290" s="136">
        <f>+'6-3표준조사'!L362</f>
        <v>0</v>
      </c>
      <c r="J290" s="136">
        <f>+'6-3표준조사'!M362</f>
        <v>0</v>
      </c>
      <c r="K290" s="1182"/>
    </row>
    <row r="291" spans="1:11" s="26" customFormat="1" ht="18.75" hidden="1" customHeight="1">
      <c r="A291" s="6">
        <f t="shared" si="21"/>
        <v>0</v>
      </c>
      <c r="B291" s="1180"/>
      <c r="C291" s="136"/>
      <c r="D291" s="136"/>
      <c r="E291" s="1181"/>
      <c r="F291" s="136">
        <f t="shared" si="18"/>
        <v>0</v>
      </c>
      <c r="G291" s="136">
        <f t="shared" si="19"/>
        <v>0</v>
      </c>
      <c r="H291" s="136">
        <f t="shared" si="20"/>
        <v>0</v>
      </c>
      <c r="I291" s="136">
        <f>+'6-3표준조사'!L363</f>
        <v>0</v>
      </c>
      <c r="J291" s="136">
        <f>+'6-3표준조사'!M363</f>
        <v>0</v>
      </c>
      <c r="K291" s="1182"/>
    </row>
    <row r="292" spans="1:11" s="26" customFormat="1" ht="18.75" hidden="1" customHeight="1">
      <c r="A292" s="6">
        <f t="shared" si="21"/>
        <v>0</v>
      </c>
      <c r="B292" s="1180"/>
      <c r="C292" s="136"/>
      <c r="D292" s="136"/>
      <c r="E292" s="1181"/>
      <c r="F292" s="136">
        <f t="shared" si="18"/>
        <v>0</v>
      </c>
      <c r="G292" s="136">
        <f t="shared" si="19"/>
        <v>0</v>
      </c>
      <c r="H292" s="136">
        <f t="shared" si="20"/>
        <v>0</v>
      </c>
      <c r="I292" s="136">
        <f>+'6-3표준조사'!L364</f>
        <v>0</v>
      </c>
      <c r="J292" s="136">
        <f>+'6-3표준조사'!M364</f>
        <v>0</v>
      </c>
      <c r="K292" s="1182"/>
    </row>
    <row r="293" spans="1:11" s="26" customFormat="1" ht="18.75" hidden="1" customHeight="1">
      <c r="A293" s="6">
        <f t="shared" si="21"/>
        <v>0</v>
      </c>
      <c r="B293" s="1180"/>
      <c r="C293" s="136"/>
      <c r="D293" s="136"/>
      <c r="E293" s="1181"/>
      <c r="F293" s="136">
        <f t="shared" si="18"/>
        <v>0</v>
      </c>
      <c r="G293" s="136">
        <f t="shared" si="19"/>
        <v>0</v>
      </c>
      <c r="H293" s="136">
        <f t="shared" si="20"/>
        <v>0</v>
      </c>
      <c r="I293" s="136">
        <f>+'6-3표준조사'!L365</f>
        <v>0</v>
      </c>
      <c r="J293" s="136">
        <f>+'6-3표준조사'!M365</f>
        <v>0</v>
      </c>
      <c r="K293" s="1182"/>
    </row>
    <row r="294" spans="1:11" s="26" customFormat="1" ht="18.75" hidden="1" customHeight="1">
      <c r="A294" s="6">
        <f t="shared" si="21"/>
        <v>0</v>
      </c>
      <c r="B294" s="1180"/>
      <c r="C294" s="136"/>
      <c r="D294" s="136"/>
      <c r="E294" s="1181"/>
      <c r="F294" s="136">
        <f t="shared" si="18"/>
        <v>0</v>
      </c>
      <c r="G294" s="136">
        <f t="shared" si="19"/>
        <v>0</v>
      </c>
      <c r="H294" s="136">
        <f t="shared" si="20"/>
        <v>0</v>
      </c>
      <c r="I294" s="136">
        <f>+'6-3표준조사'!L366</f>
        <v>0</v>
      </c>
      <c r="J294" s="136">
        <f>+'6-3표준조사'!M366</f>
        <v>0</v>
      </c>
      <c r="K294" s="1182"/>
    </row>
    <row r="295" spans="1:11" s="26" customFormat="1" ht="18.75" hidden="1" customHeight="1">
      <c r="A295" s="6">
        <f t="shared" si="21"/>
        <v>0</v>
      </c>
      <c r="B295" s="1180"/>
      <c r="C295" s="136"/>
      <c r="D295" s="136"/>
      <c r="E295" s="1181"/>
      <c r="F295" s="136">
        <f t="shared" si="18"/>
        <v>0</v>
      </c>
      <c r="G295" s="136">
        <f t="shared" si="19"/>
        <v>0</v>
      </c>
      <c r="H295" s="136">
        <f t="shared" si="20"/>
        <v>0</v>
      </c>
      <c r="I295" s="136">
        <f>+'6-3표준조사'!L367</f>
        <v>0</v>
      </c>
      <c r="J295" s="136">
        <f>+'6-3표준조사'!M367</f>
        <v>0</v>
      </c>
      <c r="K295" s="1182"/>
    </row>
    <row r="296" spans="1:11" s="26" customFormat="1" ht="18.75" hidden="1" customHeight="1">
      <c r="A296" s="6">
        <f t="shared" si="21"/>
        <v>0</v>
      </c>
      <c r="B296" s="1180"/>
      <c r="C296" s="136"/>
      <c r="D296" s="136"/>
      <c r="E296" s="1181"/>
      <c r="F296" s="136">
        <f t="shared" si="18"/>
        <v>0</v>
      </c>
      <c r="G296" s="136">
        <f t="shared" si="19"/>
        <v>0</v>
      </c>
      <c r="H296" s="136">
        <f t="shared" si="20"/>
        <v>0</v>
      </c>
      <c r="I296" s="136">
        <f>+'6-3표준조사'!L368</f>
        <v>0</v>
      </c>
      <c r="J296" s="136">
        <f>+'6-3표준조사'!M368</f>
        <v>0</v>
      </c>
      <c r="K296" s="1182"/>
    </row>
    <row r="297" spans="1:11" s="26" customFormat="1" ht="18.75" hidden="1" customHeight="1">
      <c r="A297" s="6">
        <f t="shared" si="21"/>
        <v>0</v>
      </c>
      <c r="B297" s="1180"/>
      <c r="C297" s="136"/>
      <c r="D297" s="136"/>
      <c r="E297" s="1181"/>
      <c r="F297" s="136">
        <f t="shared" si="18"/>
        <v>0</v>
      </c>
      <c r="G297" s="136">
        <f t="shared" si="19"/>
        <v>0</v>
      </c>
      <c r="H297" s="136">
        <f t="shared" si="20"/>
        <v>0</v>
      </c>
      <c r="I297" s="136">
        <f>+'6-3표준조사'!L369</f>
        <v>0</v>
      </c>
      <c r="J297" s="136">
        <f>+'6-3표준조사'!M369</f>
        <v>0</v>
      </c>
      <c r="K297" s="1182"/>
    </row>
    <row r="298" spans="1:11" s="26" customFormat="1" ht="18.75" hidden="1" customHeight="1">
      <c r="A298" s="6">
        <f t="shared" si="21"/>
        <v>0</v>
      </c>
      <c r="B298" s="1180"/>
      <c r="C298" s="136"/>
      <c r="D298" s="136"/>
      <c r="E298" s="1181"/>
      <c r="F298" s="136">
        <f t="shared" si="18"/>
        <v>0</v>
      </c>
      <c r="G298" s="136">
        <f t="shared" si="19"/>
        <v>0</v>
      </c>
      <c r="H298" s="136">
        <f t="shared" si="20"/>
        <v>0</v>
      </c>
      <c r="I298" s="136">
        <f>+'6-3표준조사'!L370</f>
        <v>0</v>
      </c>
      <c r="J298" s="136">
        <f>+'6-3표준조사'!M370</f>
        <v>0</v>
      </c>
      <c r="K298" s="1182"/>
    </row>
    <row r="299" spans="1:11" s="26" customFormat="1" ht="18.75" hidden="1" customHeight="1">
      <c r="A299" s="6">
        <f t="shared" si="21"/>
        <v>0</v>
      </c>
      <c r="B299" s="1180"/>
      <c r="C299" s="136"/>
      <c r="D299" s="136"/>
      <c r="E299" s="1181"/>
      <c r="F299" s="136">
        <f t="shared" si="18"/>
        <v>0</v>
      </c>
      <c r="G299" s="136">
        <f t="shared" si="19"/>
        <v>0</v>
      </c>
      <c r="H299" s="136">
        <f t="shared" si="20"/>
        <v>0</v>
      </c>
      <c r="I299" s="136">
        <f>+'6-3표준조사'!L371</f>
        <v>0</v>
      </c>
      <c r="J299" s="136">
        <f>+'6-3표준조사'!M371</f>
        <v>0</v>
      </c>
      <c r="K299" s="1182"/>
    </row>
    <row r="300" spans="1:11" s="26" customFormat="1" ht="18.75" hidden="1" customHeight="1">
      <c r="A300" s="6">
        <f t="shared" si="21"/>
        <v>0</v>
      </c>
      <c r="B300" s="1180"/>
      <c r="C300" s="136"/>
      <c r="D300" s="136"/>
      <c r="E300" s="1181"/>
      <c r="F300" s="136">
        <f t="shared" si="18"/>
        <v>0</v>
      </c>
      <c r="G300" s="136">
        <f t="shared" si="19"/>
        <v>0</v>
      </c>
      <c r="H300" s="136">
        <f t="shared" si="20"/>
        <v>0</v>
      </c>
      <c r="I300" s="136">
        <f>+'6-3표준조사'!L372</f>
        <v>0</v>
      </c>
      <c r="J300" s="136">
        <f>+'6-3표준조사'!M372</f>
        <v>0</v>
      </c>
      <c r="K300" s="1182"/>
    </row>
    <row r="301" spans="1:11" s="26" customFormat="1" ht="18.75" hidden="1" customHeight="1">
      <c r="A301" s="6">
        <f t="shared" si="21"/>
        <v>0</v>
      </c>
      <c r="B301" s="1180"/>
      <c r="C301" s="136"/>
      <c r="D301" s="136"/>
      <c r="E301" s="1181"/>
      <c r="F301" s="136">
        <f t="shared" si="18"/>
        <v>0</v>
      </c>
      <c r="G301" s="136">
        <f t="shared" si="19"/>
        <v>0</v>
      </c>
      <c r="H301" s="136">
        <f t="shared" si="20"/>
        <v>0</v>
      </c>
      <c r="I301" s="136">
        <f>+'6-3표준조사'!L373</f>
        <v>0</v>
      </c>
      <c r="J301" s="136">
        <f>+'6-3표준조사'!M373</f>
        <v>0</v>
      </c>
      <c r="K301" s="1182"/>
    </row>
    <row r="302" spans="1:11" s="26" customFormat="1" ht="18.75" hidden="1" customHeight="1">
      <c r="A302" s="6">
        <f t="shared" si="21"/>
        <v>0</v>
      </c>
      <c r="B302" s="1180"/>
      <c r="C302" s="136"/>
      <c r="D302" s="136"/>
      <c r="E302" s="1181"/>
      <c r="F302" s="136">
        <f t="shared" si="18"/>
        <v>0</v>
      </c>
      <c r="G302" s="136">
        <f t="shared" si="19"/>
        <v>0</v>
      </c>
      <c r="H302" s="136">
        <f t="shared" si="20"/>
        <v>0</v>
      </c>
      <c r="I302" s="136">
        <f>+'6-3표준조사'!L374</f>
        <v>0</v>
      </c>
      <c r="J302" s="136">
        <f>+'6-3표준조사'!M374</f>
        <v>0</v>
      </c>
      <c r="K302" s="1182"/>
    </row>
    <row r="303" spans="1:11" s="26" customFormat="1" ht="18.75" hidden="1" customHeight="1">
      <c r="A303" s="6">
        <f t="shared" si="21"/>
        <v>0</v>
      </c>
      <c r="B303" s="1180"/>
      <c r="C303" s="136"/>
      <c r="D303" s="136"/>
      <c r="E303" s="1181"/>
      <c r="F303" s="136">
        <f t="shared" si="18"/>
        <v>0</v>
      </c>
      <c r="G303" s="136">
        <f t="shared" si="19"/>
        <v>0</v>
      </c>
      <c r="H303" s="136">
        <f t="shared" si="20"/>
        <v>0</v>
      </c>
      <c r="I303" s="136">
        <f>+'6-3표준조사'!L375</f>
        <v>0</v>
      </c>
      <c r="J303" s="136">
        <f>+'6-3표준조사'!M375</f>
        <v>0</v>
      </c>
      <c r="K303" s="1182"/>
    </row>
    <row r="304" spans="1:11" ht="18.75" customHeight="1">
      <c r="A304" s="918">
        <f t="shared" si="21"/>
        <v>1</v>
      </c>
      <c r="B304" s="1178" t="str">
        <f>+'6-3표준조사'!M379</f>
        <v>단양</v>
      </c>
      <c r="C304" s="920" t="str">
        <f>+'6-3표준조사'!N379</f>
        <v>어상천</v>
      </c>
      <c r="D304" s="920" t="str">
        <f>+'6-3표준조사'!O379</f>
        <v>방북</v>
      </c>
      <c r="E304" s="920" t="str">
        <f>+'6-3표준조사'!P379</f>
        <v>산32번지</v>
      </c>
      <c r="F304" s="920" t="str">
        <f>+'6-3표준조사'!K379</f>
        <v>64-0</v>
      </c>
      <c r="G304" s="920" t="str">
        <f>+'6-3표준조사'!L379</f>
        <v>24-3</v>
      </c>
      <c r="H304" s="920">
        <f>IF(I304&gt;0,1,0)</f>
        <v>1</v>
      </c>
      <c r="I304" s="920">
        <f>+'6-3표준조사'!L387</f>
        <v>320216</v>
      </c>
      <c r="J304" s="920">
        <f>+'6-3표준조사'!M387</f>
        <v>499012</v>
      </c>
      <c r="K304" s="1179"/>
    </row>
    <row r="305" spans="1:11" ht="18.75" hidden="1" customHeight="1">
      <c r="A305" s="918">
        <f t="shared" si="21"/>
        <v>0</v>
      </c>
      <c r="B305" s="1178"/>
      <c r="C305" s="920"/>
      <c r="D305" s="920"/>
      <c r="E305" s="925"/>
      <c r="F305" s="920">
        <f>IF($H305&gt;0,F304,)</f>
        <v>0</v>
      </c>
      <c r="G305" s="920">
        <f>IF($H305&gt;0,G304,)</f>
        <v>0</v>
      </c>
      <c r="H305" s="920">
        <f>IF(I305&gt;0,H304+1,0)</f>
        <v>0</v>
      </c>
      <c r="I305" s="920">
        <f>+'6-3표준조사'!L388</f>
        <v>0</v>
      </c>
      <c r="J305" s="920">
        <f>+'6-3표준조사'!M388</f>
        <v>0</v>
      </c>
      <c r="K305" s="1179"/>
    </row>
    <row r="306" spans="1:11" s="26" customFormat="1" ht="18.75" hidden="1" customHeight="1">
      <c r="A306" s="6">
        <f t="shared" si="21"/>
        <v>0</v>
      </c>
      <c r="B306" s="1180"/>
      <c r="C306" s="136"/>
      <c r="D306" s="136"/>
      <c r="E306" s="1181"/>
      <c r="F306" s="136">
        <f t="shared" ref="F306:F363" si="22">IF($H306&gt;0,F305,)</f>
        <v>0</v>
      </c>
      <c r="G306" s="136">
        <f t="shared" ref="G306:G363" si="23">IF($H306&gt;0,G305,)</f>
        <v>0</v>
      </c>
      <c r="H306" s="136">
        <f t="shared" ref="H306:H363" si="24">IF(I306&gt;0,H305+1,0)</f>
        <v>0</v>
      </c>
      <c r="I306" s="136">
        <f>+'6-3표준조사'!L389</f>
        <v>0</v>
      </c>
      <c r="J306" s="136">
        <f>+'6-3표준조사'!M389</f>
        <v>0</v>
      </c>
      <c r="K306" s="1182"/>
    </row>
    <row r="307" spans="1:11" s="26" customFormat="1" ht="18.75" hidden="1" customHeight="1">
      <c r="A307" s="6">
        <f t="shared" si="21"/>
        <v>0</v>
      </c>
      <c r="B307" s="1180"/>
      <c r="C307" s="136"/>
      <c r="D307" s="136"/>
      <c r="E307" s="1181"/>
      <c r="F307" s="136">
        <f t="shared" si="22"/>
        <v>0</v>
      </c>
      <c r="G307" s="136">
        <f t="shared" si="23"/>
        <v>0</v>
      </c>
      <c r="H307" s="136">
        <f t="shared" si="24"/>
        <v>0</v>
      </c>
      <c r="I307" s="136">
        <f>+'6-3표준조사'!L390</f>
        <v>0</v>
      </c>
      <c r="J307" s="136">
        <f>+'6-3표준조사'!M390</f>
        <v>0</v>
      </c>
      <c r="K307" s="1182"/>
    </row>
    <row r="308" spans="1:11" s="26" customFormat="1" ht="18.75" hidden="1" customHeight="1">
      <c r="A308" s="6">
        <f t="shared" si="21"/>
        <v>0</v>
      </c>
      <c r="B308" s="1180"/>
      <c r="C308" s="136"/>
      <c r="D308" s="136"/>
      <c r="E308" s="1181"/>
      <c r="F308" s="136">
        <f t="shared" si="22"/>
        <v>0</v>
      </c>
      <c r="G308" s="136">
        <f t="shared" si="23"/>
        <v>0</v>
      </c>
      <c r="H308" s="136">
        <f t="shared" si="24"/>
        <v>0</v>
      </c>
      <c r="I308" s="136">
        <f>+'6-3표준조사'!L391</f>
        <v>0</v>
      </c>
      <c r="J308" s="136">
        <f>+'6-3표준조사'!M391</f>
        <v>0</v>
      </c>
      <c r="K308" s="1182"/>
    </row>
    <row r="309" spans="1:11" s="26" customFormat="1" ht="18.75" hidden="1" customHeight="1">
      <c r="A309" s="6">
        <f t="shared" si="21"/>
        <v>0</v>
      </c>
      <c r="B309" s="1180"/>
      <c r="C309" s="136"/>
      <c r="D309" s="136"/>
      <c r="E309" s="1181"/>
      <c r="F309" s="136">
        <f t="shared" si="22"/>
        <v>0</v>
      </c>
      <c r="G309" s="136">
        <f t="shared" si="23"/>
        <v>0</v>
      </c>
      <c r="H309" s="136">
        <f t="shared" si="24"/>
        <v>0</v>
      </c>
      <c r="I309" s="136">
        <f>+'6-3표준조사'!L392</f>
        <v>0</v>
      </c>
      <c r="J309" s="136">
        <f>+'6-3표준조사'!M392</f>
        <v>0</v>
      </c>
      <c r="K309" s="1182"/>
    </row>
    <row r="310" spans="1:11" s="26" customFormat="1" ht="18.75" hidden="1" customHeight="1">
      <c r="A310" s="6">
        <f t="shared" si="21"/>
        <v>0</v>
      </c>
      <c r="B310" s="1180"/>
      <c r="C310" s="136"/>
      <c r="D310" s="136"/>
      <c r="E310" s="1181"/>
      <c r="F310" s="136">
        <f t="shared" si="22"/>
        <v>0</v>
      </c>
      <c r="G310" s="136">
        <f t="shared" si="23"/>
        <v>0</v>
      </c>
      <c r="H310" s="136">
        <f t="shared" si="24"/>
        <v>0</v>
      </c>
      <c r="I310" s="136">
        <f>+'6-3표준조사'!L393</f>
        <v>0</v>
      </c>
      <c r="J310" s="136">
        <f>+'6-3표준조사'!M393</f>
        <v>0</v>
      </c>
      <c r="K310" s="1182"/>
    </row>
    <row r="311" spans="1:11" s="26" customFormat="1" ht="18.75" hidden="1" customHeight="1">
      <c r="A311" s="6">
        <f t="shared" si="21"/>
        <v>0</v>
      </c>
      <c r="B311" s="1180"/>
      <c r="C311" s="136"/>
      <c r="D311" s="136"/>
      <c r="E311" s="1181"/>
      <c r="F311" s="136">
        <f t="shared" si="22"/>
        <v>0</v>
      </c>
      <c r="G311" s="136">
        <f t="shared" si="23"/>
        <v>0</v>
      </c>
      <c r="H311" s="136">
        <f t="shared" si="24"/>
        <v>0</v>
      </c>
      <c r="I311" s="136">
        <f>+'6-3표준조사'!L394</f>
        <v>0</v>
      </c>
      <c r="J311" s="136">
        <f>+'6-3표준조사'!M394</f>
        <v>0</v>
      </c>
      <c r="K311" s="1182"/>
    </row>
    <row r="312" spans="1:11" s="26" customFormat="1" ht="18.75" hidden="1" customHeight="1">
      <c r="A312" s="6">
        <f t="shared" si="21"/>
        <v>0</v>
      </c>
      <c r="B312" s="1180"/>
      <c r="C312" s="136"/>
      <c r="D312" s="136"/>
      <c r="E312" s="1181"/>
      <c r="F312" s="136">
        <f t="shared" si="22"/>
        <v>0</v>
      </c>
      <c r="G312" s="136">
        <f t="shared" si="23"/>
        <v>0</v>
      </c>
      <c r="H312" s="136">
        <f t="shared" si="24"/>
        <v>0</v>
      </c>
      <c r="I312" s="136">
        <f>+'6-3표준조사'!L395</f>
        <v>0</v>
      </c>
      <c r="J312" s="136">
        <f>+'6-3표준조사'!M395</f>
        <v>0</v>
      </c>
      <c r="K312" s="1182"/>
    </row>
    <row r="313" spans="1:11" s="26" customFormat="1" ht="18.75" hidden="1" customHeight="1">
      <c r="A313" s="6">
        <f t="shared" si="21"/>
        <v>0</v>
      </c>
      <c r="B313" s="1180"/>
      <c r="C313" s="136"/>
      <c r="D313" s="136"/>
      <c r="E313" s="1181"/>
      <c r="F313" s="136">
        <f t="shared" si="22"/>
        <v>0</v>
      </c>
      <c r="G313" s="136">
        <f t="shared" si="23"/>
        <v>0</v>
      </c>
      <c r="H313" s="136">
        <f t="shared" si="24"/>
        <v>0</v>
      </c>
      <c r="I313" s="136">
        <f>+'6-3표준조사'!L396</f>
        <v>0</v>
      </c>
      <c r="J313" s="136">
        <f>+'6-3표준조사'!M396</f>
        <v>0</v>
      </c>
      <c r="K313" s="1182"/>
    </row>
    <row r="314" spans="1:11" s="26" customFormat="1" ht="18.75" hidden="1" customHeight="1">
      <c r="A314" s="6">
        <f t="shared" si="21"/>
        <v>0</v>
      </c>
      <c r="B314" s="1180"/>
      <c r="C314" s="136"/>
      <c r="D314" s="136"/>
      <c r="E314" s="1181"/>
      <c r="F314" s="136">
        <f t="shared" si="22"/>
        <v>0</v>
      </c>
      <c r="G314" s="136">
        <f t="shared" si="23"/>
        <v>0</v>
      </c>
      <c r="H314" s="136">
        <f t="shared" si="24"/>
        <v>0</v>
      </c>
      <c r="I314" s="136">
        <f>+'6-3표준조사'!L397</f>
        <v>0</v>
      </c>
      <c r="J314" s="136">
        <f>+'6-3표준조사'!M397</f>
        <v>0</v>
      </c>
      <c r="K314" s="1182"/>
    </row>
    <row r="315" spans="1:11" s="26" customFormat="1" ht="18.75" hidden="1" customHeight="1">
      <c r="A315" s="6">
        <f t="shared" si="21"/>
        <v>0</v>
      </c>
      <c r="B315" s="1180"/>
      <c r="C315" s="136"/>
      <c r="D315" s="136"/>
      <c r="E315" s="1181"/>
      <c r="F315" s="136">
        <f t="shared" si="22"/>
        <v>0</v>
      </c>
      <c r="G315" s="136">
        <f t="shared" si="23"/>
        <v>0</v>
      </c>
      <c r="H315" s="136">
        <f t="shared" si="24"/>
        <v>0</v>
      </c>
      <c r="I315" s="136">
        <f>+'6-3표준조사'!L398</f>
        <v>0</v>
      </c>
      <c r="J315" s="136">
        <f>+'6-3표준조사'!M398</f>
        <v>0</v>
      </c>
      <c r="K315" s="1182"/>
    </row>
    <row r="316" spans="1:11" s="26" customFormat="1" ht="18.75" hidden="1" customHeight="1">
      <c r="A316" s="6">
        <f t="shared" si="21"/>
        <v>0</v>
      </c>
      <c r="B316" s="1180"/>
      <c r="C316" s="136"/>
      <c r="D316" s="136"/>
      <c r="E316" s="1181"/>
      <c r="F316" s="136">
        <f t="shared" si="22"/>
        <v>0</v>
      </c>
      <c r="G316" s="136">
        <f t="shared" si="23"/>
        <v>0</v>
      </c>
      <c r="H316" s="136">
        <f t="shared" si="24"/>
        <v>0</v>
      </c>
      <c r="I316" s="136">
        <f>+'6-3표준조사'!L399</f>
        <v>0</v>
      </c>
      <c r="J316" s="136">
        <f>+'6-3표준조사'!M399</f>
        <v>0</v>
      </c>
      <c r="K316" s="1182"/>
    </row>
    <row r="317" spans="1:11" s="26" customFormat="1" ht="18.75" hidden="1" customHeight="1">
      <c r="A317" s="6">
        <f t="shared" si="21"/>
        <v>0</v>
      </c>
      <c r="B317" s="1180"/>
      <c r="C317" s="136"/>
      <c r="D317" s="136"/>
      <c r="E317" s="1181"/>
      <c r="F317" s="136">
        <f t="shared" si="22"/>
        <v>0</v>
      </c>
      <c r="G317" s="136">
        <f t="shared" si="23"/>
        <v>0</v>
      </c>
      <c r="H317" s="136">
        <f t="shared" si="24"/>
        <v>0</v>
      </c>
      <c r="I317" s="136">
        <f>+'6-3표준조사'!L400</f>
        <v>0</v>
      </c>
      <c r="J317" s="136">
        <f>+'6-3표준조사'!M400</f>
        <v>0</v>
      </c>
      <c r="K317" s="1182"/>
    </row>
    <row r="318" spans="1:11" s="26" customFormat="1" ht="18.75" hidden="1" customHeight="1">
      <c r="A318" s="6">
        <f t="shared" si="21"/>
        <v>0</v>
      </c>
      <c r="B318" s="1180"/>
      <c r="C318" s="136"/>
      <c r="D318" s="136"/>
      <c r="E318" s="1181"/>
      <c r="F318" s="136">
        <f t="shared" si="22"/>
        <v>0</v>
      </c>
      <c r="G318" s="136">
        <f t="shared" si="23"/>
        <v>0</v>
      </c>
      <c r="H318" s="136">
        <f t="shared" si="24"/>
        <v>0</v>
      </c>
      <c r="I318" s="136">
        <f>+'6-3표준조사'!L403</f>
        <v>0</v>
      </c>
      <c r="J318" s="136">
        <f>+'6-3표준조사'!M403</f>
        <v>0</v>
      </c>
      <c r="K318" s="1182"/>
    </row>
    <row r="319" spans="1:11" s="26" customFormat="1" ht="18.75" hidden="1" customHeight="1">
      <c r="A319" s="6">
        <f t="shared" si="21"/>
        <v>0</v>
      </c>
      <c r="B319" s="1180"/>
      <c r="C319" s="136"/>
      <c r="D319" s="136"/>
      <c r="E319" s="1181"/>
      <c r="F319" s="136">
        <f t="shared" si="22"/>
        <v>0</v>
      </c>
      <c r="G319" s="136">
        <f t="shared" si="23"/>
        <v>0</v>
      </c>
      <c r="H319" s="136">
        <f t="shared" si="24"/>
        <v>0</v>
      </c>
      <c r="I319" s="136">
        <f>+'6-3표준조사'!L404</f>
        <v>0</v>
      </c>
      <c r="J319" s="136">
        <f>+'6-3표준조사'!M404</f>
        <v>0</v>
      </c>
      <c r="K319" s="1182"/>
    </row>
    <row r="320" spans="1:11" s="26" customFormat="1" ht="18.75" hidden="1" customHeight="1">
      <c r="A320" s="6">
        <f t="shared" si="21"/>
        <v>0</v>
      </c>
      <c r="B320" s="1180"/>
      <c r="C320" s="136"/>
      <c r="D320" s="136"/>
      <c r="E320" s="1181"/>
      <c r="F320" s="136">
        <f t="shared" si="22"/>
        <v>0</v>
      </c>
      <c r="G320" s="136">
        <f t="shared" si="23"/>
        <v>0</v>
      </c>
      <c r="H320" s="136">
        <f t="shared" si="24"/>
        <v>0</v>
      </c>
      <c r="I320" s="136">
        <f>+'6-3표준조사'!L405</f>
        <v>0</v>
      </c>
      <c r="J320" s="136">
        <f>+'6-3표준조사'!M405</f>
        <v>0</v>
      </c>
      <c r="K320" s="1182"/>
    </row>
    <row r="321" spans="1:11" s="26" customFormat="1" ht="18.75" hidden="1" customHeight="1">
      <c r="A321" s="6">
        <f t="shared" si="21"/>
        <v>0</v>
      </c>
      <c r="B321" s="1180"/>
      <c r="C321" s="136"/>
      <c r="D321" s="136"/>
      <c r="E321" s="1181"/>
      <c r="F321" s="136">
        <f t="shared" si="22"/>
        <v>0</v>
      </c>
      <c r="G321" s="136">
        <f t="shared" si="23"/>
        <v>0</v>
      </c>
      <c r="H321" s="136">
        <f t="shared" si="24"/>
        <v>0</v>
      </c>
      <c r="I321" s="136">
        <f>+'6-3표준조사'!L406</f>
        <v>0</v>
      </c>
      <c r="J321" s="136">
        <f>+'6-3표준조사'!M406</f>
        <v>0</v>
      </c>
      <c r="K321" s="1182"/>
    </row>
    <row r="322" spans="1:11" s="26" customFormat="1" ht="18.75" hidden="1" customHeight="1">
      <c r="A322" s="6">
        <f t="shared" si="21"/>
        <v>0</v>
      </c>
      <c r="B322" s="1180"/>
      <c r="C322" s="136"/>
      <c r="D322" s="136"/>
      <c r="E322" s="1181"/>
      <c r="F322" s="136">
        <f t="shared" si="22"/>
        <v>0</v>
      </c>
      <c r="G322" s="136">
        <f t="shared" si="23"/>
        <v>0</v>
      </c>
      <c r="H322" s="136">
        <f t="shared" si="24"/>
        <v>0</v>
      </c>
      <c r="I322" s="136">
        <f>+'6-3표준조사'!L407</f>
        <v>0</v>
      </c>
      <c r="J322" s="136">
        <f>+'6-3표준조사'!M407</f>
        <v>0</v>
      </c>
      <c r="K322" s="1182"/>
    </row>
    <row r="323" spans="1:11" s="26" customFormat="1" ht="18.75" hidden="1" customHeight="1">
      <c r="A323" s="6">
        <f t="shared" si="21"/>
        <v>0</v>
      </c>
      <c r="B323" s="1180"/>
      <c r="C323" s="136"/>
      <c r="D323" s="136"/>
      <c r="E323" s="1181"/>
      <c r="F323" s="136">
        <f t="shared" si="22"/>
        <v>0</v>
      </c>
      <c r="G323" s="136">
        <f t="shared" si="23"/>
        <v>0</v>
      </c>
      <c r="H323" s="136">
        <f t="shared" si="24"/>
        <v>0</v>
      </c>
      <c r="I323" s="136">
        <f>+'6-3표준조사'!L408</f>
        <v>0</v>
      </c>
      <c r="J323" s="136">
        <f>+'6-3표준조사'!M408</f>
        <v>0</v>
      </c>
      <c r="K323" s="1182"/>
    </row>
    <row r="324" spans="1:11" s="26" customFormat="1" ht="18.75" hidden="1" customHeight="1">
      <c r="A324" s="6">
        <f t="shared" si="21"/>
        <v>0</v>
      </c>
      <c r="B324" s="1180"/>
      <c r="C324" s="136"/>
      <c r="D324" s="136"/>
      <c r="E324" s="1181"/>
      <c r="F324" s="136">
        <f t="shared" si="22"/>
        <v>0</v>
      </c>
      <c r="G324" s="136">
        <f t="shared" si="23"/>
        <v>0</v>
      </c>
      <c r="H324" s="136">
        <f t="shared" si="24"/>
        <v>0</v>
      </c>
      <c r="I324" s="136">
        <f>+'6-3표준조사'!L409</f>
        <v>0</v>
      </c>
      <c r="J324" s="136">
        <f>+'6-3표준조사'!M409</f>
        <v>0</v>
      </c>
      <c r="K324" s="1182"/>
    </row>
    <row r="325" spans="1:11" s="26" customFormat="1" ht="18.75" hidden="1" customHeight="1">
      <c r="A325" s="6">
        <f t="shared" si="21"/>
        <v>0</v>
      </c>
      <c r="B325" s="1180"/>
      <c r="C325" s="136"/>
      <c r="D325" s="136"/>
      <c r="E325" s="1181"/>
      <c r="F325" s="136">
        <f t="shared" si="22"/>
        <v>0</v>
      </c>
      <c r="G325" s="136">
        <f t="shared" si="23"/>
        <v>0</v>
      </c>
      <c r="H325" s="136">
        <f t="shared" si="24"/>
        <v>0</v>
      </c>
      <c r="I325" s="136">
        <f>+'6-3표준조사'!L410</f>
        <v>0</v>
      </c>
      <c r="J325" s="136">
        <f>+'6-3표준조사'!M410</f>
        <v>0</v>
      </c>
      <c r="K325" s="1182"/>
    </row>
    <row r="326" spans="1:11" s="26" customFormat="1" ht="18.75" hidden="1" customHeight="1">
      <c r="A326" s="6">
        <f t="shared" ref="A326:A389" si="25">IF(H326&gt;0,1,0)</f>
        <v>0</v>
      </c>
      <c r="B326" s="1180"/>
      <c r="C326" s="136"/>
      <c r="D326" s="136"/>
      <c r="E326" s="1181"/>
      <c r="F326" s="136">
        <f t="shared" si="22"/>
        <v>0</v>
      </c>
      <c r="G326" s="136">
        <f t="shared" si="23"/>
        <v>0</v>
      </c>
      <c r="H326" s="136">
        <f t="shared" si="24"/>
        <v>0</v>
      </c>
      <c r="I326" s="136">
        <f>+'6-3표준조사'!L411</f>
        <v>0</v>
      </c>
      <c r="J326" s="136">
        <f>+'6-3표준조사'!M411</f>
        <v>0</v>
      </c>
      <c r="K326" s="1182"/>
    </row>
    <row r="327" spans="1:11" s="26" customFormat="1" ht="18.75" hidden="1" customHeight="1">
      <c r="A327" s="6">
        <f t="shared" si="25"/>
        <v>0</v>
      </c>
      <c r="B327" s="1180"/>
      <c r="C327" s="136"/>
      <c r="D327" s="136"/>
      <c r="E327" s="1181"/>
      <c r="F327" s="136">
        <f t="shared" si="22"/>
        <v>0</v>
      </c>
      <c r="G327" s="136">
        <f t="shared" si="23"/>
        <v>0</v>
      </c>
      <c r="H327" s="136">
        <f t="shared" si="24"/>
        <v>0</v>
      </c>
      <c r="I327" s="136">
        <f>+'6-3표준조사'!L412</f>
        <v>0</v>
      </c>
      <c r="J327" s="136">
        <f>+'6-3표준조사'!M412</f>
        <v>0</v>
      </c>
      <c r="K327" s="1182"/>
    </row>
    <row r="328" spans="1:11" s="26" customFormat="1" ht="18.75" hidden="1" customHeight="1">
      <c r="A328" s="6">
        <f t="shared" si="25"/>
        <v>0</v>
      </c>
      <c r="B328" s="1180"/>
      <c r="C328" s="136"/>
      <c r="D328" s="136"/>
      <c r="E328" s="1181"/>
      <c r="F328" s="136">
        <f t="shared" si="22"/>
        <v>0</v>
      </c>
      <c r="G328" s="136">
        <f t="shared" si="23"/>
        <v>0</v>
      </c>
      <c r="H328" s="136">
        <f t="shared" si="24"/>
        <v>0</v>
      </c>
      <c r="I328" s="136">
        <f>+'6-3표준조사'!L413</f>
        <v>0</v>
      </c>
      <c r="J328" s="136">
        <f>+'6-3표준조사'!M413</f>
        <v>0</v>
      </c>
      <c r="K328" s="1182"/>
    </row>
    <row r="329" spans="1:11" s="26" customFormat="1" ht="18.75" hidden="1" customHeight="1">
      <c r="A329" s="6">
        <f t="shared" si="25"/>
        <v>0</v>
      </c>
      <c r="B329" s="1180"/>
      <c r="C329" s="136"/>
      <c r="D329" s="136"/>
      <c r="E329" s="1181"/>
      <c r="F329" s="136">
        <f t="shared" si="22"/>
        <v>0</v>
      </c>
      <c r="G329" s="136">
        <f t="shared" si="23"/>
        <v>0</v>
      </c>
      <c r="H329" s="136">
        <f t="shared" si="24"/>
        <v>0</v>
      </c>
      <c r="I329" s="136">
        <f>+'6-3표준조사'!L414</f>
        <v>0</v>
      </c>
      <c r="J329" s="136">
        <f>+'6-3표준조사'!M414</f>
        <v>0</v>
      </c>
      <c r="K329" s="1182"/>
    </row>
    <row r="330" spans="1:11" s="26" customFormat="1" ht="18.75" hidden="1" customHeight="1">
      <c r="A330" s="6">
        <f t="shared" si="25"/>
        <v>0</v>
      </c>
      <c r="B330" s="1180"/>
      <c r="C330" s="136"/>
      <c r="D330" s="136"/>
      <c r="E330" s="1181"/>
      <c r="F330" s="136">
        <f t="shared" si="22"/>
        <v>0</v>
      </c>
      <c r="G330" s="136">
        <f t="shared" si="23"/>
        <v>0</v>
      </c>
      <c r="H330" s="136">
        <f t="shared" si="24"/>
        <v>0</v>
      </c>
      <c r="I330" s="136">
        <f>+'6-3표준조사'!L415</f>
        <v>0</v>
      </c>
      <c r="J330" s="136">
        <f>+'6-3표준조사'!M415</f>
        <v>0</v>
      </c>
      <c r="K330" s="1182"/>
    </row>
    <row r="331" spans="1:11" s="26" customFormat="1" ht="18.75" hidden="1" customHeight="1">
      <c r="A331" s="6">
        <f t="shared" si="25"/>
        <v>0</v>
      </c>
      <c r="B331" s="1180"/>
      <c r="C331" s="136"/>
      <c r="D331" s="136"/>
      <c r="E331" s="1181"/>
      <c r="F331" s="136">
        <f t="shared" si="22"/>
        <v>0</v>
      </c>
      <c r="G331" s="136">
        <f t="shared" si="23"/>
        <v>0</v>
      </c>
      <c r="H331" s="136">
        <f t="shared" si="24"/>
        <v>0</v>
      </c>
      <c r="I331" s="136">
        <f>+'6-3표준조사'!L416</f>
        <v>0</v>
      </c>
      <c r="J331" s="136">
        <f>+'6-3표준조사'!M416</f>
        <v>0</v>
      </c>
      <c r="K331" s="1182"/>
    </row>
    <row r="332" spans="1:11" s="26" customFormat="1" ht="18.75" hidden="1" customHeight="1">
      <c r="A332" s="6">
        <f t="shared" si="25"/>
        <v>0</v>
      </c>
      <c r="B332" s="1180"/>
      <c r="C332" s="136"/>
      <c r="D332" s="136"/>
      <c r="E332" s="1181"/>
      <c r="F332" s="136">
        <f t="shared" si="22"/>
        <v>0</v>
      </c>
      <c r="G332" s="136">
        <f t="shared" si="23"/>
        <v>0</v>
      </c>
      <c r="H332" s="136">
        <f t="shared" si="24"/>
        <v>0</v>
      </c>
      <c r="I332" s="136">
        <f>+'6-3표준조사'!L417</f>
        <v>0</v>
      </c>
      <c r="J332" s="136">
        <f>+'6-3표준조사'!M417</f>
        <v>0</v>
      </c>
      <c r="K332" s="1182"/>
    </row>
    <row r="333" spans="1:11" s="26" customFormat="1" ht="18.75" hidden="1" customHeight="1">
      <c r="A333" s="6">
        <f t="shared" si="25"/>
        <v>0</v>
      </c>
      <c r="B333" s="1180"/>
      <c r="C333" s="136"/>
      <c r="D333" s="136"/>
      <c r="E333" s="1181"/>
      <c r="F333" s="136">
        <f t="shared" si="22"/>
        <v>0</v>
      </c>
      <c r="G333" s="136">
        <f t="shared" si="23"/>
        <v>0</v>
      </c>
      <c r="H333" s="136">
        <f t="shared" si="24"/>
        <v>0</v>
      </c>
      <c r="I333" s="136">
        <f>+'6-3표준조사'!L418</f>
        <v>0</v>
      </c>
      <c r="J333" s="136">
        <f>+'6-3표준조사'!M418</f>
        <v>0</v>
      </c>
      <c r="K333" s="1182"/>
    </row>
    <row r="334" spans="1:11" s="26" customFormat="1" ht="18.75" hidden="1" customHeight="1">
      <c r="A334" s="6">
        <f t="shared" si="25"/>
        <v>0</v>
      </c>
      <c r="B334" s="1180"/>
      <c r="C334" s="136"/>
      <c r="D334" s="136"/>
      <c r="E334" s="1181"/>
      <c r="F334" s="136">
        <f t="shared" si="22"/>
        <v>0</v>
      </c>
      <c r="G334" s="136">
        <f t="shared" si="23"/>
        <v>0</v>
      </c>
      <c r="H334" s="136">
        <f t="shared" si="24"/>
        <v>0</v>
      </c>
      <c r="I334" s="136">
        <f>+'6-3표준조사'!L419</f>
        <v>0</v>
      </c>
      <c r="J334" s="136">
        <f>+'6-3표준조사'!M419</f>
        <v>0</v>
      </c>
      <c r="K334" s="1182"/>
    </row>
    <row r="335" spans="1:11" s="26" customFormat="1" ht="18.75" hidden="1" customHeight="1">
      <c r="A335" s="6">
        <f t="shared" si="25"/>
        <v>0</v>
      </c>
      <c r="B335" s="1180"/>
      <c r="C335" s="136"/>
      <c r="D335" s="136"/>
      <c r="E335" s="1181"/>
      <c r="F335" s="136">
        <f t="shared" si="22"/>
        <v>0</v>
      </c>
      <c r="G335" s="136">
        <f t="shared" si="23"/>
        <v>0</v>
      </c>
      <c r="H335" s="136">
        <f t="shared" si="24"/>
        <v>0</v>
      </c>
      <c r="I335" s="136">
        <f>+'6-3표준조사'!L420</f>
        <v>0</v>
      </c>
      <c r="J335" s="136">
        <f>+'6-3표준조사'!M420</f>
        <v>0</v>
      </c>
      <c r="K335" s="1182"/>
    </row>
    <row r="336" spans="1:11" s="26" customFormat="1" ht="18.75" hidden="1" customHeight="1">
      <c r="A336" s="6">
        <f t="shared" si="25"/>
        <v>0</v>
      </c>
      <c r="B336" s="1180"/>
      <c r="C336" s="136"/>
      <c r="D336" s="136"/>
      <c r="E336" s="1181"/>
      <c r="F336" s="136">
        <f t="shared" si="22"/>
        <v>0</v>
      </c>
      <c r="G336" s="136">
        <f t="shared" si="23"/>
        <v>0</v>
      </c>
      <c r="H336" s="136">
        <f t="shared" si="24"/>
        <v>0</v>
      </c>
      <c r="I336" s="136">
        <f>+'6-3표준조사'!L421</f>
        <v>0</v>
      </c>
      <c r="J336" s="136">
        <f>+'6-3표준조사'!M421</f>
        <v>0</v>
      </c>
      <c r="K336" s="1182"/>
    </row>
    <row r="337" spans="1:11" s="26" customFormat="1" ht="18.75" hidden="1" customHeight="1">
      <c r="A337" s="6">
        <f t="shared" si="25"/>
        <v>0</v>
      </c>
      <c r="B337" s="1180"/>
      <c r="C337" s="136"/>
      <c r="D337" s="136"/>
      <c r="E337" s="1181"/>
      <c r="F337" s="136">
        <f t="shared" si="22"/>
        <v>0</v>
      </c>
      <c r="G337" s="136">
        <f t="shared" si="23"/>
        <v>0</v>
      </c>
      <c r="H337" s="136">
        <f t="shared" si="24"/>
        <v>0</v>
      </c>
      <c r="I337" s="136">
        <f>+'6-3표준조사'!L422</f>
        <v>0</v>
      </c>
      <c r="J337" s="136">
        <f>+'6-3표준조사'!M422</f>
        <v>0</v>
      </c>
      <c r="K337" s="1182"/>
    </row>
    <row r="338" spans="1:11" s="26" customFormat="1" ht="18.75" hidden="1" customHeight="1">
      <c r="A338" s="6">
        <f t="shared" si="25"/>
        <v>0</v>
      </c>
      <c r="B338" s="1180"/>
      <c r="C338" s="136"/>
      <c r="D338" s="136"/>
      <c r="E338" s="1181"/>
      <c r="F338" s="136">
        <f t="shared" si="22"/>
        <v>0</v>
      </c>
      <c r="G338" s="136">
        <f t="shared" si="23"/>
        <v>0</v>
      </c>
      <c r="H338" s="136">
        <f t="shared" si="24"/>
        <v>0</v>
      </c>
      <c r="I338" s="136">
        <f>+'6-3표준조사'!L423</f>
        <v>0</v>
      </c>
      <c r="J338" s="136">
        <f>+'6-3표준조사'!M423</f>
        <v>0</v>
      </c>
      <c r="K338" s="1182"/>
    </row>
    <row r="339" spans="1:11" s="26" customFormat="1" ht="18.75" hidden="1" customHeight="1">
      <c r="A339" s="6">
        <f t="shared" si="25"/>
        <v>0</v>
      </c>
      <c r="B339" s="1180"/>
      <c r="C339" s="136"/>
      <c r="D339" s="136"/>
      <c r="E339" s="1181"/>
      <c r="F339" s="136">
        <f t="shared" si="22"/>
        <v>0</v>
      </c>
      <c r="G339" s="136">
        <f t="shared" si="23"/>
        <v>0</v>
      </c>
      <c r="H339" s="136">
        <f t="shared" si="24"/>
        <v>0</v>
      </c>
      <c r="I339" s="136">
        <f>+'6-3표준조사'!L424</f>
        <v>0</v>
      </c>
      <c r="J339" s="136">
        <f>+'6-3표준조사'!M424</f>
        <v>0</v>
      </c>
      <c r="K339" s="1182"/>
    </row>
    <row r="340" spans="1:11" s="26" customFormat="1" ht="18.75" hidden="1" customHeight="1">
      <c r="A340" s="6">
        <f t="shared" si="25"/>
        <v>0</v>
      </c>
      <c r="B340" s="1180"/>
      <c r="C340" s="136"/>
      <c r="D340" s="136"/>
      <c r="E340" s="1181"/>
      <c r="F340" s="136">
        <f t="shared" si="22"/>
        <v>0</v>
      </c>
      <c r="G340" s="136">
        <f t="shared" si="23"/>
        <v>0</v>
      </c>
      <c r="H340" s="136">
        <f t="shared" si="24"/>
        <v>0</v>
      </c>
      <c r="I340" s="136">
        <f>+'6-3표준조사'!L425</f>
        <v>0</v>
      </c>
      <c r="J340" s="136">
        <f>+'6-3표준조사'!M425</f>
        <v>0</v>
      </c>
      <c r="K340" s="1182"/>
    </row>
    <row r="341" spans="1:11" s="26" customFormat="1" ht="18.75" hidden="1" customHeight="1">
      <c r="A341" s="6">
        <f t="shared" si="25"/>
        <v>0</v>
      </c>
      <c r="B341" s="1180"/>
      <c r="C341" s="136"/>
      <c r="D341" s="136"/>
      <c r="E341" s="1181"/>
      <c r="F341" s="136">
        <f t="shared" si="22"/>
        <v>0</v>
      </c>
      <c r="G341" s="136">
        <f t="shared" si="23"/>
        <v>0</v>
      </c>
      <c r="H341" s="136">
        <f t="shared" si="24"/>
        <v>0</v>
      </c>
      <c r="I341" s="136">
        <f>+'6-3표준조사'!L428</f>
        <v>0</v>
      </c>
      <c r="J341" s="136">
        <f>+'6-3표준조사'!M428</f>
        <v>0</v>
      </c>
      <c r="K341" s="1182"/>
    </row>
    <row r="342" spans="1:11" s="26" customFormat="1" ht="18.75" hidden="1" customHeight="1">
      <c r="A342" s="6">
        <f t="shared" si="25"/>
        <v>0</v>
      </c>
      <c r="B342" s="1180"/>
      <c r="C342" s="136"/>
      <c r="D342" s="136"/>
      <c r="E342" s="1181"/>
      <c r="F342" s="136">
        <f t="shared" si="22"/>
        <v>0</v>
      </c>
      <c r="G342" s="136">
        <f t="shared" si="23"/>
        <v>0</v>
      </c>
      <c r="H342" s="136">
        <f t="shared" si="24"/>
        <v>0</v>
      </c>
      <c r="I342" s="136">
        <f>+'6-3표준조사'!L429</f>
        <v>0</v>
      </c>
      <c r="J342" s="136">
        <f>+'6-3표준조사'!M429</f>
        <v>0</v>
      </c>
      <c r="K342" s="1182"/>
    </row>
    <row r="343" spans="1:11" s="26" customFormat="1" ht="18.75" hidden="1" customHeight="1">
      <c r="A343" s="6">
        <f t="shared" si="25"/>
        <v>0</v>
      </c>
      <c r="B343" s="1180"/>
      <c r="C343" s="136"/>
      <c r="D343" s="136"/>
      <c r="E343" s="1181"/>
      <c r="F343" s="136">
        <f t="shared" si="22"/>
        <v>0</v>
      </c>
      <c r="G343" s="136">
        <f t="shared" si="23"/>
        <v>0</v>
      </c>
      <c r="H343" s="136">
        <f t="shared" si="24"/>
        <v>0</v>
      </c>
      <c r="I343" s="136">
        <f>+'6-3표준조사'!L430</f>
        <v>0</v>
      </c>
      <c r="J343" s="136">
        <f>+'6-3표준조사'!M430</f>
        <v>0</v>
      </c>
      <c r="K343" s="1182"/>
    </row>
    <row r="344" spans="1:11" s="26" customFormat="1" ht="18.75" hidden="1" customHeight="1">
      <c r="A344" s="6">
        <f t="shared" si="25"/>
        <v>0</v>
      </c>
      <c r="B344" s="1180"/>
      <c r="C344" s="136"/>
      <c r="D344" s="136"/>
      <c r="E344" s="1181"/>
      <c r="F344" s="136">
        <f t="shared" si="22"/>
        <v>0</v>
      </c>
      <c r="G344" s="136">
        <f t="shared" si="23"/>
        <v>0</v>
      </c>
      <c r="H344" s="136">
        <f t="shared" si="24"/>
        <v>0</v>
      </c>
      <c r="I344" s="136">
        <f>+'6-3표준조사'!L431</f>
        <v>0</v>
      </c>
      <c r="J344" s="136">
        <f>+'6-3표준조사'!M431</f>
        <v>0</v>
      </c>
      <c r="K344" s="1182"/>
    </row>
    <row r="345" spans="1:11" s="26" customFormat="1" ht="18.75" hidden="1" customHeight="1">
      <c r="A345" s="6">
        <f t="shared" si="25"/>
        <v>0</v>
      </c>
      <c r="B345" s="1180"/>
      <c r="C345" s="136"/>
      <c r="D345" s="136"/>
      <c r="E345" s="1181"/>
      <c r="F345" s="136">
        <f t="shared" si="22"/>
        <v>0</v>
      </c>
      <c r="G345" s="136">
        <f t="shared" si="23"/>
        <v>0</v>
      </c>
      <c r="H345" s="136">
        <f t="shared" si="24"/>
        <v>0</v>
      </c>
      <c r="I345" s="136">
        <f>+'6-3표준조사'!L432</f>
        <v>0</v>
      </c>
      <c r="J345" s="136">
        <f>+'6-3표준조사'!M432</f>
        <v>0</v>
      </c>
      <c r="K345" s="1182"/>
    </row>
    <row r="346" spans="1:11" s="26" customFormat="1" ht="18.75" hidden="1" customHeight="1">
      <c r="A346" s="6">
        <f t="shared" si="25"/>
        <v>0</v>
      </c>
      <c r="B346" s="1180"/>
      <c r="C346" s="136"/>
      <c r="D346" s="136"/>
      <c r="E346" s="1181"/>
      <c r="F346" s="136">
        <f t="shared" si="22"/>
        <v>0</v>
      </c>
      <c r="G346" s="136">
        <f t="shared" si="23"/>
        <v>0</v>
      </c>
      <c r="H346" s="136">
        <f t="shared" si="24"/>
        <v>0</v>
      </c>
      <c r="I346" s="136">
        <f>+'6-3표준조사'!L433</f>
        <v>0</v>
      </c>
      <c r="J346" s="136">
        <f>+'6-3표준조사'!M433</f>
        <v>0</v>
      </c>
      <c r="K346" s="1182"/>
    </row>
    <row r="347" spans="1:11" s="26" customFormat="1" ht="18.75" hidden="1" customHeight="1">
      <c r="A347" s="6">
        <f t="shared" si="25"/>
        <v>0</v>
      </c>
      <c r="B347" s="1180"/>
      <c r="C347" s="136"/>
      <c r="D347" s="136"/>
      <c r="E347" s="1181"/>
      <c r="F347" s="136">
        <f t="shared" si="22"/>
        <v>0</v>
      </c>
      <c r="G347" s="136">
        <f t="shared" si="23"/>
        <v>0</v>
      </c>
      <c r="H347" s="136">
        <f t="shared" si="24"/>
        <v>0</v>
      </c>
      <c r="I347" s="136">
        <f>+'6-3표준조사'!L434</f>
        <v>0</v>
      </c>
      <c r="J347" s="136">
        <f>+'6-3표준조사'!M434</f>
        <v>0</v>
      </c>
      <c r="K347" s="1182"/>
    </row>
    <row r="348" spans="1:11" s="26" customFormat="1" ht="18.75" hidden="1" customHeight="1">
      <c r="A348" s="6">
        <f t="shared" si="25"/>
        <v>0</v>
      </c>
      <c r="B348" s="1180"/>
      <c r="C348" s="136"/>
      <c r="D348" s="136"/>
      <c r="E348" s="1181"/>
      <c r="F348" s="136">
        <f t="shared" si="22"/>
        <v>0</v>
      </c>
      <c r="G348" s="136">
        <f t="shared" si="23"/>
        <v>0</v>
      </c>
      <c r="H348" s="136">
        <f t="shared" si="24"/>
        <v>0</v>
      </c>
      <c r="I348" s="136">
        <f>+'6-3표준조사'!L435</f>
        <v>0</v>
      </c>
      <c r="J348" s="136">
        <f>+'6-3표준조사'!M435</f>
        <v>0</v>
      </c>
      <c r="K348" s="1182"/>
    </row>
    <row r="349" spans="1:11" s="26" customFormat="1" ht="18.75" hidden="1" customHeight="1">
      <c r="A349" s="6">
        <f t="shared" si="25"/>
        <v>0</v>
      </c>
      <c r="B349" s="1180"/>
      <c r="C349" s="136"/>
      <c r="D349" s="136"/>
      <c r="E349" s="1181"/>
      <c r="F349" s="136">
        <f t="shared" si="22"/>
        <v>0</v>
      </c>
      <c r="G349" s="136">
        <f t="shared" si="23"/>
        <v>0</v>
      </c>
      <c r="H349" s="136">
        <f t="shared" si="24"/>
        <v>0</v>
      </c>
      <c r="I349" s="136">
        <f>+'6-3표준조사'!L436</f>
        <v>0</v>
      </c>
      <c r="J349" s="136">
        <f>+'6-3표준조사'!M436</f>
        <v>0</v>
      </c>
      <c r="K349" s="1182"/>
    </row>
    <row r="350" spans="1:11" s="26" customFormat="1" ht="18.75" hidden="1" customHeight="1">
      <c r="A350" s="6">
        <f t="shared" si="25"/>
        <v>0</v>
      </c>
      <c r="B350" s="1180"/>
      <c r="C350" s="136"/>
      <c r="D350" s="136"/>
      <c r="E350" s="1181"/>
      <c r="F350" s="136">
        <f t="shared" si="22"/>
        <v>0</v>
      </c>
      <c r="G350" s="136">
        <f t="shared" si="23"/>
        <v>0</v>
      </c>
      <c r="H350" s="136">
        <f t="shared" si="24"/>
        <v>0</v>
      </c>
      <c r="I350" s="136">
        <f>+'6-3표준조사'!L437</f>
        <v>0</v>
      </c>
      <c r="J350" s="136">
        <f>+'6-3표준조사'!M437</f>
        <v>0</v>
      </c>
      <c r="K350" s="1182"/>
    </row>
    <row r="351" spans="1:11" s="26" customFormat="1" ht="18.75" hidden="1" customHeight="1">
      <c r="A351" s="6">
        <f t="shared" si="25"/>
        <v>0</v>
      </c>
      <c r="B351" s="1180"/>
      <c r="C351" s="136"/>
      <c r="D351" s="136"/>
      <c r="E351" s="1181"/>
      <c r="F351" s="136">
        <f t="shared" si="22"/>
        <v>0</v>
      </c>
      <c r="G351" s="136">
        <f t="shared" si="23"/>
        <v>0</v>
      </c>
      <c r="H351" s="136">
        <f t="shared" si="24"/>
        <v>0</v>
      </c>
      <c r="I351" s="136">
        <f>+'6-3표준조사'!L438</f>
        <v>0</v>
      </c>
      <c r="J351" s="136">
        <f>+'6-3표준조사'!M438</f>
        <v>0</v>
      </c>
      <c r="K351" s="1182"/>
    </row>
    <row r="352" spans="1:11" s="26" customFormat="1" ht="18.75" hidden="1" customHeight="1">
      <c r="A352" s="6">
        <f t="shared" si="25"/>
        <v>0</v>
      </c>
      <c r="B352" s="1180"/>
      <c r="C352" s="136"/>
      <c r="D352" s="136"/>
      <c r="E352" s="1181"/>
      <c r="F352" s="136">
        <f t="shared" si="22"/>
        <v>0</v>
      </c>
      <c r="G352" s="136">
        <f t="shared" si="23"/>
        <v>0</v>
      </c>
      <c r="H352" s="136">
        <f t="shared" si="24"/>
        <v>0</v>
      </c>
      <c r="I352" s="136">
        <f>+'6-3표준조사'!L439</f>
        <v>0</v>
      </c>
      <c r="J352" s="136">
        <f>+'6-3표준조사'!M439</f>
        <v>0</v>
      </c>
      <c r="K352" s="1182"/>
    </row>
    <row r="353" spans="1:11" s="26" customFormat="1" ht="18.75" hidden="1" customHeight="1">
      <c r="A353" s="6">
        <f t="shared" si="25"/>
        <v>0</v>
      </c>
      <c r="B353" s="1180"/>
      <c r="C353" s="136"/>
      <c r="D353" s="136"/>
      <c r="E353" s="1181"/>
      <c r="F353" s="136">
        <f t="shared" si="22"/>
        <v>0</v>
      </c>
      <c r="G353" s="136">
        <f t="shared" si="23"/>
        <v>0</v>
      </c>
      <c r="H353" s="136">
        <f t="shared" si="24"/>
        <v>0</v>
      </c>
      <c r="I353" s="136">
        <f>+'6-3표준조사'!L440</f>
        <v>0</v>
      </c>
      <c r="J353" s="136">
        <f>+'6-3표준조사'!M440</f>
        <v>0</v>
      </c>
      <c r="K353" s="1182"/>
    </row>
    <row r="354" spans="1:11" s="26" customFormat="1" ht="18.75" hidden="1" customHeight="1">
      <c r="A354" s="6">
        <f t="shared" si="25"/>
        <v>0</v>
      </c>
      <c r="B354" s="1180"/>
      <c r="C354" s="136"/>
      <c r="D354" s="136"/>
      <c r="E354" s="1181"/>
      <c r="F354" s="136">
        <f t="shared" si="22"/>
        <v>0</v>
      </c>
      <c r="G354" s="136">
        <f t="shared" si="23"/>
        <v>0</v>
      </c>
      <c r="H354" s="136">
        <f t="shared" si="24"/>
        <v>0</v>
      </c>
      <c r="I354" s="136">
        <f>+'6-3표준조사'!L441</f>
        <v>0</v>
      </c>
      <c r="J354" s="136">
        <f>+'6-3표준조사'!M441</f>
        <v>0</v>
      </c>
      <c r="K354" s="1182"/>
    </row>
    <row r="355" spans="1:11" s="26" customFormat="1" ht="18.75" hidden="1" customHeight="1">
      <c r="A355" s="6">
        <f t="shared" si="25"/>
        <v>0</v>
      </c>
      <c r="B355" s="1180"/>
      <c r="C355" s="136"/>
      <c r="D355" s="136"/>
      <c r="E355" s="1181"/>
      <c r="F355" s="136">
        <f t="shared" si="22"/>
        <v>0</v>
      </c>
      <c r="G355" s="136">
        <f t="shared" si="23"/>
        <v>0</v>
      </c>
      <c r="H355" s="136">
        <f t="shared" si="24"/>
        <v>0</v>
      </c>
      <c r="I355" s="136">
        <f>+'6-3표준조사'!L442</f>
        <v>0</v>
      </c>
      <c r="J355" s="136">
        <f>+'6-3표준조사'!M442</f>
        <v>0</v>
      </c>
      <c r="K355" s="1182"/>
    </row>
    <row r="356" spans="1:11" s="26" customFormat="1" ht="18.75" hidden="1" customHeight="1">
      <c r="A356" s="6">
        <f t="shared" si="25"/>
        <v>0</v>
      </c>
      <c r="B356" s="1180"/>
      <c r="C356" s="136"/>
      <c r="D356" s="136"/>
      <c r="E356" s="1181"/>
      <c r="F356" s="136">
        <f t="shared" si="22"/>
        <v>0</v>
      </c>
      <c r="G356" s="136">
        <f t="shared" si="23"/>
        <v>0</v>
      </c>
      <c r="H356" s="136">
        <f t="shared" si="24"/>
        <v>0</v>
      </c>
      <c r="I356" s="136">
        <f>+'6-3표준조사'!L443</f>
        <v>0</v>
      </c>
      <c r="J356" s="136">
        <f>+'6-3표준조사'!M443</f>
        <v>0</v>
      </c>
      <c r="K356" s="1182"/>
    </row>
    <row r="357" spans="1:11" s="26" customFormat="1" ht="18.75" hidden="1" customHeight="1">
      <c r="A357" s="6">
        <f t="shared" si="25"/>
        <v>0</v>
      </c>
      <c r="B357" s="1180"/>
      <c r="C357" s="136"/>
      <c r="D357" s="136"/>
      <c r="E357" s="1181"/>
      <c r="F357" s="136">
        <f t="shared" si="22"/>
        <v>0</v>
      </c>
      <c r="G357" s="136">
        <f t="shared" si="23"/>
        <v>0</v>
      </c>
      <c r="H357" s="136">
        <f t="shared" si="24"/>
        <v>0</v>
      </c>
      <c r="I357" s="136">
        <f>+'6-3표준조사'!L444</f>
        <v>0</v>
      </c>
      <c r="J357" s="136">
        <f>+'6-3표준조사'!M444</f>
        <v>0</v>
      </c>
      <c r="K357" s="1182"/>
    </row>
    <row r="358" spans="1:11" s="26" customFormat="1" ht="18.75" hidden="1" customHeight="1">
      <c r="A358" s="6">
        <f t="shared" si="25"/>
        <v>0</v>
      </c>
      <c r="B358" s="1180"/>
      <c r="C358" s="136"/>
      <c r="D358" s="136"/>
      <c r="E358" s="1181"/>
      <c r="F358" s="136">
        <f t="shared" si="22"/>
        <v>0</v>
      </c>
      <c r="G358" s="136">
        <f t="shared" si="23"/>
        <v>0</v>
      </c>
      <c r="H358" s="136">
        <f t="shared" si="24"/>
        <v>0</v>
      </c>
      <c r="I358" s="136">
        <f>+'6-3표준조사'!L445</f>
        <v>0</v>
      </c>
      <c r="J358" s="136">
        <f>+'6-3표준조사'!M445</f>
        <v>0</v>
      </c>
      <c r="K358" s="1182"/>
    </row>
    <row r="359" spans="1:11" s="26" customFormat="1" ht="18.75" hidden="1" customHeight="1">
      <c r="A359" s="6">
        <f t="shared" si="25"/>
        <v>0</v>
      </c>
      <c r="B359" s="1180"/>
      <c r="C359" s="136"/>
      <c r="D359" s="136"/>
      <c r="E359" s="1181"/>
      <c r="F359" s="136">
        <f t="shared" si="22"/>
        <v>0</v>
      </c>
      <c r="G359" s="136">
        <f t="shared" si="23"/>
        <v>0</v>
      </c>
      <c r="H359" s="136">
        <f t="shared" si="24"/>
        <v>0</v>
      </c>
      <c r="I359" s="136">
        <f>+'6-3표준조사'!L446</f>
        <v>0</v>
      </c>
      <c r="J359" s="136">
        <f>+'6-3표준조사'!M446</f>
        <v>0</v>
      </c>
      <c r="K359" s="1182"/>
    </row>
    <row r="360" spans="1:11" s="26" customFormat="1" ht="18.75" hidden="1" customHeight="1">
      <c r="A360" s="6">
        <f t="shared" si="25"/>
        <v>0</v>
      </c>
      <c r="B360" s="1180"/>
      <c r="C360" s="136"/>
      <c r="D360" s="136"/>
      <c r="E360" s="1181"/>
      <c r="F360" s="136">
        <f t="shared" si="22"/>
        <v>0</v>
      </c>
      <c r="G360" s="136">
        <f t="shared" si="23"/>
        <v>0</v>
      </c>
      <c r="H360" s="136">
        <f t="shared" si="24"/>
        <v>0</v>
      </c>
      <c r="I360" s="136">
        <f>+'6-3표준조사'!L447</f>
        <v>0</v>
      </c>
      <c r="J360" s="136">
        <f>+'6-3표준조사'!M447</f>
        <v>0</v>
      </c>
      <c r="K360" s="1182"/>
    </row>
    <row r="361" spans="1:11" s="26" customFormat="1" ht="18.75" hidden="1" customHeight="1">
      <c r="A361" s="6">
        <f t="shared" si="25"/>
        <v>0</v>
      </c>
      <c r="B361" s="1180"/>
      <c r="C361" s="136"/>
      <c r="D361" s="136"/>
      <c r="E361" s="1181"/>
      <c r="F361" s="136">
        <f t="shared" si="22"/>
        <v>0</v>
      </c>
      <c r="G361" s="136">
        <f t="shared" si="23"/>
        <v>0</v>
      </c>
      <c r="H361" s="136">
        <f t="shared" si="24"/>
        <v>0</v>
      </c>
      <c r="I361" s="136">
        <f>+'6-3표준조사'!L448</f>
        <v>0</v>
      </c>
      <c r="J361" s="136">
        <f>+'6-3표준조사'!M448</f>
        <v>0</v>
      </c>
      <c r="K361" s="1182"/>
    </row>
    <row r="362" spans="1:11" s="26" customFormat="1" ht="18.75" hidden="1" customHeight="1">
      <c r="A362" s="6">
        <f t="shared" si="25"/>
        <v>0</v>
      </c>
      <c r="B362" s="1180"/>
      <c r="C362" s="136"/>
      <c r="D362" s="136"/>
      <c r="E362" s="1181"/>
      <c r="F362" s="136">
        <f t="shared" si="22"/>
        <v>0</v>
      </c>
      <c r="G362" s="136">
        <f t="shared" si="23"/>
        <v>0</v>
      </c>
      <c r="H362" s="136">
        <f t="shared" si="24"/>
        <v>0</v>
      </c>
      <c r="I362" s="136">
        <f>+'6-3표준조사'!L449</f>
        <v>0</v>
      </c>
      <c r="J362" s="136">
        <f>+'6-3표준조사'!M449</f>
        <v>0</v>
      </c>
      <c r="K362" s="1182"/>
    </row>
    <row r="363" spans="1:11" s="26" customFormat="1" ht="18.75" hidden="1" customHeight="1">
      <c r="A363" s="6">
        <f t="shared" si="25"/>
        <v>0</v>
      </c>
      <c r="B363" s="1180"/>
      <c r="C363" s="136"/>
      <c r="D363" s="136"/>
      <c r="E363" s="1181"/>
      <c r="F363" s="136">
        <f t="shared" si="22"/>
        <v>0</v>
      </c>
      <c r="G363" s="136">
        <f t="shared" si="23"/>
        <v>0</v>
      </c>
      <c r="H363" s="136">
        <f t="shared" si="24"/>
        <v>0</v>
      </c>
      <c r="I363" s="136">
        <f>+'6-3표준조사'!L450</f>
        <v>0</v>
      </c>
      <c r="J363" s="136">
        <f>+'6-3표준조사'!M450</f>
        <v>0</v>
      </c>
      <c r="K363" s="1182"/>
    </row>
    <row r="364" spans="1:11" ht="18.75" customHeight="1">
      <c r="A364" s="6">
        <f t="shared" si="25"/>
        <v>1</v>
      </c>
      <c r="B364" s="1178" t="str">
        <f>+'6-3표준조사'!M454</f>
        <v>단양</v>
      </c>
      <c r="C364" s="920" t="str">
        <f>+'6-3표준조사'!N454</f>
        <v>어상천</v>
      </c>
      <c r="D364" s="920" t="str">
        <f>+'6-3표준조사'!O454</f>
        <v>방북</v>
      </c>
      <c r="E364" s="920" t="str">
        <f>+'6-3표준조사'!P454</f>
        <v>산32번지</v>
      </c>
      <c r="F364" s="920" t="str">
        <f>+'6-3표준조사'!K454</f>
        <v>64-0</v>
      </c>
      <c r="G364" s="920" t="str">
        <f>+'6-3표준조사'!L454</f>
        <v>24-3</v>
      </c>
      <c r="H364" s="920">
        <f>IF(I364&gt;0,1,0)</f>
        <v>1</v>
      </c>
      <c r="I364" s="920">
        <f>+'6-3표준조사'!L462</f>
        <v>319954</v>
      </c>
      <c r="J364" s="920">
        <f>+'6-3표준조사'!M462</f>
        <v>498936</v>
      </c>
      <c r="K364" s="1179"/>
    </row>
    <row r="365" spans="1:11" s="26" customFormat="1" ht="18.75" hidden="1" customHeight="1">
      <c r="A365" s="6">
        <f t="shared" si="25"/>
        <v>0</v>
      </c>
      <c r="B365" s="1180"/>
      <c r="C365" s="136"/>
      <c r="D365" s="136"/>
      <c r="E365" s="1181"/>
      <c r="F365" s="136">
        <f>IF($H365&gt;0,F364,)</f>
        <v>0</v>
      </c>
      <c r="G365" s="136">
        <f>IF($H365&gt;0,G364,)</f>
        <v>0</v>
      </c>
      <c r="H365" s="136">
        <f>IF(I365&gt;0,H364+1,0)</f>
        <v>0</v>
      </c>
      <c r="I365" s="136">
        <f>+'6-3표준조사'!L463</f>
        <v>0</v>
      </c>
      <c r="J365" s="136">
        <f>+'6-3표준조사'!M463</f>
        <v>0</v>
      </c>
      <c r="K365" s="1182"/>
    </row>
    <row r="366" spans="1:11" s="26" customFormat="1" ht="18.75" hidden="1" customHeight="1">
      <c r="A366" s="6">
        <f t="shared" si="25"/>
        <v>0</v>
      </c>
      <c r="B366" s="1180"/>
      <c r="C366" s="136"/>
      <c r="D366" s="136"/>
      <c r="E366" s="1181"/>
      <c r="F366" s="136">
        <f t="shared" ref="F366:F423" si="26">IF($H366&gt;0,F365,)</f>
        <v>0</v>
      </c>
      <c r="G366" s="136">
        <f t="shared" ref="G366:G423" si="27">IF($H366&gt;0,G365,)</f>
        <v>0</v>
      </c>
      <c r="H366" s="136">
        <f t="shared" ref="H366:H423" si="28">IF(I366&gt;0,H365+1,0)</f>
        <v>0</v>
      </c>
      <c r="I366" s="136">
        <f>+'6-3표준조사'!L464</f>
        <v>0</v>
      </c>
      <c r="J366" s="136">
        <f>+'6-3표준조사'!M464</f>
        <v>0</v>
      </c>
      <c r="K366" s="1182"/>
    </row>
    <row r="367" spans="1:11" s="26" customFormat="1" ht="18.75" hidden="1" customHeight="1">
      <c r="A367" s="6">
        <f t="shared" si="25"/>
        <v>0</v>
      </c>
      <c r="B367" s="1180"/>
      <c r="C367" s="136"/>
      <c r="D367" s="136"/>
      <c r="E367" s="1181"/>
      <c r="F367" s="136">
        <f t="shared" si="26"/>
        <v>0</v>
      </c>
      <c r="G367" s="136">
        <f t="shared" si="27"/>
        <v>0</v>
      </c>
      <c r="H367" s="136">
        <f t="shared" si="28"/>
        <v>0</v>
      </c>
      <c r="I367" s="136">
        <f>+'6-3표준조사'!L465</f>
        <v>0</v>
      </c>
      <c r="J367" s="136">
        <f>+'6-3표준조사'!M465</f>
        <v>0</v>
      </c>
      <c r="K367" s="1182"/>
    </row>
    <row r="368" spans="1:11" s="26" customFormat="1" ht="18.75" hidden="1" customHeight="1">
      <c r="A368" s="6">
        <f t="shared" si="25"/>
        <v>0</v>
      </c>
      <c r="B368" s="1180"/>
      <c r="C368" s="136"/>
      <c r="D368" s="136"/>
      <c r="E368" s="1181"/>
      <c r="F368" s="136">
        <f t="shared" si="26"/>
        <v>0</v>
      </c>
      <c r="G368" s="136">
        <f t="shared" si="27"/>
        <v>0</v>
      </c>
      <c r="H368" s="136">
        <f t="shared" si="28"/>
        <v>0</v>
      </c>
      <c r="I368" s="136">
        <f>+'6-3표준조사'!L466</f>
        <v>0</v>
      </c>
      <c r="J368" s="136">
        <f>+'6-3표준조사'!M466</f>
        <v>0</v>
      </c>
      <c r="K368" s="1182"/>
    </row>
    <row r="369" spans="1:11" s="26" customFormat="1" ht="18.75" hidden="1" customHeight="1">
      <c r="A369" s="6">
        <f t="shared" si="25"/>
        <v>0</v>
      </c>
      <c r="B369" s="1180"/>
      <c r="C369" s="136"/>
      <c r="D369" s="136"/>
      <c r="E369" s="1181"/>
      <c r="F369" s="136">
        <f t="shared" si="26"/>
        <v>0</v>
      </c>
      <c r="G369" s="136">
        <f t="shared" si="27"/>
        <v>0</v>
      </c>
      <c r="H369" s="136">
        <f t="shared" si="28"/>
        <v>0</v>
      </c>
      <c r="I369" s="136">
        <f>+'6-3표준조사'!L467</f>
        <v>0</v>
      </c>
      <c r="J369" s="136">
        <f>+'6-3표준조사'!M467</f>
        <v>0</v>
      </c>
      <c r="K369" s="1182"/>
    </row>
    <row r="370" spans="1:11" s="26" customFormat="1" ht="18.75" hidden="1" customHeight="1">
      <c r="A370" s="6">
        <f t="shared" si="25"/>
        <v>0</v>
      </c>
      <c r="B370" s="1180"/>
      <c r="C370" s="136"/>
      <c r="D370" s="136"/>
      <c r="E370" s="1181"/>
      <c r="F370" s="136">
        <f t="shared" si="26"/>
        <v>0</v>
      </c>
      <c r="G370" s="136">
        <f t="shared" si="27"/>
        <v>0</v>
      </c>
      <c r="H370" s="136">
        <f t="shared" si="28"/>
        <v>0</v>
      </c>
      <c r="I370" s="136">
        <f>+'6-3표준조사'!L468</f>
        <v>0</v>
      </c>
      <c r="J370" s="136">
        <f>+'6-3표준조사'!M468</f>
        <v>0</v>
      </c>
      <c r="K370" s="1182"/>
    </row>
    <row r="371" spans="1:11" s="26" customFormat="1" ht="18.75" hidden="1" customHeight="1">
      <c r="A371" s="6">
        <f t="shared" si="25"/>
        <v>0</v>
      </c>
      <c r="B371" s="1180"/>
      <c r="C371" s="136"/>
      <c r="D371" s="136"/>
      <c r="E371" s="1181"/>
      <c r="F371" s="136">
        <f t="shared" si="26"/>
        <v>0</v>
      </c>
      <c r="G371" s="136">
        <f t="shared" si="27"/>
        <v>0</v>
      </c>
      <c r="H371" s="136">
        <f t="shared" si="28"/>
        <v>0</v>
      </c>
      <c r="I371" s="136">
        <f>+'6-3표준조사'!L469</f>
        <v>0</v>
      </c>
      <c r="J371" s="136">
        <f>+'6-3표준조사'!M469</f>
        <v>0</v>
      </c>
      <c r="K371" s="1182"/>
    </row>
    <row r="372" spans="1:11" s="26" customFormat="1" ht="18.75" hidden="1" customHeight="1">
      <c r="A372" s="6">
        <f t="shared" si="25"/>
        <v>0</v>
      </c>
      <c r="B372" s="1180"/>
      <c r="C372" s="136"/>
      <c r="D372" s="136"/>
      <c r="E372" s="1181"/>
      <c r="F372" s="136">
        <f t="shared" si="26"/>
        <v>0</v>
      </c>
      <c r="G372" s="136">
        <f t="shared" si="27"/>
        <v>0</v>
      </c>
      <c r="H372" s="136">
        <f t="shared" si="28"/>
        <v>0</v>
      </c>
      <c r="I372" s="136">
        <f>+'6-3표준조사'!L470</f>
        <v>0</v>
      </c>
      <c r="J372" s="136">
        <f>+'6-3표준조사'!M470</f>
        <v>0</v>
      </c>
      <c r="K372" s="1182"/>
    </row>
    <row r="373" spans="1:11" s="26" customFormat="1" ht="18.75" hidden="1" customHeight="1">
      <c r="A373" s="6">
        <f t="shared" si="25"/>
        <v>0</v>
      </c>
      <c r="B373" s="1180"/>
      <c r="C373" s="136"/>
      <c r="D373" s="136"/>
      <c r="E373" s="1181"/>
      <c r="F373" s="136">
        <f t="shared" si="26"/>
        <v>0</v>
      </c>
      <c r="G373" s="136">
        <f t="shared" si="27"/>
        <v>0</v>
      </c>
      <c r="H373" s="136">
        <f t="shared" si="28"/>
        <v>0</v>
      </c>
      <c r="I373" s="136">
        <f>+'6-3표준조사'!L471</f>
        <v>0</v>
      </c>
      <c r="J373" s="136">
        <f>+'6-3표준조사'!M471</f>
        <v>0</v>
      </c>
      <c r="K373" s="1182"/>
    </row>
    <row r="374" spans="1:11" s="26" customFormat="1" ht="18.75" hidden="1" customHeight="1">
      <c r="A374" s="6">
        <f t="shared" si="25"/>
        <v>0</v>
      </c>
      <c r="B374" s="1180"/>
      <c r="C374" s="136"/>
      <c r="D374" s="136"/>
      <c r="E374" s="1181"/>
      <c r="F374" s="136">
        <f t="shared" si="26"/>
        <v>0</v>
      </c>
      <c r="G374" s="136">
        <f t="shared" si="27"/>
        <v>0</v>
      </c>
      <c r="H374" s="136">
        <f t="shared" si="28"/>
        <v>0</v>
      </c>
      <c r="I374" s="136">
        <f>+'6-3표준조사'!L472</f>
        <v>0</v>
      </c>
      <c r="J374" s="136">
        <f>+'6-3표준조사'!M472</f>
        <v>0</v>
      </c>
      <c r="K374" s="1182"/>
    </row>
    <row r="375" spans="1:11" s="26" customFormat="1" ht="18.75" hidden="1" customHeight="1">
      <c r="A375" s="6">
        <f t="shared" si="25"/>
        <v>0</v>
      </c>
      <c r="B375" s="1180"/>
      <c r="C375" s="136"/>
      <c r="D375" s="136"/>
      <c r="E375" s="1181"/>
      <c r="F375" s="136">
        <f t="shared" si="26"/>
        <v>0</v>
      </c>
      <c r="G375" s="136">
        <f t="shared" si="27"/>
        <v>0</v>
      </c>
      <c r="H375" s="136">
        <f t="shared" si="28"/>
        <v>0</v>
      </c>
      <c r="I375" s="136">
        <f>+'6-3표준조사'!L473</f>
        <v>0</v>
      </c>
      <c r="J375" s="136">
        <f>+'6-3표준조사'!M473</f>
        <v>0</v>
      </c>
      <c r="K375" s="1182"/>
    </row>
    <row r="376" spans="1:11" s="26" customFormat="1" ht="18.75" hidden="1" customHeight="1">
      <c r="A376" s="6">
        <f t="shared" si="25"/>
        <v>0</v>
      </c>
      <c r="B376" s="1180"/>
      <c r="C376" s="136"/>
      <c r="D376" s="136"/>
      <c r="E376" s="1181"/>
      <c r="F376" s="136">
        <f t="shared" si="26"/>
        <v>0</v>
      </c>
      <c r="G376" s="136">
        <f t="shared" si="27"/>
        <v>0</v>
      </c>
      <c r="H376" s="136">
        <f t="shared" si="28"/>
        <v>0</v>
      </c>
      <c r="I376" s="136">
        <f>+'6-3표준조사'!L474</f>
        <v>0</v>
      </c>
      <c r="J376" s="136">
        <f>+'6-3표준조사'!M474</f>
        <v>0</v>
      </c>
      <c r="K376" s="1182"/>
    </row>
    <row r="377" spans="1:11" s="26" customFormat="1" ht="18.75" hidden="1" customHeight="1">
      <c r="A377" s="6">
        <f t="shared" si="25"/>
        <v>0</v>
      </c>
      <c r="B377" s="1180"/>
      <c r="C377" s="136"/>
      <c r="D377" s="136"/>
      <c r="E377" s="1181"/>
      <c r="F377" s="136">
        <f t="shared" si="26"/>
        <v>0</v>
      </c>
      <c r="G377" s="136">
        <f t="shared" si="27"/>
        <v>0</v>
      </c>
      <c r="H377" s="136">
        <f t="shared" si="28"/>
        <v>0</v>
      </c>
      <c r="I377" s="136">
        <f>+'6-3표준조사'!L475</f>
        <v>0</v>
      </c>
      <c r="J377" s="136">
        <f>+'6-3표준조사'!M475</f>
        <v>0</v>
      </c>
      <c r="K377" s="1182"/>
    </row>
    <row r="378" spans="1:11" s="26" customFormat="1" ht="18.75" hidden="1" customHeight="1">
      <c r="A378" s="6">
        <f t="shared" si="25"/>
        <v>0</v>
      </c>
      <c r="B378" s="1180"/>
      <c r="C378" s="136"/>
      <c r="D378" s="136"/>
      <c r="E378" s="1181"/>
      <c r="F378" s="136">
        <f t="shared" si="26"/>
        <v>0</v>
      </c>
      <c r="G378" s="136">
        <f t="shared" si="27"/>
        <v>0</v>
      </c>
      <c r="H378" s="136">
        <f t="shared" si="28"/>
        <v>0</v>
      </c>
      <c r="I378" s="136">
        <f>+'6-3표준조사'!L478</f>
        <v>0</v>
      </c>
      <c r="J378" s="136">
        <f>+'6-3표준조사'!M478</f>
        <v>0</v>
      </c>
      <c r="K378" s="1182"/>
    </row>
    <row r="379" spans="1:11" s="26" customFormat="1" ht="18.75" hidden="1" customHeight="1">
      <c r="A379" s="6">
        <f t="shared" si="25"/>
        <v>0</v>
      </c>
      <c r="B379" s="1180"/>
      <c r="C379" s="136"/>
      <c r="D379" s="136"/>
      <c r="E379" s="1181"/>
      <c r="F379" s="136">
        <f t="shared" si="26"/>
        <v>0</v>
      </c>
      <c r="G379" s="136">
        <f t="shared" si="27"/>
        <v>0</v>
      </c>
      <c r="H379" s="136">
        <f t="shared" si="28"/>
        <v>0</v>
      </c>
      <c r="I379" s="136">
        <f>+'6-3표준조사'!L479</f>
        <v>0</v>
      </c>
      <c r="J379" s="136">
        <f>+'6-3표준조사'!M479</f>
        <v>0</v>
      </c>
      <c r="K379" s="1182"/>
    </row>
    <row r="380" spans="1:11" s="26" customFormat="1" ht="18.75" hidden="1" customHeight="1">
      <c r="A380" s="6">
        <f t="shared" si="25"/>
        <v>0</v>
      </c>
      <c r="B380" s="1180"/>
      <c r="C380" s="136"/>
      <c r="D380" s="136"/>
      <c r="E380" s="1181"/>
      <c r="F380" s="136">
        <f t="shared" si="26"/>
        <v>0</v>
      </c>
      <c r="G380" s="136">
        <f t="shared" si="27"/>
        <v>0</v>
      </c>
      <c r="H380" s="136">
        <f t="shared" si="28"/>
        <v>0</v>
      </c>
      <c r="I380" s="136">
        <f>+'6-3표준조사'!L480</f>
        <v>0</v>
      </c>
      <c r="J380" s="136">
        <f>+'6-3표준조사'!M480</f>
        <v>0</v>
      </c>
      <c r="K380" s="1182"/>
    </row>
    <row r="381" spans="1:11" s="26" customFormat="1" ht="18.75" hidden="1" customHeight="1">
      <c r="A381" s="6">
        <f t="shared" si="25"/>
        <v>0</v>
      </c>
      <c r="B381" s="1180"/>
      <c r="C381" s="136"/>
      <c r="D381" s="136"/>
      <c r="E381" s="1181"/>
      <c r="F381" s="136">
        <f t="shared" si="26"/>
        <v>0</v>
      </c>
      <c r="G381" s="136">
        <f t="shared" si="27"/>
        <v>0</v>
      </c>
      <c r="H381" s="136">
        <f t="shared" si="28"/>
        <v>0</v>
      </c>
      <c r="I381" s="136">
        <f>+'6-3표준조사'!L481</f>
        <v>0</v>
      </c>
      <c r="J381" s="136">
        <f>+'6-3표준조사'!M481</f>
        <v>0</v>
      </c>
      <c r="K381" s="1182"/>
    </row>
    <row r="382" spans="1:11" s="26" customFormat="1" ht="18.75" hidden="1" customHeight="1">
      <c r="A382" s="6">
        <f t="shared" si="25"/>
        <v>0</v>
      </c>
      <c r="B382" s="1180"/>
      <c r="C382" s="136"/>
      <c r="D382" s="136"/>
      <c r="E382" s="1181"/>
      <c r="F382" s="136">
        <f t="shared" si="26"/>
        <v>0</v>
      </c>
      <c r="G382" s="136">
        <f t="shared" si="27"/>
        <v>0</v>
      </c>
      <c r="H382" s="136">
        <f t="shared" si="28"/>
        <v>0</v>
      </c>
      <c r="I382" s="136">
        <f>+'6-3표준조사'!L482</f>
        <v>0</v>
      </c>
      <c r="J382" s="136">
        <f>+'6-3표준조사'!M482</f>
        <v>0</v>
      </c>
      <c r="K382" s="1182"/>
    </row>
    <row r="383" spans="1:11" s="26" customFormat="1" ht="18.75" hidden="1" customHeight="1">
      <c r="A383" s="6">
        <f t="shared" si="25"/>
        <v>0</v>
      </c>
      <c r="B383" s="1180"/>
      <c r="C383" s="136"/>
      <c r="D383" s="136"/>
      <c r="E383" s="1181"/>
      <c r="F383" s="136">
        <f t="shared" si="26"/>
        <v>0</v>
      </c>
      <c r="G383" s="136">
        <f t="shared" si="27"/>
        <v>0</v>
      </c>
      <c r="H383" s="136">
        <f t="shared" si="28"/>
        <v>0</v>
      </c>
      <c r="I383" s="136">
        <f>+'6-3표준조사'!L483</f>
        <v>0</v>
      </c>
      <c r="J383" s="136">
        <f>+'6-3표준조사'!M483</f>
        <v>0</v>
      </c>
      <c r="K383" s="1182"/>
    </row>
    <row r="384" spans="1:11" s="26" customFormat="1" ht="18.75" hidden="1" customHeight="1">
      <c r="A384" s="6">
        <f t="shared" si="25"/>
        <v>0</v>
      </c>
      <c r="B384" s="1180"/>
      <c r="C384" s="136"/>
      <c r="D384" s="136"/>
      <c r="E384" s="1181"/>
      <c r="F384" s="136">
        <f t="shared" si="26"/>
        <v>0</v>
      </c>
      <c r="G384" s="136">
        <f t="shared" si="27"/>
        <v>0</v>
      </c>
      <c r="H384" s="136">
        <f t="shared" si="28"/>
        <v>0</v>
      </c>
      <c r="I384" s="136">
        <f>+'6-3표준조사'!L484</f>
        <v>0</v>
      </c>
      <c r="J384" s="136">
        <f>+'6-3표준조사'!M484</f>
        <v>0</v>
      </c>
      <c r="K384" s="1182"/>
    </row>
    <row r="385" spans="1:11" s="26" customFormat="1" ht="18.75" hidden="1" customHeight="1">
      <c r="A385" s="6">
        <f t="shared" si="25"/>
        <v>0</v>
      </c>
      <c r="B385" s="1180"/>
      <c r="C385" s="136"/>
      <c r="D385" s="136"/>
      <c r="E385" s="1181"/>
      <c r="F385" s="136">
        <f t="shared" si="26"/>
        <v>0</v>
      </c>
      <c r="G385" s="136">
        <f t="shared" si="27"/>
        <v>0</v>
      </c>
      <c r="H385" s="136">
        <f t="shared" si="28"/>
        <v>0</v>
      </c>
      <c r="I385" s="136">
        <f>+'6-3표준조사'!L485</f>
        <v>0</v>
      </c>
      <c r="J385" s="136">
        <f>+'6-3표준조사'!M485</f>
        <v>0</v>
      </c>
      <c r="K385" s="1182"/>
    </row>
    <row r="386" spans="1:11" s="26" customFormat="1" ht="18.75" hidden="1" customHeight="1">
      <c r="A386" s="6">
        <f t="shared" si="25"/>
        <v>0</v>
      </c>
      <c r="B386" s="1180"/>
      <c r="C386" s="136"/>
      <c r="D386" s="136"/>
      <c r="E386" s="1181"/>
      <c r="F386" s="136">
        <f t="shared" si="26"/>
        <v>0</v>
      </c>
      <c r="G386" s="136">
        <f t="shared" si="27"/>
        <v>0</v>
      </c>
      <c r="H386" s="136">
        <f t="shared" si="28"/>
        <v>0</v>
      </c>
      <c r="I386" s="136">
        <f>+'6-3표준조사'!L486</f>
        <v>0</v>
      </c>
      <c r="J386" s="136">
        <f>+'6-3표준조사'!M486</f>
        <v>0</v>
      </c>
      <c r="K386" s="1182"/>
    </row>
    <row r="387" spans="1:11" s="26" customFormat="1" ht="18.75" hidden="1" customHeight="1">
      <c r="A387" s="6">
        <f t="shared" si="25"/>
        <v>0</v>
      </c>
      <c r="B387" s="1180"/>
      <c r="C387" s="136"/>
      <c r="D387" s="136"/>
      <c r="E387" s="1181"/>
      <c r="F387" s="136">
        <f t="shared" si="26"/>
        <v>0</v>
      </c>
      <c r="G387" s="136">
        <f t="shared" si="27"/>
        <v>0</v>
      </c>
      <c r="H387" s="136">
        <f t="shared" si="28"/>
        <v>0</v>
      </c>
      <c r="I387" s="136">
        <f>+'6-3표준조사'!L487</f>
        <v>0</v>
      </c>
      <c r="J387" s="136">
        <f>+'6-3표준조사'!M487</f>
        <v>0</v>
      </c>
      <c r="K387" s="1182"/>
    </row>
    <row r="388" spans="1:11" s="26" customFormat="1" ht="18.75" hidden="1" customHeight="1">
      <c r="A388" s="6">
        <f t="shared" si="25"/>
        <v>0</v>
      </c>
      <c r="B388" s="1180"/>
      <c r="C388" s="136"/>
      <c r="D388" s="136"/>
      <c r="E388" s="1181"/>
      <c r="F388" s="136">
        <f t="shared" si="26"/>
        <v>0</v>
      </c>
      <c r="G388" s="136">
        <f t="shared" si="27"/>
        <v>0</v>
      </c>
      <c r="H388" s="136">
        <f t="shared" si="28"/>
        <v>0</v>
      </c>
      <c r="I388" s="136">
        <f>+'6-3표준조사'!L488</f>
        <v>0</v>
      </c>
      <c r="J388" s="136">
        <f>+'6-3표준조사'!M488</f>
        <v>0</v>
      </c>
      <c r="K388" s="1182"/>
    </row>
    <row r="389" spans="1:11" s="26" customFormat="1" ht="18.75" hidden="1" customHeight="1">
      <c r="A389" s="6">
        <f t="shared" si="25"/>
        <v>0</v>
      </c>
      <c r="B389" s="1180"/>
      <c r="C389" s="136"/>
      <c r="D389" s="136"/>
      <c r="E389" s="1181"/>
      <c r="F389" s="136">
        <f t="shared" si="26"/>
        <v>0</v>
      </c>
      <c r="G389" s="136">
        <f t="shared" si="27"/>
        <v>0</v>
      </c>
      <c r="H389" s="136">
        <f t="shared" si="28"/>
        <v>0</v>
      </c>
      <c r="I389" s="136">
        <f>+'6-3표준조사'!L489</f>
        <v>0</v>
      </c>
      <c r="J389" s="136">
        <f>+'6-3표준조사'!M489</f>
        <v>0</v>
      </c>
      <c r="K389" s="1182"/>
    </row>
    <row r="390" spans="1:11" s="26" customFormat="1" ht="18.75" hidden="1" customHeight="1">
      <c r="A390" s="6">
        <f t="shared" ref="A390:A454" si="29">IF(H390&gt;0,1,0)</f>
        <v>0</v>
      </c>
      <c r="B390" s="1180"/>
      <c r="C390" s="136"/>
      <c r="D390" s="136"/>
      <c r="E390" s="1181"/>
      <c r="F390" s="136">
        <f t="shared" si="26"/>
        <v>0</v>
      </c>
      <c r="G390" s="136">
        <f t="shared" si="27"/>
        <v>0</v>
      </c>
      <c r="H390" s="136">
        <f t="shared" si="28"/>
        <v>0</v>
      </c>
      <c r="I390" s="136">
        <f>+'6-3표준조사'!L490</f>
        <v>0</v>
      </c>
      <c r="J390" s="136">
        <f>+'6-3표준조사'!M490</f>
        <v>0</v>
      </c>
      <c r="K390" s="1182"/>
    </row>
    <row r="391" spans="1:11" s="26" customFormat="1" ht="18.75" hidden="1" customHeight="1">
      <c r="A391" s="6">
        <f t="shared" si="29"/>
        <v>0</v>
      </c>
      <c r="B391" s="1180"/>
      <c r="C391" s="136"/>
      <c r="D391" s="136"/>
      <c r="E391" s="1181"/>
      <c r="F391" s="136">
        <f t="shared" si="26"/>
        <v>0</v>
      </c>
      <c r="G391" s="136">
        <f t="shared" si="27"/>
        <v>0</v>
      </c>
      <c r="H391" s="136">
        <f t="shared" si="28"/>
        <v>0</v>
      </c>
      <c r="I391" s="136">
        <f>+'6-3표준조사'!L491</f>
        <v>0</v>
      </c>
      <c r="J391" s="136">
        <f>+'6-3표준조사'!M491</f>
        <v>0</v>
      </c>
      <c r="K391" s="1182"/>
    </row>
    <row r="392" spans="1:11" s="26" customFormat="1" ht="18.75" hidden="1" customHeight="1">
      <c r="A392" s="6">
        <f t="shared" si="29"/>
        <v>0</v>
      </c>
      <c r="B392" s="1180"/>
      <c r="C392" s="136"/>
      <c r="D392" s="136"/>
      <c r="E392" s="1181"/>
      <c r="F392" s="136">
        <f t="shared" si="26"/>
        <v>0</v>
      </c>
      <c r="G392" s="136">
        <f t="shared" si="27"/>
        <v>0</v>
      </c>
      <c r="H392" s="136">
        <f t="shared" si="28"/>
        <v>0</v>
      </c>
      <c r="I392" s="136">
        <f>+'6-3표준조사'!L492</f>
        <v>0</v>
      </c>
      <c r="J392" s="136">
        <f>+'6-3표준조사'!M492</f>
        <v>0</v>
      </c>
      <c r="K392" s="1182"/>
    </row>
    <row r="393" spans="1:11" s="26" customFormat="1" ht="18.75" hidden="1" customHeight="1">
      <c r="A393" s="6">
        <f t="shared" si="29"/>
        <v>0</v>
      </c>
      <c r="B393" s="1180"/>
      <c r="C393" s="136"/>
      <c r="D393" s="136"/>
      <c r="E393" s="1181"/>
      <c r="F393" s="136">
        <f t="shared" si="26"/>
        <v>0</v>
      </c>
      <c r="G393" s="136">
        <f t="shared" si="27"/>
        <v>0</v>
      </c>
      <c r="H393" s="136">
        <f t="shared" si="28"/>
        <v>0</v>
      </c>
      <c r="I393" s="136">
        <f>+'6-3표준조사'!L493</f>
        <v>0</v>
      </c>
      <c r="J393" s="136">
        <f>+'6-3표준조사'!M493</f>
        <v>0</v>
      </c>
      <c r="K393" s="1182"/>
    </row>
    <row r="394" spans="1:11" s="26" customFormat="1" ht="18.75" hidden="1" customHeight="1">
      <c r="A394" s="6">
        <f t="shared" si="29"/>
        <v>0</v>
      </c>
      <c r="B394" s="1180"/>
      <c r="C394" s="136"/>
      <c r="D394" s="136"/>
      <c r="E394" s="1181"/>
      <c r="F394" s="136">
        <f t="shared" si="26"/>
        <v>0</v>
      </c>
      <c r="G394" s="136">
        <f t="shared" si="27"/>
        <v>0</v>
      </c>
      <c r="H394" s="136">
        <f t="shared" si="28"/>
        <v>0</v>
      </c>
      <c r="I394" s="136">
        <f>+'6-3표준조사'!L494</f>
        <v>0</v>
      </c>
      <c r="J394" s="136">
        <f>+'6-3표준조사'!M494</f>
        <v>0</v>
      </c>
      <c r="K394" s="1182"/>
    </row>
    <row r="395" spans="1:11" s="26" customFormat="1" ht="18.75" hidden="1" customHeight="1">
      <c r="A395" s="6">
        <f t="shared" si="29"/>
        <v>0</v>
      </c>
      <c r="B395" s="1180"/>
      <c r="C395" s="136"/>
      <c r="D395" s="136"/>
      <c r="E395" s="1181"/>
      <c r="F395" s="136">
        <f t="shared" si="26"/>
        <v>0</v>
      </c>
      <c r="G395" s="136">
        <f t="shared" si="27"/>
        <v>0</v>
      </c>
      <c r="H395" s="136">
        <f t="shared" si="28"/>
        <v>0</v>
      </c>
      <c r="I395" s="136">
        <f>+'6-3표준조사'!L495</f>
        <v>0</v>
      </c>
      <c r="J395" s="136">
        <f>+'6-3표준조사'!M495</f>
        <v>0</v>
      </c>
      <c r="K395" s="1182"/>
    </row>
    <row r="396" spans="1:11" s="26" customFormat="1" ht="18.75" hidden="1" customHeight="1">
      <c r="A396" s="6">
        <f t="shared" si="29"/>
        <v>0</v>
      </c>
      <c r="B396" s="1180"/>
      <c r="C396" s="136"/>
      <c r="D396" s="136"/>
      <c r="E396" s="1181"/>
      <c r="F396" s="136">
        <f t="shared" si="26"/>
        <v>0</v>
      </c>
      <c r="G396" s="136">
        <f t="shared" si="27"/>
        <v>0</v>
      </c>
      <c r="H396" s="136">
        <f t="shared" si="28"/>
        <v>0</v>
      </c>
      <c r="I396" s="136">
        <f>+'6-3표준조사'!L496</f>
        <v>0</v>
      </c>
      <c r="J396" s="136">
        <f>+'6-3표준조사'!M496</f>
        <v>0</v>
      </c>
      <c r="K396" s="1182"/>
    </row>
    <row r="397" spans="1:11" s="26" customFormat="1" ht="18.75" hidden="1" customHeight="1">
      <c r="A397" s="6">
        <f t="shared" si="29"/>
        <v>0</v>
      </c>
      <c r="B397" s="1180"/>
      <c r="C397" s="136"/>
      <c r="D397" s="136"/>
      <c r="E397" s="1181"/>
      <c r="F397" s="136">
        <f t="shared" si="26"/>
        <v>0</v>
      </c>
      <c r="G397" s="136">
        <f t="shared" si="27"/>
        <v>0</v>
      </c>
      <c r="H397" s="136">
        <f t="shared" si="28"/>
        <v>0</v>
      </c>
      <c r="I397" s="136">
        <f>+'6-3표준조사'!L497</f>
        <v>0</v>
      </c>
      <c r="J397" s="136">
        <f>+'6-3표준조사'!M497</f>
        <v>0</v>
      </c>
      <c r="K397" s="1182"/>
    </row>
    <row r="398" spans="1:11" s="26" customFormat="1" ht="18.75" hidden="1" customHeight="1">
      <c r="A398" s="6">
        <f t="shared" si="29"/>
        <v>0</v>
      </c>
      <c r="B398" s="1180"/>
      <c r="C398" s="136"/>
      <c r="D398" s="136"/>
      <c r="E398" s="1181"/>
      <c r="F398" s="136">
        <f t="shared" si="26"/>
        <v>0</v>
      </c>
      <c r="G398" s="136">
        <f t="shared" si="27"/>
        <v>0</v>
      </c>
      <c r="H398" s="136">
        <f t="shared" si="28"/>
        <v>0</v>
      </c>
      <c r="I398" s="136">
        <f>+'6-3표준조사'!L498</f>
        <v>0</v>
      </c>
      <c r="J398" s="136">
        <f>+'6-3표준조사'!M498</f>
        <v>0</v>
      </c>
      <c r="K398" s="1182"/>
    </row>
    <row r="399" spans="1:11" s="26" customFormat="1" ht="18.75" hidden="1" customHeight="1">
      <c r="A399" s="6">
        <f t="shared" si="29"/>
        <v>0</v>
      </c>
      <c r="B399" s="1180"/>
      <c r="C399" s="136"/>
      <c r="D399" s="136"/>
      <c r="E399" s="1181"/>
      <c r="F399" s="136">
        <f t="shared" si="26"/>
        <v>0</v>
      </c>
      <c r="G399" s="136">
        <f t="shared" si="27"/>
        <v>0</v>
      </c>
      <c r="H399" s="136">
        <f t="shared" si="28"/>
        <v>0</v>
      </c>
      <c r="I399" s="136">
        <f>+'6-3표준조사'!L499</f>
        <v>0</v>
      </c>
      <c r="J399" s="136">
        <f>+'6-3표준조사'!M499</f>
        <v>0</v>
      </c>
      <c r="K399" s="1182"/>
    </row>
    <row r="400" spans="1:11" s="26" customFormat="1" ht="18.75" hidden="1" customHeight="1">
      <c r="A400" s="6">
        <f t="shared" si="29"/>
        <v>0</v>
      </c>
      <c r="B400" s="1180"/>
      <c r="C400" s="136"/>
      <c r="D400" s="136"/>
      <c r="E400" s="1181"/>
      <c r="F400" s="136">
        <f t="shared" si="26"/>
        <v>0</v>
      </c>
      <c r="G400" s="136">
        <f t="shared" si="27"/>
        <v>0</v>
      </c>
      <c r="H400" s="136">
        <f t="shared" si="28"/>
        <v>0</v>
      </c>
      <c r="I400" s="136">
        <f>+'6-3표준조사'!L500</f>
        <v>0</v>
      </c>
      <c r="J400" s="136">
        <f>+'6-3표준조사'!M500</f>
        <v>0</v>
      </c>
      <c r="K400" s="1182"/>
    </row>
    <row r="401" spans="1:11" s="26" customFormat="1" ht="18.75" hidden="1" customHeight="1">
      <c r="A401" s="6">
        <f t="shared" si="29"/>
        <v>0</v>
      </c>
      <c r="B401" s="1180"/>
      <c r="C401" s="136"/>
      <c r="D401" s="136"/>
      <c r="E401" s="1181"/>
      <c r="F401" s="136">
        <f t="shared" si="26"/>
        <v>0</v>
      </c>
      <c r="G401" s="136">
        <f t="shared" si="27"/>
        <v>0</v>
      </c>
      <c r="H401" s="136">
        <f t="shared" si="28"/>
        <v>0</v>
      </c>
      <c r="I401" s="136">
        <f>+'6-3표준조사'!L503</f>
        <v>0</v>
      </c>
      <c r="J401" s="136">
        <f>+'6-3표준조사'!M503</f>
        <v>0</v>
      </c>
      <c r="K401" s="1182"/>
    </row>
    <row r="402" spans="1:11" s="26" customFormat="1" ht="18.75" hidden="1" customHeight="1">
      <c r="A402" s="6">
        <f t="shared" si="29"/>
        <v>0</v>
      </c>
      <c r="B402" s="1180"/>
      <c r="C402" s="136"/>
      <c r="D402" s="136"/>
      <c r="E402" s="1181"/>
      <c r="F402" s="136">
        <f t="shared" si="26"/>
        <v>0</v>
      </c>
      <c r="G402" s="136">
        <f t="shared" si="27"/>
        <v>0</v>
      </c>
      <c r="H402" s="136">
        <f t="shared" si="28"/>
        <v>0</v>
      </c>
      <c r="I402" s="136">
        <f>+'6-3표준조사'!L504</f>
        <v>0</v>
      </c>
      <c r="J402" s="136">
        <f>+'6-3표준조사'!M504</f>
        <v>0</v>
      </c>
      <c r="K402" s="1182"/>
    </row>
    <row r="403" spans="1:11" s="26" customFormat="1" ht="18.75" hidden="1" customHeight="1">
      <c r="A403" s="6">
        <f t="shared" si="29"/>
        <v>0</v>
      </c>
      <c r="B403" s="1180"/>
      <c r="C403" s="136"/>
      <c r="D403" s="136"/>
      <c r="E403" s="1181"/>
      <c r="F403" s="136">
        <f t="shared" si="26"/>
        <v>0</v>
      </c>
      <c r="G403" s="136">
        <f t="shared" si="27"/>
        <v>0</v>
      </c>
      <c r="H403" s="136">
        <f t="shared" si="28"/>
        <v>0</v>
      </c>
      <c r="I403" s="136">
        <f>+'6-3표준조사'!L505</f>
        <v>0</v>
      </c>
      <c r="J403" s="136">
        <f>+'6-3표준조사'!M505</f>
        <v>0</v>
      </c>
      <c r="K403" s="1182"/>
    </row>
    <row r="404" spans="1:11" s="26" customFormat="1" ht="18.75" hidden="1" customHeight="1">
      <c r="A404" s="6">
        <f t="shared" si="29"/>
        <v>0</v>
      </c>
      <c r="B404" s="1180"/>
      <c r="C404" s="136"/>
      <c r="D404" s="136"/>
      <c r="E404" s="1181"/>
      <c r="F404" s="136">
        <f t="shared" si="26"/>
        <v>0</v>
      </c>
      <c r="G404" s="136">
        <f t="shared" si="27"/>
        <v>0</v>
      </c>
      <c r="H404" s="136">
        <f t="shared" si="28"/>
        <v>0</v>
      </c>
      <c r="I404" s="136">
        <f>+'6-3표준조사'!L506</f>
        <v>0</v>
      </c>
      <c r="J404" s="136">
        <f>+'6-3표준조사'!M506</f>
        <v>0</v>
      </c>
      <c r="K404" s="1182"/>
    </row>
    <row r="405" spans="1:11" s="26" customFormat="1" ht="18.75" hidden="1" customHeight="1">
      <c r="A405" s="6">
        <f t="shared" si="29"/>
        <v>0</v>
      </c>
      <c r="B405" s="1180"/>
      <c r="C405" s="136"/>
      <c r="D405" s="136"/>
      <c r="E405" s="1181"/>
      <c r="F405" s="136">
        <f t="shared" si="26"/>
        <v>0</v>
      </c>
      <c r="G405" s="136">
        <f t="shared" si="27"/>
        <v>0</v>
      </c>
      <c r="H405" s="136">
        <f t="shared" si="28"/>
        <v>0</v>
      </c>
      <c r="I405" s="136">
        <f>+'6-3표준조사'!L507</f>
        <v>0</v>
      </c>
      <c r="J405" s="136">
        <f>+'6-3표준조사'!M507</f>
        <v>0</v>
      </c>
      <c r="K405" s="1182"/>
    </row>
    <row r="406" spans="1:11" s="26" customFormat="1" ht="18.75" hidden="1" customHeight="1">
      <c r="A406" s="6">
        <f t="shared" si="29"/>
        <v>0</v>
      </c>
      <c r="B406" s="1180"/>
      <c r="C406" s="136"/>
      <c r="D406" s="136"/>
      <c r="E406" s="1181"/>
      <c r="F406" s="136">
        <f t="shared" si="26"/>
        <v>0</v>
      </c>
      <c r="G406" s="136">
        <f t="shared" si="27"/>
        <v>0</v>
      </c>
      <c r="H406" s="136">
        <f t="shared" si="28"/>
        <v>0</v>
      </c>
      <c r="I406" s="136">
        <f>+'6-3표준조사'!L508</f>
        <v>0</v>
      </c>
      <c r="J406" s="136">
        <f>+'6-3표준조사'!M508</f>
        <v>0</v>
      </c>
      <c r="K406" s="1182"/>
    </row>
    <row r="407" spans="1:11" s="26" customFormat="1" ht="18.75" hidden="1" customHeight="1">
      <c r="A407" s="6">
        <f t="shared" si="29"/>
        <v>0</v>
      </c>
      <c r="B407" s="1180"/>
      <c r="C407" s="136"/>
      <c r="D407" s="136"/>
      <c r="E407" s="1181"/>
      <c r="F407" s="136">
        <f t="shared" si="26"/>
        <v>0</v>
      </c>
      <c r="G407" s="136">
        <f t="shared" si="27"/>
        <v>0</v>
      </c>
      <c r="H407" s="136">
        <f t="shared" si="28"/>
        <v>0</v>
      </c>
      <c r="I407" s="136">
        <f>+'6-3표준조사'!L509</f>
        <v>0</v>
      </c>
      <c r="J407" s="136">
        <f>+'6-3표준조사'!M509</f>
        <v>0</v>
      </c>
      <c r="K407" s="1182"/>
    </row>
    <row r="408" spans="1:11" s="26" customFormat="1" ht="18.75" hidden="1" customHeight="1">
      <c r="A408" s="6">
        <f t="shared" si="29"/>
        <v>0</v>
      </c>
      <c r="B408" s="1180"/>
      <c r="C408" s="136"/>
      <c r="D408" s="136"/>
      <c r="E408" s="1181"/>
      <c r="F408" s="136">
        <f t="shared" si="26"/>
        <v>0</v>
      </c>
      <c r="G408" s="136">
        <f t="shared" si="27"/>
        <v>0</v>
      </c>
      <c r="H408" s="136">
        <f t="shared" si="28"/>
        <v>0</v>
      </c>
      <c r="I408" s="136">
        <f>+'6-3표준조사'!L510</f>
        <v>0</v>
      </c>
      <c r="J408" s="136">
        <f>+'6-3표준조사'!M510</f>
        <v>0</v>
      </c>
      <c r="K408" s="1182"/>
    </row>
    <row r="409" spans="1:11" s="26" customFormat="1" ht="18.75" hidden="1" customHeight="1">
      <c r="A409" s="6">
        <f t="shared" si="29"/>
        <v>0</v>
      </c>
      <c r="B409" s="1180"/>
      <c r="C409" s="136"/>
      <c r="D409" s="136"/>
      <c r="E409" s="1181"/>
      <c r="F409" s="136">
        <f t="shared" si="26"/>
        <v>0</v>
      </c>
      <c r="G409" s="136">
        <f t="shared" si="27"/>
        <v>0</v>
      </c>
      <c r="H409" s="136">
        <f t="shared" si="28"/>
        <v>0</v>
      </c>
      <c r="I409" s="136">
        <f>+'6-3표준조사'!L511</f>
        <v>0</v>
      </c>
      <c r="J409" s="136">
        <f>+'6-3표준조사'!M511</f>
        <v>0</v>
      </c>
      <c r="K409" s="1182"/>
    </row>
    <row r="410" spans="1:11" s="26" customFormat="1" ht="18.75" hidden="1" customHeight="1">
      <c r="A410" s="6">
        <f t="shared" si="29"/>
        <v>0</v>
      </c>
      <c r="B410" s="1180"/>
      <c r="C410" s="136"/>
      <c r="D410" s="136"/>
      <c r="E410" s="1181"/>
      <c r="F410" s="136">
        <f t="shared" si="26"/>
        <v>0</v>
      </c>
      <c r="G410" s="136">
        <f t="shared" si="27"/>
        <v>0</v>
      </c>
      <c r="H410" s="136">
        <f t="shared" si="28"/>
        <v>0</v>
      </c>
      <c r="I410" s="136">
        <f>+'6-3표준조사'!L512</f>
        <v>0</v>
      </c>
      <c r="J410" s="136">
        <f>+'6-3표준조사'!M512</f>
        <v>0</v>
      </c>
      <c r="K410" s="1182"/>
    </row>
    <row r="411" spans="1:11" s="26" customFormat="1" ht="18.75" hidden="1" customHeight="1">
      <c r="A411" s="6">
        <f t="shared" si="29"/>
        <v>0</v>
      </c>
      <c r="B411" s="1180"/>
      <c r="C411" s="136"/>
      <c r="D411" s="136"/>
      <c r="E411" s="1181"/>
      <c r="F411" s="136">
        <f t="shared" si="26"/>
        <v>0</v>
      </c>
      <c r="G411" s="136">
        <f t="shared" si="27"/>
        <v>0</v>
      </c>
      <c r="H411" s="136">
        <f t="shared" si="28"/>
        <v>0</v>
      </c>
      <c r="I411" s="136">
        <f>+'6-3표준조사'!L513</f>
        <v>0</v>
      </c>
      <c r="J411" s="136">
        <f>+'6-3표준조사'!M513</f>
        <v>0</v>
      </c>
      <c r="K411" s="1182"/>
    </row>
    <row r="412" spans="1:11" s="26" customFormat="1" ht="18.75" hidden="1" customHeight="1">
      <c r="A412" s="6">
        <f t="shared" si="29"/>
        <v>0</v>
      </c>
      <c r="B412" s="1180"/>
      <c r="C412" s="136"/>
      <c r="D412" s="136"/>
      <c r="E412" s="1181"/>
      <c r="F412" s="136">
        <f t="shared" si="26"/>
        <v>0</v>
      </c>
      <c r="G412" s="136">
        <f t="shared" si="27"/>
        <v>0</v>
      </c>
      <c r="H412" s="136">
        <f t="shared" si="28"/>
        <v>0</v>
      </c>
      <c r="I412" s="136">
        <f>+'6-3표준조사'!L514</f>
        <v>0</v>
      </c>
      <c r="J412" s="136">
        <f>+'6-3표준조사'!M514</f>
        <v>0</v>
      </c>
      <c r="K412" s="1182"/>
    </row>
    <row r="413" spans="1:11" s="26" customFormat="1" ht="18.75" hidden="1" customHeight="1">
      <c r="A413" s="6">
        <f t="shared" si="29"/>
        <v>0</v>
      </c>
      <c r="B413" s="1180"/>
      <c r="C413" s="136"/>
      <c r="D413" s="136"/>
      <c r="E413" s="1181"/>
      <c r="F413" s="136">
        <f t="shared" si="26"/>
        <v>0</v>
      </c>
      <c r="G413" s="136">
        <f t="shared" si="27"/>
        <v>0</v>
      </c>
      <c r="H413" s="136">
        <f t="shared" si="28"/>
        <v>0</v>
      </c>
      <c r="I413" s="136">
        <f>+'6-3표준조사'!L515</f>
        <v>0</v>
      </c>
      <c r="J413" s="136">
        <f>+'6-3표준조사'!M515</f>
        <v>0</v>
      </c>
      <c r="K413" s="1182"/>
    </row>
    <row r="414" spans="1:11" s="26" customFormat="1" ht="18.75" hidden="1" customHeight="1">
      <c r="A414" s="6">
        <f t="shared" si="29"/>
        <v>0</v>
      </c>
      <c r="B414" s="1180"/>
      <c r="C414" s="136"/>
      <c r="D414" s="136"/>
      <c r="E414" s="1181"/>
      <c r="F414" s="136">
        <f t="shared" si="26"/>
        <v>0</v>
      </c>
      <c r="G414" s="136">
        <f t="shared" si="27"/>
        <v>0</v>
      </c>
      <c r="H414" s="136">
        <f t="shared" si="28"/>
        <v>0</v>
      </c>
      <c r="I414" s="136">
        <f>+'6-3표준조사'!L516</f>
        <v>0</v>
      </c>
      <c r="J414" s="136">
        <f>+'6-3표준조사'!M516</f>
        <v>0</v>
      </c>
      <c r="K414" s="1182"/>
    </row>
    <row r="415" spans="1:11" s="26" customFormat="1" ht="18.75" hidden="1" customHeight="1">
      <c r="A415" s="6">
        <f t="shared" si="29"/>
        <v>0</v>
      </c>
      <c r="B415" s="1180"/>
      <c r="C415" s="136"/>
      <c r="D415" s="136"/>
      <c r="E415" s="1181"/>
      <c r="F415" s="136">
        <f t="shared" si="26"/>
        <v>0</v>
      </c>
      <c r="G415" s="136">
        <f t="shared" si="27"/>
        <v>0</v>
      </c>
      <c r="H415" s="136">
        <f t="shared" si="28"/>
        <v>0</v>
      </c>
      <c r="I415" s="136">
        <f>+'6-3표준조사'!L517</f>
        <v>0</v>
      </c>
      <c r="J415" s="136">
        <f>+'6-3표준조사'!M517</f>
        <v>0</v>
      </c>
      <c r="K415" s="1182"/>
    </row>
    <row r="416" spans="1:11" s="26" customFormat="1" ht="18.75" hidden="1" customHeight="1">
      <c r="A416" s="6">
        <f t="shared" si="29"/>
        <v>0</v>
      </c>
      <c r="B416" s="1180"/>
      <c r="C416" s="136"/>
      <c r="D416" s="136"/>
      <c r="E416" s="1181"/>
      <c r="F416" s="136">
        <f t="shared" si="26"/>
        <v>0</v>
      </c>
      <c r="G416" s="136">
        <f t="shared" si="27"/>
        <v>0</v>
      </c>
      <c r="H416" s="136">
        <f t="shared" si="28"/>
        <v>0</v>
      </c>
      <c r="I416" s="136">
        <f>+'6-3표준조사'!L518</f>
        <v>0</v>
      </c>
      <c r="J416" s="136">
        <f>+'6-3표준조사'!M518</f>
        <v>0</v>
      </c>
      <c r="K416" s="1182"/>
    </row>
    <row r="417" spans="1:11" s="26" customFormat="1" ht="18.75" hidden="1" customHeight="1">
      <c r="A417" s="6">
        <f t="shared" si="29"/>
        <v>0</v>
      </c>
      <c r="B417" s="1180"/>
      <c r="C417" s="136"/>
      <c r="D417" s="136"/>
      <c r="E417" s="1181"/>
      <c r="F417" s="136">
        <f t="shared" si="26"/>
        <v>0</v>
      </c>
      <c r="G417" s="136">
        <f t="shared" si="27"/>
        <v>0</v>
      </c>
      <c r="H417" s="136">
        <f t="shared" si="28"/>
        <v>0</v>
      </c>
      <c r="I417" s="136">
        <f>+'6-3표준조사'!L519</f>
        <v>0</v>
      </c>
      <c r="J417" s="136">
        <f>+'6-3표준조사'!M519</f>
        <v>0</v>
      </c>
      <c r="K417" s="1182"/>
    </row>
    <row r="418" spans="1:11" s="26" customFormat="1" ht="18.75" hidden="1" customHeight="1">
      <c r="A418" s="6">
        <f t="shared" si="29"/>
        <v>0</v>
      </c>
      <c r="B418" s="1180"/>
      <c r="C418" s="136"/>
      <c r="D418" s="136"/>
      <c r="E418" s="1181"/>
      <c r="F418" s="136">
        <f t="shared" si="26"/>
        <v>0</v>
      </c>
      <c r="G418" s="136">
        <f t="shared" si="27"/>
        <v>0</v>
      </c>
      <c r="H418" s="136">
        <f t="shared" si="28"/>
        <v>0</v>
      </c>
      <c r="I418" s="136">
        <f>+'6-3표준조사'!L520</f>
        <v>0</v>
      </c>
      <c r="J418" s="136">
        <f>+'6-3표준조사'!M520</f>
        <v>0</v>
      </c>
      <c r="K418" s="1182"/>
    </row>
    <row r="419" spans="1:11" s="26" customFormat="1" ht="18.75" hidden="1" customHeight="1">
      <c r="A419" s="6">
        <f t="shared" si="29"/>
        <v>0</v>
      </c>
      <c r="B419" s="1180"/>
      <c r="C419" s="136"/>
      <c r="D419" s="136"/>
      <c r="E419" s="1181"/>
      <c r="F419" s="136">
        <f t="shared" si="26"/>
        <v>0</v>
      </c>
      <c r="G419" s="136">
        <f t="shared" si="27"/>
        <v>0</v>
      </c>
      <c r="H419" s="136">
        <f t="shared" si="28"/>
        <v>0</v>
      </c>
      <c r="I419" s="136">
        <f>+'6-3표준조사'!L521</f>
        <v>0</v>
      </c>
      <c r="J419" s="136">
        <f>+'6-3표준조사'!M521</f>
        <v>0</v>
      </c>
      <c r="K419" s="1182"/>
    </row>
    <row r="420" spans="1:11" s="26" customFormat="1" ht="18.75" hidden="1" customHeight="1">
      <c r="A420" s="6">
        <f t="shared" si="29"/>
        <v>0</v>
      </c>
      <c r="B420" s="1180"/>
      <c r="C420" s="136"/>
      <c r="D420" s="136"/>
      <c r="E420" s="1181"/>
      <c r="F420" s="136">
        <f t="shared" si="26"/>
        <v>0</v>
      </c>
      <c r="G420" s="136">
        <f t="shared" si="27"/>
        <v>0</v>
      </c>
      <c r="H420" s="136">
        <f t="shared" si="28"/>
        <v>0</v>
      </c>
      <c r="I420" s="136">
        <f>+'6-3표준조사'!L522</f>
        <v>0</v>
      </c>
      <c r="J420" s="136">
        <f>+'6-3표준조사'!M522</f>
        <v>0</v>
      </c>
      <c r="K420" s="1182"/>
    </row>
    <row r="421" spans="1:11" s="26" customFormat="1" ht="18.75" hidden="1" customHeight="1">
      <c r="A421" s="6">
        <f t="shared" si="29"/>
        <v>0</v>
      </c>
      <c r="B421" s="1180"/>
      <c r="C421" s="136"/>
      <c r="D421" s="136"/>
      <c r="E421" s="1181"/>
      <c r="F421" s="136">
        <f t="shared" si="26"/>
        <v>0</v>
      </c>
      <c r="G421" s="136">
        <f t="shared" si="27"/>
        <v>0</v>
      </c>
      <c r="H421" s="136">
        <f t="shared" si="28"/>
        <v>0</v>
      </c>
      <c r="I421" s="136">
        <f>+'6-3표준조사'!L523</f>
        <v>0</v>
      </c>
      <c r="J421" s="136">
        <f>+'6-3표준조사'!M523</f>
        <v>0</v>
      </c>
      <c r="K421" s="1182"/>
    </row>
    <row r="422" spans="1:11" s="26" customFormat="1" ht="18.75" hidden="1" customHeight="1">
      <c r="A422" s="6">
        <f t="shared" si="29"/>
        <v>0</v>
      </c>
      <c r="B422" s="1180"/>
      <c r="C422" s="136"/>
      <c r="D422" s="136"/>
      <c r="E422" s="1181"/>
      <c r="F422" s="136">
        <f t="shared" si="26"/>
        <v>0</v>
      </c>
      <c r="G422" s="136">
        <f t="shared" si="27"/>
        <v>0</v>
      </c>
      <c r="H422" s="136">
        <f t="shared" si="28"/>
        <v>0</v>
      </c>
      <c r="I422" s="136">
        <f>+'6-3표준조사'!L524</f>
        <v>0</v>
      </c>
      <c r="J422" s="136">
        <f>+'6-3표준조사'!M524</f>
        <v>0</v>
      </c>
      <c r="K422" s="1182"/>
    </row>
    <row r="423" spans="1:11" s="26" customFormat="1" ht="18.75" hidden="1" customHeight="1">
      <c r="A423" s="6">
        <f t="shared" si="29"/>
        <v>0</v>
      </c>
      <c r="B423" s="1180"/>
      <c r="C423" s="136"/>
      <c r="D423" s="136"/>
      <c r="E423" s="1181"/>
      <c r="F423" s="136">
        <f t="shared" si="26"/>
        <v>0</v>
      </c>
      <c r="G423" s="136">
        <f t="shared" si="27"/>
        <v>0</v>
      </c>
      <c r="H423" s="136">
        <f t="shared" si="28"/>
        <v>0</v>
      </c>
      <c r="I423" s="136">
        <f>+'6-3표준조사'!L525</f>
        <v>0</v>
      </c>
      <c r="J423" s="136">
        <f>+'6-3표준조사'!M525</f>
        <v>0</v>
      </c>
      <c r="K423" s="1182"/>
    </row>
    <row r="424" spans="1:11" ht="18.75" customHeight="1">
      <c r="A424" s="6">
        <f t="shared" si="29"/>
        <v>1</v>
      </c>
      <c r="B424" s="1178" t="str">
        <f>+'6-3표준조사'!M529</f>
        <v>단양</v>
      </c>
      <c r="C424" s="920" t="str">
        <f>+'6-3표준조사'!N529</f>
        <v>어상천</v>
      </c>
      <c r="D424" s="920" t="str">
        <f>+'6-3표준조사'!O529</f>
        <v>방북</v>
      </c>
      <c r="E424" s="920" t="str">
        <f>+'6-3표준조사'!P529</f>
        <v>산32번지</v>
      </c>
      <c r="F424" s="920" t="str">
        <f>+'6-3표준조사'!K529</f>
        <v>64-0</v>
      </c>
      <c r="G424" s="920" t="str">
        <f>+'6-3표준조사'!L529</f>
        <v>24-2</v>
      </c>
      <c r="H424" s="920">
        <f>IF(I424&gt;0,1,0)</f>
        <v>1</v>
      </c>
      <c r="I424" s="920">
        <f>+'6-3표준조사'!L537</f>
        <v>320088</v>
      </c>
      <c r="J424" s="920">
        <f>+'6-3표준조사'!M537</f>
        <v>499005</v>
      </c>
      <c r="K424" s="1179"/>
    </row>
    <row r="425" spans="1:11" s="26" customFormat="1" ht="18.75" customHeight="1">
      <c r="A425" s="6">
        <f t="shared" si="29"/>
        <v>1</v>
      </c>
      <c r="B425" s="1180"/>
      <c r="C425" s="136"/>
      <c r="D425" s="136"/>
      <c r="E425" s="1181"/>
      <c r="F425" s="136" t="str">
        <f>IF($H425&gt;0,F424,)</f>
        <v>64-0</v>
      </c>
      <c r="G425" s="136" t="str">
        <f>IF($H425&gt;0,G424,)</f>
        <v>24-2</v>
      </c>
      <c r="H425" s="136">
        <f>IF(I425&gt;0,H424+1,0)</f>
        <v>2</v>
      </c>
      <c r="I425" s="136">
        <f>+'6-3표준조사'!L538</f>
        <v>319928</v>
      </c>
      <c r="J425" s="136">
        <f>+'6-3표준조사'!M538</f>
        <v>498996</v>
      </c>
      <c r="K425" s="1182"/>
    </row>
    <row r="426" spans="1:11" s="26" customFormat="1" ht="18.75" hidden="1" customHeight="1">
      <c r="A426" s="6">
        <f t="shared" si="29"/>
        <v>0</v>
      </c>
      <c r="B426" s="1180"/>
      <c r="C426" s="136"/>
      <c r="D426" s="136"/>
      <c r="E426" s="1181"/>
      <c r="F426" s="136">
        <f t="shared" ref="F426:G484" si="30">IF($H426&gt;0,F425,)</f>
        <v>0</v>
      </c>
      <c r="G426" s="136">
        <f t="shared" ref="G426:G433" si="31">IF($H426&gt;0,G425,)</f>
        <v>0</v>
      </c>
      <c r="H426" s="136">
        <f t="shared" ref="H426:H484" si="32">IF(I426&gt;0,H425+1,0)</f>
        <v>0</v>
      </c>
      <c r="I426" s="136">
        <f>+'6-3표준조사'!L539</f>
        <v>0</v>
      </c>
      <c r="J426" s="136">
        <f>+'6-3표준조사'!M539</f>
        <v>0</v>
      </c>
      <c r="K426" s="1182"/>
    </row>
    <row r="427" spans="1:11" s="26" customFormat="1" ht="18.75" hidden="1" customHeight="1">
      <c r="A427" s="6">
        <f t="shared" si="29"/>
        <v>0</v>
      </c>
      <c r="B427" s="1180"/>
      <c r="C427" s="136"/>
      <c r="D427" s="136"/>
      <c r="E427" s="1181"/>
      <c r="F427" s="136">
        <f t="shared" si="30"/>
        <v>0</v>
      </c>
      <c r="G427" s="136">
        <f t="shared" si="31"/>
        <v>0</v>
      </c>
      <c r="H427" s="136">
        <f t="shared" si="32"/>
        <v>0</v>
      </c>
      <c r="I427" s="136">
        <f>+'6-3표준조사'!L540</f>
        <v>0</v>
      </c>
      <c r="J427" s="136">
        <f>+'6-3표준조사'!M540</f>
        <v>0</v>
      </c>
      <c r="K427" s="1182"/>
    </row>
    <row r="428" spans="1:11" s="26" customFormat="1" ht="18.75" hidden="1" customHeight="1">
      <c r="A428" s="6">
        <f t="shared" si="29"/>
        <v>0</v>
      </c>
      <c r="B428" s="1180"/>
      <c r="C428" s="136"/>
      <c r="D428" s="136"/>
      <c r="E428" s="1181"/>
      <c r="F428" s="136">
        <f t="shared" si="30"/>
        <v>0</v>
      </c>
      <c r="G428" s="136">
        <f t="shared" si="31"/>
        <v>0</v>
      </c>
      <c r="H428" s="136">
        <f t="shared" si="32"/>
        <v>0</v>
      </c>
      <c r="I428" s="136">
        <f>+'6-3표준조사'!L541</f>
        <v>0</v>
      </c>
      <c r="J428" s="136">
        <f>+'6-3표준조사'!M541</f>
        <v>0</v>
      </c>
      <c r="K428" s="1182"/>
    </row>
    <row r="429" spans="1:11" s="26" customFormat="1" ht="18.75" hidden="1" customHeight="1">
      <c r="A429" s="6">
        <f t="shared" si="29"/>
        <v>0</v>
      </c>
      <c r="B429" s="1180"/>
      <c r="C429" s="136"/>
      <c r="D429" s="136"/>
      <c r="E429" s="1181"/>
      <c r="F429" s="136">
        <f t="shared" si="30"/>
        <v>0</v>
      </c>
      <c r="G429" s="136">
        <f t="shared" si="31"/>
        <v>0</v>
      </c>
      <c r="H429" s="136">
        <f t="shared" si="32"/>
        <v>0</v>
      </c>
      <c r="I429" s="136">
        <f>+'6-3표준조사'!L542</f>
        <v>0</v>
      </c>
      <c r="J429" s="136">
        <f>+'6-3표준조사'!M542</f>
        <v>0</v>
      </c>
      <c r="K429" s="1182"/>
    </row>
    <row r="430" spans="1:11" s="26" customFormat="1" ht="18.75" hidden="1" customHeight="1">
      <c r="A430" s="6">
        <f t="shared" si="29"/>
        <v>0</v>
      </c>
      <c r="B430" s="1180"/>
      <c r="C430" s="136"/>
      <c r="D430" s="136"/>
      <c r="E430" s="1181"/>
      <c r="F430" s="136">
        <f t="shared" si="30"/>
        <v>0</v>
      </c>
      <c r="G430" s="136">
        <f t="shared" si="31"/>
        <v>0</v>
      </c>
      <c r="H430" s="136">
        <f t="shared" si="32"/>
        <v>0</v>
      </c>
      <c r="I430" s="136">
        <f>+'6-3표준조사'!L543</f>
        <v>0</v>
      </c>
      <c r="J430" s="136">
        <f>+'6-3표준조사'!M543</f>
        <v>0</v>
      </c>
      <c r="K430" s="1182"/>
    </row>
    <row r="431" spans="1:11" s="26" customFormat="1" ht="18.75" hidden="1" customHeight="1">
      <c r="A431" s="6">
        <f t="shared" si="29"/>
        <v>0</v>
      </c>
      <c r="B431" s="1180"/>
      <c r="C431" s="136"/>
      <c r="D431" s="136"/>
      <c r="E431" s="1181"/>
      <c r="F431" s="136">
        <f t="shared" si="30"/>
        <v>0</v>
      </c>
      <c r="G431" s="136">
        <f t="shared" si="31"/>
        <v>0</v>
      </c>
      <c r="H431" s="136">
        <f t="shared" si="32"/>
        <v>0</v>
      </c>
      <c r="I431" s="136">
        <f>+'6-3표준조사'!L544</f>
        <v>0</v>
      </c>
      <c r="J431" s="136">
        <f>+'6-3표준조사'!M544</f>
        <v>0</v>
      </c>
      <c r="K431" s="1182"/>
    </row>
    <row r="432" spans="1:11" s="26" customFormat="1" ht="18.75" hidden="1" customHeight="1">
      <c r="A432" s="6">
        <f t="shared" si="29"/>
        <v>0</v>
      </c>
      <c r="B432" s="1180"/>
      <c r="C432" s="136"/>
      <c r="D432" s="136"/>
      <c r="E432" s="1181"/>
      <c r="F432" s="136">
        <f t="shared" si="30"/>
        <v>0</v>
      </c>
      <c r="G432" s="136">
        <f t="shared" si="31"/>
        <v>0</v>
      </c>
      <c r="H432" s="136">
        <f t="shared" si="32"/>
        <v>0</v>
      </c>
      <c r="I432" s="136">
        <f>+'6-3표준조사'!L545</f>
        <v>0</v>
      </c>
      <c r="J432" s="136">
        <f>+'6-3표준조사'!M545</f>
        <v>0</v>
      </c>
      <c r="K432" s="1182"/>
    </row>
    <row r="433" spans="1:11" s="26" customFormat="1" ht="18.75" hidden="1" customHeight="1">
      <c r="A433" s="6">
        <f t="shared" si="29"/>
        <v>0</v>
      </c>
      <c r="B433" s="1180"/>
      <c r="C433" s="136"/>
      <c r="D433" s="136"/>
      <c r="E433" s="1181"/>
      <c r="F433" s="136">
        <f t="shared" si="30"/>
        <v>0</v>
      </c>
      <c r="G433" s="136">
        <f t="shared" si="31"/>
        <v>0</v>
      </c>
      <c r="H433" s="136">
        <f t="shared" si="32"/>
        <v>0</v>
      </c>
      <c r="I433" s="136">
        <f>+'6-3표준조사'!L546</f>
        <v>0</v>
      </c>
      <c r="J433" s="136">
        <f>+'6-3표준조사'!M546</f>
        <v>0</v>
      </c>
      <c r="K433" s="1182"/>
    </row>
    <row r="434" spans="1:11" ht="18.75" customHeight="1">
      <c r="A434" s="6">
        <f t="shared" si="29"/>
        <v>1</v>
      </c>
      <c r="B434" s="1178" t="str">
        <f>'6-3표준조사'!M604</f>
        <v>단양</v>
      </c>
      <c r="C434" s="920" t="str">
        <f>'6-3표준조사'!N604</f>
        <v>어상천</v>
      </c>
      <c r="D434" s="920" t="str">
        <f>'6-3표준조사'!O604</f>
        <v>방북</v>
      </c>
      <c r="E434" s="925" t="str">
        <f>'6-3표준조사'!P604</f>
        <v>산30-1번지</v>
      </c>
      <c r="F434" s="920" t="str">
        <f>'6-3표준조사'!$K$604</f>
        <v>64-0</v>
      </c>
      <c r="G434" s="920" t="str">
        <f>'6-3표준조사'!$L$604</f>
        <v>24-3</v>
      </c>
      <c r="H434" s="920">
        <f t="shared" si="32"/>
        <v>1</v>
      </c>
      <c r="I434" s="920">
        <f>'6-3표준조사'!L612</f>
        <v>319870</v>
      </c>
      <c r="J434" s="920">
        <f>'6-3표준조사'!M612</f>
        <v>499140</v>
      </c>
      <c r="K434" s="1179"/>
    </row>
    <row r="435" spans="1:11" s="26" customFormat="1" ht="18.75" hidden="1" customHeight="1">
      <c r="A435" s="6">
        <f t="shared" si="29"/>
        <v>0</v>
      </c>
      <c r="B435" s="1180"/>
      <c r="C435" s="136"/>
      <c r="D435" s="136"/>
      <c r="E435" s="1181"/>
      <c r="F435" s="920" t="str">
        <f>'6-3표준조사'!$K$604</f>
        <v>64-0</v>
      </c>
      <c r="G435" s="920" t="str">
        <f>'6-3표준조사'!$L$604</f>
        <v>24-3</v>
      </c>
      <c r="H435" s="920">
        <f t="shared" si="32"/>
        <v>0</v>
      </c>
      <c r="I435" s="920">
        <f>'6-3표준조사'!L613</f>
        <v>0</v>
      </c>
      <c r="J435" s="920">
        <f>'6-3표준조사'!M613</f>
        <v>0</v>
      </c>
      <c r="K435" s="1182"/>
    </row>
    <row r="436" spans="1:11" s="26" customFormat="1" ht="18.75" hidden="1" customHeight="1">
      <c r="A436" s="6">
        <f t="shared" si="29"/>
        <v>0</v>
      </c>
      <c r="B436" s="1180"/>
      <c r="C436" s="136"/>
      <c r="D436" s="136"/>
      <c r="E436" s="1181"/>
      <c r="F436" s="920" t="str">
        <f>'6-3표준조사'!$K$604</f>
        <v>64-0</v>
      </c>
      <c r="G436" s="920" t="str">
        <f>'6-3표준조사'!$L$604</f>
        <v>24-3</v>
      </c>
      <c r="H436" s="920">
        <f t="shared" si="32"/>
        <v>0</v>
      </c>
      <c r="I436" s="920">
        <f>'6-3표준조사'!L614</f>
        <v>0</v>
      </c>
      <c r="J436" s="920">
        <f>'6-3표준조사'!M614</f>
        <v>0</v>
      </c>
      <c r="K436" s="1182"/>
    </row>
    <row r="437" spans="1:11" s="26" customFormat="1" ht="18.75" hidden="1" customHeight="1">
      <c r="A437" s="6">
        <f t="shared" si="29"/>
        <v>0</v>
      </c>
      <c r="B437" s="1180"/>
      <c r="C437" s="136"/>
      <c r="D437" s="136"/>
      <c r="E437" s="1181"/>
      <c r="F437" s="920" t="str">
        <f>'6-3표준조사'!$K$604</f>
        <v>64-0</v>
      </c>
      <c r="G437" s="920" t="str">
        <f>'6-3표준조사'!$L$604</f>
        <v>24-3</v>
      </c>
      <c r="H437" s="920">
        <f t="shared" si="32"/>
        <v>0</v>
      </c>
      <c r="I437" s="920">
        <f>'6-3표준조사'!L615</f>
        <v>0</v>
      </c>
      <c r="J437" s="920">
        <f>'6-3표준조사'!M615</f>
        <v>0</v>
      </c>
      <c r="K437" s="1182"/>
    </row>
    <row r="438" spans="1:11" s="26" customFormat="1" ht="18.75" hidden="1" customHeight="1">
      <c r="A438" s="6">
        <f t="shared" si="29"/>
        <v>0</v>
      </c>
      <c r="B438" s="1180"/>
      <c r="C438" s="136"/>
      <c r="D438" s="136"/>
      <c r="E438" s="1181"/>
      <c r="F438" s="920" t="str">
        <f>'6-3표준조사'!$K$604</f>
        <v>64-0</v>
      </c>
      <c r="G438" s="920" t="str">
        <f>'6-3표준조사'!$L$604</f>
        <v>24-3</v>
      </c>
      <c r="H438" s="920">
        <f t="shared" si="32"/>
        <v>0</v>
      </c>
      <c r="I438" s="920">
        <f>'6-3표준조사'!L616</f>
        <v>0</v>
      </c>
      <c r="J438" s="920">
        <f>'6-3표준조사'!M616</f>
        <v>0</v>
      </c>
      <c r="K438" s="1182"/>
    </row>
    <row r="439" spans="1:11" s="26" customFormat="1" ht="18.75" hidden="1" customHeight="1">
      <c r="A439" s="6">
        <f t="shared" si="29"/>
        <v>0</v>
      </c>
      <c r="B439" s="1180"/>
      <c r="C439" s="136"/>
      <c r="D439" s="136"/>
      <c r="E439" s="1181"/>
      <c r="F439" s="136">
        <f t="shared" si="30"/>
        <v>0</v>
      </c>
      <c r="G439" s="136">
        <f>IF($H439&gt;0,G438,)</f>
        <v>0</v>
      </c>
      <c r="H439" s="920">
        <f t="shared" si="32"/>
        <v>0</v>
      </c>
      <c r="I439" s="136">
        <f>+'6-3표준조사'!L554</f>
        <v>0</v>
      </c>
      <c r="J439" s="136">
        <f>+'6-3표준조사'!M554</f>
        <v>0</v>
      </c>
      <c r="K439" s="1182"/>
    </row>
    <row r="440" spans="1:11" s="26" customFormat="1" ht="18.75" hidden="1" customHeight="1">
      <c r="A440" s="6">
        <f t="shared" si="29"/>
        <v>0</v>
      </c>
      <c r="B440" s="1180"/>
      <c r="C440" s="136"/>
      <c r="D440" s="136"/>
      <c r="E440" s="1181"/>
      <c r="F440" s="136">
        <f t="shared" si="30"/>
        <v>0</v>
      </c>
      <c r="G440" s="136">
        <f>IF($H440&gt;0,G439,)</f>
        <v>0</v>
      </c>
      <c r="H440" s="920">
        <f t="shared" si="32"/>
        <v>0</v>
      </c>
      <c r="I440" s="136">
        <f>+'6-3표준조사'!L555</f>
        <v>0</v>
      </c>
      <c r="J440" s="136">
        <f>+'6-3표준조사'!M555</f>
        <v>0</v>
      </c>
      <c r="K440" s="1182"/>
    </row>
    <row r="441" spans="1:11" s="26" customFormat="1" ht="18.75" hidden="1" customHeight="1">
      <c r="A441" s="6">
        <f t="shared" si="29"/>
        <v>0</v>
      </c>
      <c r="B441" s="1180"/>
      <c r="C441" s="136"/>
      <c r="D441" s="136"/>
      <c r="E441" s="1181"/>
      <c r="F441" s="136">
        <f t="shared" si="30"/>
        <v>0</v>
      </c>
      <c r="G441" s="136">
        <f>IF($H441&gt;0,G440,)</f>
        <v>0</v>
      </c>
      <c r="H441" s="920">
        <f t="shared" si="32"/>
        <v>0</v>
      </c>
      <c r="I441" s="136">
        <f>+'6-3표준조사'!L556</f>
        <v>0</v>
      </c>
      <c r="J441" s="136">
        <f>+'6-3표준조사'!M556</f>
        <v>0</v>
      </c>
      <c r="K441" s="1182"/>
    </row>
    <row r="442" spans="1:11" s="26" customFormat="1" ht="18.75" hidden="1" customHeight="1">
      <c r="A442" s="6">
        <f t="shared" si="29"/>
        <v>0</v>
      </c>
      <c r="B442" s="1180"/>
      <c r="C442" s="136"/>
      <c r="D442" s="136"/>
      <c r="E442" s="1181"/>
      <c r="F442" s="136">
        <f t="shared" si="30"/>
        <v>0</v>
      </c>
      <c r="G442" s="136">
        <f>IF($H442&gt;0,G441,)</f>
        <v>0</v>
      </c>
      <c r="H442" s="920">
        <f t="shared" si="32"/>
        <v>0</v>
      </c>
      <c r="I442" s="136">
        <f>+'6-3표준조사'!L557</f>
        <v>0</v>
      </c>
      <c r="J442" s="136">
        <f>+'6-3표준조사'!M557</f>
        <v>0</v>
      </c>
      <c r="K442" s="1182"/>
    </row>
    <row r="443" spans="1:11" ht="18.75" customHeight="1">
      <c r="A443" s="6">
        <f t="shared" si="29"/>
        <v>1</v>
      </c>
      <c r="B443" s="1178" t="str">
        <f>'6-3표준조사(2)'!M4</f>
        <v>단양</v>
      </c>
      <c r="C443" s="920" t="str">
        <f>'6-3표준조사(2)'!N4</f>
        <v>어상천</v>
      </c>
      <c r="D443" s="920" t="str">
        <f>'6-3표준조사(2)'!O4</f>
        <v>임현</v>
      </c>
      <c r="E443" s="925" t="str">
        <f>+'6-3표준조사(2)'!P4</f>
        <v>산52-1번지</v>
      </c>
      <c r="F443" s="920" t="str">
        <f>'6-3표준조사(2)'!K4</f>
        <v>65-0</v>
      </c>
      <c r="G443" s="920" t="str">
        <f>'6-3표준조사(2)'!L4</f>
        <v>7-1</v>
      </c>
      <c r="H443" s="920">
        <f t="shared" si="32"/>
        <v>1</v>
      </c>
      <c r="I443" s="920">
        <f>'6-3표준조사(2)'!L12</f>
        <v>321090</v>
      </c>
      <c r="J443" s="920">
        <f>'6-3표준조사(2)'!M12</f>
        <v>502510</v>
      </c>
      <c r="K443" s="1179"/>
    </row>
    <row r="444" spans="1:11" s="26" customFormat="1" ht="18.75" hidden="1" customHeight="1">
      <c r="A444" s="6">
        <f t="shared" si="29"/>
        <v>0</v>
      </c>
      <c r="B444" s="1180"/>
      <c r="C444" s="136"/>
      <c r="D444" s="136"/>
      <c r="E444" s="1181"/>
      <c r="F444" s="920">
        <f t="shared" si="30"/>
        <v>0</v>
      </c>
      <c r="G444" s="920">
        <f>IF($H444&gt;0,G443,)</f>
        <v>0</v>
      </c>
      <c r="H444" s="920">
        <f>IF(I444&gt;0,H443+1,0)</f>
        <v>0</v>
      </c>
      <c r="I444" s="920">
        <f>'6-3표준조사(2)'!L13</f>
        <v>0</v>
      </c>
      <c r="J444" s="920">
        <f>'6-3표준조사(2)'!M13</f>
        <v>0</v>
      </c>
      <c r="K444" s="1182"/>
    </row>
    <row r="445" spans="1:11" s="26" customFormat="1" ht="18.75" hidden="1" customHeight="1">
      <c r="A445" s="6">
        <f t="shared" si="29"/>
        <v>0</v>
      </c>
      <c r="B445" s="1180"/>
      <c r="C445" s="136"/>
      <c r="D445" s="136"/>
      <c r="E445" s="1181"/>
      <c r="F445" s="920">
        <f t="shared" si="30"/>
        <v>0</v>
      </c>
      <c r="G445" s="920">
        <f>IF($H445&gt;0,G444,)</f>
        <v>0</v>
      </c>
      <c r="H445" s="920">
        <f>IF(I445&gt;0,H444+1,0)</f>
        <v>0</v>
      </c>
      <c r="I445" s="920">
        <f>'6-3표준조사(2)'!L14</f>
        <v>0</v>
      </c>
      <c r="J445" s="920">
        <f>'6-3표준조사(2)'!M14</f>
        <v>0</v>
      </c>
      <c r="K445" s="1182"/>
    </row>
    <row r="446" spans="1:11" s="26" customFormat="1" ht="18.75" hidden="1" customHeight="1">
      <c r="A446" s="6">
        <f t="shared" si="29"/>
        <v>0</v>
      </c>
      <c r="B446" s="1180"/>
      <c r="C446" s="136"/>
      <c r="D446" s="136"/>
      <c r="E446" s="1181"/>
      <c r="F446" s="920"/>
      <c r="G446" s="920"/>
      <c r="H446" s="920">
        <f>IF(I446&gt;0,H445+1,0)</f>
        <v>0</v>
      </c>
      <c r="I446" s="920">
        <f>'6-3표준조사(2)'!L15</f>
        <v>0</v>
      </c>
      <c r="J446" s="920">
        <f>'6-3표준조사(2)'!M15</f>
        <v>0</v>
      </c>
      <c r="K446" s="1182"/>
    </row>
    <row r="447" spans="1:11" s="26" customFormat="1" ht="18.75" hidden="1" customHeight="1">
      <c r="A447" s="6">
        <f t="shared" si="29"/>
        <v>0</v>
      </c>
      <c r="B447" s="1180"/>
      <c r="C447" s="136"/>
      <c r="D447" s="136"/>
      <c r="E447" s="1181"/>
      <c r="F447" s="920"/>
      <c r="G447" s="920"/>
      <c r="H447" s="920"/>
      <c r="I447" s="920"/>
      <c r="J447" s="920"/>
      <c r="K447" s="1182"/>
    </row>
    <row r="448" spans="1:11" ht="18.75" customHeight="1">
      <c r="A448" s="6">
        <f t="shared" si="29"/>
        <v>1</v>
      </c>
      <c r="B448" s="1178" t="str">
        <f>'6-3표준조사(2)'!M79</f>
        <v>단양</v>
      </c>
      <c r="C448" s="920" t="str">
        <f>'6-3표준조사(2)'!N79</f>
        <v>영춘</v>
      </c>
      <c r="D448" s="920" t="str">
        <f>'6-3표준조사(2)'!O79</f>
        <v>오사</v>
      </c>
      <c r="E448" s="925" t="str">
        <f>'6-3표준조사(2)'!P79</f>
        <v>산1번지</v>
      </c>
      <c r="F448" s="920" t="str">
        <f>'6-3표준조사(2)'!K79</f>
        <v>66-0</v>
      </c>
      <c r="G448" s="920" t="str">
        <f>'6-3표준조사(2)'!L79</f>
        <v>37-1</v>
      </c>
      <c r="H448" s="920">
        <f>IF(I448&gt;0,1,0)</f>
        <v>1</v>
      </c>
      <c r="I448" s="920">
        <f>'6-3표준조사(2)'!L87</f>
        <v>332745</v>
      </c>
      <c r="J448" s="920">
        <f>'6-3표준조사(2)'!M87</f>
        <v>502658</v>
      </c>
      <c r="K448" s="1179"/>
    </row>
    <row r="449" spans="1:11" ht="18.75" customHeight="1">
      <c r="A449" s="6">
        <f t="shared" si="29"/>
        <v>1</v>
      </c>
      <c r="B449" s="1178"/>
      <c r="C449" s="920"/>
      <c r="D449" s="920"/>
      <c r="E449" s="925"/>
      <c r="F449" s="920" t="str">
        <f t="shared" si="30"/>
        <v>66-0</v>
      </c>
      <c r="G449" s="920" t="str">
        <f>IF($H449&gt;0,G448,)</f>
        <v>37-1</v>
      </c>
      <c r="H449" s="920">
        <f t="shared" si="32"/>
        <v>2</v>
      </c>
      <c r="I449" s="920">
        <f>'6-3표준조사(2)'!L88</f>
        <v>332910</v>
      </c>
      <c r="J449" s="920">
        <f>'6-3표준조사(2)'!M88</f>
        <v>502696</v>
      </c>
      <c r="K449" s="1179"/>
    </row>
    <row r="450" spans="1:11" ht="18.75" customHeight="1">
      <c r="A450" s="6">
        <f t="shared" si="29"/>
        <v>1</v>
      </c>
      <c r="B450" s="1178"/>
      <c r="C450" s="920"/>
      <c r="D450" s="920"/>
      <c r="E450" s="925"/>
      <c r="F450" s="920" t="str">
        <f t="shared" si="30"/>
        <v>66-0</v>
      </c>
      <c r="G450" s="920" t="str">
        <f>IF($H450&gt;0,G449,)</f>
        <v>37-1</v>
      </c>
      <c r="H450" s="920">
        <f t="shared" si="32"/>
        <v>3</v>
      </c>
      <c r="I450" s="920">
        <f>'6-3표준조사(2)'!L89</f>
        <v>332949</v>
      </c>
      <c r="J450" s="920">
        <f>'6-3표준조사(2)'!M89</f>
        <v>502538</v>
      </c>
      <c r="K450" s="1179"/>
    </row>
    <row r="451" spans="1:11" s="26" customFormat="1" ht="18.75" customHeight="1">
      <c r="A451" s="6">
        <f t="shared" si="29"/>
        <v>1</v>
      </c>
      <c r="B451" s="1180"/>
      <c r="C451" s="136"/>
      <c r="D451" s="136"/>
      <c r="E451" s="1181"/>
      <c r="F451" s="920" t="str">
        <f t="shared" si="30"/>
        <v>66-0</v>
      </c>
      <c r="G451" s="920" t="str">
        <f>IF($H451&gt;0,G450,)</f>
        <v>37-1</v>
      </c>
      <c r="H451" s="920">
        <f t="shared" si="32"/>
        <v>4</v>
      </c>
      <c r="I451" s="920">
        <f>'6-3표준조사(2)'!L90</f>
        <v>332825</v>
      </c>
      <c r="J451" s="920">
        <f>'6-3표준조사(2)'!M90</f>
        <v>502502</v>
      </c>
      <c r="K451" s="1182"/>
    </row>
    <row r="452" spans="1:11" s="26" customFormat="1" ht="18.75" hidden="1" customHeight="1">
      <c r="A452" s="6">
        <f t="shared" si="29"/>
        <v>0</v>
      </c>
      <c r="B452" s="1180"/>
      <c r="C452" s="136"/>
      <c r="D452" s="136"/>
      <c r="E452" s="1181"/>
      <c r="F452" s="136">
        <f t="shared" si="30"/>
        <v>0</v>
      </c>
      <c r="G452" s="136">
        <f>IF($H452&gt;0,G451,)</f>
        <v>0</v>
      </c>
      <c r="H452" s="136">
        <f t="shared" si="32"/>
        <v>0</v>
      </c>
      <c r="I452" s="136">
        <f>'6-3표준조사(2)'!L91</f>
        <v>0</v>
      </c>
      <c r="J452" s="136">
        <f>'6-3표준조사(2)'!M91</f>
        <v>0</v>
      </c>
      <c r="K452" s="1182"/>
    </row>
    <row r="453" spans="1:11" s="26" customFormat="1" ht="18.75" hidden="1" customHeight="1">
      <c r="A453" s="6">
        <f t="shared" si="29"/>
        <v>0</v>
      </c>
      <c r="B453" s="1180"/>
      <c r="C453" s="136"/>
      <c r="D453" s="136"/>
      <c r="E453" s="1181"/>
      <c r="F453" s="136">
        <f t="shared" si="30"/>
        <v>0</v>
      </c>
      <c r="G453" s="136">
        <f>IF($H453&gt;0,G452,)</f>
        <v>0</v>
      </c>
      <c r="H453" s="136">
        <f t="shared" si="32"/>
        <v>0</v>
      </c>
      <c r="I453" s="136">
        <f>'6-3표준조사(2)'!L92</f>
        <v>0</v>
      </c>
      <c r="J453" s="136">
        <f>'6-3표준조사(2)'!M92</f>
        <v>0</v>
      </c>
      <c r="K453" s="1182"/>
    </row>
    <row r="454" spans="1:11" s="26" customFormat="1" ht="18.75" hidden="1" customHeight="1">
      <c r="A454" s="6">
        <f t="shared" si="29"/>
        <v>0</v>
      </c>
      <c r="B454" s="1180"/>
      <c r="C454" s="1791"/>
      <c r="D454" s="1791"/>
      <c r="E454" s="1792"/>
      <c r="F454" s="136">
        <f t="shared" si="30"/>
        <v>0</v>
      </c>
      <c r="G454" s="136">
        <f t="shared" si="30"/>
        <v>0</v>
      </c>
      <c r="H454" s="136">
        <f t="shared" ref="H454:H455" si="33">IF(I454&gt;0,H453+1,0)</f>
        <v>0</v>
      </c>
      <c r="I454" s="136">
        <f>'6-3표준조사(2)'!L93</f>
        <v>0</v>
      </c>
      <c r="J454" s="136">
        <f>'6-3표준조사(2)'!M93</f>
        <v>0</v>
      </c>
      <c r="K454" s="1182"/>
    </row>
    <row r="455" spans="1:11" s="26" customFormat="1" ht="18.75" hidden="1" customHeight="1">
      <c r="A455" s="6">
        <f t="shared" ref="A455" si="34">IF(H455&gt;0,1,0)</f>
        <v>0</v>
      </c>
      <c r="B455" s="1180"/>
      <c r="C455" s="1791"/>
      <c r="D455" s="1791"/>
      <c r="E455" s="1792"/>
      <c r="F455" s="136">
        <f t="shared" si="30"/>
        <v>0</v>
      </c>
      <c r="G455" s="136">
        <f t="shared" si="30"/>
        <v>0</v>
      </c>
      <c r="H455" s="136">
        <f t="shared" si="33"/>
        <v>0</v>
      </c>
      <c r="I455" s="136">
        <f>'6-3표준조사(2)'!L94</f>
        <v>0</v>
      </c>
      <c r="J455" s="136">
        <f>'6-3표준조사(2)'!M94</f>
        <v>0</v>
      </c>
      <c r="K455" s="1182"/>
    </row>
    <row r="456" spans="1:11" s="26" customFormat="1" ht="18.75" hidden="1" customHeight="1">
      <c r="A456" s="6"/>
      <c r="B456" s="1180"/>
      <c r="C456" s="1791"/>
      <c r="D456" s="1791"/>
      <c r="E456" s="1792"/>
      <c r="F456" s="1791"/>
      <c r="G456" s="1791"/>
      <c r="H456" s="1791"/>
      <c r="I456" s="1791"/>
      <c r="J456" s="1791"/>
      <c r="K456" s="1182"/>
    </row>
    <row r="457" spans="1:11" ht="18.75" customHeight="1">
      <c r="A457" s="6">
        <f t="shared" ref="A457:A520" si="35">IF(H457&gt;0,1,0)</f>
        <v>1</v>
      </c>
      <c r="B457" s="1178" t="str">
        <f>'6-3표준조사(2)'!M154</f>
        <v>단양</v>
      </c>
      <c r="C457" s="920" t="str">
        <f>'6-3표준조사(2)'!N154</f>
        <v>어상천</v>
      </c>
      <c r="D457" s="920" t="str">
        <f>'6-3표준조사(2)'!O154</f>
        <v>임현</v>
      </c>
      <c r="E457" s="925" t="str">
        <f>'6-3표준조사(2)'!P154</f>
        <v>산126-1번지</v>
      </c>
      <c r="F457" s="920" t="str">
        <f>'6-3표준조사(2)'!K154</f>
        <v>64-0</v>
      </c>
      <c r="G457" s="920" t="str">
        <f>'6-3표준조사(2)'!L154</f>
        <v>23-0</v>
      </c>
      <c r="H457" s="920">
        <f>IF(I457&gt;0,1,0)</f>
        <v>1</v>
      </c>
      <c r="I457" s="920">
        <f>'6-3표준조사(2)'!L162</f>
        <v>319498</v>
      </c>
      <c r="J457" s="920">
        <f>'6-3표준조사(2)'!M162</f>
        <v>500618</v>
      </c>
      <c r="K457" s="1179"/>
    </row>
    <row r="458" spans="1:11" ht="18.75" hidden="1" customHeight="1">
      <c r="A458" s="6">
        <f t="shared" si="35"/>
        <v>0</v>
      </c>
      <c r="B458" s="1178"/>
      <c r="C458" s="920"/>
      <c r="D458" s="920"/>
      <c r="E458" s="925"/>
      <c r="F458" s="136">
        <f>IF($H458&gt;0,F457,)</f>
        <v>0</v>
      </c>
      <c r="G458" s="136">
        <f>IF($H458&gt;0,G457,)</f>
        <v>0</v>
      </c>
      <c r="H458" s="920">
        <f>IF(I458&gt;0,H457+1,0)</f>
        <v>0</v>
      </c>
      <c r="I458" s="920">
        <f>'6-3표준조사(2)'!L163</f>
        <v>0</v>
      </c>
      <c r="J458" s="920">
        <f>'6-3표준조사(2)'!M163</f>
        <v>0</v>
      </c>
      <c r="K458" s="1179"/>
    </row>
    <row r="459" spans="1:11" ht="18.75" hidden="1" customHeight="1">
      <c r="A459" s="6">
        <f t="shared" si="35"/>
        <v>0</v>
      </c>
      <c r="B459" s="1178"/>
      <c r="C459" s="920"/>
      <c r="D459" s="920"/>
      <c r="E459" s="925"/>
      <c r="F459" s="920"/>
      <c r="G459" s="920"/>
      <c r="H459" s="920">
        <f>IF(I459&gt;0,H458+1,0)</f>
        <v>0</v>
      </c>
      <c r="I459" s="920">
        <f>'6-3표준조사(2)'!L164</f>
        <v>0</v>
      </c>
      <c r="J459" s="920">
        <f>'6-3표준조사(2)'!M164</f>
        <v>0</v>
      </c>
      <c r="K459" s="1179"/>
    </row>
    <row r="460" spans="1:11" ht="18.75" hidden="1" customHeight="1">
      <c r="A460" s="6">
        <f t="shared" si="35"/>
        <v>0</v>
      </c>
      <c r="B460" s="1178"/>
      <c r="C460" s="920"/>
      <c r="D460" s="920"/>
      <c r="E460" s="925"/>
      <c r="F460" s="920"/>
      <c r="G460" s="920"/>
      <c r="H460" s="920">
        <f>IF(I460&gt;0,H459+1,0)</f>
        <v>0</v>
      </c>
      <c r="I460" s="920">
        <f>'6-3표준조사(2)'!L165</f>
        <v>0</v>
      </c>
      <c r="J460" s="920">
        <f>'6-3표준조사(2)'!M165</f>
        <v>0</v>
      </c>
      <c r="K460" s="1179"/>
    </row>
    <row r="461" spans="1:11" s="26" customFormat="1" ht="18.75" hidden="1" customHeight="1">
      <c r="A461" s="6">
        <f t="shared" si="35"/>
        <v>0</v>
      </c>
      <c r="B461" s="1180"/>
      <c r="C461" s="136"/>
      <c r="D461" s="136"/>
      <c r="E461" s="1181"/>
      <c r="F461" s="136">
        <f t="shared" si="30"/>
        <v>0</v>
      </c>
      <c r="G461" s="136">
        <f>IF($H461&gt;0,G460,)</f>
        <v>0</v>
      </c>
      <c r="H461" s="136">
        <f t="shared" si="32"/>
        <v>0</v>
      </c>
      <c r="I461" s="136"/>
      <c r="J461" s="136"/>
      <c r="K461" s="1182"/>
    </row>
    <row r="462" spans="1:11" ht="18.75" customHeight="1">
      <c r="A462" s="6">
        <f t="shared" si="35"/>
        <v>1</v>
      </c>
      <c r="B462" s="1178" t="str">
        <f>'6-3표준조사(2)'!M229</f>
        <v>단양</v>
      </c>
      <c r="C462" s="920" t="str">
        <f>'6-3표준조사(2)'!N229</f>
        <v>영춘</v>
      </c>
      <c r="D462" s="920" t="str">
        <f>'6-3표준조사(2)'!O229</f>
        <v>상</v>
      </c>
      <c r="E462" s="925" t="str">
        <f>'6-3표준조사(2)'!P229</f>
        <v>산40-1번지</v>
      </c>
      <c r="F462" s="920" t="str">
        <f>'6-3표준조사(2)'!K229</f>
        <v>66-0</v>
      </c>
      <c r="G462" s="920" t="str">
        <f>'6-3표준조사(2)'!L229</f>
        <v>14-1</v>
      </c>
      <c r="H462" s="920">
        <f>IF(I462&gt;0,1,0)</f>
        <v>1</v>
      </c>
      <c r="I462" s="920">
        <f>'6-3표준조사(2)'!L237</f>
        <v>329919</v>
      </c>
      <c r="J462" s="920">
        <f>'6-3표준조사(2)'!M237</f>
        <v>499459</v>
      </c>
      <c r="K462" s="1179"/>
    </row>
    <row r="463" spans="1:11" ht="18.75" customHeight="1">
      <c r="A463" s="6">
        <f t="shared" si="35"/>
        <v>1</v>
      </c>
      <c r="B463" s="1178"/>
      <c r="C463" s="920"/>
      <c r="D463" s="920"/>
      <c r="E463" s="925"/>
      <c r="F463" s="920" t="str">
        <f t="shared" si="30"/>
        <v>66-0</v>
      </c>
      <c r="G463" s="920" t="str">
        <f>IF($H463&gt;0,G462,)</f>
        <v>14-1</v>
      </c>
      <c r="H463" s="920">
        <f t="shared" si="32"/>
        <v>2</v>
      </c>
      <c r="I463" s="920">
        <f>'6-3표준조사(2)'!L238</f>
        <v>329852</v>
      </c>
      <c r="J463" s="920">
        <f>'6-3표준조사(2)'!M238</f>
        <v>499644</v>
      </c>
      <c r="K463" s="1179"/>
    </row>
    <row r="464" spans="1:11" ht="18.75" hidden="1" customHeight="1">
      <c r="A464" s="6">
        <f t="shared" si="35"/>
        <v>0</v>
      </c>
      <c r="B464" s="1178"/>
      <c r="C464" s="920"/>
      <c r="D464" s="920"/>
      <c r="E464" s="925"/>
      <c r="F464" s="920">
        <f t="shared" si="30"/>
        <v>0</v>
      </c>
      <c r="G464" s="920">
        <f>IF($H464&gt;0,G463,)</f>
        <v>0</v>
      </c>
      <c r="H464" s="920">
        <f t="shared" si="32"/>
        <v>0</v>
      </c>
      <c r="I464" s="920">
        <f>'6-3표준조사(2)'!L239</f>
        <v>0</v>
      </c>
      <c r="J464" s="920">
        <f>'6-3표준조사(2)'!M239</f>
        <v>0</v>
      </c>
      <c r="K464" s="1179"/>
    </row>
    <row r="465" spans="1:11" s="26" customFormat="1" ht="18.75" hidden="1" customHeight="1">
      <c r="A465" s="6">
        <f t="shared" si="35"/>
        <v>0</v>
      </c>
      <c r="B465" s="1180"/>
      <c r="C465" s="136"/>
      <c r="D465" s="136"/>
      <c r="E465" s="1181"/>
      <c r="F465" s="136">
        <f t="shared" si="30"/>
        <v>0</v>
      </c>
      <c r="G465" s="136">
        <f>IF($H465&gt;0,G464,)</f>
        <v>0</v>
      </c>
      <c r="H465" s="136">
        <f t="shared" si="32"/>
        <v>0</v>
      </c>
      <c r="I465" s="136">
        <f>'6-3표준조사(2)'!L240</f>
        <v>0</v>
      </c>
      <c r="J465" s="136">
        <f>'6-3표준조사(2)'!M240</f>
        <v>0</v>
      </c>
      <c r="K465" s="1182"/>
    </row>
    <row r="466" spans="1:11" s="26" customFormat="1" ht="18.75" hidden="1" customHeight="1">
      <c r="A466" s="6">
        <f t="shared" si="35"/>
        <v>0</v>
      </c>
      <c r="B466" s="1180"/>
      <c r="C466" s="136"/>
      <c r="D466" s="136"/>
      <c r="E466" s="1181"/>
      <c r="F466" s="136">
        <f t="shared" si="30"/>
        <v>0</v>
      </c>
      <c r="G466" s="136">
        <f>IF($H466&gt;0,G465,)</f>
        <v>0</v>
      </c>
      <c r="H466" s="136">
        <f t="shared" si="32"/>
        <v>0</v>
      </c>
      <c r="I466" s="136">
        <f>'6-3표준조사(2)'!L241</f>
        <v>0</v>
      </c>
      <c r="J466" s="136">
        <f>'6-3표준조사(2)'!M241</f>
        <v>0</v>
      </c>
      <c r="K466" s="1182"/>
    </row>
    <row r="467" spans="1:11" s="26" customFormat="1" ht="18.75" hidden="1" customHeight="1">
      <c r="A467" s="6">
        <f t="shared" si="35"/>
        <v>0</v>
      </c>
      <c r="B467" s="1180"/>
      <c r="C467" s="136"/>
      <c r="D467" s="136"/>
      <c r="E467" s="1181"/>
      <c r="F467" s="136">
        <f t="shared" si="30"/>
        <v>0</v>
      </c>
      <c r="G467" s="136">
        <f>IF($H467&gt;0,G466,)</f>
        <v>0</v>
      </c>
      <c r="H467" s="136">
        <f t="shared" si="32"/>
        <v>0</v>
      </c>
      <c r="I467" s="136">
        <f>'6-3표준조사(2)'!L242</f>
        <v>0</v>
      </c>
      <c r="J467" s="136">
        <f>'6-3표준조사(2)'!M242</f>
        <v>0</v>
      </c>
      <c r="K467" s="1182"/>
    </row>
    <row r="468" spans="1:11" ht="18.75" customHeight="1">
      <c r="A468" s="6">
        <f t="shared" si="35"/>
        <v>1</v>
      </c>
      <c r="B468" s="1178" t="str">
        <f>'6-3표준조사(2)'!M304</f>
        <v>단양</v>
      </c>
      <c r="C468" s="920" t="str">
        <f>'6-3표준조사(2)'!N304</f>
        <v>영춘</v>
      </c>
      <c r="D468" s="920" t="str">
        <f>'6-3표준조사(2)'!O304</f>
        <v>상</v>
      </c>
      <c r="E468" s="925" t="str">
        <f>'6-3표준조사(2)'!P304</f>
        <v>산40-1번지</v>
      </c>
      <c r="F468" s="920" t="str">
        <f>'6-3표준조사(2)'!K304</f>
        <v>66-0</v>
      </c>
      <c r="G468" s="920" t="str">
        <f>'6-3표준조사(2)'!L304</f>
        <v>14-2</v>
      </c>
      <c r="H468" s="920">
        <f>IF(I468&gt;0,1,0)</f>
        <v>1</v>
      </c>
      <c r="I468" s="920">
        <f>'6-3표준조사(2)'!L312</f>
        <v>330854</v>
      </c>
      <c r="J468" s="920">
        <f>'6-3표준조사(2)'!M312</f>
        <v>499895</v>
      </c>
      <c r="K468" s="1179"/>
    </row>
    <row r="469" spans="1:11" ht="18.75" customHeight="1">
      <c r="A469" s="6">
        <f t="shared" si="35"/>
        <v>1</v>
      </c>
      <c r="B469" s="1178"/>
      <c r="C469" s="920"/>
      <c r="D469" s="920"/>
      <c r="E469" s="925"/>
      <c r="F469" s="920" t="str">
        <f t="shared" si="30"/>
        <v>66-0</v>
      </c>
      <c r="G469" s="920" t="str">
        <f t="shared" ref="G469:G475" si="36">IF($H469&gt;0,G468,)</f>
        <v>14-2</v>
      </c>
      <c r="H469" s="920">
        <f t="shared" si="32"/>
        <v>2</v>
      </c>
      <c r="I469" s="920">
        <f>'6-3표준조사(2)'!L313</f>
        <v>330734</v>
      </c>
      <c r="J469" s="920">
        <f>'6-3표준조사(2)'!M313</f>
        <v>499866</v>
      </c>
      <c r="K469" s="1179"/>
    </row>
    <row r="470" spans="1:11" ht="18.75" customHeight="1">
      <c r="A470" s="6">
        <f t="shared" si="35"/>
        <v>1</v>
      </c>
      <c r="B470" s="1178"/>
      <c r="C470" s="920"/>
      <c r="D470" s="920"/>
      <c r="E470" s="925"/>
      <c r="F470" s="920" t="str">
        <f t="shared" si="30"/>
        <v>66-0</v>
      </c>
      <c r="G470" s="920" t="str">
        <f t="shared" si="36"/>
        <v>14-2</v>
      </c>
      <c r="H470" s="920">
        <f t="shared" si="32"/>
        <v>3</v>
      </c>
      <c r="I470" s="920">
        <f>'6-3표준조사(2)'!L314</f>
        <v>330749</v>
      </c>
      <c r="J470" s="920">
        <f>'6-3표준조사(2)'!M314</f>
        <v>499707</v>
      </c>
      <c r="K470" s="1179"/>
    </row>
    <row r="471" spans="1:11" s="249" customFormat="1" ht="18.75" hidden="1" customHeight="1">
      <c r="A471" s="6">
        <f t="shared" si="35"/>
        <v>0</v>
      </c>
      <c r="B471" s="1187"/>
      <c r="C471" s="250"/>
      <c r="D471" s="250"/>
      <c r="E471" s="1188"/>
      <c r="F471" s="250">
        <f t="shared" si="30"/>
        <v>0</v>
      </c>
      <c r="G471" s="250">
        <f t="shared" si="36"/>
        <v>0</v>
      </c>
      <c r="H471" s="250">
        <f t="shared" si="32"/>
        <v>0</v>
      </c>
      <c r="I471" s="250">
        <f>'6-3표준조사(2)'!L315</f>
        <v>0</v>
      </c>
      <c r="J471" s="250">
        <f>'6-3표준조사(2)'!M315</f>
        <v>0</v>
      </c>
      <c r="K471" s="1189"/>
    </row>
    <row r="472" spans="1:11" s="249" customFormat="1" ht="18.75" hidden="1" customHeight="1">
      <c r="A472" s="6">
        <f t="shared" si="35"/>
        <v>0</v>
      </c>
      <c r="B472" s="1187"/>
      <c r="C472" s="250"/>
      <c r="D472" s="250"/>
      <c r="E472" s="1188"/>
      <c r="F472" s="250">
        <f t="shared" si="30"/>
        <v>0</v>
      </c>
      <c r="G472" s="250">
        <f t="shared" si="36"/>
        <v>0</v>
      </c>
      <c r="H472" s="250">
        <f t="shared" si="32"/>
        <v>0</v>
      </c>
      <c r="I472" s="250">
        <f>'6-3표준조사(2)'!L316</f>
        <v>0</v>
      </c>
      <c r="J472" s="250">
        <f>'6-3표준조사(2)'!M316</f>
        <v>0</v>
      </c>
      <c r="K472" s="1189"/>
    </row>
    <row r="473" spans="1:11" s="26" customFormat="1" ht="18.75" hidden="1" customHeight="1">
      <c r="A473" s="6">
        <f t="shared" si="35"/>
        <v>0</v>
      </c>
      <c r="B473" s="1180"/>
      <c r="C473" s="136"/>
      <c r="D473" s="136"/>
      <c r="E473" s="1181"/>
      <c r="F473" s="136">
        <f t="shared" si="30"/>
        <v>0</v>
      </c>
      <c r="G473" s="136">
        <f t="shared" si="36"/>
        <v>0</v>
      </c>
      <c r="H473" s="136">
        <f t="shared" si="32"/>
        <v>0</v>
      </c>
      <c r="I473" s="136">
        <f>'6-3표준조사(2)'!L317</f>
        <v>0</v>
      </c>
      <c r="J473" s="136">
        <f>'6-3표준조사(2)'!M317</f>
        <v>0</v>
      </c>
      <c r="K473" s="1182"/>
    </row>
    <row r="474" spans="1:11" s="26" customFormat="1" ht="18.75" hidden="1" customHeight="1">
      <c r="A474" s="6">
        <f t="shared" si="35"/>
        <v>0</v>
      </c>
      <c r="B474" s="1180"/>
      <c r="C474" s="136"/>
      <c r="D474" s="136"/>
      <c r="E474" s="1181"/>
      <c r="F474" s="136">
        <f t="shared" si="30"/>
        <v>0</v>
      </c>
      <c r="G474" s="136">
        <f t="shared" si="36"/>
        <v>0</v>
      </c>
      <c r="H474" s="136">
        <f t="shared" si="32"/>
        <v>0</v>
      </c>
      <c r="I474" s="136">
        <f>'6-3표준조사(2)'!L318</f>
        <v>0</v>
      </c>
      <c r="J474" s="136">
        <f>'6-3표준조사(2)'!M318</f>
        <v>0</v>
      </c>
      <c r="K474" s="1182"/>
    </row>
    <row r="475" spans="1:11" s="26" customFormat="1" ht="18.75" hidden="1" customHeight="1">
      <c r="A475" s="6">
        <f t="shared" si="35"/>
        <v>0</v>
      </c>
      <c r="B475" s="1180"/>
      <c r="C475" s="136"/>
      <c r="D475" s="136"/>
      <c r="E475" s="1181"/>
      <c r="F475" s="136">
        <f t="shared" si="30"/>
        <v>0</v>
      </c>
      <c r="G475" s="136">
        <f t="shared" si="36"/>
        <v>0</v>
      </c>
      <c r="H475" s="136">
        <f t="shared" si="32"/>
        <v>0</v>
      </c>
      <c r="I475" s="136">
        <f>'6-3표준조사(2)'!L319</f>
        <v>0</v>
      </c>
      <c r="J475" s="136">
        <f>'6-3표준조사(2)'!M319</f>
        <v>0</v>
      </c>
      <c r="K475" s="1182"/>
    </row>
    <row r="476" spans="1:11" ht="18.75" customHeight="1">
      <c r="A476" s="6">
        <f t="shared" si="35"/>
        <v>1</v>
      </c>
      <c r="B476" s="1178" t="str">
        <f>'6-3표준조사(2)'!M379</f>
        <v>단양</v>
      </c>
      <c r="C476" s="920" t="str">
        <f>'6-3표준조사(2)'!N379</f>
        <v>영춘</v>
      </c>
      <c r="D476" s="920" t="str">
        <f>'6-3표준조사(2)'!O379</f>
        <v>상</v>
      </c>
      <c r="E476" s="925" t="str">
        <f>'6-3표준조사(2)'!P379</f>
        <v>산40-1번지</v>
      </c>
      <c r="F476" s="920" t="str">
        <f>'6-3표준조사(2)'!K379</f>
        <v>66-0</v>
      </c>
      <c r="G476" s="920" t="str">
        <f>'6-3표준조사(2)'!L379</f>
        <v>14-3</v>
      </c>
      <c r="H476" s="920">
        <f>IF(I476&gt;0,1,0)</f>
        <v>1</v>
      </c>
      <c r="I476" s="920">
        <f>'6-3표준조사(2)'!L387</f>
        <v>330037</v>
      </c>
      <c r="J476" s="920">
        <f>'6-3표준조사(2)'!M387</f>
        <v>499379</v>
      </c>
      <c r="K476" s="1179"/>
    </row>
    <row r="477" spans="1:11" ht="18.75" hidden="1" customHeight="1">
      <c r="A477" s="6">
        <f t="shared" si="35"/>
        <v>0</v>
      </c>
      <c r="B477" s="1178"/>
      <c r="C477" s="920"/>
      <c r="D477" s="920"/>
      <c r="E477" s="925"/>
      <c r="F477" s="920">
        <f t="shared" si="30"/>
        <v>0</v>
      </c>
      <c r="G477" s="920">
        <f t="shared" ref="G477:G482" si="37">IF($H477&gt;0,G476,)</f>
        <v>0</v>
      </c>
      <c r="H477" s="920">
        <f t="shared" si="32"/>
        <v>0</v>
      </c>
      <c r="I477" s="920">
        <f>'6-3표준조사(2)'!L388</f>
        <v>0</v>
      </c>
      <c r="J477" s="920">
        <f>'6-3표준조사(2)'!M388</f>
        <v>0</v>
      </c>
      <c r="K477" s="1179"/>
    </row>
    <row r="478" spans="1:11" ht="18.75" hidden="1" customHeight="1">
      <c r="A478" s="6">
        <f t="shared" si="35"/>
        <v>0</v>
      </c>
      <c r="B478" s="1178"/>
      <c r="C478" s="920"/>
      <c r="D478" s="920"/>
      <c r="E478" s="925"/>
      <c r="F478" s="920">
        <f t="shared" si="30"/>
        <v>0</v>
      </c>
      <c r="G478" s="920">
        <f t="shared" si="37"/>
        <v>0</v>
      </c>
      <c r="H478" s="920">
        <f t="shared" si="32"/>
        <v>0</v>
      </c>
      <c r="I478" s="920">
        <f>'6-3표준조사(2)'!L389</f>
        <v>0</v>
      </c>
      <c r="J478" s="920">
        <f>'6-3표준조사(2)'!M389</f>
        <v>0</v>
      </c>
      <c r="K478" s="1179"/>
    </row>
    <row r="479" spans="1:11" ht="18.75" hidden="1" customHeight="1">
      <c r="A479" s="6">
        <f t="shared" si="35"/>
        <v>0</v>
      </c>
      <c r="B479" s="1178"/>
      <c r="C479" s="920"/>
      <c r="D479" s="920"/>
      <c r="E479" s="925"/>
      <c r="F479" s="920">
        <f t="shared" si="30"/>
        <v>0</v>
      </c>
      <c r="G479" s="920">
        <f t="shared" si="37"/>
        <v>0</v>
      </c>
      <c r="H479" s="920">
        <f t="shared" si="32"/>
        <v>0</v>
      </c>
      <c r="I479" s="920">
        <f>'6-3표준조사(2)'!L390</f>
        <v>0</v>
      </c>
      <c r="J479" s="920">
        <f>'6-3표준조사(2)'!M390</f>
        <v>0</v>
      </c>
      <c r="K479" s="1179"/>
    </row>
    <row r="480" spans="1:11" s="26" customFormat="1" ht="18.75" hidden="1" customHeight="1">
      <c r="A480" s="6">
        <f t="shared" si="35"/>
        <v>0</v>
      </c>
      <c r="B480" s="1180"/>
      <c r="C480" s="136"/>
      <c r="D480" s="136"/>
      <c r="E480" s="1181"/>
      <c r="F480" s="136">
        <f t="shared" si="30"/>
        <v>0</v>
      </c>
      <c r="G480" s="136">
        <f t="shared" si="37"/>
        <v>0</v>
      </c>
      <c r="H480" s="136">
        <f t="shared" si="32"/>
        <v>0</v>
      </c>
      <c r="I480" s="136">
        <f>'6-3표준조사(2)'!L391</f>
        <v>0</v>
      </c>
      <c r="J480" s="136">
        <f>'6-3표준조사(2)'!M391</f>
        <v>0</v>
      </c>
      <c r="K480" s="1182"/>
    </row>
    <row r="481" spans="1:11" s="26" customFormat="1" ht="18.75" hidden="1" customHeight="1">
      <c r="A481" s="6">
        <f t="shared" si="35"/>
        <v>0</v>
      </c>
      <c r="B481" s="1180"/>
      <c r="C481" s="136"/>
      <c r="D481" s="136"/>
      <c r="E481" s="1181"/>
      <c r="F481" s="136">
        <f t="shared" si="30"/>
        <v>0</v>
      </c>
      <c r="G481" s="136">
        <f t="shared" si="37"/>
        <v>0</v>
      </c>
      <c r="H481" s="136">
        <f t="shared" si="32"/>
        <v>0</v>
      </c>
      <c r="I481" s="136"/>
      <c r="J481" s="136"/>
      <c r="K481" s="1182"/>
    </row>
    <row r="482" spans="1:11" s="26" customFormat="1" ht="18.75" hidden="1" customHeight="1">
      <c r="A482" s="6">
        <f t="shared" si="35"/>
        <v>0</v>
      </c>
      <c r="B482" s="1180"/>
      <c r="C482" s="136"/>
      <c r="D482" s="136"/>
      <c r="E482" s="1181"/>
      <c r="F482" s="136">
        <f t="shared" si="30"/>
        <v>0</v>
      </c>
      <c r="G482" s="136">
        <f t="shared" si="37"/>
        <v>0</v>
      </c>
      <c r="H482" s="136">
        <f t="shared" si="32"/>
        <v>0</v>
      </c>
      <c r="I482" s="136"/>
      <c r="J482" s="136"/>
      <c r="K482" s="1182"/>
    </row>
    <row r="483" spans="1:11" ht="18.75" customHeight="1">
      <c r="A483" s="6">
        <f t="shared" si="35"/>
        <v>1</v>
      </c>
      <c r="B483" s="1178" t="str">
        <f>'6-3표준조사(2)'!M454</f>
        <v>단양</v>
      </c>
      <c r="C483" s="920" t="str">
        <f>'6-3표준조사(2)'!N454</f>
        <v>영춘</v>
      </c>
      <c r="D483" s="920" t="str">
        <f>'6-3표준조사(2)'!O454</f>
        <v>오사</v>
      </c>
      <c r="E483" s="925" t="str">
        <f>'6-3표준조사(2)'!P454</f>
        <v>산1번지</v>
      </c>
      <c r="F483" s="920" t="str">
        <f>'6-3표준조사(2)'!K454</f>
        <v>66-0</v>
      </c>
      <c r="G483" s="920" t="str">
        <f>'6-3표준조사(2)'!L454</f>
        <v>28-0</v>
      </c>
      <c r="H483" s="920">
        <f>IF(I483&gt;0,1,0)</f>
        <v>1</v>
      </c>
      <c r="I483" s="920">
        <f>'6-3표준조사(2)'!L462</f>
        <v>331856</v>
      </c>
      <c r="J483" s="920">
        <f>'6-3표준조사(2)'!M462</f>
        <v>501891</v>
      </c>
      <c r="K483" s="1179"/>
    </row>
    <row r="484" spans="1:11" ht="18.75" customHeight="1">
      <c r="A484" s="6">
        <f t="shared" si="35"/>
        <v>1</v>
      </c>
      <c r="B484" s="1178"/>
      <c r="C484" s="920"/>
      <c r="D484" s="920"/>
      <c r="E484" s="925"/>
      <c r="F484" s="920" t="str">
        <f t="shared" si="30"/>
        <v>66-0</v>
      </c>
      <c r="G484" s="920" t="str">
        <f>IF($H484&gt;0,G483,)</f>
        <v>28-0</v>
      </c>
      <c r="H484" s="920">
        <f t="shared" si="32"/>
        <v>2</v>
      </c>
      <c r="I484" s="920">
        <f>'6-3표준조사(2)'!L463</f>
        <v>331720</v>
      </c>
      <c r="J484" s="920">
        <f>'6-3표준조사(2)'!M463</f>
        <v>501672</v>
      </c>
      <c r="K484" s="1179"/>
    </row>
    <row r="485" spans="1:11" s="26" customFormat="1" ht="21" customHeight="1">
      <c r="A485" s="6">
        <f t="shared" si="35"/>
        <v>1</v>
      </c>
      <c r="B485" s="1185"/>
      <c r="C485" s="137"/>
      <c r="D485" s="137"/>
      <c r="E485" s="137"/>
      <c r="F485" s="136" t="str">
        <f>IF($H485&gt;0,F484,)</f>
        <v>66-0</v>
      </c>
      <c r="G485" s="136" t="str">
        <f>IF($H485&gt;0,G484,)</f>
        <v>28-0</v>
      </c>
      <c r="H485" s="136">
        <f>IF(I485&gt;0,H484+1,0)</f>
        <v>3</v>
      </c>
      <c r="I485" s="136">
        <f>'6-3표준조사(2)'!L464</f>
        <v>331741</v>
      </c>
      <c r="J485" s="136">
        <f>'6-3표준조사(2)'!M464</f>
        <v>501529</v>
      </c>
      <c r="K485" s="1186"/>
    </row>
    <row r="486" spans="1:11" s="26" customFormat="1" ht="21" hidden="1" customHeight="1">
      <c r="A486" s="6">
        <f t="shared" si="35"/>
        <v>0</v>
      </c>
      <c r="B486" s="1185"/>
      <c r="C486" s="137"/>
      <c r="D486" s="137"/>
      <c r="E486" s="137"/>
      <c r="F486" s="136">
        <f>IF($H486&gt;0,F485,)</f>
        <v>0</v>
      </c>
      <c r="G486" s="136">
        <f>IF($H486&gt;0,G485,)</f>
        <v>0</v>
      </c>
      <c r="H486" s="136">
        <f>IF(I486&gt;0,H485+1,0)</f>
        <v>0</v>
      </c>
      <c r="I486" s="136">
        <f>'6-3표준조사(2)'!L465</f>
        <v>0</v>
      </c>
      <c r="J486" s="136">
        <f>'6-3표준조사(2)'!M465</f>
        <v>0</v>
      </c>
      <c r="K486" s="1186"/>
    </row>
    <row r="487" spans="1:11" s="26" customFormat="1" ht="21" hidden="1" customHeight="1">
      <c r="A487" s="6">
        <f t="shared" si="35"/>
        <v>0</v>
      </c>
      <c r="B487" s="1185"/>
      <c r="C487" s="137"/>
      <c r="D487" s="137"/>
      <c r="E487" s="137"/>
      <c r="F487" s="137"/>
      <c r="G487" s="136">
        <f>IF($H487&gt;0,G482,)</f>
        <v>0</v>
      </c>
      <c r="H487" s="136">
        <f>IF(I487&gt;0,H482+1,0)</f>
        <v>0</v>
      </c>
      <c r="I487" s="136">
        <f>'6-3표준조사-2'!L206</f>
        <v>0</v>
      </c>
      <c r="J487" s="136">
        <f>'6-3표준조사-2'!M206</f>
        <v>0</v>
      </c>
      <c r="K487" s="1186"/>
    </row>
    <row r="488" spans="1:11" s="26" customFormat="1" ht="21" hidden="1" customHeight="1">
      <c r="A488" s="6">
        <f t="shared" si="35"/>
        <v>0</v>
      </c>
      <c r="B488" s="1185"/>
      <c r="C488" s="137"/>
      <c r="D488" s="137"/>
      <c r="E488" s="137"/>
      <c r="F488" s="137"/>
      <c r="G488" s="136">
        <f>IF($H488&gt;0,G487,)</f>
        <v>0</v>
      </c>
      <c r="H488" s="136">
        <f>IF(I488&gt;0,H487+1,0)</f>
        <v>0</v>
      </c>
      <c r="I488" s="136">
        <f>'6-3표준조사-2'!L207</f>
        <v>0</v>
      </c>
      <c r="J488" s="136">
        <f>'6-3표준조사-2'!M207</f>
        <v>0</v>
      </c>
      <c r="K488" s="1186"/>
    </row>
    <row r="489" spans="1:11" s="26" customFormat="1" ht="18.75" hidden="1" customHeight="1">
      <c r="A489" s="6">
        <f t="shared" si="35"/>
        <v>0</v>
      </c>
      <c r="B489" s="1180"/>
      <c r="C489" s="136"/>
      <c r="D489" s="136"/>
      <c r="E489" s="1181"/>
      <c r="F489" s="137"/>
      <c r="G489" s="136">
        <f>IF($H489&gt;0,G484,)</f>
        <v>0</v>
      </c>
      <c r="H489" s="136">
        <f>IF(I489&gt;0,H484+1,0)</f>
        <v>0</v>
      </c>
      <c r="I489" s="136">
        <f>'6-3표준조사-2'!L208</f>
        <v>0</v>
      </c>
      <c r="J489" s="136">
        <f>'6-3표준조사-2'!M208</f>
        <v>0</v>
      </c>
      <c r="K489" s="1182"/>
    </row>
    <row r="490" spans="1:11" s="26" customFormat="1" ht="18.75" hidden="1" customHeight="1">
      <c r="A490" s="6">
        <f t="shared" si="35"/>
        <v>0</v>
      </c>
      <c r="B490" s="1180"/>
      <c r="C490" s="136"/>
      <c r="D490" s="136"/>
      <c r="E490" s="1181"/>
      <c r="F490" s="137"/>
      <c r="G490" s="136">
        <f>IF($H490&gt;0,G489,)</f>
        <v>0</v>
      </c>
      <c r="H490" s="136">
        <f>IF(I490&gt;0,H489+1,0)</f>
        <v>0</v>
      </c>
      <c r="I490" s="136">
        <f>'6-3표준조사-2'!L209</f>
        <v>0</v>
      </c>
      <c r="J490" s="136">
        <f>'6-3표준조사-2'!M209</f>
        <v>0</v>
      </c>
      <c r="K490" s="1182"/>
    </row>
    <row r="491" spans="1:11" ht="21" customHeight="1">
      <c r="A491" s="6">
        <f t="shared" si="35"/>
        <v>1</v>
      </c>
      <c r="B491" s="1178" t="str">
        <f>'6-3표준조사(2)'!M529</f>
        <v>단양</v>
      </c>
      <c r="C491" s="920" t="str">
        <f>'6-3표준조사(2)'!N529</f>
        <v>영춘</v>
      </c>
      <c r="D491" s="920" t="str">
        <f>'6-3표준조사(2)'!O529</f>
        <v>오사</v>
      </c>
      <c r="E491" s="925" t="str">
        <f>'6-3표준조사(2)'!P529</f>
        <v>산1번지</v>
      </c>
      <c r="F491" s="920" t="str">
        <f>'6-3표준조사(2)'!K529</f>
        <v>66-0</v>
      </c>
      <c r="G491" s="920" t="str">
        <f>'6-3표준조사(2)'!L529</f>
        <v>29-0</v>
      </c>
      <c r="H491" s="920">
        <f>IF(I491&gt;0,1,0)</f>
        <v>1</v>
      </c>
      <c r="I491" s="920">
        <f>'6-3표준조사(2)'!L537</f>
        <v>331826</v>
      </c>
      <c r="J491" s="920">
        <f>'6-3표준조사(2)'!M537</f>
        <v>501671</v>
      </c>
      <c r="K491" s="1184"/>
    </row>
    <row r="492" spans="1:11" s="26" customFormat="1" ht="21" hidden="1" customHeight="1">
      <c r="A492" s="6">
        <f t="shared" si="35"/>
        <v>0</v>
      </c>
      <c r="B492" s="1185"/>
      <c r="C492" s="137"/>
      <c r="D492" s="137"/>
      <c r="E492" s="137"/>
      <c r="F492" s="136">
        <f t="shared" ref="F492:G494" si="38">IF($H492&gt;0,F491,)</f>
        <v>0</v>
      </c>
      <c r="G492" s="136">
        <f t="shared" si="38"/>
        <v>0</v>
      </c>
      <c r="H492" s="136">
        <f t="shared" ref="H492:H574" si="39">IF(I492&gt;0,H491+1,0)</f>
        <v>0</v>
      </c>
      <c r="I492" s="136">
        <f>'6-3표준조사(2)'!L538</f>
        <v>0</v>
      </c>
      <c r="J492" s="136">
        <f>'6-3표준조사(2)'!M538</f>
        <v>0</v>
      </c>
      <c r="K492" s="1186"/>
    </row>
    <row r="493" spans="1:11" s="26" customFormat="1" ht="21" hidden="1" customHeight="1">
      <c r="A493" s="6">
        <f t="shared" si="35"/>
        <v>0</v>
      </c>
      <c r="B493" s="1185"/>
      <c r="C493" s="137"/>
      <c r="D493" s="137"/>
      <c r="E493" s="137"/>
      <c r="F493" s="136">
        <f t="shared" si="38"/>
        <v>0</v>
      </c>
      <c r="G493" s="136">
        <f t="shared" si="38"/>
        <v>0</v>
      </c>
      <c r="H493" s="136">
        <f>IF(I493&gt;0,H492+1,0)</f>
        <v>0</v>
      </c>
      <c r="I493" s="136">
        <f>'6-3표준조사(2)'!L539</f>
        <v>0</v>
      </c>
      <c r="J493" s="136">
        <f>'6-3표준조사(2)'!M539</f>
        <v>0</v>
      </c>
      <c r="K493" s="1186"/>
    </row>
    <row r="494" spans="1:11" s="26" customFormat="1" ht="21" hidden="1" customHeight="1">
      <c r="A494" s="6">
        <f>IF(H494&gt;0,1,0)</f>
        <v>0</v>
      </c>
      <c r="B494" s="1185"/>
      <c r="C494" s="137"/>
      <c r="D494" s="137"/>
      <c r="E494" s="137"/>
      <c r="F494" s="136">
        <f t="shared" si="38"/>
        <v>0</v>
      </c>
      <c r="G494" s="136">
        <f t="shared" si="38"/>
        <v>0</v>
      </c>
      <c r="H494" s="136">
        <f>IF(I494&gt;0,H493+1,0)</f>
        <v>0</v>
      </c>
      <c r="I494" s="136">
        <f>'6-3표준조사(2)'!L540</f>
        <v>0</v>
      </c>
      <c r="J494" s="136">
        <f>'6-3표준조사(2)'!M540</f>
        <v>0</v>
      </c>
      <c r="K494" s="1186"/>
    </row>
    <row r="495" spans="1:11" ht="21" customHeight="1">
      <c r="A495" s="6">
        <f t="shared" si="35"/>
        <v>1</v>
      </c>
      <c r="B495" s="1178" t="str">
        <f>'6-3표준조사(2)'!M604</f>
        <v>단양</v>
      </c>
      <c r="C495" s="926" t="str">
        <f>'6-3표준조사(2)'!N604</f>
        <v>영춘</v>
      </c>
      <c r="D495" s="926" t="str">
        <f>'6-3표준조사(2)'!O604</f>
        <v>오사</v>
      </c>
      <c r="E495" s="1176" t="str">
        <f>'6-3표준조사(2)'!P604</f>
        <v>산1번지</v>
      </c>
      <c r="F495" s="926" t="str">
        <f>'6-3표준조사(2)'!K604</f>
        <v>66-0</v>
      </c>
      <c r="G495" s="920" t="str">
        <f>'6-3표준조사(2)'!L604</f>
        <v>31-0</v>
      </c>
      <c r="H495" s="920">
        <f>IF(I495&gt;0,1,0)</f>
        <v>1</v>
      </c>
      <c r="I495" s="920">
        <f>'6-3표준조사(2)'!L612</f>
        <v>332092</v>
      </c>
      <c r="J495" s="920">
        <f>'6-3표준조사(2)'!M612</f>
        <v>502260</v>
      </c>
      <c r="K495" s="1184"/>
    </row>
    <row r="496" spans="1:11" ht="21" hidden="1" customHeight="1">
      <c r="A496" s="6">
        <f t="shared" si="35"/>
        <v>0</v>
      </c>
      <c r="B496" s="1183"/>
      <c r="C496" s="1136"/>
      <c r="D496" s="1136"/>
      <c r="E496" s="1136"/>
      <c r="F496" s="926"/>
      <c r="G496" s="920"/>
      <c r="H496" s="136">
        <f t="shared" si="39"/>
        <v>0</v>
      </c>
      <c r="I496" s="920">
        <f>'6-3표준조사(2)'!L613</f>
        <v>0</v>
      </c>
      <c r="J496" s="920">
        <f>'6-3표준조사(2)'!M613</f>
        <v>0</v>
      </c>
      <c r="K496" s="1184"/>
    </row>
    <row r="497" spans="1:11" ht="21" hidden="1" customHeight="1">
      <c r="A497" s="6">
        <f t="shared" si="35"/>
        <v>0</v>
      </c>
      <c r="B497" s="1183"/>
      <c r="C497" s="1136"/>
      <c r="D497" s="1136"/>
      <c r="E497" s="1136"/>
      <c r="F497" s="926"/>
      <c r="G497" s="920"/>
      <c r="H497" s="136">
        <f t="shared" si="39"/>
        <v>0</v>
      </c>
      <c r="I497" s="920">
        <f>'6-3표준조사(2)'!L614</f>
        <v>0</v>
      </c>
      <c r="J497" s="920">
        <f>'6-3표준조사(2)'!M614</f>
        <v>0</v>
      </c>
      <c r="K497" s="1184"/>
    </row>
    <row r="498" spans="1:11" ht="21" hidden="1" customHeight="1">
      <c r="A498" s="6">
        <f t="shared" si="35"/>
        <v>0</v>
      </c>
      <c r="B498" s="1183"/>
      <c r="C498" s="1136"/>
      <c r="D498" s="1136"/>
      <c r="E498" s="1136"/>
      <c r="F498" s="926"/>
      <c r="G498" s="920"/>
      <c r="H498" s="136">
        <f t="shared" si="39"/>
        <v>0</v>
      </c>
      <c r="I498" s="920">
        <f>'6-3표준조사(2)'!L615</f>
        <v>0</v>
      </c>
      <c r="J498" s="920">
        <f>'6-3표준조사(2)'!M615</f>
        <v>0</v>
      </c>
      <c r="K498" s="1184"/>
    </row>
    <row r="499" spans="1:11" ht="21" hidden="1" customHeight="1">
      <c r="A499" s="6">
        <f t="shared" si="35"/>
        <v>0</v>
      </c>
      <c r="B499" s="1183"/>
      <c r="C499" s="1136"/>
      <c r="D499" s="1136"/>
      <c r="E499" s="1136"/>
      <c r="F499" s="926"/>
      <c r="G499" s="920"/>
      <c r="H499" s="136">
        <f t="shared" si="39"/>
        <v>0</v>
      </c>
      <c r="I499" s="920">
        <f>'6-3표준조사(2)'!L616</f>
        <v>0</v>
      </c>
      <c r="J499" s="920">
        <f>'6-3표준조사(2)'!M616</f>
        <v>0</v>
      </c>
      <c r="K499" s="1184"/>
    </row>
    <row r="500" spans="1:11" ht="21" hidden="1" customHeight="1">
      <c r="A500" s="6">
        <f t="shared" si="35"/>
        <v>0</v>
      </c>
      <c r="B500" s="1183"/>
      <c r="C500" s="1136"/>
      <c r="D500" s="1136"/>
      <c r="E500" s="1136"/>
      <c r="F500" s="926"/>
      <c r="G500" s="920"/>
      <c r="H500" s="136">
        <f t="shared" si="39"/>
        <v>0</v>
      </c>
      <c r="I500" s="920">
        <f>'6-3표준조사(2)'!L617</f>
        <v>0</v>
      </c>
      <c r="J500" s="920">
        <f>'6-3표준조사(2)'!M617</f>
        <v>0</v>
      </c>
      <c r="K500" s="1184"/>
    </row>
    <row r="501" spans="1:11" ht="21" hidden="1" customHeight="1">
      <c r="A501" s="6">
        <f t="shared" si="35"/>
        <v>0</v>
      </c>
      <c r="B501" s="1183"/>
      <c r="C501" s="1136"/>
      <c r="D501" s="1136"/>
      <c r="E501" s="1136"/>
      <c r="F501" s="926"/>
      <c r="G501" s="920"/>
      <c r="H501" s="136">
        <f t="shared" si="39"/>
        <v>0</v>
      </c>
      <c r="I501" s="920">
        <f>'6-3표준조사(2)'!L618</f>
        <v>0</v>
      </c>
      <c r="J501" s="920">
        <f>'6-3표준조사(2)'!M618</f>
        <v>0</v>
      </c>
      <c r="K501" s="1184"/>
    </row>
    <row r="502" spans="1:11" ht="21" hidden="1" customHeight="1">
      <c r="A502" s="6">
        <f t="shared" si="35"/>
        <v>0</v>
      </c>
      <c r="B502" s="1183"/>
      <c r="C502" s="1136"/>
      <c r="D502" s="1136"/>
      <c r="E502" s="1136"/>
      <c r="F502" s="926"/>
      <c r="G502" s="920"/>
      <c r="H502" s="136">
        <f t="shared" si="39"/>
        <v>0</v>
      </c>
      <c r="I502" s="920">
        <f>'6-3표준조사(2)'!L619</f>
        <v>0</v>
      </c>
      <c r="J502" s="920">
        <f>'6-3표준조사(2)'!M619</f>
        <v>0</v>
      </c>
      <c r="K502" s="1184"/>
    </row>
    <row r="503" spans="1:11" ht="21" hidden="1" customHeight="1">
      <c r="A503" s="6">
        <f t="shared" si="35"/>
        <v>0</v>
      </c>
      <c r="B503" s="1183"/>
      <c r="C503" s="1136"/>
      <c r="D503" s="1136"/>
      <c r="E503" s="1136"/>
      <c r="F503" s="926"/>
      <c r="G503" s="920"/>
      <c r="H503" s="920"/>
      <c r="I503" s="920"/>
      <c r="J503" s="920"/>
      <c r="K503" s="1184"/>
    </row>
    <row r="504" spans="1:11" ht="21" hidden="1" customHeight="1">
      <c r="A504" s="6">
        <f t="shared" si="35"/>
        <v>0</v>
      </c>
      <c r="B504" s="1183"/>
      <c r="C504" s="1136"/>
      <c r="D504" s="1136"/>
      <c r="E504" s="1136"/>
      <c r="F504" s="926"/>
      <c r="G504" s="920"/>
      <c r="H504" s="920"/>
      <c r="I504" s="920"/>
      <c r="J504" s="920"/>
      <c r="K504" s="1184"/>
    </row>
    <row r="505" spans="1:11" ht="21" hidden="1" customHeight="1">
      <c r="A505" s="6">
        <f t="shared" si="35"/>
        <v>0</v>
      </c>
      <c r="B505" s="1183"/>
      <c r="C505" s="1136"/>
      <c r="D505" s="1136"/>
      <c r="E505" s="1136"/>
      <c r="F505" s="926"/>
      <c r="G505" s="920"/>
      <c r="H505" s="920"/>
      <c r="I505" s="920"/>
      <c r="J505" s="920"/>
      <c r="K505" s="1184"/>
    </row>
    <row r="506" spans="1:11" ht="21" customHeight="1">
      <c r="A506" s="6">
        <f t="shared" si="35"/>
        <v>1</v>
      </c>
      <c r="B506" s="1178" t="str">
        <f>'6-3표준조사(3)'!M4</f>
        <v>단양</v>
      </c>
      <c r="C506" s="920" t="str">
        <f>'6-3표준조사(3)'!N4</f>
        <v>영춘</v>
      </c>
      <c r="D506" s="920" t="str">
        <f>'6-3표준조사(3)'!O4</f>
        <v>사지원</v>
      </c>
      <c r="E506" s="925" t="str">
        <f>'6-3표준조사(3)'!P4</f>
        <v>산10-2번지</v>
      </c>
      <c r="F506" s="920" t="str">
        <f>'6-3표준조사(3)'!K4</f>
        <v>66-0</v>
      </c>
      <c r="G506" s="920" t="str">
        <f>'6-3표준조사(3)'!L4</f>
        <v>5-1</v>
      </c>
      <c r="H506" s="920">
        <f>IF(I506&gt;0,1,0)</f>
        <v>1</v>
      </c>
      <c r="I506" s="920">
        <f>'6-3표준조사(3)'!L12</f>
        <v>330967</v>
      </c>
      <c r="J506" s="920">
        <f>'6-3표준조사(3)'!M12</f>
        <v>501989</v>
      </c>
      <c r="K506" s="1184"/>
    </row>
    <row r="507" spans="1:11" ht="21" customHeight="1">
      <c r="A507" s="6">
        <f t="shared" si="35"/>
        <v>1</v>
      </c>
      <c r="B507" s="1183"/>
      <c r="C507" s="1136"/>
      <c r="D507" s="1136"/>
      <c r="E507" s="1136"/>
      <c r="F507" s="920" t="str">
        <f t="shared" ref="F507:F508" si="40">IF($H507&gt;0,F506,)</f>
        <v>66-0</v>
      </c>
      <c r="G507" s="920" t="str">
        <f>IF($H507&gt;0,G506,)</f>
        <v>5-1</v>
      </c>
      <c r="H507" s="920">
        <f t="shared" si="39"/>
        <v>2</v>
      </c>
      <c r="I507" s="920">
        <f>'6-3표준조사(3)'!L13</f>
        <v>331075</v>
      </c>
      <c r="J507" s="920">
        <f>'6-3표준조사(3)'!M13</f>
        <v>502095</v>
      </c>
      <c r="K507" s="1184"/>
    </row>
    <row r="508" spans="1:11" s="26" customFormat="1" ht="21" customHeight="1">
      <c r="A508" s="6">
        <f t="shared" si="35"/>
        <v>1</v>
      </c>
      <c r="B508" s="1185"/>
      <c r="C508" s="137"/>
      <c r="D508" s="137"/>
      <c r="E508" s="137"/>
      <c r="F508" s="920" t="str">
        <f t="shared" si="40"/>
        <v>66-0</v>
      </c>
      <c r="G508" s="920" t="str">
        <f>IF($H508&gt;0,G507,)</f>
        <v>5-1</v>
      </c>
      <c r="H508" s="920">
        <f>IF(I508&gt;0,H507+1,0)</f>
        <v>3</v>
      </c>
      <c r="I508" s="920">
        <f>'6-3표준조사(3)'!L14</f>
        <v>331095</v>
      </c>
      <c r="J508" s="920">
        <f>'6-3표준조사(3)'!M14</f>
        <v>502143</v>
      </c>
      <c r="K508" s="1186"/>
    </row>
    <row r="509" spans="1:11" s="26" customFormat="1" ht="21" hidden="1" customHeight="1">
      <c r="A509" s="6">
        <f t="shared" si="35"/>
        <v>0</v>
      </c>
      <c r="B509" s="1185"/>
      <c r="C509" s="137"/>
      <c r="D509" s="137"/>
      <c r="E509" s="137"/>
      <c r="F509" s="920"/>
      <c r="G509" s="920">
        <f>IF($H509&gt;0,G508,)</f>
        <v>0</v>
      </c>
      <c r="H509" s="920">
        <f>IF(I509&gt;0,H508+1,0)</f>
        <v>0</v>
      </c>
      <c r="I509" s="920">
        <f>'6-3표준조사(3)'!L15</f>
        <v>0</v>
      </c>
      <c r="J509" s="920">
        <f>'6-3표준조사(3)'!M15</f>
        <v>0</v>
      </c>
      <c r="K509" s="1186"/>
    </row>
    <row r="510" spans="1:11" s="26" customFormat="1" ht="21" hidden="1" customHeight="1">
      <c r="A510" s="6">
        <f t="shared" si="35"/>
        <v>0</v>
      </c>
      <c r="B510" s="1190"/>
      <c r="C510" s="553"/>
      <c r="D510" s="553"/>
      <c r="E510" s="1191"/>
      <c r="F510" s="553"/>
      <c r="G510" s="136"/>
      <c r="H510" s="136"/>
      <c r="I510" s="136"/>
      <c r="J510" s="136"/>
      <c r="K510" s="1186"/>
    </row>
    <row r="511" spans="1:11" s="26" customFormat="1" ht="21" hidden="1" customHeight="1">
      <c r="A511" s="6">
        <f t="shared" si="35"/>
        <v>0</v>
      </c>
      <c r="B511" s="1185"/>
      <c r="C511" s="137"/>
      <c r="D511" s="137"/>
      <c r="E511" s="137"/>
      <c r="F511" s="137"/>
      <c r="G511" s="136"/>
      <c r="H511" s="136"/>
      <c r="I511" s="136"/>
      <c r="J511" s="136"/>
      <c r="K511" s="1186"/>
    </row>
    <row r="512" spans="1:11" s="26" customFormat="1" ht="21" hidden="1" customHeight="1">
      <c r="A512" s="6">
        <f t="shared" si="35"/>
        <v>0</v>
      </c>
      <c r="B512" s="1185"/>
      <c r="C512" s="137"/>
      <c r="D512" s="137"/>
      <c r="E512" s="137"/>
      <c r="F512" s="137"/>
      <c r="G512" s="136">
        <f>IF($H512&gt;0,G511,)</f>
        <v>0</v>
      </c>
      <c r="H512" s="136">
        <f t="shared" si="39"/>
        <v>0</v>
      </c>
      <c r="I512" s="136"/>
      <c r="J512" s="136"/>
      <c r="K512" s="1186"/>
    </row>
    <row r="513" spans="1:12" ht="21" customHeight="1">
      <c r="A513" s="6">
        <f t="shared" si="35"/>
        <v>1</v>
      </c>
      <c r="B513" s="1178" t="str">
        <f>'6-3표준조사(3)'!M79</f>
        <v>단양</v>
      </c>
      <c r="C513" s="920" t="str">
        <f>'6-3표준조사(3)'!N79</f>
        <v>영춘</v>
      </c>
      <c r="D513" s="920" t="str">
        <f>'6-3표준조사(3)'!O79</f>
        <v>사지원</v>
      </c>
      <c r="E513" s="925" t="str">
        <f>'6-3표준조사(3)'!P79</f>
        <v>산10-2번지</v>
      </c>
      <c r="F513" s="920" t="str">
        <f>'6-3표준조사(3)'!K79</f>
        <v>66-0</v>
      </c>
      <c r="G513" s="920" t="str">
        <f>'6-3표준조사(3)'!L79</f>
        <v>5-2</v>
      </c>
      <c r="H513" s="920">
        <f>IF(I513&gt;0,1,0)</f>
        <v>1</v>
      </c>
      <c r="I513" s="920">
        <f>'6-3표준조사(3)'!L87</f>
        <v>330955</v>
      </c>
      <c r="J513" s="920">
        <f>'6-3표준조사(3)'!M87</f>
        <v>502143</v>
      </c>
      <c r="K513" s="1184"/>
    </row>
    <row r="514" spans="1:12" ht="21" hidden="1" customHeight="1">
      <c r="A514" s="6">
        <f t="shared" si="35"/>
        <v>0</v>
      </c>
      <c r="B514" s="1183"/>
      <c r="C514" s="1136"/>
      <c r="D514" s="1136"/>
      <c r="E514" s="1136"/>
      <c r="F514" s="920" t="str">
        <f>F513</f>
        <v>66-0</v>
      </c>
      <c r="G514" s="920">
        <f>IF($H514&gt;0,G513,)</f>
        <v>0</v>
      </c>
      <c r="H514" s="920">
        <f t="shared" si="39"/>
        <v>0</v>
      </c>
      <c r="I514" s="920">
        <f>'6-3표준조사(3)'!L88</f>
        <v>0</v>
      </c>
      <c r="J514" s="920">
        <f>'6-3표준조사(3)'!M88</f>
        <v>0</v>
      </c>
      <c r="K514" s="1184"/>
    </row>
    <row r="515" spans="1:12" ht="21" hidden="1" customHeight="1">
      <c r="A515" s="6">
        <f t="shared" si="35"/>
        <v>0</v>
      </c>
      <c r="B515" s="1183"/>
      <c r="C515" s="1136"/>
      <c r="D515" s="1136"/>
      <c r="E515" s="1136"/>
      <c r="F515" s="920"/>
      <c r="G515" s="920">
        <f>IF($H515&gt;0,G514,)</f>
        <v>0</v>
      </c>
      <c r="H515" s="920">
        <f t="shared" si="39"/>
        <v>0</v>
      </c>
      <c r="I515" s="920">
        <f>'6-3표준조사(3)'!L89</f>
        <v>0</v>
      </c>
      <c r="J515" s="920">
        <f>'6-3표준조사(3)'!M89</f>
        <v>0</v>
      </c>
      <c r="K515" s="1184"/>
    </row>
    <row r="516" spans="1:12" ht="21" hidden="1" customHeight="1">
      <c r="A516" s="6">
        <f t="shared" si="35"/>
        <v>0</v>
      </c>
      <c r="B516" s="1183"/>
      <c r="C516" s="1136"/>
      <c r="D516" s="1136"/>
      <c r="E516" s="1136"/>
      <c r="F516" s="920"/>
      <c r="G516" s="920">
        <f>IF($H516&gt;0,G515,)</f>
        <v>0</v>
      </c>
      <c r="H516" s="920">
        <f t="shared" si="39"/>
        <v>0</v>
      </c>
      <c r="I516" s="920">
        <f>'6-3표준조사(3)'!L90</f>
        <v>0</v>
      </c>
      <c r="J516" s="920">
        <f>'6-3표준조사(3)'!M90</f>
        <v>0</v>
      </c>
      <c r="K516" s="1184"/>
    </row>
    <row r="517" spans="1:12" s="26" customFormat="1" ht="21" hidden="1" customHeight="1">
      <c r="A517" s="6">
        <f t="shared" si="35"/>
        <v>0</v>
      </c>
      <c r="B517" s="1185"/>
      <c r="C517" s="137"/>
      <c r="D517" s="137"/>
      <c r="E517" s="137"/>
      <c r="F517" s="920"/>
      <c r="G517" s="920">
        <f>IF($H517&gt;0,G516,)</f>
        <v>0</v>
      </c>
      <c r="H517" s="136">
        <f t="shared" si="39"/>
        <v>0</v>
      </c>
      <c r="I517" s="136">
        <f>'6-3표준조사(3)'!L91</f>
        <v>0</v>
      </c>
      <c r="J517" s="136">
        <f>'6-3표준조사(3)'!M91</f>
        <v>0</v>
      </c>
      <c r="K517" s="1186"/>
    </row>
    <row r="518" spans="1:12" s="26" customFormat="1" ht="21" hidden="1" customHeight="1">
      <c r="A518" s="6">
        <f t="shared" si="35"/>
        <v>0</v>
      </c>
      <c r="B518" s="1185"/>
      <c r="C518" s="137"/>
      <c r="D518" s="137"/>
      <c r="E518" s="137"/>
      <c r="F518" s="137"/>
      <c r="G518" s="136">
        <f>IF($H518&gt;0,G517,)</f>
        <v>0</v>
      </c>
      <c r="H518" s="136">
        <f t="shared" si="39"/>
        <v>0</v>
      </c>
      <c r="I518" s="136">
        <f>'6-3표준조사(3)'!L92</f>
        <v>0</v>
      </c>
      <c r="J518" s="136">
        <f>'6-3표준조사(3)'!M92</f>
        <v>0</v>
      </c>
      <c r="K518" s="1186"/>
    </row>
    <row r="519" spans="1:12" ht="21" customHeight="1">
      <c r="A519" s="6">
        <f t="shared" si="35"/>
        <v>1</v>
      </c>
      <c r="B519" s="1178" t="str">
        <f>'6-3표준조사(3)'!M154</f>
        <v>제천</v>
      </c>
      <c r="C519" s="920">
        <f>'6-3표준조사(3)'!N154</f>
        <v>0</v>
      </c>
      <c r="D519" s="920" t="str">
        <f>'6-3표준조사(3)'!O154</f>
        <v>자작</v>
      </c>
      <c r="E519" s="925" t="str">
        <f>'6-3표준조사(3)'!P154</f>
        <v>산11-4번지</v>
      </c>
      <c r="F519" s="920" t="str">
        <f>'6-3표준조사(3)'!K154</f>
        <v>1-0</v>
      </c>
      <c r="G519" s="920" t="str">
        <f>'6-3표준조사(3)'!L154</f>
        <v>2-0</v>
      </c>
      <c r="H519" s="920">
        <f>IF(I519&gt;0,1,0)</f>
        <v>1</v>
      </c>
      <c r="I519" s="920">
        <f>'6-3표준조사(3)'!L162</f>
        <v>315768</v>
      </c>
      <c r="J519" s="920">
        <f>'6-3표준조사(3)'!M162</f>
        <v>503504</v>
      </c>
      <c r="K519" s="1184"/>
      <c r="L519" s="919">
        <v>1</v>
      </c>
    </row>
    <row r="520" spans="1:12" s="26" customFormat="1" ht="21" customHeight="1">
      <c r="A520" s="6">
        <f t="shared" si="35"/>
        <v>1</v>
      </c>
      <c r="B520" s="1185"/>
      <c r="C520" s="137"/>
      <c r="D520" s="137"/>
      <c r="E520" s="137"/>
      <c r="F520" s="920" t="str">
        <f>F519</f>
        <v>1-0</v>
      </c>
      <c r="G520" s="920" t="str">
        <f>IF($H520&gt;0,G519,)</f>
        <v>2-0</v>
      </c>
      <c r="H520" s="136">
        <f t="shared" si="39"/>
        <v>2</v>
      </c>
      <c r="I520" s="136">
        <f>'6-3표준조사(3)'!L163</f>
        <v>315750</v>
      </c>
      <c r="J520" s="136">
        <f>'6-3표준조사(3)'!M163</f>
        <v>503209</v>
      </c>
      <c r="K520" s="1186"/>
    </row>
    <row r="521" spans="1:12" s="26" customFormat="1" ht="21" customHeight="1">
      <c r="A521" s="6">
        <f t="shared" ref="A521:A584" si="41">IF(H521&gt;0,1,0)</f>
        <v>1</v>
      </c>
      <c r="B521" s="1185"/>
      <c r="C521" s="137"/>
      <c r="D521" s="137"/>
      <c r="E521" s="137"/>
      <c r="F521" s="920" t="str">
        <f>F520</f>
        <v>1-0</v>
      </c>
      <c r="G521" s="920" t="str">
        <f>IF($H521&gt;0,G520,)</f>
        <v>2-0</v>
      </c>
      <c r="H521" s="136">
        <f t="shared" si="39"/>
        <v>3</v>
      </c>
      <c r="I521" s="136">
        <f>'6-3표준조사(3)'!L164</f>
        <v>315786</v>
      </c>
      <c r="J521" s="136">
        <f>'6-3표준조사(3)'!M164</f>
        <v>503027</v>
      </c>
      <c r="K521" s="1186"/>
    </row>
    <row r="522" spans="1:12" s="26" customFormat="1" ht="21" hidden="1" customHeight="1">
      <c r="A522" s="6">
        <f t="shared" si="41"/>
        <v>0</v>
      </c>
      <c r="B522" s="1185"/>
      <c r="C522" s="137"/>
      <c r="D522" s="137"/>
      <c r="E522" s="137"/>
      <c r="F522" s="137"/>
      <c r="G522" s="136">
        <f>IF($H522&gt;0,G521,)</f>
        <v>0</v>
      </c>
      <c r="H522" s="136">
        <f t="shared" si="39"/>
        <v>0</v>
      </c>
      <c r="I522" s="136">
        <f>'6-3표준조사(3)'!L165</f>
        <v>0</v>
      </c>
      <c r="J522" s="136">
        <f>'6-3표준조사(3)'!M165</f>
        <v>0</v>
      </c>
      <c r="K522" s="1186"/>
    </row>
    <row r="523" spans="1:12" s="26" customFormat="1" ht="21" hidden="1" customHeight="1">
      <c r="A523" s="6">
        <f t="shared" si="41"/>
        <v>0</v>
      </c>
      <c r="B523" s="1185"/>
      <c r="C523" s="137"/>
      <c r="D523" s="137"/>
      <c r="E523" s="137"/>
      <c r="F523" s="137"/>
      <c r="G523" s="136">
        <f>IF($H523&gt;0,G522,)</f>
        <v>0</v>
      </c>
      <c r="H523" s="136">
        <f t="shared" si="39"/>
        <v>0</v>
      </c>
      <c r="I523" s="136">
        <f>'6-3표준조사(3)'!L166</f>
        <v>0</v>
      </c>
      <c r="J523" s="136">
        <f>'6-3표준조사(3)'!M166</f>
        <v>0</v>
      </c>
      <c r="K523" s="1186"/>
    </row>
    <row r="524" spans="1:12" s="26" customFormat="1" ht="21" hidden="1" customHeight="1">
      <c r="A524" s="6">
        <f t="shared" si="41"/>
        <v>0</v>
      </c>
      <c r="B524" s="1185"/>
      <c r="C524" s="137"/>
      <c r="D524" s="137"/>
      <c r="E524" s="137"/>
      <c r="F524" s="137"/>
      <c r="G524" s="136">
        <f>IF($H524&gt;0,G523,)</f>
        <v>0</v>
      </c>
      <c r="H524" s="136">
        <f t="shared" si="39"/>
        <v>0</v>
      </c>
      <c r="I524" s="136">
        <f>'6-3표준조사(3)'!L167</f>
        <v>0</v>
      </c>
      <c r="J524" s="136">
        <f>'6-3표준조사(3)'!M167</f>
        <v>0</v>
      </c>
      <c r="K524" s="1186"/>
    </row>
    <row r="525" spans="1:12" ht="21" hidden="1" customHeight="1">
      <c r="A525" s="6">
        <f t="shared" si="41"/>
        <v>0</v>
      </c>
      <c r="B525" s="1178">
        <f>'6-3표준조사(3)'!M229</f>
        <v>0</v>
      </c>
      <c r="C525" s="920">
        <f>'6-3표준조사(3)'!N229</f>
        <v>0</v>
      </c>
      <c r="D525" s="920">
        <f>'6-3표준조사(3)'!O229</f>
        <v>0</v>
      </c>
      <c r="E525" s="925" t="str">
        <f>'6-3표준조사(3)'!P229</f>
        <v>번지</v>
      </c>
      <c r="F525" s="920">
        <f>'6-3표준조사(3)'!K229</f>
        <v>0</v>
      </c>
      <c r="G525" s="920">
        <f>'6-3표준조사(3)'!L229</f>
        <v>0</v>
      </c>
      <c r="H525" s="920">
        <f>IF(I525&gt;0,1,0)</f>
        <v>0</v>
      </c>
      <c r="I525" s="920">
        <f>'6-3표준조사(3)'!L237</f>
        <v>0</v>
      </c>
      <c r="J525" s="920">
        <f>'6-3표준조사(3)'!M237</f>
        <v>0</v>
      </c>
      <c r="K525" s="1184"/>
      <c r="L525" s="919">
        <v>1</v>
      </c>
    </row>
    <row r="526" spans="1:12" s="26" customFormat="1" ht="21" hidden="1" customHeight="1">
      <c r="A526" s="6">
        <f t="shared" si="41"/>
        <v>0</v>
      </c>
      <c r="B526" s="1185"/>
      <c r="C526" s="137"/>
      <c r="D526" s="137"/>
      <c r="E526" s="137"/>
      <c r="F526" s="920">
        <f>F525</f>
        <v>0</v>
      </c>
      <c r="G526" s="920">
        <f>IF($H526&gt;0,G525,)</f>
        <v>0</v>
      </c>
      <c r="H526" s="920">
        <f t="shared" si="39"/>
        <v>0</v>
      </c>
      <c r="I526" s="136">
        <f>'6-3표준조사(3)'!L238</f>
        <v>0</v>
      </c>
      <c r="J526" s="136">
        <f>'6-3표준조사(3)'!M238</f>
        <v>0</v>
      </c>
      <c r="K526" s="1186"/>
    </row>
    <row r="527" spans="1:12" s="26" customFormat="1" ht="21" hidden="1" customHeight="1">
      <c r="A527" s="6">
        <f t="shared" si="41"/>
        <v>0</v>
      </c>
      <c r="B527" s="1185"/>
      <c r="C527" s="137"/>
      <c r="D527" s="137"/>
      <c r="E527" s="137"/>
      <c r="F527" s="920">
        <f>F525</f>
        <v>0</v>
      </c>
      <c r="G527" s="920">
        <f>IF($H527&gt;0,G526,)</f>
        <v>0</v>
      </c>
      <c r="H527" s="920">
        <f t="shared" si="39"/>
        <v>0</v>
      </c>
      <c r="I527" s="136">
        <f>'6-3표준조사(3)'!L239</f>
        <v>0</v>
      </c>
      <c r="J527" s="136">
        <f>'6-3표준조사(3)'!M239</f>
        <v>0</v>
      </c>
      <c r="K527" s="1186"/>
    </row>
    <row r="528" spans="1:12" s="26" customFormat="1" ht="21" hidden="1" customHeight="1">
      <c r="A528" s="6">
        <f t="shared" si="41"/>
        <v>0</v>
      </c>
      <c r="B528" s="1185"/>
      <c r="C528" s="137"/>
      <c r="D528" s="137"/>
      <c r="E528" s="137"/>
      <c r="F528" s="920">
        <f>F525</f>
        <v>0</v>
      </c>
      <c r="G528" s="920">
        <f>IF($H528&gt;0,G527,)</f>
        <v>0</v>
      </c>
      <c r="H528" s="920">
        <f t="shared" si="39"/>
        <v>0</v>
      </c>
      <c r="I528" s="136">
        <f>'6-3표준조사(3)'!L240</f>
        <v>0</v>
      </c>
      <c r="J528" s="136">
        <f>'6-3표준조사(3)'!M240</f>
        <v>0</v>
      </c>
      <c r="K528" s="1186"/>
    </row>
    <row r="529" spans="1:12" s="26" customFormat="1" ht="21" hidden="1" customHeight="1">
      <c r="A529" s="6">
        <f t="shared" si="41"/>
        <v>0</v>
      </c>
      <c r="B529" s="1185"/>
      <c r="C529" s="137"/>
      <c r="D529" s="137"/>
      <c r="E529" s="137"/>
      <c r="F529" s="920">
        <f>F526</f>
        <v>0</v>
      </c>
      <c r="G529" s="920">
        <f>IF($H529&gt;0,G528,)</f>
        <v>0</v>
      </c>
      <c r="H529" s="920">
        <f t="shared" si="39"/>
        <v>0</v>
      </c>
      <c r="I529" s="136">
        <f>'6-3표준조사(3)'!L241</f>
        <v>0</v>
      </c>
      <c r="J529" s="136">
        <f>'6-3표준조사(3)'!M241</f>
        <v>0</v>
      </c>
      <c r="K529" s="1186"/>
    </row>
    <row r="530" spans="1:12" s="26" customFormat="1" ht="21" hidden="1" customHeight="1">
      <c r="A530" s="6">
        <f t="shared" si="41"/>
        <v>0</v>
      </c>
      <c r="B530" s="1185"/>
      <c r="C530" s="137"/>
      <c r="D530" s="137"/>
      <c r="E530" s="137"/>
      <c r="F530" s="137"/>
      <c r="G530" s="136"/>
      <c r="H530" s="136"/>
      <c r="I530" s="136"/>
      <c r="J530" s="136"/>
      <c r="K530" s="1186"/>
    </row>
    <row r="531" spans="1:12" s="26" customFormat="1" ht="21" hidden="1" customHeight="1">
      <c r="A531" s="6">
        <f t="shared" si="41"/>
        <v>0</v>
      </c>
      <c r="B531" s="1185"/>
      <c r="C531" s="137"/>
      <c r="D531" s="137"/>
      <c r="E531" s="137"/>
      <c r="F531" s="137"/>
      <c r="G531" s="136">
        <f>IF($H531&gt;0,G530,)</f>
        <v>0</v>
      </c>
      <c r="H531" s="136"/>
      <c r="I531" s="136"/>
      <c r="J531" s="136"/>
      <c r="K531" s="1186"/>
    </row>
    <row r="532" spans="1:12" s="26" customFormat="1" ht="21" hidden="1" customHeight="1">
      <c r="A532" s="6">
        <f t="shared" si="41"/>
        <v>0</v>
      </c>
      <c r="B532" s="1185"/>
      <c r="C532" s="137"/>
      <c r="D532" s="137"/>
      <c r="E532" s="137"/>
      <c r="F532" s="137"/>
      <c r="G532" s="136"/>
      <c r="H532" s="136"/>
      <c r="I532" s="136"/>
      <c r="J532" s="136"/>
      <c r="K532" s="1186"/>
    </row>
    <row r="533" spans="1:12" ht="21" hidden="1" customHeight="1">
      <c r="A533" s="6">
        <f t="shared" si="41"/>
        <v>0</v>
      </c>
      <c r="B533" s="1178">
        <f>'6-3표준조사(3)'!M304</f>
        <v>0</v>
      </c>
      <c r="C533" s="920">
        <f>'6-3표준조사(3)'!N304</f>
        <v>0</v>
      </c>
      <c r="D533" s="920">
        <f>'6-3표준조사(3)'!O304</f>
        <v>0</v>
      </c>
      <c r="E533" s="925" t="str">
        <f>'6-3표준조사(3)'!P304</f>
        <v>번지</v>
      </c>
      <c r="F533" s="920">
        <f>'6-3표준조사(3)'!K304</f>
        <v>0</v>
      </c>
      <c r="G533" s="920">
        <f>'6-3표준조사(3)'!L304</f>
        <v>0</v>
      </c>
      <c r="H533" s="920">
        <f>IF(I533&gt;0,1,0)</f>
        <v>0</v>
      </c>
      <c r="I533" s="920">
        <f>'6-3표준조사(3)'!L312</f>
        <v>0</v>
      </c>
      <c r="J533" s="920">
        <f>'6-3표준조사(3)'!M312</f>
        <v>0</v>
      </c>
      <c r="K533" s="1184"/>
      <c r="L533" s="919">
        <v>1</v>
      </c>
    </row>
    <row r="534" spans="1:12" ht="21" hidden="1" customHeight="1">
      <c r="A534" s="6">
        <f t="shared" si="41"/>
        <v>0</v>
      </c>
      <c r="B534" s="1183"/>
      <c r="C534" s="1136"/>
      <c r="D534" s="1136"/>
      <c r="E534" s="1136"/>
      <c r="F534" s="920">
        <f t="shared" ref="F534:F539" si="42">F533</f>
        <v>0</v>
      </c>
      <c r="G534" s="920">
        <f t="shared" ref="G534:G539" si="43">IF($H534&gt;0,G533,)</f>
        <v>0</v>
      </c>
      <c r="H534" s="920">
        <f t="shared" si="39"/>
        <v>0</v>
      </c>
      <c r="I534" s="920">
        <f>'6-3표준조사(3)'!L313</f>
        <v>0</v>
      </c>
      <c r="J534" s="920">
        <f>'6-3표준조사(3)'!M313</f>
        <v>0</v>
      </c>
      <c r="K534" s="1184"/>
    </row>
    <row r="535" spans="1:12" s="26" customFormat="1" ht="21" hidden="1" customHeight="1">
      <c r="A535" s="6">
        <f t="shared" si="41"/>
        <v>0</v>
      </c>
      <c r="B535" s="1185"/>
      <c r="C535" s="137"/>
      <c r="D535" s="137"/>
      <c r="E535" s="137"/>
      <c r="F535" s="920">
        <f t="shared" si="42"/>
        <v>0</v>
      </c>
      <c r="G535" s="136">
        <f t="shared" si="43"/>
        <v>0</v>
      </c>
      <c r="H535" s="136">
        <f t="shared" si="39"/>
        <v>0</v>
      </c>
      <c r="I535" s="136">
        <f>'6-3표준조사(3)'!L314</f>
        <v>0</v>
      </c>
      <c r="J535" s="136">
        <f>'6-3표준조사(3)'!M314</f>
        <v>0</v>
      </c>
      <c r="K535" s="1186"/>
    </row>
    <row r="536" spans="1:12" s="26" customFormat="1" ht="21" hidden="1" customHeight="1">
      <c r="A536" s="6">
        <f t="shared" si="41"/>
        <v>0</v>
      </c>
      <c r="B536" s="1185"/>
      <c r="C536" s="137"/>
      <c r="D536" s="137"/>
      <c r="E536" s="137"/>
      <c r="F536" s="920">
        <f t="shared" si="42"/>
        <v>0</v>
      </c>
      <c r="G536" s="136">
        <f t="shared" si="43"/>
        <v>0</v>
      </c>
      <c r="H536" s="136">
        <f t="shared" si="39"/>
        <v>0</v>
      </c>
      <c r="I536" s="136">
        <f>'6-3표준조사(3)'!L315</f>
        <v>0</v>
      </c>
      <c r="J536" s="136">
        <f>'6-3표준조사(3)'!M315</f>
        <v>0</v>
      </c>
      <c r="K536" s="1186"/>
    </row>
    <row r="537" spans="1:12" s="26" customFormat="1" ht="21" hidden="1" customHeight="1">
      <c r="A537" s="6">
        <f t="shared" si="41"/>
        <v>0</v>
      </c>
      <c r="B537" s="1185"/>
      <c r="C537" s="137"/>
      <c r="D537" s="137"/>
      <c r="E537" s="137"/>
      <c r="F537" s="920">
        <f t="shared" si="42"/>
        <v>0</v>
      </c>
      <c r="G537" s="136">
        <f t="shared" si="43"/>
        <v>0</v>
      </c>
      <c r="H537" s="136">
        <f t="shared" si="39"/>
        <v>0</v>
      </c>
      <c r="I537" s="136">
        <f>'6-3표준조사(3)'!L316</f>
        <v>0</v>
      </c>
      <c r="J537" s="136">
        <f>'6-3표준조사(3)'!M316</f>
        <v>0</v>
      </c>
      <c r="K537" s="1186"/>
    </row>
    <row r="538" spans="1:12" s="26" customFormat="1" ht="21" hidden="1" customHeight="1">
      <c r="A538" s="6">
        <f t="shared" si="41"/>
        <v>0</v>
      </c>
      <c r="B538" s="1185"/>
      <c r="C538" s="137"/>
      <c r="D538" s="137"/>
      <c r="E538" s="137"/>
      <c r="F538" s="920">
        <f t="shared" si="42"/>
        <v>0</v>
      </c>
      <c r="G538" s="136">
        <f t="shared" si="43"/>
        <v>0</v>
      </c>
      <c r="H538" s="136">
        <f t="shared" si="39"/>
        <v>0</v>
      </c>
      <c r="I538" s="136">
        <f>'6-3표준조사(3)'!L317</f>
        <v>0</v>
      </c>
      <c r="J538" s="136">
        <f>'6-3표준조사(3)'!M317</f>
        <v>0</v>
      </c>
      <c r="K538" s="1186"/>
    </row>
    <row r="539" spans="1:12" s="26" customFormat="1" ht="21" hidden="1" customHeight="1">
      <c r="A539" s="6">
        <f t="shared" si="41"/>
        <v>0</v>
      </c>
      <c r="B539" s="1185"/>
      <c r="C539" s="137"/>
      <c r="D539" s="137"/>
      <c r="E539" s="137"/>
      <c r="F539" s="920">
        <f t="shared" si="42"/>
        <v>0</v>
      </c>
      <c r="G539" s="136">
        <f t="shared" si="43"/>
        <v>0</v>
      </c>
      <c r="H539" s="136">
        <f t="shared" si="39"/>
        <v>0</v>
      </c>
      <c r="I539" s="136">
        <f>'6-3표준조사(3)'!L318</f>
        <v>0</v>
      </c>
      <c r="J539" s="136">
        <f>'6-3표준조사(3)'!M318</f>
        <v>0</v>
      </c>
      <c r="K539" s="1186"/>
    </row>
    <row r="540" spans="1:12" ht="21" hidden="1" customHeight="1">
      <c r="A540" s="6">
        <f t="shared" si="41"/>
        <v>0</v>
      </c>
      <c r="B540" s="1178">
        <f>'6-3표준조사(3)'!M379</f>
        <v>0</v>
      </c>
      <c r="C540" s="920">
        <f>'6-3표준조사(3)'!N379</f>
        <v>0</v>
      </c>
      <c r="D540" s="920">
        <f>'6-3표준조사(3)'!O379</f>
        <v>0</v>
      </c>
      <c r="E540" s="925" t="str">
        <f>'6-3표준조사(3)'!P379</f>
        <v>번지</v>
      </c>
      <c r="F540" s="920">
        <f>'6-3표준조사(3)'!K379</f>
        <v>0</v>
      </c>
      <c r="G540" s="920">
        <f>'6-3표준조사(3)'!L379</f>
        <v>0</v>
      </c>
      <c r="H540" s="920">
        <f>IF(I540&gt;0,1,0)</f>
        <v>0</v>
      </c>
      <c r="I540" s="920">
        <f>'6-3표준조사(3)'!L387</f>
        <v>0</v>
      </c>
      <c r="J540" s="920">
        <f>'6-3표준조사(3)'!M387</f>
        <v>0</v>
      </c>
      <c r="K540" s="1184"/>
      <c r="L540" s="919">
        <v>1</v>
      </c>
    </row>
    <row r="541" spans="1:12" ht="21" hidden="1" customHeight="1">
      <c r="A541" s="6">
        <f t="shared" si="41"/>
        <v>0</v>
      </c>
      <c r="B541" s="1183"/>
      <c r="C541" s="1136"/>
      <c r="D541" s="1136"/>
      <c r="E541" s="1136"/>
      <c r="F541" s="920">
        <f>F540</f>
        <v>0</v>
      </c>
      <c r="G541" s="920">
        <f t="shared" ref="G541:G546" si="44">IF($H541&gt;0,G540,)</f>
        <v>0</v>
      </c>
      <c r="H541" s="920">
        <f t="shared" si="39"/>
        <v>0</v>
      </c>
      <c r="I541" s="920">
        <f>'6-3표준조사(3)'!L388</f>
        <v>0</v>
      </c>
      <c r="J541" s="920">
        <f>'6-3표준조사(3)'!M388</f>
        <v>0</v>
      </c>
      <c r="K541" s="1184"/>
    </row>
    <row r="542" spans="1:12" s="26" customFormat="1" ht="21" hidden="1" customHeight="1">
      <c r="A542" s="6">
        <f t="shared" si="41"/>
        <v>0</v>
      </c>
      <c r="B542" s="1185"/>
      <c r="C542" s="137"/>
      <c r="D542" s="137"/>
      <c r="E542" s="137"/>
      <c r="F542" s="920">
        <f>F541</f>
        <v>0</v>
      </c>
      <c r="G542" s="136">
        <f t="shared" si="44"/>
        <v>0</v>
      </c>
      <c r="H542" s="136">
        <f t="shared" si="39"/>
        <v>0</v>
      </c>
      <c r="I542" s="136">
        <f>'6-3표준조사(3)'!L389</f>
        <v>0</v>
      </c>
      <c r="J542" s="136">
        <f>'6-3표준조사(3)'!M389</f>
        <v>0</v>
      </c>
      <c r="K542" s="1186"/>
    </row>
    <row r="543" spans="1:12" s="26" customFormat="1" ht="21" hidden="1" customHeight="1">
      <c r="A543" s="6">
        <f t="shared" si="41"/>
        <v>0</v>
      </c>
      <c r="B543" s="1185"/>
      <c r="C543" s="137"/>
      <c r="D543" s="137"/>
      <c r="E543" s="137"/>
      <c r="F543" s="920">
        <f>F542</f>
        <v>0</v>
      </c>
      <c r="G543" s="136">
        <f t="shared" si="44"/>
        <v>0</v>
      </c>
      <c r="H543" s="136">
        <f t="shared" si="39"/>
        <v>0</v>
      </c>
      <c r="I543" s="136">
        <f>'6-3표준조사(3)'!L390</f>
        <v>0</v>
      </c>
      <c r="J543" s="136">
        <f>'6-3표준조사(3)'!M390</f>
        <v>0</v>
      </c>
      <c r="K543" s="1186"/>
    </row>
    <row r="544" spans="1:12" s="26" customFormat="1" ht="21" hidden="1" customHeight="1">
      <c r="A544" s="6">
        <f t="shared" si="41"/>
        <v>0</v>
      </c>
      <c r="B544" s="1185"/>
      <c r="C544" s="137"/>
      <c r="D544" s="137"/>
      <c r="E544" s="137"/>
      <c r="F544" s="920">
        <f>F543</f>
        <v>0</v>
      </c>
      <c r="G544" s="136">
        <f t="shared" si="44"/>
        <v>0</v>
      </c>
      <c r="H544" s="136">
        <f t="shared" si="39"/>
        <v>0</v>
      </c>
      <c r="I544" s="136">
        <f>'6-3표준조사(3)'!L391</f>
        <v>0</v>
      </c>
      <c r="J544" s="136">
        <f>'6-3표준조사(3)'!M391</f>
        <v>0</v>
      </c>
      <c r="K544" s="1186"/>
    </row>
    <row r="545" spans="1:12" s="26" customFormat="1" ht="21" hidden="1" customHeight="1">
      <c r="A545" s="6">
        <f t="shared" si="41"/>
        <v>0</v>
      </c>
      <c r="B545" s="1185"/>
      <c r="C545" s="137"/>
      <c r="D545" s="137"/>
      <c r="E545" s="137"/>
      <c r="F545" s="137"/>
      <c r="G545" s="136">
        <f t="shared" si="44"/>
        <v>0</v>
      </c>
      <c r="H545" s="136">
        <f t="shared" si="39"/>
        <v>0</v>
      </c>
      <c r="I545" s="136">
        <f>'6-3표준조사(3)'!L392</f>
        <v>0</v>
      </c>
      <c r="J545" s="136">
        <f>'6-3표준조사(3)'!M392</f>
        <v>0</v>
      </c>
      <c r="K545" s="1186"/>
    </row>
    <row r="546" spans="1:12" s="26" customFormat="1" ht="21" hidden="1" customHeight="1">
      <c r="A546" s="6">
        <f t="shared" si="41"/>
        <v>0</v>
      </c>
      <c r="B546" s="1185"/>
      <c r="C546" s="137"/>
      <c r="D546" s="137"/>
      <c r="E546" s="137"/>
      <c r="F546" s="137"/>
      <c r="G546" s="136">
        <f t="shared" si="44"/>
        <v>0</v>
      </c>
      <c r="H546" s="136">
        <f t="shared" si="39"/>
        <v>0</v>
      </c>
      <c r="I546" s="136">
        <f>'6-3표준조사(3)'!L393</f>
        <v>0</v>
      </c>
      <c r="J546" s="136">
        <f>'6-3표준조사(3)'!M393</f>
        <v>0</v>
      </c>
      <c r="K546" s="1186"/>
    </row>
    <row r="547" spans="1:12" ht="21" hidden="1" customHeight="1">
      <c r="A547" s="6">
        <f t="shared" si="41"/>
        <v>0</v>
      </c>
      <c r="B547" s="1178">
        <f>'6-3표준조사(3)'!M454</f>
        <v>0</v>
      </c>
      <c r="C547" s="920">
        <f>'6-3표준조사(3)'!N454</f>
        <v>0</v>
      </c>
      <c r="D547" s="920">
        <f>'6-3표준조사(3)'!O454</f>
        <v>0</v>
      </c>
      <c r="E547" s="925" t="str">
        <f>'6-3표준조사(3)'!P454</f>
        <v>번지</v>
      </c>
      <c r="F547" s="920">
        <f>'6-3표준조사(3)'!K454</f>
        <v>0</v>
      </c>
      <c r="G547" s="920">
        <f>'6-3표준조사(3)'!L454</f>
        <v>0</v>
      </c>
      <c r="H547" s="920">
        <f>IF(I547&gt;0,1,0)</f>
        <v>0</v>
      </c>
      <c r="I547" s="920">
        <f>'6-3표준조사(3)'!L462</f>
        <v>0</v>
      </c>
      <c r="J547" s="920">
        <f>'6-3표준조사(3)'!M462</f>
        <v>0</v>
      </c>
      <c r="K547" s="1184"/>
      <c r="L547" s="919">
        <v>1</v>
      </c>
    </row>
    <row r="548" spans="1:12" ht="21" hidden="1" customHeight="1">
      <c r="A548" s="6">
        <f t="shared" si="41"/>
        <v>0</v>
      </c>
      <c r="B548" s="1183"/>
      <c r="C548" s="1136"/>
      <c r="D548" s="1136"/>
      <c r="E548" s="1136"/>
      <c r="F548" s="920">
        <f>F547</f>
        <v>0</v>
      </c>
      <c r="G548" s="920">
        <f t="shared" ref="G548:G554" si="45">IF($H548&gt;0,G547,)</f>
        <v>0</v>
      </c>
      <c r="H548" s="920">
        <f t="shared" si="39"/>
        <v>0</v>
      </c>
      <c r="I548" s="920">
        <f>'6-3표준조사(3)'!L463</f>
        <v>0</v>
      </c>
      <c r="J548" s="920">
        <f>'6-3표준조사(3)'!M463</f>
        <v>0</v>
      </c>
      <c r="K548" s="1184"/>
    </row>
    <row r="549" spans="1:12" ht="21" hidden="1" customHeight="1">
      <c r="A549" s="6">
        <f t="shared" si="41"/>
        <v>0</v>
      </c>
      <c r="B549" s="1183"/>
      <c r="C549" s="1136"/>
      <c r="D549" s="1136"/>
      <c r="E549" s="1136"/>
      <c r="F549" s="920">
        <f>F548</f>
        <v>0</v>
      </c>
      <c r="G549" s="920">
        <f t="shared" si="45"/>
        <v>0</v>
      </c>
      <c r="H549" s="920">
        <f t="shared" si="39"/>
        <v>0</v>
      </c>
      <c r="I549" s="920">
        <f>'6-3표준조사(3)'!L464</f>
        <v>0</v>
      </c>
      <c r="J549" s="920">
        <f>'6-3표준조사(3)'!M464</f>
        <v>0</v>
      </c>
      <c r="K549" s="1184"/>
    </row>
    <row r="550" spans="1:12" s="26" customFormat="1" ht="21" hidden="1" customHeight="1">
      <c r="A550" s="6">
        <f t="shared" si="41"/>
        <v>0</v>
      </c>
      <c r="B550" s="1185"/>
      <c r="C550" s="137"/>
      <c r="D550" s="137"/>
      <c r="E550" s="137"/>
      <c r="F550" s="137"/>
      <c r="G550" s="136">
        <f t="shared" si="45"/>
        <v>0</v>
      </c>
      <c r="H550" s="136">
        <f t="shared" si="39"/>
        <v>0</v>
      </c>
      <c r="I550" s="136">
        <f>'6-3표준조사(3)'!L465</f>
        <v>0</v>
      </c>
      <c r="J550" s="136">
        <f>'6-3표준조사(3)'!M465</f>
        <v>0</v>
      </c>
      <c r="K550" s="1186"/>
    </row>
    <row r="551" spans="1:12" s="26" customFormat="1" ht="21" hidden="1" customHeight="1">
      <c r="A551" s="6">
        <f t="shared" si="41"/>
        <v>0</v>
      </c>
      <c r="B551" s="1185"/>
      <c r="C551" s="137"/>
      <c r="D551" s="137"/>
      <c r="E551" s="137"/>
      <c r="F551" s="137"/>
      <c r="G551" s="136">
        <f t="shared" si="45"/>
        <v>0</v>
      </c>
      <c r="H551" s="136">
        <f t="shared" si="39"/>
        <v>0</v>
      </c>
      <c r="I551" s="136">
        <f>'6-3표준조사(3)'!L466</f>
        <v>0</v>
      </c>
      <c r="J551" s="136">
        <f>'6-3표준조사(3)'!M466</f>
        <v>0</v>
      </c>
      <c r="K551" s="1186"/>
    </row>
    <row r="552" spans="1:12" s="26" customFormat="1" ht="21" hidden="1" customHeight="1">
      <c r="A552" s="6">
        <f t="shared" si="41"/>
        <v>0</v>
      </c>
      <c r="B552" s="1185"/>
      <c r="C552" s="137"/>
      <c r="D552" s="137"/>
      <c r="E552" s="137"/>
      <c r="F552" s="137"/>
      <c r="G552" s="136">
        <f t="shared" si="45"/>
        <v>0</v>
      </c>
      <c r="H552" s="136">
        <f t="shared" si="39"/>
        <v>0</v>
      </c>
      <c r="I552" s="136">
        <f>'6-3표준조사(3)'!L467</f>
        <v>0</v>
      </c>
      <c r="J552" s="136">
        <f>'6-3표준조사(3)'!M467</f>
        <v>0</v>
      </c>
      <c r="K552" s="1186"/>
    </row>
    <row r="553" spans="1:12" s="26" customFormat="1" ht="21" hidden="1" customHeight="1">
      <c r="A553" s="6">
        <f t="shared" si="41"/>
        <v>0</v>
      </c>
      <c r="B553" s="1185"/>
      <c r="C553" s="137"/>
      <c r="D553" s="137"/>
      <c r="E553" s="137"/>
      <c r="F553" s="137"/>
      <c r="G553" s="136">
        <f t="shared" si="45"/>
        <v>0</v>
      </c>
      <c r="H553" s="136">
        <f t="shared" si="39"/>
        <v>0</v>
      </c>
      <c r="I553" s="136">
        <f>'6-3표준조사(3)'!L468</f>
        <v>0</v>
      </c>
      <c r="J553" s="136">
        <f>'6-3표준조사(3)'!M468</f>
        <v>0</v>
      </c>
      <c r="K553" s="1186"/>
    </row>
    <row r="554" spans="1:12" s="26" customFormat="1" ht="21" hidden="1" customHeight="1">
      <c r="A554" s="6">
        <f t="shared" si="41"/>
        <v>0</v>
      </c>
      <c r="B554" s="1185"/>
      <c r="C554" s="137"/>
      <c r="D554" s="137"/>
      <c r="E554" s="137"/>
      <c r="F554" s="137"/>
      <c r="G554" s="136">
        <f t="shared" si="45"/>
        <v>0</v>
      </c>
      <c r="H554" s="136">
        <f t="shared" si="39"/>
        <v>0</v>
      </c>
      <c r="I554" s="136">
        <f>'6-3표준조사(3)'!L469</f>
        <v>0</v>
      </c>
      <c r="J554" s="136">
        <f>'6-3표준조사(3)'!M469</f>
        <v>0</v>
      </c>
      <c r="K554" s="1186"/>
    </row>
    <row r="555" spans="1:12" s="26" customFormat="1" ht="21" hidden="1" customHeight="1">
      <c r="A555" s="6">
        <f t="shared" si="41"/>
        <v>0</v>
      </c>
      <c r="B555" s="1180">
        <f>'6-3표준조사(3)'!M529</f>
        <v>0</v>
      </c>
      <c r="C555" s="136">
        <f>'6-3표준조사(3)'!N529</f>
        <v>0</v>
      </c>
      <c r="D555" s="136">
        <f>'6-3표준조사(3)'!O529</f>
        <v>0</v>
      </c>
      <c r="E555" s="1181" t="str">
        <f>'6-3표준조사(3)'!P529</f>
        <v>번지</v>
      </c>
      <c r="F555" s="136">
        <f>'6-3표준조사(3)'!K529</f>
        <v>0</v>
      </c>
      <c r="G555" s="136">
        <f>'6-3표준조사(3)'!L529</f>
        <v>0</v>
      </c>
      <c r="H555" s="920">
        <f>IF(I555&gt;0,1,0)</f>
        <v>0</v>
      </c>
      <c r="I555" s="136">
        <f>'6-3표준조사(3)'!L537</f>
        <v>0</v>
      </c>
      <c r="J555" s="136">
        <f>'6-3표준조사(3)'!M537</f>
        <v>0</v>
      </c>
      <c r="K555" s="1186"/>
      <c r="L555" s="26">
        <v>1</v>
      </c>
    </row>
    <row r="556" spans="1:12" s="26" customFormat="1" ht="21" hidden="1" customHeight="1">
      <c r="A556" s="6">
        <f t="shared" si="41"/>
        <v>0</v>
      </c>
      <c r="B556" s="1185"/>
      <c r="C556" s="137"/>
      <c r="D556" s="137"/>
      <c r="E556" s="137"/>
      <c r="F556" s="136">
        <f>IF($H556&gt;0,F555,)</f>
        <v>0</v>
      </c>
      <c r="G556" s="136">
        <f>IF($H556&gt;0,G555,)</f>
        <v>0</v>
      </c>
      <c r="H556" s="136">
        <f t="shared" si="39"/>
        <v>0</v>
      </c>
      <c r="I556" s="136">
        <f>'6-3표준조사(3)'!L538</f>
        <v>0</v>
      </c>
      <c r="J556" s="136">
        <f>'6-3표준조사(3)'!M538</f>
        <v>0</v>
      </c>
      <c r="K556" s="1186"/>
    </row>
    <row r="557" spans="1:12" s="26" customFormat="1" ht="21" hidden="1" customHeight="1">
      <c r="A557" s="6">
        <f t="shared" si="41"/>
        <v>0</v>
      </c>
      <c r="B557" s="1185"/>
      <c r="C557" s="137"/>
      <c r="D557" s="137"/>
      <c r="E557" s="137"/>
      <c r="F557" s="136">
        <f>IF($H557&gt;0,F556,)</f>
        <v>0</v>
      </c>
      <c r="G557" s="136">
        <f>IF($H557&gt;0,G556,)</f>
        <v>0</v>
      </c>
      <c r="H557" s="136">
        <f t="shared" si="39"/>
        <v>0</v>
      </c>
      <c r="I557" s="136">
        <f>'6-3표준조사(3)'!L539</f>
        <v>0</v>
      </c>
      <c r="J557" s="136">
        <f>'6-3표준조사(3)'!M539</f>
        <v>0</v>
      </c>
      <c r="K557" s="1186"/>
    </row>
    <row r="558" spans="1:12" s="26" customFormat="1" ht="21" hidden="1" customHeight="1">
      <c r="A558" s="6">
        <f t="shared" si="41"/>
        <v>0</v>
      </c>
      <c r="B558" s="1185"/>
      <c r="C558" s="137"/>
      <c r="D558" s="137"/>
      <c r="E558" s="137"/>
      <c r="F558" s="137"/>
      <c r="G558" s="136">
        <f t="shared" ref="G558:G563" si="46">IF($H558&gt;0,G557,)</f>
        <v>0</v>
      </c>
      <c r="H558" s="136">
        <f t="shared" si="39"/>
        <v>0</v>
      </c>
      <c r="I558" s="136">
        <f>'6-3표준조사(3)'!L540</f>
        <v>0</v>
      </c>
      <c r="J558" s="136">
        <f>'6-3표준조사(3)'!M540</f>
        <v>0</v>
      </c>
      <c r="K558" s="1186"/>
    </row>
    <row r="559" spans="1:12" s="26" customFormat="1" ht="21" hidden="1" customHeight="1">
      <c r="A559" s="6">
        <f t="shared" si="41"/>
        <v>0</v>
      </c>
      <c r="B559" s="1185"/>
      <c r="C559" s="137"/>
      <c r="D559" s="137"/>
      <c r="E559" s="137"/>
      <c r="F559" s="137"/>
      <c r="G559" s="136">
        <f t="shared" si="46"/>
        <v>0</v>
      </c>
      <c r="H559" s="136">
        <f t="shared" si="39"/>
        <v>0</v>
      </c>
      <c r="I559" s="136">
        <f>'6-3표준조사(3)'!L541</f>
        <v>0</v>
      </c>
      <c r="J559" s="136">
        <f>'6-3표준조사(3)'!M541</f>
        <v>0</v>
      </c>
      <c r="K559" s="1186"/>
    </row>
    <row r="560" spans="1:12" s="26" customFormat="1" ht="21" hidden="1" customHeight="1">
      <c r="A560" s="6">
        <f t="shared" si="41"/>
        <v>0</v>
      </c>
      <c r="B560" s="1185"/>
      <c r="C560" s="137"/>
      <c r="D560" s="137"/>
      <c r="E560" s="137"/>
      <c r="F560" s="137"/>
      <c r="G560" s="136">
        <f t="shared" si="46"/>
        <v>0</v>
      </c>
      <c r="H560" s="136">
        <f t="shared" si="39"/>
        <v>0</v>
      </c>
      <c r="I560" s="136">
        <f>'6-3표준조사(3)'!L542</f>
        <v>0</v>
      </c>
      <c r="J560" s="136">
        <f>'6-3표준조사(3)'!M542</f>
        <v>0</v>
      </c>
      <c r="K560" s="1186"/>
    </row>
    <row r="561" spans="1:12" s="26" customFormat="1" ht="21" hidden="1" customHeight="1">
      <c r="A561" s="6">
        <f t="shared" si="41"/>
        <v>0</v>
      </c>
      <c r="B561" s="1185"/>
      <c r="C561" s="137"/>
      <c r="D561" s="137"/>
      <c r="E561" s="137"/>
      <c r="F561" s="137"/>
      <c r="G561" s="136">
        <f t="shared" si="46"/>
        <v>0</v>
      </c>
      <c r="H561" s="136">
        <f t="shared" si="39"/>
        <v>0</v>
      </c>
      <c r="I561" s="136">
        <f>'6-3표준조사(3)'!L543</f>
        <v>0</v>
      </c>
      <c r="J561" s="136">
        <f>'6-3표준조사(3)'!M543</f>
        <v>0</v>
      </c>
      <c r="K561" s="1186"/>
    </row>
    <row r="562" spans="1:12" s="26" customFormat="1" ht="21" hidden="1" customHeight="1">
      <c r="A562" s="6">
        <f t="shared" si="41"/>
        <v>0</v>
      </c>
      <c r="B562" s="1185"/>
      <c r="C562" s="137"/>
      <c r="D562" s="137"/>
      <c r="E562" s="137"/>
      <c r="F562" s="137"/>
      <c r="G562" s="136">
        <f t="shared" si="46"/>
        <v>0</v>
      </c>
      <c r="H562" s="136">
        <f t="shared" si="39"/>
        <v>0</v>
      </c>
      <c r="I562" s="136">
        <f>'6-3표준조사(3)'!L544</f>
        <v>0</v>
      </c>
      <c r="J562" s="136">
        <f>'6-3표준조사(3)'!M544</f>
        <v>0</v>
      </c>
      <c r="K562" s="1186"/>
    </row>
    <row r="563" spans="1:12" s="26" customFormat="1" ht="21" hidden="1" customHeight="1">
      <c r="A563" s="6">
        <f t="shared" si="41"/>
        <v>0</v>
      </c>
      <c r="B563" s="1185"/>
      <c r="C563" s="137"/>
      <c r="D563" s="137"/>
      <c r="E563" s="137"/>
      <c r="F563" s="137"/>
      <c r="G563" s="136">
        <f t="shared" si="46"/>
        <v>0</v>
      </c>
      <c r="H563" s="136">
        <f t="shared" si="39"/>
        <v>0</v>
      </c>
      <c r="I563" s="136">
        <f>'6-3표준조사(3)'!L545</f>
        <v>0</v>
      </c>
      <c r="J563" s="136">
        <f>'6-3표준조사(3)'!M545</f>
        <v>0</v>
      </c>
      <c r="K563" s="1186"/>
    </row>
    <row r="564" spans="1:12" s="26" customFormat="1" ht="21" hidden="1" customHeight="1">
      <c r="A564" s="6">
        <f t="shared" si="41"/>
        <v>0</v>
      </c>
      <c r="B564" s="1180">
        <f>'6-3표준조사(3)'!M604</f>
        <v>0</v>
      </c>
      <c r="C564" s="136">
        <f>'6-3표준조사(3)'!N604</f>
        <v>0</v>
      </c>
      <c r="D564" s="136">
        <f>'6-3표준조사(3)'!O604</f>
        <v>0</v>
      </c>
      <c r="E564" s="136" t="str">
        <f>'6-3표준조사(3)'!P604</f>
        <v>번지</v>
      </c>
      <c r="F564" s="136">
        <f>'6-3표준조사(3)'!K604</f>
        <v>0</v>
      </c>
      <c r="G564" s="136">
        <f>'6-3표준조사(3)'!L604</f>
        <v>0</v>
      </c>
      <c r="H564" s="920">
        <f>IF(I564&gt;0,1,0)</f>
        <v>0</v>
      </c>
      <c r="I564" s="136">
        <f>'6-3표준조사(3)'!L612</f>
        <v>0</v>
      </c>
      <c r="J564" s="136">
        <f>'6-3표준조사(3)'!M612</f>
        <v>0</v>
      </c>
      <c r="K564" s="1186"/>
      <c r="L564" s="26">
        <v>1</v>
      </c>
    </row>
    <row r="565" spans="1:12" s="26" customFormat="1" ht="21" hidden="1" customHeight="1">
      <c r="A565" s="6">
        <f t="shared" si="41"/>
        <v>0</v>
      </c>
      <c r="B565" s="1185"/>
      <c r="C565" s="137"/>
      <c r="D565" s="137"/>
      <c r="E565" s="137"/>
      <c r="F565" s="136">
        <f t="shared" ref="F565:G568" si="47">IF($H565&gt;0,F564,)</f>
        <v>0</v>
      </c>
      <c r="G565" s="136">
        <f t="shared" si="47"/>
        <v>0</v>
      </c>
      <c r="H565" s="136">
        <f t="shared" ref="H565:H572" si="48">IF(I565&gt;0,H564+1,0)</f>
        <v>0</v>
      </c>
      <c r="I565" s="136">
        <f>'6-3표준조사(3)'!L613</f>
        <v>0</v>
      </c>
      <c r="J565" s="136">
        <f>'6-3표준조사(3)'!M613</f>
        <v>0</v>
      </c>
      <c r="K565" s="1186"/>
    </row>
    <row r="566" spans="1:12" s="26" customFormat="1" ht="21" hidden="1" customHeight="1">
      <c r="A566" s="6">
        <f t="shared" si="41"/>
        <v>0</v>
      </c>
      <c r="B566" s="1185"/>
      <c r="C566" s="137"/>
      <c r="D566" s="137"/>
      <c r="E566" s="137"/>
      <c r="F566" s="136">
        <f t="shared" si="47"/>
        <v>0</v>
      </c>
      <c r="G566" s="136">
        <f t="shared" si="47"/>
        <v>0</v>
      </c>
      <c r="H566" s="136">
        <f t="shared" si="48"/>
        <v>0</v>
      </c>
      <c r="I566" s="136">
        <f>'6-3표준조사(3)'!L614</f>
        <v>0</v>
      </c>
      <c r="J566" s="136">
        <f>'6-3표준조사(3)'!M614</f>
        <v>0</v>
      </c>
      <c r="K566" s="1186"/>
    </row>
    <row r="567" spans="1:12" s="26" customFormat="1" ht="21" hidden="1" customHeight="1">
      <c r="A567" s="6">
        <f t="shared" si="41"/>
        <v>0</v>
      </c>
      <c r="B567" s="1185"/>
      <c r="C567" s="137"/>
      <c r="D567" s="137"/>
      <c r="E567" s="137"/>
      <c r="F567" s="136">
        <f t="shared" si="47"/>
        <v>0</v>
      </c>
      <c r="G567" s="136">
        <f t="shared" si="47"/>
        <v>0</v>
      </c>
      <c r="H567" s="136">
        <f t="shared" si="48"/>
        <v>0</v>
      </c>
      <c r="I567" s="136">
        <f>'6-3표준조사(3)'!L615</f>
        <v>0</v>
      </c>
      <c r="J567" s="136">
        <f>'6-3표준조사(3)'!M615</f>
        <v>0</v>
      </c>
      <c r="K567" s="1186"/>
    </row>
    <row r="568" spans="1:12" s="26" customFormat="1" ht="21" hidden="1" customHeight="1">
      <c r="A568" s="6">
        <f t="shared" si="41"/>
        <v>0</v>
      </c>
      <c r="B568" s="1185"/>
      <c r="C568" s="137"/>
      <c r="D568" s="137"/>
      <c r="E568" s="137"/>
      <c r="F568" s="136">
        <f t="shared" si="47"/>
        <v>0</v>
      </c>
      <c r="G568" s="136">
        <f t="shared" si="47"/>
        <v>0</v>
      </c>
      <c r="H568" s="136">
        <f t="shared" si="48"/>
        <v>0</v>
      </c>
      <c r="I568" s="136">
        <f>'6-3표준조사(3)'!L616</f>
        <v>0</v>
      </c>
      <c r="J568" s="136">
        <f>'6-3표준조사(3)'!M616</f>
        <v>0</v>
      </c>
      <c r="K568" s="1186"/>
    </row>
    <row r="569" spans="1:12" s="26" customFormat="1" ht="21" hidden="1" customHeight="1">
      <c r="A569" s="6">
        <f t="shared" si="41"/>
        <v>0</v>
      </c>
      <c r="B569" s="1185"/>
      <c r="C569" s="137"/>
      <c r="D569" s="137"/>
      <c r="E569" s="137"/>
      <c r="F569" s="137"/>
      <c r="G569" s="136">
        <f>IF($H569&gt;0,G568,)</f>
        <v>0</v>
      </c>
      <c r="H569" s="136">
        <f t="shared" si="48"/>
        <v>0</v>
      </c>
      <c r="I569" s="136">
        <f>'6-3표준조사(3)'!L617</f>
        <v>0</v>
      </c>
      <c r="J569" s="136">
        <f>'6-3표준조사(3)'!M617</f>
        <v>0</v>
      </c>
      <c r="K569" s="1186"/>
    </row>
    <row r="570" spans="1:12" s="26" customFormat="1" ht="21" hidden="1" customHeight="1">
      <c r="A570" s="6">
        <f t="shared" si="41"/>
        <v>0</v>
      </c>
      <c r="B570" s="1185"/>
      <c r="C570" s="137"/>
      <c r="D570" s="137"/>
      <c r="E570" s="137"/>
      <c r="F570" s="137"/>
      <c r="G570" s="136">
        <f>IF($H570&gt;0,G569,)</f>
        <v>0</v>
      </c>
      <c r="H570" s="136">
        <f t="shared" si="48"/>
        <v>0</v>
      </c>
      <c r="I570" s="136">
        <f>'6-3표준조사(3)'!L618</f>
        <v>0</v>
      </c>
      <c r="J570" s="136">
        <f>'6-3표준조사(3)'!M618</f>
        <v>0</v>
      </c>
      <c r="K570" s="1186"/>
    </row>
    <row r="571" spans="1:12" s="26" customFormat="1" ht="21" hidden="1" customHeight="1">
      <c r="A571" s="6">
        <f t="shared" si="41"/>
        <v>0</v>
      </c>
      <c r="B571" s="1185"/>
      <c r="C571" s="137"/>
      <c r="D571" s="137"/>
      <c r="E571" s="137"/>
      <c r="F571" s="137"/>
      <c r="G571" s="136">
        <f>IF($H571&gt;0,G570,)</f>
        <v>0</v>
      </c>
      <c r="H571" s="136">
        <f t="shared" si="48"/>
        <v>0</v>
      </c>
      <c r="I571" s="136">
        <f>'6-3표준조사(3)'!L619</f>
        <v>0</v>
      </c>
      <c r="J571" s="136">
        <f>'6-3표준조사(3)'!M619</f>
        <v>0</v>
      </c>
      <c r="K571" s="1186"/>
    </row>
    <row r="572" spans="1:12" s="26" customFormat="1" ht="21" hidden="1" customHeight="1">
      <c r="A572" s="6">
        <f t="shared" si="41"/>
        <v>0</v>
      </c>
      <c r="B572" s="1185"/>
      <c r="C572" s="137"/>
      <c r="D572" s="137"/>
      <c r="E572" s="137"/>
      <c r="F572" s="137"/>
      <c r="G572" s="136">
        <f>IF($H572&gt;0,G571,)</f>
        <v>0</v>
      </c>
      <c r="H572" s="136">
        <f t="shared" si="48"/>
        <v>0</v>
      </c>
      <c r="I572" s="136">
        <f>'6-3표준조사(3)'!L620</f>
        <v>0</v>
      </c>
      <c r="J572" s="136">
        <f>'6-3표준조사(3)'!M620</f>
        <v>0</v>
      </c>
      <c r="K572" s="1186"/>
    </row>
    <row r="573" spans="1:12" ht="21" hidden="1" customHeight="1">
      <c r="A573" s="6">
        <f t="shared" si="41"/>
        <v>0</v>
      </c>
      <c r="B573" s="1178">
        <f>'6-3표준조사(4)'!M4</f>
        <v>0</v>
      </c>
      <c r="C573" s="920">
        <f>'6-3표준조사(4)'!N4</f>
        <v>0</v>
      </c>
      <c r="D573" s="920">
        <f>'6-3표준조사(4)'!O4</f>
        <v>0</v>
      </c>
      <c r="E573" s="920" t="str">
        <f>'6-3표준조사(4)'!P4</f>
        <v>번지</v>
      </c>
      <c r="F573" s="920">
        <f>'6-3표준조사(4)'!K4</f>
        <v>0</v>
      </c>
      <c r="G573" s="920">
        <f>'6-3표준조사(4)'!L4</f>
        <v>0</v>
      </c>
      <c r="H573" s="920">
        <f>IF(I573&gt;0,1,0)</f>
        <v>0</v>
      </c>
      <c r="I573" s="920">
        <f>'6-3표준조사(4)'!L12</f>
        <v>0</v>
      </c>
      <c r="J573" s="920">
        <f>'6-3표준조사(4)'!M12</f>
        <v>0</v>
      </c>
      <c r="K573" s="1184"/>
    </row>
    <row r="574" spans="1:12" ht="21" hidden="1" customHeight="1">
      <c r="A574" s="6">
        <f t="shared" si="41"/>
        <v>0</v>
      </c>
      <c r="B574" s="1183"/>
      <c r="C574" s="1136"/>
      <c r="D574" s="1136"/>
      <c r="E574" s="1136"/>
      <c r="F574" s="920">
        <f>F573</f>
        <v>0</v>
      </c>
      <c r="G574" s="920">
        <f>IF($H574&gt;0,G573,)</f>
        <v>0</v>
      </c>
      <c r="H574" s="920">
        <f t="shared" si="39"/>
        <v>0</v>
      </c>
      <c r="I574" s="920">
        <f>'6-3표준조사(4)'!L13</f>
        <v>0</v>
      </c>
      <c r="J574" s="920">
        <f>'6-3표준조사(4)'!M13</f>
        <v>0</v>
      </c>
      <c r="K574" s="1184"/>
    </row>
    <row r="575" spans="1:12" ht="21" hidden="1" customHeight="1">
      <c r="A575" s="6">
        <f t="shared" si="41"/>
        <v>0</v>
      </c>
      <c r="B575" s="1185"/>
      <c r="C575" s="137"/>
      <c r="D575" s="137"/>
      <c r="E575" s="137"/>
      <c r="F575" s="136">
        <f>IF($H575&gt;0,F574,)</f>
        <v>0</v>
      </c>
      <c r="G575" s="136">
        <f>IF($H575&gt;0,G574,)</f>
        <v>0</v>
      </c>
      <c r="H575" s="136">
        <f>IF(I575&gt;0,H574+1,0)</f>
        <v>0</v>
      </c>
      <c r="I575" s="920">
        <f>'6-3표준조사(4)'!L14</f>
        <v>0</v>
      </c>
      <c r="J575" s="920">
        <f>'6-3표준조사(4)'!M14</f>
        <v>0</v>
      </c>
      <c r="K575" s="1186"/>
    </row>
    <row r="576" spans="1:12" ht="21" hidden="1" customHeight="1">
      <c r="A576" s="6">
        <f t="shared" si="41"/>
        <v>0</v>
      </c>
      <c r="B576" s="1185"/>
      <c r="C576" s="137"/>
      <c r="D576" s="137"/>
      <c r="E576" s="137"/>
      <c r="F576" s="136">
        <f>IF($H576&gt;0,F573,)</f>
        <v>0</v>
      </c>
      <c r="G576" s="136">
        <f>IF($H576&gt;0,G573,)</f>
        <v>0</v>
      </c>
      <c r="H576" s="136">
        <f>IF(I576&gt;0,H575+1,0)</f>
        <v>0</v>
      </c>
      <c r="I576" s="920">
        <f>'6-3표준조사(4)'!L15</f>
        <v>0</v>
      </c>
      <c r="J576" s="920">
        <f>'6-3표준조사(4)'!M15</f>
        <v>0</v>
      </c>
      <c r="K576" s="1186"/>
    </row>
    <row r="577" spans="1:11" ht="21" hidden="1" customHeight="1">
      <c r="A577" s="6">
        <f t="shared" si="41"/>
        <v>0</v>
      </c>
      <c r="B577" s="1190"/>
      <c r="C577" s="553"/>
      <c r="D577" s="553"/>
      <c r="E577" s="1191"/>
      <c r="F577" s="553"/>
      <c r="G577" s="136"/>
      <c r="H577" s="136"/>
      <c r="I577" s="920">
        <f>'6-3표준조사(4)'!L16</f>
        <v>0</v>
      </c>
      <c r="J577" s="920">
        <f>'6-3표준조사(4)'!M16</f>
        <v>0</v>
      </c>
      <c r="K577" s="1186"/>
    </row>
    <row r="578" spans="1:11" ht="21" hidden="1" customHeight="1">
      <c r="A578" s="6">
        <f t="shared" si="41"/>
        <v>0</v>
      </c>
      <c r="B578" s="1185"/>
      <c r="C578" s="137"/>
      <c r="D578" s="137"/>
      <c r="E578" s="137"/>
      <c r="F578" s="137"/>
      <c r="G578" s="136"/>
      <c r="H578" s="136"/>
      <c r="I578" s="920">
        <f>'6-3표준조사(4)'!L17</f>
        <v>0</v>
      </c>
      <c r="J578" s="920">
        <f>'6-3표준조사(4)'!M17</f>
        <v>0</v>
      </c>
      <c r="K578" s="1186"/>
    </row>
    <row r="579" spans="1:11" ht="21" hidden="1" customHeight="1">
      <c r="A579" s="6">
        <f t="shared" si="41"/>
        <v>0</v>
      </c>
      <c r="B579" s="1185"/>
      <c r="C579" s="137"/>
      <c r="D579" s="137"/>
      <c r="E579" s="137"/>
      <c r="F579" s="137"/>
      <c r="G579" s="136">
        <f>IF($H579&gt;0,G578,)</f>
        <v>0</v>
      </c>
      <c r="H579" s="136">
        <f>IF(I579&gt;0,H578+1,0)</f>
        <v>0</v>
      </c>
      <c r="I579" s="920">
        <f>'6-3표준조사(4)'!L18</f>
        <v>0</v>
      </c>
      <c r="J579" s="920">
        <f>'6-3표준조사(4)'!M18</f>
        <v>0</v>
      </c>
      <c r="K579" s="1186"/>
    </row>
    <row r="580" spans="1:11" ht="21" hidden="1" customHeight="1">
      <c r="A580" s="6">
        <f t="shared" si="41"/>
        <v>0</v>
      </c>
      <c r="B580" s="1178">
        <f>'6-3표준조사(4)'!M79</f>
        <v>0</v>
      </c>
      <c r="C580" s="920">
        <f>'6-3표준조사(4)'!N79</f>
        <v>0</v>
      </c>
      <c r="D580" s="920">
        <f>'6-3표준조사(4)'!O79</f>
        <v>0</v>
      </c>
      <c r="E580" s="920" t="str">
        <f>'6-3표준조사(4)'!P79</f>
        <v>번지</v>
      </c>
      <c r="F580" s="920">
        <f>'6-3표준조사(4)'!K79</f>
        <v>0</v>
      </c>
      <c r="G580" s="920">
        <f>'6-3표준조사(4)'!L79</f>
        <v>0</v>
      </c>
      <c r="H580" s="920">
        <f>IF(I580&gt;0,1,0)</f>
        <v>0</v>
      </c>
      <c r="I580" s="920">
        <f>'6-3표준조사(4)'!L87</f>
        <v>0</v>
      </c>
      <c r="J580" s="920">
        <f>'6-3표준조사(4)'!M87</f>
        <v>0</v>
      </c>
      <c r="K580" s="1184"/>
    </row>
    <row r="581" spans="1:11" ht="21" hidden="1" customHeight="1">
      <c r="A581" s="6">
        <f t="shared" si="41"/>
        <v>0</v>
      </c>
      <c r="B581" s="1183"/>
      <c r="C581" s="1136"/>
      <c r="D581" s="1136"/>
      <c r="E581" s="1136"/>
      <c r="F581" s="920">
        <f>F580</f>
        <v>0</v>
      </c>
      <c r="G581" s="920">
        <f t="shared" ref="G581:G586" si="49">IF($H581&gt;0,G580,)</f>
        <v>0</v>
      </c>
      <c r="H581" s="920">
        <f t="shared" ref="H581:H589" si="50">IF(I581&gt;0,H580+1,0)</f>
        <v>0</v>
      </c>
      <c r="I581" s="920">
        <f>'6-3표준조사(4)'!L88</f>
        <v>0</v>
      </c>
      <c r="J581" s="920">
        <f>'6-3표준조사(4)'!M88</f>
        <v>0</v>
      </c>
      <c r="K581" s="1184"/>
    </row>
    <row r="582" spans="1:11" ht="21" hidden="1" customHeight="1">
      <c r="A582" s="6">
        <f t="shared" si="41"/>
        <v>0</v>
      </c>
      <c r="B582" s="1183"/>
      <c r="C582" s="1136"/>
      <c r="D582" s="1136"/>
      <c r="E582" s="1136"/>
      <c r="F582" s="920">
        <f>F580</f>
        <v>0</v>
      </c>
      <c r="G582" s="920">
        <f t="shared" si="49"/>
        <v>0</v>
      </c>
      <c r="H582" s="920">
        <f t="shared" si="50"/>
        <v>0</v>
      </c>
      <c r="I582" s="920">
        <f>'6-3표준조사(4)'!L89</f>
        <v>0</v>
      </c>
      <c r="J582" s="920">
        <f>'6-3표준조사(4)'!M89</f>
        <v>0</v>
      </c>
      <c r="K582" s="1184"/>
    </row>
    <row r="583" spans="1:11" ht="21" hidden="1" customHeight="1">
      <c r="A583" s="6">
        <f t="shared" si="41"/>
        <v>0</v>
      </c>
      <c r="B583" s="1183"/>
      <c r="C583" s="1136"/>
      <c r="D583" s="1136"/>
      <c r="E583" s="1136"/>
      <c r="F583" s="920">
        <f>IF($H583&gt;0,F582,)</f>
        <v>0</v>
      </c>
      <c r="G583" s="920">
        <f t="shared" si="49"/>
        <v>0</v>
      </c>
      <c r="H583" s="920">
        <f t="shared" si="50"/>
        <v>0</v>
      </c>
      <c r="I583" s="920">
        <f>'6-3표준조사(4)'!L90</f>
        <v>0</v>
      </c>
      <c r="J583" s="920">
        <f>'6-3표준조사(4)'!M90</f>
        <v>0</v>
      </c>
      <c r="K583" s="1184"/>
    </row>
    <row r="584" spans="1:11" ht="21" hidden="1" customHeight="1">
      <c r="A584" s="6">
        <f t="shared" si="41"/>
        <v>0</v>
      </c>
      <c r="B584" s="1185"/>
      <c r="C584" s="137"/>
      <c r="D584" s="137"/>
      <c r="E584" s="137"/>
      <c r="F584" s="136">
        <f>IF($H584&gt;0,F583,)</f>
        <v>0</v>
      </c>
      <c r="G584" s="136">
        <f t="shared" si="49"/>
        <v>0</v>
      </c>
      <c r="H584" s="136">
        <f t="shared" si="50"/>
        <v>0</v>
      </c>
      <c r="I584" s="920">
        <f>'6-3표준조사(4)'!L91</f>
        <v>0</v>
      </c>
      <c r="J584" s="920">
        <f>'6-3표준조사(4)'!M91</f>
        <v>0</v>
      </c>
      <c r="K584" s="1186"/>
    </row>
    <row r="585" spans="1:11" ht="21" hidden="1" customHeight="1">
      <c r="A585" s="6">
        <f t="shared" ref="A585:A650" si="51">IF(H585&gt;0,1,0)</f>
        <v>0</v>
      </c>
      <c r="B585" s="1185"/>
      <c r="C585" s="137"/>
      <c r="D585" s="137"/>
      <c r="E585" s="137"/>
      <c r="F585" s="136">
        <f>IF($H585&gt;0,F584,)</f>
        <v>0</v>
      </c>
      <c r="G585" s="136">
        <f t="shared" si="49"/>
        <v>0</v>
      </c>
      <c r="H585" s="136">
        <f t="shared" si="50"/>
        <v>0</v>
      </c>
      <c r="I585" s="920">
        <f>'6-3표준조사(4)'!L92</f>
        <v>0</v>
      </c>
      <c r="J585" s="920">
        <f>'6-3표준조사(4)'!M92</f>
        <v>0</v>
      </c>
      <c r="K585" s="1186"/>
    </row>
    <row r="586" spans="1:11" ht="21" hidden="1" customHeight="1">
      <c r="A586" s="6">
        <f t="shared" si="51"/>
        <v>0</v>
      </c>
      <c r="B586" s="1185"/>
      <c r="C586" s="137"/>
      <c r="D586" s="137"/>
      <c r="E586" s="137"/>
      <c r="F586" s="136">
        <f>IF($H586&gt;0,F585,)</f>
        <v>0</v>
      </c>
      <c r="G586" s="136">
        <f t="shared" si="49"/>
        <v>0</v>
      </c>
      <c r="H586" s="136">
        <f>IF(I586&gt;0,H585+1,0)</f>
        <v>0</v>
      </c>
      <c r="I586" s="920">
        <f>'6-3표준조사(4)'!L93</f>
        <v>0</v>
      </c>
      <c r="J586" s="920">
        <f>'6-3표준조사(4)'!M93</f>
        <v>0</v>
      </c>
      <c r="K586" s="1186"/>
    </row>
    <row r="587" spans="1:11" ht="21" hidden="1" customHeight="1">
      <c r="A587" s="6">
        <f t="shared" si="51"/>
        <v>0</v>
      </c>
      <c r="B587" s="1178">
        <f>'6-3표준조사(4)'!M154</f>
        <v>0</v>
      </c>
      <c r="C587" s="920">
        <f>'6-3표준조사(4)'!N154</f>
        <v>0</v>
      </c>
      <c r="D587" s="920">
        <f>'6-3표준조사(4)'!O154</f>
        <v>0</v>
      </c>
      <c r="E587" s="925" t="str">
        <f>'6-3표준조사(4)'!P154</f>
        <v>번지</v>
      </c>
      <c r="F587" s="920">
        <f>'6-3표준조사(4)'!K154</f>
        <v>0</v>
      </c>
      <c r="G587" s="920">
        <f>'6-3표준조사(4)'!L154</f>
        <v>0</v>
      </c>
      <c r="H587" s="920">
        <f>IF(I587&gt;0,1,0)</f>
        <v>0</v>
      </c>
      <c r="I587" s="920">
        <f>'6-3표준조사(4)'!L162</f>
        <v>0</v>
      </c>
      <c r="J587" s="920">
        <f>'6-3표준조사(4)'!M162</f>
        <v>0</v>
      </c>
      <c r="K587" s="1184"/>
    </row>
    <row r="588" spans="1:11" ht="21" hidden="1" customHeight="1">
      <c r="A588" s="6">
        <f t="shared" si="51"/>
        <v>0</v>
      </c>
      <c r="B588" s="1185"/>
      <c r="C588" s="137"/>
      <c r="D588" s="137"/>
      <c r="E588" s="137"/>
      <c r="F588" s="920">
        <f>F587</f>
        <v>0</v>
      </c>
      <c r="G588" s="920">
        <f>IF($H588&gt;0,G587,)</f>
        <v>0</v>
      </c>
      <c r="H588" s="920">
        <f t="shared" si="50"/>
        <v>0</v>
      </c>
      <c r="I588" s="920">
        <f>'6-3표준조사(4)'!L163</f>
        <v>0</v>
      </c>
      <c r="J588" s="920">
        <f>'6-3표준조사(4)'!M163</f>
        <v>0</v>
      </c>
      <c r="K588" s="1186"/>
    </row>
    <row r="589" spans="1:11" ht="21" hidden="1" customHeight="1">
      <c r="A589" s="6">
        <f t="shared" si="51"/>
        <v>0</v>
      </c>
      <c r="B589" s="1185"/>
      <c r="C589" s="137"/>
      <c r="D589" s="137"/>
      <c r="E589" s="137"/>
      <c r="F589" s="920">
        <f>F587</f>
        <v>0</v>
      </c>
      <c r="G589" s="920">
        <f>IF($H589&gt;0,G588,)</f>
        <v>0</v>
      </c>
      <c r="H589" s="920">
        <f t="shared" si="50"/>
        <v>0</v>
      </c>
      <c r="I589" s="920">
        <f>'6-3표준조사(4)'!L164</f>
        <v>0</v>
      </c>
      <c r="J589" s="920">
        <f>'6-3표준조사(4)'!M164</f>
        <v>0</v>
      </c>
      <c r="K589" s="1186"/>
    </row>
    <row r="590" spans="1:11" ht="21" hidden="1" customHeight="1">
      <c r="A590" s="6">
        <f t="shared" si="51"/>
        <v>0</v>
      </c>
      <c r="B590" s="1185"/>
      <c r="C590" s="137"/>
      <c r="D590" s="137"/>
      <c r="E590" s="137"/>
      <c r="F590" s="920">
        <f>IF($H590&gt;0,F589,)</f>
        <v>0</v>
      </c>
      <c r="G590" s="920">
        <f>IF($H590&gt;0,G589,)</f>
        <v>0</v>
      </c>
      <c r="H590" s="136">
        <f>IF(I590&gt;0,H589+1,0)</f>
        <v>0</v>
      </c>
      <c r="I590" s="920">
        <f>'6-3표준조사(4)'!L165</f>
        <v>0</v>
      </c>
      <c r="J590" s="920">
        <f>'6-3표준조사(4)'!M165</f>
        <v>0</v>
      </c>
      <c r="K590" s="1186"/>
    </row>
    <row r="591" spans="1:11" ht="21" hidden="1" customHeight="1">
      <c r="A591" s="6">
        <f t="shared" si="51"/>
        <v>0</v>
      </c>
      <c r="B591" s="1185"/>
      <c r="C591" s="137"/>
      <c r="D591" s="137"/>
      <c r="E591" s="137"/>
      <c r="F591" s="137"/>
      <c r="G591" s="136">
        <f>IF($H591&gt;0,G590,)</f>
        <v>0</v>
      </c>
      <c r="H591" s="136">
        <f>IF(I591&gt;0,H590+1,0)</f>
        <v>0</v>
      </c>
      <c r="I591" s="920">
        <f>'6-3표준조사(4)'!L166</f>
        <v>0</v>
      </c>
      <c r="J591" s="920">
        <f>'6-3표준조사(4)'!M166</f>
        <v>0</v>
      </c>
      <c r="K591" s="1186"/>
    </row>
    <row r="592" spans="1:11" ht="21" hidden="1" customHeight="1">
      <c r="A592" s="6">
        <f t="shared" si="51"/>
        <v>0</v>
      </c>
      <c r="B592" s="1185"/>
      <c r="C592" s="137"/>
      <c r="D592" s="137"/>
      <c r="E592" s="137"/>
      <c r="F592" s="137"/>
      <c r="G592" s="136">
        <f>IF($H592&gt;0,G591,)</f>
        <v>0</v>
      </c>
      <c r="H592" s="136">
        <f>IF(I592&gt;0,H591+1,0)</f>
        <v>0</v>
      </c>
      <c r="I592" s="920">
        <f>'6-3표준조사(4)'!L167</f>
        <v>0</v>
      </c>
      <c r="J592" s="920">
        <f>'6-3표준조사(4)'!M167</f>
        <v>0</v>
      </c>
      <c r="K592" s="1186"/>
    </row>
    <row r="593" spans="1:11" ht="21" hidden="1" customHeight="1">
      <c r="A593" s="6">
        <f t="shared" si="51"/>
        <v>0</v>
      </c>
      <c r="B593" s="1178">
        <f>'6-3표준조사(4)'!M229</f>
        <v>0</v>
      </c>
      <c r="C593" s="920">
        <f>'6-3표준조사(4)'!N229</f>
        <v>0</v>
      </c>
      <c r="D593" s="920">
        <f>'6-3표준조사(4)'!O229</f>
        <v>0</v>
      </c>
      <c r="E593" s="920" t="str">
        <f>'6-3표준조사(4)'!P229</f>
        <v>번지</v>
      </c>
      <c r="F593" s="920">
        <f>'6-3표준조사(4)'!K229</f>
        <v>0</v>
      </c>
      <c r="G593" s="920">
        <f>'6-3표준조사(4)'!L229</f>
        <v>0</v>
      </c>
      <c r="H593" s="920">
        <f>IF(I593&gt;0,1,0)</f>
        <v>0</v>
      </c>
      <c r="I593" s="920">
        <f>'6-3표준조사(4)'!L237</f>
        <v>0</v>
      </c>
      <c r="J593" s="920">
        <f>'6-3표준조사(4)'!M237</f>
        <v>0</v>
      </c>
      <c r="K593" s="1184"/>
    </row>
    <row r="594" spans="1:11" ht="21" hidden="1" customHeight="1">
      <c r="A594" s="6">
        <f t="shared" si="51"/>
        <v>0</v>
      </c>
      <c r="B594" s="1185"/>
      <c r="C594" s="137"/>
      <c r="D594" s="137"/>
      <c r="E594" s="137"/>
      <c r="F594" s="920">
        <f>IF($H594&gt;0,F593,)</f>
        <v>0</v>
      </c>
      <c r="G594" s="920">
        <f>IF($H594&gt;0,G593,)</f>
        <v>0</v>
      </c>
      <c r="H594" s="920">
        <f t="shared" ref="H594:H600" si="52">IF(I594&gt;0,H593+1,0)</f>
        <v>0</v>
      </c>
      <c r="I594" s="920">
        <f>'6-3표준조사(4)'!L238</f>
        <v>0</v>
      </c>
      <c r="J594" s="920">
        <f>'6-3표준조사(4)'!M238</f>
        <v>0</v>
      </c>
      <c r="K594" s="1186"/>
    </row>
    <row r="595" spans="1:11" ht="21" hidden="1" customHeight="1">
      <c r="A595" s="6">
        <f t="shared" si="51"/>
        <v>0</v>
      </c>
      <c r="B595" s="1185"/>
      <c r="C595" s="137"/>
      <c r="D595" s="137"/>
      <c r="E595" s="137"/>
      <c r="F595" s="920">
        <f>IF($H595&gt;0,F594,)</f>
        <v>0</v>
      </c>
      <c r="G595" s="920">
        <f>IF($H595&gt;0,G594,)</f>
        <v>0</v>
      </c>
      <c r="H595" s="920">
        <f t="shared" si="52"/>
        <v>0</v>
      </c>
      <c r="I595" s="920">
        <f>'6-3표준조사(4)'!L239</f>
        <v>0</v>
      </c>
      <c r="J595" s="920">
        <f>'6-3표준조사(4)'!M239</f>
        <v>0</v>
      </c>
      <c r="K595" s="1186"/>
    </row>
    <row r="596" spans="1:11" ht="21" hidden="1" customHeight="1">
      <c r="A596" s="6">
        <f t="shared" si="51"/>
        <v>0</v>
      </c>
      <c r="B596" s="1185"/>
      <c r="C596" s="137"/>
      <c r="D596" s="137"/>
      <c r="E596" s="137"/>
      <c r="F596" s="136"/>
      <c r="G596" s="136"/>
      <c r="H596" s="136">
        <f t="shared" si="52"/>
        <v>0</v>
      </c>
      <c r="I596" s="920">
        <f>'6-3표준조사(4)'!L240</f>
        <v>0</v>
      </c>
      <c r="J596" s="920">
        <f>'6-3표준조사(4)'!M240</f>
        <v>0</v>
      </c>
      <c r="K596" s="1186"/>
    </row>
    <row r="597" spans="1:11" ht="21" hidden="1" customHeight="1">
      <c r="A597" s="6">
        <f t="shared" si="51"/>
        <v>0</v>
      </c>
      <c r="B597" s="1185"/>
      <c r="C597" s="137"/>
      <c r="D597" s="137"/>
      <c r="E597" s="137"/>
      <c r="F597" s="136"/>
      <c r="G597" s="136"/>
      <c r="H597" s="136">
        <f t="shared" si="52"/>
        <v>0</v>
      </c>
      <c r="I597" s="920">
        <f>'6-3표준조사(4)'!L241</f>
        <v>0</v>
      </c>
      <c r="J597" s="920">
        <f>'6-3표준조사(4)'!M241</f>
        <v>0</v>
      </c>
      <c r="K597" s="1186"/>
    </row>
    <row r="598" spans="1:11" ht="21" hidden="1" customHeight="1">
      <c r="A598" s="6">
        <f t="shared" si="51"/>
        <v>0</v>
      </c>
      <c r="B598" s="1185"/>
      <c r="C598" s="137"/>
      <c r="D598" s="137"/>
      <c r="E598" s="137"/>
      <c r="F598" s="137"/>
      <c r="G598" s="136"/>
      <c r="H598" s="136">
        <f t="shared" si="52"/>
        <v>0</v>
      </c>
      <c r="I598" s="920">
        <f>'6-3표준조사(4)'!L242</f>
        <v>0</v>
      </c>
      <c r="J598" s="920">
        <f>'6-3표준조사(4)'!M242</f>
        <v>0</v>
      </c>
      <c r="K598" s="1186"/>
    </row>
    <row r="599" spans="1:11" ht="21" hidden="1" customHeight="1">
      <c r="A599" s="6">
        <f t="shared" si="51"/>
        <v>0</v>
      </c>
      <c r="B599" s="1185"/>
      <c r="C599" s="137"/>
      <c r="D599" s="137"/>
      <c r="E599" s="137"/>
      <c r="F599" s="137"/>
      <c r="G599" s="136">
        <f>IF($H599&gt;0,G598,)</f>
        <v>0</v>
      </c>
      <c r="H599" s="136">
        <f t="shared" si="52"/>
        <v>0</v>
      </c>
      <c r="I599" s="920">
        <f>'6-3표준조사(4)'!L243</f>
        <v>0</v>
      </c>
      <c r="J599" s="920">
        <f>'6-3표준조사(4)'!M243</f>
        <v>0</v>
      </c>
      <c r="K599" s="1186"/>
    </row>
    <row r="600" spans="1:11" ht="21" hidden="1" customHeight="1">
      <c r="A600" s="6">
        <f t="shared" si="51"/>
        <v>0</v>
      </c>
      <c r="B600" s="1185"/>
      <c r="C600" s="137"/>
      <c r="D600" s="137"/>
      <c r="E600" s="137"/>
      <c r="F600" s="137"/>
      <c r="G600" s="136"/>
      <c r="H600" s="136">
        <f t="shared" si="52"/>
        <v>0</v>
      </c>
      <c r="I600" s="920">
        <f>'6-3표준조사(4)'!L244</f>
        <v>0</v>
      </c>
      <c r="J600" s="920">
        <f>'6-3표준조사(4)'!M244</f>
        <v>0</v>
      </c>
      <c r="K600" s="1186"/>
    </row>
    <row r="601" spans="1:11" ht="21" hidden="1" customHeight="1">
      <c r="A601" s="6">
        <f t="shared" si="51"/>
        <v>0</v>
      </c>
      <c r="B601" s="1178">
        <f>'6-3표준조사(4)'!M304</f>
        <v>0</v>
      </c>
      <c r="C601" s="920">
        <f>'6-3표준조사(4)'!N304</f>
        <v>0</v>
      </c>
      <c r="D601" s="920">
        <f>'6-3표준조사(4)'!O304</f>
        <v>0</v>
      </c>
      <c r="E601" s="920" t="str">
        <f>'6-3표준조사(4)'!P304</f>
        <v>번지</v>
      </c>
      <c r="F601" s="920">
        <f>'6-3표준조사(4)'!K304</f>
        <v>0</v>
      </c>
      <c r="G601" s="920">
        <f>'6-3표준조사(4)'!L304</f>
        <v>0</v>
      </c>
      <c r="H601" s="920">
        <f>IF(I601&gt;0,1,0)</f>
        <v>0</v>
      </c>
      <c r="I601" s="920">
        <f>'6-3표준조사(4)'!L312</f>
        <v>0</v>
      </c>
      <c r="J601" s="920">
        <f>'6-3표준조사(4)'!M312</f>
        <v>0</v>
      </c>
      <c r="K601" s="1184"/>
    </row>
    <row r="602" spans="1:11" ht="21" hidden="1" customHeight="1">
      <c r="A602" s="6">
        <f t="shared" si="51"/>
        <v>0</v>
      </c>
      <c r="B602" s="1183"/>
      <c r="C602" s="1136"/>
      <c r="D602" s="1136"/>
      <c r="E602" s="1136"/>
      <c r="F602" s="920">
        <f t="shared" ref="F602:G606" si="53">IF($H602&gt;0,F601,)</f>
        <v>0</v>
      </c>
      <c r="G602" s="920">
        <f t="shared" si="53"/>
        <v>0</v>
      </c>
      <c r="H602" s="920">
        <f t="shared" ref="H602:H607" si="54">IF(I602&gt;0,H601+1,0)</f>
        <v>0</v>
      </c>
      <c r="I602" s="920">
        <f>'6-3표준조사(4)'!L313</f>
        <v>0</v>
      </c>
      <c r="J602" s="920">
        <f>'6-3표준조사(4)'!M313</f>
        <v>0</v>
      </c>
      <c r="K602" s="1184"/>
    </row>
    <row r="603" spans="1:11" ht="21" hidden="1" customHeight="1">
      <c r="A603" s="6">
        <f t="shared" si="51"/>
        <v>0</v>
      </c>
      <c r="B603" s="1185"/>
      <c r="C603" s="137"/>
      <c r="D603" s="137"/>
      <c r="E603" s="137"/>
      <c r="F603" s="136">
        <f t="shared" si="53"/>
        <v>0</v>
      </c>
      <c r="G603" s="136">
        <f t="shared" si="53"/>
        <v>0</v>
      </c>
      <c r="H603" s="136">
        <f t="shared" si="54"/>
        <v>0</v>
      </c>
      <c r="I603" s="920">
        <f>'6-3표준조사(4)'!L314</f>
        <v>0</v>
      </c>
      <c r="J603" s="920">
        <f>'6-3표준조사(4)'!M314</f>
        <v>0</v>
      </c>
      <c r="K603" s="1186"/>
    </row>
    <row r="604" spans="1:11" ht="21" hidden="1" customHeight="1">
      <c r="A604" s="6">
        <f t="shared" si="51"/>
        <v>0</v>
      </c>
      <c r="B604" s="1185"/>
      <c r="C604" s="137"/>
      <c r="D604" s="137"/>
      <c r="E604" s="137"/>
      <c r="F604" s="136">
        <f t="shared" si="53"/>
        <v>0</v>
      </c>
      <c r="G604" s="136">
        <f t="shared" si="53"/>
        <v>0</v>
      </c>
      <c r="H604" s="136">
        <f t="shared" si="54"/>
        <v>0</v>
      </c>
      <c r="I604" s="920">
        <f>'6-3표준조사(4)'!L315</f>
        <v>0</v>
      </c>
      <c r="J604" s="920">
        <f>'6-3표준조사(4)'!M315</f>
        <v>0</v>
      </c>
      <c r="K604" s="1186"/>
    </row>
    <row r="605" spans="1:11" ht="21" hidden="1" customHeight="1">
      <c r="A605" s="6">
        <f t="shared" si="51"/>
        <v>0</v>
      </c>
      <c r="B605" s="1185"/>
      <c r="C605" s="137"/>
      <c r="D605" s="137"/>
      <c r="E605" s="137"/>
      <c r="F605" s="136">
        <f t="shared" si="53"/>
        <v>0</v>
      </c>
      <c r="G605" s="136">
        <f t="shared" si="53"/>
        <v>0</v>
      </c>
      <c r="H605" s="136">
        <f t="shared" si="54"/>
        <v>0</v>
      </c>
      <c r="I605" s="920">
        <f>'6-3표준조사(4)'!L316</f>
        <v>0</v>
      </c>
      <c r="J605" s="920">
        <f>'6-3표준조사(4)'!M316</f>
        <v>0</v>
      </c>
      <c r="K605" s="1186"/>
    </row>
    <row r="606" spans="1:11" ht="21" hidden="1" customHeight="1">
      <c r="A606" s="6">
        <f t="shared" si="51"/>
        <v>0</v>
      </c>
      <c r="B606" s="1185"/>
      <c r="C606" s="137"/>
      <c r="D606" s="137"/>
      <c r="E606" s="137"/>
      <c r="F606" s="136">
        <f t="shared" si="53"/>
        <v>0</v>
      </c>
      <c r="G606" s="136">
        <f t="shared" si="53"/>
        <v>0</v>
      </c>
      <c r="H606" s="136">
        <f t="shared" si="54"/>
        <v>0</v>
      </c>
      <c r="I606" s="920">
        <f>'6-3표준조사(4)'!L317</f>
        <v>0</v>
      </c>
      <c r="J606" s="920">
        <f>'6-3표준조사(4)'!M317</f>
        <v>0</v>
      </c>
      <c r="K606" s="1186"/>
    </row>
    <row r="607" spans="1:11" ht="21" hidden="1" customHeight="1">
      <c r="A607" s="6">
        <f t="shared" si="51"/>
        <v>0</v>
      </c>
      <c r="B607" s="1185"/>
      <c r="C607" s="137"/>
      <c r="D607" s="137"/>
      <c r="E607" s="137"/>
      <c r="F607" s="137"/>
      <c r="G607" s="136">
        <f>IF($H607&gt;0,G606,)</f>
        <v>0</v>
      </c>
      <c r="H607" s="136">
        <f t="shared" si="54"/>
        <v>0</v>
      </c>
      <c r="I607" s="920">
        <f>'6-3표준조사(4)'!L318</f>
        <v>0</v>
      </c>
      <c r="J607" s="920">
        <f>'6-3표준조사(4)'!M318</f>
        <v>0</v>
      </c>
      <c r="K607" s="1186"/>
    </row>
    <row r="608" spans="1:11" ht="21" hidden="1" customHeight="1">
      <c r="A608" s="6">
        <f t="shared" si="51"/>
        <v>0</v>
      </c>
      <c r="B608" s="1178">
        <f>'6-3표준조사(4)'!M379</f>
        <v>0</v>
      </c>
      <c r="C608" s="920">
        <f>'6-3표준조사(4)'!N379</f>
        <v>0</v>
      </c>
      <c r="D608" s="920">
        <f>'6-3표준조사(4)'!O379</f>
        <v>0</v>
      </c>
      <c r="E608" s="920" t="str">
        <f>'6-3표준조사(4)'!P379</f>
        <v>번지</v>
      </c>
      <c r="F608" s="920">
        <f>'6-3표준조사(4)'!K379</f>
        <v>0</v>
      </c>
      <c r="G608" s="920">
        <f>'6-3표준조사(4)'!L379</f>
        <v>0</v>
      </c>
      <c r="H608" s="920">
        <f>IF(I608&gt;0,1,0)</f>
        <v>0</v>
      </c>
      <c r="I608" s="920">
        <f>'6-3표준조사(4)'!L387</f>
        <v>0</v>
      </c>
      <c r="J608" s="920">
        <f>'6-3표준조사(4)'!M387</f>
        <v>0</v>
      </c>
      <c r="K608" s="1184"/>
    </row>
    <row r="609" spans="1:11" ht="21" hidden="1" customHeight="1">
      <c r="A609" s="6">
        <f t="shared" si="51"/>
        <v>0</v>
      </c>
      <c r="B609" s="1183"/>
      <c r="C609" s="1136"/>
      <c r="D609" s="1136"/>
      <c r="E609" s="1136"/>
      <c r="F609" s="920">
        <f>F608</f>
        <v>0</v>
      </c>
      <c r="G609" s="920">
        <f t="shared" ref="G609:G614" si="55">IF($H609&gt;0,G608,)</f>
        <v>0</v>
      </c>
      <c r="H609" s="920">
        <f t="shared" ref="H609:H614" si="56">IF(I609&gt;0,H608+1,0)</f>
        <v>0</v>
      </c>
      <c r="I609" s="920">
        <f>'6-3표준조사(4)'!L388</f>
        <v>0</v>
      </c>
      <c r="J609" s="920">
        <f>'6-3표준조사(4)'!M388</f>
        <v>0</v>
      </c>
      <c r="K609" s="1184"/>
    </row>
    <row r="610" spans="1:11" ht="21" hidden="1" customHeight="1">
      <c r="A610" s="6">
        <f t="shared" si="51"/>
        <v>0</v>
      </c>
      <c r="B610" s="1185"/>
      <c r="C610" s="137"/>
      <c r="D610" s="137"/>
      <c r="E610" s="137"/>
      <c r="F610" s="137"/>
      <c r="G610" s="136">
        <f t="shared" si="55"/>
        <v>0</v>
      </c>
      <c r="H610" s="136">
        <f t="shared" si="56"/>
        <v>0</v>
      </c>
      <c r="I610" s="920">
        <f>'6-3표준조사(4)'!L389</f>
        <v>0</v>
      </c>
      <c r="J610" s="920">
        <f>'6-3표준조사(4)'!M389</f>
        <v>0</v>
      </c>
      <c r="K610" s="1186"/>
    </row>
    <row r="611" spans="1:11" ht="21" hidden="1" customHeight="1">
      <c r="A611" s="6">
        <f t="shared" si="51"/>
        <v>0</v>
      </c>
      <c r="B611" s="1185"/>
      <c r="C611" s="137"/>
      <c r="D611" s="137"/>
      <c r="E611" s="137"/>
      <c r="F611" s="137"/>
      <c r="G611" s="136">
        <f t="shared" si="55"/>
        <v>0</v>
      </c>
      <c r="H611" s="136">
        <f t="shared" si="56"/>
        <v>0</v>
      </c>
      <c r="I611" s="920">
        <f>'6-3표준조사(4)'!L390</f>
        <v>0</v>
      </c>
      <c r="J611" s="920">
        <f>'6-3표준조사(4)'!M390</f>
        <v>0</v>
      </c>
      <c r="K611" s="1186"/>
    </row>
    <row r="612" spans="1:11" ht="21" hidden="1" customHeight="1">
      <c r="A612" s="6">
        <f t="shared" si="51"/>
        <v>0</v>
      </c>
      <c r="B612" s="1185"/>
      <c r="C612" s="137"/>
      <c r="D612" s="137"/>
      <c r="E612" s="137"/>
      <c r="F612" s="137"/>
      <c r="G612" s="136">
        <f t="shared" si="55"/>
        <v>0</v>
      </c>
      <c r="H612" s="136">
        <f t="shared" si="56"/>
        <v>0</v>
      </c>
      <c r="I612" s="920">
        <f>'6-3표준조사(4)'!L391</f>
        <v>0</v>
      </c>
      <c r="J612" s="920">
        <f>'6-3표준조사(4)'!M391</f>
        <v>0</v>
      </c>
      <c r="K612" s="1186"/>
    </row>
    <row r="613" spans="1:11" ht="21" hidden="1" customHeight="1">
      <c r="A613" s="6">
        <f t="shared" si="51"/>
        <v>0</v>
      </c>
      <c r="B613" s="1185"/>
      <c r="C613" s="137"/>
      <c r="D613" s="137"/>
      <c r="E613" s="137"/>
      <c r="F613" s="137"/>
      <c r="G613" s="136">
        <f t="shared" si="55"/>
        <v>0</v>
      </c>
      <c r="H613" s="136">
        <f t="shared" si="56"/>
        <v>0</v>
      </c>
      <c r="I613" s="920">
        <f>'6-3표준조사(4)'!L392</f>
        <v>0</v>
      </c>
      <c r="J613" s="920">
        <f>'6-3표준조사(4)'!M392</f>
        <v>0</v>
      </c>
      <c r="K613" s="1186"/>
    </row>
    <row r="614" spans="1:11" ht="21" hidden="1" customHeight="1">
      <c r="A614" s="6">
        <f t="shared" si="51"/>
        <v>0</v>
      </c>
      <c r="B614" s="1185"/>
      <c r="C614" s="137"/>
      <c r="D614" s="137"/>
      <c r="E614" s="137"/>
      <c r="F614" s="137"/>
      <c r="G614" s="136">
        <f t="shared" si="55"/>
        <v>0</v>
      </c>
      <c r="H614" s="136">
        <f t="shared" si="56"/>
        <v>0</v>
      </c>
      <c r="I614" s="920">
        <f>'6-3표준조사(4)'!L393</f>
        <v>0</v>
      </c>
      <c r="J614" s="920">
        <f>'6-3표준조사(4)'!M393</f>
        <v>0</v>
      </c>
      <c r="K614" s="1186"/>
    </row>
    <row r="615" spans="1:11" ht="21" hidden="1" customHeight="1">
      <c r="A615" s="6">
        <f t="shared" si="51"/>
        <v>0</v>
      </c>
      <c r="B615" s="1178">
        <f>'6-3표준조사(4)'!M454</f>
        <v>0</v>
      </c>
      <c r="C615" s="920">
        <f>'6-3표준조사(4)'!N454</f>
        <v>0</v>
      </c>
      <c r="D615" s="920">
        <f>'6-3표준조사(4)'!O454</f>
        <v>0</v>
      </c>
      <c r="E615" s="920" t="str">
        <f>'6-3표준조사(4)'!P454</f>
        <v>번지</v>
      </c>
      <c r="F615" s="920">
        <f>'6-3표준조사(4)'!K454</f>
        <v>0</v>
      </c>
      <c r="G615" s="920">
        <f>'6-3표준조사(4)'!L454</f>
        <v>0</v>
      </c>
      <c r="H615" s="920">
        <f>IF(I615&gt;0,1,0)</f>
        <v>0</v>
      </c>
      <c r="I615" s="920">
        <f>'6-3표준조사(4)'!L462</f>
        <v>0</v>
      </c>
      <c r="J615" s="920">
        <f>'6-3표준조사(4)'!M462</f>
        <v>0</v>
      </c>
      <c r="K615" s="1184"/>
    </row>
    <row r="616" spans="1:11" ht="21" hidden="1" customHeight="1">
      <c r="A616" s="6">
        <f t="shared" si="51"/>
        <v>0</v>
      </c>
      <c r="B616" s="1183"/>
      <c r="C616" s="1136"/>
      <c r="D616" s="1136"/>
      <c r="E616" s="1136"/>
      <c r="F616" s="920">
        <f>F615</f>
        <v>0</v>
      </c>
      <c r="G616" s="920">
        <f t="shared" ref="G616:G622" si="57">IF($H616&gt;0,G615,)</f>
        <v>0</v>
      </c>
      <c r="H616" s="920">
        <f t="shared" ref="H616:H622" si="58">IF(I616&gt;0,H615+1,0)</f>
        <v>0</v>
      </c>
      <c r="I616" s="920">
        <f>'6-3표준조사(4)'!L463</f>
        <v>0</v>
      </c>
      <c r="J616" s="920">
        <f>'6-3표준조사(4)'!M463</f>
        <v>0</v>
      </c>
      <c r="K616" s="1184"/>
    </row>
    <row r="617" spans="1:11" ht="21" hidden="1" customHeight="1">
      <c r="A617" s="6">
        <f t="shared" si="51"/>
        <v>0</v>
      </c>
      <c r="B617" s="1183"/>
      <c r="C617" s="1136"/>
      <c r="D617" s="1136"/>
      <c r="E617" s="1136"/>
      <c r="F617" s="920">
        <f>F615</f>
        <v>0</v>
      </c>
      <c r="G617" s="920">
        <f t="shared" si="57"/>
        <v>0</v>
      </c>
      <c r="H617" s="920">
        <f t="shared" si="58"/>
        <v>0</v>
      </c>
      <c r="I617" s="920">
        <f>'6-3표준조사(4)'!L464</f>
        <v>0</v>
      </c>
      <c r="J617" s="920">
        <f>'6-3표준조사(4)'!M464</f>
        <v>0</v>
      </c>
      <c r="K617" s="1184"/>
    </row>
    <row r="618" spans="1:11" ht="21" hidden="1" customHeight="1">
      <c r="A618" s="6">
        <f t="shared" si="51"/>
        <v>0</v>
      </c>
      <c r="B618" s="1185"/>
      <c r="C618" s="137"/>
      <c r="D618" s="137"/>
      <c r="E618" s="137"/>
      <c r="F618" s="137"/>
      <c r="G618" s="136">
        <f t="shared" si="57"/>
        <v>0</v>
      </c>
      <c r="H618" s="136">
        <f t="shared" si="58"/>
        <v>0</v>
      </c>
      <c r="I618" s="920">
        <f>'6-3표준조사(4)'!L465</f>
        <v>0</v>
      </c>
      <c r="J618" s="920">
        <f>'6-3표준조사(4)'!M465</f>
        <v>0</v>
      </c>
      <c r="K618" s="1186"/>
    </row>
    <row r="619" spans="1:11" ht="21" hidden="1" customHeight="1">
      <c r="A619" s="6">
        <f t="shared" si="51"/>
        <v>0</v>
      </c>
      <c r="B619" s="1185"/>
      <c r="C619" s="137"/>
      <c r="D619" s="137"/>
      <c r="E619" s="137"/>
      <c r="F619" s="137"/>
      <c r="G619" s="136">
        <f t="shared" si="57"/>
        <v>0</v>
      </c>
      <c r="H619" s="136">
        <f t="shared" si="58"/>
        <v>0</v>
      </c>
      <c r="I619" s="920">
        <f>'6-3표준조사(4)'!L466</f>
        <v>0</v>
      </c>
      <c r="J619" s="920">
        <f>'6-3표준조사(4)'!M466</f>
        <v>0</v>
      </c>
      <c r="K619" s="1186"/>
    </row>
    <row r="620" spans="1:11" ht="21" hidden="1" customHeight="1">
      <c r="A620" s="6">
        <f t="shared" si="51"/>
        <v>0</v>
      </c>
      <c r="B620" s="1185"/>
      <c r="C620" s="137"/>
      <c r="D620" s="137"/>
      <c r="E620" s="137"/>
      <c r="F620" s="137"/>
      <c r="G620" s="136">
        <f t="shared" si="57"/>
        <v>0</v>
      </c>
      <c r="H620" s="136">
        <f t="shared" si="58"/>
        <v>0</v>
      </c>
      <c r="I620" s="920">
        <f>'6-3표준조사(4)'!L467</f>
        <v>0</v>
      </c>
      <c r="J620" s="920">
        <f>'6-3표준조사(4)'!M467</f>
        <v>0</v>
      </c>
      <c r="K620" s="1186"/>
    </row>
    <row r="621" spans="1:11" ht="21" hidden="1" customHeight="1">
      <c r="A621" s="6">
        <f t="shared" si="51"/>
        <v>0</v>
      </c>
      <c r="B621" s="1185"/>
      <c r="C621" s="137"/>
      <c r="D621" s="137"/>
      <c r="E621" s="137"/>
      <c r="F621" s="137"/>
      <c r="G621" s="136">
        <f t="shared" si="57"/>
        <v>0</v>
      </c>
      <c r="H621" s="136">
        <f t="shared" si="58"/>
        <v>0</v>
      </c>
      <c r="I621" s="920">
        <f>'6-3표준조사(4)'!L468</f>
        <v>0</v>
      </c>
      <c r="J621" s="920">
        <f>'6-3표준조사(4)'!M468</f>
        <v>0</v>
      </c>
      <c r="K621" s="1186"/>
    </row>
    <row r="622" spans="1:11" ht="21" hidden="1" customHeight="1">
      <c r="A622" s="6">
        <f t="shared" si="51"/>
        <v>0</v>
      </c>
      <c r="B622" s="1185"/>
      <c r="C622" s="137"/>
      <c r="D622" s="137"/>
      <c r="E622" s="137"/>
      <c r="F622" s="137"/>
      <c r="G622" s="136">
        <f t="shared" si="57"/>
        <v>0</v>
      </c>
      <c r="H622" s="136">
        <f t="shared" si="58"/>
        <v>0</v>
      </c>
      <c r="I622" s="920">
        <f>'6-3표준조사(4)'!L469</f>
        <v>0</v>
      </c>
      <c r="J622" s="920">
        <f>'6-3표준조사(4)'!M469</f>
        <v>0</v>
      </c>
      <c r="K622" s="1186"/>
    </row>
    <row r="623" spans="1:11" ht="21" hidden="1" customHeight="1">
      <c r="A623" s="6">
        <f t="shared" si="51"/>
        <v>0</v>
      </c>
      <c r="B623" s="1180">
        <f>'6-3표준조사(4)'!M529</f>
        <v>0</v>
      </c>
      <c r="C623" s="136">
        <f>'6-3표준조사(4)'!N529</f>
        <v>0</v>
      </c>
      <c r="D623" s="136">
        <f>'6-3표준조사(4)'!O529</f>
        <v>0</v>
      </c>
      <c r="E623" s="136" t="str">
        <f>'6-3표준조사(4)'!P529</f>
        <v>번지</v>
      </c>
      <c r="F623" s="136">
        <f>'6-3표준조사(4)'!$K$529</f>
        <v>0</v>
      </c>
      <c r="G623" s="136">
        <f>'6-3표준조사(4)'!L529</f>
        <v>0</v>
      </c>
      <c r="H623" s="136">
        <f>IF(I623&gt;0,1,0)</f>
        <v>0</v>
      </c>
      <c r="I623" s="136">
        <f>'6-3표준조사(4)'!L537</f>
        <v>0</v>
      </c>
      <c r="J623" s="136">
        <f>'6-3표준조사(4)'!M537</f>
        <v>0</v>
      </c>
      <c r="K623" s="1186"/>
    </row>
    <row r="624" spans="1:11" ht="21" hidden="1" customHeight="1">
      <c r="A624" s="6">
        <f t="shared" si="51"/>
        <v>0</v>
      </c>
      <c r="B624" s="1185"/>
      <c r="C624" s="137"/>
      <c r="D624" s="137"/>
      <c r="E624" s="137"/>
      <c r="F624" s="136">
        <f>'6-3표준조사(4)'!$K$529</f>
        <v>0</v>
      </c>
      <c r="G624" s="136">
        <f t="shared" ref="G624:G631" si="59">IF($H624&gt;0,G623,)</f>
        <v>0</v>
      </c>
      <c r="H624" s="136">
        <f t="shared" ref="H624:H631" si="60">IF(I624&gt;0,H623+1,0)</f>
        <v>0</v>
      </c>
      <c r="I624" s="136">
        <f>'6-3표준조사(4)'!L538</f>
        <v>0</v>
      </c>
      <c r="J624" s="136">
        <f>'6-3표준조사(4)'!M538</f>
        <v>0</v>
      </c>
      <c r="K624" s="1186"/>
    </row>
    <row r="625" spans="1:11" ht="21" hidden="1" customHeight="1">
      <c r="A625" s="6">
        <f t="shared" si="51"/>
        <v>0</v>
      </c>
      <c r="B625" s="1185"/>
      <c r="C625" s="137"/>
      <c r="D625" s="137"/>
      <c r="E625" s="137"/>
      <c r="F625" s="137"/>
      <c r="G625" s="136">
        <f t="shared" si="59"/>
        <v>0</v>
      </c>
      <c r="H625" s="136">
        <f t="shared" si="60"/>
        <v>0</v>
      </c>
      <c r="I625" s="136">
        <f>'6-3표준조사(4)'!L539</f>
        <v>0</v>
      </c>
      <c r="J625" s="136">
        <f>'6-3표준조사(4)'!M539</f>
        <v>0</v>
      </c>
      <c r="K625" s="1186"/>
    </row>
    <row r="626" spans="1:11" ht="21" hidden="1" customHeight="1">
      <c r="A626" s="6">
        <f t="shared" si="51"/>
        <v>0</v>
      </c>
      <c r="B626" s="1185"/>
      <c r="C626" s="137"/>
      <c r="D626" s="137"/>
      <c r="E626" s="137"/>
      <c r="F626" s="137"/>
      <c r="G626" s="136">
        <f t="shared" si="59"/>
        <v>0</v>
      </c>
      <c r="H626" s="136">
        <f t="shared" si="60"/>
        <v>0</v>
      </c>
      <c r="I626" s="136">
        <f>'6-3표준조사(4)'!L540</f>
        <v>0</v>
      </c>
      <c r="J626" s="136">
        <f>'6-3표준조사(4)'!M540</f>
        <v>0</v>
      </c>
      <c r="K626" s="1186"/>
    </row>
    <row r="627" spans="1:11" ht="21" hidden="1" customHeight="1">
      <c r="A627" s="6">
        <f t="shared" si="51"/>
        <v>0</v>
      </c>
      <c r="B627" s="1185"/>
      <c r="C627" s="137"/>
      <c r="D627" s="137"/>
      <c r="E627" s="137"/>
      <c r="F627" s="137"/>
      <c r="G627" s="136">
        <f t="shared" si="59"/>
        <v>0</v>
      </c>
      <c r="H627" s="136">
        <f t="shared" si="60"/>
        <v>0</v>
      </c>
      <c r="I627" s="136">
        <f>'6-3표준조사(4)'!L541</f>
        <v>0</v>
      </c>
      <c r="J627" s="136">
        <f>'6-3표준조사(4)'!M541</f>
        <v>0</v>
      </c>
      <c r="K627" s="1186"/>
    </row>
    <row r="628" spans="1:11" ht="21" hidden="1" customHeight="1">
      <c r="A628" s="6">
        <f t="shared" si="51"/>
        <v>0</v>
      </c>
      <c r="B628" s="1185"/>
      <c r="C628" s="137"/>
      <c r="D628" s="137"/>
      <c r="E628" s="137"/>
      <c r="F628" s="137"/>
      <c r="G628" s="136">
        <f t="shared" si="59"/>
        <v>0</v>
      </c>
      <c r="H628" s="136">
        <f t="shared" si="60"/>
        <v>0</v>
      </c>
      <c r="I628" s="136">
        <f>'6-3표준조사(4)'!L542</f>
        <v>0</v>
      </c>
      <c r="J628" s="136">
        <f>'6-3표준조사(4)'!M542</f>
        <v>0</v>
      </c>
      <c r="K628" s="1186"/>
    </row>
    <row r="629" spans="1:11" ht="21" hidden="1" customHeight="1">
      <c r="A629" s="6">
        <f t="shared" si="51"/>
        <v>0</v>
      </c>
      <c r="B629" s="1185"/>
      <c r="C629" s="137"/>
      <c r="D629" s="137"/>
      <c r="E629" s="137"/>
      <c r="F629" s="137"/>
      <c r="G629" s="136">
        <f t="shared" si="59"/>
        <v>0</v>
      </c>
      <c r="H629" s="136">
        <f t="shared" si="60"/>
        <v>0</v>
      </c>
      <c r="I629" s="136">
        <f>'6-3표준조사(4)'!L543</f>
        <v>0</v>
      </c>
      <c r="J629" s="136">
        <f>'6-3표준조사(4)'!M543</f>
        <v>0</v>
      </c>
      <c r="K629" s="1186"/>
    </row>
    <row r="630" spans="1:11" ht="21" hidden="1" customHeight="1">
      <c r="A630" s="6">
        <f t="shared" si="51"/>
        <v>0</v>
      </c>
      <c r="B630" s="1185"/>
      <c r="C630" s="137"/>
      <c r="D630" s="137"/>
      <c r="E630" s="137"/>
      <c r="F630" s="137"/>
      <c r="G630" s="136">
        <f t="shared" si="59"/>
        <v>0</v>
      </c>
      <c r="H630" s="136">
        <f t="shared" si="60"/>
        <v>0</v>
      </c>
      <c r="I630" s="136">
        <f>'6-3표준조사(4)'!L544</f>
        <v>0</v>
      </c>
      <c r="J630" s="136">
        <f>'6-3표준조사(4)'!M544</f>
        <v>0</v>
      </c>
      <c r="K630" s="1186"/>
    </row>
    <row r="631" spans="1:11" ht="21" hidden="1" customHeight="1">
      <c r="A631" s="6">
        <f t="shared" si="51"/>
        <v>0</v>
      </c>
      <c r="B631" s="1185"/>
      <c r="C631" s="137"/>
      <c r="D631" s="137"/>
      <c r="E631" s="137"/>
      <c r="F631" s="137"/>
      <c r="G631" s="136">
        <f t="shared" si="59"/>
        <v>0</v>
      </c>
      <c r="H631" s="136">
        <f t="shared" si="60"/>
        <v>0</v>
      </c>
      <c r="I631" s="136">
        <f>'6-3표준조사(4)'!L545</f>
        <v>0</v>
      </c>
      <c r="J631" s="136">
        <f>'6-3표준조사(4)'!M545</f>
        <v>0</v>
      </c>
      <c r="K631" s="1186"/>
    </row>
    <row r="632" spans="1:11" ht="21" hidden="1" customHeight="1">
      <c r="A632" s="6">
        <f t="shared" si="51"/>
        <v>0</v>
      </c>
      <c r="B632" s="1180">
        <f>'6-3표준조사(4)'!M604</f>
        <v>0</v>
      </c>
      <c r="C632" s="136">
        <f>'6-3표준조사(4)'!N604</f>
        <v>0</v>
      </c>
      <c r="D632" s="136">
        <f>'6-3표준조사(4)'!O604</f>
        <v>0</v>
      </c>
      <c r="E632" s="136" t="str">
        <f>'6-3표준조사(4)'!P604</f>
        <v>번지</v>
      </c>
      <c r="F632" s="136">
        <f>'6-3표준조사(4)'!$K$604</f>
        <v>0</v>
      </c>
      <c r="G632" s="136">
        <f>'6-3표준조사(4)'!L604</f>
        <v>0</v>
      </c>
      <c r="H632" s="136">
        <f>IF(I632&gt;0,1,0)</f>
        <v>0</v>
      </c>
      <c r="I632" s="136">
        <f>'6-3표준조사(4)'!L612</f>
        <v>0</v>
      </c>
      <c r="J632" s="136">
        <f>'6-3표준조사(4)'!M612</f>
        <v>0</v>
      </c>
      <c r="K632" s="1186"/>
    </row>
    <row r="633" spans="1:11" ht="21" hidden="1" customHeight="1">
      <c r="A633" s="6">
        <f t="shared" si="51"/>
        <v>0</v>
      </c>
      <c r="B633" s="1185"/>
      <c r="C633" s="137"/>
      <c r="D633" s="137"/>
      <c r="E633" s="137"/>
      <c r="F633" s="136">
        <f>'6-3표준조사(4)'!$K$604</f>
        <v>0</v>
      </c>
      <c r="G633" s="136">
        <f t="shared" ref="G633:G640" si="61">IF($H633&gt;0,G632,)</f>
        <v>0</v>
      </c>
      <c r="H633" s="136">
        <f t="shared" ref="H633:H648" si="62">IF(I633&gt;0,H632+1,0)</f>
        <v>0</v>
      </c>
      <c r="I633" s="136">
        <f>'6-3표준조사(4)'!L613</f>
        <v>0</v>
      </c>
      <c r="J633" s="136">
        <f>'6-3표준조사(4)'!M613</f>
        <v>0</v>
      </c>
      <c r="K633" s="1186"/>
    </row>
    <row r="634" spans="1:11" ht="21" hidden="1" customHeight="1" thickBot="1">
      <c r="A634" s="6">
        <f t="shared" si="51"/>
        <v>0</v>
      </c>
      <c r="B634" s="1543"/>
      <c r="C634" s="1544"/>
      <c r="D634" s="1544"/>
      <c r="E634" s="1544"/>
      <c r="F634" s="1545">
        <f>'6-3표준조사(4)'!$K$604</f>
        <v>0</v>
      </c>
      <c r="G634" s="1545">
        <f t="shared" si="61"/>
        <v>0</v>
      </c>
      <c r="H634" s="1545">
        <f t="shared" si="62"/>
        <v>0</v>
      </c>
      <c r="I634" s="1545">
        <f>'6-3표준조사(4)'!L614</f>
        <v>0</v>
      </c>
      <c r="J634" s="1545">
        <f>'6-3표준조사(4)'!M614</f>
        <v>0</v>
      </c>
      <c r="K634" s="1546"/>
    </row>
    <row r="635" spans="1:11" ht="21" hidden="1" customHeight="1">
      <c r="A635" s="6">
        <f t="shared" si="51"/>
        <v>0</v>
      </c>
      <c r="B635" s="1260"/>
      <c r="C635" s="1260"/>
      <c r="D635" s="1260"/>
      <c r="E635" s="1260"/>
      <c r="F635" s="1261">
        <f>'6-3표준조사(4)'!$K$604</f>
        <v>0</v>
      </c>
      <c r="G635" s="1261">
        <f t="shared" si="61"/>
        <v>0</v>
      </c>
      <c r="H635" s="1261">
        <f t="shared" si="62"/>
        <v>0</v>
      </c>
      <c r="I635" s="1261">
        <f>'6-3표준조사(4)'!L615</f>
        <v>0</v>
      </c>
      <c r="J635" s="1261">
        <f>'6-3표준조사(4)'!M615</f>
        <v>0</v>
      </c>
      <c r="K635" s="1260"/>
    </row>
    <row r="636" spans="1:11" ht="21" hidden="1" customHeight="1">
      <c r="A636" s="6">
        <f t="shared" si="51"/>
        <v>0</v>
      </c>
      <c r="B636" s="1259"/>
      <c r="C636" s="1260"/>
      <c r="D636" s="1260"/>
      <c r="E636" s="1260"/>
      <c r="F636" s="1260"/>
      <c r="G636" s="1261">
        <f t="shared" si="61"/>
        <v>0</v>
      </c>
      <c r="H636" s="1261">
        <f t="shared" si="62"/>
        <v>0</v>
      </c>
      <c r="I636" s="1261">
        <f>'6-3표준조사(4)'!L616</f>
        <v>0</v>
      </c>
      <c r="J636" s="1261">
        <f>'6-3표준조사(4)'!M616</f>
        <v>0</v>
      </c>
      <c r="K636" s="1262"/>
    </row>
    <row r="637" spans="1:11" ht="21" hidden="1" customHeight="1">
      <c r="A637" s="6">
        <f t="shared" si="51"/>
        <v>0</v>
      </c>
      <c r="B637" s="1185"/>
      <c r="C637" s="137"/>
      <c r="D637" s="137"/>
      <c r="E637" s="137"/>
      <c r="F637" s="137"/>
      <c r="G637" s="136">
        <f t="shared" si="61"/>
        <v>0</v>
      </c>
      <c r="H637" s="136">
        <f t="shared" si="62"/>
        <v>0</v>
      </c>
      <c r="I637" s="136">
        <f>'6-3표준조사(4)'!L617</f>
        <v>0</v>
      </c>
      <c r="J637" s="136">
        <f>'6-3표준조사(4)'!M617</f>
        <v>0</v>
      </c>
      <c r="K637" s="1186"/>
    </row>
    <row r="638" spans="1:11" ht="21" hidden="1" customHeight="1">
      <c r="A638" s="6">
        <f t="shared" si="51"/>
        <v>0</v>
      </c>
      <c r="B638" s="1185"/>
      <c r="C638" s="137"/>
      <c r="D638" s="137"/>
      <c r="E638" s="137"/>
      <c r="F638" s="137"/>
      <c r="G638" s="136">
        <f t="shared" si="61"/>
        <v>0</v>
      </c>
      <c r="H638" s="136">
        <f t="shared" si="62"/>
        <v>0</v>
      </c>
      <c r="I638" s="136">
        <f>'6-3표준조사(4)'!L618</f>
        <v>0</v>
      </c>
      <c r="J638" s="136">
        <f>'6-3표준조사(4)'!M618</f>
        <v>0</v>
      </c>
      <c r="K638" s="1186"/>
    </row>
    <row r="639" spans="1:11" ht="21" hidden="1" customHeight="1">
      <c r="A639" s="6">
        <f t="shared" si="51"/>
        <v>0</v>
      </c>
      <c r="B639" s="1185"/>
      <c r="C639" s="137"/>
      <c r="D639" s="137"/>
      <c r="E639" s="137"/>
      <c r="F639" s="137"/>
      <c r="G639" s="136">
        <f t="shared" si="61"/>
        <v>0</v>
      </c>
      <c r="H639" s="136">
        <f t="shared" si="62"/>
        <v>0</v>
      </c>
      <c r="I639" s="136">
        <f>'6-3표준조사(4)'!L619</f>
        <v>0</v>
      </c>
      <c r="J639" s="136">
        <f>'6-3표준조사(4)'!M619</f>
        <v>0</v>
      </c>
      <c r="K639" s="1186"/>
    </row>
    <row r="640" spans="1:11" ht="21" hidden="1" customHeight="1">
      <c r="A640" s="6">
        <f t="shared" si="51"/>
        <v>0</v>
      </c>
      <c r="B640" s="1255"/>
      <c r="C640" s="1256"/>
      <c r="D640" s="1256"/>
      <c r="E640" s="1256"/>
      <c r="F640" s="1256"/>
      <c r="G640" s="1257">
        <f t="shared" si="61"/>
        <v>0</v>
      </c>
      <c r="H640" s="1257">
        <f t="shared" si="62"/>
        <v>0</v>
      </c>
      <c r="I640" s="1257">
        <f>'6-3표준조사(4)'!L620</f>
        <v>0</v>
      </c>
      <c r="J640" s="1257">
        <f>'6-3표준조사(4)'!M620</f>
        <v>0</v>
      </c>
      <c r="K640" s="1258"/>
    </row>
    <row r="641" spans="1:11" ht="21" hidden="1" customHeight="1">
      <c r="A641" s="6">
        <f t="shared" si="51"/>
        <v>0</v>
      </c>
      <c r="B641" s="1263">
        <f>'6-3표준조사(5)'!M4</f>
        <v>0</v>
      </c>
      <c r="C641" s="1263">
        <f>'6-3표준조사(5)'!N4</f>
        <v>0</v>
      </c>
      <c r="D641" s="1263">
        <f>'6-3표준조사(5)'!O4</f>
        <v>0</v>
      </c>
      <c r="E641" s="1263" t="str">
        <f>'6-3표준조사(5)'!P4</f>
        <v>번지</v>
      </c>
      <c r="F641" s="1263">
        <f>'6-3표준조사(5)'!$K$4</f>
        <v>0</v>
      </c>
      <c r="G641" s="1263">
        <f>'6-3표준조사(5)'!$L$4</f>
        <v>0</v>
      </c>
      <c r="H641" s="136">
        <f>IF(I641&gt;0,1,0)</f>
        <v>0</v>
      </c>
      <c r="I641" s="1264">
        <f>'6-3표준조사(5)'!L12</f>
        <v>0</v>
      </c>
      <c r="J641" s="1264">
        <f>'6-3표준조사(5)'!M12</f>
        <v>0</v>
      </c>
      <c r="K641" s="1264"/>
    </row>
    <row r="642" spans="1:11" ht="21" hidden="1" customHeight="1">
      <c r="A642" s="6">
        <f t="shared" si="51"/>
        <v>0</v>
      </c>
      <c r="B642" s="1264"/>
      <c r="C642" s="1264"/>
      <c r="D642" s="1264"/>
      <c r="E642" s="1264"/>
      <c r="F642" s="1263">
        <f>'6-3표준조사(5)'!$K$4</f>
        <v>0</v>
      </c>
      <c r="G642" s="1263">
        <f>'6-3표준조사(5)'!$L$4</f>
        <v>0</v>
      </c>
      <c r="H642" s="136">
        <f t="shared" si="62"/>
        <v>0</v>
      </c>
      <c r="I642" s="1264">
        <f>'6-3표준조사(5)'!L13</f>
        <v>0</v>
      </c>
      <c r="J642" s="1264">
        <f>'6-3표준조사(5)'!M13</f>
        <v>0</v>
      </c>
      <c r="K642" s="1264"/>
    </row>
    <row r="643" spans="1:11" ht="21" hidden="1" customHeight="1">
      <c r="A643" s="6">
        <f t="shared" si="51"/>
        <v>0</v>
      </c>
      <c r="B643" s="1254"/>
      <c r="C643" s="1254"/>
      <c r="D643" s="1254"/>
      <c r="E643" s="1254"/>
      <c r="F643" s="1254"/>
      <c r="G643" s="1254"/>
      <c r="H643" s="1261">
        <f t="shared" si="62"/>
        <v>0</v>
      </c>
      <c r="I643" s="1254"/>
      <c r="J643" s="1254"/>
      <c r="K643" s="1254"/>
    </row>
    <row r="644" spans="1:11" ht="21" hidden="1" customHeight="1">
      <c r="A644" s="6">
        <f t="shared" si="51"/>
        <v>0</v>
      </c>
      <c r="B644" s="1254"/>
      <c r="C644" s="1254"/>
      <c r="D644" s="1254"/>
      <c r="E644" s="1254"/>
      <c r="F644" s="1254"/>
      <c r="G644" s="1254"/>
      <c r="H644" s="136">
        <f t="shared" si="62"/>
        <v>0</v>
      </c>
      <c r="I644" s="1254"/>
      <c r="J644" s="1254"/>
      <c r="K644" s="1254"/>
    </row>
    <row r="645" spans="1:11" ht="21" hidden="1" customHeight="1">
      <c r="A645" s="6">
        <f t="shared" si="51"/>
        <v>0</v>
      </c>
      <c r="H645" s="136">
        <f>IF(I645&gt;0,1,0)</f>
        <v>0</v>
      </c>
    </row>
    <row r="646" spans="1:11" ht="21" hidden="1" customHeight="1">
      <c r="A646" s="6">
        <f t="shared" si="51"/>
        <v>0</v>
      </c>
      <c r="H646" s="136">
        <f t="shared" si="62"/>
        <v>0</v>
      </c>
    </row>
    <row r="647" spans="1:11" ht="21" hidden="1" customHeight="1">
      <c r="A647" s="6">
        <f t="shared" si="51"/>
        <v>0</v>
      </c>
      <c r="H647" s="136">
        <f t="shared" si="62"/>
        <v>0</v>
      </c>
    </row>
    <row r="648" spans="1:11" ht="21" hidden="1" customHeight="1">
      <c r="A648" s="6">
        <f t="shared" si="51"/>
        <v>0</v>
      </c>
      <c r="H648" s="136">
        <f t="shared" si="62"/>
        <v>0</v>
      </c>
    </row>
    <row r="649" spans="1:11" ht="21" hidden="1" customHeight="1">
      <c r="A649" s="6">
        <f>IF(H649&gt;0,1,0)</f>
        <v>0</v>
      </c>
      <c r="H649" s="1257">
        <f>IF(I649&gt;0,1,0)</f>
        <v>0</v>
      </c>
    </row>
    <row r="650" spans="1:11" ht="21" hidden="1" customHeight="1">
      <c r="A650" s="6">
        <f t="shared" si="51"/>
        <v>0</v>
      </c>
      <c r="B650" s="1263">
        <f>'6-3표준조사(5)'!M79</f>
        <v>0</v>
      </c>
      <c r="C650" s="1263">
        <f>'6-3표준조사(5)'!N79</f>
        <v>0</v>
      </c>
      <c r="D650" s="1263">
        <f>'6-3표준조사(5)'!O79</f>
        <v>0</v>
      </c>
      <c r="E650" s="1263" t="str">
        <f>'6-3표준조사(5)'!P79</f>
        <v>번지</v>
      </c>
      <c r="F650" s="1263">
        <f>'6-3표준조사(5)'!K79</f>
        <v>0</v>
      </c>
      <c r="G650" s="1263">
        <f>'6-3표준조사(5)'!L79</f>
        <v>0</v>
      </c>
      <c r="H650" s="136">
        <f>IF(I650&gt;0,1,0)</f>
        <v>0</v>
      </c>
      <c r="I650" s="1264">
        <f>'6-3표준조사(5)'!L87</f>
        <v>0</v>
      </c>
      <c r="J650" s="1264">
        <f>'6-3표준조사(5)'!M87</f>
        <v>0</v>
      </c>
      <c r="K650" s="1264"/>
    </row>
    <row r="651" spans="1:11" ht="21" hidden="1" customHeight="1">
      <c r="A651" s="6">
        <f t="shared" ref="A651:A685" si="63">IF(H651&gt;0,1,0)</f>
        <v>0</v>
      </c>
      <c r="B651" s="1254"/>
      <c r="C651" s="1254"/>
      <c r="D651" s="1254"/>
      <c r="E651" s="1254"/>
      <c r="F651" s="1254"/>
      <c r="G651" s="1254"/>
      <c r="H651" s="1261">
        <f t="shared" ref="H651:H657" si="64">IF(I651&gt;0,H650+1,0)</f>
        <v>0</v>
      </c>
      <c r="I651" s="1254"/>
      <c r="J651" s="1254"/>
      <c r="K651" s="1254"/>
    </row>
    <row r="652" spans="1:11" ht="21" hidden="1" customHeight="1">
      <c r="A652" s="6">
        <f t="shared" si="63"/>
        <v>0</v>
      </c>
      <c r="B652" s="1254"/>
      <c r="C652" s="1254"/>
      <c r="D652" s="1254"/>
      <c r="E652" s="1254"/>
      <c r="F652" s="1254"/>
      <c r="G652" s="1254"/>
      <c r="H652" s="136">
        <f t="shared" si="64"/>
        <v>0</v>
      </c>
      <c r="I652" s="1254"/>
      <c r="J652" s="1254"/>
      <c r="K652" s="1254"/>
    </row>
    <row r="653" spans="1:11" ht="21" hidden="1" customHeight="1">
      <c r="A653" s="6">
        <f t="shared" si="63"/>
        <v>0</v>
      </c>
      <c r="B653" s="1254"/>
      <c r="C653" s="1254"/>
      <c r="D653" s="1254"/>
      <c r="E653" s="1254"/>
      <c r="F653" s="1254"/>
      <c r="G653" s="1254"/>
      <c r="H653" s="136">
        <f t="shared" si="64"/>
        <v>0</v>
      </c>
      <c r="I653" s="1254"/>
      <c r="J653" s="1254"/>
      <c r="K653" s="1254"/>
    </row>
    <row r="654" spans="1:11" ht="21" hidden="1" customHeight="1">
      <c r="A654" s="6">
        <f t="shared" si="63"/>
        <v>0</v>
      </c>
      <c r="B654" s="1254"/>
      <c r="C654" s="1254"/>
      <c r="D654" s="1254"/>
      <c r="E654" s="1254"/>
      <c r="F654" s="1254"/>
      <c r="G654" s="1254"/>
      <c r="H654" s="136">
        <f>IF(I654&gt;0,1,0)</f>
        <v>0</v>
      </c>
      <c r="I654" s="1254"/>
      <c r="J654" s="1254"/>
      <c r="K654" s="1254"/>
    </row>
    <row r="655" spans="1:11" ht="21" hidden="1" customHeight="1">
      <c r="A655" s="6">
        <f t="shared" si="63"/>
        <v>0</v>
      </c>
      <c r="B655" s="1254"/>
      <c r="C655" s="1254"/>
      <c r="D655" s="1254"/>
      <c r="E655" s="1254"/>
      <c r="F655" s="1254"/>
      <c r="G655" s="1254"/>
      <c r="H655" s="136">
        <f t="shared" si="64"/>
        <v>0</v>
      </c>
      <c r="I655" s="1254"/>
      <c r="J655" s="1254"/>
      <c r="K655" s="1254"/>
    </row>
    <row r="656" spans="1:11" ht="21" hidden="1" customHeight="1">
      <c r="A656" s="6">
        <f t="shared" si="63"/>
        <v>0</v>
      </c>
      <c r="B656" s="1254"/>
      <c r="C656" s="1254"/>
      <c r="D656" s="1254"/>
      <c r="E656" s="1254"/>
      <c r="F656" s="1254"/>
      <c r="G656" s="1254"/>
      <c r="H656" s="136">
        <f t="shared" si="64"/>
        <v>0</v>
      </c>
      <c r="I656" s="1254"/>
      <c r="J656" s="1254"/>
      <c r="K656" s="1254"/>
    </row>
    <row r="657" spans="1:11" ht="21" hidden="1" customHeight="1">
      <c r="A657" s="6">
        <f t="shared" si="63"/>
        <v>0</v>
      </c>
      <c r="B657" s="1254"/>
      <c r="C657" s="1254"/>
      <c r="D657" s="1254"/>
      <c r="E657" s="1254"/>
      <c r="F657" s="1254"/>
      <c r="G657" s="1254"/>
      <c r="H657" s="136">
        <f t="shared" si="64"/>
        <v>0</v>
      </c>
      <c r="I657" s="1254"/>
      <c r="J657" s="1254"/>
      <c r="K657" s="1254"/>
    </row>
    <row r="658" spans="1:11" ht="21" hidden="1" customHeight="1">
      <c r="A658" s="6">
        <f t="shared" si="63"/>
        <v>0</v>
      </c>
      <c r="B658" s="1254"/>
      <c r="C658" s="1254"/>
      <c r="D658" s="1254"/>
      <c r="E658" s="1254"/>
      <c r="F658" s="1254"/>
      <c r="G658" s="1254"/>
      <c r="H658" s="1257">
        <f>IF(I658&gt;0,1,0)</f>
        <v>0</v>
      </c>
      <c r="I658" s="1254"/>
      <c r="J658" s="1254"/>
      <c r="K658" s="1254"/>
    </row>
    <row r="659" spans="1:11" ht="21" hidden="1" customHeight="1">
      <c r="A659" s="6">
        <f t="shared" si="63"/>
        <v>0</v>
      </c>
      <c r="B659" s="1263">
        <f>'6-3표준조사(5)'!M154</f>
        <v>0</v>
      </c>
      <c r="C659" s="1263">
        <f>'6-3표준조사(5)'!N154</f>
        <v>0</v>
      </c>
      <c r="D659" s="1263">
        <f>'6-3표준조사(5)'!O154</f>
        <v>0</v>
      </c>
      <c r="E659" s="1263" t="str">
        <f>'6-3표준조사(5)'!P154</f>
        <v>번지</v>
      </c>
      <c r="F659" s="1263">
        <f>'6-3표준조사(5)'!K154</f>
        <v>0</v>
      </c>
      <c r="G659" s="1263">
        <f>'6-3표준조사(5)'!L154</f>
        <v>0</v>
      </c>
      <c r="H659" s="136">
        <f>IF(I659&gt;0,1,0)</f>
        <v>0</v>
      </c>
      <c r="I659" s="1264">
        <f>'6-3표준조사(5)'!L162</f>
        <v>0</v>
      </c>
      <c r="J659" s="1264">
        <f>'6-3표준조사(5)'!M162</f>
        <v>0</v>
      </c>
      <c r="K659" s="1264"/>
    </row>
    <row r="660" spans="1:11" ht="21" hidden="1" customHeight="1">
      <c r="A660" s="6">
        <f t="shared" si="63"/>
        <v>0</v>
      </c>
      <c r="B660" s="1254"/>
      <c r="C660" s="1254"/>
      <c r="D660" s="1254"/>
      <c r="E660" s="1254"/>
      <c r="F660" s="1254"/>
      <c r="G660" s="1254"/>
      <c r="H660" s="1261">
        <f t="shared" ref="H660:H666" si="65">IF(I660&gt;0,H659+1,0)</f>
        <v>0</v>
      </c>
      <c r="I660" s="1254"/>
      <c r="J660" s="1254"/>
      <c r="K660" s="1254"/>
    </row>
    <row r="661" spans="1:11" ht="21" hidden="1" customHeight="1">
      <c r="A661" s="6">
        <f t="shared" si="63"/>
        <v>0</v>
      </c>
      <c r="B661" s="1254"/>
      <c r="C661" s="1254"/>
      <c r="D661" s="1254"/>
      <c r="E661" s="1254"/>
      <c r="F661" s="1254"/>
      <c r="G661" s="1254"/>
      <c r="H661" s="136">
        <f t="shared" si="65"/>
        <v>0</v>
      </c>
      <c r="I661" s="1254"/>
      <c r="J661" s="1254"/>
      <c r="K661" s="1254"/>
    </row>
    <row r="662" spans="1:11" ht="21" hidden="1" customHeight="1">
      <c r="A662" s="6">
        <f t="shared" si="63"/>
        <v>0</v>
      </c>
      <c r="B662" s="1254"/>
      <c r="C662" s="1254"/>
      <c r="D662" s="1254"/>
      <c r="E662" s="1254"/>
      <c r="F662" s="1254"/>
      <c r="G662" s="1254"/>
      <c r="H662" s="136">
        <f t="shared" si="65"/>
        <v>0</v>
      </c>
      <c r="I662" s="1254"/>
      <c r="J662" s="1254"/>
      <c r="K662" s="1254"/>
    </row>
    <row r="663" spans="1:11" ht="21" hidden="1" customHeight="1">
      <c r="A663" s="6">
        <f t="shared" si="63"/>
        <v>0</v>
      </c>
      <c r="B663" s="1254"/>
      <c r="C663" s="1254"/>
      <c r="D663" s="1254"/>
      <c r="E663" s="1254"/>
      <c r="F663" s="1254"/>
      <c r="G663" s="1254"/>
      <c r="H663" s="136">
        <f>IF(I663&gt;0,1,0)</f>
        <v>0</v>
      </c>
      <c r="I663" s="1254"/>
      <c r="J663" s="1254"/>
      <c r="K663" s="1254"/>
    </row>
    <row r="664" spans="1:11" ht="21" hidden="1" customHeight="1">
      <c r="A664" s="6">
        <f t="shared" si="63"/>
        <v>0</v>
      </c>
      <c r="B664" s="1254"/>
      <c r="C664" s="1254"/>
      <c r="D664" s="1254"/>
      <c r="E664" s="1254"/>
      <c r="F664" s="1254"/>
      <c r="G664" s="1254"/>
      <c r="H664" s="136">
        <f t="shared" si="65"/>
        <v>0</v>
      </c>
      <c r="I664" s="1254"/>
      <c r="J664" s="1254"/>
      <c r="K664" s="1254"/>
    </row>
    <row r="665" spans="1:11" ht="21" hidden="1" customHeight="1">
      <c r="A665" s="6">
        <f t="shared" si="63"/>
        <v>0</v>
      </c>
      <c r="B665" s="1254"/>
      <c r="C665" s="1254"/>
      <c r="D665" s="1254"/>
      <c r="E665" s="1254"/>
      <c r="F665" s="1254"/>
      <c r="G665" s="1254"/>
      <c r="H665" s="136">
        <f t="shared" si="65"/>
        <v>0</v>
      </c>
      <c r="I665" s="1254"/>
      <c r="J665" s="1254"/>
      <c r="K665" s="1254"/>
    </row>
    <row r="666" spans="1:11" ht="21" hidden="1" customHeight="1">
      <c r="A666" s="6">
        <f t="shared" si="63"/>
        <v>0</v>
      </c>
      <c r="B666" s="1254"/>
      <c r="C666" s="1254"/>
      <c r="D666" s="1254"/>
      <c r="E666" s="1254"/>
      <c r="F666" s="1254"/>
      <c r="G666" s="1254"/>
      <c r="H666" s="136">
        <f t="shared" si="65"/>
        <v>0</v>
      </c>
      <c r="I666" s="1254"/>
      <c r="J666" s="1254"/>
      <c r="K666" s="1254"/>
    </row>
    <row r="667" spans="1:11" ht="21" hidden="1" customHeight="1">
      <c r="A667" s="6">
        <f t="shared" si="63"/>
        <v>0</v>
      </c>
      <c r="B667" s="1254"/>
      <c r="C667" s="1254"/>
      <c r="D667" s="1254"/>
      <c r="E667" s="1254"/>
      <c r="F667" s="1254"/>
      <c r="G667" s="1254"/>
      <c r="H667" s="1257">
        <f>IF(I667&gt;0,1,0)</f>
        <v>0</v>
      </c>
      <c r="I667" s="1254"/>
      <c r="J667" s="1254"/>
      <c r="K667" s="1254"/>
    </row>
    <row r="668" spans="1:11" ht="21" hidden="1" customHeight="1">
      <c r="A668" s="6">
        <f t="shared" si="63"/>
        <v>0</v>
      </c>
      <c r="B668" s="1263">
        <f>'6-3표준조사(5)'!M229</f>
        <v>0</v>
      </c>
      <c r="C668" s="1263">
        <f>'6-3표준조사(5)'!N229</f>
        <v>0</v>
      </c>
      <c r="D668" s="1263">
        <f>'6-3표준조사(5)'!O229</f>
        <v>0</v>
      </c>
      <c r="E668" s="1263" t="str">
        <f>'6-3표준조사(5)'!P229</f>
        <v>번지</v>
      </c>
      <c r="F668" s="1263">
        <f>'6-3표준조사(5)'!K229</f>
        <v>0</v>
      </c>
      <c r="G668" s="1263">
        <f>'6-3표준조사(5)'!L229</f>
        <v>0</v>
      </c>
      <c r="H668" s="136">
        <f>IF(I668&gt;0,1,0)</f>
        <v>0</v>
      </c>
      <c r="I668" s="1264">
        <f>'6-3표준조사(5)'!L237</f>
        <v>0</v>
      </c>
      <c r="J668" s="1264">
        <f>'6-3표준조사(5)'!M237</f>
        <v>0</v>
      </c>
      <c r="K668" s="1264"/>
    </row>
    <row r="669" spans="1:11" ht="21" hidden="1" customHeight="1">
      <c r="A669" s="6">
        <f t="shared" si="63"/>
        <v>0</v>
      </c>
      <c r="B669" s="1254"/>
      <c r="C669" s="1254"/>
      <c r="D669" s="1254"/>
      <c r="E669" s="1254"/>
      <c r="F669" s="1254"/>
      <c r="G669" s="1254"/>
      <c r="H669" s="1261">
        <f t="shared" ref="H669:H675" si="66">IF(I669&gt;0,H668+1,0)</f>
        <v>0</v>
      </c>
      <c r="I669" s="1254"/>
      <c r="J669" s="1254"/>
      <c r="K669" s="1254"/>
    </row>
    <row r="670" spans="1:11" ht="21" hidden="1" customHeight="1">
      <c r="A670" s="6">
        <f t="shared" si="63"/>
        <v>0</v>
      </c>
      <c r="B670" s="1254"/>
      <c r="C670" s="1254"/>
      <c r="D670" s="1254"/>
      <c r="E670" s="1254"/>
      <c r="F670" s="1254"/>
      <c r="G670" s="1254"/>
      <c r="H670" s="136">
        <f t="shared" si="66"/>
        <v>0</v>
      </c>
      <c r="I670" s="1254"/>
      <c r="J670" s="1254"/>
      <c r="K670" s="1254"/>
    </row>
    <row r="671" spans="1:11" ht="21" hidden="1" customHeight="1">
      <c r="A671" s="6">
        <f t="shared" si="63"/>
        <v>0</v>
      </c>
      <c r="B671" s="1254"/>
      <c r="C671" s="1254"/>
      <c r="D671" s="1254"/>
      <c r="E671" s="1254"/>
      <c r="F671" s="1254"/>
      <c r="G671" s="1254"/>
      <c r="H671" s="136">
        <f t="shared" si="66"/>
        <v>0</v>
      </c>
      <c r="I671" s="1254"/>
      <c r="J671" s="1254"/>
      <c r="K671" s="1254"/>
    </row>
    <row r="672" spans="1:11" ht="21" hidden="1" customHeight="1">
      <c r="A672" s="6">
        <f t="shared" si="63"/>
        <v>0</v>
      </c>
      <c r="B672" s="1254"/>
      <c r="C672" s="1254"/>
      <c r="D672" s="1254"/>
      <c r="E672" s="1254"/>
      <c r="F672" s="1254"/>
      <c r="G672" s="1254"/>
      <c r="H672" s="136">
        <f>IF(I672&gt;0,1,0)</f>
        <v>0</v>
      </c>
      <c r="I672" s="1254"/>
      <c r="J672" s="1254"/>
      <c r="K672" s="1254"/>
    </row>
    <row r="673" spans="1:11" ht="21" hidden="1" customHeight="1">
      <c r="A673" s="6">
        <f t="shared" si="63"/>
        <v>0</v>
      </c>
      <c r="B673" s="1254"/>
      <c r="C673" s="1254"/>
      <c r="D673" s="1254"/>
      <c r="E673" s="1254"/>
      <c r="F673" s="1254"/>
      <c r="G673" s="1254"/>
      <c r="H673" s="136">
        <f t="shared" si="66"/>
        <v>0</v>
      </c>
      <c r="I673" s="1254"/>
      <c r="J673" s="1254"/>
      <c r="K673" s="1254"/>
    </row>
    <row r="674" spans="1:11" ht="21" hidden="1" customHeight="1">
      <c r="A674" s="6">
        <f t="shared" si="63"/>
        <v>0</v>
      </c>
      <c r="B674" s="1254"/>
      <c r="C674" s="1254"/>
      <c r="D674" s="1254"/>
      <c r="E674" s="1254"/>
      <c r="F674" s="1254"/>
      <c r="G674" s="1254"/>
      <c r="H674" s="136">
        <f t="shared" si="66"/>
        <v>0</v>
      </c>
      <c r="I674" s="1254"/>
      <c r="J674" s="1254"/>
      <c r="K674" s="1254"/>
    </row>
    <row r="675" spans="1:11" ht="21" hidden="1" customHeight="1">
      <c r="A675" s="6">
        <f t="shared" si="63"/>
        <v>0</v>
      </c>
      <c r="B675" s="1254"/>
      <c r="C675" s="1254"/>
      <c r="D675" s="1254"/>
      <c r="E675" s="1254"/>
      <c r="F675" s="1254"/>
      <c r="G675" s="1254"/>
      <c r="H675" s="136">
        <f t="shared" si="66"/>
        <v>0</v>
      </c>
      <c r="I675" s="1254"/>
      <c r="J675" s="1254"/>
      <c r="K675" s="1254"/>
    </row>
    <row r="676" spans="1:11" ht="21" hidden="1" customHeight="1">
      <c r="A676" s="6">
        <f t="shared" si="63"/>
        <v>0</v>
      </c>
      <c r="B676" s="1254"/>
      <c r="C676" s="1254"/>
      <c r="D676" s="1254"/>
      <c r="E676" s="1254"/>
      <c r="F676" s="1254"/>
      <c r="G676" s="1254"/>
      <c r="H676" s="136">
        <f>IF(I676&gt;0,1,0)</f>
        <v>0</v>
      </c>
      <c r="I676" s="1254"/>
      <c r="J676" s="1254"/>
      <c r="K676" s="1254"/>
    </row>
    <row r="677" spans="1:11" ht="21" hidden="1" customHeight="1">
      <c r="A677" s="6">
        <f t="shared" si="63"/>
        <v>0</v>
      </c>
      <c r="B677" s="1180"/>
      <c r="C677" s="136"/>
      <c r="D677" s="136"/>
      <c r="E677" s="136"/>
      <c r="F677" s="136"/>
      <c r="G677" s="136"/>
      <c r="H677" s="136"/>
      <c r="I677" s="136"/>
      <c r="J677" s="136"/>
      <c r="K677" s="1686"/>
    </row>
    <row r="678" spans="1:11" ht="21" hidden="1" customHeight="1">
      <c r="A678" s="6">
        <f t="shared" si="63"/>
        <v>0</v>
      </c>
      <c r="B678" s="1185"/>
      <c r="C678" s="137"/>
      <c r="D678" s="137"/>
      <c r="E678" s="137"/>
      <c r="F678" s="136"/>
      <c r="G678" s="136"/>
      <c r="H678" s="136"/>
      <c r="I678" s="136"/>
      <c r="J678" s="136"/>
      <c r="K678" s="1687"/>
    </row>
    <row r="679" spans="1:11" ht="21" hidden="1" customHeight="1">
      <c r="A679" s="6">
        <f t="shared" si="63"/>
        <v>0</v>
      </c>
      <c r="B679" s="1185"/>
      <c r="C679" s="137"/>
      <c r="D679" s="137"/>
      <c r="E679" s="137"/>
      <c r="F679" s="136"/>
      <c r="G679" s="136"/>
      <c r="H679" s="136"/>
      <c r="I679" s="136"/>
      <c r="J679" s="136"/>
      <c r="K679" s="1687"/>
    </row>
    <row r="680" spans="1:11" ht="21" hidden="1" customHeight="1">
      <c r="A680" s="6">
        <f t="shared" si="63"/>
        <v>0</v>
      </c>
      <c r="B680" s="1185"/>
      <c r="C680" s="137"/>
      <c r="D680" s="137"/>
      <c r="E680" s="137"/>
      <c r="F680" s="136"/>
      <c r="G680" s="136"/>
      <c r="H680" s="136"/>
      <c r="I680" s="136"/>
      <c r="J680" s="136"/>
      <c r="K680" s="1687"/>
    </row>
    <row r="681" spans="1:11" ht="21" hidden="1" customHeight="1">
      <c r="A681" s="6">
        <f t="shared" si="63"/>
        <v>0</v>
      </c>
      <c r="B681" s="1185"/>
      <c r="C681" s="137"/>
      <c r="D681" s="137"/>
      <c r="E681" s="137"/>
      <c r="F681" s="136"/>
      <c r="G681" s="136"/>
      <c r="H681" s="136"/>
      <c r="I681" s="136"/>
      <c r="J681" s="136"/>
      <c r="K681" s="1687"/>
    </row>
    <row r="682" spans="1:11" ht="21" hidden="1" customHeight="1">
      <c r="A682" s="6">
        <f t="shared" si="63"/>
        <v>0</v>
      </c>
      <c r="B682" s="1185"/>
      <c r="C682" s="137"/>
      <c r="D682" s="137"/>
      <c r="E682" s="137"/>
      <c r="F682" s="136"/>
      <c r="G682" s="136"/>
      <c r="H682" s="136"/>
      <c r="I682" s="136"/>
      <c r="J682" s="136"/>
      <c r="K682" s="1687"/>
    </row>
    <row r="683" spans="1:11" ht="21" hidden="1" customHeight="1" thickBot="1">
      <c r="A683" s="6">
        <f t="shared" si="63"/>
        <v>0</v>
      </c>
      <c r="B683" s="1543"/>
      <c r="C683" s="1544"/>
      <c r="D683" s="1544"/>
      <c r="E683" s="1544"/>
      <c r="F683" s="1545">
        <f>'표1-덩굴'!$C$4</f>
        <v>0</v>
      </c>
      <c r="G683" s="1545">
        <f>IF($H683&gt;0,G682,)</f>
        <v>0</v>
      </c>
      <c r="H683" s="1545">
        <f>IF(I683&gt;0,H682+1,0)</f>
        <v>0</v>
      </c>
      <c r="I683" s="1545">
        <f>'표1-덩굴'!D18</f>
        <v>0</v>
      </c>
      <c r="J683" s="1545">
        <f>'표1-덩굴'!E18</f>
        <v>0</v>
      </c>
      <c r="K683" s="1688"/>
    </row>
    <row r="684" spans="1:11" ht="21" hidden="1" customHeight="1">
      <c r="A684" s="6">
        <f t="shared" si="63"/>
        <v>0</v>
      </c>
      <c r="B684" s="1259"/>
      <c r="C684" s="1260"/>
      <c r="D684" s="1260"/>
      <c r="E684" s="1260"/>
      <c r="F684" s="1260"/>
      <c r="G684" s="1261">
        <f>IF($H684&gt;0,G683,)</f>
        <v>0</v>
      </c>
      <c r="H684" s="1261">
        <f>IF(I684&gt;0,H683+1,0)</f>
        <v>0</v>
      </c>
      <c r="I684" s="1261">
        <f>'6-3표준조사(4)'!L664</f>
        <v>0</v>
      </c>
      <c r="J684" s="1261">
        <f>'6-3표준조사(4)'!M664</f>
        <v>0</v>
      </c>
      <c r="K684" s="1262"/>
    </row>
    <row r="685" spans="1:11" ht="21" hidden="1" customHeight="1">
      <c r="A685" s="6">
        <f t="shared" si="63"/>
        <v>0</v>
      </c>
      <c r="B685" s="1255"/>
      <c r="C685" s="1256"/>
      <c r="D685" s="1256"/>
      <c r="E685" s="1256"/>
      <c r="F685" s="1256"/>
      <c r="G685" s="1257">
        <f>IF($H685&gt;0,G684,)</f>
        <v>0</v>
      </c>
      <c r="H685" s="1257">
        <f>IF(I685&gt;0,H684+1,0)</f>
        <v>0</v>
      </c>
      <c r="I685" s="1257">
        <f>'6-3표준조사(4)'!L665</f>
        <v>0</v>
      </c>
      <c r="J685" s="1257">
        <f>'6-3표준조사(4)'!M665</f>
        <v>0</v>
      </c>
      <c r="K685" s="1258"/>
    </row>
  </sheetData>
  <sheetProtection autoFilter="0"/>
  <autoFilter ref="A1:A685">
    <filterColumn colId="0">
      <filters>
        <filter val="1"/>
      </filters>
    </filterColumn>
  </autoFilter>
  <mergeCells count="10">
    <mergeCell ref="B2:B3"/>
    <mergeCell ref="C2:C3"/>
    <mergeCell ref="D2:D3"/>
    <mergeCell ref="E2:E3"/>
    <mergeCell ref="L2:T3"/>
    <mergeCell ref="H2:H3"/>
    <mergeCell ref="I2:J2"/>
    <mergeCell ref="K2:K3"/>
    <mergeCell ref="F2:F3"/>
    <mergeCell ref="G2:G3"/>
  </mergeCells>
  <phoneticPr fontId="2" type="noConversion"/>
  <printOptions horizontalCentered="1" gridLines="1"/>
  <pageMargins left="0.39370078740157483" right="0.39370078740157483" top="1.0236220472440944" bottom="0.39370078740157483" header="0" footer="0"/>
  <pageSetup paperSize="9" orientation="portrait" blackAndWhite="1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FFC000"/>
  </sheetPr>
  <dimension ref="A1:K12"/>
  <sheetViews>
    <sheetView view="pageBreakPreview" zoomScaleSheetLayoutView="100" workbookViewId="0"/>
  </sheetViews>
  <sheetFormatPr defaultRowHeight="14.25"/>
  <cols>
    <col min="1" max="11" width="10.625" style="4" customWidth="1"/>
    <col min="12" max="16384" width="9" style="4"/>
  </cols>
  <sheetData>
    <row r="1" spans="1:11" ht="38.25" customHeight="1">
      <c r="A1" s="5" t="s">
        <v>372</v>
      </c>
      <c r="B1" s="67"/>
      <c r="C1" s="67"/>
      <c r="D1" s="67"/>
      <c r="E1" s="67"/>
      <c r="F1" s="67"/>
      <c r="G1" s="67"/>
      <c r="H1" s="67"/>
      <c r="I1" s="67"/>
      <c r="J1" s="67"/>
      <c r="K1" s="67"/>
    </row>
    <row r="2" spans="1:11" ht="30" customHeight="1">
      <c r="A2" s="2432" t="s">
        <v>373</v>
      </c>
      <c r="B2" s="2432"/>
      <c r="C2" s="2432"/>
      <c r="D2" s="2432"/>
      <c r="E2" s="2432"/>
      <c r="F2" s="2432"/>
      <c r="G2" s="2432"/>
      <c r="H2" s="2432"/>
      <c r="I2" s="2432"/>
      <c r="J2" s="2432"/>
      <c r="K2" s="2432"/>
    </row>
    <row r="3" spans="1:11" ht="30" customHeight="1">
      <c r="A3" s="2432" t="s">
        <v>374</v>
      </c>
      <c r="B3" s="2432"/>
      <c r="C3" s="2432"/>
      <c r="D3" s="2432"/>
      <c r="E3" s="2432"/>
      <c r="F3" s="2432"/>
      <c r="G3" s="2432"/>
      <c r="H3" s="2432"/>
      <c r="I3" s="2432"/>
      <c r="J3" s="2432"/>
      <c r="K3" s="2432"/>
    </row>
    <row r="4" spans="1:11" ht="30" customHeight="1">
      <c r="A4" s="2432" t="s">
        <v>375</v>
      </c>
      <c r="B4" s="2432"/>
      <c r="C4" s="2432"/>
      <c r="D4" s="2432"/>
      <c r="E4" s="2432"/>
      <c r="F4" s="2432"/>
      <c r="G4" s="2432"/>
      <c r="H4" s="2432"/>
      <c r="I4" s="2432"/>
      <c r="J4" s="2432"/>
      <c r="K4" s="2432"/>
    </row>
    <row r="5" spans="1:11" ht="30" customHeight="1">
      <c r="A5" s="2432" t="s">
        <v>376</v>
      </c>
      <c r="B5" s="2432"/>
      <c r="C5" s="2432"/>
      <c r="D5" s="2432"/>
      <c r="E5" s="2432"/>
      <c r="F5" s="2432"/>
      <c r="G5" s="2432"/>
      <c r="H5" s="2432"/>
      <c r="I5" s="2432"/>
      <c r="J5" s="2432"/>
      <c r="K5" s="2432"/>
    </row>
    <row r="6" spans="1:11" ht="30" customHeight="1">
      <c r="A6" s="2432" t="s">
        <v>377</v>
      </c>
      <c r="B6" s="2432"/>
      <c r="C6" s="2432"/>
      <c r="D6" s="2432"/>
      <c r="E6" s="2432"/>
      <c r="F6" s="2432"/>
      <c r="G6" s="2432"/>
      <c r="H6" s="2432"/>
      <c r="I6" s="2432"/>
      <c r="J6" s="2432"/>
      <c r="K6" s="2432"/>
    </row>
    <row r="7" spans="1:11" ht="30" customHeight="1">
      <c r="A7" s="2432" t="s">
        <v>378</v>
      </c>
      <c r="B7" s="2432"/>
      <c r="C7" s="2432"/>
      <c r="D7" s="2432"/>
      <c r="E7" s="2432"/>
      <c r="F7" s="2432"/>
      <c r="G7" s="2432"/>
      <c r="H7" s="2432"/>
      <c r="I7" s="2432"/>
      <c r="J7" s="2432"/>
      <c r="K7" s="2432"/>
    </row>
    <row r="8" spans="1:11" ht="60" customHeight="1">
      <c r="A8" s="2432" t="s">
        <v>1020</v>
      </c>
      <c r="B8" s="2432"/>
      <c r="C8" s="2432"/>
      <c r="D8" s="2432"/>
      <c r="E8" s="2432"/>
      <c r="F8" s="2432"/>
      <c r="G8" s="2432"/>
      <c r="H8" s="2432"/>
      <c r="I8" s="2432"/>
      <c r="J8" s="2432"/>
      <c r="K8" s="2432"/>
    </row>
    <row r="9" spans="1:11" ht="45" customHeight="1">
      <c r="A9" s="2432" t="s">
        <v>1021</v>
      </c>
      <c r="B9" s="2432"/>
      <c r="C9" s="2432"/>
      <c r="D9" s="2432"/>
      <c r="E9" s="2432"/>
      <c r="F9" s="2432"/>
      <c r="G9" s="2432"/>
      <c r="H9" s="2432"/>
      <c r="I9" s="2432"/>
      <c r="J9" s="2432"/>
      <c r="K9" s="2432"/>
    </row>
    <row r="10" spans="1:11" ht="45" customHeight="1">
      <c r="A10" s="2432" t="s">
        <v>1022</v>
      </c>
      <c r="B10" s="2432"/>
      <c r="C10" s="2432"/>
      <c r="D10" s="2432"/>
      <c r="E10" s="2432"/>
      <c r="F10" s="2432"/>
      <c r="G10" s="2432"/>
      <c r="H10" s="2432"/>
      <c r="I10" s="2432"/>
      <c r="J10" s="2432"/>
      <c r="K10" s="2432"/>
    </row>
    <row r="11" spans="1:11" ht="60" customHeight="1">
      <c r="A11" s="2432" t="s">
        <v>1023</v>
      </c>
      <c r="B11" s="2432"/>
      <c r="C11" s="2432"/>
      <c r="D11" s="2432"/>
      <c r="E11" s="2432"/>
      <c r="F11" s="2432"/>
      <c r="G11" s="2432"/>
      <c r="H11" s="2432"/>
      <c r="I11" s="2432"/>
      <c r="J11" s="2432"/>
      <c r="K11" s="2432"/>
    </row>
    <row r="12" spans="1:11" ht="45" customHeight="1">
      <c r="A12" s="2432" t="s">
        <v>1024</v>
      </c>
      <c r="B12" s="2432"/>
      <c r="C12" s="2432"/>
      <c r="D12" s="2432"/>
      <c r="E12" s="2432"/>
      <c r="F12" s="2432"/>
      <c r="G12" s="2432"/>
      <c r="H12" s="2432"/>
      <c r="I12" s="2432"/>
      <c r="J12" s="2432"/>
      <c r="K12" s="2432"/>
    </row>
  </sheetData>
  <mergeCells count="11">
    <mergeCell ref="A12:K12"/>
    <mergeCell ref="A2:K2"/>
    <mergeCell ref="A3:K3"/>
    <mergeCell ref="A4:K4"/>
    <mergeCell ref="A5:K5"/>
    <mergeCell ref="A6:K6"/>
    <mergeCell ref="A7:K7"/>
    <mergeCell ref="A8:K8"/>
    <mergeCell ref="A9:K9"/>
    <mergeCell ref="A10:K10"/>
    <mergeCell ref="A11:K11"/>
  </mergeCells>
  <phoneticPr fontId="2" type="noConversion"/>
  <pageMargins left="0.59055118110236227" right="0.39370078740157483" top="0.78740157480314965" bottom="0.39370078740157483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AS600"/>
  <sheetViews>
    <sheetView showZeros="0" view="pageBreakPreview" topLeftCell="I76" zoomScaleNormal="100" zoomScaleSheetLayoutView="100" workbookViewId="0">
      <selection activeCell="L88" sqref="L88:S90"/>
    </sheetView>
  </sheetViews>
  <sheetFormatPr defaultRowHeight="21" customHeight="1"/>
  <cols>
    <col min="1" max="7" width="0.125" style="252" hidden="1" customWidth="1"/>
    <col min="8" max="8" width="5.875" style="253" hidden="1" customWidth="1"/>
    <col min="9" max="9" width="7.625" style="265" customWidth="1"/>
    <col min="10" max="10" width="4.375" style="255" bestFit="1" customWidth="1"/>
    <col min="11" max="20" width="12.25" style="252" customWidth="1"/>
    <col min="21" max="21" width="4.375" style="255" bestFit="1" customWidth="1"/>
    <col min="22" max="25" width="10.125" style="322" customWidth="1"/>
    <col min="26" max="26" width="10.125" style="323" customWidth="1"/>
    <col min="27" max="27" width="10.125" style="324" customWidth="1"/>
    <col min="28" max="29" width="10.125" style="323" customWidth="1"/>
    <col min="30" max="30" width="5.125" style="323" customWidth="1"/>
    <col min="31" max="31" width="1.875" style="259" customWidth="1"/>
    <col min="32" max="32" width="15.125" style="259" customWidth="1"/>
    <col min="33" max="36" width="12.125" style="259" customWidth="1"/>
    <col min="37" max="37" width="15" style="259" customWidth="1"/>
    <col min="38" max="38" width="11.25" style="259" customWidth="1"/>
    <col min="39" max="39" width="11.25" style="258" customWidth="1"/>
    <col min="40" max="16384" width="9" style="253"/>
  </cols>
  <sheetData>
    <row r="1" spans="9:43" ht="30" customHeight="1" thickTop="1" thickBot="1">
      <c r="I1" s="254" t="s">
        <v>1551</v>
      </c>
      <c r="J1" s="255">
        <f t="shared" ref="J1:J32" si="0">IF($Q$4&gt;0,1,)</f>
        <v>0</v>
      </c>
      <c r="K1" s="2433" t="s">
        <v>1536</v>
      </c>
      <c r="L1" s="2433"/>
      <c r="M1" s="2433"/>
      <c r="N1" s="2433"/>
      <c r="O1" s="2433"/>
      <c r="P1" s="2433"/>
      <c r="Q1" s="2433"/>
      <c r="R1" s="2433"/>
      <c r="S1" s="2433"/>
      <c r="T1" s="2433"/>
      <c r="U1" s="255">
        <f t="shared" ref="U1:U32" si="1">IF($Q$4&gt;0,1,)</f>
        <v>0</v>
      </c>
      <c r="V1" s="256" t="s">
        <v>1535</v>
      </c>
      <c r="W1" s="257" t="s">
        <v>1550</v>
      </c>
      <c r="X1" s="258"/>
      <c r="Y1" s="258"/>
      <c r="Z1" s="259"/>
      <c r="AA1" s="260"/>
      <c r="AB1" s="259"/>
      <c r="AC1" s="259"/>
      <c r="AD1" s="259"/>
      <c r="AF1" s="261" t="s">
        <v>1534</v>
      </c>
      <c r="AG1" s="262"/>
      <c r="AH1" s="262"/>
      <c r="AI1" s="262"/>
      <c r="AJ1" s="263"/>
      <c r="AN1" s="264"/>
      <c r="AO1" s="264"/>
      <c r="AP1" s="264"/>
    </row>
    <row r="2" spans="9:43" ht="21" customHeight="1" thickTop="1" thickBot="1">
      <c r="I2" s="265">
        <f t="shared" ref="I2:I11" si="2">IF(Q$4&gt;0,1,0)</f>
        <v>0</v>
      </c>
      <c r="J2" s="255">
        <f t="shared" si="0"/>
        <v>0</v>
      </c>
      <c r="K2" s="2434" t="s">
        <v>1533</v>
      </c>
      <c r="L2" s="2434"/>
      <c r="M2" s="2434"/>
      <c r="N2" s="2434"/>
      <c r="O2" s="2434"/>
      <c r="P2" s="2434"/>
      <c r="Q2" s="2434"/>
      <c r="R2" s="2434"/>
      <c r="S2" s="2434"/>
      <c r="T2" s="2434"/>
      <c r="U2" s="255">
        <f t="shared" si="1"/>
        <v>0</v>
      </c>
      <c r="V2" s="266" t="s">
        <v>1532</v>
      </c>
      <c r="W2" s="411"/>
      <c r="X2" s="412"/>
      <c r="Y2" s="412"/>
      <c r="Z2" s="269"/>
      <c r="AA2" s="270"/>
      <c r="AB2" s="269"/>
      <c r="AC2" s="271"/>
      <c r="AD2" s="272"/>
      <c r="AE2" s="169"/>
      <c r="AF2" s="273" t="s">
        <v>1531</v>
      </c>
      <c r="AG2" s="274" t="s">
        <v>1530</v>
      </c>
      <c r="AH2" s="274" t="s">
        <v>1529</v>
      </c>
      <c r="AI2" s="275" t="s">
        <v>1528</v>
      </c>
      <c r="AJ2" s="263"/>
      <c r="AN2" s="264"/>
      <c r="AO2" s="264"/>
      <c r="AP2" s="176"/>
    </row>
    <row r="3" spans="9:43" ht="21" customHeight="1">
      <c r="I3" s="265">
        <f t="shared" si="2"/>
        <v>0</v>
      </c>
      <c r="J3" s="255">
        <f t="shared" si="0"/>
        <v>0</v>
      </c>
      <c r="K3" s="276" t="s">
        <v>1527</v>
      </c>
      <c r="L3" s="277" t="s">
        <v>1526</v>
      </c>
      <c r="M3" s="278" t="s">
        <v>1654</v>
      </c>
      <c r="N3" s="277" t="s">
        <v>1525</v>
      </c>
      <c r="O3" s="278" t="s">
        <v>1524</v>
      </c>
      <c r="P3" s="277" t="s">
        <v>1523</v>
      </c>
      <c r="Q3" s="277" t="s">
        <v>1522</v>
      </c>
      <c r="R3" s="277" t="s">
        <v>1521</v>
      </c>
      <c r="S3" s="277" t="s">
        <v>1520</v>
      </c>
      <c r="T3" s="279" t="s">
        <v>1519</v>
      </c>
      <c r="U3" s="255">
        <f t="shared" si="1"/>
        <v>0</v>
      </c>
      <c r="V3" s="280" t="s">
        <v>1518</v>
      </c>
      <c r="W3" s="281"/>
      <c r="X3" s="282"/>
      <c r="Y3" s="282"/>
      <c r="Z3" s="283"/>
      <c r="AA3" s="284"/>
      <c r="AB3" s="283"/>
      <c r="AC3" s="285"/>
      <c r="AD3" s="286"/>
      <c r="AE3" s="169"/>
      <c r="AF3" s="287" t="s">
        <v>1517</v>
      </c>
      <c r="AG3" s="288" t="s">
        <v>1516</v>
      </c>
      <c r="AH3" s="288" t="s">
        <v>1515</v>
      </c>
      <c r="AI3" s="289" t="s">
        <v>1514</v>
      </c>
      <c r="AJ3" s="263"/>
      <c r="AN3" s="264"/>
      <c r="AO3" s="264"/>
      <c r="AP3" s="176"/>
    </row>
    <row r="4" spans="9:43" ht="21" customHeight="1" thickBot="1">
      <c r="I4" s="265">
        <f t="shared" si="2"/>
        <v>0</v>
      </c>
      <c r="J4" s="255">
        <f t="shared" si="0"/>
        <v>0</v>
      </c>
      <c r="K4" s="290"/>
      <c r="L4" s="291"/>
      <c r="M4" s="291"/>
      <c r="N4" s="292"/>
      <c r="O4" s="292"/>
      <c r="P4" s="293" t="str">
        <f>IF(COUNTA(Y9:Y16)&gt;1,CONCATENATE(V9,"번지 외 ",COUNTA(Y9:Y16)-1,"필지"),CONCATENATE(V9,"번지"))</f>
        <v>번지</v>
      </c>
      <c r="Q4" s="294">
        <f>+Y17</f>
        <v>0</v>
      </c>
      <c r="R4" s="295"/>
      <c r="S4" s="296">
        <f>COUNT(L12:L24)</f>
        <v>1</v>
      </c>
      <c r="T4" s="297">
        <f>200*S4</f>
        <v>200</v>
      </c>
      <c r="U4" s="255">
        <f t="shared" si="1"/>
        <v>0</v>
      </c>
      <c r="V4" s="280" t="s">
        <v>1513</v>
      </c>
      <c r="W4" s="281"/>
      <c r="X4" s="282"/>
      <c r="Y4" s="282"/>
      <c r="Z4" s="283"/>
      <c r="AA4" s="284"/>
      <c r="AB4" s="283"/>
      <c r="AC4" s="285"/>
      <c r="AD4" s="286"/>
      <c r="AE4" s="169"/>
      <c r="AF4" s="287" t="s">
        <v>1512</v>
      </c>
      <c r="AG4" s="288" t="s">
        <v>1511</v>
      </c>
      <c r="AH4" s="298" t="s">
        <v>1510</v>
      </c>
      <c r="AI4" s="289" t="s">
        <v>1509</v>
      </c>
      <c r="AJ4" s="263"/>
      <c r="AN4" s="264"/>
      <c r="AO4" s="264"/>
      <c r="AP4" s="176"/>
    </row>
    <row r="5" spans="9:43" ht="21" customHeight="1" thickBot="1">
      <c r="I5" s="265">
        <f t="shared" si="2"/>
        <v>0</v>
      </c>
      <c r="J5" s="255">
        <f t="shared" si="0"/>
        <v>0</v>
      </c>
      <c r="K5" s="276" t="s">
        <v>1380</v>
      </c>
      <c r="L5" s="277" t="s">
        <v>1508</v>
      </c>
      <c r="M5" s="277" t="s">
        <v>1377</v>
      </c>
      <c r="N5" s="277" t="s">
        <v>1507</v>
      </c>
      <c r="O5" s="277" t="s">
        <v>1506</v>
      </c>
      <c r="P5" s="299" t="s">
        <v>1404</v>
      </c>
      <c r="Q5" s="299" t="s">
        <v>1403</v>
      </c>
      <c r="R5" s="413" t="s">
        <v>1402</v>
      </c>
      <c r="S5" s="301" t="s">
        <v>1401</v>
      </c>
      <c r="T5" s="279" t="s">
        <v>1400</v>
      </c>
      <c r="U5" s="255">
        <f t="shared" si="1"/>
        <v>0</v>
      </c>
      <c r="V5" s="302" t="s">
        <v>1399</v>
      </c>
      <c r="W5" s="399"/>
      <c r="X5" s="304"/>
      <c r="Y5" s="304"/>
      <c r="Z5" s="305"/>
      <c r="AA5" s="306"/>
      <c r="AB5" s="305"/>
      <c r="AC5" s="307"/>
      <c r="AD5" s="308"/>
      <c r="AE5" s="169"/>
      <c r="AF5" s="287" t="s">
        <v>1398</v>
      </c>
      <c r="AG5" s="309" t="s">
        <v>1397</v>
      </c>
      <c r="AH5" s="310" t="s">
        <v>1396</v>
      </c>
      <c r="AI5" s="289" t="s">
        <v>1395</v>
      </c>
      <c r="AJ5" s="263"/>
      <c r="AN5" s="264"/>
      <c r="AO5" s="264"/>
      <c r="AP5" s="176"/>
    </row>
    <row r="6" spans="9:43" ht="21" customHeight="1" thickTop="1" thickBot="1">
      <c r="I6" s="265">
        <f t="shared" si="2"/>
        <v>0</v>
      </c>
      <c r="J6" s="255">
        <f t="shared" si="0"/>
        <v>0</v>
      </c>
      <c r="K6" s="311">
        <f>Z9</f>
        <v>0</v>
      </c>
      <c r="L6" s="312">
        <f>AA9</f>
        <v>0</v>
      </c>
      <c r="M6" s="313">
        <f>AC9</f>
        <v>0</v>
      </c>
      <c r="N6" s="314">
        <f>AB18</f>
        <v>0</v>
      </c>
      <c r="O6" s="315">
        <f>IF((Q10+R10)&gt;0,ROUND((Q10/(Q10+R10)),4),0)</f>
        <v>0</v>
      </c>
      <c r="P6" s="316" t="str">
        <f>IF(W5&lt;=15,AI3,IF(W5&gt;30,AI5,AI4))</f>
        <v>완 (15˚ 이하)</v>
      </c>
      <c r="Q6" s="317">
        <f>IF(Q4&gt;0,IF(Q4/COUNTA(AB9:AB16)&gt;=5,AF11,IF(Q4/COUNTA(AB9:AB16)&lt;3,AF13,AF12)),)</f>
        <v>0</v>
      </c>
      <c r="R6" s="414"/>
      <c r="S6" s="319">
        <f>W5</f>
        <v>0</v>
      </c>
      <c r="T6" s="320">
        <f>ROUND(N6/10000*N12,0)</f>
        <v>0</v>
      </c>
      <c r="U6" s="255">
        <f t="shared" si="1"/>
        <v>0</v>
      </c>
      <c r="V6" s="2435"/>
      <c r="W6" s="2436"/>
      <c r="X6" s="2436"/>
      <c r="Y6" s="2436"/>
      <c r="Z6" s="2436"/>
      <c r="AA6" s="2436"/>
      <c r="AB6" s="2436"/>
      <c r="AC6" s="2436"/>
      <c r="AD6" s="2437"/>
      <c r="AE6" s="169"/>
      <c r="AF6" s="287" t="s">
        <v>1394</v>
      </c>
      <c r="AG6" s="288"/>
      <c r="AH6" s="321"/>
      <c r="AI6" s="289"/>
      <c r="AJ6" s="263"/>
      <c r="AN6" s="264"/>
      <c r="AO6" s="264"/>
      <c r="AP6" s="176"/>
    </row>
    <row r="7" spans="9:43" ht="21" customHeight="1" thickBot="1">
      <c r="I7" s="265">
        <f t="shared" si="2"/>
        <v>0</v>
      </c>
      <c r="J7" s="255">
        <f t="shared" si="0"/>
        <v>0</v>
      </c>
      <c r="K7" s="2438" t="s">
        <v>1393</v>
      </c>
      <c r="L7" s="2438"/>
      <c r="M7" s="2438"/>
      <c r="N7" s="2438"/>
      <c r="O7" s="2438"/>
      <c r="P7" s="2438"/>
      <c r="Q7" s="2438"/>
      <c r="R7" s="2438"/>
      <c r="S7" s="2438"/>
      <c r="T7" s="2438"/>
      <c r="U7" s="255">
        <f t="shared" si="1"/>
        <v>0</v>
      </c>
      <c r="AE7" s="169"/>
      <c r="AF7" s="287"/>
      <c r="AG7" s="288"/>
      <c r="AH7" s="321"/>
      <c r="AI7" s="289"/>
      <c r="AJ7" s="263"/>
      <c r="AN7" s="264"/>
      <c r="AO7" s="264"/>
      <c r="AP7" s="176"/>
    </row>
    <row r="8" spans="9:43" ht="21" customHeight="1" thickBot="1">
      <c r="I8" s="265">
        <f t="shared" si="2"/>
        <v>0</v>
      </c>
      <c r="J8" s="255">
        <f t="shared" si="0"/>
        <v>0</v>
      </c>
      <c r="K8" s="2439" t="s">
        <v>1392</v>
      </c>
      <c r="L8" s="2441" t="s">
        <v>1391</v>
      </c>
      <c r="M8" s="2443" t="s">
        <v>1390</v>
      </c>
      <c r="N8" s="2443" t="s">
        <v>1389</v>
      </c>
      <c r="O8" s="2445" t="s">
        <v>1388</v>
      </c>
      <c r="P8" s="2445"/>
      <c r="Q8" s="2445" t="s">
        <v>1387</v>
      </c>
      <c r="R8" s="2445"/>
      <c r="S8" s="2446" t="s">
        <v>1386</v>
      </c>
      <c r="T8" s="2448" t="s">
        <v>1385</v>
      </c>
      <c r="U8" s="255">
        <f t="shared" si="1"/>
        <v>0</v>
      </c>
      <c r="V8" s="266" t="s">
        <v>1384</v>
      </c>
      <c r="W8" s="325" t="s">
        <v>1383</v>
      </c>
      <c r="X8" s="325" t="s">
        <v>1382</v>
      </c>
      <c r="Y8" s="325" t="s">
        <v>1381</v>
      </c>
      <c r="Z8" s="325" t="s">
        <v>1380</v>
      </c>
      <c r="AA8" s="326" t="s">
        <v>1379</v>
      </c>
      <c r="AB8" s="325" t="s">
        <v>1378</v>
      </c>
      <c r="AC8" s="327" t="s">
        <v>1377</v>
      </c>
      <c r="AD8" s="328" t="s">
        <v>1147</v>
      </c>
      <c r="AE8" s="169"/>
      <c r="AF8" s="329"/>
      <c r="AG8" s="330"/>
      <c r="AH8" s="331"/>
      <c r="AI8" s="332"/>
      <c r="AJ8" s="333"/>
      <c r="AN8" s="333"/>
      <c r="AO8" s="169"/>
      <c r="AP8" s="176"/>
    </row>
    <row r="9" spans="9:43" ht="21" customHeight="1" thickBot="1">
      <c r="I9" s="265">
        <f t="shared" si="2"/>
        <v>0</v>
      </c>
      <c r="J9" s="255">
        <f t="shared" si="0"/>
        <v>0</v>
      </c>
      <c r="K9" s="2440"/>
      <c r="L9" s="2442"/>
      <c r="M9" s="2444"/>
      <c r="N9" s="2444"/>
      <c r="O9" s="334" t="s">
        <v>1376</v>
      </c>
      <c r="P9" s="335" t="s">
        <v>1375</v>
      </c>
      <c r="Q9" s="335" t="s">
        <v>1376</v>
      </c>
      <c r="R9" s="415" t="s">
        <v>1375</v>
      </c>
      <c r="S9" s="2447"/>
      <c r="T9" s="2449"/>
      <c r="U9" s="255">
        <f t="shared" si="1"/>
        <v>0</v>
      </c>
      <c r="V9" s="337"/>
      <c r="W9" s="338"/>
      <c r="X9" s="338"/>
      <c r="Y9" s="338"/>
      <c r="Z9" s="338"/>
      <c r="AA9" s="339"/>
      <c r="AB9" s="338"/>
      <c r="AC9" s="340"/>
      <c r="AD9" s="341"/>
      <c r="AE9" s="169"/>
      <c r="AF9" s="262"/>
      <c r="AG9" s="262"/>
      <c r="AH9" s="262"/>
      <c r="AI9" s="342"/>
      <c r="AJ9" s="333"/>
      <c r="AN9" s="333"/>
      <c r="AO9" s="169"/>
      <c r="AP9" s="176"/>
    </row>
    <row r="10" spans="9:43" ht="21" customHeight="1">
      <c r="I10" s="265">
        <f t="shared" si="2"/>
        <v>0</v>
      </c>
      <c r="J10" s="255">
        <f t="shared" si="0"/>
        <v>0</v>
      </c>
      <c r="K10" s="343" t="s">
        <v>1374</v>
      </c>
      <c r="L10" s="344"/>
      <c r="M10" s="344"/>
      <c r="N10" s="416">
        <f>N11/S4</f>
        <v>0</v>
      </c>
      <c r="O10" s="417">
        <f>ROUND(O11/S4,1)</f>
        <v>0</v>
      </c>
      <c r="P10" s="417">
        <f>ROUND(P11/S4,1)</f>
        <v>0</v>
      </c>
      <c r="Q10" s="416">
        <f>ROUND(Q11/S4,0)</f>
        <v>0</v>
      </c>
      <c r="R10" s="416">
        <f>ROUND(R11/S4,0)</f>
        <v>0</v>
      </c>
      <c r="S10" s="418" t="s">
        <v>1031</v>
      </c>
      <c r="T10" s="348"/>
      <c r="U10" s="255">
        <f t="shared" si="1"/>
        <v>0</v>
      </c>
      <c r="V10" s="337"/>
      <c r="W10" s="419"/>
      <c r="X10" s="419"/>
      <c r="Y10" s="419"/>
      <c r="Z10" s="338"/>
      <c r="AA10" s="339"/>
      <c r="AB10" s="338"/>
      <c r="AC10" s="340"/>
      <c r="AD10" s="341"/>
      <c r="AE10" s="169"/>
      <c r="AF10" s="273" t="s">
        <v>1373</v>
      </c>
      <c r="AG10" s="274" t="s">
        <v>1372</v>
      </c>
      <c r="AH10" s="325" t="s">
        <v>1371</v>
      </c>
      <c r="AI10" s="350"/>
      <c r="AJ10" s="263"/>
      <c r="AN10" s="264"/>
      <c r="AO10" s="169"/>
      <c r="AP10" s="176"/>
    </row>
    <row r="11" spans="9:43" ht="21" customHeight="1">
      <c r="I11" s="265">
        <f t="shared" si="2"/>
        <v>0</v>
      </c>
      <c r="J11" s="255">
        <f t="shared" si="0"/>
        <v>0</v>
      </c>
      <c r="K11" s="343" t="s">
        <v>1366</v>
      </c>
      <c r="L11" s="344"/>
      <c r="M11" s="344"/>
      <c r="N11" s="420">
        <f>SUM(N12:N75)</f>
        <v>0</v>
      </c>
      <c r="O11" s="420">
        <f>SUM(O12:O75)</f>
        <v>0</v>
      </c>
      <c r="P11" s="420">
        <f>SUM(P12:P75)</f>
        <v>0</v>
      </c>
      <c r="Q11" s="420">
        <f>SUM(Q12:Q75)</f>
        <v>0</v>
      </c>
      <c r="R11" s="420">
        <f>SUM(R12:R75)</f>
        <v>0</v>
      </c>
      <c r="S11" s="421"/>
      <c r="T11" s="353"/>
      <c r="U11" s="255">
        <f t="shared" si="1"/>
        <v>0</v>
      </c>
      <c r="V11" s="337"/>
      <c r="W11" s="419"/>
      <c r="X11" s="419"/>
      <c r="Y11" s="419"/>
      <c r="Z11" s="338"/>
      <c r="AA11" s="339"/>
      <c r="AB11" s="338"/>
      <c r="AC11" s="340"/>
      <c r="AD11" s="341"/>
      <c r="AE11" s="169"/>
      <c r="AF11" s="287" t="s">
        <v>1370</v>
      </c>
      <c r="AG11" s="288" t="s">
        <v>1151</v>
      </c>
      <c r="AH11" s="354">
        <v>0</v>
      </c>
      <c r="AI11" s="422"/>
      <c r="AJ11" s="263"/>
      <c r="AN11" s="264"/>
      <c r="AO11" s="169"/>
      <c r="AP11" s="176"/>
    </row>
    <row r="12" spans="9:43" ht="21" customHeight="1">
      <c r="I12" s="265">
        <f t="shared" ref="I12:I25" si="3">IF(($O$12+$P$12)&gt;0,1,0)</f>
        <v>0</v>
      </c>
      <c r="J12" s="255">
        <f t="shared" si="0"/>
        <v>0</v>
      </c>
      <c r="K12" s="343">
        <v>1</v>
      </c>
      <c r="L12" s="356">
        <v>0</v>
      </c>
      <c r="M12" s="356"/>
      <c r="N12" s="357">
        <f t="shared" ref="N12:N25" si="4">IF(O12+P12&gt;0,$W$2,)</f>
        <v>0</v>
      </c>
      <c r="O12" s="358"/>
      <c r="P12" s="358"/>
      <c r="Q12" s="359">
        <f t="shared" ref="Q12:Q25" si="5">ROUND(O12*50,0)</f>
        <v>0</v>
      </c>
      <c r="R12" s="359">
        <f t="shared" ref="R12:R25" si="6">ROUND(P12*50,0)</f>
        <v>0</v>
      </c>
      <c r="S12" s="360"/>
      <c r="T12" s="361"/>
      <c r="U12" s="255">
        <f t="shared" si="1"/>
        <v>0</v>
      </c>
      <c r="V12" s="337"/>
      <c r="W12" s="419"/>
      <c r="X12" s="419"/>
      <c r="Y12" s="419"/>
      <c r="Z12" s="338"/>
      <c r="AA12" s="339"/>
      <c r="AB12" s="338"/>
      <c r="AC12" s="340"/>
      <c r="AD12" s="341"/>
      <c r="AE12" s="169"/>
      <c r="AF12" s="287" t="s">
        <v>1369</v>
      </c>
      <c r="AG12" s="288" t="s">
        <v>1368</v>
      </c>
      <c r="AH12" s="362">
        <v>0.05</v>
      </c>
      <c r="AI12" s="422"/>
      <c r="AJ12" s="263"/>
      <c r="AN12" s="264"/>
      <c r="AO12" s="169"/>
      <c r="AP12" s="176"/>
    </row>
    <row r="13" spans="9:43" ht="21" customHeight="1">
      <c r="I13" s="265">
        <f t="shared" si="3"/>
        <v>0</v>
      </c>
      <c r="J13" s="255">
        <f t="shared" si="0"/>
        <v>0</v>
      </c>
      <c r="K13" s="343">
        <f t="shared" ref="K13:K25" si="7">+K12+1</f>
        <v>2</v>
      </c>
      <c r="L13" s="356"/>
      <c r="M13" s="356"/>
      <c r="N13" s="357">
        <f t="shared" si="4"/>
        <v>0</v>
      </c>
      <c r="O13" s="358"/>
      <c r="P13" s="358"/>
      <c r="Q13" s="359">
        <f t="shared" si="5"/>
        <v>0</v>
      </c>
      <c r="R13" s="359">
        <f t="shared" si="6"/>
        <v>0</v>
      </c>
      <c r="S13" s="360"/>
      <c r="T13" s="361"/>
      <c r="U13" s="255">
        <f t="shared" si="1"/>
        <v>0</v>
      </c>
      <c r="V13" s="337"/>
      <c r="W13" s="419"/>
      <c r="X13" s="419"/>
      <c r="Y13" s="419"/>
      <c r="Z13" s="338"/>
      <c r="AA13" s="339"/>
      <c r="AB13" s="338"/>
      <c r="AC13" s="340"/>
      <c r="AD13" s="341"/>
      <c r="AE13" s="169"/>
      <c r="AF13" s="287" t="s">
        <v>1367</v>
      </c>
      <c r="AG13" s="288" t="s">
        <v>1549</v>
      </c>
      <c r="AH13" s="362">
        <v>0.1</v>
      </c>
      <c r="AI13" s="363"/>
      <c r="AJ13" s="263"/>
      <c r="AN13" s="264"/>
      <c r="AO13" s="169"/>
      <c r="AP13" s="176"/>
    </row>
    <row r="14" spans="9:43" ht="21" customHeight="1">
      <c r="I14" s="265">
        <f t="shared" si="3"/>
        <v>0</v>
      </c>
      <c r="J14" s="255">
        <f t="shared" si="0"/>
        <v>0</v>
      </c>
      <c r="K14" s="343">
        <f t="shared" si="7"/>
        <v>3</v>
      </c>
      <c r="L14" s="356"/>
      <c r="M14" s="356"/>
      <c r="N14" s="357">
        <f t="shared" si="4"/>
        <v>0</v>
      </c>
      <c r="O14" s="358"/>
      <c r="P14" s="358"/>
      <c r="Q14" s="359">
        <f t="shared" si="5"/>
        <v>0</v>
      </c>
      <c r="R14" s="359">
        <f t="shared" si="6"/>
        <v>0</v>
      </c>
      <c r="S14" s="360"/>
      <c r="T14" s="361"/>
      <c r="U14" s="255">
        <f t="shared" si="1"/>
        <v>0</v>
      </c>
      <c r="V14" s="337"/>
      <c r="W14" s="419"/>
      <c r="X14" s="419"/>
      <c r="Y14" s="419"/>
      <c r="Z14" s="338"/>
      <c r="AA14" s="339"/>
      <c r="AB14" s="338"/>
      <c r="AC14" s="340"/>
      <c r="AD14" s="341"/>
      <c r="AE14" s="169"/>
      <c r="AF14" s="287"/>
      <c r="AG14" s="288"/>
      <c r="AH14" s="364"/>
      <c r="AI14" s="289"/>
      <c r="AJ14" s="333"/>
      <c r="AN14" s="333"/>
      <c r="AO14" s="169"/>
      <c r="AP14" s="176"/>
    </row>
    <row r="15" spans="9:43" ht="21" customHeight="1" thickBot="1">
      <c r="I15" s="265">
        <f t="shared" si="3"/>
        <v>0</v>
      </c>
      <c r="J15" s="255">
        <f t="shared" si="0"/>
        <v>0</v>
      </c>
      <c r="K15" s="343">
        <f t="shared" si="7"/>
        <v>4</v>
      </c>
      <c r="L15" s="356"/>
      <c r="M15" s="356"/>
      <c r="N15" s="357">
        <f t="shared" si="4"/>
        <v>0</v>
      </c>
      <c r="O15" s="358"/>
      <c r="P15" s="358"/>
      <c r="Q15" s="359">
        <f t="shared" si="5"/>
        <v>0</v>
      </c>
      <c r="R15" s="359">
        <f t="shared" si="6"/>
        <v>0</v>
      </c>
      <c r="S15" s="360"/>
      <c r="T15" s="361"/>
      <c r="U15" s="255">
        <f t="shared" si="1"/>
        <v>0</v>
      </c>
      <c r="V15" s="337"/>
      <c r="W15" s="419"/>
      <c r="X15" s="419"/>
      <c r="Y15" s="419"/>
      <c r="Z15" s="338"/>
      <c r="AA15" s="339"/>
      <c r="AB15" s="338"/>
      <c r="AC15" s="340"/>
      <c r="AD15" s="341"/>
      <c r="AE15" s="169"/>
      <c r="AF15" s="329"/>
      <c r="AG15" s="423"/>
      <c r="AH15" s="330"/>
      <c r="AI15" s="332"/>
      <c r="AJ15" s="333"/>
      <c r="AN15" s="333"/>
      <c r="AO15" s="169"/>
      <c r="AP15" s="176"/>
    </row>
    <row r="16" spans="9:43" ht="21" customHeight="1">
      <c r="I16" s="265">
        <f t="shared" si="3"/>
        <v>0</v>
      </c>
      <c r="J16" s="255">
        <f t="shared" si="0"/>
        <v>0</v>
      </c>
      <c r="K16" s="343">
        <f t="shared" si="7"/>
        <v>5</v>
      </c>
      <c r="L16" s="356"/>
      <c r="M16" s="356"/>
      <c r="N16" s="357">
        <f t="shared" si="4"/>
        <v>0</v>
      </c>
      <c r="O16" s="358"/>
      <c r="P16" s="358"/>
      <c r="Q16" s="359">
        <f t="shared" si="5"/>
        <v>0</v>
      </c>
      <c r="R16" s="359">
        <f t="shared" si="6"/>
        <v>0</v>
      </c>
      <c r="S16" s="360"/>
      <c r="T16" s="361"/>
      <c r="U16" s="255">
        <f t="shared" si="1"/>
        <v>0</v>
      </c>
      <c r="V16" s="337"/>
      <c r="W16" s="419"/>
      <c r="X16" s="419"/>
      <c r="Y16" s="419"/>
      <c r="Z16" s="338"/>
      <c r="AA16" s="339"/>
      <c r="AB16" s="338"/>
      <c r="AC16" s="340"/>
      <c r="AD16" s="341"/>
      <c r="AE16" s="167"/>
      <c r="AF16" s="176"/>
      <c r="AG16" s="176"/>
      <c r="AH16" s="176"/>
      <c r="AI16" s="176"/>
      <c r="AJ16" s="176"/>
      <c r="AK16" s="167"/>
      <c r="AL16" s="167"/>
      <c r="AM16" s="167"/>
      <c r="AN16" s="176"/>
      <c r="AO16" s="176"/>
      <c r="AP16" s="176"/>
      <c r="AQ16" s="167"/>
    </row>
    <row r="17" spans="1:43" ht="21" customHeight="1">
      <c r="I17" s="265">
        <f t="shared" si="3"/>
        <v>0</v>
      </c>
      <c r="J17" s="255">
        <f t="shared" si="0"/>
        <v>0</v>
      </c>
      <c r="K17" s="343">
        <f t="shared" si="7"/>
        <v>6</v>
      </c>
      <c r="L17" s="356"/>
      <c r="M17" s="356"/>
      <c r="N17" s="357">
        <f t="shared" si="4"/>
        <v>0</v>
      </c>
      <c r="O17" s="358"/>
      <c r="P17" s="358"/>
      <c r="Q17" s="359">
        <f t="shared" si="5"/>
        <v>0</v>
      </c>
      <c r="R17" s="359">
        <f t="shared" si="6"/>
        <v>0</v>
      </c>
      <c r="S17" s="360"/>
      <c r="T17" s="361"/>
      <c r="U17" s="255">
        <f t="shared" si="1"/>
        <v>0</v>
      </c>
      <c r="V17" s="280" t="s">
        <v>1366</v>
      </c>
      <c r="W17" s="366">
        <f>SUM(W9:W16)</f>
        <v>0</v>
      </c>
      <c r="X17" s="366">
        <f>SUM(X9:X16)</f>
        <v>0</v>
      </c>
      <c r="Y17" s="366">
        <f>SUM(Y9:Y16)</f>
        <v>0</v>
      </c>
      <c r="Z17" s="367"/>
      <c r="AA17" s="368"/>
      <c r="AB17" s="366">
        <f>SUM(AB9:AB16)</f>
        <v>0</v>
      </c>
      <c r="AC17" s="369"/>
      <c r="AD17" s="370"/>
      <c r="AE17" s="371"/>
      <c r="AF17" s="169"/>
      <c r="AG17" s="169"/>
      <c r="AH17" s="169"/>
      <c r="AI17" s="169"/>
      <c r="AJ17" s="169"/>
      <c r="AN17" s="176"/>
      <c r="AO17" s="176"/>
      <c r="AP17" s="176"/>
    </row>
    <row r="18" spans="1:43" s="167" customFormat="1" ht="21" customHeight="1" thickBot="1">
      <c r="A18" s="372"/>
      <c r="B18" s="372"/>
      <c r="C18" s="372"/>
      <c r="D18" s="372"/>
      <c r="E18" s="372"/>
      <c r="F18" s="372"/>
      <c r="G18" s="372"/>
      <c r="I18" s="265">
        <f t="shared" si="3"/>
        <v>0</v>
      </c>
      <c r="J18" s="255">
        <f t="shared" si="0"/>
        <v>0</v>
      </c>
      <c r="K18" s="343">
        <f t="shared" si="7"/>
        <v>7</v>
      </c>
      <c r="L18" s="356"/>
      <c r="M18" s="356"/>
      <c r="N18" s="357">
        <f t="shared" si="4"/>
        <v>0</v>
      </c>
      <c r="O18" s="358"/>
      <c r="P18" s="358"/>
      <c r="Q18" s="359">
        <f t="shared" si="5"/>
        <v>0</v>
      </c>
      <c r="R18" s="359">
        <f t="shared" si="6"/>
        <v>0</v>
      </c>
      <c r="S18" s="360"/>
      <c r="T18" s="361"/>
      <c r="U18" s="255">
        <f t="shared" si="1"/>
        <v>0</v>
      </c>
      <c r="V18" s="373" t="s">
        <v>1374</v>
      </c>
      <c r="W18" s="374"/>
      <c r="X18" s="374"/>
      <c r="Y18" s="374"/>
      <c r="Z18" s="374"/>
      <c r="AA18" s="375"/>
      <c r="AB18" s="374">
        <f>IF(AB17&gt;0,ROUND(AB17/COUNTA(AB9:AB16),0),)</f>
        <v>0</v>
      </c>
      <c r="AC18" s="376"/>
      <c r="AD18" s="377"/>
      <c r="AE18" s="371"/>
      <c r="AF18" s="371"/>
      <c r="AG18" s="371"/>
      <c r="AH18" s="169"/>
      <c r="AI18" s="169"/>
      <c r="AJ18" s="169"/>
      <c r="AK18" s="169"/>
      <c r="AL18" s="169"/>
      <c r="AM18" s="169"/>
      <c r="AN18" s="176"/>
      <c r="AO18" s="176"/>
      <c r="AP18" s="176"/>
      <c r="AQ18" s="253"/>
    </row>
    <row r="19" spans="1:43" ht="21" customHeight="1" thickBot="1">
      <c r="I19" s="265">
        <f t="shared" si="3"/>
        <v>0</v>
      </c>
      <c r="J19" s="255">
        <f t="shared" si="0"/>
        <v>0</v>
      </c>
      <c r="K19" s="343">
        <f t="shared" si="7"/>
        <v>8</v>
      </c>
      <c r="L19" s="356"/>
      <c r="M19" s="356"/>
      <c r="N19" s="357">
        <f t="shared" si="4"/>
        <v>0</v>
      </c>
      <c r="O19" s="358"/>
      <c r="P19" s="358"/>
      <c r="Q19" s="359">
        <f t="shared" si="5"/>
        <v>0</v>
      </c>
      <c r="R19" s="359">
        <f t="shared" si="6"/>
        <v>0</v>
      </c>
      <c r="S19" s="360"/>
      <c r="T19" s="361"/>
      <c r="U19" s="255">
        <f t="shared" si="1"/>
        <v>0</v>
      </c>
      <c r="V19" s="169"/>
      <c r="W19" s="169"/>
      <c r="X19" s="169"/>
      <c r="Y19" s="169"/>
      <c r="Z19" s="169"/>
      <c r="AA19" s="378"/>
      <c r="AB19" s="169"/>
      <c r="AC19" s="169"/>
      <c r="AD19" s="169"/>
      <c r="AE19" s="371"/>
      <c r="AF19" s="371"/>
      <c r="AG19" s="371"/>
      <c r="AH19" s="169"/>
      <c r="AI19" s="169"/>
      <c r="AJ19" s="169"/>
      <c r="AK19" s="169"/>
      <c r="AL19" s="169"/>
      <c r="AM19" s="169"/>
      <c r="AN19" s="176"/>
      <c r="AO19" s="176"/>
      <c r="AP19" s="176"/>
    </row>
    <row r="20" spans="1:43" ht="21" customHeight="1" thickTop="1" thickBot="1">
      <c r="I20" s="265">
        <f t="shared" si="3"/>
        <v>0</v>
      </c>
      <c r="J20" s="255">
        <f t="shared" si="0"/>
        <v>0</v>
      </c>
      <c r="K20" s="343">
        <f t="shared" si="7"/>
        <v>9</v>
      </c>
      <c r="L20" s="356"/>
      <c r="M20" s="356"/>
      <c r="N20" s="357">
        <f t="shared" si="4"/>
        <v>0</v>
      </c>
      <c r="O20" s="358"/>
      <c r="P20" s="358"/>
      <c r="Q20" s="359">
        <f t="shared" si="5"/>
        <v>0</v>
      </c>
      <c r="R20" s="359">
        <f t="shared" si="6"/>
        <v>0</v>
      </c>
      <c r="S20" s="360"/>
      <c r="T20" s="361"/>
      <c r="U20" s="255">
        <f t="shared" si="1"/>
        <v>0</v>
      </c>
      <c r="V20" s="2450" t="s">
        <v>1548</v>
      </c>
      <c r="W20" s="2451"/>
      <c r="X20" s="2451"/>
      <c r="Y20" s="2451"/>
      <c r="Z20" s="2451"/>
      <c r="AA20" s="2451"/>
      <c r="AB20" s="2452"/>
      <c r="AC20" s="169"/>
      <c r="AD20" s="169"/>
      <c r="AE20" s="371"/>
      <c r="AF20" s="371"/>
      <c r="AG20" s="371"/>
      <c r="AH20" s="169"/>
      <c r="AI20" s="169"/>
      <c r="AJ20" s="169"/>
      <c r="AK20" s="169"/>
      <c r="AL20" s="169"/>
      <c r="AM20" s="169"/>
      <c r="AN20" s="176"/>
      <c r="AO20" s="176"/>
      <c r="AP20" s="176"/>
    </row>
    <row r="21" spans="1:43" ht="21" customHeight="1" thickTop="1" thickBot="1">
      <c r="I21" s="265">
        <f t="shared" si="3"/>
        <v>0</v>
      </c>
      <c r="J21" s="255">
        <f t="shared" si="0"/>
        <v>0</v>
      </c>
      <c r="K21" s="343">
        <f t="shared" si="7"/>
        <v>10</v>
      </c>
      <c r="L21" s="356"/>
      <c r="M21" s="356"/>
      <c r="N21" s="357">
        <f t="shared" si="4"/>
        <v>0</v>
      </c>
      <c r="O21" s="358"/>
      <c r="P21" s="358"/>
      <c r="Q21" s="359">
        <f t="shared" si="5"/>
        <v>0</v>
      </c>
      <c r="R21" s="359">
        <f t="shared" si="6"/>
        <v>0</v>
      </c>
      <c r="S21" s="360"/>
      <c r="T21" s="361"/>
      <c r="U21" s="255">
        <f t="shared" si="1"/>
        <v>0</v>
      </c>
      <c r="V21" s="2450"/>
      <c r="W21" s="2451"/>
      <c r="X21" s="2451"/>
      <c r="Y21" s="2451"/>
      <c r="Z21" s="2451"/>
      <c r="AA21" s="2451"/>
      <c r="AB21" s="2452"/>
      <c r="AC21" s="169"/>
      <c r="AD21" s="169"/>
      <c r="AE21" s="371"/>
      <c r="AF21" s="371"/>
      <c r="AG21" s="371"/>
      <c r="AH21" s="169"/>
      <c r="AI21" s="169"/>
      <c r="AJ21" s="169"/>
      <c r="AK21" s="169"/>
      <c r="AL21" s="169"/>
      <c r="AM21" s="169"/>
      <c r="AN21" s="176"/>
      <c r="AO21" s="176"/>
      <c r="AP21" s="176"/>
    </row>
    <row r="22" spans="1:43" ht="21" customHeight="1" thickTop="1" thickBot="1">
      <c r="I22" s="265">
        <f t="shared" si="3"/>
        <v>0</v>
      </c>
      <c r="J22" s="255">
        <f t="shared" si="0"/>
        <v>0</v>
      </c>
      <c r="K22" s="343">
        <f t="shared" si="7"/>
        <v>11</v>
      </c>
      <c r="L22" s="356"/>
      <c r="M22" s="356"/>
      <c r="N22" s="357">
        <f t="shared" si="4"/>
        <v>0</v>
      </c>
      <c r="O22" s="358"/>
      <c r="P22" s="358"/>
      <c r="Q22" s="359">
        <f t="shared" si="5"/>
        <v>0</v>
      </c>
      <c r="R22" s="359">
        <f t="shared" si="6"/>
        <v>0</v>
      </c>
      <c r="S22" s="360"/>
      <c r="T22" s="361"/>
      <c r="U22" s="255">
        <f t="shared" si="1"/>
        <v>0</v>
      </c>
      <c r="V22" s="169"/>
      <c r="W22" s="169"/>
      <c r="X22" s="169"/>
      <c r="Y22" s="169"/>
      <c r="Z22" s="169"/>
      <c r="AA22" s="378"/>
      <c r="AB22" s="169"/>
      <c r="AC22" s="169"/>
      <c r="AD22" s="169"/>
      <c r="AE22" s="371"/>
      <c r="AF22" s="371"/>
      <c r="AG22" s="371"/>
      <c r="AH22" s="169"/>
      <c r="AI22" s="169"/>
      <c r="AJ22" s="169"/>
      <c r="AK22" s="169"/>
      <c r="AL22" s="169"/>
      <c r="AM22" s="169"/>
      <c r="AN22" s="176"/>
      <c r="AO22" s="176"/>
      <c r="AP22" s="176"/>
    </row>
    <row r="23" spans="1:43" ht="21" customHeight="1" thickTop="1">
      <c r="I23" s="265">
        <f t="shared" si="3"/>
        <v>0</v>
      </c>
      <c r="J23" s="255">
        <f t="shared" si="0"/>
        <v>0</v>
      </c>
      <c r="K23" s="343">
        <f t="shared" si="7"/>
        <v>12</v>
      </c>
      <c r="L23" s="356"/>
      <c r="M23" s="356"/>
      <c r="N23" s="357">
        <f t="shared" si="4"/>
        <v>0</v>
      </c>
      <c r="O23" s="358"/>
      <c r="P23" s="358"/>
      <c r="Q23" s="359">
        <f t="shared" si="5"/>
        <v>0</v>
      </c>
      <c r="R23" s="359">
        <f t="shared" si="6"/>
        <v>0</v>
      </c>
      <c r="S23" s="360"/>
      <c r="T23" s="361"/>
      <c r="U23" s="255">
        <f t="shared" si="1"/>
        <v>0</v>
      </c>
      <c r="V23" s="2453" t="s">
        <v>1547</v>
      </c>
      <c r="W23" s="2454"/>
      <c r="X23" s="2454"/>
      <c r="Y23" s="2454"/>
      <c r="Z23" s="2454"/>
      <c r="AA23" s="2454"/>
      <c r="AB23" s="2455"/>
      <c r="AC23" s="169"/>
      <c r="AD23" s="169"/>
      <c r="AE23" s="371"/>
      <c r="AF23" s="371"/>
      <c r="AG23" s="371"/>
      <c r="AH23" s="169"/>
      <c r="AI23" s="169"/>
      <c r="AJ23" s="169"/>
      <c r="AK23" s="169"/>
      <c r="AL23" s="169"/>
      <c r="AM23" s="169"/>
      <c r="AN23" s="176"/>
      <c r="AO23" s="176"/>
      <c r="AP23" s="176"/>
    </row>
    <row r="24" spans="1:43" ht="21" customHeight="1" thickBot="1">
      <c r="I24" s="265">
        <f t="shared" si="3"/>
        <v>0</v>
      </c>
      <c r="J24" s="255">
        <f t="shared" si="0"/>
        <v>0</v>
      </c>
      <c r="K24" s="343">
        <f t="shared" si="7"/>
        <v>13</v>
      </c>
      <c r="L24" s="356"/>
      <c r="M24" s="356"/>
      <c r="N24" s="357">
        <f t="shared" si="4"/>
        <v>0</v>
      </c>
      <c r="O24" s="358"/>
      <c r="P24" s="358"/>
      <c r="Q24" s="359">
        <f t="shared" si="5"/>
        <v>0</v>
      </c>
      <c r="R24" s="359">
        <f t="shared" si="6"/>
        <v>0</v>
      </c>
      <c r="S24" s="360"/>
      <c r="T24" s="361"/>
      <c r="U24" s="255">
        <f t="shared" si="1"/>
        <v>0</v>
      </c>
      <c r="V24" s="2456"/>
      <c r="W24" s="2457"/>
      <c r="X24" s="2457"/>
      <c r="Y24" s="2457"/>
      <c r="Z24" s="2457"/>
      <c r="AA24" s="2457"/>
      <c r="AB24" s="2458"/>
      <c r="AC24" s="169"/>
      <c r="AD24" s="169"/>
      <c r="AE24" s="371"/>
      <c r="AF24" s="371"/>
      <c r="AG24" s="371"/>
      <c r="AH24" s="169"/>
      <c r="AI24" s="169"/>
      <c r="AJ24" s="169"/>
      <c r="AK24" s="169"/>
      <c r="AL24" s="169"/>
      <c r="AM24" s="169"/>
      <c r="AN24" s="176"/>
      <c r="AO24" s="176"/>
      <c r="AP24" s="176"/>
    </row>
    <row r="25" spans="1:43" ht="21" customHeight="1" thickTop="1" thickBot="1">
      <c r="I25" s="265">
        <f t="shared" si="3"/>
        <v>0</v>
      </c>
      <c r="J25" s="255">
        <f t="shared" si="0"/>
        <v>0</v>
      </c>
      <c r="K25" s="379">
        <f t="shared" si="7"/>
        <v>14</v>
      </c>
      <c r="L25" s="313"/>
      <c r="M25" s="313"/>
      <c r="N25" s="380">
        <f t="shared" si="4"/>
        <v>0</v>
      </c>
      <c r="O25" s="381"/>
      <c r="P25" s="381"/>
      <c r="Q25" s="382">
        <f t="shared" si="5"/>
        <v>0</v>
      </c>
      <c r="R25" s="382">
        <f t="shared" si="6"/>
        <v>0</v>
      </c>
      <c r="S25" s="383"/>
      <c r="T25" s="384"/>
      <c r="U25" s="255">
        <f t="shared" si="1"/>
        <v>0</v>
      </c>
      <c r="V25" s="169"/>
      <c r="W25" s="169"/>
      <c r="X25" s="169"/>
      <c r="Y25" s="169"/>
      <c r="Z25" s="169"/>
      <c r="AA25" s="378"/>
      <c r="AB25" s="169"/>
      <c r="AC25" s="169"/>
      <c r="AD25" s="169"/>
      <c r="AE25" s="371"/>
      <c r="AF25" s="371"/>
      <c r="AG25" s="371"/>
      <c r="AH25" s="169"/>
      <c r="AI25" s="169"/>
      <c r="AJ25" s="169"/>
      <c r="AK25" s="169"/>
      <c r="AL25" s="169"/>
      <c r="AM25" s="169"/>
      <c r="AN25" s="176"/>
      <c r="AO25" s="176"/>
      <c r="AP25" s="176"/>
    </row>
    <row r="26" spans="1:43" ht="21" customHeight="1">
      <c r="I26" s="265">
        <f t="shared" ref="I26:I50" si="8">IF((O$28+P$28)&gt;0,1,0)</f>
        <v>0</v>
      </c>
      <c r="J26" s="255">
        <f t="shared" si="0"/>
        <v>0</v>
      </c>
      <c r="K26" s="2459" t="s">
        <v>1392</v>
      </c>
      <c r="L26" s="2460" t="s">
        <v>1391</v>
      </c>
      <c r="M26" s="2461" t="s">
        <v>1390</v>
      </c>
      <c r="N26" s="2461" t="s">
        <v>1389</v>
      </c>
      <c r="O26" s="2462" t="s">
        <v>1388</v>
      </c>
      <c r="P26" s="2462"/>
      <c r="Q26" s="2462" t="s">
        <v>1387</v>
      </c>
      <c r="R26" s="2462"/>
      <c r="S26" s="2463" t="s">
        <v>1386</v>
      </c>
      <c r="T26" s="2464" t="s">
        <v>1385</v>
      </c>
      <c r="U26" s="255">
        <f t="shared" si="1"/>
        <v>0</v>
      </c>
      <c r="V26" s="169"/>
      <c r="W26" s="169"/>
      <c r="X26" s="169"/>
      <c r="Y26" s="169"/>
      <c r="Z26" s="169"/>
      <c r="AA26" s="378"/>
      <c r="AB26" s="169"/>
      <c r="AC26" s="169"/>
      <c r="AD26" s="169"/>
      <c r="AE26" s="371"/>
      <c r="AF26" s="371"/>
      <c r="AG26" s="371"/>
      <c r="AH26" s="169"/>
      <c r="AI26" s="169"/>
      <c r="AJ26" s="169"/>
      <c r="AK26" s="169"/>
      <c r="AL26" s="169"/>
      <c r="AM26" s="169"/>
      <c r="AN26" s="176"/>
      <c r="AO26" s="176"/>
      <c r="AP26" s="176"/>
    </row>
    <row r="27" spans="1:43" ht="21" customHeight="1">
      <c r="I27" s="265">
        <f t="shared" si="8"/>
        <v>0</v>
      </c>
      <c r="J27" s="255">
        <f t="shared" si="0"/>
        <v>0</v>
      </c>
      <c r="K27" s="2440"/>
      <c r="L27" s="2442"/>
      <c r="M27" s="2444"/>
      <c r="N27" s="2444"/>
      <c r="O27" s="334" t="s">
        <v>1376</v>
      </c>
      <c r="P27" s="335" t="s">
        <v>1375</v>
      </c>
      <c r="Q27" s="335" t="s">
        <v>1376</v>
      </c>
      <c r="R27" s="415" t="s">
        <v>1375</v>
      </c>
      <c r="S27" s="2447"/>
      <c r="T27" s="2449"/>
      <c r="U27" s="255">
        <f t="shared" si="1"/>
        <v>0</v>
      </c>
      <c r="V27" s="169"/>
      <c r="W27" s="169"/>
      <c r="X27" s="169"/>
      <c r="Y27" s="169"/>
      <c r="Z27" s="169"/>
      <c r="AA27" s="378"/>
      <c r="AB27" s="169"/>
      <c r="AC27" s="169"/>
      <c r="AD27" s="169"/>
      <c r="AE27" s="371"/>
      <c r="AF27" s="371"/>
      <c r="AG27" s="371"/>
      <c r="AH27" s="169"/>
      <c r="AI27" s="169"/>
      <c r="AJ27" s="169"/>
      <c r="AK27" s="169"/>
      <c r="AL27" s="169"/>
      <c r="AM27" s="169"/>
      <c r="AN27" s="176"/>
      <c r="AO27" s="176"/>
      <c r="AP27" s="176"/>
    </row>
    <row r="28" spans="1:43" ht="21" customHeight="1">
      <c r="I28" s="265">
        <f t="shared" si="8"/>
        <v>0</v>
      </c>
      <c r="J28" s="255">
        <f t="shared" si="0"/>
        <v>0</v>
      </c>
      <c r="K28" s="343">
        <f>+K25+1</f>
        <v>15</v>
      </c>
      <c r="L28" s="356"/>
      <c r="M28" s="356"/>
      <c r="N28" s="357">
        <f t="shared" ref="N28:N50" si="9">IF(O28+P28&gt;0,$W$2,)</f>
        <v>0</v>
      </c>
      <c r="O28" s="358"/>
      <c r="P28" s="358"/>
      <c r="Q28" s="359">
        <f t="shared" ref="Q28:Q50" si="10">ROUND(O28*50,0)</f>
        <v>0</v>
      </c>
      <c r="R28" s="359">
        <f t="shared" ref="R28:R50" si="11">ROUND(P28*50,0)</f>
        <v>0</v>
      </c>
      <c r="S28" s="360"/>
      <c r="T28" s="361"/>
      <c r="U28" s="255">
        <f t="shared" si="1"/>
        <v>0</v>
      </c>
      <c r="V28" s="169"/>
      <c r="W28" s="169"/>
      <c r="X28" s="169"/>
      <c r="Y28" s="169"/>
      <c r="Z28" s="169"/>
      <c r="AA28" s="378"/>
      <c r="AB28" s="169"/>
      <c r="AC28" s="169"/>
      <c r="AD28" s="169"/>
      <c r="AE28" s="371"/>
      <c r="AF28" s="371"/>
      <c r="AG28" s="371"/>
      <c r="AH28" s="169"/>
      <c r="AI28" s="169"/>
      <c r="AJ28" s="169"/>
      <c r="AK28" s="169"/>
      <c r="AL28" s="169"/>
      <c r="AM28" s="169"/>
      <c r="AN28" s="176"/>
      <c r="AO28" s="176"/>
      <c r="AP28" s="176"/>
    </row>
    <row r="29" spans="1:43" ht="21" customHeight="1">
      <c r="I29" s="265">
        <f t="shared" si="8"/>
        <v>0</v>
      </c>
      <c r="J29" s="255">
        <f t="shared" si="0"/>
        <v>0</v>
      </c>
      <c r="K29" s="343">
        <f t="shared" ref="K29:K50" si="12">+K28+1</f>
        <v>16</v>
      </c>
      <c r="L29" s="356"/>
      <c r="M29" s="356"/>
      <c r="N29" s="357">
        <f t="shared" si="9"/>
        <v>0</v>
      </c>
      <c r="O29" s="358"/>
      <c r="P29" s="358"/>
      <c r="Q29" s="359">
        <f t="shared" si="10"/>
        <v>0</v>
      </c>
      <c r="R29" s="359">
        <f t="shared" si="11"/>
        <v>0</v>
      </c>
      <c r="S29" s="360"/>
      <c r="T29" s="361"/>
      <c r="U29" s="255">
        <f t="shared" si="1"/>
        <v>0</v>
      </c>
      <c r="V29" s="169"/>
      <c r="W29" s="169"/>
      <c r="X29" s="169"/>
      <c r="Y29" s="169"/>
      <c r="Z29" s="169"/>
      <c r="AA29" s="378"/>
      <c r="AB29" s="169"/>
      <c r="AC29" s="169"/>
      <c r="AD29" s="169"/>
      <c r="AE29" s="371"/>
      <c r="AF29" s="371"/>
      <c r="AG29" s="371"/>
      <c r="AH29" s="169"/>
      <c r="AI29" s="169"/>
      <c r="AJ29" s="169"/>
      <c r="AK29" s="169"/>
      <c r="AL29" s="169"/>
      <c r="AM29" s="169"/>
      <c r="AN29" s="176"/>
      <c r="AO29" s="176"/>
      <c r="AP29" s="176"/>
    </row>
    <row r="30" spans="1:43" ht="21" customHeight="1">
      <c r="I30" s="265">
        <f t="shared" si="8"/>
        <v>0</v>
      </c>
      <c r="J30" s="255">
        <f t="shared" si="0"/>
        <v>0</v>
      </c>
      <c r="K30" s="343">
        <f t="shared" si="12"/>
        <v>17</v>
      </c>
      <c r="L30" s="356"/>
      <c r="M30" s="356"/>
      <c r="N30" s="357">
        <f t="shared" si="9"/>
        <v>0</v>
      </c>
      <c r="O30" s="358"/>
      <c r="P30" s="358"/>
      <c r="Q30" s="359">
        <f t="shared" si="10"/>
        <v>0</v>
      </c>
      <c r="R30" s="359">
        <f t="shared" si="11"/>
        <v>0</v>
      </c>
      <c r="S30" s="360"/>
      <c r="T30" s="361"/>
      <c r="U30" s="255">
        <f t="shared" si="1"/>
        <v>0</v>
      </c>
      <c r="V30" s="169"/>
      <c r="W30" s="169"/>
      <c r="X30" s="169"/>
      <c r="Y30" s="169"/>
      <c r="Z30" s="169"/>
      <c r="AA30" s="378"/>
      <c r="AB30" s="169"/>
      <c r="AC30" s="169"/>
      <c r="AD30" s="169"/>
      <c r="AE30" s="371"/>
      <c r="AF30" s="371"/>
      <c r="AG30" s="371"/>
      <c r="AH30" s="169"/>
      <c r="AI30" s="169"/>
      <c r="AJ30" s="169"/>
      <c r="AK30" s="169"/>
      <c r="AL30" s="169"/>
      <c r="AM30" s="169"/>
      <c r="AN30" s="176"/>
      <c r="AO30" s="176"/>
      <c r="AP30" s="176"/>
    </row>
    <row r="31" spans="1:43" ht="21" customHeight="1">
      <c r="I31" s="265">
        <f t="shared" si="8"/>
        <v>0</v>
      </c>
      <c r="J31" s="255">
        <f t="shared" si="0"/>
        <v>0</v>
      </c>
      <c r="K31" s="343">
        <f t="shared" si="12"/>
        <v>18</v>
      </c>
      <c r="L31" s="356"/>
      <c r="M31" s="356"/>
      <c r="N31" s="357">
        <f t="shared" si="9"/>
        <v>0</v>
      </c>
      <c r="O31" s="358"/>
      <c r="P31" s="358"/>
      <c r="Q31" s="359">
        <f t="shared" si="10"/>
        <v>0</v>
      </c>
      <c r="R31" s="359">
        <f t="shared" si="11"/>
        <v>0</v>
      </c>
      <c r="S31" s="360"/>
      <c r="T31" s="361"/>
      <c r="U31" s="255">
        <f t="shared" si="1"/>
        <v>0</v>
      </c>
      <c r="V31" s="169"/>
      <c r="W31" s="169"/>
      <c r="X31" s="169"/>
      <c r="Y31" s="169"/>
      <c r="Z31" s="169"/>
      <c r="AA31" s="378"/>
      <c r="AB31" s="169"/>
      <c r="AC31" s="169"/>
      <c r="AD31" s="169"/>
      <c r="AE31" s="371"/>
      <c r="AF31" s="371"/>
      <c r="AG31" s="371"/>
      <c r="AH31" s="169"/>
      <c r="AI31" s="169"/>
      <c r="AJ31" s="169"/>
      <c r="AK31" s="169"/>
      <c r="AL31" s="169"/>
      <c r="AM31" s="169"/>
      <c r="AN31" s="176"/>
      <c r="AO31" s="176"/>
      <c r="AP31" s="176"/>
    </row>
    <row r="32" spans="1:43" ht="21" customHeight="1">
      <c r="I32" s="265">
        <f t="shared" si="8"/>
        <v>0</v>
      </c>
      <c r="J32" s="255">
        <f t="shared" si="0"/>
        <v>0</v>
      </c>
      <c r="K32" s="343">
        <f t="shared" si="12"/>
        <v>19</v>
      </c>
      <c r="L32" s="356"/>
      <c r="M32" s="356"/>
      <c r="N32" s="357">
        <f t="shared" si="9"/>
        <v>0</v>
      </c>
      <c r="O32" s="358"/>
      <c r="P32" s="358"/>
      <c r="Q32" s="359">
        <f t="shared" si="10"/>
        <v>0</v>
      </c>
      <c r="R32" s="359">
        <f t="shared" si="11"/>
        <v>0</v>
      </c>
      <c r="S32" s="360"/>
      <c r="T32" s="361"/>
      <c r="U32" s="255">
        <f t="shared" si="1"/>
        <v>0</v>
      </c>
      <c r="V32" s="169"/>
      <c r="W32" s="169"/>
      <c r="X32" s="169"/>
      <c r="Y32" s="169"/>
      <c r="Z32" s="169"/>
      <c r="AA32" s="378"/>
      <c r="AB32" s="169"/>
      <c r="AC32" s="169"/>
      <c r="AD32" s="169"/>
      <c r="AE32" s="371"/>
      <c r="AF32" s="371"/>
      <c r="AG32" s="371"/>
      <c r="AH32" s="169"/>
      <c r="AI32" s="169"/>
      <c r="AJ32" s="169"/>
      <c r="AK32" s="169"/>
      <c r="AL32" s="169"/>
      <c r="AM32" s="169"/>
      <c r="AN32" s="176"/>
      <c r="AO32" s="176"/>
      <c r="AP32" s="176"/>
    </row>
    <row r="33" spans="9:42" ht="21" customHeight="1">
      <c r="I33" s="265">
        <f t="shared" si="8"/>
        <v>0</v>
      </c>
      <c r="J33" s="255">
        <f t="shared" ref="J33:J64" si="13">IF($Q$4&gt;0,1,)</f>
        <v>0</v>
      </c>
      <c r="K33" s="343">
        <f t="shared" si="12"/>
        <v>20</v>
      </c>
      <c r="L33" s="356"/>
      <c r="M33" s="356"/>
      <c r="N33" s="357">
        <f t="shared" si="9"/>
        <v>0</v>
      </c>
      <c r="O33" s="358"/>
      <c r="P33" s="358"/>
      <c r="Q33" s="359">
        <f t="shared" si="10"/>
        <v>0</v>
      </c>
      <c r="R33" s="359">
        <f t="shared" si="11"/>
        <v>0</v>
      </c>
      <c r="S33" s="360"/>
      <c r="T33" s="361"/>
      <c r="U33" s="255">
        <f t="shared" ref="U33:U64" si="14">IF($Q$4&gt;0,1,)</f>
        <v>0</v>
      </c>
      <c r="V33" s="169"/>
      <c r="W33" s="169"/>
      <c r="X33" s="169"/>
      <c r="Y33" s="169"/>
      <c r="Z33" s="169"/>
      <c r="AA33" s="378"/>
      <c r="AB33" s="169"/>
      <c r="AC33" s="169"/>
      <c r="AD33" s="169"/>
      <c r="AE33" s="371"/>
      <c r="AF33" s="371"/>
      <c r="AG33" s="371"/>
      <c r="AH33" s="169"/>
      <c r="AI33" s="169"/>
      <c r="AJ33" s="169"/>
      <c r="AK33" s="169"/>
      <c r="AL33" s="169"/>
      <c r="AM33" s="169"/>
      <c r="AN33" s="176"/>
      <c r="AO33" s="176"/>
      <c r="AP33" s="176"/>
    </row>
    <row r="34" spans="9:42" ht="21" customHeight="1">
      <c r="I34" s="265">
        <f t="shared" si="8"/>
        <v>0</v>
      </c>
      <c r="J34" s="255">
        <f t="shared" si="13"/>
        <v>0</v>
      </c>
      <c r="K34" s="343">
        <f t="shared" si="12"/>
        <v>21</v>
      </c>
      <c r="L34" s="356"/>
      <c r="M34" s="356"/>
      <c r="N34" s="357">
        <f t="shared" si="9"/>
        <v>0</v>
      </c>
      <c r="O34" s="358"/>
      <c r="P34" s="358"/>
      <c r="Q34" s="359">
        <f t="shared" si="10"/>
        <v>0</v>
      </c>
      <c r="R34" s="359">
        <f t="shared" si="11"/>
        <v>0</v>
      </c>
      <c r="S34" s="360"/>
      <c r="T34" s="361"/>
      <c r="U34" s="255">
        <f t="shared" si="14"/>
        <v>0</v>
      </c>
      <c r="V34" s="169"/>
      <c r="W34" s="169"/>
      <c r="X34" s="169"/>
      <c r="Y34" s="169"/>
      <c r="Z34" s="169"/>
      <c r="AA34" s="378"/>
      <c r="AB34" s="169"/>
      <c r="AC34" s="169"/>
      <c r="AD34" s="169"/>
      <c r="AE34" s="371"/>
      <c r="AF34" s="371"/>
      <c r="AG34" s="371"/>
      <c r="AH34" s="169"/>
      <c r="AI34" s="169"/>
      <c r="AJ34" s="169"/>
      <c r="AK34" s="169"/>
      <c r="AL34" s="169"/>
      <c r="AM34" s="169"/>
      <c r="AN34" s="176"/>
      <c r="AO34" s="176"/>
      <c r="AP34" s="176"/>
    </row>
    <row r="35" spans="9:42" ht="21" customHeight="1">
      <c r="I35" s="265">
        <f t="shared" si="8"/>
        <v>0</v>
      </c>
      <c r="J35" s="255">
        <f t="shared" si="13"/>
        <v>0</v>
      </c>
      <c r="K35" s="343">
        <f t="shared" si="12"/>
        <v>22</v>
      </c>
      <c r="L35" s="356"/>
      <c r="M35" s="356"/>
      <c r="N35" s="357">
        <f t="shared" si="9"/>
        <v>0</v>
      </c>
      <c r="O35" s="358"/>
      <c r="P35" s="358"/>
      <c r="Q35" s="359">
        <f t="shared" si="10"/>
        <v>0</v>
      </c>
      <c r="R35" s="359">
        <f t="shared" si="11"/>
        <v>0</v>
      </c>
      <c r="S35" s="360"/>
      <c r="T35" s="361"/>
      <c r="U35" s="255">
        <f t="shared" si="14"/>
        <v>0</v>
      </c>
      <c r="V35" s="169"/>
      <c r="W35" s="169"/>
      <c r="X35" s="169"/>
      <c r="Y35" s="169"/>
      <c r="Z35" s="169"/>
      <c r="AA35" s="378"/>
      <c r="AB35" s="169"/>
      <c r="AC35" s="169"/>
      <c r="AD35" s="169"/>
      <c r="AE35" s="371"/>
      <c r="AF35" s="371"/>
      <c r="AG35" s="371"/>
      <c r="AH35" s="169"/>
      <c r="AI35" s="169"/>
      <c r="AJ35" s="169"/>
      <c r="AK35" s="169"/>
      <c r="AL35" s="169"/>
      <c r="AM35" s="169"/>
      <c r="AN35" s="176"/>
      <c r="AO35" s="176"/>
      <c r="AP35" s="176"/>
    </row>
    <row r="36" spans="9:42" ht="21" customHeight="1">
      <c r="I36" s="265">
        <f t="shared" si="8"/>
        <v>0</v>
      </c>
      <c r="J36" s="255">
        <f t="shared" si="13"/>
        <v>0</v>
      </c>
      <c r="K36" s="343">
        <f t="shared" si="12"/>
        <v>23</v>
      </c>
      <c r="L36" s="356"/>
      <c r="M36" s="356"/>
      <c r="N36" s="357">
        <f t="shared" si="9"/>
        <v>0</v>
      </c>
      <c r="O36" s="358"/>
      <c r="P36" s="358"/>
      <c r="Q36" s="359">
        <f t="shared" si="10"/>
        <v>0</v>
      </c>
      <c r="R36" s="359">
        <f t="shared" si="11"/>
        <v>0</v>
      </c>
      <c r="S36" s="360"/>
      <c r="T36" s="361"/>
      <c r="U36" s="255">
        <f t="shared" si="14"/>
        <v>0</v>
      </c>
      <c r="V36" s="169"/>
      <c r="W36" s="169"/>
      <c r="X36" s="169"/>
      <c r="Y36" s="169"/>
      <c r="Z36" s="169"/>
      <c r="AA36" s="378"/>
      <c r="AB36" s="169"/>
      <c r="AC36" s="169"/>
      <c r="AD36" s="169"/>
      <c r="AE36" s="371"/>
      <c r="AF36" s="371"/>
      <c r="AG36" s="371"/>
      <c r="AH36" s="169"/>
      <c r="AI36" s="169"/>
      <c r="AJ36" s="169"/>
      <c r="AK36" s="169"/>
      <c r="AL36" s="169"/>
      <c r="AM36" s="169"/>
      <c r="AN36" s="176"/>
      <c r="AO36" s="176"/>
      <c r="AP36" s="176"/>
    </row>
    <row r="37" spans="9:42" ht="21" customHeight="1">
      <c r="I37" s="265">
        <f t="shared" si="8"/>
        <v>0</v>
      </c>
      <c r="J37" s="255">
        <f t="shared" si="13"/>
        <v>0</v>
      </c>
      <c r="K37" s="343">
        <f t="shared" si="12"/>
        <v>24</v>
      </c>
      <c r="L37" s="356"/>
      <c r="M37" s="356"/>
      <c r="N37" s="357">
        <f t="shared" si="9"/>
        <v>0</v>
      </c>
      <c r="O37" s="358"/>
      <c r="P37" s="358"/>
      <c r="Q37" s="359">
        <f t="shared" si="10"/>
        <v>0</v>
      </c>
      <c r="R37" s="359">
        <f t="shared" si="11"/>
        <v>0</v>
      </c>
      <c r="S37" s="360"/>
      <c r="T37" s="361"/>
      <c r="U37" s="255">
        <f t="shared" si="14"/>
        <v>0</v>
      </c>
      <c r="V37" s="169"/>
      <c r="W37" s="169"/>
      <c r="X37" s="169"/>
      <c r="Y37" s="169"/>
      <c r="Z37" s="169"/>
      <c r="AA37" s="378"/>
      <c r="AB37" s="169"/>
      <c r="AC37" s="169"/>
      <c r="AD37" s="169"/>
      <c r="AE37" s="371"/>
      <c r="AF37" s="371"/>
      <c r="AG37" s="371"/>
      <c r="AH37" s="169"/>
      <c r="AI37" s="169"/>
      <c r="AJ37" s="169"/>
      <c r="AK37" s="169"/>
      <c r="AL37" s="169"/>
      <c r="AM37" s="169"/>
      <c r="AN37" s="176"/>
      <c r="AO37" s="176"/>
      <c r="AP37" s="176"/>
    </row>
    <row r="38" spans="9:42" ht="21" customHeight="1">
      <c r="I38" s="265">
        <f t="shared" si="8"/>
        <v>0</v>
      </c>
      <c r="J38" s="255">
        <f t="shared" si="13"/>
        <v>0</v>
      </c>
      <c r="K38" s="343">
        <f t="shared" si="12"/>
        <v>25</v>
      </c>
      <c r="L38" s="356"/>
      <c r="M38" s="356"/>
      <c r="N38" s="357">
        <f t="shared" si="9"/>
        <v>0</v>
      </c>
      <c r="O38" s="358"/>
      <c r="P38" s="358"/>
      <c r="Q38" s="359">
        <f t="shared" si="10"/>
        <v>0</v>
      </c>
      <c r="R38" s="359">
        <f t="shared" si="11"/>
        <v>0</v>
      </c>
      <c r="S38" s="360"/>
      <c r="T38" s="361"/>
      <c r="U38" s="255">
        <f t="shared" si="14"/>
        <v>0</v>
      </c>
      <c r="V38" s="169"/>
      <c r="W38" s="169"/>
      <c r="X38" s="169"/>
      <c r="Y38" s="169"/>
      <c r="Z38" s="169"/>
      <c r="AA38" s="378"/>
      <c r="AB38" s="169"/>
      <c r="AC38" s="169"/>
      <c r="AD38" s="169"/>
      <c r="AE38" s="371"/>
      <c r="AF38" s="371"/>
      <c r="AG38" s="371"/>
      <c r="AH38" s="169"/>
      <c r="AI38" s="169"/>
      <c r="AJ38" s="169"/>
      <c r="AK38" s="169"/>
      <c r="AL38" s="169"/>
      <c r="AM38" s="169"/>
      <c r="AN38" s="176"/>
      <c r="AO38" s="176"/>
      <c r="AP38" s="176"/>
    </row>
    <row r="39" spans="9:42" ht="21" customHeight="1">
      <c r="I39" s="265">
        <f t="shared" si="8"/>
        <v>0</v>
      </c>
      <c r="J39" s="255">
        <f t="shared" si="13"/>
        <v>0</v>
      </c>
      <c r="K39" s="343">
        <f t="shared" si="12"/>
        <v>26</v>
      </c>
      <c r="L39" s="356"/>
      <c r="M39" s="356"/>
      <c r="N39" s="357">
        <f t="shared" si="9"/>
        <v>0</v>
      </c>
      <c r="O39" s="358"/>
      <c r="P39" s="358"/>
      <c r="Q39" s="359">
        <f t="shared" si="10"/>
        <v>0</v>
      </c>
      <c r="R39" s="359">
        <f t="shared" si="11"/>
        <v>0</v>
      </c>
      <c r="S39" s="360"/>
      <c r="T39" s="361"/>
      <c r="U39" s="255">
        <f t="shared" si="14"/>
        <v>0</v>
      </c>
      <c r="V39" s="169"/>
      <c r="W39" s="169"/>
      <c r="X39" s="169"/>
      <c r="Y39" s="169"/>
      <c r="Z39" s="169"/>
      <c r="AA39" s="378"/>
      <c r="AB39" s="169"/>
      <c r="AC39" s="169"/>
      <c r="AD39" s="169"/>
      <c r="AE39" s="371"/>
      <c r="AF39" s="371"/>
      <c r="AG39" s="371"/>
      <c r="AH39" s="169"/>
      <c r="AI39" s="169"/>
      <c r="AJ39" s="169"/>
      <c r="AK39" s="169"/>
      <c r="AL39" s="169"/>
      <c r="AM39" s="169"/>
      <c r="AN39" s="176"/>
      <c r="AO39" s="176"/>
      <c r="AP39" s="176"/>
    </row>
    <row r="40" spans="9:42" ht="21" customHeight="1">
      <c r="I40" s="265">
        <f t="shared" si="8"/>
        <v>0</v>
      </c>
      <c r="J40" s="255">
        <f t="shared" si="13"/>
        <v>0</v>
      </c>
      <c r="K40" s="343">
        <f t="shared" si="12"/>
        <v>27</v>
      </c>
      <c r="L40" s="356"/>
      <c r="M40" s="356"/>
      <c r="N40" s="357">
        <f t="shared" si="9"/>
        <v>0</v>
      </c>
      <c r="O40" s="358"/>
      <c r="P40" s="358"/>
      <c r="Q40" s="359">
        <f t="shared" si="10"/>
        <v>0</v>
      </c>
      <c r="R40" s="359">
        <f t="shared" si="11"/>
        <v>0</v>
      </c>
      <c r="S40" s="360"/>
      <c r="T40" s="361"/>
      <c r="U40" s="255">
        <f t="shared" si="14"/>
        <v>0</v>
      </c>
      <c r="V40" s="169"/>
      <c r="W40" s="169"/>
      <c r="X40" s="169"/>
      <c r="Y40" s="169"/>
      <c r="Z40" s="169"/>
      <c r="AA40" s="378"/>
      <c r="AB40" s="169"/>
      <c r="AC40" s="169"/>
      <c r="AD40" s="169"/>
      <c r="AE40" s="371"/>
      <c r="AF40" s="371"/>
      <c r="AG40" s="371"/>
      <c r="AH40" s="169"/>
      <c r="AI40" s="169"/>
      <c r="AJ40" s="169"/>
      <c r="AK40" s="169"/>
      <c r="AL40" s="169"/>
      <c r="AM40" s="169"/>
      <c r="AN40" s="176"/>
      <c r="AO40" s="176"/>
      <c r="AP40" s="176"/>
    </row>
    <row r="41" spans="9:42" ht="21" customHeight="1">
      <c r="I41" s="265">
        <f t="shared" si="8"/>
        <v>0</v>
      </c>
      <c r="J41" s="255">
        <f t="shared" si="13"/>
        <v>0</v>
      </c>
      <c r="K41" s="343">
        <f t="shared" si="12"/>
        <v>28</v>
      </c>
      <c r="L41" s="356"/>
      <c r="M41" s="356"/>
      <c r="N41" s="357">
        <f t="shared" si="9"/>
        <v>0</v>
      </c>
      <c r="O41" s="358"/>
      <c r="P41" s="358"/>
      <c r="Q41" s="359">
        <f t="shared" si="10"/>
        <v>0</v>
      </c>
      <c r="R41" s="359">
        <f t="shared" si="11"/>
        <v>0</v>
      </c>
      <c r="S41" s="360"/>
      <c r="T41" s="361"/>
      <c r="U41" s="255">
        <f t="shared" si="14"/>
        <v>0</v>
      </c>
      <c r="V41" s="169"/>
      <c r="W41" s="169"/>
      <c r="X41" s="169"/>
      <c r="Y41" s="169"/>
      <c r="Z41" s="169"/>
      <c r="AA41" s="378"/>
      <c r="AB41" s="169"/>
      <c r="AC41" s="169"/>
      <c r="AD41" s="169"/>
      <c r="AE41" s="371"/>
      <c r="AF41" s="371"/>
      <c r="AG41" s="371"/>
      <c r="AH41" s="169"/>
      <c r="AI41" s="169"/>
      <c r="AJ41" s="169"/>
      <c r="AK41" s="169"/>
      <c r="AL41" s="169"/>
      <c r="AM41" s="169"/>
      <c r="AN41" s="176"/>
      <c r="AO41" s="176"/>
      <c r="AP41" s="176"/>
    </row>
    <row r="42" spans="9:42" ht="21" customHeight="1">
      <c r="I42" s="265">
        <f t="shared" si="8"/>
        <v>0</v>
      </c>
      <c r="J42" s="255">
        <f t="shared" si="13"/>
        <v>0</v>
      </c>
      <c r="K42" s="343">
        <f t="shared" si="12"/>
        <v>29</v>
      </c>
      <c r="L42" s="356"/>
      <c r="M42" s="356"/>
      <c r="N42" s="357">
        <f t="shared" si="9"/>
        <v>0</v>
      </c>
      <c r="O42" s="358"/>
      <c r="P42" s="358"/>
      <c r="Q42" s="359">
        <f t="shared" si="10"/>
        <v>0</v>
      </c>
      <c r="R42" s="359">
        <f t="shared" si="11"/>
        <v>0</v>
      </c>
      <c r="S42" s="360"/>
      <c r="T42" s="361"/>
      <c r="U42" s="255">
        <f t="shared" si="14"/>
        <v>0</v>
      </c>
      <c r="V42" s="169"/>
      <c r="W42" s="169"/>
      <c r="X42" s="169"/>
      <c r="Y42" s="169"/>
      <c r="Z42" s="169"/>
      <c r="AA42" s="378"/>
      <c r="AB42" s="169"/>
      <c r="AC42" s="169"/>
      <c r="AD42" s="169"/>
      <c r="AE42" s="371"/>
      <c r="AF42" s="371"/>
      <c r="AG42" s="371"/>
      <c r="AH42" s="169"/>
      <c r="AI42" s="169"/>
      <c r="AJ42" s="169"/>
      <c r="AK42" s="169"/>
      <c r="AL42" s="169"/>
      <c r="AM42" s="169"/>
      <c r="AN42" s="176"/>
      <c r="AO42" s="176"/>
      <c r="AP42" s="176"/>
    </row>
    <row r="43" spans="9:42" ht="21" customHeight="1">
      <c r="I43" s="265">
        <f t="shared" si="8"/>
        <v>0</v>
      </c>
      <c r="J43" s="255">
        <f t="shared" si="13"/>
        <v>0</v>
      </c>
      <c r="K43" s="343">
        <f t="shared" si="12"/>
        <v>30</v>
      </c>
      <c r="L43" s="356"/>
      <c r="M43" s="356"/>
      <c r="N43" s="357">
        <f t="shared" si="9"/>
        <v>0</v>
      </c>
      <c r="O43" s="358"/>
      <c r="P43" s="358"/>
      <c r="Q43" s="359">
        <f t="shared" si="10"/>
        <v>0</v>
      </c>
      <c r="R43" s="359">
        <f t="shared" si="11"/>
        <v>0</v>
      </c>
      <c r="S43" s="360"/>
      <c r="T43" s="361"/>
      <c r="U43" s="255">
        <f t="shared" si="14"/>
        <v>0</v>
      </c>
      <c r="V43" s="169"/>
      <c r="W43" s="169"/>
      <c r="X43" s="169"/>
      <c r="Y43" s="169"/>
      <c r="Z43" s="169"/>
      <c r="AA43" s="378"/>
      <c r="AB43" s="169"/>
      <c r="AC43" s="169"/>
      <c r="AD43" s="169"/>
      <c r="AE43" s="371"/>
      <c r="AF43" s="371"/>
      <c r="AG43" s="371"/>
      <c r="AH43" s="169"/>
      <c r="AI43" s="169"/>
      <c r="AJ43" s="169"/>
      <c r="AK43" s="169"/>
      <c r="AL43" s="169"/>
      <c r="AM43" s="169"/>
      <c r="AN43" s="176"/>
      <c r="AO43" s="176"/>
      <c r="AP43" s="176"/>
    </row>
    <row r="44" spans="9:42" ht="21" customHeight="1">
      <c r="I44" s="265">
        <f t="shared" si="8"/>
        <v>0</v>
      </c>
      <c r="J44" s="255">
        <f t="shared" si="13"/>
        <v>0</v>
      </c>
      <c r="K44" s="343">
        <f t="shared" si="12"/>
        <v>31</v>
      </c>
      <c r="L44" s="356"/>
      <c r="M44" s="356"/>
      <c r="N44" s="357">
        <f t="shared" si="9"/>
        <v>0</v>
      </c>
      <c r="O44" s="358"/>
      <c r="P44" s="358"/>
      <c r="Q44" s="359">
        <f t="shared" si="10"/>
        <v>0</v>
      </c>
      <c r="R44" s="359">
        <f t="shared" si="11"/>
        <v>0</v>
      </c>
      <c r="S44" s="360"/>
      <c r="T44" s="361"/>
      <c r="U44" s="255">
        <f t="shared" si="14"/>
        <v>0</v>
      </c>
      <c r="V44" s="169"/>
      <c r="W44" s="169"/>
      <c r="X44" s="169"/>
      <c r="Y44" s="169"/>
      <c r="Z44" s="169"/>
      <c r="AA44" s="378"/>
      <c r="AB44" s="169"/>
      <c r="AC44" s="169"/>
      <c r="AD44" s="169"/>
      <c r="AE44" s="371"/>
      <c r="AF44" s="371"/>
      <c r="AG44" s="371"/>
      <c r="AH44" s="169"/>
      <c r="AI44" s="169"/>
      <c r="AJ44" s="169"/>
      <c r="AK44" s="169"/>
      <c r="AL44" s="169"/>
      <c r="AM44" s="169"/>
      <c r="AN44" s="176"/>
      <c r="AO44" s="176"/>
      <c r="AP44" s="176"/>
    </row>
    <row r="45" spans="9:42" ht="21" customHeight="1">
      <c r="I45" s="265">
        <f t="shared" si="8"/>
        <v>0</v>
      </c>
      <c r="J45" s="255">
        <f t="shared" si="13"/>
        <v>0</v>
      </c>
      <c r="K45" s="343">
        <f t="shared" si="12"/>
        <v>32</v>
      </c>
      <c r="L45" s="356"/>
      <c r="M45" s="356"/>
      <c r="N45" s="357">
        <f t="shared" si="9"/>
        <v>0</v>
      </c>
      <c r="O45" s="358"/>
      <c r="P45" s="358"/>
      <c r="Q45" s="359">
        <f t="shared" si="10"/>
        <v>0</v>
      </c>
      <c r="R45" s="359">
        <f t="shared" si="11"/>
        <v>0</v>
      </c>
      <c r="S45" s="360"/>
      <c r="T45" s="361"/>
      <c r="U45" s="255">
        <f t="shared" si="14"/>
        <v>0</v>
      </c>
      <c r="V45" s="169"/>
      <c r="W45" s="169"/>
      <c r="X45" s="169"/>
      <c r="Y45" s="169"/>
      <c r="Z45" s="169"/>
      <c r="AA45" s="378"/>
      <c r="AB45" s="169"/>
      <c r="AC45" s="169"/>
      <c r="AD45" s="169"/>
      <c r="AE45" s="371"/>
      <c r="AF45" s="371"/>
      <c r="AG45" s="371"/>
      <c r="AH45" s="169"/>
      <c r="AI45" s="169"/>
      <c r="AJ45" s="169"/>
      <c r="AK45" s="169"/>
      <c r="AL45" s="169"/>
      <c r="AM45" s="169"/>
      <c r="AN45" s="176"/>
      <c r="AO45" s="176"/>
      <c r="AP45" s="176"/>
    </row>
    <row r="46" spans="9:42" ht="21" customHeight="1">
      <c r="I46" s="265">
        <f t="shared" si="8"/>
        <v>0</v>
      </c>
      <c r="J46" s="255">
        <f t="shared" si="13"/>
        <v>0</v>
      </c>
      <c r="K46" s="343">
        <f t="shared" si="12"/>
        <v>33</v>
      </c>
      <c r="L46" s="356"/>
      <c r="M46" s="356"/>
      <c r="N46" s="357">
        <f t="shared" si="9"/>
        <v>0</v>
      </c>
      <c r="O46" s="358"/>
      <c r="P46" s="358"/>
      <c r="Q46" s="359">
        <f t="shared" si="10"/>
        <v>0</v>
      </c>
      <c r="R46" s="359">
        <f t="shared" si="11"/>
        <v>0</v>
      </c>
      <c r="S46" s="360"/>
      <c r="T46" s="361"/>
      <c r="U46" s="255">
        <f t="shared" si="14"/>
        <v>0</v>
      </c>
      <c r="V46" s="169"/>
      <c r="W46" s="169"/>
      <c r="X46" s="169"/>
      <c r="Y46" s="169"/>
      <c r="Z46" s="169"/>
      <c r="AA46" s="378"/>
      <c r="AB46" s="169"/>
      <c r="AC46" s="169"/>
      <c r="AD46" s="169"/>
      <c r="AE46" s="371"/>
      <c r="AF46" s="371"/>
      <c r="AG46" s="371"/>
      <c r="AH46" s="169"/>
      <c r="AI46" s="169"/>
      <c r="AJ46" s="169"/>
      <c r="AK46" s="169"/>
      <c r="AL46" s="169"/>
      <c r="AM46" s="169"/>
      <c r="AN46" s="176"/>
      <c r="AO46" s="176"/>
      <c r="AP46" s="176"/>
    </row>
    <row r="47" spans="9:42" ht="21" customHeight="1">
      <c r="I47" s="265">
        <f t="shared" si="8"/>
        <v>0</v>
      </c>
      <c r="J47" s="255">
        <f t="shared" si="13"/>
        <v>0</v>
      </c>
      <c r="K47" s="343">
        <f t="shared" si="12"/>
        <v>34</v>
      </c>
      <c r="L47" s="356"/>
      <c r="M47" s="356"/>
      <c r="N47" s="357">
        <f t="shared" si="9"/>
        <v>0</v>
      </c>
      <c r="O47" s="358"/>
      <c r="P47" s="358"/>
      <c r="Q47" s="359">
        <f t="shared" si="10"/>
        <v>0</v>
      </c>
      <c r="R47" s="359">
        <f t="shared" si="11"/>
        <v>0</v>
      </c>
      <c r="S47" s="360"/>
      <c r="T47" s="361"/>
      <c r="U47" s="255">
        <f t="shared" si="14"/>
        <v>0</v>
      </c>
      <c r="V47" s="169"/>
      <c r="W47" s="169"/>
      <c r="X47" s="169"/>
      <c r="Y47" s="169"/>
      <c r="Z47" s="169"/>
      <c r="AA47" s="378"/>
      <c r="AB47" s="169"/>
      <c r="AC47" s="169"/>
      <c r="AD47" s="169"/>
      <c r="AE47" s="371"/>
      <c r="AF47" s="371"/>
      <c r="AG47" s="371"/>
      <c r="AH47" s="169"/>
      <c r="AI47" s="169"/>
      <c r="AJ47" s="169"/>
      <c r="AK47" s="169"/>
      <c r="AL47" s="169"/>
      <c r="AM47" s="169"/>
      <c r="AN47" s="176"/>
      <c r="AO47" s="176"/>
      <c r="AP47" s="176"/>
    </row>
    <row r="48" spans="9:42" ht="21" customHeight="1">
      <c r="I48" s="265">
        <f t="shared" si="8"/>
        <v>0</v>
      </c>
      <c r="J48" s="255">
        <f t="shared" si="13"/>
        <v>0</v>
      </c>
      <c r="K48" s="343">
        <f t="shared" si="12"/>
        <v>35</v>
      </c>
      <c r="L48" s="356"/>
      <c r="M48" s="356"/>
      <c r="N48" s="357">
        <f t="shared" si="9"/>
        <v>0</v>
      </c>
      <c r="O48" s="358"/>
      <c r="P48" s="358"/>
      <c r="Q48" s="359">
        <f t="shared" si="10"/>
        <v>0</v>
      </c>
      <c r="R48" s="359">
        <f t="shared" si="11"/>
        <v>0</v>
      </c>
      <c r="S48" s="360"/>
      <c r="T48" s="361"/>
      <c r="U48" s="255">
        <f t="shared" si="14"/>
        <v>0</v>
      </c>
      <c r="V48" s="169"/>
      <c r="W48" s="169"/>
      <c r="X48" s="169"/>
      <c r="Y48" s="169"/>
      <c r="Z48" s="169"/>
      <c r="AA48" s="378"/>
      <c r="AB48" s="169"/>
      <c r="AC48" s="169"/>
      <c r="AD48" s="169"/>
      <c r="AE48" s="371"/>
      <c r="AF48" s="371"/>
      <c r="AG48" s="371"/>
      <c r="AH48" s="169"/>
      <c r="AI48" s="169"/>
      <c r="AJ48" s="169"/>
      <c r="AK48" s="169"/>
      <c r="AL48" s="169"/>
      <c r="AM48" s="169"/>
      <c r="AN48" s="176"/>
      <c r="AO48" s="176"/>
      <c r="AP48" s="176"/>
    </row>
    <row r="49" spans="9:42" ht="21" customHeight="1">
      <c r="I49" s="265">
        <f t="shared" si="8"/>
        <v>0</v>
      </c>
      <c r="J49" s="255">
        <f t="shared" si="13"/>
        <v>0</v>
      </c>
      <c r="K49" s="343">
        <f t="shared" si="12"/>
        <v>36</v>
      </c>
      <c r="L49" s="356"/>
      <c r="M49" s="356"/>
      <c r="N49" s="357">
        <f t="shared" si="9"/>
        <v>0</v>
      </c>
      <c r="O49" s="358"/>
      <c r="P49" s="358"/>
      <c r="Q49" s="359">
        <f t="shared" si="10"/>
        <v>0</v>
      </c>
      <c r="R49" s="359">
        <f t="shared" si="11"/>
        <v>0</v>
      </c>
      <c r="S49" s="360"/>
      <c r="T49" s="361"/>
      <c r="U49" s="255">
        <f t="shared" si="14"/>
        <v>0</v>
      </c>
      <c r="V49" s="169"/>
      <c r="W49" s="169"/>
      <c r="X49" s="169"/>
      <c r="Y49" s="169"/>
      <c r="Z49" s="169"/>
      <c r="AA49" s="378"/>
      <c r="AB49" s="169"/>
      <c r="AC49" s="169"/>
      <c r="AD49" s="169"/>
      <c r="AE49" s="371"/>
      <c r="AF49" s="371"/>
      <c r="AG49" s="371"/>
      <c r="AH49" s="169"/>
      <c r="AI49" s="169"/>
      <c r="AJ49" s="169"/>
      <c r="AK49" s="169"/>
      <c r="AL49" s="169"/>
      <c r="AM49" s="169"/>
      <c r="AN49" s="176"/>
      <c r="AO49" s="176"/>
      <c r="AP49" s="176"/>
    </row>
    <row r="50" spans="9:42" ht="21" customHeight="1" thickBot="1">
      <c r="I50" s="265">
        <f t="shared" si="8"/>
        <v>0</v>
      </c>
      <c r="J50" s="255">
        <f t="shared" si="13"/>
        <v>0</v>
      </c>
      <c r="K50" s="385">
        <f t="shared" si="12"/>
        <v>37</v>
      </c>
      <c r="L50" s="386"/>
      <c r="M50" s="386"/>
      <c r="N50" s="387">
        <f t="shared" si="9"/>
        <v>0</v>
      </c>
      <c r="O50" s="388"/>
      <c r="P50" s="388"/>
      <c r="Q50" s="389">
        <f t="shared" si="10"/>
        <v>0</v>
      </c>
      <c r="R50" s="389">
        <f t="shared" si="11"/>
        <v>0</v>
      </c>
      <c r="S50" s="390"/>
      <c r="T50" s="391"/>
      <c r="U50" s="255">
        <f t="shared" si="14"/>
        <v>0</v>
      </c>
      <c r="V50" s="169"/>
      <c r="W50" s="169"/>
      <c r="X50" s="169"/>
      <c r="Y50" s="169"/>
      <c r="Z50" s="169"/>
      <c r="AA50" s="378"/>
      <c r="AB50" s="169"/>
      <c r="AC50" s="169"/>
      <c r="AD50" s="169"/>
      <c r="AE50" s="371"/>
      <c r="AF50" s="371"/>
      <c r="AG50" s="371"/>
      <c r="AH50" s="169"/>
      <c r="AI50" s="169"/>
      <c r="AJ50" s="169"/>
      <c r="AK50" s="169"/>
      <c r="AL50" s="169"/>
      <c r="AM50" s="169"/>
      <c r="AN50" s="176"/>
      <c r="AO50" s="176"/>
      <c r="AP50" s="176"/>
    </row>
    <row r="51" spans="9:42" ht="21" customHeight="1">
      <c r="I51" s="265">
        <f t="shared" ref="I51:I75" si="15">IF((O$53+P$53)&gt;0,1,0)</f>
        <v>0</v>
      </c>
      <c r="J51" s="255">
        <f t="shared" si="13"/>
        <v>0</v>
      </c>
      <c r="K51" s="2439" t="s">
        <v>1392</v>
      </c>
      <c r="L51" s="2441" t="s">
        <v>1391</v>
      </c>
      <c r="M51" s="2443" t="s">
        <v>1390</v>
      </c>
      <c r="N51" s="2443" t="s">
        <v>1389</v>
      </c>
      <c r="O51" s="2445" t="s">
        <v>1388</v>
      </c>
      <c r="P51" s="2445"/>
      <c r="Q51" s="2445" t="s">
        <v>1387</v>
      </c>
      <c r="R51" s="2445"/>
      <c r="S51" s="2446" t="s">
        <v>1386</v>
      </c>
      <c r="T51" s="2448" t="s">
        <v>1385</v>
      </c>
      <c r="U51" s="255">
        <f t="shared" si="14"/>
        <v>0</v>
      </c>
      <c r="V51" s="169"/>
      <c r="W51" s="169"/>
      <c r="X51" s="169"/>
      <c r="Y51" s="169"/>
      <c r="Z51" s="169"/>
      <c r="AA51" s="378"/>
      <c r="AB51" s="169"/>
      <c r="AC51" s="169"/>
      <c r="AD51" s="169"/>
      <c r="AE51" s="371"/>
      <c r="AF51" s="371"/>
      <c r="AG51" s="371"/>
      <c r="AH51" s="169"/>
      <c r="AI51" s="169"/>
      <c r="AJ51" s="169"/>
      <c r="AK51" s="169"/>
      <c r="AL51" s="169"/>
      <c r="AM51" s="169"/>
      <c r="AN51" s="176"/>
      <c r="AO51" s="176"/>
      <c r="AP51" s="176"/>
    </row>
    <row r="52" spans="9:42" ht="21" customHeight="1">
      <c r="I52" s="265">
        <f t="shared" si="15"/>
        <v>0</v>
      </c>
      <c r="J52" s="255">
        <f t="shared" si="13"/>
        <v>0</v>
      </c>
      <c r="K52" s="2440"/>
      <c r="L52" s="2442"/>
      <c r="M52" s="2444"/>
      <c r="N52" s="2444"/>
      <c r="O52" s="334" t="s">
        <v>1376</v>
      </c>
      <c r="P52" s="335" t="s">
        <v>1375</v>
      </c>
      <c r="Q52" s="335" t="s">
        <v>1376</v>
      </c>
      <c r="R52" s="415" t="s">
        <v>1375</v>
      </c>
      <c r="S52" s="2447"/>
      <c r="T52" s="2449"/>
      <c r="U52" s="255">
        <f t="shared" si="14"/>
        <v>0</v>
      </c>
      <c r="V52" s="169"/>
      <c r="W52" s="169"/>
      <c r="X52" s="169"/>
      <c r="Y52" s="169"/>
      <c r="Z52" s="169"/>
      <c r="AA52" s="378"/>
      <c r="AB52" s="169"/>
      <c r="AC52" s="169"/>
      <c r="AD52" s="169"/>
      <c r="AE52" s="371"/>
      <c r="AF52" s="371"/>
      <c r="AG52" s="371"/>
      <c r="AH52" s="169"/>
      <c r="AI52" s="169"/>
      <c r="AJ52" s="169"/>
      <c r="AK52" s="169"/>
      <c r="AL52" s="169"/>
      <c r="AM52" s="169"/>
      <c r="AN52" s="176"/>
      <c r="AO52" s="176"/>
      <c r="AP52" s="176"/>
    </row>
    <row r="53" spans="9:42" ht="21" customHeight="1">
      <c r="I53" s="265">
        <f t="shared" si="15"/>
        <v>0</v>
      </c>
      <c r="J53" s="255">
        <f t="shared" si="13"/>
        <v>0</v>
      </c>
      <c r="K53" s="343">
        <f>+K50+1</f>
        <v>38</v>
      </c>
      <c r="L53" s="356"/>
      <c r="M53" s="356"/>
      <c r="N53" s="357">
        <f t="shared" ref="N53:N75" si="16">IF(O53+P53&gt;0,$W$2,)</f>
        <v>0</v>
      </c>
      <c r="O53" s="358"/>
      <c r="P53" s="358"/>
      <c r="Q53" s="359">
        <f t="shared" ref="Q53:Q75" si="17">ROUND(O53*50,0)</f>
        <v>0</v>
      </c>
      <c r="R53" s="359">
        <f t="shared" ref="R53:R75" si="18">ROUND(P53*50,0)</f>
        <v>0</v>
      </c>
      <c r="S53" s="360"/>
      <c r="T53" s="361"/>
      <c r="U53" s="255">
        <f t="shared" si="14"/>
        <v>0</v>
      </c>
      <c r="V53" s="169"/>
      <c r="W53" s="169"/>
      <c r="X53" s="169"/>
      <c r="Y53" s="169"/>
      <c r="Z53" s="169"/>
      <c r="AA53" s="378"/>
      <c r="AB53" s="169"/>
      <c r="AC53" s="169"/>
      <c r="AD53" s="169"/>
      <c r="AE53" s="371"/>
      <c r="AF53" s="371"/>
      <c r="AG53" s="371"/>
      <c r="AH53" s="169"/>
      <c r="AI53" s="169"/>
      <c r="AJ53" s="169"/>
      <c r="AK53" s="169"/>
      <c r="AL53" s="169"/>
      <c r="AM53" s="169"/>
      <c r="AN53" s="176"/>
      <c r="AO53" s="176"/>
      <c r="AP53" s="176"/>
    </row>
    <row r="54" spans="9:42" ht="21" customHeight="1">
      <c r="I54" s="265">
        <f t="shared" si="15"/>
        <v>0</v>
      </c>
      <c r="J54" s="255">
        <f t="shared" si="13"/>
        <v>0</v>
      </c>
      <c r="K54" s="343">
        <f t="shared" ref="K54:K75" si="19">+K53+1</f>
        <v>39</v>
      </c>
      <c r="L54" s="356"/>
      <c r="M54" s="356"/>
      <c r="N54" s="357">
        <f t="shared" si="16"/>
        <v>0</v>
      </c>
      <c r="O54" s="358"/>
      <c r="P54" s="358"/>
      <c r="Q54" s="359">
        <f t="shared" si="17"/>
        <v>0</v>
      </c>
      <c r="R54" s="359">
        <f t="shared" si="18"/>
        <v>0</v>
      </c>
      <c r="S54" s="360"/>
      <c r="T54" s="361"/>
      <c r="U54" s="255">
        <f t="shared" si="14"/>
        <v>0</v>
      </c>
      <c r="V54" s="169"/>
      <c r="W54" s="169"/>
      <c r="X54" s="169"/>
      <c r="Y54" s="169"/>
      <c r="Z54" s="169"/>
      <c r="AA54" s="378"/>
      <c r="AB54" s="169"/>
      <c r="AC54" s="169"/>
      <c r="AD54" s="169"/>
      <c r="AE54" s="371"/>
      <c r="AF54" s="371"/>
      <c r="AG54" s="371"/>
      <c r="AH54" s="169"/>
      <c r="AI54" s="169"/>
      <c r="AJ54" s="169"/>
      <c r="AK54" s="169"/>
      <c r="AL54" s="169"/>
      <c r="AM54" s="169"/>
      <c r="AN54" s="176"/>
      <c r="AO54" s="176"/>
      <c r="AP54" s="176"/>
    </row>
    <row r="55" spans="9:42" ht="21" customHeight="1">
      <c r="I55" s="265">
        <f t="shared" si="15"/>
        <v>0</v>
      </c>
      <c r="J55" s="255">
        <f t="shared" si="13"/>
        <v>0</v>
      </c>
      <c r="K55" s="343">
        <f t="shared" si="19"/>
        <v>40</v>
      </c>
      <c r="L55" s="356"/>
      <c r="M55" s="356"/>
      <c r="N55" s="357">
        <f t="shared" si="16"/>
        <v>0</v>
      </c>
      <c r="O55" s="358"/>
      <c r="P55" s="358"/>
      <c r="Q55" s="359">
        <f t="shared" si="17"/>
        <v>0</v>
      </c>
      <c r="R55" s="359">
        <f t="shared" si="18"/>
        <v>0</v>
      </c>
      <c r="S55" s="360"/>
      <c r="T55" s="361"/>
      <c r="U55" s="255">
        <f t="shared" si="14"/>
        <v>0</v>
      </c>
      <c r="V55" s="169"/>
      <c r="W55" s="169"/>
      <c r="X55" s="169"/>
      <c r="Y55" s="169"/>
      <c r="Z55" s="169"/>
      <c r="AA55" s="378"/>
      <c r="AB55" s="169"/>
      <c r="AC55" s="169"/>
      <c r="AD55" s="169"/>
      <c r="AE55" s="371"/>
      <c r="AF55" s="371"/>
      <c r="AG55" s="371"/>
      <c r="AH55" s="169"/>
      <c r="AI55" s="169"/>
      <c r="AJ55" s="169"/>
      <c r="AK55" s="169"/>
      <c r="AL55" s="169"/>
      <c r="AM55" s="169"/>
      <c r="AN55" s="176"/>
      <c r="AO55" s="176"/>
      <c r="AP55" s="176"/>
    </row>
    <row r="56" spans="9:42" ht="21" customHeight="1">
      <c r="I56" s="265">
        <f t="shared" si="15"/>
        <v>0</v>
      </c>
      <c r="J56" s="255">
        <f t="shared" si="13"/>
        <v>0</v>
      </c>
      <c r="K56" s="343">
        <f t="shared" si="19"/>
        <v>41</v>
      </c>
      <c r="L56" s="356"/>
      <c r="M56" s="356"/>
      <c r="N56" s="357">
        <f t="shared" si="16"/>
        <v>0</v>
      </c>
      <c r="O56" s="358"/>
      <c r="P56" s="358"/>
      <c r="Q56" s="359">
        <f t="shared" si="17"/>
        <v>0</v>
      </c>
      <c r="R56" s="359">
        <f t="shared" si="18"/>
        <v>0</v>
      </c>
      <c r="S56" s="360"/>
      <c r="T56" s="361"/>
      <c r="U56" s="255">
        <f t="shared" si="14"/>
        <v>0</v>
      </c>
      <c r="V56" s="169"/>
      <c r="W56" s="169"/>
      <c r="X56" s="169"/>
      <c r="Y56" s="169"/>
      <c r="Z56" s="169"/>
      <c r="AA56" s="378"/>
      <c r="AB56" s="169"/>
      <c r="AC56" s="169"/>
      <c r="AD56" s="169"/>
      <c r="AE56" s="371"/>
      <c r="AF56" s="371"/>
      <c r="AG56" s="371"/>
      <c r="AH56" s="169"/>
      <c r="AI56" s="169"/>
      <c r="AJ56" s="169"/>
      <c r="AK56" s="169"/>
      <c r="AL56" s="169"/>
      <c r="AM56" s="169"/>
      <c r="AN56" s="176"/>
      <c r="AO56" s="176"/>
      <c r="AP56" s="176"/>
    </row>
    <row r="57" spans="9:42" ht="21" customHeight="1">
      <c r="I57" s="265">
        <f t="shared" si="15"/>
        <v>0</v>
      </c>
      <c r="J57" s="255">
        <f t="shared" si="13"/>
        <v>0</v>
      </c>
      <c r="K57" s="343">
        <f t="shared" si="19"/>
        <v>42</v>
      </c>
      <c r="L57" s="356"/>
      <c r="M57" s="356"/>
      <c r="N57" s="357">
        <f t="shared" si="16"/>
        <v>0</v>
      </c>
      <c r="O57" s="358"/>
      <c r="P57" s="358"/>
      <c r="Q57" s="359">
        <f t="shared" si="17"/>
        <v>0</v>
      </c>
      <c r="R57" s="359">
        <f t="shared" si="18"/>
        <v>0</v>
      </c>
      <c r="S57" s="360"/>
      <c r="T57" s="361"/>
      <c r="U57" s="255">
        <f t="shared" si="14"/>
        <v>0</v>
      </c>
      <c r="V57" s="169"/>
      <c r="W57" s="169"/>
      <c r="X57" s="169"/>
      <c r="Y57" s="169"/>
      <c r="Z57" s="169"/>
      <c r="AA57" s="378"/>
      <c r="AB57" s="169"/>
      <c r="AC57" s="169"/>
      <c r="AD57" s="169"/>
      <c r="AE57" s="371"/>
      <c r="AF57" s="371"/>
      <c r="AG57" s="371"/>
      <c r="AH57" s="169"/>
      <c r="AI57" s="169"/>
      <c r="AJ57" s="169"/>
      <c r="AK57" s="169"/>
      <c r="AL57" s="169"/>
      <c r="AM57" s="169"/>
      <c r="AN57" s="176"/>
      <c r="AO57" s="176"/>
      <c r="AP57" s="176"/>
    </row>
    <row r="58" spans="9:42" ht="21" customHeight="1">
      <c r="I58" s="265">
        <f t="shared" si="15"/>
        <v>0</v>
      </c>
      <c r="J58" s="255">
        <f t="shared" si="13"/>
        <v>0</v>
      </c>
      <c r="K58" s="343">
        <f t="shared" si="19"/>
        <v>43</v>
      </c>
      <c r="L58" s="356"/>
      <c r="M58" s="356"/>
      <c r="N58" s="357">
        <f t="shared" si="16"/>
        <v>0</v>
      </c>
      <c r="O58" s="358"/>
      <c r="P58" s="358"/>
      <c r="Q58" s="359">
        <f t="shared" si="17"/>
        <v>0</v>
      </c>
      <c r="R58" s="359">
        <f t="shared" si="18"/>
        <v>0</v>
      </c>
      <c r="S58" s="360"/>
      <c r="T58" s="361"/>
      <c r="U58" s="255">
        <f t="shared" si="14"/>
        <v>0</v>
      </c>
      <c r="V58" s="169"/>
      <c r="W58" s="169"/>
      <c r="X58" s="169"/>
      <c r="Y58" s="169"/>
      <c r="Z58" s="169"/>
      <c r="AA58" s="378"/>
      <c r="AB58" s="169"/>
      <c r="AC58" s="169"/>
      <c r="AD58" s="169"/>
      <c r="AE58" s="371"/>
      <c r="AF58" s="371"/>
      <c r="AG58" s="371"/>
      <c r="AH58" s="169"/>
      <c r="AI58" s="169"/>
      <c r="AJ58" s="169"/>
      <c r="AK58" s="169"/>
      <c r="AL58" s="169"/>
      <c r="AM58" s="169"/>
      <c r="AN58" s="176"/>
      <c r="AO58" s="176"/>
      <c r="AP58" s="176"/>
    </row>
    <row r="59" spans="9:42" ht="21" customHeight="1">
      <c r="I59" s="265">
        <f t="shared" si="15"/>
        <v>0</v>
      </c>
      <c r="J59" s="255">
        <f t="shared" si="13"/>
        <v>0</v>
      </c>
      <c r="K59" s="343">
        <f t="shared" si="19"/>
        <v>44</v>
      </c>
      <c r="L59" s="356"/>
      <c r="M59" s="356"/>
      <c r="N59" s="357">
        <f t="shared" si="16"/>
        <v>0</v>
      </c>
      <c r="O59" s="358"/>
      <c r="P59" s="358"/>
      <c r="Q59" s="359">
        <f t="shared" si="17"/>
        <v>0</v>
      </c>
      <c r="R59" s="359">
        <f t="shared" si="18"/>
        <v>0</v>
      </c>
      <c r="S59" s="360"/>
      <c r="T59" s="361"/>
      <c r="U59" s="255">
        <f t="shared" si="14"/>
        <v>0</v>
      </c>
      <c r="V59" s="169"/>
      <c r="W59" s="169"/>
      <c r="X59" s="169"/>
      <c r="Y59" s="169"/>
      <c r="Z59" s="169"/>
      <c r="AA59" s="378"/>
      <c r="AB59" s="169"/>
      <c r="AC59" s="169"/>
      <c r="AD59" s="169"/>
      <c r="AE59" s="371"/>
      <c r="AF59" s="371"/>
      <c r="AG59" s="371"/>
      <c r="AH59" s="169"/>
      <c r="AI59" s="169"/>
      <c r="AJ59" s="169"/>
      <c r="AK59" s="169"/>
      <c r="AL59" s="169"/>
      <c r="AM59" s="169"/>
      <c r="AN59" s="176"/>
      <c r="AO59" s="176"/>
      <c r="AP59" s="176"/>
    </row>
    <row r="60" spans="9:42" ht="21" customHeight="1">
      <c r="I60" s="265">
        <f t="shared" si="15"/>
        <v>0</v>
      </c>
      <c r="J60" s="255">
        <f t="shared" si="13"/>
        <v>0</v>
      </c>
      <c r="K60" s="343">
        <f t="shared" si="19"/>
        <v>45</v>
      </c>
      <c r="L60" s="356"/>
      <c r="M60" s="356"/>
      <c r="N60" s="357">
        <f t="shared" si="16"/>
        <v>0</v>
      </c>
      <c r="O60" s="358"/>
      <c r="P60" s="358"/>
      <c r="Q60" s="359">
        <f t="shared" si="17"/>
        <v>0</v>
      </c>
      <c r="R60" s="359">
        <f t="shared" si="18"/>
        <v>0</v>
      </c>
      <c r="S60" s="360"/>
      <c r="T60" s="361"/>
      <c r="U60" s="255">
        <f t="shared" si="14"/>
        <v>0</v>
      </c>
      <c r="V60" s="169"/>
      <c r="W60" s="169"/>
      <c r="X60" s="169"/>
      <c r="Y60" s="169"/>
      <c r="Z60" s="169"/>
      <c r="AA60" s="378"/>
      <c r="AB60" s="169"/>
      <c r="AC60" s="169"/>
      <c r="AD60" s="169"/>
      <c r="AE60" s="371"/>
      <c r="AF60" s="371"/>
      <c r="AG60" s="371"/>
      <c r="AH60" s="169"/>
      <c r="AI60" s="169"/>
      <c r="AJ60" s="169"/>
      <c r="AK60" s="169"/>
      <c r="AL60" s="169"/>
      <c r="AM60" s="169"/>
      <c r="AN60" s="176"/>
      <c r="AO60" s="176"/>
      <c r="AP60" s="176"/>
    </row>
    <row r="61" spans="9:42" ht="21" customHeight="1">
      <c r="I61" s="265">
        <f t="shared" si="15"/>
        <v>0</v>
      </c>
      <c r="J61" s="255">
        <f t="shared" si="13"/>
        <v>0</v>
      </c>
      <c r="K61" s="343">
        <f t="shared" si="19"/>
        <v>46</v>
      </c>
      <c r="L61" s="356"/>
      <c r="M61" s="356"/>
      <c r="N61" s="357">
        <f t="shared" si="16"/>
        <v>0</v>
      </c>
      <c r="O61" s="358"/>
      <c r="P61" s="358"/>
      <c r="Q61" s="359">
        <f t="shared" si="17"/>
        <v>0</v>
      </c>
      <c r="R61" s="359">
        <f t="shared" si="18"/>
        <v>0</v>
      </c>
      <c r="S61" s="360"/>
      <c r="T61" s="361"/>
      <c r="U61" s="255">
        <f t="shared" si="14"/>
        <v>0</v>
      </c>
      <c r="V61" s="169"/>
      <c r="W61" s="169"/>
      <c r="X61" s="169"/>
      <c r="Y61" s="169"/>
      <c r="Z61" s="169"/>
      <c r="AA61" s="378"/>
      <c r="AB61" s="169"/>
      <c r="AC61" s="169"/>
      <c r="AD61" s="169"/>
      <c r="AE61" s="371"/>
      <c r="AF61" s="371"/>
      <c r="AG61" s="371"/>
      <c r="AH61" s="169"/>
      <c r="AI61" s="169"/>
      <c r="AJ61" s="169"/>
      <c r="AK61" s="169"/>
      <c r="AL61" s="169"/>
      <c r="AM61" s="169"/>
      <c r="AN61" s="176"/>
      <c r="AO61" s="176"/>
      <c r="AP61" s="176"/>
    </row>
    <row r="62" spans="9:42" ht="21" customHeight="1">
      <c r="I62" s="265">
        <f t="shared" si="15"/>
        <v>0</v>
      </c>
      <c r="J62" s="255">
        <f t="shared" si="13"/>
        <v>0</v>
      </c>
      <c r="K62" s="343">
        <f t="shared" si="19"/>
        <v>47</v>
      </c>
      <c r="L62" s="356"/>
      <c r="M62" s="356"/>
      <c r="N62" s="357">
        <f t="shared" si="16"/>
        <v>0</v>
      </c>
      <c r="O62" s="358"/>
      <c r="P62" s="358"/>
      <c r="Q62" s="359">
        <f t="shared" si="17"/>
        <v>0</v>
      </c>
      <c r="R62" s="359">
        <f t="shared" si="18"/>
        <v>0</v>
      </c>
      <c r="S62" s="360"/>
      <c r="T62" s="361"/>
      <c r="U62" s="255">
        <f t="shared" si="14"/>
        <v>0</v>
      </c>
      <c r="V62" s="169"/>
      <c r="W62" s="169"/>
      <c r="X62" s="169"/>
      <c r="Y62" s="169"/>
      <c r="Z62" s="169"/>
      <c r="AA62" s="378"/>
      <c r="AB62" s="169"/>
      <c r="AC62" s="169"/>
      <c r="AD62" s="169"/>
      <c r="AE62" s="371"/>
      <c r="AF62" s="371"/>
      <c r="AG62" s="371"/>
      <c r="AH62" s="169"/>
      <c r="AI62" s="169"/>
      <c r="AJ62" s="169"/>
      <c r="AK62" s="169"/>
      <c r="AL62" s="169"/>
      <c r="AM62" s="169"/>
      <c r="AN62" s="176"/>
      <c r="AO62" s="176"/>
      <c r="AP62" s="176"/>
    </row>
    <row r="63" spans="9:42" ht="21" customHeight="1">
      <c r="I63" s="265">
        <f t="shared" si="15"/>
        <v>0</v>
      </c>
      <c r="J63" s="255">
        <f t="shared" si="13"/>
        <v>0</v>
      </c>
      <c r="K63" s="343">
        <f t="shared" si="19"/>
        <v>48</v>
      </c>
      <c r="L63" s="356"/>
      <c r="M63" s="356"/>
      <c r="N63" s="357">
        <f t="shared" si="16"/>
        <v>0</v>
      </c>
      <c r="O63" s="358"/>
      <c r="P63" s="358"/>
      <c r="Q63" s="359">
        <f t="shared" si="17"/>
        <v>0</v>
      </c>
      <c r="R63" s="359">
        <f t="shared" si="18"/>
        <v>0</v>
      </c>
      <c r="S63" s="360"/>
      <c r="T63" s="361"/>
      <c r="U63" s="255">
        <f t="shared" si="14"/>
        <v>0</v>
      </c>
      <c r="V63" s="169"/>
      <c r="W63" s="169"/>
      <c r="X63" s="169"/>
      <c r="Y63" s="169"/>
      <c r="Z63" s="169"/>
      <c r="AA63" s="378"/>
      <c r="AB63" s="169"/>
      <c r="AC63" s="169"/>
      <c r="AD63" s="169"/>
      <c r="AE63" s="371"/>
      <c r="AF63" s="371"/>
      <c r="AG63" s="371"/>
      <c r="AH63" s="169"/>
      <c r="AI63" s="169"/>
      <c r="AJ63" s="169"/>
      <c r="AK63" s="169"/>
      <c r="AL63" s="169"/>
      <c r="AM63" s="169"/>
      <c r="AN63" s="176"/>
      <c r="AO63" s="176"/>
      <c r="AP63" s="176"/>
    </row>
    <row r="64" spans="9:42" ht="21" customHeight="1">
      <c r="I64" s="265">
        <f t="shared" si="15"/>
        <v>0</v>
      </c>
      <c r="J64" s="255">
        <f t="shared" si="13"/>
        <v>0</v>
      </c>
      <c r="K64" s="343">
        <f t="shared" si="19"/>
        <v>49</v>
      </c>
      <c r="L64" s="356"/>
      <c r="M64" s="356"/>
      <c r="N64" s="357">
        <f t="shared" si="16"/>
        <v>0</v>
      </c>
      <c r="O64" s="358"/>
      <c r="P64" s="358"/>
      <c r="Q64" s="359">
        <f t="shared" si="17"/>
        <v>0</v>
      </c>
      <c r="R64" s="359">
        <f t="shared" si="18"/>
        <v>0</v>
      </c>
      <c r="S64" s="360"/>
      <c r="T64" s="361"/>
      <c r="U64" s="255">
        <f t="shared" si="14"/>
        <v>0</v>
      </c>
      <c r="V64" s="169"/>
      <c r="W64" s="169"/>
      <c r="X64" s="169"/>
      <c r="Y64" s="169"/>
      <c r="Z64" s="169"/>
      <c r="AA64" s="378"/>
      <c r="AB64" s="169"/>
      <c r="AC64" s="169"/>
      <c r="AD64" s="169"/>
      <c r="AE64" s="371"/>
      <c r="AF64" s="371"/>
      <c r="AG64" s="371"/>
      <c r="AH64" s="169"/>
      <c r="AI64" s="169"/>
      <c r="AJ64" s="169"/>
      <c r="AK64" s="169"/>
      <c r="AL64" s="169"/>
      <c r="AM64" s="169"/>
      <c r="AN64" s="176"/>
      <c r="AO64" s="176"/>
      <c r="AP64" s="176"/>
    </row>
    <row r="65" spans="9:42" ht="21" customHeight="1">
      <c r="I65" s="265">
        <f t="shared" si="15"/>
        <v>0</v>
      </c>
      <c r="J65" s="255">
        <f t="shared" ref="J65:J75" si="20">IF($Q$4&gt;0,1,)</f>
        <v>0</v>
      </c>
      <c r="K65" s="343">
        <f t="shared" si="19"/>
        <v>50</v>
      </c>
      <c r="L65" s="356"/>
      <c r="M65" s="356"/>
      <c r="N65" s="357">
        <f t="shared" si="16"/>
        <v>0</v>
      </c>
      <c r="O65" s="358"/>
      <c r="P65" s="358"/>
      <c r="Q65" s="359">
        <f t="shared" si="17"/>
        <v>0</v>
      </c>
      <c r="R65" s="359">
        <f t="shared" si="18"/>
        <v>0</v>
      </c>
      <c r="S65" s="360"/>
      <c r="T65" s="361"/>
      <c r="U65" s="255">
        <f t="shared" ref="U65:U75" si="21">IF($Q$4&gt;0,1,)</f>
        <v>0</v>
      </c>
      <c r="V65" s="169"/>
      <c r="W65" s="169"/>
      <c r="X65" s="169"/>
      <c r="Y65" s="169"/>
      <c r="Z65" s="169"/>
      <c r="AA65" s="378"/>
      <c r="AB65" s="169"/>
      <c r="AC65" s="169"/>
      <c r="AD65" s="169"/>
      <c r="AE65" s="371"/>
      <c r="AF65" s="371"/>
      <c r="AG65" s="371"/>
      <c r="AH65" s="169"/>
      <c r="AI65" s="169"/>
      <c r="AJ65" s="169"/>
      <c r="AK65" s="169"/>
      <c r="AL65" s="169"/>
      <c r="AM65" s="169"/>
      <c r="AN65" s="176"/>
      <c r="AO65" s="176"/>
      <c r="AP65" s="176"/>
    </row>
    <row r="66" spans="9:42" ht="21" customHeight="1">
      <c r="I66" s="265">
        <f t="shared" si="15"/>
        <v>0</v>
      </c>
      <c r="J66" s="255">
        <f t="shared" si="20"/>
        <v>0</v>
      </c>
      <c r="K66" s="343">
        <f t="shared" si="19"/>
        <v>51</v>
      </c>
      <c r="L66" s="356"/>
      <c r="M66" s="356"/>
      <c r="N66" s="357">
        <f t="shared" si="16"/>
        <v>0</v>
      </c>
      <c r="O66" s="358"/>
      <c r="P66" s="358"/>
      <c r="Q66" s="359">
        <f t="shared" si="17"/>
        <v>0</v>
      </c>
      <c r="R66" s="359">
        <f t="shared" si="18"/>
        <v>0</v>
      </c>
      <c r="S66" s="360"/>
      <c r="T66" s="361"/>
      <c r="U66" s="255">
        <f t="shared" si="21"/>
        <v>0</v>
      </c>
      <c r="V66" s="169"/>
      <c r="W66" s="169"/>
      <c r="X66" s="169"/>
      <c r="Y66" s="169"/>
      <c r="Z66" s="169"/>
      <c r="AA66" s="378"/>
      <c r="AB66" s="169"/>
      <c r="AC66" s="169"/>
      <c r="AD66" s="169"/>
      <c r="AE66" s="371"/>
      <c r="AF66" s="371"/>
      <c r="AG66" s="371"/>
      <c r="AH66" s="169"/>
      <c r="AI66" s="169"/>
      <c r="AJ66" s="169"/>
      <c r="AK66" s="169"/>
      <c r="AL66" s="169"/>
      <c r="AM66" s="169"/>
      <c r="AN66" s="176"/>
      <c r="AO66" s="176"/>
      <c r="AP66" s="176"/>
    </row>
    <row r="67" spans="9:42" ht="21" customHeight="1">
      <c r="I67" s="265">
        <f t="shared" si="15"/>
        <v>0</v>
      </c>
      <c r="J67" s="255">
        <f t="shared" si="20"/>
        <v>0</v>
      </c>
      <c r="K67" s="343">
        <f t="shared" si="19"/>
        <v>52</v>
      </c>
      <c r="L67" s="356"/>
      <c r="M67" s="356"/>
      <c r="N67" s="357">
        <f t="shared" si="16"/>
        <v>0</v>
      </c>
      <c r="O67" s="358"/>
      <c r="P67" s="358"/>
      <c r="Q67" s="359">
        <f t="shared" si="17"/>
        <v>0</v>
      </c>
      <c r="R67" s="359">
        <f t="shared" si="18"/>
        <v>0</v>
      </c>
      <c r="S67" s="360"/>
      <c r="T67" s="361"/>
      <c r="U67" s="255">
        <f t="shared" si="21"/>
        <v>0</v>
      </c>
      <c r="V67" s="169"/>
      <c r="W67" s="169"/>
      <c r="X67" s="169"/>
      <c r="Y67" s="169"/>
      <c r="Z67" s="169"/>
      <c r="AA67" s="378"/>
      <c r="AB67" s="169"/>
      <c r="AC67" s="169"/>
      <c r="AD67" s="169"/>
      <c r="AE67" s="371"/>
      <c r="AF67" s="371"/>
      <c r="AG67" s="371"/>
      <c r="AH67" s="169"/>
      <c r="AI67" s="169"/>
      <c r="AJ67" s="169"/>
      <c r="AK67" s="169"/>
      <c r="AL67" s="169"/>
      <c r="AM67" s="169"/>
      <c r="AN67" s="176"/>
      <c r="AO67" s="176"/>
      <c r="AP67" s="176"/>
    </row>
    <row r="68" spans="9:42" ht="21" customHeight="1">
      <c r="I68" s="265">
        <f t="shared" si="15"/>
        <v>0</v>
      </c>
      <c r="J68" s="255">
        <f t="shared" si="20"/>
        <v>0</v>
      </c>
      <c r="K68" s="343">
        <f t="shared" si="19"/>
        <v>53</v>
      </c>
      <c r="L68" s="356"/>
      <c r="M68" s="356"/>
      <c r="N68" s="357">
        <f t="shared" si="16"/>
        <v>0</v>
      </c>
      <c r="O68" s="358"/>
      <c r="P68" s="358"/>
      <c r="Q68" s="359">
        <f t="shared" si="17"/>
        <v>0</v>
      </c>
      <c r="R68" s="359">
        <f t="shared" si="18"/>
        <v>0</v>
      </c>
      <c r="S68" s="360"/>
      <c r="T68" s="361"/>
      <c r="U68" s="255">
        <f t="shared" si="21"/>
        <v>0</v>
      </c>
      <c r="V68" s="169"/>
      <c r="W68" s="169"/>
      <c r="X68" s="169"/>
      <c r="Y68" s="169"/>
      <c r="Z68" s="169"/>
      <c r="AA68" s="378"/>
      <c r="AB68" s="169"/>
      <c r="AC68" s="169"/>
      <c r="AD68" s="169"/>
      <c r="AE68" s="371"/>
      <c r="AF68" s="371"/>
      <c r="AG68" s="371"/>
      <c r="AH68" s="169"/>
      <c r="AI68" s="169"/>
      <c r="AJ68" s="169"/>
      <c r="AK68" s="169"/>
      <c r="AL68" s="169"/>
      <c r="AM68" s="169"/>
      <c r="AN68" s="176"/>
      <c r="AO68" s="176"/>
      <c r="AP68" s="176"/>
    </row>
    <row r="69" spans="9:42" ht="21" customHeight="1">
      <c r="I69" s="265">
        <f t="shared" si="15"/>
        <v>0</v>
      </c>
      <c r="J69" s="255">
        <f t="shared" si="20"/>
        <v>0</v>
      </c>
      <c r="K69" s="343">
        <f t="shared" si="19"/>
        <v>54</v>
      </c>
      <c r="L69" s="356"/>
      <c r="M69" s="356"/>
      <c r="N69" s="357">
        <f t="shared" si="16"/>
        <v>0</v>
      </c>
      <c r="O69" s="358"/>
      <c r="P69" s="358"/>
      <c r="Q69" s="359">
        <f t="shared" si="17"/>
        <v>0</v>
      </c>
      <c r="R69" s="359">
        <f t="shared" si="18"/>
        <v>0</v>
      </c>
      <c r="S69" s="360"/>
      <c r="T69" s="361"/>
      <c r="U69" s="255">
        <f t="shared" si="21"/>
        <v>0</v>
      </c>
      <c r="V69" s="169"/>
      <c r="W69" s="169"/>
      <c r="X69" s="169"/>
      <c r="Y69" s="169"/>
      <c r="Z69" s="169"/>
      <c r="AA69" s="378"/>
      <c r="AB69" s="169"/>
      <c r="AC69" s="169"/>
      <c r="AD69" s="169"/>
      <c r="AE69" s="371"/>
      <c r="AF69" s="371"/>
      <c r="AG69" s="371"/>
      <c r="AH69" s="169"/>
      <c r="AI69" s="169"/>
      <c r="AJ69" s="169"/>
      <c r="AK69" s="169"/>
      <c r="AL69" s="169"/>
      <c r="AM69" s="169"/>
      <c r="AN69" s="176"/>
      <c r="AO69" s="176"/>
      <c r="AP69" s="176"/>
    </row>
    <row r="70" spans="9:42" ht="21" customHeight="1">
      <c r="I70" s="265">
        <f t="shared" si="15"/>
        <v>0</v>
      </c>
      <c r="J70" s="255">
        <f t="shared" si="20"/>
        <v>0</v>
      </c>
      <c r="K70" s="343">
        <f t="shared" si="19"/>
        <v>55</v>
      </c>
      <c r="L70" s="356"/>
      <c r="M70" s="356"/>
      <c r="N70" s="357">
        <f t="shared" si="16"/>
        <v>0</v>
      </c>
      <c r="O70" s="358"/>
      <c r="P70" s="358"/>
      <c r="Q70" s="359">
        <f t="shared" si="17"/>
        <v>0</v>
      </c>
      <c r="R70" s="359">
        <f t="shared" si="18"/>
        <v>0</v>
      </c>
      <c r="S70" s="360"/>
      <c r="T70" s="361"/>
      <c r="U70" s="255">
        <f t="shared" si="21"/>
        <v>0</v>
      </c>
      <c r="V70" s="169"/>
      <c r="W70" s="169"/>
      <c r="X70" s="169"/>
      <c r="Y70" s="169"/>
      <c r="Z70" s="169"/>
      <c r="AA70" s="378"/>
      <c r="AB70" s="169"/>
      <c r="AC70" s="169"/>
      <c r="AD70" s="169"/>
      <c r="AE70" s="371"/>
      <c r="AF70" s="371"/>
      <c r="AG70" s="371"/>
      <c r="AH70" s="169"/>
      <c r="AI70" s="169"/>
      <c r="AJ70" s="169"/>
      <c r="AK70" s="169"/>
      <c r="AL70" s="169"/>
      <c r="AM70" s="169"/>
      <c r="AN70" s="176"/>
      <c r="AO70" s="176"/>
      <c r="AP70" s="176"/>
    </row>
    <row r="71" spans="9:42" ht="21" customHeight="1">
      <c r="I71" s="265">
        <f t="shared" si="15"/>
        <v>0</v>
      </c>
      <c r="J71" s="255">
        <f t="shared" si="20"/>
        <v>0</v>
      </c>
      <c r="K71" s="343">
        <f t="shared" si="19"/>
        <v>56</v>
      </c>
      <c r="L71" s="356"/>
      <c r="M71" s="356"/>
      <c r="N71" s="357">
        <f t="shared" si="16"/>
        <v>0</v>
      </c>
      <c r="O71" s="358"/>
      <c r="P71" s="358"/>
      <c r="Q71" s="359">
        <f t="shared" si="17"/>
        <v>0</v>
      </c>
      <c r="R71" s="359">
        <f t="shared" si="18"/>
        <v>0</v>
      </c>
      <c r="S71" s="360"/>
      <c r="T71" s="361"/>
      <c r="U71" s="255">
        <f t="shared" si="21"/>
        <v>0</v>
      </c>
      <c r="V71" s="169"/>
      <c r="W71" s="169"/>
      <c r="X71" s="169"/>
      <c r="Y71" s="169"/>
      <c r="Z71" s="169"/>
      <c r="AA71" s="378"/>
      <c r="AB71" s="169"/>
      <c r="AC71" s="169"/>
      <c r="AD71" s="169"/>
      <c r="AE71" s="371"/>
      <c r="AF71" s="371"/>
      <c r="AG71" s="371"/>
      <c r="AH71" s="169"/>
      <c r="AI71" s="169"/>
      <c r="AJ71" s="169"/>
      <c r="AK71" s="169"/>
      <c r="AL71" s="169"/>
      <c r="AM71" s="169"/>
      <c r="AN71" s="176"/>
      <c r="AO71" s="176"/>
      <c r="AP71" s="176"/>
    </row>
    <row r="72" spans="9:42" ht="21" customHeight="1">
      <c r="I72" s="265">
        <f t="shared" si="15"/>
        <v>0</v>
      </c>
      <c r="J72" s="255">
        <f t="shared" si="20"/>
        <v>0</v>
      </c>
      <c r="K72" s="343">
        <f t="shared" si="19"/>
        <v>57</v>
      </c>
      <c r="L72" s="356"/>
      <c r="M72" s="356"/>
      <c r="N72" s="357">
        <f t="shared" si="16"/>
        <v>0</v>
      </c>
      <c r="O72" s="358"/>
      <c r="P72" s="358"/>
      <c r="Q72" s="359">
        <f t="shared" si="17"/>
        <v>0</v>
      </c>
      <c r="R72" s="359">
        <f t="shared" si="18"/>
        <v>0</v>
      </c>
      <c r="S72" s="360"/>
      <c r="T72" s="361"/>
      <c r="U72" s="255">
        <f t="shared" si="21"/>
        <v>0</v>
      </c>
      <c r="V72" s="169"/>
      <c r="W72" s="169"/>
      <c r="X72" s="169"/>
      <c r="Y72" s="169"/>
      <c r="Z72" s="169"/>
      <c r="AA72" s="378"/>
      <c r="AB72" s="169"/>
      <c r="AC72" s="169"/>
      <c r="AD72" s="169"/>
      <c r="AE72" s="371"/>
      <c r="AF72" s="371"/>
      <c r="AG72" s="371"/>
      <c r="AH72" s="169"/>
      <c r="AI72" s="169"/>
      <c r="AJ72" s="169"/>
      <c r="AK72" s="169"/>
      <c r="AL72" s="169"/>
      <c r="AM72" s="169"/>
      <c r="AN72" s="176"/>
      <c r="AO72" s="176"/>
      <c r="AP72" s="176"/>
    </row>
    <row r="73" spans="9:42" ht="21" customHeight="1">
      <c r="I73" s="265">
        <f t="shared" si="15"/>
        <v>0</v>
      </c>
      <c r="J73" s="255">
        <f t="shared" si="20"/>
        <v>0</v>
      </c>
      <c r="K73" s="343">
        <f t="shared" si="19"/>
        <v>58</v>
      </c>
      <c r="L73" s="356"/>
      <c r="M73" s="356"/>
      <c r="N73" s="357">
        <f t="shared" si="16"/>
        <v>0</v>
      </c>
      <c r="O73" s="358"/>
      <c r="P73" s="358"/>
      <c r="Q73" s="359">
        <f t="shared" si="17"/>
        <v>0</v>
      </c>
      <c r="R73" s="359">
        <f t="shared" si="18"/>
        <v>0</v>
      </c>
      <c r="S73" s="360"/>
      <c r="T73" s="361"/>
      <c r="U73" s="255">
        <f t="shared" si="21"/>
        <v>0</v>
      </c>
      <c r="V73" s="169"/>
      <c r="W73" s="169"/>
      <c r="X73" s="169"/>
      <c r="Y73" s="169"/>
      <c r="Z73" s="169"/>
      <c r="AA73" s="378"/>
      <c r="AB73" s="169"/>
      <c r="AC73" s="169"/>
      <c r="AD73" s="169"/>
      <c r="AE73" s="371"/>
      <c r="AF73" s="371"/>
      <c r="AG73" s="371"/>
      <c r="AH73" s="169"/>
      <c r="AI73" s="169"/>
      <c r="AJ73" s="169"/>
      <c r="AK73" s="169"/>
      <c r="AL73" s="169"/>
      <c r="AM73" s="169"/>
      <c r="AN73" s="176"/>
      <c r="AO73" s="176"/>
      <c r="AP73" s="176"/>
    </row>
    <row r="74" spans="9:42" ht="21" customHeight="1">
      <c r="I74" s="265">
        <f t="shared" si="15"/>
        <v>0</v>
      </c>
      <c r="J74" s="255">
        <f t="shared" si="20"/>
        <v>0</v>
      </c>
      <c r="K74" s="343">
        <f t="shared" si="19"/>
        <v>59</v>
      </c>
      <c r="L74" s="356"/>
      <c r="M74" s="356"/>
      <c r="N74" s="357">
        <f t="shared" si="16"/>
        <v>0</v>
      </c>
      <c r="O74" s="358"/>
      <c r="P74" s="358"/>
      <c r="Q74" s="359">
        <f t="shared" si="17"/>
        <v>0</v>
      </c>
      <c r="R74" s="359">
        <f t="shared" si="18"/>
        <v>0</v>
      </c>
      <c r="S74" s="360"/>
      <c r="T74" s="361"/>
      <c r="U74" s="255">
        <f t="shared" si="21"/>
        <v>0</v>
      </c>
      <c r="V74" s="169"/>
      <c r="W74" s="169"/>
      <c r="X74" s="169"/>
      <c r="Y74" s="169"/>
      <c r="Z74" s="169"/>
      <c r="AA74" s="378"/>
      <c r="AB74" s="169"/>
      <c r="AC74" s="169"/>
      <c r="AD74" s="169"/>
      <c r="AE74" s="371"/>
      <c r="AF74" s="371"/>
      <c r="AG74" s="371"/>
      <c r="AH74" s="169"/>
      <c r="AI74" s="169"/>
      <c r="AJ74" s="169"/>
      <c r="AK74" s="169"/>
      <c r="AL74" s="169"/>
      <c r="AM74" s="169"/>
      <c r="AN74" s="176"/>
      <c r="AO74" s="176"/>
      <c r="AP74" s="176"/>
    </row>
    <row r="75" spans="9:42" ht="21" customHeight="1" thickBot="1">
      <c r="I75" s="265">
        <f t="shared" si="15"/>
        <v>0</v>
      </c>
      <c r="J75" s="255">
        <f t="shared" si="20"/>
        <v>0</v>
      </c>
      <c r="K75" s="379">
        <f t="shared" si="19"/>
        <v>60</v>
      </c>
      <c r="L75" s="313"/>
      <c r="M75" s="313"/>
      <c r="N75" s="380">
        <f t="shared" si="16"/>
        <v>0</v>
      </c>
      <c r="O75" s="381"/>
      <c r="P75" s="381"/>
      <c r="Q75" s="382">
        <f t="shared" si="17"/>
        <v>0</v>
      </c>
      <c r="R75" s="382">
        <f t="shared" si="18"/>
        <v>0</v>
      </c>
      <c r="S75" s="383"/>
      <c r="T75" s="384"/>
      <c r="U75" s="255">
        <f t="shared" si="21"/>
        <v>0</v>
      </c>
      <c r="V75" s="392"/>
      <c r="W75" s="392"/>
      <c r="X75" s="392"/>
      <c r="Y75" s="392"/>
      <c r="Z75" s="392"/>
      <c r="AA75" s="393"/>
      <c r="AB75" s="392"/>
      <c r="AC75" s="392"/>
      <c r="AD75" s="392"/>
      <c r="AE75" s="394"/>
      <c r="AF75" s="394"/>
      <c r="AG75" s="394"/>
      <c r="AH75" s="394"/>
      <c r="AI75" s="394"/>
      <c r="AJ75" s="394"/>
      <c r="AK75" s="371"/>
      <c r="AL75" s="371"/>
      <c r="AM75" s="371"/>
      <c r="AN75" s="167"/>
      <c r="AO75" s="167"/>
      <c r="AP75" s="167"/>
    </row>
    <row r="76" spans="9:42" ht="30" customHeight="1" thickBot="1">
      <c r="I76" s="265">
        <f t="shared" ref="I76:I86" si="22">IF(Q$79&gt;0,1,0)</f>
        <v>0</v>
      </c>
      <c r="J76" s="255">
        <f t="shared" ref="J76:J107" si="23">IF($Q$79&gt;0,2,)</f>
        <v>0</v>
      </c>
      <c r="K76" s="2433" t="s">
        <v>1536</v>
      </c>
      <c r="L76" s="2433"/>
      <c r="M76" s="2433"/>
      <c r="N76" s="2433"/>
      <c r="O76" s="2433"/>
      <c r="P76" s="2433"/>
      <c r="Q76" s="2433"/>
      <c r="R76" s="2433"/>
      <c r="S76" s="2433"/>
      <c r="T76" s="2433"/>
      <c r="U76" s="255">
        <f t="shared" ref="U76:U107" si="24">IF($Q$79&gt;0,2,)</f>
        <v>0</v>
      </c>
      <c r="V76" s="395" t="s">
        <v>1535</v>
      </c>
      <c r="AF76" s="261" t="s">
        <v>1534</v>
      </c>
      <c r="AG76" s="262"/>
      <c r="AH76" s="262"/>
      <c r="AI76" s="262"/>
      <c r="AJ76" s="263"/>
      <c r="AN76" s="264"/>
      <c r="AO76" s="264"/>
      <c r="AP76" s="264"/>
    </row>
    <row r="77" spans="9:42" ht="21" customHeight="1" thickBot="1">
      <c r="I77" s="265">
        <f t="shared" si="22"/>
        <v>0</v>
      </c>
      <c r="J77" s="255">
        <f t="shared" si="23"/>
        <v>0</v>
      </c>
      <c r="K77" s="2434" t="s">
        <v>1533</v>
      </c>
      <c r="L77" s="2434"/>
      <c r="M77" s="2434"/>
      <c r="N77" s="2434"/>
      <c r="O77" s="2434"/>
      <c r="P77" s="2434"/>
      <c r="Q77" s="2434"/>
      <c r="R77" s="2434"/>
      <c r="S77" s="2434"/>
      <c r="T77" s="2434"/>
      <c r="U77" s="255">
        <f t="shared" si="24"/>
        <v>0</v>
      </c>
      <c r="V77" s="396" t="s">
        <v>1532</v>
      </c>
      <c r="W77" s="411"/>
      <c r="X77" s="412"/>
      <c r="Y77" s="412"/>
      <c r="Z77" s="269"/>
      <c r="AA77" s="270"/>
      <c r="AB77" s="269"/>
      <c r="AC77" s="271"/>
      <c r="AD77" s="272"/>
      <c r="AE77" s="169"/>
      <c r="AF77" s="273" t="s">
        <v>1531</v>
      </c>
      <c r="AG77" s="274" t="s">
        <v>1530</v>
      </c>
      <c r="AH77" s="274" t="s">
        <v>1529</v>
      </c>
      <c r="AI77" s="275" t="s">
        <v>1528</v>
      </c>
      <c r="AJ77" s="263"/>
      <c r="AN77" s="264"/>
      <c r="AO77" s="264"/>
      <c r="AP77" s="176"/>
    </row>
    <row r="78" spans="9:42" ht="21" customHeight="1">
      <c r="I78" s="265">
        <f t="shared" si="22"/>
        <v>0</v>
      </c>
      <c r="J78" s="255">
        <f t="shared" si="23"/>
        <v>0</v>
      </c>
      <c r="K78" s="276" t="s">
        <v>1527</v>
      </c>
      <c r="L78" s="277" t="s">
        <v>1526</v>
      </c>
      <c r="M78" s="278" t="s">
        <v>1653</v>
      </c>
      <c r="N78" s="277" t="s">
        <v>1525</v>
      </c>
      <c r="O78" s="278" t="s">
        <v>1524</v>
      </c>
      <c r="P78" s="277" t="s">
        <v>1523</v>
      </c>
      <c r="Q78" s="277" t="s">
        <v>1522</v>
      </c>
      <c r="R78" s="277" t="s">
        <v>1521</v>
      </c>
      <c r="S78" s="277" t="s">
        <v>1520</v>
      </c>
      <c r="T78" s="279" t="s">
        <v>1519</v>
      </c>
      <c r="U78" s="255">
        <f t="shared" si="24"/>
        <v>0</v>
      </c>
      <c r="V78" s="397" t="s">
        <v>1518</v>
      </c>
      <c r="W78" s="281"/>
      <c r="X78" s="282"/>
      <c r="Y78" s="282"/>
      <c r="Z78" s="283"/>
      <c r="AA78" s="284"/>
      <c r="AB78" s="283"/>
      <c r="AC78" s="285"/>
      <c r="AD78" s="286"/>
      <c r="AE78" s="169"/>
      <c r="AF78" s="287" t="s">
        <v>1517</v>
      </c>
      <c r="AG78" s="288" t="s">
        <v>1516</v>
      </c>
      <c r="AH78" s="288" t="s">
        <v>1515</v>
      </c>
      <c r="AI78" s="289" t="s">
        <v>1514</v>
      </c>
      <c r="AJ78" s="263"/>
      <c r="AN78" s="264"/>
      <c r="AO78" s="264"/>
      <c r="AP78" s="176"/>
    </row>
    <row r="79" spans="9:42" ht="21" customHeight="1" thickBot="1">
      <c r="I79" s="265">
        <f t="shared" si="22"/>
        <v>0</v>
      </c>
      <c r="J79" s="255">
        <f t="shared" si="23"/>
        <v>0</v>
      </c>
      <c r="K79" s="290"/>
      <c r="L79" s="291"/>
      <c r="M79" s="291"/>
      <c r="N79" s="292"/>
      <c r="O79" s="292"/>
      <c r="P79" s="293" t="str">
        <f>IF(COUNTA(Y84:Y91)&gt;1,CONCATENATE(V84,"번지 외 ",COUNTA(Y84:Y91)-1,"필지"),CONCATENATE(V84,"번지"))</f>
        <v>번지</v>
      </c>
      <c r="Q79" s="294">
        <f>+Y92</f>
        <v>0</v>
      </c>
      <c r="R79" s="295"/>
      <c r="S79" s="296">
        <f>COUNT(L87:L99)</f>
        <v>1</v>
      </c>
      <c r="T79" s="297">
        <f>200*S79</f>
        <v>200</v>
      </c>
      <c r="U79" s="255">
        <f t="shared" si="24"/>
        <v>0</v>
      </c>
      <c r="V79" s="397" t="s">
        <v>1513</v>
      </c>
      <c r="W79" s="281"/>
      <c r="X79" s="282"/>
      <c r="Y79" s="282"/>
      <c r="Z79" s="283"/>
      <c r="AA79" s="284"/>
      <c r="AB79" s="283"/>
      <c r="AC79" s="285"/>
      <c r="AD79" s="286"/>
      <c r="AE79" s="169"/>
      <c r="AF79" s="287" t="s">
        <v>1512</v>
      </c>
      <c r="AG79" s="288" t="s">
        <v>1511</v>
      </c>
      <c r="AH79" s="298" t="s">
        <v>1510</v>
      </c>
      <c r="AI79" s="289" t="s">
        <v>1509</v>
      </c>
      <c r="AJ79" s="263"/>
      <c r="AN79" s="264"/>
      <c r="AO79" s="264"/>
      <c r="AP79" s="176"/>
    </row>
    <row r="80" spans="9:42" ht="21" customHeight="1" thickBot="1">
      <c r="I80" s="265">
        <f t="shared" si="22"/>
        <v>0</v>
      </c>
      <c r="J80" s="255">
        <f t="shared" si="23"/>
        <v>0</v>
      </c>
      <c r="K80" s="276" t="s">
        <v>1380</v>
      </c>
      <c r="L80" s="277" t="s">
        <v>1508</v>
      </c>
      <c r="M80" s="277" t="s">
        <v>1377</v>
      </c>
      <c r="N80" s="277" t="s">
        <v>1507</v>
      </c>
      <c r="O80" s="277" t="s">
        <v>1506</v>
      </c>
      <c r="P80" s="299" t="s">
        <v>1404</v>
      </c>
      <c r="Q80" s="299" t="s">
        <v>1403</v>
      </c>
      <c r="R80" s="413" t="s">
        <v>1402</v>
      </c>
      <c r="S80" s="301" t="s">
        <v>1401</v>
      </c>
      <c r="T80" s="279" t="s">
        <v>1400</v>
      </c>
      <c r="U80" s="255">
        <f t="shared" si="24"/>
        <v>0</v>
      </c>
      <c r="V80" s="398" t="s">
        <v>1399</v>
      </c>
      <c r="W80" s="399"/>
      <c r="X80" s="400"/>
      <c r="Y80" s="400"/>
      <c r="Z80" s="401"/>
      <c r="AA80" s="402"/>
      <c r="AB80" s="401"/>
      <c r="AC80" s="403"/>
      <c r="AD80" s="404"/>
      <c r="AE80" s="169"/>
      <c r="AF80" s="287" t="s">
        <v>1398</v>
      </c>
      <c r="AG80" s="309" t="s">
        <v>1397</v>
      </c>
      <c r="AH80" s="310" t="s">
        <v>1396</v>
      </c>
      <c r="AI80" s="289" t="s">
        <v>1395</v>
      </c>
      <c r="AJ80" s="263"/>
      <c r="AN80" s="264"/>
      <c r="AO80" s="264"/>
      <c r="AP80" s="176"/>
    </row>
    <row r="81" spans="1:43" ht="21" customHeight="1" thickBot="1">
      <c r="I81" s="265">
        <f t="shared" si="22"/>
        <v>0</v>
      </c>
      <c r="J81" s="255">
        <f t="shared" si="23"/>
        <v>0</v>
      </c>
      <c r="K81" s="311">
        <f>Z84</f>
        <v>0</v>
      </c>
      <c r="L81" s="312">
        <f>AA84</f>
        <v>0</v>
      </c>
      <c r="M81" s="313">
        <f>AC84</f>
        <v>0</v>
      </c>
      <c r="N81" s="314">
        <f>AB93</f>
        <v>0</v>
      </c>
      <c r="O81" s="315">
        <f>IF((Q85+R85)&gt;0,ROUND((Q85/(Q85+R85)),4),0)</f>
        <v>0</v>
      </c>
      <c r="P81" s="316" t="str">
        <f>IF(W80&lt;=15,AI78,IF(W80&gt;30,AI80,AI79))</f>
        <v>완 (15˚ 이하)</v>
      </c>
      <c r="Q81" s="317">
        <f>IF(Q79&gt;0,IF(Q79/COUNTA(AB84:AB91)&gt;=5,AF86,IF(Q79/COUNTA(AB84:AB91)&lt;3,AF88,AF87)),)</f>
        <v>0</v>
      </c>
      <c r="R81" s="414"/>
      <c r="S81" s="319">
        <f>W80</f>
        <v>0</v>
      </c>
      <c r="T81" s="320">
        <f>ROUND(N81/10000*N87,0)</f>
        <v>0</v>
      </c>
      <c r="U81" s="255">
        <f t="shared" si="24"/>
        <v>0</v>
      </c>
      <c r="V81" s="405">
        <v>0</v>
      </c>
      <c r="W81" s="405"/>
      <c r="X81" s="405"/>
      <c r="Y81" s="405"/>
      <c r="Z81" s="405"/>
      <c r="AA81" s="406"/>
      <c r="AB81" s="405"/>
      <c r="AC81" s="405"/>
      <c r="AD81" s="405"/>
      <c r="AE81" s="169"/>
      <c r="AF81" s="287" t="s">
        <v>1394</v>
      </c>
      <c r="AG81" s="288"/>
      <c r="AH81" s="321"/>
      <c r="AI81" s="289"/>
      <c r="AJ81" s="263"/>
      <c r="AN81" s="264"/>
      <c r="AO81" s="264"/>
      <c r="AP81" s="176"/>
    </row>
    <row r="82" spans="1:43" ht="21" customHeight="1" thickBot="1">
      <c r="I82" s="265">
        <f t="shared" si="22"/>
        <v>0</v>
      </c>
      <c r="J82" s="255">
        <f t="shared" si="23"/>
        <v>0</v>
      </c>
      <c r="K82" s="2438" t="s">
        <v>1393</v>
      </c>
      <c r="L82" s="2438"/>
      <c r="M82" s="2438"/>
      <c r="N82" s="2438"/>
      <c r="O82" s="2438"/>
      <c r="P82" s="2438"/>
      <c r="Q82" s="2438"/>
      <c r="R82" s="2438"/>
      <c r="S82" s="2438"/>
      <c r="T82" s="2438"/>
      <c r="U82" s="255">
        <f t="shared" si="24"/>
        <v>0</v>
      </c>
      <c r="AE82" s="169"/>
      <c r="AF82" s="287"/>
      <c r="AG82" s="288"/>
      <c r="AH82" s="321"/>
      <c r="AI82" s="289"/>
      <c r="AJ82" s="263"/>
      <c r="AN82" s="264"/>
      <c r="AO82" s="264"/>
      <c r="AP82" s="176"/>
    </row>
    <row r="83" spans="1:43" ht="21" customHeight="1" thickBot="1">
      <c r="I83" s="265">
        <f t="shared" si="22"/>
        <v>0</v>
      </c>
      <c r="J83" s="255">
        <f t="shared" si="23"/>
        <v>0</v>
      </c>
      <c r="K83" s="2439" t="s">
        <v>1392</v>
      </c>
      <c r="L83" s="2441" t="s">
        <v>1391</v>
      </c>
      <c r="M83" s="2443" t="s">
        <v>1390</v>
      </c>
      <c r="N83" s="2443" t="s">
        <v>1389</v>
      </c>
      <c r="O83" s="2445" t="s">
        <v>1388</v>
      </c>
      <c r="P83" s="2445"/>
      <c r="Q83" s="2445" t="s">
        <v>1387</v>
      </c>
      <c r="R83" s="2445"/>
      <c r="S83" s="2446" t="s">
        <v>1386</v>
      </c>
      <c r="T83" s="2448" t="s">
        <v>1385</v>
      </c>
      <c r="U83" s="255">
        <f t="shared" si="24"/>
        <v>0</v>
      </c>
      <c r="V83" s="396" t="s">
        <v>1384</v>
      </c>
      <c r="W83" s="407" t="s">
        <v>1383</v>
      </c>
      <c r="X83" s="407" t="s">
        <v>1382</v>
      </c>
      <c r="Y83" s="407" t="s">
        <v>1381</v>
      </c>
      <c r="Z83" s="407" t="s">
        <v>1380</v>
      </c>
      <c r="AA83" s="408" t="s">
        <v>1379</v>
      </c>
      <c r="AB83" s="407" t="s">
        <v>1378</v>
      </c>
      <c r="AC83" s="409" t="s">
        <v>1377</v>
      </c>
      <c r="AD83" s="410" t="s">
        <v>1147</v>
      </c>
      <c r="AE83" s="169"/>
      <c r="AF83" s="329"/>
      <c r="AG83" s="330"/>
      <c r="AH83" s="331"/>
      <c r="AI83" s="332"/>
      <c r="AJ83" s="333"/>
      <c r="AN83" s="333"/>
      <c r="AO83" s="169"/>
      <c r="AP83" s="176"/>
    </row>
    <row r="84" spans="1:43" ht="21" customHeight="1" thickBot="1">
      <c r="I84" s="265">
        <f t="shared" si="22"/>
        <v>0</v>
      </c>
      <c r="J84" s="255">
        <f t="shared" si="23"/>
        <v>0</v>
      </c>
      <c r="K84" s="2440"/>
      <c r="L84" s="2442"/>
      <c r="M84" s="2444"/>
      <c r="N84" s="2444"/>
      <c r="O84" s="334" t="s">
        <v>1376</v>
      </c>
      <c r="P84" s="335" t="s">
        <v>1375</v>
      </c>
      <c r="Q84" s="335" t="s">
        <v>1376</v>
      </c>
      <c r="R84" s="415" t="s">
        <v>1375</v>
      </c>
      <c r="S84" s="2447"/>
      <c r="T84" s="2449"/>
      <c r="U84" s="255">
        <f t="shared" si="24"/>
        <v>0</v>
      </c>
      <c r="V84" s="337"/>
      <c r="W84" s="338"/>
      <c r="X84" s="338"/>
      <c r="Y84" s="338"/>
      <c r="Z84" s="338"/>
      <c r="AA84" s="339"/>
      <c r="AB84" s="338"/>
      <c r="AC84" s="340"/>
      <c r="AD84" s="341"/>
      <c r="AE84" s="169"/>
      <c r="AF84" s="262"/>
      <c r="AG84" s="262"/>
      <c r="AH84" s="262"/>
      <c r="AI84" s="342"/>
      <c r="AJ84" s="333"/>
      <c r="AN84" s="333"/>
      <c r="AO84" s="169"/>
      <c r="AP84" s="176"/>
    </row>
    <row r="85" spans="1:43" ht="21" customHeight="1">
      <c r="I85" s="265">
        <f t="shared" si="22"/>
        <v>0</v>
      </c>
      <c r="J85" s="255">
        <f t="shared" si="23"/>
        <v>0</v>
      </c>
      <c r="K85" s="343" t="s">
        <v>1374</v>
      </c>
      <c r="L85" s="344"/>
      <c r="M85" s="344"/>
      <c r="N85" s="416">
        <f>N86/S79</f>
        <v>0</v>
      </c>
      <c r="O85" s="417">
        <f>ROUND(O86/S79,1)</f>
        <v>0</v>
      </c>
      <c r="P85" s="417">
        <f>ROUND(P86/S79,1)</f>
        <v>0</v>
      </c>
      <c r="Q85" s="416">
        <f>ROUND(Q86/S79,0)</f>
        <v>0</v>
      </c>
      <c r="R85" s="416">
        <f>ROUND(R86/S79,0)</f>
        <v>0</v>
      </c>
      <c r="S85" s="418" t="s">
        <v>1031</v>
      </c>
      <c r="T85" s="348"/>
      <c r="U85" s="255">
        <f t="shared" si="24"/>
        <v>0</v>
      </c>
      <c r="V85" s="337"/>
      <c r="W85" s="419"/>
      <c r="X85" s="419"/>
      <c r="Y85" s="419"/>
      <c r="Z85" s="338"/>
      <c r="AA85" s="339"/>
      <c r="AB85" s="338"/>
      <c r="AC85" s="340"/>
      <c r="AD85" s="341"/>
      <c r="AE85" s="169"/>
      <c r="AF85" s="273" t="s">
        <v>1373</v>
      </c>
      <c r="AG85" s="274" t="s">
        <v>1372</v>
      </c>
      <c r="AH85" s="325" t="s">
        <v>1371</v>
      </c>
      <c r="AI85" s="350"/>
      <c r="AJ85" s="263"/>
      <c r="AN85" s="264"/>
      <c r="AO85" s="169"/>
      <c r="AP85" s="176"/>
    </row>
    <row r="86" spans="1:43" ht="21" customHeight="1">
      <c r="I86" s="265">
        <f t="shared" si="22"/>
        <v>0</v>
      </c>
      <c r="J86" s="255">
        <f t="shared" si="23"/>
        <v>0</v>
      </c>
      <c r="K86" s="343" t="s">
        <v>1366</v>
      </c>
      <c r="L86" s="344"/>
      <c r="M86" s="344"/>
      <c r="N86" s="420">
        <f>SUM(N87:N150)</f>
        <v>0</v>
      </c>
      <c r="O86" s="420">
        <f>SUM(O87:O150)</f>
        <v>0</v>
      </c>
      <c r="P86" s="420">
        <f>SUM(P87:P150)</f>
        <v>0</v>
      </c>
      <c r="Q86" s="420">
        <f>SUM(Q87:Q150)</f>
        <v>0</v>
      </c>
      <c r="R86" s="420">
        <f>SUM(R87:R150)</f>
        <v>0</v>
      </c>
      <c r="S86" s="421"/>
      <c r="T86" s="353"/>
      <c r="U86" s="255">
        <f t="shared" si="24"/>
        <v>0</v>
      </c>
      <c r="V86" s="337"/>
      <c r="W86" s="338"/>
      <c r="X86" s="338"/>
      <c r="Y86" s="338"/>
      <c r="Z86" s="338"/>
      <c r="AA86" s="339"/>
      <c r="AB86" s="338"/>
      <c r="AC86" s="340"/>
      <c r="AD86" s="341"/>
      <c r="AE86" s="169"/>
      <c r="AF86" s="287" t="s">
        <v>1370</v>
      </c>
      <c r="AG86" s="288" t="s">
        <v>1151</v>
      </c>
      <c r="AH86" s="354">
        <v>0</v>
      </c>
      <c r="AI86" s="422"/>
      <c r="AJ86" s="263"/>
      <c r="AN86" s="264"/>
      <c r="AO86" s="169"/>
      <c r="AP86" s="176"/>
    </row>
    <row r="87" spans="1:43" ht="21" customHeight="1">
      <c r="I87" s="265">
        <f t="shared" ref="I87:I100" si="25">IF((O$87+P$87)&gt;0,1,0)</f>
        <v>0</v>
      </c>
      <c r="J87" s="255">
        <f t="shared" si="23"/>
        <v>0</v>
      </c>
      <c r="K87" s="343">
        <v>1</v>
      </c>
      <c r="L87" s="356">
        <v>0</v>
      </c>
      <c r="M87" s="356"/>
      <c r="N87" s="357">
        <f t="shared" ref="N87:N100" si="26">IF(O87+P87&gt;0,$W$77,)</f>
        <v>0</v>
      </c>
      <c r="O87" s="358"/>
      <c r="P87" s="358"/>
      <c r="Q87" s="359">
        <f t="shared" ref="Q87:Q100" si="27">ROUND(O87*50,0)</f>
        <v>0</v>
      </c>
      <c r="R87" s="359">
        <f t="shared" ref="R87:R100" si="28">ROUND(P87*50,0)</f>
        <v>0</v>
      </c>
      <c r="S87" s="360"/>
      <c r="T87" s="361"/>
      <c r="U87" s="255">
        <f t="shared" si="24"/>
        <v>0</v>
      </c>
      <c r="V87" s="337"/>
      <c r="W87" s="338"/>
      <c r="X87" s="338"/>
      <c r="Y87" s="338"/>
      <c r="Z87" s="338"/>
      <c r="AA87" s="339"/>
      <c r="AB87" s="338"/>
      <c r="AC87" s="340"/>
      <c r="AD87" s="341"/>
      <c r="AE87" s="169"/>
      <c r="AF87" s="287" t="s">
        <v>1369</v>
      </c>
      <c r="AG87" s="288" t="s">
        <v>1368</v>
      </c>
      <c r="AH87" s="362">
        <v>0.05</v>
      </c>
      <c r="AI87" s="422"/>
      <c r="AJ87" s="263"/>
      <c r="AN87" s="264"/>
      <c r="AO87" s="169"/>
      <c r="AP87" s="176"/>
    </row>
    <row r="88" spans="1:43" ht="21" customHeight="1">
      <c r="I88" s="265">
        <f t="shared" si="25"/>
        <v>0</v>
      </c>
      <c r="J88" s="255">
        <f t="shared" si="23"/>
        <v>0</v>
      </c>
      <c r="K88" s="343">
        <f t="shared" ref="K88:K100" si="29">+K87+1</f>
        <v>2</v>
      </c>
      <c r="L88" s="356"/>
      <c r="M88" s="356"/>
      <c r="N88" s="357">
        <f t="shared" si="26"/>
        <v>0</v>
      </c>
      <c r="O88" s="358"/>
      <c r="P88" s="358"/>
      <c r="Q88" s="359">
        <f t="shared" si="27"/>
        <v>0</v>
      </c>
      <c r="R88" s="359">
        <f t="shared" si="28"/>
        <v>0</v>
      </c>
      <c r="S88" s="360"/>
      <c r="T88" s="361"/>
      <c r="U88" s="255">
        <f t="shared" si="24"/>
        <v>0</v>
      </c>
      <c r="V88" s="337"/>
      <c r="W88" s="338"/>
      <c r="X88" s="338"/>
      <c r="Y88" s="338"/>
      <c r="Z88" s="338"/>
      <c r="AA88" s="339"/>
      <c r="AB88" s="338"/>
      <c r="AC88" s="340"/>
      <c r="AD88" s="341"/>
      <c r="AE88" s="169"/>
      <c r="AF88" s="287" t="s">
        <v>1367</v>
      </c>
      <c r="AG88" s="288" t="s">
        <v>1150</v>
      </c>
      <c r="AH88" s="362">
        <v>0.1</v>
      </c>
      <c r="AI88" s="363"/>
      <c r="AJ88" s="263"/>
      <c r="AN88" s="264"/>
      <c r="AO88" s="169"/>
      <c r="AP88" s="176"/>
    </row>
    <row r="89" spans="1:43" ht="21" customHeight="1">
      <c r="I89" s="265">
        <f t="shared" si="25"/>
        <v>0</v>
      </c>
      <c r="J89" s="255">
        <f t="shared" si="23"/>
        <v>0</v>
      </c>
      <c r="K89" s="343">
        <f t="shared" si="29"/>
        <v>3</v>
      </c>
      <c r="L89" s="356"/>
      <c r="M89" s="356"/>
      <c r="N89" s="357">
        <f t="shared" si="26"/>
        <v>0</v>
      </c>
      <c r="O89" s="358"/>
      <c r="P89" s="358"/>
      <c r="Q89" s="359">
        <f t="shared" si="27"/>
        <v>0</v>
      </c>
      <c r="R89" s="359">
        <f t="shared" si="28"/>
        <v>0</v>
      </c>
      <c r="S89" s="360"/>
      <c r="T89" s="361"/>
      <c r="U89" s="255">
        <f t="shared" si="24"/>
        <v>0</v>
      </c>
      <c r="V89" s="337"/>
      <c r="W89" s="338"/>
      <c r="X89" s="338"/>
      <c r="Y89" s="338"/>
      <c r="Z89" s="338"/>
      <c r="AA89" s="339"/>
      <c r="AB89" s="338"/>
      <c r="AC89" s="340"/>
      <c r="AD89" s="341"/>
      <c r="AE89" s="169"/>
      <c r="AF89" s="287"/>
      <c r="AG89" s="288"/>
      <c r="AH89" s="364"/>
      <c r="AI89" s="289"/>
      <c r="AJ89" s="333"/>
      <c r="AN89" s="333"/>
      <c r="AO89" s="169"/>
      <c r="AP89" s="176"/>
      <c r="AQ89" s="167"/>
    </row>
    <row r="90" spans="1:43" ht="21" customHeight="1" thickBot="1">
      <c r="I90" s="265">
        <f t="shared" si="25"/>
        <v>0</v>
      </c>
      <c r="J90" s="255">
        <f t="shared" si="23"/>
        <v>0</v>
      </c>
      <c r="K90" s="343">
        <f t="shared" si="29"/>
        <v>4</v>
      </c>
      <c r="L90" s="356"/>
      <c r="M90" s="356"/>
      <c r="N90" s="357">
        <f t="shared" si="26"/>
        <v>0</v>
      </c>
      <c r="O90" s="358"/>
      <c r="P90" s="358"/>
      <c r="Q90" s="359">
        <f t="shared" si="27"/>
        <v>0</v>
      </c>
      <c r="R90" s="359">
        <f t="shared" si="28"/>
        <v>0</v>
      </c>
      <c r="S90" s="360"/>
      <c r="T90" s="361"/>
      <c r="U90" s="255">
        <f t="shared" si="24"/>
        <v>0</v>
      </c>
      <c r="V90" s="337"/>
      <c r="W90" s="338"/>
      <c r="X90" s="338"/>
      <c r="Y90" s="338"/>
      <c r="Z90" s="338"/>
      <c r="AA90" s="339"/>
      <c r="AB90" s="338"/>
      <c r="AC90" s="340"/>
      <c r="AD90" s="341"/>
      <c r="AE90" s="169"/>
      <c r="AF90" s="329"/>
      <c r="AG90" s="423"/>
      <c r="AH90" s="330"/>
      <c r="AI90" s="332"/>
      <c r="AJ90" s="333"/>
      <c r="AN90" s="333"/>
      <c r="AO90" s="169"/>
      <c r="AP90" s="176"/>
    </row>
    <row r="91" spans="1:43" ht="21" customHeight="1">
      <c r="I91" s="265">
        <f t="shared" si="25"/>
        <v>0</v>
      </c>
      <c r="J91" s="255">
        <f t="shared" si="23"/>
        <v>0</v>
      </c>
      <c r="K91" s="343">
        <f t="shared" si="29"/>
        <v>5</v>
      </c>
      <c r="L91" s="356"/>
      <c r="M91" s="356"/>
      <c r="N91" s="357">
        <f t="shared" si="26"/>
        <v>0</v>
      </c>
      <c r="O91" s="358"/>
      <c r="P91" s="358"/>
      <c r="Q91" s="359">
        <f t="shared" si="27"/>
        <v>0</v>
      </c>
      <c r="R91" s="359">
        <f t="shared" si="28"/>
        <v>0</v>
      </c>
      <c r="S91" s="360"/>
      <c r="T91" s="361"/>
      <c r="U91" s="255">
        <f t="shared" si="24"/>
        <v>0</v>
      </c>
      <c r="V91" s="337"/>
      <c r="W91" s="338"/>
      <c r="X91" s="338"/>
      <c r="Y91" s="338"/>
      <c r="Z91" s="338"/>
      <c r="AA91" s="339"/>
      <c r="AB91" s="338"/>
      <c r="AC91" s="340"/>
      <c r="AD91" s="341"/>
      <c r="AE91" s="167"/>
      <c r="AF91" s="176"/>
      <c r="AG91" s="176"/>
      <c r="AH91" s="176"/>
      <c r="AI91" s="176"/>
      <c r="AJ91" s="176"/>
      <c r="AK91" s="167"/>
      <c r="AL91" s="167"/>
      <c r="AM91" s="167"/>
      <c r="AN91" s="176"/>
      <c r="AO91" s="176"/>
      <c r="AP91" s="176"/>
    </row>
    <row r="92" spans="1:43" ht="21" customHeight="1">
      <c r="I92" s="265">
        <f t="shared" si="25"/>
        <v>0</v>
      </c>
      <c r="J92" s="255">
        <f t="shared" si="23"/>
        <v>0</v>
      </c>
      <c r="K92" s="343">
        <f t="shared" si="29"/>
        <v>6</v>
      </c>
      <c r="L92" s="356"/>
      <c r="M92" s="356"/>
      <c r="N92" s="357">
        <f t="shared" si="26"/>
        <v>0</v>
      </c>
      <c r="O92" s="358"/>
      <c r="P92" s="358"/>
      <c r="Q92" s="359">
        <f t="shared" si="27"/>
        <v>0</v>
      </c>
      <c r="R92" s="359">
        <f t="shared" si="28"/>
        <v>0</v>
      </c>
      <c r="S92" s="360"/>
      <c r="T92" s="361"/>
      <c r="U92" s="255">
        <f t="shared" si="24"/>
        <v>0</v>
      </c>
      <c r="V92" s="280" t="s">
        <v>1366</v>
      </c>
      <c r="W92" s="366">
        <f>SUM(W84:W91)</f>
        <v>0</v>
      </c>
      <c r="X92" s="366">
        <f>SUM(X84:X91)</f>
        <v>0</v>
      </c>
      <c r="Y92" s="366">
        <f>SUM(Y84:Y91)</f>
        <v>0</v>
      </c>
      <c r="Z92" s="367"/>
      <c r="AA92" s="368"/>
      <c r="AB92" s="366">
        <f>SUM(AB84:AB91)</f>
        <v>0</v>
      </c>
      <c r="AC92" s="369"/>
      <c r="AD92" s="370"/>
      <c r="AE92" s="371"/>
      <c r="AF92" s="169"/>
      <c r="AG92" s="169"/>
      <c r="AH92" s="169"/>
      <c r="AI92" s="169"/>
      <c r="AJ92" s="169"/>
      <c r="AN92" s="176"/>
      <c r="AO92" s="176"/>
      <c r="AP92" s="176"/>
    </row>
    <row r="93" spans="1:43" s="167" customFormat="1" ht="21" customHeight="1" thickBot="1">
      <c r="A93" s="372"/>
      <c r="B93" s="372"/>
      <c r="C93" s="372"/>
      <c r="D93" s="372"/>
      <c r="E93" s="372"/>
      <c r="F93" s="372"/>
      <c r="G93" s="372"/>
      <c r="I93" s="265">
        <f t="shared" si="25"/>
        <v>0</v>
      </c>
      <c r="J93" s="255">
        <f t="shared" si="23"/>
        <v>0</v>
      </c>
      <c r="K93" s="343">
        <f t="shared" si="29"/>
        <v>7</v>
      </c>
      <c r="L93" s="356"/>
      <c r="M93" s="356"/>
      <c r="N93" s="357">
        <f t="shared" si="26"/>
        <v>0</v>
      </c>
      <c r="O93" s="358"/>
      <c r="P93" s="358"/>
      <c r="Q93" s="359">
        <f t="shared" si="27"/>
        <v>0</v>
      </c>
      <c r="R93" s="359">
        <f t="shared" si="28"/>
        <v>0</v>
      </c>
      <c r="S93" s="360"/>
      <c r="T93" s="361"/>
      <c r="U93" s="255">
        <f t="shared" si="24"/>
        <v>0</v>
      </c>
      <c r="V93" s="373" t="s">
        <v>1374</v>
      </c>
      <c r="W93" s="374"/>
      <c r="X93" s="374"/>
      <c r="Y93" s="374"/>
      <c r="Z93" s="374"/>
      <c r="AA93" s="375"/>
      <c r="AB93" s="374">
        <f>IF(AB92&gt;0,ROUND(AB92/COUNTA(AB84:AB91),0),)</f>
        <v>0</v>
      </c>
      <c r="AC93" s="376"/>
      <c r="AD93" s="377"/>
      <c r="AE93" s="371"/>
      <c r="AF93" s="371"/>
      <c r="AG93" s="371"/>
      <c r="AH93" s="169"/>
      <c r="AI93" s="169"/>
      <c r="AJ93" s="169"/>
      <c r="AK93" s="169"/>
      <c r="AL93" s="169"/>
      <c r="AM93" s="169"/>
      <c r="AN93" s="176"/>
      <c r="AO93" s="176"/>
      <c r="AP93" s="176"/>
      <c r="AQ93" s="253"/>
    </row>
    <row r="94" spans="1:43" ht="21" customHeight="1">
      <c r="I94" s="265">
        <f t="shared" si="25"/>
        <v>0</v>
      </c>
      <c r="J94" s="255">
        <f t="shared" si="23"/>
        <v>0</v>
      </c>
      <c r="K94" s="343">
        <f t="shared" si="29"/>
        <v>8</v>
      </c>
      <c r="L94" s="356"/>
      <c r="M94" s="356"/>
      <c r="N94" s="357">
        <f t="shared" si="26"/>
        <v>0</v>
      </c>
      <c r="O94" s="358"/>
      <c r="P94" s="358"/>
      <c r="Q94" s="359">
        <f t="shared" si="27"/>
        <v>0</v>
      </c>
      <c r="R94" s="359">
        <f t="shared" si="28"/>
        <v>0</v>
      </c>
      <c r="S94" s="360"/>
      <c r="T94" s="361"/>
      <c r="U94" s="255">
        <f t="shared" si="24"/>
        <v>0</v>
      </c>
      <c r="V94" s="169"/>
      <c r="W94" s="169"/>
      <c r="X94" s="169"/>
      <c r="Y94" s="169"/>
      <c r="Z94" s="169"/>
      <c r="AA94" s="378"/>
      <c r="AB94" s="169"/>
      <c r="AC94" s="169"/>
      <c r="AD94" s="169"/>
      <c r="AE94" s="371"/>
      <c r="AF94" s="371"/>
      <c r="AG94" s="371"/>
      <c r="AH94" s="169"/>
      <c r="AI94" s="169"/>
      <c r="AJ94" s="169"/>
      <c r="AK94" s="169"/>
      <c r="AL94" s="169"/>
      <c r="AM94" s="169"/>
      <c r="AN94" s="176"/>
      <c r="AO94" s="176"/>
      <c r="AP94" s="176"/>
    </row>
    <row r="95" spans="1:43" ht="21" customHeight="1">
      <c r="I95" s="265">
        <f t="shared" si="25"/>
        <v>0</v>
      </c>
      <c r="J95" s="255">
        <f t="shared" si="23"/>
        <v>0</v>
      </c>
      <c r="K95" s="343">
        <f t="shared" si="29"/>
        <v>9</v>
      </c>
      <c r="L95" s="356"/>
      <c r="M95" s="356"/>
      <c r="N95" s="357">
        <f t="shared" si="26"/>
        <v>0</v>
      </c>
      <c r="O95" s="358"/>
      <c r="P95" s="358"/>
      <c r="Q95" s="359">
        <f t="shared" si="27"/>
        <v>0</v>
      </c>
      <c r="R95" s="359">
        <f t="shared" si="28"/>
        <v>0</v>
      </c>
      <c r="S95" s="360"/>
      <c r="T95" s="361"/>
      <c r="U95" s="255">
        <f t="shared" si="24"/>
        <v>0</v>
      </c>
      <c r="V95" s="169"/>
      <c r="W95" s="169"/>
      <c r="X95" s="169"/>
      <c r="Y95" s="169"/>
      <c r="Z95" s="169"/>
      <c r="AA95" s="378"/>
      <c r="AB95" s="169"/>
      <c r="AC95" s="169"/>
      <c r="AD95" s="169"/>
      <c r="AE95" s="371"/>
      <c r="AF95" s="371"/>
      <c r="AG95" s="371"/>
      <c r="AH95" s="169"/>
      <c r="AI95" s="169"/>
      <c r="AJ95" s="169"/>
      <c r="AK95" s="169"/>
      <c r="AL95" s="169"/>
      <c r="AM95" s="169"/>
      <c r="AN95" s="176"/>
      <c r="AO95" s="176"/>
      <c r="AP95" s="176"/>
    </row>
    <row r="96" spans="1:43" ht="21" customHeight="1">
      <c r="I96" s="265">
        <f t="shared" si="25"/>
        <v>0</v>
      </c>
      <c r="J96" s="255">
        <f t="shared" si="23"/>
        <v>0</v>
      </c>
      <c r="K96" s="343">
        <f t="shared" si="29"/>
        <v>10</v>
      </c>
      <c r="L96" s="356"/>
      <c r="M96" s="356"/>
      <c r="N96" s="357">
        <f t="shared" si="26"/>
        <v>0</v>
      </c>
      <c r="O96" s="358"/>
      <c r="P96" s="358"/>
      <c r="Q96" s="359">
        <f t="shared" si="27"/>
        <v>0</v>
      </c>
      <c r="R96" s="359">
        <f t="shared" si="28"/>
        <v>0</v>
      </c>
      <c r="S96" s="360"/>
      <c r="T96" s="361"/>
      <c r="U96" s="255">
        <f t="shared" si="24"/>
        <v>0</v>
      </c>
      <c r="V96" s="169"/>
      <c r="W96" s="169"/>
      <c r="X96" s="169"/>
      <c r="Y96" s="169"/>
      <c r="Z96" s="169"/>
      <c r="AA96" s="378"/>
      <c r="AB96" s="169"/>
      <c r="AC96" s="169"/>
      <c r="AD96" s="169"/>
      <c r="AE96" s="371"/>
      <c r="AF96" s="371"/>
      <c r="AG96" s="371"/>
      <c r="AH96" s="169"/>
      <c r="AI96" s="169"/>
      <c r="AJ96" s="169"/>
      <c r="AK96" s="169"/>
      <c r="AL96" s="169"/>
      <c r="AM96" s="169"/>
      <c r="AN96" s="176"/>
      <c r="AO96" s="176"/>
      <c r="AP96" s="176"/>
    </row>
    <row r="97" spans="9:42" ht="21" customHeight="1">
      <c r="I97" s="265">
        <f t="shared" si="25"/>
        <v>0</v>
      </c>
      <c r="J97" s="255">
        <f t="shared" si="23"/>
        <v>0</v>
      </c>
      <c r="K97" s="343">
        <f t="shared" si="29"/>
        <v>11</v>
      </c>
      <c r="L97" s="356"/>
      <c r="M97" s="356"/>
      <c r="N97" s="357">
        <f t="shared" si="26"/>
        <v>0</v>
      </c>
      <c r="O97" s="358"/>
      <c r="P97" s="358"/>
      <c r="Q97" s="359">
        <f t="shared" si="27"/>
        <v>0</v>
      </c>
      <c r="R97" s="359">
        <f t="shared" si="28"/>
        <v>0</v>
      </c>
      <c r="S97" s="360"/>
      <c r="T97" s="361"/>
      <c r="U97" s="255">
        <f t="shared" si="24"/>
        <v>0</v>
      </c>
      <c r="V97" s="169"/>
      <c r="W97" s="169"/>
      <c r="X97" s="169"/>
      <c r="Y97" s="169"/>
      <c r="Z97" s="169"/>
      <c r="AA97" s="378"/>
      <c r="AB97" s="169"/>
      <c r="AC97" s="169"/>
      <c r="AD97" s="169"/>
      <c r="AE97" s="371"/>
      <c r="AF97" s="371"/>
      <c r="AG97" s="371"/>
      <c r="AH97" s="169"/>
      <c r="AI97" s="169"/>
      <c r="AJ97" s="169"/>
      <c r="AK97" s="169"/>
      <c r="AL97" s="169"/>
      <c r="AM97" s="169"/>
      <c r="AN97" s="176"/>
      <c r="AO97" s="176"/>
      <c r="AP97" s="176"/>
    </row>
    <row r="98" spans="9:42" ht="21" customHeight="1">
      <c r="I98" s="265">
        <f t="shared" si="25"/>
        <v>0</v>
      </c>
      <c r="J98" s="255">
        <f t="shared" si="23"/>
        <v>0</v>
      </c>
      <c r="K98" s="343">
        <f t="shared" si="29"/>
        <v>12</v>
      </c>
      <c r="L98" s="356"/>
      <c r="M98" s="356"/>
      <c r="N98" s="357">
        <f t="shared" si="26"/>
        <v>0</v>
      </c>
      <c r="O98" s="358"/>
      <c r="P98" s="358"/>
      <c r="Q98" s="359">
        <f t="shared" si="27"/>
        <v>0</v>
      </c>
      <c r="R98" s="359">
        <f t="shared" si="28"/>
        <v>0</v>
      </c>
      <c r="S98" s="360"/>
      <c r="T98" s="361"/>
      <c r="U98" s="255">
        <f t="shared" si="24"/>
        <v>0</v>
      </c>
      <c r="V98" s="169"/>
      <c r="W98" s="169"/>
      <c r="X98" s="169"/>
      <c r="Y98" s="169"/>
      <c r="Z98" s="169"/>
      <c r="AA98" s="378"/>
      <c r="AB98" s="169"/>
      <c r="AC98" s="169"/>
      <c r="AD98" s="169"/>
      <c r="AE98" s="371"/>
      <c r="AF98" s="371"/>
      <c r="AG98" s="371"/>
      <c r="AH98" s="169"/>
      <c r="AI98" s="169"/>
      <c r="AJ98" s="169"/>
      <c r="AK98" s="169"/>
      <c r="AL98" s="169"/>
      <c r="AM98" s="169"/>
      <c r="AN98" s="176"/>
      <c r="AO98" s="176"/>
      <c r="AP98" s="176"/>
    </row>
    <row r="99" spans="9:42" ht="21" customHeight="1">
      <c r="I99" s="265">
        <f t="shared" si="25"/>
        <v>0</v>
      </c>
      <c r="J99" s="255">
        <f t="shared" si="23"/>
        <v>0</v>
      </c>
      <c r="K99" s="343">
        <f t="shared" si="29"/>
        <v>13</v>
      </c>
      <c r="L99" s="356"/>
      <c r="M99" s="356"/>
      <c r="N99" s="357">
        <f t="shared" si="26"/>
        <v>0</v>
      </c>
      <c r="O99" s="358"/>
      <c r="P99" s="358"/>
      <c r="Q99" s="359">
        <f t="shared" si="27"/>
        <v>0</v>
      </c>
      <c r="R99" s="359">
        <f t="shared" si="28"/>
        <v>0</v>
      </c>
      <c r="S99" s="360"/>
      <c r="T99" s="361"/>
      <c r="U99" s="255">
        <f t="shared" si="24"/>
        <v>0</v>
      </c>
      <c r="V99" s="169"/>
      <c r="W99" s="169"/>
      <c r="X99" s="169"/>
      <c r="Y99" s="169"/>
      <c r="Z99" s="169"/>
      <c r="AA99" s="378"/>
      <c r="AB99" s="169"/>
      <c r="AC99" s="169"/>
      <c r="AD99" s="169"/>
      <c r="AE99" s="371"/>
      <c r="AF99" s="371"/>
      <c r="AG99" s="371"/>
      <c r="AH99" s="169"/>
      <c r="AI99" s="169"/>
      <c r="AJ99" s="169"/>
      <c r="AK99" s="169"/>
      <c r="AL99" s="169"/>
      <c r="AM99" s="169"/>
      <c r="AN99" s="176"/>
      <c r="AO99" s="176"/>
      <c r="AP99" s="176"/>
    </row>
    <row r="100" spans="9:42" ht="21" customHeight="1" thickBot="1">
      <c r="I100" s="265">
        <f t="shared" si="25"/>
        <v>0</v>
      </c>
      <c r="J100" s="255">
        <f t="shared" si="23"/>
        <v>0</v>
      </c>
      <c r="K100" s="385">
        <f t="shared" si="29"/>
        <v>14</v>
      </c>
      <c r="L100" s="356"/>
      <c r="M100" s="356"/>
      <c r="N100" s="380">
        <f t="shared" si="26"/>
        <v>0</v>
      </c>
      <c r="O100" s="381"/>
      <c r="P100" s="381"/>
      <c r="Q100" s="382">
        <f t="shared" si="27"/>
        <v>0</v>
      </c>
      <c r="R100" s="382">
        <f t="shared" si="28"/>
        <v>0</v>
      </c>
      <c r="S100" s="383"/>
      <c r="T100" s="384"/>
      <c r="U100" s="255">
        <f t="shared" si="24"/>
        <v>0</v>
      </c>
      <c r="V100" s="169"/>
      <c r="W100" s="169"/>
      <c r="X100" s="169"/>
      <c r="Y100" s="169"/>
      <c r="Z100" s="169"/>
      <c r="AA100" s="378"/>
      <c r="AB100" s="169"/>
      <c r="AC100" s="169"/>
      <c r="AD100" s="169"/>
      <c r="AE100" s="371"/>
      <c r="AF100" s="371"/>
      <c r="AG100" s="371"/>
      <c r="AH100" s="169"/>
      <c r="AI100" s="169"/>
      <c r="AJ100" s="169"/>
      <c r="AK100" s="169"/>
      <c r="AL100" s="169"/>
      <c r="AM100" s="169"/>
      <c r="AN100" s="176"/>
      <c r="AO100" s="176"/>
      <c r="AP100" s="176"/>
    </row>
    <row r="101" spans="9:42" ht="21" customHeight="1">
      <c r="I101" s="265">
        <f t="shared" ref="I101:I125" si="30">IF((O$103+P$103)&gt;0,1,0)</f>
        <v>0</v>
      </c>
      <c r="J101" s="255">
        <f t="shared" si="23"/>
        <v>0</v>
      </c>
      <c r="K101" s="2439" t="s">
        <v>1392</v>
      </c>
      <c r="L101" s="2441" t="s">
        <v>1391</v>
      </c>
      <c r="M101" s="2443" t="s">
        <v>1390</v>
      </c>
      <c r="N101" s="2443" t="s">
        <v>1389</v>
      </c>
      <c r="O101" s="2445" t="s">
        <v>1388</v>
      </c>
      <c r="P101" s="2445"/>
      <c r="Q101" s="2445" t="s">
        <v>1387</v>
      </c>
      <c r="R101" s="2445"/>
      <c r="S101" s="2446" t="s">
        <v>1386</v>
      </c>
      <c r="T101" s="2448" t="s">
        <v>1385</v>
      </c>
      <c r="U101" s="255">
        <f t="shared" si="24"/>
        <v>0</v>
      </c>
      <c r="V101" s="169"/>
      <c r="W101" s="169"/>
      <c r="X101" s="169"/>
      <c r="Y101" s="169"/>
      <c r="Z101" s="169"/>
      <c r="AA101" s="378"/>
      <c r="AB101" s="169"/>
      <c r="AC101" s="169"/>
      <c r="AD101" s="169"/>
      <c r="AE101" s="371"/>
      <c r="AF101" s="371"/>
      <c r="AG101" s="371"/>
      <c r="AH101" s="169"/>
      <c r="AI101" s="169"/>
      <c r="AJ101" s="169"/>
      <c r="AK101" s="169"/>
      <c r="AL101" s="169"/>
      <c r="AM101" s="169"/>
      <c r="AN101" s="176"/>
      <c r="AO101" s="176"/>
      <c r="AP101" s="176"/>
    </row>
    <row r="102" spans="9:42" ht="21" customHeight="1">
      <c r="I102" s="265">
        <f t="shared" si="30"/>
        <v>0</v>
      </c>
      <c r="J102" s="255">
        <f t="shared" si="23"/>
        <v>0</v>
      </c>
      <c r="K102" s="2440"/>
      <c r="L102" s="2442"/>
      <c r="M102" s="2444"/>
      <c r="N102" s="2444"/>
      <c r="O102" s="334" t="s">
        <v>1376</v>
      </c>
      <c r="P102" s="335" t="s">
        <v>1375</v>
      </c>
      <c r="Q102" s="335" t="s">
        <v>1376</v>
      </c>
      <c r="R102" s="415" t="s">
        <v>1375</v>
      </c>
      <c r="S102" s="2447"/>
      <c r="T102" s="2449"/>
      <c r="U102" s="255">
        <f t="shared" si="24"/>
        <v>0</v>
      </c>
      <c r="V102" s="169"/>
      <c r="W102" s="169"/>
      <c r="X102" s="169"/>
      <c r="Y102" s="169"/>
      <c r="Z102" s="169"/>
      <c r="AA102" s="378"/>
      <c r="AB102" s="169"/>
      <c r="AC102" s="169"/>
      <c r="AD102" s="169"/>
      <c r="AE102" s="371"/>
      <c r="AF102" s="371"/>
      <c r="AG102" s="371"/>
      <c r="AH102" s="169"/>
      <c r="AI102" s="169"/>
      <c r="AJ102" s="169"/>
      <c r="AK102" s="169"/>
      <c r="AL102" s="169"/>
      <c r="AM102" s="169"/>
      <c r="AN102" s="176"/>
      <c r="AO102" s="176"/>
      <c r="AP102" s="176"/>
    </row>
    <row r="103" spans="9:42" ht="21" customHeight="1">
      <c r="I103" s="265">
        <f t="shared" si="30"/>
        <v>0</v>
      </c>
      <c r="J103" s="255">
        <f t="shared" si="23"/>
        <v>0</v>
      </c>
      <c r="K103" s="343">
        <f>+K25+1</f>
        <v>15</v>
      </c>
      <c r="L103" s="356"/>
      <c r="M103" s="356"/>
      <c r="N103" s="357">
        <f t="shared" ref="N103:N125" si="31">IF(O103+P103&gt;0,$W$77,)</f>
        <v>0</v>
      </c>
      <c r="O103" s="358">
        <v>0</v>
      </c>
      <c r="P103" s="358"/>
      <c r="Q103" s="359">
        <f t="shared" ref="Q103:Q125" si="32">ROUND(O103*50,0)</f>
        <v>0</v>
      </c>
      <c r="R103" s="359">
        <f t="shared" ref="R103:R125" si="33">ROUND(P103*50,0)</f>
        <v>0</v>
      </c>
      <c r="S103" s="360"/>
      <c r="T103" s="361"/>
      <c r="U103" s="255">
        <f t="shared" si="24"/>
        <v>0</v>
      </c>
      <c r="V103" s="169"/>
      <c r="W103" s="169"/>
      <c r="X103" s="169"/>
      <c r="Y103" s="169"/>
      <c r="Z103" s="169"/>
      <c r="AA103" s="378"/>
      <c r="AB103" s="169"/>
      <c r="AC103" s="169"/>
      <c r="AD103" s="169"/>
      <c r="AE103" s="371"/>
      <c r="AF103" s="371"/>
      <c r="AG103" s="371"/>
      <c r="AH103" s="169"/>
      <c r="AI103" s="169"/>
      <c r="AJ103" s="169"/>
      <c r="AK103" s="169"/>
      <c r="AL103" s="169"/>
      <c r="AM103" s="169"/>
      <c r="AN103" s="176"/>
      <c r="AO103" s="176"/>
      <c r="AP103" s="176"/>
    </row>
    <row r="104" spans="9:42" ht="21" customHeight="1">
      <c r="I104" s="265">
        <f t="shared" si="30"/>
        <v>0</v>
      </c>
      <c r="J104" s="255">
        <f t="shared" si="23"/>
        <v>0</v>
      </c>
      <c r="K104" s="343">
        <f t="shared" ref="K104:K125" si="34">+K103+1</f>
        <v>16</v>
      </c>
      <c r="L104" s="356"/>
      <c r="M104" s="356"/>
      <c r="N104" s="357">
        <f t="shared" si="31"/>
        <v>0</v>
      </c>
      <c r="O104" s="358"/>
      <c r="P104" s="358"/>
      <c r="Q104" s="359">
        <f t="shared" si="32"/>
        <v>0</v>
      </c>
      <c r="R104" s="359">
        <f t="shared" si="33"/>
        <v>0</v>
      </c>
      <c r="S104" s="360"/>
      <c r="T104" s="361"/>
      <c r="U104" s="255">
        <f t="shared" si="24"/>
        <v>0</v>
      </c>
      <c r="V104" s="169"/>
      <c r="W104" s="169"/>
      <c r="X104" s="169"/>
      <c r="Y104" s="169"/>
      <c r="Z104" s="169"/>
      <c r="AA104" s="378"/>
      <c r="AB104" s="169"/>
      <c r="AC104" s="169"/>
      <c r="AD104" s="169"/>
      <c r="AE104" s="371"/>
      <c r="AF104" s="371"/>
      <c r="AG104" s="371"/>
      <c r="AH104" s="169"/>
      <c r="AI104" s="169"/>
      <c r="AJ104" s="169"/>
      <c r="AK104" s="169"/>
      <c r="AL104" s="169"/>
      <c r="AM104" s="169"/>
      <c r="AN104" s="176"/>
      <c r="AO104" s="176"/>
      <c r="AP104" s="176"/>
    </row>
    <row r="105" spans="9:42" ht="21" customHeight="1">
      <c r="I105" s="265">
        <f t="shared" si="30"/>
        <v>0</v>
      </c>
      <c r="J105" s="255">
        <f t="shared" si="23"/>
        <v>0</v>
      </c>
      <c r="K105" s="343">
        <f t="shared" si="34"/>
        <v>17</v>
      </c>
      <c r="L105" s="356"/>
      <c r="M105" s="356"/>
      <c r="N105" s="357">
        <f t="shared" si="31"/>
        <v>0</v>
      </c>
      <c r="O105" s="358">
        <v>0</v>
      </c>
      <c r="P105" s="358"/>
      <c r="Q105" s="359">
        <f t="shared" si="32"/>
        <v>0</v>
      </c>
      <c r="R105" s="359">
        <f t="shared" si="33"/>
        <v>0</v>
      </c>
      <c r="S105" s="360"/>
      <c r="T105" s="361"/>
      <c r="U105" s="255">
        <f t="shared" si="24"/>
        <v>0</v>
      </c>
      <c r="V105" s="169"/>
      <c r="W105" s="169"/>
      <c r="X105" s="169"/>
      <c r="Y105" s="169"/>
      <c r="Z105" s="169"/>
      <c r="AA105" s="378"/>
      <c r="AB105" s="169"/>
      <c r="AC105" s="169"/>
      <c r="AD105" s="169"/>
      <c r="AE105" s="371"/>
      <c r="AF105" s="371"/>
      <c r="AG105" s="371"/>
      <c r="AH105" s="169"/>
      <c r="AI105" s="169"/>
      <c r="AJ105" s="169"/>
      <c r="AK105" s="169"/>
      <c r="AL105" s="169"/>
      <c r="AM105" s="169"/>
      <c r="AN105" s="176"/>
      <c r="AO105" s="176"/>
      <c r="AP105" s="176"/>
    </row>
    <row r="106" spans="9:42" ht="21" customHeight="1">
      <c r="I106" s="265">
        <f t="shared" si="30"/>
        <v>0</v>
      </c>
      <c r="J106" s="255">
        <f t="shared" si="23"/>
        <v>0</v>
      </c>
      <c r="K106" s="343">
        <f t="shared" si="34"/>
        <v>18</v>
      </c>
      <c r="L106" s="356"/>
      <c r="M106" s="356"/>
      <c r="N106" s="357">
        <f t="shared" si="31"/>
        <v>0</v>
      </c>
      <c r="O106" s="358"/>
      <c r="P106" s="358"/>
      <c r="Q106" s="359">
        <f t="shared" si="32"/>
        <v>0</v>
      </c>
      <c r="R106" s="359">
        <f t="shared" si="33"/>
        <v>0</v>
      </c>
      <c r="S106" s="360"/>
      <c r="T106" s="361"/>
      <c r="U106" s="255">
        <f t="shared" si="24"/>
        <v>0</v>
      </c>
      <c r="V106" s="169"/>
      <c r="W106" s="169"/>
      <c r="X106" s="169"/>
      <c r="Y106" s="169"/>
      <c r="Z106" s="169"/>
      <c r="AA106" s="378"/>
      <c r="AB106" s="169"/>
      <c r="AC106" s="169"/>
      <c r="AD106" s="169"/>
      <c r="AE106" s="371"/>
      <c r="AF106" s="371"/>
      <c r="AG106" s="371"/>
      <c r="AH106" s="169"/>
      <c r="AI106" s="169"/>
      <c r="AJ106" s="169"/>
      <c r="AK106" s="169"/>
      <c r="AL106" s="169"/>
      <c r="AM106" s="169"/>
      <c r="AN106" s="176"/>
      <c r="AO106" s="176"/>
      <c r="AP106" s="176"/>
    </row>
    <row r="107" spans="9:42" ht="21" customHeight="1">
      <c r="I107" s="265">
        <f t="shared" si="30"/>
        <v>0</v>
      </c>
      <c r="J107" s="255">
        <f t="shared" si="23"/>
        <v>0</v>
      </c>
      <c r="K107" s="343">
        <f t="shared" si="34"/>
        <v>19</v>
      </c>
      <c r="L107" s="356"/>
      <c r="M107" s="356"/>
      <c r="N107" s="357">
        <f t="shared" si="31"/>
        <v>0</v>
      </c>
      <c r="O107" s="358"/>
      <c r="P107" s="358"/>
      <c r="Q107" s="359">
        <f t="shared" si="32"/>
        <v>0</v>
      </c>
      <c r="R107" s="359">
        <f t="shared" si="33"/>
        <v>0</v>
      </c>
      <c r="S107" s="360"/>
      <c r="T107" s="361"/>
      <c r="U107" s="255">
        <f t="shared" si="24"/>
        <v>0</v>
      </c>
      <c r="V107" s="169"/>
      <c r="W107" s="169"/>
      <c r="X107" s="169"/>
      <c r="Y107" s="169"/>
      <c r="Z107" s="169"/>
      <c r="AA107" s="378"/>
      <c r="AB107" s="169"/>
      <c r="AC107" s="169"/>
      <c r="AD107" s="169"/>
      <c r="AE107" s="371"/>
      <c r="AF107" s="371"/>
      <c r="AG107" s="371"/>
      <c r="AH107" s="169"/>
      <c r="AI107" s="169"/>
      <c r="AJ107" s="169"/>
      <c r="AK107" s="169"/>
      <c r="AL107" s="169"/>
      <c r="AM107" s="169"/>
      <c r="AN107" s="176"/>
      <c r="AO107" s="176"/>
      <c r="AP107" s="176"/>
    </row>
    <row r="108" spans="9:42" ht="21" customHeight="1">
      <c r="I108" s="265">
        <f t="shared" si="30"/>
        <v>0</v>
      </c>
      <c r="J108" s="255">
        <f t="shared" ref="J108:J139" si="35">IF($Q$79&gt;0,2,)</f>
        <v>0</v>
      </c>
      <c r="K108" s="343">
        <f t="shared" si="34"/>
        <v>20</v>
      </c>
      <c r="L108" s="356"/>
      <c r="M108" s="356"/>
      <c r="N108" s="357">
        <f t="shared" si="31"/>
        <v>0</v>
      </c>
      <c r="O108" s="358"/>
      <c r="P108" s="358"/>
      <c r="Q108" s="359">
        <f t="shared" si="32"/>
        <v>0</v>
      </c>
      <c r="R108" s="359">
        <f t="shared" si="33"/>
        <v>0</v>
      </c>
      <c r="S108" s="360"/>
      <c r="T108" s="361"/>
      <c r="U108" s="255">
        <f t="shared" ref="U108:U139" si="36">IF($Q$79&gt;0,2,)</f>
        <v>0</v>
      </c>
      <c r="V108" s="169"/>
      <c r="W108" s="169"/>
      <c r="X108" s="169"/>
      <c r="Y108" s="169"/>
      <c r="Z108" s="169"/>
      <c r="AA108" s="378"/>
      <c r="AB108" s="169"/>
      <c r="AC108" s="169"/>
      <c r="AD108" s="169"/>
      <c r="AE108" s="371"/>
      <c r="AF108" s="371"/>
      <c r="AG108" s="371"/>
      <c r="AH108" s="169"/>
      <c r="AI108" s="169"/>
      <c r="AJ108" s="169"/>
      <c r="AK108" s="169"/>
      <c r="AL108" s="169"/>
      <c r="AM108" s="169"/>
      <c r="AN108" s="176"/>
      <c r="AO108" s="176"/>
      <c r="AP108" s="176"/>
    </row>
    <row r="109" spans="9:42" ht="21" customHeight="1">
      <c r="I109" s="265">
        <f t="shared" si="30"/>
        <v>0</v>
      </c>
      <c r="J109" s="255">
        <f t="shared" si="35"/>
        <v>0</v>
      </c>
      <c r="K109" s="343">
        <f t="shared" si="34"/>
        <v>21</v>
      </c>
      <c r="L109" s="356"/>
      <c r="M109" s="356"/>
      <c r="N109" s="357">
        <f t="shared" si="31"/>
        <v>0</v>
      </c>
      <c r="O109" s="358"/>
      <c r="P109" s="358"/>
      <c r="Q109" s="359">
        <f t="shared" si="32"/>
        <v>0</v>
      </c>
      <c r="R109" s="359">
        <f t="shared" si="33"/>
        <v>0</v>
      </c>
      <c r="S109" s="360"/>
      <c r="T109" s="361"/>
      <c r="U109" s="255">
        <f t="shared" si="36"/>
        <v>0</v>
      </c>
      <c r="V109" s="169"/>
      <c r="W109" s="169"/>
      <c r="X109" s="169"/>
      <c r="Y109" s="169"/>
      <c r="Z109" s="169"/>
      <c r="AA109" s="378"/>
      <c r="AB109" s="169"/>
      <c r="AC109" s="169"/>
      <c r="AD109" s="169"/>
      <c r="AE109" s="371"/>
      <c r="AF109" s="371"/>
      <c r="AG109" s="371"/>
      <c r="AH109" s="169"/>
      <c r="AI109" s="169"/>
      <c r="AJ109" s="169"/>
      <c r="AK109" s="169"/>
      <c r="AL109" s="169"/>
      <c r="AM109" s="169"/>
      <c r="AN109" s="176"/>
      <c r="AO109" s="176"/>
      <c r="AP109" s="176"/>
    </row>
    <row r="110" spans="9:42" ht="21" customHeight="1">
      <c r="I110" s="265">
        <f t="shared" si="30"/>
        <v>0</v>
      </c>
      <c r="J110" s="255">
        <f t="shared" si="35"/>
        <v>0</v>
      </c>
      <c r="K110" s="343">
        <f t="shared" si="34"/>
        <v>22</v>
      </c>
      <c r="L110" s="356"/>
      <c r="M110" s="356"/>
      <c r="N110" s="357">
        <f t="shared" si="31"/>
        <v>0</v>
      </c>
      <c r="O110" s="358"/>
      <c r="P110" s="358"/>
      <c r="Q110" s="359">
        <f t="shared" si="32"/>
        <v>0</v>
      </c>
      <c r="R110" s="359">
        <f t="shared" si="33"/>
        <v>0</v>
      </c>
      <c r="S110" s="360"/>
      <c r="T110" s="361"/>
      <c r="U110" s="255">
        <f t="shared" si="36"/>
        <v>0</v>
      </c>
      <c r="V110" s="169"/>
      <c r="W110" s="169"/>
      <c r="X110" s="169"/>
      <c r="Y110" s="169"/>
      <c r="Z110" s="169"/>
      <c r="AA110" s="378"/>
      <c r="AB110" s="169"/>
      <c r="AC110" s="169"/>
      <c r="AD110" s="169"/>
      <c r="AE110" s="371"/>
      <c r="AF110" s="371"/>
      <c r="AG110" s="371"/>
      <c r="AH110" s="169"/>
      <c r="AI110" s="169"/>
      <c r="AJ110" s="169"/>
      <c r="AK110" s="169"/>
      <c r="AL110" s="169"/>
      <c r="AM110" s="169"/>
      <c r="AN110" s="176"/>
      <c r="AO110" s="176"/>
      <c r="AP110" s="176"/>
    </row>
    <row r="111" spans="9:42" ht="21" customHeight="1">
      <c r="I111" s="265">
        <f t="shared" si="30"/>
        <v>0</v>
      </c>
      <c r="J111" s="255">
        <f t="shared" si="35"/>
        <v>0</v>
      </c>
      <c r="K111" s="343">
        <f t="shared" si="34"/>
        <v>23</v>
      </c>
      <c r="L111" s="356"/>
      <c r="M111" s="356"/>
      <c r="N111" s="357">
        <f t="shared" si="31"/>
        <v>0</v>
      </c>
      <c r="O111" s="358"/>
      <c r="P111" s="358"/>
      <c r="Q111" s="359">
        <f t="shared" si="32"/>
        <v>0</v>
      </c>
      <c r="R111" s="359">
        <f t="shared" si="33"/>
        <v>0</v>
      </c>
      <c r="S111" s="360"/>
      <c r="T111" s="361"/>
      <c r="U111" s="255">
        <f t="shared" si="36"/>
        <v>0</v>
      </c>
      <c r="V111" s="169"/>
      <c r="W111" s="169"/>
      <c r="X111" s="169"/>
      <c r="Y111" s="169"/>
      <c r="Z111" s="169"/>
      <c r="AA111" s="378"/>
      <c r="AB111" s="169"/>
      <c r="AC111" s="169"/>
      <c r="AD111" s="169"/>
      <c r="AE111" s="371"/>
      <c r="AF111" s="371"/>
      <c r="AG111" s="371"/>
      <c r="AH111" s="169"/>
      <c r="AI111" s="169"/>
      <c r="AJ111" s="169"/>
      <c r="AK111" s="169"/>
      <c r="AL111" s="169"/>
      <c r="AM111" s="169"/>
      <c r="AN111" s="176"/>
      <c r="AO111" s="176"/>
      <c r="AP111" s="176"/>
    </row>
    <row r="112" spans="9:42" ht="21" customHeight="1">
      <c r="I112" s="265">
        <f t="shared" si="30"/>
        <v>0</v>
      </c>
      <c r="J112" s="255">
        <f t="shared" si="35"/>
        <v>0</v>
      </c>
      <c r="K112" s="343">
        <f t="shared" si="34"/>
        <v>24</v>
      </c>
      <c r="L112" s="356"/>
      <c r="M112" s="356"/>
      <c r="N112" s="357">
        <f t="shared" si="31"/>
        <v>0</v>
      </c>
      <c r="O112" s="358"/>
      <c r="P112" s="358"/>
      <c r="Q112" s="359">
        <f t="shared" si="32"/>
        <v>0</v>
      </c>
      <c r="R112" s="359">
        <f t="shared" si="33"/>
        <v>0</v>
      </c>
      <c r="S112" s="360"/>
      <c r="T112" s="361"/>
      <c r="U112" s="255">
        <f t="shared" si="36"/>
        <v>0</v>
      </c>
      <c r="V112" s="169"/>
      <c r="W112" s="169"/>
      <c r="X112" s="169"/>
      <c r="Y112" s="169"/>
      <c r="Z112" s="169"/>
      <c r="AA112" s="378"/>
      <c r="AB112" s="169"/>
      <c r="AC112" s="169"/>
      <c r="AD112" s="169"/>
      <c r="AE112" s="371"/>
      <c r="AF112" s="371"/>
      <c r="AG112" s="371"/>
      <c r="AH112" s="169"/>
      <c r="AI112" s="169"/>
      <c r="AJ112" s="169"/>
      <c r="AK112" s="169"/>
      <c r="AL112" s="169"/>
      <c r="AM112" s="169"/>
      <c r="AN112" s="176"/>
      <c r="AO112" s="176"/>
      <c r="AP112" s="176"/>
    </row>
    <row r="113" spans="9:42" ht="21" customHeight="1">
      <c r="I113" s="265">
        <f t="shared" si="30"/>
        <v>0</v>
      </c>
      <c r="J113" s="255">
        <f t="shared" si="35"/>
        <v>0</v>
      </c>
      <c r="K113" s="343">
        <f t="shared" si="34"/>
        <v>25</v>
      </c>
      <c r="L113" s="356"/>
      <c r="M113" s="356"/>
      <c r="N113" s="357">
        <f t="shared" si="31"/>
        <v>0</v>
      </c>
      <c r="O113" s="358"/>
      <c r="P113" s="358"/>
      <c r="Q113" s="359">
        <f t="shared" si="32"/>
        <v>0</v>
      </c>
      <c r="R113" s="359">
        <f t="shared" si="33"/>
        <v>0</v>
      </c>
      <c r="S113" s="360"/>
      <c r="T113" s="361"/>
      <c r="U113" s="255">
        <f t="shared" si="36"/>
        <v>0</v>
      </c>
      <c r="V113" s="169"/>
      <c r="W113" s="169"/>
      <c r="X113" s="169"/>
      <c r="Y113" s="169"/>
      <c r="Z113" s="169"/>
      <c r="AA113" s="378"/>
      <c r="AB113" s="169"/>
      <c r="AC113" s="169"/>
      <c r="AD113" s="169"/>
      <c r="AE113" s="371"/>
      <c r="AF113" s="371"/>
      <c r="AG113" s="371"/>
      <c r="AH113" s="169"/>
      <c r="AI113" s="169"/>
      <c r="AJ113" s="169"/>
      <c r="AK113" s="169"/>
      <c r="AL113" s="169"/>
      <c r="AM113" s="169"/>
      <c r="AN113" s="176"/>
      <c r="AO113" s="176"/>
      <c r="AP113" s="176"/>
    </row>
    <row r="114" spans="9:42" ht="21" customHeight="1">
      <c r="I114" s="265">
        <f t="shared" si="30"/>
        <v>0</v>
      </c>
      <c r="J114" s="255">
        <f t="shared" si="35"/>
        <v>0</v>
      </c>
      <c r="K114" s="343">
        <f t="shared" si="34"/>
        <v>26</v>
      </c>
      <c r="L114" s="356"/>
      <c r="M114" s="356"/>
      <c r="N114" s="357">
        <f t="shared" si="31"/>
        <v>0</v>
      </c>
      <c r="O114" s="358"/>
      <c r="P114" s="358"/>
      <c r="Q114" s="359">
        <f t="shared" si="32"/>
        <v>0</v>
      </c>
      <c r="R114" s="359">
        <f t="shared" si="33"/>
        <v>0</v>
      </c>
      <c r="S114" s="360"/>
      <c r="T114" s="361"/>
      <c r="U114" s="255">
        <f t="shared" si="36"/>
        <v>0</v>
      </c>
      <c r="V114" s="169"/>
      <c r="W114" s="169"/>
      <c r="X114" s="169"/>
      <c r="Y114" s="169"/>
      <c r="Z114" s="169"/>
      <c r="AA114" s="378"/>
      <c r="AB114" s="169"/>
      <c r="AC114" s="169"/>
      <c r="AD114" s="169"/>
      <c r="AE114" s="371"/>
      <c r="AF114" s="371"/>
      <c r="AG114" s="371"/>
      <c r="AH114" s="169"/>
      <c r="AI114" s="169"/>
      <c r="AJ114" s="169"/>
      <c r="AK114" s="169"/>
      <c r="AL114" s="169"/>
      <c r="AM114" s="169"/>
      <c r="AN114" s="176"/>
      <c r="AO114" s="176"/>
      <c r="AP114" s="176"/>
    </row>
    <row r="115" spans="9:42" ht="21" customHeight="1">
      <c r="I115" s="265">
        <f t="shared" si="30"/>
        <v>0</v>
      </c>
      <c r="J115" s="255">
        <f t="shared" si="35"/>
        <v>0</v>
      </c>
      <c r="K115" s="343">
        <f t="shared" si="34"/>
        <v>27</v>
      </c>
      <c r="L115" s="356"/>
      <c r="M115" s="356"/>
      <c r="N115" s="357">
        <f t="shared" si="31"/>
        <v>0</v>
      </c>
      <c r="O115" s="358"/>
      <c r="P115" s="358"/>
      <c r="Q115" s="359">
        <f t="shared" si="32"/>
        <v>0</v>
      </c>
      <c r="R115" s="359">
        <f t="shared" si="33"/>
        <v>0</v>
      </c>
      <c r="S115" s="360"/>
      <c r="T115" s="361"/>
      <c r="U115" s="255">
        <f t="shared" si="36"/>
        <v>0</v>
      </c>
      <c r="V115" s="169"/>
      <c r="W115" s="169"/>
      <c r="X115" s="169"/>
      <c r="Y115" s="169"/>
      <c r="Z115" s="169"/>
      <c r="AA115" s="378"/>
      <c r="AB115" s="169"/>
      <c r="AC115" s="169"/>
      <c r="AD115" s="169"/>
      <c r="AE115" s="371"/>
      <c r="AF115" s="371"/>
      <c r="AG115" s="371"/>
      <c r="AH115" s="169"/>
      <c r="AI115" s="169"/>
      <c r="AJ115" s="169"/>
      <c r="AK115" s="169"/>
      <c r="AL115" s="169"/>
      <c r="AM115" s="169"/>
      <c r="AN115" s="176"/>
      <c r="AO115" s="176"/>
      <c r="AP115" s="176"/>
    </row>
    <row r="116" spans="9:42" ht="21" customHeight="1">
      <c r="I116" s="265">
        <f t="shared" si="30"/>
        <v>0</v>
      </c>
      <c r="J116" s="255">
        <f t="shared" si="35"/>
        <v>0</v>
      </c>
      <c r="K116" s="343">
        <f t="shared" si="34"/>
        <v>28</v>
      </c>
      <c r="L116" s="356"/>
      <c r="M116" s="356"/>
      <c r="N116" s="357">
        <f t="shared" si="31"/>
        <v>0</v>
      </c>
      <c r="O116" s="358"/>
      <c r="P116" s="358"/>
      <c r="Q116" s="359">
        <f t="shared" si="32"/>
        <v>0</v>
      </c>
      <c r="R116" s="359">
        <f t="shared" si="33"/>
        <v>0</v>
      </c>
      <c r="S116" s="360"/>
      <c r="T116" s="361"/>
      <c r="U116" s="255">
        <f t="shared" si="36"/>
        <v>0</v>
      </c>
      <c r="V116" s="169"/>
      <c r="W116" s="169"/>
      <c r="X116" s="169"/>
      <c r="Y116" s="169"/>
      <c r="Z116" s="169"/>
      <c r="AA116" s="378"/>
      <c r="AB116" s="169"/>
      <c r="AC116" s="169"/>
      <c r="AD116" s="169"/>
      <c r="AE116" s="371"/>
      <c r="AF116" s="371"/>
      <c r="AG116" s="371"/>
      <c r="AH116" s="169"/>
      <c r="AI116" s="169"/>
      <c r="AJ116" s="169"/>
      <c r="AK116" s="169"/>
      <c r="AL116" s="169"/>
      <c r="AM116" s="169"/>
      <c r="AN116" s="176"/>
      <c r="AO116" s="176"/>
      <c r="AP116" s="176"/>
    </row>
    <row r="117" spans="9:42" ht="21" customHeight="1">
      <c r="I117" s="265">
        <f t="shared" si="30"/>
        <v>0</v>
      </c>
      <c r="J117" s="255">
        <f t="shared" si="35"/>
        <v>0</v>
      </c>
      <c r="K117" s="343">
        <f t="shared" si="34"/>
        <v>29</v>
      </c>
      <c r="L117" s="356"/>
      <c r="M117" s="356"/>
      <c r="N117" s="357">
        <f t="shared" si="31"/>
        <v>0</v>
      </c>
      <c r="O117" s="358"/>
      <c r="P117" s="358"/>
      <c r="Q117" s="359">
        <f t="shared" si="32"/>
        <v>0</v>
      </c>
      <c r="R117" s="359">
        <f t="shared" si="33"/>
        <v>0</v>
      </c>
      <c r="S117" s="360"/>
      <c r="T117" s="361"/>
      <c r="U117" s="255">
        <f t="shared" si="36"/>
        <v>0</v>
      </c>
      <c r="V117" s="169"/>
      <c r="W117" s="169"/>
      <c r="X117" s="169"/>
      <c r="Y117" s="169"/>
      <c r="Z117" s="169"/>
      <c r="AA117" s="378"/>
      <c r="AB117" s="169"/>
      <c r="AC117" s="169"/>
      <c r="AD117" s="169"/>
      <c r="AE117" s="371"/>
      <c r="AF117" s="371"/>
      <c r="AG117" s="371"/>
      <c r="AH117" s="169"/>
      <c r="AI117" s="169"/>
      <c r="AJ117" s="169"/>
      <c r="AK117" s="169"/>
      <c r="AL117" s="169"/>
      <c r="AM117" s="169"/>
      <c r="AN117" s="176"/>
      <c r="AO117" s="176"/>
      <c r="AP117" s="176"/>
    </row>
    <row r="118" spans="9:42" ht="21" customHeight="1">
      <c r="I118" s="265">
        <f t="shared" si="30"/>
        <v>0</v>
      </c>
      <c r="J118" s="255">
        <f t="shared" si="35"/>
        <v>0</v>
      </c>
      <c r="K118" s="343">
        <f t="shared" si="34"/>
        <v>30</v>
      </c>
      <c r="L118" s="356"/>
      <c r="M118" s="356"/>
      <c r="N118" s="357">
        <f t="shared" si="31"/>
        <v>0</v>
      </c>
      <c r="O118" s="358"/>
      <c r="P118" s="358"/>
      <c r="Q118" s="359">
        <f t="shared" si="32"/>
        <v>0</v>
      </c>
      <c r="R118" s="359">
        <f t="shared" si="33"/>
        <v>0</v>
      </c>
      <c r="S118" s="360"/>
      <c r="T118" s="361"/>
      <c r="U118" s="255">
        <f t="shared" si="36"/>
        <v>0</v>
      </c>
      <c r="V118" s="169"/>
      <c r="W118" s="169"/>
      <c r="X118" s="169"/>
      <c r="Y118" s="169"/>
      <c r="Z118" s="169"/>
      <c r="AA118" s="378"/>
      <c r="AB118" s="169"/>
      <c r="AC118" s="169"/>
      <c r="AD118" s="169"/>
      <c r="AE118" s="371"/>
      <c r="AF118" s="371"/>
      <c r="AG118" s="371"/>
      <c r="AH118" s="169"/>
      <c r="AI118" s="169"/>
      <c r="AJ118" s="169"/>
      <c r="AK118" s="169"/>
      <c r="AL118" s="169"/>
      <c r="AM118" s="169"/>
      <c r="AN118" s="176"/>
      <c r="AO118" s="176"/>
      <c r="AP118" s="176"/>
    </row>
    <row r="119" spans="9:42" ht="21" customHeight="1">
      <c r="I119" s="265">
        <f t="shared" si="30"/>
        <v>0</v>
      </c>
      <c r="J119" s="255">
        <f t="shared" si="35"/>
        <v>0</v>
      </c>
      <c r="K119" s="343">
        <f t="shared" si="34"/>
        <v>31</v>
      </c>
      <c r="L119" s="356"/>
      <c r="M119" s="356"/>
      <c r="N119" s="357">
        <f t="shared" si="31"/>
        <v>0</v>
      </c>
      <c r="O119" s="358"/>
      <c r="P119" s="358"/>
      <c r="Q119" s="359">
        <f t="shared" si="32"/>
        <v>0</v>
      </c>
      <c r="R119" s="359">
        <f t="shared" si="33"/>
        <v>0</v>
      </c>
      <c r="S119" s="360"/>
      <c r="T119" s="361"/>
      <c r="U119" s="255">
        <f t="shared" si="36"/>
        <v>0</v>
      </c>
      <c r="V119" s="169"/>
      <c r="W119" s="169"/>
      <c r="X119" s="169"/>
      <c r="Y119" s="169"/>
      <c r="Z119" s="169"/>
      <c r="AA119" s="378"/>
      <c r="AB119" s="169"/>
      <c r="AC119" s="169"/>
      <c r="AD119" s="169"/>
      <c r="AE119" s="371"/>
      <c r="AF119" s="371"/>
      <c r="AG119" s="371"/>
      <c r="AH119" s="169"/>
      <c r="AI119" s="169"/>
      <c r="AJ119" s="169"/>
      <c r="AK119" s="169"/>
      <c r="AL119" s="169"/>
      <c r="AM119" s="169"/>
      <c r="AN119" s="176"/>
      <c r="AO119" s="176"/>
      <c r="AP119" s="176"/>
    </row>
    <row r="120" spans="9:42" ht="21" customHeight="1">
      <c r="I120" s="265">
        <f t="shared" si="30"/>
        <v>0</v>
      </c>
      <c r="J120" s="255">
        <f t="shared" si="35"/>
        <v>0</v>
      </c>
      <c r="K120" s="343">
        <f t="shared" si="34"/>
        <v>32</v>
      </c>
      <c r="L120" s="356"/>
      <c r="M120" s="356"/>
      <c r="N120" s="357">
        <f t="shared" si="31"/>
        <v>0</v>
      </c>
      <c r="O120" s="358"/>
      <c r="P120" s="358"/>
      <c r="Q120" s="359">
        <f t="shared" si="32"/>
        <v>0</v>
      </c>
      <c r="R120" s="359">
        <f t="shared" si="33"/>
        <v>0</v>
      </c>
      <c r="S120" s="360"/>
      <c r="T120" s="361"/>
      <c r="U120" s="255">
        <f t="shared" si="36"/>
        <v>0</v>
      </c>
      <c r="V120" s="169"/>
      <c r="W120" s="169"/>
      <c r="X120" s="169"/>
      <c r="Y120" s="169"/>
      <c r="Z120" s="169"/>
      <c r="AA120" s="378"/>
      <c r="AB120" s="169"/>
      <c r="AC120" s="169"/>
      <c r="AD120" s="169"/>
      <c r="AE120" s="371"/>
      <c r="AF120" s="371"/>
      <c r="AG120" s="371"/>
      <c r="AH120" s="169"/>
      <c r="AI120" s="169"/>
      <c r="AJ120" s="169"/>
      <c r="AK120" s="169"/>
      <c r="AL120" s="169"/>
      <c r="AM120" s="169"/>
      <c r="AN120" s="176"/>
      <c r="AO120" s="176"/>
      <c r="AP120" s="176"/>
    </row>
    <row r="121" spans="9:42" ht="21" customHeight="1">
      <c r="I121" s="265">
        <f t="shared" si="30"/>
        <v>0</v>
      </c>
      <c r="J121" s="255">
        <f t="shared" si="35"/>
        <v>0</v>
      </c>
      <c r="K121" s="343">
        <f t="shared" si="34"/>
        <v>33</v>
      </c>
      <c r="L121" s="356"/>
      <c r="M121" s="356"/>
      <c r="N121" s="357">
        <f t="shared" si="31"/>
        <v>0</v>
      </c>
      <c r="O121" s="358"/>
      <c r="P121" s="358"/>
      <c r="Q121" s="359">
        <f t="shared" si="32"/>
        <v>0</v>
      </c>
      <c r="R121" s="359">
        <f t="shared" si="33"/>
        <v>0</v>
      </c>
      <c r="S121" s="360"/>
      <c r="T121" s="361"/>
      <c r="U121" s="255">
        <f t="shared" si="36"/>
        <v>0</v>
      </c>
      <c r="V121" s="169"/>
      <c r="W121" s="169"/>
      <c r="X121" s="169"/>
      <c r="Y121" s="169"/>
      <c r="Z121" s="169"/>
      <c r="AA121" s="378"/>
      <c r="AB121" s="169"/>
      <c r="AC121" s="169"/>
      <c r="AD121" s="169"/>
      <c r="AE121" s="371"/>
      <c r="AF121" s="371"/>
      <c r="AG121" s="371"/>
      <c r="AH121" s="169"/>
      <c r="AI121" s="169"/>
      <c r="AJ121" s="169"/>
      <c r="AK121" s="169"/>
      <c r="AL121" s="169"/>
      <c r="AM121" s="169"/>
      <c r="AN121" s="176"/>
      <c r="AO121" s="176"/>
      <c r="AP121" s="176"/>
    </row>
    <row r="122" spans="9:42" ht="21" customHeight="1">
      <c r="I122" s="265">
        <f t="shared" si="30"/>
        <v>0</v>
      </c>
      <c r="J122" s="255">
        <f t="shared" si="35"/>
        <v>0</v>
      </c>
      <c r="K122" s="343">
        <f t="shared" si="34"/>
        <v>34</v>
      </c>
      <c r="L122" s="356"/>
      <c r="M122" s="356"/>
      <c r="N122" s="357">
        <f t="shared" si="31"/>
        <v>0</v>
      </c>
      <c r="O122" s="358"/>
      <c r="P122" s="358"/>
      <c r="Q122" s="359">
        <f t="shared" si="32"/>
        <v>0</v>
      </c>
      <c r="R122" s="359">
        <f t="shared" si="33"/>
        <v>0</v>
      </c>
      <c r="S122" s="360"/>
      <c r="T122" s="361"/>
      <c r="U122" s="255">
        <f t="shared" si="36"/>
        <v>0</v>
      </c>
      <c r="V122" s="169"/>
      <c r="W122" s="169"/>
      <c r="X122" s="169"/>
      <c r="Y122" s="169"/>
      <c r="Z122" s="169"/>
      <c r="AA122" s="378"/>
      <c r="AB122" s="169"/>
      <c r="AC122" s="169"/>
      <c r="AD122" s="169"/>
      <c r="AE122" s="371"/>
      <c r="AF122" s="371"/>
      <c r="AG122" s="371"/>
      <c r="AH122" s="169"/>
      <c r="AI122" s="169"/>
      <c r="AJ122" s="169"/>
      <c r="AK122" s="169"/>
      <c r="AL122" s="169"/>
      <c r="AM122" s="169"/>
      <c r="AN122" s="176"/>
      <c r="AO122" s="176"/>
      <c r="AP122" s="176"/>
    </row>
    <row r="123" spans="9:42" ht="21" customHeight="1">
      <c r="I123" s="265">
        <f t="shared" si="30"/>
        <v>0</v>
      </c>
      <c r="J123" s="255">
        <f t="shared" si="35"/>
        <v>0</v>
      </c>
      <c r="K123" s="343">
        <f t="shared" si="34"/>
        <v>35</v>
      </c>
      <c r="L123" s="356"/>
      <c r="M123" s="356"/>
      <c r="N123" s="357">
        <f t="shared" si="31"/>
        <v>0</v>
      </c>
      <c r="O123" s="358"/>
      <c r="P123" s="358"/>
      <c r="Q123" s="359">
        <f t="shared" si="32"/>
        <v>0</v>
      </c>
      <c r="R123" s="359">
        <f t="shared" si="33"/>
        <v>0</v>
      </c>
      <c r="S123" s="360"/>
      <c r="T123" s="361"/>
      <c r="U123" s="255">
        <f t="shared" si="36"/>
        <v>0</v>
      </c>
      <c r="V123" s="169"/>
      <c r="W123" s="169"/>
      <c r="X123" s="169"/>
      <c r="Y123" s="169"/>
      <c r="Z123" s="169"/>
      <c r="AA123" s="378"/>
      <c r="AB123" s="169"/>
      <c r="AC123" s="169"/>
      <c r="AD123" s="169"/>
      <c r="AE123" s="371"/>
      <c r="AF123" s="371"/>
      <c r="AG123" s="371"/>
      <c r="AH123" s="169"/>
      <c r="AI123" s="169"/>
      <c r="AJ123" s="169"/>
      <c r="AK123" s="169"/>
      <c r="AL123" s="169"/>
      <c r="AM123" s="169"/>
      <c r="AN123" s="176"/>
      <c r="AO123" s="176"/>
      <c r="AP123" s="176"/>
    </row>
    <row r="124" spans="9:42" ht="21" customHeight="1">
      <c r="I124" s="265">
        <f t="shared" si="30"/>
        <v>0</v>
      </c>
      <c r="J124" s="255">
        <f t="shared" si="35"/>
        <v>0</v>
      </c>
      <c r="K124" s="343">
        <f t="shared" si="34"/>
        <v>36</v>
      </c>
      <c r="L124" s="356"/>
      <c r="M124" s="356"/>
      <c r="N124" s="357">
        <f t="shared" si="31"/>
        <v>0</v>
      </c>
      <c r="O124" s="358"/>
      <c r="P124" s="358"/>
      <c r="Q124" s="359">
        <f t="shared" si="32"/>
        <v>0</v>
      </c>
      <c r="R124" s="359">
        <f t="shared" si="33"/>
        <v>0</v>
      </c>
      <c r="S124" s="360"/>
      <c r="T124" s="361"/>
      <c r="U124" s="255">
        <f t="shared" si="36"/>
        <v>0</v>
      </c>
      <c r="V124" s="169"/>
      <c r="W124" s="169"/>
      <c r="X124" s="169"/>
      <c r="Y124" s="169"/>
      <c r="Z124" s="169"/>
      <c r="AA124" s="378"/>
      <c r="AB124" s="169"/>
      <c r="AC124" s="169"/>
      <c r="AD124" s="169"/>
      <c r="AE124" s="371"/>
      <c r="AF124" s="371"/>
      <c r="AG124" s="371"/>
      <c r="AH124" s="169"/>
      <c r="AI124" s="169"/>
      <c r="AJ124" s="169"/>
      <c r="AK124" s="169"/>
      <c r="AL124" s="169"/>
      <c r="AM124" s="169"/>
      <c r="AN124" s="176"/>
      <c r="AO124" s="176"/>
      <c r="AP124" s="176"/>
    </row>
    <row r="125" spans="9:42" ht="21" customHeight="1" thickBot="1">
      <c r="I125" s="265">
        <f t="shared" si="30"/>
        <v>0</v>
      </c>
      <c r="J125" s="255">
        <f t="shared" si="35"/>
        <v>0</v>
      </c>
      <c r="K125" s="385">
        <f t="shared" si="34"/>
        <v>37</v>
      </c>
      <c r="L125" s="356"/>
      <c r="M125" s="356"/>
      <c r="N125" s="380">
        <f t="shared" si="31"/>
        <v>0</v>
      </c>
      <c r="O125" s="381"/>
      <c r="P125" s="381"/>
      <c r="Q125" s="382">
        <f t="shared" si="32"/>
        <v>0</v>
      </c>
      <c r="R125" s="382">
        <f t="shared" si="33"/>
        <v>0</v>
      </c>
      <c r="S125" s="383"/>
      <c r="T125" s="384"/>
      <c r="U125" s="255">
        <f t="shared" si="36"/>
        <v>0</v>
      </c>
      <c r="V125" s="169"/>
      <c r="W125" s="169"/>
      <c r="X125" s="169"/>
      <c r="Y125" s="169"/>
      <c r="Z125" s="169"/>
      <c r="AA125" s="378"/>
      <c r="AB125" s="169"/>
      <c r="AC125" s="169"/>
      <c r="AD125" s="169"/>
      <c r="AE125" s="371"/>
      <c r="AF125" s="371"/>
      <c r="AG125" s="371"/>
      <c r="AH125" s="169"/>
      <c r="AI125" s="169"/>
      <c r="AJ125" s="169"/>
      <c r="AK125" s="169"/>
      <c r="AL125" s="169"/>
      <c r="AM125" s="169"/>
      <c r="AN125" s="176"/>
      <c r="AO125" s="176"/>
      <c r="AP125" s="176"/>
    </row>
    <row r="126" spans="9:42" ht="21" customHeight="1">
      <c r="I126" s="265">
        <f t="shared" ref="I126:I150" si="37">IF((O$128+P$128)&gt;0,1,0)</f>
        <v>0</v>
      </c>
      <c r="J126" s="255">
        <f t="shared" si="35"/>
        <v>0</v>
      </c>
      <c r="K126" s="2439" t="s">
        <v>1392</v>
      </c>
      <c r="L126" s="2441" t="s">
        <v>1391</v>
      </c>
      <c r="M126" s="2443" t="s">
        <v>1390</v>
      </c>
      <c r="N126" s="2443" t="s">
        <v>1389</v>
      </c>
      <c r="O126" s="2445" t="s">
        <v>1388</v>
      </c>
      <c r="P126" s="2445"/>
      <c r="Q126" s="2445" t="s">
        <v>1387</v>
      </c>
      <c r="R126" s="2445"/>
      <c r="S126" s="2446" t="s">
        <v>1386</v>
      </c>
      <c r="T126" s="2448" t="s">
        <v>1385</v>
      </c>
      <c r="U126" s="255">
        <f t="shared" si="36"/>
        <v>0</v>
      </c>
      <c r="V126" s="169"/>
      <c r="W126" s="169"/>
      <c r="X126" s="169"/>
      <c r="Y126" s="169"/>
      <c r="Z126" s="169"/>
      <c r="AA126" s="378"/>
      <c r="AB126" s="169"/>
      <c r="AC126" s="169"/>
      <c r="AD126" s="169"/>
      <c r="AE126" s="371"/>
      <c r="AF126" s="371"/>
      <c r="AG126" s="371"/>
      <c r="AH126" s="169"/>
      <c r="AI126" s="169"/>
      <c r="AJ126" s="169"/>
      <c r="AK126" s="169"/>
      <c r="AL126" s="169"/>
      <c r="AM126" s="169"/>
      <c r="AN126" s="176"/>
      <c r="AO126" s="176"/>
      <c r="AP126" s="176"/>
    </row>
    <row r="127" spans="9:42" ht="21" customHeight="1">
      <c r="I127" s="265">
        <f t="shared" si="37"/>
        <v>0</v>
      </c>
      <c r="J127" s="255">
        <f t="shared" si="35"/>
        <v>0</v>
      </c>
      <c r="K127" s="2440"/>
      <c r="L127" s="2442"/>
      <c r="M127" s="2444"/>
      <c r="N127" s="2444"/>
      <c r="O127" s="334" t="s">
        <v>1376</v>
      </c>
      <c r="P127" s="335" t="s">
        <v>1375</v>
      </c>
      <c r="Q127" s="335" t="s">
        <v>1376</v>
      </c>
      <c r="R127" s="415" t="s">
        <v>1375</v>
      </c>
      <c r="S127" s="2447"/>
      <c r="T127" s="2449"/>
      <c r="U127" s="255">
        <f t="shared" si="36"/>
        <v>0</v>
      </c>
      <c r="V127" s="169"/>
      <c r="W127" s="169"/>
      <c r="X127" s="169"/>
      <c r="Y127" s="169"/>
      <c r="Z127" s="169"/>
      <c r="AA127" s="378"/>
      <c r="AB127" s="169"/>
      <c r="AC127" s="169"/>
      <c r="AD127" s="169"/>
      <c r="AE127" s="371"/>
      <c r="AF127" s="371"/>
      <c r="AG127" s="371"/>
      <c r="AH127" s="169"/>
      <c r="AI127" s="169"/>
      <c r="AJ127" s="169"/>
      <c r="AK127" s="169"/>
      <c r="AL127" s="169"/>
      <c r="AM127" s="169"/>
      <c r="AN127" s="176"/>
      <c r="AO127" s="176"/>
      <c r="AP127" s="176"/>
    </row>
    <row r="128" spans="9:42" ht="21" customHeight="1">
      <c r="I128" s="265">
        <f t="shared" si="37"/>
        <v>0</v>
      </c>
      <c r="J128" s="255">
        <f t="shared" si="35"/>
        <v>0</v>
      </c>
      <c r="K128" s="343">
        <f>+K50+1</f>
        <v>38</v>
      </c>
      <c r="L128" s="356"/>
      <c r="M128" s="356"/>
      <c r="N128" s="357">
        <f t="shared" ref="N128:N150" si="38">IF(O128+P128&gt;0,$W$77,)</f>
        <v>0</v>
      </c>
      <c r="O128" s="358"/>
      <c r="P128" s="358"/>
      <c r="Q128" s="359">
        <f t="shared" ref="Q128:Q150" si="39">ROUND(O128*50,0)</f>
        <v>0</v>
      </c>
      <c r="R128" s="359">
        <f t="shared" ref="R128:R150" si="40">ROUND(P128*50,0)</f>
        <v>0</v>
      </c>
      <c r="S128" s="360"/>
      <c r="T128" s="361"/>
      <c r="U128" s="255">
        <f t="shared" si="36"/>
        <v>0</v>
      </c>
      <c r="V128" s="169"/>
      <c r="W128" s="169"/>
      <c r="X128" s="169"/>
      <c r="Y128" s="169"/>
      <c r="Z128" s="169"/>
      <c r="AA128" s="378"/>
      <c r="AB128" s="169"/>
      <c r="AC128" s="169"/>
      <c r="AD128" s="169"/>
      <c r="AE128" s="371"/>
      <c r="AF128" s="371"/>
      <c r="AG128" s="371"/>
      <c r="AH128" s="169"/>
      <c r="AI128" s="169"/>
      <c r="AJ128" s="169"/>
      <c r="AK128" s="169"/>
      <c r="AL128" s="169"/>
      <c r="AM128" s="169"/>
      <c r="AN128" s="176"/>
      <c r="AO128" s="176"/>
      <c r="AP128" s="176"/>
    </row>
    <row r="129" spans="9:42" ht="21" customHeight="1">
      <c r="I129" s="265">
        <f t="shared" si="37"/>
        <v>0</v>
      </c>
      <c r="J129" s="255">
        <f t="shared" si="35"/>
        <v>0</v>
      </c>
      <c r="K129" s="343">
        <f t="shared" ref="K129:K150" si="41">+K128+1</f>
        <v>39</v>
      </c>
      <c r="L129" s="356"/>
      <c r="M129" s="356"/>
      <c r="N129" s="357">
        <f t="shared" si="38"/>
        <v>0</v>
      </c>
      <c r="O129" s="358"/>
      <c r="P129" s="358"/>
      <c r="Q129" s="359">
        <f t="shared" si="39"/>
        <v>0</v>
      </c>
      <c r="R129" s="359">
        <f t="shared" si="40"/>
        <v>0</v>
      </c>
      <c r="S129" s="360"/>
      <c r="T129" s="361"/>
      <c r="U129" s="255">
        <f t="shared" si="36"/>
        <v>0</v>
      </c>
      <c r="V129" s="169"/>
      <c r="W129" s="169"/>
      <c r="X129" s="169"/>
      <c r="Y129" s="169"/>
      <c r="Z129" s="169"/>
      <c r="AA129" s="378"/>
      <c r="AB129" s="169"/>
      <c r="AC129" s="169"/>
      <c r="AD129" s="169"/>
      <c r="AE129" s="371"/>
      <c r="AF129" s="371"/>
      <c r="AG129" s="371"/>
      <c r="AH129" s="169"/>
      <c r="AI129" s="169"/>
      <c r="AJ129" s="169"/>
      <c r="AK129" s="169"/>
      <c r="AL129" s="169"/>
      <c r="AM129" s="169"/>
      <c r="AN129" s="176"/>
      <c r="AO129" s="176"/>
      <c r="AP129" s="176"/>
    </row>
    <row r="130" spans="9:42" ht="21" customHeight="1">
      <c r="I130" s="265">
        <f t="shared" si="37"/>
        <v>0</v>
      </c>
      <c r="J130" s="255">
        <f t="shared" si="35"/>
        <v>0</v>
      </c>
      <c r="K130" s="343">
        <f t="shared" si="41"/>
        <v>40</v>
      </c>
      <c r="L130" s="356"/>
      <c r="M130" s="356"/>
      <c r="N130" s="357">
        <f t="shared" si="38"/>
        <v>0</v>
      </c>
      <c r="O130" s="358"/>
      <c r="P130" s="358"/>
      <c r="Q130" s="359">
        <f t="shared" si="39"/>
        <v>0</v>
      </c>
      <c r="R130" s="359">
        <f t="shared" si="40"/>
        <v>0</v>
      </c>
      <c r="S130" s="360"/>
      <c r="T130" s="361"/>
      <c r="U130" s="255">
        <f t="shared" si="36"/>
        <v>0</v>
      </c>
      <c r="V130" s="169"/>
      <c r="W130" s="169"/>
      <c r="X130" s="169"/>
      <c r="Y130" s="169"/>
      <c r="Z130" s="169"/>
      <c r="AA130" s="378"/>
      <c r="AB130" s="169"/>
      <c r="AC130" s="169"/>
      <c r="AD130" s="169"/>
      <c r="AE130" s="371"/>
      <c r="AF130" s="371"/>
      <c r="AG130" s="371"/>
      <c r="AH130" s="169"/>
      <c r="AI130" s="169"/>
      <c r="AJ130" s="169"/>
      <c r="AK130" s="169"/>
      <c r="AL130" s="169"/>
      <c r="AM130" s="169"/>
      <c r="AN130" s="176"/>
      <c r="AO130" s="176"/>
      <c r="AP130" s="176"/>
    </row>
    <row r="131" spans="9:42" ht="21" customHeight="1">
      <c r="I131" s="265">
        <f t="shared" si="37"/>
        <v>0</v>
      </c>
      <c r="J131" s="255">
        <f t="shared" si="35"/>
        <v>0</v>
      </c>
      <c r="K131" s="343">
        <f t="shared" si="41"/>
        <v>41</v>
      </c>
      <c r="L131" s="356"/>
      <c r="M131" s="356"/>
      <c r="N131" s="357">
        <f t="shared" si="38"/>
        <v>0</v>
      </c>
      <c r="O131" s="358"/>
      <c r="P131" s="358"/>
      <c r="Q131" s="359">
        <f t="shared" si="39"/>
        <v>0</v>
      </c>
      <c r="R131" s="359">
        <f t="shared" si="40"/>
        <v>0</v>
      </c>
      <c r="S131" s="360"/>
      <c r="T131" s="361"/>
      <c r="U131" s="255">
        <f t="shared" si="36"/>
        <v>0</v>
      </c>
      <c r="V131" s="169"/>
      <c r="W131" s="169"/>
      <c r="X131" s="169"/>
      <c r="Y131" s="169"/>
      <c r="Z131" s="169"/>
      <c r="AA131" s="378"/>
      <c r="AB131" s="169"/>
      <c r="AC131" s="169"/>
      <c r="AD131" s="169"/>
      <c r="AE131" s="371"/>
      <c r="AF131" s="371"/>
      <c r="AG131" s="371"/>
      <c r="AH131" s="169"/>
      <c r="AI131" s="169"/>
      <c r="AJ131" s="169"/>
      <c r="AK131" s="169"/>
      <c r="AL131" s="169"/>
      <c r="AM131" s="169"/>
      <c r="AN131" s="176"/>
      <c r="AO131" s="176"/>
      <c r="AP131" s="176"/>
    </row>
    <row r="132" spans="9:42" ht="21" customHeight="1">
      <c r="I132" s="265">
        <f t="shared" si="37"/>
        <v>0</v>
      </c>
      <c r="J132" s="255">
        <f t="shared" si="35"/>
        <v>0</v>
      </c>
      <c r="K132" s="343">
        <f t="shared" si="41"/>
        <v>42</v>
      </c>
      <c r="L132" s="356"/>
      <c r="M132" s="356"/>
      <c r="N132" s="357">
        <f t="shared" si="38"/>
        <v>0</v>
      </c>
      <c r="O132" s="358"/>
      <c r="P132" s="358"/>
      <c r="Q132" s="359">
        <f t="shared" si="39"/>
        <v>0</v>
      </c>
      <c r="R132" s="359">
        <f t="shared" si="40"/>
        <v>0</v>
      </c>
      <c r="S132" s="360"/>
      <c r="T132" s="361"/>
      <c r="U132" s="255">
        <f t="shared" si="36"/>
        <v>0</v>
      </c>
      <c r="V132" s="169"/>
      <c r="W132" s="169"/>
      <c r="X132" s="169"/>
      <c r="Y132" s="169"/>
      <c r="Z132" s="169"/>
      <c r="AA132" s="378"/>
      <c r="AB132" s="169"/>
      <c r="AC132" s="169"/>
      <c r="AD132" s="169"/>
      <c r="AE132" s="371"/>
      <c r="AF132" s="371"/>
      <c r="AG132" s="371"/>
      <c r="AH132" s="169"/>
      <c r="AI132" s="169"/>
      <c r="AJ132" s="169"/>
      <c r="AK132" s="169"/>
      <c r="AL132" s="169"/>
      <c r="AM132" s="169"/>
      <c r="AN132" s="176"/>
      <c r="AO132" s="176"/>
      <c r="AP132" s="176"/>
    </row>
    <row r="133" spans="9:42" ht="21" customHeight="1">
      <c r="I133" s="265">
        <f t="shared" si="37"/>
        <v>0</v>
      </c>
      <c r="J133" s="255">
        <f t="shared" si="35"/>
        <v>0</v>
      </c>
      <c r="K133" s="343">
        <f t="shared" si="41"/>
        <v>43</v>
      </c>
      <c r="L133" s="356"/>
      <c r="M133" s="356"/>
      <c r="N133" s="357">
        <f t="shared" si="38"/>
        <v>0</v>
      </c>
      <c r="O133" s="358"/>
      <c r="P133" s="358"/>
      <c r="Q133" s="359">
        <f t="shared" si="39"/>
        <v>0</v>
      </c>
      <c r="R133" s="359">
        <f t="shared" si="40"/>
        <v>0</v>
      </c>
      <c r="S133" s="360"/>
      <c r="T133" s="361"/>
      <c r="U133" s="255">
        <f t="shared" si="36"/>
        <v>0</v>
      </c>
      <c r="V133" s="169"/>
      <c r="W133" s="169"/>
      <c r="X133" s="169"/>
      <c r="Y133" s="169"/>
      <c r="Z133" s="169"/>
      <c r="AA133" s="378"/>
      <c r="AB133" s="169"/>
      <c r="AC133" s="169"/>
      <c r="AD133" s="169"/>
      <c r="AE133" s="371"/>
      <c r="AF133" s="371"/>
      <c r="AG133" s="371"/>
      <c r="AH133" s="169"/>
      <c r="AI133" s="169"/>
      <c r="AJ133" s="169"/>
      <c r="AK133" s="169"/>
      <c r="AL133" s="169"/>
      <c r="AM133" s="169"/>
      <c r="AN133" s="176"/>
      <c r="AO133" s="176"/>
      <c r="AP133" s="176"/>
    </row>
    <row r="134" spans="9:42" ht="21" customHeight="1">
      <c r="I134" s="265">
        <f t="shared" si="37"/>
        <v>0</v>
      </c>
      <c r="J134" s="255">
        <f t="shared" si="35"/>
        <v>0</v>
      </c>
      <c r="K134" s="343">
        <f t="shared" si="41"/>
        <v>44</v>
      </c>
      <c r="L134" s="356"/>
      <c r="M134" s="356"/>
      <c r="N134" s="357">
        <f t="shared" si="38"/>
        <v>0</v>
      </c>
      <c r="O134" s="358"/>
      <c r="P134" s="358"/>
      <c r="Q134" s="359">
        <f t="shared" si="39"/>
        <v>0</v>
      </c>
      <c r="R134" s="359">
        <f t="shared" si="40"/>
        <v>0</v>
      </c>
      <c r="S134" s="360"/>
      <c r="T134" s="361"/>
      <c r="U134" s="255">
        <f t="shared" si="36"/>
        <v>0</v>
      </c>
      <c r="V134" s="169"/>
      <c r="W134" s="169"/>
      <c r="X134" s="169"/>
      <c r="Y134" s="169"/>
      <c r="Z134" s="169"/>
      <c r="AA134" s="378"/>
      <c r="AB134" s="169"/>
      <c r="AC134" s="169"/>
      <c r="AD134" s="169"/>
      <c r="AE134" s="371"/>
      <c r="AF134" s="371"/>
      <c r="AG134" s="371"/>
      <c r="AH134" s="169"/>
      <c r="AI134" s="169"/>
      <c r="AJ134" s="169"/>
      <c r="AK134" s="169"/>
      <c r="AL134" s="169"/>
      <c r="AM134" s="169"/>
      <c r="AN134" s="176"/>
      <c r="AO134" s="176"/>
      <c r="AP134" s="176"/>
    </row>
    <row r="135" spans="9:42" ht="21" customHeight="1">
      <c r="I135" s="265">
        <f t="shared" si="37"/>
        <v>0</v>
      </c>
      <c r="J135" s="255">
        <f t="shared" si="35"/>
        <v>0</v>
      </c>
      <c r="K135" s="343">
        <f t="shared" si="41"/>
        <v>45</v>
      </c>
      <c r="L135" s="356"/>
      <c r="M135" s="356"/>
      <c r="N135" s="357">
        <f t="shared" si="38"/>
        <v>0</v>
      </c>
      <c r="O135" s="358"/>
      <c r="P135" s="358"/>
      <c r="Q135" s="359">
        <f t="shared" si="39"/>
        <v>0</v>
      </c>
      <c r="R135" s="359">
        <f t="shared" si="40"/>
        <v>0</v>
      </c>
      <c r="S135" s="360"/>
      <c r="T135" s="361"/>
      <c r="U135" s="255">
        <f t="shared" si="36"/>
        <v>0</v>
      </c>
      <c r="V135" s="169"/>
      <c r="W135" s="169"/>
      <c r="X135" s="169"/>
      <c r="Y135" s="169"/>
      <c r="Z135" s="169"/>
      <c r="AA135" s="378"/>
      <c r="AB135" s="169"/>
      <c r="AC135" s="169"/>
      <c r="AD135" s="169"/>
      <c r="AE135" s="371"/>
      <c r="AF135" s="371"/>
      <c r="AG135" s="371"/>
      <c r="AH135" s="169"/>
      <c r="AI135" s="169"/>
      <c r="AJ135" s="169"/>
      <c r="AK135" s="169"/>
      <c r="AL135" s="169"/>
      <c r="AM135" s="169"/>
      <c r="AN135" s="176"/>
      <c r="AO135" s="176"/>
      <c r="AP135" s="176"/>
    </row>
    <row r="136" spans="9:42" ht="21" customHeight="1">
      <c r="I136" s="265">
        <f t="shared" si="37"/>
        <v>0</v>
      </c>
      <c r="J136" s="255">
        <f t="shared" si="35"/>
        <v>0</v>
      </c>
      <c r="K136" s="343">
        <f t="shared" si="41"/>
        <v>46</v>
      </c>
      <c r="L136" s="356"/>
      <c r="M136" s="356"/>
      <c r="N136" s="357">
        <f t="shared" si="38"/>
        <v>0</v>
      </c>
      <c r="O136" s="358"/>
      <c r="P136" s="358"/>
      <c r="Q136" s="359">
        <f t="shared" si="39"/>
        <v>0</v>
      </c>
      <c r="R136" s="359">
        <f t="shared" si="40"/>
        <v>0</v>
      </c>
      <c r="S136" s="360"/>
      <c r="T136" s="361"/>
      <c r="U136" s="255">
        <f t="shared" si="36"/>
        <v>0</v>
      </c>
      <c r="V136" s="169"/>
      <c r="W136" s="169"/>
      <c r="X136" s="169"/>
      <c r="Y136" s="169"/>
      <c r="Z136" s="169"/>
      <c r="AA136" s="378"/>
      <c r="AB136" s="169"/>
      <c r="AC136" s="169"/>
      <c r="AD136" s="169"/>
      <c r="AE136" s="371"/>
      <c r="AF136" s="371"/>
      <c r="AG136" s="371"/>
      <c r="AH136" s="169"/>
      <c r="AI136" s="169"/>
      <c r="AJ136" s="169"/>
      <c r="AK136" s="169"/>
      <c r="AL136" s="169"/>
      <c r="AM136" s="169"/>
      <c r="AN136" s="176"/>
      <c r="AO136" s="176"/>
      <c r="AP136" s="176"/>
    </row>
    <row r="137" spans="9:42" ht="21" customHeight="1">
      <c r="I137" s="265">
        <f t="shared" si="37"/>
        <v>0</v>
      </c>
      <c r="J137" s="255">
        <f t="shared" si="35"/>
        <v>0</v>
      </c>
      <c r="K137" s="343">
        <f t="shared" si="41"/>
        <v>47</v>
      </c>
      <c r="L137" s="356"/>
      <c r="M137" s="356"/>
      <c r="N137" s="357">
        <f t="shared" si="38"/>
        <v>0</v>
      </c>
      <c r="O137" s="358"/>
      <c r="P137" s="358"/>
      <c r="Q137" s="359">
        <f t="shared" si="39"/>
        <v>0</v>
      </c>
      <c r="R137" s="359">
        <f t="shared" si="40"/>
        <v>0</v>
      </c>
      <c r="S137" s="360"/>
      <c r="T137" s="361"/>
      <c r="U137" s="255">
        <f t="shared" si="36"/>
        <v>0</v>
      </c>
      <c r="V137" s="169"/>
      <c r="W137" s="169"/>
      <c r="X137" s="169"/>
      <c r="Y137" s="169"/>
      <c r="Z137" s="169"/>
      <c r="AA137" s="378"/>
      <c r="AB137" s="169"/>
      <c r="AC137" s="169"/>
      <c r="AD137" s="169"/>
      <c r="AE137" s="371"/>
      <c r="AF137" s="371"/>
      <c r="AG137" s="371"/>
      <c r="AH137" s="169"/>
      <c r="AI137" s="169"/>
      <c r="AJ137" s="169"/>
      <c r="AK137" s="169"/>
      <c r="AL137" s="169"/>
      <c r="AM137" s="169"/>
      <c r="AN137" s="176"/>
      <c r="AO137" s="176"/>
      <c r="AP137" s="176"/>
    </row>
    <row r="138" spans="9:42" ht="21" customHeight="1">
      <c r="I138" s="265">
        <f t="shared" si="37"/>
        <v>0</v>
      </c>
      <c r="J138" s="255">
        <f t="shared" si="35"/>
        <v>0</v>
      </c>
      <c r="K138" s="343">
        <f t="shared" si="41"/>
        <v>48</v>
      </c>
      <c r="L138" s="356"/>
      <c r="M138" s="356"/>
      <c r="N138" s="357">
        <f t="shared" si="38"/>
        <v>0</v>
      </c>
      <c r="O138" s="358"/>
      <c r="P138" s="358"/>
      <c r="Q138" s="359">
        <f t="shared" si="39"/>
        <v>0</v>
      </c>
      <c r="R138" s="359">
        <f t="shared" si="40"/>
        <v>0</v>
      </c>
      <c r="S138" s="360"/>
      <c r="T138" s="361"/>
      <c r="U138" s="255">
        <f t="shared" si="36"/>
        <v>0</v>
      </c>
      <c r="V138" s="169"/>
      <c r="W138" s="169"/>
      <c r="X138" s="169"/>
      <c r="Y138" s="169"/>
      <c r="Z138" s="169"/>
      <c r="AA138" s="378"/>
      <c r="AB138" s="169"/>
      <c r="AC138" s="169"/>
      <c r="AD138" s="169"/>
      <c r="AE138" s="371"/>
      <c r="AF138" s="371"/>
      <c r="AG138" s="371"/>
      <c r="AH138" s="169"/>
      <c r="AI138" s="169"/>
      <c r="AJ138" s="169"/>
      <c r="AK138" s="169"/>
      <c r="AL138" s="169"/>
      <c r="AM138" s="169"/>
      <c r="AN138" s="176"/>
      <c r="AO138" s="176"/>
      <c r="AP138" s="176"/>
    </row>
    <row r="139" spans="9:42" ht="21" customHeight="1">
      <c r="I139" s="265">
        <f t="shared" si="37"/>
        <v>0</v>
      </c>
      <c r="J139" s="255">
        <f t="shared" si="35"/>
        <v>0</v>
      </c>
      <c r="K139" s="343">
        <f t="shared" si="41"/>
        <v>49</v>
      </c>
      <c r="L139" s="356"/>
      <c r="M139" s="356"/>
      <c r="N139" s="357">
        <f t="shared" si="38"/>
        <v>0</v>
      </c>
      <c r="O139" s="358"/>
      <c r="P139" s="358"/>
      <c r="Q139" s="359">
        <f t="shared" si="39"/>
        <v>0</v>
      </c>
      <c r="R139" s="359">
        <f t="shared" si="40"/>
        <v>0</v>
      </c>
      <c r="S139" s="360"/>
      <c r="T139" s="361"/>
      <c r="U139" s="255">
        <f t="shared" si="36"/>
        <v>0</v>
      </c>
      <c r="V139" s="169"/>
      <c r="W139" s="169"/>
      <c r="X139" s="169"/>
      <c r="Y139" s="169"/>
      <c r="Z139" s="169"/>
      <c r="AA139" s="378"/>
      <c r="AB139" s="169"/>
      <c r="AC139" s="169"/>
      <c r="AD139" s="169"/>
      <c r="AE139" s="371"/>
      <c r="AF139" s="371"/>
      <c r="AG139" s="371"/>
      <c r="AH139" s="169"/>
      <c r="AI139" s="169"/>
      <c r="AJ139" s="169"/>
      <c r="AK139" s="169"/>
      <c r="AL139" s="169"/>
      <c r="AM139" s="169"/>
      <c r="AN139" s="176"/>
      <c r="AO139" s="176"/>
      <c r="AP139" s="176"/>
    </row>
    <row r="140" spans="9:42" ht="21" customHeight="1">
      <c r="I140" s="265">
        <f t="shared" si="37"/>
        <v>0</v>
      </c>
      <c r="J140" s="255">
        <f t="shared" ref="J140:J150" si="42">IF($Q$79&gt;0,2,)</f>
        <v>0</v>
      </c>
      <c r="K140" s="343">
        <f t="shared" si="41"/>
        <v>50</v>
      </c>
      <c r="L140" s="356"/>
      <c r="M140" s="356"/>
      <c r="N140" s="357">
        <f t="shared" si="38"/>
        <v>0</v>
      </c>
      <c r="O140" s="358"/>
      <c r="P140" s="358"/>
      <c r="Q140" s="359">
        <f t="shared" si="39"/>
        <v>0</v>
      </c>
      <c r="R140" s="359">
        <f t="shared" si="40"/>
        <v>0</v>
      </c>
      <c r="S140" s="360"/>
      <c r="T140" s="361"/>
      <c r="U140" s="255">
        <f t="shared" ref="U140:U150" si="43">IF($Q$79&gt;0,2,)</f>
        <v>0</v>
      </c>
      <c r="V140" s="169"/>
      <c r="W140" s="169"/>
      <c r="X140" s="169"/>
      <c r="Y140" s="169"/>
      <c r="Z140" s="169"/>
      <c r="AA140" s="378"/>
      <c r="AB140" s="169"/>
      <c r="AC140" s="169"/>
      <c r="AD140" s="169"/>
      <c r="AE140" s="371"/>
      <c r="AF140" s="371"/>
      <c r="AG140" s="371"/>
      <c r="AH140" s="169"/>
      <c r="AI140" s="169"/>
      <c r="AJ140" s="169"/>
      <c r="AK140" s="169"/>
      <c r="AL140" s="169"/>
      <c r="AM140" s="169"/>
      <c r="AN140" s="176"/>
      <c r="AO140" s="176"/>
      <c r="AP140" s="176"/>
    </row>
    <row r="141" spans="9:42" ht="21" customHeight="1">
      <c r="I141" s="265">
        <f t="shared" si="37"/>
        <v>0</v>
      </c>
      <c r="J141" s="255">
        <f t="shared" si="42"/>
        <v>0</v>
      </c>
      <c r="K141" s="343">
        <f t="shared" si="41"/>
        <v>51</v>
      </c>
      <c r="L141" s="356"/>
      <c r="M141" s="356"/>
      <c r="N141" s="357">
        <f t="shared" si="38"/>
        <v>0</v>
      </c>
      <c r="O141" s="358"/>
      <c r="P141" s="358"/>
      <c r="Q141" s="359">
        <f t="shared" si="39"/>
        <v>0</v>
      </c>
      <c r="R141" s="359">
        <f t="shared" si="40"/>
        <v>0</v>
      </c>
      <c r="S141" s="360"/>
      <c r="T141" s="361"/>
      <c r="U141" s="255">
        <f t="shared" si="43"/>
        <v>0</v>
      </c>
      <c r="V141" s="169"/>
      <c r="W141" s="169"/>
      <c r="X141" s="169"/>
      <c r="Y141" s="169"/>
      <c r="Z141" s="169"/>
      <c r="AA141" s="378"/>
      <c r="AB141" s="169"/>
      <c r="AC141" s="169"/>
      <c r="AD141" s="169"/>
      <c r="AE141" s="371"/>
      <c r="AF141" s="371"/>
      <c r="AG141" s="371"/>
      <c r="AH141" s="169"/>
      <c r="AI141" s="169"/>
      <c r="AJ141" s="169"/>
      <c r="AK141" s="169"/>
      <c r="AL141" s="169"/>
      <c r="AM141" s="169"/>
      <c r="AN141" s="176"/>
      <c r="AO141" s="176"/>
      <c r="AP141" s="176"/>
    </row>
    <row r="142" spans="9:42" ht="21" customHeight="1">
      <c r="I142" s="265">
        <f t="shared" si="37"/>
        <v>0</v>
      </c>
      <c r="J142" s="255">
        <f t="shared" si="42"/>
        <v>0</v>
      </c>
      <c r="K142" s="343">
        <f t="shared" si="41"/>
        <v>52</v>
      </c>
      <c r="L142" s="356"/>
      <c r="M142" s="356"/>
      <c r="N142" s="357">
        <f t="shared" si="38"/>
        <v>0</v>
      </c>
      <c r="O142" s="358"/>
      <c r="P142" s="358"/>
      <c r="Q142" s="359">
        <f t="shared" si="39"/>
        <v>0</v>
      </c>
      <c r="R142" s="359">
        <f t="shared" si="40"/>
        <v>0</v>
      </c>
      <c r="S142" s="360"/>
      <c r="T142" s="361"/>
      <c r="U142" s="255">
        <f t="shared" si="43"/>
        <v>0</v>
      </c>
      <c r="V142" s="169"/>
      <c r="W142" s="169"/>
      <c r="X142" s="169"/>
      <c r="Y142" s="169"/>
      <c r="Z142" s="169"/>
      <c r="AA142" s="378"/>
      <c r="AB142" s="169"/>
      <c r="AC142" s="169"/>
      <c r="AD142" s="169"/>
      <c r="AE142" s="371"/>
      <c r="AF142" s="371"/>
      <c r="AG142" s="371"/>
      <c r="AH142" s="169"/>
      <c r="AI142" s="169"/>
      <c r="AJ142" s="169"/>
      <c r="AK142" s="169"/>
      <c r="AL142" s="169"/>
      <c r="AM142" s="169"/>
      <c r="AN142" s="176"/>
      <c r="AO142" s="176"/>
      <c r="AP142" s="176"/>
    </row>
    <row r="143" spans="9:42" ht="21" customHeight="1">
      <c r="I143" s="265">
        <f t="shared" si="37"/>
        <v>0</v>
      </c>
      <c r="J143" s="255">
        <f t="shared" si="42"/>
        <v>0</v>
      </c>
      <c r="K143" s="343">
        <f t="shared" si="41"/>
        <v>53</v>
      </c>
      <c r="L143" s="356"/>
      <c r="M143" s="356"/>
      <c r="N143" s="357">
        <f t="shared" si="38"/>
        <v>0</v>
      </c>
      <c r="O143" s="358"/>
      <c r="P143" s="358"/>
      <c r="Q143" s="359">
        <f t="shared" si="39"/>
        <v>0</v>
      </c>
      <c r="R143" s="359">
        <f t="shared" si="40"/>
        <v>0</v>
      </c>
      <c r="S143" s="360"/>
      <c r="T143" s="361"/>
      <c r="U143" s="255">
        <f t="shared" si="43"/>
        <v>0</v>
      </c>
      <c r="V143" s="169"/>
      <c r="W143" s="169"/>
      <c r="X143" s="169"/>
      <c r="Y143" s="169"/>
      <c r="Z143" s="169"/>
      <c r="AA143" s="378"/>
      <c r="AB143" s="169"/>
      <c r="AC143" s="169"/>
      <c r="AD143" s="169"/>
      <c r="AE143" s="371"/>
      <c r="AF143" s="371"/>
      <c r="AG143" s="371"/>
      <c r="AH143" s="169"/>
      <c r="AI143" s="169"/>
      <c r="AJ143" s="169"/>
      <c r="AK143" s="169"/>
      <c r="AL143" s="169"/>
      <c r="AM143" s="169"/>
      <c r="AN143" s="176"/>
      <c r="AO143" s="176"/>
      <c r="AP143" s="176"/>
    </row>
    <row r="144" spans="9:42" ht="21" customHeight="1">
      <c r="I144" s="265">
        <f t="shared" si="37"/>
        <v>0</v>
      </c>
      <c r="J144" s="255">
        <f t="shared" si="42"/>
        <v>0</v>
      </c>
      <c r="K144" s="343">
        <f t="shared" si="41"/>
        <v>54</v>
      </c>
      <c r="L144" s="356"/>
      <c r="M144" s="356"/>
      <c r="N144" s="357">
        <f t="shared" si="38"/>
        <v>0</v>
      </c>
      <c r="O144" s="358"/>
      <c r="P144" s="358"/>
      <c r="Q144" s="359">
        <f t="shared" si="39"/>
        <v>0</v>
      </c>
      <c r="R144" s="359">
        <f t="shared" si="40"/>
        <v>0</v>
      </c>
      <c r="S144" s="360"/>
      <c r="T144" s="361"/>
      <c r="U144" s="255">
        <f t="shared" si="43"/>
        <v>0</v>
      </c>
      <c r="V144" s="169"/>
      <c r="W144" s="169"/>
      <c r="X144" s="169"/>
      <c r="Y144" s="169"/>
      <c r="Z144" s="169"/>
      <c r="AA144" s="378"/>
      <c r="AB144" s="169"/>
      <c r="AC144" s="169"/>
      <c r="AD144" s="169"/>
      <c r="AE144" s="371"/>
      <c r="AF144" s="371"/>
      <c r="AG144" s="371"/>
      <c r="AH144" s="169"/>
      <c r="AI144" s="169"/>
      <c r="AJ144" s="169"/>
      <c r="AK144" s="169"/>
      <c r="AL144" s="169"/>
      <c r="AM144" s="169"/>
      <c r="AN144" s="176"/>
      <c r="AO144" s="176"/>
      <c r="AP144" s="176"/>
    </row>
    <row r="145" spans="9:42" ht="21" customHeight="1">
      <c r="I145" s="265">
        <f t="shared" si="37"/>
        <v>0</v>
      </c>
      <c r="J145" s="255">
        <f t="shared" si="42"/>
        <v>0</v>
      </c>
      <c r="K145" s="343">
        <f t="shared" si="41"/>
        <v>55</v>
      </c>
      <c r="L145" s="356"/>
      <c r="M145" s="356"/>
      <c r="N145" s="357">
        <f t="shared" si="38"/>
        <v>0</v>
      </c>
      <c r="O145" s="358"/>
      <c r="P145" s="358"/>
      <c r="Q145" s="359">
        <f t="shared" si="39"/>
        <v>0</v>
      </c>
      <c r="R145" s="359">
        <f t="shared" si="40"/>
        <v>0</v>
      </c>
      <c r="S145" s="360"/>
      <c r="T145" s="361"/>
      <c r="U145" s="255">
        <f t="shared" si="43"/>
        <v>0</v>
      </c>
      <c r="V145" s="169"/>
      <c r="W145" s="169"/>
      <c r="X145" s="169"/>
      <c r="Y145" s="169"/>
      <c r="Z145" s="169"/>
      <c r="AA145" s="378"/>
      <c r="AB145" s="169"/>
      <c r="AC145" s="169"/>
      <c r="AD145" s="169"/>
      <c r="AE145" s="371"/>
      <c r="AF145" s="371"/>
      <c r="AG145" s="371"/>
      <c r="AH145" s="169"/>
      <c r="AI145" s="169"/>
      <c r="AJ145" s="169"/>
      <c r="AK145" s="169"/>
      <c r="AL145" s="169"/>
      <c r="AM145" s="169"/>
      <c r="AN145" s="176"/>
      <c r="AO145" s="176"/>
      <c r="AP145" s="176"/>
    </row>
    <row r="146" spans="9:42" ht="21" customHeight="1">
      <c r="I146" s="265">
        <f t="shared" si="37"/>
        <v>0</v>
      </c>
      <c r="J146" s="255">
        <f t="shared" si="42"/>
        <v>0</v>
      </c>
      <c r="K146" s="343">
        <f t="shared" si="41"/>
        <v>56</v>
      </c>
      <c r="L146" s="356"/>
      <c r="M146" s="356"/>
      <c r="N146" s="357">
        <f t="shared" si="38"/>
        <v>0</v>
      </c>
      <c r="O146" s="358"/>
      <c r="P146" s="358"/>
      <c r="Q146" s="359">
        <f t="shared" si="39"/>
        <v>0</v>
      </c>
      <c r="R146" s="359">
        <f t="shared" si="40"/>
        <v>0</v>
      </c>
      <c r="S146" s="360"/>
      <c r="T146" s="361"/>
      <c r="U146" s="255">
        <f t="shared" si="43"/>
        <v>0</v>
      </c>
      <c r="V146" s="169"/>
      <c r="W146" s="169"/>
      <c r="X146" s="169"/>
      <c r="Y146" s="169"/>
      <c r="Z146" s="169"/>
      <c r="AA146" s="378"/>
      <c r="AB146" s="169"/>
      <c r="AC146" s="169"/>
      <c r="AD146" s="169"/>
      <c r="AE146" s="371"/>
      <c r="AF146" s="371"/>
      <c r="AG146" s="371"/>
      <c r="AH146" s="169"/>
      <c r="AI146" s="169"/>
      <c r="AJ146" s="169"/>
      <c r="AK146" s="169"/>
      <c r="AL146" s="169"/>
      <c r="AM146" s="169"/>
      <c r="AN146" s="176"/>
      <c r="AO146" s="176"/>
      <c r="AP146" s="176"/>
    </row>
    <row r="147" spans="9:42" ht="21" customHeight="1">
      <c r="I147" s="265">
        <f t="shared" si="37"/>
        <v>0</v>
      </c>
      <c r="J147" s="255">
        <f t="shared" si="42"/>
        <v>0</v>
      </c>
      <c r="K147" s="343">
        <f t="shared" si="41"/>
        <v>57</v>
      </c>
      <c r="L147" s="356"/>
      <c r="M147" s="356"/>
      <c r="N147" s="357">
        <f t="shared" si="38"/>
        <v>0</v>
      </c>
      <c r="O147" s="358"/>
      <c r="P147" s="358"/>
      <c r="Q147" s="359">
        <f t="shared" si="39"/>
        <v>0</v>
      </c>
      <c r="R147" s="359">
        <f t="shared" si="40"/>
        <v>0</v>
      </c>
      <c r="S147" s="360"/>
      <c r="T147" s="361"/>
      <c r="U147" s="255">
        <f t="shared" si="43"/>
        <v>0</v>
      </c>
      <c r="V147" s="169"/>
      <c r="W147" s="169"/>
      <c r="X147" s="169"/>
      <c r="Y147" s="169"/>
      <c r="Z147" s="169"/>
      <c r="AA147" s="378"/>
      <c r="AB147" s="169"/>
      <c r="AC147" s="169"/>
      <c r="AD147" s="169"/>
      <c r="AE147" s="371"/>
      <c r="AF147" s="371"/>
      <c r="AG147" s="371"/>
      <c r="AH147" s="169"/>
      <c r="AI147" s="169"/>
      <c r="AJ147" s="169"/>
      <c r="AK147" s="169"/>
      <c r="AL147" s="169"/>
      <c r="AM147" s="169"/>
      <c r="AN147" s="176"/>
      <c r="AO147" s="176"/>
      <c r="AP147" s="176"/>
    </row>
    <row r="148" spans="9:42" ht="21" customHeight="1">
      <c r="I148" s="265">
        <f t="shared" si="37"/>
        <v>0</v>
      </c>
      <c r="J148" s="255">
        <f t="shared" si="42"/>
        <v>0</v>
      </c>
      <c r="K148" s="343">
        <f t="shared" si="41"/>
        <v>58</v>
      </c>
      <c r="L148" s="356"/>
      <c r="M148" s="356"/>
      <c r="N148" s="357">
        <f t="shared" si="38"/>
        <v>0</v>
      </c>
      <c r="O148" s="358"/>
      <c r="P148" s="358"/>
      <c r="Q148" s="359">
        <f t="shared" si="39"/>
        <v>0</v>
      </c>
      <c r="R148" s="359">
        <f t="shared" si="40"/>
        <v>0</v>
      </c>
      <c r="S148" s="360"/>
      <c r="T148" s="361"/>
      <c r="U148" s="255">
        <f t="shared" si="43"/>
        <v>0</v>
      </c>
      <c r="V148" s="392"/>
      <c r="W148" s="392"/>
      <c r="X148" s="392"/>
      <c r="Y148" s="392"/>
      <c r="Z148" s="392"/>
      <c r="AA148" s="393"/>
      <c r="AB148" s="392"/>
      <c r="AC148" s="392"/>
      <c r="AD148" s="392"/>
      <c r="AE148" s="394"/>
      <c r="AF148" s="394"/>
      <c r="AG148" s="394"/>
      <c r="AH148" s="394"/>
      <c r="AI148" s="394"/>
      <c r="AJ148" s="394"/>
      <c r="AK148" s="371"/>
      <c r="AL148" s="371"/>
      <c r="AM148" s="371"/>
      <c r="AN148" s="167"/>
      <c r="AO148" s="167"/>
      <c r="AP148" s="167"/>
    </row>
    <row r="149" spans="9:42" ht="21" customHeight="1">
      <c r="I149" s="265">
        <f t="shared" si="37"/>
        <v>0</v>
      </c>
      <c r="J149" s="255">
        <f t="shared" si="42"/>
        <v>0</v>
      </c>
      <c r="K149" s="343">
        <f t="shared" si="41"/>
        <v>59</v>
      </c>
      <c r="L149" s="356"/>
      <c r="M149" s="356"/>
      <c r="N149" s="357">
        <f t="shared" si="38"/>
        <v>0</v>
      </c>
      <c r="O149" s="358"/>
      <c r="P149" s="358"/>
      <c r="Q149" s="359">
        <f t="shared" si="39"/>
        <v>0</v>
      </c>
      <c r="R149" s="359">
        <f t="shared" si="40"/>
        <v>0</v>
      </c>
      <c r="S149" s="360"/>
      <c r="T149" s="361"/>
      <c r="U149" s="255">
        <f t="shared" si="43"/>
        <v>0</v>
      </c>
      <c r="V149" s="392"/>
      <c r="W149" s="392"/>
      <c r="X149" s="392"/>
      <c r="Y149" s="392"/>
      <c r="Z149" s="392"/>
      <c r="AA149" s="393"/>
      <c r="AB149" s="392"/>
      <c r="AC149" s="392"/>
      <c r="AD149" s="392"/>
      <c r="AE149" s="394"/>
      <c r="AF149" s="394"/>
      <c r="AG149" s="394"/>
      <c r="AH149" s="394"/>
      <c r="AI149" s="394"/>
      <c r="AJ149" s="394"/>
      <c r="AK149" s="371"/>
      <c r="AL149" s="371"/>
      <c r="AM149" s="371"/>
      <c r="AN149" s="167"/>
      <c r="AO149" s="167"/>
      <c r="AP149" s="167"/>
    </row>
    <row r="150" spans="9:42" ht="21" customHeight="1" thickBot="1">
      <c r="I150" s="265">
        <f t="shared" si="37"/>
        <v>0</v>
      </c>
      <c r="J150" s="255">
        <f t="shared" si="42"/>
        <v>0</v>
      </c>
      <c r="K150" s="379">
        <f t="shared" si="41"/>
        <v>60</v>
      </c>
      <c r="L150" s="356"/>
      <c r="M150" s="356"/>
      <c r="N150" s="380">
        <f t="shared" si="38"/>
        <v>0</v>
      </c>
      <c r="O150" s="381"/>
      <c r="P150" s="381"/>
      <c r="Q150" s="382">
        <f t="shared" si="39"/>
        <v>0</v>
      </c>
      <c r="R150" s="382">
        <f t="shared" si="40"/>
        <v>0</v>
      </c>
      <c r="S150" s="383"/>
      <c r="T150" s="384"/>
      <c r="U150" s="255">
        <f t="shared" si="43"/>
        <v>0</v>
      </c>
      <c r="V150" s="392"/>
      <c r="W150" s="392"/>
      <c r="X150" s="392"/>
      <c r="Y150" s="392"/>
      <c r="Z150" s="392"/>
      <c r="AA150" s="393"/>
      <c r="AB150" s="392"/>
      <c r="AC150" s="392"/>
      <c r="AD150" s="392"/>
      <c r="AE150" s="394"/>
      <c r="AF150" s="394"/>
      <c r="AG150" s="394"/>
      <c r="AH150" s="394"/>
      <c r="AI150" s="394"/>
      <c r="AJ150" s="394"/>
      <c r="AK150" s="371"/>
      <c r="AL150" s="371"/>
      <c r="AM150" s="371"/>
      <c r="AN150" s="167"/>
      <c r="AO150" s="167"/>
      <c r="AP150" s="167"/>
    </row>
    <row r="151" spans="9:42" ht="30" customHeight="1" thickBot="1">
      <c r="I151" s="265">
        <f t="shared" ref="I151:I161" si="44">IF(Q$154&gt;0,1,0)</f>
        <v>0</v>
      </c>
      <c r="J151" s="255">
        <f t="shared" ref="J151:J182" si="45">IF($Q$154&gt;0,3,)</f>
        <v>0</v>
      </c>
      <c r="K151" s="2433" t="s">
        <v>1536</v>
      </c>
      <c r="L151" s="2433"/>
      <c r="M151" s="2433"/>
      <c r="N151" s="2433"/>
      <c r="O151" s="2433"/>
      <c r="P151" s="2433"/>
      <c r="Q151" s="2433"/>
      <c r="R151" s="2433"/>
      <c r="S151" s="2433"/>
      <c r="T151" s="2433"/>
      <c r="U151" s="255">
        <f t="shared" ref="U151:U182" si="46">IF($Q$154&gt;0,3,)</f>
        <v>0</v>
      </c>
      <c r="V151" s="395" t="s">
        <v>1535</v>
      </c>
      <c r="AF151" s="261" t="s">
        <v>1534</v>
      </c>
      <c r="AG151" s="262"/>
      <c r="AH151" s="262"/>
      <c r="AI151" s="262"/>
      <c r="AJ151" s="263"/>
      <c r="AN151" s="264"/>
      <c r="AO151" s="264"/>
      <c r="AP151" s="264"/>
    </row>
    <row r="152" spans="9:42" ht="21" customHeight="1" thickBot="1">
      <c r="I152" s="265">
        <f t="shared" si="44"/>
        <v>0</v>
      </c>
      <c r="J152" s="255">
        <f t="shared" si="45"/>
        <v>0</v>
      </c>
      <c r="K152" s="2434" t="s">
        <v>1533</v>
      </c>
      <c r="L152" s="2434"/>
      <c r="M152" s="2434"/>
      <c r="N152" s="2434"/>
      <c r="O152" s="2434"/>
      <c r="P152" s="2434"/>
      <c r="Q152" s="2434"/>
      <c r="R152" s="2434"/>
      <c r="S152" s="2434"/>
      <c r="T152" s="2434"/>
      <c r="U152" s="255">
        <f t="shared" si="46"/>
        <v>0</v>
      </c>
      <c r="V152" s="396" t="s">
        <v>1532</v>
      </c>
      <c r="W152" s="411"/>
      <c r="X152" s="412"/>
      <c r="Y152" s="412"/>
      <c r="Z152" s="269"/>
      <c r="AA152" s="270"/>
      <c r="AB152" s="269"/>
      <c r="AC152" s="271"/>
      <c r="AD152" s="272"/>
      <c r="AE152" s="169"/>
      <c r="AF152" s="273" t="s">
        <v>1531</v>
      </c>
      <c r="AG152" s="274" t="s">
        <v>1530</v>
      </c>
      <c r="AH152" s="274" t="s">
        <v>1529</v>
      </c>
      <c r="AI152" s="275" t="s">
        <v>1528</v>
      </c>
      <c r="AJ152" s="263"/>
      <c r="AN152" s="264"/>
      <c r="AO152" s="264"/>
      <c r="AP152" s="176"/>
    </row>
    <row r="153" spans="9:42" ht="21" customHeight="1">
      <c r="I153" s="265">
        <f t="shared" si="44"/>
        <v>0</v>
      </c>
      <c r="J153" s="255">
        <f t="shared" si="45"/>
        <v>0</v>
      </c>
      <c r="K153" s="276" t="s">
        <v>1527</v>
      </c>
      <c r="L153" s="277" t="s">
        <v>1526</v>
      </c>
      <c r="M153" s="278" t="s">
        <v>1653</v>
      </c>
      <c r="N153" s="277" t="s">
        <v>1525</v>
      </c>
      <c r="O153" s="278" t="s">
        <v>1524</v>
      </c>
      <c r="P153" s="277" t="s">
        <v>1523</v>
      </c>
      <c r="Q153" s="277" t="s">
        <v>1522</v>
      </c>
      <c r="R153" s="277" t="s">
        <v>1521</v>
      </c>
      <c r="S153" s="277" t="s">
        <v>1520</v>
      </c>
      <c r="T153" s="279" t="s">
        <v>1519</v>
      </c>
      <c r="U153" s="255">
        <f t="shared" si="46"/>
        <v>0</v>
      </c>
      <c r="V153" s="397" t="s">
        <v>1518</v>
      </c>
      <c r="W153" s="281"/>
      <c r="X153" s="282"/>
      <c r="Y153" s="282"/>
      <c r="Z153" s="283"/>
      <c r="AA153" s="284"/>
      <c r="AB153" s="283"/>
      <c r="AC153" s="285"/>
      <c r="AD153" s="286"/>
      <c r="AE153" s="169"/>
      <c r="AF153" s="287" t="s">
        <v>1517</v>
      </c>
      <c r="AG153" s="288" t="s">
        <v>1516</v>
      </c>
      <c r="AH153" s="288" t="s">
        <v>1515</v>
      </c>
      <c r="AI153" s="289" t="s">
        <v>1514</v>
      </c>
      <c r="AJ153" s="263"/>
      <c r="AN153" s="264"/>
      <c r="AO153" s="264"/>
      <c r="AP153" s="176"/>
    </row>
    <row r="154" spans="9:42" ht="21" customHeight="1" thickBot="1">
      <c r="I154" s="265">
        <f t="shared" si="44"/>
        <v>0</v>
      </c>
      <c r="J154" s="255">
        <f t="shared" si="45"/>
        <v>0</v>
      </c>
      <c r="K154" s="290"/>
      <c r="L154" s="291"/>
      <c r="M154" s="291"/>
      <c r="N154" s="292"/>
      <c r="O154" s="292"/>
      <c r="P154" s="293" t="str">
        <f>IF(COUNTA(Y159:Y166)&gt;1,CONCATENATE(V159,"번지 외 ",COUNTA(Y159:Y166)-1,"필지"),CONCATENATE(V159,"번지"))</f>
        <v>번지</v>
      </c>
      <c r="Q154" s="294">
        <f>+Y167</f>
        <v>0</v>
      </c>
      <c r="R154" s="295"/>
      <c r="S154" s="296">
        <f>COUNT(L162:L174)</f>
        <v>1</v>
      </c>
      <c r="T154" s="297">
        <f>200*S154</f>
        <v>200</v>
      </c>
      <c r="U154" s="255">
        <f t="shared" si="46"/>
        <v>0</v>
      </c>
      <c r="V154" s="397" t="s">
        <v>1513</v>
      </c>
      <c r="W154" s="281"/>
      <c r="X154" s="282"/>
      <c r="Y154" s="282"/>
      <c r="Z154" s="283"/>
      <c r="AA154" s="284"/>
      <c r="AB154" s="283"/>
      <c r="AC154" s="285"/>
      <c r="AD154" s="286"/>
      <c r="AE154" s="169"/>
      <c r="AF154" s="287" t="s">
        <v>1512</v>
      </c>
      <c r="AG154" s="288" t="s">
        <v>1511</v>
      </c>
      <c r="AH154" s="298" t="s">
        <v>1510</v>
      </c>
      <c r="AI154" s="289" t="s">
        <v>1509</v>
      </c>
      <c r="AJ154" s="263"/>
      <c r="AN154" s="264"/>
      <c r="AO154" s="264"/>
      <c r="AP154" s="176"/>
    </row>
    <row r="155" spans="9:42" ht="21" customHeight="1" thickBot="1">
      <c r="I155" s="265">
        <f t="shared" si="44"/>
        <v>0</v>
      </c>
      <c r="J155" s="255">
        <f t="shared" si="45"/>
        <v>0</v>
      </c>
      <c r="K155" s="276" t="s">
        <v>1380</v>
      </c>
      <c r="L155" s="277" t="s">
        <v>1508</v>
      </c>
      <c r="M155" s="277" t="s">
        <v>1377</v>
      </c>
      <c r="N155" s="277" t="s">
        <v>1507</v>
      </c>
      <c r="O155" s="277" t="s">
        <v>1506</v>
      </c>
      <c r="P155" s="299" t="s">
        <v>1404</v>
      </c>
      <c r="Q155" s="299" t="s">
        <v>1403</v>
      </c>
      <c r="R155" s="413" t="s">
        <v>1402</v>
      </c>
      <c r="S155" s="301" t="s">
        <v>1401</v>
      </c>
      <c r="T155" s="279" t="s">
        <v>1400</v>
      </c>
      <c r="U155" s="255">
        <f t="shared" si="46"/>
        <v>0</v>
      </c>
      <c r="V155" s="398" t="s">
        <v>1399</v>
      </c>
      <c r="W155" s="399"/>
      <c r="X155" s="400"/>
      <c r="Y155" s="400"/>
      <c r="Z155" s="401"/>
      <c r="AA155" s="402"/>
      <c r="AB155" s="401"/>
      <c r="AC155" s="403"/>
      <c r="AD155" s="404"/>
      <c r="AE155" s="169"/>
      <c r="AF155" s="287" t="s">
        <v>1398</v>
      </c>
      <c r="AG155" s="309" t="s">
        <v>1397</v>
      </c>
      <c r="AH155" s="310" t="s">
        <v>1396</v>
      </c>
      <c r="AI155" s="289" t="s">
        <v>1395</v>
      </c>
      <c r="AJ155" s="263"/>
      <c r="AN155" s="264"/>
      <c r="AO155" s="264"/>
      <c r="AP155" s="176"/>
    </row>
    <row r="156" spans="9:42" ht="21" customHeight="1" thickBot="1">
      <c r="I156" s="265">
        <f t="shared" si="44"/>
        <v>0</v>
      </c>
      <c r="J156" s="255">
        <f t="shared" si="45"/>
        <v>0</v>
      </c>
      <c r="K156" s="311">
        <f>Z159</f>
        <v>0</v>
      </c>
      <c r="L156" s="312">
        <f>AA159</f>
        <v>0</v>
      </c>
      <c r="M156" s="313">
        <f>AC159</f>
        <v>0</v>
      </c>
      <c r="N156" s="314">
        <f>AB168</f>
        <v>0</v>
      </c>
      <c r="O156" s="315">
        <f>IF((Q160+R160)&gt;0,ROUND((Q160/(Q160+R160)),4),0)</f>
        <v>0</v>
      </c>
      <c r="P156" s="316" t="str">
        <f>IF(W155&lt;=15,AI153,IF(W155&gt;30,AI155,AI154))</f>
        <v>완 (15˚ 이하)</v>
      </c>
      <c r="Q156" s="317">
        <f>IF(Q154&gt;0,IF(Q154/COUNTA(AB159:AB166)&gt;=5,AF161,IF(Q154/COUNTA(AB159:AB166)&lt;3,AF163,AF162)),)</f>
        <v>0</v>
      </c>
      <c r="R156" s="414"/>
      <c r="S156" s="319">
        <f>W155</f>
        <v>0</v>
      </c>
      <c r="T156" s="320">
        <f>ROUND(N156/10000*N162,0)</f>
        <v>0</v>
      </c>
      <c r="U156" s="255">
        <f t="shared" si="46"/>
        <v>0</v>
      </c>
      <c r="V156" s="405">
        <v>0</v>
      </c>
      <c r="W156" s="405"/>
      <c r="X156" s="405"/>
      <c r="Y156" s="405"/>
      <c r="Z156" s="405"/>
      <c r="AA156" s="406"/>
      <c r="AB156" s="405"/>
      <c r="AC156" s="405"/>
      <c r="AD156" s="405"/>
      <c r="AE156" s="169"/>
      <c r="AF156" s="287" t="s">
        <v>1394</v>
      </c>
      <c r="AG156" s="288"/>
      <c r="AH156" s="321"/>
      <c r="AI156" s="289"/>
      <c r="AJ156" s="263"/>
      <c r="AN156" s="264"/>
      <c r="AO156" s="264"/>
      <c r="AP156" s="176"/>
    </row>
    <row r="157" spans="9:42" ht="21" customHeight="1" thickBot="1">
      <c r="I157" s="265">
        <f t="shared" si="44"/>
        <v>0</v>
      </c>
      <c r="J157" s="255">
        <f t="shared" si="45"/>
        <v>0</v>
      </c>
      <c r="K157" s="2438" t="s">
        <v>1393</v>
      </c>
      <c r="L157" s="2438"/>
      <c r="M157" s="2438"/>
      <c r="N157" s="2438"/>
      <c r="O157" s="2438"/>
      <c r="P157" s="2438"/>
      <c r="Q157" s="2438"/>
      <c r="R157" s="2438"/>
      <c r="S157" s="2438"/>
      <c r="T157" s="2438"/>
      <c r="U157" s="255">
        <f t="shared" si="46"/>
        <v>0</v>
      </c>
      <c r="AE157" s="169"/>
      <c r="AF157" s="287"/>
      <c r="AG157" s="288"/>
      <c r="AH157" s="321"/>
      <c r="AI157" s="289"/>
      <c r="AJ157" s="263"/>
      <c r="AN157" s="264"/>
      <c r="AO157" s="264"/>
      <c r="AP157" s="176"/>
    </row>
    <row r="158" spans="9:42" ht="21" customHeight="1" thickBot="1">
      <c r="I158" s="265">
        <f t="shared" si="44"/>
        <v>0</v>
      </c>
      <c r="J158" s="255">
        <f t="shared" si="45"/>
        <v>0</v>
      </c>
      <c r="K158" s="2439" t="s">
        <v>1392</v>
      </c>
      <c r="L158" s="2441" t="s">
        <v>1391</v>
      </c>
      <c r="M158" s="2443" t="s">
        <v>1390</v>
      </c>
      <c r="N158" s="2443" t="s">
        <v>1389</v>
      </c>
      <c r="O158" s="2445" t="s">
        <v>1388</v>
      </c>
      <c r="P158" s="2445"/>
      <c r="Q158" s="2445" t="s">
        <v>1387</v>
      </c>
      <c r="R158" s="2445"/>
      <c r="S158" s="2446" t="s">
        <v>1386</v>
      </c>
      <c r="T158" s="2448" t="s">
        <v>1385</v>
      </c>
      <c r="U158" s="255">
        <f t="shared" si="46"/>
        <v>0</v>
      </c>
      <c r="V158" s="396" t="s">
        <v>1384</v>
      </c>
      <c r="W158" s="407" t="s">
        <v>1383</v>
      </c>
      <c r="X158" s="407" t="s">
        <v>1382</v>
      </c>
      <c r="Y158" s="407" t="s">
        <v>1381</v>
      </c>
      <c r="Z158" s="407" t="s">
        <v>1380</v>
      </c>
      <c r="AA158" s="408" t="s">
        <v>1379</v>
      </c>
      <c r="AB158" s="407" t="s">
        <v>1378</v>
      </c>
      <c r="AC158" s="409" t="s">
        <v>1377</v>
      </c>
      <c r="AD158" s="410" t="s">
        <v>1147</v>
      </c>
      <c r="AE158" s="169"/>
      <c r="AF158" s="329"/>
      <c r="AG158" s="330"/>
      <c r="AH158" s="331"/>
      <c r="AI158" s="332"/>
      <c r="AJ158" s="333"/>
      <c r="AN158" s="333"/>
      <c r="AO158" s="169"/>
      <c r="AP158" s="176"/>
    </row>
    <row r="159" spans="9:42" ht="21" customHeight="1" thickBot="1">
      <c r="I159" s="265">
        <f t="shared" si="44"/>
        <v>0</v>
      </c>
      <c r="J159" s="255">
        <f t="shared" si="45"/>
        <v>0</v>
      </c>
      <c r="K159" s="2440"/>
      <c r="L159" s="2442"/>
      <c r="M159" s="2444"/>
      <c r="N159" s="2444"/>
      <c r="O159" s="334" t="s">
        <v>1376</v>
      </c>
      <c r="P159" s="335" t="s">
        <v>1375</v>
      </c>
      <c r="Q159" s="335" t="s">
        <v>1376</v>
      </c>
      <c r="R159" s="415" t="s">
        <v>1375</v>
      </c>
      <c r="S159" s="2447"/>
      <c r="T159" s="2449"/>
      <c r="U159" s="255">
        <f t="shared" si="46"/>
        <v>0</v>
      </c>
      <c r="V159" s="337"/>
      <c r="W159" s="338"/>
      <c r="X159" s="338"/>
      <c r="Y159" s="338"/>
      <c r="Z159" s="338"/>
      <c r="AA159" s="339"/>
      <c r="AB159" s="338"/>
      <c r="AC159" s="340"/>
      <c r="AD159" s="341"/>
      <c r="AE159" s="169"/>
      <c r="AF159" s="262"/>
      <c r="AG159" s="262"/>
      <c r="AH159" s="262"/>
      <c r="AI159" s="342"/>
      <c r="AJ159" s="333"/>
      <c r="AN159" s="333"/>
      <c r="AO159" s="169"/>
      <c r="AP159" s="176"/>
    </row>
    <row r="160" spans="9:42" ht="21" customHeight="1">
      <c r="I160" s="265">
        <f t="shared" si="44"/>
        <v>0</v>
      </c>
      <c r="J160" s="255">
        <f t="shared" si="45"/>
        <v>0</v>
      </c>
      <c r="K160" s="343" t="s">
        <v>1374</v>
      </c>
      <c r="L160" s="344"/>
      <c r="M160" s="344"/>
      <c r="N160" s="416">
        <f>N161/S154</f>
        <v>0</v>
      </c>
      <c r="O160" s="417">
        <f>ROUND(O161/S154,1)</f>
        <v>0</v>
      </c>
      <c r="P160" s="417">
        <f>ROUND(P161/S154,1)</f>
        <v>0</v>
      </c>
      <c r="Q160" s="416">
        <f>ROUND(Q161/S154,0)</f>
        <v>0</v>
      </c>
      <c r="R160" s="416">
        <f>ROUND(R161/S154,0)</f>
        <v>0</v>
      </c>
      <c r="S160" s="418" t="s">
        <v>617</v>
      </c>
      <c r="T160" s="348"/>
      <c r="U160" s="255">
        <f t="shared" si="46"/>
        <v>0</v>
      </c>
      <c r="V160" s="337"/>
      <c r="W160" s="419"/>
      <c r="X160" s="419"/>
      <c r="Y160" s="419"/>
      <c r="Z160" s="338"/>
      <c r="AA160" s="339"/>
      <c r="AB160" s="338"/>
      <c r="AC160" s="340"/>
      <c r="AD160" s="341"/>
      <c r="AE160" s="169"/>
      <c r="AF160" s="273" t="s">
        <v>1373</v>
      </c>
      <c r="AG160" s="274" t="s">
        <v>1372</v>
      </c>
      <c r="AH160" s="325" t="s">
        <v>1371</v>
      </c>
      <c r="AI160" s="350"/>
      <c r="AJ160" s="263"/>
      <c r="AN160" s="264"/>
      <c r="AO160" s="167"/>
      <c r="AP160" s="167"/>
    </row>
    <row r="161" spans="1:43" ht="21" customHeight="1">
      <c r="I161" s="265">
        <f t="shared" si="44"/>
        <v>0</v>
      </c>
      <c r="J161" s="255">
        <f t="shared" si="45"/>
        <v>0</v>
      </c>
      <c r="K161" s="343" t="s">
        <v>1366</v>
      </c>
      <c r="L161" s="344"/>
      <c r="M161" s="344"/>
      <c r="N161" s="420">
        <f>SUM(N162:N225)</f>
        <v>0</v>
      </c>
      <c r="O161" s="420">
        <f>SUM(O162:O225)</f>
        <v>0</v>
      </c>
      <c r="P161" s="420">
        <f>SUM(P162:P225)</f>
        <v>0</v>
      </c>
      <c r="Q161" s="420">
        <f>SUM(Q162:Q225)</f>
        <v>0</v>
      </c>
      <c r="R161" s="420">
        <f>SUM(R162:R225)</f>
        <v>0</v>
      </c>
      <c r="S161" s="421"/>
      <c r="T161" s="353"/>
      <c r="U161" s="255">
        <f t="shared" si="46"/>
        <v>0</v>
      </c>
      <c r="V161" s="337"/>
      <c r="W161" s="419"/>
      <c r="X161" s="419"/>
      <c r="Y161" s="419"/>
      <c r="Z161" s="338"/>
      <c r="AA161" s="339"/>
      <c r="AB161" s="338"/>
      <c r="AC161" s="340"/>
      <c r="AD161" s="341"/>
      <c r="AE161" s="169"/>
      <c r="AF161" s="287" t="s">
        <v>1370</v>
      </c>
      <c r="AG161" s="288" t="s">
        <v>1151</v>
      </c>
      <c r="AH161" s="354">
        <v>0</v>
      </c>
      <c r="AI161" s="422"/>
      <c r="AJ161" s="263"/>
      <c r="AN161" s="264"/>
      <c r="AO161" s="167"/>
      <c r="AP161" s="167"/>
    </row>
    <row r="162" spans="1:43" ht="21" customHeight="1">
      <c r="I162" s="265">
        <f t="shared" ref="I162:I175" si="47">IF((O$162+P$162)&gt;0,1,0)</f>
        <v>0</v>
      </c>
      <c r="J162" s="255">
        <f t="shared" si="45"/>
        <v>0</v>
      </c>
      <c r="K162" s="343">
        <v>1</v>
      </c>
      <c r="L162" s="356">
        <v>0</v>
      </c>
      <c r="M162" s="356"/>
      <c r="N162" s="357">
        <f t="shared" ref="N162:N175" si="48">IF(O162+P162&gt;0,$W$152,)</f>
        <v>0</v>
      </c>
      <c r="O162" s="358"/>
      <c r="P162" s="358"/>
      <c r="Q162" s="359">
        <f t="shared" ref="Q162:Q175" si="49">ROUND(O162*50,0)</f>
        <v>0</v>
      </c>
      <c r="R162" s="359">
        <f t="shared" ref="R162:R175" si="50">ROUND(P162*50,0)</f>
        <v>0</v>
      </c>
      <c r="S162" s="360"/>
      <c r="T162" s="361"/>
      <c r="U162" s="255">
        <f t="shared" si="46"/>
        <v>0</v>
      </c>
      <c r="V162" s="337"/>
      <c r="W162" s="419"/>
      <c r="X162" s="419"/>
      <c r="Y162" s="419"/>
      <c r="Z162" s="338"/>
      <c r="AA162" s="339"/>
      <c r="AB162" s="338"/>
      <c r="AC162" s="340"/>
      <c r="AD162" s="341"/>
      <c r="AE162" s="169"/>
      <c r="AF162" s="287" t="s">
        <v>1369</v>
      </c>
      <c r="AG162" s="288" t="s">
        <v>1368</v>
      </c>
      <c r="AH162" s="362">
        <v>0.05</v>
      </c>
      <c r="AI162" s="422"/>
      <c r="AJ162" s="263"/>
      <c r="AN162" s="264"/>
      <c r="AO162" s="169"/>
      <c r="AP162" s="176"/>
    </row>
    <row r="163" spans="1:43" ht="21" customHeight="1">
      <c r="I163" s="265">
        <f t="shared" si="47"/>
        <v>0</v>
      </c>
      <c r="J163" s="255">
        <f t="shared" si="45"/>
        <v>0</v>
      </c>
      <c r="K163" s="343">
        <f t="shared" ref="K163:K175" si="51">+K162+1</f>
        <v>2</v>
      </c>
      <c r="L163" s="356"/>
      <c r="M163" s="356"/>
      <c r="N163" s="357">
        <f t="shared" si="48"/>
        <v>0</v>
      </c>
      <c r="O163" s="358"/>
      <c r="P163" s="358"/>
      <c r="Q163" s="359">
        <f t="shared" si="49"/>
        <v>0</v>
      </c>
      <c r="R163" s="359">
        <f t="shared" si="50"/>
        <v>0</v>
      </c>
      <c r="S163" s="360"/>
      <c r="T163" s="361"/>
      <c r="U163" s="255">
        <f t="shared" si="46"/>
        <v>0</v>
      </c>
      <c r="V163" s="337"/>
      <c r="W163" s="419"/>
      <c r="X163" s="419"/>
      <c r="Y163" s="419"/>
      <c r="Z163" s="338"/>
      <c r="AA163" s="339"/>
      <c r="AB163" s="338"/>
      <c r="AC163" s="340"/>
      <c r="AD163" s="341"/>
      <c r="AE163" s="169"/>
      <c r="AF163" s="287" t="s">
        <v>1367</v>
      </c>
      <c r="AG163" s="288" t="s">
        <v>1150</v>
      </c>
      <c r="AH163" s="362">
        <v>0.1</v>
      </c>
      <c r="AI163" s="363"/>
      <c r="AJ163" s="263"/>
      <c r="AN163" s="264"/>
      <c r="AO163" s="169"/>
      <c r="AP163" s="176"/>
    </row>
    <row r="164" spans="1:43" ht="21" customHeight="1">
      <c r="I164" s="265">
        <f t="shared" si="47"/>
        <v>0</v>
      </c>
      <c r="J164" s="255">
        <f t="shared" si="45"/>
        <v>0</v>
      </c>
      <c r="K164" s="343">
        <f t="shared" si="51"/>
        <v>3</v>
      </c>
      <c r="L164" s="356"/>
      <c r="M164" s="356"/>
      <c r="N164" s="357">
        <f t="shared" si="48"/>
        <v>0</v>
      </c>
      <c r="O164" s="358"/>
      <c r="P164" s="358"/>
      <c r="Q164" s="359">
        <f t="shared" si="49"/>
        <v>0</v>
      </c>
      <c r="R164" s="359">
        <f t="shared" si="50"/>
        <v>0</v>
      </c>
      <c r="S164" s="360"/>
      <c r="T164" s="361"/>
      <c r="U164" s="255">
        <f t="shared" si="46"/>
        <v>0</v>
      </c>
      <c r="V164" s="337"/>
      <c r="W164" s="419"/>
      <c r="X164" s="419"/>
      <c r="Y164" s="419"/>
      <c r="Z164" s="338"/>
      <c r="AA164" s="339"/>
      <c r="AB164" s="338"/>
      <c r="AC164" s="340"/>
      <c r="AD164" s="341"/>
      <c r="AE164" s="169"/>
      <c r="AF164" s="287"/>
      <c r="AG164" s="288"/>
      <c r="AH164" s="364"/>
      <c r="AI164" s="289"/>
      <c r="AJ164" s="333"/>
      <c r="AN164" s="333"/>
      <c r="AO164" s="169"/>
      <c r="AP164" s="176"/>
    </row>
    <row r="165" spans="1:43" ht="21" customHeight="1" thickBot="1">
      <c r="I165" s="265">
        <f t="shared" si="47"/>
        <v>0</v>
      </c>
      <c r="J165" s="255">
        <f t="shared" si="45"/>
        <v>0</v>
      </c>
      <c r="K165" s="343">
        <f t="shared" si="51"/>
        <v>4</v>
      </c>
      <c r="L165" s="356"/>
      <c r="M165" s="356"/>
      <c r="N165" s="357">
        <f t="shared" si="48"/>
        <v>0</v>
      </c>
      <c r="O165" s="358"/>
      <c r="P165" s="358"/>
      <c r="Q165" s="359">
        <f t="shared" si="49"/>
        <v>0</v>
      </c>
      <c r="R165" s="359">
        <f t="shared" si="50"/>
        <v>0</v>
      </c>
      <c r="S165" s="360"/>
      <c r="T165" s="361"/>
      <c r="U165" s="255">
        <f t="shared" si="46"/>
        <v>0</v>
      </c>
      <c r="V165" s="337"/>
      <c r="W165" s="419"/>
      <c r="X165" s="419"/>
      <c r="Y165" s="419"/>
      <c r="Z165" s="338"/>
      <c r="AA165" s="339"/>
      <c r="AB165" s="338"/>
      <c r="AC165" s="340"/>
      <c r="AD165" s="341"/>
      <c r="AE165" s="169"/>
      <c r="AF165" s="329"/>
      <c r="AG165" s="423"/>
      <c r="AH165" s="330"/>
      <c r="AI165" s="332"/>
      <c r="AJ165" s="333"/>
      <c r="AN165" s="333"/>
      <c r="AO165" s="169"/>
      <c r="AP165" s="176"/>
    </row>
    <row r="166" spans="1:43" ht="21" customHeight="1">
      <c r="I166" s="265">
        <f t="shared" si="47"/>
        <v>0</v>
      </c>
      <c r="J166" s="255">
        <f t="shared" si="45"/>
        <v>0</v>
      </c>
      <c r="K166" s="343">
        <f t="shared" si="51"/>
        <v>5</v>
      </c>
      <c r="L166" s="356"/>
      <c r="M166" s="356"/>
      <c r="N166" s="357">
        <f t="shared" si="48"/>
        <v>0</v>
      </c>
      <c r="O166" s="358"/>
      <c r="P166" s="358"/>
      <c r="Q166" s="359">
        <f t="shared" si="49"/>
        <v>0</v>
      </c>
      <c r="R166" s="359">
        <f t="shared" si="50"/>
        <v>0</v>
      </c>
      <c r="S166" s="360"/>
      <c r="T166" s="361"/>
      <c r="U166" s="255">
        <f t="shared" si="46"/>
        <v>0</v>
      </c>
      <c r="V166" s="337"/>
      <c r="W166" s="419"/>
      <c r="X166" s="419"/>
      <c r="Y166" s="419"/>
      <c r="Z166" s="338"/>
      <c r="AA166" s="339"/>
      <c r="AB166" s="338"/>
      <c r="AC166" s="340"/>
      <c r="AD166" s="341"/>
      <c r="AE166" s="167"/>
      <c r="AF166" s="176"/>
      <c r="AG166" s="176"/>
      <c r="AH166" s="176"/>
      <c r="AI166" s="176"/>
      <c r="AJ166" s="176"/>
      <c r="AK166" s="167"/>
      <c r="AL166" s="167"/>
      <c r="AM166" s="167"/>
      <c r="AN166" s="176"/>
      <c r="AO166" s="169"/>
      <c r="AP166" s="176"/>
      <c r="AQ166" s="167"/>
    </row>
    <row r="167" spans="1:43" ht="21" customHeight="1">
      <c r="I167" s="265">
        <f t="shared" si="47"/>
        <v>0</v>
      </c>
      <c r="J167" s="255">
        <f t="shared" si="45"/>
        <v>0</v>
      </c>
      <c r="K167" s="343">
        <f t="shared" si="51"/>
        <v>6</v>
      </c>
      <c r="L167" s="356"/>
      <c r="M167" s="356"/>
      <c r="N167" s="357">
        <f t="shared" si="48"/>
        <v>0</v>
      </c>
      <c r="O167" s="358"/>
      <c r="P167" s="358"/>
      <c r="Q167" s="359">
        <f t="shared" si="49"/>
        <v>0</v>
      </c>
      <c r="R167" s="359">
        <f t="shared" si="50"/>
        <v>0</v>
      </c>
      <c r="S167" s="360"/>
      <c r="T167" s="361"/>
      <c r="U167" s="255">
        <f t="shared" si="46"/>
        <v>0</v>
      </c>
      <c r="V167" s="280" t="s">
        <v>1366</v>
      </c>
      <c r="W167" s="366">
        <f>SUM(W159:W166)</f>
        <v>0</v>
      </c>
      <c r="X167" s="366">
        <f>SUM(X159:X166)</f>
        <v>0</v>
      </c>
      <c r="Y167" s="366">
        <f>SUM(Y159:Y166)</f>
        <v>0</v>
      </c>
      <c r="Z167" s="367"/>
      <c r="AA167" s="368"/>
      <c r="AB167" s="366">
        <f>SUM(AB159:AB166)</f>
        <v>0</v>
      </c>
      <c r="AC167" s="369"/>
      <c r="AD167" s="370"/>
      <c r="AE167" s="371"/>
      <c r="AF167" s="169"/>
      <c r="AG167" s="169"/>
      <c r="AH167" s="169"/>
      <c r="AI167" s="169"/>
      <c r="AJ167" s="169"/>
      <c r="AN167" s="176"/>
      <c r="AO167" s="169"/>
      <c r="AP167" s="176"/>
    </row>
    <row r="168" spans="1:43" s="167" customFormat="1" ht="21" customHeight="1" thickBot="1">
      <c r="A168" s="372"/>
      <c r="B168" s="372"/>
      <c r="C168" s="372"/>
      <c r="D168" s="372"/>
      <c r="E168" s="372"/>
      <c r="F168" s="372"/>
      <c r="G168" s="372"/>
      <c r="I168" s="265">
        <f t="shared" si="47"/>
        <v>0</v>
      </c>
      <c r="J168" s="255">
        <f t="shared" si="45"/>
        <v>0</v>
      </c>
      <c r="K168" s="343">
        <f t="shared" si="51"/>
        <v>7</v>
      </c>
      <c r="L168" s="356"/>
      <c r="M168" s="356"/>
      <c r="N168" s="357">
        <f t="shared" si="48"/>
        <v>0</v>
      </c>
      <c r="O168" s="358"/>
      <c r="P168" s="358"/>
      <c r="Q168" s="359">
        <f t="shared" si="49"/>
        <v>0</v>
      </c>
      <c r="R168" s="359">
        <f t="shared" si="50"/>
        <v>0</v>
      </c>
      <c r="S168" s="360"/>
      <c r="T168" s="361"/>
      <c r="U168" s="255">
        <f t="shared" si="46"/>
        <v>0</v>
      </c>
      <c r="V168" s="373" t="s">
        <v>1374</v>
      </c>
      <c r="W168" s="374"/>
      <c r="X168" s="374"/>
      <c r="Y168" s="374"/>
      <c r="Z168" s="374"/>
      <c r="AA168" s="375"/>
      <c r="AB168" s="374">
        <f>IF(AB167&gt;0,ROUND(AB167/COUNTA(AB159:AB166),0),)</f>
        <v>0</v>
      </c>
      <c r="AC168" s="376"/>
      <c r="AD168" s="377"/>
      <c r="AE168" s="371"/>
      <c r="AF168" s="371"/>
      <c r="AG168" s="371"/>
      <c r="AH168" s="169"/>
      <c r="AI168" s="169"/>
      <c r="AJ168" s="169"/>
      <c r="AK168" s="169"/>
      <c r="AL168" s="169"/>
      <c r="AM168" s="169"/>
      <c r="AN168" s="176"/>
      <c r="AO168" s="176"/>
      <c r="AP168" s="176"/>
      <c r="AQ168" s="253"/>
    </row>
    <row r="169" spans="1:43" ht="21" customHeight="1">
      <c r="I169" s="265">
        <f t="shared" si="47"/>
        <v>0</v>
      </c>
      <c r="J169" s="255">
        <f t="shared" si="45"/>
        <v>0</v>
      </c>
      <c r="K169" s="343">
        <f t="shared" si="51"/>
        <v>8</v>
      </c>
      <c r="L169" s="356"/>
      <c r="M169" s="356"/>
      <c r="N169" s="357">
        <f t="shared" si="48"/>
        <v>0</v>
      </c>
      <c r="O169" s="358"/>
      <c r="P169" s="358"/>
      <c r="Q169" s="359">
        <f t="shared" si="49"/>
        <v>0</v>
      </c>
      <c r="R169" s="359">
        <f t="shared" si="50"/>
        <v>0</v>
      </c>
      <c r="S169" s="360"/>
      <c r="T169" s="361"/>
      <c r="U169" s="255">
        <f t="shared" si="46"/>
        <v>0</v>
      </c>
      <c r="V169" s="169"/>
      <c r="W169" s="169"/>
      <c r="X169" s="169"/>
      <c r="Y169" s="169"/>
      <c r="Z169" s="169"/>
      <c r="AA169" s="378"/>
      <c r="AB169" s="169"/>
      <c r="AC169" s="169"/>
      <c r="AD169" s="169"/>
      <c r="AE169" s="371"/>
      <c r="AF169" s="371"/>
      <c r="AG169" s="371"/>
      <c r="AH169" s="169"/>
      <c r="AI169" s="169"/>
      <c r="AJ169" s="169"/>
      <c r="AK169" s="169"/>
      <c r="AL169" s="169"/>
      <c r="AM169" s="169"/>
      <c r="AN169" s="176"/>
      <c r="AO169" s="176"/>
      <c r="AP169" s="176"/>
    </row>
    <row r="170" spans="1:43" ht="21" customHeight="1">
      <c r="I170" s="265">
        <f t="shared" si="47"/>
        <v>0</v>
      </c>
      <c r="J170" s="255">
        <f t="shared" si="45"/>
        <v>0</v>
      </c>
      <c r="K170" s="343">
        <f t="shared" si="51"/>
        <v>9</v>
      </c>
      <c r="L170" s="356"/>
      <c r="M170" s="356"/>
      <c r="N170" s="357">
        <f t="shared" si="48"/>
        <v>0</v>
      </c>
      <c r="O170" s="358"/>
      <c r="P170" s="358"/>
      <c r="Q170" s="359">
        <f t="shared" si="49"/>
        <v>0</v>
      </c>
      <c r="R170" s="359">
        <f t="shared" si="50"/>
        <v>0</v>
      </c>
      <c r="S170" s="360"/>
      <c r="T170" s="361"/>
      <c r="U170" s="255">
        <f t="shared" si="46"/>
        <v>0</v>
      </c>
      <c r="V170" s="169"/>
      <c r="W170" s="169"/>
      <c r="X170" s="169"/>
      <c r="Y170" s="169"/>
      <c r="Z170" s="169"/>
      <c r="AA170" s="378"/>
      <c r="AB170" s="169"/>
      <c r="AC170" s="169"/>
      <c r="AD170" s="169"/>
      <c r="AE170" s="371"/>
      <c r="AF170" s="371"/>
      <c r="AG170" s="371"/>
      <c r="AH170" s="169"/>
      <c r="AI170" s="169"/>
      <c r="AJ170" s="169"/>
      <c r="AK170" s="169"/>
      <c r="AL170" s="169"/>
      <c r="AM170" s="169"/>
      <c r="AN170" s="176"/>
      <c r="AO170" s="176"/>
      <c r="AP170" s="176"/>
    </row>
    <row r="171" spans="1:43" ht="21" customHeight="1">
      <c r="I171" s="265">
        <f t="shared" si="47"/>
        <v>0</v>
      </c>
      <c r="J171" s="255">
        <f t="shared" si="45"/>
        <v>0</v>
      </c>
      <c r="K171" s="343">
        <f t="shared" si="51"/>
        <v>10</v>
      </c>
      <c r="L171" s="356"/>
      <c r="M171" s="356"/>
      <c r="N171" s="357">
        <f t="shared" si="48"/>
        <v>0</v>
      </c>
      <c r="O171" s="358"/>
      <c r="P171" s="358"/>
      <c r="Q171" s="359">
        <f t="shared" si="49"/>
        <v>0</v>
      </c>
      <c r="R171" s="359">
        <f t="shared" si="50"/>
        <v>0</v>
      </c>
      <c r="S171" s="360"/>
      <c r="T171" s="361"/>
      <c r="U171" s="255">
        <f t="shared" si="46"/>
        <v>0</v>
      </c>
      <c r="V171" s="169"/>
      <c r="W171" s="169"/>
      <c r="X171" s="169"/>
      <c r="Y171" s="169"/>
      <c r="Z171" s="169"/>
      <c r="AA171" s="378"/>
      <c r="AB171" s="169"/>
      <c r="AC171" s="169"/>
      <c r="AD171" s="169"/>
      <c r="AE171" s="371"/>
      <c r="AF171" s="371"/>
      <c r="AG171" s="371"/>
      <c r="AH171" s="169"/>
      <c r="AI171" s="169"/>
      <c r="AJ171" s="169"/>
      <c r="AK171" s="169"/>
      <c r="AL171" s="169"/>
      <c r="AM171" s="169"/>
      <c r="AN171" s="176"/>
      <c r="AO171" s="176"/>
      <c r="AP171" s="176"/>
    </row>
    <row r="172" spans="1:43" ht="21" customHeight="1">
      <c r="I172" s="265">
        <f t="shared" si="47"/>
        <v>0</v>
      </c>
      <c r="J172" s="255">
        <f t="shared" si="45"/>
        <v>0</v>
      </c>
      <c r="K172" s="343">
        <f t="shared" si="51"/>
        <v>11</v>
      </c>
      <c r="L172" s="356"/>
      <c r="M172" s="356"/>
      <c r="N172" s="357">
        <f t="shared" si="48"/>
        <v>0</v>
      </c>
      <c r="O172" s="358"/>
      <c r="P172" s="358"/>
      <c r="Q172" s="359">
        <f t="shared" si="49"/>
        <v>0</v>
      </c>
      <c r="R172" s="359">
        <f t="shared" si="50"/>
        <v>0</v>
      </c>
      <c r="S172" s="360"/>
      <c r="T172" s="361"/>
      <c r="U172" s="255">
        <f t="shared" si="46"/>
        <v>0</v>
      </c>
      <c r="V172" s="169"/>
      <c r="W172" s="169"/>
      <c r="X172" s="169"/>
      <c r="Y172" s="169"/>
      <c r="Z172" s="169"/>
      <c r="AA172" s="378"/>
      <c r="AB172" s="169"/>
      <c r="AC172" s="169"/>
      <c r="AD172" s="169"/>
      <c r="AE172" s="371"/>
      <c r="AF172" s="371"/>
      <c r="AG172" s="371"/>
      <c r="AH172" s="169"/>
      <c r="AI172" s="169"/>
      <c r="AJ172" s="169"/>
      <c r="AK172" s="169"/>
      <c r="AL172" s="169"/>
      <c r="AM172" s="169"/>
      <c r="AN172" s="176"/>
      <c r="AO172" s="176"/>
      <c r="AP172" s="176"/>
    </row>
    <row r="173" spans="1:43" ht="21" customHeight="1">
      <c r="I173" s="265">
        <f t="shared" si="47"/>
        <v>0</v>
      </c>
      <c r="J173" s="255">
        <f t="shared" si="45"/>
        <v>0</v>
      </c>
      <c r="K173" s="343">
        <f t="shared" si="51"/>
        <v>12</v>
      </c>
      <c r="L173" s="356"/>
      <c r="M173" s="356"/>
      <c r="N173" s="357">
        <f t="shared" si="48"/>
        <v>0</v>
      </c>
      <c r="O173" s="358"/>
      <c r="P173" s="358"/>
      <c r="Q173" s="359">
        <f t="shared" si="49"/>
        <v>0</v>
      </c>
      <c r="R173" s="359">
        <f t="shared" si="50"/>
        <v>0</v>
      </c>
      <c r="S173" s="360"/>
      <c r="T173" s="361"/>
      <c r="U173" s="255">
        <f t="shared" si="46"/>
        <v>0</v>
      </c>
      <c r="V173" s="169"/>
      <c r="W173" s="169"/>
      <c r="X173" s="169"/>
      <c r="Y173" s="169"/>
      <c r="Z173" s="169"/>
      <c r="AA173" s="378"/>
      <c r="AB173" s="169"/>
      <c r="AC173" s="169"/>
      <c r="AD173" s="169"/>
      <c r="AE173" s="371"/>
      <c r="AF173" s="371"/>
      <c r="AG173" s="371"/>
      <c r="AH173" s="169"/>
      <c r="AI173" s="169"/>
      <c r="AJ173" s="169"/>
      <c r="AK173" s="169"/>
      <c r="AL173" s="169"/>
      <c r="AM173" s="169"/>
      <c r="AN173" s="176"/>
      <c r="AO173" s="176"/>
      <c r="AP173" s="176"/>
    </row>
    <row r="174" spans="1:43" ht="21" customHeight="1">
      <c r="I174" s="265">
        <f t="shared" si="47"/>
        <v>0</v>
      </c>
      <c r="J174" s="255">
        <f t="shared" si="45"/>
        <v>0</v>
      </c>
      <c r="K174" s="343">
        <f t="shared" si="51"/>
        <v>13</v>
      </c>
      <c r="L174" s="356"/>
      <c r="M174" s="356"/>
      <c r="N174" s="357">
        <f t="shared" si="48"/>
        <v>0</v>
      </c>
      <c r="O174" s="358"/>
      <c r="P174" s="358"/>
      <c r="Q174" s="359">
        <f t="shared" si="49"/>
        <v>0</v>
      </c>
      <c r="R174" s="359">
        <f t="shared" si="50"/>
        <v>0</v>
      </c>
      <c r="S174" s="360"/>
      <c r="T174" s="361"/>
      <c r="U174" s="255">
        <f t="shared" si="46"/>
        <v>0</v>
      </c>
      <c r="V174" s="169"/>
      <c r="W174" s="169"/>
      <c r="X174" s="169"/>
      <c r="Y174" s="169"/>
      <c r="Z174" s="169"/>
      <c r="AA174" s="378"/>
      <c r="AB174" s="169"/>
      <c r="AC174" s="169"/>
      <c r="AD174" s="169"/>
      <c r="AE174" s="371"/>
      <c r="AF174" s="371"/>
      <c r="AG174" s="371"/>
      <c r="AH174" s="169"/>
      <c r="AI174" s="169"/>
      <c r="AJ174" s="169"/>
      <c r="AK174" s="169"/>
      <c r="AL174" s="169"/>
      <c r="AM174" s="169"/>
      <c r="AN174" s="176"/>
      <c r="AO174" s="176"/>
      <c r="AP174" s="176"/>
    </row>
    <row r="175" spans="1:43" ht="21" customHeight="1" thickBot="1">
      <c r="I175" s="265">
        <f t="shared" si="47"/>
        <v>0</v>
      </c>
      <c r="J175" s="255">
        <f t="shared" si="45"/>
        <v>0</v>
      </c>
      <c r="K175" s="385">
        <f t="shared" si="51"/>
        <v>14</v>
      </c>
      <c r="L175" s="356"/>
      <c r="M175" s="356"/>
      <c r="N175" s="387">
        <f t="shared" si="48"/>
        <v>0</v>
      </c>
      <c r="O175" s="388"/>
      <c r="P175" s="388"/>
      <c r="Q175" s="389">
        <f t="shared" si="49"/>
        <v>0</v>
      </c>
      <c r="R175" s="389">
        <f t="shared" si="50"/>
        <v>0</v>
      </c>
      <c r="S175" s="390"/>
      <c r="T175" s="391"/>
      <c r="U175" s="255">
        <f t="shared" si="46"/>
        <v>0</v>
      </c>
      <c r="V175" s="169"/>
      <c r="W175" s="169"/>
      <c r="X175" s="169"/>
      <c r="Y175" s="169"/>
      <c r="Z175" s="169"/>
      <c r="AA175" s="378"/>
      <c r="AB175" s="169"/>
      <c r="AC175" s="169"/>
      <c r="AD175" s="169"/>
      <c r="AE175" s="371"/>
      <c r="AF175" s="371"/>
      <c r="AG175" s="371"/>
      <c r="AH175" s="169"/>
      <c r="AI175" s="169"/>
      <c r="AJ175" s="169"/>
      <c r="AK175" s="169"/>
      <c r="AL175" s="169"/>
      <c r="AM175" s="169"/>
      <c r="AN175" s="176"/>
      <c r="AO175" s="176"/>
      <c r="AP175" s="176"/>
    </row>
    <row r="176" spans="1:43" ht="21" customHeight="1">
      <c r="I176" s="265">
        <f t="shared" ref="I176:I200" si="52">IF((O$178+P$178)&gt;0,1,0)</f>
        <v>0</v>
      </c>
      <c r="J176" s="255">
        <f t="shared" si="45"/>
        <v>0</v>
      </c>
      <c r="K176" s="2439" t="s">
        <v>1392</v>
      </c>
      <c r="L176" s="2441" t="s">
        <v>1391</v>
      </c>
      <c r="M176" s="2443" t="s">
        <v>1390</v>
      </c>
      <c r="N176" s="2443" t="s">
        <v>1389</v>
      </c>
      <c r="O176" s="2445" t="s">
        <v>1388</v>
      </c>
      <c r="P176" s="2445"/>
      <c r="Q176" s="2445" t="s">
        <v>1387</v>
      </c>
      <c r="R176" s="2445"/>
      <c r="S176" s="2446" t="s">
        <v>1386</v>
      </c>
      <c r="T176" s="2448" t="s">
        <v>1385</v>
      </c>
      <c r="U176" s="255">
        <f t="shared" si="46"/>
        <v>0</v>
      </c>
      <c r="V176" s="169"/>
      <c r="W176" s="169"/>
      <c r="X176" s="169"/>
      <c r="Y176" s="169"/>
      <c r="Z176" s="169"/>
      <c r="AA176" s="378"/>
      <c r="AB176" s="169"/>
      <c r="AC176" s="169"/>
      <c r="AD176" s="169"/>
      <c r="AE176" s="371"/>
      <c r="AF176" s="371"/>
      <c r="AG176" s="371"/>
      <c r="AH176" s="169"/>
      <c r="AI176" s="169"/>
      <c r="AJ176" s="169"/>
      <c r="AK176" s="169"/>
      <c r="AL176" s="169"/>
      <c r="AM176" s="169"/>
      <c r="AN176" s="176"/>
      <c r="AO176" s="176"/>
      <c r="AP176" s="176"/>
    </row>
    <row r="177" spans="9:42" ht="21" customHeight="1">
      <c r="I177" s="265">
        <f t="shared" si="52"/>
        <v>0</v>
      </c>
      <c r="J177" s="255">
        <f t="shared" si="45"/>
        <v>0</v>
      </c>
      <c r="K177" s="2440"/>
      <c r="L177" s="2442"/>
      <c r="M177" s="2444"/>
      <c r="N177" s="2444"/>
      <c r="O177" s="334" t="s">
        <v>1376</v>
      </c>
      <c r="P177" s="335" t="s">
        <v>1375</v>
      </c>
      <c r="Q177" s="335" t="s">
        <v>1376</v>
      </c>
      <c r="R177" s="415" t="s">
        <v>1375</v>
      </c>
      <c r="S177" s="2447"/>
      <c r="T177" s="2449"/>
      <c r="U177" s="255">
        <f t="shared" si="46"/>
        <v>0</v>
      </c>
      <c r="V177" s="169"/>
      <c r="W177" s="169"/>
      <c r="X177" s="169"/>
      <c r="Y177" s="169"/>
      <c r="Z177" s="169"/>
      <c r="AA177" s="378"/>
      <c r="AB177" s="169"/>
      <c r="AC177" s="169"/>
      <c r="AD177" s="169"/>
      <c r="AE177" s="371"/>
      <c r="AF177" s="371"/>
      <c r="AG177" s="371"/>
      <c r="AH177" s="169"/>
      <c r="AI177" s="169"/>
      <c r="AJ177" s="169"/>
      <c r="AK177" s="169"/>
      <c r="AL177" s="169"/>
      <c r="AM177" s="169"/>
      <c r="AN177" s="176"/>
      <c r="AO177" s="176"/>
      <c r="AP177" s="176"/>
    </row>
    <row r="178" spans="9:42" ht="21" customHeight="1">
      <c r="I178" s="265">
        <f t="shared" si="52"/>
        <v>0</v>
      </c>
      <c r="J178" s="255">
        <f t="shared" si="45"/>
        <v>0</v>
      </c>
      <c r="K178" s="343">
        <f>+K25+1</f>
        <v>15</v>
      </c>
      <c r="L178" s="356"/>
      <c r="M178" s="356"/>
      <c r="N178" s="357">
        <f t="shared" ref="N178:N200" si="53">IF(O178+P178&gt;0,$W$152,)</f>
        <v>0</v>
      </c>
      <c r="O178" s="358"/>
      <c r="P178" s="358"/>
      <c r="Q178" s="359">
        <f t="shared" ref="Q178:Q200" si="54">ROUND(O178*50,0)</f>
        <v>0</v>
      </c>
      <c r="R178" s="359">
        <f t="shared" ref="R178:R200" si="55">ROUND(P178*50,0)</f>
        <v>0</v>
      </c>
      <c r="S178" s="360"/>
      <c r="T178" s="361"/>
      <c r="U178" s="255">
        <f t="shared" si="46"/>
        <v>0</v>
      </c>
      <c r="V178" s="169"/>
      <c r="W178" s="169"/>
      <c r="X178" s="169"/>
      <c r="Y178" s="169"/>
      <c r="Z178" s="169"/>
      <c r="AA178" s="378"/>
      <c r="AB178" s="169"/>
      <c r="AC178" s="169"/>
      <c r="AD178" s="169"/>
      <c r="AE178" s="371"/>
      <c r="AF178" s="371"/>
      <c r="AG178" s="371"/>
      <c r="AH178" s="169"/>
      <c r="AI178" s="169"/>
      <c r="AJ178" s="169"/>
      <c r="AK178" s="169"/>
      <c r="AL178" s="169"/>
      <c r="AM178" s="169"/>
      <c r="AN178" s="176"/>
      <c r="AO178" s="176"/>
      <c r="AP178" s="176"/>
    </row>
    <row r="179" spans="9:42" ht="21" customHeight="1">
      <c r="I179" s="265">
        <f t="shared" si="52"/>
        <v>0</v>
      </c>
      <c r="J179" s="255">
        <f t="shared" si="45"/>
        <v>0</v>
      </c>
      <c r="K179" s="343">
        <f t="shared" ref="K179:K200" si="56">+K178+1</f>
        <v>16</v>
      </c>
      <c r="L179" s="356"/>
      <c r="M179" s="356"/>
      <c r="N179" s="357">
        <f t="shared" si="53"/>
        <v>0</v>
      </c>
      <c r="O179" s="358"/>
      <c r="P179" s="358"/>
      <c r="Q179" s="359">
        <f t="shared" si="54"/>
        <v>0</v>
      </c>
      <c r="R179" s="359">
        <f t="shared" si="55"/>
        <v>0</v>
      </c>
      <c r="S179" s="360"/>
      <c r="T179" s="361"/>
      <c r="U179" s="255">
        <f t="shared" si="46"/>
        <v>0</v>
      </c>
      <c r="V179" s="169"/>
      <c r="W179" s="169"/>
      <c r="X179" s="169"/>
      <c r="Y179" s="169"/>
      <c r="Z179" s="169"/>
      <c r="AA179" s="378"/>
      <c r="AB179" s="169"/>
      <c r="AC179" s="169"/>
      <c r="AD179" s="169"/>
      <c r="AE179" s="371"/>
      <c r="AF179" s="371"/>
      <c r="AG179" s="371"/>
      <c r="AH179" s="169"/>
      <c r="AI179" s="169"/>
      <c r="AJ179" s="169"/>
      <c r="AK179" s="169"/>
      <c r="AL179" s="169"/>
      <c r="AM179" s="169"/>
      <c r="AN179" s="176"/>
      <c r="AO179" s="176"/>
      <c r="AP179" s="176"/>
    </row>
    <row r="180" spans="9:42" ht="21" customHeight="1">
      <c r="I180" s="265">
        <f t="shared" si="52"/>
        <v>0</v>
      </c>
      <c r="J180" s="255">
        <f t="shared" si="45"/>
        <v>0</v>
      </c>
      <c r="K180" s="343">
        <f t="shared" si="56"/>
        <v>17</v>
      </c>
      <c r="L180" s="356"/>
      <c r="M180" s="356"/>
      <c r="N180" s="357">
        <f t="shared" si="53"/>
        <v>0</v>
      </c>
      <c r="O180" s="358"/>
      <c r="P180" s="358"/>
      <c r="Q180" s="359">
        <f t="shared" si="54"/>
        <v>0</v>
      </c>
      <c r="R180" s="359">
        <f t="shared" si="55"/>
        <v>0</v>
      </c>
      <c r="S180" s="360"/>
      <c r="T180" s="361"/>
      <c r="U180" s="255">
        <f t="shared" si="46"/>
        <v>0</v>
      </c>
      <c r="V180" s="169"/>
      <c r="W180" s="169"/>
      <c r="X180" s="169"/>
      <c r="Y180" s="169"/>
      <c r="Z180" s="169"/>
      <c r="AA180" s="378"/>
      <c r="AB180" s="169"/>
      <c r="AC180" s="169"/>
      <c r="AD180" s="169"/>
      <c r="AE180" s="371"/>
      <c r="AF180" s="371"/>
      <c r="AG180" s="371"/>
      <c r="AH180" s="169"/>
      <c r="AI180" s="169"/>
      <c r="AJ180" s="169"/>
      <c r="AK180" s="169"/>
      <c r="AL180" s="169"/>
      <c r="AM180" s="169"/>
      <c r="AN180" s="176"/>
      <c r="AO180" s="176"/>
      <c r="AP180" s="176"/>
    </row>
    <row r="181" spans="9:42" ht="21" customHeight="1">
      <c r="I181" s="265">
        <f t="shared" si="52"/>
        <v>0</v>
      </c>
      <c r="J181" s="255">
        <f t="shared" si="45"/>
        <v>0</v>
      </c>
      <c r="K181" s="343">
        <f t="shared" si="56"/>
        <v>18</v>
      </c>
      <c r="L181" s="356"/>
      <c r="M181" s="356"/>
      <c r="N181" s="357">
        <f t="shared" si="53"/>
        <v>0</v>
      </c>
      <c r="O181" s="358"/>
      <c r="P181" s="358"/>
      <c r="Q181" s="359">
        <f t="shared" si="54"/>
        <v>0</v>
      </c>
      <c r="R181" s="359">
        <f t="shared" si="55"/>
        <v>0</v>
      </c>
      <c r="S181" s="360"/>
      <c r="T181" s="361"/>
      <c r="U181" s="255">
        <f t="shared" si="46"/>
        <v>0</v>
      </c>
      <c r="V181" s="169"/>
      <c r="W181" s="169"/>
      <c r="X181" s="169"/>
      <c r="Y181" s="169"/>
      <c r="Z181" s="169"/>
      <c r="AA181" s="378"/>
      <c r="AB181" s="169"/>
      <c r="AC181" s="169"/>
      <c r="AD181" s="169"/>
      <c r="AE181" s="371"/>
      <c r="AF181" s="371"/>
      <c r="AG181" s="371"/>
      <c r="AH181" s="169"/>
      <c r="AI181" s="169"/>
      <c r="AJ181" s="169"/>
      <c r="AK181" s="169"/>
      <c r="AL181" s="169"/>
      <c r="AM181" s="169"/>
      <c r="AN181" s="176"/>
      <c r="AO181" s="176"/>
      <c r="AP181" s="176"/>
    </row>
    <row r="182" spans="9:42" ht="21" customHeight="1">
      <c r="I182" s="265">
        <f t="shared" si="52"/>
        <v>0</v>
      </c>
      <c r="J182" s="255">
        <f t="shared" si="45"/>
        <v>0</v>
      </c>
      <c r="K182" s="343">
        <f t="shared" si="56"/>
        <v>19</v>
      </c>
      <c r="L182" s="356"/>
      <c r="M182" s="356"/>
      <c r="N182" s="357">
        <f t="shared" si="53"/>
        <v>0</v>
      </c>
      <c r="O182" s="358"/>
      <c r="P182" s="358"/>
      <c r="Q182" s="359">
        <f t="shared" si="54"/>
        <v>0</v>
      </c>
      <c r="R182" s="359">
        <f t="shared" si="55"/>
        <v>0</v>
      </c>
      <c r="S182" s="360"/>
      <c r="T182" s="361"/>
      <c r="U182" s="255">
        <f t="shared" si="46"/>
        <v>0</v>
      </c>
      <c r="V182" s="169"/>
      <c r="W182" s="169"/>
      <c r="X182" s="169"/>
      <c r="Y182" s="169"/>
      <c r="Z182" s="169"/>
      <c r="AA182" s="378"/>
      <c r="AB182" s="169"/>
      <c r="AC182" s="169"/>
      <c r="AD182" s="169"/>
      <c r="AE182" s="371"/>
      <c r="AF182" s="371"/>
      <c r="AG182" s="371"/>
      <c r="AH182" s="169"/>
      <c r="AI182" s="169"/>
      <c r="AJ182" s="169"/>
      <c r="AK182" s="169"/>
      <c r="AL182" s="169"/>
      <c r="AM182" s="169"/>
      <c r="AN182" s="176"/>
      <c r="AO182" s="176"/>
      <c r="AP182" s="176"/>
    </row>
    <row r="183" spans="9:42" ht="21" customHeight="1">
      <c r="I183" s="265">
        <f t="shared" si="52"/>
        <v>0</v>
      </c>
      <c r="J183" s="255">
        <f t="shared" ref="J183:J214" si="57">IF($Q$154&gt;0,3,)</f>
        <v>0</v>
      </c>
      <c r="K183" s="343">
        <f t="shared" si="56"/>
        <v>20</v>
      </c>
      <c r="L183" s="356"/>
      <c r="M183" s="356"/>
      <c r="N183" s="357">
        <f t="shared" si="53"/>
        <v>0</v>
      </c>
      <c r="O183" s="358"/>
      <c r="P183" s="358"/>
      <c r="Q183" s="359">
        <f t="shared" si="54"/>
        <v>0</v>
      </c>
      <c r="R183" s="359">
        <f t="shared" si="55"/>
        <v>0</v>
      </c>
      <c r="S183" s="360"/>
      <c r="T183" s="361"/>
      <c r="U183" s="255">
        <f t="shared" ref="U183:U214" si="58">IF($Q$154&gt;0,3,)</f>
        <v>0</v>
      </c>
      <c r="V183" s="169"/>
      <c r="W183" s="169"/>
      <c r="X183" s="169"/>
      <c r="Y183" s="169"/>
      <c r="Z183" s="169"/>
      <c r="AA183" s="378"/>
      <c r="AB183" s="169"/>
      <c r="AC183" s="169"/>
      <c r="AD183" s="169"/>
      <c r="AE183" s="371"/>
      <c r="AF183" s="371"/>
      <c r="AG183" s="371"/>
      <c r="AH183" s="169"/>
      <c r="AI183" s="169"/>
      <c r="AJ183" s="169"/>
      <c r="AK183" s="169"/>
      <c r="AL183" s="169"/>
      <c r="AM183" s="169"/>
      <c r="AN183" s="176"/>
      <c r="AO183" s="176"/>
      <c r="AP183" s="176"/>
    </row>
    <row r="184" spans="9:42" ht="21" customHeight="1">
      <c r="I184" s="265">
        <f t="shared" si="52"/>
        <v>0</v>
      </c>
      <c r="J184" s="255">
        <f t="shared" si="57"/>
        <v>0</v>
      </c>
      <c r="K184" s="343">
        <f t="shared" si="56"/>
        <v>21</v>
      </c>
      <c r="L184" s="356"/>
      <c r="M184" s="356"/>
      <c r="N184" s="357">
        <f t="shared" si="53"/>
        <v>0</v>
      </c>
      <c r="O184" s="358"/>
      <c r="P184" s="358"/>
      <c r="Q184" s="359">
        <f t="shared" si="54"/>
        <v>0</v>
      </c>
      <c r="R184" s="359">
        <f t="shared" si="55"/>
        <v>0</v>
      </c>
      <c r="S184" s="360"/>
      <c r="T184" s="361"/>
      <c r="U184" s="255">
        <f t="shared" si="58"/>
        <v>0</v>
      </c>
      <c r="V184" s="169"/>
      <c r="W184" s="169"/>
      <c r="X184" s="169"/>
      <c r="Y184" s="169"/>
      <c r="Z184" s="169"/>
      <c r="AA184" s="378"/>
      <c r="AB184" s="169"/>
      <c r="AC184" s="169"/>
      <c r="AD184" s="169"/>
      <c r="AE184" s="371"/>
      <c r="AF184" s="371"/>
      <c r="AG184" s="371"/>
      <c r="AH184" s="169"/>
      <c r="AI184" s="169"/>
      <c r="AJ184" s="169"/>
      <c r="AK184" s="169"/>
      <c r="AL184" s="169"/>
      <c r="AM184" s="169"/>
      <c r="AN184" s="176"/>
      <c r="AO184" s="176"/>
      <c r="AP184" s="176"/>
    </row>
    <row r="185" spans="9:42" ht="21" customHeight="1">
      <c r="I185" s="265">
        <f t="shared" si="52"/>
        <v>0</v>
      </c>
      <c r="J185" s="255">
        <f t="shared" si="57"/>
        <v>0</v>
      </c>
      <c r="K185" s="343">
        <f t="shared" si="56"/>
        <v>22</v>
      </c>
      <c r="L185" s="356"/>
      <c r="M185" s="356"/>
      <c r="N185" s="357">
        <f t="shared" si="53"/>
        <v>0</v>
      </c>
      <c r="O185" s="358"/>
      <c r="P185" s="358"/>
      <c r="Q185" s="359">
        <f t="shared" si="54"/>
        <v>0</v>
      </c>
      <c r="R185" s="359">
        <f t="shared" si="55"/>
        <v>0</v>
      </c>
      <c r="S185" s="360"/>
      <c r="T185" s="361"/>
      <c r="U185" s="255">
        <f t="shared" si="58"/>
        <v>0</v>
      </c>
      <c r="V185" s="169"/>
      <c r="W185" s="169"/>
      <c r="X185" s="169"/>
      <c r="Y185" s="169"/>
      <c r="Z185" s="169"/>
      <c r="AA185" s="378"/>
      <c r="AB185" s="169"/>
      <c r="AC185" s="169"/>
      <c r="AD185" s="169"/>
      <c r="AE185" s="371"/>
      <c r="AF185" s="371"/>
      <c r="AG185" s="371"/>
      <c r="AH185" s="169"/>
      <c r="AI185" s="169"/>
      <c r="AJ185" s="169"/>
      <c r="AK185" s="169"/>
      <c r="AL185" s="169"/>
      <c r="AM185" s="169"/>
      <c r="AN185" s="176"/>
      <c r="AO185" s="176"/>
      <c r="AP185" s="176"/>
    </row>
    <row r="186" spans="9:42" ht="21" customHeight="1">
      <c r="I186" s="265">
        <f t="shared" si="52"/>
        <v>0</v>
      </c>
      <c r="J186" s="255">
        <f t="shared" si="57"/>
        <v>0</v>
      </c>
      <c r="K186" s="343">
        <f t="shared" si="56"/>
        <v>23</v>
      </c>
      <c r="L186" s="356"/>
      <c r="M186" s="356"/>
      <c r="N186" s="357">
        <f t="shared" si="53"/>
        <v>0</v>
      </c>
      <c r="O186" s="358"/>
      <c r="P186" s="358"/>
      <c r="Q186" s="359">
        <f t="shared" si="54"/>
        <v>0</v>
      </c>
      <c r="R186" s="359">
        <f t="shared" si="55"/>
        <v>0</v>
      </c>
      <c r="S186" s="360"/>
      <c r="T186" s="361"/>
      <c r="U186" s="255">
        <f t="shared" si="58"/>
        <v>0</v>
      </c>
      <c r="V186" s="169"/>
      <c r="W186" s="169"/>
      <c r="X186" s="169"/>
      <c r="Y186" s="169"/>
      <c r="Z186" s="169"/>
      <c r="AA186" s="378"/>
      <c r="AB186" s="169"/>
      <c r="AC186" s="169"/>
      <c r="AD186" s="169"/>
      <c r="AE186" s="371"/>
      <c r="AF186" s="371"/>
      <c r="AG186" s="371"/>
      <c r="AH186" s="169"/>
      <c r="AI186" s="169"/>
      <c r="AJ186" s="169"/>
      <c r="AK186" s="169"/>
      <c r="AL186" s="169"/>
      <c r="AM186" s="169"/>
      <c r="AN186" s="176"/>
      <c r="AO186" s="176"/>
      <c r="AP186" s="176"/>
    </row>
    <row r="187" spans="9:42" ht="21" customHeight="1">
      <c r="I187" s="265">
        <f t="shared" si="52"/>
        <v>0</v>
      </c>
      <c r="J187" s="255">
        <f t="shared" si="57"/>
        <v>0</v>
      </c>
      <c r="K187" s="343">
        <f t="shared" si="56"/>
        <v>24</v>
      </c>
      <c r="L187" s="356"/>
      <c r="M187" s="356"/>
      <c r="N187" s="357">
        <f t="shared" si="53"/>
        <v>0</v>
      </c>
      <c r="O187" s="358"/>
      <c r="P187" s="358"/>
      <c r="Q187" s="359">
        <f t="shared" si="54"/>
        <v>0</v>
      </c>
      <c r="R187" s="359">
        <f t="shared" si="55"/>
        <v>0</v>
      </c>
      <c r="S187" s="360"/>
      <c r="T187" s="361"/>
      <c r="U187" s="255">
        <f t="shared" si="58"/>
        <v>0</v>
      </c>
      <c r="V187" s="169"/>
      <c r="W187" s="169"/>
      <c r="X187" s="169"/>
      <c r="Y187" s="169"/>
      <c r="Z187" s="169"/>
      <c r="AA187" s="378"/>
      <c r="AB187" s="169"/>
      <c r="AC187" s="169"/>
      <c r="AD187" s="169"/>
      <c r="AE187" s="371"/>
      <c r="AF187" s="371"/>
      <c r="AG187" s="371"/>
      <c r="AH187" s="169"/>
      <c r="AI187" s="169"/>
      <c r="AJ187" s="169"/>
      <c r="AK187" s="169"/>
      <c r="AL187" s="169"/>
      <c r="AM187" s="169"/>
      <c r="AN187" s="176"/>
      <c r="AO187" s="176"/>
      <c r="AP187" s="176"/>
    </row>
    <row r="188" spans="9:42" ht="21" customHeight="1">
      <c r="I188" s="265">
        <f t="shared" si="52"/>
        <v>0</v>
      </c>
      <c r="J188" s="255">
        <f t="shared" si="57"/>
        <v>0</v>
      </c>
      <c r="K188" s="343">
        <f t="shared" si="56"/>
        <v>25</v>
      </c>
      <c r="L188" s="356"/>
      <c r="M188" s="356"/>
      <c r="N188" s="357">
        <f t="shared" si="53"/>
        <v>0</v>
      </c>
      <c r="O188" s="358"/>
      <c r="P188" s="358"/>
      <c r="Q188" s="359">
        <f t="shared" si="54"/>
        <v>0</v>
      </c>
      <c r="R188" s="359">
        <f t="shared" si="55"/>
        <v>0</v>
      </c>
      <c r="S188" s="360"/>
      <c r="T188" s="361"/>
      <c r="U188" s="255">
        <f t="shared" si="58"/>
        <v>0</v>
      </c>
      <c r="V188" s="169"/>
      <c r="W188" s="169"/>
      <c r="X188" s="169"/>
      <c r="Y188" s="169"/>
      <c r="Z188" s="169"/>
      <c r="AA188" s="378"/>
      <c r="AB188" s="169"/>
      <c r="AC188" s="169"/>
      <c r="AD188" s="169"/>
      <c r="AE188" s="371"/>
      <c r="AF188" s="371"/>
      <c r="AG188" s="371"/>
      <c r="AH188" s="169"/>
      <c r="AI188" s="169"/>
      <c r="AJ188" s="169"/>
      <c r="AK188" s="169"/>
      <c r="AL188" s="169"/>
      <c r="AM188" s="169"/>
      <c r="AN188" s="176"/>
      <c r="AO188" s="176"/>
      <c r="AP188" s="176"/>
    </row>
    <row r="189" spans="9:42" ht="21" customHeight="1">
      <c r="I189" s="265">
        <f t="shared" si="52"/>
        <v>0</v>
      </c>
      <c r="J189" s="255">
        <f t="shared" si="57"/>
        <v>0</v>
      </c>
      <c r="K189" s="343">
        <f t="shared" si="56"/>
        <v>26</v>
      </c>
      <c r="L189" s="356"/>
      <c r="M189" s="356"/>
      <c r="N189" s="357">
        <f t="shared" si="53"/>
        <v>0</v>
      </c>
      <c r="O189" s="358"/>
      <c r="P189" s="358"/>
      <c r="Q189" s="359">
        <f t="shared" si="54"/>
        <v>0</v>
      </c>
      <c r="R189" s="359">
        <f t="shared" si="55"/>
        <v>0</v>
      </c>
      <c r="S189" s="360"/>
      <c r="T189" s="361"/>
      <c r="U189" s="255">
        <f t="shared" si="58"/>
        <v>0</v>
      </c>
      <c r="V189" s="169"/>
      <c r="W189" s="169"/>
      <c r="X189" s="169"/>
      <c r="Y189" s="169"/>
      <c r="Z189" s="169"/>
      <c r="AA189" s="378"/>
      <c r="AB189" s="169"/>
      <c r="AC189" s="169"/>
      <c r="AD189" s="169"/>
      <c r="AE189" s="371"/>
      <c r="AF189" s="371"/>
      <c r="AG189" s="371"/>
      <c r="AH189" s="169"/>
      <c r="AI189" s="169"/>
      <c r="AJ189" s="169"/>
      <c r="AK189" s="169"/>
      <c r="AL189" s="169"/>
      <c r="AM189" s="169"/>
      <c r="AN189" s="176"/>
      <c r="AO189" s="176"/>
      <c r="AP189" s="176"/>
    </row>
    <row r="190" spans="9:42" ht="21" customHeight="1">
      <c r="I190" s="265">
        <f t="shared" si="52"/>
        <v>0</v>
      </c>
      <c r="J190" s="255">
        <f t="shared" si="57"/>
        <v>0</v>
      </c>
      <c r="K190" s="343">
        <f t="shared" si="56"/>
        <v>27</v>
      </c>
      <c r="L190" s="356"/>
      <c r="M190" s="356"/>
      <c r="N190" s="357">
        <f t="shared" si="53"/>
        <v>0</v>
      </c>
      <c r="O190" s="358"/>
      <c r="P190" s="358"/>
      <c r="Q190" s="359">
        <f t="shared" si="54"/>
        <v>0</v>
      </c>
      <c r="R190" s="359">
        <f t="shared" si="55"/>
        <v>0</v>
      </c>
      <c r="S190" s="360"/>
      <c r="T190" s="361"/>
      <c r="U190" s="255">
        <f t="shared" si="58"/>
        <v>0</v>
      </c>
      <c r="V190" s="169"/>
      <c r="W190" s="169"/>
      <c r="X190" s="169"/>
      <c r="Y190" s="169"/>
      <c r="Z190" s="169"/>
      <c r="AA190" s="378"/>
      <c r="AB190" s="169"/>
      <c r="AC190" s="169"/>
      <c r="AD190" s="169"/>
      <c r="AE190" s="371"/>
      <c r="AF190" s="371"/>
      <c r="AG190" s="371"/>
      <c r="AH190" s="169"/>
      <c r="AI190" s="169"/>
      <c r="AJ190" s="169"/>
      <c r="AK190" s="169"/>
      <c r="AL190" s="169"/>
      <c r="AM190" s="169"/>
      <c r="AN190" s="176"/>
      <c r="AO190" s="176"/>
      <c r="AP190" s="176"/>
    </row>
    <row r="191" spans="9:42" ht="21" customHeight="1">
      <c r="I191" s="265">
        <f t="shared" si="52"/>
        <v>0</v>
      </c>
      <c r="J191" s="255">
        <f t="shared" si="57"/>
        <v>0</v>
      </c>
      <c r="K191" s="343">
        <f t="shared" si="56"/>
        <v>28</v>
      </c>
      <c r="L191" s="356"/>
      <c r="M191" s="356"/>
      <c r="N191" s="357">
        <f t="shared" si="53"/>
        <v>0</v>
      </c>
      <c r="O191" s="358"/>
      <c r="P191" s="358"/>
      <c r="Q191" s="359">
        <f t="shared" si="54"/>
        <v>0</v>
      </c>
      <c r="R191" s="359">
        <f t="shared" si="55"/>
        <v>0</v>
      </c>
      <c r="S191" s="360"/>
      <c r="T191" s="361"/>
      <c r="U191" s="255">
        <f t="shared" si="58"/>
        <v>0</v>
      </c>
      <c r="V191" s="169"/>
      <c r="W191" s="169"/>
      <c r="X191" s="169"/>
      <c r="Y191" s="169"/>
      <c r="Z191" s="169"/>
      <c r="AA191" s="378"/>
      <c r="AB191" s="169"/>
      <c r="AC191" s="169"/>
      <c r="AD191" s="169"/>
      <c r="AE191" s="371"/>
      <c r="AF191" s="371"/>
      <c r="AG191" s="371"/>
      <c r="AH191" s="169"/>
      <c r="AI191" s="169"/>
      <c r="AJ191" s="169"/>
      <c r="AK191" s="169"/>
      <c r="AL191" s="169"/>
      <c r="AM191" s="169"/>
      <c r="AN191" s="176"/>
      <c r="AO191" s="176"/>
      <c r="AP191" s="176"/>
    </row>
    <row r="192" spans="9:42" ht="21" customHeight="1">
      <c r="I192" s="265">
        <f t="shared" si="52"/>
        <v>0</v>
      </c>
      <c r="J192" s="255">
        <f t="shared" si="57"/>
        <v>0</v>
      </c>
      <c r="K192" s="343">
        <f t="shared" si="56"/>
        <v>29</v>
      </c>
      <c r="L192" s="356"/>
      <c r="M192" s="356"/>
      <c r="N192" s="357">
        <f t="shared" si="53"/>
        <v>0</v>
      </c>
      <c r="O192" s="358"/>
      <c r="P192" s="358"/>
      <c r="Q192" s="359">
        <f t="shared" si="54"/>
        <v>0</v>
      </c>
      <c r="R192" s="359">
        <f t="shared" si="55"/>
        <v>0</v>
      </c>
      <c r="S192" s="360"/>
      <c r="T192" s="361"/>
      <c r="U192" s="255">
        <f t="shared" si="58"/>
        <v>0</v>
      </c>
      <c r="V192" s="169"/>
      <c r="W192" s="169"/>
      <c r="X192" s="169"/>
      <c r="Y192" s="169"/>
      <c r="Z192" s="169"/>
      <c r="AA192" s="378"/>
      <c r="AB192" s="169"/>
      <c r="AC192" s="169"/>
      <c r="AD192" s="169"/>
      <c r="AE192" s="371"/>
      <c r="AF192" s="371"/>
      <c r="AG192" s="371"/>
      <c r="AH192" s="169"/>
      <c r="AI192" s="169"/>
      <c r="AJ192" s="169"/>
      <c r="AK192" s="169"/>
      <c r="AL192" s="169"/>
      <c r="AM192" s="169"/>
      <c r="AN192" s="176"/>
      <c r="AO192" s="176"/>
      <c r="AP192" s="176"/>
    </row>
    <row r="193" spans="9:42" ht="21" customHeight="1">
      <c r="I193" s="265">
        <f t="shared" si="52"/>
        <v>0</v>
      </c>
      <c r="J193" s="255">
        <f t="shared" si="57"/>
        <v>0</v>
      </c>
      <c r="K193" s="343">
        <f t="shared" si="56"/>
        <v>30</v>
      </c>
      <c r="L193" s="356"/>
      <c r="M193" s="356"/>
      <c r="N193" s="357">
        <f t="shared" si="53"/>
        <v>0</v>
      </c>
      <c r="O193" s="358"/>
      <c r="P193" s="358"/>
      <c r="Q193" s="359">
        <f t="shared" si="54"/>
        <v>0</v>
      </c>
      <c r="R193" s="359">
        <f t="shared" si="55"/>
        <v>0</v>
      </c>
      <c r="S193" s="360"/>
      <c r="T193" s="361"/>
      <c r="U193" s="255">
        <f t="shared" si="58"/>
        <v>0</v>
      </c>
      <c r="V193" s="169"/>
      <c r="W193" s="169"/>
      <c r="X193" s="169"/>
      <c r="Y193" s="169"/>
      <c r="Z193" s="169"/>
      <c r="AA193" s="378"/>
      <c r="AB193" s="169"/>
      <c r="AC193" s="169"/>
      <c r="AD193" s="169"/>
      <c r="AE193" s="371"/>
      <c r="AF193" s="371"/>
      <c r="AG193" s="371"/>
      <c r="AH193" s="169"/>
      <c r="AI193" s="169"/>
      <c r="AJ193" s="169"/>
      <c r="AK193" s="169"/>
      <c r="AL193" s="169"/>
      <c r="AM193" s="169"/>
      <c r="AN193" s="176"/>
      <c r="AO193" s="176"/>
      <c r="AP193" s="176"/>
    </row>
    <row r="194" spans="9:42" ht="21" customHeight="1">
      <c r="I194" s="265">
        <f t="shared" si="52"/>
        <v>0</v>
      </c>
      <c r="J194" s="255">
        <f t="shared" si="57"/>
        <v>0</v>
      </c>
      <c r="K194" s="343">
        <f t="shared" si="56"/>
        <v>31</v>
      </c>
      <c r="L194" s="356"/>
      <c r="M194" s="356"/>
      <c r="N194" s="357">
        <f t="shared" si="53"/>
        <v>0</v>
      </c>
      <c r="O194" s="358"/>
      <c r="P194" s="358"/>
      <c r="Q194" s="359">
        <f t="shared" si="54"/>
        <v>0</v>
      </c>
      <c r="R194" s="359">
        <f t="shared" si="55"/>
        <v>0</v>
      </c>
      <c r="S194" s="360"/>
      <c r="T194" s="361"/>
      <c r="U194" s="255">
        <f t="shared" si="58"/>
        <v>0</v>
      </c>
      <c r="V194" s="169"/>
      <c r="W194" s="169"/>
      <c r="X194" s="169"/>
      <c r="Y194" s="169"/>
      <c r="Z194" s="169"/>
      <c r="AA194" s="378"/>
      <c r="AB194" s="169"/>
      <c r="AC194" s="169"/>
      <c r="AD194" s="169"/>
      <c r="AE194" s="371"/>
      <c r="AF194" s="371"/>
      <c r="AG194" s="371"/>
      <c r="AH194" s="169"/>
      <c r="AI194" s="169"/>
      <c r="AJ194" s="169"/>
      <c r="AK194" s="169"/>
      <c r="AL194" s="169"/>
      <c r="AM194" s="169"/>
      <c r="AN194" s="176"/>
      <c r="AO194" s="176"/>
      <c r="AP194" s="176"/>
    </row>
    <row r="195" spans="9:42" ht="21" customHeight="1">
      <c r="I195" s="265">
        <f t="shared" si="52"/>
        <v>0</v>
      </c>
      <c r="J195" s="255">
        <f t="shared" si="57"/>
        <v>0</v>
      </c>
      <c r="K195" s="343">
        <f t="shared" si="56"/>
        <v>32</v>
      </c>
      <c r="L195" s="356"/>
      <c r="M195" s="356"/>
      <c r="N195" s="357">
        <f t="shared" si="53"/>
        <v>0</v>
      </c>
      <c r="O195" s="358"/>
      <c r="P195" s="358"/>
      <c r="Q195" s="359">
        <f t="shared" si="54"/>
        <v>0</v>
      </c>
      <c r="R195" s="359">
        <f t="shared" si="55"/>
        <v>0</v>
      </c>
      <c r="S195" s="360"/>
      <c r="T195" s="361"/>
      <c r="U195" s="255">
        <f t="shared" si="58"/>
        <v>0</v>
      </c>
      <c r="V195" s="169"/>
      <c r="W195" s="169"/>
      <c r="X195" s="169"/>
      <c r="Y195" s="169"/>
      <c r="Z195" s="169"/>
      <c r="AA195" s="378"/>
      <c r="AB195" s="169"/>
      <c r="AC195" s="169"/>
      <c r="AD195" s="169"/>
      <c r="AE195" s="371"/>
      <c r="AF195" s="371"/>
      <c r="AG195" s="371"/>
      <c r="AH195" s="169"/>
      <c r="AI195" s="169"/>
      <c r="AJ195" s="169"/>
      <c r="AK195" s="169"/>
      <c r="AL195" s="169"/>
      <c r="AM195" s="169"/>
      <c r="AN195" s="176"/>
      <c r="AO195" s="176"/>
      <c r="AP195" s="176"/>
    </row>
    <row r="196" spans="9:42" ht="21" customHeight="1">
      <c r="I196" s="265">
        <f t="shared" si="52"/>
        <v>0</v>
      </c>
      <c r="J196" s="255">
        <f t="shared" si="57"/>
        <v>0</v>
      </c>
      <c r="K196" s="343">
        <f t="shared" si="56"/>
        <v>33</v>
      </c>
      <c r="L196" s="356"/>
      <c r="M196" s="356"/>
      <c r="N196" s="357">
        <f t="shared" si="53"/>
        <v>0</v>
      </c>
      <c r="O196" s="358"/>
      <c r="P196" s="358"/>
      <c r="Q196" s="359">
        <f t="shared" si="54"/>
        <v>0</v>
      </c>
      <c r="R196" s="359">
        <f t="shared" si="55"/>
        <v>0</v>
      </c>
      <c r="S196" s="360"/>
      <c r="T196" s="361"/>
      <c r="U196" s="255">
        <f t="shared" si="58"/>
        <v>0</v>
      </c>
      <c r="V196" s="169"/>
      <c r="W196" s="169"/>
      <c r="X196" s="169"/>
      <c r="Y196" s="169"/>
      <c r="Z196" s="169"/>
      <c r="AA196" s="378"/>
      <c r="AB196" s="169"/>
      <c r="AC196" s="169"/>
      <c r="AD196" s="169"/>
      <c r="AE196" s="371"/>
      <c r="AF196" s="371"/>
      <c r="AG196" s="371"/>
      <c r="AH196" s="169"/>
      <c r="AI196" s="169"/>
      <c r="AJ196" s="169"/>
      <c r="AK196" s="169"/>
      <c r="AL196" s="169"/>
      <c r="AM196" s="169"/>
      <c r="AN196" s="176"/>
      <c r="AO196" s="176"/>
      <c r="AP196" s="176"/>
    </row>
    <row r="197" spans="9:42" ht="21" customHeight="1">
      <c r="I197" s="265">
        <f t="shared" si="52"/>
        <v>0</v>
      </c>
      <c r="J197" s="255">
        <f t="shared" si="57"/>
        <v>0</v>
      </c>
      <c r="K197" s="343">
        <f t="shared" si="56"/>
        <v>34</v>
      </c>
      <c r="L197" s="356"/>
      <c r="M197" s="356"/>
      <c r="N197" s="357">
        <f t="shared" si="53"/>
        <v>0</v>
      </c>
      <c r="O197" s="358"/>
      <c r="P197" s="358"/>
      <c r="Q197" s="359">
        <f t="shared" si="54"/>
        <v>0</v>
      </c>
      <c r="R197" s="359">
        <f t="shared" si="55"/>
        <v>0</v>
      </c>
      <c r="S197" s="360"/>
      <c r="T197" s="361"/>
      <c r="U197" s="255">
        <f t="shared" si="58"/>
        <v>0</v>
      </c>
      <c r="V197" s="169"/>
      <c r="W197" s="169"/>
      <c r="X197" s="169"/>
      <c r="Y197" s="169"/>
      <c r="Z197" s="169"/>
      <c r="AA197" s="378"/>
      <c r="AB197" s="169"/>
      <c r="AC197" s="169"/>
      <c r="AD197" s="169"/>
      <c r="AE197" s="371"/>
      <c r="AF197" s="371"/>
      <c r="AG197" s="371"/>
      <c r="AH197" s="169"/>
      <c r="AI197" s="169"/>
      <c r="AJ197" s="169"/>
      <c r="AK197" s="169"/>
      <c r="AL197" s="169"/>
      <c r="AM197" s="169"/>
      <c r="AN197" s="176"/>
      <c r="AO197" s="176"/>
      <c r="AP197" s="176"/>
    </row>
    <row r="198" spans="9:42" ht="21" customHeight="1">
      <c r="I198" s="265">
        <f t="shared" si="52"/>
        <v>0</v>
      </c>
      <c r="J198" s="255">
        <f t="shared" si="57"/>
        <v>0</v>
      </c>
      <c r="K198" s="343">
        <f t="shared" si="56"/>
        <v>35</v>
      </c>
      <c r="L198" s="356"/>
      <c r="M198" s="356"/>
      <c r="N198" s="357">
        <f t="shared" si="53"/>
        <v>0</v>
      </c>
      <c r="O198" s="358"/>
      <c r="P198" s="358"/>
      <c r="Q198" s="359">
        <f t="shared" si="54"/>
        <v>0</v>
      </c>
      <c r="R198" s="359">
        <f t="shared" si="55"/>
        <v>0</v>
      </c>
      <c r="S198" s="360"/>
      <c r="T198" s="361"/>
      <c r="U198" s="255">
        <f t="shared" si="58"/>
        <v>0</v>
      </c>
      <c r="V198" s="169"/>
      <c r="W198" s="169"/>
      <c r="X198" s="169"/>
      <c r="Y198" s="169"/>
      <c r="Z198" s="169"/>
      <c r="AA198" s="378"/>
      <c r="AB198" s="169"/>
      <c r="AC198" s="169"/>
      <c r="AD198" s="169"/>
      <c r="AE198" s="371"/>
      <c r="AF198" s="371"/>
      <c r="AG198" s="371"/>
      <c r="AH198" s="169"/>
      <c r="AI198" s="169"/>
      <c r="AJ198" s="169"/>
      <c r="AK198" s="169"/>
      <c r="AL198" s="169"/>
      <c r="AM198" s="169"/>
      <c r="AN198" s="176"/>
      <c r="AO198" s="176"/>
      <c r="AP198" s="176"/>
    </row>
    <row r="199" spans="9:42" ht="21" customHeight="1">
      <c r="I199" s="265">
        <f t="shared" si="52"/>
        <v>0</v>
      </c>
      <c r="J199" s="255">
        <f t="shared" si="57"/>
        <v>0</v>
      </c>
      <c r="K199" s="343">
        <f t="shared" si="56"/>
        <v>36</v>
      </c>
      <c r="L199" s="356"/>
      <c r="M199" s="356"/>
      <c r="N199" s="357">
        <f t="shared" si="53"/>
        <v>0</v>
      </c>
      <c r="O199" s="358"/>
      <c r="P199" s="358"/>
      <c r="Q199" s="359">
        <f t="shared" si="54"/>
        <v>0</v>
      </c>
      <c r="R199" s="359">
        <f t="shared" si="55"/>
        <v>0</v>
      </c>
      <c r="S199" s="360"/>
      <c r="T199" s="361"/>
      <c r="U199" s="255">
        <f t="shared" si="58"/>
        <v>0</v>
      </c>
      <c r="V199" s="169"/>
      <c r="W199" s="169"/>
      <c r="X199" s="169"/>
      <c r="Y199" s="169"/>
      <c r="Z199" s="169"/>
      <c r="AA199" s="378"/>
      <c r="AB199" s="169"/>
      <c r="AC199" s="169"/>
      <c r="AD199" s="169"/>
      <c r="AE199" s="371"/>
      <c r="AF199" s="371"/>
      <c r="AG199" s="371"/>
      <c r="AH199" s="169"/>
      <c r="AI199" s="169"/>
      <c r="AJ199" s="169"/>
      <c r="AK199" s="169"/>
      <c r="AL199" s="169"/>
      <c r="AM199" s="169"/>
      <c r="AN199" s="176"/>
      <c r="AO199" s="176"/>
      <c r="AP199" s="176"/>
    </row>
    <row r="200" spans="9:42" ht="21" customHeight="1" thickBot="1">
      <c r="I200" s="265">
        <f t="shared" si="52"/>
        <v>0</v>
      </c>
      <c r="J200" s="255">
        <f t="shared" si="57"/>
        <v>0</v>
      </c>
      <c r="K200" s="385">
        <f t="shared" si="56"/>
        <v>37</v>
      </c>
      <c r="L200" s="356"/>
      <c r="M200" s="356"/>
      <c r="N200" s="387">
        <f t="shared" si="53"/>
        <v>0</v>
      </c>
      <c r="O200" s="388"/>
      <c r="P200" s="388"/>
      <c r="Q200" s="389">
        <f t="shared" si="54"/>
        <v>0</v>
      </c>
      <c r="R200" s="389">
        <f t="shared" si="55"/>
        <v>0</v>
      </c>
      <c r="S200" s="390"/>
      <c r="T200" s="391"/>
      <c r="U200" s="255">
        <f t="shared" si="58"/>
        <v>0</v>
      </c>
      <c r="V200" s="169"/>
      <c r="W200" s="169"/>
      <c r="X200" s="169"/>
      <c r="Y200" s="169"/>
      <c r="Z200" s="169"/>
      <c r="AA200" s="378"/>
      <c r="AB200" s="169"/>
      <c r="AC200" s="169"/>
      <c r="AD200" s="169"/>
      <c r="AE200" s="371"/>
      <c r="AF200" s="371"/>
      <c r="AG200" s="371"/>
      <c r="AH200" s="169"/>
      <c r="AI200" s="169"/>
      <c r="AJ200" s="169"/>
      <c r="AK200" s="169"/>
      <c r="AL200" s="169"/>
      <c r="AM200" s="169"/>
      <c r="AN200" s="176"/>
      <c r="AO200" s="176"/>
      <c r="AP200" s="176"/>
    </row>
    <row r="201" spans="9:42" ht="21" customHeight="1">
      <c r="I201" s="265">
        <f t="shared" ref="I201:I225" si="59">IF((O$203+P$203)&gt;0,1,0)</f>
        <v>0</v>
      </c>
      <c r="J201" s="255">
        <f t="shared" si="57"/>
        <v>0</v>
      </c>
      <c r="K201" s="2439" t="s">
        <v>1392</v>
      </c>
      <c r="L201" s="2465" t="s">
        <v>1391</v>
      </c>
      <c r="M201" s="2467" t="s">
        <v>1390</v>
      </c>
      <c r="N201" s="2443" t="s">
        <v>1389</v>
      </c>
      <c r="O201" s="2445" t="s">
        <v>1388</v>
      </c>
      <c r="P201" s="2445"/>
      <c r="Q201" s="2445" t="s">
        <v>1387</v>
      </c>
      <c r="R201" s="2445"/>
      <c r="S201" s="2446" t="s">
        <v>1386</v>
      </c>
      <c r="T201" s="2448" t="s">
        <v>1385</v>
      </c>
      <c r="U201" s="255">
        <f t="shared" si="58"/>
        <v>0</v>
      </c>
      <c r="V201" s="169"/>
      <c r="W201" s="169"/>
      <c r="X201" s="169"/>
      <c r="Y201" s="169"/>
      <c r="Z201" s="169"/>
      <c r="AA201" s="378"/>
      <c r="AB201" s="169"/>
      <c r="AC201" s="169"/>
      <c r="AD201" s="169"/>
      <c r="AE201" s="371"/>
      <c r="AF201" s="371"/>
      <c r="AG201" s="371"/>
      <c r="AH201" s="169"/>
      <c r="AI201" s="169"/>
      <c r="AJ201" s="169"/>
      <c r="AK201" s="169"/>
      <c r="AL201" s="169"/>
      <c r="AM201" s="169"/>
      <c r="AN201" s="176"/>
      <c r="AO201" s="176"/>
      <c r="AP201" s="176"/>
    </row>
    <row r="202" spans="9:42" ht="21" customHeight="1">
      <c r="I202" s="265">
        <f t="shared" si="59"/>
        <v>0</v>
      </c>
      <c r="J202" s="255">
        <f t="shared" si="57"/>
        <v>0</v>
      </c>
      <c r="K202" s="2440"/>
      <c r="L202" s="2466"/>
      <c r="M202" s="2468"/>
      <c r="N202" s="2444"/>
      <c r="O202" s="334" t="s">
        <v>1376</v>
      </c>
      <c r="P202" s="335" t="s">
        <v>1375</v>
      </c>
      <c r="Q202" s="335" t="s">
        <v>1376</v>
      </c>
      <c r="R202" s="415" t="s">
        <v>1375</v>
      </c>
      <c r="S202" s="2447"/>
      <c r="T202" s="2449"/>
      <c r="U202" s="255">
        <f t="shared" si="58"/>
        <v>0</v>
      </c>
      <c r="V202" s="169"/>
      <c r="W202" s="169"/>
      <c r="X202" s="169"/>
      <c r="Y202" s="169"/>
      <c r="Z202" s="169"/>
      <c r="AA202" s="378"/>
      <c r="AB202" s="169"/>
      <c r="AC202" s="169"/>
      <c r="AD202" s="169"/>
      <c r="AE202" s="371"/>
      <c r="AF202" s="371"/>
      <c r="AG202" s="371"/>
      <c r="AH202" s="169"/>
      <c r="AI202" s="169"/>
      <c r="AJ202" s="169"/>
      <c r="AK202" s="169"/>
      <c r="AL202" s="169"/>
      <c r="AM202" s="169"/>
      <c r="AN202" s="176"/>
      <c r="AO202" s="176"/>
      <c r="AP202" s="176"/>
    </row>
    <row r="203" spans="9:42" ht="21" customHeight="1">
      <c r="I203" s="265">
        <f t="shared" si="59"/>
        <v>0</v>
      </c>
      <c r="J203" s="255">
        <f t="shared" si="57"/>
        <v>0</v>
      </c>
      <c r="K203" s="343">
        <f>+K50+1</f>
        <v>38</v>
      </c>
      <c r="L203" s="356"/>
      <c r="M203" s="356"/>
      <c r="N203" s="357">
        <f t="shared" ref="N203:N225" si="60">IF(O203+P203&gt;0,$W$152,)</f>
        <v>0</v>
      </c>
      <c r="O203" s="358"/>
      <c r="P203" s="358"/>
      <c r="Q203" s="359">
        <f t="shared" ref="Q203:Q225" si="61">ROUND(O203*50,0)</f>
        <v>0</v>
      </c>
      <c r="R203" s="359">
        <f t="shared" ref="R203:R225" si="62">ROUND(P203*50,0)</f>
        <v>0</v>
      </c>
      <c r="S203" s="360"/>
      <c r="T203" s="361"/>
      <c r="U203" s="255">
        <f t="shared" si="58"/>
        <v>0</v>
      </c>
      <c r="V203" s="169"/>
      <c r="W203" s="169"/>
      <c r="X203" s="169"/>
      <c r="Y203" s="169"/>
      <c r="Z203" s="169"/>
      <c r="AA203" s="378"/>
      <c r="AB203" s="169"/>
      <c r="AC203" s="169"/>
      <c r="AD203" s="169"/>
      <c r="AE203" s="371"/>
      <c r="AF203" s="371"/>
      <c r="AG203" s="371"/>
      <c r="AH203" s="169"/>
      <c r="AI203" s="169"/>
      <c r="AJ203" s="169"/>
      <c r="AK203" s="169"/>
      <c r="AL203" s="169"/>
      <c r="AM203" s="169"/>
      <c r="AN203" s="176"/>
      <c r="AO203" s="176"/>
      <c r="AP203" s="176"/>
    </row>
    <row r="204" spans="9:42" ht="21" customHeight="1">
      <c r="I204" s="265">
        <f t="shared" si="59"/>
        <v>0</v>
      </c>
      <c r="J204" s="255">
        <f t="shared" si="57"/>
        <v>0</v>
      </c>
      <c r="K204" s="343">
        <f t="shared" ref="K204:K225" si="63">+K203+1</f>
        <v>39</v>
      </c>
      <c r="L204" s="356"/>
      <c r="M204" s="356"/>
      <c r="N204" s="357">
        <f t="shared" si="60"/>
        <v>0</v>
      </c>
      <c r="O204" s="358"/>
      <c r="P204" s="358"/>
      <c r="Q204" s="359">
        <f t="shared" si="61"/>
        <v>0</v>
      </c>
      <c r="R204" s="359">
        <f t="shared" si="62"/>
        <v>0</v>
      </c>
      <c r="S204" s="360"/>
      <c r="T204" s="361"/>
      <c r="U204" s="255">
        <f t="shared" si="58"/>
        <v>0</v>
      </c>
      <c r="V204" s="169"/>
      <c r="W204" s="169"/>
      <c r="X204" s="169"/>
      <c r="Y204" s="169"/>
      <c r="Z204" s="169"/>
      <c r="AA204" s="378"/>
      <c r="AB204" s="169"/>
      <c r="AC204" s="169"/>
      <c r="AD204" s="169"/>
      <c r="AE204" s="371"/>
      <c r="AF204" s="371"/>
      <c r="AG204" s="371"/>
      <c r="AH204" s="169"/>
      <c r="AI204" s="169"/>
      <c r="AJ204" s="169"/>
      <c r="AK204" s="169"/>
      <c r="AL204" s="169"/>
      <c r="AM204" s="169"/>
      <c r="AN204" s="176"/>
      <c r="AO204" s="176"/>
      <c r="AP204" s="176"/>
    </row>
    <row r="205" spans="9:42" ht="21" customHeight="1">
      <c r="I205" s="265">
        <f t="shared" si="59"/>
        <v>0</v>
      </c>
      <c r="J205" s="255">
        <f t="shared" si="57"/>
        <v>0</v>
      </c>
      <c r="K205" s="343">
        <f t="shared" si="63"/>
        <v>40</v>
      </c>
      <c r="L205" s="356"/>
      <c r="M205" s="356"/>
      <c r="N205" s="357">
        <f t="shared" si="60"/>
        <v>0</v>
      </c>
      <c r="O205" s="358"/>
      <c r="P205" s="358"/>
      <c r="Q205" s="359">
        <f t="shared" si="61"/>
        <v>0</v>
      </c>
      <c r="R205" s="359">
        <f t="shared" si="62"/>
        <v>0</v>
      </c>
      <c r="S205" s="360"/>
      <c r="T205" s="361"/>
      <c r="U205" s="255">
        <f t="shared" si="58"/>
        <v>0</v>
      </c>
      <c r="V205" s="169"/>
      <c r="W205" s="169"/>
      <c r="X205" s="169"/>
      <c r="Y205" s="169"/>
      <c r="Z205" s="169"/>
      <c r="AA205" s="378"/>
      <c r="AB205" s="169"/>
      <c r="AC205" s="169"/>
      <c r="AD205" s="169"/>
      <c r="AE205" s="371"/>
      <c r="AF205" s="371"/>
      <c r="AG205" s="371"/>
      <c r="AH205" s="169"/>
      <c r="AI205" s="169"/>
      <c r="AJ205" s="169"/>
      <c r="AK205" s="169"/>
      <c r="AL205" s="169"/>
      <c r="AM205" s="169"/>
      <c r="AN205" s="176"/>
      <c r="AO205" s="176"/>
      <c r="AP205" s="176"/>
    </row>
    <row r="206" spans="9:42" ht="21" customHeight="1">
      <c r="I206" s="265">
        <f t="shared" si="59"/>
        <v>0</v>
      </c>
      <c r="J206" s="255">
        <f t="shared" si="57"/>
        <v>0</v>
      </c>
      <c r="K206" s="343">
        <f t="shared" si="63"/>
        <v>41</v>
      </c>
      <c r="L206" s="356"/>
      <c r="M206" s="356"/>
      <c r="N206" s="357">
        <f t="shared" si="60"/>
        <v>0</v>
      </c>
      <c r="O206" s="358"/>
      <c r="P206" s="358"/>
      <c r="Q206" s="359">
        <f t="shared" si="61"/>
        <v>0</v>
      </c>
      <c r="R206" s="359">
        <f t="shared" si="62"/>
        <v>0</v>
      </c>
      <c r="S206" s="360"/>
      <c r="T206" s="361"/>
      <c r="U206" s="255">
        <f t="shared" si="58"/>
        <v>0</v>
      </c>
      <c r="V206" s="169"/>
      <c r="W206" s="169"/>
      <c r="X206" s="169"/>
      <c r="Y206" s="169"/>
      <c r="Z206" s="169"/>
      <c r="AA206" s="378"/>
      <c r="AB206" s="169"/>
      <c r="AC206" s="169"/>
      <c r="AD206" s="169"/>
      <c r="AE206" s="371"/>
      <c r="AF206" s="371"/>
      <c r="AG206" s="371"/>
      <c r="AH206" s="169"/>
      <c r="AI206" s="169"/>
      <c r="AJ206" s="169"/>
      <c r="AK206" s="169"/>
      <c r="AL206" s="169"/>
      <c r="AM206" s="169"/>
      <c r="AN206" s="176"/>
      <c r="AO206" s="176"/>
      <c r="AP206" s="176"/>
    </row>
    <row r="207" spans="9:42" ht="21" customHeight="1">
      <c r="I207" s="265">
        <f t="shared" si="59"/>
        <v>0</v>
      </c>
      <c r="J207" s="255">
        <f t="shared" si="57"/>
        <v>0</v>
      </c>
      <c r="K207" s="343">
        <f t="shared" si="63"/>
        <v>42</v>
      </c>
      <c r="L207" s="356"/>
      <c r="M207" s="356"/>
      <c r="N207" s="357">
        <f t="shared" si="60"/>
        <v>0</v>
      </c>
      <c r="O207" s="358"/>
      <c r="P207" s="358"/>
      <c r="Q207" s="359">
        <f t="shared" si="61"/>
        <v>0</v>
      </c>
      <c r="R207" s="359">
        <f t="shared" si="62"/>
        <v>0</v>
      </c>
      <c r="S207" s="360"/>
      <c r="T207" s="361"/>
      <c r="U207" s="255">
        <f t="shared" si="58"/>
        <v>0</v>
      </c>
      <c r="V207" s="169"/>
      <c r="W207" s="169"/>
      <c r="X207" s="169"/>
      <c r="Y207" s="169"/>
      <c r="Z207" s="169"/>
      <c r="AA207" s="378"/>
      <c r="AB207" s="169"/>
      <c r="AC207" s="169"/>
      <c r="AD207" s="169"/>
      <c r="AE207" s="371"/>
      <c r="AF207" s="371"/>
      <c r="AG207" s="371"/>
      <c r="AH207" s="169"/>
      <c r="AI207" s="169"/>
      <c r="AJ207" s="169"/>
      <c r="AK207" s="169"/>
      <c r="AL207" s="169"/>
      <c r="AM207" s="169"/>
      <c r="AN207" s="176"/>
      <c r="AO207" s="176"/>
      <c r="AP207" s="176"/>
    </row>
    <row r="208" spans="9:42" ht="21" customHeight="1">
      <c r="I208" s="265">
        <f t="shared" si="59"/>
        <v>0</v>
      </c>
      <c r="J208" s="255">
        <f t="shared" si="57"/>
        <v>0</v>
      </c>
      <c r="K208" s="343">
        <f t="shared" si="63"/>
        <v>43</v>
      </c>
      <c r="L208" s="356"/>
      <c r="M208" s="356"/>
      <c r="N208" s="357">
        <f t="shared" si="60"/>
        <v>0</v>
      </c>
      <c r="O208" s="358"/>
      <c r="P208" s="358"/>
      <c r="Q208" s="359">
        <f t="shared" si="61"/>
        <v>0</v>
      </c>
      <c r="R208" s="359">
        <f t="shared" si="62"/>
        <v>0</v>
      </c>
      <c r="S208" s="360"/>
      <c r="T208" s="361"/>
      <c r="U208" s="255">
        <f t="shared" si="58"/>
        <v>0</v>
      </c>
      <c r="V208" s="169"/>
      <c r="W208" s="169"/>
      <c r="X208" s="169"/>
      <c r="Y208" s="169"/>
      <c r="Z208" s="169"/>
      <c r="AA208" s="378"/>
      <c r="AB208" s="169"/>
      <c r="AC208" s="169"/>
      <c r="AD208" s="169"/>
      <c r="AE208" s="371"/>
      <c r="AF208" s="371"/>
      <c r="AG208" s="371"/>
      <c r="AH208" s="169"/>
      <c r="AI208" s="169"/>
      <c r="AJ208" s="169"/>
      <c r="AK208" s="169"/>
      <c r="AL208" s="169"/>
      <c r="AM208" s="169"/>
      <c r="AN208" s="176"/>
      <c r="AO208" s="176"/>
      <c r="AP208" s="176"/>
    </row>
    <row r="209" spans="9:42" ht="21" customHeight="1">
      <c r="I209" s="265">
        <f t="shared" si="59"/>
        <v>0</v>
      </c>
      <c r="J209" s="255">
        <f t="shared" si="57"/>
        <v>0</v>
      </c>
      <c r="K209" s="343">
        <f t="shared" si="63"/>
        <v>44</v>
      </c>
      <c r="L209" s="356"/>
      <c r="M209" s="356"/>
      <c r="N209" s="357">
        <f t="shared" si="60"/>
        <v>0</v>
      </c>
      <c r="O209" s="358"/>
      <c r="P209" s="358"/>
      <c r="Q209" s="359">
        <f t="shared" si="61"/>
        <v>0</v>
      </c>
      <c r="R209" s="359">
        <f t="shared" si="62"/>
        <v>0</v>
      </c>
      <c r="S209" s="360"/>
      <c r="T209" s="361"/>
      <c r="U209" s="255">
        <f t="shared" si="58"/>
        <v>0</v>
      </c>
      <c r="V209" s="169"/>
      <c r="W209" s="169"/>
      <c r="X209" s="169"/>
      <c r="Y209" s="169"/>
      <c r="Z209" s="169"/>
      <c r="AA209" s="378"/>
      <c r="AB209" s="169"/>
      <c r="AC209" s="169"/>
      <c r="AD209" s="169"/>
      <c r="AE209" s="371"/>
      <c r="AF209" s="371"/>
      <c r="AG209" s="371"/>
      <c r="AH209" s="169"/>
      <c r="AI209" s="169"/>
      <c r="AJ209" s="169"/>
      <c r="AK209" s="169"/>
      <c r="AL209" s="169"/>
      <c r="AM209" s="169"/>
      <c r="AN209" s="176"/>
      <c r="AO209" s="176"/>
      <c r="AP209" s="176"/>
    </row>
    <row r="210" spans="9:42" ht="21" customHeight="1">
      <c r="I210" s="265">
        <f t="shared" si="59"/>
        <v>0</v>
      </c>
      <c r="J210" s="255">
        <f t="shared" si="57"/>
        <v>0</v>
      </c>
      <c r="K210" s="343">
        <f t="shared" si="63"/>
        <v>45</v>
      </c>
      <c r="L210" s="356"/>
      <c r="M210" s="356"/>
      <c r="N210" s="357">
        <f t="shared" si="60"/>
        <v>0</v>
      </c>
      <c r="O210" s="358"/>
      <c r="P210" s="358"/>
      <c r="Q210" s="359">
        <f t="shared" si="61"/>
        <v>0</v>
      </c>
      <c r="R210" s="359">
        <f t="shared" si="62"/>
        <v>0</v>
      </c>
      <c r="S210" s="360"/>
      <c r="T210" s="361"/>
      <c r="U210" s="255">
        <f t="shared" si="58"/>
        <v>0</v>
      </c>
      <c r="V210" s="169"/>
      <c r="W210" s="169"/>
      <c r="X210" s="169"/>
      <c r="Y210" s="169"/>
      <c r="Z210" s="169"/>
      <c r="AA210" s="378"/>
      <c r="AB210" s="169"/>
      <c r="AC210" s="169"/>
      <c r="AD210" s="169"/>
      <c r="AE210" s="371"/>
      <c r="AF210" s="371"/>
      <c r="AG210" s="371"/>
      <c r="AH210" s="169"/>
      <c r="AI210" s="169"/>
      <c r="AJ210" s="169"/>
      <c r="AK210" s="169"/>
      <c r="AL210" s="169"/>
      <c r="AM210" s="169"/>
      <c r="AN210" s="176"/>
      <c r="AO210" s="176"/>
      <c r="AP210" s="176"/>
    </row>
    <row r="211" spans="9:42" ht="21" customHeight="1">
      <c r="I211" s="265">
        <f t="shared" si="59"/>
        <v>0</v>
      </c>
      <c r="J211" s="255">
        <f t="shared" si="57"/>
        <v>0</v>
      </c>
      <c r="K211" s="343">
        <f t="shared" si="63"/>
        <v>46</v>
      </c>
      <c r="L211" s="356"/>
      <c r="M211" s="356"/>
      <c r="N211" s="357">
        <f t="shared" si="60"/>
        <v>0</v>
      </c>
      <c r="O211" s="358"/>
      <c r="P211" s="358"/>
      <c r="Q211" s="359">
        <f t="shared" si="61"/>
        <v>0</v>
      </c>
      <c r="R211" s="359">
        <f t="shared" si="62"/>
        <v>0</v>
      </c>
      <c r="S211" s="360"/>
      <c r="T211" s="361"/>
      <c r="U211" s="255">
        <f t="shared" si="58"/>
        <v>0</v>
      </c>
      <c r="V211" s="169"/>
      <c r="W211" s="169"/>
      <c r="X211" s="169"/>
      <c r="Y211" s="169"/>
      <c r="Z211" s="169"/>
      <c r="AA211" s="378"/>
      <c r="AB211" s="169"/>
      <c r="AC211" s="169"/>
      <c r="AD211" s="169"/>
      <c r="AE211" s="371"/>
      <c r="AF211" s="371"/>
      <c r="AG211" s="371"/>
      <c r="AH211" s="169"/>
      <c r="AI211" s="169"/>
      <c r="AJ211" s="169"/>
      <c r="AK211" s="169"/>
      <c r="AL211" s="169"/>
      <c r="AM211" s="169"/>
      <c r="AN211" s="176"/>
      <c r="AO211" s="176"/>
      <c r="AP211" s="176"/>
    </row>
    <row r="212" spans="9:42" ht="21" customHeight="1">
      <c r="I212" s="265">
        <f t="shared" si="59"/>
        <v>0</v>
      </c>
      <c r="J212" s="255">
        <f t="shared" si="57"/>
        <v>0</v>
      </c>
      <c r="K212" s="343">
        <f t="shared" si="63"/>
        <v>47</v>
      </c>
      <c r="L212" s="356"/>
      <c r="M212" s="356"/>
      <c r="N212" s="357">
        <f t="shared" si="60"/>
        <v>0</v>
      </c>
      <c r="O212" s="358"/>
      <c r="P212" s="358"/>
      <c r="Q212" s="359">
        <f t="shared" si="61"/>
        <v>0</v>
      </c>
      <c r="R212" s="359">
        <f t="shared" si="62"/>
        <v>0</v>
      </c>
      <c r="S212" s="360"/>
      <c r="T212" s="361"/>
      <c r="U212" s="255">
        <f t="shared" si="58"/>
        <v>0</v>
      </c>
      <c r="V212" s="169"/>
      <c r="W212" s="169"/>
      <c r="X212" s="169"/>
      <c r="Y212" s="169"/>
      <c r="Z212" s="169"/>
      <c r="AA212" s="378"/>
      <c r="AB212" s="169"/>
      <c r="AC212" s="169"/>
      <c r="AD212" s="169"/>
      <c r="AE212" s="371"/>
      <c r="AF212" s="371"/>
      <c r="AG212" s="371"/>
      <c r="AH212" s="169"/>
      <c r="AI212" s="169"/>
      <c r="AJ212" s="169"/>
      <c r="AK212" s="169"/>
      <c r="AL212" s="169"/>
      <c r="AM212" s="169"/>
      <c r="AN212" s="176"/>
      <c r="AO212" s="176"/>
      <c r="AP212" s="176"/>
    </row>
    <row r="213" spans="9:42" ht="21" customHeight="1">
      <c r="I213" s="265">
        <f t="shared" si="59"/>
        <v>0</v>
      </c>
      <c r="J213" s="255">
        <f t="shared" si="57"/>
        <v>0</v>
      </c>
      <c r="K213" s="343">
        <f t="shared" si="63"/>
        <v>48</v>
      </c>
      <c r="L213" s="356"/>
      <c r="M213" s="356"/>
      <c r="N213" s="357">
        <f t="shared" si="60"/>
        <v>0</v>
      </c>
      <c r="O213" s="358"/>
      <c r="P213" s="358"/>
      <c r="Q213" s="359">
        <f t="shared" si="61"/>
        <v>0</v>
      </c>
      <c r="R213" s="359">
        <f t="shared" si="62"/>
        <v>0</v>
      </c>
      <c r="S213" s="360"/>
      <c r="T213" s="361"/>
      <c r="U213" s="255">
        <f t="shared" si="58"/>
        <v>0</v>
      </c>
      <c r="V213" s="169"/>
      <c r="W213" s="169"/>
      <c r="X213" s="169"/>
      <c r="Y213" s="169"/>
      <c r="Z213" s="169"/>
      <c r="AA213" s="378"/>
      <c r="AB213" s="169"/>
      <c r="AC213" s="169"/>
      <c r="AD213" s="169"/>
      <c r="AE213" s="371"/>
      <c r="AF213" s="371"/>
      <c r="AG213" s="371"/>
      <c r="AH213" s="169"/>
      <c r="AI213" s="169"/>
      <c r="AJ213" s="169"/>
      <c r="AK213" s="169"/>
      <c r="AL213" s="169"/>
      <c r="AM213" s="169"/>
      <c r="AN213" s="176"/>
      <c r="AO213" s="176"/>
      <c r="AP213" s="176"/>
    </row>
    <row r="214" spans="9:42" ht="21" customHeight="1">
      <c r="I214" s="265">
        <f t="shared" si="59"/>
        <v>0</v>
      </c>
      <c r="J214" s="255">
        <f t="shared" si="57"/>
        <v>0</v>
      </c>
      <c r="K214" s="343">
        <f t="shared" si="63"/>
        <v>49</v>
      </c>
      <c r="L214" s="356"/>
      <c r="M214" s="356"/>
      <c r="N214" s="357">
        <f t="shared" si="60"/>
        <v>0</v>
      </c>
      <c r="O214" s="358"/>
      <c r="P214" s="358"/>
      <c r="Q214" s="359">
        <f t="shared" si="61"/>
        <v>0</v>
      </c>
      <c r="R214" s="359">
        <f t="shared" si="62"/>
        <v>0</v>
      </c>
      <c r="S214" s="360"/>
      <c r="T214" s="361"/>
      <c r="U214" s="255">
        <f t="shared" si="58"/>
        <v>0</v>
      </c>
      <c r="V214" s="169"/>
      <c r="W214" s="169"/>
      <c r="X214" s="169"/>
      <c r="Y214" s="169"/>
      <c r="Z214" s="169"/>
      <c r="AA214" s="378"/>
      <c r="AB214" s="169"/>
      <c r="AC214" s="169"/>
      <c r="AD214" s="169"/>
      <c r="AE214" s="371"/>
      <c r="AF214" s="371"/>
      <c r="AG214" s="371"/>
      <c r="AH214" s="169"/>
      <c r="AI214" s="169"/>
      <c r="AJ214" s="169"/>
      <c r="AK214" s="169"/>
      <c r="AL214" s="169"/>
      <c r="AM214" s="169"/>
      <c r="AN214" s="176"/>
      <c r="AO214" s="176"/>
      <c r="AP214" s="176"/>
    </row>
    <row r="215" spans="9:42" ht="21" customHeight="1">
      <c r="I215" s="265">
        <f t="shared" si="59"/>
        <v>0</v>
      </c>
      <c r="J215" s="255">
        <f t="shared" ref="J215:J225" si="64">IF($Q$154&gt;0,3,)</f>
        <v>0</v>
      </c>
      <c r="K215" s="343">
        <f t="shared" si="63"/>
        <v>50</v>
      </c>
      <c r="L215" s="356"/>
      <c r="M215" s="356"/>
      <c r="N215" s="357">
        <f t="shared" si="60"/>
        <v>0</v>
      </c>
      <c r="O215" s="358"/>
      <c r="P215" s="358"/>
      <c r="Q215" s="359">
        <f t="shared" si="61"/>
        <v>0</v>
      </c>
      <c r="R215" s="359">
        <f t="shared" si="62"/>
        <v>0</v>
      </c>
      <c r="S215" s="360"/>
      <c r="T215" s="361"/>
      <c r="U215" s="255">
        <f t="shared" ref="U215:U225" si="65">IF($Q$154&gt;0,3,)</f>
        <v>0</v>
      </c>
      <c r="V215" s="169"/>
      <c r="W215" s="169"/>
      <c r="X215" s="169"/>
      <c r="Y215" s="169"/>
      <c r="Z215" s="169"/>
      <c r="AA215" s="378"/>
      <c r="AB215" s="169"/>
      <c r="AC215" s="169"/>
      <c r="AD215" s="169"/>
      <c r="AE215" s="371"/>
      <c r="AF215" s="371"/>
      <c r="AG215" s="371"/>
      <c r="AH215" s="169"/>
      <c r="AI215" s="169"/>
      <c r="AJ215" s="169"/>
      <c r="AK215" s="169"/>
      <c r="AL215" s="169"/>
      <c r="AM215" s="169"/>
      <c r="AN215" s="176"/>
      <c r="AO215" s="176"/>
      <c r="AP215" s="176"/>
    </row>
    <row r="216" spans="9:42" ht="21" customHeight="1">
      <c r="I216" s="265">
        <f t="shared" si="59"/>
        <v>0</v>
      </c>
      <c r="J216" s="255">
        <f t="shared" si="64"/>
        <v>0</v>
      </c>
      <c r="K216" s="343">
        <f t="shared" si="63"/>
        <v>51</v>
      </c>
      <c r="L216" s="356"/>
      <c r="M216" s="356"/>
      <c r="N216" s="357">
        <f t="shared" si="60"/>
        <v>0</v>
      </c>
      <c r="O216" s="358"/>
      <c r="P216" s="358"/>
      <c r="Q216" s="359">
        <f t="shared" si="61"/>
        <v>0</v>
      </c>
      <c r="R216" s="359">
        <f t="shared" si="62"/>
        <v>0</v>
      </c>
      <c r="S216" s="360"/>
      <c r="T216" s="361"/>
      <c r="U216" s="255">
        <f t="shared" si="65"/>
        <v>0</v>
      </c>
      <c r="V216" s="169"/>
      <c r="W216" s="169"/>
      <c r="X216" s="169"/>
      <c r="Y216" s="169"/>
      <c r="Z216" s="169"/>
      <c r="AA216" s="378"/>
      <c r="AB216" s="169"/>
      <c r="AC216" s="169"/>
      <c r="AD216" s="169"/>
      <c r="AE216" s="371"/>
      <c r="AF216" s="371"/>
      <c r="AG216" s="371"/>
      <c r="AH216" s="169"/>
      <c r="AI216" s="169"/>
      <c r="AJ216" s="169"/>
      <c r="AK216" s="169"/>
      <c r="AL216" s="169"/>
      <c r="AM216" s="169"/>
      <c r="AN216" s="176"/>
      <c r="AO216" s="176"/>
      <c r="AP216" s="176"/>
    </row>
    <row r="217" spans="9:42" ht="21" customHeight="1">
      <c r="I217" s="265">
        <f t="shared" si="59"/>
        <v>0</v>
      </c>
      <c r="J217" s="255">
        <f t="shared" si="64"/>
        <v>0</v>
      </c>
      <c r="K217" s="343">
        <f t="shared" si="63"/>
        <v>52</v>
      </c>
      <c r="L217" s="356"/>
      <c r="M217" s="356"/>
      <c r="N217" s="357">
        <f t="shared" si="60"/>
        <v>0</v>
      </c>
      <c r="O217" s="358"/>
      <c r="P217" s="358"/>
      <c r="Q217" s="359">
        <f t="shared" si="61"/>
        <v>0</v>
      </c>
      <c r="R217" s="359">
        <f t="shared" si="62"/>
        <v>0</v>
      </c>
      <c r="S217" s="360"/>
      <c r="T217" s="361"/>
      <c r="U217" s="255">
        <f t="shared" si="65"/>
        <v>0</v>
      </c>
      <c r="V217" s="169"/>
      <c r="W217" s="169"/>
      <c r="X217" s="169"/>
      <c r="Y217" s="169"/>
      <c r="Z217" s="169"/>
      <c r="AA217" s="378"/>
      <c r="AB217" s="169"/>
      <c r="AC217" s="169"/>
      <c r="AD217" s="169"/>
      <c r="AE217" s="371"/>
      <c r="AF217" s="371"/>
      <c r="AG217" s="371"/>
      <c r="AH217" s="169"/>
      <c r="AI217" s="169"/>
      <c r="AJ217" s="169"/>
      <c r="AK217" s="169"/>
      <c r="AL217" s="169"/>
      <c r="AM217" s="169"/>
      <c r="AN217" s="176"/>
      <c r="AO217" s="176"/>
      <c r="AP217" s="176"/>
    </row>
    <row r="218" spans="9:42" ht="21" customHeight="1">
      <c r="I218" s="265">
        <f t="shared" si="59"/>
        <v>0</v>
      </c>
      <c r="J218" s="255">
        <f t="shared" si="64"/>
        <v>0</v>
      </c>
      <c r="K218" s="343">
        <f t="shared" si="63"/>
        <v>53</v>
      </c>
      <c r="L218" s="356"/>
      <c r="M218" s="356"/>
      <c r="N218" s="357">
        <f t="shared" si="60"/>
        <v>0</v>
      </c>
      <c r="O218" s="358"/>
      <c r="P218" s="358"/>
      <c r="Q218" s="359">
        <f t="shared" si="61"/>
        <v>0</v>
      </c>
      <c r="R218" s="359">
        <f t="shared" si="62"/>
        <v>0</v>
      </c>
      <c r="S218" s="360"/>
      <c r="T218" s="361"/>
      <c r="U218" s="255">
        <f t="shared" si="65"/>
        <v>0</v>
      </c>
      <c r="V218" s="169"/>
      <c r="W218" s="169"/>
      <c r="X218" s="169"/>
      <c r="Y218" s="169"/>
      <c r="Z218" s="169"/>
      <c r="AA218" s="378"/>
      <c r="AB218" s="169"/>
      <c r="AC218" s="169"/>
      <c r="AD218" s="169"/>
      <c r="AE218" s="371"/>
      <c r="AF218" s="371"/>
      <c r="AG218" s="371"/>
      <c r="AH218" s="169"/>
      <c r="AI218" s="169"/>
      <c r="AJ218" s="169"/>
      <c r="AK218" s="169"/>
      <c r="AL218" s="169"/>
      <c r="AM218" s="169"/>
      <c r="AN218" s="176"/>
      <c r="AO218" s="176"/>
      <c r="AP218" s="176"/>
    </row>
    <row r="219" spans="9:42" ht="21" customHeight="1">
      <c r="I219" s="265">
        <f t="shared" si="59"/>
        <v>0</v>
      </c>
      <c r="J219" s="255">
        <f t="shared" si="64"/>
        <v>0</v>
      </c>
      <c r="K219" s="343">
        <f t="shared" si="63"/>
        <v>54</v>
      </c>
      <c r="L219" s="356"/>
      <c r="M219" s="356"/>
      <c r="N219" s="357">
        <f t="shared" si="60"/>
        <v>0</v>
      </c>
      <c r="O219" s="358"/>
      <c r="P219" s="358"/>
      <c r="Q219" s="359">
        <f t="shared" si="61"/>
        <v>0</v>
      </c>
      <c r="R219" s="359">
        <f t="shared" si="62"/>
        <v>0</v>
      </c>
      <c r="S219" s="360"/>
      <c r="T219" s="361"/>
      <c r="U219" s="255">
        <f t="shared" si="65"/>
        <v>0</v>
      </c>
      <c r="V219" s="169"/>
      <c r="W219" s="169"/>
      <c r="X219" s="169"/>
      <c r="Y219" s="169"/>
      <c r="Z219" s="169"/>
      <c r="AA219" s="378"/>
      <c r="AB219" s="169"/>
      <c r="AC219" s="169"/>
      <c r="AD219" s="169"/>
      <c r="AE219" s="371"/>
      <c r="AF219" s="371"/>
      <c r="AG219" s="371"/>
      <c r="AH219" s="169"/>
      <c r="AI219" s="169"/>
      <c r="AJ219" s="169"/>
      <c r="AK219" s="169"/>
      <c r="AL219" s="169"/>
      <c r="AM219" s="169"/>
      <c r="AN219" s="176"/>
      <c r="AO219" s="176"/>
      <c r="AP219" s="176"/>
    </row>
    <row r="220" spans="9:42" ht="21" customHeight="1">
      <c r="I220" s="265">
        <f t="shared" si="59"/>
        <v>0</v>
      </c>
      <c r="J220" s="255">
        <f t="shared" si="64"/>
        <v>0</v>
      </c>
      <c r="K220" s="343">
        <f t="shared" si="63"/>
        <v>55</v>
      </c>
      <c r="L220" s="356"/>
      <c r="M220" s="356"/>
      <c r="N220" s="357">
        <f t="shared" si="60"/>
        <v>0</v>
      </c>
      <c r="O220" s="358"/>
      <c r="P220" s="358"/>
      <c r="Q220" s="359">
        <f t="shared" si="61"/>
        <v>0</v>
      </c>
      <c r="R220" s="359">
        <f t="shared" si="62"/>
        <v>0</v>
      </c>
      <c r="S220" s="360"/>
      <c r="T220" s="361"/>
      <c r="U220" s="255">
        <f t="shared" si="65"/>
        <v>0</v>
      </c>
      <c r="V220" s="169"/>
      <c r="W220" s="169"/>
      <c r="X220" s="169"/>
      <c r="Y220" s="169"/>
      <c r="Z220" s="169"/>
      <c r="AA220" s="378"/>
      <c r="AB220" s="169"/>
      <c r="AC220" s="169"/>
      <c r="AD220" s="169"/>
      <c r="AE220" s="371"/>
      <c r="AF220" s="371"/>
      <c r="AG220" s="371"/>
      <c r="AH220" s="169"/>
      <c r="AI220" s="169"/>
      <c r="AJ220" s="169"/>
      <c r="AK220" s="169"/>
      <c r="AL220" s="169"/>
      <c r="AM220" s="169"/>
      <c r="AN220" s="176"/>
      <c r="AO220" s="176"/>
      <c r="AP220" s="176"/>
    </row>
    <row r="221" spans="9:42" ht="21" customHeight="1">
      <c r="I221" s="265">
        <f t="shared" si="59"/>
        <v>0</v>
      </c>
      <c r="J221" s="255">
        <f t="shared" si="64"/>
        <v>0</v>
      </c>
      <c r="K221" s="343">
        <f t="shared" si="63"/>
        <v>56</v>
      </c>
      <c r="L221" s="356"/>
      <c r="M221" s="356"/>
      <c r="N221" s="357">
        <f t="shared" si="60"/>
        <v>0</v>
      </c>
      <c r="O221" s="358"/>
      <c r="P221" s="358"/>
      <c r="Q221" s="359">
        <f t="shared" si="61"/>
        <v>0</v>
      </c>
      <c r="R221" s="359">
        <f t="shared" si="62"/>
        <v>0</v>
      </c>
      <c r="S221" s="360"/>
      <c r="T221" s="361"/>
      <c r="U221" s="255">
        <f t="shared" si="65"/>
        <v>0</v>
      </c>
      <c r="V221" s="169"/>
      <c r="W221" s="169"/>
      <c r="X221" s="169"/>
      <c r="Y221" s="169"/>
      <c r="Z221" s="169"/>
      <c r="AA221" s="378"/>
      <c r="AB221" s="169"/>
      <c r="AC221" s="169"/>
      <c r="AD221" s="169"/>
      <c r="AE221" s="371"/>
      <c r="AF221" s="371"/>
      <c r="AG221" s="371"/>
      <c r="AH221" s="169"/>
      <c r="AI221" s="169"/>
      <c r="AJ221" s="169"/>
      <c r="AK221" s="169"/>
      <c r="AL221" s="169"/>
      <c r="AM221" s="169"/>
      <c r="AN221" s="176"/>
      <c r="AO221" s="176"/>
      <c r="AP221" s="176"/>
    </row>
    <row r="222" spans="9:42" ht="21" customHeight="1">
      <c r="I222" s="265">
        <f t="shared" si="59"/>
        <v>0</v>
      </c>
      <c r="J222" s="255">
        <f t="shared" si="64"/>
        <v>0</v>
      </c>
      <c r="K222" s="343">
        <f t="shared" si="63"/>
        <v>57</v>
      </c>
      <c r="L222" s="356"/>
      <c r="M222" s="356"/>
      <c r="N222" s="357">
        <f t="shared" si="60"/>
        <v>0</v>
      </c>
      <c r="O222" s="358"/>
      <c r="P222" s="358"/>
      <c r="Q222" s="359">
        <f t="shared" si="61"/>
        <v>0</v>
      </c>
      <c r="R222" s="359">
        <f t="shared" si="62"/>
        <v>0</v>
      </c>
      <c r="S222" s="360"/>
      <c r="T222" s="361"/>
      <c r="U222" s="255">
        <f t="shared" si="65"/>
        <v>0</v>
      </c>
      <c r="V222" s="169"/>
      <c r="W222" s="169"/>
      <c r="X222" s="169"/>
      <c r="Y222" s="169"/>
      <c r="Z222" s="169"/>
      <c r="AA222" s="378"/>
      <c r="AB222" s="169"/>
      <c r="AC222" s="169"/>
      <c r="AD222" s="169"/>
      <c r="AE222" s="371"/>
      <c r="AF222" s="371"/>
      <c r="AG222" s="371"/>
      <c r="AH222" s="169"/>
      <c r="AI222" s="169"/>
      <c r="AJ222" s="169"/>
      <c r="AK222" s="169"/>
      <c r="AL222" s="169"/>
      <c r="AM222" s="169"/>
      <c r="AN222" s="176"/>
      <c r="AO222" s="176"/>
      <c r="AP222" s="176"/>
    </row>
    <row r="223" spans="9:42" ht="21" customHeight="1">
      <c r="I223" s="265">
        <f t="shared" si="59"/>
        <v>0</v>
      </c>
      <c r="J223" s="255">
        <f t="shared" si="64"/>
        <v>0</v>
      </c>
      <c r="K223" s="343">
        <f t="shared" si="63"/>
        <v>58</v>
      </c>
      <c r="L223" s="356"/>
      <c r="M223" s="356"/>
      <c r="N223" s="357">
        <f t="shared" si="60"/>
        <v>0</v>
      </c>
      <c r="O223" s="358"/>
      <c r="P223" s="358"/>
      <c r="Q223" s="359">
        <f t="shared" si="61"/>
        <v>0</v>
      </c>
      <c r="R223" s="359">
        <f t="shared" si="62"/>
        <v>0</v>
      </c>
      <c r="S223" s="360"/>
      <c r="T223" s="361"/>
      <c r="U223" s="255">
        <f t="shared" si="65"/>
        <v>0</v>
      </c>
      <c r="V223" s="169"/>
      <c r="W223" s="169"/>
      <c r="X223" s="169"/>
      <c r="Y223" s="169"/>
      <c r="Z223" s="169"/>
      <c r="AA223" s="378"/>
      <c r="AB223" s="169"/>
      <c r="AC223" s="169"/>
      <c r="AD223" s="169"/>
      <c r="AE223" s="371"/>
      <c r="AF223" s="371"/>
      <c r="AG223" s="371"/>
      <c r="AH223" s="169"/>
      <c r="AI223" s="169"/>
      <c r="AJ223" s="169"/>
      <c r="AK223" s="169"/>
      <c r="AL223" s="169"/>
      <c r="AM223" s="169"/>
      <c r="AN223" s="176"/>
      <c r="AO223" s="176"/>
      <c r="AP223" s="176"/>
    </row>
    <row r="224" spans="9:42" ht="21" customHeight="1">
      <c r="I224" s="265">
        <f t="shared" si="59"/>
        <v>0</v>
      </c>
      <c r="J224" s="255">
        <f t="shared" si="64"/>
        <v>0</v>
      </c>
      <c r="K224" s="343">
        <f t="shared" si="63"/>
        <v>59</v>
      </c>
      <c r="L224" s="356"/>
      <c r="M224" s="356"/>
      <c r="N224" s="357">
        <f t="shared" si="60"/>
        <v>0</v>
      </c>
      <c r="O224" s="358"/>
      <c r="P224" s="358"/>
      <c r="Q224" s="359">
        <f t="shared" si="61"/>
        <v>0</v>
      </c>
      <c r="R224" s="359">
        <f t="shared" si="62"/>
        <v>0</v>
      </c>
      <c r="S224" s="360"/>
      <c r="T224" s="361"/>
      <c r="U224" s="255">
        <f t="shared" si="65"/>
        <v>0</v>
      </c>
      <c r="V224" s="169"/>
      <c r="W224" s="169"/>
      <c r="X224" s="169"/>
      <c r="Y224" s="169"/>
      <c r="Z224" s="169"/>
      <c r="AA224" s="378"/>
      <c r="AB224" s="169"/>
      <c r="AC224" s="169"/>
      <c r="AD224" s="169"/>
      <c r="AE224" s="371"/>
      <c r="AF224" s="371"/>
      <c r="AG224" s="371"/>
      <c r="AH224" s="169"/>
      <c r="AI224" s="169"/>
      <c r="AJ224" s="169"/>
      <c r="AK224" s="169"/>
      <c r="AL224" s="169"/>
      <c r="AM224" s="169"/>
      <c r="AN224" s="176"/>
      <c r="AO224" s="176"/>
      <c r="AP224" s="176"/>
    </row>
    <row r="225" spans="9:43" ht="21" customHeight="1" thickBot="1">
      <c r="I225" s="265">
        <f t="shared" si="59"/>
        <v>0</v>
      </c>
      <c r="J225" s="255">
        <f t="shared" si="64"/>
        <v>0</v>
      </c>
      <c r="K225" s="379">
        <f t="shared" si="63"/>
        <v>60</v>
      </c>
      <c r="L225" s="356"/>
      <c r="M225" s="356"/>
      <c r="N225" s="380">
        <f t="shared" si="60"/>
        <v>0</v>
      </c>
      <c r="O225" s="381"/>
      <c r="P225" s="381"/>
      <c r="Q225" s="382">
        <f t="shared" si="61"/>
        <v>0</v>
      </c>
      <c r="R225" s="382">
        <f t="shared" si="62"/>
        <v>0</v>
      </c>
      <c r="S225" s="383"/>
      <c r="T225" s="384"/>
      <c r="U225" s="255">
        <f t="shared" si="65"/>
        <v>0</v>
      </c>
      <c r="V225" s="169"/>
      <c r="W225" s="169"/>
      <c r="X225" s="169"/>
      <c r="Y225" s="169"/>
      <c r="Z225" s="169"/>
      <c r="AA225" s="378"/>
      <c r="AB225" s="169"/>
      <c r="AC225" s="169"/>
      <c r="AD225" s="169"/>
      <c r="AE225" s="371"/>
      <c r="AF225" s="371"/>
      <c r="AG225" s="371"/>
      <c r="AH225" s="169"/>
      <c r="AI225" s="169"/>
      <c r="AJ225" s="169"/>
      <c r="AK225" s="169"/>
      <c r="AL225" s="169"/>
      <c r="AM225" s="169"/>
      <c r="AN225" s="176"/>
      <c r="AO225" s="176"/>
      <c r="AP225" s="176"/>
    </row>
    <row r="226" spans="9:43" ht="30" customHeight="1" thickBot="1">
      <c r="I226" s="265">
        <f t="shared" ref="I226:I236" si="66">IF(Q$229&gt;0,1,0)</f>
        <v>0</v>
      </c>
      <c r="J226" s="255">
        <f t="shared" ref="J226:J257" si="67">IF($Q$229&gt;0,4,)</f>
        <v>0</v>
      </c>
      <c r="K226" s="2433" t="s">
        <v>1536</v>
      </c>
      <c r="L226" s="2433"/>
      <c r="M226" s="2433"/>
      <c r="N226" s="2433"/>
      <c r="O226" s="2433"/>
      <c r="P226" s="2433"/>
      <c r="Q226" s="2433"/>
      <c r="R226" s="2433"/>
      <c r="S226" s="2433"/>
      <c r="T226" s="2433"/>
      <c r="U226" s="255">
        <f t="shared" ref="U226:U257" si="68">IF($Q$229&gt;0,4,)</f>
        <v>0</v>
      </c>
      <c r="V226" s="395" t="s">
        <v>1535</v>
      </c>
      <c r="AF226" s="261" t="s">
        <v>1534</v>
      </c>
      <c r="AG226" s="262"/>
      <c r="AH226" s="262"/>
      <c r="AI226" s="262"/>
      <c r="AJ226" s="263"/>
      <c r="AN226" s="264"/>
      <c r="AP226" s="264"/>
    </row>
    <row r="227" spans="9:43" ht="21" customHeight="1" thickBot="1">
      <c r="I227" s="265">
        <f t="shared" si="66"/>
        <v>0</v>
      </c>
      <c r="J227" s="255">
        <f t="shared" si="67"/>
        <v>0</v>
      </c>
      <c r="K227" s="2434" t="s">
        <v>1533</v>
      </c>
      <c r="L227" s="2434"/>
      <c r="M227" s="2434"/>
      <c r="N227" s="2434"/>
      <c r="O227" s="2434"/>
      <c r="P227" s="2434"/>
      <c r="Q227" s="2434"/>
      <c r="R227" s="2434"/>
      <c r="S227" s="2434"/>
      <c r="T227" s="2434"/>
      <c r="U227" s="255">
        <f t="shared" si="68"/>
        <v>0</v>
      </c>
      <c r="V227" s="396" t="s">
        <v>1532</v>
      </c>
      <c r="W227" s="411">
        <v>200</v>
      </c>
      <c r="X227" s="412"/>
      <c r="Y227" s="412"/>
      <c r="Z227" s="269"/>
      <c r="AA227" s="270"/>
      <c r="AB227" s="269"/>
      <c r="AC227" s="271"/>
      <c r="AD227" s="272"/>
      <c r="AE227" s="169"/>
      <c r="AF227" s="273" t="s">
        <v>1531</v>
      </c>
      <c r="AG227" s="274" t="s">
        <v>1530</v>
      </c>
      <c r="AH227" s="274" t="s">
        <v>1529</v>
      </c>
      <c r="AI227" s="275" t="s">
        <v>1528</v>
      </c>
      <c r="AJ227" s="263"/>
      <c r="AN227" s="264"/>
      <c r="AP227" s="176"/>
    </row>
    <row r="228" spans="9:43" ht="21" customHeight="1">
      <c r="I228" s="265">
        <f t="shared" si="66"/>
        <v>0</v>
      </c>
      <c r="J228" s="255">
        <f t="shared" si="67"/>
        <v>0</v>
      </c>
      <c r="K228" s="276" t="s">
        <v>1527</v>
      </c>
      <c r="L228" s="277" t="s">
        <v>1526</v>
      </c>
      <c r="M228" s="278" t="s">
        <v>1653</v>
      </c>
      <c r="N228" s="277" t="s">
        <v>1525</v>
      </c>
      <c r="O228" s="278" t="s">
        <v>1524</v>
      </c>
      <c r="P228" s="277" t="s">
        <v>1523</v>
      </c>
      <c r="Q228" s="277" t="s">
        <v>1522</v>
      </c>
      <c r="R228" s="277" t="s">
        <v>1521</v>
      </c>
      <c r="S228" s="277" t="s">
        <v>1520</v>
      </c>
      <c r="T228" s="279" t="s">
        <v>1519</v>
      </c>
      <c r="U228" s="255">
        <f t="shared" si="68"/>
        <v>0</v>
      </c>
      <c r="V228" s="397" t="s">
        <v>1518</v>
      </c>
      <c r="W228" s="281"/>
      <c r="X228" s="282"/>
      <c r="Y228" s="282"/>
      <c r="Z228" s="283"/>
      <c r="AA228" s="284"/>
      <c r="AB228" s="283"/>
      <c r="AC228" s="285"/>
      <c r="AD228" s="286"/>
      <c r="AE228" s="169"/>
      <c r="AF228" s="287" t="s">
        <v>1517</v>
      </c>
      <c r="AG228" s="288" t="s">
        <v>1516</v>
      </c>
      <c r="AH228" s="288" t="s">
        <v>1515</v>
      </c>
      <c r="AI228" s="289" t="s">
        <v>1514</v>
      </c>
      <c r="AJ228" s="263"/>
      <c r="AN228" s="264"/>
      <c r="AO228" s="264"/>
      <c r="AP228" s="176"/>
    </row>
    <row r="229" spans="9:43" ht="21" customHeight="1" thickBot="1">
      <c r="I229" s="265">
        <f t="shared" si="66"/>
        <v>0</v>
      </c>
      <c r="J229" s="255">
        <f t="shared" si="67"/>
        <v>0</v>
      </c>
      <c r="K229" s="290"/>
      <c r="L229" s="291"/>
      <c r="M229" s="291"/>
      <c r="N229" s="292"/>
      <c r="O229" s="292"/>
      <c r="P229" s="293" t="str">
        <f>IF(COUNTA(Y234:Y241)&gt;1,CONCATENATE(V234,"번지 외 ",COUNTA(Y234:Y241)-1,"필지"),CONCATENATE(V234,"번지"))</f>
        <v>번지</v>
      </c>
      <c r="Q229" s="294">
        <f>+Y242</f>
        <v>0</v>
      </c>
      <c r="R229" s="295" t="s">
        <v>616</v>
      </c>
      <c r="S229" s="296">
        <f>COUNT(L237:L249)</f>
        <v>3</v>
      </c>
      <c r="T229" s="297">
        <f>200*S229</f>
        <v>600</v>
      </c>
      <c r="U229" s="255">
        <f t="shared" si="68"/>
        <v>0</v>
      </c>
      <c r="V229" s="397" t="s">
        <v>1513</v>
      </c>
      <c r="W229" s="281"/>
      <c r="X229" s="282"/>
      <c r="Y229" s="282"/>
      <c r="Z229" s="283"/>
      <c r="AA229" s="284"/>
      <c r="AB229" s="283"/>
      <c r="AC229" s="285"/>
      <c r="AD229" s="286"/>
      <c r="AE229" s="169"/>
      <c r="AF229" s="287" t="s">
        <v>1512</v>
      </c>
      <c r="AG229" s="288" t="s">
        <v>1511</v>
      </c>
      <c r="AH229" s="298" t="s">
        <v>1510</v>
      </c>
      <c r="AI229" s="289" t="s">
        <v>1509</v>
      </c>
      <c r="AJ229" s="263"/>
      <c r="AN229" s="264"/>
      <c r="AO229" s="264"/>
      <c r="AP229" s="176"/>
    </row>
    <row r="230" spans="9:43" ht="21" customHeight="1" thickBot="1">
      <c r="I230" s="265">
        <f t="shared" si="66"/>
        <v>0</v>
      </c>
      <c r="J230" s="255">
        <f t="shared" si="67"/>
        <v>0</v>
      </c>
      <c r="K230" s="276" t="s">
        <v>1380</v>
      </c>
      <c r="L230" s="277" t="s">
        <v>1508</v>
      </c>
      <c r="M230" s="277" t="s">
        <v>1377</v>
      </c>
      <c r="N230" s="277" t="s">
        <v>1507</v>
      </c>
      <c r="O230" s="277" t="s">
        <v>1506</v>
      </c>
      <c r="P230" s="299" t="s">
        <v>1404</v>
      </c>
      <c r="Q230" s="299" t="s">
        <v>1403</v>
      </c>
      <c r="R230" s="413" t="s">
        <v>1402</v>
      </c>
      <c r="S230" s="301" t="s">
        <v>1401</v>
      </c>
      <c r="T230" s="279" t="s">
        <v>1400</v>
      </c>
      <c r="U230" s="255">
        <f t="shared" si="68"/>
        <v>0</v>
      </c>
      <c r="V230" s="398" t="s">
        <v>1399</v>
      </c>
      <c r="W230" s="399"/>
      <c r="X230" s="400"/>
      <c r="Y230" s="400"/>
      <c r="Z230" s="401"/>
      <c r="AA230" s="402"/>
      <c r="AB230" s="401"/>
      <c r="AC230" s="403"/>
      <c r="AD230" s="404"/>
      <c r="AE230" s="169"/>
      <c r="AF230" s="287" t="s">
        <v>1398</v>
      </c>
      <c r="AG230" s="309" t="s">
        <v>1397</v>
      </c>
      <c r="AH230" s="310" t="s">
        <v>1396</v>
      </c>
      <c r="AI230" s="289" t="s">
        <v>1395</v>
      </c>
      <c r="AJ230" s="263"/>
      <c r="AN230" s="264"/>
      <c r="AO230" s="264"/>
      <c r="AP230" s="176"/>
    </row>
    <row r="231" spans="9:43" ht="21" customHeight="1" thickBot="1">
      <c r="I231" s="265">
        <f t="shared" si="66"/>
        <v>0</v>
      </c>
      <c r="J231" s="255">
        <f t="shared" si="67"/>
        <v>0</v>
      </c>
      <c r="K231" s="311">
        <f>Z234</f>
        <v>0</v>
      </c>
      <c r="L231" s="312">
        <f>AA234</f>
        <v>0</v>
      </c>
      <c r="M231" s="313">
        <f>AC234</f>
        <v>0</v>
      </c>
      <c r="N231" s="314">
        <f>AB243</f>
        <v>0</v>
      </c>
      <c r="O231" s="315">
        <f>IF((Q235+R235)&gt;0,ROUND((Q235/(Q235+R235)),4),0)</f>
        <v>0</v>
      </c>
      <c r="P231" s="316" t="str">
        <f>IF(W230&lt;=15,AI228,IF(W230&gt;30,AI230,AI229))</f>
        <v>완 (15˚ 이하)</v>
      </c>
      <c r="Q231" s="317">
        <f>IF(Q229&gt;0,IF(Q229/COUNTA(AB234:AB241)&gt;=5,AF236,IF(Q229/COUNTA(AB234:AB241)&lt;3,AF238,AF237)),)</f>
        <v>0</v>
      </c>
      <c r="R231" s="414"/>
      <c r="S231" s="319">
        <f>W230</f>
        <v>0</v>
      </c>
      <c r="T231" s="320">
        <f>ROUND(N231/10000*N237,0)</f>
        <v>0</v>
      </c>
      <c r="U231" s="255">
        <f t="shared" si="68"/>
        <v>0</v>
      </c>
      <c r="V231" s="405">
        <v>0</v>
      </c>
      <c r="W231" s="405"/>
      <c r="X231" s="405"/>
      <c r="Y231" s="405"/>
      <c r="Z231" s="405"/>
      <c r="AA231" s="406"/>
      <c r="AB231" s="405"/>
      <c r="AC231" s="405"/>
      <c r="AD231" s="405"/>
      <c r="AE231" s="169"/>
      <c r="AF231" s="287" t="s">
        <v>1394</v>
      </c>
      <c r="AG231" s="288"/>
      <c r="AH231" s="321"/>
      <c r="AI231" s="289"/>
      <c r="AJ231" s="263"/>
      <c r="AN231" s="264"/>
      <c r="AO231" s="264"/>
      <c r="AP231" s="176"/>
    </row>
    <row r="232" spans="9:43" ht="21" customHeight="1" thickBot="1">
      <c r="I232" s="265">
        <f t="shared" si="66"/>
        <v>0</v>
      </c>
      <c r="J232" s="255">
        <f t="shared" si="67"/>
        <v>0</v>
      </c>
      <c r="K232" s="2438" t="s">
        <v>1393</v>
      </c>
      <c r="L232" s="2438"/>
      <c r="M232" s="2438"/>
      <c r="N232" s="2438"/>
      <c r="O232" s="2438"/>
      <c r="P232" s="2438"/>
      <c r="Q232" s="2438"/>
      <c r="R232" s="2438"/>
      <c r="S232" s="2438"/>
      <c r="T232" s="2438"/>
      <c r="U232" s="255">
        <f t="shared" si="68"/>
        <v>0</v>
      </c>
      <c r="AE232" s="169"/>
      <c r="AF232" s="287"/>
      <c r="AG232" s="288"/>
      <c r="AH232" s="321"/>
      <c r="AI232" s="289"/>
      <c r="AJ232" s="263"/>
      <c r="AN232" s="264"/>
      <c r="AO232" s="264"/>
      <c r="AP232" s="176"/>
    </row>
    <row r="233" spans="9:43" ht="21" customHeight="1" thickBot="1">
      <c r="I233" s="265">
        <f t="shared" si="66"/>
        <v>0</v>
      </c>
      <c r="J233" s="255">
        <f t="shared" si="67"/>
        <v>0</v>
      </c>
      <c r="K233" s="2439" t="s">
        <v>1392</v>
      </c>
      <c r="L233" s="2441" t="s">
        <v>1391</v>
      </c>
      <c r="M233" s="2443" t="s">
        <v>1390</v>
      </c>
      <c r="N233" s="2443" t="s">
        <v>1389</v>
      </c>
      <c r="O233" s="2445" t="s">
        <v>1388</v>
      </c>
      <c r="P233" s="2445"/>
      <c r="Q233" s="2445" t="s">
        <v>1387</v>
      </c>
      <c r="R233" s="2445"/>
      <c r="S233" s="2446" t="s">
        <v>1386</v>
      </c>
      <c r="T233" s="2448" t="s">
        <v>1385</v>
      </c>
      <c r="U233" s="255">
        <f t="shared" si="68"/>
        <v>0</v>
      </c>
      <c r="V233" s="396" t="s">
        <v>1384</v>
      </c>
      <c r="W233" s="407" t="s">
        <v>1383</v>
      </c>
      <c r="X233" s="407" t="s">
        <v>1382</v>
      </c>
      <c r="Y233" s="407" t="s">
        <v>1381</v>
      </c>
      <c r="Z233" s="407" t="s">
        <v>1380</v>
      </c>
      <c r="AA233" s="408" t="s">
        <v>1379</v>
      </c>
      <c r="AB233" s="407" t="s">
        <v>1378</v>
      </c>
      <c r="AC233" s="409" t="s">
        <v>1377</v>
      </c>
      <c r="AD233" s="410" t="s">
        <v>1147</v>
      </c>
      <c r="AE233" s="169"/>
      <c r="AF233" s="329"/>
      <c r="AG233" s="330"/>
      <c r="AH233" s="331"/>
      <c r="AI233" s="332"/>
      <c r="AJ233" s="333"/>
      <c r="AN233" s="333"/>
      <c r="AO233" s="264"/>
      <c r="AP233" s="176"/>
    </row>
    <row r="234" spans="9:43" ht="21" customHeight="1" thickBot="1">
      <c r="I234" s="265">
        <f t="shared" si="66"/>
        <v>0</v>
      </c>
      <c r="J234" s="255">
        <f t="shared" si="67"/>
        <v>0</v>
      </c>
      <c r="K234" s="2440"/>
      <c r="L234" s="2442"/>
      <c r="M234" s="2444"/>
      <c r="N234" s="2444"/>
      <c r="O234" s="334" t="s">
        <v>1376</v>
      </c>
      <c r="P234" s="335" t="s">
        <v>1375</v>
      </c>
      <c r="Q234" s="335" t="s">
        <v>1376</v>
      </c>
      <c r="R234" s="415" t="s">
        <v>1375</v>
      </c>
      <c r="S234" s="2447"/>
      <c r="T234" s="2449"/>
      <c r="U234" s="255">
        <f t="shared" si="68"/>
        <v>0</v>
      </c>
      <c r="V234" s="337"/>
      <c r="W234" s="338"/>
      <c r="X234" s="338"/>
      <c r="Y234" s="338"/>
      <c r="Z234" s="338"/>
      <c r="AA234" s="339"/>
      <c r="AB234" s="338"/>
      <c r="AC234" s="340"/>
      <c r="AD234" s="341"/>
      <c r="AE234" s="169"/>
      <c r="AF234" s="262"/>
      <c r="AG234" s="262"/>
      <c r="AH234" s="262"/>
      <c r="AI234" s="342"/>
      <c r="AJ234" s="333"/>
      <c r="AN234" s="333"/>
      <c r="AO234" s="264"/>
      <c r="AP234" s="176"/>
    </row>
    <row r="235" spans="9:43" ht="21" customHeight="1">
      <c r="I235" s="265">
        <f t="shared" si="66"/>
        <v>0</v>
      </c>
      <c r="J235" s="255">
        <f t="shared" si="67"/>
        <v>0</v>
      </c>
      <c r="K235" s="343" t="s">
        <v>1374</v>
      </c>
      <c r="L235" s="344"/>
      <c r="M235" s="344"/>
      <c r="N235" s="416">
        <f>N236/S229</f>
        <v>0</v>
      </c>
      <c r="O235" s="417">
        <f>ROUND(O236/S229,1)</f>
        <v>0</v>
      </c>
      <c r="P235" s="417">
        <f>ROUND(P236/S229,1)</f>
        <v>0</v>
      </c>
      <c r="Q235" s="416">
        <f>ROUND(Q236/S229,0)</f>
        <v>0</v>
      </c>
      <c r="R235" s="416">
        <f>ROUND(R236/S229,0)</f>
        <v>0</v>
      </c>
      <c r="S235" s="418" t="s">
        <v>617</v>
      </c>
      <c r="T235" s="348"/>
      <c r="U235" s="255">
        <f t="shared" si="68"/>
        <v>0</v>
      </c>
      <c r="V235" s="337"/>
      <c r="W235" s="419"/>
      <c r="X235" s="419"/>
      <c r="Y235" s="419"/>
      <c r="Z235" s="338"/>
      <c r="AA235" s="339"/>
      <c r="AB235" s="338"/>
      <c r="AC235" s="340"/>
      <c r="AD235" s="341"/>
      <c r="AE235" s="169"/>
      <c r="AF235" s="273" t="s">
        <v>1373</v>
      </c>
      <c r="AG235" s="274" t="s">
        <v>1372</v>
      </c>
      <c r="AH235" s="325" t="s">
        <v>1371</v>
      </c>
      <c r="AI235" s="350"/>
      <c r="AJ235" s="263"/>
      <c r="AN235" s="264"/>
      <c r="AO235" s="169"/>
      <c r="AP235" s="176"/>
    </row>
    <row r="236" spans="9:43" ht="21" customHeight="1">
      <c r="I236" s="265">
        <f t="shared" si="66"/>
        <v>0</v>
      </c>
      <c r="J236" s="255">
        <f t="shared" si="67"/>
        <v>0</v>
      </c>
      <c r="K236" s="343" t="s">
        <v>1366</v>
      </c>
      <c r="L236" s="344"/>
      <c r="M236" s="344"/>
      <c r="N236" s="420">
        <f>SUM(N237:N300)</f>
        <v>0</v>
      </c>
      <c r="O236" s="420">
        <f>SUM(O237:O300)</f>
        <v>0</v>
      </c>
      <c r="P236" s="420">
        <f>SUM(P237:P300)</f>
        <v>0</v>
      </c>
      <c r="Q236" s="420">
        <f>SUM(Q237:Q300)</f>
        <v>0</v>
      </c>
      <c r="R236" s="420">
        <f>SUM(R237:R300)</f>
        <v>0</v>
      </c>
      <c r="S236" s="421"/>
      <c r="T236" s="353"/>
      <c r="U236" s="255">
        <f t="shared" si="68"/>
        <v>0</v>
      </c>
      <c r="V236" s="337"/>
      <c r="W236" s="338"/>
      <c r="X236" s="338"/>
      <c r="Y236" s="338"/>
      <c r="Z236" s="338"/>
      <c r="AA236" s="339"/>
      <c r="AB236" s="338"/>
      <c r="AC236" s="340"/>
      <c r="AD236" s="341"/>
      <c r="AE236" s="169"/>
      <c r="AF236" s="287" t="s">
        <v>1370</v>
      </c>
      <c r="AG236" s="288" t="s">
        <v>1151</v>
      </c>
      <c r="AH236" s="354">
        <v>0</v>
      </c>
      <c r="AI236" s="422"/>
      <c r="AJ236" s="263"/>
      <c r="AN236" s="264"/>
      <c r="AO236" s="169"/>
      <c r="AP236" s="176"/>
    </row>
    <row r="237" spans="9:43" ht="21" customHeight="1">
      <c r="I237" s="265">
        <f t="shared" ref="I237:I250" si="69">IF((O$237+P$237)&gt;0,1,0)</f>
        <v>0</v>
      </c>
      <c r="J237" s="255">
        <f t="shared" si="67"/>
        <v>0</v>
      </c>
      <c r="K237" s="343">
        <v>1</v>
      </c>
      <c r="L237" s="356">
        <v>0</v>
      </c>
      <c r="M237" s="356">
        <v>0</v>
      </c>
      <c r="N237" s="357">
        <f t="shared" ref="N237:N250" si="70">IF(O237+P237&gt;0,$W$227,)</f>
        <v>0</v>
      </c>
      <c r="O237" s="358">
        <v>0</v>
      </c>
      <c r="P237" s="358"/>
      <c r="Q237" s="359">
        <f t="shared" ref="Q237:Q250" si="71">ROUND(O237*50,0)</f>
        <v>0</v>
      </c>
      <c r="R237" s="359">
        <f t="shared" ref="R237:R250" si="72">ROUND(P237*50,0)</f>
        <v>0</v>
      </c>
      <c r="S237" s="360"/>
      <c r="T237" s="361"/>
      <c r="U237" s="255">
        <f t="shared" si="68"/>
        <v>0</v>
      </c>
      <c r="V237" s="337"/>
      <c r="W237" s="338"/>
      <c r="X237" s="338"/>
      <c r="Y237" s="338"/>
      <c r="Z237" s="338"/>
      <c r="AA237" s="339"/>
      <c r="AB237" s="338"/>
      <c r="AC237" s="340"/>
      <c r="AD237" s="341"/>
      <c r="AE237" s="169"/>
      <c r="AF237" s="287" t="s">
        <v>1369</v>
      </c>
      <c r="AG237" s="288" t="s">
        <v>1368</v>
      </c>
      <c r="AH237" s="362">
        <v>0.05</v>
      </c>
      <c r="AI237" s="422"/>
      <c r="AJ237" s="263"/>
      <c r="AN237" s="264"/>
      <c r="AO237" s="169"/>
      <c r="AP237" s="176"/>
    </row>
    <row r="238" spans="9:43" ht="21" customHeight="1">
      <c r="I238" s="265">
        <f t="shared" si="69"/>
        <v>0</v>
      </c>
      <c r="J238" s="255">
        <f t="shared" si="67"/>
        <v>0</v>
      </c>
      <c r="K238" s="343">
        <f t="shared" ref="K238:K250" si="73">+K237+1</f>
        <v>2</v>
      </c>
      <c r="L238" s="356">
        <v>0</v>
      </c>
      <c r="M238" s="356">
        <v>0</v>
      </c>
      <c r="N238" s="357">
        <f t="shared" si="70"/>
        <v>0</v>
      </c>
      <c r="O238" s="358">
        <v>0</v>
      </c>
      <c r="P238" s="358"/>
      <c r="Q238" s="359">
        <f t="shared" si="71"/>
        <v>0</v>
      </c>
      <c r="R238" s="359">
        <f t="shared" si="72"/>
        <v>0</v>
      </c>
      <c r="S238" s="360"/>
      <c r="T238" s="361"/>
      <c r="U238" s="255">
        <f t="shared" si="68"/>
        <v>0</v>
      </c>
      <c r="V238" s="337"/>
      <c r="W238" s="338"/>
      <c r="X238" s="338"/>
      <c r="Y238" s="338"/>
      <c r="Z238" s="338"/>
      <c r="AA238" s="339"/>
      <c r="AB238" s="338"/>
      <c r="AC238" s="340"/>
      <c r="AD238" s="341"/>
      <c r="AE238" s="169"/>
      <c r="AF238" s="287" t="s">
        <v>1367</v>
      </c>
      <c r="AG238" s="288" t="s">
        <v>1150</v>
      </c>
      <c r="AH238" s="362">
        <v>0.1</v>
      </c>
      <c r="AI238" s="363"/>
      <c r="AJ238" s="263"/>
      <c r="AN238" s="264"/>
      <c r="AO238" s="169"/>
      <c r="AP238" s="176"/>
    </row>
    <row r="239" spans="9:43" ht="21" customHeight="1">
      <c r="I239" s="265">
        <f t="shared" si="69"/>
        <v>0</v>
      </c>
      <c r="J239" s="255">
        <f t="shared" si="67"/>
        <v>0</v>
      </c>
      <c r="K239" s="343">
        <f t="shared" si="73"/>
        <v>3</v>
      </c>
      <c r="L239" s="356">
        <v>0</v>
      </c>
      <c r="M239" s="356">
        <v>0</v>
      </c>
      <c r="N239" s="357">
        <f t="shared" si="70"/>
        <v>0</v>
      </c>
      <c r="O239" s="358">
        <v>0</v>
      </c>
      <c r="P239" s="358">
        <v>0</v>
      </c>
      <c r="Q239" s="359">
        <f t="shared" si="71"/>
        <v>0</v>
      </c>
      <c r="R239" s="359">
        <f t="shared" si="72"/>
        <v>0</v>
      </c>
      <c r="S239" s="360"/>
      <c r="T239" s="361"/>
      <c r="U239" s="255">
        <f t="shared" si="68"/>
        <v>0</v>
      </c>
      <c r="V239" s="337"/>
      <c r="W239" s="338"/>
      <c r="X239" s="338"/>
      <c r="Y239" s="338"/>
      <c r="Z239" s="338"/>
      <c r="AA239" s="339"/>
      <c r="AB239" s="338"/>
      <c r="AC239" s="340"/>
      <c r="AD239" s="341"/>
      <c r="AE239" s="169"/>
      <c r="AF239" s="287"/>
      <c r="AG239" s="288"/>
      <c r="AH239" s="364"/>
      <c r="AI239" s="289"/>
      <c r="AJ239" s="333"/>
      <c r="AN239" s="333"/>
      <c r="AO239" s="169"/>
      <c r="AP239" s="176"/>
      <c r="AQ239" s="167"/>
    </row>
    <row r="240" spans="9:43" ht="21" customHeight="1" thickBot="1">
      <c r="I240" s="265">
        <f t="shared" si="69"/>
        <v>0</v>
      </c>
      <c r="J240" s="255">
        <f t="shared" si="67"/>
        <v>0</v>
      </c>
      <c r="K240" s="343">
        <f t="shared" si="73"/>
        <v>4</v>
      </c>
      <c r="L240" s="356"/>
      <c r="M240" s="356"/>
      <c r="N240" s="357">
        <f t="shared" si="70"/>
        <v>0</v>
      </c>
      <c r="O240" s="358"/>
      <c r="P240" s="358"/>
      <c r="Q240" s="359">
        <f t="shared" si="71"/>
        <v>0</v>
      </c>
      <c r="R240" s="359">
        <f t="shared" si="72"/>
        <v>0</v>
      </c>
      <c r="S240" s="360"/>
      <c r="T240" s="361"/>
      <c r="U240" s="255">
        <f t="shared" si="68"/>
        <v>0</v>
      </c>
      <c r="V240" s="337"/>
      <c r="W240" s="338"/>
      <c r="X240" s="338"/>
      <c r="Y240" s="338"/>
      <c r="Z240" s="338"/>
      <c r="AA240" s="339"/>
      <c r="AB240" s="338"/>
      <c r="AC240" s="340"/>
      <c r="AD240" s="341"/>
      <c r="AE240" s="169"/>
      <c r="AF240" s="329"/>
      <c r="AG240" s="423"/>
      <c r="AH240" s="330"/>
      <c r="AI240" s="332"/>
      <c r="AJ240" s="333"/>
      <c r="AN240" s="333"/>
      <c r="AO240" s="169"/>
      <c r="AP240" s="176"/>
    </row>
    <row r="241" spans="1:44" ht="21" customHeight="1">
      <c r="I241" s="265">
        <f t="shared" si="69"/>
        <v>0</v>
      </c>
      <c r="J241" s="255">
        <f t="shared" si="67"/>
        <v>0</v>
      </c>
      <c r="K241" s="343">
        <f t="shared" si="73"/>
        <v>5</v>
      </c>
      <c r="L241" s="356"/>
      <c r="M241" s="356"/>
      <c r="N241" s="357">
        <f t="shared" si="70"/>
        <v>0</v>
      </c>
      <c r="O241" s="358"/>
      <c r="P241" s="358"/>
      <c r="Q241" s="359">
        <f t="shared" si="71"/>
        <v>0</v>
      </c>
      <c r="R241" s="359">
        <f t="shared" si="72"/>
        <v>0</v>
      </c>
      <c r="S241" s="360"/>
      <c r="T241" s="361"/>
      <c r="U241" s="255">
        <f t="shared" si="68"/>
        <v>0</v>
      </c>
      <c r="V241" s="337"/>
      <c r="W241" s="338"/>
      <c r="X241" s="338"/>
      <c r="Y241" s="338"/>
      <c r="Z241" s="338"/>
      <c r="AA241" s="339"/>
      <c r="AB241" s="338"/>
      <c r="AC241" s="340"/>
      <c r="AD241" s="341"/>
      <c r="AE241" s="167"/>
      <c r="AF241" s="176"/>
      <c r="AG241" s="176"/>
      <c r="AH241" s="176"/>
      <c r="AI241" s="176"/>
      <c r="AJ241" s="176"/>
      <c r="AK241" s="167"/>
      <c r="AL241" s="167"/>
      <c r="AM241" s="167"/>
      <c r="AN241" s="176"/>
      <c r="AO241" s="169"/>
      <c r="AP241" s="176"/>
      <c r="AR241" s="167"/>
    </row>
    <row r="242" spans="1:44" ht="21" customHeight="1">
      <c r="I242" s="265">
        <f t="shared" si="69"/>
        <v>0</v>
      </c>
      <c r="J242" s="255">
        <f t="shared" si="67"/>
        <v>0</v>
      </c>
      <c r="K242" s="343">
        <f t="shared" si="73"/>
        <v>6</v>
      </c>
      <c r="L242" s="356"/>
      <c r="M242" s="356"/>
      <c r="N242" s="357">
        <f t="shared" si="70"/>
        <v>0</v>
      </c>
      <c r="O242" s="358"/>
      <c r="P242" s="358"/>
      <c r="Q242" s="359">
        <f t="shared" si="71"/>
        <v>0</v>
      </c>
      <c r="R242" s="359">
        <f t="shared" si="72"/>
        <v>0</v>
      </c>
      <c r="S242" s="360"/>
      <c r="T242" s="361"/>
      <c r="U242" s="255">
        <f t="shared" si="68"/>
        <v>0</v>
      </c>
      <c r="V242" s="280" t="s">
        <v>1366</v>
      </c>
      <c r="W242" s="366">
        <f>SUM(W234:W241)</f>
        <v>0</v>
      </c>
      <c r="X242" s="366">
        <f>SUM(X234:X241)</f>
        <v>0</v>
      </c>
      <c r="Y242" s="366">
        <f>SUM(Y234:Y241)</f>
        <v>0</v>
      </c>
      <c r="Z242" s="367"/>
      <c r="AA242" s="368"/>
      <c r="AB242" s="366">
        <f>SUM(AB234:AB241)</f>
        <v>0</v>
      </c>
      <c r="AC242" s="369"/>
      <c r="AD242" s="370"/>
      <c r="AE242" s="371"/>
      <c r="AF242" s="169"/>
      <c r="AG242" s="169"/>
      <c r="AH242" s="169"/>
      <c r="AI242" s="169"/>
      <c r="AJ242" s="169"/>
      <c r="AN242" s="176"/>
      <c r="AO242" s="169"/>
      <c r="AP242" s="176"/>
    </row>
    <row r="243" spans="1:44" s="167" customFormat="1" ht="21" customHeight="1" thickBot="1">
      <c r="A243" s="372"/>
      <c r="B243" s="372"/>
      <c r="C243" s="372"/>
      <c r="D243" s="372"/>
      <c r="E243" s="372"/>
      <c r="F243" s="372"/>
      <c r="G243" s="372"/>
      <c r="I243" s="265">
        <f t="shared" si="69"/>
        <v>0</v>
      </c>
      <c r="J243" s="255">
        <f t="shared" si="67"/>
        <v>0</v>
      </c>
      <c r="K243" s="343">
        <f t="shared" si="73"/>
        <v>7</v>
      </c>
      <c r="L243" s="356"/>
      <c r="M243" s="356"/>
      <c r="N243" s="357">
        <f t="shared" si="70"/>
        <v>0</v>
      </c>
      <c r="O243" s="358"/>
      <c r="P243" s="358"/>
      <c r="Q243" s="359">
        <f t="shared" si="71"/>
        <v>0</v>
      </c>
      <c r="R243" s="359">
        <f t="shared" si="72"/>
        <v>0</v>
      </c>
      <c r="S243" s="360"/>
      <c r="T243" s="361"/>
      <c r="U243" s="255">
        <f t="shared" si="68"/>
        <v>0</v>
      </c>
      <c r="V243" s="373" t="s">
        <v>1374</v>
      </c>
      <c r="W243" s="374"/>
      <c r="X243" s="374"/>
      <c r="Y243" s="374"/>
      <c r="Z243" s="374"/>
      <c r="AA243" s="375"/>
      <c r="AB243" s="374">
        <f>IF(AB242&gt;0,ROUND(AB242/COUNTA(AB234:AB241),0),)</f>
        <v>0</v>
      </c>
      <c r="AC243" s="376"/>
      <c r="AD243" s="377"/>
      <c r="AE243" s="371"/>
      <c r="AF243" s="371"/>
      <c r="AG243" s="371"/>
      <c r="AH243" s="169"/>
      <c r="AI243" s="169"/>
      <c r="AJ243" s="169"/>
      <c r="AK243" s="169"/>
      <c r="AL243" s="169"/>
      <c r="AM243" s="169"/>
      <c r="AN243" s="176"/>
      <c r="AO243" s="176"/>
      <c r="AP243" s="176"/>
      <c r="AQ243" s="253"/>
      <c r="AR243" s="253"/>
    </row>
    <row r="244" spans="1:44" ht="21" customHeight="1">
      <c r="I244" s="265">
        <f t="shared" si="69"/>
        <v>0</v>
      </c>
      <c r="J244" s="255">
        <f t="shared" si="67"/>
        <v>0</v>
      </c>
      <c r="K244" s="343">
        <f t="shared" si="73"/>
        <v>8</v>
      </c>
      <c r="L244" s="356"/>
      <c r="M244" s="356"/>
      <c r="N244" s="357">
        <f t="shared" si="70"/>
        <v>0</v>
      </c>
      <c r="O244" s="358"/>
      <c r="P244" s="358"/>
      <c r="Q244" s="359">
        <f t="shared" si="71"/>
        <v>0</v>
      </c>
      <c r="R244" s="359">
        <f t="shared" si="72"/>
        <v>0</v>
      </c>
      <c r="S244" s="360"/>
      <c r="T244" s="361"/>
      <c r="U244" s="255">
        <f t="shared" si="68"/>
        <v>0</v>
      </c>
      <c r="V244" s="169"/>
      <c r="W244" s="169"/>
      <c r="X244" s="169"/>
      <c r="Y244" s="169"/>
      <c r="Z244" s="169"/>
      <c r="AA244" s="378"/>
      <c r="AB244" s="169"/>
      <c r="AC244" s="169"/>
      <c r="AD244" s="169"/>
      <c r="AE244" s="371"/>
      <c r="AF244" s="371"/>
      <c r="AG244" s="371"/>
      <c r="AH244" s="169"/>
      <c r="AI244" s="169"/>
      <c r="AJ244" s="169"/>
      <c r="AK244" s="169"/>
      <c r="AL244" s="169"/>
      <c r="AM244" s="169"/>
      <c r="AN244" s="176"/>
      <c r="AO244" s="176"/>
      <c r="AP244" s="176"/>
    </row>
    <row r="245" spans="1:44" ht="21" customHeight="1">
      <c r="I245" s="265">
        <f t="shared" si="69"/>
        <v>0</v>
      </c>
      <c r="J245" s="255">
        <f t="shared" si="67"/>
        <v>0</v>
      </c>
      <c r="K245" s="343">
        <f t="shared" si="73"/>
        <v>9</v>
      </c>
      <c r="L245" s="356"/>
      <c r="M245" s="356"/>
      <c r="N245" s="357">
        <f t="shared" si="70"/>
        <v>0</v>
      </c>
      <c r="O245" s="358"/>
      <c r="P245" s="358"/>
      <c r="Q245" s="359">
        <f t="shared" si="71"/>
        <v>0</v>
      </c>
      <c r="R245" s="359">
        <f t="shared" si="72"/>
        <v>0</v>
      </c>
      <c r="S245" s="360"/>
      <c r="T245" s="361"/>
      <c r="U245" s="255">
        <f t="shared" si="68"/>
        <v>0</v>
      </c>
      <c r="V245" s="169"/>
      <c r="W245" s="169"/>
      <c r="X245" s="169"/>
      <c r="Y245" s="169"/>
      <c r="Z245" s="169"/>
      <c r="AA245" s="378"/>
      <c r="AB245" s="169"/>
      <c r="AC245" s="169"/>
      <c r="AD245" s="169"/>
      <c r="AE245" s="371"/>
      <c r="AF245" s="371"/>
      <c r="AG245" s="371"/>
      <c r="AH245" s="169"/>
      <c r="AI245" s="169"/>
      <c r="AJ245" s="169"/>
      <c r="AK245" s="169"/>
      <c r="AL245" s="169"/>
      <c r="AM245" s="169"/>
      <c r="AN245" s="176"/>
      <c r="AO245" s="176"/>
      <c r="AP245" s="176"/>
    </row>
    <row r="246" spans="1:44" ht="21" customHeight="1">
      <c r="I246" s="265">
        <f t="shared" si="69"/>
        <v>0</v>
      </c>
      <c r="J246" s="255">
        <f t="shared" si="67"/>
        <v>0</v>
      </c>
      <c r="K246" s="343">
        <f t="shared" si="73"/>
        <v>10</v>
      </c>
      <c r="L246" s="356"/>
      <c r="M246" s="356"/>
      <c r="N246" s="357">
        <f t="shared" si="70"/>
        <v>0</v>
      </c>
      <c r="O246" s="358"/>
      <c r="P246" s="358"/>
      <c r="Q246" s="359">
        <f t="shared" si="71"/>
        <v>0</v>
      </c>
      <c r="R246" s="359">
        <f t="shared" si="72"/>
        <v>0</v>
      </c>
      <c r="S246" s="360"/>
      <c r="T246" s="361"/>
      <c r="U246" s="255">
        <f t="shared" si="68"/>
        <v>0</v>
      </c>
      <c r="V246" s="169"/>
      <c r="W246" s="169"/>
      <c r="X246" s="169"/>
      <c r="Y246" s="169"/>
      <c r="Z246" s="169"/>
      <c r="AA246" s="378"/>
      <c r="AB246" s="169"/>
      <c r="AC246" s="169"/>
      <c r="AD246" s="169"/>
      <c r="AE246" s="371"/>
      <c r="AF246" s="371"/>
      <c r="AG246" s="371"/>
      <c r="AH246" s="169"/>
      <c r="AI246" s="169"/>
      <c r="AJ246" s="169"/>
      <c r="AK246" s="169"/>
      <c r="AL246" s="169"/>
      <c r="AM246" s="169"/>
      <c r="AN246" s="176"/>
      <c r="AO246" s="176"/>
      <c r="AP246" s="176"/>
    </row>
    <row r="247" spans="1:44" ht="21" customHeight="1">
      <c r="I247" s="265">
        <f t="shared" si="69"/>
        <v>0</v>
      </c>
      <c r="J247" s="255">
        <f t="shared" si="67"/>
        <v>0</v>
      </c>
      <c r="K247" s="343">
        <f t="shared" si="73"/>
        <v>11</v>
      </c>
      <c r="L247" s="356"/>
      <c r="M247" s="356"/>
      <c r="N247" s="357">
        <f t="shared" si="70"/>
        <v>0</v>
      </c>
      <c r="O247" s="358"/>
      <c r="P247" s="358"/>
      <c r="Q247" s="359">
        <f t="shared" si="71"/>
        <v>0</v>
      </c>
      <c r="R247" s="359">
        <f t="shared" si="72"/>
        <v>0</v>
      </c>
      <c r="S247" s="360"/>
      <c r="T247" s="361"/>
      <c r="U247" s="255">
        <f t="shared" si="68"/>
        <v>0</v>
      </c>
      <c r="V247" s="169"/>
      <c r="W247" s="169"/>
      <c r="X247" s="169"/>
      <c r="Y247" s="169"/>
      <c r="Z247" s="169"/>
      <c r="AA247" s="378"/>
      <c r="AB247" s="169"/>
      <c r="AC247" s="169"/>
      <c r="AD247" s="169"/>
      <c r="AE247" s="371"/>
      <c r="AF247" s="371"/>
      <c r="AG247" s="371"/>
      <c r="AH247" s="169"/>
      <c r="AI247" s="169"/>
      <c r="AJ247" s="169"/>
      <c r="AK247" s="169"/>
      <c r="AL247" s="169"/>
      <c r="AM247" s="169"/>
      <c r="AN247" s="176"/>
      <c r="AO247" s="176"/>
      <c r="AP247" s="176"/>
    </row>
    <row r="248" spans="1:44" ht="21" customHeight="1">
      <c r="I248" s="265">
        <f t="shared" si="69"/>
        <v>0</v>
      </c>
      <c r="J248" s="255">
        <f t="shared" si="67"/>
        <v>0</v>
      </c>
      <c r="K248" s="343">
        <f t="shared" si="73"/>
        <v>12</v>
      </c>
      <c r="L248" s="356"/>
      <c r="M248" s="356"/>
      <c r="N248" s="357">
        <f t="shared" si="70"/>
        <v>0</v>
      </c>
      <c r="O248" s="358"/>
      <c r="P248" s="358"/>
      <c r="Q248" s="359">
        <f t="shared" si="71"/>
        <v>0</v>
      </c>
      <c r="R248" s="359">
        <f t="shared" si="72"/>
        <v>0</v>
      </c>
      <c r="S248" s="360"/>
      <c r="T248" s="361"/>
      <c r="U248" s="255">
        <f t="shared" si="68"/>
        <v>0</v>
      </c>
      <c r="V248" s="169"/>
      <c r="W248" s="169"/>
      <c r="X248" s="169"/>
      <c r="Y248" s="169"/>
      <c r="Z248" s="169"/>
      <c r="AA248" s="378"/>
      <c r="AB248" s="169"/>
      <c r="AC248" s="169"/>
      <c r="AD248" s="169"/>
      <c r="AE248" s="371"/>
      <c r="AF248" s="371"/>
      <c r="AG248" s="371"/>
      <c r="AH248" s="169"/>
      <c r="AI248" s="169"/>
      <c r="AJ248" s="169"/>
      <c r="AK248" s="169"/>
      <c r="AL248" s="169"/>
      <c r="AM248" s="169"/>
      <c r="AN248" s="176"/>
      <c r="AO248" s="176"/>
      <c r="AP248" s="176"/>
    </row>
    <row r="249" spans="1:44" ht="21" customHeight="1">
      <c r="I249" s="265">
        <f t="shared" si="69"/>
        <v>0</v>
      </c>
      <c r="J249" s="255">
        <f t="shared" si="67"/>
        <v>0</v>
      </c>
      <c r="K249" s="343">
        <f t="shared" si="73"/>
        <v>13</v>
      </c>
      <c r="L249" s="356"/>
      <c r="M249" s="356"/>
      <c r="N249" s="357">
        <f t="shared" si="70"/>
        <v>0</v>
      </c>
      <c r="O249" s="358"/>
      <c r="P249" s="358"/>
      <c r="Q249" s="359">
        <f t="shared" si="71"/>
        <v>0</v>
      </c>
      <c r="R249" s="359">
        <f t="shared" si="72"/>
        <v>0</v>
      </c>
      <c r="S249" s="360"/>
      <c r="T249" s="361"/>
      <c r="U249" s="255">
        <f t="shared" si="68"/>
        <v>0</v>
      </c>
      <c r="V249" s="169"/>
      <c r="W249" s="169"/>
      <c r="X249" s="169"/>
      <c r="Y249" s="169"/>
      <c r="Z249" s="169"/>
      <c r="AA249" s="378"/>
      <c r="AB249" s="169"/>
      <c r="AC249" s="169"/>
      <c r="AD249" s="169"/>
      <c r="AE249" s="371"/>
      <c r="AF249" s="371"/>
      <c r="AG249" s="371"/>
      <c r="AH249" s="169"/>
      <c r="AI249" s="169"/>
      <c r="AJ249" s="169"/>
      <c r="AK249" s="169"/>
      <c r="AL249" s="169"/>
      <c r="AM249" s="169"/>
      <c r="AN249" s="176"/>
      <c r="AO249" s="176"/>
      <c r="AP249" s="176"/>
    </row>
    <row r="250" spans="1:44" ht="21" customHeight="1" thickBot="1">
      <c r="I250" s="265">
        <f t="shared" si="69"/>
        <v>0</v>
      </c>
      <c r="J250" s="255">
        <f t="shared" si="67"/>
        <v>0</v>
      </c>
      <c r="K250" s="385">
        <f t="shared" si="73"/>
        <v>14</v>
      </c>
      <c r="L250" s="356"/>
      <c r="M250" s="356"/>
      <c r="N250" s="387">
        <f t="shared" si="70"/>
        <v>0</v>
      </c>
      <c r="O250" s="388"/>
      <c r="P250" s="388"/>
      <c r="Q250" s="389">
        <f t="shared" si="71"/>
        <v>0</v>
      </c>
      <c r="R250" s="389">
        <f t="shared" si="72"/>
        <v>0</v>
      </c>
      <c r="S250" s="390"/>
      <c r="T250" s="391"/>
      <c r="U250" s="255">
        <f t="shared" si="68"/>
        <v>0</v>
      </c>
      <c r="V250" s="169"/>
      <c r="W250" s="169"/>
      <c r="X250" s="169"/>
      <c r="Y250" s="169"/>
      <c r="Z250" s="169"/>
      <c r="AA250" s="378"/>
      <c r="AB250" s="169"/>
      <c r="AC250" s="169"/>
      <c r="AD250" s="169"/>
      <c r="AE250" s="371"/>
      <c r="AF250" s="371"/>
      <c r="AG250" s="371"/>
      <c r="AH250" s="169"/>
      <c r="AI250" s="169"/>
      <c r="AJ250" s="169"/>
      <c r="AK250" s="169"/>
      <c r="AL250" s="169"/>
      <c r="AM250" s="169"/>
      <c r="AN250" s="176"/>
      <c r="AO250" s="176"/>
      <c r="AP250" s="176"/>
    </row>
    <row r="251" spans="1:44" ht="21" customHeight="1">
      <c r="I251" s="265">
        <f t="shared" ref="I251:I275" si="74">IF((O$253+P$253)&gt;0,1,0)</f>
        <v>0</v>
      </c>
      <c r="J251" s="255">
        <f t="shared" si="67"/>
        <v>0</v>
      </c>
      <c r="K251" s="2439" t="s">
        <v>1546</v>
      </c>
      <c r="L251" s="2441" t="s">
        <v>1545</v>
      </c>
      <c r="M251" s="2443" t="s">
        <v>1544</v>
      </c>
      <c r="N251" s="2443" t="s">
        <v>1543</v>
      </c>
      <c r="O251" s="2445" t="s">
        <v>1542</v>
      </c>
      <c r="P251" s="2445"/>
      <c r="Q251" s="2445" t="s">
        <v>1541</v>
      </c>
      <c r="R251" s="2445"/>
      <c r="S251" s="2446" t="s">
        <v>1540</v>
      </c>
      <c r="T251" s="2448" t="s">
        <v>1539</v>
      </c>
      <c r="U251" s="255">
        <f t="shared" si="68"/>
        <v>0</v>
      </c>
      <c r="V251" s="169"/>
      <c r="W251" s="169"/>
      <c r="X251" s="169"/>
      <c r="Y251" s="169"/>
      <c r="Z251" s="169"/>
      <c r="AA251" s="378"/>
      <c r="AB251" s="169"/>
      <c r="AC251" s="169"/>
      <c r="AD251" s="169"/>
      <c r="AE251" s="371"/>
      <c r="AF251" s="371"/>
      <c r="AG251" s="371"/>
      <c r="AH251" s="169"/>
      <c r="AI251" s="169"/>
      <c r="AJ251" s="169"/>
      <c r="AK251" s="169"/>
      <c r="AL251" s="169"/>
      <c r="AM251" s="169"/>
      <c r="AN251" s="176"/>
      <c r="AO251" s="176"/>
      <c r="AP251" s="176"/>
    </row>
    <row r="252" spans="1:44" ht="21" customHeight="1">
      <c r="I252" s="265">
        <f t="shared" si="74"/>
        <v>0</v>
      </c>
      <c r="J252" s="255">
        <f t="shared" si="67"/>
        <v>0</v>
      </c>
      <c r="K252" s="2440"/>
      <c r="L252" s="2442"/>
      <c r="M252" s="2444"/>
      <c r="N252" s="2444"/>
      <c r="O252" s="334" t="s">
        <v>1538</v>
      </c>
      <c r="P252" s="335" t="s">
        <v>1537</v>
      </c>
      <c r="Q252" s="335" t="s">
        <v>1538</v>
      </c>
      <c r="R252" s="415" t="s">
        <v>1537</v>
      </c>
      <c r="S252" s="2447"/>
      <c r="T252" s="2449"/>
      <c r="U252" s="255">
        <f t="shared" si="68"/>
        <v>0</v>
      </c>
      <c r="V252" s="169"/>
      <c r="W252" s="169"/>
      <c r="X252" s="169"/>
      <c r="Y252" s="169"/>
      <c r="Z252" s="169"/>
      <c r="AA252" s="378"/>
      <c r="AB252" s="169"/>
      <c r="AC252" s="169"/>
      <c r="AD252" s="169"/>
      <c r="AE252" s="371"/>
      <c r="AF252" s="371"/>
      <c r="AG252" s="371"/>
      <c r="AH252" s="169"/>
      <c r="AI252" s="169"/>
      <c r="AJ252" s="169"/>
      <c r="AK252" s="169"/>
      <c r="AL252" s="169"/>
      <c r="AM252" s="169"/>
      <c r="AN252" s="176"/>
      <c r="AO252" s="176"/>
      <c r="AP252" s="176"/>
    </row>
    <row r="253" spans="1:44" ht="21" customHeight="1">
      <c r="I253" s="265">
        <f t="shared" si="74"/>
        <v>0</v>
      </c>
      <c r="J253" s="255">
        <f t="shared" si="67"/>
        <v>0</v>
      </c>
      <c r="K253" s="343">
        <f>+K25+1</f>
        <v>15</v>
      </c>
      <c r="L253" s="356"/>
      <c r="M253" s="356"/>
      <c r="N253" s="357">
        <f t="shared" ref="N253:N275" si="75">IF(O253+P253&gt;0,$W$227,)</f>
        <v>0</v>
      </c>
      <c r="O253" s="358"/>
      <c r="P253" s="358"/>
      <c r="Q253" s="359">
        <f t="shared" ref="Q253:Q275" si="76">ROUND(O253*50,0)</f>
        <v>0</v>
      </c>
      <c r="R253" s="359">
        <f t="shared" ref="R253:R275" si="77">ROUND(P253*50,0)</f>
        <v>0</v>
      </c>
      <c r="S253" s="360"/>
      <c r="T253" s="361"/>
      <c r="U253" s="255">
        <f t="shared" si="68"/>
        <v>0</v>
      </c>
      <c r="V253" s="169"/>
      <c r="W253" s="169"/>
      <c r="X253" s="169"/>
      <c r="Y253" s="169"/>
      <c r="Z253" s="169"/>
      <c r="AA253" s="378"/>
      <c r="AB253" s="169"/>
      <c r="AC253" s="169"/>
      <c r="AD253" s="169"/>
      <c r="AE253" s="371"/>
      <c r="AF253" s="371"/>
      <c r="AG253" s="371"/>
      <c r="AH253" s="169"/>
      <c r="AI253" s="169"/>
      <c r="AJ253" s="169"/>
      <c r="AK253" s="169"/>
      <c r="AL253" s="169"/>
      <c r="AM253" s="169"/>
      <c r="AN253" s="176"/>
      <c r="AO253" s="176"/>
      <c r="AP253" s="176"/>
    </row>
    <row r="254" spans="1:44" ht="21" customHeight="1">
      <c r="I254" s="265">
        <f t="shared" si="74"/>
        <v>0</v>
      </c>
      <c r="J254" s="255">
        <f t="shared" si="67"/>
        <v>0</v>
      </c>
      <c r="K254" s="343">
        <f t="shared" ref="K254:K275" si="78">+K253+1</f>
        <v>16</v>
      </c>
      <c r="L254" s="356"/>
      <c r="M254" s="356"/>
      <c r="N254" s="357">
        <f t="shared" si="75"/>
        <v>0</v>
      </c>
      <c r="O254" s="358"/>
      <c r="P254" s="358"/>
      <c r="Q254" s="359">
        <f t="shared" si="76"/>
        <v>0</v>
      </c>
      <c r="R254" s="359">
        <f t="shared" si="77"/>
        <v>0</v>
      </c>
      <c r="S254" s="360"/>
      <c r="T254" s="361"/>
      <c r="U254" s="255">
        <f t="shared" si="68"/>
        <v>0</v>
      </c>
      <c r="V254" s="169"/>
      <c r="W254" s="169"/>
      <c r="X254" s="169"/>
      <c r="Y254" s="169"/>
      <c r="Z254" s="169"/>
      <c r="AA254" s="378"/>
      <c r="AB254" s="169"/>
      <c r="AC254" s="169"/>
      <c r="AD254" s="169"/>
      <c r="AE254" s="371"/>
      <c r="AF254" s="371"/>
      <c r="AG254" s="371"/>
      <c r="AH254" s="169"/>
      <c r="AI254" s="169"/>
      <c r="AJ254" s="169"/>
      <c r="AK254" s="169"/>
      <c r="AL254" s="169"/>
      <c r="AM254" s="169"/>
      <c r="AN254" s="176"/>
      <c r="AO254" s="176"/>
      <c r="AP254" s="176"/>
    </row>
    <row r="255" spans="1:44" ht="21" customHeight="1">
      <c r="I255" s="265">
        <f t="shared" si="74"/>
        <v>0</v>
      </c>
      <c r="J255" s="255">
        <f t="shared" si="67"/>
        <v>0</v>
      </c>
      <c r="K255" s="343">
        <f t="shared" si="78"/>
        <v>17</v>
      </c>
      <c r="L255" s="356"/>
      <c r="M255" s="356"/>
      <c r="N255" s="357">
        <f t="shared" si="75"/>
        <v>0</v>
      </c>
      <c r="O255" s="358"/>
      <c r="P255" s="358"/>
      <c r="Q255" s="359">
        <f t="shared" si="76"/>
        <v>0</v>
      </c>
      <c r="R255" s="359">
        <f t="shared" si="77"/>
        <v>0</v>
      </c>
      <c r="S255" s="360"/>
      <c r="T255" s="361"/>
      <c r="U255" s="255">
        <f t="shared" si="68"/>
        <v>0</v>
      </c>
      <c r="V255" s="169"/>
      <c r="W255" s="169"/>
      <c r="X255" s="169"/>
      <c r="Y255" s="169"/>
      <c r="Z255" s="169"/>
      <c r="AA255" s="378"/>
      <c r="AB255" s="169"/>
      <c r="AC255" s="169"/>
      <c r="AD255" s="169"/>
      <c r="AE255" s="371"/>
      <c r="AF255" s="371"/>
      <c r="AG255" s="371"/>
      <c r="AH255" s="169"/>
      <c r="AI255" s="169"/>
      <c r="AJ255" s="169"/>
      <c r="AK255" s="169"/>
      <c r="AL255" s="169"/>
      <c r="AM255" s="169"/>
      <c r="AN255" s="176"/>
      <c r="AO255" s="176"/>
      <c r="AP255" s="176"/>
    </row>
    <row r="256" spans="1:44" ht="21" customHeight="1">
      <c r="I256" s="265">
        <f t="shared" si="74"/>
        <v>0</v>
      </c>
      <c r="J256" s="255">
        <f t="shared" si="67"/>
        <v>0</v>
      </c>
      <c r="K256" s="343">
        <f t="shared" si="78"/>
        <v>18</v>
      </c>
      <c r="L256" s="356"/>
      <c r="M256" s="356"/>
      <c r="N256" s="357">
        <f t="shared" si="75"/>
        <v>0</v>
      </c>
      <c r="O256" s="358"/>
      <c r="P256" s="358"/>
      <c r="Q256" s="359">
        <f t="shared" si="76"/>
        <v>0</v>
      </c>
      <c r="R256" s="359">
        <f t="shared" si="77"/>
        <v>0</v>
      </c>
      <c r="S256" s="360"/>
      <c r="T256" s="361"/>
      <c r="U256" s="255">
        <f t="shared" si="68"/>
        <v>0</v>
      </c>
      <c r="V256" s="169"/>
      <c r="W256" s="169"/>
      <c r="X256" s="169"/>
      <c r="Y256" s="169"/>
      <c r="Z256" s="169"/>
      <c r="AA256" s="378"/>
      <c r="AB256" s="169"/>
      <c r="AC256" s="169"/>
      <c r="AD256" s="169"/>
      <c r="AE256" s="371"/>
      <c r="AF256" s="371"/>
      <c r="AG256" s="371"/>
      <c r="AH256" s="169"/>
      <c r="AI256" s="169"/>
      <c r="AJ256" s="169"/>
      <c r="AK256" s="169"/>
      <c r="AL256" s="169"/>
      <c r="AM256" s="169"/>
      <c r="AN256" s="176"/>
      <c r="AO256" s="176"/>
      <c r="AP256" s="176"/>
    </row>
    <row r="257" spans="9:42" ht="21" customHeight="1">
      <c r="I257" s="265">
        <f t="shared" si="74"/>
        <v>0</v>
      </c>
      <c r="J257" s="255">
        <f t="shared" si="67"/>
        <v>0</v>
      </c>
      <c r="K257" s="343">
        <f t="shared" si="78"/>
        <v>19</v>
      </c>
      <c r="L257" s="356"/>
      <c r="M257" s="356"/>
      <c r="N257" s="357">
        <f t="shared" si="75"/>
        <v>0</v>
      </c>
      <c r="O257" s="358"/>
      <c r="P257" s="358"/>
      <c r="Q257" s="359">
        <f t="shared" si="76"/>
        <v>0</v>
      </c>
      <c r="R257" s="359">
        <f t="shared" si="77"/>
        <v>0</v>
      </c>
      <c r="S257" s="360"/>
      <c r="T257" s="361"/>
      <c r="U257" s="255">
        <f t="shared" si="68"/>
        <v>0</v>
      </c>
      <c r="V257" s="169"/>
      <c r="W257" s="169"/>
      <c r="X257" s="169"/>
      <c r="Y257" s="169"/>
      <c r="Z257" s="169"/>
      <c r="AA257" s="378"/>
      <c r="AB257" s="169"/>
      <c r="AC257" s="169"/>
      <c r="AD257" s="169"/>
      <c r="AE257" s="371"/>
      <c r="AF257" s="371"/>
      <c r="AG257" s="371"/>
      <c r="AH257" s="169"/>
      <c r="AI257" s="169"/>
      <c r="AJ257" s="169"/>
      <c r="AK257" s="169"/>
      <c r="AL257" s="169"/>
      <c r="AM257" s="169"/>
      <c r="AN257" s="176"/>
      <c r="AO257" s="176"/>
      <c r="AP257" s="176"/>
    </row>
    <row r="258" spans="9:42" ht="21" customHeight="1">
      <c r="I258" s="265">
        <f t="shared" si="74"/>
        <v>0</v>
      </c>
      <c r="J258" s="255">
        <f t="shared" ref="J258:J289" si="79">IF($Q$229&gt;0,4,)</f>
        <v>0</v>
      </c>
      <c r="K258" s="343">
        <f t="shared" si="78"/>
        <v>20</v>
      </c>
      <c r="L258" s="356"/>
      <c r="M258" s="356"/>
      <c r="N258" s="357">
        <f t="shared" si="75"/>
        <v>0</v>
      </c>
      <c r="O258" s="358"/>
      <c r="P258" s="358"/>
      <c r="Q258" s="359">
        <f t="shared" si="76"/>
        <v>0</v>
      </c>
      <c r="R258" s="359">
        <f t="shared" si="77"/>
        <v>0</v>
      </c>
      <c r="S258" s="360"/>
      <c r="T258" s="361"/>
      <c r="U258" s="255">
        <f t="shared" ref="U258:U289" si="80">IF($Q$229&gt;0,4,)</f>
        <v>0</v>
      </c>
      <c r="V258" s="169"/>
      <c r="W258" s="169"/>
      <c r="X258" s="169"/>
      <c r="Y258" s="169"/>
      <c r="Z258" s="169"/>
      <c r="AA258" s="378"/>
      <c r="AB258" s="169"/>
      <c r="AC258" s="169"/>
      <c r="AD258" s="169"/>
      <c r="AE258" s="371"/>
      <c r="AF258" s="371"/>
      <c r="AG258" s="371"/>
      <c r="AH258" s="169"/>
      <c r="AI258" s="169"/>
      <c r="AJ258" s="169"/>
      <c r="AK258" s="169"/>
      <c r="AL258" s="169"/>
      <c r="AM258" s="169"/>
      <c r="AN258" s="176"/>
      <c r="AO258" s="176"/>
      <c r="AP258" s="176"/>
    </row>
    <row r="259" spans="9:42" ht="21" customHeight="1">
      <c r="I259" s="265">
        <f t="shared" si="74"/>
        <v>0</v>
      </c>
      <c r="J259" s="255">
        <f t="shared" si="79"/>
        <v>0</v>
      </c>
      <c r="K259" s="343">
        <f t="shared" si="78"/>
        <v>21</v>
      </c>
      <c r="L259" s="356"/>
      <c r="M259" s="356"/>
      <c r="N259" s="357">
        <f t="shared" si="75"/>
        <v>0</v>
      </c>
      <c r="O259" s="358"/>
      <c r="P259" s="358"/>
      <c r="Q259" s="359">
        <f t="shared" si="76"/>
        <v>0</v>
      </c>
      <c r="R259" s="359">
        <f t="shared" si="77"/>
        <v>0</v>
      </c>
      <c r="S259" s="360"/>
      <c r="T259" s="361"/>
      <c r="U259" s="255">
        <f t="shared" si="80"/>
        <v>0</v>
      </c>
      <c r="V259" s="169"/>
      <c r="W259" s="169"/>
      <c r="X259" s="169"/>
      <c r="Y259" s="169"/>
      <c r="Z259" s="169"/>
      <c r="AA259" s="378"/>
      <c r="AB259" s="169"/>
      <c r="AC259" s="169"/>
      <c r="AD259" s="169"/>
      <c r="AE259" s="371"/>
      <c r="AF259" s="371"/>
      <c r="AG259" s="371"/>
      <c r="AH259" s="169"/>
      <c r="AI259" s="169"/>
      <c r="AJ259" s="169"/>
      <c r="AK259" s="169"/>
      <c r="AL259" s="169"/>
      <c r="AM259" s="169"/>
      <c r="AN259" s="176"/>
      <c r="AO259" s="176"/>
      <c r="AP259" s="176"/>
    </row>
    <row r="260" spans="9:42" ht="21" customHeight="1">
      <c r="I260" s="265">
        <f t="shared" si="74"/>
        <v>0</v>
      </c>
      <c r="J260" s="255">
        <f t="shared" si="79"/>
        <v>0</v>
      </c>
      <c r="K260" s="343">
        <f t="shared" si="78"/>
        <v>22</v>
      </c>
      <c r="L260" s="356"/>
      <c r="M260" s="356"/>
      <c r="N260" s="357">
        <f t="shared" si="75"/>
        <v>0</v>
      </c>
      <c r="O260" s="358"/>
      <c r="P260" s="358"/>
      <c r="Q260" s="359">
        <f t="shared" si="76"/>
        <v>0</v>
      </c>
      <c r="R260" s="359">
        <f t="shared" si="77"/>
        <v>0</v>
      </c>
      <c r="S260" s="360"/>
      <c r="T260" s="361"/>
      <c r="U260" s="255">
        <f t="shared" si="80"/>
        <v>0</v>
      </c>
      <c r="V260" s="169"/>
      <c r="W260" s="169"/>
      <c r="X260" s="169"/>
      <c r="Y260" s="169"/>
      <c r="Z260" s="169"/>
      <c r="AA260" s="378"/>
      <c r="AB260" s="169"/>
      <c r="AC260" s="169"/>
      <c r="AD260" s="169"/>
      <c r="AE260" s="371"/>
      <c r="AF260" s="371"/>
      <c r="AG260" s="371"/>
      <c r="AH260" s="169"/>
      <c r="AI260" s="169"/>
      <c r="AJ260" s="169"/>
      <c r="AK260" s="169"/>
      <c r="AL260" s="169"/>
      <c r="AM260" s="169"/>
      <c r="AN260" s="176"/>
      <c r="AO260" s="176"/>
      <c r="AP260" s="176"/>
    </row>
    <row r="261" spans="9:42" ht="21" customHeight="1">
      <c r="I261" s="265">
        <f t="shared" si="74"/>
        <v>0</v>
      </c>
      <c r="J261" s="255">
        <f t="shared" si="79"/>
        <v>0</v>
      </c>
      <c r="K261" s="343">
        <f t="shared" si="78"/>
        <v>23</v>
      </c>
      <c r="L261" s="356"/>
      <c r="M261" s="356"/>
      <c r="N261" s="357">
        <f t="shared" si="75"/>
        <v>0</v>
      </c>
      <c r="O261" s="358"/>
      <c r="P261" s="358"/>
      <c r="Q261" s="359">
        <f t="shared" si="76"/>
        <v>0</v>
      </c>
      <c r="R261" s="359">
        <f t="shared" si="77"/>
        <v>0</v>
      </c>
      <c r="S261" s="360"/>
      <c r="T261" s="361"/>
      <c r="U261" s="255">
        <f t="shared" si="80"/>
        <v>0</v>
      </c>
      <c r="V261" s="169"/>
      <c r="W261" s="169"/>
      <c r="X261" s="169"/>
      <c r="Y261" s="169"/>
      <c r="Z261" s="169"/>
      <c r="AA261" s="378"/>
      <c r="AB261" s="169"/>
      <c r="AC261" s="169"/>
      <c r="AD261" s="169"/>
      <c r="AE261" s="371"/>
      <c r="AF261" s="371"/>
      <c r="AG261" s="371"/>
      <c r="AH261" s="169"/>
      <c r="AI261" s="169"/>
      <c r="AJ261" s="169"/>
      <c r="AK261" s="169"/>
      <c r="AL261" s="169"/>
      <c r="AM261" s="169"/>
      <c r="AN261" s="176"/>
      <c r="AO261" s="176"/>
      <c r="AP261" s="176"/>
    </row>
    <row r="262" spans="9:42" ht="21" customHeight="1">
      <c r="I262" s="265">
        <f t="shared" si="74"/>
        <v>0</v>
      </c>
      <c r="J262" s="255">
        <f t="shared" si="79"/>
        <v>0</v>
      </c>
      <c r="K262" s="343">
        <f t="shared" si="78"/>
        <v>24</v>
      </c>
      <c r="L262" s="356"/>
      <c r="M262" s="356"/>
      <c r="N262" s="357">
        <f t="shared" si="75"/>
        <v>0</v>
      </c>
      <c r="O262" s="358"/>
      <c r="P262" s="358"/>
      <c r="Q262" s="359">
        <f t="shared" si="76"/>
        <v>0</v>
      </c>
      <c r="R262" s="359">
        <f t="shared" si="77"/>
        <v>0</v>
      </c>
      <c r="S262" s="360"/>
      <c r="T262" s="361"/>
      <c r="U262" s="255">
        <f t="shared" si="80"/>
        <v>0</v>
      </c>
      <c r="V262" s="169"/>
      <c r="W262" s="169"/>
      <c r="X262" s="169"/>
      <c r="Y262" s="169"/>
      <c r="Z262" s="169"/>
      <c r="AA262" s="378"/>
      <c r="AB262" s="169"/>
      <c r="AC262" s="169"/>
      <c r="AD262" s="169"/>
      <c r="AE262" s="371"/>
      <c r="AF262" s="371"/>
      <c r="AG262" s="371"/>
      <c r="AH262" s="169"/>
      <c r="AI262" s="169"/>
      <c r="AJ262" s="169"/>
      <c r="AK262" s="169"/>
      <c r="AL262" s="169"/>
      <c r="AM262" s="169"/>
      <c r="AN262" s="176"/>
      <c r="AO262" s="176"/>
      <c r="AP262" s="176"/>
    </row>
    <row r="263" spans="9:42" ht="21" customHeight="1">
      <c r="I263" s="265">
        <f t="shared" si="74"/>
        <v>0</v>
      </c>
      <c r="J263" s="255">
        <f t="shared" si="79"/>
        <v>0</v>
      </c>
      <c r="K263" s="343">
        <f t="shared" si="78"/>
        <v>25</v>
      </c>
      <c r="L263" s="356"/>
      <c r="M263" s="356"/>
      <c r="N263" s="357">
        <f t="shared" si="75"/>
        <v>0</v>
      </c>
      <c r="O263" s="358"/>
      <c r="P263" s="358"/>
      <c r="Q263" s="359">
        <f t="shared" si="76"/>
        <v>0</v>
      </c>
      <c r="R263" s="359">
        <f t="shared" si="77"/>
        <v>0</v>
      </c>
      <c r="S263" s="360"/>
      <c r="T263" s="361"/>
      <c r="U263" s="255">
        <f t="shared" si="80"/>
        <v>0</v>
      </c>
      <c r="V263" s="169"/>
      <c r="W263" s="169"/>
      <c r="X263" s="169"/>
      <c r="Y263" s="169"/>
      <c r="Z263" s="169"/>
      <c r="AA263" s="378"/>
      <c r="AB263" s="169"/>
      <c r="AC263" s="169"/>
      <c r="AD263" s="169"/>
      <c r="AE263" s="371"/>
      <c r="AF263" s="371"/>
      <c r="AG263" s="371"/>
      <c r="AH263" s="169"/>
      <c r="AI263" s="169"/>
      <c r="AJ263" s="169"/>
      <c r="AK263" s="169"/>
      <c r="AL263" s="169"/>
      <c r="AM263" s="169"/>
      <c r="AN263" s="176"/>
      <c r="AO263" s="176"/>
      <c r="AP263" s="176"/>
    </row>
    <row r="264" spans="9:42" ht="21" customHeight="1">
      <c r="I264" s="265">
        <f t="shared" si="74"/>
        <v>0</v>
      </c>
      <c r="J264" s="255">
        <f t="shared" si="79"/>
        <v>0</v>
      </c>
      <c r="K264" s="343">
        <f t="shared" si="78"/>
        <v>26</v>
      </c>
      <c r="L264" s="356"/>
      <c r="M264" s="356"/>
      <c r="N264" s="357">
        <f t="shared" si="75"/>
        <v>0</v>
      </c>
      <c r="O264" s="358"/>
      <c r="P264" s="358"/>
      <c r="Q264" s="359">
        <f t="shared" si="76"/>
        <v>0</v>
      </c>
      <c r="R264" s="359">
        <f t="shared" si="77"/>
        <v>0</v>
      </c>
      <c r="S264" s="360"/>
      <c r="T264" s="361"/>
      <c r="U264" s="255">
        <f t="shared" si="80"/>
        <v>0</v>
      </c>
      <c r="V264" s="169"/>
      <c r="W264" s="169"/>
      <c r="X264" s="169"/>
      <c r="Y264" s="169"/>
      <c r="Z264" s="169"/>
      <c r="AA264" s="378"/>
      <c r="AB264" s="169"/>
      <c r="AC264" s="169"/>
      <c r="AD264" s="169"/>
      <c r="AE264" s="371"/>
      <c r="AF264" s="371"/>
      <c r="AG264" s="371"/>
      <c r="AH264" s="169"/>
      <c r="AI264" s="169"/>
      <c r="AJ264" s="169"/>
      <c r="AK264" s="169"/>
      <c r="AL264" s="169"/>
      <c r="AM264" s="169"/>
      <c r="AN264" s="176"/>
      <c r="AO264" s="176"/>
      <c r="AP264" s="176"/>
    </row>
    <row r="265" spans="9:42" ht="21" customHeight="1">
      <c r="I265" s="265">
        <f t="shared" si="74"/>
        <v>0</v>
      </c>
      <c r="J265" s="255">
        <f t="shared" si="79"/>
        <v>0</v>
      </c>
      <c r="K265" s="343">
        <f t="shared" si="78"/>
        <v>27</v>
      </c>
      <c r="L265" s="356"/>
      <c r="M265" s="356"/>
      <c r="N265" s="357">
        <f t="shared" si="75"/>
        <v>0</v>
      </c>
      <c r="O265" s="358"/>
      <c r="P265" s="358"/>
      <c r="Q265" s="359">
        <f t="shared" si="76"/>
        <v>0</v>
      </c>
      <c r="R265" s="359">
        <f t="shared" si="77"/>
        <v>0</v>
      </c>
      <c r="S265" s="360"/>
      <c r="T265" s="361"/>
      <c r="U265" s="255">
        <f t="shared" si="80"/>
        <v>0</v>
      </c>
      <c r="V265" s="169"/>
      <c r="W265" s="169"/>
      <c r="X265" s="169"/>
      <c r="Y265" s="169"/>
      <c r="Z265" s="169"/>
      <c r="AA265" s="378"/>
      <c r="AB265" s="169"/>
      <c r="AC265" s="169"/>
      <c r="AD265" s="169"/>
      <c r="AE265" s="371"/>
      <c r="AF265" s="371"/>
      <c r="AG265" s="371"/>
      <c r="AH265" s="169"/>
      <c r="AI265" s="169"/>
      <c r="AJ265" s="169"/>
      <c r="AK265" s="169"/>
      <c r="AL265" s="169"/>
      <c r="AM265" s="169"/>
      <c r="AN265" s="176"/>
      <c r="AO265" s="176"/>
      <c r="AP265" s="176"/>
    </row>
    <row r="266" spans="9:42" ht="21" customHeight="1">
      <c r="I266" s="265">
        <f t="shared" si="74"/>
        <v>0</v>
      </c>
      <c r="J266" s="255">
        <f t="shared" si="79"/>
        <v>0</v>
      </c>
      <c r="K266" s="343">
        <f t="shared" si="78"/>
        <v>28</v>
      </c>
      <c r="L266" s="356"/>
      <c r="M266" s="356"/>
      <c r="N266" s="357">
        <f t="shared" si="75"/>
        <v>0</v>
      </c>
      <c r="O266" s="358"/>
      <c r="P266" s="358"/>
      <c r="Q266" s="359">
        <f t="shared" si="76"/>
        <v>0</v>
      </c>
      <c r="R266" s="359">
        <f t="shared" si="77"/>
        <v>0</v>
      </c>
      <c r="S266" s="360"/>
      <c r="T266" s="361"/>
      <c r="U266" s="255">
        <f t="shared" si="80"/>
        <v>0</v>
      </c>
      <c r="V266" s="169"/>
      <c r="W266" s="169"/>
      <c r="X266" s="169"/>
      <c r="Y266" s="169"/>
      <c r="Z266" s="169"/>
      <c r="AA266" s="378"/>
      <c r="AB266" s="169"/>
      <c r="AC266" s="169"/>
      <c r="AD266" s="169"/>
      <c r="AE266" s="371"/>
      <c r="AF266" s="371"/>
      <c r="AG266" s="371"/>
      <c r="AH266" s="169"/>
      <c r="AI266" s="169"/>
      <c r="AJ266" s="169"/>
      <c r="AK266" s="169"/>
      <c r="AL266" s="169"/>
      <c r="AM266" s="169"/>
      <c r="AN266" s="176"/>
      <c r="AO266" s="176"/>
      <c r="AP266" s="176"/>
    </row>
    <row r="267" spans="9:42" ht="21" customHeight="1">
      <c r="I267" s="265">
        <f t="shared" si="74"/>
        <v>0</v>
      </c>
      <c r="J267" s="255">
        <f t="shared" si="79"/>
        <v>0</v>
      </c>
      <c r="K267" s="343">
        <f t="shared" si="78"/>
        <v>29</v>
      </c>
      <c r="L267" s="356"/>
      <c r="M267" s="356"/>
      <c r="N267" s="357">
        <f t="shared" si="75"/>
        <v>0</v>
      </c>
      <c r="O267" s="358"/>
      <c r="P267" s="358"/>
      <c r="Q267" s="359">
        <f t="shared" si="76"/>
        <v>0</v>
      </c>
      <c r="R267" s="359">
        <f t="shared" si="77"/>
        <v>0</v>
      </c>
      <c r="S267" s="360"/>
      <c r="T267" s="361"/>
      <c r="U267" s="255">
        <f t="shared" si="80"/>
        <v>0</v>
      </c>
      <c r="V267" s="169"/>
      <c r="W267" s="169"/>
      <c r="X267" s="169"/>
      <c r="Y267" s="169"/>
      <c r="Z267" s="169"/>
      <c r="AA267" s="378"/>
      <c r="AB267" s="169"/>
      <c r="AC267" s="169"/>
      <c r="AD267" s="169"/>
      <c r="AE267" s="371"/>
      <c r="AF267" s="371"/>
      <c r="AG267" s="371"/>
      <c r="AH267" s="169"/>
      <c r="AI267" s="169"/>
      <c r="AJ267" s="169"/>
      <c r="AK267" s="169"/>
      <c r="AL267" s="169"/>
      <c r="AM267" s="169"/>
      <c r="AN267" s="176"/>
      <c r="AO267" s="176"/>
      <c r="AP267" s="176"/>
    </row>
    <row r="268" spans="9:42" ht="21" customHeight="1">
      <c r="I268" s="265">
        <f t="shared" si="74"/>
        <v>0</v>
      </c>
      <c r="J268" s="255">
        <f t="shared" si="79"/>
        <v>0</v>
      </c>
      <c r="K268" s="343">
        <f t="shared" si="78"/>
        <v>30</v>
      </c>
      <c r="L268" s="356"/>
      <c r="M268" s="356"/>
      <c r="N268" s="357">
        <f t="shared" si="75"/>
        <v>0</v>
      </c>
      <c r="O268" s="358"/>
      <c r="P268" s="358"/>
      <c r="Q268" s="359">
        <f t="shared" si="76"/>
        <v>0</v>
      </c>
      <c r="R268" s="359">
        <f t="shared" si="77"/>
        <v>0</v>
      </c>
      <c r="S268" s="360"/>
      <c r="T268" s="361"/>
      <c r="U268" s="255">
        <f t="shared" si="80"/>
        <v>0</v>
      </c>
      <c r="V268" s="169"/>
      <c r="W268" s="169"/>
      <c r="X268" s="169"/>
      <c r="Y268" s="169"/>
      <c r="Z268" s="169"/>
      <c r="AA268" s="378"/>
      <c r="AB268" s="169"/>
      <c r="AC268" s="169"/>
      <c r="AD268" s="169"/>
      <c r="AE268" s="371"/>
      <c r="AF268" s="371"/>
      <c r="AG268" s="371"/>
      <c r="AH268" s="169"/>
      <c r="AI268" s="169"/>
      <c r="AJ268" s="169"/>
      <c r="AK268" s="169"/>
      <c r="AL268" s="169"/>
      <c r="AM268" s="169"/>
      <c r="AN268" s="176"/>
      <c r="AO268" s="176"/>
      <c r="AP268" s="176"/>
    </row>
    <row r="269" spans="9:42" ht="21" customHeight="1">
      <c r="I269" s="265">
        <f t="shared" si="74"/>
        <v>0</v>
      </c>
      <c r="J269" s="255">
        <f t="shared" si="79"/>
        <v>0</v>
      </c>
      <c r="K269" s="343">
        <f t="shared" si="78"/>
        <v>31</v>
      </c>
      <c r="L269" s="356"/>
      <c r="M269" s="356"/>
      <c r="N269" s="357">
        <f t="shared" si="75"/>
        <v>0</v>
      </c>
      <c r="O269" s="358"/>
      <c r="P269" s="358"/>
      <c r="Q269" s="359">
        <f t="shared" si="76"/>
        <v>0</v>
      </c>
      <c r="R269" s="359">
        <f t="shared" si="77"/>
        <v>0</v>
      </c>
      <c r="S269" s="360"/>
      <c r="T269" s="361"/>
      <c r="U269" s="255">
        <f t="shared" si="80"/>
        <v>0</v>
      </c>
      <c r="V269" s="169"/>
      <c r="W269" s="169"/>
      <c r="X269" s="169"/>
      <c r="Y269" s="169"/>
      <c r="Z269" s="169"/>
      <c r="AA269" s="378"/>
      <c r="AB269" s="169"/>
      <c r="AC269" s="169"/>
      <c r="AD269" s="169"/>
      <c r="AE269" s="371"/>
      <c r="AF269" s="371"/>
      <c r="AG269" s="371"/>
      <c r="AH269" s="169"/>
      <c r="AI269" s="169"/>
      <c r="AJ269" s="169"/>
      <c r="AK269" s="169"/>
      <c r="AL269" s="169"/>
      <c r="AM269" s="169"/>
      <c r="AN269" s="176"/>
      <c r="AO269" s="176"/>
      <c r="AP269" s="176"/>
    </row>
    <row r="270" spans="9:42" ht="21" customHeight="1">
      <c r="I270" s="265">
        <f t="shared" si="74"/>
        <v>0</v>
      </c>
      <c r="J270" s="255">
        <f t="shared" si="79"/>
        <v>0</v>
      </c>
      <c r="K270" s="343">
        <f t="shared" si="78"/>
        <v>32</v>
      </c>
      <c r="L270" s="356"/>
      <c r="M270" s="356"/>
      <c r="N270" s="357">
        <f t="shared" si="75"/>
        <v>0</v>
      </c>
      <c r="O270" s="358"/>
      <c r="P270" s="358"/>
      <c r="Q270" s="359">
        <f t="shared" si="76"/>
        <v>0</v>
      </c>
      <c r="R270" s="359">
        <f t="shared" si="77"/>
        <v>0</v>
      </c>
      <c r="S270" s="360"/>
      <c r="T270" s="361"/>
      <c r="U270" s="255">
        <f t="shared" si="80"/>
        <v>0</v>
      </c>
      <c r="V270" s="169"/>
      <c r="W270" s="169"/>
      <c r="X270" s="169"/>
      <c r="Y270" s="169"/>
      <c r="Z270" s="169"/>
      <c r="AA270" s="378"/>
      <c r="AB270" s="169"/>
      <c r="AC270" s="169"/>
      <c r="AD270" s="169"/>
      <c r="AE270" s="371"/>
      <c r="AF270" s="371"/>
      <c r="AG270" s="371"/>
      <c r="AH270" s="169"/>
      <c r="AI270" s="169"/>
      <c r="AJ270" s="169"/>
      <c r="AK270" s="169"/>
      <c r="AL270" s="169"/>
      <c r="AM270" s="169"/>
      <c r="AN270" s="176"/>
      <c r="AO270" s="176"/>
      <c r="AP270" s="176"/>
    </row>
    <row r="271" spans="9:42" ht="21" customHeight="1">
      <c r="I271" s="265">
        <f t="shared" si="74"/>
        <v>0</v>
      </c>
      <c r="J271" s="255">
        <f t="shared" si="79"/>
        <v>0</v>
      </c>
      <c r="K271" s="343">
        <f t="shared" si="78"/>
        <v>33</v>
      </c>
      <c r="L271" s="356"/>
      <c r="M271" s="356"/>
      <c r="N271" s="357">
        <f t="shared" si="75"/>
        <v>0</v>
      </c>
      <c r="O271" s="358"/>
      <c r="P271" s="358"/>
      <c r="Q271" s="359">
        <f t="shared" si="76"/>
        <v>0</v>
      </c>
      <c r="R271" s="359">
        <f t="shared" si="77"/>
        <v>0</v>
      </c>
      <c r="S271" s="360"/>
      <c r="T271" s="361"/>
      <c r="U271" s="255">
        <f t="shared" si="80"/>
        <v>0</v>
      </c>
      <c r="V271" s="169"/>
      <c r="W271" s="169"/>
      <c r="X271" s="169"/>
      <c r="Y271" s="169"/>
      <c r="Z271" s="169"/>
      <c r="AA271" s="378"/>
      <c r="AB271" s="169"/>
      <c r="AC271" s="169"/>
      <c r="AD271" s="169"/>
      <c r="AE271" s="371"/>
      <c r="AF271" s="371"/>
      <c r="AG271" s="371"/>
      <c r="AH271" s="169"/>
      <c r="AI271" s="169"/>
      <c r="AJ271" s="169"/>
      <c r="AK271" s="169"/>
      <c r="AL271" s="169"/>
      <c r="AM271" s="169"/>
      <c r="AN271" s="176"/>
      <c r="AO271" s="176"/>
      <c r="AP271" s="176"/>
    </row>
    <row r="272" spans="9:42" ht="21" customHeight="1">
      <c r="I272" s="265">
        <f t="shared" si="74"/>
        <v>0</v>
      </c>
      <c r="J272" s="255">
        <f t="shared" si="79"/>
        <v>0</v>
      </c>
      <c r="K272" s="343">
        <f t="shared" si="78"/>
        <v>34</v>
      </c>
      <c r="L272" s="356"/>
      <c r="M272" s="356"/>
      <c r="N272" s="357">
        <f t="shared" si="75"/>
        <v>0</v>
      </c>
      <c r="O272" s="358"/>
      <c r="P272" s="358"/>
      <c r="Q272" s="359">
        <f t="shared" si="76"/>
        <v>0</v>
      </c>
      <c r="R272" s="359">
        <f t="shared" si="77"/>
        <v>0</v>
      </c>
      <c r="S272" s="360"/>
      <c r="T272" s="361"/>
      <c r="U272" s="255">
        <f t="shared" si="80"/>
        <v>0</v>
      </c>
      <c r="V272" s="169"/>
      <c r="W272" s="169"/>
      <c r="X272" s="169"/>
      <c r="Y272" s="169"/>
      <c r="Z272" s="169"/>
      <c r="AA272" s="378"/>
      <c r="AB272" s="169"/>
      <c r="AC272" s="169"/>
      <c r="AD272" s="169"/>
      <c r="AE272" s="371"/>
      <c r="AF272" s="371"/>
      <c r="AG272" s="371"/>
      <c r="AH272" s="169"/>
      <c r="AI272" s="169"/>
      <c r="AJ272" s="169"/>
      <c r="AK272" s="169"/>
      <c r="AL272" s="169"/>
      <c r="AM272" s="169"/>
      <c r="AN272" s="176"/>
      <c r="AO272" s="176"/>
      <c r="AP272" s="176"/>
    </row>
    <row r="273" spans="9:42" ht="21" customHeight="1">
      <c r="I273" s="265">
        <f t="shared" si="74"/>
        <v>0</v>
      </c>
      <c r="J273" s="255">
        <f t="shared" si="79"/>
        <v>0</v>
      </c>
      <c r="K273" s="343">
        <f t="shared" si="78"/>
        <v>35</v>
      </c>
      <c r="L273" s="356"/>
      <c r="M273" s="356"/>
      <c r="N273" s="357">
        <f t="shared" si="75"/>
        <v>0</v>
      </c>
      <c r="O273" s="358"/>
      <c r="P273" s="358"/>
      <c r="Q273" s="359">
        <f t="shared" si="76"/>
        <v>0</v>
      </c>
      <c r="R273" s="359">
        <f t="shared" si="77"/>
        <v>0</v>
      </c>
      <c r="S273" s="360"/>
      <c r="T273" s="361"/>
      <c r="U273" s="255">
        <f t="shared" si="80"/>
        <v>0</v>
      </c>
      <c r="V273" s="169"/>
      <c r="W273" s="169"/>
      <c r="X273" s="169"/>
      <c r="Y273" s="169"/>
      <c r="Z273" s="169"/>
      <c r="AA273" s="378"/>
      <c r="AB273" s="169"/>
      <c r="AC273" s="169"/>
      <c r="AD273" s="169"/>
      <c r="AE273" s="371"/>
      <c r="AF273" s="371"/>
      <c r="AG273" s="371"/>
      <c r="AH273" s="169"/>
      <c r="AI273" s="169"/>
      <c r="AJ273" s="169"/>
      <c r="AK273" s="169"/>
      <c r="AL273" s="169"/>
      <c r="AM273" s="169"/>
      <c r="AN273" s="176"/>
      <c r="AO273" s="176"/>
      <c r="AP273" s="176"/>
    </row>
    <row r="274" spans="9:42" ht="21" customHeight="1">
      <c r="I274" s="265">
        <f t="shared" si="74"/>
        <v>0</v>
      </c>
      <c r="J274" s="255">
        <f t="shared" si="79"/>
        <v>0</v>
      </c>
      <c r="K274" s="343">
        <f t="shared" si="78"/>
        <v>36</v>
      </c>
      <c r="L274" s="356"/>
      <c r="M274" s="356"/>
      <c r="N274" s="357">
        <f t="shared" si="75"/>
        <v>0</v>
      </c>
      <c r="O274" s="358"/>
      <c r="P274" s="358"/>
      <c r="Q274" s="359">
        <f t="shared" si="76"/>
        <v>0</v>
      </c>
      <c r="R274" s="359">
        <f t="shared" si="77"/>
        <v>0</v>
      </c>
      <c r="S274" s="360"/>
      <c r="T274" s="361"/>
      <c r="U274" s="255">
        <f t="shared" si="80"/>
        <v>0</v>
      </c>
      <c r="V274" s="169"/>
      <c r="W274" s="169"/>
      <c r="X274" s="169"/>
      <c r="Y274" s="169"/>
      <c r="Z274" s="169"/>
      <c r="AA274" s="378"/>
      <c r="AB274" s="169"/>
      <c r="AC274" s="169"/>
      <c r="AD274" s="169"/>
      <c r="AE274" s="371"/>
      <c r="AF274" s="371"/>
      <c r="AG274" s="371"/>
      <c r="AH274" s="169"/>
      <c r="AI274" s="169"/>
      <c r="AJ274" s="169"/>
      <c r="AK274" s="169"/>
      <c r="AL274" s="169"/>
      <c r="AM274" s="169"/>
      <c r="AN274" s="176"/>
      <c r="AO274" s="176"/>
      <c r="AP274" s="176"/>
    </row>
    <row r="275" spans="9:42" ht="21" customHeight="1" thickBot="1">
      <c r="I275" s="265">
        <f t="shared" si="74"/>
        <v>0</v>
      </c>
      <c r="J275" s="255">
        <f t="shared" si="79"/>
        <v>0</v>
      </c>
      <c r="K275" s="385">
        <f t="shared" si="78"/>
        <v>37</v>
      </c>
      <c r="L275" s="356"/>
      <c r="M275" s="356"/>
      <c r="N275" s="387">
        <f t="shared" si="75"/>
        <v>0</v>
      </c>
      <c r="O275" s="388"/>
      <c r="P275" s="388"/>
      <c r="Q275" s="389">
        <f t="shared" si="76"/>
        <v>0</v>
      </c>
      <c r="R275" s="389">
        <f t="shared" si="77"/>
        <v>0</v>
      </c>
      <c r="S275" s="390"/>
      <c r="T275" s="391"/>
      <c r="U275" s="255">
        <f t="shared" si="80"/>
        <v>0</v>
      </c>
      <c r="V275" s="169"/>
      <c r="W275" s="169"/>
      <c r="X275" s="169"/>
      <c r="Y275" s="169"/>
      <c r="Z275" s="169"/>
      <c r="AA275" s="378"/>
      <c r="AB275" s="169"/>
      <c r="AC275" s="169"/>
      <c r="AD275" s="169"/>
      <c r="AE275" s="371"/>
      <c r="AF275" s="371"/>
      <c r="AG275" s="371"/>
      <c r="AH275" s="169"/>
      <c r="AI275" s="169"/>
      <c r="AJ275" s="169"/>
      <c r="AK275" s="169"/>
      <c r="AL275" s="169"/>
      <c r="AM275" s="169"/>
      <c r="AN275" s="176"/>
      <c r="AO275" s="176"/>
      <c r="AP275" s="176"/>
    </row>
    <row r="276" spans="9:42" ht="21" customHeight="1">
      <c r="I276" s="265">
        <f t="shared" ref="I276:I300" si="81">IF((O$278+P$278)&gt;0,1,0)</f>
        <v>0</v>
      </c>
      <c r="J276" s="255">
        <f t="shared" si="79"/>
        <v>0</v>
      </c>
      <c r="K276" s="2439" t="s">
        <v>1392</v>
      </c>
      <c r="L276" s="2441" t="s">
        <v>1391</v>
      </c>
      <c r="M276" s="2443" t="s">
        <v>1390</v>
      </c>
      <c r="N276" s="2443" t="s">
        <v>1389</v>
      </c>
      <c r="O276" s="2445" t="s">
        <v>1388</v>
      </c>
      <c r="P276" s="2445"/>
      <c r="Q276" s="2445" t="s">
        <v>1387</v>
      </c>
      <c r="R276" s="2445"/>
      <c r="S276" s="2446" t="s">
        <v>1386</v>
      </c>
      <c r="T276" s="2448" t="s">
        <v>1385</v>
      </c>
      <c r="U276" s="255">
        <f t="shared" si="80"/>
        <v>0</v>
      </c>
      <c r="V276" s="169"/>
      <c r="W276" s="169"/>
      <c r="X276" s="169"/>
      <c r="Y276" s="169"/>
      <c r="Z276" s="169"/>
      <c r="AA276" s="378"/>
      <c r="AB276" s="169"/>
      <c r="AC276" s="169"/>
      <c r="AD276" s="169"/>
      <c r="AE276" s="371"/>
      <c r="AF276" s="371"/>
      <c r="AG276" s="371"/>
      <c r="AH276" s="169"/>
      <c r="AI276" s="169"/>
      <c r="AJ276" s="169"/>
      <c r="AK276" s="169"/>
      <c r="AL276" s="169"/>
      <c r="AM276" s="169"/>
      <c r="AN276" s="176"/>
      <c r="AO276" s="176"/>
      <c r="AP276" s="176"/>
    </row>
    <row r="277" spans="9:42" ht="21" customHeight="1">
      <c r="I277" s="265">
        <f t="shared" si="81"/>
        <v>0</v>
      </c>
      <c r="J277" s="255">
        <f t="shared" si="79"/>
        <v>0</v>
      </c>
      <c r="K277" s="2440"/>
      <c r="L277" s="2442"/>
      <c r="M277" s="2444"/>
      <c r="N277" s="2444"/>
      <c r="O277" s="334" t="s">
        <v>1376</v>
      </c>
      <c r="P277" s="335" t="s">
        <v>1375</v>
      </c>
      <c r="Q277" s="335" t="s">
        <v>1376</v>
      </c>
      <c r="R277" s="415" t="s">
        <v>1375</v>
      </c>
      <c r="S277" s="2447"/>
      <c r="T277" s="2449"/>
      <c r="U277" s="255">
        <f t="shared" si="80"/>
        <v>0</v>
      </c>
      <c r="V277" s="169"/>
      <c r="W277" s="169"/>
      <c r="X277" s="169"/>
      <c r="Y277" s="169"/>
      <c r="Z277" s="169"/>
      <c r="AA277" s="378"/>
      <c r="AB277" s="169"/>
      <c r="AC277" s="169"/>
      <c r="AD277" s="169"/>
      <c r="AE277" s="371"/>
      <c r="AF277" s="371"/>
      <c r="AG277" s="371"/>
      <c r="AH277" s="169"/>
      <c r="AI277" s="169"/>
      <c r="AJ277" s="169"/>
      <c r="AK277" s="169"/>
      <c r="AL277" s="169"/>
      <c r="AM277" s="169"/>
      <c r="AN277" s="176"/>
      <c r="AO277" s="176"/>
      <c r="AP277" s="176"/>
    </row>
    <row r="278" spans="9:42" ht="21" customHeight="1">
      <c r="I278" s="265">
        <f t="shared" si="81"/>
        <v>0</v>
      </c>
      <c r="J278" s="255">
        <f t="shared" si="79"/>
        <v>0</v>
      </c>
      <c r="K278" s="343">
        <f>+K50+1</f>
        <v>38</v>
      </c>
      <c r="L278" s="356"/>
      <c r="M278" s="356"/>
      <c r="N278" s="357">
        <f t="shared" ref="N278:N300" si="82">IF(O278+P278&gt;0,$W$227,)</f>
        <v>0</v>
      </c>
      <c r="O278" s="358"/>
      <c r="P278" s="358"/>
      <c r="Q278" s="359">
        <f t="shared" ref="Q278:Q300" si="83">ROUND(O278*50,0)</f>
        <v>0</v>
      </c>
      <c r="R278" s="359">
        <f t="shared" ref="R278:R300" si="84">ROUND(P278*50,0)</f>
        <v>0</v>
      </c>
      <c r="S278" s="360"/>
      <c r="T278" s="361"/>
      <c r="U278" s="255">
        <f t="shared" si="80"/>
        <v>0</v>
      </c>
      <c r="V278" s="169"/>
      <c r="W278" s="169"/>
      <c r="X278" s="169"/>
      <c r="Y278" s="169"/>
      <c r="Z278" s="169"/>
      <c r="AA278" s="378"/>
      <c r="AB278" s="169"/>
      <c r="AC278" s="169"/>
      <c r="AD278" s="169"/>
      <c r="AE278" s="371"/>
      <c r="AF278" s="371"/>
      <c r="AG278" s="371"/>
      <c r="AH278" s="169"/>
      <c r="AI278" s="169"/>
      <c r="AJ278" s="169"/>
      <c r="AK278" s="169"/>
      <c r="AL278" s="169"/>
      <c r="AM278" s="169"/>
      <c r="AN278" s="176"/>
      <c r="AO278" s="176"/>
      <c r="AP278" s="176"/>
    </row>
    <row r="279" spans="9:42" ht="21" customHeight="1">
      <c r="I279" s="265">
        <f t="shared" si="81"/>
        <v>0</v>
      </c>
      <c r="J279" s="255">
        <f t="shared" si="79"/>
        <v>0</v>
      </c>
      <c r="K279" s="343">
        <f t="shared" ref="K279:K300" si="85">+K278+1</f>
        <v>39</v>
      </c>
      <c r="L279" s="356"/>
      <c r="M279" s="356"/>
      <c r="N279" s="357">
        <f t="shared" si="82"/>
        <v>0</v>
      </c>
      <c r="O279" s="358"/>
      <c r="P279" s="358"/>
      <c r="Q279" s="359">
        <f t="shared" si="83"/>
        <v>0</v>
      </c>
      <c r="R279" s="359">
        <f t="shared" si="84"/>
        <v>0</v>
      </c>
      <c r="S279" s="360"/>
      <c r="T279" s="361"/>
      <c r="U279" s="255">
        <f t="shared" si="80"/>
        <v>0</v>
      </c>
      <c r="V279" s="169"/>
      <c r="W279" s="169"/>
      <c r="X279" s="169"/>
      <c r="Y279" s="169"/>
      <c r="Z279" s="169"/>
      <c r="AA279" s="378"/>
      <c r="AB279" s="169"/>
      <c r="AC279" s="169"/>
      <c r="AD279" s="169"/>
      <c r="AE279" s="371"/>
      <c r="AF279" s="371"/>
      <c r="AG279" s="371"/>
      <c r="AH279" s="169"/>
      <c r="AI279" s="169"/>
      <c r="AJ279" s="169"/>
      <c r="AK279" s="169"/>
      <c r="AL279" s="169"/>
      <c r="AM279" s="169"/>
      <c r="AN279" s="176"/>
      <c r="AO279" s="176"/>
      <c r="AP279" s="176"/>
    </row>
    <row r="280" spans="9:42" ht="21" customHeight="1">
      <c r="I280" s="265">
        <f t="shared" si="81"/>
        <v>0</v>
      </c>
      <c r="J280" s="255">
        <f t="shared" si="79"/>
        <v>0</v>
      </c>
      <c r="K280" s="343">
        <f t="shared" si="85"/>
        <v>40</v>
      </c>
      <c r="L280" s="356"/>
      <c r="M280" s="356"/>
      <c r="N280" s="357">
        <f t="shared" si="82"/>
        <v>0</v>
      </c>
      <c r="O280" s="358"/>
      <c r="P280" s="358"/>
      <c r="Q280" s="359">
        <f t="shared" si="83"/>
        <v>0</v>
      </c>
      <c r="R280" s="359">
        <f t="shared" si="84"/>
        <v>0</v>
      </c>
      <c r="S280" s="360"/>
      <c r="T280" s="361"/>
      <c r="U280" s="255">
        <f t="shared" si="80"/>
        <v>0</v>
      </c>
      <c r="V280" s="169"/>
      <c r="W280" s="169"/>
      <c r="X280" s="169"/>
      <c r="Y280" s="169"/>
      <c r="Z280" s="169"/>
      <c r="AA280" s="378"/>
      <c r="AB280" s="169"/>
      <c r="AC280" s="169"/>
      <c r="AD280" s="169"/>
      <c r="AE280" s="371"/>
      <c r="AF280" s="371"/>
      <c r="AG280" s="371"/>
      <c r="AH280" s="169"/>
      <c r="AI280" s="169"/>
      <c r="AJ280" s="169"/>
      <c r="AK280" s="169"/>
      <c r="AL280" s="169"/>
      <c r="AM280" s="169"/>
      <c r="AN280" s="176"/>
      <c r="AO280" s="176"/>
      <c r="AP280" s="176"/>
    </row>
    <row r="281" spans="9:42" ht="21" customHeight="1">
      <c r="I281" s="265">
        <f t="shared" si="81"/>
        <v>0</v>
      </c>
      <c r="J281" s="255">
        <f t="shared" si="79"/>
        <v>0</v>
      </c>
      <c r="K281" s="343">
        <f t="shared" si="85"/>
        <v>41</v>
      </c>
      <c r="L281" s="356"/>
      <c r="M281" s="356"/>
      <c r="N281" s="357">
        <f t="shared" si="82"/>
        <v>0</v>
      </c>
      <c r="O281" s="358"/>
      <c r="P281" s="358"/>
      <c r="Q281" s="359">
        <f t="shared" si="83"/>
        <v>0</v>
      </c>
      <c r="R281" s="359">
        <f t="shared" si="84"/>
        <v>0</v>
      </c>
      <c r="S281" s="360"/>
      <c r="T281" s="361"/>
      <c r="U281" s="255">
        <f t="shared" si="80"/>
        <v>0</v>
      </c>
      <c r="V281" s="169"/>
      <c r="W281" s="169"/>
      <c r="X281" s="169"/>
      <c r="Y281" s="169"/>
      <c r="Z281" s="169"/>
      <c r="AA281" s="378"/>
      <c r="AB281" s="169"/>
      <c r="AC281" s="169"/>
      <c r="AD281" s="169"/>
      <c r="AE281" s="371"/>
      <c r="AF281" s="371"/>
      <c r="AG281" s="371"/>
      <c r="AH281" s="169"/>
      <c r="AI281" s="169"/>
      <c r="AJ281" s="169"/>
      <c r="AK281" s="169"/>
      <c r="AL281" s="169"/>
      <c r="AM281" s="169"/>
      <c r="AN281" s="176"/>
      <c r="AO281" s="176"/>
      <c r="AP281" s="176"/>
    </row>
    <row r="282" spans="9:42" ht="21" customHeight="1">
      <c r="I282" s="265">
        <f t="shared" si="81"/>
        <v>0</v>
      </c>
      <c r="J282" s="255">
        <f t="shared" si="79"/>
        <v>0</v>
      </c>
      <c r="K282" s="343">
        <f t="shared" si="85"/>
        <v>42</v>
      </c>
      <c r="L282" s="356"/>
      <c r="M282" s="356"/>
      <c r="N282" s="357">
        <f t="shared" si="82"/>
        <v>0</v>
      </c>
      <c r="O282" s="358"/>
      <c r="P282" s="358"/>
      <c r="Q282" s="359">
        <f t="shared" si="83"/>
        <v>0</v>
      </c>
      <c r="R282" s="359">
        <f t="shared" si="84"/>
        <v>0</v>
      </c>
      <c r="S282" s="360"/>
      <c r="T282" s="361"/>
      <c r="U282" s="255">
        <f t="shared" si="80"/>
        <v>0</v>
      </c>
      <c r="V282" s="169"/>
      <c r="W282" s="169"/>
      <c r="X282" s="169"/>
      <c r="Y282" s="169"/>
      <c r="Z282" s="169"/>
      <c r="AA282" s="378"/>
      <c r="AB282" s="169"/>
      <c r="AC282" s="169"/>
      <c r="AD282" s="169"/>
      <c r="AE282" s="371"/>
      <c r="AF282" s="371"/>
      <c r="AG282" s="371"/>
      <c r="AH282" s="169"/>
      <c r="AI282" s="169"/>
      <c r="AJ282" s="169"/>
      <c r="AK282" s="169"/>
      <c r="AL282" s="169"/>
      <c r="AM282" s="169"/>
      <c r="AN282" s="176"/>
      <c r="AO282" s="176"/>
      <c r="AP282" s="176"/>
    </row>
    <row r="283" spans="9:42" ht="21" customHeight="1">
      <c r="I283" s="265">
        <f t="shared" si="81"/>
        <v>0</v>
      </c>
      <c r="J283" s="255">
        <f t="shared" si="79"/>
        <v>0</v>
      </c>
      <c r="K283" s="343">
        <f t="shared" si="85"/>
        <v>43</v>
      </c>
      <c r="L283" s="356"/>
      <c r="M283" s="356"/>
      <c r="N283" s="357">
        <f t="shared" si="82"/>
        <v>0</v>
      </c>
      <c r="O283" s="358"/>
      <c r="P283" s="358"/>
      <c r="Q283" s="359">
        <f t="shared" si="83"/>
        <v>0</v>
      </c>
      <c r="R283" s="359">
        <f t="shared" si="84"/>
        <v>0</v>
      </c>
      <c r="S283" s="360"/>
      <c r="T283" s="361"/>
      <c r="U283" s="255">
        <f t="shared" si="80"/>
        <v>0</v>
      </c>
      <c r="V283" s="169"/>
      <c r="W283" s="169"/>
      <c r="X283" s="169"/>
      <c r="Y283" s="169"/>
      <c r="Z283" s="169"/>
      <c r="AA283" s="378"/>
      <c r="AB283" s="169"/>
      <c r="AC283" s="169"/>
      <c r="AD283" s="169"/>
      <c r="AE283" s="371"/>
      <c r="AF283" s="371"/>
      <c r="AG283" s="371"/>
      <c r="AH283" s="169"/>
      <c r="AI283" s="169"/>
      <c r="AJ283" s="169"/>
      <c r="AK283" s="169"/>
      <c r="AL283" s="169"/>
      <c r="AM283" s="169"/>
      <c r="AN283" s="176"/>
      <c r="AO283" s="176"/>
      <c r="AP283" s="176"/>
    </row>
    <row r="284" spans="9:42" ht="21" customHeight="1">
      <c r="I284" s="265">
        <f t="shared" si="81"/>
        <v>0</v>
      </c>
      <c r="J284" s="255">
        <f t="shared" si="79"/>
        <v>0</v>
      </c>
      <c r="K284" s="343">
        <f t="shared" si="85"/>
        <v>44</v>
      </c>
      <c r="L284" s="356"/>
      <c r="M284" s="356"/>
      <c r="N284" s="357">
        <f t="shared" si="82"/>
        <v>0</v>
      </c>
      <c r="O284" s="358"/>
      <c r="P284" s="358"/>
      <c r="Q284" s="359">
        <f t="shared" si="83"/>
        <v>0</v>
      </c>
      <c r="R284" s="359">
        <f t="shared" si="84"/>
        <v>0</v>
      </c>
      <c r="S284" s="360"/>
      <c r="T284" s="361"/>
      <c r="U284" s="255">
        <f t="shared" si="80"/>
        <v>0</v>
      </c>
      <c r="V284" s="169"/>
      <c r="W284" s="169"/>
      <c r="X284" s="169"/>
      <c r="Y284" s="169"/>
      <c r="Z284" s="169"/>
      <c r="AA284" s="378"/>
      <c r="AB284" s="169"/>
      <c r="AC284" s="169"/>
      <c r="AD284" s="169"/>
      <c r="AE284" s="371"/>
      <c r="AF284" s="371"/>
      <c r="AG284" s="371"/>
      <c r="AH284" s="169"/>
      <c r="AI284" s="169"/>
      <c r="AJ284" s="169"/>
      <c r="AK284" s="169"/>
      <c r="AL284" s="169"/>
      <c r="AM284" s="169"/>
      <c r="AN284" s="176"/>
      <c r="AO284" s="176"/>
      <c r="AP284" s="176"/>
    </row>
    <row r="285" spans="9:42" ht="21" customHeight="1">
      <c r="I285" s="265">
        <f t="shared" si="81"/>
        <v>0</v>
      </c>
      <c r="J285" s="255">
        <f t="shared" si="79"/>
        <v>0</v>
      </c>
      <c r="K285" s="343">
        <f t="shared" si="85"/>
        <v>45</v>
      </c>
      <c r="L285" s="356"/>
      <c r="M285" s="356"/>
      <c r="N285" s="357">
        <f t="shared" si="82"/>
        <v>0</v>
      </c>
      <c r="O285" s="358"/>
      <c r="P285" s="358"/>
      <c r="Q285" s="359">
        <f t="shared" si="83"/>
        <v>0</v>
      </c>
      <c r="R285" s="359">
        <f t="shared" si="84"/>
        <v>0</v>
      </c>
      <c r="S285" s="360"/>
      <c r="T285" s="361"/>
      <c r="U285" s="255">
        <f t="shared" si="80"/>
        <v>0</v>
      </c>
      <c r="V285" s="169"/>
      <c r="W285" s="169"/>
      <c r="X285" s="169"/>
      <c r="Y285" s="169"/>
      <c r="Z285" s="169"/>
      <c r="AA285" s="378"/>
      <c r="AB285" s="169"/>
      <c r="AC285" s="169"/>
      <c r="AD285" s="169"/>
      <c r="AE285" s="371"/>
      <c r="AF285" s="371"/>
      <c r="AG285" s="371"/>
      <c r="AH285" s="169"/>
      <c r="AI285" s="169"/>
      <c r="AJ285" s="169"/>
      <c r="AK285" s="169"/>
      <c r="AL285" s="169"/>
      <c r="AM285" s="169"/>
      <c r="AN285" s="176"/>
      <c r="AO285" s="176"/>
      <c r="AP285" s="176"/>
    </row>
    <row r="286" spans="9:42" ht="21" customHeight="1">
      <c r="I286" s="265">
        <f t="shared" si="81"/>
        <v>0</v>
      </c>
      <c r="J286" s="255">
        <f t="shared" si="79"/>
        <v>0</v>
      </c>
      <c r="K286" s="343">
        <f t="shared" si="85"/>
        <v>46</v>
      </c>
      <c r="L286" s="356"/>
      <c r="M286" s="356"/>
      <c r="N286" s="357">
        <f t="shared" si="82"/>
        <v>0</v>
      </c>
      <c r="O286" s="358"/>
      <c r="P286" s="358"/>
      <c r="Q286" s="359">
        <f t="shared" si="83"/>
        <v>0</v>
      </c>
      <c r="R286" s="359">
        <f t="shared" si="84"/>
        <v>0</v>
      </c>
      <c r="S286" s="360"/>
      <c r="T286" s="361"/>
      <c r="U286" s="255">
        <f t="shared" si="80"/>
        <v>0</v>
      </c>
      <c r="V286" s="169"/>
      <c r="W286" s="169"/>
      <c r="X286" s="169"/>
      <c r="Y286" s="169"/>
      <c r="Z286" s="169"/>
      <c r="AA286" s="378"/>
      <c r="AB286" s="169"/>
      <c r="AC286" s="169"/>
      <c r="AD286" s="169"/>
      <c r="AE286" s="371"/>
      <c r="AF286" s="371"/>
      <c r="AG286" s="371"/>
      <c r="AH286" s="169"/>
      <c r="AI286" s="169"/>
      <c r="AJ286" s="169"/>
      <c r="AK286" s="169"/>
      <c r="AL286" s="169"/>
      <c r="AM286" s="169"/>
      <c r="AN286" s="176"/>
      <c r="AO286" s="176"/>
      <c r="AP286" s="176"/>
    </row>
    <row r="287" spans="9:42" ht="21" customHeight="1">
      <c r="I287" s="265">
        <f t="shared" si="81"/>
        <v>0</v>
      </c>
      <c r="J287" s="255">
        <f t="shared" si="79"/>
        <v>0</v>
      </c>
      <c r="K287" s="343">
        <f t="shared" si="85"/>
        <v>47</v>
      </c>
      <c r="L287" s="356"/>
      <c r="M287" s="356"/>
      <c r="N287" s="357">
        <f t="shared" si="82"/>
        <v>0</v>
      </c>
      <c r="O287" s="358"/>
      <c r="P287" s="358"/>
      <c r="Q287" s="359">
        <f t="shared" si="83"/>
        <v>0</v>
      </c>
      <c r="R287" s="359">
        <f t="shared" si="84"/>
        <v>0</v>
      </c>
      <c r="S287" s="360"/>
      <c r="T287" s="361"/>
      <c r="U287" s="255">
        <f t="shared" si="80"/>
        <v>0</v>
      </c>
      <c r="V287" s="169"/>
      <c r="W287" s="169"/>
      <c r="X287" s="169"/>
      <c r="Y287" s="169"/>
      <c r="Z287" s="169"/>
      <c r="AA287" s="378"/>
      <c r="AB287" s="169"/>
      <c r="AC287" s="169"/>
      <c r="AD287" s="169"/>
      <c r="AE287" s="371"/>
      <c r="AF287" s="371"/>
      <c r="AG287" s="371"/>
      <c r="AH287" s="169"/>
      <c r="AI287" s="169"/>
      <c r="AJ287" s="169"/>
      <c r="AK287" s="169"/>
      <c r="AL287" s="169"/>
      <c r="AM287" s="169"/>
      <c r="AN287" s="176"/>
      <c r="AO287" s="176"/>
      <c r="AP287" s="176"/>
    </row>
    <row r="288" spans="9:42" ht="21" customHeight="1">
      <c r="I288" s="265">
        <f t="shared" si="81"/>
        <v>0</v>
      </c>
      <c r="J288" s="255">
        <f t="shared" si="79"/>
        <v>0</v>
      </c>
      <c r="K288" s="343">
        <f t="shared" si="85"/>
        <v>48</v>
      </c>
      <c r="L288" s="356"/>
      <c r="M288" s="356"/>
      <c r="N288" s="357">
        <f t="shared" si="82"/>
        <v>0</v>
      </c>
      <c r="O288" s="358"/>
      <c r="P288" s="358"/>
      <c r="Q288" s="359">
        <f t="shared" si="83"/>
        <v>0</v>
      </c>
      <c r="R288" s="359">
        <f t="shared" si="84"/>
        <v>0</v>
      </c>
      <c r="S288" s="360"/>
      <c r="T288" s="361"/>
      <c r="U288" s="255">
        <f t="shared" si="80"/>
        <v>0</v>
      </c>
      <c r="V288" s="169"/>
      <c r="W288" s="169"/>
      <c r="X288" s="169"/>
      <c r="Y288" s="169"/>
      <c r="Z288" s="169"/>
      <c r="AA288" s="378"/>
      <c r="AB288" s="169"/>
      <c r="AC288" s="169"/>
      <c r="AD288" s="169"/>
      <c r="AE288" s="371"/>
      <c r="AF288" s="371"/>
      <c r="AG288" s="371"/>
      <c r="AH288" s="169"/>
      <c r="AI288" s="169"/>
      <c r="AJ288" s="169"/>
      <c r="AK288" s="169"/>
      <c r="AL288" s="169"/>
      <c r="AM288" s="169"/>
      <c r="AN288" s="176"/>
      <c r="AO288" s="176"/>
      <c r="AP288" s="176"/>
    </row>
    <row r="289" spans="9:42" ht="21" customHeight="1">
      <c r="I289" s="265">
        <f t="shared" si="81"/>
        <v>0</v>
      </c>
      <c r="J289" s="255">
        <f t="shared" si="79"/>
        <v>0</v>
      </c>
      <c r="K289" s="343">
        <f t="shared" si="85"/>
        <v>49</v>
      </c>
      <c r="L289" s="356"/>
      <c r="M289" s="356"/>
      <c r="N289" s="357">
        <f t="shared" si="82"/>
        <v>0</v>
      </c>
      <c r="O289" s="358"/>
      <c r="P289" s="358"/>
      <c r="Q289" s="359">
        <f t="shared" si="83"/>
        <v>0</v>
      </c>
      <c r="R289" s="359">
        <f t="shared" si="84"/>
        <v>0</v>
      </c>
      <c r="S289" s="360"/>
      <c r="T289" s="361"/>
      <c r="U289" s="255">
        <f t="shared" si="80"/>
        <v>0</v>
      </c>
      <c r="V289" s="169"/>
      <c r="W289" s="169"/>
      <c r="X289" s="169"/>
      <c r="Y289" s="169"/>
      <c r="Z289" s="169"/>
      <c r="AA289" s="378"/>
      <c r="AB289" s="169"/>
      <c r="AC289" s="169"/>
      <c r="AD289" s="169"/>
      <c r="AE289" s="371"/>
      <c r="AF289" s="371"/>
      <c r="AG289" s="371"/>
      <c r="AH289" s="169"/>
      <c r="AI289" s="169"/>
      <c r="AJ289" s="169"/>
      <c r="AK289" s="169"/>
      <c r="AL289" s="169"/>
      <c r="AM289" s="169"/>
      <c r="AN289" s="176"/>
      <c r="AO289" s="176"/>
      <c r="AP289" s="176"/>
    </row>
    <row r="290" spans="9:42" ht="21" customHeight="1">
      <c r="I290" s="265">
        <f t="shared" si="81"/>
        <v>0</v>
      </c>
      <c r="J290" s="255">
        <f t="shared" ref="J290:J300" si="86">IF($Q$229&gt;0,4,)</f>
        <v>0</v>
      </c>
      <c r="K290" s="343">
        <f t="shared" si="85"/>
        <v>50</v>
      </c>
      <c r="L290" s="356"/>
      <c r="M290" s="356"/>
      <c r="N290" s="357">
        <f t="shared" si="82"/>
        <v>0</v>
      </c>
      <c r="O290" s="358"/>
      <c r="P290" s="358"/>
      <c r="Q290" s="359">
        <f t="shared" si="83"/>
        <v>0</v>
      </c>
      <c r="R290" s="359">
        <f t="shared" si="84"/>
        <v>0</v>
      </c>
      <c r="S290" s="360"/>
      <c r="T290" s="361"/>
      <c r="U290" s="255">
        <f t="shared" ref="U290:U300" si="87">IF($Q$229&gt;0,4,)</f>
        <v>0</v>
      </c>
      <c r="V290" s="169"/>
      <c r="W290" s="169"/>
      <c r="X290" s="169"/>
      <c r="Y290" s="169"/>
      <c r="Z290" s="169"/>
      <c r="AA290" s="378"/>
      <c r="AB290" s="169"/>
      <c r="AC290" s="169"/>
      <c r="AD290" s="169"/>
      <c r="AE290" s="371"/>
      <c r="AF290" s="371"/>
      <c r="AG290" s="371"/>
      <c r="AH290" s="169"/>
      <c r="AI290" s="169"/>
      <c r="AJ290" s="169"/>
      <c r="AK290" s="169"/>
      <c r="AL290" s="169"/>
      <c r="AM290" s="169"/>
      <c r="AN290" s="176"/>
      <c r="AO290" s="176"/>
      <c r="AP290" s="176"/>
    </row>
    <row r="291" spans="9:42" ht="21" customHeight="1">
      <c r="I291" s="265">
        <f t="shared" si="81"/>
        <v>0</v>
      </c>
      <c r="J291" s="255">
        <f t="shared" si="86"/>
        <v>0</v>
      </c>
      <c r="K291" s="343">
        <f t="shared" si="85"/>
        <v>51</v>
      </c>
      <c r="L291" s="356"/>
      <c r="M291" s="356"/>
      <c r="N291" s="357">
        <f t="shared" si="82"/>
        <v>0</v>
      </c>
      <c r="O291" s="358"/>
      <c r="P291" s="358"/>
      <c r="Q291" s="359">
        <f t="shared" si="83"/>
        <v>0</v>
      </c>
      <c r="R291" s="359">
        <f t="shared" si="84"/>
        <v>0</v>
      </c>
      <c r="S291" s="360"/>
      <c r="T291" s="361"/>
      <c r="U291" s="255">
        <f t="shared" si="87"/>
        <v>0</v>
      </c>
      <c r="V291" s="169"/>
      <c r="W291" s="169"/>
      <c r="X291" s="169"/>
      <c r="Y291" s="169"/>
      <c r="Z291" s="169"/>
      <c r="AA291" s="378"/>
      <c r="AB291" s="169"/>
      <c r="AC291" s="169"/>
      <c r="AD291" s="169"/>
      <c r="AE291" s="371"/>
      <c r="AF291" s="371"/>
      <c r="AG291" s="371"/>
      <c r="AH291" s="169"/>
      <c r="AI291" s="169"/>
      <c r="AJ291" s="169"/>
      <c r="AK291" s="169"/>
      <c r="AL291" s="169"/>
      <c r="AM291" s="169"/>
      <c r="AN291" s="176"/>
      <c r="AO291" s="176"/>
      <c r="AP291" s="176"/>
    </row>
    <row r="292" spans="9:42" ht="21" customHeight="1">
      <c r="I292" s="265">
        <f t="shared" si="81"/>
        <v>0</v>
      </c>
      <c r="J292" s="255">
        <f t="shared" si="86"/>
        <v>0</v>
      </c>
      <c r="K292" s="343">
        <f t="shared" si="85"/>
        <v>52</v>
      </c>
      <c r="L292" s="356"/>
      <c r="M292" s="356"/>
      <c r="N292" s="357">
        <f t="shared" si="82"/>
        <v>0</v>
      </c>
      <c r="O292" s="358"/>
      <c r="P292" s="358"/>
      <c r="Q292" s="359">
        <f t="shared" si="83"/>
        <v>0</v>
      </c>
      <c r="R292" s="359">
        <f t="shared" si="84"/>
        <v>0</v>
      </c>
      <c r="S292" s="360"/>
      <c r="T292" s="361"/>
      <c r="U292" s="255">
        <f t="shared" si="87"/>
        <v>0</v>
      </c>
      <c r="V292" s="169"/>
      <c r="W292" s="169"/>
      <c r="X292" s="169"/>
      <c r="Y292" s="169"/>
      <c r="Z292" s="169"/>
      <c r="AA292" s="378"/>
      <c r="AB292" s="169"/>
      <c r="AC292" s="169"/>
      <c r="AD292" s="169"/>
      <c r="AE292" s="371"/>
      <c r="AF292" s="371"/>
      <c r="AG292" s="371"/>
      <c r="AH292" s="169"/>
      <c r="AI292" s="169"/>
      <c r="AJ292" s="169"/>
      <c r="AK292" s="169"/>
      <c r="AL292" s="169"/>
      <c r="AM292" s="169"/>
      <c r="AN292" s="176"/>
      <c r="AO292" s="176"/>
      <c r="AP292" s="176"/>
    </row>
    <row r="293" spans="9:42" ht="21" customHeight="1">
      <c r="I293" s="265">
        <f t="shared" si="81"/>
        <v>0</v>
      </c>
      <c r="J293" s="255">
        <f t="shared" si="86"/>
        <v>0</v>
      </c>
      <c r="K293" s="343">
        <f t="shared" si="85"/>
        <v>53</v>
      </c>
      <c r="L293" s="356"/>
      <c r="M293" s="356"/>
      <c r="N293" s="357">
        <f t="shared" si="82"/>
        <v>0</v>
      </c>
      <c r="O293" s="358"/>
      <c r="P293" s="358"/>
      <c r="Q293" s="359">
        <f t="shared" si="83"/>
        <v>0</v>
      </c>
      <c r="R293" s="359">
        <f t="shared" si="84"/>
        <v>0</v>
      </c>
      <c r="S293" s="360"/>
      <c r="T293" s="361"/>
      <c r="U293" s="255">
        <f t="shared" si="87"/>
        <v>0</v>
      </c>
      <c r="V293" s="169"/>
      <c r="W293" s="169"/>
      <c r="X293" s="169"/>
      <c r="Y293" s="169"/>
      <c r="Z293" s="169"/>
      <c r="AA293" s="378"/>
      <c r="AB293" s="169"/>
      <c r="AC293" s="169"/>
      <c r="AD293" s="169"/>
      <c r="AE293" s="371"/>
      <c r="AF293" s="371"/>
      <c r="AG293" s="371"/>
      <c r="AH293" s="169"/>
      <c r="AI293" s="169"/>
      <c r="AJ293" s="169"/>
      <c r="AK293" s="169"/>
      <c r="AL293" s="169"/>
      <c r="AM293" s="169"/>
      <c r="AN293" s="176"/>
      <c r="AO293" s="176"/>
      <c r="AP293" s="176"/>
    </row>
    <row r="294" spans="9:42" ht="21" customHeight="1">
      <c r="I294" s="265">
        <f t="shared" si="81"/>
        <v>0</v>
      </c>
      <c r="J294" s="255">
        <f t="shared" si="86"/>
        <v>0</v>
      </c>
      <c r="K294" s="343">
        <f t="shared" si="85"/>
        <v>54</v>
      </c>
      <c r="L294" s="356"/>
      <c r="M294" s="356"/>
      <c r="N294" s="357">
        <f t="shared" si="82"/>
        <v>0</v>
      </c>
      <c r="O294" s="358"/>
      <c r="P294" s="358"/>
      <c r="Q294" s="359">
        <f t="shared" si="83"/>
        <v>0</v>
      </c>
      <c r="R294" s="359">
        <f t="shared" si="84"/>
        <v>0</v>
      </c>
      <c r="S294" s="360"/>
      <c r="T294" s="361"/>
      <c r="U294" s="255">
        <f t="shared" si="87"/>
        <v>0</v>
      </c>
      <c r="V294" s="169"/>
      <c r="W294" s="169"/>
      <c r="X294" s="169"/>
      <c r="Y294" s="169"/>
      <c r="Z294" s="169"/>
      <c r="AA294" s="378"/>
      <c r="AB294" s="169"/>
      <c r="AC294" s="169"/>
      <c r="AD294" s="169"/>
      <c r="AE294" s="371"/>
      <c r="AF294" s="371"/>
      <c r="AG294" s="371"/>
      <c r="AH294" s="169"/>
      <c r="AI294" s="169"/>
      <c r="AJ294" s="169"/>
      <c r="AK294" s="169"/>
      <c r="AL294" s="169"/>
      <c r="AM294" s="169"/>
      <c r="AN294" s="176"/>
      <c r="AO294" s="176"/>
      <c r="AP294" s="176"/>
    </row>
    <row r="295" spans="9:42" ht="21" customHeight="1">
      <c r="I295" s="265">
        <f t="shared" si="81"/>
        <v>0</v>
      </c>
      <c r="J295" s="255">
        <f t="shared" si="86"/>
        <v>0</v>
      </c>
      <c r="K295" s="343">
        <f t="shared" si="85"/>
        <v>55</v>
      </c>
      <c r="L295" s="356"/>
      <c r="M295" s="356"/>
      <c r="N295" s="357">
        <f t="shared" si="82"/>
        <v>0</v>
      </c>
      <c r="O295" s="358"/>
      <c r="P295" s="358"/>
      <c r="Q295" s="359">
        <f t="shared" si="83"/>
        <v>0</v>
      </c>
      <c r="R295" s="359">
        <f t="shared" si="84"/>
        <v>0</v>
      </c>
      <c r="S295" s="360"/>
      <c r="T295" s="361"/>
      <c r="U295" s="255">
        <f t="shared" si="87"/>
        <v>0</v>
      </c>
      <c r="V295" s="169"/>
      <c r="W295" s="169"/>
      <c r="X295" s="169"/>
      <c r="Y295" s="169"/>
      <c r="Z295" s="169"/>
      <c r="AA295" s="378"/>
      <c r="AB295" s="169"/>
      <c r="AC295" s="169"/>
      <c r="AD295" s="169"/>
      <c r="AE295" s="371"/>
      <c r="AF295" s="371"/>
      <c r="AG295" s="371"/>
      <c r="AH295" s="169"/>
      <c r="AI295" s="169"/>
      <c r="AJ295" s="169"/>
      <c r="AK295" s="169"/>
      <c r="AL295" s="169"/>
      <c r="AM295" s="169"/>
      <c r="AN295" s="176"/>
      <c r="AO295" s="176"/>
      <c r="AP295" s="176"/>
    </row>
    <row r="296" spans="9:42" ht="21" customHeight="1">
      <c r="I296" s="265">
        <f t="shared" si="81"/>
        <v>0</v>
      </c>
      <c r="J296" s="255">
        <f t="shared" si="86"/>
        <v>0</v>
      </c>
      <c r="K296" s="343">
        <f t="shared" si="85"/>
        <v>56</v>
      </c>
      <c r="L296" s="356"/>
      <c r="M296" s="356"/>
      <c r="N296" s="357">
        <f t="shared" si="82"/>
        <v>0</v>
      </c>
      <c r="O296" s="358"/>
      <c r="P296" s="358"/>
      <c r="Q296" s="359">
        <f t="shared" si="83"/>
        <v>0</v>
      </c>
      <c r="R296" s="359">
        <f t="shared" si="84"/>
        <v>0</v>
      </c>
      <c r="S296" s="360"/>
      <c r="T296" s="361"/>
      <c r="U296" s="255">
        <f t="shared" si="87"/>
        <v>0</v>
      </c>
      <c r="V296" s="169"/>
      <c r="W296" s="169"/>
      <c r="X296" s="169"/>
      <c r="Y296" s="169"/>
      <c r="Z296" s="169"/>
      <c r="AA296" s="378"/>
      <c r="AB296" s="169"/>
      <c r="AC296" s="169"/>
      <c r="AD296" s="169"/>
      <c r="AE296" s="371"/>
      <c r="AF296" s="371"/>
      <c r="AG296" s="371"/>
      <c r="AH296" s="169"/>
      <c r="AI296" s="169"/>
      <c r="AJ296" s="169"/>
      <c r="AK296" s="169"/>
      <c r="AL296" s="169"/>
      <c r="AM296" s="169"/>
      <c r="AN296" s="176"/>
      <c r="AO296" s="176"/>
      <c r="AP296" s="176"/>
    </row>
    <row r="297" spans="9:42" ht="21" customHeight="1">
      <c r="I297" s="265">
        <f t="shared" si="81"/>
        <v>0</v>
      </c>
      <c r="J297" s="255">
        <f t="shared" si="86"/>
        <v>0</v>
      </c>
      <c r="K297" s="343">
        <f t="shared" si="85"/>
        <v>57</v>
      </c>
      <c r="L297" s="356"/>
      <c r="M297" s="356"/>
      <c r="N297" s="357">
        <f t="shared" si="82"/>
        <v>0</v>
      </c>
      <c r="O297" s="358"/>
      <c r="P297" s="358"/>
      <c r="Q297" s="359">
        <f t="shared" si="83"/>
        <v>0</v>
      </c>
      <c r="R297" s="359">
        <f t="shared" si="84"/>
        <v>0</v>
      </c>
      <c r="S297" s="360"/>
      <c r="T297" s="361"/>
      <c r="U297" s="255">
        <f t="shared" si="87"/>
        <v>0</v>
      </c>
      <c r="V297" s="169"/>
      <c r="W297" s="169"/>
      <c r="X297" s="169"/>
      <c r="Y297" s="169"/>
      <c r="Z297" s="169"/>
      <c r="AA297" s="378"/>
      <c r="AB297" s="169"/>
      <c r="AC297" s="169"/>
      <c r="AD297" s="169"/>
      <c r="AE297" s="371"/>
      <c r="AF297" s="371"/>
      <c r="AG297" s="371"/>
      <c r="AH297" s="169"/>
      <c r="AI297" s="169"/>
      <c r="AJ297" s="169"/>
      <c r="AK297" s="169"/>
      <c r="AL297" s="169"/>
      <c r="AM297" s="169"/>
      <c r="AN297" s="176"/>
      <c r="AO297" s="176"/>
      <c r="AP297" s="176"/>
    </row>
    <row r="298" spans="9:42" ht="21" customHeight="1">
      <c r="I298" s="265">
        <f t="shared" si="81"/>
        <v>0</v>
      </c>
      <c r="J298" s="255">
        <f t="shared" si="86"/>
        <v>0</v>
      </c>
      <c r="K298" s="343">
        <f t="shared" si="85"/>
        <v>58</v>
      </c>
      <c r="L298" s="356"/>
      <c r="M298" s="356"/>
      <c r="N298" s="357">
        <f t="shared" si="82"/>
        <v>0</v>
      </c>
      <c r="O298" s="358"/>
      <c r="P298" s="358"/>
      <c r="Q298" s="359">
        <f t="shared" si="83"/>
        <v>0</v>
      </c>
      <c r="R298" s="359">
        <f t="shared" si="84"/>
        <v>0</v>
      </c>
      <c r="S298" s="360"/>
      <c r="T298" s="361"/>
      <c r="U298" s="255">
        <f t="shared" si="87"/>
        <v>0</v>
      </c>
      <c r="V298" s="169"/>
      <c r="W298" s="169"/>
      <c r="X298" s="169"/>
      <c r="Y298" s="169"/>
      <c r="Z298" s="169"/>
      <c r="AA298" s="378"/>
      <c r="AB298" s="169"/>
      <c r="AC298" s="169"/>
      <c r="AD298" s="169"/>
      <c r="AE298" s="371"/>
      <c r="AF298" s="371"/>
      <c r="AG298" s="371"/>
      <c r="AH298" s="169"/>
      <c r="AI298" s="169"/>
      <c r="AJ298" s="169"/>
      <c r="AK298" s="169"/>
      <c r="AL298" s="169"/>
      <c r="AM298" s="169"/>
      <c r="AN298" s="176"/>
      <c r="AO298" s="176"/>
      <c r="AP298" s="176"/>
    </row>
    <row r="299" spans="9:42" ht="21" customHeight="1">
      <c r="I299" s="265">
        <f t="shared" si="81"/>
        <v>0</v>
      </c>
      <c r="J299" s="255">
        <f t="shared" si="86"/>
        <v>0</v>
      </c>
      <c r="K299" s="343">
        <f t="shared" si="85"/>
        <v>59</v>
      </c>
      <c r="L299" s="356"/>
      <c r="M299" s="356"/>
      <c r="N299" s="357">
        <f t="shared" si="82"/>
        <v>0</v>
      </c>
      <c r="O299" s="358"/>
      <c r="P299" s="358"/>
      <c r="Q299" s="359">
        <f t="shared" si="83"/>
        <v>0</v>
      </c>
      <c r="R299" s="359">
        <f t="shared" si="84"/>
        <v>0</v>
      </c>
      <c r="S299" s="360"/>
      <c r="T299" s="361"/>
      <c r="U299" s="255">
        <f t="shared" si="87"/>
        <v>0</v>
      </c>
      <c r="V299" s="169"/>
      <c r="W299" s="169"/>
      <c r="X299" s="169"/>
      <c r="Y299" s="169"/>
      <c r="Z299" s="169"/>
      <c r="AA299" s="378"/>
      <c r="AB299" s="169"/>
      <c r="AC299" s="169"/>
      <c r="AD299" s="169"/>
      <c r="AE299" s="371"/>
      <c r="AF299" s="371"/>
      <c r="AG299" s="371"/>
      <c r="AH299" s="169"/>
      <c r="AI299" s="169"/>
      <c r="AJ299" s="169"/>
      <c r="AK299" s="169"/>
      <c r="AL299" s="169"/>
      <c r="AM299" s="169"/>
      <c r="AN299" s="176"/>
      <c r="AO299" s="176"/>
      <c r="AP299" s="176"/>
    </row>
    <row r="300" spans="9:42" ht="21" customHeight="1" thickBot="1">
      <c r="I300" s="265">
        <f t="shared" si="81"/>
        <v>0</v>
      </c>
      <c r="J300" s="255">
        <f t="shared" si="86"/>
        <v>0</v>
      </c>
      <c r="K300" s="379">
        <f t="shared" si="85"/>
        <v>60</v>
      </c>
      <c r="L300" s="356"/>
      <c r="M300" s="356"/>
      <c r="N300" s="380">
        <f t="shared" si="82"/>
        <v>0</v>
      </c>
      <c r="O300" s="381"/>
      <c r="P300" s="381"/>
      <c r="Q300" s="382">
        <f t="shared" si="83"/>
        <v>0</v>
      </c>
      <c r="R300" s="382">
        <f t="shared" si="84"/>
        <v>0</v>
      </c>
      <c r="S300" s="383"/>
      <c r="T300" s="384"/>
      <c r="U300" s="255">
        <f t="shared" si="87"/>
        <v>0</v>
      </c>
      <c r="V300" s="169"/>
      <c r="W300" s="169"/>
      <c r="X300" s="169"/>
      <c r="Y300" s="169"/>
      <c r="Z300" s="169"/>
      <c r="AA300" s="378"/>
      <c r="AB300" s="169"/>
      <c r="AC300" s="169"/>
      <c r="AD300" s="169"/>
      <c r="AE300" s="371"/>
      <c r="AF300" s="371"/>
      <c r="AG300" s="371"/>
      <c r="AH300" s="169"/>
      <c r="AI300" s="169"/>
      <c r="AJ300" s="169"/>
      <c r="AK300" s="169"/>
      <c r="AL300" s="169"/>
      <c r="AM300" s="169"/>
      <c r="AN300" s="176"/>
      <c r="AO300" s="176"/>
      <c r="AP300" s="176"/>
    </row>
    <row r="301" spans="9:42" ht="30" customHeight="1" thickBot="1">
      <c r="I301" s="265">
        <f t="shared" ref="I301:I311" si="88">IF(Q$304&gt;0,1,0)</f>
        <v>0</v>
      </c>
      <c r="J301" s="255">
        <f t="shared" ref="J301:J332" si="89">IF($Q$304&gt;0,5,)</f>
        <v>0</v>
      </c>
      <c r="K301" s="2433" t="s">
        <v>1536</v>
      </c>
      <c r="L301" s="2433"/>
      <c r="M301" s="2433"/>
      <c r="N301" s="2433"/>
      <c r="O301" s="2433"/>
      <c r="P301" s="2433"/>
      <c r="Q301" s="2433"/>
      <c r="R301" s="2433"/>
      <c r="S301" s="2433"/>
      <c r="T301" s="2433"/>
      <c r="U301" s="255">
        <f t="shared" ref="U301:U332" si="90">IF($Q$304&gt;0,5,)</f>
        <v>0</v>
      </c>
      <c r="V301" s="395" t="s">
        <v>1535</v>
      </c>
      <c r="AF301" s="261" t="s">
        <v>1534</v>
      </c>
      <c r="AG301" s="262"/>
      <c r="AH301" s="262"/>
      <c r="AI301" s="262"/>
      <c r="AJ301" s="263"/>
      <c r="AN301" s="264"/>
      <c r="AO301" s="167"/>
      <c r="AP301" s="264"/>
    </row>
    <row r="302" spans="9:42" ht="21" customHeight="1" thickBot="1">
      <c r="I302" s="265">
        <f t="shared" si="88"/>
        <v>0</v>
      </c>
      <c r="J302" s="255">
        <f t="shared" si="89"/>
        <v>0</v>
      </c>
      <c r="K302" s="2434" t="s">
        <v>1533</v>
      </c>
      <c r="L302" s="2434"/>
      <c r="M302" s="2434"/>
      <c r="N302" s="2434"/>
      <c r="O302" s="2434"/>
      <c r="P302" s="2434"/>
      <c r="Q302" s="2434"/>
      <c r="R302" s="2434"/>
      <c r="S302" s="2434"/>
      <c r="T302" s="2434"/>
      <c r="U302" s="255">
        <f t="shared" si="90"/>
        <v>0</v>
      </c>
      <c r="V302" s="396" t="s">
        <v>1532</v>
      </c>
      <c r="W302" s="411">
        <v>200</v>
      </c>
      <c r="X302" s="412"/>
      <c r="Y302" s="412"/>
      <c r="Z302" s="269"/>
      <c r="AA302" s="270"/>
      <c r="AB302" s="269"/>
      <c r="AC302" s="271"/>
      <c r="AD302" s="272"/>
      <c r="AE302" s="169"/>
      <c r="AF302" s="273" t="s">
        <v>1531</v>
      </c>
      <c r="AG302" s="274" t="s">
        <v>1530</v>
      </c>
      <c r="AH302" s="274" t="s">
        <v>1529</v>
      </c>
      <c r="AI302" s="275" t="s">
        <v>1528</v>
      </c>
      <c r="AJ302" s="263"/>
      <c r="AN302" s="264"/>
      <c r="AO302" s="167"/>
      <c r="AP302" s="176"/>
    </row>
    <row r="303" spans="9:42" ht="21" customHeight="1">
      <c r="I303" s="265">
        <f t="shared" si="88"/>
        <v>0</v>
      </c>
      <c r="J303" s="255">
        <f t="shared" si="89"/>
        <v>0</v>
      </c>
      <c r="K303" s="276" t="s">
        <v>1527</v>
      </c>
      <c r="L303" s="277" t="s">
        <v>1526</v>
      </c>
      <c r="M303" s="278" t="s">
        <v>1653</v>
      </c>
      <c r="N303" s="277" t="s">
        <v>1525</v>
      </c>
      <c r="O303" s="278" t="s">
        <v>1524</v>
      </c>
      <c r="P303" s="277" t="s">
        <v>1523</v>
      </c>
      <c r="Q303" s="277" t="s">
        <v>1522</v>
      </c>
      <c r="R303" s="277" t="s">
        <v>1521</v>
      </c>
      <c r="S303" s="277" t="s">
        <v>1520</v>
      </c>
      <c r="T303" s="279" t="s">
        <v>1519</v>
      </c>
      <c r="U303" s="255">
        <f t="shared" si="90"/>
        <v>0</v>
      </c>
      <c r="V303" s="397" t="s">
        <v>1518</v>
      </c>
      <c r="W303" s="281"/>
      <c r="X303" s="282"/>
      <c r="Y303" s="282"/>
      <c r="Z303" s="283"/>
      <c r="AA303" s="284"/>
      <c r="AB303" s="283"/>
      <c r="AC303" s="285"/>
      <c r="AD303" s="286"/>
      <c r="AE303" s="169"/>
      <c r="AF303" s="287" t="s">
        <v>1517</v>
      </c>
      <c r="AG303" s="288" t="s">
        <v>1516</v>
      </c>
      <c r="AH303" s="288" t="s">
        <v>1515</v>
      </c>
      <c r="AI303" s="289" t="s">
        <v>1514</v>
      </c>
      <c r="AJ303" s="263"/>
      <c r="AN303" s="264"/>
      <c r="AO303" s="264"/>
      <c r="AP303" s="176"/>
    </row>
    <row r="304" spans="9:42" ht="21" customHeight="1" thickBot="1">
      <c r="I304" s="265">
        <f t="shared" si="88"/>
        <v>0</v>
      </c>
      <c r="J304" s="255">
        <f t="shared" si="89"/>
        <v>0</v>
      </c>
      <c r="K304" s="290"/>
      <c r="L304" s="291"/>
      <c r="M304" s="291"/>
      <c r="N304" s="292"/>
      <c r="O304" s="292"/>
      <c r="P304" s="293" t="str">
        <f>IF(COUNTA(Y309:Y316)&gt;1,CONCATENATE(V309,"번지 외 ",COUNTA(Y309:Y316)-1,"필지"),CONCATENATE(V309,"번지"))</f>
        <v>번지</v>
      </c>
      <c r="Q304" s="294">
        <f>+Y317</f>
        <v>0</v>
      </c>
      <c r="R304" s="295" t="s">
        <v>616</v>
      </c>
      <c r="S304" s="296">
        <f>COUNT(L312:L324)</f>
        <v>5</v>
      </c>
      <c r="T304" s="297">
        <f>200*S304</f>
        <v>1000</v>
      </c>
      <c r="U304" s="255">
        <f t="shared" si="90"/>
        <v>0</v>
      </c>
      <c r="V304" s="397" t="s">
        <v>1513</v>
      </c>
      <c r="W304" s="281"/>
      <c r="X304" s="282"/>
      <c r="Y304" s="282"/>
      <c r="Z304" s="283"/>
      <c r="AA304" s="284"/>
      <c r="AB304" s="283"/>
      <c r="AC304" s="285"/>
      <c r="AD304" s="286"/>
      <c r="AE304" s="169"/>
      <c r="AF304" s="287" t="s">
        <v>1512</v>
      </c>
      <c r="AG304" s="288" t="s">
        <v>1511</v>
      </c>
      <c r="AH304" s="298" t="s">
        <v>1510</v>
      </c>
      <c r="AI304" s="289" t="s">
        <v>1509</v>
      </c>
      <c r="AJ304" s="263"/>
      <c r="AN304" s="264"/>
      <c r="AO304" s="264"/>
      <c r="AP304" s="176"/>
    </row>
    <row r="305" spans="1:44" ht="21" customHeight="1" thickBot="1">
      <c r="I305" s="265">
        <f t="shared" si="88"/>
        <v>0</v>
      </c>
      <c r="J305" s="255">
        <f t="shared" si="89"/>
        <v>0</v>
      </c>
      <c r="K305" s="276" t="s">
        <v>1380</v>
      </c>
      <c r="L305" s="277" t="s">
        <v>1508</v>
      </c>
      <c r="M305" s="277" t="s">
        <v>1377</v>
      </c>
      <c r="N305" s="277" t="s">
        <v>1507</v>
      </c>
      <c r="O305" s="277" t="s">
        <v>1506</v>
      </c>
      <c r="P305" s="299" t="s">
        <v>1404</v>
      </c>
      <c r="Q305" s="299" t="s">
        <v>1403</v>
      </c>
      <c r="R305" s="413" t="s">
        <v>1402</v>
      </c>
      <c r="S305" s="301" t="s">
        <v>1401</v>
      </c>
      <c r="T305" s="279" t="s">
        <v>1400</v>
      </c>
      <c r="U305" s="255">
        <f t="shared" si="90"/>
        <v>0</v>
      </c>
      <c r="V305" s="398" t="s">
        <v>1399</v>
      </c>
      <c r="W305" s="399"/>
      <c r="X305" s="400"/>
      <c r="Y305" s="400"/>
      <c r="Z305" s="401"/>
      <c r="AA305" s="402"/>
      <c r="AB305" s="401"/>
      <c r="AC305" s="403"/>
      <c r="AD305" s="404"/>
      <c r="AE305" s="169"/>
      <c r="AF305" s="287" t="s">
        <v>1398</v>
      </c>
      <c r="AG305" s="309" t="s">
        <v>1397</v>
      </c>
      <c r="AH305" s="310" t="s">
        <v>1396</v>
      </c>
      <c r="AI305" s="289" t="s">
        <v>1395</v>
      </c>
      <c r="AJ305" s="263"/>
      <c r="AN305" s="264"/>
      <c r="AO305" s="264"/>
      <c r="AP305" s="176"/>
    </row>
    <row r="306" spans="1:44" ht="21" customHeight="1" thickBot="1">
      <c r="I306" s="265">
        <f t="shared" si="88"/>
        <v>0</v>
      </c>
      <c r="J306" s="255">
        <f t="shared" si="89"/>
        <v>0</v>
      </c>
      <c r="K306" s="311">
        <f>Z309</f>
        <v>0</v>
      </c>
      <c r="L306" s="312">
        <f>AA309</f>
        <v>0</v>
      </c>
      <c r="M306" s="313">
        <f>AC309</f>
        <v>0</v>
      </c>
      <c r="N306" s="314">
        <f>AB318</f>
        <v>0</v>
      </c>
      <c r="O306" s="315">
        <f>IF((Q310+R310)&gt;0,ROUND((Q310/(Q310+R310)),4),0)</f>
        <v>0</v>
      </c>
      <c r="P306" s="316" t="str">
        <f>IF(W305&lt;=15,AI303,IF(W305&gt;30,AI305,AI304))</f>
        <v>완 (15˚ 이하)</v>
      </c>
      <c r="Q306" s="317">
        <f>IF(Q304&gt;0,IF(Q304/COUNTA(AB309:AB316)&gt;=5,AF311,IF(Q304/COUNTA(AB309:AB316)&lt;3,AF313,AF312)),)</f>
        <v>0</v>
      </c>
      <c r="R306" s="414"/>
      <c r="S306" s="319">
        <f>W305</f>
        <v>0</v>
      </c>
      <c r="T306" s="320">
        <f>ROUND(N306/10000*N312,0)</f>
        <v>0</v>
      </c>
      <c r="U306" s="255">
        <f t="shared" si="90"/>
        <v>0</v>
      </c>
      <c r="V306" s="405">
        <v>0</v>
      </c>
      <c r="W306" s="405"/>
      <c r="X306" s="405"/>
      <c r="Y306" s="405"/>
      <c r="Z306" s="405"/>
      <c r="AA306" s="406"/>
      <c r="AB306" s="405"/>
      <c r="AC306" s="405"/>
      <c r="AD306" s="405"/>
      <c r="AE306" s="169"/>
      <c r="AF306" s="287" t="s">
        <v>1394</v>
      </c>
      <c r="AG306" s="288"/>
      <c r="AH306" s="321"/>
      <c r="AI306" s="289"/>
      <c r="AJ306" s="263"/>
      <c r="AN306" s="264"/>
      <c r="AO306" s="264"/>
      <c r="AP306" s="176"/>
    </row>
    <row r="307" spans="1:44" ht="21" customHeight="1" thickBot="1">
      <c r="I307" s="265">
        <f t="shared" si="88"/>
        <v>0</v>
      </c>
      <c r="J307" s="255">
        <f t="shared" si="89"/>
        <v>0</v>
      </c>
      <c r="K307" s="2438" t="s">
        <v>1393</v>
      </c>
      <c r="L307" s="2438"/>
      <c r="M307" s="2438"/>
      <c r="N307" s="2438"/>
      <c r="O307" s="2438"/>
      <c r="P307" s="2438"/>
      <c r="Q307" s="2438"/>
      <c r="R307" s="2438"/>
      <c r="S307" s="2438"/>
      <c r="T307" s="2438"/>
      <c r="U307" s="255">
        <f t="shared" si="90"/>
        <v>0</v>
      </c>
      <c r="AE307" s="169"/>
      <c r="AF307" s="287"/>
      <c r="AG307" s="288"/>
      <c r="AH307" s="321"/>
      <c r="AI307" s="289"/>
      <c r="AJ307" s="263"/>
      <c r="AN307" s="264"/>
      <c r="AO307" s="264"/>
      <c r="AP307" s="176"/>
    </row>
    <row r="308" spans="1:44" ht="21" customHeight="1" thickBot="1">
      <c r="I308" s="265">
        <f t="shared" si="88"/>
        <v>0</v>
      </c>
      <c r="J308" s="255">
        <f t="shared" si="89"/>
        <v>0</v>
      </c>
      <c r="K308" s="2439" t="s">
        <v>1392</v>
      </c>
      <c r="L308" s="2441" t="s">
        <v>1391</v>
      </c>
      <c r="M308" s="2443" t="s">
        <v>1390</v>
      </c>
      <c r="N308" s="2443" t="s">
        <v>1389</v>
      </c>
      <c r="O308" s="2445" t="s">
        <v>1388</v>
      </c>
      <c r="P308" s="2445"/>
      <c r="Q308" s="2445" t="s">
        <v>1387</v>
      </c>
      <c r="R308" s="2445"/>
      <c r="S308" s="2446" t="s">
        <v>1386</v>
      </c>
      <c r="T308" s="2448" t="s">
        <v>1385</v>
      </c>
      <c r="U308" s="255">
        <f t="shared" si="90"/>
        <v>0</v>
      </c>
      <c r="V308" s="396" t="s">
        <v>1384</v>
      </c>
      <c r="W308" s="407" t="s">
        <v>1383</v>
      </c>
      <c r="X308" s="407" t="s">
        <v>1382</v>
      </c>
      <c r="Y308" s="407" t="s">
        <v>1381</v>
      </c>
      <c r="Z308" s="407" t="s">
        <v>1380</v>
      </c>
      <c r="AA308" s="408" t="s">
        <v>1379</v>
      </c>
      <c r="AB308" s="407" t="s">
        <v>1378</v>
      </c>
      <c r="AC308" s="409" t="s">
        <v>1377</v>
      </c>
      <c r="AD308" s="410" t="s">
        <v>1147</v>
      </c>
      <c r="AE308" s="169"/>
      <c r="AF308" s="329"/>
      <c r="AG308" s="330"/>
      <c r="AH308" s="331"/>
      <c r="AI308" s="332"/>
      <c r="AJ308" s="333"/>
      <c r="AN308" s="333"/>
      <c r="AO308" s="264"/>
      <c r="AP308" s="176"/>
    </row>
    <row r="309" spans="1:44" ht="21" customHeight="1" thickBot="1">
      <c r="I309" s="265">
        <f t="shared" si="88"/>
        <v>0</v>
      </c>
      <c r="J309" s="255">
        <f t="shared" si="89"/>
        <v>0</v>
      </c>
      <c r="K309" s="2440"/>
      <c r="L309" s="2442"/>
      <c r="M309" s="2444"/>
      <c r="N309" s="2444"/>
      <c r="O309" s="334" t="s">
        <v>1376</v>
      </c>
      <c r="P309" s="335" t="s">
        <v>1375</v>
      </c>
      <c r="Q309" s="335" t="s">
        <v>1376</v>
      </c>
      <c r="R309" s="415" t="s">
        <v>1375</v>
      </c>
      <c r="S309" s="2447"/>
      <c r="T309" s="2449"/>
      <c r="U309" s="255">
        <f t="shared" si="90"/>
        <v>0</v>
      </c>
      <c r="V309" s="337"/>
      <c r="W309" s="338"/>
      <c r="X309" s="338"/>
      <c r="Y309" s="338"/>
      <c r="Z309" s="338"/>
      <c r="AA309" s="339"/>
      <c r="AB309" s="338"/>
      <c r="AC309" s="340"/>
      <c r="AD309" s="341"/>
      <c r="AE309" s="169"/>
      <c r="AF309" s="262"/>
      <c r="AG309" s="262"/>
      <c r="AH309" s="262"/>
      <c r="AI309" s="342"/>
      <c r="AJ309" s="333"/>
      <c r="AN309" s="333"/>
      <c r="AO309" s="264"/>
      <c r="AP309" s="176"/>
    </row>
    <row r="310" spans="1:44" ht="21" customHeight="1">
      <c r="I310" s="265">
        <f t="shared" si="88"/>
        <v>0</v>
      </c>
      <c r="J310" s="255">
        <f t="shared" si="89"/>
        <v>0</v>
      </c>
      <c r="K310" s="343" t="s">
        <v>1374</v>
      </c>
      <c r="L310" s="344"/>
      <c r="M310" s="344"/>
      <c r="N310" s="416">
        <f>N311/S304</f>
        <v>0</v>
      </c>
      <c r="O310" s="417">
        <f>ROUND(O311/S304,1)</f>
        <v>0</v>
      </c>
      <c r="P310" s="417">
        <f>ROUND(P311/S304,1)</f>
        <v>0</v>
      </c>
      <c r="Q310" s="416">
        <f>ROUND(Q311/S304,0)</f>
        <v>0</v>
      </c>
      <c r="R310" s="416">
        <f>ROUND(R311/S304,0)</f>
        <v>0</v>
      </c>
      <c r="S310" s="418" t="s">
        <v>617</v>
      </c>
      <c r="T310" s="348"/>
      <c r="U310" s="255">
        <f t="shared" si="90"/>
        <v>0</v>
      </c>
      <c r="V310" s="337"/>
      <c r="W310" s="419"/>
      <c r="X310" s="419"/>
      <c r="Y310" s="419"/>
      <c r="Z310" s="338"/>
      <c r="AA310" s="339"/>
      <c r="AB310" s="338"/>
      <c r="AC310" s="340"/>
      <c r="AD310" s="341"/>
      <c r="AE310" s="169"/>
      <c r="AF310" s="273" t="s">
        <v>1373</v>
      </c>
      <c r="AG310" s="274" t="s">
        <v>1372</v>
      </c>
      <c r="AH310" s="325" t="s">
        <v>1371</v>
      </c>
      <c r="AI310" s="350"/>
      <c r="AJ310" s="263"/>
      <c r="AN310" s="264"/>
      <c r="AO310" s="169"/>
      <c r="AP310" s="176"/>
    </row>
    <row r="311" spans="1:44" ht="21" customHeight="1">
      <c r="I311" s="265">
        <f t="shared" si="88"/>
        <v>0</v>
      </c>
      <c r="J311" s="255">
        <f t="shared" si="89"/>
        <v>0</v>
      </c>
      <c r="K311" s="343" t="s">
        <v>1366</v>
      </c>
      <c r="L311" s="344"/>
      <c r="M311" s="344"/>
      <c r="N311" s="420">
        <f>SUM(N312:N375)</f>
        <v>0</v>
      </c>
      <c r="O311" s="420">
        <f>SUM(O312:O375)</f>
        <v>0</v>
      </c>
      <c r="P311" s="420">
        <f>SUM(P312:P375)</f>
        <v>0</v>
      </c>
      <c r="Q311" s="420">
        <f>SUM(Q312:Q375)</f>
        <v>0</v>
      </c>
      <c r="R311" s="420">
        <f>SUM(R312:R375)</f>
        <v>0</v>
      </c>
      <c r="S311" s="421"/>
      <c r="T311" s="353"/>
      <c r="U311" s="255">
        <f t="shared" si="90"/>
        <v>0</v>
      </c>
      <c r="V311" s="337"/>
      <c r="W311" s="419"/>
      <c r="X311" s="419"/>
      <c r="Y311" s="419"/>
      <c r="Z311" s="338"/>
      <c r="AA311" s="339"/>
      <c r="AB311" s="338"/>
      <c r="AC311" s="340"/>
      <c r="AD311" s="341"/>
      <c r="AE311" s="169"/>
      <c r="AF311" s="287" t="s">
        <v>1370</v>
      </c>
      <c r="AG311" s="288" t="s">
        <v>1151</v>
      </c>
      <c r="AH311" s="354">
        <v>0</v>
      </c>
      <c r="AI311" s="422"/>
      <c r="AJ311" s="263"/>
      <c r="AN311" s="264"/>
      <c r="AO311" s="169"/>
      <c r="AP311" s="176"/>
    </row>
    <row r="312" spans="1:44" ht="21" customHeight="1">
      <c r="I312" s="265">
        <f t="shared" ref="I312:I325" si="91">IF((O$312+P$312)&gt;0,1,0)</f>
        <v>0</v>
      </c>
      <c r="J312" s="255">
        <f t="shared" si="89"/>
        <v>0</v>
      </c>
      <c r="K312" s="343">
        <v>1</v>
      </c>
      <c r="L312" s="356">
        <v>0</v>
      </c>
      <c r="M312" s="356">
        <v>0</v>
      </c>
      <c r="N312" s="357">
        <f t="shared" ref="N312:N325" si="92">IF(O312+P312&gt;0,$W$302,)</f>
        <v>0</v>
      </c>
      <c r="O312" s="358">
        <v>0</v>
      </c>
      <c r="P312" s="358">
        <v>0</v>
      </c>
      <c r="Q312" s="359">
        <f t="shared" ref="Q312:Q325" si="93">ROUND(O312*50,0)</f>
        <v>0</v>
      </c>
      <c r="R312" s="359">
        <f t="shared" ref="R312:R325" si="94">ROUND(P312*50,0)</f>
        <v>0</v>
      </c>
      <c r="S312" s="360"/>
      <c r="T312" s="361"/>
      <c r="U312" s="255">
        <f t="shared" si="90"/>
        <v>0</v>
      </c>
      <c r="V312" s="337"/>
      <c r="W312" s="419"/>
      <c r="X312" s="419"/>
      <c r="Y312" s="419"/>
      <c r="Z312" s="338"/>
      <c r="AA312" s="339"/>
      <c r="AB312" s="338"/>
      <c r="AC312" s="340"/>
      <c r="AD312" s="341"/>
      <c r="AE312" s="169"/>
      <c r="AF312" s="287" t="s">
        <v>1369</v>
      </c>
      <c r="AG312" s="288" t="s">
        <v>1368</v>
      </c>
      <c r="AH312" s="362">
        <v>0.05</v>
      </c>
      <c r="AI312" s="422"/>
      <c r="AJ312" s="263"/>
      <c r="AN312" s="264"/>
      <c r="AO312" s="169"/>
      <c r="AP312" s="176"/>
    </row>
    <row r="313" spans="1:44" ht="21" customHeight="1">
      <c r="I313" s="265">
        <f t="shared" si="91"/>
        <v>0</v>
      </c>
      <c r="J313" s="255">
        <f t="shared" si="89"/>
        <v>0</v>
      </c>
      <c r="K313" s="343">
        <f t="shared" ref="K313:K325" si="95">+K312+1</f>
        <v>2</v>
      </c>
      <c r="L313" s="356">
        <v>0</v>
      </c>
      <c r="M313" s="356">
        <v>0</v>
      </c>
      <c r="N313" s="357">
        <f t="shared" si="92"/>
        <v>0</v>
      </c>
      <c r="O313" s="358">
        <v>0</v>
      </c>
      <c r="P313" s="358">
        <v>0</v>
      </c>
      <c r="Q313" s="359">
        <f t="shared" si="93"/>
        <v>0</v>
      </c>
      <c r="R313" s="359">
        <f t="shared" si="94"/>
        <v>0</v>
      </c>
      <c r="S313" s="360"/>
      <c r="T313" s="361"/>
      <c r="U313" s="255">
        <f t="shared" si="90"/>
        <v>0</v>
      </c>
      <c r="V313" s="337"/>
      <c r="W313" s="419"/>
      <c r="X313" s="419"/>
      <c r="Y313" s="419"/>
      <c r="Z313" s="338"/>
      <c r="AA313" s="339"/>
      <c r="AB313" s="338"/>
      <c r="AC313" s="340"/>
      <c r="AD313" s="341"/>
      <c r="AE313" s="169"/>
      <c r="AF313" s="287" t="s">
        <v>1367</v>
      </c>
      <c r="AG313" s="288" t="s">
        <v>1150</v>
      </c>
      <c r="AH313" s="362">
        <v>0.1</v>
      </c>
      <c r="AI313" s="363"/>
      <c r="AJ313" s="263"/>
      <c r="AN313" s="264"/>
      <c r="AO313" s="169"/>
      <c r="AP313" s="176"/>
    </row>
    <row r="314" spans="1:44" ht="21" customHeight="1">
      <c r="I314" s="265">
        <f t="shared" si="91"/>
        <v>0</v>
      </c>
      <c r="J314" s="255">
        <f t="shared" si="89"/>
        <v>0</v>
      </c>
      <c r="K314" s="343">
        <f t="shared" si="95"/>
        <v>3</v>
      </c>
      <c r="L314" s="356">
        <v>0</v>
      </c>
      <c r="M314" s="356">
        <v>0</v>
      </c>
      <c r="N314" s="357">
        <f t="shared" si="92"/>
        <v>0</v>
      </c>
      <c r="O314" s="358">
        <v>0</v>
      </c>
      <c r="P314" s="358">
        <v>0</v>
      </c>
      <c r="Q314" s="359">
        <f t="shared" si="93"/>
        <v>0</v>
      </c>
      <c r="R314" s="359">
        <f t="shared" si="94"/>
        <v>0</v>
      </c>
      <c r="S314" s="360"/>
      <c r="T314" s="361"/>
      <c r="U314" s="255">
        <f t="shared" si="90"/>
        <v>0</v>
      </c>
      <c r="V314" s="337"/>
      <c r="W314" s="419"/>
      <c r="X314" s="419"/>
      <c r="Y314" s="419"/>
      <c r="Z314" s="338"/>
      <c r="AA314" s="339"/>
      <c r="AB314" s="338"/>
      <c r="AC314" s="340"/>
      <c r="AD314" s="341"/>
      <c r="AE314" s="169"/>
      <c r="AF314" s="287"/>
      <c r="AG314" s="288"/>
      <c r="AH314" s="364"/>
      <c r="AI314" s="289"/>
      <c r="AJ314" s="333"/>
      <c r="AN314" s="333"/>
      <c r="AO314" s="169"/>
      <c r="AP314" s="176"/>
      <c r="AQ314" s="167"/>
    </row>
    <row r="315" spans="1:44" ht="21" customHeight="1" thickBot="1">
      <c r="I315" s="265">
        <f t="shared" si="91"/>
        <v>0</v>
      </c>
      <c r="J315" s="255">
        <f t="shared" si="89"/>
        <v>0</v>
      </c>
      <c r="K315" s="343">
        <f t="shared" si="95"/>
        <v>4</v>
      </c>
      <c r="L315" s="356">
        <v>0</v>
      </c>
      <c r="M315" s="356">
        <v>0</v>
      </c>
      <c r="N315" s="357">
        <f t="shared" si="92"/>
        <v>0</v>
      </c>
      <c r="O315" s="358">
        <v>0</v>
      </c>
      <c r="P315" s="358">
        <v>0</v>
      </c>
      <c r="Q315" s="359">
        <f t="shared" si="93"/>
        <v>0</v>
      </c>
      <c r="R315" s="359">
        <f t="shared" si="94"/>
        <v>0</v>
      </c>
      <c r="S315" s="360"/>
      <c r="T315" s="361"/>
      <c r="U315" s="255">
        <f t="shared" si="90"/>
        <v>0</v>
      </c>
      <c r="V315" s="337"/>
      <c r="W315" s="419"/>
      <c r="X315" s="419"/>
      <c r="Y315" s="419"/>
      <c r="Z315" s="338"/>
      <c r="AA315" s="339"/>
      <c r="AB315" s="338"/>
      <c r="AC315" s="340"/>
      <c r="AD315" s="341"/>
      <c r="AE315" s="169"/>
      <c r="AF315" s="329"/>
      <c r="AG315" s="423"/>
      <c r="AH315" s="330"/>
      <c r="AI315" s="332"/>
      <c r="AJ315" s="333"/>
      <c r="AN315" s="333"/>
      <c r="AO315" s="169"/>
      <c r="AP315" s="176"/>
    </row>
    <row r="316" spans="1:44" ht="21" customHeight="1">
      <c r="I316" s="265">
        <f t="shared" si="91"/>
        <v>0</v>
      </c>
      <c r="J316" s="255">
        <f t="shared" si="89"/>
        <v>0</v>
      </c>
      <c r="K316" s="343">
        <f t="shared" si="95"/>
        <v>5</v>
      </c>
      <c r="L316" s="356">
        <v>0</v>
      </c>
      <c r="M316" s="356">
        <v>0</v>
      </c>
      <c r="N316" s="357">
        <f t="shared" si="92"/>
        <v>0</v>
      </c>
      <c r="O316" s="358">
        <v>0</v>
      </c>
      <c r="P316" s="358">
        <v>0</v>
      </c>
      <c r="Q316" s="359">
        <f t="shared" si="93"/>
        <v>0</v>
      </c>
      <c r="R316" s="359">
        <f t="shared" si="94"/>
        <v>0</v>
      </c>
      <c r="S316" s="360"/>
      <c r="T316" s="361"/>
      <c r="U316" s="255">
        <f t="shared" si="90"/>
        <v>0</v>
      </c>
      <c r="V316" s="337"/>
      <c r="W316" s="419"/>
      <c r="X316" s="419"/>
      <c r="Y316" s="419"/>
      <c r="Z316" s="338"/>
      <c r="AA316" s="339"/>
      <c r="AB316" s="338"/>
      <c r="AC316" s="340"/>
      <c r="AD316" s="341"/>
      <c r="AE316" s="167"/>
      <c r="AF316" s="176"/>
      <c r="AG316" s="176"/>
      <c r="AH316" s="176"/>
      <c r="AI316" s="176"/>
      <c r="AJ316" s="176"/>
      <c r="AK316" s="167"/>
      <c r="AL316" s="167"/>
      <c r="AM316" s="167"/>
      <c r="AN316" s="176"/>
      <c r="AO316" s="169"/>
      <c r="AP316" s="176"/>
      <c r="AR316" s="167"/>
    </row>
    <row r="317" spans="1:44" ht="21" customHeight="1">
      <c r="I317" s="265">
        <f t="shared" si="91"/>
        <v>0</v>
      </c>
      <c r="J317" s="255">
        <f t="shared" si="89"/>
        <v>0</v>
      </c>
      <c r="K317" s="343">
        <f t="shared" si="95"/>
        <v>6</v>
      </c>
      <c r="L317" s="356"/>
      <c r="M317" s="356"/>
      <c r="N317" s="357">
        <f t="shared" si="92"/>
        <v>0</v>
      </c>
      <c r="O317" s="358"/>
      <c r="P317" s="358"/>
      <c r="Q317" s="359">
        <f t="shared" si="93"/>
        <v>0</v>
      </c>
      <c r="R317" s="359">
        <f t="shared" si="94"/>
        <v>0</v>
      </c>
      <c r="S317" s="360"/>
      <c r="T317" s="361"/>
      <c r="U317" s="255">
        <f t="shared" si="90"/>
        <v>0</v>
      </c>
      <c r="V317" s="280" t="s">
        <v>1366</v>
      </c>
      <c r="W317" s="366">
        <f>SUM(W309:W316)</f>
        <v>0</v>
      </c>
      <c r="X317" s="366">
        <f>SUM(X309:X316)</f>
        <v>0</v>
      </c>
      <c r="Y317" s="366">
        <f>SUM(Y309:Y316)</f>
        <v>0</v>
      </c>
      <c r="Z317" s="367"/>
      <c r="AA317" s="368"/>
      <c r="AB317" s="366">
        <f>SUM(AB309:AB316)</f>
        <v>0</v>
      </c>
      <c r="AC317" s="369"/>
      <c r="AD317" s="370"/>
      <c r="AE317" s="371"/>
      <c r="AF317" s="169"/>
      <c r="AG317" s="169"/>
      <c r="AH317" s="169"/>
      <c r="AI317" s="169"/>
      <c r="AJ317" s="169"/>
      <c r="AN317" s="176"/>
      <c r="AO317" s="169"/>
      <c r="AP317" s="176"/>
    </row>
    <row r="318" spans="1:44" s="167" customFormat="1" ht="21" customHeight="1" thickBot="1">
      <c r="A318" s="372"/>
      <c r="B318" s="372"/>
      <c r="C318" s="372"/>
      <c r="D318" s="372"/>
      <c r="E318" s="372"/>
      <c r="F318" s="372"/>
      <c r="G318" s="372"/>
      <c r="I318" s="265">
        <f t="shared" si="91"/>
        <v>0</v>
      </c>
      <c r="J318" s="255">
        <f t="shared" si="89"/>
        <v>0</v>
      </c>
      <c r="K318" s="343">
        <f t="shared" si="95"/>
        <v>7</v>
      </c>
      <c r="L318" s="356"/>
      <c r="M318" s="356"/>
      <c r="N318" s="357">
        <f t="shared" si="92"/>
        <v>0</v>
      </c>
      <c r="O318" s="358"/>
      <c r="P318" s="358"/>
      <c r="Q318" s="359">
        <f t="shared" si="93"/>
        <v>0</v>
      </c>
      <c r="R318" s="359">
        <f t="shared" si="94"/>
        <v>0</v>
      </c>
      <c r="S318" s="360"/>
      <c r="T318" s="361"/>
      <c r="U318" s="255">
        <f t="shared" si="90"/>
        <v>0</v>
      </c>
      <c r="V318" s="373" t="s">
        <v>1374</v>
      </c>
      <c r="W318" s="374"/>
      <c r="X318" s="374"/>
      <c r="Y318" s="374"/>
      <c r="Z318" s="374"/>
      <c r="AA318" s="375"/>
      <c r="AB318" s="374">
        <f>IF(AB317&gt;0,ROUND(AB317/COUNTA(AB309:AB316),0),)</f>
        <v>0</v>
      </c>
      <c r="AC318" s="376"/>
      <c r="AD318" s="377"/>
      <c r="AE318" s="371"/>
      <c r="AF318" s="371"/>
      <c r="AG318" s="371"/>
      <c r="AH318" s="169"/>
      <c r="AI318" s="169"/>
      <c r="AJ318" s="169"/>
      <c r="AK318" s="169"/>
      <c r="AL318" s="169"/>
      <c r="AM318" s="169"/>
      <c r="AN318" s="176"/>
      <c r="AO318" s="176"/>
      <c r="AP318" s="176"/>
      <c r="AQ318" s="253"/>
      <c r="AR318" s="253"/>
    </row>
    <row r="319" spans="1:44" ht="21" customHeight="1">
      <c r="I319" s="265">
        <f t="shared" si="91"/>
        <v>0</v>
      </c>
      <c r="J319" s="255">
        <f t="shared" si="89"/>
        <v>0</v>
      </c>
      <c r="K319" s="343">
        <f t="shared" si="95"/>
        <v>8</v>
      </c>
      <c r="L319" s="356"/>
      <c r="M319" s="356"/>
      <c r="N319" s="357">
        <f t="shared" si="92"/>
        <v>0</v>
      </c>
      <c r="O319" s="358"/>
      <c r="P319" s="358"/>
      <c r="Q319" s="359">
        <f t="shared" si="93"/>
        <v>0</v>
      </c>
      <c r="R319" s="359">
        <f t="shared" si="94"/>
        <v>0</v>
      </c>
      <c r="S319" s="360"/>
      <c r="T319" s="361"/>
      <c r="U319" s="255">
        <f t="shared" si="90"/>
        <v>0</v>
      </c>
      <c r="V319" s="169"/>
      <c r="W319" s="169"/>
      <c r="X319" s="169"/>
      <c r="Y319" s="169"/>
      <c r="Z319" s="169"/>
      <c r="AA319" s="378"/>
      <c r="AB319" s="169"/>
      <c r="AC319" s="169"/>
      <c r="AD319" s="169"/>
      <c r="AE319" s="371"/>
      <c r="AF319" s="371"/>
      <c r="AG319" s="371"/>
      <c r="AH319" s="169"/>
      <c r="AI319" s="169"/>
      <c r="AJ319" s="169"/>
      <c r="AK319" s="169"/>
      <c r="AL319" s="169"/>
      <c r="AM319" s="169"/>
      <c r="AN319" s="176"/>
      <c r="AO319" s="176"/>
      <c r="AP319" s="176"/>
    </row>
    <row r="320" spans="1:44" ht="21" customHeight="1">
      <c r="I320" s="265">
        <f t="shared" si="91"/>
        <v>0</v>
      </c>
      <c r="J320" s="255">
        <f t="shared" si="89"/>
        <v>0</v>
      </c>
      <c r="K320" s="343">
        <f t="shared" si="95"/>
        <v>9</v>
      </c>
      <c r="L320" s="356"/>
      <c r="M320" s="356"/>
      <c r="N320" s="357">
        <f t="shared" si="92"/>
        <v>0</v>
      </c>
      <c r="O320" s="358"/>
      <c r="P320" s="358"/>
      <c r="Q320" s="359">
        <f t="shared" si="93"/>
        <v>0</v>
      </c>
      <c r="R320" s="359">
        <f t="shared" si="94"/>
        <v>0</v>
      </c>
      <c r="S320" s="360"/>
      <c r="T320" s="361"/>
      <c r="U320" s="255">
        <f t="shared" si="90"/>
        <v>0</v>
      </c>
      <c r="V320" s="169"/>
      <c r="W320" s="169"/>
      <c r="X320" s="169"/>
      <c r="Y320" s="169"/>
      <c r="Z320" s="169"/>
      <c r="AA320" s="378"/>
      <c r="AB320" s="169"/>
      <c r="AC320" s="169"/>
      <c r="AD320" s="169"/>
      <c r="AE320" s="371"/>
      <c r="AF320" s="371"/>
      <c r="AG320" s="371"/>
      <c r="AH320" s="169"/>
      <c r="AI320" s="169"/>
      <c r="AJ320" s="169"/>
      <c r="AK320" s="169"/>
      <c r="AL320" s="169"/>
      <c r="AM320" s="169"/>
      <c r="AN320" s="176"/>
      <c r="AO320" s="176"/>
      <c r="AP320" s="176"/>
    </row>
    <row r="321" spans="9:42" ht="21" customHeight="1">
      <c r="I321" s="265">
        <f t="shared" si="91"/>
        <v>0</v>
      </c>
      <c r="J321" s="255">
        <f t="shared" si="89"/>
        <v>0</v>
      </c>
      <c r="K321" s="343">
        <f t="shared" si="95"/>
        <v>10</v>
      </c>
      <c r="L321" s="356"/>
      <c r="M321" s="356"/>
      <c r="N321" s="357">
        <f t="shared" si="92"/>
        <v>0</v>
      </c>
      <c r="O321" s="358"/>
      <c r="P321" s="358"/>
      <c r="Q321" s="359">
        <f t="shared" si="93"/>
        <v>0</v>
      </c>
      <c r="R321" s="359">
        <f t="shared" si="94"/>
        <v>0</v>
      </c>
      <c r="S321" s="360"/>
      <c r="T321" s="361"/>
      <c r="U321" s="255">
        <f t="shared" si="90"/>
        <v>0</v>
      </c>
      <c r="V321" s="169"/>
      <c r="W321" s="169"/>
      <c r="X321" s="169"/>
      <c r="Y321" s="169"/>
      <c r="Z321" s="169"/>
      <c r="AA321" s="378"/>
      <c r="AB321" s="169"/>
      <c r="AC321" s="169"/>
      <c r="AD321" s="169"/>
      <c r="AE321" s="371"/>
      <c r="AF321" s="371"/>
      <c r="AG321" s="371"/>
      <c r="AH321" s="169"/>
      <c r="AI321" s="169"/>
      <c r="AJ321" s="169"/>
      <c r="AK321" s="169"/>
      <c r="AL321" s="169"/>
      <c r="AM321" s="169"/>
      <c r="AN321" s="176"/>
      <c r="AO321" s="176"/>
      <c r="AP321" s="176"/>
    </row>
    <row r="322" spans="9:42" ht="21" customHeight="1">
      <c r="I322" s="265">
        <f t="shared" si="91"/>
        <v>0</v>
      </c>
      <c r="J322" s="255">
        <f t="shared" si="89"/>
        <v>0</v>
      </c>
      <c r="K322" s="343">
        <f t="shared" si="95"/>
        <v>11</v>
      </c>
      <c r="L322" s="356"/>
      <c r="M322" s="356"/>
      <c r="N322" s="357">
        <f t="shared" si="92"/>
        <v>0</v>
      </c>
      <c r="O322" s="358"/>
      <c r="P322" s="358"/>
      <c r="Q322" s="359">
        <f t="shared" si="93"/>
        <v>0</v>
      </c>
      <c r="R322" s="359">
        <f t="shared" si="94"/>
        <v>0</v>
      </c>
      <c r="S322" s="360"/>
      <c r="T322" s="361"/>
      <c r="U322" s="255">
        <f t="shared" si="90"/>
        <v>0</v>
      </c>
      <c r="V322" s="169"/>
      <c r="W322" s="169"/>
      <c r="X322" s="169"/>
      <c r="Y322" s="169"/>
      <c r="Z322" s="169"/>
      <c r="AA322" s="378"/>
      <c r="AB322" s="169"/>
      <c r="AC322" s="169"/>
      <c r="AD322" s="169"/>
      <c r="AE322" s="371"/>
      <c r="AF322" s="371"/>
      <c r="AG322" s="371"/>
      <c r="AH322" s="169"/>
      <c r="AI322" s="169"/>
      <c r="AJ322" s="169"/>
      <c r="AK322" s="169"/>
      <c r="AL322" s="169"/>
      <c r="AM322" s="169"/>
      <c r="AN322" s="176"/>
      <c r="AO322" s="176"/>
      <c r="AP322" s="176"/>
    </row>
    <row r="323" spans="9:42" ht="21" customHeight="1">
      <c r="I323" s="265">
        <f t="shared" si="91"/>
        <v>0</v>
      </c>
      <c r="J323" s="255">
        <f t="shared" si="89"/>
        <v>0</v>
      </c>
      <c r="K323" s="343">
        <f t="shared" si="95"/>
        <v>12</v>
      </c>
      <c r="L323" s="356"/>
      <c r="M323" s="356"/>
      <c r="N323" s="357">
        <f t="shared" si="92"/>
        <v>0</v>
      </c>
      <c r="O323" s="358"/>
      <c r="P323" s="358"/>
      <c r="Q323" s="359">
        <f t="shared" si="93"/>
        <v>0</v>
      </c>
      <c r="R323" s="359">
        <f t="shared" si="94"/>
        <v>0</v>
      </c>
      <c r="S323" s="360"/>
      <c r="T323" s="361"/>
      <c r="U323" s="255">
        <f t="shared" si="90"/>
        <v>0</v>
      </c>
      <c r="V323" s="169"/>
      <c r="W323" s="169"/>
      <c r="X323" s="169"/>
      <c r="Y323" s="169"/>
      <c r="Z323" s="169"/>
      <c r="AA323" s="378"/>
      <c r="AB323" s="169"/>
      <c r="AC323" s="169"/>
      <c r="AD323" s="169"/>
      <c r="AE323" s="371"/>
      <c r="AF323" s="371"/>
      <c r="AG323" s="371"/>
      <c r="AH323" s="169"/>
      <c r="AI323" s="169"/>
      <c r="AJ323" s="169"/>
      <c r="AK323" s="169"/>
      <c r="AL323" s="169"/>
      <c r="AM323" s="169"/>
      <c r="AN323" s="176"/>
      <c r="AO323" s="176"/>
      <c r="AP323" s="176"/>
    </row>
    <row r="324" spans="9:42" ht="21" customHeight="1">
      <c r="I324" s="265">
        <f t="shared" si="91"/>
        <v>0</v>
      </c>
      <c r="J324" s="255">
        <f t="shared" si="89"/>
        <v>0</v>
      </c>
      <c r="K324" s="343">
        <f t="shared" si="95"/>
        <v>13</v>
      </c>
      <c r="L324" s="356"/>
      <c r="M324" s="356"/>
      <c r="N324" s="357">
        <f t="shared" si="92"/>
        <v>0</v>
      </c>
      <c r="O324" s="358"/>
      <c r="P324" s="358"/>
      <c r="Q324" s="359">
        <f t="shared" si="93"/>
        <v>0</v>
      </c>
      <c r="R324" s="359">
        <f t="shared" si="94"/>
        <v>0</v>
      </c>
      <c r="S324" s="360"/>
      <c r="T324" s="361"/>
      <c r="U324" s="255">
        <f t="shared" si="90"/>
        <v>0</v>
      </c>
      <c r="V324" s="169"/>
      <c r="W324" s="169"/>
      <c r="X324" s="169"/>
      <c r="Y324" s="169"/>
      <c r="Z324" s="169"/>
      <c r="AA324" s="378"/>
      <c r="AB324" s="169"/>
      <c r="AC324" s="169"/>
      <c r="AD324" s="169"/>
      <c r="AE324" s="371"/>
      <c r="AF324" s="371"/>
      <c r="AG324" s="371"/>
      <c r="AH324" s="169"/>
      <c r="AI324" s="169"/>
      <c r="AJ324" s="169"/>
      <c r="AK324" s="169"/>
      <c r="AL324" s="169"/>
      <c r="AM324" s="169"/>
      <c r="AN324" s="176"/>
      <c r="AO324" s="176"/>
      <c r="AP324" s="176"/>
    </row>
    <row r="325" spans="9:42" ht="21" customHeight="1" thickBot="1">
      <c r="I325" s="265">
        <f t="shared" si="91"/>
        <v>0</v>
      </c>
      <c r="J325" s="255">
        <f t="shared" si="89"/>
        <v>0</v>
      </c>
      <c r="K325" s="385">
        <f t="shared" si="95"/>
        <v>14</v>
      </c>
      <c r="L325" s="356"/>
      <c r="M325" s="356"/>
      <c r="N325" s="387">
        <f t="shared" si="92"/>
        <v>0</v>
      </c>
      <c r="O325" s="388"/>
      <c r="P325" s="388"/>
      <c r="Q325" s="389">
        <f t="shared" si="93"/>
        <v>0</v>
      </c>
      <c r="R325" s="389">
        <f t="shared" si="94"/>
        <v>0</v>
      </c>
      <c r="S325" s="390"/>
      <c r="T325" s="391"/>
      <c r="U325" s="255">
        <f t="shared" si="90"/>
        <v>0</v>
      </c>
      <c r="V325" s="169"/>
      <c r="W325" s="169"/>
      <c r="X325" s="169"/>
      <c r="Y325" s="169"/>
      <c r="Z325" s="169"/>
      <c r="AA325" s="378"/>
      <c r="AB325" s="169"/>
      <c r="AC325" s="169"/>
      <c r="AD325" s="169"/>
      <c r="AE325" s="371"/>
      <c r="AF325" s="371"/>
      <c r="AG325" s="371"/>
      <c r="AH325" s="169"/>
      <c r="AI325" s="169"/>
      <c r="AJ325" s="169"/>
      <c r="AK325" s="169"/>
      <c r="AL325" s="169"/>
      <c r="AM325" s="169"/>
      <c r="AN325" s="176"/>
      <c r="AO325" s="176"/>
      <c r="AP325" s="176"/>
    </row>
    <row r="326" spans="9:42" ht="21" customHeight="1">
      <c r="I326" s="265">
        <f t="shared" ref="I326:I350" si="96">IF((O$328+P$328)&gt;0,1,0)</f>
        <v>0</v>
      </c>
      <c r="J326" s="255">
        <f t="shared" si="89"/>
        <v>0</v>
      </c>
      <c r="K326" s="2439" t="s">
        <v>1392</v>
      </c>
      <c r="L326" s="2441" t="s">
        <v>1391</v>
      </c>
      <c r="M326" s="2443" t="s">
        <v>1390</v>
      </c>
      <c r="N326" s="2443" t="s">
        <v>1389</v>
      </c>
      <c r="O326" s="2445" t="s">
        <v>1388</v>
      </c>
      <c r="P326" s="2445"/>
      <c r="Q326" s="2445" t="s">
        <v>1387</v>
      </c>
      <c r="R326" s="2445"/>
      <c r="S326" s="2446" t="s">
        <v>1386</v>
      </c>
      <c r="T326" s="2448" t="s">
        <v>1385</v>
      </c>
      <c r="U326" s="255">
        <f t="shared" si="90"/>
        <v>0</v>
      </c>
      <c r="V326" s="169"/>
      <c r="W326" s="169"/>
      <c r="X326" s="169"/>
      <c r="Y326" s="169"/>
      <c r="Z326" s="169"/>
      <c r="AA326" s="378"/>
      <c r="AB326" s="169"/>
      <c r="AC326" s="169"/>
      <c r="AD326" s="169"/>
      <c r="AE326" s="371"/>
      <c r="AF326" s="371"/>
      <c r="AG326" s="371"/>
      <c r="AH326" s="169"/>
      <c r="AI326" s="169"/>
      <c r="AJ326" s="169"/>
      <c r="AK326" s="169"/>
      <c r="AL326" s="169"/>
      <c r="AM326" s="169"/>
      <c r="AN326" s="176"/>
      <c r="AO326" s="176"/>
      <c r="AP326" s="176"/>
    </row>
    <row r="327" spans="9:42" ht="21" customHeight="1">
      <c r="I327" s="265">
        <f t="shared" si="96"/>
        <v>0</v>
      </c>
      <c r="J327" s="255">
        <f t="shared" si="89"/>
        <v>0</v>
      </c>
      <c r="K327" s="2440"/>
      <c r="L327" s="2442"/>
      <c r="M327" s="2444"/>
      <c r="N327" s="2444"/>
      <c r="O327" s="334" t="s">
        <v>1376</v>
      </c>
      <c r="P327" s="335" t="s">
        <v>1375</v>
      </c>
      <c r="Q327" s="335" t="s">
        <v>1376</v>
      </c>
      <c r="R327" s="415" t="s">
        <v>1375</v>
      </c>
      <c r="S327" s="2447"/>
      <c r="T327" s="2449"/>
      <c r="U327" s="255">
        <f t="shared" si="90"/>
        <v>0</v>
      </c>
      <c r="V327" s="169"/>
      <c r="W327" s="169"/>
      <c r="X327" s="169"/>
      <c r="Y327" s="169"/>
      <c r="Z327" s="169"/>
      <c r="AA327" s="378"/>
      <c r="AB327" s="169"/>
      <c r="AC327" s="169"/>
      <c r="AD327" s="169"/>
      <c r="AE327" s="371"/>
      <c r="AF327" s="371"/>
      <c r="AG327" s="371"/>
      <c r="AH327" s="169"/>
      <c r="AI327" s="169"/>
      <c r="AJ327" s="169"/>
      <c r="AK327" s="169"/>
      <c r="AL327" s="169"/>
      <c r="AM327" s="169"/>
      <c r="AN327" s="176"/>
      <c r="AO327" s="176"/>
      <c r="AP327" s="176"/>
    </row>
    <row r="328" spans="9:42" ht="21" customHeight="1">
      <c r="I328" s="265">
        <f t="shared" si="96"/>
        <v>0</v>
      </c>
      <c r="J328" s="255">
        <f t="shared" si="89"/>
        <v>0</v>
      </c>
      <c r="K328" s="343">
        <f>+K25+1</f>
        <v>15</v>
      </c>
      <c r="L328" s="356"/>
      <c r="M328" s="356"/>
      <c r="N328" s="357">
        <f t="shared" ref="N328:N350" si="97">IF(O328+P328&gt;0,$W$302,)</f>
        <v>0</v>
      </c>
      <c r="O328" s="358"/>
      <c r="P328" s="358"/>
      <c r="Q328" s="359">
        <f t="shared" ref="Q328:Q350" si="98">ROUND(O328*50,0)</f>
        <v>0</v>
      </c>
      <c r="R328" s="359">
        <f t="shared" ref="R328:R350" si="99">ROUND(P328*50,0)</f>
        <v>0</v>
      </c>
      <c r="S328" s="360"/>
      <c r="T328" s="361"/>
      <c r="U328" s="255">
        <f t="shared" si="90"/>
        <v>0</v>
      </c>
      <c r="V328" s="169"/>
      <c r="W328" s="169"/>
      <c r="X328" s="169"/>
      <c r="Y328" s="169"/>
      <c r="Z328" s="169"/>
      <c r="AA328" s="378"/>
      <c r="AB328" s="169"/>
      <c r="AC328" s="169"/>
      <c r="AD328" s="169"/>
      <c r="AE328" s="371"/>
      <c r="AF328" s="371"/>
      <c r="AG328" s="371"/>
      <c r="AH328" s="169"/>
      <c r="AI328" s="169"/>
      <c r="AJ328" s="169"/>
      <c r="AK328" s="169"/>
      <c r="AL328" s="169"/>
      <c r="AM328" s="169"/>
      <c r="AN328" s="176"/>
      <c r="AO328" s="176"/>
      <c r="AP328" s="176"/>
    </row>
    <row r="329" spans="9:42" ht="21" customHeight="1">
      <c r="I329" s="265">
        <f t="shared" si="96"/>
        <v>0</v>
      </c>
      <c r="J329" s="255">
        <f t="shared" si="89"/>
        <v>0</v>
      </c>
      <c r="K329" s="343">
        <f t="shared" ref="K329:K350" si="100">+K328+1</f>
        <v>16</v>
      </c>
      <c r="L329" s="356"/>
      <c r="M329" s="356"/>
      <c r="N329" s="357">
        <f t="shared" si="97"/>
        <v>0</v>
      </c>
      <c r="O329" s="358"/>
      <c r="P329" s="358"/>
      <c r="Q329" s="359">
        <f t="shared" si="98"/>
        <v>0</v>
      </c>
      <c r="R329" s="359">
        <f t="shared" si="99"/>
        <v>0</v>
      </c>
      <c r="S329" s="360"/>
      <c r="T329" s="361"/>
      <c r="U329" s="255">
        <f t="shared" si="90"/>
        <v>0</v>
      </c>
      <c r="V329" s="169"/>
      <c r="W329" s="169"/>
      <c r="X329" s="169"/>
      <c r="Y329" s="169"/>
      <c r="Z329" s="169"/>
      <c r="AA329" s="378"/>
      <c r="AB329" s="169"/>
      <c r="AC329" s="169"/>
      <c r="AD329" s="169"/>
      <c r="AE329" s="371"/>
      <c r="AF329" s="371"/>
      <c r="AG329" s="371"/>
      <c r="AH329" s="169"/>
      <c r="AI329" s="169"/>
      <c r="AJ329" s="169"/>
      <c r="AK329" s="169"/>
      <c r="AL329" s="169"/>
      <c r="AM329" s="169"/>
      <c r="AN329" s="176"/>
      <c r="AO329" s="176"/>
      <c r="AP329" s="176"/>
    </row>
    <row r="330" spans="9:42" ht="21" customHeight="1">
      <c r="I330" s="265">
        <f t="shared" si="96"/>
        <v>0</v>
      </c>
      <c r="J330" s="255">
        <f t="shared" si="89"/>
        <v>0</v>
      </c>
      <c r="K330" s="343">
        <f t="shared" si="100"/>
        <v>17</v>
      </c>
      <c r="L330" s="356"/>
      <c r="M330" s="356"/>
      <c r="N330" s="357">
        <f t="shared" si="97"/>
        <v>0</v>
      </c>
      <c r="O330" s="358"/>
      <c r="P330" s="358"/>
      <c r="Q330" s="359">
        <f t="shared" si="98"/>
        <v>0</v>
      </c>
      <c r="R330" s="359">
        <f t="shared" si="99"/>
        <v>0</v>
      </c>
      <c r="S330" s="360"/>
      <c r="T330" s="361"/>
      <c r="U330" s="255">
        <f t="shared" si="90"/>
        <v>0</v>
      </c>
      <c r="V330" s="169"/>
      <c r="W330" s="169"/>
      <c r="X330" s="169"/>
      <c r="Y330" s="169"/>
      <c r="Z330" s="169"/>
      <c r="AA330" s="378"/>
      <c r="AB330" s="169"/>
      <c r="AC330" s="169"/>
      <c r="AD330" s="169"/>
      <c r="AE330" s="371"/>
      <c r="AF330" s="371"/>
      <c r="AG330" s="371"/>
      <c r="AH330" s="169"/>
      <c r="AI330" s="169"/>
      <c r="AJ330" s="169"/>
      <c r="AK330" s="169"/>
      <c r="AL330" s="169"/>
      <c r="AM330" s="169"/>
      <c r="AN330" s="176"/>
      <c r="AO330" s="176"/>
      <c r="AP330" s="176"/>
    </row>
    <row r="331" spans="9:42" ht="21" customHeight="1">
      <c r="I331" s="265">
        <f t="shared" si="96"/>
        <v>0</v>
      </c>
      <c r="J331" s="255">
        <f t="shared" si="89"/>
        <v>0</v>
      </c>
      <c r="K331" s="343">
        <f t="shared" si="100"/>
        <v>18</v>
      </c>
      <c r="L331" s="356"/>
      <c r="M331" s="356"/>
      <c r="N331" s="357">
        <f t="shared" si="97"/>
        <v>0</v>
      </c>
      <c r="O331" s="358"/>
      <c r="P331" s="358"/>
      <c r="Q331" s="359">
        <f t="shared" si="98"/>
        <v>0</v>
      </c>
      <c r="R331" s="359">
        <f t="shared" si="99"/>
        <v>0</v>
      </c>
      <c r="S331" s="360"/>
      <c r="T331" s="361"/>
      <c r="U331" s="255">
        <f t="shared" si="90"/>
        <v>0</v>
      </c>
      <c r="V331" s="169"/>
      <c r="W331" s="169"/>
      <c r="X331" s="169"/>
      <c r="Y331" s="169"/>
      <c r="Z331" s="169"/>
      <c r="AA331" s="378"/>
      <c r="AB331" s="169"/>
      <c r="AC331" s="169"/>
      <c r="AD331" s="169"/>
      <c r="AE331" s="371"/>
      <c r="AF331" s="371"/>
      <c r="AG331" s="371"/>
      <c r="AH331" s="169"/>
      <c r="AI331" s="169"/>
      <c r="AJ331" s="169"/>
      <c r="AK331" s="169"/>
      <c r="AL331" s="169"/>
      <c r="AM331" s="169"/>
      <c r="AN331" s="176"/>
      <c r="AO331" s="176"/>
      <c r="AP331" s="176"/>
    </row>
    <row r="332" spans="9:42" ht="21" customHeight="1">
      <c r="I332" s="265">
        <f t="shared" si="96"/>
        <v>0</v>
      </c>
      <c r="J332" s="255">
        <f t="shared" si="89"/>
        <v>0</v>
      </c>
      <c r="K332" s="343">
        <f t="shared" si="100"/>
        <v>19</v>
      </c>
      <c r="L332" s="356"/>
      <c r="M332" s="356"/>
      <c r="N332" s="357">
        <f t="shared" si="97"/>
        <v>0</v>
      </c>
      <c r="O332" s="358"/>
      <c r="P332" s="358"/>
      <c r="Q332" s="359">
        <f t="shared" si="98"/>
        <v>0</v>
      </c>
      <c r="R332" s="359">
        <f t="shared" si="99"/>
        <v>0</v>
      </c>
      <c r="S332" s="360"/>
      <c r="T332" s="361"/>
      <c r="U332" s="255">
        <f t="shared" si="90"/>
        <v>0</v>
      </c>
      <c r="V332" s="169"/>
      <c r="W332" s="169"/>
      <c r="X332" s="169"/>
      <c r="Y332" s="169"/>
      <c r="Z332" s="169"/>
      <c r="AA332" s="378"/>
      <c r="AB332" s="169"/>
      <c r="AC332" s="169"/>
      <c r="AD332" s="169"/>
      <c r="AE332" s="371"/>
      <c r="AF332" s="371"/>
      <c r="AG332" s="371"/>
      <c r="AH332" s="169"/>
      <c r="AI332" s="169"/>
      <c r="AJ332" s="169"/>
      <c r="AK332" s="169"/>
      <c r="AL332" s="169"/>
      <c r="AM332" s="169"/>
      <c r="AN332" s="176"/>
      <c r="AO332" s="176"/>
      <c r="AP332" s="176"/>
    </row>
    <row r="333" spans="9:42" ht="21" customHeight="1">
      <c r="I333" s="265">
        <f t="shared" si="96"/>
        <v>0</v>
      </c>
      <c r="J333" s="255">
        <f t="shared" ref="J333:J364" si="101">IF($Q$304&gt;0,5,)</f>
        <v>0</v>
      </c>
      <c r="K333" s="343">
        <f t="shared" si="100"/>
        <v>20</v>
      </c>
      <c r="L333" s="356"/>
      <c r="M333" s="356"/>
      <c r="N333" s="357">
        <f t="shared" si="97"/>
        <v>0</v>
      </c>
      <c r="O333" s="358"/>
      <c r="P333" s="358"/>
      <c r="Q333" s="359">
        <f t="shared" si="98"/>
        <v>0</v>
      </c>
      <c r="R333" s="359">
        <f t="shared" si="99"/>
        <v>0</v>
      </c>
      <c r="S333" s="360"/>
      <c r="T333" s="361"/>
      <c r="U333" s="255">
        <f t="shared" ref="U333:U364" si="102">IF($Q$304&gt;0,5,)</f>
        <v>0</v>
      </c>
      <c r="V333" s="169"/>
      <c r="W333" s="169"/>
      <c r="X333" s="169"/>
      <c r="Y333" s="169"/>
      <c r="Z333" s="169"/>
      <c r="AA333" s="378"/>
      <c r="AB333" s="169"/>
      <c r="AC333" s="169"/>
      <c r="AD333" s="169"/>
      <c r="AE333" s="371"/>
      <c r="AF333" s="371"/>
      <c r="AG333" s="371"/>
      <c r="AH333" s="169"/>
      <c r="AI333" s="169"/>
      <c r="AJ333" s="169"/>
      <c r="AK333" s="169"/>
      <c r="AL333" s="169"/>
      <c r="AM333" s="169"/>
      <c r="AN333" s="176"/>
      <c r="AO333" s="176"/>
      <c r="AP333" s="176"/>
    </row>
    <row r="334" spans="9:42" ht="21" customHeight="1">
      <c r="I334" s="265">
        <f t="shared" si="96"/>
        <v>0</v>
      </c>
      <c r="J334" s="255">
        <f t="shared" si="101"/>
        <v>0</v>
      </c>
      <c r="K334" s="343">
        <f t="shared" si="100"/>
        <v>21</v>
      </c>
      <c r="L334" s="356"/>
      <c r="M334" s="356"/>
      <c r="N334" s="357">
        <f t="shared" si="97"/>
        <v>0</v>
      </c>
      <c r="O334" s="358"/>
      <c r="P334" s="358"/>
      <c r="Q334" s="359">
        <f t="shared" si="98"/>
        <v>0</v>
      </c>
      <c r="R334" s="359">
        <f t="shared" si="99"/>
        <v>0</v>
      </c>
      <c r="S334" s="360"/>
      <c r="T334" s="361"/>
      <c r="U334" s="255">
        <f t="shared" si="102"/>
        <v>0</v>
      </c>
      <c r="V334" s="169"/>
      <c r="W334" s="169"/>
      <c r="X334" s="169"/>
      <c r="Y334" s="169"/>
      <c r="Z334" s="169"/>
      <c r="AA334" s="378"/>
      <c r="AB334" s="169"/>
      <c r="AC334" s="169"/>
      <c r="AD334" s="169"/>
      <c r="AE334" s="371"/>
      <c r="AF334" s="371"/>
      <c r="AG334" s="371"/>
      <c r="AH334" s="169"/>
      <c r="AI334" s="169"/>
      <c r="AJ334" s="169"/>
      <c r="AK334" s="169"/>
      <c r="AL334" s="169"/>
      <c r="AM334" s="169"/>
      <c r="AN334" s="176"/>
      <c r="AO334" s="176"/>
      <c r="AP334" s="176"/>
    </row>
    <row r="335" spans="9:42" ht="21" customHeight="1">
      <c r="I335" s="265">
        <f t="shared" si="96"/>
        <v>0</v>
      </c>
      <c r="J335" s="255">
        <f t="shared" si="101"/>
        <v>0</v>
      </c>
      <c r="K335" s="343">
        <f t="shared" si="100"/>
        <v>22</v>
      </c>
      <c r="L335" s="356"/>
      <c r="M335" s="356"/>
      <c r="N335" s="357">
        <f t="shared" si="97"/>
        <v>0</v>
      </c>
      <c r="O335" s="358"/>
      <c r="P335" s="358"/>
      <c r="Q335" s="359">
        <f t="shared" si="98"/>
        <v>0</v>
      </c>
      <c r="R335" s="359">
        <f t="shared" si="99"/>
        <v>0</v>
      </c>
      <c r="S335" s="360"/>
      <c r="T335" s="361"/>
      <c r="U335" s="255">
        <f t="shared" si="102"/>
        <v>0</v>
      </c>
      <c r="V335" s="169"/>
      <c r="W335" s="169"/>
      <c r="X335" s="169"/>
      <c r="Y335" s="169"/>
      <c r="Z335" s="169"/>
      <c r="AA335" s="378"/>
      <c r="AB335" s="169"/>
      <c r="AC335" s="169"/>
      <c r="AD335" s="169"/>
      <c r="AE335" s="371"/>
      <c r="AF335" s="371"/>
      <c r="AG335" s="371"/>
      <c r="AH335" s="169"/>
      <c r="AI335" s="169"/>
      <c r="AJ335" s="169"/>
      <c r="AK335" s="169"/>
      <c r="AL335" s="169"/>
      <c r="AM335" s="169"/>
      <c r="AN335" s="176"/>
      <c r="AO335" s="176"/>
      <c r="AP335" s="176"/>
    </row>
    <row r="336" spans="9:42" ht="21" customHeight="1">
      <c r="I336" s="265">
        <f t="shared" si="96"/>
        <v>0</v>
      </c>
      <c r="J336" s="255">
        <f t="shared" si="101"/>
        <v>0</v>
      </c>
      <c r="K336" s="343">
        <f t="shared" si="100"/>
        <v>23</v>
      </c>
      <c r="L336" s="356"/>
      <c r="M336" s="356"/>
      <c r="N336" s="357">
        <f t="shared" si="97"/>
        <v>0</v>
      </c>
      <c r="O336" s="358"/>
      <c r="P336" s="358"/>
      <c r="Q336" s="359">
        <f t="shared" si="98"/>
        <v>0</v>
      </c>
      <c r="R336" s="359">
        <f t="shared" si="99"/>
        <v>0</v>
      </c>
      <c r="S336" s="360"/>
      <c r="T336" s="361"/>
      <c r="U336" s="255">
        <f t="shared" si="102"/>
        <v>0</v>
      </c>
      <c r="V336" s="169"/>
      <c r="W336" s="169"/>
      <c r="X336" s="169"/>
      <c r="Y336" s="169"/>
      <c r="Z336" s="169"/>
      <c r="AA336" s="378"/>
      <c r="AB336" s="169"/>
      <c r="AC336" s="169"/>
      <c r="AD336" s="169"/>
      <c r="AE336" s="371"/>
      <c r="AF336" s="371"/>
      <c r="AG336" s="371"/>
      <c r="AH336" s="169"/>
      <c r="AI336" s="169"/>
      <c r="AJ336" s="169"/>
      <c r="AK336" s="169"/>
      <c r="AL336" s="169"/>
      <c r="AM336" s="169"/>
      <c r="AN336" s="176"/>
      <c r="AO336" s="176"/>
      <c r="AP336" s="176"/>
    </row>
    <row r="337" spans="9:42" ht="21" customHeight="1">
      <c r="I337" s="265">
        <f t="shared" si="96"/>
        <v>0</v>
      </c>
      <c r="J337" s="255">
        <f t="shared" si="101"/>
        <v>0</v>
      </c>
      <c r="K337" s="343">
        <f t="shared" si="100"/>
        <v>24</v>
      </c>
      <c r="L337" s="356"/>
      <c r="M337" s="356"/>
      <c r="N337" s="357">
        <f t="shared" si="97"/>
        <v>0</v>
      </c>
      <c r="O337" s="358"/>
      <c r="P337" s="358"/>
      <c r="Q337" s="359">
        <f t="shared" si="98"/>
        <v>0</v>
      </c>
      <c r="R337" s="359">
        <f t="shared" si="99"/>
        <v>0</v>
      </c>
      <c r="S337" s="360"/>
      <c r="T337" s="361"/>
      <c r="U337" s="255">
        <f t="shared" si="102"/>
        <v>0</v>
      </c>
      <c r="V337" s="169"/>
      <c r="W337" s="169"/>
      <c r="X337" s="169"/>
      <c r="Y337" s="169"/>
      <c r="Z337" s="169"/>
      <c r="AA337" s="378"/>
      <c r="AB337" s="169"/>
      <c r="AC337" s="169"/>
      <c r="AD337" s="169"/>
      <c r="AE337" s="371"/>
      <c r="AF337" s="371"/>
      <c r="AG337" s="371"/>
      <c r="AH337" s="169"/>
      <c r="AI337" s="169"/>
      <c r="AJ337" s="169"/>
      <c r="AK337" s="169"/>
      <c r="AL337" s="169"/>
      <c r="AM337" s="169"/>
      <c r="AN337" s="176"/>
      <c r="AO337" s="176"/>
      <c r="AP337" s="176"/>
    </row>
    <row r="338" spans="9:42" ht="21" customHeight="1">
      <c r="I338" s="265">
        <f t="shared" si="96"/>
        <v>0</v>
      </c>
      <c r="J338" s="255">
        <f t="shared" si="101"/>
        <v>0</v>
      </c>
      <c r="K338" s="343">
        <f t="shared" si="100"/>
        <v>25</v>
      </c>
      <c r="L338" s="356"/>
      <c r="M338" s="356"/>
      <c r="N338" s="357">
        <f t="shared" si="97"/>
        <v>0</v>
      </c>
      <c r="O338" s="358"/>
      <c r="P338" s="358"/>
      <c r="Q338" s="359">
        <f t="shared" si="98"/>
        <v>0</v>
      </c>
      <c r="R338" s="359">
        <f t="shared" si="99"/>
        <v>0</v>
      </c>
      <c r="S338" s="360"/>
      <c r="T338" s="361"/>
      <c r="U338" s="255">
        <f t="shared" si="102"/>
        <v>0</v>
      </c>
      <c r="V338" s="169"/>
      <c r="W338" s="169"/>
      <c r="X338" s="169"/>
      <c r="Y338" s="169"/>
      <c r="Z338" s="169"/>
      <c r="AA338" s="378"/>
      <c r="AB338" s="169"/>
      <c r="AC338" s="169"/>
      <c r="AD338" s="169"/>
      <c r="AE338" s="371"/>
      <c r="AF338" s="371"/>
      <c r="AG338" s="371"/>
      <c r="AH338" s="169"/>
      <c r="AI338" s="169"/>
      <c r="AJ338" s="169"/>
      <c r="AK338" s="169"/>
      <c r="AL338" s="169"/>
      <c r="AM338" s="169"/>
      <c r="AN338" s="176"/>
      <c r="AO338" s="176"/>
      <c r="AP338" s="176"/>
    </row>
    <row r="339" spans="9:42" ht="21" customHeight="1">
      <c r="I339" s="265">
        <f t="shared" si="96"/>
        <v>0</v>
      </c>
      <c r="J339" s="255">
        <f t="shared" si="101"/>
        <v>0</v>
      </c>
      <c r="K339" s="343">
        <f t="shared" si="100"/>
        <v>26</v>
      </c>
      <c r="L339" s="356"/>
      <c r="M339" s="356"/>
      <c r="N339" s="357">
        <f t="shared" si="97"/>
        <v>0</v>
      </c>
      <c r="O339" s="358"/>
      <c r="P339" s="358"/>
      <c r="Q339" s="359">
        <f t="shared" si="98"/>
        <v>0</v>
      </c>
      <c r="R339" s="359">
        <f t="shared" si="99"/>
        <v>0</v>
      </c>
      <c r="S339" s="360"/>
      <c r="T339" s="361"/>
      <c r="U339" s="255">
        <f t="shared" si="102"/>
        <v>0</v>
      </c>
      <c r="V339" s="169"/>
      <c r="W339" s="169"/>
      <c r="X339" s="169"/>
      <c r="Y339" s="169"/>
      <c r="Z339" s="169"/>
      <c r="AA339" s="378"/>
      <c r="AB339" s="169"/>
      <c r="AC339" s="169"/>
      <c r="AD339" s="169"/>
      <c r="AE339" s="371"/>
      <c r="AF339" s="371"/>
      <c r="AG339" s="371"/>
      <c r="AH339" s="169"/>
      <c r="AI339" s="169"/>
      <c r="AJ339" s="169"/>
      <c r="AK339" s="169"/>
      <c r="AL339" s="169"/>
      <c r="AM339" s="169"/>
      <c r="AN339" s="176"/>
      <c r="AO339" s="176"/>
      <c r="AP339" s="176"/>
    </row>
    <row r="340" spans="9:42" ht="21" customHeight="1">
      <c r="I340" s="265">
        <f t="shared" si="96"/>
        <v>0</v>
      </c>
      <c r="J340" s="255">
        <f t="shared" si="101"/>
        <v>0</v>
      </c>
      <c r="K340" s="343">
        <f t="shared" si="100"/>
        <v>27</v>
      </c>
      <c r="L340" s="356"/>
      <c r="M340" s="356"/>
      <c r="N340" s="357">
        <f t="shared" si="97"/>
        <v>0</v>
      </c>
      <c r="O340" s="358"/>
      <c r="P340" s="358"/>
      <c r="Q340" s="359">
        <f t="shared" si="98"/>
        <v>0</v>
      </c>
      <c r="R340" s="359">
        <f t="shared" si="99"/>
        <v>0</v>
      </c>
      <c r="S340" s="360"/>
      <c r="T340" s="361"/>
      <c r="U340" s="255">
        <f t="shared" si="102"/>
        <v>0</v>
      </c>
      <c r="V340" s="169"/>
      <c r="W340" s="169"/>
      <c r="X340" s="169"/>
      <c r="Y340" s="169"/>
      <c r="Z340" s="169"/>
      <c r="AA340" s="378"/>
      <c r="AB340" s="169"/>
      <c r="AC340" s="169"/>
      <c r="AD340" s="169"/>
      <c r="AE340" s="371"/>
      <c r="AF340" s="371"/>
      <c r="AG340" s="371"/>
      <c r="AH340" s="169"/>
      <c r="AI340" s="169"/>
      <c r="AJ340" s="169"/>
      <c r="AK340" s="169"/>
      <c r="AL340" s="169"/>
      <c r="AM340" s="169"/>
      <c r="AN340" s="176"/>
      <c r="AO340" s="176"/>
      <c r="AP340" s="176"/>
    </row>
    <row r="341" spans="9:42" ht="21" customHeight="1">
      <c r="I341" s="265">
        <f t="shared" si="96"/>
        <v>0</v>
      </c>
      <c r="J341" s="255">
        <f t="shared" si="101"/>
        <v>0</v>
      </c>
      <c r="K341" s="343">
        <f t="shared" si="100"/>
        <v>28</v>
      </c>
      <c r="L341" s="356"/>
      <c r="M341" s="356"/>
      <c r="N341" s="357">
        <f t="shared" si="97"/>
        <v>0</v>
      </c>
      <c r="O341" s="358"/>
      <c r="P341" s="358"/>
      <c r="Q341" s="359">
        <f t="shared" si="98"/>
        <v>0</v>
      </c>
      <c r="R341" s="359">
        <f t="shared" si="99"/>
        <v>0</v>
      </c>
      <c r="S341" s="360"/>
      <c r="T341" s="361"/>
      <c r="U341" s="255">
        <f t="shared" si="102"/>
        <v>0</v>
      </c>
      <c r="V341" s="169"/>
      <c r="W341" s="169"/>
      <c r="X341" s="169"/>
      <c r="Y341" s="169"/>
      <c r="Z341" s="169"/>
      <c r="AA341" s="378"/>
      <c r="AB341" s="169"/>
      <c r="AC341" s="169"/>
      <c r="AD341" s="169"/>
      <c r="AE341" s="371"/>
      <c r="AF341" s="371"/>
      <c r="AG341" s="371"/>
      <c r="AH341" s="169"/>
      <c r="AI341" s="169"/>
      <c r="AJ341" s="169"/>
      <c r="AK341" s="169"/>
      <c r="AL341" s="169"/>
      <c r="AM341" s="169"/>
      <c r="AN341" s="176"/>
      <c r="AO341" s="176"/>
      <c r="AP341" s="176"/>
    </row>
    <row r="342" spans="9:42" ht="21" customHeight="1">
      <c r="I342" s="265">
        <f t="shared" si="96"/>
        <v>0</v>
      </c>
      <c r="J342" s="255">
        <f t="shared" si="101"/>
        <v>0</v>
      </c>
      <c r="K342" s="343">
        <f t="shared" si="100"/>
        <v>29</v>
      </c>
      <c r="L342" s="356"/>
      <c r="M342" s="356"/>
      <c r="N342" s="357">
        <f t="shared" si="97"/>
        <v>0</v>
      </c>
      <c r="O342" s="358"/>
      <c r="P342" s="358"/>
      <c r="Q342" s="359">
        <f t="shared" si="98"/>
        <v>0</v>
      </c>
      <c r="R342" s="359">
        <f t="shared" si="99"/>
        <v>0</v>
      </c>
      <c r="S342" s="360"/>
      <c r="T342" s="361"/>
      <c r="U342" s="255">
        <f t="shared" si="102"/>
        <v>0</v>
      </c>
      <c r="V342" s="169"/>
      <c r="W342" s="169"/>
      <c r="X342" s="169"/>
      <c r="Y342" s="169"/>
      <c r="Z342" s="169"/>
      <c r="AA342" s="378"/>
      <c r="AB342" s="169"/>
      <c r="AC342" s="169"/>
      <c r="AD342" s="169"/>
      <c r="AE342" s="371"/>
      <c r="AF342" s="371"/>
      <c r="AG342" s="371"/>
      <c r="AH342" s="169"/>
      <c r="AI342" s="169"/>
      <c r="AJ342" s="169"/>
      <c r="AK342" s="169"/>
      <c r="AL342" s="169"/>
      <c r="AM342" s="169"/>
      <c r="AN342" s="176"/>
      <c r="AO342" s="176"/>
      <c r="AP342" s="176"/>
    </row>
    <row r="343" spans="9:42" ht="21" customHeight="1">
      <c r="I343" s="265">
        <f t="shared" si="96"/>
        <v>0</v>
      </c>
      <c r="J343" s="255">
        <f t="shared" si="101"/>
        <v>0</v>
      </c>
      <c r="K343" s="343">
        <f t="shared" si="100"/>
        <v>30</v>
      </c>
      <c r="L343" s="356"/>
      <c r="M343" s="356"/>
      <c r="N343" s="357">
        <f t="shared" si="97"/>
        <v>0</v>
      </c>
      <c r="O343" s="358"/>
      <c r="P343" s="358"/>
      <c r="Q343" s="359">
        <f t="shared" si="98"/>
        <v>0</v>
      </c>
      <c r="R343" s="359">
        <f t="shared" si="99"/>
        <v>0</v>
      </c>
      <c r="S343" s="360"/>
      <c r="T343" s="361"/>
      <c r="U343" s="255">
        <f t="shared" si="102"/>
        <v>0</v>
      </c>
      <c r="V343" s="169"/>
      <c r="W343" s="169"/>
      <c r="X343" s="169"/>
      <c r="Y343" s="169"/>
      <c r="Z343" s="169"/>
      <c r="AA343" s="378"/>
      <c r="AB343" s="169"/>
      <c r="AC343" s="169"/>
      <c r="AD343" s="169"/>
      <c r="AE343" s="371"/>
      <c r="AF343" s="371"/>
      <c r="AG343" s="371"/>
      <c r="AH343" s="169"/>
      <c r="AI343" s="169"/>
      <c r="AJ343" s="169"/>
      <c r="AK343" s="169"/>
      <c r="AL343" s="169"/>
      <c r="AM343" s="169"/>
      <c r="AN343" s="176"/>
      <c r="AO343" s="176"/>
      <c r="AP343" s="176"/>
    </row>
    <row r="344" spans="9:42" ht="21" customHeight="1">
      <c r="I344" s="265">
        <f t="shared" si="96"/>
        <v>0</v>
      </c>
      <c r="J344" s="255">
        <f t="shared" si="101"/>
        <v>0</v>
      </c>
      <c r="K344" s="343">
        <f t="shared" si="100"/>
        <v>31</v>
      </c>
      <c r="L344" s="356"/>
      <c r="M344" s="356"/>
      <c r="N344" s="357">
        <f t="shared" si="97"/>
        <v>0</v>
      </c>
      <c r="O344" s="358"/>
      <c r="P344" s="358"/>
      <c r="Q344" s="359">
        <f t="shared" si="98"/>
        <v>0</v>
      </c>
      <c r="R344" s="359">
        <f t="shared" si="99"/>
        <v>0</v>
      </c>
      <c r="S344" s="360"/>
      <c r="T344" s="361"/>
      <c r="U344" s="255">
        <f t="shared" si="102"/>
        <v>0</v>
      </c>
      <c r="V344" s="169"/>
      <c r="W344" s="169"/>
      <c r="X344" s="169"/>
      <c r="Y344" s="169"/>
      <c r="Z344" s="169"/>
      <c r="AA344" s="378"/>
      <c r="AB344" s="169"/>
      <c r="AC344" s="169"/>
      <c r="AD344" s="169"/>
      <c r="AE344" s="371"/>
      <c r="AF344" s="371"/>
      <c r="AG344" s="371"/>
      <c r="AH344" s="169"/>
      <c r="AI344" s="169"/>
      <c r="AJ344" s="169"/>
      <c r="AK344" s="169"/>
      <c r="AL344" s="169"/>
      <c r="AM344" s="169"/>
      <c r="AN344" s="176"/>
      <c r="AO344" s="176"/>
      <c r="AP344" s="176"/>
    </row>
    <row r="345" spans="9:42" ht="21" customHeight="1">
      <c r="I345" s="265">
        <f t="shared" si="96"/>
        <v>0</v>
      </c>
      <c r="J345" s="255">
        <f t="shared" si="101"/>
        <v>0</v>
      </c>
      <c r="K345" s="343">
        <f t="shared" si="100"/>
        <v>32</v>
      </c>
      <c r="L345" s="356"/>
      <c r="M345" s="356"/>
      <c r="N345" s="357">
        <f t="shared" si="97"/>
        <v>0</v>
      </c>
      <c r="O345" s="358"/>
      <c r="P345" s="358"/>
      <c r="Q345" s="359">
        <f t="shared" si="98"/>
        <v>0</v>
      </c>
      <c r="R345" s="359">
        <f t="shared" si="99"/>
        <v>0</v>
      </c>
      <c r="S345" s="360"/>
      <c r="T345" s="361"/>
      <c r="U345" s="255">
        <f t="shared" si="102"/>
        <v>0</v>
      </c>
      <c r="V345" s="169"/>
      <c r="W345" s="169"/>
      <c r="X345" s="169"/>
      <c r="Y345" s="169"/>
      <c r="Z345" s="169"/>
      <c r="AA345" s="378"/>
      <c r="AB345" s="169"/>
      <c r="AC345" s="169"/>
      <c r="AD345" s="169"/>
      <c r="AE345" s="371"/>
      <c r="AF345" s="371"/>
      <c r="AG345" s="371"/>
      <c r="AH345" s="169"/>
      <c r="AI345" s="169"/>
      <c r="AJ345" s="169"/>
      <c r="AK345" s="169"/>
      <c r="AL345" s="169"/>
      <c r="AM345" s="169"/>
      <c r="AN345" s="176"/>
      <c r="AO345" s="176"/>
      <c r="AP345" s="176"/>
    </row>
    <row r="346" spans="9:42" ht="21" customHeight="1">
      <c r="I346" s="265">
        <f t="shared" si="96"/>
        <v>0</v>
      </c>
      <c r="J346" s="255">
        <f t="shared" si="101"/>
        <v>0</v>
      </c>
      <c r="K346" s="343">
        <f t="shared" si="100"/>
        <v>33</v>
      </c>
      <c r="L346" s="356"/>
      <c r="M346" s="356"/>
      <c r="N346" s="357">
        <f t="shared" si="97"/>
        <v>0</v>
      </c>
      <c r="O346" s="358"/>
      <c r="P346" s="358"/>
      <c r="Q346" s="359">
        <f t="shared" si="98"/>
        <v>0</v>
      </c>
      <c r="R346" s="359">
        <f t="shared" si="99"/>
        <v>0</v>
      </c>
      <c r="S346" s="360"/>
      <c r="T346" s="361"/>
      <c r="U346" s="255">
        <f t="shared" si="102"/>
        <v>0</v>
      </c>
      <c r="V346" s="169"/>
      <c r="W346" s="169"/>
      <c r="X346" s="169"/>
      <c r="Y346" s="169"/>
      <c r="Z346" s="169"/>
      <c r="AA346" s="378"/>
      <c r="AB346" s="169"/>
      <c r="AC346" s="169"/>
      <c r="AD346" s="169"/>
      <c r="AE346" s="371"/>
      <c r="AF346" s="371"/>
      <c r="AG346" s="371"/>
      <c r="AH346" s="169"/>
      <c r="AI346" s="169"/>
      <c r="AJ346" s="169"/>
      <c r="AK346" s="169"/>
      <c r="AL346" s="169"/>
      <c r="AM346" s="169"/>
      <c r="AN346" s="176"/>
      <c r="AO346" s="176"/>
      <c r="AP346" s="176"/>
    </row>
    <row r="347" spans="9:42" ht="21" customHeight="1">
      <c r="I347" s="265">
        <f t="shared" si="96"/>
        <v>0</v>
      </c>
      <c r="J347" s="255">
        <f t="shared" si="101"/>
        <v>0</v>
      </c>
      <c r="K347" s="343">
        <f t="shared" si="100"/>
        <v>34</v>
      </c>
      <c r="L347" s="356"/>
      <c r="M347" s="356"/>
      <c r="N347" s="357">
        <f t="shared" si="97"/>
        <v>0</v>
      </c>
      <c r="O347" s="358"/>
      <c r="P347" s="358"/>
      <c r="Q347" s="359">
        <f t="shared" si="98"/>
        <v>0</v>
      </c>
      <c r="R347" s="359">
        <f t="shared" si="99"/>
        <v>0</v>
      </c>
      <c r="S347" s="360"/>
      <c r="T347" s="361"/>
      <c r="U347" s="255">
        <f t="shared" si="102"/>
        <v>0</v>
      </c>
      <c r="V347" s="169"/>
      <c r="W347" s="169"/>
      <c r="X347" s="169"/>
      <c r="Y347" s="169"/>
      <c r="Z347" s="169"/>
      <c r="AA347" s="378"/>
      <c r="AB347" s="169"/>
      <c r="AC347" s="169"/>
      <c r="AD347" s="169"/>
      <c r="AE347" s="371"/>
      <c r="AF347" s="371"/>
      <c r="AG347" s="371"/>
      <c r="AH347" s="169"/>
      <c r="AI347" s="169"/>
      <c r="AJ347" s="169"/>
      <c r="AK347" s="169"/>
      <c r="AL347" s="169"/>
      <c r="AM347" s="169"/>
      <c r="AN347" s="176"/>
      <c r="AO347" s="176"/>
      <c r="AP347" s="176"/>
    </row>
    <row r="348" spans="9:42" ht="21" customHeight="1">
      <c r="I348" s="265">
        <f t="shared" si="96"/>
        <v>0</v>
      </c>
      <c r="J348" s="255">
        <f t="shared" si="101"/>
        <v>0</v>
      </c>
      <c r="K348" s="343">
        <f t="shared" si="100"/>
        <v>35</v>
      </c>
      <c r="L348" s="356"/>
      <c r="M348" s="356"/>
      <c r="N348" s="357">
        <f t="shared" si="97"/>
        <v>0</v>
      </c>
      <c r="O348" s="358"/>
      <c r="P348" s="358"/>
      <c r="Q348" s="359">
        <f t="shared" si="98"/>
        <v>0</v>
      </c>
      <c r="R348" s="359">
        <f t="shared" si="99"/>
        <v>0</v>
      </c>
      <c r="S348" s="360"/>
      <c r="T348" s="361"/>
      <c r="U348" s="255">
        <f t="shared" si="102"/>
        <v>0</v>
      </c>
      <c r="V348" s="169"/>
      <c r="W348" s="169"/>
      <c r="X348" s="169"/>
      <c r="Y348" s="169"/>
      <c r="Z348" s="169"/>
      <c r="AA348" s="378"/>
      <c r="AB348" s="169"/>
      <c r="AC348" s="169"/>
      <c r="AD348" s="169"/>
      <c r="AE348" s="371"/>
      <c r="AF348" s="371"/>
      <c r="AG348" s="371"/>
      <c r="AH348" s="169"/>
      <c r="AI348" s="169"/>
      <c r="AJ348" s="169"/>
      <c r="AK348" s="169"/>
      <c r="AL348" s="169"/>
      <c r="AM348" s="169"/>
      <c r="AN348" s="176"/>
      <c r="AO348" s="176"/>
      <c r="AP348" s="176"/>
    </row>
    <row r="349" spans="9:42" ht="21" customHeight="1">
      <c r="I349" s="265">
        <f t="shared" si="96"/>
        <v>0</v>
      </c>
      <c r="J349" s="255">
        <f t="shared" si="101"/>
        <v>0</v>
      </c>
      <c r="K349" s="343">
        <f t="shared" si="100"/>
        <v>36</v>
      </c>
      <c r="L349" s="356"/>
      <c r="M349" s="356"/>
      <c r="N349" s="357">
        <f t="shared" si="97"/>
        <v>0</v>
      </c>
      <c r="O349" s="358"/>
      <c r="P349" s="358"/>
      <c r="Q349" s="359">
        <f t="shared" si="98"/>
        <v>0</v>
      </c>
      <c r="R349" s="359">
        <f t="shared" si="99"/>
        <v>0</v>
      </c>
      <c r="S349" s="360"/>
      <c r="T349" s="361"/>
      <c r="U349" s="255">
        <f t="shared" si="102"/>
        <v>0</v>
      </c>
      <c r="V349" s="169"/>
      <c r="W349" s="169"/>
      <c r="X349" s="169"/>
      <c r="Y349" s="169"/>
      <c r="Z349" s="169"/>
      <c r="AA349" s="378"/>
      <c r="AB349" s="169"/>
      <c r="AC349" s="169"/>
      <c r="AD349" s="169"/>
      <c r="AE349" s="371"/>
      <c r="AF349" s="371"/>
      <c r="AG349" s="371"/>
      <c r="AH349" s="169"/>
      <c r="AI349" s="169"/>
      <c r="AJ349" s="169"/>
      <c r="AK349" s="169"/>
      <c r="AL349" s="169"/>
      <c r="AM349" s="169"/>
      <c r="AN349" s="176"/>
      <c r="AO349" s="176"/>
      <c r="AP349" s="176"/>
    </row>
    <row r="350" spans="9:42" ht="21" customHeight="1" thickBot="1">
      <c r="I350" s="265">
        <f t="shared" si="96"/>
        <v>0</v>
      </c>
      <c r="J350" s="255">
        <f t="shared" si="101"/>
        <v>0</v>
      </c>
      <c r="K350" s="385">
        <f t="shared" si="100"/>
        <v>37</v>
      </c>
      <c r="L350" s="356"/>
      <c r="M350" s="356"/>
      <c r="N350" s="387">
        <f t="shared" si="97"/>
        <v>0</v>
      </c>
      <c r="O350" s="388"/>
      <c r="P350" s="388"/>
      <c r="Q350" s="389">
        <f t="shared" si="98"/>
        <v>0</v>
      </c>
      <c r="R350" s="389">
        <f t="shared" si="99"/>
        <v>0</v>
      </c>
      <c r="S350" s="390"/>
      <c r="T350" s="391"/>
      <c r="U350" s="255">
        <f t="shared" si="102"/>
        <v>0</v>
      </c>
      <c r="V350" s="169"/>
      <c r="W350" s="169"/>
      <c r="X350" s="169"/>
      <c r="Y350" s="169"/>
      <c r="Z350" s="169"/>
      <c r="AA350" s="378"/>
      <c r="AB350" s="169"/>
      <c r="AC350" s="169"/>
      <c r="AD350" s="169"/>
      <c r="AE350" s="371"/>
      <c r="AF350" s="371"/>
      <c r="AG350" s="371"/>
      <c r="AH350" s="169"/>
      <c r="AI350" s="169"/>
      <c r="AJ350" s="169"/>
      <c r="AK350" s="169"/>
      <c r="AL350" s="169"/>
      <c r="AM350" s="169"/>
      <c r="AN350" s="176"/>
      <c r="AO350" s="176"/>
      <c r="AP350" s="176"/>
    </row>
    <row r="351" spans="9:42" ht="21" customHeight="1">
      <c r="I351" s="265">
        <f t="shared" ref="I351:I375" si="103">IF((O$353+P$353)&gt;0,1,0)</f>
        <v>0</v>
      </c>
      <c r="J351" s="255">
        <f t="shared" si="101"/>
        <v>0</v>
      </c>
      <c r="K351" s="2439" t="s">
        <v>1392</v>
      </c>
      <c r="L351" s="2441" t="s">
        <v>1391</v>
      </c>
      <c r="M351" s="2443" t="s">
        <v>1390</v>
      </c>
      <c r="N351" s="2443" t="s">
        <v>1389</v>
      </c>
      <c r="O351" s="2445" t="s">
        <v>1388</v>
      </c>
      <c r="P351" s="2445"/>
      <c r="Q351" s="2445" t="s">
        <v>1387</v>
      </c>
      <c r="R351" s="2445"/>
      <c r="S351" s="2446" t="s">
        <v>1386</v>
      </c>
      <c r="T351" s="2448" t="s">
        <v>1385</v>
      </c>
      <c r="U351" s="255">
        <f t="shared" si="102"/>
        <v>0</v>
      </c>
      <c r="V351" s="169"/>
      <c r="W351" s="169"/>
      <c r="X351" s="169"/>
      <c r="Y351" s="169"/>
      <c r="Z351" s="169"/>
      <c r="AA351" s="378"/>
      <c r="AB351" s="169"/>
      <c r="AC351" s="169"/>
      <c r="AD351" s="169"/>
      <c r="AE351" s="371"/>
      <c r="AF351" s="371"/>
      <c r="AG351" s="371"/>
      <c r="AH351" s="169"/>
      <c r="AI351" s="169"/>
      <c r="AJ351" s="169"/>
      <c r="AK351" s="169"/>
      <c r="AL351" s="169"/>
      <c r="AM351" s="169"/>
      <c r="AN351" s="176"/>
      <c r="AO351" s="176"/>
      <c r="AP351" s="176"/>
    </row>
    <row r="352" spans="9:42" ht="21" customHeight="1">
      <c r="I352" s="265">
        <f t="shared" si="103"/>
        <v>0</v>
      </c>
      <c r="J352" s="255">
        <f t="shared" si="101"/>
        <v>0</v>
      </c>
      <c r="K352" s="2440"/>
      <c r="L352" s="2442"/>
      <c r="M352" s="2444"/>
      <c r="N352" s="2444"/>
      <c r="O352" s="334" t="s">
        <v>1376</v>
      </c>
      <c r="P352" s="335" t="s">
        <v>1375</v>
      </c>
      <c r="Q352" s="335" t="s">
        <v>1376</v>
      </c>
      <c r="R352" s="415" t="s">
        <v>1375</v>
      </c>
      <c r="S352" s="2447"/>
      <c r="T352" s="2449"/>
      <c r="U352" s="255">
        <f t="shared" si="102"/>
        <v>0</v>
      </c>
      <c r="V352" s="169"/>
      <c r="W352" s="169"/>
      <c r="X352" s="169"/>
      <c r="Y352" s="169"/>
      <c r="Z352" s="169"/>
      <c r="AA352" s="378"/>
      <c r="AB352" s="169"/>
      <c r="AC352" s="169"/>
      <c r="AD352" s="169"/>
      <c r="AE352" s="371"/>
      <c r="AF352" s="371"/>
      <c r="AG352" s="371"/>
      <c r="AH352" s="169"/>
      <c r="AI352" s="169"/>
      <c r="AJ352" s="169"/>
      <c r="AK352" s="169"/>
      <c r="AL352" s="169"/>
      <c r="AM352" s="169"/>
      <c r="AN352" s="176"/>
      <c r="AO352" s="176"/>
      <c r="AP352" s="176"/>
    </row>
    <row r="353" spans="9:42" ht="21" customHeight="1">
      <c r="I353" s="265">
        <f t="shared" si="103"/>
        <v>0</v>
      </c>
      <c r="J353" s="255">
        <f t="shared" si="101"/>
        <v>0</v>
      </c>
      <c r="K353" s="343">
        <f>+K50+1</f>
        <v>38</v>
      </c>
      <c r="L353" s="356"/>
      <c r="M353" s="356"/>
      <c r="N353" s="357">
        <f t="shared" ref="N353:N375" si="104">IF(O353+P353&gt;0,$W$302,)</f>
        <v>0</v>
      </c>
      <c r="O353" s="358"/>
      <c r="P353" s="358"/>
      <c r="Q353" s="359">
        <f t="shared" ref="Q353:Q375" si="105">ROUND(O353*50,0)</f>
        <v>0</v>
      </c>
      <c r="R353" s="359">
        <f t="shared" ref="R353:R375" si="106">ROUND(P353*50,0)</f>
        <v>0</v>
      </c>
      <c r="S353" s="360"/>
      <c r="T353" s="361"/>
      <c r="U353" s="255">
        <f t="shared" si="102"/>
        <v>0</v>
      </c>
      <c r="V353" s="169"/>
      <c r="W353" s="169"/>
      <c r="X353" s="169"/>
      <c r="Y353" s="169"/>
      <c r="Z353" s="169"/>
      <c r="AA353" s="378"/>
      <c r="AB353" s="169"/>
      <c r="AC353" s="169"/>
      <c r="AD353" s="169"/>
      <c r="AE353" s="371"/>
      <c r="AF353" s="371"/>
      <c r="AG353" s="371"/>
      <c r="AH353" s="169"/>
      <c r="AI353" s="169"/>
      <c r="AJ353" s="169"/>
      <c r="AK353" s="169"/>
      <c r="AL353" s="169"/>
      <c r="AM353" s="169"/>
      <c r="AN353" s="176"/>
      <c r="AO353" s="176"/>
      <c r="AP353" s="176"/>
    </row>
    <row r="354" spans="9:42" ht="21" customHeight="1">
      <c r="I354" s="265">
        <f t="shared" si="103"/>
        <v>0</v>
      </c>
      <c r="J354" s="255">
        <f t="shared" si="101"/>
        <v>0</v>
      </c>
      <c r="K354" s="343">
        <f t="shared" ref="K354:K375" si="107">+K353+1</f>
        <v>39</v>
      </c>
      <c r="L354" s="356"/>
      <c r="M354" s="356"/>
      <c r="N354" s="357">
        <f t="shared" si="104"/>
        <v>0</v>
      </c>
      <c r="O354" s="358"/>
      <c r="P354" s="358"/>
      <c r="Q354" s="359">
        <f t="shared" si="105"/>
        <v>0</v>
      </c>
      <c r="R354" s="359">
        <f t="shared" si="106"/>
        <v>0</v>
      </c>
      <c r="S354" s="360"/>
      <c r="T354" s="361"/>
      <c r="U354" s="255">
        <f t="shared" si="102"/>
        <v>0</v>
      </c>
      <c r="V354" s="169"/>
      <c r="W354" s="169"/>
      <c r="X354" s="169"/>
      <c r="Y354" s="169"/>
      <c r="Z354" s="169"/>
      <c r="AA354" s="378"/>
      <c r="AB354" s="169"/>
      <c r="AC354" s="169"/>
      <c r="AD354" s="169"/>
      <c r="AE354" s="371"/>
      <c r="AF354" s="371"/>
      <c r="AG354" s="371"/>
      <c r="AH354" s="169"/>
      <c r="AI354" s="169"/>
      <c r="AJ354" s="169"/>
      <c r="AK354" s="169"/>
      <c r="AL354" s="169"/>
      <c r="AM354" s="169"/>
      <c r="AN354" s="176"/>
      <c r="AO354" s="176"/>
      <c r="AP354" s="176"/>
    </row>
    <row r="355" spans="9:42" ht="21" customHeight="1">
      <c r="I355" s="265">
        <f t="shared" si="103"/>
        <v>0</v>
      </c>
      <c r="J355" s="255">
        <f t="shared" si="101"/>
        <v>0</v>
      </c>
      <c r="K355" s="343">
        <f t="shared" si="107"/>
        <v>40</v>
      </c>
      <c r="L355" s="356"/>
      <c r="M355" s="356"/>
      <c r="N355" s="357">
        <f t="shared" si="104"/>
        <v>0</v>
      </c>
      <c r="O355" s="358"/>
      <c r="P355" s="358"/>
      <c r="Q355" s="359">
        <f t="shared" si="105"/>
        <v>0</v>
      </c>
      <c r="R355" s="359">
        <f t="shared" si="106"/>
        <v>0</v>
      </c>
      <c r="S355" s="360"/>
      <c r="T355" s="361"/>
      <c r="U355" s="255">
        <f t="shared" si="102"/>
        <v>0</v>
      </c>
      <c r="V355" s="169"/>
      <c r="W355" s="169"/>
      <c r="X355" s="169"/>
      <c r="Y355" s="169"/>
      <c r="Z355" s="169"/>
      <c r="AA355" s="378"/>
      <c r="AB355" s="169"/>
      <c r="AC355" s="169"/>
      <c r="AD355" s="169"/>
      <c r="AE355" s="371"/>
      <c r="AF355" s="371"/>
      <c r="AG355" s="371"/>
      <c r="AH355" s="169"/>
      <c r="AI355" s="169"/>
      <c r="AJ355" s="169"/>
      <c r="AK355" s="169"/>
      <c r="AL355" s="169"/>
      <c r="AM355" s="169"/>
      <c r="AN355" s="176"/>
      <c r="AO355" s="176"/>
      <c r="AP355" s="176"/>
    </row>
    <row r="356" spans="9:42" ht="21" customHeight="1">
      <c r="I356" s="265">
        <f t="shared" si="103"/>
        <v>0</v>
      </c>
      <c r="J356" s="255">
        <f t="shared" si="101"/>
        <v>0</v>
      </c>
      <c r="K356" s="343">
        <f t="shared" si="107"/>
        <v>41</v>
      </c>
      <c r="L356" s="356"/>
      <c r="M356" s="356"/>
      <c r="N356" s="357">
        <f t="shared" si="104"/>
        <v>0</v>
      </c>
      <c r="O356" s="358"/>
      <c r="P356" s="358"/>
      <c r="Q356" s="359">
        <f t="shared" si="105"/>
        <v>0</v>
      </c>
      <c r="R356" s="359">
        <f t="shared" si="106"/>
        <v>0</v>
      </c>
      <c r="S356" s="360"/>
      <c r="T356" s="361"/>
      <c r="U356" s="255">
        <f t="shared" si="102"/>
        <v>0</v>
      </c>
      <c r="V356" s="169"/>
      <c r="W356" s="169"/>
      <c r="X356" s="169"/>
      <c r="Y356" s="169"/>
      <c r="Z356" s="169"/>
      <c r="AA356" s="378"/>
      <c r="AB356" s="169"/>
      <c r="AC356" s="169"/>
      <c r="AD356" s="169"/>
      <c r="AE356" s="371"/>
      <c r="AF356" s="371"/>
      <c r="AG356" s="371"/>
      <c r="AH356" s="169"/>
      <c r="AI356" s="169"/>
      <c r="AJ356" s="169"/>
      <c r="AK356" s="169"/>
      <c r="AL356" s="169"/>
      <c r="AM356" s="169"/>
      <c r="AN356" s="176"/>
      <c r="AO356" s="176"/>
      <c r="AP356" s="176"/>
    </row>
    <row r="357" spans="9:42" ht="21" customHeight="1">
      <c r="I357" s="265">
        <f t="shared" si="103"/>
        <v>0</v>
      </c>
      <c r="J357" s="255">
        <f t="shared" si="101"/>
        <v>0</v>
      </c>
      <c r="K357" s="343">
        <f t="shared" si="107"/>
        <v>42</v>
      </c>
      <c r="L357" s="356"/>
      <c r="M357" s="356"/>
      <c r="N357" s="357">
        <f t="shared" si="104"/>
        <v>0</v>
      </c>
      <c r="O357" s="358"/>
      <c r="P357" s="358"/>
      <c r="Q357" s="359">
        <f t="shared" si="105"/>
        <v>0</v>
      </c>
      <c r="R357" s="359">
        <f t="shared" si="106"/>
        <v>0</v>
      </c>
      <c r="S357" s="360"/>
      <c r="T357" s="361"/>
      <c r="U357" s="255">
        <f t="shared" si="102"/>
        <v>0</v>
      </c>
      <c r="V357" s="169"/>
      <c r="W357" s="169"/>
      <c r="X357" s="169"/>
      <c r="Y357" s="169"/>
      <c r="Z357" s="169"/>
      <c r="AA357" s="378"/>
      <c r="AB357" s="169"/>
      <c r="AC357" s="169"/>
      <c r="AD357" s="169"/>
      <c r="AE357" s="371"/>
      <c r="AF357" s="371"/>
      <c r="AG357" s="371"/>
      <c r="AH357" s="169"/>
      <c r="AI357" s="169"/>
      <c r="AJ357" s="169"/>
      <c r="AK357" s="169"/>
      <c r="AL357" s="169"/>
      <c r="AM357" s="169"/>
      <c r="AN357" s="176"/>
      <c r="AO357" s="176"/>
      <c r="AP357" s="176"/>
    </row>
    <row r="358" spans="9:42" ht="21" customHeight="1">
      <c r="I358" s="265">
        <f t="shared" si="103"/>
        <v>0</v>
      </c>
      <c r="J358" s="255">
        <f t="shared" si="101"/>
        <v>0</v>
      </c>
      <c r="K358" s="343">
        <f t="shared" si="107"/>
        <v>43</v>
      </c>
      <c r="L358" s="356"/>
      <c r="M358" s="356"/>
      <c r="N358" s="357">
        <f t="shared" si="104"/>
        <v>0</v>
      </c>
      <c r="O358" s="358"/>
      <c r="P358" s="358"/>
      <c r="Q358" s="359">
        <f t="shared" si="105"/>
        <v>0</v>
      </c>
      <c r="R358" s="359">
        <f t="shared" si="106"/>
        <v>0</v>
      </c>
      <c r="S358" s="360"/>
      <c r="T358" s="361"/>
      <c r="U358" s="255">
        <f t="shared" si="102"/>
        <v>0</v>
      </c>
      <c r="V358" s="169"/>
      <c r="W358" s="169"/>
      <c r="X358" s="169"/>
      <c r="Y358" s="169"/>
      <c r="Z358" s="169"/>
      <c r="AA358" s="378"/>
      <c r="AB358" s="169"/>
      <c r="AC358" s="169"/>
      <c r="AD358" s="169"/>
      <c r="AE358" s="371"/>
      <c r="AF358" s="371"/>
      <c r="AG358" s="371"/>
      <c r="AH358" s="169"/>
      <c r="AI358" s="169"/>
      <c r="AJ358" s="169"/>
      <c r="AK358" s="169"/>
      <c r="AL358" s="169"/>
      <c r="AM358" s="169"/>
      <c r="AN358" s="176"/>
      <c r="AO358" s="176"/>
      <c r="AP358" s="176"/>
    </row>
    <row r="359" spans="9:42" ht="21" customHeight="1">
      <c r="I359" s="265">
        <f t="shared" si="103"/>
        <v>0</v>
      </c>
      <c r="J359" s="255">
        <f t="shared" si="101"/>
        <v>0</v>
      </c>
      <c r="K359" s="343">
        <f t="shared" si="107"/>
        <v>44</v>
      </c>
      <c r="L359" s="356"/>
      <c r="M359" s="356"/>
      <c r="N359" s="357">
        <f t="shared" si="104"/>
        <v>0</v>
      </c>
      <c r="O359" s="358"/>
      <c r="P359" s="358"/>
      <c r="Q359" s="359">
        <f t="shared" si="105"/>
        <v>0</v>
      </c>
      <c r="R359" s="359">
        <f t="shared" si="106"/>
        <v>0</v>
      </c>
      <c r="S359" s="360"/>
      <c r="T359" s="361"/>
      <c r="U359" s="255">
        <f t="shared" si="102"/>
        <v>0</v>
      </c>
      <c r="V359" s="169"/>
      <c r="W359" s="169"/>
      <c r="X359" s="169"/>
      <c r="Y359" s="169"/>
      <c r="Z359" s="169"/>
      <c r="AA359" s="378"/>
      <c r="AB359" s="169"/>
      <c r="AC359" s="169"/>
      <c r="AD359" s="169"/>
      <c r="AE359" s="371"/>
      <c r="AF359" s="371"/>
      <c r="AG359" s="371"/>
      <c r="AH359" s="169"/>
      <c r="AI359" s="169"/>
      <c r="AJ359" s="169"/>
      <c r="AK359" s="169"/>
      <c r="AL359" s="169"/>
      <c r="AM359" s="169"/>
      <c r="AN359" s="176"/>
      <c r="AO359" s="176"/>
      <c r="AP359" s="176"/>
    </row>
    <row r="360" spans="9:42" ht="21" customHeight="1">
      <c r="I360" s="265">
        <f t="shared" si="103"/>
        <v>0</v>
      </c>
      <c r="J360" s="255">
        <f t="shared" si="101"/>
        <v>0</v>
      </c>
      <c r="K360" s="343">
        <f t="shared" si="107"/>
        <v>45</v>
      </c>
      <c r="L360" s="356"/>
      <c r="M360" s="356"/>
      <c r="N360" s="357">
        <f t="shared" si="104"/>
        <v>0</v>
      </c>
      <c r="O360" s="358"/>
      <c r="P360" s="358"/>
      <c r="Q360" s="359">
        <f t="shared" si="105"/>
        <v>0</v>
      </c>
      <c r="R360" s="359">
        <f t="shared" si="106"/>
        <v>0</v>
      </c>
      <c r="S360" s="360"/>
      <c r="T360" s="361"/>
      <c r="U360" s="255">
        <f t="shared" si="102"/>
        <v>0</v>
      </c>
      <c r="V360" s="169"/>
      <c r="W360" s="169"/>
      <c r="X360" s="169"/>
      <c r="Y360" s="169"/>
      <c r="Z360" s="169"/>
      <c r="AA360" s="378"/>
      <c r="AB360" s="169"/>
      <c r="AC360" s="169"/>
      <c r="AD360" s="169"/>
      <c r="AE360" s="371"/>
      <c r="AF360" s="371"/>
      <c r="AG360" s="371"/>
      <c r="AH360" s="169"/>
      <c r="AI360" s="169"/>
      <c r="AJ360" s="169"/>
      <c r="AK360" s="169"/>
      <c r="AL360" s="169"/>
      <c r="AM360" s="169"/>
      <c r="AN360" s="176"/>
      <c r="AO360" s="176"/>
      <c r="AP360" s="176"/>
    </row>
    <row r="361" spans="9:42" ht="21" customHeight="1">
      <c r="I361" s="265">
        <f t="shared" si="103"/>
        <v>0</v>
      </c>
      <c r="J361" s="255">
        <f t="shared" si="101"/>
        <v>0</v>
      </c>
      <c r="K361" s="343">
        <f t="shared" si="107"/>
        <v>46</v>
      </c>
      <c r="L361" s="356"/>
      <c r="M361" s="356"/>
      <c r="N361" s="357">
        <f t="shared" si="104"/>
        <v>0</v>
      </c>
      <c r="O361" s="358"/>
      <c r="P361" s="358"/>
      <c r="Q361" s="359">
        <f t="shared" si="105"/>
        <v>0</v>
      </c>
      <c r="R361" s="359">
        <f t="shared" si="106"/>
        <v>0</v>
      </c>
      <c r="S361" s="360"/>
      <c r="T361" s="361"/>
      <c r="U361" s="255">
        <f t="shared" si="102"/>
        <v>0</v>
      </c>
      <c r="V361" s="169"/>
      <c r="W361" s="169"/>
      <c r="X361" s="169"/>
      <c r="Y361" s="169"/>
      <c r="Z361" s="169"/>
      <c r="AA361" s="378"/>
      <c r="AB361" s="169"/>
      <c r="AC361" s="169"/>
      <c r="AD361" s="169"/>
      <c r="AE361" s="371"/>
      <c r="AF361" s="371"/>
      <c r="AG361" s="371"/>
      <c r="AH361" s="169"/>
      <c r="AI361" s="169"/>
      <c r="AJ361" s="169"/>
      <c r="AK361" s="169"/>
      <c r="AL361" s="169"/>
      <c r="AM361" s="169"/>
      <c r="AN361" s="176"/>
      <c r="AO361" s="176"/>
      <c r="AP361" s="176"/>
    </row>
    <row r="362" spans="9:42" ht="21" customHeight="1">
      <c r="I362" s="265">
        <f t="shared" si="103"/>
        <v>0</v>
      </c>
      <c r="J362" s="255">
        <f t="shared" si="101"/>
        <v>0</v>
      </c>
      <c r="K362" s="343">
        <f t="shared" si="107"/>
        <v>47</v>
      </c>
      <c r="L362" s="356"/>
      <c r="M362" s="356"/>
      <c r="N362" s="357">
        <f t="shared" si="104"/>
        <v>0</v>
      </c>
      <c r="O362" s="358"/>
      <c r="P362" s="358"/>
      <c r="Q362" s="359">
        <f t="shared" si="105"/>
        <v>0</v>
      </c>
      <c r="R362" s="359">
        <f t="shared" si="106"/>
        <v>0</v>
      </c>
      <c r="S362" s="360"/>
      <c r="T362" s="361"/>
      <c r="U362" s="255">
        <f t="shared" si="102"/>
        <v>0</v>
      </c>
      <c r="V362" s="169"/>
      <c r="W362" s="169"/>
      <c r="X362" s="169"/>
      <c r="Y362" s="169"/>
      <c r="Z362" s="169"/>
      <c r="AA362" s="378"/>
      <c r="AB362" s="169"/>
      <c r="AC362" s="169"/>
      <c r="AD362" s="169"/>
      <c r="AE362" s="371"/>
      <c r="AF362" s="371"/>
      <c r="AG362" s="371"/>
      <c r="AH362" s="169"/>
      <c r="AI362" s="169"/>
      <c r="AJ362" s="169"/>
      <c r="AK362" s="169"/>
      <c r="AL362" s="169"/>
      <c r="AM362" s="169"/>
      <c r="AN362" s="176"/>
      <c r="AO362" s="176"/>
      <c r="AP362" s="176"/>
    </row>
    <row r="363" spans="9:42" ht="21" customHeight="1">
      <c r="I363" s="265">
        <f t="shared" si="103"/>
        <v>0</v>
      </c>
      <c r="J363" s="255">
        <f t="shared" si="101"/>
        <v>0</v>
      </c>
      <c r="K363" s="343">
        <f t="shared" si="107"/>
        <v>48</v>
      </c>
      <c r="L363" s="356"/>
      <c r="M363" s="356"/>
      <c r="N363" s="357">
        <f t="shared" si="104"/>
        <v>0</v>
      </c>
      <c r="O363" s="358"/>
      <c r="P363" s="358"/>
      <c r="Q363" s="359">
        <f t="shared" si="105"/>
        <v>0</v>
      </c>
      <c r="R363" s="359">
        <f t="shared" si="106"/>
        <v>0</v>
      </c>
      <c r="S363" s="360"/>
      <c r="T363" s="361"/>
      <c r="U363" s="255">
        <f t="shared" si="102"/>
        <v>0</v>
      </c>
      <c r="V363" s="169"/>
      <c r="W363" s="169"/>
      <c r="X363" s="169"/>
      <c r="Y363" s="169"/>
      <c r="Z363" s="169"/>
      <c r="AA363" s="378"/>
      <c r="AB363" s="169"/>
      <c r="AC363" s="169"/>
      <c r="AD363" s="169"/>
      <c r="AE363" s="371"/>
      <c r="AF363" s="371"/>
      <c r="AG363" s="371"/>
      <c r="AH363" s="169"/>
      <c r="AI363" s="169"/>
      <c r="AJ363" s="169"/>
      <c r="AK363" s="169"/>
      <c r="AL363" s="169"/>
      <c r="AM363" s="169"/>
      <c r="AN363" s="176"/>
      <c r="AO363" s="176"/>
      <c r="AP363" s="176"/>
    </row>
    <row r="364" spans="9:42" ht="21" customHeight="1">
      <c r="I364" s="265">
        <f t="shared" si="103"/>
        <v>0</v>
      </c>
      <c r="J364" s="255">
        <f t="shared" si="101"/>
        <v>0</v>
      </c>
      <c r="K364" s="343">
        <f t="shared" si="107"/>
        <v>49</v>
      </c>
      <c r="L364" s="356"/>
      <c r="M364" s="356"/>
      <c r="N364" s="357">
        <f t="shared" si="104"/>
        <v>0</v>
      </c>
      <c r="O364" s="358"/>
      <c r="P364" s="358"/>
      <c r="Q364" s="359">
        <f t="shared" si="105"/>
        <v>0</v>
      </c>
      <c r="R364" s="359">
        <f t="shared" si="106"/>
        <v>0</v>
      </c>
      <c r="S364" s="360"/>
      <c r="T364" s="361"/>
      <c r="U364" s="255">
        <f t="shared" si="102"/>
        <v>0</v>
      </c>
      <c r="V364" s="169"/>
      <c r="W364" s="169"/>
      <c r="X364" s="169"/>
      <c r="Y364" s="169"/>
      <c r="Z364" s="169"/>
      <c r="AA364" s="378"/>
      <c r="AB364" s="169"/>
      <c r="AC364" s="169"/>
      <c r="AD364" s="169"/>
      <c r="AE364" s="371"/>
      <c r="AF364" s="371"/>
      <c r="AG364" s="371"/>
      <c r="AH364" s="169"/>
      <c r="AI364" s="169"/>
      <c r="AJ364" s="169"/>
      <c r="AK364" s="169"/>
      <c r="AL364" s="169"/>
      <c r="AM364" s="169"/>
      <c r="AN364" s="176"/>
      <c r="AO364" s="176"/>
      <c r="AP364" s="176"/>
    </row>
    <row r="365" spans="9:42" ht="21" customHeight="1">
      <c r="I365" s="265">
        <f t="shared" si="103"/>
        <v>0</v>
      </c>
      <c r="J365" s="255">
        <f t="shared" ref="J365:J375" si="108">IF($Q$304&gt;0,5,)</f>
        <v>0</v>
      </c>
      <c r="K365" s="343">
        <f t="shared" si="107"/>
        <v>50</v>
      </c>
      <c r="L365" s="356"/>
      <c r="M365" s="356"/>
      <c r="N365" s="357">
        <f t="shared" si="104"/>
        <v>0</v>
      </c>
      <c r="O365" s="358"/>
      <c r="P365" s="358"/>
      <c r="Q365" s="359">
        <f t="shared" si="105"/>
        <v>0</v>
      </c>
      <c r="R365" s="359">
        <f t="shared" si="106"/>
        <v>0</v>
      </c>
      <c r="S365" s="360"/>
      <c r="T365" s="361"/>
      <c r="U365" s="255">
        <f t="shared" ref="U365:U375" si="109">IF($Q$304&gt;0,5,)</f>
        <v>0</v>
      </c>
      <c r="V365" s="169"/>
      <c r="W365" s="169"/>
      <c r="X365" s="169"/>
      <c r="Y365" s="169"/>
      <c r="Z365" s="169"/>
      <c r="AA365" s="378"/>
      <c r="AB365" s="169"/>
      <c r="AC365" s="169"/>
      <c r="AD365" s="169"/>
      <c r="AE365" s="371"/>
      <c r="AF365" s="371"/>
      <c r="AG365" s="371"/>
      <c r="AH365" s="169"/>
      <c r="AI365" s="169"/>
      <c r="AJ365" s="169"/>
      <c r="AK365" s="169"/>
      <c r="AL365" s="169"/>
      <c r="AM365" s="169"/>
      <c r="AN365" s="176"/>
      <c r="AO365" s="176"/>
      <c r="AP365" s="176"/>
    </row>
    <row r="366" spans="9:42" ht="21" customHeight="1">
      <c r="I366" s="265">
        <f t="shared" si="103"/>
        <v>0</v>
      </c>
      <c r="J366" s="255">
        <f t="shared" si="108"/>
        <v>0</v>
      </c>
      <c r="K366" s="343">
        <f t="shared" si="107"/>
        <v>51</v>
      </c>
      <c r="L366" s="356"/>
      <c r="M366" s="356"/>
      <c r="N366" s="357">
        <f t="shared" si="104"/>
        <v>0</v>
      </c>
      <c r="O366" s="358"/>
      <c r="P366" s="358"/>
      <c r="Q366" s="359">
        <f t="shared" si="105"/>
        <v>0</v>
      </c>
      <c r="R366" s="359">
        <f t="shared" si="106"/>
        <v>0</v>
      </c>
      <c r="S366" s="360"/>
      <c r="T366" s="361"/>
      <c r="U366" s="255">
        <f t="shared" si="109"/>
        <v>0</v>
      </c>
      <c r="V366" s="169"/>
      <c r="W366" s="169"/>
      <c r="X366" s="169"/>
      <c r="Y366" s="169"/>
      <c r="Z366" s="169"/>
      <c r="AA366" s="378"/>
      <c r="AB366" s="169"/>
      <c r="AC366" s="169"/>
      <c r="AD366" s="169"/>
      <c r="AE366" s="371"/>
      <c r="AF366" s="371"/>
      <c r="AG366" s="371"/>
      <c r="AH366" s="169"/>
      <c r="AI366" s="169"/>
      <c r="AJ366" s="169"/>
      <c r="AK366" s="169"/>
      <c r="AL366" s="169"/>
      <c r="AM366" s="169"/>
      <c r="AN366" s="176"/>
      <c r="AO366" s="176"/>
      <c r="AP366" s="176"/>
    </row>
    <row r="367" spans="9:42" ht="21" customHeight="1">
      <c r="I367" s="265">
        <f t="shared" si="103"/>
        <v>0</v>
      </c>
      <c r="J367" s="255">
        <f t="shared" si="108"/>
        <v>0</v>
      </c>
      <c r="K367" s="343">
        <f t="shared" si="107"/>
        <v>52</v>
      </c>
      <c r="L367" s="356"/>
      <c r="M367" s="356"/>
      <c r="N367" s="357">
        <f t="shared" si="104"/>
        <v>0</v>
      </c>
      <c r="O367" s="358"/>
      <c r="P367" s="358"/>
      <c r="Q367" s="359">
        <f t="shared" si="105"/>
        <v>0</v>
      </c>
      <c r="R367" s="359">
        <f t="shared" si="106"/>
        <v>0</v>
      </c>
      <c r="S367" s="360"/>
      <c r="T367" s="361"/>
      <c r="U367" s="255">
        <f t="shared" si="109"/>
        <v>0</v>
      </c>
      <c r="V367" s="169"/>
      <c r="W367" s="169"/>
      <c r="X367" s="169"/>
      <c r="Y367" s="169"/>
      <c r="Z367" s="169"/>
      <c r="AA367" s="378"/>
      <c r="AB367" s="169"/>
      <c r="AC367" s="169"/>
      <c r="AD367" s="169"/>
      <c r="AE367" s="371"/>
      <c r="AF367" s="371"/>
      <c r="AG367" s="371"/>
      <c r="AH367" s="169"/>
      <c r="AI367" s="169"/>
      <c r="AJ367" s="169"/>
      <c r="AK367" s="169"/>
      <c r="AL367" s="169"/>
      <c r="AM367" s="169"/>
      <c r="AN367" s="176"/>
      <c r="AO367" s="176"/>
      <c r="AP367" s="176"/>
    </row>
    <row r="368" spans="9:42" ht="21" customHeight="1">
      <c r="I368" s="265">
        <f t="shared" si="103"/>
        <v>0</v>
      </c>
      <c r="J368" s="255">
        <f t="shared" si="108"/>
        <v>0</v>
      </c>
      <c r="K368" s="343">
        <f t="shared" si="107"/>
        <v>53</v>
      </c>
      <c r="L368" s="356"/>
      <c r="M368" s="356"/>
      <c r="N368" s="357">
        <f t="shared" si="104"/>
        <v>0</v>
      </c>
      <c r="O368" s="358"/>
      <c r="P368" s="358"/>
      <c r="Q368" s="359">
        <f t="shared" si="105"/>
        <v>0</v>
      </c>
      <c r="R368" s="359">
        <f t="shared" si="106"/>
        <v>0</v>
      </c>
      <c r="S368" s="360"/>
      <c r="T368" s="361"/>
      <c r="U368" s="255">
        <f t="shared" si="109"/>
        <v>0</v>
      </c>
      <c r="V368" s="169"/>
      <c r="W368" s="169"/>
      <c r="X368" s="169"/>
      <c r="Y368" s="169"/>
      <c r="Z368" s="169"/>
      <c r="AA368" s="378"/>
      <c r="AB368" s="169"/>
      <c r="AC368" s="169"/>
      <c r="AD368" s="169"/>
      <c r="AE368" s="371"/>
      <c r="AF368" s="371"/>
      <c r="AG368" s="371"/>
      <c r="AH368" s="169"/>
      <c r="AI368" s="169"/>
      <c r="AJ368" s="169"/>
      <c r="AK368" s="169"/>
      <c r="AL368" s="169"/>
      <c r="AM368" s="169"/>
      <c r="AN368" s="176"/>
      <c r="AO368" s="176"/>
      <c r="AP368" s="176"/>
    </row>
    <row r="369" spans="9:42" ht="21" customHeight="1">
      <c r="I369" s="265">
        <f t="shared" si="103"/>
        <v>0</v>
      </c>
      <c r="J369" s="255">
        <f t="shared" si="108"/>
        <v>0</v>
      </c>
      <c r="K369" s="343">
        <f t="shared" si="107"/>
        <v>54</v>
      </c>
      <c r="L369" s="356"/>
      <c r="M369" s="356"/>
      <c r="N369" s="357">
        <f t="shared" si="104"/>
        <v>0</v>
      </c>
      <c r="O369" s="358"/>
      <c r="P369" s="358"/>
      <c r="Q369" s="359">
        <f t="shared" si="105"/>
        <v>0</v>
      </c>
      <c r="R369" s="359">
        <f t="shared" si="106"/>
        <v>0</v>
      </c>
      <c r="S369" s="360"/>
      <c r="T369" s="361"/>
      <c r="U369" s="255">
        <f t="shared" si="109"/>
        <v>0</v>
      </c>
      <c r="V369" s="169"/>
      <c r="W369" s="169"/>
      <c r="X369" s="169"/>
      <c r="Y369" s="169"/>
      <c r="Z369" s="169"/>
      <c r="AA369" s="378"/>
      <c r="AB369" s="169"/>
      <c r="AC369" s="169"/>
      <c r="AD369" s="169"/>
      <c r="AE369" s="371"/>
      <c r="AF369" s="371"/>
      <c r="AG369" s="371"/>
      <c r="AH369" s="169"/>
      <c r="AI369" s="169"/>
      <c r="AJ369" s="169"/>
      <c r="AK369" s="169"/>
      <c r="AL369" s="169"/>
      <c r="AM369" s="169"/>
      <c r="AN369" s="176"/>
      <c r="AO369" s="176"/>
      <c r="AP369" s="176"/>
    </row>
    <row r="370" spans="9:42" ht="21" customHeight="1">
      <c r="I370" s="265">
        <f t="shared" si="103"/>
        <v>0</v>
      </c>
      <c r="J370" s="255">
        <f t="shared" si="108"/>
        <v>0</v>
      </c>
      <c r="K370" s="343">
        <f t="shared" si="107"/>
        <v>55</v>
      </c>
      <c r="L370" s="356"/>
      <c r="M370" s="356"/>
      <c r="N370" s="357">
        <f t="shared" si="104"/>
        <v>0</v>
      </c>
      <c r="O370" s="358"/>
      <c r="P370" s="358"/>
      <c r="Q370" s="359">
        <f t="shared" si="105"/>
        <v>0</v>
      </c>
      <c r="R370" s="359">
        <f t="shared" si="106"/>
        <v>0</v>
      </c>
      <c r="S370" s="360"/>
      <c r="T370" s="361"/>
      <c r="U370" s="255">
        <f t="shared" si="109"/>
        <v>0</v>
      </c>
      <c r="V370" s="169"/>
      <c r="W370" s="169"/>
      <c r="X370" s="169"/>
      <c r="Y370" s="169"/>
      <c r="Z370" s="169"/>
      <c r="AA370" s="378"/>
      <c r="AB370" s="169"/>
      <c r="AC370" s="169"/>
      <c r="AD370" s="169"/>
      <c r="AE370" s="371"/>
      <c r="AF370" s="371"/>
      <c r="AG370" s="371"/>
      <c r="AH370" s="169"/>
      <c r="AI370" s="169"/>
      <c r="AJ370" s="169"/>
      <c r="AK370" s="169"/>
      <c r="AL370" s="169"/>
      <c r="AM370" s="169"/>
      <c r="AN370" s="176"/>
      <c r="AO370" s="176"/>
      <c r="AP370" s="176"/>
    </row>
    <row r="371" spans="9:42" ht="21" customHeight="1">
      <c r="I371" s="265">
        <f t="shared" si="103"/>
        <v>0</v>
      </c>
      <c r="J371" s="255">
        <f t="shared" si="108"/>
        <v>0</v>
      </c>
      <c r="K371" s="343">
        <f t="shared" si="107"/>
        <v>56</v>
      </c>
      <c r="L371" s="356"/>
      <c r="M371" s="356"/>
      <c r="N371" s="357">
        <f t="shared" si="104"/>
        <v>0</v>
      </c>
      <c r="O371" s="358"/>
      <c r="P371" s="358"/>
      <c r="Q371" s="359">
        <f t="shared" si="105"/>
        <v>0</v>
      </c>
      <c r="R371" s="359">
        <f t="shared" si="106"/>
        <v>0</v>
      </c>
      <c r="S371" s="360"/>
      <c r="T371" s="361"/>
      <c r="U371" s="255">
        <f t="shared" si="109"/>
        <v>0</v>
      </c>
      <c r="V371" s="169"/>
      <c r="W371" s="169"/>
      <c r="X371" s="169"/>
      <c r="Y371" s="169"/>
      <c r="Z371" s="169"/>
      <c r="AA371" s="378"/>
      <c r="AB371" s="169"/>
      <c r="AC371" s="169"/>
      <c r="AD371" s="169"/>
      <c r="AE371" s="371"/>
      <c r="AF371" s="371"/>
      <c r="AG371" s="371"/>
      <c r="AH371" s="169"/>
      <c r="AI371" s="169"/>
      <c r="AJ371" s="169"/>
      <c r="AK371" s="169"/>
      <c r="AL371" s="169"/>
      <c r="AM371" s="169"/>
      <c r="AN371" s="176"/>
      <c r="AO371" s="176"/>
      <c r="AP371" s="176"/>
    </row>
    <row r="372" spans="9:42" ht="21" customHeight="1">
      <c r="I372" s="265">
        <f t="shared" si="103"/>
        <v>0</v>
      </c>
      <c r="J372" s="255">
        <f t="shared" si="108"/>
        <v>0</v>
      </c>
      <c r="K372" s="343">
        <f t="shared" si="107"/>
        <v>57</v>
      </c>
      <c r="L372" s="356"/>
      <c r="M372" s="356"/>
      <c r="N372" s="357">
        <f t="shared" si="104"/>
        <v>0</v>
      </c>
      <c r="O372" s="358"/>
      <c r="P372" s="358"/>
      <c r="Q372" s="359">
        <f t="shared" si="105"/>
        <v>0</v>
      </c>
      <c r="R372" s="359">
        <f t="shared" si="106"/>
        <v>0</v>
      </c>
      <c r="S372" s="360"/>
      <c r="T372" s="361"/>
      <c r="U372" s="255">
        <f t="shared" si="109"/>
        <v>0</v>
      </c>
      <c r="V372" s="169"/>
      <c r="W372" s="169"/>
      <c r="X372" s="169"/>
      <c r="Y372" s="169"/>
      <c r="Z372" s="169"/>
      <c r="AA372" s="378"/>
      <c r="AB372" s="169"/>
      <c r="AC372" s="169"/>
      <c r="AD372" s="169"/>
      <c r="AE372" s="371"/>
      <c r="AF372" s="371"/>
      <c r="AG372" s="371"/>
      <c r="AH372" s="169"/>
      <c r="AI372" s="169"/>
      <c r="AJ372" s="169"/>
      <c r="AK372" s="169"/>
      <c r="AL372" s="169"/>
      <c r="AM372" s="169"/>
      <c r="AN372" s="176"/>
      <c r="AO372" s="176"/>
      <c r="AP372" s="176"/>
    </row>
    <row r="373" spans="9:42" ht="21" customHeight="1">
      <c r="I373" s="265">
        <f t="shared" si="103"/>
        <v>0</v>
      </c>
      <c r="J373" s="255">
        <f t="shared" si="108"/>
        <v>0</v>
      </c>
      <c r="K373" s="343">
        <f t="shared" si="107"/>
        <v>58</v>
      </c>
      <c r="L373" s="356"/>
      <c r="M373" s="356"/>
      <c r="N373" s="357">
        <f t="shared" si="104"/>
        <v>0</v>
      </c>
      <c r="O373" s="358"/>
      <c r="P373" s="358"/>
      <c r="Q373" s="359">
        <f t="shared" si="105"/>
        <v>0</v>
      </c>
      <c r="R373" s="359">
        <f t="shared" si="106"/>
        <v>0</v>
      </c>
      <c r="S373" s="360"/>
      <c r="T373" s="361"/>
      <c r="U373" s="255">
        <f t="shared" si="109"/>
        <v>0</v>
      </c>
      <c r="V373" s="169"/>
      <c r="W373" s="169"/>
      <c r="X373" s="169"/>
      <c r="Y373" s="169"/>
      <c r="Z373" s="169"/>
      <c r="AA373" s="378"/>
      <c r="AB373" s="169"/>
      <c r="AC373" s="169"/>
      <c r="AD373" s="169"/>
      <c r="AE373" s="371"/>
      <c r="AF373" s="371"/>
      <c r="AG373" s="371"/>
      <c r="AH373" s="169"/>
      <c r="AI373" s="169"/>
      <c r="AJ373" s="169"/>
      <c r="AK373" s="169"/>
      <c r="AL373" s="169"/>
      <c r="AM373" s="371"/>
      <c r="AN373" s="167"/>
      <c r="AO373" s="176"/>
      <c r="AP373" s="167"/>
    </row>
    <row r="374" spans="9:42" ht="21" customHeight="1">
      <c r="I374" s="265">
        <f t="shared" si="103"/>
        <v>0</v>
      </c>
      <c r="J374" s="255">
        <f t="shared" si="108"/>
        <v>0</v>
      </c>
      <c r="K374" s="343">
        <f t="shared" si="107"/>
        <v>59</v>
      </c>
      <c r="L374" s="356"/>
      <c r="M374" s="356"/>
      <c r="N374" s="357">
        <f t="shared" si="104"/>
        <v>0</v>
      </c>
      <c r="O374" s="358"/>
      <c r="P374" s="358"/>
      <c r="Q374" s="359">
        <f t="shared" si="105"/>
        <v>0</v>
      </c>
      <c r="R374" s="359">
        <f t="shared" si="106"/>
        <v>0</v>
      </c>
      <c r="S374" s="360"/>
      <c r="T374" s="361"/>
      <c r="U374" s="255">
        <f t="shared" si="109"/>
        <v>0</v>
      </c>
      <c r="V374" s="169"/>
      <c r="W374" s="169"/>
      <c r="X374" s="169"/>
      <c r="Y374" s="169"/>
      <c r="Z374" s="169"/>
      <c r="AA374" s="378"/>
      <c r="AB374" s="169"/>
      <c r="AC374" s="169"/>
      <c r="AD374" s="169"/>
      <c r="AE374" s="371"/>
      <c r="AF374" s="371"/>
      <c r="AG374" s="371"/>
      <c r="AH374" s="169"/>
      <c r="AI374" s="169"/>
      <c r="AJ374" s="169"/>
      <c r="AK374" s="169"/>
      <c r="AL374" s="169"/>
    </row>
    <row r="375" spans="9:42" ht="21" customHeight="1" thickBot="1">
      <c r="I375" s="265">
        <f t="shared" si="103"/>
        <v>0</v>
      </c>
      <c r="J375" s="255">
        <f t="shared" si="108"/>
        <v>0</v>
      </c>
      <c r="K375" s="379">
        <f t="shared" si="107"/>
        <v>60</v>
      </c>
      <c r="L375" s="356"/>
      <c r="M375" s="356"/>
      <c r="N375" s="380">
        <f t="shared" si="104"/>
        <v>0</v>
      </c>
      <c r="O375" s="381"/>
      <c r="P375" s="381"/>
      <c r="Q375" s="382">
        <f t="shared" si="105"/>
        <v>0</v>
      </c>
      <c r="R375" s="382">
        <f t="shared" si="106"/>
        <v>0</v>
      </c>
      <c r="S375" s="383"/>
      <c r="T375" s="384"/>
      <c r="U375" s="255">
        <f t="shared" si="109"/>
        <v>0</v>
      </c>
      <c r="V375" s="392"/>
      <c r="W375" s="392"/>
      <c r="X375" s="392"/>
      <c r="Y375" s="392"/>
      <c r="Z375" s="392"/>
      <c r="AA375" s="393"/>
      <c r="AB375" s="392"/>
      <c r="AC375" s="392"/>
      <c r="AD375" s="392"/>
      <c r="AE375" s="394"/>
      <c r="AF375" s="394"/>
      <c r="AG375" s="394"/>
      <c r="AH375" s="394"/>
      <c r="AI375" s="394"/>
      <c r="AJ375" s="394"/>
      <c r="AK375" s="371"/>
      <c r="AL375" s="371"/>
    </row>
    <row r="376" spans="9:42" ht="30" customHeight="1" thickBot="1">
      <c r="I376" s="265">
        <f t="shared" ref="I376:I386" si="110">IF(Q$379&gt;0,1,0)</f>
        <v>0</v>
      </c>
      <c r="J376" s="255">
        <f t="shared" ref="J376:J407" si="111">IF($Q$379&gt;0,6,)</f>
        <v>0</v>
      </c>
      <c r="K376" s="2433" t="s">
        <v>1536</v>
      </c>
      <c r="L376" s="2433"/>
      <c r="M376" s="2433"/>
      <c r="N376" s="2433"/>
      <c r="O376" s="2433"/>
      <c r="P376" s="2433"/>
      <c r="Q376" s="2433"/>
      <c r="R376" s="2433"/>
      <c r="S376" s="2433"/>
      <c r="T376" s="2433"/>
      <c r="U376" s="255">
        <f t="shared" ref="U376:U407" si="112">IF($Q$379&gt;0,6,)</f>
        <v>0</v>
      </c>
      <c r="V376" s="395" t="s">
        <v>1535</v>
      </c>
      <c r="AF376" s="261" t="s">
        <v>1534</v>
      </c>
      <c r="AG376" s="262"/>
      <c r="AH376" s="262"/>
      <c r="AI376" s="262"/>
      <c r="AJ376" s="263"/>
      <c r="AN376" s="264"/>
      <c r="AO376" s="264"/>
      <c r="AP376" s="176"/>
    </row>
    <row r="377" spans="9:42" ht="21" customHeight="1" thickBot="1">
      <c r="I377" s="265">
        <f t="shared" si="110"/>
        <v>0</v>
      </c>
      <c r="J377" s="255">
        <f t="shared" si="111"/>
        <v>0</v>
      </c>
      <c r="K377" s="2434" t="s">
        <v>1533</v>
      </c>
      <c r="L377" s="2434"/>
      <c r="M377" s="2434"/>
      <c r="N377" s="2434"/>
      <c r="O377" s="2434"/>
      <c r="P377" s="2434"/>
      <c r="Q377" s="2434"/>
      <c r="R377" s="2434"/>
      <c r="S377" s="2434"/>
      <c r="T377" s="2434"/>
      <c r="U377" s="255">
        <f t="shared" si="112"/>
        <v>0</v>
      </c>
      <c r="V377" s="396" t="s">
        <v>1532</v>
      </c>
      <c r="W377" s="411">
        <v>200</v>
      </c>
      <c r="X377" s="412"/>
      <c r="Y377" s="412"/>
      <c r="Z377" s="269"/>
      <c r="AA377" s="270"/>
      <c r="AB377" s="269"/>
      <c r="AC377" s="271"/>
      <c r="AD377" s="272"/>
      <c r="AE377" s="169"/>
      <c r="AF377" s="273" t="s">
        <v>1531</v>
      </c>
      <c r="AG377" s="274" t="s">
        <v>1530</v>
      </c>
      <c r="AH377" s="274" t="s">
        <v>1529</v>
      </c>
      <c r="AI377" s="275" t="s">
        <v>1528</v>
      </c>
      <c r="AJ377" s="263"/>
      <c r="AN377" s="264"/>
      <c r="AO377" s="264"/>
      <c r="AP377" s="176"/>
    </row>
    <row r="378" spans="9:42" ht="21" customHeight="1">
      <c r="I378" s="265">
        <f t="shared" si="110"/>
        <v>0</v>
      </c>
      <c r="J378" s="255">
        <f t="shared" si="111"/>
        <v>0</v>
      </c>
      <c r="K378" s="276" t="s">
        <v>1527</v>
      </c>
      <c r="L378" s="277" t="s">
        <v>1526</v>
      </c>
      <c r="M378" s="278" t="s">
        <v>1653</v>
      </c>
      <c r="N378" s="277" t="s">
        <v>1525</v>
      </c>
      <c r="O378" s="278" t="s">
        <v>1524</v>
      </c>
      <c r="P378" s="277" t="s">
        <v>1523</v>
      </c>
      <c r="Q378" s="277" t="s">
        <v>1522</v>
      </c>
      <c r="R378" s="277" t="s">
        <v>1521</v>
      </c>
      <c r="S378" s="277" t="s">
        <v>1520</v>
      </c>
      <c r="T378" s="279" t="s">
        <v>1519</v>
      </c>
      <c r="U378" s="255">
        <f t="shared" si="112"/>
        <v>0</v>
      </c>
      <c r="V378" s="397" t="s">
        <v>1518</v>
      </c>
      <c r="W378" s="281"/>
      <c r="X378" s="282"/>
      <c r="Y378" s="282"/>
      <c r="Z378" s="283"/>
      <c r="AA378" s="284"/>
      <c r="AB378" s="283"/>
      <c r="AC378" s="285"/>
      <c r="AD378" s="286"/>
      <c r="AE378" s="169"/>
      <c r="AF378" s="287" t="s">
        <v>1517</v>
      </c>
      <c r="AG378" s="288" t="s">
        <v>1516</v>
      </c>
      <c r="AH378" s="288" t="s">
        <v>1515</v>
      </c>
      <c r="AI378" s="289" t="s">
        <v>1514</v>
      </c>
      <c r="AJ378" s="263"/>
      <c r="AN378" s="264"/>
      <c r="AO378" s="264"/>
      <c r="AP378" s="176"/>
    </row>
    <row r="379" spans="9:42" ht="21" customHeight="1" thickBot="1">
      <c r="I379" s="265">
        <f t="shared" si="110"/>
        <v>0</v>
      </c>
      <c r="J379" s="255">
        <f t="shared" si="111"/>
        <v>0</v>
      </c>
      <c r="K379" s="290"/>
      <c r="L379" s="291"/>
      <c r="M379" s="291"/>
      <c r="N379" s="292"/>
      <c r="O379" s="292"/>
      <c r="P379" s="293" t="str">
        <f>IF(COUNTA(Y384:Y391)&gt;1,CONCATENATE(V384,"번지 외 ",COUNTA(Y384:Y391)-1,"필지"),CONCATENATE(V384,"번지"))</f>
        <v>번지</v>
      </c>
      <c r="Q379" s="294">
        <f>+Y392</f>
        <v>0</v>
      </c>
      <c r="R379" s="295" t="s">
        <v>616</v>
      </c>
      <c r="S379" s="296">
        <f>COUNT(L387:L399)</f>
        <v>1</v>
      </c>
      <c r="T379" s="297">
        <f>200*S379</f>
        <v>200</v>
      </c>
      <c r="U379" s="255">
        <f t="shared" si="112"/>
        <v>0</v>
      </c>
      <c r="V379" s="397" t="s">
        <v>1513</v>
      </c>
      <c r="W379" s="281"/>
      <c r="X379" s="282"/>
      <c r="Y379" s="282"/>
      <c r="Z379" s="283"/>
      <c r="AA379" s="284"/>
      <c r="AB379" s="283"/>
      <c r="AC379" s="285"/>
      <c r="AD379" s="286"/>
      <c r="AE379" s="169"/>
      <c r="AF379" s="287" t="s">
        <v>1512</v>
      </c>
      <c r="AG379" s="288" t="s">
        <v>1511</v>
      </c>
      <c r="AH379" s="298" t="s">
        <v>1510</v>
      </c>
      <c r="AI379" s="289" t="s">
        <v>1509</v>
      </c>
      <c r="AJ379" s="263"/>
      <c r="AN379" s="264"/>
      <c r="AO379" s="264"/>
      <c r="AP379" s="176"/>
    </row>
    <row r="380" spans="9:42" ht="21" customHeight="1" thickBot="1">
      <c r="I380" s="265">
        <f t="shared" si="110"/>
        <v>0</v>
      </c>
      <c r="J380" s="255">
        <f t="shared" si="111"/>
        <v>0</v>
      </c>
      <c r="K380" s="276" t="s">
        <v>1380</v>
      </c>
      <c r="L380" s="277" t="s">
        <v>1508</v>
      </c>
      <c r="M380" s="277" t="s">
        <v>1377</v>
      </c>
      <c r="N380" s="277" t="s">
        <v>1507</v>
      </c>
      <c r="O380" s="277" t="s">
        <v>1506</v>
      </c>
      <c r="P380" s="299" t="s">
        <v>1404</v>
      </c>
      <c r="Q380" s="299" t="s">
        <v>1403</v>
      </c>
      <c r="R380" s="413" t="s">
        <v>1402</v>
      </c>
      <c r="S380" s="301" t="s">
        <v>1401</v>
      </c>
      <c r="T380" s="279" t="s">
        <v>1400</v>
      </c>
      <c r="U380" s="255">
        <f t="shared" si="112"/>
        <v>0</v>
      </c>
      <c r="V380" s="398" t="s">
        <v>1399</v>
      </c>
      <c r="W380" s="399"/>
      <c r="X380" s="400"/>
      <c r="Y380" s="400"/>
      <c r="Z380" s="401"/>
      <c r="AA380" s="402"/>
      <c r="AB380" s="401"/>
      <c r="AC380" s="403"/>
      <c r="AD380" s="404"/>
      <c r="AE380" s="169"/>
      <c r="AF380" s="287" t="s">
        <v>1398</v>
      </c>
      <c r="AG380" s="309" t="s">
        <v>1397</v>
      </c>
      <c r="AH380" s="310" t="s">
        <v>1396</v>
      </c>
      <c r="AI380" s="289" t="s">
        <v>1395</v>
      </c>
      <c r="AJ380" s="263"/>
      <c r="AN380" s="264"/>
      <c r="AO380" s="264"/>
      <c r="AP380" s="176"/>
    </row>
    <row r="381" spans="9:42" ht="21" customHeight="1" thickBot="1">
      <c r="I381" s="265">
        <f t="shared" si="110"/>
        <v>0</v>
      </c>
      <c r="J381" s="255">
        <f t="shared" si="111"/>
        <v>0</v>
      </c>
      <c r="K381" s="311">
        <f>Z384</f>
        <v>0</v>
      </c>
      <c r="L381" s="312">
        <f>AA384</f>
        <v>0</v>
      </c>
      <c r="M381" s="313">
        <f>AC384</f>
        <v>0</v>
      </c>
      <c r="N381" s="314">
        <f>AB393</f>
        <v>0</v>
      </c>
      <c r="O381" s="315">
        <f>IF((Q385+R385)&gt;0,ROUND((Q385/(Q385+R385)),4),0)</f>
        <v>0</v>
      </c>
      <c r="P381" s="316" t="str">
        <f>IF(W380&lt;=15,AI378,IF(W380&gt;30,AI380,AI379))</f>
        <v>완 (15˚ 이하)</v>
      </c>
      <c r="Q381" s="317">
        <f>IF(Q379&gt;0,IF(Q379/COUNTA(AB384:AB391)&gt;=5,AF386,IF(Q379/COUNTA(AB384:AB391)&lt;3,AF388,AF387)),)</f>
        <v>0</v>
      </c>
      <c r="R381" s="414"/>
      <c r="S381" s="319">
        <f>W380</f>
        <v>0</v>
      </c>
      <c r="T381" s="320">
        <f>ROUND(N381/10000*N387,0)</f>
        <v>0</v>
      </c>
      <c r="U381" s="255">
        <f t="shared" si="112"/>
        <v>0</v>
      </c>
      <c r="V381" s="405">
        <v>0</v>
      </c>
      <c r="W381" s="405"/>
      <c r="X381" s="405"/>
      <c r="Y381" s="405"/>
      <c r="Z381" s="405"/>
      <c r="AA381" s="406"/>
      <c r="AB381" s="405"/>
      <c r="AC381" s="405"/>
      <c r="AD381" s="405"/>
      <c r="AE381" s="169"/>
      <c r="AF381" s="287" t="s">
        <v>1394</v>
      </c>
      <c r="AG381" s="288"/>
      <c r="AH381" s="321"/>
      <c r="AI381" s="289"/>
      <c r="AJ381" s="263"/>
      <c r="AN381" s="333"/>
      <c r="AO381" s="264"/>
      <c r="AP381" s="176"/>
    </row>
    <row r="382" spans="9:42" ht="21" customHeight="1" thickBot="1">
      <c r="I382" s="265">
        <f t="shared" si="110"/>
        <v>0</v>
      </c>
      <c r="J382" s="255">
        <f t="shared" si="111"/>
        <v>0</v>
      </c>
      <c r="K382" s="2438" t="s">
        <v>1393</v>
      </c>
      <c r="L382" s="2438"/>
      <c r="M382" s="2438"/>
      <c r="N382" s="2438"/>
      <c r="O382" s="2438"/>
      <c r="P382" s="2438"/>
      <c r="Q382" s="2438"/>
      <c r="R382" s="2438"/>
      <c r="S382" s="2438"/>
      <c r="T382" s="2438"/>
      <c r="U382" s="255">
        <f t="shared" si="112"/>
        <v>0</v>
      </c>
      <c r="AE382" s="169"/>
      <c r="AF382" s="287"/>
      <c r="AG382" s="288"/>
      <c r="AH382" s="321"/>
      <c r="AI382" s="289"/>
      <c r="AJ382" s="263"/>
      <c r="AN382" s="333"/>
      <c r="AO382" s="264"/>
      <c r="AP382" s="176"/>
    </row>
    <row r="383" spans="9:42" ht="21" customHeight="1" thickBot="1">
      <c r="I383" s="265">
        <f t="shared" si="110"/>
        <v>0</v>
      </c>
      <c r="J383" s="255">
        <f t="shared" si="111"/>
        <v>0</v>
      </c>
      <c r="K383" s="2439" t="s">
        <v>1392</v>
      </c>
      <c r="L383" s="2441" t="s">
        <v>1391</v>
      </c>
      <c r="M383" s="2443" t="s">
        <v>1390</v>
      </c>
      <c r="N383" s="2443" t="s">
        <v>1389</v>
      </c>
      <c r="O383" s="2445" t="s">
        <v>1388</v>
      </c>
      <c r="P383" s="2445"/>
      <c r="Q383" s="2445" t="s">
        <v>1387</v>
      </c>
      <c r="R383" s="2445"/>
      <c r="S383" s="2446" t="s">
        <v>1386</v>
      </c>
      <c r="T383" s="2448" t="s">
        <v>1385</v>
      </c>
      <c r="U383" s="255">
        <f t="shared" si="112"/>
        <v>0</v>
      </c>
      <c r="V383" s="396" t="s">
        <v>1384</v>
      </c>
      <c r="W383" s="407" t="s">
        <v>1383</v>
      </c>
      <c r="X383" s="407" t="s">
        <v>1382</v>
      </c>
      <c r="Y383" s="407" t="s">
        <v>1381</v>
      </c>
      <c r="Z383" s="407" t="s">
        <v>1380</v>
      </c>
      <c r="AA383" s="408" t="s">
        <v>1379</v>
      </c>
      <c r="AB383" s="407" t="s">
        <v>1378</v>
      </c>
      <c r="AC383" s="409" t="s">
        <v>1377</v>
      </c>
      <c r="AD383" s="410" t="s">
        <v>1147</v>
      </c>
      <c r="AE383" s="169"/>
      <c r="AF383" s="329"/>
      <c r="AG383" s="330"/>
      <c r="AH383" s="331"/>
      <c r="AI383" s="332"/>
      <c r="AJ383" s="333"/>
      <c r="AN383" s="264"/>
      <c r="AO383" s="169"/>
      <c r="AP383" s="176"/>
    </row>
    <row r="384" spans="9:42" ht="21" customHeight="1" thickBot="1">
      <c r="I384" s="265">
        <f t="shared" si="110"/>
        <v>0</v>
      </c>
      <c r="J384" s="255">
        <f t="shared" si="111"/>
        <v>0</v>
      </c>
      <c r="K384" s="2440"/>
      <c r="L384" s="2442"/>
      <c r="M384" s="2444"/>
      <c r="N384" s="2444"/>
      <c r="O384" s="334" t="s">
        <v>1376</v>
      </c>
      <c r="P384" s="335" t="s">
        <v>1375</v>
      </c>
      <c r="Q384" s="335" t="s">
        <v>1376</v>
      </c>
      <c r="R384" s="415" t="s">
        <v>1375</v>
      </c>
      <c r="S384" s="2447"/>
      <c r="T384" s="2449"/>
      <c r="U384" s="255">
        <f t="shared" si="112"/>
        <v>0</v>
      </c>
      <c r="V384" s="337"/>
      <c r="W384" s="338"/>
      <c r="X384" s="338"/>
      <c r="Y384" s="338"/>
      <c r="Z384" s="338"/>
      <c r="AA384" s="339"/>
      <c r="AB384" s="338"/>
      <c r="AC384" s="340"/>
      <c r="AD384" s="341"/>
      <c r="AE384" s="169"/>
      <c r="AF384" s="262"/>
      <c r="AG384" s="262"/>
      <c r="AH384" s="262"/>
      <c r="AI384" s="342"/>
      <c r="AJ384" s="333"/>
      <c r="AN384" s="264"/>
      <c r="AO384" s="169"/>
      <c r="AP384" s="176"/>
    </row>
    <row r="385" spans="1:44" ht="21" customHeight="1">
      <c r="I385" s="265">
        <f t="shared" si="110"/>
        <v>0</v>
      </c>
      <c r="J385" s="255">
        <f t="shared" si="111"/>
        <v>0</v>
      </c>
      <c r="K385" s="343" t="s">
        <v>1374</v>
      </c>
      <c r="L385" s="344"/>
      <c r="M385" s="344"/>
      <c r="N385" s="416">
        <f>N386/S379</f>
        <v>0</v>
      </c>
      <c r="O385" s="417">
        <f>ROUND(O386/S379,1)</f>
        <v>0</v>
      </c>
      <c r="P385" s="417">
        <f>ROUND(P386/S379,1)</f>
        <v>0</v>
      </c>
      <c r="Q385" s="416">
        <f>ROUND(Q386/S379,0)</f>
        <v>0</v>
      </c>
      <c r="R385" s="416">
        <f>ROUND(R386/S379,0)</f>
        <v>0</v>
      </c>
      <c r="S385" s="418" t="s">
        <v>1031</v>
      </c>
      <c r="T385" s="348"/>
      <c r="U385" s="255">
        <f t="shared" si="112"/>
        <v>0</v>
      </c>
      <c r="V385" s="337"/>
      <c r="W385" s="419"/>
      <c r="X385" s="419"/>
      <c r="Y385" s="419"/>
      <c r="Z385" s="338"/>
      <c r="AA385" s="339"/>
      <c r="AB385" s="338"/>
      <c r="AC385" s="340"/>
      <c r="AD385" s="341"/>
      <c r="AE385" s="169"/>
      <c r="AF385" s="273" t="s">
        <v>1373</v>
      </c>
      <c r="AG385" s="274" t="s">
        <v>1372</v>
      </c>
      <c r="AH385" s="325" t="s">
        <v>1371</v>
      </c>
      <c r="AI385" s="350"/>
      <c r="AJ385" s="263"/>
      <c r="AN385" s="264"/>
      <c r="AO385" s="167"/>
      <c r="AP385" s="176"/>
    </row>
    <row r="386" spans="1:44" ht="21" customHeight="1">
      <c r="I386" s="265">
        <f t="shared" si="110"/>
        <v>0</v>
      </c>
      <c r="J386" s="255">
        <f t="shared" si="111"/>
        <v>0</v>
      </c>
      <c r="K386" s="343" t="s">
        <v>1366</v>
      </c>
      <c r="L386" s="344"/>
      <c r="M386" s="344"/>
      <c r="N386" s="420">
        <f>SUM(N387:N450)</f>
        <v>0</v>
      </c>
      <c r="O386" s="420">
        <f>SUM(O387:O450)</f>
        <v>0</v>
      </c>
      <c r="P386" s="420">
        <f>SUM(P387:P450)</f>
        <v>0</v>
      </c>
      <c r="Q386" s="420">
        <f>SUM(Q387:Q450)</f>
        <v>0</v>
      </c>
      <c r="R386" s="420">
        <f>SUM(R387:R450)</f>
        <v>0</v>
      </c>
      <c r="S386" s="421"/>
      <c r="T386" s="353"/>
      <c r="U386" s="255">
        <f t="shared" si="112"/>
        <v>0</v>
      </c>
      <c r="V386" s="337"/>
      <c r="W386" s="338"/>
      <c r="X386" s="338"/>
      <c r="Y386" s="338"/>
      <c r="Z386" s="338"/>
      <c r="AA386" s="339"/>
      <c r="AB386" s="338"/>
      <c r="AC386" s="340"/>
      <c r="AD386" s="341"/>
      <c r="AE386" s="169"/>
      <c r="AF386" s="287" t="s">
        <v>1370</v>
      </c>
      <c r="AG386" s="288" t="s">
        <v>1151</v>
      </c>
      <c r="AH386" s="354">
        <v>0</v>
      </c>
      <c r="AI386" s="422"/>
      <c r="AJ386" s="263"/>
      <c r="AN386" s="264"/>
      <c r="AO386" s="167"/>
      <c r="AP386" s="264"/>
    </row>
    <row r="387" spans="1:44" ht="21" customHeight="1">
      <c r="I387" s="265">
        <f t="shared" ref="I387:I400" si="113">IF((O$387+P$387)&gt;0,1,0)</f>
        <v>0</v>
      </c>
      <c r="J387" s="255">
        <f t="shared" si="111"/>
        <v>0</v>
      </c>
      <c r="K387" s="343">
        <v>1</v>
      </c>
      <c r="L387" s="356">
        <v>0</v>
      </c>
      <c r="M387" s="356"/>
      <c r="N387" s="357">
        <f t="shared" ref="N387:N400" si="114">IF(O387+P387&gt;0,$W$377,)</f>
        <v>0</v>
      </c>
      <c r="O387" s="358"/>
      <c r="P387" s="358"/>
      <c r="Q387" s="359">
        <f t="shared" ref="Q387:Q400" si="115">ROUND(O387*50,0)</f>
        <v>0</v>
      </c>
      <c r="R387" s="359">
        <f t="shared" ref="R387:R400" si="116">ROUND(P387*50,0)</f>
        <v>0</v>
      </c>
      <c r="S387" s="360"/>
      <c r="T387" s="361"/>
      <c r="U387" s="255">
        <f t="shared" si="112"/>
        <v>0</v>
      </c>
      <c r="V387" s="337"/>
      <c r="W387" s="338"/>
      <c r="X387" s="338"/>
      <c r="Y387" s="338"/>
      <c r="Z387" s="338"/>
      <c r="AA387" s="339"/>
      <c r="AB387" s="338"/>
      <c r="AC387" s="340"/>
      <c r="AD387" s="341"/>
      <c r="AE387" s="169"/>
      <c r="AF387" s="287" t="s">
        <v>1369</v>
      </c>
      <c r="AG387" s="288" t="s">
        <v>1368</v>
      </c>
      <c r="AH387" s="362">
        <v>0.05</v>
      </c>
      <c r="AI387" s="422"/>
      <c r="AJ387" s="263"/>
      <c r="AN387" s="333"/>
      <c r="AO387" s="169"/>
      <c r="AP387" s="176"/>
    </row>
    <row r="388" spans="1:44" ht="21" customHeight="1">
      <c r="I388" s="265">
        <f t="shared" si="113"/>
        <v>0</v>
      </c>
      <c r="J388" s="255">
        <f t="shared" si="111"/>
        <v>0</v>
      </c>
      <c r="K388" s="343">
        <f t="shared" ref="K388:K400" si="117">+K387+1</f>
        <v>2</v>
      </c>
      <c r="L388" s="356"/>
      <c r="M388" s="356"/>
      <c r="N388" s="357">
        <f t="shared" si="114"/>
        <v>0</v>
      </c>
      <c r="O388" s="358"/>
      <c r="P388" s="358"/>
      <c r="Q388" s="359">
        <f t="shared" si="115"/>
        <v>0</v>
      </c>
      <c r="R388" s="359">
        <f t="shared" si="116"/>
        <v>0</v>
      </c>
      <c r="S388" s="360"/>
      <c r="T388" s="361"/>
      <c r="U388" s="255">
        <f t="shared" si="112"/>
        <v>0</v>
      </c>
      <c r="V388" s="337"/>
      <c r="W388" s="338"/>
      <c r="X388" s="338"/>
      <c r="Y388" s="338"/>
      <c r="Z388" s="338"/>
      <c r="AA388" s="339"/>
      <c r="AB388" s="338"/>
      <c r="AC388" s="340"/>
      <c r="AD388" s="341"/>
      <c r="AE388" s="169"/>
      <c r="AF388" s="287" t="s">
        <v>1367</v>
      </c>
      <c r="AG388" s="288" t="s">
        <v>1150</v>
      </c>
      <c r="AH388" s="362">
        <v>0.1</v>
      </c>
      <c r="AI388" s="363"/>
      <c r="AJ388" s="263"/>
      <c r="AN388" s="333"/>
      <c r="AO388" s="169"/>
      <c r="AP388" s="176"/>
    </row>
    <row r="389" spans="1:44" ht="21" customHeight="1">
      <c r="I389" s="265">
        <f t="shared" si="113"/>
        <v>0</v>
      </c>
      <c r="J389" s="255">
        <f t="shared" si="111"/>
        <v>0</v>
      </c>
      <c r="K389" s="343">
        <f t="shared" si="117"/>
        <v>3</v>
      </c>
      <c r="L389" s="356"/>
      <c r="M389" s="356"/>
      <c r="N389" s="357">
        <f t="shared" si="114"/>
        <v>0</v>
      </c>
      <c r="O389" s="358"/>
      <c r="P389" s="358"/>
      <c r="Q389" s="359">
        <f t="shared" si="115"/>
        <v>0</v>
      </c>
      <c r="R389" s="359">
        <f t="shared" si="116"/>
        <v>0</v>
      </c>
      <c r="S389" s="360"/>
      <c r="T389" s="361"/>
      <c r="U389" s="255">
        <f t="shared" si="112"/>
        <v>0</v>
      </c>
      <c r="V389" s="337"/>
      <c r="W389" s="338"/>
      <c r="X389" s="338"/>
      <c r="Y389" s="338"/>
      <c r="Z389" s="338"/>
      <c r="AA389" s="339"/>
      <c r="AB389" s="338"/>
      <c r="AC389" s="340"/>
      <c r="AD389" s="341"/>
      <c r="AE389" s="169"/>
      <c r="AF389" s="287"/>
      <c r="AG389" s="288"/>
      <c r="AH389" s="364"/>
      <c r="AI389" s="289"/>
      <c r="AJ389" s="333"/>
      <c r="AM389" s="167"/>
      <c r="AN389" s="176"/>
      <c r="AO389" s="169"/>
      <c r="AP389" s="176"/>
      <c r="AQ389" s="167"/>
    </row>
    <row r="390" spans="1:44" ht="21" customHeight="1" thickBot="1">
      <c r="I390" s="265">
        <f t="shared" si="113"/>
        <v>0</v>
      </c>
      <c r="J390" s="255">
        <f t="shared" si="111"/>
        <v>0</v>
      </c>
      <c r="K390" s="343">
        <f t="shared" si="117"/>
        <v>4</v>
      </c>
      <c r="L390" s="356"/>
      <c r="M390" s="356"/>
      <c r="N390" s="357">
        <f t="shared" si="114"/>
        <v>0</v>
      </c>
      <c r="O390" s="358"/>
      <c r="P390" s="358"/>
      <c r="Q390" s="359">
        <f t="shared" si="115"/>
        <v>0</v>
      </c>
      <c r="R390" s="359">
        <f t="shared" si="116"/>
        <v>0</v>
      </c>
      <c r="S390" s="360"/>
      <c r="T390" s="361"/>
      <c r="U390" s="255">
        <f t="shared" si="112"/>
        <v>0</v>
      </c>
      <c r="V390" s="337"/>
      <c r="W390" s="338"/>
      <c r="X390" s="338"/>
      <c r="Y390" s="338"/>
      <c r="Z390" s="338"/>
      <c r="AA390" s="339"/>
      <c r="AB390" s="338"/>
      <c r="AC390" s="340"/>
      <c r="AD390" s="341"/>
      <c r="AE390" s="169"/>
      <c r="AF390" s="329"/>
      <c r="AG390" s="423"/>
      <c r="AH390" s="330"/>
      <c r="AI390" s="332"/>
      <c r="AJ390" s="333"/>
      <c r="AN390" s="176"/>
      <c r="AO390" s="169"/>
      <c r="AP390" s="176"/>
    </row>
    <row r="391" spans="1:44" ht="21" customHeight="1">
      <c r="I391" s="265">
        <f t="shared" si="113"/>
        <v>0</v>
      </c>
      <c r="J391" s="255">
        <f t="shared" si="111"/>
        <v>0</v>
      </c>
      <c r="K391" s="343">
        <f t="shared" si="117"/>
        <v>5</v>
      </c>
      <c r="L391" s="356"/>
      <c r="M391" s="356"/>
      <c r="N391" s="357">
        <f t="shared" si="114"/>
        <v>0</v>
      </c>
      <c r="O391" s="358"/>
      <c r="P391" s="358"/>
      <c r="Q391" s="359">
        <f t="shared" si="115"/>
        <v>0</v>
      </c>
      <c r="R391" s="359">
        <f t="shared" si="116"/>
        <v>0</v>
      </c>
      <c r="S391" s="360"/>
      <c r="T391" s="361"/>
      <c r="U391" s="255">
        <f t="shared" si="112"/>
        <v>0</v>
      </c>
      <c r="V391" s="337"/>
      <c r="W391" s="338"/>
      <c r="X391" s="338"/>
      <c r="Y391" s="338"/>
      <c r="Z391" s="338"/>
      <c r="AA391" s="339"/>
      <c r="AB391" s="338"/>
      <c r="AC391" s="340"/>
      <c r="AD391" s="341"/>
      <c r="AE391" s="167"/>
      <c r="AF391" s="176"/>
      <c r="AG391" s="176"/>
      <c r="AH391" s="176"/>
      <c r="AI391" s="176"/>
      <c r="AJ391" s="176"/>
      <c r="AK391" s="167"/>
      <c r="AL391" s="167"/>
      <c r="AM391" s="169"/>
      <c r="AN391" s="176"/>
      <c r="AO391" s="169"/>
      <c r="AP391" s="176"/>
      <c r="AR391" s="167"/>
    </row>
    <row r="392" spans="1:44" ht="21" customHeight="1">
      <c r="I392" s="265">
        <f t="shared" si="113"/>
        <v>0</v>
      </c>
      <c r="J392" s="255">
        <f t="shared" si="111"/>
        <v>0</v>
      </c>
      <c r="K392" s="343">
        <f t="shared" si="117"/>
        <v>6</v>
      </c>
      <c r="L392" s="356"/>
      <c r="M392" s="356"/>
      <c r="N392" s="357">
        <f t="shared" si="114"/>
        <v>0</v>
      </c>
      <c r="O392" s="358"/>
      <c r="P392" s="358"/>
      <c r="Q392" s="359">
        <f t="shared" si="115"/>
        <v>0</v>
      </c>
      <c r="R392" s="359">
        <f t="shared" si="116"/>
        <v>0</v>
      </c>
      <c r="S392" s="360"/>
      <c r="T392" s="361"/>
      <c r="U392" s="255">
        <f t="shared" si="112"/>
        <v>0</v>
      </c>
      <c r="V392" s="280" t="s">
        <v>1366</v>
      </c>
      <c r="W392" s="366">
        <f>SUM(W384:W391)</f>
        <v>0</v>
      </c>
      <c r="X392" s="366">
        <f>SUM(X384:X391)</f>
        <v>0</v>
      </c>
      <c r="Y392" s="366">
        <f>SUM(Y384:Y391)</f>
        <v>0</v>
      </c>
      <c r="Z392" s="367"/>
      <c r="AA392" s="368"/>
      <c r="AB392" s="366">
        <f>SUM(AB384:AB391)</f>
        <v>0</v>
      </c>
      <c r="AC392" s="369"/>
      <c r="AD392" s="370"/>
      <c r="AE392" s="371"/>
      <c r="AF392" s="169"/>
      <c r="AG392" s="169"/>
      <c r="AH392" s="169"/>
      <c r="AI392" s="169"/>
      <c r="AJ392" s="169"/>
      <c r="AM392" s="169"/>
      <c r="AN392" s="176"/>
      <c r="AO392" s="169"/>
      <c r="AP392" s="176"/>
    </row>
    <row r="393" spans="1:44" s="167" customFormat="1" ht="21" customHeight="1" thickBot="1">
      <c r="A393" s="372"/>
      <c r="B393" s="372"/>
      <c r="C393" s="372"/>
      <c r="D393" s="372"/>
      <c r="E393" s="372"/>
      <c r="F393" s="372"/>
      <c r="G393" s="372"/>
      <c r="I393" s="265">
        <f t="shared" si="113"/>
        <v>0</v>
      </c>
      <c r="J393" s="255">
        <f t="shared" si="111"/>
        <v>0</v>
      </c>
      <c r="K393" s="343">
        <f t="shared" si="117"/>
        <v>7</v>
      </c>
      <c r="L393" s="356"/>
      <c r="M393" s="356"/>
      <c r="N393" s="357">
        <f t="shared" si="114"/>
        <v>0</v>
      </c>
      <c r="O393" s="358"/>
      <c r="P393" s="358"/>
      <c r="Q393" s="359">
        <f t="shared" si="115"/>
        <v>0</v>
      </c>
      <c r="R393" s="359">
        <f t="shared" si="116"/>
        <v>0</v>
      </c>
      <c r="S393" s="360"/>
      <c r="T393" s="361"/>
      <c r="U393" s="255">
        <f t="shared" si="112"/>
        <v>0</v>
      </c>
      <c r="V393" s="373" t="s">
        <v>1374</v>
      </c>
      <c r="W393" s="374"/>
      <c r="X393" s="374"/>
      <c r="Y393" s="374"/>
      <c r="Z393" s="374"/>
      <c r="AA393" s="375"/>
      <c r="AB393" s="374">
        <f>IF(AB392&gt;0,ROUND(AB392/COUNTA(AB384:AB391),0),)</f>
        <v>0</v>
      </c>
      <c r="AC393" s="376"/>
      <c r="AD393" s="377"/>
      <c r="AE393" s="371"/>
      <c r="AF393" s="371"/>
      <c r="AG393" s="371"/>
      <c r="AH393" s="169"/>
      <c r="AI393" s="169"/>
      <c r="AJ393" s="169"/>
      <c r="AK393" s="169"/>
      <c r="AL393" s="169"/>
      <c r="AM393" s="169"/>
      <c r="AN393" s="176"/>
      <c r="AO393" s="176"/>
      <c r="AP393" s="176"/>
      <c r="AQ393" s="253"/>
      <c r="AR393" s="253"/>
    </row>
    <row r="394" spans="1:44" ht="21" customHeight="1">
      <c r="I394" s="265">
        <f t="shared" si="113"/>
        <v>0</v>
      </c>
      <c r="J394" s="255">
        <f t="shared" si="111"/>
        <v>0</v>
      </c>
      <c r="K394" s="343">
        <f t="shared" si="117"/>
        <v>8</v>
      </c>
      <c r="L394" s="356"/>
      <c r="M394" s="356"/>
      <c r="N394" s="357">
        <f t="shared" si="114"/>
        <v>0</v>
      </c>
      <c r="O394" s="358"/>
      <c r="P394" s="358"/>
      <c r="Q394" s="359">
        <f t="shared" si="115"/>
        <v>0</v>
      </c>
      <c r="R394" s="359">
        <f t="shared" si="116"/>
        <v>0</v>
      </c>
      <c r="S394" s="360"/>
      <c r="T394" s="361"/>
      <c r="U394" s="255">
        <f t="shared" si="112"/>
        <v>0</v>
      </c>
      <c r="V394" s="169"/>
      <c r="W394" s="169"/>
      <c r="X394" s="169"/>
      <c r="Y394" s="169"/>
      <c r="Z394" s="169"/>
      <c r="AA394" s="378"/>
      <c r="AB394" s="169"/>
      <c r="AC394" s="169"/>
      <c r="AD394" s="169"/>
      <c r="AE394" s="371"/>
      <c r="AF394" s="371"/>
      <c r="AG394" s="371"/>
      <c r="AH394" s="169"/>
      <c r="AI394" s="169"/>
      <c r="AJ394" s="169"/>
      <c r="AK394" s="169"/>
      <c r="AL394" s="169"/>
      <c r="AM394" s="169"/>
      <c r="AN394" s="176"/>
      <c r="AO394" s="176"/>
      <c r="AP394" s="176"/>
    </row>
    <row r="395" spans="1:44" ht="21" customHeight="1">
      <c r="I395" s="265">
        <f t="shared" si="113"/>
        <v>0</v>
      </c>
      <c r="J395" s="255">
        <f t="shared" si="111"/>
        <v>0</v>
      </c>
      <c r="K395" s="343">
        <f t="shared" si="117"/>
        <v>9</v>
      </c>
      <c r="L395" s="356"/>
      <c r="M395" s="356"/>
      <c r="N395" s="357">
        <f t="shared" si="114"/>
        <v>0</v>
      </c>
      <c r="O395" s="358"/>
      <c r="P395" s="358"/>
      <c r="Q395" s="359">
        <f t="shared" si="115"/>
        <v>0</v>
      </c>
      <c r="R395" s="359">
        <f t="shared" si="116"/>
        <v>0</v>
      </c>
      <c r="S395" s="360"/>
      <c r="T395" s="361"/>
      <c r="U395" s="255">
        <f t="shared" si="112"/>
        <v>0</v>
      </c>
      <c r="V395" s="169"/>
      <c r="W395" s="169"/>
      <c r="X395" s="169"/>
      <c r="Y395" s="169"/>
      <c r="Z395" s="169"/>
      <c r="AA395" s="378"/>
      <c r="AB395" s="169"/>
      <c r="AC395" s="169"/>
      <c r="AD395" s="169"/>
      <c r="AE395" s="371"/>
      <c r="AF395" s="371"/>
      <c r="AG395" s="371"/>
      <c r="AH395" s="169"/>
      <c r="AI395" s="169"/>
      <c r="AJ395" s="169"/>
      <c r="AK395" s="169"/>
      <c r="AL395" s="169"/>
      <c r="AM395" s="169"/>
      <c r="AN395" s="176"/>
      <c r="AO395" s="176"/>
      <c r="AP395" s="176"/>
    </row>
    <row r="396" spans="1:44" ht="21" customHeight="1">
      <c r="I396" s="265">
        <f t="shared" si="113"/>
        <v>0</v>
      </c>
      <c r="J396" s="255">
        <f t="shared" si="111"/>
        <v>0</v>
      </c>
      <c r="K396" s="343">
        <f t="shared" si="117"/>
        <v>10</v>
      </c>
      <c r="L396" s="356"/>
      <c r="M396" s="356"/>
      <c r="N396" s="357">
        <f t="shared" si="114"/>
        <v>0</v>
      </c>
      <c r="O396" s="358"/>
      <c r="P396" s="358"/>
      <c r="Q396" s="359">
        <f t="shared" si="115"/>
        <v>0</v>
      </c>
      <c r="R396" s="359">
        <f t="shared" si="116"/>
        <v>0</v>
      </c>
      <c r="S396" s="360"/>
      <c r="T396" s="361"/>
      <c r="U396" s="255">
        <f t="shared" si="112"/>
        <v>0</v>
      </c>
      <c r="V396" s="169"/>
      <c r="W396" s="169"/>
      <c r="X396" s="169"/>
      <c r="Y396" s="169"/>
      <c r="Z396" s="169"/>
      <c r="AA396" s="378"/>
      <c r="AB396" s="169"/>
      <c r="AC396" s="169"/>
      <c r="AD396" s="169"/>
      <c r="AE396" s="371"/>
      <c r="AF396" s="371"/>
      <c r="AG396" s="371"/>
      <c r="AH396" s="169"/>
      <c r="AI396" s="169"/>
      <c r="AJ396" s="169"/>
      <c r="AK396" s="169"/>
      <c r="AL396" s="169"/>
      <c r="AM396" s="169"/>
      <c r="AN396" s="176"/>
      <c r="AO396" s="176"/>
      <c r="AP396" s="176"/>
    </row>
    <row r="397" spans="1:44" ht="21" customHeight="1">
      <c r="I397" s="265">
        <f t="shared" si="113"/>
        <v>0</v>
      </c>
      <c r="J397" s="255">
        <f t="shared" si="111"/>
        <v>0</v>
      </c>
      <c r="K397" s="343">
        <f t="shared" si="117"/>
        <v>11</v>
      </c>
      <c r="L397" s="356"/>
      <c r="M397" s="356"/>
      <c r="N397" s="357">
        <f t="shared" si="114"/>
        <v>0</v>
      </c>
      <c r="O397" s="358"/>
      <c r="P397" s="358"/>
      <c r="Q397" s="359">
        <f t="shared" si="115"/>
        <v>0</v>
      </c>
      <c r="R397" s="359">
        <f t="shared" si="116"/>
        <v>0</v>
      </c>
      <c r="S397" s="360"/>
      <c r="T397" s="361"/>
      <c r="U397" s="255">
        <f t="shared" si="112"/>
        <v>0</v>
      </c>
      <c r="V397" s="169"/>
      <c r="W397" s="169"/>
      <c r="X397" s="169"/>
      <c r="Y397" s="169"/>
      <c r="Z397" s="169"/>
      <c r="AA397" s="378"/>
      <c r="AB397" s="169"/>
      <c r="AC397" s="169"/>
      <c r="AD397" s="169"/>
      <c r="AE397" s="371"/>
      <c r="AF397" s="371"/>
      <c r="AG397" s="371"/>
      <c r="AH397" s="169"/>
      <c r="AI397" s="169"/>
      <c r="AJ397" s="169"/>
      <c r="AK397" s="169"/>
      <c r="AL397" s="169"/>
      <c r="AM397" s="169"/>
      <c r="AN397" s="176"/>
      <c r="AO397" s="176"/>
      <c r="AP397" s="176"/>
    </row>
    <row r="398" spans="1:44" ht="21" customHeight="1">
      <c r="I398" s="265">
        <f t="shared" si="113"/>
        <v>0</v>
      </c>
      <c r="J398" s="255">
        <f t="shared" si="111"/>
        <v>0</v>
      </c>
      <c r="K398" s="343">
        <f t="shared" si="117"/>
        <v>12</v>
      </c>
      <c r="L398" s="356"/>
      <c r="M398" s="356"/>
      <c r="N398" s="357">
        <f t="shared" si="114"/>
        <v>0</v>
      </c>
      <c r="O398" s="358"/>
      <c r="P398" s="358"/>
      <c r="Q398" s="359">
        <f t="shared" si="115"/>
        <v>0</v>
      </c>
      <c r="R398" s="359">
        <f t="shared" si="116"/>
        <v>0</v>
      </c>
      <c r="S398" s="360"/>
      <c r="T398" s="361"/>
      <c r="U398" s="255">
        <f t="shared" si="112"/>
        <v>0</v>
      </c>
      <c r="V398" s="169"/>
      <c r="W398" s="169"/>
      <c r="X398" s="169"/>
      <c r="Y398" s="169"/>
      <c r="Z398" s="169"/>
      <c r="AA398" s="378"/>
      <c r="AB398" s="169"/>
      <c r="AC398" s="169"/>
      <c r="AD398" s="169"/>
      <c r="AE398" s="371"/>
      <c r="AF398" s="371"/>
      <c r="AG398" s="371"/>
      <c r="AH398" s="169"/>
      <c r="AI398" s="169"/>
      <c r="AJ398" s="169"/>
      <c r="AK398" s="169"/>
      <c r="AL398" s="169"/>
      <c r="AM398" s="169"/>
      <c r="AN398" s="176"/>
      <c r="AO398" s="176"/>
      <c r="AP398" s="176"/>
    </row>
    <row r="399" spans="1:44" ht="21" customHeight="1">
      <c r="I399" s="265">
        <f t="shared" si="113"/>
        <v>0</v>
      </c>
      <c r="J399" s="255">
        <f t="shared" si="111"/>
        <v>0</v>
      </c>
      <c r="K399" s="343">
        <f t="shared" si="117"/>
        <v>13</v>
      </c>
      <c r="L399" s="356"/>
      <c r="M399" s="356"/>
      <c r="N399" s="357">
        <f t="shared" si="114"/>
        <v>0</v>
      </c>
      <c r="O399" s="358"/>
      <c r="P399" s="358"/>
      <c r="Q399" s="359">
        <f t="shared" si="115"/>
        <v>0</v>
      </c>
      <c r="R399" s="359">
        <f t="shared" si="116"/>
        <v>0</v>
      </c>
      <c r="S399" s="360"/>
      <c r="T399" s="361"/>
      <c r="U399" s="255">
        <f t="shared" si="112"/>
        <v>0</v>
      </c>
      <c r="V399" s="169"/>
      <c r="W399" s="169"/>
      <c r="X399" s="169"/>
      <c r="Y399" s="169"/>
      <c r="Z399" s="169"/>
      <c r="AA399" s="378"/>
      <c r="AB399" s="169"/>
      <c r="AC399" s="169"/>
      <c r="AD399" s="169"/>
      <c r="AE399" s="371"/>
      <c r="AF399" s="371"/>
      <c r="AG399" s="371"/>
      <c r="AH399" s="169"/>
      <c r="AI399" s="169"/>
      <c r="AJ399" s="169"/>
      <c r="AK399" s="169"/>
      <c r="AL399" s="169"/>
      <c r="AM399" s="169"/>
      <c r="AN399" s="176"/>
      <c r="AO399" s="176"/>
      <c r="AP399" s="176"/>
    </row>
    <row r="400" spans="1:44" ht="21" customHeight="1" thickBot="1">
      <c r="I400" s="265">
        <f t="shared" si="113"/>
        <v>0</v>
      </c>
      <c r="J400" s="255">
        <f t="shared" si="111"/>
        <v>0</v>
      </c>
      <c r="K400" s="385">
        <f t="shared" si="117"/>
        <v>14</v>
      </c>
      <c r="L400" s="356"/>
      <c r="M400" s="356"/>
      <c r="N400" s="387">
        <f t="shared" si="114"/>
        <v>0</v>
      </c>
      <c r="O400" s="388"/>
      <c r="P400" s="388"/>
      <c r="Q400" s="389">
        <f t="shared" si="115"/>
        <v>0</v>
      </c>
      <c r="R400" s="389">
        <f t="shared" si="116"/>
        <v>0</v>
      </c>
      <c r="S400" s="390"/>
      <c r="T400" s="391"/>
      <c r="U400" s="255">
        <f t="shared" si="112"/>
        <v>0</v>
      </c>
      <c r="V400" s="169"/>
      <c r="W400" s="169"/>
      <c r="X400" s="169"/>
      <c r="Y400" s="169"/>
      <c r="Z400" s="169"/>
      <c r="AA400" s="378"/>
      <c r="AB400" s="169"/>
      <c r="AC400" s="169"/>
      <c r="AD400" s="169"/>
      <c r="AE400" s="371"/>
      <c r="AF400" s="371"/>
      <c r="AG400" s="371"/>
      <c r="AH400" s="169"/>
      <c r="AI400" s="169"/>
      <c r="AJ400" s="169"/>
      <c r="AK400" s="169"/>
      <c r="AL400" s="169"/>
      <c r="AM400" s="169"/>
      <c r="AN400" s="176"/>
      <c r="AO400" s="176"/>
      <c r="AP400" s="176"/>
    </row>
    <row r="401" spans="9:42" ht="21" customHeight="1">
      <c r="I401" s="265">
        <f t="shared" ref="I401:I425" si="118">IF((O$403+P$403)&gt;0,1,0)</f>
        <v>0</v>
      </c>
      <c r="J401" s="255">
        <f t="shared" si="111"/>
        <v>0</v>
      </c>
      <c r="K401" s="2439" t="s">
        <v>1392</v>
      </c>
      <c r="L401" s="2441" t="s">
        <v>1391</v>
      </c>
      <c r="M401" s="2443" t="s">
        <v>1390</v>
      </c>
      <c r="N401" s="2443" t="s">
        <v>1389</v>
      </c>
      <c r="O401" s="2445" t="s">
        <v>1388</v>
      </c>
      <c r="P401" s="2445"/>
      <c r="Q401" s="2445" t="s">
        <v>1387</v>
      </c>
      <c r="R401" s="2445"/>
      <c r="S401" s="2446" t="s">
        <v>1386</v>
      </c>
      <c r="T401" s="2448" t="s">
        <v>1505</v>
      </c>
      <c r="U401" s="255">
        <f t="shared" si="112"/>
        <v>0</v>
      </c>
      <c r="V401" s="169"/>
      <c r="W401" s="169"/>
      <c r="X401" s="169"/>
      <c r="Y401" s="169"/>
      <c r="Z401" s="169"/>
      <c r="AA401" s="378"/>
      <c r="AB401" s="169"/>
      <c r="AC401" s="169"/>
      <c r="AD401" s="169"/>
      <c r="AE401" s="371"/>
      <c r="AF401" s="371"/>
      <c r="AG401" s="371"/>
      <c r="AH401" s="169"/>
      <c r="AI401" s="169"/>
      <c r="AJ401" s="169"/>
      <c r="AK401" s="169"/>
      <c r="AL401" s="169"/>
      <c r="AM401" s="169"/>
      <c r="AN401" s="176"/>
      <c r="AO401" s="176"/>
      <c r="AP401" s="176"/>
    </row>
    <row r="402" spans="9:42" ht="21" customHeight="1">
      <c r="I402" s="265">
        <f t="shared" si="118"/>
        <v>0</v>
      </c>
      <c r="J402" s="255">
        <f t="shared" si="111"/>
        <v>0</v>
      </c>
      <c r="K402" s="2440"/>
      <c r="L402" s="2442"/>
      <c r="M402" s="2444"/>
      <c r="N402" s="2444"/>
      <c r="O402" s="334" t="s">
        <v>1376</v>
      </c>
      <c r="P402" s="335" t="s">
        <v>1375</v>
      </c>
      <c r="Q402" s="335" t="s">
        <v>1376</v>
      </c>
      <c r="R402" s="415" t="s">
        <v>1375</v>
      </c>
      <c r="S402" s="2447"/>
      <c r="T402" s="2449"/>
      <c r="U402" s="255">
        <f t="shared" si="112"/>
        <v>0</v>
      </c>
      <c r="V402" s="169"/>
      <c r="W402" s="169"/>
      <c r="X402" s="169"/>
      <c r="Y402" s="169"/>
      <c r="Z402" s="169"/>
      <c r="AA402" s="378"/>
      <c r="AB402" s="169"/>
      <c r="AC402" s="169"/>
      <c r="AD402" s="169"/>
      <c r="AE402" s="371"/>
      <c r="AF402" s="371"/>
      <c r="AG402" s="371"/>
      <c r="AH402" s="169"/>
      <c r="AI402" s="169"/>
      <c r="AJ402" s="169"/>
      <c r="AK402" s="169"/>
      <c r="AL402" s="169"/>
      <c r="AM402" s="169"/>
      <c r="AN402" s="176"/>
      <c r="AO402" s="176"/>
      <c r="AP402" s="176"/>
    </row>
    <row r="403" spans="9:42" ht="21" customHeight="1">
      <c r="I403" s="265">
        <f t="shared" si="118"/>
        <v>0</v>
      </c>
      <c r="J403" s="255">
        <f t="shared" si="111"/>
        <v>0</v>
      </c>
      <c r="K403" s="343">
        <f>+K25+1</f>
        <v>15</v>
      </c>
      <c r="L403" s="356"/>
      <c r="M403" s="356"/>
      <c r="N403" s="357">
        <f t="shared" ref="N403:N425" si="119">IF(O403+P403&gt;0,$W$377,)</f>
        <v>0</v>
      </c>
      <c r="O403" s="358"/>
      <c r="P403" s="358"/>
      <c r="Q403" s="359">
        <f t="shared" ref="Q403:Q425" si="120">ROUND(O403*50,0)</f>
        <v>0</v>
      </c>
      <c r="R403" s="359">
        <f t="shared" ref="R403:R425" si="121">ROUND(P403*50,0)</f>
        <v>0</v>
      </c>
      <c r="S403" s="360"/>
      <c r="T403" s="361"/>
      <c r="U403" s="255">
        <f t="shared" si="112"/>
        <v>0</v>
      </c>
      <c r="V403" s="169"/>
      <c r="W403" s="169"/>
      <c r="X403" s="169"/>
      <c r="Y403" s="169"/>
      <c r="Z403" s="169"/>
      <c r="AA403" s="378"/>
      <c r="AB403" s="169"/>
      <c r="AC403" s="169"/>
      <c r="AD403" s="169"/>
      <c r="AE403" s="371"/>
      <c r="AF403" s="371"/>
      <c r="AG403" s="371"/>
      <c r="AH403" s="169"/>
      <c r="AI403" s="169"/>
      <c r="AJ403" s="169"/>
      <c r="AK403" s="169"/>
      <c r="AL403" s="169"/>
      <c r="AM403" s="169"/>
      <c r="AN403" s="176"/>
      <c r="AO403" s="176"/>
      <c r="AP403" s="176"/>
    </row>
    <row r="404" spans="9:42" ht="21" customHeight="1">
      <c r="I404" s="265">
        <f t="shared" si="118"/>
        <v>0</v>
      </c>
      <c r="J404" s="255">
        <f t="shared" si="111"/>
        <v>0</v>
      </c>
      <c r="K404" s="343">
        <f t="shared" ref="K404:K425" si="122">+K403+1</f>
        <v>16</v>
      </c>
      <c r="L404" s="356"/>
      <c r="M404" s="356"/>
      <c r="N404" s="357">
        <f t="shared" si="119"/>
        <v>0</v>
      </c>
      <c r="O404" s="358"/>
      <c r="P404" s="358"/>
      <c r="Q404" s="359">
        <f t="shared" si="120"/>
        <v>0</v>
      </c>
      <c r="R404" s="359">
        <f t="shared" si="121"/>
        <v>0</v>
      </c>
      <c r="S404" s="360"/>
      <c r="T404" s="361"/>
      <c r="U404" s="255">
        <f t="shared" si="112"/>
        <v>0</v>
      </c>
      <c r="V404" s="169"/>
      <c r="W404" s="169"/>
      <c r="X404" s="169"/>
      <c r="Y404" s="169"/>
      <c r="Z404" s="169"/>
      <c r="AA404" s="378"/>
      <c r="AB404" s="169"/>
      <c r="AC404" s="169"/>
      <c r="AD404" s="169"/>
      <c r="AE404" s="371"/>
      <c r="AF404" s="371"/>
      <c r="AG404" s="371"/>
      <c r="AH404" s="169"/>
      <c r="AI404" s="169"/>
      <c r="AJ404" s="169"/>
      <c r="AK404" s="169"/>
      <c r="AL404" s="169"/>
      <c r="AM404" s="169"/>
      <c r="AN404" s="176"/>
      <c r="AO404" s="176"/>
      <c r="AP404" s="176"/>
    </row>
    <row r="405" spans="9:42" ht="21" customHeight="1">
      <c r="I405" s="265">
        <f t="shared" si="118"/>
        <v>0</v>
      </c>
      <c r="J405" s="255">
        <f t="shared" si="111"/>
        <v>0</v>
      </c>
      <c r="K405" s="343">
        <f t="shared" si="122"/>
        <v>17</v>
      </c>
      <c r="L405" s="356"/>
      <c r="M405" s="356"/>
      <c r="N405" s="357">
        <f t="shared" si="119"/>
        <v>0</v>
      </c>
      <c r="O405" s="358"/>
      <c r="P405" s="358"/>
      <c r="Q405" s="359">
        <f t="shared" si="120"/>
        <v>0</v>
      </c>
      <c r="R405" s="359">
        <f t="shared" si="121"/>
        <v>0</v>
      </c>
      <c r="S405" s="360"/>
      <c r="T405" s="361"/>
      <c r="U405" s="255">
        <f t="shared" si="112"/>
        <v>0</v>
      </c>
      <c r="V405" s="169"/>
      <c r="W405" s="169"/>
      <c r="X405" s="169"/>
      <c r="Y405" s="169"/>
      <c r="Z405" s="169"/>
      <c r="AA405" s="378"/>
      <c r="AB405" s="169"/>
      <c r="AC405" s="169"/>
      <c r="AD405" s="169"/>
      <c r="AE405" s="371"/>
      <c r="AF405" s="371"/>
      <c r="AG405" s="371"/>
      <c r="AH405" s="169"/>
      <c r="AI405" s="169"/>
      <c r="AJ405" s="169"/>
      <c r="AK405" s="169"/>
      <c r="AL405" s="169"/>
      <c r="AM405" s="169"/>
      <c r="AN405" s="176"/>
      <c r="AO405" s="176"/>
      <c r="AP405" s="176"/>
    </row>
    <row r="406" spans="9:42" ht="21" customHeight="1">
      <c r="I406" s="265">
        <f t="shared" si="118"/>
        <v>0</v>
      </c>
      <c r="J406" s="255">
        <f t="shared" si="111"/>
        <v>0</v>
      </c>
      <c r="K406" s="343">
        <f t="shared" si="122"/>
        <v>18</v>
      </c>
      <c r="L406" s="356"/>
      <c r="M406" s="356"/>
      <c r="N406" s="357">
        <f t="shared" si="119"/>
        <v>0</v>
      </c>
      <c r="O406" s="358"/>
      <c r="P406" s="358"/>
      <c r="Q406" s="359">
        <f t="shared" si="120"/>
        <v>0</v>
      </c>
      <c r="R406" s="359">
        <f t="shared" si="121"/>
        <v>0</v>
      </c>
      <c r="S406" s="360"/>
      <c r="T406" s="361"/>
      <c r="U406" s="255">
        <f t="shared" si="112"/>
        <v>0</v>
      </c>
      <c r="V406" s="169"/>
      <c r="W406" s="169"/>
      <c r="X406" s="169"/>
      <c r="Y406" s="169"/>
      <c r="Z406" s="169"/>
      <c r="AA406" s="378"/>
      <c r="AB406" s="169"/>
      <c r="AC406" s="169"/>
      <c r="AD406" s="169"/>
      <c r="AE406" s="371"/>
      <c r="AF406" s="371"/>
      <c r="AG406" s="371"/>
      <c r="AH406" s="169"/>
      <c r="AI406" s="169"/>
      <c r="AJ406" s="169"/>
      <c r="AK406" s="169"/>
      <c r="AL406" s="169"/>
      <c r="AM406" s="169"/>
      <c r="AN406" s="176"/>
      <c r="AO406" s="176"/>
      <c r="AP406" s="176"/>
    </row>
    <row r="407" spans="9:42" ht="21" customHeight="1">
      <c r="I407" s="265">
        <f t="shared" si="118"/>
        <v>0</v>
      </c>
      <c r="J407" s="255">
        <f t="shared" si="111"/>
        <v>0</v>
      </c>
      <c r="K407" s="343">
        <f t="shared" si="122"/>
        <v>19</v>
      </c>
      <c r="L407" s="356"/>
      <c r="M407" s="356"/>
      <c r="N407" s="357">
        <f t="shared" si="119"/>
        <v>0</v>
      </c>
      <c r="O407" s="358"/>
      <c r="P407" s="358"/>
      <c r="Q407" s="359">
        <f t="shared" si="120"/>
        <v>0</v>
      </c>
      <c r="R407" s="359">
        <f t="shared" si="121"/>
        <v>0</v>
      </c>
      <c r="S407" s="360"/>
      <c r="T407" s="361"/>
      <c r="U407" s="255">
        <f t="shared" si="112"/>
        <v>0</v>
      </c>
      <c r="V407" s="169"/>
      <c r="W407" s="169"/>
      <c r="X407" s="169"/>
      <c r="Y407" s="169"/>
      <c r="Z407" s="169"/>
      <c r="AA407" s="378"/>
      <c r="AB407" s="169"/>
      <c r="AC407" s="169"/>
      <c r="AD407" s="169"/>
      <c r="AE407" s="371"/>
      <c r="AF407" s="371"/>
      <c r="AG407" s="371"/>
      <c r="AH407" s="169"/>
      <c r="AI407" s="169"/>
      <c r="AJ407" s="169"/>
      <c r="AK407" s="169"/>
      <c r="AL407" s="169"/>
      <c r="AM407" s="169"/>
      <c r="AN407" s="176"/>
      <c r="AO407" s="176"/>
      <c r="AP407" s="176"/>
    </row>
    <row r="408" spans="9:42" ht="21" customHeight="1">
      <c r="I408" s="265">
        <f t="shared" si="118"/>
        <v>0</v>
      </c>
      <c r="J408" s="255">
        <f t="shared" ref="J408:J439" si="123">IF($Q$379&gt;0,6,)</f>
        <v>0</v>
      </c>
      <c r="K408" s="343">
        <f t="shared" si="122"/>
        <v>20</v>
      </c>
      <c r="L408" s="356"/>
      <c r="M408" s="356"/>
      <c r="N408" s="357">
        <f t="shared" si="119"/>
        <v>0</v>
      </c>
      <c r="O408" s="358"/>
      <c r="P408" s="358"/>
      <c r="Q408" s="359">
        <f t="shared" si="120"/>
        <v>0</v>
      </c>
      <c r="R408" s="359">
        <f t="shared" si="121"/>
        <v>0</v>
      </c>
      <c r="S408" s="360"/>
      <c r="T408" s="361"/>
      <c r="U408" s="255">
        <f t="shared" ref="U408:U439" si="124">IF($Q$379&gt;0,6,)</f>
        <v>0</v>
      </c>
      <c r="V408" s="169"/>
      <c r="W408" s="169"/>
      <c r="X408" s="169"/>
      <c r="Y408" s="169"/>
      <c r="Z408" s="169"/>
      <c r="AA408" s="378"/>
      <c r="AB408" s="169"/>
      <c r="AC408" s="169"/>
      <c r="AD408" s="169"/>
      <c r="AE408" s="371"/>
      <c r="AF408" s="371"/>
      <c r="AG408" s="371"/>
      <c r="AH408" s="169"/>
      <c r="AI408" s="169"/>
      <c r="AJ408" s="169"/>
      <c r="AK408" s="169"/>
      <c r="AL408" s="169"/>
      <c r="AM408" s="169"/>
      <c r="AN408" s="176"/>
      <c r="AO408" s="176"/>
      <c r="AP408" s="176"/>
    </row>
    <row r="409" spans="9:42" ht="21" customHeight="1">
      <c r="I409" s="265">
        <f t="shared" si="118"/>
        <v>0</v>
      </c>
      <c r="J409" s="255">
        <f t="shared" si="123"/>
        <v>0</v>
      </c>
      <c r="K409" s="343">
        <f t="shared" si="122"/>
        <v>21</v>
      </c>
      <c r="L409" s="356"/>
      <c r="M409" s="356"/>
      <c r="N409" s="357">
        <f t="shared" si="119"/>
        <v>0</v>
      </c>
      <c r="O409" s="358"/>
      <c r="P409" s="358"/>
      <c r="Q409" s="359">
        <f t="shared" si="120"/>
        <v>0</v>
      </c>
      <c r="R409" s="359">
        <f t="shared" si="121"/>
        <v>0</v>
      </c>
      <c r="S409" s="360"/>
      <c r="T409" s="361"/>
      <c r="U409" s="255">
        <f t="shared" si="124"/>
        <v>0</v>
      </c>
      <c r="V409" s="169"/>
      <c r="W409" s="169"/>
      <c r="X409" s="169"/>
      <c r="Y409" s="169"/>
      <c r="Z409" s="169"/>
      <c r="AA409" s="378"/>
      <c r="AB409" s="169"/>
      <c r="AC409" s="169"/>
      <c r="AD409" s="169"/>
      <c r="AE409" s="371"/>
      <c r="AF409" s="371"/>
      <c r="AG409" s="371"/>
      <c r="AH409" s="169"/>
      <c r="AI409" s="169"/>
      <c r="AJ409" s="169"/>
      <c r="AK409" s="169"/>
      <c r="AL409" s="169"/>
      <c r="AM409" s="169"/>
      <c r="AN409" s="176"/>
      <c r="AO409" s="176"/>
      <c r="AP409" s="176"/>
    </row>
    <row r="410" spans="9:42" ht="21" customHeight="1">
      <c r="I410" s="265">
        <f t="shared" si="118"/>
        <v>0</v>
      </c>
      <c r="J410" s="255">
        <f t="shared" si="123"/>
        <v>0</v>
      </c>
      <c r="K410" s="343">
        <f t="shared" si="122"/>
        <v>22</v>
      </c>
      <c r="L410" s="356"/>
      <c r="M410" s="356"/>
      <c r="N410" s="357">
        <f t="shared" si="119"/>
        <v>0</v>
      </c>
      <c r="O410" s="358"/>
      <c r="P410" s="358"/>
      <c r="Q410" s="359">
        <f t="shared" si="120"/>
        <v>0</v>
      </c>
      <c r="R410" s="359">
        <f t="shared" si="121"/>
        <v>0</v>
      </c>
      <c r="S410" s="360"/>
      <c r="T410" s="361"/>
      <c r="U410" s="255">
        <f t="shared" si="124"/>
        <v>0</v>
      </c>
      <c r="V410" s="169"/>
      <c r="W410" s="169"/>
      <c r="X410" s="169"/>
      <c r="Y410" s="169"/>
      <c r="Z410" s="169"/>
      <c r="AA410" s="378"/>
      <c r="AB410" s="169"/>
      <c r="AC410" s="169"/>
      <c r="AD410" s="169"/>
      <c r="AE410" s="371"/>
      <c r="AF410" s="371"/>
      <c r="AG410" s="371"/>
      <c r="AH410" s="169"/>
      <c r="AI410" s="169"/>
      <c r="AJ410" s="169"/>
      <c r="AK410" s="169"/>
      <c r="AL410" s="169"/>
      <c r="AM410" s="169"/>
      <c r="AN410" s="176"/>
      <c r="AO410" s="176"/>
      <c r="AP410" s="176"/>
    </row>
    <row r="411" spans="9:42" ht="21" customHeight="1">
      <c r="I411" s="265">
        <f t="shared" si="118"/>
        <v>0</v>
      </c>
      <c r="J411" s="255">
        <f t="shared" si="123"/>
        <v>0</v>
      </c>
      <c r="K411" s="343">
        <f t="shared" si="122"/>
        <v>23</v>
      </c>
      <c r="L411" s="356"/>
      <c r="M411" s="356"/>
      <c r="N411" s="357">
        <f t="shared" si="119"/>
        <v>0</v>
      </c>
      <c r="O411" s="358"/>
      <c r="P411" s="358"/>
      <c r="Q411" s="359">
        <f t="shared" si="120"/>
        <v>0</v>
      </c>
      <c r="R411" s="359">
        <f t="shared" si="121"/>
        <v>0</v>
      </c>
      <c r="S411" s="360"/>
      <c r="T411" s="361"/>
      <c r="U411" s="255">
        <f t="shared" si="124"/>
        <v>0</v>
      </c>
      <c r="V411" s="169"/>
      <c r="W411" s="169"/>
      <c r="X411" s="169"/>
      <c r="Y411" s="169"/>
      <c r="Z411" s="169"/>
      <c r="AA411" s="378"/>
      <c r="AB411" s="169"/>
      <c r="AC411" s="169"/>
      <c r="AD411" s="169"/>
      <c r="AE411" s="371"/>
      <c r="AF411" s="371"/>
      <c r="AG411" s="371"/>
      <c r="AH411" s="169"/>
      <c r="AI411" s="169"/>
      <c r="AJ411" s="169"/>
      <c r="AK411" s="169"/>
      <c r="AL411" s="169"/>
      <c r="AM411" s="169"/>
      <c r="AN411" s="176"/>
      <c r="AO411" s="176"/>
      <c r="AP411" s="176"/>
    </row>
    <row r="412" spans="9:42" ht="21" customHeight="1">
      <c r="I412" s="265">
        <f t="shared" si="118"/>
        <v>0</v>
      </c>
      <c r="J412" s="255">
        <f t="shared" si="123"/>
        <v>0</v>
      </c>
      <c r="K412" s="343">
        <f t="shared" si="122"/>
        <v>24</v>
      </c>
      <c r="L412" s="356"/>
      <c r="M412" s="356"/>
      <c r="N412" s="357">
        <f t="shared" si="119"/>
        <v>0</v>
      </c>
      <c r="O412" s="358"/>
      <c r="P412" s="358"/>
      <c r="Q412" s="359">
        <f t="shared" si="120"/>
        <v>0</v>
      </c>
      <c r="R412" s="359">
        <f t="shared" si="121"/>
        <v>0</v>
      </c>
      <c r="S412" s="360"/>
      <c r="T412" s="361"/>
      <c r="U412" s="255">
        <f t="shared" si="124"/>
        <v>0</v>
      </c>
      <c r="V412" s="169"/>
      <c r="W412" s="169"/>
      <c r="X412" s="169"/>
      <c r="Y412" s="169"/>
      <c r="Z412" s="169"/>
      <c r="AA412" s="378"/>
      <c r="AB412" s="169"/>
      <c r="AC412" s="169"/>
      <c r="AD412" s="169"/>
      <c r="AE412" s="371"/>
      <c r="AF412" s="371"/>
      <c r="AG412" s="371"/>
      <c r="AH412" s="169"/>
      <c r="AI412" s="169"/>
      <c r="AJ412" s="169"/>
      <c r="AK412" s="169"/>
      <c r="AL412" s="169"/>
      <c r="AM412" s="169"/>
      <c r="AN412" s="176"/>
      <c r="AO412" s="176"/>
      <c r="AP412" s="176"/>
    </row>
    <row r="413" spans="9:42" ht="21" customHeight="1">
      <c r="I413" s="265">
        <f t="shared" si="118"/>
        <v>0</v>
      </c>
      <c r="J413" s="255">
        <f t="shared" si="123"/>
        <v>0</v>
      </c>
      <c r="K413" s="343">
        <f t="shared" si="122"/>
        <v>25</v>
      </c>
      <c r="L413" s="356"/>
      <c r="M413" s="356"/>
      <c r="N413" s="357">
        <f t="shared" si="119"/>
        <v>0</v>
      </c>
      <c r="O413" s="358"/>
      <c r="P413" s="358"/>
      <c r="Q413" s="359">
        <f t="shared" si="120"/>
        <v>0</v>
      </c>
      <c r="R413" s="359">
        <f t="shared" si="121"/>
        <v>0</v>
      </c>
      <c r="S413" s="360"/>
      <c r="T413" s="361"/>
      <c r="U413" s="255">
        <f t="shared" si="124"/>
        <v>0</v>
      </c>
      <c r="V413" s="169"/>
      <c r="W413" s="169"/>
      <c r="X413" s="169"/>
      <c r="Y413" s="169"/>
      <c r="Z413" s="169"/>
      <c r="AA413" s="378"/>
      <c r="AB413" s="169"/>
      <c r="AC413" s="169"/>
      <c r="AD413" s="169"/>
      <c r="AE413" s="371"/>
      <c r="AF413" s="371"/>
      <c r="AG413" s="371"/>
      <c r="AH413" s="169"/>
      <c r="AI413" s="169"/>
      <c r="AJ413" s="169"/>
      <c r="AK413" s="169"/>
      <c r="AL413" s="169"/>
      <c r="AM413" s="169"/>
      <c r="AN413" s="176"/>
      <c r="AO413" s="176"/>
      <c r="AP413" s="176"/>
    </row>
    <row r="414" spans="9:42" ht="21" customHeight="1">
      <c r="I414" s="265">
        <f t="shared" si="118"/>
        <v>0</v>
      </c>
      <c r="J414" s="255">
        <f t="shared" si="123"/>
        <v>0</v>
      </c>
      <c r="K414" s="343">
        <f t="shared" si="122"/>
        <v>26</v>
      </c>
      <c r="L414" s="356"/>
      <c r="M414" s="356"/>
      <c r="N414" s="357">
        <f t="shared" si="119"/>
        <v>0</v>
      </c>
      <c r="O414" s="358"/>
      <c r="P414" s="358"/>
      <c r="Q414" s="359">
        <f t="shared" si="120"/>
        <v>0</v>
      </c>
      <c r="R414" s="359">
        <f t="shared" si="121"/>
        <v>0</v>
      </c>
      <c r="S414" s="360"/>
      <c r="T414" s="361"/>
      <c r="U414" s="255">
        <f t="shared" si="124"/>
        <v>0</v>
      </c>
      <c r="V414" s="169"/>
      <c r="W414" s="169"/>
      <c r="X414" s="169"/>
      <c r="Y414" s="169"/>
      <c r="Z414" s="169"/>
      <c r="AA414" s="378"/>
      <c r="AB414" s="169"/>
      <c r="AC414" s="169"/>
      <c r="AD414" s="169"/>
      <c r="AE414" s="371"/>
      <c r="AF414" s="371"/>
      <c r="AG414" s="371"/>
      <c r="AH414" s="169"/>
      <c r="AI414" s="169"/>
      <c r="AJ414" s="169"/>
      <c r="AK414" s="169"/>
      <c r="AL414" s="169"/>
      <c r="AM414" s="169"/>
      <c r="AN414" s="176"/>
      <c r="AO414" s="176"/>
      <c r="AP414" s="176"/>
    </row>
    <row r="415" spans="9:42" ht="21" customHeight="1">
      <c r="I415" s="265">
        <f t="shared" si="118"/>
        <v>0</v>
      </c>
      <c r="J415" s="255">
        <f t="shared" si="123"/>
        <v>0</v>
      </c>
      <c r="K415" s="343">
        <f t="shared" si="122"/>
        <v>27</v>
      </c>
      <c r="L415" s="356"/>
      <c r="M415" s="356"/>
      <c r="N415" s="357">
        <f t="shared" si="119"/>
        <v>0</v>
      </c>
      <c r="O415" s="358"/>
      <c r="P415" s="358"/>
      <c r="Q415" s="359">
        <f t="shared" si="120"/>
        <v>0</v>
      </c>
      <c r="R415" s="359">
        <f t="shared" si="121"/>
        <v>0</v>
      </c>
      <c r="S415" s="360"/>
      <c r="T415" s="361"/>
      <c r="U415" s="255">
        <f t="shared" si="124"/>
        <v>0</v>
      </c>
      <c r="V415" s="169"/>
      <c r="W415" s="169"/>
      <c r="X415" s="169"/>
      <c r="Y415" s="169"/>
      <c r="Z415" s="169"/>
      <c r="AA415" s="378"/>
      <c r="AB415" s="169"/>
      <c r="AC415" s="169"/>
      <c r="AD415" s="169"/>
      <c r="AE415" s="371"/>
      <c r="AF415" s="371"/>
      <c r="AG415" s="371"/>
      <c r="AH415" s="169"/>
      <c r="AI415" s="169"/>
      <c r="AJ415" s="169"/>
      <c r="AK415" s="169"/>
      <c r="AL415" s="169"/>
      <c r="AM415" s="169"/>
      <c r="AN415" s="176"/>
      <c r="AO415" s="176"/>
      <c r="AP415" s="176"/>
    </row>
    <row r="416" spans="9:42" ht="21" customHeight="1">
      <c r="I416" s="265">
        <f t="shared" si="118"/>
        <v>0</v>
      </c>
      <c r="J416" s="255">
        <f t="shared" si="123"/>
        <v>0</v>
      </c>
      <c r="K416" s="343">
        <f t="shared" si="122"/>
        <v>28</v>
      </c>
      <c r="L416" s="356"/>
      <c r="M416" s="356"/>
      <c r="N416" s="357">
        <f t="shared" si="119"/>
        <v>0</v>
      </c>
      <c r="O416" s="358"/>
      <c r="P416" s="358"/>
      <c r="Q416" s="359">
        <f t="shared" si="120"/>
        <v>0</v>
      </c>
      <c r="R416" s="359">
        <f t="shared" si="121"/>
        <v>0</v>
      </c>
      <c r="S416" s="360"/>
      <c r="T416" s="361"/>
      <c r="U416" s="255">
        <f t="shared" si="124"/>
        <v>0</v>
      </c>
      <c r="V416" s="169"/>
      <c r="W416" s="169"/>
      <c r="X416" s="169"/>
      <c r="Y416" s="169"/>
      <c r="Z416" s="169"/>
      <c r="AA416" s="378"/>
      <c r="AB416" s="169"/>
      <c r="AC416" s="169"/>
      <c r="AD416" s="169"/>
      <c r="AE416" s="371"/>
      <c r="AF416" s="371"/>
      <c r="AG416" s="371"/>
      <c r="AH416" s="169"/>
      <c r="AI416" s="169"/>
      <c r="AJ416" s="169"/>
      <c r="AK416" s="169"/>
      <c r="AL416" s="169"/>
      <c r="AM416" s="169"/>
      <c r="AN416" s="176"/>
      <c r="AO416" s="176"/>
      <c r="AP416" s="176"/>
    </row>
    <row r="417" spans="9:42" ht="21" customHeight="1">
      <c r="I417" s="265">
        <f t="shared" si="118"/>
        <v>0</v>
      </c>
      <c r="J417" s="255">
        <f t="shared" si="123"/>
        <v>0</v>
      </c>
      <c r="K417" s="343">
        <f t="shared" si="122"/>
        <v>29</v>
      </c>
      <c r="L417" s="356"/>
      <c r="M417" s="356"/>
      <c r="N417" s="357">
        <f t="shared" si="119"/>
        <v>0</v>
      </c>
      <c r="O417" s="358"/>
      <c r="P417" s="358"/>
      <c r="Q417" s="359">
        <f t="shared" si="120"/>
        <v>0</v>
      </c>
      <c r="R417" s="359">
        <f t="shared" si="121"/>
        <v>0</v>
      </c>
      <c r="S417" s="360"/>
      <c r="T417" s="361"/>
      <c r="U417" s="255">
        <f t="shared" si="124"/>
        <v>0</v>
      </c>
      <c r="V417" s="169"/>
      <c r="W417" s="169"/>
      <c r="X417" s="169"/>
      <c r="Y417" s="169"/>
      <c r="Z417" s="169"/>
      <c r="AA417" s="378"/>
      <c r="AB417" s="169"/>
      <c r="AC417" s="169"/>
      <c r="AD417" s="169"/>
      <c r="AE417" s="371"/>
      <c r="AF417" s="371"/>
      <c r="AG417" s="371"/>
      <c r="AH417" s="169"/>
      <c r="AI417" s="169"/>
      <c r="AJ417" s="169"/>
      <c r="AK417" s="169"/>
      <c r="AL417" s="169"/>
      <c r="AM417" s="169"/>
      <c r="AN417" s="176"/>
      <c r="AO417" s="176"/>
      <c r="AP417" s="176"/>
    </row>
    <row r="418" spans="9:42" ht="21" customHeight="1">
      <c r="I418" s="265">
        <f t="shared" si="118"/>
        <v>0</v>
      </c>
      <c r="J418" s="255">
        <f t="shared" si="123"/>
        <v>0</v>
      </c>
      <c r="K418" s="343">
        <f t="shared" si="122"/>
        <v>30</v>
      </c>
      <c r="L418" s="356"/>
      <c r="M418" s="356"/>
      <c r="N418" s="357">
        <f t="shared" si="119"/>
        <v>0</v>
      </c>
      <c r="O418" s="358"/>
      <c r="P418" s="358"/>
      <c r="Q418" s="359">
        <f t="shared" si="120"/>
        <v>0</v>
      </c>
      <c r="R418" s="359">
        <f t="shared" si="121"/>
        <v>0</v>
      </c>
      <c r="S418" s="360"/>
      <c r="T418" s="361"/>
      <c r="U418" s="255">
        <f t="shared" si="124"/>
        <v>0</v>
      </c>
      <c r="V418" s="169"/>
      <c r="W418" s="169"/>
      <c r="X418" s="169"/>
      <c r="Y418" s="169"/>
      <c r="Z418" s="169"/>
      <c r="AA418" s="378"/>
      <c r="AB418" s="169"/>
      <c r="AC418" s="169"/>
      <c r="AD418" s="169"/>
      <c r="AE418" s="371"/>
      <c r="AF418" s="371"/>
      <c r="AG418" s="371"/>
      <c r="AH418" s="169"/>
      <c r="AI418" s="169"/>
      <c r="AJ418" s="169"/>
      <c r="AK418" s="169"/>
      <c r="AL418" s="169"/>
      <c r="AM418" s="169"/>
      <c r="AN418" s="176"/>
      <c r="AO418" s="176"/>
      <c r="AP418" s="176"/>
    </row>
    <row r="419" spans="9:42" ht="21" customHeight="1">
      <c r="I419" s="265">
        <f t="shared" si="118"/>
        <v>0</v>
      </c>
      <c r="J419" s="255">
        <f t="shared" si="123"/>
        <v>0</v>
      </c>
      <c r="K419" s="343">
        <f t="shared" si="122"/>
        <v>31</v>
      </c>
      <c r="L419" s="356"/>
      <c r="M419" s="356"/>
      <c r="N419" s="357">
        <f t="shared" si="119"/>
        <v>0</v>
      </c>
      <c r="O419" s="358"/>
      <c r="P419" s="358"/>
      <c r="Q419" s="359">
        <f t="shared" si="120"/>
        <v>0</v>
      </c>
      <c r="R419" s="359">
        <f t="shared" si="121"/>
        <v>0</v>
      </c>
      <c r="S419" s="360"/>
      <c r="T419" s="361"/>
      <c r="U419" s="255">
        <f t="shared" si="124"/>
        <v>0</v>
      </c>
      <c r="V419" s="169"/>
      <c r="W419" s="169"/>
      <c r="X419" s="169"/>
      <c r="Y419" s="169"/>
      <c r="Z419" s="169"/>
      <c r="AA419" s="378"/>
      <c r="AB419" s="169"/>
      <c r="AC419" s="169"/>
      <c r="AD419" s="169"/>
      <c r="AE419" s="371"/>
      <c r="AF419" s="371"/>
      <c r="AG419" s="371"/>
      <c r="AH419" s="169"/>
      <c r="AI419" s="169"/>
      <c r="AJ419" s="169"/>
      <c r="AK419" s="169"/>
      <c r="AL419" s="169"/>
      <c r="AM419" s="169"/>
      <c r="AN419" s="176"/>
      <c r="AO419" s="176"/>
      <c r="AP419" s="176"/>
    </row>
    <row r="420" spans="9:42" ht="21" customHeight="1">
      <c r="I420" s="265">
        <f t="shared" si="118"/>
        <v>0</v>
      </c>
      <c r="J420" s="255">
        <f t="shared" si="123"/>
        <v>0</v>
      </c>
      <c r="K420" s="343">
        <f t="shared" si="122"/>
        <v>32</v>
      </c>
      <c r="L420" s="356"/>
      <c r="M420" s="356"/>
      <c r="N420" s="357">
        <f t="shared" si="119"/>
        <v>0</v>
      </c>
      <c r="O420" s="358"/>
      <c r="P420" s="358"/>
      <c r="Q420" s="359">
        <f t="shared" si="120"/>
        <v>0</v>
      </c>
      <c r="R420" s="359">
        <f t="shared" si="121"/>
        <v>0</v>
      </c>
      <c r="S420" s="360"/>
      <c r="T420" s="361"/>
      <c r="U420" s="255">
        <f t="shared" si="124"/>
        <v>0</v>
      </c>
      <c r="V420" s="169"/>
      <c r="W420" s="169"/>
      <c r="X420" s="169"/>
      <c r="Y420" s="169"/>
      <c r="Z420" s="169"/>
      <c r="AA420" s="378"/>
      <c r="AB420" s="169"/>
      <c r="AC420" s="169"/>
      <c r="AD420" s="169"/>
      <c r="AE420" s="371"/>
      <c r="AF420" s="371"/>
      <c r="AG420" s="371"/>
      <c r="AH420" s="169"/>
      <c r="AI420" s="169"/>
      <c r="AJ420" s="169"/>
      <c r="AK420" s="169"/>
      <c r="AL420" s="169"/>
      <c r="AM420" s="169"/>
      <c r="AN420" s="176"/>
      <c r="AO420" s="176"/>
      <c r="AP420" s="176"/>
    </row>
    <row r="421" spans="9:42" ht="21" customHeight="1">
      <c r="I421" s="265">
        <f t="shared" si="118"/>
        <v>0</v>
      </c>
      <c r="J421" s="255">
        <f t="shared" si="123"/>
        <v>0</v>
      </c>
      <c r="K421" s="343">
        <f t="shared" si="122"/>
        <v>33</v>
      </c>
      <c r="L421" s="356"/>
      <c r="M421" s="356"/>
      <c r="N421" s="357">
        <f t="shared" si="119"/>
        <v>0</v>
      </c>
      <c r="O421" s="358"/>
      <c r="P421" s="358"/>
      <c r="Q421" s="359">
        <f t="shared" si="120"/>
        <v>0</v>
      </c>
      <c r="R421" s="359">
        <f t="shared" si="121"/>
        <v>0</v>
      </c>
      <c r="S421" s="360"/>
      <c r="T421" s="361"/>
      <c r="U421" s="255">
        <f t="shared" si="124"/>
        <v>0</v>
      </c>
      <c r="V421" s="169"/>
      <c r="W421" s="169"/>
      <c r="X421" s="169"/>
      <c r="Y421" s="169"/>
      <c r="Z421" s="169"/>
      <c r="AA421" s="378"/>
      <c r="AB421" s="169"/>
      <c r="AC421" s="169"/>
      <c r="AD421" s="169"/>
      <c r="AE421" s="371"/>
      <c r="AF421" s="371"/>
      <c r="AG421" s="371"/>
      <c r="AH421" s="169"/>
      <c r="AI421" s="169"/>
      <c r="AJ421" s="169"/>
      <c r="AK421" s="169"/>
      <c r="AL421" s="169"/>
      <c r="AM421" s="169"/>
      <c r="AN421" s="176"/>
      <c r="AO421" s="176"/>
      <c r="AP421" s="176"/>
    </row>
    <row r="422" spans="9:42" ht="21" customHeight="1">
      <c r="I422" s="265">
        <f t="shared" si="118"/>
        <v>0</v>
      </c>
      <c r="J422" s="255">
        <f t="shared" si="123"/>
        <v>0</v>
      </c>
      <c r="K422" s="343">
        <f t="shared" si="122"/>
        <v>34</v>
      </c>
      <c r="L422" s="356"/>
      <c r="M422" s="356"/>
      <c r="N422" s="357">
        <f t="shared" si="119"/>
        <v>0</v>
      </c>
      <c r="O422" s="358"/>
      <c r="P422" s="358"/>
      <c r="Q422" s="359">
        <f t="shared" si="120"/>
        <v>0</v>
      </c>
      <c r="R422" s="359">
        <f t="shared" si="121"/>
        <v>0</v>
      </c>
      <c r="S422" s="360"/>
      <c r="T422" s="361"/>
      <c r="U422" s="255">
        <f t="shared" si="124"/>
        <v>0</v>
      </c>
      <c r="V422" s="169"/>
      <c r="W422" s="169"/>
      <c r="X422" s="169"/>
      <c r="Y422" s="169"/>
      <c r="Z422" s="169"/>
      <c r="AA422" s="378"/>
      <c r="AB422" s="169"/>
      <c r="AC422" s="169"/>
      <c r="AD422" s="169"/>
      <c r="AE422" s="371"/>
      <c r="AF422" s="371"/>
      <c r="AG422" s="371"/>
      <c r="AH422" s="169"/>
      <c r="AI422" s="169"/>
      <c r="AJ422" s="169"/>
      <c r="AK422" s="169"/>
      <c r="AL422" s="169"/>
      <c r="AM422" s="169"/>
      <c r="AN422" s="176"/>
      <c r="AO422" s="176"/>
      <c r="AP422" s="176"/>
    </row>
    <row r="423" spans="9:42" ht="21" customHeight="1">
      <c r="I423" s="265">
        <f t="shared" si="118"/>
        <v>0</v>
      </c>
      <c r="J423" s="255">
        <f t="shared" si="123"/>
        <v>0</v>
      </c>
      <c r="K423" s="343">
        <f t="shared" si="122"/>
        <v>35</v>
      </c>
      <c r="L423" s="356"/>
      <c r="M423" s="356"/>
      <c r="N423" s="357">
        <f t="shared" si="119"/>
        <v>0</v>
      </c>
      <c r="O423" s="358"/>
      <c r="P423" s="358"/>
      <c r="Q423" s="359">
        <f t="shared" si="120"/>
        <v>0</v>
      </c>
      <c r="R423" s="359">
        <f t="shared" si="121"/>
        <v>0</v>
      </c>
      <c r="S423" s="360"/>
      <c r="T423" s="361"/>
      <c r="U423" s="255">
        <f t="shared" si="124"/>
        <v>0</v>
      </c>
      <c r="V423" s="169"/>
      <c r="W423" s="169"/>
      <c r="X423" s="169"/>
      <c r="Y423" s="169"/>
      <c r="Z423" s="169"/>
      <c r="AA423" s="378"/>
      <c r="AB423" s="169"/>
      <c r="AC423" s="169"/>
      <c r="AD423" s="169"/>
      <c r="AE423" s="371"/>
      <c r="AF423" s="371"/>
      <c r="AG423" s="371"/>
      <c r="AH423" s="169"/>
      <c r="AI423" s="169"/>
      <c r="AJ423" s="169"/>
      <c r="AK423" s="169"/>
      <c r="AL423" s="169"/>
      <c r="AM423" s="169"/>
      <c r="AN423" s="176"/>
      <c r="AO423" s="176"/>
      <c r="AP423" s="176"/>
    </row>
    <row r="424" spans="9:42" ht="21" customHeight="1">
      <c r="I424" s="265">
        <f t="shared" si="118"/>
        <v>0</v>
      </c>
      <c r="J424" s="255">
        <f t="shared" si="123"/>
        <v>0</v>
      </c>
      <c r="K424" s="343">
        <f t="shared" si="122"/>
        <v>36</v>
      </c>
      <c r="L424" s="356"/>
      <c r="M424" s="356"/>
      <c r="N424" s="357">
        <f t="shared" si="119"/>
        <v>0</v>
      </c>
      <c r="O424" s="358"/>
      <c r="P424" s="358"/>
      <c r="Q424" s="359">
        <f t="shared" si="120"/>
        <v>0</v>
      </c>
      <c r="R424" s="359">
        <f t="shared" si="121"/>
        <v>0</v>
      </c>
      <c r="S424" s="360"/>
      <c r="T424" s="361"/>
      <c r="U424" s="255">
        <f t="shared" si="124"/>
        <v>0</v>
      </c>
      <c r="V424" s="169"/>
      <c r="W424" s="169"/>
      <c r="X424" s="169"/>
      <c r="Y424" s="169"/>
      <c r="Z424" s="169"/>
      <c r="AA424" s="378"/>
      <c r="AB424" s="169"/>
      <c r="AC424" s="169"/>
      <c r="AD424" s="169"/>
      <c r="AE424" s="371"/>
      <c r="AF424" s="371"/>
      <c r="AG424" s="371"/>
      <c r="AH424" s="169"/>
      <c r="AI424" s="169"/>
      <c r="AJ424" s="169"/>
      <c r="AK424" s="169"/>
      <c r="AL424" s="169"/>
      <c r="AM424" s="169"/>
      <c r="AN424" s="176"/>
      <c r="AO424" s="176"/>
      <c r="AP424" s="176"/>
    </row>
    <row r="425" spans="9:42" ht="21" customHeight="1" thickBot="1">
      <c r="I425" s="265">
        <f t="shared" si="118"/>
        <v>0</v>
      </c>
      <c r="J425" s="255">
        <f t="shared" si="123"/>
        <v>0</v>
      </c>
      <c r="K425" s="385">
        <f t="shared" si="122"/>
        <v>37</v>
      </c>
      <c r="L425" s="356"/>
      <c r="M425" s="356"/>
      <c r="N425" s="387">
        <f t="shared" si="119"/>
        <v>0</v>
      </c>
      <c r="O425" s="388"/>
      <c r="P425" s="388"/>
      <c r="Q425" s="389">
        <f t="shared" si="120"/>
        <v>0</v>
      </c>
      <c r="R425" s="389">
        <f t="shared" si="121"/>
        <v>0</v>
      </c>
      <c r="S425" s="390"/>
      <c r="T425" s="391"/>
      <c r="U425" s="255">
        <f t="shared" si="124"/>
        <v>0</v>
      </c>
      <c r="V425" s="169"/>
      <c r="W425" s="169"/>
      <c r="X425" s="169"/>
      <c r="Y425" s="169"/>
      <c r="Z425" s="169"/>
      <c r="AA425" s="378"/>
      <c r="AB425" s="169"/>
      <c r="AC425" s="169"/>
      <c r="AD425" s="169"/>
      <c r="AE425" s="371"/>
      <c r="AF425" s="371"/>
      <c r="AG425" s="371"/>
      <c r="AH425" s="169"/>
      <c r="AI425" s="169"/>
      <c r="AJ425" s="169"/>
      <c r="AK425" s="169"/>
      <c r="AL425" s="169"/>
      <c r="AM425" s="169"/>
      <c r="AN425" s="176"/>
      <c r="AO425" s="176"/>
      <c r="AP425" s="176"/>
    </row>
    <row r="426" spans="9:42" ht="21" customHeight="1">
      <c r="I426" s="265">
        <f t="shared" ref="I426:I450" si="125">IF((O$428+P$428)&gt;0,1,0)</f>
        <v>0</v>
      </c>
      <c r="J426" s="255">
        <f t="shared" si="123"/>
        <v>0</v>
      </c>
      <c r="K426" s="2439" t="s">
        <v>1392</v>
      </c>
      <c r="L426" s="2441" t="s">
        <v>1391</v>
      </c>
      <c r="M426" s="2443" t="s">
        <v>1390</v>
      </c>
      <c r="N426" s="2443" t="s">
        <v>1389</v>
      </c>
      <c r="O426" s="2445" t="s">
        <v>1388</v>
      </c>
      <c r="P426" s="2445"/>
      <c r="Q426" s="2445" t="s">
        <v>1387</v>
      </c>
      <c r="R426" s="2445"/>
      <c r="S426" s="2446" t="s">
        <v>1386</v>
      </c>
      <c r="T426" s="2448" t="s">
        <v>1385</v>
      </c>
      <c r="U426" s="255">
        <f t="shared" si="124"/>
        <v>0</v>
      </c>
      <c r="V426" s="169"/>
      <c r="W426" s="169"/>
      <c r="X426" s="169"/>
      <c r="Y426" s="169"/>
      <c r="Z426" s="169"/>
      <c r="AA426" s="378"/>
      <c r="AB426" s="169"/>
      <c r="AC426" s="169"/>
      <c r="AD426" s="169"/>
      <c r="AE426" s="371"/>
      <c r="AF426" s="371"/>
      <c r="AG426" s="371"/>
      <c r="AH426" s="169"/>
      <c r="AI426" s="169"/>
      <c r="AJ426" s="169"/>
      <c r="AK426" s="169"/>
      <c r="AL426" s="169"/>
      <c r="AM426" s="169"/>
      <c r="AN426" s="176"/>
      <c r="AO426" s="176"/>
      <c r="AP426" s="176"/>
    </row>
    <row r="427" spans="9:42" ht="21" customHeight="1">
      <c r="I427" s="265">
        <f t="shared" si="125"/>
        <v>0</v>
      </c>
      <c r="J427" s="255">
        <f t="shared" si="123"/>
        <v>0</v>
      </c>
      <c r="K427" s="2440"/>
      <c r="L427" s="2442"/>
      <c r="M427" s="2444"/>
      <c r="N427" s="2444"/>
      <c r="O427" s="334" t="s">
        <v>1376</v>
      </c>
      <c r="P427" s="335" t="s">
        <v>1375</v>
      </c>
      <c r="Q427" s="335" t="s">
        <v>1376</v>
      </c>
      <c r="R427" s="415" t="s">
        <v>1375</v>
      </c>
      <c r="S427" s="2447"/>
      <c r="T427" s="2449"/>
      <c r="U427" s="255">
        <f t="shared" si="124"/>
        <v>0</v>
      </c>
      <c r="V427" s="169"/>
      <c r="W427" s="169"/>
      <c r="X427" s="169"/>
      <c r="Y427" s="169"/>
      <c r="Z427" s="169"/>
      <c r="AA427" s="378"/>
      <c r="AB427" s="169"/>
      <c r="AC427" s="169"/>
      <c r="AD427" s="169"/>
      <c r="AE427" s="371"/>
      <c r="AF427" s="371"/>
      <c r="AG427" s="371"/>
      <c r="AH427" s="169"/>
      <c r="AI427" s="169"/>
      <c r="AJ427" s="169"/>
      <c r="AK427" s="169"/>
      <c r="AL427" s="169"/>
      <c r="AM427" s="169"/>
      <c r="AN427" s="176"/>
      <c r="AO427" s="176"/>
      <c r="AP427" s="176"/>
    </row>
    <row r="428" spans="9:42" ht="21" customHeight="1">
      <c r="I428" s="265">
        <f t="shared" si="125"/>
        <v>0</v>
      </c>
      <c r="J428" s="255">
        <f t="shared" si="123"/>
        <v>0</v>
      </c>
      <c r="K428" s="343">
        <f>+K50+1</f>
        <v>38</v>
      </c>
      <c r="L428" s="356"/>
      <c r="M428" s="356"/>
      <c r="N428" s="357">
        <f t="shared" ref="N428:N450" si="126">IF(O428+P428&gt;0,$W$377,)</f>
        <v>0</v>
      </c>
      <c r="O428" s="358"/>
      <c r="P428" s="358"/>
      <c r="Q428" s="359">
        <f t="shared" ref="Q428:Q450" si="127">ROUND(O428*50,0)</f>
        <v>0</v>
      </c>
      <c r="R428" s="359">
        <f t="shared" ref="R428:R450" si="128">ROUND(P428*50,0)</f>
        <v>0</v>
      </c>
      <c r="S428" s="360"/>
      <c r="T428" s="361"/>
      <c r="U428" s="255">
        <f t="shared" si="124"/>
        <v>0</v>
      </c>
      <c r="V428" s="169"/>
      <c r="W428" s="169"/>
      <c r="X428" s="169"/>
      <c r="Y428" s="169"/>
      <c r="Z428" s="169"/>
      <c r="AA428" s="378"/>
      <c r="AB428" s="169"/>
      <c r="AC428" s="169"/>
      <c r="AD428" s="169"/>
      <c r="AE428" s="371"/>
      <c r="AF428" s="371"/>
      <c r="AG428" s="371"/>
      <c r="AH428" s="169"/>
      <c r="AI428" s="169"/>
      <c r="AJ428" s="169"/>
      <c r="AK428" s="169"/>
      <c r="AL428" s="169"/>
      <c r="AM428" s="169"/>
      <c r="AN428" s="176"/>
      <c r="AO428" s="176"/>
      <c r="AP428" s="176"/>
    </row>
    <row r="429" spans="9:42" ht="21" customHeight="1">
      <c r="I429" s="265">
        <f t="shared" si="125"/>
        <v>0</v>
      </c>
      <c r="J429" s="255">
        <f t="shared" si="123"/>
        <v>0</v>
      </c>
      <c r="K429" s="343">
        <f t="shared" ref="K429:K450" si="129">+K428+1</f>
        <v>39</v>
      </c>
      <c r="L429" s="356"/>
      <c r="M429" s="356"/>
      <c r="N429" s="357">
        <f t="shared" si="126"/>
        <v>0</v>
      </c>
      <c r="O429" s="358"/>
      <c r="P429" s="358"/>
      <c r="Q429" s="359">
        <f t="shared" si="127"/>
        <v>0</v>
      </c>
      <c r="R429" s="359">
        <f t="shared" si="128"/>
        <v>0</v>
      </c>
      <c r="S429" s="360"/>
      <c r="T429" s="361"/>
      <c r="U429" s="255">
        <f t="shared" si="124"/>
        <v>0</v>
      </c>
      <c r="V429" s="169"/>
      <c r="W429" s="169"/>
      <c r="X429" s="169"/>
      <c r="Y429" s="169"/>
      <c r="Z429" s="169"/>
      <c r="AA429" s="378"/>
      <c r="AB429" s="169"/>
      <c r="AC429" s="169"/>
      <c r="AD429" s="169"/>
      <c r="AE429" s="371"/>
      <c r="AF429" s="371"/>
      <c r="AG429" s="371"/>
      <c r="AH429" s="169"/>
      <c r="AI429" s="169"/>
      <c r="AJ429" s="169"/>
      <c r="AK429" s="169"/>
      <c r="AL429" s="169"/>
      <c r="AM429" s="169"/>
      <c r="AN429" s="176"/>
      <c r="AO429" s="176"/>
      <c r="AP429" s="176"/>
    </row>
    <row r="430" spans="9:42" ht="21" customHeight="1">
      <c r="I430" s="265">
        <f t="shared" si="125"/>
        <v>0</v>
      </c>
      <c r="J430" s="255">
        <f t="shared" si="123"/>
        <v>0</v>
      </c>
      <c r="K430" s="343">
        <f t="shared" si="129"/>
        <v>40</v>
      </c>
      <c r="L430" s="356"/>
      <c r="M430" s="356"/>
      <c r="N430" s="357">
        <f t="shared" si="126"/>
        <v>0</v>
      </c>
      <c r="O430" s="358"/>
      <c r="P430" s="358"/>
      <c r="Q430" s="359">
        <f t="shared" si="127"/>
        <v>0</v>
      </c>
      <c r="R430" s="359">
        <f t="shared" si="128"/>
        <v>0</v>
      </c>
      <c r="S430" s="360"/>
      <c r="T430" s="361"/>
      <c r="U430" s="255">
        <f t="shared" si="124"/>
        <v>0</v>
      </c>
      <c r="V430" s="169"/>
      <c r="W430" s="169"/>
      <c r="X430" s="169"/>
      <c r="Y430" s="169"/>
      <c r="Z430" s="169"/>
      <c r="AA430" s="378"/>
      <c r="AB430" s="169"/>
      <c r="AC430" s="169"/>
      <c r="AD430" s="169"/>
      <c r="AE430" s="371"/>
      <c r="AF430" s="371"/>
      <c r="AG430" s="371"/>
      <c r="AH430" s="169"/>
      <c r="AI430" s="169"/>
      <c r="AJ430" s="169"/>
      <c r="AK430" s="169"/>
      <c r="AL430" s="169"/>
      <c r="AM430" s="169"/>
      <c r="AN430" s="176"/>
      <c r="AO430" s="176"/>
      <c r="AP430" s="176"/>
    </row>
    <row r="431" spans="9:42" ht="21" customHeight="1">
      <c r="I431" s="265">
        <f t="shared" si="125"/>
        <v>0</v>
      </c>
      <c r="J431" s="255">
        <f t="shared" si="123"/>
        <v>0</v>
      </c>
      <c r="K431" s="343">
        <f t="shared" si="129"/>
        <v>41</v>
      </c>
      <c r="L431" s="356"/>
      <c r="M431" s="356"/>
      <c r="N431" s="357">
        <f t="shared" si="126"/>
        <v>0</v>
      </c>
      <c r="O431" s="358"/>
      <c r="P431" s="358"/>
      <c r="Q431" s="359">
        <f t="shared" si="127"/>
        <v>0</v>
      </c>
      <c r="R431" s="359">
        <f t="shared" si="128"/>
        <v>0</v>
      </c>
      <c r="S431" s="360"/>
      <c r="T431" s="361"/>
      <c r="U431" s="255">
        <f t="shared" si="124"/>
        <v>0</v>
      </c>
      <c r="V431" s="169"/>
      <c r="W431" s="169"/>
      <c r="X431" s="169"/>
      <c r="Y431" s="169"/>
      <c r="Z431" s="169"/>
      <c r="AA431" s="378"/>
      <c r="AB431" s="169"/>
      <c r="AC431" s="169"/>
      <c r="AD431" s="169"/>
      <c r="AE431" s="371"/>
      <c r="AF431" s="371"/>
      <c r="AG431" s="371"/>
      <c r="AH431" s="169"/>
      <c r="AI431" s="169"/>
      <c r="AJ431" s="169"/>
      <c r="AK431" s="169"/>
      <c r="AL431" s="169"/>
      <c r="AM431" s="169"/>
      <c r="AN431" s="176"/>
      <c r="AO431" s="176"/>
      <c r="AP431" s="176"/>
    </row>
    <row r="432" spans="9:42" ht="21" customHeight="1">
      <c r="I432" s="265">
        <f t="shared" si="125"/>
        <v>0</v>
      </c>
      <c r="J432" s="255">
        <f t="shared" si="123"/>
        <v>0</v>
      </c>
      <c r="K432" s="343">
        <f t="shared" si="129"/>
        <v>42</v>
      </c>
      <c r="L432" s="356"/>
      <c r="M432" s="356"/>
      <c r="N432" s="357">
        <f t="shared" si="126"/>
        <v>0</v>
      </c>
      <c r="O432" s="358"/>
      <c r="P432" s="358"/>
      <c r="Q432" s="359">
        <f t="shared" si="127"/>
        <v>0</v>
      </c>
      <c r="R432" s="359">
        <f t="shared" si="128"/>
        <v>0</v>
      </c>
      <c r="S432" s="360"/>
      <c r="T432" s="361"/>
      <c r="U432" s="255">
        <f t="shared" si="124"/>
        <v>0</v>
      </c>
      <c r="V432" s="169"/>
      <c r="W432" s="169"/>
      <c r="X432" s="169"/>
      <c r="Y432" s="169"/>
      <c r="Z432" s="169"/>
      <c r="AA432" s="378"/>
      <c r="AB432" s="169"/>
      <c r="AC432" s="169"/>
      <c r="AD432" s="169"/>
      <c r="AE432" s="371"/>
      <c r="AF432" s="371"/>
      <c r="AG432" s="371"/>
      <c r="AH432" s="169"/>
      <c r="AI432" s="169"/>
      <c r="AJ432" s="169"/>
      <c r="AK432" s="169"/>
      <c r="AL432" s="169"/>
      <c r="AM432" s="169"/>
      <c r="AN432" s="176"/>
      <c r="AO432" s="176"/>
      <c r="AP432" s="176"/>
    </row>
    <row r="433" spans="9:42" ht="21" customHeight="1">
      <c r="I433" s="265">
        <f t="shared" si="125"/>
        <v>0</v>
      </c>
      <c r="J433" s="255">
        <f t="shared" si="123"/>
        <v>0</v>
      </c>
      <c r="K433" s="343">
        <f t="shared" si="129"/>
        <v>43</v>
      </c>
      <c r="L433" s="356"/>
      <c r="M433" s="356"/>
      <c r="N433" s="357">
        <f t="shared" si="126"/>
        <v>0</v>
      </c>
      <c r="O433" s="358"/>
      <c r="P433" s="358"/>
      <c r="Q433" s="359">
        <f t="shared" si="127"/>
        <v>0</v>
      </c>
      <c r="R433" s="359">
        <f t="shared" si="128"/>
        <v>0</v>
      </c>
      <c r="S433" s="360"/>
      <c r="T433" s="361"/>
      <c r="U433" s="255">
        <f t="shared" si="124"/>
        <v>0</v>
      </c>
      <c r="V433" s="169"/>
      <c r="W433" s="169"/>
      <c r="X433" s="169"/>
      <c r="Y433" s="169"/>
      <c r="Z433" s="169"/>
      <c r="AA433" s="378"/>
      <c r="AB433" s="169"/>
      <c r="AC433" s="169"/>
      <c r="AD433" s="169"/>
      <c r="AE433" s="371"/>
      <c r="AF433" s="371"/>
      <c r="AG433" s="371"/>
      <c r="AH433" s="169"/>
      <c r="AI433" s="169"/>
      <c r="AJ433" s="169"/>
      <c r="AK433" s="169"/>
      <c r="AL433" s="169"/>
      <c r="AM433" s="169"/>
      <c r="AN433" s="176"/>
      <c r="AO433" s="176"/>
      <c r="AP433" s="176"/>
    </row>
    <row r="434" spans="9:42" ht="21" customHeight="1">
      <c r="I434" s="265">
        <f t="shared" si="125"/>
        <v>0</v>
      </c>
      <c r="J434" s="255">
        <f t="shared" si="123"/>
        <v>0</v>
      </c>
      <c r="K434" s="343">
        <f t="shared" si="129"/>
        <v>44</v>
      </c>
      <c r="L434" s="356"/>
      <c r="M434" s="356"/>
      <c r="N434" s="357">
        <f t="shared" si="126"/>
        <v>0</v>
      </c>
      <c r="O434" s="358"/>
      <c r="P434" s="358"/>
      <c r="Q434" s="359">
        <f t="shared" si="127"/>
        <v>0</v>
      </c>
      <c r="R434" s="359">
        <f t="shared" si="128"/>
        <v>0</v>
      </c>
      <c r="S434" s="360"/>
      <c r="T434" s="361"/>
      <c r="U434" s="255">
        <f t="shared" si="124"/>
        <v>0</v>
      </c>
      <c r="V434" s="169"/>
      <c r="W434" s="169"/>
      <c r="X434" s="169"/>
      <c r="Y434" s="169"/>
      <c r="Z434" s="169"/>
      <c r="AA434" s="378"/>
      <c r="AB434" s="169"/>
      <c r="AC434" s="169"/>
      <c r="AD434" s="169"/>
      <c r="AE434" s="371"/>
      <c r="AF434" s="371"/>
      <c r="AG434" s="371"/>
      <c r="AH434" s="169"/>
      <c r="AI434" s="169"/>
      <c r="AJ434" s="169"/>
      <c r="AK434" s="169"/>
      <c r="AL434" s="169"/>
      <c r="AM434" s="169"/>
      <c r="AN434" s="176"/>
      <c r="AO434" s="176"/>
      <c r="AP434" s="176"/>
    </row>
    <row r="435" spans="9:42" ht="21" customHeight="1">
      <c r="I435" s="265">
        <f t="shared" si="125"/>
        <v>0</v>
      </c>
      <c r="J435" s="255">
        <f t="shared" si="123"/>
        <v>0</v>
      </c>
      <c r="K435" s="343">
        <f t="shared" si="129"/>
        <v>45</v>
      </c>
      <c r="L435" s="356"/>
      <c r="M435" s="356"/>
      <c r="N435" s="357">
        <f t="shared" si="126"/>
        <v>0</v>
      </c>
      <c r="O435" s="358"/>
      <c r="P435" s="358"/>
      <c r="Q435" s="359">
        <f t="shared" si="127"/>
        <v>0</v>
      </c>
      <c r="R435" s="359">
        <f t="shared" si="128"/>
        <v>0</v>
      </c>
      <c r="S435" s="360"/>
      <c r="T435" s="361"/>
      <c r="U435" s="255">
        <f t="shared" si="124"/>
        <v>0</v>
      </c>
      <c r="V435" s="169"/>
      <c r="W435" s="169"/>
      <c r="X435" s="169"/>
      <c r="Y435" s="169"/>
      <c r="Z435" s="169"/>
      <c r="AA435" s="378"/>
      <c r="AB435" s="169"/>
      <c r="AC435" s="169"/>
      <c r="AD435" s="169"/>
      <c r="AE435" s="371"/>
      <c r="AF435" s="371"/>
      <c r="AG435" s="371"/>
      <c r="AH435" s="169"/>
      <c r="AI435" s="169"/>
      <c r="AJ435" s="169"/>
      <c r="AK435" s="169"/>
      <c r="AL435" s="169"/>
      <c r="AM435" s="169"/>
      <c r="AN435" s="176"/>
      <c r="AO435" s="176"/>
      <c r="AP435" s="176"/>
    </row>
    <row r="436" spans="9:42" ht="21" customHeight="1">
      <c r="I436" s="265">
        <f t="shared" si="125"/>
        <v>0</v>
      </c>
      <c r="J436" s="255">
        <f t="shared" si="123"/>
        <v>0</v>
      </c>
      <c r="K436" s="343">
        <f t="shared" si="129"/>
        <v>46</v>
      </c>
      <c r="L436" s="356"/>
      <c r="M436" s="356"/>
      <c r="N436" s="357">
        <f t="shared" si="126"/>
        <v>0</v>
      </c>
      <c r="O436" s="358"/>
      <c r="P436" s="358"/>
      <c r="Q436" s="359">
        <f t="shared" si="127"/>
        <v>0</v>
      </c>
      <c r="R436" s="359">
        <f t="shared" si="128"/>
        <v>0</v>
      </c>
      <c r="S436" s="360"/>
      <c r="T436" s="361"/>
      <c r="U436" s="255">
        <f t="shared" si="124"/>
        <v>0</v>
      </c>
      <c r="V436" s="169"/>
      <c r="W436" s="169"/>
      <c r="X436" s="169"/>
      <c r="Y436" s="169"/>
      <c r="Z436" s="169"/>
      <c r="AA436" s="378"/>
      <c r="AB436" s="169"/>
      <c r="AC436" s="169"/>
      <c r="AD436" s="169"/>
      <c r="AE436" s="371"/>
      <c r="AF436" s="371"/>
      <c r="AG436" s="371"/>
      <c r="AH436" s="169"/>
      <c r="AI436" s="169"/>
      <c r="AJ436" s="169"/>
      <c r="AK436" s="169"/>
      <c r="AL436" s="169"/>
      <c r="AM436" s="169"/>
      <c r="AN436" s="176"/>
      <c r="AO436" s="176"/>
      <c r="AP436" s="176"/>
    </row>
    <row r="437" spans="9:42" ht="21" customHeight="1">
      <c r="I437" s="265">
        <f t="shared" si="125"/>
        <v>0</v>
      </c>
      <c r="J437" s="255">
        <f t="shared" si="123"/>
        <v>0</v>
      </c>
      <c r="K437" s="343">
        <f t="shared" si="129"/>
        <v>47</v>
      </c>
      <c r="L437" s="356"/>
      <c r="M437" s="356"/>
      <c r="N437" s="357">
        <f t="shared" si="126"/>
        <v>0</v>
      </c>
      <c r="O437" s="358"/>
      <c r="P437" s="358"/>
      <c r="Q437" s="359">
        <f t="shared" si="127"/>
        <v>0</v>
      </c>
      <c r="R437" s="359">
        <f t="shared" si="128"/>
        <v>0</v>
      </c>
      <c r="S437" s="360"/>
      <c r="T437" s="361"/>
      <c r="U437" s="255">
        <f t="shared" si="124"/>
        <v>0</v>
      </c>
      <c r="V437" s="169"/>
      <c r="W437" s="169"/>
      <c r="X437" s="169"/>
      <c r="Y437" s="169"/>
      <c r="Z437" s="169"/>
      <c r="AA437" s="378"/>
      <c r="AB437" s="169"/>
      <c r="AC437" s="169"/>
      <c r="AD437" s="169"/>
      <c r="AE437" s="371"/>
      <c r="AF437" s="371"/>
      <c r="AG437" s="371"/>
      <c r="AH437" s="169"/>
      <c r="AI437" s="169"/>
      <c r="AJ437" s="169"/>
      <c r="AK437" s="169"/>
      <c r="AL437" s="169"/>
      <c r="AM437" s="169"/>
      <c r="AN437" s="176"/>
      <c r="AO437" s="176"/>
      <c r="AP437" s="176"/>
    </row>
    <row r="438" spans="9:42" ht="21" customHeight="1">
      <c r="I438" s="265">
        <f t="shared" si="125"/>
        <v>0</v>
      </c>
      <c r="J438" s="255">
        <f t="shared" si="123"/>
        <v>0</v>
      </c>
      <c r="K438" s="343">
        <f t="shared" si="129"/>
        <v>48</v>
      </c>
      <c r="L438" s="356"/>
      <c r="M438" s="356"/>
      <c r="N438" s="357">
        <f t="shared" si="126"/>
        <v>0</v>
      </c>
      <c r="O438" s="358"/>
      <c r="P438" s="358"/>
      <c r="Q438" s="359">
        <f t="shared" si="127"/>
        <v>0</v>
      </c>
      <c r="R438" s="359">
        <f t="shared" si="128"/>
        <v>0</v>
      </c>
      <c r="S438" s="360"/>
      <c r="T438" s="361"/>
      <c r="U438" s="255">
        <f t="shared" si="124"/>
        <v>0</v>
      </c>
      <c r="V438" s="169"/>
      <c r="W438" s="169"/>
      <c r="X438" s="169"/>
      <c r="Y438" s="169"/>
      <c r="Z438" s="169"/>
      <c r="AA438" s="378"/>
      <c r="AB438" s="169"/>
      <c r="AC438" s="169"/>
      <c r="AD438" s="169"/>
      <c r="AE438" s="371"/>
      <c r="AF438" s="371"/>
      <c r="AG438" s="371"/>
      <c r="AH438" s="169"/>
      <c r="AI438" s="169"/>
      <c r="AJ438" s="169"/>
      <c r="AK438" s="169"/>
      <c r="AL438" s="169"/>
      <c r="AM438" s="169"/>
      <c r="AN438" s="176"/>
      <c r="AO438" s="176"/>
      <c r="AP438" s="176"/>
    </row>
    <row r="439" spans="9:42" ht="21" customHeight="1">
      <c r="I439" s="265">
        <f t="shared" si="125"/>
        <v>0</v>
      </c>
      <c r="J439" s="255">
        <f t="shared" si="123"/>
        <v>0</v>
      </c>
      <c r="K439" s="343">
        <f t="shared" si="129"/>
        <v>49</v>
      </c>
      <c r="L439" s="356"/>
      <c r="M439" s="356"/>
      <c r="N439" s="357">
        <f t="shared" si="126"/>
        <v>0</v>
      </c>
      <c r="O439" s="358"/>
      <c r="P439" s="358"/>
      <c r="Q439" s="359">
        <f t="shared" si="127"/>
        <v>0</v>
      </c>
      <c r="R439" s="359">
        <f t="shared" si="128"/>
        <v>0</v>
      </c>
      <c r="S439" s="360"/>
      <c r="T439" s="361"/>
      <c r="U439" s="255">
        <f t="shared" si="124"/>
        <v>0</v>
      </c>
      <c r="V439" s="169"/>
      <c r="W439" s="169"/>
      <c r="X439" s="169"/>
      <c r="Y439" s="169"/>
      <c r="Z439" s="169"/>
      <c r="AA439" s="378"/>
      <c r="AB439" s="169"/>
      <c r="AC439" s="169"/>
      <c r="AD439" s="169"/>
      <c r="AE439" s="371"/>
      <c r="AF439" s="371"/>
      <c r="AG439" s="371"/>
      <c r="AH439" s="169"/>
      <c r="AI439" s="169"/>
      <c r="AJ439" s="169"/>
      <c r="AK439" s="169"/>
      <c r="AL439" s="169"/>
      <c r="AM439" s="169"/>
      <c r="AN439" s="176"/>
      <c r="AO439" s="176"/>
      <c r="AP439" s="176"/>
    </row>
    <row r="440" spans="9:42" ht="21" customHeight="1">
      <c r="I440" s="265">
        <f t="shared" si="125"/>
        <v>0</v>
      </c>
      <c r="J440" s="255">
        <f t="shared" ref="J440:J450" si="130">IF($Q$379&gt;0,6,)</f>
        <v>0</v>
      </c>
      <c r="K440" s="343">
        <f t="shared" si="129"/>
        <v>50</v>
      </c>
      <c r="L440" s="356"/>
      <c r="M440" s="356"/>
      <c r="N440" s="357">
        <f t="shared" si="126"/>
        <v>0</v>
      </c>
      <c r="O440" s="358"/>
      <c r="P440" s="358"/>
      <c r="Q440" s="359">
        <f t="shared" si="127"/>
        <v>0</v>
      </c>
      <c r="R440" s="359">
        <f t="shared" si="128"/>
        <v>0</v>
      </c>
      <c r="S440" s="360"/>
      <c r="T440" s="361"/>
      <c r="U440" s="255">
        <f t="shared" ref="U440:U450" si="131">IF($Q$379&gt;0,6,)</f>
        <v>0</v>
      </c>
      <c r="V440" s="169"/>
      <c r="W440" s="169"/>
      <c r="X440" s="169"/>
      <c r="Y440" s="169"/>
      <c r="Z440" s="169"/>
      <c r="AA440" s="378"/>
      <c r="AB440" s="169"/>
      <c r="AC440" s="169"/>
      <c r="AD440" s="169"/>
      <c r="AE440" s="371"/>
      <c r="AF440" s="371"/>
      <c r="AG440" s="371"/>
      <c r="AH440" s="169"/>
      <c r="AI440" s="169"/>
      <c r="AJ440" s="169"/>
      <c r="AK440" s="169"/>
      <c r="AL440" s="169"/>
      <c r="AM440" s="169"/>
      <c r="AN440" s="176"/>
      <c r="AO440" s="176"/>
      <c r="AP440" s="176"/>
    </row>
    <row r="441" spans="9:42" ht="21" customHeight="1">
      <c r="I441" s="265">
        <f t="shared" si="125"/>
        <v>0</v>
      </c>
      <c r="J441" s="255">
        <f t="shared" si="130"/>
        <v>0</v>
      </c>
      <c r="K441" s="343">
        <f t="shared" si="129"/>
        <v>51</v>
      </c>
      <c r="L441" s="356"/>
      <c r="M441" s="356"/>
      <c r="N441" s="357">
        <f t="shared" si="126"/>
        <v>0</v>
      </c>
      <c r="O441" s="358"/>
      <c r="P441" s="358"/>
      <c r="Q441" s="359">
        <f t="shared" si="127"/>
        <v>0</v>
      </c>
      <c r="R441" s="359">
        <f t="shared" si="128"/>
        <v>0</v>
      </c>
      <c r="S441" s="360"/>
      <c r="T441" s="361"/>
      <c r="U441" s="255">
        <f t="shared" si="131"/>
        <v>0</v>
      </c>
      <c r="V441" s="169"/>
      <c r="W441" s="169"/>
      <c r="X441" s="169"/>
      <c r="Y441" s="169"/>
      <c r="Z441" s="169"/>
      <c r="AA441" s="378"/>
      <c r="AB441" s="169"/>
      <c r="AC441" s="169"/>
      <c r="AD441" s="169"/>
      <c r="AE441" s="371"/>
      <c r="AF441" s="371"/>
      <c r="AG441" s="371"/>
      <c r="AH441" s="169"/>
      <c r="AI441" s="169"/>
      <c r="AJ441" s="169"/>
      <c r="AK441" s="169"/>
      <c r="AL441" s="169"/>
      <c r="AM441" s="169"/>
      <c r="AN441" s="176"/>
      <c r="AO441" s="176"/>
      <c r="AP441" s="176"/>
    </row>
    <row r="442" spans="9:42" ht="21" customHeight="1">
      <c r="I442" s="265">
        <f t="shared" si="125"/>
        <v>0</v>
      </c>
      <c r="J442" s="255">
        <f t="shared" si="130"/>
        <v>0</v>
      </c>
      <c r="K442" s="343">
        <f t="shared" si="129"/>
        <v>52</v>
      </c>
      <c r="L442" s="356"/>
      <c r="M442" s="356"/>
      <c r="N442" s="357">
        <f t="shared" si="126"/>
        <v>0</v>
      </c>
      <c r="O442" s="358"/>
      <c r="P442" s="358"/>
      <c r="Q442" s="359">
        <f t="shared" si="127"/>
        <v>0</v>
      </c>
      <c r="R442" s="359">
        <f t="shared" si="128"/>
        <v>0</v>
      </c>
      <c r="S442" s="360"/>
      <c r="T442" s="361"/>
      <c r="U442" s="255">
        <f t="shared" si="131"/>
        <v>0</v>
      </c>
      <c r="V442" s="169"/>
      <c r="W442" s="169"/>
      <c r="X442" s="169"/>
      <c r="Y442" s="169"/>
      <c r="Z442" s="169"/>
      <c r="AA442" s="378"/>
      <c r="AB442" s="169"/>
      <c r="AC442" s="169"/>
      <c r="AD442" s="169"/>
      <c r="AE442" s="371"/>
      <c r="AF442" s="371"/>
      <c r="AG442" s="371"/>
      <c r="AH442" s="169"/>
      <c r="AI442" s="169"/>
      <c r="AJ442" s="169"/>
      <c r="AK442" s="169"/>
      <c r="AL442" s="169"/>
      <c r="AM442" s="169"/>
      <c r="AN442" s="176"/>
      <c r="AO442" s="176"/>
      <c r="AP442" s="176"/>
    </row>
    <row r="443" spans="9:42" ht="21" customHeight="1">
      <c r="I443" s="265">
        <f t="shared" si="125"/>
        <v>0</v>
      </c>
      <c r="J443" s="255">
        <f t="shared" si="130"/>
        <v>0</v>
      </c>
      <c r="K443" s="343">
        <f t="shared" si="129"/>
        <v>53</v>
      </c>
      <c r="L443" s="356"/>
      <c r="M443" s="356"/>
      <c r="N443" s="357">
        <f t="shared" si="126"/>
        <v>0</v>
      </c>
      <c r="O443" s="358"/>
      <c r="P443" s="358"/>
      <c r="Q443" s="359">
        <f t="shared" si="127"/>
        <v>0</v>
      </c>
      <c r="R443" s="359">
        <f t="shared" si="128"/>
        <v>0</v>
      </c>
      <c r="S443" s="360"/>
      <c r="T443" s="361"/>
      <c r="U443" s="255">
        <f t="shared" si="131"/>
        <v>0</v>
      </c>
      <c r="V443" s="169"/>
      <c r="W443" s="169"/>
      <c r="X443" s="169"/>
      <c r="Y443" s="169"/>
      <c r="Z443" s="169"/>
      <c r="AA443" s="378"/>
      <c r="AB443" s="169"/>
      <c r="AC443" s="169"/>
      <c r="AD443" s="169"/>
      <c r="AE443" s="371"/>
      <c r="AF443" s="371"/>
      <c r="AG443" s="371"/>
      <c r="AH443" s="169"/>
      <c r="AI443" s="169"/>
      <c r="AJ443" s="169"/>
      <c r="AK443" s="169"/>
      <c r="AL443" s="169"/>
      <c r="AM443" s="169"/>
      <c r="AN443" s="176"/>
      <c r="AO443" s="176"/>
      <c r="AP443" s="176"/>
    </row>
    <row r="444" spans="9:42" ht="21" customHeight="1">
      <c r="I444" s="265">
        <f t="shared" si="125"/>
        <v>0</v>
      </c>
      <c r="J444" s="255">
        <f t="shared" si="130"/>
        <v>0</v>
      </c>
      <c r="K444" s="343">
        <f t="shared" si="129"/>
        <v>54</v>
      </c>
      <c r="L444" s="356"/>
      <c r="M444" s="356"/>
      <c r="N444" s="357">
        <f t="shared" si="126"/>
        <v>0</v>
      </c>
      <c r="O444" s="358"/>
      <c r="P444" s="358"/>
      <c r="Q444" s="359">
        <f t="shared" si="127"/>
        <v>0</v>
      </c>
      <c r="R444" s="359">
        <f t="shared" si="128"/>
        <v>0</v>
      </c>
      <c r="S444" s="360"/>
      <c r="T444" s="361"/>
      <c r="U444" s="255">
        <f t="shared" si="131"/>
        <v>0</v>
      </c>
      <c r="V444" s="169"/>
      <c r="W444" s="169"/>
      <c r="X444" s="169"/>
      <c r="Y444" s="169"/>
      <c r="Z444" s="169"/>
      <c r="AA444" s="378"/>
      <c r="AB444" s="169"/>
      <c r="AC444" s="169"/>
      <c r="AD444" s="169"/>
      <c r="AE444" s="371"/>
      <c r="AF444" s="371"/>
      <c r="AG444" s="371"/>
      <c r="AH444" s="169"/>
      <c r="AI444" s="169"/>
      <c r="AJ444" s="169"/>
      <c r="AK444" s="169"/>
      <c r="AL444" s="169"/>
      <c r="AM444" s="169"/>
      <c r="AN444" s="176"/>
      <c r="AO444" s="176"/>
      <c r="AP444" s="176"/>
    </row>
    <row r="445" spans="9:42" ht="21" customHeight="1">
      <c r="I445" s="265">
        <f t="shared" si="125"/>
        <v>0</v>
      </c>
      <c r="J445" s="255">
        <f t="shared" si="130"/>
        <v>0</v>
      </c>
      <c r="K445" s="343">
        <f t="shared" si="129"/>
        <v>55</v>
      </c>
      <c r="L445" s="356"/>
      <c r="M445" s="356"/>
      <c r="N445" s="357">
        <f t="shared" si="126"/>
        <v>0</v>
      </c>
      <c r="O445" s="358"/>
      <c r="P445" s="358"/>
      <c r="Q445" s="359">
        <f t="shared" si="127"/>
        <v>0</v>
      </c>
      <c r="R445" s="359">
        <f t="shared" si="128"/>
        <v>0</v>
      </c>
      <c r="S445" s="360"/>
      <c r="T445" s="361"/>
      <c r="U445" s="255">
        <f t="shared" si="131"/>
        <v>0</v>
      </c>
      <c r="V445" s="169"/>
      <c r="W445" s="169"/>
      <c r="X445" s="169"/>
      <c r="Y445" s="169"/>
      <c r="Z445" s="169"/>
      <c r="AA445" s="378"/>
      <c r="AB445" s="169"/>
      <c r="AC445" s="169"/>
      <c r="AD445" s="169"/>
      <c r="AE445" s="371"/>
      <c r="AF445" s="371"/>
      <c r="AG445" s="371"/>
      <c r="AH445" s="169"/>
      <c r="AI445" s="169"/>
      <c r="AJ445" s="169"/>
      <c r="AK445" s="169"/>
      <c r="AL445" s="169"/>
      <c r="AM445" s="169"/>
      <c r="AN445" s="176"/>
      <c r="AO445" s="176"/>
      <c r="AP445" s="176"/>
    </row>
    <row r="446" spans="9:42" ht="21" customHeight="1">
      <c r="I446" s="265">
        <f t="shared" si="125"/>
        <v>0</v>
      </c>
      <c r="J446" s="255">
        <f t="shared" si="130"/>
        <v>0</v>
      </c>
      <c r="K446" s="343">
        <f t="shared" si="129"/>
        <v>56</v>
      </c>
      <c r="L446" s="356"/>
      <c r="M446" s="356"/>
      <c r="N446" s="357">
        <f t="shared" si="126"/>
        <v>0</v>
      </c>
      <c r="O446" s="358"/>
      <c r="P446" s="358"/>
      <c r="Q446" s="359">
        <f t="shared" si="127"/>
        <v>0</v>
      </c>
      <c r="R446" s="359">
        <f t="shared" si="128"/>
        <v>0</v>
      </c>
      <c r="S446" s="360"/>
      <c r="T446" s="361"/>
      <c r="U446" s="255">
        <f t="shared" si="131"/>
        <v>0</v>
      </c>
      <c r="V446" s="169"/>
      <c r="W446" s="169"/>
      <c r="X446" s="169"/>
      <c r="Y446" s="169"/>
      <c r="Z446" s="169"/>
      <c r="AA446" s="378"/>
      <c r="AB446" s="169"/>
      <c r="AC446" s="169"/>
      <c r="AD446" s="169"/>
      <c r="AE446" s="371"/>
      <c r="AF446" s="371"/>
      <c r="AG446" s="371"/>
      <c r="AH446" s="169"/>
      <c r="AI446" s="169"/>
      <c r="AJ446" s="169"/>
      <c r="AK446" s="169"/>
      <c r="AL446" s="169"/>
      <c r="AM446" s="169"/>
      <c r="AN446" s="176"/>
      <c r="AO446" s="176"/>
      <c r="AP446" s="176"/>
    </row>
    <row r="447" spans="9:42" ht="21" customHeight="1">
      <c r="I447" s="265">
        <f t="shared" si="125"/>
        <v>0</v>
      </c>
      <c r="J447" s="255">
        <f t="shared" si="130"/>
        <v>0</v>
      </c>
      <c r="K447" s="343">
        <f t="shared" si="129"/>
        <v>57</v>
      </c>
      <c r="L447" s="356"/>
      <c r="M447" s="356"/>
      <c r="N447" s="357">
        <f t="shared" si="126"/>
        <v>0</v>
      </c>
      <c r="O447" s="358"/>
      <c r="P447" s="358"/>
      <c r="Q447" s="359">
        <f t="shared" si="127"/>
        <v>0</v>
      </c>
      <c r="R447" s="359">
        <f t="shared" si="128"/>
        <v>0</v>
      </c>
      <c r="S447" s="360"/>
      <c r="T447" s="361"/>
      <c r="U447" s="255">
        <f t="shared" si="131"/>
        <v>0</v>
      </c>
      <c r="V447" s="169"/>
      <c r="W447" s="169"/>
      <c r="X447" s="169"/>
      <c r="Y447" s="169"/>
      <c r="Z447" s="169"/>
      <c r="AA447" s="378"/>
      <c r="AB447" s="169"/>
      <c r="AC447" s="169"/>
      <c r="AD447" s="169"/>
      <c r="AE447" s="371"/>
      <c r="AF447" s="371"/>
      <c r="AG447" s="371"/>
      <c r="AH447" s="169"/>
      <c r="AI447" s="169"/>
      <c r="AJ447" s="169"/>
      <c r="AK447" s="169"/>
      <c r="AL447" s="169"/>
      <c r="AM447" s="371"/>
      <c r="AN447" s="167"/>
      <c r="AO447" s="176"/>
      <c r="AP447" s="176"/>
    </row>
    <row r="448" spans="9:42" ht="21" customHeight="1">
      <c r="I448" s="265">
        <f t="shared" si="125"/>
        <v>0</v>
      </c>
      <c r="J448" s="255">
        <f t="shared" si="130"/>
        <v>0</v>
      </c>
      <c r="K448" s="343">
        <f t="shared" si="129"/>
        <v>58</v>
      </c>
      <c r="L448" s="356"/>
      <c r="M448" s="356"/>
      <c r="N448" s="357">
        <f t="shared" si="126"/>
        <v>0</v>
      </c>
      <c r="O448" s="358"/>
      <c r="P448" s="358"/>
      <c r="Q448" s="359">
        <f t="shared" si="127"/>
        <v>0</v>
      </c>
      <c r="R448" s="359">
        <f t="shared" si="128"/>
        <v>0</v>
      </c>
      <c r="S448" s="360"/>
      <c r="T448" s="361"/>
      <c r="U448" s="255">
        <f t="shared" si="131"/>
        <v>0</v>
      </c>
      <c r="V448" s="169"/>
      <c r="W448" s="169"/>
      <c r="X448" s="169"/>
      <c r="Y448" s="169"/>
      <c r="Z448" s="169"/>
      <c r="AA448" s="378"/>
      <c r="AB448" s="169"/>
      <c r="AC448" s="169"/>
      <c r="AD448" s="169"/>
      <c r="AE448" s="371"/>
      <c r="AF448" s="371"/>
      <c r="AG448" s="371"/>
      <c r="AH448" s="169"/>
      <c r="AI448" s="169"/>
      <c r="AJ448" s="169"/>
      <c r="AK448" s="169"/>
      <c r="AL448" s="169"/>
      <c r="AM448" s="371"/>
      <c r="AN448" s="167"/>
      <c r="AO448" s="176"/>
      <c r="AP448" s="176"/>
    </row>
    <row r="449" spans="9:44" ht="21" customHeight="1">
      <c r="I449" s="265">
        <f t="shared" si="125"/>
        <v>0</v>
      </c>
      <c r="J449" s="255">
        <f t="shared" si="130"/>
        <v>0</v>
      </c>
      <c r="K449" s="343">
        <f t="shared" si="129"/>
        <v>59</v>
      </c>
      <c r="L449" s="356"/>
      <c r="M449" s="356"/>
      <c r="N449" s="357">
        <f t="shared" si="126"/>
        <v>0</v>
      </c>
      <c r="O449" s="358"/>
      <c r="P449" s="358"/>
      <c r="Q449" s="359">
        <f t="shared" si="127"/>
        <v>0</v>
      </c>
      <c r="R449" s="359">
        <f t="shared" si="128"/>
        <v>0</v>
      </c>
      <c r="S449" s="360"/>
      <c r="T449" s="361"/>
      <c r="U449" s="255">
        <f t="shared" si="131"/>
        <v>0</v>
      </c>
      <c r="V449" s="169"/>
      <c r="W449" s="169"/>
      <c r="X449" s="169"/>
      <c r="Y449" s="169"/>
      <c r="Z449" s="169"/>
      <c r="AA449" s="378"/>
      <c r="AB449" s="169"/>
      <c r="AC449" s="169"/>
      <c r="AD449" s="169"/>
      <c r="AE449" s="371"/>
      <c r="AF449" s="371"/>
      <c r="AG449" s="371"/>
      <c r="AH449" s="169"/>
      <c r="AI449" s="169"/>
      <c r="AJ449" s="169"/>
      <c r="AK449" s="169"/>
      <c r="AL449" s="169"/>
      <c r="AO449" s="176"/>
      <c r="AP449" s="167"/>
    </row>
    <row r="450" spans="9:44" ht="21" customHeight="1" thickBot="1">
      <c r="I450" s="265">
        <f t="shared" si="125"/>
        <v>0</v>
      </c>
      <c r="J450" s="255">
        <f t="shared" si="130"/>
        <v>0</v>
      </c>
      <c r="K450" s="379">
        <f t="shared" si="129"/>
        <v>60</v>
      </c>
      <c r="L450" s="356"/>
      <c r="M450" s="356"/>
      <c r="N450" s="380">
        <f t="shared" si="126"/>
        <v>0</v>
      </c>
      <c r="O450" s="381"/>
      <c r="P450" s="381"/>
      <c r="Q450" s="382">
        <f t="shared" si="127"/>
        <v>0</v>
      </c>
      <c r="R450" s="382">
        <f t="shared" si="128"/>
        <v>0</v>
      </c>
      <c r="S450" s="383"/>
      <c r="T450" s="384"/>
      <c r="U450" s="255">
        <f t="shared" si="131"/>
        <v>0</v>
      </c>
      <c r="V450" s="169"/>
      <c r="W450" s="169"/>
      <c r="X450" s="169"/>
      <c r="Y450" s="169"/>
      <c r="Z450" s="169"/>
      <c r="AA450" s="378"/>
      <c r="AB450" s="169"/>
      <c r="AC450" s="169"/>
      <c r="AD450" s="169"/>
      <c r="AE450" s="371"/>
      <c r="AF450" s="371"/>
      <c r="AG450" s="371"/>
      <c r="AH450" s="169"/>
      <c r="AI450" s="169"/>
      <c r="AJ450" s="169"/>
      <c r="AK450" s="169"/>
      <c r="AL450" s="169"/>
      <c r="AO450" s="176"/>
      <c r="AP450" s="167"/>
    </row>
    <row r="451" spans="9:44" ht="30" customHeight="1" thickBot="1">
      <c r="I451" s="265">
        <f t="shared" ref="I451:I461" si="132">IF(Q$454&gt;0,1,0)</f>
        <v>0</v>
      </c>
      <c r="J451" s="255">
        <f t="shared" ref="J451:J482" si="133">IF($Q$454&gt;0,7,)</f>
        <v>0</v>
      </c>
      <c r="K451" s="2433" t="s">
        <v>1504</v>
      </c>
      <c r="L451" s="2433"/>
      <c r="M451" s="2433"/>
      <c r="N451" s="2433"/>
      <c r="O451" s="2433"/>
      <c r="P451" s="2433"/>
      <c r="Q451" s="2433"/>
      <c r="R451" s="2433"/>
      <c r="S451" s="2433"/>
      <c r="T451" s="2433"/>
      <c r="U451" s="255">
        <f t="shared" ref="U451:U482" si="134">IF($Q$454&gt;0,7,)</f>
        <v>0</v>
      </c>
      <c r="V451" s="395" t="s">
        <v>1503</v>
      </c>
      <c r="AF451" s="261" t="s">
        <v>1502</v>
      </c>
      <c r="AG451" s="262"/>
      <c r="AH451" s="262"/>
      <c r="AI451" s="262"/>
      <c r="AJ451" s="263"/>
      <c r="AN451" s="264"/>
      <c r="AO451" s="264"/>
      <c r="AP451" s="176"/>
    </row>
    <row r="452" spans="9:44" ht="21" customHeight="1" thickBot="1">
      <c r="I452" s="265">
        <f t="shared" si="132"/>
        <v>0</v>
      </c>
      <c r="J452" s="255">
        <f t="shared" si="133"/>
        <v>0</v>
      </c>
      <c r="K452" s="2434" t="s">
        <v>1501</v>
      </c>
      <c r="L452" s="2434"/>
      <c r="M452" s="2434"/>
      <c r="N452" s="2434"/>
      <c r="O452" s="2434"/>
      <c r="P452" s="2434"/>
      <c r="Q452" s="2434"/>
      <c r="R452" s="2434"/>
      <c r="S452" s="2434"/>
      <c r="T452" s="2434"/>
      <c r="U452" s="255">
        <f t="shared" si="134"/>
        <v>0</v>
      </c>
      <c r="V452" s="396" t="s">
        <v>1500</v>
      </c>
      <c r="W452" s="411">
        <v>200</v>
      </c>
      <c r="X452" s="412"/>
      <c r="Y452" s="412"/>
      <c r="Z452" s="269"/>
      <c r="AA452" s="270"/>
      <c r="AB452" s="269"/>
      <c r="AC452" s="271"/>
      <c r="AD452" s="272"/>
      <c r="AE452" s="169"/>
      <c r="AF452" s="273" t="s">
        <v>1499</v>
      </c>
      <c r="AG452" s="274" t="s">
        <v>1498</v>
      </c>
      <c r="AH452" s="274" t="s">
        <v>1497</v>
      </c>
      <c r="AI452" s="275" t="s">
        <v>1496</v>
      </c>
      <c r="AJ452" s="263"/>
      <c r="AN452" s="264"/>
      <c r="AO452" s="264"/>
      <c r="AP452" s="176"/>
    </row>
    <row r="453" spans="9:44" ht="21" customHeight="1">
      <c r="I453" s="265">
        <f t="shared" si="132"/>
        <v>0</v>
      </c>
      <c r="J453" s="255">
        <f t="shared" si="133"/>
        <v>0</v>
      </c>
      <c r="K453" s="276" t="s">
        <v>1495</v>
      </c>
      <c r="L453" s="277" t="s">
        <v>1494</v>
      </c>
      <c r="M453" s="278" t="s">
        <v>1653</v>
      </c>
      <c r="N453" s="277" t="s">
        <v>1493</v>
      </c>
      <c r="O453" s="278" t="s">
        <v>1492</v>
      </c>
      <c r="P453" s="277" t="s">
        <v>1491</v>
      </c>
      <c r="Q453" s="277" t="s">
        <v>1490</v>
      </c>
      <c r="R453" s="277" t="s">
        <v>1489</v>
      </c>
      <c r="S453" s="277" t="s">
        <v>1488</v>
      </c>
      <c r="T453" s="279" t="s">
        <v>1487</v>
      </c>
      <c r="U453" s="255">
        <f t="shared" si="134"/>
        <v>0</v>
      </c>
      <c r="V453" s="397" t="s">
        <v>1486</v>
      </c>
      <c r="W453" s="281"/>
      <c r="X453" s="282"/>
      <c r="Y453" s="282"/>
      <c r="Z453" s="283"/>
      <c r="AA453" s="284"/>
      <c r="AB453" s="283"/>
      <c r="AC453" s="285"/>
      <c r="AD453" s="286"/>
      <c r="AE453" s="169"/>
      <c r="AF453" s="287" t="s">
        <v>1485</v>
      </c>
      <c r="AG453" s="288" t="s">
        <v>1484</v>
      </c>
      <c r="AH453" s="288" t="s">
        <v>1483</v>
      </c>
      <c r="AI453" s="289" t="s">
        <v>1482</v>
      </c>
      <c r="AJ453" s="263"/>
      <c r="AN453" s="264"/>
      <c r="AO453" s="264"/>
      <c r="AP453" s="176"/>
    </row>
    <row r="454" spans="9:44" ht="21" customHeight="1" thickBot="1">
      <c r="I454" s="265">
        <f t="shared" si="132"/>
        <v>0</v>
      </c>
      <c r="J454" s="255">
        <f t="shared" si="133"/>
        <v>0</v>
      </c>
      <c r="K454" s="290"/>
      <c r="L454" s="291"/>
      <c r="M454" s="291"/>
      <c r="N454" s="292"/>
      <c r="O454" s="292"/>
      <c r="P454" s="293" t="str">
        <f>IF(COUNTA(Y459:Y466)&gt;1,CONCATENATE(V459,"번지 외 ",COUNTA(Y459:Y466)-1,"필지"),CONCATENATE(V459,"번지"))</f>
        <v>번지</v>
      </c>
      <c r="Q454" s="294">
        <f>+Y467</f>
        <v>0</v>
      </c>
      <c r="R454" s="295" t="s">
        <v>616</v>
      </c>
      <c r="S454" s="296">
        <f>COUNT(L462:L474)</f>
        <v>1</v>
      </c>
      <c r="T454" s="297">
        <f>200*S454</f>
        <v>200</v>
      </c>
      <c r="U454" s="255">
        <f t="shared" si="134"/>
        <v>0</v>
      </c>
      <c r="V454" s="397" t="s">
        <v>1481</v>
      </c>
      <c r="W454" s="281"/>
      <c r="X454" s="282"/>
      <c r="Y454" s="282"/>
      <c r="Z454" s="283"/>
      <c r="AA454" s="284"/>
      <c r="AB454" s="283"/>
      <c r="AC454" s="285"/>
      <c r="AD454" s="286"/>
      <c r="AE454" s="169"/>
      <c r="AF454" s="287" t="s">
        <v>1480</v>
      </c>
      <c r="AG454" s="288" t="s">
        <v>873</v>
      </c>
      <c r="AH454" s="298" t="s">
        <v>1479</v>
      </c>
      <c r="AI454" s="289" t="s">
        <v>1478</v>
      </c>
      <c r="AJ454" s="263"/>
      <c r="AN454" s="333"/>
      <c r="AO454" s="264"/>
      <c r="AP454" s="176"/>
    </row>
    <row r="455" spans="9:44" ht="21" customHeight="1" thickBot="1">
      <c r="I455" s="265">
        <f t="shared" si="132"/>
        <v>0</v>
      </c>
      <c r="J455" s="255">
        <f t="shared" si="133"/>
        <v>0</v>
      </c>
      <c r="K455" s="276" t="s">
        <v>1450</v>
      </c>
      <c r="L455" s="277" t="s">
        <v>1477</v>
      </c>
      <c r="M455" s="277" t="s">
        <v>1447</v>
      </c>
      <c r="N455" s="277" t="s">
        <v>1476</v>
      </c>
      <c r="O455" s="277" t="s">
        <v>1475</v>
      </c>
      <c r="P455" s="299" t="s">
        <v>1474</v>
      </c>
      <c r="Q455" s="299" t="s">
        <v>1473</v>
      </c>
      <c r="R455" s="413" t="s">
        <v>1472</v>
      </c>
      <c r="S455" s="301" t="s">
        <v>1471</v>
      </c>
      <c r="T455" s="279" t="s">
        <v>1470</v>
      </c>
      <c r="U455" s="255">
        <f t="shared" si="134"/>
        <v>0</v>
      </c>
      <c r="V455" s="398" t="s">
        <v>1469</v>
      </c>
      <c r="W455" s="399"/>
      <c r="X455" s="400"/>
      <c r="Y455" s="400"/>
      <c r="Z455" s="401"/>
      <c r="AA455" s="402"/>
      <c r="AB455" s="401"/>
      <c r="AC455" s="403"/>
      <c r="AD455" s="404"/>
      <c r="AE455" s="169"/>
      <c r="AF455" s="287" t="s">
        <v>1468</v>
      </c>
      <c r="AG455" s="309" t="s">
        <v>1467</v>
      </c>
      <c r="AH455" s="310" t="s">
        <v>1466</v>
      </c>
      <c r="AI455" s="289" t="s">
        <v>1465</v>
      </c>
      <c r="AJ455" s="263"/>
      <c r="AN455" s="333"/>
      <c r="AO455" s="264"/>
      <c r="AP455" s="176"/>
    </row>
    <row r="456" spans="9:44" ht="21" customHeight="1" thickBot="1">
      <c r="I456" s="265">
        <f t="shared" si="132"/>
        <v>0</v>
      </c>
      <c r="J456" s="255">
        <f t="shared" si="133"/>
        <v>0</v>
      </c>
      <c r="K456" s="311">
        <f>Z459</f>
        <v>0</v>
      </c>
      <c r="L456" s="312">
        <f>AA459</f>
        <v>0</v>
      </c>
      <c r="M456" s="313">
        <f>AC459</f>
        <v>0</v>
      </c>
      <c r="N456" s="314">
        <f>AB468</f>
        <v>0</v>
      </c>
      <c r="O456" s="315">
        <f>IF((Q460+R460)&gt;0,ROUND((Q460/(Q460+R460)),4),0)</f>
        <v>0</v>
      </c>
      <c r="P456" s="316" t="str">
        <f>IF(W455&lt;=15,AI453,IF(W455&gt;30,AI455,AI454))</f>
        <v>완 (15˚ 이하)</v>
      </c>
      <c r="Q456" s="317">
        <f>IF(Q454&gt;0,IF(Q454/COUNTA(AB459:AB466)&gt;=5,AF461,IF(Q454/COUNTA(AB459:AB466)&lt;3,AF463,AF462)),)</f>
        <v>0</v>
      </c>
      <c r="R456" s="414"/>
      <c r="S456" s="319">
        <f>W455</f>
        <v>0</v>
      </c>
      <c r="T456" s="320">
        <f>ROUND(N456/10000*N462,0)</f>
        <v>0</v>
      </c>
      <c r="U456" s="255">
        <f t="shared" si="134"/>
        <v>0</v>
      </c>
      <c r="V456" s="405">
        <v>0</v>
      </c>
      <c r="W456" s="405"/>
      <c r="X456" s="405"/>
      <c r="Y456" s="405"/>
      <c r="Z456" s="405"/>
      <c r="AA456" s="406"/>
      <c r="AB456" s="405"/>
      <c r="AC456" s="405"/>
      <c r="AD456" s="405"/>
      <c r="AE456" s="169"/>
      <c r="AF456" s="287" t="s">
        <v>1464</v>
      </c>
      <c r="AG456" s="288"/>
      <c r="AH456" s="321"/>
      <c r="AI456" s="289"/>
      <c r="AJ456" s="263"/>
      <c r="AN456" s="264"/>
      <c r="AO456" s="264"/>
      <c r="AP456" s="176"/>
    </row>
    <row r="457" spans="9:44" ht="21" customHeight="1" thickBot="1">
      <c r="I457" s="265">
        <f t="shared" si="132"/>
        <v>0</v>
      </c>
      <c r="J457" s="255">
        <f t="shared" si="133"/>
        <v>0</v>
      </c>
      <c r="K457" s="2438" t="s">
        <v>1463</v>
      </c>
      <c r="L457" s="2438"/>
      <c r="M457" s="2438"/>
      <c r="N457" s="2438"/>
      <c r="O457" s="2438"/>
      <c r="P457" s="2438"/>
      <c r="Q457" s="2438"/>
      <c r="R457" s="2438"/>
      <c r="S457" s="2438"/>
      <c r="T457" s="2438"/>
      <c r="U457" s="255">
        <f t="shared" si="134"/>
        <v>0</v>
      </c>
      <c r="AE457" s="169"/>
      <c r="AF457" s="287"/>
      <c r="AG457" s="288"/>
      <c r="AH457" s="321"/>
      <c r="AI457" s="289"/>
      <c r="AJ457" s="263"/>
      <c r="AN457" s="264"/>
      <c r="AO457" s="264"/>
      <c r="AP457" s="176"/>
    </row>
    <row r="458" spans="9:44" ht="21" customHeight="1" thickBot="1">
      <c r="I458" s="265">
        <f t="shared" si="132"/>
        <v>0</v>
      </c>
      <c r="J458" s="255">
        <f t="shared" si="133"/>
        <v>0</v>
      </c>
      <c r="K458" s="2439" t="s">
        <v>1462</v>
      </c>
      <c r="L458" s="2441" t="s">
        <v>1461</v>
      </c>
      <c r="M458" s="2443" t="s">
        <v>1460</v>
      </c>
      <c r="N458" s="2443" t="s">
        <v>1459</v>
      </c>
      <c r="O458" s="2445" t="s">
        <v>1458</v>
      </c>
      <c r="P458" s="2445"/>
      <c r="Q458" s="2445" t="s">
        <v>1457</v>
      </c>
      <c r="R458" s="2445"/>
      <c r="S458" s="2446" t="s">
        <v>1456</v>
      </c>
      <c r="T458" s="2448" t="s">
        <v>1455</v>
      </c>
      <c r="U458" s="255">
        <f t="shared" si="134"/>
        <v>0</v>
      </c>
      <c r="V458" s="396" t="s">
        <v>1454</v>
      </c>
      <c r="W458" s="407" t="s">
        <v>1453</v>
      </c>
      <c r="X458" s="407" t="s">
        <v>1452</v>
      </c>
      <c r="Y458" s="407" t="s">
        <v>1451</v>
      </c>
      <c r="Z458" s="407" t="s">
        <v>1450</v>
      </c>
      <c r="AA458" s="408" t="s">
        <v>1449</v>
      </c>
      <c r="AB458" s="407" t="s">
        <v>1448</v>
      </c>
      <c r="AC458" s="409" t="s">
        <v>1447</v>
      </c>
      <c r="AD458" s="410" t="s">
        <v>1147</v>
      </c>
      <c r="AE458" s="169"/>
      <c r="AF458" s="329"/>
      <c r="AG458" s="330"/>
      <c r="AH458" s="331"/>
      <c r="AI458" s="332"/>
      <c r="AJ458" s="333"/>
      <c r="AN458" s="264"/>
      <c r="AO458" s="169"/>
      <c r="AP458" s="176"/>
    </row>
    <row r="459" spans="9:44" ht="21" customHeight="1" thickBot="1">
      <c r="I459" s="265">
        <f t="shared" si="132"/>
        <v>0</v>
      </c>
      <c r="J459" s="255">
        <f t="shared" si="133"/>
        <v>0</v>
      </c>
      <c r="K459" s="2440"/>
      <c r="L459" s="2442"/>
      <c r="M459" s="2444"/>
      <c r="N459" s="2444"/>
      <c r="O459" s="334" t="s">
        <v>1446</v>
      </c>
      <c r="P459" s="335" t="s">
        <v>1445</v>
      </c>
      <c r="Q459" s="335" t="s">
        <v>1446</v>
      </c>
      <c r="R459" s="415" t="s">
        <v>1445</v>
      </c>
      <c r="S459" s="2447"/>
      <c r="T459" s="2449"/>
      <c r="U459" s="255">
        <f t="shared" si="134"/>
        <v>0</v>
      </c>
      <c r="V459" s="337"/>
      <c r="W459" s="338"/>
      <c r="X459" s="338"/>
      <c r="Y459" s="338"/>
      <c r="Z459" s="338"/>
      <c r="AA459" s="339"/>
      <c r="AB459" s="338"/>
      <c r="AC459" s="340"/>
      <c r="AD459" s="341"/>
      <c r="AE459" s="169"/>
      <c r="AF459" s="262"/>
      <c r="AG459" s="262"/>
      <c r="AH459" s="262"/>
      <c r="AI459" s="342"/>
      <c r="AJ459" s="333"/>
      <c r="AN459" s="264"/>
      <c r="AO459" s="169"/>
      <c r="AP459" s="176"/>
    </row>
    <row r="460" spans="9:44" ht="21" customHeight="1">
      <c r="I460" s="265">
        <f t="shared" si="132"/>
        <v>0</v>
      </c>
      <c r="J460" s="255">
        <f t="shared" si="133"/>
        <v>0</v>
      </c>
      <c r="K460" s="343" t="s">
        <v>1444</v>
      </c>
      <c r="L460" s="344"/>
      <c r="M460" s="344"/>
      <c r="N460" s="416">
        <f>N461/S454</f>
        <v>0</v>
      </c>
      <c r="O460" s="417">
        <f>ROUND(O461/S454,1)</f>
        <v>0</v>
      </c>
      <c r="P460" s="417">
        <f>ROUND(P461/S454,1)</f>
        <v>0</v>
      </c>
      <c r="Q460" s="416">
        <f>ROUND(Q461/S454,0)</f>
        <v>0</v>
      </c>
      <c r="R460" s="416">
        <f>ROUND(R461/S454,0)</f>
        <v>0</v>
      </c>
      <c r="S460" s="418" t="s">
        <v>617</v>
      </c>
      <c r="T460" s="348"/>
      <c r="U460" s="255">
        <f t="shared" si="134"/>
        <v>0</v>
      </c>
      <c r="V460" s="337"/>
      <c r="W460" s="419"/>
      <c r="X460" s="419"/>
      <c r="Y460" s="419"/>
      <c r="Z460" s="338"/>
      <c r="AA460" s="339"/>
      <c r="AB460" s="338"/>
      <c r="AC460" s="340"/>
      <c r="AD460" s="341"/>
      <c r="AE460" s="169"/>
      <c r="AF460" s="273" t="s">
        <v>1443</v>
      </c>
      <c r="AG460" s="274" t="s">
        <v>1442</v>
      </c>
      <c r="AH460" s="325" t="s">
        <v>1441</v>
      </c>
      <c r="AI460" s="350"/>
      <c r="AJ460" s="263"/>
      <c r="AN460" s="333"/>
      <c r="AO460" s="169"/>
      <c r="AP460" s="176"/>
    </row>
    <row r="461" spans="9:44" ht="21" customHeight="1">
      <c r="I461" s="265">
        <f t="shared" si="132"/>
        <v>0</v>
      </c>
      <c r="J461" s="255">
        <f t="shared" si="133"/>
        <v>0</v>
      </c>
      <c r="K461" s="343" t="s">
        <v>1440</v>
      </c>
      <c r="L461" s="344"/>
      <c r="M461" s="344"/>
      <c r="N461" s="420">
        <f>SUM(N462:N525)</f>
        <v>0</v>
      </c>
      <c r="O461" s="420">
        <f>SUM(O462:O525)</f>
        <v>0</v>
      </c>
      <c r="P461" s="420">
        <f>SUM(P462:P525)</f>
        <v>0</v>
      </c>
      <c r="Q461" s="420">
        <f>SUM(Q462:Q525)</f>
        <v>0</v>
      </c>
      <c r="R461" s="420">
        <f>SUM(R462:R525)</f>
        <v>0</v>
      </c>
      <c r="S461" s="421"/>
      <c r="T461" s="353"/>
      <c r="U461" s="255">
        <f t="shared" si="134"/>
        <v>0</v>
      </c>
      <c r="V461" s="337"/>
      <c r="W461" s="419"/>
      <c r="X461" s="419"/>
      <c r="Y461" s="419"/>
      <c r="Z461" s="338"/>
      <c r="AA461" s="339"/>
      <c r="AB461" s="338"/>
      <c r="AC461" s="340"/>
      <c r="AD461" s="341"/>
      <c r="AE461" s="169"/>
      <c r="AF461" s="287" t="s">
        <v>1439</v>
      </c>
      <c r="AG461" s="288" t="s">
        <v>1151</v>
      </c>
      <c r="AH461" s="354">
        <v>0</v>
      </c>
      <c r="AI461" s="422"/>
      <c r="AJ461" s="263"/>
      <c r="AN461" s="333"/>
      <c r="AO461" s="169"/>
      <c r="AP461" s="176"/>
    </row>
    <row r="462" spans="9:44" ht="21" customHeight="1">
      <c r="I462" s="265">
        <f t="shared" ref="I462:I475" si="135">IF((O$462+P$462)&gt;0,1,0)</f>
        <v>0</v>
      </c>
      <c r="J462" s="255">
        <f t="shared" si="133"/>
        <v>0</v>
      </c>
      <c r="K462" s="343">
        <v>1</v>
      </c>
      <c r="L462" s="356">
        <v>0</v>
      </c>
      <c r="M462" s="356"/>
      <c r="N462" s="357">
        <f t="shared" ref="N462:N475" si="136">IF(O462+P462&gt;0,$W$452,)</f>
        <v>0</v>
      </c>
      <c r="O462" s="358"/>
      <c r="P462" s="358"/>
      <c r="Q462" s="359">
        <f t="shared" ref="Q462:Q475" si="137">ROUND(O462*50,0)</f>
        <v>0</v>
      </c>
      <c r="R462" s="359">
        <f t="shared" ref="R462:R475" si="138">ROUND(P462*50,0)</f>
        <v>0</v>
      </c>
      <c r="S462" s="360"/>
      <c r="T462" s="361"/>
      <c r="U462" s="255">
        <f t="shared" si="134"/>
        <v>0</v>
      </c>
      <c r="V462" s="337"/>
      <c r="W462" s="419"/>
      <c r="X462" s="419"/>
      <c r="Y462" s="419"/>
      <c r="Z462" s="338"/>
      <c r="AA462" s="339"/>
      <c r="AB462" s="338"/>
      <c r="AC462" s="340"/>
      <c r="AD462" s="341"/>
      <c r="AE462" s="169"/>
      <c r="AF462" s="287" t="s">
        <v>1438</v>
      </c>
      <c r="AG462" s="288" t="s">
        <v>1437</v>
      </c>
      <c r="AH462" s="362">
        <v>0.05</v>
      </c>
      <c r="AI462" s="422"/>
      <c r="AJ462" s="263"/>
      <c r="AM462" s="167"/>
      <c r="AN462" s="176"/>
      <c r="AO462" s="169"/>
      <c r="AP462" s="176"/>
      <c r="AQ462" s="167"/>
    </row>
    <row r="463" spans="9:44" ht="21" customHeight="1">
      <c r="I463" s="265">
        <f t="shared" si="135"/>
        <v>0</v>
      </c>
      <c r="J463" s="255">
        <f t="shared" si="133"/>
        <v>0</v>
      </c>
      <c r="K463" s="343">
        <f t="shared" ref="K463:K475" si="139">+K462+1</f>
        <v>2</v>
      </c>
      <c r="L463" s="356"/>
      <c r="M463" s="356"/>
      <c r="N463" s="357">
        <f t="shared" si="136"/>
        <v>0</v>
      </c>
      <c r="O463" s="358"/>
      <c r="P463" s="358"/>
      <c r="Q463" s="359">
        <f t="shared" si="137"/>
        <v>0</v>
      </c>
      <c r="R463" s="359">
        <f t="shared" si="138"/>
        <v>0</v>
      </c>
      <c r="S463" s="360"/>
      <c r="T463" s="361"/>
      <c r="U463" s="255">
        <f t="shared" si="134"/>
        <v>0</v>
      </c>
      <c r="V463" s="337"/>
      <c r="W463" s="419"/>
      <c r="X463" s="419"/>
      <c r="Y463" s="419"/>
      <c r="Z463" s="338"/>
      <c r="AA463" s="339"/>
      <c r="AB463" s="338"/>
      <c r="AC463" s="340"/>
      <c r="AD463" s="341"/>
      <c r="AE463" s="169"/>
      <c r="AF463" s="287" t="s">
        <v>1367</v>
      </c>
      <c r="AG463" s="288" t="s">
        <v>1150</v>
      </c>
      <c r="AH463" s="362">
        <v>0.1</v>
      </c>
      <c r="AI463" s="363"/>
      <c r="AJ463" s="263"/>
      <c r="AN463" s="176"/>
      <c r="AO463" s="169"/>
      <c r="AP463" s="176"/>
    </row>
    <row r="464" spans="9:44" ht="21" customHeight="1">
      <c r="I464" s="265">
        <f t="shared" si="135"/>
        <v>0</v>
      </c>
      <c r="J464" s="255">
        <f t="shared" si="133"/>
        <v>0</v>
      </c>
      <c r="K464" s="343">
        <f t="shared" si="139"/>
        <v>3</v>
      </c>
      <c r="L464" s="356"/>
      <c r="M464" s="356"/>
      <c r="N464" s="357">
        <f t="shared" si="136"/>
        <v>0</v>
      </c>
      <c r="O464" s="358"/>
      <c r="P464" s="358"/>
      <c r="Q464" s="359">
        <f t="shared" si="137"/>
        <v>0</v>
      </c>
      <c r="R464" s="359">
        <f t="shared" si="138"/>
        <v>0</v>
      </c>
      <c r="S464" s="360"/>
      <c r="T464" s="361"/>
      <c r="U464" s="255">
        <f t="shared" si="134"/>
        <v>0</v>
      </c>
      <c r="V464" s="337"/>
      <c r="W464" s="419"/>
      <c r="X464" s="419"/>
      <c r="Y464" s="419"/>
      <c r="Z464" s="338"/>
      <c r="AA464" s="339"/>
      <c r="AB464" s="338"/>
      <c r="AC464" s="340"/>
      <c r="AD464" s="341"/>
      <c r="AE464" s="169"/>
      <c r="AF464" s="287"/>
      <c r="AG464" s="288"/>
      <c r="AH464" s="364"/>
      <c r="AI464" s="289"/>
      <c r="AJ464" s="333"/>
      <c r="AM464" s="169"/>
      <c r="AN464" s="176"/>
      <c r="AO464" s="169"/>
      <c r="AP464" s="176"/>
      <c r="AR464" s="167"/>
    </row>
    <row r="465" spans="1:45" ht="21" customHeight="1" thickBot="1">
      <c r="I465" s="265">
        <f t="shared" si="135"/>
        <v>0</v>
      </c>
      <c r="J465" s="255">
        <f t="shared" si="133"/>
        <v>0</v>
      </c>
      <c r="K465" s="343">
        <f t="shared" si="139"/>
        <v>4</v>
      </c>
      <c r="L465" s="356"/>
      <c r="M465" s="356"/>
      <c r="N465" s="357">
        <f t="shared" si="136"/>
        <v>0</v>
      </c>
      <c r="O465" s="358"/>
      <c r="P465" s="358"/>
      <c r="Q465" s="359">
        <f t="shared" si="137"/>
        <v>0</v>
      </c>
      <c r="R465" s="359">
        <f t="shared" si="138"/>
        <v>0</v>
      </c>
      <c r="S465" s="360"/>
      <c r="T465" s="361"/>
      <c r="U465" s="255">
        <f t="shared" si="134"/>
        <v>0</v>
      </c>
      <c r="V465" s="337"/>
      <c r="W465" s="419"/>
      <c r="X465" s="419"/>
      <c r="Y465" s="419"/>
      <c r="Z465" s="338"/>
      <c r="AA465" s="339"/>
      <c r="AB465" s="338"/>
      <c r="AC465" s="340"/>
      <c r="AD465" s="341"/>
      <c r="AE465" s="169"/>
      <c r="AF465" s="329"/>
      <c r="AG465" s="423"/>
      <c r="AH465" s="330"/>
      <c r="AI465" s="332"/>
      <c r="AJ465" s="333"/>
      <c r="AM465" s="169"/>
      <c r="AN465" s="176"/>
      <c r="AO465" s="169"/>
      <c r="AP465" s="176"/>
    </row>
    <row r="466" spans="1:45" ht="21" customHeight="1">
      <c r="I466" s="265">
        <f t="shared" si="135"/>
        <v>0</v>
      </c>
      <c r="J466" s="255">
        <f t="shared" si="133"/>
        <v>0</v>
      </c>
      <c r="K466" s="343">
        <f t="shared" si="139"/>
        <v>5</v>
      </c>
      <c r="L466" s="356"/>
      <c r="M466" s="356"/>
      <c r="N466" s="357">
        <f t="shared" si="136"/>
        <v>0</v>
      </c>
      <c r="O466" s="358"/>
      <c r="P466" s="358"/>
      <c r="Q466" s="359">
        <f t="shared" si="137"/>
        <v>0</v>
      </c>
      <c r="R466" s="359">
        <f t="shared" si="138"/>
        <v>0</v>
      </c>
      <c r="S466" s="360"/>
      <c r="T466" s="361"/>
      <c r="U466" s="255">
        <f t="shared" si="134"/>
        <v>0</v>
      </c>
      <c r="V466" s="337"/>
      <c r="W466" s="419"/>
      <c r="X466" s="419"/>
      <c r="Y466" s="419"/>
      <c r="Z466" s="338"/>
      <c r="AA466" s="339"/>
      <c r="AB466" s="338"/>
      <c r="AC466" s="340"/>
      <c r="AD466" s="341"/>
      <c r="AE466" s="167"/>
      <c r="AF466" s="176"/>
      <c r="AG466" s="176"/>
      <c r="AH466" s="176"/>
      <c r="AI466" s="176"/>
      <c r="AJ466" s="176"/>
      <c r="AK466" s="167"/>
      <c r="AL466" s="167"/>
      <c r="AM466" s="169"/>
      <c r="AN466" s="176"/>
      <c r="AO466" s="176"/>
      <c r="AP466" s="176"/>
      <c r="AS466" s="167"/>
    </row>
    <row r="467" spans="1:45" ht="21" customHeight="1">
      <c r="I467" s="265">
        <f t="shared" si="135"/>
        <v>0</v>
      </c>
      <c r="J467" s="255">
        <f t="shared" si="133"/>
        <v>0</v>
      </c>
      <c r="K467" s="343">
        <f t="shared" si="139"/>
        <v>6</v>
      </c>
      <c r="L467" s="356"/>
      <c r="M467" s="356"/>
      <c r="N467" s="357">
        <f t="shared" si="136"/>
        <v>0</v>
      </c>
      <c r="O467" s="358"/>
      <c r="P467" s="358"/>
      <c r="Q467" s="359">
        <f t="shared" si="137"/>
        <v>0</v>
      </c>
      <c r="R467" s="359">
        <f t="shared" si="138"/>
        <v>0</v>
      </c>
      <c r="S467" s="360"/>
      <c r="T467" s="361"/>
      <c r="U467" s="255">
        <f t="shared" si="134"/>
        <v>0</v>
      </c>
      <c r="V467" s="280" t="s">
        <v>1436</v>
      </c>
      <c r="W467" s="366">
        <f>SUM(W459:W466)</f>
        <v>0</v>
      </c>
      <c r="X467" s="366">
        <f>SUM(X459:X466)</f>
        <v>0</v>
      </c>
      <c r="Y467" s="366">
        <f>SUM(Y459:Y466)</f>
        <v>0</v>
      </c>
      <c r="Z467" s="367"/>
      <c r="AA467" s="368"/>
      <c r="AB467" s="366">
        <f>SUM(AB459:AB466)</f>
        <v>0</v>
      </c>
      <c r="AC467" s="369"/>
      <c r="AD467" s="370"/>
      <c r="AE467" s="371"/>
      <c r="AF467" s="169"/>
      <c r="AG467" s="169"/>
      <c r="AH467" s="169"/>
      <c r="AI467" s="169"/>
      <c r="AJ467" s="169"/>
      <c r="AM467" s="169"/>
      <c r="AN467" s="176"/>
      <c r="AO467" s="176"/>
      <c r="AP467" s="176"/>
    </row>
    <row r="468" spans="1:45" s="167" customFormat="1" ht="21" customHeight="1" thickBot="1">
      <c r="A468" s="372"/>
      <c r="B468" s="372"/>
      <c r="C468" s="372"/>
      <c r="D468" s="372"/>
      <c r="E468" s="372"/>
      <c r="F468" s="372"/>
      <c r="G468" s="372"/>
      <c r="I468" s="265">
        <f t="shared" si="135"/>
        <v>0</v>
      </c>
      <c r="J468" s="255">
        <f t="shared" si="133"/>
        <v>0</v>
      </c>
      <c r="K468" s="343">
        <f t="shared" si="139"/>
        <v>7</v>
      </c>
      <c r="L468" s="356"/>
      <c r="M468" s="356"/>
      <c r="N468" s="357">
        <f t="shared" si="136"/>
        <v>0</v>
      </c>
      <c r="O468" s="358"/>
      <c r="P468" s="358"/>
      <c r="Q468" s="359">
        <f t="shared" si="137"/>
        <v>0</v>
      </c>
      <c r="R468" s="359">
        <f t="shared" si="138"/>
        <v>0</v>
      </c>
      <c r="S468" s="360"/>
      <c r="T468" s="361"/>
      <c r="U468" s="255">
        <f t="shared" si="134"/>
        <v>0</v>
      </c>
      <c r="V468" s="373" t="s">
        <v>1374</v>
      </c>
      <c r="W468" s="374"/>
      <c r="X468" s="374"/>
      <c r="Y468" s="374"/>
      <c r="Z468" s="374"/>
      <c r="AA468" s="375"/>
      <c r="AB468" s="374">
        <f>IF(AB467&gt;0,ROUND(AB467/COUNTA(AB459:AB466),0),)</f>
        <v>0</v>
      </c>
      <c r="AC468" s="376"/>
      <c r="AD468" s="377"/>
      <c r="AE468" s="371"/>
      <c r="AF468" s="371"/>
      <c r="AG468" s="371"/>
      <c r="AH468" s="169"/>
      <c r="AI468" s="169"/>
      <c r="AJ468" s="169"/>
      <c r="AK468" s="169"/>
      <c r="AL468" s="169"/>
      <c r="AM468" s="169"/>
      <c r="AN468" s="176"/>
      <c r="AO468" s="176"/>
      <c r="AP468" s="176"/>
      <c r="AQ468" s="253"/>
      <c r="AR468" s="253"/>
      <c r="AS468" s="253"/>
    </row>
    <row r="469" spans="1:45" ht="21" customHeight="1">
      <c r="I469" s="265">
        <f t="shared" si="135"/>
        <v>0</v>
      </c>
      <c r="J469" s="255">
        <f t="shared" si="133"/>
        <v>0</v>
      </c>
      <c r="K469" s="343">
        <f t="shared" si="139"/>
        <v>8</v>
      </c>
      <c r="L469" s="356"/>
      <c r="M469" s="356"/>
      <c r="N469" s="357">
        <f t="shared" si="136"/>
        <v>0</v>
      </c>
      <c r="O469" s="358"/>
      <c r="P469" s="358"/>
      <c r="Q469" s="359">
        <f t="shared" si="137"/>
        <v>0</v>
      </c>
      <c r="R469" s="359">
        <f t="shared" si="138"/>
        <v>0</v>
      </c>
      <c r="S469" s="360"/>
      <c r="T469" s="361"/>
      <c r="U469" s="255">
        <f t="shared" si="134"/>
        <v>0</v>
      </c>
      <c r="V469" s="169"/>
      <c r="W469" s="169"/>
      <c r="X469" s="169"/>
      <c r="Y469" s="169"/>
      <c r="Z469" s="169"/>
      <c r="AA469" s="378"/>
      <c r="AB469" s="169"/>
      <c r="AC469" s="169"/>
      <c r="AD469" s="169"/>
      <c r="AE469" s="371"/>
      <c r="AF469" s="371"/>
      <c r="AG469" s="371"/>
      <c r="AH469" s="169"/>
      <c r="AI469" s="169"/>
      <c r="AJ469" s="169"/>
      <c r="AK469" s="169"/>
      <c r="AL469" s="169"/>
      <c r="AM469" s="169"/>
      <c r="AN469" s="176"/>
      <c r="AO469" s="176"/>
      <c r="AP469" s="176"/>
    </row>
    <row r="470" spans="1:45" ht="21" customHeight="1">
      <c r="I470" s="265">
        <f t="shared" si="135"/>
        <v>0</v>
      </c>
      <c r="J470" s="255">
        <f t="shared" si="133"/>
        <v>0</v>
      </c>
      <c r="K470" s="343">
        <f t="shared" si="139"/>
        <v>9</v>
      </c>
      <c r="L470" s="356"/>
      <c r="M470" s="356"/>
      <c r="N470" s="357">
        <f t="shared" si="136"/>
        <v>0</v>
      </c>
      <c r="O470" s="358"/>
      <c r="P470" s="358"/>
      <c r="Q470" s="359">
        <f t="shared" si="137"/>
        <v>0</v>
      </c>
      <c r="R470" s="359">
        <f t="shared" si="138"/>
        <v>0</v>
      </c>
      <c r="S470" s="360"/>
      <c r="T470" s="361"/>
      <c r="U470" s="255">
        <f t="shared" si="134"/>
        <v>0</v>
      </c>
      <c r="V470" s="169"/>
      <c r="W470" s="169"/>
      <c r="X470" s="169"/>
      <c r="Y470" s="169"/>
      <c r="Z470" s="169"/>
      <c r="AA470" s="378"/>
      <c r="AB470" s="169"/>
      <c r="AC470" s="169"/>
      <c r="AD470" s="169"/>
      <c r="AE470" s="371"/>
      <c r="AF470" s="371"/>
      <c r="AG470" s="371"/>
      <c r="AH470" s="169"/>
      <c r="AI470" s="169"/>
      <c r="AJ470" s="169"/>
      <c r="AK470" s="169"/>
      <c r="AL470" s="169"/>
      <c r="AM470" s="169"/>
      <c r="AN470" s="176"/>
      <c r="AO470" s="176"/>
      <c r="AP470" s="176"/>
    </row>
    <row r="471" spans="1:45" ht="21" customHeight="1">
      <c r="I471" s="265">
        <f t="shared" si="135"/>
        <v>0</v>
      </c>
      <c r="J471" s="255">
        <f t="shared" si="133"/>
        <v>0</v>
      </c>
      <c r="K471" s="343">
        <f t="shared" si="139"/>
        <v>10</v>
      </c>
      <c r="L471" s="356"/>
      <c r="M471" s="356"/>
      <c r="N471" s="357">
        <f t="shared" si="136"/>
        <v>0</v>
      </c>
      <c r="O471" s="358"/>
      <c r="P471" s="358"/>
      <c r="Q471" s="359">
        <f t="shared" si="137"/>
        <v>0</v>
      </c>
      <c r="R471" s="359">
        <f t="shared" si="138"/>
        <v>0</v>
      </c>
      <c r="S471" s="360"/>
      <c r="T471" s="361"/>
      <c r="U471" s="255">
        <f t="shared" si="134"/>
        <v>0</v>
      </c>
      <c r="V471" s="169"/>
      <c r="W471" s="169"/>
      <c r="X471" s="169"/>
      <c r="Y471" s="169"/>
      <c r="Z471" s="169"/>
      <c r="AA471" s="378"/>
      <c r="AB471" s="169"/>
      <c r="AC471" s="169"/>
      <c r="AD471" s="169"/>
      <c r="AE471" s="371"/>
      <c r="AF471" s="371"/>
      <c r="AG471" s="371"/>
      <c r="AH471" s="169"/>
      <c r="AI471" s="169"/>
      <c r="AJ471" s="169"/>
      <c r="AK471" s="169"/>
      <c r="AL471" s="169"/>
      <c r="AM471" s="169"/>
      <c r="AN471" s="176"/>
      <c r="AO471" s="176"/>
      <c r="AP471" s="176"/>
    </row>
    <row r="472" spans="1:45" ht="21" customHeight="1">
      <c r="I472" s="265">
        <f t="shared" si="135"/>
        <v>0</v>
      </c>
      <c r="J472" s="255">
        <f t="shared" si="133"/>
        <v>0</v>
      </c>
      <c r="K472" s="343">
        <f t="shared" si="139"/>
        <v>11</v>
      </c>
      <c r="L472" s="356"/>
      <c r="M472" s="356"/>
      <c r="N472" s="357">
        <f t="shared" si="136"/>
        <v>0</v>
      </c>
      <c r="O472" s="358"/>
      <c r="P472" s="358"/>
      <c r="Q472" s="359">
        <f t="shared" si="137"/>
        <v>0</v>
      </c>
      <c r="R472" s="359">
        <f t="shared" si="138"/>
        <v>0</v>
      </c>
      <c r="S472" s="360"/>
      <c r="T472" s="361"/>
      <c r="U472" s="255">
        <f t="shared" si="134"/>
        <v>0</v>
      </c>
      <c r="V472" s="169"/>
      <c r="W472" s="169"/>
      <c r="X472" s="169"/>
      <c r="Y472" s="169"/>
      <c r="Z472" s="169"/>
      <c r="AA472" s="378"/>
      <c r="AB472" s="169"/>
      <c r="AC472" s="169"/>
      <c r="AD472" s="169"/>
      <c r="AE472" s="371"/>
      <c r="AF472" s="371"/>
      <c r="AG472" s="371"/>
      <c r="AH472" s="169"/>
      <c r="AI472" s="169"/>
      <c r="AJ472" s="169"/>
      <c r="AK472" s="169"/>
      <c r="AL472" s="169"/>
      <c r="AM472" s="169"/>
      <c r="AN472" s="176"/>
      <c r="AO472" s="176"/>
      <c r="AP472" s="176"/>
    </row>
    <row r="473" spans="1:45" ht="21" customHeight="1">
      <c r="I473" s="265">
        <f t="shared" si="135"/>
        <v>0</v>
      </c>
      <c r="J473" s="255">
        <f t="shared" si="133"/>
        <v>0</v>
      </c>
      <c r="K473" s="343">
        <f t="shared" si="139"/>
        <v>12</v>
      </c>
      <c r="L473" s="356"/>
      <c r="M473" s="356"/>
      <c r="N473" s="357">
        <f t="shared" si="136"/>
        <v>0</v>
      </c>
      <c r="O473" s="358"/>
      <c r="P473" s="358"/>
      <c r="Q473" s="359">
        <f t="shared" si="137"/>
        <v>0</v>
      </c>
      <c r="R473" s="359">
        <f t="shared" si="138"/>
        <v>0</v>
      </c>
      <c r="S473" s="360"/>
      <c r="T473" s="361"/>
      <c r="U473" s="255">
        <f t="shared" si="134"/>
        <v>0</v>
      </c>
      <c r="V473" s="169"/>
      <c r="W473" s="169"/>
      <c r="X473" s="169"/>
      <c r="Y473" s="169"/>
      <c r="Z473" s="169"/>
      <c r="AA473" s="378"/>
      <c r="AB473" s="169"/>
      <c r="AC473" s="169"/>
      <c r="AD473" s="169"/>
      <c r="AE473" s="371"/>
      <c r="AF473" s="371"/>
      <c r="AG473" s="371"/>
      <c r="AH473" s="169"/>
      <c r="AI473" s="169"/>
      <c r="AJ473" s="169"/>
      <c r="AK473" s="169"/>
      <c r="AL473" s="169"/>
      <c r="AM473" s="169"/>
      <c r="AN473" s="176"/>
      <c r="AO473" s="176"/>
      <c r="AP473" s="176"/>
    </row>
    <row r="474" spans="1:45" ht="21" customHeight="1">
      <c r="I474" s="265">
        <f t="shared" si="135"/>
        <v>0</v>
      </c>
      <c r="J474" s="255">
        <f t="shared" si="133"/>
        <v>0</v>
      </c>
      <c r="K474" s="343">
        <f t="shared" si="139"/>
        <v>13</v>
      </c>
      <c r="L474" s="356"/>
      <c r="M474" s="356"/>
      <c r="N474" s="357">
        <f t="shared" si="136"/>
        <v>0</v>
      </c>
      <c r="O474" s="358"/>
      <c r="P474" s="358"/>
      <c r="Q474" s="359">
        <f t="shared" si="137"/>
        <v>0</v>
      </c>
      <c r="R474" s="359">
        <f t="shared" si="138"/>
        <v>0</v>
      </c>
      <c r="S474" s="360"/>
      <c r="T474" s="361"/>
      <c r="U474" s="255">
        <f t="shared" si="134"/>
        <v>0</v>
      </c>
      <c r="V474" s="169"/>
      <c r="W474" s="169"/>
      <c r="X474" s="169"/>
      <c r="Y474" s="169"/>
      <c r="Z474" s="169"/>
      <c r="AA474" s="378"/>
      <c r="AB474" s="169"/>
      <c r="AC474" s="169"/>
      <c r="AD474" s="169"/>
      <c r="AE474" s="371"/>
      <c r="AF474" s="371"/>
      <c r="AG474" s="371"/>
      <c r="AH474" s="169"/>
      <c r="AI474" s="169"/>
      <c r="AJ474" s="169"/>
      <c r="AK474" s="169"/>
      <c r="AL474" s="169"/>
      <c r="AM474" s="169"/>
      <c r="AN474" s="176"/>
      <c r="AO474" s="176"/>
      <c r="AP474" s="176"/>
    </row>
    <row r="475" spans="1:45" ht="21" customHeight="1" thickBot="1">
      <c r="I475" s="265">
        <f t="shared" si="135"/>
        <v>0</v>
      </c>
      <c r="J475" s="255">
        <f t="shared" si="133"/>
        <v>0</v>
      </c>
      <c r="K475" s="385">
        <f t="shared" si="139"/>
        <v>14</v>
      </c>
      <c r="L475" s="356"/>
      <c r="M475" s="356"/>
      <c r="N475" s="387">
        <f t="shared" si="136"/>
        <v>0</v>
      </c>
      <c r="O475" s="388"/>
      <c r="P475" s="388"/>
      <c r="Q475" s="389">
        <f t="shared" si="137"/>
        <v>0</v>
      </c>
      <c r="R475" s="389">
        <f t="shared" si="138"/>
        <v>0</v>
      </c>
      <c r="S475" s="390"/>
      <c r="T475" s="391"/>
      <c r="U475" s="255">
        <f t="shared" si="134"/>
        <v>0</v>
      </c>
      <c r="V475" s="169"/>
      <c r="W475" s="169"/>
      <c r="X475" s="169"/>
      <c r="Y475" s="169"/>
      <c r="Z475" s="169"/>
      <c r="AA475" s="378"/>
      <c r="AB475" s="169"/>
      <c r="AC475" s="169"/>
      <c r="AD475" s="169"/>
      <c r="AE475" s="371"/>
      <c r="AF475" s="371"/>
      <c r="AG475" s="371"/>
      <c r="AH475" s="169"/>
      <c r="AI475" s="169"/>
      <c r="AJ475" s="169"/>
      <c r="AK475" s="169"/>
      <c r="AL475" s="169"/>
      <c r="AM475" s="169"/>
      <c r="AN475" s="176"/>
      <c r="AO475" s="176"/>
      <c r="AP475" s="176"/>
    </row>
    <row r="476" spans="1:45" ht="21" customHeight="1">
      <c r="I476" s="265">
        <f t="shared" ref="I476:I500" si="140">IF((O$478+P$478)&gt;0,1,0)</f>
        <v>0</v>
      </c>
      <c r="J476" s="255">
        <f t="shared" si="133"/>
        <v>0</v>
      </c>
      <c r="K476" s="2439" t="s">
        <v>1392</v>
      </c>
      <c r="L476" s="2441" t="s">
        <v>1391</v>
      </c>
      <c r="M476" s="2443" t="s">
        <v>1390</v>
      </c>
      <c r="N476" s="2443" t="s">
        <v>1389</v>
      </c>
      <c r="O476" s="2445" t="s">
        <v>1388</v>
      </c>
      <c r="P476" s="2445"/>
      <c r="Q476" s="2445" t="s">
        <v>1387</v>
      </c>
      <c r="R476" s="2445"/>
      <c r="S476" s="2446" t="s">
        <v>1386</v>
      </c>
      <c r="T476" s="2448" t="s">
        <v>1385</v>
      </c>
      <c r="U476" s="255">
        <f t="shared" si="134"/>
        <v>0</v>
      </c>
      <c r="V476" s="169"/>
      <c r="W476" s="169"/>
      <c r="X476" s="169"/>
      <c r="Y476" s="169"/>
      <c r="Z476" s="169"/>
      <c r="AA476" s="378"/>
      <c r="AB476" s="169"/>
      <c r="AC476" s="169"/>
      <c r="AD476" s="169"/>
      <c r="AE476" s="371"/>
      <c r="AF476" s="371"/>
      <c r="AG476" s="371"/>
      <c r="AH476" s="169"/>
      <c r="AI476" s="169"/>
      <c r="AJ476" s="169"/>
      <c r="AK476" s="169"/>
      <c r="AL476" s="169"/>
      <c r="AM476" s="169"/>
      <c r="AN476" s="176"/>
      <c r="AO476" s="176"/>
      <c r="AP476" s="176"/>
    </row>
    <row r="477" spans="1:45" ht="21" customHeight="1">
      <c r="I477" s="265">
        <f t="shared" si="140"/>
        <v>0</v>
      </c>
      <c r="J477" s="255">
        <f t="shared" si="133"/>
        <v>0</v>
      </c>
      <c r="K477" s="2440"/>
      <c r="L477" s="2442"/>
      <c r="M477" s="2444"/>
      <c r="N477" s="2444"/>
      <c r="O477" s="334" t="s">
        <v>1376</v>
      </c>
      <c r="P477" s="335" t="s">
        <v>1375</v>
      </c>
      <c r="Q477" s="335" t="s">
        <v>1376</v>
      </c>
      <c r="R477" s="415" t="s">
        <v>1375</v>
      </c>
      <c r="S477" s="2447"/>
      <c r="T477" s="2449"/>
      <c r="U477" s="255">
        <f t="shared" si="134"/>
        <v>0</v>
      </c>
      <c r="V477" s="169"/>
      <c r="W477" s="169"/>
      <c r="X477" s="169"/>
      <c r="Y477" s="169"/>
      <c r="Z477" s="169"/>
      <c r="AA477" s="378"/>
      <c r="AB477" s="169"/>
      <c r="AC477" s="169"/>
      <c r="AD477" s="169"/>
      <c r="AE477" s="371"/>
      <c r="AF477" s="371"/>
      <c r="AG477" s="371"/>
      <c r="AH477" s="169"/>
      <c r="AI477" s="169"/>
      <c r="AJ477" s="169"/>
      <c r="AK477" s="169"/>
      <c r="AL477" s="169"/>
      <c r="AM477" s="169"/>
      <c r="AN477" s="176"/>
      <c r="AO477" s="176"/>
      <c r="AP477" s="176"/>
    </row>
    <row r="478" spans="1:45" ht="21" customHeight="1">
      <c r="I478" s="265">
        <f t="shared" si="140"/>
        <v>0</v>
      </c>
      <c r="J478" s="255">
        <f t="shared" si="133"/>
        <v>0</v>
      </c>
      <c r="K478" s="343">
        <f>+K25+1</f>
        <v>15</v>
      </c>
      <c r="L478" s="356"/>
      <c r="M478" s="356"/>
      <c r="N478" s="357">
        <f t="shared" ref="N478:N500" si="141">IF(O478+P478&gt;0,$W$452,)</f>
        <v>0</v>
      </c>
      <c r="O478" s="358"/>
      <c r="P478" s="358"/>
      <c r="Q478" s="359">
        <f t="shared" ref="Q478:Q500" si="142">ROUND(O478*50,0)</f>
        <v>0</v>
      </c>
      <c r="R478" s="359">
        <f t="shared" ref="R478:R500" si="143">ROUND(P478*50,0)</f>
        <v>0</v>
      </c>
      <c r="S478" s="360"/>
      <c r="T478" s="361"/>
      <c r="U478" s="255">
        <f t="shared" si="134"/>
        <v>0</v>
      </c>
      <c r="V478" s="169"/>
      <c r="W478" s="169"/>
      <c r="X478" s="169"/>
      <c r="Y478" s="169"/>
      <c r="Z478" s="169"/>
      <c r="AA478" s="378"/>
      <c r="AB478" s="169"/>
      <c r="AC478" s="169"/>
      <c r="AD478" s="169"/>
      <c r="AE478" s="371"/>
      <c r="AF478" s="371"/>
      <c r="AG478" s="371"/>
      <c r="AH478" s="169"/>
      <c r="AI478" s="169"/>
      <c r="AJ478" s="169"/>
      <c r="AK478" s="169"/>
      <c r="AL478" s="169"/>
      <c r="AM478" s="169"/>
      <c r="AN478" s="176"/>
      <c r="AO478" s="176"/>
      <c r="AP478" s="176"/>
    </row>
    <row r="479" spans="1:45" ht="21" customHeight="1">
      <c r="I479" s="265">
        <f t="shared" si="140"/>
        <v>0</v>
      </c>
      <c r="J479" s="255">
        <f t="shared" si="133"/>
        <v>0</v>
      </c>
      <c r="K479" s="343">
        <f t="shared" ref="K479:K500" si="144">+K478+1</f>
        <v>16</v>
      </c>
      <c r="L479" s="356"/>
      <c r="M479" s="356"/>
      <c r="N479" s="357">
        <f t="shared" si="141"/>
        <v>0</v>
      </c>
      <c r="O479" s="358"/>
      <c r="P479" s="358"/>
      <c r="Q479" s="359">
        <f t="shared" si="142"/>
        <v>0</v>
      </c>
      <c r="R479" s="359">
        <f t="shared" si="143"/>
        <v>0</v>
      </c>
      <c r="S479" s="360"/>
      <c r="T479" s="361"/>
      <c r="U479" s="255">
        <f t="shared" si="134"/>
        <v>0</v>
      </c>
      <c r="V479" s="169"/>
      <c r="W479" s="169"/>
      <c r="X479" s="169"/>
      <c r="Y479" s="169"/>
      <c r="Z479" s="169"/>
      <c r="AA479" s="378"/>
      <c r="AB479" s="169"/>
      <c r="AC479" s="169"/>
      <c r="AD479" s="169"/>
      <c r="AE479" s="371"/>
      <c r="AF479" s="371"/>
      <c r="AG479" s="371"/>
      <c r="AH479" s="169"/>
      <c r="AI479" s="169"/>
      <c r="AJ479" s="169"/>
      <c r="AK479" s="169"/>
      <c r="AL479" s="169"/>
      <c r="AM479" s="169"/>
      <c r="AN479" s="176"/>
      <c r="AO479" s="176"/>
      <c r="AP479" s="176"/>
    </row>
    <row r="480" spans="1:45" ht="21" customHeight="1">
      <c r="I480" s="265">
        <f t="shared" si="140"/>
        <v>0</v>
      </c>
      <c r="J480" s="255">
        <f t="shared" si="133"/>
        <v>0</v>
      </c>
      <c r="K480" s="343">
        <f t="shared" si="144"/>
        <v>17</v>
      </c>
      <c r="L480" s="356"/>
      <c r="M480" s="356"/>
      <c r="N480" s="357">
        <f t="shared" si="141"/>
        <v>0</v>
      </c>
      <c r="O480" s="358"/>
      <c r="P480" s="358"/>
      <c r="Q480" s="359">
        <f t="shared" si="142"/>
        <v>0</v>
      </c>
      <c r="R480" s="359">
        <f t="shared" si="143"/>
        <v>0</v>
      </c>
      <c r="S480" s="360"/>
      <c r="T480" s="361"/>
      <c r="U480" s="255">
        <f t="shared" si="134"/>
        <v>0</v>
      </c>
      <c r="V480" s="169"/>
      <c r="W480" s="169"/>
      <c r="X480" s="169"/>
      <c r="Y480" s="169"/>
      <c r="Z480" s="169"/>
      <c r="AA480" s="378"/>
      <c r="AB480" s="169"/>
      <c r="AC480" s="169"/>
      <c r="AD480" s="169"/>
      <c r="AE480" s="371"/>
      <c r="AF480" s="371"/>
      <c r="AG480" s="371"/>
      <c r="AH480" s="169"/>
      <c r="AI480" s="169"/>
      <c r="AJ480" s="169"/>
      <c r="AK480" s="169"/>
      <c r="AL480" s="169"/>
      <c r="AM480" s="169"/>
      <c r="AN480" s="176"/>
      <c r="AO480" s="176"/>
      <c r="AP480" s="176"/>
    </row>
    <row r="481" spans="9:42" ht="21" customHeight="1">
      <c r="I481" s="265">
        <f t="shared" si="140"/>
        <v>0</v>
      </c>
      <c r="J481" s="255">
        <f t="shared" si="133"/>
        <v>0</v>
      </c>
      <c r="K481" s="343">
        <f t="shared" si="144"/>
        <v>18</v>
      </c>
      <c r="L481" s="356"/>
      <c r="M481" s="356"/>
      <c r="N481" s="357">
        <f t="shared" si="141"/>
        <v>0</v>
      </c>
      <c r="O481" s="358"/>
      <c r="P481" s="358"/>
      <c r="Q481" s="359">
        <f t="shared" si="142"/>
        <v>0</v>
      </c>
      <c r="R481" s="359">
        <f t="shared" si="143"/>
        <v>0</v>
      </c>
      <c r="S481" s="360"/>
      <c r="T481" s="361"/>
      <c r="U481" s="255">
        <f t="shared" si="134"/>
        <v>0</v>
      </c>
      <c r="V481" s="169"/>
      <c r="W481" s="169"/>
      <c r="X481" s="169"/>
      <c r="Y481" s="169"/>
      <c r="Z481" s="169"/>
      <c r="AA481" s="378"/>
      <c r="AB481" s="169"/>
      <c r="AC481" s="169"/>
      <c r="AD481" s="169"/>
      <c r="AE481" s="371"/>
      <c r="AF481" s="371"/>
      <c r="AG481" s="371"/>
      <c r="AH481" s="169"/>
      <c r="AI481" s="169"/>
      <c r="AJ481" s="169"/>
      <c r="AK481" s="169"/>
      <c r="AL481" s="169"/>
      <c r="AM481" s="169"/>
      <c r="AN481" s="176"/>
      <c r="AO481" s="176"/>
      <c r="AP481" s="176"/>
    </row>
    <row r="482" spans="9:42" ht="21" customHeight="1">
      <c r="I482" s="265">
        <f t="shared" si="140"/>
        <v>0</v>
      </c>
      <c r="J482" s="255">
        <f t="shared" si="133"/>
        <v>0</v>
      </c>
      <c r="K482" s="343">
        <f t="shared" si="144"/>
        <v>19</v>
      </c>
      <c r="L482" s="356"/>
      <c r="M482" s="356"/>
      <c r="N482" s="357">
        <f t="shared" si="141"/>
        <v>0</v>
      </c>
      <c r="O482" s="358"/>
      <c r="P482" s="358"/>
      <c r="Q482" s="359">
        <f t="shared" si="142"/>
        <v>0</v>
      </c>
      <c r="R482" s="359">
        <f t="shared" si="143"/>
        <v>0</v>
      </c>
      <c r="S482" s="360"/>
      <c r="T482" s="361"/>
      <c r="U482" s="255">
        <f t="shared" si="134"/>
        <v>0</v>
      </c>
      <c r="V482" s="169"/>
      <c r="W482" s="169"/>
      <c r="X482" s="169"/>
      <c r="Y482" s="169"/>
      <c r="Z482" s="169"/>
      <c r="AA482" s="378"/>
      <c r="AB482" s="169"/>
      <c r="AC482" s="169"/>
      <c r="AD482" s="169"/>
      <c r="AE482" s="371"/>
      <c r="AF482" s="371"/>
      <c r="AG482" s="371"/>
      <c r="AH482" s="169"/>
      <c r="AI482" s="169"/>
      <c r="AJ482" s="169"/>
      <c r="AK482" s="169"/>
      <c r="AL482" s="169"/>
      <c r="AM482" s="169"/>
      <c r="AN482" s="176"/>
      <c r="AO482" s="176"/>
      <c r="AP482" s="176"/>
    </row>
    <row r="483" spans="9:42" ht="21" customHeight="1">
      <c r="I483" s="265">
        <f t="shared" si="140"/>
        <v>0</v>
      </c>
      <c r="J483" s="255">
        <f t="shared" ref="J483:J514" si="145">IF($Q$454&gt;0,7,)</f>
        <v>0</v>
      </c>
      <c r="K483" s="343">
        <f t="shared" si="144"/>
        <v>20</v>
      </c>
      <c r="L483" s="356"/>
      <c r="M483" s="356"/>
      <c r="N483" s="357">
        <f t="shared" si="141"/>
        <v>0</v>
      </c>
      <c r="O483" s="358"/>
      <c r="P483" s="358"/>
      <c r="Q483" s="359">
        <f t="shared" si="142"/>
        <v>0</v>
      </c>
      <c r="R483" s="359">
        <f t="shared" si="143"/>
        <v>0</v>
      </c>
      <c r="S483" s="360"/>
      <c r="T483" s="361"/>
      <c r="U483" s="255">
        <f t="shared" ref="U483:U514" si="146">IF($Q$454&gt;0,7,)</f>
        <v>0</v>
      </c>
      <c r="V483" s="169"/>
      <c r="W483" s="169"/>
      <c r="X483" s="169"/>
      <c r="Y483" s="169"/>
      <c r="Z483" s="169"/>
      <c r="AA483" s="378"/>
      <c r="AB483" s="169"/>
      <c r="AC483" s="169"/>
      <c r="AD483" s="169"/>
      <c r="AE483" s="371"/>
      <c r="AF483" s="371"/>
      <c r="AG483" s="371"/>
      <c r="AH483" s="169"/>
      <c r="AI483" s="169"/>
      <c r="AJ483" s="169"/>
      <c r="AK483" s="169"/>
      <c r="AL483" s="169"/>
      <c r="AM483" s="169"/>
      <c r="AN483" s="176"/>
      <c r="AO483" s="176"/>
      <c r="AP483" s="176"/>
    </row>
    <row r="484" spans="9:42" ht="21" customHeight="1">
      <c r="I484" s="265">
        <f t="shared" si="140"/>
        <v>0</v>
      </c>
      <c r="J484" s="255">
        <f t="shared" si="145"/>
        <v>0</v>
      </c>
      <c r="K484" s="343">
        <f t="shared" si="144"/>
        <v>21</v>
      </c>
      <c r="L484" s="356"/>
      <c r="M484" s="356"/>
      <c r="N484" s="357">
        <f t="shared" si="141"/>
        <v>0</v>
      </c>
      <c r="O484" s="358"/>
      <c r="P484" s="358"/>
      <c r="Q484" s="359">
        <f t="shared" si="142"/>
        <v>0</v>
      </c>
      <c r="R484" s="359">
        <f t="shared" si="143"/>
        <v>0</v>
      </c>
      <c r="S484" s="360"/>
      <c r="T484" s="361"/>
      <c r="U484" s="255">
        <f t="shared" si="146"/>
        <v>0</v>
      </c>
      <c r="V484" s="169"/>
      <c r="W484" s="169"/>
      <c r="X484" s="169"/>
      <c r="Y484" s="169"/>
      <c r="Z484" s="169"/>
      <c r="AA484" s="378"/>
      <c r="AB484" s="169"/>
      <c r="AC484" s="169"/>
      <c r="AD484" s="169"/>
      <c r="AE484" s="371"/>
      <c r="AF484" s="371"/>
      <c r="AG484" s="371"/>
      <c r="AH484" s="169"/>
      <c r="AI484" s="169"/>
      <c r="AJ484" s="169"/>
      <c r="AK484" s="169"/>
      <c r="AL484" s="169"/>
      <c r="AM484" s="169"/>
      <c r="AN484" s="176"/>
      <c r="AO484" s="176"/>
      <c r="AP484" s="176"/>
    </row>
    <row r="485" spans="9:42" ht="21" customHeight="1">
      <c r="I485" s="265">
        <f t="shared" si="140"/>
        <v>0</v>
      </c>
      <c r="J485" s="255">
        <f t="shared" si="145"/>
        <v>0</v>
      </c>
      <c r="K485" s="343">
        <f t="shared" si="144"/>
        <v>22</v>
      </c>
      <c r="L485" s="356"/>
      <c r="M485" s="356"/>
      <c r="N485" s="357">
        <f t="shared" si="141"/>
        <v>0</v>
      </c>
      <c r="O485" s="358"/>
      <c r="P485" s="358"/>
      <c r="Q485" s="359">
        <f t="shared" si="142"/>
        <v>0</v>
      </c>
      <c r="R485" s="359">
        <f t="shared" si="143"/>
        <v>0</v>
      </c>
      <c r="S485" s="360"/>
      <c r="T485" s="361"/>
      <c r="U485" s="255">
        <f t="shared" si="146"/>
        <v>0</v>
      </c>
      <c r="V485" s="169"/>
      <c r="W485" s="169"/>
      <c r="X485" s="169"/>
      <c r="Y485" s="169"/>
      <c r="Z485" s="169"/>
      <c r="AA485" s="378"/>
      <c r="AB485" s="169"/>
      <c r="AC485" s="169"/>
      <c r="AD485" s="169"/>
      <c r="AE485" s="371"/>
      <c r="AF485" s="371"/>
      <c r="AG485" s="371"/>
      <c r="AH485" s="169"/>
      <c r="AI485" s="169"/>
      <c r="AJ485" s="169"/>
      <c r="AK485" s="169"/>
      <c r="AL485" s="169"/>
      <c r="AM485" s="169"/>
      <c r="AN485" s="176"/>
      <c r="AO485" s="176"/>
      <c r="AP485" s="176"/>
    </row>
    <row r="486" spans="9:42" ht="21" customHeight="1">
      <c r="I486" s="265">
        <f t="shared" si="140"/>
        <v>0</v>
      </c>
      <c r="J486" s="255">
        <f t="shared" si="145"/>
        <v>0</v>
      </c>
      <c r="K486" s="343">
        <f t="shared" si="144"/>
        <v>23</v>
      </c>
      <c r="L486" s="356"/>
      <c r="M486" s="356"/>
      <c r="N486" s="357">
        <f t="shared" si="141"/>
        <v>0</v>
      </c>
      <c r="O486" s="358"/>
      <c r="P486" s="358"/>
      <c r="Q486" s="359">
        <f t="shared" si="142"/>
        <v>0</v>
      </c>
      <c r="R486" s="359">
        <f t="shared" si="143"/>
        <v>0</v>
      </c>
      <c r="S486" s="360"/>
      <c r="T486" s="361"/>
      <c r="U486" s="255">
        <f t="shared" si="146"/>
        <v>0</v>
      </c>
      <c r="V486" s="169"/>
      <c r="W486" s="169"/>
      <c r="X486" s="169"/>
      <c r="Y486" s="169"/>
      <c r="Z486" s="169"/>
      <c r="AA486" s="378"/>
      <c r="AB486" s="169"/>
      <c r="AC486" s="169"/>
      <c r="AD486" s="169"/>
      <c r="AE486" s="371"/>
      <c r="AF486" s="371"/>
      <c r="AG486" s="371"/>
      <c r="AH486" s="169"/>
      <c r="AI486" s="169"/>
      <c r="AJ486" s="169"/>
      <c r="AK486" s="169"/>
      <c r="AL486" s="169"/>
      <c r="AM486" s="169"/>
      <c r="AN486" s="176"/>
      <c r="AO486" s="176"/>
      <c r="AP486" s="176"/>
    </row>
    <row r="487" spans="9:42" ht="21" customHeight="1">
      <c r="I487" s="265">
        <f t="shared" si="140"/>
        <v>0</v>
      </c>
      <c r="J487" s="255">
        <f t="shared" si="145"/>
        <v>0</v>
      </c>
      <c r="K487" s="343">
        <f t="shared" si="144"/>
        <v>24</v>
      </c>
      <c r="L487" s="356"/>
      <c r="M487" s="356"/>
      <c r="N487" s="357">
        <f t="shared" si="141"/>
        <v>0</v>
      </c>
      <c r="O487" s="358"/>
      <c r="P487" s="358"/>
      <c r="Q487" s="359">
        <f t="shared" si="142"/>
        <v>0</v>
      </c>
      <c r="R487" s="359">
        <f t="shared" si="143"/>
        <v>0</v>
      </c>
      <c r="S487" s="360"/>
      <c r="T487" s="361"/>
      <c r="U487" s="255">
        <f t="shared" si="146"/>
        <v>0</v>
      </c>
      <c r="V487" s="169"/>
      <c r="W487" s="169"/>
      <c r="X487" s="169"/>
      <c r="Y487" s="169"/>
      <c r="Z487" s="169"/>
      <c r="AA487" s="378"/>
      <c r="AB487" s="169"/>
      <c r="AC487" s="169"/>
      <c r="AD487" s="169"/>
      <c r="AE487" s="371"/>
      <c r="AF487" s="371"/>
      <c r="AG487" s="371"/>
      <c r="AH487" s="169"/>
      <c r="AI487" s="169"/>
      <c r="AJ487" s="169"/>
      <c r="AK487" s="169"/>
      <c r="AL487" s="169"/>
      <c r="AM487" s="169"/>
      <c r="AN487" s="176"/>
      <c r="AO487" s="176"/>
      <c r="AP487" s="176"/>
    </row>
    <row r="488" spans="9:42" ht="21" customHeight="1">
      <c r="I488" s="265">
        <f t="shared" si="140"/>
        <v>0</v>
      </c>
      <c r="J488" s="255">
        <f t="shared" si="145"/>
        <v>0</v>
      </c>
      <c r="K488" s="343">
        <f t="shared" si="144"/>
        <v>25</v>
      </c>
      <c r="L488" s="356"/>
      <c r="M488" s="356"/>
      <c r="N488" s="357">
        <f t="shared" si="141"/>
        <v>0</v>
      </c>
      <c r="O488" s="358"/>
      <c r="P488" s="358"/>
      <c r="Q488" s="359">
        <f t="shared" si="142"/>
        <v>0</v>
      </c>
      <c r="R488" s="359">
        <f t="shared" si="143"/>
        <v>0</v>
      </c>
      <c r="S488" s="360"/>
      <c r="T488" s="361"/>
      <c r="U488" s="255">
        <f t="shared" si="146"/>
        <v>0</v>
      </c>
      <c r="V488" s="169"/>
      <c r="W488" s="169"/>
      <c r="X488" s="169"/>
      <c r="Y488" s="169"/>
      <c r="Z488" s="169"/>
      <c r="AA488" s="378"/>
      <c r="AB488" s="169"/>
      <c r="AC488" s="169"/>
      <c r="AD488" s="169"/>
      <c r="AE488" s="371"/>
      <c r="AF488" s="371"/>
      <c r="AG488" s="371"/>
      <c r="AH488" s="169"/>
      <c r="AI488" s="169"/>
      <c r="AJ488" s="169"/>
      <c r="AK488" s="169"/>
      <c r="AL488" s="169"/>
      <c r="AM488" s="169"/>
      <c r="AN488" s="176"/>
      <c r="AO488" s="176"/>
      <c r="AP488" s="176"/>
    </row>
    <row r="489" spans="9:42" ht="21" customHeight="1">
      <c r="I489" s="265">
        <f t="shared" si="140"/>
        <v>0</v>
      </c>
      <c r="J489" s="255">
        <f t="shared" si="145"/>
        <v>0</v>
      </c>
      <c r="K489" s="343">
        <f t="shared" si="144"/>
        <v>26</v>
      </c>
      <c r="L489" s="356"/>
      <c r="M489" s="356"/>
      <c r="N489" s="357">
        <f t="shared" si="141"/>
        <v>0</v>
      </c>
      <c r="O489" s="358"/>
      <c r="P489" s="358"/>
      <c r="Q489" s="359">
        <f t="shared" si="142"/>
        <v>0</v>
      </c>
      <c r="R489" s="359">
        <f t="shared" si="143"/>
        <v>0</v>
      </c>
      <c r="S489" s="360"/>
      <c r="T489" s="361"/>
      <c r="U489" s="255">
        <f t="shared" si="146"/>
        <v>0</v>
      </c>
      <c r="V489" s="169"/>
      <c r="W489" s="169"/>
      <c r="X489" s="169"/>
      <c r="Y489" s="169"/>
      <c r="Z489" s="169"/>
      <c r="AA489" s="378"/>
      <c r="AB489" s="169"/>
      <c r="AC489" s="169"/>
      <c r="AD489" s="169"/>
      <c r="AE489" s="371"/>
      <c r="AF489" s="371"/>
      <c r="AG489" s="371"/>
      <c r="AH489" s="169"/>
      <c r="AI489" s="169"/>
      <c r="AJ489" s="169"/>
      <c r="AK489" s="169"/>
      <c r="AL489" s="169"/>
      <c r="AM489" s="169"/>
      <c r="AN489" s="176"/>
      <c r="AO489" s="176"/>
      <c r="AP489" s="176"/>
    </row>
    <row r="490" spans="9:42" ht="21" customHeight="1">
      <c r="I490" s="265">
        <f t="shared" si="140"/>
        <v>0</v>
      </c>
      <c r="J490" s="255">
        <f t="shared" si="145"/>
        <v>0</v>
      </c>
      <c r="K490" s="343">
        <f t="shared" si="144"/>
        <v>27</v>
      </c>
      <c r="L490" s="356"/>
      <c r="M490" s="356"/>
      <c r="N490" s="357">
        <f t="shared" si="141"/>
        <v>0</v>
      </c>
      <c r="O490" s="358"/>
      <c r="P490" s="358"/>
      <c r="Q490" s="359">
        <f t="shared" si="142"/>
        <v>0</v>
      </c>
      <c r="R490" s="359">
        <f t="shared" si="143"/>
        <v>0</v>
      </c>
      <c r="S490" s="360"/>
      <c r="T490" s="361"/>
      <c r="U490" s="255">
        <f t="shared" si="146"/>
        <v>0</v>
      </c>
      <c r="V490" s="169"/>
      <c r="W490" s="169"/>
      <c r="X490" s="169"/>
      <c r="Y490" s="169"/>
      <c r="Z490" s="169"/>
      <c r="AA490" s="378"/>
      <c r="AB490" s="169"/>
      <c r="AC490" s="169"/>
      <c r="AD490" s="169"/>
      <c r="AE490" s="371"/>
      <c r="AF490" s="371"/>
      <c r="AG490" s="371"/>
      <c r="AH490" s="169"/>
      <c r="AI490" s="169"/>
      <c r="AJ490" s="169"/>
      <c r="AK490" s="169"/>
      <c r="AL490" s="169"/>
      <c r="AM490" s="169"/>
      <c r="AN490" s="176"/>
      <c r="AO490" s="176"/>
      <c r="AP490" s="176"/>
    </row>
    <row r="491" spans="9:42" ht="21" customHeight="1">
      <c r="I491" s="265">
        <f t="shared" si="140"/>
        <v>0</v>
      </c>
      <c r="J491" s="255">
        <f t="shared" si="145"/>
        <v>0</v>
      </c>
      <c r="K491" s="343">
        <f t="shared" si="144"/>
        <v>28</v>
      </c>
      <c r="L491" s="356"/>
      <c r="M491" s="356"/>
      <c r="N491" s="357">
        <f t="shared" si="141"/>
        <v>0</v>
      </c>
      <c r="O491" s="358"/>
      <c r="P491" s="358"/>
      <c r="Q491" s="359">
        <f t="shared" si="142"/>
        <v>0</v>
      </c>
      <c r="R491" s="359">
        <f t="shared" si="143"/>
        <v>0</v>
      </c>
      <c r="S491" s="360"/>
      <c r="T491" s="361"/>
      <c r="U491" s="255">
        <f t="shared" si="146"/>
        <v>0</v>
      </c>
      <c r="V491" s="169"/>
      <c r="W491" s="169"/>
      <c r="X491" s="169"/>
      <c r="Y491" s="169"/>
      <c r="Z491" s="169"/>
      <c r="AA491" s="378"/>
      <c r="AB491" s="169"/>
      <c r="AC491" s="169"/>
      <c r="AD491" s="169"/>
      <c r="AE491" s="371"/>
      <c r="AF491" s="371"/>
      <c r="AG491" s="371"/>
      <c r="AH491" s="169"/>
      <c r="AI491" s="169"/>
      <c r="AJ491" s="169"/>
      <c r="AK491" s="169"/>
      <c r="AL491" s="169"/>
      <c r="AM491" s="169"/>
      <c r="AN491" s="176"/>
      <c r="AO491" s="176"/>
      <c r="AP491" s="176"/>
    </row>
    <row r="492" spans="9:42" ht="21" customHeight="1">
      <c r="I492" s="265">
        <f t="shared" si="140"/>
        <v>0</v>
      </c>
      <c r="J492" s="255">
        <f t="shared" si="145"/>
        <v>0</v>
      </c>
      <c r="K492" s="343">
        <f t="shared" si="144"/>
        <v>29</v>
      </c>
      <c r="L492" s="356"/>
      <c r="M492" s="356"/>
      <c r="N492" s="357">
        <f t="shared" si="141"/>
        <v>0</v>
      </c>
      <c r="O492" s="358"/>
      <c r="P492" s="358"/>
      <c r="Q492" s="359">
        <f t="shared" si="142"/>
        <v>0</v>
      </c>
      <c r="R492" s="359">
        <f t="shared" si="143"/>
        <v>0</v>
      </c>
      <c r="S492" s="360"/>
      <c r="T492" s="361"/>
      <c r="U492" s="255">
        <f t="shared" si="146"/>
        <v>0</v>
      </c>
      <c r="V492" s="169"/>
      <c r="W492" s="169"/>
      <c r="X492" s="169"/>
      <c r="Y492" s="169"/>
      <c r="Z492" s="169"/>
      <c r="AA492" s="378"/>
      <c r="AB492" s="169"/>
      <c r="AC492" s="169"/>
      <c r="AD492" s="169"/>
      <c r="AE492" s="371"/>
      <c r="AF492" s="371"/>
      <c r="AG492" s="371"/>
      <c r="AH492" s="169"/>
      <c r="AI492" s="169"/>
      <c r="AJ492" s="169"/>
      <c r="AK492" s="169"/>
      <c r="AL492" s="169"/>
      <c r="AM492" s="169"/>
      <c r="AN492" s="176"/>
      <c r="AO492" s="176"/>
      <c r="AP492" s="176"/>
    </row>
    <row r="493" spans="9:42" ht="21" customHeight="1">
      <c r="I493" s="265">
        <f t="shared" si="140"/>
        <v>0</v>
      </c>
      <c r="J493" s="255">
        <f t="shared" si="145"/>
        <v>0</v>
      </c>
      <c r="K493" s="343">
        <f t="shared" si="144"/>
        <v>30</v>
      </c>
      <c r="L493" s="356"/>
      <c r="M493" s="356"/>
      <c r="N493" s="357">
        <f t="shared" si="141"/>
        <v>0</v>
      </c>
      <c r="O493" s="358"/>
      <c r="P493" s="358"/>
      <c r="Q493" s="359">
        <f t="shared" si="142"/>
        <v>0</v>
      </c>
      <c r="R493" s="359">
        <f t="shared" si="143"/>
        <v>0</v>
      </c>
      <c r="S493" s="360"/>
      <c r="T493" s="361"/>
      <c r="U493" s="255">
        <f t="shared" si="146"/>
        <v>0</v>
      </c>
      <c r="V493" s="169"/>
      <c r="W493" s="169"/>
      <c r="X493" s="169"/>
      <c r="Y493" s="169"/>
      <c r="Z493" s="169"/>
      <c r="AA493" s="378"/>
      <c r="AB493" s="169"/>
      <c r="AC493" s="169"/>
      <c r="AD493" s="169"/>
      <c r="AE493" s="371"/>
      <c r="AF493" s="371"/>
      <c r="AG493" s="371"/>
      <c r="AH493" s="169"/>
      <c r="AI493" s="169"/>
      <c r="AJ493" s="169"/>
      <c r="AK493" s="169"/>
      <c r="AL493" s="169"/>
      <c r="AM493" s="169"/>
      <c r="AN493" s="176"/>
      <c r="AO493" s="176"/>
      <c r="AP493" s="176"/>
    </row>
    <row r="494" spans="9:42" ht="21" customHeight="1">
      <c r="I494" s="265">
        <f t="shared" si="140"/>
        <v>0</v>
      </c>
      <c r="J494" s="255">
        <f t="shared" si="145"/>
        <v>0</v>
      </c>
      <c r="K494" s="343">
        <f t="shared" si="144"/>
        <v>31</v>
      </c>
      <c r="L494" s="356"/>
      <c r="M494" s="356"/>
      <c r="N494" s="357">
        <f t="shared" si="141"/>
        <v>0</v>
      </c>
      <c r="O494" s="358"/>
      <c r="P494" s="358"/>
      <c r="Q494" s="359">
        <f t="shared" si="142"/>
        <v>0</v>
      </c>
      <c r="R494" s="359">
        <f t="shared" si="143"/>
        <v>0</v>
      </c>
      <c r="S494" s="360"/>
      <c r="T494" s="361"/>
      <c r="U494" s="255">
        <f t="shared" si="146"/>
        <v>0</v>
      </c>
      <c r="V494" s="169"/>
      <c r="W494" s="169"/>
      <c r="X494" s="169"/>
      <c r="Y494" s="169"/>
      <c r="Z494" s="169"/>
      <c r="AA494" s="378"/>
      <c r="AB494" s="169"/>
      <c r="AC494" s="169"/>
      <c r="AD494" s="169"/>
      <c r="AE494" s="371"/>
      <c r="AF494" s="371"/>
      <c r="AG494" s="371"/>
      <c r="AH494" s="169"/>
      <c r="AI494" s="169"/>
      <c r="AJ494" s="169"/>
      <c r="AK494" s="169"/>
      <c r="AL494" s="169"/>
      <c r="AM494" s="169"/>
      <c r="AN494" s="176"/>
      <c r="AO494" s="176"/>
      <c r="AP494" s="176"/>
    </row>
    <row r="495" spans="9:42" ht="21" customHeight="1">
      <c r="I495" s="265">
        <f t="shared" si="140"/>
        <v>0</v>
      </c>
      <c r="J495" s="255">
        <f t="shared" si="145"/>
        <v>0</v>
      </c>
      <c r="K495" s="343">
        <f t="shared" si="144"/>
        <v>32</v>
      </c>
      <c r="L495" s="356"/>
      <c r="M495" s="356"/>
      <c r="N495" s="357">
        <f t="shared" si="141"/>
        <v>0</v>
      </c>
      <c r="O495" s="358"/>
      <c r="P495" s="358"/>
      <c r="Q495" s="359">
        <f t="shared" si="142"/>
        <v>0</v>
      </c>
      <c r="R495" s="359">
        <f t="shared" si="143"/>
        <v>0</v>
      </c>
      <c r="S495" s="360"/>
      <c r="T495" s="361"/>
      <c r="U495" s="255">
        <f t="shared" si="146"/>
        <v>0</v>
      </c>
      <c r="V495" s="169"/>
      <c r="W495" s="169"/>
      <c r="X495" s="169"/>
      <c r="Y495" s="169"/>
      <c r="Z495" s="169"/>
      <c r="AA495" s="378"/>
      <c r="AB495" s="169"/>
      <c r="AC495" s="169"/>
      <c r="AD495" s="169"/>
      <c r="AE495" s="371"/>
      <c r="AF495" s="371"/>
      <c r="AG495" s="371"/>
      <c r="AH495" s="169"/>
      <c r="AI495" s="169"/>
      <c r="AJ495" s="169"/>
      <c r="AK495" s="169"/>
      <c r="AL495" s="169"/>
      <c r="AM495" s="169"/>
      <c r="AN495" s="176"/>
      <c r="AO495" s="176"/>
      <c r="AP495" s="176"/>
    </row>
    <row r="496" spans="9:42" ht="21" customHeight="1">
      <c r="I496" s="265">
        <f t="shared" si="140"/>
        <v>0</v>
      </c>
      <c r="J496" s="255">
        <f t="shared" si="145"/>
        <v>0</v>
      </c>
      <c r="K496" s="343">
        <f t="shared" si="144"/>
        <v>33</v>
      </c>
      <c r="L496" s="356"/>
      <c r="M496" s="356"/>
      <c r="N496" s="357">
        <f t="shared" si="141"/>
        <v>0</v>
      </c>
      <c r="O496" s="358"/>
      <c r="P496" s="358"/>
      <c r="Q496" s="359">
        <f t="shared" si="142"/>
        <v>0</v>
      </c>
      <c r="R496" s="359">
        <f t="shared" si="143"/>
        <v>0</v>
      </c>
      <c r="S496" s="360"/>
      <c r="T496" s="361"/>
      <c r="U496" s="255">
        <f t="shared" si="146"/>
        <v>0</v>
      </c>
      <c r="V496" s="169"/>
      <c r="W496" s="169"/>
      <c r="X496" s="169"/>
      <c r="Y496" s="169"/>
      <c r="Z496" s="169"/>
      <c r="AA496" s="378"/>
      <c r="AB496" s="169"/>
      <c r="AC496" s="169"/>
      <c r="AD496" s="169"/>
      <c r="AE496" s="371"/>
      <c r="AF496" s="371"/>
      <c r="AG496" s="371"/>
      <c r="AH496" s="169"/>
      <c r="AI496" s="169"/>
      <c r="AJ496" s="169"/>
      <c r="AK496" s="169"/>
      <c r="AL496" s="169"/>
      <c r="AM496" s="169"/>
      <c r="AN496" s="176"/>
      <c r="AO496" s="176"/>
      <c r="AP496" s="176"/>
    </row>
    <row r="497" spans="9:42" ht="21" customHeight="1">
      <c r="I497" s="265">
        <f t="shared" si="140"/>
        <v>0</v>
      </c>
      <c r="J497" s="255">
        <f t="shared" si="145"/>
        <v>0</v>
      </c>
      <c r="K497" s="343">
        <f t="shared" si="144"/>
        <v>34</v>
      </c>
      <c r="L497" s="356"/>
      <c r="M497" s="356"/>
      <c r="N497" s="357">
        <f t="shared" si="141"/>
        <v>0</v>
      </c>
      <c r="O497" s="358"/>
      <c r="P497" s="358"/>
      <c r="Q497" s="359">
        <f t="shared" si="142"/>
        <v>0</v>
      </c>
      <c r="R497" s="359">
        <f t="shared" si="143"/>
        <v>0</v>
      </c>
      <c r="S497" s="360"/>
      <c r="T497" s="361"/>
      <c r="U497" s="255">
        <f t="shared" si="146"/>
        <v>0</v>
      </c>
      <c r="V497" s="169"/>
      <c r="W497" s="169"/>
      <c r="X497" s="169"/>
      <c r="Y497" s="169"/>
      <c r="Z497" s="169"/>
      <c r="AA497" s="378"/>
      <c r="AB497" s="169"/>
      <c r="AC497" s="169"/>
      <c r="AD497" s="169"/>
      <c r="AE497" s="371"/>
      <c r="AF497" s="371"/>
      <c r="AG497" s="371"/>
      <c r="AH497" s="169"/>
      <c r="AI497" s="169"/>
      <c r="AJ497" s="169"/>
      <c r="AK497" s="169"/>
      <c r="AL497" s="169"/>
      <c r="AM497" s="169"/>
      <c r="AN497" s="176"/>
      <c r="AO497" s="176"/>
      <c r="AP497" s="176"/>
    </row>
    <row r="498" spans="9:42" ht="21" customHeight="1">
      <c r="I498" s="265">
        <f t="shared" si="140"/>
        <v>0</v>
      </c>
      <c r="J498" s="255">
        <f t="shared" si="145"/>
        <v>0</v>
      </c>
      <c r="K498" s="343">
        <f t="shared" si="144"/>
        <v>35</v>
      </c>
      <c r="L498" s="356"/>
      <c r="M498" s="356"/>
      <c r="N498" s="357">
        <f t="shared" si="141"/>
        <v>0</v>
      </c>
      <c r="O498" s="358"/>
      <c r="P498" s="358"/>
      <c r="Q498" s="359">
        <f t="shared" si="142"/>
        <v>0</v>
      </c>
      <c r="R498" s="359">
        <f t="shared" si="143"/>
        <v>0</v>
      </c>
      <c r="S498" s="360"/>
      <c r="T498" s="361"/>
      <c r="U498" s="255">
        <f t="shared" si="146"/>
        <v>0</v>
      </c>
      <c r="V498" s="169"/>
      <c r="W498" s="169"/>
      <c r="X498" s="169"/>
      <c r="Y498" s="169"/>
      <c r="Z498" s="169"/>
      <c r="AA498" s="378"/>
      <c r="AB498" s="169"/>
      <c r="AC498" s="169"/>
      <c r="AD498" s="169"/>
      <c r="AE498" s="371"/>
      <c r="AF498" s="371"/>
      <c r="AG498" s="371"/>
      <c r="AH498" s="169"/>
      <c r="AI498" s="169"/>
      <c r="AJ498" s="169"/>
      <c r="AK498" s="169"/>
      <c r="AL498" s="169"/>
      <c r="AM498" s="169"/>
      <c r="AN498" s="176"/>
      <c r="AO498" s="176"/>
      <c r="AP498" s="176"/>
    </row>
    <row r="499" spans="9:42" ht="21" customHeight="1">
      <c r="I499" s="265">
        <f t="shared" si="140"/>
        <v>0</v>
      </c>
      <c r="J499" s="255">
        <f t="shared" si="145"/>
        <v>0</v>
      </c>
      <c r="K499" s="343">
        <f t="shared" si="144"/>
        <v>36</v>
      </c>
      <c r="L499" s="356"/>
      <c r="M499" s="356"/>
      <c r="N499" s="357">
        <f t="shared" si="141"/>
        <v>0</v>
      </c>
      <c r="O499" s="358"/>
      <c r="P499" s="358"/>
      <c r="Q499" s="359">
        <f t="shared" si="142"/>
        <v>0</v>
      </c>
      <c r="R499" s="359">
        <f t="shared" si="143"/>
        <v>0</v>
      </c>
      <c r="S499" s="360"/>
      <c r="T499" s="361"/>
      <c r="U499" s="255">
        <f t="shared" si="146"/>
        <v>0</v>
      </c>
      <c r="V499" s="169"/>
      <c r="W499" s="169"/>
      <c r="X499" s="169"/>
      <c r="Y499" s="169"/>
      <c r="Z499" s="169"/>
      <c r="AA499" s="378"/>
      <c r="AB499" s="169"/>
      <c r="AC499" s="169"/>
      <c r="AD499" s="169"/>
      <c r="AE499" s="371"/>
      <c r="AF499" s="371"/>
      <c r="AG499" s="371"/>
      <c r="AH499" s="169"/>
      <c r="AI499" s="169"/>
      <c r="AJ499" s="169"/>
      <c r="AK499" s="169"/>
      <c r="AL499" s="169"/>
      <c r="AM499" s="169"/>
      <c r="AN499" s="176"/>
      <c r="AO499" s="176"/>
      <c r="AP499" s="176"/>
    </row>
    <row r="500" spans="9:42" ht="21" customHeight="1" thickBot="1">
      <c r="I500" s="265">
        <f t="shared" si="140"/>
        <v>0</v>
      </c>
      <c r="J500" s="255">
        <f t="shared" si="145"/>
        <v>0</v>
      </c>
      <c r="K500" s="385">
        <f t="shared" si="144"/>
        <v>37</v>
      </c>
      <c r="L500" s="356"/>
      <c r="M500" s="356"/>
      <c r="N500" s="387">
        <f t="shared" si="141"/>
        <v>0</v>
      </c>
      <c r="O500" s="388"/>
      <c r="P500" s="388"/>
      <c r="Q500" s="389">
        <f t="shared" si="142"/>
        <v>0</v>
      </c>
      <c r="R500" s="389">
        <f t="shared" si="143"/>
        <v>0</v>
      </c>
      <c r="S500" s="390"/>
      <c r="T500" s="391"/>
      <c r="U500" s="255">
        <f t="shared" si="146"/>
        <v>0</v>
      </c>
      <c r="V500" s="169"/>
      <c r="W500" s="169"/>
      <c r="X500" s="169"/>
      <c r="Y500" s="169"/>
      <c r="Z500" s="169"/>
      <c r="AA500" s="378"/>
      <c r="AB500" s="169"/>
      <c r="AC500" s="169"/>
      <c r="AD500" s="169"/>
      <c r="AE500" s="371"/>
      <c r="AF500" s="371"/>
      <c r="AG500" s="371"/>
      <c r="AH500" s="169"/>
      <c r="AI500" s="169"/>
      <c r="AJ500" s="169"/>
      <c r="AK500" s="169"/>
      <c r="AL500" s="169"/>
      <c r="AM500" s="169"/>
      <c r="AN500" s="176"/>
      <c r="AO500" s="176"/>
      <c r="AP500" s="176"/>
    </row>
    <row r="501" spans="9:42" ht="21" customHeight="1">
      <c r="I501" s="265">
        <f t="shared" ref="I501:I525" si="147">IF((O$503+P$503)&gt;0,1,0)</f>
        <v>0</v>
      </c>
      <c r="J501" s="255">
        <f t="shared" si="145"/>
        <v>0</v>
      </c>
      <c r="K501" s="2439" t="s">
        <v>1364</v>
      </c>
      <c r="L501" s="2441" t="s">
        <v>1363</v>
      </c>
      <c r="M501" s="2443" t="s">
        <v>1362</v>
      </c>
      <c r="N501" s="2443" t="s">
        <v>1361</v>
      </c>
      <c r="O501" s="2445" t="s">
        <v>1360</v>
      </c>
      <c r="P501" s="2445"/>
      <c r="Q501" s="2445" t="s">
        <v>1359</v>
      </c>
      <c r="R501" s="2445"/>
      <c r="S501" s="2446" t="s">
        <v>1358</v>
      </c>
      <c r="T501" s="2448" t="s">
        <v>1435</v>
      </c>
      <c r="U501" s="255">
        <f t="shared" si="146"/>
        <v>0</v>
      </c>
      <c r="V501" s="169"/>
      <c r="W501" s="169"/>
      <c r="X501" s="169"/>
      <c r="Y501" s="169"/>
      <c r="Z501" s="169"/>
      <c r="AA501" s="378"/>
      <c r="AB501" s="169"/>
      <c r="AC501" s="169"/>
      <c r="AD501" s="169"/>
      <c r="AE501" s="371"/>
      <c r="AF501" s="371"/>
      <c r="AG501" s="371"/>
      <c r="AH501" s="169"/>
      <c r="AI501" s="169"/>
      <c r="AJ501" s="169"/>
      <c r="AK501" s="169"/>
      <c r="AL501" s="169"/>
      <c r="AM501" s="169"/>
      <c r="AN501" s="176"/>
      <c r="AO501" s="176"/>
      <c r="AP501" s="176"/>
    </row>
    <row r="502" spans="9:42" ht="21" customHeight="1">
      <c r="I502" s="265">
        <f t="shared" si="147"/>
        <v>0</v>
      </c>
      <c r="J502" s="255">
        <f t="shared" si="145"/>
        <v>0</v>
      </c>
      <c r="K502" s="2440"/>
      <c r="L502" s="2442"/>
      <c r="M502" s="2444"/>
      <c r="N502" s="2444"/>
      <c r="O502" s="334" t="s">
        <v>1356</v>
      </c>
      <c r="P502" s="335" t="s">
        <v>1355</v>
      </c>
      <c r="Q502" s="335" t="s">
        <v>1356</v>
      </c>
      <c r="R502" s="415" t="s">
        <v>1355</v>
      </c>
      <c r="S502" s="2447"/>
      <c r="T502" s="2449"/>
      <c r="U502" s="255">
        <f t="shared" si="146"/>
        <v>0</v>
      </c>
      <c r="V502" s="169"/>
      <c r="W502" s="169"/>
      <c r="X502" s="169"/>
      <c r="Y502" s="169"/>
      <c r="Z502" s="169"/>
      <c r="AA502" s="378"/>
      <c r="AB502" s="169"/>
      <c r="AC502" s="169"/>
      <c r="AD502" s="169"/>
      <c r="AE502" s="371"/>
      <c r="AF502" s="371"/>
      <c r="AG502" s="371"/>
      <c r="AH502" s="169"/>
      <c r="AI502" s="169"/>
      <c r="AJ502" s="169"/>
      <c r="AK502" s="169"/>
      <c r="AL502" s="169"/>
      <c r="AM502" s="169"/>
      <c r="AN502" s="176"/>
      <c r="AO502" s="176"/>
      <c r="AP502" s="176"/>
    </row>
    <row r="503" spans="9:42" ht="21" customHeight="1">
      <c r="I503" s="265">
        <f t="shared" si="147"/>
        <v>0</v>
      </c>
      <c r="J503" s="255">
        <f t="shared" si="145"/>
        <v>0</v>
      </c>
      <c r="K503" s="343">
        <f>+K50+1</f>
        <v>38</v>
      </c>
      <c r="L503" s="356"/>
      <c r="M503" s="356"/>
      <c r="N503" s="357">
        <f t="shared" ref="N503:N525" si="148">IF(O503+P503&gt;0,$W$452,)</f>
        <v>0</v>
      </c>
      <c r="O503" s="358"/>
      <c r="P503" s="358"/>
      <c r="Q503" s="359">
        <f t="shared" ref="Q503:Q525" si="149">ROUND(O503*50,0)</f>
        <v>0</v>
      </c>
      <c r="R503" s="359">
        <f t="shared" ref="R503:R525" si="150">ROUND(P503*50,0)</f>
        <v>0</v>
      </c>
      <c r="S503" s="360"/>
      <c r="T503" s="361"/>
      <c r="U503" s="255">
        <f t="shared" si="146"/>
        <v>0</v>
      </c>
      <c r="V503" s="169"/>
      <c r="W503" s="169"/>
      <c r="X503" s="169"/>
      <c r="Y503" s="169"/>
      <c r="Z503" s="169"/>
      <c r="AA503" s="378"/>
      <c r="AB503" s="169"/>
      <c r="AC503" s="169"/>
      <c r="AD503" s="169"/>
      <c r="AE503" s="371"/>
      <c r="AF503" s="371"/>
      <c r="AG503" s="371"/>
      <c r="AH503" s="169"/>
      <c r="AI503" s="169"/>
      <c r="AJ503" s="169"/>
      <c r="AK503" s="169"/>
      <c r="AL503" s="169"/>
      <c r="AM503" s="169"/>
      <c r="AN503" s="176"/>
      <c r="AO503" s="176"/>
      <c r="AP503" s="176"/>
    </row>
    <row r="504" spans="9:42" ht="21" customHeight="1">
      <c r="I504" s="265">
        <f t="shared" si="147"/>
        <v>0</v>
      </c>
      <c r="J504" s="255">
        <f t="shared" si="145"/>
        <v>0</v>
      </c>
      <c r="K504" s="343">
        <f t="shared" ref="K504:K525" si="151">+K503+1</f>
        <v>39</v>
      </c>
      <c r="L504" s="356"/>
      <c r="M504" s="356"/>
      <c r="N504" s="357">
        <f t="shared" si="148"/>
        <v>0</v>
      </c>
      <c r="O504" s="358"/>
      <c r="P504" s="358"/>
      <c r="Q504" s="359">
        <f t="shared" si="149"/>
        <v>0</v>
      </c>
      <c r="R504" s="359">
        <f t="shared" si="150"/>
        <v>0</v>
      </c>
      <c r="S504" s="360"/>
      <c r="T504" s="361"/>
      <c r="U504" s="255">
        <f t="shared" si="146"/>
        <v>0</v>
      </c>
      <c r="V504" s="169"/>
      <c r="W504" s="169"/>
      <c r="X504" s="169"/>
      <c r="Y504" s="169"/>
      <c r="Z504" s="169"/>
      <c r="AA504" s="378"/>
      <c r="AB504" s="169"/>
      <c r="AC504" s="169"/>
      <c r="AD504" s="169"/>
      <c r="AE504" s="371"/>
      <c r="AF504" s="371"/>
      <c r="AG504" s="371"/>
      <c r="AH504" s="169"/>
      <c r="AI504" s="169"/>
      <c r="AJ504" s="169"/>
      <c r="AK504" s="169"/>
      <c r="AL504" s="169"/>
      <c r="AM504" s="169"/>
      <c r="AN504" s="176"/>
      <c r="AO504" s="176"/>
      <c r="AP504" s="176"/>
    </row>
    <row r="505" spans="9:42" ht="21" customHeight="1">
      <c r="I505" s="265">
        <f t="shared" si="147"/>
        <v>0</v>
      </c>
      <c r="J505" s="255">
        <f t="shared" si="145"/>
        <v>0</v>
      </c>
      <c r="K505" s="343">
        <f t="shared" si="151"/>
        <v>40</v>
      </c>
      <c r="L505" s="356"/>
      <c r="M505" s="356"/>
      <c r="N505" s="357">
        <f t="shared" si="148"/>
        <v>0</v>
      </c>
      <c r="O505" s="358"/>
      <c r="P505" s="358"/>
      <c r="Q505" s="359">
        <f t="shared" si="149"/>
        <v>0</v>
      </c>
      <c r="R505" s="359">
        <f t="shared" si="150"/>
        <v>0</v>
      </c>
      <c r="S505" s="360"/>
      <c r="T505" s="361"/>
      <c r="U505" s="255">
        <f t="shared" si="146"/>
        <v>0</v>
      </c>
      <c r="V505" s="169"/>
      <c r="W505" s="169"/>
      <c r="X505" s="169"/>
      <c r="Y505" s="169"/>
      <c r="Z505" s="169"/>
      <c r="AA505" s="378"/>
      <c r="AB505" s="169"/>
      <c r="AC505" s="169"/>
      <c r="AD505" s="169"/>
      <c r="AE505" s="371"/>
      <c r="AF505" s="371"/>
      <c r="AG505" s="371"/>
      <c r="AH505" s="169"/>
      <c r="AI505" s="169"/>
      <c r="AJ505" s="169"/>
      <c r="AK505" s="169"/>
      <c r="AL505" s="169"/>
      <c r="AM505" s="169"/>
      <c r="AN505" s="176"/>
      <c r="AO505" s="176"/>
      <c r="AP505" s="176"/>
    </row>
    <row r="506" spans="9:42" ht="21" customHeight="1">
      <c r="I506" s="265">
        <f t="shared" si="147"/>
        <v>0</v>
      </c>
      <c r="J506" s="255">
        <f t="shared" si="145"/>
        <v>0</v>
      </c>
      <c r="K506" s="343">
        <f t="shared" si="151"/>
        <v>41</v>
      </c>
      <c r="L506" s="356"/>
      <c r="M506" s="356"/>
      <c r="N506" s="357">
        <f t="shared" si="148"/>
        <v>0</v>
      </c>
      <c r="O506" s="358"/>
      <c r="P506" s="358"/>
      <c r="Q506" s="359">
        <f t="shared" si="149"/>
        <v>0</v>
      </c>
      <c r="R506" s="359">
        <f t="shared" si="150"/>
        <v>0</v>
      </c>
      <c r="S506" s="360"/>
      <c r="T506" s="361"/>
      <c r="U506" s="255">
        <f t="shared" si="146"/>
        <v>0</v>
      </c>
      <c r="V506" s="169"/>
      <c r="W506" s="169"/>
      <c r="X506" s="169"/>
      <c r="Y506" s="169"/>
      <c r="Z506" s="169"/>
      <c r="AA506" s="378"/>
      <c r="AB506" s="169"/>
      <c r="AC506" s="169"/>
      <c r="AD506" s="169"/>
      <c r="AE506" s="371"/>
      <c r="AF506" s="371"/>
      <c r="AG506" s="371"/>
      <c r="AH506" s="169"/>
      <c r="AI506" s="169"/>
      <c r="AJ506" s="169"/>
      <c r="AK506" s="169"/>
      <c r="AL506" s="169"/>
      <c r="AM506" s="169"/>
      <c r="AN506" s="176"/>
      <c r="AO506" s="176"/>
      <c r="AP506" s="176"/>
    </row>
    <row r="507" spans="9:42" ht="21" customHeight="1">
      <c r="I507" s="265">
        <f t="shared" si="147"/>
        <v>0</v>
      </c>
      <c r="J507" s="255">
        <f t="shared" si="145"/>
        <v>0</v>
      </c>
      <c r="K507" s="343">
        <f t="shared" si="151"/>
        <v>42</v>
      </c>
      <c r="L507" s="356"/>
      <c r="M507" s="356"/>
      <c r="N507" s="357">
        <f t="shared" si="148"/>
        <v>0</v>
      </c>
      <c r="O507" s="358"/>
      <c r="P507" s="358"/>
      <c r="Q507" s="359">
        <f t="shared" si="149"/>
        <v>0</v>
      </c>
      <c r="R507" s="359">
        <f t="shared" si="150"/>
        <v>0</v>
      </c>
      <c r="S507" s="360"/>
      <c r="T507" s="361"/>
      <c r="U507" s="255">
        <f t="shared" si="146"/>
        <v>0</v>
      </c>
      <c r="V507" s="169"/>
      <c r="W507" s="169"/>
      <c r="X507" s="169"/>
      <c r="Y507" s="169"/>
      <c r="Z507" s="169"/>
      <c r="AA507" s="378"/>
      <c r="AB507" s="169"/>
      <c r="AC507" s="169"/>
      <c r="AD507" s="169"/>
      <c r="AE507" s="371"/>
      <c r="AF507" s="371"/>
      <c r="AG507" s="371"/>
      <c r="AH507" s="169"/>
      <c r="AI507" s="169"/>
      <c r="AJ507" s="169"/>
      <c r="AK507" s="169"/>
      <c r="AL507" s="169"/>
      <c r="AM507" s="169"/>
      <c r="AN507" s="176"/>
      <c r="AO507" s="176"/>
      <c r="AP507" s="176"/>
    </row>
    <row r="508" spans="9:42" ht="21" customHeight="1">
      <c r="I508" s="265">
        <f t="shared" si="147"/>
        <v>0</v>
      </c>
      <c r="J508" s="255">
        <f t="shared" si="145"/>
        <v>0</v>
      </c>
      <c r="K508" s="343">
        <f t="shared" si="151"/>
        <v>43</v>
      </c>
      <c r="L508" s="356"/>
      <c r="M508" s="356"/>
      <c r="N508" s="357">
        <f t="shared" si="148"/>
        <v>0</v>
      </c>
      <c r="O508" s="358"/>
      <c r="P508" s="358"/>
      <c r="Q508" s="359">
        <f t="shared" si="149"/>
        <v>0</v>
      </c>
      <c r="R508" s="359">
        <f t="shared" si="150"/>
        <v>0</v>
      </c>
      <c r="S508" s="360"/>
      <c r="T508" s="361"/>
      <c r="U508" s="255">
        <f t="shared" si="146"/>
        <v>0</v>
      </c>
      <c r="V508" s="169"/>
      <c r="W508" s="169"/>
      <c r="X508" s="169"/>
      <c r="Y508" s="169"/>
      <c r="Z508" s="169"/>
      <c r="AA508" s="378"/>
      <c r="AB508" s="169"/>
      <c r="AC508" s="169"/>
      <c r="AD508" s="169"/>
      <c r="AE508" s="371"/>
      <c r="AF508" s="371"/>
      <c r="AG508" s="371"/>
      <c r="AH508" s="169"/>
      <c r="AI508" s="169"/>
      <c r="AJ508" s="169"/>
      <c r="AK508" s="169"/>
      <c r="AL508" s="169"/>
      <c r="AM508" s="169"/>
      <c r="AN508" s="176"/>
      <c r="AO508" s="176"/>
      <c r="AP508" s="176"/>
    </row>
    <row r="509" spans="9:42" ht="21" customHeight="1">
      <c r="I509" s="265">
        <f t="shared" si="147"/>
        <v>0</v>
      </c>
      <c r="J509" s="255">
        <f t="shared" si="145"/>
        <v>0</v>
      </c>
      <c r="K509" s="343">
        <f t="shared" si="151"/>
        <v>44</v>
      </c>
      <c r="L509" s="356"/>
      <c r="M509" s="356"/>
      <c r="N509" s="357">
        <f t="shared" si="148"/>
        <v>0</v>
      </c>
      <c r="O509" s="358"/>
      <c r="P509" s="358"/>
      <c r="Q509" s="359">
        <f t="shared" si="149"/>
        <v>0</v>
      </c>
      <c r="R509" s="359">
        <f t="shared" si="150"/>
        <v>0</v>
      </c>
      <c r="S509" s="360"/>
      <c r="T509" s="361"/>
      <c r="U509" s="255">
        <f t="shared" si="146"/>
        <v>0</v>
      </c>
      <c r="V509" s="169"/>
      <c r="W509" s="169"/>
      <c r="X509" s="169"/>
      <c r="Y509" s="169"/>
      <c r="Z509" s="169"/>
      <c r="AA509" s="378"/>
      <c r="AB509" s="169"/>
      <c r="AC509" s="169"/>
      <c r="AD509" s="169"/>
      <c r="AE509" s="371"/>
      <c r="AF509" s="371"/>
      <c r="AG509" s="371"/>
      <c r="AH509" s="169"/>
      <c r="AI509" s="169"/>
      <c r="AJ509" s="169"/>
      <c r="AK509" s="169"/>
      <c r="AL509" s="169"/>
      <c r="AM509" s="169"/>
      <c r="AN509" s="176"/>
      <c r="AO509" s="176"/>
      <c r="AP509" s="176"/>
    </row>
    <row r="510" spans="9:42" ht="21" customHeight="1">
      <c r="I510" s="265">
        <f t="shared" si="147"/>
        <v>0</v>
      </c>
      <c r="J510" s="255">
        <f t="shared" si="145"/>
        <v>0</v>
      </c>
      <c r="K510" s="343">
        <f t="shared" si="151"/>
        <v>45</v>
      </c>
      <c r="L510" s="356"/>
      <c r="M510" s="356"/>
      <c r="N510" s="357">
        <f t="shared" si="148"/>
        <v>0</v>
      </c>
      <c r="O510" s="358"/>
      <c r="P510" s="358"/>
      <c r="Q510" s="359">
        <f t="shared" si="149"/>
        <v>0</v>
      </c>
      <c r="R510" s="359">
        <f t="shared" si="150"/>
        <v>0</v>
      </c>
      <c r="S510" s="360"/>
      <c r="T510" s="361"/>
      <c r="U510" s="255">
        <f t="shared" si="146"/>
        <v>0</v>
      </c>
      <c r="V510" s="169"/>
      <c r="W510" s="169"/>
      <c r="X510" s="169"/>
      <c r="Y510" s="169"/>
      <c r="Z510" s="169"/>
      <c r="AA510" s="378"/>
      <c r="AB510" s="169"/>
      <c r="AC510" s="169"/>
      <c r="AD510" s="169"/>
      <c r="AE510" s="371"/>
      <c r="AF510" s="371"/>
      <c r="AG510" s="371"/>
      <c r="AH510" s="169"/>
      <c r="AI510" s="169"/>
      <c r="AJ510" s="169"/>
      <c r="AK510" s="169"/>
      <c r="AL510" s="169"/>
      <c r="AM510" s="169"/>
      <c r="AN510" s="176"/>
      <c r="AO510" s="176"/>
      <c r="AP510" s="176"/>
    </row>
    <row r="511" spans="9:42" ht="21" customHeight="1">
      <c r="I511" s="265">
        <f t="shared" si="147"/>
        <v>0</v>
      </c>
      <c r="J511" s="255">
        <f t="shared" si="145"/>
        <v>0</v>
      </c>
      <c r="K511" s="343">
        <f t="shared" si="151"/>
        <v>46</v>
      </c>
      <c r="L511" s="356"/>
      <c r="M511" s="356"/>
      <c r="N511" s="357">
        <f t="shared" si="148"/>
        <v>0</v>
      </c>
      <c r="O511" s="358"/>
      <c r="P511" s="358"/>
      <c r="Q511" s="359">
        <f t="shared" si="149"/>
        <v>0</v>
      </c>
      <c r="R511" s="359">
        <f t="shared" si="150"/>
        <v>0</v>
      </c>
      <c r="S511" s="360"/>
      <c r="T511" s="361"/>
      <c r="U511" s="255">
        <f t="shared" si="146"/>
        <v>0</v>
      </c>
      <c r="V511" s="169"/>
      <c r="W511" s="169"/>
      <c r="X511" s="169"/>
      <c r="Y511" s="169"/>
      <c r="Z511" s="169"/>
      <c r="AA511" s="378"/>
      <c r="AB511" s="169"/>
      <c r="AC511" s="169"/>
      <c r="AD511" s="169"/>
      <c r="AE511" s="371"/>
      <c r="AF511" s="371"/>
      <c r="AG511" s="371"/>
      <c r="AH511" s="169"/>
      <c r="AI511" s="169"/>
      <c r="AJ511" s="169"/>
      <c r="AK511" s="169"/>
      <c r="AL511" s="169"/>
      <c r="AM511" s="169"/>
      <c r="AN511" s="176"/>
      <c r="AO511" s="176"/>
      <c r="AP511" s="176"/>
    </row>
    <row r="512" spans="9:42" ht="21" customHeight="1">
      <c r="I512" s="265">
        <f t="shared" si="147"/>
        <v>0</v>
      </c>
      <c r="J512" s="255">
        <f t="shared" si="145"/>
        <v>0</v>
      </c>
      <c r="K512" s="343">
        <f t="shared" si="151"/>
        <v>47</v>
      </c>
      <c r="L512" s="356"/>
      <c r="M512" s="356"/>
      <c r="N512" s="357">
        <f t="shared" si="148"/>
        <v>0</v>
      </c>
      <c r="O512" s="358"/>
      <c r="P512" s="358"/>
      <c r="Q512" s="359">
        <f t="shared" si="149"/>
        <v>0</v>
      </c>
      <c r="R512" s="359">
        <f t="shared" si="150"/>
        <v>0</v>
      </c>
      <c r="S512" s="360"/>
      <c r="T512" s="361"/>
      <c r="U512" s="255">
        <f t="shared" si="146"/>
        <v>0</v>
      </c>
      <c r="V512" s="169"/>
      <c r="W512" s="169"/>
      <c r="X512" s="169"/>
      <c r="Y512" s="169"/>
      <c r="Z512" s="169"/>
      <c r="AA512" s="378"/>
      <c r="AB512" s="169"/>
      <c r="AC512" s="169"/>
      <c r="AD512" s="169"/>
      <c r="AE512" s="371"/>
      <c r="AF512" s="371"/>
      <c r="AG512" s="371"/>
      <c r="AH512" s="169"/>
      <c r="AI512" s="169"/>
      <c r="AJ512" s="169"/>
      <c r="AK512" s="169"/>
      <c r="AL512" s="169"/>
      <c r="AM512" s="169"/>
      <c r="AN512" s="176"/>
      <c r="AO512" s="176"/>
      <c r="AP512" s="176"/>
    </row>
    <row r="513" spans="9:42" ht="21" customHeight="1">
      <c r="I513" s="265">
        <f t="shared" si="147"/>
        <v>0</v>
      </c>
      <c r="J513" s="255">
        <f t="shared" si="145"/>
        <v>0</v>
      </c>
      <c r="K513" s="343">
        <f t="shared" si="151"/>
        <v>48</v>
      </c>
      <c r="L513" s="356"/>
      <c r="M513" s="356"/>
      <c r="N513" s="357">
        <f t="shared" si="148"/>
        <v>0</v>
      </c>
      <c r="O513" s="358"/>
      <c r="P513" s="358"/>
      <c r="Q513" s="359">
        <f t="shared" si="149"/>
        <v>0</v>
      </c>
      <c r="R513" s="359">
        <f t="shared" si="150"/>
        <v>0</v>
      </c>
      <c r="S513" s="360"/>
      <c r="T513" s="361"/>
      <c r="U513" s="255">
        <f t="shared" si="146"/>
        <v>0</v>
      </c>
      <c r="V513" s="169"/>
      <c r="W513" s="169"/>
      <c r="X513" s="169"/>
      <c r="Y513" s="169"/>
      <c r="Z513" s="169"/>
      <c r="AA513" s="378"/>
      <c r="AB513" s="169"/>
      <c r="AC513" s="169"/>
      <c r="AD513" s="169"/>
      <c r="AE513" s="371"/>
      <c r="AF513" s="371"/>
      <c r="AG513" s="371"/>
      <c r="AH513" s="169"/>
      <c r="AI513" s="169"/>
      <c r="AJ513" s="169"/>
      <c r="AK513" s="169"/>
      <c r="AL513" s="169"/>
      <c r="AM513" s="169"/>
      <c r="AN513" s="176"/>
      <c r="AO513" s="176"/>
      <c r="AP513" s="176"/>
    </row>
    <row r="514" spans="9:42" ht="21" customHeight="1">
      <c r="I514" s="265">
        <f t="shared" si="147"/>
        <v>0</v>
      </c>
      <c r="J514" s="255">
        <f t="shared" si="145"/>
        <v>0</v>
      </c>
      <c r="K514" s="343">
        <f t="shared" si="151"/>
        <v>49</v>
      </c>
      <c r="L514" s="356"/>
      <c r="M514" s="356"/>
      <c r="N514" s="357">
        <f t="shared" si="148"/>
        <v>0</v>
      </c>
      <c r="O514" s="358"/>
      <c r="P514" s="358"/>
      <c r="Q514" s="359">
        <f t="shared" si="149"/>
        <v>0</v>
      </c>
      <c r="R514" s="359">
        <f t="shared" si="150"/>
        <v>0</v>
      </c>
      <c r="S514" s="360"/>
      <c r="T514" s="361"/>
      <c r="U514" s="255">
        <f t="shared" si="146"/>
        <v>0</v>
      </c>
      <c r="V514" s="169"/>
      <c r="W514" s="169"/>
      <c r="X514" s="169"/>
      <c r="Y514" s="169"/>
      <c r="Z514" s="169"/>
      <c r="AA514" s="378"/>
      <c r="AB514" s="169"/>
      <c r="AC514" s="169"/>
      <c r="AD514" s="169"/>
      <c r="AE514" s="371"/>
      <c r="AF514" s="371"/>
      <c r="AG514" s="371"/>
      <c r="AH514" s="169"/>
      <c r="AI514" s="169"/>
      <c r="AJ514" s="169"/>
      <c r="AK514" s="169"/>
      <c r="AL514" s="169"/>
      <c r="AM514" s="169"/>
      <c r="AN514" s="176"/>
      <c r="AO514" s="176"/>
      <c r="AP514" s="176"/>
    </row>
    <row r="515" spans="9:42" ht="21" customHeight="1">
      <c r="I515" s="265">
        <f t="shared" si="147"/>
        <v>0</v>
      </c>
      <c r="J515" s="255">
        <f t="shared" ref="J515:J525" si="152">IF($Q$454&gt;0,7,)</f>
        <v>0</v>
      </c>
      <c r="K515" s="343">
        <f t="shared" si="151"/>
        <v>50</v>
      </c>
      <c r="L515" s="356"/>
      <c r="M515" s="356"/>
      <c r="N515" s="357">
        <f t="shared" si="148"/>
        <v>0</v>
      </c>
      <c r="O515" s="358"/>
      <c r="P515" s="358"/>
      <c r="Q515" s="359">
        <f t="shared" si="149"/>
        <v>0</v>
      </c>
      <c r="R515" s="359">
        <f t="shared" si="150"/>
        <v>0</v>
      </c>
      <c r="S515" s="360"/>
      <c r="T515" s="361"/>
      <c r="U515" s="255">
        <f t="shared" ref="U515:U525" si="153">IF($Q$454&gt;0,7,)</f>
        <v>0</v>
      </c>
      <c r="V515" s="169"/>
      <c r="W515" s="169"/>
      <c r="X515" s="169"/>
      <c r="Y515" s="169"/>
      <c r="Z515" s="169"/>
      <c r="AA515" s="378"/>
      <c r="AB515" s="169"/>
      <c r="AC515" s="169"/>
      <c r="AD515" s="169"/>
      <c r="AE515" s="371"/>
      <c r="AF515" s="371"/>
      <c r="AG515" s="371"/>
      <c r="AH515" s="169"/>
      <c r="AI515" s="169"/>
      <c r="AJ515" s="169"/>
      <c r="AK515" s="169"/>
      <c r="AL515" s="169"/>
      <c r="AM515" s="169"/>
      <c r="AN515" s="176"/>
      <c r="AO515" s="176"/>
      <c r="AP515" s="176"/>
    </row>
    <row r="516" spans="9:42" ht="21" customHeight="1">
      <c r="I516" s="265">
        <f t="shared" si="147"/>
        <v>0</v>
      </c>
      <c r="J516" s="255">
        <f t="shared" si="152"/>
        <v>0</v>
      </c>
      <c r="K516" s="343">
        <f t="shared" si="151"/>
        <v>51</v>
      </c>
      <c r="L516" s="356"/>
      <c r="M516" s="356"/>
      <c r="N516" s="357">
        <f t="shared" si="148"/>
        <v>0</v>
      </c>
      <c r="O516" s="358"/>
      <c r="P516" s="358"/>
      <c r="Q516" s="359">
        <f t="shared" si="149"/>
        <v>0</v>
      </c>
      <c r="R516" s="359">
        <f t="shared" si="150"/>
        <v>0</v>
      </c>
      <c r="S516" s="360"/>
      <c r="T516" s="361"/>
      <c r="U516" s="255">
        <f t="shared" si="153"/>
        <v>0</v>
      </c>
      <c r="V516" s="169"/>
      <c r="W516" s="169"/>
      <c r="X516" s="169"/>
      <c r="Y516" s="169"/>
      <c r="Z516" s="169"/>
      <c r="AA516" s="378"/>
      <c r="AB516" s="169"/>
      <c r="AC516" s="169"/>
      <c r="AD516" s="169"/>
      <c r="AE516" s="371"/>
      <c r="AF516" s="371"/>
      <c r="AG516" s="371"/>
      <c r="AH516" s="169"/>
      <c r="AI516" s="169"/>
      <c r="AJ516" s="169"/>
      <c r="AK516" s="169"/>
      <c r="AL516" s="169"/>
      <c r="AM516" s="169"/>
      <c r="AN516" s="176"/>
      <c r="AO516" s="176"/>
      <c r="AP516" s="176"/>
    </row>
    <row r="517" spans="9:42" ht="21" customHeight="1">
      <c r="I517" s="265">
        <f t="shared" si="147"/>
        <v>0</v>
      </c>
      <c r="J517" s="255">
        <f t="shared" si="152"/>
        <v>0</v>
      </c>
      <c r="K517" s="343">
        <f t="shared" si="151"/>
        <v>52</v>
      </c>
      <c r="L517" s="356"/>
      <c r="M517" s="356"/>
      <c r="N517" s="357">
        <f t="shared" si="148"/>
        <v>0</v>
      </c>
      <c r="O517" s="358"/>
      <c r="P517" s="358"/>
      <c r="Q517" s="359">
        <f t="shared" si="149"/>
        <v>0</v>
      </c>
      <c r="R517" s="359">
        <f t="shared" si="150"/>
        <v>0</v>
      </c>
      <c r="S517" s="360"/>
      <c r="T517" s="361"/>
      <c r="U517" s="255">
        <f t="shared" si="153"/>
        <v>0</v>
      </c>
      <c r="V517" s="169"/>
      <c r="W517" s="169"/>
      <c r="X517" s="169"/>
      <c r="Y517" s="169"/>
      <c r="Z517" s="169"/>
      <c r="AA517" s="378"/>
      <c r="AB517" s="169"/>
      <c r="AC517" s="169"/>
      <c r="AD517" s="169"/>
      <c r="AE517" s="371"/>
      <c r="AF517" s="371"/>
      <c r="AG517" s="371"/>
      <c r="AH517" s="169"/>
      <c r="AI517" s="169"/>
      <c r="AJ517" s="169"/>
      <c r="AK517" s="169"/>
      <c r="AL517" s="169"/>
      <c r="AM517" s="169"/>
      <c r="AN517" s="176"/>
      <c r="AO517" s="176"/>
      <c r="AP517" s="176"/>
    </row>
    <row r="518" spans="9:42" ht="21" customHeight="1">
      <c r="I518" s="265">
        <f t="shared" si="147"/>
        <v>0</v>
      </c>
      <c r="J518" s="255">
        <f t="shared" si="152"/>
        <v>0</v>
      </c>
      <c r="K518" s="343">
        <f t="shared" si="151"/>
        <v>53</v>
      </c>
      <c r="L518" s="356"/>
      <c r="M518" s="356"/>
      <c r="N518" s="357">
        <f t="shared" si="148"/>
        <v>0</v>
      </c>
      <c r="O518" s="358"/>
      <c r="P518" s="358"/>
      <c r="Q518" s="359">
        <f t="shared" si="149"/>
        <v>0</v>
      </c>
      <c r="R518" s="359">
        <f t="shared" si="150"/>
        <v>0</v>
      </c>
      <c r="S518" s="360"/>
      <c r="T518" s="361"/>
      <c r="U518" s="255">
        <f t="shared" si="153"/>
        <v>0</v>
      </c>
      <c r="V518" s="169"/>
      <c r="W518" s="169"/>
      <c r="X518" s="169"/>
      <c r="Y518" s="169"/>
      <c r="Z518" s="169"/>
      <c r="AA518" s="378"/>
      <c r="AB518" s="169"/>
      <c r="AC518" s="169"/>
      <c r="AD518" s="169"/>
      <c r="AE518" s="371"/>
      <c r="AF518" s="371"/>
      <c r="AG518" s="371"/>
      <c r="AH518" s="169"/>
      <c r="AI518" s="169"/>
      <c r="AJ518" s="169"/>
      <c r="AK518" s="169"/>
      <c r="AL518" s="169"/>
      <c r="AM518" s="169"/>
      <c r="AN518" s="176"/>
      <c r="AO518" s="176"/>
      <c r="AP518" s="176"/>
    </row>
    <row r="519" spans="9:42" ht="21" customHeight="1">
      <c r="I519" s="265">
        <f t="shared" si="147"/>
        <v>0</v>
      </c>
      <c r="J519" s="255">
        <f t="shared" si="152"/>
        <v>0</v>
      </c>
      <c r="K519" s="343">
        <f t="shared" si="151"/>
        <v>54</v>
      </c>
      <c r="L519" s="356"/>
      <c r="M519" s="356"/>
      <c r="N519" s="357">
        <f t="shared" si="148"/>
        <v>0</v>
      </c>
      <c r="O519" s="358"/>
      <c r="P519" s="358"/>
      <c r="Q519" s="359">
        <f t="shared" si="149"/>
        <v>0</v>
      </c>
      <c r="R519" s="359">
        <f t="shared" si="150"/>
        <v>0</v>
      </c>
      <c r="S519" s="360"/>
      <c r="T519" s="361"/>
      <c r="U519" s="255">
        <f t="shared" si="153"/>
        <v>0</v>
      </c>
      <c r="V519" s="169"/>
      <c r="W519" s="169"/>
      <c r="X519" s="169"/>
      <c r="Y519" s="169"/>
      <c r="Z519" s="169"/>
      <c r="AA519" s="378"/>
      <c r="AB519" s="169"/>
      <c r="AC519" s="169"/>
      <c r="AD519" s="169"/>
      <c r="AE519" s="371"/>
      <c r="AF519" s="371"/>
      <c r="AG519" s="371"/>
      <c r="AH519" s="169"/>
      <c r="AI519" s="169"/>
      <c r="AJ519" s="169"/>
      <c r="AK519" s="169"/>
      <c r="AL519" s="169"/>
      <c r="AM519" s="371"/>
      <c r="AN519" s="167"/>
      <c r="AO519" s="176"/>
      <c r="AP519" s="176"/>
    </row>
    <row r="520" spans="9:42" ht="21" customHeight="1">
      <c r="I520" s="265">
        <f t="shared" si="147"/>
        <v>0</v>
      </c>
      <c r="J520" s="255">
        <f t="shared" si="152"/>
        <v>0</v>
      </c>
      <c r="K520" s="343">
        <f t="shared" si="151"/>
        <v>55</v>
      </c>
      <c r="L520" s="356"/>
      <c r="M520" s="356"/>
      <c r="N520" s="357">
        <f t="shared" si="148"/>
        <v>0</v>
      </c>
      <c r="O520" s="358"/>
      <c r="P520" s="358"/>
      <c r="Q520" s="359">
        <f t="shared" si="149"/>
        <v>0</v>
      </c>
      <c r="R520" s="359">
        <f t="shared" si="150"/>
        <v>0</v>
      </c>
      <c r="S520" s="360"/>
      <c r="T520" s="361"/>
      <c r="U520" s="255">
        <f t="shared" si="153"/>
        <v>0</v>
      </c>
      <c r="V520" s="169"/>
      <c r="W520" s="169"/>
      <c r="X520" s="169"/>
      <c r="Y520" s="169"/>
      <c r="Z520" s="169"/>
      <c r="AA520" s="378"/>
      <c r="AB520" s="169"/>
      <c r="AC520" s="169"/>
      <c r="AD520" s="169"/>
      <c r="AE520" s="371"/>
      <c r="AF520" s="371"/>
      <c r="AG520" s="371"/>
      <c r="AH520" s="169"/>
      <c r="AI520" s="169"/>
      <c r="AJ520" s="169"/>
      <c r="AK520" s="169"/>
      <c r="AL520" s="169"/>
      <c r="AM520" s="371"/>
      <c r="AN520" s="167"/>
      <c r="AO520" s="176"/>
      <c r="AP520" s="176"/>
    </row>
    <row r="521" spans="9:42" ht="21" customHeight="1">
      <c r="I521" s="265">
        <f t="shared" si="147"/>
        <v>0</v>
      </c>
      <c r="J521" s="255">
        <f t="shared" si="152"/>
        <v>0</v>
      </c>
      <c r="K521" s="343">
        <f t="shared" si="151"/>
        <v>56</v>
      </c>
      <c r="L521" s="356"/>
      <c r="M521" s="356"/>
      <c r="N521" s="357">
        <f t="shared" si="148"/>
        <v>0</v>
      </c>
      <c r="O521" s="358"/>
      <c r="P521" s="358"/>
      <c r="Q521" s="359">
        <f t="shared" si="149"/>
        <v>0</v>
      </c>
      <c r="R521" s="359">
        <f t="shared" si="150"/>
        <v>0</v>
      </c>
      <c r="S521" s="360"/>
      <c r="T521" s="361"/>
      <c r="U521" s="255">
        <f t="shared" si="153"/>
        <v>0</v>
      </c>
      <c r="V521" s="169"/>
      <c r="W521" s="169"/>
      <c r="X521" s="169"/>
      <c r="Y521" s="169"/>
      <c r="Z521" s="169"/>
      <c r="AA521" s="378"/>
      <c r="AB521" s="169"/>
      <c r="AC521" s="169"/>
      <c r="AD521" s="169"/>
      <c r="AE521" s="371"/>
      <c r="AF521" s="371"/>
      <c r="AG521" s="371"/>
      <c r="AH521" s="169"/>
      <c r="AI521" s="169"/>
      <c r="AJ521" s="169"/>
      <c r="AK521" s="169"/>
      <c r="AL521" s="169"/>
      <c r="AM521" s="371"/>
      <c r="AN521" s="167"/>
      <c r="AO521" s="176"/>
      <c r="AP521" s="176"/>
    </row>
    <row r="522" spans="9:42" ht="21" customHeight="1">
      <c r="I522" s="265">
        <f t="shared" si="147"/>
        <v>0</v>
      </c>
      <c r="J522" s="255">
        <f t="shared" si="152"/>
        <v>0</v>
      </c>
      <c r="K522" s="343">
        <f t="shared" si="151"/>
        <v>57</v>
      </c>
      <c r="L522" s="356"/>
      <c r="M522" s="356"/>
      <c r="N522" s="357">
        <f t="shared" si="148"/>
        <v>0</v>
      </c>
      <c r="O522" s="358"/>
      <c r="P522" s="358"/>
      <c r="Q522" s="359">
        <f t="shared" si="149"/>
        <v>0</v>
      </c>
      <c r="R522" s="359">
        <f t="shared" si="150"/>
        <v>0</v>
      </c>
      <c r="S522" s="360"/>
      <c r="T522" s="361"/>
      <c r="U522" s="255">
        <f t="shared" si="153"/>
        <v>0</v>
      </c>
      <c r="V522" s="169"/>
      <c r="W522" s="169"/>
      <c r="X522" s="169"/>
      <c r="Y522" s="169"/>
      <c r="Z522" s="169"/>
      <c r="AA522" s="378"/>
      <c r="AB522" s="169"/>
      <c r="AC522" s="169"/>
      <c r="AD522" s="169"/>
      <c r="AE522" s="371"/>
      <c r="AF522" s="371"/>
      <c r="AG522" s="371"/>
      <c r="AH522" s="169"/>
      <c r="AI522" s="169"/>
      <c r="AJ522" s="169"/>
      <c r="AK522" s="169"/>
      <c r="AL522" s="169"/>
      <c r="AM522" s="371"/>
      <c r="AN522" s="167"/>
      <c r="AO522" s="176"/>
      <c r="AP522" s="176"/>
    </row>
    <row r="523" spans="9:42" ht="21" customHeight="1">
      <c r="I523" s="265">
        <f t="shared" si="147"/>
        <v>0</v>
      </c>
      <c r="J523" s="255">
        <f t="shared" si="152"/>
        <v>0</v>
      </c>
      <c r="K523" s="343">
        <f t="shared" si="151"/>
        <v>58</v>
      </c>
      <c r="L523" s="356"/>
      <c r="M523" s="356"/>
      <c r="N523" s="357">
        <f t="shared" si="148"/>
        <v>0</v>
      </c>
      <c r="O523" s="358"/>
      <c r="P523" s="358"/>
      <c r="Q523" s="359">
        <f t="shared" si="149"/>
        <v>0</v>
      </c>
      <c r="R523" s="359">
        <f t="shared" si="150"/>
        <v>0</v>
      </c>
      <c r="S523" s="360"/>
      <c r="T523" s="361"/>
      <c r="U523" s="255">
        <f t="shared" si="153"/>
        <v>0</v>
      </c>
      <c r="V523" s="169"/>
      <c r="W523" s="169"/>
      <c r="X523" s="169"/>
      <c r="Y523" s="169"/>
      <c r="Z523" s="169"/>
      <c r="AA523" s="378"/>
      <c r="AB523" s="169"/>
      <c r="AC523" s="169"/>
      <c r="AD523" s="169"/>
      <c r="AE523" s="371"/>
      <c r="AF523" s="371"/>
      <c r="AG523" s="371"/>
      <c r="AH523" s="169"/>
      <c r="AI523" s="169"/>
      <c r="AJ523" s="169"/>
      <c r="AK523" s="169"/>
      <c r="AL523" s="169"/>
      <c r="AM523" s="371"/>
      <c r="AN523" s="167"/>
      <c r="AO523" s="176"/>
      <c r="AP523" s="167"/>
    </row>
    <row r="524" spans="9:42" ht="21" customHeight="1">
      <c r="I524" s="265">
        <f t="shared" si="147"/>
        <v>0</v>
      </c>
      <c r="J524" s="255">
        <f t="shared" si="152"/>
        <v>0</v>
      </c>
      <c r="K524" s="343">
        <f t="shared" si="151"/>
        <v>59</v>
      </c>
      <c r="L524" s="356"/>
      <c r="M524" s="356"/>
      <c r="N524" s="357">
        <f t="shared" si="148"/>
        <v>0</v>
      </c>
      <c r="O524" s="358"/>
      <c r="P524" s="358"/>
      <c r="Q524" s="359">
        <f t="shared" si="149"/>
        <v>0</v>
      </c>
      <c r="R524" s="359">
        <f t="shared" si="150"/>
        <v>0</v>
      </c>
      <c r="S524" s="360"/>
      <c r="T524" s="361"/>
      <c r="U524" s="255">
        <f t="shared" si="153"/>
        <v>0</v>
      </c>
      <c r="V524" s="169"/>
      <c r="W524" s="169"/>
      <c r="X524" s="169"/>
      <c r="Y524" s="169"/>
      <c r="Z524" s="169"/>
      <c r="AA524" s="378"/>
      <c r="AB524" s="169"/>
      <c r="AC524" s="169"/>
      <c r="AD524" s="169"/>
      <c r="AE524" s="371"/>
      <c r="AF524" s="371"/>
      <c r="AG524" s="371"/>
      <c r="AH524" s="169"/>
      <c r="AI524" s="169"/>
      <c r="AJ524" s="169"/>
      <c r="AK524" s="169"/>
      <c r="AL524" s="169"/>
      <c r="AN524" s="264"/>
      <c r="AO524" s="176"/>
      <c r="AP524" s="167"/>
    </row>
    <row r="525" spans="9:42" ht="21" customHeight="1" thickBot="1">
      <c r="I525" s="265">
        <f t="shared" si="147"/>
        <v>0</v>
      </c>
      <c r="J525" s="255">
        <f t="shared" si="152"/>
        <v>0</v>
      </c>
      <c r="K525" s="379">
        <f t="shared" si="151"/>
        <v>60</v>
      </c>
      <c r="L525" s="356"/>
      <c r="M525" s="356"/>
      <c r="N525" s="380">
        <f t="shared" si="148"/>
        <v>0</v>
      </c>
      <c r="O525" s="381"/>
      <c r="P525" s="381"/>
      <c r="Q525" s="382">
        <f t="shared" si="149"/>
        <v>0</v>
      </c>
      <c r="R525" s="382">
        <f t="shared" si="150"/>
        <v>0</v>
      </c>
      <c r="S525" s="383"/>
      <c r="T525" s="384"/>
      <c r="U525" s="255">
        <f t="shared" si="153"/>
        <v>0</v>
      </c>
      <c r="V525" s="392"/>
      <c r="W525" s="392"/>
      <c r="X525" s="392"/>
      <c r="Y525" s="392"/>
      <c r="Z525" s="392"/>
      <c r="AA525" s="393"/>
      <c r="AB525" s="392"/>
      <c r="AC525" s="392"/>
      <c r="AD525" s="392"/>
      <c r="AE525" s="394"/>
      <c r="AF525" s="394"/>
      <c r="AG525" s="394"/>
      <c r="AH525" s="394"/>
      <c r="AI525" s="394"/>
      <c r="AJ525" s="394"/>
      <c r="AK525" s="371"/>
      <c r="AL525" s="371"/>
      <c r="AN525" s="264"/>
      <c r="AO525" s="167"/>
      <c r="AP525" s="167"/>
    </row>
    <row r="526" spans="9:42" ht="30" customHeight="1" thickBot="1">
      <c r="I526" s="265">
        <f t="shared" ref="I526:I536" si="154">IF(Q$529&gt;0,1,0)</f>
        <v>0</v>
      </c>
      <c r="J526" s="255">
        <f t="shared" ref="J526:J557" si="155">IF($Q$529&gt;0,8,)</f>
        <v>0</v>
      </c>
      <c r="K526" s="2433" t="s">
        <v>1434</v>
      </c>
      <c r="L526" s="2433"/>
      <c r="M526" s="2433"/>
      <c r="N526" s="2433"/>
      <c r="O526" s="2433"/>
      <c r="P526" s="2433"/>
      <c r="Q526" s="2433"/>
      <c r="R526" s="2433"/>
      <c r="S526" s="2433"/>
      <c r="T526" s="2433"/>
      <c r="U526" s="255">
        <f t="shared" ref="U526:U557" si="156">IF($Q$529&gt;0,8,)</f>
        <v>0</v>
      </c>
      <c r="V526" s="395" t="s">
        <v>1433</v>
      </c>
      <c r="AF526" s="261" t="s">
        <v>1432</v>
      </c>
      <c r="AG526" s="262"/>
      <c r="AH526" s="262"/>
      <c r="AI526" s="262"/>
      <c r="AJ526" s="263"/>
      <c r="AN526" s="264"/>
      <c r="AO526" s="264"/>
      <c r="AP526" s="176"/>
    </row>
    <row r="527" spans="9:42" ht="21" customHeight="1" thickBot="1">
      <c r="I527" s="265">
        <f t="shared" si="154"/>
        <v>0</v>
      </c>
      <c r="J527" s="255">
        <f t="shared" si="155"/>
        <v>0</v>
      </c>
      <c r="K527" s="2434" t="s">
        <v>1431</v>
      </c>
      <c r="L527" s="2434"/>
      <c r="M527" s="2434"/>
      <c r="N527" s="2434"/>
      <c r="O527" s="2434"/>
      <c r="P527" s="2434"/>
      <c r="Q527" s="2434"/>
      <c r="R527" s="2434"/>
      <c r="S527" s="2434"/>
      <c r="T527" s="2434"/>
      <c r="U527" s="255">
        <f t="shared" si="156"/>
        <v>0</v>
      </c>
      <c r="V527" s="396" t="s">
        <v>1430</v>
      </c>
      <c r="W527" s="411">
        <v>200</v>
      </c>
      <c r="X527" s="412"/>
      <c r="Y527" s="412"/>
      <c r="Z527" s="269"/>
      <c r="AA527" s="270"/>
      <c r="AB527" s="269"/>
      <c r="AC527" s="271"/>
      <c r="AD527" s="272"/>
      <c r="AE527" s="169"/>
      <c r="AF527" s="273" t="s">
        <v>1429</v>
      </c>
      <c r="AG527" s="274" t="s">
        <v>1428</v>
      </c>
      <c r="AH527" s="274" t="s">
        <v>1427</v>
      </c>
      <c r="AI527" s="275" t="s">
        <v>1426</v>
      </c>
      <c r="AJ527" s="263"/>
      <c r="AN527" s="264"/>
      <c r="AO527" s="264"/>
      <c r="AP527" s="176"/>
    </row>
    <row r="528" spans="9:42" ht="21" customHeight="1">
      <c r="I528" s="265">
        <f t="shared" si="154"/>
        <v>0</v>
      </c>
      <c r="J528" s="255">
        <f t="shared" si="155"/>
        <v>0</v>
      </c>
      <c r="K528" s="276" t="s">
        <v>1180</v>
      </c>
      <c r="L528" s="277" t="s">
        <v>1179</v>
      </c>
      <c r="M528" s="278" t="s">
        <v>1653</v>
      </c>
      <c r="N528" s="277" t="s">
        <v>1425</v>
      </c>
      <c r="O528" s="278" t="s">
        <v>1424</v>
      </c>
      <c r="P528" s="277" t="s">
        <v>1423</v>
      </c>
      <c r="Q528" s="277" t="s">
        <v>1422</v>
      </c>
      <c r="R528" s="277" t="s">
        <v>1421</v>
      </c>
      <c r="S528" s="277" t="s">
        <v>1420</v>
      </c>
      <c r="T528" s="279" t="s">
        <v>1419</v>
      </c>
      <c r="U528" s="255">
        <f t="shared" si="156"/>
        <v>0</v>
      </c>
      <c r="V528" s="397" t="s">
        <v>1418</v>
      </c>
      <c r="W528" s="281"/>
      <c r="X528" s="282"/>
      <c r="Y528" s="282"/>
      <c r="Z528" s="283"/>
      <c r="AA528" s="284"/>
      <c r="AB528" s="283"/>
      <c r="AC528" s="285"/>
      <c r="AD528" s="286"/>
      <c r="AE528" s="169"/>
      <c r="AF528" s="287" t="s">
        <v>1417</v>
      </c>
      <c r="AG528" s="288" t="s">
        <v>1416</v>
      </c>
      <c r="AH528" s="288" t="s">
        <v>1415</v>
      </c>
      <c r="AI528" s="289" t="s">
        <v>1414</v>
      </c>
      <c r="AJ528" s="263"/>
      <c r="AN528" s="264"/>
      <c r="AO528" s="264"/>
      <c r="AP528" s="176"/>
    </row>
    <row r="529" spans="1:45" ht="21" customHeight="1" thickBot="1">
      <c r="I529" s="265">
        <f t="shared" si="154"/>
        <v>0</v>
      </c>
      <c r="J529" s="255">
        <f t="shared" si="155"/>
        <v>0</v>
      </c>
      <c r="K529" s="290"/>
      <c r="L529" s="291"/>
      <c r="M529" s="291"/>
      <c r="N529" s="292"/>
      <c r="O529" s="292"/>
      <c r="P529" s="293" t="str">
        <f>IF(COUNTA(Y534:Y541)&gt;1,CONCATENATE(V534,"번지 외 ",COUNTA(Y534:Y541)-1,"필지"),CONCATENATE(V534,"번지"))</f>
        <v>번지</v>
      </c>
      <c r="Q529" s="294">
        <f>+Y542</f>
        <v>0</v>
      </c>
      <c r="R529" s="295" t="s">
        <v>616</v>
      </c>
      <c r="S529" s="296">
        <f>COUNT(L537:L549)</f>
        <v>1</v>
      </c>
      <c r="T529" s="297">
        <f>200*S529</f>
        <v>200</v>
      </c>
      <c r="U529" s="255">
        <f t="shared" si="156"/>
        <v>0</v>
      </c>
      <c r="V529" s="397" t="s">
        <v>1413</v>
      </c>
      <c r="W529" s="281"/>
      <c r="X529" s="282"/>
      <c r="Y529" s="282"/>
      <c r="Z529" s="283"/>
      <c r="AA529" s="284"/>
      <c r="AB529" s="283"/>
      <c r="AC529" s="285"/>
      <c r="AD529" s="286"/>
      <c r="AE529" s="169"/>
      <c r="AF529" s="287" t="s">
        <v>1412</v>
      </c>
      <c r="AG529" s="288" t="s">
        <v>1411</v>
      </c>
      <c r="AH529" s="298" t="s">
        <v>1410</v>
      </c>
      <c r="AI529" s="289" t="s">
        <v>1409</v>
      </c>
      <c r="AJ529" s="263"/>
      <c r="AN529" s="333"/>
      <c r="AO529" s="264"/>
      <c r="AP529" s="176"/>
    </row>
    <row r="530" spans="1:45" ht="21" customHeight="1" thickBot="1">
      <c r="I530" s="265">
        <f t="shared" si="154"/>
        <v>0</v>
      </c>
      <c r="J530" s="255">
        <f t="shared" si="155"/>
        <v>0</v>
      </c>
      <c r="K530" s="276" t="s">
        <v>1184</v>
      </c>
      <c r="L530" s="277" t="s">
        <v>1408</v>
      </c>
      <c r="M530" s="277" t="s">
        <v>1407</v>
      </c>
      <c r="N530" s="277" t="s">
        <v>1406</v>
      </c>
      <c r="O530" s="277" t="s">
        <v>1405</v>
      </c>
      <c r="P530" s="299" t="s">
        <v>1404</v>
      </c>
      <c r="Q530" s="299" t="s">
        <v>1403</v>
      </c>
      <c r="R530" s="413" t="s">
        <v>1402</v>
      </c>
      <c r="S530" s="301" t="s">
        <v>1401</v>
      </c>
      <c r="T530" s="279" t="s">
        <v>1400</v>
      </c>
      <c r="U530" s="255">
        <f t="shared" si="156"/>
        <v>0</v>
      </c>
      <c r="V530" s="398" t="s">
        <v>1399</v>
      </c>
      <c r="W530" s="303"/>
      <c r="X530" s="400"/>
      <c r="Y530" s="400"/>
      <c r="Z530" s="401"/>
      <c r="AA530" s="402"/>
      <c r="AB530" s="401"/>
      <c r="AC530" s="403"/>
      <c r="AD530" s="404"/>
      <c r="AE530" s="169"/>
      <c r="AF530" s="287" t="s">
        <v>1398</v>
      </c>
      <c r="AG530" s="309" t="s">
        <v>1397</v>
      </c>
      <c r="AH530" s="310" t="s">
        <v>1396</v>
      </c>
      <c r="AI530" s="289" t="s">
        <v>1395</v>
      </c>
      <c r="AJ530" s="263"/>
      <c r="AN530" s="333"/>
      <c r="AO530" s="264"/>
      <c r="AP530" s="176"/>
    </row>
    <row r="531" spans="1:45" ht="21" customHeight="1" thickBot="1">
      <c r="I531" s="265">
        <f t="shared" si="154"/>
        <v>0</v>
      </c>
      <c r="J531" s="255">
        <f t="shared" si="155"/>
        <v>0</v>
      </c>
      <c r="K531" s="311">
        <f>Z534</f>
        <v>0</v>
      </c>
      <c r="L531" s="312">
        <f>AA534</f>
        <v>0</v>
      </c>
      <c r="M531" s="313">
        <f>AC534</f>
        <v>0</v>
      </c>
      <c r="N531" s="314">
        <f>AB543</f>
        <v>0</v>
      </c>
      <c r="O531" s="315">
        <f>IF((Q535+R535)&gt;0,ROUND((Q535/(Q535+R535)),4),0)</f>
        <v>0</v>
      </c>
      <c r="P531" s="316" t="str">
        <f>IF(W530&lt;=15,AI528,IF(W530&gt;30,AI530,AI529))</f>
        <v>완 (15˚ 이하)</v>
      </c>
      <c r="Q531" s="317">
        <f>IF(Q529&gt;0,IF(Q529/COUNTA(AB534:AB541)&gt;=5,AF536,IF(Q529/COUNTA(AB534:AB541)&lt;3,AF538,AF537)),)</f>
        <v>0</v>
      </c>
      <c r="R531" s="414"/>
      <c r="S531" s="319">
        <f>W530</f>
        <v>0</v>
      </c>
      <c r="T531" s="320">
        <f>ROUND(N531/10000*N537,0)</f>
        <v>0</v>
      </c>
      <c r="U531" s="255">
        <f t="shared" si="156"/>
        <v>0</v>
      </c>
      <c r="V531" s="405">
        <v>0</v>
      </c>
      <c r="W531" s="405"/>
      <c r="X531" s="405"/>
      <c r="Y531" s="405"/>
      <c r="Z531" s="405"/>
      <c r="AA531" s="406"/>
      <c r="AB531" s="405"/>
      <c r="AC531" s="405"/>
      <c r="AD531" s="405"/>
      <c r="AE531" s="169"/>
      <c r="AF531" s="287" t="s">
        <v>1394</v>
      </c>
      <c r="AG531" s="288"/>
      <c r="AH531" s="321"/>
      <c r="AI531" s="289"/>
      <c r="AJ531" s="263"/>
      <c r="AN531" s="264"/>
      <c r="AO531" s="264"/>
      <c r="AP531" s="176"/>
    </row>
    <row r="532" spans="1:45" ht="21" customHeight="1" thickBot="1">
      <c r="I532" s="265">
        <f t="shared" si="154"/>
        <v>0</v>
      </c>
      <c r="J532" s="255">
        <f t="shared" si="155"/>
        <v>0</v>
      </c>
      <c r="K532" s="2438" t="s">
        <v>1393</v>
      </c>
      <c r="L532" s="2438"/>
      <c r="M532" s="2438"/>
      <c r="N532" s="2438"/>
      <c r="O532" s="2438"/>
      <c r="P532" s="2438"/>
      <c r="Q532" s="2438"/>
      <c r="R532" s="2438"/>
      <c r="S532" s="2438"/>
      <c r="T532" s="2438"/>
      <c r="U532" s="255">
        <f t="shared" si="156"/>
        <v>0</v>
      </c>
      <c r="AE532" s="169"/>
      <c r="AF532" s="287"/>
      <c r="AG532" s="288"/>
      <c r="AH532" s="321"/>
      <c r="AI532" s="289"/>
      <c r="AJ532" s="263"/>
      <c r="AN532" s="264"/>
      <c r="AO532" s="264"/>
      <c r="AP532" s="176"/>
    </row>
    <row r="533" spans="1:45" ht="21" customHeight="1" thickBot="1">
      <c r="I533" s="265">
        <f t="shared" si="154"/>
        <v>0</v>
      </c>
      <c r="J533" s="255">
        <f t="shared" si="155"/>
        <v>0</v>
      </c>
      <c r="K533" s="2439" t="s">
        <v>1392</v>
      </c>
      <c r="L533" s="2441" t="s">
        <v>1391</v>
      </c>
      <c r="M533" s="2443" t="s">
        <v>1390</v>
      </c>
      <c r="N533" s="2443" t="s">
        <v>1389</v>
      </c>
      <c r="O533" s="2445" t="s">
        <v>1388</v>
      </c>
      <c r="P533" s="2445"/>
      <c r="Q533" s="2445" t="s">
        <v>1387</v>
      </c>
      <c r="R533" s="2445"/>
      <c r="S533" s="2446" t="s">
        <v>1386</v>
      </c>
      <c r="T533" s="2448" t="s">
        <v>1385</v>
      </c>
      <c r="U533" s="255">
        <f t="shared" si="156"/>
        <v>0</v>
      </c>
      <c r="V533" s="396" t="s">
        <v>1384</v>
      </c>
      <c r="W533" s="407" t="s">
        <v>1383</v>
      </c>
      <c r="X533" s="407" t="s">
        <v>1382</v>
      </c>
      <c r="Y533" s="407" t="s">
        <v>1381</v>
      </c>
      <c r="Z533" s="407" t="s">
        <v>1380</v>
      </c>
      <c r="AA533" s="408" t="s">
        <v>1379</v>
      </c>
      <c r="AB533" s="407" t="s">
        <v>1378</v>
      </c>
      <c r="AC533" s="409" t="s">
        <v>1377</v>
      </c>
      <c r="AD533" s="410" t="s">
        <v>1147</v>
      </c>
      <c r="AE533" s="169"/>
      <c r="AF533" s="329"/>
      <c r="AG533" s="330"/>
      <c r="AH533" s="331"/>
      <c r="AI533" s="332"/>
      <c r="AJ533" s="333"/>
      <c r="AN533" s="264"/>
      <c r="AO533" s="169"/>
      <c r="AP533" s="176"/>
    </row>
    <row r="534" spans="1:45" ht="21" customHeight="1" thickBot="1">
      <c r="I534" s="265">
        <f t="shared" si="154"/>
        <v>0</v>
      </c>
      <c r="J534" s="255">
        <f t="shared" si="155"/>
        <v>0</v>
      </c>
      <c r="K534" s="2440"/>
      <c r="L534" s="2442"/>
      <c r="M534" s="2444"/>
      <c r="N534" s="2444"/>
      <c r="O534" s="334" t="s">
        <v>1376</v>
      </c>
      <c r="P534" s="335" t="s">
        <v>1375</v>
      </c>
      <c r="Q534" s="335" t="s">
        <v>1376</v>
      </c>
      <c r="R534" s="415" t="s">
        <v>1375</v>
      </c>
      <c r="S534" s="2447"/>
      <c r="T534" s="2449"/>
      <c r="U534" s="255">
        <f t="shared" si="156"/>
        <v>0</v>
      </c>
      <c r="V534" s="337"/>
      <c r="W534" s="338"/>
      <c r="X534" s="338"/>
      <c r="Y534" s="338"/>
      <c r="Z534" s="338"/>
      <c r="AA534" s="339"/>
      <c r="AB534" s="338"/>
      <c r="AC534" s="340"/>
      <c r="AD534" s="341"/>
      <c r="AE534" s="169"/>
      <c r="AF534" s="262"/>
      <c r="AG534" s="262"/>
      <c r="AH534" s="262"/>
      <c r="AI534" s="342"/>
      <c r="AJ534" s="333"/>
      <c r="AN534" s="264"/>
      <c r="AO534" s="169"/>
      <c r="AP534" s="176"/>
    </row>
    <row r="535" spans="1:45" ht="21" customHeight="1">
      <c r="I535" s="265">
        <f t="shared" si="154"/>
        <v>0</v>
      </c>
      <c r="J535" s="255">
        <f t="shared" si="155"/>
        <v>0</v>
      </c>
      <c r="K535" s="343" t="s">
        <v>1374</v>
      </c>
      <c r="L535" s="344"/>
      <c r="M535" s="344"/>
      <c r="N535" s="416">
        <f>N536/S529</f>
        <v>0</v>
      </c>
      <c r="O535" s="417">
        <f>ROUND(O536/S529,1)</f>
        <v>0</v>
      </c>
      <c r="P535" s="417">
        <f>ROUND(P536/S529,1)</f>
        <v>0</v>
      </c>
      <c r="Q535" s="416">
        <f>ROUND(Q536/S529,0)</f>
        <v>0</v>
      </c>
      <c r="R535" s="416">
        <f>ROUND(R536/S529,0)</f>
        <v>0</v>
      </c>
      <c r="S535" s="418" t="s">
        <v>617</v>
      </c>
      <c r="T535" s="348"/>
      <c r="U535" s="255">
        <f t="shared" si="156"/>
        <v>0</v>
      </c>
      <c r="V535" s="337"/>
      <c r="W535" s="419"/>
      <c r="X535" s="419"/>
      <c r="Y535" s="419"/>
      <c r="Z535" s="338"/>
      <c r="AA535" s="339"/>
      <c r="AB535" s="338"/>
      <c r="AC535" s="340"/>
      <c r="AD535" s="341"/>
      <c r="AE535" s="169"/>
      <c r="AF535" s="273" t="s">
        <v>1373</v>
      </c>
      <c r="AG535" s="274" t="s">
        <v>1372</v>
      </c>
      <c r="AH535" s="325" t="s">
        <v>1371</v>
      </c>
      <c r="AI535" s="350"/>
      <c r="AJ535" s="263"/>
      <c r="AN535" s="333"/>
      <c r="AO535" s="169"/>
      <c r="AP535" s="176"/>
    </row>
    <row r="536" spans="1:45" ht="21" customHeight="1">
      <c r="I536" s="265">
        <f t="shared" si="154"/>
        <v>0</v>
      </c>
      <c r="J536" s="255">
        <f t="shared" si="155"/>
        <v>0</v>
      </c>
      <c r="K536" s="343" t="s">
        <v>1366</v>
      </c>
      <c r="L536" s="344"/>
      <c r="M536" s="344"/>
      <c r="N536" s="420">
        <f>SUM(N537:N600)</f>
        <v>0</v>
      </c>
      <c r="O536" s="420">
        <f>SUM(O537:O600)</f>
        <v>0</v>
      </c>
      <c r="P536" s="420">
        <f>SUM(P537:P600)</f>
        <v>0</v>
      </c>
      <c r="Q536" s="420">
        <f>SUM(Q537:Q600)</f>
        <v>0</v>
      </c>
      <c r="R536" s="420">
        <f>SUM(R537:R600)</f>
        <v>0</v>
      </c>
      <c r="S536" s="421"/>
      <c r="T536" s="353"/>
      <c r="U536" s="255">
        <f t="shared" si="156"/>
        <v>0</v>
      </c>
      <c r="V536" s="337"/>
      <c r="W536" s="338"/>
      <c r="X536" s="338"/>
      <c r="Y536" s="338"/>
      <c r="Z536" s="338"/>
      <c r="AA536" s="339"/>
      <c r="AB536" s="338"/>
      <c r="AC536" s="340"/>
      <c r="AD536" s="341"/>
      <c r="AE536" s="169"/>
      <c r="AF536" s="287" t="s">
        <v>1370</v>
      </c>
      <c r="AG536" s="288" t="s">
        <v>1151</v>
      </c>
      <c r="AH536" s="354">
        <v>0</v>
      </c>
      <c r="AI536" s="422"/>
      <c r="AJ536" s="263"/>
      <c r="AN536" s="333"/>
      <c r="AO536" s="169"/>
      <c r="AP536" s="176"/>
    </row>
    <row r="537" spans="1:45" ht="21" customHeight="1">
      <c r="I537" s="265">
        <f t="shared" ref="I537:I550" si="157">IF((O$537+P$537)&gt;0,1,0)</f>
        <v>0</v>
      </c>
      <c r="J537" s="255">
        <f t="shared" si="155"/>
        <v>0</v>
      </c>
      <c r="K537" s="343">
        <v>1</v>
      </c>
      <c r="L537" s="356">
        <v>0</v>
      </c>
      <c r="M537" s="356"/>
      <c r="N537" s="357">
        <f t="shared" ref="N537:N550" si="158">IF(O537+P537&gt;0,$W$527,)</f>
        <v>0</v>
      </c>
      <c r="O537" s="358"/>
      <c r="P537" s="358"/>
      <c r="Q537" s="359">
        <f t="shared" ref="Q537:Q550" si="159">ROUND(O537*50,0)</f>
        <v>0</v>
      </c>
      <c r="R537" s="359">
        <f t="shared" ref="R537:R550" si="160">ROUND(P537*50,0)</f>
        <v>0</v>
      </c>
      <c r="S537" s="360"/>
      <c r="T537" s="361"/>
      <c r="U537" s="255">
        <f t="shared" si="156"/>
        <v>0</v>
      </c>
      <c r="V537" s="337"/>
      <c r="W537" s="338"/>
      <c r="X537" s="338"/>
      <c r="Y537" s="338"/>
      <c r="Z537" s="338"/>
      <c r="AA537" s="339"/>
      <c r="AB537" s="338"/>
      <c r="AC537" s="340"/>
      <c r="AD537" s="341"/>
      <c r="AE537" s="169"/>
      <c r="AF537" s="287" t="s">
        <v>1369</v>
      </c>
      <c r="AG537" s="288" t="s">
        <v>1368</v>
      </c>
      <c r="AH537" s="362">
        <v>0.05</v>
      </c>
      <c r="AI537" s="422"/>
      <c r="AJ537" s="263"/>
      <c r="AM537" s="167"/>
      <c r="AN537" s="176"/>
      <c r="AO537" s="169"/>
      <c r="AP537" s="176"/>
    </row>
    <row r="538" spans="1:45" ht="21" customHeight="1">
      <c r="I538" s="265">
        <f t="shared" si="157"/>
        <v>0</v>
      </c>
      <c r="J538" s="255">
        <f t="shared" si="155"/>
        <v>0</v>
      </c>
      <c r="K538" s="343">
        <f t="shared" ref="K538:K550" si="161">+K537+1</f>
        <v>2</v>
      </c>
      <c r="L538" s="356"/>
      <c r="M538" s="356"/>
      <c r="N538" s="357">
        <f t="shared" si="158"/>
        <v>0</v>
      </c>
      <c r="O538" s="358"/>
      <c r="P538" s="358"/>
      <c r="Q538" s="359">
        <f t="shared" si="159"/>
        <v>0</v>
      </c>
      <c r="R538" s="359">
        <f t="shared" si="160"/>
        <v>0</v>
      </c>
      <c r="S538" s="360"/>
      <c r="T538" s="361"/>
      <c r="U538" s="255">
        <f t="shared" si="156"/>
        <v>0</v>
      </c>
      <c r="V538" s="337"/>
      <c r="W538" s="338"/>
      <c r="X538" s="338"/>
      <c r="Y538" s="338"/>
      <c r="Z538" s="338"/>
      <c r="AA538" s="339"/>
      <c r="AB538" s="338"/>
      <c r="AC538" s="340"/>
      <c r="AD538" s="341"/>
      <c r="AE538" s="169"/>
      <c r="AF538" s="287" t="s">
        <v>1367</v>
      </c>
      <c r="AG538" s="288" t="s">
        <v>1150</v>
      </c>
      <c r="AH538" s="362">
        <v>0.1</v>
      </c>
      <c r="AI538" s="363"/>
      <c r="AJ538" s="263"/>
      <c r="AN538" s="176"/>
      <c r="AO538" s="169"/>
      <c r="AP538" s="176"/>
    </row>
    <row r="539" spans="1:45" ht="21" customHeight="1">
      <c r="I539" s="265">
        <f t="shared" si="157"/>
        <v>0</v>
      </c>
      <c r="J539" s="255">
        <f t="shared" si="155"/>
        <v>0</v>
      </c>
      <c r="K539" s="343">
        <f t="shared" si="161"/>
        <v>3</v>
      </c>
      <c r="L539" s="356"/>
      <c r="M539" s="356"/>
      <c r="N539" s="357">
        <f t="shared" si="158"/>
        <v>0</v>
      </c>
      <c r="O539" s="358"/>
      <c r="P539" s="358"/>
      <c r="Q539" s="359">
        <f t="shared" si="159"/>
        <v>0</v>
      </c>
      <c r="R539" s="359">
        <f t="shared" si="160"/>
        <v>0</v>
      </c>
      <c r="S539" s="360"/>
      <c r="T539" s="361"/>
      <c r="U539" s="255">
        <f t="shared" si="156"/>
        <v>0</v>
      </c>
      <c r="V539" s="337"/>
      <c r="W539" s="338"/>
      <c r="X539" s="338"/>
      <c r="Y539" s="338"/>
      <c r="Z539" s="338"/>
      <c r="AA539" s="339"/>
      <c r="AB539" s="338"/>
      <c r="AC539" s="340"/>
      <c r="AD539" s="341"/>
      <c r="AE539" s="169"/>
      <c r="AF539" s="287"/>
      <c r="AG539" s="288"/>
      <c r="AH539" s="364"/>
      <c r="AI539" s="289"/>
      <c r="AJ539" s="333"/>
      <c r="AM539" s="169"/>
      <c r="AN539" s="176"/>
      <c r="AO539" s="169"/>
      <c r="AP539" s="176"/>
      <c r="AQ539" s="167"/>
      <c r="AR539" s="167"/>
    </row>
    <row r="540" spans="1:45" ht="21" customHeight="1" thickBot="1">
      <c r="I540" s="265">
        <f t="shared" si="157"/>
        <v>0</v>
      </c>
      <c r="J540" s="255">
        <f t="shared" si="155"/>
        <v>0</v>
      </c>
      <c r="K540" s="343">
        <f t="shared" si="161"/>
        <v>4</v>
      </c>
      <c r="L540" s="356"/>
      <c r="M540" s="356"/>
      <c r="N540" s="357">
        <f t="shared" si="158"/>
        <v>0</v>
      </c>
      <c r="O540" s="358"/>
      <c r="P540" s="358"/>
      <c r="Q540" s="359">
        <f t="shared" si="159"/>
        <v>0</v>
      </c>
      <c r="R540" s="359">
        <f t="shared" si="160"/>
        <v>0</v>
      </c>
      <c r="S540" s="360"/>
      <c r="T540" s="361"/>
      <c r="U540" s="255">
        <f t="shared" si="156"/>
        <v>0</v>
      </c>
      <c r="V540" s="337"/>
      <c r="W540" s="338"/>
      <c r="X540" s="338"/>
      <c r="Y540" s="338"/>
      <c r="Z540" s="338"/>
      <c r="AA540" s="339"/>
      <c r="AB540" s="338"/>
      <c r="AC540" s="340"/>
      <c r="AD540" s="341"/>
      <c r="AE540" s="169"/>
      <c r="AF540" s="329"/>
      <c r="AG540" s="423"/>
      <c r="AH540" s="330"/>
      <c r="AI540" s="332"/>
      <c r="AJ540" s="333"/>
      <c r="AM540" s="169"/>
      <c r="AN540" s="176"/>
      <c r="AO540" s="169"/>
      <c r="AP540" s="176"/>
    </row>
    <row r="541" spans="1:45" ht="21" customHeight="1">
      <c r="I541" s="265">
        <f t="shared" si="157"/>
        <v>0</v>
      </c>
      <c r="J541" s="255">
        <f t="shared" si="155"/>
        <v>0</v>
      </c>
      <c r="K541" s="343">
        <f t="shared" si="161"/>
        <v>5</v>
      </c>
      <c r="L541" s="356"/>
      <c r="M541" s="356"/>
      <c r="N541" s="357">
        <f t="shared" si="158"/>
        <v>0</v>
      </c>
      <c r="O541" s="358"/>
      <c r="P541" s="358"/>
      <c r="Q541" s="359">
        <f t="shared" si="159"/>
        <v>0</v>
      </c>
      <c r="R541" s="359">
        <f t="shared" si="160"/>
        <v>0</v>
      </c>
      <c r="S541" s="360"/>
      <c r="T541" s="361"/>
      <c r="U541" s="255">
        <f t="shared" si="156"/>
        <v>0</v>
      </c>
      <c r="V541" s="337"/>
      <c r="W541" s="338"/>
      <c r="X541" s="338"/>
      <c r="Y541" s="338"/>
      <c r="Z541" s="338"/>
      <c r="AA541" s="339"/>
      <c r="AB541" s="338"/>
      <c r="AC541" s="340"/>
      <c r="AD541" s="341"/>
      <c r="AE541" s="167"/>
      <c r="AF541" s="176"/>
      <c r="AG541" s="176"/>
      <c r="AH541" s="176"/>
      <c r="AI541" s="176"/>
      <c r="AJ541" s="176"/>
      <c r="AK541" s="167"/>
      <c r="AL541" s="167"/>
      <c r="AM541" s="169"/>
      <c r="AN541" s="176"/>
      <c r="AO541" s="176"/>
      <c r="AP541" s="176"/>
      <c r="AS541" s="167"/>
    </row>
    <row r="542" spans="1:45" ht="21" customHeight="1">
      <c r="I542" s="265">
        <f t="shared" si="157"/>
        <v>0</v>
      </c>
      <c r="J542" s="255">
        <f t="shared" si="155"/>
        <v>0</v>
      </c>
      <c r="K542" s="343">
        <f t="shared" si="161"/>
        <v>6</v>
      </c>
      <c r="L542" s="356"/>
      <c r="M542" s="356"/>
      <c r="N542" s="357">
        <f t="shared" si="158"/>
        <v>0</v>
      </c>
      <c r="O542" s="358"/>
      <c r="P542" s="358"/>
      <c r="Q542" s="359">
        <f t="shared" si="159"/>
        <v>0</v>
      </c>
      <c r="R542" s="359">
        <f t="shared" si="160"/>
        <v>0</v>
      </c>
      <c r="S542" s="360"/>
      <c r="T542" s="361"/>
      <c r="U542" s="255">
        <f t="shared" si="156"/>
        <v>0</v>
      </c>
      <c r="V542" s="280" t="s">
        <v>1366</v>
      </c>
      <c r="W542" s="366">
        <f>SUM(W534:W541)</f>
        <v>0</v>
      </c>
      <c r="X542" s="366">
        <f>SUM(X534:X541)</f>
        <v>0</v>
      </c>
      <c r="Y542" s="366">
        <f>SUM(Y534:Y541)</f>
        <v>0</v>
      </c>
      <c r="Z542" s="367"/>
      <c r="AA542" s="368"/>
      <c r="AB542" s="366">
        <f>SUM(AB534:AB541)</f>
        <v>0</v>
      </c>
      <c r="AC542" s="369"/>
      <c r="AD542" s="370"/>
      <c r="AE542" s="371"/>
      <c r="AF542" s="169"/>
      <c r="AG542" s="169"/>
      <c r="AH542" s="169"/>
      <c r="AI542" s="169"/>
      <c r="AJ542" s="169"/>
      <c r="AM542" s="169"/>
      <c r="AN542" s="176"/>
      <c r="AO542" s="176"/>
      <c r="AP542" s="176"/>
    </row>
    <row r="543" spans="1:45" s="167" customFormat="1" ht="21" customHeight="1" thickBot="1">
      <c r="A543" s="372"/>
      <c r="B543" s="372"/>
      <c r="C543" s="372"/>
      <c r="D543" s="372"/>
      <c r="E543" s="372"/>
      <c r="F543" s="372"/>
      <c r="G543" s="372"/>
      <c r="I543" s="265">
        <f t="shared" si="157"/>
        <v>0</v>
      </c>
      <c r="J543" s="255">
        <f t="shared" si="155"/>
        <v>0</v>
      </c>
      <c r="K543" s="343">
        <f t="shared" si="161"/>
        <v>7</v>
      </c>
      <c r="L543" s="356"/>
      <c r="M543" s="356"/>
      <c r="N543" s="357">
        <f t="shared" si="158"/>
        <v>0</v>
      </c>
      <c r="O543" s="358"/>
      <c r="P543" s="358"/>
      <c r="Q543" s="359">
        <f t="shared" si="159"/>
        <v>0</v>
      </c>
      <c r="R543" s="359">
        <f t="shared" si="160"/>
        <v>0</v>
      </c>
      <c r="S543" s="360"/>
      <c r="T543" s="361"/>
      <c r="U543" s="255">
        <f t="shared" si="156"/>
        <v>0</v>
      </c>
      <c r="V543" s="373" t="s">
        <v>1365</v>
      </c>
      <c r="W543" s="374"/>
      <c r="X543" s="374"/>
      <c r="Y543" s="374"/>
      <c r="Z543" s="374"/>
      <c r="AA543" s="375"/>
      <c r="AB543" s="374">
        <f>IF(AB542&gt;0,ROUND(AB542/COUNTA(AB534:AB541),0),)</f>
        <v>0</v>
      </c>
      <c r="AC543" s="376"/>
      <c r="AD543" s="377"/>
      <c r="AE543" s="371"/>
      <c r="AF543" s="371"/>
      <c r="AG543" s="371"/>
      <c r="AH543" s="169"/>
      <c r="AI543" s="169"/>
      <c r="AJ543" s="169"/>
      <c r="AK543" s="169"/>
      <c r="AL543" s="169"/>
      <c r="AM543" s="169"/>
      <c r="AN543" s="176"/>
      <c r="AO543" s="176"/>
      <c r="AP543" s="176"/>
      <c r="AQ543" s="253"/>
      <c r="AR543" s="253"/>
      <c r="AS543" s="253"/>
    </row>
    <row r="544" spans="1:45" ht="21" customHeight="1">
      <c r="I544" s="265">
        <f t="shared" si="157"/>
        <v>0</v>
      </c>
      <c r="J544" s="255">
        <f t="shared" si="155"/>
        <v>0</v>
      </c>
      <c r="K544" s="343">
        <f t="shared" si="161"/>
        <v>8</v>
      </c>
      <c r="L544" s="356"/>
      <c r="M544" s="356"/>
      <c r="N544" s="357">
        <f t="shared" si="158"/>
        <v>0</v>
      </c>
      <c r="O544" s="358"/>
      <c r="P544" s="358"/>
      <c r="Q544" s="359">
        <f t="shared" si="159"/>
        <v>0</v>
      </c>
      <c r="R544" s="359">
        <f t="shared" si="160"/>
        <v>0</v>
      </c>
      <c r="S544" s="360"/>
      <c r="T544" s="361"/>
      <c r="U544" s="255">
        <f t="shared" si="156"/>
        <v>0</v>
      </c>
      <c r="V544" s="169"/>
      <c r="W544" s="169"/>
      <c r="X544" s="169"/>
      <c r="Y544" s="169"/>
      <c r="Z544" s="169"/>
      <c r="AA544" s="378"/>
      <c r="AB544" s="169"/>
      <c r="AC544" s="169"/>
      <c r="AD544" s="169"/>
      <c r="AE544" s="371"/>
      <c r="AF544" s="371"/>
      <c r="AG544" s="371"/>
      <c r="AH544" s="169"/>
      <c r="AI544" s="169"/>
      <c r="AJ544" s="169"/>
      <c r="AK544" s="169"/>
      <c r="AL544" s="169"/>
      <c r="AM544" s="169"/>
      <c r="AN544" s="176"/>
      <c r="AO544" s="176"/>
      <c r="AP544" s="176"/>
    </row>
    <row r="545" spans="9:42" ht="21" customHeight="1">
      <c r="I545" s="265">
        <f t="shared" si="157"/>
        <v>0</v>
      </c>
      <c r="J545" s="255">
        <f t="shared" si="155"/>
        <v>0</v>
      </c>
      <c r="K545" s="343">
        <f t="shared" si="161"/>
        <v>9</v>
      </c>
      <c r="L545" s="356"/>
      <c r="M545" s="356"/>
      <c r="N545" s="357">
        <f t="shared" si="158"/>
        <v>0</v>
      </c>
      <c r="O545" s="358"/>
      <c r="P545" s="358"/>
      <c r="Q545" s="359">
        <f t="shared" si="159"/>
        <v>0</v>
      </c>
      <c r="R545" s="359">
        <f t="shared" si="160"/>
        <v>0</v>
      </c>
      <c r="S545" s="360"/>
      <c r="T545" s="361"/>
      <c r="U545" s="255">
        <f t="shared" si="156"/>
        <v>0</v>
      </c>
      <c r="V545" s="169"/>
      <c r="W545" s="169"/>
      <c r="X545" s="169"/>
      <c r="Y545" s="169"/>
      <c r="Z545" s="169"/>
      <c r="AA545" s="378"/>
      <c r="AB545" s="169"/>
      <c r="AC545" s="169"/>
      <c r="AD545" s="169"/>
      <c r="AE545" s="371"/>
      <c r="AF545" s="371"/>
      <c r="AG545" s="371"/>
      <c r="AH545" s="169"/>
      <c r="AI545" s="169"/>
      <c r="AJ545" s="169"/>
      <c r="AK545" s="169"/>
      <c r="AL545" s="169"/>
      <c r="AM545" s="169"/>
      <c r="AN545" s="176"/>
      <c r="AO545" s="176"/>
      <c r="AP545" s="176"/>
    </row>
    <row r="546" spans="9:42" ht="21" customHeight="1">
      <c r="I546" s="265">
        <f t="shared" si="157"/>
        <v>0</v>
      </c>
      <c r="J546" s="255">
        <f t="shared" si="155"/>
        <v>0</v>
      </c>
      <c r="K546" s="343">
        <f t="shared" si="161"/>
        <v>10</v>
      </c>
      <c r="L546" s="356"/>
      <c r="M546" s="356"/>
      <c r="N546" s="357">
        <f t="shared" si="158"/>
        <v>0</v>
      </c>
      <c r="O546" s="358"/>
      <c r="P546" s="358"/>
      <c r="Q546" s="359">
        <f t="shared" si="159"/>
        <v>0</v>
      </c>
      <c r="R546" s="359">
        <f t="shared" si="160"/>
        <v>0</v>
      </c>
      <c r="S546" s="360"/>
      <c r="T546" s="361"/>
      <c r="U546" s="255">
        <f t="shared" si="156"/>
        <v>0</v>
      </c>
      <c r="V546" s="169"/>
      <c r="W546" s="169"/>
      <c r="X546" s="169"/>
      <c r="Y546" s="169"/>
      <c r="Z546" s="169"/>
      <c r="AA546" s="378"/>
      <c r="AB546" s="169"/>
      <c r="AC546" s="169"/>
      <c r="AD546" s="169"/>
      <c r="AE546" s="371"/>
      <c r="AF546" s="371"/>
      <c r="AG546" s="371"/>
      <c r="AH546" s="169"/>
      <c r="AI546" s="169"/>
      <c r="AJ546" s="169"/>
      <c r="AK546" s="169"/>
      <c r="AL546" s="169"/>
      <c r="AM546" s="169"/>
      <c r="AN546" s="176"/>
      <c r="AO546" s="176"/>
      <c r="AP546" s="176"/>
    </row>
    <row r="547" spans="9:42" ht="21" customHeight="1">
      <c r="I547" s="265">
        <f t="shared" si="157"/>
        <v>0</v>
      </c>
      <c r="J547" s="255">
        <f t="shared" si="155"/>
        <v>0</v>
      </c>
      <c r="K547" s="343">
        <f t="shared" si="161"/>
        <v>11</v>
      </c>
      <c r="L547" s="356"/>
      <c r="M547" s="356"/>
      <c r="N547" s="357">
        <f t="shared" si="158"/>
        <v>0</v>
      </c>
      <c r="O547" s="358"/>
      <c r="P547" s="358"/>
      <c r="Q547" s="359">
        <f t="shared" si="159"/>
        <v>0</v>
      </c>
      <c r="R547" s="359">
        <f t="shared" si="160"/>
        <v>0</v>
      </c>
      <c r="S547" s="360"/>
      <c r="T547" s="361"/>
      <c r="U547" s="255">
        <f t="shared" si="156"/>
        <v>0</v>
      </c>
      <c r="V547" s="169"/>
      <c r="W547" s="169"/>
      <c r="X547" s="169"/>
      <c r="Y547" s="169"/>
      <c r="Z547" s="169"/>
      <c r="AA547" s="378"/>
      <c r="AB547" s="169"/>
      <c r="AC547" s="169"/>
      <c r="AD547" s="169"/>
      <c r="AE547" s="371"/>
      <c r="AF547" s="371"/>
      <c r="AG547" s="371"/>
      <c r="AH547" s="169"/>
      <c r="AI547" s="169"/>
      <c r="AJ547" s="169"/>
      <c r="AK547" s="169"/>
      <c r="AL547" s="169"/>
      <c r="AM547" s="169"/>
      <c r="AN547" s="176"/>
      <c r="AO547" s="176"/>
      <c r="AP547" s="176"/>
    </row>
    <row r="548" spans="9:42" ht="21" customHeight="1">
      <c r="I548" s="265">
        <f t="shared" si="157"/>
        <v>0</v>
      </c>
      <c r="J548" s="255">
        <f t="shared" si="155"/>
        <v>0</v>
      </c>
      <c r="K548" s="343">
        <f t="shared" si="161"/>
        <v>12</v>
      </c>
      <c r="L548" s="356"/>
      <c r="M548" s="356"/>
      <c r="N548" s="357">
        <f t="shared" si="158"/>
        <v>0</v>
      </c>
      <c r="O548" s="358"/>
      <c r="P548" s="358"/>
      <c r="Q548" s="359">
        <f t="shared" si="159"/>
        <v>0</v>
      </c>
      <c r="R548" s="359">
        <f t="shared" si="160"/>
        <v>0</v>
      </c>
      <c r="S548" s="360"/>
      <c r="T548" s="361"/>
      <c r="U548" s="255">
        <f t="shared" si="156"/>
        <v>0</v>
      </c>
      <c r="V548" s="169"/>
      <c r="W548" s="169"/>
      <c r="X548" s="169"/>
      <c r="Y548" s="169"/>
      <c r="Z548" s="169"/>
      <c r="AA548" s="378"/>
      <c r="AB548" s="169"/>
      <c r="AC548" s="169"/>
      <c r="AD548" s="169"/>
      <c r="AE548" s="371"/>
      <c r="AF548" s="371"/>
      <c r="AG548" s="371"/>
      <c r="AH548" s="169"/>
      <c r="AI548" s="169"/>
      <c r="AJ548" s="169"/>
      <c r="AK548" s="169"/>
      <c r="AL548" s="169"/>
      <c r="AM548" s="169"/>
      <c r="AN548" s="176"/>
      <c r="AO548" s="176"/>
      <c r="AP548" s="176"/>
    </row>
    <row r="549" spans="9:42" ht="21" customHeight="1">
      <c r="I549" s="265">
        <f t="shared" si="157"/>
        <v>0</v>
      </c>
      <c r="J549" s="255">
        <f t="shared" si="155"/>
        <v>0</v>
      </c>
      <c r="K549" s="343">
        <f t="shared" si="161"/>
        <v>13</v>
      </c>
      <c r="L549" s="356"/>
      <c r="M549" s="356"/>
      <c r="N549" s="357">
        <f t="shared" si="158"/>
        <v>0</v>
      </c>
      <c r="O549" s="358"/>
      <c r="P549" s="358"/>
      <c r="Q549" s="359">
        <f t="shared" si="159"/>
        <v>0</v>
      </c>
      <c r="R549" s="359">
        <f t="shared" si="160"/>
        <v>0</v>
      </c>
      <c r="S549" s="360"/>
      <c r="T549" s="361"/>
      <c r="U549" s="255">
        <f t="shared" si="156"/>
        <v>0</v>
      </c>
      <c r="V549" s="169"/>
      <c r="W549" s="169"/>
      <c r="X549" s="169"/>
      <c r="Y549" s="169"/>
      <c r="Z549" s="169"/>
      <c r="AA549" s="378"/>
      <c r="AB549" s="169"/>
      <c r="AC549" s="169"/>
      <c r="AD549" s="169"/>
      <c r="AE549" s="371"/>
      <c r="AF549" s="371"/>
      <c r="AG549" s="371"/>
      <c r="AH549" s="169"/>
      <c r="AI549" s="169"/>
      <c r="AJ549" s="169"/>
      <c r="AK549" s="169"/>
      <c r="AL549" s="169"/>
      <c r="AM549" s="169"/>
      <c r="AN549" s="176"/>
      <c r="AO549" s="176"/>
      <c r="AP549" s="176"/>
    </row>
    <row r="550" spans="9:42" ht="21" customHeight="1" thickBot="1">
      <c r="I550" s="265">
        <f t="shared" si="157"/>
        <v>0</v>
      </c>
      <c r="J550" s="255">
        <f t="shared" si="155"/>
        <v>0</v>
      </c>
      <c r="K550" s="385">
        <f t="shared" si="161"/>
        <v>14</v>
      </c>
      <c r="L550" s="356"/>
      <c r="M550" s="356"/>
      <c r="N550" s="387">
        <f t="shared" si="158"/>
        <v>0</v>
      </c>
      <c r="O550" s="388"/>
      <c r="P550" s="388"/>
      <c r="Q550" s="389">
        <f t="shared" si="159"/>
        <v>0</v>
      </c>
      <c r="R550" s="389">
        <f t="shared" si="160"/>
        <v>0</v>
      </c>
      <c r="S550" s="390"/>
      <c r="T550" s="391"/>
      <c r="U550" s="255">
        <f t="shared" si="156"/>
        <v>0</v>
      </c>
      <c r="V550" s="169"/>
      <c r="W550" s="169"/>
      <c r="X550" s="169"/>
      <c r="Y550" s="169"/>
      <c r="Z550" s="169"/>
      <c r="AA550" s="378"/>
      <c r="AB550" s="169"/>
      <c r="AC550" s="169"/>
      <c r="AD550" s="169"/>
      <c r="AE550" s="371"/>
      <c r="AF550" s="371"/>
      <c r="AG550" s="371"/>
      <c r="AH550" s="169"/>
      <c r="AI550" s="169"/>
      <c r="AJ550" s="169"/>
      <c r="AK550" s="169"/>
      <c r="AL550" s="169"/>
      <c r="AM550" s="169"/>
      <c r="AN550" s="176"/>
      <c r="AO550" s="176"/>
      <c r="AP550" s="176"/>
    </row>
    <row r="551" spans="9:42" ht="21" customHeight="1">
      <c r="I551" s="265">
        <f t="shared" ref="I551:I575" si="162">IF((O$553+P$553)&gt;0,1,0)</f>
        <v>0</v>
      </c>
      <c r="J551" s="255">
        <f t="shared" si="155"/>
        <v>0</v>
      </c>
      <c r="K551" s="2439" t="s">
        <v>1364</v>
      </c>
      <c r="L551" s="2441" t="s">
        <v>1363</v>
      </c>
      <c r="M551" s="2443" t="s">
        <v>1362</v>
      </c>
      <c r="N551" s="2443" t="s">
        <v>1361</v>
      </c>
      <c r="O551" s="2445" t="s">
        <v>1360</v>
      </c>
      <c r="P551" s="2445"/>
      <c r="Q551" s="2445" t="s">
        <v>1359</v>
      </c>
      <c r="R551" s="2445"/>
      <c r="S551" s="2446" t="s">
        <v>1358</v>
      </c>
      <c r="T551" s="2448" t="s">
        <v>1357</v>
      </c>
      <c r="U551" s="255">
        <f t="shared" si="156"/>
        <v>0</v>
      </c>
      <c r="V551" s="169"/>
      <c r="W551" s="169"/>
      <c r="X551" s="169"/>
      <c r="Y551" s="169"/>
      <c r="Z551" s="169"/>
      <c r="AA551" s="378"/>
      <c r="AB551" s="169"/>
      <c r="AC551" s="169"/>
      <c r="AD551" s="169"/>
      <c r="AE551" s="371"/>
      <c r="AF551" s="371"/>
      <c r="AG551" s="371"/>
      <c r="AH551" s="169"/>
      <c r="AI551" s="169"/>
      <c r="AJ551" s="169"/>
      <c r="AK551" s="169"/>
      <c r="AL551" s="169"/>
      <c r="AM551" s="169"/>
      <c r="AN551" s="176"/>
      <c r="AO551" s="176"/>
      <c r="AP551" s="176"/>
    </row>
    <row r="552" spans="9:42" ht="21" customHeight="1">
      <c r="I552" s="265">
        <f t="shared" si="162"/>
        <v>0</v>
      </c>
      <c r="J552" s="255">
        <f t="shared" si="155"/>
        <v>0</v>
      </c>
      <c r="K552" s="2440"/>
      <c r="L552" s="2442"/>
      <c r="M552" s="2444"/>
      <c r="N552" s="2444"/>
      <c r="O552" s="334" t="s">
        <v>1356</v>
      </c>
      <c r="P552" s="335" t="s">
        <v>1355</v>
      </c>
      <c r="Q552" s="335" t="s">
        <v>1356</v>
      </c>
      <c r="R552" s="415" t="s">
        <v>1355</v>
      </c>
      <c r="S552" s="2447"/>
      <c r="T552" s="2449"/>
      <c r="U552" s="255">
        <f t="shared" si="156"/>
        <v>0</v>
      </c>
      <c r="V552" s="169"/>
      <c r="W552" s="169"/>
      <c r="X552" s="169"/>
      <c r="Y552" s="169"/>
      <c r="Z552" s="169"/>
      <c r="AA552" s="378"/>
      <c r="AB552" s="169"/>
      <c r="AC552" s="169"/>
      <c r="AD552" s="169"/>
      <c r="AE552" s="371"/>
      <c r="AF552" s="371"/>
      <c r="AG552" s="371"/>
      <c r="AH552" s="169"/>
      <c r="AI552" s="169"/>
      <c r="AJ552" s="169"/>
      <c r="AK552" s="169"/>
      <c r="AL552" s="169"/>
      <c r="AM552" s="169"/>
      <c r="AN552" s="176"/>
      <c r="AO552" s="176"/>
      <c r="AP552" s="176"/>
    </row>
    <row r="553" spans="9:42" ht="21" customHeight="1">
      <c r="I553" s="265">
        <f t="shared" si="162"/>
        <v>0</v>
      </c>
      <c r="J553" s="255">
        <f t="shared" si="155"/>
        <v>0</v>
      </c>
      <c r="K553" s="343">
        <f>+K25+1</f>
        <v>15</v>
      </c>
      <c r="L553" s="356"/>
      <c r="M553" s="356"/>
      <c r="N553" s="357">
        <f t="shared" ref="N553:N575" si="163">IF(O553+P553&gt;0,$W$527,)</f>
        <v>0</v>
      </c>
      <c r="O553" s="358"/>
      <c r="P553" s="358"/>
      <c r="Q553" s="359">
        <f t="shared" ref="Q553:Q575" si="164">ROUND(O553*50,0)</f>
        <v>0</v>
      </c>
      <c r="R553" s="359">
        <f t="shared" ref="R553:R575" si="165">ROUND(P553*50,0)</f>
        <v>0</v>
      </c>
      <c r="S553" s="360"/>
      <c r="T553" s="361"/>
      <c r="U553" s="255">
        <f t="shared" si="156"/>
        <v>0</v>
      </c>
      <c r="V553" s="169"/>
      <c r="W553" s="169"/>
      <c r="X553" s="169"/>
      <c r="Y553" s="169"/>
      <c r="Z553" s="169"/>
      <c r="AA553" s="378"/>
      <c r="AB553" s="169"/>
      <c r="AC553" s="169"/>
      <c r="AD553" s="169"/>
      <c r="AE553" s="371"/>
      <c r="AF553" s="371"/>
      <c r="AG553" s="371"/>
      <c r="AH553" s="169"/>
      <c r="AI553" s="169"/>
      <c r="AJ553" s="169"/>
      <c r="AK553" s="169"/>
      <c r="AL553" s="169"/>
      <c r="AM553" s="169"/>
      <c r="AN553" s="176"/>
      <c r="AO553" s="176"/>
      <c r="AP553" s="176"/>
    </row>
    <row r="554" spans="9:42" ht="21" customHeight="1">
      <c r="I554" s="265">
        <f t="shared" si="162"/>
        <v>0</v>
      </c>
      <c r="J554" s="255">
        <f t="shared" si="155"/>
        <v>0</v>
      </c>
      <c r="K554" s="343">
        <f t="shared" ref="K554:K575" si="166">+K553+1</f>
        <v>16</v>
      </c>
      <c r="L554" s="356"/>
      <c r="M554" s="356"/>
      <c r="N554" s="357">
        <f t="shared" si="163"/>
        <v>0</v>
      </c>
      <c r="O554" s="358"/>
      <c r="P554" s="358"/>
      <c r="Q554" s="359">
        <f t="shared" si="164"/>
        <v>0</v>
      </c>
      <c r="R554" s="359">
        <f t="shared" si="165"/>
        <v>0</v>
      </c>
      <c r="S554" s="360"/>
      <c r="T554" s="361"/>
      <c r="U554" s="255">
        <f t="shared" si="156"/>
        <v>0</v>
      </c>
      <c r="V554" s="169"/>
      <c r="W554" s="169"/>
      <c r="X554" s="169"/>
      <c r="Y554" s="169"/>
      <c r="Z554" s="169"/>
      <c r="AA554" s="378"/>
      <c r="AB554" s="169"/>
      <c r="AC554" s="169"/>
      <c r="AD554" s="169"/>
      <c r="AE554" s="371"/>
      <c r="AF554" s="371"/>
      <c r="AG554" s="371"/>
      <c r="AH554" s="169"/>
      <c r="AI554" s="169"/>
      <c r="AJ554" s="169"/>
      <c r="AK554" s="169"/>
      <c r="AL554" s="169"/>
      <c r="AM554" s="169"/>
      <c r="AN554" s="176"/>
      <c r="AO554" s="176"/>
      <c r="AP554" s="176"/>
    </row>
    <row r="555" spans="9:42" ht="21" customHeight="1">
      <c r="I555" s="265">
        <f t="shared" si="162"/>
        <v>0</v>
      </c>
      <c r="J555" s="255">
        <f t="shared" si="155"/>
        <v>0</v>
      </c>
      <c r="K555" s="343">
        <f t="shared" si="166"/>
        <v>17</v>
      </c>
      <c r="L555" s="356"/>
      <c r="M555" s="356"/>
      <c r="N555" s="357">
        <f t="shared" si="163"/>
        <v>0</v>
      </c>
      <c r="O555" s="358"/>
      <c r="P555" s="358"/>
      <c r="Q555" s="359">
        <f t="shared" si="164"/>
        <v>0</v>
      </c>
      <c r="R555" s="359">
        <f t="shared" si="165"/>
        <v>0</v>
      </c>
      <c r="S555" s="360"/>
      <c r="T555" s="361"/>
      <c r="U555" s="255">
        <f t="shared" si="156"/>
        <v>0</v>
      </c>
      <c r="V555" s="169"/>
      <c r="W555" s="169"/>
      <c r="X555" s="169"/>
      <c r="Y555" s="169"/>
      <c r="Z555" s="169"/>
      <c r="AA555" s="378"/>
      <c r="AB555" s="169"/>
      <c r="AC555" s="169"/>
      <c r="AD555" s="169"/>
      <c r="AE555" s="371"/>
      <c r="AF555" s="371"/>
      <c r="AG555" s="371"/>
      <c r="AH555" s="169"/>
      <c r="AI555" s="169"/>
      <c r="AJ555" s="169"/>
      <c r="AK555" s="169"/>
      <c r="AL555" s="169"/>
      <c r="AM555" s="169"/>
      <c r="AN555" s="176"/>
      <c r="AO555" s="176"/>
      <c r="AP555" s="176"/>
    </row>
    <row r="556" spans="9:42" ht="21" customHeight="1">
      <c r="I556" s="265">
        <f t="shared" si="162"/>
        <v>0</v>
      </c>
      <c r="J556" s="255">
        <f t="shared" si="155"/>
        <v>0</v>
      </c>
      <c r="K556" s="343">
        <f t="shared" si="166"/>
        <v>18</v>
      </c>
      <c r="L556" s="356"/>
      <c r="M556" s="356"/>
      <c r="N556" s="357">
        <f t="shared" si="163"/>
        <v>0</v>
      </c>
      <c r="O556" s="358"/>
      <c r="P556" s="358"/>
      <c r="Q556" s="359">
        <f t="shared" si="164"/>
        <v>0</v>
      </c>
      <c r="R556" s="359">
        <f t="shared" si="165"/>
        <v>0</v>
      </c>
      <c r="S556" s="360"/>
      <c r="T556" s="361"/>
      <c r="U556" s="255">
        <f t="shared" si="156"/>
        <v>0</v>
      </c>
      <c r="V556" s="169"/>
      <c r="W556" s="169"/>
      <c r="X556" s="169"/>
      <c r="Y556" s="169"/>
      <c r="Z556" s="169"/>
      <c r="AA556" s="378"/>
      <c r="AB556" s="169"/>
      <c r="AC556" s="169"/>
      <c r="AD556" s="169"/>
      <c r="AE556" s="371"/>
      <c r="AF556" s="371"/>
      <c r="AG556" s="371"/>
      <c r="AH556" s="169"/>
      <c r="AI556" s="169"/>
      <c r="AJ556" s="169"/>
      <c r="AK556" s="169"/>
      <c r="AL556" s="169"/>
      <c r="AM556" s="169"/>
      <c r="AN556" s="176"/>
      <c r="AO556" s="176"/>
      <c r="AP556" s="176"/>
    </row>
    <row r="557" spans="9:42" ht="21" customHeight="1">
      <c r="I557" s="265">
        <f t="shared" si="162"/>
        <v>0</v>
      </c>
      <c r="J557" s="255">
        <f t="shared" si="155"/>
        <v>0</v>
      </c>
      <c r="K557" s="343">
        <f t="shared" si="166"/>
        <v>19</v>
      </c>
      <c r="L557" s="356"/>
      <c r="M557" s="356"/>
      <c r="N557" s="357">
        <f t="shared" si="163"/>
        <v>0</v>
      </c>
      <c r="O557" s="358"/>
      <c r="P557" s="358"/>
      <c r="Q557" s="359">
        <f t="shared" si="164"/>
        <v>0</v>
      </c>
      <c r="R557" s="359">
        <f t="shared" si="165"/>
        <v>0</v>
      </c>
      <c r="S557" s="360"/>
      <c r="T557" s="361"/>
      <c r="U557" s="255">
        <f t="shared" si="156"/>
        <v>0</v>
      </c>
      <c r="V557" s="169"/>
      <c r="W557" s="169"/>
      <c r="X557" s="169"/>
      <c r="Y557" s="169"/>
      <c r="Z557" s="169"/>
      <c r="AA557" s="378"/>
      <c r="AB557" s="169"/>
      <c r="AC557" s="169"/>
      <c r="AD557" s="169"/>
      <c r="AE557" s="371"/>
      <c r="AF557" s="371"/>
      <c r="AG557" s="371"/>
      <c r="AH557" s="169"/>
      <c r="AI557" s="169"/>
      <c r="AJ557" s="169"/>
      <c r="AK557" s="169"/>
      <c r="AL557" s="169"/>
      <c r="AM557" s="169"/>
      <c r="AN557" s="176"/>
      <c r="AO557" s="176"/>
      <c r="AP557" s="176"/>
    </row>
    <row r="558" spans="9:42" ht="21" customHeight="1">
      <c r="I558" s="265">
        <f t="shared" si="162"/>
        <v>0</v>
      </c>
      <c r="J558" s="255">
        <f t="shared" ref="J558:J589" si="167">IF($Q$529&gt;0,8,)</f>
        <v>0</v>
      </c>
      <c r="K558" s="343">
        <f t="shared" si="166"/>
        <v>20</v>
      </c>
      <c r="L558" s="356"/>
      <c r="M558" s="356"/>
      <c r="N558" s="357">
        <f t="shared" si="163"/>
        <v>0</v>
      </c>
      <c r="O558" s="358"/>
      <c r="P558" s="358"/>
      <c r="Q558" s="359">
        <f t="shared" si="164"/>
        <v>0</v>
      </c>
      <c r="R558" s="359">
        <f t="shared" si="165"/>
        <v>0</v>
      </c>
      <c r="S558" s="360"/>
      <c r="T558" s="361"/>
      <c r="U558" s="255">
        <f t="shared" ref="U558:U589" si="168">IF($Q$529&gt;0,8,)</f>
        <v>0</v>
      </c>
      <c r="V558" s="169"/>
      <c r="W558" s="169"/>
      <c r="X558" s="169"/>
      <c r="Y558" s="169"/>
      <c r="Z558" s="169"/>
      <c r="AA558" s="378"/>
      <c r="AB558" s="169"/>
      <c r="AC558" s="169"/>
      <c r="AD558" s="169"/>
      <c r="AE558" s="371"/>
      <c r="AF558" s="371"/>
      <c r="AG558" s="371"/>
      <c r="AH558" s="169"/>
      <c r="AI558" s="169"/>
      <c r="AJ558" s="169"/>
      <c r="AK558" s="169"/>
      <c r="AL558" s="169"/>
      <c r="AM558" s="169"/>
      <c r="AN558" s="176"/>
      <c r="AO558" s="176"/>
      <c r="AP558" s="176"/>
    </row>
    <row r="559" spans="9:42" ht="21" customHeight="1">
      <c r="I559" s="265">
        <f t="shared" si="162"/>
        <v>0</v>
      </c>
      <c r="J559" s="255">
        <f t="shared" si="167"/>
        <v>0</v>
      </c>
      <c r="K559" s="343">
        <f t="shared" si="166"/>
        <v>21</v>
      </c>
      <c r="L559" s="356"/>
      <c r="M559" s="356"/>
      <c r="N559" s="357">
        <f t="shared" si="163"/>
        <v>0</v>
      </c>
      <c r="O559" s="358"/>
      <c r="P559" s="358"/>
      <c r="Q559" s="359">
        <f t="shared" si="164"/>
        <v>0</v>
      </c>
      <c r="R559" s="359">
        <f t="shared" si="165"/>
        <v>0</v>
      </c>
      <c r="S559" s="360"/>
      <c r="T559" s="361"/>
      <c r="U559" s="255">
        <f t="shared" si="168"/>
        <v>0</v>
      </c>
      <c r="V559" s="169"/>
      <c r="W559" s="169"/>
      <c r="X559" s="169"/>
      <c r="Y559" s="169"/>
      <c r="Z559" s="169"/>
      <c r="AA559" s="378"/>
      <c r="AB559" s="169"/>
      <c r="AC559" s="169"/>
      <c r="AD559" s="169"/>
      <c r="AE559" s="371"/>
      <c r="AF559" s="371"/>
      <c r="AG559" s="371"/>
      <c r="AH559" s="169"/>
      <c r="AI559" s="169"/>
      <c r="AJ559" s="169"/>
      <c r="AK559" s="169"/>
      <c r="AL559" s="169"/>
      <c r="AM559" s="169"/>
      <c r="AN559" s="176"/>
      <c r="AO559" s="176"/>
      <c r="AP559" s="176"/>
    </row>
    <row r="560" spans="9:42" ht="21" customHeight="1">
      <c r="I560" s="265">
        <f t="shared" si="162"/>
        <v>0</v>
      </c>
      <c r="J560" s="255">
        <f t="shared" si="167"/>
        <v>0</v>
      </c>
      <c r="K560" s="343">
        <f t="shared" si="166"/>
        <v>22</v>
      </c>
      <c r="L560" s="356"/>
      <c r="M560" s="356"/>
      <c r="N560" s="357">
        <f t="shared" si="163"/>
        <v>0</v>
      </c>
      <c r="O560" s="358"/>
      <c r="P560" s="358"/>
      <c r="Q560" s="359">
        <f t="shared" si="164"/>
        <v>0</v>
      </c>
      <c r="R560" s="359">
        <f t="shared" si="165"/>
        <v>0</v>
      </c>
      <c r="S560" s="360"/>
      <c r="T560" s="361"/>
      <c r="U560" s="255">
        <f t="shared" si="168"/>
        <v>0</v>
      </c>
      <c r="V560" s="169"/>
      <c r="W560" s="169"/>
      <c r="X560" s="169"/>
      <c r="Y560" s="169"/>
      <c r="Z560" s="169"/>
      <c r="AA560" s="378"/>
      <c r="AB560" s="169"/>
      <c r="AC560" s="169"/>
      <c r="AD560" s="169"/>
      <c r="AE560" s="371"/>
      <c r="AF560" s="371"/>
      <c r="AG560" s="371"/>
      <c r="AH560" s="169"/>
      <c r="AI560" s="169"/>
      <c r="AJ560" s="169"/>
      <c r="AK560" s="169"/>
      <c r="AL560" s="169"/>
      <c r="AM560" s="169"/>
      <c r="AN560" s="176"/>
      <c r="AO560" s="176"/>
      <c r="AP560" s="176"/>
    </row>
    <row r="561" spans="9:42" ht="21" customHeight="1">
      <c r="I561" s="265">
        <f t="shared" si="162"/>
        <v>0</v>
      </c>
      <c r="J561" s="255">
        <f t="shared" si="167"/>
        <v>0</v>
      </c>
      <c r="K561" s="343">
        <f t="shared" si="166"/>
        <v>23</v>
      </c>
      <c r="L561" s="356"/>
      <c r="M561" s="356"/>
      <c r="N561" s="357">
        <f t="shared" si="163"/>
        <v>0</v>
      </c>
      <c r="O561" s="358"/>
      <c r="P561" s="358"/>
      <c r="Q561" s="359">
        <f t="shared" si="164"/>
        <v>0</v>
      </c>
      <c r="R561" s="359">
        <f t="shared" si="165"/>
        <v>0</v>
      </c>
      <c r="S561" s="360"/>
      <c r="T561" s="361"/>
      <c r="U561" s="255">
        <f t="shared" si="168"/>
        <v>0</v>
      </c>
      <c r="V561" s="169"/>
      <c r="W561" s="169"/>
      <c r="X561" s="169"/>
      <c r="Y561" s="169"/>
      <c r="Z561" s="169"/>
      <c r="AA561" s="378"/>
      <c r="AB561" s="169"/>
      <c r="AC561" s="169"/>
      <c r="AD561" s="169"/>
      <c r="AE561" s="371"/>
      <c r="AF561" s="371"/>
      <c r="AG561" s="371"/>
      <c r="AH561" s="169"/>
      <c r="AI561" s="169"/>
      <c r="AJ561" s="169"/>
      <c r="AK561" s="169"/>
      <c r="AL561" s="169"/>
      <c r="AM561" s="169"/>
      <c r="AN561" s="176"/>
      <c r="AO561" s="176"/>
      <c r="AP561" s="176"/>
    </row>
    <row r="562" spans="9:42" ht="21" customHeight="1">
      <c r="I562" s="265">
        <f t="shared" si="162"/>
        <v>0</v>
      </c>
      <c r="J562" s="255">
        <f t="shared" si="167"/>
        <v>0</v>
      </c>
      <c r="K562" s="343">
        <f t="shared" si="166"/>
        <v>24</v>
      </c>
      <c r="L562" s="356"/>
      <c r="M562" s="356"/>
      <c r="N562" s="357">
        <f t="shared" si="163"/>
        <v>0</v>
      </c>
      <c r="O562" s="358"/>
      <c r="P562" s="358"/>
      <c r="Q562" s="359">
        <f t="shared" si="164"/>
        <v>0</v>
      </c>
      <c r="R562" s="359">
        <f t="shared" si="165"/>
        <v>0</v>
      </c>
      <c r="S562" s="360"/>
      <c r="T562" s="361"/>
      <c r="U562" s="255">
        <f t="shared" si="168"/>
        <v>0</v>
      </c>
      <c r="V562" s="169"/>
      <c r="W562" s="169"/>
      <c r="X562" s="169"/>
      <c r="Y562" s="169"/>
      <c r="Z562" s="169"/>
      <c r="AA562" s="378"/>
      <c r="AB562" s="169"/>
      <c r="AC562" s="169"/>
      <c r="AD562" s="169"/>
      <c r="AE562" s="371"/>
      <c r="AF562" s="371"/>
      <c r="AG562" s="371"/>
      <c r="AH562" s="169"/>
      <c r="AI562" s="169"/>
      <c r="AJ562" s="169"/>
      <c r="AK562" s="169"/>
      <c r="AL562" s="169"/>
      <c r="AM562" s="169"/>
      <c r="AN562" s="176"/>
      <c r="AO562" s="176"/>
      <c r="AP562" s="176"/>
    </row>
    <row r="563" spans="9:42" ht="21" customHeight="1">
      <c r="I563" s="265">
        <f t="shared" si="162"/>
        <v>0</v>
      </c>
      <c r="J563" s="255">
        <f t="shared" si="167"/>
        <v>0</v>
      </c>
      <c r="K563" s="343">
        <f t="shared" si="166"/>
        <v>25</v>
      </c>
      <c r="L563" s="356"/>
      <c r="M563" s="356"/>
      <c r="N563" s="357">
        <f t="shared" si="163"/>
        <v>0</v>
      </c>
      <c r="O563" s="358"/>
      <c r="P563" s="358"/>
      <c r="Q563" s="359">
        <f t="shared" si="164"/>
        <v>0</v>
      </c>
      <c r="R563" s="359">
        <f t="shared" si="165"/>
        <v>0</v>
      </c>
      <c r="S563" s="360"/>
      <c r="T563" s="361"/>
      <c r="U563" s="255">
        <f t="shared" si="168"/>
        <v>0</v>
      </c>
      <c r="V563" s="169"/>
      <c r="W563" s="169"/>
      <c r="X563" s="169"/>
      <c r="Y563" s="169"/>
      <c r="Z563" s="169"/>
      <c r="AA563" s="378"/>
      <c r="AB563" s="169"/>
      <c r="AC563" s="169"/>
      <c r="AD563" s="169"/>
      <c r="AE563" s="371"/>
      <c r="AF563" s="371"/>
      <c r="AG563" s="371"/>
      <c r="AH563" s="169"/>
      <c r="AI563" s="169"/>
      <c r="AJ563" s="169"/>
      <c r="AK563" s="169"/>
      <c r="AL563" s="169"/>
      <c r="AM563" s="169"/>
      <c r="AN563" s="176"/>
      <c r="AO563" s="176"/>
      <c r="AP563" s="176"/>
    </row>
    <row r="564" spans="9:42" ht="21" customHeight="1">
      <c r="I564" s="265">
        <f t="shared" si="162"/>
        <v>0</v>
      </c>
      <c r="J564" s="255">
        <f t="shared" si="167"/>
        <v>0</v>
      </c>
      <c r="K564" s="343">
        <f t="shared" si="166"/>
        <v>26</v>
      </c>
      <c r="L564" s="356"/>
      <c r="M564" s="356"/>
      <c r="N564" s="357">
        <f t="shared" si="163"/>
        <v>0</v>
      </c>
      <c r="O564" s="358"/>
      <c r="P564" s="358"/>
      <c r="Q564" s="359">
        <f t="shared" si="164"/>
        <v>0</v>
      </c>
      <c r="R564" s="359">
        <f t="shared" si="165"/>
        <v>0</v>
      </c>
      <c r="S564" s="360"/>
      <c r="T564" s="361"/>
      <c r="U564" s="255">
        <f t="shared" si="168"/>
        <v>0</v>
      </c>
      <c r="V564" s="169"/>
      <c r="W564" s="169"/>
      <c r="X564" s="169"/>
      <c r="Y564" s="169"/>
      <c r="Z564" s="169"/>
      <c r="AA564" s="378"/>
      <c r="AB564" s="169"/>
      <c r="AC564" s="169"/>
      <c r="AD564" s="169"/>
      <c r="AE564" s="371"/>
      <c r="AF564" s="371"/>
      <c r="AG564" s="371"/>
      <c r="AH564" s="169"/>
      <c r="AI564" s="169"/>
      <c r="AJ564" s="169"/>
      <c r="AK564" s="169"/>
      <c r="AL564" s="169"/>
      <c r="AM564" s="169"/>
      <c r="AN564" s="176"/>
      <c r="AO564" s="176"/>
      <c r="AP564" s="176"/>
    </row>
    <row r="565" spans="9:42" ht="21" customHeight="1">
      <c r="I565" s="265">
        <f t="shared" si="162"/>
        <v>0</v>
      </c>
      <c r="J565" s="255">
        <f t="shared" si="167"/>
        <v>0</v>
      </c>
      <c r="K565" s="343">
        <f t="shared" si="166"/>
        <v>27</v>
      </c>
      <c r="L565" s="356"/>
      <c r="M565" s="356"/>
      <c r="N565" s="357">
        <f t="shared" si="163"/>
        <v>0</v>
      </c>
      <c r="O565" s="358"/>
      <c r="P565" s="358"/>
      <c r="Q565" s="359">
        <f t="shared" si="164"/>
        <v>0</v>
      </c>
      <c r="R565" s="359">
        <f t="shared" si="165"/>
        <v>0</v>
      </c>
      <c r="S565" s="360"/>
      <c r="T565" s="361"/>
      <c r="U565" s="255">
        <f t="shared" si="168"/>
        <v>0</v>
      </c>
      <c r="V565" s="169"/>
      <c r="W565" s="169"/>
      <c r="X565" s="169"/>
      <c r="Y565" s="169"/>
      <c r="Z565" s="169"/>
      <c r="AA565" s="378"/>
      <c r="AB565" s="169"/>
      <c r="AC565" s="169"/>
      <c r="AD565" s="169"/>
      <c r="AE565" s="371"/>
      <c r="AF565" s="371"/>
      <c r="AG565" s="371"/>
      <c r="AH565" s="169"/>
      <c r="AI565" s="169"/>
      <c r="AJ565" s="169"/>
      <c r="AK565" s="169"/>
      <c r="AL565" s="169"/>
      <c r="AM565" s="169"/>
      <c r="AN565" s="176"/>
      <c r="AO565" s="176"/>
      <c r="AP565" s="176"/>
    </row>
    <row r="566" spans="9:42" ht="21" customHeight="1">
      <c r="I566" s="265">
        <f t="shared" si="162"/>
        <v>0</v>
      </c>
      <c r="J566" s="255">
        <f t="shared" si="167"/>
        <v>0</v>
      </c>
      <c r="K566" s="343">
        <f t="shared" si="166"/>
        <v>28</v>
      </c>
      <c r="L566" s="356"/>
      <c r="M566" s="356"/>
      <c r="N566" s="357">
        <f t="shared" si="163"/>
        <v>0</v>
      </c>
      <c r="O566" s="358"/>
      <c r="P566" s="358"/>
      <c r="Q566" s="359">
        <f t="shared" si="164"/>
        <v>0</v>
      </c>
      <c r="R566" s="359">
        <f t="shared" si="165"/>
        <v>0</v>
      </c>
      <c r="S566" s="360"/>
      <c r="T566" s="361"/>
      <c r="U566" s="255">
        <f t="shared" si="168"/>
        <v>0</v>
      </c>
      <c r="V566" s="169"/>
      <c r="W566" s="169"/>
      <c r="X566" s="169"/>
      <c r="Y566" s="169"/>
      <c r="Z566" s="169"/>
      <c r="AA566" s="378"/>
      <c r="AB566" s="169"/>
      <c r="AC566" s="169"/>
      <c r="AD566" s="169"/>
      <c r="AE566" s="371"/>
      <c r="AF566" s="371"/>
      <c r="AG566" s="371"/>
      <c r="AH566" s="169"/>
      <c r="AI566" s="169"/>
      <c r="AJ566" s="169"/>
      <c r="AK566" s="169"/>
      <c r="AL566" s="169"/>
      <c r="AM566" s="169"/>
      <c r="AN566" s="176"/>
      <c r="AO566" s="176"/>
      <c r="AP566" s="176"/>
    </row>
    <row r="567" spans="9:42" ht="21" customHeight="1">
      <c r="I567" s="265">
        <f t="shared" si="162"/>
        <v>0</v>
      </c>
      <c r="J567" s="255">
        <f t="shared" si="167"/>
        <v>0</v>
      </c>
      <c r="K567" s="343">
        <f t="shared" si="166"/>
        <v>29</v>
      </c>
      <c r="L567" s="356"/>
      <c r="M567" s="356"/>
      <c r="N567" s="357">
        <f t="shared" si="163"/>
        <v>0</v>
      </c>
      <c r="O567" s="358"/>
      <c r="P567" s="358"/>
      <c r="Q567" s="359">
        <f t="shared" si="164"/>
        <v>0</v>
      </c>
      <c r="R567" s="359">
        <f t="shared" si="165"/>
        <v>0</v>
      </c>
      <c r="S567" s="360"/>
      <c r="T567" s="361"/>
      <c r="U567" s="255">
        <f t="shared" si="168"/>
        <v>0</v>
      </c>
      <c r="V567" s="169"/>
      <c r="W567" s="169"/>
      <c r="X567" s="169"/>
      <c r="Y567" s="169"/>
      <c r="Z567" s="169"/>
      <c r="AA567" s="378"/>
      <c r="AB567" s="169"/>
      <c r="AC567" s="169"/>
      <c r="AD567" s="169"/>
      <c r="AE567" s="371"/>
      <c r="AF567" s="371"/>
      <c r="AG567" s="371"/>
      <c r="AH567" s="169"/>
      <c r="AI567" s="169"/>
      <c r="AJ567" s="169"/>
      <c r="AK567" s="169"/>
      <c r="AL567" s="169"/>
      <c r="AM567" s="169"/>
      <c r="AN567" s="176"/>
      <c r="AO567" s="176"/>
      <c r="AP567" s="176"/>
    </row>
    <row r="568" spans="9:42" ht="21" customHeight="1">
      <c r="I568" s="265">
        <f t="shared" si="162"/>
        <v>0</v>
      </c>
      <c r="J568" s="255">
        <f t="shared" si="167"/>
        <v>0</v>
      </c>
      <c r="K568" s="343">
        <f t="shared" si="166"/>
        <v>30</v>
      </c>
      <c r="L568" s="356"/>
      <c r="M568" s="356"/>
      <c r="N568" s="357">
        <f t="shared" si="163"/>
        <v>0</v>
      </c>
      <c r="O568" s="358"/>
      <c r="P568" s="358"/>
      <c r="Q568" s="359">
        <f t="shared" si="164"/>
        <v>0</v>
      </c>
      <c r="R568" s="359">
        <f t="shared" si="165"/>
        <v>0</v>
      </c>
      <c r="S568" s="360"/>
      <c r="T568" s="361"/>
      <c r="U568" s="255">
        <f t="shared" si="168"/>
        <v>0</v>
      </c>
      <c r="V568" s="169"/>
      <c r="W568" s="169"/>
      <c r="X568" s="169"/>
      <c r="Y568" s="169"/>
      <c r="Z568" s="169"/>
      <c r="AA568" s="378"/>
      <c r="AB568" s="169"/>
      <c r="AC568" s="169"/>
      <c r="AD568" s="169"/>
      <c r="AE568" s="371"/>
      <c r="AF568" s="371"/>
      <c r="AG568" s="371"/>
      <c r="AH568" s="169"/>
      <c r="AI568" s="169"/>
      <c r="AJ568" s="169"/>
      <c r="AK568" s="169"/>
      <c r="AL568" s="169"/>
      <c r="AM568" s="169"/>
      <c r="AN568" s="176"/>
      <c r="AO568" s="176"/>
      <c r="AP568" s="176"/>
    </row>
    <row r="569" spans="9:42" ht="21" customHeight="1">
      <c r="I569" s="265">
        <f t="shared" si="162"/>
        <v>0</v>
      </c>
      <c r="J569" s="255">
        <f t="shared" si="167"/>
        <v>0</v>
      </c>
      <c r="K569" s="343">
        <f t="shared" si="166"/>
        <v>31</v>
      </c>
      <c r="L569" s="356"/>
      <c r="M569" s="356"/>
      <c r="N569" s="357">
        <f t="shared" si="163"/>
        <v>0</v>
      </c>
      <c r="O569" s="358"/>
      <c r="P569" s="358"/>
      <c r="Q569" s="359">
        <f t="shared" si="164"/>
        <v>0</v>
      </c>
      <c r="R569" s="359">
        <f t="shared" si="165"/>
        <v>0</v>
      </c>
      <c r="S569" s="360"/>
      <c r="T569" s="361"/>
      <c r="U569" s="255">
        <f t="shared" si="168"/>
        <v>0</v>
      </c>
      <c r="V569" s="169"/>
      <c r="W569" s="169"/>
      <c r="X569" s="169"/>
      <c r="Y569" s="169"/>
      <c r="Z569" s="169"/>
      <c r="AA569" s="378"/>
      <c r="AB569" s="169"/>
      <c r="AC569" s="169"/>
      <c r="AD569" s="169"/>
      <c r="AE569" s="371"/>
      <c r="AF569" s="371"/>
      <c r="AG569" s="371"/>
      <c r="AH569" s="169"/>
      <c r="AI569" s="169"/>
      <c r="AJ569" s="169"/>
      <c r="AK569" s="169"/>
      <c r="AL569" s="169"/>
      <c r="AM569" s="169"/>
      <c r="AN569" s="176"/>
      <c r="AO569" s="176"/>
      <c r="AP569" s="176"/>
    </row>
    <row r="570" spans="9:42" ht="21" customHeight="1">
      <c r="I570" s="265">
        <f t="shared" si="162"/>
        <v>0</v>
      </c>
      <c r="J570" s="255">
        <f t="shared" si="167"/>
        <v>0</v>
      </c>
      <c r="K570" s="343">
        <f t="shared" si="166"/>
        <v>32</v>
      </c>
      <c r="L570" s="356"/>
      <c r="M570" s="356"/>
      <c r="N570" s="357">
        <f t="shared" si="163"/>
        <v>0</v>
      </c>
      <c r="O570" s="358"/>
      <c r="P570" s="358"/>
      <c r="Q570" s="359">
        <f t="shared" si="164"/>
        <v>0</v>
      </c>
      <c r="R570" s="359">
        <f t="shared" si="165"/>
        <v>0</v>
      </c>
      <c r="S570" s="360"/>
      <c r="T570" s="361"/>
      <c r="U570" s="255">
        <f t="shared" si="168"/>
        <v>0</v>
      </c>
      <c r="V570" s="169"/>
      <c r="W570" s="169"/>
      <c r="X570" s="169"/>
      <c r="Y570" s="169"/>
      <c r="Z570" s="169"/>
      <c r="AA570" s="378"/>
      <c r="AB570" s="169"/>
      <c r="AC570" s="169"/>
      <c r="AD570" s="169"/>
      <c r="AE570" s="371"/>
      <c r="AF570" s="371"/>
      <c r="AG570" s="371"/>
      <c r="AH570" s="169"/>
      <c r="AI570" s="169"/>
      <c r="AJ570" s="169"/>
      <c r="AK570" s="169"/>
      <c r="AL570" s="169"/>
      <c r="AM570" s="169"/>
      <c r="AN570" s="176"/>
      <c r="AO570" s="176"/>
      <c r="AP570" s="176"/>
    </row>
    <row r="571" spans="9:42" ht="21" customHeight="1">
      <c r="I571" s="265">
        <f t="shared" si="162"/>
        <v>0</v>
      </c>
      <c r="J571" s="255">
        <f t="shared" si="167"/>
        <v>0</v>
      </c>
      <c r="K571" s="343">
        <f t="shared" si="166"/>
        <v>33</v>
      </c>
      <c r="L571" s="356"/>
      <c r="M571" s="356"/>
      <c r="N571" s="357">
        <f t="shared" si="163"/>
        <v>0</v>
      </c>
      <c r="O571" s="358"/>
      <c r="P571" s="358"/>
      <c r="Q571" s="359">
        <f t="shared" si="164"/>
        <v>0</v>
      </c>
      <c r="R571" s="359">
        <f t="shared" si="165"/>
        <v>0</v>
      </c>
      <c r="S571" s="360"/>
      <c r="T571" s="361"/>
      <c r="U571" s="255">
        <f t="shared" si="168"/>
        <v>0</v>
      </c>
      <c r="V571" s="169"/>
      <c r="W571" s="169"/>
      <c r="X571" s="169"/>
      <c r="Y571" s="169"/>
      <c r="Z571" s="169"/>
      <c r="AA571" s="378"/>
      <c r="AB571" s="169"/>
      <c r="AC571" s="169"/>
      <c r="AD571" s="169"/>
      <c r="AE571" s="371"/>
      <c r="AF571" s="371"/>
      <c r="AG571" s="371"/>
      <c r="AH571" s="169"/>
      <c r="AI571" s="169"/>
      <c r="AJ571" s="169"/>
      <c r="AK571" s="169"/>
      <c r="AL571" s="169"/>
      <c r="AM571" s="169"/>
      <c r="AN571" s="176"/>
      <c r="AO571" s="176"/>
      <c r="AP571" s="176"/>
    </row>
    <row r="572" spans="9:42" ht="21" customHeight="1">
      <c r="I572" s="265">
        <f t="shared" si="162"/>
        <v>0</v>
      </c>
      <c r="J572" s="255">
        <f t="shared" si="167"/>
        <v>0</v>
      </c>
      <c r="K572" s="343">
        <f t="shared" si="166"/>
        <v>34</v>
      </c>
      <c r="L572" s="356"/>
      <c r="M572" s="356"/>
      <c r="N572" s="357">
        <f t="shared" si="163"/>
        <v>0</v>
      </c>
      <c r="O572" s="358"/>
      <c r="P572" s="358"/>
      <c r="Q572" s="359">
        <f t="shared" si="164"/>
        <v>0</v>
      </c>
      <c r="R572" s="359">
        <f t="shared" si="165"/>
        <v>0</v>
      </c>
      <c r="S572" s="360"/>
      <c r="T572" s="361"/>
      <c r="U572" s="255">
        <f t="shared" si="168"/>
        <v>0</v>
      </c>
      <c r="V572" s="169"/>
      <c r="W572" s="169"/>
      <c r="X572" s="169"/>
      <c r="Y572" s="169"/>
      <c r="Z572" s="169"/>
      <c r="AA572" s="378"/>
      <c r="AB572" s="169"/>
      <c r="AC572" s="169"/>
      <c r="AD572" s="169"/>
      <c r="AE572" s="371"/>
      <c r="AF572" s="371"/>
      <c r="AG572" s="371"/>
      <c r="AH572" s="169"/>
      <c r="AI572" s="169"/>
      <c r="AJ572" s="169"/>
      <c r="AK572" s="169"/>
      <c r="AL572" s="169"/>
      <c r="AM572" s="169"/>
      <c r="AN572" s="176"/>
      <c r="AO572" s="176"/>
      <c r="AP572" s="176"/>
    </row>
    <row r="573" spans="9:42" ht="21" customHeight="1">
      <c r="I573" s="265">
        <f t="shared" si="162"/>
        <v>0</v>
      </c>
      <c r="J573" s="255">
        <f t="shared" si="167"/>
        <v>0</v>
      </c>
      <c r="K573" s="343">
        <f t="shared" si="166"/>
        <v>35</v>
      </c>
      <c r="L573" s="356"/>
      <c r="M573" s="356"/>
      <c r="N573" s="357">
        <f t="shared" si="163"/>
        <v>0</v>
      </c>
      <c r="O573" s="358"/>
      <c r="P573" s="358"/>
      <c r="Q573" s="359">
        <f t="shared" si="164"/>
        <v>0</v>
      </c>
      <c r="R573" s="359">
        <f t="shared" si="165"/>
        <v>0</v>
      </c>
      <c r="S573" s="360"/>
      <c r="T573" s="361"/>
      <c r="U573" s="255">
        <f t="shared" si="168"/>
        <v>0</v>
      </c>
      <c r="V573" s="169"/>
      <c r="W573" s="169"/>
      <c r="X573" s="169"/>
      <c r="Y573" s="169"/>
      <c r="Z573" s="169"/>
      <c r="AA573" s="378"/>
      <c r="AB573" s="169"/>
      <c r="AC573" s="169"/>
      <c r="AD573" s="169"/>
      <c r="AE573" s="371"/>
      <c r="AF573" s="371"/>
      <c r="AG573" s="371"/>
      <c r="AH573" s="169"/>
      <c r="AI573" s="169"/>
      <c r="AJ573" s="169"/>
      <c r="AK573" s="169"/>
      <c r="AL573" s="169"/>
      <c r="AM573" s="169"/>
      <c r="AN573" s="176"/>
      <c r="AO573" s="176"/>
      <c r="AP573" s="176"/>
    </row>
    <row r="574" spans="9:42" ht="21" customHeight="1">
      <c r="I574" s="265">
        <f t="shared" si="162"/>
        <v>0</v>
      </c>
      <c r="J574" s="255">
        <f t="shared" si="167"/>
        <v>0</v>
      </c>
      <c r="K574" s="343">
        <f t="shared" si="166"/>
        <v>36</v>
      </c>
      <c r="L574" s="356"/>
      <c r="M574" s="356"/>
      <c r="N574" s="357">
        <f t="shared" si="163"/>
        <v>0</v>
      </c>
      <c r="O574" s="358"/>
      <c r="P574" s="358"/>
      <c r="Q574" s="359">
        <f t="shared" si="164"/>
        <v>0</v>
      </c>
      <c r="R574" s="359">
        <f t="shared" si="165"/>
        <v>0</v>
      </c>
      <c r="S574" s="360"/>
      <c r="T574" s="361"/>
      <c r="U574" s="255">
        <f t="shared" si="168"/>
        <v>0</v>
      </c>
      <c r="V574" s="169"/>
      <c r="W574" s="169"/>
      <c r="X574" s="169"/>
      <c r="Y574" s="169"/>
      <c r="Z574" s="169"/>
      <c r="AA574" s="378"/>
      <c r="AB574" s="169"/>
      <c r="AC574" s="169"/>
      <c r="AD574" s="169"/>
      <c r="AE574" s="371"/>
      <c r="AF574" s="371"/>
      <c r="AG574" s="371"/>
      <c r="AH574" s="169"/>
      <c r="AI574" s="169"/>
      <c r="AJ574" s="169"/>
      <c r="AK574" s="169"/>
      <c r="AL574" s="169"/>
      <c r="AM574" s="169"/>
      <c r="AN574" s="176"/>
      <c r="AO574" s="176"/>
      <c r="AP574" s="176"/>
    </row>
    <row r="575" spans="9:42" ht="21" customHeight="1" thickBot="1">
      <c r="I575" s="265">
        <f t="shared" si="162"/>
        <v>0</v>
      </c>
      <c r="J575" s="255">
        <f t="shared" si="167"/>
        <v>0</v>
      </c>
      <c r="K575" s="385">
        <f t="shared" si="166"/>
        <v>37</v>
      </c>
      <c r="L575" s="356"/>
      <c r="M575" s="356"/>
      <c r="N575" s="387">
        <f t="shared" si="163"/>
        <v>0</v>
      </c>
      <c r="O575" s="388"/>
      <c r="P575" s="388"/>
      <c r="Q575" s="389">
        <f t="shared" si="164"/>
        <v>0</v>
      </c>
      <c r="R575" s="389">
        <f t="shared" si="165"/>
        <v>0</v>
      </c>
      <c r="S575" s="390"/>
      <c r="T575" s="391"/>
      <c r="U575" s="255">
        <f t="shared" si="168"/>
        <v>0</v>
      </c>
      <c r="V575" s="169"/>
      <c r="W575" s="169"/>
      <c r="X575" s="169"/>
      <c r="Y575" s="169"/>
      <c r="Z575" s="169"/>
      <c r="AA575" s="378"/>
      <c r="AB575" s="169"/>
      <c r="AC575" s="169"/>
      <c r="AD575" s="169"/>
      <c r="AE575" s="371"/>
      <c r="AF575" s="371"/>
      <c r="AG575" s="371"/>
      <c r="AH575" s="169"/>
      <c r="AI575" s="169"/>
      <c r="AJ575" s="169"/>
      <c r="AK575" s="169"/>
      <c r="AL575" s="169"/>
      <c r="AM575" s="169"/>
      <c r="AN575" s="176"/>
      <c r="AO575" s="176"/>
      <c r="AP575" s="176"/>
    </row>
    <row r="576" spans="9:42" ht="21" customHeight="1">
      <c r="I576" s="265">
        <f t="shared" ref="I576:I600" si="169">IF((O$578+P$578)&gt;0,1,0)</f>
        <v>0</v>
      </c>
      <c r="J576" s="255">
        <f t="shared" si="167"/>
        <v>0</v>
      </c>
      <c r="K576" s="2439" t="s">
        <v>1354</v>
      </c>
      <c r="L576" s="2441" t="s">
        <v>1353</v>
      </c>
      <c r="M576" s="2443" t="s">
        <v>1352</v>
      </c>
      <c r="N576" s="2443" t="s">
        <v>1351</v>
      </c>
      <c r="O576" s="2445" t="s">
        <v>1350</v>
      </c>
      <c r="P576" s="2445"/>
      <c r="Q576" s="2445" t="s">
        <v>1349</v>
      </c>
      <c r="R576" s="2445"/>
      <c r="S576" s="2446" t="s">
        <v>1348</v>
      </c>
      <c r="T576" s="2448" t="s">
        <v>1162</v>
      </c>
      <c r="U576" s="255">
        <f t="shared" si="168"/>
        <v>0</v>
      </c>
      <c r="V576" s="169"/>
      <c r="W576" s="169"/>
      <c r="X576" s="169"/>
      <c r="Y576" s="169"/>
      <c r="Z576" s="169"/>
      <c r="AA576" s="378"/>
      <c r="AB576" s="169"/>
      <c r="AC576" s="169"/>
      <c r="AD576" s="169"/>
      <c r="AE576" s="371"/>
      <c r="AF576" s="371"/>
      <c r="AG576" s="371"/>
      <c r="AH576" s="169"/>
      <c r="AI576" s="169"/>
      <c r="AJ576" s="169"/>
      <c r="AK576" s="169"/>
      <c r="AL576" s="169"/>
      <c r="AM576" s="169"/>
      <c r="AN576" s="176"/>
      <c r="AO576" s="176"/>
      <c r="AP576" s="176"/>
    </row>
    <row r="577" spans="9:42" ht="21" customHeight="1">
      <c r="I577" s="265">
        <f t="shared" si="169"/>
        <v>0</v>
      </c>
      <c r="J577" s="255">
        <f t="shared" si="167"/>
        <v>0</v>
      </c>
      <c r="K577" s="2440"/>
      <c r="L577" s="2442"/>
      <c r="M577" s="2444"/>
      <c r="N577" s="2444"/>
      <c r="O577" s="334" t="s">
        <v>786</v>
      </c>
      <c r="P577" s="335" t="s">
        <v>787</v>
      </c>
      <c r="Q577" s="335" t="s">
        <v>786</v>
      </c>
      <c r="R577" s="415" t="s">
        <v>787</v>
      </c>
      <c r="S577" s="2447"/>
      <c r="T577" s="2449"/>
      <c r="U577" s="255">
        <f t="shared" si="168"/>
        <v>0</v>
      </c>
      <c r="V577" s="169"/>
      <c r="W577" s="169"/>
      <c r="X577" s="169"/>
      <c r="Y577" s="169"/>
      <c r="Z577" s="169"/>
      <c r="AA577" s="378"/>
      <c r="AB577" s="169"/>
      <c r="AC577" s="169"/>
      <c r="AD577" s="169"/>
      <c r="AE577" s="371"/>
      <c r="AF577" s="371"/>
      <c r="AG577" s="371"/>
      <c r="AH577" s="169"/>
      <c r="AI577" s="169"/>
      <c r="AJ577" s="169"/>
      <c r="AK577" s="169"/>
      <c r="AL577" s="169"/>
      <c r="AM577" s="169"/>
      <c r="AN577" s="176"/>
      <c r="AO577" s="176"/>
      <c r="AP577" s="176"/>
    </row>
    <row r="578" spans="9:42" ht="21" customHeight="1">
      <c r="I578" s="265">
        <f t="shared" si="169"/>
        <v>0</v>
      </c>
      <c r="J578" s="255">
        <f t="shared" si="167"/>
        <v>0</v>
      </c>
      <c r="K578" s="343">
        <f>+K50+1</f>
        <v>38</v>
      </c>
      <c r="L578" s="356"/>
      <c r="M578" s="356"/>
      <c r="N578" s="357">
        <f t="shared" ref="N578:N600" si="170">IF(O578+P578&gt;0,$W$527,)</f>
        <v>0</v>
      </c>
      <c r="O578" s="358"/>
      <c r="P578" s="358"/>
      <c r="Q578" s="359">
        <f t="shared" ref="Q578:Q600" si="171">ROUND(O578*50,0)</f>
        <v>0</v>
      </c>
      <c r="R578" s="359">
        <f t="shared" ref="R578:R600" si="172">ROUND(P578*50,0)</f>
        <v>0</v>
      </c>
      <c r="S578" s="360"/>
      <c r="T578" s="361"/>
      <c r="U578" s="255">
        <f t="shared" si="168"/>
        <v>0</v>
      </c>
      <c r="V578" s="169"/>
      <c r="W578" s="169"/>
      <c r="X578" s="169"/>
      <c r="Y578" s="169"/>
      <c r="Z578" s="169"/>
      <c r="AA578" s="378"/>
      <c r="AB578" s="169"/>
      <c r="AC578" s="169"/>
      <c r="AD578" s="169"/>
      <c r="AE578" s="371"/>
      <c r="AF578" s="371"/>
      <c r="AG578" s="371"/>
      <c r="AH578" s="169"/>
      <c r="AI578" s="169"/>
      <c r="AJ578" s="169"/>
      <c r="AK578" s="169"/>
      <c r="AL578" s="169"/>
      <c r="AM578" s="169"/>
      <c r="AN578" s="176"/>
      <c r="AO578" s="176"/>
      <c r="AP578" s="176"/>
    </row>
    <row r="579" spans="9:42" ht="21" customHeight="1">
      <c r="I579" s="265">
        <f t="shared" si="169"/>
        <v>0</v>
      </c>
      <c r="J579" s="255">
        <f t="shared" si="167"/>
        <v>0</v>
      </c>
      <c r="K579" s="343">
        <f t="shared" ref="K579:K600" si="173">+K578+1</f>
        <v>39</v>
      </c>
      <c r="L579" s="356"/>
      <c r="M579" s="356"/>
      <c r="N579" s="357">
        <f t="shared" si="170"/>
        <v>0</v>
      </c>
      <c r="O579" s="358"/>
      <c r="P579" s="358"/>
      <c r="Q579" s="359">
        <f t="shared" si="171"/>
        <v>0</v>
      </c>
      <c r="R579" s="359">
        <f t="shared" si="172"/>
        <v>0</v>
      </c>
      <c r="S579" s="360"/>
      <c r="T579" s="361"/>
      <c r="U579" s="255">
        <f t="shared" si="168"/>
        <v>0</v>
      </c>
      <c r="V579" s="169"/>
      <c r="W579" s="169"/>
      <c r="X579" s="169"/>
      <c r="Y579" s="169"/>
      <c r="Z579" s="169"/>
      <c r="AA579" s="378"/>
      <c r="AB579" s="169"/>
      <c r="AC579" s="169"/>
      <c r="AD579" s="169"/>
      <c r="AE579" s="371"/>
      <c r="AF579" s="371"/>
      <c r="AG579" s="371"/>
      <c r="AH579" s="169"/>
      <c r="AI579" s="169"/>
      <c r="AJ579" s="169"/>
      <c r="AK579" s="169"/>
      <c r="AL579" s="169"/>
      <c r="AM579" s="169"/>
      <c r="AN579" s="176"/>
      <c r="AO579" s="176"/>
      <c r="AP579" s="176"/>
    </row>
    <row r="580" spans="9:42" ht="21" customHeight="1">
      <c r="I580" s="265">
        <f t="shared" si="169"/>
        <v>0</v>
      </c>
      <c r="J580" s="255">
        <f t="shared" si="167"/>
        <v>0</v>
      </c>
      <c r="K580" s="343">
        <f t="shared" si="173"/>
        <v>40</v>
      </c>
      <c r="L580" s="356"/>
      <c r="M580" s="356"/>
      <c r="N580" s="357">
        <f t="shared" si="170"/>
        <v>0</v>
      </c>
      <c r="O580" s="358"/>
      <c r="P580" s="358"/>
      <c r="Q580" s="359">
        <f t="shared" si="171"/>
        <v>0</v>
      </c>
      <c r="R580" s="359">
        <f t="shared" si="172"/>
        <v>0</v>
      </c>
      <c r="S580" s="360"/>
      <c r="T580" s="361"/>
      <c r="U580" s="255">
        <f t="shared" si="168"/>
        <v>0</v>
      </c>
      <c r="V580" s="169"/>
      <c r="W580" s="169"/>
      <c r="X580" s="169"/>
      <c r="Y580" s="169"/>
      <c r="Z580" s="169"/>
      <c r="AA580" s="378"/>
      <c r="AB580" s="169"/>
      <c r="AC580" s="169"/>
      <c r="AD580" s="169"/>
      <c r="AE580" s="371"/>
      <c r="AF580" s="371"/>
      <c r="AG580" s="371"/>
      <c r="AH580" s="169"/>
      <c r="AI580" s="169"/>
      <c r="AJ580" s="169"/>
      <c r="AK580" s="169"/>
      <c r="AL580" s="169"/>
      <c r="AM580" s="169"/>
      <c r="AN580" s="176"/>
      <c r="AO580" s="176"/>
      <c r="AP580" s="176"/>
    </row>
    <row r="581" spans="9:42" ht="21" customHeight="1">
      <c r="I581" s="265">
        <f t="shared" si="169"/>
        <v>0</v>
      </c>
      <c r="J581" s="255">
        <f t="shared" si="167"/>
        <v>0</v>
      </c>
      <c r="K581" s="343">
        <f t="shared" si="173"/>
        <v>41</v>
      </c>
      <c r="L581" s="356"/>
      <c r="M581" s="356"/>
      <c r="N581" s="357">
        <f t="shared" si="170"/>
        <v>0</v>
      </c>
      <c r="O581" s="358"/>
      <c r="P581" s="358"/>
      <c r="Q581" s="359">
        <f t="shared" si="171"/>
        <v>0</v>
      </c>
      <c r="R581" s="359">
        <f t="shared" si="172"/>
        <v>0</v>
      </c>
      <c r="S581" s="360"/>
      <c r="T581" s="361"/>
      <c r="U581" s="255">
        <f t="shared" si="168"/>
        <v>0</v>
      </c>
      <c r="V581" s="169"/>
      <c r="W581" s="169"/>
      <c r="X581" s="169"/>
      <c r="Y581" s="169"/>
      <c r="Z581" s="169"/>
      <c r="AA581" s="378"/>
      <c r="AB581" s="169"/>
      <c r="AC581" s="169"/>
      <c r="AD581" s="169"/>
      <c r="AE581" s="371"/>
      <c r="AF581" s="371"/>
      <c r="AG581" s="371"/>
      <c r="AH581" s="169"/>
      <c r="AI581" s="169"/>
      <c r="AJ581" s="169"/>
      <c r="AK581" s="169"/>
      <c r="AL581" s="169"/>
      <c r="AM581" s="169"/>
      <c r="AN581" s="176"/>
      <c r="AO581" s="176"/>
      <c r="AP581" s="176"/>
    </row>
    <row r="582" spans="9:42" ht="21" customHeight="1">
      <c r="I582" s="265">
        <f t="shared" si="169"/>
        <v>0</v>
      </c>
      <c r="J582" s="255">
        <f t="shared" si="167"/>
        <v>0</v>
      </c>
      <c r="K582" s="343">
        <f t="shared" si="173"/>
        <v>42</v>
      </c>
      <c r="L582" s="356"/>
      <c r="M582" s="356"/>
      <c r="N582" s="357">
        <f t="shared" si="170"/>
        <v>0</v>
      </c>
      <c r="O582" s="358"/>
      <c r="P582" s="358"/>
      <c r="Q582" s="359">
        <f t="shared" si="171"/>
        <v>0</v>
      </c>
      <c r="R582" s="359">
        <f t="shared" si="172"/>
        <v>0</v>
      </c>
      <c r="S582" s="360"/>
      <c r="T582" s="361"/>
      <c r="U582" s="255">
        <f t="shared" si="168"/>
        <v>0</v>
      </c>
      <c r="V582" s="169"/>
      <c r="W582" s="169"/>
      <c r="X582" s="169"/>
      <c r="Y582" s="169"/>
      <c r="Z582" s="169"/>
      <c r="AA582" s="378"/>
      <c r="AB582" s="169"/>
      <c r="AC582" s="169"/>
      <c r="AD582" s="169"/>
      <c r="AE582" s="371"/>
      <c r="AF582" s="371"/>
      <c r="AG582" s="371"/>
      <c r="AH582" s="169"/>
      <c r="AI582" s="169"/>
      <c r="AJ582" s="169"/>
      <c r="AK582" s="169"/>
      <c r="AL582" s="169"/>
      <c r="AM582" s="169"/>
      <c r="AN582" s="176"/>
      <c r="AO582" s="176"/>
      <c r="AP582" s="176"/>
    </row>
    <row r="583" spans="9:42" ht="21" customHeight="1">
      <c r="I583" s="265">
        <f t="shared" si="169"/>
        <v>0</v>
      </c>
      <c r="J583" s="255">
        <f t="shared" si="167"/>
        <v>0</v>
      </c>
      <c r="K583" s="343">
        <f t="shared" si="173"/>
        <v>43</v>
      </c>
      <c r="L583" s="356"/>
      <c r="M583" s="356"/>
      <c r="N583" s="357">
        <f t="shared" si="170"/>
        <v>0</v>
      </c>
      <c r="O583" s="358"/>
      <c r="P583" s="358"/>
      <c r="Q583" s="359">
        <f t="shared" si="171"/>
        <v>0</v>
      </c>
      <c r="R583" s="359">
        <f t="shared" si="172"/>
        <v>0</v>
      </c>
      <c r="S583" s="360"/>
      <c r="T583" s="361"/>
      <c r="U583" s="255">
        <f t="shared" si="168"/>
        <v>0</v>
      </c>
      <c r="V583" s="169"/>
      <c r="W583" s="169"/>
      <c r="X583" s="169"/>
      <c r="Y583" s="169"/>
      <c r="Z583" s="169"/>
      <c r="AA583" s="378"/>
      <c r="AB583" s="169"/>
      <c r="AC583" s="169"/>
      <c r="AD583" s="169"/>
      <c r="AE583" s="371"/>
      <c r="AF583" s="371"/>
      <c r="AG583" s="371"/>
      <c r="AH583" s="169"/>
      <c r="AI583" s="169"/>
      <c r="AJ583" s="169"/>
      <c r="AK583" s="169"/>
      <c r="AL583" s="169"/>
      <c r="AM583" s="169"/>
      <c r="AN583" s="176"/>
      <c r="AO583" s="176"/>
      <c r="AP583" s="176"/>
    </row>
    <row r="584" spans="9:42" ht="21" customHeight="1">
      <c r="I584" s="265">
        <f t="shared" si="169"/>
        <v>0</v>
      </c>
      <c r="J584" s="255">
        <f t="shared" si="167"/>
        <v>0</v>
      </c>
      <c r="K584" s="343">
        <f t="shared" si="173"/>
        <v>44</v>
      </c>
      <c r="L584" s="356"/>
      <c r="M584" s="356"/>
      <c r="N584" s="357">
        <f t="shared" si="170"/>
        <v>0</v>
      </c>
      <c r="O584" s="358"/>
      <c r="P584" s="358"/>
      <c r="Q584" s="359">
        <f t="shared" si="171"/>
        <v>0</v>
      </c>
      <c r="R584" s="359">
        <f t="shared" si="172"/>
        <v>0</v>
      </c>
      <c r="S584" s="360"/>
      <c r="T584" s="361"/>
      <c r="U584" s="255">
        <f t="shared" si="168"/>
        <v>0</v>
      </c>
      <c r="V584" s="169"/>
      <c r="W584" s="169"/>
      <c r="X584" s="169"/>
      <c r="Y584" s="169"/>
      <c r="Z584" s="169"/>
      <c r="AA584" s="378"/>
      <c r="AB584" s="169"/>
      <c r="AC584" s="169"/>
      <c r="AD584" s="169"/>
      <c r="AE584" s="371"/>
      <c r="AF584" s="371"/>
      <c r="AG584" s="371"/>
      <c r="AH584" s="169"/>
      <c r="AI584" s="169"/>
      <c r="AJ584" s="169"/>
      <c r="AK584" s="169"/>
      <c r="AL584" s="169"/>
      <c r="AM584" s="169"/>
      <c r="AN584" s="176"/>
      <c r="AO584" s="176"/>
      <c r="AP584" s="176"/>
    </row>
    <row r="585" spans="9:42" ht="21" customHeight="1">
      <c r="I585" s="265">
        <f t="shared" si="169"/>
        <v>0</v>
      </c>
      <c r="J585" s="255">
        <f t="shared" si="167"/>
        <v>0</v>
      </c>
      <c r="K585" s="343">
        <f t="shared" si="173"/>
        <v>45</v>
      </c>
      <c r="L585" s="356"/>
      <c r="M585" s="356"/>
      <c r="N585" s="357">
        <f t="shared" si="170"/>
        <v>0</v>
      </c>
      <c r="O585" s="358"/>
      <c r="P585" s="358"/>
      <c r="Q585" s="359">
        <f t="shared" si="171"/>
        <v>0</v>
      </c>
      <c r="R585" s="359">
        <f t="shared" si="172"/>
        <v>0</v>
      </c>
      <c r="S585" s="360"/>
      <c r="T585" s="361"/>
      <c r="U585" s="255">
        <f t="shared" si="168"/>
        <v>0</v>
      </c>
      <c r="V585" s="169"/>
      <c r="W585" s="169"/>
      <c r="X585" s="169"/>
      <c r="Y585" s="169"/>
      <c r="Z585" s="169"/>
      <c r="AA585" s="378"/>
      <c r="AB585" s="169"/>
      <c r="AC585" s="169"/>
      <c r="AD585" s="169"/>
      <c r="AE585" s="371"/>
      <c r="AF585" s="371"/>
      <c r="AG585" s="371"/>
      <c r="AH585" s="169"/>
      <c r="AI585" s="169"/>
      <c r="AJ585" s="169"/>
      <c r="AK585" s="169"/>
      <c r="AL585" s="169"/>
      <c r="AM585" s="169"/>
      <c r="AN585" s="176"/>
      <c r="AO585" s="176"/>
      <c r="AP585" s="176"/>
    </row>
    <row r="586" spans="9:42" ht="21" customHeight="1">
      <c r="I586" s="265">
        <f t="shared" si="169"/>
        <v>0</v>
      </c>
      <c r="J586" s="255">
        <f t="shared" si="167"/>
        <v>0</v>
      </c>
      <c r="K586" s="343">
        <f t="shared" si="173"/>
        <v>46</v>
      </c>
      <c r="L586" s="356"/>
      <c r="M586" s="356"/>
      <c r="N586" s="357">
        <f t="shared" si="170"/>
        <v>0</v>
      </c>
      <c r="O586" s="358"/>
      <c r="P586" s="358"/>
      <c r="Q586" s="359">
        <f t="shared" si="171"/>
        <v>0</v>
      </c>
      <c r="R586" s="359">
        <f t="shared" si="172"/>
        <v>0</v>
      </c>
      <c r="S586" s="360"/>
      <c r="T586" s="361"/>
      <c r="U586" s="255">
        <f t="shared" si="168"/>
        <v>0</v>
      </c>
      <c r="V586" s="169"/>
      <c r="W586" s="169"/>
      <c r="X586" s="169"/>
      <c r="Y586" s="169"/>
      <c r="Z586" s="169"/>
      <c r="AA586" s="378"/>
      <c r="AB586" s="169"/>
      <c r="AC586" s="169"/>
      <c r="AD586" s="169"/>
      <c r="AE586" s="371"/>
      <c r="AF586" s="371"/>
      <c r="AG586" s="371"/>
      <c r="AH586" s="169"/>
      <c r="AI586" s="169"/>
      <c r="AJ586" s="169"/>
      <c r="AK586" s="169"/>
      <c r="AL586" s="169"/>
      <c r="AM586" s="169"/>
      <c r="AN586" s="176"/>
      <c r="AO586" s="176"/>
      <c r="AP586" s="176"/>
    </row>
    <row r="587" spans="9:42" ht="21" customHeight="1">
      <c r="I587" s="265">
        <f t="shared" si="169"/>
        <v>0</v>
      </c>
      <c r="J587" s="255">
        <f t="shared" si="167"/>
        <v>0</v>
      </c>
      <c r="K587" s="343">
        <f t="shared" si="173"/>
        <v>47</v>
      </c>
      <c r="L587" s="356"/>
      <c r="M587" s="356"/>
      <c r="N587" s="357">
        <f t="shared" si="170"/>
        <v>0</v>
      </c>
      <c r="O587" s="358"/>
      <c r="P587" s="358"/>
      <c r="Q587" s="359">
        <f t="shared" si="171"/>
        <v>0</v>
      </c>
      <c r="R587" s="359">
        <f t="shared" si="172"/>
        <v>0</v>
      </c>
      <c r="S587" s="360"/>
      <c r="T587" s="361"/>
      <c r="U587" s="255">
        <f t="shared" si="168"/>
        <v>0</v>
      </c>
      <c r="V587" s="169"/>
      <c r="W587" s="169"/>
      <c r="X587" s="169"/>
      <c r="Y587" s="169"/>
      <c r="Z587" s="169"/>
      <c r="AA587" s="378"/>
      <c r="AB587" s="169"/>
      <c r="AC587" s="169"/>
      <c r="AD587" s="169"/>
      <c r="AE587" s="371"/>
      <c r="AF587" s="371"/>
      <c r="AG587" s="371"/>
      <c r="AH587" s="169"/>
      <c r="AI587" s="169"/>
      <c r="AJ587" s="169"/>
      <c r="AK587" s="169"/>
      <c r="AL587" s="169"/>
      <c r="AM587" s="169"/>
      <c r="AN587" s="176"/>
      <c r="AO587" s="176"/>
      <c r="AP587" s="176"/>
    </row>
    <row r="588" spans="9:42" ht="21" customHeight="1">
      <c r="I588" s="265">
        <f t="shared" si="169"/>
        <v>0</v>
      </c>
      <c r="J588" s="255">
        <f t="shared" si="167"/>
        <v>0</v>
      </c>
      <c r="K588" s="343">
        <f t="shared" si="173"/>
        <v>48</v>
      </c>
      <c r="L588" s="356"/>
      <c r="M588" s="356"/>
      <c r="N588" s="357">
        <f t="shared" si="170"/>
        <v>0</v>
      </c>
      <c r="O588" s="358"/>
      <c r="P588" s="358"/>
      <c r="Q588" s="359">
        <f t="shared" si="171"/>
        <v>0</v>
      </c>
      <c r="R588" s="359">
        <f t="shared" si="172"/>
        <v>0</v>
      </c>
      <c r="S588" s="360"/>
      <c r="T588" s="361"/>
      <c r="U588" s="255">
        <f t="shared" si="168"/>
        <v>0</v>
      </c>
      <c r="V588" s="169"/>
      <c r="W588" s="169"/>
      <c r="X588" s="169"/>
      <c r="Y588" s="169"/>
      <c r="Z588" s="169"/>
      <c r="AA588" s="378"/>
      <c r="AB588" s="169"/>
      <c r="AC588" s="169"/>
      <c r="AD588" s="169"/>
      <c r="AE588" s="371"/>
      <c r="AF588" s="371"/>
      <c r="AG588" s="371"/>
      <c r="AH588" s="169"/>
      <c r="AI588" s="169"/>
      <c r="AJ588" s="169"/>
      <c r="AK588" s="169"/>
      <c r="AL588" s="169"/>
      <c r="AM588" s="169"/>
      <c r="AN588" s="176"/>
      <c r="AO588" s="176"/>
      <c r="AP588" s="176"/>
    </row>
    <row r="589" spans="9:42" ht="21" customHeight="1">
      <c r="I589" s="265">
        <f t="shared" si="169"/>
        <v>0</v>
      </c>
      <c r="J589" s="255">
        <f t="shared" si="167"/>
        <v>0</v>
      </c>
      <c r="K589" s="343">
        <f t="shared" si="173"/>
        <v>49</v>
      </c>
      <c r="L589" s="356"/>
      <c r="M589" s="356"/>
      <c r="N589" s="357">
        <f t="shared" si="170"/>
        <v>0</v>
      </c>
      <c r="O589" s="358"/>
      <c r="P589" s="358"/>
      <c r="Q589" s="359">
        <f t="shared" si="171"/>
        <v>0</v>
      </c>
      <c r="R589" s="359">
        <f t="shared" si="172"/>
        <v>0</v>
      </c>
      <c r="S589" s="360"/>
      <c r="T589" s="361"/>
      <c r="U589" s="255">
        <f t="shared" si="168"/>
        <v>0</v>
      </c>
      <c r="V589" s="169"/>
      <c r="W589" s="169"/>
      <c r="X589" s="169"/>
      <c r="Y589" s="169"/>
      <c r="Z589" s="169"/>
      <c r="AA589" s="378"/>
      <c r="AB589" s="169"/>
      <c r="AC589" s="169"/>
      <c r="AD589" s="169"/>
      <c r="AE589" s="371"/>
      <c r="AF589" s="371"/>
      <c r="AG589" s="371"/>
      <c r="AH589" s="169"/>
      <c r="AI589" s="169"/>
      <c r="AJ589" s="169"/>
      <c r="AK589" s="169"/>
      <c r="AL589" s="169"/>
      <c r="AM589" s="169"/>
      <c r="AN589" s="176"/>
      <c r="AO589" s="176"/>
      <c r="AP589" s="176"/>
    </row>
    <row r="590" spans="9:42" ht="21" customHeight="1">
      <c r="I590" s="265">
        <f t="shared" si="169"/>
        <v>0</v>
      </c>
      <c r="J590" s="255">
        <f t="shared" ref="J590:J600" si="174">IF($Q$529&gt;0,8,)</f>
        <v>0</v>
      </c>
      <c r="K590" s="343">
        <f t="shared" si="173"/>
        <v>50</v>
      </c>
      <c r="L590" s="356"/>
      <c r="M590" s="356"/>
      <c r="N590" s="357">
        <f t="shared" si="170"/>
        <v>0</v>
      </c>
      <c r="O590" s="358"/>
      <c r="P590" s="358"/>
      <c r="Q590" s="359">
        <f t="shared" si="171"/>
        <v>0</v>
      </c>
      <c r="R590" s="359">
        <f t="shared" si="172"/>
        <v>0</v>
      </c>
      <c r="S590" s="360"/>
      <c r="T590" s="361"/>
      <c r="U590" s="255">
        <f t="shared" ref="U590:U600" si="175">IF($Q$529&gt;0,8,)</f>
        <v>0</v>
      </c>
      <c r="V590" s="169"/>
      <c r="W590" s="169"/>
      <c r="X590" s="169"/>
      <c r="Y590" s="169"/>
      <c r="Z590" s="169"/>
      <c r="AA590" s="378"/>
      <c r="AB590" s="169"/>
      <c r="AC590" s="169"/>
      <c r="AD590" s="169"/>
      <c r="AE590" s="371"/>
      <c r="AF590" s="371"/>
      <c r="AG590" s="371"/>
      <c r="AH590" s="169"/>
      <c r="AI590" s="169"/>
      <c r="AJ590" s="169"/>
      <c r="AK590" s="169"/>
      <c r="AL590" s="169"/>
      <c r="AM590" s="169"/>
      <c r="AN590" s="176"/>
      <c r="AO590" s="176"/>
      <c r="AP590" s="176"/>
    </row>
    <row r="591" spans="9:42" ht="21" customHeight="1">
      <c r="I591" s="265">
        <f t="shared" si="169"/>
        <v>0</v>
      </c>
      <c r="J591" s="255">
        <f t="shared" si="174"/>
        <v>0</v>
      </c>
      <c r="K591" s="343">
        <f t="shared" si="173"/>
        <v>51</v>
      </c>
      <c r="L591" s="356"/>
      <c r="M591" s="356"/>
      <c r="N591" s="357">
        <f t="shared" si="170"/>
        <v>0</v>
      </c>
      <c r="O591" s="358"/>
      <c r="P591" s="358"/>
      <c r="Q591" s="359">
        <f t="shared" si="171"/>
        <v>0</v>
      </c>
      <c r="R591" s="359">
        <f t="shared" si="172"/>
        <v>0</v>
      </c>
      <c r="S591" s="360"/>
      <c r="T591" s="361"/>
      <c r="U591" s="255">
        <f t="shared" si="175"/>
        <v>0</v>
      </c>
      <c r="V591" s="169"/>
      <c r="W591" s="169"/>
      <c r="X591" s="169"/>
      <c r="Y591" s="169"/>
      <c r="Z591" s="169"/>
      <c r="AA591" s="378"/>
      <c r="AB591" s="169"/>
      <c r="AC591" s="169"/>
      <c r="AD591" s="169"/>
      <c r="AE591" s="371"/>
      <c r="AF591" s="371"/>
      <c r="AG591" s="371"/>
      <c r="AH591" s="169"/>
      <c r="AI591" s="169"/>
      <c r="AJ591" s="169"/>
      <c r="AK591" s="169"/>
      <c r="AL591" s="169"/>
      <c r="AM591" s="169"/>
      <c r="AN591" s="176"/>
      <c r="AO591" s="176"/>
      <c r="AP591" s="176"/>
    </row>
    <row r="592" spans="9:42" ht="21" customHeight="1">
      <c r="I592" s="265">
        <f t="shared" si="169"/>
        <v>0</v>
      </c>
      <c r="J592" s="255">
        <f t="shared" si="174"/>
        <v>0</v>
      </c>
      <c r="K592" s="343">
        <f t="shared" si="173"/>
        <v>52</v>
      </c>
      <c r="L592" s="356"/>
      <c r="M592" s="356"/>
      <c r="N592" s="357">
        <f t="shared" si="170"/>
        <v>0</v>
      </c>
      <c r="O592" s="358"/>
      <c r="P592" s="358"/>
      <c r="Q592" s="359">
        <f t="shared" si="171"/>
        <v>0</v>
      </c>
      <c r="R592" s="359">
        <f t="shared" si="172"/>
        <v>0</v>
      </c>
      <c r="S592" s="360"/>
      <c r="T592" s="361"/>
      <c r="U592" s="255">
        <f t="shared" si="175"/>
        <v>0</v>
      </c>
      <c r="V592" s="169"/>
      <c r="W592" s="169"/>
      <c r="X592" s="169"/>
      <c r="Y592" s="169"/>
      <c r="Z592" s="169"/>
      <c r="AA592" s="378"/>
      <c r="AB592" s="169"/>
      <c r="AC592" s="169"/>
      <c r="AD592" s="169"/>
      <c r="AE592" s="371"/>
      <c r="AF592" s="371"/>
      <c r="AG592" s="371"/>
      <c r="AH592" s="169"/>
      <c r="AI592" s="169"/>
      <c r="AJ592" s="169"/>
      <c r="AK592" s="169"/>
      <c r="AL592" s="169"/>
      <c r="AM592" s="169"/>
      <c r="AN592" s="176"/>
      <c r="AO592" s="176"/>
      <c r="AP592" s="176"/>
    </row>
    <row r="593" spans="9:42" ht="21" customHeight="1">
      <c r="I593" s="265">
        <f t="shared" si="169"/>
        <v>0</v>
      </c>
      <c r="J593" s="255">
        <f t="shared" si="174"/>
        <v>0</v>
      </c>
      <c r="K593" s="343">
        <f t="shared" si="173"/>
        <v>53</v>
      </c>
      <c r="L593" s="356"/>
      <c r="M593" s="356"/>
      <c r="N593" s="357">
        <f t="shared" si="170"/>
        <v>0</v>
      </c>
      <c r="O593" s="358"/>
      <c r="P593" s="358"/>
      <c r="Q593" s="359">
        <f t="shared" si="171"/>
        <v>0</v>
      </c>
      <c r="R593" s="359">
        <f t="shared" si="172"/>
        <v>0</v>
      </c>
      <c r="S593" s="360"/>
      <c r="T593" s="361"/>
      <c r="U593" s="255">
        <f t="shared" si="175"/>
        <v>0</v>
      </c>
      <c r="V593" s="169"/>
      <c r="W593" s="169"/>
      <c r="X593" s="169"/>
      <c r="Y593" s="169"/>
      <c r="Z593" s="169"/>
      <c r="AA593" s="378"/>
      <c r="AB593" s="169"/>
      <c r="AC593" s="169"/>
      <c r="AD593" s="169"/>
      <c r="AE593" s="371"/>
      <c r="AF593" s="371"/>
      <c r="AG593" s="371"/>
      <c r="AH593" s="169"/>
      <c r="AI593" s="169"/>
      <c r="AJ593" s="169"/>
      <c r="AK593" s="169"/>
      <c r="AL593" s="169"/>
      <c r="AM593" s="169"/>
      <c r="AN593" s="176"/>
      <c r="AO593" s="176"/>
      <c r="AP593" s="176"/>
    </row>
    <row r="594" spans="9:42" ht="21" customHeight="1">
      <c r="I594" s="265">
        <f t="shared" si="169"/>
        <v>0</v>
      </c>
      <c r="J594" s="255">
        <f t="shared" si="174"/>
        <v>0</v>
      </c>
      <c r="K594" s="343">
        <f t="shared" si="173"/>
        <v>54</v>
      </c>
      <c r="L594" s="356"/>
      <c r="M594" s="356"/>
      <c r="N594" s="357">
        <f t="shared" si="170"/>
        <v>0</v>
      </c>
      <c r="O594" s="358"/>
      <c r="P594" s="358"/>
      <c r="Q594" s="359">
        <f t="shared" si="171"/>
        <v>0</v>
      </c>
      <c r="R594" s="359">
        <f t="shared" si="172"/>
        <v>0</v>
      </c>
      <c r="S594" s="360"/>
      <c r="T594" s="361"/>
      <c r="U594" s="255">
        <f t="shared" si="175"/>
        <v>0</v>
      </c>
      <c r="V594" s="169"/>
      <c r="W594" s="169"/>
      <c r="X594" s="169"/>
      <c r="Y594" s="169"/>
      <c r="Z594" s="169"/>
      <c r="AA594" s="378"/>
      <c r="AB594" s="169"/>
      <c r="AC594" s="169"/>
      <c r="AD594" s="169"/>
      <c r="AE594" s="371"/>
      <c r="AF594" s="371"/>
      <c r="AG594" s="371"/>
      <c r="AH594" s="169"/>
      <c r="AI594" s="169"/>
      <c r="AJ594" s="169"/>
      <c r="AK594" s="169"/>
      <c r="AL594" s="169"/>
      <c r="AM594" s="169"/>
      <c r="AN594" s="176"/>
      <c r="AO594" s="176"/>
      <c r="AP594" s="176"/>
    </row>
    <row r="595" spans="9:42" ht="21" customHeight="1">
      <c r="I595" s="265">
        <f t="shared" si="169"/>
        <v>0</v>
      </c>
      <c r="J595" s="255">
        <f t="shared" si="174"/>
        <v>0</v>
      </c>
      <c r="K595" s="343">
        <f t="shared" si="173"/>
        <v>55</v>
      </c>
      <c r="L595" s="356"/>
      <c r="M595" s="356"/>
      <c r="N595" s="357">
        <f t="shared" si="170"/>
        <v>0</v>
      </c>
      <c r="O595" s="358"/>
      <c r="P595" s="358"/>
      <c r="Q595" s="359">
        <f t="shared" si="171"/>
        <v>0</v>
      </c>
      <c r="R595" s="359">
        <f t="shared" si="172"/>
        <v>0</v>
      </c>
      <c r="S595" s="360"/>
      <c r="T595" s="361"/>
      <c r="U595" s="255">
        <f t="shared" si="175"/>
        <v>0</v>
      </c>
      <c r="V595" s="169"/>
      <c r="W595" s="169"/>
      <c r="X595" s="169"/>
      <c r="Y595" s="169"/>
      <c r="Z595" s="169"/>
      <c r="AA595" s="378"/>
      <c r="AB595" s="169"/>
      <c r="AC595" s="169"/>
      <c r="AD595" s="169"/>
      <c r="AE595" s="371"/>
      <c r="AF595" s="371"/>
      <c r="AG595" s="371"/>
      <c r="AH595" s="169"/>
      <c r="AI595" s="169"/>
      <c r="AJ595" s="169"/>
      <c r="AK595" s="169"/>
      <c r="AL595" s="169"/>
      <c r="AM595" s="371"/>
      <c r="AN595" s="167"/>
      <c r="AO595" s="176"/>
      <c r="AP595" s="176"/>
    </row>
    <row r="596" spans="9:42" ht="21" customHeight="1">
      <c r="I596" s="265">
        <f t="shared" si="169"/>
        <v>0</v>
      </c>
      <c r="J596" s="255">
        <f t="shared" si="174"/>
        <v>0</v>
      </c>
      <c r="K596" s="343">
        <f t="shared" si="173"/>
        <v>56</v>
      </c>
      <c r="L596" s="356"/>
      <c r="M596" s="356"/>
      <c r="N596" s="357">
        <f t="shared" si="170"/>
        <v>0</v>
      </c>
      <c r="O596" s="358"/>
      <c r="P596" s="358"/>
      <c r="Q596" s="359">
        <f t="shared" si="171"/>
        <v>0</v>
      </c>
      <c r="R596" s="359">
        <f t="shared" si="172"/>
        <v>0</v>
      </c>
      <c r="S596" s="360"/>
      <c r="T596" s="361"/>
      <c r="U596" s="255">
        <f t="shared" si="175"/>
        <v>0</v>
      </c>
      <c r="V596" s="169"/>
      <c r="W596" s="169"/>
      <c r="X596" s="169"/>
      <c r="Y596" s="169"/>
      <c r="Z596" s="169"/>
      <c r="AA596" s="378"/>
      <c r="AB596" s="169"/>
      <c r="AC596" s="169"/>
      <c r="AD596" s="169"/>
      <c r="AE596" s="371"/>
      <c r="AF596" s="371"/>
      <c r="AG596" s="371"/>
      <c r="AH596" s="169"/>
      <c r="AI596" s="169"/>
      <c r="AJ596" s="169"/>
      <c r="AK596" s="169"/>
      <c r="AL596" s="169"/>
      <c r="AM596" s="371"/>
      <c r="AN596" s="167"/>
      <c r="AO596" s="176"/>
      <c r="AP596" s="176"/>
    </row>
    <row r="597" spans="9:42" ht="21" customHeight="1">
      <c r="I597" s="265">
        <f t="shared" si="169"/>
        <v>0</v>
      </c>
      <c r="J597" s="255">
        <f t="shared" si="174"/>
        <v>0</v>
      </c>
      <c r="K597" s="343">
        <f t="shared" si="173"/>
        <v>57</v>
      </c>
      <c r="L597" s="356"/>
      <c r="M597" s="356"/>
      <c r="N597" s="357">
        <f t="shared" si="170"/>
        <v>0</v>
      </c>
      <c r="O597" s="358"/>
      <c r="P597" s="358"/>
      <c r="Q597" s="359">
        <f t="shared" si="171"/>
        <v>0</v>
      </c>
      <c r="R597" s="359">
        <f t="shared" si="172"/>
        <v>0</v>
      </c>
      <c r="S597" s="360"/>
      <c r="T597" s="361"/>
      <c r="U597" s="255">
        <f t="shared" si="175"/>
        <v>0</v>
      </c>
      <c r="V597" s="169"/>
      <c r="W597" s="169"/>
      <c r="X597" s="169"/>
      <c r="Y597" s="169"/>
      <c r="Z597" s="169"/>
      <c r="AA597" s="378"/>
      <c r="AB597" s="169"/>
      <c r="AC597" s="169"/>
      <c r="AD597" s="169"/>
      <c r="AE597" s="371"/>
      <c r="AF597" s="371"/>
      <c r="AG597" s="371"/>
      <c r="AH597" s="169"/>
      <c r="AI597" s="169"/>
      <c r="AJ597" s="169"/>
      <c r="AK597" s="169"/>
      <c r="AL597" s="169"/>
      <c r="AO597" s="176"/>
      <c r="AP597" s="167"/>
    </row>
    <row r="598" spans="9:42" ht="21" customHeight="1">
      <c r="I598" s="265">
        <f t="shared" si="169"/>
        <v>0</v>
      </c>
      <c r="J598" s="255">
        <f t="shared" si="174"/>
        <v>0</v>
      </c>
      <c r="K598" s="343">
        <f t="shared" si="173"/>
        <v>58</v>
      </c>
      <c r="L598" s="356"/>
      <c r="M598" s="356"/>
      <c r="N598" s="357">
        <f t="shared" si="170"/>
        <v>0</v>
      </c>
      <c r="O598" s="358"/>
      <c r="P598" s="358"/>
      <c r="Q598" s="359">
        <f t="shared" si="171"/>
        <v>0</v>
      </c>
      <c r="R598" s="359">
        <f t="shared" si="172"/>
        <v>0</v>
      </c>
      <c r="S598" s="360"/>
      <c r="T598" s="361"/>
      <c r="U598" s="255">
        <f t="shared" si="175"/>
        <v>0</v>
      </c>
      <c r="V598" s="169"/>
      <c r="W598" s="169"/>
      <c r="X598" s="169"/>
      <c r="Y598" s="169"/>
      <c r="Z598" s="169"/>
      <c r="AA598" s="378"/>
      <c r="AB598" s="169"/>
      <c r="AC598" s="169"/>
      <c r="AD598" s="169"/>
      <c r="AE598" s="371"/>
      <c r="AF598" s="371"/>
      <c r="AG598" s="371"/>
      <c r="AH598" s="169"/>
      <c r="AI598" s="169"/>
      <c r="AJ598" s="169"/>
      <c r="AK598" s="169"/>
      <c r="AL598" s="169"/>
      <c r="AO598" s="176"/>
      <c r="AP598" s="167"/>
    </row>
    <row r="599" spans="9:42" ht="21" customHeight="1">
      <c r="I599" s="265">
        <f t="shared" si="169"/>
        <v>0</v>
      </c>
      <c r="J599" s="255">
        <f t="shared" si="174"/>
        <v>0</v>
      </c>
      <c r="K599" s="343">
        <f t="shared" si="173"/>
        <v>59</v>
      </c>
      <c r="L599" s="356"/>
      <c r="M599" s="356"/>
      <c r="N599" s="357">
        <f t="shared" si="170"/>
        <v>0</v>
      </c>
      <c r="O599" s="358"/>
      <c r="P599" s="358"/>
      <c r="Q599" s="359">
        <f t="shared" si="171"/>
        <v>0</v>
      </c>
      <c r="R599" s="359">
        <f t="shared" si="172"/>
        <v>0</v>
      </c>
      <c r="S599" s="360"/>
      <c r="T599" s="361"/>
      <c r="U599" s="255">
        <f t="shared" si="175"/>
        <v>0</v>
      </c>
    </row>
    <row r="600" spans="9:42" ht="21" customHeight="1" thickBot="1">
      <c r="I600" s="265">
        <f t="shared" si="169"/>
        <v>0</v>
      </c>
      <c r="J600" s="255">
        <f t="shared" si="174"/>
        <v>0</v>
      </c>
      <c r="K600" s="379">
        <f t="shared" si="173"/>
        <v>60</v>
      </c>
      <c r="L600" s="356"/>
      <c r="M600" s="356"/>
      <c r="N600" s="380">
        <f t="shared" si="170"/>
        <v>0</v>
      </c>
      <c r="O600" s="381"/>
      <c r="P600" s="381"/>
      <c r="Q600" s="382">
        <f t="shared" si="171"/>
        <v>0</v>
      </c>
      <c r="R600" s="382">
        <f t="shared" si="172"/>
        <v>0</v>
      </c>
      <c r="S600" s="383"/>
      <c r="T600" s="384"/>
      <c r="U600" s="255">
        <f t="shared" si="175"/>
        <v>0</v>
      </c>
    </row>
  </sheetData>
  <sheetProtection algorithmName="SHA-512" hashValue="1LvxWnBPph/53cFHrKd9bInqYiHtpvO+2DlMo375Jk5fu/KRjBbStjLqVwD4UAwz4BzrBCeErqcE29jEaEXRqQ==" saltValue="/cY8uR2Txg+fLQryfNLtUQ==" spinCount="100000" sheet="1" objects="1" scenarios="1" selectLockedCells="1" autoFilter="0" selectUnlockedCells="1"/>
  <autoFilter ref="I1:I602"/>
  <mergeCells count="219">
    <mergeCell ref="K551:K552"/>
    <mergeCell ref="L551:L552"/>
    <mergeCell ref="M551:M552"/>
    <mergeCell ref="N551:N552"/>
    <mergeCell ref="O551:P551"/>
    <mergeCell ref="Q551:R551"/>
    <mergeCell ref="S551:S552"/>
    <mergeCell ref="T551:T552"/>
    <mergeCell ref="S576:S577"/>
    <mergeCell ref="T576:T577"/>
    <mergeCell ref="K576:K577"/>
    <mergeCell ref="L576:L577"/>
    <mergeCell ref="M576:M577"/>
    <mergeCell ref="N576:N577"/>
    <mergeCell ref="O576:P576"/>
    <mergeCell ref="Q576:R576"/>
    <mergeCell ref="K526:T526"/>
    <mergeCell ref="K527:T527"/>
    <mergeCell ref="K532:T532"/>
    <mergeCell ref="K533:K534"/>
    <mergeCell ref="L533:L534"/>
    <mergeCell ref="M533:M534"/>
    <mergeCell ref="N533:N534"/>
    <mergeCell ref="O533:P533"/>
    <mergeCell ref="Q533:R533"/>
    <mergeCell ref="S533:S534"/>
    <mergeCell ref="T533:T534"/>
    <mergeCell ref="K476:K477"/>
    <mergeCell ref="L476:L477"/>
    <mergeCell ref="M476:M477"/>
    <mergeCell ref="N476:N477"/>
    <mergeCell ref="O476:P476"/>
    <mergeCell ref="Q476:R476"/>
    <mergeCell ref="S476:S477"/>
    <mergeCell ref="T476:T477"/>
    <mergeCell ref="K501:K502"/>
    <mergeCell ref="L501:L502"/>
    <mergeCell ref="M501:M502"/>
    <mergeCell ref="N501:N502"/>
    <mergeCell ref="O501:P501"/>
    <mergeCell ref="Q501:R501"/>
    <mergeCell ref="S501:S502"/>
    <mergeCell ref="T501:T502"/>
    <mergeCell ref="K451:T451"/>
    <mergeCell ref="K452:T452"/>
    <mergeCell ref="K457:T457"/>
    <mergeCell ref="K458:K459"/>
    <mergeCell ref="L458:L459"/>
    <mergeCell ref="M458:M459"/>
    <mergeCell ref="N458:N459"/>
    <mergeCell ref="O458:P458"/>
    <mergeCell ref="Q458:R458"/>
    <mergeCell ref="S458:S459"/>
    <mergeCell ref="T458:T459"/>
    <mergeCell ref="K401:K402"/>
    <mergeCell ref="L401:L402"/>
    <mergeCell ref="M401:M402"/>
    <mergeCell ref="N401:N402"/>
    <mergeCell ref="O401:P401"/>
    <mergeCell ref="Q401:R401"/>
    <mergeCell ref="S401:S402"/>
    <mergeCell ref="T401:T402"/>
    <mergeCell ref="K426:K427"/>
    <mergeCell ref="L426:L427"/>
    <mergeCell ref="M426:M427"/>
    <mergeCell ref="N426:N427"/>
    <mergeCell ref="O426:P426"/>
    <mergeCell ref="Q426:R426"/>
    <mergeCell ref="S426:S427"/>
    <mergeCell ref="T426:T427"/>
    <mergeCell ref="K376:T376"/>
    <mergeCell ref="K377:T377"/>
    <mergeCell ref="K382:T382"/>
    <mergeCell ref="K383:K384"/>
    <mergeCell ref="L383:L384"/>
    <mergeCell ref="M383:M384"/>
    <mergeCell ref="N383:N384"/>
    <mergeCell ref="O383:P383"/>
    <mergeCell ref="Q383:R383"/>
    <mergeCell ref="S383:S384"/>
    <mergeCell ref="T383:T384"/>
    <mergeCell ref="K326:K327"/>
    <mergeCell ref="L326:L327"/>
    <mergeCell ref="M326:M327"/>
    <mergeCell ref="N326:N327"/>
    <mergeCell ref="O326:P326"/>
    <mergeCell ref="Q326:R326"/>
    <mergeCell ref="S326:S327"/>
    <mergeCell ref="T326:T327"/>
    <mergeCell ref="K351:K352"/>
    <mergeCell ref="L351:L352"/>
    <mergeCell ref="M351:M352"/>
    <mergeCell ref="N351:N352"/>
    <mergeCell ref="O351:P351"/>
    <mergeCell ref="Q351:R351"/>
    <mergeCell ref="S351:S352"/>
    <mergeCell ref="T351:T352"/>
    <mergeCell ref="K301:T301"/>
    <mergeCell ref="K302:T302"/>
    <mergeCell ref="K307:T307"/>
    <mergeCell ref="K308:K309"/>
    <mergeCell ref="L308:L309"/>
    <mergeCell ref="M308:M309"/>
    <mergeCell ref="N308:N309"/>
    <mergeCell ref="O308:P308"/>
    <mergeCell ref="Q308:R308"/>
    <mergeCell ref="S308:S309"/>
    <mergeCell ref="T308:T309"/>
    <mergeCell ref="K251:K252"/>
    <mergeCell ref="L251:L252"/>
    <mergeCell ref="M251:M252"/>
    <mergeCell ref="N251:N252"/>
    <mergeCell ref="O251:P251"/>
    <mergeCell ref="Q251:R251"/>
    <mergeCell ref="S251:S252"/>
    <mergeCell ref="T251:T252"/>
    <mergeCell ref="K276:K277"/>
    <mergeCell ref="L276:L277"/>
    <mergeCell ref="M276:M277"/>
    <mergeCell ref="N276:N277"/>
    <mergeCell ref="O276:P276"/>
    <mergeCell ref="Q276:R276"/>
    <mergeCell ref="S276:S277"/>
    <mergeCell ref="T276:T277"/>
    <mergeCell ref="K226:T226"/>
    <mergeCell ref="K227:T227"/>
    <mergeCell ref="K232:T232"/>
    <mergeCell ref="K233:K234"/>
    <mergeCell ref="L233:L234"/>
    <mergeCell ref="M233:M234"/>
    <mergeCell ref="N233:N234"/>
    <mergeCell ref="O233:P233"/>
    <mergeCell ref="Q233:R233"/>
    <mergeCell ref="S233:S234"/>
    <mergeCell ref="T233:T234"/>
    <mergeCell ref="K176:K177"/>
    <mergeCell ref="L176:L177"/>
    <mergeCell ref="M176:M177"/>
    <mergeCell ref="N176:N177"/>
    <mergeCell ref="O176:P176"/>
    <mergeCell ref="Q176:R176"/>
    <mergeCell ref="S176:S177"/>
    <mergeCell ref="T176:T177"/>
    <mergeCell ref="K201:K202"/>
    <mergeCell ref="L201:L202"/>
    <mergeCell ref="M201:M202"/>
    <mergeCell ref="N201:N202"/>
    <mergeCell ref="O201:P201"/>
    <mergeCell ref="Q201:R201"/>
    <mergeCell ref="S201:S202"/>
    <mergeCell ref="T201:T202"/>
    <mergeCell ref="K151:T151"/>
    <mergeCell ref="K152:T152"/>
    <mergeCell ref="K157:T157"/>
    <mergeCell ref="K158:K159"/>
    <mergeCell ref="L158:L159"/>
    <mergeCell ref="M158:M159"/>
    <mergeCell ref="N158:N159"/>
    <mergeCell ref="O158:P158"/>
    <mergeCell ref="Q158:R158"/>
    <mergeCell ref="S158:S159"/>
    <mergeCell ref="T158:T159"/>
    <mergeCell ref="K101:K102"/>
    <mergeCell ref="L101:L102"/>
    <mergeCell ref="M101:M102"/>
    <mergeCell ref="N101:N102"/>
    <mergeCell ref="O101:P101"/>
    <mergeCell ref="Q101:R101"/>
    <mergeCell ref="S101:S102"/>
    <mergeCell ref="T101:T102"/>
    <mergeCell ref="K126:K127"/>
    <mergeCell ref="L126:L127"/>
    <mergeCell ref="M126:M127"/>
    <mergeCell ref="N126:N127"/>
    <mergeCell ref="O126:P126"/>
    <mergeCell ref="Q126:R126"/>
    <mergeCell ref="S126:S127"/>
    <mergeCell ref="T126:T127"/>
    <mergeCell ref="K77:T77"/>
    <mergeCell ref="K82:T82"/>
    <mergeCell ref="K83:K84"/>
    <mergeCell ref="L83:L84"/>
    <mergeCell ref="M83:M84"/>
    <mergeCell ref="N83:N84"/>
    <mergeCell ref="O83:P83"/>
    <mergeCell ref="Q83:R83"/>
    <mergeCell ref="S83:S84"/>
    <mergeCell ref="T83:T84"/>
    <mergeCell ref="K51:K52"/>
    <mergeCell ref="L51:L52"/>
    <mergeCell ref="M51:M52"/>
    <mergeCell ref="N51:N52"/>
    <mergeCell ref="O51:P51"/>
    <mergeCell ref="Q51:R51"/>
    <mergeCell ref="S51:S52"/>
    <mergeCell ref="T51:T52"/>
    <mergeCell ref="K76:T76"/>
    <mergeCell ref="V20:AB21"/>
    <mergeCell ref="V23:AB24"/>
    <mergeCell ref="K26:K27"/>
    <mergeCell ref="L26:L27"/>
    <mergeCell ref="M26:M27"/>
    <mergeCell ref="N26:N27"/>
    <mergeCell ref="O26:P26"/>
    <mergeCell ref="Q26:R26"/>
    <mergeCell ref="S26:S27"/>
    <mergeCell ref="T26:T27"/>
    <mergeCell ref="K1:T1"/>
    <mergeCell ref="K2:T2"/>
    <mergeCell ref="V6:AD6"/>
    <mergeCell ref="K7:T7"/>
    <mergeCell ref="K8:K9"/>
    <mergeCell ref="L8:L9"/>
    <mergeCell ref="M8:M9"/>
    <mergeCell ref="N8:N9"/>
    <mergeCell ref="O8:P8"/>
    <mergeCell ref="Q8:R8"/>
    <mergeCell ref="S8:S9"/>
    <mergeCell ref="T8:T9"/>
  </mergeCells>
  <phoneticPr fontId="2" type="noConversion"/>
  <dataValidations disablePrompts="1" count="4">
    <dataValidation type="list" allowBlank="1" showInputMessage="1" showErrorMessage="1" sqref="S535 S503:S525 S553:S575 S537:S550 S460 S428:S450 S403:S425 S387:S400 S310 S235 S160 S85 S10 S12:S25 S28:S50 S53:S75 S87:S100 S103:S125 S128:S150 S162:S175 S178:S200 S203:S225 S237:S250 S253:S275 S278:S300 S312:S325 S328:S350 S353:S375 S385 S462:S475 S478:S500 S578:S600">
      <formula1>$AG$3:$AG$5</formula1>
    </dataValidation>
    <dataValidation type="list" allowBlank="1" showInputMessage="1" showErrorMessage="1" sqref="T535 T503:T525 T553:T575 T537:T550 T460 T428:T450 T403:T425 T387:T400 T310 T235 T160 T85 T10 T12:T25 T28:T50 T53:T75 T87:T100 T103:T125 T128:T150 T162:T175 T178:T200 T203:T225 T237:T250 T253:T275 T278:T300 T312:T325 T328:T350 T353:T375 T385 T462:T475 T478:T500 T578:T600">
      <formula1>$AH$3:$AH$5</formula1>
    </dataValidation>
    <dataValidation type="list" allowBlank="1" showInputMessage="1" showErrorMessage="1" sqref="R529 R454 R379 R304 R229 R154 R4 R79">
      <formula1>$AF$3:$AF$6</formula1>
    </dataValidation>
    <dataValidation type="list" allowBlank="1" showInputMessage="1" showErrorMessage="1" sqref="R531 R456 R381 R306 R231 R156 R81 R6">
      <formula1>$AG$11:$AG$13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0" orientation="landscape" blackAndWhite="1" r:id="rId1"/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AS600"/>
  <sheetViews>
    <sheetView showZeros="0" view="pageBreakPreview" topLeftCell="I586" zoomScaleNormal="100" zoomScaleSheetLayoutView="100" workbookViewId="0">
      <selection activeCell="L88" sqref="L88"/>
    </sheetView>
  </sheetViews>
  <sheetFormatPr defaultRowHeight="21" customHeight="1"/>
  <cols>
    <col min="1" max="7" width="0.125" style="252" hidden="1" customWidth="1"/>
    <col min="8" max="8" width="5.875" style="253" hidden="1" customWidth="1"/>
    <col min="9" max="9" width="7.625" style="265" customWidth="1"/>
    <col min="10" max="10" width="4.375" style="255" bestFit="1" customWidth="1"/>
    <col min="11" max="20" width="12.25" style="252" customWidth="1"/>
    <col min="21" max="21" width="4.375" style="255" bestFit="1" customWidth="1"/>
    <col min="22" max="25" width="10.125" style="322" customWidth="1"/>
    <col min="26" max="26" width="10.125" style="323" customWidth="1"/>
    <col min="27" max="27" width="10.125" style="324" customWidth="1"/>
    <col min="28" max="29" width="10.125" style="323" customWidth="1"/>
    <col min="30" max="30" width="5.125" style="323" customWidth="1"/>
    <col min="31" max="31" width="1.875" style="259" customWidth="1"/>
    <col min="32" max="32" width="15.125" style="259" customWidth="1"/>
    <col min="33" max="36" width="12.125" style="259" customWidth="1"/>
    <col min="37" max="37" width="15" style="259" customWidth="1"/>
    <col min="38" max="38" width="11.25" style="259" customWidth="1"/>
    <col min="39" max="39" width="11.25" style="258" customWidth="1"/>
    <col min="40" max="16384" width="9" style="253"/>
  </cols>
  <sheetData>
    <row r="1" spans="9:43" ht="30" customHeight="1" thickTop="1" thickBot="1">
      <c r="I1" s="254" t="s">
        <v>1551</v>
      </c>
      <c r="J1" s="255">
        <f t="shared" ref="J1:J32" si="0">IF($Q$4&gt;0,1,)</f>
        <v>0</v>
      </c>
      <c r="K1" s="2433" t="s">
        <v>1536</v>
      </c>
      <c r="L1" s="2433"/>
      <c r="M1" s="2433"/>
      <c r="N1" s="2433"/>
      <c r="O1" s="2433"/>
      <c r="P1" s="2433"/>
      <c r="Q1" s="2433"/>
      <c r="R1" s="2433"/>
      <c r="S1" s="2433"/>
      <c r="T1" s="2433"/>
      <c r="U1" s="255">
        <f t="shared" ref="U1:U32" si="1">IF($Q$4&gt;0,1,)</f>
        <v>0</v>
      </c>
      <c r="V1" s="256" t="s">
        <v>1535</v>
      </c>
      <c r="W1" s="257" t="s">
        <v>1550</v>
      </c>
      <c r="X1" s="258"/>
      <c r="Y1" s="258"/>
      <c r="Z1" s="259"/>
      <c r="AA1" s="260"/>
      <c r="AB1" s="259"/>
      <c r="AC1" s="259"/>
      <c r="AD1" s="259"/>
      <c r="AF1" s="261" t="s">
        <v>1534</v>
      </c>
      <c r="AG1" s="262"/>
      <c r="AH1" s="262"/>
      <c r="AI1" s="262"/>
      <c r="AJ1" s="263"/>
      <c r="AN1" s="264"/>
      <c r="AO1" s="264"/>
      <c r="AP1" s="264"/>
    </row>
    <row r="2" spans="9:43" ht="21" customHeight="1" thickTop="1" thickBot="1">
      <c r="I2" s="265">
        <f t="shared" ref="I2:I11" si="2">IF(Q$4&gt;0,1,0)</f>
        <v>0</v>
      </c>
      <c r="J2" s="255">
        <f t="shared" si="0"/>
        <v>0</v>
      </c>
      <c r="K2" s="2434" t="s">
        <v>1533</v>
      </c>
      <c r="L2" s="2434"/>
      <c r="M2" s="2434"/>
      <c r="N2" s="2434"/>
      <c r="O2" s="2434"/>
      <c r="P2" s="2434"/>
      <c r="Q2" s="2434"/>
      <c r="R2" s="2434"/>
      <c r="S2" s="2434"/>
      <c r="T2" s="2434"/>
      <c r="U2" s="255">
        <f t="shared" si="1"/>
        <v>0</v>
      </c>
      <c r="V2" s="266" t="s">
        <v>1532</v>
      </c>
      <c r="W2" s="411">
        <v>200</v>
      </c>
      <c r="X2" s="412"/>
      <c r="Y2" s="412"/>
      <c r="Z2" s="269"/>
      <c r="AA2" s="270"/>
      <c r="AB2" s="269"/>
      <c r="AC2" s="271"/>
      <c r="AD2" s="272"/>
      <c r="AE2" s="169"/>
      <c r="AF2" s="273" t="s">
        <v>1531</v>
      </c>
      <c r="AG2" s="274" t="s">
        <v>1530</v>
      </c>
      <c r="AH2" s="274" t="s">
        <v>1529</v>
      </c>
      <c r="AI2" s="275" t="s">
        <v>1528</v>
      </c>
      <c r="AJ2" s="263"/>
      <c r="AN2" s="264"/>
      <c r="AO2" s="264"/>
      <c r="AP2" s="176"/>
    </row>
    <row r="3" spans="9:43" ht="21" customHeight="1">
      <c r="I3" s="265">
        <f t="shared" si="2"/>
        <v>0</v>
      </c>
      <c r="J3" s="255">
        <f t="shared" si="0"/>
        <v>0</v>
      </c>
      <c r="K3" s="276" t="s">
        <v>1527</v>
      </c>
      <c r="L3" s="277" t="s">
        <v>1526</v>
      </c>
      <c r="M3" s="278" t="s">
        <v>1653</v>
      </c>
      <c r="N3" s="277" t="s">
        <v>1525</v>
      </c>
      <c r="O3" s="278" t="s">
        <v>1524</v>
      </c>
      <c r="P3" s="277" t="s">
        <v>1523</v>
      </c>
      <c r="Q3" s="277" t="s">
        <v>1522</v>
      </c>
      <c r="R3" s="277" t="s">
        <v>1521</v>
      </c>
      <c r="S3" s="277" t="s">
        <v>1520</v>
      </c>
      <c r="T3" s="279" t="s">
        <v>1519</v>
      </c>
      <c r="U3" s="255">
        <f t="shared" si="1"/>
        <v>0</v>
      </c>
      <c r="V3" s="280" t="s">
        <v>1518</v>
      </c>
      <c r="W3" s="281"/>
      <c r="X3" s="282"/>
      <c r="Y3" s="282"/>
      <c r="Z3" s="283"/>
      <c r="AA3" s="284"/>
      <c r="AB3" s="283"/>
      <c r="AC3" s="285"/>
      <c r="AD3" s="286"/>
      <c r="AE3" s="169"/>
      <c r="AF3" s="287" t="s">
        <v>1517</v>
      </c>
      <c r="AG3" s="288" t="s">
        <v>1516</v>
      </c>
      <c r="AH3" s="288" t="s">
        <v>1515</v>
      </c>
      <c r="AI3" s="289" t="s">
        <v>1514</v>
      </c>
      <c r="AJ3" s="263"/>
      <c r="AN3" s="264"/>
      <c r="AO3" s="264"/>
      <c r="AP3" s="176"/>
    </row>
    <row r="4" spans="9:43" ht="21" customHeight="1" thickBot="1">
      <c r="I4" s="265">
        <f t="shared" si="2"/>
        <v>0</v>
      </c>
      <c r="J4" s="255">
        <f t="shared" si="0"/>
        <v>0</v>
      </c>
      <c r="K4" s="290"/>
      <c r="L4" s="291"/>
      <c r="M4" s="291"/>
      <c r="N4" s="292"/>
      <c r="O4" s="292"/>
      <c r="P4" s="293" t="str">
        <f>IF(COUNTA(Y9:Y16)&gt;1,CONCATENATE(V9,"번지 외 ",COUNTA(Y9:Y16)-1,"필지"),CONCATENATE(V9,"번지"))</f>
        <v>번지</v>
      </c>
      <c r="Q4" s="294">
        <f>+Y17</f>
        <v>0</v>
      </c>
      <c r="R4" s="295" t="s">
        <v>616</v>
      </c>
      <c r="S4" s="296">
        <f>COUNT(L12:L24)</f>
        <v>2</v>
      </c>
      <c r="T4" s="297">
        <f>200*S4</f>
        <v>400</v>
      </c>
      <c r="U4" s="255">
        <f t="shared" si="1"/>
        <v>0</v>
      </c>
      <c r="V4" s="280" t="s">
        <v>1513</v>
      </c>
      <c r="W4" s="281"/>
      <c r="X4" s="282"/>
      <c r="Y4" s="282"/>
      <c r="Z4" s="283"/>
      <c r="AA4" s="284"/>
      <c r="AB4" s="283"/>
      <c r="AC4" s="285"/>
      <c r="AD4" s="286"/>
      <c r="AE4" s="169"/>
      <c r="AF4" s="287" t="s">
        <v>1512</v>
      </c>
      <c r="AG4" s="288" t="s">
        <v>1511</v>
      </c>
      <c r="AH4" s="298" t="s">
        <v>1510</v>
      </c>
      <c r="AI4" s="289" t="s">
        <v>1509</v>
      </c>
      <c r="AJ4" s="263"/>
      <c r="AN4" s="264"/>
      <c r="AO4" s="264"/>
      <c r="AP4" s="176"/>
    </row>
    <row r="5" spans="9:43" ht="21" customHeight="1" thickBot="1">
      <c r="I5" s="265">
        <f t="shared" si="2"/>
        <v>0</v>
      </c>
      <c r="J5" s="255">
        <f t="shared" si="0"/>
        <v>0</v>
      </c>
      <c r="K5" s="276" t="s">
        <v>1380</v>
      </c>
      <c r="L5" s="277" t="s">
        <v>1508</v>
      </c>
      <c r="M5" s="277" t="s">
        <v>1377</v>
      </c>
      <c r="N5" s="277" t="s">
        <v>1507</v>
      </c>
      <c r="O5" s="277" t="s">
        <v>1506</v>
      </c>
      <c r="P5" s="299" t="s">
        <v>1404</v>
      </c>
      <c r="Q5" s="299" t="s">
        <v>1403</v>
      </c>
      <c r="R5" s="413" t="s">
        <v>1402</v>
      </c>
      <c r="S5" s="301" t="s">
        <v>1401</v>
      </c>
      <c r="T5" s="279" t="s">
        <v>1400</v>
      </c>
      <c r="U5" s="255">
        <f t="shared" si="1"/>
        <v>0</v>
      </c>
      <c r="V5" s="302" t="s">
        <v>1399</v>
      </c>
      <c r="W5" s="399"/>
      <c r="X5" s="304"/>
      <c r="Y5" s="304"/>
      <c r="Z5" s="305"/>
      <c r="AA5" s="306"/>
      <c r="AB5" s="305"/>
      <c r="AC5" s="307"/>
      <c r="AD5" s="308"/>
      <c r="AE5" s="169"/>
      <c r="AF5" s="287" t="s">
        <v>1398</v>
      </c>
      <c r="AG5" s="309" t="s">
        <v>1397</v>
      </c>
      <c r="AH5" s="310" t="s">
        <v>1396</v>
      </c>
      <c r="AI5" s="289" t="s">
        <v>1395</v>
      </c>
      <c r="AJ5" s="263"/>
      <c r="AN5" s="264"/>
      <c r="AO5" s="264"/>
      <c r="AP5" s="176"/>
    </row>
    <row r="6" spans="9:43" ht="21" customHeight="1" thickTop="1" thickBot="1">
      <c r="I6" s="265">
        <f t="shared" si="2"/>
        <v>0</v>
      </c>
      <c r="J6" s="255">
        <f t="shared" si="0"/>
        <v>0</v>
      </c>
      <c r="K6" s="311">
        <f>Z9</f>
        <v>0</v>
      </c>
      <c r="L6" s="312">
        <f>AA9</f>
        <v>0</v>
      </c>
      <c r="M6" s="313">
        <f>AB9</f>
        <v>0</v>
      </c>
      <c r="N6" s="314">
        <f>AB18</f>
        <v>0</v>
      </c>
      <c r="O6" s="315">
        <f>IF((Q10+R10)&gt;0,ROUND((Q10/(Q10+R10)),4),0)</f>
        <v>0</v>
      </c>
      <c r="P6" s="316" t="str">
        <f>IF(W5&lt;=15,AI3,IF(W5&gt;30,AI5,AI4))</f>
        <v>완 (15˚ 이하)</v>
      </c>
      <c r="Q6" s="317">
        <f>IF(Q4&gt;0,IF(Q4/COUNTA(AB9:AB16)&gt;=5,AF11,IF(Q4/COUNTA(AB9:AB16)&lt;3,AF13,AF12)),)</f>
        <v>0</v>
      </c>
      <c r="R6" s="414"/>
      <c r="S6" s="319">
        <f>W5</f>
        <v>0</v>
      </c>
      <c r="T6" s="320">
        <f>ROUND(N6/10000*N12,0)</f>
        <v>0</v>
      </c>
      <c r="U6" s="255">
        <f t="shared" si="1"/>
        <v>0</v>
      </c>
      <c r="V6" s="2435"/>
      <c r="W6" s="2436"/>
      <c r="X6" s="2436"/>
      <c r="Y6" s="2436"/>
      <c r="Z6" s="2436"/>
      <c r="AA6" s="2436"/>
      <c r="AB6" s="2436"/>
      <c r="AC6" s="2436"/>
      <c r="AD6" s="2437"/>
      <c r="AE6" s="169"/>
      <c r="AF6" s="287" t="s">
        <v>1394</v>
      </c>
      <c r="AG6" s="288"/>
      <c r="AH6" s="321"/>
      <c r="AI6" s="289"/>
      <c r="AJ6" s="263"/>
      <c r="AN6" s="264"/>
      <c r="AO6" s="264"/>
      <c r="AP6" s="176"/>
    </row>
    <row r="7" spans="9:43" ht="21" customHeight="1" thickBot="1">
      <c r="I7" s="265">
        <f t="shared" si="2"/>
        <v>0</v>
      </c>
      <c r="J7" s="255">
        <f t="shared" si="0"/>
        <v>0</v>
      </c>
      <c r="K7" s="2438" t="s">
        <v>1393</v>
      </c>
      <c r="L7" s="2438"/>
      <c r="M7" s="2438"/>
      <c r="N7" s="2438"/>
      <c r="O7" s="2438"/>
      <c r="P7" s="2438"/>
      <c r="Q7" s="2438"/>
      <c r="R7" s="2438"/>
      <c r="S7" s="2438"/>
      <c r="T7" s="2438"/>
      <c r="U7" s="255">
        <f t="shared" si="1"/>
        <v>0</v>
      </c>
      <c r="AE7" s="169"/>
      <c r="AF7" s="287"/>
      <c r="AG7" s="288"/>
      <c r="AH7" s="321"/>
      <c r="AI7" s="289"/>
      <c r="AJ7" s="263"/>
      <c r="AN7" s="264"/>
      <c r="AO7" s="264"/>
      <c r="AP7" s="176"/>
    </row>
    <row r="8" spans="9:43" ht="21" customHeight="1" thickBot="1">
      <c r="I8" s="265">
        <f t="shared" si="2"/>
        <v>0</v>
      </c>
      <c r="J8" s="255">
        <f t="shared" si="0"/>
        <v>0</v>
      </c>
      <c r="K8" s="2439" t="s">
        <v>1392</v>
      </c>
      <c r="L8" s="2441" t="s">
        <v>1391</v>
      </c>
      <c r="M8" s="2443" t="s">
        <v>1390</v>
      </c>
      <c r="N8" s="2443" t="s">
        <v>1389</v>
      </c>
      <c r="O8" s="2445" t="s">
        <v>1388</v>
      </c>
      <c r="P8" s="2445"/>
      <c r="Q8" s="2445" t="s">
        <v>1387</v>
      </c>
      <c r="R8" s="2445"/>
      <c r="S8" s="2446" t="s">
        <v>1386</v>
      </c>
      <c r="T8" s="2448" t="s">
        <v>1385</v>
      </c>
      <c r="U8" s="255">
        <f t="shared" si="1"/>
        <v>0</v>
      </c>
      <c r="V8" s="266" t="s">
        <v>1384</v>
      </c>
      <c r="W8" s="325" t="s">
        <v>1383</v>
      </c>
      <c r="X8" s="325" t="s">
        <v>1382</v>
      </c>
      <c r="Y8" s="325" t="s">
        <v>1381</v>
      </c>
      <c r="Z8" s="325" t="s">
        <v>1380</v>
      </c>
      <c r="AA8" s="326" t="s">
        <v>1379</v>
      </c>
      <c r="AB8" s="325" t="s">
        <v>1378</v>
      </c>
      <c r="AC8" s="327" t="s">
        <v>1377</v>
      </c>
      <c r="AD8" s="328" t="s">
        <v>1147</v>
      </c>
      <c r="AE8" s="169"/>
      <c r="AF8" s="329"/>
      <c r="AG8" s="330"/>
      <c r="AH8" s="331"/>
      <c r="AI8" s="332"/>
      <c r="AJ8" s="333"/>
      <c r="AN8" s="333"/>
      <c r="AO8" s="169"/>
      <c r="AP8" s="176"/>
    </row>
    <row r="9" spans="9:43" ht="21" customHeight="1" thickBot="1">
      <c r="I9" s="265">
        <f t="shared" si="2"/>
        <v>0</v>
      </c>
      <c r="J9" s="255">
        <f t="shared" si="0"/>
        <v>0</v>
      </c>
      <c r="K9" s="2440"/>
      <c r="L9" s="2442"/>
      <c r="M9" s="2444"/>
      <c r="N9" s="2444"/>
      <c r="O9" s="334" t="s">
        <v>1376</v>
      </c>
      <c r="P9" s="335" t="s">
        <v>1375</v>
      </c>
      <c r="Q9" s="335" t="s">
        <v>1376</v>
      </c>
      <c r="R9" s="415" t="s">
        <v>1375</v>
      </c>
      <c r="S9" s="2447"/>
      <c r="T9" s="2449"/>
      <c r="U9" s="255">
        <f t="shared" si="1"/>
        <v>0</v>
      </c>
      <c r="V9" s="337"/>
      <c r="W9" s="338"/>
      <c r="X9" s="338"/>
      <c r="Y9" s="338"/>
      <c r="Z9" s="338"/>
      <c r="AA9" s="339"/>
      <c r="AB9" s="338"/>
      <c r="AC9" s="340"/>
      <c r="AD9" s="341"/>
      <c r="AE9" s="169"/>
      <c r="AF9" s="262"/>
      <c r="AG9" s="262"/>
      <c r="AH9" s="262"/>
      <c r="AI9" s="342"/>
      <c r="AJ9" s="333"/>
      <c r="AN9" s="333"/>
      <c r="AO9" s="169"/>
      <c r="AP9" s="176"/>
    </row>
    <row r="10" spans="9:43" ht="21" customHeight="1">
      <c r="I10" s="265">
        <f t="shared" si="2"/>
        <v>0</v>
      </c>
      <c r="J10" s="255">
        <f t="shared" si="0"/>
        <v>0</v>
      </c>
      <c r="K10" s="343" t="s">
        <v>1374</v>
      </c>
      <c r="L10" s="344"/>
      <c r="M10" s="344"/>
      <c r="N10" s="416">
        <f>N11/S4</f>
        <v>0</v>
      </c>
      <c r="O10" s="417">
        <f>ROUND(O11/S4,1)</f>
        <v>0</v>
      </c>
      <c r="P10" s="417">
        <f>ROUND(P11/S4,1)</f>
        <v>0</v>
      </c>
      <c r="Q10" s="416">
        <f>ROUND(Q11/S4,0)</f>
        <v>0</v>
      </c>
      <c r="R10" s="416">
        <f>ROUND(R11/S4,0)</f>
        <v>0</v>
      </c>
      <c r="S10" s="418" t="s">
        <v>617</v>
      </c>
      <c r="T10" s="348"/>
      <c r="U10" s="255">
        <f t="shared" si="1"/>
        <v>0</v>
      </c>
      <c r="V10" s="337"/>
      <c r="W10" s="419"/>
      <c r="X10" s="419"/>
      <c r="Y10" s="419"/>
      <c r="Z10" s="338"/>
      <c r="AA10" s="339"/>
      <c r="AB10" s="338"/>
      <c r="AC10" s="340"/>
      <c r="AD10" s="341"/>
      <c r="AE10" s="169"/>
      <c r="AF10" s="273" t="s">
        <v>1373</v>
      </c>
      <c r="AG10" s="274" t="s">
        <v>1372</v>
      </c>
      <c r="AH10" s="325" t="s">
        <v>1371</v>
      </c>
      <c r="AI10" s="350"/>
      <c r="AJ10" s="263"/>
      <c r="AN10" s="264"/>
      <c r="AO10" s="169"/>
      <c r="AP10" s="176"/>
    </row>
    <row r="11" spans="9:43" ht="21" customHeight="1">
      <c r="I11" s="265">
        <f t="shared" si="2"/>
        <v>0</v>
      </c>
      <c r="J11" s="255">
        <f t="shared" si="0"/>
        <v>0</v>
      </c>
      <c r="K11" s="343" t="s">
        <v>1366</v>
      </c>
      <c r="L11" s="344"/>
      <c r="M11" s="344"/>
      <c r="N11" s="420">
        <f>SUM(N12:N75)</f>
        <v>0</v>
      </c>
      <c r="O11" s="420">
        <f>SUM(O12:O75)</f>
        <v>0</v>
      </c>
      <c r="P11" s="420">
        <f>SUM(P12:P75)</f>
        <v>0</v>
      </c>
      <c r="Q11" s="420">
        <f>SUM(Q12:Q75)</f>
        <v>0</v>
      </c>
      <c r="R11" s="420">
        <f>SUM(R12:R75)</f>
        <v>0</v>
      </c>
      <c r="S11" s="421"/>
      <c r="T11" s="353"/>
      <c r="U11" s="255">
        <f t="shared" si="1"/>
        <v>0</v>
      </c>
      <c r="V11" s="337"/>
      <c r="W11" s="419"/>
      <c r="X11" s="419"/>
      <c r="Y11" s="419"/>
      <c r="Z11" s="338"/>
      <c r="AA11" s="339"/>
      <c r="AB11" s="338"/>
      <c r="AC11" s="340"/>
      <c r="AD11" s="341"/>
      <c r="AE11" s="169"/>
      <c r="AF11" s="287" t="s">
        <v>1370</v>
      </c>
      <c r="AG11" s="288" t="s">
        <v>1151</v>
      </c>
      <c r="AH11" s="354">
        <v>0</v>
      </c>
      <c r="AI11" s="422"/>
      <c r="AJ11" s="263"/>
      <c r="AN11" s="264"/>
      <c r="AO11" s="169"/>
      <c r="AP11" s="176"/>
    </row>
    <row r="12" spans="9:43" ht="21" customHeight="1">
      <c r="I12" s="265">
        <f t="shared" ref="I12:I25" si="3">IF(($O$12+$P$12)&gt;0,1,0)</f>
        <v>0</v>
      </c>
      <c r="J12" s="255">
        <f t="shared" si="0"/>
        <v>0</v>
      </c>
      <c r="K12" s="343">
        <v>1</v>
      </c>
      <c r="L12" s="356">
        <v>0</v>
      </c>
      <c r="M12" s="356">
        <v>0</v>
      </c>
      <c r="N12" s="357">
        <f t="shared" ref="N12:N25" si="4">IF(O12+P12&gt;0,$W$2,)</f>
        <v>0</v>
      </c>
      <c r="O12" s="358"/>
      <c r="P12" s="358"/>
      <c r="Q12" s="359">
        <f t="shared" ref="Q12:Q25" si="5">ROUND(O12*50,0)</f>
        <v>0</v>
      </c>
      <c r="R12" s="359">
        <f t="shared" ref="R12:R25" si="6">ROUND(P12*50,0)</f>
        <v>0</v>
      </c>
      <c r="S12" s="360"/>
      <c r="T12" s="361"/>
      <c r="U12" s="255">
        <f t="shared" si="1"/>
        <v>0</v>
      </c>
      <c r="V12" s="337"/>
      <c r="W12" s="419"/>
      <c r="X12" s="419"/>
      <c r="Y12" s="419"/>
      <c r="Z12" s="338"/>
      <c r="AA12" s="339"/>
      <c r="AB12" s="338"/>
      <c r="AC12" s="340"/>
      <c r="AD12" s="341"/>
      <c r="AE12" s="169"/>
      <c r="AF12" s="287" t="s">
        <v>1369</v>
      </c>
      <c r="AG12" s="288" t="s">
        <v>1368</v>
      </c>
      <c r="AH12" s="362">
        <v>0.05</v>
      </c>
      <c r="AI12" s="422"/>
      <c r="AJ12" s="263"/>
      <c r="AN12" s="264"/>
      <c r="AO12" s="169"/>
      <c r="AP12" s="176"/>
    </row>
    <row r="13" spans="9:43" ht="21" customHeight="1">
      <c r="I13" s="265">
        <f t="shared" si="3"/>
        <v>0</v>
      </c>
      <c r="J13" s="255">
        <f t="shared" si="0"/>
        <v>0</v>
      </c>
      <c r="K13" s="343">
        <f t="shared" ref="K13:K25" si="7">+K12+1</f>
        <v>2</v>
      </c>
      <c r="L13" s="356">
        <v>0</v>
      </c>
      <c r="M13" s="356">
        <v>0</v>
      </c>
      <c r="N13" s="357">
        <f t="shared" si="4"/>
        <v>0</v>
      </c>
      <c r="O13" s="358"/>
      <c r="P13" s="358"/>
      <c r="Q13" s="359">
        <f t="shared" si="5"/>
        <v>0</v>
      </c>
      <c r="R13" s="359">
        <f t="shared" si="6"/>
        <v>0</v>
      </c>
      <c r="S13" s="360"/>
      <c r="T13" s="361"/>
      <c r="U13" s="255">
        <f t="shared" si="1"/>
        <v>0</v>
      </c>
      <c r="V13" s="337"/>
      <c r="W13" s="419"/>
      <c r="X13" s="419"/>
      <c r="Y13" s="419"/>
      <c r="Z13" s="338"/>
      <c r="AA13" s="339"/>
      <c r="AB13" s="338"/>
      <c r="AC13" s="340"/>
      <c r="AD13" s="341"/>
      <c r="AE13" s="169"/>
      <c r="AF13" s="287" t="s">
        <v>1367</v>
      </c>
      <c r="AG13" s="288" t="s">
        <v>1549</v>
      </c>
      <c r="AH13" s="362">
        <v>0.1</v>
      </c>
      <c r="AI13" s="363"/>
      <c r="AJ13" s="263"/>
      <c r="AN13" s="264"/>
      <c r="AO13" s="169"/>
      <c r="AP13" s="176"/>
    </row>
    <row r="14" spans="9:43" ht="21" customHeight="1">
      <c r="I14" s="265">
        <f t="shared" si="3"/>
        <v>0</v>
      </c>
      <c r="J14" s="255">
        <f t="shared" si="0"/>
        <v>0</v>
      </c>
      <c r="K14" s="343">
        <f t="shared" si="7"/>
        <v>3</v>
      </c>
      <c r="L14" s="356"/>
      <c r="M14" s="356"/>
      <c r="N14" s="357">
        <f t="shared" si="4"/>
        <v>0</v>
      </c>
      <c r="O14" s="358"/>
      <c r="P14" s="358"/>
      <c r="Q14" s="359">
        <f t="shared" si="5"/>
        <v>0</v>
      </c>
      <c r="R14" s="359">
        <f t="shared" si="6"/>
        <v>0</v>
      </c>
      <c r="S14" s="360"/>
      <c r="T14" s="361"/>
      <c r="U14" s="255">
        <f t="shared" si="1"/>
        <v>0</v>
      </c>
      <c r="V14" s="337"/>
      <c r="W14" s="419"/>
      <c r="X14" s="419"/>
      <c r="Y14" s="419"/>
      <c r="Z14" s="338"/>
      <c r="AA14" s="339"/>
      <c r="AB14" s="338"/>
      <c r="AC14" s="340"/>
      <c r="AD14" s="341"/>
      <c r="AE14" s="169"/>
      <c r="AF14" s="287"/>
      <c r="AG14" s="288"/>
      <c r="AH14" s="364"/>
      <c r="AI14" s="289"/>
      <c r="AJ14" s="333"/>
      <c r="AN14" s="333"/>
      <c r="AO14" s="169"/>
      <c r="AP14" s="176"/>
    </row>
    <row r="15" spans="9:43" ht="21" customHeight="1" thickBot="1">
      <c r="I15" s="265">
        <f t="shared" si="3"/>
        <v>0</v>
      </c>
      <c r="J15" s="255">
        <f t="shared" si="0"/>
        <v>0</v>
      </c>
      <c r="K15" s="343">
        <f t="shared" si="7"/>
        <v>4</v>
      </c>
      <c r="L15" s="356"/>
      <c r="M15" s="356"/>
      <c r="N15" s="357">
        <f t="shared" si="4"/>
        <v>0</v>
      </c>
      <c r="O15" s="358"/>
      <c r="P15" s="358"/>
      <c r="Q15" s="359">
        <f t="shared" si="5"/>
        <v>0</v>
      </c>
      <c r="R15" s="359">
        <f t="shared" si="6"/>
        <v>0</v>
      </c>
      <c r="S15" s="360"/>
      <c r="T15" s="361"/>
      <c r="U15" s="255">
        <f t="shared" si="1"/>
        <v>0</v>
      </c>
      <c r="V15" s="337"/>
      <c r="W15" s="419"/>
      <c r="X15" s="419"/>
      <c r="Y15" s="419"/>
      <c r="Z15" s="338"/>
      <c r="AA15" s="339"/>
      <c r="AB15" s="338"/>
      <c r="AC15" s="340"/>
      <c r="AD15" s="341"/>
      <c r="AE15" s="169"/>
      <c r="AF15" s="329"/>
      <c r="AG15" s="423"/>
      <c r="AH15" s="330"/>
      <c r="AI15" s="332"/>
      <c r="AJ15" s="333"/>
      <c r="AN15" s="333"/>
      <c r="AO15" s="169"/>
      <c r="AP15" s="176"/>
    </row>
    <row r="16" spans="9:43" ht="21" customHeight="1">
      <c r="I16" s="265">
        <f t="shared" si="3"/>
        <v>0</v>
      </c>
      <c r="J16" s="255">
        <f t="shared" si="0"/>
        <v>0</v>
      </c>
      <c r="K16" s="343">
        <f t="shared" si="7"/>
        <v>5</v>
      </c>
      <c r="L16" s="356"/>
      <c r="M16" s="356"/>
      <c r="N16" s="357">
        <f t="shared" si="4"/>
        <v>0</v>
      </c>
      <c r="O16" s="358"/>
      <c r="P16" s="358"/>
      <c r="Q16" s="359">
        <f t="shared" si="5"/>
        <v>0</v>
      </c>
      <c r="R16" s="359">
        <f t="shared" si="6"/>
        <v>0</v>
      </c>
      <c r="S16" s="360"/>
      <c r="T16" s="361"/>
      <c r="U16" s="255">
        <f t="shared" si="1"/>
        <v>0</v>
      </c>
      <c r="V16" s="337"/>
      <c r="W16" s="419"/>
      <c r="X16" s="419"/>
      <c r="Y16" s="419"/>
      <c r="Z16" s="338"/>
      <c r="AA16" s="339"/>
      <c r="AB16" s="338"/>
      <c r="AC16" s="340"/>
      <c r="AD16" s="341"/>
      <c r="AE16" s="167"/>
      <c r="AF16" s="176"/>
      <c r="AG16" s="176"/>
      <c r="AH16" s="176"/>
      <c r="AI16" s="176"/>
      <c r="AJ16" s="176"/>
      <c r="AK16" s="167"/>
      <c r="AL16" s="167"/>
      <c r="AM16" s="167"/>
      <c r="AN16" s="176"/>
      <c r="AO16" s="176"/>
      <c r="AP16" s="176"/>
      <c r="AQ16" s="167"/>
    </row>
    <row r="17" spans="1:43" ht="21" customHeight="1">
      <c r="I17" s="265">
        <f t="shared" si="3"/>
        <v>0</v>
      </c>
      <c r="J17" s="255">
        <f t="shared" si="0"/>
        <v>0</v>
      </c>
      <c r="K17" s="343">
        <f t="shared" si="7"/>
        <v>6</v>
      </c>
      <c r="L17" s="356"/>
      <c r="M17" s="356"/>
      <c r="N17" s="357">
        <f t="shared" si="4"/>
        <v>0</v>
      </c>
      <c r="O17" s="358"/>
      <c r="P17" s="358"/>
      <c r="Q17" s="359">
        <f t="shared" si="5"/>
        <v>0</v>
      </c>
      <c r="R17" s="359">
        <f t="shared" si="6"/>
        <v>0</v>
      </c>
      <c r="S17" s="360"/>
      <c r="T17" s="361"/>
      <c r="U17" s="255">
        <f t="shared" si="1"/>
        <v>0</v>
      </c>
      <c r="V17" s="280" t="s">
        <v>1366</v>
      </c>
      <c r="W17" s="366">
        <f>SUM(W9:W16)</f>
        <v>0</v>
      </c>
      <c r="X17" s="366">
        <f>SUM(X9:X16)</f>
        <v>0</v>
      </c>
      <c r="Y17" s="366">
        <f>SUM(Y9:Y16)</f>
        <v>0</v>
      </c>
      <c r="Z17" s="367"/>
      <c r="AA17" s="368"/>
      <c r="AB17" s="366">
        <f>SUM(AB9:AB16)</f>
        <v>0</v>
      </c>
      <c r="AC17" s="369"/>
      <c r="AD17" s="370"/>
      <c r="AE17" s="371"/>
      <c r="AF17" s="169"/>
      <c r="AG17" s="169"/>
      <c r="AH17" s="169"/>
      <c r="AI17" s="169"/>
      <c r="AJ17" s="169"/>
      <c r="AN17" s="176"/>
      <c r="AO17" s="176"/>
      <c r="AP17" s="176"/>
    </row>
    <row r="18" spans="1:43" s="167" customFormat="1" ht="21" customHeight="1" thickBot="1">
      <c r="A18" s="372"/>
      <c r="B18" s="372"/>
      <c r="C18" s="372"/>
      <c r="D18" s="372"/>
      <c r="E18" s="372"/>
      <c r="F18" s="372"/>
      <c r="G18" s="372"/>
      <c r="I18" s="265">
        <f t="shared" si="3"/>
        <v>0</v>
      </c>
      <c r="J18" s="255">
        <f t="shared" si="0"/>
        <v>0</v>
      </c>
      <c r="K18" s="343">
        <f t="shared" si="7"/>
        <v>7</v>
      </c>
      <c r="L18" s="356"/>
      <c r="M18" s="356"/>
      <c r="N18" s="357">
        <f t="shared" si="4"/>
        <v>0</v>
      </c>
      <c r="O18" s="358"/>
      <c r="P18" s="358"/>
      <c r="Q18" s="359">
        <f t="shared" si="5"/>
        <v>0</v>
      </c>
      <c r="R18" s="359">
        <f t="shared" si="6"/>
        <v>0</v>
      </c>
      <c r="S18" s="360"/>
      <c r="T18" s="361"/>
      <c r="U18" s="255">
        <f t="shared" si="1"/>
        <v>0</v>
      </c>
      <c r="V18" s="373" t="s">
        <v>1652</v>
      </c>
      <c r="W18" s="374"/>
      <c r="X18" s="374"/>
      <c r="Y18" s="374"/>
      <c r="Z18" s="374"/>
      <c r="AA18" s="375"/>
      <c r="AB18" s="374">
        <f>IF(AB17&gt;0,ROUND(AB17/COUNTA(AB9:AB16),0),)</f>
        <v>0</v>
      </c>
      <c r="AC18" s="376"/>
      <c r="AD18" s="377"/>
      <c r="AE18" s="371"/>
      <c r="AF18" s="371"/>
      <c r="AG18" s="371"/>
      <c r="AH18" s="169"/>
      <c r="AI18" s="169"/>
      <c r="AJ18" s="169"/>
      <c r="AK18" s="169"/>
      <c r="AL18" s="169"/>
      <c r="AM18" s="169"/>
      <c r="AN18" s="176"/>
      <c r="AO18" s="176"/>
      <c r="AP18" s="176"/>
      <c r="AQ18" s="253"/>
    </row>
    <row r="19" spans="1:43" ht="21" customHeight="1" thickBot="1">
      <c r="I19" s="265">
        <f t="shared" si="3"/>
        <v>0</v>
      </c>
      <c r="J19" s="255">
        <f t="shared" si="0"/>
        <v>0</v>
      </c>
      <c r="K19" s="343">
        <f t="shared" si="7"/>
        <v>8</v>
      </c>
      <c r="L19" s="356"/>
      <c r="M19" s="356"/>
      <c r="N19" s="357">
        <f t="shared" si="4"/>
        <v>0</v>
      </c>
      <c r="O19" s="358"/>
      <c r="P19" s="358"/>
      <c r="Q19" s="359">
        <f t="shared" si="5"/>
        <v>0</v>
      </c>
      <c r="R19" s="359">
        <f t="shared" si="6"/>
        <v>0</v>
      </c>
      <c r="S19" s="360"/>
      <c r="T19" s="361"/>
      <c r="U19" s="255">
        <f t="shared" si="1"/>
        <v>0</v>
      </c>
      <c r="V19" s="169"/>
      <c r="W19" s="169"/>
      <c r="X19" s="169"/>
      <c r="Y19" s="169"/>
      <c r="Z19" s="169"/>
      <c r="AA19" s="378"/>
      <c r="AB19" s="169"/>
      <c r="AC19" s="169"/>
      <c r="AD19" s="169"/>
      <c r="AE19" s="371"/>
      <c r="AF19" s="371"/>
      <c r="AG19" s="371"/>
      <c r="AH19" s="169"/>
      <c r="AI19" s="169"/>
      <c r="AJ19" s="169"/>
      <c r="AK19" s="169"/>
      <c r="AL19" s="169"/>
      <c r="AM19" s="169"/>
      <c r="AN19" s="176"/>
      <c r="AO19" s="176"/>
      <c r="AP19" s="176"/>
    </row>
    <row r="20" spans="1:43" ht="21" customHeight="1" thickTop="1" thickBot="1">
      <c r="I20" s="265">
        <f t="shared" si="3"/>
        <v>0</v>
      </c>
      <c r="J20" s="255">
        <f t="shared" si="0"/>
        <v>0</v>
      </c>
      <c r="K20" s="343">
        <f t="shared" si="7"/>
        <v>9</v>
      </c>
      <c r="L20" s="356"/>
      <c r="M20" s="356"/>
      <c r="N20" s="357">
        <f t="shared" si="4"/>
        <v>0</v>
      </c>
      <c r="O20" s="358"/>
      <c r="P20" s="358"/>
      <c r="Q20" s="359">
        <f t="shared" si="5"/>
        <v>0</v>
      </c>
      <c r="R20" s="359">
        <f t="shared" si="6"/>
        <v>0</v>
      </c>
      <c r="S20" s="360"/>
      <c r="T20" s="361"/>
      <c r="U20" s="255">
        <f t="shared" si="1"/>
        <v>0</v>
      </c>
      <c r="V20" s="2450" t="s">
        <v>1651</v>
      </c>
      <c r="W20" s="2451"/>
      <c r="X20" s="2451"/>
      <c r="Y20" s="2451"/>
      <c r="Z20" s="2451"/>
      <c r="AA20" s="2451"/>
      <c r="AB20" s="2452"/>
      <c r="AC20" s="169"/>
      <c r="AD20" s="169"/>
      <c r="AE20" s="371"/>
      <c r="AF20" s="371"/>
      <c r="AG20" s="371"/>
      <c r="AH20" s="169"/>
      <c r="AI20" s="169"/>
      <c r="AJ20" s="169"/>
      <c r="AK20" s="169"/>
      <c r="AL20" s="169"/>
      <c r="AM20" s="169"/>
      <c r="AN20" s="176"/>
      <c r="AO20" s="176"/>
      <c r="AP20" s="176"/>
    </row>
    <row r="21" spans="1:43" ht="21" customHeight="1" thickTop="1" thickBot="1">
      <c r="I21" s="265">
        <f t="shared" si="3"/>
        <v>0</v>
      </c>
      <c r="J21" s="255">
        <f t="shared" si="0"/>
        <v>0</v>
      </c>
      <c r="K21" s="343">
        <f t="shared" si="7"/>
        <v>10</v>
      </c>
      <c r="L21" s="356"/>
      <c r="M21" s="356"/>
      <c r="N21" s="357">
        <f t="shared" si="4"/>
        <v>0</v>
      </c>
      <c r="O21" s="358"/>
      <c r="P21" s="358"/>
      <c r="Q21" s="359">
        <f t="shared" si="5"/>
        <v>0</v>
      </c>
      <c r="R21" s="359">
        <f t="shared" si="6"/>
        <v>0</v>
      </c>
      <c r="S21" s="360"/>
      <c r="T21" s="361"/>
      <c r="U21" s="255">
        <f t="shared" si="1"/>
        <v>0</v>
      </c>
      <c r="V21" s="2450"/>
      <c r="W21" s="2451"/>
      <c r="X21" s="2451"/>
      <c r="Y21" s="2451"/>
      <c r="Z21" s="2451"/>
      <c r="AA21" s="2451"/>
      <c r="AB21" s="2452"/>
      <c r="AC21" s="169"/>
      <c r="AD21" s="169"/>
      <c r="AE21" s="371"/>
      <c r="AF21" s="371"/>
      <c r="AG21" s="371"/>
      <c r="AH21" s="169"/>
      <c r="AI21" s="169"/>
      <c r="AJ21" s="169"/>
      <c r="AK21" s="169"/>
      <c r="AL21" s="169"/>
      <c r="AM21" s="169"/>
      <c r="AN21" s="176"/>
      <c r="AO21" s="176"/>
      <c r="AP21" s="176"/>
    </row>
    <row r="22" spans="1:43" ht="21" customHeight="1" thickTop="1" thickBot="1">
      <c r="I22" s="265">
        <f t="shared" si="3"/>
        <v>0</v>
      </c>
      <c r="J22" s="255">
        <f t="shared" si="0"/>
        <v>0</v>
      </c>
      <c r="K22" s="343">
        <f t="shared" si="7"/>
        <v>11</v>
      </c>
      <c r="L22" s="356"/>
      <c r="M22" s="356"/>
      <c r="N22" s="357">
        <f t="shared" si="4"/>
        <v>0</v>
      </c>
      <c r="O22" s="358"/>
      <c r="P22" s="358"/>
      <c r="Q22" s="359">
        <f t="shared" si="5"/>
        <v>0</v>
      </c>
      <c r="R22" s="359">
        <f t="shared" si="6"/>
        <v>0</v>
      </c>
      <c r="S22" s="360"/>
      <c r="T22" s="361"/>
      <c r="U22" s="255">
        <f t="shared" si="1"/>
        <v>0</v>
      </c>
      <c r="V22" s="169"/>
      <c r="W22" s="169"/>
      <c r="X22" s="169"/>
      <c r="Y22" s="169"/>
      <c r="Z22" s="169"/>
      <c r="AA22" s="378"/>
      <c r="AB22" s="169"/>
      <c r="AC22" s="169"/>
      <c r="AD22" s="169"/>
      <c r="AE22" s="371"/>
      <c r="AF22" s="371"/>
      <c r="AG22" s="371"/>
      <c r="AH22" s="169"/>
      <c r="AI22" s="169"/>
      <c r="AJ22" s="169"/>
      <c r="AK22" s="169"/>
      <c r="AL22" s="169"/>
      <c r="AM22" s="169"/>
      <c r="AN22" s="176"/>
      <c r="AO22" s="176"/>
      <c r="AP22" s="176"/>
    </row>
    <row r="23" spans="1:43" ht="21" customHeight="1" thickTop="1">
      <c r="I23" s="265">
        <f t="shared" si="3"/>
        <v>0</v>
      </c>
      <c r="J23" s="255">
        <f t="shared" si="0"/>
        <v>0</v>
      </c>
      <c r="K23" s="343">
        <f t="shared" si="7"/>
        <v>12</v>
      </c>
      <c r="L23" s="356"/>
      <c r="M23" s="356"/>
      <c r="N23" s="357">
        <f t="shared" si="4"/>
        <v>0</v>
      </c>
      <c r="O23" s="358"/>
      <c r="P23" s="358"/>
      <c r="Q23" s="359">
        <f t="shared" si="5"/>
        <v>0</v>
      </c>
      <c r="R23" s="359">
        <f t="shared" si="6"/>
        <v>0</v>
      </c>
      <c r="S23" s="360"/>
      <c r="T23" s="361"/>
      <c r="U23" s="255">
        <f t="shared" si="1"/>
        <v>0</v>
      </c>
      <c r="V23" s="2453" t="s">
        <v>1547</v>
      </c>
      <c r="W23" s="2454"/>
      <c r="X23" s="2454"/>
      <c r="Y23" s="2454"/>
      <c r="Z23" s="2454"/>
      <c r="AA23" s="2454"/>
      <c r="AB23" s="2455"/>
      <c r="AC23" s="169"/>
      <c r="AD23" s="169"/>
      <c r="AE23" s="371"/>
      <c r="AF23" s="371"/>
      <c r="AG23" s="371"/>
      <c r="AH23" s="169"/>
      <c r="AI23" s="169"/>
      <c r="AJ23" s="169"/>
      <c r="AK23" s="169"/>
      <c r="AL23" s="169"/>
      <c r="AM23" s="169"/>
      <c r="AN23" s="176"/>
      <c r="AO23" s="176"/>
      <c r="AP23" s="176"/>
    </row>
    <row r="24" spans="1:43" ht="21" customHeight="1" thickBot="1">
      <c r="I24" s="265">
        <f t="shared" si="3"/>
        <v>0</v>
      </c>
      <c r="J24" s="255">
        <f t="shared" si="0"/>
        <v>0</v>
      </c>
      <c r="K24" s="343">
        <f t="shared" si="7"/>
        <v>13</v>
      </c>
      <c r="L24" s="356"/>
      <c r="M24" s="356"/>
      <c r="N24" s="357">
        <f t="shared" si="4"/>
        <v>0</v>
      </c>
      <c r="O24" s="358"/>
      <c r="P24" s="358"/>
      <c r="Q24" s="359">
        <f t="shared" si="5"/>
        <v>0</v>
      </c>
      <c r="R24" s="359">
        <f t="shared" si="6"/>
        <v>0</v>
      </c>
      <c r="S24" s="360"/>
      <c r="T24" s="361"/>
      <c r="U24" s="255">
        <f t="shared" si="1"/>
        <v>0</v>
      </c>
      <c r="V24" s="2456"/>
      <c r="W24" s="2457"/>
      <c r="X24" s="2457"/>
      <c r="Y24" s="2457"/>
      <c r="Z24" s="2457"/>
      <c r="AA24" s="2457"/>
      <c r="AB24" s="2458"/>
      <c r="AC24" s="169"/>
      <c r="AD24" s="169"/>
      <c r="AE24" s="371"/>
      <c r="AF24" s="371"/>
      <c r="AG24" s="371"/>
      <c r="AH24" s="169"/>
      <c r="AI24" s="169"/>
      <c r="AJ24" s="169"/>
      <c r="AK24" s="169"/>
      <c r="AL24" s="169"/>
      <c r="AM24" s="169"/>
      <c r="AN24" s="176"/>
      <c r="AO24" s="176"/>
      <c r="AP24" s="176"/>
    </row>
    <row r="25" spans="1:43" ht="21" customHeight="1" thickTop="1" thickBot="1">
      <c r="I25" s="265">
        <f t="shared" si="3"/>
        <v>0</v>
      </c>
      <c r="J25" s="255">
        <f t="shared" si="0"/>
        <v>0</v>
      </c>
      <c r="K25" s="379">
        <f t="shared" si="7"/>
        <v>14</v>
      </c>
      <c r="L25" s="313"/>
      <c r="M25" s="313"/>
      <c r="N25" s="380">
        <f t="shared" si="4"/>
        <v>0</v>
      </c>
      <c r="O25" s="381"/>
      <c r="P25" s="381"/>
      <c r="Q25" s="382">
        <f t="shared" si="5"/>
        <v>0</v>
      </c>
      <c r="R25" s="382">
        <f t="shared" si="6"/>
        <v>0</v>
      </c>
      <c r="S25" s="383"/>
      <c r="T25" s="384"/>
      <c r="U25" s="255">
        <f t="shared" si="1"/>
        <v>0</v>
      </c>
      <c r="V25" s="169"/>
      <c r="W25" s="169"/>
      <c r="X25" s="169"/>
      <c r="Y25" s="169"/>
      <c r="Z25" s="169"/>
      <c r="AA25" s="378"/>
      <c r="AB25" s="169"/>
      <c r="AC25" s="169"/>
      <c r="AD25" s="169"/>
      <c r="AE25" s="371"/>
      <c r="AF25" s="371"/>
      <c r="AG25" s="371"/>
      <c r="AH25" s="169"/>
      <c r="AI25" s="169"/>
      <c r="AJ25" s="169"/>
      <c r="AK25" s="169"/>
      <c r="AL25" s="169"/>
      <c r="AM25" s="169"/>
      <c r="AN25" s="176"/>
      <c r="AO25" s="176"/>
      <c r="AP25" s="176"/>
    </row>
    <row r="26" spans="1:43" ht="21" customHeight="1">
      <c r="I26" s="265">
        <f t="shared" ref="I26:I50" si="8">IF((O$28+P$28)&gt;0,1,0)</f>
        <v>0</v>
      </c>
      <c r="J26" s="255">
        <f t="shared" si="0"/>
        <v>0</v>
      </c>
      <c r="K26" s="2459" t="s">
        <v>1392</v>
      </c>
      <c r="L26" s="2460" t="s">
        <v>1391</v>
      </c>
      <c r="M26" s="2461" t="s">
        <v>1390</v>
      </c>
      <c r="N26" s="2461" t="s">
        <v>1389</v>
      </c>
      <c r="O26" s="2462" t="s">
        <v>1388</v>
      </c>
      <c r="P26" s="2462"/>
      <c r="Q26" s="2462" t="s">
        <v>1387</v>
      </c>
      <c r="R26" s="2462"/>
      <c r="S26" s="2463" t="s">
        <v>1386</v>
      </c>
      <c r="T26" s="2464" t="s">
        <v>1385</v>
      </c>
      <c r="U26" s="255">
        <f t="shared" si="1"/>
        <v>0</v>
      </c>
      <c r="V26" s="169"/>
      <c r="W26" s="169"/>
      <c r="X26" s="169"/>
      <c r="Y26" s="169"/>
      <c r="Z26" s="169"/>
      <c r="AA26" s="378"/>
      <c r="AB26" s="169"/>
      <c r="AC26" s="169"/>
      <c r="AD26" s="169"/>
      <c r="AE26" s="371"/>
      <c r="AF26" s="371"/>
      <c r="AG26" s="371"/>
      <c r="AH26" s="169"/>
      <c r="AI26" s="169"/>
      <c r="AJ26" s="169"/>
      <c r="AK26" s="169"/>
      <c r="AL26" s="169"/>
      <c r="AM26" s="169"/>
      <c r="AN26" s="176"/>
      <c r="AO26" s="176"/>
      <c r="AP26" s="176"/>
    </row>
    <row r="27" spans="1:43" ht="21" customHeight="1">
      <c r="I27" s="265">
        <f t="shared" si="8"/>
        <v>0</v>
      </c>
      <c r="J27" s="255">
        <f t="shared" si="0"/>
        <v>0</v>
      </c>
      <c r="K27" s="2440"/>
      <c r="L27" s="2442"/>
      <c r="M27" s="2444"/>
      <c r="N27" s="2444"/>
      <c r="O27" s="334" t="s">
        <v>1376</v>
      </c>
      <c r="P27" s="335" t="s">
        <v>1375</v>
      </c>
      <c r="Q27" s="335" t="s">
        <v>1376</v>
      </c>
      <c r="R27" s="415" t="s">
        <v>1375</v>
      </c>
      <c r="S27" s="2447"/>
      <c r="T27" s="2449"/>
      <c r="U27" s="255">
        <f t="shared" si="1"/>
        <v>0</v>
      </c>
      <c r="V27" s="169"/>
      <c r="W27" s="169"/>
      <c r="X27" s="169"/>
      <c r="Y27" s="169"/>
      <c r="Z27" s="169"/>
      <c r="AA27" s="378"/>
      <c r="AB27" s="169"/>
      <c r="AC27" s="169"/>
      <c r="AD27" s="169"/>
      <c r="AE27" s="371"/>
      <c r="AF27" s="371"/>
      <c r="AG27" s="371"/>
      <c r="AH27" s="169"/>
      <c r="AI27" s="169"/>
      <c r="AJ27" s="169"/>
      <c r="AK27" s="169"/>
      <c r="AL27" s="169"/>
      <c r="AM27" s="169"/>
      <c r="AN27" s="176"/>
      <c r="AO27" s="176"/>
      <c r="AP27" s="176"/>
    </row>
    <row r="28" spans="1:43" ht="21" customHeight="1">
      <c r="I28" s="265">
        <f t="shared" si="8"/>
        <v>0</v>
      </c>
      <c r="J28" s="255">
        <f t="shared" si="0"/>
        <v>0</v>
      </c>
      <c r="K28" s="343">
        <f>+K25+1</f>
        <v>15</v>
      </c>
      <c r="L28" s="356"/>
      <c r="M28" s="356"/>
      <c r="N28" s="357">
        <f t="shared" ref="N28:N50" si="9">IF(O28+P28&gt;0,$W$2,)</f>
        <v>0</v>
      </c>
      <c r="O28" s="358"/>
      <c r="P28" s="358"/>
      <c r="Q28" s="359">
        <f t="shared" ref="Q28:Q50" si="10">ROUND(O28*50,0)</f>
        <v>0</v>
      </c>
      <c r="R28" s="359">
        <f t="shared" ref="R28:R50" si="11">ROUND(P28*50,0)</f>
        <v>0</v>
      </c>
      <c r="S28" s="360"/>
      <c r="T28" s="361"/>
      <c r="U28" s="255">
        <f t="shared" si="1"/>
        <v>0</v>
      </c>
      <c r="V28" s="169"/>
      <c r="W28" s="169"/>
      <c r="X28" s="169"/>
      <c r="Y28" s="169"/>
      <c r="Z28" s="169"/>
      <c r="AA28" s="378"/>
      <c r="AB28" s="169"/>
      <c r="AC28" s="169"/>
      <c r="AD28" s="169"/>
      <c r="AE28" s="371"/>
      <c r="AF28" s="371"/>
      <c r="AG28" s="371"/>
      <c r="AH28" s="169"/>
      <c r="AI28" s="169"/>
      <c r="AJ28" s="169"/>
      <c r="AK28" s="169"/>
      <c r="AL28" s="169"/>
      <c r="AM28" s="169"/>
      <c r="AN28" s="176"/>
      <c r="AO28" s="176"/>
      <c r="AP28" s="176"/>
    </row>
    <row r="29" spans="1:43" ht="21" customHeight="1">
      <c r="I29" s="265">
        <f t="shared" si="8"/>
        <v>0</v>
      </c>
      <c r="J29" s="255">
        <f t="shared" si="0"/>
        <v>0</v>
      </c>
      <c r="K29" s="343">
        <f t="shared" ref="K29:K50" si="12">+K28+1</f>
        <v>16</v>
      </c>
      <c r="L29" s="356"/>
      <c r="M29" s="356"/>
      <c r="N29" s="357">
        <f t="shared" si="9"/>
        <v>0</v>
      </c>
      <c r="O29" s="358"/>
      <c r="P29" s="358"/>
      <c r="Q29" s="359">
        <f t="shared" si="10"/>
        <v>0</v>
      </c>
      <c r="R29" s="359">
        <f t="shared" si="11"/>
        <v>0</v>
      </c>
      <c r="S29" s="360"/>
      <c r="T29" s="361"/>
      <c r="U29" s="255">
        <f t="shared" si="1"/>
        <v>0</v>
      </c>
      <c r="V29" s="169"/>
      <c r="W29" s="169"/>
      <c r="X29" s="169"/>
      <c r="Y29" s="169"/>
      <c r="Z29" s="169"/>
      <c r="AA29" s="378"/>
      <c r="AB29" s="169"/>
      <c r="AC29" s="169"/>
      <c r="AD29" s="169"/>
      <c r="AE29" s="371"/>
      <c r="AF29" s="371"/>
      <c r="AG29" s="371"/>
      <c r="AH29" s="169"/>
      <c r="AI29" s="169"/>
      <c r="AJ29" s="169"/>
      <c r="AK29" s="169"/>
      <c r="AL29" s="169"/>
      <c r="AM29" s="169"/>
      <c r="AN29" s="176"/>
      <c r="AO29" s="176"/>
      <c r="AP29" s="176"/>
    </row>
    <row r="30" spans="1:43" ht="21" customHeight="1">
      <c r="I30" s="265">
        <f t="shared" si="8"/>
        <v>0</v>
      </c>
      <c r="J30" s="255">
        <f t="shared" si="0"/>
        <v>0</v>
      </c>
      <c r="K30" s="343">
        <f t="shared" si="12"/>
        <v>17</v>
      </c>
      <c r="L30" s="356"/>
      <c r="M30" s="356"/>
      <c r="N30" s="357">
        <f t="shared" si="9"/>
        <v>0</v>
      </c>
      <c r="O30" s="358"/>
      <c r="P30" s="358"/>
      <c r="Q30" s="359">
        <f t="shared" si="10"/>
        <v>0</v>
      </c>
      <c r="R30" s="359">
        <f t="shared" si="11"/>
        <v>0</v>
      </c>
      <c r="S30" s="360"/>
      <c r="T30" s="361"/>
      <c r="U30" s="255">
        <f t="shared" si="1"/>
        <v>0</v>
      </c>
      <c r="V30" s="169"/>
      <c r="W30" s="169"/>
      <c r="X30" s="169"/>
      <c r="Y30" s="169"/>
      <c r="Z30" s="169"/>
      <c r="AA30" s="378"/>
      <c r="AB30" s="169"/>
      <c r="AC30" s="169"/>
      <c r="AD30" s="169"/>
      <c r="AE30" s="371"/>
      <c r="AF30" s="371"/>
      <c r="AG30" s="371"/>
      <c r="AH30" s="169"/>
      <c r="AI30" s="169"/>
      <c r="AJ30" s="169"/>
      <c r="AK30" s="169"/>
      <c r="AL30" s="169"/>
      <c r="AM30" s="169"/>
      <c r="AN30" s="176"/>
      <c r="AO30" s="176"/>
      <c r="AP30" s="176"/>
    </row>
    <row r="31" spans="1:43" ht="21" customHeight="1">
      <c r="I31" s="265">
        <f t="shared" si="8"/>
        <v>0</v>
      </c>
      <c r="J31" s="255">
        <f t="shared" si="0"/>
        <v>0</v>
      </c>
      <c r="K31" s="343">
        <f t="shared" si="12"/>
        <v>18</v>
      </c>
      <c r="L31" s="356"/>
      <c r="M31" s="356"/>
      <c r="N31" s="357">
        <f t="shared" si="9"/>
        <v>0</v>
      </c>
      <c r="O31" s="358"/>
      <c r="P31" s="358"/>
      <c r="Q31" s="359">
        <f t="shared" si="10"/>
        <v>0</v>
      </c>
      <c r="R31" s="359">
        <f t="shared" si="11"/>
        <v>0</v>
      </c>
      <c r="S31" s="360"/>
      <c r="T31" s="361"/>
      <c r="U31" s="255">
        <f t="shared" si="1"/>
        <v>0</v>
      </c>
      <c r="V31" s="169"/>
      <c r="W31" s="169"/>
      <c r="X31" s="169"/>
      <c r="Y31" s="169"/>
      <c r="Z31" s="169"/>
      <c r="AA31" s="378"/>
      <c r="AB31" s="169"/>
      <c r="AC31" s="169"/>
      <c r="AD31" s="169"/>
      <c r="AE31" s="371"/>
      <c r="AF31" s="371"/>
      <c r="AG31" s="371"/>
      <c r="AH31" s="169"/>
      <c r="AI31" s="169"/>
      <c r="AJ31" s="169"/>
      <c r="AK31" s="169"/>
      <c r="AL31" s="169"/>
      <c r="AM31" s="169"/>
      <c r="AN31" s="176"/>
      <c r="AO31" s="176"/>
      <c r="AP31" s="176"/>
    </row>
    <row r="32" spans="1:43" ht="21" customHeight="1">
      <c r="I32" s="265">
        <f t="shared" si="8"/>
        <v>0</v>
      </c>
      <c r="J32" s="255">
        <f t="shared" si="0"/>
        <v>0</v>
      </c>
      <c r="K32" s="343">
        <f t="shared" si="12"/>
        <v>19</v>
      </c>
      <c r="L32" s="356"/>
      <c r="M32" s="356"/>
      <c r="N32" s="357">
        <f t="shared" si="9"/>
        <v>0</v>
      </c>
      <c r="O32" s="358"/>
      <c r="P32" s="358"/>
      <c r="Q32" s="359">
        <f t="shared" si="10"/>
        <v>0</v>
      </c>
      <c r="R32" s="359">
        <f t="shared" si="11"/>
        <v>0</v>
      </c>
      <c r="S32" s="360"/>
      <c r="T32" s="361"/>
      <c r="U32" s="255">
        <f t="shared" si="1"/>
        <v>0</v>
      </c>
      <c r="V32" s="169"/>
      <c r="W32" s="169"/>
      <c r="X32" s="169"/>
      <c r="Y32" s="169"/>
      <c r="Z32" s="169"/>
      <c r="AA32" s="378"/>
      <c r="AB32" s="169"/>
      <c r="AC32" s="169"/>
      <c r="AD32" s="169"/>
      <c r="AE32" s="371"/>
      <c r="AF32" s="371"/>
      <c r="AG32" s="371"/>
      <c r="AH32" s="169"/>
      <c r="AI32" s="169"/>
      <c r="AJ32" s="169"/>
      <c r="AK32" s="169"/>
      <c r="AL32" s="169"/>
      <c r="AM32" s="169"/>
      <c r="AN32" s="176"/>
      <c r="AO32" s="176"/>
      <c r="AP32" s="176"/>
    </row>
    <row r="33" spans="9:42" ht="21" customHeight="1">
      <c r="I33" s="265">
        <f t="shared" si="8"/>
        <v>0</v>
      </c>
      <c r="J33" s="255">
        <f t="shared" ref="J33:J64" si="13">IF($Q$4&gt;0,1,)</f>
        <v>0</v>
      </c>
      <c r="K33" s="343">
        <f t="shared" si="12"/>
        <v>20</v>
      </c>
      <c r="L33" s="356"/>
      <c r="M33" s="356"/>
      <c r="N33" s="357">
        <f t="shared" si="9"/>
        <v>0</v>
      </c>
      <c r="O33" s="358"/>
      <c r="P33" s="358"/>
      <c r="Q33" s="359">
        <f t="shared" si="10"/>
        <v>0</v>
      </c>
      <c r="R33" s="359">
        <f t="shared" si="11"/>
        <v>0</v>
      </c>
      <c r="S33" s="360"/>
      <c r="T33" s="361"/>
      <c r="U33" s="255">
        <f t="shared" ref="U33:U64" si="14">IF($Q$4&gt;0,1,)</f>
        <v>0</v>
      </c>
      <c r="V33" s="169"/>
      <c r="W33" s="169"/>
      <c r="X33" s="169"/>
      <c r="Y33" s="169"/>
      <c r="Z33" s="169"/>
      <c r="AA33" s="378"/>
      <c r="AB33" s="169"/>
      <c r="AC33" s="169"/>
      <c r="AD33" s="169"/>
      <c r="AE33" s="371"/>
      <c r="AF33" s="371"/>
      <c r="AG33" s="371"/>
      <c r="AH33" s="169"/>
      <c r="AI33" s="169"/>
      <c r="AJ33" s="169"/>
      <c r="AK33" s="169"/>
      <c r="AL33" s="169"/>
      <c r="AM33" s="169"/>
      <c r="AN33" s="176"/>
      <c r="AO33" s="176"/>
      <c r="AP33" s="176"/>
    </row>
    <row r="34" spans="9:42" ht="21" customHeight="1">
      <c r="I34" s="265">
        <f t="shared" si="8"/>
        <v>0</v>
      </c>
      <c r="J34" s="255">
        <f t="shared" si="13"/>
        <v>0</v>
      </c>
      <c r="K34" s="343">
        <f t="shared" si="12"/>
        <v>21</v>
      </c>
      <c r="L34" s="356"/>
      <c r="M34" s="356"/>
      <c r="N34" s="357">
        <f t="shared" si="9"/>
        <v>0</v>
      </c>
      <c r="O34" s="358"/>
      <c r="P34" s="358"/>
      <c r="Q34" s="359">
        <f t="shared" si="10"/>
        <v>0</v>
      </c>
      <c r="R34" s="359">
        <f t="shared" si="11"/>
        <v>0</v>
      </c>
      <c r="S34" s="360"/>
      <c r="T34" s="361"/>
      <c r="U34" s="255">
        <f t="shared" si="14"/>
        <v>0</v>
      </c>
      <c r="V34" s="169"/>
      <c r="W34" s="169"/>
      <c r="X34" s="169"/>
      <c r="Y34" s="169"/>
      <c r="Z34" s="169"/>
      <c r="AA34" s="378"/>
      <c r="AB34" s="169"/>
      <c r="AC34" s="169"/>
      <c r="AD34" s="169"/>
      <c r="AE34" s="371"/>
      <c r="AF34" s="371"/>
      <c r="AG34" s="371"/>
      <c r="AH34" s="169"/>
      <c r="AI34" s="169"/>
      <c r="AJ34" s="169"/>
      <c r="AK34" s="169"/>
      <c r="AL34" s="169"/>
      <c r="AM34" s="169"/>
      <c r="AN34" s="176"/>
      <c r="AO34" s="176"/>
      <c r="AP34" s="176"/>
    </row>
    <row r="35" spans="9:42" ht="21" customHeight="1">
      <c r="I35" s="265">
        <f t="shared" si="8"/>
        <v>0</v>
      </c>
      <c r="J35" s="255">
        <f t="shared" si="13"/>
        <v>0</v>
      </c>
      <c r="K35" s="343">
        <f t="shared" si="12"/>
        <v>22</v>
      </c>
      <c r="L35" s="356"/>
      <c r="M35" s="356"/>
      <c r="N35" s="357">
        <f t="shared" si="9"/>
        <v>0</v>
      </c>
      <c r="O35" s="358"/>
      <c r="P35" s="358"/>
      <c r="Q35" s="359">
        <f t="shared" si="10"/>
        <v>0</v>
      </c>
      <c r="R35" s="359">
        <f t="shared" si="11"/>
        <v>0</v>
      </c>
      <c r="S35" s="360"/>
      <c r="T35" s="361"/>
      <c r="U35" s="255">
        <f t="shared" si="14"/>
        <v>0</v>
      </c>
      <c r="V35" s="169"/>
      <c r="W35" s="169"/>
      <c r="X35" s="169"/>
      <c r="Y35" s="169"/>
      <c r="Z35" s="169"/>
      <c r="AA35" s="378"/>
      <c r="AB35" s="169"/>
      <c r="AC35" s="169"/>
      <c r="AD35" s="169"/>
      <c r="AE35" s="371"/>
      <c r="AF35" s="371"/>
      <c r="AG35" s="371"/>
      <c r="AH35" s="169"/>
      <c r="AI35" s="169"/>
      <c r="AJ35" s="169"/>
      <c r="AK35" s="169"/>
      <c r="AL35" s="169"/>
      <c r="AM35" s="169"/>
      <c r="AN35" s="176"/>
      <c r="AO35" s="176"/>
      <c r="AP35" s="176"/>
    </row>
    <row r="36" spans="9:42" ht="21" customHeight="1">
      <c r="I36" s="265">
        <f t="shared" si="8"/>
        <v>0</v>
      </c>
      <c r="J36" s="255">
        <f t="shared" si="13"/>
        <v>0</v>
      </c>
      <c r="K36" s="343">
        <f t="shared" si="12"/>
        <v>23</v>
      </c>
      <c r="L36" s="356"/>
      <c r="M36" s="356"/>
      <c r="N36" s="357">
        <f t="shared" si="9"/>
        <v>0</v>
      </c>
      <c r="O36" s="358"/>
      <c r="P36" s="358"/>
      <c r="Q36" s="359">
        <f t="shared" si="10"/>
        <v>0</v>
      </c>
      <c r="R36" s="359">
        <f t="shared" si="11"/>
        <v>0</v>
      </c>
      <c r="S36" s="360"/>
      <c r="T36" s="361"/>
      <c r="U36" s="255">
        <f t="shared" si="14"/>
        <v>0</v>
      </c>
      <c r="V36" s="169"/>
      <c r="W36" s="169"/>
      <c r="X36" s="169"/>
      <c r="Y36" s="169"/>
      <c r="Z36" s="169"/>
      <c r="AA36" s="378"/>
      <c r="AB36" s="169"/>
      <c r="AC36" s="169"/>
      <c r="AD36" s="169"/>
      <c r="AE36" s="371"/>
      <c r="AF36" s="371"/>
      <c r="AG36" s="371"/>
      <c r="AH36" s="169"/>
      <c r="AI36" s="169"/>
      <c r="AJ36" s="169"/>
      <c r="AK36" s="169"/>
      <c r="AL36" s="169"/>
      <c r="AM36" s="169"/>
      <c r="AN36" s="176"/>
      <c r="AO36" s="176"/>
      <c r="AP36" s="176"/>
    </row>
    <row r="37" spans="9:42" ht="21" customHeight="1">
      <c r="I37" s="265">
        <f t="shared" si="8"/>
        <v>0</v>
      </c>
      <c r="J37" s="255">
        <f t="shared" si="13"/>
        <v>0</v>
      </c>
      <c r="K37" s="343">
        <f t="shared" si="12"/>
        <v>24</v>
      </c>
      <c r="L37" s="356"/>
      <c r="M37" s="356"/>
      <c r="N37" s="357">
        <f t="shared" si="9"/>
        <v>0</v>
      </c>
      <c r="O37" s="358"/>
      <c r="P37" s="358"/>
      <c r="Q37" s="359">
        <f t="shared" si="10"/>
        <v>0</v>
      </c>
      <c r="R37" s="359">
        <f t="shared" si="11"/>
        <v>0</v>
      </c>
      <c r="S37" s="360"/>
      <c r="T37" s="361"/>
      <c r="U37" s="255">
        <f t="shared" si="14"/>
        <v>0</v>
      </c>
      <c r="V37" s="169"/>
      <c r="W37" s="169"/>
      <c r="X37" s="169"/>
      <c r="Y37" s="169"/>
      <c r="Z37" s="169"/>
      <c r="AA37" s="378"/>
      <c r="AB37" s="169"/>
      <c r="AC37" s="169"/>
      <c r="AD37" s="169"/>
      <c r="AE37" s="371"/>
      <c r="AF37" s="371"/>
      <c r="AG37" s="371"/>
      <c r="AH37" s="169"/>
      <c r="AI37" s="169"/>
      <c r="AJ37" s="169"/>
      <c r="AK37" s="169"/>
      <c r="AL37" s="169"/>
      <c r="AM37" s="169"/>
      <c r="AN37" s="176"/>
      <c r="AO37" s="176"/>
      <c r="AP37" s="176"/>
    </row>
    <row r="38" spans="9:42" ht="21" customHeight="1">
      <c r="I38" s="265">
        <f t="shared" si="8"/>
        <v>0</v>
      </c>
      <c r="J38" s="255">
        <f t="shared" si="13"/>
        <v>0</v>
      </c>
      <c r="K38" s="343">
        <f t="shared" si="12"/>
        <v>25</v>
      </c>
      <c r="L38" s="356"/>
      <c r="M38" s="356"/>
      <c r="N38" s="357">
        <f t="shared" si="9"/>
        <v>0</v>
      </c>
      <c r="O38" s="358"/>
      <c r="P38" s="358"/>
      <c r="Q38" s="359">
        <f t="shared" si="10"/>
        <v>0</v>
      </c>
      <c r="R38" s="359">
        <f t="shared" si="11"/>
        <v>0</v>
      </c>
      <c r="S38" s="360"/>
      <c r="T38" s="361"/>
      <c r="U38" s="255">
        <f t="shared" si="14"/>
        <v>0</v>
      </c>
      <c r="V38" s="169"/>
      <c r="W38" s="169"/>
      <c r="X38" s="169"/>
      <c r="Y38" s="169"/>
      <c r="Z38" s="169"/>
      <c r="AA38" s="378"/>
      <c r="AB38" s="169"/>
      <c r="AC38" s="169"/>
      <c r="AD38" s="169"/>
      <c r="AE38" s="371"/>
      <c r="AF38" s="371"/>
      <c r="AG38" s="371"/>
      <c r="AH38" s="169"/>
      <c r="AI38" s="169"/>
      <c r="AJ38" s="169"/>
      <c r="AK38" s="169"/>
      <c r="AL38" s="169"/>
      <c r="AM38" s="169"/>
      <c r="AN38" s="176"/>
      <c r="AO38" s="176"/>
      <c r="AP38" s="176"/>
    </row>
    <row r="39" spans="9:42" ht="21" customHeight="1">
      <c r="I39" s="265">
        <f t="shared" si="8"/>
        <v>0</v>
      </c>
      <c r="J39" s="255">
        <f t="shared" si="13"/>
        <v>0</v>
      </c>
      <c r="K39" s="343">
        <f t="shared" si="12"/>
        <v>26</v>
      </c>
      <c r="L39" s="356"/>
      <c r="M39" s="356"/>
      <c r="N39" s="357">
        <f t="shared" si="9"/>
        <v>0</v>
      </c>
      <c r="O39" s="358"/>
      <c r="P39" s="358"/>
      <c r="Q39" s="359">
        <f t="shared" si="10"/>
        <v>0</v>
      </c>
      <c r="R39" s="359">
        <f t="shared" si="11"/>
        <v>0</v>
      </c>
      <c r="S39" s="360"/>
      <c r="T39" s="361"/>
      <c r="U39" s="255">
        <f t="shared" si="14"/>
        <v>0</v>
      </c>
      <c r="V39" s="169"/>
      <c r="W39" s="169"/>
      <c r="X39" s="169"/>
      <c r="Y39" s="169"/>
      <c r="Z39" s="169"/>
      <c r="AA39" s="378"/>
      <c r="AB39" s="169"/>
      <c r="AC39" s="169"/>
      <c r="AD39" s="169"/>
      <c r="AE39" s="371"/>
      <c r="AF39" s="371"/>
      <c r="AG39" s="371"/>
      <c r="AH39" s="169"/>
      <c r="AI39" s="169"/>
      <c r="AJ39" s="169"/>
      <c r="AK39" s="169"/>
      <c r="AL39" s="169"/>
      <c r="AM39" s="169"/>
      <c r="AN39" s="176"/>
      <c r="AO39" s="176"/>
      <c r="AP39" s="176"/>
    </row>
    <row r="40" spans="9:42" ht="21" customHeight="1">
      <c r="I40" s="265">
        <f t="shared" si="8"/>
        <v>0</v>
      </c>
      <c r="J40" s="255">
        <f t="shared" si="13"/>
        <v>0</v>
      </c>
      <c r="K40" s="343">
        <f t="shared" si="12"/>
        <v>27</v>
      </c>
      <c r="L40" s="356"/>
      <c r="M40" s="356"/>
      <c r="N40" s="357">
        <f t="shared" si="9"/>
        <v>0</v>
      </c>
      <c r="O40" s="358"/>
      <c r="P40" s="358"/>
      <c r="Q40" s="359">
        <f t="shared" si="10"/>
        <v>0</v>
      </c>
      <c r="R40" s="359">
        <f t="shared" si="11"/>
        <v>0</v>
      </c>
      <c r="S40" s="360"/>
      <c r="T40" s="361"/>
      <c r="U40" s="255">
        <f t="shared" si="14"/>
        <v>0</v>
      </c>
      <c r="V40" s="169"/>
      <c r="W40" s="169"/>
      <c r="X40" s="169"/>
      <c r="Y40" s="169"/>
      <c r="Z40" s="169"/>
      <c r="AA40" s="378"/>
      <c r="AB40" s="169"/>
      <c r="AC40" s="169"/>
      <c r="AD40" s="169"/>
      <c r="AE40" s="371"/>
      <c r="AF40" s="371"/>
      <c r="AG40" s="371"/>
      <c r="AH40" s="169"/>
      <c r="AI40" s="169"/>
      <c r="AJ40" s="169"/>
      <c r="AK40" s="169"/>
      <c r="AL40" s="169"/>
      <c r="AM40" s="169"/>
      <c r="AN40" s="176"/>
      <c r="AO40" s="176"/>
      <c r="AP40" s="176"/>
    </row>
    <row r="41" spans="9:42" ht="21" customHeight="1">
      <c r="I41" s="265">
        <f t="shared" si="8"/>
        <v>0</v>
      </c>
      <c r="J41" s="255">
        <f t="shared" si="13"/>
        <v>0</v>
      </c>
      <c r="K41" s="343">
        <f t="shared" si="12"/>
        <v>28</v>
      </c>
      <c r="L41" s="356"/>
      <c r="M41" s="356"/>
      <c r="N41" s="357">
        <f t="shared" si="9"/>
        <v>0</v>
      </c>
      <c r="O41" s="358"/>
      <c r="P41" s="358"/>
      <c r="Q41" s="359">
        <f t="shared" si="10"/>
        <v>0</v>
      </c>
      <c r="R41" s="359">
        <f t="shared" si="11"/>
        <v>0</v>
      </c>
      <c r="S41" s="360"/>
      <c r="T41" s="361"/>
      <c r="U41" s="255">
        <f t="shared" si="14"/>
        <v>0</v>
      </c>
      <c r="V41" s="169"/>
      <c r="W41" s="169"/>
      <c r="X41" s="169"/>
      <c r="Y41" s="169"/>
      <c r="Z41" s="169"/>
      <c r="AA41" s="378"/>
      <c r="AB41" s="169"/>
      <c r="AC41" s="169"/>
      <c r="AD41" s="169"/>
      <c r="AE41" s="371"/>
      <c r="AF41" s="371"/>
      <c r="AG41" s="371"/>
      <c r="AH41" s="169"/>
      <c r="AI41" s="169"/>
      <c r="AJ41" s="169"/>
      <c r="AK41" s="169"/>
      <c r="AL41" s="169"/>
      <c r="AM41" s="169"/>
      <c r="AN41" s="176"/>
      <c r="AO41" s="176"/>
      <c r="AP41" s="176"/>
    </row>
    <row r="42" spans="9:42" ht="21" customHeight="1">
      <c r="I42" s="265">
        <f t="shared" si="8"/>
        <v>0</v>
      </c>
      <c r="J42" s="255">
        <f t="shared" si="13"/>
        <v>0</v>
      </c>
      <c r="K42" s="343">
        <f t="shared" si="12"/>
        <v>29</v>
      </c>
      <c r="L42" s="356"/>
      <c r="M42" s="356"/>
      <c r="N42" s="357">
        <f t="shared" si="9"/>
        <v>0</v>
      </c>
      <c r="O42" s="358"/>
      <c r="P42" s="358"/>
      <c r="Q42" s="359">
        <f t="shared" si="10"/>
        <v>0</v>
      </c>
      <c r="R42" s="359">
        <f t="shared" si="11"/>
        <v>0</v>
      </c>
      <c r="S42" s="360"/>
      <c r="T42" s="361"/>
      <c r="U42" s="255">
        <f t="shared" si="14"/>
        <v>0</v>
      </c>
      <c r="V42" s="169"/>
      <c r="W42" s="169"/>
      <c r="X42" s="169"/>
      <c r="Y42" s="169"/>
      <c r="Z42" s="169"/>
      <c r="AA42" s="378"/>
      <c r="AB42" s="169"/>
      <c r="AC42" s="169"/>
      <c r="AD42" s="169"/>
      <c r="AE42" s="371"/>
      <c r="AF42" s="371"/>
      <c r="AG42" s="371"/>
      <c r="AH42" s="169"/>
      <c r="AI42" s="169"/>
      <c r="AJ42" s="169"/>
      <c r="AK42" s="169"/>
      <c r="AL42" s="169"/>
      <c r="AM42" s="169"/>
      <c r="AN42" s="176"/>
      <c r="AO42" s="176"/>
      <c r="AP42" s="176"/>
    </row>
    <row r="43" spans="9:42" ht="21" customHeight="1">
      <c r="I43" s="265">
        <f t="shared" si="8"/>
        <v>0</v>
      </c>
      <c r="J43" s="255">
        <f t="shared" si="13"/>
        <v>0</v>
      </c>
      <c r="K43" s="343">
        <f t="shared" si="12"/>
        <v>30</v>
      </c>
      <c r="L43" s="356"/>
      <c r="M43" s="356"/>
      <c r="N43" s="357">
        <f t="shared" si="9"/>
        <v>0</v>
      </c>
      <c r="O43" s="358"/>
      <c r="P43" s="358"/>
      <c r="Q43" s="359">
        <f t="shared" si="10"/>
        <v>0</v>
      </c>
      <c r="R43" s="359">
        <f t="shared" si="11"/>
        <v>0</v>
      </c>
      <c r="S43" s="360"/>
      <c r="T43" s="361"/>
      <c r="U43" s="255">
        <f t="shared" si="14"/>
        <v>0</v>
      </c>
      <c r="V43" s="169"/>
      <c r="W43" s="169"/>
      <c r="X43" s="169"/>
      <c r="Y43" s="169"/>
      <c r="Z43" s="169"/>
      <c r="AA43" s="378"/>
      <c r="AB43" s="169"/>
      <c r="AC43" s="169"/>
      <c r="AD43" s="169"/>
      <c r="AE43" s="371"/>
      <c r="AF43" s="371"/>
      <c r="AG43" s="371"/>
      <c r="AH43" s="169"/>
      <c r="AI43" s="169"/>
      <c r="AJ43" s="169"/>
      <c r="AK43" s="169"/>
      <c r="AL43" s="169"/>
      <c r="AM43" s="169"/>
      <c r="AN43" s="176"/>
      <c r="AO43" s="176"/>
      <c r="AP43" s="176"/>
    </row>
    <row r="44" spans="9:42" ht="21" customHeight="1">
      <c r="I44" s="265">
        <f t="shared" si="8"/>
        <v>0</v>
      </c>
      <c r="J44" s="255">
        <f t="shared" si="13"/>
        <v>0</v>
      </c>
      <c r="K44" s="343">
        <f t="shared" si="12"/>
        <v>31</v>
      </c>
      <c r="L44" s="356"/>
      <c r="M44" s="356"/>
      <c r="N44" s="357">
        <f t="shared" si="9"/>
        <v>0</v>
      </c>
      <c r="O44" s="358"/>
      <c r="P44" s="358"/>
      <c r="Q44" s="359">
        <f t="shared" si="10"/>
        <v>0</v>
      </c>
      <c r="R44" s="359">
        <f t="shared" si="11"/>
        <v>0</v>
      </c>
      <c r="S44" s="360"/>
      <c r="T44" s="361"/>
      <c r="U44" s="255">
        <f t="shared" si="14"/>
        <v>0</v>
      </c>
      <c r="V44" s="169"/>
      <c r="W44" s="169"/>
      <c r="X44" s="169"/>
      <c r="Y44" s="169"/>
      <c r="Z44" s="169"/>
      <c r="AA44" s="378"/>
      <c r="AB44" s="169"/>
      <c r="AC44" s="169"/>
      <c r="AD44" s="169"/>
      <c r="AE44" s="371"/>
      <c r="AF44" s="371"/>
      <c r="AG44" s="371"/>
      <c r="AH44" s="169"/>
      <c r="AI44" s="169"/>
      <c r="AJ44" s="169"/>
      <c r="AK44" s="169"/>
      <c r="AL44" s="169"/>
      <c r="AM44" s="169"/>
      <c r="AN44" s="176"/>
      <c r="AO44" s="176"/>
      <c r="AP44" s="176"/>
    </row>
    <row r="45" spans="9:42" ht="21" customHeight="1">
      <c r="I45" s="265">
        <f t="shared" si="8"/>
        <v>0</v>
      </c>
      <c r="J45" s="255">
        <f t="shared" si="13"/>
        <v>0</v>
      </c>
      <c r="K45" s="343">
        <f t="shared" si="12"/>
        <v>32</v>
      </c>
      <c r="L45" s="356"/>
      <c r="M45" s="356"/>
      <c r="N45" s="357">
        <f t="shared" si="9"/>
        <v>0</v>
      </c>
      <c r="O45" s="358"/>
      <c r="P45" s="358"/>
      <c r="Q45" s="359">
        <f t="shared" si="10"/>
        <v>0</v>
      </c>
      <c r="R45" s="359">
        <f t="shared" si="11"/>
        <v>0</v>
      </c>
      <c r="S45" s="360"/>
      <c r="T45" s="361"/>
      <c r="U45" s="255">
        <f t="shared" si="14"/>
        <v>0</v>
      </c>
      <c r="V45" s="169"/>
      <c r="W45" s="169"/>
      <c r="X45" s="169"/>
      <c r="Y45" s="169"/>
      <c r="Z45" s="169"/>
      <c r="AA45" s="378"/>
      <c r="AB45" s="169"/>
      <c r="AC45" s="169"/>
      <c r="AD45" s="169"/>
      <c r="AE45" s="371"/>
      <c r="AF45" s="371"/>
      <c r="AG45" s="371"/>
      <c r="AH45" s="169"/>
      <c r="AI45" s="169"/>
      <c r="AJ45" s="169"/>
      <c r="AK45" s="169"/>
      <c r="AL45" s="169"/>
      <c r="AM45" s="169"/>
      <c r="AN45" s="176"/>
      <c r="AO45" s="176"/>
      <c r="AP45" s="176"/>
    </row>
    <row r="46" spans="9:42" ht="21" customHeight="1">
      <c r="I46" s="265">
        <f t="shared" si="8"/>
        <v>0</v>
      </c>
      <c r="J46" s="255">
        <f t="shared" si="13"/>
        <v>0</v>
      </c>
      <c r="K46" s="343">
        <f t="shared" si="12"/>
        <v>33</v>
      </c>
      <c r="L46" s="356"/>
      <c r="M46" s="356"/>
      <c r="N46" s="357">
        <f t="shared" si="9"/>
        <v>0</v>
      </c>
      <c r="O46" s="358"/>
      <c r="P46" s="358"/>
      <c r="Q46" s="359">
        <f t="shared" si="10"/>
        <v>0</v>
      </c>
      <c r="R46" s="359">
        <f t="shared" si="11"/>
        <v>0</v>
      </c>
      <c r="S46" s="360"/>
      <c r="T46" s="361"/>
      <c r="U46" s="255">
        <f t="shared" si="14"/>
        <v>0</v>
      </c>
      <c r="V46" s="169"/>
      <c r="W46" s="169"/>
      <c r="X46" s="169"/>
      <c r="Y46" s="169"/>
      <c r="Z46" s="169"/>
      <c r="AA46" s="378"/>
      <c r="AB46" s="169"/>
      <c r="AC46" s="169"/>
      <c r="AD46" s="169"/>
      <c r="AE46" s="371"/>
      <c r="AF46" s="371"/>
      <c r="AG46" s="371"/>
      <c r="AH46" s="169"/>
      <c r="AI46" s="169"/>
      <c r="AJ46" s="169"/>
      <c r="AK46" s="169"/>
      <c r="AL46" s="169"/>
      <c r="AM46" s="169"/>
      <c r="AN46" s="176"/>
      <c r="AO46" s="176"/>
      <c r="AP46" s="176"/>
    </row>
    <row r="47" spans="9:42" ht="21" customHeight="1">
      <c r="I47" s="265">
        <f t="shared" si="8"/>
        <v>0</v>
      </c>
      <c r="J47" s="255">
        <f t="shared" si="13"/>
        <v>0</v>
      </c>
      <c r="K47" s="343">
        <f t="shared" si="12"/>
        <v>34</v>
      </c>
      <c r="L47" s="356"/>
      <c r="M47" s="356"/>
      <c r="N47" s="357">
        <f t="shared" si="9"/>
        <v>0</v>
      </c>
      <c r="O47" s="358"/>
      <c r="P47" s="358"/>
      <c r="Q47" s="359">
        <f t="shared" si="10"/>
        <v>0</v>
      </c>
      <c r="R47" s="359">
        <f t="shared" si="11"/>
        <v>0</v>
      </c>
      <c r="S47" s="360"/>
      <c r="T47" s="361"/>
      <c r="U47" s="255">
        <f t="shared" si="14"/>
        <v>0</v>
      </c>
      <c r="V47" s="169"/>
      <c r="W47" s="169"/>
      <c r="X47" s="169"/>
      <c r="Y47" s="169"/>
      <c r="Z47" s="169"/>
      <c r="AA47" s="378"/>
      <c r="AB47" s="169"/>
      <c r="AC47" s="169"/>
      <c r="AD47" s="169"/>
      <c r="AE47" s="371"/>
      <c r="AF47" s="371"/>
      <c r="AG47" s="371"/>
      <c r="AH47" s="169"/>
      <c r="AI47" s="169"/>
      <c r="AJ47" s="169"/>
      <c r="AK47" s="169"/>
      <c r="AL47" s="169"/>
      <c r="AM47" s="169"/>
      <c r="AN47" s="176"/>
      <c r="AO47" s="176"/>
      <c r="AP47" s="176"/>
    </row>
    <row r="48" spans="9:42" ht="21" customHeight="1">
      <c r="I48" s="265">
        <f t="shared" si="8"/>
        <v>0</v>
      </c>
      <c r="J48" s="255">
        <f t="shared" si="13"/>
        <v>0</v>
      </c>
      <c r="K48" s="343">
        <f t="shared" si="12"/>
        <v>35</v>
      </c>
      <c r="L48" s="356"/>
      <c r="M48" s="356"/>
      <c r="N48" s="357">
        <f t="shared" si="9"/>
        <v>0</v>
      </c>
      <c r="O48" s="358"/>
      <c r="P48" s="358"/>
      <c r="Q48" s="359">
        <f t="shared" si="10"/>
        <v>0</v>
      </c>
      <c r="R48" s="359">
        <f t="shared" si="11"/>
        <v>0</v>
      </c>
      <c r="S48" s="360"/>
      <c r="T48" s="361"/>
      <c r="U48" s="255">
        <f t="shared" si="14"/>
        <v>0</v>
      </c>
      <c r="V48" s="169"/>
      <c r="W48" s="169"/>
      <c r="X48" s="169"/>
      <c r="Y48" s="169"/>
      <c r="Z48" s="169"/>
      <c r="AA48" s="378"/>
      <c r="AB48" s="169"/>
      <c r="AC48" s="169"/>
      <c r="AD48" s="169"/>
      <c r="AE48" s="371"/>
      <c r="AF48" s="371"/>
      <c r="AG48" s="371"/>
      <c r="AH48" s="169"/>
      <c r="AI48" s="169"/>
      <c r="AJ48" s="169"/>
      <c r="AK48" s="169"/>
      <c r="AL48" s="169"/>
      <c r="AM48" s="169"/>
      <c r="AN48" s="176"/>
      <c r="AO48" s="176"/>
      <c r="AP48" s="176"/>
    </row>
    <row r="49" spans="9:42" ht="21" customHeight="1">
      <c r="I49" s="265">
        <f t="shared" si="8"/>
        <v>0</v>
      </c>
      <c r="J49" s="255">
        <f t="shared" si="13"/>
        <v>0</v>
      </c>
      <c r="K49" s="343">
        <f t="shared" si="12"/>
        <v>36</v>
      </c>
      <c r="L49" s="356"/>
      <c r="M49" s="356"/>
      <c r="N49" s="357">
        <f t="shared" si="9"/>
        <v>0</v>
      </c>
      <c r="O49" s="358"/>
      <c r="P49" s="358"/>
      <c r="Q49" s="359">
        <f t="shared" si="10"/>
        <v>0</v>
      </c>
      <c r="R49" s="359">
        <f t="shared" si="11"/>
        <v>0</v>
      </c>
      <c r="S49" s="360"/>
      <c r="T49" s="361"/>
      <c r="U49" s="255">
        <f t="shared" si="14"/>
        <v>0</v>
      </c>
      <c r="V49" s="169"/>
      <c r="W49" s="169"/>
      <c r="X49" s="169"/>
      <c r="Y49" s="169"/>
      <c r="Z49" s="169"/>
      <c r="AA49" s="378"/>
      <c r="AB49" s="169"/>
      <c r="AC49" s="169"/>
      <c r="AD49" s="169"/>
      <c r="AE49" s="371"/>
      <c r="AF49" s="371"/>
      <c r="AG49" s="371"/>
      <c r="AH49" s="169"/>
      <c r="AI49" s="169"/>
      <c r="AJ49" s="169"/>
      <c r="AK49" s="169"/>
      <c r="AL49" s="169"/>
      <c r="AM49" s="169"/>
      <c r="AN49" s="176"/>
      <c r="AO49" s="176"/>
      <c r="AP49" s="176"/>
    </row>
    <row r="50" spans="9:42" ht="21" customHeight="1" thickBot="1">
      <c r="I50" s="265">
        <f t="shared" si="8"/>
        <v>0</v>
      </c>
      <c r="J50" s="255">
        <f t="shared" si="13"/>
        <v>0</v>
      </c>
      <c r="K50" s="385">
        <f t="shared" si="12"/>
        <v>37</v>
      </c>
      <c r="L50" s="386"/>
      <c r="M50" s="386"/>
      <c r="N50" s="387">
        <f t="shared" si="9"/>
        <v>0</v>
      </c>
      <c r="O50" s="388"/>
      <c r="P50" s="388"/>
      <c r="Q50" s="389">
        <f t="shared" si="10"/>
        <v>0</v>
      </c>
      <c r="R50" s="389">
        <f t="shared" si="11"/>
        <v>0</v>
      </c>
      <c r="S50" s="390"/>
      <c r="T50" s="391"/>
      <c r="U50" s="255">
        <f t="shared" si="14"/>
        <v>0</v>
      </c>
      <c r="V50" s="169"/>
      <c r="W50" s="169"/>
      <c r="X50" s="169"/>
      <c r="Y50" s="169"/>
      <c r="Z50" s="169"/>
      <c r="AA50" s="378"/>
      <c r="AB50" s="169"/>
      <c r="AC50" s="169"/>
      <c r="AD50" s="169"/>
      <c r="AE50" s="371"/>
      <c r="AF50" s="371"/>
      <c r="AG50" s="371"/>
      <c r="AH50" s="169"/>
      <c r="AI50" s="169"/>
      <c r="AJ50" s="169"/>
      <c r="AK50" s="169"/>
      <c r="AL50" s="169"/>
      <c r="AM50" s="169"/>
      <c r="AN50" s="176"/>
      <c r="AO50" s="176"/>
      <c r="AP50" s="176"/>
    </row>
    <row r="51" spans="9:42" ht="21" customHeight="1">
      <c r="I51" s="265">
        <f t="shared" ref="I51:I75" si="15">IF((O$53+P$53)&gt;0,1,0)</f>
        <v>0</v>
      </c>
      <c r="J51" s="255">
        <f t="shared" si="13"/>
        <v>0</v>
      </c>
      <c r="K51" s="2439" t="s">
        <v>1650</v>
      </c>
      <c r="L51" s="2441" t="s">
        <v>1649</v>
      </c>
      <c r="M51" s="2443" t="s">
        <v>1648</v>
      </c>
      <c r="N51" s="2443" t="s">
        <v>1647</v>
      </c>
      <c r="O51" s="2445" t="s">
        <v>1646</v>
      </c>
      <c r="P51" s="2445"/>
      <c r="Q51" s="2445" t="s">
        <v>1645</v>
      </c>
      <c r="R51" s="2445"/>
      <c r="S51" s="2446" t="s">
        <v>1644</v>
      </c>
      <c r="T51" s="2448" t="s">
        <v>1643</v>
      </c>
      <c r="U51" s="255">
        <f t="shared" si="14"/>
        <v>0</v>
      </c>
      <c r="V51" s="169"/>
      <c r="W51" s="169"/>
      <c r="X51" s="169"/>
      <c r="Y51" s="169"/>
      <c r="Z51" s="169"/>
      <c r="AA51" s="378"/>
      <c r="AB51" s="169"/>
      <c r="AC51" s="169"/>
      <c r="AD51" s="169"/>
      <c r="AE51" s="371"/>
      <c r="AF51" s="371"/>
      <c r="AG51" s="371"/>
      <c r="AH51" s="169"/>
      <c r="AI51" s="169"/>
      <c r="AJ51" s="169"/>
      <c r="AK51" s="169"/>
      <c r="AL51" s="169"/>
      <c r="AM51" s="169"/>
      <c r="AN51" s="176"/>
      <c r="AO51" s="176"/>
      <c r="AP51" s="176"/>
    </row>
    <row r="52" spans="9:42" ht="21" customHeight="1">
      <c r="I52" s="265">
        <f t="shared" si="15"/>
        <v>0</v>
      </c>
      <c r="J52" s="255">
        <f t="shared" si="13"/>
        <v>0</v>
      </c>
      <c r="K52" s="2440"/>
      <c r="L52" s="2442"/>
      <c r="M52" s="2444"/>
      <c r="N52" s="2444"/>
      <c r="O52" s="334" t="s">
        <v>1642</v>
      </c>
      <c r="P52" s="335" t="s">
        <v>1641</v>
      </c>
      <c r="Q52" s="335" t="s">
        <v>1642</v>
      </c>
      <c r="R52" s="415" t="s">
        <v>1641</v>
      </c>
      <c r="S52" s="2447"/>
      <c r="T52" s="2449"/>
      <c r="U52" s="255">
        <f t="shared" si="14"/>
        <v>0</v>
      </c>
      <c r="V52" s="169"/>
      <c r="W52" s="169"/>
      <c r="X52" s="169"/>
      <c r="Y52" s="169"/>
      <c r="Z52" s="169"/>
      <c r="AA52" s="378"/>
      <c r="AB52" s="169"/>
      <c r="AC52" s="169"/>
      <c r="AD52" s="169"/>
      <c r="AE52" s="371"/>
      <c r="AF52" s="371"/>
      <c r="AG52" s="371"/>
      <c r="AH52" s="169"/>
      <c r="AI52" s="169"/>
      <c r="AJ52" s="169"/>
      <c r="AK52" s="169"/>
      <c r="AL52" s="169"/>
      <c r="AM52" s="169"/>
      <c r="AN52" s="176"/>
      <c r="AO52" s="176"/>
      <c r="AP52" s="176"/>
    </row>
    <row r="53" spans="9:42" ht="21" customHeight="1">
      <c r="I53" s="265">
        <f t="shared" si="15"/>
        <v>0</v>
      </c>
      <c r="J53" s="255">
        <f t="shared" si="13"/>
        <v>0</v>
      </c>
      <c r="K53" s="343">
        <f>+K50+1</f>
        <v>38</v>
      </c>
      <c r="L53" s="356"/>
      <c r="M53" s="356"/>
      <c r="N53" s="357">
        <f t="shared" ref="N53:N75" si="16">IF(O53+P53&gt;0,$W$2,)</f>
        <v>0</v>
      </c>
      <c r="O53" s="358"/>
      <c r="P53" s="358"/>
      <c r="Q53" s="359">
        <f t="shared" ref="Q53:Q75" si="17">ROUND(O53*50,0)</f>
        <v>0</v>
      </c>
      <c r="R53" s="359">
        <f t="shared" ref="R53:R75" si="18">ROUND(P53*50,0)</f>
        <v>0</v>
      </c>
      <c r="S53" s="360"/>
      <c r="T53" s="361"/>
      <c r="U53" s="255">
        <f t="shared" si="14"/>
        <v>0</v>
      </c>
      <c r="V53" s="169"/>
      <c r="W53" s="169"/>
      <c r="X53" s="169"/>
      <c r="Y53" s="169"/>
      <c r="Z53" s="169"/>
      <c r="AA53" s="378"/>
      <c r="AB53" s="169"/>
      <c r="AC53" s="169"/>
      <c r="AD53" s="169"/>
      <c r="AE53" s="371"/>
      <c r="AF53" s="371"/>
      <c r="AG53" s="371"/>
      <c r="AH53" s="169"/>
      <c r="AI53" s="169"/>
      <c r="AJ53" s="169"/>
      <c r="AK53" s="169"/>
      <c r="AL53" s="169"/>
      <c r="AM53" s="169"/>
      <c r="AN53" s="176"/>
      <c r="AO53" s="176"/>
      <c r="AP53" s="176"/>
    </row>
    <row r="54" spans="9:42" ht="21" customHeight="1">
      <c r="I54" s="265">
        <f t="shared" si="15"/>
        <v>0</v>
      </c>
      <c r="J54" s="255">
        <f t="shared" si="13"/>
        <v>0</v>
      </c>
      <c r="K54" s="343">
        <f t="shared" ref="K54:K75" si="19">+K53+1</f>
        <v>39</v>
      </c>
      <c r="L54" s="356"/>
      <c r="M54" s="356"/>
      <c r="N54" s="357">
        <f t="shared" si="16"/>
        <v>0</v>
      </c>
      <c r="O54" s="358"/>
      <c r="P54" s="358"/>
      <c r="Q54" s="359">
        <f t="shared" si="17"/>
        <v>0</v>
      </c>
      <c r="R54" s="359">
        <f t="shared" si="18"/>
        <v>0</v>
      </c>
      <c r="S54" s="360"/>
      <c r="T54" s="361"/>
      <c r="U54" s="255">
        <f t="shared" si="14"/>
        <v>0</v>
      </c>
      <c r="V54" s="169"/>
      <c r="W54" s="169"/>
      <c r="X54" s="169"/>
      <c r="Y54" s="169"/>
      <c r="Z54" s="169"/>
      <c r="AA54" s="378"/>
      <c r="AB54" s="169"/>
      <c r="AC54" s="169"/>
      <c r="AD54" s="169"/>
      <c r="AE54" s="371"/>
      <c r="AF54" s="371"/>
      <c r="AG54" s="371"/>
      <c r="AH54" s="169"/>
      <c r="AI54" s="169"/>
      <c r="AJ54" s="169"/>
      <c r="AK54" s="169"/>
      <c r="AL54" s="169"/>
      <c r="AM54" s="169"/>
      <c r="AN54" s="176"/>
      <c r="AO54" s="176"/>
      <c r="AP54" s="176"/>
    </row>
    <row r="55" spans="9:42" ht="21" customHeight="1">
      <c r="I55" s="265">
        <f t="shared" si="15"/>
        <v>0</v>
      </c>
      <c r="J55" s="255">
        <f t="shared" si="13"/>
        <v>0</v>
      </c>
      <c r="K55" s="343">
        <f t="shared" si="19"/>
        <v>40</v>
      </c>
      <c r="L55" s="356"/>
      <c r="M55" s="356"/>
      <c r="N55" s="357">
        <f t="shared" si="16"/>
        <v>0</v>
      </c>
      <c r="O55" s="358"/>
      <c r="P55" s="358"/>
      <c r="Q55" s="359">
        <f t="shared" si="17"/>
        <v>0</v>
      </c>
      <c r="R55" s="359">
        <f t="shared" si="18"/>
        <v>0</v>
      </c>
      <c r="S55" s="360"/>
      <c r="T55" s="361"/>
      <c r="U55" s="255">
        <f t="shared" si="14"/>
        <v>0</v>
      </c>
      <c r="V55" s="169"/>
      <c r="W55" s="169"/>
      <c r="X55" s="169"/>
      <c r="Y55" s="169"/>
      <c r="Z55" s="169"/>
      <c r="AA55" s="378"/>
      <c r="AB55" s="169"/>
      <c r="AC55" s="169"/>
      <c r="AD55" s="169"/>
      <c r="AE55" s="371"/>
      <c r="AF55" s="371"/>
      <c r="AG55" s="371"/>
      <c r="AH55" s="169"/>
      <c r="AI55" s="169"/>
      <c r="AJ55" s="169"/>
      <c r="AK55" s="169"/>
      <c r="AL55" s="169"/>
      <c r="AM55" s="169"/>
      <c r="AN55" s="176"/>
      <c r="AO55" s="176"/>
      <c r="AP55" s="176"/>
    </row>
    <row r="56" spans="9:42" ht="21" customHeight="1">
      <c r="I56" s="265">
        <f t="shared" si="15"/>
        <v>0</v>
      </c>
      <c r="J56" s="255">
        <f t="shared" si="13"/>
        <v>0</v>
      </c>
      <c r="K56" s="343">
        <f t="shared" si="19"/>
        <v>41</v>
      </c>
      <c r="L56" s="356"/>
      <c r="M56" s="356"/>
      <c r="N56" s="357">
        <f t="shared" si="16"/>
        <v>0</v>
      </c>
      <c r="O56" s="358"/>
      <c r="P56" s="358"/>
      <c r="Q56" s="359">
        <f t="shared" si="17"/>
        <v>0</v>
      </c>
      <c r="R56" s="359">
        <f t="shared" si="18"/>
        <v>0</v>
      </c>
      <c r="S56" s="360"/>
      <c r="T56" s="361"/>
      <c r="U56" s="255">
        <f t="shared" si="14"/>
        <v>0</v>
      </c>
      <c r="V56" s="169"/>
      <c r="W56" s="169"/>
      <c r="X56" s="169"/>
      <c r="Y56" s="169"/>
      <c r="Z56" s="169"/>
      <c r="AA56" s="378"/>
      <c r="AB56" s="169"/>
      <c r="AC56" s="169"/>
      <c r="AD56" s="169"/>
      <c r="AE56" s="371"/>
      <c r="AF56" s="371"/>
      <c r="AG56" s="371"/>
      <c r="AH56" s="169"/>
      <c r="AI56" s="169"/>
      <c r="AJ56" s="169"/>
      <c r="AK56" s="169"/>
      <c r="AL56" s="169"/>
      <c r="AM56" s="169"/>
      <c r="AN56" s="176"/>
      <c r="AO56" s="176"/>
      <c r="AP56" s="176"/>
    </row>
    <row r="57" spans="9:42" ht="21" customHeight="1">
      <c r="I57" s="265">
        <f t="shared" si="15"/>
        <v>0</v>
      </c>
      <c r="J57" s="255">
        <f t="shared" si="13"/>
        <v>0</v>
      </c>
      <c r="K57" s="343">
        <f t="shared" si="19"/>
        <v>42</v>
      </c>
      <c r="L57" s="356"/>
      <c r="M57" s="356"/>
      <c r="N57" s="357">
        <f t="shared" si="16"/>
        <v>0</v>
      </c>
      <c r="O57" s="358"/>
      <c r="P57" s="358"/>
      <c r="Q57" s="359">
        <f t="shared" si="17"/>
        <v>0</v>
      </c>
      <c r="R57" s="359">
        <f t="shared" si="18"/>
        <v>0</v>
      </c>
      <c r="S57" s="360"/>
      <c r="T57" s="361"/>
      <c r="U57" s="255">
        <f t="shared" si="14"/>
        <v>0</v>
      </c>
      <c r="V57" s="169"/>
      <c r="W57" s="169"/>
      <c r="X57" s="169"/>
      <c r="Y57" s="169"/>
      <c r="Z57" s="169"/>
      <c r="AA57" s="378"/>
      <c r="AB57" s="169"/>
      <c r="AC57" s="169"/>
      <c r="AD57" s="169"/>
      <c r="AE57" s="371"/>
      <c r="AF57" s="371"/>
      <c r="AG57" s="371"/>
      <c r="AH57" s="169"/>
      <c r="AI57" s="169"/>
      <c r="AJ57" s="169"/>
      <c r="AK57" s="169"/>
      <c r="AL57" s="169"/>
      <c r="AM57" s="169"/>
      <c r="AN57" s="176"/>
      <c r="AO57" s="176"/>
      <c r="AP57" s="176"/>
    </row>
    <row r="58" spans="9:42" ht="21" customHeight="1">
      <c r="I58" s="265">
        <f t="shared" si="15"/>
        <v>0</v>
      </c>
      <c r="J58" s="255">
        <f t="shared" si="13"/>
        <v>0</v>
      </c>
      <c r="K58" s="343">
        <f t="shared" si="19"/>
        <v>43</v>
      </c>
      <c r="L58" s="356"/>
      <c r="M58" s="356"/>
      <c r="N58" s="357">
        <f t="shared" si="16"/>
        <v>0</v>
      </c>
      <c r="O58" s="358"/>
      <c r="P58" s="358"/>
      <c r="Q58" s="359">
        <f t="shared" si="17"/>
        <v>0</v>
      </c>
      <c r="R58" s="359">
        <f t="shared" si="18"/>
        <v>0</v>
      </c>
      <c r="S58" s="360"/>
      <c r="T58" s="361"/>
      <c r="U58" s="255">
        <f t="shared" si="14"/>
        <v>0</v>
      </c>
      <c r="V58" s="169"/>
      <c r="W58" s="169"/>
      <c r="X58" s="169"/>
      <c r="Y58" s="169"/>
      <c r="Z58" s="169"/>
      <c r="AA58" s="378"/>
      <c r="AB58" s="169"/>
      <c r="AC58" s="169"/>
      <c r="AD58" s="169"/>
      <c r="AE58" s="371"/>
      <c r="AF58" s="371"/>
      <c r="AG58" s="371"/>
      <c r="AH58" s="169"/>
      <c r="AI58" s="169"/>
      <c r="AJ58" s="169"/>
      <c r="AK58" s="169"/>
      <c r="AL58" s="169"/>
      <c r="AM58" s="169"/>
      <c r="AN58" s="176"/>
      <c r="AO58" s="176"/>
      <c r="AP58" s="176"/>
    </row>
    <row r="59" spans="9:42" ht="21" customHeight="1">
      <c r="I59" s="265">
        <f t="shared" si="15"/>
        <v>0</v>
      </c>
      <c r="J59" s="255">
        <f t="shared" si="13"/>
        <v>0</v>
      </c>
      <c r="K59" s="343">
        <f t="shared" si="19"/>
        <v>44</v>
      </c>
      <c r="L59" s="356"/>
      <c r="M59" s="356"/>
      <c r="N59" s="357">
        <f t="shared" si="16"/>
        <v>0</v>
      </c>
      <c r="O59" s="358"/>
      <c r="P59" s="358"/>
      <c r="Q59" s="359">
        <f t="shared" si="17"/>
        <v>0</v>
      </c>
      <c r="R59" s="359">
        <f t="shared" si="18"/>
        <v>0</v>
      </c>
      <c r="S59" s="360"/>
      <c r="T59" s="361"/>
      <c r="U59" s="255">
        <f t="shared" si="14"/>
        <v>0</v>
      </c>
      <c r="V59" s="169"/>
      <c r="W59" s="169"/>
      <c r="X59" s="169"/>
      <c r="Y59" s="169"/>
      <c r="Z59" s="169"/>
      <c r="AA59" s="378"/>
      <c r="AB59" s="169"/>
      <c r="AC59" s="169"/>
      <c r="AD59" s="169"/>
      <c r="AE59" s="371"/>
      <c r="AF59" s="371"/>
      <c r="AG59" s="371"/>
      <c r="AH59" s="169"/>
      <c r="AI59" s="169"/>
      <c r="AJ59" s="169"/>
      <c r="AK59" s="169"/>
      <c r="AL59" s="169"/>
      <c r="AM59" s="169"/>
      <c r="AN59" s="176"/>
      <c r="AO59" s="176"/>
      <c r="AP59" s="176"/>
    </row>
    <row r="60" spans="9:42" ht="21" customHeight="1">
      <c r="I60" s="265">
        <f t="shared" si="15"/>
        <v>0</v>
      </c>
      <c r="J60" s="255">
        <f t="shared" si="13"/>
        <v>0</v>
      </c>
      <c r="K60" s="343">
        <f t="shared" si="19"/>
        <v>45</v>
      </c>
      <c r="L60" s="356"/>
      <c r="M60" s="356"/>
      <c r="N60" s="357">
        <f t="shared" si="16"/>
        <v>0</v>
      </c>
      <c r="O60" s="358"/>
      <c r="P60" s="358"/>
      <c r="Q60" s="359">
        <f t="shared" si="17"/>
        <v>0</v>
      </c>
      <c r="R60" s="359">
        <f t="shared" si="18"/>
        <v>0</v>
      </c>
      <c r="S60" s="360"/>
      <c r="T60" s="361"/>
      <c r="U60" s="255">
        <f t="shared" si="14"/>
        <v>0</v>
      </c>
      <c r="V60" s="169"/>
      <c r="W60" s="169"/>
      <c r="X60" s="169"/>
      <c r="Y60" s="169"/>
      <c r="Z60" s="169"/>
      <c r="AA60" s="378"/>
      <c r="AB60" s="169"/>
      <c r="AC60" s="169"/>
      <c r="AD60" s="169"/>
      <c r="AE60" s="371"/>
      <c r="AF60" s="371"/>
      <c r="AG60" s="371"/>
      <c r="AH60" s="169"/>
      <c r="AI60" s="169"/>
      <c r="AJ60" s="169"/>
      <c r="AK60" s="169"/>
      <c r="AL60" s="169"/>
      <c r="AM60" s="169"/>
      <c r="AN60" s="176"/>
      <c r="AO60" s="176"/>
      <c r="AP60" s="176"/>
    </row>
    <row r="61" spans="9:42" ht="21" customHeight="1">
      <c r="I61" s="265">
        <f t="shared" si="15"/>
        <v>0</v>
      </c>
      <c r="J61" s="255">
        <f t="shared" si="13"/>
        <v>0</v>
      </c>
      <c r="K61" s="343">
        <f t="shared" si="19"/>
        <v>46</v>
      </c>
      <c r="L61" s="356"/>
      <c r="M61" s="356"/>
      <c r="N61" s="357">
        <f t="shared" si="16"/>
        <v>0</v>
      </c>
      <c r="O61" s="358"/>
      <c r="P61" s="358"/>
      <c r="Q61" s="359">
        <f t="shared" si="17"/>
        <v>0</v>
      </c>
      <c r="R61" s="359">
        <f t="shared" si="18"/>
        <v>0</v>
      </c>
      <c r="S61" s="360"/>
      <c r="T61" s="361"/>
      <c r="U61" s="255">
        <f t="shared" si="14"/>
        <v>0</v>
      </c>
      <c r="V61" s="169"/>
      <c r="W61" s="169"/>
      <c r="X61" s="169"/>
      <c r="Y61" s="169"/>
      <c r="Z61" s="169"/>
      <c r="AA61" s="378"/>
      <c r="AB61" s="169"/>
      <c r="AC61" s="169"/>
      <c r="AD61" s="169"/>
      <c r="AE61" s="371"/>
      <c r="AF61" s="371"/>
      <c r="AG61" s="371"/>
      <c r="AH61" s="169"/>
      <c r="AI61" s="169"/>
      <c r="AJ61" s="169"/>
      <c r="AK61" s="169"/>
      <c r="AL61" s="169"/>
      <c r="AM61" s="169"/>
      <c r="AN61" s="176"/>
      <c r="AO61" s="176"/>
      <c r="AP61" s="176"/>
    </row>
    <row r="62" spans="9:42" ht="21" customHeight="1">
      <c r="I62" s="265">
        <f t="shared" si="15"/>
        <v>0</v>
      </c>
      <c r="J62" s="255">
        <f t="shared" si="13"/>
        <v>0</v>
      </c>
      <c r="K62" s="343">
        <f t="shared" si="19"/>
        <v>47</v>
      </c>
      <c r="L62" s="356"/>
      <c r="M62" s="356"/>
      <c r="N62" s="357">
        <f t="shared" si="16"/>
        <v>0</v>
      </c>
      <c r="O62" s="358"/>
      <c r="P62" s="358"/>
      <c r="Q62" s="359">
        <f t="shared" si="17"/>
        <v>0</v>
      </c>
      <c r="R62" s="359">
        <f t="shared" si="18"/>
        <v>0</v>
      </c>
      <c r="S62" s="360"/>
      <c r="T62" s="361"/>
      <c r="U62" s="255">
        <f t="shared" si="14"/>
        <v>0</v>
      </c>
      <c r="V62" s="169"/>
      <c r="W62" s="169"/>
      <c r="X62" s="169"/>
      <c r="Y62" s="169"/>
      <c r="Z62" s="169"/>
      <c r="AA62" s="378"/>
      <c r="AB62" s="169"/>
      <c r="AC62" s="169"/>
      <c r="AD62" s="169"/>
      <c r="AE62" s="371"/>
      <c r="AF62" s="371"/>
      <c r="AG62" s="371"/>
      <c r="AH62" s="169"/>
      <c r="AI62" s="169"/>
      <c r="AJ62" s="169"/>
      <c r="AK62" s="169"/>
      <c r="AL62" s="169"/>
      <c r="AM62" s="169"/>
      <c r="AN62" s="176"/>
      <c r="AO62" s="176"/>
      <c r="AP62" s="176"/>
    </row>
    <row r="63" spans="9:42" ht="21" customHeight="1">
      <c r="I63" s="265">
        <f t="shared" si="15"/>
        <v>0</v>
      </c>
      <c r="J63" s="255">
        <f t="shared" si="13"/>
        <v>0</v>
      </c>
      <c r="K63" s="343">
        <f t="shared" si="19"/>
        <v>48</v>
      </c>
      <c r="L63" s="356"/>
      <c r="M63" s="356"/>
      <c r="N63" s="357">
        <f t="shared" si="16"/>
        <v>0</v>
      </c>
      <c r="O63" s="358"/>
      <c r="P63" s="358"/>
      <c r="Q63" s="359">
        <f t="shared" si="17"/>
        <v>0</v>
      </c>
      <c r="R63" s="359">
        <f t="shared" si="18"/>
        <v>0</v>
      </c>
      <c r="S63" s="360"/>
      <c r="T63" s="361"/>
      <c r="U63" s="255">
        <f t="shared" si="14"/>
        <v>0</v>
      </c>
      <c r="V63" s="169"/>
      <c r="W63" s="169"/>
      <c r="X63" s="169"/>
      <c r="Y63" s="169"/>
      <c r="Z63" s="169"/>
      <c r="AA63" s="378"/>
      <c r="AB63" s="169"/>
      <c r="AC63" s="169"/>
      <c r="AD63" s="169"/>
      <c r="AE63" s="371"/>
      <c r="AF63" s="371"/>
      <c r="AG63" s="371"/>
      <c r="AH63" s="169"/>
      <c r="AI63" s="169"/>
      <c r="AJ63" s="169"/>
      <c r="AK63" s="169"/>
      <c r="AL63" s="169"/>
      <c r="AM63" s="169"/>
      <c r="AN63" s="176"/>
      <c r="AO63" s="176"/>
      <c r="AP63" s="176"/>
    </row>
    <row r="64" spans="9:42" ht="21" customHeight="1">
      <c r="I64" s="265">
        <f t="shared" si="15"/>
        <v>0</v>
      </c>
      <c r="J64" s="255">
        <f t="shared" si="13"/>
        <v>0</v>
      </c>
      <c r="K64" s="343">
        <f t="shared" si="19"/>
        <v>49</v>
      </c>
      <c r="L64" s="356"/>
      <c r="M64" s="356"/>
      <c r="N64" s="357">
        <f t="shared" si="16"/>
        <v>0</v>
      </c>
      <c r="O64" s="358"/>
      <c r="P64" s="358"/>
      <c r="Q64" s="359">
        <f t="shared" si="17"/>
        <v>0</v>
      </c>
      <c r="R64" s="359">
        <f t="shared" si="18"/>
        <v>0</v>
      </c>
      <c r="S64" s="360"/>
      <c r="T64" s="361"/>
      <c r="U64" s="255">
        <f t="shared" si="14"/>
        <v>0</v>
      </c>
      <c r="V64" s="169"/>
      <c r="W64" s="169"/>
      <c r="X64" s="169"/>
      <c r="Y64" s="169"/>
      <c r="Z64" s="169"/>
      <c r="AA64" s="378"/>
      <c r="AB64" s="169"/>
      <c r="AC64" s="169"/>
      <c r="AD64" s="169"/>
      <c r="AE64" s="371"/>
      <c r="AF64" s="371"/>
      <c r="AG64" s="371"/>
      <c r="AH64" s="169"/>
      <c r="AI64" s="169"/>
      <c r="AJ64" s="169"/>
      <c r="AK64" s="169"/>
      <c r="AL64" s="169"/>
      <c r="AM64" s="169"/>
      <c r="AN64" s="176"/>
      <c r="AO64" s="176"/>
      <c r="AP64" s="176"/>
    </row>
    <row r="65" spans="9:42" ht="21" customHeight="1">
      <c r="I65" s="265">
        <f t="shared" si="15"/>
        <v>0</v>
      </c>
      <c r="J65" s="255">
        <f t="shared" ref="J65:J75" si="20">IF($Q$4&gt;0,1,)</f>
        <v>0</v>
      </c>
      <c r="K65" s="343">
        <f t="shared" si="19"/>
        <v>50</v>
      </c>
      <c r="L65" s="356"/>
      <c r="M65" s="356"/>
      <c r="N65" s="357">
        <f t="shared" si="16"/>
        <v>0</v>
      </c>
      <c r="O65" s="358"/>
      <c r="P65" s="358"/>
      <c r="Q65" s="359">
        <f t="shared" si="17"/>
        <v>0</v>
      </c>
      <c r="R65" s="359">
        <f t="shared" si="18"/>
        <v>0</v>
      </c>
      <c r="S65" s="360"/>
      <c r="T65" s="361"/>
      <c r="U65" s="255">
        <f t="shared" ref="U65:U75" si="21">IF($Q$4&gt;0,1,)</f>
        <v>0</v>
      </c>
      <c r="V65" s="169"/>
      <c r="W65" s="169"/>
      <c r="X65" s="169"/>
      <c r="Y65" s="169"/>
      <c r="Z65" s="169"/>
      <c r="AA65" s="378"/>
      <c r="AB65" s="169"/>
      <c r="AC65" s="169"/>
      <c r="AD65" s="169"/>
      <c r="AE65" s="371"/>
      <c r="AF65" s="371"/>
      <c r="AG65" s="371"/>
      <c r="AH65" s="169"/>
      <c r="AI65" s="169"/>
      <c r="AJ65" s="169"/>
      <c r="AK65" s="169"/>
      <c r="AL65" s="169"/>
      <c r="AM65" s="169"/>
      <c r="AN65" s="176"/>
      <c r="AO65" s="176"/>
      <c r="AP65" s="176"/>
    </row>
    <row r="66" spans="9:42" ht="21" customHeight="1">
      <c r="I66" s="265">
        <f t="shared" si="15"/>
        <v>0</v>
      </c>
      <c r="J66" s="255">
        <f t="shared" si="20"/>
        <v>0</v>
      </c>
      <c r="K66" s="343">
        <f t="shared" si="19"/>
        <v>51</v>
      </c>
      <c r="L66" s="356"/>
      <c r="M66" s="356"/>
      <c r="N66" s="357">
        <f t="shared" si="16"/>
        <v>0</v>
      </c>
      <c r="O66" s="358"/>
      <c r="P66" s="358"/>
      <c r="Q66" s="359">
        <f t="shared" si="17"/>
        <v>0</v>
      </c>
      <c r="R66" s="359">
        <f t="shared" si="18"/>
        <v>0</v>
      </c>
      <c r="S66" s="360"/>
      <c r="T66" s="361"/>
      <c r="U66" s="255">
        <f t="shared" si="21"/>
        <v>0</v>
      </c>
      <c r="V66" s="169"/>
      <c r="W66" s="169"/>
      <c r="X66" s="169"/>
      <c r="Y66" s="169"/>
      <c r="Z66" s="169"/>
      <c r="AA66" s="378"/>
      <c r="AB66" s="169"/>
      <c r="AC66" s="169"/>
      <c r="AD66" s="169"/>
      <c r="AE66" s="371"/>
      <c r="AF66" s="371"/>
      <c r="AG66" s="371"/>
      <c r="AH66" s="169"/>
      <c r="AI66" s="169"/>
      <c r="AJ66" s="169"/>
      <c r="AK66" s="169"/>
      <c r="AL66" s="169"/>
      <c r="AM66" s="169"/>
      <c r="AN66" s="176"/>
      <c r="AO66" s="176"/>
      <c r="AP66" s="176"/>
    </row>
    <row r="67" spans="9:42" ht="21" customHeight="1">
      <c r="I67" s="265">
        <f t="shared" si="15"/>
        <v>0</v>
      </c>
      <c r="J67" s="255">
        <f t="shared" si="20"/>
        <v>0</v>
      </c>
      <c r="K67" s="343">
        <f t="shared" si="19"/>
        <v>52</v>
      </c>
      <c r="L67" s="356"/>
      <c r="M67" s="356"/>
      <c r="N67" s="357">
        <f t="shared" si="16"/>
        <v>0</v>
      </c>
      <c r="O67" s="358"/>
      <c r="P67" s="358"/>
      <c r="Q67" s="359">
        <f t="shared" si="17"/>
        <v>0</v>
      </c>
      <c r="R67" s="359">
        <f t="shared" si="18"/>
        <v>0</v>
      </c>
      <c r="S67" s="360"/>
      <c r="T67" s="361"/>
      <c r="U67" s="255">
        <f t="shared" si="21"/>
        <v>0</v>
      </c>
      <c r="V67" s="169"/>
      <c r="W67" s="169"/>
      <c r="X67" s="169"/>
      <c r="Y67" s="169"/>
      <c r="Z67" s="169"/>
      <c r="AA67" s="378"/>
      <c r="AB67" s="169"/>
      <c r="AC67" s="169"/>
      <c r="AD67" s="169"/>
      <c r="AE67" s="371"/>
      <c r="AF67" s="371"/>
      <c r="AG67" s="371"/>
      <c r="AH67" s="169"/>
      <c r="AI67" s="169"/>
      <c r="AJ67" s="169"/>
      <c r="AK67" s="169"/>
      <c r="AL67" s="169"/>
      <c r="AM67" s="169"/>
      <c r="AN67" s="176"/>
      <c r="AO67" s="176"/>
      <c r="AP67" s="176"/>
    </row>
    <row r="68" spans="9:42" ht="21" customHeight="1">
      <c r="I68" s="265">
        <f t="shared" si="15"/>
        <v>0</v>
      </c>
      <c r="J68" s="255">
        <f t="shared" si="20"/>
        <v>0</v>
      </c>
      <c r="K68" s="343">
        <f t="shared" si="19"/>
        <v>53</v>
      </c>
      <c r="L68" s="356"/>
      <c r="M68" s="356"/>
      <c r="N68" s="357">
        <f t="shared" si="16"/>
        <v>0</v>
      </c>
      <c r="O68" s="358"/>
      <c r="P68" s="358"/>
      <c r="Q68" s="359">
        <f t="shared" si="17"/>
        <v>0</v>
      </c>
      <c r="R68" s="359">
        <f t="shared" si="18"/>
        <v>0</v>
      </c>
      <c r="S68" s="360"/>
      <c r="T68" s="361"/>
      <c r="U68" s="255">
        <f t="shared" si="21"/>
        <v>0</v>
      </c>
      <c r="V68" s="169"/>
      <c r="W68" s="169"/>
      <c r="X68" s="169"/>
      <c r="Y68" s="169"/>
      <c r="Z68" s="169"/>
      <c r="AA68" s="378"/>
      <c r="AB68" s="169"/>
      <c r="AC68" s="169"/>
      <c r="AD68" s="169"/>
      <c r="AE68" s="371"/>
      <c r="AF68" s="371"/>
      <c r="AG68" s="371"/>
      <c r="AH68" s="169"/>
      <c r="AI68" s="169"/>
      <c r="AJ68" s="169"/>
      <c r="AK68" s="169"/>
      <c r="AL68" s="169"/>
      <c r="AM68" s="169"/>
      <c r="AN68" s="176"/>
      <c r="AO68" s="176"/>
      <c r="AP68" s="176"/>
    </row>
    <row r="69" spans="9:42" ht="21" customHeight="1">
      <c r="I69" s="265">
        <f t="shared" si="15"/>
        <v>0</v>
      </c>
      <c r="J69" s="255">
        <f t="shared" si="20"/>
        <v>0</v>
      </c>
      <c r="K69" s="343">
        <f t="shared" si="19"/>
        <v>54</v>
      </c>
      <c r="L69" s="356"/>
      <c r="M69" s="356"/>
      <c r="N69" s="357">
        <f t="shared" si="16"/>
        <v>0</v>
      </c>
      <c r="O69" s="358"/>
      <c r="P69" s="358"/>
      <c r="Q69" s="359">
        <f t="shared" si="17"/>
        <v>0</v>
      </c>
      <c r="R69" s="359">
        <f t="shared" si="18"/>
        <v>0</v>
      </c>
      <c r="S69" s="360"/>
      <c r="T69" s="361"/>
      <c r="U69" s="255">
        <f t="shared" si="21"/>
        <v>0</v>
      </c>
      <c r="V69" s="169"/>
      <c r="W69" s="169"/>
      <c r="X69" s="169"/>
      <c r="Y69" s="169"/>
      <c r="Z69" s="169"/>
      <c r="AA69" s="378"/>
      <c r="AB69" s="169"/>
      <c r="AC69" s="169"/>
      <c r="AD69" s="169"/>
      <c r="AE69" s="371"/>
      <c r="AF69" s="371"/>
      <c r="AG69" s="371"/>
      <c r="AH69" s="169"/>
      <c r="AI69" s="169"/>
      <c r="AJ69" s="169"/>
      <c r="AK69" s="169"/>
      <c r="AL69" s="169"/>
      <c r="AM69" s="169"/>
      <c r="AN69" s="176"/>
      <c r="AO69" s="176"/>
      <c r="AP69" s="176"/>
    </row>
    <row r="70" spans="9:42" ht="21" customHeight="1">
      <c r="I70" s="265">
        <f t="shared" si="15"/>
        <v>0</v>
      </c>
      <c r="J70" s="255">
        <f t="shared" si="20"/>
        <v>0</v>
      </c>
      <c r="K70" s="343">
        <f t="shared" si="19"/>
        <v>55</v>
      </c>
      <c r="L70" s="356"/>
      <c r="M70" s="356"/>
      <c r="N70" s="357">
        <f t="shared" si="16"/>
        <v>0</v>
      </c>
      <c r="O70" s="358"/>
      <c r="P70" s="358"/>
      <c r="Q70" s="359">
        <f t="shared" si="17"/>
        <v>0</v>
      </c>
      <c r="R70" s="359">
        <f t="shared" si="18"/>
        <v>0</v>
      </c>
      <c r="S70" s="360"/>
      <c r="T70" s="361"/>
      <c r="U70" s="255">
        <f t="shared" si="21"/>
        <v>0</v>
      </c>
      <c r="V70" s="169"/>
      <c r="W70" s="169"/>
      <c r="X70" s="169"/>
      <c r="Y70" s="169"/>
      <c r="Z70" s="169"/>
      <c r="AA70" s="378"/>
      <c r="AB70" s="169"/>
      <c r="AC70" s="169"/>
      <c r="AD70" s="169"/>
      <c r="AE70" s="371"/>
      <c r="AF70" s="371"/>
      <c r="AG70" s="371"/>
      <c r="AH70" s="169"/>
      <c r="AI70" s="169"/>
      <c r="AJ70" s="169"/>
      <c r="AK70" s="169"/>
      <c r="AL70" s="169"/>
      <c r="AM70" s="169"/>
      <c r="AN70" s="176"/>
      <c r="AO70" s="176"/>
      <c r="AP70" s="176"/>
    </row>
    <row r="71" spans="9:42" ht="21" customHeight="1">
      <c r="I71" s="265">
        <f t="shared" si="15"/>
        <v>0</v>
      </c>
      <c r="J71" s="255">
        <f t="shared" si="20"/>
        <v>0</v>
      </c>
      <c r="K71" s="343">
        <f t="shared" si="19"/>
        <v>56</v>
      </c>
      <c r="L71" s="356"/>
      <c r="M71" s="356"/>
      <c r="N71" s="357">
        <f t="shared" si="16"/>
        <v>0</v>
      </c>
      <c r="O71" s="358"/>
      <c r="P71" s="358"/>
      <c r="Q71" s="359">
        <f t="shared" si="17"/>
        <v>0</v>
      </c>
      <c r="R71" s="359">
        <f t="shared" si="18"/>
        <v>0</v>
      </c>
      <c r="S71" s="360"/>
      <c r="T71" s="361"/>
      <c r="U71" s="255">
        <f t="shared" si="21"/>
        <v>0</v>
      </c>
      <c r="V71" s="169"/>
      <c r="W71" s="169"/>
      <c r="X71" s="169"/>
      <c r="Y71" s="169"/>
      <c r="Z71" s="169"/>
      <c r="AA71" s="378"/>
      <c r="AB71" s="169"/>
      <c r="AC71" s="169"/>
      <c r="AD71" s="169"/>
      <c r="AE71" s="371"/>
      <c r="AF71" s="371"/>
      <c r="AG71" s="371"/>
      <c r="AH71" s="169"/>
      <c r="AI71" s="169"/>
      <c r="AJ71" s="169"/>
      <c r="AK71" s="169"/>
      <c r="AL71" s="169"/>
      <c r="AM71" s="169"/>
      <c r="AN71" s="176"/>
      <c r="AO71" s="176"/>
      <c r="AP71" s="176"/>
    </row>
    <row r="72" spans="9:42" ht="21" customHeight="1">
      <c r="I72" s="265">
        <f t="shared" si="15"/>
        <v>0</v>
      </c>
      <c r="J72" s="255">
        <f t="shared" si="20"/>
        <v>0</v>
      </c>
      <c r="K72" s="343">
        <f t="shared" si="19"/>
        <v>57</v>
      </c>
      <c r="L72" s="356"/>
      <c r="M72" s="356"/>
      <c r="N72" s="357">
        <f t="shared" si="16"/>
        <v>0</v>
      </c>
      <c r="O72" s="358"/>
      <c r="P72" s="358"/>
      <c r="Q72" s="359">
        <f t="shared" si="17"/>
        <v>0</v>
      </c>
      <c r="R72" s="359">
        <f t="shared" si="18"/>
        <v>0</v>
      </c>
      <c r="S72" s="360"/>
      <c r="T72" s="361"/>
      <c r="U72" s="255">
        <f t="shared" si="21"/>
        <v>0</v>
      </c>
      <c r="V72" s="169"/>
      <c r="W72" s="169"/>
      <c r="X72" s="169"/>
      <c r="Y72" s="169"/>
      <c r="Z72" s="169"/>
      <c r="AA72" s="378"/>
      <c r="AB72" s="169"/>
      <c r="AC72" s="169"/>
      <c r="AD72" s="169"/>
      <c r="AE72" s="371"/>
      <c r="AF72" s="371"/>
      <c r="AG72" s="371"/>
      <c r="AH72" s="169"/>
      <c r="AI72" s="169"/>
      <c r="AJ72" s="169"/>
      <c r="AK72" s="169"/>
      <c r="AL72" s="169"/>
      <c r="AM72" s="169"/>
      <c r="AN72" s="176"/>
      <c r="AO72" s="176"/>
      <c r="AP72" s="176"/>
    </row>
    <row r="73" spans="9:42" ht="21" customHeight="1">
      <c r="I73" s="265">
        <f t="shared" si="15"/>
        <v>0</v>
      </c>
      <c r="J73" s="255">
        <f t="shared" si="20"/>
        <v>0</v>
      </c>
      <c r="K73" s="343">
        <f t="shared" si="19"/>
        <v>58</v>
      </c>
      <c r="L73" s="356"/>
      <c r="M73" s="356"/>
      <c r="N73" s="357">
        <f t="shared" si="16"/>
        <v>0</v>
      </c>
      <c r="O73" s="358"/>
      <c r="P73" s="358"/>
      <c r="Q73" s="359">
        <f t="shared" si="17"/>
        <v>0</v>
      </c>
      <c r="R73" s="359">
        <f t="shared" si="18"/>
        <v>0</v>
      </c>
      <c r="S73" s="360"/>
      <c r="T73" s="361"/>
      <c r="U73" s="255">
        <f t="shared" si="21"/>
        <v>0</v>
      </c>
      <c r="V73" s="169"/>
      <c r="W73" s="169"/>
      <c r="X73" s="169"/>
      <c r="Y73" s="169"/>
      <c r="Z73" s="169"/>
      <c r="AA73" s="378"/>
      <c r="AB73" s="169"/>
      <c r="AC73" s="169"/>
      <c r="AD73" s="169"/>
      <c r="AE73" s="371"/>
      <c r="AF73" s="371"/>
      <c r="AG73" s="371"/>
      <c r="AH73" s="169"/>
      <c r="AI73" s="169"/>
      <c r="AJ73" s="169"/>
      <c r="AK73" s="169"/>
      <c r="AL73" s="169"/>
      <c r="AM73" s="169"/>
      <c r="AN73" s="176"/>
      <c r="AO73" s="176"/>
      <c r="AP73" s="176"/>
    </row>
    <row r="74" spans="9:42" ht="21" customHeight="1">
      <c r="I74" s="265">
        <f t="shared" si="15"/>
        <v>0</v>
      </c>
      <c r="J74" s="255">
        <f t="shared" si="20"/>
        <v>0</v>
      </c>
      <c r="K74" s="343">
        <f t="shared" si="19"/>
        <v>59</v>
      </c>
      <c r="L74" s="356"/>
      <c r="M74" s="356"/>
      <c r="N74" s="357">
        <f t="shared" si="16"/>
        <v>0</v>
      </c>
      <c r="O74" s="358"/>
      <c r="P74" s="358"/>
      <c r="Q74" s="359">
        <f t="shared" si="17"/>
        <v>0</v>
      </c>
      <c r="R74" s="359">
        <f t="shared" si="18"/>
        <v>0</v>
      </c>
      <c r="S74" s="360"/>
      <c r="T74" s="361"/>
      <c r="U74" s="255">
        <f t="shared" si="21"/>
        <v>0</v>
      </c>
      <c r="V74" s="169"/>
      <c r="W74" s="169"/>
      <c r="X74" s="169"/>
      <c r="Y74" s="169"/>
      <c r="Z74" s="169"/>
      <c r="AA74" s="378"/>
      <c r="AB74" s="169"/>
      <c r="AC74" s="169"/>
      <c r="AD74" s="169"/>
      <c r="AE74" s="371"/>
      <c r="AF74" s="371"/>
      <c r="AG74" s="371"/>
      <c r="AH74" s="169"/>
      <c r="AI74" s="169"/>
      <c r="AJ74" s="169"/>
      <c r="AK74" s="169"/>
      <c r="AL74" s="169"/>
      <c r="AM74" s="169"/>
      <c r="AN74" s="176"/>
      <c r="AO74" s="176"/>
      <c r="AP74" s="176"/>
    </row>
    <row r="75" spans="9:42" ht="21" customHeight="1" thickBot="1">
      <c r="I75" s="265">
        <f t="shared" si="15"/>
        <v>0</v>
      </c>
      <c r="J75" s="255">
        <f t="shared" si="20"/>
        <v>0</v>
      </c>
      <c r="K75" s="379">
        <f t="shared" si="19"/>
        <v>60</v>
      </c>
      <c r="L75" s="313"/>
      <c r="M75" s="313"/>
      <c r="N75" s="380">
        <f t="shared" si="16"/>
        <v>0</v>
      </c>
      <c r="O75" s="381"/>
      <c r="P75" s="381"/>
      <c r="Q75" s="382">
        <f t="shared" si="17"/>
        <v>0</v>
      </c>
      <c r="R75" s="382">
        <f t="shared" si="18"/>
        <v>0</v>
      </c>
      <c r="S75" s="383"/>
      <c r="T75" s="384"/>
      <c r="U75" s="255">
        <f t="shared" si="21"/>
        <v>0</v>
      </c>
      <c r="V75" s="392"/>
      <c r="W75" s="392"/>
      <c r="X75" s="392"/>
      <c r="Y75" s="392"/>
      <c r="Z75" s="392"/>
      <c r="AA75" s="393"/>
      <c r="AB75" s="392"/>
      <c r="AC75" s="392"/>
      <c r="AD75" s="392"/>
      <c r="AE75" s="394"/>
      <c r="AF75" s="394"/>
      <c r="AG75" s="394"/>
      <c r="AH75" s="394"/>
      <c r="AI75" s="394"/>
      <c r="AJ75" s="394"/>
      <c r="AK75" s="371"/>
      <c r="AL75" s="371"/>
      <c r="AM75" s="371"/>
      <c r="AN75" s="167"/>
      <c r="AO75" s="167"/>
      <c r="AP75" s="167"/>
    </row>
    <row r="76" spans="9:42" ht="30" customHeight="1" thickBot="1">
      <c r="I76" s="265">
        <f t="shared" ref="I76:I86" si="22">IF(Q$79&gt;0,1,0)</f>
        <v>0</v>
      </c>
      <c r="J76" s="255">
        <f t="shared" ref="J76:J107" si="23">IF($Q$79&gt;0,2,)</f>
        <v>0</v>
      </c>
      <c r="K76" s="2433" t="s">
        <v>1536</v>
      </c>
      <c r="L76" s="2433"/>
      <c r="M76" s="2433"/>
      <c r="N76" s="2433"/>
      <c r="O76" s="2433"/>
      <c r="P76" s="2433"/>
      <c r="Q76" s="2433"/>
      <c r="R76" s="2433"/>
      <c r="S76" s="2433"/>
      <c r="T76" s="2433"/>
      <c r="U76" s="255">
        <f t="shared" ref="U76:U107" si="24">IF($Q$79&gt;0,2,)</f>
        <v>0</v>
      </c>
      <c r="V76" s="395" t="s">
        <v>1535</v>
      </c>
      <c r="AF76" s="261" t="s">
        <v>1534</v>
      </c>
      <c r="AG76" s="262"/>
      <c r="AH76" s="262"/>
      <c r="AI76" s="262"/>
      <c r="AJ76" s="263"/>
      <c r="AN76" s="264"/>
      <c r="AO76" s="264"/>
      <c r="AP76" s="264"/>
    </row>
    <row r="77" spans="9:42" ht="21" customHeight="1" thickBot="1">
      <c r="I77" s="265">
        <f t="shared" si="22"/>
        <v>0</v>
      </c>
      <c r="J77" s="255">
        <f t="shared" si="23"/>
        <v>0</v>
      </c>
      <c r="K77" s="2434" t="s">
        <v>1533</v>
      </c>
      <c r="L77" s="2434"/>
      <c r="M77" s="2434"/>
      <c r="N77" s="2434"/>
      <c r="O77" s="2434"/>
      <c r="P77" s="2434"/>
      <c r="Q77" s="2434"/>
      <c r="R77" s="2434"/>
      <c r="S77" s="2434"/>
      <c r="T77" s="2434"/>
      <c r="U77" s="255">
        <f t="shared" si="24"/>
        <v>0</v>
      </c>
      <c r="V77" s="396" t="s">
        <v>1532</v>
      </c>
      <c r="W77" s="411">
        <v>200</v>
      </c>
      <c r="X77" s="412"/>
      <c r="Y77" s="412"/>
      <c r="Z77" s="269"/>
      <c r="AA77" s="270"/>
      <c r="AB77" s="269"/>
      <c r="AC77" s="271"/>
      <c r="AD77" s="272"/>
      <c r="AE77" s="169"/>
      <c r="AF77" s="273" t="s">
        <v>1531</v>
      </c>
      <c r="AG77" s="274" t="s">
        <v>1530</v>
      </c>
      <c r="AH77" s="274" t="s">
        <v>1529</v>
      </c>
      <c r="AI77" s="275" t="s">
        <v>1528</v>
      </c>
      <c r="AJ77" s="263"/>
      <c r="AN77" s="264"/>
      <c r="AO77" s="264"/>
      <c r="AP77" s="176"/>
    </row>
    <row r="78" spans="9:42" ht="21" customHeight="1">
      <c r="I78" s="265">
        <f t="shared" si="22"/>
        <v>0</v>
      </c>
      <c r="J78" s="255">
        <f t="shared" si="23"/>
        <v>0</v>
      </c>
      <c r="K78" s="276" t="s">
        <v>1527</v>
      </c>
      <c r="L78" s="277" t="s">
        <v>1526</v>
      </c>
      <c r="M78" s="278" t="s">
        <v>1653</v>
      </c>
      <c r="N78" s="277" t="s">
        <v>1525</v>
      </c>
      <c r="O78" s="278" t="s">
        <v>1524</v>
      </c>
      <c r="P78" s="277" t="s">
        <v>1523</v>
      </c>
      <c r="Q78" s="277" t="s">
        <v>1522</v>
      </c>
      <c r="R78" s="277" t="s">
        <v>1521</v>
      </c>
      <c r="S78" s="277" t="s">
        <v>1520</v>
      </c>
      <c r="T78" s="279" t="s">
        <v>1519</v>
      </c>
      <c r="U78" s="255">
        <f t="shared" si="24"/>
        <v>0</v>
      </c>
      <c r="V78" s="397" t="s">
        <v>1518</v>
      </c>
      <c r="W78" s="281"/>
      <c r="X78" s="282"/>
      <c r="Y78" s="282"/>
      <c r="Z78" s="283"/>
      <c r="AA78" s="284"/>
      <c r="AB78" s="283"/>
      <c r="AC78" s="285"/>
      <c r="AD78" s="286"/>
      <c r="AE78" s="169"/>
      <c r="AF78" s="287" t="s">
        <v>1517</v>
      </c>
      <c r="AG78" s="288" t="s">
        <v>1516</v>
      </c>
      <c r="AH78" s="288" t="s">
        <v>1515</v>
      </c>
      <c r="AI78" s="289" t="s">
        <v>1514</v>
      </c>
      <c r="AJ78" s="263"/>
      <c r="AN78" s="264"/>
      <c r="AO78" s="264"/>
      <c r="AP78" s="176"/>
    </row>
    <row r="79" spans="9:42" ht="21" customHeight="1" thickBot="1">
      <c r="I79" s="265">
        <f t="shared" si="22"/>
        <v>0</v>
      </c>
      <c r="J79" s="255">
        <f t="shared" si="23"/>
        <v>0</v>
      </c>
      <c r="K79" s="290"/>
      <c r="L79" s="291"/>
      <c r="M79" s="291"/>
      <c r="N79" s="292"/>
      <c r="O79" s="292"/>
      <c r="P79" s="293" t="str">
        <f>IF(COUNTA(Y84:Y91)&gt;1,CONCATENATE(V84,"번지 외 ",COUNTA(Y84:Y91)-1,"필지"),CONCATENATE(V84,"번지"))</f>
        <v>번지</v>
      </c>
      <c r="Q79" s="294">
        <f>+Y92</f>
        <v>0</v>
      </c>
      <c r="R79" s="295" t="s">
        <v>616</v>
      </c>
      <c r="S79" s="296">
        <f>COUNT(L87:L99)</f>
        <v>1</v>
      </c>
      <c r="T79" s="297">
        <f>200*S79</f>
        <v>200</v>
      </c>
      <c r="U79" s="255">
        <f t="shared" si="24"/>
        <v>0</v>
      </c>
      <c r="V79" s="397" t="s">
        <v>1513</v>
      </c>
      <c r="W79" s="281"/>
      <c r="X79" s="282"/>
      <c r="Y79" s="282"/>
      <c r="Z79" s="283"/>
      <c r="AA79" s="284"/>
      <c r="AB79" s="283"/>
      <c r="AC79" s="285"/>
      <c r="AD79" s="286"/>
      <c r="AE79" s="169"/>
      <c r="AF79" s="287" t="s">
        <v>1512</v>
      </c>
      <c r="AG79" s="288" t="s">
        <v>1511</v>
      </c>
      <c r="AH79" s="298" t="s">
        <v>1510</v>
      </c>
      <c r="AI79" s="289" t="s">
        <v>1509</v>
      </c>
      <c r="AJ79" s="263"/>
      <c r="AN79" s="264"/>
      <c r="AO79" s="264"/>
      <c r="AP79" s="176"/>
    </row>
    <row r="80" spans="9:42" ht="21" customHeight="1" thickBot="1">
      <c r="I80" s="265">
        <f t="shared" si="22"/>
        <v>0</v>
      </c>
      <c r="J80" s="255">
        <f t="shared" si="23"/>
        <v>0</v>
      </c>
      <c r="K80" s="276" t="s">
        <v>1380</v>
      </c>
      <c r="L80" s="277" t="s">
        <v>1508</v>
      </c>
      <c r="M80" s="277" t="s">
        <v>1377</v>
      </c>
      <c r="N80" s="277" t="s">
        <v>1507</v>
      </c>
      <c r="O80" s="277" t="s">
        <v>1506</v>
      </c>
      <c r="P80" s="299" t="s">
        <v>1404</v>
      </c>
      <c r="Q80" s="299" t="s">
        <v>1403</v>
      </c>
      <c r="R80" s="413" t="s">
        <v>1402</v>
      </c>
      <c r="S80" s="301" t="s">
        <v>1401</v>
      </c>
      <c r="T80" s="279" t="s">
        <v>1400</v>
      </c>
      <c r="U80" s="255">
        <f t="shared" si="24"/>
        <v>0</v>
      </c>
      <c r="V80" s="398" t="s">
        <v>1399</v>
      </c>
      <c r="W80" s="399"/>
      <c r="X80" s="400"/>
      <c r="Y80" s="400"/>
      <c r="Z80" s="401"/>
      <c r="AA80" s="402"/>
      <c r="AB80" s="401"/>
      <c r="AC80" s="403"/>
      <c r="AD80" s="404"/>
      <c r="AE80" s="169"/>
      <c r="AF80" s="287" t="s">
        <v>1398</v>
      </c>
      <c r="AG80" s="309" t="s">
        <v>1397</v>
      </c>
      <c r="AH80" s="310" t="s">
        <v>1396</v>
      </c>
      <c r="AI80" s="289" t="s">
        <v>1395</v>
      </c>
      <c r="AJ80" s="263"/>
      <c r="AN80" s="264"/>
      <c r="AO80" s="264"/>
      <c r="AP80" s="176"/>
    </row>
    <row r="81" spans="1:43" ht="21" customHeight="1" thickBot="1">
      <c r="I81" s="265">
        <f t="shared" si="22"/>
        <v>0</v>
      </c>
      <c r="J81" s="255">
        <f t="shared" si="23"/>
        <v>0</v>
      </c>
      <c r="K81" s="311">
        <f>Z84</f>
        <v>0</v>
      </c>
      <c r="L81" s="312">
        <f>AA84</f>
        <v>0</v>
      </c>
      <c r="M81" s="313">
        <f>AC84</f>
        <v>0</v>
      </c>
      <c r="N81" s="314">
        <f>AB93</f>
        <v>0</v>
      </c>
      <c r="O81" s="315">
        <f>IF((Q85+R85)&gt;0,ROUND((Q85/(Q85+R85)),4),0)</f>
        <v>0</v>
      </c>
      <c r="P81" s="316" t="str">
        <f>IF(W80&lt;=15,AI78,IF(W80&gt;30,AI80,AI79))</f>
        <v>완 (15˚ 이하)</v>
      </c>
      <c r="Q81" s="317">
        <f>IF(Q79&gt;0,IF(Q79/COUNTA(AB84:AB91)&gt;=5,AF86,IF(Q79/COUNTA(AB84:AB91)&lt;3,AF88,AF87)),)</f>
        <v>0</v>
      </c>
      <c r="R81" s="414"/>
      <c r="S81" s="319">
        <f>W80</f>
        <v>0</v>
      </c>
      <c r="T81" s="320">
        <f>ROUND(N81/10000*N87,0)</f>
        <v>0</v>
      </c>
      <c r="U81" s="255">
        <f t="shared" si="24"/>
        <v>0</v>
      </c>
      <c r="V81" s="405">
        <v>0</v>
      </c>
      <c r="W81" s="405"/>
      <c r="X81" s="405"/>
      <c r="Y81" s="405"/>
      <c r="Z81" s="405"/>
      <c r="AA81" s="406"/>
      <c r="AB81" s="405"/>
      <c r="AC81" s="405"/>
      <c r="AD81" s="405"/>
      <c r="AE81" s="169"/>
      <c r="AF81" s="287" t="s">
        <v>1394</v>
      </c>
      <c r="AG81" s="288"/>
      <c r="AH81" s="321"/>
      <c r="AI81" s="289"/>
      <c r="AJ81" s="263"/>
      <c r="AN81" s="264"/>
      <c r="AO81" s="264"/>
      <c r="AP81" s="176"/>
    </row>
    <row r="82" spans="1:43" ht="21" customHeight="1" thickBot="1">
      <c r="I82" s="265">
        <f t="shared" si="22"/>
        <v>0</v>
      </c>
      <c r="J82" s="255">
        <f t="shared" si="23"/>
        <v>0</v>
      </c>
      <c r="K82" s="2438" t="s">
        <v>1393</v>
      </c>
      <c r="L82" s="2438"/>
      <c r="M82" s="2438"/>
      <c r="N82" s="2438"/>
      <c r="O82" s="2438"/>
      <c r="P82" s="2438"/>
      <c r="Q82" s="2438"/>
      <c r="R82" s="2438"/>
      <c r="S82" s="2438"/>
      <c r="T82" s="2438"/>
      <c r="U82" s="255">
        <f t="shared" si="24"/>
        <v>0</v>
      </c>
      <c r="AE82" s="169"/>
      <c r="AF82" s="287"/>
      <c r="AG82" s="288"/>
      <c r="AH82" s="321"/>
      <c r="AI82" s="289"/>
      <c r="AJ82" s="263"/>
      <c r="AN82" s="264"/>
      <c r="AO82" s="264"/>
      <c r="AP82" s="176"/>
    </row>
    <row r="83" spans="1:43" ht="21" customHeight="1" thickBot="1">
      <c r="I83" s="265">
        <f t="shared" si="22"/>
        <v>0</v>
      </c>
      <c r="J83" s="255">
        <f t="shared" si="23"/>
        <v>0</v>
      </c>
      <c r="K83" s="2439" t="s">
        <v>1392</v>
      </c>
      <c r="L83" s="2441" t="s">
        <v>1391</v>
      </c>
      <c r="M83" s="2443" t="s">
        <v>1390</v>
      </c>
      <c r="N83" s="2443" t="s">
        <v>1389</v>
      </c>
      <c r="O83" s="2445" t="s">
        <v>1388</v>
      </c>
      <c r="P83" s="2445"/>
      <c r="Q83" s="2445" t="s">
        <v>1387</v>
      </c>
      <c r="R83" s="2445"/>
      <c r="S83" s="2446" t="s">
        <v>1386</v>
      </c>
      <c r="T83" s="2448" t="s">
        <v>1385</v>
      </c>
      <c r="U83" s="255">
        <f t="shared" si="24"/>
        <v>0</v>
      </c>
      <c r="V83" s="396" t="s">
        <v>1384</v>
      </c>
      <c r="W83" s="407" t="s">
        <v>1383</v>
      </c>
      <c r="X83" s="407" t="s">
        <v>1382</v>
      </c>
      <c r="Y83" s="407" t="s">
        <v>1381</v>
      </c>
      <c r="Z83" s="407" t="s">
        <v>1380</v>
      </c>
      <c r="AA83" s="408" t="s">
        <v>1379</v>
      </c>
      <c r="AB83" s="407" t="s">
        <v>1378</v>
      </c>
      <c r="AC83" s="409" t="s">
        <v>1377</v>
      </c>
      <c r="AD83" s="410" t="s">
        <v>1147</v>
      </c>
      <c r="AE83" s="169"/>
      <c r="AF83" s="329"/>
      <c r="AG83" s="330"/>
      <c r="AH83" s="331"/>
      <c r="AI83" s="332"/>
      <c r="AJ83" s="333"/>
      <c r="AN83" s="333"/>
      <c r="AO83" s="169"/>
      <c r="AP83" s="176"/>
    </row>
    <row r="84" spans="1:43" ht="21" customHeight="1" thickBot="1">
      <c r="I84" s="265">
        <f t="shared" si="22"/>
        <v>0</v>
      </c>
      <c r="J84" s="255">
        <f t="shared" si="23"/>
        <v>0</v>
      </c>
      <c r="K84" s="2440"/>
      <c r="L84" s="2442"/>
      <c r="M84" s="2444"/>
      <c r="N84" s="2444"/>
      <c r="O84" s="334" t="s">
        <v>1376</v>
      </c>
      <c r="P84" s="335" t="s">
        <v>1375</v>
      </c>
      <c r="Q84" s="335" t="s">
        <v>1376</v>
      </c>
      <c r="R84" s="415" t="s">
        <v>1375</v>
      </c>
      <c r="S84" s="2447"/>
      <c r="T84" s="2449"/>
      <c r="U84" s="255">
        <f t="shared" si="24"/>
        <v>0</v>
      </c>
      <c r="V84" s="337"/>
      <c r="W84" s="338"/>
      <c r="X84" s="338"/>
      <c r="Y84" s="338"/>
      <c r="Z84" s="338"/>
      <c r="AA84" s="339"/>
      <c r="AB84" s="338"/>
      <c r="AC84" s="340"/>
      <c r="AD84" s="341"/>
      <c r="AE84" s="169"/>
      <c r="AF84" s="262"/>
      <c r="AG84" s="262"/>
      <c r="AH84" s="262"/>
      <c r="AI84" s="342"/>
      <c r="AJ84" s="333"/>
      <c r="AN84" s="333"/>
      <c r="AO84" s="169"/>
      <c r="AP84" s="176"/>
    </row>
    <row r="85" spans="1:43" ht="21" customHeight="1">
      <c r="I85" s="265">
        <f t="shared" si="22"/>
        <v>0</v>
      </c>
      <c r="J85" s="255">
        <f t="shared" si="23"/>
        <v>0</v>
      </c>
      <c r="K85" s="343" t="s">
        <v>1374</v>
      </c>
      <c r="L85" s="344"/>
      <c r="M85" s="344"/>
      <c r="N85" s="416">
        <f>N86/S79</f>
        <v>0</v>
      </c>
      <c r="O85" s="417">
        <f>ROUND(O86/S79,1)</f>
        <v>0</v>
      </c>
      <c r="P85" s="417">
        <f>ROUND(P86/S79,1)</f>
        <v>0</v>
      </c>
      <c r="Q85" s="416">
        <f>ROUND(Q86/S79,0)</f>
        <v>0</v>
      </c>
      <c r="R85" s="416">
        <f>ROUND(R86/S79,0)</f>
        <v>0</v>
      </c>
      <c r="S85" s="418" t="s">
        <v>1031</v>
      </c>
      <c r="T85" s="348"/>
      <c r="U85" s="255">
        <f t="shared" si="24"/>
        <v>0</v>
      </c>
      <c r="V85" s="337"/>
      <c r="W85" s="419"/>
      <c r="X85" s="419"/>
      <c r="Y85" s="419"/>
      <c r="Z85" s="338"/>
      <c r="AA85" s="339"/>
      <c r="AB85" s="338"/>
      <c r="AC85" s="340"/>
      <c r="AD85" s="341"/>
      <c r="AE85" s="169"/>
      <c r="AF85" s="273" t="s">
        <v>1373</v>
      </c>
      <c r="AG85" s="274" t="s">
        <v>1372</v>
      </c>
      <c r="AH85" s="325" t="s">
        <v>1371</v>
      </c>
      <c r="AI85" s="350"/>
      <c r="AJ85" s="263"/>
      <c r="AN85" s="264"/>
      <c r="AO85" s="169"/>
      <c r="AP85" s="176"/>
    </row>
    <row r="86" spans="1:43" ht="21" customHeight="1">
      <c r="I86" s="265">
        <f t="shared" si="22"/>
        <v>0</v>
      </c>
      <c r="J86" s="255">
        <f t="shared" si="23"/>
        <v>0</v>
      </c>
      <c r="K86" s="343" t="s">
        <v>1366</v>
      </c>
      <c r="L86" s="344"/>
      <c r="M86" s="344"/>
      <c r="N86" s="420">
        <f>SUM(N87:N150)</f>
        <v>0</v>
      </c>
      <c r="O86" s="420">
        <f>SUM(O87:O150)</f>
        <v>0</v>
      </c>
      <c r="P86" s="420">
        <f>SUM(P87:P150)</f>
        <v>0</v>
      </c>
      <c r="Q86" s="420">
        <f>SUM(Q87:Q150)</f>
        <v>0</v>
      </c>
      <c r="R86" s="420">
        <f>SUM(R87:R150)</f>
        <v>0</v>
      </c>
      <c r="S86" s="421"/>
      <c r="T86" s="353"/>
      <c r="U86" s="255">
        <f t="shared" si="24"/>
        <v>0</v>
      </c>
      <c r="V86" s="337"/>
      <c r="W86" s="338"/>
      <c r="X86" s="338"/>
      <c r="Y86" s="338"/>
      <c r="Z86" s="338"/>
      <c r="AA86" s="339"/>
      <c r="AB86" s="338"/>
      <c r="AC86" s="340"/>
      <c r="AD86" s="341"/>
      <c r="AE86" s="169"/>
      <c r="AF86" s="287" t="s">
        <v>1370</v>
      </c>
      <c r="AG86" s="288" t="s">
        <v>1151</v>
      </c>
      <c r="AH86" s="354">
        <v>0</v>
      </c>
      <c r="AI86" s="422"/>
      <c r="AJ86" s="263"/>
      <c r="AN86" s="264"/>
      <c r="AO86" s="169"/>
      <c r="AP86" s="176"/>
    </row>
    <row r="87" spans="1:43" ht="21" customHeight="1">
      <c r="I87" s="265">
        <f t="shared" ref="I87:I100" si="25">IF((O$87+P$87)&gt;0,1,0)</f>
        <v>0</v>
      </c>
      <c r="J87" s="255">
        <f t="shared" si="23"/>
        <v>0</v>
      </c>
      <c r="K87" s="343">
        <v>1</v>
      </c>
      <c r="L87" s="356">
        <v>0</v>
      </c>
      <c r="M87" s="356">
        <v>0</v>
      </c>
      <c r="N87" s="357">
        <f t="shared" ref="N87:N100" si="26">IF(O87+P87&gt;0,$W$77,)</f>
        <v>0</v>
      </c>
      <c r="O87" s="358">
        <v>0</v>
      </c>
      <c r="P87" s="358"/>
      <c r="Q87" s="359">
        <f t="shared" ref="Q87:Q100" si="27">ROUND(O87*50,0)</f>
        <v>0</v>
      </c>
      <c r="R87" s="359">
        <f t="shared" ref="R87:R100" si="28">ROUND(P87*50,0)</f>
        <v>0</v>
      </c>
      <c r="S87" s="360"/>
      <c r="T87" s="361"/>
      <c r="U87" s="255">
        <f t="shared" si="24"/>
        <v>0</v>
      </c>
      <c r="V87" s="337"/>
      <c r="W87" s="338"/>
      <c r="X87" s="338"/>
      <c r="Y87" s="338"/>
      <c r="Z87" s="338"/>
      <c r="AA87" s="339"/>
      <c r="AB87" s="338"/>
      <c r="AC87" s="340"/>
      <c r="AD87" s="341"/>
      <c r="AE87" s="169"/>
      <c r="AF87" s="287" t="s">
        <v>1369</v>
      </c>
      <c r="AG87" s="288" t="s">
        <v>1368</v>
      </c>
      <c r="AH87" s="362">
        <v>0.05</v>
      </c>
      <c r="AI87" s="422"/>
      <c r="AJ87" s="263"/>
      <c r="AN87" s="264"/>
      <c r="AO87" s="169"/>
      <c r="AP87" s="176"/>
    </row>
    <row r="88" spans="1:43" ht="21" customHeight="1">
      <c r="I88" s="265">
        <f t="shared" si="25"/>
        <v>0</v>
      </c>
      <c r="J88" s="255">
        <f t="shared" si="23"/>
        <v>0</v>
      </c>
      <c r="K88" s="343">
        <f t="shared" ref="K88:K100" si="29">+K87+1</f>
        <v>2</v>
      </c>
      <c r="L88" s="356"/>
      <c r="M88" s="356"/>
      <c r="N88" s="357">
        <f t="shared" si="26"/>
        <v>0</v>
      </c>
      <c r="O88" s="358"/>
      <c r="P88" s="358"/>
      <c r="Q88" s="359">
        <f t="shared" si="27"/>
        <v>0</v>
      </c>
      <c r="R88" s="359">
        <f t="shared" si="28"/>
        <v>0</v>
      </c>
      <c r="S88" s="360"/>
      <c r="T88" s="361"/>
      <c r="U88" s="255">
        <f t="shared" si="24"/>
        <v>0</v>
      </c>
      <c r="V88" s="337"/>
      <c r="W88" s="338"/>
      <c r="X88" s="338"/>
      <c r="Y88" s="338"/>
      <c r="Z88" s="338"/>
      <c r="AA88" s="339"/>
      <c r="AB88" s="338"/>
      <c r="AC88" s="340"/>
      <c r="AD88" s="341"/>
      <c r="AE88" s="169"/>
      <c r="AF88" s="287" t="s">
        <v>1367</v>
      </c>
      <c r="AG88" s="288" t="s">
        <v>1150</v>
      </c>
      <c r="AH88" s="362">
        <v>0.1</v>
      </c>
      <c r="AI88" s="363"/>
      <c r="AJ88" s="263"/>
      <c r="AN88" s="264"/>
      <c r="AO88" s="169"/>
      <c r="AP88" s="176"/>
    </row>
    <row r="89" spans="1:43" ht="21" customHeight="1">
      <c r="I89" s="265">
        <f t="shared" si="25"/>
        <v>0</v>
      </c>
      <c r="J89" s="255">
        <f t="shared" si="23"/>
        <v>0</v>
      </c>
      <c r="K89" s="343">
        <f t="shared" si="29"/>
        <v>3</v>
      </c>
      <c r="L89" s="356"/>
      <c r="M89" s="356"/>
      <c r="N89" s="357">
        <f t="shared" si="26"/>
        <v>0</v>
      </c>
      <c r="O89" s="358"/>
      <c r="P89" s="358"/>
      <c r="Q89" s="359">
        <f t="shared" si="27"/>
        <v>0</v>
      </c>
      <c r="R89" s="359">
        <f t="shared" si="28"/>
        <v>0</v>
      </c>
      <c r="S89" s="360"/>
      <c r="T89" s="361"/>
      <c r="U89" s="255">
        <f t="shared" si="24"/>
        <v>0</v>
      </c>
      <c r="V89" s="337"/>
      <c r="W89" s="338"/>
      <c r="X89" s="338"/>
      <c r="Y89" s="338"/>
      <c r="Z89" s="338"/>
      <c r="AA89" s="339"/>
      <c r="AB89" s="338"/>
      <c r="AC89" s="340"/>
      <c r="AD89" s="341"/>
      <c r="AE89" s="169"/>
      <c r="AF89" s="287"/>
      <c r="AG89" s="288"/>
      <c r="AH89" s="364"/>
      <c r="AI89" s="289"/>
      <c r="AJ89" s="333"/>
      <c r="AN89" s="333"/>
      <c r="AO89" s="169"/>
      <c r="AP89" s="176"/>
      <c r="AQ89" s="167"/>
    </row>
    <row r="90" spans="1:43" ht="21" customHeight="1" thickBot="1">
      <c r="I90" s="265">
        <f t="shared" si="25"/>
        <v>0</v>
      </c>
      <c r="J90" s="255">
        <f t="shared" si="23"/>
        <v>0</v>
      </c>
      <c r="K90" s="343">
        <f t="shared" si="29"/>
        <v>4</v>
      </c>
      <c r="L90" s="356"/>
      <c r="M90" s="356"/>
      <c r="N90" s="357">
        <f t="shared" si="26"/>
        <v>0</v>
      </c>
      <c r="O90" s="358"/>
      <c r="P90" s="358"/>
      <c r="Q90" s="359">
        <f t="shared" si="27"/>
        <v>0</v>
      </c>
      <c r="R90" s="359">
        <f t="shared" si="28"/>
        <v>0</v>
      </c>
      <c r="S90" s="360"/>
      <c r="T90" s="361"/>
      <c r="U90" s="255">
        <f t="shared" si="24"/>
        <v>0</v>
      </c>
      <c r="V90" s="337"/>
      <c r="W90" s="338"/>
      <c r="X90" s="338"/>
      <c r="Y90" s="338"/>
      <c r="Z90" s="338"/>
      <c r="AA90" s="339"/>
      <c r="AB90" s="338"/>
      <c r="AC90" s="340"/>
      <c r="AD90" s="341"/>
      <c r="AE90" s="169"/>
      <c r="AF90" s="329"/>
      <c r="AG90" s="423"/>
      <c r="AH90" s="330"/>
      <c r="AI90" s="332"/>
      <c r="AJ90" s="333"/>
      <c r="AN90" s="333"/>
      <c r="AO90" s="169"/>
      <c r="AP90" s="176"/>
    </row>
    <row r="91" spans="1:43" ht="21" customHeight="1">
      <c r="I91" s="265">
        <f t="shared" si="25"/>
        <v>0</v>
      </c>
      <c r="J91" s="255">
        <f t="shared" si="23"/>
        <v>0</v>
      </c>
      <c r="K91" s="343">
        <f t="shared" si="29"/>
        <v>5</v>
      </c>
      <c r="L91" s="356"/>
      <c r="M91" s="356"/>
      <c r="N91" s="357">
        <f t="shared" si="26"/>
        <v>0</v>
      </c>
      <c r="O91" s="358"/>
      <c r="P91" s="358"/>
      <c r="Q91" s="359">
        <f t="shared" si="27"/>
        <v>0</v>
      </c>
      <c r="R91" s="359">
        <f t="shared" si="28"/>
        <v>0</v>
      </c>
      <c r="S91" s="360"/>
      <c r="T91" s="361"/>
      <c r="U91" s="255">
        <f t="shared" si="24"/>
        <v>0</v>
      </c>
      <c r="V91" s="337"/>
      <c r="W91" s="338"/>
      <c r="X91" s="338"/>
      <c r="Y91" s="338"/>
      <c r="Z91" s="338"/>
      <c r="AA91" s="339"/>
      <c r="AB91" s="338"/>
      <c r="AC91" s="340"/>
      <c r="AD91" s="341"/>
      <c r="AE91" s="167"/>
      <c r="AF91" s="176"/>
      <c r="AG91" s="176"/>
      <c r="AH91" s="176"/>
      <c r="AI91" s="176"/>
      <c r="AJ91" s="176"/>
      <c r="AK91" s="167"/>
      <c r="AL91" s="167"/>
      <c r="AM91" s="167"/>
      <c r="AN91" s="176"/>
      <c r="AO91" s="176"/>
      <c r="AP91" s="176"/>
    </row>
    <row r="92" spans="1:43" ht="21" customHeight="1">
      <c r="I92" s="265">
        <f t="shared" si="25"/>
        <v>0</v>
      </c>
      <c r="J92" s="255">
        <f t="shared" si="23"/>
        <v>0</v>
      </c>
      <c r="K92" s="343">
        <f t="shared" si="29"/>
        <v>6</v>
      </c>
      <c r="L92" s="356"/>
      <c r="M92" s="356"/>
      <c r="N92" s="357">
        <f t="shared" si="26"/>
        <v>0</v>
      </c>
      <c r="O92" s="358"/>
      <c r="P92" s="358"/>
      <c r="Q92" s="359">
        <f t="shared" si="27"/>
        <v>0</v>
      </c>
      <c r="R92" s="359">
        <f t="shared" si="28"/>
        <v>0</v>
      </c>
      <c r="S92" s="360"/>
      <c r="T92" s="361"/>
      <c r="U92" s="255">
        <f t="shared" si="24"/>
        <v>0</v>
      </c>
      <c r="V92" s="280" t="s">
        <v>1366</v>
      </c>
      <c r="W92" s="366">
        <f>SUM(W84:W91)</f>
        <v>0</v>
      </c>
      <c r="X92" s="366">
        <f>SUM(X84:X91)</f>
        <v>0</v>
      </c>
      <c r="Y92" s="366">
        <f>SUM(Y84:Y91)</f>
        <v>0</v>
      </c>
      <c r="Z92" s="367"/>
      <c r="AA92" s="368"/>
      <c r="AB92" s="366">
        <f>SUM(AB84:AB91)</f>
        <v>0</v>
      </c>
      <c r="AC92" s="369"/>
      <c r="AD92" s="370"/>
      <c r="AE92" s="371"/>
      <c r="AF92" s="169"/>
      <c r="AG92" s="169"/>
      <c r="AH92" s="169"/>
      <c r="AI92" s="169"/>
      <c r="AJ92" s="169"/>
      <c r="AN92" s="176"/>
      <c r="AO92" s="176"/>
      <c r="AP92" s="176"/>
    </row>
    <row r="93" spans="1:43" s="167" customFormat="1" ht="21" customHeight="1" thickBot="1">
      <c r="A93" s="372"/>
      <c r="B93" s="372"/>
      <c r="C93" s="372"/>
      <c r="D93" s="372"/>
      <c r="E93" s="372"/>
      <c r="F93" s="372"/>
      <c r="G93" s="372"/>
      <c r="I93" s="265">
        <f t="shared" si="25"/>
        <v>0</v>
      </c>
      <c r="J93" s="255">
        <f t="shared" si="23"/>
        <v>0</v>
      </c>
      <c r="K93" s="343">
        <f t="shared" si="29"/>
        <v>7</v>
      </c>
      <c r="L93" s="356"/>
      <c r="M93" s="356"/>
      <c r="N93" s="357">
        <f t="shared" si="26"/>
        <v>0</v>
      </c>
      <c r="O93" s="358"/>
      <c r="P93" s="358"/>
      <c r="Q93" s="359">
        <f t="shared" si="27"/>
        <v>0</v>
      </c>
      <c r="R93" s="359">
        <f t="shared" si="28"/>
        <v>0</v>
      </c>
      <c r="S93" s="360"/>
      <c r="T93" s="361"/>
      <c r="U93" s="255">
        <f t="shared" si="24"/>
        <v>0</v>
      </c>
      <c r="V93" s="373" t="s">
        <v>1374</v>
      </c>
      <c r="W93" s="374"/>
      <c r="X93" s="374"/>
      <c r="Y93" s="374"/>
      <c r="Z93" s="374"/>
      <c r="AA93" s="375"/>
      <c r="AB93" s="374">
        <f>IF(AB92&gt;0,ROUND(AB92/COUNTA(AB84:AB91),0),)</f>
        <v>0</v>
      </c>
      <c r="AC93" s="376"/>
      <c r="AD93" s="377"/>
      <c r="AE93" s="371"/>
      <c r="AF93" s="371"/>
      <c r="AG93" s="371"/>
      <c r="AH93" s="169"/>
      <c r="AI93" s="169"/>
      <c r="AJ93" s="169"/>
      <c r="AK93" s="169"/>
      <c r="AL93" s="169"/>
      <c r="AM93" s="169"/>
      <c r="AN93" s="176"/>
      <c r="AO93" s="176"/>
      <c r="AP93" s="176"/>
      <c r="AQ93" s="253"/>
    </row>
    <row r="94" spans="1:43" ht="21" customHeight="1">
      <c r="I94" s="265">
        <f t="shared" si="25"/>
        <v>0</v>
      </c>
      <c r="J94" s="255">
        <f t="shared" si="23"/>
        <v>0</v>
      </c>
      <c r="K94" s="343">
        <f t="shared" si="29"/>
        <v>8</v>
      </c>
      <c r="L94" s="356"/>
      <c r="M94" s="356"/>
      <c r="N94" s="357">
        <f t="shared" si="26"/>
        <v>0</v>
      </c>
      <c r="O94" s="358"/>
      <c r="P94" s="358"/>
      <c r="Q94" s="359">
        <f t="shared" si="27"/>
        <v>0</v>
      </c>
      <c r="R94" s="359">
        <f t="shared" si="28"/>
        <v>0</v>
      </c>
      <c r="S94" s="360"/>
      <c r="T94" s="361"/>
      <c r="U94" s="255">
        <f t="shared" si="24"/>
        <v>0</v>
      </c>
      <c r="V94" s="169"/>
      <c r="W94" s="169"/>
      <c r="X94" s="169"/>
      <c r="Y94" s="169"/>
      <c r="Z94" s="169"/>
      <c r="AA94" s="378"/>
      <c r="AB94" s="169"/>
      <c r="AC94" s="169"/>
      <c r="AD94" s="169"/>
      <c r="AE94" s="371"/>
      <c r="AF94" s="371"/>
      <c r="AG94" s="371"/>
      <c r="AH94" s="169"/>
      <c r="AI94" s="169"/>
      <c r="AJ94" s="169"/>
      <c r="AK94" s="169"/>
      <c r="AL94" s="169"/>
      <c r="AM94" s="169"/>
      <c r="AN94" s="176"/>
      <c r="AO94" s="176"/>
      <c r="AP94" s="176"/>
    </row>
    <row r="95" spans="1:43" ht="21" customHeight="1">
      <c r="I95" s="265">
        <f t="shared" si="25"/>
        <v>0</v>
      </c>
      <c r="J95" s="255">
        <f t="shared" si="23"/>
        <v>0</v>
      </c>
      <c r="K95" s="343">
        <f t="shared" si="29"/>
        <v>9</v>
      </c>
      <c r="L95" s="356"/>
      <c r="M95" s="356"/>
      <c r="N95" s="357">
        <f t="shared" si="26"/>
        <v>0</v>
      </c>
      <c r="O95" s="358"/>
      <c r="P95" s="358"/>
      <c r="Q95" s="359">
        <f t="shared" si="27"/>
        <v>0</v>
      </c>
      <c r="R95" s="359">
        <f t="shared" si="28"/>
        <v>0</v>
      </c>
      <c r="S95" s="360"/>
      <c r="T95" s="361"/>
      <c r="U95" s="255">
        <f t="shared" si="24"/>
        <v>0</v>
      </c>
      <c r="V95" s="169"/>
      <c r="W95" s="169"/>
      <c r="X95" s="169"/>
      <c r="Y95" s="169"/>
      <c r="Z95" s="169"/>
      <c r="AA95" s="378"/>
      <c r="AB95" s="169"/>
      <c r="AC95" s="169"/>
      <c r="AD95" s="169"/>
      <c r="AE95" s="371"/>
      <c r="AF95" s="371"/>
      <c r="AG95" s="371"/>
      <c r="AH95" s="169"/>
      <c r="AI95" s="169"/>
      <c r="AJ95" s="169"/>
      <c r="AK95" s="169"/>
      <c r="AL95" s="169"/>
      <c r="AM95" s="169"/>
      <c r="AN95" s="176"/>
      <c r="AO95" s="176"/>
      <c r="AP95" s="176"/>
    </row>
    <row r="96" spans="1:43" ht="21" customHeight="1">
      <c r="I96" s="265">
        <f t="shared" si="25"/>
        <v>0</v>
      </c>
      <c r="J96" s="255">
        <f t="shared" si="23"/>
        <v>0</v>
      </c>
      <c r="K96" s="343">
        <f t="shared" si="29"/>
        <v>10</v>
      </c>
      <c r="L96" s="356"/>
      <c r="M96" s="356"/>
      <c r="N96" s="357">
        <f t="shared" si="26"/>
        <v>0</v>
      </c>
      <c r="O96" s="358"/>
      <c r="P96" s="358"/>
      <c r="Q96" s="359">
        <f t="shared" si="27"/>
        <v>0</v>
      </c>
      <c r="R96" s="359">
        <f t="shared" si="28"/>
        <v>0</v>
      </c>
      <c r="S96" s="360"/>
      <c r="T96" s="361"/>
      <c r="U96" s="255">
        <f t="shared" si="24"/>
        <v>0</v>
      </c>
      <c r="V96" s="169"/>
      <c r="W96" s="169"/>
      <c r="X96" s="169"/>
      <c r="Y96" s="169"/>
      <c r="Z96" s="169"/>
      <c r="AA96" s="378"/>
      <c r="AB96" s="169"/>
      <c r="AC96" s="169"/>
      <c r="AD96" s="169"/>
      <c r="AE96" s="371"/>
      <c r="AF96" s="371"/>
      <c r="AG96" s="371"/>
      <c r="AH96" s="169"/>
      <c r="AI96" s="169"/>
      <c r="AJ96" s="169"/>
      <c r="AK96" s="169"/>
      <c r="AL96" s="169"/>
      <c r="AM96" s="169"/>
      <c r="AN96" s="176"/>
      <c r="AO96" s="176"/>
      <c r="AP96" s="176"/>
    </row>
    <row r="97" spans="9:42" ht="21" customHeight="1">
      <c r="I97" s="265">
        <f t="shared" si="25"/>
        <v>0</v>
      </c>
      <c r="J97" s="255">
        <f t="shared" si="23"/>
        <v>0</v>
      </c>
      <c r="K97" s="343">
        <f t="shared" si="29"/>
        <v>11</v>
      </c>
      <c r="L97" s="356"/>
      <c r="M97" s="356"/>
      <c r="N97" s="357">
        <f t="shared" si="26"/>
        <v>0</v>
      </c>
      <c r="O97" s="358"/>
      <c r="P97" s="358"/>
      <c r="Q97" s="359">
        <f t="shared" si="27"/>
        <v>0</v>
      </c>
      <c r="R97" s="359">
        <f t="shared" si="28"/>
        <v>0</v>
      </c>
      <c r="S97" s="360"/>
      <c r="T97" s="361"/>
      <c r="U97" s="255">
        <f t="shared" si="24"/>
        <v>0</v>
      </c>
      <c r="V97" s="169"/>
      <c r="W97" s="169"/>
      <c r="X97" s="169"/>
      <c r="Y97" s="169"/>
      <c r="Z97" s="169"/>
      <c r="AA97" s="378"/>
      <c r="AB97" s="169"/>
      <c r="AC97" s="169"/>
      <c r="AD97" s="169"/>
      <c r="AE97" s="371"/>
      <c r="AF97" s="371"/>
      <c r="AG97" s="371"/>
      <c r="AH97" s="169"/>
      <c r="AI97" s="169"/>
      <c r="AJ97" s="169"/>
      <c r="AK97" s="169"/>
      <c r="AL97" s="169"/>
      <c r="AM97" s="169"/>
      <c r="AN97" s="176"/>
      <c r="AO97" s="176"/>
      <c r="AP97" s="176"/>
    </row>
    <row r="98" spans="9:42" ht="21" customHeight="1">
      <c r="I98" s="265">
        <f t="shared" si="25"/>
        <v>0</v>
      </c>
      <c r="J98" s="255">
        <f t="shared" si="23"/>
        <v>0</v>
      </c>
      <c r="K98" s="343">
        <f t="shared" si="29"/>
        <v>12</v>
      </c>
      <c r="L98" s="356"/>
      <c r="M98" s="356"/>
      <c r="N98" s="357">
        <f t="shared" si="26"/>
        <v>0</v>
      </c>
      <c r="O98" s="358"/>
      <c r="P98" s="358"/>
      <c r="Q98" s="359">
        <f t="shared" si="27"/>
        <v>0</v>
      </c>
      <c r="R98" s="359">
        <f t="shared" si="28"/>
        <v>0</v>
      </c>
      <c r="S98" s="360"/>
      <c r="T98" s="361"/>
      <c r="U98" s="255">
        <f t="shared" si="24"/>
        <v>0</v>
      </c>
      <c r="V98" s="169"/>
      <c r="W98" s="169"/>
      <c r="X98" s="169"/>
      <c r="Y98" s="169"/>
      <c r="Z98" s="169"/>
      <c r="AA98" s="378"/>
      <c r="AB98" s="169"/>
      <c r="AC98" s="169"/>
      <c r="AD98" s="169"/>
      <c r="AE98" s="371"/>
      <c r="AF98" s="371"/>
      <c r="AG98" s="371"/>
      <c r="AH98" s="169"/>
      <c r="AI98" s="169"/>
      <c r="AJ98" s="169"/>
      <c r="AK98" s="169"/>
      <c r="AL98" s="169"/>
      <c r="AM98" s="169"/>
      <c r="AN98" s="176"/>
      <c r="AO98" s="176"/>
      <c r="AP98" s="176"/>
    </row>
    <row r="99" spans="9:42" ht="21" customHeight="1">
      <c r="I99" s="265">
        <f t="shared" si="25"/>
        <v>0</v>
      </c>
      <c r="J99" s="255">
        <f t="shared" si="23"/>
        <v>0</v>
      </c>
      <c r="K99" s="343">
        <f t="shared" si="29"/>
        <v>13</v>
      </c>
      <c r="L99" s="356"/>
      <c r="M99" s="356"/>
      <c r="N99" s="357">
        <f t="shared" si="26"/>
        <v>0</v>
      </c>
      <c r="O99" s="358"/>
      <c r="P99" s="358"/>
      <c r="Q99" s="359">
        <f t="shared" si="27"/>
        <v>0</v>
      </c>
      <c r="R99" s="359">
        <f t="shared" si="28"/>
        <v>0</v>
      </c>
      <c r="S99" s="360"/>
      <c r="T99" s="361"/>
      <c r="U99" s="255">
        <f t="shared" si="24"/>
        <v>0</v>
      </c>
      <c r="V99" s="169"/>
      <c r="W99" s="169"/>
      <c r="X99" s="169"/>
      <c r="Y99" s="169"/>
      <c r="Z99" s="169"/>
      <c r="AA99" s="378"/>
      <c r="AB99" s="169"/>
      <c r="AC99" s="169"/>
      <c r="AD99" s="169"/>
      <c r="AE99" s="371"/>
      <c r="AF99" s="371"/>
      <c r="AG99" s="371"/>
      <c r="AH99" s="169"/>
      <c r="AI99" s="169"/>
      <c r="AJ99" s="169"/>
      <c r="AK99" s="169"/>
      <c r="AL99" s="169"/>
      <c r="AM99" s="169"/>
      <c r="AN99" s="176"/>
      <c r="AO99" s="176"/>
      <c r="AP99" s="176"/>
    </row>
    <row r="100" spans="9:42" ht="21" customHeight="1" thickBot="1">
      <c r="I100" s="265">
        <f t="shared" si="25"/>
        <v>0</v>
      </c>
      <c r="J100" s="255">
        <f t="shared" si="23"/>
        <v>0</v>
      </c>
      <c r="K100" s="385">
        <f t="shared" si="29"/>
        <v>14</v>
      </c>
      <c r="L100" s="356"/>
      <c r="M100" s="356"/>
      <c r="N100" s="380">
        <f t="shared" si="26"/>
        <v>0</v>
      </c>
      <c r="O100" s="381"/>
      <c r="P100" s="381"/>
      <c r="Q100" s="382">
        <f t="shared" si="27"/>
        <v>0</v>
      </c>
      <c r="R100" s="382">
        <f t="shared" si="28"/>
        <v>0</v>
      </c>
      <c r="S100" s="383"/>
      <c r="T100" s="384"/>
      <c r="U100" s="255">
        <f t="shared" si="24"/>
        <v>0</v>
      </c>
      <c r="V100" s="169"/>
      <c r="W100" s="169"/>
      <c r="X100" s="169"/>
      <c r="Y100" s="169"/>
      <c r="Z100" s="169"/>
      <c r="AA100" s="378"/>
      <c r="AB100" s="169"/>
      <c r="AC100" s="169"/>
      <c r="AD100" s="169"/>
      <c r="AE100" s="371"/>
      <c r="AF100" s="371"/>
      <c r="AG100" s="371"/>
      <c r="AH100" s="169"/>
      <c r="AI100" s="169"/>
      <c r="AJ100" s="169"/>
      <c r="AK100" s="169"/>
      <c r="AL100" s="169"/>
      <c r="AM100" s="169"/>
      <c r="AN100" s="176"/>
      <c r="AO100" s="176"/>
      <c r="AP100" s="176"/>
    </row>
    <row r="101" spans="9:42" ht="21" customHeight="1">
      <c r="I101" s="265">
        <f t="shared" ref="I101:I125" si="30">IF((O$103+P$103)&gt;0,1,0)</f>
        <v>0</v>
      </c>
      <c r="J101" s="255">
        <f t="shared" si="23"/>
        <v>0</v>
      </c>
      <c r="K101" s="2439" t="s">
        <v>1392</v>
      </c>
      <c r="L101" s="2441" t="s">
        <v>1391</v>
      </c>
      <c r="M101" s="2443" t="s">
        <v>1390</v>
      </c>
      <c r="N101" s="2443" t="s">
        <v>1389</v>
      </c>
      <c r="O101" s="2445" t="s">
        <v>1388</v>
      </c>
      <c r="P101" s="2445"/>
      <c r="Q101" s="2445" t="s">
        <v>1387</v>
      </c>
      <c r="R101" s="2445"/>
      <c r="S101" s="2446" t="s">
        <v>1386</v>
      </c>
      <c r="T101" s="2448" t="s">
        <v>1385</v>
      </c>
      <c r="U101" s="255">
        <f t="shared" si="24"/>
        <v>0</v>
      </c>
      <c r="V101" s="169"/>
      <c r="W101" s="169"/>
      <c r="X101" s="169"/>
      <c r="Y101" s="169"/>
      <c r="Z101" s="169"/>
      <c r="AA101" s="378"/>
      <c r="AB101" s="169"/>
      <c r="AC101" s="169"/>
      <c r="AD101" s="169"/>
      <c r="AE101" s="371"/>
      <c r="AF101" s="371"/>
      <c r="AG101" s="371"/>
      <c r="AH101" s="169"/>
      <c r="AI101" s="169"/>
      <c r="AJ101" s="169"/>
      <c r="AK101" s="169"/>
      <c r="AL101" s="169"/>
      <c r="AM101" s="169"/>
      <c r="AN101" s="176"/>
      <c r="AO101" s="176"/>
      <c r="AP101" s="176"/>
    </row>
    <row r="102" spans="9:42" ht="21" customHeight="1">
      <c r="I102" s="265">
        <f t="shared" si="30"/>
        <v>0</v>
      </c>
      <c r="J102" s="255">
        <f t="shared" si="23"/>
        <v>0</v>
      </c>
      <c r="K102" s="2440"/>
      <c r="L102" s="2442"/>
      <c r="M102" s="2444"/>
      <c r="N102" s="2444"/>
      <c r="O102" s="334" t="s">
        <v>1376</v>
      </c>
      <c r="P102" s="335" t="s">
        <v>1375</v>
      </c>
      <c r="Q102" s="335" t="s">
        <v>1376</v>
      </c>
      <c r="R102" s="415" t="s">
        <v>1375</v>
      </c>
      <c r="S102" s="2447"/>
      <c r="T102" s="2449"/>
      <c r="U102" s="255">
        <f t="shared" si="24"/>
        <v>0</v>
      </c>
      <c r="V102" s="169"/>
      <c r="W102" s="169"/>
      <c r="X102" s="169"/>
      <c r="Y102" s="169"/>
      <c r="Z102" s="169"/>
      <c r="AA102" s="378"/>
      <c r="AB102" s="169"/>
      <c r="AC102" s="169"/>
      <c r="AD102" s="169"/>
      <c r="AE102" s="371"/>
      <c r="AF102" s="371"/>
      <c r="AG102" s="371"/>
      <c r="AH102" s="169"/>
      <c r="AI102" s="169"/>
      <c r="AJ102" s="169"/>
      <c r="AK102" s="169"/>
      <c r="AL102" s="169"/>
      <c r="AM102" s="169"/>
      <c r="AN102" s="176"/>
      <c r="AO102" s="176"/>
      <c r="AP102" s="176"/>
    </row>
    <row r="103" spans="9:42" ht="21" customHeight="1">
      <c r="I103" s="265">
        <f t="shared" si="30"/>
        <v>0</v>
      </c>
      <c r="J103" s="255">
        <f t="shared" si="23"/>
        <v>0</v>
      </c>
      <c r="K103" s="343">
        <f>+K25+1</f>
        <v>15</v>
      </c>
      <c r="L103" s="356"/>
      <c r="M103" s="356"/>
      <c r="N103" s="357">
        <f t="shared" ref="N103:N125" si="31">IF(O103+P103&gt;0,$W$77,)</f>
        <v>0</v>
      </c>
      <c r="O103" s="358">
        <v>0</v>
      </c>
      <c r="P103" s="358"/>
      <c r="Q103" s="359">
        <f t="shared" ref="Q103:Q125" si="32">ROUND(O103*50,0)</f>
        <v>0</v>
      </c>
      <c r="R103" s="359">
        <f t="shared" ref="R103:R125" si="33">ROUND(P103*50,0)</f>
        <v>0</v>
      </c>
      <c r="S103" s="360"/>
      <c r="T103" s="361"/>
      <c r="U103" s="255">
        <f t="shared" si="24"/>
        <v>0</v>
      </c>
      <c r="V103" s="169"/>
      <c r="W103" s="169"/>
      <c r="X103" s="169"/>
      <c r="Y103" s="169"/>
      <c r="Z103" s="169"/>
      <c r="AA103" s="378"/>
      <c r="AB103" s="169"/>
      <c r="AC103" s="169"/>
      <c r="AD103" s="169"/>
      <c r="AE103" s="371"/>
      <c r="AF103" s="371"/>
      <c r="AG103" s="371"/>
      <c r="AH103" s="169"/>
      <c r="AI103" s="169"/>
      <c r="AJ103" s="169"/>
      <c r="AK103" s="169"/>
      <c r="AL103" s="169"/>
      <c r="AM103" s="169"/>
      <c r="AN103" s="176"/>
      <c r="AO103" s="176"/>
      <c r="AP103" s="176"/>
    </row>
    <row r="104" spans="9:42" ht="21" customHeight="1">
      <c r="I104" s="265">
        <f t="shared" si="30"/>
        <v>0</v>
      </c>
      <c r="J104" s="255">
        <f t="shared" si="23"/>
        <v>0</v>
      </c>
      <c r="K104" s="343">
        <f t="shared" ref="K104:K125" si="34">+K103+1</f>
        <v>16</v>
      </c>
      <c r="L104" s="356"/>
      <c r="M104" s="356"/>
      <c r="N104" s="357">
        <f t="shared" si="31"/>
        <v>0</v>
      </c>
      <c r="O104" s="358"/>
      <c r="P104" s="358"/>
      <c r="Q104" s="359">
        <f t="shared" si="32"/>
        <v>0</v>
      </c>
      <c r="R104" s="359">
        <f t="shared" si="33"/>
        <v>0</v>
      </c>
      <c r="S104" s="360"/>
      <c r="T104" s="361"/>
      <c r="U104" s="255">
        <f t="shared" si="24"/>
        <v>0</v>
      </c>
      <c r="V104" s="169"/>
      <c r="W104" s="169"/>
      <c r="X104" s="169"/>
      <c r="Y104" s="169"/>
      <c r="Z104" s="169"/>
      <c r="AA104" s="378"/>
      <c r="AB104" s="169"/>
      <c r="AC104" s="169"/>
      <c r="AD104" s="169"/>
      <c r="AE104" s="371"/>
      <c r="AF104" s="371"/>
      <c r="AG104" s="371"/>
      <c r="AH104" s="169"/>
      <c r="AI104" s="169"/>
      <c r="AJ104" s="169"/>
      <c r="AK104" s="169"/>
      <c r="AL104" s="169"/>
      <c r="AM104" s="169"/>
      <c r="AN104" s="176"/>
      <c r="AO104" s="176"/>
      <c r="AP104" s="176"/>
    </row>
    <row r="105" spans="9:42" ht="21" customHeight="1">
      <c r="I105" s="265">
        <f t="shared" si="30"/>
        <v>0</v>
      </c>
      <c r="J105" s="255">
        <f t="shared" si="23"/>
        <v>0</v>
      </c>
      <c r="K105" s="343">
        <f t="shared" si="34"/>
        <v>17</v>
      </c>
      <c r="L105" s="356"/>
      <c r="M105" s="356"/>
      <c r="N105" s="357">
        <f t="shared" si="31"/>
        <v>0</v>
      </c>
      <c r="O105" s="358">
        <v>0</v>
      </c>
      <c r="P105" s="358"/>
      <c r="Q105" s="359">
        <f t="shared" si="32"/>
        <v>0</v>
      </c>
      <c r="R105" s="359">
        <f t="shared" si="33"/>
        <v>0</v>
      </c>
      <c r="S105" s="360"/>
      <c r="T105" s="361"/>
      <c r="U105" s="255">
        <f t="shared" si="24"/>
        <v>0</v>
      </c>
      <c r="V105" s="169"/>
      <c r="W105" s="169"/>
      <c r="X105" s="169"/>
      <c r="Y105" s="169"/>
      <c r="Z105" s="169"/>
      <c r="AA105" s="378"/>
      <c r="AB105" s="169"/>
      <c r="AC105" s="169"/>
      <c r="AD105" s="169"/>
      <c r="AE105" s="371"/>
      <c r="AF105" s="371"/>
      <c r="AG105" s="371"/>
      <c r="AH105" s="169"/>
      <c r="AI105" s="169"/>
      <c r="AJ105" s="169"/>
      <c r="AK105" s="169"/>
      <c r="AL105" s="169"/>
      <c r="AM105" s="169"/>
      <c r="AN105" s="176"/>
      <c r="AO105" s="176"/>
      <c r="AP105" s="176"/>
    </row>
    <row r="106" spans="9:42" ht="21" customHeight="1">
      <c r="I106" s="265">
        <f t="shared" si="30"/>
        <v>0</v>
      </c>
      <c r="J106" s="255">
        <f t="shared" si="23"/>
        <v>0</v>
      </c>
      <c r="K106" s="343">
        <f t="shared" si="34"/>
        <v>18</v>
      </c>
      <c r="L106" s="356"/>
      <c r="M106" s="356"/>
      <c r="N106" s="357">
        <f t="shared" si="31"/>
        <v>0</v>
      </c>
      <c r="O106" s="358"/>
      <c r="P106" s="358"/>
      <c r="Q106" s="359">
        <f t="shared" si="32"/>
        <v>0</v>
      </c>
      <c r="R106" s="359">
        <f t="shared" si="33"/>
        <v>0</v>
      </c>
      <c r="S106" s="360"/>
      <c r="T106" s="361"/>
      <c r="U106" s="255">
        <f t="shared" si="24"/>
        <v>0</v>
      </c>
      <c r="V106" s="169"/>
      <c r="W106" s="169"/>
      <c r="X106" s="169"/>
      <c r="Y106" s="169"/>
      <c r="Z106" s="169"/>
      <c r="AA106" s="378"/>
      <c r="AB106" s="169"/>
      <c r="AC106" s="169"/>
      <c r="AD106" s="169"/>
      <c r="AE106" s="371"/>
      <c r="AF106" s="371"/>
      <c r="AG106" s="371"/>
      <c r="AH106" s="169"/>
      <c r="AI106" s="169"/>
      <c r="AJ106" s="169"/>
      <c r="AK106" s="169"/>
      <c r="AL106" s="169"/>
      <c r="AM106" s="169"/>
      <c r="AN106" s="176"/>
      <c r="AO106" s="176"/>
      <c r="AP106" s="176"/>
    </row>
    <row r="107" spans="9:42" ht="21" customHeight="1">
      <c r="I107" s="265">
        <f t="shared" si="30"/>
        <v>0</v>
      </c>
      <c r="J107" s="255">
        <f t="shared" si="23"/>
        <v>0</v>
      </c>
      <c r="K107" s="343">
        <f t="shared" si="34"/>
        <v>19</v>
      </c>
      <c r="L107" s="356"/>
      <c r="M107" s="356"/>
      <c r="N107" s="357">
        <f t="shared" si="31"/>
        <v>0</v>
      </c>
      <c r="O107" s="358"/>
      <c r="P107" s="358"/>
      <c r="Q107" s="359">
        <f t="shared" si="32"/>
        <v>0</v>
      </c>
      <c r="R107" s="359">
        <f t="shared" si="33"/>
        <v>0</v>
      </c>
      <c r="S107" s="360"/>
      <c r="T107" s="361"/>
      <c r="U107" s="255">
        <f t="shared" si="24"/>
        <v>0</v>
      </c>
      <c r="V107" s="169"/>
      <c r="W107" s="169"/>
      <c r="X107" s="169"/>
      <c r="Y107" s="169"/>
      <c r="Z107" s="169"/>
      <c r="AA107" s="378"/>
      <c r="AB107" s="169"/>
      <c r="AC107" s="169"/>
      <c r="AD107" s="169"/>
      <c r="AE107" s="371"/>
      <c r="AF107" s="371"/>
      <c r="AG107" s="371"/>
      <c r="AH107" s="169"/>
      <c r="AI107" s="169"/>
      <c r="AJ107" s="169"/>
      <c r="AK107" s="169"/>
      <c r="AL107" s="169"/>
      <c r="AM107" s="169"/>
      <c r="AN107" s="176"/>
      <c r="AO107" s="176"/>
      <c r="AP107" s="176"/>
    </row>
    <row r="108" spans="9:42" ht="21" customHeight="1">
      <c r="I108" s="265">
        <f t="shared" si="30"/>
        <v>0</v>
      </c>
      <c r="J108" s="255">
        <f t="shared" ref="J108:J139" si="35">IF($Q$79&gt;0,2,)</f>
        <v>0</v>
      </c>
      <c r="K108" s="343">
        <f t="shared" si="34"/>
        <v>20</v>
      </c>
      <c r="L108" s="356"/>
      <c r="M108" s="356"/>
      <c r="N108" s="357">
        <f t="shared" si="31"/>
        <v>0</v>
      </c>
      <c r="O108" s="358"/>
      <c r="P108" s="358"/>
      <c r="Q108" s="359">
        <f t="shared" si="32"/>
        <v>0</v>
      </c>
      <c r="R108" s="359">
        <f t="shared" si="33"/>
        <v>0</v>
      </c>
      <c r="S108" s="360"/>
      <c r="T108" s="361"/>
      <c r="U108" s="255">
        <f t="shared" ref="U108:U139" si="36">IF($Q$79&gt;0,2,)</f>
        <v>0</v>
      </c>
      <c r="V108" s="169"/>
      <c r="W108" s="169"/>
      <c r="X108" s="169"/>
      <c r="Y108" s="169"/>
      <c r="Z108" s="169"/>
      <c r="AA108" s="378"/>
      <c r="AB108" s="169"/>
      <c r="AC108" s="169"/>
      <c r="AD108" s="169"/>
      <c r="AE108" s="371"/>
      <c r="AF108" s="371"/>
      <c r="AG108" s="371"/>
      <c r="AH108" s="169"/>
      <c r="AI108" s="169"/>
      <c r="AJ108" s="169"/>
      <c r="AK108" s="169"/>
      <c r="AL108" s="169"/>
      <c r="AM108" s="169"/>
      <c r="AN108" s="176"/>
      <c r="AO108" s="176"/>
      <c r="AP108" s="176"/>
    </row>
    <row r="109" spans="9:42" ht="21" customHeight="1">
      <c r="I109" s="265">
        <f t="shared" si="30"/>
        <v>0</v>
      </c>
      <c r="J109" s="255">
        <f t="shared" si="35"/>
        <v>0</v>
      </c>
      <c r="K109" s="343">
        <f t="shared" si="34"/>
        <v>21</v>
      </c>
      <c r="L109" s="356"/>
      <c r="M109" s="356"/>
      <c r="N109" s="357">
        <f t="shared" si="31"/>
        <v>0</v>
      </c>
      <c r="O109" s="358"/>
      <c r="P109" s="358"/>
      <c r="Q109" s="359">
        <f t="shared" si="32"/>
        <v>0</v>
      </c>
      <c r="R109" s="359">
        <f t="shared" si="33"/>
        <v>0</v>
      </c>
      <c r="S109" s="360"/>
      <c r="T109" s="361"/>
      <c r="U109" s="255">
        <f t="shared" si="36"/>
        <v>0</v>
      </c>
      <c r="V109" s="169"/>
      <c r="W109" s="169"/>
      <c r="X109" s="169"/>
      <c r="Y109" s="169"/>
      <c r="Z109" s="169"/>
      <c r="AA109" s="378"/>
      <c r="AB109" s="169"/>
      <c r="AC109" s="169"/>
      <c r="AD109" s="169"/>
      <c r="AE109" s="371"/>
      <c r="AF109" s="371"/>
      <c r="AG109" s="371"/>
      <c r="AH109" s="169"/>
      <c r="AI109" s="169"/>
      <c r="AJ109" s="169"/>
      <c r="AK109" s="169"/>
      <c r="AL109" s="169"/>
      <c r="AM109" s="169"/>
      <c r="AN109" s="176"/>
      <c r="AO109" s="176"/>
      <c r="AP109" s="176"/>
    </row>
    <row r="110" spans="9:42" ht="21" customHeight="1">
      <c r="I110" s="265">
        <f t="shared" si="30"/>
        <v>0</v>
      </c>
      <c r="J110" s="255">
        <f t="shared" si="35"/>
        <v>0</v>
      </c>
      <c r="K110" s="343">
        <f t="shared" si="34"/>
        <v>22</v>
      </c>
      <c r="L110" s="356"/>
      <c r="M110" s="356"/>
      <c r="N110" s="357">
        <f t="shared" si="31"/>
        <v>0</v>
      </c>
      <c r="O110" s="358"/>
      <c r="P110" s="358"/>
      <c r="Q110" s="359">
        <f t="shared" si="32"/>
        <v>0</v>
      </c>
      <c r="R110" s="359">
        <f t="shared" si="33"/>
        <v>0</v>
      </c>
      <c r="S110" s="360"/>
      <c r="T110" s="361"/>
      <c r="U110" s="255">
        <f t="shared" si="36"/>
        <v>0</v>
      </c>
      <c r="V110" s="169"/>
      <c r="W110" s="169"/>
      <c r="X110" s="169"/>
      <c r="Y110" s="169"/>
      <c r="Z110" s="169"/>
      <c r="AA110" s="378"/>
      <c r="AB110" s="169"/>
      <c r="AC110" s="169"/>
      <c r="AD110" s="169"/>
      <c r="AE110" s="371"/>
      <c r="AF110" s="371"/>
      <c r="AG110" s="371"/>
      <c r="AH110" s="169"/>
      <c r="AI110" s="169"/>
      <c r="AJ110" s="169"/>
      <c r="AK110" s="169"/>
      <c r="AL110" s="169"/>
      <c r="AM110" s="169"/>
      <c r="AN110" s="176"/>
      <c r="AO110" s="176"/>
      <c r="AP110" s="176"/>
    </row>
    <row r="111" spans="9:42" ht="21" customHeight="1">
      <c r="I111" s="265">
        <f t="shared" si="30"/>
        <v>0</v>
      </c>
      <c r="J111" s="255">
        <f t="shared" si="35"/>
        <v>0</v>
      </c>
      <c r="K111" s="343">
        <f t="shared" si="34"/>
        <v>23</v>
      </c>
      <c r="L111" s="356"/>
      <c r="M111" s="356"/>
      <c r="N111" s="357">
        <f t="shared" si="31"/>
        <v>0</v>
      </c>
      <c r="O111" s="358"/>
      <c r="P111" s="358"/>
      <c r="Q111" s="359">
        <f t="shared" si="32"/>
        <v>0</v>
      </c>
      <c r="R111" s="359">
        <f t="shared" si="33"/>
        <v>0</v>
      </c>
      <c r="S111" s="360"/>
      <c r="T111" s="361"/>
      <c r="U111" s="255">
        <f t="shared" si="36"/>
        <v>0</v>
      </c>
      <c r="V111" s="169"/>
      <c r="W111" s="169"/>
      <c r="X111" s="169"/>
      <c r="Y111" s="169"/>
      <c r="Z111" s="169"/>
      <c r="AA111" s="378"/>
      <c r="AB111" s="169"/>
      <c r="AC111" s="169"/>
      <c r="AD111" s="169"/>
      <c r="AE111" s="371"/>
      <c r="AF111" s="371"/>
      <c r="AG111" s="371"/>
      <c r="AH111" s="169"/>
      <c r="AI111" s="169"/>
      <c r="AJ111" s="169"/>
      <c r="AK111" s="169"/>
      <c r="AL111" s="169"/>
      <c r="AM111" s="169"/>
      <c r="AN111" s="176"/>
      <c r="AO111" s="176"/>
      <c r="AP111" s="176"/>
    </row>
    <row r="112" spans="9:42" ht="21" customHeight="1">
      <c r="I112" s="265">
        <f t="shared" si="30"/>
        <v>0</v>
      </c>
      <c r="J112" s="255">
        <f t="shared" si="35"/>
        <v>0</v>
      </c>
      <c r="K112" s="343">
        <f t="shared" si="34"/>
        <v>24</v>
      </c>
      <c r="L112" s="356"/>
      <c r="M112" s="356"/>
      <c r="N112" s="357">
        <f t="shared" si="31"/>
        <v>0</v>
      </c>
      <c r="O112" s="358"/>
      <c r="P112" s="358"/>
      <c r="Q112" s="359">
        <f t="shared" si="32"/>
        <v>0</v>
      </c>
      <c r="R112" s="359">
        <f t="shared" si="33"/>
        <v>0</v>
      </c>
      <c r="S112" s="360"/>
      <c r="T112" s="361"/>
      <c r="U112" s="255">
        <f t="shared" si="36"/>
        <v>0</v>
      </c>
      <c r="V112" s="169"/>
      <c r="W112" s="169"/>
      <c r="X112" s="169"/>
      <c r="Y112" s="169"/>
      <c r="Z112" s="169"/>
      <c r="AA112" s="378"/>
      <c r="AB112" s="169"/>
      <c r="AC112" s="169"/>
      <c r="AD112" s="169"/>
      <c r="AE112" s="371"/>
      <c r="AF112" s="371"/>
      <c r="AG112" s="371"/>
      <c r="AH112" s="169"/>
      <c r="AI112" s="169"/>
      <c r="AJ112" s="169"/>
      <c r="AK112" s="169"/>
      <c r="AL112" s="169"/>
      <c r="AM112" s="169"/>
      <c r="AN112" s="176"/>
      <c r="AO112" s="176"/>
      <c r="AP112" s="176"/>
    </row>
    <row r="113" spans="9:42" ht="21" customHeight="1">
      <c r="I113" s="265">
        <f t="shared" si="30"/>
        <v>0</v>
      </c>
      <c r="J113" s="255">
        <f t="shared" si="35"/>
        <v>0</v>
      </c>
      <c r="K113" s="343">
        <f t="shared" si="34"/>
        <v>25</v>
      </c>
      <c r="L113" s="356"/>
      <c r="M113" s="356"/>
      <c r="N113" s="357">
        <f t="shared" si="31"/>
        <v>0</v>
      </c>
      <c r="O113" s="358"/>
      <c r="P113" s="358"/>
      <c r="Q113" s="359">
        <f t="shared" si="32"/>
        <v>0</v>
      </c>
      <c r="R113" s="359">
        <f t="shared" si="33"/>
        <v>0</v>
      </c>
      <c r="S113" s="360"/>
      <c r="T113" s="361"/>
      <c r="U113" s="255">
        <f t="shared" si="36"/>
        <v>0</v>
      </c>
      <c r="V113" s="169"/>
      <c r="W113" s="169"/>
      <c r="X113" s="169"/>
      <c r="Y113" s="169"/>
      <c r="Z113" s="169"/>
      <c r="AA113" s="378"/>
      <c r="AB113" s="169"/>
      <c r="AC113" s="169"/>
      <c r="AD113" s="169"/>
      <c r="AE113" s="371"/>
      <c r="AF113" s="371"/>
      <c r="AG113" s="371"/>
      <c r="AH113" s="169"/>
      <c r="AI113" s="169"/>
      <c r="AJ113" s="169"/>
      <c r="AK113" s="169"/>
      <c r="AL113" s="169"/>
      <c r="AM113" s="169"/>
      <c r="AN113" s="176"/>
      <c r="AO113" s="176"/>
      <c r="AP113" s="176"/>
    </row>
    <row r="114" spans="9:42" ht="21" customHeight="1">
      <c r="I114" s="265">
        <f t="shared" si="30"/>
        <v>0</v>
      </c>
      <c r="J114" s="255">
        <f t="shared" si="35"/>
        <v>0</v>
      </c>
      <c r="K114" s="343">
        <f t="shared" si="34"/>
        <v>26</v>
      </c>
      <c r="L114" s="356"/>
      <c r="M114" s="356"/>
      <c r="N114" s="357">
        <f t="shared" si="31"/>
        <v>0</v>
      </c>
      <c r="O114" s="358"/>
      <c r="P114" s="358"/>
      <c r="Q114" s="359">
        <f t="shared" si="32"/>
        <v>0</v>
      </c>
      <c r="R114" s="359">
        <f t="shared" si="33"/>
        <v>0</v>
      </c>
      <c r="S114" s="360"/>
      <c r="T114" s="361"/>
      <c r="U114" s="255">
        <f t="shared" si="36"/>
        <v>0</v>
      </c>
      <c r="V114" s="169"/>
      <c r="W114" s="169"/>
      <c r="X114" s="169"/>
      <c r="Y114" s="169"/>
      <c r="Z114" s="169"/>
      <c r="AA114" s="378"/>
      <c r="AB114" s="169"/>
      <c r="AC114" s="169"/>
      <c r="AD114" s="169"/>
      <c r="AE114" s="371"/>
      <c r="AF114" s="371"/>
      <c r="AG114" s="371"/>
      <c r="AH114" s="169"/>
      <c r="AI114" s="169"/>
      <c r="AJ114" s="169"/>
      <c r="AK114" s="169"/>
      <c r="AL114" s="169"/>
      <c r="AM114" s="169"/>
      <c r="AN114" s="176"/>
      <c r="AO114" s="176"/>
      <c r="AP114" s="176"/>
    </row>
    <row r="115" spans="9:42" ht="21" customHeight="1">
      <c r="I115" s="265">
        <f t="shared" si="30"/>
        <v>0</v>
      </c>
      <c r="J115" s="255">
        <f t="shared" si="35"/>
        <v>0</v>
      </c>
      <c r="K115" s="343">
        <f t="shared" si="34"/>
        <v>27</v>
      </c>
      <c r="L115" s="356"/>
      <c r="M115" s="356"/>
      <c r="N115" s="357">
        <f t="shared" si="31"/>
        <v>0</v>
      </c>
      <c r="O115" s="358"/>
      <c r="P115" s="358"/>
      <c r="Q115" s="359">
        <f t="shared" si="32"/>
        <v>0</v>
      </c>
      <c r="R115" s="359">
        <f t="shared" si="33"/>
        <v>0</v>
      </c>
      <c r="S115" s="360"/>
      <c r="T115" s="361"/>
      <c r="U115" s="255">
        <f t="shared" si="36"/>
        <v>0</v>
      </c>
      <c r="V115" s="169"/>
      <c r="W115" s="169"/>
      <c r="X115" s="169"/>
      <c r="Y115" s="169"/>
      <c r="Z115" s="169"/>
      <c r="AA115" s="378"/>
      <c r="AB115" s="169"/>
      <c r="AC115" s="169"/>
      <c r="AD115" s="169"/>
      <c r="AE115" s="371"/>
      <c r="AF115" s="371"/>
      <c r="AG115" s="371"/>
      <c r="AH115" s="169"/>
      <c r="AI115" s="169"/>
      <c r="AJ115" s="169"/>
      <c r="AK115" s="169"/>
      <c r="AL115" s="169"/>
      <c r="AM115" s="169"/>
      <c r="AN115" s="176"/>
      <c r="AO115" s="176"/>
      <c r="AP115" s="176"/>
    </row>
    <row r="116" spans="9:42" ht="21" customHeight="1">
      <c r="I116" s="265">
        <f t="shared" si="30"/>
        <v>0</v>
      </c>
      <c r="J116" s="255">
        <f t="shared" si="35"/>
        <v>0</v>
      </c>
      <c r="K116" s="343">
        <f t="shared" si="34"/>
        <v>28</v>
      </c>
      <c r="L116" s="356"/>
      <c r="M116" s="356"/>
      <c r="N116" s="357">
        <f t="shared" si="31"/>
        <v>0</v>
      </c>
      <c r="O116" s="358"/>
      <c r="P116" s="358"/>
      <c r="Q116" s="359">
        <f t="shared" si="32"/>
        <v>0</v>
      </c>
      <c r="R116" s="359">
        <f t="shared" si="33"/>
        <v>0</v>
      </c>
      <c r="S116" s="360"/>
      <c r="T116" s="361"/>
      <c r="U116" s="255">
        <f t="shared" si="36"/>
        <v>0</v>
      </c>
      <c r="V116" s="169"/>
      <c r="W116" s="169"/>
      <c r="X116" s="169"/>
      <c r="Y116" s="169"/>
      <c r="Z116" s="169"/>
      <c r="AA116" s="378"/>
      <c r="AB116" s="169"/>
      <c r="AC116" s="169"/>
      <c r="AD116" s="169"/>
      <c r="AE116" s="371"/>
      <c r="AF116" s="371"/>
      <c r="AG116" s="371"/>
      <c r="AH116" s="169"/>
      <c r="AI116" s="169"/>
      <c r="AJ116" s="169"/>
      <c r="AK116" s="169"/>
      <c r="AL116" s="169"/>
      <c r="AM116" s="169"/>
      <c r="AN116" s="176"/>
      <c r="AO116" s="176"/>
      <c r="AP116" s="176"/>
    </row>
    <row r="117" spans="9:42" ht="21" customHeight="1">
      <c r="I117" s="265">
        <f t="shared" si="30"/>
        <v>0</v>
      </c>
      <c r="J117" s="255">
        <f t="shared" si="35"/>
        <v>0</v>
      </c>
      <c r="K117" s="343">
        <f t="shared" si="34"/>
        <v>29</v>
      </c>
      <c r="L117" s="356"/>
      <c r="M117" s="356"/>
      <c r="N117" s="357">
        <f t="shared" si="31"/>
        <v>0</v>
      </c>
      <c r="O117" s="358"/>
      <c r="P117" s="358"/>
      <c r="Q117" s="359">
        <f t="shared" si="32"/>
        <v>0</v>
      </c>
      <c r="R117" s="359">
        <f t="shared" si="33"/>
        <v>0</v>
      </c>
      <c r="S117" s="360"/>
      <c r="T117" s="361"/>
      <c r="U117" s="255">
        <f t="shared" si="36"/>
        <v>0</v>
      </c>
      <c r="V117" s="169"/>
      <c r="W117" s="169"/>
      <c r="X117" s="169"/>
      <c r="Y117" s="169"/>
      <c r="Z117" s="169"/>
      <c r="AA117" s="378"/>
      <c r="AB117" s="169"/>
      <c r="AC117" s="169"/>
      <c r="AD117" s="169"/>
      <c r="AE117" s="371"/>
      <c r="AF117" s="371"/>
      <c r="AG117" s="371"/>
      <c r="AH117" s="169"/>
      <c r="AI117" s="169"/>
      <c r="AJ117" s="169"/>
      <c r="AK117" s="169"/>
      <c r="AL117" s="169"/>
      <c r="AM117" s="169"/>
      <c r="AN117" s="176"/>
      <c r="AO117" s="176"/>
      <c r="AP117" s="176"/>
    </row>
    <row r="118" spans="9:42" ht="21" customHeight="1">
      <c r="I118" s="265">
        <f t="shared" si="30"/>
        <v>0</v>
      </c>
      <c r="J118" s="255">
        <f t="shared" si="35"/>
        <v>0</v>
      </c>
      <c r="K118" s="343">
        <f t="shared" si="34"/>
        <v>30</v>
      </c>
      <c r="L118" s="356"/>
      <c r="M118" s="356"/>
      <c r="N118" s="357">
        <f t="shared" si="31"/>
        <v>0</v>
      </c>
      <c r="O118" s="358"/>
      <c r="P118" s="358"/>
      <c r="Q118" s="359">
        <f t="shared" si="32"/>
        <v>0</v>
      </c>
      <c r="R118" s="359">
        <f t="shared" si="33"/>
        <v>0</v>
      </c>
      <c r="S118" s="360"/>
      <c r="T118" s="361"/>
      <c r="U118" s="255">
        <f t="shared" si="36"/>
        <v>0</v>
      </c>
      <c r="V118" s="169"/>
      <c r="W118" s="169"/>
      <c r="X118" s="169"/>
      <c r="Y118" s="169"/>
      <c r="Z118" s="169"/>
      <c r="AA118" s="378"/>
      <c r="AB118" s="169"/>
      <c r="AC118" s="169"/>
      <c r="AD118" s="169"/>
      <c r="AE118" s="371"/>
      <c r="AF118" s="371"/>
      <c r="AG118" s="371"/>
      <c r="AH118" s="169"/>
      <c r="AI118" s="169"/>
      <c r="AJ118" s="169"/>
      <c r="AK118" s="169"/>
      <c r="AL118" s="169"/>
      <c r="AM118" s="169"/>
      <c r="AN118" s="176"/>
      <c r="AO118" s="176"/>
      <c r="AP118" s="176"/>
    </row>
    <row r="119" spans="9:42" ht="21" customHeight="1">
      <c r="I119" s="265">
        <f t="shared" si="30"/>
        <v>0</v>
      </c>
      <c r="J119" s="255">
        <f t="shared" si="35"/>
        <v>0</v>
      </c>
      <c r="K119" s="343">
        <f t="shared" si="34"/>
        <v>31</v>
      </c>
      <c r="L119" s="356"/>
      <c r="M119" s="356"/>
      <c r="N119" s="357">
        <f t="shared" si="31"/>
        <v>0</v>
      </c>
      <c r="O119" s="358"/>
      <c r="P119" s="358"/>
      <c r="Q119" s="359">
        <f t="shared" si="32"/>
        <v>0</v>
      </c>
      <c r="R119" s="359">
        <f t="shared" si="33"/>
        <v>0</v>
      </c>
      <c r="S119" s="360"/>
      <c r="T119" s="361"/>
      <c r="U119" s="255">
        <f t="shared" si="36"/>
        <v>0</v>
      </c>
      <c r="V119" s="169"/>
      <c r="W119" s="169"/>
      <c r="X119" s="169"/>
      <c r="Y119" s="169"/>
      <c r="Z119" s="169"/>
      <c r="AA119" s="378"/>
      <c r="AB119" s="169"/>
      <c r="AC119" s="169"/>
      <c r="AD119" s="169"/>
      <c r="AE119" s="371"/>
      <c r="AF119" s="371"/>
      <c r="AG119" s="371"/>
      <c r="AH119" s="169"/>
      <c r="AI119" s="169"/>
      <c r="AJ119" s="169"/>
      <c r="AK119" s="169"/>
      <c r="AL119" s="169"/>
      <c r="AM119" s="169"/>
      <c r="AN119" s="176"/>
      <c r="AO119" s="176"/>
      <c r="AP119" s="176"/>
    </row>
    <row r="120" spans="9:42" ht="21" customHeight="1">
      <c r="I120" s="265">
        <f t="shared" si="30"/>
        <v>0</v>
      </c>
      <c r="J120" s="255">
        <f t="shared" si="35"/>
        <v>0</v>
      </c>
      <c r="K120" s="343">
        <f t="shared" si="34"/>
        <v>32</v>
      </c>
      <c r="L120" s="356"/>
      <c r="M120" s="356"/>
      <c r="N120" s="357">
        <f t="shared" si="31"/>
        <v>0</v>
      </c>
      <c r="O120" s="358"/>
      <c r="P120" s="358"/>
      <c r="Q120" s="359">
        <f t="shared" si="32"/>
        <v>0</v>
      </c>
      <c r="R120" s="359">
        <f t="shared" si="33"/>
        <v>0</v>
      </c>
      <c r="S120" s="360"/>
      <c r="T120" s="361"/>
      <c r="U120" s="255">
        <f t="shared" si="36"/>
        <v>0</v>
      </c>
      <c r="V120" s="169"/>
      <c r="W120" s="169"/>
      <c r="X120" s="169"/>
      <c r="Y120" s="169"/>
      <c r="Z120" s="169"/>
      <c r="AA120" s="378"/>
      <c r="AB120" s="169"/>
      <c r="AC120" s="169"/>
      <c r="AD120" s="169"/>
      <c r="AE120" s="371"/>
      <c r="AF120" s="371"/>
      <c r="AG120" s="371"/>
      <c r="AH120" s="169"/>
      <c r="AI120" s="169"/>
      <c r="AJ120" s="169"/>
      <c r="AK120" s="169"/>
      <c r="AL120" s="169"/>
      <c r="AM120" s="169"/>
      <c r="AN120" s="176"/>
      <c r="AO120" s="176"/>
      <c r="AP120" s="176"/>
    </row>
    <row r="121" spans="9:42" ht="21" customHeight="1">
      <c r="I121" s="265">
        <f t="shared" si="30"/>
        <v>0</v>
      </c>
      <c r="J121" s="255">
        <f t="shared" si="35"/>
        <v>0</v>
      </c>
      <c r="K121" s="343">
        <f t="shared" si="34"/>
        <v>33</v>
      </c>
      <c r="L121" s="356"/>
      <c r="M121" s="356"/>
      <c r="N121" s="357">
        <f t="shared" si="31"/>
        <v>0</v>
      </c>
      <c r="O121" s="358"/>
      <c r="P121" s="358"/>
      <c r="Q121" s="359">
        <f t="shared" si="32"/>
        <v>0</v>
      </c>
      <c r="R121" s="359">
        <f t="shared" si="33"/>
        <v>0</v>
      </c>
      <c r="S121" s="360"/>
      <c r="T121" s="361"/>
      <c r="U121" s="255">
        <f t="shared" si="36"/>
        <v>0</v>
      </c>
      <c r="V121" s="169"/>
      <c r="W121" s="169"/>
      <c r="X121" s="169"/>
      <c r="Y121" s="169"/>
      <c r="Z121" s="169"/>
      <c r="AA121" s="378"/>
      <c r="AB121" s="169"/>
      <c r="AC121" s="169"/>
      <c r="AD121" s="169"/>
      <c r="AE121" s="371"/>
      <c r="AF121" s="371"/>
      <c r="AG121" s="371"/>
      <c r="AH121" s="169"/>
      <c r="AI121" s="169"/>
      <c r="AJ121" s="169"/>
      <c r="AK121" s="169"/>
      <c r="AL121" s="169"/>
      <c r="AM121" s="169"/>
      <c r="AN121" s="176"/>
      <c r="AO121" s="176"/>
      <c r="AP121" s="176"/>
    </row>
    <row r="122" spans="9:42" ht="21" customHeight="1">
      <c r="I122" s="265">
        <f t="shared" si="30"/>
        <v>0</v>
      </c>
      <c r="J122" s="255">
        <f t="shared" si="35"/>
        <v>0</v>
      </c>
      <c r="K122" s="343">
        <f t="shared" si="34"/>
        <v>34</v>
      </c>
      <c r="L122" s="356"/>
      <c r="M122" s="356"/>
      <c r="N122" s="357">
        <f t="shared" si="31"/>
        <v>0</v>
      </c>
      <c r="O122" s="358"/>
      <c r="P122" s="358"/>
      <c r="Q122" s="359">
        <f t="shared" si="32"/>
        <v>0</v>
      </c>
      <c r="R122" s="359">
        <f t="shared" si="33"/>
        <v>0</v>
      </c>
      <c r="S122" s="360"/>
      <c r="T122" s="361"/>
      <c r="U122" s="255">
        <f t="shared" si="36"/>
        <v>0</v>
      </c>
      <c r="V122" s="169"/>
      <c r="W122" s="169"/>
      <c r="X122" s="169"/>
      <c r="Y122" s="169"/>
      <c r="Z122" s="169"/>
      <c r="AA122" s="378"/>
      <c r="AB122" s="169"/>
      <c r="AC122" s="169"/>
      <c r="AD122" s="169"/>
      <c r="AE122" s="371"/>
      <c r="AF122" s="371"/>
      <c r="AG122" s="371"/>
      <c r="AH122" s="169"/>
      <c r="AI122" s="169"/>
      <c r="AJ122" s="169"/>
      <c r="AK122" s="169"/>
      <c r="AL122" s="169"/>
      <c r="AM122" s="169"/>
      <c r="AN122" s="176"/>
      <c r="AO122" s="176"/>
      <c r="AP122" s="176"/>
    </row>
    <row r="123" spans="9:42" ht="21" customHeight="1">
      <c r="I123" s="265">
        <f t="shared" si="30"/>
        <v>0</v>
      </c>
      <c r="J123" s="255">
        <f t="shared" si="35"/>
        <v>0</v>
      </c>
      <c r="K123" s="343">
        <f t="shared" si="34"/>
        <v>35</v>
      </c>
      <c r="L123" s="356"/>
      <c r="M123" s="356"/>
      <c r="N123" s="357">
        <f t="shared" si="31"/>
        <v>0</v>
      </c>
      <c r="O123" s="358"/>
      <c r="P123" s="358"/>
      <c r="Q123" s="359">
        <f t="shared" si="32"/>
        <v>0</v>
      </c>
      <c r="R123" s="359">
        <f t="shared" si="33"/>
        <v>0</v>
      </c>
      <c r="S123" s="360"/>
      <c r="T123" s="361"/>
      <c r="U123" s="255">
        <f t="shared" si="36"/>
        <v>0</v>
      </c>
      <c r="V123" s="169"/>
      <c r="W123" s="169"/>
      <c r="X123" s="169"/>
      <c r="Y123" s="169"/>
      <c r="Z123" s="169"/>
      <c r="AA123" s="378"/>
      <c r="AB123" s="169"/>
      <c r="AC123" s="169"/>
      <c r="AD123" s="169"/>
      <c r="AE123" s="371"/>
      <c r="AF123" s="371"/>
      <c r="AG123" s="371"/>
      <c r="AH123" s="169"/>
      <c r="AI123" s="169"/>
      <c r="AJ123" s="169"/>
      <c r="AK123" s="169"/>
      <c r="AL123" s="169"/>
      <c r="AM123" s="169"/>
      <c r="AN123" s="176"/>
      <c r="AO123" s="176"/>
      <c r="AP123" s="176"/>
    </row>
    <row r="124" spans="9:42" ht="21" customHeight="1">
      <c r="I124" s="265">
        <f t="shared" si="30"/>
        <v>0</v>
      </c>
      <c r="J124" s="255">
        <f t="shared" si="35"/>
        <v>0</v>
      </c>
      <c r="K124" s="343">
        <f t="shared" si="34"/>
        <v>36</v>
      </c>
      <c r="L124" s="356"/>
      <c r="M124" s="356"/>
      <c r="N124" s="357">
        <f t="shared" si="31"/>
        <v>0</v>
      </c>
      <c r="O124" s="358"/>
      <c r="P124" s="358"/>
      <c r="Q124" s="359">
        <f t="shared" si="32"/>
        <v>0</v>
      </c>
      <c r="R124" s="359">
        <f t="shared" si="33"/>
        <v>0</v>
      </c>
      <c r="S124" s="360"/>
      <c r="T124" s="361"/>
      <c r="U124" s="255">
        <f t="shared" si="36"/>
        <v>0</v>
      </c>
      <c r="V124" s="169"/>
      <c r="W124" s="169"/>
      <c r="X124" s="169"/>
      <c r="Y124" s="169"/>
      <c r="Z124" s="169"/>
      <c r="AA124" s="378"/>
      <c r="AB124" s="169"/>
      <c r="AC124" s="169"/>
      <c r="AD124" s="169"/>
      <c r="AE124" s="371"/>
      <c r="AF124" s="371"/>
      <c r="AG124" s="371"/>
      <c r="AH124" s="169"/>
      <c r="AI124" s="169"/>
      <c r="AJ124" s="169"/>
      <c r="AK124" s="169"/>
      <c r="AL124" s="169"/>
      <c r="AM124" s="169"/>
      <c r="AN124" s="176"/>
      <c r="AO124" s="176"/>
      <c r="AP124" s="176"/>
    </row>
    <row r="125" spans="9:42" ht="21" customHeight="1" thickBot="1">
      <c r="I125" s="265">
        <f t="shared" si="30"/>
        <v>0</v>
      </c>
      <c r="J125" s="255">
        <f t="shared" si="35"/>
        <v>0</v>
      </c>
      <c r="K125" s="385">
        <f t="shared" si="34"/>
        <v>37</v>
      </c>
      <c r="L125" s="356"/>
      <c r="M125" s="356"/>
      <c r="N125" s="380">
        <f t="shared" si="31"/>
        <v>0</v>
      </c>
      <c r="O125" s="381"/>
      <c r="P125" s="381"/>
      <c r="Q125" s="382">
        <f t="shared" si="32"/>
        <v>0</v>
      </c>
      <c r="R125" s="382">
        <f t="shared" si="33"/>
        <v>0</v>
      </c>
      <c r="S125" s="383"/>
      <c r="T125" s="384"/>
      <c r="U125" s="255">
        <f t="shared" si="36"/>
        <v>0</v>
      </c>
      <c r="V125" s="169"/>
      <c r="W125" s="169"/>
      <c r="X125" s="169"/>
      <c r="Y125" s="169"/>
      <c r="Z125" s="169"/>
      <c r="AA125" s="378"/>
      <c r="AB125" s="169"/>
      <c r="AC125" s="169"/>
      <c r="AD125" s="169"/>
      <c r="AE125" s="371"/>
      <c r="AF125" s="371"/>
      <c r="AG125" s="371"/>
      <c r="AH125" s="169"/>
      <c r="AI125" s="169"/>
      <c r="AJ125" s="169"/>
      <c r="AK125" s="169"/>
      <c r="AL125" s="169"/>
      <c r="AM125" s="169"/>
      <c r="AN125" s="176"/>
      <c r="AO125" s="176"/>
      <c r="AP125" s="176"/>
    </row>
    <row r="126" spans="9:42" ht="21" customHeight="1">
      <c r="I126" s="265">
        <f t="shared" ref="I126:I150" si="37">IF((O$128+P$128)&gt;0,1,0)</f>
        <v>0</v>
      </c>
      <c r="J126" s="255">
        <f t="shared" si="35"/>
        <v>0</v>
      </c>
      <c r="K126" s="2439" t="s">
        <v>942</v>
      </c>
      <c r="L126" s="2441" t="s">
        <v>943</v>
      </c>
      <c r="M126" s="2443" t="s">
        <v>944</v>
      </c>
      <c r="N126" s="2443" t="s">
        <v>945</v>
      </c>
      <c r="O126" s="2445" t="s">
        <v>1637</v>
      </c>
      <c r="P126" s="2445"/>
      <c r="Q126" s="2445" t="s">
        <v>947</v>
      </c>
      <c r="R126" s="2445"/>
      <c r="S126" s="2446" t="s">
        <v>948</v>
      </c>
      <c r="T126" s="2448" t="s">
        <v>1162</v>
      </c>
      <c r="U126" s="255">
        <f t="shared" si="36"/>
        <v>0</v>
      </c>
      <c r="V126" s="169"/>
      <c r="W126" s="169"/>
      <c r="X126" s="169"/>
      <c r="Y126" s="169"/>
      <c r="Z126" s="169"/>
      <c r="AA126" s="378"/>
      <c r="AB126" s="169"/>
      <c r="AC126" s="169"/>
      <c r="AD126" s="169"/>
      <c r="AE126" s="371"/>
      <c r="AF126" s="371"/>
      <c r="AG126" s="371"/>
      <c r="AH126" s="169"/>
      <c r="AI126" s="169"/>
      <c r="AJ126" s="169"/>
      <c r="AK126" s="169"/>
      <c r="AL126" s="169"/>
      <c r="AM126" s="169"/>
      <c r="AN126" s="176"/>
      <c r="AO126" s="176"/>
      <c r="AP126" s="176"/>
    </row>
    <row r="127" spans="9:42" ht="21" customHeight="1">
      <c r="I127" s="265">
        <f t="shared" si="37"/>
        <v>0</v>
      </c>
      <c r="J127" s="255">
        <f t="shared" si="35"/>
        <v>0</v>
      </c>
      <c r="K127" s="2440"/>
      <c r="L127" s="2442"/>
      <c r="M127" s="2444"/>
      <c r="N127" s="2444"/>
      <c r="O127" s="334" t="s">
        <v>786</v>
      </c>
      <c r="P127" s="335" t="s">
        <v>787</v>
      </c>
      <c r="Q127" s="335" t="s">
        <v>786</v>
      </c>
      <c r="R127" s="415" t="s">
        <v>787</v>
      </c>
      <c r="S127" s="2447"/>
      <c r="T127" s="2449"/>
      <c r="U127" s="255">
        <f t="shared" si="36"/>
        <v>0</v>
      </c>
      <c r="V127" s="169"/>
      <c r="W127" s="169"/>
      <c r="X127" s="169"/>
      <c r="Y127" s="169"/>
      <c r="Z127" s="169"/>
      <c r="AA127" s="378"/>
      <c r="AB127" s="169"/>
      <c r="AC127" s="169"/>
      <c r="AD127" s="169"/>
      <c r="AE127" s="371"/>
      <c r="AF127" s="371"/>
      <c r="AG127" s="371"/>
      <c r="AH127" s="169"/>
      <c r="AI127" s="169"/>
      <c r="AJ127" s="169"/>
      <c r="AK127" s="169"/>
      <c r="AL127" s="169"/>
      <c r="AM127" s="169"/>
      <c r="AN127" s="176"/>
      <c r="AO127" s="176"/>
      <c r="AP127" s="176"/>
    </row>
    <row r="128" spans="9:42" ht="21" customHeight="1">
      <c r="I128" s="265">
        <f t="shared" si="37"/>
        <v>0</v>
      </c>
      <c r="J128" s="255">
        <f t="shared" si="35"/>
        <v>0</v>
      </c>
      <c r="K128" s="343">
        <f>+K50+1</f>
        <v>38</v>
      </c>
      <c r="L128" s="356"/>
      <c r="M128" s="356"/>
      <c r="N128" s="357">
        <f t="shared" ref="N128:N150" si="38">IF(O128+P128&gt;0,$W$77,)</f>
        <v>0</v>
      </c>
      <c r="O128" s="358"/>
      <c r="P128" s="358"/>
      <c r="Q128" s="359">
        <f t="shared" ref="Q128:Q150" si="39">ROUND(O128*50,0)</f>
        <v>0</v>
      </c>
      <c r="R128" s="359">
        <f t="shared" ref="R128:R150" si="40">ROUND(P128*50,0)</f>
        <v>0</v>
      </c>
      <c r="S128" s="360"/>
      <c r="T128" s="361"/>
      <c r="U128" s="255">
        <f t="shared" si="36"/>
        <v>0</v>
      </c>
      <c r="V128" s="169"/>
      <c r="W128" s="169"/>
      <c r="X128" s="169"/>
      <c r="Y128" s="169"/>
      <c r="Z128" s="169"/>
      <c r="AA128" s="378"/>
      <c r="AB128" s="169"/>
      <c r="AC128" s="169"/>
      <c r="AD128" s="169"/>
      <c r="AE128" s="371"/>
      <c r="AF128" s="371"/>
      <c r="AG128" s="371"/>
      <c r="AH128" s="169"/>
      <c r="AI128" s="169"/>
      <c r="AJ128" s="169"/>
      <c r="AK128" s="169"/>
      <c r="AL128" s="169"/>
      <c r="AM128" s="169"/>
      <c r="AN128" s="176"/>
      <c r="AO128" s="176"/>
      <c r="AP128" s="176"/>
    </row>
    <row r="129" spans="9:42" ht="21" customHeight="1">
      <c r="I129" s="265">
        <f t="shared" si="37"/>
        <v>0</v>
      </c>
      <c r="J129" s="255">
        <f t="shared" si="35"/>
        <v>0</v>
      </c>
      <c r="K129" s="343">
        <f t="shared" ref="K129:K150" si="41">+K128+1</f>
        <v>39</v>
      </c>
      <c r="L129" s="356"/>
      <c r="M129" s="356"/>
      <c r="N129" s="357">
        <f t="shared" si="38"/>
        <v>0</v>
      </c>
      <c r="O129" s="358"/>
      <c r="P129" s="358"/>
      <c r="Q129" s="359">
        <f t="shared" si="39"/>
        <v>0</v>
      </c>
      <c r="R129" s="359">
        <f t="shared" si="40"/>
        <v>0</v>
      </c>
      <c r="S129" s="360"/>
      <c r="T129" s="361"/>
      <c r="U129" s="255">
        <f t="shared" si="36"/>
        <v>0</v>
      </c>
      <c r="V129" s="169"/>
      <c r="W129" s="169"/>
      <c r="X129" s="169"/>
      <c r="Y129" s="169"/>
      <c r="Z129" s="169"/>
      <c r="AA129" s="378"/>
      <c r="AB129" s="169"/>
      <c r="AC129" s="169"/>
      <c r="AD129" s="169"/>
      <c r="AE129" s="371"/>
      <c r="AF129" s="371"/>
      <c r="AG129" s="371"/>
      <c r="AH129" s="169"/>
      <c r="AI129" s="169"/>
      <c r="AJ129" s="169"/>
      <c r="AK129" s="169"/>
      <c r="AL129" s="169"/>
      <c r="AM129" s="169"/>
      <c r="AN129" s="176"/>
      <c r="AO129" s="176"/>
      <c r="AP129" s="176"/>
    </row>
    <row r="130" spans="9:42" ht="21" customHeight="1">
      <c r="I130" s="265">
        <f t="shared" si="37"/>
        <v>0</v>
      </c>
      <c r="J130" s="255">
        <f t="shared" si="35"/>
        <v>0</v>
      </c>
      <c r="K130" s="343">
        <f t="shared" si="41"/>
        <v>40</v>
      </c>
      <c r="L130" s="356"/>
      <c r="M130" s="356"/>
      <c r="N130" s="357">
        <f t="shared" si="38"/>
        <v>0</v>
      </c>
      <c r="O130" s="358"/>
      <c r="P130" s="358"/>
      <c r="Q130" s="359">
        <f t="shared" si="39"/>
        <v>0</v>
      </c>
      <c r="R130" s="359">
        <f t="shared" si="40"/>
        <v>0</v>
      </c>
      <c r="S130" s="360"/>
      <c r="T130" s="361"/>
      <c r="U130" s="255">
        <f t="shared" si="36"/>
        <v>0</v>
      </c>
      <c r="V130" s="169"/>
      <c r="W130" s="169"/>
      <c r="X130" s="169"/>
      <c r="Y130" s="169"/>
      <c r="Z130" s="169"/>
      <c r="AA130" s="378"/>
      <c r="AB130" s="169"/>
      <c r="AC130" s="169"/>
      <c r="AD130" s="169"/>
      <c r="AE130" s="371"/>
      <c r="AF130" s="371"/>
      <c r="AG130" s="371"/>
      <c r="AH130" s="169"/>
      <c r="AI130" s="169"/>
      <c r="AJ130" s="169"/>
      <c r="AK130" s="169"/>
      <c r="AL130" s="169"/>
      <c r="AM130" s="169"/>
      <c r="AN130" s="176"/>
      <c r="AO130" s="176"/>
      <c r="AP130" s="176"/>
    </row>
    <row r="131" spans="9:42" ht="21" customHeight="1">
      <c r="I131" s="265">
        <f t="shared" si="37"/>
        <v>0</v>
      </c>
      <c r="J131" s="255">
        <f t="shared" si="35"/>
        <v>0</v>
      </c>
      <c r="K131" s="343">
        <f t="shared" si="41"/>
        <v>41</v>
      </c>
      <c r="L131" s="356"/>
      <c r="M131" s="356"/>
      <c r="N131" s="357">
        <f t="shared" si="38"/>
        <v>0</v>
      </c>
      <c r="O131" s="358"/>
      <c r="P131" s="358"/>
      <c r="Q131" s="359">
        <f t="shared" si="39"/>
        <v>0</v>
      </c>
      <c r="R131" s="359">
        <f t="shared" si="40"/>
        <v>0</v>
      </c>
      <c r="S131" s="360"/>
      <c r="T131" s="361"/>
      <c r="U131" s="255">
        <f t="shared" si="36"/>
        <v>0</v>
      </c>
      <c r="V131" s="169"/>
      <c r="W131" s="169"/>
      <c r="X131" s="169"/>
      <c r="Y131" s="169"/>
      <c r="Z131" s="169"/>
      <c r="AA131" s="378"/>
      <c r="AB131" s="169"/>
      <c r="AC131" s="169"/>
      <c r="AD131" s="169"/>
      <c r="AE131" s="371"/>
      <c r="AF131" s="371"/>
      <c r="AG131" s="371"/>
      <c r="AH131" s="169"/>
      <c r="AI131" s="169"/>
      <c r="AJ131" s="169"/>
      <c r="AK131" s="169"/>
      <c r="AL131" s="169"/>
      <c r="AM131" s="169"/>
      <c r="AN131" s="176"/>
      <c r="AO131" s="176"/>
      <c r="AP131" s="176"/>
    </row>
    <row r="132" spans="9:42" ht="21" customHeight="1">
      <c r="I132" s="265">
        <f t="shared" si="37"/>
        <v>0</v>
      </c>
      <c r="J132" s="255">
        <f t="shared" si="35"/>
        <v>0</v>
      </c>
      <c r="K132" s="343">
        <f t="shared" si="41"/>
        <v>42</v>
      </c>
      <c r="L132" s="356"/>
      <c r="M132" s="356"/>
      <c r="N132" s="357">
        <f t="shared" si="38"/>
        <v>0</v>
      </c>
      <c r="O132" s="358"/>
      <c r="P132" s="358"/>
      <c r="Q132" s="359">
        <f t="shared" si="39"/>
        <v>0</v>
      </c>
      <c r="R132" s="359">
        <f t="shared" si="40"/>
        <v>0</v>
      </c>
      <c r="S132" s="360"/>
      <c r="T132" s="361"/>
      <c r="U132" s="255">
        <f t="shared" si="36"/>
        <v>0</v>
      </c>
      <c r="V132" s="169"/>
      <c r="W132" s="169"/>
      <c r="X132" s="169"/>
      <c r="Y132" s="169"/>
      <c r="Z132" s="169"/>
      <c r="AA132" s="378"/>
      <c r="AB132" s="169"/>
      <c r="AC132" s="169"/>
      <c r="AD132" s="169"/>
      <c r="AE132" s="371"/>
      <c r="AF132" s="371"/>
      <c r="AG132" s="371"/>
      <c r="AH132" s="169"/>
      <c r="AI132" s="169"/>
      <c r="AJ132" s="169"/>
      <c r="AK132" s="169"/>
      <c r="AL132" s="169"/>
      <c r="AM132" s="169"/>
      <c r="AN132" s="176"/>
      <c r="AO132" s="176"/>
      <c r="AP132" s="176"/>
    </row>
    <row r="133" spans="9:42" ht="21" customHeight="1">
      <c r="I133" s="265">
        <f t="shared" si="37"/>
        <v>0</v>
      </c>
      <c r="J133" s="255">
        <f t="shared" si="35"/>
        <v>0</v>
      </c>
      <c r="K133" s="343">
        <f t="shared" si="41"/>
        <v>43</v>
      </c>
      <c r="L133" s="356"/>
      <c r="M133" s="356"/>
      <c r="N133" s="357">
        <f t="shared" si="38"/>
        <v>0</v>
      </c>
      <c r="O133" s="358"/>
      <c r="P133" s="358"/>
      <c r="Q133" s="359">
        <f t="shared" si="39"/>
        <v>0</v>
      </c>
      <c r="R133" s="359">
        <f t="shared" si="40"/>
        <v>0</v>
      </c>
      <c r="S133" s="360"/>
      <c r="T133" s="361"/>
      <c r="U133" s="255">
        <f t="shared" si="36"/>
        <v>0</v>
      </c>
      <c r="V133" s="169"/>
      <c r="W133" s="169"/>
      <c r="X133" s="169"/>
      <c r="Y133" s="169"/>
      <c r="Z133" s="169"/>
      <c r="AA133" s="378"/>
      <c r="AB133" s="169"/>
      <c r="AC133" s="169"/>
      <c r="AD133" s="169"/>
      <c r="AE133" s="371"/>
      <c r="AF133" s="371"/>
      <c r="AG133" s="371"/>
      <c r="AH133" s="169"/>
      <c r="AI133" s="169"/>
      <c r="AJ133" s="169"/>
      <c r="AK133" s="169"/>
      <c r="AL133" s="169"/>
      <c r="AM133" s="169"/>
      <c r="AN133" s="176"/>
      <c r="AO133" s="176"/>
      <c r="AP133" s="176"/>
    </row>
    <row r="134" spans="9:42" ht="21" customHeight="1">
      <c r="I134" s="265">
        <f t="shared" si="37"/>
        <v>0</v>
      </c>
      <c r="J134" s="255">
        <f t="shared" si="35"/>
        <v>0</v>
      </c>
      <c r="K134" s="343">
        <f t="shared" si="41"/>
        <v>44</v>
      </c>
      <c r="L134" s="356"/>
      <c r="M134" s="356"/>
      <c r="N134" s="357">
        <f t="shared" si="38"/>
        <v>0</v>
      </c>
      <c r="O134" s="358"/>
      <c r="P134" s="358"/>
      <c r="Q134" s="359">
        <f t="shared" si="39"/>
        <v>0</v>
      </c>
      <c r="R134" s="359">
        <f t="shared" si="40"/>
        <v>0</v>
      </c>
      <c r="S134" s="360"/>
      <c r="T134" s="361"/>
      <c r="U134" s="255">
        <f t="shared" si="36"/>
        <v>0</v>
      </c>
      <c r="V134" s="169"/>
      <c r="W134" s="169"/>
      <c r="X134" s="169"/>
      <c r="Y134" s="169"/>
      <c r="Z134" s="169"/>
      <c r="AA134" s="378"/>
      <c r="AB134" s="169"/>
      <c r="AC134" s="169"/>
      <c r="AD134" s="169"/>
      <c r="AE134" s="371"/>
      <c r="AF134" s="371"/>
      <c r="AG134" s="371"/>
      <c r="AH134" s="169"/>
      <c r="AI134" s="169"/>
      <c r="AJ134" s="169"/>
      <c r="AK134" s="169"/>
      <c r="AL134" s="169"/>
      <c r="AM134" s="169"/>
      <c r="AN134" s="176"/>
      <c r="AO134" s="176"/>
      <c r="AP134" s="176"/>
    </row>
    <row r="135" spans="9:42" ht="21" customHeight="1">
      <c r="I135" s="265">
        <f t="shared" si="37"/>
        <v>0</v>
      </c>
      <c r="J135" s="255">
        <f t="shared" si="35"/>
        <v>0</v>
      </c>
      <c r="K135" s="343">
        <f t="shared" si="41"/>
        <v>45</v>
      </c>
      <c r="L135" s="356"/>
      <c r="M135" s="356"/>
      <c r="N135" s="357">
        <f t="shared" si="38"/>
        <v>0</v>
      </c>
      <c r="O135" s="358"/>
      <c r="P135" s="358"/>
      <c r="Q135" s="359">
        <f t="shared" si="39"/>
        <v>0</v>
      </c>
      <c r="R135" s="359">
        <f t="shared" si="40"/>
        <v>0</v>
      </c>
      <c r="S135" s="360"/>
      <c r="T135" s="361"/>
      <c r="U135" s="255">
        <f t="shared" si="36"/>
        <v>0</v>
      </c>
      <c r="V135" s="169"/>
      <c r="W135" s="169"/>
      <c r="X135" s="169"/>
      <c r="Y135" s="169"/>
      <c r="Z135" s="169"/>
      <c r="AA135" s="378"/>
      <c r="AB135" s="169"/>
      <c r="AC135" s="169"/>
      <c r="AD135" s="169"/>
      <c r="AE135" s="371"/>
      <c r="AF135" s="371"/>
      <c r="AG135" s="371"/>
      <c r="AH135" s="169"/>
      <c r="AI135" s="169"/>
      <c r="AJ135" s="169"/>
      <c r="AK135" s="169"/>
      <c r="AL135" s="169"/>
      <c r="AM135" s="169"/>
      <c r="AN135" s="176"/>
      <c r="AO135" s="176"/>
      <c r="AP135" s="176"/>
    </row>
    <row r="136" spans="9:42" ht="21" customHeight="1">
      <c r="I136" s="265">
        <f t="shared" si="37"/>
        <v>0</v>
      </c>
      <c r="J136" s="255">
        <f t="shared" si="35"/>
        <v>0</v>
      </c>
      <c r="K136" s="343">
        <f t="shared" si="41"/>
        <v>46</v>
      </c>
      <c r="L136" s="356"/>
      <c r="M136" s="356"/>
      <c r="N136" s="357">
        <f t="shared" si="38"/>
        <v>0</v>
      </c>
      <c r="O136" s="358"/>
      <c r="P136" s="358"/>
      <c r="Q136" s="359">
        <f t="shared" si="39"/>
        <v>0</v>
      </c>
      <c r="R136" s="359">
        <f t="shared" si="40"/>
        <v>0</v>
      </c>
      <c r="S136" s="360"/>
      <c r="T136" s="361"/>
      <c r="U136" s="255">
        <f t="shared" si="36"/>
        <v>0</v>
      </c>
      <c r="V136" s="169"/>
      <c r="W136" s="169"/>
      <c r="X136" s="169"/>
      <c r="Y136" s="169"/>
      <c r="Z136" s="169"/>
      <c r="AA136" s="378"/>
      <c r="AB136" s="169"/>
      <c r="AC136" s="169"/>
      <c r="AD136" s="169"/>
      <c r="AE136" s="371"/>
      <c r="AF136" s="371"/>
      <c r="AG136" s="371"/>
      <c r="AH136" s="169"/>
      <c r="AI136" s="169"/>
      <c r="AJ136" s="169"/>
      <c r="AK136" s="169"/>
      <c r="AL136" s="169"/>
      <c r="AM136" s="169"/>
      <c r="AN136" s="176"/>
      <c r="AO136" s="176"/>
      <c r="AP136" s="176"/>
    </row>
    <row r="137" spans="9:42" ht="21" customHeight="1">
      <c r="I137" s="265">
        <f t="shared" si="37"/>
        <v>0</v>
      </c>
      <c r="J137" s="255">
        <f t="shared" si="35"/>
        <v>0</v>
      </c>
      <c r="K137" s="343">
        <f t="shared" si="41"/>
        <v>47</v>
      </c>
      <c r="L137" s="356"/>
      <c r="M137" s="356"/>
      <c r="N137" s="357">
        <f t="shared" si="38"/>
        <v>0</v>
      </c>
      <c r="O137" s="358"/>
      <c r="P137" s="358"/>
      <c r="Q137" s="359">
        <f t="shared" si="39"/>
        <v>0</v>
      </c>
      <c r="R137" s="359">
        <f t="shared" si="40"/>
        <v>0</v>
      </c>
      <c r="S137" s="360"/>
      <c r="T137" s="361"/>
      <c r="U137" s="255">
        <f t="shared" si="36"/>
        <v>0</v>
      </c>
      <c r="V137" s="169"/>
      <c r="W137" s="169"/>
      <c r="X137" s="169"/>
      <c r="Y137" s="169"/>
      <c r="Z137" s="169"/>
      <c r="AA137" s="378"/>
      <c r="AB137" s="169"/>
      <c r="AC137" s="169"/>
      <c r="AD137" s="169"/>
      <c r="AE137" s="371"/>
      <c r="AF137" s="371"/>
      <c r="AG137" s="371"/>
      <c r="AH137" s="169"/>
      <c r="AI137" s="169"/>
      <c r="AJ137" s="169"/>
      <c r="AK137" s="169"/>
      <c r="AL137" s="169"/>
      <c r="AM137" s="169"/>
      <c r="AN137" s="176"/>
      <c r="AO137" s="176"/>
      <c r="AP137" s="176"/>
    </row>
    <row r="138" spans="9:42" ht="21" customHeight="1">
      <c r="I138" s="265">
        <f t="shared" si="37"/>
        <v>0</v>
      </c>
      <c r="J138" s="255">
        <f t="shared" si="35"/>
        <v>0</v>
      </c>
      <c r="K138" s="343">
        <f t="shared" si="41"/>
        <v>48</v>
      </c>
      <c r="L138" s="356"/>
      <c r="M138" s="356"/>
      <c r="N138" s="357">
        <f t="shared" si="38"/>
        <v>0</v>
      </c>
      <c r="O138" s="358"/>
      <c r="P138" s="358"/>
      <c r="Q138" s="359">
        <f t="shared" si="39"/>
        <v>0</v>
      </c>
      <c r="R138" s="359">
        <f t="shared" si="40"/>
        <v>0</v>
      </c>
      <c r="S138" s="360"/>
      <c r="T138" s="361"/>
      <c r="U138" s="255">
        <f t="shared" si="36"/>
        <v>0</v>
      </c>
      <c r="V138" s="169"/>
      <c r="W138" s="169"/>
      <c r="X138" s="169"/>
      <c r="Y138" s="169"/>
      <c r="Z138" s="169"/>
      <c r="AA138" s="378"/>
      <c r="AB138" s="169"/>
      <c r="AC138" s="169"/>
      <c r="AD138" s="169"/>
      <c r="AE138" s="371"/>
      <c r="AF138" s="371"/>
      <c r="AG138" s="371"/>
      <c r="AH138" s="169"/>
      <c r="AI138" s="169"/>
      <c r="AJ138" s="169"/>
      <c r="AK138" s="169"/>
      <c r="AL138" s="169"/>
      <c r="AM138" s="169"/>
      <c r="AN138" s="176"/>
      <c r="AO138" s="176"/>
      <c r="AP138" s="176"/>
    </row>
    <row r="139" spans="9:42" ht="21" customHeight="1">
      <c r="I139" s="265">
        <f t="shared" si="37"/>
        <v>0</v>
      </c>
      <c r="J139" s="255">
        <f t="shared" si="35"/>
        <v>0</v>
      </c>
      <c r="K139" s="343">
        <f t="shared" si="41"/>
        <v>49</v>
      </c>
      <c r="L139" s="356"/>
      <c r="M139" s="356"/>
      <c r="N139" s="357">
        <f t="shared" si="38"/>
        <v>0</v>
      </c>
      <c r="O139" s="358"/>
      <c r="P139" s="358"/>
      <c r="Q139" s="359">
        <f t="shared" si="39"/>
        <v>0</v>
      </c>
      <c r="R139" s="359">
        <f t="shared" si="40"/>
        <v>0</v>
      </c>
      <c r="S139" s="360"/>
      <c r="T139" s="361"/>
      <c r="U139" s="255">
        <f t="shared" si="36"/>
        <v>0</v>
      </c>
      <c r="V139" s="169"/>
      <c r="W139" s="169"/>
      <c r="X139" s="169"/>
      <c r="Y139" s="169"/>
      <c r="Z139" s="169"/>
      <c r="AA139" s="378"/>
      <c r="AB139" s="169"/>
      <c r="AC139" s="169"/>
      <c r="AD139" s="169"/>
      <c r="AE139" s="371"/>
      <c r="AF139" s="371"/>
      <c r="AG139" s="371"/>
      <c r="AH139" s="169"/>
      <c r="AI139" s="169"/>
      <c r="AJ139" s="169"/>
      <c r="AK139" s="169"/>
      <c r="AL139" s="169"/>
      <c r="AM139" s="169"/>
      <c r="AN139" s="176"/>
      <c r="AO139" s="176"/>
      <c r="AP139" s="176"/>
    </row>
    <row r="140" spans="9:42" ht="21" customHeight="1">
      <c r="I140" s="265">
        <f t="shared" si="37"/>
        <v>0</v>
      </c>
      <c r="J140" s="255">
        <f t="shared" ref="J140:J150" si="42">IF($Q$79&gt;0,2,)</f>
        <v>0</v>
      </c>
      <c r="K140" s="343">
        <f t="shared" si="41"/>
        <v>50</v>
      </c>
      <c r="L140" s="356"/>
      <c r="M140" s="356"/>
      <c r="N140" s="357">
        <f t="shared" si="38"/>
        <v>0</v>
      </c>
      <c r="O140" s="358"/>
      <c r="P140" s="358"/>
      <c r="Q140" s="359">
        <f t="shared" si="39"/>
        <v>0</v>
      </c>
      <c r="R140" s="359">
        <f t="shared" si="40"/>
        <v>0</v>
      </c>
      <c r="S140" s="360"/>
      <c r="T140" s="361"/>
      <c r="U140" s="255">
        <f t="shared" ref="U140:U150" si="43">IF($Q$79&gt;0,2,)</f>
        <v>0</v>
      </c>
      <c r="V140" s="169"/>
      <c r="W140" s="169"/>
      <c r="X140" s="169"/>
      <c r="Y140" s="169"/>
      <c r="Z140" s="169"/>
      <c r="AA140" s="378"/>
      <c r="AB140" s="169"/>
      <c r="AC140" s="169"/>
      <c r="AD140" s="169"/>
      <c r="AE140" s="371"/>
      <c r="AF140" s="371"/>
      <c r="AG140" s="371"/>
      <c r="AH140" s="169"/>
      <c r="AI140" s="169"/>
      <c r="AJ140" s="169"/>
      <c r="AK140" s="169"/>
      <c r="AL140" s="169"/>
      <c r="AM140" s="169"/>
      <c r="AN140" s="176"/>
      <c r="AO140" s="176"/>
      <c r="AP140" s="176"/>
    </row>
    <row r="141" spans="9:42" ht="21" customHeight="1">
      <c r="I141" s="265">
        <f t="shared" si="37"/>
        <v>0</v>
      </c>
      <c r="J141" s="255">
        <f t="shared" si="42"/>
        <v>0</v>
      </c>
      <c r="K141" s="343">
        <f t="shared" si="41"/>
        <v>51</v>
      </c>
      <c r="L141" s="356"/>
      <c r="M141" s="356"/>
      <c r="N141" s="357">
        <f t="shared" si="38"/>
        <v>0</v>
      </c>
      <c r="O141" s="358"/>
      <c r="P141" s="358"/>
      <c r="Q141" s="359">
        <f t="shared" si="39"/>
        <v>0</v>
      </c>
      <c r="R141" s="359">
        <f t="shared" si="40"/>
        <v>0</v>
      </c>
      <c r="S141" s="360"/>
      <c r="T141" s="361"/>
      <c r="U141" s="255">
        <f t="shared" si="43"/>
        <v>0</v>
      </c>
      <c r="V141" s="169"/>
      <c r="W141" s="169"/>
      <c r="X141" s="169"/>
      <c r="Y141" s="169"/>
      <c r="Z141" s="169"/>
      <c r="AA141" s="378"/>
      <c r="AB141" s="169"/>
      <c r="AC141" s="169"/>
      <c r="AD141" s="169"/>
      <c r="AE141" s="371"/>
      <c r="AF141" s="371"/>
      <c r="AG141" s="371"/>
      <c r="AH141" s="169"/>
      <c r="AI141" s="169"/>
      <c r="AJ141" s="169"/>
      <c r="AK141" s="169"/>
      <c r="AL141" s="169"/>
      <c r="AM141" s="169"/>
      <c r="AN141" s="176"/>
      <c r="AO141" s="176"/>
      <c r="AP141" s="176"/>
    </row>
    <row r="142" spans="9:42" ht="21" customHeight="1">
      <c r="I142" s="265">
        <f t="shared" si="37"/>
        <v>0</v>
      </c>
      <c r="J142" s="255">
        <f t="shared" si="42"/>
        <v>0</v>
      </c>
      <c r="K142" s="343">
        <f t="shared" si="41"/>
        <v>52</v>
      </c>
      <c r="L142" s="356"/>
      <c r="M142" s="356"/>
      <c r="N142" s="357">
        <f t="shared" si="38"/>
        <v>0</v>
      </c>
      <c r="O142" s="358"/>
      <c r="P142" s="358"/>
      <c r="Q142" s="359">
        <f t="shared" si="39"/>
        <v>0</v>
      </c>
      <c r="R142" s="359">
        <f t="shared" si="40"/>
        <v>0</v>
      </c>
      <c r="S142" s="360"/>
      <c r="T142" s="361"/>
      <c r="U142" s="255">
        <f t="shared" si="43"/>
        <v>0</v>
      </c>
      <c r="V142" s="169"/>
      <c r="W142" s="169"/>
      <c r="X142" s="169"/>
      <c r="Y142" s="169"/>
      <c r="Z142" s="169"/>
      <c r="AA142" s="378"/>
      <c r="AB142" s="169"/>
      <c r="AC142" s="169"/>
      <c r="AD142" s="169"/>
      <c r="AE142" s="371"/>
      <c r="AF142" s="371"/>
      <c r="AG142" s="371"/>
      <c r="AH142" s="169"/>
      <c r="AI142" s="169"/>
      <c r="AJ142" s="169"/>
      <c r="AK142" s="169"/>
      <c r="AL142" s="169"/>
      <c r="AM142" s="169"/>
      <c r="AN142" s="176"/>
      <c r="AO142" s="176"/>
      <c r="AP142" s="176"/>
    </row>
    <row r="143" spans="9:42" ht="21" customHeight="1">
      <c r="I143" s="265">
        <f t="shared" si="37"/>
        <v>0</v>
      </c>
      <c r="J143" s="255">
        <f t="shared" si="42"/>
        <v>0</v>
      </c>
      <c r="K143" s="343">
        <f t="shared" si="41"/>
        <v>53</v>
      </c>
      <c r="L143" s="356"/>
      <c r="M143" s="356"/>
      <c r="N143" s="357">
        <f t="shared" si="38"/>
        <v>0</v>
      </c>
      <c r="O143" s="358"/>
      <c r="P143" s="358"/>
      <c r="Q143" s="359">
        <f t="shared" si="39"/>
        <v>0</v>
      </c>
      <c r="R143" s="359">
        <f t="shared" si="40"/>
        <v>0</v>
      </c>
      <c r="S143" s="360"/>
      <c r="T143" s="361"/>
      <c r="U143" s="255">
        <f t="shared" si="43"/>
        <v>0</v>
      </c>
      <c r="V143" s="169"/>
      <c r="W143" s="169"/>
      <c r="X143" s="169"/>
      <c r="Y143" s="169"/>
      <c r="Z143" s="169"/>
      <c r="AA143" s="378"/>
      <c r="AB143" s="169"/>
      <c r="AC143" s="169"/>
      <c r="AD143" s="169"/>
      <c r="AE143" s="371"/>
      <c r="AF143" s="371"/>
      <c r="AG143" s="371"/>
      <c r="AH143" s="169"/>
      <c r="AI143" s="169"/>
      <c r="AJ143" s="169"/>
      <c r="AK143" s="169"/>
      <c r="AL143" s="169"/>
      <c r="AM143" s="169"/>
      <c r="AN143" s="176"/>
      <c r="AO143" s="176"/>
      <c r="AP143" s="176"/>
    </row>
    <row r="144" spans="9:42" ht="21" customHeight="1">
      <c r="I144" s="265">
        <f t="shared" si="37"/>
        <v>0</v>
      </c>
      <c r="J144" s="255">
        <f t="shared" si="42"/>
        <v>0</v>
      </c>
      <c r="K144" s="343">
        <f t="shared" si="41"/>
        <v>54</v>
      </c>
      <c r="L144" s="356"/>
      <c r="M144" s="356"/>
      <c r="N144" s="357">
        <f t="shared" si="38"/>
        <v>0</v>
      </c>
      <c r="O144" s="358"/>
      <c r="P144" s="358"/>
      <c r="Q144" s="359">
        <f t="shared" si="39"/>
        <v>0</v>
      </c>
      <c r="R144" s="359">
        <f t="shared" si="40"/>
        <v>0</v>
      </c>
      <c r="S144" s="360"/>
      <c r="T144" s="361"/>
      <c r="U144" s="255">
        <f t="shared" si="43"/>
        <v>0</v>
      </c>
      <c r="V144" s="169"/>
      <c r="W144" s="169"/>
      <c r="X144" s="169"/>
      <c r="Y144" s="169"/>
      <c r="Z144" s="169"/>
      <c r="AA144" s="378"/>
      <c r="AB144" s="169"/>
      <c r="AC144" s="169"/>
      <c r="AD144" s="169"/>
      <c r="AE144" s="371"/>
      <c r="AF144" s="371"/>
      <c r="AG144" s="371"/>
      <c r="AH144" s="169"/>
      <c r="AI144" s="169"/>
      <c r="AJ144" s="169"/>
      <c r="AK144" s="169"/>
      <c r="AL144" s="169"/>
      <c r="AM144" s="169"/>
      <c r="AN144" s="176"/>
      <c r="AO144" s="176"/>
      <c r="AP144" s="176"/>
    </row>
    <row r="145" spans="9:42" ht="21" customHeight="1">
      <c r="I145" s="265">
        <f t="shared" si="37"/>
        <v>0</v>
      </c>
      <c r="J145" s="255">
        <f t="shared" si="42"/>
        <v>0</v>
      </c>
      <c r="K145" s="343">
        <f t="shared" si="41"/>
        <v>55</v>
      </c>
      <c r="L145" s="356"/>
      <c r="M145" s="356"/>
      <c r="N145" s="357">
        <f t="shared" si="38"/>
        <v>0</v>
      </c>
      <c r="O145" s="358"/>
      <c r="P145" s="358"/>
      <c r="Q145" s="359">
        <f t="shared" si="39"/>
        <v>0</v>
      </c>
      <c r="R145" s="359">
        <f t="shared" si="40"/>
        <v>0</v>
      </c>
      <c r="S145" s="360"/>
      <c r="T145" s="361"/>
      <c r="U145" s="255">
        <f t="shared" si="43"/>
        <v>0</v>
      </c>
      <c r="V145" s="169"/>
      <c r="W145" s="169"/>
      <c r="X145" s="169"/>
      <c r="Y145" s="169"/>
      <c r="Z145" s="169"/>
      <c r="AA145" s="378"/>
      <c r="AB145" s="169"/>
      <c r="AC145" s="169"/>
      <c r="AD145" s="169"/>
      <c r="AE145" s="371"/>
      <c r="AF145" s="371"/>
      <c r="AG145" s="371"/>
      <c r="AH145" s="169"/>
      <c r="AI145" s="169"/>
      <c r="AJ145" s="169"/>
      <c r="AK145" s="169"/>
      <c r="AL145" s="169"/>
      <c r="AM145" s="169"/>
      <c r="AN145" s="176"/>
      <c r="AO145" s="176"/>
      <c r="AP145" s="176"/>
    </row>
    <row r="146" spans="9:42" ht="21" customHeight="1">
      <c r="I146" s="265">
        <f t="shared" si="37"/>
        <v>0</v>
      </c>
      <c r="J146" s="255">
        <f t="shared" si="42"/>
        <v>0</v>
      </c>
      <c r="K146" s="343">
        <f t="shared" si="41"/>
        <v>56</v>
      </c>
      <c r="L146" s="356"/>
      <c r="M146" s="356"/>
      <c r="N146" s="357">
        <f t="shared" si="38"/>
        <v>0</v>
      </c>
      <c r="O146" s="358"/>
      <c r="P146" s="358"/>
      <c r="Q146" s="359">
        <f t="shared" si="39"/>
        <v>0</v>
      </c>
      <c r="R146" s="359">
        <f t="shared" si="40"/>
        <v>0</v>
      </c>
      <c r="S146" s="360"/>
      <c r="T146" s="361"/>
      <c r="U146" s="255">
        <f t="shared" si="43"/>
        <v>0</v>
      </c>
      <c r="V146" s="169"/>
      <c r="W146" s="169"/>
      <c r="X146" s="169"/>
      <c r="Y146" s="169"/>
      <c r="Z146" s="169"/>
      <c r="AA146" s="378"/>
      <c r="AB146" s="169"/>
      <c r="AC146" s="169"/>
      <c r="AD146" s="169"/>
      <c r="AE146" s="371"/>
      <c r="AF146" s="371"/>
      <c r="AG146" s="371"/>
      <c r="AH146" s="169"/>
      <c r="AI146" s="169"/>
      <c r="AJ146" s="169"/>
      <c r="AK146" s="169"/>
      <c r="AL146" s="169"/>
      <c r="AM146" s="169"/>
      <c r="AN146" s="176"/>
      <c r="AO146" s="176"/>
      <c r="AP146" s="176"/>
    </row>
    <row r="147" spans="9:42" ht="21" customHeight="1">
      <c r="I147" s="265">
        <f t="shared" si="37"/>
        <v>0</v>
      </c>
      <c r="J147" s="255">
        <f t="shared" si="42"/>
        <v>0</v>
      </c>
      <c r="K147" s="343">
        <f t="shared" si="41"/>
        <v>57</v>
      </c>
      <c r="L147" s="356"/>
      <c r="M147" s="356"/>
      <c r="N147" s="357">
        <f t="shared" si="38"/>
        <v>0</v>
      </c>
      <c r="O147" s="358"/>
      <c r="P147" s="358"/>
      <c r="Q147" s="359">
        <f t="shared" si="39"/>
        <v>0</v>
      </c>
      <c r="R147" s="359">
        <f t="shared" si="40"/>
        <v>0</v>
      </c>
      <c r="S147" s="360"/>
      <c r="T147" s="361"/>
      <c r="U147" s="255">
        <f t="shared" si="43"/>
        <v>0</v>
      </c>
      <c r="V147" s="169"/>
      <c r="W147" s="169"/>
      <c r="X147" s="169"/>
      <c r="Y147" s="169"/>
      <c r="Z147" s="169"/>
      <c r="AA147" s="378"/>
      <c r="AB147" s="169"/>
      <c r="AC147" s="169"/>
      <c r="AD147" s="169"/>
      <c r="AE147" s="371"/>
      <c r="AF147" s="371"/>
      <c r="AG147" s="371"/>
      <c r="AH147" s="169"/>
      <c r="AI147" s="169"/>
      <c r="AJ147" s="169"/>
      <c r="AK147" s="169"/>
      <c r="AL147" s="169"/>
      <c r="AM147" s="169"/>
      <c r="AN147" s="176"/>
      <c r="AO147" s="176"/>
      <c r="AP147" s="176"/>
    </row>
    <row r="148" spans="9:42" ht="21" customHeight="1">
      <c r="I148" s="265">
        <f t="shared" si="37"/>
        <v>0</v>
      </c>
      <c r="J148" s="255">
        <f t="shared" si="42"/>
        <v>0</v>
      </c>
      <c r="K148" s="343">
        <f t="shared" si="41"/>
        <v>58</v>
      </c>
      <c r="L148" s="356"/>
      <c r="M148" s="356"/>
      <c r="N148" s="357">
        <f t="shared" si="38"/>
        <v>0</v>
      </c>
      <c r="O148" s="358"/>
      <c r="P148" s="358"/>
      <c r="Q148" s="359">
        <f t="shared" si="39"/>
        <v>0</v>
      </c>
      <c r="R148" s="359">
        <f t="shared" si="40"/>
        <v>0</v>
      </c>
      <c r="S148" s="360"/>
      <c r="T148" s="361"/>
      <c r="U148" s="255">
        <f t="shared" si="43"/>
        <v>0</v>
      </c>
      <c r="V148" s="392"/>
      <c r="W148" s="392"/>
      <c r="X148" s="392"/>
      <c r="Y148" s="392"/>
      <c r="Z148" s="392"/>
      <c r="AA148" s="393"/>
      <c r="AB148" s="392"/>
      <c r="AC148" s="392"/>
      <c r="AD148" s="392"/>
      <c r="AE148" s="394"/>
      <c r="AF148" s="394"/>
      <c r="AG148" s="394"/>
      <c r="AH148" s="394"/>
      <c r="AI148" s="394"/>
      <c r="AJ148" s="394"/>
      <c r="AK148" s="371"/>
      <c r="AL148" s="371"/>
      <c r="AM148" s="371"/>
      <c r="AN148" s="167"/>
      <c r="AO148" s="167"/>
      <c r="AP148" s="167"/>
    </row>
    <row r="149" spans="9:42" ht="21" customHeight="1">
      <c r="I149" s="265">
        <f t="shared" si="37"/>
        <v>0</v>
      </c>
      <c r="J149" s="255">
        <f t="shared" si="42"/>
        <v>0</v>
      </c>
      <c r="K149" s="343">
        <f t="shared" si="41"/>
        <v>59</v>
      </c>
      <c r="L149" s="356"/>
      <c r="M149" s="356"/>
      <c r="N149" s="357">
        <f t="shared" si="38"/>
        <v>0</v>
      </c>
      <c r="O149" s="358"/>
      <c r="P149" s="358"/>
      <c r="Q149" s="359">
        <f t="shared" si="39"/>
        <v>0</v>
      </c>
      <c r="R149" s="359">
        <f t="shared" si="40"/>
        <v>0</v>
      </c>
      <c r="S149" s="360"/>
      <c r="T149" s="361"/>
      <c r="U149" s="255">
        <f t="shared" si="43"/>
        <v>0</v>
      </c>
      <c r="V149" s="392"/>
      <c r="W149" s="392"/>
      <c r="X149" s="392"/>
      <c r="Y149" s="392"/>
      <c r="Z149" s="392"/>
      <c r="AA149" s="393"/>
      <c r="AB149" s="392"/>
      <c r="AC149" s="392"/>
      <c r="AD149" s="392"/>
      <c r="AE149" s="394"/>
      <c r="AF149" s="394"/>
      <c r="AG149" s="394"/>
      <c r="AH149" s="394"/>
      <c r="AI149" s="394"/>
      <c r="AJ149" s="394"/>
      <c r="AK149" s="371"/>
      <c r="AL149" s="371"/>
      <c r="AM149" s="371"/>
      <c r="AN149" s="167"/>
      <c r="AO149" s="167"/>
      <c r="AP149" s="167"/>
    </row>
    <row r="150" spans="9:42" ht="21" customHeight="1" thickBot="1">
      <c r="I150" s="265">
        <f t="shared" si="37"/>
        <v>0</v>
      </c>
      <c r="J150" s="255">
        <f t="shared" si="42"/>
        <v>0</v>
      </c>
      <c r="K150" s="379">
        <f t="shared" si="41"/>
        <v>60</v>
      </c>
      <c r="L150" s="356"/>
      <c r="M150" s="356"/>
      <c r="N150" s="380">
        <f t="shared" si="38"/>
        <v>0</v>
      </c>
      <c r="O150" s="381"/>
      <c r="P150" s="381"/>
      <c r="Q150" s="382">
        <f t="shared" si="39"/>
        <v>0</v>
      </c>
      <c r="R150" s="382">
        <f t="shared" si="40"/>
        <v>0</v>
      </c>
      <c r="S150" s="383"/>
      <c r="T150" s="384"/>
      <c r="U150" s="255">
        <f t="shared" si="43"/>
        <v>0</v>
      </c>
      <c r="V150" s="392"/>
      <c r="W150" s="392"/>
      <c r="X150" s="392"/>
      <c r="Y150" s="392"/>
      <c r="Z150" s="392"/>
      <c r="AA150" s="393"/>
      <c r="AB150" s="392"/>
      <c r="AC150" s="392"/>
      <c r="AD150" s="392"/>
      <c r="AE150" s="394"/>
      <c r="AF150" s="394"/>
      <c r="AG150" s="394"/>
      <c r="AH150" s="394"/>
      <c r="AI150" s="394"/>
      <c r="AJ150" s="394"/>
      <c r="AK150" s="371"/>
      <c r="AL150" s="371"/>
      <c r="AM150" s="371"/>
      <c r="AN150" s="167"/>
      <c r="AO150" s="167"/>
      <c r="AP150" s="167"/>
    </row>
    <row r="151" spans="9:42" ht="30" customHeight="1" thickBot="1">
      <c r="I151" s="265">
        <f t="shared" ref="I151:I161" si="44">IF(Q$154&gt;0,1,0)</f>
        <v>0</v>
      </c>
      <c r="J151" s="255">
        <f t="shared" ref="J151:J182" si="45">IF($Q$154&gt;0,3,)</f>
        <v>0</v>
      </c>
      <c r="K151" s="2433" t="s">
        <v>891</v>
      </c>
      <c r="L151" s="2433"/>
      <c r="M151" s="2433"/>
      <c r="N151" s="2433"/>
      <c r="O151" s="2433"/>
      <c r="P151" s="2433"/>
      <c r="Q151" s="2433"/>
      <c r="R151" s="2433"/>
      <c r="S151" s="2433"/>
      <c r="T151" s="2433"/>
      <c r="U151" s="255">
        <f t="shared" ref="U151:U182" si="46">IF($Q$154&gt;0,3,)</f>
        <v>0</v>
      </c>
      <c r="V151" s="395" t="s">
        <v>833</v>
      </c>
      <c r="AF151" s="261" t="s">
        <v>834</v>
      </c>
      <c r="AG151" s="262"/>
      <c r="AH151" s="262"/>
      <c r="AI151" s="262"/>
      <c r="AJ151" s="263"/>
      <c r="AN151" s="264"/>
      <c r="AO151" s="264"/>
      <c r="AP151" s="264"/>
    </row>
    <row r="152" spans="9:42" ht="21" customHeight="1" thickBot="1">
      <c r="I152" s="265">
        <f t="shared" si="44"/>
        <v>0</v>
      </c>
      <c r="J152" s="255">
        <f t="shared" si="45"/>
        <v>0</v>
      </c>
      <c r="K152" s="2434" t="s">
        <v>578</v>
      </c>
      <c r="L152" s="2434"/>
      <c r="M152" s="2434"/>
      <c r="N152" s="2434"/>
      <c r="O152" s="2434"/>
      <c r="P152" s="2434"/>
      <c r="Q152" s="2434"/>
      <c r="R152" s="2434"/>
      <c r="S152" s="2434"/>
      <c r="T152" s="2434"/>
      <c r="U152" s="255">
        <f t="shared" si="46"/>
        <v>0</v>
      </c>
      <c r="V152" s="396" t="s">
        <v>861</v>
      </c>
      <c r="W152" s="411">
        <v>200</v>
      </c>
      <c r="X152" s="412"/>
      <c r="Y152" s="412"/>
      <c r="Z152" s="269"/>
      <c r="AA152" s="270"/>
      <c r="AB152" s="269"/>
      <c r="AC152" s="271"/>
      <c r="AD152" s="272"/>
      <c r="AE152" s="169"/>
      <c r="AF152" s="273" t="s">
        <v>862</v>
      </c>
      <c r="AG152" s="274" t="s">
        <v>863</v>
      </c>
      <c r="AH152" s="274" t="s">
        <v>864</v>
      </c>
      <c r="AI152" s="275" t="s">
        <v>865</v>
      </c>
      <c r="AJ152" s="263"/>
      <c r="AN152" s="264"/>
      <c r="AO152" s="264"/>
      <c r="AP152" s="176"/>
    </row>
    <row r="153" spans="9:42" ht="21" customHeight="1">
      <c r="I153" s="265">
        <f t="shared" si="44"/>
        <v>0</v>
      </c>
      <c r="J153" s="255">
        <f t="shared" si="45"/>
        <v>0</v>
      </c>
      <c r="K153" s="276" t="s">
        <v>564</v>
      </c>
      <c r="L153" s="277" t="s">
        <v>565</v>
      </c>
      <c r="M153" s="278" t="s">
        <v>1653</v>
      </c>
      <c r="N153" s="277" t="s">
        <v>940</v>
      </c>
      <c r="O153" s="278" t="s">
        <v>859</v>
      </c>
      <c r="P153" s="277" t="s">
        <v>566</v>
      </c>
      <c r="Q153" s="277" t="s">
        <v>575</v>
      </c>
      <c r="R153" s="277" t="s">
        <v>570</v>
      </c>
      <c r="S153" s="277" t="s">
        <v>576</v>
      </c>
      <c r="T153" s="279" t="s">
        <v>577</v>
      </c>
      <c r="U153" s="255">
        <f t="shared" si="46"/>
        <v>0</v>
      </c>
      <c r="V153" s="397" t="s">
        <v>866</v>
      </c>
      <c r="W153" s="281"/>
      <c r="X153" s="282"/>
      <c r="Y153" s="282"/>
      <c r="Z153" s="283"/>
      <c r="AA153" s="284"/>
      <c r="AB153" s="283"/>
      <c r="AC153" s="285"/>
      <c r="AD153" s="286"/>
      <c r="AE153" s="169"/>
      <c r="AF153" s="287" t="s">
        <v>1640</v>
      </c>
      <c r="AG153" s="288" t="s">
        <v>868</v>
      </c>
      <c r="AH153" s="288" t="s">
        <v>869</v>
      </c>
      <c r="AI153" s="289" t="s">
        <v>870</v>
      </c>
      <c r="AJ153" s="263"/>
      <c r="AN153" s="264"/>
      <c r="AO153" s="264"/>
      <c r="AP153" s="176"/>
    </row>
    <row r="154" spans="9:42" ht="21" customHeight="1" thickBot="1">
      <c r="I154" s="265">
        <f t="shared" si="44"/>
        <v>0</v>
      </c>
      <c r="J154" s="255">
        <f t="shared" si="45"/>
        <v>0</v>
      </c>
      <c r="K154" s="290"/>
      <c r="L154" s="291"/>
      <c r="M154" s="291"/>
      <c r="N154" s="292"/>
      <c r="O154" s="292"/>
      <c r="P154" s="293" t="str">
        <f>IF(COUNTA(Y159:Y166)&gt;1,CONCATENATE(V159,"번지 외 ",COUNTA(Y159:Y166)-1,"필지"),CONCATENATE(V159,"번지"))</f>
        <v>번지</v>
      </c>
      <c r="Q154" s="294">
        <f>+Y167</f>
        <v>0</v>
      </c>
      <c r="R154" s="295" t="s">
        <v>616</v>
      </c>
      <c r="S154" s="296">
        <f>COUNT(L162:L174)</f>
        <v>1</v>
      </c>
      <c r="T154" s="297">
        <f>200*S154</f>
        <v>200</v>
      </c>
      <c r="U154" s="255">
        <f t="shared" si="46"/>
        <v>0</v>
      </c>
      <c r="V154" s="397" t="s">
        <v>871</v>
      </c>
      <c r="W154" s="281"/>
      <c r="X154" s="282"/>
      <c r="Y154" s="282"/>
      <c r="Z154" s="283"/>
      <c r="AA154" s="284"/>
      <c r="AB154" s="283"/>
      <c r="AC154" s="285"/>
      <c r="AD154" s="286"/>
      <c r="AE154" s="169"/>
      <c r="AF154" s="287" t="s">
        <v>872</v>
      </c>
      <c r="AG154" s="288" t="s">
        <v>1639</v>
      </c>
      <c r="AH154" s="298" t="s">
        <v>874</v>
      </c>
      <c r="AI154" s="289" t="s">
        <v>875</v>
      </c>
      <c r="AJ154" s="263"/>
      <c r="AN154" s="264"/>
      <c r="AO154" s="264"/>
      <c r="AP154" s="176"/>
    </row>
    <row r="155" spans="9:42" ht="21" customHeight="1" thickBot="1">
      <c r="I155" s="265">
        <f t="shared" si="44"/>
        <v>0</v>
      </c>
      <c r="J155" s="255">
        <f t="shared" si="45"/>
        <v>0</v>
      </c>
      <c r="K155" s="276" t="s">
        <v>568</v>
      </c>
      <c r="L155" s="277" t="s">
        <v>569</v>
      </c>
      <c r="M155" s="277" t="s">
        <v>562</v>
      </c>
      <c r="N155" s="277" t="s">
        <v>567</v>
      </c>
      <c r="O155" s="277" t="s">
        <v>571</v>
      </c>
      <c r="P155" s="299" t="s">
        <v>572</v>
      </c>
      <c r="Q155" s="299" t="s">
        <v>573</v>
      </c>
      <c r="R155" s="413" t="s">
        <v>574</v>
      </c>
      <c r="S155" s="301" t="s">
        <v>593</v>
      </c>
      <c r="T155" s="279" t="s">
        <v>563</v>
      </c>
      <c r="U155" s="255">
        <f t="shared" si="46"/>
        <v>0</v>
      </c>
      <c r="V155" s="398" t="s">
        <v>876</v>
      </c>
      <c r="W155" s="399"/>
      <c r="X155" s="400"/>
      <c r="Y155" s="400"/>
      <c r="Z155" s="401"/>
      <c r="AA155" s="402"/>
      <c r="AB155" s="401"/>
      <c r="AC155" s="403"/>
      <c r="AD155" s="404"/>
      <c r="AE155" s="169"/>
      <c r="AF155" s="287" t="s">
        <v>877</v>
      </c>
      <c r="AG155" s="309" t="s">
        <v>878</v>
      </c>
      <c r="AH155" s="310" t="s">
        <v>879</v>
      </c>
      <c r="AI155" s="289" t="s">
        <v>880</v>
      </c>
      <c r="AJ155" s="263"/>
      <c r="AN155" s="264"/>
      <c r="AO155" s="264"/>
      <c r="AP155" s="176"/>
    </row>
    <row r="156" spans="9:42" ht="21" customHeight="1" thickBot="1">
      <c r="I156" s="265">
        <f t="shared" si="44"/>
        <v>0</v>
      </c>
      <c r="J156" s="255">
        <f t="shared" si="45"/>
        <v>0</v>
      </c>
      <c r="K156" s="311">
        <f>Z159</f>
        <v>0</v>
      </c>
      <c r="L156" s="312">
        <f>AA159</f>
        <v>0</v>
      </c>
      <c r="M156" s="313">
        <f>AC159</f>
        <v>0</v>
      </c>
      <c r="N156" s="314">
        <f>AB168</f>
        <v>0</v>
      </c>
      <c r="O156" s="315">
        <f>IF((Q160+R160)&gt;0,ROUND((Q160/(Q160+R160)),4),0)</f>
        <v>0</v>
      </c>
      <c r="P156" s="316" t="str">
        <f>IF(W155&lt;=15,AI153,IF(W155&gt;30,AI155,AI154))</f>
        <v>완 (15˚ 이하)</v>
      </c>
      <c r="Q156" s="317">
        <f>IF(Q154&gt;0,IF(Q154/COUNTA(AB159:AB166)&gt;=5,AF161,IF(Q154/COUNTA(AB159:AB166)&lt;3,AF163,AF162)),)</f>
        <v>0</v>
      </c>
      <c r="R156" s="414"/>
      <c r="S156" s="319">
        <f>W155</f>
        <v>0</v>
      </c>
      <c r="T156" s="320">
        <f>ROUND(N156/10000*N162,0)</f>
        <v>0</v>
      </c>
      <c r="U156" s="255">
        <f t="shared" si="46"/>
        <v>0</v>
      </c>
      <c r="V156" s="405">
        <v>0</v>
      </c>
      <c r="W156" s="405"/>
      <c r="X156" s="405"/>
      <c r="Y156" s="405"/>
      <c r="Z156" s="405"/>
      <c r="AA156" s="406"/>
      <c r="AB156" s="405"/>
      <c r="AC156" s="405"/>
      <c r="AD156" s="405"/>
      <c r="AE156" s="169"/>
      <c r="AF156" s="287" t="s">
        <v>881</v>
      </c>
      <c r="AG156" s="288"/>
      <c r="AH156" s="321"/>
      <c r="AI156" s="289"/>
      <c r="AJ156" s="263"/>
      <c r="AN156" s="264"/>
      <c r="AO156" s="264"/>
      <c r="AP156" s="176"/>
    </row>
    <row r="157" spans="9:42" ht="21" customHeight="1" thickBot="1">
      <c r="I157" s="265">
        <f t="shared" si="44"/>
        <v>0</v>
      </c>
      <c r="J157" s="255">
        <f t="shared" si="45"/>
        <v>0</v>
      </c>
      <c r="K157" s="2438" t="s">
        <v>941</v>
      </c>
      <c r="L157" s="2438"/>
      <c r="M157" s="2438"/>
      <c r="N157" s="2438"/>
      <c r="O157" s="2438"/>
      <c r="P157" s="2438"/>
      <c r="Q157" s="2438"/>
      <c r="R157" s="2438"/>
      <c r="S157" s="2438"/>
      <c r="T157" s="2438"/>
      <c r="U157" s="255">
        <f t="shared" si="46"/>
        <v>0</v>
      </c>
      <c r="AE157" s="169"/>
      <c r="AF157" s="287"/>
      <c r="AG157" s="288"/>
      <c r="AH157" s="321"/>
      <c r="AI157" s="289"/>
      <c r="AJ157" s="263"/>
      <c r="AN157" s="264"/>
      <c r="AO157" s="264"/>
      <c r="AP157" s="176"/>
    </row>
    <row r="158" spans="9:42" ht="21" customHeight="1" thickBot="1">
      <c r="I158" s="265">
        <f t="shared" si="44"/>
        <v>0</v>
      </c>
      <c r="J158" s="255">
        <f t="shared" si="45"/>
        <v>0</v>
      </c>
      <c r="K158" s="2439" t="s">
        <v>942</v>
      </c>
      <c r="L158" s="2441" t="s">
        <v>943</v>
      </c>
      <c r="M158" s="2443" t="s">
        <v>944</v>
      </c>
      <c r="N158" s="2443" t="s">
        <v>945</v>
      </c>
      <c r="O158" s="2445" t="s">
        <v>1637</v>
      </c>
      <c r="P158" s="2445"/>
      <c r="Q158" s="2445" t="s">
        <v>947</v>
      </c>
      <c r="R158" s="2445"/>
      <c r="S158" s="2446" t="s">
        <v>948</v>
      </c>
      <c r="T158" s="2448" t="s">
        <v>1162</v>
      </c>
      <c r="U158" s="255">
        <f t="shared" si="46"/>
        <v>0</v>
      </c>
      <c r="V158" s="396" t="s">
        <v>1638</v>
      </c>
      <c r="W158" s="407" t="s">
        <v>838</v>
      </c>
      <c r="X158" s="407" t="s">
        <v>835</v>
      </c>
      <c r="Y158" s="407" t="s">
        <v>890</v>
      </c>
      <c r="Z158" s="407" t="s">
        <v>568</v>
      </c>
      <c r="AA158" s="408" t="s">
        <v>914</v>
      </c>
      <c r="AB158" s="407" t="s">
        <v>836</v>
      </c>
      <c r="AC158" s="409" t="s">
        <v>562</v>
      </c>
      <c r="AD158" s="410" t="s">
        <v>1147</v>
      </c>
      <c r="AE158" s="169"/>
      <c r="AF158" s="329"/>
      <c r="AG158" s="330"/>
      <c r="AH158" s="331"/>
      <c r="AI158" s="332"/>
      <c r="AJ158" s="333"/>
      <c r="AN158" s="333"/>
      <c r="AO158" s="169"/>
      <c r="AP158" s="176"/>
    </row>
    <row r="159" spans="9:42" ht="21" customHeight="1" thickBot="1">
      <c r="I159" s="265">
        <f t="shared" si="44"/>
        <v>0</v>
      </c>
      <c r="J159" s="255">
        <f t="shared" si="45"/>
        <v>0</v>
      </c>
      <c r="K159" s="2440"/>
      <c r="L159" s="2442"/>
      <c r="M159" s="2444"/>
      <c r="N159" s="2444"/>
      <c r="O159" s="334" t="s">
        <v>786</v>
      </c>
      <c r="P159" s="335" t="s">
        <v>787</v>
      </c>
      <c r="Q159" s="335" t="s">
        <v>786</v>
      </c>
      <c r="R159" s="415" t="s">
        <v>787</v>
      </c>
      <c r="S159" s="2447"/>
      <c r="T159" s="2449"/>
      <c r="U159" s="255">
        <f t="shared" si="46"/>
        <v>0</v>
      </c>
      <c r="V159" s="337"/>
      <c r="W159" s="338"/>
      <c r="X159" s="338"/>
      <c r="Y159" s="338"/>
      <c r="Z159" s="338"/>
      <c r="AA159" s="339"/>
      <c r="AB159" s="338"/>
      <c r="AC159" s="340"/>
      <c r="AD159" s="341"/>
      <c r="AE159" s="169"/>
      <c r="AF159" s="262"/>
      <c r="AG159" s="262"/>
      <c r="AH159" s="262"/>
      <c r="AI159" s="342"/>
      <c r="AJ159" s="333"/>
      <c r="AN159" s="333"/>
      <c r="AO159" s="169"/>
      <c r="AP159" s="176"/>
    </row>
    <row r="160" spans="9:42" ht="21" customHeight="1">
      <c r="I160" s="265">
        <f t="shared" si="44"/>
        <v>0</v>
      </c>
      <c r="J160" s="255">
        <f t="shared" si="45"/>
        <v>0</v>
      </c>
      <c r="K160" s="343" t="s">
        <v>889</v>
      </c>
      <c r="L160" s="344"/>
      <c r="M160" s="344"/>
      <c r="N160" s="416">
        <f>N161/S154</f>
        <v>0</v>
      </c>
      <c r="O160" s="417">
        <f>ROUND(O161/S154,1)</f>
        <v>0</v>
      </c>
      <c r="P160" s="417">
        <f>ROUND(P161/S154,1)</f>
        <v>0</v>
      </c>
      <c r="Q160" s="416">
        <f>ROUND(Q161/S154,0)</f>
        <v>0</v>
      </c>
      <c r="R160" s="416">
        <f>ROUND(R161/S154,0)</f>
        <v>0</v>
      </c>
      <c r="S160" s="418" t="s">
        <v>617</v>
      </c>
      <c r="T160" s="348"/>
      <c r="U160" s="255">
        <f t="shared" si="46"/>
        <v>0</v>
      </c>
      <c r="V160" s="337"/>
      <c r="W160" s="419"/>
      <c r="X160" s="419"/>
      <c r="Y160" s="419"/>
      <c r="Z160" s="338"/>
      <c r="AA160" s="339"/>
      <c r="AB160" s="338"/>
      <c r="AC160" s="340"/>
      <c r="AD160" s="341"/>
      <c r="AE160" s="169"/>
      <c r="AF160" s="273" t="s">
        <v>560</v>
      </c>
      <c r="AG160" s="274" t="s">
        <v>561</v>
      </c>
      <c r="AH160" s="325" t="s">
        <v>884</v>
      </c>
      <c r="AI160" s="350"/>
      <c r="AJ160" s="263"/>
      <c r="AN160" s="264"/>
      <c r="AO160" s="167"/>
      <c r="AP160" s="167"/>
    </row>
    <row r="161" spans="1:43" ht="21" customHeight="1">
      <c r="I161" s="265">
        <f t="shared" si="44"/>
        <v>0</v>
      </c>
      <c r="J161" s="255">
        <f t="shared" si="45"/>
        <v>0</v>
      </c>
      <c r="K161" s="343" t="s">
        <v>832</v>
      </c>
      <c r="L161" s="344"/>
      <c r="M161" s="344"/>
      <c r="N161" s="420">
        <f>SUM(N162:N225)</f>
        <v>0</v>
      </c>
      <c r="O161" s="420">
        <f>SUM(O162:O225)</f>
        <v>0</v>
      </c>
      <c r="P161" s="420">
        <f>SUM(P162:P225)</f>
        <v>0</v>
      </c>
      <c r="Q161" s="420">
        <f>SUM(Q162:Q225)</f>
        <v>0</v>
      </c>
      <c r="R161" s="420">
        <f>SUM(R162:R225)</f>
        <v>0</v>
      </c>
      <c r="S161" s="421"/>
      <c r="T161" s="353"/>
      <c r="U161" s="255">
        <f t="shared" si="46"/>
        <v>0</v>
      </c>
      <c r="V161" s="337"/>
      <c r="W161" s="419"/>
      <c r="X161" s="419"/>
      <c r="Y161" s="419"/>
      <c r="Z161" s="338"/>
      <c r="AA161" s="339"/>
      <c r="AB161" s="338"/>
      <c r="AC161" s="340"/>
      <c r="AD161" s="341"/>
      <c r="AE161" s="169"/>
      <c r="AF161" s="287" t="s">
        <v>885</v>
      </c>
      <c r="AG161" s="288" t="s">
        <v>1151</v>
      </c>
      <c r="AH161" s="354">
        <v>0</v>
      </c>
      <c r="AI161" s="422"/>
      <c r="AJ161" s="263"/>
      <c r="AN161" s="264"/>
      <c r="AO161" s="167"/>
      <c r="AP161" s="167"/>
    </row>
    <row r="162" spans="1:43" ht="21" customHeight="1">
      <c r="I162" s="265">
        <f t="shared" ref="I162:I175" si="47">IF((O$162+P$162)&gt;0,1,0)</f>
        <v>0</v>
      </c>
      <c r="J162" s="255">
        <f t="shared" si="45"/>
        <v>0</v>
      </c>
      <c r="K162" s="343">
        <v>1</v>
      </c>
      <c r="L162" s="356">
        <v>0</v>
      </c>
      <c r="M162" s="356">
        <v>0</v>
      </c>
      <c r="N162" s="357">
        <f t="shared" ref="N162:N175" si="48">IF(O162+P162&gt;0,$W$152,)</f>
        <v>0</v>
      </c>
      <c r="O162" s="358">
        <v>0</v>
      </c>
      <c r="P162" s="358"/>
      <c r="Q162" s="359">
        <f t="shared" ref="Q162:Q175" si="49">ROUND(O162*50,0)</f>
        <v>0</v>
      </c>
      <c r="R162" s="359">
        <f t="shared" ref="R162:R175" si="50">ROUND(P162*50,0)</f>
        <v>0</v>
      </c>
      <c r="S162" s="360"/>
      <c r="T162" s="361"/>
      <c r="U162" s="255">
        <f t="shared" si="46"/>
        <v>0</v>
      </c>
      <c r="V162" s="337"/>
      <c r="W162" s="419"/>
      <c r="X162" s="419"/>
      <c r="Y162" s="419"/>
      <c r="Z162" s="338"/>
      <c r="AA162" s="339"/>
      <c r="AB162" s="338"/>
      <c r="AC162" s="340"/>
      <c r="AD162" s="341"/>
      <c r="AE162" s="169"/>
      <c r="AF162" s="287" t="s">
        <v>886</v>
      </c>
      <c r="AG162" s="288" t="s">
        <v>887</v>
      </c>
      <c r="AH162" s="362">
        <v>0.05</v>
      </c>
      <c r="AI162" s="422"/>
      <c r="AJ162" s="263"/>
      <c r="AN162" s="264"/>
      <c r="AO162" s="169"/>
      <c r="AP162" s="176"/>
    </row>
    <row r="163" spans="1:43" ht="21" customHeight="1">
      <c r="I163" s="265">
        <f t="shared" si="47"/>
        <v>0</v>
      </c>
      <c r="J163" s="255">
        <f t="shared" si="45"/>
        <v>0</v>
      </c>
      <c r="K163" s="343">
        <f t="shared" ref="K163:K175" si="51">+K162+1</f>
        <v>2</v>
      </c>
      <c r="L163" s="356"/>
      <c r="M163" s="356"/>
      <c r="N163" s="357">
        <f t="shared" si="48"/>
        <v>0</v>
      </c>
      <c r="O163" s="358"/>
      <c r="P163" s="358"/>
      <c r="Q163" s="359">
        <f t="shared" si="49"/>
        <v>0</v>
      </c>
      <c r="R163" s="359">
        <f t="shared" si="50"/>
        <v>0</v>
      </c>
      <c r="S163" s="360"/>
      <c r="T163" s="361"/>
      <c r="U163" s="255">
        <f t="shared" si="46"/>
        <v>0</v>
      </c>
      <c r="V163" s="337"/>
      <c r="W163" s="419"/>
      <c r="X163" s="419"/>
      <c r="Y163" s="419"/>
      <c r="Z163" s="338"/>
      <c r="AA163" s="339"/>
      <c r="AB163" s="338"/>
      <c r="AC163" s="340"/>
      <c r="AD163" s="341"/>
      <c r="AE163" s="169"/>
      <c r="AF163" s="287" t="s">
        <v>888</v>
      </c>
      <c r="AG163" s="288" t="s">
        <v>1150</v>
      </c>
      <c r="AH163" s="362">
        <v>0.1</v>
      </c>
      <c r="AI163" s="363"/>
      <c r="AJ163" s="263"/>
      <c r="AN163" s="264"/>
      <c r="AO163" s="169"/>
      <c r="AP163" s="176"/>
    </row>
    <row r="164" spans="1:43" ht="21" customHeight="1">
      <c r="I164" s="265">
        <f t="shared" si="47"/>
        <v>0</v>
      </c>
      <c r="J164" s="255">
        <f t="shared" si="45"/>
        <v>0</v>
      </c>
      <c r="K164" s="343">
        <f t="shared" si="51"/>
        <v>3</v>
      </c>
      <c r="L164" s="356"/>
      <c r="M164" s="356"/>
      <c r="N164" s="357">
        <f t="shared" si="48"/>
        <v>0</v>
      </c>
      <c r="O164" s="358"/>
      <c r="P164" s="358"/>
      <c r="Q164" s="359">
        <f t="shared" si="49"/>
        <v>0</v>
      </c>
      <c r="R164" s="359">
        <f t="shared" si="50"/>
        <v>0</v>
      </c>
      <c r="S164" s="360"/>
      <c r="T164" s="361"/>
      <c r="U164" s="255">
        <f t="shared" si="46"/>
        <v>0</v>
      </c>
      <c r="V164" s="337"/>
      <c r="W164" s="419"/>
      <c r="X164" s="419"/>
      <c r="Y164" s="419"/>
      <c r="Z164" s="338"/>
      <c r="AA164" s="339"/>
      <c r="AB164" s="338"/>
      <c r="AC164" s="340"/>
      <c r="AD164" s="341"/>
      <c r="AE164" s="169"/>
      <c r="AF164" s="287"/>
      <c r="AG164" s="288"/>
      <c r="AH164" s="364"/>
      <c r="AI164" s="289"/>
      <c r="AJ164" s="333"/>
      <c r="AN164" s="333"/>
      <c r="AO164" s="169"/>
      <c r="AP164" s="176"/>
    </row>
    <row r="165" spans="1:43" ht="21" customHeight="1" thickBot="1">
      <c r="I165" s="265">
        <f t="shared" si="47"/>
        <v>0</v>
      </c>
      <c r="J165" s="255">
        <f t="shared" si="45"/>
        <v>0</v>
      </c>
      <c r="K165" s="343">
        <f t="shared" si="51"/>
        <v>4</v>
      </c>
      <c r="L165" s="356"/>
      <c r="M165" s="356"/>
      <c r="N165" s="357">
        <f t="shared" si="48"/>
        <v>0</v>
      </c>
      <c r="O165" s="358"/>
      <c r="P165" s="358"/>
      <c r="Q165" s="359">
        <f t="shared" si="49"/>
        <v>0</v>
      </c>
      <c r="R165" s="359">
        <f t="shared" si="50"/>
        <v>0</v>
      </c>
      <c r="S165" s="360"/>
      <c r="T165" s="361"/>
      <c r="U165" s="255">
        <f t="shared" si="46"/>
        <v>0</v>
      </c>
      <c r="V165" s="337"/>
      <c r="W165" s="419"/>
      <c r="X165" s="419"/>
      <c r="Y165" s="419"/>
      <c r="Z165" s="338"/>
      <c r="AA165" s="339"/>
      <c r="AB165" s="338"/>
      <c r="AC165" s="340"/>
      <c r="AD165" s="341"/>
      <c r="AE165" s="169"/>
      <c r="AF165" s="329"/>
      <c r="AG165" s="423"/>
      <c r="AH165" s="330"/>
      <c r="AI165" s="332"/>
      <c r="AJ165" s="333"/>
      <c r="AN165" s="333"/>
      <c r="AO165" s="169"/>
      <c r="AP165" s="176"/>
    </row>
    <row r="166" spans="1:43" ht="21" customHeight="1">
      <c r="I166" s="265">
        <f t="shared" si="47"/>
        <v>0</v>
      </c>
      <c r="J166" s="255">
        <f t="shared" si="45"/>
        <v>0</v>
      </c>
      <c r="K166" s="343">
        <f t="shared" si="51"/>
        <v>5</v>
      </c>
      <c r="L166" s="356"/>
      <c r="M166" s="356"/>
      <c r="N166" s="357">
        <f t="shared" si="48"/>
        <v>0</v>
      </c>
      <c r="O166" s="358"/>
      <c r="P166" s="358"/>
      <c r="Q166" s="359">
        <f t="shared" si="49"/>
        <v>0</v>
      </c>
      <c r="R166" s="359">
        <f t="shared" si="50"/>
        <v>0</v>
      </c>
      <c r="S166" s="360"/>
      <c r="T166" s="361"/>
      <c r="U166" s="255">
        <f t="shared" si="46"/>
        <v>0</v>
      </c>
      <c r="V166" s="337"/>
      <c r="W166" s="419"/>
      <c r="X166" s="419"/>
      <c r="Y166" s="419"/>
      <c r="Z166" s="338"/>
      <c r="AA166" s="339"/>
      <c r="AB166" s="338"/>
      <c r="AC166" s="340"/>
      <c r="AD166" s="341"/>
      <c r="AE166" s="167"/>
      <c r="AF166" s="176"/>
      <c r="AG166" s="176"/>
      <c r="AH166" s="176"/>
      <c r="AI166" s="176"/>
      <c r="AJ166" s="176"/>
      <c r="AK166" s="167"/>
      <c r="AL166" s="167"/>
      <c r="AM166" s="167"/>
      <c r="AN166" s="176"/>
      <c r="AO166" s="169"/>
      <c r="AP166" s="176"/>
      <c r="AQ166" s="167"/>
    </row>
    <row r="167" spans="1:43" ht="21" customHeight="1">
      <c r="I167" s="265">
        <f t="shared" si="47"/>
        <v>0</v>
      </c>
      <c r="J167" s="255">
        <f t="shared" si="45"/>
        <v>0</v>
      </c>
      <c r="K167" s="343">
        <f t="shared" si="51"/>
        <v>6</v>
      </c>
      <c r="L167" s="356"/>
      <c r="M167" s="356"/>
      <c r="N167" s="357">
        <f t="shared" si="48"/>
        <v>0</v>
      </c>
      <c r="O167" s="358"/>
      <c r="P167" s="358"/>
      <c r="Q167" s="359">
        <f t="shared" si="49"/>
        <v>0</v>
      </c>
      <c r="R167" s="359">
        <f t="shared" si="50"/>
        <v>0</v>
      </c>
      <c r="S167" s="360"/>
      <c r="T167" s="361"/>
      <c r="U167" s="255">
        <f t="shared" si="46"/>
        <v>0</v>
      </c>
      <c r="V167" s="280" t="s">
        <v>832</v>
      </c>
      <c r="W167" s="366">
        <f>SUM(W159:W166)</f>
        <v>0</v>
      </c>
      <c r="X167" s="366">
        <f>SUM(X159:X166)</f>
        <v>0</v>
      </c>
      <c r="Y167" s="366">
        <f>SUM(Y159:Y166)</f>
        <v>0</v>
      </c>
      <c r="Z167" s="367"/>
      <c r="AA167" s="368"/>
      <c r="AB167" s="366">
        <f>SUM(AB159:AB166)</f>
        <v>0</v>
      </c>
      <c r="AC167" s="369"/>
      <c r="AD167" s="370"/>
      <c r="AE167" s="371"/>
      <c r="AF167" s="169"/>
      <c r="AG167" s="169"/>
      <c r="AH167" s="169"/>
      <c r="AI167" s="169"/>
      <c r="AJ167" s="169"/>
      <c r="AN167" s="176"/>
      <c r="AO167" s="169"/>
      <c r="AP167" s="176"/>
    </row>
    <row r="168" spans="1:43" s="167" customFormat="1" ht="21" customHeight="1" thickBot="1">
      <c r="A168" s="372"/>
      <c r="B168" s="372"/>
      <c r="C168" s="372"/>
      <c r="D168" s="372"/>
      <c r="E168" s="372"/>
      <c r="F168" s="372"/>
      <c r="G168" s="372"/>
      <c r="I168" s="265">
        <f t="shared" si="47"/>
        <v>0</v>
      </c>
      <c r="J168" s="255">
        <f t="shared" si="45"/>
        <v>0</v>
      </c>
      <c r="K168" s="343">
        <f t="shared" si="51"/>
        <v>7</v>
      </c>
      <c r="L168" s="356"/>
      <c r="M168" s="356"/>
      <c r="N168" s="357">
        <f t="shared" si="48"/>
        <v>0</v>
      </c>
      <c r="O168" s="358"/>
      <c r="P168" s="358"/>
      <c r="Q168" s="359">
        <f t="shared" si="49"/>
        <v>0</v>
      </c>
      <c r="R168" s="359">
        <f t="shared" si="50"/>
        <v>0</v>
      </c>
      <c r="S168" s="360"/>
      <c r="T168" s="361"/>
      <c r="U168" s="255">
        <f t="shared" si="46"/>
        <v>0</v>
      </c>
      <c r="V168" s="373" t="s">
        <v>889</v>
      </c>
      <c r="W168" s="374"/>
      <c r="X168" s="374"/>
      <c r="Y168" s="374"/>
      <c r="Z168" s="374"/>
      <c r="AA168" s="375"/>
      <c r="AB168" s="374">
        <f>IF(AB167&gt;0,ROUND(AB167/COUNTA(AB159:AB166),0),)</f>
        <v>0</v>
      </c>
      <c r="AC168" s="376"/>
      <c r="AD168" s="377"/>
      <c r="AE168" s="371"/>
      <c r="AF168" s="371"/>
      <c r="AG168" s="371"/>
      <c r="AH168" s="169"/>
      <c r="AI168" s="169"/>
      <c r="AJ168" s="169"/>
      <c r="AK168" s="169"/>
      <c r="AL168" s="169"/>
      <c r="AM168" s="169"/>
      <c r="AN168" s="176"/>
      <c r="AO168" s="176"/>
      <c r="AP168" s="176"/>
      <c r="AQ168" s="253"/>
    </row>
    <row r="169" spans="1:43" ht="21" customHeight="1">
      <c r="I169" s="265">
        <f t="shared" si="47"/>
        <v>0</v>
      </c>
      <c r="J169" s="255">
        <f t="shared" si="45"/>
        <v>0</v>
      </c>
      <c r="K169" s="343">
        <f t="shared" si="51"/>
        <v>8</v>
      </c>
      <c r="L169" s="356"/>
      <c r="M169" s="356"/>
      <c r="N169" s="357">
        <f t="shared" si="48"/>
        <v>0</v>
      </c>
      <c r="O169" s="358"/>
      <c r="P169" s="358"/>
      <c r="Q169" s="359">
        <f t="shared" si="49"/>
        <v>0</v>
      </c>
      <c r="R169" s="359">
        <f t="shared" si="50"/>
        <v>0</v>
      </c>
      <c r="S169" s="360"/>
      <c r="T169" s="361"/>
      <c r="U169" s="255">
        <f t="shared" si="46"/>
        <v>0</v>
      </c>
      <c r="V169" s="169"/>
      <c r="W169" s="169"/>
      <c r="X169" s="169"/>
      <c r="Y169" s="169"/>
      <c r="Z169" s="169"/>
      <c r="AA169" s="378"/>
      <c r="AB169" s="169"/>
      <c r="AC169" s="169"/>
      <c r="AD169" s="169"/>
      <c r="AE169" s="371"/>
      <c r="AF169" s="371"/>
      <c r="AG169" s="371"/>
      <c r="AH169" s="169"/>
      <c r="AI169" s="169"/>
      <c r="AJ169" s="169"/>
      <c r="AK169" s="169"/>
      <c r="AL169" s="169"/>
      <c r="AM169" s="169"/>
      <c r="AN169" s="176"/>
      <c r="AO169" s="176"/>
      <c r="AP169" s="176"/>
    </row>
    <row r="170" spans="1:43" ht="21" customHeight="1">
      <c r="I170" s="265">
        <f t="shared" si="47"/>
        <v>0</v>
      </c>
      <c r="J170" s="255">
        <f t="shared" si="45"/>
        <v>0</v>
      </c>
      <c r="K170" s="343">
        <f t="shared" si="51"/>
        <v>9</v>
      </c>
      <c r="L170" s="356"/>
      <c r="M170" s="356"/>
      <c r="N170" s="357">
        <f t="shared" si="48"/>
        <v>0</v>
      </c>
      <c r="O170" s="358"/>
      <c r="P170" s="358"/>
      <c r="Q170" s="359">
        <f t="shared" si="49"/>
        <v>0</v>
      </c>
      <c r="R170" s="359">
        <f t="shared" si="50"/>
        <v>0</v>
      </c>
      <c r="S170" s="360"/>
      <c r="T170" s="361"/>
      <c r="U170" s="255">
        <f t="shared" si="46"/>
        <v>0</v>
      </c>
      <c r="V170" s="169"/>
      <c r="W170" s="169"/>
      <c r="X170" s="169"/>
      <c r="Y170" s="169"/>
      <c r="Z170" s="169"/>
      <c r="AA170" s="378"/>
      <c r="AB170" s="169"/>
      <c r="AC170" s="169"/>
      <c r="AD170" s="169"/>
      <c r="AE170" s="371"/>
      <c r="AF170" s="371"/>
      <c r="AG170" s="371"/>
      <c r="AH170" s="169"/>
      <c r="AI170" s="169"/>
      <c r="AJ170" s="169"/>
      <c r="AK170" s="169"/>
      <c r="AL170" s="169"/>
      <c r="AM170" s="169"/>
      <c r="AN170" s="176"/>
      <c r="AO170" s="176"/>
      <c r="AP170" s="176"/>
    </row>
    <row r="171" spans="1:43" ht="21" customHeight="1">
      <c r="I171" s="265">
        <f t="shared" si="47"/>
        <v>0</v>
      </c>
      <c r="J171" s="255">
        <f t="shared" si="45"/>
        <v>0</v>
      </c>
      <c r="K171" s="343">
        <f t="shared" si="51"/>
        <v>10</v>
      </c>
      <c r="L171" s="356"/>
      <c r="M171" s="356"/>
      <c r="N171" s="357">
        <f t="shared" si="48"/>
        <v>0</v>
      </c>
      <c r="O171" s="358"/>
      <c r="P171" s="358"/>
      <c r="Q171" s="359">
        <f t="shared" si="49"/>
        <v>0</v>
      </c>
      <c r="R171" s="359">
        <f t="shared" si="50"/>
        <v>0</v>
      </c>
      <c r="S171" s="360"/>
      <c r="T171" s="361"/>
      <c r="U171" s="255">
        <f t="shared" si="46"/>
        <v>0</v>
      </c>
      <c r="V171" s="169"/>
      <c r="W171" s="169"/>
      <c r="X171" s="169"/>
      <c r="Y171" s="169"/>
      <c r="Z171" s="169"/>
      <c r="AA171" s="378"/>
      <c r="AB171" s="169"/>
      <c r="AC171" s="169"/>
      <c r="AD171" s="169"/>
      <c r="AE171" s="371"/>
      <c r="AF171" s="371"/>
      <c r="AG171" s="371"/>
      <c r="AH171" s="169"/>
      <c r="AI171" s="169"/>
      <c r="AJ171" s="169"/>
      <c r="AK171" s="169"/>
      <c r="AL171" s="169"/>
      <c r="AM171" s="169"/>
      <c r="AN171" s="176"/>
      <c r="AO171" s="176"/>
      <c r="AP171" s="176"/>
    </row>
    <row r="172" spans="1:43" ht="21" customHeight="1">
      <c r="I172" s="265">
        <f t="shared" si="47"/>
        <v>0</v>
      </c>
      <c r="J172" s="255">
        <f t="shared" si="45"/>
        <v>0</v>
      </c>
      <c r="K172" s="343">
        <f t="shared" si="51"/>
        <v>11</v>
      </c>
      <c r="L172" s="356"/>
      <c r="M172" s="356"/>
      <c r="N172" s="357">
        <f t="shared" si="48"/>
        <v>0</v>
      </c>
      <c r="O172" s="358"/>
      <c r="P172" s="358"/>
      <c r="Q172" s="359">
        <f t="shared" si="49"/>
        <v>0</v>
      </c>
      <c r="R172" s="359">
        <f t="shared" si="50"/>
        <v>0</v>
      </c>
      <c r="S172" s="360"/>
      <c r="T172" s="361"/>
      <c r="U172" s="255">
        <f t="shared" si="46"/>
        <v>0</v>
      </c>
      <c r="V172" s="169"/>
      <c r="W172" s="169"/>
      <c r="X172" s="169"/>
      <c r="Y172" s="169"/>
      <c r="Z172" s="169"/>
      <c r="AA172" s="378"/>
      <c r="AB172" s="169"/>
      <c r="AC172" s="169"/>
      <c r="AD172" s="169"/>
      <c r="AE172" s="371"/>
      <c r="AF172" s="371"/>
      <c r="AG172" s="371"/>
      <c r="AH172" s="169"/>
      <c r="AI172" s="169"/>
      <c r="AJ172" s="169"/>
      <c r="AK172" s="169"/>
      <c r="AL172" s="169"/>
      <c r="AM172" s="169"/>
      <c r="AN172" s="176"/>
      <c r="AO172" s="176"/>
      <c r="AP172" s="176"/>
    </row>
    <row r="173" spans="1:43" ht="21" customHeight="1">
      <c r="I173" s="265">
        <f t="shared" si="47"/>
        <v>0</v>
      </c>
      <c r="J173" s="255">
        <f t="shared" si="45"/>
        <v>0</v>
      </c>
      <c r="K173" s="343">
        <f t="shared" si="51"/>
        <v>12</v>
      </c>
      <c r="L173" s="356"/>
      <c r="M173" s="356"/>
      <c r="N173" s="357">
        <f t="shared" si="48"/>
        <v>0</v>
      </c>
      <c r="O173" s="358"/>
      <c r="P173" s="358"/>
      <c r="Q173" s="359">
        <f t="shared" si="49"/>
        <v>0</v>
      </c>
      <c r="R173" s="359">
        <f t="shared" si="50"/>
        <v>0</v>
      </c>
      <c r="S173" s="360"/>
      <c r="T173" s="361"/>
      <c r="U173" s="255">
        <f t="shared" si="46"/>
        <v>0</v>
      </c>
      <c r="V173" s="169"/>
      <c r="W173" s="169"/>
      <c r="X173" s="169"/>
      <c r="Y173" s="169"/>
      <c r="Z173" s="169"/>
      <c r="AA173" s="378"/>
      <c r="AB173" s="169"/>
      <c r="AC173" s="169"/>
      <c r="AD173" s="169"/>
      <c r="AE173" s="371"/>
      <c r="AF173" s="371"/>
      <c r="AG173" s="371"/>
      <c r="AH173" s="169"/>
      <c r="AI173" s="169"/>
      <c r="AJ173" s="169"/>
      <c r="AK173" s="169"/>
      <c r="AL173" s="169"/>
      <c r="AM173" s="169"/>
      <c r="AN173" s="176"/>
      <c r="AO173" s="176"/>
      <c r="AP173" s="176"/>
    </row>
    <row r="174" spans="1:43" ht="21" customHeight="1">
      <c r="I174" s="265">
        <f t="shared" si="47"/>
        <v>0</v>
      </c>
      <c r="J174" s="255">
        <f t="shared" si="45"/>
        <v>0</v>
      </c>
      <c r="K174" s="343">
        <f t="shared" si="51"/>
        <v>13</v>
      </c>
      <c r="L174" s="356"/>
      <c r="M174" s="356"/>
      <c r="N174" s="357">
        <f t="shared" si="48"/>
        <v>0</v>
      </c>
      <c r="O174" s="358"/>
      <c r="P174" s="358"/>
      <c r="Q174" s="359">
        <f t="shared" si="49"/>
        <v>0</v>
      </c>
      <c r="R174" s="359">
        <f t="shared" si="50"/>
        <v>0</v>
      </c>
      <c r="S174" s="360"/>
      <c r="T174" s="361"/>
      <c r="U174" s="255">
        <f t="shared" si="46"/>
        <v>0</v>
      </c>
      <c r="V174" s="169"/>
      <c r="W174" s="169"/>
      <c r="X174" s="169"/>
      <c r="Y174" s="169"/>
      <c r="Z174" s="169"/>
      <c r="AA174" s="378"/>
      <c r="AB174" s="169"/>
      <c r="AC174" s="169"/>
      <c r="AD174" s="169"/>
      <c r="AE174" s="371"/>
      <c r="AF174" s="371"/>
      <c r="AG174" s="371"/>
      <c r="AH174" s="169"/>
      <c r="AI174" s="169"/>
      <c r="AJ174" s="169"/>
      <c r="AK174" s="169"/>
      <c r="AL174" s="169"/>
      <c r="AM174" s="169"/>
      <c r="AN174" s="176"/>
      <c r="AO174" s="176"/>
      <c r="AP174" s="176"/>
    </row>
    <row r="175" spans="1:43" ht="21" customHeight="1" thickBot="1">
      <c r="I175" s="265">
        <f t="shared" si="47"/>
        <v>0</v>
      </c>
      <c r="J175" s="255">
        <f t="shared" si="45"/>
        <v>0</v>
      </c>
      <c r="K175" s="385">
        <f t="shared" si="51"/>
        <v>14</v>
      </c>
      <c r="L175" s="356"/>
      <c r="M175" s="356"/>
      <c r="N175" s="387">
        <f t="shared" si="48"/>
        <v>0</v>
      </c>
      <c r="O175" s="388"/>
      <c r="P175" s="388"/>
      <c r="Q175" s="389">
        <f t="shared" si="49"/>
        <v>0</v>
      </c>
      <c r="R175" s="389">
        <f t="shared" si="50"/>
        <v>0</v>
      </c>
      <c r="S175" s="390"/>
      <c r="T175" s="391"/>
      <c r="U175" s="255">
        <f t="shared" si="46"/>
        <v>0</v>
      </c>
      <c r="V175" s="169"/>
      <c r="W175" s="169"/>
      <c r="X175" s="169"/>
      <c r="Y175" s="169"/>
      <c r="Z175" s="169"/>
      <c r="AA175" s="378"/>
      <c r="AB175" s="169"/>
      <c r="AC175" s="169"/>
      <c r="AD175" s="169"/>
      <c r="AE175" s="371"/>
      <c r="AF175" s="371"/>
      <c r="AG175" s="371"/>
      <c r="AH175" s="169"/>
      <c r="AI175" s="169"/>
      <c r="AJ175" s="169"/>
      <c r="AK175" s="169"/>
      <c r="AL175" s="169"/>
      <c r="AM175" s="169"/>
      <c r="AN175" s="176"/>
      <c r="AO175" s="176"/>
      <c r="AP175" s="176"/>
    </row>
    <row r="176" spans="1:43" ht="21" customHeight="1">
      <c r="I176" s="265">
        <f t="shared" ref="I176:I200" si="52">IF((O$178+P$178)&gt;0,1,0)</f>
        <v>0</v>
      </c>
      <c r="J176" s="255">
        <f t="shared" si="45"/>
        <v>0</v>
      </c>
      <c r="K176" s="2439" t="s">
        <v>942</v>
      </c>
      <c r="L176" s="2441" t="s">
        <v>943</v>
      </c>
      <c r="M176" s="2443" t="s">
        <v>944</v>
      </c>
      <c r="N176" s="2443" t="s">
        <v>945</v>
      </c>
      <c r="O176" s="2445" t="s">
        <v>1637</v>
      </c>
      <c r="P176" s="2445"/>
      <c r="Q176" s="2445" t="s">
        <v>947</v>
      </c>
      <c r="R176" s="2445"/>
      <c r="S176" s="2446" t="s">
        <v>948</v>
      </c>
      <c r="T176" s="2448" t="s">
        <v>1162</v>
      </c>
      <c r="U176" s="255">
        <f t="shared" si="46"/>
        <v>0</v>
      </c>
      <c r="V176" s="169"/>
      <c r="W176" s="169"/>
      <c r="X176" s="169"/>
      <c r="Y176" s="169"/>
      <c r="Z176" s="169"/>
      <c r="AA176" s="378"/>
      <c r="AB176" s="169"/>
      <c r="AC176" s="169"/>
      <c r="AD176" s="169"/>
      <c r="AE176" s="371"/>
      <c r="AF176" s="371"/>
      <c r="AG176" s="371"/>
      <c r="AH176" s="169"/>
      <c r="AI176" s="169"/>
      <c r="AJ176" s="169"/>
      <c r="AK176" s="169"/>
      <c r="AL176" s="169"/>
      <c r="AM176" s="169"/>
      <c r="AN176" s="176"/>
      <c r="AO176" s="176"/>
      <c r="AP176" s="176"/>
    </row>
    <row r="177" spans="9:42" ht="21" customHeight="1">
      <c r="I177" s="265">
        <f t="shared" si="52"/>
        <v>0</v>
      </c>
      <c r="J177" s="255">
        <f t="shared" si="45"/>
        <v>0</v>
      </c>
      <c r="K177" s="2440"/>
      <c r="L177" s="2442"/>
      <c r="M177" s="2444"/>
      <c r="N177" s="2444"/>
      <c r="O177" s="334" t="s">
        <v>786</v>
      </c>
      <c r="P177" s="335" t="s">
        <v>787</v>
      </c>
      <c r="Q177" s="335" t="s">
        <v>786</v>
      </c>
      <c r="R177" s="415" t="s">
        <v>787</v>
      </c>
      <c r="S177" s="2447"/>
      <c r="T177" s="2449"/>
      <c r="U177" s="255">
        <f t="shared" si="46"/>
        <v>0</v>
      </c>
      <c r="V177" s="169"/>
      <c r="W177" s="169"/>
      <c r="X177" s="169"/>
      <c r="Y177" s="169"/>
      <c r="Z177" s="169"/>
      <c r="AA177" s="378"/>
      <c r="AB177" s="169"/>
      <c r="AC177" s="169"/>
      <c r="AD177" s="169"/>
      <c r="AE177" s="371"/>
      <c r="AF177" s="371"/>
      <c r="AG177" s="371"/>
      <c r="AH177" s="169"/>
      <c r="AI177" s="169"/>
      <c r="AJ177" s="169"/>
      <c r="AK177" s="169"/>
      <c r="AL177" s="169"/>
      <c r="AM177" s="169"/>
      <c r="AN177" s="176"/>
      <c r="AO177" s="176"/>
      <c r="AP177" s="176"/>
    </row>
    <row r="178" spans="9:42" ht="21" customHeight="1">
      <c r="I178" s="265">
        <f t="shared" si="52"/>
        <v>0</v>
      </c>
      <c r="J178" s="255">
        <f t="shared" si="45"/>
        <v>0</v>
      </c>
      <c r="K178" s="343">
        <f>+K25+1</f>
        <v>15</v>
      </c>
      <c r="L178" s="356"/>
      <c r="M178" s="356"/>
      <c r="N178" s="357">
        <f t="shared" ref="N178:N200" si="53">IF(O178+P178&gt;0,$W$152,)</f>
        <v>0</v>
      </c>
      <c r="O178" s="358"/>
      <c r="P178" s="358"/>
      <c r="Q178" s="359">
        <f t="shared" ref="Q178:Q200" si="54">ROUND(O178*50,0)</f>
        <v>0</v>
      </c>
      <c r="R178" s="359">
        <f t="shared" ref="R178:R200" si="55">ROUND(P178*50,0)</f>
        <v>0</v>
      </c>
      <c r="S178" s="360"/>
      <c r="T178" s="361"/>
      <c r="U178" s="255">
        <f t="shared" si="46"/>
        <v>0</v>
      </c>
      <c r="V178" s="169"/>
      <c r="W178" s="169"/>
      <c r="X178" s="169"/>
      <c r="Y178" s="169"/>
      <c r="Z178" s="169"/>
      <c r="AA178" s="378"/>
      <c r="AB178" s="169"/>
      <c r="AC178" s="169"/>
      <c r="AD178" s="169"/>
      <c r="AE178" s="371"/>
      <c r="AF178" s="371"/>
      <c r="AG178" s="371"/>
      <c r="AH178" s="169"/>
      <c r="AI178" s="169"/>
      <c r="AJ178" s="169"/>
      <c r="AK178" s="169"/>
      <c r="AL178" s="169"/>
      <c r="AM178" s="169"/>
      <c r="AN178" s="176"/>
      <c r="AO178" s="176"/>
      <c r="AP178" s="176"/>
    </row>
    <row r="179" spans="9:42" ht="21" customHeight="1">
      <c r="I179" s="265">
        <f t="shared" si="52"/>
        <v>0</v>
      </c>
      <c r="J179" s="255">
        <f t="shared" si="45"/>
        <v>0</v>
      </c>
      <c r="K179" s="343">
        <f t="shared" ref="K179:K200" si="56">+K178+1</f>
        <v>16</v>
      </c>
      <c r="L179" s="356"/>
      <c r="M179" s="356"/>
      <c r="N179" s="357">
        <f t="shared" si="53"/>
        <v>0</v>
      </c>
      <c r="O179" s="358"/>
      <c r="P179" s="358"/>
      <c r="Q179" s="359">
        <f t="shared" si="54"/>
        <v>0</v>
      </c>
      <c r="R179" s="359">
        <f t="shared" si="55"/>
        <v>0</v>
      </c>
      <c r="S179" s="360"/>
      <c r="T179" s="361"/>
      <c r="U179" s="255">
        <f t="shared" si="46"/>
        <v>0</v>
      </c>
      <c r="V179" s="169"/>
      <c r="W179" s="169"/>
      <c r="X179" s="169"/>
      <c r="Y179" s="169"/>
      <c r="Z179" s="169"/>
      <c r="AA179" s="378"/>
      <c r="AB179" s="169"/>
      <c r="AC179" s="169"/>
      <c r="AD179" s="169"/>
      <c r="AE179" s="371"/>
      <c r="AF179" s="371"/>
      <c r="AG179" s="371"/>
      <c r="AH179" s="169"/>
      <c r="AI179" s="169"/>
      <c r="AJ179" s="169"/>
      <c r="AK179" s="169"/>
      <c r="AL179" s="169"/>
      <c r="AM179" s="169"/>
      <c r="AN179" s="176"/>
      <c r="AO179" s="176"/>
      <c r="AP179" s="176"/>
    </row>
    <row r="180" spans="9:42" ht="21" customHeight="1">
      <c r="I180" s="265">
        <f t="shared" si="52"/>
        <v>0</v>
      </c>
      <c r="J180" s="255">
        <f t="shared" si="45"/>
        <v>0</v>
      </c>
      <c r="K180" s="343">
        <f t="shared" si="56"/>
        <v>17</v>
      </c>
      <c r="L180" s="356"/>
      <c r="M180" s="356"/>
      <c r="N180" s="357">
        <f t="shared" si="53"/>
        <v>0</v>
      </c>
      <c r="O180" s="358"/>
      <c r="P180" s="358"/>
      <c r="Q180" s="359">
        <f t="shared" si="54"/>
        <v>0</v>
      </c>
      <c r="R180" s="359">
        <f t="shared" si="55"/>
        <v>0</v>
      </c>
      <c r="S180" s="360"/>
      <c r="T180" s="361"/>
      <c r="U180" s="255">
        <f t="shared" si="46"/>
        <v>0</v>
      </c>
      <c r="V180" s="169"/>
      <c r="W180" s="169"/>
      <c r="X180" s="169"/>
      <c r="Y180" s="169"/>
      <c r="Z180" s="169"/>
      <c r="AA180" s="378"/>
      <c r="AB180" s="169"/>
      <c r="AC180" s="169"/>
      <c r="AD180" s="169"/>
      <c r="AE180" s="371"/>
      <c r="AF180" s="371"/>
      <c r="AG180" s="371"/>
      <c r="AH180" s="169"/>
      <c r="AI180" s="169"/>
      <c r="AJ180" s="169"/>
      <c r="AK180" s="169"/>
      <c r="AL180" s="169"/>
      <c r="AM180" s="169"/>
      <c r="AN180" s="176"/>
      <c r="AO180" s="176"/>
      <c r="AP180" s="176"/>
    </row>
    <row r="181" spans="9:42" ht="21" customHeight="1">
      <c r="I181" s="265">
        <f t="shared" si="52"/>
        <v>0</v>
      </c>
      <c r="J181" s="255">
        <f t="shared" si="45"/>
        <v>0</v>
      </c>
      <c r="K181" s="343">
        <f t="shared" si="56"/>
        <v>18</v>
      </c>
      <c r="L181" s="356"/>
      <c r="M181" s="356"/>
      <c r="N181" s="357">
        <f t="shared" si="53"/>
        <v>0</v>
      </c>
      <c r="O181" s="358"/>
      <c r="P181" s="358"/>
      <c r="Q181" s="359">
        <f t="shared" si="54"/>
        <v>0</v>
      </c>
      <c r="R181" s="359">
        <f t="shared" si="55"/>
        <v>0</v>
      </c>
      <c r="S181" s="360"/>
      <c r="T181" s="361"/>
      <c r="U181" s="255">
        <f t="shared" si="46"/>
        <v>0</v>
      </c>
      <c r="V181" s="169"/>
      <c r="W181" s="169"/>
      <c r="X181" s="169"/>
      <c r="Y181" s="169"/>
      <c r="Z181" s="169"/>
      <c r="AA181" s="378"/>
      <c r="AB181" s="169"/>
      <c r="AC181" s="169"/>
      <c r="AD181" s="169"/>
      <c r="AE181" s="371"/>
      <c r="AF181" s="371"/>
      <c r="AG181" s="371"/>
      <c r="AH181" s="169"/>
      <c r="AI181" s="169"/>
      <c r="AJ181" s="169"/>
      <c r="AK181" s="169"/>
      <c r="AL181" s="169"/>
      <c r="AM181" s="169"/>
      <c r="AN181" s="176"/>
      <c r="AO181" s="176"/>
      <c r="AP181" s="176"/>
    </row>
    <row r="182" spans="9:42" ht="21" customHeight="1">
      <c r="I182" s="265">
        <f t="shared" si="52"/>
        <v>0</v>
      </c>
      <c r="J182" s="255">
        <f t="shared" si="45"/>
        <v>0</v>
      </c>
      <c r="K182" s="343">
        <f t="shared" si="56"/>
        <v>19</v>
      </c>
      <c r="L182" s="356"/>
      <c r="M182" s="356"/>
      <c r="N182" s="357">
        <f t="shared" si="53"/>
        <v>0</v>
      </c>
      <c r="O182" s="358"/>
      <c r="P182" s="358"/>
      <c r="Q182" s="359">
        <f t="shared" si="54"/>
        <v>0</v>
      </c>
      <c r="R182" s="359">
        <f t="shared" si="55"/>
        <v>0</v>
      </c>
      <c r="S182" s="360"/>
      <c r="T182" s="361"/>
      <c r="U182" s="255">
        <f t="shared" si="46"/>
        <v>0</v>
      </c>
      <c r="V182" s="169"/>
      <c r="W182" s="169"/>
      <c r="X182" s="169"/>
      <c r="Y182" s="169"/>
      <c r="Z182" s="169"/>
      <c r="AA182" s="378"/>
      <c r="AB182" s="169"/>
      <c r="AC182" s="169"/>
      <c r="AD182" s="169"/>
      <c r="AE182" s="371"/>
      <c r="AF182" s="371"/>
      <c r="AG182" s="371"/>
      <c r="AH182" s="169"/>
      <c r="AI182" s="169"/>
      <c r="AJ182" s="169"/>
      <c r="AK182" s="169"/>
      <c r="AL182" s="169"/>
      <c r="AM182" s="169"/>
      <c r="AN182" s="176"/>
      <c r="AO182" s="176"/>
      <c r="AP182" s="176"/>
    </row>
    <row r="183" spans="9:42" ht="21" customHeight="1">
      <c r="I183" s="265">
        <f t="shared" si="52"/>
        <v>0</v>
      </c>
      <c r="J183" s="255">
        <f t="shared" ref="J183:J214" si="57">IF($Q$154&gt;0,3,)</f>
        <v>0</v>
      </c>
      <c r="K183" s="343">
        <f t="shared" si="56"/>
        <v>20</v>
      </c>
      <c r="L183" s="356"/>
      <c r="M183" s="356"/>
      <c r="N183" s="357">
        <f t="shared" si="53"/>
        <v>0</v>
      </c>
      <c r="O183" s="358"/>
      <c r="P183" s="358"/>
      <c r="Q183" s="359">
        <f t="shared" si="54"/>
        <v>0</v>
      </c>
      <c r="R183" s="359">
        <f t="shared" si="55"/>
        <v>0</v>
      </c>
      <c r="S183" s="360"/>
      <c r="T183" s="361"/>
      <c r="U183" s="255">
        <f t="shared" ref="U183:U214" si="58">IF($Q$154&gt;0,3,)</f>
        <v>0</v>
      </c>
      <c r="V183" s="169"/>
      <c r="W183" s="169"/>
      <c r="X183" s="169"/>
      <c r="Y183" s="169"/>
      <c r="Z183" s="169"/>
      <c r="AA183" s="378"/>
      <c r="AB183" s="169"/>
      <c r="AC183" s="169"/>
      <c r="AD183" s="169"/>
      <c r="AE183" s="371"/>
      <c r="AF183" s="371"/>
      <c r="AG183" s="371"/>
      <c r="AH183" s="169"/>
      <c r="AI183" s="169"/>
      <c r="AJ183" s="169"/>
      <c r="AK183" s="169"/>
      <c r="AL183" s="169"/>
      <c r="AM183" s="169"/>
      <c r="AN183" s="176"/>
      <c r="AO183" s="176"/>
      <c r="AP183" s="176"/>
    </row>
    <row r="184" spans="9:42" ht="21" customHeight="1">
      <c r="I184" s="265">
        <f t="shared" si="52"/>
        <v>0</v>
      </c>
      <c r="J184" s="255">
        <f t="shared" si="57"/>
        <v>0</v>
      </c>
      <c r="K184" s="343">
        <f t="shared" si="56"/>
        <v>21</v>
      </c>
      <c r="L184" s="356"/>
      <c r="M184" s="356"/>
      <c r="N184" s="357">
        <f t="shared" si="53"/>
        <v>0</v>
      </c>
      <c r="O184" s="358"/>
      <c r="P184" s="358"/>
      <c r="Q184" s="359">
        <f t="shared" si="54"/>
        <v>0</v>
      </c>
      <c r="R184" s="359">
        <f t="shared" si="55"/>
        <v>0</v>
      </c>
      <c r="S184" s="360"/>
      <c r="T184" s="361"/>
      <c r="U184" s="255">
        <f t="shared" si="58"/>
        <v>0</v>
      </c>
      <c r="V184" s="169"/>
      <c r="W184" s="169"/>
      <c r="X184" s="169"/>
      <c r="Y184" s="169"/>
      <c r="Z184" s="169"/>
      <c r="AA184" s="378"/>
      <c r="AB184" s="169"/>
      <c r="AC184" s="169"/>
      <c r="AD184" s="169"/>
      <c r="AE184" s="371"/>
      <c r="AF184" s="371"/>
      <c r="AG184" s="371"/>
      <c r="AH184" s="169"/>
      <c r="AI184" s="169"/>
      <c r="AJ184" s="169"/>
      <c r="AK184" s="169"/>
      <c r="AL184" s="169"/>
      <c r="AM184" s="169"/>
      <c r="AN184" s="176"/>
      <c r="AO184" s="176"/>
      <c r="AP184" s="176"/>
    </row>
    <row r="185" spans="9:42" ht="21" customHeight="1">
      <c r="I185" s="265">
        <f t="shared" si="52"/>
        <v>0</v>
      </c>
      <c r="J185" s="255">
        <f t="shared" si="57"/>
        <v>0</v>
      </c>
      <c r="K185" s="343">
        <f t="shared" si="56"/>
        <v>22</v>
      </c>
      <c r="L185" s="356"/>
      <c r="M185" s="356"/>
      <c r="N185" s="357">
        <f t="shared" si="53"/>
        <v>0</v>
      </c>
      <c r="O185" s="358"/>
      <c r="P185" s="358"/>
      <c r="Q185" s="359">
        <f t="shared" si="54"/>
        <v>0</v>
      </c>
      <c r="R185" s="359">
        <f t="shared" si="55"/>
        <v>0</v>
      </c>
      <c r="S185" s="360"/>
      <c r="T185" s="361"/>
      <c r="U185" s="255">
        <f t="shared" si="58"/>
        <v>0</v>
      </c>
      <c r="V185" s="169"/>
      <c r="W185" s="169"/>
      <c r="X185" s="169"/>
      <c r="Y185" s="169"/>
      <c r="Z185" s="169"/>
      <c r="AA185" s="378"/>
      <c r="AB185" s="169"/>
      <c r="AC185" s="169"/>
      <c r="AD185" s="169"/>
      <c r="AE185" s="371"/>
      <c r="AF185" s="371"/>
      <c r="AG185" s="371"/>
      <c r="AH185" s="169"/>
      <c r="AI185" s="169"/>
      <c r="AJ185" s="169"/>
      <c r="AK185" s="169"/>
      <c r="AL185" s="169"/>
      <c r="AM185" s="169"/>
      <c r="AN185" s="176"/>
      <c r="AO185" s="176"/>
      <c r="AP185" s="176"/>
    </row>
    <row r="186" spans="9:42" ht="21" customHeight="1">
      <c r="I186" s="265">
        <f t="shared" si="52"/>
        <v>0</v>
      </c>
      <c r="J186" s="255">
        <f t="shared" si="57"/>
        <v>0</v>
      </c>
      <c r="K186" s="343">
        <f t="shared" si="56"/>
        <v>23</v>
      </c>
      <c r="L186" s="356"/>
      <c r="M186" s="356"/>
      <c r="N186" s="357">
        <f t="shared" si="53"/>
        <v>0</v>
      </c>
      <c r="O186" s="358"/>
      <c r="P186" s="358"/>
      <c r="Q186" s="359">
        <f t="shared" si="54"/>
        <v>0</v>
      </c>
      <c r="R186" s="359">
        <f t="shared" si="55"/>
        <v>0</v>
      </c>
      <c r="S186" s="360"/>
      <c r="T186" s="361"/>
      <c r="U186" s="255">
        <f t="shared" si="58"/>
        <v>0</v>
      </c>
      <c r="V186" s="169"/>
      <c r="W186" s="169"/>
      <c r="X186" s="169"/>
      <c r="Y186" s="169"/>
      <c r="Z186" s="169"/>
      <c r="AA186" s="378"/>
      <c r="AB186" s="169"/>
      <c r="AC186" s="169"/>
      <c r="AD186" s="169"/>
      <c r="AE186" s="371"/>
      <c r="AF186" s="371"/>
      <c r="AG186" s="371"/>
      <c r="AH186" s="169"/>
      <c r="AI186" s="169"/>
      <c r="AJ186" s="169"/>
      <c r="AK186" s="169"/>
      <c r="AL186" s="169"/>
      <c r="AM186" s="169"/>
      <c r="AN186" s="176"/>
      <c r="AO186" s="176"/>
      <c r="AP186" s="176"/>
    </row>
    <row r="187" spans="9:42" ht="21" customHeight="1">
      <c r="I187" s="265">
        <f t="shared" si="52"/>
        <v>0</v>
      </c>
      <c r="J187" s="255">
        <f t="shared" si="57"/>
        <v>0</v>
      </c>
      <c r="K187" s="343">
        <f t="shared" si="56"/>
        <v>24</v>
      </c>
      <c r="L187" s="356"/>
      <c r="M187" s="356"/>
      <c r="N187" s="357">
        <f t="shared" si="53"/>
        <v>0</v>
      </c>
      <c r="O187" s="358"/>
      <c r="P187" s="358"/>
      <c r="Q187" s="359">
        <f t="shared" si="54"/>
        <v>0</v>
      </c>
      <c r="R187" s="359">
        <f t="shared" si="55"/>
        <v>0</v>
      </c>
      <c r="S187" s="360"/>
      <c r="T187" s="361"/>
      <c r="U187" s="255">
        <f t="shared" si="58"/>
        <v>0</v>
      </c>
      <c r="V187" s="169"/>
      <c r="W187" s="169"/>
      <c r="X187" s="169"/>
      <c r="Y187" s="169"/>
      <c r="Z187" s="169"/>
      <c r="AA187" s="378"/>
      <c r="AB187" s="169"/>
      <c r="AC187" s="169"/>
      <c r="AD187" s="169"/>
      <c r="AE187" s="371"/>
      <c r="AF187" s="371"/>
      <c r="AG187" s="371"/>
      <c r="AH187" s="169"/>
      <c r="AI187" s="169"/>
      <c r="AJ187" s="169"/>
      <c r="AK187" s="169"/>
      <c r="AL187" s="169"/>
      <c r="AM187" s="169"/>
      <c r="AN187" s="176"/>
      <c r="AO187" s="176"/>
      <c r="AP187" s="176"/>
    </row>
    <row r="188" spans="9:42" ht="21" customHeight="1">
      <c r="I188" s="265">
        <f t="shared" si="52"/>
        <v>0</v>
      </c>
      <c r="J188" s="255">
        <f t="shared" si="57"/>
        <v>0</v>
      </c>
      <c r="K188" s="343">
        <f t="shared" si="56"/>
        <v>25</v>
      </c>
      <c r="L188" s="356"/>
      <c r="M188" s="356"/>
      <c r="N188" s="357">
        <f t="shared" si="53"/>
        <v>0</v>
      </c>
      <c r="O188" s="358"/>
      <c r="P188" s="358"/>
      <c r="Q188" s="359">
        <f t="shared" si="54"/>
        <v>0</v>
      </c>
      <c r="R188" s="359">
        <f t="shared" si="55"/>
        <v>0</v>
      </c>
      <c r="S188" s="360"/>
      <c r="T188" s="361"/>
      <c r="U188" s="255">
        <f t="shared" si="58"/>
        <v>0</v>
      </c>
      <c r="V188" s="169"/>
      <c r="W188" s="169"/>
      <c r="X188" s="169"/>
      <c r="Y188" s="169"/>
      <c r="Z188" s="169"/>
      <c r="AA188" s="378"/>
      <c r="AB188" s="169"/>
      <c r="AC188" s="169"/>
      <c r="AD188" s="169"/>
      <c r="AE188" s="371"/>
      <c r="AF188" s="371"/>
      <c r="AG188" s="371"/>
      <c r="AH188" s="169"/>
      <c r="AI188" s="169"/>
      <c r="AJ188" s="169"/>
      <c r="AK188" s="169"/>
      <c r="AL188" s="169"/>
      <c r="AM188" s="169"/>
      <c r="AN188" s="176"/>
      <c r="AO188" s="176"/>
      <c r="AP188" s="176"/>
    </row>
    <row r="189" spans="9:42" ht="21" customHeight="1">
      <c r="I189" s="265">
        <f t="shared" si="52"/>
        <v>0</v>
      </c>
      <c r="J189" s="255">
        <f t="shared" si="57"/>
        <v>0</v>
      </c>
      <c r="K189" s="343">
        <f t="shared" si="56"/>
        <v>26</v>
      </c>
      <c r="L189" s="356"/>
      <c r="M189" s="356"/>
      <c r="N189" s="357">
        <f t="shared" si="53"/>
        <v>0</v>
      </c>
      <c r="O189" s="358"/>
      <c r="P189" s="358"/>
      <c r="Q189" s="359">
        <f t="shared" si="54"/>
        <v>0</v>
      </c>
      <c r="R189" s="359">
        <f t="shared" si="55"/>
        <v>0</v>
      </c>
      <c r="S189" s="360"/>
      <c r="T189" s="361"/>
      <c r="U189" s="255">
        <f t="shared" si="58"/>
        <v>0</v>
      </c>
      <c r="V189" s="169"/>
      <c r="W189" s="169"/>
      <c r="X189" s="169"/>
      <c r="Y189" s="169"/>
      <c r="Z189" s="169"/>
      <c r="AA189" s="378"/>
      <c r="AB189" s="169"/>
      <c r="AC189" s="169"/>
      <c r="AD189" s="169"/>
      <c r="AE189" s="371"/>
      <c r="AF189" s="371"/>
      <c r="AG189" s="371"/>
      <c r="AH189" s="169"/>
      <c r="AI189" s="169"/>
      <c r="AJ189" s="169"/>
      <c r="AK189" s="169"/>
      <c r="AL189" s="169"/>
      <c r="AM189" s="169"/>
      <c r="AN189" s="176"/>
      <c r="AO189" s="176"/>
      <c r="AP189" s="176"/>
    </row>
    <row r="190" spans="9:42" ht="21" customHeight="1">
      <c r="I190" s="265">
        <f t="shared" si="52"/>
        <v>0</v>
      </c>
      <c r="J190" s="255">
        <f t="shared" si="57"/>
        <v>0</v>
      </c>
      <c r="K190" s="343">
        <f t="shared" si="56"/>
        <v>27</v>
      </c>
      <c r="L190" s="356"/>
      <c r="M190" s="356"/>
      <c r="N190" s="357">
        <f t="shared" si="53"/>
        <v>0</v>
      </c>
      <c r="O190" s="358"/>
      <c r="P190" s="358"/>
      <c r="Q190" s="359">
        <f t="shared" si="54"/>
        <v>0</v>
      </c>
      <c r="R190" s="359">
        <f t="shared" si="55"/>
        <v>0</v>
      </c>
      <c r="S190" s="360"/>
      <c r="T190" s="361"/>
      <c r="U190" s="255">
        <f t="shared" si="58"/>
        <v>0</v>
      </c>
      <c r="V190" s="169"/>
      <c r="W190" s="169"/>
      <c r="X190" s="169"/>
      <c r="Y190" s="169"/>
      <c r="Z190" s="169"/>
      <c r="AA190" s="378"/>
      <c r="AB190" s="169"/>
      <c r="AC190" s="169"/>
      <c r="AD190" s="169"/>
      <c r="AE190" s="371"/>
      <c r="AF190" s="371"/>
      <c r="AG190" s="371"/>
      <c r="AH190" s="169"/>
      <c r="AI190" s="169"/>
      <c r="AJ190" s="169"/>
      <c r="AK190" s="169"/>
      <c r="AL190" s="169"/>
      <c r="AM190" s="169"/>
      <c r="AN190" s="176"/>
      <c r="AO190" s="176"/>
      <c r="AP190" s="176"/>
    </row>
    <row r="191" spans="9:42" ht="21" customHeight="1">
      <c r="I191" s="265">
        <f t="shared" si="52"/>
        <v>0</v>
      </c>
      <c r="J191" s="255">
        <f t="shared" si="57"/>
        <v>0</v>
      </c>
      <c r="K191" s="343">
        <f t="shared" si="56"/>
        <v>28</v>
      </c>
      <c r="L191" s="356"/>
      <c r="M191" s="356"/>
      <c r="N191" s="357">
        <f t="shared" si="53"/>
        <v>0</v>
      </c>
      <c r="O191" s="358"/>
      <c r="P191" s="358"/>
      <c r="Q191" s="359">
        <f t="shared" si="54"/>
        <v>0</v>
      </c>
      <c r="R191" s="359">
        <f t="shared" si="55"/>
        <v>0</v>
      </c>
      <c r="S191" s="360"/>
      <c r="T191" s="361"/>
      <c r="U191" s="255">
        <f t="shared" si="58"/>
        <v>0</v>
      </c>
      <c r="V191" s="169"/>
      <c r="W191" s="169"/>
      <c r="X191" s="169"/>
      <c r="Y191" s="169"/>
      <c r="Z191" s="169"/>
      <c r="AA191" s="378"/>
      <c r="AB191" s="169"/>
      <c r="AC191" s="169"/>
      <c r="AD191" s="169"/>
      <c r="AE191" s="371"/>
      <c r="AF191" s="371"/>
      <c r="AG191" s="371"/>
      <c r="AH191" s="169"/>
      <c r="AI191" s="169"/>
      <c r="AJ191" s="169"/>
      <c r="AK191" s="169"/>
      <c r="AL191" s="169"/>
      <c r="AM191" s="169"/>
      <c r="AN191" s="176"/>
      <c r="AO191" s="176"/>
      <c r="AP191" s="176"/>
    </row>
    <row r="192" spans="9:42" ht="21" customHeight="1">
      <c r="I192" s="265">
        <f t="shared" si="52"/>
        <v>0</v>
      </c>
      <c r="J192" s="255">
        <f t="shared" si="57"/>
        <v>0</v>
      </c>
      <c r="K192" s="343">
        <f t="shared" si="56"/>
        <v>29</v>
      </c>
      <c r="L192" s="356"/>
      <c r="M192" s="356"/>
      <c r="N192" s="357">
        <f t="shared" si="53"/>
        <v>0</v>
      </c>
      <c r="O192" s="358"/>
      <c r="P192" s="358"/>
      <c r="Q192" s="359">
        <f t="shared" si="54"/>
        <v>0</v>
      </c>
      <c r="R192" s="359">
        <f t="shared" si="55"/>
        <v>0</v>
      </c>
      <c r="S192" s="360"/>
      <c r="T192" s="361"/>
      <c r="U192" s="255">
        <f t="shared" si="58"/>
        <v>0</v>
      </c>
      <c r="V192" s="169"/>
      <c r="W192" s="169"/>
      <c r="X192" s="169"/>
      <c r="Y192" s="169"/>
      <c r="Z192" s="169"/>
      <c r="AA192" s="378"/>
      <c r="AB192" s="169"/>
      <c r="AC192" s="169"/>
      <c r="AD192" s="169"/>
      <c r="AE192" s="371"/>
      <c r="AF192" s="371"/>
      <c r="AG192" s="371"/>
      <c r="AH192" s="169"/>
      <c r="AI192" s="169"/>
      <c r="AJ192" s="169"/>
      <c r="AK192" s="169"/>
      <c r="AL192" s="169"/>
      <c r="AM192" s="169"/>
      <c r="AN192" s="176"/>
      <c r="AO192" s="176"/>
      <c r="AP192" s="176"/>
    </row>
    <row r="193" spans="9:42" ht="21" customHeight="1">
      <c r="I193" s="265">
        <f t="shared" si="52"/>
        <v>0</v>
      </c>
      <c r="J193" s="255">
        <f t="shared" si="57"/>
        <v>0</v>
      </c>
      <c r="K193" s="343">
        <f t="shared" si="56"/>
        <v>30</v>
      </c>
      <c r="L193" s="356"/>
      <c r="M193" s="356"/>
      <c r="N193" s="357">
        <f t="shared" si="53"/>
        <v>0</v>
      </c>
      <c r="O193" s="358"/>
      <c r="P193" s="358"/>
      <c r="Q193" s="359">
        <f t="shared" si="54"/>
        <v>0</v>
      </c>
      <c r="R193" s="359">
        <f t="shared" si="55"/>
        <v>0</v>
      </c>
      <c r="S193" s="360"/>
      <c r="T193" s="361"/>
      <c r="U193" s="255">
        <f t="shared" si="58"/>
        <v>0</v>
      </c>
      <c r="V193" s="169"/>
      <c r="W193" s="169"/>
      <c r="X193" s="169"/>
      <c r="Y193" s="169"/>
      <c r="Z193" s="169"/>
      <c r="AA193" s="378"/>
      <c r="AB193" s="169"/>
      <c r="AC193" s="169"/>
      <c r="AD193" s="169"/>
      <c r="AE193" s="371"/>
      <c r="AF193" s="371"/>
      <c r="AG193" s="371"/>
      <c r="AH193" s="169"/>
      <c r="AI193" s="169"/>
      <c r="AJ193" s="169"/>
      <c r="AK193" s="169"/>
      <c r="AL193" s="169"/>
      <c r="AM193" s="169"/>
      <c r="AN193" s="176"/>
      <c r="AO193" s="176"/>
      <c r="AP193" s="176"/>
    </row>
    <row r="194" spans="9:42" ht="21" customHeight="1">
      <c r="I194" s="265">
        <f t="shared" si="52"/>
        <v>0</v>
      </c>
      <c r="J194" s="255">
        <f t="shared" si="57"/>
        <v>0</v>
      </c>
      <c r="K194" s="343">
        <f t="shared" si="56"/>
        <v>31</v>
      </c>
      <c r="L194" s="356"/>
      <c r="M194" s="356"/>
      <c r="N194" s="357">
        <f t="shared" si="53"/>
        <v>0</v>
      </c>
      <c r="O194" s="358"/>
      <c r="P194" s="358"/>
      <c r="Q194" s="359">
        <f t="shared" si="54"/>
        <v>0</v>
      </c>
      <c r="R194" s="359">
        <f t="shared" si="55"/>
        <v>0</v>
      </c>
      <c r="S194" s="360"/>
      <c r="T194" s="361"/>
      <c r="U194" s="255">
        <f t="shared" si="58"/>
        <v>0</v>
      </c>
      <c r="V194" s="169"/>
      <c r="W194" s="169"/>
      <c r="X194" s="169"/>
      <c r="Y194" s="169"/>
      <c r="Z194" s="169"/>
      <c r="AA194" s="378"/>
      <c r="AB194" s="169"/>
      <c r="AC194" s="169"/>
      <c r="AD194" s="169"/>
      <c r="AE194" s="371"/>
      <c r="AF194" s="371"/>
      <c r="AG194" s="371"/>
      <c r="AH194" s="169"/>
      <c r="AI194" s="169"/>
      <c r="AJ194" s="169"/>
      <c r="AK194" s="169"/>
      <c r="AL194" s="169"/>
      <c r="AM194" s="169"/>
      <c r="AN194" s="176"/>
      <c r="AO194" s="176"/>
      <c r="AP194" s="176"/>
    </row>
    <row r="195" spans="9:42" ht="21" customHeight="1">
      <c r="I195" s="265">
        <f t="shared" si="52"/>
        <v>0</v>
      </c>
      <c r="J195" s="255">
        <f t="shared" si="57"/>
        <v>0</v>
      </c>
      <c r="K195" s="343">
        <f t="shared" si="56"/>
        <v>32</v>
      </c>
      <c r="L195" s="356"/>
      <c r="M195" s="356"/>
      <c r="N195" s="357">
        <f t="shared" si="53"/>
        <v>0</v>
      </c>
      <c r="O195" s="358"/>
      <c r="P195" s="358"/>
      <c r="Q195" s="359">
        <f t="shared" si="54"/>
        <v>0</v>
      </c>
      <c r="R195" s="359">
        <f t="shared" si="55"/>
        <v>0</v>
      </c>
      <c r="S195" s="360"/>
      <c r="T195" s="361"/>
      <c r="U195" s="255">
        <f t="shared" si="58"/>
        <v>0</v>
      </c>
      <c r="V195" s="169"/>
      <c r="W195" s="169"/>
      <c r="X195" s="169"/>
      <c r="Y195" s="169"/>
      <c r="Z195" s="169"/>
      <c r="AA195" s="378"/>
      <c r="AB195" s="169"/>
      <c r="AC195" s="169"/>
      <c r="AD195" s="169"/>
      <c r="AE195" s="371"/>
      <c r="AF195" s="371"/>
      <c r="AG195" s="371"/>
      <c r="AH195" s="169"/>
      <c r="AI195" s="169"/>
      <c r="AJ195" s="169"/>
      <c r="AK195" s="169"/>
      <c r="AL195" s="169"/>
      <c r="AM195" s="169"/>
      <c r="AN195" s="176"/>
      <c r="AO195" s="176"/>
      <c r="AP195" s="176"/>
    </row>
    <row r="196" spans="9:42" ht="21" customHeight="1">
      <c r="I196" s="265">
        <f t="shared" si="52"/>
        <v>0</v>
      </c>
      <c r="J196" s="255">
        <f t="shared" si="57"/>
        <v>0</v>
      </c>
      <c r="K196" s="343">
        <f t="shared" si="56"/>
        <v>33</v>
      </c>
      <c r="L196" s="356"/>
      <c r="M196" s="356"/>
      <c r="N196" s="357">
        <f t="shared" si="53"/>
        <v>0</v>
      </c>
      <c r="O196" s="358"/>
      <c r="P196" s="358"/>
      <c r="Q196" s="359">
        <f t="shared" si="54"/>
        <v>0</v>
      </c>
      <c r="R196" s="359">
        <f t="shared" si="55"/>
        <v>0</v>
      </c>
      <c r="S196" s="360"/>
      <c r="T196" s="361"/>
      <c r="U196" s="255">
        <f t="shared" si="58"/>
        <v>0</v>
      </c>
      <c r="V196" s="169"/>
      <c r="W196" s="169"/>
      <c r="X196" s="169"/>
      <c r="Y196" s="169"/>
      <c r="Z196" s="169"/>
      <c r="AA196" s="378"/>
      <c r="AB196" s="169"/>
      <c r="AC196" s="169"/>
      <c r="AD196" s="169"/>
      <c r="AE196" s="371"/>
      <c r="AF196" s="371"/>
      <c r="AG196" s="371"/>
      <c r="AH196" s="169"/>
      <c r="AI196" s="169"/>
      <c r="AJ196" s="169"/>
      <c r="AK196" s="169"/>
      <c r="AL196" s="169"/>
      <c r="AM196" s="169"/>
      <c r="AN196" s="176"/>
      <c r="AO196" s="176"/>
      <c r="AP196" s="176"/>
    </row>
    <row r="197" spans="9:42" ht="21" customHeight="1">
      <c r="I197" s="265">
        <f t="shared" si="52"/>
        <v>0</v>
      </c>
      <c r="J197" s="255">
        <f t="shared" si="57"/>
        <v>0</v>
      </c>
      <c r="K197" s="343">
        <f t="shared" si="56"/>
        <v>34</v>
      </c>
      <c r="L197" s="356"/>
      <c r="M197" s="356"/>
      <c r="N197" s="357">
        <f t="shared" si="53"/>
        <v>0</v>
      </c>
      <c r="O197" s="358"/>
      <c r="P197" s="358"/>
      <c r="Q197" s="359">
        <f t="shared" si="54"/>
        <v>0</v>
      </c>
      <c r="R197" s="359">
        <f t="shared" si="55"/>
        <v>0</v>
      </c>
      <c r="S197" s="360"/>
      <c r="T197" s="361"/>
      <c r="U197" s="255">
        <f t="shared" si="58"/>
        <v>0</v>
      </c>
      <c r="V197" s="169"/>
      <c r="W197" s="169"/>
      <c r="X197" s="169"/>
      <c r="Y197" s="169"/>
      <c r="Z197" s="169"/>
      <c r="AA197" s="378"/>
      <c r="AB197" s="169"/>
      <c r="AC197" s="169"/>
      <c r="AD197" s="169"/>
      <c r="AE197" s="371"/>
      <c r="AF197" s="371"/>
      <c r="AG197" s="371"/>
      <c r="AH197" s="169"/>
      <c r="AI197" s="169"/>
      <c r="AJ197" s="169"/>
      <c r="AK197" s="169"/>
      <c r="AL197" s="169"/>
      <c r="AM197" s="169"/>
      <c r="AN197" s="176"/>
      <c r="AO197" s="176"/>
      <c r="AP197" s="176"/>
    </row>
    <row r="198" spans="9:42" ht="21" customHeight="1">
      <c r="I198" s="265">
        <f t="shared" si="52"/>
        <v>0</v>
      </c>
      <c r="J198" s="255">
        <f t="shared" si="57"/>
        <v>0</v>
      </c>
      <c r="K198" s="343">
        <f t="shared" si="56"/>
        <v>35</v>
      </c>
      <c r="L198" s="356"/>
      <c r="M198" s="356"/>
      <c r="N198" s="357">
        <f t="shared" si="53"/>
        <v>0</v>
      </c>
      <c r="O198" s="358"/>
      <c r="P198" s="358"/>
      <c r="Q198" s="359">
        <f t="shared" si="54"/>
        <v>0</v>
      </c>
      <c r="R198" s="359">
        <f t="shared" si="55"/>
        <v>0</v>
      </c>
      <c r="S198" s="360"/>
      <c r="T198" s="361"/>
      <c r="U198" s="255">
        <f t="shared" si="58"/>
        <v>0</v>
      </c>
      <c r="V198" s="169"/>
      <c r="W198" s="169"/>
      <c r="X198" s="169"/>
      <c r="Y198" s="169"/>
      <c r="Z198" s="169"/>
      <c r="AA198" s="378"/>
      <c r="AB198" s="169"/>
      <c r="AC198" s="169"/>
      <c r="AD198" s="169"/>
      <c r="AE198" s="371"/>
      <c r="AF198" s="371"/>
      <c r="AG198" s="371"/>
      <c r="AH198" s="169"/>
      <c r="AI198" s="169"/>
      <c r="AJ198" s="169"/>
      <c r="AK198" s="169"/>
      <c r="AL198" s="169"/>
      <c r="AM198" s="169"/>
      <c r="AN198" s="176"/>
      <c r="AO198" s="176"/>
      <c r="AP198" s="176"/>
    </row>
    <row r="199" spans="9:42" ht="21" customHeight="1">
      <c r="I199" s="265">
        <f t="shared" si="52"/>
        <v>0</v>
      </c>
      <c r="J199" s="255">
        <f t="shared" si="57"/>
        <v>0</v>
      </c>
      <c r="K199" s="343">
        <f t="shared" si="56"/>
        <v>36</v>
      </c>
      <c r="L199" s="356"/>
      <c r="M199" s="356"/>
      <c r="N199" s="357">
        <f t="shared" si="53"/>
        <v>0</v>
      </c>
      <c r="O199" s="358"/>
      <c r="P199" s="358"/>
      <c r="Q199" s="359">
        <f t="shared" si="54"/>
        <v>0</v>
      </c>
      <c r="R199" s="359">
        <f t="shared" si="55"/>
        <v>0</v>
      </c>
      <c r="S199" s="360"/>
      <c r="T199" s="361"/>
      <c r="U199" s="255">
        <f t="shared" si="58"/>
        <v>0</v>
      </c>
      <c r="V199" s="169"/>
      <c r="W199" s="169"/>
      <c r="X199" s="169"/>
      <c r="Y199" s="169"/>
      <c r="Z199" s="169"/>
      <c r="AA199" s="378"/>
      <c r="AB199" s="169"/>
      <c r="AC199" s="169"/>
      <c r="AD199" s="169"/>
      <c r="AE199" s="371"/>
      <c r="AF199" s="371"/>
      <c r="AG199" s="371"/>
      <c r="AH199" s="169"/>
      <c r="AI199" s="169"/>
      <c r="AJ199" s="169"/>
      <c r="AK199" s="169"/>
      <c r="AL199" s="169"/>
      <c r="AM199" s="169"/>
      <c r="AN199" s="176"/>
      <c r="AO199" s="176"/>
      <c r="AP199" s="176"/>
    </row>
    <row r="200" spans="9:42" ht="21" customHeight="1" thickBot="1">
      <c r="I200" s="265">
        <f t="shared" si="52"/>
        <v>0</v>
      </c>
      <c r="J200" s="255">
        <f t="shared" si="57"/>
        <v>0</v>
      </c>
      <c r="K200" s="385">
        <f t="shared" si="56"/>
        <v>37</v>
      </c>
      <c r="L200" s="356"/>
      <c r="M200" s="356"/>
      <c r="N200" s="387">
        <f t="shared" si="53"/>
        <v>0</v>
      </c>
      <c r="O200" s="388"/>
      <c r="P200" s="388"/>
      <c r="Q200" s="389">
        <f t="shared" si="54"/>
        <v>0</v>
      </c>
      <c r="R200" s="389">
        <f t="shared" si="55"/>
        <v>0</v>
      </c>
      <c r="S200" s="390"/>
      <c r="T200" s="391"/>
      <c r="U200" s="255">
        <f t="shared" si="58"/>
        <v>0</v>
      </c>
      <c r="V200" s="169"/>
      <c r="W200" s="169"/>
      <c r="X200" s="169"/>
      <c r="Y200" s="169"/>
      <c r="Z200" s="169"/>
      <c r="AA200" s="378"/>
      <c r="AB200" s="169"/>
      <c r="AC200" s="169"/>
      <c r="AD200" s="169"/>
      <c r="AE200" s="371"/>
      <c r="AF200" s="371"/>
      <c r="AG200" s="371"/>
      <c r="AH200" s="169"/>
      <c r="AI200" s="169"/>
      <c r="AJ200" s="169"/>
      <c r="AK200" s="169"/>
      <c r="AL200" s="169"/>
      <c r="AM200" s="169"/>
      <c r="AN200" s="176"/>
      <c r="AO200" s="176"/>
      <c r="AP200" s="176"/>
    </row>
    <row r="201" spans="9:42" ht="21" customHeight="1">
      <c r="I201" s="265">
        <f t="shared" ref="I201:I225" si="59">IF((O$203+P$203)&gt;0,1,0)</f>
        <v>0</v>
      </c>
      <c r="J201" s="255">
        <f t="shared" si="57"/>
        <v>0</v>
      </c>
      <c r="K201" s="2439" t="s">
        <v>1462</v>
      </c>
      <c r="L201" s="2465" t="s">
        <v>1461</v>
      </c>
      <c r="M201" s="2467" t="s">
        <v>1460</v>
      </c>
      <c r="N201" s="2443" t="s">
        <v>1459</v>
      </c>
      <c r="O201" s="2445" t="s">
        <v>1458</v>
      </c>
      <c r="P201" s="2445"/>
      <c r="Q201" s="2445" t="s">
        <v>1457</v>
      </c>
      <c r="R201" s="2445"/>
      <c r="S201" s="2446" t="s">
        <v>1456</v>
      </c>
      <c r="T201" s="2448" t="s">
        <v>1455</v>
      </c>
      <c r="U201" s="255">
        <f t="shared" si="58"/>
        <v>0</v>
      </c>
      <c r="V201" s="169"/>
      <c r="W201" s="169"/>
      <c r="X201" s="169"/>
      <c r="Y201" s="169"/>
      <c r="Z201" s="169"/>
      <c r="AA201" s="378"/>
      <c r="AB201" s="169"/>
      <c r="AC201" s="169"/>
      <c r="AD201" s="169"/>
      <c r="AE201" s="371"/>
      <c r="AF201" s="371"/>
      <c r="AG201" s="371"/>
      <c r="AH201" s="169"/>
      <c r="AI201" s="169"/>
      <c r="AJ201" s="169"/>
      <c r="AK201" s="169"/>
      <c r="AL201" s="169"/>
      <c r="AM201" s="169"/>
      <c r="AN201" s="176"/>
      <c r="AO201" s="176"/>
      <c r="AP201" s="176"/>
    </row>
    <row r="202" spans="9:42" ht="21" customHeight="1">
      <c r="I202" s="265">
        <f t="shared" si="59"/>
        <v>0</v>
      </c>
      <c r="J202" s="255">
        <f t="shared" si="57"/>
        <v>0</v>
      </c>
      <c r="K202" s="2440"/>
      <c r="L202" s="2466"/>
      <c r="M202" s="2468"/>
      <c r="N202" s="2444"/>
      <c r="O202" s="334" t="s">
        <v>1446</v>
      </c>
      <c r="P202" s="335" t="s">
        <v>1445</v>
      </c>
      <c r="Q202" s="335" t="s">
        <v>1446</v>
      </c>
      <c r="R202" s="415" t="s">
        <v>1445</v>
      </c>
      <c r="S202" s="2447"/>
      <c r="T202" s="2449"/>
      <c r="U202" s="255">
        <f t="shared" si="58"/>
        <v>0</v>
      </c>
      <c r="V202" s="169"/>
      <c r="W202" s="169"/>
      <c r="X202" s="169"/>
      <c r="Y202" s="169"/>
      <c r="Z202" s="169"/>
      <c r="AA202" s="378"/>
      <c r="AB202" s="169"/>
      <c r="AC202" s="169"/>
      <c r="AD202" s="169"/>
      <c r="AE202" s="371"/>
      <c r="AF202" s="371"/>
      <c r="AG202" s="371"/>
      <c r="AH202" s="169"/>
      <c r="AI202" s="169"/>
      <c r="AJ202" s="169"/>
      <c r="AK202" s="169"/>
      <c r="AL202" s="169"/>
      <c r="AM202" s="169"/>
      <c r="AN202" s="176"/>
      <c r="AO202" s="176"/>
      <c r="AP202" s="176"/>
    </row>
    <row r="203" spans="9:42" ht="21" customHeight="1">
      <c r="I203" s="265">
        <f t="shared" si="59"/>
        <v>0</v>
      </c>
      <c r="J203" s="255">
        <f t="shared" si="57"/>
        <v>0</v>
      </c>
      <c r="K203" s="343">
        <f>+K50+1</f>
        <v>38</v>
      </c>
      <c r="L203" s="356"/>
      <c r="M203" s="356"/>
      <c r="N203" s="357">
        <f t="shared" ref="N203:N225" si="60">IF(O203+P203&gt;0,$W$152,)</f>
        <v>0</v>
      </c>
      <c r="O203" s="358"/>
      <c r="P203" s="358"/>
      <c r="Q203" s="359">
        <f t="shared" ref="Q203:Q225" si="61">ROUND(O203*50,0)</f>
        <v>0</v>
      </c>
      <c r="R203" s="359">
        <f t="shared" ref="R203:R225" si="62">ROUND(P203*50,0)</f>
        <v>0</v>
      </c>
      <c r="S203" s="360"/>
      <c r="T203" s="361"/>
      <c r="U203" s="255">
        <f t="shared" si="58"/>
        <v>0</v>
      </c>
      <c r="V203" s="169"/>
      <c r="W203" s="169"/>
      <c r="X203" s="169"/>
      <c r="Y203" s="169"/>
      <c r="Z203" s="169"/>
      <c r="AA203" s="378"/>
      <c r="AB203" s="169"/>
      <c r="AC203" s="169"/>
      <c r="AD203" s="169"/>
      <c r="AE203" s="371"/>
      <c r="AF203" s="371"/>
      <c r="AG203" s="371"/>
      <c r="AH203" s="169"/>
      <c r="AI203" s="169"/>
      <c r="AJ203" s="169"/>
      <c r="AK203" s="169"/>
      <c r="AL203" s="169"/>
      <c r="AM203" s="169"/>
      <c r="AN203" s="176"/>
      <c r="AO203" s="176"/>
      <c r="AP203" s="176"/>
    </row>
    <row r="204" spans="9:42" ht="21" customHeight="1">
      <c r="I204" s="265">
        <f t="shared" si="59"/>
        <v>0</v>
      </c>
      <c r="J204" s="255">
        <f t="shared" si="57"/>
        <v>0</v>
      </c>
      <c r="K204" s="343">
        <f t="shared" ref="K204:K225" si="63">+K203+1</f>
        <v>39</v>
      </c>
      <c r="L204" s="356"/>
      <c r="M204" s="356"/>
      <c r="N204" s="357">
        <f t="shared" si="60"/>
        <v>0</v>
      </c>
      <c r="O204" s="358"/>
      <c r="P204" s="358"/>
      <c r="Q204" s="359">
        <f t="shared" si="61"/>
        <v>0</v>
      </c>
      <c r="R204" s="359">
        <f t="shared" si="62"/>
        <v>0</v>
      </c>
      <c r="S204" s="360"/>
      <c r="T204" s="361"/>
      <c r="U204" s="255">
        <f t="shared" si="58"/>
        <v>0</v>
      </c>
      <c r="V204" s="169"/>
      <c r="W204" s="169"/>
      <c r="X204" s="169"/>
      <c r="Y204" s="169"/>
      <c r="Z204" s="169"/>
      <c r="AA204" s="378"/>
      <c r="AB204" s="169"/>
      <c r="AC204" s="169"/>
      <c r="AD204" s="169"/>
      <c r="AE204" s="371"/>
      <c r="AF204" s="371"/>
      <c r="AG204" s="371"/>
      <c r="AH204" s="169"/>
      <c r="AI204" s="169"/>
      <c r="AJ204" s="169"/>
      <c r="AK204" s="169"/>
      <c r="AL204" s="169"/>
      <c r="AM204" s="169"/>
      <c r="AN204" s="176"/>
      <c r="AO204" s="176"/>
      <c r="AP204" s="176"/>
    </row>
    <row r="205" spans="9:42" ht="21" customHeight="1">
      <c r="I205" s="265">
        <f t="shared" si="59"/>
        <v>0</v>
      </c>
      <c r="J205" s="255">
        <f t="shared" si="57"/>
        <v>0</v>
      </c>
      <c r="K205" s="343">
        <f t="shared" si="63"/>
        <v>40</v>
      </c>
      <c r="L205" s="356"/>
      <c r="M205" s="356"/>
      <c r="N205" s="357">
        <f t="shared" si="60"/>
        <v>0</v>
      </c>
      <c r="O205" s="358"/>
      <c r="P205" s="358"/>
      <c r="Q205" s="359">
        <f t="shared" si="61"/>
        <v>0</v>
      </c>
      <c r="R205" s="359">
        <f t="shared" si="62"/>
        <v>0</v>
      </c>
      <c r="S205" s="360"/>
      <c r="T205" s="361"/>
      <c r="U205" s="255">
        <f t="shared" si="58"/>
        <v>0</v>
      </c>
      <c r="V205" s="169"/>
      <c r="W205" s="169"/>
      <c r="X205" s="169"/>
      <c r="Y205" s="169"/>
      <c r="Z205" s="169"/>
      <c r="AA205" s="378"/>
      <c r="AB205" s="169"/>
      <c r="AC205" s="169"/>
      <c r="AD205" s="169"/>
      <c r="AE205" s="371"/>
      <c r="AF205" s="371"/>
      <c r="AG205" s="371"/>
      <c r="AH205" s="169"/>
      <c r="AI205" s="169"/>
      <c r="AJ205" s="169"/>
      <c r="AK205" s="169"/>
      <c r="AL205" s="169"/>
      <c r="AM205" s="169"/>
      <c r="AN205" s="176"/>
      <c r="AO205" s="176"/>
      <c r="AP205" s="176"/>
    </row>
    <row r="206" spans="9:42" ht="21" customHeight="1">
      <c r="I206" s="265">
        <f t="shared" si="59"/>
        <v>0</v>
      </c>
      <c r="J206" s="255">
        <f t="shared" si="57"/>
        <v>0</v>
      </c>
      <c r="K206" s="343">
        <f t="shared" si="63"/>
        <v>41</v>
      </c>
      <c r="L206" s="356"/>
      <c r="M206" s="356"/>
      <c r="N206" s="357">
        <f t="shared" si="60"/>
        <v>0</v>
      </c>
      <c r="O206" s="358"/>
      <c r="P206" s="358"/>
      <c r="Q206" s="359">
        <f t="shared" si="61"/>
        <v>0</v>
      </c>
      <c r="R206" s="359">
        <f t="shared" si="62"/>
        <v>0</v>
      </c>
      <c r="S206" s="360"/>
      <c r="T206" s="361"/>
      <c r="U206" s="255">
        <f t="shared" si="58"/>
        <v>0</v>
      </c>
      <c r="V206" s="169"/>
      <c r="W206" s="169"/>
      <c r="X206" s="169"/>
      <c r="Y206" s="169"/>
      <c r="Z206" s="169"/>
      <c r="AA206" s="378"/>
      <c r="AB206" s="169"/>
      <c r="AC206" s="169"/>
      <c r="AD206" s="169"/>
      <c r="AE206" s="371"/>
      <c r="AF206" s="371"/>
      <c r="AG206" s="371"/>
      <c r="AH206" s="169"/>
      <c r="AI206" s="169"/>
      <c r="AJ206" s="169"/>
      <c r="AK206" s="169"/>
      <c r="AL206" s="169"/>
      <c r="AM206" s="169"/>
      <c r="AN206" s="176"/>
      <c r="AO206" s="176"/>
      <c r="AP206" s="176"/>
    </row>
    <row r="207" spans="9:42" ht="21" customHeight="1">
      <c r="I207" s="265">
        <f t="shared" si="59"/>
        <v>0</v>
      </c>
      <c r="J207" s="255">
        <f t="shared" si="57"/>
        <v>0</v>
      </c>
      <c r="K207" s="343">
        <f t="shared" si="63"/>
        <v>42</v>
      </c>
      <c r="L207" s="356"/>
      <c r="M207" s="356"/>
      <c r="N207" s="357">
        <f t="shared" si="60"/>
        <v>0</v>
      </c>
      <c r="O207" s="358"/>
      <c r="P207" s="358"/>
      <c r="Q207" s="359">
        <f t="shared" si="61"/>
        <v>0</v>
      </c>
      <c r="R207" s="359">
        <f t="shared" si="62"/>
        <v>0</v>
      </c>
      <c r="S207" s="360"/>
      <c r="T207" s="361"/>
      <c r="U207" s="255">
        <f t="shared" si="58"/>
        <v>0</v>
      </c>
      <c r="V207" s="169"/>
      <c r="W207" s="169"/>
      <c r="X207" s="169"/>
      <c r="Y207" s="169"/>
      <c r="Z207" s="169"/>
      <c r="AA207" s="378"/>
      <c r="AB207" s="169"/>
      <c r="AC207" s="169"/>
      <c r="AD207" s="169"/>
      <c r="AE207" s="371"/>
      <c r="AF207" s="371"/>
      <c r="AG207" s="371"/>
      <c r="AH207" s="169"/>
      <c r="AI207" s="169"/>
      <c r="AJ207" s="169"/>
      <c r="AK207" s="169"/>
      <c r="AL207" s="169"/>
      <c r="AM207" s="169"/>
      <c r="AN207" s="176"/>
      <c r="AO207" s="176"/>
      <c r="AP207" s="176"/>
    </row>
    <row r="208" spans="9:42" ht="21" customHeight="1">
      <c r="I208" s="265">
        <f t="shared" si="59"/>
        <v>0</v>
      </c>
      <c r="J208" s="255">
        <f t="shared" si="57"/>
        <v>0</v>
      </c>
      <c r="K208" s="343">
        <f t="shared" si="63"/>
        <v>43</v>
      </c>
      <c r="L208" s="356"/>
      <c r="M208" s="356"/>
      <c r="N208" s="357">
        <f t="shared" si="60"/>
        <v>0</v>
      </c>
      <c r="O208" s="358"/>
      <c r="P208" s="358"/>
      <c r="Q208" s="359">
        <f t="shared" si="61"/>
        <v>0</v>
      </c>
      <c r="R208" s="359">
        <f t="shared" si="62"/>
        <v>0</v>
      </c>
      <c r="S208" s="360"/>
      <c r="T208" s="361"/>
      <c r="U208" s="255">
        <f t="shared" si="58"/>
        <v>0</v>
      </c>
      <c r="V208" s="169"/>
      <c r="W208" s="169"/>
      <c r="X208" s="169"/>
      <c r="Y208" s="169"/>
      <c r="Z208" s="169"/>
      <c r="AA208" s="378"/>
      <c r="AB208" s="169"/>
      <c r="AC208" s="169"/>
      <c r="AD208" s="169"/>
      <c r="AE208" s="371"/>
      <c r="AF208" s="371"/>
      <c r="AG208" s="371"/>
      <c r="AH208" s="169"/>
      <c r="AI208" s="169"/>
      <c r="AJ208" s="169"/>
      <c r="AK208" s="169"/>
      <c r="AL208" s="169"/>
      <c r="AM208" s="169"/>
      <c r="AN208" s="176"/>
      <c r="AO208" s="176"/>
      <c r="AP208" s="176"/>
    </row>
    <row r="209" spans="9:42" ht="21" customHeight="1">
      <c r="I209" s="265">
        <f t="shared" si="59"/>
        <v>0</v>
      </c>
      <c r="J209" s="255">
        <f t="shared" si="57"/>
        <v>0</v>
      </c>
      <c r="K209" s="343">
        <f t="shared" si="63"/>
        <v>44</v>
      </c>
      <c r="L209" s="356"/>
      <c r="M209" s="356"/>
      <c r="N209" s="357">
        <f t="shared" si="60"/>
        <v>0</v>
      </c>
      <c r="O209" s="358"/>
      <c r="P209" s="358"/>
      <c r="Q209" s="359">
        <f t="shared" si="61"/>
        <v>0</v>
      </c>
      <c r="R209" s="359">
        <f t="shared" si="62"/>
        <v>0</v>
      </c>
      <c r="S209" s="360"/>
      <c r="T209" s="361"/>
      <c r="U209" s="255">
        <f t="shared" si="58"/>
        <v>0</v>
      </c>
      <c r="V209" s="169"/>
      <c r="W209" s="169"/>
      <c r="X209" s="169"/>
      <c r="Y209" s="169"/>
      <c r="Z209" s="169"/>
      <c r="AA209" s="378"/>
      <c r="AB209" s="169"/>
      <c r="AC209" s="169"/>
      <c r="AD209" s="169"/>
      <c r="AE209" s="371"/>
      <c r="AF209" s="371"/>
      <c r="AG209" s="371"/>
      <c r="AH209" s="169"/>
      <c r="AI209" s="169"/>
      <c r="AJ209" s="169"/>
      <c r="AK209" s="169"/>
      <c r="AL209" s="169"/>
      <c r="AM209" s="169"/>
      <c r="AN209" s="176"/>
      <c r="AO209" s="176"/>
      <c r="AP209" s="176"/>
    </row>
    <row r="210" spans="9:42" ht="21" customHeight="1">
      <c r="I210" s="265">
        <f t="shared" si="59"/>
        <v>0</v>
      </c>
      <c r="J210" s="255">
        <f t="shared" si="57"/>
        <v>0</v>
      </c>
      <c r="K210" s="343">
        <f t="shared" si="63"/>
        <v>45</v>
      </c>
      <c r="L210" s="356"/>
      <c r="M210" s="356"/>
      <c r="N210" s="357">
        <f t="shared" si="60"/>
        <v>0</v>
      </c>
      <c r="O210" s="358"/>
      <c r="P210" s="358"/>
      <c r="Q210" s="359">
        <f t="shared" si="61"/>
        <v>0</v>
      </c>
      <c r="R210" s="359">
        <f t="shared" si="62"/>
        <v>0</v>
      </c>
      <c r="S210" s="360"/>
      <c r="T210" s="361"/>
      <c r="U210" s="255">
        <f t="shared" si="58"/>
        <v>0</v>
      </c>
      <c r="V210" s="169"/>
      <c r="W210" s="169"/>
      <c r="X210" s="169"/>
      <c r="Y210" s="169"/>
      <c r="Z210" s="169"/>
      <c r="AA210" s="378"/>
      <c r="AB210" s="169"/>
      <c r="AC210" s="169"/>
      <c r="AD210" s="169"/>
      <c r="AE210" s="371"/>
      <c r="AF210" s="371"/>
      <c r="AG210" s="371"/>
      <c r="AH210" s="169"/>
      <c r="AI210" s="169"/>
      <c r="AJ210" s="169"/>
      <c r="AK210" s="169"/>
      <c r="AL210" s="169"/>
      <c r="AM210" s="169"/>
      <c r="AN210" s="176"/>
      <c r="AO210" s="176"/>
      <c r="AP210" s="176"/>
    </row>
    <row r="211" spans="9:42" ht="21" customHeight="1">
      <c r="I211" s="265">
        <f t="shared" si="59"/>
        <v>0</v>
      </c>
      <c r="J211" s="255">
        <f t="shared" si="57"/>
        <v>0</v>
      </c>
      <c r="K211" s="343">
        <f t="shared" si="63"/>
        <v>46</v>
      </c>
      <c r="L211" s="356"/>
      <c r="M211" s="356"/>
      <c r="N211" s="357">
        <f t="shared" si="60"/>
        <v>0</v>
      </c>
      <c r="O211" s="358"/>
      <c r="P211" s="358"/>
      <c r="Q211" s="359">
        <f t="shared" si="61"/>
        <v>0</v>
      </c>
      <c r="R211" s="359">
        <f t="shared" si="62"/>
        <v>0</v>
      </c>
      <c r="S211" s="360"/>
      <c r="T211" s="361"/>
      <c r="U211" s="255">
        <f t="shared" si="58"/>
        <v>0</v>
      </c>
      <c r="V211" s="169"/>
      <c r="W211" s="169"/>
      <c r="X211" s="169"/>
      <c r="Y211" s="169"/>
      <c r="Z211" s="169"/>
      <c r="AA211" s="378"/>
      <c r="AB211" s="169"/>
      <c r="AC211" s="169"/>
      <c r="AD211" s="169"/>
      <c r="AE211" s="371"/>
      <c r="AF211" s="371"/>
      <c r="AG211" s="371"/>
      <c r="AH211" s="169"/>
      <c r="AI211" s="169"/>
      <c r="AJ211" s="169"/>
      <c r="AK211" s="169"/>
      <c r="AL211" s="169"/>
      <c r="AM211" s="169"/>
      <c r="AN211" s="176"/>
      <c r="AO211" s="176"/>
      <c r="AP211" s="176"/>
    </row>
    <row r="212" spans="9:42" ht="21" customHeight="1">
      <c r="I212" s="265">
        <f t="shared" si="59"/>
        <v>0</v>
      </c>
      <c r="J212" s="255">
        <f t="shared" si="57"/>
        <v>0</v>
      </c>
      <c r="K212" s="343">
        <f t="shared" si="63"/>
        <v>47</v>
      </c>
      <c r="L212" s="356"/>
      <c r="M212" s="356"/>
      <c r="N212" s="357">
        <f t="shared" si="60"/>
        <v>0</v>
      </c>
      <c r="O212" s="358"/>
      <c r="P212" s="358"/>
      <c r="Q212" s="359">
        <f t="shared" si="61"/>
        <v>0</v>
      </c>
      <c r="R212" s="359">
        <f t="shared" si="62"/>
        <v>0</v>
      </c>
      <c r="S212" s="360"/>
      <c r="T212" s="361"/>
      <c r="U212" s="255">
        <f t="shared" si="58"/>
        <v>0</v>
      </c>
      <c r="V212" s="169"/>
      <c r="W212" s="169"/>
      <c r="X212" s="169"/>
      <c r="Y212" s="169"/>
      <c r="Z212" s="169"/>
      <c r="AA212" s="378"/>
      <c r="AB212" s="169"/>
      <c r="AC212" s="169"/>
      <c r="AD212" s="169"/>
      <c r="AE212" s="371"/>
      <c r="AF212" s="371"/>
      <c r="AG212" s="371"/>
      <c r="AH212" s="169"/>
      <c r="AI212" s="169"/>
      <c r="AJ212" s="169"/>
      <c r="AK212" s="169"/>
      <c r="AL212" s="169"/>
      <c r="AM212" s="169"/>
      <c r="AN212" s="176"/>
      <c r="AO212" s="176"/>
      <c r="AP212" s="176"/>
    </row>
    <row r="213" spans="9:42" ht="21" customHeight="1">
      <c r="I213" s="265">
        <f t="shared" si="59"/>
        <v>0</v>
      </c>
      <c r="J213" s="255">
        <f t="shared" si="57"/>
        <v>0</v>
      </c>
      <c r="K213" s="343">
        <f t="shared" si="63"/>
        <v>48</v>
      </c>
      <c r="L213" s="356"/>
      <c r="M213" s="356"/>
      <c r="N213" s="357">
        <f t="shared" si="60"/>
        <v>0</v>
      </c>
      <c r="O213" s="358"/>
      <c r="P213" s="358"/>
      <c r="Q213" s="359">
        <f t="shared" si="61"/>
        <v>0</v>
      </c>
      <c r="R213" s="359">
        <f t="shared" si="62"/>
        <v>0</v>
      </c>
      <c r="S213" s="360"/>
      <c r="T213" s="361"/>
      <c r="U213" s="255">
        <f t="shared" si="58"/>
        <v>0</v>
      </c>
      <c r="V213" s="169"/>
      <c r="W213" s="169"/>
      <c r="X213" s="169"/>
      <c r="Y213" s="169"/>
      <c r="Z213" s="169"/>
      <c r="AA213" s="378"/>
      <c r="AB213" s="169"/>
      <c r="AC213" s="169"/>
      <c r="AD213" s="169"/>
      <c r="AE213" s="371"/>
      <c r="AF213" s="371"/>
      <c r="AG213" s="371"/>
      <c r="AH213" s="169"/>
      <c r="AI213" s="169"/>
      <c r="AJ213" s="169"/>
      <c r="AK213" s="169"/>
      <c r="AL213" s="169"/>
      <c r="AM213" s="169"/>
      <c r="AN213" s="176"/>
      <c r="AO213" s="176"/>
      <c r="AP213" s="176"/>
    </row>
    <row r="214" spans="9:42" ht="21" customHeight="1">
      <c r="I214" s="265">
        <f t="shared" si="59"/>
        <v>0</v>
      </c>
      <c r="J214" s="255">
        <f t="shared" si="57"/>
        <v>0</v>
      </c>
      <c r="K214" s="343">
        <f t="shared" si="63"/>
        <v>49</v>
      </c>
      <c r="L214" s="356"/>
      <c r="M214" s="356"/>
      <c r="N214" s="357">
        <f t="shared" si="60"/>
        <v>0</v>
      </c>
      <c r="O214" s="358"/>
      <c r="P214" s="358"/>
      <c r="Q214" s="359">
        <f t="shared" si="61"/>
        <v>0</v>
      </c>
      <c r="R214" s="359">
        <f t="shared" si="62"/>
        <v>0</v>
      </c>
      <c r="S214" s="360"/>
      <c r="T214" s="361"/>
      <c r="U214" s="255">
        <f t="shared" si="58"/>
        <v>0</v>
      </c>
      <c r="V214" s="169"/>
      <c r="W214" s="169"/>
      <c r="X214" s="169"/>
      <c r="Y214" s="169"/>
      <c r="Z214" s="169"/>
      <c r="AA214" s="378"/>
      <c r="AB214" s="169"/>
      <c r="AC214" s="169"/>
      <c r="AD214" s="169"/>
      <c r="AE214" s="371"/>
      <c r="AF214" s="371"/>
      <c r="AG214" s="371"/>
      <c r="AH214" s="169"/>
      <c r="AI214" s="169"/>
      <c r="AJ214" s="169"/>
      <c r="AK214" s="169"/>
      <c r="AL214" s="169"/>
      <c r="AM214" s="169"/>
      <c r="AN214" s="176"/>
      <c r="AO214" s="176"/>
      <c r="AP214" s="176"/>
    </row>
    <row r="215" spans="9:42" ht="21" customHeight="1">
      <c r="I215" s="265">
        <f t="shared" si="59"/>
        <v>0</v>
      </c>
      <c r="J215" s="255">
        <f t="shared" ref="J215:J225" si="64">IF($Q$154&gt;0,3,)</f>
        <v>0</v>
      </c>
      <c r="K215" s="343">
        <f t="shared" si="63"/>
        <v>50</v>
      </c>
      <c r="L215" s="356"/>
      <c r="M215" s="356"/>
      <c r="N215" s="357">
        <f t="shared" si="60"/>
        <v>0</v>
      </c>
      <c r="O215" s="358"/>
      <c r="P215" s="358"/>
      <c r="Q215" s="359">
        <f t="shared" si="61"/>
        <v>0</v>
      </c>
      <c r="R215" s="359">
        <f t="shared" si="62"/>
        <v>0</v>
      </c>
      <c r="S215" s="360"/>
      <c r="T215" s="361"/>
      <c r="U215" s="255">
        <f t="shared" ref="U215:U225" si="65">IF($Q$154&gt;0,3,)</f>
        <v>0</v>
      </c>
      <c r="V215" s="169"/>
      <c r="W215" s="169"/>
      <c r="X215" s="169"/>
      <c r="Y215" s="169"/>
      <c r="Z215" s="169"/>
      <c r="AA215" s="378"/>
      <c r="AB215" s="169"/>
      <c r="AC215" s="169"/>
      <c r="AD215" s="169"/>
      <c r="AE215" s="371"/>
      <c r="AF215" s="371"/>
      <c r="AG215" s="371"/>
      <c r="AH215" s="169"/>
      <c r="AI215" s="169"/>
      <c r="AJ215" s="169"/>
      <c r="AK215" s="169"/>
      <c r="AL215" s="169"/>
      <c r="AM215" s="169"/>
      <c r="AN215" s="176"/>
      <c r="AO215" s="176"/>
      <c r="AP215" s="176"/>
    </row>
    <row r="216" spans="9:42" ht="21" customHeight="1">
      <c r="I216" s="265">
        <f t="shared" si="59"/>
        <v>0</v>
      </c>
      <c r="J216" s="255">
        <f t="shared" si="64"/>
        <v>0</v>
      </c>
      <c r="K216" s="343">
        <f t="shared" si="63"/>
        <v>51</v>
      </c>
      <c r="L216" s="356"/>
      <c r="M216" s="356"/>
      <c r="N216" s="357">
        <f t="shared" si="60"/>
        <v>0</v>
      </c>
      <c r="O216" s="358"/>
      <c r="P216" s="358"/>
      <c r="Q216" s="359">
        <f t="shared" si="61"/>
        <v>0</v>
      </c>
      <c r="R216" s="359">
        <f t="shared" si="62"/>
        <v>0</v>
      </c>
      <c r="S216" s="360"/>
      <c r="T216" s="361"/>
      <c r="U216" s="255">
        <f t="shared" si="65"/>
        <v>0</v>
      </c>
      <c r="V216" s="169"/>
      <c r="W216" s="169"/>
      <c r="X216" s="169"/>
      <c r="Y216" s="169"/>
      <c r="Z216" s="169"/>
      <c r="AA216" s="378"/>
      <c r="AB216" s="169"/>
      <c r="AC216" s="169"/>
      <c r="AD216" s="169"/>
      <c r="AE216" s="371"/>
      <c r="AF216" s="371"/>
      <c r="AG216" s="371"/>
      <c r="AH216" s="169"/>
      <c r="AI216" s="169"/>
      <c r="AJ216" s="169"/>
      <c r="AK216" s="169"/>
      <c r="AL216" s="169"/>
      <c r="AM216" s="169"/>
      <c r="AN216" s="176"/>
      <c r="AO216" s="176"/>
      <c r="AP216" s="176"/>
    </row>
    <row r="217" spans="9:42" ht="21" customHeight="1">
      <c r="I217" s="265">
        <f t="shared" si="59"/>
        <v>0</v>
      </c>
      <c r="J217" s="255">
        <f t="shared" si="64"/>
        <v>0</v>
      </c>
      <c r="K217" s="343">
        <f t="shared" si="63"/>
        <v>52</v>
      </c>
      <c r="L217" s="356"/>
      <c r="M217" s="356"/>
      <c r="N217" s="357">
        <f t="shared" si="60"/>
        <v>0</v>
      </c>
      <c r="O217" s="358"/>
      <c r="P217" s="358"/>
      <c r="Q217" s="359">
        <f t="shared" si="61"/>
        <v>0</v>
      </c>
      <c r="R217" s="359">
        <f t="shared" si="62"/>
        <v>0</v>
      </c>
      <c r="S217" s="360"/>
      <c r="T217" s="361"/>
      <c r="U217" s="255">
        <f t="shared" si="65"/>
        <v>0</v>
      </c>
      <c r="V217" s="169"/>
      <c r="W217" s="169"/>
      <c r="X217" s="169"/>
      <c r="Y217" s="169"/>
      <c r="Z217" s="169"/>
      <c r="AA217" s="378"/>
      <c r="AB217" s="169"/>
      <c r="AC217" s="169"/>
      <c r="AD217" s="169"/>
      <c r="AE217" s="371"/>
      <c r="AF217" s="371"/>
      <c r="AG217" s="371"/>
      <c r="AH217" s="169"/>
      <c r="AI217" s="169"/>
      <c r="AJ217" s="169"/>
      <c r="AK217" s="169"/>
      <c r="AL217" s="169"/>
      <c r="AM217" s="169"/>
      <c r="AN217" s="176"/>
      <c r="AO217" s="176"/>
      <c r="AP217" s="176"/>
    </row>
    <row r="218" spans="9:42" ht="21" customHeight="1">
      <c r="I218" s="265">
        <f t="shared" si="59"/>
        <v>0</v>
      </c>
      <c r="J218" s="255">
        <f t="shared" si="64"/>
        <v>0</v>
      </c>
      <c r="K218" s="343">
        <f t="shared" si="63"/>
        <v>53</v>
      </c>
      <c r="L218" s="356"/>
      <c r="M218" s="356"/>
      <c r="N218" s="357">
        <f t="shared" si="60"/>
        <v>0</v>
      </c>
      <c r="O218" s="358"/>
      <c r="P218" s="358"/>
      <c r="Q218" s="359">
        <f t="shared" si="61"/>
        <v>0</v>
      </c>
      <c r="R218" s="359">
        <f t="shared" si="62"/>
        <v>0</v>
      </c>
      <c r="S218" s="360"/>
      <c r="T218" s="361"/>
      <c r="U218" s="255">
        <f t="shared" si="65"/>
        <v>0</v>
      </c>
      <c r="V218" s="169"/>
      <c r="W218" s="169"/>
      <c r="X218" s="169"/>
      <c r="Y218" s="169"/>
      <c r="Z218" s="169"/>
      <c r="AA218" s="378"/>
      <c r="AB218" s="169"/>
      <c r="AC218" s="169"/>
      <c r="AD218" s="169"/>
      <c r="AE218" s="371"/>
      <c r="AF218" s="371"/>
      <c r="AG218" s="371"/>
      <c r="AH218" s="169"/>
      <c r="AI218" s="169"/>
      <c r="AJ218" s="169"/>
      <c r="AK218" s="169"/>
      <c r="AL218" s="169"/>
      <c r="AM218" s="169"/>
      <c r="AN218" s="176"/>
      <c r="AO218" s="176"/>
      <c r="AP218" s="176"/>
    </row>
    <row r="219" spans="9:42" ht="21" customHeight="1">
      <c r="I219" s="265">
        <f t="shared" si="59"/>
        <v>0</v>
      </c>
      <c r="J219" s="255">
        <f t="shared" si="64"/>
        <v>0</v>
      </c>
      <c r="K219" s="343">
        <f t="shared" si="63"/>
        <v>54</v>
      </c>
      <c r="L219" s="356"/>
      <c r="M219" s="356"/>
      <c r="N219" s="357">
        <f t="shared" si="60"/>
        <v>0</v>
      </c>
      <c r="O219" s="358"/>
      <c r="P219" s="358"/>
      <c r="Q219" s="359">
        <f t="shared" si="61"/>
        <v>0</v>
      </c>
      <c r="R219" s="359">
        <f t="shared" si="62"/>
        <v>0</v>
      </c>
      <c r="S219" s="360"/>
      <c r="T219" s="361"/>
      <c r="U219" s="255">
        <f t="shared" si="65"/>
        <v>0</v>
      </c>
      <c r="V219" s="169"/>
      <c r="W219" s="169"/>
      <c r="X219" s="169"/>
      <c r="Y219" s="169"/>
      <c r="Z219" s="169"/>
      <c r="AA219" s="378"/>
      <c r="AB219" s="169"/>
      <c r="AC219" s="169"/>
      <c r="AD219" s="169"/>
      <c r="AE219" s="371"/>
      <c r="AF219" s="371"/>
      <c r="AG219" s="371"/>
      <c r="AH219" s="169"/>
      <c r="AI219" s="169"/>
      <c r="AJ219" s="169"/>
      <c r="AK219" s="169"/>
      <c r="AL219" s="169"/>
      <c r="AM219" s="169"/>
      <c r="AN219" s="176"/>
      <c r="AO219" s="176"/>
      <c r="AP219" s="176"/>
    </row>
    <row r="220" spans="9:42" ht="21" customHeight="1">
      <c r="I220" s="265">
        <f t="shared" si="59"/>
        <v>0</v>
      </c>
      <c r="J220" s="255">
        <f t="shared" si="64"/>
        <v>0</v>
      </c>
      <c r="K220" s="343">
        <f t="shared" si="63"/>
        <v>55</v>
      </c>
      <c r="L220" s="356"/>
      <c r="M220" s="356"/>
      <c r="N220" s="357">
        <f t="shared" si="60"/>
        <v>0</v>
      </c>
      <c r="O220" s="358"/>
      <c r="P220" s="358"/>
      <c r="Q220" s="359">
        <f t="shared" si="61"/>
        <v>0</v>
      </c>
      <c r="R220" s="359">
        <f t="shared" si="62"/>
        <v>0</v>
      </c>
      <c r="S220" s="360"/>
      <c r="T220" s="361"/>
      <c r="U220" s="255">
        <f t="shared" si="65"/>
        <v>0</v>
      </c>
      <c r="V220" s="169"/>
      <c r="W220" s="169"/>
      <c r="X220" s="169"/>
      <c r="Y220" s="169"/>
      <c r="Z220" s="169"/>
      <c r="AA220" s="378"/>
      <c r="AB220" s="169"/>
      <c r="AC220" s="169"/>
      <c r="AD220" s="169"/>
      <c r="AE220" s="371"/>
      <c r="AF220" s="371"/>
      <c r="AG220" s="371"/>
      <c r="AH220" s="169"/>
      <c r="AI220" s="169"/>
      <c r="AJ220" s="169"/>
      <c r="AK220" s="169"/>
      <c r="AL220" s="169"/>
      <c r="AM220" s="169"/>
      <c r="AN220" s="176"/>
      <c r="AO220" s="176"/>
      <c r="AP220" s="176"/>
    </row>
    <row r="221" spans="9:42" ht="21" customHeight="1">
      <c r="I221" s="265">
        <f t="shared" si="59"/>
        <v>0</v>
      </c>
      <c r="J221" s="255">
        <f t="shared" si="64"/>
        <v>0</v>
      </c>
      <c r="K221" s="343">
        <f t="shared" si="63"/>
        <v>56</v>
      </c>
      <c r="L221" s="356"/>
      <c r="M221" s="356"/>
      <c r="N221" s="357">
        <f t="shared" si="60"/>
        <v>0</v>
      </c>
      <c r="O221" s="358"/>
      <c r="P221" s="358"/>
      <c r="Q221" s="359">
        <f t="shared" si="61"/>
        <v>0</v>
      </c>
      <c r="R221" s="359">
        <f t="shared" si="62"/>
        <v>0</v>
      </c>
      <c r="S221" s="360"/>
      <c r="T221" s="361"/>
      <c r="U221" s="255">
        <f t="shared" si="65"/>
        <v>0</v>
      </c>
      <c r="V221" s="169"/>
      <c r="W221" s="169"/>
      <c r="X221" s="169"/>
      <c r="Y221" s="169"/>
      <c r="Z221" s="169"/>
      <c r="AA221" s="378"/>
      <c r="AB221" s="169"/>
      <c r="AC221" s="169"/>
      <c r="AD221" s="169"/>
      <c r="AE221" s="371"/>
      <c r="AF221" s="371"/>
      <c r="AG221" s="371"/>
      <c r="AH221" s="169"/>
      <c r="AI221" s="169"/>
      <c r="AJ221" s="169"/>
      <c r="AK221" s="169"/>
      <c r="AL221" s="169"/>
      <c r="AM221" s="169"/>
      <c r="AN221" s="176"/>
      <c r="AO221" s="176"/>
      <c r="AP221" s="176"/>
    </row>
    <row r="222" spans="9:42" ht="21" customHeight="1">
      <c r="I222" s="265">
        <f t="shared" si="59"/>
        <v>0</v>
      </c>
      <c r="J222" s="255">
        <f t="shared" si="64"/>
        <v>0</v>
      </c>
      <c r="K222" s="343">
        <f t="shared" si="63"/>
        <v>57</v>
      </c>
      <c r="L222" s="356"/>
      <c r="M222" s="356"/>
      <c r="N222" s="357">
        <f t="shared" si="60"/>
        <v>0</v>
      </c>
      <c r="O222" s="358"/>
      <c r="P222" s="358"/>
      <c r="Q222" s="359">
        <f t="shared" si="61"/>
        <v>0</v>
      </c>
      <c r="R222" s="359">
        <f t="shared" si="62"/>
        <v>0</v>
      </c>
      <c r="S222" s="360"/>
      <c r="T222" s="361"/>
      <c r="U222" s="255">
        <f t="shared" si="65"/>
        <v>0</v>
      </c>
      <c r="V222" s="169"/>
      <c r="W222" s="169"/>
      <c r="X222" s="169"/>
      <c r="Y222" s="169"/>
      <c r="Z222" s="169"/>
      <c r="AA222" s="378"/>
      <c r="AB222" s="169"/>
      <c r="AC222" s="169"/>
      <c r="AD222" s="169"/>
      <c r="AE222" s="371"/>
      <c r="AF222" s="371"/>
      <c r="AG222" s="371"/>
      <c r="AH222" s="169"/>
      <c r="AI222" s="169"/>
      <c r="AJ222" s="169"/>
      <c r="AK222" s="169"/>
      <c r="AL222" s="169"/>
      <c r="AM222" s="169"/>
      <c r="AN222" s="176"/>
      <c r="AO222" s="176"/>
      <c r="AP222" s="176"/>
    </row>
    <row r="223" spans="9:42" ht="21" customHeight="1">
      <c r="I223" s="265">
        <f t="shared" si="59"/>
        <v>0</v>
      </c>
      <c r="J223" s="255">
        <f t="shared" si="64"/>
        <v>0</v>
      </c>
      <c r="K223" s="343">
        <f t="shared" si="63"/>
        <v>58</v>
      </c>
      <c r="L223" s="356"/>
      <c r="M223" s="356"/>
      <c r="N223" s="357">
        <f t="shared" si="60"/>
        <v>0</v>
      </c>
      <c r="O223" s="358"/>
      <c r="P223" s="358"/>
      <c r="Q223" s="359">
        <f t="shared" si="61"/>
        <v>0</v>
      </c>
      <c r="R223" s="359">
        <f t="shared" si="62"/>
        <v>0</v>
      </c>
      <c r="S223" s="360"/>
      <c r="T223" s="361"/>
      <c r="U223" s="255">
        <f t="shared" si="65"/>
        <v>0</v>
      </c>
      <c r="V223" s="169"/>
      <c r="W223" s="169"/>
      <c r="X223" s="169"/>
      <c r="Y223" s="169"/>
      <c r="Z223" s="169"/>
      <c r="AA223" s="378"/>
      <c r="AB223" s="169"/>
      <c r="AC223" s="169"/>
      <c r="AD223" s="169"/>
      <c r="AE223" s="371"/>
      <c r="AF223" s="371"/>
      <c r="AG223" s="371"/>
      <c r="AH223" s="169"/>
      <c r="AI223" s="169"/>
      <c r="AJ223" s="169"/>
      <c r="AK223" s="169"/>
      <c r="AL223" s="169"/>
      <c r="AM223" s="169"/>
      <c r="AN223" s="176"/>
      <c r="AO223" s="176"/>
      <c r="AP223" s="176"/>
    </row>
    <row r="224" spans="9:42" ht="21" customHeight="1">
      <c r="I224" s="265">
        <f t="shared" si="59"/>
        <v>0</v>
      </c>
      <c r="J224" s="255">
        <f t="shared" si="64"/>
        <v>0</v>
      </c>
      <c r="K224" s="343">
        <f t="shared" si="63"/>
        <v>59</v>
      </c>
      <c r="L224" s="356"/>
      <c r="M224" s="356"/>
      <c r="N224" s="357">
        <f t="shared" si="60"/>
        <v>0</v>
      </c>
      <c r="O224" s="358"/>
      <c r="P224" s="358"/>
      <c r="Q224" s="359">
        <f t="shared" si="61"/>
        <v>0</v>
      </c>
      <c r="R224" s="359">
        <f t="shared" si="62"/>
        <v>0</v>
      </c>
      <c r="S224" s="360"/>
      <c r="T224" s="361"/>
      <c r="U224" s="255">
        <f t="shared" si="65"/>
        <v>0</v>
      </c>
      <c r="V224" s="169"/>
      <c r="W224" s="169"/>
      <c r="X224" s="169"/>
      <c r="Y224" s="169"/>
      <c r="Z224" s="169"/>
      <c r="AA224" s="378"/>
      <c r="AB224" s="169"/>
      <c r="AC224" s="169"/>
      <c r="AD224" s="169"/>
      <c r="AE224" s="371"/>
      <c r="AF224" s="371"/>
      <c r="AG224" s="371"/>
      <c r="AH224" s="169"/>
      <c r="AI224" s="169"/>
      <c r="AJ224" s="169"/>
      <c r="AK224" s="169"/>
      <c r="AL224" s="169"/>
      <c r="AM224" s="169"/>
      <c r="AN224" s="176"/>
      <c r="AO224" s="176"/>
      <c r="AP224" s="176"/>
    </row>
    <row r="225" spans="9:43" ht="21" customHeight="1" thickBot="1">
      <c r="I225" s="265">
        <f t="shared" si="59"/>
        <v>0</v>
      </c>
      <c r="J225" s="255">
        <f t="shared" si="64"/>
        <v>0</v>
      </c>
      <c r="K225" s="379">
        <f t="shared" si="63"/>
        <v>60</v>
      </c>
      <c r="L225" s="356"/>
      <c r="M225" s="356"/>
      <c r="N225" s="380">
        <f t="shared" si="60"/>
        <v>0</v>
      </c>
      <c r="O225" s="381"/>
      <c r="P225" s="381"/>
      <c r="Q225" s="382">
        <f t="shared" si="61"/>
        <v>0</v>
      </c>
      <c r="R225" s="382">
        <f t="shared" si="62"/>
        <v>0</v>
      </c>
      <c r="S225" s="383"/>
      <c r="T225" s="384"/>
      <c r="U225" s="255">
        <f t="shared" si="65"/>
        <v>0</v>
      </c>
      <c r="V225" s="169"/>
      <c r="W225" s="169"/>
      <c r="X225" s="169"/>
      <c r="Y225" s="169"/>
      <c r="Z225" s="169"/>
      <c r="AA225" s="378"/>
      <c r="AB225" s="169"/>
      <c r="AC225" s="169"/>
      <c r="AD225" s="169"/>
      <c r="AE225" s="371"/>
      <c r="AF225" s="371"/>
      <c r="AG225" s="371"/>
      <c r="AH225" s="169"/>
      <c r="AI225" s="169"/>
      <c r="AJ225" s="169"/>
      <c r="AK225" s="169"/>
      <c r="AL225" s="169"/>
      <c r="AM225" s="169"/>
      <c r="AN225" s="176"/>
      <c r="AO225" s="176"/>
      <c r="AP225" s="176"/>
    </row>
    <row r="226" spans="9:43" ht="30" customHeight="1" thickBot="1">
      <c r="I226" s="265">
        <f t="shared" ref="I226:I236" si="66">IF(Q$229&gt;0,1,0)</f>
        <v>0</v>
      </c>
      <c r="J226" s="255">
        <f t="shared" ref="J226:J257" si="67">IF($Q$229&gt;0,4,)</f>
        <v>0</v>
      </c>
      <c r="K226" s="2433" t="s">
        <v>1536</v>
      </c>
      <c r="L226" s="2433"/>
      <c r="M226" s="2433"/>
      <c r="N226" s="2433"/>
      <c r="O226" s="2433"/>
      <c r="P226" s="2433"/>
      <c r="Q226" s="2433"/>
      <c r="R226" s="2433"/>
      <c r="S226" s="2433"/>
      <c r="T226" s="2433"/>
      <c r="U226" s="255">
        <f t="shared" ref="U226:U257" si="68">IF($Q$229&gt;0,4,)</f>
        <v>0</v>
      </c>
      <c r="V226" s="395" t="s">
        <v>1535</v>
      </c>
      <c r="AF226" s="261" t="s">
        <v>1534</v>
      </c>
      <c r="AG226" s="262"/>
      <c r="AH226" s="262"/>
      <c r="AI226" s="262"/>
      <c r="AJ226" s="263"/>
      <c r="AN226" s="264"/>
      <c r="AP226" s="264"/>
    </row>
    <row r="227" spans="9:43" ht="21" customHeight="1" thickBot="1">
      <c r="I227" s="265">
        <f t="shared" si="66"/>
        <v>0</v>
      </c>
      <c r="J227" s="255">
        <f t="shared" si="67"/>
        <v>0</v>
      </c>
      <c r="K227" s="2434" t="s">
        <v>1533</v>
      </c>
      <c r="L227" s="2434"/>
      <c r="M227" s="2434"/>
      <c r="N227" s="2434"/>
      <c r="O227" s="2434"/>
      <c r="P227" s="2434"/>
      <c r="Q227" s="2434"/>
      <c r="R227" s="2434"/>
      <c r="S227" s="2434"/>
      <c r="T227" s="2434"/>
      <c r="U227" s="255">
        <f t="shared" si="68"/>
        <v>0</v>
      </c>
      <c r="V227" s="396" t="s">
        <v>1532</v>
      </c>
      <c r="W227" s="411">
        <v>0</v>
      </c>
      <c r="X227" s="412"/>
      <c r="Y227" s="412"/>
      <c r="Z227" s="269"/>
      <c r="AA227" s="270"/>
      <c r="AB227" s="269"/>
      <c r="AC227" s="271"/>
      <c r="AD227" s="272"/>
      <c r="AE227" s="169"/>
      <c r="AF227" s="273" t="s">
        <v>1531</v>
      </c>
      <c r="AG227" s="274" t="s">
        <v>1530</v>
      </c>
      <c r="AH227" s="274" t="s">
        <v>1529</v>
      </c>
      <c r="AI227" s="275" t="s">
        <v>1528</v>
      </c>
      <c r="AJ227" s="263"/>
      <c r="AN227" s="264"/>
      <c r="AP227" s="176"/>
    </row>
    <row r="228" spans="9:43" ht="21" customHeight="1">
      <c r="I228" s="265">
        <f t="shared" si="66"/>
        <v>0</v>
      </c>
      <c r="J228" s="255">
        <f t="shared" si="67"/>
        <v>0</v>
      </c>
      <c r="K228" s="276" t="s">
        <v>1527</v>
      </c>
      <c r="L228" s="277" t="s">
        <v>1526</v>
      </c>
      <c r="M228" s="278" t="s">
        <v>1653</v>
      </c>
      <c r="N228" s="277" t="s">
        <v>1525</v>
      </c>
      <c r="O228" s="278" t="s">
        <v>1524</v>
      </c>
      <c r="P228" s="277" t="s">
        <v>1523</v>
      </c>
      <c r="Q228" s="277" t="s">
        <v>1522</v>
      </c>
      <c r="R228" s="277" t="s">
        <v>1521</v>
      </c>
      <c r="S228" s="277" t="s">
        <v>1520</v>
      </c>
      <c r="T228" s="279" t="s">
        <v>1519</v>
      </c>
      <c r="U228" s="255">
        <f t="shared" si="68"/>
        <v>0</v>
      </c>
      <c r="V228" s="397" t="s">
        <v>1518</v>
      </c>
      <c r="W228" s="281"/>
      <c r="X228" s="282"/>
      <c r="Y228" s="282"/>
      <c r="Z228" s="283"/>
      <c r="AA228" s="284"/>
      <c r="AB228" s="283"/>
      <c r="AC228" s="285"/>
      <c r="AD228" s="286"/>
      <c r="AE228" s="169"/>
      <c r="AF228" s="287" t="s">
        <v>1517</v>
      </c>
      <c r="AG228" s="288" t="s">
        <v>1516</v>
      </c>
      <c r="AH228" s="288" t="s">
        <v>1515</v>
      </c>
      <c r="AI228" s="289" t="s">
        <v>1514</v>
      </c>
      <c r="AJ228" s="263"/>
      <c r="AN228" s="264"/>
      <c r="AO228" s="264"/>
      <c r="AP228" s="176"/>
    </row>
    <row r="229" spans="9:43" ht="21" customHeight="1" thickBot="1">
      <c r="I229" s="265">
        <f t="shared" si="66"/>
        <v>0</v>
      </c>
      <c r="J229" s="255">
        <f t="shared" si="67"/>
        <v>0</v>
      </c>
      <c r="K229" s="290"/>
      <c r="L229" s="291"/>
      <c r="M229" s="291"/>
      <c r="N229" s="292"/>
      <c r="O229" s="292"/>
      <c r="P229" s="293" t="str">
        <f>IF(COUNTA(Y234:Y241)&gt;1,CONCATENATE(V234,"번지 외 ",COUNTA(Y234:Y241)-1,"필지"),CONCATENATE(V234,"번지"))</f>
        <v>번지</v>
      </c>
      <c r="Q229" s="294">
        <f>+Y242</f>
        <v>0</v>
      </c>
      <c r="R229" s="295"/>
      <c r="S229" s="296">
        <f>COUNT(L237:L249)</f>
        <v>1</v>
      </c>
      <c r="T229" s="297">
        <f>200*S229</f>
        <v>200</v>
      </c>
      <c r="U229" s="255">
        <f t="shared" si="68"/>
        <v>0</v>
      </c>
      <c r="V229" s="397" t="s">
        <v>1513</v>
      </c>
      <c r="W229" s="281"/>
      <c r="X229" s="282"/>
      <c r="Y229" s="282"/>
      <c r="Z229" s="283"/>
      <c r="AA229" s="284"/>
      <c r="AB229" s="283"/>
      <c r="AC229" s="285"/>
      <c r="AD229" s="286"/>
      <c r="AE229" s="169"/>
      <c r="AF229" s="287" t="s">
        <v>1512</v>
      </c>
      <c r="AG229" s="288" t="s">
        <v>1511</v>
      </c>
      <c r="AH229" s="298" t="s">
        <v>1510</v>
      </c>
      <c r="AI229" s="289" t="s">
        <v>1509</v>
      </c>
      <c r="AJ229" s="263"/>
      <c r="AN229" s="264"/>
      <c r="AO229" s="264"/>
      <c r="AP229" s="176"/>
    </row>
    <row r="230" spans="9:43" ht="21" customHeight="1" thickBot="1">
      <c r="I230" s="265">
        <f t="shared" si="66"/>
        <v>0</v>
      </c>
      <c r="J230" s="255">
        <f t="shared" si="67"/>
        <v>0</v>
      </c>
      <c r="K230" s="276" t="s">
        <v>1380</v>
      </c>
      <c r="L230" s="277" t="s">
        <v>1508</v>
      </c>
      <c r="M230" s="277" t="s">
        <v>1377</v>
      </c>
      <c r="N230" s="277" t="s">
        <v>1507</v>
      </c>
      <c r="O230" s="277" t="s">
        <v>1506</v>
      </c>
      <c r="P230" s="299" t="s">
        <v>1404</v>
      </c>
      <c r="Q230" s="299" t="s">
        <v>1403</v>
      </c>
      <c r="R230" s="413" t="s">
        <v>1402</v>
      </c>
      <c r="S230" s="301" t="s">
        <v>1401</v>
      </c>
      <c r="T230" s="279" t="s">
        <v>1400</v>
      </c>
      <c r="U230" s="255">
        <f t="shared" si="68"/>
        <v>0</v>
      </c>
      <c r="V230" s="398" t="s">
        <v>1399</v>
      </c>
      <c r="W230" s="399"/>
      <c r="X230" s="400"/>
      <c r="Y230" s="400"/>
      <c r="Z230" s="401"/>
      <c r="AA230" s="402"/>
      <c r="AB230" s="401"/>
      <c r="AC230" s="403"/>
      <c r="AD230" s="404"/>
      <c r="AE230" s="169"/>
      <c r="AF230" s="287" t="s">
        <v>1398</v>
      </c>
      <c r="AG230" s="309" t="s">
        <v>1397</v>
      </c>
      <c r="AH230" s="310" t="s">
        <v>1396</v>
      </c>
      <c r="AI230" s="289" t="s">
        <v>1395</v>
      </c>
      <c r="AJ230" s="263"/>
      <c r="AN230" s="264"/>
      <c r="AO230" s="264"/>
      <c r="AP230" s="176"/>
    </row>
    <row r="231" spans="9:43" ht="21" customHeight="1" thickBot="1">
      <c r="I231" s="265">
        <f t="shared" si="66"/>
        <v>0</v>
      </c>
      <c r="J231" s="255">
        <f t="shared" si="67"/>
        <v>0</v>
      </c>
      <c r="K231" s="311">
        <f>Z234</f>
        <v>0</v>
      </c>
      <c r="L231" s="312">
        <f>AA234</f>
        <v>0</v>
      </c>
      <c r="M231" s="313">
        <f>AC234</f>
        <v>0</v>
      </c>
      <c r="N231" s="314">
        <f>AB243</f>
        <v>0</v>
      </c>
      <c r="O231" s="315">
        <f>IF((Q235+R235)&gt;0,ROUND((Q235/(Q235+R235)),4),0)</f>
        <v>0</v>
      </c>
      <c r="P231" s="316" t="str">
        <f>IF(W230&lt;=15,AI228,IF(W230&gt;30,AI230,AI229))</f>
        <v>완 (15˚ 이하)</v>
      </c>
      <c r="Q231" s="317">
        <f>IF(Q229&gt;0,IF(Q229/COUNTA(AB234:AB241)&gt;=5,AF236,IF(Q229/COUNTA(AB234:AB241)&lt;3,AF238,AF237)),)</f>
        <v>0</v>
      </c>
      <c r="R231" s="414"/>
      <c r="S231" s="319">
        <f>W230</f>
        <v>0</v>
      </c>
      <c r="T231" s="320">
        <f>ROUND(N231/10000*N237,0)</f>
        <v>0</v>
      </c>
      <c r="U231" s="255">
        <f t="shared" si="68"/>
        <v>0</v>
      </c>
      <c r="V231" s="405">
        <v>0</v>
      </c>
      <c r="W231" s="405"/>
      <c r="X231" s="405"/>
      <c r="Y231" s="405"/>
      <c r="Z231" s="405"/>
      <c r="AA231" s="406"/>
      <c r="AB231" s="405"/>
      <c r="AC231" s="405"/>
      <c r="AD231" s="405"/>
      <c r="AE231" s="169"/>
      <c r="AF231" s="287" t="s">
        <v>1394</v>
      </c>
      <c r="AG231" s="288"/>
      <c r="AH231" s="321"/>
      <c r="AI231" s="289"/>
      <c r="AJ231" s="263"/>
      <c r="AN231" s="264"/>
      <c r="AO231" s="264"/>
      <c r="AP231" s="176"/>
    </row>
    <row r="232" spans="9:43" ht="21" customHeight="1" thickBot="1">
      <c r="I232" s="265">
        <f t="shared" si="66"/>
        <v>0</v>
      </c>
      <c r="J232" s="255">
        <f t="shared" si="67"/>
        <v>0</v>
      </c>
      <c r="K232" s="2438" t="s">
        <v>1393</v>
      </c>
      <c r="L232" s="2438"/>
      <c r="M232" s="2438"/>
      <c r="N232" s="2438"/>
      <c r="O232" s="2438"/>
      <c r="P232" s="2438"/>
      <c r="Q232" s="2438"/>
      <c r="R232" s="2438"/>
      <c r="S232" s="2438"/>
      <c r="T232" s="2438"/>
      <c r="U232" s="255">
        <f t="shared" si="68"/>
        <v>0</v>
      </c>
      <c r="AE232" s="169"/>
      <c r="AF232" s="287"/>
      <c r="AG232" s="288"/>
      <c r="AH232" s="321"/>
      <c r="AI232" s="289"/>
      <c r="AJ232" s="263"/>
      <c r="AN232" s="264"/>
      <c r="AO232" s="264"/>
      <c r="AP232" s="176"/>
    </row>
    <row r="233" spans="9:43" ht="21" customHeight="1" thickBot="1">
      <c r="I233" s="265">
        <f t="shared" si="66"/>
        <v>0</v>
      </c>
      <c r="J233" s="255">
        <f t="shared" si="67"/>
        <v>0</v>
      </c>
      <c r="K233" s="2439" t="s">
        <v>1392</v>
      </c>
      <c r="L233" s="2441" t="s">
        <v>1391</v>
      </c>
      <c r="M233" s="2443" t="s">
        <v>1390</v>
      </c>
      <c r="N233" s="2443" t="s">
        <v>1389</v>
      </c>
      <c r="O233" s="2445" t="s">
        <v>1388</v>
      </c>
      <c r="P233" s="2445"/>
      <c r="Q233" s="2445" t="s">
        <v>1387</v>
      </c>
      <c r="R233" s="2445"/>
      <c r="S233" s="2446" t="s">
        <v>1386</v>
      </c>
      <c r="T233" s="2448" t="s">
        <v>1385</v>
      </c>
      <c r="U233" s="255">
        <f t="shared" si="68"/>
        <v>0</v>
      </c>
      <c r="V233" s="396" t="s">
        <v>1384</v>
      </c>
      <c r="W233" s="407" t="s">
        <v>1383</v>
      </c>
      <c r="X233" s="407" t="s">
        <v>1382</v>
      </c>
      <c r="Y233" s="407" t="s">
        <v>1381</v>
      </c>
      <c r="Z233" s="407" t="s">
        <v>1380</v>
      </c>
      <c r="AA233" s="408" t="s">
        <v>1379</v>
      </c>
      <c r="AB233" s="407" t="s">
        <v>1378</v>
      </c>
      <c r="AC233" s="409" t="s">
        <v>1377</v>
      </c>
      <c r="AD233" s="410" t="s">
        <v>1147</v>
      </c>
      <c r="AE233" s="169"/>
      <c r="AF233" s="329"/>
      <c r="AG233" s="330"/>
      <c r="AH233" s="331"/>
      <c r="AI233" s="332"/>
      <c r="AJ233" s="333"/>
      <c r="AN233" s="333"/>
      <c r="AO233" s="264"/>
      <c r="AP233" s="176"/>
    </row>
    <row r="234" spans="9:43" ht="21" customHeight="1" thickBot="1">
      <c r="I234" s="265">
        <f t="shared" si="66"/>
        <v>0</v>
      </c>
      <c r="J234" s="255">
        <f t="shared" si="67"/>
        <v>0</v>
      </c>
      <c r="K234" s="2440"/>
      <c r="L234" s="2442"/>
      <c r="M234" s="2444"/>
      <c r="N234" s="2444"/>
      <c r="O234" s="334" t="s">
        <v>1376</v>
      </c>
      <c r="P234" s="335" t="s">
        <v>1375</v>
      </c>
      <c r="Q234" s="335" t="s">
        <v>1376</v>
      </c>
      <c r="R234" s="415" t="s">
        <v>1375</v>
      </c>
      <c r="S234" s="2447"/>
      <c r="T234" s="2449"/>
      <c r="U234" s="255">
        <f t="shared" si="68"/>
        <v>0</v>
      </c>
      <c r="V234" s="337"/>
      <c r="W234" s="338"/>
      <c r="X234" s="338"/>
      <c r="Y234" s="338"/>
      <c r="Z234" s="338"/>
      <c r="AA234" s="339"/>
      <c r="AB234" s="338"/>
      <c r="AC234" s="340"/>
      <c r="AD234" s="341"/>
      <c r="AE234" s="169"/>
      <c r="AF234" s="262"/>
      <c r="AG234" s="262"/>
      <c r="AH234" s="262"/>
      <c r="AI234" s="342"/>
      <c r="AJ234" s="333"/>
      <c r="AN234" s="333"/>
      <c r="AO234" s="264"/>
      <c r="AP234" s="176"/>
    </row>
    <row r="235" spans="9:43" ht="21" customHeight="1">
      <c r="I235" s="265">
        <f t="shared" si="66"/>
        <v>0</v>
      </c>
      <c r="J235" s="255">
        <f t="shared" si="67"/>
        <v>0</v>
      </c>
      <c r="K235" s="343" t="s">
        <v>1374</v>
      </c>
      <c r="L235" s="344"/>
      <c r="M235" s="344"/>
      <c r="N235" s="416">
        <f>N236/S229</f>
        <v>0</v>
      </c>
      <c r="O235" s="417">
        <f>ROUND(O236/S229,1)</f>
        <v>0</v>
      </c>
      <c r="P235" s="417">
        <f>ROUND(P236/S229,1)</f>
        <v>0</v>
      </c>
      <c r="Q235" s="416">
        <f>ROUND(Q236/S229,0)</f>
        <v>0</v>
      </c>
      <c r="R235" s="416">
        <f>ROUND(R236/S229,0)</f>
        <v>0</v>
      </c>
      <c r="S235" s="418" t="s">
        <v>617</v>
      </c>
      <c r="T235" s="348"/>
      <c r="U235" s="255">
        <f t="shared" si="68"/>
        <v>0</v>
      </c>
      <c r="V235" s="337"/>
      <c r="W235" s="419"/>
      <c r="X235" s="419"/>
      <c r="Y235" s="419"/>
      <c r="Z235" s="338"/>
      <c r="AA235" s="339"/>
      <c r="AB235" s="338"/>
      <c r="AC235" s="340"/>
      <c r="AD235" s="341"/>
      <c r="AE235" s="169"/>
      <c r="AF235" s="273" t="s">
        <v>1373</v>
      </c>
      <c r="AG235" s="274" t="s">
        <v>1372</v>
      </c>
      <c r="AH235" s="325" t="s">
        <v>1371</v>
      </c>
      <c r="AI235" s="350"/>
      <c r="AJ235" s="263"/>
      <c r="AN235" s="264"/>
      <c r="AO235" s="169"/>
      <c r="AP235" s="176"/>
    </row>
    <row r="236" spans="9:43" ht="21" customHeight="1">
      <c r="I236" s="265">
        <f t="shared" si="66"/>
        <v>0</v>
      </c>
      <c r="J236" s="255">
        <f t="shared" si="67"/>
        <v>0</v>
      </c>
      <c r="K236" s="343" t="s">
        <v>1366</v>
      </c>
      <c r="L236" s="344"/>
      <c r="M236" s="344"/>
      <c r="N236" s="420">
        <f>SUM(N237:N300)</f>
        <v>0</v>
      </c>
      <c r="O236" s="420">
        <f>SUM(O237:O300)</f>
        <v>0</v>
      </c>
      <c r="P236" s="420">
        <f>SUM(P237:P300)</f>
        <v>0</v>
      </c>
      <c r="Q236" s="420">
        <f>SUM(Q237:Q300)</f>
        <v>0</v>
      </c>
      <c r="R236" s="420">
        <f>SUM(R237:R300)</f>
        <v>0</v>
      </c>
      <c r="S236" s="421"/>
      <c r="T236" s="353"/>
      <c r="U236" s="255">
        <f t="shared" si="68"/>
        <v>0</v>
      </c>
      <c r="V236" s="337"/>
      <c r="W236" s="338"/>
      <c r="X236" s="338"/>
      <c r="Y236" s="338"/>
      <c r="Z236" s="338"/>
      <c r="AA236" s="339"/>
      <c r="AB236" s="338"/>
      <c r="AC236" s="340"/>
      <c r="AD236" s="341"/>
      <c r="AE236" s="169"/>
      <c r="AF236" s="287" t="s">
        <v>1370</v>
      </c>
      <c r="AG236" s="288" t="s">
        <v>1151</v>
      </c>
      <c r="AH236" s="354">
        <v>0</v>
      </c>
      <c r="AI236" s="422"/>
      <c r="AJ236" s="263"/>
      <c r="AN236" s="264"/>
      <c r="AO236" s="169"/>
      <c r="AP236" s="176"/>
    </row>
    <row r="237" spans="9:43" ht="21" customHeight="1">
      <c r="I237" s="265">
        <f t="shared" ref="I237:I250" si="69">IF((O$237+P$237)&gt;0,1,0)</f>
        <v>0</v>
      </c>
      <c r="J237" s="255">
        <f t="shared" si="67"/>
        <v>0</v>
      </c>
      <c r="K237" s="343">
        <v>1</v>
      </c>
      <c r="L237" s="356">
        <v>0</v>
      </c>
      <c r="M237" s="356">
        <v>0</v>
      </c>
      <c r="N237" s="357">
        <f t="shared" ref="N237:N250" si="70">IF(O237+P237&gt;0,$W$227,)</f>
        <v>0</v>
      </c>
      <c r="O237" s="358"/>
      <c r="P237" s="358"/>
      <c r="Q237" s="359">
        <f t="shared" ref="Q237:Q250" si="71">ROUND(O237*50,0)</f>
        <v>0</v>
      </c>
      <c r="R237" s="359">
        <f t="shared" ref="R237:R250" si="72">ROUND(P237*50,0)</f>
        <v>0</v>
      </c>
      <c r="S237" s="360"/>
      <c r="T237" s="361"/>
      <c r="U237" s="255">
        <f t="shared" si="68"/>
        <v>0</v>
      </c>
      <c r="V237" s="337"/>
      <c r="W237" s="338"/>
      <c r="X237" s="338"/>
      <c r="Y237" s="338"/>
      <c r="Z237" s="338"/>
      <c r="AA237" s="339"/>
      <c r="AB237" s="338"/>
      <c r="AC237" s="340"/>
      <c r="AD237" s="341"/>
      <c r="AE237" s="169"/>
      <c r="AF237" s="287" t="s">
        <v>1369</v>
      </c>
      <c r="AG237" s="288" t="s">
        <v>1368</v>
      </c>
      <c r="AH237" s="362">
        <v>0.05</v>
      </c>
      <c r="AI237" s="422"/>
      <c r="AJ237" s="263"/>
      <c r="AN237" s="264"/>
      <c r="AO237" s="169"/>
      <c r="AP237" s="176"/>
    </row>
    <row r="238" spans="9:43" ht="21" customHeight="1">
      <c r="I238" s="265">
        <f t="shared" si="69"/>
        <v>0</v>
      </c>
      <c r="J238" s="255">
        <f t="shared" si="67"/>
        <v>0</v>
      </c>
      <c r="K238" s="343">
        <f t="shared" ref="K238:K250" si="73">+K237+1</f>
        <v>2</v>
      </c>
      <c r="L238" s="356"/>
      <c r="M238" s="356"/>
      <c r="N238" s="357">
        <f t="shared" si="70"/>
        <v>0</v>
      </c>
      <c r="O238" s="358"/>
      <c r="P238" s="358"/>
      <c r="Q238" s="359">
        <f t="shared" si="71"/>
        <v>0</v>
      </c>
      <c r="R238" s="359">
        <f t="shared" si="72"/>
        <v>0</v>
      </c>
      <c r="S238" s="360"/>
      <c r="T238" s="361"/>
      <c r="U238" s="255">
        <f t="shared" si="68"/>
        <v>0</v>
      </c>
      <c r="V238" s="337"/>
      <c r="W238" s="338"/>
      <c r="X238" s="338"/>
      <c r="Y238" s="338"/>
      <c r="Z238" s="338"/>
      <c r="AA238" s="339"/>
      <c r="AB238" s="338"/>
      <c r="AC238" s="340"/>
      <c r="AD238" s="341"/>
      <c r="AE238" s="169"/>
      <c r="AF238" s="287" t="s">
        <v>1367</v>
      </c>
      <c r="AG238" s="288" t="s">
        <v>1150</v>
      </c>
      <c r="AH238" s="362">
        <v>0.1</v>
      </c>
      <c r="AI238" s="363"/>
      <c r="AJ238" s="263"/>
      <c r="AN238" s="264"/>
      <c r="AO238" s="169"/>
      <c r="AP238" s="176"/>
    </row>
    <row r="239" spans="9:43" ht="21" customHeight="1">
      <c r="I239" s="265">
        <f t="shared" si="69"/>
        <v>0</v>
      </c>
      <c r="J239" s="255">
        <f t="shared" si="67"/>
        <v>0</v>
      </c>
      <c r="K239" s="343">
        <f t="shared" si="73"/>
        <v>3</v>
      </c>
      <c r="L239" s="356"/>
      <c r="M239" s="356"/>
      <c r="N239" s="357">
        <f t="shared" si="70"/>
        <v>0</v>
      </c>
      <c r="O239" s="358"/>
      <c r="P239" s="358"/>
      <c r="Q239" s="359">
        <f t="shared" si="71"/>
        <v>0</v>
      </c>
      <c r="R239" s="359">
        <f t="shared" si="72"/>
        <v>0</v>
      </c>
      <c r="S239" s="360"/>
      <c r="T239" s="361"/>
      <c r="U239" s="255">
        <f t="shared" si="68"/>
        <v>0</v>
      </c>
      <c r="V239" s="337"/>
      <c r="W239" s="338"/>
      <c r="X239" s="338"/>
      <c r="Y239" s="338"/>
      <c r="Z239" s="338"/>
      <c r="AA239" s="339"/>
      <c r="AB239" s="338"/>
      <c r="AC239" s="340"/>
      <c r="AD239" s="341"/>
      <c r="AE239" s="169"/>
      <c r="AF239" s="287"/>
      <c r="AG239" s="288"/>
      <c r="AH239" s="364"/>
      <c r="AI239" s="289"/>
      <c r="AJ239" s="333"/>
      <c r="AN239" s="333"/>
      <c r="AO239" s="169"/>
      <c r="AP239" s="176"/>
      <c r="AQ239" s="167"/>
    </row>
    <row r="240" spans="9:43" ht="21" customHeight="1" thickBot="1">
      <c r="I240" s="265">
        <f t="shared" si="69"/>
        <v>0</v>
      </c>
      <c r="J240" s="255">
        <f t="shared" si="67"/>
        <v>0</v>
      </c>
      <c r="K240" s="343">
        <f t="shared" si="73"/>
        <v>4</v>
      </c>
      <c r="L240" s="356"/>
      <c r="M240" s="356"/>
      <c r="N240" s="357">
        <f t="shared" si="70"/>
        <v>0</v>
      </c>
      <c r="O240" s="358"/>
      <c r="P240" s="358"/>
      <c r="Q240" s="359">
        <f t="shared" si="71"/>
        <v>0</v>
      </c>
      <c r="R240" s="359">
        <f t="shared" si="72"/>
        <v>0</v>
      </c>
      <c r="S240" s="360"/>
      <c r="T240" s="361"/>
      <c r="U240" s="255">
        <f t="shared" si="68"/>
        <v>0</v>
      </c>
      <c r="V240" s="337"/>
      <c r="W240" s="338"/>
      <c r="X240" s="338"/>
      <c r="Y240" s="338"/>
      <c r="Z240" s="338"/>
      <c r="AA240" s="339"/>
      <c r="AB240" s="338"/>
      <c r="AC240" s="340"/>
      <c r="AD240" s="341"/>
      <c r="AE240" s="169"/>
      <c r="AF240" s="329"/>
      <c r="AG240" s="423"/>
      <c r="AH240" s="330"/>
      <c r="AI240" s="332"/>
      <c r="AJ240" s="333"/>
      <c r="AN240" s="333"/>
      <c r="AO240" s="169"/>
      <c r="AP240" s="176"/>
    </row>
    <row r="241" spans="1:44" ht="21" customHeight="1">
      <c r="I241" s="265">
        <f t="shared" si="69"/>
        <v>0</v>
      </c>
      <c r="J241" s="255">
        <f t="shared" si="67"/>
        <v>0</v>
      </c>
      <c r="K241" s="343">
        <f t="shared" si="73"/>
        <v>5</v>
      </c>
      <c r="L241" s="356"/>
      <c r="M241" s="356"/>
      <c r="N241" s="357">
        <f t="shared" si="70"/>
        <v>0</v>
      </c>
      <c r="O241" s="358"/>
      <c r="P241" s="358"/>
      <c r="Q241" s="359">
        <f t="shared" si="71"/>
        <v>0</v>
      </c>
      <c r="R241" s="359">
        <f t="shared" si="72"/>
        <v>0</v>
      </c>
      <c r="S241" s="360"/>
      <c r="T241" s="361"/>
      <c r="U241" s="255">
        <f t="shared" si="68"/>
        <v>0</v>
      </c>
      <c r="V241" s="337"/>
      <c r="W241" s="338"/>
      <c r="X241" s="338"/>
      <c r="Y241" s="338"/>
      <c r="Z241" s="338"/>
      <c r="AA241" s="339"/>
      <c r="AB241" s="338"/>
      <c r="AC241" s="340"/>
      <c r="AD241" s="341"/>
      <c r="AE241" s="167"/>
      <c r="AF241" s="176"/>
      <c r="AG241" s="176"/>
      <c r="AH241" s="176"/>
      <c r="AI241" s="176"/>
      <c r="AJ241" s="176"/>
      <c r="AK241" s="167"/>
      <c r="AL241" s="167"/>
      <c r="AM241" s="167"/>
      <c r="AN241" s="176"/>
      <c r="AO241" s="169"/>
      <c r="AP241" s="176"/>
      <c r="AR241" s="167"/>
    </row>
    <row r="242" spans="1:44" ht="21" customHeight="1">
      <c r="I242" s="265">
        <f t="shared" si="69"/>
        <v>0</v>
      </c>
      <c r="J242" s="255">
        <f t="shared" si="67"/>
        <v>0</v>
      </c>
      <c r="K242" s="343">
        <f t="shared" si="73"/>
        <v>6</v>
      </c>
      <c r="L242" s="356"/>
      <c r="M242" s="356"/>
      <c r="N242" s="357">
        <f t="shared" si="70"/>
        <v>0</v>
      </c>
      <c r="O242" s="358"/>
      <c r="P242" s="358"/>
      <c r="Q242" s="359">
        <f t="shared" si="71"/>
        <v>0</v>
      </c>
      <c r="R242" s="359">
        <f t="shared" si="72"/>
        <v>0</v>
      </c>
      <c r="S242" s="360"/>
      <c r="T242" s="361"/>
      <c r="U242" s="255">
        <f t="shared" si="68"/>
        <v>0</v>
      </c>
      <c r="V242" s="280" t="s">
        <v>1366</v>
      </c>
      <c r="W242" s="366">
        <f>SUM(W234:W241)</f>
        <v>0</v>
      </c>
      <c r="X242" s="366">
        <f>SUM(X234:X241)</f>
        <v>0</v>
      </c>
      <c r="Y242" s="366">
        <f>SUM(Y234:Y241)</f>
        <v>0</v>
      </c>
      <c r="Z242" s="367"/>
      <c r="AA242" s="368"/>
      <c r="AB242" s="366">
        <f>SUM(AB234:AB241)</f>
        <v>0</v>
      </c>
      <c r="AC242" s="369"/>
      <c r="AD242" s="370"/>
      <c r="AE242" s="371"/>
      <c r="AF242" s="169"/>
      <c r="AG242" s="169"/>
      <c r="AH242" s="169"/>
      <c r="AI242" s="169"/>
      <c r="AJ242" s="169"/>
      <c r="AN242" s="176"/>
      <c r="AO242" s="169"/>
      <c r="AP242" s="176"/>
    </row>
    <row r="243" spans="1:44" s="167" customFormat="1" ht="21" customHeight="1" thickBot="1">
      <c r="A243" s="372"/>
      <c r="B243" s="372"/>
      <c r="C243" s="372"/>
      <c r="D243" s="372"/>
      <c r="E243" s="372"/>
      <c r="F243" s="372"/>
      <c r="G243" s="372"/>
      <c r="I243" s="265">
        <f t="shared" si="69"/>
        <v>0</v>
      </c>
      <c r="J243" s="255">
        <f t="shared" si="67"/>
        <v>0</v>
      </c>
      <c r="K243" s="343">
        <f t="shared" si="73"/>
        <v>7</v>
      </c>
      <c r="L243" s="356"/>
      <c r="M243" s="356"/>
      <c r="N243" s="357">
        <f t="shared" si="70"/>
        <v>0</v>
      </c>
      <c r="O243" s="358"/>
      <c r="P243" s="358"/>
      <c r="Q243" s="359">
        <f t="shared" si="71"/>
        <v>0</v>
      </c>
      <c r="R243" s="359">
        <f t="shared" si="72"/>
        <v>0</v>
      </c>
      <c r="S243" s="360"/>
      <c r="T243" s="361"/>
      <c r="U243" s="255">
        <f t="shared" si="68"/>
        <v>0</v>
      </c>
      <c r="V243" s="373" t="s">
        <v>1374</v>
      </c>
      <c r="W243" s="374"/>
      <c r="X243" s="374"/>
      <c r="Y243" s="374"/>
      <c r="Z243" s="374"/>
      <c r="AA243" s="375"/>
      <c r="AB243" s="374">
        <f>IF(AB242&gt;0,ROUND(AB242/COUNTA(AB234:AB241),0),)</f>
        <v>0</v>
      </c>
      <c r="AC243" s="376"/>
      <c r="AD243" s="377"/>
      <c r="AE243" s="371"/>
      <c r="AF243" s="371"/>
      <c r="AG243" s="371"/>
      <c r="AH243" s="169"/>
      <c r="AI243" s="169"/>
      <c r="AJ243" s="169"/>
      <c r="AK243" s="169"/>
      <c r="AL243" s="169"/>
      <c r="AM243" s="169"/>
      <c r="AN243" s="176"/>
      <c r="AO243" s="176"/>
      <c r="AP243" s="176"/>
      <c r="AQ243" s="253"/>
      <c r="AR243" s="253"/>
    </row>
    <row r="244" spans="1:44" ht="21" customHeight="1">
      <c r="I244" s="265">
        <f t="shared" si="69"/>
        <v>0</v>
      </c>
      <c r="J244" s="255">
        <f t="shared" si="67"/>
        <v>0</v>
      </c>
      <c r="K244" s="343">
        <f t="shared" si="73"/>
        <v>8</v>
      </c>
      <c r="L244" s="356"/>
      <c r="M244" s="356"/>
      <c r="N244" s="357">
        <f t="shared" si="70"/>
        <v>0</v>
      </c>
      <c r="O244" s="358"/>
      <c r="P244" s="358"/>
      <c r="Q244" s="359">
        <f t="shared" si="71"/>
        <v>0</v>
      </c>
      <c r="R244" s="359">
        <f t="shared" si="72"/>
        <v>0</v>
      </c>
      <c r="S244" s="360"/>
      <c r="T244" s="361"/>
      <c r="U244" s="255">
        <f t="shared" si="68"/>
        <v>0</v>
      </c>
      <c r="V244" s="169"/>
      <c r="W244" s="169"/>
      <c r="X244" s="169"/>
      <c r="Y244" s="169"/>
      <c r="Z244" s="169"/>
      <c r="AA244" s="378"/>
      <c r="AB244" s="169"/>
      <c r="AC244" s="169"/>
      <c r="AD244" s="169"/>
      <c r="AE244" s="371"/>
      <c r="AF244" s="371"/>
      <c r="AG244" s="371"/>
      <c r="AH244" s="169"/>
      <c r="AI244" s="169"/>
      <c r="AJ244" s="169"/>
      <c r="AK244" s="169"/>
      <c r="AL244" s="169"/>
      <c r="AM244" s="169"/>
      <c r="AN244" s="176"/>
      <c r="AO244" s="176"/>
      <c r="AP244" s="176"/>
    </row>
    <row r="245" spans="1:44" ht="21" customHeight="1">
      <c r="I245" s="265">
        <f t="shared" si="69"/>
        <v>0</v>
      </c>
      <c r="J245" s="255">
        <f t="shared" si="67"/>
        <v>0</v>
      </c>
      <c r="K245" s="343">
        <f t="shared" si="73"/>
        <v>9</v>
      </c>
      <c r="L245" s="356"/>
      <c r="M245" s="356"/>
      <c r="N245" s="357">
        <f t="shared" si="70"/>
        <v>0</v>
      </c>
      <c r="O245" s="358"/>
      <c r="P245" s="358"/>
      <c r="Q245" s="359">
        <f t="shared" si="71"/>
        <v>0</v>
      </c>
      <c r="R245" s="359">
        <f t="shared" si="72"/>
        <v>0</v>
      </c>
      <c r="S245" s="360"/>
      <c r="T245" s="361"/>
      <c r="U245" s="255">
        <f t="shared" si="68"/>
        <v>0</v>
      </c>
      <c r="V245" s="169"/>
      <c r="W245" s="169"/>
      <c r="X245" s="169"/>
      <c r="Y245" s="169"/>
      <c r="Z245" s="169"/>
      <c r="AA245" s="378"/>
      <c r="AB245" s="169"/>
      <c r="AC245" s="169"/>
      <c r="AD245" s="169"/>
      <c r="AE245" s="371"/>
      <c r="AF245" s="371"/>
      <c r="AG245" s="371"/>
      <c r="AH245" s="169"/>
      <c r="AI245" s="169"/>
      <c r="AJ245" s="169"/>
      <c r="AK245" s="169"/>
      <c r="AL245" s="169"/>
      <c r="AM245" s="169"/>
      <c r="AN245" s="176"/>
      <c r="AO245" s="176"/>
      <c r="AP245" s="176"/>
    </row>
    <row r="246" spans="1:44" ht="21" customHeight="1">
      <c r="I246" s="265">
        <f t="shared" si="69"/>
        <v>0</v>
      </c>
      <c r="J246" s="255">
        <f t="shared" si="67"/>
        <v>0</v>
      </c>
      <c r="K246" s="343">
        <f t="shared" si="73"/>
        <v>10</v>
      </c>
      <c r="L246" s="356"/>
      <c r="M246" s="356"/>
      <c r="N246" s="357">
        <f t="shared" si="70"/>
        <v>0</v>
      </c>
      <c r="O246" s="358"/>
      <c r="P246" s="358"/>
      <c r="Q246" s="359">
        <f t="shared" si="71"/>
        <v>0</v>
      </c>
      <c r="R246" s="359">
        <f t="shared" si="72"/>
        <v>0</v>
      </c>
      <c r="S246" s="360"/>
      <c r="T246" s="361"/>
      <c r="U246" s="255">
        <f t="shared" si="68"/>
        <v>0</v>
      </c>
      <c r="V246" s="169"/>
      <c r="W246" s="169"/>
      <c r="X246" s="169"/>
      <c r="Y246" s="169"/>
      <c r="Z246" s="169"/>
      <c r="AA246" s="378"/>
      <c r="AB246" s="169"/>
      <c r="AC246" s="169"/>
      <c r="AD246" s="169"/>
      <c r="AE246" s="371"/>
      <c r="AF246" s="371"/>
      <c r="AG246" s="371"/>
      <c r="AH246" s="169"/>
      <c r="AI246" s="169"/>
      <c r="AJ246" s="169"/>
      <c r="AK246" s="169"/>
      <c r="AL246" s="169"/>
      <c r="AM246" s="169"/>
      <c r="AN246" s="176"/>
      <c r="AO246" s="176"/>
      <c r="AP246" s="176"/>
    </row>
    <row r="247" spans="1:44" ht="21" customHeight="1">
      <c r="I247" s="265">
        <f t="shared" si="69"/>
        <v>0</v>
      </c>
      <c r="J247" s="255">
        <f t="shared" si="67"/>
        <v>0</v>
      </c>
      <c r="K247" s="343">
        <f t="shared" si="73"/>
        <v>11</v>
      </c>
      <c r="L247" s="356"/>
      <c r="M247" s="356"/>
      <c r="N247" s="357">
        <f t="shared" si="70"/>
        <v>0</v>
      </c>
      <c r="O247" s="358"/>
      <c r="P247" s="358"/>
      <c r="Q247" s="359">
        <f t="shared" si="71"/>
        <v>0</v>
      </c>
      <c r="R247" s="359">
        <f t="shared" si="72"/>
        <v>0</v>
      </c>
      <c r="S247" s="360"/>
      <c r="T247" s="361"/>
      <c r="U247" s="255">
        <f t="shared" si="68"/>
        <v>0</v>
      </c>
      <c r="V247" s="169"/>
      <c r="W247" s="169"/>
      <c r="X247" s="169"/>
      <c r="Y247" s="169"/>
      <c r="Z247" s="169"/>
      <c r="AA247" s="378"/>
      <c r="AB247" s="169"/>
      <c r="AC247" s="169"/>
      <c r="AD247" s="169"/>
      <c r="AE247" s="371"/>
      <c r="AF247" s="371"/>
      <c r="AG247" s="371"/>
      <c r="AH247" s="169"/>
      <c r="AI247" s="169"/>
      <c r="AJ247" s="169"/>
      <c r="AK247" s="169"/>
      <c r="AL247" s="169"/>
      <c r="AM247" s="169"/>
      <c r="AN247" s="176"/>
      <c r="AO247" s="176"/>
      <c r="AP247" s="176"/>
    </row>
    <row r="248" spans="1:44" ht="21" customHeight="1">
      <c r="I248" s="265">
        <f t="shared" si="69"/>
        <v>0</v>
      </c>
      <c r="J248" s="255">
        <f t="shared" si="67"/>
        <v>0</v>
      </c>
      <c r="K248" s="343">
        <f t="shared" si="73"/>
        <v>12</v>
      </c>
      <c r="L248" s="356"/>
      <c r="M248" s="356"/>
      <c r="N248" s="357">
        <f t="shared" si="70"/>
        <v>0</v>
      </c>
      <c r="O248" s="358"/>
      <c r="P248" s="358"/>
      <c r="Q248" s="359">
        <f t="shared" si="71"/>
        <v>0</v>
      </c>
      <c r="R248" s="359">
        <f t="shared" si="72"/>
        <v>0</v>
      </c>
      <c r="S248" s="360"/>
      <c r="T248" s="361"/>
      <c r="U248" s="255">
        <f t="shared" si="68"/>
        <v>0</v>
      </c>
      <c r="V248" s="169"/>
      <c r="W248" s="169"/>
      <c r="X248" s="169"/>
      <c r="Y248" s="169"/>
      <c r="Z248" s="169"/>
      <c r="AA248" s="378"/>
      <c r="AB248" s="169"/>
      <c r="AC248" s="169"/>
      <c r="AD248" s="169"/>
      <c r="AE248" s="371"/>
      <c r="AF248" s="371"/>
      <c r="AG248" s="371"/>
      <c r="AH248" s="169"/>
      <c r="AI248" s="169"/>
      <c r="AJ248" s="169"/>
      <c r="AK248" s="169"/>
      <c r="AL248" s="169"/>
      <c r="AM248" s="169"/>
      <c r="AN248" s="176"/>
      <c r="AO248" s="176"/>
      <c r="AP248" s="176"/>
    </row>
    <row r="249" spans="1:44" ht="21" customHeight="1">
      <c r="I249" s="265">
        <f t="shared" si="69"/>
        <v>0</v>
      </c>
      <c r="J249" s="255">
        <f t="shared" si="67"/>
        <v>0</v>
      </c>
      <c r="K249" s="343">
        <f t="shared" si="73"/>
        <v>13</v>
      </c>
      <c r="L249" s="356"/>
      <c r="M249" s="356"/>
      <c r="N249" s="357">
        <f t="shared" si="70"/>
        <v>0</v>
      </c>
      <c r="O249" s="358"/>
      <c r="P249" s="358"/>
      <c r="Q249" s="359">
        <f t="shared" si="71"/>
        <v>0</v>
      </c>
      <c r="R249" s="359">
        <f t="shared" si="72"/>
        <v>0</v>
      </c>
      <c r="S249" s="360"/>
      <c r="T249" s="361"/>
      <c r="U249" s="255">
        <f t="shared" si="68"/>
        <v>0</v>
      </c>
      <c r="V249" s="169"/>
      <c r="W249" s="169"/>
      <c r="X249" s="169"/>
      <c r="Y249" s="169"/>
      <c r="Z249" s="169"/>
      <c r="AA249" s="378"/>
      <c r="AB249" s="169"/>
      <c r="AC249" s="169"/>
      <c r="AD249" s="169"/>
      <c r="AE249" s="371"/>
      <c r="AF249" s="371"/>
      <c r="AG249" s="371"/>
      <c r="AH249" s="169"/>
      <c r="AI249" s="169"/>
      <c r="AJ249" s="169"/>
      <c r="AK249" s="169"/>
      <c r="AL249" s="169"/>
      <c r="AM249" s="169"/>
      <c r="AN249" s="176"/>
      <c r="AO249" s="176"/>
      <c r="AP249" s="176"/>
    </row>
    <row r="250" spans="1:44" ht="21" customHeight="1" thickBot="1">
      <c r="I250" s="265">
        <f t="shared" si="69"/>
        <v>0</v>
      </c>
      <c r="J250" s="255">
        <f t="shared" si="67"/>
        <v>0</v>
      </c>
      <c r="K250" s="385">
        <f t="shared" si="73"/>
        <v>14</v>
      </c>
      <c r="L250" s="356"/>
      <c r="M250" s="356"/>
      <c r="N250" s="387">
        <f t="shared" si="70"/>
        <v>0</v>
      </c>
      <c r="O250" s="388"/>
      <c r="P250" s="388"/>
      <c r="Q250" s="389">
        <f t="shared" si="71"/>
        <v>0</v>
      </c>
      <c r="R250" s="389">
        <f t="shared" si="72"/>
        <v>0</v>
      </c>
      <c r="S250" s="390"/>
      <c r="T250" s="391"/>
      <c r="U250" s="255">
        <f t="shared" si="68"/>
        <v>0</v>
      </c>
      <c r="V250" s="169"/>
      <c r="W250" s="169"/>
      <c r="X250" s="169"/>
      <c r="Y250" s="169"/>
      <c r="Z250" s="169"/>
      <c r="AA250" s="378"/>
      <c r="AB250" s="169"/>
      <c r="AC250" s="169"/>
      <c r="AD250" s="169"/>
      <c r="AE250" s="371"/>
      <c r="AF250" s="371"/>
      <c r="AG250" s="371"/>
      <c r="AH250" s="169"/>
      <c r="AI250" s="169"/>
      <c r="AJ250" s="169"/>
      <c r="AK250" s="169"/>
      <c r="AL250" s="169"/>
      <c r="AM250" s="169"/>
      <c r="AN250" s="176"/>
      <c r="AO250" s="176"/>
      <c r="AP250" s="176"/>
    </row>
    <row r="251" spans="1:44" ht="21" customHeight="1">
      <c r="I251" s="265">
        <f t="shared" ref="I251:I275" si="74">IF((O$253+P$253)&gt;0,1,0)</f>
        <v>0</v>
      </c>
      <c r="J251" s="255">
        <f t="shared" si="67"/>
        <v>0</v>
      </c>
      <c r="K251" s="2439" t="s">
        <v>1392</v>
      </c>
      <c r="L251" s="2441" t="s">
        <v>1391</v>
      </c>
      <c r="M251" s="2443" t="s">
        <v>1390</v>
      </c>
      <c r="N251" s="2443" t="s">
        <v>1389</v>
      </c>
      <c r="O251" s="2445" t="s">
        <v>1388</v>
      </c>
      <c r="P251" s="2445"/>
      <c r="Q251" s="2445" t="s">
        <v>1387</v>
      </c>
      <c r="R251" s="2445"/>
      <c r="S251" s="2446" t="s">
        <v>1386</v>
      </c>
      <c r="T251" s="2448" t="s">
        <v>1385</v>
      </c>
      <c r="U251" s="255">
        <f t="shared" si="68"/>
        <v>0</v>
      </c>
      <c r="V251" s="169"/>
      <c r="W251" s="169"/>
      <c r="X251" s="169"/>
      <c r="Y251" s="169"/>
      <c r="Z251" s="169"/>
      <c r="AA251" s="378"/>
      <c r="AB251" s="169"/>
      <c r="AC251" s="169"/>
      <c r="AD251" s="169"/>
      <c r="AE251" s="371"/>
      <c r="AF251" s="371"/>
      <c r="AG251" s="371"/>
      <c r="AH251" s="169"/>
      <c r="AI251" s="169"/>
      <c r="AJ251" s="169"/>
      <c r="AK251" s="169"/>
      <c r="AL251" s="169"/>
      <c r="AM251" s="169"/>
      <c r="AN251" s="176"/>
      <c r="AO251" s="176"/>
      <c r="AP251" s="176"/>
    </row>
    <row r="252" spans="1:44" ht="21" customHeight="1">
      <c r="I252" s="265">
        <f t="shared" si="74"/>
        <v>0</v>
      </c>
      <c r="J252" s="255">
        <f t="shared" si="67"/>
        <v>0</v>
      </c>
      <c r="K252" s="2440"/>
      <c r="L252" s="2442"/>
      <c r="M252" s="2444"/>
      <c r="N252" s="2444"/>
      <c r="O252" s="334" t="s">
        <v>1376</v>
      </c>
      <c r="P252" s="335" t="s">
        <v>1375</v>
      </c>
      <c r="Q252" s="335" t="s">
        <v>1376</v>
      </c>
      <c r="R252" s="415" t="s">
        <v>1375</v>
      </c>
      <c r="S252" s="2447"/>
      <c r="T252" s="2449"/>
      <c r="U252" s="255">
        <f t="shared" si="68"/>
        <v>0</v>
      </c>
      <c r="V252" s="169"/>
      <c r="W252" s="169"/>
      <c r="X252" s="169"/>
      <c r="Y252" s="169"/>
      <c r="Z252" s="169"/>
      <c r="AA252" s="378"/>
      <c r="AB252" s="169"/>
      <c r="AC252" s="169"/>
      <c r="AD252" s="169"/>
      <c r="AE252" s="371"/>
      <c r="AF252" s="371"/>
      <c r="AG252" s="371"/>
      <c r="AH252" s="169"/>
      <c r="AI252" s="169"/>
      <c r="AJ252" s="169"/>
      <c r="AK252" s="169"/>
      <c r="AL252" s="169"/>
      <c r="AM252" s="169"/>
      <c r="AN252" s="176"/>
      <c r="AO252" s="176"/>
      <c r="AP252" s="176"/>
    </row>
    <row r="253" spans="1:44" ht="21" customHeight="1">
      <c r="I253" s="265">
        <f t="shared" si="74"/>
        <v>0</v>
      </c>
      <c r="J253" s="255">
        <f t="shared" si="67"/>
        <v>0</v>
      </c>
      <c r="K253" s="343">
        <f>+K25+1</f>
        <v>15</v>
      </c>
      <c r="L253" s="356"/>
      <c r="M253" s="356"/>
      <c r="N253" s="357">
        <f t="shared" ref="N253:N275" si="75">IF(O253+P253&gt;0,$W$227,)</f>
        <v>0</v>
      </c>
      <c r="O253" s="358"/>
      <c r="P253" s="358"/>
      <c r="Q253" s="359">
        <f t="shared" ref="Q253:Q275" si="76">ROUND(O253*50,0)</f>
        <v>0</v>
      </c>
      <c r="R253" s="359">
        <f t="shared" ref="R253:R275" si="77">ROUND(P253*50,0)</f>
        <v>0</v>
      </c>
      <c r="S253" s="360"/>
      <c r="T253" s="361"/>
      <c r="U253" s="255">
        <f t="shared" si="68"/>
        <v>0</v>
      </c>
      <c r="V253" s="169"/>
      <c r="W253" s="169"/>
      <c r="X253" s="169"/>
      <c r="Y253" s="169"/>
      <c r="Z253" s="169"/>
      <c r="AA253" s="378"/>
      <c r="AB253" s="169"/>
      <c r="AC253" s="169"/>
      <c r="AD253" s="169"/>
      <c r="AE253" s="371"/>
      <c r="AF253" s="371"/>
      <c r="AG253" s="371"/>
      <c r="AH253" s="169"/>
      <c r="AI253" s="169"/>
      <c r="AJ253" s="169"/>
      <c r="AK253" s="169"/>
      <c r="AL253" s="169"/>
      <c r="AM253" s="169"/>
      <c r="AN253" s="176"/>
      <c r="AO253" s="176"/>
      <c r="AP253" s="176"/>
    </row>
    <row r="254" spans="1:44" ht="21" customHeight="1">
      <c r="I254" s="265">
        <f t="shared" si="74"/>
        <v>0</v>
      </c>
      <c r="J254" s="255">
        <f t="shared" si="67"/>
        <v>0</v>
      </c>
      <c r="K254" s="343">
        <f t="shared" ref="K254:K275" si="78">+K253+1</f>
        <v>16</v>
      </c>
      <c r="L254" s="356"/>
      <c r="M254" s="356"/>
      <c r="N254" s="357">
        <f t="shared" si="75"/>
        <v>0</v>
      </c>
      <c r="O254" s="358"/>
      <c r="P254" s="358"/>
      <c r="Q254" s="359">
        <f t="shared" si="76"/>
        <v>0</v>
      </c>
      <c r="R254" s="359">
        <f t="shared" si="77"/>
        <v>0</v>
      </c>
      <c r="S254" s="360"/>
      <c r="T254" s="361"/>
      <c r="U254" s="255">
        <f t="shared" si="68"/>
        <v>0</v>
      </c>
      <c r="V254" s="169"/>
      <c r="W254" s="169"/>
      <c r="X254" s="169"/>
      <c r="Y254" s="169"/>
      <c r="Z254" s="169"/>
      <c r="AA254" s="378"/>
      <c r="AB254" s="169"/>
      <c r="AC254" s="169"/>
      <c r="AD254" s="169"/>
      <c r="AE254" s="371"/>
      <c r="AF254" s="371"/>
      <c r="AG254" s="371"/>
      <c r="AH254" s="169"/>
      <c r="AI254" s="169"/>
      <c r="AJ254" s="169"/>
      <c r="AK254" s="169"/>
      <c r="AL254" s="169"/>
      <c r="AM254" s="169"/>
      <c r="AN254" s="176"/>
      <c r="AO254" s="176"/>
      <c r="AP254" s="176"/>
    </row>
    <row r="255" spans="1:44" ht="21" customHeight="1">
      <c r="I255" s="265">
        <f t="shared" si="74"/>
        <v>0</v>
      </c>
      <c r="J255" s="255">
        <f t="shared" si="67"/>
        <v>0</v>
      </c>
      <c r="K255" s="343">
        <f t="shared" si="78"/>
        <v>17</v>
      </c>
      <c r="L255" s="356"/>
      <c r="M255" s="356"/>
      <c r="N255" s="357">
        <f t="shared" si="75"/>
        <v>0</v>
      </c>
      <c r="O255" s="358"/>
      <c r="P255" s="358"/>
      <c r="Q255" s="359">
        <f t="shared" si="76"/>
        <v>0</v>
      </c>
      <c r="R255" s="359">
        <f t="shared" si="77"/>
        <v>0</v>
      </c>
      <c r="S255" s="360"/>
      <c r="T255" s="361"/>
      <c r="U255" s="255">
        <f t="shared" si="68"/>
        <v>0</v>
      </c>
      <c r="V255" s="169"/>
      <c r="W255" s="169"/>
      <c r="X255" s="169"/>
      <c r="Y255" s="169"/>
      <c r="Z255" s="169"/>
      <c r="AA255" s="378"/>
      <c r="AB255" s="169"/>
      <c r="AC255" s="169"/>
      <c r="AD255" s="169"/>
      <c r="AE255" s="371"/>
      <c r="AF255" s="371"/>
      <c r="AG255" s="371"/>
      <c r="AH255" s="169"/>
      <c r="AI255" s="169"/>
      <c r="AJ255" s="169"/>
      <c r="AK255" s="169"/>
      <c r="AL255" s="169"/>
      <c r="AM255" s="169"/>
      <c r="AN255" s="176"/>
      <c r="AO255" s="176"/>
      <c r="AP255" s="176"/>
    </row>
    <row r="256" spans="1:44" ht="21" customHeight="1">
      <c r="I256" s="265">
        <f t="shared" si="74"/>
        <v>0</v>
      </c>
      <c r="J256" s="255">
        <f t="shared" si="67"/>
        <v>0</v>
      </c>
      <c r="K256" s="343">
        <f t="shared" si="78"/>
        <v>18</v>
      </c>
      <c r="L256" s="356"/>
      <c r="M256" s="356"/>
      <c r="N256" s="357">
        <f t="shared" si="75"/>
        <v>0</v>
      </c>
      <c r="O256" s="358"/>
      <c r="P256" s="358"/>
      <c r="Q256" s="359">
        <f t="shared" si="76"/>
        <v>0</v>
      </c>
      <c r="R256" s="359">
        <f t="shared" si="77"/>
        <v>0</v>
      </c>
      <c r="S256" s="360"/>
      <c r="T256" s="361"/>
      <c r="U256" s="255">
        <f t="shared" si="68"/>
        <v>0</v>
      </c>
      <c r="V256" s="169"/>
      <c r="W256" s="169"/>
      <c r="X256" s="169"/>
      <c r="Y256" s="169"/>
      <c r="Z256" s="169"/>
      <c r="AA256" s="378"/>
      <c r="AB256" s="169"/>
      <c r="AC256" s="169"/>
      <c r="AD256" s="169"/>
      <c r="AE256" s="371"/>
      <c r="AF256" s="371"/>
      <c r="AG256" s="371"/>
      <c r="AH256" s="169"/>
      <c r="AI256" s="169"/>
      <c r="AJ256" s="169"/>
      <c r="AK256" s="169"/>
      <c r="AL256" s="169"/>
      <c r="AM256" s="169"/>
      <c r="AN256" s="176"/>
      <c r="AO256" s="176"/>
      <c r="AP256" s="176"/>
    </row>
    <row r="257" spans="9:42" ht="21" customHeight="1">
      <c r="I257" s="265">
        <f t="shared" si="74"/>
        <v>0</v>
      </c>
      <c r="J257" s="255">
        <f t="shared" si="67"/>
        <v>0</v>
      </c>
      <c r="K257" s="343">
        <f t="shared" si="78"/>
        <v>19</v>
      </c>
      <c r="L257" s="356"/>
      <c r="M257" s="356"/>
      <c r="N257" s="357">
        <f t="shared" si="75"/>
        <v>0</v>
      </c>
      <c r="O257" s="358"/>
      <c r="P257" s="358"/>
      <c r="Q257" s="359">
        <f t="shared" si="76"/>
        <v>0</v>
      </c>
      <c r="R257" s="359">
        <f t="shared" si="77"/>
        <v>0</v>
      </c>
      <c r="S257" s="360"/>
      <c r="T257" s="361"/>
      <c r="U257" s="255">
        <f t="shared" si="68"/>
        <v>0</v>
      </c>
      <c r="V257" s="169"/>
      <c r="W257" s="169"/>
      <c r="X257" s="169"/>
      <c r="Y257" s="169"/>
      <c r="Z257" s="169"/>
      <c r="AA257" s="378"/>
      <c r="AB257" s="169"/>
      <c r="AC257" s="169"/>
      <c r="AD257" s="169"/>
      <c r="AE257" s="371"/>
      <c r="AF257" s="371"/>
      <c r="AG257" s="371"/>
      <c r="AH257" s="169"/>
      <c r="AI257" s="169"/>
      <c r="AJ257" s="169"/>
      <c r="AK257" s="169"/>
      <c r="AL257" s="169"/>
      <c r="AM257" s="169"/>
      <c r="AN257" s="176"/>
      <c r="AO257" s="176"/>
      <c r="AP257" s="176"/>
    </row>
    <row r="258" spans="9:42" ht="21" customHeight="1">
      <c r="I258" s="265">
        <f t="shared" si="74"/>
        <v>0</v>
      </c>
      <c r="J258" s="255">
        <f t="shared" ref="J258:J289" si="79">IF($Q$229&gt;0,4,)</f>
        <v>0</v>
      </c>
      <c r="K258" s="343">
        <f t="shared" si="78"/>
        <v>20</v>
      </c>
      <c r="L258" s="356"/>
      <c r="M258" s="356"/>
      <c r="N258" s="357">
        <f t="shared" si="75"/>
        <v>0</v>
      </c>
      <c r="O258" s="358"/>
      <c r="P258" s="358"/>
      <c r="Q258" s="359">
        <f t="shared" si="76"/>
        <v>0</v>
      </c>
      <c r="R258" s="359">
        <f t="shared" si="77"/>
        <v>0</v>
      </c>
      <c r="S258" s="360"/>
      <c r="T258" s="361"/>
      <c r="U258" s="255">
        <f t="shared" ref="U258:U289" si="80">IF($Q$229&gt;0,4,)</f>
        <v>0</v>
      </c>
      <c r="V258" s="169"/>
      <c r="W258" s="169"/>
      <c r="X258" s="169"/>
      <c r="Y258" s="169"/>
      <c r="Z258" s="169"/>
      <c r="AA258" s="378"/>
      <c r="AB258" s="169"/>
      <c r="AC258" s="169"/>
      <c r="AD258" s="169"/>
      <c r="AE258" s="371"/>
      <c r="AF258" s="371"/>
      <c r="AG258" s="371"/>
      <c r="AH258" s="169"/>
      <c r="AI258" s="169"/>
      <c r="AJ258" s="169"/>
      <c r="AK258" s="169"/>
      <c r="AL258" s="169"/>
      <c r="AM258" s="169"/>
      <c r="AN258" s="176"/>
      <c r="AO258" s="176"/>
      <c r="AP258" s="176"/>
    </row>
    <row r="259" spans="9:42" ht="21" customHeight="1">
      <c r="I259" s="265">
        <f t="shared" si="74"/>
        <v>0</v>
      </c>
      <c r="J259" s="255">
        <f t="shared" si="79"/>
        <v>0</v>
      </c>
      <c r="K259" s="343">
        <f t="shared" si="78"/>
        <v>21</v>
      </c>
      <c r="L259" s="356"/>
      <c r="M259" s="356"/>
      <c r="N259" s="357">
        <f t="shared" si="75"/>
        <v>0</v>
      </c>
      <c r="O259" s="358"/>
      <c r="P259" s="358"/>
      <c r="Q259" s="359">
        <f t="shared" si="76"/>
        <v>0</v>
      </c>
      <c r="R259" s="359">
        <f t="shared" si="77"/>
        <v>0</v>
      </c>
      <c r="S259" s="360"/>
      <c r="T259" s="361"/>
      <c r="U259" s="255">
        <f t="shared" si="80"/>
        <v>0</v>
      </c>
      <c r="V259" s="169"/>
      <c r="W259" s="169"/>
      <c r="X259" s="169"/>
      <c r="Y259" s="169"/>
      <c r="Z259" s="169"/>
      <c r="AA259" s="378"/>
      <c r="AB259" s="169"/>
      <c r="AC259" s="169"/>
      <c r="AD259" s="169"/>
      <c r="AE259" s="371"/>
      <c r="AF259" s="371"/>
      <c r="AG259" s="371"/>
      <c r="AH259" s="169"/>
      <c r="AI259" s="169"/>
      <c r="AJ259" s="169"/>
      <c r="AK259" s="169"/>
      <c r="AL259" s="169"/>
      <c r="AM259" s="169"/>
      <c r="AN259" s="176"/>
      <c r="AO259" s="176"/>
      <c r="AP259" s="176"/>
    </row>
    <row r="260" spans="9:42" ht="21" customHeight="1">
      <c r="I260" s="265">
        <f t="shared" si="74"/>
        <v>0</v>
      </c>
      <c r="J260" s="255">
        <f t="shared" si="79"/>
        <v>0</v>
      </c>
      <c r="K260" s="343">
        <f t="shared" si="78"/>
        <v>22</v>
      </c>
      <c r="L260" s="356"/>
      <c r="M260" s="356"/>
      <c r="N260" s="357">
        <f t="shared" si="75"/>
        <v>0</v>
      </c>
      <c r="O260" s="358"/>
      <c r="P260" s="358"/>
      <c r="Q260" s="359">
        <f t="shared" si="76"/>
        <v>0</v>
      </c>
      <c r="R260" s="359">
        <f t="shared" si="77"/>
        <v>0</v>
      </c>
      <c r="S260" s="360"/>
      <c r="T260" s="361"/>
      <c r="U260" s="255">
        <f t="shared" si="80"/>
        <v>0</v>
      </c>
      <c r="V260" s="169"/>
      <c r="W260" s="169"/>
      <c r="X260" s="169"/>
      <c r="Y260" s="169"/>
      <c r="Z260" s="169"/>
      <c r="AA260" s="378"/>
      <c r="AB260" s="169"/>
      <c r="AC260" s="169"/>
      <c r="AD260" s="169"/>
      <c r="AE260" s="371"/>
      <c r="AF260" s="371"/>
      <c r="AG260" s="371"/>
      <c r="AH260" s="169"/>
      <c r="AI260" s="169"/>
      <c r="AJ260" s="169"/>
      <c r="AK260" s="169"/>
      <c r="AL260" s="169"/>
      <c r="AM260" s="169"/>
      <c r="AN260" s="176"/>
      <c r="AO260" s="176"/>
      <c r="AP260" s="176"/>
    </row>
    <row r="261" spans="9:42" ht="21" customHeight="1">
      <c r="I261" s="265">
        <f t="shared" si="74"/>
        <v>0</v>
      </c>
      <c r="J261" s="255">
        <f t="shared" si="79"/>
        <v>0</v>
      </c>
      <c r="K261" s="343">
        <f t="shared" si="78"/>
        <v>23</v>
      </c>
      <c r="L261" s="356"/>
      <c r="M261" s="356"/>
      <c r="N261" s="357">
        <f t="shared" si="75"/>
        <v>0</v>
      </c>
      <c r="O261" s="358"/>
      <c r="P261" s="358"/>
      <c r="Q261" s="359">
        <f t="shared" si="76"/>
        <v>0</v>
      </c>
      <c r="R261" s="359">
        <f t="shared" si="77"/>
        <v>0</v>
      </c>
      <c r="S261" s="360"/>
      <c r="T261" s="361"/>
      <c r="U261" s="255">
        <f t="shared" si="80"/>
        <v>0</v>
      </c>
      <c r="V261" s="169"/>
      <c r="W261" s="169"/>
      <c r="X261" s="169"/>
      <c r="Y261" s="169"/>
      <c r="Z261" s="169"/>
      <c r="AA261" s="378"/>
      <c r="AB261" s="169"/>
      <c r="AC261" s="169"/>
      <c r="AD261" s="169"/>
      <c r="AE261" s="371"/>
      <c r="AF261" s="371"/>
      <c r="AG261" s="371"/>
      <c r="AH261" s="169"/>
      <c r="AI261" s="169"/>
      <c r="AJ261" s="169"/>
      <c r="AK261" s="169"/>
      <c r="AL261" s="169"/>
      <c r="AM261" s="169"/>
      <c r="AN261" s="176"/>
      <c r="AO261" s="176"/>
      <c r="AP261" s="176"/>
    </row>
    <row r="262" spans="9:42" ht="21" customHeight="1">
      <c r="I262" s="265">
        <f t="shared" si="74"/>
        <v>0</v>
      </c>
      <c r="J262" s="255">
        <f t="shared" si="79"/>
        <v>0</v>
      </c>
      <c r="K262" s="343">
        <f t="shared" si="78"/>
        <v>24</v>
      </c>
      <c r="L262" s="356"/>
      <c r="M262" s="356"/>
      <c r="N262" s="357">
        <f t="shared" si="75"/>
        <v>0</v>
      </c>
      <c r="O262" s="358"/>
      <c r="P262" s="358"/>
      <c r="Q262" s="359">
        <f t="shared" si="76"/>
        <v>0</v>
      </c>
      <c r="R262" s="359">
        <f t="shared" si="77"/>
        <v>0</v>
      </c>
      <c r="S262" s="360"/>
      <c r="T262" s="361"/>
      <c r="U262" s="255">
        <f t="shared" si="80"/>
        <v>0</v>
      </c>
      <c r="V262" s="169"/>
      <c r="W262" s="169"/>
      <c r="X262" s="169"/>
      <c r="Y262" s="169"/>
      <c r="Z262" s="169"/>
      <c r="AA262" s="378"/>
      <c r="AB262" s="169"/>
      <c r="AC262" s="169"/>
      <c r="AD262" s="169"/>
      <c r="AE262" s="371"/>
      <c r="AF262" s="371"/>
      <c r="AG262" s="371"/>
      <c r="AH262" s="169"/>
      <c r="AI262" s="169"/>
      <c r="AJ262" s="169"/>
      <c r="AK262" s="169"/>
      <c r="AL262" s="169"/>
      <c r="AM262" s="169"/>
      <c r="AN262" s="176"/>
      <c r="AO262" s="176"/>
      <c r="AP262" s="176"/>
    </row>
    <row r="263" spans="9:42" ht="21" customHeight="1">
      <c r="I263" s="265">
        <f t="shared" si="74"/>
        <v>0</v>
      </c>
      <c r="J263" s="255">
        <f t="shared" si="79"/>
        <v>0</v>
      </c>
      <c r="K263" s="343">
        <f t="shared" si="78"/>
        <v>25</v>
      </c>
      <c r="L263" s="356"/>
      <c r="M263" s="356"/>
      <c r="N263" s="357">
        <f t="shared" si="75"/>
        <v>0</v>
      </c>
      <c r="O263" s="358"/>
      <c r="P263" s="358"/>
      <c r="Q263" s="359">
        <f t="shared" si="76"/>
        <v>0</v>
      </c>
      <c r="R263" s="359">
        <f t="shared" si="77"/>
        <v>0</v>
      </c>
      <c r="S263" s="360"/>
      <c r="T263" s="361"/>
      <c r="U263" s="255">
        <f t="shared" si="80"/>
        <v>0</v>
      </c>
      <c r="V263" s="169"/>
      <c r="W263" s="169"/>
      <c r="X263" s="169"/>
      <c r="Y263" s="169"/>
      <c r="Z263" s="169"/>
      <c r="AA263" s="378"/>
      <c r="AB263" s="169"/>
      <c r="AC263" s="169"/>
      <c r="AD263" s="169"/>
      <c r="AE263" s="371"/>
      <c r="AF263" s="371"/>
      <c r="AG263" s="371"/>
      <c r="AH263" s="169"/>
      <c r="AI263" s="169"/>
      <c r="AJ263" s="169"/>
      <c r="AK263" s="169"/>
      <c r="AL263" s="169"/>
      <c r="AM263" s="169"/>
      <c r="AN263" s="176"/>
      <c r="AO263" s="176"/>
      <c r="AP263" s="176"/>
    </row>
    <row r="264" spans="9:42" ht="21" customHeight="1">
      <c r="I264" s="265">
        <f t="shared" si="74"/>
        <v>0</v>
      </c>
      <c r="J264" s="255">
        <f t="shared" si="79"/>
        <v>0</v>
      </c>
      <c r="K264" s="343">
        <f t="shared" si="78"/>
        <v>26</v>
      </c>
      <c r="L264" s="356"/>
      <c r="M264" s="356"/>
      <c r="N264" s="357">
        <f t="shared" si="75"/>
        <v>0</v>
      </c>
      <c r="O264" s="358"/>
      <c r="P264" s="358"/>
      <c r="Q264" s="359">
        <f t="shared" si="76"/>
        <v>0</v>
      </c>
      <c r="R264" s="359">
        <f t="shared" si="77"/>
        <v>0</v>
      </c>
      <c r="S264" s="360"/>
      <c r="T264" s="361"/>
      <c r="U264" s="255">
        <f t="shared" si="80"/>
        <v>0</v>
      </c>
      <c r="V264" s="169"/>
      <c r="W264" s="169"/>
      <c r="X264" s="169"/>
      <c r="Y264" s="169"/>
      <c r="Z264" s="169"/>
      <c r="AA264" s="378"/>
      <c r="AB264" s="169"/>
      <c r="AC264" s="169"/>
      <c r="AD264" s="169"/>
      <c r="AE264" s="371"/>
      <c r="AF264" s="371"/>
      <c r="AG264" s="371"/>
      <c r="AH264" s="169"/>
      <c r="AI264" s="169"/>
      <c r="AJ264" s="169"/>
      <c r="AK264" s="169"/>
      <c r="AL264" s="169"/>
      <c r="AM264" s="169"/>
      <c r="AN264" s="176"/>
      <c r="AO264" s="176"/>
      <c r="AP264" s="176"/>
    </row>
    <row r="265" spans="9:42" ht="21" customHeight="1">
      <c r="I265" s="265">
        <f t="shared" si="74"/>
        <v>0</v>
      </c>
      <c r="J265" s="255">
        <f t="shared" si="79"/>
        <v>0</v>
      </c>
      <c r="K265" s="343">
        <f t="shared" si="78"/>
        <v>27</v>
      </c>
      <c r="L265" s="356"/>
      <c r="M265" s="356"/>
      <c r="N265" s="357">
        <f t="shared" si="75"/>
        <v>0</v>
      </c>
      <c r="O265" s="358"/>
      <c r="P265" s="358"/>
      <c r="Q265" s="359">
        <f t="shared" si="76"/>
        <v>0</v>
      </c>
      <c r="R265" s="359">
        <f t="shared" si="77"/>
        <v>0</v>
      </c>
      <c r="S265" s="360"/>
      <c r="T265" s="361"/>
      <c r="U265" s="255">
        <f t="shared" si="80"/>
        <v>0</v>
      </c>
      <c r="V265" s="169"/>
      <c r="W265" s="169"/>
      <c r="X265" s="169"/>
      <c r="Y265" s="169"/>
      <c r="Z265" s="169"/>
      <c r="AA265" s="378"/>
      <c r="AB265" s="169"/>
      <c r="AC265" s="169"/>
      <c r="AD265" s="169"/>
      <c r="AE265" s="371"/>
      <c r="AF265" s="371"/>
      <c r="AG265" s="371"/>
      <c r="AH265" s="169"/>
      <c r="AI265" s="169"/>
      <c r="AJ265" s="169"/>
      <c r="AK265" s="169"/>
      <c r="AL265" s="169"/>
      <c r="AM265" s="169"/>
      <c r="AN265" s="176"/>
      <c r="AO265" s="176"/>
      <c r="AP265" s="176"/>
    </row>
    <row r="266" spans="9:42" ht="21" customHeight="1">
      <c r="I266" s="265">
        <f t="shared" si="74"/>
        <v>0</v>
      </c>
      <c r="J266" s="255">
        <f t="shared" si="79"/>
        <v>0</v>
      </c>
      <c r="K266" s="343">
        <f t="shared" si="78"/>
        <v>28</v>
      </c>
      <c r="L266" s="356"/>
      <c r="M266" s="356"/>
      <c r="N266" s="357">
        <f t="shared" si="75"/>
        <v>0</v>
      </c>
      <c r="O266" s="358"/>
      <c r="P266" s="358"/>
      <c r="Q266" s="359">
        <f t="shared" si="76"/>
        <v>0</v>
      </c>
      <c r="R266" s="359">
        <f t="shared" si="77"/>
        <v>0</v>
      </c>
      <c r="S266" s="360"/>
      <c r="T266" s="361"/>
      <c r="U266" s="255">
        <f t="shared" si="80"/>
        <v>0</v>
      </c>
      <c r="V266" s="169"/>
      <c r="W266" s="169"/>
      <c r="X266" s="169"/>
      <c r="Y266" s="169"/>
      <c r="Z266" s="169"/>
      <c r="AA266" s="378"/>
      <c r="AB266" s="169"/>
      <c r="AC266" s="169"/>
      <c r="AD266" s="169"/>
      <c r="AE266" s="371"/>
      <c r="AF266" s="371"/>
      <c r="AG266" s="371"/>
      <c r="AH266" s="169"/>
      <c r="AI266" s="169"/>
      <c r="AJ266" s="169"/>
      <c r="AK266" s="169"/>
      <c r="AL266" s="169"/>
      <c r="AM266" s="169"/>
      <c r="AN266" s="176"/>
      <c r="AO266" s="176"/>
      <c r="AP266" s="176"/>
    </row>
    <row r="267" spans="9:42" ht="21" customHeight="1">
      <c r="I267" s="265">
        <f t="shared" si="74"/>
        <v>0</v>
      </c>
      <c r="J267" s="255">
        <f t="shared" si="79"/>
        <v>0</v>
      </c>
      <c r="K267" s="343">
        <f t="shared" si="78"/>
        <v>29</v>
      </c>
      <c r="L267" s="356"/>
      <c r="M267" s="356"/>
      <c r="N267" s="357">
        <f t="shared" si="75"/>
        <v>0</v>
      </c>
      <c r="O267" s="358"/>
      <c r="P267" s="358"/>
      <c r="Q267" s="359">
        <f t="shared" si="76"/>
        <v>0</v>
      </c>
      <c r="R267" s="359">
        <f t="shared" si="77"/>
        <v>0</v>
      </c>
      <c r="S267" s="360"/>
      <c r="T267" s="361"/>
      <c r="U267" s="255">
        <f t="shared" si="80"/>
        <v>0</v>
      </c>
      <c r="V267" s="169"/>
      <c r="W267" s="169"/>
      <c r="X267" s="169"/>
      <c r="Y267" s="169"/>
      <c r="Z267" s="169"/>
      <c r="AA267" s="378"/>
      <c r="AB267" s="169"/>
      <c r="AC267" s="169"/>
      <c r="AD267" s="169"/>
      <c r="AE267" s="371"/>
      <c r="AF267" s="371"/>
      <c r="AG267" s="371"/>
      <c r="AH267" s="169"/>
      <c r="AI267" s="169"/>
      <c r="AJ267" s="169"/>
      <c r="AK267" s="169"/>
      <c r="AL267" s="169"/>
      <c r="AM267" s="169"/>
      <c r="AN267" s="176"/>
      <c r="AO267" s="176"/>
      <c r="AP267" s="176"/>
    </row>
    <row r="268" spans="9:42" ht="21" customHeight="1">
      <c r="I268" s="265">
        <f t="shared" si="74"/>
        <v>0</v>
      </c>
      <c r="J268" s="255">
        <f t="shared" si="79"/>
        <v>0</v>
      </c>
      <c r="K268" s="343">
        <f t="shared" si="78"/>
        <v>30</v>
      </c>
      <c r="L268" s="356"/>
      <c r="M268" s="356"/>
      <c r="N268" s="357">
        <f t="shared" si="75"/>
        <v>0</v>
      </c>
      <c r="O268" s="358"/>
      <c r="P268" s="358"/>
      <c r="Q268" s="359">
        <f t="shared" si="76"/>
        <v>0</v>
      </c>
      <c r="R268" s="359">
        <f t="shared" si="77"/>
        <v>0</v>
      </c>
      <c r="S268" s="360"/>
      <c r="T268" s="361"/>
      <c r="U268" s="255">
        <f t="shared" si="80"/>
        <v>0</v>
      </c>
      <c r="V268" s="169"/>
      <c r="W268" s="169"/>
      <c r="X268" s="169"/>
      <c r="Y268" s="169"/>
      <c r="Z268" s="169"/>
      <c r="AA268" s="378"/>
      <c r="AB268" s="169"/>
      <c r="AC268" s="169"/>
      <c r="AD268" s="169"/>
      <c r="AE268" s="371"/>
      <c r="AF268" s="371"/>
      <c r="AG268" s="371"/>
      <c r="AH268" s="169"/>
      <c r="AI268" s="169"/>
      <c r="AJ268" s="169"/>
      <c r="AK268" s="169"/>
      <c r="AL268" s="169"/>
      <c r="AM268" s="169"/>
      <c r="AN268" s="176"/>
      <c r="AO268" s="176"/>
      <c r="AP268" s="176"/>
    </row>
    <row r="269" spans="9:42" ht="21" customHeight="1">
      <c r="I269" s="265">
        <f t="shared" si="74"/>
        <v>0</v>
      </c>
      <c r="J269" s="255">
        <f t="shared" si="79"/>
        <v>0</v>
      </c>
      <c r="K269" s="343">
        <f t="shared" si="78"/>
        <v>31</v>
      </c>
      <c r="L269" s="356"/>
      <c r="M269" s="356"/>
      <c r="N269" s="357">
        <f t="shared" si="75"/>
        <v>0</v>
      </c>
      <c r="O269" s="358"/>
      <c r="P269" s="358"/>
      <c r="Q269" s="359">
        <f t="shared" si="76"/>
        <v>0</v>
      </c>
      <c r="R269" s="359">
        <f t="shared" si="77"/>
        <v>0</v>
      </c>
      <c r="S269" s="360"/>
      <c r="T269" s="361"/>
      <c r="U269" s="255">
        <f t="shared" si="80"/>
        <v>0</v>
      </c>
      <c r="V269" s="169"/>
      <c r="W269" s="169"/>
      <c r="X269" s="169"/>
      <c r="Y269" s="169"/>
      <c r="Z269" s="169"/>
      <c r="AA269" s="378"/>
      <c r="AB269" s="169"/>
      <c r="AC269" s="169"/>
      <c r="AD269" s="169"/>
      <c r="AE269" s="371"/>
      <c r="AF269" s="371"/>
      <c r="AG269" s="371"/>
      <c r="AH269" s="169"/>
      <c r="AI269" s="169"/>
      <c r="AJ269" s="169"/>
      <c r="AK269" s="169"/>
      <c r="AL269" s="169"/>
      <c r="AM269" s="169"/>
      <c r="AN269" s="176"/>
      <c r="AO269" s="176"/>
      <c r="AP269" s="176"/>
    </row>
    <row r="270" spans="9:42" ht="21" customHeight="1">
      <c r="I270" s="265">
        <f t="shared" si="74"/>
        <v>0</v>
      </c>
      <c r="J270" s="255">
        <f t="shared" si="79"/>
        <v>0</v>
      </c>
      <c r="K270" s="343">
        <f t="shared" si="78"/>
        <v>32</v>
      </c>
      <c r="L270" s="356"/>
      <c r="M270" s="356"/>
      <c r="N270" s="357">
        <f t="shared" si="75"/>
        <v>0</v>
      </c>
      <c r="O270" s="358"/>
      <c r="P270" s="358"/>
      <c r="Q270" s="359">
        <f t="shared" si="76"/>
        <v>0</v>
      </c>
      <c r="R270" s="359">
        <f t="shared" si="77"/>
        <v>0</v>
      </c>
      <c r="S270" s="360"/>
      <c r="T270" s="361"/>
      <c r="U270" s="255">
        <f t="shared" si="80"/>
        <v>0</v>
      </c>
      <c r="V270" s="169"/>
      <c r="W270" s="169"/>
      <c r="X270" s="169"/>
      <c r="Y270" s="169"/>
      <c r="Z270" s="169"/>
      <c r="AA270" s="378"/>
      <c r="AB270" s="169"/>
      <c r="AC270" s="169"/>
      <c r="AD270" s="169"/>
      <c r="AE270" s="371"/>
      <c r="AF270" s="371"/>
      <c r="AG270" s="371"/>
      <c r="AH270" s="169"/>
      <c r="AI270" s="169"/>
      <c r="AJ270" s="169"/>
      <c r="AK270" s="169"/>
      <c r="AL270" s="169"/>
      <c r="AM270" s="169"/>
      <c r="AN270" s="176"/>
      <c r="AO270" s="176"/>
      <c r="AP270" s="176"/>
    </row>
    <row r="271" spans="9:42" ht="21" customHeight="1">
      <c r="I271" s="265">
        <f t="shared" si="74"/>
        <v>0</v>
      </c>
      <c r="J271" s="255">
        <f t="shared" si="79"/>
        <v>0</v>
      </c>
      <c r="K271" s="343">
        <f t="shared" si="78"/>
        <v>33</v>
      </c>
      <c r="L271" s="356"/>
      <c r="M271" s="356"/>
      <c r="N271" s="357">
        <f t="shared" si="75"/>
        <v>0</v>
      </c>
      <c r="O271" s="358"/>
      <c r="P271" s="358"/>
      <c r="Q271" s="359">
        <f t="shared" si="76"/>
        <v>0</v>
      </c>
      <c r="R271" s="359">
        <f t="shared" si="77"/>
        <v>0</v>
      </c>
      <c r="S271" s="360"/>
      <c r="T271" s="361"/>
      <c r="U271" s="255">
        <f t="shared" si="80"/>
        <v>0</v>
      </c>
      <c r="V271" s="169"/>
      <c r="W271" s="169"/>
      <c r="X271" s="169"/>
      <c r="Y271" s="169"/>
      <c r="Z271" s="169"/>
      <c r="AA271" s="378"/>
      <c r="AB271" s="169"/>
      <c r="AC271" s="169"/>
      <c r="AD271" s="169"/>
      <c r="AE271" s="371"/>
      <c r="AF271" s="371"/>
      <c r="AG271" s="371"/>
      <c r="AH271" s="169"/>
      <c r="AI271" s="169"/>
      <c r="AJ271" s="169"/>
      <c r="AK271" s="169"/>
      <c r="AL271" s="169"/>
      <c r="AM271" s="169"/>
      <c r="AN271" s="176"/>
      <c r="AO271" s="176"/>
      <c r="AP271" s="176"/>
    </row>
    <row r="272" spans="9:42" ht="21" customHeight="1">
      <c r="I272" s="265">
        <f t="shared" si="74"/>
        <v>0</v>
      </c>
      <c r="J272" s="255">
        <f t="shared" si="79"/>
        <v>0</v>
      </c>
      <c r="K272" s="343">
        <f t="shared" si="78"/>
        <v>34</v>
      </c>
      <c r="L272" s="356"/>
      <c r="M272" s="356"/>
      <c r="N272" s="357">
        <f t="shared" si="75"/>
        <v>0</v>
      </c>
      <c r="O272" s="358"/>
      <c r="P272" s="358"/>
      <c r="Q272" s="359">
        <f t="shared" si="76"/>
        <v>0</v>
      </c>
      <c r="R272" s="359">
        <f t="shared" si="77"/>
        <v>0</v>
      </c>
      <c r="S272" s="360"/>
      <c r="T272" s="361"/>
      <c r="U272" s="255">
        <f t="shared" si="80"/>
        <v>0</v>
      </c>
      <c r="V272" s="169"/>
      <c r="W272" s="169"/>
      <c r="X272" s="169"/>
      <c r="Y272" s="169"/>
      <c r="Z272" s="169"/>
      <c r="AA272" s="378"/>
      <c r="AB272" s="169"/>
      <c r="AC272" s="169"/>
      <c r="AD272" s="169"/>
      <c r="AE272" s="371"/>
      <c r="AF272" s="371"/>
      <c r="AG272" s="371"/>
      <c r="AH272" s="169"/>
      <c r="AI272" s="169"/>
      <c r="AJ272" s="169"/>
      <c r="AK272" s="169"/>
      <c r="AL272" s="169"/>
      <c r="AM272" s="169"/>
      <c r="AN272" s="176"/>
      <c r="AO272" s="176"/>
      <c r="AP272" s="176"/>
    </row>
    <row r="273" spans="9:42" ht="21" customHeight="1">
      <c r="I273" s="265">
        <f t="shared" si="74"/>
        <v>0</v>
      </c>
      <c r="J273" s="255">
        <f t="shared" si="79"/>
        <v>0</v>
      </c>
      <c r="K273" s="343">
        <f t="shared" si="78"/>
        <v>35</v>
      </c>
      <c r="L273" s="356"/>
      <c r="M273" s="356"/>
      <c r="N273" s="357">
        <f t="shared" si="75"/>
        <v>0</v>
      </c>
      <c r="O273" s="358"/>
      <c r="P273" s="358"/>
      <c r="Q273" s="359">
        <f t="shared" si="76"/>
        <v>0</v>
      </c>
      <c r="R273" s="359">
        <f t="shared" si="77"/>
        <v>0</v>
      </c>
      <c r="S273" s="360"/>
      <c r="T273" s="361"/>
      <c r="U273" s="255">
        <f t="shared" si="80"/>
        <v>0</v>
      </c>
      <c r="V273" s="169"/>
      <c r="W273" s="169"/>
      <c r="X273" s="169"/>
      <c r="Y273" s="169"/>
      <c r="Z273" s="169"/>
      <c r="AA273" s="378"/>
      <c r="AB273" s="169"/>
      <c r="AC273" s="169"/>
      <c r="AD273" s="169"/>
      <c r="AE273" s="371"/>
      <c r="AF273" s="371"/>
      <c r="AG273" s="371"/>
      <c r="AH273" s="169"/>
      <c r="AI273" s="169"/>
      <c r="AJ273" s="169"/>
      <c r="AK273" s="169"/>
      <c r="AL273" s="169"/>
      <c r="AM273" s="169"/>
      <c r="AN273" s="176"/>
      <c r="AO273" s="176"/>
      <c r="AP273" s="176"/>
    </row>
    <row r="274" spans="9:42" ht="21" customHeight="1">
      <c r="I274" s="265">
        <f t="shared" si="74"/>
        <v>0</v>
      </c>
      <c r="J274" s="255">
        <f t="shared" si="79"/>
        <v>0</v>
      </c>
      <c r="K274" s="343">
        <f t="shared" si="78"/>
        <v>36</v>
      </c>
      <c r="L274" s="356"/>
      <c r="M274" s="356"/>
      <c r="N274" s="357">
        <f t="shared" si="75"/>
        <v>0</v>
      </c>
      <c r="O274" s="358"/>
      <c r="P274" s="358"/>
      <c r="Q274" s="359">
        <f t="shared" si="76"/>
        <v>0</v>
      </c>
      <c r="R274" s="359">
        <f t="shared" si="77"/>
        <v>0</v>
      </c>
      <c r="S274" s="360"/>
      <c r="T274" s="361"/>
      <c r="U274" s="255">
        <f t="shared" si="80"/>
        <v>0</v>
      </c>
      <c r="V274" s="169"/>
      <c r="W274" s="169"/>
      <c r="X274" s="169"/>
      <c r="Y274" s="169"/>
      <c r="Z274" s="169"/>
      <c r="AA274" s="378"/>
      <c r="AB274" s="169"/>
      <c r="AC274" s="169"/>
      <c r="AD274" s="169"/>
      <c r="AE274" s="371"/>
      <c r="AF274" s="371"/>
      <c r="AG274" s="371"/>
      <c r="AH274" s="169"/>
      <c r="AI274" s="169"/>
      <c r="AJ274" s="169"/>
      <c r="AK274" s="169"/>
      <c r="AL274" s="169"/>
      <c r="AM274" s="169"/>
      <c r="AN274" s="176"/>
      <c r="AO274" s="176"/>
      <c r="AP274" s="176"/>
    </row>
    <row r="275" spans="9:42" ht="21" customHeight="1" thickBot="1">
      <c r="I275" s="265">
        <f t="shared" si="74"/>
        <v>0</v>
      </c>
      <c r="J275" s="255">
        <f t="shared" si="79"/>
        <v>0</v>
      </c>
      <c r="K275" s="385">
        <f t="shared" si="78"/>
        <v>37</v>
      </c>
      <c r="L275" s="356"/>
      <c r="M275" s="356"/>
      <c r="N275" s="387">
        <f t="shared" si="75"/>
        <v>0</v>
      </c>
      <c r="O275" s="388"/>
      <c r="P275" s="388"/>
      <c r="Q275" s="389">
        <f t="shared" si="76"/>
        <v>0</v>
      </c>
      <c r="R275" s="389">
        <f t="shared" si="77"/>
        <v>0</v>
      </c>
      <c r="S275" s="390"/>
      <c r="T275" s="391"/>
      <c r="U275" s="255">
        <f t="shared" si="80"/>
        <v>0</v>
      </c>
      <c r="V275" s="169"/>
      <c r="W275" s="169"/>
      <c r="X275" s="169"/>
      <c r="Y275" s="169"/>
      <c r="Z275" s="169"/>
      <c r="AA275" s="378"/>
      <c r="AB275" s="169"/>
      <c r="AC275" s="169"/>
      <c r="AD275" s="169"/>
      <c r="AE275" s="371"/>
      <c r="AF275" s="371"/>
      <c r="AG275" s="371"/>
      <c r="AH275" s="169"/>
      <c r="AI275" s="169"/>
      <c r="AJ275" s="169"/>
      <c r="AK275" s="169"/>
      <c r="AL275" s="169"/>
      <c r="AM275" s="169"/>
      <c r="AN275" s="176"/>
      <c r="AO275" s="176"/>
      <c r="AP275" s="176"/>
    </row>
    <row r="276" spans="9:42" ht="21" customHeight="1">
      <c r="I276" s="265">
        <f t="shared" ref="I276:I300" si="81">IF((O$278+P$278)&gt;0,1,0)</f>
        <v>0</v>
      </c>
      <c r="J276" s="255">
        <f t="shared" si="79"/>
        <v>0</v>
      </c>
      <c r="K276" s="2439" t="s">
        <v>1392</v>
      </c>
      <c r="L276" s="2441" t="s">
        <v>1391</v>
      </c>
      <c r="M276" s="2443" t="s">
        <v>1390</v>
      </c>
      <c r="N276" s="2443" t="s">
        <v>1389</v>
      </c>
      <c r="O276" s="2445" t="s">
        <v>1388</v>
      </c>
      <c r="P276" s="2445"/>
      <c r="Q276" s="2445" t="s">
        <v>1387</v>
      </c>
      <c r="R276" s="2445"/>
      <c r="S276" s="2446" t="s">
        <v>1386</v>
      </c>
      <c r="T276" s="2448" t="s">
        <v>1385</v>
      </c>
      <c r="U276" s="255">
        <f t="shared" si="80"/>
        <v>0</v>
      </c>
      <c r="V276" s="169"/>
      <c r="W276" s="169"/>
      <c r="X276" s="169"/>
      <c r="Y276" s="169"/>
      <c r="Z276" s="169"/>
      <c r="AA276" s="378"/>
      <c r="AB276" s="169"/>
      <c r="AC276" s="169"/>
      <c r="AD276" s="169"/>
      <c r="AE276" s="371"/>
      <c r="AF276" s="371"/>
      <c r="AG276" s="371"/>
      <c r="AH276" s="169"/>
      <c r="AI276" s="169"/>
      <c r="AJ276" s="169"/>
      <c r="AK276" s="169"/>
      <c r="AL276" s="169"/>
      <c r="AM276" s="169"/>
      <c r="AN276" s="176"/>
      <c r="AO276" s="176"/>
      <c r="AP276" s="176"/>
    </row>
    <row r="277" spans="9:42" ht="21" customHeight="1">
      <c r="I277" s="265">
        <f t="shared" si="81"/>
        <v>0</v>
      </c>
      <c r="J277" s="255">
        <f t="shared" si="79"/>
        <v>0</v>
      </c>
      <c r="K277" s="2440"/>
      <c r="L277" s="2442"/>
      <c r="M277" s="2444"/>
      <c r="N277" s="2444"/>
      <c r="O277" s="334" t="s">
        <v>1376</v>
      </c>
      <c r="P277" s="335" t="s">
        <v>1375</v>
      </c>
      <c r="Q277" s="335" t="s">
        <v>1376</v>
      </c>
      <c r="R277" s="415" t="s">
        <v>1375</v>
      </c>
      <c r="S277" s="2447"/>
      <c r="T277" s="2449"/>
      <c r="U277" s="255">
        <f t="shared" si="80"/>
        <v>0</v>
      </c>
      <c r="V277" s="169"/>
      <c r="W277" s="169"/>
      <c r="X277" s="169"/>
      <c r="Y277" s="169"/>
      <c r="Z277" s="169"/>
      <c r="AA277" s="378"/>
      <c r="AB277" s="169"/>
      <c r="AC277" s="169"/>
      <c r="AD277" s="169"/>
      <c r="AE277" s="371"/>
      <c r="AF277" s="371"/>
      <c r="AG277" s="371"/>
      <c r="AH277" s="169"/>
      <c r="AI277" s="169"/>
      <c r="AJ277" s="169"/>
      <c r="AK277" s="169"/>
      <c r="AL277" s="169"/>
      <c r="AM277" s="169"/>
      <c r="AN277" s="176"/>
      <c r="AO277" s="176"/>
      <c r="AP277" s="176"/>
    </row>
    <row r="278" spans="9:42" ht="21" customHeight="1">
      <c r="I278" s="265">
        <f t="shared" si="81"/>
        <v>0</v>
      </c>
      <c r="J278" s="255">
        <f t="shared" si="79"/>
        <v>0</v>
      </c>
      <c r="K278" s="343">
        <f>+K50+1</f>
        <v>38</v>
      </c>
      <c r="L278" s="356"/>
      <c r="M278" s="356"/>
      <c r="N278" s="357">
        <f t="shared" ref="N278:N300" si="82">IF(O278+P278&gt;0,$W$227,)</f>
        <v>0</v>
      </c>
      <c r="O278" s="358"/>
      <c r="P278" s="358"/>
      <c r="Q278" s="359">
        <f t="shared" ref="Q278:Q300" si="83">ROUND(O278*50,0)</f>
        <v>0</v>
      </c>
      <c r="R278" s="359">
        <f t="shared" ref="R278:R300" si="84">ROUND(P278*50,0)</f>
        <v>0</v>
      </c>
      <c r="S278" s="360"/>
      <c r="T278" s="361"/>
      <c r="U278" s="255">
        <f t="shared" si="80"/>
        <v>0</v>
      </c>
      <c r="V278" s="169"/>
      <c r="W278" s="169"/>
      <c r="X278" s="169"/>
      <c r="Y278" s="169"/>
      <c r="Z278" s="169"/>
      <c r="AA278" s="378"/>
      <c r="AB278" s="169"/>
      <c r="AC278" s="169"/>
      <c r="AD278" s="169"/>
      <c r="AE278" s="371"/>
      <c r="AF278" s="371"/>
      <c r="AG278" s="371"/>
      <c r="AH278" s="169"/>
      <c r="AI278" s="169"/>
      <c r="AJ278" s="169"/>
      <c r="AK278" s="169"/>
      <c r="AL278" s="169"/>
      <c r="AM278" s="169"/>
      <c r="AN278" s="176"/>
      <c r="AO278" s="176"/>
      <c r="AP278" s="176"/>
    </row>
    <row r="279" spans="9:42" ht="21" customHeight="1">
      <c r="I279" s="265">
        <f t="shared" si="81"/>
        <v>0</v>
      </c>
      <c r="J279" s="255">
        <f t="shared" si="79"/>
        <v>0</v>
      </c>
      <c r="K279" s="343">
        <f t="shared" ref="K279:K300" si="85">+K278+1</f>
        <v>39</v>
      </c>
      <c r="L279" s="356"/>
      <c r="M279" s="356"/>
      <c r="N279" s="357">
        <f t="shared" si="82"/>
        <v>0</v>
      </c>
      <c r="O279" s="358"/>
      <c r="P279" s="358"/>
      <c r="Q279" s="359">
        <f t="shared" si="83"/>
        <v>0</v>
      </c>
      <c r="R279" s="359">
        <f t="shared" si="84"/>
        <v>0</v>
      </c>
      <c r="S279" s="360"/>
      <c r="T279" s="361"/>
      <c r="U279" s="255">
        <f t="shared" si="80"/>
        <v>0</v>
      </c>
      <c r="V279" s="169"/>
      <c r="W279" s="169"/>
      <c r="X279" s="169"/>
      <c r="Y279" s="169"/>
      <c r="Z279" s="169"/>
      <c r="AA279" s="378"/>
      <c r="AB279" s="169"/>
      <c r="AC279" s="169"/>
      <c r="AD279" s="169"/>
      <c r="AE279" s="371"/>
      <c r="AF279" s="371"/>
      <c r="AG279" s="371"/>
      <c r="AH279" s="169"/>
      <c r="AI279" s="169"/>
      <c r="AJ279" s="169"/>
      <c r="AK279" s="169"/>
      <c r="AL279" s="169"/>
      <c r="AM279" s="169"/>
      <c r="AN279" s="176"/>
      <c r="AO279" s="176"/>
      <c r="AP279" s="176"/>
    </row>
    <row r="280" spans="9:42" ht="21" customHeight="1">
      <c r="I280" s="265">
        <f t="shared" si="81"/>
        <v>0</v>
      </c>
      <c r="J280" s="255">
        <f t="shared" si="79"/>
        <v>0</v>
      </c>
      <c r="K280" s="343">
        <f t="shared" si="85"/>
        <v>40</v>
      </c>
      <c r="L280" s="356"/>
      <c r="M280" s="356"/>
      <c r="N280" s="357">
        <f t="shared" si="82"/>
        <v>0</v>
      </c>
      <c r="O280" s="358"/>
      <c r="P280" s="358"/>
      <c r="Q280" s="359">
        <f t="shared" si="83"/>
        <v>0</v>
      </c>
      <c r="R280" s="359">
        <f t="shared" si="84"/>
        <v>0</v>
      </c>
      <c r="S280" s="360"/>
      <c r="T280" s="361"/>
      <c r="U280" s="255">
        <f t="shared" si="80"/>
        <v>0</v>
      </c>
      <c r="V280" s="169"/>
      <c r="W280" s="169"/>
      <c r="X280" s="169"/>
      <c r="Y280" s="169"/>
      <c r="Z280" s="169"/>
      <c r="AA280" s="378"/>
      <c r="AB280" s="169"/>
      <c r="AC280" s="169"/>
      <c r="AD280" s="169"/>
      <c r="AE280" s="371"/>
      <c r="AF280" s="371"/>
      <c r="AG280" s="371"/>
      <c r="AH280" s="169"/>
      <c r="AI280" s="169"/>
      <c r="AJ280" s="169"/>
      <c r="AK280" s="169"/>
      <c r="AL280" s="169"/>
      <c r="AM280" s="169"/>
      <c r="AN280" s="176"/>
      <c r="AO280" s="176"/>
      <c r="AP280" s="176"/>
    </row>
    <row r="281" spans="9:42" ht="21" customHeight="1">
      <c r="I281" s="265">
        <f t="shared" si="81"/>
        <v>0</v>
      </c>
      <c r="J281" s="255">
        <f t="shared" si="79"/>
        <v>0</v>
      </c>
      <c r="K281" s="343">
        <f t="shared" si="85"/>
        <v>41</v>
      </c>
      <c r="L281" s="356"/>
      <c r="M281" s="356"/>
      <c r="N281" s="357">
        <f t="shared" si="82"/>
        <v>0</v>
      </c>
      <c r="O281" s="358"/>
      <c r="P281" s="358"/>
      <c r="Q281" s="359">
        <f t="shared" si="83"/>
        <v>0</v>
      </c>
      <c r="R281" s="359">
        <f t="shared" si="84"/>
        <v>0</v>
      </c>
      <c r="S281" s="360"/>
      <c r="T281" s="361"/>
      <c r="U281" s="255">
        <f t="shared" si="80"/>
        <v>0</v>
      </c>
      <c r="V281" s="169"/>
      <c r="W281" s="169"/>
      <c r="X281" s="169"/>
      <c r="Y281" s="169"/>
      <c r="Z281" s="169"/>
      <c r="AA281" s="378"/>
      <c r="AB281" s="169"/>
      <c r="AC281" s="169"/>
      <c r="AD281" s="169"/>
      <c r="AE281" s="371"/>
      <c r="AF281" s="371"/>
      <c r="AG281" s="371"/>
      <c r="AH281" s="169"/>
      <c r="AI281" s="169"/>
      <c r="AJ281" s="169"/>
      <c r="AK281" s="169"/>
      <c r="AL281" s="169"/>
      <c r="AM281" s="169"/>
      <c r="AN281" s="176"/>
      <c r="AO281" s="176"/>
      <c r="AP281" s="176"/>
    </row>
    <row r="282" spans="9:42" ht="21" customHeight="1">
      <c r="I282" s="265">
        <f t="shared" si="81"/>
        <v>0</v>
      </c>
      <c r="J282" s="255">
        <f t="shared" si="79"/>
        <v>0</v>
      </c>
      <c r="K282" s="343">
        <f t="shared" si="85"/>
        <v>42</v>
      </c>
      <c r="L282" s="356"/>
      <c r="M282" s="356"/>
      <c r="N282" s="357">
        <f t="shared" si="82"/>
        <v>0</v>
      </c>
      <c r="O282" s="358"/>
      <c r="P282" s="358"/>
      <c r="Q282" s="359">
        <f t="shared" si="83"/>
        <v>0</v>
      </c>
      <c r="R282" s="359">
        <f t="shared" si="84"/>
        <v>0</v>
      </c>
      <c r="S282" s="360"/>
      <c r="T282" s="361"/>
      <c r="U282" s="255">
        <f t="shared" si="80"/>
        <v>0</v>
      </c>
      <c r="V282" s="169"/>
      <c r="W282" s="169"/>
      <c r="X282" s="169"/>
      <c r="Y282" s="169"/>
      <c r="Z282" s="169"/>
      <c r="AA282" s="378"/>
      <c r="AB282" s="169"/>
      <c r="AC282" s="169"/>
      <c r="AD282" s="169"/>
      <c r="AE282" s="371"/>
      <c r="AF282" s="371"/>
      <c r="AG282" s="371"/>
      <c r="AH282" s="169"/>
      <c r="AI282" s="169"/>
      <c r="AJ282" s="169"/>
      <c r="AK282" s="169"/>
      <c r="AL282" s="169"/>
      <c r="AM282" s="169"/>
      <c r="AN282" s="176"/>
      <c r="AO282" s="176"/>
      <c r="AP282" s="176"/>
    </row>
    <row r="283" spans="9:42" ht="21" customHeight="1">
      <c r="I283" s="265">
        <f t="shared" si="81"/>
        <v>0</v>
      </c>
      <c r="J283" s="255">
        <f t="shared" si="79"/>
        <v>0</v>
      </c>
      <c r="K283" s="343">
        <f t="shared" si="85"/>
        <v>43</v>
      </c>
      <c r="L283" s="356"/>
      <c r="M283" s="356"/>
      <c r="N283" s="357">
        <f t="shared" si="82"/>
        <v>0</v>
      </c>
      <c r="O283" s="358"/>
      <c r="P283" s="358"/>
      <c r="Q283" s="359">
        <f t="shared" si="83"/>
        <v>0</v>
      </c>
      <c r="R283" s="359">
        <f t="shared" si="84"/>
        <v>0</v>
      </c>
      <c r="S283" s="360"/>
      <c r="T283" s="361"/>
      <c r="U283" s="255">
        <f t="shared" si="80"/>
        <v>0</v>
      </c>
      <c r="V283" s="169"/>
      <c r="W283" s="169"/>
      <c r="X283" s="169"/>
      <c r="Y283" s="169"/>
      <c r="Z283" s="169"/>
      <c r="AA283" s="378"/>
      <c r="AB283" s="169"/>
      <c r="AC283" s="169"/>
      <c r="AD283" s="169"/>
      <c r="AE283" s="371"/>
      <c r="AF283" s="371"/>
      <c r="AG283" s="371"/>
      <c r="AH283" s="169"/>
      <c r="AI283" s="169"/>
      <c r="AJ283" s="169"/>
      <c r="AK283" s="169"/>
      <c r="AL283" s="169"/>
      <c r="AM283" s="169"/>
      <c r="AN283" s="176"/>
      <c r="AO283" s="176"/>
      <c r="AP283" s="176"/>
    </row>
    <row r="284" spans="9:42" ht="21" customHeight="1">
      <c r="I284" s="265">
        <f t="shared" si="81"/>
        <v>0</v>
      </c>
      <c r="J284" s="255">
        <f t="shared" si="79"/>
        <v>0</v>
      </c>
      <c r="K284" s="343">
        <f t="shared" si="85"/>
        <v>44</v>
      </c>
      <c r="L284" s="356"/>
      <c r="M284" s="356"/>
      <c r="N284" s="357">
        <f t="shared" si="82"/>
        <v>0</v>
      </c>
      <c r="O284" s="358"/>
      <c r="P284" s="358"/>
      <c r="Q284" s="359">
        <f t="shared" si="83"/>
        <v>0</v>
      </c>
      <c r="R284" s="359">
        <f t="shared" si="84"/>
        <v>0</v>
      </c>
      <c r="S284" s="360"/>
      <c r="T284" s="361"/>
      <c r="U284" s="255">
        <f t="shared" si="80"/>
        <v>0</v>
      </c>
      <c r="V284" s="169"/>
      <c r="W284" s="169"/>
      <c r="X284" s="169"/>
      <c r="Y284" s="169"/>
      <c r="Z284" s="169"/>
      <c r="AA284" s="378"/>
      <c r="AB284" s="169"/>
      <c r="AC284" s="169"/>
      <c r="AD284" s="169"/>
      <c r="AE284" s="371"/>
      <c r="AF284" s="371"/>
      <c r="AG284" s="371"/>
      <c r="AH284" s="169"/>
      <c r="AI284" s="169"/>
      <c r="AJ284" s="169"/>
      <c r="AK284" s="169"/>
      <c r="AL284" s="169"/>
      <c r="AM284" s="169"/>
      <c r="AN284" s="176"/>
      <c r="AO284" s="176"/>
      <c r="AP284" s="176"/>
    </row>
    <row r="285" spans="9:42" ht="21" customHeight="1">
      <c r="I285" s="265">
        <f t="shared" si="81"/>
        <v>0</v>
      </c>
      <c r="J285" s="255">
        <f t="shared" si="79"/>
        <v>0</v>
      </c>
      <c r="K285" s="343">
        <f t="shared" si="85"/>
        <v>45</v>
      </c>
      <c r="L285" s="356"/>
      <c r="M285" s="356"/>
      <c r="N285" s="357">
        <f t="shared" si="82"/>
        <v>0</v>
      </c>
      <c r="O285" s="358"/>
      <c r="P285" s="358"/>
      <c r="Q285" s="359">
        <f t="shared" si="83"/>
        <v>0</v>
      </c>
      <c r="R285" s="359">
        <f t="shared" si="84"/>
        <v>0</v>
      </c>
      <c r="S285" s="360"/>
      <c r="T285" s="361"/>
      <c r="U285" s="255">
        <f t="shared" si="80"/>
        <v>0</v>
      </c>
      <c r="V285" s="169"/>
      <c r="W285" s="169"/>
      <c r="X285" s="169"/>
      <c r="Y285" s="169"/>
      <c r="Z285" s="169"/>
      <c r="AA285" s="378"/>
      <c r="AB285" s="169"/>
      <c r="AC285" s="169"/>
      <c r="AD285" s="169"/>
      <c r="AE285" s="371"/>
      <c r="AF285" s="371"/>
      <c r="AG285" s="371"/>
      <c r="AH285" s="169"/>
      <c r="AI285" s="169"/>
      <c r="AJ285" s="169"/>
      <c r="AK285" s="169"/>
      <c r="AL285" s="169"/>
      <c r="AM285" s="169"/>
      <c r="AN285" s="176"/>
      <c r="AO285" s="176"/>
      <c r="AP285" s="176"/>
    </row>
    <row r="286" spans="9:42" ht="21" customHeight="1">
      <c r="I286" s="265">
        <f t="shared" si="81"/>
        <v>0</v>
      </c>
      <c r="J286" s="255">
        <f t="shared" si="79"/>
        <v>0</v>
      </c>
      <c r="K286" s="343">
        <f t="shared" si="85"/>
        <v>46</v>
      </c>
      <c r="L286" s="356"/>
      <c r="M286" s="356"/>
      <c r="N286" s="357">
        <f t="shared" si="82"/>
        <v>0</v>
      </c>
      <c r="O286" s="358"/>
      <c r="P286" s="358"/>
      <c r="Q286" s="359">
        <f t="shared" si="83"/>
        <v>0</v>
      </c>
      <c r="R286" s="359">
        <f t="shared" si="84"/>
        <v>0</v>
      </c>
      <c r="S286" s="360"/>
      <c r="T286" s="361"/>
      <c r="U286" s="255">
        <f t="shared" si="80"/>
        <v>0</v>
      </c>
      <c r="V286" s="169"/>
      <c r="W286" s="169"/>
      <c r="X286" s="169"/>
      <c r="Y286" s="169"/>
      <c r="Z286" s="169"/>
      <c r="AA286" s="378"/>
      <c r="AB286" s="169"/>
      <c r="AC286" s="169"/>
      <c r="AD286" s="169"/>
      <c r="AE286" s="371"/>
      <c r="AF286" s="371"/>
      <c r="AG286" s="371"/>
      <c r="AH286" s="169"/>
      <c r="AI286" s="169"/>
      <c r="AJ286" s="169"/>
      <c r="AK286" s="169"/>
      <c r="AL286" s="169"/>
      <c r="AM286" s="169"/>
      <c r="AN286" s="176"/>
      <c r="AO286" s="176"/>
      <c r="AP286" s="176"/>
    </row>
    <row r="287" spans="9:42" ht="21" customHeight="1">
      <c r="I287" s="265">
        <f t="shared" si="81"/>
        <v>0</v>
      </c>
      <c r="J287" s="255">
        <f t="shared" si="79"/>
        <v>0</v>
      </c>
      <c r="K287" s="343">
        <f t="shared" si="85"/>
        <v>47</v>
      </c>
      <c r="L287" s="356"/>
      <c r="M287" s="356"/>
      <c r="N287" s="357">
        <f t="shared" si="82"/>
        <v>0</v>
      </c>
      <c r="O287" s="358"/>
      <c r="P287" s="358"/>
      <c r="Q287" s="359">
        <f t="shared" si="83"/>
        <v>0</v>
      </c>
      <c r="R287" s="359">
        <f t="shared" si="84"/>
        <v>0</v>
      </c>
      <c r="S287" s="360"/>
      <c r="T287" s="361"/>
      <c r="U287" s="255">
        <f t="shared" si="80"/>
        <v>0</v>
      </c>
      <c r="V287" s="169"/>
      <c r="W287" s="169"/>
      <c r="X287" s="169"/>
      <c r="Y287" s="169"/>
      <c r="Z287" s="169"/>
      <c r="AA287" s="378"/>
      <c r="AB287" s="169"/>
      <c r="AC287" s="169"/>
      <c r="AD287" s="169"/>
      <c r="AE287" s="371"/>
      <c r="AF287" s="371"/>
      <c r="AG287" s="371"/>
      <c r="AH287" s="169"/>
      <c r="AI287" s="169"/>
      <c r="AJ287" s="169"/>
      <c r="AK287" s="169"/>
      <c r="AL287" s="169"/>
      <c r="AM287" s="169"/>
      <c r="AN287" s="176"/>
      <c r="AO287" s="176"/>
      <c r="AP287" s="176"/>
    </row>
    <row r="288" spans="9:42" ht="21" customHeight="1">
      <c r="I288" s="265">
        <f t="shared" si="81"/>
        <v>0</v>
      </c>
      <c r="J288" s="255">
        <f t="shared" si="79"/>
        <v>0</v>
      </c>
      <c r="K288" s="343">
        <f t="shared" si="85"/>
        <v>48</v>
      </c>
      <c r="L288" s="356"/>
      <c r="M288" s="356"/>
      <c r="N288" s="357">
        <f t="shared" si="82"/>
        <v>0</v>
      </c>
      <c r="O288" s="358"/>
      <c r="P288" s="358"/>
      <c r="Q288" s="359">
        <f t="shared" si="83"/>
        <v>0</v>
      </c>
      <c r="R288" s="359">
        <f t="shared" si="84"/>
        <v>0</v>
      </c>
      <c r="S288" s="360"/>
      <c r="T288" s="361"/>
      <c r="U288" s="255">
        <f t="shared" si="80"/>
        <v>0</v>
      </c>
      <c r="V288" s="169"/>
      <c r="W288" s="169"/>
      <c r="X288" s="169"/>
      <c r="Y288" s="169"/>
      <c r="Z288" s="169"/>
      <c r="AA288" s="378"/>
      <c r="AB288" s="169"/>
      <c r="AC288" s="169"/>
      <c r="AD288" s="169"/>
      <c r="AE288" s="371"/>
      <c r="AF288" s="371"/>
      <c r="AG288" s="371"/>
      <c r="AH288" s="169"/>
      <c r="AI288" s="169"/>
      <c r="AJ288" s="169"/>
      <c r="AK288" s="169"/>
      <c r="AL288" s="169"/>
      <c r="AM288" s="169"/>
      <c r="AN288" s="176"/>
      <c r="AO288" s="176"/>
      <c r="AP288" s="176"/>
    </row>
    <row r="289" spans="9:42" ht="21" customHeight="1">
      <c r="I289" s="265">
        <f t="shared" si="81"/>
        <v>0</v>
      </c>
      <c r="J289" s="255">
        <f t="shared" si="79"/>
        <v>0</v>
      </c>
      <c r="K289" s="343">
        <f t="shared" si="85"/>
        <v>49</v>
      </c>
      <c r="L289" s="356"/>
      <c r="M289" s="356"/>
      <c r="N289" s="357">
        <f t="shared" si="82"/>
        <v>0</v>
      </c>
      <c r="O289" s="358"/>
      <c r="P289" s="358"/>
      <c r="Q289" s="359">
        <f t="shared" si="83"/>
        <v>0</v>
      </c>
      <c r="R289" s="359">
        <f t="shared" si="84"/>
        <v>0</v>
      </c>
      <c r="S289" s="360"/>
      <c r="T289" s="361"/>
      <c r="U289" s="255">
        <f t="shared" si="80"/>
        <v>0</v>
      </c>
      <c r="V289" s="169"/>
      <c r="W289" s="169"/>
      <c r="X289" s="169"/>
      <c r="Y289" s="169"/>
      <c r="Z289" s="169"/>
      <c r="AA289" s="378"/>
      <c r="AB289" s="169"/>
      <c r="AC289" s="169"/>
      <c r="AD289" s="169"/>
      <c r="AE289" s="371"/>
      <c r="AF289" s="371"/>
      <c r="AG289" s="371"/>
      <c r="AH289" s="169"/>
      <c r="AI289" s="169"/>
      <c r="AJ289" s="169"/>
      <c r="AK289" s="169"/>
      <c r="AL289" s="169"/>
      <c r="AM289" s="169"/>
      <c r="AN289" s="176"/>
      <c r="AO289" s="176"/>
      <c r="AP289" s="176"/>
    </row>
    <row r="290" spans="9:42" ht="21" customHeight="1">
      <c r="I290" s="265">
        <f t="shared" si="81"/>
        <v>0</v>
      </c>
      <c r="J290" s="255">
        <f t="shared" ref="J290:J300" si="86">IF($Q$229&gt;0,4,)</f>
        <v>0</v>
      </c>
      <c r="K290" s="343">
        <f t="shared" si="85"/>
        <v>50</v>
      </c>
      <c r="L290" s="356"/>
      <c r="M290" s="356"/>
      <c r="N290" s="357">
        <f t="shared" si="82"/>
        <v>0</v>
      </c>
      <c r="O290" s="358"/>
      <c r="P290" s="358"/>
      <c r="Q290" s="359">
        <f t="shared" si="83"/>
        <v>0</v>
      </c>
      <c r="R290" s="359">
        <f t="shared" si="84"/>
        <v>0</v>
      </c>
      <c r="S290" s="360"/>
      <c r="T290" s="361"/>
      <c r="U290" s="255">
        <f t="shared" ref="U290:U300" si="87">IF($Q$229&gt;0,4,)</f>
        <v>0</v>
      </c>
      <c r="V290" s="169"/>
      <c r="W290" s="169"/>
      <c r="X290" s="169"/>
      <c r="Y290" s="169"/>
      <c r="Z290" s="169"/>
      <c r="AA290" s="378"/>
      <c r="AB290" s="169"/>
      <c r="AC290" s="169"/>
      <c r="AD290" s="169"/>
      <c r="AE290" s="371"/>
      <c r="AF290" s="371"/>
      <c r="AG290" s="371"/>
      <c r="AH290" s="169"/>
      <c r="AI290" s="169"/>
      <c r="AJ290" s="169"/>
      <c r="AK290" s="169"/>
      <c r="AL290" s="169"/>
      <c r="AM290" s="169"/>
      <c r="AN290" s="176"/>
      <c r="AO290" s="176"/>
      <c r="AP290" s="176"/>
    </row>
    <row r="291" spans="9:42" ht="21" customHeight="1">
      <c r="I291" s="265">
        <f t="shared" si="81"/>
        <v>0</v>
      </c>
      <c r="J291" s="255">
        <f t="shared" si="86"/>
        <v>0</v>
      </c>
      <c r="K291" s="343">
        <f t="shared" si="85"/>
        <v>51</v>
      </c>
      <c r="L291" s="356"/>
      <c r="M291" s="356"/>
      <c r="N291" s="357">
        <f t="shared" si="82"/>
        <v>0</v>
      </c>
      <c r="O291" s="358"/>
      <c r="P291" s="358"/>
      <c r="Q291" s="359">
        <f t="shared" si="83"/>
        <v>0</v>
      </c>
      <c r="R291" s="359">
        <f t="shared" si="84"/>
        <v>0</v>
      </c>
      <c r="S291" s="360"/>
      <c r="T291" s="361"/>
      <c r="U291" s="255">
        <f t="shared" si="87"/>
        <v>0</v>
      </c>
      <c r="V291" s="169"/>
      <c r="W291" s="169"/>
      <c r="X291" s="169"/>
      <c r="Y291" s="169"/>
      <c r="Z291" s="169"/>
      <c r="AA291" s="378"/>
      <c r="AB291" s="169"/>
      <c r="AC291" s="169"/>
      <c r="AD291" s="169"/>
      <c r="AE291" s="371"/>
      <c r="AF291" s="371"/>
      <c r="AG291" s="371"/>
      <c r="AH291" s="169"/>
      <c r="AI291" s="169"/>
      <c r="AJ291" s="169"/>
      <c r="AK291" s="169"/>
      <c r="AL291" s="169"/>
      <c r="AM291" s="169"/>
      <c r="AN291" s="176"/>
      <c r="AO291" s="176"/>
      <c r="AP291" s="176"/>
    </row>
    <row r="292" spans="9:42" ht="21" customHeight="1">
      <c r="I292" s="265">
        <f t="shared" si="81"/>
        <v>0</v>
      </c>
      <c r="J292" s="255">
        <f t="shared" si="86"/>
        <v>0</v>
      </c>
      <c r="K292" s="343">
        <f t="shared" si="85"/>
        <v>52</v>
      </c>
      <c r="L292" s="356"/>
      <c r="M292" s="356"/>
      <c r="N292" s="357">
        <f t="shared" si="82"/>
        <v>0</v>
      </c>
      <c r="O292" s="358"/>
      <c r="P292" s="358"/>
      <c r="Q292" s="359">
        <f t="shared" si="83"/>
        <v>0</v>
      </c>
      <c r="R292" s="359">
        <f t="shared" si="84"/>
        <v>0</v>
      </c>
      <c r="S292" s="360"/>
      <c r="T292" s="361"/>
      <c r="U292" s="255">
        <f t="shared" si="87"/>
        <v>0</v>
      </c>
      <c r="V292" s="169"/>
      <c r="W292" s="169"/>
      <c r="X292" s="169"/>
      <c r="Y292" s="169"/>
      <c r="Z292" s="169"/>
      <c r="AA292" s="378"/>
      <c r="AB292" s="169"/>
      <c r="AC292" s="169"/>
      <c r="AD292" s="169"/>
      <c r="AE292" s="371"/>
      <c r="AF292" s="371"/>
      <c r="AG292" s="371"/>
      <c r="AH292" s="169"/>
      <c r="AI292" s="169"/>
      <c r="AJ292" s="169"/>
      <c r="AK292" s="169"/>
      <c r="AL292" s="169"/>
      <c r="AM292" s="169"/>
      <c r="AN292" s="176"/>
      <c r="AO292" s="176"/>
      <c r="AP292" s="176"/>
    </row>
    <row r="293" spans="9:42" ht="21" customHeight="1">
      <c r="I293" s="265">
        <f t="shared" si="81"/>
        <v>0</v>
      </c>
      <c r="J293" s="255">
        <f t="shared" si="86"/>
        <v>0</v>
      </c>
      <c r="K293" s="343">
        <f t="shared" si="85"/>
        <v>53</v>
      </c>
      <c r="L293" s="356"/>
      <c r="M293" s="356"/>
      <c r="N293" s="357">
        <f t="shared" si="82"/>
        <v>0</v>
      </c>
      <c r="O293" s="358"/>
      <c r="P293" s="358"/>
      <c r="Q293" s="359">
        <f t="shared" si="83"/>
        <v>0</v>
      </c>
      <c r="R293" s="359">
        <f t="shared" si="84"/>
        <v>0</v>
      </c>
      <c r="S293" s="360"/>
      <c r="T293" s="361"/>
      <c r="U293" s="255">
        <f t="shared" si="87"/>
        <v>0</v>
      </c>
      <c r="V293" s="169"/>
      <c r="W293" s="169"/>
      <c r="X293" s="169"/>
      <c r="Y293" s="169"/>
      <c r="Z293" s="169"/>
      <c r="AA293" s="378"/>
      <c r="AB293" s="169"/>
      <c r="AC293" s="169"/>
      <c r="AD293" s="169"/>
      <c r="AE293" s="371"/>
      <c r="AF293" s="371"/>
      <c r="AG293" s="371"/>
      <c r="AH293" s="169"/>
      <c r="AI293" s="169"/>
      <c r="AJ293" s="169"/>
      <c r="AK293" s="169"/>
      <c r="AL293" s="169"/>
      <c r="AM293" s="169"/>
      <c r="AN293" s="176"/>
      <c r="AO293" s="176"/>
      <c r="AP293" s="176"/>
    </row>
    <row r="294" spans="9:42" ht="21" customHeight="1">
      <c r="I294" s="265">
        <f t="shared" si="81"/>
        <v>0</v>
      </c>
      <c r="J294" s="255">
        <f t="shared" si="86"/>
        <v>0</v>
      </c>
      <c r="K294" s="343">
        <f t="shared" si="85"/>
        <v>54</v>
      </c>
      <c r="L294" s="356"/>
      <c r="M294" s="356"/>
      <c r="N294" s="357">
        <f t="shared" si="82"/>
        <v>0</v>
      </c>
      <c r="O294" s="358"/>
      <c r="P294" s="358"/>
      <c r="Q294" s="359">
        <f t="shared" si="83"/>
        <v>0</v>
      </c>
      <c r="R294" s="359">
        <f t="shared" si="84"/>
        <v>0</v>
      </c>
      <c r="S294" s="360"/>
      <c r="T294" s="361"/>
      <c r="U294" s="255">
        <f t="shared" si="87"/>
        <v>0</v>
      </c>
      <c r="V294" s="169"/>
      <c r="W294" s="169"/>
      <c r="X294" s="169"/>
      <c r="Y294" s="169"/>
      <c r="Z294" s="169"/>
      <c r="AA294" s="378"/>
      <c r="AB294" s="169"/>
      <c r="AC294" s="169"/>
      <c r="AD294" s="169"/>
      <c r="AE294" s="371"/>
      <c r="AF294" s="371"/>
      <c r="AG294" s="371"/>
      <c r="AH294" s="169"/>
      <c r="AI294" s="169"/>
      <c r="AJ294" s="169"/>
      <c r="AK294" s="169"/>
      <c r="AL294" s="169"/>
      <c r="AM294" s="169"/>
      <c r="AN294" s="176"/>
      <c r="AO294" s="176"/>
      <c r="AP294" s="176"/>
    </row>
    <row r="295" spans="9:42" ht="21" customHeight="1">
      <c r="I295" s="265">
        <f t="shared" si="81"/>
        <v>0</v>
      </c>
      <c r="J295" s="255">
        <f t="shared" si="86"/>
        <v>0</v>
      </c>
      <c r="K295" s="343">
        <f t="shared" si="85"/>
        <v>55</v>
      </c>
      <c r="L295" s="356"/>
      <c r="M295" s="356"/>
      <c r="N295" s="357">
        <f t="shared" si="82"/>
        <v>0</v>
      </c>
      <c r="O295" s="358"/>
      <c r="P295" s="358"/>
      <c r="Q295" s="359">
        <f t="shared" si="83"/>
        <v>0</v>
      </c>
      <c r="R295" s="359">
        <f t="shared" si="84"/>
        <v>0</v>
      </c>
      <c r="S295" s="360"/>
      <c r="T295" s="361"/>
      <c r="U295" s="255">
        <f t="shared" si="87"/>
        <v>0</v>
      </c>
      <c r="V295" s="169"/>
      <c r="W295" s="169"/>
      <c r="X295" s="169"/>
      <c r="Y295" s="169"/>
      <c r="Z295" s="169"/>
      <c r="AA295" s="378"/>
      <c r="AB295" s="169"/>
      <c r="AC295" s="169"/>
      <c r="AD295" s="169"/>
      <c r="AE295" s="371"/>
      <c r="AF295" s="371"/>
      <c r="AG295" s="371"/>
      <c r="AH295" s="169"/>
      <c r="AI295" s="169"/>
      <c r="AJ295" s="169"/>
      <c r="AK295" s="169"/>
      <c r="AL295" s="169"/>
      <c r="AM295" s="169"/>
      <c r="AN295" s="176"/>
      <c r="AO295" s="176"/>
      <c r="AP295" s="176"/>
    </row>
    <row r="296" spans="9:42" ht="21" customHeight="1">
      <c r="I296" s="265">
        <f t="shared" si="81"/>
        <v>0</v>
      </c>
      <c r="J296" s="255">
        <f t="shared" si="86"/>
        <v>0</v>
      </c>
      <c r="K296" s="343">
        <f t="shared" si="85"/>
        <v>56</v>
      </c>
      <c r="L296" s="356"/>
      <c r="M296" s="356"/>
      <c r="N296" s="357">
        <f t="shared" si="82"/>
        <v>0</v>
      </c>
      <c r="O296" s="358"/>
      <c r="P296" s="358"/>
      <c r="Q296" s="359">
        <f t="shared" si="83"/>
        <v>0</v>
      </c>
      <c r="R296" s="359">
        <f t="shared" si="84"/>
        <v>0</v>
      </c>
      <c r="S296" s="360"/>
      <c r="T296" s="361"/>
      <c r="U296" s="255">
        <f t="shared" si="87"/>
        <v>0</v>
      </c>
      <c r="V296" s="169"/>
      <c r="W296" s="169"/>
      <c r="X296" s="169"/>
      <c r="Y296" s="169"/>
      <c r="Z296" s="169"/>
      <c r="AA296" s="378"/>
      <c r="AB296" s="169"/>
      <c r="AC296" s="169"/>
      <c r="AD296" s="169"/>
      <c r="AE296" s="371"/>
      <c r="AF296" s="371"/>
      <c r="AG296" s="371"/>
      <c r="AH296" s="169"/>
      <c r="AI296" s="169"/>
      <c r="AJ296" s="169"/>
      <c r="AK296" s="169"/>
      <c r="AL296" s="169"/>
      <c r="AM296" s="169"/>
      <c r="AN296" s="176"/>
      <c r="AO296" s="176"/>
      <c r="AP296" s="176"/>
    </row>
    <row r="297" spans="9:42" ht="21" customHeight="1">
      <c r="I297" s="265">
        <f t="shared" si="81"/>
        <v>0</v>
      </c>
      <c r="J297" s="255">
        <f t="shared" si="86"/>
        <v>0</v>
      </c>
      <c r="K297" s="343">
        <f t="shared" si="85"/>
        <v>57</v>
      </c>
      <c r="L297" s="356"/>
      <c r="M297" s="356"/>
      <c r="N297" s="357">
        <f t="shared" si="82"/>
        <v>0</v>
      </c>
      <c r="O297" s="358"/>
      <c r="P297" s="358"/>
      <c r="Q297" s="359">
        <f t="shared" si="83"/>
        <v>0</v>
      </c>
      <c r="R297" s="359">
        <f t="shared" si="84"/>
        <v>0</v>
      </c>
      <c r="S297" s="360"/>
      <c r="T297" s="361"/>
      <c r="U297" s="255">
        <f t="shared" si="87"/>
        <v>0</v>
      </c>
      <c r="V297" s="169"/>
      <c r="W297" s="169"/>
      <c r="X297" s="169"/>
      <c r="Y297" s="169"/>
      <c r="Z297" s="169"/>
      <c r="AA297" s="378"/>
      <c r="AB297" s="169"/>
      <c r="AC297" s="169"/>
      <c r="AD297" s="169"/>
      <c r="AE297" s="371"/>
      <c r="AF297" s="371"/>
      <c r="AG297" s="371"/>
      <c r="AH297" s="169"/>
      <c r="AI297" s="169"/>
      <c r="AJ297" s="169"/>
      <c r="AK297" s="169"/>
      <c r="AL297" s="169"/>
      <c r="AM297" s="169"/>
      <c r="AN297" s="176"/>
      <c r="AO297" s="176"/>
      <c r="AP297" s="176"/>
    </row>
    <row r="298" spans="9:42" ht="21" customHeight="1">
      <c r="I298" s="265">
        <f t="shared" si="81"/>
        <v>0</v>
      </c>
      <c r="J298" s="255">
        <f t="shared" si="86"/>
        <v>0</v>
      </c>
      <c r="K298" s="343">
        <f t="shared" si="85"/>
        <v>58</v>
      </c>
      <c r="L298" s="356"/>
      <c r="M298" s="356"/>
      <c r="N298" s="357">
        <f t="shared" si="82"/>
        <v>0</v>
      </c>
      <c r="O298" s="358"/>
      <c r="P298" s="358"/>
      <c r="Q298" s="359">
        <f t="shared" si="83"/>
        <v>0</v>
      </c>
      <c r="R298" s="359">
        <f t="shared" si="84"/>
        <v>0</v>
      </c>
      <c r="S298" s="360"/>
      <c r="T298" s="361"/>
      <c r="U298" s="255">
        <f t="shared" si="87"/>
        <v>0</v>
      </c>
      <c r="V298" s="169"/>
      <c r="W298" s="169"/>
      <c r="X298" s="169"/>
      <c r="Y298" s="169"/>
      <c r="Z298" s="169"/>
      <c r="AA298" s="378"/>
      <c r="AB298" s="169"/>
      <c r="AC298" s="169"/>
      <c r="AD298" s="169"/>
      <c r="AE298" s="371"/>
      <c r="AF298" s="371"/>
      <c r="AG298" s="371"/>
      <c r="AH298" s="169"/>
      <c r="AI298" s="169"/>
      <c r="AJ298" s="169"/>
      <c r="AK298" s="169"/>
      <c r="AL298" s="169"/>
      <c r="AM298" s="169"/>
      <c r="AN298" s="176"/>
      <c r="AO298" s="176"/>
      <c r="AP298" s="176"/>
    </row>
    <row r="299" spans="9:42" ht="21" customHeight="1">
      <c r="I299" s="265">
        <f t="shared" si="81"/>
        <v>0</v>
      </c>
      <c r="J299" s="255">
        <f t="shared" si="86"/>
        <v>0</v>
      </c>
      <c r="K299" s="343">
        <f t="shared" si="85"/>
        <v>59</v>
      </c>
      <c r="L299" s="356"/>
      <c r="M299" s="356"/>
      <c r="N299" s="357">
        <f t="shared" si="82"/>
        <v>0</v>
      </c>
      <c r="O299" s="358"/>
      <c r="P299" s="358"/>
      <c r="Q299" s="359">
        <f t="shared" si="83"/>
        <v>0</v>
      </c>
      <c r="R299" s="359">
        <f t="shared" si="84"/>
        <v>0</v>
      </c>
      <c r="S299" s="360"/>
      <c r="T299" s="361"/>
      <c r="U299" s="255">
        <f t="shared" si="87"/>
        <v>0</v>
      </c>
      <c r="V299" s="169"/>
      <c r="W299" s="169"/>
      <c r="X299" s="169"/>
      <c r="Y299" s="169"/>
      <c r="Z299" s="169"/>
      <c r="AA299" s="378"/>
      <c r="AB299" s="169"/>
      <c r="AC299" s="169"/>
      <c r="AD299" s="169"/>
      <c r="AE299" s="371"/>
      <c r="AF299" s="371"/>
      <c r="AG299" s="371"/>
      <c r="AH299" s="169"/>
      <c r="AI299" s="169"/>
      <c r="AJ299" s="169"/>
      <c r="AK299" s="169"/>
      <c r="AL299" s="169"/>
      <c r="AM299" s="169"/>
      <c r="AN299" s="176"/>
      <c r="AO299" s="176"/>
      <c r="AP299" s="176"/>
    </row>
    <row r="300" spans="9:42" ht="21" customHeight="1" thickBot="1">
      <c r="I300" s="265">
        <f t="shared" si="81"/>
        <v>0</v>
      </c>
      <c r="J300" s="255">
        <f t="shared" si="86"/>
        <v>0</v>
      </c>
      <c r="K300" s="379">
        <f t="shared" si="85"/>
        <v>60</v>
      </c>
      <c r="L300" s="356"/>
      <c r="M300" s="356"/>
      <c r="N300" s="380">
        <f t="shared" si="82"/>
        <v>0</v>
      </c>
      <c r="O300" s="381"/>
      <c r="P300" s="381"/>
      <c r="Q300" s="382">
        <f t="shared" si="83"/>
        <v>0</v>
      </c>
      <c r="R300" s="382">
        <f t="shared" si="84"/>
        <v>0</v>
      </c>
      <c r="S300" s="383"/>
      <c r="T300" s="384"/>
      <c r="U300" s="255">
        <f t="shared" si="87"/>
        <v>0</v>
      </c>
      <c r="V300" s="169"/>
      <c r="W300" s="169"/>
      <c r="X300" s="169"/>
      <c r="Y300" s="169"/>
      <c r="Z300" s="169"/>
      <c r="AA300" s="378"/>
      <c r="AB300" s="169"/>
      <c r="AC300" s="169"/>
      <c r="AD300" s="169"/>
      <c r="AE300" s="371"/>
      <c r="AF300" s="371"/>
      <c r="AG300" s="371"/>
      <c r="AH300" s="169"/>
      <c r="AI300" s="169"/>
      <c r="AJ300" s="169"/>
      <c r="AK300" s="169"/>
      <c r="AL300" s="169"/>
      <c r="AM300" s="169"/>
      <c r="AN300" s="176"/>
      <c r="AO300" s="176"/>
      <c r="AP300" s="176"/>
    </row>
    <row r="301" spans="9:42" ht="30" customHeight="1" thickBot="1">
      <c r="I301" s="265">
        <f t="shared" ref="I301:I311" si="88">IF(Q$304&gt;0,1,0)</f>
        <v>0</v>
      </c>
      <c r="J301" s="255">
        <f t="shared" ref="J301:J332" si="89">IF($Q$304&gt;0,5,)</f>
        <v>0</v>
      </c>
      <c r="K301" s="2433" t="s">
        <v>1536</v>
      </c>
      <c r="L301" s="2433"/>
      <c r="M301" s="2433"/>
      <c r="N301" s="2433"/>
      <c r="O301" s="2433"/>
      <c r="P301" s="2433"/>
      <c r="Q301" s="2433"/>
      <c r="R301" s="2433"/>
      <c r="S301" s="2433"/>
      <c r="T301" s="2433"/>
      <c r="U301" s="255">
        <f t="shared" ref="U301:U332" si="90">IF($Q$304&gt;0,5,)</f>
        <v>0</v>
      </c>
      <c r="V301" s="395" t="s">
        <v>1535</v>
      </c>
      <c r="AF301" s="261" t="s">
        <v>1534</v>
      </c>
      <c r="AG301" s="262"/>
      <c r="AH301" s="262"/>
      <c r="AI301" s="262"/>
      <c r="AJ301" s="263"/>
      <c r="AN301" s="264"/>
      <c r="AO301" s="167"/>
      <c r="AP301" s="264"/>
    </row>
    <row r="302" spans="9:42" ht="21" customHeight="1" thickBot="1">
      <c r="I302" s="265">
        <f t="shared" si="88"/>
        <v>0</v>
      </c>
      <c r="J302" s="255">
        <f t="shared" si="89"/>
        <v>0</v>
      </c>
      <c r="K302" s="2434" t="s">
        <v>1533</v>
      </c>
      <c r="L302" s="2434"/>
      <c r="M302" s="2434"/>
      <c r="N302" s="2434"/>
      <c r="O302" s="2434"/>
      <c r="P302" s="2434"/>
      <c r="Q302" s="2434"/>
      <c r="R302" s="2434"/>
      <c r="S302" s="2434"/>
      <c r="T302" s="2434"/>
      <c r="U302" s="255">
        <f t="shared" si="90"/>
        <v>0</v>
      </c>
      <c r="V302" s="396" t="s">
        <v>1532</v>
      </c>
      <c r="W302" s="411">
        <v>200</v>
      </c>
      <c r="X302" s="412"/>
      <c r="Y302" s="412"/>
      <c r="Z302" s="269"/>
      <c r="AA302" s="270"/>
      <c r="AB302" s="269"/>
      <c r="AC302" s="271"/>
      <c r="AD302" s="272"/>
      <c r="AE302" s="169"/>
      <c r="AF302" s="273" t="s">
        <v>1531</v>
      </c>
      <c r="AG302" s="274" t="s">
        <v>1530</v>
      </c>
      <c r="AH302" s="274" t="s">
        <v>1529</v>
      </c>
      <c r="AI302" s="275" t="s">
        <v>1528</v>
      </c>
      <c r="AJ302" s="263"/>
      <c r="AN302" s="264"/>
      <c r="AO302" s="167"/>
      <c r="AP302" s="176"/>
    </row>
    <row r="303" spans="9:42" ht="21" customHeight="1">
      <c r="I303" s="265">
        <f t="shared" si="88"/>
        <v>0</v>
      </c>
      <c r="J303" s="255">
        <f t="shared" si="89"/>
        <v>0</v>
      </c>
      <c r="K303" s="276" t="s">
        <v>1527</v>
      </c>
      <c r="L303" s="277" t="s">
        <v>1526</v>
      </c>
      <c r="M303" s="278" t="s">
        <v>1653</v>
      </c>
      <c r="N303" s="277" t="s">
        <v>1525</v>
      </c>
      <c r="O303" s="278" t="s">
        <v>1524</v>
      </c>
      <c r="P303" s="277" t="s">
        <v>1523</v>
      </c>
      <c r="Q303" s="277" t="s">
        <v>1522</v>
      </c>
      <c r="R303" s="277" t="s">
        <v>1521</v>
      </c>
      <c r="S303" s="277" t="s">
        <v>1520</v>
      </c>
      <c r="T303" s="279" t="s">
        <v>1519</v>
      </c>
      <c r="U303" s="255">
        <f t="shared" si="90"/>
        <v>0</v>
      </c>
      <c r="V303" s="397" t="s">
        <v>1518</v>
      </c>
      <c r="W303" s="281">
        <v>200</v>
      </c>
      <c r="X303" s="282"/>
      <c r="Y303" s="282"/>
      <c r="Z303" s="283"/>
      <c r="AA303" s="284"/>
      <c r="AB303" s="283"/>
      <c r="AC303" s="285"/>
      <c r="AD303" s="286"/>
      <c r="AE303" s="169"/>
      <c r="AF303" s="287" t="s">
        <v>1517</v>
      </c>
      <c r="AG303" s="288" t="s">
        <v>1516</v>
      </c>
      <c r="AH303" s="288" t="s">
        <v>1515</v>
      </c>
      <c r="AI303" s="289" t="s">
        <v>1514</v>
      </c>
      <c r="AJ303" s="263"/>
      <c r="AN303" s="264"/>
      <c r="AO303" s="264"/>
      <c r="AP303" s="176"/>
    </row>
    <row r="304" spans="9:42" ht="21" customHeight="1" thickBot="1">
      <c r="I304" s="265">
        <f t="shared" si="88"/>
        <v>0</v>
      </c>
      <c r="J304" s="255">
        <f t="shared" si="89"/>
        <v>0</v>
      </c>
      <c r="K304" s="290"/>
      <c r="L304" s="291"/>
      <c r="M304" s="291"/>
      <c r="N304" s="292"/>
      <c r="O304" s="292"/>
      <c r="P304" s="293" t="str">
        <f>IF(COUNTA(Y309:Y316)&gt;1,CONCATENATE(V309,"번지 외 ",COUNTA(Y309:Y316)-1,"필지"),CONCATENATE(V309,"번지"))</f>
        <v>번지</v>
      </c>
      <c r="Q304" s="294">
        <f>+Y317</f>
        <v>0</v>
      </c>
      <c r="R304" s="295"/>
      <c r="S304" s="296">
        <f>COUNT(L312:L324)</f>
        <v>1</v>
      </c>
      <c r="T304" s="297">
        <f>200*S304</f>
        <v>200</v>
      </c>
      <c r="U304" s="255">
        <f t="shared" si="90"/>
        <v>0</v>
      </c>
      <c r="V304" s="397" t="s">
        <v>1513</v>
      </c>
      <c r="W304" s="281">
        <v>300</v>
      </c>
      <c r="X304" s="282"/>
      <c r="Y304" s="282"/>
      <c r="Z304" s="283"/>
      <c r="AA304" s="284"/>
      <c r="AB304" s="283"/>
      <c r="AC304" s="285"/>
      <c r="AD304" s="286"/>
      <c r="AE304" s="169"/>
      <c r="AF304" s="287" t="s">
        <v>1512</v>
      </c>
      <c r="AG304" s="288" t="s">
        <v>1511</v>
      </c>
      <c r="AH304" s="298" t="s">
        <v>1510</v>
      </c>
      <c r="AI304" s="289" t="s">
        <v>1509</v>
      </c>
      <c r="AJ304" s="263"/>
      <c r="AN304" s="264"/>
      <c r="AO304" s="264"/>
      <c r="AP304" s="176"/>
    </row>
    <row r="305" spans="1:44" ht="21" customHeight="1" thickBot="1">
      <c r="I305" s="265">
        <f t="shared" si="88"/>
        <v>0</v>
      </c>
      <c r="J305" s="255">
        <f t="shared" si="89"/>
        <v>0</v>
      </c>
      <c r="K305" s="276" t="s">
        <v>1380</v>
      </c>
      <c r="L305" s="277" t="s">
        <v>1508</v>
      </c>
      <c r="M305" s="277" t="s">
        <v>1377</v>
      </c>
      <c r="N305" s="277" t="s">
        <v>1507</v>
      </c>
      <c r="O305" s="277" t="s">
        <v>1506</v>
      </c>
      <c r="P305" s="299" t="s">
        <v>1404</v>
      </c>
      <c r="Q305" s="299" t="s">
        <v>1403</v>
      </c>
      <c r="R305" s="413" t="s">
        <v>1402</v>
      </c>
      <c r="S305" s="301" t="s">
        <v>1401</v>
      </c>
      <c r="T305" s="279" t="s">
        <v>1400</v>
      </c>
      <c r="U305" s="255">
        <f t="shared" si="90"/>
        <v>0</v>
      </c>
      <c r="V305" s="398" t="s">
        <v>1399</v>
      </c>
      <c r="W305" s="399">
        <v>31</v>
      </c>
      <c r="X305" s="400"/>
      <c r="Y305" s="400"/>
      <c r="Z305" s="401"/>
      <c r="AA305" s="402"/>
      <c r="AB305" s="401"/>
      <c r="AC305" s="403"/>
      <c r="AD305" s="404"/>
      <c r="AE305" s="169"/>
      <c r="AF305" s="287" t="s">
        <v>1398</v>
      </c>
      <c r="AG305" s="309" t="s">
        <v>1397</v>
      </c>
      <c r="AH305" s="310" t="s">
        <v>1396</v>
      </c>
      <c r="AI305" s="289" t="s">
        <v>1395</v>
      </c>
      <c r="AJ305" s="263"/>
      <c r="AN305" s="264"/>
      <c r="AO305" s="264"/>
      <c r="AP305" s="176"/>
    </row>
    <row r="306" spans="1:44" ht="21" customHeight="1" thickBot="1">
      <c r="I306" s="265">
        <f t="shared" si="88"/>
        <v>0</v>
      </c>
      <c r="J306" s="255">
        <f t="shared" si="89"/>
        <v>0</v>
      </c>
      <c r="K306" s="311">
        <f>Z309</f>
        <v>0</v>
      </c>
      <c r="L306" s="312">
        <f>AA309</f>
        <v>0</v>
      </c>
      <c r="M306" s="313">
        <f>AC309</f>
        <v>0</v>
      </c>
      <c r="N306" s="314">
        <f>AB318</f>
        <v>0</v>
      </c>
      <c r="O306" s="315">
        <f>IF((Q310+R310)&gt;0,ROUND((Q310/(Q310+R310)),4),0)</f>
        <v>0</v>
      </c>
      <c r="P306" s="316" t="str">
        <f>IF(W305&lt;=15,AI303,IF(W305&gt;30,AI305,AI304))</f>
        <v>급 (30˚ 초과)</v>
      </c>
      <c r="Q306" s="317">
        <f>IF(Q304&gt;0,IF(Q304/COUNTA(AB309:AB316)&gt;=5,AF311,IF(Q304/COUNTA(AB309:AB316)&lt;3,AF313,AF312)),)</f>
        <v>0</v>
      </c>
      <c r="R306" s="414"/>
      <c r="S306" s="319">
        <f>W305</f>
        <v>31</v>
      </c>
      <c r="T306" s="320">
        <f>ROUND(N306/10000*N312,0)</f>
        <v>0</v>
      </c>
      <c r="U306" s="255">
        <f t="shared" si="90"/>
        <v>0</v>
      </c>
      <c r="V306" s="405">
        <v>0</v>
      </c>
      <c r="W306" s="405"/>
      <c r="X306" s="405"/>
      <c r="Y306" s="405"/>
      <c r="Z306" s="405"/>
      <c r="AA306" s="406"/>
      <c r="AB306" s="405"/>
      <c r="AC306" s="405"/>
      <c r="AD306" s="405"/>
      <c r="AE306" s="169"/>
      <c r="AF306" s="287" t="s">
        <v>1394</v>
      </c>
      <c r="AG306" s="288"/>
      <c r="AH306" s="321"/>
      <c r="AI306" s="289"/>
      <c r="AJ306" s="263"/>
      <c r="AN306" s="264"/>
      <c r="AO306" s="264"/>
      <c r="AP306" s="176"/>
    </row>
    <row r="307" spans="1:44" ht="21" customHeight="1" thickBot="1">
      <c r="I307" s="265">
        <f t="shared" si="88"/>
        <v>0</v>
      </c>
      <c r="J307" s="255">
        <f t="shared" si="89"/>
        <v>0</v>
      </c>
      <c r="K307" s="2438" t="s">
        <v>1393</v>
      </c>
      <c r="L307" s="2438"/>
      <c r="M307" s="2438"/>
      <c r="N307" s="2438"/>
      <c r="O307" s="2438"/>
      <c r="P307" s="2438"/>
      <c r="Q307" s="2438"/>
      <c r="R307" s="2438"/>
      <c r="S307" s="2438"/>
      <c r="T307" s="2438"/>
      <c r="U307" s="255">
        <f t="shared" si="90"/>
        <v>0</v>
      </c>
      <c r="AE307" s="169"/>
      <c r="AF307" s="287"/>
      <c r="AG307" s="288"/>
      <c r="AH307" s="321"/>
      <c r="AI307" s="289"/>
      <c r="AJ307" s="263"/>
      <c r="AN307" s="264"/>
      <c r="AO307" s="264"/>
      <c r="AP307" s="176"/>
    </row>
    <row r="308" spans="1:44" ht="21" customHeight="1" thickBot="1">
      <c r="I308" s="265">
        <f t="shared" si="88"/>
        <v>0</v>
      </c>
      <c r="J308" s="255">
        <f t="shared" si="89"/>
        <v>0</v>
      </c>
      <c r="K308" s="2439" t="s">
        <v>1392</v>
      </c>
      <c r="L308" s="2441" t="s">
        <v>1391</v>
      </c>
      <c r="M308" s="2443" t="s">
        <v>1390</v>
      </c>
      <c r="N308" s="2443" t="s">
        <v>1389</v>
      </c>
      <c r="O308" s="2445" t="s">
        <v>1388</v>
      </c>
      <c r="P308" s="2445"/>
      <c r="Q308" s="2445" t="s">
        <v>1387</v>
      </c>
      <c r="R308" s="2445"/>
      <c r="S308" s="2446" t="s">
        <v>1386</v>
      </c>
      <c r="T308" s="2448" t="s">
        <v>1385</v>
      </c>
      <c r="U308" s="255">
        <f t="shared" si="90"/>
        <v>0</v>
      </c>
      <c r="V308" s="396" t="s">
        <v>1384</v>
      </c>
      <c r="W308" s="407" t="s">
        <v>1383</v>
      </c>
      <c r="X308" s="407" t="s">
        <v>1382</v>
      </c>
      <c r="Y308" s="407" t="s">
        <v>1381</v>
      </c>
      <c r="Z308" s="407" t="s">
        <v>1380</v>
      </c>
      <c r="AA308" s="408" t="s">
        <v>1379</v>
      </c>
      <c r="AB308" s="407" t="s">
        <v>1378</v>
      </c>
      <c r="AC308" s="409" t="s">
        <v>1377</v>
      </c>
      <c r="AD308" s="410" t="s">
        <v>1147</v>
      </c>
      <c r="AE308" s="169"/>
      <c r="AF308" s="329"/>
      <c r="AG308" s="330"/>
      <c r="AH308" s="331"/>
      <c r="AI308" s="332"/>
      <c r="AJ308" s="333"/>
      <c r="AN308" s="333"/>
      <c r="AO308" s="264"/>
      <c r="AP308" s="176"/>
    </row>
    <row r="309" spans="1:44" ht="21" customHeight="1" thickBot="1">
      <c r="I309" s="265">
        <f t="shared" si="88"/>
        <v>0</v>
      </c>
      <c r="J309" s="255">
        <f t="shared" si="89"/>
        <v>0</v>
      </c>
      <c r="K309" s="2440"/>
      <c r="L309" s="2442"/>
      <c r="M309" s="2444"/>
      <c r="N309" s="2444"/>
      <c r="O309" s="334" t="s">
        <v>1376</v>
      </c>
      <c r="P309" s="335" t="s">
        <v>1375</v>
      </c>
      <c r="Q309" s="335" t="s">
        <v>1376</v>
      </c>
      <c r="R309" s="415" t="s">
        <v>1375</v>
      </c>
      <c r="S309" s="2447"/>
      <c r="T309" s="2449"/>
      <c r="U309" s="255">
        <f t="shared" si="90"/>
        <v>0</v>
      </c>
      <c r="V309" s="337"/>
      <c r="W309" s="338"/>
      <c r="X309" s="338"/>
      <c r="Y309" s="338"/>
      <c r="Z309" s="338"/>
      <c r="AA309" s="339"/>
      <c r="AB309" s="338"/>
      <c r="AC309" s="340"/>
      <c r="AD309" s="341"/>
      <c r="AE309" s="169"/>
      <c r="AF309" s="262"/>
      <c r="AG309" s="262"/>
      <c r="AH309" s="262"/>
      <c r="AI309" s="342"/>
      <c r="AJ309" s="333"/>
      <c r="AN309" s="333"/>
      <c r="AO309" s="264"/>
      <c r="AP309" s="176"/>
    </row>
    <row r="310" spans="1:44" ht="21" customHeight="1">
      <c r="I310" s="265">
        <f t="shared" si="88"/>
        <v>0</v>
      </c>
      <c r="J310" s="255">
        <f t="shared" si="89"/>
        <v>0</v>
      </c>
      <c r="K310" s="343" t="s">
        <v>1374</v>
      </c>
      <c r="L310" s="344"/>
      <c r="M310" s="344"/>
      <c r="N310" s="416">
        <f>N311/S304</f>
        <v>0</v>
      </c>
      <c r="O310" s="417">
        <f>ROUND(O311/S304,1)</f>
        <v>0</v>
      </c>
      <c r="P310" s="417">
        <f>ROUND(P311/S304,1)</f>
        <v>0</v>
      </c>
      <c r="Q310" s="416">
        <f>ROUND(Q311/S304,0)</f>
        <v>0</v>
      </c>
      <c r="R310" s="416">
        <f>ROUND(R311/S304,0)</f>
        <v>0</v>
      </c>
      <c r="S310" s="418" t="s">
        <v>617</v>
      </c>
      <c r="T310" s="348"/>
      <c r="U310" s="255">
        <f t="shared" si="90"/>
        <v>0</v>
      </c>
      <c r="V310" s="337"/>
      <c r="W310" s="419"/>
      <c r="X310" s="419"/>
      <c r="Y310" s="419"/>
      <c r="Z310" s="338"/>
      <c r="AA310" s="339"/>
      <c r="AB310" s="338"/>
      <c r="AC310" s="340"/>
      <c r="AD310" s="341"/>
      <c r="AE310" s="169"/>
      <c r="AF310" s="273" t="s">
        <v>1373</v>
      </c>
      <c r="AG310" s="274" t="s">
        <v>1372</v>
      </c>
      <c r="AH310" s="325" t="s">
        <v>1371</v>
      </c>
      <c r="AI310" s="350"/>
      <c r="AJ310" s="263"/>
      <c r="AN310" s="264"/>
      <c r="AO310" s="169"/>
      <c r="AP310" s="176"/>
    </row>
    <row r="311" spans="1:44" ht="21" customHeight="1">
      <c r="I311" s="265">
        <f t="shared" si="88"/>
        <v>0</v>
      </c>
      <c r="J311" s="255">
        <f t="shared" si="89"/>
        <v>0</v>
      </c>
      <c r="K311" s="343" t="s">
        <v>1366</v>
      </c>
      <c r="L311" s="344"/>
      <c r="M311" s="344"/>
      <c r="N311" s="420">
        <f>SUM(N312:N375)</f>
        <v>0</v>
      </c>
      <c r="O311" s="420">
        <f>SUM(O312:O375)</f>
        <v>0</v>
      </c>
      <c r="P311" s="420">
        <f>SUM(P312:P375)</f>
        <v>0</v>
      </c>
      <c r="Q311" s="420">
        <f>SUM(Q312:Q375)</f>
        <v>0</v>
      </c>
      <c r="R311" s="420">
        <f>SUM(R312:R375)</f>
        <v>0</v>
      </c>
      <c r="S311" s="421"/>
      <c r="T311" s="353"/>
      <c r="U311" s="255">
        <f t="shared" si="90"/>
        <v>0</v>
      </c>
      <c r="V311" s="337"/>
      <c r="W311" s="419"/>
      <c r="X311" s="419"/>
      <c r="Y311" s="419"/>
      <c r="Z311" s="338"/>
      <c r="AA311" s="339"/>
      <c r="AB311" s="338"/>
      <c r="AC311" s="340"/>
      <c r="AD311" s="341"/>
      <c r="AE311" s="169"/>
      <c r="AF311" s="287" t="s">
        <v>1370</v>
      </c>
      <c r="AG311" s="288" t="s">
        <v>1151</v>
      </c>
      <c r="AH311" s="354">
        <v>0</v>
      </c>
      <c r="AI311" s="422"/>
      <c r="AJ311" s="263"/>
      <c r="AN311" s="264"/>
      <c r="AO311" s="169"/>
      <c r="AP311" s="176"/>
    </row>
    <row r="312" spans="1:44" ht="21" customHeight="1">
      <c r="I312" s="265">
        <f t="shared" ref="I312:I325" si="91">IF((O$312+P$312)&gt;0,1,0)</f>
        <v>0</v>
      </c>
      <c r="J312" s="255">
        <f t="shared" si="89"/>
        <v>0</v>
      </c>
      <c r="K312" s="343">
        <v>1</v>
      </c>
      <c r="L312" s="356">
        <v>0</v>
      </c>
      <c r="M312" s="356"/>
      <c r="N312" s="357">
        <f t="shared" ref="N312:N325" si="92">IF(O312+P312&gt;0,$W$302,)</f>
        <v>0</v>
      </c>
      <c r="O312" s="358"/>
      <c r="P312" s="358"/>
      <c r="Q312" s="359">
        <f t="shared" ref="Q312:Q325" si="93">ROUND(O312*50,0)</f>
        <v>0</v>
      </c>
      <c r="R312" s="359">
        <f t="shared" ref="R312:R325" si="94">ROUND(P312*50,0)</f>
        <v>0</v>
      </c>
      <c r="S312" s="360"/>
      <c r="T312" s="361"/>
      <c r="U312" s="255">
        <f t="shared" si="90"/>
        <v>0</v>
      </c>
      <c r="V312" s="337"/>
      <c r="W312" s="419"/>
      <c r="X312" s="419"/>
      <c r="Y312" s="419"/>
      <c r="Z312" s="338"/>
      <c r="AA312" s="339"/>
      <c r="AB312" s="338"/>
      <c r="AC312" s="340"/>
      <c r="AD312" s="341"/>
      <c r="AE312" s="169"/>
      <c r="AF312" s="287" t="s">
        <v>1369</v>
      </c>
      <c r="AG312" s="288" t="s">
        <v>1368</v>
      </c>
      <c r="AH312" s="362">
        <v>0.05</v>
      </c>
      <c r="AI312" s="422"/>
      <c r="AJ312" s="263"/>
      <c r="AN312" s="264"/>
      <c r="AO312" s="169"/>
      <c r="AP312" s="176"/>
    </row>
    <row r="313" spans="1:44" ht="21" customHeight="1">
      <c r="I313" s="265">
        <f t="shared" si="91"/>
        <v>0</v>
      </c>
      <c r="J313" s="255">
        <f t="shared" si="89"/>
        <v>0</v>
      </c>
      <c r="K313" s="343">
        <f t="shared" ref="K313:K325" si="95">+K312+1</f>
        <v>2</v>
      </c>
      <c r="L313" s="356"/>
      <c r="M313" s="356"/>
      <c r="N313" s="357">
        <f t="shared" si="92"/>
        <v>0</v>
      </c>
      <c r="O313" s="358"/>
      <c r="P313" s="358"/>
      <c r="Q313" s="359">
        <f t="shared" si="93"/>
        <v>0</v>
      </c>
      <c r="R313" s="359">
        <f t="shared" si="94"/>
        <v>0</v>
      </c>
      <c r="S313" s="360"/>
      <c r="T313" s="361"/>
      <c r="U313" s="255">
        <f t="shared" si="90"/>
        <v>0</v>
      </c>
      <c r="V313" s="337"/>
      <c r="W313" s="419"/>
      <c r="X313" s="419"/>
      <c r="Y313" s="419"/>
      <c r="Z313" s="338"/>
      <c r="AA313" s="339"/>
      <c r="AB313" s="338"/>
      <c r="AC313" s="340"/>
      <c r="AD313" s="341"/>
      <c r="AE313" s="169"/>
      <c r="AF313" s="287" t="s">
        <v>1367</v>
      </c>
      <c r="AG313" s="288" t="s">
        <v>1150</v>
      </c>
      <c r="AH313" s="362">
        <v>0.1</v>
      </c>
      <c r="AI313" s="363"/>
      <c r="AJ313" s="263"/>
      <c r="AN313" s="264"/>
      <c r="AO313" s="169"/>
      <c r="AP313" s="176"/>
    </row>
    <row r="314" spans="1:44" ht="21" customHeight="1">
      <c r="I314" s="265">
        <f t="shared" si="91"/>
        <v>0</v>
      </c>
      <c r="J314" s="255">
        <f t="shared" si="89"/>
        <v>0</v>
      </c>
      <c r="K314" s="343">
        <f t="shared" si="95"/>
        <v>3</v>
      </c>
      <c r="L314" s="356"/>
      <c r="M314" s="356"/>
      <c r="N314" s="357">
        <f t="shared" si="92"/>
        <v>0</v>
      </c>
      <c r="O314" s="358"/>
      <c r="P314" s="358"/>
      <c r="Q314" s="359">
        <f t="shared" si="93"/>
        <v>0</v>
      </c>
      <c r="R314" s="359">
        <f t="shared" si="94"/>
        <v>0</v>
      </c>
      <c r="S314" s="360"/>
      <c r="T314" s="361"/>
      <c r="U314" s="255">
        <f t="shared" si="90"/>
        <v>0</v>
      </c>
      <c r="V314" s="337"/>
      <c r="W314" s="419"/>
      <c r="X314" s="419"/>
      <c r="Y314" s="419"/>
      <c r="Z314" s="338"/>
      <c r="AA314" s="339"/>
      <c r="AB314" s="338"/>
      <c r="AC314" s="340"/>
      <c r="AD314" s="341"/>
      <c r="AE314" s="169"/>
      <c r="AF314" s="287"/>
      <c r="AG314" s="288"/>
      <c r="AH314" s="364"/>
      <c r="AI314" s="289"/>
      <c r="AJ314" s="333"/>
      <c r="AN314" s="333"/>
      <c r="AO314" s="169"/>
      <c r="AP314" s="176"/>
      <c r="AQ314" s="167"/>
    </row>
    <row r="315" spans="1:44" ht="21" customHeight="1" thickBot="1">
      <c r="I315" s="265">
        <f t="shared" si="91"/>
        <v>0</v>
      </c>
      <c r="J315" s="255">
        <f t="shared" si="89"/>
        <v>0</v>
      </c>
      <c r="K315" s="343">
        <f t="shared" si="95"/>
        <v>4</v>
      </c>
      <c r="L315" s="356"/>
      <c r="M315" s="356"/>
      <c r="N315" s="357">
        <f t="shared" si="92"/>
        <v>0</v>
      </c>
      <c r="O315" s="358"/>
      <c r="P315" s="358"/>
      <c r="Q315" s="359">
        <f t="shared" si="93"/>
        <v>0</v>
      </c>
      <c r="R315" s="359">
        <f t="shared" si="94"/>
        <v>0</v>
      </c>
      <c r="S315" s="360"/>
      <c r="T315" s="361"/>
      <c r="U315" s="255">
        <f t="shared" si="90"/>
        <v>0</v>
      </c>
      <c r="V315" s="337"/>
      <c r="W315" s="419"/>
      <c r="X315" s="419"/>
      <c r="Y315" s="419"/>
      <c r="Z315" s="338"/>
      <c r="AA315" s="339"/>
      <c r="AB315" s="338"/>
      <c r="AC315" s="340"/>
      <c r="AD315" s="341"/>
      <c r="AE315" s="169"/>
      <c r="AF315" s="329"/>
      <c r="AG315" s="423"/>
      <c r="AH315" s="330"/>
      <c r="AI315" s="332"/>
      <c r="AJ315" s="333"/>
      <c r="AN315" s="333"/>
      <c r="AO315" s="169"/>
      <c r="AP315" s="176"/>
    </row>
    <row r="316" spans="1:44" ht="21" customHeight="1">
      <c r="I316" s="265">
        <f t="shared" si="91"/>
        <v>0</v>
      </c>
      <c r="J316" s="255">
        <f t="shared" si="89"/>
        <v>0</v>
      </c>
      <c r="K316" s="343">
        <f t="shared" si="95"/>
        <v>5</v>
      </c>
      <c r="L316" s="356"/>
      <c r="M316" s="356"/>
      <c r="N316" s="357">
        <f t="shared" si="92"/>
        <v>0</v>
      </c>
      <c r="O316" s="358"/>
      <c r="P316" s="358"/>
      <c r="Q316" s="359">
        <f t="shared" si="93"/>
        <v>0</v>
      </c>
      <c r="R316" s="359">
        <f t="shared" si="94"/>
        <v>0</v>
      </c>
      <c r="S316" s="360"/>
      <c r="T316" s="361"/>
      <c r="U316" s="255">
        <f t="shared" si="90"/>
        <v>0</v>
      </c>
      <c r="V316" s="337"/>
      <c r="W316" s="419"/>
      <c r="X316" s="419"/>
      <c r="Y316" s="419"/>
      <c r="Z316" s="338"/>
      <c r="AA316" s="339"/>
      <c r="AB316" s="338"/>
      <c r="AC316" s="340"/>
      <c r="AD316" s="341"/>
      <c r="AE316" s="167"/>
      <c r="AF316" s="176"/>
      <c r="AG316" s="176"/>
      <c r="AH316" s="176"/>
      <c r="AI316" s="176"/>
      <c r="AJ316" s="176"/>
      <c r="AK316" s="167"/>
      <c r="AL316" s="167"/>
      <c r="AM316" s="167"/>
      <c r="AN316" s="176"/>
      <c r="AO316" s="169"/>
      <c r="AP316" s="176"/>
      <c r="AR316" s="167"/>
    </row>
    <row r="317" spans="1:44" ht="21" customHeight="1">
      <c r="I317" s="265">
        <f t="shared" si="91"/>
        <v>0</v>
      </c>
      <c r="J317" s="255">
        <f t="shared" si="89"/>
        <v>0</v>
      </c>
      <c r="K317" s="343">
        <f t="shared" si="95"/>
        <v>6</v>
      </c>
      <c r="L317" s="356"/>
      <c r="M317" s="356"/>
      <c r="N317" s="357">
        <f t="shared" si="92"/>
        <v>0</v>
      </c>
      <c r="O317" s="358"/>
      <c r="P317" s="358"/>
      <c r="Q317" s="359">
        <f t="shared" si="93"/>
        <v>0</v>
      </c>
      <c r="R317" s="359">
        <f t="shared" si="94"/>
        <v>0</v>
      </c>
      <c r="S317" s="360"/>
      <c r="T317" s="361"/>
      <c r="U317" s="255">
        <f t="shared" si="90"/>
        <v>0</v>
      </c>
      <c r="V317" s="280" t="s">
        <v>1366</v>
      </c>
      <c r="W317" s="366">
        <f>SUM(W309:W316)</f>
        <v>0</v>
      </c>
      <c r="X317" s="366">
        <f>SUM(X309:X316)</f>
        <v>0</v>
      </c>
      <c r="Y317" s="366">
        <f>SUM(Y309:Y316)</f>
        <v>0</v>
      </c>
      <c r="Z317" s="367"/>
      <c r="AA317" s="368"/>
      <c r="AB317" s="366">
        <f>SUM(AB309:AB316)</f>
        <v>0</v>
      </c>
      <c r="AC317" s="369"/>
      <c r="AD317" s="370"/>
      <c r="AE317" s="371"/>
      <c r="AF317" s="169"/>
      <c r="AG317" s="169"/>
      <c r="AH317" s="169"/>
      <c r="AI317" s="169"/>
      <c r="AJ317" s="169"/>
      <c r="AN317" s="176"/>
      <c r="AO317" s="169"/>
      <c r="AP317" s="176"/>
    </row>
    <row r="318" spans="1:44" s="167" customFormat="1" ht="21" customHeight="1" thickBot="1">
      <c r="A318" s="372"/>
      <c r="B318" s="372"/>
      <c r="C318" s="372"/>
      <c r="D318" s="372"/>
      <c r="E318" s="372"/>
      <c r="F318" s="372"/>
      <c r="G318" s="372"/>
      <c r="I318" s="265">
        <f t="shared" si="91"/>
        <v>0</v>
      </c>
      <c r="J318" s="255">
        <f t="shared" si="89"/>
        <v>0</v>
      </c>
      <c r="K318" s="343">
        <f t="shared" si="95"/>
        <v>7</v>
      </c>
      <c r="L318" s="356"/>
      <c r="M318" s="356"/>
      <c r="N318" s="357">
        <f t="shared" si="92"/>
        <v>0</v>
      </c>
      <c r="O318" s="358"/>
      <c r="P318" s="358"/>
      <c r="Q318" s="359">
        <f t="shared" si="93"/>
        <v>0</v>
      </c>
      <c r="R318" s="359">
        <f t="shared" si="94"/>
        <v>0</v>
      </c>
      <c r="S318" s="360"/>
      <c r="T318" s="361"/>
      <c r="U318" s="255">
        <f t="shared" si="90"/>
        <v>0</v>
      </c>
      <c r="V318" s="373" t="s">
        <v>1374</v>
      </c>
      <c r="W318" s="374"/>
      <c r="X318" s="374"/>
      <c r="Y318" s="374"/>
      <c r="Z318" s="374"/>
      <c r="AA318" s="375"/>
      <c r="AB318" s="374">
        <f>IF(AB317&gt;0,ROUND(AB317/COUNTA(AB309:AB316),0),)</f>
        <v>0</v>
      </c>
      <c r="AC318" s="376"/>
      <c r="AD318" s="377"/>
      <c r="AE318" s="371"/>
      <c r="AF318" s="371"/>
      <c r="AG318" s="371"/>
      <c r="AH318" s="169"/>
      <c r="AI318" s="169"/>
      <c r="AJ318" s="169"/>
      <c r="AK318" s="169"/>
      <c r="AL318" s="169"/>
      <c r="AM318" s="169"/>
      <c r="AN318" s="176"/>
      <c r="AO318" s="176"/>
      <c r="AP318" s="176"/>
      <c r="AQ318" s="253"/>
      <c r="AR318" s="253"/>
    </row>
    <row r="319" spans="1:44" ht="21" customHeight="1">
      <c r="I319" s="265">
        <f t="shared" si="91"/>
        <v>0</v>
      </c>
      <c r="J319" s="255">
        <f t="shared" si="89"/>
        <v>0</v>
      </c>
      <c r="K319" s="343">
        <f t="shared" si="95"/>
        <v>8</v>
      </c>
      <c r="L319" s="356"/>
      <c r="M319" s="356"/>
      <c r="N319" s="357">
        <f t="shared" si="92"/>
        <v>0</v>
      </c>
      <c r="O319" s="358"/>
      <c r="P319" s="358"/>
      <c r="Q319" s="359">
        <f t="shared" si="93"/>
        <v>0</v>
      </c>
      <c r="R319" s="359">
        <f t="shared" si="94"/>
        <v>0</v>
      </c>
      <c r="S319" s="360"/>
      <c r="T319" s="361"/>
      <c r="U319" s="255">
        <f t="shared" si="90"/>
        <v>0</v>
      </c>
      <c r="V319" s="169"/>
      <c r="W319" s="169"/>
      <c r="X319" s="169"/>
      <c r="Y319" s="169"/>
      <c r="Z319" s="169"/>
      <c r="AA319" s="378"/>
      <c r="AB319" s="169"/>
      <c r="AC319" s="169"/>
      <c r="AD319" s="169"/>
      <c r="AE319" s="371"/>
      <c r="AF319" s="371"/>
      <c r="AG319" s="371"/>
      <c r="AH319" s="169"/>
      <c r="AI319" s="169"/>
      <c r="AJ319" s="169"/>
      <c r="AK319" s="169"/>
      <c r="AL319" s="169"/>
      <c r="AM319" s="169"/>
      <c r="AN319" s="176"/>
      <c r="AO319" s="176"/>
      <c r="AP319" s="176"/>
    </row>
    <row r="320" spans="1:44" ht="21" customHeight="1">
      <c r="I320" s="265">
        <f t="shared" si="91"/>
        <v>0</v>
      </c>
      <c r="J320" s="255">
        <f t="shared" si="89"/>
        <v>0</v>
      </c>
      <c r="K320" s="343">
        <f t="shared" si="95"/>
        <v>9</v>
      </c>
      <c r="L320" s="356"/>
      <c r="M320" s="356"/>
      <c r="N320" s="357">
        <f t="shared" si="92"/>
        <v>0</v>
      </c>
      <c r="O320" s="358"/>
      <c r="P320" s="358"/>
      <c r="Q320" s="359">
        <f t="shared" si="93"/>
        <v>0</v>
      </c>
      <c r="R320" s="359">
        <f t="shared" si="94"/>
        <v>0</v>
      </c>
      <c r="S320" s="360"/>
      <c r="T320" s="361"/>
      <c r="U320" s="255">
        <f t="shared" si="90"/>
        <v>0</v>
      </c>
      <c r="V320" s="169"/>
      <c r="W320" s="169"/>
      <c r="X320" s="169"/>
      <c r="Y320" s="169"/>
      <c r="Z320" s="169"/>
      <c r="AA320" s="378"/>
      <c r="AB320" s="169"/>
      <c r="AC320" s="169"/>
      <c r="AD320" s="169"/>
      <c r="AE320" s="371"/>
      <c r="AF320" s="371"/>
      <c r="AG320" s="371"/>
      <c r="AH320" s="169"/>
      <c r="AI320" s="169"/>
      <c r="AJ320" s="169"/>
      <c r="AK320" s="169"/>
      <c r="AL320" s="169"/>
      <c r="AM320" s="169"/>
      <c r="AN320" s="176"/>
      <c r="AO320" s="176"/>
      <c r="AP320" s="176"/>
    </row>
    <row r="321" spans="9:42" ht="21" customHeight="1">
      <c r="I321" s="265">
        <f t="shared" si="91"/>
        <v>0</v>
      </c>
      <c r="J321" s="255">
        <f t="shared" si="89"/>
        <v>0</v>
      </c>
      <c r="K321" s="343">
        <f t="shared" si="95"/>
        <v>10</v>
      </c>
      <c r="L321" s="356"/>
      <c r="M321" s="356"/>
      <c r="N321" s="357">
        <f t="shared" si="92"/>
        <v>0</v>
      </c>
      <c r="O321" s="358"/>
      <c r="P321" s="358"/>
      <c r="Q321" s="359">
        <f t="shared" si="93"/>
        <v>0</v>
      </c>
      <c r="R321" s="359">
        <f t="shared" si="94"/>
        <v>0</v>
      </c>
      <c r="S321" s="360"/>
      <c r="T321" s="361"/>
      <c r="U321" s="255">
        <f t="shared" si="90"/>
        <v>0</v>
      </c>
      <c r="V321" s="169"/>
      <c r="W321" s="169"/>
      <c r="X321" s="169"/>
      <c r="Y321" s="169"/>
      <c r="Z321" s="169"/>
      <c r="AA321" s="378"/>
      <c r="AB321" s="169"/>
      <c r="AC321" s="169"/>
      <c r="AD321" s="169"/>
      <c r="AE321" s="371"/>
      <c r="AF321" s="371"/>
      <c r="AG321" s="371"/>
      <c r="AH321" s="169"/>
      <c r="AI321" s="169"/>
      <c r="AJ321" s="169"/>
      <c r="AK321" s="169"/>
      <c r="AL321" s="169"/>
      <c r="AM321" s="169"/>
      <c r="AN321" s="176"/>
      <c r="AO321" s="176"/>
      <c r="AP321" s="176"/>
    </row>
    <row r="322" spans="9:42" ht="21" customHeight="1">
      <c r="I322" s="265">
        <f t="shared" si="91"/>
        <v>0</v>
      </c>
      <c r="J322" s="255">
        <f t="shared" si="89"/>
        <v>0</v>
      </c>
      <c r="K322" s="343">
        <f t="shared" si="95"/>
        <v>11</v>
      </c>
      <c r="L322" s="356"/>
      <c r="M322" s="356"/>
      <c r="N322" s="357">
        <f t="shared" si="92"/>
        <v>0</v>
      </c>
      <c r="O322" s="358"/>
      <c r="P322" s="358"/>
      <c r="Q322" s="359">
        <f t="shared" si="93"/>
        <v>0</v>
      </c>
      <c r="R322" s="359">
        <f t="shared" si="94"/>
        <v>0</v>
      </c>
      <c r="S322" s="360"/>
      <c r="T322" s="361"/>
      <c r="U322" s="255">
        <f t="shared" si="90"/>
        <v>0</v>
      </c>
      <c r="V322" s="169"/>
      <c r="W322" s="169"/>
      <c r="X322" s="169"/>
      <c r="Y322" s="169"/>
      <c r="Z322" s="169"/>
      <c r="AA322" s="378"/>
      <c r="AB322" s="169"/>
      <c r="AC322" s="169"/>
      <c r="AD322" s="169"/>
      <c r="AE322" s="371"/>
      <c r="AF322" s="371"/>
      <c r="AG322" s="371"/>
      <c r="AH322" s="169"/>
      <c r="AI322" s="169"/>
      <c r="AJ322" s="169"/>
      <c r="AK322" s="169"/>
      <c r="AL322" s="169"/>
      <c r="AM322" s="169"/>
      <c r="AN322" s="176"/>
      <c r="AO322" s="176"/>
      <c r="AP322" s="176"/>
    </row>
    <row r="323" spans="9:42" ht="21" customHeight="1">
      <c r="I323" s="265">
        <f t="shared" si="91"/>
        <v>0</v>
      </c>
      <c r="J323" s="255">
        <f t="shared" si="89"/>
        <v>0</v>
      </c>
      <c r="K323" s="343">
        <f t="shared" si="95"/>
        <v>12</v>
      </c>
      <c r="L323" s="356"/>
      <c r="M323" s="356"/>
      <c r="N323" s="357">
        <f t="shared" si="92"/>
        <v>0</v>
      </c>
      <c r="O323" s="358"/>
      <c r="P323" s="358"/>
      <c r="Q323" s="359">
        <f t="shared" si="93"/>
        <v>0</v>
      </c>
      <c r="R323" s="359">
        <f t="shared" si="94"/>
        <v>0</v>
      </c>
      <c r="S323" s="360"/>
      <c r="T323" s="361"/>
      <c r="U323" s="255">
        <f t="shared" si="90"/>
        <v>0</v>
      </c>
      <c r="V323" s="169"/>
      <c r="W323" s="169"/>
      <c r="X323" s="169"/>
      <c r="Y323" s="169"/>
      <c r="Z323" s="169"/>
      <c r="AA323" s="378"/>
      <c r="AB323" s="169"/>
      <c r="AC323" s="169"/>
      <c r="AD323" s="169"/>
      <c r="AE323" s="371"/>
      <c r="AF323" s="371"/>
      <c r="AG323" s="371"/>
      <c r="AH323" s="169"/>
      <c r="AI323" s="169"/>
      <c r="AJ323" s="169"/>
      <c r="AK323" s="169"/>
      <c r="AL323" s="169"/>
      <c r="AM323" s="169"/>
      <c r="AN323" s="176"/>
      <c r="AO323" s="176"/>
      <c r="AP323" s="176"/>
    </row>
    <row r="324" spans="9:42" ht="21" customHeight="1">
      <c r="I324" s="265">
        <f t="shared" si="91"/>
        <v>0</v>
      </c>
      <c r="J324" s="255">
        <f t="shared" si="89"/>
        <v>0</v>
      </c>
      <c r="K324" s="343">
        <f t="shared" si="95"/>
        <v>13</v>
      </c>
      <c r="L324" s="356"/>
      <c r="M324" s="356"/>
      <c r="N324" s="357">
        <f t="shared" si="92"/>
        <v>0</v>
      </c>
      <c r="O324" s="358"/>
      <c r="P324" s="358"/>
      <c r="Q324" s="359">
        <f t="shared" si="93"/>
        <v>0</v>
      </c>
      <c r="R324" s="359">
        <f t="shared" si="94"/>
        <v>0</v>
      </c>
      <c r="S324" s="360"/>
      <c r="T324" s="361"/>
      <c r="U324" s="255">
        <f t="shared" si="90"/>
        <v>0</v>
      </c>
      <c r="V324" s="169"/>
      <c r="W324" s="169"/>
      <c r="X324" s="169"/>
      <c r="Y324" s="169"/>
      <c r="Z324" s="169"/>
      <c r="AA324" s="378"/>
      <c r="AB324" s="169"/>
      <c r="AC324" s="169"/>
      <c r="AD324" s="169"/>
      <c r="AE324" s="371"/>
      <c r="AF324" s="371"/>
      <c r="AG324" s="371"/>
      <c r="AH324" s="169"/>
      <c r="AI324" s="169"/>
      <c r="AJ324" s="169"/>
      <c r="AK324" s="169"/>
      <c r="AL324" s="169"/>
      <c r="AM324" s="169"/>
      <c r="AN324" s="176"/>
      <c r="AO324" s="176"/>
      <c r="AP324" s="176"/>
    </row>
    <row r="325" spans="9:42" ht="21" customHeight="1" thickBot="1">
      <c r="I325" s="265">
        <f t="shared" si="91"/>
        <v>0</v>
      </c>
      <c r="J325" s="255">
        <f t="shared" si="89"/>
        <v>0</v>
      </c>
      <c r="K325" s="385">
        <f t="shared" si="95"/>
        <v>14</v>
      </c>
      <c r="L325" s="356"/>
      <c r="M325" s="356"/>
      <c r="N325" s="387">
        <f t="shared" si="92"/>
        <v>0</v>
      </c>
      <c r="O325" s="388"/>
      <c r="P325" s="388"/>
      <c r="Q325" s="389">
        <f t="shared" si="93"/>
        <v>0</v>
      </c>
      <c r="R325" s="389">
        <f t="shared" si="94"/>
        <v>0</v>
      </c>
      <c r="S325" s="390"/>
      <c r="T325" s="391"/>
      <c r="U325" s="255">
        <f t="shared" si="90"/>
        <v>0</v>
      </c>
      <c r="V325" s="169"/>
      <c r="W325" s="169"/>
      <c r="X325" s="169"/>
      <c r="Y325" s="169"/>
      <c r="Z325" s="169"/>
      <c r="AA325" s="378"/>
      <c r="AB325" s="169"/>
      <c r="AC325" s="169"/>
      <c r="AD325" s="169"/>
      <c r="AE325" s="371"/>
      <c r="AF325" s="371"/>
      <c r="AG325" s="371"/>
      <c r="AH325" s="169"/>
      <c r="AI325" s="169"/>
      <c r="AJ325" s="169"/>
      <c r="AK325" s="169"/>
      <c r="AL325" s="169"/>
      <c r="AM325" s="169"/>
      <c r="AN325" s="176"/>
      <c r="AO325" s="176"/>
      <c r="AP325" s="176"/>
    </row>
    <row r="326" spans="9:42" ht="21" customHeight="1">
      <c r="I326" s="265">
        <f t="shared" ref="I326:I350" si="96">IF((O$328+P$328)&gt;0,1,0)</f>
        <v>0</v>
      </c>
      <c r="J326" s="255">
        <f t="shared" si="89"/>
        <v>0</v>
      </c>
      <c r="K326" s="2439" t="s">
        <v>1392</v>
      </c>
      <c r="L326" s="2441" t="s">
        <v>1391</v>
      </c>
      <c r="M326" s="2443" t="s">
        <v>1390</v>
      </c>
      <c r="N326" s="2443" t="s">
        <v>1389</v>
      </c>
      <c r="O326" s="2445" t="s">
        <v>1388</v>
      </c>
      <c r="P326" s="2445"/>
      <c r="Q326" s="2445" t="s">
        <v>1387</v>
      </c>
      <c r="R326" s="2445"/>
      <c r="S326" s="2446" t="s">
        <v>1386</v>
      </c>
      <c r="T326" s="2448" t="s">
        <v>1385</v>
      </c>
      <c r="U326" s="255">
        <f t="shared" si="90"/>
        <v>0</v>
      </c>
      <c r="V326" s="169"/>
      <c r="W326" s="169"/>
      <c r="X326" s="169"/>
      <c r="Y326" s="169"/>
      <c r="Z326" s="169"/>
      <c r="AA326" s="378"/>
      <c r="AB326" s="169"/>
      <c r="AC326" s="169"/>
      <c r="AD326" s="169"/>
      <c r="AE326" s="371"/>
      <c r="AF326" s="371"/>
      <c r="AG326" s="371"/>
      <c r="AH326" s="169"/>
      <c r="AI326" s="169"/>
      <c r="AJ326" s="169"/>
      <c r="AK326" s="169"/>
      <c r="AL326" s="169"/>
      <c r="AM326" s="169"/>
      <c r="AN326" s="176"/>
      <c r="AO326" s="176"/>
      <c r="AP326" s="176"/>
    </row>
    <row r="327" spans="9:42" ht="21" customHeight="1">
      <c r="I327" s="265">
        <f t="shared" si="96"/>
        <v>0</v>
      </c>
      <c r="J327" s="255">
        <f t="shared" si="89"/>
        <v>0</v>
      </c>
      <c r="K327" s="2440"/>
      <c r="L327" s="2442"/>
      <c r="M327" s="2444"/>
      <c r="N327" s="2444"/>
      <c r="O327" s="334" t="s">
        <v>1376</v>
      </c>
      <c r="P327" s="335" t="s">
        <v>1375</v>
      </c>
      <c r="Q327" s="335" t="s">
        <v>1376</v>
      </c>
      <c r="R327" s="415" t="s">
        <v>1375</v>
      </c>
      <c r="S327" s="2447"/>
      <c r="T327" s="2449"/>
      <c r="U327" s="255">
        <f t="shared" si="90"/>
        <v>0</v>
      </c>
      <c r="V327" s="169"/>
      <c r="W327" s="169"/>
      <c r="X327" s="169"/>
      <c r="Y327" s="169"/>
      <c r="Z327" s="169"/>
      <c r="AA327" s="378"/>
      <c r="AB327" s="169"/>
      <c r="AC327" s="169"/>
      <c r="AD327" s="169"/>
      <c r="AE327" s="371"/>
      <c r="AF327" s="371"/>
      <c r="AG327" s="371"/>
      <c r="AH327" s="169"/>
      <c r="AI327" s="169"/>
      <c r="AJ327" s="169"/>
      <c r="AK327" s="169"/>
      <c r="AL327" s="169"/>
      <c r="AM327" s="169"/>
      <c r="AN327" s="176"/>
      <c r="AO327" s="176"/>
      <c r="AP327" s="176"/>
    </row>
    <row r="328" spans="9:42" ht="21" customHeight="1">
      <c r="I328" s="265">
        <f t="shared" si="96"/>
        <v>0</v>
      </c>
      <c r="J328" s="255">
        <f t="shared" si="89"/>
        <v>0</v>
      </c>
      <c r="K328" s="343">
        <f>+K25+1</f>
        <v>15</v>
      </c>
      <c r="L328" s="356"/>
      <c r="M328" s="356"/>
      <c r="N328" s="357">
        <f t="shared" ref="N328:N350" si="97">IF(O328+P328&gt;0,$W$302,)</f>
        <v>0</v>
      </c>
      <c r="O328" s="358"/>
      <c r="P328" s="358"/>
      <c r="Q328" s="359">
        <f t="shared" ref="Q328:Q350" si="98">ROUND(O328*50,0)</f>
        <v>0</v>
      </c>
      <c r="R328" s="359">
        <f t="shared" ref="R328:R350" si="99">ROUND(P328*50,0)</f>
        <v>0</v>
      </c>
      <c r="S328" s="360"/>
      <c r="T328" s="361"/>
      <c r="U328" s="255">
        <f t="shared" si="90"/>
        <v>0</v>
      </c>
      <c r="V328" s="169"/>
      <c r="W328" s="169"/>
      <c r="X328" s="169"/>
      <c r="Y328" s="169"/>
      <c r="Z328" s="169"/>
      <c r="AA328" s="378"/>
      <c r="AB328" s="169"/>
      <c r="AC328" s="169"/>
      <c r="AD328" s="169"/>
      <c r="AE328" s="371"/>
      <c r="AF328" s="371"/>
      <c r="AG328" s="371"/>
      <c r="AH328" s="169"/>
      <c r="AI328" s="169"/>
      <c r="AJ328" s="169"/>
      <c r="AK328" s="169"/>
      <c r="AL328" s="169"/>
      <c r="AM328" s="169"/>
      <c r="AN328" s="176"/>
      <c r="AO328" s="176"/>
      <c r="AP328" s="176"/>
    </row>
    <row r="329" spans="9:42" ht="21" customHeight="1">
      <c r="I329" s="265">
        <f t="shared" si="96"/>
        <v>0</v>
      </c>
      <c r="J329" s="255">
        <f t="shared" si="89"/>
        <v>0</v>
      </c>
      <c r="K329" s="343">
        <f t="shared" ref="K329:K350" si="100">+K328+1</f>
        <v>16</v>
      </c>
      <c r="L329" s="356"/>
      <c r="M329" s="356"/>
      <c r="N329" s="357">
        <f t="shared" si="97"/>
        <v>0</v>
      </c>
      <c r="O329" s="358"/>
      <c r="P329" s="358"/>
      <c r="Q329" s="359">
        <f t="shared" si="98"/>
        <v>0</v>
      </c>
      <c r="R329" s="359">
        <f t="shared" si="99"/>
        <v>0</v>
      </c>
      <c r="S329" s="360"/>
      <c r="T329" s="361"/>
      <c r="U329" s="255">
        <f t="shared" si="90"/>
        <v>0</v>
      </c>
      <c r="V329" s="169"/>
      <c r="W329" s="169"/>
      <c r="X329" s="169"/>
      <c r="Y329" s="169"/>
      <c r="Z329" s="169"/>
      <c r="AA329" s="378"/>
      <c r="AB329" s="169"/>
      <c r="AC329" s="169"/>
      <c r="AD329" s="169"/>
      <c r="AE329" s="371"/>
      <c r="AF329" s="371"/>
      <c r="AG329" s="371"/>
      <c r="AH329" s="169"/>
      <c r="AI329" s="169"/>
      <c r="AJ329" s="169"/>
      <c r="AK329" s="169"/>
      <c r="AL329" s="169"/>
      <c r="AM329" s="169"/>
      <c r="AN329" s="176"/>
      <c r="AO329" s="176"/>
      <c r="AP329" s="176"/>
    </row>
    <row r="330" spans="9:42" ht="21" customHeight="1">
      <c r="I330" s="265">
        <f t="shared" si="96"/>
        <v>0</v>
      </c>
      <c r="J330" s="255">
        <f t="shared" si="89"/>
        <v>0</v>
      </c>
      <c r="K330" s="343">
        <f t="shared" si="100"/>
        <v>17</v>
      </c>
      <c r="L330" s="356"/>
      <c r="M330" s="356"/>
      <c r="N330" s="357">
        <f t="shared" si="97"/>
        <v>0</v>
      </c>
      <c r="O330" s="358"/>
      <c r="P330" s="358"/>
      <c r="Q330" s="359">
        <f t="shared" si="98"/>
        <v>0</v>
      </c>
      <c r="R330" s="359">
        <f t="shared" si="99"/>
        <v>0</v>
      </c>
      <c r="S330" s="360"/>
      <c r="T330" s="361"/>
      <c r="U330" s="255">
        <f t="shared" si="90"/>
        <v>0</v>
      </c>
      <c r="V330" s="169"/>
      <c r="W330" s="169"/>
      <c r="X330" s="169"/>
      <c r="Y330" s="169"/>
      <c r="Z330" s="169"/>
      <c r="AA330" s="378"/>
      <c r="AB330" s="169"/>
      <c r="AC330" s="169"/>
      <c r="AD330" s="169"/>
      <c r="AE330" s="371"/>
      <c r="AF330" s="371"/>
      <c r="AG330" s="371"/>
      <c r="AH330" s="169"/>
      <c r="AI330" s="169"/>
      <c r="AJ330" s="169"/>
      <c r="AK330" s="169"/>
      <c r="AL330" s="169"/>
      <c r="AM330" s="169"/>
      <c r="AN330" s="176"/>
      <c r="AO330" s="176"/>
      <c r="AP330" s="176"/>
    </row>
    <row r="331" spans="9:42" ht="21" customHeight="1">
      <c r="I331" s="265">
        <f t="shared" si="96"/>
        <v>0</v>
      </c>
      <c r="J331" s="255">
        <f t="shared" si="89"/>
        <v>0</v>
      </c>
      <c r="K331" s="343">
        <f t="shared" si="100"/>
        <v>18</v>
      </c>
      <c r="L331" s="356"/>
      <c r="M331" s="356"/>
      <c r="N331" s="357">
        <f t="shared" si="97"/>
        <v>0</v>
      </c>
      <c r="O331" s="358"/>
      <c r="P331" s="358"/>
      <c r="Q331" s="359">
        <f t="shared" si="98"/>
        <v>0</v>
      </c>
      <c r="R331" s="359">
        <f t="shared" si="99"/>
        <v>0</v>
      </c>
      <c r="S331" s="360"/>
      <c r="T331" s="361"/>
      <c r="U331" s="255">
        <f t="shared" si="90"/>
        <v>0</v>
      </c>
      <c r="V331" s="169"/>
      <c r="W331" s="169"/>
      <c r="X331" s="169"/>
      <c r="Y331" s="169"/>
      <c r="Z331" s="169"/>
      <c r="AA331" s="378"/>
      <c r="AB331" s="169"/>
      <c r="AC331" s="169"/>
      <c r="AD331" s="169"/>
      <c r="AE331" s="371"/>
      <c r="AF331" s="371"/>
      <c r="AG331" s="371"/>
      <c r="AH331" s="169"/>
      <c r="AI331" s="169"/>
      <c r="AJ331" s="169"/>
      <c r="AK331" s="169"/>
      <c r="AL331" s="169"/>
      <c r="AM331" s="169"/>
      <c r="AN331" s="176"/>
      <c r="AO331" s="176"/>
      <c r="AP331" s="176"/>
    </row>
    <row r="332" spans="9:42" ht="21" customHeight="1">
      <c r="I332" s="265">
        <f t="shared" si="96"/>
        <v>0</v>
      </c>
      <c r="J332" s="255">
        <f t="shared" si="89"/>
        <v>0</v>
      </c>
      <c r="K332" s="343">
        <f t="shared" si="100"/>
        <v>19</v>
      </c>
      <c r="L332" s="356"/>
      <c r="M332" s="356"/>
      <c r="N332" s="357">
        <f t="shared" si="97"/>
        <v>0</v>
      </c>
      <c r="O332" s="358"/>
      <c r="P332" s="358"/>
      <c r="Q332" s="359">
        <f t="shared" si="98"/>
        <v>0</v>
      </c>
      <c r="R332" s="359">
        <f t="shared" si="99"/>
        <v>0</v>
      </c>
      <c r="S332" s="360"/>
      <c r="T332" s="361"/>
      <c r="U332" s="255">
        <f t="shared" si="90"/>
        <v>0</v>
      </c>
      <c r="V332" s="169"/>
      <c r="W332" s="169"/>
      <c r="X332" s="169"/>
      <c r="Y332" s="169"/>
      <c r="Z332" s="169"/>
      <c r="AA332" s="378"/>
      <c r="AB332" s="169"/>
      <c r="AC332" s="169"/>
      <c r="AD332" s="169"/>
      <c r="AE332" s="371"/>
      <c r="AF332" s="371"/>
      <c r="AG332" s="371"/>
      <c r="AH332" s="169"/>
      <c r="AI332" s="169"/>
      <c r="AJ332" s="169"/>
      <c r="AK332" s="169"/>
      <c r="AL332" s="169"/>
      <c r="AM332" s="169"/>
      <c r="AN332" s="176"/>
      <c r="AO332" s="176"/>
      <c r="AP332" s="176"/>
    </row>
    <row r="333" spans="9:42" ht="21" customHeight="1">
      <c r="I333" s="265">
        <f t="shared" si="96"/>
        <v>0</v>
      </c>
      <c r="J333" s="255">
        <f t="shared" ref="J333:J364" si="101">IF($Q$304&gt;0,5,)</f>
        <v>0</v>
      </c>
      <c r="K333" s="343">
        <f t="shared" si="100"/>
        <v>20</v>
      </c>
      <c r="L333" s="356"/>
      <c r="M333" s="356"/>
      <c r="N333" s="357">
        <f t="shared" si="97"/>
        <v>0</v>
      </c>
      <c r="O333" s="358"/>
      <c r="P333" s="358"/>
      <c r="Q333" s="359">
        <f t="shared" si="98"/>
        <v>0</v>
      </c>
      <c r="R333" s="359">
        <f t="shared" si="99"/>
        <v>0</v>
      </c>
      <c r="S333" s="360"/>
      <c r="T333" s="361"/>
      <c r="U333" s="255">
        <f t="shared" ref="U333:U364" si="102">IF($Q$304&gt;0,5,)</f>
        <v>0</v>
      </c>
      <c r="V333" s="169"/>
      <c r="W333" s="169"/>
      <c r="X333" s="169"/>
      <c r="Y333" s="169"/>
      <c r="Z333" s="169"/>
      <c r="AA333" s="378"/>
      <c r="AB333" s="169"/>
      <c r="AC333" s="169"/>
      <c r="AD333" s="169"/>
      <c r="AE333" s="371"/>
      <c r="AF333" s="371"/>
      <c r="AG333" s="371"/>
      <c r="AH333" s="169"/>
      <c r="AI333" s="169"/>
      <c r="AJ333" s="169"/>
      <c r="AK333" s="169"/>
      <c r="AL333" s="169"/>
      <c r="AM333" s="169"/>
      <c r="AN333" s="176"/>
      <c r="AO333" s="176"/>
      <c r="AP333" s="176"/>
    </row>
    <row r="334" spans="9:42" ht="21" customHeight="1">
      <c r="I334" s="265">
        <f t="shared" si="96"/>
        <v>0</v>
      </c>
      <c r="J334" s="255">
        <f t="shared" si="101"/>
        <v>0</v>
      </c>
      <c r="K334" s="343">
        <f t="shared" si="100"/>
        <v>21</v>
      </c>
      <c r="L334" s="356"/>
      <c r="M334" s="356"/>
      <c r="N334" s="357">
        <f t="shared" si="97"/>
        <v>0</v>
      </c>
      <c r="O334" s="358"/>
      <c r="P334" s="358"/>
      <c r="Q334" s="359">
        <f t="shared" si="98"/>
        <v>0</v>
      </c>
      <c r="R334" s="359">
        <f t="shared" si="99"/>
        <v>0</v>
      </c>
      <c r="S334" s="360"/>
      <c r="T334" s="361"/>
      <c r="U334" s="255">
        <f t="shared" si="102"/>
        <v>0</v>
      </c>
      <c r="V334" s="169"/>
      <c r="W334" s="169"/>
      <c r="X334" s="169"/>
      <c r="Y334" s="169"/>
      <c r="Z334" s="169"/>
      <c r="AA334" s="378"/>
      <c r="AB334" s="169"/>
      <c r="AC334" s="169"/>
      <c r="AD334" s="169"/>
      <c r="AE334" s="371"/>
      <c r="AF334" s="371"/>
      <c r="AG334" s="371"/>
      <c r="AH334" s="169"/>
      <c r="AI334" s="169"/>
      <c r="AJ334" s="169"/>
      <c r="AK334" s="169"/>
      <c r="AL334" s="169"/>
      <c r="AM334" s="169"/>
      <c r="AN334" s="176"/>
      <c r="AO334" s="176"/>
      <c r="AP334" s="176"/>
    </row>
    <row r="335" spans="9:42" ht="21" customHeight="1">
      <c r="I335" s="265">
        <f t="shared" si="96"/>
        <v>0</v>
      </c>
      <c r="J335" s="255">
        <f t="shared" si="101"/>
        <v>0</v>
      </c>
      <c r="K335" s="343">
        <f t="shared" si="100"/>
        <v>22</v>
      </c>
      <c r="L335" s="356"/>
      <c r="M335" s="356"/>
      <c r="N335" s="357">
        <f t="shared" si="97"/>
        <v>0</v>
      </c>
      <c r="O335" s="358"/>
      <c r="P335" s="358"/>
      <c r="Q335" s="359">
        <f t="shared" si="98"/>
        <v>0</v>
      </c>
      <c r="R335" s="359">
        <f t="shared" si="99"/>
        <v>0</v>
      </c>
      <c r="S335" s="360"/>
      <c r="T335" s="361"/>
      <c r="U335" s="255">
        <f t="shared" si="102"/>
        <v>0</v>
      </c>
      <c r="V335" s="169"/>
      <c r="W335" s="169"/>
      <c r="X335" s="169"/>
      <c r="Y335" s="169"/>
      <c r="Z335" s="169"/>
      <c r="AA335" s="378"/>
      <c r="AB335" s="169"/>
      <c r="AC335" s="169"/>
      <c r="AD335" s="169"/>
      <c r="AE335" s="371"/>
      <c r="AF335" s="371"/>
      <c r="AG335" s="371"/>
      <c r="AH335" s="169"/>
      <c r="AI335" s="169"/>
      <c r="AJ335" s="169"/>
      <c r="AK335" s="169"/>
      <c r="AL335" s="169"/>
      <c r="AM335" s="169"/>
      <c r="AN335" s="176"/>
      <c r="AO335" s="176"/>
      <c r="AP335" s="176"/>
    </row>
    <row r="336" spans="9:42" ht="21" customHeight="1">
      <c r="I336" s="265">
        <f t="shared" si="96"/>
        <v>0</v>
      </c>
      <c r="J336" s="255">
        <f t="shared" si="101"/>
        <v>0</v>
      </c>
      <c r="K336" s="343">
        <f t="shared" si="100"/>
        <v>23</v>
      </c>
      <c r="L336" s="356"/>
      <c r="M336" s="356"/>
      <c r="N336" s="357">
        <f t="shared" si="97"/>
        <v>0</v>
      </c>
      <c r="O336" s="358"/>
      <c r="P336" s="358"/>
      <c r="Q336" s="359">
        <f t="shared" si="98"/>
        <v>0</v>
      </c>
      <c r="R336" s="359">
        <f t="shared" si="99"/>
        <v>0</v>
      </c>
      <c r="S336" s="360"/>
      <c r="T336" s="361"/>
      <c r="U336" s="255">
        <f t="shared" si="102"/>
        <v>0</v>
      </c>
      <c r="V336" s="169"/>
      <c r="W336" s="169"/>
      <c r="X336" s="169"/>
      <c r="Y336" s="169"/>
      <c r="Z336" s="169"/>
      <c r="AA336" s="378"/>
      <c r="AB336" s="169"/>
      <c r="AC336" s="169"/>
      <c r="AD336" s="169"/>
      <c r="AE336" s="371"/>
      <c r="AF336" s="371"/>
      <c r="AG336" s="371"/>
      <c r="AH336" s="169"/>
      <c r="AI336" s="169"/>
      <c r="AJ336" s="169"/>
      <c r="AK336" s="169"/>
      <c r="AL336" s="169"/>
      <c r="AM336" s="169"/>
      <c r="AN336" s="176"/>
      <c r="AO336" s="176"/>
      <c r="AP336" s="176"/>
    </row>
    <row r="337" spans="9:42" ht="21" customHeight="1">
      <c r="I337" s="265">
        <f t="shared" si="96"/>
        <v>0</v>
      </c>
      <c r="J337" s="255">
        <f t="shared" si="101"/>
        <v>0</v>
      </c>
      <c r="K337" s="343">
        <f t="shared" si="100"/>
        <v>24</v>
      </c>
      <c r="L337" s="356"/>
      <c r="M337" s="356"/>
      <c r="N337" s="357">
        <f t="shared" si="97"/>
        <v>0</v>
      </c>
      <c r="O337" s="358"/>
      <c r="P337" s="358"/>
      <c r="Q337" s="359">
        <f t="shared" si="98"/>
        <v>0</v>
      </c>
      <c r="R337" s="359">
        <f t="shared" si="99"/>
        <v>0</v>
      </c>
      <c r="S337" s="360"/>
      <c r="T337" s="361"/>
      <c r="U337" s="255">
        <f t="shared" si="102"/>
        <v>0</v>
      </c>
      <c r="V337" s="169"/>
      <c r="W337" s="169"/>
      <c r="X337" s="169"/>
      <c r="Y337" s="169"/>
      <c r="Z337" s="169"/>
      <c r="AA337" s="378"/>
      <c r="AB337" s="169"/>
      <c r="AC337" s="169"/>
      <c r="AD337" s="169"/>
      <c r="AE337" s="371"/>
      <c r="AF337" s="371"/>
      <c r="AG337" s="371"/>
      <c r="AH337" s="169"/>
      <c r="AI337" s="169"/>
      <c r="AJ337" s="169"/>
      <c r="AK337" s="169"/>
      <c r="AL337" s="169"/>
      <c r="AM337" s="169"/>
      <c r="AN337" s="176"/>
      <c r="AO337" s="176"/>
      <c r="AP337" s="176"/>
    </row>
    <row r="338" spans="9:42" ht="21" customHeight="1">
      <c r="I338" s="265">
        <f t="shared" si="96"/>
        <v>0</v>
      </c>
      <c r="J338" s="255">
        <f t="shared" si="101"/>
        <v>0</v>
      </c>
      <c r="K338" s="343">
        <f t="shared" si="100"/>
        <v>25</v>
      </c>
      <c r="L338" s="356"/>
      <c r="M338" s="356"/>
      <c r="N338" s="357">
        <f t="shared" si="97"/>
        <v>0</v>
      </c>
      <c r="O338" s="358"/>
      <c r="P338" s="358"/>
      <c r="Q338" s="359">
        <f t="shared" si="98"/>
        <v>0</v>
      </c>
      <c r="R338" s="359">
        <f t="shared" si="99"/>
        <v>0</v>
      </c>
      <c r="S338" s="360"/>
      <c r="T338" s="361"/>
      <c r="U338" s="255">
        <f t="shared" si="102"/>
        <v>0</v>
      </c>
      <c r="V338" s="169"/>
      <c r="W338" s="169"/>
      <c r="X338" s="169"/>
      <c r="Y338" s="169"/>
      <c r="Z338" s="169"/>
      <c r="AA338" s="378"/>
      <c r="AB338" s="169"/>
      <c r="AC338" s="169"/>
      <c r="AD338" s="169"/>
      <c r="AE338" s="371"/>
      <c r="AF338" s="371"/>
      <c r="AG338" s="371"/>
      <c r="AH338" s="169"/>
      <c r="AI338" s="169"/>
      <c r="AJ338" s="169"/>
      <c r="AK338" s="169"/>
      <c r="AL338" s="169"/>
      <c r="AM338" s="169"/>
      <c r="AN338" s="176"/>
      <c r="AO338" s="176"/>
      <c r="AP338" s="176"/>
    </row>
    <row r="339" spans="9:42" ht="21" customHeight="1">
      <c r="I339" s="265">
        <f t="shared" si="96"/>
        <v>0</v>
      </c>
      <c r="J339" s="255">
        <f t="shared" si="101"/>
        <v>0</v>
      </c>
      <c r="K339" s="343">
        <f t="shared" si="100"/>
        <v>26</v>
      </c>
      <c r="L339" s="356"/>
      <c r="M339" s="356"/>
      <c r="N339" s="357">
        <f t="shared" si="97"/>
        <v>0</v>
      </c>
      <c r="O339" s="358"/>
      <c r="P339" s="358"/>
      <c r="Q339" s="359">
        <f t="shared" si="98"/>
        <v>0</v>
      </c>
      <c r="R339" s="359">
        <f t="shared" si="99"/>
        <v>0</v>
      </c>
      <c r="S339" s="360"/>
      <c r="T339" s="361"/>
      <c r="U339" s="255">
        <f t="shared" si="102"/>
        <v>0</v>
      </c>
      <c r="V339" s="169"/>
      <c r="W339" s="169"/>
      <c r="X339" s="169"/>
      <c r="Y339" s="169"/>
      <c r="Z339" s="169"/>
      <c r="AA339" s="378"/>
      <c r="AB339" s="169"/>
      <c r="AC339" s="169"/>
      <c r="AD339" s="169"/>
      <c r="AE339" s="371"/>
      <c r="AF339" s="371"/>
      <c r="AG339" s="371"/>
      <c r="AH339" s="169"/>
      <c r="AI339" s="169"/>
      <c r="AJ339" s="169"/>
      <c r="AK339" s="169"/>
      <c r="AL339" s="169"/>
      <c r="AM339" s="169"/>
      <c r="AN339" s="176"/>
      <c r="AO339" s="176"/>
      <c r="AP339" s="176"/>
    </row>
    <row r="340" spans="9:42" ht="21" customHeight="1">
      <c r="I340" s="265">
        <f t="shared" si="96"/>
        <v>0</v>
      </c>
      <c r="J340" s="255">
        <f t="shared" si="101"/>
        <v>0</v>
      </c>
      <c r="K340" s="343">
        <f t="shared" si="100"/>
        <v>27</v>
      </c>
      <c r="L340" s="356"/>
      <c r="M340" s="356"/>
      <c r="N340" s="357">
        <f t="shared" si="97"/>
        <v>0</v>
      </c>
      <c r="O340" s="358"/>
      <c r="P340" s="358"/>
      <c r="Q340" s="359">
        <f t="shared" si="98"/>
        <v>0</v>
      </c>
      <c r="R340" s="359">
        <f t="shared" si="99"/>
        <v>0</v>
      </c>
      <c r="S340" s="360"/>
      <c r="T340" s="361"/>
      <c r="U340" s="255">
        <f t="shared" si="102"/>
        <v>0</v>
      </c>
      <c r="V340" s="169"/>
      <c r="W340" s="169"/>
      <c r="X340" s="169"/>
      <c r="Y340" s="169"/>
      <c r="Z340" s="169"/>
      <c r="AA340" s="378"/>
      <c r="AB340" s="169"/>
      <c r="AC340" s="169"/>
      <c r="AD340" s="169"/>
      <c r="AE340" s="371"/>
      <c r="AF340" s="371"/>
      <c r="AG340" s="371"/>
      <c r="AH340" s="169"/>
      <c r="AI340" s="169"/>
      <c r="AJ340" s="169"/>
      <c r="AK340" s="169"/>
      <c r="AL340" s="169"/>
      <c r="AM340" s="169"/>
      <c r="AN340" s="176"/>
      <c r="AO340" s="176"/>
      <c r="AP340" s="176"/>
    </row>
    <row r="341" spans="9:42" ht="21" customHeight="1">
      <c r="I341" s="265">
        <f t="shared" si="96"/>
        <v>0</v>
      </c>
      <c r="J341" s="255">
        <f t="shared" si="101"/>
        <v>0</v>
      </c>
      <c r="K341" s="343">
        <f t="shared" si="100"/>
        <v>28</v>
      </c>
      <c r="L341" s="356"/>
      <c r="M341" s="356"/>
      <c r="N341" s="357">
        <f t="shared" si="97"/>
        <v>0</v>
      </c>
      <c r="O341" s="358"/>
      <c r="P341" s="358"/>
      <c r="Q341" s="359">
        <f t="shared" si="98"/>
        <v>0</v>
      </c>
      <c r="R341" s="359">
        <f t="shared" si="99"/>
        <v>0</v>
      </c>
      <c r="S341" s="360"/>
      <c r="T341" s="361"/>
      <c r="U341" s="255">
        <f t="shared" si="102"/>
        <v>0</v>
      </c>
      <c r="V341" s="169"/>
      <c r="W341" s="169"/>
      <c r="X341" s="169"/>
      <c r="Y341" s="169"/>
      <c r="Z341" s="169"/>
      <c r="AA341" s="378"/>
      <c r="AB341" s="169"/>
      <c r="AC341" s="169"/>
      <c r="AD341" s="169"/>
      <c r="AE341" s="371"/>
      <c r="AF341" s="371"/>
      <c r="AG341" s="371"/>
      <c r="AH341" s="169"/>
      <c r="AI341" s="169"/>
      <c r="AJ341" s="169"/>
      <c r="AK341" s="169"/>
      <c r="AL341" s="169"/>
      <c r="AM341" s="169"/>
      <c r="AN341" s="176"/>
      <c r="AO341" s="176"/>
      <c r="AP341" s="176"/>
    </row>
    <row r="342" spans="9:42" ht="21" customHeight="1">
      <c r="I342" s="265">
        <f t="shared" si="96"/>
        <v>0</v>
      </c>
      <c r="J342" s="255">
        <f t="shared" si="101"/>
        <v>0</v>
      </c>
      <c r="K342" s="343">
        <f t="shared" si="100"/>
        <v>29</v>
      </c>
      <c r="L342" s="356"/>
      <c r="M342" s="356"/>
      <c r="N342" s="357">
        <f t="shared" si="97"/>
        <v>0</v>
      </c>
      <c r="O342" s="358"/>
      <c r="P342" s="358"/>
      <c r="Q342" s="359">
        <f t="shared" si="98"/>
        <v>0</v>
      </c>
      <c r="R342" s="359">
        <f t="shared" si="99"/>
        <v>0</v>
      </c>
      <c r="S342" s="360"/>
      <c r="T342" s="361"/>
      <c r="U342" s="255">
        <f t="shared" si="102"/>
        <v>0</v>
      </c>
      <c r="V342" s="169"/>
      <c r="W342" s="169"/>
      <c r="X342" s="169"/>
      <c r="Y342" s="169"/>
      <c r="Z342" s="169"/>
      <c r="AA342" s="378"/>
      <c r="AB342" s="169"/>
      <c r="AC342" s="169"/>
      <c r="AD342" s="169"/>
      <c r="AE342" s="371"/>
      <c r="AF342" s="371"/>
      <c r="AG342" s="371"/>
      <c r="AH342" s="169"/>
      <c r="AI342" s="169"/>
      <c r="AJ342" s="169"/>
      <c r="AK342" s="169"/>
      <c r="AL342" s="169"/>
      <c r="AM342" s="169"/>
      <c r="AN342" s="176"/>
      <c r="AO342" s="176"/>
      <c r="AP342" s="176"/>
    </row>
    <row r="343" spans="9:42" ht="21" customHeight="1">
      <c r="I343" s="265">
        <f t="shared" si="96"/>
        <v>0</v>
      </c>
      <c r="J343" s="255">
        <f t="shared" si="101"/>
        <v>0</v>
      </c>
      <c r="K343" s="343">
        <f t="shared" si="100"/>
        <v>30</v>
      </c>
      <c r="L343" s="356"/>
      <c r="M343" s="356"/>
      <c r="N343" s="357">
        <f t="shared" si="97"/>
        <v>0</v>
      </c>
      <c r="O343" s="358"/>
      <c r="P343" s="358"/>
      <c r="Q343" s="359">
        <f t="shared" si="98"/>
        <v>0</v>
      </c>
      <c r="R343" s="359">
        <f t="shared" si="99"/>
        <v>0</v>
      </c>
      <c r="S343" s="360"/>
      <c r="T343" s="361"/>
      <c r="U343" s="255">
        <f t="shared" si="102"/>
        <v>0</v>
      </c>
      <c r="V343" s="169"/>
      <c r="W343" s="169"/>
      <c r="X343" s="169"/>
      <c r="Y343" s="169"/>
      <c r="Z343" s="169"/>
      <c r="AA343" s="378"/>
      <c r="AB343" s="169"/>
      <c r="AC343" s="169"/>
      <c r="AD343" s="169"/>
      <c r="AE343" s="371"/>
      <c r="AF343" s="371"/>
      <c r="AG343" s="371"/>
      <c r="AH343" s="169"/>
      <c r="AI343" s="169"/>
      <c r="AJ343" s="169"/>
      <c r="AK343" s="169"/>
      <c r="AL343" s="169"/>
      <c r="AM343" s="169"/>
      <c r="AN343" s="176"/>
      <c r="AO343" s="176"/>
      <c r="AP343" s="176"/>
    </row>
    <row r="344" spans="9:42" ht="21" customHeight="1">
      <c r="I344" s="265">
        <f t="shared" si="96"/>
        <v>0</v>
      </c>
      <c r="J344" s="255">
        <f t="shared" si="101"/>
        <v>0</v>
      </c>
      <c r="K344" s="343">
        <f t="shared" si="100"/>
        <v>31</v>
      </c>
      <c r="L344" s="356"/>
      <c r="M344" s="356"/>
      <c r="N344" s="357">
        <f t="shared" si="97"/>
        <v>0</v>
      </c>
      <c r="O344" s="358"/>
      <c r="P344" s="358"/>
      <c r="Q344" s="359">
        <f t="shared" si="98"/>
        <v>0</v>
      </c>
      <c r="R344" s="359">
        <f t="shared" si="99"/>
        <v>0</v>
      </c>
      <c r="S344" s="360"/>
      <c r="T344" s="361"/>
      <c r="U344" s="255">
        <f t="shared" si="102"/>
        <v>0</v>
      </c>
      <c r="V344" s="169"/>
      <c r="W344" s="169"/>
      <c r="X344" s="169"/>
      <c r="Y344" s="169"/>
      <c r="Z344" s="169"/>
      <c r="AA344" s="378"/>
      <c r="AB344" s="169"/>
      <c r="AC344" s="169"/>
      <c r="AD344" s="169"/>
      <c r="AE344" s="371"/>
      <c r="AF344" s="371"/>
      <c r="AG344" s="371"/>
      <c r="AH344" s="169"/>
      <c r="AI344" s="169"/>
      <c r="AJ344" s="169"/>
      <c r="AK344" s="169"/>
      <c r="AL344" s="169"/>
      <c r="AM344" s="169"/>
      <c r="AN344" s="176"/>
      <c r="AO344" s="176"/>
      <c r="AP344" s="176"/>
    </row>
    <row r="345" spans="9:42" ht="21" customHeight="1">
      <c r="I345" s="265">
        <f t="shared" si="96"/>
        <v>0</v>
      </c>
      <c r="J345" s="255">
        <f t="shared" si="101"/>
        <v>0</v>
      </c>
      <c r="K345" s="343">
        <f t="shared" si="100"/>
        <v>32</v>
      </c>
      <c r="L345" s="356"/>
      <c r="M345" s="356"/>
      <c r="N345" s="357">
        <f t="shared" si="97"/>
        <v>0</v>
      </c>
      <c r="O345" s="358"/>
      <c r="P345" s="358"/>
      <c r="Q345" s="359">
        <f t="shared" si="98"/>
        <v>0</v>
      </c>
      <c r="R345" s="359">
        <f t="shared" si="99"/>
        <v>0</v>
      </c>
      <c r="S345" s="360"/>
      <c r="T345" s="361"/>
      <c r="U345" s="255">
        <f t="shared" si="102"/>
        <v>0</v>
      </c>
      <c r="V345" s="169"/>
      <c r="W345" s="169"/>
      <c r="X345" s="169"/>
      <c r="Y345" s="169"/>
      <c r="Z345" s="169"/>
      <c r="AA345" s="378"/>
      <c r="AB345" s="169"/>
      <c r="AC345" s="169"/>
      <c r="AD345" s="169"/>
      <c r="AE345" s="371"/>
      <c r="AF345" s="371"/>
      <c r="AG345" s="371"/>
      <c r="AH345" s="169"/>
      <c r="AI345" s="169"/>
      <c r="AJ345" s="169"/>
      <c r="AK345" s="169"/>
      <c r="AL345" s="169"/>
      <c r="AM345" s="169"/>
      <c r="AN345" s="176"/>
      <c r="AO345" s="176"/>
      <c r="AP345" s="176"/>
    </row>
    <row r="346" spans="9:42" ht="21" customHeight="1">
      <c r="I346" s="265">
        <f t="shared" si="96"/>
        <v>0</v>
      </c>
      <c r="J346" s="255">
        <f t="shared" si="101"/>
        <v>0</v>
      </c>
      <c r="K346" s="343">
        <f t="shared" si="100"/>
        <v>33</v>
      </c>
      <c r="L346" s="356"/>
      <c r="M346" s="356"/>
      <c r="N346" s="357">
        <f t="shared" si="97"/>
        <v>0</v>
      </c>
      <c r="O346" s="358"/>
      <c r="P346" s="358"/>
      <c r="Q346" s="359">
        <f t="shared" si="98"/>
        <v>0</v>
      </c>
      <c r="R346" s="359">
        <f t="shared" si="99"/>
        <v>0</v>
      </c>
      <c r="S346" s="360"/>
      <c r="T346" s="361"/>
      <c r="U346" s="255">
        <f t="shared" si="102"/>
        <v>0</v>
      </c>
      <c r="V346" s="169"/>
      <c r="W346" s="169"/>
      <c r="X346" s="169"/>
      <c r="Y346" s="169"/>
      <c r="Z346" s="169"/>
      <c r="AA346" s="378"/>
      <c r="AB346" s="169"/>
      <c r="AC346" s="169"/>
      <c r="AD346" s="169"/>
      <c r="AE346" s="371"/>
      <c r="AF346" s="371"/>
      <c r="AG346" s="371"/>
      <c r="AH346" s="169"/>
      <c r="AI346" s="169"/>
      <c r="AJ346" s="169"/>
      <c r="AK346" s="169"/>
      <c r="AL346" s="169"/>
      <c r="AM346" s="169"/>
      <c r="AN346" s="176"/>
      <c r="AO346" s="176"/>
      <c r="AP346" s="176"/>
    </row>
    <row r="347" spans="9:42" ht="21" customHeight="1">
      <c r="I347" s="265">
        <f t="shared" si="96"/>
        <v>0</v>
      </c>
      <c r="J347" s="255">
        <f t="shared" si="101"/>
        <v>0</v>
      </c>
      <c r="K347" s="343">
        <f t="shared" si="100"/>
        <v>34</v>
      </c>
      <c r="L347" s="356"/>
      <c r="M347" s="356"/>
      <c r="N347" s="357">
        <f t="shared" si="97"/>
        <v>0</v>
      </c>
      <c r="O347" s="358"/>
      <c r="P347" s="358"/>
      <c r="Q347" s="359">
        <f t="shared" si="98"/>
        <v>0</v>
      </c>
      <c r="R347" s="359">
        <f t="shared" si="99"/>
        <v>0</v>
      </c>
      <c r="S347" s="360"/>
      <c r="T347" s="361"/>
      <c r="U347" s="255">
        <f t="shared" si="102"/>
        <v>0</v>
      </c>
      <c r="V347" s="169"/>
      <c r="W347" s="169"/>
      <c r="X347" s="169"/>
      <c r="Y347" s="169"/>
      <c r="Z347" s="169"/>
      <c r="AA347" s="378"/>
      <c r="AB347" s="169"/>
      <c r="AC347" s="169"/>
      <c r="AD347" s="169"/>
      <c r="AE347" s="371"/>
      <c r="AF347" s="371"/>
      <c r="AG347" s="371"/>
      <c r="AH347" s="169"/>
      <c r="AI347" s="169"/>
      <c r="AJ347" s="169"/>
      <c r="AK347" s="169"/>
      <c r="AL347" s="169"/>
      <c r="AM347" s="169"/>
      <c r="AN347" s="176"/>
      <c r="AO347" s="176"/>
      <c r="AP347" s="176"/>
    </row>
    <row r="348" spans="9:42" ht="21" customHeight="1">
      <c r="I348" s="265">
        <f t="shared" si="96"/>
        <v>0</v>
      </c>
      <c r="J348" s="255">
        <f t="shared" si="101"/>
        <v>0</v>
      </c>
      <c r="K348" s="343">
        <f t="shared" si="100"/>
        <v>35</v>
      </c>
      <c r="L348" s="356"/>
      <c r="M348" s="356"/>
      <c r="N348" s="357">
        <f t="shared" si="97"/>
        <v>0</v>
      </c>
      <c r="O348" s="358"/>
      <c r="P348" s="358"/>
      <c r="Q348" s="359">
        <f t="shared" si="98"/>
        <v>0</v>
      </c>
      <c r="R348" s="359">
        <f t="shared" si="99"/>
        <v>0</v>
      </c>
      <c r="S348" s="360"/>
      <c r="T348" s="361"/>
      <c r="U348" s="255">
        <f t="shared" si="102"/>
        <v>0</v>
      </c>
      <c r="V348" s="169"/>
      <c r="W348" s="169"/>
      <c r="X348" s="169"/>
      <c r="Y348" s="169"/>
      <c r="Z348" s="169"/>
      <c r="AA348" s="378"/>
      <c r="AB348" s="169"/>
      <c r="AC348" s="169"/>
      <c r="AD348" s="169"/>
      <c r="AE348" s="371"/>
      <c r="AF348" s="371"/>
      <c r="AG348" s="371"/>
      <c r="AH348" s="169"/>
      <c r="AI348" s="169"/>
      <c r="AJ348" s="169"/>
      <c r="AK348" s="169"/>
      <c r="AL348" s="169"/>
      <c r="AM348" s="169"/>
      <c r="AN348" s="176"/>
      <c r="AO348" s="176"/>
      <c r="AP348" s="176"/>
    </row>
    <row r="349" spans="9:42" ht="21" customHeight="1">
      <c r="I349" s="265">
        <f t="shared" si="96"/>
        <v>0</v>
      </c>
      <c r="J349" s="255">
        <f t="shared" si="101"/>
        <v>0</v>
      </c>
      <c r="K349" s="343">
        <f t="shared" si="100"/>
        <v>36</v>
      </c>
      <c r="L349" s="356"/>
      <c r="M349" s="356"/>
      <c r="N349" s="357">
        <f t="shared" si="97"/>
        <v>0</v>
      </c>
      <c r="O349" s="358"/>
      <c r="P349" s="358"/>
      <c r="Q349" s="359">
        <f t="shared" si="98"/>
        <v>0</v>
      </c>
      <c r="R349" s="359">
        <f t="shared" si="99"/>
        <v>0</v>
      </c>
      <c r="S349" s="360"/>
      <c r="T349" s="361"/>
      <c r="U349" s="255">
        <f t="shared" si="102"/>
        <v>0</v>
      </c>
      <c r="V349" s="169"/>
      <c r="W349" s="169"/>
      <c r="X349" s="169"/>
      <c r="Y349" s="169"/>
      <c r="Z349" s="169"/>
      <c r="AA349" s="378"/>
      <c r="AB349" s="169"/>
      <c r="AC349" s="169"/>
      <c r="AD349" s="169"/>
      <c r="AE349" s="371"/>
      <c r="AF349" s="371"/>
      <c r="AG349" s="371"/>
      <c r="AH349" s="169"/>
      <c r="AI349" s="169"/>
      <c r="AJ349" s="169"/>
      <c r="AK349" s="169"/>
      <c r="AL349" s="169"/>
      <c r="AM349" s="169"/>
      <c r="AN349" s="176"/>
      <c r="AO349" s="176"/>
      <c r="AP349" s="176"/>
    </row>
    <row r="350" spans="9:42" ht="21" customHeight="1" thickBot="1">
      <c r="I350" s="265">
        <f t="shared" si="96"/>
        <v>0</v>
      </c>
      <c r="J350" s="255">
        <f t="shared" si="101"/>
        <v>0</v>
      </c>
      <c r="K350" s="385">
        <f t="shared" si="100"/>
        <v>37</v>
      </c>
      <c r="L350" s="356"/>
      <c r="M350" s="356"/>
      <c r="N350" s="387">
        <f t="shared" si="97"/>
        <v>0</v>
      </c>
      <c r="O350" s="388"/>
      <c r="P350" s="388"/>
      <c r="Q350" s="389">
        <f t="shared" si="98"/>
        <v>0</v>
      </c>
      <c r="R350" s="389">
        <f t="shared" si="99"/>
        <v>0</v>
      </c>
      <c r="S350" s="390"/>
      <c r="T350" s="391"/>
      <c r="U350" s="255">
        <f t="shared" si="102"/>
        <v>0</v>
      </c>
      <c r="V350" s="169"/>
      <c r="W350" s="169"/>
      <c r="X350" s="169"/>
      <c r="Y350" s="169"/>
      <c r="Z350" s="169"/>
      <c r="AA350" s="378"/>
      <c r="AB350" s="169"/>
      <c r="AC350" s="169"/>
      <c r="AD350" s="169"/>
      <c r="AE350" s="371"/>
      <c r="AF350" s="371"/>
      <c r="AG350" s="371"/>
      <c r="AH350" s="169"/>
      <c r="AI350" s="169"/>
      <c r="AJ350" s="169"/>
      <c r="AK350" s="169"/>
      <c r="AL350" s="169"/>
      <c r="AM350" s="169"/>
      <c r="AN350" s="176"/>
      <c r="AO350" s="176"/>
      <c r="AP350" s="176"/>
    </row>
    <row r="351" spans="9:42" ht="21" customHeight="1">
      <c r="I351" s="265">
        <f t="shared" ref="I351:I375" si="103">IF((O$353+P$353)&gt;0,1,0)</f>
        <v>0</v>
      </c>
      <c r="J351" s="255">
        <f t="shared" si="101"/>
        <v>0</v>
      </c>
      <c r="K351" s="2439" t="s">
        <v>1392</v>
      </c>
      <c r="L351" s="2441" t="s">
        <v>1391</v>
      </c>
      <c r="M351" s="2443" t="s">
        <v>1390</v>
      </c>
      <c r="N351" s="2443" t="s">
        <v>1389</v>
      </c>
      <c r="O351" s="2445" t="s">
        <v>1388</v>
      </c>
      <c r="P351" s="2445"/>
      <c r="Q351" s="2445" t="s">
        <v>1387</v>
      </c>
      <c r="R351" s="2445"/>
      <c r="S351" s="2446" t="s">
        <v>1386</v>
      </c>
      <c r="T351" s="2448" t="s">
        <v>1385</v>
      </c>
      <c r="U351" s="255">
        <f t="shared" si="102"/>
        <v>0</v>
      </c>
      <c r="V351" s="169"/>
      <c r="W351" s="169"/>
      <c r="X351" s="169"/>
      <c r="Y351" s="169"/>
      <c r="Z351" s="169"/>
      <c r="AA351" s="378"/>
      <c r="AB351" s="169"/>
      <c r="AC351" s="169"/>
      <c r="AD351" s="169"/>
      <c r="AE351" s="371"/>
      <c r="AF351" s="371"/>
      <c r="AG351" s="371"/>
      <c r="AH351" s="169"/>
      <c r="AI351" s="169"/>
      <c r="AJ351" s="169"/>
      <c r="AK351" s="169"/>
      <c r="AL351" s="169"/>
      <c r="AM351" s="169"/>
      <c r="AN351" s="176"/>
      <c r="AO351" s="176"/>
      <c r="AP351" s="176"/>
    </row>
    <row r="352" spans="9:42" ht="21" customHeight="1">
      <c r="I352" s="265">
        <f t="shared" si="103"/>
        <v>0</v>
      </c>
      <c r="J352" s="255">
        <f t="shared" si="101"/>
        <v>0</v>
      </c>
      <c r="K352" s="2440"/>
      <c r="L352" s="2442"/>
      <c r="M352" s="2444"/>
      <c r="N352" s="2444"/>
      <c r="O352" s="334" t="s">
        <v>1376</v>
      </c>
      <c r="P352" s="335" t="s">
        <v>1375</v>
      </c>
      <c r="Q352" s="335" t="s">
        <v>1376</v>
      </c>
      <c r="R352" s="415" t="s">
        <v>1375</v>
      </c>
      <c r="S352" s="2447"/>
      <c r="T352" s="2449"/>
      <c r="U352" s="255">
        <f t="shared" si="102"/>
        <v>0</v>
      </c>
      <c r="V352" s="169"/>
      <c r="W352" s="169"/>
      <c r="X352" s="169"/>
      <c r="Y352" s="169"/>
      <c r="Z352" s="169"/>
      <c r="AA352" s="378"/>
      <c r="AB352" s="169"/>
      <c r="AC352" s="169"/>
      <c r="AD352" s="169"/>
      <c r="AE352" s="371"/>
      <c r="AF352" s="371"/>
      <c r="AG352" s="371"/>
      <c r="AH352" s="169"/>
      <c r="AI352" s="169"/>
      <c r="AJ352" s="169"/>
      <c r="AK352" s="169"/>
      <c r="AL352" s="169"/>
      <c r="AM352" s="169"/>
      <c r="AN352" s="176"/>
      <c r="AO352" s="176"/>
      <c r="AP352" s="176"/>
    </row>
    <row r="353" spans="9:42" ht="21" customHeight="1">
      <c r="I353" s="265">
        <f t="shared" si="103"/>
        <v>0</v>
      </c>
      <c r="J353" s="255">
        <f t="shared" si="101"/>
        <v>0</v>
      </c>
      <c r="K353" s="343">
        <f>+K50+1</f>
        <v>38</v>
      </c>
      <c r="L353" s="356"/>
      <c r="M353" s="356"/>
      <c r="N353" s="357">
        <f t="shared" ref="N353:N375" si="104">IF(O353+P353&gt;0,$W$302,)</f>
        <v>0</v>
      </c>
      <c r="O353" s="358"/>
      <c r="P353" s="358"/>
      <c r="Q353" s="359">
        <f t="shared" ref="Q353:Q375" si="105">ROUND(O353*50,0)</f>
        <v>0</v>
      </c>
      <c r="R353" s="359">
        <f t="shared" ref="R353:R375" si="106">ROUND(P353*50,0)</f>
        <v>0</v>
      </c>
      <c r="S353" s="360"/>
      <c r="T353" s="361"/>
      <c r="U353" s="255">
        <f t="shared" si="102"/>
        <v>0</v>
      </c>
      <c r="V353" s="169"/>
      <c r="W353" s="169"/>
      <c r="X353" s="169"/>
      <c r="Y353" s="169"/>
      <c r="Z353" s="169"/>
      <c r="AA353" s="378"/>
      <c r="AB353" s="169"/>
      <c r="AC353" s="169"/>
      <c r="AD353" s="169"/>
      <c r="AE353" s="371"/>
      <c r="AF353" s="371"/>
      <c r="AG353" s="371"/>
      <c r="AH353" s="169"/>
      <c r="AI353" s="169"/>
      <c r="AJ353" s="169"/>
      <c r="AK353" s="169"/>
      <c r="AL353" s="169"/>
      <c r="AM353" s="169"/>
      <c r="AN353" s="176"/>
      <c r="AO353" s="176"/>
      <c r="AP353" s="176"/>
    </row>
    <row r="354" spans="9:42" ht="21" customHeight="1">
      <c r="I354" s="265">
        <f t="shared" si="103"/>
        <v>0</v>
      </c>
      <c r="J354" s="255">
        <f t="shared" si="101"/>
        <v>0</v>
      </c>
      <c r="K354" s="343">
        <f t="shared" ref="K354:K375" si="107">+K353+1</f>
        <v>39</v>
      </c>
      <c r="L354" s="356"/>
      <c r="M354" s="356"/>
      <c r="N354" s="357">
        <f t="shared" si="104"/>
        <v>0</v>
      </c>
      <c r="O354" s="358"/>
      <c r="P354" s="358"/>
      <c r="Q354" s="359">
        <f t="shared" si="105"/>
        <v>0</v>
      </c>
      <c r="R354" s="359">
        <f t="shared" si="106"/>
        <v>0</v>
      </c>
      <c r="S354" s="360"/>
      <c r="T354" s="361"/>
      <c r="U354" s="255">
        <f t="shared" si="102"/>
        <v>0</v>
      </c>
      <c r="V354" s="169"/>
      <c r="W354" s="169"/>
      <c r="X354" s="169"/>
      <c r="Y354" s="169"/>
      <c r="Z354" s="169"/>
      <c r="AA354" s="378"/>
      <c r="AB354" s="169"/>
      <c r="AC354" s="169"/>
      <c r="AD354" s="169"/>
      <c r="AE354" s="371"/>
      <c r="AF354" s="371"/>
      <c r="AG354" s="371"/>
      <c r="AH354" s="169"/>
      <c r="AI354" s="169"/>
      <c r="AJ354" s="169"/>
      <c r="AK354" s="169"/>
      <c r="AL354" s="169"/>
      <c r="AM354" s="169"/>
      <c r="AN354" s="176"/>
      <c r="AO354" s="176"/>
      <c r="AP354" s="176"/>
    </row>
    <row r="355" spans="9:42" ht="21" customHeight="1">
      <c r="I355" s="265">
        <f t="shared" si="103"/>
        <v>0</v>
      </c>
      <c r="J355" s="255">
        <f t="shared" si="101"/>
        <v>0</v>
      </c>
      <c r="K355" s="343">
        <f t="shared" si="107"/>
        <v>40</v>
      </c>
      <c r="L355" s="356"/>
      <c r="M355" s="356"/>
      <c r="N355" s="357">
        <f t="shared" si="104"/>
        <v>0</v>
      </c>
      <c r="O355" s="358"/>
      <c r="P355" s="358"/>
      <c r="Q355" s="359">
        <f t="shared" si="105"/>
        <v>0</v>
      </c>
      <c r="R355" s="359">
        <f t="shared" si="106"/>
        <v>0</v>
      </c>
      <c r="S355" s="360"/>
      <c r="T355" s="361"/>
      <c r="U355" s="255">
        <f t="shared" si="102"/>
        <v>0</v>
      </c>
      <c r="V355" s="169"/>
      <c r="W355" s="169"/>
      <c r="X355" s="169"/>
      <c r="Y355" s="169"/>
      <c r="Z355" s="169"/>
      <c r="AA355" s="378"/>
      <c r="AB355" s="169"/>
      <c r="AC355" s="169"/>
      <c r="AD355" s="169"/>
      <c r="AE355" s="371"/>
      <c r="AF355" s="371"/>
      <c r="AG355" s="371"/>
      <c r="AH355" s="169"/>
      <c r="AI355" s="169"/>
      <c r="AJ355" s="169"/>
      <c r="AK355" s="169"/>
      <c r="AL355" s="169"/>
      <c r="AM355" s="169"/>
      <c r="AN355" s="176"/>
      <c r="AO355" s="176"/>
      <c r="AP355" s="176"/>
    </row>
    <row r="356" spans="9:42" ht="21" customHeight="1">
      <c r="I356" s="265">
        <f t="shared" si="103"/>
        <v>0</v>
      </c>
      <c r="J356" s="255">
        <f t="shared" si="101"/>
        <v>0</v>
      </c>
      <c r="K356" s="343">
        <f t="shared" si="107"/>
        <v>41</v>
      </c>
      <c r="L356" s="356"/>
      <c r="M356" s="356"/>
      <c r="N356" s="357">
        <f t="shared" si="104"/>
        <v>0</v>
      </c>
      <c r="O356" s="358"/>
      <c r="P356" s="358"/>
      <c r="Q356" s="359">
        <f t="shared" si="105"/>
        <v>0</v>
      </c>
      <c r="R356" s="359">
        <f t="shared" si="106"/>
        <v>0</v>
      </c>
      <c r="S356" s="360"/>
      <c r="T356" s="361"/>
      <c r="U356" s="255">
        <f t="shared" si="102"/>
        <v>0</v>
      </c>
      <c r="V356" s="169"/>
      <c r="W356" s="169"/>
      <c r="X356" s="169"/>
      <c r="Y356" s="169"/>
      <c r="Z356" s="169"/>
      <c r="AA356" s="378"/>
      <c r="AB356" s="169"/>
      <c r="AC356" s="169"/>
      <c r="AD356" s="169"/>
      <c r="AE356" s="371"/>
      <c r="AF356" s="371"/>
      <c r="AG356" s="371"/>
      <c r="AH356" s="169"/>
      <c r="AI356" s="169"/>
      <c r="AJ356" s="169"/>
      <c r="AK356" s="169"/>
      <c r="AL356" s="169"/>
      <c r="AM356" s="169"/>
      <c r="AN356" s="176"/>
      <c r="AO356" s="176"/>
      <c r="AP356" s="176"/>
    </row>
    <row r="357" spans="9:42" ht="21" customHeight="1">
      <c r="I357" s="265">
        <f t="shared" si="103"/>
        <v>0</v>
      </c>
      <c r="J357" s="255">
        <f t="shared" si="101"/>
        <v>0</v>
      </c>
      <c r="K357" s="343">
        <f t="shared" si="107"/>
        <v>42</v>
      </c>
      <c r="L357" s="356"/>
      <c r="M357" s="356"/>
      <c r="N357" s="357">
        <f t="shared" si="104"/>
        <v>0</v>
      </c>
      <c r="O357" s="358"/>
      <c r="P357" s="358"/>
      <c r="Q357" s="359">
        <f t="shared" si="105"/>
        <v>0</v>
      </c>
      <c r="R357" s="359">
        <f t="shared" si="106"/>
        <v>0</v>
      </c>
      <c r="S357" s="360"/>
      <c r="T357" s="361"/>
      <c r="U357" s="255">
        <f t="shared" si="102"/>
        <v>0</v>
      </c>
      <c r="V357" s="169"/>
      <c r="W357" s="169"/>
      <c r="X357" s="169"/>
      <c r="Y357" s="169"/>
      <c r="Z357" s="169"/>
      <c r="AA357" s="378"/>
      <c r="AB357" s="169"/>
      <c r="AC357" s="169"/>
      <c r="AD357" s="169"/>
      <c r="AE357" s="371"/>
      <c r="AF357" s="371"/>
      <c r="AG357" s="371"/>
      <c r="AH357" s="169"/>
      <c r="AI357" s="169"/>
      <c r="AJ357" s="169"/>
      <c r="AK357" s="169"/>
      <c r="AL357" s="169"/>
      <c r="AM357" s="169"/>
      <c r="AN357" s="176"/>
      <c r="AO357" s="176"/>
      <c r="AP357" s="176"/>
    </row>
    <row r="358" spans="9:42" ht="21" customHeight="1">
      <c r="I358" s="265">
        <f t="shared" si="103"/>
        <v>0</v>
      </c>
      <c r="J358" s="255">
        <f t="shared" si="101"/>
        <v>0</v>
      </c>
      <c r="K358" s="343">
        <f t="shared" si="107"/>
        <v>43</v>
      </c>
      <c r="L358" s="356"/>
      <c r="M358" s="356"/>
      <c r="N358" s="357">
        <f t="shared" si="104"/>
        <v>0</v>
      </c>
      <c r="O358" s="358"/>
      <c r="P358" s="358"/>
      <c r="Q358" s="359">
        <f t="shared" si="105"/>
        <v>0</v>
      </c>
      <c r="R358" s="359">
        <f t="shared" si="106"/>
        <v>0</v>
      </c>
      <c r="S358" s="360"/>
      <c r="T358" s="361"/>
      <c r="U358" s="255">
        <f t="shared" si="102"/>
        <v>0</v>
      </c>
      <c r="V358" s="169"/>
      <c r="W358" s="169"/>
      <c r="X358" s="169"/>
      <c r="Y358" s="169"/>
      <c r="Z358" s="169"/>
      <c r="AA358" s="378"/>
      <c r="AB358" s="169"/>
      <c r="AC358" s="169"/>
      <c r="AD358" s="169"/>
      <c r="AE358" s="371"/>
      <c r="AF358" s="371"/>
      <c r="AG358" s="371"/>
      <c r="AH358" s="169"/>
      <c r="AI358" s="169"/>
      <c r="AJ358" s="169"/>
      <c r="AK358" s="169"/>
      <c r="AL358" s="169"/>
      <c r="AM358" s="169"/>
      <c r="AN358" s="176"/>
      <c r="AO358" s="176"/>
      <c r="AP358" s="176"/>
    </row>
    <row r="359" spans="9:42" ht="21" customHeight="1">
      <c r="I359" s="265">
        <f t="shared" si="103"/>
        <v>0</v>
      </c>
      <c r="J359" s="255">
        <f t="shared" si="101"/>
        <v>0</v>
      </c>
      <c r="K359" s="343">
        <f t="shared" si="107"/>
        <v>44</v>
      </c>
      <c r="L359" s="356"/>
      <c r="M359" s="356"/>
      <c r="N359" s="357">
        <f t="shared" si="104"/>
        <v>0</v>
      </c>
      <c r="O359" s="358"/>
      <c r="P359" s="358"/>
      <c r="Q359" s="359">
        <f t="shared" si="105"/>
        <v>0</v>
      </c>
      <c r="R359" s="359">
        <f t="shared" si="106"/>
        <v>0</v>
      </c>
      <c r="S359" s="360"/>
      <c r="T359" s="361"/>
      <c r="U359" s="255">
        <f t="shared" si="102"/>
        <v>0</v>
      </c>
      <c r="V359" s="169"/>
      <c r="W359" s="169"/>
      <c r="X359" s="169"/>
      <c r="Y359" s="169"/>
      <c r="Z359" s="169"/>
      <c r="AA359" s="378"/>
      <c r="AB359" s="169"/>
      <c r="AC359" s="169"/>
      <c r="AD359" s="169"/>
      <c r="AE359" s="371"/>
      <c r="AF359" s="371"/>
      <c r="AG359" s="371"/>
      <c r="AH359" s="169"/>
      <c r="AI359" s="169"/>
      <c r="AJ359" s="169"/>
      <c r="AK359" s="169"/>
      <c r="AL359" s="169"/>
      <c r="AM359" s="169"/>
      <c r="AN359" s="176"/>
      <c r="AO359" s="176"/>
      <c r="AP359" s="176"/>
    </row>
    <row r="360" spans="9:42" ht="21" customHeight="1">
      <c r="I360" s="265">
        <f t="shared" si="103"/>
        <v>0</v>
      </c>
      <c r="J360" s="255">
        <f t="shared" si="101"/>
        <v>0</v>
      </c>
      <c r="K360" s="343">
        <f t="shared" si="107"/>
        <v>45</v>
      </c>
      <c r="L360" s="356"/>
      <c r="M360" s="356"/>
      <c r="N360" s="357">
        <f t="shared" si="104"/>
        <v>0</v>
      </c>
      <c r="O360" s="358"/>
      <c r="P360" s="358"/>
      <c r="Q360" s="359">
        <f t="shared" si="105"/>
        <v>0</v>
      </c>
      <c r="R360" s="359">
        <f t="shared" si="106"/>
        <v>0</v>
      </c>
      <c r="S360" s="360"/>
      <c r="T360" s="361"/>
      <c r="U360" s="255">
        <f t="shared" si="102"/>
        <v>0</v>
      </c>
      <c r="V360" s="169"/>
      <c r="W360" s="169"/>
      <c r="X360" s="169"/>
      <c r="Y360" s="169"/>
      <c r="Z360" s="169"/>
      <c r="AA360" s="378"/>
      <c r="AB360" s="169"/>
      <c r="AC360" s="169"/>
      <c r="AD360" s="169"/>
      <c r="AE360" s="371"/>
      <c r="AF360" s="371"/>
      <c r="AG360" s="371"/>
      <c r="AH360" s="169"/>
      <c r="AI360" s="169"/>
      <c r="AJ360" s="169"/>
      <c r="AK360" s="169"/>
      <c r="AL360" s="169"/>
      <c r="AM360" s="169"/>
      <c r="AN360" s="176"/>
      <c r="AO360" s="176"/>
      <c r="AP360" s="176"/>
    </row>
    <row r="361" spans="9:42" ht="21" customHeight="1">
      <c r="I361" s="265">
        <f t="shared" si="103"/>
        <v>0</v>
      </c>
      <c r="J361" s="255">
        <f t="shared" si="101"/>
        <v>0</v>
      </c>
      <c r="K361" s="343">
        <f t="shared" si="107"/>
        <v>46</v>
      </c>
      <c r="L361" s="356"/>
      <c r="M361" s="356"/>
      <c r="N361" s="357">
        <f t="shared" si="104"/>
        <v>0</v>
      </c>
      <c r="O361" s="358"/>
      <c r="P361" s="358"/>
      <c r="Q361" s="359">
        <f t="shared" si="105"/>
        <v>0</v>
      </c>
      <c r="R361" s="359">
        <f t="shared" si="106"/>
        <v>0</v>
      </c>
      <c r="S361" s="360"/>
      <c r="T361" s="361"/>
      <c r="U361" s="255">
        <f t="shared" si="102"/>
        <v>0</v>
      </c>
      <c r="V361" s="169"/>
      <c r="W361" s="169"/>
      <c r="X361" s="169"/>
      <c r="Y361" s="169"/>
      <c r="Z361" s="169"/>
      <c r="AA361" s="378"/>
      <c r="AB361" s="169"/>
      <c r="AC361" s="169"/>
      <c r="AD361" s="169"/>
      <c r="AE361" s="371"/>
      <c r="AF361" s="371"/>
      <c r="AG361" s="371"/>
      <c r="AH361" s="169"/>
      <c r="AI361" s="169"/>
      <c r="AJ361" s="169"/>
      <c r="AK361" s="169"/>
      <c r="AL361" s="169"/>
      <c r="AM361" s="169"/>
      <c r="AN361" s="176"/>
      <c r="AO361" s="176"/>
      <c r="AP361" s="176"/>
    </row>
    <row r="362" spans="9:42" ht="21" customHeight="1">
      <c r="I362" s="265">
        <f t="shared" si="103"/>
        <v>0</v>
      </c>
      <c r="J362" s="255">
        <f t="shared" si="101"/>
        <v>0</v>
      </c>
      <c r="K362" s="343">
        <f t="shared" si="107"/>
        <v>47</v>
      </c>
      <c r="L362" s="356"/>
      <c r="M362" s="356"/>
      <c r="N362" s="357">
        <f t="shared" si="104"/>
        <v>0</v>
      </c>
      <c r="O362" s="358"/>
      <c r="P362" s="358"/>
      <c r="Q362" s="359">
        <f t="shared" si="105"/>
        <v>0</v>
      </c>
      <c r="R362" s="359">
        <f t="shared" si="106"/>
        <v>0</v>
      </c>
      <c r="S362" s="360"/>
      <c r="T362" s="361"/>
      <c r="U362" s="255">
        <f t="shared" si="102"/>
        <v>0</v>
      </c>
      <c r="V362" s="169"/>
      <c r="W362" s="169"/>
      <c r="X362" s="169"/>
      <c r="Y362" s="169"/>
      <c r="Z362" s="169"/>
      <c r="AA362" s="378"/>
      <c r="AB362" s="169"/>
      <c r="AC362" s="169"/>
      <c r="AD362" s="169"/>
      <c r="AE362" s="371"/>
      <c r="AF362" s="371"/>
      <c r="AG362" s="371"/>
      <c r="AH362" s="169"/>
      <c r="AI362" s="169"/>
      <c r="AJ362" s="169"/>
      <c r="AK362" s="169"/>
      <c r="AL362" s="169"/>
      <c r="AM362" s="169"/>
      <c r="AN362" s="176"/>
      <c r="AO362" s="176"/>
      <c r="AP362" s="176"/>
    </row>
    <row r="363" spans="9:42" ht="21" customHeight="1">
      <c r="I363" s="265">
        <f t="shared" si="103"/>
        <v>0</v>
      </c>
      <c r="J363" s="255">
        <f t="shared" si="101"/>
        <v>0</v>
      </c>
      <c r="K363" s="343">
        <f t="shared" si="107"/>
        <v>48</v>
      </c>
      <c r="L363" s="356"/>
      <c r="M363" s="356"/>
      <c r="N363" s="357">
        <f t="shared" si="104"/>
        <v>0</v>
      </c>
      <c r="O363" s="358"/>
      <c r="P363" s="358"/>
      <c r="Q363" s="359">
        <f t="shared" si="105"/>
        <v>0</v>
      </c>
      <c r="R363" s="359">
        <f t="shared" si="106"/>
        <v>0</v>
      </c>
      <c r="S363" s="360"/>
      <c r="T363" s="361"/>
      <c r="U363" s="255">
        <f t="shared" si="102"/>
        <v>0</v>
      </c>
      <c r="V363" s="169"/>
      <c r="W363" s="169"/>
      <c r="X363" s="169"/>
      <c r="Y363" s="169"/>
      <c r="Z363" s="169"/>
      <c r="AA363" s="378"/>
      <c r="AB363" s="169"/>
      <c r="AC363" s="169"/>
      <c r="AD363" s="169"/>
      <c r="AE363" s="371"/>
      <c r="AF363" s="371"/>
      <c r="AG363" s="371"/>
      <c r="AH363" s="169"/>
      <c r="AI363" s="169"/>
      <c r="AJ363" s="169"/>
      <c r="AK363" s="169"/>
      <c r="AL363" s="169"/>
      <c r="AM363" s="169"/>
      <c r="AN363" s="176"/>
      <c r="AO363" s="176"/>
      <c r="AP363" s="176"/>
    </row>
    <row r="364" spans="9:42" ht="21" customHeight="1">
      <c r="I364" s="265">
        <f t="shared" si="103"/>
        <v>0</v>
      </c>
      <c r="J364" s="255">
        <f t="shared" si="101"/>
        <v>0</v>
      </c>
      <c r="K364" s="343">
        <f t="shared" si="107"/>
        <v>49</v>
      </c>
      <c r="L364" s="356"/>
      <c r="M364" s="356"/>
      <c r="N364" s="357">
        <f t="shared" si="104"/>
        <v>0</v>
      </c>
      <c r="O364" s="358"/>
      <c r="P364" s="358"/>
      <c r="Q364" s="359">
        <f t="shared" si="105"/>
        <v>0</v>
      </c>
      <c r="R364" s="359">
        <f t="shared" si="106"/>
        <v>0</v>
      </c>
      <c r="S364" s="360"/>
      <c r="T364" s="361"/>
      <c r="U364" s="255">
        <f t="shared" si="102"/>
        <v>0</v>
      </c>
      <c r="V364" s="169"/>
      <c r="W364" s="169"/>
      <c r="X364" s="169"/>
      <c r="Y364" s="169"/>
      <c r="Z364" s="169"/>
      <c r="AA364" s="378"/>
      <c r="AB364" s="169"/>
      <c r="AC364" s="169"/>
      <c r="AD364" s="169"/>
      <c r="AE364" s="371"/>
      <c r="AF364" s="371"/>
      <c r="AG364" s="371"/>
      <c r="AH364" s="169"/>
      <c r="AI364" s="169"/>
      <c r="AJ364" s="169"/>
      <c r="AK364" s="169"/>
      <c r="AL364" s="169"/>
      <c r="AM364" s="169"/>
      <c r="AN364" s="176"/>
      <c r="AO364" s="176"/>
      <c r="AP364" s="176"/>
    </row>
    <row r="365" spans="9:42" ht="21" customHeight="1">
      <c r="I365" s="265">
        <f t="shared" si="103"/>
        <v>0</v>
      </c>
      <c r="J365" s="255">
        <f t="shared" ref="J365:J375" si="108">IF($Q$304&gt;0,5,)</f>
        <v>0</v>
      </c>
      <c r="K365" s="343">
        <f t="shared" si="107"/>
        <v>50</v>
      </c>
      <c r="L365" s="356"/>
      <c r="M365" s="356"/>
      <c r="N365" s="357">
        <f t="shared" si="104"/>
        <v>0</v>
      </c>
      <c r="O365" s="358"/>
      <c r="P365" s="358"/>
      <c r="Q365" s="359">
        <f t="shared" si="105"/>
        <v>0</v>
      </c>
      <c r="R365" s="359">
        <f t="shared" si="106"/>
        <v>0</v>
      </c>
      <c r="S365" s="360"/>
      <c r="T365" s="361"/>
      <c r="U365" s="255">
        <f t="shared" ref="U365:U375" si="109">IF($Q$304&gt;0,5,)</f>
        <v>0</v>
      </c>
      <c r="V365" s="169"/>
      <c r="W365" s="169"/>
      <c r="X365" s="169"/>
      <c r="Y365" s="169"/>
      <c r="Z365" s="169"/>
      <c r="AA365" s="378"/>
      <c r="AB365" s="169"/>
      <c r="AC365" s="169"/>
      <c r="AD365" s="169"/>
      <c r="AE365" s="371"/>
      <c r="AF365" s="371"/>
      <c r="AG365" s="371"/>
      <c r="AH365" s="169"/>
      <c r="AI365" s="169"/>
      <c r="AJ365" s="169"/>
      <c r="AK365" s="169"/>
      <c r="AL365" s="169"/>
      <c r="AM365" s="169"/>
      <c r="AN365" s="176"/>
      <c r="AO365" s="176"/>
      <c r="AP365" s="176"/>
    </row>
    <row r="366" spans="9:42" ht="21" customHeight="1">
      <c r="I366" s="265">
        <f t="shared" si="103"/>
        <v>0</v>
      </c>
      <c r="J366" s="255">
        <f t="shared" si="108"/>
        <v>0</v>
      </c>
      <c r="K366" s="343">
        <f t="shared" si="107"/>
        <v>51</v>
      </c>
      <c r="L366" s="356"/>
      <c r="M366" s="356"/>
      <c r="N366" s="357">
        <f t="shared" si="104"/>
        <v>0</v>
      </c>
      <c r="O366" s="358"/>
      <c r="P366" s="358"/>
      <c r="Q366" s="359">
        <f t="shared" si="105"/>
        <v>0</v>
      </c>
      <c r="R366" s="359">
        <f t="shared" si="106"/>
        <v>0</v>
      </c>
      <c r="S366" s="360"/>
      <c r="T366" s="361"/>
      <c r="U366" s="255">
        <f t="shared" si="109"/>
        <v>0</v>
      </c>
      <c r="V366" s="169"/>
      <c r="W366" s="169"/>
      <c r="X366" s="169"/>
      <c r="Y366" s="169"/>
      <c r="Z366" s="169"/>
      <c r="AA366" s="378"/>
      <c r="AB366" s="169"/>
      <c r="AC366" s="169"/>
      <c r="AD366" s="169"/>
      <c r="AE366" s="371"/>
      <c r="AF366" s="371"/>
      <c r="AG366" s="371"/>
      <c r="AH366" s="169"/>
      <c r="AI366" s="169"/>
      <c r="AJ366" s="169"/>
      <c r="AK366" s="169"/>
      <c r="AL366" s="169"/>
      <c r="AM366" s="169"/>
      <c r="AN366" s="176"/>
      <c r="AO366" s="176"/>
      <c r="AP366" s="176"/>
    </row>
    <row r="367" spans="9:42" ht="21" customHeight="1">
      <c r="I367" s="265">
        <f t="shared" si="103"/>
        <v>0</v>
      </c>
      <c r="J367" s="255">
        <f t="shared" si="108"/>
        <v>0</v>
      </c>
      <c r="K367" s="343">
        <f t="shared" si="107"/>
        <v>52</v>
      </c>
      <c r="L367" s="356"/>
      <c r="M367" s="356"/>
      <c r="N367" s="357">
        <f t="shared" si="104"/>
        <v>0</v>
      </c>
      <c r="O367" s="358"/>
      <c r="P367" s="358"/>
      <c r="Q367" s="359">
        <f t="shared" si="105"/>
        <v>0</v>
      </c>
      <c r="R367" s="359">
        <f t="shared" si="106"/>
        <v>0</v>
      </c>
      <c r="S367" s="360"/>
      <c r="T367" s="361"/>
      <c r="U367" s="255">
        <f t="shared" si="109"/>
        <v>0</v>
      </c>
      <c r="V367" s="169"/>
      <c r="W367" s="169"/>
      <c r="X367" s="169"/>
      <c r="Y367" s="169"/>
      <c r="Z367" s="169"/>
      <c r="AA367" s="378"/>
      <c r="AB367" s="169"/>
      <c r="AC367" s="169"/>
      <c r="AD367" s="169"/>
      <c r="AE367" s="371"/>
      <c r="AF367" s="371"/>
      <c r="AG367" s="371"/>
      <c r="AH367" s="169"/>
      <c r="AI367" s="169"/>
      <c r="AJ367" s="169"/>
      <c r="AK367" s="169"/>
      <c r="AL367" s="169"/>
      <c r="AM367" s="169"/>
      <c r="AN367" s="176"/>
      <c r="AO367" s="176"/>
      <c r="AP367" s="176"/>
    </row>
    <row r="368" spans="9:42" ht="21" customHeight="1">
      <c r="I368" s="265">
        <f t="shared" si="103"/>
        <v>0</v>
      </c>
      <c r="J368" s="255">
        <f t="shared" si="108"/>
        <v>0</v>
      </c>
      <c r="K368" s="343">
        <f t="shared" si="107"/>
        <v>53</v>
      </c>
      <c r="L368" s="356"/>
      <c r="M368" s="356"/>
      <c r="N368" s="357">
        <f t="shared" si="104"/>
        <v>0</v>
      </c>
      <c r="O368" s="358"/>
      <c r="P368" s="358"/>
      <c r="Q368" s="359">
        <f t="shared" si="105"/>
        <v>0</v>
      </c>
      <c r="R368" s="359">
        <f t="shared" si="106"/>
        <v>0</v>
      </c>
      <c r="S368" s="360"/>
      <c r="T368" s="361"/>
      <c r="U368" s="255">
        <f t="shared" si="109"/>
        <v>0</v>
      </c>
      <c r="V368" s="169"/>
      <c r="W368" s="169"/>
      <c r="X368" s="169"/>
      <c r="Y368" s="169"/>
      <c r="Z368" s="169"/>
      <c r="AA368" s="378"/>
      <c r="AB368" s="169"/>
      <c r="AC368" s="169"/>
      <c r="AD368" s="169"/>
      <c r="AE368" s="371"/>
      <c r="AF368" s="371"/>
      <c r="AG368" s="371"/>
      <c r="AH368" s="169"/>
      <c r="AI368" s="169"/>
      <c r="AJ368" s="169"/>
      <c r="AK368" s="169"/>
      <c r="AL368" s="169"/>
      <c r="AM368" s="169"/>
      <c r="AN368" s="176"/>
      <c r="AO368" s="176"/>
      <c r="AP368" s="176"/>
    </row>
    <row r="369" spans="9:42" ht="21" customHeight="1">
      <c r="I369" s="265">
        <f t="shared" si="103"/>
        <v>0</v>
      </c>
      <c r="J369" s="255">
        <f t="shared" si="108"/>
        <v>0</v>
      </c>
      <c r="K369" s="343">
        <f t="shared" si="107"/>
        <v>54</v>
      </c>
      <c r="L369" s="356"/>
      <c r="M369" s="356"/>
      <c r="N369" s="357">
        <f t="shared" si="104"/>
        <v>0</v>
      </c>
      <c r="O369" s="358"/>
      <c r="P369" s="358"/>
      <c r="Q369" s="359">
        <f t="shared" si="105"/>
        <v>0</v>
      </c>
      <c r="R369" s="359">
        <f t="shared" si="106"/>
        <v>0</v>
      </c>
      <c r="S369" s="360"/>
      <c r="T369" s="361"/>
      <c r="U369" s="255">
        <f t="shared" si="109"/>
        <v>0</v>
      </c>
      <c r="V369" s="169"/>
      <c r="W369" s="169"/>
      <c r="X369" s="169"/>
      <c r="Y369" s="169"/>
      <c r="Z369" s="169"/>
      <c r="AA369" s="378"/>
      <c r="AB369" s="169"/>
      <c r="AC369" s="169"/>
      <c r="AD369" s="169"/>
      <c r="AE369" s="371"/>
      <c r="AF369" s="371"/>
      <c r="AG369" s="371"/>
      <c r="AH369" s="169"/>
      <c r="AI369" s="169"/>
      <c r="AJ369" s="169"/>
      <c r="AK369" s="169"/>
      <c r="AL369" s="169"/>
      <c r="AM369" s="169"/>
      <c r="AN369" s="176"/>
      <c r="AO369" s="176"/>
      <c r="AP369" s="176"/>
    </row>
    <row r="370" spans="9:42" ht="21" customHeight="1">
      <c r="I370" s="265">
        <f t="shared" si="103"/>
        <v>0</v>
      </c>
      <c r="J370" s="255">
        <f t="shared" si="108"/>
        <v>0</v>
      </c>
      <c r="K370" s="343">
        <f t="shared" si="107"/>
        <v>55</v>
      </c>
      <c r="L370" s="356"/>
      <c r="M370" s="356"/>
      <c r="N370" s="357">
        <f t="shared" si="104"/>
        <v>0</v>
      </c>
      <c r="O370" s="358"/>
      <c r="P370" s="358"/>
      <c r="Q370" s="359">
        <f t="shared" si="105"/>
        <v>0</v>
      </c>
      <c r="R370" s="359">
        <f t="shared" si="106"/>
        <v>0</v>
      </c>
      <c r="S370" s="360"/>
      <c r="T370" s="361"/>
      <c r="U370" s="255">
        <f t="shared" si="109"/>
        <v>0</v>
      </c>
      <c r="V370" s="169"/>
      <c r="W370" s="169"/>
      <c r="X370" s="169"/>
      <c r="Y370" s="169"/>
      <c r="Z370" s="169"/>
      <c r="AA370" s="378"/>
      <c r="AB370" s="169"/>
      <c r="AC370" s="169"/>
      <c r="AD370" s="169"/>
      <c r="AE370" s="371"/>
      <c r="AF370" s="371"/>
      <c r="AG370" s="371"/>
      <c r="AH370" s="169"/>
      <c r="AI370" s="169"/>
      <c r="AJ370" s="169"/>
      <c r="AK370" s="169"/>
      <c r="AL370" s="169"/>
      <c r="AM370" s="169"/>
      <c r="AN370" s="176"/>
      <c r="AO370" s="176"/>
      <c r="AP370" s="176"/>
    </row>
    <row r="371" spans="9:42" ht="21" customHeight="1">
      <c r="I371" s="265">
        <f t="shared" si="103"/>
        <v>0</v>
      </c>
      <c r="J371" s="255">
        <f t="shared" si="108"/>
        <v>0</v>
      </c>
      <c r="K371" s="343">
        <f t="shared" si="107"/>
        <v>56</v>
      </c>
      <c r="L371" s="356"/>
      <c r="M371" s="356"/>
      <c r="N371" s="357">
        <f t="shared" si="104"/>
        <v>0</v>
      </c>
      <c r="O371" s="358"/>
      <c r="P371" s="358"/>
      <c r="Q371" s="359">
        <f t="shared" si="105"/>
        <v>0</v>
      </c>
      <c r="R371" s="359">
        <f t="shared" si="106"/>
        <v>0</v>
      </c>
      <c r="S371" s="360"/>
      <c r="T371" s="361"/>
      <c r="U371" s="255">
        <f t="shared" si="109"/>
        <v>0</v>
      </c>
      <c r="V371" s="169"/>
      <c r="W371" s="169"/>
      <c r="X371" s="169"/>
      <c r="Y371" s="169"/>
      <c r="Z371" s="169"/>
      <c r="AA371" s="378"/>
      <c r="AB371" s="169"/>
      <c r="AC371" s="169"/>
      <c r="AD371" s="169"/>
      <c r="AE371" s="371"/>
      <c r="AF371" s="371"/>
      <c r="AG371" s="371"/>
      <c r="AH371" s="169"/>
      <c r="AI371" s="169"/>
      <c r="AJ371" s="169"/>
      <c r="AK371" s="169"/>
      <c r="AL371" s="169"/>
      <c r="AM371" s="169"/>
      <c r="AN371" s="176"/>
      <c r="AO371" s="176"/>
      <c r="AP371" s="176"/>
    </row>
    <row r="372" spans="9:42" ht="21" customHeight="1">
      <c r="I372" s="265">
        <f t="shared" si="103"/>
        <v>0</v>
      </c>
      <c r="J372" s="255">
        <f t="shared" si="108"/>
        <v>0</v>
      </c>
      <c r="K372" s="343">
        <f t="shared" si="107"/>
        <v>57</v>
      </c>
      <c r="L372" s="356"/>
      <c r="M372" s="356"/>
      <c r="N372" s="357">
        <f t="shared" si="104"/>
        <v>0</v>
      </c>
      <c r="O372" s="358"/>
      <c r="P372" s="358"/>
      <c r="Q372" s="359">
        <f t="shared" si="105"/>
        <v>0</v>
      </c>
      <c r="R372" s="359">
        <f t="shared" si="106"/>
        <v>0</v>
      </c>
      <c r="S372" s="360"/>
      <c r="T372" s="361"/>
      <c r="U372" s="255">
        <f t="shared" si="109"/>
        <v>0</v>
      </c>
      <c r="V372" s="169"/>
      <c r="W372" s="169"/>
      <c r="X372" s="169"/>
      <c r="Y372" s="169"/>
      <c r="Z372" s="169"/>
      <c r="AA372" s="378"/>
      <c r="AB372" s="169"/>
      <c r="AC372" s="169"/>
      <c r="AD372" s="169"/>
      <c r="AE372" s="371"/>
      <c r="AF372" s="371"/>
      <c r="AG372" s="371"/>
      <c r="AH372" s="169"/>
      <c r="AI372" s="169"/>
      <c r="AJ372" s="169"/>
      <c r="AK372" s="169"/>
      <c r="AL372" s="169"/>
      <c r="AM372" s="169"/>
      <c r="AN372" s="176"/>
      <c r="AO372" s="176"/>
      <c r="AP372" s="176"/>
    </row>
    <row r="373" spans="9:42" ht="21" customHeight="1">
      <c r="I373" s="265">
        <f t="shared" si="103"/>
        <v>0</v>
      </c>
      <c r="J373" s="255">
        <f t="shared" si="108"/>
        <v>0</v>
      </c>
      <c r="K373" s="343">
        <f t="shared" si="107"/>
        <v>58</v>
      </c>
      <c r="L373" s="356"/>
      <c r="M373" s="356"/>
      <c r="N373" s="357">
        <f t="shared" si="104"/>
        <v>0</v>
      </c>
      <c r="O373" s="358"/>
      <c r="P373" s="358"/>
      <c r="Q373" s="359">
        <f t="shared" si="105"/>
        <v>0</v>
      </c>
      <c r="R373" s="359">
        <f t="shared" si="106"/>
        <v>0</v>
      </c>
      <c r="S373" s="360"/>
      <c r="T373" s="361"/>
      <c r="U373" s="255">
        <f t="shared" si="109"/>
        <v>0</v>
      </c>
      <c r="V373" s="169"/>
      <c r="W373" s="169"/>
      <c r="X373" s="169"/>
      <c r="Y373" s="169"/>
      <c r="Z373" s="169"/>
      <c r="AA373" s="378"/>
      <c r="AB373" s="169"/>
      <c r="AC373" s="169"/>
      <c r="AD373" s="169"/>
      <c r="AE373" s="371"/>
      <c r="AF373" s="371"/>
      <c r="AG373" s="371"/>
      <c r="AH373" s="169"/>
      <c r="AI373" s="169"/>
      <c r="AJ373" s="169"/>
      <c r="AK373" s="169"/>
      <c r="AL373" s="169"/>
      <c r="AM373" s="371"/>
      <c r="AN373" s="167"/>
      <c r="AO373" s="176"/>
      <c r="AP373" s="167"/>
    </row>
    <row r="374" spans="9:42" ht="21" customHeight="1">
      <c r="I374" s="265">
        <f t="shared" si="103"/>
        <v>0</v>
      </c>
      <c r="J374" s="255">
        <f t="shared" si="108"/>
        <v>0</v>
      </c>
      <c r="K374" s="343">
        <f t="shared" si="107"/>
        <v>59</v>
      </c>
      <c r="L374" s="356"/>
      <c r="M374" s="356"/>
      <c r="N374" s="357">
        <f t="shared" si="104"/>
        <v>0</v>
      </c>
      <c r="O374" s="358"/>
      <c r="P374" s="358"/>
      <c r="Q374" s="359">
        <f t="shared" si="105"/>
        <v>0</v>
      </c>
      <c r="R374" s="359">
        <f t="shared" si="106"/>
        <v>0</v>
      </c>
      <c r="S374" s="360"/>
      <c r="T374" s="361"/>
      <c r="U374" s="255">
        <f t="shared" si="109"/>
        <v>0</v>
      </c>
      <c r="V374" s="169"/>
      <c r="W374" s="169"/>
      <c r="X374" s="169"/>
      <c r="Y374" s="169"/>
      <c r="Z374" s="169"/>
      <c r="AA374" s="378"/>
      <c r="AB374" s="169"/>
      <c r="AC374" s="169"/>
      <c r="AD374" s="169"/>
      <c r="AE374" s="371"/>
      <c r="AF374" s="371"/>
      <c r="AG374" s="371"/>
      <c r="AH374" s="169"/>
      <c r="AI374" s="169"/>
      <c r="AJ374" s="169"/>
      <c r="AK374" s="169"/>
      <c r="AL374" s="169"/>
    </row>
    <row r="375" spans="9:42" ht="21" customHeight="1" thickBot="1">
      <c r="I375" s="265">
        <f t="shared" si="103"/>
        <v>0</v>
      </c>
      <c r="J375" s="255">
        <f t="shared" si="108"/>
        <v>0</v>
      </c>
      <c r="K375" s="379">
        <f t="shared" si="107"/>
        <v>60</v>
      </c>
      <c r="L375" s="356"/>
      <c r="M375" s="356"/>
      <c r="N375" s="380">
        <f t="shared" si="104"/>
        <v>0</v>
      </c>
      <c r="O375" s="381"/>
      <c r="P375" s="381"/>
      <c r="Q375" s="382">
        <f t="shared" si="105"/>
        <v>0</v>
      </c>
      <c r="R375" s="382">
        <f t="shared" si="106"/>
        <v>0</v>
      </c>
      <c r="S375" s="383"/>
      <c r="T375" s="384"/>
      <c r="U375" s="255">
        <f t="shared" si="109"/>
        <v>0</v>
      </c>
      <c r="V375" s="392"/>
      <c r="W375" s="392"/>
      <c r="X375" s="392"/>
      <c r="Y375" s="392"/>
      <c r="Z375" s="392"/>
      <c r="AA375" s="393"/>
      <c r="AB375" s="392"/>
      <c r="AC375" s="392"/>
      <c r="AD375" s="392"/>
      <c r="AE375" s="394"/>
      <c r="AF375" s="394"/>
      <c r="AG375" s="394"/>
      <c r="AH375" s="394"/>
      <c r="AI375" s="394"/>
      <c r="AJ375" s="394"/>
      <c r="AK375" s="371"/>
      <c r="AL375" s="371"/>
    </row>
    <row r="376" spans="9:42" ht="30" customHeight="1" thickBot="1">
      <c r="I376" s="265">
        <f t="shared" ref="I376:I386" si="110">IF(Q$379&gt;0,1,0)</f>
        <v>0</v>
      </c>
      <c r="J376" s="255">
        <f t="shared" ref="J376:J407" si="111">IF($Q$379&gt;0,6,)</f>
        <v>0</v>
      </c>
      <c r="K376" s="2433" t="s">
        <v>1536</v>
      </c>
      <c r="L376" s="2433"/>
      <c r="M376" s="2433"/>
      <c r="N376" s="2433"/>
      <c r="O376" s="2433"/>
      <c r="P376" s="2433"/>
      <c r="Q376" s="2433"/>
      <c r="R376" s="2433"/>
      <c r="S376" s="2433"/>
      <c r="T376" s="2433"/>
      <c r="U376" s="255">
        <f t="shared" ref="U376:U407" si="112">IF($Q$379&gt;0,6,)</f>
        <v>0</v>
      </c>
      <c r="V376" s="395" t="s">
        <v>1535</v>
      </c>
      <c r="AF376" s="261" t="s">
        <v>1534</v>
      </c>
      <c r="AG376" s="262"/>
      <c r="AH376" s="262"/>
      <c r="AI376" s="262"/>
      <c r="AJ376" s="263"/>
      <c r="AN376" s="264"/>
      <c r="AO376" s="264"/>
      <c r="AP376" s="176"/>
    </row>
    <row r="377" spans="9:42" ht="21" customHeight="1" thickBot="1">
      <c r="I377" s="265">
        <f t="shared" si="110"/>
        <v>0</v>
      </c>
      <c r="J377" s="255">
        <f t="shared" si="111"/>
        <v>0</v>
      </c>
      <c r="K377" s="2434" t="s">
        <v>1533</v>
      </c>
      <c r="L377" s="2434"/>
      <c r="M377" s="2434"/>
      <c r="N377" s="2434"/>
      <c r="O377" s="2434"/>
      <c r="P377" s="2434"/>
      <c r="Q377" s="2434"/>
      <c r="R377" s="2434"/>
      <c r="S377" s="2434"/>
      <c r="T377" s="2434"/>
      <c r="U377" s="255">
        <f t="shared" si="112"/>
        <v>0</v>
      </c>
      <c r="V377" s="396" t="s">
        <v>1532</v>
      </c>
      <c r="W377" s="411">
        <v>200</v>
      </c>
      <c r="X377" s="412"/>
      <c r="Y377" s="412"/>
      <c r="Z377" s="269"/>
      <c r="AA377" s="270"/>
      <c r="AB377" s="269"/>
      <c r="AC377" s="271"/>
      <c r="AD377" s="272"/>
      <c r="AE377" s="169"/>
      <c r="AF377" s="273" t="s">
        <v>1531</v>
      </c>
      <c r="AG377" s="274" t="s">
        <v>1530</v>
      </c>
      <c r="AH377" s="274" t="s">
        <v>1529</v>
      </c>
      <c r="AI377" s="275" t="s">
        <v>1528</v>
      </c>
      <c r="AJ377" s="263"/>
      <c r="AN377" s="264"/>
      <c r="AO377" s="264"/>
      <c r="AP377" s="176"/>
    </row>
    <row r="378" spans="9:42" ht="21" customHeight="1">
      <c r="I378" s="265">
        <f t="shared" si="110"/>
        <v>0</v>
      </c>
      <c r="J378" s="255">
        <f t="shared" si="111"/>
        <v>0</v>
      </c>
      <c r="K378" s="276" t="s">
        <v>1527</v>
      </c>
      <c r="L378" s="277" t="s">
        <v>1526</v>
      </c>
      <c r="M378" s="278" t="s">
        <v>1653</v>
      </c>
      <c r="N378" s="277" t="s">
        <v>1525</v>
      </c>
      <c r="O378" s="278" t="s">
        <v>1524</v>
      </c>
      <c r="P378" s="277" t="s">
        <v>1523</v>
      </c>
      <c r="Q378" s="277" t="s">
        <v>1522</v>
      </c>
      <c r="R378" s="277" t="s">
        <v>1521</v>
      </c>
      <c r="S378" s="277" t="s">
        <v>1520</v>
      </c>
      <c r="T378" s="279" t="s">
        <v>1519</v>
      </c>
      <c r="U378" s="255">
        <f t="shared" si="112"/>
        <v>0</v>
      </c>
      <c r="V378" s="397" t="s">
        <v>1518</v>
      </c>
      <c r="W378" s="281"/>
      <c r="X378" s="282"/>
      <c r="Y378" s="282"/>
      <c r="Z378" s="283"/>
      <c r="AA378" s="284"/>
      <c r="AB378" s="283"/>
      <c r="AC378" s="285"/>
      <c r="AD378" s="286"/>
      <c r="AE378" s="169"/>
      <c r="AF378" s="287" t="s">
        <v>1517</v>
      </c>
      <c r="AG378" s="288" t="s">
        <v>1516</v>
      </c>
      <c r="AH378" s="288" t="s">
        <v>1515</v>
      </c>
      <c r="AI378" s="289" t="s">
        <v>1514</v>
      </c>
      <c r="AJ378" s="263"/>
      <c r="AN378" s="264"/>
      <c r="AO378" s="264"/>
      <c r="AP378" s="176"/>
    </row>
    <row r="379" spans="9:42" ht="21" customHeight="1" thickBot="1">
      <c r="I379" s="265">
        <f t="shared" si="110"/>
        <v>0</v>
      </c>
      <c r="J379" s="255">
        <f t="shared" si="111"/>
        <v>0</v>
      </c>
      <c r="K379" s="290"/>
      <c r="L379" s="291"/>
      <c r="M379" s="291"/>
      <c r="N379" s="292"/>
      <c r="O379" s="292"/>
      <c r="P379" s="293" t="str">
        <f>IF(COUNTA(Y384:Y391)&gt;1,CONCATENATE(V384,"번지 외 ",COUNTA(Y384:Y391)-1,"필지"),CONCATENATE(V384,"번지"))</f>
        <v>번지</v>
      </c>
      <c r="Q379" s="294">
        <f>+Y392</f>
        <v>0</v>
      </c>
      <c r="R379" s="295"/>
      <c r="S379" s="296">
        <f>COUNT(L387:L399)</f>
        <v>1</v>
      </c>
      <c r="T379" s="297">
        <f>200*S379</f>
        <v>200</v>
      </c>
      <c r="U379" s="255">
        <f t="shared" si="112"/>
        <v>0</v>
      </c>
      <c r="V379" s="397" t="s">
        <v>1513</v>
      </c>
      <c r="W379" s="281"/>
      <c r="X379" s="282"/>
      <c r="Y379" s="282"/>
      <c r="Z379" s="283"/>
      <c r="AA379" s="284"/>
      <c r="AB379" s="283"/>
      <c r="AC379" s="285"/>
      <c r="AD379" s="286"/>
      <c r="AE379" s="169"/>
      <c r="AF379" s="287" t="s">
        <v>1512</v>
      </c>
      <c r="AG379" s="288" t="s">
        <v>1511</v>
      </c>
      <c r="AH379" s="298" t="s">
        <v>1510</v>
      </c>
      <c r="AI379" s="289" t="s">
        <v>1509</v>
      </c>
      <c r="AJ379" s="263"/>
      <c r="AN379" s="264"/>
      <c r="AO379" s="264"/>
      <c r="AP379" s="176"/>
    </row>
    <row r="380" spans="9:42" ht="21" customHeight="1" thickBot="1">
      <c r="I380" s="265">
        <f t="shared" si="110"/>
        <v>0</v>
      </c>
      <c r="J380" s="255">
        <f t="shared" si="111"/>
        <v>0</v>
      </c>
      <c r="K380" s="276" t="s">
        <v>1380</v>
      </c>
      <c r="L380" s="277" t="s">
        <v>1508</v>
      </c>
      <c r="M380" s="277" t="s">
        <v>1377</v>
      </c>
      <c r="N380" s="277" t="s">
        <v>1507</v>
      </c>
      <c r="O380" s="277" t="s">
        <v>1506</v>
      </c>
      <c r="P380" s="299" t="s">
        <v>1404</v>
      </c>
      <c r="Q380" s="299" t="s">
        <v>1403</v>
      </c>
      <c r="R380" s="413" t="s">
        <v>1402</v>
      </c>
      <c r="S380" s="301" t="s">
        <v>1401</v>
      </c>
      <c r="T380" s="279" t="s">
        <v>1400</v>
      </c>
      <c r="U380" s="255">
        <f t="shared" si="112"/>
        <v>0</v>
      </c>
      <c r="V380" s="398" t="s">
        <v>1399</v>
      </c>
      <c r="W380" s="399"/>
      <c r="X380" s="400"/>
      <c r="Y380" s="400"/>
      <c r="Z380" s="401"/>
      <c r="AA380" s="402"/>
      <c r="AB380" s="401"/>
      <c r="AC380" s="403"/>
      <c r="AD380" s="404"/>
      <c r="AE380" s="169"/>
      <c r="AF380" s="287" t="s">
        <v>1398</v>
      </c>
      <c r="AG380" s="309" t="s">
        <v>1397</v>
      </c>
      <c r="AH380" s="310" t="s">
        <v>1396</v>
      </c>
      <c r="AI380" s="289" t="s">
        <v>1395</v>
      </c>
      <c r="AJ380" s="263"/>
      <c r="AN380" s="264"/>
      <c r="AO380" s="264"/>
      <c r="AP380" s="176"/>
    </row>
    <row r="381" spans="9:42" ht="21" customHeight="1" thickBot="1">
      <c r="I381" s="265">
        <f t="shared" si="110"/>
        <v>0</v>
      </c>
      <c r="J381" s="255">
        <f t="shared" si="111"/>
        <v>0</v>
      </c>
      <c r="K381" s="311">
        <f>Z384</f>
        <v>0</v>
      </c>
      <c r="L381" s="312">
        <f>AA384</f>
        <v>0</v>
      </c>
      <c r="M381" s="313">
        <f>AC384</f>
        <v>0</v>
      </c>
      <c r="N381" s="314">
        <f>AB393</f>
        <v>0</v>
      </c>
      <c r="O381" s="315">
        <f>IF((Q385+R385)&gt;0,ROUND((Q385/(Q385+R385)),4),0)</f>
        <v>0</v>
      </c>
      <c r="P381" s="316" t="str">
        <f>IF(W380&lt;=15,AI378,IF(W380&gt;30,AI380,AI379))</f>
        <v>완 (15˚ 이하)</v>
      </c>
      <c r="Q381" s="317">
        <f>IF(Q379&gt;0,IF(Q379/COUNTA(AB384:AB391)&gt;=5,AF386,IF(Q379/COUNTA(AB384:AB391)&lt;3,AF388,AF387)),)</f>
        <v>0</v>
      </c>
      <c r="R381" s="414"/>
      <c r="S381" s="319">
        <f>W380</f>
        <v>0</v>
      </c>
      <c r="T381" s="320">
        <f>ROUND(N381/10000*N387,0)</f>
        <v>0</v>
      </c>
      <c r="U381" s="255">
        <f t="shared" si="112"/>
        <v>0</v>
      </c>
      <c r="V381" s="405">
        <v>0</v>
      </c>
      <c r="W381" s="405"/>
      <c r="X381" s="405"/>
      <c r="Y381" s="405"/>
      <c r="Z381" s="405"/>
      <c r="AA381" s="406"/>
      <c r="AB381" s="405"/>
      <c r="AC381" s="405"/>
      <c r="AD381" s="405"/>
      <c r="AE381" s="169"/>
      <c r="AF381" s="287" t="s">
        <v>1394</v>
      </c>
      <c r="AG381" s="288"/>
      <c r="AH381" s="321"/>
      <c r="AI381" s="289"/>
      <c r="AJ381" s="263"/>
      <c r="AN381" s="333"/>
      <c r="AO381" s="264"/>
      <c r="AP381" s="176"/>
    </row>
    <row r="382" spans="9:42" ht="21" customHeight="1" thickBot="1">
      <c r="I382" s="265">
        <f t="shared" si="110"/>
        <v>0</v>
      </c>
      <c r="J382" s="255">
        <f t="shared" si="111"/>
        <v>0</v>
      </c>
      <c r="K382" s="2438" t="s">
        <v>1393</v>
      </c>
      <c r="L382" s="2438"/>
      <c r="M382" s="2438"/>
      <c r="N382" s="2438"/>
      <c r="O382" s="2438"/>
      <c r="P382" s="2438"/>
      <c r="Q382" s="2438"/>
      <c r="R382" s="2438"/>
      <c r="S382" s="2438"/>
      <c r="T382" s="2438"/>
      <c r="U382" s="255">
        <f t="shared" si="112"/>
        <v>0</v>
      </c>
      <c r="AE382" s="169"/>
      <c r="AF382" s="287"/>
      <c r="AG382" s="288"/>
      <c r="AH382" s="321"/>
      <c r="AI382" s="289"/>
      <c r="AJ382" s="263"/>
      <c r="AN382" s="333"/>
      <c r="AO382" s="264"/>
      <c r="AP382" s="176"/>
    </row>
    <row r="383" spans="9:42" ht="21" customHeight="1" thickBot="1">
      <c r="I383" s="265">
        <f t="shared" si="110"/>
        <v>0</v>
      </c>
      <c r="J383" s="255">
        <f t="shared" si="111"/>
        <v>0</v>
      </c>
      <c r="K383" s="2439" t="s">
        <v>1392</v>
      </c>
      <c r="L383" s="2441" t="s">
        <v>1391</v>
      </c>
      <c r="M383" s="2443" t="s">
        <v>1390</v>
      </c>
      <c r="N383" s="2443" t="s">
        <v>1389</v>
      </c>
      <c r="O383" s="2445" t="s">
        <v>1388</v>
      </c>
      <c r="P383" s="2445"/>
      <c r="Q383" s="2445" t="s">
        <v>1387</v>
      </c>
      <c r="R383" s="2445"/>
      <c r="S383" s="2446" t="s">
        <v>1386</v>
      </c>
      <c r="T383" s="2448" t="s">
        <v>1385</v>
      </c>
      <c r="U383" s="255">
        <f t="shared" si="112"/>
        <v>0</v>
      </c>
      <c r="V383" s="396" t="s">
        <v>1384</v>
      </c>
      <c r="W383" s="407" t="s">
        <v>1383</v>
      </c>
      <c r="X383" s="407" t="s">
        <v>1382</v>
      </c>
      <c r="Y383" s="407" t="s">
        <v>1381</v>
      </c>
      <c r="Z383" s="407" t="s">
        <v>1380</v>
      </c>
      <c r="AA383" s="408" t="s">
        <v>1379</v>
      </c>
      <c r="AB383" s="407" t="s">
        <v>1378</v>
      </c>
      <c r="AC383" s="409" t="s">
        <v>1377</v>
      </c>
      <c r="AD383" s="410" t="s">
        <v>1147</v>
      </c>
      <c r="AE383" s="169"/>
      <c r="AF383" s="329"/>
      <c r="AG383" s="330"/>
      <c r="AH383" s="331"/>
      <c r="AI383" s="332"/>
      <c r="AJ383" s="333"/>
      <c r="AN383" s="264"/>
      <c r="AO383" s="169"/>
      <c r="AP383" s="176"/>
    </row>
    <row r="384" spans="9:42" ht="21" customHeight="1" thickBot="1">
      <c r="I384" s="265">
        <f t="shared" si="110"/>
        <v>0</v>
      </c>
      <c r="J384" s="255">
        <f t="shared" si="111"/>
        <v>0</v>
      </c>
      <c r="K384" s="2440"/>
      <c r="L384" s="2442"/>
      <c r="M384" s="2444"/>
      <c r="N384" s="2444"/>
      <c r="O384" s="334" t="s">
        <v>1376</v>
      </c>
      <c r="P384" s="335" t="s">
        <v>1375</v>
      </c>
      <c r="Q384" s="335" t="s">
        <v>1376</v>
      </c>
      <c r="R384" s="415" t="s">
        <v>1375</v>
      </c>
      <c r="S384" s="2447"/>
      <c r="T384" s="2449"/>
      <c r="U384" s="255">
        <f t="shared" si="112"/>
        <v>0</v>
      </c>
      <c r="V384" s="337"/>
      <c r="W384" s="338"/>
      <c r="X384" s="338"/>
      <c r="Y384" s="338"/>
      <c r="Z384" s="338"/>
      <c r="AA384" s="339"/>
      <c r="AB384" s="338"/>
      <c r="AC384" s="340"/>
      <c r="AD384" s="341"/>
      <c r="AE384" s="169"/>
      <c r="AF384" s="262"/>
      <c r="AG384" s="262"/>
      <c r="AH384" s="262"/>
      <c r="AI384" s="342"/>
      <c r="AJ384" s="333"/>
      <c r="AN384" s="264"/>
      <c r="AO384" s="169"/>
      <c r="AP384" s="176"/>
    </row>
    <row r="385" spans="1:44" ht="21" customHeight="1">
      <c r="I385" s="265">
        <f t="shared" si="110"/>
        <v>0</v>
      </c>
      <c r="J385" s="255">
        <f t="shared" si="111"/>
        <v>0</v>
      </c>
      <c r="K385" s="343" t="s">
        <v>1374</v>
      </c>
      <c r="L385" s="344"/>
      <c r="M385" s="344"/>
      <c r="N385" s="416">
        <f>N386/S379</f>
        <v>0</v>
      </c>
      <c r="O385" s="417">
        <f>ROUND(O386/S379,1)</f>
        <v>0</v>
      </c>
      <c r="P385" s="417">
        <f>ROUND(P386/S379,1)</f>
        <v>0</v>
      </c>
      <c r="Q385" s="416">
        <f>ROUND(Q386/S379,0)</f>
        <v>0</v>
      </c>
      <c r="R385" s="416">
        <f>ROUND(R386/S379,0)</f>
        <v>0</v>
      </c>
      <c r="S385" s="418" t="s">
        <v>1031</v>
      </c>
      <c r="T385" s="348"/>
      <c r="U385" s="255">
        <f t="shared" si="112"/>
        <v>0</v>
      </c>
      <c r="V385" s="337"/>
      <c r="W385" s="419"/>
      <c r="X385" s="419"/>
      <c r="Y385" s="419"/>
      <c r="Z385" s="338"/>
      <c r="AA385" s="339"/>
      <c r="AB385" s="338"/>
      <c r="AC385" s="340"/>
      <c r="AD385" s="341"/>
      <c r="AE385" s="169"/>
      <c r="AF385" s="273" t="s">
        <v>1373</v>
      </c>
      <c r="AG385" s="274" t="s">
        <v>1372</v>
      </c>
      <c r="AH385" s="325" t="s">
        <v>1371</v>
      </c>
      <c r="AI385" s="350"/>
      <c r="AJ385" s="263"/>
      <c r="AN385" s="264"/>
      <c r="AO385" s="167"/>
      <c r="AP385" s="176"/>
    </row>
    <row r="386" spans="1:44" ht="21" customHeight="1">
      <c r="I386" s="265">
        <f t="shared" si="110"/>
        <v>0</v>
      </c>
      <c r="J386" s="255">
        <f t="shared" si="111"/>
        <v>0</v>
      </c>
      <c r="K386" s="343" t="s">
        <v>1366</v>
      </c>
      <c r="L386" s="344"/>
      <c r="M386" s="344"/>
      <c r="N386" s="420">
        <f>SUM(N387:N450)</f>
        <v>0</v>
      </c>
      <c r="O386" s="420">
        <f>SUM(O387:O450)</f>
        <v>0</v>
      </c>
      <c r="P386" s="420">
        <f>SUM(P387:P450)</f>
        <v>0</v>
      </c>
      <c r="Q386" s="420">
        <f>SUM(Q387:Q450)</f>
        <v>0</v>
      </c>
      <c r="R386" s="420">
        <f>SUM(R387:R450)</f>
        <v>0</v>
      </c>
      <c r="S386" s="421"/>
      <c r="T386" s="353"/>
      <c r="U386" s="255">
        <f t="shared" si="112"/>
        <v>0</v>
      </c>
      <c r="V386" s="337"/>
      <c r="W386" s="338"/>
      <c r="X386" s="338"/>
      <c r="Y386" s="338"/>
      <c r="Z386" s="338"/>
      <c r="AA386" s="339"/>
      <c r="AB386" s="338"/>
      <c r="AC386" s="340"/>
      <c r="AD386" s="341"/>
      <c r="AE386" s="169"/>
      <c r="AF386" s="287" t="s">
        <v>1370</v>
      </c>
      <c r="AG386" s="288" t="s">
        <v>1151</v>
      </c>
      <c r="AH386" s="354">
        <v>0</v>
      </c>
      <c r="AI386" s="422"/>
      <c r="AJ386" s="263"/>
      <c r="AN386" s="264"/>
      <c r="AO386" s="167"/>
      <c r="AP386" s="264"/>
    </row>
    <row r="387" spans="1:44" ht="21" customHeight="1">
      <c r="I387" s="265">
        <f t="shared" ref="I387:I400" si="113">IF((O$387+P$387)&gt;0,1,0)</f>
        <v>0</v>
      </c>
      <c r="J387" s="255">
        <f t="shared" si="111"/>
        <v>0</v>
      </c>
      <c r="K387" s="343">
        <v>1</v>
      </c>
      <c r="L387" s="356">
        <v>0</v>
      </c>
      <c r="M387" s="356"/>
      <c r="N387" s="357">
        <f t="shared" ref="N387:N400" si="114">IF(O387+P387&gt;0,$W$377,)</f>
        <v>0</v>
      </c>
      <c r="O387" s="358"/>
      <c r="P387" s="358"/>
      <c r="Q387" s="359">
        <f t="shared" ref="Q387:Q400" si="115">ROUND(O387*50,0)</f>
        <v>0</v>
      </c>
      <c r="R387" s="359">
        <f t="shared" ref="R387:R400" si="116">ROUND(P387*50,0)</f>
        <v>0</v>
      </c>
      <c r="S387" s="360" t="s">
        <v>1031</v>
      </c>
      <c r="T387" s="361"/>
      <c r="U387" s="255">
        <f t="shared" si="112"/>
        <v>0</v>
      </c>
      <c r="V387" s="337"/>
      <c r="W387" s="338"/>
      <c r="X387" s="338"/>
      <c r="Y387" s="338"/>
      <c r="Z387" s="338"/>
      <c r="AA387" s="339"/>
      <c r="AB387" s="338"/>
      <c r="AC387" s="340"/>
      <c r="AD387" s="341"/>
      <c r="AE387" s="169"/>
      <c r="AF387" s="287" t="s">
        <v>1369</v>
      </c>
      <c r="AG387" s="288" t="s">
        <v>1368</v>
      </c>
      <c r="AH387" s="362">
        <v>0.05</v>
      </c>
      <c r="AI387" s="422"/>
      <c r="AJ387" s="263"/>
      <c r="AN387" s="333"/>
      <c r="AO387" s="169"/>
      <c r="AP387" s="176"/>
    </row>
    <row r="388" spans="1:44" ht="21" customHeight="1">
      <c r="I388" s="265">
        <f t="shared" si="113"/>
        <v>0</v>
      </c>
      <c r="J388" s="255">
        <f t="shared" si="111"/>
        <v>0</v>
      </c>
      <c r="K388" s="343">
        <f t="shared" ref="K388:K400" si="117">+K387+1</f>
        <v>2</v>
      </c>
      <c r="L388" s="356"/>
      <c r="M388" s="356"/>
      <c r="N388" s="357">
        <f t="shared" si="114"/>
        <v>0</v>
      </c>
      <c r="O388" s="358"/>
      <c r="P388" s="358"/>
      <c r="Q388" s="359">
        <f t="shared" si="115"/>
        <v>0</v>
      </c>
      <c r="R388" s="359">
        <f t="shared" si="116"/>
        <v>0</v>
      </c>
      <c r="S388" s="360"/>
      <c r="T388" s="361"/>
      <c r="U388" s="255">
        <f t="shared" si="112"/>
        <v>0</v>
      </c>
      <c r="V388" s="337"/>
      <c r="W388" s="338"/>
      <c r="X388" s="338"/>
      <c r="Y388" s="338"/>
      <c r="Z388" s="338"/>
      <c r="AA388" s="339"/>
      <c r="AB388" s="338"/>
      <c r="AC388" s="340"/>
      <c r="AD388" s="341"/>
      <c r="AE388" s="169"/>
      <c r="AF388" s="287" t="s">
        <v>1367</v>
      </c>
      <c r="AG388" s="288" t="s">
        <v>1150</v>
      </c>
      <c r="AH388" s="362">
        <v>0.1</v>
      </c>
      <c r="AI388" s="363"/>
      <c r="AJ388" s="263"/>
      <c r="AN388" s="333"/>
      <c r="AO388" s="169"/>
      <c r="AP388" s="176"/>
    </row>
    <row r="389" spans="1:44" ht="21" customHeight="1">
      <c r="I389" s="265">
        <f t="shared" si="113"/>
        <v>0</v>
      </c>
      <c r="J389" s="255">
        <f t="shared" si="111"/>
        <v>0</v>
      </c>
      <c r="K389" s="343">
        <f t="shared" si="117"/>
        <v>3</v>
      </c>
      <c r="L389" s="356"/>
      <c r="M389" s="356"/>
      <c r="N389" s="357">
        <f t="shared" si="114"/>
        <v>0</v>
      </c>
      <c r="O389" s="358"/>
      <c r="P389" s="358"/>
      <c r="Q389" s="359">
        <f t="shared" si="115"/>
        <v>0</v>
      </c>
      <c r="R389" s="359">
        <f t="shared" si="116"/>
        <v>0</v>
      </c>
      <c r="S389" s="360"/>
      <c r="T389" s="361"/>
      <c r="U389" s="255">
        <f t="shared" si="112"/>
        <v>0</v>
      </c>
      <c r="V389" s="337"/>
      <c r="W389" s="338"/>
      <c r="X389" s="338"/>
      <c r="Y389" s="338"/>
      <c r="Z389" s="338"/>
      <c r="AA389" s="339"/>
      <c r="AB389" s="338"/>
      <c r="AC389" s="340"/>
      <c r="AD389" s="341"/>
      <c r="AE389" s="169"/>
      <c r="AF389" s="287"/>
      <c r="AG389" s="288"/>
      <c r="AH389" s="364"/>
      <c r="AI389" s="289"/>
      <c r="AJ389" s="333"/>
      <c r="AM389" s="167"/>
      <c r="AN389" s="176"/>
      <c r="AO389" s="169"/>
      <c r="AP389" s="176"/>
      <c r="AQ389" s="167"/>
    </row>
    <row r="390" spans="1:44" ht="21" customHeight="1" thickBot="1">
      <c r="I390" s="265">
        <f t="shared" si="113"/>
        <v>0</v>
      </c>
      <c r="J390" s="255">
        <f t="shared" si="111"/>
        <v>0</v>
      </c>
      <c r="K390" s="343">
        <f t="shared" si="117"/>
        <v>4</v>
      </c>
      <c r="L390" s="356"/>
      <c r="M390" s="356"/>
      <c r="N390" s="357">
        <f t="shared" si="114"/>
        <v>0</v>
      </c>
      <c r="O390" s="358"/>
      <c r="P390" s="358"/>
      <c r="Q390" s="359">
        <f t="shared" si="115"/>
        <v>0</v>
      </c>
      <c r="R390" s="359">
        <f t="shared" si="116"/>
        <v>0</v>
      </c>
      <c r="S390" s="360"/>
      <c r="T390" s="361"/>
      <c r="U390" s="255">
        <f t="shared" si="112"/>
        <v>0</v>
      </c>
      <c r="V390" s="337"/>
      <c r="W390" s="338"/>
      <c r="X390" s="338"/>
      <c r="Y390" s="338"/>
      <c r="Z390" s="338"/>
      <c r="AA390" s="339"/>
      <c r="AB390" s="338"/>
      <c r="AC390" s="340"/>
      <c r="AD390" s="341"/>
      <c r="AE390" s="169"/>
      <c r="AF390" s="329"/>
      <c r="AG390" s="423"/>
      <c r="AH390" s="330"/>
      <c r="AI390" s="332"/>
      <c r="AJ390" s="333"/>
      <c r="AN390" s="176"/>
      <c r="AO390" s="169"/>
      <c r="AP390" s="176"/>
    </row>
    <row r="391" spans="1:44" ht="21" customHeight="1">
      <c r="I391" s="265">
        <f t="shared" si="113"/>
        <v>0</v>
      </c>
      <c r="J391" s="255">
        <f t="shared" si="111"/>
        <v>0</v>
      </c>
      <c r="K391" s="343">
        <f t="shared" si="117"/>
        <v>5</v>
      </c>
      <c r="L391" s="356"/>
      <c r="M391" s="356"/>
      <c r="N391" s="357">
        <f t="shared" si="114"/>
        <v>0</v>
      </c>
      <c r="O391" s="358"/>
      <c r="P391" s="358"/>
      <c r="Q391" s="359">
        <f t="shared" si="115"/>
        <v>0</v>
      </c>
      <c r="R391" s="359">
        <f t="shared" si="116"/>
        <v>0</v>
      </c>
      <c r="S391" s="360"/>
      <c r="T391" s="361"/>
      <c r="U391" s="255">
        <f t="shared" si="112"/>
        <v>0</v>
      </c>
      <c r="V391" s="337"/>
      <c r="W391" s="338"/>
      <c r="X391" s="338"/>
      <c r="Y391" s="338"/>
      <c r="Z391" s="338"/>
      <c r="AA391" s="339"/>
      <c r="AB391" s="338"/>
      <c r="AC391" s="340"/>
      <c r="AD391" s="341"/>
      <c r="AE391" s="167"/>
      <c r="AF391" s="176"/>
      <c r="AG391" s="176"/>
      <c r="AH391" s="176"/>
      <c r="AI391" s="176"/>
      <c r="AJ391" s="176"/>
      <c r="AK391" s="167"/>
      <c r="AL391" s="167"/>
      <c r="AM391" s="169"/>
      <c r="AN391" s="176"/>
      <c r="AO391" s="169"/>
      <c r="AP391" s="176"/>
      <c r="AR391" s="167"/>
    </row>
    <row r="392" spans="1:44" ht="21" customHeight="1">
      <c r="I392" s="265">
        <f t="shared" si="113"/>
        <v>0</v>
      </c>
      <c r="J392" s="255">
        <f t="shared" si="111"/>
        <v>0</v>
      </c>
      <c r="K392" s="343">
        <f t="shared" si="117"/>
        <v>6</v>
      </c>
      <c r="L392" s="356"/>
      <c r="M392" s="356"/>
      <c r="N392" s="357">
        <f t="shared" si="114"/>
        <v>0</v>
      </c>
      <c r="O392" s="358"/>
      <c r="P392" s="358"/>
      <c r="Q392" s="359">
        <f t="shared" si="115"/>
        <v>0</v>
      </c>
      <c r="R392" s="359">
        <f t="shared" si="116"/>
        <v>0</v>
      </c>
      <c r="S392" s="360"/>
      <c r="T392" s="361"/>
      <c r="U392" s="255">
        <f t="shared" si="112"/>
        <v>0</v>
      </c>
      <c r="V392" s="280" t="s">
        <v>1366</v>
      </c>
      <c r="W392" s="366">
        <f>SUM(W384:W391)</f>
        <v>0</v>
      </c>
      <c r="X392" s="366">
        <f>SUM(X384:X391)</f>
        <v>0</v>
      </c>
      <c r="Y392" s="366">
        <f>SUM(Y384:Y391)</f>
        <v>0</v>
      </c>
      <c r="Z392" s="367"/>
      <c r="AA392" s="368"/>
      <c r="AB392" s="366">
        <f>SUM(AB384:AB391)</f>
        <v>0</v>
      </c>
      <c r="AC392" s="369"/>
      <c r="AD392" s="370"/>
      <c r="AE392" s="371"/>
      <c r="AF392" s="169"/>
      <c r="AG392" s="169"/>
      <c r="AH392" s="169"/>
      <c r="AI392" s="169"/>
      <c r="AJ392" s="169"/>
      <c r="AM392" s="169"/>
      <c r="AN392" s="176"/>
      <c r="AO392" s="169"/>
      <c r="AP392" s="176"/>
    </row>
    <row r="393" spans="1:44" s="167" customFormat="1" ht="21" customHeight="1" thickBot="1">
      <c r="A393" s="372"/>
      <c r="B393" s="372"/>
      <c r="C393" s="372"/>
      <c r="D393" s="372"/>
      <c r="E393" s="372"/>
      <c r="F393" s="372"/>
      <c r="G393" s="372"/>
      <c r="I393" s="265">
        <f t="shared" si="113"/>
        <v>0</v>
      </c>
      <c r="J393" s="255">
        <f t="shared" si="111"/>
        <v>0</v>
      </c>
      <c r="K393" s="343">
        <f t="shared" si="117"/>
        <v>7</v>
      </c>
      <c r="L393" s="356"/>
      <c r="M393" s="356"/>
      <c r="N393" s="357">
        <f t="shared" si="114"/>
        <v>0</v>
      </c>
      <c r="O393" s="358"/>
      <c r="P393" s="358"/>
      <c r="Q393" s="359">
        <f t="shared" si="115"/>
        <v>0</v>
      </c>
      <c r="R393" s="359">
        <f t="shared" si="116"/>
        <v>0</v>
      </c>
      <c r="S393" s="360"/>
      <c r="T393" s="361"/>
      <c r="U393" s="255">
        <f t="shared" si="112"/>
        <v>0</v>
      </c>
      <c r="V393" s="373" t="s">
        <v>1374</v>
      </c>
      <c r="W393" s="374"/>
      <c r="X393" s="374"/>
      <c r="Y393" s="374"/>
      <c r="Z393" s="374"/>
      <c r="AA393" s="375"/>
      <c r="AB393" s="374">
        <f>IF(AB392&gt;0,ROUND(AB392/COUNTA(AB384:AB391),0),)</f>
        <v>0</v>
      </c>
      <c r="AC393" s="376"/>
      <c r="AD393" s="377"/>
      <c r="AE393" s="371"/>
      <c r="AF393" s="371"/>
      <c r="AG393" s="371"/>
      <c r="AH393" s="169"/>
      <c r="AI393" s="169"/>
      <c r="AJ393" s="169"/>
      <c r="AK393" s="169"/>
      <c r="AL393" s="169"/>
      <c r="AM393" s="169"/>
      <c r="AN393" s="176"/>
      <c r="AO393" s="176"/>
      <c r="AP393" s="176"/>
      <c r="AQ393" s="253"/>
      <c r="AR393" s="253"/>
    </row>
    <row r="394" spans="1:44" ht="21" customHeight="1">
      <c r="I394" s="265">
        <f t="shared" si="113"/>
        <v>0</v>
      </c>
      <c r="J394" s="255">
        <f t="shared" si="111"/>
        <v>0</v>
      </c>
      <c r="K394" s="343">
        <f t="shared" si="117"/>
        <v>8</v>
      </c>
      <c r="L394" s="356"/>
      <c r="M394" s="356"/>
      <c r="N394" s="357">
        <f t="shared" si="114"/>
        <v>0</v>
      </c>
      <c r="O394" s="358"/>
      <c r="P394" s="358"/>
      <c r="Q394" s="359">
        <f t="shared" si="115"/>
        <v>0</v>
      </c>
      <c r="R394" s="359">
        <f t="shared" si="116"/>
        <v>0</v>
      </c>
      <c r="S394" s="360"/>
      <c r="T394" s="361"/>
      <c r="U394" s="255">
        <f t="shared" si="112"/>
        <v>0</v>
      </c>
      <c r="V394" s="169"/>
      <c r="W394" s="169"/>
      <c r="X394" s="169"/>
      <c r="Y394" s="169"/>
      <c r="Z394" s="169"/>
      <c r="AA394" s="378"/>
      <c r="AB394" s="169"/>
      <c r="AC394" s="169"/>
      <c r="AD394" s="169"/>
      <c r="AE394" s="371"/>
      <c r="AF394" s="371"/>
      <c r="AG394" s="371"/>
      <c r="AH394" s="169"/>
      <c r="AI394" s="169"/>
      <c r="AJ394" s="169"/>
      <c r="AK394" s="169"/>
      <c r="AL394" s="169"/>
      <c r="AM394" s="169"/>
      <c r="AN394" s="176"/>
      <c r="AO394" s="176"/>
      <c r="AP394" s="176"/>
    </row>
    <row r="395" spans="1:44" ht="21" customHeight="1">
      <c r="I395" s="265">
        <f t="shared" si="113"/>
        <v>0</v>
      </c>
      <c r="J395" s="255">
        <f t="shared" si="111"/>
        <v>0</v>
      </c>
      <c r="K395" s="343">
        <f t="shared" si="117"/>
        <v>9</v>
      </c>
      <c r="L395" s="356"/>
      <c r="M395" s="356"/>
      <c r="N395" s="357">
        <f t="shared" si="114"/>
        <v>0</v>
      </c>
      <c r="O395" s="358"/>
      <c r="P395" s="358"/>
      <c r="Q395" s="359">
        <f t="shared" si="115"/>
        <v>0</v>
      </c>
      <c r="R395" s="359">
        <f t="shared" si="116"/>
        <v>0</v>
      </c>
      <c r="S395" s="360"/>
      <c r="T395" s="361"/>
      <c r="U395" s="255">
        <f t="shared" si="112"/>
        <v>0</v>
      </c>
      <c r="V395" s="169"/>
      <c r="W395" s="169"/>
      <c r="X395" s="169"/>
      <c r="Y395" s="169"/>
      <c r="Z395" s="169"/>
      <c r="AA395" s="378"/>
      <c r="AB395" s="169"/>
      <c r="AC395" s="169"/>
      <c r="AD395" s="169"/>
      <c r="AE395" s="371"/>
      <c r="AF395" s="371"/>
      <c r="AG395" s="371"/>
      <c r="AH395" s="169"/>
      <c r="AI395" s="169"/>
      <c r="AJ395" s="169"/>
      <c r="AK395" s="169"/>
      <c r="AL395" s="169"/>
      <c r="AM395" s="169"/>
      <c r="AN395" s="176"/>
      <c r="AO395" s="176"/>
      <c r="AP395" s="176"/>
    </row>
    <row r="396" spans="1:44" ht="21" customHeight="1">
      <c r="I396" s="265">
        <f t="shared" si="113"/>
        <v>0</v>
      </c>
      <c r="J396" s="255">
        <f t="shared" si="111"/>
        <v>0</v>
      </c>
      <c r="K396" s="343">
        <f t="shared" si="117"/>
        <v>10</v>
      </c>
      <c r="L396" s="356"/>
      <c r="M396" s="356"/>
      <c r="N396" s="357">
        <f t="shared" si="114"/>
        <v>0</v>
      </c>
      <c r="O396" s="358"/>
      <c r="P396" s="358"/>
      <c r="Q396" s="359">
        <f t="shared" si="115"/>
        <v>0</v>
      </c>
      <c r="R396" s="359">
        <f t="shared" si="116"/>
        <v>0</v>
      </c>
      <c r="S396" s="360"/>
      <c r="T396" s="361"/>
      <c r="U396" s="255">
        <f t="shared" si="112"/>
        <v>0</v>
      </c>
      <c r="V396" s="169"/>
      <c r="W396" s="169"/>
      <c r="X396" s="169"/>
      <c r="Y396" s="169"/>
      <c r="Z396" s="169"/>
      <c r="AA396" s="378"/>
      <c r="AB396" s="169"/>
      <c r="AC396" s="169"/>
      <c r="AD396" s="169"/>
      <c r="AE396" s="371"/>
      <c r="AF396" s="371"/>
      <c r="AG396" s="371"/>
      <c r="AH396" s="169"/>
      <c r="AI396" s="169"/>
      <c r="AJ396" s="169"/>
      <c r="AK396" s="169"/>
      <c r="AL396" s="169"/>
      <c r="AM396" s="169"/>
      <c r="AN396" s="176"/>
      <c r="AO396" s="176"/>
      <c r="AP396" s="176"/>
    </row>
    <row r="397" spans="1:44" ht="21" customHeight="1">
      <c r="I397" s="265">
        <f t="shared" si="113"/>
        <v>0</v>
      </c>
      <c r="J397" s="255">
        <f t="shared" si="111"/>
        <v>0</v>
      </c>
      <c r="K397" s="343">
        <f t="shared" si="117"/>
        <v>11</v>
      </c>
      <c r="L397" s="356"/>
      <c r="M397" s="356"/>
      <c r="N397" s="357">
        <f t="shared" si="114"/>
        <v>0</v>
      </c>
      <c r="O397" s="358"/>
      <c r="P397" s="358"/>
      <c r="Q397" s="359">
        <f t="shared" si="115"/>
        <v>0</v>
      </c>
      <c r="R397" s="359">
        <f t="shared" si="116"/>
        <v>0</v>
      </c>
      <c r="S397" s="360"/>
      <c r="T397" s="361"/>
      <c r="U397" s="255">
        <f t="shared" si="112"/>
        <v>0</v>
      </c>
      <c r="V397" s="169"/>
      <c r="W397" s="169"/>
      <c r="X397" s="169"/>
      <c r="Y397" s="169"/>
      <c r="Z397" s="169"/>
      <c r="AA397" s="378"/>
      <c r="AB397" s="169"/>
      <c r="AC397" s="169"/>
      <c r="AD397" s="169"/>
      <c r="AE397" s="371"/>
      <c r="AF397" s="371"/>
      <c r="AG397" s="371"/>
      <c r="AH397" s="169"/>
      <c r="AI397" s="169"/>
      <c r="AJ397" s="169"/>
      <c r="AK397" s="169"/>
      <c r="AL397" s="169"/>
      <c r="AM397" s="169"/>
      <c r="AN397" s="176"/>
      <c r="AO397" s="176"/>
      <c r="AP397" s="176"/>
    </row>
    <row r="398" spans="1:44" ht="21" customHeight="1">
      <c r="I398" s="265">
        <f t="shared" si="113"/>
        <v>0</v>
      </c>
      <c r="J398" s="255">
        <f t="shared" si="111"/>
        <v>0</v>
      </c>
      <c r="K398" s="343">
        <f t="shared" si="117"/>
        <v>12</v>
      </c>
      <c r="L398" s="356"/>
      <c r="M398" s="356"/>
      <c r="N398" s="357">
        <f t="shared" si="114"/>
        <v>0</v>
      </c>
      <c r="O398" s="358"/>
      <c r="P398" s="358"/>
      <c r="Q398" s="359">
        <f t="shared" si="115"/>
        <v>0</v>
      </c>
      <c r="R398" s="359">
        <f t="shared" si="116"/>
        <v>0</v>
      </c>
      <c r="S398" s="360"/>
      <c r="T398" s="361"/>
      <c r="U398" s="255">
        <f t="shared" si="112"/>
        <v>0</v>
      </c>
      <c r="V398" s="169"/>
      <c r="W398" s="169"/>
      <c r="X398" s="169"/>
      <c r="Y398" s="169"/>
      <c r="Z398" s="169"/>
      <c r="AA398" s="378"/>
      <c r="AB398" s="169"/>
      <c r="AC398" s="169"/>
      <c r="AD398" s="169"/>
      <c r="AE398" s="371"/>
      <c r="AF398" s="371"/>
      <c r="AG398" s="371"/>
      <c r="AH398" s="169"/>
      <c r="AI398" s="169"/>
      <c r="AJ398" s="169"/>
      <c r="AK398" s="169"/>
      <c r="AL398" s="169"/>
      <c r="AM398" s="169"/>
      <c r="AN398" s="176"/>
      <c r="AO398" s="176"/>
      <c r="AP398" s="176"/>
    </row>
    <row r="399" spans="1:44" ht="21" customHeight="1">
      <c r="I399" s="265">
        <f t="shared" si="113"/>
        <v>0</v>
      </c>
      <c r="J399" s="255">
        <f t="shared" si="111"/>
        <v>0</v>
      </c>
      <c r="K399" s="343">
        <f t="shared" si="117"/>
        <v>13</v>
      </c>
      <c r="L399" s="356"/>
      <c r="M399" s="356"/>
      <c r="N399" s="357">
        <f t="shared" si="114"/>
        <v>0</v>
      </c>
      <c r="O399" s="358"/>
      <c r="P399" s="358"/>
      <c r="Q399" s="359">
        <f t="shared" si="115"/>
        <v>0</v>
      </c>
      <c r="R399" s="359">
        <f t="shared" si="116"/>
        <v>0</v>
      </c>
      <c r="S399" s="360"/>
      <c r="T399" s="361"/>
      <c r="U399" s="255">
        <f t="shared" si="112"/>
        <v>0</v>
      </c>
      <c r="V399" s="169"/>
      <c r="W399" s="169"/>
      <c r="X399" s="169"/>
      <c r="Y399" s="169"/>
      <c r="Z399" s="169"/>
      <c r="AA399" s="378"/>
      <c r="AB399" s="169"/>
      <c r="AC399" s="169"/>
      <c r="AD399" s="169"/>
      <c r="AE399" s="371"/>
      <c r="AF399" s="371"/>
      <c r="AG399" s="371"/>
      <c r="AH399" s="169"/>
      <c r="AI399" s="169"/>
      <c r="AJ399" s="169"/>
      <c r="AK399" s="169"/>
      <c r="AL399" s="169"/>
      <c r="AM399" s="169"/>
      <c r="AN399" s="176"/>
      <c r="AO399" s="176"/>
      <c r="AP399" s="176"/>
    </row>
    <row r="400" spans="1:44" ht="21" customHeight="1" thickBot="1">
      <c r="I400" s="265">
        <f t="shared" si="113"/>
        <v>0</v>
      </c>
      <c r="J400" s="255">
        <f t="shared" si="111"/>
        <v>0</v>
      </c>
      <c r="K400" s="385">
        <f t="shared" si="117"/>
        <v>14</v>
      </c>
      <c r="L400" s="356"/>
      <c r="M400" s="356"/>
      <c r="N400" s="387">
        <f t="shared" si="114"/>
        <v>0</v>
      </c>
      <c r="O400" s="388"/>
      <c r="P400" s="388"/>
      <c r="Q400" s="389">
        <f t="shared" si="115"/>
        <v>0</v>
      </c>
      <c r="R400" s="389">
        <f t="shared" si="116"/>
        <v>0</v>
      </c>
      <c r="S400" s="390"/>
      <c r="T400" s="391"/>
      <c r="U400" s="255">
        <f t="shared" si="112"/>
        <v>0</v>
      </c>
      <c r="V400" s="169"/>
      <c r="W400" s="169"/>
      <c r="X400" s="169"/>
      <c r="Y400" s="169"/>
      <c r="Z400" s="169"/>
      <c r="AA400" s="378"/>
      <c r="AB400" s="169"/>
      <c r="AC400" s="169"/>
      <c r="AD400" s="169"/>
      <c r="AE400" s="371"/>
      <c r="AF400" s="371"/>
      <c r="AG400" s="371"/>
      <c r="AH400" s="169"/>
      <c r="AI400" s="169"/>
      <c r="AJ400" s="169"/>
      <c r="AK400" s="169"/>
      <c r="AL400" s="169"/>
      <c r="AM400" s="169"/>
      <c r="AN400" s="176"/>
      <c r="AO400" s="176"/>
      <c r="AP400" s="176"/>
    </row>
    <row r="401" spans="9:42" ht="21" customHeight="1">
      <c r="I401" s="265">
        <f t="shared" ref="I401:I425" si="118">IF((O$403+P$403)&gt;0,1,0)</f>
        <v>0</v>
      </c>
      <c r="J401" s="255">
        <f t="shared" si="111"/>
        <v>0</v>
      </c>
      <c r="K401" s="2439" t="s">
        <v>1392</v>
      </c>
      <c r="L401" s="2441" t="s">
        <v>1391</v>
      </c>
      <c r="M401" s="2443" t="s">
        <v>1390</v>
      </c>
      <c r="N401" s="2443" t="s">
        <v>1389</v>
      </c>
      <c r="O401" s="2445" t="s">
        <v>1388</v>
      </c>
      <c r="P401" s="2445"/>
      <c r="Q401" s="2445" t="s">
        <v>1387</v>
      </c>
      <c r="R401" s="2445"/>
      <c r="S401" s="2446" t="s">
        <v>1386</v>
      </c>
      <c r="T401" s="2448" t="s">
        <v>1505</v>
      </c>
      <c r="U401" s="255">
        <f t="shared" si="112"/>
        <v>0</v>
      </c>
      <c r="V401" s="169"/>
      <c r="W401" s="169"/>
      <c r="X401" s="169"/>
      <c r="Y401" s="169"/>
      <c r="Z401" s="169"/>
      <c r="AA401" s="378"/>
      <c r="AB401" s="169"/>
      <c r="AC401" s="169"/>
      <c r="AD401" s="169"/>
      <c r="AE401" s="371"/>
      <c r="AF401" s="371"/>
      <c r="AG401" s="371"/>
      <c r="AH401" s="169"/>
      <c r="AI401" s="169"/>
      <c r="AJ401" s="169"/>
      <c r="AK401" s="169"/>
      <c r="AL401" s="169"/>
      <c r="AM401" s="169"/>
      <c r="AN401" s="176"/>
      <c r="AO401" s="176"/>
      <c r="AP401" s="176"/>
    </row>
    <row r="402" spans="9:42" ht="21" customHeight="1">
      <c r="I402" s="265">
        <f t="shared" si="118"/>
        <v>0</v>
      </c>
      <c r="J402" s="255">
        <f t="shared" si="111"/>
        <v>0</v>
      </c>
      <c r="K402" s="2440"/>
      <c r="L402" s="2442"/>
      <c r="M402" s="2444"/>
      <c r="N402" s="2444"/>
      <c r="O402" s="334" t="s">
        <v>1376</v>
      </c>
      <c r="P402" s="335" t="s">
        <v>1375</v>
      </c>
      <c r="Q402" s="335" t="s">
        <v>1376</v>
      </c>
      <c r="R402" s="415" t="s">
        <v>1375</v>
      </c>
      <c r="S402" s="2447"/>
      <c r="T402" s="2449"/>
      <c r="U402" s="255">
        <f t="shared" si="112"/>
        <v>0</v>
      </c>
      <c r="V402" s="169"/>
      <c r="W402" s="169"/>
      <c r="X402" s="169"/>
      <c r="Y402" s="169"/>
      <c r="Z402" s="169"/>
      <c r="AA402" s="378"/>
      <c r="AB402" s="169"/>
      <c r="AC402" s="169"/>
      <c r="AD402" s="169"/>
      <c r="AE402" s="371"/>
      <c r="AF402" s="371"/>
      <c r="AG402" s="371"/>
      <c r="AH402" s="169"/>
      <c r="AI402" s="169"/>
      <c r="AJ402" s="169"/>
      <c r="AK402" s="169"/>
      <c r="AL402" s="169"/>
      <c r="AM402" s="169"/>
      <c r="AN402" s="176"/>
      <c r="AO402" s="176"/>
      <c r="AP402" s="176"/>
    </row>
    <row r="403" spans="9:42" ht="21" customHeight="1">
      <c r="I403" s="265">
        <f t="shared" si="118"/>
        <v>0</v>
      </c>
      <c r="J403" s="255">
        <f t="shared" si="111"/>
        <v>0</v>
      </c>
      <c r="K403" s="343">
        <f>+K25+1</f>
        <v>15</v>
      </c>
      <c r="L403" s="356"/>
      <c r="M403" s="356"/>
      <c r="N403" s="357">
        <f t="shared" ref="N403:N425" si="119">IF(O403+P403&gt;0,$W$377,)</f>
        <v>0</v>
      </c>
      <c r="O403" s="358"/>
      <c r="P403" s="358"/>
      <c r="Q403" s="359">
        <f t="shared" ref="Q403:Q425" si="120">ROUND(O403*50,0)</f>
        <v>0</v>
      </c>
      <c r="R403" s="359">
        <f t="shared" ref="R403:R425" si="121">ROUND(P403*50,0)</f>
        <v>0</v>
      </c>
      <c r="S403" s="360"/>
      <c r="T403" s="361"/>
      <c r="U403" s="255">
        <f t="shared" si="112"/>
        <v>0</v>
      </c>
      <c r="V403" s="169"/>
      <c r="W403" s="169"/>
      <c r="X403" s="169"/>
      <c r="Y403" s="169"/>
      <c r="Z403" s="169"/>
      <c r="AA403" s="378"/>
      <c r="AB403" s="169"/>
      <c r="AC403" s="169"/>
      <c r="AD403" s="169"/>
      <c r="AE403" s="371"/>
      <c r="AF403" s="371"/>
      <c r="AG403" s="371"/>
      <c r="AH403" s="169"/>
      <c r="AI403" s="169"/>
      <c r="AJ403" s="169"/>
      <c r="AK403" s="169"/>
      <c r="AL403" s="169"/>
      <c r="AM403" s="169"/>
      <c r="AN403" s="176"/>
      <c r="AO403" s="176"/>
      <c r="AP403" s="176"/>
    </row>
    <row r="404" spans="9:42" ht="21" customHeight="1">
      <c r="I404" s="265">
        <f t="shared" si="118"/>
        <v>0</v>
      </c>
      <c r="J404" s="255">
        <f t="shared" si="111"/>
        <v>0</v>
      </c>
      <c r="K404" s="343">
        <f t="shared" ref="K404:K425" si="122">+K403+1</f>
        <v>16</v>
      </c>
      <c r="L404" s="356"/>
      <c r="M404" s="356"/>
      <c r="N404" s="357">
        <f t="shared" si="119"/>
        <v>0</v>
      </c>
      <c r="O404" s="358"/>
      <c r="P404" s="358"/>
      <c r="Q404" s="359">
        <f t="shared" si="120"/>
        <v>0</v>
      </c>
      <c r="R404" s="359">
        <f t="shared" si="121"/>
        <v>0</v>
      </c>
      <c r="S404" s="360"/>
      <c r="T404" s="361"/>
      <c r="U404" s="255">
        <f t="shared" si="112"/>
        <v>0</v>
      </c>
      <c r="V404" s="169"/>
      <c r="W404" s="169"/>
      <c r="X404" s="169"/>
      <c r="Y404" s="169"/>
      <c r="Z404" s="169"/>
      <c r="AA404" s="378"/>
      <c r="AB404" s="169"/>
      <c r="AC404" s="169"/>
      <c r="AD404" s="169"/>
      <c r="AE404" s="371"/>
      <c r="AF404" s="371"/>
      <c r="AG404" s="371"/>
      <c r="AH404" s="169"/>
      <c r="AI404" s="169"/>
      <c r="AJ404" s="169"/>
      <c r="AK404" s="169"/>
      <c r="AL404" s="169"/>
      <c r="AM404" s="169"/>
      <c r="AN404" s="176"/>
      <c r="AO404" s="176"/>
      <c r="AP404" s="176"/>
    </row>
    <row r="405" spans="9:42" ht="21" customHeight="1">
      <c r="I405" s="265">
        <f t="shared" si="118"/>
        <v>0</v>
      </c>
      <c r="J405" s="255">
        <f t="shared" si="111"/>
        <v>0</v>
      </c>
      <c r="K405" s="343">
        <f t="shared" si="122"/>
        <v>17</v>
      </c>
      <c r="L405" s="356"/>
      <c r="M405" s="356"/>
      <c r="N405" s="357">
        <f t="shared" si="119"/>
        <v>0</v>
      </c>
      <c r="O405" s="358"/>
      <c r="P405" s="358"/>
      <c r="Q405" s="359">
        <f t="shared" si="120"/>
        <v>0</v>
      </c>
      <c r="R405" s="359">
        <f t="shared" si="121"/>
        <v>0</v>
      </c>
      <c r="S405" s="360"/>
      <c r="T405" s="361"/>
      <c r="U405" s="255">
        <f t="shared" si="112"/>
        <v>0</v>
      </c>
      <c r="V405" s="169"/>
      <c r="W405" s="169"/>
      <c r="X405" s="169"/>
      <c r="Y405" s="169"/>
      <c r="Z405" s="169"/>
      <c r="AA405" s="378"/>
      <c r="AB405" s="169"/>
      <c r="AC405" s="169"/>
      <c r="AD405" s="169"/>
      <c r="AE405" s="371"/>
      <c r="AF405" s="371"/>
      <c r="AG405" s="371"/>
      <c r="AH405" s="169"/>
      <c r="AI405" s="169"/>
      <c r="AJ405" s="169"/>
      <c r="AK405" s="169"/>
      <c r="AL405" s="169"/>
      <c r="AM405" s="169"/>
      <c r="AN405" s="176"/>
      <c r="AO405" s="176"/>
      <c r="AP405" s="176"/>
    </row>
    <row r="406" spans="9:42" ht="21" customHeight="1">
      <c r="I406" s="265">
        <f t="shared" si="118"/>
        <v>0</v>
      </c>
      <c r="J406" s="255">
        <f t="shared" si="111"/>
        <v>0</v>
      </c>
      <c r="K406" s="343">
        <f t="shared" si="122"/>
        <v>18</v>
      </c>
      <c r="L406" s="356"/>
      <c r="M406" s="356"/>
      <c r="N406" s="357">
        <f t="shared" si="119"/>
        <v>0</v>
      </c>
      <c r="O406" s="358"/>
      <c r="P406" s="358"/>
      <c r="Q406" s="359">
        <f t="shared" si="120"/>
        <v>0</v>
      </c>
      <c r="R406" s="359">
        <f t="shared" si="121"/>
        <v>0</v>
      </c>
      <c r="S406" s="360"/>
      <c r="T406" s="361"/>
      <c r="U406" s="255">
        <f t="shared" si="112"/>
        <v>0</v>
      </c>
      <c r="V406" s="169"/>
      <c r="W406" s="169"/>
      <c r="X406" s="169"/>
      <c r="Y406" s="169"/>
      <c r="Z406" s="169"/>
      <c r="AA406" s="378"/>
      <c r="AB406" s="169"/>
      <c r="AC406" s="169"/>
      <c r="AD406" s="169"/>
      <c r="AE406" s="371"/>
      <c r="AF406" s="371"/>
      <c r="AG406" s="371"/>
      <c r="AH406" s="169"/>
      <c r="AI406" s="169"/>
      <c r="AJ406" s="169"/>
      <c r="AK406" s="169"/>
      <c r="AL406" s="169"/>
      <c r="AM406" s="169"/>
      <c r="AN406" s="176"/>
      <c r="AO406" s="176"/>
      <c r="AP406" s="176"/>
    </row>
    <row r="407" spans="9:42" ht="21" customHeight="1">
      <c r="I407" s="265">
        <f t="shared" si="118"/>
        <v>0</v>
      </c>
      <c r="J407" s="255">
        <f t="shared" si="111"/>
        <v>0</v>
      </c>
      <c r="K407" s="343">
        <f t="shared" si="122"/>
        <v>19</v>
      </c>
      <c r="L407" s="356"/>
      <c r="M407" s="356"/>
      <c r="N407" s="357">
        <f t="shared" si="119"/>
        <v>0</v>
      </c>
      <c r="O407" s="358"/>
      <c r="P407" s="358"/>
      <c r="Q407" s="359">
        <f t="shared" si="120"/>
        <v>0</v>
      </c>
      <c r="R407" s="359">
        <f t="shared" si="121"/>
        <v>0</v>
      </c>
      <c r="S407" s="360"/>
      <c r="T407" s="361"/>
      <c r="U407" s="255">
        <f t="shared" si="112"/>
        <v>0</v>
      </c>
      <c r="V407" s="169"/>
      <c r="W407" s="169"/>
      <c r="X407" s="169"/>
      <c r="Y407" s="169"/>
      <c r="Z407" s="169"/>
      <c r="AA407" s="378"/>
      <c r="AB407" s="169"/>
      <c r="AC407" s="169"/>
      <c r="AD407" s="169"/>
      <c r="AE407" s="371"/>
      <c r="AF407" s="371"/>
      <c r="AG407" s="371"/>
      <c r="AH407" s="169"/>
      <c r="AI407" s="169"/>
      <c r="AJ407" s="169"/>
      <c r="AK407" s="169"/>
      <c r="AL407" s="169"/>
      <c r="AM407" s="169"/>
      <c r="AN407" s="176"/>
      <c r="AO407" s="176"/>
      <c r="AP407" s="176"/>
    </row>
    <row r="408" spans="9:42" ht="21" customHeight="1">
      <c r="I408" s="265">
        <f t="shared" si="118"/>
        <v>0</v>
      </c>
      <c r="J408" s="255">
        <f t="shared" ref="J408:J439" si="123">IF($Q$379&gt;0,6,)</f>
        <v>0</v>
      </c>
      <c r="K408" s="343">
        <f t="shared" si="122"/>
        <v>20</v>
      </c>
      <c r="L408" s="356"/>
      <c r="M408" s="356"/>
      <c r="N408" s="357">
        <f t="shared" si="119"/>
        <v>0</v>
      </c>
      <c r="O408" s="358"/>
      <c r="P408" s="358"/>
      <c r="Q408" s="359">
        <f t="shared" si="120"/>
        <v>0</v>
      </c>
      <c r="R408" s="359">
        <f t="shared" si="121"/>
        <v>0</v>
      </c>
      <c r="S408" s="360"/>
      <c r="T408" s="361"/>
      <c r="U408" s="255">
        <f t="shared" ref="U408:U439" si="124">IF($Q$379&gt;0,6,)</f>
        <v>0</v>
      </c>
      <c r="V408" s="169"/>
      <c r="W408" s="169"/>
      <c r="X408" s="169"/>
      <c r="Y408" s="169"/>
      <c r="Z408" s="169"/>
      <c r="AA408" s="378"/>
      <c r="AB408" s="169"/>
      <c r="AC408" s="169"/>
      <c r="AD408" s="169"/>
      <c r="AE408" s="371"/>
      <c r="AF408" s="371"/>
      <c r="AG408" s="371"/>
      <c r="AH408" s="169"/>
      <c r="AI408" s="169"/>
      <c r="AJ408" s="169"/>
      <c r="AK408" s="169"/>
      <c r="AL408" s="169"/>
      <c r="AM408" s="169"/>
      <c r="AN408" s="176"/>
      <c r="AO408" s="176"/>
      <c r="AP408" s="176"/>
    </row>
    <row r="409" spans="9:42" ht="21" customHeight="1">
      <c r="I409" s="265">
        <f t="shared" si="118"/>
        <v>0</v>
      </c>
      <c r="J409" s="255">
        <f t="shared" si="123"/>
        <v>0</v>
      </c>
      <c r="K409" s="343">
        <f t="shared" si="122"/>
        <v>21</v>
      </c>
      <c r="L409" s="356"/>
      <c r="M409" s="356"/>
      <c r="N409" s="357">
        <f t="shared" si="119"/>
        <v>0</v>
      </c>
      <c r="O409" s="358"/>
      <c r="P409" s="358"/>
      <c r="Q409" s="359">
        <f t="shared" si="120"/>
        <v>0</v>
      </c>
      <c r="R409" s="359">
        <f t="shared" si="121"/>
        <v>0</v>
      </c>
      <c r="S409" s="360"/>
      <c r="T409" s="361"/>
      <c r="U409" s="255">
        <f t="shared" si="124"/>
        <v>0</v>
      </c>
      <c r="V409" s="169"/>
      <c r="W409" s="169"/>
      <c r="X409" s="169"/>
      <c r="Y409" s="169"/>
      <c r="Z409" s="169"/>
      <c r="AA409" s="378"/>
      <c r="AB409" s="169"/>
      <c r="AC409" s="169"/>
      <c r="AD409" s="169"/>
      <c r="AE409" s="371"/>
      <c r="AF409" s="371"/>
      <c r="AG409" s="371"/>
      <c r="AH409" s="169"/>
      <c r="AI409" s="169"/>
      <c r="AJ409" s="169"/>
      <c r="AK409" s="169"/>
      <c r="AL409" s="169"/>
      <c r="AM409" s="169"/>
      <c r="AN409" s="176"/>
      <c r="AO409" s="176"/>
      <c r="AP409" s="176"/>
    </row>
    <row r="410" spans="9:42" ht="21" customHeight="1">
      <c r="I410" s="265">
        <f t="shared" si="118"/>
        <v>0</v>
      </c>
      <c r="J410" s="255">
        <f t="shared" si="123"/>
        <v>0</v>
      </c>
      <c r="K410" s="343">
        <f t="shared" si="122"/>
        <v>22</v>
      </c>
      <c r="L410" s="356"/>
      <c r="M410" s="356"/>
      <c r="N410" s="357">
        <f t="shared" si="119"/>
        <v>0</v>
      </c>
      <c r="O410" s="358"/>
      <c r="P410" s="358"/>
      <c r="Q410" s="359">
        <f t="shared" si="120"/>
        <v>0</v>
      </c>
      <c r="R410" s="359">
        <f t="shared" si="121"/>
        <v>0</v>
      </c>
      <c r="S410" s="360"/>
      <c r="T410" s="361"/>
      <c r="U410" s="255">
        <f t="shared" si="124"/>
        <v>0</v>
      </c>
      <c r="V410" s="169"/>
      <c r="W410" s="169"/>
      <c r="X410" s="169"/>
      <c r="Y410" s="169"/>
      <c r="Z410" s="169"/>
      <c r="AA410" s="378"/>
      <c r="AB410" s="169"/>
      <c r="AC410" s="169"/>
      <c r="AD410" s="169"/>
      <c r="AE410" s="371"/>
      <c r="AF410" s="371"/>
      <c r="AG410" s="371"/>
      <c r="AH410" s="169"/>
      <c r="AI410" s="169"/>
      <c r="AJ410" s="169"/>
      <c r="AK410" s="169"/>
      <c r="AL410" s="169"/>
      <c r="AM410" s="169"/>
      <c r="AN410" s="176"/>
      <c r="AO410" s="176"/>
      <c r="AP410" s="176"/>
    </row>
    <row r="411" spans="9:42" ht="21" customHeight="1">
      <c r="I411" s="265">
        <f t="shared" si="118"/>
        <v>0</v>
      </c>
      <c r="J411" s="255">
        <f t="shared" si="123"/>
        <v>0</v>
      </c>
      <c r="K411" s="343">
        <f t="shared" si="122"/>
        <v>23</v>
      </c>
      <c r="L411" s="356"/>
      <c r="M411" s="356"/>
      <c r="N411" s="357">
        <f t="shared" si="119"/>
        <v>0</v>
      </c>
      <c r="O411" s="358"/>
      <c r="P411" s="358"/>
      <c r="Q411" s="359">
        <f t="shared" si="120"/>
        <v>0</v>
      </c>
      <c r="R411" s="359">
        <f t="shared" si="121"/>
        <v>0</v>
      </c>
      <c r="S411" s="360"/>
      <c r="T411" s="361"/>
      <c r="U411" s="255">
        <f t="shared" si="124"/>
        <v>0</v>
      </c>
      <c r="V411" s="169"/>
      <c r="W411" s="169"/>
      <c r="X411" s="169"/>
      <c r="Y411" s="169"/>
      <c r="Z411" s="169"/>
      <c r="AA411" s="378"/>
      <c r="AB411" s="169"/>
      <c r="AC411" s="169"/>
      <c r="AD411" s="169"/>
      <c r="AE411" s="371"/>
      <c r="AF411" s="371"/>
      <c r="AG411" s="371"/>
      <c r="AH411" s="169"/>
      <c r="AI411" s="169"/>
      <c r="AJ411" s="169"/>
      <c r="AK411" s="169"/>
      <c r="AL411" s="169"/>
      <c r="AM411" s="169"/>
      <c r="AN411" s="176"/>
      <c r="AO411" s="176"/>
      <c r="AP411" s="176"/>
    </row>
    <row r="412" spans="9:42" ht="21" customHeight="1">
      <c r="I412" s="265">
        <f t="shared" si="118"/>
        <v>0</v>
      </c>
      <c r="J412" s="255">
        <f t="shared" si="123"/>
        <v>0</v>
      </c>
      <c r="K412" s="343">
        <f t="shared" si="122"/>
        <v>24</v>
      </c>
      <c r="L412" s="356"/>
      <c r="M412" s="356"/>
      <c r="N412" s="357">
        <f t="shared" si="119"/>
        <v>0</v>
      </c>
      <c r="O412" s="358"/>
      <c r="P412" s="358"/>
      <c r="Q412" s="359">
        <f t="shared" si="120"/>
        <v>0</v>
      </c>
      <c r="R412" s="359">
        <f t="shared" si="121"/>
        <v>0</v>
      </c>
      <c r="S412" s="360"/>
      <c r="T412" s="361"/>
      <c r="U412" s="255">
        <f t="shared" si="124"/>
        <v>0</v>
      </c>
      <c r="V412" s="169"/>
      <c r="W412" s="169"/>
      <c r="X412" s="169"/>
      <c r="Y412" s="169"/>
      <c r="Z412" s="169"/>
      <c r="AA412" s="378"/>
      <c r="AB412" s="169"/>
      <c r="AC412" s="169"/>
      <c r="AD412" s="169"/>
      <c r="AE412" s="371"/>
      <c r="AF412" s="371"/>
      <c r="AG412" s="371"/>
      <c r="AH412" s="169"/>
      <c r="AI412" s="169"/>
      <c r="AJ412" s="169"/>
      <c r="AK412" s="169"/>
      <c r="AL412" s="169"/>
      <c r="AM412" s="169"/>
      <c r="AN412" s="176"/>
      <c r="AO412" s="176"/>
      <c r="AP412" s="176"/>
    </row>
    <row r="413" spans="9:42" ht="21" customHeight="1">
      <c r="I413" s="265">
        <f t="shared" si="118"/>
        <v>0</v>
      </c>
      <c r="J413" s="255">
        <f t="shared" si="123"/>
        <v>0</v>
      </c>
      <c r="K413" s="343">
        <f t="shared" si="122"/>
        <v>25</v>
      </c>
      <c r="L413" s="356"/>
      <c r="M413" s="356"/>
      <c r="N413" s="357">
        <f t="shared" si="119"/>
        <v>0</v>
      </c>
      <c r="O413" s="358"/>
      <c r="P413" s="358"/>
      <c r="Q413" s="359">
        <f t="shared" si="120"/>
        <v>0</v>
      </c>
      <c r="R413" s="359">
        <f t="shared" si="121"/>
        <v>0</v>
      </c>
      <c r="S413" s="360"/>
      <c r="T413" s="361"/>
      <c r="U413" s="255">
        <f t="shared" si="124"/>
        <v>0</v>
      </c>
      <c r="V413" s="169"/>
      <c r="W413" s="169"/>
      <c r="X413" s="169"/>
      <c r="Y413" s="169"/>
      <c r="Z413" s="169"/>
      <c r="AA413" s="378"/>
      <c r="AB413" s="169"/>
      <c r="AC413" s="169"/>
      <c r="AD413" s="169"/>
      <c r="AE413" s="371"/>
      <c r="AF413" s="371"/>
      <c r="AG413" s="371"/>
      <c r="AH413" s="169"/>
      <c r="AI413" s="169"/>
      <c r="AJ413" s="169"/>
      <c r="AK413" s="169"/>
      <c r="AL413" s="169"/>
      <c r="AM413" s="169"/>
      <c r="AN413" s="176"/>
      <c r="AO413" s="176"/>
      <c r="AP413" s="176"/>
    </row>
    <row r="414" spans="9:42" ht="21" customHeight="1">
      <c r="I414" s="265">
        <f t="shared" si="118"/>
        <v>0</v>
      </c>
      <c r="J414" s="255">
        <f t="shared" si="123"/>
        <v>0</v>
      </c>
      <c r="K414" s="343">
        <f t="shared" si="122"/>
        <v>26</v>
      </c>
      <c r="L414" s="356"/>
      <c r="M414" s="356"/>
      <c r="N414" s="357">
        <f t="shared" si="119"/>
        <v>0</v>
      </c>
      <c r="O414" s="358"/>
      <c r="P414" s="358"/>
      <c r="Q414" s="359">
        <f t="shared" si="120"/>
        <v>0</v>
      </c>
      <c r="R414" s="359">
        <f t="shared" si="121"/>
        <v>0</v>
      </c>
      <c r="S414" s="360"/>
      <c r="T414" s="361"/>
      <c r="U414" s="255">
        <f t="shared" si="124"/>
        <v>0</v>
      </c>
      <c r="V414" s="169"/>
      <c r="W414" s="169"/>
      <c r="X414" s="169"/>
      <c r="Y414" s="169"/>
      <c r="Z414" s="169"/>
      <c r="AA414" s="378"/>
      <c r="AB414" s="169"/>
      <c r="AC414" s="169"/>
      <c r="AD414" s="169"/>
      <c r="AE414" s="371"/>
      <c r="AF414" s="371"/>
      <c r="AG414" s="371"/>
      <c r="AH414" s="169"/>
      <c r="AI414" s="169"/>
      <c r="AJ414" s="169"/>
      <c r="AK414" s="169"/>
      <c r="AL414" s="169"/>
      <c r="AM414" s="169"/>
      <c r="AN414" s="176"/>
      <c r="AO414" s="176"/>
      <c r="AP414" s="176"/>
    </row>
    <row r="415" spans="9:42" ht="21" customHeight="1">
      <c r="I415" s="265">
        <f t="shared" si="118"/>
        <v>0</v>
      </c>
      <c r="J415" s="255">
        <f t="shared" si="123"/>
        <v>0</v>
      </c>
      <c r="K415" s="343">
        <f t="shared" si="122"/>
        <v>27</v>
      </c>
      <c r="L415" s="356"/>
      <c r="M415" s="356"/>
      <c r="N415" s="357">
        <f t="shared" si="119"/>
        <v>0</v>
      </c>
      <c r="O415" s="358"/>
      <c r="P415" s="358"/>
      <c r="Q415" s="359">
        <f t="shared" si="120"/>
        <v>0</v>
      </c>
      <c r="R415" s="359">
        <f t="shared" si="121"/>
        <v>0</v>
      </c>
      <c r="S415" s="360"/>
      <c r="T415" s="361"/>
      <c r="U415" s="255">
        <f t="shared" si="124"/>
        <v>0</v>
      </c>
      <c r="V415" s="169"/>
      <c r="W415" s="169"/>
      <c r="X415" s="169"/>
      <c r="Y415" s="169"/>
      <c r="Z415" s="169"/>
      <c r="AA415" s="378"/>
      <c r="AB415" s="169"/>
      <c r="AC415" s="169"/>
      <c r="AD415" s="169"/>
      <c r="AE415" s="371"/>
      <c r="AF415" s="371"/>
      <c r="AG415" s="371"/>
      <c r="AH415" s="169"/>
      <c r="AI415" s="169"/>
      <c r="AJ415" s="169"/>
      <c r="AK415" s="169"/>
      <c r="AL415" s="169"/>
      <c r="AM415" s="169"/>
      <c r="AN415" s="176"/>
      <c r="AO415" s="176"/>
      <c r="AP415" s="176"/>
    </row>
    <row r="416" spans="9:42" ht="21" customHeight="1">
      <c r="I416" s="265">
        <f t="shared" si="118"/>
        <v>0</v>
      </c>
      <c r="J416" s="255">
        <f t="shared" si="123"/>
        <v>0</v>
      </c>
      <c r="K416" s="343">
        <f t="shared" si="122"/>
        <v>28</v>
      </c>
      <c r="L416" s="356"/>
      <c r="M416" s="356"/>
      <c r="N416" s="357">
        <f t="shared" si="119"/>
        <v>0</v>
      </c>
      <c r="O416" s="358"/>
      <c r="P416" s="358"/>
      <c r="Q416" s="359">
        <f t="shared" si="120"/>
        <v>0</v>
      </c>
      <c r="R416" s="359">
        <f t="shared" si="121"/>
        <v>0</v>
      </c>
      <c r="S416" s="360"/>
      <c r="T416" s="361"/>
      <c r="U416" s="255">
        <f t="shared" si="124"/>
        <v>0</v>
      </c>
      <c r="V416" s="169"/>
      <c r="W416" s="169"/>
      <c r="X416" s="169"/>
      <c r="Y416" s="169"/>
      <c r="Z416" s="169"/>
      <c r="AA416" s="378"/>
      <c r="AB416" s="169"/>
      <c r="AC416" s="169"/>
      <c r="AD416" s="169"/>
      <c r="AE416" s="371"/>
      <c r="AF416" s="371"/>
      <c r="AG416" s="371"/>
      <c r="AH416" s="169"/>
      <c r="AI416" s="169"/>
      <c r="AJ416" s="169"/>
      <c r="AK416" s="169"/>
      <c r="AL416" s="169"/>
      <c r="AM416" s="169"/>
      <c r="AN416" s="176"/>
      <c r="AO416" s="176"/>
      <c r="AP416" s="176"/>
    </row>
    <row r="417" spans="9:42" ht="21" customHeight="1">
      <c r="I417" s="265">
        <f t="shared" si="118"/>
        <v>0</v>
      </c>
      <c r="J417" s="255">
        <f t="shared" si="123"/>
        <v>0</v>
      </c>
      <c r="K417" s="343">
        <f t="shared" si="122"/>
        <v>29</v>
      </c>
      <c r="L417" s="356"/>
      <c r="M417" s="356"/>
      <c r="N417" s="357">
        <f t="shared" si="119"/>
        <v>0</v>
      </c>
      <c r="O417" s="358"/>
      <c r="P417" s="358"/>
      <c r="Q417" s="359">
        <f t="shared" si="120"/>
        <v>0</v>
      </c>
      <c r="R417" s="359">
        <f t="shared" si="121"/>
        <v>0</v>
      </c>
      <c r="S417" s="360"/>
      <c r="T417" s="361"/>
      <c r="U417" s="255">
        <f t="shared" si="124"/>
        <v>0</v>
      </c>
      <c r="V417" s="169"/>
      <c r="W417" s="169"/>
      <c r="X417" s="169"/>
      <c r="Y417" s="169"/>
      <c r="Z417" s="169"/>
      <c r="AA417" s="378"/>
      <c r="AB417" s="169"/>
      <c r="AC417" s="169"/>
      <c r="AD417" s="169"/>
      <c r="AE417" s="371"/>
      <c r="AF417" s="371"/>
      <c r="AG417" s="371"/>
      <c r="AH417" s="169"/>
      <c r="AI417" s="169"/>
      <c r="AJ417" s="169"/>
      <c r="AK417" s="169"/>
      <c r="AL417" s="169"/>
      <c r="AM417" s="169"/>
      <c r="AN417" s="176"/>
      <c r="AO417" s="176"/>
      <c r="AP417" s="176"/>
    </row>
    <row r="418" spans="9:42" ht="21" customHeight="1">
      <c r="I418" s="265">
        <f t="shared" si="118"/>
        <v>0</v>
      </c>
      <c r="J418" s="255">
        <f t="shared" si="123"/>
        <v>0</v>
      </c>
      <c r="K418" s="343">
        <f t="shared" si="122"/>
        <v>30</v>
      </c>
      <c r="L418" s="356"/>
      <c r="M418" s="356"/>
      <c r="N418" s="357">
        <f t="shared" si="119"/>
        <v>0</v>
      </c>
      <c r="O418" s="358"/>
      <c r="P418" s="358"/>
      <c r="Q418" s="359">
        <f t="shared" si="120"/>
        <v>0</v>
      </c>
      <c r="R418" s="359">
        <f t="shared" si="121"/>
        <v>0</v>
      </c>
      <c r="S418" s="360"/>
      <c r="T418" s="361"/>
      <c r="U418" s="255">
        <f t="shared" si="124"/>
        <v>0</v>
      </c>
      <c r="V418" s="169"/>
      <c r="W418" s="169"/>
      <c r="X418" s="169"/>
      <c r="Y418" s="169"/>
      <c r="Z418" s="169"/>
      <c r="AA418" s="378"/>
      <c r="AB418" s="169"/>
      <c r="AC418" s="169"/>
      <c r="AD418" s="169"/>
      <c r="AE418" s="371"/>
      <c r="AF418" s="371"/>
      <c r="AG418" s="371"/>
      <c r="AH418" s="169"/>
      <c r="AI418" s="169"/>
      <c r="AJ418" s="169"/>
      <c r="AK418" s="169"/>
      <c r="AL418" s="169"/>
      <c r="AM418" s="169"/>
      <c r="AN418" s="176"/>
      <c r="AO418" s="176"/>
      <c r="AP418" s="176"/>
    </row>
    <row r="419" spans="9:42" ht="21" customHeight="1">
      <c r="I419" s="265">
        <f t="shared" si="118"/>
        <v>0</v>
      </c>
      <c r="J419" s="255">
        <f t="shared" si="123"/>
        <v>0</v>
      </c>
      <c r="K419" s="343">
        <f t="shared" si="122"/>
        <v>31</v>
      </c>
      <c r="L419" s="356"/>
      <c r="M419" s="356"/>
      <c r="N419" s="357">
        <f t="shared" si="119"/>
        <v>0</v>
      </c>
      <c r="O419" s="358"/>
      <c r="P419" s="358"/>
      <c r="Q419" s="359">
        <f t="shared" si="120"/>
        <v>0</v>
      </c>
      <c r="R419" s="359">
        <f t="shared" si="121"/>
        <v>0</v>
      </c>
      <c r="S419" s="360"/>
      <c r="T419" s="361"/>
      <c r="U419" s="255">
        <f t="shared" si="124"/>
        <v>0</v>
      </c>
      <c r="V419" s="169"/>
      <c r="W419" s="169"/>
      <c r="X419" s="169"/>
      <c r="Y419" s="169"/>
      <c r="Z419" s="169"/>
      <c r="AA419" s="378"/>
      <c r="AB419" s="169"/>
      <c r="AC419" s="169"/>
      <c r="AD419" s="169"/>
      <c r="AE419" s="371"/>
      <c r="AF419" s="371"/>
      <c r="AG419" s="371"/>
      <c r="AH419" s="169"/>
      <c r="AI419" s="169"/>
      <c r="AJ419" s="169"/>
      <c r="AK419" s="169"/>
      <c r="AL419" s="169"/>
      <c r="AM419" s="169"/>
      <c r="AN419" s="176"/>
      <c r="AO419" s="176"/>
      <c r="AP419" s="176"/>
    </row>
    <row r="420" spans="9:42" ht="21" customHeight="1">
      <c r="I420" s="265">
        <f t="shared" si="118"/>
        <v>0</v>
      </c>
      <c r="J420" s="255">
        <f t="shared" si="123"/>
        <v>0</v>
      </c>
      <c r="K420" s="343">
        <f t="shared" si="122"/>
        <v>32</v>
      </c>
      <c r="L420" s="356"/>
      <c r="M420" s="356"/>
      <c r="N420" s="357">
        <f t="shared" si="119"/>
        <v>0</v>
      </c>
      <c r="O420" s="358"/>
      <c r="P420" s="358"/>
      <c r="Q420" s="359">
        <f t="shared" si="120"/>
        <v>0</v>
      </c>
      <c r="R420" s="359">
        <f t="shared" si="121"/>
        <v>0</v>
      </c>
      <c r="S420" s="360"/>
      <c r="T420" s="361"/>
      <c r="U420" s="255">
        <f t="shared" si="124"/>
        <v>0</v>
      </c>
      <c r="V420" s="169"/>
      <c r="W420" s="169"/>
      <c r="X420" s="169"/>
      <c r="Y420" s="169"/>
      <c r="Z420" s="169"/>
      <c r="AA420" s="378"/>
      <c r="AB420" s="169"/>
      <c r="AC420" s="169"/>
      <c r="AD420" s="169"/>
      <c r="AE420" s="371"/>
      <c r="AF420" s="371"/>
      <c r="AG420" s="371"/>
      <c r="AH420" s="169"/>
      <c r="AI420" s="169"/>
      <c r="AJ420" s="169"/>
      <c r="AK420" s="169"/>
      <c r="AL420" s="169"/>
      <c r="AM420" s="169"/>
      <c r="AN420" s="176"/>
      <c r="AO420" s="176"/>
      <c r="AP420" s="176"/>
    </row>
    <row r="421" spans="9:42" ht="21" customHeight="1">
      <c r="I421" s="265">
        <f t="shared" si="118"/>
        <v>0</v>
      </c>
      <c r="J421" s="255">
        <f t="shared" si="123"/>
        <v>0</v>
      </c>
      <c r="K421" s="343">
        <f t="shared" si="122"/>
        <v>33</v>
      </c>
      <c r="L421" s="356"/>
      <c r="M421" s="356"/>
      <c r="N421" s="357">
        <f t="shared" si="119"/>
        <v>0</v>
      </c>
      <c r="O421" s="358"/>
      <c r="P421" s="358"/>
      <c r="Q421" s="359">
        <f t="shared" si="120"/>
        <v>0</v>
      </c>
      <c r="R421" s="359">
        <f t="shared" si="121"/>
        <v>0</v>
      </c>
      <c r="S421" s="360"/>
      <c r="T421" s="361"/>
      <c r="U421" s="255">
        <f t="shared" si="124"/>
        <v>0</v>
      </c>
      <c r="V421" s="169"/>
      <c r="W421" s="169"/>
      <c r="X421" s="169"/>
      <c r="Y421" s="169"/>
      <c r="Z421" s="169"/>
      <c r="AA421" s="378"/>
      <c r="AB421" s="169"/>
      <c r="AC421" s="169"/>
      <c r="AD421" s="169"/>
      <c r="AE421" s="371"/>
      <c r="AF421" s="371"/>
      <c r="AG421" s="371"/>
      <c r="AH421" s="169"/>
      <c r="AI421" s="169"/>
      <c r="AJ421" s="169"/>
      <c r="AK421" s="169"/>
      <c r="AL421" s="169"/>
      <c r="AM421" s="169"/>
      <c r="AN421" s="176"/>
      <c r="AO421" s="176"/>
      <c r="AP421" s="176"/>
    </row>
    <row r="422" spans="9:42" ht="21" customHeight="1">
      <c r="I422" s="265">
        <f t="shared" si="118"/>
        <v>0</v>
      </c>
      <c r="J422" s="255">
        <f t="shared" si="123"/>
        <v>0</v>
      </c>
      <c r="K422" s="343">
        <f t="shared" si="122"/>
        <v>34</v>
      </c>
      <c r="L422" s="356"/>
      <c r="M422" s="356"/>
      <c r="N422" s="357">
        <f t="shared" si="119"/>
        <v>0</v>
      </c>
      <c r="O422" s="358"/>
      <c r="P422" s="358"/>
      <c r="Q422" s="359">
        <f t="shared" si="120"/>
        <v>0</v>
      </c>
      <c r="R422" s="359">
        <f t="shared" si="121"/>
        <v>0</v>
      </c>
      <c r="S422" s="360"/>
      <c r="T422" s="361"/>
      <c r="U422" s="255">
        <f t="shared" si="124"/>
        <v>0</v>
      </c>
      <c r="V422" s="169"/>
      <c r="W422" s="169"/>
      <c r="X422" s="169"/>
      <c r="Y422" s="169"/>
      <c r="Z422" s="169"/>
      <c r="AA422" s="378"/>
      <c r="AB422" s="169"/>
      <c r="AC422" s="169"/>
      <c r="AD422" s="169"/>
      <c r="AE422" s="371"/>
      <c r="AF422" s="371"/>
      <c r="AG422" s="371"/>
      <c r="AH422" s="169"/>
      <c r="AI422" s="169"/>
      <c r="AJ422" s="169"/>
      <c r="AK422" s="169"/>
      <c r="AL422" s="169"/>
      <c r="AM422" s="169"/>
      <c r="AN422" s="176"/>
      <c r="AO422" s="176"/>
      <c r="AP422" s="176"/>
    </row>
    <row r="423" spans="9:42" ht="21" customHeight="1">
      <c r="I423" s="265">
        <f t="shared" si="118"/>
        <v>0</v>
      </c>
      <c r="J423" s="255">
        <f t="shared" si="123"/>
        <v>0</v>
      </c>
      <c r="K423" s="343">
        <f t="shared" si="122"/>
        <v>35</v>
      </c>
      <c r="L423" s="356"/>
      <c r="M423" s="356"/>
      <c r="N423" s="357">
        <f t="shared" si="119"/>
        <v>0</v>
      </c>
      <c r="O423" s="358"/>
      <c r="P423" s="358"/>
      <c r="Q423" s="359">
        <f t="shared" si="120"/>
        <v>0</v>
      </c>
      <c r="R423" s="359">
        <f t="shared" si="121"/>
        <v>0</v>
      </c>
      <c r="S423" s="360"/>
      <c r="T423" s="361"/>
      <c r="U423" s="255">
        <f t="shared" si="124"/>
        <v>0</v>
      </c>
      <c r="V423" s="169"/>
      <c r="W423" s="169"/>
      <c r="X423" s="169"/>
      <c r="Y423" s="169"/>
      <c r="Z423" s="169"/>
      <c r="AA423" s="378"/>
      <c r="AB423" s="169"/>
      <c r="AC423" s="169"/>
      <c r="AD423" s="169"/>
      <c r="AE423" s="371"/>
      <c r="AF423" s="371"/>
      <c r="AG423" s="371"/>
      <c r="AH423" s="169"/>
      <c r="AI423" s="169"/>
      <c r="AJ423" s="169"/>
      <c r="AK423" s="169"/>
      <c r="AL423" s="169"/>
      <c r="AM423" s="169"/>
      <c r="AN423" s="176"/>
      <c r="AO423" s="176"/>
      <c r="AP423" s="176"/>
    </row>
    <row r="424" spans="9:42" ht="21" customHeight="1">
      <c r="I424" s="265">
        <f t="shared" si="118"/>
        <v>0</v>
      </c>
      <c r="J424" s="255">
        <f t="shared" si="123"/>
        <v>0</v>
      </c>
      <c r="K424" s="343">
        <f t="shared" si="122"/>
        <v>36</v>
      </c>
      <c r="L424" s="356"/>
      <c r="M424" s="356"/>
      <c r="N424" s="357">
        <f t="shared" si="119"/>
        <v>0</v>
      </c>
      <c r="O424" s="358"/>
      <c r="P424" s="358"/>
      <c r="Q424" s="359">
        <f t="shared" si="120"/>
        <v>0</v>
      </c>
      <c r="R424" s="359">
        <f t="shared" si="121"/>
        <v>0</v>
      </c>
      <c r="S424" s="360"/>
      <c r="T424" s="361"/>
      <c r="U424" s="255">
        <f t="shared" si="124"/>
        <v>0</v>
      </c>
      <c r="V424" s="169"/>
      <c r="W424" s="169"/>
      <c r="X424" s="169"/>
      <c r="Y424" s="169"/>
      <c r="Z424" s="169"/>
      <c r="AA424" s="378"/>
      <c r="AB424" s="169"/>
      <c r="AC424" s="169"/>
      <c r="AD424" s="169"/>
      <c r="AE424" s="371"/>
      <c r="AF424" s="371"/>
      <c r="AG424" s="371"/>
      <c r="AH424" s="169"/>
      <c r="AI424" s="169"/>
      <c r="AJ424" s="169"/>
      <c r="AK424" s="169"/>
      <c r="AL424" s="169"/>
      <c r="AM424" s="169"/>
      <c r="AN424" s="176"/>
      <c r="AO424" s="176"/>
      <c r="AP424" s="176"/>
    </row>
    <row r="425" spans="9:42" ht="21" customHeight="1" thickBot="1">
      <c r="I425" s="265">
        <f t="shared" si="118"/>
        <v>0</v>
      </c>
      <c r="J425" s="255">
        <f t="shared" si="123"/>
        <v>0</v>
      </c>
      <c r="K425" s="385">
        <f t="shared" si="122"/>
        <v>37</v>
      </c>
      <c r="L425" s="356"/>
      <c r="M425" s="356"/>
      <c r="N425" s="387">
        <f t="shared" si="119"/>
        <v>0</v>
      </c>
      <c r="O425" s="388"/>
      <c r="P425" s="388"/>
      <c r="Q425" s="389">
        <f t="shared" si="120"/>
        <v>0</v>
      </c>
      <c r="R425" s="389">
        <f t="shared" si="121"/>
        <v>0</v>
      </c>
      <c r="S425" s="390"/>
      <c r="T425" s="391"/>
      <c r="U425" s="255">
        <f t="shared" si="124"/>
        <v>0</v>
      </c>
      <c r="V425" s="169"/>
      <c r="W425" s="169"/>
      <c r="X425" s="169"/>
      <c r="Y425" s="169"/>
      <c r="Z425" s="169"/>
      <c r="AA425" s="378"/>
      <c r="AB425" s="169"/>
      <c r="AC425" s="169"/>
      <c r="AD425" s="169"/>
      <c r="AE425" s="371"/>
      <c r="AF425" s="371"/>
      <c r="AG425" s="371"/>
      <c r="AH425" s="169"/>
      <c r="AI425" s="169"/>
      <c r="AJ425" s="169"/>
      <c r="AK425" s="169"/>
      <c r="AL425" s="169"/>
      <c r="AM425" s="169"/>
      <c r="AN425" s="176"/>
      <c r="AO425" s="176"/>
      <c r="AP425" s="176"/>
    </row>
    <row r="426" spans="9:42" ht="21" customHeight="1">
      <c r="I426" s="265">
        <f t="shared" ref="I426:I450" si="125">IF((O$428+P$428)&gt;0,1,0)</f>
        <v>0</v>
      </c>
      <c r="J426" s="255">
        <f t="shared" si="123"/>
        <v>0</v>
      </c>
      <c r="K426" s="2439" t="s">
        <v>1392</v>
      </c>
      <c r="L426" s="2441" t="s">
        <v>1391</v>
      </c>
      <c r="M426" s="2443" t="s">
        <v>1390</v>
      </c>
      <c r="N426" s="2443" t="s">
        <v>1389</v>
      </c>
      <c r="O426" s="2445" t="s">
        <v>1388</v>
      </c>
      <c r="P426" s="2445"/>
      <c r="Q426" s="2445" t="s">
        <v>1387</v>
      </c>
      <c r="R426" s="2445"/>
      <c r="S426" s="2446" t="s">
        <v>1386</v>
      </c>
      <c r="T426" s="2448" t="s">
        <v>1385</v>
      </c>
      <c r="U426" s="255">
        <f t="shared" si="124"/>
        <v>0</v>
      </c>
      <c r="V426" s="169"/>
      <c r="W426" s="169"/>
      <c r="X426" s="169"/>
      <c r="Y426" s="169"/>
      <c r="Z426" s="169"/>
      <c r="AA426" s="378"/>
      <c r="AB426" s="169"/>
      <c r="AC426" s="169"/>
      <c r="AD426" s="169"/>
      <c r="AE426" s="371"/>
      <c r="AF426" s="371"/>
      <c r="AG426" s="371"/>
      <c r="AH426" s="169"/>
      <c r="AI426" s="169"/>
      <c r="AJ426" s="169"/>
      <c r="AK426" s="169"/>
      <c r="AL426" s="169"/>
      <c r="AM426" s="169"/>
      <c r="AN426" s="176"/>
      <c r="AO426" s="176"/>
      <c r="AP426" s="176"/>
    </row>
    <row r="427" spans="9:42" ht="21" customHeight="1">
      <c r="I427" s="265">
        <f t="shared" si="125"/>
        <v>0</v>
      </c>
      <c r="J427" s="255">
        <f t="shared" si="123"/>
        <v>0</v>
      </c>
      <c r="K427" s="2440"/>
      <c r="L427" s="2442"/>
      <c r="M427" s="2444"/>
      <c r="N427" s="2444"/>
      <c r="O427" s="334" t="s">
        <v>1376</v>
      </c>
      <c r="P427" s="335" t="s">
        <v>1375</v>
      </c>
      <c r="Q427" s="335" t="s">
        <v>1376</v>
      </c>
      <c r="R427" s="415" t="s">
        <v>1375</v>
      </c>
      <c r="S427" s="2447"/>
      <c r="T427" s="2449"/>
      <c r="U427" s="255">
        <f t="shared" si="124"/>
        <v>0</v>
      </c>
      <c r="V427" s="169"/>
      <c r="W427" s="169"/>
      <c r="X427" s="169"/>
      <c r="Y427" s="169"/>
      <c r="Z427" s="169"/>
      <c r="AA427" s="378"/>
      <c r="AB427" s="169"/>
      <c r="AC427" s="169"/>
      <c r="AD427" s="169"/>
      <c r="AE427" s="371"/>
      <c r="AF427" s="371"/>
      <c r="AG427" s="371"/>
      <c r="AH427" s="169"/>
      <c r="AI427" s="169"/>
      <c r="AJ427" s="169"/>
      <c r="AK427" s="169"/>
      <c r="AL427" s="169"/>
      <c r="AM427" s="169"/>
      <c r="AN427" s="176"/>
      <c r="AO427" s="176"/>
      <c r="AP427" s="176"/>
    </row>
    <row r="428" spans="9:42" ht="21" customHeight="1">
      <c r="I428" s="265">
        <f t="shared" si="125"/>
        <v>0</v>
      </c>
      <c r="J428" s="255">
        <f t="shared" si="123"/>
        <v>0</v>
      </c>
      <c r="K428" s="343">
        <f>+K50+1</f>
        <v>38</v>
      </c>
      <c r="L428" s="356"/>
      <c r="M428" s="356"/>
      <c r="N428" s="357">
        <f t="shared" ref="N428:N450" si="126">IF(O428+P428&gt;0,$W$377,)</f>
        <v>0</v>
      </c>
      <c r="O428" s="358"/>
      <c r="P428" s="358"/>
      <c r="Q428" s="359">
        <f t="shared" ref="Q428:Q450" si="127">ROUND(O428*50,0)</f>
        <v>0</v>
      </c>
      <c r="R428" s="359">
        <f t="shared" ref="R428:R450" si="128">ROUND(P428*50,0)</f>
        <v>0</v>
      </c>
      <c r="S428" s="360"/>
      <c r="T428" s="361"/>
      <c r="U428" s="255">
        <f t="shared" si="124"/>
        <v>0</v>
      </c>
      <c r="V428" s="169"/>
      <c r="W428" s="169"/>
      <c r="X428" s="169"/>
      <c r="Y428" s="169"/>
      <c r="Z428" s="169"/>
      <c r="AA428" s="378"/>
      <c r="AB428" s="169"/>
      <c r="AC428" s="169"/>
      <c r="AD428" s="169"/>
      <c r="AE428" s="371"/>
      <c r="AF428" s="371"/>
      <c r="AG428" s="371"/>
      <c r="AH428" s="169"/>
      <c r="AI428" s="169"/>
      <c r="AJ428" s="169"/>
      <c r="AK428" s="169"/>
      <c r="AL428" s="169"/>
      <c r="AM428" s="169"/>
      <c r="AN428" s="176"/>
      <c r="AO428" s="176"/>
      <c r="AP428" s="176"/>
    </row>
    <row r="429" spans="9:42" ht="21" customHeight="1">
      <c r="I429" s="265">
        <f t="shared" si="125"/>
        <v>0</v>
      </c>
      <c r="J429" s="255">
        <f t="shared" si="123"/>
        <v>0</v>
      </c>
      <c r="K429" s="343">
        <f t="shared" ref="K429:K450" si="129">+K428+1</f>
        <v>39</v>
      </c>
      <c r="L429" s="356"/>
      <c r="M429" s="356"/>
      <c r="N429" s="357">
        <f t="shared" si="126"/>
        <v>0</v>
      </c>
      <c r="O429" s="358"/>
      <c r="P429" s="358"/>
      <c r="Q429" s="359">
        <f t="shared" si="127"/>
        <v>0</v>
      </c>
      <c r="R429" s="359">
        <f t="shared" si="128"/>
        <v>0</v>
      </c>
      <c r="S429" s="360"/>
      <c r="T429" s="361"/>
      <c r="U429" s="255">
        <f t="shared" si="124"/>
        <v>0</v>
      </c>
      <c r="V429" s="169"/>
      <c r="W429" s="169"/>
      <c r="X429" s="169"/>
      <c r="Y429" s="169"/>
      <c r="Z429" s="169"/>
      <c r="AA429" s="378"/>
      <c r="AB429" s="169"/>
      <c r="AC429" s="169"/>
      <c r="AD429" s="169"/>
      <c r="AE429" s="371"/>
      <c r="AF429" s="371"/>
      <c r="AG429" s="371"/>
      <c r="AH429" s="169"/>
      <c r="AI429" s="169"/>
      <c r="AJ429" s="169"/>
      <c r="AK429" s="169"/>
      <c r="AL429" s="169"/>
      <c r="AM429" s="169"/>
      <c r="AN429" s="176"/>
      <c r="AO429" s="176"/>
      <c r="AP429" s="176"/>
    </row>
    <row r="430" spans="9:42" ht="21" customHeight="1">
      <c r="I430" s="265">
        <f t="shared" si="125"/>
        <v>0</v>
      </c>
      <c r="J430" s="255">
        <f t="shared" si="123"/>
        <v>0</v>
      </c>
      <c r="K430" s="343">
        <f t="shared" si="129"/>
        <v>40</v>
      </c>
      <c r="L430" s="356"/>
      <c r="M430" s="356"/>
      <c r="N430" s="357">
        <f t="shared" si="126"/>
        <v>0</v>
      </c>
      <c r="O430" s="358"/>
      <c r="P430" s="358"/>
      <c r="Q430" s="359">
        <f t="shared" si="127"/>
        <v>0</v>
      </c>
      <c r="R430" s="359">
        <f t="shared" si="128"/>
        <v>0</v>
      </c>
      <c r="S430" s="360"/>
      <c r="T430" s="361"/>
      <c r="U430" s="255">
        <f t="shared" si="124"/>
        <v>0</v>
      </c>
      <c r="V430" s="169"/>
      <c r="W430" s="169"/>
      <c r="X430" s="169"/>
      <c r="Y430" s="169"/>
      <c r="Z430" s="169"/>
      <c r="AA430" s="378"/>
      <c r="AB430" s="169"/>
      <c r="AC430" s="169"/>
      <c r="AD430" s="169"/>
      <c r="AE430" s="371"/>
      <c r="AF430" s="371"/>
      <c r="AG430" s="371"/>
      <c r="AH430" s="169"/>
      <c r="AI430" s="169"/>
      <c r="AJ430" s="169"/>
      <c r="AK430" s="169"/>
      <c r="AL430" s="169"/>
      <c r="AM430" s="169"/>
      <c r="AN430" s="176"/>
      <c r="AO430" s="176"/>
      <c r="AP430" s="176"/>
    </row>
    <row r="431" spans="9:42" ht="21" customHeight="1">
      <c r="I431" s="265">
        <f t="shared" si="125"/>
        <v>0</v>
      </c>
      <c r="J431" s="255">
        <f t="shared" si="123"/>
        <v>0</v>
      </c>
      <c r="K431" s="343">
        <f t="shared" si="129"/>
        <v>41</v>
      </c>
      <c r="L431" s="356"/>
      <c r="M431" s="356"/>
      <c r="N431" s="357">
        <f t="shared" si="126"/>
        <v>0</v>
      </c>
      <c r="O431" s="358"/>
      <c r="P431" s="358"/>
      <c r="Q431" s="359">
        <f t="shared" si="127"/>
        <v>0</v>
      </c>
      <c r="R431" s="359">
        <f t="shared" si="128"/>
        <v>0</v>
      </c>
      <c r="S431" s="360"/>
      <c r="T431" s="361"/>
      <c r="U431" s="255">
        <f t="shared" si="124"/>
        <v>0</v>
      </c>
      <c r="V431" s="169"/>
      <c r="W431" s="169"/>
      <c r="X431" s="169"/>
      <c r="Y431" s="169"/>
      <c r="Z431" s="169"/>
      <c r="AA431" s="378"/>
      <c r="AB431" s="169"/>
      <c r="AC431" s="169"/>
      <c r="AD431" s="169"/>
      <c r="AE431" s="371"/>
      <c r="AF431" s="371"/>
      <c r="AG431" s="371"/>
      <c r="AH431" s="169"/>
      <c r="AI431" s="169"/>
      <c r="AJ431" s="169"/>
      <c r="AK431" s="169"/>
      <c r="AL431" s="169"/>
      <c r="AM431" s="169"/>
      <c r="AN431" s="176"/>
      <c r="AO431" s="176"/>
      <c r="AP431" s="176"/>
    </row>
    <row r="432" spans="9:42" ht="21" customHeight="1">
      <c r="I432" s="265">
        <f t="shared" si="125"/>
        <v>0</v>
      </c>
      <c r="J432" s="255">
        <f t="shared" si="123"/>
        <v>0</v>
      </c>
      <c r="K432" s="343">
        <f t="shared" si="129"/>
        <v>42</v>
      </c>
      <c r="L432" s="356"/>
      <c r="M432" s="356"/>
      <c r="N432" s="357">
        <f t="shared" si="126"/>
        <v>0</v>
      </c>
      <c r="O432" s="358"/>
      <c r="P432" s="358"/>
      <c r="Q432" s="359">
        <f t="shared" si="127"/>
        <v>0</v>
      </c>
      <c r="R432" s="359">
        <f t="shared" si="128"/>
        <v>0</v>
      </c>
      <c r="S432" s="360"/>
      <c r="T432" s="361"/>
      <c r="U432" s="255">
        <f t="shared" si="124"/>
        <v>0</v>
      </c>
      <c r="V432" s="169"/>
      <c r="W432" s="169"/>
      <c r="X432" s="169"/>
      <c r="Y432" s="169"/>
      <c r="Z432" s="169"/>
      <c r="AA432" s="378"/>
      <c r="AB432" s="169"/>
      <c r="AC432" s="169"/>
      <c r="AD432" s="169"/>
      <c r="AE432" s="371"/>
      <c r="AF432" s="371"/>
      <c r="AG432" s="371"/>
      <c r="AH432" s="169"/>
      <c r="AI432" s="169"/>
      <c r="AJ432" s="169"/>
      <c r="AK432" s="169"/>
      <c r="AL432" s="169"/>
      <c r="AM432" s="169"/>
      <c r="AN432" s="176"/>
      <c r="AO432" s="176"/>
      <c r="AP432" s="176"/>
    </row>
    <row r="433" spans="9:42" ht="21" customHeight="1">
      <c r="I433" s="265">
        <f t="shared" si="125"/>
        <v>0</v>
      </c>
      <c r="J433" s="255">
        <f t="shared" si="123"/>
        <v>0</v>
      </c>
      <c r="K433" s="343">
        <f t="shared" si="129"/>
        <v>43</v>
      </c>
      <c r="L433" s="356"/>
      <c r="M433" s="356"/>
      <c r="N433" s="357">
        <f t="shared" si="126"/>
        <v>0</v>
      </c>
      <c r="O433" s="358"/>
      <c r="P433" s="358"/>
      <c r="Q433" s="359">
        <f t="shared" si="127"/>
        <v>0</v>
      </c>
      <c r="R433" s="359">
        <f t="shared" si="128"/>
        <v>0</v>
      </c>
      <c r="S433" s="360"/>
      <c r="T433" s="361"/>
      <c r="U433" s="255">
        <f t="shared" si="124"/>
        <v>0</v>
      </c>
      <c r="V433" s="169"/>
      <c r="W433" s="169"/>
      <c r="X433" s="169"/>
      <c r="Y433" s="169"/>
      <c r="Z433" s="169"/>
      <c r="AA433" s="378"/>
      <c r="AB433" s="169"/>
      <c r="AC433" s="169"/>
      <c r="AD433" s="169"/>
      <c r="AE433" s="371"/>
      <c r="AF433" s="371"/>
      <c r="AG433" s="371"/>
      <c r="AH433" s="169"/>
      <c r="AI433" s="169"/>
      <c r="AJ433" s="169"/>
      <c r="AK433" s="169"/>
      <c r="AL433" s="169"/>
      <c r="AM433" s="169"/>
      <c r="AN433" s="176"/>
      <c r="AO433" s="176"/>
      <c r="AP433" s="176"/>
    </row>
    <row r="434" spans="9:42" ht="21" customHeight="1">
      <c r="I434" s="265">
        <f t="shared" si="125"/>
        <v>0</v>
      </c>
      <c r="J434" s="255">
        <f t="shared" si="123"/>
        <v>0</v>
      </c>
      <c r="K434" s="343">
        <f t="shared" si="129"/>
        <v>44</v>
      </c>
      <c r="L434" s="356"/>
      <c r="M434" s="356"/>
      <c r="N434" s="357">
        <f t="shared" si="126"/>
        <v>0</v>
      </c>
      <c r="O434" s="358"/>
      <c r="P434" s="358"/>
      <c r="Q434" s="359">
        <f t="shared" si="127"/>
        <v>0</v>
      </c>
      <c r="R434" s="359">
        <f t="shared" si="128"/>
        <v>0</v>
      </c>
      <c r="S434" s="360"/>
      <c r="T434" s="361"/>
      <c r="U434" s="255">
        <f t="shared" si="124"/>
        <v>0</v>
      </c>
      <c r="V434" s="169"/>
      <c r="W434" s="169"/>
      <c r="X434" s="169"/>
      <c r="Y434" s="169"/>
      <c r="Z434" s="169"/>
      <c r="AA434" s="378"/>
      <c r="AB434" s="169"/>
      <c r="AC434" s="169"/>
      <c r="AD434" s="169"/>
      <c r="AE434" s="371"/>
      <c r="AF434" s="371"/>
      <c r="AG434" s="371"/>
      <c r="AH434" s="169"/>
      <c r="AI434" s="169"/>
      <c r="AJ434" s="169"/>
      <c r="AK434" s="169"/>
      <c r="AL434" s="169"/>
      <c r="AM434" s="169"/>
      <c r="AN434" s="176"/>
      <c r="AO434" s="176"/>
      <c r="AP434" s="176"/>
    </row>
    <row r="435" spans="9:42" ht="21" customHeight="1">
      <c r="I435" s="265">
        <f t="shared" si="125"/>
        <v>0</v>
      </c>
      <c r="J435" s="255">
        <f t="shared" si="123"/>
        <v>0</v>
      </c>
      <c r="K435" s="343">
        <f t="shared" si="129"/>
        <v>45</v>
      </c>
      <c r="L435" s="356"/>
      <c r="M435" s="356"/>
      <c r="N435" s="357">
        <f t="shared" si="126"/>
        <v>0</v>
      </c>
      <c r="O435" s="358"/>
      <c r="P435" s="358"/>
      <c r="Q435" s="359">
        <f t="shared" si="127"/>
        <v>0</v>
      </c>
      <c r="R435" s="359">
        <f t="shared" si="128"/>
        <v>0</v>
      </c>
      <c r="S435" s="360"/>
      <c r="T435" s="361"/>
      <c r="U435" s="255">
        <f t="shared" si="124"/>
        <v>0</v>
      </c>
      <c r="V435" s="169"/>
      <c r="W435" s="169"/>
      <c r="X435" s="169"/>
      <c r="Y435" s="169"/>
      <c r="Z435" s="169"/>
      <c r="AA435" s="378"/>
      <c r="AB435" s="169"/>
      <c r="AC435" s="169"/>
      <c r="AD435" s="169"/>
      <c r="AE435" s="371"/>
      <c r="AF435" s="371"/>
      <c r="AG435" s="371"/>
      <c r="AH435" s="169"/>
      <c r="AI435" s="169"/>
      <c r="AJ435" s="169"/>
      <c r="AK435" s="169"/>
      <c r="AL435" s="169"/>
      <c r="AM435" s="169"/>
      <c r="AN435" s="176"/>
      <c r="AO435" s="176"/>
      <c r="AP435" s="176"/>
    </row>
    <row r="436" spans="9:42" ht="21" customHeight="1">
      <c r="I436" s="265">
        <f t="shared" si="125"/>
        <v>0</v>
      </c>
      <c r="J436" s="255">
        <f t="shared" si="123"/>
        <v>0</v>
      </c>
      <c r="K436" s="343">
        <f t="shared" si="129"/>
        <v>46</v>
      </c>
      <c r="L436" s="356"/>
      <c r="M436" s="356"/>
      <c r="N436" s="357">
        <f t="shared" si="126"/>
        <v>0</v>
      </c>
      <c r="O436" s="358"/>
      <c r="P436" s="358"/>
      <c r="Q436" s="359">
        <f t="shared" si="127"/>
        <v>0</v>
      </c>
      <c r="R436" s="359">
        <f t="shared" si="128"/>
        <v>0</v>
      </c>
      <c r="S436" s="360"/>
      <c r="T436" s="361"/>
      <c r="U436" s="255">
        <f t="shared" si="124"/>
        <v>0</v>
      </c>
      <c r="V436" s="169"/>
      <c r="W436" s="169"/>
      <c r="X436" s="169"/>
      <c r="Y436" s="169"/>
      <c r="Z436" s="169"/>
      <c r="AA436" s="378"/>
      <c r="AB436" s="169"/>
      <c r="AC436" s="169"/>
      <c r="AD436" s="169"/>
      <c r="AE436" s="371"/>
      <c r="AF436" s="371"/>
      <c r="AG436" s="371"/>
      <c r="AH436" s="169"/>
      <c r="AI436" s="169"/>
      <c r="AJ436" s="169"/>
      <c r="AK436" s="169"/>
      <c r="AL436" s="169"/>
      <c r="AM436" s="169"/>
      <c r="AN436" s="176"/>
      <c r="AO436" s="176"/>
      <c r="AP436" s="176"/>
    </row>
    <row r="437" spans="9:42" ht="21" customHeight="1">
      <c r="I437" s="265">
        <f t="shared" si="125"/>
        <v>0</v>
      </c>
      <c r="J437" s="255">
        <f t="shared" si="123"/>
        <v>0</v>
      </c>
      <c r="K437" s="343">
        <f t="shared" si="129"/>
        <v>47</v>
      </c>
      <c r="L437" s="356"/>
      <c r="M437" s="356"/>
      <c r="N437" s="357">
        <f t="shared" si="126"/>
        <v>0</v>
      </c>
      <c r="O437" s="358"/>
      <c r="P437" s="358"/>
      <c r="Q437" s="359">
        <f t="shared" si="127"/>
        <v>0</v>
      </c>
      <c r="R437" s="359">
        <f t="shared" si="128"/>
        <v>0</v>
      </c>
      <c r="S437" s="360"/>
      <c r="T437" s="361"/>
      <c r="U437" s="255">
        <f t="shared" si="124"/>
        <v>0</v>
      </c>
      <c r="V437" s="169"/>
      <c r="W437" s="169"/>
      <c r="X437" s="169"/>
      <c r="Y437" s="169"/>
      <c r="Z437" s="169"/>
      <c r="AA437" s="378"/>
      <c r="AB437" s="169"/>
      <c r="AC437" s="169"/>
      <c r="AD437" s="169"/>
      <c r="AE437" s="371"/>
      <c r="AF437" s="371"/>
      <c r="AG437" s="371"/>
      <c r="AH437" s="169"/>
      <c r="AI437" s="169"/>
      <c r="AJ437" s="169"/>
      <c r="AK437" s="169"/>
      <c r="AL437" s="169"/>
      <c r="AM437" s="169"/>
      <c r="AN437" s="176"/>
      <c r="AO437" s="176"/>
      <c r="AP437" s="176"/>
    </row>
    <row r="438" spans="9:42" ht="21" customHeight="1">
      <c r="I438" s="265">
        <f t="shared" si="125"/>
        <v>0</v>
      </c>
      <c r="J438" s="255">
        <f t="shared" si="123"/>
        <v>0</v>
      </c>
      <c r="K438" s="343">
        <f t="shared" si="129"/>
        <v>48</v>
      </c>
      <c r="L438" s="356"/>
      <c r="M438" s="356"/>
      <c r="N438" s="357">
        <f t="shared" si="126"/>
        <v>0</v>
      </c>
      <c r="O438" s="358"/>
      <c r="P438" s="358"/>
      <c r="Q438" s="359">
        <f t="shared" si="127"/>
        <v>0</v>
      </c>
      <c r="R438" s="359">
        <f t="shared" si="128"/>
        <v>0</v>
      </c>
      <c r="S438" s="360"/>
      <c r="T438" s="361"/>
      <c r="U438" s="255">
        <f t="shared" si="124"/>
        <v>0</v>
      </c>
      <c r="V438" s="169"/>
      <c r="W438" s="169"/>
      <c r="X438" s="169"/>
      <c r="Y438" s="169"/>
      <c r="Z438" s="169"/>
      <c r="AA438" s="378"/>
      <c r="AB438" s="169"/>
      <c r="AC438" s="169"/>
      <c r="AD438" s="169"/>
      <c r="AE438" s="371"/>
      <c r="AF438" s="371"/>
      <c r="AG438" s="371"/>
      <c r="AH438" s="169"/>
      <c r="AI438" s="169"/>
      <c r="AJ438" s="169"/>
      <c r="AK438" s="169"/>
      <c r="AL438" s="169"/>
      <c r="AM438" s="169"/>
      <c r="AN438" s="176"/>
      <c r="AO438" s="176"/>
      <c r="AP438" s="176"/>
    </row>
    <row r="439" spans="9:42" ht="21" customHeight="1">
      <c r="I439" s="265">
        <f t="shared" si="125"/>
        <v>0</v>
      </c>
      <c r="J439" s="255">
        <f t="shared" si="123"/>
        <v>0</v>
      </c>
      <c r="K439" s="343">
        <f t="shared" si="129"/>
        <v>49</v>
      </c>
      <c r="L439" s="356"/>
      <c r="M439" s="356"/>
      <c r="N439" s="357">
        <f t="shared" si="126"/>
        <v>0</v>
      </c>
      <c r="O439" s="358"/>
      <c r="P439" s="358"/>
      <c r="Q439" s="359">
        <f t="shared" si="127"/>
        <v>0</v>
      </c>
      <c r="R439" s="359">
        <f t="shared" si="128"/>
        <v>0</v>
      </c>
      <c r="S439" s="360"/>
      <c r="T439" s="361"/>
      <c r="U439" s="255">
        <f t="shared" si="124"/>
        <v>0</v>
      </c>
      <c r="V439" s="169"/>
      <c r="W439" s="169"/>
      <c r="X439" s="169"/>
      <c r="Y439" s="169"/>
      <c r="Z439" s="169"/>
      <c r="AA439" s="378"/>
      <c r="AB439" s="169"/>
      <c r="AC439" s="169"/>
      <c r="AD439" s="169"/>
      <c r="AE439" s="371"/>
      <c r="AF439" s="371"/>
      <c r="AG439" s="371"/>
      <c r="AH439" s="169"/>
      <c r="AI439" s="169"/>
      <c r="AJ439" s="169"/>
      <c r="AK439" s="169"/>
      <c r="AL439" s="169"/>
      <c r="AM439" s="169"/>
      <c r="AN439" s="176"/>
      <c r="AO439" s="176"/>
      <c r="AP439" s="176"/>
    </row>
    <row r="440" spans="9:42" ht="21" customHeight="1">
      <c r="I440" s="265">
        <f t="shared" si="125"/>
        <v>0</v>
      </c>
      <c r="J440" s="255">
        <f t="shared" ref="J440:J450" si="130">IF($Q$379&gt;0,6,)</f>
        <v>0</v>
      </c>
      <c r="K440" s="343">
        <f t="shared" si="129"/>
        <v>50</v>
      </c>
      <c r="L440" s="356"/>
      <c r="M440" s="356"/>
      <c r="N440" s="357">
        <f t="shared" si="126"/>
        <v>0</v>
      </c>
      <c r="O440" s="358"/>
      <c r="P440" s="358"/>
      <c r="Q440" s="359">
        <f t="shared" si="127"/>
        <v>0</v>
      </c>
      <c r="R440" s="359">
        <f t="shared" si="128"/>
        <v>0</v>
      </c>
      <c r="S440" s="360"/>
      <c r="T440" s="361"/>
      <c r="U440" s="255">
        <f t="shared" ref="U440:U450" si="131">IF($Q$379&gt;0,6,)</f>
        <v>0</v>
      </c>
      <c r="V440" s="169"/>
      <c r="W440" s="169"/>
      <c r="X440" s="169"/>
      <c r="Y440" s="169"/>
      <c r="Z440" s="169"/>
      <c r="AA440" s="378"/>
      <c r="AB440" s="169"/>
      <c r="AC440" s="169"/>
      <c r="AD440" s="169"/>
      <c r="AE440" s="371"/>
      <c r="AF440" s="371"/>
      <c r="AG440" s="371"/>
      <c r="AH440" s="169"/>
      <c r="AI440" s="169"/>
      <c r="AJ440" s="169"/>
      <c r="AK440" s="169"/>
      <c r="AL440" s="169"/>
      <c r="AM440" s="169"/>
      <c r="AN440" s="176"/>
      <c r="AO440" s="176"/>
      <c r="AP440" s="176"/>
    </row>
    <row r="441" spans="9:42" ht="21" customHeight="1">
      <c r="I441" s="265">
        <f t="shared" si="125"/>
        <v>0</v>
      </c>
      <c r="J441" s="255">
        <f t="shared" si="130"/>
        <v>0</v>
      </c>
      <c r="K441" s="343">
        <f t="shared" si="129"/>
        <v>51</v>
      </c>
      <c r="L441" s="356"/>
      <c r="M441" s="356"/>
      <c r="N441" s="357">
        <f t="shared" si="126"/>
        <v>0</v>
      </c>
      <c r="O441" s="358"/>
      <c r="P441" s="358"/>
      <c r="Q441" s="359">
        <f t="shared" si="127"/>
        <v>0</v>
      </c>
      <c r="R441" s="359">
        <f t="shared" si="128"/>
        <v>0</v>
      </c>
      <c r="S441" s="360"/>
      <c r="T441" s="361"/>
      <c r="U441" s="255">
        <f t="shared" si="131"/>
        <v>0</v>
      </c>
      <c r="V441" s="169"/>
      <c r="W441" s="169"/>
      <c r="X441" s="169"/>
      <c r="Y441" s="169"/>
      <c r="Z441" s="169"/>
      <c r="AA441" s="378"/>
      <c r="AB441" s="169"/>
      <c r="AC441" s="169"/>
      <c r="AD441" s="169"/>
      <c r="AE441" s="371"/>
      <c r="AF441" s="371"/>
      <c r="AG441" s="371"/>
      <c r="AH441" s="169"/>
      <c r="AI441" s="169"/>
      <c r="AJ441" s="169"/>
      <c r="AK441" s="169"/>
      <c r="AL441" s="169"/>
      <c r="AM441" s="169"/>
      <c r="AN441" s="176"/>
      <c r="AO441" s="176"/>
      <c r="AP441" s="176"/>
    </row>
    <row r="442" spans="9:42" ht="21" customHeight="1">
      <c r="I442" s="265">
        <f t="shared" si="125"/>
        <v>0</v>
      </c>
      <c r="J442" s="255">
        <f t="shared" si="130"/>
        <v>0</v>
      </c>
      <c r="K442" s="343">
        <f t="shared" si="129"/>
        <v>52</v>
      </c>
      <c r="L442" s="356"/>
      <c r="M442" s="356"/>
      <c r="N442" s="357">
        <f t="shared" si="126"/>
        <v>0</v>
      </c>
      <c r="O442" s="358"/>
      <c r="P442" s="358"/>
      <c r="Q442" s="359">
        <f t="shared" si="127"/>
        <v>0</v>
      </c>
      <c r="R442" s="359">
        <f t="shared" si="128"/>
        <v>0</v>
      </c>
      <c r="S442" s="360"/>
      <c r="T442" s="361"/>
      <c r="U442" s="255">
        <f t="shared" si="131"/>
        <v>0</v>
      </c>
      <c r="V442" s="169"/>
      <c r="W442" s="169"/>
      <c r="X442" s="169"/>
      <c r="Y442" s="169"/>
      <c r="Z442" s="169"/>
      <c r="AA442" s="378"/>
      <c r="AB442" s="169"/>
      <c r="AC442" s="169"/>
      <c r="AD442" s="169"/>
      <c r="AE442" s="371"/>
      <c r="AF442" s="371"/>
      <c r="AG442" s="371"/>
      <c r="AH442" s="169"/>
      <c r="AI442" s="169"/>
      <c r="AJ442" s="169"/>
      <c r="AK442" s="169"/>
      <c r="AL442" s="169"/>
      <c r="AM442" s="169"/>
      <c r="AN442" s="176"/>
      <c r="AO442" s="176"/>
      <c r="AP442" s="176"/>
    </row>
    <row r="443" spans="9:42" ht="21" customHeight="1">
      <c r="I443" s="265">
        <f t="shared" si="125"/>
        <v>0</v>
      </c>
      <c r="J443" s="255">
        <f t="shared" si="130"/>
        <v>0</v>
      </c>
      <c r="K443" s="343">
        <f t="shared" si="129"/>
        <v>53</v>
      </c>
      <c r="L443" s="356"/>
      <c r="M443" s="356"/>
      <c r="N443" s="357">
        <f t="shared" si="126"/>
        <v>0</v>
      </c>
      <c r="O443" s="358"/>
      <c r="P443" s="358"/>
      <c r="Q443" s="359">
        <f t="shared" si="127"/>
        <v>0</v>
      </c>
      <c r="R443" s="359">
        <f t="shared" si="128"/>
        <v>0</v>
      </c>
      <c r="S443" s="360"/>
      <c r="T443" s="361"/>
      <c r="U443" s="255">
        <f t="shared" si="131"/>
        <v>0</v>
      </c>
      <c r="V443" s="169"/>
      <c r="W443" s="169"/>
      <c r="X443" s="169"/>
      <c r="Y443" s="169"/>
      <c r="Z443" s="169"/>
      <c r="AA443" s="378"/>
      <c r="AB443" s="169"/>
      <c r="AC443" s="169"/>
      <c r="AD443" s="169"/>
      <c r="AE443" s="371"/>
      <c r="AF443" s="371"/>
      <c r="AG443" s="371"/>
      <c r="AH443" s="169"/>
      <c r="AI443" s="169"/>
      <c r="AJ443" s="169"/>
      <c r="AK443" s="169"/>
      <c r="AL443" s="169"/>
      <c r="AM443" s="169"/>
      <c r="AN443" s="176"/>
      <c r="AO443" s="176"/>
      <c r="AP443" s="176"/>
    </row>
    <row r="444" spans="9:42" ht="21" customHeight="1">
      <c r="I444" s="265">
        <f t="shared" si="125"/>
        <v>0</v>
      </c>
      <c r="J444" s="255">
        <f t="shared" si="130"/>
        <v>0</v>
      </c>
      <c r="K444" s="343">
        <f t="shared" si="129"/>
        <v>54</v>
      </c>
      <c r="L444" s="356"/>
      <c r="M444" s="356"/>
      <c r="N444" s="357">
        <f t="shared" si="126"/>
        <v>0</v>
      </c>
      <c r="O444" s="358"/>
      <c r="P444" s="358"/>
      <c r="Q444" s="359">
        <f t="shared" si="127"/>
        <v>0</v>
      </c>
      <c r="R444" s="359">
        <f t="shared" si="128"/>
        <v>0</v>
      </c>
      <c r="S444" s="360"/>
      <c r="T444" s="361"/>
      <c r="U444" s="255">
        <f t="shared" si="131"/>
        <v>0</v>
      </c>
      <c r="V444" s="169"/>
      <c r="W444" s="169"/>
      <c r="X444" s="169"/>
      <c r="Y444" s="169"/>
      <c r="Z444" s="169"/>
      <c r="AA444" s="378"/>
      <c r="AB444" s="169"/>
      <c r="AC444" s="169"/>
      <c r="AD444" s="169"/>
      <c r="AE444" s="371"/>
      <c r="AF444" s="371"/>
      <c r="AG444" s="371"/>
      <c r="AH444" s="169"/>
      <c r="AI444" s="169"/>
      <c r="AJ444" s="169"/>
      <c r="AK444" s="169"/>
      <c r="AL444" s="169"/>
      <c r="AM444" s="169"/>
      <c r="AN444" s="176"/>
      <c r="AO444" s="176"/>
      <c r="AP444" s="176"/>
    </row>
    <row r="445" spans="9:42" ht="21" customHeight="1">
      <c r="I445" s="265">
        <f t="shared" si="125"/>
        <v>0</v>
      </c>
      <c r="J445" s="255">
        <f t="shared" si="130"/>
        <v>0</v>
      </c>
      <c r="K445" s="343">
        <f t="shared" si="129"/>
        <v>55</v>
      </c>
      <c r="L445" s="356"/>
      <c r="M445" s="356"/>
      <c r="N445" s="357">
        <f t="shared" si="126"/>
        <v>0</v>
      </c>
      <c r="O445" s="358"/>
      <c r="P445" s="358"/>
      <c r="Q445" s="359">
        <f t="shared" si="127"/>
        <v>0</v>
      </c>
      <c r="R445" s="359">
        <f t="shared" si="128"/>
        <v>0</v>
      </c>
      <c r="S445" s="360"/>
      <c r="T445" s="361"/>
      <c r="U445" s="255">
        <f t="shared" si="131"/>
        <v>0</v>
      </c>
      <c r="V445" s="169"/>
      <c r="W445" s="169"/>
      <c r="X445" s="169"/>
      <c r="Y445" s="169"/>
      <c r="Z445" s="169"/>
      <c r="AA445" s="378"/>
      <c r="AB445" s="169"/>
      <c r="AC445" s="169"/>
      <c r="AD445" s="169"/>
      <c r="AE445" s="371"/>
      <c r="AF445" s="371"/>
      <c r="AG445" s="371"/>
      <c r="AH445" s="169"/>
      <c r="AI445" s="169"/>
      <c r="AJ445" s="169"/>
      <c r="AK445" s="169"/>
      <c r="AL445" s="169"/>
      <c r="AM445" s="169"/>
      <c r="AN445" s="176"/>
      <c r="AO445" s="176"/>
      <c r="AP445" s="176"/>
    </row>
    <row r="446" spans="9:42" ht="21" customHeight="1">
      <c r="I446" s="265">
        <f t="shared" si="125"/>
        <v>0</v>
      </c>
      <c r="J446" s="255">
        <f t="shared" si="130"/>
        <v>0</v>
      </c>
      <c r="K446" s="343">
        <f t="shared" si="129"/>
        <v>56</v>
      </c>
      <c r="L446" s="356"/>
      <c r="M446" s="356"/>
      <c r="N446" s="357">
        <f t="shared" si="126"/>
        <v>0</v>
      </c>
      <c r="O446" s="358"/>
      <c r="P446" s="358"/>
      <c r="Q446" s="359">
        <f t="shared" si="127"/>
        <v>0</v>
      </c>
      <c r="R446" s="359">
        <f t="shared" si="128"/>
        <v>0</v>
      </c>
      <c r="S446" s="360"/>
      <c r="T446" s="361"/>
      <c r="U446" s="255">
        <f t="shared" si="131"/>
        <v>0</v>
      </c>
      <c r="V446" s="169"/>
      <c r="W446" s="169"/>
      <c r="X446" s="169"/>
      <c r="Y446" s="169"/>
      <c r="Z446" s="169"/>
      <c r="AA446" s="378"/>
      <c r="AB446" s="169"/>
      <c r="AC446" s="169"/>
      <c r="AD446" s="169"/>
      <c r="AE446" s="371"/>
      <c r="AF446" s="371"/>
      <c r="AG446" s="371"/>
      <c r="AH446" s="169"/>
      <c r="AI446" s="169"/>
      <c r="AJ446" s="169"/>
      <c r="AK446" s="169"/>
      <c r="AL446" s="169"/>
      <c r="AM446" s="169"/>
      <c r="AN446" s="176"/>
      <c r="AO446" s="176"/>
      <c r="AP446" s="176"/>
    </row>
    <row r="447" spans="9:42" ht="21" customHeight="1">
      <c r="I447" s="265">
        <f t="shared" si="125"/>
        <v>0</v>
      </c>
      <c r="J447" s="255">
        <f t="shared" si="130"/>
        <v>0</v>
      </c>
      <c r="K447" s="343">
        <f t="shared" si="129"/>
        <v>57</v>
      </c>
      <c r="L447" s="356"/>
      <c r="M447" s="356"/>
      <c r="N447" s="357">
        <f t="shared" si="126"/>
        <v>0</v>
      </c>
      <c r="O447" s="358"/>
      <c r="P447" s="358"/>
      <c r="Q447" s="359">
        <f t="shared" si="127"/>
        <v>0</v>
      </c>
      <c r="R447" s="359">
        <f t="shared" si="128"/>
        <v>0</v>
      </c>
      <c r="S447" s="360"/>
      <c r="T447" s="361"/>
      <c r="U447" s="255">
        <f t="shared" si="131"/>
        <v>0</v>
      </c>
      <c r="V447" s="169"/>
      <c r="W447" s="169"/>
      <c r="X447" s="169"/>
      <c r="Y447" s="169"/>
      <c r="Z447" s="169"/>
      <c r="AA447" s="378"/>
      <c r="AB447" s="169"/>
      <c r="AC447" s="169"/>
      <c r="AD447" s="169"/>
      <c r="AE447" s="371"/>
      <c r="AF447" s="371"/>
      <c r="AG447" s="371"/>
      <c r="AH447" s="169"/>
      <c r="AI447" s="169"/>
      <c r="AJ447" s="169"/>
      <c r="AK447" s="169"/>
      <c r="AL447" s="169"/>
      <c r="AM447" s="371"/>
      <c r="AN447" s="167"/>
      <c r="AO447" s="176"/>
      <c r="AP447" s="176"/>
    </row>
    <row r="448" spans="9:42" ht="21" customHeight="1">
      <c r="I448" s="265">
        <f t="shared" si="125"/>
        <v>0</v>
      </c>
      <c r="J448" s="255">
        <f t="shared" si="130"/>
        <v>0</v>
      </c>
      <c r="K448" s="343">
        <f t="shared" si="129"/>
        <v>58</v>
      </c>
      <c r="L448" s="356"/>
      <c r="M448" s="356"/>
      <c r="N448" s="357">
        <f t="shared" si="126"/>
        <v>0</v>
      </c>
      <c r="O448" s="358"/>
      <c r="P448" s="358"/>
      <c r="Q448" s="359">
        <f t="shared" si="127"/>
        <v>0</v>
      </c>
      <c r="R448" s="359">
        <f t="shared" si="128"/>
        <v>0</v>
      </c>
      <c r="S448" s="360"/>
      <c r="T448" s="361"/>
      <c r="U448" s="255">
        <f t="shared" si="131"/>
        <v>0</v>
      </c>
      <c r="V448" s="169"/>
      <c r="W448" s="169"/>
      <c r="X448" s="169"/>
      <c r="Y448" s="169"/>
      <c r="Z448" s="169"/>
      <c r="AA448" s="378"/>
      <c r="AB448" s="169"/>
      <c r="AC448" s="169"/>
      <c r="AD448" s="169"/>
      <c r="AE448" s="371"/>
      <c r="AF448" s="371"/>
      <c r="AG448" s="371"/>
      <c r="AH448" s="169"/>
      <c r="AI448" s="169"/>
      <c r="AJ448" s="169"/>
      <c r="AK448" s="169"/>
      <c r="AL448" s="169"/>
      <c r="AM448" s="371"/>
      <c r="AN448" s="167"/>
      <c r="AO448" s="176"/>
      <c r="AP448" s="176"/>
    </row>
    <row r="449" spans="9:44" ht="21" customHeight="1">
      <c r="I449" s="265">
        <f t="shared" si="125"/>
        <v>0</v>
      </c>
      <c r="J449" s="255">
        <f t="shared" si="130"/>
        <v>0</v>
      </c>
      <c r="K449" s="343">
        <f t="shared" si="129"/>
        <v>59</v>
      </c>
      <c r="L449" s="356"/>
      <c r="M449" s="356"/>
      <c r="N449" s="357">
        <f t="shared" si="126"/>
        <v>0</v>
      </c>
      <c r="O449" s="358"/>
      <c r="P449" s="358"/>
      <c r="Q449" s="359">
        <f t="shared" si="127"/>
        <v>0</v>
      </c>
      <c r="R449" s="359">
        <f t="shared" si="128"/>
        <v>0</v>
      </c>
      <c r="S449" s="360"/>
      <c r="T449" s="361"/>
      <c r="U449" s="255">
        <f t="shared" si="131"/>
        <v>0</v>
      </c>
      <c r="V449" s="169"/>
      <c r="W449" s="169"/>
      <c r="X449" s="169"/>
      <c r="Y449" s="169"/>
      <c r="Z449" s="169"/>
      <c r="AA449" s="378"/>
      <c r="AB449" s="169"/>
      <c r="AC449" s="169"/>
      <c r="AD449" s="169"/>
      <c r="AE449" s="371"/>
      <c r="AF449" s="371"/>
      <c r="AG449" s="371"/>
      <c r="AH449" s="169"/>
      <c r="AI449" s="169"/>
      <c r="AJ449" s="169"/>
      <c r="AK449" s="169"/>
      <c r="AL449" s="169"/>
      <c r="AO449" s="176"/>
      <c r="AP449" s="167"/>
    </row>
    <row r="450" spans="9:44" ht="21" customHeight="1" thickBot="1">
      <c r="I450" s="265">
        <f t="shared" si="125"/>
        <v>0</v>
      </c>
      <c r="J450" s="255">
        <f t="shared" si="130"/>
        <v>0</v>
      </c>
      <c r="K450" s="379">
        <f t="shared" si="129"/>
        <v>60</v>
      </c>
      <c r="L450" s="356"/>
      <c r="M450" s="356"/>
      <c r="N450" s="380">
        <f t="shared" si="126"/>
        <v>0</v>
      </c>
      <c r="O450" s="381"/>
      <c r="P450" s="381"/>
      <c r="Q450" s="382">
        <f t="shared" si="127"/>
        <v>0</v>
      </c>
      <c r="R450" s="382">
        <f t="shared" si="128"/>
        <v>0</v>
      </c>
      <c r="S450" s="383"/>
      <c r="T450" s="384"/>
      <c r="U450" s="255">
        <f t="shared" si="131"/>
        <v>0</v>
      </c>
      <c r="V450" s="169"/>
      <c r="W450" s="169"/>
      <c r="X450" s="169"/>
      <c r="Y450" s="169"/>
      <c r="Z450" s="169"/>
      <c r="AA450" s="378"/>
      <c r="AB450" s="169"/>
      <c r="AC450" s="169"/>
      <c r="AD450" s="169"/>
      <c r="AE450" s="371"/>
      <c r="AF450" s="371"/>
      <c r="AG450" s="371"/>
      <c r="AH450" s="169"/>
      <c r="AI450" s="169"/>
      <c r="AJ450" s="169"/>
      <c r="AK450" s="169"/>
      <c r="AL450" s="169"/>
      <c r="AO450" s="176"/>
      <c r="AP450" s="167"/>
    </row>
    <row r="451" spans="9:44" ht="30" customHeight="1" thickBot="1">
      <c r="I451" s="265">
        <f t="shared" ref="I451:I461" si="132">IF(Q$454&gt;0,1,0)</f>
        <v>0</v>
      </c>
      <c r="J451" s="255">
        <f t="shared" ref="J451:J482" si="133">IF($Q$454&gt;0,7,)</f>
        <v>0</v>
      </c>
      <c r="K451" s="2433" t="s">
        <v>1536</v>
      </c>
      <c r="L451" s="2433"/>
      <c r="M451" s="2433"/>
      <c r="N451" s="2433"/>
      <c r="O451" s="2433"/>
      <c r="P451" s="2433"/>
      <c r="Q451" s="2433"/>
      <c r="R451" s="2433"/>
      <c r="S451" s="2433"/>
      <c r="T451" s="2433"/>
      <c r="U451" s="255">
        <f t="shared" ref="U451:U482" si="134">IF($Q$454&gt;0,7,)</f>
        <v>0</v>
      </c>
      <c r="V451" s="395" t="s">
        <v>1535</v>
      </c>
      <c r="AF451" s="261" t="s">
        <v>1534</v>
      </c>
      <c r="AG451" s="262"/>
      <c r="AH451" s="262"/>
      <c r="AI451" s="262"/>
      <c r="AJ451" s="263"/>
      <c r="AN451" s="264"/>
      <c r="AO451" s="264"/>
      <c r="AP451" s="176"/>
    </row>
    <row r="452" spans="9:44" ht="21" customHeight="1" thickBot="1">
      <c r="I452" s="265">
        <f t="shared" si="132"/>
        <v>0</v>
      </c>
      <c r="J452" s="255">
        <f t="shared" si="133"/>
        <v>0</v>
      </c>
      <c r="K452" s="2434" t="s">
        <v>1533</v>
      </c>
      <c r="L452" s="2434"/>
      <c r="M452" s="2434"/>
      <c r="N452" s="2434"/>
      <c r="O452" s="2434"/>
      <c r="P452" s="2434"/>
      <c r="Q452" s="2434"/>
      <c r="R452" s="2434"/>
      <c r="S452" s="2434"/>
      <c r="T452" s="2434"/>
      <c r="U452" s="255">
        <f t="shared" si="134"/>
        <v>0</v>
      </c>
      <c r="V452" s="396" t="s">
        <v>1532</v>
      </c>
      <c r="W452" s="411">
        <v>200</v>
      </c>
      <c r="X452" s="412"/>
      <c r="Y452" s="412"/>
      <c r="Z452" s="269"/>
      <c r="AA452" s="270"/>
      <c r="AB452" s="269"/>
      <c r="AC452" s="271"/>
      <c r="AD452" s="272"/>
      <c r="AE452" s="169"/>
      <c r="AF452" s="273" t="s">
        <v>1531</v>
      </c>
      <c r="AG452" s="274" t="s">
        <v>1530</v>
      </c>
      <c r="AH452" s="274" t="s">
        <v>1529</v>
      </c>
      <c r="AI452" s="275" t="s">
        <v>1528</v>
      </c>
      <c r="AJ452" s="263"/>
      <c r="AN452" s="264"/>
      <c r="AO452" s="264"/>
      <c r="AP452" s="176"/>
    </row>
    <row r="453" spans="9:44" ht="21" customHeight="1">
      <c r="I453" s="265">
        <f t="shared" si="132"/>
        <v>0</v>
      </c>
      <c r="J453" s="255">
        <f t="shared" si="133"/>
        <v>0</v>
      </c>
      <c r="K453" s="276" t="s">
        <v>1527</v>
      </c>
      <c r="L453" s="277" t="s">
        <v>1526</v>
      </c>
      <c r="M453" s="278" t="s">
        <v>1653</v>
      </c>
      <c r="N453" s="277" t="s">
        <v>1525</v>
      </c>
      <c r="O453" s="278" t="s">
        <v>1524</v>
      </c>
      <c r="P453" s="277" t="s">
        <v>1523</v>
      </c>
      <c r="Q453" s="277" t="s">
        <v>1522</v>
      </c>
      <c r="R453" s="277" t="s">
        <v>1521</v>
      </c>
      <c r="S453" s="277" t="s">
        <v>1520</v>
      </c>
      <c r="T453" s="279" t="s">
        <v>1519</v>
      </c>
      <c r="U453" s="255">
        <f t="shared" si="134"/>
        <v>0</v>
      </c>
      <c r="V453" s="397" t="s">
        <v>1518</v>
      </c>
      <c r="W453" s="281"/>
      <c r="X453" s="282"/>
      <c r="Y453" s="282"/>
      <c r="Z453" s="283"/>
      <c r="AA453" s="284"/>
      <c r="AB453" s="283"/>
      <c r="AC453" s="285"/>
      <c r="AD453" s="286"/>
      <c r="AE453" s="169"/>
      <c r="AF453" s="287" t="s">
        <v>1517</v>
      </c>
      <c r="AG453" s="288" t="s">
        <v>1516</v>
      </c>
      <c r="AH453" s="288" t="s">
        <v>1515</v>
      </c>
      <c r="AI453" s="289" t="s">
        <v>1514</v>
      </c>
      <c r="AJ453" s="263"/>
      <c r="AN453" s="264"/>
      <c r="AO453" s="264"/>
      <c r="AP453" s="176"/>
    </row>
    <row r="454" spans="9:44" ht="21" customHeight="1" thickBot="1">
      <c r="I454" s="265">
        <f t="shared" si="132"/>
        <v>0</v>
      </c>
      <c r="J454" s="255">
        <f t="shared" si="133"/>
        <v>0</v>
      </c>
      <c r="K454" s="290"/>
      <c r="L454" s="291"/>
      <c r="M454" s="291"/>
      <c r="N454" s="292"/>
      <c r="O454" s="292"/>
      <c r="P454" s="293" t="str">
        <f>IF(COUNTA(Y459:Y466)&gt;1,CONCATENATE(V459,"번지 외 ",COUNTA(Y459:Y466)-1,"필지"),CONCATENATE(V459,"번지"))</f>
        <v>번지</v>
      </c>
      <c r="Q454" s="294">
        <f>+Y467</f>
        <v>0</v>
      </c>
      <c r="R454" s="295"/>
      <c r="S454" s="296">
        <f>COUNT(L462:L474)</f>
        <v>1</v>
      </c>
      <c r="T454" s="297">
        <f>200*S454</f>
        <v>200</v>
      </c>
      <c r="U454" s="255">
        <f t="shared" si="134"/>
        <v>0</v>
      </c>
      <c r="V454" s="397" t="s">
        <v>1513</v>
      </c>
      <c r="W454" s="281"/>
      <c r="X454" s="282"/>
      <c r="Y454" s="282"/>
      <c r="Z454" s="283"/>
      <c r="AA454" s="284"/>
      <c r="AB454" s="283"/>
      <c r="AC454" s="285"/>
      <c r="AD454" s="286"/>
      <c r="AE454" s="169"/>
      <c r="AF454" s="287" t="s">
        <v>1512</v>
      </c>
      <c r="AG454" s="288" t="s">
        <v>1511</v>
      </c>
      <c r="AH454" s="298" t="s">
        <v>1510</v>
      </c>
      <c r="AI454" s="289" t="s">
        <v>1509</v>
      </c>
      <c r="AJ454" s="263"/>
      <c r="AN454" s="333"/>
      <c r="AO454" s="264"/>
      <c r="AP454" s="176"/>
    </row>
    <row r="455" spans="9:44" ht="21" customHeight="1" thickBot="1">
      <c r="I455" s="265">
        <f t="shared" si="132"/>
        <v>0</v>
      </c>
      <c r="J455" s="255">
        <f t="shared" si="133"/>
        <v>0</v>
      </c>
      <c r="K455" s="276" t="s">
        <v>1380</v>
      </c>
      <c r="L455" s="277" t="s">
        <v>1508</v>
      </c>
      <c r="M455" s="277" t="s">
        <v>1377</v>
      </c>
      <c r="N455" s="277" t="s">
        <v>1507</v>
      </c>
      <c r="O455" s="277" t="s">
        <v>1506</v>
      </c>
      <c r="P455" s="299" t="s">
        <v>1404</v>
      </c>
      <c r="Q455" s="299" t="s">
        <v>1403</v>
      </c>
      <c r="R455" s="413" t="s">
        <v>1402</v>
      </c>
      <c r="S455" s="301" t="s">
        <v>1401</v>
      </c>
      <c r="T455" s="279" t="s">
        <v>1400</v>
      </c>
      <c r="U455" s="255">
        <f t="shared" si="134"/>
        <v>0</v>
      </c>
      <c r="V455" s="398" t="s">
        <v>1399</v>
      </c>
      <c r="W455" s="399"/>
      <c r="X455" s="400"/>
      <c r="Y455" s="400"/>
      <c r="Z455" s="401"/>
      <c r="AA455" s="402"/>
      <c r="AB455" s="401"/>
      <c r="AC455" s="403"/>
      <c r="AD455" s="404"/>
      <c r="AE455" s="169"/>
      <c r="AF455" s="287" t="s">
        <v>1398</v>
      </c>
      <c r="AG455" s="309" t="s">
        <v>1397</v>
      </c>
      <c r="AH455" s="310" t="s">
        <v>1396</v>
      </c>
      <c r="AI455" s="289" t="s">
        <v>1395</v>
      </c>
      <c r="AJ455" s="263"/>
      <c r="AN455" s="333"/>
      <c r="AO455" s="264"/>
      <c r="AP455" s="176"/>
    </row>
    <row r="456" spans="9:44" ht="21" customHeight="1" thickBot="1">
      <c r="I456" s="265">
        <f t="shared" si="132"/>
        <v>0</v>
      </c>
      <c r="J456" s="255">
        <f t="shared" si="133"/>
        <v>0</v>
      </c>
      <c r="K456" s="311">
        <f>Z459</f>
        <v>0</v>
      </c>
      <c r="L456" s="312">
        <f>AA459</f>
        <v>0</v>
      </c>
      <c r="M456" s="313">
        <f>AC459</f>
        <v>0</v>
      </c>
      <c r="N456" s="314">
        <f>AB468</f>
        <v>0</v>
      </c>
      <c r="O456" s="315">
        <f>IF((Q460+R460)&gt;0,ROUND((Q460/(Q460+R460)),4),0)</f>
        <v>0</v>
      </c>
      <c r="P456" s="316" t="str">
        <f>IF(W455&lt;=15,AI453,IF(W455&gt;30,AI455,AI454))</f>
        <v>완 (15˚ 이하)</v>
      </c>
      <c r="Q456" s="317">
        <f>IF(Q454&gt;0,IF(Q454/COUNTA(AB459:AB466)&gt;=5,AF461,IF(Q454/COUNTA(AB459:AB466)&lt;3,AF463,AF462)),)</f>
        <v>0</v>
      </c>
      <c r="R456" s="414"/>
      <c r="S456" s="319">
        <f>W455</f>
        <v>0</v>
      </c>
      <c r="T456" s="320">
        <f>ROUND(N456/10000*N462,0)</f>
        <v>0</v>
      </c>
      <c r="U456" s="255">
        <f t="shared" si="134"/>
        <v>0</v>
      </c>
      <c r="V456" s="405">
        <v>0</v>
      </c>
      <c r="W456" s="405"/>
      <c r="X456" s="405"/>
      <c r="Y456" s="405"/>
      <c r="Z456" s="405"/>
      <c r="AA456" s="406"/>
      <c r="AB456" s="405"/>
      <c r="AC456" s="405"/>
      <c r="AD456" s="405"/>
      <c r="AE456" s="169"/>
      <c r="AF456" s="287" t="s">
        <v>1394</v>
      </c>
      <c r="AG456" s="288"/>
      <c r="AH456" s="321"/>
      <c r="AI456" s="289"/>
      <c r="AJ456" s="263"/>
      <c r="AN456" s="264"/>
      <c r="AO456" s="264"/>
      <c r="AP456" s="176"/>
    </row>
    <row r="457" spans="9:44" ht="21" customHeight="1" thickBot="1">
      <c r="I457" s="265">
        <f t="shared" si="132"/>
        <v>0</v>
      </c>
      <c r="J457" s="255">
        <f t="shared" si="133"/>
        <v>0</v>
      </c>
      <c r="K457" s="2438" t="s">
        <v>1393</v>
      </c>
      <c r="L457" s="2438"/>
      <c r="M457" s="2438"/>
      <c r="N457" s="2438"/>
      <c r="O457" s="2438"/>
      <c r="P457" s="2438"/>
      <c r="Q457" s="2438"/>
      <c r="R457" s="2438"/>
      <c r="S457" s="2438"/>
      <c r="T457" s="2438"/>
      <c r="U457" s="255">
        <f t="shared" si="134"/>
        <v>0</v>
      </c>
      <c r="AE457" s="169"/>
      <c r="AF457" s="287"/>
      <c r="AG457" s="288"/>
      <c r="AH457" s="321"/>
      <c r="AI457" s="289"/>
      <c r="AJ457" s="263"/>
      <c r="AN457" s="264"/>
      <c r="AO457" s="264"/>
      <c r="AP457" s="176"/>
    </row>
    <row r="458" spans="9:44" ht="21" customHeight="1" thickBot="1">
      <c r="I458" s="265">
        <f t="shared" si="132"/>
        <v>0</v>
      </c>
      <c r="J458" s="255">
        <f t="shared" si="133"/>
        <v>0</v>
      </c>
      <c r="K458" s="2439" t="s">
        <v>1392</v>
      </c>
      <c r="L458" s="2441" t="s">
        <v>1391</v>
      </c>
      <c r="M458" s="2443" t="s">
        <v>1390</v>
      </c>
      <c r="N458" s="2443" t="s">
        <v>1389</v>
      </c>
      <c r="O458" s="2445" t="s">
        <v>1388</v>
      </c>
      <c r="P458" s="2445"/>
      <c r="Q458" s="2445" t="s">
        <v>1387</v>
      </c>
      <c r="R458" s="2445"/>
      <c r="S458" s="2446" t="s">
        <v>1386</v>
      </c>
      <c r="T458" s="2448" t="s">
        <v>1385</v>
      </c>
      <c r="U458" s="255">
        <f t="shared" si="134"/>
        <v>0</v>
      </c>
      <c r="V458" s="396" t="s">
        <v>1384</v>
      </c>
      <c r="W458" s="407" t="s">
        <v>1383</v>
      </c>
      <c r="X458" s="407" t="s">
        <v>1382</v>
      </c>
      <c r="Y458" s="407" t="s">
        <v>1381</v>
      </c>
      <c r="Z458" s="407" t="s">
        <v>1380</v>
      </c>
      <c r="AA458" s="408" t="s">
        <v>1379</v>
      </c>
      <c r="AB458" s="407" t="s">
        <v>1378</v>
      </c>
      <c r="AC458" s="409" t="s">
        <v>1377</v>
      </c>
      <c r="AD458" s="410" t="s">
        <v>1147</v>
      </c>
      <c r="AE458" s="169"/>
      <c r="AF458" s="329"/>
      <c r="AG458" s="330"/>
      <c r="AH458" s="331"/>
      <c r="AI458" s="332"/>
      <c r="AJ458" s="333"/>
      <c r="AN458" s="264"/>
      <c r="AO458" s="169"/>
      <c r="AP458" s="176"/>
    </row>
    <row r="459" spans="9:44" ht="21" customHeight="1" thickBot="1">
      <c r="I459" s="265">
        <f t="shared" si="132"/>
        <v>0</v>
      </c>
      <c r="J459" s="255">
        <f t="shared" si="133"/>
        <v>0</v>
      </c>
      <c r="K459" s="2440"/>
      <c r="L459" s="2442"/>
      <c r="M459" s="2444"/>
      <c r="N459" s="2444"/>
      <c r="O459" s="334" t="s">
        <v>1376</v>
      </c>
      <c r="P459" s="335" t="s">
        <v>1375</v>
      </c>
      <c r="Q459" s="335" t="s">
        <v>1376</v>
      </c>
      <c r="R459" s="415" t="s">
        <v>1375</v>
      </c>
      <c r="S459" s="2447"/>
      <c r="T459" s="2449"/>
      <c r="U459" s="255">
        <f t="shared" si="134"/>
        <v>0</v>
      </c>
      <c r="V459" s="337"/>
      <c r="W459" s="338"/>
      <c r="X459" s="338"/>
      <c r="Y459" s="338"/>
      <c r="Z459" s="338"/>
      <c r="AA459" s="339"/>
      <c r="AB459" s="338"/>
      <c r="AC459" s="340"/>
      <c r="AD459" s="341"/>
      <c r="AE459" s="169"/>
      <c r="AF459" s="262"/>
      <c r="AG459" s="262"/>
      <c r="AH459" s="262"/>
      <c r="AI459" s="342"/>
      <c r="AJ459" s="333"/>
      <c r="AN459" s="264"/>
      <c r="AO459" s="169"/>
      <c r="AP459" s="176"/>
    </row>
    <row r="460" spans="9:44" ht="21" customHeight="1">
      <c r="I460" s="265">
        <f t="shared" si="132"/>
        <v>0</v>
      </c>
      <c r="J460" s="255">
        <f t="shared" si="133"/>
        <v>0</v>
      </c>
      <c r="K460" s="343" t="s">
        <v>1374</v>
      </c>
      <c r="L460" s="344"/>
      <c r="M460" s="344"/>
      <c r="N460" s="416">
        <f>N461/S454</f>
        <v>0</v>
      </c>
      <c r="O460" s="417">
        <f>ROUND(O461/S454,1)</f>
        <v>0</v>
      </c>
      <c r="P460" s="417">
        <f>ROUND(P461/S454,1)</f>
        <v>0</v>
      </c>
      <c r="Q460" s="416">
        <f>ROUND(Q461/S454,0)</f>
        <v>0</v>
      </c>
      <c r="R460" s="416">
        <f>ROUND(R461/S454,0)</f>
        <v>0</v>
      </c>
      <c r="S460" s="418" t="s">
        <v>1031</v>
      </c>
      <c r="T460" s="348"/>
      <c r="U460" s="255">
        <f t="shared" si="134"/>
        <v>0</v>
      </c>
      <c r="V460" s="337"/>
      <c r="W460" s="419"/>
      <c r="X460" s="419"/>
      <c r="Y460" s="419"/>
      <c r="Z460" s="338"/>
      <c r="AA460" s="339"/>
      <c r="AB460" s="338"/>
      <c r="AC460" s="340"/>
      <c r="AD460" s="341"/>
      <c r="AE460" s="169"/>
      <c r="AF460" s="273" t="s">
        <v>1373</v>
      </c>
      <c r="AG460" s="274" t="s">
        <v>1372</v>
      </c>
      <c r="AH460" s="325" t="s">
        <v>1371</v>
      </c>
      <c r="AI460" s="350"/>
      <c r="AJ460" s="263"/>
      <c r="AN460" s="333"/>
      <c r="AO460" s="169"/>
      <c r="AP460" s="176"/>
    </row>
    <row r="461" spans="9:44" ht="21" customHeight="1">
      <c r="I461" s="265">
        <f t="shared" si="132"/>
        <v>0</v>
      </c>
      <c r="J461" s="255">
        <f t="shared" si="133"/>
        <v>0</v>
      </c>
      <c r="K461" s="343" t="s">
        <v>1366</v>
      </c>
      <c r="L461" s="344"/>
      <c r="M461" s="344"/>
      <c r="N461" s="420">
        <f>SUM(N462:N525)</f>
        <v>0</v>
      </c>
      <c r="O461" s="420">
        <f>SUM(O462:O525)</f>
        <v>0</v>
      </c>
      <c r="P461" s="420">
        <f>SUM(P462:P525)</f>
        <v>0</v>
      </c>
      <c r="Q461" s="420">
        <f>SUM(Q462:Q525)</f>
        <v>0</v>
      </c>
      <c r="R461" s="420">
        <f>SUM(R462:R525)</f>
        <v>0</v>
      </c>
      <c r="S461" s="421"/>
      <c r="T461" s="353"/>
      <c r="U461" s="255">
        <f t="shared" si="134"/>
        <v>0</v>
      </c>
      <c r="V461" s="337"/>
      <c r="W461" s="419"/>
      <c r="X461" s="419"/>
      <c r="Y461" s="419"/>
      <c r="Z461" s="338"/>
      <c r="AA461" s="339"/>
      <c r="AB461" s="338"/>
      <c r="AC461" s="340"/>
      <c r="AD461" s="341"/>
      <c r="AE461" s="169"/>
      <c r="AF461" s="287" t="s">
        <v>1370</v>
      </c>
      <c r="AG461" s="288" t="s">
        <v>1151</v>
      </c>
      <c r="AH461" s="354">
        <v>0</v>
      </c>
      <c r="AI461" s="422"/>
      <c r="AJ461" s="263"/>
      <c r="AN461" s="333"/>
      <c r="AO461" s="169"/>
      <c r="AP461" s="176"/>
    </row>
    <row r="462" spans="9:44" ht="21" customHeight="1">
      <c r="I462" s="265">
        <f t="shared" ref="I462:I475" si="135">IF((O$462+P$462)&gt;0,1,0)</f>
        <v>0</v>
      </c>
      <c r="J462" s="255">
        <f t="shared" si="133"/>
        <v>0</v>
      </c>
      <c r="K462" s="343">
        <v>1</v>
      </c>
      <c r="L462" s="356">
        <v>0</v>
      </c>
      <c r="M462" s="356"/>
      <c r="N462" s="357">
        <f t="shared" ref="N462:N475" si="136">IF(O462+P462&gt;0,$W$452,)</f>
        <v>0</v>
      </c>
      <c r="O462" s="358"/>
      <c r="P462" s="358"/>
      <c r="Q462" s="359">
        <f t="shared" ref="Q462:Q475" si="137">ROUND(O462*50,0)</f>
        <v>0</v>
      </c>
      <c r="R462" s="359">
        <f t="shared" ref="R462:R475" si="138">ROUND(P462*50,0)</f>
        <v>0</v>
      </c>
      <c r="S462" s="360" t="s">
        <v>1031</v>
      </c>
      <c r="T462" s="361"/>
      <c r="U462" s="255">
        <f t="shared" si="134"/>
        <v>0</v>
      </c>
      <c r="V462" s="337"/>
      <c r="W462" s="419"/>
      <c r="X462" s="419"/>
      <c r="Y462" s="419"/>
      <c r="Z462" s="338"/>
      <c r="AA462" s="339"/>
      <c r="AB462" s="338"/>
      <c r="AC462" s="340"/>
      <c r="AD462" s="341"/>
      <c r="AE462" s="169"/>
      <c r="AF462" s="287" t="s">
        <v>1369</v>
      </c>
      <c r="AG462" s="288" t="s">
        <v>1368</v>
      </c>
      <c r="AH462" s="362">
        <v>0.05</v>
      </c>
      <c r="AI462" s="422"/>
      <c r="AJ462" s="263"/>
      <c r="AM462" s="167"/>
      <c r="AN462" s="176"/>
      <c r="AO462" s="169"/>
      <c r="AP462" s="176"/>
      <c r="AQ462" s="167"/>
    </row>
    <row r="463" spans="9:44" ht="21" customHeight="1">
      <c r="I463" s="265">
        <f t="shared" si="135"/>
        <v>0</v>
      </c>
      <c r="J463" s="255">
        <f t="shared" si="133"/>
        <v>0</v>
      </c>
      <c r="K463" s="343">
        <f t="shared" ref="K463:K475" si="139">+K462+1</f>
        <v>2</v>
      </c>
      <c r="L463" s="356"/>
      <c r="M463" s="356"/>
      <c r="N463" s="357">
        <f t="shared" si="136"/>
        <v>0</v>
      </c>
      <c r="O463" s="358"/>
      <c r="P463" s="358"/>
      <c r="Q463" s="359">
        <f t="shared" si="137"/>
        <v>0</v>
      </c>
      <c r="R463" s="359">
        <f t="shared" si="138"/>
        <v>0</v>
      </c>
      <c r="S463" s="360"/>
      <c r="T463" s="361"/>
      <c r="U463" s="255">
        <f t="shared" si="134"/>
        <v>0</v>
      </c>
      <c r="V463" s="337"/>
      <c r="W463" s="419"/>
      <c r="X463" s="419"/>
      <c r="Y463" s="419"/>
      <c r="Z463" s="338"/>
      <c r="AA463" s="339"/>
      <c r="AB463" s="338"/>
      <c r="AC463" s="340"/>
      <c r="AD463" s="341"/>
      <c r="AE463" s="169"/>
      <c r="AF463" s="287" t="s">
        <v>1367</v>
      </c>
      <c r="AG463" s="288" t="s">
        <v>1150</v>
      </c>
      <c r="AH463" s="362">
        <v>0.1</v>
      </c>
      <c r="AI463" s="363"/>
      <c r="AJ463" s="263"/>
      <c r="AN463" s="176"/>
      <c r="AO463" s="169"/>
      <c r="AP463" s="176"/>
    </row>
    <row r="464" spans="9:44" ht="21" customHeight="1">
      <c r="I464" s="265">
        <f t="shared" si="135"/>
        <v>0</v>
      </c>
      <c r="J464" s="255">
        <f t="shared" si="133"/>
        <v>0</v>
      </c>
      <c r="K464" s="343">
        <f t="shared" si="139"/>
        <v>3</v>
      </c>
      <c r="L464" s="356"/>
      <c r="M464" s="356"/>
      <c r="N464" s="357">
        <f t="shared" si="136"/>
        <v>0</v>
      </c>
      <c r="O464" s="358"/>
      <c r="P464" s="358"/>
      <c r="Q464" s="359">
        <f t="shared" si="137"/>
        <v>0</v>
      </c>
      <c r="R464" s="359">
        <f t="shared" si="138"/>
        <v>0</v>
      </c>
      <c r="S464" s="360"/>
      <c r="T464" s="361"/>
      <c r="U464" s="255">
        <f t="shared" si="134"/>
        <v>0</v>
      </c>
      <c r="V464" s="337"/>
      <c r="W464" s="419"/>
      <c r="X464" s="419"/>
      <c r="Y464" s="419"/>
      <c r="Z464" s="338"/>
      <c r="AA464" s="339"/>
      <c r="AB464" s="338"/>
      <c r="AC464" s="340"/>
      <c r="AD464" s="341"/>
      <c r="AE464" s="169"/>
      <c r="AF464" s="287"/>
      <c r="AG464" s="288"/>
      <c r="AH464" s="364"/>
      <c r="AI464" s="289"/>
      <c r="AJ464" s="333"/>
      <c r="AM464" s="169"/>
      <c r="AN464" s="176"/>
      <c r="AO464" s="169"/>
      <c r="AP464" s="176"/>
      <c r="AR464" s="167"/>
    </row>
    <row r="465" spans="1:45" ht="21" customHeight="1" thickBot="1">
      <c r="I465" s="265">
        <f t="shared" si="135"/>
        <v>0</v>
      </c>
      <c r="J465" s="255">
        <f t="shared" si="133"/>
        <v>0</v>
      </c>
      <c r="K465" s="343">
        <f t="shared" si="139"/>
        <v>4</v>
      </c>
      <c r="L465" s="356"/>
      <c r="M465" s="356"/>
      <c r="N465" s="357">
        <f t="shared" si="136"/>
        <v>0</v>
      </c>
      <c r="O465" s="358"/>
      <c r="P465" s="358"/>
      <c r="Q465" s="359">
        <f t="shared" si="137"/>
        <v>0</v>
      </c>
      <c r="R465" s="359">
        <f t="shared" si="138"/>
        <v>0</v>
      </c>
      <c r="S465" s="360"/>
      <c r="T465" s="361"/>
      <c r="U465" s="255">
        <f t="shared" si="134"/>
        <v>0</v>
      </c>
      <c r="V465" s="337"/>
      <c r="W465" s="419"/>
      <c r="X465" s="419"/>
      <c r="Y465" s="419"/>
      <c r="Z465" s="338"/>
      <c r="AA465" s="339"/>
      <c r="AB465" s="338"/>
      <c r="AC465" s="340"/>
      <c r="AD465" s="341"/>
      <c r="AE465" s="169"/>
      <c r="AF465" s="329"/>
      <c r="AG465" s="423"/>
      <c r="AH465" s="330"/>
      <c r="AI465" s="332"/>
      <c r="AJ465" s="333"/>
      <c r="AM465" s="169"/>
      <c r="AN465" s="176"/>
      <c r="AO465" s="169"/>
      <c r="AP465" s="176"/>
    </row>
    <row r="466" spans="1:45" ht="21" customHeight="1">
      <c r="I466" s="265">
        <f t="shared" si="135"/>
        <v>0</v>
      </c>
      <c r="J466" s="255">
        <f t="shared" si="133"/>
        <v>0</v>
      </c>
      <c r="K466" s="343">
        <f t="shared" si="139"/>
        <v>5</v>
      </c>
      <c r="L466" s="356"/>
      <c r="M466" s="356"/>
      <c r="N466" s="357">
        <f t="shared" si="136"/>
        <v>0</v>
      </c>
      <c r="O466" s="358"/>
      <c r="P466" s="358"/>
      <c r="Q466" s="359">
        <f t="shared" si="137"/>
        <v>0</v>
      </c>
      <c r="R466" s="359">
        <f t="shared" si="138"/>
        <v>0</v>
      </c>
      <c r="S466" s="360"/>
      <c r="T466" s="361"/>
      <c r="U466" s="255">
        <f t="shared" si="134"/>
        <v>0</v>
      </c>
      <c r="V466" s="337"/>
      <c r="W466" s="419"/>
      <c r="X466" s="419"/>
      <c r="Y466" s="419"/>
      <c r="Z466" s="338"/>
      <c r="AA466" s="339"/>
      <c r="AB466" s="338"/>
      <c r="AC466" s="340"/>
      <c r="AD466" s="341"/>
      <c r="AE466" s="167"/>
      <c r="AF466" s="176"/>
      <c r="AG466" s="176"/>
      <c r="AH466" s="176"/>
      <c r="AI466" s="176"/>
      <c r="AJ466" s="176"/>
      <c r="AK466" s="167"/>
      <c r="AL466" s="167"/>
      <c r="AM466" s="169"/>
      <c r="AN466" s="176"/>
      <c r="AO466" s="176"/>
      <c r="AP466" s="176"/>
      <c r="AS466" s="167"/>
    </row>
    <row r="467" spans="1:45" ht="21" customHeight="1">
      <c r="I467" s="265">
        <f t="shared" si="135"/>
        <v>0</v>
      </c>
      <c r="J467" s="255">
        <f t="shared" si="133"/>
        <v>0</v>
      </c>
      <c r="K467" s="343">
        <f t="shared" si="139"/>
        <v>6</v>
      </c>
      <c r="L467" s="356"/>
      <c r="M467" s="356"/>
      <c r="N467" s="357">
        <f t="shared" si="136"/>
        <v>0</v>
      </c>
      <c r="O467" s="358"/>
      <c r="P467" s="358"/>
      <c r="Q467" s="359">
        <f t="shared" si="137"/>
        <v>0</v>
      </c>
      <c r="R467" s="359">
        <f t="shared" si="138"/>
        <v>0</v>
      </c>
      <c r="S467" s="360"/>
      <c r="T467" s="361"/>
      <c r="U467" s="255">
        <f t="shared" si="134"/>
        <v>0</v>
      </c>
      <c r="V467" s="280" t="s">
        <v>1366</v>
      </c>
      <c r="W467" s="366">
        <f>SUM(W459:W466)</f>
        <v>0</v>
      </c>
      <c r="X467" s="366">
        <f>SUM(X459:X466)</f>
        <v>0</v>
      </c>
      <c r="Y467" s="366">
        <f>SUM(Y459:Y466)</f>
        <v>0</v>
      </c>
      <c r="Z467" s="367"/>
      <c r="AA467" s="368"/>
      <c r="AB467" s="366">
        <f>SUM(AB459:AB466)</f>
        <v>0</v>
      </c>
      <c r="AC467" s="369"/>
      <c r="AD467" s="370"/>
      <c r="AE467" s="371"/>
      <c r="AF467" s="169"/>
      <c r="AG467" s="169"/>
      <c r="AH467" s="169"/>
      <c r="AI467" s="169"/>
      <c r="AJ467" s="169"/>
      <c r="AM467" s="169"/>
      <c r="AN467" s="176"/>
      <c r="AO467" s="176"/>
      <c r="AP467" s="176"/>
    </row>
    <row r="468" spans="1:45" s="167" customFormat="1" ht="21" customHeight="1" thickBot="1">
      <c r="A468" s="372"/>
      <c r="B468" s="372"/>
      <c r="C468" s="372"/>
      <c r="D468" s="372"/>
      <c r="E468" s="372"/>
      <c r="F468" s="372"/>
      <c r="G468" s="372"/>
      <c r="I468" s="265">
        <f t="shared" si="135"/>
        <v>0</v>
      </c>
      <c r="J468" s="255">
        <f t="shared" si="133"/>
        <v>0</v>
      </c>
      <c r="K468" s="343">
        <f t="shared" si="139"/>
        <v>7</v>
      </c>
      <c r="L468" s="356"/>
      <c r="M468" s="356"/>
      <c r="N468" s="357">
        <f t="shared" si="136"/>
        <v>0</v>
      </c>
      <c r="O468" s="358"/>
      <c r="P468" s="358"/>
      <c r="Q468" s="359">
        <f t="shared" si="137"/>
        <v>0</v>
      </c>
      <c r="R468" s="359">
        <f t="shared" si="138"/>
        <v>0</v>
      </c>
      <c r="S468" s="360"/>
      <c r="T468" s="361"/>
      <c r="U468" s="255">
        <f t="shared" si="134"/>
        <v>0</v>
      </c>
      <c r="V468" s="373" t="s">
        <v>1374</v>
      </c>
      <c r="W468" s="374"/>
      <c r="X468" s="374"/>
      <c r="Y468" s="374"/>
      <c r="Z468" s="374"/>
      <c r="AA468" s="375"/>
      <c r="AB468" s="374">
        <f>IF(AB467&gt;0,ROUND(AB467/COUNTA(AB459:AB466),0),)</f>
        <v>0</v>
      </c>
      <c r="AC468" s="376"/>
      <c r="AD468" s="377"/>
      <c r="AE468" s="371"/>
      <c r="AF468" s="371"/>
      <c r="AG468" s="371"/>
      <c r="AH468" s="169"/>
      <c r="AI468" s="169"/>
      <c r="AJ468" s="169"/>
      <c r="AK468" s="169"/>
      <c r="AL468" s="169"/>
      <c r="AM468" s="169"/>
      <c r="AN468" s="176"/>
      <c r="AO468" s="176"/>
      <c r="AP468" s="176"/>
      <c r="AQ468" s="253"/>
      <c r="AR468" s="253"/>
      <c r="AS468" s="253"/>
    </row>
    <row r="469" spans="1:45" ht="21" customHeight="1">
      <c r="I469" s="265">
        <f t="shared" si="135"/>
        <v>0</v>
      </c>
      <c r="J469" s="255">
        <f t="shared" si="133"/>
        <v>0</v>
      </c>
      <c r="K469" s="343">
        <f t="shared" si="139"/>
        <v>8</v>
      </c>
      <c r="L469" s="356"/>
      <c r="M469" s="356"/>
      <c r="N469" s="357">
        <f t="shared" si="136"/>
        <v>0</v>
      </c>
      <c r="O469" s="358"/>
      <c r="P469" s="358"/>
      <c r="Q469" s="359">
        <f t="shared" si="137"/>
        <v>0</v>
      </c>
      <c r="R469" s="359">
        <f t="shared" si="138"/>
        <v>0</v>
      </c>
      <c r="S469" s="360"/>
      <c r="T469" s="361"/>
      <c r="U469" s="255">
        <f t="shared" si="134"/>
        <v>0</v>
      </c>
      <c r="V469" s="169"/>
      <c r="W469" s="169"/>
      <c r="X469" s="169"/>
      <c r="Y469" s="169"/>
      <c r="Z469" s="169"/>
      <c r="AA469" s="378"/>
      <c r="AB469" s="169"/>
      <c r="AC469" s="169"/>
      <c r="AD469" s="169"/>
      <c r="AE469" s="371"/>
      <c r="AF469" s="371"/>
      <c r="AG469" s="371"/>
      <c r="AH469" s="169"/>
      <c r="AI469" s="169"/>
      <c r="AJ469" s="169"/>
      <c r="AK469" s="169"/>
      <c r="AL469" s="169"/>
      <c r="AM469" s="169"/>
      <c r="AN469" s="176"/>
      <c r="AO469" s="176"/>
      <c r="AP469" s="176"/>
    </row>
    <row r="470" spans="1:45" ht="21" customHeight="1">
      <c r="I470" s="265">
        <f t="shared" si="135"/>
        <v>0</v>
      </c>
      <c r="J470" s="255">
        <f t="shared" si="133"/>
        <v>0</v>
      </c>
      <c r="K470" s="343">
        <f t="shared" si="139"/>
        <v>9</v>
      </c>
      <c r="L470" s="356"/>
      <c r="M470" s="356"/>
      <c r="N470" s="357">
        <f t="shared" si="136"/>
        <v>0</v>
      </c>
      <c r="O470" s="358"/>
      <c r="P470" s="358"/>
      <c r="Q470" s="359">
        <f t="shared" si="137"/>
        <v>0</v>
      </c>
      <c r="R470" s="359">
        <f t="shared" si="138"/>
        <v>0</v>
      </c>
      <c r="S470" s="360"/>
      <c r="T470" s="361"/>
      <c r="U470" s="255">
        <f t="shared" si="134"/>
        <v>0</v>
      </c>
      <c r="V470" s="169"/>
      <c r="W470" s="169"/>
      <c r="X470" s="169"/>
      <c r="Y470" s="169"/>
      <c r="Z470" s="169"/>
      <c r="AA470" s="378"/>
      <c r="AB470" s="169"/>
      <c r="AC470" s="169"/>
      <c r="AD470" s="169"/>
      <c r="AE470" s="371"/>
      <c r="AF470" s="371"/>
      <c r="AG470" s="371"/>
      <c r="AH470" s="169"/>
      <c r="AI470" s="169"/>
      <c r="AJ470" s="169"/>
      <c r="AK470" s="169"/>
      <c r="AL470" s="169"/>
      <c r="AM470" s="169"/>
      <c r="AN470" s="176"/>
      <c r="AO470" s="176"/>
      <c r="AP470" s="176"/>
    </row>
    <row r="471" spans="1:45" ht="21" customHeight="1">
      <c r="I471" s="265">
        <f t="shared" si="135"/>
        <v>0</v>
      </c>
      <c r="J471" s="255">
        <f t="shared" si="133"/>
        <v>0</v>
      </c>
      <c r="K471" s="343">
        <f t="shared" si="139"/>
        <v>10</v>
      </c>
      <c r="L471" s="356"/>
      <c r="M471" s="356"/>
      <c r="N471" s="357">
        <f t="shared" si="136"/>
        <v>0</v>
      </c>
      <c r="O471" s="358"/>
      <c r="P471" s="358"/>
      <c r="Q471" s="359">
        <f t="shared" si="137"/>
        <v>0</v>
      </c>
      <c r="R471" s="359">
        <f t="shared" si="138"/>
        <v>0</v>
      </c>
      <c r="S471" s="360"/>
      <c r="T471" s="361"/>
      <c r="U471" s="255">
        <f t="shared" si="134"/>
        <v>0</v>
      </c>
      <c r="V471" s="169"/>
      <c r="W471" s="169"/>
      <c r="X471" s="169"/>
      <c r="Y471" s="169"/>
      <c r="Z471" s="169"/>
      <c r="AA471" s="378"/>
      <c r="AB471" s="169"/>
      <c r="AC471" s="169"/>
      <c r="AD471" s="169"/>
      <c r="AE471" s="371"/>
      <c r="AF471" s="371"/>
      <c r="AG471" s="371"/>
      <c r="AH471" s="169"/>
      <c r="AI471" s="169"/>
      <c r="AJ471" s="169"/>
      <c r="AK471" s="169"/>
      <c r="AL471" s="169"/>
      <c r="AM471" s="169"/>
      <c r="AN471" s="176"/>
      <c r="AO471" s="176"/>
      <c r="AP471" s="176"/>
    </row>
    <row r="472" spans="1:45" ht="21" customHeight="1">
      <c r="I472" s="265">
        <f t="shared" si="135"/>
        <v>0</v>
      </c>
      <c r="J472" s="255">
        <f t="shared" si="133"/>
        <v>0</v>
      </c>
      <c r="K472" s="343">
        <f t="shared" si="139"/>
        <v>11</v>
      </c>
      <c r="L472" s="356"/>
      <c r="M472" s="356"/>
      <c r="N472" s="357">
        <f t="shared" si="136"/>
        <v>0</v>
      </c>
      <c r="O472" s="358"/>
      <c r="P472" s="358"/>
      <c r="Q472" s="359">
        <f t="shared" si="137"/>
        <v>0</v>
      </c>
      <c r="R472" s="359">
        <f t="shared" si="138"/>
        <v>0</v>
      </c>
      <c r="S472" s="360"/>
      <c r="T472" s="361"/>
      <c r="U472" s="255">
        <f t="shared" si="134"/>
        <v>0</v>
      </c>
      <c r="V472" s="169"/>
      <c r="W472" s="169"/>
      <c r="X472" s="169"/>
      <c r="Y472" s="169"/>
      <c r="Z472" s="169"/>
      <c r="AA472" s="378"/>
      <c r="AB472" s="169"/>
      <c r="AC472" s="169"/>
      <c r="AD472" s="169"/>
      <c r="AE472" s="371"/>
      <c r="AF472" s="371"/>
      <c r="AG472" s="371"/>
      <c r="AH472" s="169"/>
      <c r="AI472" s="169"/>
      <c r="AJ472" s="169"/>
      <c r="AK472" s="169"/>
      <c r="AL472" s="169"/>
      <c r="AM472" s="169"/>
      <c r="AN472" s="176"/>
      <c r="AO472" s="176"/>
      <c r="AP472" s="176"/>
    </row>
    <row r="473" spans="1:45" ht="21" customHeight="1">
      <c r="I473" s="265">
        <f t="shared" si="135"/>
        <v>0</v>
      </c>
      <c r="J473" s="255">
        <f t="shared" si="133"/>
        <v>0</v>
      </c>
      <c r="K473" s="343">
        <f t="shared" si="139"/>
        <v>12</v>
      </c>
      <c r="L473" s="356"/>
      <c r="M473" s="356"/>
      <c r="N473" s="357">
        <f t="shared" si="136"/>
        <v>0</v>
      </c>
      <c r="O473" s="358"/>
      <c r="P473" s="358"/>
      <c r="Q473" s="359">
        <f t="shared" si="137"/>
        <v>0</v>
      </c>
      <c r="R473" s="359">
        <f t="shared" si="138"/>
        <v>0</v>
      </c>
      <c r="S473" s="360"/>
      <c r="T473" s="361"/>
      <c r="U473" s="255">
        <f t="shared" si="134"/>
        <v>0</v>
      </c>
      <c r="V473" s="169"/>
      <c r="W473" s="169"/>
      <c r="X473" s="169"/>
      <c r="Y473" s="169"/>
      <c r="Z473" s="169"/>
      <c r="AA473" s="378"/>
      <c r="AB473" s="169"/>
      <c r="AC473" s="169"/>
      <c r="AD473" s="169"/>
      <c r="AE473" s="371"/>
      <c r="AF473" s="371"/>
      <c r="AG473" s="371"/>
      <c r="AH473" s="169"/>
      <c r="AI473" s="169"/>
      <c r="AJ473" s="169"/>
      <c r="AK473" s="169"/>
      <c r="AL473" s="169"/>
      <c r="AM473" s="169"/>
      <c r="AN473" s="176"/>
      <c r="AO473" s="176"/>
      <c r="AP473" s="176"/>
    </row>
    <row r="474" spans="1:45" ht="21" customHeight="1">
      <c r="I474" s="265">
        <f t="shared" si="135"/>
        <v>0</v>
      </c>
      <c r="J474" s="255">
        <f t="shared" si="133"/>
        <v>0</v>
      </c>
      <c r="K474" s="343">
        <f t="shared" si="139"/>
        <v>13</v>
      </c>
      <c r="L474" s="356"/>
      <c r="M474" s="356"/>
      <c r="N474" s="357">
        <f t="shared" si="136"/>
        <v>0</v>
      </c>
      <c r="O474" s="358"/>
      <c r="P474" s="358"/>
      <c r="Q474" s="359">
        <f t="shared" si="137"/>
        <v>0</v>
      </c>
      <c r="R474" s="359">
        <f t="shared" si="138"/>
        <v>0</v>
      </c>
      <c r="S474" s="360"/>
      <c r="T474" s="361"/>
      <c r="U474" s="255">
        <f t="shared" si="134"/>
        <v>0</v>
      </c>
      <c r="V474" s="169"/>
      <c r="W474" s="169"/>
      <c r="X474" s="169"/>
      <c r="Y474" s="169"/>
      <c r="Z474" s="169"/>
      <c r="AA474" s="378"/>
      <c r="AB474" s="169"/>
      <c r="AC474" s="169"/>
      <c r="AD474" s="169"/>
      <c r="AE474" s="371"/>
      <c r="AF474" s="371"/>
      <c r="AG474" s="371"/>
      <c r="AH474" s="169"/>
      <c r="AI474" s="169"/>
      <c r="AJ474" s="169"/>
      <c r="AK474" s="169"/>
      <c r="AL474" s="169"/>
      <c r="AM474" s="169"/>
      <c r="AN474" s="176"/>
      <c r="AO474" s="176"/>
      <c r="AP474" s="176"/>
    </row>
    <row r="475" spans="1:45" ht="21" customHeight="1" thickBot="1">
      <c r="I475" s="265">
        <f t="shared" si="135"/>
        <v>0</v>
      </c>
      <c r="J475" s="255">
        <f t="shared" si="133"/>
        <v>0</v>
      </c>
      <c r="K475" s="385">
        <f t="shared" si="139"/>
        <v>14</v>
      </c>
      <c r="L475" s="356"/>
      <c r="M475" s="356"/>
      <c r="N475" s="387">
        <f t="shared" si="136"/>
        <v>0</v>
      </c>
      <c r="O475" s="388"/>
      <c r="P475" s="388"/>
      <c r="Q475" s="389">
        <f t="shared" si="137"/>
        <v>0</v>
      </c>
      <c r="R475" s="389">
        <f t="shared" si="138"/>
        <v>0</v>
      </c>
      <c r="S475" s="390"/>
      <c r="T475" s="391"/>
      <c r="U475" s="255">
        <f t="shared" si="134"/>
        <v>0</v>
      </c>
      <c r="V475" s="169"/>
      <c r="W475" s="169"/>
      <c r="X475" s="169"/>
      <c r="Y475" s="169"/>
      <c r="Z475" s="169"/>
      <c r="AA475" s="378"/>
      <c r="AB475" s="169"/>
      <c r="AC475" s="169"/>
      <c r="AD475" s="169"/>
      <c r="AE475" s="371"/>
      <c r="AF475" s="371"/>
      <c r="AG475" s="371"/>
      <c r="AH475" s="169"/>
      <c r="AI475" s="169"/>
      <c r="AJ475" s="169"/>
      <c r="AK475" s="169"/>
      <c r="AL475" s="169"/>
      <c r="AM475" s="169"/>
      <c r="AN475" s="176"/>
      <c r="AO475" s="176"/>
      <c r="AP475" s="176"/>
    </row>
    <row r="476" spans="1:45" ht="21" customHeight="1">
      <c r="I476" s="265">
        <f t="shared" ref="I476:I500" si="140">IF((O$478+P$478)&gt;0,1,0)</f>
        <v>0</v>
      </c>
      <c r="J476" s="255">
        <f t="shared" si="133"/>
        <v>0</v>
      </c>
      <c r="K476" s="2439" t="s">
        <v>1392</v>
      </c>
      <c r="L476" s="2441" t="s">
        <v>1391</v>
      </c>
      <c r="M476" s="2443" t="s">
        <v>1390</v>
      </c>
      <c r="N476" s="2443" t="s">
        <v>1389</v>
      </c>
      <c r="O476" s="2445" t="s">
        <v>1388</v>
      </c>
      <c r="P476" s="2445"/>
      <c r="Q476" s="2445" t="s">
        <v>1387</v>
      </c>
      <c r="R476" s="2445"/>
      <c r="S476" s="2446" t="s">
        <v>1386</v>
      </c>
      <c r="T476" s="2448" t="s">
        <v>1385</v>
      </c>
      <c r="U476" s="255">
        <f t="shared" si="134"/>
        <v>0</v>
      </c>
      <c r="V476" s="169"/>
      <c r="W476" s="169"/>
      <c r="X476" s="169"/>
      <c r="Y476" s="169"/>
      <c r="Z476" s="169"/>
      <c r="AA476" s="378"/>
      <c r="AB476" s="169"/>
      <c r="AC476" s="169"/>
      <c r="AD476" s="169"/>
      <c r="AE476" s="371"/>
      <c r="AF476" s="371"/>
      <c r="AG476" s="371"/>
      <c r="AH476" s="169"/>
      <c r="AI476" s="169"/>
      <c r="AJ476" s="169"/>
      <c r="AK476" s="169"/>
      <c r="AL476" s="169"/>
      <c r="AM476" s="169"/>
      <c r="AN476" s="176"/>
      <c r="AO476" s="176"/>
      <c r="AP476" s="176"/>
    </row>
    <row r="477" spans="1:45" ht="21" customHeight="1">
      <c r="I477" s="265">
        <f t="shared" si="140"/>
        <v>0</v>
      </c>
      <c r="J477" s="255">
        <f t="shared" si="133"/>
        <v>0</v>
      </c>
      <c r="K477" s="2440"/>
      <c r="L477" s="2442"/>
      <c r="M477" s="2444"/>
      <c r="N477" s="2444"/>
      <c r="O477" s="334" t="s">
        <v>1376</v>
      </c>
      <c r="P477" s="335" t="s">
        <v>1375</v>
      </c>
      <c r="Q477" s="335" t="s">
        <v>1376</v>
      </c>
      <c r="R477" s="415" t="s">
        <v>1375</v>
      </c>
      <c r="S477" s="2447"/>
      <c r="T477" s="2449"/>
      <c r="U477" s="255">
        <f t="shared" si="134"/>
        <v>0</v>
      </c>
      <c r="V477" s="169"/>
      <c r="W477" s="169"/>
      <c r="X477" s="169"/>
      <c r="Y477" s="169"/>
      <c r="Z477" s="169"/>
      <c r="AA477" s="378"/>
      <c r="AB477" s="169"/>
      <c r="AC477" s="169"/>
      <c r="AD477" s="169"/>
      <c r="AE477" s="371"/>
      <c r="AF477" s="371"/>
      <c r="AG477" s="371"/>
      <c r="AH477" s="169"/>
      <c r="AI477" s="169"/>
      <c r="AJ477" s="169"/>
      <c r="AK477" s="169"/>
      <c r="AL477" s="169"/>
      <c r="AM477" s="169"/>
      <c r="AN477" s="176"/>
      <c r="AO477" s="176"/>
      <c r="AP477" s="176"/>
    </row>
    <row r="478" spans="1:45" ht="21" customHeight="1">
      <c r="I478" s="265">
        <f t="shared" si="140"/>
        <v>0</v>
      </c>
      <c r="J478" s="255">
        <f t="shared" si="133"/>
        <v>0</v>
      </c>
      <c r="K478" s="343">
        <f>+K25+1</f>
        <v>15</v>
      </c>
      <c r="L478" s="356"/>
      <c r="M478" s="356"/>
      <c r="N478" s="357">
        <f t="shared" ref="N478:N500" si="141">IF(O478+P478&gt;0,$W$452,)</f>
        <v>0</v>
      </c>
      <c r="O478" s="358"/>
      <c r="P478" s="358"/>
      <c r="Q478" s="359">
        <f t="shared" ref="Q478:Q500" si="142">ROUND(O478*50,0)</f>
        <v>0</v>
      </c>
      <c r="R478" s="359">
        <f t="shared" ref="R478:R500" si="143">ROUND(P478*50,0)</f>
        <v>0</v>
      </c>
      <c r="S478" s="360"/>
      <c r="T478" s="361"/>
      <c r="U478" s="255">
        <f t="shared" si="134"/>
        <v>0</v>
      </c>
      <c r="V478" s="169"/>
      <c r="W478" s="169"/>
      <c r="X478" s="169"/>
      <c r="Y478" s="169"/>
      <c r="Z478" s="169"/>
      <c r="AA478" s="378"/>
      <c r="AB478" s="169"/>
      <c r="AC478" s="169"/>
      <c r="AD478" s="169"/>
      <c r="AE478" s="371"/>
      <c r="AF478" s="371"/>
      <c r="AG478" s="371"/>
      <c r="AH478" s="169"/>
      <c r="AI478" s="169"/>
      <c r="AJ478" s="169"/>
      <c r="AK478" s="169"/>
      <c r="AL478" s="169"/>
      <c r="AM478" s="169"/>
      <c r="AN478" s="176"/>
      <c r="AO478" s="176"/>
      <c r="AP478" s="176"/>
    </row>
    <row r="479" spans="1:45" ht="21" customHeight="1">
      <c r="I479" s="265">
        <f t="shared" si="140"/>
        <v>0</v>
      </c>
      <c r="J479" s="255">
        <f t="shared" si="133"/>
        <v>0</v>
      </c>
      <c r="K479" s="343">
        <f t="shared" ref="K479:K500" si="144">+K478+1</f>
        <v>16</v>
      </c>
      <c r="L479" s="356"/>
      <c r="M479" s="356"/>
      <c r="N479" s="357">
        <f t="shared" si="141"/>
        <v>0</v>
      </c>
      <c r="O479" s="358"/>
      <c r="P479" s="358"/>
      <c r="Q479" s="359">
        <f t="shared" si="142"/>
        <v>0</v>
      </c>
      <c r="R479" s="359">
        <f t="shared" si="143"/>
        <v>0</v>
      </c>
      <c r="S479" s="360"/>
      <c r="T479" s="361"/>
      <c r="U479" s="255">
        <f t="shared" si="134"/>
        <v>0</v>
      </c>
      <c r="V479" s="169"/>
      <c r="W479" s="169"/>
      <c r="X479" s="169"/>
      <c r="Y479" s="169"/>
      <c r="Z479" s="169"/>
      <c r="AA479" s="378"/>
      <c r="AB479" s="169"/>
      <c r="AC479" s="169"/>
      <c r="AD479" s="169"/>
      <c r="AE479" s="371"/>
      <c r="AF479" s="371"/>
      <c r="AG479" s="371"/>
      <c r="AH479" s="169"/>
      <c r="AI479" s="169"/>
      <c r="AJ479" s="169"/>
      <c r="AK479" s="169"/>
      <c r="AL479" s="169"/>
      <c r="AM479" s="169"/>
      <c r="AN479" s="176"/>
      <c r="AO479" s="176"/>
      <c r="AP479" s="176"/>
    </row>
    <row r="480" spans="1:45" ht="21" customHeight="1">
      <c r="I480" s="265">
        <f t="shared" si="140"/>
        <v>0</v>
      </c>
      <c r="J480" s="255">
        <f t="shared" si="133"/>
        <v>0</v>
      </c>
      <c r="K480" s="343">
        <f t="shared" si="144"/>
        <v>17</v>
      </c>
      <c r="L480" s="356"/>
      <c r="M480" s="356"/>
      <c r="N480" s="357">
        <f t="shared" si="141"/>
        <v>0</v>
      </c>
      <c r="O480" s="358"/>
      <c r="P480" s="358"/>
      <c r="Q480" s="359">
        <f t="shared" si="142"/>
        <v>0</v>
      </c>
      <c r="R480" s="359">
        <f t="shared" si="143"/>
        <v>0</v>
      </c>
      <c r="S480" s="360"/>
      <c r="T480" s="361"/>
      <c r="U480" s="255">
        <f t="shared" si="134"/>
        <v>0</v>
      </c>
      <c r="V480" s="169"/>
      <c r="W480" s="169"/>
      <c r="X480" s="169"/>
      <c r="Y480" s="169"/>
      <c r="Z480" s="169"/>
      <c r="AA480" s="378"/>
      <c r="AB480" s="169"/>
      <c r="AC480" s="169"/>
      <c r="AD480" s="169"/>
      <c r="AE480" s="371"/>
      <c r="AF480" s="371"/>
      <c r="AG480" s="371"/>
      <c r="AH480" s="169"/>
      <c r="AI480" s="169"/>
      <c r="AJ480" s="169"/>
      <c r="AK480" s="169"/>
      <c r="AL480" s="169"/>
      <c r="AM480" s="169"/>
      <c r="AN480" s="176"/>
      <c r="AO480" s="176"/>
      <c r="AP480" s="176"/>
    </row>
    <row r="481" spans="9:42" ht="21" customHeight="1">
      <c r="I481" s="265">
        <f t="shared" si="140"/>
        <v>0</v>
      </c>
      <c r="J481" s="255">
        <f t="shared" si="133"/>
        <v>0</v>
      </c>
      <c r="K481" s="343">
        <f t="shared" si="144"/>
        <v>18</v>
      </c>
      <c r="L481" s="356"/>
      <c r="M481" s="356"/>
      <c r="N481" s="357">
        <f t="shared" si="141"/>
        <v>0</v>
      </c>
      <c r="O481" s="358"/>
      <c r="P481" s="358"/>
      <c r="Q481" s="359">
        <f t="shared" si="142"/>
        <v>0</v>
      </c>
      <c r="R481" s="359">
        <f t="shared" si="143"/>
        <v>0</v>
      </c>
      <c r="S481" s="360"/>
      <c r="T481" s="361"/>
      <c r="U481" s="255">
        <f t="shared" si="134"/>
        <v>0</v>
      </c>
      <c r="V481" s="169"/>
      <c r="W481" s="169"/>
      <c r="X481" s="169"/>
      <c r="Y481" s="169"/>
      <c r="Z481" s="169"/>
      <c r="AA481" s="378"/>
      <c r="AB481" s="169"/>
      <c r="AC481" s="169"/>
      <c r="AD481" s="169"/>
      <c r="AE481" s="371"/>
      <c r="AF481" s="371"/>
      <c r="AG481" s="371"/>
      <c r="AH481" s="169"/>
      <c r="AI481" s="169"/>
      <c r="AJ481" s="169"/>
      <c r="AK481" s="169"/>
      <c r="AL481" s="169"/>
      <c r="AM481" s="169"/>
      <c r="AN481" s="176"/>
      <c r="AO481" s="176"/>
      <c r="AP481" s="176"/>
    </row>
    <row r="482" spans="9:42" ht="21" customHeight="1">
      <c r="I482" s="265">
        <f t="shared" si="140"/>
        <v>0</v>
      </c>
      <c r="J482" s="255">
        <f t="shared" si="133"/>
        <v>0</v>
      </c>
      <c r="K482" s="343">
        <f t="shared" si="144"/>
        <v>19</v>
      </c>
      <c r="L482" s="356"/>
      <c r="M482" s="356"/>
      <c r="N482" s="357">
        <f t="shared" si="141"/>
        <v>0</v>
      </c>
      <c r="O482" s="358"/>
      <c r="P482" s="358"/>
      <c r="Q482" s="359">
        <f t="shared" si="142"/>
        <v>0</v>
      </c>
      <c r="R482" s="359">
        <f t="shared" si="143"/>
        <v>0</v>
      </c>
      <c r="S482" s="360"/>
      <c r="T482" s="361"/>
      <c r="U482" s="255">
        <f t="shared" si="134"/>
        <v>0</v>
      </c>
      <c r="V482" s="169"/>
      <c r="W482" s="169"/>
      <c r="X482" s="169"/>
      <c r="Y482" s="169"/>
      <c r="Z482" s="169"/>
      <c r="AA482" s="378"/>
      <c r="AB482" s="169"/>
      <c r="AC482" s="169"/>
      <c r="AD482" s="169"/>
      <c r="AE482" s="371"/>
      <c r="AF482" s="371"/>
      <c r="AG482" s="371"/>
      <c r="AH482" s="169"/>
      <c r="AI482" s="169"/>
      <c r="AJ482" s="169"/>
      <c r="AK482" s="169"/>
      <c r="AL482" s="169"/>
      <c r="AM482" s="169"/>
      <c r="AN482" s="176"/>
      <c r="AO482" s="176"/>
      <c r="AP482" s="176"/>
    </row>
    <row r="483" spans="9:42" ht="21" customHeight="1">
      <c r="I483" s="265">
        <f t="shared" si="140"/>
        <v>0</v>
      </c>
      <c r="J483" s="255">
        <f t="shared" ref="J483:J514" si="145">IF($Q$454&gt;0,7,)</f>
        <v>0</v>
      </c>
      <c r="K483" s="343">
        <f t="shared" si="144"/>
        <v>20</v>
      </c>
      <c r="L483" s="356"/>
      <c r="M483" s="356"/>
      <c r="N483" s="357">
        <f t="shared" si="141"/>
        <v>0</v>
      </c>
      <c r="O483" s="358"/>
      <c r="P483" s="358"/>
      <c r="Q483" s="359">
        <f t="shared" si="142"/>
        <v>0</v>
      </c>
      <c r="R483" s="359">
        <f t="shared" si="143"/>
        <v>0</v>
      </c>
      <c r="S483" s="360"/>
      <c r="T483" s="361"/>
      <c r="U483" s="255">
        <f t="shared" ref="U483:U514" si="146">IF($Q$454&gt;0,7,)</f>
        <v>0</v>
      </c>
      <c r="V483" s="169"/>
      <c r="W483" s="169"/>
      <c r="X483" s="169"/>
      <c r="Y483" s="169"/>
      <c r="Z483" s="169"/>
      <c r="AA483" s="378"/>
      <c r="AB483" s="169"/>
      <c r="AC483" s="169"/>
      <c r="AD483" s="169"/>
      <c r="AE483" s="371"/>
      <c r="AF483" s="371"/>
      <c r="AG483" s="371"/>
      <c r="AH483" s="169"/>
      <c r="AI483" s="169"/>
      <c r="AJ483" s="169"/>
      <c r="AK483" s="169"/>
      <c r="AL483" s="169"/>
      <c r="AM483" s="169"/>
      <c r="AN483" s="176"/>
      <c r="AO483" s="176"/>
      <c r="AP483" s="176"/>
    </row>
    <row r="484" spans="9:42" ht="21" customHeight="1">
      <c r="I484" s="265">
        <f t="shared" si="140"/>
        <v>0</v>
      </c>
      <c r="J484" s="255">
        <f t="shared" si="145"/>
        <v>0</v>
      </c>
      <c r="K484" s="343">
        <f t="shared" si="144"/>
        <v>21</v>
      </c>
      <c r="L484" s="356"/>
      <c r="M484" s="356"/>
      <c r="N484" s="357">
        <f t="shared" si="141"/>
        <v>0</v>
      </c>
      <c r="O484" s="358"/>
      <c r="P484" s="358"/>
      <c r="Q484" s="359">
        <f t="shared" si="142"/>
        <v>0</v>
      </c>
      <c r="R484" s="359">
        <f t="shared" si="143"/>
        <v>0</v>
      </c>
      <c r="S484" s="360"/>
      <c r="T484" s="361"/>
      <c r="U484" s="255">
        <f t="shared" si="146"/>
        <v>0</v>
      </c>
      <c r="V484" s="169"/>
      <c r="W484" s="169"/>
      <c r="X484" s="169"/>
      <c r="Y484" s="169"/>
      <c r="Z484" s="169"/>
      <c r="AA484" s="378"/>
      <c r="AB484" s="169"/>
      <c r="AC484" s="169"/>
      <c r="AD484" s="169"/>
      <c r="AE484" s="371"/>
      <c r="AF484" s="371"/>
      <c r="AG484" s="371"/>
      <c r="AH484" s="169"/>
      <c r="AI484" s="169"/>
      <c r="AJ484" s="169"/>
      <c r="AK484" s="169"/>
      <c r="AL484" s="169"/>
      <c r="AM484" s="169"/>
      <c r="AN484" s="176"/>
      <c r="AO484" s="176"/>
      <c r="AP484" s="176"/>
    </row>
    <row r="485" spans="9:42" ht="21" customHeight="1">
      <c r="I485" s="265">
        <f t="shared" si="140"/>
        <v>0</v>
      </c>
      <c r="J485" s="255">
        <f t="shared" si="145"/>
        <v>0</v>
      </c>
      <c r="K485" s="343">
        <f t="shared" si="144"/>
        <v>22</v>
      </c>
      <c r="L485" s="356"/>
      <c r="M485" s="356"/>
      <c r="N485" s="357">
        <f t="shared" si="141"/>
        <v>0</v>
      </c>
      <c r="O485" s="358"/>
      <c r="P485" s="358"/>
      <c r="Q485" s="359">
        <f t="shared" si="142"/>
        <v>0</v>
      </c>
      <c r="R485" s="359">
        <f t="shared" si="143"/>
        <v>0</v>
      </c>
      <c r="S485" s="360"/>
      <c r="T485" s="361"/>
      <c r="U485" s="255">
        <f t="shared" si="146"/>
        <v>0</v>
      </c>
      <c r="V485" s="169"/>
      <c r="W485" s="169"/>
      <c r="X485" s="169"/>
      <c r="Y485" s="169"/>
      <c r="Z485" s="169"/>
      <c r="AA485" s="378"/>
      <c r="AB485" s="169"/>
      <c r="AC485" s="169"/>
      <c r="AD485" s="169"/>
      <c r="AE485" s="371"/>
      <c r="AF485" s="371"/>
      <c r="AG485" s="371"/>
      <c r="AH485" s="169"/>
      <c r="AI485" s="169"/>
      <c r="AJ485" s="169"/>
      <c r="AK485" s="169"/>
      <c r="AL485" s="169"/>
      <c r="AM485" s="169"/>
      <c r="AN485" s="176"/>
      <c r="AO485" s="176"/>
      <c r="AP485" s="176"/>
    </row>
    <row r="486" spans="9:42" ht="21" customHeight="1">
      <c r="I486" s="265">
        <f t="shared" si="140"/>
        <v>0</v>
      </c>
      <c r="J486" s="255">
        <f t="shared" si="145"/>
        <v>0</v>
      </c>
      <c r="K486" s="343">
        <f t="shared" si="144"/>
        <v>23</v>
      </c>
      <c r="L486" s="356"/>
      <c r="M486" s="356"/>
      <c r="N486" s="357">
        <f t="shared" si="141"/>
        <v>0</v>
      </c>
      <c r="O486" s="358"/>
      <c r="P486" s="358"/>
      <c r="Q486" s="359">
        <f t="shared" si="142"/>
        <v>0</v>
      </c>
      <c r="R486" s="359">
        <f t="shared" si="143"/>
        <v>0</v>
      </c>
      <c r="S486" s="360"/>
      <c r="T486" s="361"/>
      <c r="U486" s="255">
        <f t="shared" si="146"/>
        <v>0</v>
      </c>
      <c r="V486" s="169"/>
      <c r="W486" s="169"/>
      <c r="X486" s="169"/>
      <c r="Y486" s="169"/>
      <c r="Z486" s="169"/>
      <c r="AA486" s="378"/>
      <c r="AB486" s="169"/>
      <c r="AC486" s="169"/>
      <c r="AD486" s="169"/>
      <c r="AE486" s="371"/>
      <c r="AF486" s="371"/>
      <c r="AG486" s="371"/>
      <c r="AH486" s="169"/>
      <c r="AI486" s="169"/>
      <c r="AJ486" s="169"/>
      <c r="AK486" s="169"/>
      <c r="AL486" s="169"/>
      <c r="AM486" s="169"/>
      <c r="AN486" s="176"/>
      <c r="AO486" s="176"/>
      <c r="AP486" s="176"/>
    </row>
    <row r="487" spans="9:42" ht="21" customHeight="1">
      <c r="I487" s="265">
        <f t="shared" si="140"/>
        <v>0</v>
      </c>
      <c r="J487" s="255">
        <f t="shared" si="145"/>
        <v>0</v>
      </c>
      <c r="K487" s="343">
        <f t="shared" si="144"/>
        <v>24</v>
      </c>
      <c r="L487" s="356"/>
      <c r="M487" s="356"/>
      <c r="N487" s="357">
        <f t="shared" si="141"/>
        <v>0</v>
      </c>
      <c r="O487" s="358"/>
      <c r="P487" s="358"/>
      <c r="Q487" s="359">
        <f t="shared" si="142"/>
        <v>0</v>
      </c>
      <c r="R487" s="359">
        <f t="shared" si="143"/>
        <v>0</v>
      </c>
      <c r="S487" s="360"/>
      <c r="T487" s="361"/>
      <c r="U487" s="255">
        <f t="shared" si="146"/>
        <v>0</v>
      </c>
      <c r="V487" s="169"/>
      <c r="W487" s="169"/>
      <c r="X487" s="169"/>
      <c r="Y487" s="169"/>
      <c r="Z487" s="169"/>
      <c r="AA487" s="378"/>
      <c r="AB487" s="169"/>
      <c r="AC487" s="169"/>
      <c r="AD487" s="169"/>
      <c r="AE487" s="371"/>
      <c r="AF487" s="371"/>
      <c r="AG487" s="371"/>
      <c r="AH487" s="169"/>
      <c r="AI487" s="169"/>
      <c r="AJ487" s="169"/>
      <c r="AK487" s="169"/>
      <c r="AL487" s="169"/>
      <c r="AM487" s="169"/>
      <c r="AN487" s="176"/>
      <c r="AO487" s="176"/>
      <c r="AP487" s="176"/>
    </row>
    <row r="488" spans="9:42" ht="21" customHeight="1">
      <c r="I488" s="265">
        <f t="shared" si="140"/>
        <v>0</v>
      </c>
      <c r="J488" s="255">
        <f t="shared" si="145"/>
        <v>0</v>
      </c>
      <c r="K488" s="343">
        <f t="shared" si="144"/>
        <v>25</v>
      </c>
      <c r="L488" s="356"/>
      <c r="M488" s="356"/>
      <c r="N488" s="357">
        <f t="shared" si="141"/>
        <v>0</v>
      </c>
      <c r="O488" s="358"/>
      <c r="P488" s="358"/>
      <c r="Q488" s="359">
        <f t="shared" si="142"/>
        <v>0</v>
      </c>
      <c r="R488" s="359">
        <f t="shared" si="143"/>
        <v>0</v>
      </c>
      <c r="S488" s="360"/>
      <c r="T488" s="361"/>
      <c r="U488" s="255">
        <f t="shared" si="146"/>
        <v>0</v>
      </c>
      <c r="V488" s="169"/>
      <c r="W488" s="169"/>
      <c r="X488" s="169"/>
      <c r="Y488" s="169"/>
      <c r="Z488" s="169"/>
      <c r="AA488" s="378"/>
      <c r="AB488" s="169"/>
      <c r="AC488" s="169"/>
      <c r="AD488" s="169"/>
      <c r="AE488" s="371"/>
      <c r="AF488" s="371"/>
      <c r="AG488" s="371"/>
      <c r="AH488" s="169"/>
      <c r="AI488" s="169"/>
      <c r="AJ488" s="169"/>
      <c r="AK488" s="169"/>
      <c r="AL488" s="169"/>
      <c r="AM488" s="169"/>
      <c r="AN488" s="176"/>
      <c r="AO488" s="176"/>
      <c r="AP488" s="176"/>
    </row>
    <row r="489" spans="9:42" ht="21" customHeight="1">
      <c r="I489" s="265">
        <f t="shared" si="140"/>
        <v>0</v>
      </c>
      <c r="J489" s="255">
        <f t="shared" si="145"/>
        <v>0</v>
      </c>
      <c r="K489" s="343">
        <f t="shared" si="144"/>
        <v>26</v>
      </c>
      <c r="L489" s="356"/>
      <c r="M489" s="356"/>
      <c r="N489" s="357">
        <f t="shared" si="141"/>
        <v>0</v>
      </c>
      <c r="O489" s="358"/>
      <c r="P489" s="358"/>
      <c r="Q489" s="359">
        <f t="shared" si="142"/>
        <v>0</v>
      </c>
      <c r="R489" s="359">
        <f t="shared" si="143"/>
        <v>0</v>
      </c>
      <c r="S489" s="360"/>
      <c r="T489" s="361"/>
      <c r="U489" s="255">
        <f t="shared" si="146"/>
        <v>0</v>
      </c>
      <c r="V489" s="169"/>
      <c r="W489" s="169"/>
      <c r="X489" s="169"/>
      <c r="Y489" s="169"/>
      <c r="Z489" s="169"/>
      <c r="AA489" s="378"/>
      <c r="AB489" s="169"/>
      <c r="AC489" s="169"/>
      <c r="AD489" s="169"/>
      <c r="AE489" s="371"/>
      <c r="AF489" s="371"/>
      <c r="AG489" s="371"/>
      <c r="AH489" s="169"/>
      <c r="AI489" s="169"/>
      <c r="AJ489" s="169"/>
      <c r="AK489" s="169"/>
      <c r="AL489" s="169"/>
      <c r="AM489" s="169"/>
      <c r="AN489" s="176"/>
      <c r="AO489" s="176"/>
      <c r="AP489" s="176"/>
    </row>
    <row r="490" spans="9:42" ht="21" customHeight="1">
      <c r="I490" s="265">
        <f t="shared" si="140"/>
        <v>0</v>
      </c>
      <c r="J490" s="255">
        <f t="shared" si="145"/>
        <v>0</v>
      </c>
      <c r="K490" s="343">
        <f t="shared" si="144"/>
        <v>27</v>
      </c>
      <c r="L490" s="356"/>
      <c r="M490" s="356"/>
      <c r="N490" s="357">
        <f t="shared" si="141"/>
        <v>0</v>
      </c>
      <c r="O490" s="358"/>
      <c r="P490" s="358"/>
      <c r="Q490" s="359">
        <f t="shared" si="142"/>
        <v>0</v>
      </c>
      <c r="R490" s="359">
        <f t="shared" si="143"/>
        <v>0</v>
      </c>
      <c r="S490" s="360"/>
      <c r="T490" s="361"/>
      <c r="U490" s="255">
        <f t="shared" si="146"/>
        <v>0</v>
      </c>
      <c r="V490" s="169"/>
      <c r="W490" s="169"/>
      <c r="X490" s="169"/>
      <c r="Y490" s="169"/>
      <c r="Z490" s="169"/>
      <c r="AA490" s="378"/>
      <c r="AB490" s="169"/>
      <c r="AC490" s="169"/>
      <c r="AD490" s="169"/>
      <c r="AE490" s="371"/>
      <c r="AF490" s="371"/>
      <c r="AG490" s="371"/>
      <c r="AH490" s="169"/>
      <c r="AI490" s="169"/>
      <c r="AJ490" s="169"/>
      <c r="AK490" s="169"/>
      <c r="AL490" s="169"/>
      <c r="AM490" s="169"/>
      <c r="AN490" s="176"/>
      <c r="AO490" s="176"/>
      <c r="AP490" s="176"/>
    </row>
    <row r="491" spans="9:42" ht="21" customHeight="1">
      <c r="I491" s="265">
        <f t="shared" si="140"/>
        <v>0</v>
      </c>
      <c r="J491" s="255">
        <f t="shared" si="145"/>
        <v>0</v>
      </c>
      <c r="K491" s="343">
        <f t="shared" si="144"/>
        <v>28</v>
      </c>
      <c r="L491" s="356"/>
      <c r="M491" s="356"/>
      <c r="N491" s="357">
        <f t="shared" si="141"/>
        <v>0</v>
      </c>
      <c r="O491" s="358"/>
      <c r="P491" s="358"/>
      <c r="Q491" s="359">
        <f t="shared" si="142"/>
        <v>0</v>
      </c>
      <c r="R491" s="359">
        <f t="shared" si="143"/>
        <v>0</v>
      </c>
      <c r="S491" s="360"/>
      <c r="T491" s="361"/>
      <c r="U491" s="255">
        <f t="shared" si="146"/>
        <v>0</v>
      </c>
      <c r="V491" s="169"/>
      <c r="W491" s="169"/>
      <c r="X491" s="169"/>
      <c r="Y491" s="169"/>
      <c r="Z491" s="169"/>
      <c r="AA491" s="378"/>
      <c r="AB491" s="169"/>
      <c r="AC491" s="169"/>
      <c r="AD491" s="169"/>
      <c r="AE491" s="371"/>
      <c r="AF491" s="371"/>
      <c r="AG491" s="371"/>
      <c r="AH491" s="169"/>
      <c r="AI491" s="169"/>
      <c r="AJ491" s="169"/>
      <c r="AK491" s="169"/>
      <c r="AL491" s="169"/>
      <c r="AM491" s="169"/>
      <c r="AN491" s="176"/>
      <c r="AO491" s="176"/>
      <c r="AP491" s="176"/>
    </row>
    <row r="492" spans="9:42" ht="21" customHeight="1">
      <c r="I492" s="265">
        <f t="shared" si="140"/>
        <v>0</v>
      </c>
      <c r="J492" s="255">
        <f t="shared" si="145"/>
        <v>0</v>
      </c>
      <c r="K492" s="343">
        <f t="shared" si="144"/>
        <v>29</v>
      </c>
      <c r="L492" s="356"/>
      <c r="M492" s="356"/>
      <c r="N492" s="357">
        <f t="shared" si="141"/>
        <v>0</v>
      </c>
      <c r="O492" s="358"/>
      <c r="P492" s="358"/>
      <c r="Q492" s="359">
        <f t="shared" si="142"/>
        <v>0</v>
      </c>
      <c r="R492" s="359">
        <f t="shared" si="143"/>
        <v>0</v>
      </c>
      <c r="S492" s="360"/>
      <c r="T492" s="361"/>
      <c r="U492" s="255">
        <f t="shared" si="146"/>
        <v>0</v>
      </c>
      <c r="V492" s="169"/>
      <c r="W492" s="169"/>
      <c r="X492" s="169"/>
      <c r="Y492" s="169"/>
      <c r="Z492" s="169"/>
      <c r="AA492" s="378"/>
      <c r="AB492" s="169"/>
      <c r="AC492" s="169"/>
      <c r="AD492" s="169"/>
      <c r="AE492" s="371"/>
      <c r="AF492" s="371"/>
      <c r="AG492" s="371"/>
      <c r="AH492" s="169"/>
      <c r="AI492" s="169"/>
      <c r="AJ492" s="169"/>
      <c r="AK492" s="169"/>
      <c r="AL492" s="169"/>
      <c r="AM492" s="169"/>
      <c r="AN492" s="176"/>
      <c r="AO492" s="176"/>
      <c r="AP492" s="176"/>
    </row>
    <row r="493" spans="9:42" ht="21" customHeight="1">
      <c r="I493" s="265">
        <f t="shared" si="140"/>
        <v>0</v>
      </c>
      <c r="J493" s="255">
        <f t="shared" si="145"/>
        <v>0</v>
      </c>
      <c r="K493" s="343">
        <f t="shared" si="144"/>
        <v>30</v>
      </c>
      <c r="L493" s="356"/>
      <c r="M493" s="356"/>
      <c r="N493" s="357">
        <f t="shared" si="141"/>
        <v>0</v>
      </c>
      <c r="O493" s="358"/>
      <c r="P493" s="358"/>
      <c r="Q493" s="359">
        <f t="shared" si="142"/>
        <v>0</v>
      </c>
      <c r="R493" s="359">
        <f t="shared" si="143"/>
        <v>0</v>
      </c>
      <c r="S493" s="360"/>
      <c r="T493" s="361"/>
      <c r="U493" s="255">
        <f t="shared" si="146"/>
        <v>0</v>
      </c>
      <c r="V493" s="169"/>
      <c r="W493" s="169"/>
      <c r="X493" s="169"/>
      <c r="Y493" s="169"/>
      <c r="Z493" s="169"/>
      <c r="AA493" s="378"/>
      <c r="AB493" s="169"/>
      <c r="AC493" s="169"/>
      <c r="AD493" s="169"/>
      <c r="AE493" s="371"/>
      <c r="AF493" s="371"/>
      <c r="AG493" s="371"/>
      <c r="AH493" s="169"/>
      <c r="AI493" s="169"/>
      <c r="AJ493" s="169"/>
      <c r="AK493" s="169"/>
      <c r="AL493" s="169"/>
      <c r="AM493" s="169"/>
      <c r="AN493" s="176"/>
      <c r="AO493" s="176"/>
      <c r="AP493" s="176"/>
    </row>
    <row r="494" spans="9:42" ht="21" customHeight="1">
      <c r="I494" s="265">
        <f t="shared" si="140"/>
        <v>0</v>
      </c>
      <c r="J494" s="255">
        <f t="shared" si="145"/>
        <v>0</v>
      </c>
      <c r="K494" s="343">
        <f t="shared" si="144"/>
        <v>31</v>
      </c>
      <c r="L494" s="356"/>
      <c r="M494" s="356"/>
      <c r="N494" s="357">
        <f t="shared" si="141"/>
        <v>0</v>
      </c>
      <c r="O494" s="358"/>
      <c r="P494" s="358"/>
      <c r="Q494" s="359">
        <f t="shared" si="142"/>
        <v>0</v>
      </c>
      <c r="R494" s="359">
        <f t="shared" si="143"/>
        <v>0</v>
      </c>
      <c r="S494" s="360"/>
      <c r="T494" s="361"/>
      <c r="U494" s="255">
        <f t="shared" si="146"/>
        <v>0</v>
      </c>
      <c r="V494" s="169"/>
      <c r="W494" s="169"/>
      <c r="X494" s="169"/>
      <c r="Y494" s="169"/>
      <c r="Z494" s="169"/>
      <c r="AA494" s="378"/>
      <c r="AB494" s="169"/>
      <c r="AC494" s="169"/>
      <c r="AD494" s="169"/>
      <c r="AE494" s="371"/>
      <c r="AF494" s="371"/>
      <c r="AG494" s="371"/>
      <c r="AH494" s="169"/>
      <c r="AI494" s="169"/>
      <c r="AJ494" s="169"/>
      <c r="AK494" s="169"/>
      <c r="AL494" s="169"/>
      <c r="AM494" s="169"/>
      <c r="AN494" s="176"/>
      <c r="AO494" s="176"/>
      <c r="AP494" s="176"/>
    </row>
    <row r="495" spans="9:42" ht="21" customHeight="1">
      <c r="I495" s="265">
        <f t="shared" si="140"/>
        <v>0</v>
      </c>
      <c r="J495" s="255">
        <f t="shared" si="145"/>
        <v>0</v>
      </c>
      <c r="K495" s="343">
        <f t="shared" si="144"/>
        <v>32</v>
      </c>
      <c r="L495" s="356"/>
      <c r="M495" s="356"/>
      <c r="N495" s="357">
        <f t="shared" si="141"/>
        <v>0</v>
      </c>
      <c r="O495" s="358"/>
      <c r="P495" s="358"/>
      <c r="Q495" s="359">
        <f t="shared" si="142"/>
        <v>0</v>
      </c>
      <c r="R495" s="359">
        <f t="shared" si="143"/>
        <v>0</v>
      </c>
      <c r="S495" s="360"/>
      <c r="T495" s="361"/>
      <c r="U495" s="255">
        <f t="shared" si="146"/>
        <v>0</v>
      </c>
      <c r="V495" s="169"/>
      <c r="W495" s="169"/>
      <c r="X495" s="169"/>
      <c r="Y495" s="169"/>
      <c r="Z495" s="169"/>
      <c r="AA495" s="378"/>
      <c r="AB495" s="169"/>
      <c r="AC495" s="169"/>
      <c r="AD495" s="169"/>
      <c r="AE495" s="371"/>
      <c r="AF495" s="371"/>
      <c r="AG495" s="371"/>
      <c r="AH495" s="169"/>
      <c r="AI495" s="169"/>
      <c r="AJ495" s="169"/>
      <c r="AK495" s="169"/>
      <c r="AL495" s="169"/>
      <c r="AM495" s="169"/>
      <c r="AN495" s="176"/>
      <c r="AO495" s="176"/>
      <c r="AP495" s="176"/>
    </row>
    <row r="496" spans="9:42" ht="21" customHeight="1">
      <c r="I496" s="265">
        <f t="shared" si="140"/>
        <v>0</v>
      </c>
      <c r="J496" s="255">
        <f t="shared" si="145"/>
        <v>0</v>
      </c>
      <c r="K496" s="343">
        <f t="shared" si="144"/>
        <v>33</v>
      </c>
      <c r="L496" s="356"/>
      <c r="M496" s="356"/>
      <c r="N496" s="357">
        <f t="shared" si="141"/>
        <v>0</v>
      </c>
      <c r="O496" s="358"/>
      <c r="P496" s="358"/>
      <c r="Q496" s="359">
        <f t="shared" si="142"/>
        <v>0</v>
      </c>
      <c r="R496" s="359">
        <f t="shared" si="143"/>
        <v>0</v>
      </c>
      <c r="S496" s="360"/>
      <c r="T496" s="361"/>
      <c r="U496" s="255">
        <f t="shared" si="146"/>
        <v>0</v>
      </c>
      <c r="V496" s="169"/>
      <c r="W496" s="169"/>
      <c r="X496" s="169"/>
      <c r="Y496" s="169"/>
      <c r="Z496" s="169"/>
      <c r="AA496" s="378"/>
      <c r="AB496" s="169"/>
      <c r="AC496" s="169"/>
      <c r="AD496" s="169"/>
      <c r="AE496" s="371"/>
      <c r="AF496" s="371"/>
      <c r="AG496" s="371"/>
      <c r="AH496" s="169"/>
      <c r="AI496" s="169"/>
      <c r="AJ496" s="169"/>
      <c r="AK496" s="169"/>
      <c r="AL496" s="169"/>
      <c r="AM496" s="169"/>
      <c r="AN496" s="176"/>
      <c r="AO496" s="176"/>
      <c r="AP496" s="176"/>
    </row>
    <row r="497" spans="9:42" ht="21" customHeight="1">
      <c r="I497" s="265">
        <f t="shared" si="140"/>
        <v>0</v>
      </c>
      <c r="J497" s="255">
        <f t="shared" si="145"/>
        <v>0</v>
      </c>
      <c r="K497" s="343">
        <f t="shared" si="144"/>
        <v>34</v>
      </c>
      <c r="L497" s="356"/>
      <c r="M497" s="356"/>
      <c r="N497" s="357">
        <f t="shared" si="141"/>
        <v>0</v>
      </c>
      <c r="O497" s="358"/>
      <c r="P497" s="358"/>
      <c r="Q497" s="359">
        <f t="shared" si="142"/>
        <v>0</v>
      </c>
      <c r="R497" s="359">
        <f t="shared" si="143"/>
        <v>0</v>
      </c>
      <c r="S497" s="360"/>
      <c r="T497" s="361"/>
      <c r="U497" s="255">
        <f t="shared" si="146"/>
        <v>0</v>
      </c>
      <c r="V497" s="169"/>
      <c r="W497" s="169"/>
      <c r="X497" s="169"/>
      <c r="Y497" s="169"/>
      <c r="Z497" s="169"/>
      <c r="AA497" s="378"/>
      <c r="AB497" s="169"/>
      <c r="AC497" s="169"/>
      <c r="AD497" s="169"/>
      <c r="AE497" s="371"/>
      <c r="AF497" s="371"/>
      <c r="AG497" s="371"/>
      <c r="AH497" s="169"/>
      <c r="AI497" s="169"/>
      <c r="AJ497" s="169"/>
      <c r="AK497" s="169"/>
      <c r="AL497" s="169"/>
      <c r="AM497" s="169"/>
      <c r="AN497" s="176"/>
      <c r="AO497" s="176"/>
      <c r="AP497" s="176"/>
    </row>
    <row r="498" spans="9:42" ht="21" customHeight="1">
      <c r="I498" s="265">
        <f t="shared" si="140"/>
        <v>0</v>
      </c>
      <c r="J498" s="255">
        <f t="shared" si="145"/>
        <v>0</v>
      </c>
      <c r="K498" s="343">
        <f t="shared" si="144"/>
        <v>35</v>
      </c>
      <c r="L498" s="356"/>
      <c r="M498" s="356"/>
      <c r="N498" s="357">
        <f t="shared" si="141"/>
        <v>0</v>
      </c>
      <c r="O498" s="358"/>
      <c r="P498" s="358"/>
      <c r="Q498" s="359">
        <f t="shared" si="142"/>
        <v>0</v>
      </c>
      <c r="R498" s="359">
        <f t="shared" si="143"/>
        <v>0</v>
      </c>
      <c r="S498" s="360"/>
      <c r="T498" s="361"/>
      <c r="U498" s="255">
        <f t="shared" si="146"/>
        <v>0</v>
      </c>
      <c r="V498" s="169"/>
      <c r="W498" s="169"/>
      <c r="X498" s="169"/>
      <c r="Y498" s="169"/>
      <c r="Z498" s="169"/>
      <c r="AA498" s="378"/>
      <c r="AB498" s="169"/>
      <c r="AC498" s="169"/>
      <c r="AD498" s="169"/>
      <c r="AE498" s="371"/>
      <c r="AF498" s="371"/>
      <c r="AG498" s="371"/>
      <c r="AH498" s="169"/>
      <c r="AI498" s="169"/>
      <c r="AJ498" s="169"/>
      <c r="AK498" s="169"/>
      <c r="AL498" s="169"/>
      <c r="AM498" s="169"/>
      <c r="AN498" s="176"/>
      <c r="AO498" s="176"/>
      <c r="AP498" s="176"/>
    </row>
    <row r="499" spans="9:42" ht="21" customHeight="1">
      <c r="I499" s="265">
        <f t="shared" si="140"/>
        <v>0</v>
      </c>
      <c r="J499" s="255">
        <f t="shared" si="145"/>
        <v>0</v>
      </c>
      <c r="K499" s="343">
        <f t="shared" si="144"/>
        <v>36</v>
      </c>
      <c r="L499" s="356"/>
      <c r="M499" s="356"/>
      <c r="N499" s="357">
        <f t="shared" si="141"/>
        <v>0</v>
      </c>
      <c r="O499" s="358"/>
      <c r="P499" s="358"/>
      <c r="Q499" s="359">
        <f t="shared" si="142"/>
        <v>0</v>
      </c>
      <c r="R499" s="359">
        <f t="shared" si="143"/>
        <v>0</v>
      </c>
      <c r="S499" s="360"/>
      <c r="T499" s="361"/>
      <c r="U499" s="255">
        <f t="shared" si="146"/>
        <v>0</v>
      </c>
      <c r="V499" s="169"/>
      <c r="W499" s="169"/>
      <c r="X499" s="169"/>
      <c r="Y499" s="169"/>
      <c r="Z499" s="169"/>
      <c r="AA499" s="378"/>
      <c r="AB499" s="169"/>
      <c r="AC499" s="169"/>
      <c r="AD499" s="169"/>
      <c r="AE499" s="371"/>
      <c r="AF499" s="371"/>
      <c r="AG499" s="371"/>
      <c r="AH499" s="169"/>
      <c r="AI499" s="169"/>
      <c r="AJ499" s="169"/>
      <c r="AK499" s="169"/>
      <c r="AL499" s="169"/>
      <c r="AM499" s="169"/>
      <c r="AN499" s="176"/>
      <c r="AO499" s="176"/>
      <c r="AP499" s="176"/>
    </row>
    <row r="500" spans="9:42" ht="21" customHeight="1" thickBot="1">
      <c r="I500" s="265">
        <f t="shared" si="140"/>
        <v>0</v>
      </c>
      <c r="J500" s="255">
        <f t="shared" si="145"/>
        <v>0</v>
      </c>
      <c r="K500" s="385">
        <f t="shared" si="144"/>
        <v>37</v>
      </c>
      <c r="L500" s="356"/>
      <c r="M500" s="356"/>
      <c r="N500" s="387">
        <f t="shared" si="141"/>
        <v>0</v>
      </c>
      <c r="O500" s="388"/>
      <c r="P500" s="388"/>
      <c r="Q500" s="389">
        <f t="shared" si="142"/>
        <v>0</v>
      </c>
      <c r="R500" s="389">
        <f t="shared" si="143"/>
        <v>0</v>
      </c>
      <c r="S500" s="390"/>
      <c r="T500" s="391"/>
      <c r="U500" s="255">
        <f t="shared" si="146"/>
        <v>0</v>
      </c>
      <c r="V500" s="169"/>
      <c r="W500" s="169"/>
      <c r="X500" s="169"/>
      <c r="Y500" s="169"/>
      <c r="Z500" s="169"/>
      <c r="AA500" s="378"/>
      <c r="AB500" s="169"/>
      <c r="AC500" s="169"/>
      <c r="AD500" s="169"/>
      <c r="AE500" s="371"/>
      <c r="AF500" s="371"/>
      <c r="AG500" s="371"/>
      <c r="AH500" s="169"/>
      <c r="AI500" s="169"/>
      <c r="AJ500" s="169"/>
      <c r="AK500" s="169"/>
      <c r="AL500" s="169"/>
      <c r="AM500" s="169"/>
      <c r="AN500" s="176"/>
      <c r="AO500" s="176"/>
      <c r="AP500" s="176"/>
    </row>
    <row r="501" spans="9:42" ht="21" customHeight="1">
      <c r="I501" s="265">
        <f t="shared" ref="I501:I525" si="147">IF((O$503+P$503)&gt;0,1,0)</f>
        <v>0</v>
      </c>
      <c r="J501" s="255">
        <f t="shared" si="145"/>
        <v>0</v>
      </c>
      <c r="K501" s="2439" t="s">
        <v>1392</v>
      </c>
      <c r="L501" s="2441" t="s">
        <v>1391</v>
      </c>
      <c r="M501" s="2443" t="s">
        <v>1390</v>
      </c>
      <c r="N501" s="2443" t="s">
        <v>1389</v>
      </c>
      <c r="O501" s="2445" t="s">
        <v>1388</v>
      </c>
      <c r="P501" s="2445"/>
      <c r="Q501" s="2445" t="s">
        <v>1387</v>
      </c>
      <c r="R501" s="2445"/>
      <c r="S501" s="2446" t="s">
        <v>1386</v>
      </c>
      <c r="T501" s="2448" t="s">
        <v>1385</v>
      </c>
      <c r="U501" s="255">
        <f t="shared" si="146"/>
        <v>0</v>
      </c>
      <c r="V501" s="169"/>
      <c r="W501" s="169"/>
      <c r="X501" s="169"/>
      <c r="Y501" s="169"/>
      <c r="Z501" s="169"/>
      <c r="AA501" s="378"/>
      <c r="AB501" s="169"/>
      <c r="AC501" s="169"/>
      <c r="AD501" s="169"/>
      <c r="AE501" s="371"/>
      <c r="AF501" s="371"/>
      <c r="AG501" s="371"/>
      <c r="AH501" s="169"/>
      <c r="AI501" s="169"/>
      <c r="AJ501" s="169"/>
      <c r="AK501" s="169"/>
      <c r="AL501" s="169"/>
      <c r="AM501" s="169"/>
      <c r="AN501" s="176"/>
      <c r="AO501" s="176"/>
      <c r="AP501" s="176"/>
    </row>
    <row r="502" spans="9:42" ht="21" customHeight="1">
      <c r="I502" s="265">
        <f t="shared" si="147"/>
        <v>0</v>
      </c>
      <c r="J502" s="255">
        <f t="shared" si="145"/>
        <v>0</v>
      </c>
      <c r="K502" s="2440"/>
      <c r="L502" s="2442"/>
      <c r="M502" s="2444"/>
      <c r="N502" s="2444"/>
      <c r="O502" s="334" t="s">
        <v>1376</v>
      </c>
      <c r="P502" s="335" t="s">
        <v>1375</v>
      </c>
      <c r="Q502" s="335" t="s">
        <v>1376</v>
      </c>
      <c r="R502" s="415" t="s">
        <v>1375</v>
      </c>
      <c r="S502" s="2447"/>
      <c r="T502" s="2449"/>
      <c r="U502" s="255">
        <f t="shared" si="146"/>
        <v>0</v>
      </c>
      <c r="V502" s="169"/>
      <c r="W502" s="169"/>
      <c r="X502" s="169"/>
      <c r="Y502" s="169"/>
      <c r="Z502" s="169"/>
      <c r="AA502" s="378"/>
      <c r="AB502" s="169"/>
      <c r="AC502" s="169"/>
      <c r="AD502" s="169"/>
      <c r="AE502" s="371"/>
      <c r="AF502" s="371"/>
      <c r="AG502" s="371"/>
      <c r="AH502" s="169"/>
      <c r="AI502" s="169"/>
      <c r="AJ502" s="169"/>
      <c r="AK502" s="169"/>
      <c r="AL502" s="169"/>
      <c r="AM502" s="169"/>
      <c r="AN502" s="176"/>
      <c r="AO502" s="176"/>
      <c r="AP502" s="176"/>
    </row>
    <row r="503" spans="9:42" ht="21" customHeight="1">
      <c r="I503" s="265">
        <f t="shared" si="147"/>
        <v>0</v>
      </c>
      <c r="J503" s="255">
        <f t="shared" si="145"/>
        <v>0</v>
      </c>
      <c r="K503" s="343">
        <f>+K50+1</f>
        <v>38</v>
      </c>
      <c r="L503" s="356"/>
      <c r="M503" s="356"/>
      <c r="N503" s="357">
        <f t="shared" ref="N503:N525" si="148">IF(O503+P503&gt;0,$W$452,)</f>
        <v>0</v>
      </c>
      <c r="O503" s="358"/>
      <c r="P503" s="358"/>
      <c r="Q503" s="359">
        <f t="shared" ref="Q503:Q525" si="149">ROUND(O503*50,0)</f>
        <v>0</v>
      </c>
      <c r="R503" s="359">
        <f t="shared" ref="R503:R525" si="150">ROUND(P503*50,0)</f>
        <v>0</v>
      </c>
      <c r="S503" s="360"/>
      <c r="T503" s="361"/>
      <c r="U503" s="255">
        <f t="shared" si="146"/>
        <v>0</v>
      </c>
      <c r="V503" s="169"/>
      <c r="W503" s="169"/>
      <c r="X503" s="169"/>
      <c r="Y503" s="169"/>
      <c r="Z503" s="169"/>
      <c r="AA503" s="378"/>
      <c r="AB503" s="169"/>
      <c r="AC503" s="169"/>
      <c r="AD503" s="169"/>
      <c r="AE503" s="371"/>
      <c r="AF503" s="371"/>
      <c r="AG503" s="371"/>
      <c r="AH503" s="169"/>
      <c r="AI503" s="169"/>
      <c r="AJ503" s="169"/>
      <c r="AK503" s="169"/>
      <c r="AL503" s="169"/>
      <c r="AM503" s="169"/>
      <c r="AN503" s="176"/>
      <c r="AO503" s="176"/>
      <c r="AP503" s="176"/>
    </row>
    <row r="504" spans="9:42" ht="21" customHeight="1">
      <c r="I504" s="265">
        <f t="shared" si="147"/>
        <v>0</v>
      </c>
      <c r="J504" s="255">
        <f t="shared" si="145"/>
        <v>0</v>
      </c>
      <c r="K504" s="343">
        <f t="shared" ref="K504:K525" si="151">+K503+1</f>
        <v>39</v>
      </c>
      <c r="L504" s="356"/>
      <c r="M504" s="356"/>
      <c r="N504" s="357">
        <f t="shared" si="148"/>
        <v>0</v>
      </c>
      <c r="O504" s="358"/>
      <c r="P504" s="358"/>
      <c r="Q504" s="359">
        <f t="shared" si="149"/>
        <v>0</v>
      </c>
      <c r="R504" s="359">
        <f t="shared" si="150"/>
        <v>0</v>
      </c>
      <c r="S504" s="360"/>
      <c r="T504" s="361"/>
      <c r="U504" s="255">
        <f t="shared" si="146"/>
        <v>0</v>
      </c>
      <c r="V504" s="169"/>
      <c r="W504" s="169"/>
      <c r="X504" s="169"/>
      <c r="Y504" s="169"/>
      <c r="Z504" s="169"/>
      <c r="AA504" s="378"/>
      <c r="AB504" s="169"/>
      <c r="AC504" s="169"/>
      <c r="AD504" s="169"/>
      <c r="AE504" s="371"/>
      <c r="AF504" s="371"/>
      <c r="AG504" s="371"/>
      <c r="AH504" s="169"/>
      <c r="AI504" s="169"/>
      <c r="AJ504" s="169"/>
      <c r="AK504" s="169"/>
      <c r="AL504" s="169"/>
      <c r="AM504" s="169"/>
      <c r="AN504" s="176"/>
      <c r="AO504" s="176"/>
      <c r="AP504" s="176"/>
    </row>
    <row r="505" spans="9:42" ht="21" customHeight="1">
      <c r="I505" s="265">
        <f t="shared" si="147"/>
        <v>0</v>
      </c>
      <c r="J505" s="255">
        <f t="shared" si="145"/>
        <v>0</v>
      </c>
      <c r="K505" s="343">
        <f t="shared" si="151"/>
        <v>40</v>
      </c>
      <c r="L505" s="356"/>
      <c r="M505" s="356"/>
      <c r="N505" s="357">
        <f t="shared" si="148"/>
        <v>0</v>
      </c>
      <c r="O505" s="358"/>
      <c r="P505" s="358"/>
      <c r="Q505" s="359">
        <f t="shared" si="149"/>
        <v>0</v>
      </c>
      <c r="R505" s="359">
        <f t="shared" si="150"/>
        <v>0</v>
      </c>
      <c r="S505" s="360"/>
      <c r="T505" s="361"/>
      <c r="U505" s="255">
        <f t="shared" si="146"/>
        <v>0</v>
      </c>
      <c r="V505" s="169"/>
      <c r="W505" s="169"/>
      <c r="X505" s="169"/>
      <c r="Y505" s="169"/>
      <c r="Z505" s="169"/>
      <c r="AA505" s="378"/>
      <c r="AB505" s="169"/>
      <c r="AC505" s="169"/>
      <c r="AD505" s="169"/>
      <c r="AE505" s="371"/>
      <c r="AF505" s="371"/>
      <c r="AG505" s="371"/>
      <c r="AH505" s="169"/>
      <c r="AI505" s="169"/>
      <c r="AJ505" s="169"/>
      <c r="AK505" s="169"/>
      <c r="AL505" s="169"/>
      <c r="AM505" s="169"/>
      <c r="AN505" s="176"/>
      <c r="AO505" s="176"/>
      <c r="AP505" s="176"/>
    </row>
    <row r="506" spans="9:42" ht="21" customHeight="1">
      <c r="I506" s="265">
        <f t="shared" si="147"/>
        <v>0</v>
      </c>
      <c r="J506" s="255">
        <f t="shared" si="145"/>
        <v>0</v>
      </c>
      <c r="K506" s="343">
        <f t="shared" si="151"/>
        <v>41</v>
      </c>
      <c r="L506" s="356"/>
      <c r="M506" s="356"/>
      <c r="N506" s="357">
        <f t="shared" si="148"/>
        <v>0</v>
      </c>
      <c r="O506" s="358"/>
      <c r="P506" s="358"/>
      <c r="Q506" s="359">
        <f t="shared" si="149"/>
        <v>0</v>
      </c>
      <c r="R506" s="359">
        <f t="shared" si="150"/>
        <v>0</v>
      </c>
      <c r="S506" s="360"/>
      <c r="T506" s="361"/>
      <c r="U506" s="255">
        <f t="shared" si="146"/>
        <v>0</v>
      </c>
      <c r="V506" s="169"/>
      <c r="W506" s="169"/>
      <c r="X506" s="169"/>
      <c r="Y506" s="169"/>
      <c r="Z506" s="169"/>
      <c r="AA506" s="378"/>
      <c r="AB506" s="169"/>
      <c r="AC506" s="169"/>
      <c r="AD506" s="169"/>
      <c r="AE506" s="371"/>
      <c r="AF506" s="371"/>
      <c r="AG506" s="371"/>
      <c r="AH506" s="169"/>
      <c r="AI506" s="169"/>
      <c r="AJ506" s="169"/>
      <c r="AK506" s="169"/>
      <c r="AL506" s="169"/>
      <c r="AM506" s="169"/>
      <c r="AN506" s="176"/>
      <c r="AO506" s="176"/>
      <c r="AP506" s="176"/>
    </row>
    <row r="507" spans="9:42" ht="21" customHeight="1">
      <c r="I507" s="265">
        <f t="shared" si="147"/>
        <v>0</v>
      </c>
      <c r="J507" s="255">
        <f t="shared" si="145"/>
        <v>0</v>
      </c>
      <c r="K507" s="343">
        <f t="shared" si="151"/>
        <v>42</v>
      </c>
      <c r="L507" s="356"/>
      <c r="M507" s="356"/>
      <c r="N507" s="357">
        <f t="shared" si="148"/>
        <v>0</v>
      </c>
      <c r="O507" s="358"/>
      <c r="P507" s="358"/>
      <c r="Q507" s="359">
        <f t="shared" si="149"/>
        <v>0</v>
      </c>
      <c r="R507" s="359">
        <f t="shared" si="150"/>
        <v>0</v>
      </c>
      <c r="S507" s="360"/>
      <c r="T507" s="361"/>
      <c r="U507" s="255">
        <f t="shared" si="146"/>
        <v>0</v>
      </c>
      <c r="V507" s="169"/>
      <c r="W507" s="169"/>
      <c r="X507" s="169"/>
      <c r="Y507" s="169"/>
      <c r="Z507" s="169"/>
      <c r="AA507" s="378"/>
      <c r="AB507" s="169"/>
      <c r="AC507" s="169"/>
      <c r="AD507" s="169"/>
      <c r="AE507" s="371"/>
      <c r="AF507" s="371"/>
      <c r="AG507" s="371"/>
      <c r="AH507" s="169"/>
      <c r="AI507" s="169"/>
      <c r="AJ507" s="169"/>
      <c r="AK507" s="169"/>
      <c r="AL507" s="169"/>
      <c r="AM507" s="169"/>
      <c r="AN507" s="176"/>
      <c r="AO507" s="176"/>
      <c r="AP507" s="176"/>
    </row>
    <row r="508" spans="9:42" ht="21" customHeight="1">
      <c r="I508" s="265">
        <f t="shared" si="147"/>
        <v>0</v>
      </c>
      <c r="J508" s="255">
        <f t="shared" si="145"/>
        <v>0</v>
      </c>
      <c r="K508" s="343">
        <f t="shared" si="151"/>
        <v>43</v>
      </c>
      <c r="L508" s="356"/>
      <c r="M508" s="356"/>
      <c r="N508" s="357">
        <f t="shared" si="148"/>
        <v>0</v>
      </c>
      <c r="O508" s="358"/>
      <c r="P508" s="358"/>
      <c r="Q508" s="359">
        <f t="shared" si="149"/>
        <v>0</v>
      </c>
      <c r="R508" s="359">
        <f t="shared" si="150"/>
        <v>0</v>
      </c>
      <c r="S508" s="360"/>
      <c r="T508" s="361"/>
      <c r="U508" s="255">
        <f t="shared" si="146"/>
        <v>0</v>
      </c>
      <c r="V508" s="169"/>
      <c r="W508" s="169"/>
      <c r="X508" s="169"/>
      <c r="Y508" s="169"/>
      <c r="Z508" s="169"/>
      <c r="AA508" s="378"/>
      <c r="AB508" s="169"/>
      <c r="AC508" s="169"/>
      <c r="AD508" s="169"/>
      <c r="AE508" s="371"/>
      <c r="AF508" s="371"/>
      <c r="AG508" s="371"/>
      <c r="AH508" s="169"/>
      <c r="AI508" s="169"/>
      <c r="AJ508" s="169"/>
      <c r="AK508" s="169"/>
      <c r="AL508" s="169"/>
      <c r="AM508" s="169"/>
      <c r="AN508" s="176"/>
      <c r="AO508" s="176"/>
      <c r="AP508" s="176"/>
    </row>
    <row r="509" spans="9:42" ht="21" customHeight="1">
      <c r="I509" s="265">
        <f t="shared" si="147"/>
        <v>0</v>
      </c>
      <c r="J509" s="255">
        <f t="shared" si="145"/>
        <v>0</v>
      </c>
      <c r="K509" s="343">
        <f t="shared" si="151"/>
        <v>44</v>
      </c>
      <c r="L509" s="356"/>
      <c r="M509" s="356"/>
      <c r="N509" s="357">
        <f t="shared" si="148"/>
        <v>0</v>
      </c>
      <c r="O509" s="358"/>
      <c r="P509" s="358"/>
      <c r="Q509" s="359">
        <f t="shared" si="149"/>
        <v>0</v>
      </c>
      <c r="R509" s="359">
        <f t="shared" si="150"/>
        <v>0</v>
      </c>
      <c r="S509" s="360"/>
      <c r="T509" s="361"/>
      <c r="U509" s="255">
        <f t="shared" si="146"/>
        <v>0</v>
      </c>
      <c r="V509" s="169"/>
      <c r="W509" s="169"/>
      <c r="X509" s="169"/>
      <c r="Y509" s="169"/>
      <c r="Z509" s="169"/>
      <c r="AA509" s="378"/>
      <c r="AB509" s="169"/>
      <c r="AC509" s="169"/>
      <c r="AD509" s="169"/>
      <c r="AE509" s="371"/>
      <c r="AF509" s="371"/>
      <c r="AG509" s="371"/>
      <c r="AH509" s="169"/>
      <c r="AI509" s="169"/>
      <c r="AJ509" s="169"/>
      <c r="AK509" s="169"/>
      <c r="AL509" s="169"/>
      <c r="AM509" s="169"/>
      <c r="AN509" s="176"/>
      <c r="AO509" s="176"/>
      <c r="AP509" s="176"/>
    </row>
    <row r="510" spans="9:42" ht="21" customHeight="1">
      <c r="I510" s="265">
        <f t="shared" si="147"/>
        <v>0</v>
      </c>
      <c r="J510" s="255">
        <f t="shared" si="145"/>
        <v>0</v>
      </c>
      <c r="K510" s="343">
        <f t="shared" si="151"/>
        <v>45</v>
      </c>
      <c r="L510" s="356"/>
      <c r="M510" s="356"/>
      <c r="N510" s="357">
        <f t="shared" si="148"/>
        <v>0</v>
      </c>
      <c r="O510" s="358"/>
      <c r="P510" s="358"/>
      <c r="Q510" s="359">
        <f t="shared" si="149"/>
        <v>0</v>
      </c>
      <c r="R510" s="359">
        <f t="shared" si="150"/>
        <v>0</v>
      </c>
      <c r="S510" s="360"/>
      <c r="T510" s="361"/>
      <c r="U510" s="255">
        <f t="shared" si="146"/>
        <v>0</v>
      </c>
      <c r="V510" s="169"/>
      <c r="W510" s="169"/>
      <c r="X510" s="169"/>
      <c r="Y510" s="169"/>
      <c r="Z510" s="169"/>
      <c r="AA510" s="378"/>
      <c r="AB510" s="169"/>
      <c r="AC510" s="169"/>
      <c r="AD510" s="169"/>
      <c r="AE510" s="371"/>
      <c r="AF510" s="371"/>
      <c r="AG510" s="371"/>
      <c r="AH510" s="169"/>
      <c r="AI510" s="169"/>
      <c r="AJ510" s="169"/>
      <c r="AK510" s="169"/>
      <c r="AL510" s="169"/>
      <c r="AM510" s="169"/>
      <c r="AN510" s="176"/>
      <c r="AO510" s="176"/>
      <c r="AP510" s="176"/>
    </row>
    <row r="511" spans="9:42" ht="21" customHeight="1">
      <c r="I511" s="265">
        <f t="shared" si="147"/>
        <v>0</v>
      </c>
      <c r="J511" s="255">
        <f t="shared" si="145"/>
        <v>0</v>
      </c>
      <c r="K511" s="343">
        <f t="shared" si="151"/>
        <v>46</v>
      </c>
      <c r="L511" s="356"/>
      <c r="M511" s="356"/>
      <c r="N511" s="357">
        <f t="shared" si="148"/>
        <v>0</v>
      </c>
      <c r="O511" s="358"/>
      <c r="P511" s="358"/>
      <c r="Q511" s="359">
        <f t="shared" si="149"/>
        <v>0</v>
      </c>
      <c r="R511" s="359">
        <f t="shared" si="150"/>
        <v>0</v>
      </c>
      <c r="S511" s="360"/>
      <c r="T511" s="361"/>
      <c r="U511" s="255">
        <f t="shared" si="146"/>
        <v>0</v>
      </c>
      <c r="V511" s="169"/>
      <c r="W511" s="169"/>
      <c r="X511" s="169"/>
      <c r="Y511" s="169"/>
      <c r="Z511" s="169"/>
      <c r="AA511" s="378"/>
      <c r="AB511" s="169"/>
      <c r="AC511" s="169"/>
      <c r="AD511" s="169"/>
      <c r="AE511" s="371"/>
      <c r="AF511" s="371"/>
      <c r="AG511" s="371"/>
      <c r="AH511" s="169"/>
      <c r="AI511" s="169"/>
      <c r="AJ511" s="169"/>
      <c r="AK511" s="169"/>
      <c r="AL511" s="169"/>
      <c r="AM511" s="169"/>
      <c r="AN511" s="176"/>
      <c r="AO511" s="176"/>
      <c r="AP511" s="176"/>
    </row>
    <row r="512" spans="9:42" ht="21" customHeight="1">
      <c r="I512" s="265">
        <f t="shared" si="147"/>
        <v>0</v>
      </c>
      <c r="J512" s="255">
        <f t="shared" si="145"/>
        <v>0</v>
      </c>
      <c r="K512" s="343">
        <f t="shared" si="151"/>
        <v>47</v>
      </c>
      <c r="L512" s="356"/>
      <c r="M512" s="356"/>
      <c r="N512" s="357">
        <f t="shared" si="148"/>
        <v>0</v>
      </c>
      <c r="O512" s="358"/>
      <c r="P512" s="358"/>
      <c r="Q512" s="359">
        <f t="shared" si="149"/>
        <v>0</v>
      </c>
      <c r="R512" s="359">
        <f t="shared" si="150"/>
        <v>0</v>
      </c>
      <c r="S512" s="360"/>
      <c r="T512" s="361"/>
      <c r="U512" s="255">
        <f t="shared" si="146"/>
        <v>0</v>
      </c>
      <c r="V512" s="169"/>
      <c r="W512" s="169"/>
      <c r="X512" s="169"/>
      <c r="Y512" s="169"/>
      <c r="Z512" s="169"/>
      <c r="AA512" s="378"/>
      <c r="AB512" s="169"/>
      <c r="AC512" s="169"/>
      <c r="AD512" s="169"/>
      <c r="AE512" s="371"/>
      <c r="AF512" s="371"/>
      <c r="AG512" s="371"/>
      <c r="AH512" s="169"/>
      <c r="AI512" s="169"/>
      <c r="AJ512" s="169"/>
      <c r="AK512" s="169"/>
      <c r="AL512" s="169"/>
      <c r="AM512" s="169"/>
      <c r="AN512" s="176"/>
      <c r="AO512" s="176"/>
      <c r="AP512" s="176"/>
    </row>
    <row r="513" spans="9:42" ht="21" customHeight="1">
      <c r="I513" s="265">
        <f t="shared" si="147"/>
        <v>0</v>
      </c>
      <c r="J513" s="255">
        <f t="shared" si="145"/>
        <v>0</v>
      </c>
      <c r="K513" s="343">
        <f t="shared" si="151"/>
        <v>48</v>
      </c>
      <c r="L513" s="356"/>
      <c r="M513" s="356"/>
      <c r="N513" s="357">
        <f t="shared" si="148"/>
        <v>0</v>
      </c>
      <c r="O513" s="358"/>
      <c r="P513" s="358"/>
      <c r="Q513" s="359">
        <f t="shared" si="149"/>
        <v>0</v>
      </c>
      <c r="R513" s="359">
        <f t="shared" si="150"/>
        <v>0</v>
      </c>
      <c r="S513" s="360"/>
      <c r="T513" s="361"/>
      <c r="U513" s="255">
        <f t="shared" si="146"/>
        <v>0</v>
      </c>
      <c r="V513" s="169"/>
      <c r="W513" s="169"/>
      <c r="X513" s="169"/>
      <c r="Y513" s="169"/>
      <c r="Z513" s="169"/>
      <c r="AA513" s="378"/>
      <c r="AB513" s="169"/>
      <c r="AC513" s="169"/>
      <c r="AD513" s="169"/>
      <c r="AE513" s="371"/>
      <c r="AF513" s="371"/>
      <c r="AG513" s="371"/>
      <c r="AH513" s="169"/>
      <c r="AI513" s="169"/>
      <c r="AJ513" s="169"/>
      <c r="AK513" s="169"/>
      <c r="AL513" s="169"/>
      <c r="AM513" s="169"/>
      <c r="AN513" s="176"/>
      <c r="AO513" s="176"/>
      <c r="AP513" s="176"/>
    </row>
    <row r="514" spans="9:42" ht="21" customHeight="1">
      <c r="I514" s="265">
        <f t="shared" si="147"/>
        <v>0</v>
      </c>
      <c r="J514" s="255">
        <f t="shared" si="145"/>
        <v>0</v>
      </c>
      <c r="K514" s="343">
        <f t="shared" si="151"/>
        <v>49</v>
      </c>
      <c r="L514" s="356"/>
      <c r="M514" s="356"/>
      <c r="N514" s="357">
        <f t="shared" si="148"/>
        <v>0</v>
      </c>
      <c r="O514" s="358"/>
      <c r="P514" s="358"/>
      <c r="Q514" s="359">
        <f t="shared" si="149"/>
        <v>0</v>
      </c>
      <c r="R514" s="359">
        <f t="shared" si="150"/>
        <v>0</v>
      </c>
      <c r="S514" s="360"/>
      <c r="T514" s="361"/>
      <c r="U514" s="255">
        <f t="shared" si="146"/>
        <v>0</v>
      </c>
      <c r="V514" s="169"/>
      <c r="W514" s="169"/>
      <c r="X514" s="169"/>
      <c r="Y514" s="169"/>
      <c r="Z514" s="169"/>
      <c r="AA514" s="378"/>
      <c r="AB514" s="169"/>
      <c r="AC514" s="169"/>
      <c r="AD514" s="169"/>
      <c r="AE514" s="371"/>
      <c r="AF514" s="371"/>
      <c r="AG514" s="371"/>
      <c r="AH514" s="169"/>
      <c r="AI514" s="169"/>
      <c r="AJ514" s="169"/>
      <c r="AK514" s="169"/>
      <c r="AL514" s="169"/>
      <c r="AM514" s="169"/>
      <c r="AN514" s="176"/>
      <c r="AO514" s="176"/>
      <c r="AP514" s="176"/>
    </row>
    <row r="515" spans="9:42" ht="21" customHeight="1">
      <c r="I515" s="265">
        <f t="shared" si="147"/>
        <v>0</v>
      </c>
      <c r="J515" s="255">
        <f t="shared" ref="J515:J525" si="152">IF($Q$454&gt;0,7,)</f>
        <v>0</v>
      </c>
      <c r="K515" s="343">
        <f t="shared" si="151"/>
        <v>50</v>
      </c>
      <c r="L515" s="356"/>
      <c r="M515" s="356"/>
      <c r="N515" s="357">
        <f t="shared" si="148"/>
        <v>0</v>
      </c>
      <c r="O515" s="358"/>
      <c r="P515" s="358"/>
      <c r="Q515" s="359">
        <f t="shared" si="149"/>
        <v>0</v>
      </c>
      <c r="R515" s="359">
        <f t="shared" si="150"/>
        <v>0</v>
      </c>
      <c r="S515" s="360"/>
      <c r="T515" s="361"/>
      <c r="U515" s="255">
        <f t="shared" ref="U515:U525" si="153">IF($Q$454&gt;0,7,)</f>
        <v>0</v>
      </c>
      <c r="V515" s="169"/>
      <c r="W515" s="169"/>
      <c r="X515" s="169"/>
      <c r="Y515" s="169"/>
      <c r="Z515" s="169"/>
      <c r="AA515" s="378"/>
      <c r="AB515" s="169"/>
      <c r="AC515" s="169"/>
      <c r="AD515" s="169"/>
      <c r="AE515" s="371"/>
      <c r="AF515" s="371"/>
      <c r="AG515" s="371"/>
      <c r="AH515" s="169"/>
      <c r="AI515" s="169"/>
      <c r="AJ515" s="169"/>
      <c r="AK515" s="169"/>
      <c r="AL515" s="169"/>
      <c r="AM515" s="169"/>
      <c r="AN515" s="176"/>
      <c r="AO515" s="176"/>
      <c r="AP515" s="176"/>
    </row>
    <row r="516" spans="9:42" ht="21" customHeight="1">
      <c r="I516" s="265">
        <f t="shared" si="147"/>
        <v>0</v>
      </c>
      <c r="J516" s="255">
        <f t="shared" si="152"/>
        <v>0</v>
      </c>
      <c r="K516" s="343">
        <f t="shared" si="151"/>
        <v>51</v>
      </c>
      <c r="L516" s="356"/>
      <c r="M516" s="356"/>
      <c r="N516" s="357">
        <f t="shared" si="148"/>
        <v>0</v>
      </c>
      <c r="O516" s="358"/>
      <c r="P516" s="358"/>
      <c r="Q516" s="359">
        <f t="shared" si="149"/>
        <v>0</v>
      </c>
      <c r="R516" s="359">
        <f t="shared" si="150"/>
        <v>0</v>
      </c>
      <c r="S516" s="360"/>
      <c r="T516" s="361"/>
      <c r="U516" s="255">
        <f t="shared" si="153"/>
        <v>0</v>
      </c>
      <c r="V516" s="169"/>
      <c r="W516" s="169"/>
      <c r="X516" s="169"/>
      <c r="Y516" s="169"/>
      <c r="Z516" s="169"/>
      <c r="AA516" s="378"/>
      <c r="AB516" s="169"/>
      <c r="AC516" s="169"/>
      <c r="AD516" s="169"/>
      <c r="AE516" s="371"/>
      <c r="AF516" s="371"/>
      <c r="AG516" s="371"/>
      <c r="AH516" s="169"/>
      <c r="AI516" s="169"/>
      <c r="AJ516" s="169"/>
      <c r="AK516" s="169"/>
      <c r="AL516" s="169"/>
      <c r="AM516" s="169"/>
      <c r="AN516" s="176"/>
      <c r="AO516" s="176"/>
      <c r="AP516" s="176"/>
    </row>
    <row r="517" spans="9:42" ht="21" customHeight="1">
      <c r="I517" s="265">
        <f t="shared" si="147"/>
        <v>0</v>
      </c>
      <c r="J517" s="255">
        <f t="shared" si="152"/>
        <v>0</v>
      </c>
      <c r="K517" s="343">
        <f t="shared" si="151"/>
        <v>52</v>
      </c>
      <c r="L517" s="356"/>
      <c r="M517" s="356"/>
      <c r="N517" s="357">
        <f t="shared" si="148"/>
        <v>0</v>
      </c>
      <c r="O517" s="358"/>
      <c r="P517" s="358"/>
      <c r="Q517" s="359">
        <f t="shared" si="149"/>
        <v>0</v>
      </c>
      <c r="R517" s="359">
        <f t="shared" si="150"/>
        <v>0</v>
      </c>
      <c r="S517" s="360"/>
      <c r="T517" s="361"/>
      <c r="U517" s="255">
        <f t="shared" si="153"/>
        <v>0</v>
      </c>
      <c r="V517" s="169"/>
      <c r="W517" s="169"/>
      <c r="X517" s="169"/>
      <c r="Y517" s="169"/>
      <c r="Z517" s="169"/>
      <c r="AA517" s="378"/>
      <c r="AB517" s="169"/>
      <c r="AC517" s="169"/>
      <c r="AD517" s="169"/>
      <c r="AE517" s="371"/>
      <c r="AF517" s="371"/>
      <c r="AG517" s="371"/>
      <c r="AH517" s="169"/>
      <c r="AI517" s="169"/>
      <c r="AJ517" s="169"/>
      <c r="AK517" s="169"/>
      <c r="AL517" s="169"/>
      <c r="AM517" s="169"/>
      <c r="AN517" s="176"/>
      <c r="AO517" s="176"/>
      <c r="AP517" s="176"/>
    </row>
    <row r="518" spans="9:42" ht="21" customHeight="1">
      <c r="I518" s="265">
        <f t="shared" si="147"/>
        <v>0</v>
      </c>
      <c r="J518" s="255">
        <f t="shared" si="152"/>
        <v>0</v>
      </c>
      <c r="K518" s="343">
        <f t="shared" si="151"/>
        <v>53</v>
      </c>
      <c r="L518" s="356"/>
      <c r="M518" s="356"/>
      <c r="N518" s="357">
        <f t="shared" si="148"/>
        <v>0</v>
      </c>
      <c r="O518" s="358"/>
      <c r="P518" s="358"/>
      <c r="Q518" s="359">
        <f t="shared" si="149"/>
        <v>0</v>
      </c>
      <c r="R518" s="359">
        <f t="shared" si="150"/>
        <v>0</v>
      </c>
      <c r="S518" s="360"/>
      <c r="T518" s="361"/>
      <c r="U518" s="255">
        <f t="shared" si="153"/>
        <v>0</v>
      </c>
      <c r="V518" s="169"/>
      <c r="W518" s="169"/>
      <c r="X518" s="169"/>
      <c r="Y518" s="169"/>
      <c r="Z518" s="169"/>
      <c r="AA518" s="378"/>
      <c r="AB518" s="169"/>
      <c r="AC518" s="169"/>
      <c r="AD518" s="169"/>
      <c r="AE518" s="371"/>
      <c r="AF518" s="371"/>
      <c r="AG518" s="371"/>
      <c r="AH518" s="169"/>
      <c r="AI518" s="169"/>
      <c r="AJ518" s="169"/>
      <c r="AK518" s="169"/>
      <c r="AL518" s="169"/>
      <c r="AM518" s="169"/>
      <c r="AN518" s="176"/>
      <c r="AO518" s="176"/>
      <c r="AP518" s="176"/>
    </row>
    <row r="519" spans="9:42" ht="21" customHeight="1">
      <c r="I519" s="265">
        <f t="shared" si="147"/>
        <v>0</v>
      </c>
      <c r="J519" s="255">
        <f t="shared" si="152"/>
        <v>0</v>
      </c>
      <c r="K519" s="343">
        <f t="shared" si="151"/>
        <v>54</v>
      </c>
      <c r="L519" s="356"/>
      <c r="M519" s="356"/>
      <c r="N519" s="357">
        <f t="shared" si="148"/>
        <v>0</v>
      </c>
      <c r="O519" s="358"/>
      <c r="P519" s="358"/>
      <c r="Q519" s="359">
        <f t="shared" si="149"/>
        <v>0</v>
      </c>
      <c r="R519" s="359">
        <f t="shared" si="150"/>
        <v>0</v>
      </c>
      <c r="S519" s="360"/>
      <c r="T519" s="361"/>
      <c r="U519" s="255">
        <f t="shared" si="153"/>
        <v>0</v>
      </c>
      <c r="V519" s="169"/>
      <c r="W519" s="169"/>
      <c r="X519" s="169"/>
      <c r="Y519" s="169"/>
      <c r="Z519" s="169"/>
      <c r="AA519" s="378"/>
      <c r="AB519" s="169"/>
      <c r="AC519" s="169"/>
      <c r="AD519" s="169"/>
      <c r="AE519" s="371"/>
      <c r="AF519" s="371"/>
      <c r="AG519" s="371"/>
      <c r="AH519" s="169"/>
      <c r="AI519" s="169"/>
      <c r="AJ519" s="169"/>
      <c r="AK519" s="169"/>
      <c r="AL519" s="169"/>
      <c r="AM519" s="371"/>
      <c r="AN519" s="167"/>
      <c r="AO519" s="176"/>
      <c r="AP519" s="176"/>
    </row>
    <row r="520" spans="9:42" ht="21" customHeight="1">
      <c r="I520" s="265">
        <f t="shared" si="147"/>
        <v>0</v>
      </c>
      <c r="J520" s="255">
        <f t="shared" si="152"/>
        <v>0</v>
      </c>
      <c r="K520" s="343">
        <f t="shared" si="151"/>
        <v>55</v>
      </c>
      <c r="L520" s="356"/>
      <c r="M520" s="356"/>
      <c r="N520" s="357">
        <f t="shared" si="148"/>
        <v>0</v>
      </c>
      <c r="O520" s="358"/>
      <c r="P520" s="358"/>
      <c r="Q520" s="359">
        <f t="shared" si="149"/>
        <v>0</v>
      </c>
      <c r="R520" s="359">
        <f t="shared" si="150"/>
        <v>0</v>
      </c>
      <c r="S520" s="360"/>
      <c r="T520" s="361"/>
      <c r="U520" s="255">
        <f t="shared" si="153"/>
        <v>0</v>
      </c>
      <c r="V520" s="169"/>
      <c r="W520" s="169"/>
      <c r="X520" s="169"/>
      <c r="Y520" s="169"/>
      <c r="Z520" s="169"/>
      <c r="AA520" s="378"/>
      <c r="AB520" s="169"/>
      <c r="AC520" s="169"/>
      <c r="AD520" s="169"/>
      <c r="AE520" s="371"/>
      <c r="AF520" s="371"/>
      <c r="AG520" s="371"/>
      <c r="AH520" s="169"/>
      <c r="AI520" s="169"/>
      <c r="AJ520" s="169"/>
      <c r="AK520" s="169"/>
      <c r="AL520" s="169"/>
      <c r="AM520" s="371"/>
      <c r="AN520" s="167"/>
      <c r="AO520" s="176"/>
      <c r="AP520" s="176"/>
    </row>
    <row r="521" spans="9:42" ht="21" customHeight="1">
      <c r="I521" s="265">
        <f t="shared" si="147"/>
        <v>0</v>
      </c>
      <c r="J521" s="255">
        <f t="shared" si="152"/>
        <v>0</v>
      </c>
      <c r="K521" s="343">
        <f t="shared" si="151"/>
        <v>56</v>
      </c>
      <c r="L521" s="356"/>
      <c r="M521" s="356"/>
      <c r="N521" s="357">
        <f t="shared" si="148"/>
        <v>0</v>
      </c>
      <c r="O521" s="358"/>
      <c r="P521" s="358"/>
      <c r="Q521" s="359">
        <f t="shared" si="149"/>
        <v>0</v>
      </c>
      <c r="R521" s="359">
        <f t="shared" si="150"/>
        <v>0</v>
      </c>
      <c r="S521" s="360"/>
      <c r="T521" s="361"/>
      <c r="U521" s="255">
        <f t="shared" si="153"/>
        <v>0</v>
      </c>
      <c r="V521" s="169"/>
      <c r="W521" s="169"/>
      <c r="X521" s="169"/>
      <c r="Y521" s="169"/>
      <c r="Z521" s="169"/>
      <c r="AA521" s="378"/>
      <c r="AB521" s="169"/>
      <c r="AC521" s="169"/>
      <c r="AD521" s="169"/>
      <c r="AE521" s="371"/>
      <c r="AF521" s="371"/>
      <c r="AG521" s="371"/>
      <c r="AH521" s="169"/>
      <c r="AI521" s="169"/>
      <c r="AJ521" s="169"/>
      <c r="AK521" s="169"/>
      <c r="AL521" s="169"/>
      <c r="AM521" s="371"/>
      <c r="AN521" s="167"/>
      <c r="AO521" s="176"/>
      <c r="AP521" s="176"/>
    </row>
    <row r="522" spans="9:42" ht="21" customHeight="1">
      <c r="I522" s="265">
        <f t="shared" si="147"/>
        <v>0</v>
      </c>
      <c r="J522" s="255">
        <f t="shared" si="152"/>
        <v>0</v>
      </c>
      <c r="K522" s="343">
        <f t="shared" si="151"/>
        <v>57</v>
      </c>
      <c r="L522" s="356"/>
      <c r="M522" s="356"/>
      <c r="N522" s="357">
        <f t="shared" si="148"/>
        <v>0</v>
      </c>
      <c r="O522" s="358"/>
      <c r="P522" s="358"/>
      <c r="Q522" s="359">
        <f t="shared" si="149"/>
        <v>0</v>
      </c>
      <c r="R522" s="359">
        <f t="shared" si="150"/>
        <v>0</v>
      </c>
      <c r="S522" s="360"/>
      <c r="T522" s="361"/>
      <c r="U522" s="255">
        <f t="shared" si="153"/>
        <v>0</v>
      </c>
      <c r="V522" s="169"/>
      <c r="W522" s="169"/>
      <c r="X522" s="169"/>
      <c r="Y522" s="169"/>
      <c r="Z522" s="169"/>
      <c r="AA522" s="378"/>
      <c r="AB522" s="169"/>
      <c r="AC522" s="169"/>
      <c r="AD522" s="169"/>
      <c r="AE522" s="371"/>
      <c r="AF522" s="371"/>
      <c r="AG522" s="371"/>
      <c r="AH522" s="169"/>
      <c r="AI522" s="169"/>
      <c r="AJ522" s="169"/>
      <c r="AK522" s="169"/>
      <c r="AL522" s="169"/>
      <c r="AM522" s="371"/>
      <c r="AN522" s="167"/>
      <c r="AO522" s="176"/>
      <c r="AP522" s="176"/>
    </row>
    <row r="523" spans="9:42" ht="21" customHeight="1">
      <c r="I523" s="265">
        <f t="shared" si="147"/>
        <v>0</v>
      </c>
      <c r="J523" s="255">
        <f t="shared" si="152"/>
        <v>0</v>
      </c>
      <c r="K523" s="343">
        <f t="shared" si="151"/>
        <v>58</v>
      </c>
      <c r="L523" s="356"/>
      <c r="M523" s="356"/>
      <c r="N523" s="357">
        <f t="shared" si="148"/>
        <v>0</v>
      </c>
      <c r="O523" s="358"/>
      <c r="P523" s="358"/>
      <c r="Q523" s="359">
        <f t="shared" si="149"/>
        <v>0</v>
      </c>
      <c r="R523" s="359">
        <f t="shared" si="150"/>
        <v>0</v>
      </c>
      <c r="S523" s="360"/>
      <c r="T523" s="361"/>
      <c r="U523" s="255">
        <f t="shared" si="153"/>
        <v>0</v>
      </c>
      <c r="V523" s="169"/>
      <c r="W523" s="169"/>
      <c r="X523" s="169"/>
      <c r="Y523" s="169"/>
      <c r="Z523" s="169"/>
      <c r="AA523" s="378"/>
      <c r="AB523" s="169"/>
      <c r="AC523" s="169"/>
      <c r="AD523" s="169"/>
      <c r="AE523" s="371"/>
      <c r="AF523" s="371"/>
      <c r="AG523" s="371"/>
      <c r="AH523" s="169"/>
      <c r="AI523" s="169"/>
      <c r="AJ523" s="169"/>
      <c r="AK523" s="169"/>
      <c r="AL523" s="169"/>
      <c r="AM523" s="371"/>
      <c r="AN523" s="167"/>
      <c r="AO523" s="176"/>
      <c r="AP523" s="167"/>
    </row>
    <row r="524" spans="9:42" ht="21" customHeight="1">
      <c r="I524" s="265">
        <f t="shared" si="147"/>
        <v>0</v>
      </c>
      <c r="J524" s="255">
        <f t="shared" si="152"/>
        <v>0</v>
      </c>
      <c r="K524" s="343">
        <f t="shared" si="151"/>
        <v>59</v>
      </c>
      <c r="L524" s="356"/>
      <c r="M524" s="356"/>
      <c r="N524" s="357">
        <f t="shared" si="148"/>
        <v>0</v>
      </c>
      <c r="O524" s="358"/>
      <c r="P524" s="358"/>
      <c r="Q524" s="359">
        <f t="shared" si="149"/>
        <v>0</v>
      </c>
      <c r="R524" s="359">
        <f t="shared" si="150"/>
        <v>0</v>
      </c>
      <c r="S524" s="360"/>
      <c r="T524" s="361"/>
      <c r="U524" s="255">
        <f t="shared" si="153"/>
        <v>0</v>
      </c>
      <c r="V524" s="169"/>
      <c r="W524" s="169"/>
      <c r="X524" s="169"/>
      <c r="Y524" s="169"/>
      <c r="Z524" s="169"/>
      <c r="AA524" s="378"/>
      <c r="AB524" s="169"/>
      <c r="AC524" s="169"/>
      <c r="AD524" s="169"/>
      <c r="AE524" s="371"/>
      <c r="AF524" s="371"/>
      <c r="AG524" s="371"/>
      <c r="AH524" s="169"/>
      <c r="AI524" s="169"/>
      <c r="AJ524" s="169"/>
      <c r="AK524" s="169"/>
      <c r="AL524" s="169"/>
      <c r="AN524" s="264"/>
      <c r="AO524" s="176"/>
      <c r="AP524" s="167"/>
    </row>
    <row r="525" spans="9:42" ht="21" customHeight="1" thickBot="1">
      <c r="I525" s="265">
        <f t="shared" si="147"/>
        <v>0</v>
      </c>
      <c r="J525" s="255">
        <f t="shared" si="152"/>
        <v>0</v>
      </c>
      <c r="K525" s="379">
        <f t="shared" si="151"/>
        <v>60</v>
      </c>
      <c r="L525" s="356"/>
      <c r="M525" s="356"/>
      <c r="N525" s="380">
        <f t="shared" si="148"/>
        <v>0</v>
      </c>
      <c r="O525" s="381"/>
      <c r="P525" s="381"/>
      <c r="Q525" s="382">
        <f t="shared" si="149"/>
        <v>0</v>
      </c>
      <c r="R525" s="382">
        <f t="shared" si="150"/>
        <v>0</v>
      </c>
      <c r="S525" s="383"/>
      <c r="T525" s="384"/>
      <c r="U525" s="255">
        <f t="shared" si="153"/>
        <v>0</v>
      </c>
      <c r="V525" s="392"/>
      <c r="W525" s="392"/>
      <c r="X525" s="392"/>
      <c r="Y525" s="392"/>
      <c r="Z525" s="392"/>
      <c r="AA525" s="393"/>
      <c r="AB525" s="392"/>
      <c r="AC525" s="392"/>
      <c r="AD525" s="392"/>
      <c r="AE525" s="394"/>
      <c r="AF525" s="394"/>
      <c r="AG525" s="394"/>
      <c r="AH525" s="394"/>
      <c r="AI525" s="394"/>
      <c r="AJ525" s="394"/>
      <c r="AK525" s="371"/>
      <c r="AL525" s="371"/>
      <c r="AN525" s="264"/>
      <c r="AO525" s="167"/>
      <c r="AP525" s="167"/>
    </row>
    <row r="526" spans="9:42" ht="30" customHeight="1" thickBot="1">
      <c r="I526" s="265">
        <f t="shared" ref="I526:I536" si="154">IF(Q$529&gt;0,1,0)</f>
        <v>0</v>
      </c>
      <c r="J526" s="255">
        <f t="shared" ref="J526:J557" si="155">IF($Q$529&gt;0,8,)</f>
        <v>0</v>
      </c>
      <c r="K526" s="2433" t="s">
        <v>1536</v>
      </c>
      <c r="L526" s="2433"/>
      <c r="M526" s="2433"/>
      <c r="N526" s="2433"/>
      <c r="O526" s="2433"/>
      <c r="P526" s="2433"/>
      <c r="Q526" s="2433"/>
      <c r="R526" s="2433"/>
      <c r="S526" s="2433"/>
      <c r="T526" s="2433"/>
      <c r="U526" s="255">
        <f t="shared" ref="U526:U557" si="156">IF($Q$529&gt;0,8,)</f>
        <v>0</v>
      </c>
      <c r="V526" s="395" t="s">
        <v>1535</v>
      </c>
      <c r="AF526" s="261" t="s">
        <v>1534</v>
      </c>
      <c r="AG526" s="262"/>
      <c r="AH526" s="262"/>
      <c r="AI526" s="262"/>
      <c r="AJ526" s="263"/>
      <c r="AN526" s="264"/>
      <c r="AO526" s="264"/>
      <c r="AP526" s="176"/>
    </row>
    <row r="527" spans="9:42" ht="21" customHeight="1" thickBot="1">
      <c r="I527" s="265">
        <f t="shared" si="154"/>
        <v>0</v>
      </c>
      <c r="J527" s="255">
        <f t="shared" si="155"/>
        <v>0</v>
      </c>
      <c r="K527" s="2434" t="s">
        <v>1533</v>
      </c>
      <c r="L527" s="2434"/>
      <c r="M527" s="2434"/>
      <c r="N527" s="2434"/>
      <c r="O527" s="2434"/>
      <c r="P527" s="2434"/>
      <c r="Q527" s="2434"/>
      <c r="R527" s="2434"/>
      <c r="S527" s="2434"/>
      <c r="T527" s="2434"/>
      <c r="U527" s="255">
        <f t="shared" si="156"/>
        <v>0</v>
      </c>
      <c r="V527" s="396" t="s">
        <v>1532</v>
      </c>
      <c r="W527" s="411">
        <v>200</v>
      </c>
      <c r="X527" s="412"/>
      <c r="Y527" s="412"/>
      <c r="Z527" s="269"/>
      <c r="AA527" s="270"/>
      <c r="AB527" s="269"/>
      <c r="AC527" s="271"/>
      <c r="AD527" s="272"/>
      <c r="AE527" s="169"/>
      <c r="AF527" s="273" t="s">
        <v>1531</v>
      </c>
      <c r="AG527" s="274" t="s">
        <v>1530</v>
      </c>
      <c r="AH527" s="274" t="s">
        <v>1529</v>
      </c>
      <c r="AI527" s="275" t="s">
        <v>1528</v>
      </c>
      <c r="AJ527" s="263"/>
      <c r="AN527" s="264"/>
      <c r="AO527" s="264"/>
      <c r="AP527" s="176"/>
    </row>
    <row r="528" spans="9:42" ht="21" customHeight="1">
      <c r="I528" s="265">
        <f t="shared" si="154"/>
        <v>0</v>
      </c>
      <c r="J528" s="255">
        <f t="shared" si="155"/>
        <v>0</v>
      </c>
      <c r="K528" s="276" t="s">
        <v>1527</v>
      </c>
      <c r="L528" s="277" t="s">
        <v>1526</v>
      </c>
      <c r="M528" s="278" t="s">
        <v>1653</v>
      </c>
      <c r="N528" s="277" t="s">
        <v>1525</v>
      </c>
      <c r="O528" s="278" t="s">
        <v>1524</v>
      </c>
      <c r="P528" s="277" t="s">
        <v>1523</v>
      </c>
      <c r="Q528" s="277" t="s">
        <v>1522</v>
      </c>
      <c r="R528" s="277" t="s">
        <v>1521</v>
      </c>
      <c r="S528" s="277" t="s">
        <v>1520</v>
      </c>
      <c r="T528" s="279" t="s">
        <v>1519</v>
      </c>
      <c r="U528" s="255">
        <f t="shared" si="156"/>
        <v>0</v>
      </c>
      <c r="V528" s="397" t="s">
        <v>1518</v>
      </c>
      <c r="W528" s="281"/>
      <c r="X528" s="282"/>
      <c r="Y528" s="282"/>
      <c r="Z528" s="283"/>
      <c r="AA528" s="284"/>
      <c r="AB528" s="283"/>
      <c r="AC528" s="285"/>
      <c r="AD528" s="286"/>
      <c r="AE528" s="169"/>
      <c r="AF528" s="287" t="s">
        <v>1517</v>
      </c>
      <c r="AG528" s="288" t="s">
        <v>1516</v>
      </c>
      <c r="AH528" s="288" t="s">
        <v>1515</v>
      </c>
      <c r="AI528" s="289" t="s">
        <v>1514</v>
      </c>
      <c r="AJ528" s="263"/>
      <c r="AN528" s="264"/>
      <c r="AO528" s="264"/>
      <c r="AP528" s="176"/>
    </row>
    <row r="529" spans="1:45" ht="21" customHeight="1" thickBot="1">
      <c r="I529" s="265">
        <f t="shared" si="154"/>
        <v>0</v>
      </c>
      <c r="J529" s="255">
        <f t="shared" si="155"/>
        <v>0</v>
      </c>
      <c r="K529" s="290"/>
      <c r="L529" s="291"/>
      <c r="M529" s="291"/>
      <c r="N529" s="292"/>
      <c r="O529" s="292"/>
      <c r="P529" s="293" t="str">
        <f>IF(COUNTA(Y534:Y541)&gt;1,CONCATENATE(V534,"번지 외 ",COUNTA(Y534:Y541)-1,"필지"),CONCATENATE(V534,"번지"))</f>
        <v>번지</v>
      </c>
      <c r="Q529" s="294">
        <f>+Y542</f>
        <v>0</v>
      </c>
      <c r="R529" s="295"/>
      <c r="S529" s="296">
        <f>COUNT(L537:L549)</f>
        <v>1</v>
      </c>
      <c r="T529" s="297">
        <f>200*S529</f>
        <v>200</v>
      </c>
      <c r="U529" s="255">
        <f t="shared" si="156"/>
        <v>0</v>
      </c>
      <c r="V529" s="397" t="s">
        <v>1513</v>
      </c>
      <c r="W529" s="281"/>
      <c r="X529" s="282"/>
      <c r="Y529" s="282"/>
      <c r="Z529" s="283"/>
      <c r="AA529" s="284"/>
      <c r="AB529" s="283"/>
      <c r="AC529" s="285"/>
      <c r="AD529" s="286"/>
      <c r="AE529" s="169"/>
      <c r="AF529" s="287" t="s">
        <v>1512</v>
      </c>
      <c r="AG529" s="288" t="s">
        <v>1511</v>
      </c>
      <c r="AH529" s="298" t="s">
        <v>1510</v>
      </c>
      <c r="AI529" s="289" t="s">
        <v>1509</v>
      </c>
      <c r="AJ529" s="263"/>
      <c r="AN529" s="333"/>
      <c r="AO529" s="264"/>
      <c r="AP529" s="176"/>
    </row>
    <row r="530" spans="1:45" ht="21" customHeight="1" thickBot="1">
      <c r="I530" s="265">
        <f t="shared" si="154"/>
        <v>0</v>
      </c>
      <c r="J530" s="255">
        <f t="shared" si="155"/>
        <v>0</v>
      </c>
      <c r="K530" s="276" t="s">
        <v>1380</v>
      </c>
      <c r="L530" s="277" t="s">
        <v>1508</v>
      </c>
      <c r="M530" s="277" t="s">
        <v>1377</v>
      </c>
      <c r="N530" s="277" t="s">
        <v>1507</v>
      </c>
      <c r="O530" s="277" t="s">
        <v>1506</v>
      </c>
      <c r="P530" s="299" t="s">
        <v>1404</v>
      </c>
      <c r="Q530" s="299" t="s">
        <v>1403</v>
      </c>
      <c r="R530" s="413" t="s">
        <v>1402</v>
      </c>
      <c r="S530" s="301" t="s">
        <v>1401</v>
      </c>
      <c r="T530" s="279" t="s">
        <v>1400</v>
      </c>
      <c r="U530" s="255">
        <f t="shared" si="156"/>
        <v>0</v>
      </c>
      <c r="V530" s="398" t="s">
        <v>1399</v>
      </c>
      <c r="W530" s="399"/>
      <c r="X530" s="400"/>
      <c r="Y530" s="400"/>
      <c r="Z530" s="401"/>
      <c r="AA530" s="402"/>
      <c r="AB530" s="401"/>
      <c r="AC530" s="403"/>
      <c r="AD530" s="404"/>
      <c r="AE530" s="169"/>
      <c r="AF530" s="287" t="s">
        <v>1398</v>
      </c>
      <c r="AG530" s="309" t="s">
        <v>1397</v>
      </c>
      <c r="AH530" s="310" t="s">
        <v>1396</v>
      </c>
      <c r="AI530" s="289" t="s">
        <v>1395</v>
      </c>
      <c r="AJ530" s="263"/>
      <c r="AN530" s="333"/>
      <c r="AO530" s="264"/>
      <c r="AP530" s="176"/>
    </row>
    <row r="531" spans="1:45" ht="21" customHeight="1" thickBot="1">
      <c r="I531" s="265">
        <f t="shared" si="154"/>
        <v>0</v>
      </c>
      <c r="J531" s="255">
        <f t="shared" si="155"/>
        <v>0</v>
      </c>
      <c r="K531" s="311">
        <f>Z534</f>
        <v>0</v>
      </c>
      <c r="L531" s="312">
        <f>AA534</f>
        <v>0</v>
      </c>
      <c r="M531" s="313">
        <f>AC534</f>
        <v>0</v>
      </c>
      <c r="N531" s="314">
        <f>AB543</f>
        <v>0</v>
      </c>
      <c r="O531" s="315">
        <f>IF((Q535+R535)&gt;0,ROUND((Q535/(Q535+R535)),4),0)</f>
        <v>0</v>
      </c>
      <c r="P531" s="316" t="str">
        <f>IF(W530&lt;=15,AI528,IF(W530&gt;30,AI530,AI529))</f>
        <v>완 (15˚ 이하)</v>
      </c>
      <c r="Q531" s="317">
        <f>IF(Q529&gt;0,IF(Q529/COUNTA(AB534:AB541)&gt;=5,AF536,IF(Q529/COUNTA(AB534:AB541)&lt;3,AF538,AF537)),)</f>
        <v>0</v>
      </c>
      <c r="R531" s="414"/>
      <c r="S531" s="319">
        <f>W530</f>
        <v>0</v>
      </c>
      <c r="T531" s="320">
        <f>ROUND(N531/10000*N537,0)</f>
        <v>0</v>
      </c>
      <c r="U531" s="255">
        <f t="shared" si="156"/>
        <v>0</v>
      </c>
      <c r="V531" s="405">
        <v>0</v>
      </c>
      <c r="W531" s="405"/>
      <c r="X531" s="405"/>
      <c r="Y531" s="405"/>
      <c r="Z531" s="405"/>
      <c r="AA531" s="406"/>
      <c r="AB531" s="405"/>
      <c r="AC531" s="405"/>
      <c r="AD531" s="405"/>
      <c r="AE531" s="169"/>
      <c r="AF531" s="287" t="s">
        <v>1394</v>
      </c>
      <c r="AG531" s="288"/>
      <c r="AH531" s="321"/>
      <c r="AI531" s="289"/>
      <c r="AJ531" s="263"/>
      <c r="AN531" s="264"/>
      <c r="AO531" s="264"/>
      <c r="AP531" s="176"/>
    </row>
    <row r="532" spans="1:45" ht="21" customHeight="1" thickBot="1">
      <c r="I532" s="265">
        <f t="shared" si="154"/>
        <v>0</v>
      </c>
      <c r="J532" s="255">
        <f t="shared" si="155"/>
        <v>0</v>
      </c>
      <c r="K532" s="2438" t="s">
        <v>1393</v>
      </c>
      <c r="L532" s="2438"/>
      <c r="M532" s="2438"/>
      <c r="N532" s="2438"/>
      <c r="O532" s="2438"/>
      <c r="P532" s="2438"/>
      <c r="Q532" s="2438"/>
      <c r="R532" s="2438"/>
      <c r="S532" s="2438"/>
      <c r="T532" s="2438"/>
      <c r="U532" s="255">
        <f t="shared" si="156"/>
        <v>0</v>
      </c>
      <c r="AE532" s="169"/>
      <c r="AF532" s="287"/>
      <c r="AG532" s="288"/>
      <c r="AH532" s="321"/>
      <c r="AI532" s="289"/>
      <c r="AJ532" s="263"/>
      <c r="AN532" s="264"/>
      <c r="AO532" s="264"/>
      <c r="AP532" s="176"/>
    </row>
    <row r="533" spans="1:45" ht="21" customHeight="1" thickBot="1">
      <c r="I533" s="265">
        <f t="shared" si="154"/>
        <v>0</v>
      </c>
      <c r="J533" s="255">
        <f t="shared" si="155"/>
        <v>0</v>
      </c>
      <c r="K533" s="2439" t="s">
        <v>1392</v>
      </c>
      <c r="L533" s="2441" t="s">
        <v>1391</v>
      </c>
      <c r="M533" s="2443" t="s">
        <v>1390</v>
      </c>
      <c r="N533" s="2443" t="s">
        <v>1389</v>
      </c>
      <c r="O533" s="2445" t="s">
        <v>1388</v>
      </c>
      <c r="P533" s="2445"/>
      <c r="Q533" s="2445" t="s">
        <v>1387</v>
      </c>
      <c r="R533" s="2445"/>
      <c r="S533" s="2446" t="s">
        <v>1386</v>
      </c>
      <c r="T533" s="2448" t="s">
        <v>1385</v>
      </c>
      <c r="U533" s="255">
        <f t="shared" si="156"/>
        <v>0</v>
      </c>
      <c r="V533" s="396" t="s">
        <v>1384</v>
      </c>
      <c r="W533" s="407" t="s">
        <v>1383</v>
      </c>
      <c r="X533" s="407" t="s">
        <v>1382</v>
      </c>
      <c r="Y533" s="407" t="s">
        <v>1381</v>
      </c>
      <c r="Z533" s="407" t="s">
        <v>1380</v>
      </c>
      <c r="AA533" s="408" t="s">
        <v>1379</v>
      </c>
      <c r="AB533" s="407" t="s">
        <v>1378</v>
      </c>
      <c r="AC533" s="409" t="s">
        <v>1377</v>
      </c>
      <c r="AD533" s="410" t="s">
        <v>1147</v>
      </c>
      <c r="AE533" s="169"/>
      <c r="AF533" s="329"/>
      <c r="AG533" s="330"/>
      <c r="AH533" s="331"/>
      <c r="AI533" s="332"/>
      <c r="AJ533" s="333"/>
      <c r="AN533" s="264"/>
      <c r="AO533" s="169"/>
      <c r="AP533" s="176"/>
    </row>
    <row r="534" spans="1:45" ht="21" customHeight="1" thickBot="1">
      <c r="I534" s="265">
        <f t="shared" si="154"/>
        <v>0</v>
      </c>
      <c r="J534" s="255">
        <f t="shared" si="155"/>
        <v>0</v>
      </c>
      <c r="K534" s="2440"/>
      <c r="L534" s="2442"/>
      <c r="M534" s="2444"/>
      <c r="N534" s="2444"/>
      <c r="O534" s="334" t="s">
        <v>1376</v>
      </c>
      <c r="P534" s="335" t="s">
        <v>1375</v>
      </c>
      <c r="Q534" s="335" t="s">
        <v>1376</v>
      </c>
      <c r="R534" s="415" t="s">
        <v>1375</v>
      </c>
      <c r="S534" s="2447"/>
      <c r="T534" s="2449"/>
      <c r="U534" s="255">
        <f t="shared" si="156"/>
        <v>0</v>
      </c>
      <c r="V534" s="337"/>
      <c r="W534" s="338"/>
      <c r="X534" s="338"/>
      <c r="Y534" s="338"/>
      <c r="Z534" s="338"/>
      <c r="AA534" s="339"/>
      <c r="AB534" s="338"/>
      <c r="AC534" s="340"/>
      <c r="AD534" s="341"/>
      <c r="AE534" s="169"/>
      <c r="AF534" s="262"/>
      <c r="AG534" s="262"/>
      <c r="AH534" s="262"/>
      <c r="AI534" s="342"/>
      <c r="AJ534" s="333"/>
      <c r="AN534" s="264"/>
      <c r="AO534" s="169"/>
      <c r="AP534" s="176"/>
    </row>
    <row r="535" spans="1:45" ht="21" customHeight="1">
      <c r="I535" s="265">
        <f t="shared" si="154"/>
        <v>0</v>
      </c>
      <c r="J535" s="255">
        <f t="shared" si="155"/>
        <v>0</v>
      </c>
      <c r="K535" s="343" t="s">
        <v>1374</v>
      </c>
      <c r="L535" s="344"/>
      <c r="M535" s="344"/>
      <c r="N535" s="416">
        <f>N536/S529</f>
        <v>0</v>
      </c>
      <c r="O535" s="417">
        <f>ROUND(O536/S529,1)</f>
        <v>0</v>
      </c>
      <c r="P535" s="417">
        <f>ROUND(P536/S529,1)</f>
        <v>0</v>
      </c>
      <c r="Q535" s="416">
        <f>ROUND(Q536/S529,0)</f>
        <v>0</v>
      </c>
      <c r="R535" s="416">
        <f>ROUND(R536/S529,0)</f>
        <v>0</v>
      </c>
      <c r="S535" s="418" t="s">
        <v>1031</v>
      </c>
      <c r="T535" s="348"/>
      <c r="U535" s="255">
        <f t="shared" si="156"/>
        <v>0</v>
      </c>
      <c r="V535" s="337"/>
      <c r="W535" s="419"/>
      <c r="X535" s="419"/>
      <c r="Y535" s="419"/>
      <c r="Z535" s="338"/>
      <c r="AA535" s="339"/>
      <c r="AB535" s="338"/>
      <c r="AC535" s="340"/>
      <c r="AD535" s="341"/>
      <c r="AE535" s="169"/>
      <c r="AF535" s="273" t="s">
        <v>1373</v>
      </c>
      <c r="AG535" s="274" t="s">
        <v>1372</v>
      </c>
      <c r="AH535" s="325" t="s">
        <v>1371</v>
      </c>
      <c r="AI535" s="350"/>
      <c r="AJ535" s="263"/>
      <c r="AN535" s="333"/>
      <c r="AO535" s="169"/>
      <c r="AP535" s="176"/>
    </row>
    <row r="536" spans="1:45" ht="21" customHeight="1">
      <c r="I536" s="265">
        <f t="shared" si="154"/>
        <v>0</v>
      </c>
      <c r="J536" s="255">
        <f t="shared" si="155"/>
        <v>0</v>
      </c>
      <c r="K536" s="343" t="s">
        <v>1366</v>
      </c>
      <c r="L536" s="344"/>
      <c r="M536" s="344"/>
      <c r="N536" s="420">
        <f>SUM(N537:N600)</f>
        <v>0</v>
      </c>
      <c r="O536" s="420">
        <f>SUM(O537:O600)</f>
        <v>0</v>
      </c>
      <c r="P536" s="420">
        <f>SUM(P537:P600)</f>
        <v>0</v>
      </c>
      <c r="Q536" s="420">
        <f>SUM(Q537:Q600)</f>
        <v>0</v>
      </c>
      <c r="R536" s="420">
        <f>SUM(R537:R600)</f>
        <v>0</v>
      </c>
      <c r="S536" s="421"/>
      <c r="T536" s="353"/>
      <c r="U536" s="255">
        <f t="shared" si="156"/>
        <v>0</v>
      </c>
      <c r="V536" s="337"/>
      <c r="W536" s="338"/>
      <c r="X536" s="338"/>
      <c r="Y536" s="338"/>
      <c r="Z536" s="338"/>
      <c r="AA536" s="339"/>
      <c r="AB536" s="338"/>
      <c r="AC536" s="340"/>
      <c r="AD536" s="341"/>
      <c r="AE536" s="169"/>
      <c r="AF536" s="287" t="s">
        <v>1370</v>
      </c>
      <c r="AG536" s="288" t="s">
        <v>1151</v>
      </c>
      <c r="AH536" s="354">
        <v>0</v>
      </c>
      <c r="AI536" s="422"/>
      <c r="AJ536" s="263"/>
      <c r="AN536" s="333"/>
      <c r="AO536" s="169"/>
      <c r="AP536" s="176"/>
    </row>
    <row r="537" spans="1:45" ht="21" customHeight="1">
      <c r="I537" s="265">
        <f t="shared" ref="I537:I550" si="157">IF((O$537+P$537)&gt;0,1,0)</f>
        <v>0</v>
      </c>
      <c r="J537" s="255">
        <f t="shared" si="155"/>
        <v>0</v>
      </c>
      <c r="K537" s="343">
        <v>1</v>
      </c>
      <c r="L537" s="356">
        <v>0</v>
      </c>
      <c r="M537" s="356"/>
      <c r="N537" s="357">
        <f t="shared" ref="N537:N550" si="158">IF(O537+P537&gt;0,$W$527,)</f>
        <v>0</v>
      </c>
      <c r="O537" s="358"/>
      <c r="P537" s="358"/>
      <c r="Q537" s="359">
        <f t="shared" ref="Q537:Q550" si="159">ROUND(O537*50,0)</f>
        <v>0</v>
      </c>
      <c r="R537" s="359">
        <f t="shared" ref="R537:R550" si="160">ROUND(P537*50,0)</f>
        <v>0</v>
      </c>
      <c r="S537" s="360"/>
      <c r="T537" s="361"/>
      <c r="U537" s="255">
        <f t="shared" si="156"/>
        <v>0</v>
      </c>
      <c r="V537" s="337"/>
      <c r="W537" s="338"/>
      <c r="X537" s="338"/>
      <c r="Y537" s="338"/>
      <c r="Z537" s="338"/>
      <c r="AA537" s="339"/>
      <c r="AB537" s="338"/>
      <c r="AC537" s="340"/>
      <c r="AD537" s="341"/>
      <c r="AE537" s="169"/>
      <c r="AF537" s="287" t="s">
        <v>1369</v>
      </c>
      <c r="AG537" s="288" t="s">
        <v>1368</v>
      </c>
      <c r="AH537" s="362">
        <v>0.05</v>
      </c>
      <c r="AI537" s="422"/>
      <c r="AJ537" s="263"/>
      <c r="AM537" s="167"/>
      <c r="AN537" s="176"/>
      <c r="AO537" s="169"/>
      <c r="AP537" s="176"/>
    </row>
    <row r="538" spans="1:45" ht="21" customHeight="1">
      <c r="I538" s="265">
        <f t="shared" si="157"/>
        <v>0</v>
      </c>
      <c r="J538" s="255">
        <f t="shared" si="155"/>
        <v>0</v>
      </c>
      <c r="K538" s="343">
        <f t="shared" ref="K538:K550" si="161">+K537+1</f>
        <v>2</v>
      </c>
      <c r="L538" s="356"/>
      <c r="M538" s="356"/>
      <c r="N538" s="357">
        <f t="shared" si="158"/>
        <v>0</v>
      </c>
      <c r="O538" s="358"/>
      <c r="P538" s="358"/>
      <c r="Q538" s="359">
        <f t="shared" si="159"/>
        <v>0</v>
      </c>
      <c r="R538" s="359">
        <f t="shared" si="160"/>
        <v>0</v>
      </c>
      <c r="S538" s="360"/>
      <c r="T538" s="361"/>
      <c r="U538" s="255">
        <f t="shared" si="156"/>
        <v>0</v>
      </c>
      <c r="V538" s="337"/>
      <c r="W538" s="338"/>
      <c r="X538" s="338"/>
      <c r="Y538" s="338"/>
      <c r="Z538" s="338"/>
      <c r="AA538" s="339"/>
      <c r="AB538" s="338"/>
      <c r="AC538" s="340"/>
      <c r="AD538" s="341"/>
      <c r="AE538" s="169"/>
      <c r="AF538" s="287" t="s">
        <v>1367</v>
      </c>
      <c r="AG538" s="288" t="s">
        <v>1150</v>
      </c>
      <c r="AH538" s="362">
        <v>0.1</v>
      </c>
      <c r="AI538" s="363"/>
      <c r="AJ538" s="263"/>
      <c r="AN538" s="176"/>
      <c r="AO538" s="169"/>
      <c r="AP538" s="176"/>
    </row>
    <row r="539" spans="1:45" ht="21" customHeight="1">
      <c r="I539" s="265">
        <f t="shared" si="157"/>
        <v>0</v>
      </c>
      <c r="J539" s="255">
        <f t="shared" si="155"/>
        <v>0</v>
      </c>
      <c r="K539" s="343">
        <f t="shared" si="161"/>
        <v>3</v>
      </c>
      <c r="L539" s="356"/>
      <c r="M539" s="356"/>
      <c r="N539" s="357">
        <f t="shared" si="158"/>
        <v>0</v>
      </c>
      <c r="O539" s="358"/>
      <c r="P539" s="358"/>
      <c r="Q539" s="359">
        <f t="shared" si="159"/>
        <v>0</v>
      </c>
      <c r="R539" s="359">
        <f t="shared" si="160"/>
        <v>0</v>
      </c>
      <c r="S539" s="360"/>
      <c r="T539" s="361"/>
      <c r="U539" s="255">
        <f t="shared" si="156"/>
        <v>0</v>
      </c>
      <c r="V539" s="337"/>
      <c r="W539" s="338"/>
      <c r="X539" s="338"/>
      <c r="Y539" s="338"/>
      <c r="Z539" s="338"/>
      <c r="AA539" s="339"/>
      <c r="AB539" s="338"/>
      <c r="AC539" s="340"/>
      <c r="AD539" s="341"/>
      <c r="AE539" s="169"/>
      <c r="AF539" s="287"/>
      <c r="AG539" s="288"/>
      <c r="AH539" s="364"/>
      <c r="AI539" s="289"/>
      <c r="AJ539" s="333"/>
      <c r="AM539" s="169"/>
      <c r="AN539" s="176"/>
      <c r="AO539" s="169"/>
      <c r="AP539" s="176"/>
      <c r="AQ539" s="167"/>
      <c r="AR539" s="167"/>
    </row>
    <row r="540" spans="1:45" ht="21" customHeight="1" thickBot="1">
      <c r="I540" s="265">
        <f t="shared" si="157"/>
        <v>0</v>
      </c>
      <c r="J540" s="255">
        <f t="shared" si="155"/>
        <v>0</v>
      </c>
      <c r="K540" s="343">
        <f t="shared" si="161"/>
        <v>4</v>
      </c>
      <c r="L540" s="356"/>
      <c r="M540" s="356"/>
      <c r="N540" s="357">
        <f t="shared" si="158"/>
        <v>0</v>
      </c>
      <c r="O540" s="358"/>
      <c r="P540" s="358"/>
      <c r="Q540" s="359">
        <f t="shared" si="159"/>
        <v>0</v>
      </c>
      <c r="R540" s="359">
        <f t="shared" si="160"/>
        <v>0</v>
      </c>
      <c r="S540" s="360"/>
      <c r="T540" s="361"/>
      <c r="U540" s="255">
        <f t="shared" si="156"/>
        <v>0</v>
      </c>
      <c r="V540" s="337"/>
      <c r="W540" s="338"/>
      <c r="X540" s="338"/>
      <c r="Y540" s="338"/>
      <c r="Z540" s="338"/>
      <c r="AA540" s="339"/>
      <c r="AB540" s="338"/>
      <c r="AC540" s="340"/>
      <c r="AD540" s="341"/>
      <c r="AE540" s="169"/>
      <c r="AF540" s="329"/>
      <c r="AG540" s="423"/>
      <c r="AH540" s="330"/>
      <c r="AI540" s="332"/>
      <c r="AJ540" s="333"/>
      <c r="AM540" s="169"/>
      <c r="AN540" s="176"/>
      <c r="AO540" s="169"/>
      <c r="AP540" s="176"/>
    </row>
    <row r="541" spans="1:45" ht="21" customHeight="1">
      <c r="I541" s="265">
        <f t="shared" si="157"/>
        <v>0</v>
      </c>
      <c r="J541" s="255">
        <f t="shared" si="155"/>
        <v>0</v>
      </c>
      <c r="K541" s="343">
        <f t="shared" si="161"/>
        <v>5</v>
      </c>
      <c r="L541" s="356"/>
      <c r="M541" s="356"/>
      <c r="N541" s="357">
        <f t="shared" si="158"/>
        <v>0</v>
      </c>
      <c r="O541" s="358"/>
      <c r="P541" s="358"/>
      <c r="Q541" s="359">
        <f t="shared" si="159"/>
        <v>0</v>
      </c>
      <c r="R541" s="359">
        <f t="shared" si="160"/>
        <v>0</v>
      </c>
      <c r="S541" s="360"/>
      <c r="T541" s="361"/>
      <c r="U541" s="255">
        <f t="shared" si="156"/>
        <v>0</v>
      </c>
      <c r="V541" s="337"/>
      <c r="W541" s="338"/>
      <c r="X541" s="338"/>
      <c r="Y541" s="338"/>
      <c r="Z541" s="338"/>
      <c r="AA541" s="339"/>
      <c r="AB541" s="338"/>
      <c r="AC541" s="340"/>
      <c r="AD541" s="341"/>
      <c r="AE541" s="167"/>
      <c r="AF541" s="176"/>
      <c r="AG541" s="176"/>
      <c r="AH541" s="176"/>
      <c r="AI541" s="176"/>
      <c r="AJ541" s="176"/>
      <c r="AK541" s="167"/>
      <c r="AL541" s="167"/>
      <c r="AM541" s="169"/>
      <c r="AN541" s="176"/>
      <c r="AO541" s="176"/>
      <c r="AP541" s="176"/>
      <c r="AS541" s="167"/>
    </row>
    <row r="542" spans="1:45" ht="21" customHeight="1">
      <c r="I542" s="265">
        <f t="shared" si="157"/>
        <v>0</v>
      </c>
      <c r="J542" s="255">
        <f t="shared" si="155"/>
        <v>0</v>
      </c>
      <c r="K542" s="343">
        <f t="shared" si="161"/>
        <v>6</v>
      </c>
      <c r="L542" s="356"/>
      <c r="M542" s="356"/>
      <c r="N542" s="357">
        <f t="shared" si="158"/>
        <v>0</v>
      </c>
      <c r="O542" s="358"/>
      <c r="P542" s="358"/>
      <c r="Q542" s="359">
        <f t="shared" si="159"/>
        <v>0</v>
      </c>
      <c r="R542" s="359">
        <f t="shared" si="160"/>
        <v>0</v>
      </c>
      <c r="S542" s="360"/>
      <c r="T542" s="361"/>
      <c r="U542" s="255">
        <f t="shared" si="156"/>
        <v>0</v>
      </c>
      <c r="V542" s="280" t="s">
        <v>1366</v>
      </c>
      <c r="W542" s="366">
        <f>SUM(W534:W541)</f>
        <v>0</v>
      </c>
      <c r="X542" s="366">
        <f>SUM(X534:X541)</f>
        <v>0</v>
      </c>
      <c r="Y542" s="366">
        <f>SUM(Y534:Y541)</f>
        <v>0</v>
      </c>
      <c r="Z542" s="367"/>
      <c r="AA542" s="368"/>
      <c r="AB542" s="366">
        <f>SUM(AB534:AB541)</f>
        <v>0</v>
      </c>
      <c r="AC542" s="369"/>
      <c r="AD542" s="370"/>
      <c r="AE542" s="371"/>
      <c r="AF542" s="169"/>
      <c r="AG542" s="169"/>
      <c r="AH542" s="169"/>
      <c r="AI542" s="169"/>
      <c r="AJ542" s="169"/>
      <c r="AM542" s="169"/>
      <c r="AN542" s="176"/>
      <c r="AO542" s="176"/>
      <c r="AP542" s="176"/>
    </row>
    <row r="543" spans="1:45" s="167" customFormat="1" ht="21" customHeight="1" thickBot="1">
      <c r="A543" s="372"/>
      <c r="B543" s="372"/>
      <c r="C543" s="372"/>
      <c r="D543" s="372"/>
      <c r="E543" s="372"/>
      <c r="F543" s="372"/>
      <c r="G543" s="372"/>
      <c r="I543" s="265">
        <f t="shared" si="157"/>
        <v>0</v>
      </c>
      <c r="J543" s="255">
        <f t="shared" si="155"/>
        <v>0</v>
      </c>
      <c r="K543" s="343">
        <f t="shared" si="161"/>
        <v>7</v>
      </c>
      <c r="L543" s="356"/>
      <c r="M543" s="356"/>
      <c r="N543" s="357">
        <f t="shared" si="158"/>
        <v>0</v>
      </c>
      <c r="O543" s="358"/>
      <c r="P543" s="358"/>
      <c r="Q543" s="359">
        <f t="shared" si="159"/>
        <v>0</v>
      </c>
      <c r="R543" s="359">
        <f t="shared" si="160"/>
        <v>0</v>
      </c>
      <c r="S543" s="360"/>
      <c r="T543" s="361"/>
      <c r="U543" s="255">
        <f t="shared" si="156"/>
        <v>0</v>
      </c>
      <c r="V543" s="373" t="s">
        <v>1374</v>
      </c>
      <c r="W543" s="374"/>
      <c r="X543" s="374"/>
      <c r="Y543" s="374"/>
      <c r="Z543" s="374"/>
      <c r="AA543" s="375"/>
      <c r="AB543" s="374">
        <f>IF(AB542&gt;0,ROUND(AB542/COUNTA(AB534:AB541),0),)</f>
        <v>0</v>
      </c>
      <c r="AC543" s="376"/>
      <c r="AD543" s="377"/>
      <c r="AE543" s="371"/>
      <c r="AF543" s="371"/>
      <c r="AG543" s="371"/>
      <c r="AH543" s="169"/>
      <c r="AI543" s="169"/>
      <c r="AJ543" s="169"/>
      <c r="AK543" s="169"/>
      <c r="AL543" s="169"/>
      <c r="AM543" s="169"/>
      <c r="AN543" s="176"/>
      <c r="AO543" s="176"/>
      <c r="AP543" s="176"/>
      <c r="AQ543" s="253"/>
      <c r="AR543" s="253"/>
      <c r="AS543" s="253"/>
    </row>
    <row r="544" spans="1:45" ht="21" customHeight="1">
      <c r="I544" s="265">
        <f t="shared" si="157"/>
        <v>0</v>
      </c>
      <c r="J544" s="255">
        <f t="shared" si="155"/>
        <v>0</v>
      </c>
      <c r="K544" s="343">
        <f t="shared" si="161"/>
        <v>8</v>
      </c>
      <c r="L544" s="356"/>
      <c r="M544" s="356"/>
      <c r="N544" s="357">
        <f t="shared" si="158"/>
        <v>0</v>
      </c>
      <c r="O544" s="358"/>
      <c r="P544" s="358"/>
      <c r="Q544" s="359">
        <f t="shared" si="159"/>
        <v>0</v>
      </c>
      <c r="R544" s="359">
        <f t="shared" si="160"/>
        <v>0</v>
      </c>
      <c r="S544" s="360"/>
      <c r="T544" s="361"/>
      <c r="U544" s="255">
        <f t="shared" si="156"/>
        <v>0</v>
      </c>
      <c r="V544" s="169"/>
      <c r="W544" s="169"/>
      <c r="X544" s="169"/>
      <c r="Y544" s="169"/>
      <c r="Z544" s="169"/>
      <c r="AA544" s="378"/>
      <c r="AB544" s="169"/>
      <c r="AC544" s="169"/>
      <c r="AD544" s="169"/>
      <c r="AE544" s="371"/>
      <c r="AF544" s="371"/>
      <c r="AG544" s="371"/>
      <c r="AH544" s="169"/>
      <c r="AI544" s="169"/>
      <c r="AJ544" s="169"/>
      <c r="AK544" s="169"/>
      <c r="AL544" s="169"/>
      <c r="AM544" s="169"/>
      <c r="AN544" s="176"/>
      <c r="AO544" s="176"/>
      <c r="AP544" s="176"/>
    </row>
    <row r="545" spans="9:42" ht="21" customHeight="1">
      <c r="I545" s="265">
        <f t="shared" si="157"/>
        <v>0</v>
      </c>
      <c r="J545" s="255">
        <f t="shared" si="155"/>
        <v>0</v>
      </c>
      <c r="K545" s="343">
        <f t="shared" si="161"/>
        <v>9</v>
      </c>
      <c r="L545" s="356"/>
      <c r="M545" s="356"/>
      <c r="N545" s="357">
        <f t="shared" si="158"/>
        <v>0</v>
      </c>
      <c r="O545" s="358"/>
      <c r="P545" s="358"/>
      <c r="Q545" s="359">
        <f t="shared" si="159"/>
        <v>0</v>
      </c>
      <c r="R545" s="359">
        <f t="shared" si="160"/>
        <v>0</v>
      </c>
      <c r="S545" s="360"/>
      <c r="T545" s="361"/>
      <c r="U545" s="255">
        <f t="shared" si="156"/>
        <v>0</v>
      </c>
      <c r="V545" s="169"/>
      <c r="W545" s="169"/>
      <c r="X545" s="169"/>
      <c r="Y545" s="169"/>
      <c r="Z545" s="169"/>
      <c r="AA545" s="378"/>
      <c r="AB545" s="169"/>
      <c r="AC545" s="169"/>
      <c r="AD545" s="169"/>
      <c r="AE545" s="371"/>
      <c r="AF545" s="371"/>
      <c r="AG545" s="371"/>
      <c r="AH545" s="169"/>
      <c r="AI545" s="169"/>
      <c r="AJ545" s="169"/>
      <c r="AK545" s="169"/>
      <c r="AL545" s="169"/>
      <c r="AM545" s="169"/>
      <c r="AN545" s="176"/>
      <c r="AO545" s="176"/>
      <c r="AP545" s="176"/>
    </row>
    <row r="546" spans="9:42" ht="21" customHeight="1">
      <c r="I546" s="265">
        <f t="shared" si="157"/>
        <v>0</v>
      </c>
      <c r="J546" s="255">
        <f t="shared" si="155"/>
        <v>0</v>
      </c>
      <c r="K546" s="343">
        <f t="shared" si="161"/>
        <v>10</v>
      </c>
      <c r="L546" s="356"/>
      <c r="M546" s="356"/>
      <c r="N546" s="357">
        <f t="shared" si="158"/>
        <v>0</v>
      </c>
      <c r="O546" s="358"/>
      <c r="P546" s="358"/>
      <c r="Q546" s="359">
        <f t="shared" si="159"/>
        <v>0</v>
      </c>
      <c r="R546" s="359">
        <f t="shared" si="160"/>
        <v>0</v>
      </c>
      <c r="S546" s="360"/>
      <c r="T546" s="361"/>
      <c r="U546" s="255">
        <f t="shared" si="156"/>
        <v>0</v>
      </c>
      <c r="V546" s="169"/>
      <c r="W546" s="169"/>
      <c r="X546" s="169"/>
      <c r="Y546" s="169"/>
      <c r="Z546" s="169"/>
      <c r="AA546" s="378"/>
      <c r="AB546" s="169"/>
      <c r="AC546" s="169"/>
      <c r="AD546" s="169"/>
      <c r="AE546" s="371"/>
      <c r="AF546" s="371"/>
      <c r="AG546" s="371"/>
      <c r="AH546" s="169"/>
      <c r="AI546" s="169"/>
      <c r="AJ546" s="169"/>
      <c r="AK546" s="169"/>
      <c r="AL546" s="169"/>
      <c r="AM546" s="169"/>
      <c r="AN546" s="176"/>
      <c r="AO546" s="176"/>
      <c r="AP546" s="176"/>
    </row>
    <row r="547" spans="9:42" ht="21" customHeight="1">
      <c r="I547" s="265">
        <f t="shared" si="157"/>
        <v>0</v>
      </c>
      <c r="J547" s="255">
        <f t="shared" si="155"/>
        <v>0</v>
      </c>
      <c r="K547" s="343">
        <f t="shared" si="161"/>
        <v>11</v>
      </c>
      <c r="L547" s="356"/>
      <c r="M547" s="356"/>
      <c r="N547" s="357">
        <f t="shared" si="158"/>
        <v>0</v>
      </c>
      <c r="O547" s="358"/>
      <c r="P547" s="358"/>
      <c r="Q547" s="359">
        <f t="shared" si="159"/>
        <v>0</v>
      </c>
      <c r="R547" s="359">
        <f t="shared" si="160"/>
        <v>0</v>
      </c>
      <c r="S547" s="360"/>
      <c r="T547" s="361"/>
      <c r="U547" s="255">
        <f t="shared" si="156"/>
        <v>0</v>
      </c>
      <c r="V547" s="169"/>
      <c r="W547" s="169"/>
      <c r="X547" s="169"/>
      <c r="Y547" s="169"/>
      <c r="Z547" s="169"/>
      <c r="AA547" s="378"/>
      <c r="AB547" s="169"/>
      <c r="AC547" s="169"/>
      <c r="AD547" s="169"/>
      <c r="AE547" s="371"/>
      <c r="AF547" s="371"/>
      <c r="AG547" s="371"/>
      <c r="AH547" s="169"/>
      <c r="AI547" s="169"/>
      <c r="AJ547" s="169"/>
      <c r="AK547" s="169"/>
      <c r="AL547" s="169"/>
      <c r="AM547" s="169"/>
      <c r="AN547" s="176"/>
      <c r="AO547" s="176"/>
      <c r="AP547" s="176"/>
    </row>
    <row r="548" spans="9:42" ht="21" customHeight="1">
      <c r="I548" s="265">
        <f t="shared" si="157"/>
        <v>0</v>
      </c>
      <c r="J548" s="255">
        <f t="shared" si="155"/>
        <v>0</v>
      </c>
      <c r="K548" s="343">
        <f t="shared" si="161"/>
        <v>12</v>
      </c>
      <c r="L548" s="356"/>
      <c r="M548" s="356"/>
      <c r="N548" s="357">
        <f t="shared" si="158"/>
        <v>0</v>
      </c>
      <c r="O548" s="358"/>
      <c r="P548" s="358"/>
      <c r="Q548" s="359">
        <f t="shared" si="159"/>
        <v>0</v>
      </c>
      <c r="R548" s="359">
        <f t="shared" si="160"/>
        <v>0</v>
      </c>
      <c r="S548" s="360"/>
      <c r="T548" s="361"/>
      <c r="U548" s="255">
        <f t="shared" si="156"/>
        <v>0</v>
      </c>
      <c r="V548" s="169"/>
      <c r="W548" s="169"/>
      <c r="X548" s="169"/>
      <c r="Y548" s="169"/>
      <c r="Z548" s="169"/>
      <c r="AA548" s="378"/>
      <c r="AB548" s="169"/>
      <c r="AC548" s="169"/>
      <c r="AD548" s="169"/>
      <c r="AE548" s="371"/>
      <c r="AF548" s="371"/>
      <c r="AG548" s="371"/>
      <c r="AH548" s="169"/>
      <c r="AI548" s="169"/>
      <c r="AJ548" s="169"/>
      <c r="AK548" s="169"/>
      <c r="AL548" s="169"/>
      <c r="AM548" s="169"/>
      <c r="AN548" s="176"/>
      <c r="AO548" s="176"/>
      <c r="AP548" s="176"/>
    </row>
    <row r="549" spans="9:42" ht="21" customHeight="1">
      <c r="I549" s="265">
        <f t="shared" si="157"/>
        <v>0</v>
      </c>
      <c r="J549" s="255">
        <f t="shared" si="155"/>
        <v>0</v>
      </c>
      <c r="K549" s="343">
        <f t="shared" si="161"/>
        <v>13</v>
      </c>
      <c r="L549" s="356"/>
      <c r="M549" s="356"/>
      <c r="N549" s="357">
        <f t="shared" si="158"/>
        <v>0</v>
      </c>
      <c r="O549" s="358"/>
      <c r="P549" s="358"/>
      <c r="Q549" s="359">
        <f t="shared" si="159"/>
        <v>0</v>
      </c>
      <c r="R549" s="359">
        <f t="shared" si="160"/>
        <v>0</v>
      </c>
      <c r="S549" s="360"/>
      <c r="T549" s="361"/>
      <c r="U549" s="255">
        <f t="shared" si="156"/>
        <v>0</v>
      </c>
      <c r="V549" s="169"/>
      <c r="W549" s="169"/>
      <c r="X549" s="169"/>
      <c r="Y549" s="169"/>
      <c r="Z549" s="169"/>
      <c r="AA549" s="378"/>
      <c r="AB549" s="169"/>
      <c r="AC549" s="169"/>
      <c r="AD549" s="169"/>
      <c r="AE549" s="371"/>
      <c r="AF549" s="371"/>
      <c r="AG549" s="371"/>
      <c r="AH549" s="169"/>
      <c r="AI549" s="169"/>
      <c r="AJ549" s="169"/>
      <c r="AK549" s="169"/>
      <c r="AL549" s="169"/>
      <c r="AM549" s="169"/>
      <c r="AN549" s="176"/>
      <c r="AO549" s="176"/>
      <c r="AP549" s="176"/>
    </row>
    <row r="550" spans="9:42" ht="21" customHeight="1" thickBot="1">
      <c r="I550" s="265">
        <f t="shared" si="157"/>
        <v>0</v>
      </c>
      <c r="J550" s="255">
        <f t="shared" si="155"/>
        <v>0</v>
      </c>
      <c r="K550" s="385">
        <f t="shared" si="161"/>
        <v>14</v>
      </c>
      <c r="L550" s="356"/>
      <c r="M550" s="356"/>
      <c r="N550" s="387">
        <f t="shared" si="158"/>
        <v>0</v>
      </c>
      <c r="O550" s="388"/>
      <c r="P550" s="388"/>
      <c r="Q550" s="389">
        <f t="shared" si="159"/>
        <v>0</v>
      </c>
      <c r="R550" s="389">
        <f t="shared" si="160"/>
        <v>0</v>
      </c>
      <c r="S550" s="390"/>
      <c r="T550" s="391"/>
      <c r="U550" s="255">
        <f t="shared" si="156"/>
        <v>0</v>
      </c>
      <c r="V550" s="169"/>
      <c r="W550" s="169"/>
      <c r="X550" s="169"/>
      <c r="Y550" s="169"/>
      <c r="Z550" s="169"/>
      <c r="AA550" s="378"/>
      <c r="AB550" s="169"/>
      <c r="AC550" s="169"/>
      <c r="AD550" s="169"/>
      <c r="AE550" s="371"/>
      <c r="AF550" s="371"/>
      <c r="AG550" s="371"/>
      <c r="AH550" s="169"/>
      <c r="AI550" s="169"/>
      <c r="AJ550" s="169"/>
      <c r="AK550" s="169"/>
      <c r="AL550" s="169"/>
      <c r="AM550" s="169"/>
      <c r="AN550" s="176"/>
      <c r="AO550" s="176"/>
      <c r="AP550" s="176"/>
    </row>
    <row r="551" spans="9:42" ht="21" customHeight="1">
      <c r="I551" s="265">
        <f t="shared" ref="I551:I575" si="162">IF((O$553+P$553)&gt;0,1,0)</f>
        <v>0</v>
      </c>
      <c r="J551" s="255">
        <f t="shared" si="155"/>
        <v>0</v>
      </c>
      <c r="K551" s="2439" t="s">
        <v>1392</v>
      </c>
      <c r="L551" s="2441" t="s">
        <v>1391</v>
      </c>
      <c r="M551" s="2443" t="s">
        <v>1390</v>
      </c>
      <c r="N551" s="2443" t="s">
        <v>1389</v>
      </c>
      <c r="O551" s="2445" t="s">
        <v>1388</v>
      </c>
      <c r="P551" s="2445"/>
      <c r="Q551" s="2445" t="s">
        <v>1387</v>
      </c>
      <c r="R551" s="2445"/>
      <c r="S551" s="2446" t="s">
        <v>1386</v>
      </c>
      <c r="T551" s="2448" t="s">
        <v>1505</v>
      </c>
      <c r="U551" s="255">
        <f t="shared" si="156"/>
        <v>0</v>
      </c>
      <c r="V551" s="169"/>
      <c r="W551" s="169"/>
      <c r="X551" s="169"/>
      <c r="Y551" s="169"/>
      <c r="Z551" s="169"/>
      <c r="AA551" s="378"/>
      <c r="AB551" s="169"/>
      <c r="AC551" s="169"/>
      <c r="AD551" s="169"/>
      <c r="AE551" s="371"/>
      <c r="AF551" s="371"/>
      <c r="AG551" s="371"/>
      <c r="AH551" s="169"/>
      <c r="AI551" s="169"/>
      <c r="AJ551" s="169"/>
      <c r="AK551" s="169"/>
      <c r="AL551" s="169"/>
      <c r="AM551" s="169"/>
      <c r="AN551" s="176"/>
      <c r="AO551" s="176"/>
      <c r="AP551" s="176"/>
    </row>
    <row r="552" spans="9:42" ht="21" customHeight="1">
      <c r="I552" s="265">
        <f t="shared" si="162"/>
        <v>0</v>
      </c>
      <c r="J552" s="255">
        <f t="shared" si="155"/>
        <v>0</v>
      </c>
      <c r="K552" s="2440"/>
      <c r="L552" s="2442"/>
      <c r="M552" s="2444"/>
      <c r="N552" s="2444"/>
      <c r="O552" s="334" t="s">
        <v>1376</v>
      </c>
      <c r="P552" s="335" t="s">
        <v>1375</v>
      </c>
      <c r="Q552" s="335" t="s">
        <v>1376</v>
      </c>
      <c r="R552" s="415" t="s">
        <v>1375</v>
      </c>
      <c r="S552" s="2447"/>
      <c r="T552" s="2449"/>
      <c r="U552" s="255">
        <f t="shared" si="156"/>
        <v>0</v>
      </c>
      <c r="V552" s="169"/>
      <c r="W552" s="169"/>
      <c r="X552" s="169"/>
      <c r="Y552" s="169"/>
      <c r="Z552" s="169"/>
      <c r="AA552" s="378"/>
      <c r="AB552" s="169"/>
      <c r="AC552" s="169"/>
      <c r="AD552" s="169"/>
      <c r="AE552" s="371"/>
      <c r="AF552" s="371"/>
      <c r="AG552" s="371"/>
      <c r="AH552" s="169"/>
      <c r="AI552" s="169"/>
      <c r="AJ552" s="169"/>
      <c r="AK552" s="169"/>
      <c r="AL552" s="169"/>
      <c r="AM552" s="169"/>
      <c r="AN552" s="176"/>
      <c r="AO552" s="176"/>
      <c r="AP552" s="176"/>
    </row>
    <row r="553" spans="9:42" ht="21" customHeight="1">
      <c r="I553" s="265">
        <f t="shared" si="162"/>
        <v>0</v>
      </c>
      <c r="J553" s="255">
        <f t="shared" si="155"/>
        <v>0</v>
      </c>
      <c r="K553" s="343">
        <f>+K25+1</f>
        <v>15</v>
      </c>
      <c r="L553" s="356"/>
      <c r="M553" s="356"/>
      <c r="N553" s="357">
        <f t="shared" ref="N553:N575" si="163">IF(O553+P553&gt;0,$W$527,)</f>
        <v>0</v>
      </c>
      <c r="O553" s="358"/>
      <c r="P553" s="358"/>
      <c r="Q553" s="359">
        <f t="shared" ref="Q553:Q575" si="164">ROUND(O553*50,0)</f>
        <v>0</v>
      </c>
      <c r="R553" s="359">
        <f t="shared" ref="R553:R575" si="165">ROUND(P553*50,0)</f>
        <v>0</v>
      </c>
      <c r="S553" s="360"/>
      <c r="T553" s="361"/>
      <c r="U553" s="255">
        <f t="shared" si="156"/>
        <v>0</v>
      </c>
      <c r="V553" s="169"/>
      <c r="W553" s="169"/>
      <c r="X553" s="169"/>
      <c r="Y553" s="169"/>
      <c r="Z553" s="169"/>
      <c r="AA553" s="378"/>
      <c r="AB553" s="169"/>
      <c r="AC553" s="169"/>
      <c r="AD553" s="169"/>
      <c r="AE553" s="371"/>
      <c r="AF553" s="371"/>
      <c r="AG553" s="371"/>
      <c r="AH553" s="169"/>
      <c r="AI553" s="169"/>
      <c r="AJ553" s="169"/>
      <c r="AK553" s="169"/>
      <c r="AL553" s="169"/>
      <c r="AM553" s="169"/>
      <c r="AN553" s="176"/>
      <c r="AO553" s="176"/>
      <c r="AP553" s="176"/>
    </row>
    <row r="554" spans="9:42" ht="21" customHeight="1">
      <c r="I554" s="265">
        <f t="shared" si="162"/>
        <v>0</v>
      </c>
      <c r="J554" s="255">
        <f t="shared" si="155"/>
        <v>0</v>
      </c>
      <c r="K554" s="343">
        <f t="shared" ref="K554:K575" si="166">+K553+1</f>
        <v>16</v>
      </c>
      <c r="L554" s="356"/>
      <c r="M554" s="356"/>
      <c r="N554" s="357">
        <f t="shared" si="163"/>
        <v>0</v>
      </c>
      <c r="O554" s="358"/>
      <c r="P554" s="358"/>
      <c r="Q554" s="359">
        <f t="shared" si="164"/>
        <v>0</v>
      </c>
      <c r="R554" s="359">
        <f t="shared" si="165"/>
        <v>0</v>
      </c>
      <c r="S554" s="360"/>
      <c r="T554" s="361"/>
      <c r="U554" s="255">
        <f t="shared" si="156"/>
        <v>0</v>
      </c>
      <c r="V554" s="169"/>
      <c r="W554" s="169"/>
      <c r="X554" s="169"/>
      <c r="Y554" s="169"/>
      <c r="Z554" s="169"/>
      <c r="AA554" s="378"/>
      <c r="AB554" s="169"/>
      <c r="AC554" s="169"/>
      <c r="AD554" s="169"/>
      <c r="AE554" s="371"/>
      <c r="AF554" s="371"/>
      <c r="AG554" s="371"/>
      <c r="AH554" s="169"/>
      <c r="AI554" s="169"/>
      <c r="AJ554" s="169"/>
      <c r="AK554" s="169"/>
      <c r="AL554" s="169"/>
      <c r="AM554" s="169"/>
      <c r="AN554" s="176"/>
      <c r="AO554" s="176"/>
      <c r="AP554" s="176"/>
    </row>
    <row r="555" spans="9:42" ht="21" customHeight="1">
      <c r="I555" s="265">
        <f t="shared" si="162"/>
        <v>0</v>
      </c>
      <c r="J555" s="255">
        <f t="shared" si="155"/>
        <v>0</v>
      </c>
      <c r="K555" s="343">
        <f t="shared" si="166"/>
        <v>17</v>
      </c>
      <c r="L555" s="356"/>
      <c r="M555" s="356"/>
      <c r="N555" s="357">
        <f t="shared" si="163"/>
        <v>0</v>
      </c>
      <c r="O555" s="358"/>
      <c r="P555" s="358"/>
      <c r="Q555" s="359">
        <f t="shared" si="164"/>
        <v>0</v>
      </c>
      <c r="R555" s="359">
        <f t="shared" si="165"/>
        <v>0</v>
      </c>
      <c r="S555" s="360"/>
      <c r="T555" s="361"/>
      <c r="U555" s="255">
        <f t="shared" si="156"/>
        <v>0</v>
      </c>
      <c r="V555" s="169"/>
      <c r="W555" s="169"/>
      <c r="X555" s="169"/>
      <c r="Y555" s="169"/>
      <c r="Z555" s="169"/>
      <c r="AA555" s="378"/>
      <c r="AB555" s="169"/>
      <c r="AC555" s="169"/>
      <c r="AD555" s="169"/>
      <c r="AE555" s="371"/>
      <c r="AF555" s="371"/>
      <c r="AG555" s="371"/>
      <c r="AH555" s="169"/>
      <c r="AI555" s="169"/>
      <c r="AJ555" s="169"/>
      <c r="AK555" s="169"/>
      <c r="AL555" s="169"/>
      <c r="AM555" s="169"/>
      <c r="AN555" s="176"/>
      <c r="AO555" s="176"/>
      <c r="AP555" s="176"/>
    </row>
    <row r="556" spans="9:42" ht="21" customHeight="1">
      <c r="I556" s="265">
        <f t="shared" si="162"/>
        <v>0</v>
      </c>
      <c r="J556" s="255">
        <f t="shared" si="155"/>
        <v>0</v>
      </c>
      <c r="K556" s="343">
        <f t="shared" si="166"/>
        <v>18</v>
      </c>
      <c r="L556" s="356"/>
      <c r="M556" s="356"/>
      <c r="N556" s="357">
        <f t="shared" si="163"/>
        <v>0</v>
      </c>
      <c r="O556" s="358"/>
      <c r="P556" s="358"/>
      <c r="Q556" s="359">
        <f t="shared" si="164"/>
        <v>0</v>
      </c>
      <c r="R556" s="359">
        <f t="shared" si="165"/>
        <v>0</v>
      </c>
      <c r="S556" s="360"/>
      <c r="T556" s="361"/>
      <c r="U556" s="255">
        <f t="shared" si="156"/>
        <v>0</v>
      </c>
      <c r="V556" s="169"/>
      <c r="W556" s="169"/>
      <c r="X556" s="169"/>
      <c r="Y556" s="169"/>
      <c r="Z556" s="169"/>
      <c r="AA556" s="378"/>
      <c r="AB556" s="169"/>
      <c r="AC556" s="169"/>
      <c r="AD556" s="169"/>
      <c r="AE556" s="371"/>
      <c r="AF556" s="371"/>
      <c r="AG556" s="371"/>
      <c r="AH556" s="169"/>
      <c r="AI556" s="169"/>
      <c r="AJ556" s="169"/>
      <c r="AK556" s="169"/>
      <c r="AL556" s="169"/>
      <c r="AM556" s="169"/>
      <c r="AN556" s="176"/>
      <c r="AO556" s="176"/>
      <c r="AP556" s="176"/>
    </row>
    <row r="557" spans="9:42" ht="21" customHeight="1">
      <c r="I557" s="265">
        <f t="shared" si="162"/>
        <v>0</v>
      </c>
      <c r="J557" s="255">
        <f t="shared" si="155"/>
        <v>0</v>
      </c>
      <c r="K557" s="343">
        <f t="shared" si="166"/>
        <v>19</v>
      </c>
      <c r="L557" s="356"/>
      <c r="M557" s="356"/>
      <c r="N557" s="357">
        <f t="shared" si="163"/>
        <v>0</v>
      </c>
      <c r="O557" s="358"/>
      <c r="P557" s="358"/>
      <c r="Q557" s="359">
        <f t="shared" si="164"/>
        <v>0</v>
      </c>
      <c r="R557" s="359">
        <f t="shared" si="165"/>
        <v>0</v>
      </c>
      <c r="S557" s="360"/>
      <c r="T557" s="361"/>
      <c r="U557" s="255">
        <f t="shared" si="156"/>
        <v>0</v>
      </c>
      <c r="V557" s="169"/>
      <c r="W557" s="169"/>
      <c r="X557" s="169"/>
      <c r="Y557" s="169"/>
      <c r="Z557" s="169"/>
      <c r="AA557" s="378"/>
      <c r="AB557" s="169"/>
      <c r="AC557" s="169"/>
      <c r="AD557" s="169"/>
      <c r="AE557" s="371"/>
      <c r="AF557" s="371"/>
      <c r="AG557" s="371"/>
      <c r="AH557" s="169"/>
      <c r="AI557" s="169"/>
      <c r="AJ557" s="169"/>
      <c r="AK557" s="169"/>
      <c r="AL557" s="169"/>
      <c r="AM557" s="169"/>
      <c r="AN557" s="176"/>
      <c r="AO557" s="176"/>
      <c r="AP557" s="176"/>
    </row>
    <row r="558" spans="9:42" ht="21" customHeight="1">
      <c r="I558" s="265">
        <f t="shared" si="162"/>
        <v>0</v>
      </c>
      <c r="J558" s="255">
        <f t="shared" ref="J558:J589" si="167">IF($Q$529&gt;0,8,)</f>
        <v>0</v>
      </c>
      <c r="K558" s="343">
        <f t="shared" si="166"/>
        <v>20</v>
      </c>
      <c r="L558" s="356"/>
      <c r="M558" s="356"/>
      <c r="N558" s="357">
        <f t="shared" si="163"/>
        <v>0</v>
      </c>
      <c r="O558" s="358"/>
      <c r="P558" s="358"/>
      <c r="Q558" s="359">
        <f t="shared" si="164"/>
        <v>0</v>
      </c>
      <c r="R558" s="359">
        <f t="shared" si="165"/>
        <v>0</v>
      </c>
      <c r="S558" s="360"/>
      <c r="T558" s="361"/>
      <c r="U558" s="255">
        <f t="shared" ref="U558:U589" si="168">IF($Q$529&gt;0,8,)</f>
        <v>0</v>
      </c>
      <c r="V558" s="169"/>
      <c r="W558" s="169"/>
      <c r="X558" s="169"/>
      <c r="Y558" s="169"/>
      <c r="Z558" s="169"/>
      <c r="AA558" s="378"/>
      <c r="AB558" s="169"/>
      <c r="AC558" s="169"/>
      <c r="AD558" s="169"/>
      <c r="AE558" s="371"/>
      <c r="AF558" s="371"/>
      <c r="AG558" s="371"/>
      <c r="AH558" s="169"/>
      <c r="AI558" s="169"/>
      <c r="AJ558" s="169"/>
      <c r="AK558" s="169"/>
      <c r="AL558" s="169"/>
      <c r="AM558" s="169"/>
      <c r="AN558" s="176"/>
      <c r="AO558" s="176"/>
      <c r="AP558" s="176"/>
    </row>
    <row r="559" spans="9:42" ht="21" customHeight="1">
      <c r="I559" s="265">
        <f t="shared" si="162"/>
        <v>0</v>
      </c>
      <c r="J559" s="255">
        <f t="shared" si="167"/>
        <v>0</v>
      </c>
      <c r="K559" s="343">
        <f t="shared" si="166"/>
        <v>21</v>
      </c>
      <c r="L559" s="356"/>
      <c r="M559" s="356"/>
      <c r="N559" s="357">
        <f t="shared" si="163"/>
        <v>0</v>
      </c>
      <c r="O559" s="358"/>
      <c r="P559" s="358"/>
      <c r="Q559" s="359">
        <f t="shared" si="164"/>
        <v>0</v>
      </c>
      <c r="R559" s="359">
        <f t="shared" si="165"/>
        <v>0</v>
      </c>
      <c r="S559" s="360"/>
      <c r="T559" s="361"/>
      <c r="U559" s="255">
        <f t="shared" si="168"/>
        <v>0</v>
      </c>
      <c r="V559" s="169"/>
      <c r="W559" s="169"/>
      <c r="X559" s="169"/>
      <c r="Y559" s="169"/>
      <c r="Z559" s="169"/>
      <c r="AA559" s="378"/>
      <c r="AB559" s="169"/>
      <c r="AC559" s="169"/>
      <c r="AD559" s="169"/>
      <c r="AE559" s="371"/>
      <c r="AF559" s="371"/>
      <c r="AG559" s="371"/>
      <c r="AH559" s="169"/>
      <c r="AI559" s="169"/>
      <c r="AJ559" s="169"/>
      <c r="AK559" s="169"/>
      <c r="AL559" s="169"/>
      <c r="AM559" s="169"/>
      <c r="AN559" s="176"/>
      <c r="AO559" s="176"/>
      <c r="AP559" s="176"/>
    </row>
    <row r="560" spans="9:42" ht="21" customHeight="1">
      <c r="I560" s="265">
        <f t="shared" si="162"/>
        <v>0</v>
      </c>
      <c r="J560" s="255">
        <f t="shared" si="167"/>
        <v>0</v>
      </c>
      <c r="K560" s="343">
        <f t="shared" si="166"/>
        <v>22</v>
      </c>
      <c r="L560" s="356"/>
      <c r="M560" s="356"/>
      <c r="N560" s="357">
        <f t="shared" si="163"/>
        <v>0</v>
      </c>
      <c r="O560" s="358"/>
      <c r="P560" s="358"/>
      <c r="Q560" s="359">
        <f t="shared" si="164"/>
        <v>0</v>
      </c>
      <c r="R560" s="359">
        <f t="shared" si="165"/>
        <v>0</v>
      </c>
      <c r="S560" s="360"/>
      <c r="T560" s="361"/>
      <c r="U560" s="255">
        <f t="shared" si="168"/>
        <v>0</v>
      </c>
      <c r="V560" s="169"/>
      <c r="W560" s="169"/>
      <c r="X560" s="169"/>
      <c r="Y560" s="169"/>
      <c r="Z560" s="169"/>
      <c r="AA560" s="378"/>
      <c r="AB560" s="169"/>
      <c r="AC560" s="169"/>
      <c r="AD560" s="169"/>
      <c r="AE560" s="371"/>
      <c r="AF560" s="371"/>
      <c r="AG560" s="371"/>
      <c r="AH560" s="169"/>
      <c r="AI560" s="169"/>
      <c r="AJ560" s="169"/>
      <c r="AK560" s="169"/>
      <c r="AL560" s="169"/>
      <c r="AM560" s="169"/>
      <c r="AN560" s="176"/>
      <c r="AO560" s="176"/>
      <c r="AP560" s="176"/>
    </row>
    <row r="561" spans="9:42" ht="21" customHeight="1">
      <c r="I561" s="265">
        <f t="shared" si="162"/>
        <v>0</v>
      </c>
      <c r="J561" s="255">
        <f t="shared" si="167"/>
        <v>0</v>
      </c>
      <c r="K561" s="343">
        <f t="shared" si="166"/>
        <v>23</v>
      </c>
      <c r="L561" s="356"/>
      <c r="M561" s="356"/>
      <c r="N561" s="357">
        <f t="shared" si="163"/>
        <v>0</v>
      </c>
      <c r="O561" s="358"/>
      <c r="P561" s="358"/>
      <c r="Q561" s="359">
        <f t="shared" si="164"/>
        <v>0</v>
      </c>
      <c r="R561" s="359">
        <f t="shared" si="165"/>
        <v>0</v>
      </c>
      <c r="S561" s="360"/>
      <c r="T561" s="361"/>
      <c r="U561" s="255">
        <f t="shared" si="168"/>
        <v>0</v>
      </c>
      <c r="V561" s="169"/>
      <c r="W561" s="169"/>
      <c r="X561" s="169"/>
      <c r="Y561" s="169"/>
      <c r="Z561" s="169"/>
      <c r="AA561" s="378"/>
      <c r="AB561" s="169"/>
      <c r="AC561" s="169"/>
      <c r="AD561" s="169"/>
      <c r="AE561" s="371"/>
      <c r="AF561" s="371"/>
      <c r="AG561" s="371"/>
      <c r="AH561" s="169"/>
      <c r="AI561" s="169"/>
      <c r="AJ561" s="169"/>
      <c r="AK561" s="169"/>
      <c r="AL561" s="169"/>
      <c r="AM561" s="169"/>
      <c r="AN561" s="176"/>
      <c r="AO561" s="176"/>
      <c r="AP561" s="176"/>
    </row>
    <row r="562" spans="9:42" ht="21" customHeight="1">
      <c r="I562" s="265">
        <f t="shared" si="162"/>
        <v>0</v>
      </c>
      <c r="J562" s="255">
        <f t="shared" si="167"/>
        <v>0</v>
      </c>
      <c r="K562" s="343">
        <f t="shared" si="166"/>
        <v>24</v>
      </c>
      <c r="L562" s="356"/>
      <c r="M562" s="356"/>
      <c r="N562" s="357">
        <f t="shared" si="163"/>
        <v>0</v>
      </c>
      <c r="O562" s="358"/>
      <c r="P562" s="358"/>
      <c r="Q562" s="359">
        <f t="shared" si="164"/>
        <v>0</v>
      </c>
      <c r="R562" s="359">
        <f t="shared" si="165"/>
        <v>0</v>
      </c>
      <c r="S562" s="360"/>
      <c r="T562" s="361"/>
      <c r="U562" s="255">
        <f t="shared" si="168"/>
        <v>0</v>
      </c>
      <c r="V562" s="169"/>
      <c r="W562" s="169"/>
      <c r="X562" s="169"/>
      <c r="Y562" s="169"/>
      <c r="Z562" s="169"/>
      <c r="AA562" s="378"/>
      <c r="AB562" s="169"/>
      <c r="AC562" s="169"/>
      <c r="AD562" s="169"/>
      <c r="AE562" s="371"/>
      <c r="AF562" s="371"/>
      <c r="AG562" s="371"/>
      <c r="AH562" s="169"/>
      <c r="AI562" s="169"/>
      <c r="AJ562" s="169"/>
      <c r="AK562" s="169"/>
      <c r="AL562" s="169"/>
      <c r="AM562" s="169"/>
      <c r="AN562" s="176"/>
      <c r="AO562" s="176"/>
      <c r="AP562" s="176"/>
    </row>
    <row r="563" spans="9:42" ht="21" customHeight="1">
      <c r="I563" s="265">
        <f t="shared" si="162"/>
        <v>0</v>
      </c>
      <c r="J563" s="255">
        <f t="shared" si="167"/>
        <v>0</v>
      </c>
      <c r="K563" s="343">
        <f t="shared" si="166"/>
        <v>25</v>
      </c>
      <c r="L563" s="356"/>
      <c r="M563" s="356"/>
      <c r="N563" s="357">
        <f t="shared" si="163"/>
        <v>0</v>
      </c>
      <c r="O563" s="358"/>
      <c r="P563" s="358"/>
      <c r="Q563" s="359">
        <f t="shared" si="164"/>
        <v>0</v>
      </c>
      <c r="R563" s="359">
        <f t="shared" si="165"/>
        <v>0</v>
      </c>
      <c r="S563" s="360"/>
      <c r="T563" s="361"/>
      <c r="U563" s="255">
        <f t="shared" si="168"/>
        <v>0</v>
      </c>
      <c r="V563" s="169"/>
      <c r="W563" s="169"/>
      <c r="X563" s="169"/>
      <c r="Y563" s="169"/>
      <c r="Z563" s="169"/>
      <c r="AA563" s="378"/>
      <c r="AB563" s="169"/>
      <c r="AC563" s="169"/>
      <c r="AD563" s="169"/>
      <c r="AE563" s="371"/>
      <c r="AF563" s="371"/>
      <c r="AG563" s="371"/>
      <c r="AH563" s="169"/>
      <c r="AI563" s="169"/>
      <c r="AJ563" s="169"/>
      <c r="AK563" s="169"/>
      <c r="AL563" s="169"/>
      <c r="AM563" s="169"/>
      <c r="AN563" s="176"/>
      <c r="AO563" s="176"/>
      <c r="AP563" s="176"/>
    </row>
    <row r="564" spans="9:42" ht="21" customHeight="1">
      <c r="I564" s="265">
        <f t="shared" si="162"/>
        <v>0</v>
      </c>
      <c r="J564" s="255">
        <f t="shared" si="167"/>
        <v>0</v>
      </c>
      <c r="K564" s="343">
        <f t="shared" si="166"/>
        <v>26</v>
      </c>
      <c r="L564" s="356"/>
      <c r="M564" s="356"/>
      <c r="N564" s="357">
        <f t="shared" si="163"/>
        <v>0</v>
      </c>
      <c r="O564" s="358"/>
      <c r="P564" s="358"/>
      <c r="Q564" s="359">
        <f t="shared" si="164"/>
        <v>0</v>
      </c>
      <c r="R564" s="359">
        <f t="shared" si="165"/>
        <v>0</v>
      </c>
      <c r="S564" s="360"/>
      <c r="T564" s="361"/>
      <c r="U564" s="255">
        <f t="shared" si="168"/>
        <v>0</v>
      </c>
      <c r="V564" s="169"/>
      <c r="W564" s="169"/>
      <c r="X564" s="169"/>
      <c r="Y564" s="169"/>
      <c r="Z564" s="169"/>
      <c r="AA564" s="378"/>
      <c r="AB564" s="169"/>
      <c r="AC564" s="169"/>
      <c r="AD564" s="169"/>
      <c r="AE564" s="371"/>
      <c r="AF564" s="371"/>
      <c r="AG564" s="371"/>
      <c r="AH564" s="169"/>
      <c r="AI564" s="169"/>
      <c r="AJ564" s="169"/>
      <c r="AK564" s="169"/>
      <c r="AL564" s="169"/>
      <c r="AM564" s="169"/>
      <c r="AN564" s="176"/>
      <c r="AO564" s="176"/>
      <c r="AP564" s="176"/>
    </row>
    <row r="565" spans="9:42" ht="21" customHeight="1">
      <c r="I565" s="265">
        <f t="shared" si="162"/>
        <v>0</v>
      </c>
      <c r="J565" s="255">
        <f t="shared" si="167"/>
        <v>0</v>
      </c>
      <c r="K565" s="343">
        <f t="shared" si="166"/>
        <v>27</v>
      </c>
      <c r="L565" s="356"/>
      <c r="M565" s="356"/>
      <c r="N565" s="357">
        <f t="shared" si="163"/>
        <v>0</v>
      </c>
      <c r="O565" s="358"/>
      <c r="P565" s="358"/>
      <c r="Q565" s="359">
        <f t="shared" si="164"/>
        <v>0</v>
      </c>
      <c r="R565" s="359">
        <f t="shared" si="165"/>
        <v>0</v>
      </c>
      <c r="S565" s="360"/>
      <c r="T565" s="361"/>
      <c r="U565" s="255">
        <f t="shared" si="168"/>
        <v>0</v>
      </c>
      <c r="V565" s="169"/>
      <c r="W565" s="169"/>
      <c r="X565" s="169"/>
      <c r="Y565" s="169"/>
      <c r="Z565" s="169"/>
      <c r="AA565" s="378"/>
      <c r="AB565" s="169"/>
      <c r="AC565" s="169"/>
      <c r="AD565" s="169"/>
      <c r="AE565" s="371"/>
      <c r="AF565" s="371"/>
      <c r="AG565" s="371"/>
      <c r="AH565" s="169"/>
      <c r="AI565" s="169"/>
      <c r="AJ565" s="169"/>
      <c r="AK565" s="169"/>
      <c r="AL565" s="169"/>
      <c r="AM565" s="169"/>
      <c r="AN565" s="176"/>
      <c r="AO565" s="176"/>
      <c r="AP565" s="176"/>
    </row>
    <row r="566" spans="9:42" ht="21" customHeight="1">
      <c r="I566" s="265">
        <f t="shared" si="162"/>
        <v>0</v>
      </c>
      <c r="J566" s="255">
        <f t="shared" si="167"/>
        <v>0</v>
      </c>
      <c r="K566" s="343">
        <f t="shared" si="166"/>
        <v>28</v>
      </c>
      <c r="L566" s="356"/>
      <c r="M566" s="356"/>
      <c r="N566" s="357">
        <f t="shared" si="163"/>
        <v>0</v>
      </c>
      <c r="O566" s="358"/>
      <c r="P566" s="358"/>
      <c r="Q566" s="359">
        <f t="shared" si="164"/>
        <v>0</v>
      </c>
      <c r="R566" s="359">
        <f t="shared" si="165"/>
        <v>0</v>
      </c>
      <c r="S566" s="360"/>
      <c r="T566" s="361"/>
      <c r="U566" s="255">
        <f t="shared" si="168"/>
        <v>0</v>
      </c>
      <c r="V566" s="169"/>
      <c r="W566" s="169"/>
      <c r="X566" s="169"/>
      <c r="Y566" s="169"/>
      <c r="Z566" s="169"/>
      <c r="AA566" s="378"/>
      <c r="AB566" s="169"/>
      <c r="AC566" s="169"/>
      <c r="AD566" s="169"/>
      <c r="AE566" s="371"/>
      <c r="AF566" s="371"/>
      <c r="AG566" s="371"/>
      <c r="AH566" s="169"/>
      <c r="AI566" s="169"/>
      <c r="AJ566" s="169"/>
      <c r="AK566" s="169"/>
      <c r="AL566" s="169"/>
      <c r="AM566" s="169"/>
      <c r="AN566" s="176"/>
      <c r="AO566" s="176"/>
      <c r="AP566" s="176"/>
    </row>
    <row r="567" spans="9:42" ht="21" customHeight="1">
      <c r="I567" s="265">
        <f t="shared" si="162"/>
        <v>0</v>
      </c>
      <c r="J567" s="255">
        <f t="shared" si="167"/>
        <v>0</v>
      </c>
      <c r="K567" s="343">
        <f t="shared" si="166"/>
        <v>29</v>
      </c>
      <c r="L567" s="356"/>
      <c r="M567" s="356"/>
      <c r="N567" s="357">
        <f t="shared" si="163"/>
        <v>0</v>
      </c>
      <c r="O567" s="358"/>
      <c r="P567" s="358"/>
      <c r="Q567" s="359">
        <f t="shared" si="164"/>
        <v>0</v>
      </c>
      <c r="R567" s="359">
        <f t="shared" si="165"/>
        <v>0</v>
      </c>
      <c r="S567" s="360"/>
      <c r="T567" s="361"/>
      <c r="U567" s="255">
        <f t="shared" si="168"/>
        <v>0</v>
      </c>
      <c r="V567" s="169"/>
      <c r="W567" s="169"/>
      <c r="X567" s="169"/>
      <c r="Y567" s="169"/>
      <c r="Z567" s="169"/>
      <c r="AA567" s="378"/>
      <c r="AB567" s="169"/>
      <c r="AC567" s="169"/>
      <c r="AD567" s="169"/>
      <c r="AE567" s="371"/>
      <c r="AF567" s="371"/>
      <c r="AG567" s="371"/>
      <c r="AH567" s="169"/>
      <c r="AI567" s="169"/>
      <c r="AJ567" s="169"/>
      <c r="AK567" s="169"/>
      <c r="AL567" s="169"/>
      <c r="AM567" s="169"/>
      <c r="AN567" s="176"/>
      <c r="AO567" s="176"/>
      <c r="AP567" s="176"/>
    </row>
    <row r="568" spans="9:42" ht="21" customHeight="1">
      <c r="I568" s="265">
        <f t="shared" si="162"/>
        <v>0</v>
      </c>
      <c r="J568" s="255">
        <f t="shared" si="167"/>
        <v>0</v>
      </c>
      <c r="K568" s="343">
        <f t="shared" si="166"/>
        <v>30</v>
      </c>
      <c r="L568" s="356"/>
      <c r="M568" s="356"/>
      <c r="N568" s="357">
        <f t="shared" si="163"/>
        <v>0</v>
      </c>
      <c r="O568" s="358"/>
      <c r="P568" s="358"/>
      <c r="Q568" s="359">
        <f t="shared" si="164"/>
        <v>0</v>
      </c>
      <c r="R568" s="359">
        <f t="shared" si="165"/>
        <v>0</v>
      </c>
      <c r="S568" s="360"/>
      <c r="T568" s="361"/>
      <c r="U568" s="255">
        <f t="shared" si="168"/>
        <v>0</v>
      </c>
      <c r="V568" s="169"/>
      <c r="W568" s="169"/>
      <c r="X568" s="169"/>
      <c r="Y568" s="169"/>
      <c r="Z568" s="169"/>
      <c r="AA568" s="378"/>
      <c r="AB568" s="169"/>
      <c r="AC568" s="169"/>
      <c r="AD568" s="169"/>
      <c r="AE568" s="371"/>
      <c r="AF568" s="371"/>
      <c r="AG568" s="371"/>
      <c r="AH568" s="169"/>
      <c r="AI568" s="169"/>
      <c r="AJ568" s="169"/>
      <c r="AK568" s="169"/>
      <c r="AL568" s="169"/>
      <c r="AM568" s="169"/>
      <c r="AN568" s="176"/>
      <c r="AO568" s="176"/>
      <c r="AP568" s="176"/>
    </row>
    <row r="569" spans="9:42" ht="21" customHeight="1">
      <c r="I569" s="265">
        <f t="shared" si="162"/>
        <v>0</v>
      </c>
      <c r="J569" s="255">
        <f t="shared" si="167"/>
        <v>0</v>
      </c>
      <c r="K569" s="343">
        <f t="shared" si="166"/>
        <v>31</v>
      </c>
      <c r="L569" s="356"/>
      <c r="M569" s="356"/>
      <c r="N569" s="357">
        <f t="shared" si="163"/>
        <v>0</v>
      </c>
      <c r="O569" s="358"/>
      <c r="P569" s="358"/>
      <c r="Q569" s="359">
        <f t="shared" si="164"/>
        <v>0</v>
      </c>
      <c r="R569" s="359">
        <f t="shared" si="165"/>
        <v>0</v>
      </c>
      <c r="S569" s="360"/>
      <c r="T569" s="361"/>
      <c r="U569" s="255">
        <f t="shared" si="168"/>
        <v>0</v>
      </c>
      <c r="V569" s="169"/>
      <c r="W569" s="169"/>
      <c r="X569" s="169"/>
      <c r="Y569" s="169"/>
      <c r="Z569" s="169"/>
      <c r="AA569" s="378"/>
      <c r="AB569" s="169"/>
      <c r="AC569" s="169"/>
      <c r="AD569" s="169"/>
      <c r="AE569" s="371"/>
      <c r="AF569" s="371"/>
      <c r="AG569" s="371"/>
      <c r="AH569" s="169"/>
      <c r="AI569" s="169"/>
      <c r="AJ569" s="169"/>
      <c r="AK569" s="169"/>
      <c r="AL569" s="169"/>
      <c r="AM569" s="169"/>
      <c r="AN569" s="176"/>
      <c r="AO569" s="176"/>
      <c r="AP569" s="176"/>
    </row>
    <row r="570" spans="9:42" ht="21" customHeight="1">
      <c r="I570" s="265">
        <f t="shared" si="162"/>
        <v>0</v>
      </c>
      <c r="J570" s="255">
        <f t="shared" si="167"/>
        <v>0</v>
      </c>
      <c r="K570" s="343">
        <f t="shared" si="166"/>
        <v>32</v>
      </c>
      <c r="L570" s="356"/>
      <c r="M570" s="356"/>
      <c r="N570" s="357">
        <f t="shared" si="163"/>
        <v>0</v>
      </c>
      <c r="O570" s="358"/>
      <c r="P570" s="358"/>
      <c r="Q570" s="359">
        <f t="shared" si="164"/>
        <v>0</v>
      </c>
      <c r="R570" s="359">
        <f t="shared" si="165"/>
        <v>0</v>
      </c>
      <c r="S570" s="360"/>
      <c r="T570" s="361"/>
      <c r="U570" s="255">
        <f t="shared" si="168"/>
        <v>0</v>
      </c>
      <c r="V570" s="169"/>
      <c r="W570" s="169"/>
      <c r="X570" s="169"/>
      <c r="Y570" s="169"/>
      <c r="Z570" s="169"/>
      <c r="AA570" s="378"/>
      <c r="AB570" s="169"/>
      <c r="AC570" s="169"/>
      <c r="AD570" s="169"/>
      <c r="AE570" s="371"/>
      <c r="AF570" s="371"/>
      <c r="AG570" s="371"/>
      <c r="AH570" s="169"/>
      <c r="AI570" s="169"/>
      <c r="AJ570" s="169"/>
      <c r="AK570" s="169"/>
      <c r="AL570" s="169"/>
      <c r="AM570" s="169"/>
      <c r="AN570" s="176"/>
      <c r="AO570" s="176"/>
      <c r="AP570" s="176"/>
    </row>
    <row r="571" spans="9:42" ht="21" customHeight="1">
      <c r="I571" s="265">
        <f t="shared" si="162"/>
        <v>0</v>
      </c>
      <c r="J571" s="255">
        <f t="shared" si="167"/>
        <v>0</v>
      </c>
      <c r="K571" s="343">
        <f t="shared" si="166"/>
        <v>33</v>
      </c>
      <c r="L571" s="356"/>
      <c r="M571" s="356"/>
      <c r="N571" s="357">
        <f t="shared" si="163"/>
        <v>0</v>
      </c>
      <c r="O571" s="358"/>
      <c r="P571" s="358"/>
      <c r="Q571" s="359">
        <f t="shared" si="164"/>
        <v>0</v>
      </c>
      <c r="R571" s="359">
        <f t="shared" si="165"/>
        <v>0</v>
      </c>
      <c r="S571" s="360"/>
      <c r="T571" s="361"/>
      <c r="U571" s="255">
        <f t="shared" si="168"/>
        <v>0</v>
      </c>
      <c r="V571" s="169"/>
      <c r="W571" s="169"/>
      <c r="X571" s="169"/>
      <c r="Y571" s="169"/>
      <c r="Z571" s="169"/>
      <c r="AA571" s="378"/>
      <c r="AB571" s="169"/>
      <c r="AC571" s="169"/>
      <c r="AD571" s="169"/>
      <c r="AE571" s="371"/>
      <c r="AF571" s="371"/>
      <c r="AG571" s="371"/>
      <c r="AH571" s="169"/>
      <c r="AI571" s="169"/>
      <c r="AJ571" s="169"/>
      <c r="AK571" s="169"/>
      <c r="AL571" s="169"/>
      <c r="AM571" s="169"/>
      <c r="AN571" s="176"/>
      <c r="AO571" s="176"/>
      <c r="AP571" s="176"/>
    </row>
    <row r="572" spans="9:42" ht="21" customHeight="1">
      <c r="I572" s="265">
        <f t="shared" si="162"/>
        <v>0</v>
      </c>
      <c r="J572" s="255">
        <f t="shared" si="167"/>
        <v>0</v>
      </c>
      <c r="K572" s="343">
        <f t="shared" si="166"/>
        <v>34</v>
      </c>
      <c r="L572" s="356"/>
      <c r="M572" s="356"/>
      <c r="N572" s="357">
        <f t="shared" si="163"/>
        <v>0</v>
      </c>
      <c r="O572" s="358"/>
      <c r="P572" s="358"/>
      <c r="Q572" s="359">
        <f t="shared" si="164"/>
        <v>0</v>
      </c>
      <c r="R572" s="359">
        <f t="shared" si="165"/>
        <v>0</v>
      </c>
      <c r="S572" s="360"/>
      <c r="T572" s="361"/>
      <c r="U572" s="255">
        <f t="shared" si="168"/>
        <v>0</v>
      </c>
      <c r="V572" s="169"/>
      <c r="W572" s="169"/>
      <c r="X572" s="169"/>
      <c r="Y572" s="169"/>
      <c r="Z572" s="169"/>
      <c r="AA572" s="378"/>
      <c r="AB572" s="169"/>
      <c r="AC572" s="169"/>
      <c r="AD572" s="169"/>
      <c r="AE572" s="371"/>
      <c r="AF572" s="371"/>
      <c r="AG572" s="371"/>
      <c r="AH572" s="169"/>
      <c r="AI572" s="169"/>
      <c r="AJ572" s="169"/>
      <c r="AK572" s="169"/>
      <c r="AL572" s="169"/>
      <c r="AM572" s="169"/>
      <c r="AN572" s="176"/>
      <c r="AO572" s="176"/>
      <c r="AP572" s="176"/>
    </row>
    <row r="573" spans="9:42" ht="21" customHeight="1">
      <c r="I573" s="265">
        <f t="shared" si="162"/>
        <v>0</v>
      </c>
      <c r="J573" s="255">
        <f t="shared" si="167"/>
        <v>0</v>
      </c>
      <c r="K573" s="343">
        <f t="shared" si="166"/>
        <v>35</v>
      </c>
      <c r="L573" s="356"/>
      <c r="M573" s="356"/>
      <c r="N573" s="357">
        <f t="shared" si="163"/>
        <v>0</v>
      </c>
      <c r="O573" s="358"/>
      <c r="P573" s="358"/>
      <c r="Q573" s="359">
        <f t="shared" si="164"/>
        <v>0</v>
      </c>
      <c r="R573" s="359">
        <f t="shared" si="165"/>
        <v>0</v>
      </c>
      <c r="S573" s="360"/>
      <c r="T573" s="361"/>
      <c r="U573" s="255">
        <f t="shared" si="168"/>
        <v>0</v>
      </c>
      <c r="V573" s="169"/>
      <c r="W573" s="169"/>
      <c r="X573" s="169"/>
      <c r="Y573" s="169"/>
      <c r="Z573" s="169"/>
      <c r="AA573" s="378"/>
      <c r="AB573" s="169"/>
      <c r="AC573" s="169"/>
      <c r="AD573" s="169"/>
      <c r="AE573" s="371"/>
      <c r="AF573" s="371"/>
      <c r="AG573" s="371"/>
      <c r="AH573" s="169"/>
      <c r="AI573" s="169"/>
      <c r="AJ573" s="169"/>
      <c r="AK573" s="169"/>
      <c r="AL573" s="169"/>
      <c r="AM573" s="169"/>
      <c r="AN573" s="176"/>
      <c r="AO573" s="176"/>
      <c r="AP573" s="176"/>
    </row>
    <row r="574" spans="9:42" ht="21" customHeight="1">
      <c r="I574" s="265">
        <f t="shared" si="162"/>
        <v>0</v>
      </c>
      <c r="J574" s="255">
        <f t="shared" si="167"/>
        <v>0</v>
      </c>
      <c r="K574" s="343">
        <f t="shared" si="166"/>
        <v>36</v>
      </c>
      <c r="L574" s="356"/>
      <c r="M574" s="356"/>
      <c r="N574" s="357">
        <f t="shared" si="163"/>
        <v>0</v>
      </c>
      <c r="O574" s="358"/>
      <c r="P574" s="358"/>
      <c r="Q574" s="359">
        <f t="shared" si="164"/>
        <v>0</v>
      </c>
      <c r="R574" s="359">
        <f t="shared" si="165"/>
        <v>0</v>
      </c>
      <c r="S574" s="360"/>
      <c r="T574" s="361"/>
      <c r="U574" s="255">
        <f t="shared" si="168"/>
        <v>0</v>
      </c>
      <c r="V574" s="169"/>
      <c r="W574" s="169"/>
      <c r="X574" s="169"/>
      <c r="Y574" s="169"/>
      <c r="Z574" s="169"/>
      <c r="AA574" s="378"/>
      <c r="AB574" s="169"/>
      <c r="AC574" s="169"/>
      <c r="AD574" s="169"/>
      <c r="AE574" s="371"/>
      <c r="AF574" s="371"/>
      <c r="AG574" s="371"/>
      <c r="AH574" s="169"/>
      <c r="AI574" s="169"/>
      <c r="AJ574" s="169"/>
      <c r="AK574" s="169"/>
      <c r="AL574" s="169"/>
      <c r="AM574" s="169"/>
      <c r="AN574" s="176"/>
      <c r="AO574" s="176"/>
      <c r="AP574" s="176"/>
    </row>
    <row r="575" spans="9:42" ht="21" customHeight="1" thickBot="1">
      <c r="I575" s="265">
        <f t="shared" si="162"/>
        <v>0</v>
      </c>
      <c r="J575" s="255">
        <f t="shared" si="167"/>
        <v>0</v>
      </c>
      <c r="K575" s="385">
        <f t="shared" si="166"/>
        <v>37</v>
      </c>
      <c r="L575" s="356"/>
      <c r="M575" s="356"/>
      <c r="N575" s="387">
        <f t="shared" si="163"/>
        <v>0</v>
      </c>
      <c r="O575" s="388"/>
      <c r="P575" s="388"/>
      <c r="Q575" s="389">
        <f t="shared" si="164"/>
        <v>0</v>
      </c>
      <c r="R575" s="389">
        <f t="shared" si="165"/>
        <v>0</v>
      </c>
      <c r="S575" s="390"/>
      <c r="T575" s="391"/>
      <c r="U575" s="255">
        <f t="shared" si="168"/>
        <v>0</v>
      </c>
      <c r="V575" s="169"/>
      <c r="W575" s="169"/>
      <c r="X575" s="169"/>
      <c r="Y575" s="169"/>
      <c r="Z575" s="169"/>
      <c r="AA575" s="378"/>
      <c r="AB575" s="169"/>
      <c r="AC575" s="169"/>
      <c r="AD575" s="169"/>
      <c r="AE575" s="371"/>
      <c r="AF575" s="371"/>
      <c r="AG575" s="371"/>
      <c r="AH575" s="169"/>
      <c r="AI575" s="169"/>
      <c r="AJ575" s="169"/>
      <c r="AK575" s="169"/>
      <c r="AL575" s="169"/>
      <c r="AM575" s="169"/>
      <c r="AN575" s="176"/>
      <c r="AO575" s="176"/>
      <c r="AP575" s="176"/>
    </row>
    <row r="576" spans="9:42" ht="21" customHeight="1">
      <c r="I576" s="265">
        <f t="shared" ref="I576:I600" si="169">IF((O$578+P$578)&gt;0,1,0)</f>
        <v>0</v>
      </c>
      <c r="J576" s="255">
        <f t="shared" si="167"/>
        <v>0</v>
      </c>
      <c r="K576" s="2439" t="s">
        <v>942</v>
      </c>
      <c r="L576" s="2441" t="s">
        <v>943</v>
      </c>
      <c r="M576" s="2443" t="s">
        <v>944</v>
      </c>
      <c r="N576" s="2443" t="s">
        <v>945</v>
      </c>
      <c r="O576" s="2445" t="s">
        <v>1637</v>
      </c>
      <c r="P576" s="2445"/>
      <c r="Q576" s="2445" t="s">
        <v>947</v>
      </c>
      <c r="R576" s="2445"/>
      <c r="S576" s="2446" t="s">
        <v>948</v>
      </c>
      <c r="T576" s="2448" t="s">
        <v>1162</v>
      </c>
      <c r="U576" s="255">
        <f t="shared" si="168"/>
        <v>0</v>
      </c>
      <c r="V576" s="169"/>
      <c r="W576" s="169"/>
      <c r="X576" s="169"/>
      <c r="Y576" s="169"/>
      <c r="Z576" s="169"/>
      <c r="AA576" s="378"/>
      <c r="AB576" s="169"/>
      <c r="AC576" s="169"/>
      <c r="AD576" s="169"/>
      <c r="AE576" s="371"/>
      <c r="AF576" s="371"/>
      <c r="AG576" s="371"/>
      <c r="AH576" s="169"/>
      <c r="AI576" s="169"/>
      <c r="AJ576" s="169"/>
      <c r="AK576" s="169"/>
      <c r="AL576" s="169"/>
      <c r="AM576" s="169"/>
      <c r="AN576" s="176"/>
      <c r="AO576" s="176"/>
      <c r="AP576" s="176"/>
    </row>
    <row r="577" spans="9:42" ht="21" customHeight="1">
      <c r="I577" s="265">
        <f t="shared" si="169"/>
        <v>0</v>
      </c>
      <c r="J577" s="255">
        <f t="shared" si="167"/>
        <v>0</v>
      </c>
      <c r="K577" s="2440"/>
      <c r="L577" s="2442"/>
      <c r="M577" s="2444"/>
      <c r="N577" s="2444"/>
      <c r="O577" s="334" t="s">
        <v>786</v>
      </c>
      <c r="P577" s="335" t="s">
        <v>787</v>
      </c>
      <c r="Q577" s="335" t="s">
        <v>786</v>
      </c>
      <c r="R577" s="415" t="s">
        <v>787</v>
      </c>
      <c r="S577" s="2447"/>
      <c r="T577" s="2449"/>
      <c r="U577" s="255">
        <f t="shared" si="168"/>
        <v>0</v>
      </c>
      <c r="V577" s="169"/>
      <c r="W577" s="169"/>
      <c r="X577" s="169"/>
      <c r="Y577" s="169"/>
      <c r="Z577" s="169"/>
      <c r="AA577" s="378"/>
      <c r="AB577" s="169"/>
      <c r="AC577" s="169"/>
      <c r="AD577" s="169"/>
      <c r="AE577" s="371"/>
      <c r="AF577" s="371"/>
      <c r="AG577" s="371"/>
      <c r="AH577" s="169"/>
      <c r="AI577" s="169"/>
      <c r="AJ577" s="169"/>
      <c r="AK577" s="169"/>
      <c r="AL577" s="169"/>
      <c r="AM577" s="169"/>
      <c r="AN577" s="176"/>
      <c r="AO577" s="176"/>
      <c r="AP577" s="176"/>
    </row>
    <row r="578" spans="9:42" ht="21" customHeight="1">
      <c r="I578" s="265">
        <f t="shared" si="169"/>
        <v>0</v>
      </c>
      <c r="J578" s="255">
        <f t="shared" si="167"/>
        <v>0</v>
      </c>
      <c r="K578" s="343">
        <f>+K50+1</f>
        <v>38</v>
      </c>
      <c r="L578" s="356"/>
      <c r="M578" s="356"/>
      <c r="N578" s="357">
        <f t="shared" ref="N578:N600" si="170">IF(O578+P578&gt;0,$W$527,)</f>
        <v>0</v>
      </c>
      <c r="O578" s="358"/>
      <c r="P578" s="358"/>
      <c r="Q578" s="359">
        <f t="shared" ref="Q578:Q600" si="171">ROUND(O578*50,0)</f>
        <v>0</v>
      </c>
      <c r="R578" s="359">
        <f t="shared" ref="R578:R600" si="172">ROUND(P578*50,0)</f>
        <v>0</v>
      </c>
      <c r="S578" s="360"/>
      <c r="T578" s="361"/>
      <c r="U578" s="255">
        <f t="shared" si="168"/>
        <v>0</v>
      </c>
      <c r="V578" s="169"/>
      <c r="W578" s="169"/>
      <c r="X578" s="169"/>
      <c r="Y578" s="169"/>
      <c r="Z578" s="169"/>
      <c r="AA578" s="378"/>
      <c r="AB578" s="169"/>
      <c r="AC578" s="169"/>
      <c r="AD578" s="169"/>
      <c r="AE578" s="371"/>
      <c r="AF578" s="371"/>
      <c r="AG578" s="371"/>
      <c r="AH578" s="169"/>
      <c r="AI578" s="169"/>
      <c r="AJ578" s="169"/>
      <c r="AK578" s="169"/>
      <c r="AL578" s="169"/>
      <c r="AM578" s="169"/>
      <c r="AN578" s="176"/>
      <c r="AO578" s="176"/>
      <c r="AP578" s="176"/>
    </row>
    <row r="579" spans="9:42" ht="21" customHeight="1">
      <c r="I579" s="265">
        <f t="shared" si="169"/>
        <v>0</v>
      </c>
      <c r="J579" s="255">
        <f t="shared" si="167"/>
        <v>0</v>
      </c>
      <c r="K579" s="343">
        <f t="shared" ref="K579:K600" si="173">+K578+1</f>
        <v>39</v>
      </c>
      <c r="L579" s="356"/>
      <c r="M579" s="356"/>
      <c r="N579" s="357">
        <f t="shared" si="170"/>
        <v>0</v>
      </c>
      <c r="O579" s="358"/>
      <c r="P579" s="358"/>
      <c r="Q579" s="359">
        <f t="shared" si="171"/>
        <v>0</v>
      </c>
      <c r="R579" s="359">
        <f t="shared" si="172"/>
        <v>0</v>
      </c>
      <c r="S579" s="360"/>
      <c r="T579" s="361"/>
      <c r="U579" s="255">
        <f t="shared" si="168"/>
        <v>0</v>
      </c>
      <c r="V579" s="169"/>
      <c r="W579" s="169"/>
      <c r="X579" s="169"/>
      <c r="Y579" s="169"/>
      <c r="Z579" s="169"/>
      <c r="AA579" s="378"/>
      <c r="AB579" s="169"/>
      <c r="AC579" s="169"/>
      <c r="AD579" s="169"/>
      <c r="AE579" s="371"/>
      <c r="AF579" s="371"/>
      <c r="AG579" s="371"/>
      <c r="AH579" s="169"/>
      <c r="AI579" s="169"/>
      <c r="AJ579" s="169"/>
      <c r="AK579" s="169"/>
      <c r="AL579" s="169"/>
      <c r="AM579" s="169"/>
      <c r="AN579" s="176"/>
      <c r="AO579" s="176"/>
      <c r="AP579" s="176"/>
    </row>
    <row r="580" spans="9:42" ht="21" customHeight="1">
      <c r="I580" s="265">
        <f t="shared" si="169"/>
        <v>0</v>
      </c>
      <c r="J580" s="255">
        <f t="shared" si="167"/>
        <v>0</v>
      </c>
      <c r="K580" s="343">
        <f t="shared" si="173"/>
        <v>40</v>
      </c>
      <c r="L580" s="356"/>
      <c r="M580" s="356"/>
      <c r="N580" s="357">
        <f t="shared" si="170"/>
        <v>0</v>
      </c>
      <c r="O580" s="358"/>
      <c r="P580" s="358"/>
      <c r="Q580" s="359">
        <f t="shared" si="171"/>
        <v>0</v>
      </c>
      <c r="R580" s="359">
        <f t="shared" si="172"/>
        <v>0</v>
      </c>
      <c r="S580" s="360"/>
      <c r="T580" s="361"/>
      <c r="U580" s="255">
        <f t="shared" si="168"/>
        <v>0</v>
      </c>
      <c r="V580" s="169"/>
      <c r="W580" s="169"/>
      <c r="X580" s="169"/>
      <c r="Y580" s="169"/>
      <c r="Z580" s="169"/>
      <c r="AA580" s="378"/>
      <c r="AB580" s="169"/>
      <c r="AC580" s="169"/>
      <c r="AD580" s="169"/>
      <c r="AE580" s="371"/>
      <c r="AF580" s="371"/>
      <c r="AG580" s="371"/>
      <c r="AH580" s="169"/>
      <c r="AI580" s="169"/>
      <c r="AJ580" s="169"/>
      <c r="AK580" s="169"/>
      <c r="AL580" s="169"/>
      <c r="AM580" s="169"/>
      <c r="AN580" s="176"/>
      <c r="AO580" s="176"/>
      <c r="AP580" s="176"/>
    </row>
    <row r="581" spans="9:42" ht="21" customHeight="1">
      <c r="I581" s="265">
        <f t="shared" si="169"/>
        <v>0</v>
      </c>
      <c r="J581" s="255">
        <f t="shared" si="167"/>
        <v>0</v>
      </c>
      <c r="K581" s="343">
        <f t="shared" si="173"/>
        <v>41</v>
      </c>
      <c r="L581" s="356"/>
      <c r="M581" s="356"/>
      <c r="N581" s="357">
        <f t="shared" si="170"/>
        <v>0</v>
      </c>
      <c r="O581" s="358"/>
      <c r="P581" s="358"/>
      <c r="Q581" s="359">
        <f t="shared" si="171"/>
        <v>0</v>
      </c>
      <c r="R581" s="359">
        <f t="shared" si="172"/>
        <v>0</v>
      </c>
      <c r="S581" s="360"/>
      <c r="T581" s="361"/>
      <c r="U581" s="255">
        <f t="shared" si="168"/>
        <v>0</v>
      </c>
      <c r="V581" s="169"/>
      <c r="W581" s="169"/>
      <c r="X581" s="169"/>
      <c r="Y581" s="169"/>
      <c r="Z581" s="169"/>
      <c r="AA581" s="378"/>
      <c r="AB581" s="169"/>
      <c r="AC581" s="169"/>
      <c r="AD581" s="169"/>
      <c r="AE581" s="371"/>
      <c r="AF581" s="371"/>
      <c r="AG581" s="371"/>
      <c r="AH581" s="169"/>
      <c r="AI581" s="169"/>
      <c r="AJ581" s="169"/>
      <c r="AK581" s="169"/>
      <c r="AL581" s="169"/>
      <c r="AM581" s="169"/>
      <c r="AN581" s="176"/>
      <c r="AO581" s="176"/>
      <c r="AP581" s="176"/>
    </row>
    <row r="582" spans="9:42" ht="21" customHeight="1">
      <c r="I582" s="265">
        <f t="shared" si="169"/>
        <v>0</v>
      </c>
      <c r="J582" s="255">
        <f t="shared" si="167"/>
        <v>0</v>
      </c>
      <c r="K582" s="343">
        <f t="shared" si="173"/>
        <v>42</v>
      </c>
      <c r="L582" s="356"/>
      <c r="M582" s="356"/>
      <c r="N582" s="357">
        <f t="shared" si="170"/>
        <v>0</v>
      </c>
      <c r="O582" s="358"/>
      <c r="P582" s="358"/>
      <c r="Q582" s="359">
        <f t="shared" si="171"/>
        <v>0</v>
      </c>
      <c r="R582" s="359">
        <f t="shared" si="172"/>
        <v>0</v>
      </c>
      <c r="S582" s="360"/>
      <c r="T582" s="361"/>
      <c r="U582" s="255">
        <f t="shared" si="168"/>
        <v>0</v>
      </c>
      <c r="V582" s="169"/>
      <c r="W582" s="169"/>
      <c r="X582" s="169"/>
      <c r="Y582" s="169"/>
      <c r="Z582" s="169"/>
      <c r="AA582" s="378"/>
      <c r="AB582" s="169"/>
      <c r="AC582" s="169"/>
      <c r="AD582" s="169"/>
      <c r="AE582" s="371"/>
      <c r="AF582" s="371"/>
      <c r="AG582" s="371"/>
      <c r="AH582" s="169"/>
      <c r="AI582" s="169"/>
      <c r="AJ582" s="169"/>
      <c r="AK582" s="169"/>
      <c r="AL582" s="169"/>
      <c r="AM582" s="169"/>
      <c r="AN582" s="176"/>
      <c r="AO582" s="176"/>
      <c r="AP582" s="176"/>
    </row>
    <row r="583" spans="9:42" ht="21" customHeight="1">
      <c r="I583" s="265">
        <f t="shared" si="169"/>
        <v>0</v>
      </c>
      <c r="J583" s="255">
        <f t="shared" si="167"/>
        <v>0</v>
      </c>
      <c r="K583" s="343">
        <f t="shared" si="173"/>
        <v>43</v>
      </c>
      <c r="L583" s="356"/>
      <c r="M583" s="356"/>
      <c r="N583" s="357">
        <f t="shared" si="170"/>
        <v>0</v>
      </c>
      <c r="O583" s="358"/>
      <c r="P583" s="358"/>
      <c r="Q583" s="359">
        <f t="shared" si="171"/>
        <v>0</v>
      </c>
      <c r="R583" s="359">
        <f t="shared" si="172"/>
        <v>0</v>
      </c>
      <c r="S583" s="360"/>
      <c r="T583" s="361"/>
      <c r="U583" s="255">
        <f t="shared" si="168"/>
        <v>0</v>
      </c>
      <c r="V583" s="169"/>
      <c r="W583" s="169"/>
      <c r="X583" s="169"/>
      <c r="Y583" s="169"/>
      <c r="Z583" s="169"/>
      <c r="AA583" s="378"/>
      <c r="AB583" s="169"/>
      <c r="AC583" s="169"/>
      <c r="AD583" s="169"/>
      <c r="AE583" s="371"/>
      <c r="AF583" s="371"/>
      <c r="AG583" s="371"/>
      <c r="AH583" s="169"/>
      <c r="AI583" s="169"/>
      <c r="AJ583" s="169"/>
      <c r="AK583" s="169"/>
      <c r="AL583" s="169"/>
      <c r="AM583" s="169"/>
      <c r="AN583" s="176"/>
      <c r="AO583" s="176"/>
      <c r="AP583" s="176"/>
    </row>
    <row r="584" spans="9:42" ht="21" customHeight="1">
      <c r="I584" s="265">
        <f t="shared" si="169"/>
        <v>0</v>
      </c>
      <c r="J584" s="255">
        <f t="shared" si="167"/>
        <v>0</v>
      </c>
      <c r="K584" s="343">
        <f t="shared" si="173"/>
        <v>44</v>
      </c>
      <c r="L584" s="356"/>
      <c r="M584" s="356"/>
      <c r="N584" s="357">
        <f t="shared" si="170"/>
        <v>0</v>
      </c>
      <c r="O584" s="358"/>
      <c r="P584" s="358"/>
      <c r="Q584" s="359">
        <f t="shared" si="171"/>
        <v>0</v>
      </c>
      <c r="R584" s="359">
        <f t="shared" si="172"/>
        <v>0</v>
      </c>
      <c r="S584" s="360"/>
      <c r="T584" s="361"/>
      <c r="U584" s="255">
        <f t="shared" si="168"/>
        <v>0</v>
      </c>
      <c r="V584" s="169"/>
      <c r="W584" s="169"/>
      <c r="X584" s="169"/>
      <c r="Y584" s="169"/>
      <c r="Z584" s="169"/>
      <c r="AA584" s="378"/>
      <c r="AB584" s="169"/>
      <c r="AC584" s="169"/>
      <c r="AD584" s="169"/>
      <c r="AE584" s="371"/>
      <c r="AF584" s="371"/>
      <c r="AG584" s="371"/>
      <c r="AH584" s="169"/>
      <c r="AI584" s="169"/>
      <c r="AJ584" s="169"/>
      <c r="AK584" s="169"/>
      <c r="AL584" s="169"/>
      <c r="AM584" s="169"/>
      <c r="AN584" s="176"/>
      <c r="AO584" s="176"/>
      <c r="AP584" s="176"/>
    </row>
    <row r="585" spans="9:42" ht="21" customHeight="1">
      <c r="I585" s="265">
        <f t="shared" si="169"/>
        <v>0</v>
      </c>
      <c r="J585" s="255">
        <f t="shared" si="167"/>
        <v>0</v>
      </c>
      <c r="K585" s="343">
        <f t="shared" si="173"/>
        <v>45</v>
      </c>
      <c r="L585" s="356"/>
      <c r="M585" s="356"/>
      <c r="N585" s="357">
        <f t="shared" si="170"/>
        <v>0</v>
      </c>
      <c r="O585" s="358"/>
      <c r="P585" s="358"/>
      <c r="Q585" s="359">
        <f t="shared" si="171"/>
        <v>0</v>
      </c>
      <c r="R585" s="359">
        <f t="shared" si="172"/>
        <v>0</v>
      </c>
      <c r="S585" s="360"/>
      <c r="T585" s="361"/>
      <c r="U585" s="255">
        <f t="shared" si="168"/>
        <v>0</v>
      </c>
      <c r="V585" s="169"/>
      <c r="W585" s="169"/>
      <c r="X585" s="169"/>
      <c r="Y585" s="169"/>
      <c r="Z585" s="169"/>
      <c r="AA585" s="378"/>
      <c r="AB585" s="169"/>
      <c r="AC585" s="169"/>
      <c r="AD585" s="169"/>
      <c r="AE585" s="371"/>
      <c r="AF585" s="371"/>
      <c r="AG585" s="371"/>
      <c r="AH585" s="169"/>
      <c r="AI585" s="169"/>
      <c r="AJ585" s="169"/>
      <c r="AK585" s="169"/>
      <c r="AL585" s="169"/>
      <c r="AM585" s="169"/>
      <c r="AN585" s="176"/>
      <c r="AO585" s="176"/>
      <c r="AP585" s="176"/>
    </row>
    <row r="586" spans="9:42" ht="21" customHeight="1">
      <c r="I586" s="265">
        <f t="shared" si="169"/>
        <v>0</v>
      </c>
      <c r="J586" s="255">
        <f t="shared" si="167"/>
        <v>0</v>
      </c>
      <c r="K586" s="343">
        <f t="shared" si="173"/>
        <v>46</v>
      </c>
      <c r="L586" s="356"/>
      <c r="M586" s="356"/>
      <c r="N586" s="357">
        <f t="shared" si="170"/>
        <v>0</v>
      </c>
      <c r="O586" s="358"/>
      <c r="P586" s="358"/>
      <c r="Q586" s="359">
        <f t="shared" si="171"/>
        <v>0</v>
      </c>
      <c r="R586" s="359">
        <f t="shared" si="172"/>
        <v>0</v>
      </c>
      <c r="S586" s="360"/>
      <c r="T586" s="361"/>
      <c r="U586" s="255">
        <f t="shared" si="168"/>
        <v>0</v>
      </c>
      <c r="V586" s="169"/>
      <c r="W586" s="169"/>
      <c r="X586" s="169"/>
      <c r="Y586" s="169"/>
      <c r="Z586" s="169"/>
      <c r="AA586" s="378"/>
      <c r="AB586" s="169"/>
      <c r="AC586" s="169"/>
      <c r="AD586" s="169"/>
      <c r="AE586" s="371"/>
      <c r="AF586" s="371"/>
      <c r="AG586" s="371"/>
      <c r="AH586" s="169"/>
      <c r="AI586" s="169"/>
      <c r="AJ586" s="169"/>
      <c r="AK586" s="169"/>
      <c r="AL586" s="169"/>
      <c r="AM586" s="169"/>
      <c r="AN586" s="176"/>
      <c r="AO586" s="176"/>
      <c r="AP586" s="176"/>
    </row>
    <row r="587" spans="9:42" ht="21" customHeight="1">
      <c r="I587" s="265">
        <f t="shared" si="169"/>
        <v>0</v>
      </c>
      <c r="J587" s="255">
        <f t="shared" si="167"/>
        <v>0</v>
      </c>
      <c r="K587" s="343">
        <f t="shared" si="173"/>
        <v>47</v>
      </c>
      <c r="L587" s="356"/>
      <c r="M587" s="356"/>
      <c r="N587" s="357">
        <f t="shared" si="170"/>
        <v>0</v>
      </c>
      <c r="O587" s="358"/>
      <c r="P587" s="358"/>
      <c r="Q587" s="359">
        <f t="shared" si="171"/>
        <v>0</v>
      </c>
      <c r="R587" s="359">
        <f t="shared" si="172"/>
        <v>0</v>
      </c>
      <c r="S587" s="360"/>
      <c r="T587" s="361"/>
      <c r="U587" s="255">
        <f t="shared" si="168"/>
        <v>0</v>
      </c>
      <c r="V587" s="169"/>
      <c r="W587" s="169"/>
      <c r="X587" s="169"/>
      <c r="Y587" s="169"/>
      <c r="Z587" s="169"/>
      <c r="AA587" s="378"/>
      <c r="AB587" s="169"/>
      <c r="AC587" s="169"/>
      <c r="AD587" s="169"/>
      <c r="AE587" s="371"/>
      <c r="AF587" s="371"/>
      <c r="AG587" s="371"/>
      <c r="AH587" s="169"/>
      <c r="AI587" s="169"/>
      <c r="AJ587" s="169"/>
      <c r="AK587" s="169"/>
      <c r="AL587" s="169"/>
      <c r="AM587" s="169"/>
      <c r="AN587" s="176"/>
      <c r="AO587" s="176"/>
      <c r="AP587" s="176"/>
    </row>
    <row r="588" spans="9:42" ht="21" customHeight="1">
      <c r="I588" s="265">
        <f t="shared" si="169"/>
        <v>0</v>
      </c>
      <c r="J588" s="255">
        <f t="shared" si="167"/>
        <v>0</v>
      </c>
      <c r="K588" s="343">
        <f t="shared" si="173"/>
        <v>48</v>
      </c>
      <c r="L588" s="356"/>
      <c r="M588" s="356"/>
      <c r="N588" s="357">
        <f t="shared" si="170"/>
        <v>0</v>
      </c>
      <c r="O588" s="358"/>
      <c r="P588" s="358"/>
      <c r="Q588" s="359">
        <f t="shared" si="171"/>
        <v>0</v>
      </c>
      <c r="R588" s="359">
        <f t="shared" si="172"/>
        <v>0</v>
      </c>
      <c r="S588" s="360"/>
      <c r="T588" s="361"/>
      <c r="U588" s="255">
        <f t="shared" si="168"/>
        <v>0</v>
      </c>
      <c r="V588" s="169"/>
      <c r="W588" s="169"/>
      <c r="X588" s="169"/>
      <c r="Y588" s="169"/>
      <c r="Z588" s="169"/>
      <c r="AA588" s="378"/>
      <c r="AB588" s="169"/>
      <c r="AC588" s="169"/>
      <c r="AD588" s="169"/>
      <c r="AE588" s="371"/>
      <c r="AF588" s="371"/>
      <c r="AG588" s="371"/>
      <c r="AH588" s="169"/>
      <c r="AI588" s="169"/>
      <c r="AJ588" s="169"/>
      <c r="AK588" s="169"/>
      <c r="AL588" s="169"/>
      <c r="AM588" s="169"/>
      <c r="AN588" s="176"/>
      <c r="AO588" s="176"/>
      <c r="AP588" s="176"/>
    </row>
    <row r="589" spans="9:42" ht="21" customHeight="1">
      <c r="I589" s="265">
        <f t="shared" si="169"/>
        <v>0</v>
      </c>
      <c r="J589" s="255">
        <f t="shared" si="167"/>
        <v>0</v>
      </c>
      <c r="K589" s="343">
        <f t="shared" si="173"/>
        <v>49</v>
      </c>
      <c r="L589" s="356"/>
      <c r="M589" s="356"/>
      <c r="N589" s="357">
        <f t="shared" si="170"/>
        <v>0</v>
      </c>
      <c r="O589" s="358"/>
      <c r="P589" s="358"/>
      <c r="Q589" s="359">
        <f t="shared" si="171"/>
        <v>0</v>
      </c>
      <c r="R589" s="359">
        <f t="shared" si="172"/>
        <v>0</v>
      </c>
      <c r="S589" s="360"/>
      <c r="T589" s="361"/>
      <c r="U589" s="255">
        <f t="shared" si="168"/>
        <v>0</v>
      </c>
      <c r="V589" s="169"/>
      <c r="W589" s="169"/>
      <c r="X589" s="169"/>
      <c r="Y589" s="169"/>
      <c r="Z589" s="169"/>
      <c r="AA589" s="378"/>
      <c r="AB589" s="169"/>
      <c r="AC589" s="169"/>
      <c r="AD589" s="169"/>
      <c r="AE589" s="371"/>
      <c r="AF589" s="371"/>
      <c r="AG589" s="371"/>
      <c r="AH589" s="169"/>
      <c r="AI589" s="169"/>
      <c r="AJ589" s="169"/>
      <c r="AK589" s="169"/>
      <c r="AL589" s="169"/>
      <c r="AM589" s="169"/>
      <c r="AN589" s="176"/>
      <c r="AO589" s="176"/>
      <c r="AP589" s="176"/>
    </row>
    <row r="590" spans="9:42" ht="21" customHeight="1">
      <c r="I590" s="265">
        <f t="shared" si="169"/>
        <v>0</v>
      </c>
      <c r="J590" s="255">
        <f t="shared" ref="J590:J600" si="174">IF($Q$529&gt;0,8,)</f>
        <v>0</v>
      </c>
      <c r="K590" s="343">
        <f t="shared" si="173"/>
        <v>50</v>
      </c>
      <c r="L590" s="356"/>
      <c r="M590" s="356"/>
      <c r="N590" s="357">
        <f t="shared" si="170"/>
        <v>0</v>
      </c>
      <c r="O590" s="358"/>
      <c r="P590" s="358"/>
      <c r="Q590" s="359">
        <f t="shared" si="171"/>
        <v>0</v>
      </c>
      <c r="R590" s="359">
        <f t="shared" si="172"/>
        <v>0</v>
      </c>
      <c r="S590" s="360"/>
      <c r="T590" s="361"/>
      <c r="U590" s="255">
        <f t="shared" ref="U590:U600" si="175">IF($Q$529&gt;0,8,)</f>
        <v>0</v>
      </c>
      <c r="V590" s="169"/>
      <c r="W590" s="169"/>
      <c r="X590" s="169"/>
      <c r="Y590" s="169"/>
      <c r="Z590" s="169"/>
      <c r="AA590" s="378"/>
      <c r="AB590" s="169"/>
      <c r="AC590" s="169"/>
      <c r="AD590" s="169"/>
      <c r="AE590" s="371"/>
      <c r="AF590" s="371"/>
      <c r="AG590" s="371"/>
      <c r="AH590" s="169"/>
      <c r="AI590" s="169"/>
      <c r="AJ590" s="169"/>
      <c r="AK590" s="169"/>
      <c r="AL590" s="169"/>
      <c r="AM590" s="169"/>
      <c r="AN590" s="176"/>
      <c r="AO590" s="176"/>
      <c r="AP590" s="176"/>
    </row>
    <row r="591" spans="9:42" ht="21" customHeight="1">
      <c r="I591" s="265">
        <f t="shared" si="169"/>
        <v>0</v>
      </c>
      <c r="J591" s="255">
        <f t="shared" si="174"/>
        <v>0</v>
      </c>
      <c r="K591" s="343">
        <f t="shared" si="173"/>
        <v>51</v>
      </c>
      <c r="L591" s="356"/>
      <c r="M591" s="356"/>
      <c r="N591" s="357">
        <f t="shared" si="170"/>
        <v>0</v>
      </c>
      <c r="O591" s="358"/>
      <c r="P591" s="358"/>
      <c r="Q591" s="359">
        <f t="shared" si="171"/>
        <v>0</v>
      </c>
      <c r="R591" s="359">
        <f t="shared" si="172"/>
        <v>0</v>
      </c>
      <c r="S591" s="360"/>
      <c r="T591" s="361"/>
      <c r="U591" s="255">
        <f t="shared" si="175"/>
        <v>0</v>
      </c>
      <c r="V591" s="169"/>
      <c r="W591" s="169"/>
      <c r="X591" s="169"/>
      <c r="Y591" s="169"/>
      <c r="Z591" s="169"/>
      <c r="AA591" s="378"/>
      <c r="AB591" s="169"/>
      <c r="AC591" s="169"/>
      <c r="AD591" s="169"/>
      <c r="AE591" s="371"/>
      <c r="AF591" s="371"/>
      <c r="AG591" s="371"/>
      <c r="AH591" s="169"/>
      <c r="AI591" s="169"/>
      <c r="AJ591" s="169"/>
      <c r="AK591" s="169"/>
      <c r="AL591" s="169"/>
      <c r="AM591" s="169"/>
      <c r="AN591" s="176"/>
      <c r="AO591" s="176"/>
      <c r="AP591" s="176"/>
    </row>
    <row r="592" spans="9:42" ht="21" customHeight="1">
      <c r="I592" s="265">
        <f t="shared" si="169"/>
        <v>0</v>
      </c>
      <c r="J592" s="255">
        <f t="shared" si="174"/>
        <v>0</v>
      </c>
      <c r="K592" s="343">
        <f t="shared" si="173"/>
        <v>52</v>
      </c>
      <c r="L592" s="356"/>
      <c r="M592" s="356"/>
      <c r="N592" s="357">
        <f t="shared" si="170"/>
        <v>0</v>
      </c>
      <c r="O592" s="358"/>
      <c r="P592" s="358"/>
      <c r="Q592" s="359">
        <f t="shared" si="171"/>
        <v>0</v>
      </c>
      <c r="R592" s="359">
        <f t="shared" si="172"/>
        <v>0</v>
      </c>
      <c r="S592" s="360"/>
      <c r="T592" s="361"/>
      <c r="U592" s="255">
        <f t="shared" si="175"/>
        <v>0</v>
      </c>
      <c r="V592" s="169"/>
      <c r="W592" s="169"/>
      <c r="X592" s="169"/>
      <c r="Y592" s="169"/>
      <c r="Z592" s="169"/>
      <c r="AA592" s="378"/>
      <c r="AB592" s="169"/>
      <c r="AC592" s="169"/>
      <c r="AD592" s="169"/>
      <c r="AE592" s="371"/>
      <c r="AF592" s="371"/>
      <c r="AG592" s="371"/>
      <c r="AH592" s="169"/>
      <c r="AI592" s="169"/>
      <c r="AJ592" s="169"/>
      <c r="AK592" s="169"/>
      <c r="AL592" s="169"/>
      <c r="AM592" s="169"/>
      <c r="AN592" s="176"/>
      <c r="AO592" s="176"/>
      <c r="AP592" s="176"/>
    </row>
    <row r="593" spans="9:42" ht="21" customHeight="1">
      <c r="I593" s="265">
        <f t="shared" si="169"/>
        <v>0</v>
      </c>
      <c r="J593" s="255">
        <f t="shared" si="174"/>
        <v>0</v>
      </c>
      <c r="K593" s="343">
        <f t="shared" si="173"/>
        <v>53</v>
      </c>
      <c r="L593" s="356"/>
      <c r="M593" s="356"/>
      <c r="N593" s="357">
        <f t="shared" si="170"/>
        <v>0</v>
      </c>
      <c r="O593" s="358"/>
      <c r="P593" s="358"/>
      <c r="Q593" s="359">
        <f t="shared" si="171"/>
        <v>0</v>
      </c>
      <c r="R593" s="359">
        <f t="shared" si="172"/>
        <v>0</v>
      </c>
      <c r="S593" s="360"/>
      <c r="T593" s="361"/>
      <c r="U593" s="255">
        <f t="shared" si="175"/>
        <v>0</v>
      </c>
      <c r="V593" s="169"/>
      <c r="W593" s="169"/>
      <c r="X593" s="169"/>
      <c r="Y593" s="169"/>
      <c r="Z593" s="169"/>
      <c r="AA593" s="378"/>
      <c r="AB593" s="169"/>
      <c r="AC593" s="169"/>
      <c r="AD593" s="169"/>
      <c r="AE593" s="371"/>
      <c r="AF593" s="371"/>
      <c r="AG593" s="371"/>
      <c r="AH593" s="169"/>
      <c r="AI593" s="169"/>
      <c r="AJ593" s="169"/>
      <c r="AK593" s="169"/>
      <c r="AL593" s="169"/>
      <c r="AM593" s="169"/>
      <c r="AN593" s="176"/>
      <c r="AO593" s="176"/>
      <c r="AP593" s="176"/>
    </row>
    <row r="594" spans="9:42" ht="21" customHeight="1">
      <c r="I594" s="265">
        <f t="shared" si="169"/>
        <v>0</v>
      </c>
      <c r="J594" s="255">
        <f t="shared" si="174"/>
        <v>0</v>
      </c>
      <c r="K594" s="343">
        <f t="shared" si="173"/>
        <v>54</v>
      </c>
      <c r="L594" s="356"/>
      <c r="M594" s="356"/>
      <c r="N594" s="357">
        <f t="shared" si="170"/>
        <v>0</v>
      </c>
      <c r="O594" s="358"/>
      <c r="P594" s="358"/>
      <c r="Q594" s="359">
        <f t="shared" si="171"/>
        <v>0</v>
      </c>
      <c r="R594" s="359">
        <f t="shared" si="172"/>
        <v>0</v>
      </c>
      <c r="S594" s="360"/>
      <c r="T594" s="361"/>
      <c r="U594" s="255">
        <f t="shared" si="175"/>
        <v>0</v>
      </c>
      <c r="V594" s="169"/>
      <c r="W594" s="169"/>
      <c r="X594" s="169"/>
      <c r="Y594" s="169"/>
      <c r="Z594" s="169"/>
      <c r="AA594" s="378"/>
      <c r="AB594" s="169"/>
      <c r="AC594" s="169"/>
      <c r="AD594" s="169"/>
      <c r="AE594" s="371"/>
      <c r="AF594" s="371"/>
      <c r="AG594" s="371"/>
      <c r="AH594" s="169"/>
      <c r="AI594" s="169"/>
      <c r="AJ594" s="169"/>
      <c r="AK594" s="169"/>
      <c r="AL594" s="169"/>
      <c r="AM594" s="169"/>
      <c r="AN594" s="176"/>
      <c r="AO594" s="176"/>
      <c r="AP594" s="176"/>
    </row>
    <row r="595" spans="9:42" ht="21" customHeight="1">
      <c r="I595" s="265">
        <f t="shared" si="169"/>
        <v>0</v>
      </c>
      <c r="J595" s="255">
        <f t="shared" si="174"/>
        <v>0</v>
      </c>
      <c r="K595" s="343">
        <f t="shared" si="173"/>
        <v>55</v>
      </c>
      <c r="L595" s="356"/>
      <c r="M595" s="356"/>
      <c r="N595" s="357">
        <f t="shared" si="170"/>
        <v>0</v>
      </c>
      <c r="O595" s="358"/>
      <c r="P595" s="358"/>
      <c r="Q595" s="359">
        <f t="shared" si="171"/>
        <v>0</v>
      </c>
      <c r="R595" s="359">
        <f t="shared" si="172"/>
        <v>0</v>
      </c>
      <c r="S595" s="360"/>
      <c r="T595" s="361"/>
      <c r="U595" s="255">
        <f t="shared" si="175"/>
        <v>0</v>
      </c>
      <c r="V595" s="169"/>
      <c r="W595" s="169"/>
      <c r="X595" s="169"/>
      <c r="Y595" s="169"/>
      <c r="Z595" s="169"/>
      <c r="AA595" s="378"/>
      <c r="AB595" s="169"/>
      <c r="AC595" s="169"/>
      <c r="AD595" s="169"/>
      <c r="AE595" s="371"/>
      <c r="AF595" s="371"/>
      <c r="AG595" s="371"/>
      <c r="AH595" s="169"/>
      <c r="AI595" s="169"/>
      <c r="AJ595" s="169"/>
      <c r="AK595" s="169"/>
      <c r="AL595" s="169"/>
      <c r="AM595" s="371"/>
      <c r="AN595" s="167"/>
      <c r="AO595" s="176"/>
      <c r="AP595" s="176"/>
    </row>
    <row r="596" spans="9:42" ht="21" customHeight="1">
      <c r="I596" s="265">
        <f t="shared" si="169"/>
        <v>0</v>
      </c>
      <c r="J596" s="255">
        <f t="shared" si="174"/>
        <v>0</v>
      </c>
      <c r="K596" s="343">
        <f t="shared" si="173"/>
        <v>56</v>
      </c>
      <c r="L596" s="356"/>
      <c r="M596" s="356"/>
      <c r="N596" s="357">
        <f t="shared" si="170"/>
        <v>0</v>
      </c>
      <c r="O596" s="358"/>
      <c r="P596" s="358"/>
      <c r="Q596" s="359">
        <f t="shared" si="171"/>
        <v>0</v>
      </c>
      <c r="R596" s="359">
        <f t="shared" si="172"/>
        <v>0</v>
      </c>
      <c r="S596" s="360"/>
      <c r="T596" s="361"/>
      <c r="U596" s="255">
        <f t="shared" si="175"/>
        <v>0</v>
      </c>
      <c r="V596" s="169"/>
      <c r="W596" s="169"/>
      <c r="X596" s="169"/>
      <c r="Y596" s="169"/>
      <c r="Z596" s="169"/>
      <c r="AA596" s="378"/>
      <c r="AB596" s="169"/>
      <c r="AC596" s="169"/>
      <c r="AD596" s="169"/>
      <c r="AE596" s="371"/>
      <c r="AF596" s="371"/>
      <c r="AG596" s="371"/>
      <c r="AH596" s="169"/>
      <c r="AI596" s="169"/>
      <c r="AJ596" s="169"/>
      <c r="AK596" s="169"/>
      <c r="AL596" s="169"/>
      <c r="AM596" s="371"/>
      <c r="AN596" s="167"/>
      <c r="AO596" s="176"/>
      <c r="AP596" s="176"/>
    </row>
    <row r="597" spans="9:42" ht="21" customHeight="1">
      <c r="I597" s="265">
        <f t="shared" si="169"/>
        <v>0</v>
      </c>
      <c r="J597" s="255">
        <f t="shared" si="174"/>
        <v>0</v>
      </c>
      <c r="K597" s="343">
        <f t="shared" si="173"/>
        <v>57</v>
      </c>
      <c r="L597" s="356"/>
      <c r="M597" s="356"/>
      <c r="N597" s="357">
        <f t="shared" si="170"/>
        <v>0</v>
      </c>
      <c r="O597" s="358"/>
      <c r="P597" s="358"/>
      <c r="Q597" s="359">
        <f t="shared" si="171"/>
        <v>0</v>
      </c>
      <c r="R597" s="359">
        <f t="shared" si="172"/>
        <v>0</v>
      </c>
      <c r="S597" s="360"/>
      <c r="T597" s="361"/>
      <c r="U597" s="255">
        <f t="shared" si="175"/>
        <v>0</v>
      </c>
      <c r="V597" s="169"/>
      <c r="W597" s="169"/>
      <c r="X597" s="169"/>
      <c r="Y597" s="169"/>
      <c r="Z597" s="169"/>
      <c r="AA597" s="378"/>
      <c r="AB597" s="169"/>
      <c r="AC597" s="169"/>
      <c r="AD597" s="169"/>
      <c r="AE597" s="371"/>
      <c r="AF597" s="371"/>
      <c r="AG597" s="371"/>
      <c r="AH597" s="169"/>
      <c r="AI597" s="169"/>
      <c r="AJ597" s="169"/>
      <c r="AK597" s="169"/>
      <c r="AL597" s="169"/>
      <c r="AO597" s="176"/>
      <c r="AP597" s="167"/>
    </row>
    <row r="598" spans="9:42" ht="21" customHeight="1">
      <c r="I598" s="265">
        <f t="shared" si="169"/>
        <v>0</v>
      </c>
      <c r="J598" s="255">
        <f t="shared" si="174"/>
        <v>0</v>
      </c>
      <c r="K598" s="343">
        <f t="shared" si="173"/>
        <v>58</v>
      </c>
      <c r="L598" s="356"/>
      <c r="M598" s="356"/>
      <c r="N598" s="357">
        <f t="shared" si="170"/>
        <v>0</v>
      </c>
      <c r="O598" s="358"/>
      <c r="P598" s="358"/>
      <c r="Q598" s="359">
        <f t="shared" si="171"/>
        <v>0</v>
      </c>
      <c r="R598" s="359">
        <f t="shared" si="172"/>
        <v>0</v>
      </c>
      <c r="S598" s="360"/>
      <c r="T598" s="361"/>
      <c r="U598" s="255">
        <f t="shared" si="175"/>
        <v>0</v>
      </c>
      <c r="V598" s="169"/>
      <c r="W598" s="169"/>
      <c r="X598" s="169"/>
      <c r="Y598" s="169"/>
      <c r="Z598" s="169"/>
      <c r="AA598" s="378"/>
      <c r="AB598" s="169"/>
      <c r="AC598" s="169"/>
      <c r="AD598" s="169"/>
      <c r="AE598" s="371"/>
      <c r="AF598" s="371"/>
      <c r="AG598" s="371"/>
      <c r="AH598" s="169"/>
      <c r="AI598" s="169"/>
      <c r="AJ598" s="169"/>
      <c r="AK598" s="169"/>
      <c r="AL598" s="169"/>
      <c r="AO598" s="176"/>
      <c r="AP598" s="167"/>
    </row>
    <row r="599" spans="9:42" ht="21" customHeight="1">
      <c r="I599" s="265">
        <f t="shared" si="169"/>
        <v>0</v>
      </c>
      <c r="J599" s="255">
        <f t="shared" si="174"/>
        <v>0</v>
      </c>
      <c r="K599" s="343">
        <f t="shared" si="173"/>
        <v>59</v>
      </c>
      <c r="L599" s="356"/>
      <c r="M599" s="356"/>
      <c r="N599" s="357">
        <f t="shared" si="170"/>
        <v>0</v>
      </c>
      <c r="O599" s="358"/>
      <c r="P599" s="358"/>
      <c r="Q599" s="359">
        <f t="shared" si="171"/>
        <v>0</v>
      </c>
      <c r="R599" s="359">
        <f t="shared" si="172"/>
        <v>0</v>
      </c>
      <c r="S599" s="360"/>
      <c r="T599" s="361"/>
      <c r="U599" s="255">
        <f t="shared" si="175"/>
        <v>0</v>
      </c>
    </row>
    <row r="600" spans="9:42" ht="21" customHeight="1" thickBot="1">
      <c r="I600" s="265">
        <f t="shared" si="169"/>
        <v>0</v>
      </c>
      <c r="J600" s="255">
        <f t="shared" si="174"/>
        <v>0</v>
      </c>
      <c r="K600" s="379">
        <f t="shared" si="173"/>
        <v>60</v>
      </c>
      <c r="L600" s="356"/>
      <c r="M600" s="356"/>
      <c r="N600" s="380">
        <f t="shared" si="170"/>
        <v>0</v>
      </c>
      <c r="O600" s="381"/>
      <c r="P600" s="381"/>
      <c r="Q600" s="382">
        <f t="shared" si="171"/>
        <v>0</v>
      </c>
      <c r="R600" s="382">
        <f t="shared" si="172"/>
        <v>0</v>
      </c>
      <c r="S600" s="383"/>
      <c r="T600" s="384"/>
      <c r="U600" s="255">
        <f t="shared" si="175"/>
        <v>0</v>
      </c>
    </row>
  </sheetData>
  <sheetProtection algorithmName="SHA-512" hashValue="Tk0YftnViIzAmbEnn6lAtYZ8ktkum1CTF16XqY3R1dB/ZD225N6Kw48w+XlZ++lM+Rtz8p5U766o6y81p/aeZQ==" saltValue="0p0z41GuVZenq2lE8hkg0Q==" spinCount="100000" sheet="1" selectLockedCells="1" autoFilter="0" selectUnlockedCells="1"/>
  <autoFilter ref="I1:I602"/>
  <mergeCells count="219">
    <mergeCell ref="K551:K552"/>
    <mergeCell ref="L551:L552"/>
    <mergeCell ref="M551:M552"/>
    <mergeCell ref="N551:N552"/>
    <mergeCell ref="O551:P551"/>
    <mergeCell ref="Q551:R551"/>
    <mergeCell ref="S551:S552"/>
    <mergeCell ref="T551:T552"/>
    <mergeCell ref="S576:S577"/>
    <mergeCell ref="T576:T577"/>
    <mergeCell ref="K576:K577"/>
    <mergeCell ref="L576:L577"/>
    <mergeCell ref="M576:M577"/>
    <mergeCell ref="N576:N577"/>
    <mergeCell ref="O576:P576"/>
    <mergeCell ref="Q576:R576"/>
    <mergeCell ref="K526:T526"/>
    <mergeCell ref="K527:T527"/>
    <mergeCell ref="K532:T532"/>
    <mergeCell ref="K533:K534"/>
    <mergeCell ref="L533:L534"/>
    <mergeCell ref="M533:M534"/>
    <mergeCell ref="N533:N534"/>
    <mergeCell ref="O533:P533"/>
    <mergeCell ref="Q533:R533"/>
    <mergeCell ref="S533:S534"/>
    <mergeCell ref="T533:T534"/>
    <mergeCell ref="K476:K477"/>
    <mergeCell ref="L476:L477"/>
    <mergeCell ref="M476:M477"/>
    <mergeCell ref="N476:N477"/>
    <mergeCell ref="O476:P476"/>
    <mergeCell ref="Q476:R476"/>
    <mergeCell ref="S476:S477"/>
    <mergeCell ref="T476:T477"/>
    <mergeCell ref="K501:K502"/>
    <mergeCell ref="L501:L502"/>
    <mergeCell ref="M501:M502"/>
    <mergeCell ref="N501:N502"/>
    <mergeCell ref="O501:P501"/>
    <mergeCell ref="Q501:R501"/>
    <mergeCell ref="S501:S502"/>
    <mergeCell ref="T501:T502"/>
    <mergeCell ref="K451:T451"/>
    <mergeCell ref="K452:T452"/>
    <mergeCell ref="K457:T457"/>
    <mergeCell ref="K458:K459"/>
    <mergeCell ref="L458:L459"/>
    <mergeCell ref="M458:M459"/>
    <mergeCell ref="N458:N459"/>
    <mergeCell ref="O458:P458"/>
    <mergeCell ref="Q458:R458"/>
    <mergeCell ref="S458:S459"/>
    <mergeCell ref="T458:T459"/>
    <mergeCell ref="K401:K402"/>
    <mergeCell ref="L401:L402"/>
    <mergeCell ref="M401:M402"/>
    <mergeCell ref="N401:N402"/>
    <mergeCell ref="O401:P401"/>
    <mergeCell ref="Q401:R401"/>
    <mergeCell ref="S401:S402"/>
    <mergeCell ref="T401:T402"/>
    <mergeCell ref="K426:K427"/>
    <mergeCell ref="L426:L427"/>
    <mergeCell ref="M426:M427"/>
    <mergeCell ref="N426:N427"/>
    <mergeCell ref="O426:P426"/>
    <mergeCell ref="Q426:R426"/>
    <mergeCell ref="S426:S427"/>
    <mergeCell ref="T426:T427"/>
    <mergeCell ref="K376:T376"/>
    <mergeCell ref="K377:T377"/>
    <mergeCell ref="K382:T382"/>
    <mergeCell ref="K383:K384"/>
    <mergeCell ref="L383:L384"/>
    <mergeCell ref="M383:M384"/>
    <mergeCell ref="N383:N384"/>
    <mergeCell ref="O383:P383"/>
    <mergeCell ref="Q383:R383"/>
    <mergeCell ref="S383:S384"/>
    <mergeCell ref="T383:T384"/>
    <mergeCell ref="K326:K327"/>
    <mergeCell ref="L326:L327"/>
    <mergeCell ref="M326:M327"/>
    <mergeCell ref="N326:N327"/>
    <mergeCell ref="O326:P326"/>
    <mergeCell ref="Q326:R326"/>
    <mergeCell ref="S326:S327"/>
    <mergeCell ref="T326:T327"/>
    <mergeCell ref="K351:K352"/>
    <mergeCell ref="L351:L352"/>
    <mergeCell ref="M351:M352"/>
    <mergeCell ref="N351:N352"/>
    <mergeCell ref="O351:P351"/>
    <mergeCell ref="Q351:R351"/>
    <mergeCell ref="S351:S352"/>
    <mergeCell ref="T351:T352"/>
    <mergeCell ref="K301:T301"/>
    <mergeCell ref="K302:T302"/>
    <mergeCell ref="K307:T307"/>
    <mergeCell ref="K308:K309"/>
    <mergeCell ref="L308:L309"/>
    <mergeCell ref="M308:M309"/>
    <mergeCell ref="N308:N309"/>
    <mergeCell ref="O308:P308"/>
    <mergeCell ref="Q308:R308"/>
    <mergeCell ref="S308:S309"/>
    <mergeCell ref="T308:T309"/>
    <mergeCell ref="K251:K252"/>
    <mergeCell ref="L251:L252"/>
    <mergeCell ref="M251:M252"/>
    <mergeCell ref="N251:N252"/>
    <mergeCell ref="O251:P251"/>
    <mergeCell ref="Q251:R251"/>
    <mergeCell ref="S251:S252"/>
    <mergeCell ref="T251:T252"/>
    <mergeCell ref="K276:K277"/>
    <mergeCell ref="L276:L277"/>
    <mergeCell ref="M276:M277"/>
    <mergeCell ref="N276:N277"/>
    <mergeCell ref="O276:P276"/>
    <mergeCell ref="Q276:R276"/>
    <mergeCell ref="S276:S277"/>
    <mergeCell ref="T276:T277"/>
    <mergeCell ref="K226:T226"/>
    <mergeCell ref="K227:T227"/>
    <mergeCell ref="K232:T232"/>
    <mergeCell ref="K233:K234"/>
    <mergeCell ref="L233:L234"/>
    <mergeCell ref="M233:M234"/>
    <mergeCell ref="N233:N234"/>
    <mergeCell ref="O233:P233"/>
    <mergeCell ref="Q233:R233"/>
    <mergeCell ref="S233:S234"/>
    <mergeCell ref="T233:T234"/>
    <mergeCell ref="K176:K177"/>
    <mergeCell ref="L176:L177"/>
    <mergeCell ref="M176:M177"/>
    <mergeCell ref="N176:N177"/>
    <mergeCell ref="O176:P176"/>
    <mergeCell ref="Q176:R176"/>
    <mergeCell ref="S176:S177"/>
    <mergeCell ref="T176:T177"/>
    <mergeCell ref="K201:K202"/>
    <mergeCell ref="L201:L202"/>
    <mergeCell ref="M201:M202"/>
    <mergeCell ref="N201:N202"/>
    <mergeCell ref="O201:P201"/>
    <mergeCell ref="Q201:R201"/>
    <mergeCell ref="S201:S202"/>
    <mergeCell ref="T201:T202"/>
    <mergeCell ref="K151:T151"/>
    <mergeCell ref="K152:T152"/>
    <mergeCell ref="K157:T157"/>
    <mergeCell ref="K158:K159"/>
    <mergeCell ref="L158:L159"/>
    <mergeCell ref="M158:M159"/>
    <mergeCell ref="N158:N159"/>
    <mergeCell ref="O158:P158"/>
    <mergeCell ref="Q158:R158"/>
    <mergeCell ref="S158:S159"/>
    <mergeCell ref="T158:T159"/>
    <mergeCell ref="K101:K102"/>
    <mergeCell ref="L101:L102"/>
    <mergeCell ref="M101:M102"/>
    <mergeCell ref="N101:N102"/>
    <mergeCell ref="O101:P101"/>
    <mergeCell ref="Q101:R101"/>
    <mergeCell ref="S101:S102"/>
    <mergeCell ref="T101:T102"/>
    <mergeCell ref="K126:K127"/>
    <mergeCell ref="L126:L127"/>
    <mergeCell ref="M126:M127"/>
    <mergeCell ref="N126:N127"/>
    <mergeCell ref="O126:P126"/>
    <mergeCell ref="Q126:R126"/>
    <mergeCell ref="S126:S127"/>
    <mergeCell ref="T126:T127"/>
    <mergeCell ref="K77:T77"/>
    <mergeCell ref="K82:T82"/>
    <mergeCell ref="K83:K84"/>
    <mergeCell ref="L83:L84"/>
    <mergeCell ref="M83:M84"/>
    <mergeCell ref="N83:N84"/>
    <mergeCell ref="O83:P83"/>
    <mergeCell ref="Q83:R83"/>
    <mergeCell ref="S83:S84"/>
    <mergeCell ref="T83:T84"/>
    <mergeCell ref="K51:K52"/>
    <mergeCell ref="L51:L52"/>
    <mergeCell ref="M51:M52"/>
    <mergeCell ref="N51:N52"/>
    <mergeCell ref="O51:P51"/>
    <mergeCell ref="Q51:R51"/>
    <mergeCell ref="S51:S52"/>
    <mergeCell ref="T51:T52"/>
    <mergeCell ref="K76:T76"/>
    <mergeCell ref="V20:AB21"/>
    <mergeCell ref="V23:AB24"/>
    <mergeCell ref="K26:K27"/>
    <mergeCell ref="L26:L27"/>
    <mergeCell ref="M26:M27"/>
    <mergeCell ref="N26:N27"/>
    <mergeCell ref="O26:P26"/>
    <mergeCell ref="Q26:R26"/>
    <mergeCell ref="S26:S27"/>
    <mergeCell ref="T26:T27"/>
    <mergeCell ref="K1:T1"/>
    <mergeCell ref="K2:T2"/>
    <mergeCell ref="V6:AD6"/>
    <mergeCell ref="K7:T7"/>
    <mergeCell ref="K8:K9"/>
    <mergeCell ref="L8:L9"/>
    <mergeCell ref="M8:M9"/>
    <mergeCell ref="N8:N9"/>
    <mergeCell ref="O8:P8"/>
    <mergeCell ref="Q8:R8"/>
    <mergeCell ref="S8:S9"/>
    <mergeCell ref="T8:T9"/>
  </mergeCells>
  <phoneticPr fontId="2" type="noConversion"/>
  <dataValidations count="4">
    <dataValidation type="list" allowBlank="1" showInputMessage="1" showErrorMessage="1" sqref="R531 R456 R381 R306 R231 R156 R81 R6">
      <formula1>$AG$11:$AG$13</formula1>
    </dataValidation>
    <dataValidation type="list" allowBlank="1" showInputMessage="1" showErrorMessage="1" sqref="R529 R454 R379 R304 R229 R154 R4 R79">
      <formula1>$AF$3:$AF$6</formula1>
    </dataValidation>
    <dataValidation type="list" allowBlank="1" showInputMessage="1" showErrorMessage="1" sqref="T535 T503:T525 T553:T575 T537:T550 T460 T428:T450 T403:T425 T387:T400 T310 T235 T160 T85 T10 T12:T25 T28:T50 T53:T75 T87:T100 T103:T125 T128:T150 T162:T175 T178:T200 T203:T225 T237:T250 T253:T275 T278:T300 T312:T325 T328:T350 T353:T375 T385 T462:T475 T478:T500 T578:T600">
      <formula1>$AH$3:$AH$5</formula1>
    </dataValidation>
    <dataValidation type="list" allowBlank="1" showInputMessage="1" showErrorMessage="1" sqref="S535 S503:S525 S553:S575 S537:S550 S460 S428:S450 S403:S425 S387:S400 S310 S235 S160 S85 S10 S12:S25 S28:S50 S53:S75 S87:S100 S103:S125 S128:S150 S162:S175 S178:S200 S203:S225 S237:S250 S253:S275 S278:S300 S312:S325 S328:S350 S353:S375 S385 S462:S475 S478:S500 S578:S600">
      <formula1>$AG$3:$AG$5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0" orientation="landscape" blackAndWhite="1" r:id="rId1"/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 filterMode="1">
    <tabColor rgb="FFFFC000"/>
  </sheetPr>
  <dimension ref="A1:P181"/>
  <sheetViews>
    <sheetView view="pageBreakPreview" zoomScaleSheetLayoutView="100" workbookViewId="0">
      <pane ySplit="3" topLeftCell="A16" activePane="bottomLeft" state="frozen"/>
      <selection activeCell="F24" sqref="F24:G24"/>
      <selection pane="bottomLeft" activeCell="B24" sqref="B24"/>
    </sheetView>
  </sheetViews>
  <sheetFormatPr defaultColWidth="19.125" defaultRowHeight="27" customHeight="1"/>
  <cols>
    <col min="1" max="1" width="8.625" style="773" customWidth="1"/>
    <col min="2" max="2" width="43" style="930" customWidth="1"/>
    <col min="3" max="4" width="7.625" style="930" customWidth="1"/>
    <col min="5" max="5" width="9" style="930" customWidth="1"/>
    <col min="6" max="7" width="8.625" style="930" customWidth="1"/>
    <col min="8" max="8" width="10.625" style="930" customWidth="1"/>
    <col min="9" max="10" width="8.75" style="930" customWidth="1"/>
    <col min="11" max="11" width="6.25" style="930" customWidth="1"/>
    <col min="12" max="12" width="2.5" style="930" customWidth="1"/>
    <col min="13" max="16384" width="19.125" style="930"/>
  </cols>
  <sheetData>
    <row r="1" spans="1:16" s="928" customFormat="1" ht="54" customHeight="1" thickTop="1" thickBot="1">
      <c r="A1" s="840" t="s">
        <v>939</v>
      </c>
      <c r="B1" s="927" t="s">
        <v>1018</v>
      </c>
      <c r="C1" s="927"/>
      <c r="D1" s="927"/>
      <c r="E1" s="927"/>
      <c r="F1" s="927"/>
      <c r="G1" s="927"/>
      <c r="H1" s="927"/>
      <c r="I1" s="927"/>
      <c r="J1" s="927"/>
      <c r="K1" s="927"/>
      <c r="M1" s="842" t="s">
        <v>892</v>
      </c>
      <c r="N1" s="843"/>
      <c r="O1" s="843"/>
      <c r="P1" s="843"/>
    </row>
    <row r="2" spans="1:16" ht="27" customHeight="1" thickTop="1">
      <c r="A2" s="773">
        <v>1</v>
      </c>
      <c r="B2" s="2469" t="s">
        <v>1011</v>
      </c>
      <c r="C2" s="2470" t="s">
        <v>995</v>
      </c>
      <c r="D2" s="2470" t="s">
        <v>900</v>
      </c>
      <c r="E2" s="929" t="s">
        <v>619</v>
      </c>
      <c r="F2" s="2471" t="s">
        <v>1012</v>
      </c>
      <c r="G2" s="2471"/>
      <c r="H2" s="2471"/>
      <c r="I2" s="2471" t="s">
        <v>1013</v>
      </c>
      <c r="J2" s="2471"/>
      <c r="K2" s="2470" t="s">
        <v>1019</v>
      </c>
      <c r="M2" s="1844"/>
      <c r="N2" s="1845"/>
      <c r="O2" s="1845"/>
      <c r="P2" s="1846"/>
    </row>
    <row r="3" spans="1:16" ht="27" customHeight="1" thickBot="1">
      <c r="A3" s="773">
        <v>1</v>
      </c>
      <c r="B3" s="2469"/>
      <c r="C3" s="2470"/>
      <c r="D3" s="2470"/>
      <c r="E3" s="931" t="s">
        <v>1014</v>
      </c>
      <c r="F3" s="931" t="s">
        <v>1015</v>
      </c>
      <c r="G3" s="931" t="s">
        <v>1016</v>
      </c>
      <c r="H3" s="931" t="s">
        <v>1017</v>
      </c>
      <c r="I3" s="931" t="s">
        <v>1015</v>
      </c>
      <c r="J3" s="931" t="s">
        <v>1016</v>
      </c>
      <c r="K3" s="2470"/>
      <c r="M3" s="1847"/>
      <c r="N3" s="1848"/>
      <c r="O3" s="1848"/>
      <c r="P3" s="1849"/>
    </row>
    <row r="4" spans="1:16" ht="27" customHeight="1" thickTop="1">
      <c r="A4" s="773">
        <f t="shared" ref="A4:A28" si="0">IF(OR(E4="",E4=0),"",1)</f>
        <v>1</v>
      </c>
      <c r="B4" s="932" t="str">
        <f>CONCATENATE("   ",'6-3표준조사'!M4," ",'6-3표준조사'!N4," ",'6-3표준조사'!O4," ",'6-3표준조사'!P4)</f>
        <v xml:space="preserve">   단양 영춘 사지원 산147번지</v>
      </c>
      <c r="C4" s="933" t="str">
        <f>+'6-3표준조사'!K4</f>
        <v>66-0</v>
      </c>
      <c r="D4" s="933" t="str">
        <f>+'6-3표준조사'!L4</f>
        <v>3-0</v>
      </c>
      <c r="E4" s="1783">
        <f>+'6-3표준조사'!Q4</f>
        <v>0.1</v>
      </c>
      <c r="F4" s="935">
        <v>0</v>
      </c>
      <c r="G4" s="936">
        <f t="shared" ref="G4:G13" si="1">ROUND(H4*IF(E4&lt;5,130%,120%),0)</f>
        <v>19</v>
      </c>
      <c r="H4" s="936">
        <f>+'6-3표준조사'!W5</f>
        <v>14.5</v>
      </c>
      <c r="I4" s="936">
        <f>+'6-3표준조사'!W3</f>
        <v>299</v>
      </c>
      <c r="J4" s="936">
        <f>+'6-3표준조사'!W4</f>
        <v>307</v>
      </c>
      <c r="K4" s="937"/>
    </row>
    <row r="5" spans="1:16" ht="27" customHeight="1">
      <c r="A5" s="773">
        <f t="shared" si="0"/>
        <v>1</v>
      </c>
      <c r="B5" s="932" t="str">
        <f>CONCATENATE("   ",'6-3표준조사'!M79," ",'6-3표준조사'!N79," ",'6-3표준조사'!O79," ",'6-3표준조사'!P79)</f>
        <v xml:space="preserve">   제천 봉양 구학 산5-4번지</v>
      </c>
      <c r="C5" s="933" t="str">
        <f>+'6-3표준조사'!K79</f>
        <v>8-0</v>
      </c>
      <c r="D5" s="933" t="str">
        <f>+'6-3표준조사'!L79</f>
        <v>9-0</v>
      </c>
      <c r="E5" s="1783">
        <f>+'6-3표준조사'!Q79</f>
        <v>2.2000000000000002</v>
      </c>
      <c r="F5" s="935">
        <v>0</v>
      </c>
      <c r="G5" s="936">
        <f t="shared" si="1"/>
        <v>23</v>
      </c>
      <c r="H5" s="936">
        <f>+'6-3표준조사'!W80</f>
        <v>17.7</v>
      </c>
      <c r="I5" s="936">
        <f>+'6-3표준조사'!W78</f>
        <v>265</v>
      </c>
      <c r="J5" s="936">
        <f>+'6-3표준조사'!W79</f>
        <v>308</v>
      </c>
      <c r="K5" s="937"/>
    </row>
    <row r="6" spans="1:16" ht="27" customHeight="1">
      <c r="A6" s="773">
        <f t="shared" si="0"/>
        <v>1</v>
      </c>
      <c r="B6" s="932" t="str">
        <f>CONCATENATE("   ",'6-3표준조사'!M154," ",'6-3표준조사'!N154," ",'6-3표준조사'!O154," ",'6-3표준조사'!P154)</f>
        <v xml:space="preserve">   제천 봉양 구학 산5-4번지</v>
      </c>
      <c r="C6" s="933" t="str">
        <f>+'6-3표준조사'!K154</f>
        <v>8-0</v>
      </c>
      <c r="D6" s="933" t="str">
        <f>+'6-3표준조사'!L154</f>
        <v>9-0</v>
      </c>
      <c r="E6" s="1783">
        <f>+'6-3표준조사'!Q154</f>
        <v>3</v>
      </c>
      <c r="F6" s="935">
        <v>0</v>
      </c>
      <c r="G6" s="936">
        <f t="shared" si="1"/>
        <v>31</v>
      </c>
      <c r="H6" s="936">
        <f>+'6-3표준조사'!W155</f>
        <v>23.9</v>
      </c>
      <c r="I6" s="936">
        <f>+'6-3표준조사'!W153</f>
        <v>302</v>
      </c>
      <c r="J6" s="936">
        <f>+'6-3표준조사'!W154</f>
        <v>365</v>
      </c>
      <c r="K6" s="937"/>
    </row>
    <row r="7" spans="1:16" ht="27" customHeight="1">
      <c r="A7" s="773">
        <f t="shared" si="0"/>
        <v>1</v>
      </c>
      <c r="B7" s="932" t="str">
        <f>CONCATENATE(" ",'6-3표준조사'!M229," ",'6-3표준조사'!N229," ",'6-3표준조사'!O229," ",'6-3표준조사'!P229)</f>
        <v xml:space="preserve"> 단양 어상천 연곡 산147-3번지</v>
      </c>
      <c r="C7" s="933" t="str">
        <f>+'6-3표준조사'!K229</f>
        <v>65-0</v>
      </c>
      <c r="D7" s="933" t="str">
        <f>+'6-3표준조사'!L229</f>
        <v>51-0</v>
      </c>
      <c r="E7" s="1783">
        <f>+'6-3표준조사'!Q229</f>
        <v>8.6</v>
      </c>
      <c r="F7" s="935">
        <v>0</v>
      </c>
      <c r="G7" s="936">
        <f t="shared" si="1"/>
        <v>31</v>
      </c>
      <c r="H7" s="936">
        <f>+'6-3표준조사'!W230</f>
        <v>26.2</v>
      </c>
      <c r="I7" s="936">
        <f>+'6-3표준조사'!W228</f>
        <v>359</v>
      </c>
      <c r="J7" s="936">
        <f>+'6-3표준조사'!W229</f>
        <v>592</v>
      </c>
      <c r="K7" s="937"/>
    </row>
    <row r="8" spans="1:16" ht="27" customHeight="1">
      <c r="A8" s="773">
        <f t="shared" si="0"/>
        <v>1</v>
      </c>
      <c r="B8" s="932" t="str">
        <f>CONCATENATE(" ",'6-3표준조사'!M304," ",'6-3표준조사'!N304," ",'6-3표준조사'!O304," ",'6-3표준조사'!P304)</f>
        <v xml:space="preserve"> 단양 어상천 임현 산52-1번지</v>
      </c>
      <c r="C8" s="933" t="str">
        <f>+'6-3표준조사'!K304</f>
        <v>65-0</v>
      </c>
      <c r="D8" s="933" t="str">
        <f>+'6-3표준조사'!L304</f>
        <v>7-1</v>
      </c>
      <c r="E8" s="1783">
        <f>+'6-3표준조사'!Q304</f>
        <v>8.3000000000000007</v>
      </c>
      <c r="F8" s="935">
        <v>0</v>
      </c>
      <c r="G8" s="936">
        <f t="shared" si="1"/>
        <v>34</v>
      </c>
      <c r="H8" s="936">
        <f>+'6-3표준조사'!W305</f>
        <v>28.3</v>
      </c>
      <c r="I8" s="936">
        <f>+'6-3표준조사'!W303</f>
        <v>518</v>
      </c>
      <c r="J8" s="936">
        <f>+'6-3표준조사'!W304</f>
        <v>744</v>
      </c>
      <c r="K8" s="937"/>
    </row>
    <row r="9" spans="1:16" ht="27" customHeight="1">
      <c r="A9" s="773">
        <f t="shared" si="0"/>
        <v>1</v>
      </c>
      <c r="B9" s="932" t="str">
        <f>CONCATENATE(" ",'6-3표준조사'!M379," ",'6-3표준조사'!N379," ",'6-3표준조사'!O379," ",'6-3표준조사'!P379)</f>
        <v xml:space="preserve"> 단양 어상천 방북 산32번지</v>
      </c>
      <c r="C9" s="933" t="str">
        <f>+'6-3표준조사'!K379</f>
        <v>64-0</v>
      </c>
      <c r="D9" s="933" t="str">
        <f>+'6-3표준조사'!L379</f>
        <v>24-3</v>
      </c>
      <c r="E9" s="1783">
        <f>+'6-3표준조사'!Q379</f>
        <v>1.2</v>
      </c>
      <c r="F9" s="935">
        <v>0</v>
      </c>
      <c r="G9" s="936">
        <f t="shared" si="1"/>
        <v>42</v>
      </c>
      <c r="H9" s="936">
        <f>+'6-3표준조사'!W380</f>
        <v>32.200000000000003</v>
      </c>
      <c r="I9" s="936">
        <f>+'6-3표준조사'!W378</f>
        <v>289</v>
      </c>
      <c r="J9" s="936">
        <f>+'6-3표준조사'!W379</f>
        <v>369</v>
      </c>
      <c r="K9" s="937"/>
    </row>
    <row r="10" spans="1:16" ht="27" customHeight="1">
      <c r="A10" s="773">
        <f t="shared" si="0"/>
        <v>1</v>
      </c>
      <c r="B10" s="932" t="str">
        <f>CONCATENATE(,'6-3표준조사'!M454," ",'6-3표준조사'!N454," ",'6-3표준조사'!O454," ",'6-3표준조사'!P454)</f>
        <v>단양 어상천 방북 산32번지</v>
      </c>
      <c r="C10" s="933" t="str">
        <f>+'6-3표준조사'!K454</f>
        <v>64-0</v>
      </c>
      <c r="D10" s="933" t="str">
        <f>+'6-3표준조사'!L454</f>
        <v>24-3</v>
      </c>
      <c r="E10" s="1783">
        <f>+'6-3표준조사'!Q454</f>
        <v>0.2</v>
      </c>
      <c r="F10" s="935">
        <v>0</v>
      </c>
      <c r="G10" s="936">
        <f t="shared" si="1"/>
        <v>37</v>
      </c>
      <c r="H10" s="936">
        <f>+'6-3표준조사'!W455</f>
        <v>28.1</v>
      </c>
      <c r="I10" s="936">
        <f>+'6-3표준조사'!W453</f>
        <v>309</v>
      </c>
      <c r="J10" s="936">
        <f>+'6-3표준조사'!W454</f>
        <v>334</v>
      </c>
      <c r="K10" s="937"/>
    </row>
    <row r="11" spans="1:16" ht="27" customHeight="1">
      <c r="A11" s="773">
        <f t="shared" si="0"/>
        <v>1</v>
      </c>
      <c r="B11" s="932" t="str">
        <f>CONCATENATE("   ",'6-3표준조사'!M529," ",'6-3표준조사'!N529," ",'6-3표준조사'!O529," ",'6-3표준조사'!P529)</f>
        <v xml:space="preserve">   단양 어상천 방북 산32번지</v>
      </c>
      <c r="C11" s="933" t="str">
        <f>+'6-3표준조사'!K529</f>
        <v>64-0</v>
      </c>
      <c r="D11" s="933" t="str">
        <f>+'6-3표준조사'!L529</f>
        <v>24-2</v>
      </c>
      <c r="E11" s="1783">
        <f>+'6-3표준조사'!Q529</f>
        <v>4.7</v>
      </c>
      <c r="F11" s="935">
        <v>0</v>
      </c>
      <c r="G11" s="936">
        <f t="shared" si="1"/>
        <v>44</v>
      </c>
      <c r="H11" s="936">
        <f>+'6-3표준조사'!W530</f>
        <v>33.799999999999997</v>
      </c>
      <c r="I11" s="936">
        <f>+'6-3표준조사'!W528</f>
        <v>319</v>
      </c>
      <c r="J11" s="936">
        <f>+'6-3표준조사'!W529</f>
        <v>480</v>
      </c>
      <c r="K11" s="937"/>
    </row>
    <row r="12" spans="1:16" ht="27" customHeight="1">
      <c r="A12" s="773">
        <f t="shared" si="0"/>
        <v>1</v>
      </c>
      <c r="B12" s="932" t="str">
        <f>CONCATENATE("   ",'6-3표준조사'!M604," ",'6-3표준조사'!N604," ",'6-3표준조사'!O604," ",'6-3표준조사'!P604)</f>
        <v xml:space="preserve">   단양 어상천 방북 산30-1번지</v>
      </c>
      <c r="C12" s="938" t="str">
        <f>'6-3표준조사'!K604</f>
        <v>64-0</v>
      </c>
      <c r="D12" s="938" t="str">
        <f>'6-3표준조사'!L604</f>
        <v>24-3</v>
      </c>
      <c r="E12" s="1783">
        <f>'6-3표준조사'!$Y$617</f>
        <v>1.2</v>
      </c>
      <c r="F12" s="935">
        <v>0</v>
      </c>
      <c r="G12" s="936">
        <f t="shared" si="1"/>
        <v>44</v>
      </c>
      <c r="H12" s="936">
        <f>'6-3표준조사'!W605</f>
        <v>33.799999999999997</v>
      </c>
      <c r="I12" s="936">
        <f>'6-3표준조사'!W603</f>
        <v>319</v>
      </c>
      <c r="J12" s="936">
        <f>'6-3표준조사'!W604</f>
        <v>480</v>
      </c>
      <c r="K12" s="937"/>
    </row>
    <row r="13" spans="1:16" ht="27" customHeight="1">
      <c r="A13" s="773">
        <f t="shared" si="0"/>
        <v>1</v>
      </c>
      <c r="B13" s="932" t="str">
        <f>CONCATENATE('6-3표준조사(2)'!$M$4,"",'6-3표준조사(2)'!$N$4,"",'6-3표준조사(2)'!$O$4,"",'6-3표준조사(2)'!$P$4)</f>
        <v>단양어상천임현산52-1번지</v>
      </c>
      <c r="C13" s="938" t="str">
        <f>+'6-3표준조사(2)'!$K$4</f>
        <v>65-0</v>
      </c>
      <c r="D13" s="938" t="str">
        <f>+'6-3표준조사(2)'!$L$4</f>
        <v>7-1</v>
      </c>
      <c r="E13" s="1783">
        <f>+'6-3표준조사(2)'!$Q$4</f>
        <v>1.6</v>
      </c>
      <c r="F13" s="935">
        <v>0</v>
      </c>
      <c r="G13" s="936">
        <f t="shared" si="1"/>
        <v>49</v>
      </c>
      <c r="H13" s="936">
        <f>+'6-3표준조사(2)'!$W$5</f>
        <v>37.5</v>
      </c>
      <c r="I13" s="936">
        <f>+'6-3표준조사(2)'!$W$3</f>
        <v>471</v>
      </c>
      <c r="J13" s="936">
        <f>+'6-3표준조사(2)'!$W$4</f>
        <v>568</v>
      </c>
      <c r="K13" s="937"/>
    </row>
    <row r="14" spans="1:16" ht="27" customHeight="1">
      <c r="A14" s="773">
        <f t="shared" si="0"/>
        <v>1</v>
      </c>
      <c r="B14" s="932" t="str">
        <f>CONCATENATE('6-3표준조사(2)'!$M$79," ",'6-3표준조사(2)'!$N$79," ",'6-3표준조사(2)'!$O$79," ",'6-3표준조사(2)'!$P$79)</f>
        <v>단양 영춘 오사 산1번지</v>
      </c>
      <c r="C14" s="938" t="str">
        <f>+'6-3표준조사(2)'!$K$79</f>
        <v>66-0</v>
      </c>
      <c r="D14" s="938" t="str">
        <f>+'6-3표준조사(2)'!$L$79</f>
        <v>37-1</v>
      </c>
      <c r="E14" s="1783">
        <f>+'6-3표준조사(2)'!$Q$79</f>
        <v>6.8</v>
      </c>
      <c r="F14" s="935">
        <v>0</v>
      </c>
      <c r="G14" s="936">
        <f t="shared" ref="G14:G20" si="2">ROUND(H14*IF(E14&lt;5,130%,120%),0)</f>
        <v>36</v>
      </c>
      <c r="H14" s="936">
        <f>+'6-3표준조사(2)'!$W$80</f>
        <v>29.8</v>
      </c>
      <c r="I14" s="936">
        <f>+'6-3표준조사(2)'!$W$78</f>
        <v>480</v>
      </c>
      <c r="J14" s="936">
        <f>+'6-3표준조사(2)'!$W$79</f>
        <v>687</v>
      </c>
      <c r="K14" s="937"/>
    </row>
    <row r="15" spans="1:16" ht="27" customHeight="1">
      <c r="A15" s="773">
        <f t="shared" si="0"/>
        <v>1</v>
      </c>
      <c r="B15" s="932" t="str">
        <f>CONCATENATE('6-3표준조사(2)'!$M$154," ",'6-3표준조사(2)'!$N$154," ",'6-3표준조사(2)'!$O$154," ",'6-3표준조사(2)'!$P$154)</f>
        <v>단양 어상천 임현 산126-1번지</v>
      </c>
      <c r="C15" s="938" t="str">
        <f>'6-3표준조사(2)'!K154</f>
        <v>64-0</v>
      </c>
      <c r="D15" s="938" t="str">
        <f>'6-3표준조사(2)'!L154</f>
        <v>23-0</v>
      </c>
      <c r="E15" s="1783">
        <f>'6-3표준조사(2)'!$Q$154</f>
        <v>1.1000000000000001</v>
      </c>
      <c r="F15" s="935">
        <v>0</v>
      </c>
      <c r="G15" s="934">
        <f>ROUND(H15*IF(E15&lt;5,130%,120%),0)</f>
        <v>33</v>
      </c>
      <c r="H15" s="934">
        <f>'6-3표준조사(2)'!W155</f>
        <v>25.4</v>
      </c>
      <c r="I15" s="934">
        <f>'6-3표준조사(2)'!W153</f>
        <v>318</v>
      </c>
      <c r="J15" s="934">
        <f>'6-3표준조사(2)'!W154</f>
        <v>379</v>
      </c>
      <c r="K15" s="937"/>
    </row>
    <row r="16" spans="1:16" ht="27" customHeight="1">
      <c r="A16" s="773">
        <f t="shared" si="0"/>
        <v>1</v>
      </c>
      <c r="B16" s="932" t="str">
        <f>CONCATENATE('6-3표준조사(2)'!$M$229," ",'6-3표준조사(2)'!$N$229," ",'6-3표준조사(2)'!$O$229," ",'6-3표준조사(2)'!$P$229)</f>
        <v>단양 영춘 상 산40-1번지</v>
      </c>
      <c r="C16" s="938" t="str">
        <f>+'6-3표준조사(2)'!$K$229</f>
        <v>66-0</v>
      </c>
      <c r="D16" s="938" t="str">
        <f>+'6-3표준조사(2)'!$L$229</f>
        <v>14-1</v>
      </c>
      <c r="E16" s="1783">
        <f>+'6-3표준조사(2)'!$Q$229</f>
        <v>3.4</v>
      </c>
      <c r="F16" s="935">
        <v>0</v>
      </c>
      <c r="G16" s="936">
        <f t="shared" si="2"/>
        <v>37</v>
      </c>
      <c r="H16" s="936">
        <f>+'6-3표준조사(2)'!$W$230</f>
        <v>28.8</v>
      </c>
      <c r="I16" s="936">
        <f>+'6-3표준조사(2)'!$W$228</f>
        <v>255</v>
      </c>
      <c r="J16" s="936">
        <f>+'6-3표준조사(2)'!$W$229</f>
        <v>366</v>
      </c>
      <c r="K16" s="937"/>
    </row>
    <row r="17" spans="1:11" ht="27" customHeight="1">
      <c r="A17" s="773">
        <f t="shared" si="0"/>
        <v>1</v>
      </c>
      <c r="B17" s="932" t="str">
        <f>CONCATENATE('6-3표준조사(2)'!$M$304," ",'6-3표준조사(2)'!$N$304," ",'6-3표준조사(2)'!$O$304," ",'6-3표준조사(2)'!$P$304)</f>
        <v>단양 영춘 상 산40-1번지</v>
      </c>
      <c r="C17" s="938" t="str">
        <f>+'6-3표준조사(2)'!$K$304</f>
        <v>66-0</v>
      </c>
      <c r="D17" s="938" t="str">
        <f>+'6-3표준조사(2)'!$L$304</f>
        <v>14-2</v>
      </c>
      <c r="E17" s="1783">
        <f>+'6-3표준조사(2)'!$Q$304</f>
        <v>4.7</v>
      </c>
      <c r="F17" s="935">
        <v>0</v>
      </c>
      <c r="G17" s="936">
        <f t="shared" si="2"/>
        <v>26</v>
      </c>
      <c r="H17" s="936">
        <f>+'6-3표준조사(2)'!$W$305</f>
        <v>19.899999999999999</v>
      </c>
      <c r="I17" s="936">
        <f>+'6-3표준조사(2)'!$W$303</f>
        <v>537</v>
      </c>
      <c r="J17" s="936">
        <f>+'6-3표준조사(2)'!$W$304</f>
        <v>603</v>
      </c>
      <c r="K17" s="937"/>
    </row>
    <row r="18" spans="1:11" ht="27" customHeight="1">
      <c r="A18" s="773">
        <f t="shared" si="0"/>
        <v>1</v>
      </c>
      <c r="B18" s="932" t="str">
        <f>CONCATENATE('6-3표준조사(2)'!$M$379," ",'6-3표준조사(2)'!$N$379," ",'6-3표준조사(2)'!$O$379," ",'6-3표준조사(2)'!$P$379)</f>
        <v>단양 영춘 상 산40-1번지</v>
      </c>
      <c r="C18" s="938" t="str">
        <f>+'6-3표준조사(2)'!$K$379</f>
        <v>66-0</v>
      </c>
      <c r="D18" s="938" t="str">
        <f>+'6-3표준조사(2)'!$L$379</f>
        <v>14-3</v>
      </c>
      <c r="E18" s="1783">
        <f>+'6-3표준조사(2)'!$Q$379</f>
        <v>0.9</v>
      </c>
      <c r="F18" s="935">
        <v>0</v>
      </c>
      <c r="G18" s="936">
        <f t="shared" si="2"/>
        <v>36</v>
      </c>
      <c r="H18" s="936">
        <f>+'6-3표준조사(2)'!$W$380</f>
        <v>27.8</v>
      </c>
      <c r="I18" s="936">
        <f>+'6-3표준조사(2)'!$W$378</f>
        <v>252</v>
      </c>
      <c r="J18" s="936">
        <f>+'6-3표준조사(2)'!$W$379</f>
        <v>299</v>
      </c>
      <c r="K18" s="937"/>
    </row>
    <row r="19" spans="1:11" ht="27" customHeight="1">
      <c r="A19" s="773">
        <f t="shared" si="0"/>
        <v>1</v>
      </c>
      <c r="B19" s="932" t="str">
        <f>CONCATENATE('6-3표준조사(2)'!$M$454," ",'6-3표준조사(2)'!$N$454," ",'6-3표준조사(2)'!$O$454," ",'6-3표준조사(2)'!$P$454)</f>
        <v>단양 영춘 오사 산1번지</v>
      </c>
      <c r="C19" s="938" t="str">
        <f>+'6-3표준조사(2)'!$K$454</f>
        <v>66-0</v>
      </c>
      <c r="D19" s="938" t="str">
        <f>+'6-3표준조사(2)'!$L$454</f>
        <v>28-0</v>
      </c>
      <c r="E19" s="934">
        <f>+'6-3표준조사(2)'!$Q$454</f>
        <v>4.7</v>
      </c>
      <c r="F19" s="935">
        <v>0</v>
      </c>
      <c r="G19" s="936">
        <f t="shared" si="2"/>
        <v>35</v>
      </c>
      <c r="H19" s="936">
        <f>+'6-3표준조사(2)'!$W$455</f>
        <v>27.1</v>
      </c>
      <c r="I19" s="936">
        <f>+'6-3표준조사(2)'!$W$453</f>
        <v>728</v>
      </c>
      <c r="J19" s="936">
        <f>+'6-3표준조사(2)'!$W$454</f>
        <v>837</v>
      </c>
      <c r="K19" s="937"/>
    </row>
    <row r="20" spans="1:11" ht="27" customHeight="1">
      <c r="A20" s="773">
        <f t="shared" si="0"/>
        <v>1</v>
      </c>
      <c r="B20" s="932" t="str">
        <f>CONCATENATE('6-3표준조사(2)'!$M$529," ",'6-3표준조사(2)'!$N$529," ",'6-3표준조사(2)'!$O$529," ",'6-3표준조사(2)'!$P$529)</f>
        <v>단양 영춘 오사 산1번지</v>
      </c>
      <c r="C20" s="938" t="str">
        <f>+'6-3표준조사(2)'!$K$529</f>
        <v>66-0</v>
      </c>
      <c r="D20" s="938" t="str">
        <f>+'6-3표준조사(2)'!$L$529</f>
        <v>29-0</v>
      </c>
      <c r="E20" s="934">
        <f>+'6-3표준조사(2)'!$Q$529</f>
        <v>1.7</v>
      </c>
      <c r="F20" s="935">
        <v>0</v>
      </c>
      <c r="G20" s="936">
        <f t="shared" si="2"/>
        <v>33</v>
      </c>
      <c r="H20" s="936">
        <f>+'6-3표준조사(2)'!$W$530</f>
        <v>25.4</v>
      </c>
      <c r="I20" s="936">
        <f>+'6-3표준조사(2)'!$W$528</f>
        <v>716</v>
      </c>
      <c r="J20" s="936">
        <f>+'6-3표준조사(2)'!$W$529</f>
        <v>766</v>
      </c>
      <c r="K20" s="937"/>
    </row>
    <row r="21" spans="1:11" ht="27" customHeight="1">
      <c r="A21" s="773">
        <f t="shared" si="0"/>
        <v>1</v>
      </c>
      <c r="B21" s="932" t="str">
        <f>CONCATENATE('6-3표준조사(2)'!$M$604," ",'6-3표준조사(2)'!$N$604," ",'6-3표준조사(2)'!$O$604," ",'6-3표준조사(2)'!$P$604)</f>
        <v>단양 영춘 오사 산1번지</v>
      </c>
      <c r="C21" s="938" t="str">
        <f>'6-3표준조사(2)'!K604</f>
        <v>66-0</v>
      </c>
      <c r="D21" s="938" t="str">
        <f>'6-3표준조사(2)'!L604</f>
        <v>31-0</v>
      </c>
      <c r="E21" s="934">
        <f>'6-3표준조사(2)'!Y609</f>
        <v>2</v>
      </c>
      <c r="F21" s="935">
        <v>0</v>
      </c>
      <c r="G21" s="934">
        <f>ROUND(H21*IF(E21&lt;5,130%,120%),0)</f>
        <v>38</v>
      </c>
      <c r="H21" s="934">
        <f>'6-3표준조사(2)'!W605</f>
        <v>29</v>
      </c>
      <c r="I21" s="934">
        <f>'6-3표준조사(2)'!W603</f>
        <v>714</v>
      </c>
      <c r="J21" s="934">
        <f>'6-3표준조사(2)'!W604</f>
        <v>782</v>
      </c>
      <c r="K21" s="939"/>
    </row>
    <row r="22" spans="1:11" ht="27" hidden="1" customHeight="1">
      <c r="A22" s="773" t="str">
        <f t="shared" si="0"/>
        <v/>
      </c>
      <c r="B22" s="932" t="str">
        <f>CONCATENATE('6-3표준조사(3)'!$M$4," ",'6-3표준조사(3)'!$N$4," ",'6-3표준조사(3)'!$O$4," ",'6-3표준조사(3)'!$P$4)</f>
        <v>단양 영춘 사지원 산10-2번지</v>
      </c>
      <c r="C22" s="938" t="str">
        <f>+'6-3표준조사(3)'!$K$4</f>
        <v>66-0</v>
      </c>
      <c r="D22" s="938" t="str">
        <f>+'6-3표준조사(3)'!$L$4</f>
        <v>5-1</v>
      </c>
      <c r="E22" s="934"/>
      <c r="F22" s="935">
        <v>0</v>
      </c>
      <c r="G22" s="936">
        <f>ROUND(H22*IF(E22&lt;5,130%,120%),0)</f>
        <v>36</v>
      </c>
      <c r="H22" s="936">
        <f>+'6-3표준조사(3)'!$W$5</f>
        <v>27.9</v>
      </c>
      <c r="I22" s="936">
        <f>+'6-3표준조사(3)'!$W$3</f>
        <v>705</v>
      </c>
      <c r="J22" s="936">
        <f>+'6-3표준조사(3)'!$W$4</f>
        <v>872</v>
      </c>
      <c r="K22" s="937"/>
    </row>
    <row r="23" spans="1:11" ht="27" customHeight="1">
      <c r="A23" s="773">
        <f t="shared" si="0"/>
        <v>1</v>
      </c>
      <c r="B23" s="932" t="str">
        <f>CONCATENATE('6-3표준조사(3)'!$M$79," ",'6-3표준조사(3)'!$N$79," ",'6-3표준조사(3)'!$O$79," ",'6-3표준조사(3)'!$P$79)</f>
        <v>단양 영춘 사지원 산10-2번지</v>
      </c>
      <c r="C23" s="938" t="str">
        <f>+'6-3표준조사(3)'!$K$79</f>
        <v>66-0</v>
      </c>
      <c r="D23" s="938" t="str">
        <f>+'6-3표준조사(3)'!$L$79</f>
        <v>5-2</v>
      </c>
      <c r="E23" s="934">
        <f>+'6-3표준조사(3)'!$Q$79</f>
        <v>0.9</v>
      </c>
      <c r="F23" s="935">
        <v>0</v>
      </c>
      <c r="G23" s="936">
        <f t="shared" ref="G23:G29" si="3">ROUND(H23*IF(E23&lt;5,130%,120%),0)</f>
        <v>37</v>
      </c>
      <c r="H23" s="936">
        <f>+'6-3표준조사(3)'!$W$80</f>
        <v>28.8</v>
      </c>
      <c r="I23" s="936">
        <f>+'6-3표준조사(3)'!$W$78</f>
        <v>705</v>
      </c>
      <c r="J23" s="936">
        <f>+'6-3표준조사(3)'!$W$79</f>
        <v>778</v>
      </c>
      <c r="K23" s="937"/>
    </row>
    <row r="24" spans="1:11" ht="27" customHeight="1">
      <c r="A24" s="773">
        <f t="shared" si="0"/>
        <v>1</v>
      </c>
      <c r="B24" s="932" t="str">
        <f>CONCATENATE('6-3표준조사(3)'!$M$154," ",'6-3표준조사(3)'!$N$154," ",'6-3표준조사(3)'!$O$154,"",'6-3표준조사(3)'!$P$154)</f>
        <v>제천 0 자작산11-4번지</v>
      </c>
      <c r="C24" s="938" t="str">
        <f>+'6-3표준조사(3)'!$K$154</f>
        <v>1-0</v>
      </c>
      <c r="D24" s="938" t="str">
        <f>+'6-3표준조사(3)'!$L$154</f>
        <v>2-0</v>
      </c>
      <c r="E24" s="934">
        <f>+'6-3표준조사(3)'!$Q$154</f>
        <v>5.7</v>
      </c>
      <c r="F24" s="935">
        <v>0</v>
      </c>
      <c r="G24" s="936">
        <f t="shared" si="3"/>
        <v>35</v>
      </c>
      <c r="H24" s="936">
        <f>+'6-3표준조사(3)'!$W$155</f>
        <v>29.2</v>
      </c>
      <c r="I24" s="936">
        <f>+'6-3표준조사(3)'!$W$153</f>
        <v>443</v>
      </c>
      <c r="J24" s="936">
        <f>+'6-3표준조사(3)'!$W$154</f>
        <v>514</v>
      </c>
      <c r="K24" s="937"/>
    </row>
    <row r="25" spans="1:11" ht="27" hidden="1" customHeight="1">
      <c r="A25" s="773" t="str">
        <f t="shared" si="0"/>
        <v/>
      </c>
      <c r="B25" s="932" t="str">
        <f>CONCATENATE('6-3표준조사(3)'!$M$229," ",'6-3표준조사(3)'!$N$229," ",'6-3표준조사(3)'!$O$229," ",'6-3표준조사(3)'!$P$229)</f>
        <v xml:space="preserve">   번지</v>
      </c>
      <c r="C25" s="938">
        <f>+'6-3표준조사(3)'!$K$229</f>
        <v>0</v>
      </c>
      <c r="D25" s="938">
        <f>+'6-3표준조사(3)'!$L$229</f>
        <v>0</v>
      </c>
      <c r="E25" s="934">
        <f>+'6-3표준조사(3)'!$Q$229</f>
        <v>0</v>
      </c>
      <c r="F25" s="935">
        <v>0</v>
      </c>
      <c r="G25" s="936">
        <f t="shared" si="3"/>
        <v>0</v>
      </c>
      <c r="H25" s="936">
        <f>+'6-3표준조사(3)'!$W$230</f>
        <v>0</v>
      </c>
      <c r="I25" s="936">
        <f>+'6-3표준조사(3)'!$W$228</f>
        <v>0</v>
      </c>
      <c r="J25" s="936">
        <f>+'6-3표준조사(3)'!$W$229</f>
        <v>0</v>
      </c>
      <c r="K25" s="937"/>
    </row>
    <row r="26" spans="1:11" ht="27" hidden="1" customHeight="1">
      <c r="A26" s="773" t="str">
        <f t="shared" si="0"/>
        <v/>
      </c>
      <c r="B26" s="932" t="str">
        <f>CONCATENATE('6-3표준조사(3)'!$M$304," ",'6-3표준조사(3)'!$N$304," ",'6-3표준조사(3)'!$O$304," ",'6-3표준조사(3)'!$P$304)</f>
        <v xml:space="preserve">   번지</v>
      </c>
      <c r="C26" s="938">
        <f>+'6-3표준조사(3)'!$K$304</f>
        <v>0</v>
      </c>
      <c r="D26" s="938">
        <f>+'6-3표준조사(3)'!$L$304</f>
        <v>0</v>
      </c>
      <c r="E26" s="934">
        <f>+'6-3표준조사(3)'!$Q$304</f>
        <v>0</v>
      </c>
      <c r="F26" s="935">
        <v>0</v>
      </c>
      <c r="G26" s="936">
        <f t="shared" si="3"/>
        <v>0</v>
      </c>
      <c r="H26" s="936">
        <f>+'6-3표준조사(3)'!$W$305</f>
        <v>0</v>
      </c>
      <c r="I26" s="936">
        <f>+'6-3표준조사(3)'!$W$303</f>
        <v>0</v>
      </c>
      <c r="J26" s="936">
        <f>+'6-3표준조사(3)'!$W$304</f>
        <v>0</v>
      </c>
      <c r="K26" s="937"/>
    </row>
    <row r="27" spans="1:11" ht="27" hidden="1" customHeight="1">
      <c r="A27" s="773" t="str">
        <f t="shared" si="0"/>
        <v/>
      </c>
      <c r="B27" s="932" t="str">
        <f>CONCATENATE('6-3표준조사(3)'!$M$379," ",'6-3표준조사(3)'!$N$379," ",'6-3표준조사(3)'!$O$379," ",'6-3표준조사(3)'!$P$379)</f>
        <v xml:space="preserve">   번지</v>
      </c>
      <c r="C27" s="938">
        <f>+'6-3표준조사(3)'!$K$379</f>
        <v>0</v>
      </c>
      <c r="D27" s="938">
        <f>+'6-3표준조사(3)'!$L$379</f>
        <v>0</v>
      </c>
      <c r="E27" s="934">
        <f>+'6-3표준조사(3)'!$Q$379</f>
        <v>0</v>
      </c>
      <c r="F27" s="935">
        <v>0</v>
      </c>
      <c r="G27" s="936">
        <f t="shared" si="3"/>
        <v>0</v>
      </c>
      <c r="H27" s="936">
        <f>+'6-3표준조사(3)'!$W$380</f>
        <v>0</v>
      </c>
      <c r="I27" s="936">
        <f>+'6-3표준조사(3)'!$W$378</f>
        <v>0</v>
      </c>
      <c r="J27" s="936">
        <f>+'6-3표준조사(3)'!$W$379</f>
        <v>0</v>
      </c>
      <c r="K27" s="937"/>
    </row>
    <row r="28" spans="1:11" ht="27" hidden="1" customHeight="1">
      <c r="A28" s="773" t="str">
        <f t="shared" si="0"/>
        <v/>
      </c>
      <c r="B28" s="932" t="str">
        <f>CONCATENATE('6-3표준조사(3)'!$M$454," ",'6-3표준조사(3)'!$N$454," ",'6-3표준조사(3)'!$O$454," ",'6-3표준조사(3)'!$P$454)</f>
        <v xml:space="preserve">   번지</v>
      </c>
      <c r="C28" s="938">
        <f>+'6-3표준조사(3)'!$K$454</f>
        <v>0</v>
      </c>
      <c r="D28" s="938">
        <f>+'6-3표준조사(3)'!$L$454</f>
        <v>0</v>
      </c>
      <c r="E28" s="934">
        <f>+'6-3표준조사(3)'!$Q$454</f>
        <v>0</v>
      </c>
      <c r="F28" s="935">
        <v>0</v>
      </c>
      <c r="G28" s="936">
        <f t="shared" si="3"/>
        <v>0</v>
      </c>
      <c r="H28" s="936">
        <f>+'6-3표준조사(3)'!$W$455</f>
        <v>0</v>
      </c>
      <c r="I28" s="936">
        <f>+'6-3표준조사(3)'!$W$453</f>
        <v>0</v>
      </c>
      <c r="J28" s="936">
        <f>+'6-3표준조사(3)'!$W$454</f>
        <v>0</v>
      </c>
      <c r="K28" s="937"/>
    </row>
    <row r="29" spans="1:11" s="61" customFormat="1" ht="27" hidden="1" customHeight="1">
      <c r="A29" s="60" t="str">
        <f t="shared" ref="A29:A37" si="4">IF(OR(E29="",E29=0),"",1)</f>
        <v/>
      </c>
      <c r="B29" s="62" t="str">
        <f>CONCATENATE('6-3표준조사(3)'!$M$529," ",'6-3표준조사(3)'!$N$529," ",'6-3표준조사(3)'!$O$529," ",'6-3표준조사(3)'!$P$529)</f>
        <v xml:space="preserve">   번지</v>
      </c>
      <c r="C29" s="551">
        <f>+'6-3표준조사(3)'!$K$529</f>
        <v>0</v>
      </c>
      <c r="D29" s="551">
        <f>+'6-3표준조사(3)'!$L$529</f>
        <v>0</v>
      </c>
      <c r="E29" s="63">
        <f>+'6-3표준조사(3)'!$Q$529</f>
        <v>0</v>
      </c>
      <c r="F29" s="64">
        <v>0</v>
      </c>
      <c r="G29" s="65">
        <f t="shared" si="3"/>
        <v>0</v>
      </c>
      <c r="H29" s="65">
        <f>+'6-3표준조사(3)'!$W$530</f>
        <v>0</v>
      </c>
      <c r="I29" s="65">
        <f>+'6-3표준조사(3)'!$W$528</f>
        <v>0</v>
      </c>
      <c r="J29" s="65">
        <f>+'6-3표준조사(3)'!$W$529</f>
        <v>0</v>
      </c>
      <c r="K29" s="66"/>
    </row>
    <row r="30" spans="1:11" s="61" customFormat="1" ht="27" hidden="1" customHeight="1">
      <c r="A30" s="60" t="str">
        <f t="shared" si="4"/>
        <v/>
      </c>
      <c r="B30" s="932" t="str">
        <f>CONCATENATE('6-3표준조사(4)'!$M$4," ",'6-3표준조사(4)'!$N$4," ",'6-3표준조사(4)'!$O$4," ",'6-3표준조사(4)'!$P$4)</f>
        <v xml:space="preserve">   번지</v>
      </c>
      <c r="C30" s="938">
        <f>+'6-3표준조사(4)'!$K$4</f>
        <v>0</v>
      </c>
      <c r="D30" s="938">
        <f>+'6-3표준조사(4)'!$L$4</f>
        <v>0</v>
      </c>
      <c r="E30" s="934">
        <f>+'6-3표준조사(4)'!$Q$4</f>
        <v>0</v>
      </c>
      <c r="F30" s="935">
        <v>0</v>
      </c>
      <c r="G30" s="936">
        <f>ROUND(H30*IF(E30&lt;5,130%,120%),0)</f>
        <v>0</v>
      </c>
      <c r="H30" s="936">
        <f>+'6-3표준조사(4)'!$W$5</f>
        <v>0</v>
      </c>
      <c r="I30" s="936">
        <f>+'6-3표준조사(4)'!$W$3</f>
        <v>0</v>
      </c>
      <c r="J30" s="936">
        <f>+'6-3표준조사(4)'!$W$4</f>
        <v>0</v>
      </c>
      <c r="K30" s="937"/>
    </row>
    <row r="31" spans="1:11" s="61" customFormat="1" ht="27" hidden="1" customHeight="1">
      <c r="A31" s="60" t="str">
        <f t="shared" si="4"/>
        <v/>
      </c>
      <c r="B31" s="932" t="str">
        <f>CONCATENATE('6-3표준조사(4)'!$M$79," ",'6-3표준조사(4)'!$N$79," ",'6-3표준조사(4)'!$O$79," ",'6-3표준조사(4)'!$P$79)</f>
        <v xml:space="preserve">   번지</v>
      </c>
      <c r="C31" s="938">
        <f>+'6-3표준조사(4)'!$K$79</f>
        <v>0</v>
      </c>
      <c r="D31" s="938">
        <f>+'6-3표준조사(4)'!$L$79</f>
        <v>0</v>
      </c>
      <c r="E31" s="934">
        <f>+'6-3표준조사(4)'!$Q$79</f>
        <v>0</v>
      </c>
      <c r="F31" s="935">
        <v>0</v>
      </c>
      <c r="G31" s="936">
        <f t="shared" ref="G31:G37" si="5">ROUND(H31*IF(E31&lt;5,130%,120%),0)</f>
        <v>0</v>
      </c>
      <c r="H31" s="936">
        <f>+'6-3표준조사(4)'!$W$80</f>
        <v>0</v>
      </c>
      <c r="I31" s="936">
        <f>+'6-3표준조사(4)'!$W$78</f>
        <v>0</v>
      </c>
      <c r="J31" s="936">
        <f>+'6-3표준조사(4)'!$W$79</f>
        <v>0</v>
      </c>
      <c r="K31" s="937"/>
    </row>
    <row r="32" spans="1:11" s="61" customFormat="1" ht="27" hidden="1" customHeight="1">
      <c r="A32" s="60" t="str">
        <f t="shared" si="4"/>
        <v/>
      </c>
      <c r="B32" s="932" t="str">
        <f>CONCATENATE('6-3표준조사(4)'!$M$154," ",'6-3표준조사(4)'!$N$154," ",'6-3표준조사(4)'!$O$154," ",'6-3표준조사(4)'!$P$154)</f>
        <v xml:space="preserve">   번지</v>
      </c>
      <c r="C32" s="938">
        <f>+'6-3표준조사(4)'!$K$154</f>
        <v>0</v>
      </c>
      <c r="D32" s="938">
        <f>+'6-3표준조사(4)'!$L$154</f>
        <v>0</v>
      </c>
      <c r="E32" s="934">
        <f>+'6-3표준조사(4)'!$Q$154</f>
        <v>0</v>
      </c>
      <c r="F32" s="935">
        <v>0</v>
      </c>
      <c r="G32" s="936">
        <f t="shared" si="5"/>
        <v>0</v>
      </c>
      <c r="H32" s="936">
        <f>+'6-3표준조사(4)'!$W$155</f>
        <v>0</v>
      </c>
      <c r="I32" s="936">
        <f>+'6-3표준조사(4)'!$W$153</f>
        <v>0</v>
      </c>
      <c r="J32" s="936">
        <f>+'6-3표준조사(4)'!$W$154</f>
        <v>0</v>
      </c>
      <c r="K32" s="937"/>
    </row>
    <row r="33" spans="1:11" s="61" customFormat="1" ht="27" hidden="1" customHeight="1">
      <c r="A33" s="60" t="str">
        <f t="shared" si="4"/>
        <v/>
      </c>
      <c r="B33" s="932" t="str">
        <f>CONCATENATE('6-3표준조사(4)'!$M$229," ",'6-3표준조사(4)'!$N$229," ",'6-3표준조사(4)'!$O$229," ",'6-3표준조사(4)'!$P$229)</f>
        <v xml:space="preserve">   번지</v>
      </c>
      <c r="C33" s="938">
        <f>+'6-3표준조사(4)'!$K$229</f>
        <v>0</v>
      </c>
      <c r="D33" s="938">
        <f>+'6-3표준조사(4)'!$L$229</f>
        <v>0</v>
      </c>
      <c r="E33" s="934">
        <f>+'6-3표준조사(4)'!$Q$229</f>
        <v>0</v>
      </c>
      <c r="F33" s="935">
        <v>0</v>
      </c>
      <c r="G33" s="936">
        <f t="shared" si="5"/>
        <v>0</v>
      </c>
      <c r="H33" s="936">
        <f>+'6-3표준조사(4)'!$W$230</f>
        <v>0</v>
      </c>
      <c r="I33" s="936">
        <f>+'6-3표준조사(4)'!$W$228</f>
        <v>0</v>
      </c>
      <c r="J33" s="936">
        <f>+'6-3표준조사(4)'!$W$229</f>
        <v>0</v>
      </c>
      <c r="K33" s="937"/>
    </row>
    <row r="34" spans="1:11" s="61" customFormat="1" ht="27" hidden="1" customHeight="1">
      <c r="A34" s="60" t="str">
        <f t="shared" si="4"/>
        <v/>
      </c>
      <c r="B34" s="932" t="str">
        <f>CONCATENATE('6-3표준조사(4)'!$M$304," ",'6-3표준조사(4)'!$N$304," ",'6-3표준조사(4)'!$O$304," ",'6-3표준조사(4)'!$P$304)</f>
        <v xml:space="preserve">   번지</v>
      </c>
      <c r="C34" s="938">
        <f>+'6-3표준조사(4)'!$K$304</f>
        <v>0</v>
      </c>
      <c r="D34" s="938">
        <f>+'6-3표준조사(4)'!$L$304</f>
        <v>0</v>
      </c>
      <c r="E34" s="934">
        <f>+'6-3표준조사(4)'!$Q$304</f>
        <v>0</v>
      </c>
      <c r="F34" s="935">
        <v>0</v>
      </c>
      <c r="G34" s="936">
        <f t="shared" si="5"/>
        <v>0</v>
      </c>
      <c r="H34" s="936">
        <f>+'6-3표준조사(4)'!$W$305</f>
        <v>0</v>
      </c>
      <c r="I34" s="936">
        <f>+'6-3표준조사(4)'!$W$303</f>
        <v>0</v>
      </c>
      <c r="J34" s="936">
        <f>+'6-3표준조사(4)'!$W$304</f>
        <v>0</v>
      </c>
      <c r="K34" s="937"/>
    </row>
    <row r="35" spans="1:11" s="61" customFormat="1" ht="27" hidden="1" customHeight="1">
      <c r="A35" s="60" t="str">
        <f t="shared" si="4"/>
        <v/>
      </c>
      <c r="B35" s="932" t="str">
        <f>CONCATENATE('6-3표준조사(4)'!$M$379," ",'6-3표준조사(4)'!$N$379," ",'6-3표준조사(4)'!$O$379," ",'6-3표준조사(4)'!$P$379)</f>
        <v xml:space="preserve">   번지</v>
      </c>
      <c r="C35" s="938">
        <f>+'6-3표준조사(4)'!$K$379</f>
        <v>0</v>
      </c>
      <c r="D35" s="938">
        <f>+'6-3표준조사(4)'!$L$379</f>
        <v>0</v>
      </c>
      <c r="E35" s="934">
        <f>+'6-3표준조사(4)'!$Q$379</f>
        <v>0</v>
      </c>
      <c r="F35" s="935">
        <v>0</v>
      </c>
      <c r="G35" s="936">
        <f t="shared" si="5"/>
        <v>0</v>
      </c>
      <c r="H35" s="936">
        <f>+'6-3표준조사(4)'!$W$380</f>
        <v>0</v>
      </c>
      <c r="I35" s="936">
        <f>+'6-3표준조사(4)'!$W$378</f>
        <v>0</v>
      </c>
      <c r="J35" s="936">
        <f>+'6-3표준조사(4)'!$W$379</f>
        <v>0</v>
      </c>
      <c r="K35" s="937"/>
    </row>
    <row r="36" spans="1:11" s="61" customFormat="1" ht="27" hidden="1" customHeight="1">
      <c r="A36" s="60" t="str">
        <f t="shared" si="4"/>
        <v/>
      </c>
      <c r="B36" s="932" t="str">
        <f>CONCATENATE('6-3표준조사(4)'!$M$454," ",'6-3표준조사(4)'!$N$454," ",'6-3표준조사(4)'!$O$454," ",'6-3표준조사(4)'!$P$454)</f>
        <v xml:space="preserve">   번지</v>
      </c>
      <c r="C36" s="938">
        <f>+'6-3표준조사(4)'!$K$454</f>
        <v>0</v>
      </c>
      <c r="D36" s="938">
        <f>+'6-3표준조사(4)'!$L$454</f>
        <v>0</v>
      </c>
      <c r="E36" s="934">
        <f>+'6-3표준조사(4)'!$Q$454</f>
        <v>0</v>
      </c>
      <c r="F36" s="935">
        <v>0</v>
      </c>
      <c r="G36" s="936">
        <f t="shared" si="5"/>
        <v>0</v>
      </c>
      <c r="H36" s="936">
        <f>+'6-3표준조사(4)'!$W$455</f>
        <v>0</v>
      </c>
      <c r="I36" s="936">
        <f>+'6-3표준조사(4)'!$W$453</f>
        <v>0</v>
      </c>
      <c r="J36" s="936">
        <f>+'6-3표준조사(4)'!$W$454</f>
        <v>0</v>
      </c>
      <c r="K36" s="937"/>
    </row>
    <row r="37" spans="1:11" s="61" customFormat="1" ht="27" hidden="1" customHeight="1">
      <c r="A37" s="60" t="str">
        <f t="shared" si="4"/>
        <v/>
      </c>
      <c r="B37" s="62" t="str">
        <f>CONCATENATE('6-3표준조사(4)'!$M$529," ",'6-3표준조사(4)'!$N$529," ",'6-3표준조사(4)'!$O$529," ",'6-3표준조사(4)'!$P$529)</f>
        <v xml:space="preserve">   번지</v>
      </c>
      <c r="C37" s="551">
        <f>+'6-3표준조사(4)'!$K$529</f>
        <v>0</v>
      </c>
      <c r="D37" s="551">
        <f>+'6-3표준조사(4)'!$L$529</f>
        <v>0</v>
      </c>
      <c r="E37" s="63">
        <f>+'6-3표준조사(4)'!$Q$529</f>
        <v>0</v>
      </c>
      <c r="F37" s="64">
        <v>0</v>
      </c>
      <c r="G37" s="65">
        <f t="shared" si="5"/>
        <v>0</v>
      </c>
      <c r="H37" s="65">
        <f>+'6-3표준조사(4)'!$W$530</f>
        <v>0</v>
      </c>
      <c r="I37" s="65">
        <f>+'6-3표준조사(4)'!$W$528</f>
        <v>0</v>
      </c>
      <c r="J37" s="65">
        <f>+'6-3표준조사(4)'!$W$529</f>
        <v>0</v>
      </c>
      <c r="K37" s="66"/>
    </row>
    <row r="38" spans="1:11" s="61" customFormat="1" ht="27" hidden="1" customHeight="1">
      <c r="A38" s="60"/>
    </row>
    <row r="39" spans="1:11" s="61" customFormat="1" ht="27" hidden="1" customHeight="1">
      <c r="A39" s="60"/>
    </row>
    <row r="40" spans="1:11" s="61" customFormat="1" ht="27" hidden="1" customHeight="1">
      <c r="A40" s="60"/>
    </row>
    <row r="41" spans="1:11" s="61" customFormat="1" ht="27" hidden="1" customHeight="1">
      <c r="A41" s="60"/>
    </row>
    <row r="42" spans="1:11" s="61" customFormat="1" ht="27" hidden="1" customHeight="1">
      <c r="A42" s="60"/>
    </row>
    <row r="43" spans="1:11" s="61" customFormat="1" ht="27" hidden="1" customHeight="1">
      <c r="A43" s="60"/>
    </row>
    <row r="44" spans="1:11" s="61" customFormat="1" ht="27" hidden="1" customHeight="1">
      <c r="A44" s="60"/>
    </row>
    <row r="45" spans="1:11" s="61" customFormat="1" ht="27" hidden="1" customHeight="1">
      <c r="A45" s="60"/>
    </row>
    <row r="46" spans="1:11" s="61" customFormat="1" ht="27" hidden="1" customHeight="1">
      <c r="A46" s="60"/>
    </row>
    <row r="47" spans="1:11" s="61" customFormat="1" ht="27" hidden="1" customHeight="1">
      <c r="A47" s="60"/>
    </row>
    <row r="48" spans="1:11" s="61" customFormat="1" ht="27" hidden="1" customHeight="1">
      <c r="A48" s="60"/>
    </row>
    <row r="49" spans="1:1" s="61" customFormat="1" ht="27" hidden="1" customHeight="1">
      <c r="A49" s="60"/>
    </row>
    <row r="50" spans="1:1" s="61" customFormat="1" ht="27" hidden="1" customHeight="1">
      <c r="A50" s="60"/>
    </row>
    <row r="51" spans="1:1" s="61" customFormat="1" ht="27" hidden="1" customHeight="1">
      <c r="A51" s="60"/>
    </row>
    <row r="52" spans="1:1" s="61" customFormat="1" ht="27" hidden="1" customHeight="1">
      <c r="A52" s="60"/>
    </row>
    <row r="53" spans="1:1" s="61" customFormat="1" ht="27" hidden="1" customHeight="1">
      <c r="A53" s="60"/>
    </row>
    <row r="54" spans="1:1" s="61" customFormat="1" ht="27" hidden="1" customHeight="1">
      <c r="A54" s="60"/>
    </row>
    <row r="55" spans="1:1" s="61" customFormat="1" ht="27" hidden="1" customHeight="1">
      <c r="A55" s="60"/>
    </row>
    <row r="56" spans="1:1" s="61" customFormat="1" ht="27" hidden="1" customHeight="1">
      <c r="A56" s="60"/>
    </row>
    <row r="57" spans="1:1" s="61" customFormat="1" ht="27" hidden="1" customHeight="1">
      <c r="A57" s="60"/>
    </row>
    <row r="58" spans="1:1" s="61" customFormat="1" ht="27" hidden="1" customHeight="1">
      <c r="A58" s="60"/>
    </row>
    <row r="59" spans="1:1" s="61" customFormat="1" ht="27" hidden="1" customHeight="1">
      <c r="A59" s="60"/>
    </row>
    <row r="60" spans="1:1" s="61" customFormat="1" ht="27" hidden="1" customHeight="1">
      <c r="A60" s="60"/>
    </row>
    <row r="61" spans="1:1" s="61" customFormat="1" ht="27" hidden="1" customHeight="1">
      <c r="A61" s="60"/>
    </row>
    <row r="62" spans="1:1" s="61" customFormat="1" ht="27" hidden="1" customHeight="1">
      <c r="A62" s="60"/>
    </row>
    <row r="63" spans="1:1" s="61" customFormat="1" ht="27" hidden="1" customHeight="1">
      <c r="A63" s="60"/>
    </row>
    <row r="64" spans="1:1" s="61" customFormat="1" ht="27" hidden="1" customHeight="1">
      <c r="A64" s="60"/>
    </row>
    <row r="65" spans="1:1" s="61" customFormat="1" ht="27" hidden="1" customHeight="1">
      <c r="A65" s="60"/>
    </row>
    <row r="66" spans="1:1" s="61" customFormat="1" ht="27" hidden="1" customHeight="1">
      <c r="A66" s="60"/>
    </row>
    <row r="67" spans="1:1" s="61" customFormat="1" ht="27" hidden="1" customHeight="1">
      <c r="A67" s="60"/>
    </row>
    <row r="68" spans="1:1" s="61" customFormat="1" ht="27" hidden="1" customHeight="1">
      <c r="A68" s="60"/>
    </row>
    <row r="69" spans="1:1" s="61" customFormat="1" ht="27" hidden="1" customHeight="1">
      <c r="A69" s="60"/>
    </row>
    <row r="70" spans="1:1" s="61" customFormat="1" ht="27" hidden="1" customHeight="1">
      <c r="A70" s="60"/>
    </row>
    <row r="71" spans="1:1" s="61" customFormat="1" ht="27" hidden="1" customHeight="1">
      <c r="A71" s="60"/>
    </row>
    <row r="72" spans="1:1" s="61" customFormat="1" ht="27" hidden="1" customHeight="1">
      <c r="A72" s="60"/>
    </row>
    <row r="73" spans="1:1" s="61" customFormat="1" ht="27" hidden="1" customHeight="1">
      <c r="A73" s="60"/>
    </row>
    <row r="74" spans="1:1" s="61" customFormat="1" ht="27" hidden="1" customHeight="1">
      <c r="A74" s="60"/>
    </row>
    <row r="75" spans="1:1" s="61" customFormat="1" ht="27" hidden="1" customHeight="1">
      <c r="A75" s="60"/>
    </row>
    <row r="76" spans="1:1" s="61" customFormat="1" ht="27" hidden="1" customHeight="1">
      <c r="A76" s="60"/>
    </row>
    <row r="77" spans="1:1" s="61" customFormat="1" ht="27" hidden="1" customHeight="1">
      <c r="A77" s="60"/>
    </row>
    <row r="78" spans="1:1" s="61" customFormat="1" ht="27" hidden="1" customHeight="1">
      <c r="A78" s="60"/>
    </row>
    <row r="79" spans="1:1" s="61" customFormat="1" ht="27" hidden="1" customHeight="1">
      <c r="A79" s="60"/>
    </row>
    <row r="80" spans="1:1" s="61" customFormat="1" ht="27" hidden="1" customHeight="1">
      <c r="A80" s="60"/>
    </row>
    <row r="81" spans="1:1" s="61" customFormat="1" ht="27" hidden="1" customHeight="1">
      <c r="A81" s="60"/>
    </row>
    <row r="82" spans="1:1" s="61" customFormat="1" ht="27" hidden="1" customHeight="1">
      <c r="A82" s="60"/>
    </row>
    <row r="83" spans="1:1" s="61" customFormat="1" ht="27" hidden="1" customHeight="1">
      <c r="A83" s="60"/>
    </row>
    <row r="84" spans="1:1" s="61" customFormat="1" ht="27" hidden="1" customHeight="1">
      <c r="A84" s="60"/>
    </row>
    <row r="85" spans="1:1" s="61" customFormat="1" ht="27" hidden="1" customHeight="1">
      <c r="A85" s="60"/>
    </row>
    <row r="86" spans="1:1" s="61" customFormat="1" ht="27" hidden="1" customHeight="1">
      <c r="A86" s="60"/>
    </row>
    <row r="87" spans="1:1" s="61" customFormat="1" ht="27" hidden="1" customHeight="1">
      <c r="A87" s="60"/>
    </row>
    <row r="88" spans="1:1" s="61" customFormat="1" ht="27" hidden="1" customHeight="1">
      <c r="A88" s="60"/>
    </row>
    <row r="89" spans="1:1" s="61" customFormat="1" ht="27" hidden="1" customHeight="1">
      <c r="A89" s="60"/>
    </row>
    <row r="90" spans="1:1" s="61" customFormat="1" ht="27" hidden="1" customHeight="1">
      <c r="A90" s="60"/>
    </row>
    <row r="91" spans="1:1" s="61" customFormat="1" ht="27" hidden="1" customHeight="1">
      <c r="A91" s="60"/>
    </row>
    <row r="92" spans="1:1" s="61" customFormat="1" ht="27" hidden="1" customHeight="1">
      <c r="A92" s="60"/>
    </row>
    <row r="93" spans="1:1" s="61" customFormat="1" ht="27" hidden="1" customHeight="1">
      <c r="A93" s="60"/>
    </row>
    <row r="94" spans="1:1" s="61" customFormat="1" ht="27" hidden="1" customHeight="1">
      <c r="A94" s="60"/>
    </row>
    <row r="95" spans="1:1" s="61" customFormat="1" ht="27" hidden="1" customHeight="1">
      <c r="A95" s="60"/>
    </row>
    <row r="96" spans="1:1" s="61" customFormat="1" ht="27" hidden="1" customHeight="1">
      <c r="A96" s="60"/>
    </row>
    <row r="97" spans="1:1" s="61" customFormat="1" ht="27" hidden="1" customHeight="1">
      <c r="A97" s="60"/>
    </row>
    <row r="98" spans="1:1" s="61" customFormat="1" ht="27" hidden="1" customHeight="1">
      <c r="A98" s="60"/>
    </row>
    <row r="99" spans="1:1" s="61" customFormat="1" ht="27" hidden="1" customHeight="1">
      <c r="A99" s="60"/>
    </row>
    <row r="100" spans="1:1" s="61" customFormat="1" ht="27" hidden="1" customHeight="1">
      <c r="A100" s="60"/>
    </row>
    <row r="101" spans="1:1" s="61" customFormat="1" ht="27" hidden="1" customHeight="1">
      <c r="A101" s="60"/>
    </row>
    <row r="102" spans="1:1" s="61" customFormat="1" ht="27" hidden="1" customHeight="1">
      <c r="A102" s="60"/>
    </row>
    <row r="103" spans="1:1" s="61" customFormat="1" ht="27" hidden="1" customHeight="1">
      <c r="A103" s="60"/>
    </row>
    <row r="104" spans="1:1" s="61" customFormat="1" ht="27" hidden="1" customHeight="1">
      <c r="A104" s="60"/>
    </row>
    <row r="105" spans="1:1" s="61" customFormat="1" ht="27" hidden="1" customHeight="1">
      <c r="A105" s="60"/>
    </row>
    <row r="106" spans="1:1" s="61" customFormat="1" ht="27" hidden="1" customHeight="1">
      <c r="A106" s="60"/>
    </row>
    <row r="107" spans="1:1" s="61" customFormat="1" ht="27" hidden="1" customHeight="1">
      <c r="A107" s="60"/>
    </row>
    <row r="108" spans="1:1" s="61" customFormat="1" ht="27" hidden="1" customHeight="1">
      <c r="A108" s="60"/>
    </row>
    <row r="109" spans="1:1" s="61" customFormat="1" ht="27" hidden="1" customHeight="1">
      <c r="A109" s="60"/>
    </row>
    <row r="110" spans="1:1" s="61" customFormat="1" ht="27" hidden="1" customHeight="1">
      <c r="A110" s="60"/>
    </row>
    <row r="111" spans="1:1" s="61" customFormat="1" ht="27" hidden="1" customHeight="1">
      <c r="A111" s="60"/>
    </row>
    <row r="112" spans="1:1" s="61" customFormat="1" ht="27" hidden="1" customHeight="1">
      <c r="A112" s="60"/>
    </row>
    <row r="113" spans="1:1" s="61" customFormat="1" ht="27" hidden="1" customHeight="1">
      <c r="A113" s="60"/>
    </row>
    <row r="114" spans="1:1" s="61" customFormat="1" ht="27" hidden="1" customHeight="1">
      <c r="A114" s="60"/>
    </row>
    <row r="115" spans="1:1" s="61" customFormat="1" ht="27" hidden="1" customHeight="1">
      <c r="A115" s="60"/>
    </row>
    <row r="116" spans="1:1" s="61" customFormat="1" ht="27" hidden="1" customHeight="1">
      <c r="A116" s="60"/>
    </row>
    <row r="117" spans="1:1" s="61" customFormat="1" ht="27" hidden="1" customHeight="1">
      <c r="A117" s="60"/>
    </row>
    <row r="118" spans="1:1" s="61" customFormat="1" ht="27" hidden="1" customHeight="1">
      <c r="A118" s="60"/>
    </row>
    <row r="119" spans="1:1" s="61" customFormat="1" ht="27" hidden="1" customHeight="1">
      <c r="A119" s="60"/>
    </row>
    <row r="120" spans="1:1" s="61" customFormat="1" ht="27" hidden="1" customHeight="1">
      <c r="A120" s="60"/>
    </row>
    <row r="121" spans="1:1" s="61" customFormat="1" ht="27" hidden="1" customHeight="1">
      <c r="A121" s="60"/>
    </row>
    <row r="122" spans="1:1" s="61" customFormat="1" ht="27" hidden="1" customHeight="1">
      <c r="A122" s="60"/>
    </row>
    <row r="123" spans="1:1" s="61" customFormat="1" ht="27" hidden="1" customHeight="1">
      <c r="A123" s="60"/>
    </row>
    <row r="124" spans="1:1" s="61" customFormat="1" ht="27" hidden="1" customHeight="1">
      <c r="A124" s="60"/>
    </row>
    <row r="125" spans="1:1" s="61" customFormat="1" ht="27" hidden="1" customHeight="1">
      <c r="A125" s="60"/>
    </row>
    <row r="126" spans="1:1" s="61" customFormat="1" ht="27" hidden="1" customHeight="1">
      <c r="A126" s="60"/>
    </row>
    <row r="127" spans="1:1" s="61" customFormat="1" ht="27" hidden="1" customHeight="1">
      <c r="A127" s="60"/>
    </row>
    <row r="128" spans="1:1" s="61" customFormat="1" ht="27" hidden="1" customHeight="1">
      <c r="A128" s="60"/>
    </row>
    <row r="129" spans="1:1" s="61" customFormat="1" ht="27" hidden="1" customHeight="1">
      <c r="A129" s="60"/>
    </row>
    <row r="130" spans="1:1" s="61" customFormat="1" ht="27" hidden="1" customHeight="1">
      <c r="A130" s="60"/>
    </row>
    <row r="131" spans="1:1" s="61" customFormat="1" ht="27" hidden="1" customHeight="1">
      <c r="A131" s="60"/>
    </row>
    <row r="132" spans="1:1" s="61" customFormat="1" ht="27" hidden="1" customHeight="1">
      <c r="A132" s="60"/>
    </row>
    <row r="133" spans="1:1" s="61" customFormat="1" ht="27" hidden="1" customHeight="1">
      <c r="A133" s="60"/>
    </row>
    <row r="134" spans="1:1" s="61" customFormat="1" ht="27" hidden="1" customHeight="1">
      <c r="A134" s="60"/>
    </row>
    <row r="135" spans="1:1" s="61" customFormat="1" ht="27" hidden="1" customHeight="1">
      <c r="A135" s="60"/>
    </row>
    <row r="136" spans="1:1" s="61" customFormat="1" ht="27" hidden="1" customHeight="1">
      <c r="A136" s="60"/>
    </row>
    <row r="137" spans="1:1" s="61" customFormat="1" ht="27" hidden="1" customHeight="1">
      <c r="A137" s="60"/>
    </row>
    <row r="138" spans="1:1" s="61" customFormat="1" ht="27" hidden="1" customHeight="1">
      <c r="A138" s="60"/>
    </row>
    <row r="139" spans="1:1" s="61" customFormat="1" ht="27" hidden="1" customHeight="1">
      <c r="A139" s="60"/>
    </row>
    <row r="140" spans="1:1" s="61" customFormat="1" ht="27" hidden="1" customHeight="1">
      <c r="A140" s="60"/>
    </row>
    <row r="141" spans="1:1" s="61" customFormat="1" ht="27" hidden="1" customHeight="1">
      <c r="A141" s="60"/>
    </row>
    <row r="142" spans="1:1" s="61" customFormat="1" ht="27" hidden="1" customHeight="1">
      <c r="A142" s="60"/>
    </row>
    <row r="143" spans="1:1" s="61" customFormat="1" ht="27" hidden="1" customHeight="1">
      <c r="A143" s="60"/>
    </row>
    <row r="144" spans="1:1" s="61" customFormat="1" ht="27" hidden="1" customHeight="1">
      <c r="A144" s="60"/>
    </row>
    <row r="145" spans="1:1" s="61" customFormat="1" ht="27" hidden="1" customHeight="1">
      <c r="A145" s="60"/>
    </row>
    <row r="146" spans="1:1" s="61" customFormat="1" ht="27" hidden="1" customHeight="1">
      <c r="A146" s="60"/>
    </row>
    <row r="147" spans="1:1" s="61" customFormat="1" ht="27" hidden="1" customHeight="1">
      <c r="A147" s="60"/>
    </row>
    <row r="148" spans="1:1" s="61" customFormat="1" ht="27" hidden="1" customHeight="1">
      <c r="A148" s="60"/>
    </row>
    <row r="149" spans="1:1" s="61" customFormat="1" ht="27" hidden="1" customHeight="1">
      <c r="A149" s="60"/>
    </row>
    <row r="150" spans="1:1" s="61" customFormat="1" ht="27" hidden="1" customHeight="1">
      <c r="A150" s="60"/>
    </row>
    <row r="151" spans="1:1" s="61" customFormat="1" ht="27" hidden="1" customHeight="1">
      <c r="A151" s="60"/>
    </row>
    <row r="152" spans="1:1" s="61" customFormat="1" ht="27" hidden="1" customHeight="1">
      <c r="A152" s="60"/>
    </row>
    <row r="153" spans="1:1" s="61" customFormat="1" ht="27" hidden="1" customHeight="1">
      <c r="A153" s="60"/>
    </row>
    <row r="154" spans="1:1" s="61" customFormat="1" ht="27" hidden="1" customHeight="1">
      <c r="A154" s="60"/>
    </row>
    <row r="155" spans="1:1" s="61" customFormat="1" ht="27" hidden="1" customHeight="1">
      <c r="A155" s="60"/>
    </row>
    <row r="156" spans="1:1" s="61" customFormat="1" ht="27" hidden="1" customHeight="1">
      <c r="A156" s="60"/>
    </row>
    <row r="157" spans="1:1" s="61" customFormat="1" ht="27" hidden="1" customHeight="1">
      <c r="A157" s="60"/>
    </row>
    <row r="158" spans="1:1" s="61" customFormat="1" ht="27" hidden="1" customHeight="1">
      <c r="A158" s="60"/>
    </row>
    <row r="159" spans="1:1" s="61" customFormat="1" ht="27" hidden="1" customHeight="1">
      <c r="A159" s="60"/>
    </row>
    <row r="160" spans="1:1" s="61" customFormat="1" ht="27" hidden="1" customHeight="1">
      <c r="A160" s="60"/>
    </row>
    <row r="161" spans="1:1" s="61" customFormat="1" ht="27" hidden="1" customHeight="1">
      <c r="A161" s="60"/>
    </row>
    <row r="162" spans="1:1" s="61" customFormat="1" ht="27" hidden="1" customHeight="1">
      <c r="A162" s="60"/>
    </row>
    <row r="163" spans="1:1" s="61" customFormat="1" ht="27" hidden="1" customHeight="1">
      <c r="A163" s="60"/>
    </row>
    <row r="164" spans="1:1" s="61" customFormat="1" ht="27" hidden="1" customHeight="1">
      <c r="A164" s="60"/>
    </row>
    <row r="165" spans="1:1" s="61" customFormat="1" ht="27" hidden="1" customHeight="1">
      <c r="A165" s="60"/>
    </row>
    <row r="166" spans="1:1" s="61" customFormat="1" ht="27" hidden="1" customHeight="1">
      <c r="A166" s="60"/>
    </row>
    <row r="167" spans="1:1" s="61" customFormat="1" ht="27" hidden="1" customHeight="1">
      <c r="A167" s="60"/>
    </row>
    <row r="168" spans="1:1" s="61" customFormat="1" ht="27" hidden="1" customHeight="1">
      <c r="A168" s="60"/>
    </row>
    <row r="169" spans="1:1" s="61" customFormat="1" ht="27" hidden="1" customHeight="1">
      <c r="A169" s="60"/>
    </row>
    <row r="170" spans="1:1" s="61" customFormat="1" ht="27" hidden="1" customHeight="1">
      <c r="A170" s="60"/>
    </row>
    <row r="171" spans="1:1" s="61" customFormat="1" ht="27" hidden="1" customHeight="1">
      <c r="A171" s="60"/>
    </row>
    <row r="172" spans="1:1" s="61" customFormat="1" ht="27" hidden="1" customHeight="1">
      <c r="A172" s="60"/>
    </row>
    <row r="173" spans="1:1" s="61" customFormat="1" ht="27" hidden="1" customHeight="1">
      <c r="A173" s="60"/>
    </row>
    <row r="174" spans="1:1" s="61" customFormat="1" ht="27" hidden="1" customHeight="1">
      <c r="A174" s="60"/>
    </row>
    <row r="175" spans="1:1" s="61" customFormat="1" ht="27" hidden="1" customHeight="1">
      <c r="A175" s="60"/>
    </row>
    <row r="176" spans="1:1" s="61" customFormat="1" ht="27" hidden="1" customHeight="1">
      <c r="A176" s="60"/>
    </row>
    <row r="177" spans="1:1" s="61" customFormat="1" ht="27" hidden="1" customHeight="1">
      <c r="A177" s="60"/>
    </row>
    <row r="178" spans="1:1" s="61" customFormat="1" ht="27" hidden="1" customHeight="1">
      <c r="A178" s="60"/>
    </row>
    <row r="179" spans="1:1" s="61" customFormat="1" ht="27" hidden="1" customHeight="1">
      <c r="A179" s="60"/>
    </row>
    <row r="180" spans="1:1" s="61" customFormat="1" ht="27" hidden="1" customHeight="1">
      <c r="A180" s="60"/>
    </row>
    <row r="181" spans="1:1" s="61" customFormat="1" ht="27" hidden="1" customHeight="1">
      <c r="A181" s="60"/>
    </row>
  </sheetData>
  <sheetProtection autoFilter="0"/>
  <autoFilter ref="A1:A181">
    <filterColumn colId="0">
      <customFilters>
        <customFilter operator="notEqual" val=" "/>
      </customFilters>
    </filterColumn>
  </autoFilter>
  <mergeCells count="7">
    <mergeCell ref="M2:P3"/>
    <mergeCell ref="B2:B3"/>
    <mergeCell ref="C2:C3"/>
    <mergeCell ref="D2:D3"/>
    <mergeCell ref="F2:H2"/>
    <mergeCell ref="I2:J2"/>
    <mergeCell ref="K2:K3"/>
  </mergeCells>
  <phoneticPr fontId="2" type="noConversion"/>
  <pageMargins left="0.92" right="0.19685039370078741" top="0.81" bottom="0.39370078740157483" header="0" footer="0"/>
  <pageSetup paperSize="9" orientation="landscape" blackAndWhite="1" r:id="rId1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FF0000"/>
  </sheetPr>
  <dimension ref="A1:AS677"/>
  <sheetViews>
    <sheetView showZeros="0" view="pageBreakPreview" topLeftCell="I94" zoomScale="85" zoomScaleNormal="100" zoomScaleSheetLayoutView="85" workbookViewId="0">
      <selection activeCell="P164" sqref="P164"/>
    </sheetView>
  </sheetViews>
  <sheetFormatPr defaultRowHeight="21" customHeight="1"/>
  <cols>
    <col min="1" max="7" width="0.125" style="252" hidden="1" customWidth="1"/>
    <col min="8" max="8" width="5.875" style="253" hidden="1" customWidth="1"/>
    <col min="9" max="9" width="7.625" style="952" customWidth="1"/>
    <col min="10" max="10" width="4.375" style="941" bestFit="1" customWidth="1"/>
    <col min="11" max="20" width="12.25" style="1096" customWidth="1"/>
    <col min="21" max="21" width="4.375" style="941" bestFit="1" customWidth="1"/>
    <col min="22" max="25" width="10.125" style="1009" customWidth="1"/>
    <col min="26" max="26" width="10.125" style="1010" customWidth="1"/>
    <col min="27" max="27" width="10.125" style="1011" customWidth="1"/>
    <col min="28" max="29" width="10.125" style="1010" customWidth="1"/>
    <col min="30" max="30" width="5.125" style="1010" customWidth="1"/>
    <col min="31" max="31" width="1.875" style="945" customWidth="1"/>
    <col min="32" max="32" width="15.125" style="945" customWidth="1"/>
    <col min="33" max="36" width="12.125" style="945" customWidth="1"/>
    <col min="37" max="37" width="15" style="945" customWidth="1"/>
    <col min="38" max="38" width="11.25" style="945" customWidth="1"/>
    <col min="39" max="39" width="11.25" style="944" customWidth="1"/>
    <col min="40" max="16384" width="9" style="951"/>
  </cols>
  <sheetData>
    <row r="1" spans="9:43" ht="30" customHeight="1" thickTop="1" thickBot="1">
      <c r="I1" s="940" t="s">
        <v>939</v>
      </c>
      <c r="J1" s="941">
        <f>IF($Q$4&gt;0,1,)</f>
        <v>1</v>
      </c>
      <c r="K1" s="2477" t="s">
        <v>891</v>
      </c>
      <c r="L1" s="2477"/>
      <c r="M1" s="2477"/>
      <c r="N1" s="2477"/>
      <c r="O1" s="2477"/>
      <c r="P1" s="2477"/>
      <c r="Q1" s="2477"/>
      <c r="R1" s="2477"/>
      <c r="S1" s="2477"/>
      <c r="T1" s="2477"/>
      <c r="U1" s="941">
        <f>IF($Q$4&gt;0,1,)</f>
        <v>1</v>
      </c>
      <c r="V1" s="942" t="s">
        <v>833</v>
      </c>
      <c r="W1" s="943" t="s">
        <v>1032</v>
      </c>
      <c r="X1" s="944"/>
      <c r="Y1" s="944"/>
      <c r="Z1" s="945"/>
      <c r="AA1" s="946"/>
      <c r="AB1" s="945"/>
      <c r="AC1" s="945"/>
      <c r="AD1" s="945"/>
      <c r="AF1" s="947" t="s">
        <v>834</v>
      </c>
      <c r="AG1" s="948"/>
      <c r="AH1" s="948"/>
      <c r="AI1" s="948"/>
      <c r="AJ1" s="949"/>
      <c r="AN1" s="950"/>
      <c r="AO1" s="950"/>
      <c r="AP1" s="950"/>
    </row>
    <row r="2" spans="9:43" ht="21" customHeight="1" thickTop="1" thickBot="1">
      <c r="I2" s="952">
        <f>IF(Q$4&gt;0,1,0)</f>
        <v>1</v>
      </c>
      <c r="J2" s="941">
        <f t="shared" ref="J2:J75" si="0">IF($Q$4&gt;0,1,)</f>
        <v>1</v>
      </c>
      <c r="K2" s="2478" t="s">
        <v>578</v>
      </c>
      <c r="L2" s="2478"/>
      <c r="M2" s="2478"/>
      <c r="N2" s="2478"/>
      <c r="O2" s="2478"/>
      <c r="P2" s="2478"/>
      <c r="Q2" s="2478"/>
      <c r="R2" s="2478"/>
      <c r="S2" s="2478"/>
      <c r="T2" s="2478"/>
      <c r="U2" s="941">
        <f t="shared" ref="U2:U75" si="1">IF($Q$4&gt;0,1,)</f>
        <v>1</v>
      </c>
      <c r="V2" s="953" t="s">
        <v>861</v>
      </c>
      <c r="W2" s="954">
        <v>200</v>
      </c>
      <c r="X2" s="955"/>
      <c r="Y2" s="955" t="s">
        <v>2450</v>
      </c>
      <c r="Z2" s="1785"/>
      <c r="AA2" s="957"/>
      <c r="AB2" s="956"/>
      <c r="AC2" s="958"/>
      <c r="AD2" s="959"/>
      <c r="AE2" s="565"/>
      <c r="AF2" s="960" t="s">
        <v>862</v>
      </c>
      <c r="AG2" s="961" t="s">
        <v>863</v>
      </c>
      <c r="AH2" s="961" t="s">
        <v>864</v>
      </c>
      <c r="AI2" s="962" t="s">
        <v>865</v>
      </c>
      <c r="AJ2" s="949"/>
      <c r="AN2" s="950"/>
      <c r="AO2" s="950"/>
      <c r="AP2" s="963"/>
    </row>
    <row r="3" spans="9:43" ht="21" customHeight="1">
      <c r="I3" s="952">
        <f t="shared" ref="I3:I9" si="2">IF(Q$4&gt;0,1,0)</f>
        <v>1</v>
      </c>
      <c r="J3" s="941">
        <f t="shared" si="0"/>
        <v>1</v>
      </c>
      <c r="K3" s="964" t="s">
        <v>564</v>
      </c>
      <c r="L3" s="965" t="s">
        <v>565</v>
      </c>
      <c r="M3" s="966" t="s">
        <v>1653</v>
      </c>
      <c r="N3" s="965" t="s">
        <v>940</v>
      </c>
      <c r="O3" s="966" t="s">
        <v>859</v>
      </c>
      <c r="P3" s="965" t="s">
        <v>566</v>
      </c>
      <c r="Q3" s="965" t="s">
        <v>575</v>
      </c>
      <c r="R3" s="965" t="s">
        <v>570</v>
      </c>
      <c r="S3" s="965" t="s">
        <v>576</v>
      </c>
      <c r="T3" s="967" t="s">
        <v>577</v>
      </c>
      <c r="U3" s="941">
        <f t="shared" si="1"/>
        <v>1</v>
      </c>
      <c r="V3" s="968" t="s">
        <v>866</v>
      </c>
      <c r="W3" s="969">
        <v>299</v>
      </c>
      <c r="X3" s="970"/>
      <c r="Y3" s="970"/>
      <c r="Z3" s="971"/>
      <c r="AA3" s="972"/>
      <c r="AB3" s="971"/>
      <c r="AC3" s="973"/>
      <c r="AD3" s="974"/>
      <c r="AE3" s="565"/>
      <c r="AF3" s="975" t="s">
        <v>867</v>
      </c>
      <c r="AG3" s="976" t="s">
        <v>868</v>
      </c>
      <c r="AH3" s="976" t="s">
        <v>869</v>
      </c>
      <c r="AI3" s="977" t="s">
        <v>870</v>
      </c>
      <c r="AJ3" s="949"/>
      <c r="AN3" s="950"/>
      <c r="AO3" s="950"/>
      <c r="AP3" s="963"/>
    </row>
    <row r="4" spans="9:43" ht="21" customHeight="1" thickBot="1">
      <c r="I4" s="952">
        <f t="shared" si="2"/>
        <v>1</v>
      </c>
      <c r="J4" s="941">
        <f t="shared" si="0"/>
        <v>1</v>
      </c>
      <c r="K4" s="1638" t="str">
        <f>V7</f>
        <v>66-0</v>
      </c>
      <c r="L4" s="983" t="str">
        <f>W7</f>
        <v>3-0</v>
      </c>
      <c r="M4" s="983" t="str">
        <f>X7</f>
        <v>단양</v>
      </c>
      <c r="N4" s="983" t="str">
        <f>Y7</f>
        <v>영춘</v>
      </c>
      <c r="O4" s="983" t="str">
        <f>Z7</f>
        <v>사지원</v>
      </c>
      <c r="P4" s="980" t="str">
        <f>IF(COUNTA(Y9:Y16)&gt;1,CONCATENATE(V9,"번지 외 ",COUNTA(Y9:Y16)-1,"필지"),CONCATENATE(V9,"번지"))</f>
        <v>산147번지</v>
      </c>
      <c r="Q4" s="981">
        <f>+Y17</f>
        <v>0.1</v>
      </c>
      <c r="R4" s="982" t="s">
        <v>616</v>
      </c>
      <c r="S4" s="983">
        <f>COUNT(L12:L24)</f>
        <v>1</v>
      </c>
      <c r="T4" s="984">
        <f>200*S4</f>
        <v>200</v>
      </c>
      <c r="U4" s="941">
        <f t="shared" si="1"/>
        <v>1</v>
      </c>
      <c r="V4" s="968" t="s">
        <v>871</v>
      </c>
      <c r="W4" s="969">
        <v>307</v>
      </c>
      <c r="X4" s="970"/>
      <c r="Y4" s="970"/>
      <c r="Z4" s="971"/>
      <c r="AA4" s="972"/>
      <c r="AB4" s="971"/>
      <c r="AC4" s="973"/>
      <c r="AD4" s="974"/>
      <c r="AE4" s="565"/>
      <c r="AF4" s="975" t="s">
        <v>872</v>
      </c>
      <c r="AG4" s="976" t="s">
        <v>873</v>
      </c>
      <c r="AH4" s="985" t="s">
        <v>874</v>
      </c>
      <c r="AI4" s="977" t="s">
        <v>875</v>
      </c>
      <c r="AJ4" s="949"/>
      <c r="AN4" s="950"/>
      <c r="AO4" s="950"/>
      <c r="AP4" s="963"/>
    </row>
    <row r="5" spans="9:43" ht="21" customHeight="1" thickBot="1">
      <c r="I5" s="952">
        <f t="shared" si="2"/>
        <v>1</v>
      </c>
      <c r="J5" s="941">
        <f t="shared" si="0"/>
        <v>1</v>
      </c>
      <c r="K5" s="964" t="s">
        <v>568</v>
      </c>
      <c r="L5" s="965" t="s">
        <v>569</v>
      </c>
      <c r="M5" s="965" t="s">
        <v>562</v>
      </c>
      <c r="N5" s="965" t="s">
        <v>567</v>
      </c>
      <c r="O5" s="965" t="s">
        <v>571</v>
      </c>
      <c r="P5" s="986" t="s">
        <v>572</v>
      </c>
      <c r="Q5" s="986" t="s">
        <v>573</v>
      </c>
      <c r="R5" s="987" t="s">
        <v>574</v>
      </c>
      <c r="S5" s="988" t="s">
        <v>593</v>
      </c>
      <c r="T5" s="967" t="s">
        <v>563</v>
      </c>
      <c r="U5" s="941">
        <f t="shared" si="1"/>
        <v>1</v>
      </c>
      <c r="V5" s="989" t="s">
        <v>876</v>
      </c>
      <c r="W5" s="990">
        <v>14.5</v>
      </c>
      <c r="X5" s="991"/>
      <c r="Y5" s="991"/>
      <c r="Z5" s="992"/>
      <c r="AA5" s="993"/>
      <c r="AB5" s="992"/>
      <c r="AC5" s="994"/>
      <c r="AD5" s="995"/>
      <c r="AE5" s="565"/>
      <c r="AF5" s="975" t="s">
        <v>877</v>
      </c>
      <c r="AG5" s="996" t="s">
        <v>878</v>
      </c>
      <c r="AH5" s="997" t="s">
        <v>879</v>
      </c>
      <c r="AI5" s="977" t="s">
        <v>880</v>
      </c>
      <c r="AJ5" s="949"/>
      <c r="AN5" s="950"/>
      <c r="AO5" s="950"/>
      <c r="AP5" s="963"/>
    </row>
    <row r="6" spans="9:43" ht="21" customHeight="1" thickTop="1" thickBot="1">
      <c r="I6" s="952">
        <f t="shared" si="2"/>
        <v>1</v>
      </c>
      <c r="J6" s="941">
        <f t="shared" si="0"/>
        <v>1</v>
      </c>
      <c r="K6" s="998" t="str">
        <f>Z9</f>
        <v>밤나무</v>
      </c>
      <c r="L6" s="999" t="str">
        <f>AA9</f>
        <v>H1.0</v>
      </c>
      <c r="M6" s="1000">
        <f>AC9</f>
        <v>2026</v>
      </c>
      <c r="N6" s="1001">
        <f>AB18</f>
        <v>400</v>
      </c>
      <c r="O6" s="1002">
        <f>IF((Q10+R10)&gt;0,ROUND((Q10/(Q10+R10)),4),0)</f>
        <v>0.88890000000000002</v>
      </c>
      <c r="P6" s="1003" t="str">
        <f>IF(W5&lt;=15,AI3,IF(W5&gt;30,AI5,AI4))</f>
        <v>완 (15˚ 이하)</v>
      </c>
      <c r="Q6" s="1004" t="str">
        <f>AF13</f>
        <v>개소당1ha미만</v>
      </c>
      <c r="R6" s="1005" t="s">
        <v>1151</v>
      </c>
      <c r="S6" s="1006">
        <f>W5</f>
        <v>14.5</v>
      </c>
      <c r="T6" s="1007">
        <f>ROUND(N6/10000*N12,0)</f>
        <v>8</v>
      </c>
      <c r="U6" s="941">
        <f t="shared" si="1"/>
        <v>1</v>
      </c>
      <c r="V6" s="2493"/>
      <c r="W6" s="2494"/>
      <c r="X6" s="2494"/>
      <c r="Y6" s="2494"/>
      <c r="Z6" s="2494"/>
      <c r="AA6" s="2494"/>
      <c r="AB6" s="2494"/>
      <c r="AC6" s="2494"/>
      <c r="AD6" s="2495"/>
      <c r="AE6" s="565"/>
      <c r="AF6" s="975" t="s">
        <v>881</v>
      </c>
      <c r="AG6" s="976"/>
      <c r="AH6" s="1008"/>
      <c r="AI6" s="977"/>
      <c r="AJ6" s="949"/>
      <c r="AN6" s="950"/>
      <c r="AO6" s="950"/>
      <c r="AP6" s="963"/>
    </row>
    <row r="7" spans="9:43" ht="21" customHeight="1" thickBot="1">
      <c r="I7" s="952">
        <f t="shared" si="2"/>
        <v>1</v>
      </c>
      <c r="J7" s="941">
        <f t="shared" si="0"/>
        <v>1</v>
      </c>
      <c r="K7" s="2479" t="s">
        <v>941</v>
      </c>
      <c r="L7" s="2479"/>
      <c r="M7" s="2479"/>
      <c r="N7" s="2479"/>
      <c r="O7" s="2479"/>
      <c r="P7" s="2479"/>
      <c r="Q7" s="2479"/>
      <c r="R7" s="2479"/>
      <c r="S7" s="2479"/>
      <c r="T7" s="2479"/>
      <c r="U7" s="941">
        <f t="shared" si="1"/>
        <v>1</v>
      </c>
      <c r="V7" s="1009" t="s">
        <v>2461</v>
      </c>
      <c r="W7" s="1784" t="s">
        <v>2439</v>
      </c>
      <c r="X7" s="1009" t="s">
        <v>2442</v>
      </c>
      <c r="Y7" s="1009" t="s">
        <v>2462</v>
      </c>
      <c r="Z7" s="1010" t="s">
        <v>2463</v>
      </c>
      <c r="AE7" s="565"/>
      <c r="AF7" s="975"/>
      <c r="AG7" s="976"/>
      <c r="AH7" s="1008"/>
      <c r="AI7" s="977"/>
      <c r="AJ7" s="949"/>
      <c r="AN7" s="950"/>
      <c r="AO7" s="950"/>
      <c r="AP7" s="963"/>
    </row>
    <row r="8" spans="9:43" ht="21" customHeight="1" thickBot="1">
      <c r="I8" s="952">
        <f t="shared" si="2"/>
        <v>1</v>
      </c>
      <c r="J8" s="941">
        <f t="shared" si="0"/>
        <v>1</v>
      </c>
      <c r="K8" s="2480" t="s">
        <v>942</v>
      </c>
      <c r="L8" s="2482" t="s">
        <v>943</v>
      </c>
      <c r="M8" s="2484" t="s">
        <v>944</v>
      </c>
      <c r="N8" s="2484" t="s">
        <v>945</v>
      </c>
      <c r="O8" s="2476" t="s">
        <v>946</v>
      </c>
      <c r="P8" s="2476"/>
      <c r="Q8" s="2476" t="s">
        <v>947</v>
      </c>
      <c r="R8" s="2476"/>
      <c r="S8" s="2472" t="s">
        <v>1162</v>
      </c>
      <c r="T8" s="2473"/>
      <c r="U8" s="941">
        <f t="shared" si="1"/>
        <v>1</v>
      </c>
      <c r="V8" s="1075" t="s">
        <v>837</v>
      </c>
      <c r="W8" s="1086" t="s">
        <v>838</v>
      </c>
      <c r="X8" s="1086" t="s">
        <v>835</v>
      </c>
      <c r="Y8" s="1086" t="s">
        <v>890</v>
      </c>
      <c r="Z8" s="1086" t="s">
        <v>568</v>
      </c>
      <c r="AA8" s="1087" t="s">
        <v>902</v>
      </c>
      <c r="AB8" s="1086" t="s">
        <v>836</v>
      </c>
      <c r="AC8" s="1088" t="s">
        <v>562</v>
      </c>
      <c r="AD8" s="1089" t="s">
        <v>1147</v>
      </c>
      <c r="AE8" s="565"/>
      <c r="AF8" s="1016"/>
      <c r="AG8" s="1017"/>
      <c r="AH8" s="1018"/>
      <c r="AI8" s="1019"/>
      <c r="AJ8" s="1020"/>
      <c r="AN8" s="1020"/>
      <c r="AO8" s="565"/>
      <c r="AP8" s="963"/>
    </row>
    <row r="9" spans="9:43" ht="21" customHeight="1" thickBot="1">
      <c r="I9" s="952">
        <f t="shared" si="2"/>
        <v>1</v>
      </c>
      <c r="J9" s="941">
        <f t="shared" si="0"/>
        <v>1</v>
      </c>
      <c r="K9" s="2481"/>
      <c r="L9" s="2483"/>
      <c r="M9" s="2485"/>
      <c r="N9" s="2485"/>
      <c r="O9" s="1021" t="s">
        <v>950</v>
      </c>
      <c r="P9" s="1022" t="s">
        <v>951</v>
      </c>
      <c r="Q9" s="1022" t="s">
        <v>950</v>
      </c>
      <c r="R9" s="1023" t="s">
        <v>951</v>
      </c>
      <c r="S9" s="2474"/>
      <c r="T9" s="2475"/>
      <c r="U9" s="941">
        <f t="shared" si="1"/>
        <v>1</v>
      </c>
      <c r="V9" s="1036" t="s">
        <v>2464</v>
      </c>
      <c r="W9" s="1691">
        <v>10.37</v>
      </c>
      <c r="X9" s="1691">
        <v>0.1</v>
      </c>
      <c r="Y9" s="1691">
        <v>0.1</v>
      </c>
      <c r="Z9" s="1691" t="s">
        <v>2465</v>
      </c>
      <c r="AA9" s="1692" t="s">
        <v>2466</v>
      </c>
      <c r="AB9" s="1691">
        <v>400</v>
      </c>
      <c r="AC9" s="1693">
        <v>2026</v>
      </c>
      <c r="AD9" s="1028" t="s">
        <v>2437</v>
      </c>
      <c r="AE9" s="565"/>
      <c r="AF9" s="948"/>
      <c r="AG9" s="948"/>
      <c r="AH9" s="948"/>
      <c r="AI9" s="1029"/>
      <c r="AJ9" s="1020"/>
      <c r="AN9" s="1020"/>
      <c r="AO9" s="565"/>
      <c r="AP9" s="963"/>
    </row>
    <row r="10" spans="9:43" ht="21" customHeight="1">
      <c r="I10" s="952">
        <f>IF(Q$4&gt;0,1,0)</f>
        <v>1</v>
      </c>
      <c r="J10" s="941">
        <f t="shared" si="0"/>
        <v>1</v>
      </c>
      <c r="K10" s="1030" t="s">
        <v>953</v>
      </c>
      <c r="L10" s="1031"/>
      <c r="M10" s="1031"/>
      <c r="N10" s="1032">
        <f>N11/S4</f>
        <v>200</v>
      </c>
      <c r="O10" s="1033">
        <f>ROUND(O11/S4,1)</f>
        <v>8</v>
      </c>
      <c r="P10" s="1033">
        <f>ROUND(P11/S4,1)</f>
        <v>1</v>
      </c>
      <c r="Q10" s="1032">
        <f>ROUND(Q11/S4,0)</f>
        <v>400</v>
      </c>
      <c r="R10" s="1032">
        <f>ROUND(R11/S4,0)</f>
        <v>50</v>
      </c>
      <c r="S10" s="1034"/>
      <c r="T10" s="1035"/>
      <c r="U10" s="941">
        <f t="shared" si="1"/>
        <v>1</v>
      </c>
      <c r="V10" s="1036"/>
      <c r="W10" s="1037"/>
      <c r="X10" s="1037"/>
      <c r="Y10" s="1037"/>
      <c r="Z10" s="1691"/>
      <c r="AA10" s="1692"/>
      <c r="AB10" s="1691"/>
      <c r="AC10" s="1693"/>
      <c r="AD10" s="1028"/>
      <c r="AE10" s="565"/>
      <c r="AF10" s="960" t="s">
        <v>882</v>
      </c>
      <c r="AG10" s="961" t="s">
        <v>883</v>
      </c>
      <c r="AH10" s="1012" t="s">
        <v>884</v>
      </c>
      <c r="AI10" s="1038"/>
      <c r="AJ10" s="949"/>
      <c r="AN10" s="950"/>
      <c r="AO10" s="565"/>
      <c r="AP10" s="963"/>
    </row>
    <row r="11" spans="9:43" ht="21" customHeight="1">
      <c r="I11" s="952">
        <f>IF(Q$4&gt;0,1,0)</f>
        <v>1</v>
      </c>
      <c r="J11" s="941">
        <f t="shared" si="0"/>
        <v>1</v>
      </c>
      <c r="K11" s="1030" t="s">
        <v>952</v>
      </c>
      <c r="L11" s="1031"/>
      <c r="M11" s="1031"/>
      <c r="N11" s="1039">
        <f>SUM(N12:N75)</f>
        <v>200</v>
      </c>
      <c r="O11" s="1039">
        <f>SUM(O12:O75)</f>
        <v>8</v>
      </c>
      <c r="P11" s="1039">
        <f>SUM(P12:P75)</f>
        <v>1</v>
      </c>
      <c r="Q11" s="1039">
        <f>SUM(Q12:Q75)</f>
        <v>400</v>
      </c>
      <c r="R11" s="1039">
        <f>SUM(R12:R75)</f>
        <v>50</v>
      </c>
      <c r="S11" s="1040"/>
      <c r="T11" s="1041"/>
      <c r="U11" s="941">
        <f t="shared" si="1"/>
        <v>1</v>
      </c>
      <c r="V11" s="1036"/>
      <c r="W11" s="1037"/>
      <c r="X11" s="1037"/>
      <c r="Y11" s="1037"/>
      <c r="Z11" s="1025"/>
      <c r="AA11" s="1026"/>
      <c r="AB11" s="1025"/>
      <c r="AC11" s="1027"/>
      <c r="AD11" s="1028"/>
      <c r="AE11" s="565"/>
      <c r="AF11" s="975" t="s">
        <v>2411</v>
      </c>
      <c r="AG11" s="976" t="s">
        <v>1151</v>
      </c>
      <c r="AH11" s="1042">
        <v>0</v>
      </c>
      <c r="AI11" s="1043"/>
      <c r="AJ11" s="949"/>
      <c r="AN11" s="950"/>
      <c r="AO11" s="565"/>
      <c r="AP11" s="963"/>
    </row>
    <row r="12" spans="9:43" ht="21" customHeight="1">
      <c r="I12" s="952">
        <f>IF(($O$12+$P$12)&gt;0,1,0)</f>
        <v>1</v>
      </c>
      <c r="J12" s="941">
        <f t="shared" si="0"/>
        <v>1</v>
      </c>
      <c r="K12" s="1030">
        <v>1</v>
      </c>
      <c r="L12" s="1694">
        <v>327816</v>
      </c>
      <c r="M12" s="1694">
        <v>501971</v>
      </c>
      <c r="N12" s="1695">
        <f>IF(O12+P12&gt;0,$W$152,)</f>
        <v>200</v>
      </c>
      <c r="O12" s="1696">
        <v>8</v>
      </c>
      <c r="P12" s="1696">
        <v>1</v>
      </c>
      <c r="Q12" s="1045">
        <f t="shared" ref="Q12:Q20" si="3">ROUND(O12*50,0)</f>
        <v>400</v>
      </c>
      <c r="R12" s="1045">
        <f t="shared" ref="R12:R20" si="4">ROUND(P12*50,0)</f>
        <v>50</v>
      </c>
      <c r="S12" s="1047"/>
      <c r="T12" s="1048"/>
      <c r="U12" s="941">
        <f t="shared" si="1"/>
        <v>1</v>
      </c>
      <c r="V12" s="1036"/>
      <c r="W12" s="1037"/>
      <c r="X12" s="1037"/>
      <c r="Y12" s="1037"/>
      <c r="Z12" s="1025"/>
      <c r="AA12" s="1026"/>
      <c r="AB12" s="1025"/>
      <c r="AC12" s="1027"/>
      <c r="AD12" s="1028"/>
      <c r="AE12" s="565"/>
      <c r="AF12" s="975" t="s">
        <v>2412</v>
      </c>
      <c r="AG12" s="976" t="s">
        <v>887</v>
      </c>
      <c r="AH12" s="1049">
        <v>0.05</v>
      </c>
      <c r="AI12" s="1043"/>
      <c r="AJ12" s="949"/>
      <c r="AN12" s="950"/>
      <c r="AO12" s="565"/>
      <c r="AP12" s="963"/>
    </row>
    <row r="13" spans="9:43" ht="21" customHeight="1">
      <c r="I13" s="952">
        <f t="shared" ref="I13:I25" si="5">IF(($O$12+$P$12)&gt;0,1,0)</f>
        <v>1</v>
      </c>
      <c r="J13" s="941">
        <f t="shared" si="0"/>
        <v>1</v>
      </c>
      <c r="K13" s="1030">
        <f t="shared" ref="K13:K25" si="6">+K12+1</f>
        <v>2</v>
      </c>
      <c r="L13" s="1044"/>
      <c r="M13" s="1044"/>
      <c r="N13" s="1045">
        <f t="shared" ref="N13:N20" si="7">IF(O13+P13&gt;0,$W$2,)</f>
        <v>0</v>
      </c>
      <c r="O13" s="1046"/>
      <c r="P13" s="1046"/>
      <c r="Q13" s="1045">
        <f t="shared" si="3"/>
        <v>0</v>
      </c>
      <c r="R13" s="1045">
        <f t="shared" si="4"/>
        <v>0</v>
      </c>
      <c r="S13" s="1047"/>
      <c r="T13" s="1048"/>
      <c r="U13" s="941">
        <f t="shared" si="1"/>
        <v>1</v>
      </c>
      <c r="V13" s="1036"/>
      <c r="W13" s="1037"/>
      <c r="X13" s="1037"/>
      <c r="Y13" s="1037"/>
      <c r="Z13" s="1025"/>
      <c r="AA13" s="1026"/>
      <c r="AB13" s="1025"/>
      <c r="AC13" s="1027"/>
      <c r="AD13" s="1028"/>
      <c r="AE13" s="565"/>
      <c r="AF13" s="975" t="s">
        <v>2413</v>
      </c>
      <c r="AG13" s="976" t="s">
        <v>1153</v>
      </c>
      <c r="AH13" s="1049">
        <v>0.1</v>
      </c>
      <c r="AI13" s="1050"/>
      <c r="AJ13" s="949"/>
      <c r="AN13" s="950"/>
      <c r="AO13" s="565"/>
      <c r="AP13" s="963"/>
    </row>
    <row r="14" spans="9:43" ht="21" customHeight="1">
      <c r="I14" s="952">
        <f t="shared" si="5"/>
        <v>1</v>
      </c>
      <c r="J14" s="941">
        <f t="shared" si="0"/>
        <v>1</v>
      </c>
      <c r="K14" s="1030">
        <f t="shared" si="6"/>
        <v>3</v>
      </c>
      <c r="L14" s="1044"/>
      <c r="M14" s="1044"/>
      <c r="N14" s="1045">
        <f t="shared" si="7"/>
        <v>0</v>
      </c>
      <c r="O14" s="1046"/>
      <c r="P14" s="1046"/>
      <c r="Q14" s="1045">
        <f t="shared" si="3"/>
        <v>0</v>
      </c>
      <c r="R14" s="1045">
        <f t="shared" si="4"/>
        <v>0</v>
      </c>
      <c r="S14" s="1047"/>
      <c r="T14" s="1048"/>
      <c r="U14" s="941">
        <f t="shared" si="1"/>
        <v>1</v>
      </c>
      <c r="V14" s="1036"/>
      <c r="W14" s="1037"/>
      <c r="X14" s="1037"/>
      <c r="Y14" s="1037"/>
      <c r="Z14" s="1025"/>
      <c r="AA14" s="1026"/>
      <c r="AB14" s="1025"/>
      <c r="AC14" s="1027"/>
      <c r="AD14" s="1028"/>
      <c r="AE14" s="565"/>
      <c r="AF14" s="975"/>
      <c r="AG14" s="976"/>
      <c r="AH14" s="1051"/>
      <c r="AI14" s="977"/>
      <c r="AJ14" s="1020"/>
      <c r="AN14" s="1020"/>
      <c r="AO14" s="565"/>
      <c r="AP14" s="963"/>
    </row>
    <row r="15" spans="9:43" ht="21" customHeight="1" thickBot="1">
      <c r="I15" s="952">
        <f t="shared" si="5"/>
        <v>1</v>
      </c>
      <c r="J15" s="941">
        <f t="shared" si="0"/>
        <v>1</v>
      </c>
      <c r="K15" s="1030">
        <f t="shared" si="6"/>
        <v>4</v>
      </c>
      <c r="L15" s="1044"/>
      <c r="M15" s="1044"/>
      <c r="N15" s="1052">
        <f t="shared" si="7"/>
        <v>0</v>
      </c>
      <c r="O15" s="1053"/>
      <c r="P15" s="1053"/>
      <c r="Q15" s="1054">
        <f t="shared" si="3"/>
        <v>0</v>
      </c>
      <c r="R15" s="1054">
        <f t="shared" si="4"/>
        <v>0</v>
      </c>
      <c r="S15" s="1047"/>
      <c r="T15" s="1048"/>
      <c r="U15" s="941">
        <f t="shared" si="1"/>
        <v>1</v>
      </c>
      <c r="V15" s="1036"/>
      <c r="W15" s="1037"/>
      <c r="X15" s="1037"/>
      <c r="Y15" s="1037"/>
      <c r="Z15" s="1025"/>
      <c r="AA15" s="1026"/>
      <c r="AB15" s="1025"/>
      <c r="AC15" s="1027"/>
      <c r="AD15" s="1028"/>
      <c r="AE15" s="565"/>
      <c r="AF15" s="1016"/>
      <c r="AG15" s="1055"/>
      <c r="AH15" s="1017"/>
      <c r="AI15" s="1019"/>
      <c r="AJ15" s="1020"/>
      <c r="AN15" s="1020"/>
      <c r="AO15" s="565"/>
      <c r="AP15" s="963"/>
    </row>
    <row r="16" spans="9:43" ht="21" customHeight="1">
      <c r="I16" s="952">
        <f t="shared" si="5"/>
        <v>1</v>
      </c>
      <c r="J16" s="941">
        <f t="shared" si="0"/>
        <v>1</v>
      </c>
      <c r="K16" s="1030">
        <f t="shared" si="6"/>
        <v>5</v>
      </c>
      <c r="L16" s="1044"/>
      <c r="M16" s="1044"/>
      <c r="N16" s="1052">
        <f t="shared" si="7"/>
        <v>0</v>
      </c>
      <c r="O16" s="1053"/>
      <c r="P16" s="1053"/>
      <c r="Q16" s="1054">
        <f t="shared" si="3"/>
        <v>0</v>
      </c>
      <c r="R16" s="1054">
        <f t="shared" si="4"/>
        <v>0</v>
      </c>
      <c r="S16" s="1047"/>
      <c r="T16" s="1048"/>
      <c r="U16" s="941">
        <f t="shared" si="1"/>
        <v>1</v>
      </c>
      <c r="V16" s="1036"/>
      <c r="W16" s="1037"/>
      <c r="X16" s="1037"/>
      <c r="Y16" s="1037"/>
      <c r="Z16" s="1025"/>
      <c r="AA16" s="1026"/>
      <c r="AB16" s="1025"/>
      <c r="AC16" s="1027"/>
      <c r="AD16" s="1028"/>
      <c r="AE16" s="819"/>
      <c r="AF16" s="963"/>
      <c r="AG16" s="963"/>
      <c r="AH16" s="963"/>
      <c r="AI16" s="963"/>
      <c r="AJ16" s="963"/>
      <c r="AK16" s="819"/>
      <c r="AL16" s="819"/>
      <c r="AM16" s="819"/>
      <c r="AN16" s="963"/>
      <c r="AO16" s="963"/>
      <c r="AP16" s="963"/>
      <c r="AQ16" s="819"/>
    </row>
    <row r="17" spans="1:43" ht="21" customHeight="1">
      <c r="I17" s="952">
        <f t="shared" si="5"/>
        <v>1</v>
      </c>
      <c r="J17" s="941">
        <f t="shared" si="0"/>
        <v>1</v>
      </c>
      <c r="K17" s="1030">
        <f t="shared" si="6"/>
        <v>6</v>
      </c>
      <c r="L17" s="1044"/>
      <c r="M17" s="1044"/>
      <c r="N17" s="1052">
        <f t="shared" si="7"/>
        <v>0</v>
      </c>
      <c r="O17" s="1053"/>
      <c r="P17" s="1053"/>
      <c r="Q17" s="1054">
        <f t="shared" si="3"/>
        <v>0</v>
      </c>
      <c r="R17" s="1054">
        <f t="shared" si="4"/>
        <v>0</v>
      </c>
      <c r="S17" s="1047"/>
      <c r="T17" s="1048"/>
      <c r="U17" s="941">
        <f t="shared" si="1"/>
        <v>1</v>
      </c>
      <c r="V17" s="968" t="s">
        <v>832</v>
      </c>
      <c r="W17" s="1056">
        <f>SUM(W9:W16)</f>
        <v>10.37</v>
      </c>
      <c r="X17" s="1056">
        <f>SUM(X9:X16)</f>
        <v>0.1</v>
      </c>
      <c r="Y17" s="1056">
        <f>SUM(Y9:Y16)</f>
        <v>0.1</v>
      </c>
      <c r="Z17" s="1057"/>
      <c r="AA17" s="1058"/>
      <c r="AB17" s="1056">
        <f>SUM(AB9:AB16)</f>
        <v>400</v>
      </c>
      <c r="AC17" s="1059"/>
      <c r="AD17" s="1060"/>
      <c r="AE17" s="1061"/>
      <c r="AF17" s="565"/>
      <c r="AG17" s="565"/>
      <c r="AH17" s="565"/>
      <c r="AI17" s="565"/>
      <c r="AJ17" s="565"/>
      <c r="AN17" s="963"/>
      <c r="AO17" s="963"/>
      <c r="AP17" s="963"/>
    </row>
    <row r="18" spans="1:43" s="819" customFormat="1" ht="21" customHeight="1" thickBot="1">
      <c r="A18" s="372"/>
      <c r="B18" s="372"/>
      <c r="C18" s="372"/>
      <c r="D18" s="372"/>
      <c r="E18" s="372"/>
      <c r="F18" s="372"/>
      <c r="G18" s="372"/>
      <c r="H18" s="167"/>
      <c r="I18" s="952">
        <f t="shared" si="5"/>
        <v>1</v>
      </c>
      <c r="J18" s="941">
        <f t="shared" si="0"/>
        <v>1</v>
      </c>
      <c r="K18" s="1030">
        <f t="shared" si="6"/>
        <v>7</v>
      </c>
      <c r="L18" s="1044"/>
      <c r="M18" s="1044"/>
      <c r="N18" s="1052">
        <f t="shared" si="7"/>
        <v>0</v>
      </c>
      <c r="O18" s="1053"/>
      <c r="P18" s="1053"/>
      <c r="Q18" s="1054">
        <f t="shared" si="3"/>
        <v>0</v>
      </c>
      <c r="R18" s="1054">
        <f t="shared" si="4"/>
        <v>0</v>
      </c>
      <c r="S18" s="1047"/>
      <c r="T18" s="1048"/>
      <c r="U18" s="941">
        <f t="shared" si="1"/>
        <v>1</v>
      </c>
      <c r="V18" s="1062" t="s">
        <v>889</v>
      </c>
      <c r="W18" s="1063"/>
      <c r="X18" s="1063"/>
      <c r="Y18" s="1063"/>
      <c r="Z18" s="1063"/>
      <c r="AA18" s="1064"/>
      <c r="AB18" s="1063">
        <f>IF(AB17&gt;0,ROUND(AB17/COUNTA(AB9:AB16),0),)</f>
        <v>400</v>
      </c>
      <c r="AC18" s="1065"/>
      <c r="AD18" s="1066"/>
      <c r="AE18" s="1061"/>
      <c r="AF18" s="1061"/>
      <c r="AG18" s="1061"/>
      <c r="AH18" s="565"/>
      <c r="AI18" s="565"/>
      <c r="AJ18" s="565"/>
      <c r="AK18" s="565"/>
      <c r="AL18" s="565"/>
      <c r="AM18" s="565"/>
      <c r="AN18" s="963"/>
      <c r="AO18" s="963"/>
      <c r="AP18" s="963"/>
      <c r="AQ18" s="951"/>
    </row>
    <row r="19" spans="1:43" ht="21" customHeight="1" thickBot="1">
      <c r="I19" s="952">
        <f t="shared" si="5"/>
        <v>1</v>
      </c>
      <c r="J19" s="941">
        <f t="shared" si="0"/>
        <v>1</v>
      </c>
      <c r="K19" s="1030">
        <f t="shared" si="6"/>
        <v>8</v>
      </c>
      <c r="L19" s="1044"/>
      <c r="M19" s="1044"/>
      <c r="N19" s="1052">
        <f t="shared" si="7"/>
        <v>0</v>
      </c>
      <c r="O19" s="1053"/>
      <c r="P19" s="1053"/>
      <c r="Q19" s="1054">
        <f t="shared" si="3"/>
        <v>0</v>
      </c>
      <c r="R19" s="1054">
        <f t="shared" si="4"/>
        <v>0</v>
      </c>
      <c r="S19" s="1047"/>
      <c r="T19" s="1048"/>
      <c r="U19" s="941">
        <f t="shared" si="1"/>
        <v>1</v>
      </c>
      <c r="V19" s="565"/>
      <c r="W19" s="565"/>
      <c r="X19" s="565"/>
      <c r="Y19" s="565"/>
      <c r="Z19" s="565"/>
      <c r="AA19" s="1067"/>
      <c r="AB19" s="565"/>
      <c r="AC19" s="565"/>
      <c r="AD19" s="565"/>
      <c r="AE19" s="1061"/>
      <c r="AF19" s="1061"/>
      <c r="AG19" s="1061"/>
      <c r="AH19" s="565"/>
      <c r="AI19" s="565"/>
      <c r="AJ19" s="565"/>
      <c r="AK19" s="565"/>
      <c r="AL19" s="565"/>
      <c r="AM19" s="565"/>
      <c r="AN19" s="963"/>
      <c r="AO19" s="963"/>
      <c r="AP19" s="963"/>
    </row>
    <row r="20" spans="1:43" ht="21" customHeight="1" thickTop="1" thickBot="1">
      <c r="I20" s="952">
        <f t="shared" si="5"/>
        <v>1</v>
      </c>
      <c r="J20" s="941">
        <f t="shared" si="0"/>
        <v>1</v>
      </c>
      <c r="K20" s="1030">
        <f t="shared" si="6"/>
        <v>9</v>
      </c>
      <c r="L20" s="1044"/>
      <c r="M20" s="1044"/>
      <c r="N20" s="1052">
        <f t="shared" si="7"/>
        <v>0</v>
      </c>
      <c r="O20" s="1053"/>
      <c r="P20" s="1053"/>
      <c r="Q20" s="1054">
        <f t="shared" si="3"/>
        <v>0</v>
      </c>
      <c r="R20" s="1054">
        <f t="shared" si="4"/>
        <v>0</v>
      </c>
      <c r="S20" s="1047"/>
      <c r="T20" s="1048"/>
      <c r="U20" s="941">
        <f t="shared" si="1"/>
        <v>1</v>
      </c>
      <c r="V20" s="2490" t="s">
        <v>892</v>
      </c>
      <c r="W20" s="2491"/>
      <c r="X20" s="2491"/>
      <c r="Y20" s="2491"/>
      <c r="Z20" s="2491"/>
      <c r="AA20" s="2491"/>
      <c r="AB20" s="2492"/>
      <c r="AC20" s="565"/>
      <c r="AD20" s="565"/>
      <c r="AE20" s="1061"/>
      <c r="AF20" s="1061"/>
      <c r="AG20" s="1061"/>
      <c r="AH20" s="565"/>
      <c r="AI20" s="565"/>
      <c r="AJ20" s="565"/>
      <c r="AK20" s="565"/>
      <c r="AL20" s="565"/>
      <c r="AM20" s="565"/>
      <c r="AN20" s="963"/>
      <c r="AO20" s="963"/>
      <c r="AP20" s="963"/>
    </row>
    <row r="21" spans="1:43" ht="21" customHeight="1" thickTop="1" thickBot="1">
      <c r="I21" s="952">
        <f t="shared" si="5"/>
        <v>1</v>
      </c>
      <c r="J21" s="941">
        <f t="shared" si="0"/>
        <v>1</v>
      </c>
      <c r="K21" s="1030">
        <f t="shared" si="6"/>
        <v>10</v>
      </c>
      <c r="L21" s="1044"/>
      <c r="M21" s="1044"/>
      <c r="N21" s="1052">
        <f t="shared" ref="N21:N75" si="8">IF(O21+P21&gt;0,$W$2,)</f>
        <v>0</v>
      </c>
      <c r="O21" s="1053"/>
      <c r="P21" s="1053"/>
      <c r="Q21" s="1054">
        <f t="shared" ref="Q21:Q75" si="9">ROUND(O21*50,0)</f>
        <v>0</v>
      </c>
      <c r="R21" s="1054">
        <f t="shared" ref="R21:R75" si="10">ROUND(P21*50,0)</f>
        <v>0</v>
      </c>
      <c r="S21" s="1047"/>
      <c r="T21" s="1048"/>
      <c r="U21" s="941">
        <f t="shared" si="1"/>
        <v>1</v>
      </c>
      <c r="V21" s="2490"/>
      <c r="W21" s="2491"/>
      <c r="X21" s="2491"/>
      <c r="Y21" s="2491"/>
      <c r="Z21" s="2491"/>
      <c r="AA21" s="2491"/>
      <c r="AB21" s="2492"/>
      <c r="AC21" s="565"/>
      <c r="AD21" s="565"/>
      <c r="AE21" s="1061"/>
      <c r="AF21" s="1061"/>
      <c r="AG21" s="1061"/>
      <c r="AH21" s="565"/>
      <c r="AI21" s="565"/>
      <c r="AJ21" s="565"/>
      <c r="AK21" s="565"/>
      <c r="AL21" s="565"/>
      <c r="AM21" s="565"/>
      <c r="AN21" s="963"/>
      <c r="AO21" s="963"/>
      <c r="AP21" s="963"/>
    </row>
    <row r="22" spans="1:43" ht="21" customHeight="1" thickTop="1" thickBot="1">
      <c r="I22" s="952">
        <f t="shared" si="5"/>
        <v>1</v>
      </c>
      <c r="J22" s="941">
        <f t="shared" si="0"/>
        <v>1</v>
      </c>
      <c r="K22" s="1030">
        <f t="shared" si="6"/>
        <v>11</v>
      </c>
      <c r="L22" s="1044"/>
      <c r="M22" s="1044"/>
      <c r="N22" s="1052">
        <f t="shared" si="8"/>
        <v>0</v>
      </c>
      <c r="O22" s="1053"/>
      <c r="P22" s="1053"/>
      <c r="Q22" s="1054">
        <f t="shared" si="9"/>
        <v>0</v>
      </c>
      <c r="R22" s="1054">
        <f t="shared" si="10"/>
        <v>0</v>
      </c>
      <c r="S22" s="1047"/>
      <c r="T22" s="1048"/>
      <c r="U22" s="941">
        <f t="shared" si="1"/>
        <v>1</v>
      </c>
      <c r="V22" s="565"/>
      <c r="W22" s="565"/>
      <c r="X22" s="565"/>
      <c r="Y22" s="565"/>
      <c r="Z22" s="565"/>
      <c r="AA22" s="1067"/>
      <c r="AB22" s="565"/>
      <c r="AC22" s="565"/>
      <c r="AD22" s="565"/>
      <c r="AE22" s="1061"/>
      <c r="AF22" s="1061"/>
      <c r="AG22" s="1061"/>
      <c r="AH22" s="565"/>
      <c r="AI22" s="565"/>
      <c r="AJ22" s="565"/>
      <c r="AK22" s="565"/>
      <c r="AL22" s="565"/>
      <c r="AM22" s="565"/>
      <c r="AN22" s="963"/>
      <c r="AO22" s="963"/>
      <c r="AP22" s="963"/>
    </row>
    <row r="23" spans="1:43" ht="21" customHeight="1" thickTop="1">
      <c r="I23" s="952">
        <f t="shared" si="5"/>
        <v>1</v>
      </c>
      <c r="J23" s="941">
        <f t="shared" si="0"/>
        <v>1</v>
      </c>
      <c r="K23" s="1030">
        <f t="shared" si="6"/>
        <v>12</v>
      </c>
      <c r="L23" s="1044"/>
      <c r="M23" s="1044"/>
      <c r="N23" s="1052">
        <f t="shared" si="8"/>
        <v>0</v>
      </c>
      <c r="O23" s="1053"/>
      <c r="P23" s="1053"/>
      <c r="Q23" s="1054">
        <f t="shared" si="9"/>
        <v>0</v>
      </c>
      <c r="R23" s="1054">
        <f t="shared" si="10"/>
        <v>0</v>
      </c>
      <c r="S23" s="1047"/>
      <c r="T23" s="1048"/>
      <c r="U23" s="941">
        <f t="shared" si="1"/>
        <v>1</v>
      </c>
      <c r="V23" s="2496" t="s">
        <v>1148</v>
      </c>
      <c r="W23" s="2497"/>
      <c r="X23" s="2497"/>
      <c r="Y23" s="2497"/>
      <c r="Z23" s="2497"/>
      <c r="AA23" s="2497"/>
      <c r="AB23" s="2498"/>
      <c r="AC23" s="565"/>
      <c r="AD23" s="565"/>
      <c r="AE23" s="1061"/>
      <c r="AF23" s="1061"/>
      <c r="AG23" s="1061"/>
      <c r="AH23" s="565"/>
      <c r="AI23" s="565"/>
      <c r="AJ23" s="565"/>
      <c r="AK23" s="565"/>
      <c r="AL23" s="565"/>
      <c r="AM23" s="565"/>
      <c r="AN23" s="963"/>
      <c r="AO23" s="963"/>
      <c r="AP23" s="963"/>
    </row>
    <row r="24" spans="1:43" ht="21" customHeight="1" thickBot="1">
      <c r="I24" s="952">
        <f t="shared" si="5"/>
        <v>1</v>
      </c>
      <c r="J24" s="941">
        <f t="shared" si="0"/>
        <v>1</v>
      </c>
      <c r="K24" s="1030">
        <f t="shared" si="6"/>
        <v>13</v>
      </c>
      <c r="L24" s="1044"/>
      <c r="M24" s="1044"/>
      <c r="N24" s="1052">
        <f t="shared" si="8"/>
        <v>0</v>
      </c>
      <c r="O24" s="1053"/>
      <c r="P24" s="1053"/>
      <c r="Q24" s="1054">
        <f t="shared" si="9"/>
        <v>0</v>
      </c>
      <c r="R24" s="1054">
        <f t="shared" si="10"/>
        <v>0</v>
      </c>
      <c r="S24" s="1047"/>
      <c r="T24" s="1048"/>
      <c r="U24" s="941">
        <f t="shared" si="1"/>
        <v>1</v>
      </c>
      <c r="V24" s="2499"/>
      <c r="W24" s="2500"/>
      <c r="X24" s="2500"/>
      <c r="Y24" s="2500"/>
      <c r="Z24" s="2500"/>
      <c r="AA24" s="2500"/>
      <c r="AB24" s="2501"/>
      <c r="AC24" s="565"/>
      <c r="AD24" s="565"/>
      <c r="AE24" s="1061"/>
      <c r="AF24" s="1061"/>
      <c r="AG24" s="1061"/>
      <c r="AH24" s="565"/>
      <c r="AI24" s="565"/>
      <c r="AJ24" s="565"/>
      <c r="AK24" s="565"/>
      <c r="AL24" s="565"/>
      <c r="AM24" s="565"/>
      <c r="AN24" s="963"/>
      <c r="AO24" s="963"/>
      <c r="AP24" s="963"/>
    </row>
    <row r="25" spans="1:43" ht="21" customHeight="1" thickTop="1" thickBot="1">
      <c r="I25" s="952">
        <f t="shared" si="5"/>
        <v>1</v>
      </c>
      <c r="J25" s="941">
        <f t="shared" si="0"/>
        <v>1</v>
      </c>
      <c r="K25" s="1068">
        <f t="shared" si="6"/>
        <v>14</v>
      </c>
      <c r="L25" s="1000"/>
      <c r="M25" s="1000"/>
      <c r="N25" s="1069">
        <f t="shared" si="8"/>
        <v>0</v>
      </c>
      <c r="O25" s="1070"/>
      <c r="P25" s="1070"/>
      <c r="Q25" s="1071">
        <f t="shared" si="9"/>
        <v>0</v>
      </c>
      <c r="R25" s="1071">
        <f t="shared" si="10"/>
        <v>0</v>
      </c>
      <c r="S25" s="1072"/>
      <c r="T25" s="1073"/>
      <c r="U25" s="941">
        <f t="shared" si="1"/>
        <v>1</v>
      </c>
      <c r="V25" s="565"/>
      <c r="W25" s="565"/>
      <c r="X25" s="565"/>
      <c r="Y25" s="565"/>
      <c r="Z25" s="565"/>
      <c r="AA25" s="1067"/>
      <c r="AB25" s="565"/>
      <c r="AC25" s="565"/>
      <c r="AD25" s="565"/>
      <c r="AE25" s="1061"/>
      <c r="AF25" s="1061"/>
      <c r="AG25" s="1061"/>
      <c r="AH25" s="565"/>
      <c r="AI25" s="565"/>
      <c r="AJ25" s="565"/>
      <c r="AK25" s="565"/>
      <c r="AL25" s="565"/>
      <c r="AM25" s="565"/>
      <c r="AN25" s="963"/>
      <c r="AO25" s="963"/>
      <c r="AP25" s="963"/>
    </row>
    <row r="26" spans="1:43" s="253" customFormat="1" ht="21" hidden="1" customHeight="1">
      <c r="A26" s="252"/>
      <c r="B26" s="252"/>
      <c r="C26" s="252"/>
      <c r="D26" s="252"/>
      <c r="E26" s="252"/>
      <c r="F26" s="252"/>
      <c r="G26" s="252"/>
      <c r="I26" s="265">
        <f>IF((O$28+P$28)&gt;0,1,0)</f>
        <v>0</v>
      </c>
      <c r="J26" s="255">
        <f t="shared" si="0"/>
        <v>1</v>
      </c>
      <c r="K26" s="2459" t="s">
        <v>942</v>
      </c>
      <c r="L26" s="2460" t="s">
        <v>943</v>
      </c>
      <c r="M26" s="2461" t="s">
        <v>944</v>
      </c>
      <c r="N26" s="2461" t="s">
        <v>945</v>
      </c>
      <c r="O26" s="2462" t="s">
        <v>946</v>
      </c>
      <c r="P26" s="2462"/>
      <c r="Q26" s="2462" t="s">
        <v>947</v>
      </c>
      <c r="R26" s="2462"/>
      <c r="S26" s="2463" t="s">
        <v>948</v>
      </c>
      <c r="T26" s="2464" t="s">
        <v>1162</v>
      </c>
      <c r="U26" s="255">
        <f t="shared" si="1"/>
        <v>1</v>
      </c>
      <c r="V26" s="169"/>
      <c r="W26" s="169"/>
      <c r="X26" s="169"/>
      <c r="Y26" s="169"/>
      <c r="Z26" s="169"/>
      <c r="AA26" s="378"/>
      <c r="AB26" s="169"/>
      <c r="AC26" s="169"/>
      <c r="AD26" s="169"/>
      <c r="AE26" s="371"/>
      <c r="AF26" s="371"/>
      <c r="AG26" s="371"/>
      <c r="AH26" s="169"/>
      <c r="AI26" s="169"/>
      <c r="AJ26" s="169"/>
      <c r="AK26" s="169"/>
      <c r="AL26" s="169"/>
      <c r="AM26" s="169"/>
      <c r="AN26" s="176"/>
      <c r="AO26" s="176"/>
      <c r="AP26" s="176"/>
    </row>
    <row r="27" spans="1:43" s="253" customFormat="1" ht="21" hidden="1" customHeight="1">
      <c r="A27" s="252"/>
      <c r="B27" s="252"/>
      <c r="C27" s="252"/>
      <c r="D27" s="252"/>
      <c r="E27" s="252"/>
      <c r="F27" s="252"/>
      <c r="G27" s="252"/>
      <c r="I27" s="265">
        <f t="shared" ref="I27:I50" si="11">IF((O$28+P$28)&gt;0,1,0)</f>
        <v>0</v>
      </c>
      <c r="J27" s="255">
        <f t="shared" si="0"/>
        <v>1</v>
      </c>
      <c r="K27" s="2440"/>
      <c r="L27" s="2442"/>
      <c r="M27" s="2444"/>
      <c r="N27" s="2444"/>
      <c r="O27" s="334" t="s">
        <v>786</v>
      </c>
      <c r="P27" s="335" t="s">
        <v>787</v>
      </c>
      <c r="Q27" s="335" t="s">
        <v>786</v>
      </c>
      <c r="R27" s="336" t="s">
        <v>787</v>
      </c>
      <c r="S27" s="2447"/>
      <c r="T27" s="2449"/>
      <c r="U27" s="255">
        <f t="shared" si="1"/>
        <v>1</v>
      </c>
      <c r="V27" s="169"/>
      <c r="W27" s="169"/>
      <c r="X27" s="169"/>
      <c r="Y27" s="169"/>
      <c r="Z27" s="169"/>
      <c r="AA27" s="378"/>
      <c r="AB27" s="169"/>
      <c r="AC27" s="169"/>
      <c r="AD27" s="169"/>
      <c r="AE27" s="371"/>
      <c r="AF27" s="371"/>
      <c r="AG27" s="371"/>
      <c r="AH27" s="169"/>
      <c r="AI27" s="169"/>
      <c r="AJ27" s="169"/>
      <c r="AK27" s="169"/>
      <c r="AL27" s="169"/>
      <c r="AM27" s="169"/>
      <c r="AN27" s="176"/>
      <c r="AO27" s="176"/>
      <c r="AP27" s="176"/>
    </row>
    <row r="28" spans="1:43" s="253" customFormat="1" ht="21" hidden="1" customHeight="1">
      <c r="A28" s="252"/>
      <c r="B28" s="252"/>
      <c r="C28" s="252"/>
      <c r="D28" s="252"/>
      <c r="E28" s="252"/>
      <c r="F28" s="252"/>
      <c r="G28" s="252"/>
      <c r="I28" s="265">
        <f t="shared" si="11"/>
        <v>0</v>
      </c>
      <c r="J28" s="255">
        <f t="shared" si="0"/>
        <v>1</v>
      </c>
      <c r="K28" s="343">
        <f>+K25+1</f>
        <v>15</v>
      </c>
      <c r="L28" s="356"/>
      <c r="M28" s="356"/>
      <c r="N28" s="357">
        <f t="shared" si="8"/>
        <v>0</v>
      </c>
      <c r="O28" s="358"/>
      <c r="P28" s="358"/>
      <c r="Q28" s="359">
        <f t="shared" si="9"/>
        <v>0</v>
      </c>
      <c r="R28" s="359">
        <f t="shared" si="10"/>
        <v>0</v>
      </c>
      <c r="S28" s="360"/>
      <c r="T28" s="361"/>
      <c r="U28" s="255">
        <f t="shared" si="1"/>
        <v>1</v>
      </c>
      <c r="V28" s="169"/>
      <c r="W28" s="169"/>
      <c r="X28" s="169"/>
      <c r="Y28" s="169"/>
      <c r="Z28" s="169"/>
      <c r="AA28" s="378"/>
      <c r="AB28" s="169"/>
      <c r="AC28" s="169"/>
      <c r="AD28" s="169"/>
      <c r="AE28" s="371"/>
      <c r="AF28" s="371"/>
      <c r="AG28" s="371"/>
      <c r="AH28" s="169"/>
      <c r="AI28" s="169"/>
      <c r="AJ28" s="169"/>
      <c r="AK28" s="169"/>
      <c r="AL28" s="169"/>
      <c r="AM28" s="169"/>
      <c r="AN28" s="176"/>
      <c r="AO28" s="176"/>
      <c r="AP28" s="176"/>
    </row>
    <row r="29" spans="1:43" s="253" customFormat="1" ht="21" hidden="1" customHeight="1">
      <c r="A29" s="252"/>
      <c r="B29" s="252"/>
      <c r="C29" s="252"/>
      <c r="D29" s="252"/>
      <c r="E29" s="252"/>
      <c r="F29" s="252"/>
      <c r="G29" s="252"/>
      <c r="I29" s="265">
        <f t="shared" si="11"/>
        <v>0</v>
      </c>
      <c r="J29" s="255">
        <f t="shared" si="0"/>
        <v>1</v>
      </c>
      <c r="K29" s="343">
        <f t="shared" ref="K29:K50" si="12">+K28+1</f>
        <v>16</v>
      </c>
      <c r="L29" s="356"/>
      <c r="M29" s="356"/>
      <c r="N29" s="357">
        <f t="shared" si="8"/>
        <v>0</v>
      </c>
      <c r="O29" s="358"/>
      <c r="P29" s="358"/>
      <c r="Q29" s="359">
        <f t="shared" si="9"/>
        <v>0</v>
      </c>
      <c r="R29" s="359">
        <f t="shared" si="10"/>
        <v>0</v>
      </c>
      <c r="S29" s="360"/>
      <c r="T29" s="361"/>
      <c r="U29" s="255">
        <f t="shared" si="1"/>
        <v>1</v>
      </c>
      <c r="V29" s="169"/>
      <c r="W29" s="169"/>
      <c r="X29" s="169"/>
      <c r="Y29" s="169"/>
      <c r="Z29" s="169"/>
      <c r="AA29" s="378"/>
      <c r="AB29" s="169"/>
      <c r="AC29" s="169"/>
      <c r="AD29" s="169"/>
      <c r="AE29" s="371"/>
      <c r="AF29" s="371"/>
      <c r="AG29" s="371"/>
      <c r="AH29" s="169"/>
      <c r="AI29" s="169"/>
      <c r="AJ29" s="169"/>
      <c r="AK29" s="169"/>
      <c r="AL29" s="169"/>
      <c r="AM29" s="169"/>
      <c r="AN29" s="176"/>
      <c r="AO29" s="176"/>
      <c r="AP29" s="176"/>
    </row>
    <row r="30" spans="1:43" s="253" customFormat="1" ht="21" hidden="1" customHeight="1">
      <c r="A30" s="252"/>
      <c r="B30" s="252"/>
      <c r="C30" s="252"/>
      <c r="D30" s="252"/>
      <c r="E30" s="252"/>
      <c r="F30" s="252"/>
      <c r="G30" s="252"/>
      <c r="I30" s="265">
        <f t="shared" si="11"/>
        <v>0</v>
      </c>
      <c r="J30" s="255">
        <f t="shared" si="0"/>
        <v>1</v>
      </c>
      <c r="K30" s="343">
        <f t="shared" si="12"/>
        <v>17</v>
      </c>
      <c r="L30" s="356"/>
      <c r="M30" s="356"/>
      <c r="N30" s="357">
        <f t="shared" si="8"/>
        <v>0</v>
      </c>
      <c r="O30" s="358"/>
      <c r="P30" s="358"/>
      <c r="Q30" s="359">
        <f t="shared" si="9"/>
        <v>0</v>
      </c>
      <c r="R30" s="359">
        <f t="shared" si="10"/>
        <v>0</v>
      </c>
      <c r="S30" s="360"/>
      <c r="T30" s="361"/>
      <c r="U30" s="255">
        <f t="shared" si="1"/>
        <v>1</v>
      </c>
      <c r="V30" s="169"/>
      <c r="W30" s="169"/>
      <c r="X30" s="169"/>
      <c r="Y30" s="169"/>
      <c r="Z30" s="169"/>
      <c r="AA30" s="378"/>
      <c r="AB30" s="169"/>
      <c r="AC30" s="169"/>
      <c r="AD30" s="169"/>
      <c r="AE30" s="371"/>
      <c r="AF30" s="371"/>
      <c r="AG30" s="371"/>
      <c r="AH30" s="169"/>
      <c r="AI30" s="169"/>
      <c r="AJ30" s="169"/>
      <c r="AK30" s="169"/>
      <c r="AL30" s="169"/>
      <c r="AM30" s="169"/>
      <c r="AN30" s="176"/>
      <c r="AO30" s="176"/>
      <c r="AP30" s="176"/>
    </row>
    <row r="31" spans="1:43" s="253" customFormat="1" ht="21" hidden="1" customHeight="1">
      <c r="A31" s="252"/>
      <c r="B31" s="252"/>
      <c r="C31" s="252"/>
      <c r="D31" s="252"/>
      <c r="E31" s="252"/>
      <c r="F31" s="252"/>
      <c r="G31" s="252"/>
      <c r="I31" s="265">
        <f t="shared" si="11"/>
        <v>0</v>
      </c>
      <c r="J31" s="255">
        <f t="shared" si="0"/>
        <v>1</v>
      </c>
      <c r="K31" s="343">
        <f t="shared" si="12"/>
        <v>18</v>
      </c>
      <c r="L31" s="356"/>
      <c r="M31" s="356"/>
      <c r="N31" s="357">
        <f t="shared" si="8"/>
        <v>0</v>
      </c>
      <c r="O31" s="358"/>
      <c r="P31" s="358"/>
      <c r="Q31" s="359">
        <f t="shared" si="9"/>
        <v>0</v>
      </c>
      <c r="R31" s="359">
        <f t="shared" si="10"/>
        <v>0</v>
      </c>
      <c r="S31" s="360"/>
      <c r="T31" s="361"/>
      <c r="U31" s="255">
        <f t="shared" si="1"/>
        <v>1</v>
      </c>
      <c r="V31" s="169"/>
      <c r="W31" s="169"/>
      <c r="X31" s="169"/>
      <c r="Y31" s="169"/>
      <c r="Z31" s="169"/>
      <c r="AA31" s="378"/>
      <c r="AB31" s="169"/>
      <c r="AC31" s="169"/>
      <c r="AD31" s="169"/>
      <c r="AE31" s="371"/>
      <c r="AF31" s="371"/>
      <c r="AG31" s="371"/>
      <c r="AH31" s="169"/>
      <c r="AI31" s="169"/>
      <c r="AJ31" s="169"/>
      <c r="AK31" s="169"/>
      <c r="AL31" s="169"/>
      <c r="AM31" s="169"/>
      <c r="AN31" s="176"/>
      <c r="AO31" s="176"/>
      <c r="AP31" s="176"/>
    </row>
    <row r="32" spans="1:43" s="253" customFormat="1" ht="21" hidden="1" customHeight="1">
      <c r="A32" s="252"/>
      <c r="B32" s="252"/>
      <c r="C32" s="252"/>
      <c r="D32" s="252"/>
      <c r="E32" s="252"/>
      <c r="F32" s="252"/>
      <c r="G32" s="252"/>
      <c r="I32" s="265">
        <f t="shared" si="11"/>
        <v>0</v>
      </c>
      <c r="J32" s="255">
        <f t="shared" si="0"/>
        <v>1</v>
      </c>
      <c r="K32" s="343">
        <f t="shared" si="12"/>
        <v>19</v>
      </c>
      <c r="L32" s="356"/>
      <c r="M32" s="356"/>
      <c r="N32" s="357">
        <f t="shared" si="8"/>
        <v>0</v>
      </c>
      <c r="O32" s="358"/>
      <c r="P32" s="358"/>
      <c r="Q32" s="359">
        <f t="shared" si="9"/>
        <v>0</v>
      </c>
      <c r="R32" s="359">
        <f t="shared" si="10"/>
        <v>0</v>
      </c>
      <c r="S32" s="360"/>
      <c r="T32" s="361"/>
      <c r="U32" s="255">
        <f t="shared" si="1"/>
        <v>1</v>
      </c>
      <c r="V32" s="169"/>
      <c r="W32" s="169"/>
      <c r="X32" s="169"/>
      <c r="Y32" s="169"/>
      <c r="Z32" s="169"/>
      <c r="AA32" s="378"/>
      <c r="AB32" s="169"/>
      <c r="AC32" s="169"/>
      <c r="AD32" s="169"/>
      <c r="AE32" s="371"/>
      <c r="AF32" s="371"/>
      <c r="AG32" s="371"/>
      <c r="AH32" s="169"/>
      <c r="AI32" s="169"/>
      <c r="AJ32" s="169"/>
      <c r="AK32" s="169"/>
      <c r="AL32" s="169"/>
      <c r="AM32" s="169"/>
      <c r="AN32" s="176"/>
      <c r="AO32" s="176"/>
      <c r="AP32" s="176"/>
    </row>
    <row r="33" spans="1:42" s="253" customFormat="1" ht="21" hidden="1" customHeight="1">
      <c r="A33" s="252"/>
      <c r="B33" s="252"/>
      <c r="C33" s="252"/>
      <c r="D33" s="252"/>
      <c r="E33" s="252"/>
      <c r="F33" s="252"/>
      <c r="G33" s="252"/>
      <c r="I33" s="265">
        <f t="shared" si="11"/>
        <v>0</v>
      </c>
      <c r="J33" s="255">
        <f t="shared" si="0"/>
        <v>1</v>
      </c>
      <c r="K33" s="343">
        <f t="shared" si="12"/>
        <v>20</v>
      </c>
      <c r="L33" s="356"/>
      <c r="M33" s="356"/>
      <c r="N33" s="357">
        <f t="shared" si="8"/>
        <v>0</v>
      </c>
      <c r="O33" s="358"/>
      <c r="P33" s="358"/>
      <c r="Q33" s="359">
        <f t="shared" si="9"/>
        <v>0</v>
      </c>
      <c r="R33" s="359">
        <f t="shared" si="10"/>
        <v>0</v>
      </c>
      <c r="S33" s="360"/>
      <c r="T33" s="361"/>
      <c r="U33" s="255">
        <f t="shared" si="1"/>
        <v>1</v>
      </c>
      <c r="V33" s="169"/>
      <c r="W33" s="169"/>
      <c r="X33" s="169"/>
      <c r="Y33" s="169"/>
      <c r="Z33" s="169"/>
      <c r="AA33" s="378"/>
      <c r="AB33" s="169"/>
      <c r="AC33" s="169"/>
      <c r="AD33" s="169"/>
      <c r="AE33" s="371"/>
      <c r="AF33" s="371"/>
      <c r="AG33" s="371"/>
      <c r="AH33" s="169"/>
      <c r="AI33" s="169"/>
      <c r="AJ33" s="169"/>
      <c r="AK33" s="169"/>
      <c r="AL33" s="169"/>
      <c r="AM33" s="169"/>
      <c r="AN33" s="176"/>
      <c r="AO33" s="176"/>
      <c r="AP33" s="176"/>
    </row>
    <row r="34" spans="1:42" s="253" customFormat="1" ht="21" hidden="1" customHeight="1">
      <c r="A34" s="252"/>
      <c r="B34" s="252"/>
      <c r="C34" s="252"/>
      <c r="D34" s="252"/>
      <c r="E34" s="252"/>
      <c r="F34" s="252"/>
      <c r="G34" s="252"/>
      <c r="I34" s="265">
        <f t="shared" si="11"/>
        <v>0</v>
      </c>
      <c r="J34" s="255">
        <f t="shared" si="0"/>
        <v>1</v>
      </c>
      <c r="K34" s="343">
        <f t="shared" si="12"/>
        <v>21</v>
      </c>
      <c r="L34" s="356"/>
      <c r="M34" s="356"/>
      <c r="N34" s="357">
        <f t="shared" si="8"/>
        <v>0</v>
      </c>
      <c r="O34" s="358"/>
      <c r="P34" s="358"/>
      <c r="Q34" s="359">
        <f t="shared" si="9"/>
        <v>0</v>
      </c>
      <c r="R34" s="359">
        <f t="shared" si="10"/>
        <v>0</v>
      </c>
      <c r="S34" s="360"/>
      <c r="T34" s="361"/>
      <c r="U34" s="255">
        <f t="shared" si="1"/>
        <v>1</v>
      </c>
      <c r="V34" s="169"/>
      <c r="W34" s="169"/>
      <c r="X34" s="169"/>
      <c r="Y34" s="169"/>
      <c r="Z34" s="169"/>
      <c r="AA34" s="378"/>
      <c r="AB34" s="169"/>
      <c r="AC34" s="169"/>
      <c r="AD34" s="169"/>
      <c r="AE34" s="371"/>
      <c r="AF34" s="371"/>
      <c r="AG34" s="371"/>
      <c r="AH34" s="169"/>
      <c r="AI34" s="169"/>
      <c r="AJ34" s="169"/>
      <c r="AK34" s="169"/>
      <c r="AL34" s="169"/>
      <c r="AM34" s="169"/>
      <c r="AN34" s="176"/>
      <c r="AO34" s="176"/>
      <c r="AP34" s="176"/>
    </row>
    <row r="35" spans="1:42" s="253" customFormat="1" ht="21" hidden="1" customHeight="1">
      <c r="A35" s="252"/>
      <c r="B35" s="252"/>
      <c r="C35" s="252"/>
      <c r="D35" s="252"/>
      <c r="E35" s="252"/>
      <c r="F35" s="252"/>
      <c r="G35" s="252"/>
      <c r="I35" s="265">
        <f t="shared" si="11"/>
        <v>0</v>
      </c>
      <c r="J35" s="255">
        <f t="shared" si="0"/>
        <v>1</v>
      </c>
      <c r="K35" s="343">
        <f t="shared" si="12"/>
        <v>22</v>
      </c>
      <c r="L35" s="356"/>
      <c r="M35" s="356"/>
      <c r="N35" s="357">
        <f t="shared" si="8"/>
        <v>0</v>
      </c>
      <c r="O35" s="358"/>
      <c r="P35" s="358"/>
      <c r="Q35" s="359">
        <f t="shared" si="9"/>
        <v>0</v>
      </c>
      <c r="R35" s="359">
        <f t="shared" si="10"/>
        <v>0</v>
      </c>
      <c r="S35" s="360"/>
      <c r="T35" s="361"/>
      <c r="U35" s="255">
        <f t="shared" si="1"/>
        <v>1</v>
      </c>
      <c r="V35" s="169"/>
      <c r="W35" s="169"/>
      <c r="X35" s="169"/>
      <c r="Y35" s="169"/>
      <c r="Z35" s="169"/>
      <c r="AA35" s="378"/>
      <c r="AB35" s="169"/>
      <c r="AC35" s="169"/>
      <c r="AD35" s="169"/>
      <c r="AE35" s="371"/>
      <c r="AF35" s="371"/>
      <c r="AG35" s="371"/>
      <c r="AH35" s="169"/>
      <c r="AI35" s="169"/>
      <c r="AJ35" s="169"/>
      <c r="AK35" s="169"/>
      <c r="AL35" s="169"/>
      <c r="AM35" s="169"/>
      <c r="AN35" s="176"/>
      <c r="AO35" s="176"/>
      <c r="AP35" s="176"/>
    </row>
    <row r="36" spans="1:42" s="253" customFormat="1" ht="21" hidden="1" customHeight="1">
      <c r="A36" s="252"/>
      <c r="B36" s="252"/>
      <c r="C36" s="252"/>
      <c r="D36" s="252"/>
      <c r="E36" s="252"/>
      <c r="F36" s="252"/>
      <c r="G36" s="252"/>
      <c r="I36" s="265">
        <f t="shared" si="11"/>
        <v>0</v>
      </c>
      <c r="J36" s="255">
        <f t="shared" si="0"/>
        <v>1</v>
      </c>
      <c r="K36" s="343">
        <f t="shared" si="12"/>
        <v>23</v>
      </c>
      <c r="L36" s="356"/>
      <c r="M36" s="356"/>
      <c r="N36" s="357">
        <f t="shared" si="8"/>
        <v>0</v>
      </c>
      <c r="O36" s="358"/>
      <c r="P36" s="358"/>
      <c r="Q36" s="359">
        <f t="shared" si="9"/>
        <v>0</v>
      </c>
      <c r="R36" s="359">
        <f t="shared" si="10"/>
        <v>0</v>
      </c>
      <c r="S36" s="360"/>
      <c r="T36" s="361"/>
      <c r="U36" s="255">
        <f t="shared" si="1"/>
        <v>1</v>
      </c>
      <c r="V36" s="169"/>
      <c r="W36" s="169"/>
      <c r="X36" s="169"/>
      <c r="Y36" s="169"/>
      <c r="Z36" s="169"/>
      <c r="AA36" s="378"/>
      <c r="AB36" s="169"/>
      <c r="AC36" s="169"/>
      <c r="AD36" s="169"/>
      <c r="AE36" s="371"/>
      <c r="AF36" s="371"/>
      <c r="AG36" s="371"/>
      <c r="AH36" s="169"/>
      <c r="AI36" s="169"/>
      <c r="AJ36" s="169"/>
      <c r="AK36" s="169"/>
      <c r="AL36" s="169"/>
      <c r="AM36" s="169"/>
      <c r="AN36" s="176"/>
      <c r="AO36" s="176"/>
      <c r="AP36" s="176"/>
    </row>
    <row r="37" spans="1:42" s="253" customFormat="1" ht="21" hidden="1" customHeight="1">
      <c r="A37" s="252"/>
      <c r="B37" s="252"/>
      <c r="C37" s="252"/>
      <c r="D37" s="252"/>
      <c r="E37" s="252"/>
      <c r="F37" s="252"/>
      <c r="G37" s="252"/>
      <c r="I37" s="265">
        <f t="shared" si="11"/>
        <v>0</v>
      </c>
      <c r="J37" s="255">
        <f t="shared" si="0"/>
        <v>1</v>
      </c>
      <c r="K37" s="343">
        <f t="shared" si="12"/>
        <v>24</v>
      </c>
      <c r="L37" s="356"/>
      <c r="M37" s="356"/>
      <c r="N37" s="357">
        <f t="shared" si="8"/>
        <v>0</v>
      </c>
      <c r="O37" s="358"/>
      <c r="P37" s="358"/>
      <c r="Q37" s="359">
        <f t="shared" si="9"/>
        <v>0</v>
      </c>
      <c r="R37" s="359">
        <f t="shared" si="10"/>
        <v>0</v>
      </c>
      <c r="S37" s="360"/>
      <c r="T37" s="361"/>
      <c r="U37" s="255">
        <f t="shared" si="1"/>
        <v>1</v>
      </c>
      <c r="V37" s="169"/>
      <c r="W37" s="169"/>
      <c r="X37" s="169"/>
      <c r="Y37" s="169"/>
      <c r="Z37" s="169"/>
      <c r="AA37" s="378"/>
      <c r="AB37" s="169"/>
      <c r="AC37" s="169"/>
      <c r="AD37" s="169"/>
      <c r="AE37" s="371"/>
      <c r="AF37" s="371"/>
      <c r="AG37" s="371"/>
      <c r="AH37" s="169"/>
      <c r="AI37" s="169"/>
      <c r="AJ37" s="169"/>
      <c r="AK37" s="169"/>
      <c r="AL37" s="169"/>
      <c r="AM37" s="169"/>
      <c r="AN37" s="176"/>
      <c r="AO37" s="176"/>
      <c r="AP37" s="176"/>
    </row>
    <row r="38" spans="1:42" s="253" customFormat="1" ht="21" hidden="1" customHeight="1">
      <c r="A38" s="252"/>
      <c r="B38" s="252"/>
      <c r="C38" s="252"/>
      <c r="D38" s="252"/>
      <c r="E38" s="252"/>
      <c r="F38" s="252"/>
      <c r="G38" s="252"/>
      <c r="I38" s="265">
        <f t="shared" si="11"/>
        <v>0</v>
      </c>
      <c r="J38" s="255">
        <f t="shared" si="0"/>
        <v>1</v>
      </c>
      <c r="K38" s="343">
        <f t="shared" si="12"/>
        <v>25</v>
      </c>
      <c r="L38" s="356"/>
      <c r="M38" s="356"/>
      <c r="N38" s="357">
        <f t="shared" si="8"/>
        <v>0</v>
      </c>
      <c r="O38" s="358"/>
      <c r="P38" s="358"/>
      <c r="Q38" s="359">
        <f t="shared" si="9"/>
        <v>0</v>
      </c>
      <c r="R38" s="359">
        <f t="shared" si="10"/>
        <v>0</v>
      </c>
      <c r="S38" s="360"/>
      <c r="T38" s="361"/>
      <c r="U38" s="255">
        <f t="shared" si="1"/>
        <v>1</v>
      </c>
      <c r="V38" s="169"/>
      <c r="W38" s="169"/>
      <c r="X38" s="169"/>
      <c r="Y38" s="169"/>
      <c r="Z38" s="169"/>
      <c r="AA38" s="378"/>
      <c r="AB38" s="169"/>
      <c r="AC38" s="169"/>
      <c r="AD38" s="169"/>
      <c r="AE38" s="371"/>
      <c r="AF38" s="371"/>
      <c r="AG38" s="371"/>
      <c r="AH38" s="169"/>
      <c r="AI38" s="169"/>
      <c r="AJ38" s="169"/>
      <c r="AK38" s="169"/>
      <c r="AL38" s="169"/>
      <c r="AM38" s="169"/>
      <c r="AN38" s="176"/>
      <c r="AO38" s="176"/>
      <c r="AP38" s="176"/>
    </row>
    <row r="39" spans="1:42" s="253" customFormat="1" ht="21" hidden="1" customHeight="1">
      <c r="A39" s="252"/>
      <c r="B39" s="252"/>
      <c r="C39" s="252"/>
      <c r="D39" s="252"/>
      <c r="E39" s="252"/>
      <c r="F39" s="252"/>
      <c r="G39" s="252"/>
      <c r="I39" s="265">
        <f t="shared" si="11"/>
        <v>0</v>
      </c>
      <c r="J39" s="255">
        <f t="shared" si="0"/>
        <v>1</v>
      </c>
      <c r="K39" s="343">
        <f t="shared" si="12"/>
        <v>26</v>
      </c>
      <c r="L39" s="356"/>
      <c r="M39" s="356"/>
      <c r="N39" s="357">
        <f t="shared" si="8"/>
        <v>0</v>
      </c>
      <c r="O39" s="358"/>
      <c r="P39" s="358"/>
      <c r="Q39" s="359">
        <f t="shared" si="9"/>
        <v>0</v>
      </c>
      <c r="R39" s="359">
        <f t="shared" si="10"/>
        <v>0</v>
      </c>
      <c r="S39" s="360"/>
      <c r="T39" s="361"/>
      <c r="U39" s="255">
        <f t="shared" si="1"/>
        <v>1</v>
      </c>
      <c r="V39" s="169"/>
      <c r="W39" s="169"/>
      <c r="X39" s="169"/>
      <c r="Y39" s="169"/>
      <c r="Z39" s="169"/>
      <c r="AA39" s="378"/>
      <c r="AB39" s="169"/>
      <c r="AC39" s="169"/>
      <c r="AD39" s="169"/>
      <c r="AE39" s="371"/>
      <c r="AF39" s="371"/>
      <c r="AG39" s="371"/>
      <c r="AH39" s="169"/>
      <c r="AI39" s="169"/>
      <c r="AJ39" s="169"/>
      <c r="AK39" s="169"/>
      <c r="AL39" s="169"/>
      <c r="AM39" s="169"/>
      <c r="AN39" s="176"/>
      <c r="AO39" s="176"/>
      <c r="AP39" s="176"/>
    </row>
    <row r="40" spans="1:42" s="253" customFormat="1" ht="21" hidden="1" customHeight="1">
      <c r="A40" s="252"/>
      <c r="B40" s="252"/>
      <c r="C40" s="252"/>
      <c r="D40" s="252"/>
      <c r="E40" s="252"/>
      <c r="F40" s="252"/>
      <c r="G40" s="252"/>
      <c r="I40" s="265">
        <f t="shared" si="11"/>
        <v>0</v>
      </c>
      <c r="J40" s="255">
        <f t="shared" si="0"/>
        <v>1</v>
      </c>
      <c r="K40" s="343">
        <f t="shared" si="12"/>
        <v>27</v>
      </c>
      <c r="L40" s="356"/>
      <c r="M40" s="356"/>
      <c r="N40" s="357">
        <f t="shared" si="8"/>
        <v>0</v>
      </c>
      <c r="O40" s="358"/>
      <c r="P40" s="358"/>
      <c r="Q40" s="359">
        <f t="shared" si="9"/>
        <v>0</v>
      </c>
      <c r="R40" s="359">
        <f t="shared" si="10"/>
        <v>0</v>
      </c>
      <c r="S40" s="360"/>
      <c r="T40" s="361"/>
      <c r="U40" s="255">
        <f t="shared" si="1"/>
        <v>1</v>
      </c>
      <c r="V40" s="169"/>
      <c r="W40" s="169"/>
      <c r="X40" s="169"/>
      <c r="Y40" s="169"/>
      <c r="Z40" s="169"/>
      <c r="AA40" s="378"/>
      <c r="AB40" s="169"/>
      <c r="AC40" s="169"/>
      <c r="AD40" s="169"/>
      <c r="AE40" s="371"/>
      <c r="AF40" s="371"/>
      <c r="AG40" s="371"/>
      <c r="AH40" s="169"/>
      <c r="AI40" s="169"/>
      <c r="AJ40" s="169"/>
      <c r="AK40" s="169"/>
      <c r="AL40" s="169"/>
      <c r="AM40" s="169"/>
      <c r="AN40" s="176"/>
      <c r="AO40" s="176"/>
      <c r="AP40" s="176"/>
    </row>
    <row r="41" spans="1:42" s="253" customFormat="1" ht="21" hidden="1" customHeight="1">
      <c r="A41" s="252"/>
      <c r="B41" s="252"/>
      <c r="C41" s="252"/>
      <c r="D41" s="252"/>
      <c r="E41" s="252"/>
      <c r="F41" s="252"/>
      <c r="G41" s="252"/>
      <c r="I41" s="265">
        <f t="shared" si="11"/>
        <v>0</v>
      </c>
      <c r="J41" s="255">
        <f t="shared" si="0"/>
        <v>1</v>
      </c>
      <c r="K41" s="343">
        <f t="shared" si="12"/>
        <v>28</v>
      </c>
      <c r="L41" s="356"/>
      <c r="M41" s="356"/>
      <c r="N41" s="357">
        <f t="shared" si="8"/>
        <v>0</v>
      </c>
      <c r="O41" s="358"/>
      <c r="P41" s="358"/>
      <c r="Q41" s="359">
        <f t="shared" si="9"/>
        <v>0</v>
      </c>
      <c r="R41" s="359">
        <f t="shared" si="10"/>
        <v>0</v>
      </c>
      <c r="S41" s="360"/>
      <c r="T41" s="361"/>
      <c r="U41" s="255">
        <f t="shared" si="1"/>
        <v>1</v>
      </c>
      <c r="V41" s="169"/>
      <c r="W41" s="169"/>
      <c r="X41" s="169"/>
      <c r="Y41" s="169"/>
      <c r="Z41" s="169"/>
      <c r="AA41" s="378"/>
      <c r="AB41" s="169"/>
      <c r="AC41" s="169"/>
      <c r="AD41" s="169"/>
      <c r="AE41" s="371"/>
      <c r="AF41" s="371"/>
      <c r="AG41" s="371"/>
      <c r="AH41" s="169"/>
      <c r="AI41" s="169"/>
      <c r="AJ41" s="169"/>
      <c r="AK41" s="169"/>
      <c r="AL41" s="169"/>
      <c r="AM41" s="169"/>
      <c r="AN41" s="176"/>
      <c r="AO41" s="176"/>
      <c r="AP41" s="176"/>
    </row>
    <row r="42" spans="1:42" s="253" customFormat="1" ht="21" hidden="1" customHeight="1">
      <c r="A42" s="252"/>
      <c r="B42" s="252"/>
      <c r="C42" s="252"/>
      <c r="D42" s="252"/>
      <c r="E42" s="252"/>
      <c r="F42" s="252"/>
      <c r="G42" s="252"/>
      <c r="I42" s="265">
        <f t="shared" si="11"/>
        <v>0</v>
      </c>
      <c r="J42" s="255">
        <f t="shared" si="0"/>
        <v>1</v>
      </c>
      <c r="K42" s="343">
        <f t="shared" si="12"/>
        <v>29</v>
      </c>
      <c r="L42" s="356"/>
      <c r="M42" s="356"/>
      <c r="N42" s="357">
        <f t="shared" si="8"/>
        <v>0</v>
      </c>
      <c r="O42" s="358"/>
      <c r="P42" s="358"/>
      <c r="Q42" s="359">
        <f t="shared" si="9"/>
        <v>0</v>
      </c>
      <c r="R42" s="359">
        <f t="shared" si="10"/>
        <v>0</v>
      </c>
      <c r="S42" s="360"/>
      <c r="T42" s="361"/>
      <c r="U42" s="255">
        <f t="shared" si="1"/>
        <v>1</v>
      </c>
      <c r="V42" s="169"/>
      <c r="W42" s="169"/>
      <c r="X42" s="169"/>
      <c r="Y42" s="169"/>
      <c r="Z42" s="169"/>
      <c r="AA42" s="378"/>
      <c r="AB42" s="169"/>
      <c r="AC42" s="169"/>
      <c r="AD42" s="169"/>
      <c r="AE42" s="371"/>
      <c r="AF42" s="371"/>
      <c r="AG42" s="371"/>
      <c r="AH42" s="169"/>
      <c r="AI42" s="169"/>
      <c r="AJ42" s="169"/>
      <c r="AK42" s="169"/>
      <c r="AL42" s="169"/>
      <c r="AM42" s="169"/>
      <c r="AN42" s="176"/>
      <c r="AO42" s="176"/>
      <c r="AP42" s="176"/>
    </row>
    <row r="43" spans="1:42" s="253" customFormat="1" ht="21" hidden="1" customHeight="1">
      <c r="A43" s="252"/>
      <c r="B43" s="252"/>
      <c r="C43" s="252"/>
      <c r="D43" s="252"/>
      <c r="E43" s="252"/>
      <c r="F43" s="252"/>
      <c r="G43" s="252"/>
      <c r="I43" s="265">
        <f t="shared" si="11"/>
        <v>0</v>
      </c>
      <c r="J43" s="255">
        <f t="shared" si="0"/>
        <v>1</v>
      </c>
      <c r="K43" s="343">
        <f t="shared" si="12"/>
        <v>30</v>
      </c>
      <c r="L43" s="356"/>
      <c r="M43" s="356"/>
      <c r="N43" s="357">
        <f t="shared" si="8"/>
        <v>0</v>
      </c>
      <c r="O43" s="358"/>
      <c r="P43" s="358"/>
      <c r="Q43" s="359">
        <f t="shared" si="9"/>
        <v>0</v>
      </c>
      <c r="R43" s="359">
        <f t="shared" si="10"/>
        <v>0</v>
      </c>
      <c r="S43" s="360"/>
      <c r="T43" s="361"/>
      <c r="U43" s="255">
        <f t="shared" si="1"/>
        <v>1</v>
      </c>
      <c r="V43" s="169"/>
      <c r="W43" s="169"/>
      <c r="X43" s="169"/>
      <c r="Y43" s="169"/>
      <c r="Z43" s="169"/>
      <c r="AA43" s="378"/>
      <c r="AB43" s="169"/>
      <c r="AC43" s="169"/>
      <c r="AD43" s="169"/>
      <c r="AE43" s="371"/>
      <c r="AF43" s="371"/>
      <c r="AG43" s="371"/>
      <c r="AH43" s="169"/>
      <c r="AI43" s="169"/>
      <c r="AJ43" s="169"/>
      <c r="AK43" s="169"/>
      <c r="AL43" s="169"/>
      <c r="AM43" s="169"/>
      <c r="AN43" s="176"/>
      <c r="AO43" s="176"/>
      <c r="AP43" s="176"/>
    </row>
    <row r="44" spans="1:42" s="253" customFormat="1" ht="21" hidden="1" customHeight="1">
      <c r="A44" s="252"/>
      <c r="B44" s="252"/>
      <c r="C44" s="252"/>
      <c r="D44" s="252"/>
      <c r="E44" s="252"/>
      <c r="F44" s="252"/>
      <c r="G44" s="252"/>
      <c r="I44" s="265">
        <f t="shared" si="11"/>
        <v>0</v>
      </c>
      <c r="J44" s="255">
        <f t="shared" si="0"/>
        <v>1</v>
      </c>
      <c r="K44" s="343">
        <f t="shared" si="12"/>
        <v>31</v>
      </c>
      <c r="L44" s="356"/>
      <c r="M44" s="356"/>
      <c r="N44" s="357">
        <f t="shared" si="8"/>
        <v>0</v>
      </c>
      <c r="O44" s="358"/>
      <c r="P44" s="358"/>
      <c r="Q44" s="359">
        <f t="shared" si="9"/>
        <v>0</v>
      </c>
      <c r="R44" s="359">
        <f t="shared" si="10"/>
        <v>0</v>
      </c>
      <c r="S44" s="360"/>
      <c r="T44" s="361"/>
      <c r="U44" s="255">
        <f t="shared" si="1"/>
        <v>1</v>
      </c>
      <c r="V44" s="169"/>
      <c r="W44" s="169"/>
      <c r="X44" s="169"/>
      <c r="Y44" s="169"/>
      <c r="Z44" s="169"/>
      <c r="AA44" s="378"/>
      <c r="AB44" s="169"/>
      <c r="AC44" s="169"/>
      <c r="AD44" s="169"/>
      <c r="AE44" s="371"/>
      <c r="AF44" s="371"/>
      <c r="AG44" s="371"/>
      <c r="AH44" s="169"/>
      <c r="AI44" s="169"/>
      <c r="AJ44" s="169"/>
      <c r="AK44" s="169"/>
      <c r="AL44" s="169"/>
      <c r="AM44" s="169"/>
      <c r="AN44" s="176"/>
      <c r="AO44" s="176"/>
      <c r="AP44" s="176"/>
    </row>
    <row r="45" spans="1:42" s="253" customFormat="1" ht="21" hidden="1" customHeight="1">
      <c r="A45" s="252"/>
      <c r="B45" s="252"/>
      <c r="C45" s="252"/>
      <c r="D45" s="252"/>
      <c r="E45" s="252"/>
      <c r="F45" s="252"/>
      <c r="G45" s="252"/>
      <c r="I45" s="265">
        <f t="shared" si="11"/>
        <v>0</v>
      </c>
      <c r="J45" s="255">
        <f t="shared" si="0"/>
        <v>1</v>
      </c>
      <c r="K45" s="343">
        <f t="shared" si="12"/>
        <v>32</v>
      </c>
      <c r="L45" s="356"/>
      <c r="M45" s="356"/>
      <c r="N45" s="357">
        <f t="shared" si="8"/>
        <v>0</v>
      </c>
      <c r="O45" s="358"/>
      <c r="P45" s="358"/>
      <c r="Q45" s="359">
        <f t="shared" si="9"/>
        <v>0</v>
      </c>
      <c r="R45" s="359">
        <f t="shared" si="10"/>
        <v>0</v>
      </c>
      <c r="S45" s="360"/>
      <c r="T45" s="361"/>
      <c r="U45" s="255">
        <f t="shared" si="1"/>
        <v>1</v>
      </c>
      <c r="V45" s="169"/>
      <c r="W45" s="169"/>
      <c r="X45" s="169"/>
      <c r="Y45" s="169"/>
      <c r="Z45" s="169"/>
      <c r="AA45" s="378"/>
      <c r="AB45" s="169"/>
      <c r="AC45" s="169"/>
      <c r="AD45" s="169"/>
      <c r="AE45" s="371"/>
      <c r="AF45" s="371"/>
      <c r="AG45" s="371"/>
      <c r="AH45" s="169"/>
      <c r="AI45" s="169"/>
      <c r="AJ45" s="169"/>
      <c r="AK45" s="169"/>
      <c r="AL45" s="169"/>
      <c r="AM45" s="169"/>
      <c r="AN45" s="176"/>
      <c r="AO45" s="176"/>
      <c r="AP45" s="176"/>
    </row>
    <row r="46" spans="1:42" s="253" customFormat="1" ht="21" hidden="1" customHeight="1">
      <c r="A46" s="252"/>
      <c r="B46" s="252"/>
      <c r="C46" s="252"/>
      <c r="D46" s="252"/>
      <c r="E46" s="252"/>
      <c r="F46" s="252"/>
      <c r="G46" s="252"/>
      <c r="I46" s="265">
        <f t="shared" si="11"/>
        <v>0</v>
      </c>
      <c r="J46" s="255">
        <f t="shared" si="0"/>
        <v>1</v>
      </c>
      <c r="K46" s="343">
        <f t="shared" si="12"/>
        <v>33</v>
      </c>
      <c r="L46" s="356"/>
      <c r="M46" s="356"/>
      <c r="N46" s="357">
        <f t="shared" si="8"/>
        <v>0</v>
      </c>
      <c r="O46" s="358"/>
      <c r="P46" s="358"/>
      <c r="Q46" s="359">
        <f t="shared" si="9"/>
        <v>0</v>
      </c>
      <c r="R46" s="359">
        <f t="shared" si="10"/>
        <v>0</v>
      </c>
      <c r="S46" s="360"/>
      <c r="T46" s="361"/>
      <c r="U46" s="255">
        <f t="shared" si="1"/>
        <v>1</v>
      </c>
      <c r="V46" s="169"/>
      <c r="W46" s="169"/>
      <c r="X46" s="169"/>
      <c r="Y46" s="169"/>
      <c r="Z46" s="169"/>
      <c r="AA46" s="378"/>
      <c r="AB46" s="169"/>
      <c r="AC46" s="169"/>
      <c r="AD46" s="169"/>
      <c r="AE46" s="371"/>
      <c r="AF46" s="371"/>
      <c r="AG46" s="371"/>
      <c r="AH46" s="169"/>
      <c r="AI46" s="169"/>
      <c r="AJ46" s="169"/>
      <c r="AK46" s="169"/>
      <c r="AL46" s="169"/>
      <c r="AM46" s="169"/>
      <c r="AN46" s="176"/>
      <c r="AO46" s="176"/>
      <c r="AP46" s="176"/>
    </row>
    <row r="47" spans="1:42" s="253" customFormat="1" ht="21" hidden="1" customHeight="1">
      <c r="A47" s="252"/>
      <c r="B47" s="252"/>
      <c r="C47" s="252"/>
      <c r="D47" s="252"/>
      <c r="E47" s="252"/>
      <c r="F47" s="252"/>
      <c r="G47" s="252"/>
      <c r="I47" s="265">
        <f t="shared" si="11"/>
        <v>0</v>
      </c>
      <c r="J47" s="255">
        <f t="shared" si="0"/>
        <v>1</v>
      </c>
      <c r="K47" s="343">
        <f t="shared" si="12"/>
        <v>34</v>
      </c>
      <c r="L47" s="356"/>
      <c r="M47" s="356"/>
      <c r="N47" s="357">
        <f t="shared" si="8"/>
        <v>0</v>
      </c>
      <c r="O47" s="358"/>
      <c r="P47" s="358"/>
      <c r="Q47" s="359">
        <f t="shared" si="9"/>
        <v>0</v>
      </c>
      <c r="R47" s="359">
        <f t="shared" si="10"/>
        <v>0</v>
      </c>
      <c r="S47" s="360"/>
      <c r="T47" s="361"/>
      <c r="U47" s="255">
        <f t="shared" si="1"/>
        <v>1</v>
      </c>
      <c r="V47" s="169"/>
      <c r="W47" s="169"/>
      <c r="X47" s="169"/>
      <c r="Y47" s="169"/>
      <c r="Z47" s="169"/>
      <c r="AA47" s="378"/>
      <c r="AB47" s="169"/>
      <c r="AC47" s="169"/>
      <c r="AD47" s="169"/>
      <c r="AE47" s="371"/>
      <c r="AF47" s="371"/>
      <c r="AG47" s="371"/>
      <c r="AH47" s="169"/>
      <c r="AI47" s="169"/>
      <c r="AJ47" s="169"/>
      <c r="AK47" s="169"/>
      <c r="AL47" s="169"/>
      <c r="AM47" s="169"/>
      <c r="AN47" s="176"/>
      <c r="AO47" s="176"/>
      <c r="AP47" s="176"/>
    </row>
    <row r="48" spans="1:42" s="253" customFormat="1" ht="21" hidden="1" customHeight="1">
      <c r="A48" s="252"/>
      <c r="B48" s="252"/>
      <c r="C48" s="252"/>
      <c r="D48" s="252"/>
      <c r="E48" s="252"/>
      <c r="F48" s="252"/>
      <c r="G48" s="252"/>
      <c r="I48" s="265">
        <f t="shared" si="11"/>
        <v>0</v>
      </c>
      <c r="J48" s="255">
        <f t="shared" si="0"/>
        <v>1</v>
      </c>
      <c r="K48" s="343">
        <f t="shared" si="12"/>
        <v>35</v>
      </c>
      <c r="L48" s="356"/>
      <c r="M48" s="356"/>
      <c r="N48" s="357">
        <f t="shared" si="8"/>
        <v>0</v>
      </c>
      <c r="O48" s="358"/>
      <c r="P48" s="358"/>
      <c r="Q48" s="359">
        <f t="shared" si="9"/>
        <v>0</v>
      </c>
      <c r="R48" s="359">
        <f t="shared" si="10"/>
        <v>0</v>
      </c>
      <c r="S48" s="360"/>
      <c r="T48" s="361"/>
      <c r="U48" s="255">
        <f t="shared" si="1"/>
        <v>1</v>
      </c>
      <c r="V48" s="169"/>
      <c r="W48" s="169"/>
      <c r="X48" s="169"/>
      <c r="Y48" s="169"/>
      <c r="Z48" s="169"/>
      <c r="AA48" s="378"/>
      <c r="AB48" s="169"/>
      <c r="AC48" s="169"/>
      <c r="AD48" s="169"/>
      <c r="AE48" s="371"/>
      <c r="AF48" s="371"/>
      <c r="AG48" s="371"/>
      <c r="AH48" s="169"/>
      <c r="AI48" s="169"/>
      <c r="AJ48" s="169"/>
      <c r="AK48" s="169"/>
      <c r="AL48" s="169"/>
      <c r="AM48" s="169"/>
      <c r="AN48" s="176"/>
      <c r="AO48" s="176"/>
      <c r="AP48" s="176"/>
    </row>
    <row r="49" spans="1:42" s="253" customFormat="1" ht="21" hidden="1" customHeight="1">
      <c r="A49" s="252"/>
      <c r="B49" s="252"/>
      <c r="C49" s="252"/>
      <c r="D49" s="252"/>
      <c r="E49" s="252"/>
      <c r="F49" s="252"/>
      <c r="G49" s="252"/>
      <c r="I49" s="265">
        <f t="shared" si="11"/>
        <v>0</v>
      </c>
      <c r="J49" s="255">
        <f t="shared" si="0"/>
        <v>1</v>
      </c>
      <c r="K49" s="343">
        <f t="shared" si="12"/>
        <v>36</v>
      </c>
      <c r="L49" s="356"/>
      <c r="M49" s="356"/>
      <c r="N49" s="357">
        <f t="shared" si="8"/>
        <v>0</v>
      </c>
      <c r="O49" s="358"/>
      <c r="P49" s="358"/>
      <c r="Q49" s="359">
        <f t="shared" si="9"/>
        <v>0</v>
      </c>
      <c r="R49" s="359">
        <f t="shared" si="10"/>
        <v>0</v>
      </c>
      <c r="S49" s="360"/>
      <c r="T49" s="361"/>
      <c r="U49" s="255">
        <f t="shared" si="1"/>
        <v>1</v>
      </c>
      <c r="V49" s="169"/>
      <c r="W49" s="169"/>
      <c r="X49" s="169"/>
      <c r="Y49" s="169"/>
      <c r="Z49" s="169"/>
      <c r="AA49" s="378"/>
      <c r="AB49" s="169"/>
      <c r="AC49" s="169"/>
      <c r="AD49" s="169"/>
      <c r="AE49" s="371"/>
      <c r="AF49" s="371"/>
      <c r="AG49" s="371"/>
      <c r="AH49" s="169"/>
      <c r="AI49" s="169"/>
      <c r="AJ49" s="169"/>
      <c r="AK49" s="169"/>
      <c r="AL49" s="169"/>
      <c r="AM49" s="169"/>
      <c r="AN49" s="176"/>
      <c r="AO49" s="176"/>
      <c r="AP49" s="176"/>
    </row>
    <row r="50" spans="1:42" s="253" customFormat="1" ht="21" hidden="1" customHeight="1" thickBot="1">
      <c r="A50" s="252"/>
      <c r="B50" s="252"/>
      <c r="C50" s="252"/>
      <c r="D50" s="252"/>
      <c r="E50" s="252"/>
      <c r="F50" s="252"/>
      <c r="G50" s="252"/>
      <c r="I50" s="265">
        <f t="shared" si="11"/>
        <v>0</v>
      </c>
      <c r="J50" s="255">
        <f t="shared" si="0"/>
        <v>1</v>
      </c>
      <c r="K50" s="385">
        <f t="shared" si="12"/>
        <v>37</v>
      </c>
      <c r="L50" s="386"/>
      <c r="M50" s="386"/>
      <c r="N50" s="387">
        <f t="shared" si="8"/>
        <v>0</v>
      </c>
      <c r="O50" s="388"/>
      <c r="P50" s="388"/>
      <c r="Q50" s="389">
        <f t="shared" si="9"/>
        <v>0</v>
      </c>
      <c r="R50" s="389">
        <f t="shared" si="10"/>
        <v>0</v>
      </c>
      <c r="S50" s="390"/>
      <c r="T50" s="391"/>
      <c r="U50" s="255">
        <f t="shared" si="1"/>
        <v>1</v>
      </c>
      <c r="V50" s="169"/>
      <c r="W50" s="169"/>
      <c r="X50" s="169"/>
      <c r="Y50" s="169"/>
      <c r="Z50" s="169"/>
      <c r="AA50" s="378"/>
      <c r="AB50" s="169"/>
      <c r="AC50" s="169"/>
      <c r="AD50" s="169"/>
      <c r="AE50" s="371"/>
      <c r="AF50" s="371"/>
      <c r="AG50" s="371"/>
      <c r="AH50" s="169"/>
      <c r="AI50" s="169"/>
      <c r="AJ50" s="169"/>
      <c r="AK50" s="169"/>
      <c r="AL50" s="169"/>
      <c r="AM50" s="169"/>
      <c r="AN50" s="176"/>
      <c r="AO50" s="176"/>
      <c r="AP50" s="176"/>
    </row>
    <row r="51" spans="1:42" s="253" customFormat="1" ht="21" hidden="1" customHeight="1">
      <c r="A51" s="252"/>
      <c r="B51" s="252"/>
      <c r="C51" s="252"/>
      <c r="D51" s="252"/>
      <c r="E51" s="252"/>
      <c r="F51" s="252"/>
      <c r="G51" s="252"/>
      <c r="I51" s="265">
        <f>IF((O$53+P$53)&gt;0,1,0)</f>
        <v>0</v>
      </c>
      <c r="J51" s="255">
        <f t="shared" si="0"/>
        <v>1</v>
      </c>
      <c r="K51" s="2439" t="s">
        <v>942</v>
      </c>
      <c r="L51" s="2441" t="s">
        <v>943</v>
      </c>
      <c r="M51" s="2443" t="s">
        <v>944</v>
      </c>
      <c r="N51" s="2443" t="s">
        <v>945</v>
      </c>
      <c r="O51" s="2445" t="s">
        <v>946</v>
      </c>
      <c r="P51" s="2445"/>
      <c r="Q51" s="2445" t="s">
        <v>947</v>
      </c>
      <c r="R51" s="2445"/>
      <c r="S51" s="2446" t="s">
        <v>948</v>
      </c>
      <c r="T51" s="2448" t="s">
        <v>1162</v>
      </c>
      <c r="U51" s="255">
        <f t="shared" si="1"/>
        <v>1</v>
      </c>
      <c r="V51" s="169"/>
      <c r="W51" s="169"/>
      <c r="X51" s="169"/>
      <c r="Y51" s="169"/>
      <c r="Z51" s="169"/>
      <c r="AA51" s="378"/>
      <c r="AB51" s="169"/>
      <c r="AC51" s="169"/>
      <c r="AD51" s="169"/>
      <c r="AE51" s="371"/>
      <c r="AF51" s="371"/>
      <c r="AG51" s="371"/>
      <c r="AH51" s="169"/>
      <c r="AI51" s="169"/>
      <c r="AJ51" s="169"/>
      <c r="AK51" s="169"/>
      <c r="AL51" s="169"/>
      <c r="AM51" s="169"/>
      <c r="AN51" s="176"/>
      <c r="AO51" s="176"/>
      <c r="AP51" s="176"/>
    </row>
    <row r="52" spans="1:42" s="253" customFormat="1" ht="21" hidden="1" customHeight="1">
      <c r="A52" s="252"/>
      <c r="B52" s="252"/>
      <c r="C52" s="252"/>
      <c r="D52" s="252"/>
      <c r="E52" s="252"/>
      <c r="F52" s="252"/>
      <c r="G52" s="252"/>
      <c r="I52" s="265">
        <f t="shared" ref="I52:I75" si="13">IF((O$53+P$53)&gt;0,1,0)</f>
        <v>0</v>
      </c>
      <c r="J52" s="255">
        <f t="shared" si="0"/>
        <v>1</v>
      </c>
      <c r="K52" s="2440"/>
      <c r="L52" s="2442"/>
      <c r="M52" s="2444"/>
      <c r="N52" s="2444"/>
      <c r="O52" s="334" t="s">
        <v>786</v>
      </c>
      <c r="P52" s="335" t="s">
        <v>787</v>
      </c>
      <c r="Q52" s="335" t="s">
        <v>786</v>
      </c>
      <c r="R52" s="336" t="s">
        <v>787</v>
      </c>
      <c r="S52" s="2447"/>
      <c r="T52" s="2449"/>
      <c r="U52" s="255">
        <f t="shared" si="1"/>
        <v>1</v>
      </c>
      <c r="V52" s="169"/>
      <c r="W52" s="169"/>
      <c r="X52" s="169"/>
      <c r="Y52" s="169"/>
      <c r="Z52" s="169"/>
      <c r="AA52" s="378"/>
      <c r="AB52" s="169"/>
      <c r="AC52" s="169"/>
      <c r="AD52" s="169"/>
      <c r="AE52" s="371"/>
      <c r="AF52" s="371"/>
      <c r="AG52" s="371"/>
      <c r="AH52" s="169"/>
      <c r="AI52" s="169"/>
      <c r="AJ52" s="169"/>
      <c r="AK52" s="169"/>
      <c r="AL52" s="169"/>
      <c r="AM52" s="169"/>
      <c r="AN52" s="176"/>
      <c r="AO52" s="176"/>
      <c r="AP52" s="176"/>
    </row>
    <row r="53" spans="1:42" s="253" customFormat="1" ht="21" hidden="1" customHeight="1">
      <c r="A53" s="252"/>
      <c r="B53" s="252"/>
      <c r="C53" s="252"/>
      <c r="D53" s="252"/>
      <c r="E53" s="252"/>
      <c r="F53" s="252"/>
      <c r="G53" s="252"/>
      <c r="I53" s="265">
        <f t="shared" si="13"/>
        <v>0</v>
      </c>
      <c r="J53" s="255">
        <f t="shared" si="0"/>
        <v>1</v>
      </c>
      <c r="K53" s="343">
        <f>+K50+1</f>
        <v>38</v>
      </c>
      <c r="L53" s="356"/>
      <c r="M53" s="356"/>
      <c r="N53" s="357">
        <f t="shared" si="8"/>
        <v>0</v>
      </c>
      <c r="O53" s="358"/>
      <c r="P53" s="358"/>
      <c r="Q53" s="359">
        <f t="shared" si="9"/>
        <v>0</v>
      </c>
      <c r="R53" s="359">
        <f t="shared" si="10"/>
        <v>0</v>
      </c>
      <c r="S53" s="360"/>
      <c r="T53" s="361"/>
      <c r="U53" s="255">
        <f t="shared" si="1"/>
        <v>1</v>
      </c>
      <c r="V53" s="169"/>
      <c r="W53" s="169"/>
      <c r="X53" s="169"/>
      <c r="Y53" s="169"/>
      <c r="Z53" s="169"/>
      <c r="AA53" s="378"/>
      <c r="AB53" s="169"/>
      <c r="AC53" s="169"/>
      <c r="AD53" s="169"/>
      <c r="AE53" s="371"/>
      <c r="AF53" s="371"/>
      <c r="AG53" s="371"/>
      <c r="AH53" s="169"/>
      <c r="AI53" s="169"/>
      <c r="AJ53" s="169"/>
      <c r="AK53" s="169"/>
      <c r="AL53" s="169"/>
      <c r="AM53" s="169"/>
      <c r="AN53" s="176"/>
      <c r="AO53" s="176"/>
      <c r="AP53" s="176"/>
    </row>
    <row r="54" spans="1:42" s="253" customFormat="1" ht="21" hidden="1" customHeight="1">
      <c r="A54" s="252"/>
      <c r="B54" s="252"/>
      <c r="C54" s="252"/>
      <c r="D54" s="252"/>
      <c r="E54" s="252"/>
      <c r="F54" s="252"/>
      <c r="G54" s="252"/>
      <c r="I54" s="265">
        <f t="shared" si="13"/>
        <v>0</v>
      </c>
      <c r="J54" s="255">
        <f t="shared" si="0"/>
        <v>1</v>
      </c>
      <c r="K54" s="343">
        <f t="shared" ref="K54:K75" si="14">+K53+1</f>
        <v>39</v>
      </c>
      <c r="L54" s="356"/>
      <c r="M54" s="356"/>
      <c r="N54" s="357">
        <f t="shared" si="8"/>
        <v>0</v>
      </c>
      <c r="O54" s="358"/>
      <c r="P54" s="358"/>
      <c r="Q54" s="359">
        <f t="shared" si="9"/>
        <v>0</v>
      </c>
      <c r="R54" s="359">
        <f t="shared" si="10"/>
        <v>0</v>
      </c>
      <c r="S54" s="360"/>
      <c r="T54" s="361"/>
      <c r="U54" s="255">
        <f t="shared" si="1"/>
        <v>1</v>
      </c>
      <c r="V54" s="169"/>
      <c r="W54" s="169"/>
      <c r="X54" s="169"/>
      <c r="Y54" s="169"/>
      <c r="Z54" s="169"/>
      <c r="AA54" s="378"/>
      <c r="AB54" s="169"/>
      <c r="AC54" s="169"/>
      <c r="AD54" s="169"/>
      <c r="AE54" s="371"/>
      <c r="AF54" s="371"/>
      <c r="AG54" s="371"/>
      <c r="AH54" s="169"/>
      <c r="AI54" s="169"/>
      <c r="AJ54" s="169"/>
      <c r="AK54" s="169"/>
      <c r="AL54" s="169"/>
      <c r="AM54" s="169"/>
      <c r="AN54" s="176"/>
      <c r="AO54" s="176"/>
      <c r="AP54" s="176"/>
    </row>
    <row r="55" spans="1:42" s="253" customFormat="1" ht="21" hidden="1" customHeight="1">
      <c r="A55" s="252"/>
      <c r="B55" s="252"/>
      <c r="C55" s="252"/>
      <c r="D55" s="252"/>
      <c r="E55" s="252"/>
      <c r="F55" s="252"/>
      <c r="G55" s="252"/>
      <c r="I55" s="265">
        <f t="shared" si="13"/>
        <v>0</v>
      </c>
      <c r="J55" s="255">
        <f t="shared" si="0"/>
        <v>1</v>
      </c>
      <c r="K55" s="343">
        <f t="shared" si="14"/>
        <v>40</v>
      </c>
      <c r="L55" s="356"/>
      <c r="M55" s="356"/>
      <c r="N55" s="357">
        <f t="shared" si="8"/>
        <v>0</v>
      </c>
      <c r="O55" s="358"/>
      <c r="P55" s="358"/>
      <c r="Q55" s="359">
        <f t="shared" si="9"/>
        <v>0</v>
      </c>
      <c r="R55" s="359">
        <f t="shared" si="10"/>
        <v>0</v>
      </c>
      <c r="S55" s="360"/>
      <c r="T55" s="361"/>
      <c r="U55" s="255">
        <f t="shared" si="1"/>
        <v>1</v>
      </c>
      <c r="V55" s="169"/>
      <c r="W55" s="169"/>
      <c r="X55" s="169"/>
      <c r="Y55" s="169"/>
      <c r="Z55" s="169"/>
      <c r="AA55" s="378"/>
      <c r="AB55" s="169"/>
      <c r="AC55" s="169"/>
      <c r="AD55" s="169"/>
      <c r="AE55" s="371"/>
      <c r="AF55" s="371"/>
      <c r="AG55" s="371"/>
      <c r="AH55" s="169"/>
      <c r="AI55" s="169"/>
      <c r="AJ55" s="169"/>
      <c r="AK55" s="169"/>
      <c r="AL55" s="169"/>
      <c r="AM55" s="169"/>
      <c r="AN55" s="176"/>
      <c r="AO55" s="176"/>
      <c r="AP55" s="176"/>
    </row>
    <row r="56" spans="1:42" s="253" customFormat="1" ht="21" hidden="1" customHeight="1">
      <c r="A56" s="252"/>
      <c r="B56" s="252"/>
      <c r="C56" s="252"/>
      <c r="D56" s="252"/>
      <c r="E56" s="252"/>
      <c r="F56" s="252"/>
      <c r="G56" s="252"/>
      <c r="I56" s="265">
        <f t="shared" si="13"/>
        <v>0</v>
      </c>
      <c r="J56" s="255">
        <f t="shared" si="0"/>
        <v>1</v>
      </c>
      <c r="K56" s="343">
        <f t="shared" si="14"/>
        <v>41</v>
      </c>
      <c r="L56" s="356"/>
      <c r="M56" s="356"/>
      <c r="N56" s="357">
        <f t="shared" si="8"/>
        <v>0</v>
      </c>
      <c r="O56" s="358"/>
      <c r="P56" s="358"/>
      <c r="Q56" s="359">
        <f t="shared" si="9"/>
        <v>0</v>
      </c>
      <c r="R56" s="359">
        <f t="shared" si="10"/>
        <v>0</v>
      </c>
      <c r="S56" s="360"/>
      <c r="T56" s="361"/>
      <c r="U56" s="255">
        <f t="shared" si="1"/>
        <v>1</v>
      </c>
      <c r="V56" s="169"/>
      <c r="W56" s="169"/>
      <c r="X56" s="169"/>
      <c r="Y56" s="169"/>
      <c r="Z56" s="169"/>
      <c r="AA56" s="378"/>
      <c r="AB56" s="169"/>
      <c r="AC56" s="169"/>
      <c r="AD56" s="169"/>
      <c r="AE56" s="371"/>
      <c r="AF56" s="371"/>
      <c r="AG56" s="371"/>
      <c r="AH56" s="169"/>
      <c r="AI56" s="169"/>
      <c r="AJ56" s="169"/>
      <c r="AK56" s="169"/>
      <c r="AL56" s="169"/>
      <c r="AM56" s="169"/>
      <c r="AN56" s="176"/>
      <c r="AO56" s="176"/>
      <c r="AP56" s="176"/>
    </row>
    <row r="57" spans="1:42" s="253" customFormat="1" ht="21" hidden="1" customHeight="1">
      <c r="A57" s="252"/>
      <c r="B57" s="252"/>
      <c r="C57" s="252"/>
      <c r="D57" s="252"/>
      <c r="E57" s="252"/>
      <c r="F57" s="252"/>
      <c r="G57" s="252"/>
      <c r="I57" s="265">
        <f t="shared" si="13"/>
        <v>0</v>
      </c>
      <c r="J57" s="255">
        <f t="shared" si="0"/>
        <v>1</v>
      </c>
      <c r="K57" s="343">
        <f t="shared" si="14"/>
        <v>42</v>
      </c>
      <c r="L57" s="356"/>
      <c r="M57" s="356"/>
      <c r="N57" s="357">
        <f t="shared" si="8"/>
        <v>0</v>
      </c>
      <c r="O57" s="358"/>
      <c r="P57" s="358"/>
      <c r="Q57" s="359">
        <f t="shared" si="9"/>
        <v>0</v>
      </c>
      <c r="R57" s="359">
        <f t="shared" si="10"/>
        <v>0</v>
      </c>
      <c r="S57" s="360"/>
      <c r="T57" s="361"/>
      <c r="U57" s="255">
        <f t="shared" si="1"/>
        <v>1</v>
      </c>
      <c r="V57" s="169"/>
      <c r="W57" s="169"/>
      <c r="X57" s="169"/>
      <c r="Y57" s="169"/>
      <c r="Z57" s="169"/>
      <c r="AA57" s="378"/>
      <c r="AB57" s="169"/>
      <c r="AC57" s="169"/>
      <c r="AD57" s="169"/>
      <c r="AE57" s="371"/>
      <c r="AF57" s="371"/>
      <c r="AG57" s="371"/>
      <c r="AH57" s="169"/>
      <c r="AI57" s="169"/>
      <c r="AJ57" s="169"/>
      <c r="AK57" s="169"/>
      <c r="AL57" s="169"/>
      <c r="AM57" s="169"/>
      <c r="AN57" s="176"/>
      <c r="AO57" s="176"/>
      <c r="AP57" s="176"/>
    </row>
    <row r="58" spans="1:42" s="253" customFormat="1" ht="21" hidden="1" customHeight="1">
      <c r="A58" s="252"/>
      <c r="B58" s="252"/>
      <c r="C58" s="252"/>
      <c r="D58" s="252"/>
      <c r="E58" s="252"/>
      <c r="F58" s="252"/>
      <c r="G58" s="252"/>
      <c r="I58" s="265">
        <f t="shared" si="13"/>
        <v>0</v>
      </c>
      <c r="J58" s="255">
        <f t="shared" si="0"/>
        <v>1</v>
      </c>
      <c r="K58" s="343">
        <f t="shared" si="14"/>
        <v>43</v>
      </c>
      <c r="L58" s="356"/>
      <c r="M58" s="356"/>
      <c r="N58" s="357">
        <f t="shared" si="8"/>
        <v>0</v>
      </c>
      <c r="O58" s="358"/>
      <c r="P58" s="358"/>
      <c r="Q58" s="359">
        <f t="shared" si="9"/>
        <v>0</v>
      </c>
      <c r="R58" s="359">
        <f t="shared" si="10"/>
        <v>0</v>
      </c>
      <c r="S58" s="360"/>
      <c r="T58" s="361"/>
      <c r="U58" s="255">
        <f t="shared" si="1"/>
        <v>1</v>
      </c>
      <c r="V58" s="169"/>
      <c r="W58" s="169"/>
      <c r="X58" s="169"/>
      <c r="Y58" s="169"/>
      <c r="Z58" s="169"/>
      <c r="AA58" s="378"/>
      <c r="AB58" s="169"/>
      <c r="AC58" s="169"/>
      <c r="AD58" s="169"/>
      <c r="AE58" s="371"/>
      <c r="AF58" s="371"/>
      <c r="AG58" s="371"/>
      <c r="AH58" s="169"/>
      <c r="AI58" s="169"/>
      <c r="AJ58" s="169"/>
      <c r="AK58" s="169"/>
      <c r="AL58" s="169"/>
      <c r="AM58" s="169"/>
      <c r="AN58" s="176"/>
      <c r="AO58" s="176"/>
      <c r="AP58" s="176"/>
    </row>
    <row r="59" spans="1:42" s="253" customFormat="1" ht="21" hidden="1" customHeight="1">
      <c r="A59" s="252"/>
      <c r="B59" s="252"/>
      <c r="C59" s="252"/>
      <c r="D59" s="252"/>
      <c r="E59" s="252"/>
      <c r="F59" s="252"/>
      <c r="G59" s="252"/>
      <c r="I59" s="265">
        <f t="shared" si="13"/>
        <v>0</v>
      </c>
      <c r="J59" s="255">
        <f t="shared" si="0"/>
        <v>1</v>
      </c>
      <c r="K59" s="343">
        <f t="shared" si="14"/>
        <v>44</v>
      </c>
      <c r="L59" s="356"/>
      <c r="M59" s="356"/>
      <c r="N59" s="357">
        <f t="shared" si="8"/>
        <v>0</v>
      </c>
      <c r="O59" s="358"/>
      <c r="P59" s="358"/>
      <c r="Q59" s="359">
        <f t="shared" si="9"/>
        <v>0</v>
      </c>
      <c r="R59" s="359">
        <f t="shared" si="10"/>
        <v>0</v>
      </c>
      <c r="S59" s="360"/>
      <c r="T59" s="361"/>
      <c r="U59" s="255">
        <f t="shared" si="1"/>
        <v>1</v>
      </c>
      <c r="V59" s="169"/>
      <c r="W59" s="169"/>
      <c r="X59" s="169"/>
      <c r="Y59" s="169"/>
      <c r="Z59" s="169"/>
      <c r="AA59" s="378"/>
      <c r="AB59" s="169"/>
      <c r="AC59" s="169"/>
      <c r="AD59" s="169"/>
      <c r="AE59" s="371"/>
      <c r="AF59" s="371"/>
      <c r="AG59" s="371"/>
      <c r="AH59" s="169"/>
      <c r="AI59" s="169"/>
      <c r="AJ59" s="169"/>
      <c r="AK59" s="169"/>
      <c r="AL59" s="169"/>
      <c r="AM59" s="169"/>
      <c r="AN59" s="176"/>
      <c r="AO59" s="176"/>
      <c r="AP59" s="176"/>
    </row>
    <row r="60" spans="1:42" s="253" customFormat="1" ht="21" hidden="1" customHeight="1">
      <c r="A60" s="252"/>
      <c r="B60" s="252"/>
      <c r="C60" s="252"/>
      <c r="D60" s="252"/>
      <c r="E60" s="252"/>
      <c r="F60" s="252"/>
      <c r="G60" s="252"/>
      <c r="I60" s="265">
        <f t="shared" si="13"/>
        <v>0</v>
      </c>
      <c r="J60" s="255">
        <f t="shared" si="0"/>
        <v>1</v>
      </c>
      <c r="K60" s="343">
        <f t="shared" si="14"/>
        <v>45</v>
      </c>
      <c r="L60" s="356"/>
      <c r="M60" s="356"/>
      <c r="N60" s="357">
        <f t="shared" si="8"/>
        <v>0</v>
      </c>
      <c r="O60" s="358"/>
      <c r="P60" s="358"/>
      <c r="Q60" s="359">
        <f t="shared" si="9"/>
        <v>0</v>
      </c>
      <c r="R60" s="359">
        <f t="shared" si="10"/>
        <v>0</v>
      </c>
      <c r="S60" s="360"/>
      <c r="T60" s="361"/>
      <c r="U60" s="255">
        <f t="shared" si="1"/>
        <v>1</v>
      </c>
      <c r="V60" s="169"/>
      <c r="W60" s="169"/>
      <c r="X60" s="169"/>
      <c r="Y60" s="169"/>
      <c r="Z60" s="169"/>
      <c r="AA60" s="378"/>
      <c r="AB60" s="169"/>
      <c r="AC60" s="169"/>
      <c r="AD60" s="169"/>
      <c r="AE60" s="371"/>
      <c r="AF60" s="371"/>
      <c r="AG60" s="371"/>
      <c r="AH60" s="169"/>
      <c r="AI60" s="169"/>
      <c r="AJ60" s="169"/>
      <c r="AK60" s="169"/>
      <c r="AL60" s="169"/>
      <c r="AM60" s="169"/>
      <c r="AN60" s="176"/>
      <c r="AO60" s="176"/>
      <c r="AP60" s="176"/>
    </row>
    <row r="61" spans="1:42" s="253" customFormat="1" ht="21" hidden="1" customHeight="1">
      <c r="A61" s="252"/>
      <c r="B61" s="252"/>
      <c r="C61" s="252"/>
      <c r="D61" s="252"/>
      <c r="E61" s="252"/>
      <c r="F61" s="252"/>
      <c r="G61" s="252"/>
      <c r="I61" s="265">
        <f t="shared" si="13"/>
        <v>0</v>
      </c>
      <c r="J61" s="255">
        <f t="shared" si="0"/>
        <v>1</v>
      </c>
      <c r="K61" s="343">
        <f t="shared" si="14"/>
        <v>46</v>
      </c>
      <c r="L61" s="356"/>
      <c r="M61" s="356"/>
      <c r="N61" s="357">
        <f t="shared" si="8"/>
        <v>0</v>
      </c>
      <c r="O61" s="358"/>
      <c r="P61" s="358"/>
      <c r="Q61" s="359">
        <f t="shared" si="9"/>
        <v>0</v>
      </c>
      <c r="R61" s="359">
        <f t="shared" si="10"/>
        <v>0</v>
      </c>
      <c r="S61" s="360"/>
      <c r="T61" s="361"/>
      <c r="U61" s="255">
        <f t="shared" si="1"/>
        <v>1</v>
      </c>
      <c r="V61" s="169"/>
      <c r="W61" s="169"/>
      <c r="X61" s="169"/>
      <c r="Y61" s="169"/>
      <c r="Z61" s="169"/>
      <c r="AA61" s="378"/>
      <c r="AB61" s="169"/>
      <c r="AC61" s="169"/>
      <c r="AD61" s="169"/>
      <c r="AE61" s="371"/>
      <c r="AF61" s="371"/>
      <c r="AG61" s="371"/>
      <c r="AH61" s="169"/>
      <c r="AI61" s="169"/>
      <c r="AJ61" s="169"/>
      <c r="AK61" s="169"/>
      <c r="AL61" s="169"/>
      <c r="AM61" s="169"/>
      <c r="AN61" s="176"/>
      <c r="AO61" s="176"/>
      <c r="AP61" s="176"/>
    </row>
    <row r="62" spans="1:42" s="253" customFormat="1" ht="21" hidden="1" customHeight="1">
      <c r="A62" s="252"/>
      <c r="B62" s="252"/>
      <c r="C62" s="252"/>
      <c r="D62" s="252"/>
      <c r="E62" s="252"/>
      <c r="F62" s="252"/>
      <c r="G62" s="252"/>
      <c r="I62" s="265">
        <f t="shared" si="13"/>
        <v>0</v>
      </c>
      <c r="J62" s="255">
        <f t="shared" si="0"/>
        <v>1</v>
      </c>
      <c r="K62" s="343">
        <f t="shared" si="14"/>
        <v>47</v>
      </c>
      <c r="L62" s="356"/>
      <c r="M62" s="356"/>
      <c r="N62" s="357">
        <f t="shared" si="8"/>
        <v>0</v>
      </c>
      <c r="O62" s="358"/>
      <c r="P62" s="358"/>
      <c r="Q62" s="359">
        <f t="shared" si="9"/>
        <v>0</v>
      </c>
      <c r="R62" s="359">
        <f t="shared" si="10"/>
        <v>0</v>
      </c>
      <c r="S62" s="360"/>
      <c r="T62" s="361"/>
      <c r="U62" s="255">
        <f t="shared" si="1"/>
        <v>1</v>
      </c>
      <c r="V62" s="169"/>
      <c r="W62" s="169"/>
      <c r="X62" s="169"/>
      <c r="Y62" s="169"/>
      <c r="Z62" s="169"/>
      <c r="AA62" s="378"/>
      <c r="AB62" s="169"/>
      <c r="AC62" s="169"/>
      <c r="AD62" s="169"/>
      <c r="AE62" s="371"/>
      <c r="AF62" s="371"/>
      <c r="AG62" s="371"/>
      <c r="AH62" s="169"/>
      <c r="AI62" s="169"/>
      <c r="AJ62" s="169"/>
      <c r="AK62" s="169"/>
      <c r="AL62" s="169"/>
      <c r="AM62" s="169"/>
      <c r="AN62" s="176"/>
      <c r="AO62" s="176"/>
      <c r="AP62" s="176"/>
    </row>
    <row r="63" spans="1:42" s="253" customFormat="1" ht="21" hidden="1" customHeight="1">
      <c r="A63" s="252"/>
      <c r="B63" s="252"/>
      <c r="C63" s="252"/>
      <c r="D63" s="252"/>
      <c r="E63" s="252"/>
      <c r="F63" s="252"/>
      <c r="G63" s="252"/>
      <c r="I63" s="265">
        <f t="shared" si="13"/>
        <v>0</v>
      </c>
      <c r="J63" s="255">
        <f t="shared" si="0"/>
        <v>1</v>
      </c>
      <c r="K63" s="343">
        <f t="shared" si="14"/>
        <v>48</v>
      </c>
      <c r="L63" s="356"/>
      <c r="M63" s="356"/>
      <c r="N63" s="357">
        <f t="shared" si="8"/>
        <v>0</v>
      </c>
      <c r="O63" s="358"/>
      <c r="P63" s="358"/>
      <c r="Q63" s="359">
        <f t="shared" si="9"/>
        <v>0</v>
      </c>
      <c r="R63" s="359">
        <f t="shared" si="10"/>
        <v>0</v>
      </c>
      <c r="S63" s="360"/>
      <c r="T63" s="361"/>
      <c r="U63" s="255">
        <f t="shared" si="1"/>
        <v>1</v>
      </c>
      <c r="V63" s="169"/>
      <c r="W63" s="169"/>
      <c r="X63" s="169"/>
      <c r="Y63" s="169"/>
      <c r="Z63" s="169"/>
      <c r="AA63" s="378"/>
      <c r="AB63" s="169"/>
      <c r="AC63" s="169"/>
      <c r="AD63" s="169"/>
      <c r="AE63" s="371"/>
      <c r="AF63" s="371"/>
      <c r="AG63" s="371"/>
      <c r="AH63" s="169"/>
      <c r="AI63" s="169"/>
      <c r="AJ63" s="169"/>
      <c r="AK63" s="169"/>
      <c r="AL63" s="169"/>
      <c r="AM63" s="169"/>
      <c r="AN63" s="176"/>
      <c r="AO63" s="176"/>
      <c r="AP63" s="176"/>
    </row>
    <row r="64" spans="1:42" s="253" customFormat="1" ht="21" hidden="1" customHeight="1">
      <c r="A64" s="252"/>
      <c r="B64" s="252"/>
      <c r="C64" s="252"/>
      <c r="D64" s="252"/>
      <c r="E64" s="252"/>
      <c r="F64" s="252"/>
      <c r="G64" s="252"/>
      <c r="I64" s="265">
        <f t="shared" si="13"/>
        <v>0</v>
      </c>
      <c r="J64" s="255">
        <f t="shared" si="0"/>
        <v>1</v>
      </c>
      <c r="K64" s="343">
        <f t="shared" si="14"/>
        <v>49</v>
      </c>
      <c r="L64" s="356"/>
      <c r="M64" s="356"/>
      <c r="N64" s="357">
        <f t="shared" si="8"/>
        <v>0</v>
      </c>
      <c r="O64" s="358"/>
      <c r="P64" s="358"/>
      <c r="Q64" s="359">
        <f t="shared" si="9"/>
        <v>0</v>
      </c>
      <c r="R64" s="359">
        <f t="shared" si="10"/>
        <v>0</v>
      </c>
      <c r="S64" s="360"/>
      <c r="T64" s="361"/>
      <c r="U64" s="255">
        <f t="shared" si="1"/>
        <v>1</v>
      </c>
      <c r="V64" s="169"/>
      <c r="W64" s="169"/>
      <c r="X64" s="169"/>
      <c r="Y64" s="169"/>
      <c r="Z64" s="169"/>
      <c r="AA64" s="378"/>
      <c r="AB64" s="169"/>
      <c r="AC64" s="169"/>
      <c r="AD64" s="169"/>
      <c r="AE64" s="371"/>
      <c r="AF64" s="371"/>
      <c r="AG64" s="371"/>
      <c r="AH64" s="169"/>
      <c r="AI64" s="169"/>
      <c r="AJ64" s="169"/>
      <c r="AK64" s="169"/>
      <c r="AL64" s="169"/>
      <c r="AM64" s="169"/>
      <c r="AN64" s="176"/>
      <c r="AO64" s="176"/>
      <c r="AP64" s="176"/>
    </row>
    <row r="65" spans="1:42" s="253" customFormat="1" ht="21" hidden="1" customHeight="1">
      <c r="A65" s="252"/>
      <c r="B65" s="252"/>
      <c r="C65" s="252"/>
      <c r="D65" s="252"/>
      <c r="E65" s="252"/>
      <c r="F65" s="252"/>
      <c r="G65" s="252"/>
      <c r="I65" s="265">
        <f t="shared" si="13"/>
        <v>0</v>
      </c>
      <c r="J65" s="255">
        <f t="shared" si="0"/>
        <v>1</v>
      </c>
      <c r="K65" s="343">
        <f t="shared" si="14"/>
        <v>50</v>
      </c>
      <c r="L65" s="356"/>
      <c r="M65" s="356"/>
      <c r="N65" s="357">
        <f t="shared" si="8"/>
        <v>0</v>
      </c>
      <c r="O65" s="358"/>
      <c r="P65" s="358"/>
      <c r="Q65" s="359">
        <f t="shared" si="9"/>
        <v>0</v>
      </c>
      <c r="R65" s="359">
        <f t="shared" si="10"/>
        <v>0</v>
      </c>
      <c r="S65" s="360"/>
      <c r="T65" s="361"/>
      <c r="U65" s="255">
        <f t="shared" si="1"/>
        <v>1</v>
      </c>
      <c r="V65" s="169"/>
      <c r="W65" s="169"/>
      <c r="X65" s="169"/>
      <c r="Y65" s="169"/>
      <c r="Z65" s="169"/>
      <c r="AA65" s="378"/>
      <c r="AB65" s="169"/>
      <c r="AC65" s="169"/>
      <c r="AD65" s="169"/>
      <c r="AE65" s="371"/>
      <c r="AF65" s="371"/>
      <c r="AG65" s="371"/>
      <c r="AH65" s="169"/>
      <c r="AI65" s="169"/>
      <c r="AJ65" s="169"/>
      <c r="AK65" s="169"/>
      <c r="AL65" s="169"/>
      <c r="AM65" s="169"/>
      <c r="AN65" s="176"/>
      <c r="AO65" s="176"/>
      <c r="AP65" s="176"/>
    </row>
    <row r="66" spans="1:42" s="253" customFormat="1" ht="21" hidden="1" customHeight="1">
      <c r="A66" s="252"/>
      <c r="B66" s="252"/>
      <c r="C66" s="252"/>
      <c r="D66" s="252"/>
      <c r="E66" s="252"/>
      <c r="F66" s="252"/>
      <c r="G66" s="252"/>
      <c r="I66" s="265">
        <f t="shared" si="13"/>
        <v>0</v>
      </c>
      <c r="J66" s="255">
        <f t="shared" si="0"/>
        <v>1</v>
      </c>
      <c r="K66" s="343">
        <f t="shared" si="14"/>
        <v>51</v>
      </c>
      <c r="L66" s="356"/>
      <c r="M66" s="356"/>
      <c r="N66" s="357">
        <f t="shared" si="8"/>
        <v>0</v>
      </c>
      <c r="O66" s="358"/>
      <c r="P66" s="358"/>
      <c r="Q66" s="359">
        <f t="shared" si="9"/>
        <v>0</v>
      </c>
      <c r="R66" s="359">
        <f t="shared" si="10"/>
        <v>0</v>
      </c>
      <c r="S66" s="360"/>
      <c r="T66" s="361"/>
      <c r="U66" s="255">
        <f t="shared" si="1"/>
        <v>1</v>
      </c>
      <c r="V66" s="169"/>
      <c r="W66" s="169"/>
      <c r="X66" s="169"/>
      <c r="Y66" s="169"/>
      <c r="Z66" s="169"/>
      <c r="AA66" s="378"/>
      <c r="AB66" s="169"/>
      <c r="AC66" s="169"/>
      <c r="AD66" s="169"/>
      <c r="AE66" s="371"/>
      <c r="AF66" s="371"/>
      <c r="AG66" s="371"/>
      <c r="AH66" s="169"/>
      <c r="AI66" s="169"/>
      <c r="AJ66" s="169"/>
      <c r="AK66" s="169"/>
      <c r="AL66" s="169"/>
      <c r="AM66" s="169"/>
      <c r="AN66" s="176"/>
      <c r="AO66" s="176"/>
      <c r="AP66" s="176"/>
    </row>
    <row r="67" spans="1:42" s="253" customFormat="1" ht="21" hidden="1" customHeight="1">
      <c r="A67" s="252"/>
      <c r="B67" s="252"/>
      <c r="C67" s="252"/>
      <c r="D67" s="252"/>
      <c r="E67" s="252"/>
      <c r="F67" s="252"/>
      <c r="G67" s="252"/>
      <c r="I67" s="265">
        <f t="shared" si="13"/>
        <v>0</v>
      </c>
      <c r="J67" s="255">
        <f t="shared" si="0"/>
        <v>1</v>
      </c>
      <c r="K67" s="343">
        <f t="shared" si="14"/>
        <v>52</v>
      </c>
      <c r="L67" s="356"/>
      <c r="M67" s="356"/>
      <c r="N67" s="357">
        <f t="shared" si="8"/>
        <v>0</v>
      </c>
      <c r="O67" s="358"/>
      <c r="P67" s="358"/>
      <c r="Q67" s="359">
        <f t="shared" si="9"/>
        <v>0</v>
      </c>
      <c r="R67" s="359">
        <f t="shared" si="10"/>
        <v>0</v>
      </c>
      <c r="S67" s="360"/>
      <c r="T67" s="361"/>
      <c r="U67" s="255">
        <f t="shared" si="1"/>
        <v>1</v>
      </c>
      <c r="V67" s="169"/>
      <c r="W67" s="169"/>
      <c r="X67" s="169"/>
      <c r="Y67" s="169"/>
      <c r="Z67" s="169"/>
      <c r="AA67" s="378"/>
      <c r="AB67" s="169"/>
      <c r="AC67" s="169"/>
      <c r="AD67" s="169"/>
      <c r="AE67" s="371"/>
      <c r="AF67" s="371"/>
      <c r="AG67" s="371"/>
      <c r="AH67" s="169"/>
      <c r="AI67" s="169"/>
      <c r="AJ67" s="169"/>
      <c r="AK67" s="169"/>
      <c r="AL67" s="169"/>
      <c r="AM67" s="169"/>
      <c r="AN67" s="176"/>
      <c r="AO67" s="176"/>
      <c r="AP67" s="176"/>
    </row>
    <row r="68" spans="1:42" s="253" customFormat="1" ht="21" hidden="1" customHeight="1">
      <c r="A68" s="252"/>
      <c r="B68" s="252"/>
      <c r="C68" s="252"/>
      <c r="D68" s="252"/>
      <c r="E68" s="252"/>
      <c r="F68" s="252"/>
      <c r="G68" s="252"/>
      <c r="I68" s="265">
        <f t="shared" si="13"/>
        <v>0</v>
      </c>
      <c r="J68" s="255">
        <f t="shared" si="0"/>
        <v>1</v>
      </c>
      <c r="K68" s="343">
        <f t="shared" si="14"/>
        <v>53</v>
      </c>
      <c r="L68" s="356"/>
      <c r="M68" s="356"/>
      <c r="N68" s="357">
        <f t="shared" si="8"/>
        <v>0</v>
      </c>
      <c r="O68" s="358"/>
      <c r="P68" s="358"/>
      <c r="Q68" s="359">
        <f t="shared" si="9"/>
        <v>0</v>
      </c>
      <c r="R68" s="359">
        <f t="shared" si="10"/>
        <v>0</v>
      </c>
      <c r="S68" s="360"/>
      <c r="T68" s="361"/>
      <c r="U68" s="255">
        <f t="shared" si="1"/>
        <v>1</v>
      </c>
      <c r="V68" s="169"/>
      <c r="W68" s="169"/>
      <c r="X68" s="169"/>
      <c r="Y68" s="169"/>
      <c r="Z68" s="169"/>
      <c r="AA68" s="378"/>
      <c r="AB68" s="169"/>
      <c r="AC68" s="169"/>
      <c r="AD68" s="169"/>
      <c r="AE68" s="371"/>
      <c r="AF68" s="371"/>
      <c r="AG68" s="371"/>
      <c r="AH68" s="169"/>
      <c r="AI68" s="169"/>
      <c r="AJ68" s="169"/>
      <c r="AK68" s="169"/>
      <c r="AL68" s="169"/>
      <c r="AM68" s="169"/>
      <c r="AN68" s="176"/>
      <c r="AO68" s="176"/>
      <c r="AP68" s="176"/>
    </row>
    <row r="69" spans="1:42" s="253" customFormat="1" ht="21" hidden="1" customHeight="1">
      <c r="A69" s="252"/>
      <c r="B69" s="252"/>
      <c r="C69" s="252"/>
      <c r="D69" s="252"/>
      <c r="E69" s="252"/>
      <c r="F69" s="252"/>
      <c r="G69" s="252"/>
      <c r="I69" s="265">
        <f t="shared" si="13"/>
        <v>0</v>
      </c>
      <c r="J69" s="255">
        <f t="shared" si="0"/>
        <v>1</v>
      </c>
      <c r="K69" s="343">
        <f t="shared" si="14"/>
        <v>54</v>
      </c>
      <c r="L69" s="356"/>
      <c r="M69" s="356"/>
      <c r="N69" s="357">
        <f t="shared" si="8"/>
        <v>0</v>
      </c>
      <c r="O69" s="358"/>
      <c r="P69" s="358"/>
      <c r="Q69" s="359">
        <f t="shared" si="9"/>
        <v>0</v>
      </c>
      <c r="R69" s="359">
        <f t="shared" si="10"/>
        <v>0</v>
      </c>
      <c r="S69" s="360"/>
      <c r="T69" s="361"/>
      <c r="U69" s="255">
        <f t="shared" si="1"/>
        <v>1</v>
      </c>
      <c r="V69" s="169"/>
      <c r="W69" s="169"/>
      <c r="X69" s="169"/>
      <c r="Y69" s="169"/>
      <c r="Z69" s="169"/>
      <c r="AA69" s="378"/>
      <c r="AB69" s="169"/>
      <c r="AC69" s="169"/>
      <c r="AD69" s="169"/>
      <c r="AE69" s="371"/>
      <c r="AF69" s="371"/>
      <c r="AG69" s="371"/>
      <c r="AH69" s="169"/>
      <c r="AI69" s="169"/>
      <c r="AJ69" s="169"/>
      <c r="AK69" s="169"/>
      <c r="AL69" s="169"/>
      <c r="AM69" s="169"/>
      <c r="AN69" s="176"/>
      <c r="AO69" s="176"/>
      <c r="AP69" s="176"/>
    </row>
    <row r="70" spans="1:42" s="253" customFormat="1" ht="21" hidden="1" customHeight="1">
      <c r="A70" s="252"/>
      <c r="B70" s="252"/>
      <c r="C70" s="252"/>
      <c r="D70" s="252"/>
      <c r="E70" s="252"/>
      <c r="F70" s="252"/>
      <c r="G70" s="252"/>
      <c r="I70" s="265">
        <f t="shared" si="13"/>
        <v>0</v>
      </c>
      <c r="J70" s="255">
        <f t="shared" si="0"/>
        <v>1</v>
      </c>
      <c r="K70" s="343">
        <f t="shared" si="14"/>
        <v>55</v>
      </c>
      <c r="L70" s="356"/>
      <c r="M70" s="356"/>
      <c r="N70" s="357">
        <f t="shared" si="8"/>
        <v>0</v>
      </c>
      <c r="O70" s="358"/>
      <c r="P70" s="358"/>
      <c r="Q70" s="359">
        <f t="shared" si="9"/>
        <v>0</v>
      </c>
      <c r="R70" s="359">
        <f t="shared" si="10"/>
        <v>0</v>
      </c>
      <c r="S70" s="360"/>
      <c r="T70" s="361"/>
      <c r="U70" s="255">
        <f t="shared" si="1"/>
        <v>1</v>
      </c>
      <c r="V70" s="169"/>
      <c r="W70" s="169"/>
      <c r="X70" s="169"/>
      <c r="Y70" s="169"/>
      <c r="Z70" s="169"/>
      <c r="AA70" s="378"/>
      <c r="AB70" s="169"/>
      <c r="AC70" s="169"/>
      <c r="AD70" s="169"/>
      <c r="AE70" s="371"/>
      <c r="AF70" s="371"/>
      <c r="AG70" s="371"/>
      <c r="AH70" s="169"/>
      <c r="AI70" s="169"/>
      <c r="AJ70" s="169"/>
      <c r="AK70" s="169"/>
      <c r="AL70" s="169"/>
      <c r="AM70" s="169"/>
      <c r="AN70" s="176"/>
      <c r="AO70" s="176"/>
      <c r="AP70" s="176"/>
    </row>
    <row r="71" spans="1:42" s="253" customFormat="1" ht="21" hidden="1" customHeight="1">
      <c r="A71" s="252"/>
      <c r="B71" s="252"/>
      <c r="C71" s="252"/>
      <c r="D71" s="252"/>
      <c r="E71" s="252"/>
      <c r="F71" s="252"/>
      <c r="G71" s="252"/>
      <c r="I71" s="265">
        <f t="shared" si="13"/>
        <v>0</v>
      </c>
      <c r="J71" s="255">
        <f t="shared" si="0"/>
        <v>1</v>
      </c>
      <c r="K71" s="343">
        <f t="shared" si="14"/>
        <v>56</v>
      </c>
      <c r="L71" s="356"/>
      <c r="M71" s="356"/>
      <c r="N71" s="357">
        <f t="shared" si="8"/>
        <v>0</v>
      </c>
      <c r="O71" s="358"/>
      <c r="P71" s="358"/>
      <c r="Q71" s="359">
        <f t="shared" si="9"/>
        <v>0</v>
      </c>
      <c r="R71" s="359">
        <f t="shared" si="10"/>
        <v>0</v>
      </c>
      <c r="S71" s="360"/>
      <c r="T71" s="361"/>
      <c r="U71" s="255">
        <f t="shared" si="1"/>
        <v>1</v>
      </c>
      <c r="V71" s="169"/>
      <c r="W71" s="169"/>
      <c r="X71" s="169"/>
      <c r="Y71" s="169"/>
      <c r="Z71" s="169"/>
      <c r="AA71" s="378"/>
      <c r="AB71" s="169"/>
      <c r="AC71" s="169"/>
      <c r="AD71" s="169"/>
      <c r="AE71" s="371"/>
      <c r="AF71" s="371"/>
      <c r="AG71" s="371"/>
      <c r="AH71" s="169"/>
      <c r="AI71" s="169"/>
      <c r="AJ71" s="169"/>
      <c r="AK71" s="169"/>
      <c r="AL71" s="169"/>
      <c r="AM71" s="169"/>
      <c r="AN71" s="176"/>
      <c r="AO71" s="176"/>
      <c r="AP71" s="176"/>
    </row>
    <row r="72" spans="1:42" s="253" customFormat="1" ht="21" hidden="1" customHeight="1">
      <c r="A72" s="252"/>
      <c r="B72" s="252"/>
      <c r="C72" s="252"/>
      <c r="D72" s="252"/>
      <c r="E72" s="252"/>
      <c r="F72" s="252"/>
      <c r="G72" s="252"/>
      <c r="I72" s="265">
        <f t="shared" si="13"/>
        <v>0</v>
      </c>
      <c r="J72" s="255">
        <f t="shared" si="0"/>
        <v>1</v>
      </c>
      <c r="K72" s="343">
        <f t="shared" si="14"/>
        <v>57</v>
      </c>
      <c r="L72" s="356"/>
      <c r="M72" s="356"/>
      <c r="N72" s="357">
        <f t="shared" si="8"/>
        <v>0</v>
      </c>
      <c r="O72" s="358"/>
      <c r="P72" s="358"/>
      <c r="Q72" s="359">
        <f t="shared" si="9"/>
        <v>0</v>
      </c>
      <c r="R72" s="359">
        <f t="shared" si="10"/>
        <v>0</v>
      </c>
      <c r="S72" s="360"/>
      <c r="T72" s="361"/>
      <c r="U72" s="255">
        <f t="shared" si="1"/>
        <v>1</v>
      </c>
      <c r="V72" s="169"/>
      <c r="W72" s="169"/>
      <c r="X72" s="169"/>
      <c r="Y72" s="169"/>
      <c r="Z72" s="169"/>
      <c r="AA72" s="378"/>
      <c r="AB72" s="169"/>
      <c r="AC72" s="169"/>
      <c r="AD72" s="169"/>
      <c r="AE72" s="371"/>
      <c r="AF72" s="371"/>
      <c r="AG72" s="371"/>
      <c r="AH72" s="169"/>
      <c r="AI72" s="169"/>
      <c r="AJ72" s="169"/>
      <c r="AK72" s="169"/>
      <c r="AL72" s="169"/>
      <c r="AM72" s="169"/>
      <c r="AN72" s="176"/>
      <c r="AO72" s="176"/>
      <c r="AP72" s="176"/>
    </row>
    <row r="73" spans="1:42" s="253" customFormat="1" ht="21" hidden="1" customHeight="1">
      <c r="A73" s="252"/>
      <c r="B73" s="252"/>
      <c r="C73" s="252"/>
      <c r="D73" s="252"/>
      <c r="E73" s="252"/>
      <c r="F73" s="252"/>
      <c r="G73" s="252"/>
      <c r="I73" s="265">
        <f t="shared" si="13"/>
        <v>0</v>
      </c>
      <c r="J73" s="255">
        <f t="shared" si="0"/>
        <v>1</v>
      </c>
      <c r="K73" s="343">
        <f t="shared" si="14"/>
        <v>58</v>
      </c>
      <c r="L73" s="356"/>
      <c r="M73" s="356"/>
      <c r="N73" s="357">
        <f t="shared" si="8"/>
        <v>0</v>
      </c>
      <c r="O73" s="358"/>
      <c r="P73" s="358"/>
      <c r="Q73" s="359">
        <f t="shared" si="9"/>
        <v>0</v>
      </c>
      <c r="R73" s="359">
        <f t="shared" si="10"/>
        <v>0</v>
      </c>
      <c r="S73" s="360"/>
      <c r="T73" s="361"/>
      <c r="U73" s="255">
        <f t="shared" si="1"/>
        <v>1</v>
      </c>
      <c r="V73" s="169"/>
      <c r="W73" s="169"/>
      <c r="X73" s="169"/>
      <c r="Y73" s="169"/>
      <c r="Z73" s="169"/>
      <c r="AA73" s="378"/>
      <c r="AB73" s="169"/>
      <c r="AC73" s="169"/>
      <c r="AD73" s="169"/>
      <c r="AE73" s="371"/>
      <c r="AF73" s="371"/>
      <c r="AG73" s="371"/>
      <c r="AH73" s="169"/>
      <c r="AI73" s="169"/>
      <c r="AJ73" s="169"/>
      <c r="AK73" s="169"/>
      <c r="AL73" s="169"/>
      <c r="AM73" s="169"/>
      <c r="AN73" s="176"/>
      <c r="AO73" s="176"/>
      <c r="AP73" s="176"/>
    </row>
    <row r="74" spans="1:42" s="253" customFormat="1" ht="21" hidden="1" customHeight="1">
      <c r="A74" s="252"/>
      <c r="B74" s="252"/>
      <c r="C74" s="252"/>
      <c r="D74" s="252"/>
      <c r="E74" s="252"/>
      <c r="F74" s="252"/>
      <c r="G74" s="252"/>
      <c r="I74" s="265">
        <f t="shared" si="13"/>
        <v>0</v>
      </c>
      <c r="J74" s="255">
        <f t="shared" si="0"/>
        <v>1</v>
      </c>
      <c r="K74" s="343">
        <f t="shared" si="14"/>
        <v>59</v>
      </c>
      <c r="L74" s="356"/>
      <c r="M74" s="356"/>
      <c r="N74" s="357">
        <f t="shared" si="8"/>
        <v>0</v>
      </c>
      <c r="O74" s="358"/>
      <c r="P74" s="358"/>
      <c r="Q74" s="359">
        <f t="shared" si="9"/>
        <v>0</v>
      </c>
      <c r="R74" s="359">
        <f t="shared" si="10"/>
        <v>0</v>
      </c>
      <c r="S74" s="360"/>
      <c r="T74" s="361"/>
      <c r="U74" s="255">
        <f t="shared" si="1"/>
        <v>1</v>
      </c>
      <c r="V74" s="169"/>
      <c r="W74" s="169"/>
      <c r="X74" s="169"/>
      <c r="Y74" s="169"/>
      <c r="Z74" s="169"/>
      <c r="AA74" s="378"/>
      <c r="AB74" s="169"/>
      <c r="AC74" s="169"/>
      <c r="AD74" s="169"/>
      <c r="AE74" s="371"/>
      <c r="AF74" s="371"/>
      <c r="AG74" s="371"/>
      <c r="AH74" s="169"/>
      <c r="AI74" s="169"/>
      <c r="AJ74" s="169"/>
      <c r="AK74" s="169"/>
      <c r="AL74" s="169"/>
      <c r="AM74" s="169"/>
      <c r="AN74" s="176"/>
      <c r="AO74" s="176"/>
      <c r="AP74" s="176"/>
    </row>
    <row r="75" spans="1:42" s="253" customFormat="1" ht="21" hidden="1" customHeight="1" thickBot="1">
      <c r="A75" s="252"/>
      <c r="B75" s="252"/>
      <c r="C75" s="252"/>
      <c r="D75" s="252"/>
      <c r="E75" s="252"/>
      <c r="F75" s="252"/>
      <c r="G75" s="252"/>
      <c r="I75" s="265">
        <f t="shared" si="13"/>
        <v>0</v>
      </c>
      <c r="J75" s="255">
        <f t="shared" si="0"/>
        <v>1</v>
      </c>
      <c r="K75" s="379">
        <f t="shared" si="14"/>
        <v>60</v>
      </c>
      <c r="L75" s="313"/>
      <c r="M75" s="313"/>
      <c r="N75" s="380">
        <f t="shared" si="8"/>
        <v>0</v>
      </c>
      <c r="O75" s="381"/>
      <c r="P75" s="381"/>
      <c r="Q75" s="382">
        <f t="shared" si="9"/>
        <v>0</v>
      </c>
      <c r="R75" s="382">
        <f t="shared" si="10"/>
        <v>0</v>
      </c>
      <c r="S75" s="383"/>
      <c r="T75" s="384"/>
      <c r="U75" s="255">
        <f t="shared" si="1"/>
        <v>1</v>
      </c>
      <c r="V75" s="392"/>
      <c r="W75" s="392"/>
      <c r="X75" s="392"/>
      <c r="Y75" s="392"/>
      <c r="Z75" s="392"/>
      <c r="AA75" s="393"/>
      <c r="AB75" s="392"/>
      <c r="AC75" s="392"/>
      <c r="AD75" s="392"/>
      <c r="AE75" s="394"/>
      <c r="AF75" s="394"/>
      <c r="AG75" s="394"/>
      <c r="AH75" s="394"/>
      <c r="AI75" s="394"/>
      <c r="AJ75" s="394"/>
      <c r="AK75" s="371"/>
      <c r="AL75" s="371"/>
      <c r="AM75" s="371"/>
      <c r="AN75" s="167"/>
      <c r="AO75" s="167"/>
      <c r="AP75" s="167"/>
    </row>
    <row r="76" spans="1:42" ht="30" customHeight="1" thickBot="1">
      <c r="I76" s="952">
        <f t="shared" ref="I76:I86" si="15">IF(Q$79&gt;0,1,0)</f>
        <v>1</v>
      </c>
      <c r="J76" s="941">
        <f>IF($Q$79&gt;0,2,)</f>
        <v>2</v>
      </c>
      <c r="K76" s="2477" t="s">
        <v>891</v>
      </c>
      <c r="L76" s="2477"/>
      <c r="M76" s="2477"/>
      <c r="N76" s="2477"/>
      <c r="O76" s="2477"/>
      <c r="P76" s="2477"/>
      <c r="Q76" s="2477"/>
      <c r="R76" s="2477"/>
      <c r="S76" s="2477"/>
      <c r="T76" s="2477"/>
      <c r="U76" s="941">
        <f>IF($Q$79&gt;0,2,)</f>
        <v>2</v>
      </c>
      <c r="V76" s="1074" t="s">
        <v>833</v>
      </c>
      <c r="AF76" s="947" t="s">
        <v>834</v>
      </c>
      <c r="AG76" s="948"/>
      <c r="AH76" s="948"/>
      <c r="AI76" s="948"/>
      <c r="AJ76" s="949"/>
      <c r="AN76" s="950"/>
      <c r="AO76" s="950"/>
      <c r="AP76" s="950"/>
    </row>
    <row r="77" spans="1:42" ht="21" customHeight="1" thickBot="1">
      <c r="I77" s="952">
        <f t="shared" si="15"/>
        <v>1</v>
      </c>
      <c r="J77" s="941">
        <f t="shared" ref="J77:J150" si="16">IF($Q$79&gt;0,2,)</f>
        <v>2</v>
      </c>
      <c r="K77" s="2478" t="s">
        <v>578</v>
      </c>
      <c r="L77" s="2478"/>
      <c r="M77" s="2478"/>
      <c r="N77" s="2478"/>
      <c r="O77" s="2478"/>
      <c r="P77" s="2478"/>
      <c r="Q77" s="2478"/>
      <c r="R77" s="2478"/>
      <c r="S77" s="2478"/>
      <c r="T77" s="2478"/>
      <c r="U77" s="941">
        <f t="shared" ref="U77:U150" si="17">IF($Q$79&gt;0,2,)</f>
        <v>2</v>
      </c>
      <c r="V77" s="1075" t="s">
        <v>861</v>
      </c>
      <c r="W77" s="1076">
        <v>200</v>
      </c>
      <c r="X77" s="955"/>
      <c r="Y77" s="955" t="s">
        <v>2450</v>
      </c>
      <c r="Z77" s="1785">
        <v>0</v>
      </c>
      <c r="AA77" s="957"/>
      <c r="AB77" s="956"/>
      <c r="AC77" s="958"/>
      <c r="AD77" s="959"/>
      <c r="AE77" s="565"/>
      <c r="AF77" s="960" t="s">
        <v>862</v>
      </c>
      <c r="AG77" s="961" t="s">
        <v>863</v>
      </c>
      <c r="AH77" s="961" t="s">
        <v>864</v>
      </c>
      <c r="AI77" s="962" t="s">
        <v>865</v>
      </c>
      <c r="AJ77" s="949"/>
      <c r="AN77" s="950"/>
      <c r="AO77" s="950"/>
      <c r="AP77" s="963"/>
    </row>
    <row r="78" spans="1:42" ht="21" customHeight="1">
      <c r="I78" s="952">
        <f t="shared" si="15"/>
        <v>1</v>
      </c>
      <c r="J78" s="941">
        <f t="shared" si="16"/>
        <v>2</v>
      </c>
      <c r="K78" s="964" t="s">
        <v>564</v>
      </c>
      <c r="L78" s="965" t="s">
        <v>565</v>
      </c>
      <c r="M78" s="966" t="s">
        <v>1653</v>
      </c>
      <c r="N78" s="965" t="s">
        <v>940</v>
      </c>
      <c r="O78" s="966" t="s">
        <v>859</v>
      </c>
      <c r="P78" s="965" t="s">
        <v>566</v>
      </c>
      <c r="Q78" s="965" t="s">
        <v>575</v>
      </c>
      <c r="R78" s="965" t="s">
        <v>570</v>
      </c>
      <c r="S78" s="965" t="s">
        <v>576</v>
      </c>
      <c r="T78" s="967" t="s">
        <v>577</v>
      </c>
      <c r="U78" s="941">
        <f t="shared" si="17"/>
        <v>2</v>
      </c>
      <c r="V78" s="1077" t="s">
        <v>866</v>
      </c>
      <c r="W78" s="969">
        <v>265</v>
      </c>
      <c r="X78" s="970"/>
      <c r="Y78" s="970"/>
      <c r="Z78" s="971"/>
      <c r="AA78" s="972"/>
      <c r="AB78" s="971"/>
      <c r="AC78" s="973"/>
      <c r="AD78" s="974"/>
      <c r="AE78" s="565"/>
      <c r="AF78" s="975" t="s">
        <v>867</v>
      </c>
      <c r="AG78" s="976" t="s">
        <v>868</v>
      </c>
      <c r="AH78" s="976" t="s">
        <v>869</v>
      </c>
      <c r="AI78" s="977" t="s">
        <v>870</v>
      </c>
      <c r="AJ78" s="949"/>
      <c r="AN78" s="950"/>
      <c r="AO78" s="950"/>
      <c r="AP78" s="963"/>
    </row>
    <row r="79" spans="1:42" ht="21" customHeight="1" thickBot="1">
      <c r="I79" s="952">
        <f t="shared" si="15"/>
        <v>1</v>
      </c>
      <c r="J79" s="941">
        <f t="shared" si="16"/>
        <v>2</v>
      </c>
      <c r="K79" s="1638" t="str">
        <f>V82</f>
        <v>8-0</v>
      </c>
      <c r="L79" s="983" t="str">
        <f>W82</f>
        <v>9-0</v>
      </c>
      <c r="M79" s="983" t="str">
        <f>X82</f>
        <v>제천</v>
      </c>
      <c r="N79" s="983" t="str">
        <f>Y82</f>
        <v>봉양</v>
      </c>
      <c r="O79" s="983" t="str">
        <f>Z82</f>
        <v>구학</v>
      </c>
      <c r="P79" s="980" t="str">
        <f>IF(COUNTA(Y84:Y91)&gt;1,CONCATENATE(V84,"번지 외 ",COUNTA(Y84:Y91)-1,"필지"),CONCATENATE(V84,"번지"))</f>
        <v>산5-4번지</v>
      </c>
      <c r="Q79" s="981">
        <f>+Y92</f>
        <v>2.2000000000000002</v>
      </c>
      <c r="R79" s="982" t="s">
        <v>616</v>
      </c>
      <c r="S79" s="983">
        <f>COUNT(L87:L99)</f>
        <v>2</v>
      </c>
      <c r="T79" s="984">
        <f>200*S79</f>
        <v>400</v>
      </c>
      <c r="U79" s="941">
        <f t="shared" si="17"/>
        <v>2</v>
      </c>
      <c r="V79" s="1077" t="s">
        <v>871</v>
      </c>
      <c r="W79" s="969">
        <v>308</v>
      </c>
      <c r="X79" s="970"/>
      <c r="Y79" s="970"/>
      <c r="Z79" s="971"/>
      <c r="AA79" s="972"/>
      <c r="AB79" s="971"/>
      <c r="AC79" s="973"/>
      <c r="AD79" s="974"/>
      <c r="AE79" s="565"/>
      <c r="AF79" s="975" t="s">
        <v>872</v>
      </c>
      <c r="AG79" s="976" t="s">
        <v>873</v>
      </c>
      <c r="AH79" s="985" t="s">
        <v>874</v>
      </c>
      <c r="AI79" s="977" t="s">
        <v>875</v>
      </c>
      <c r="AJ79" s="949"/>
      <c r="AN79" s="950"/>
      <c r="AO79" s="950"/>
      <c r="AP79" s="963"/>
    </row>
    <row r="80" spans="1:42" ht="21" customHeight="1" thickBot="1">
      <c r="I80" s="952">
        <f t="shared" si="15"/>
        <v>1</v>
      </c>
      <c r="J80" s="941">
        <f t="shared" si="16"/>
        <v>2</v>
      </c>
      <c r="K80" s="964" t="s">
        <v>568</v>
      </c>
      <c r="L80" s="965" t="s">
        <v>569</v>
      </c>
      <c r="M80" s="965" t="s">
        <v>562</v>
      </c>
      <c r="N80" s="965" t="s">
        <v>567</v>
      </c>
      <c r="O80" s="965" t="s">
        <v>571</v>
      </c>
      <c r="P80" s="986" t="s">
        <v>572</v>
      </c>
      <c r="Q80" s="986" t="s">
        <v>573</v>
      </c>
      <c r="R80" s="987" t="s">
        <v>574</v>
      </c>
      <c r="S80" s="988" t="s">
        <v>593</v>
      </c>
      <c r="T80" s="967" t="s">
        <v>563</v>
      </c>
      <c r="U80" s="941">
        <f t="shared" si="17"/>
        <v>2</v>
      </c>
      <c r="V80" s="1078" t="s">
        <v>876</v>
      </c>
      <c r="W80" s="990">
        <v>17.7</v>
      </c>
      <c r="X80" s="1079"/>
      <c r="Y80" s="1079"/>
      <c r="Z80" s="1080"/>
      <c r="AA80" s="1081"/>
      <c r="AB80" s="1080"/>
      <c r="AC80" s="1082"/>
      <c r="AD80" s="1083"/>
      <c r="AE80" s="565"/>
      <c r="AF80" s="975" t="s">
        <v>877</v>
      </c>
      <c r="AG80" s="996" t="s">
        <v>878</v>
      </c>
      <c r="AH80" s="997" t="s">
        <v>879</v>
      </c>
      <c r="AI80" s="977" t="s">
        <v>880</v>
      </c>
      <c r="AJ80" s="949"/>
      <c r="AN80" s="950"/>
      <c r="AO80" s="950"/>
      <c r="AP80" s="963"/>
    </row>
    <row r="81" spans="1:43" ht="21" customHeight="1" thickBot="1">
      <c r="I81" s="952">
        <f t="shared" si="15"/>
        <v>1</v>
      </c>
      <c r="J81" s="941">
        <f t="shared" si="16"/>
        <v>2</v>
      </c>
      <c r="K81" s="998" t="str">
        <f>Z84</f>
        <v>마가목</v>
      </c>
      <c r="L81" s="999" t="str">
        <f>AA84</f>
        <v>(용)2-0</v>
      </c>
      <c r="M81" s="1000">
        <f>AC84</f>
        <v>2026</v>
      </c>
      <c r="N81" s="1001">
        <f>AB93</f>
        <v>2364</v>
      </c>
      <c r="O81" s="1002">
        <f>IF((Q85+R85)&gt;0,ROUND((Q85/(Q85+R85)),4),0)</f>
        <v>0.79169999999999996</v>
      </c>
      <c r="P81" s="1003" t="str">
        <f>IF(W80&lt;=15,AI78,IF(W80&gt;30,AI80,AI79))</f>
        <v>중 (15˚ ~ 30˚)</v>
      </c>
      <c r="Q81" s="1004" t="str">
        <f>AF86</f>
        <v>개소당3ha이상</v>
      </c>
      <c r="R81" s="1005" t="s">
        <v>1151</v>
      </c>
      <c r="S81" s="1006">
        <f>W80</f>
        <v>17.7</v>
      </c>
      <c r="T81" s="1007">
        <f>ROUND(N81/10000*N87,0)</f>
        <v>47</v>
      </c>
      <c r="U81" s="941">
        <f t="shared" si="17"/>
        <v>2</v>
      </c>
      <c r="V81" s="1084">
        <v>0</v>
      </c>
      <c r="W81" s="1084"/>
      <c r="X81" s="1084"/>
      <c r="Y81" s="1084"/>
      <c r="Z81" s="1084"/>
      <c r="AA81" s="1085"/>
      <c r="AB81" s="1084"/>
      <c r="AC81" s="1084"/>
      <c r="AD81" s="1084"/>
      <c r="AE81" s="565"/>
      <c r="AF81" s="975" t="s">
        <v>881</v>
      </c>
      <c r="AG81" s="976"/>
      <c r="AH81" s="1008"/>
      <c r="AI81" s="977"/>
      <c r="AJ81" s="949"/>
      <c r="AN81" s="950"/>
      <c r="AO81" s="950"/>
      <c r="AP81" s="963"/>
    </row>
    <row r="82" spans="1:43" ht="21" customHeight="1" thickBot="1">
      <c r="I82" s="952">
        <f t="shared" si="15"/>
        <v>1</v>
      </c>
      <c r="J82" s="941">
        <f t="shared" si="16"/>
        <v>2</v>
      </c>
      <c r="K82" s="2479" t="s">
        <v>941</v>
      </c>
      <c r="L82" s="2479"/>
      <c r="M82" s="2479"/>
      <c r="N82" s="2479"/>
      <c r="O82" s="2479"/>
      <c r="P82" s="2479"/>
      <c r="Q82" s="2479"/>
      <c r="R82" s="2479"/>
      <c r="S82" s="2479"/>
      <c r="T82" s="2479"/>
      <c r="U82" s="941">
        <f t="shared" si="17"/>
        <v>2</v>
      </c>
      <c r="V82" s="1009" t="s">
        <v>2467</v>
      </c>
      <c r="W82" s="1784" t="s">
        <v>2468</v>
      </c>
      <c r="X82" s="1009" t="s">
        <v>2434</v>
      </c>
      <c r="Y82" s="1009" t="s">
        <v>2469</v>
      </c>
      <c r="Z82" s="1010" t="s">
        <v>2470</v>
      </c>
      <c r="AE82" s="565"/>
      <c r="AF82" s="975"/>
      <c r="AG82" s="976"/>
      <c r="AH82" s="1008"/>
      <c r="AI82" s="977"/>
      <c r="AJ82" s="949"/>
      <c r="AN82" s="950"/>
      <c r="AO82" s="950"/>
      <c r="AP82" s="963"/>
    </row>
    <row r="83" spans="1:43" ht="21" customHeight="1" thickBot="1">
      <c r="I83" s="952">
        <f t="shared" si="15"/>
        <v>1</v>
      </c>
      <c r="J83" s="941">
        <f t="shared" si="16"/>
        <v>2</v>
      </c>
      <c r="K83" s="2480" t="s">
        <v>942</v>
      </c>
      <c r="L83" s="2482" t="s">
        <v>943</v>
      </c>
      <c r="M83" s="2484" t="s">
        <v>944</v>
      </c>
      <c r="N83" s="2484" t="s">
        <v>945</v>
      </c>
      <c r="O83" s="2476" t="s">
        <v>946</v>
      </c>
      <c r="P83" s="2476"/>
      <c r="Q83" s="2476" t="s">
        <v>947</v>
      </c>
      <c r="R83" s="2476"/>
      <c r="S83" s="2486" t="s">
        <v>1712</v>
      </c>
      <c r="T83" s="2487"/>
      <c r="U83" s="941">
        <f t="shared" si="17"/>
        <v>2</v>
      </c>
      <c r="V83" s="1075" t="s">
        <v>837</v>
      </c>
      <c r="W83" s="1086" t="s">
        <v>838</v>
      </c>
      <c r="X83" s="1086" t="s">
        <v>835</v>
      </c>
      <c r="Y83" s="1086" t="s">
        <v>890</v>
      </c>
      <c r="Z83" s="1086" t="s">
        <v>568</v>
      </c>
      <c r="AA83" s="1087" t="s">
        <v>902</v>
      </c>
      <c r="AB83" s="1086" t="s">
        <v>836</v>
      </c>
      <c r="AC83" s="1088" t="s">
        <v>562</v>
      </c>
      <c r="AD83" s="1089" t="s">
        <v>1147</v>
      </c>
      <c r="AE83" s="565"/>
      <c r="AF83" s="1016"/>
      <c r="AG83" s="1017"/>
      <c r="AH83" s="1018"/>
      <c r="AI83" s="1019"/>
      <c r="AJ83" s="1020"/>
      <c r="AN83" s="1020"/>
      <c r="AO83" s="565"/>
      <c r="AP83" s="963"/>
    </row>
    <row r="84" spans="1:43" ht="21" customHeight="1" thickBot="1">
      <c r="I84" s="952">
        <f t="shared" si="15"/>
        <v>1</v>
      </c>
      <c r="J84" s="941">
        <f t="shared" si="16"/>
        <v>2</v>
      </c>
      <c r="K84" s="2481"/>
      <c r="L84" s="2483"/>
      <c r="M84" s="2485"/>
      <c r="N84" s="2485"/>
      <c r="O84" s="1021" t="s">
        <v>786</v>
      </c>
      <c r="P84" s="1022" t="s">
        <v>787</v>
      </c>
      <c r="Q84" s="1022" t="s">
        <v>786</v>
      </c>
      <c r="R84" s="1023" t="s">
        <v>787</v>
      </c>
      <c r="S84" s="2488"/>
      <c r="T84" s="2489"/>
      <c r="U84" s="941">
        <f t="shared" si="17"/>
        <v>2</v>
      </c>
      <c r="V84" s="1036" t="s">
        <v>2471</v>
      </c>
      <c r="W84" s="1691">
        <v>21.71</v>
      </c>
      <c r="X84" s="1025">
        <v>2.2000000000000002</v>
      </c>
      <c r="Y84" s="1025">
        <v>2.2000000000000002</v>
      </c>
      <c r="Z84" s="1025" t="s">
        <v>2440</v>
      </c>
      <c r="AA84" s="1026" t="s">
        <v>2371</v>
      </c>
      <c r="AB84" s="1025">
        <v>2364</v>
      </c>
      <c r="AC84" s="1693">
        <v>2026</v>
      </c>
      <c r="AD84" s="1028" t="s">
        <v>2522</v>
      </c>
      <c r="AE84" s="565"/>
      <c r="AF84" s="948"/>
      <c r="AG84" s="948"/>
      <c r="AH84" s="948"/>
      <c r="AI84" s="1029"/>
      <c r="AJ84" s="1020"/>
      <c r="AN84" s="1020"/>
      <c r="AO84" s="565"/>
      <c r="AP84" s="963"/>
    </row>
    <row r="85" spans="1:43" ht="21" customHeight="1">
      <c r="I85" s="952">
        <f t="shared" si="15"/>
        <v>1</v>
      </c>
      <c r="J85" s="941">
        <f t="shared" si="16"/>
        <v>2</v>
      </c>
      <c r="K85" s="1030" t="s">
        <v>953</v>
      </c>
      <c r="L85" s="1031"/>
      <c r="M85" s="1031"/>
      <c r="N85" s="1032">
        <f>N86/S79</f>
        <v>200</v>
      </c>
      <c r="O85" s="1033">
        <f>ROUND(O86/S79,1)</f>
        <v>38</v>
      </c>
      <c r="P85" s="1033">
        <f>ROUND(P86/S79,1)</f>
        <v>10</v>
      </c>
      <c r="Q85" s="1032">
        <f>ROUND(Q86/S79,0)</f>
        <v>1900</v>
      </c>
      <c r="R85" s="1032">
        <f>ROUND(R86/S79,0)</f>
        <v>500</v>
      </c>
      <c r="S85" s="1034"/>
      <c r="T85" s="1035"/>
      <c r="U85" s="941">
        <f t="shared" si="17"/>
        <v>2</v>
      </c>
      <c r="V85" s="1036"/>
      <c r="W85" s="1037"/>
      <c r="X85" s="1037"/>
      <c r="Y85" s="1037"/>
      <c r="Z85" s="1025"/>
      <c r="AA85" s="1026"/>
      <c r="AB85" s="1025"/>
      <c r="AC85" s="1027"/>
      <c r="AD85" s="1028"/>
      <c r="AE85" s="565"/>
      <c r="AF85" s="960" t="s">
        <v>882</v>
      </c>
      <c r="AG85" s="961" t="s">
        <v>883</v>
      </c>
      <c r="AH85" s="1012" t="s">
        <v>884</v>
      </c>
      <c r="AI85" s="1038"/>
      <c r="AJ85" s="949"/>
      <c r="AN85" s="950"/>
      <c r="AO85" s="565"/>
      <c r="AP85" s="963"/>
    </row>
    <row r="86" spans="1:43" ht="21" customHeight="1">
      <c r="I86" s="952">
        <f t="shared" si="15"/>
        <v>1</v>
      </c>
      <c r="J86" s="941">
        <f t="shared" si="16"/>
        <v>2</v>
      </c>
      <c r="K86" s="1030" t="s">
        <v>832</v>
      </c>
      <c r="L86" s="1031"/>
      <c r="M86" s="1031"/>
      <c r="N86" s="1039">
        <f>SUM(N87:N150)</f>
        <v>400</v>
      </c>
      <c r="O86" s="1039">
        <f>SUM(O87:O150)</f>
        <v>76</v>
      </c>
      <c r="P86" s="1039">
        <f>SUM(P87:P150)</f>
        <v>20</v>
      </c>
      <c r="Q86" s="1039">
        <f>SUM(Q87:Q150)</f>
        <v>3800</v>
      </c>
      <c r="R86" s="1039">
        <f>SUM(R87:R150)</f>
        <v>1000</v>
      </c>
      <c r="S86" s="1040"/>
      <c r="T86" s="1041"/>
      <c r="U86" s="941">
        <f t="shared" si="17"/>
        <v>2</v>
      </c>
      <c r="V86" s="1036"/>
      <c r="W86" s="1025"/>
      <c r="X86" s="1025"/>
      <c r="Y86" s="1025"/>
      <c r="Z86" s="1025"/>
      <c r="AA86" s="1026"/>
      <c r="AB86" s="1025"/>
      <c r="AC86" s="1027"/>
      <c r="AD86" s="1028"/>
      <c r="AE86" s="565"/>
      <c r="AF86" s="975" t="s">
        <v>2414</v>
      </c>
      <c r="AG86" s="976" t="s">
        <v>1151</v>
      </c>
      <c r="AH86" s="1042">
        <v>0</v>
      </c>
      <c r="AI86" s="1043"/>
      <c r="AJ86" s="949"/>
      <c r="AN86" s="950"/>
      <c r="AO86" s="565"/>
      <c r="AP86" s="963"/>
    </row>
    <row r="87" spans="1:43" ht="21" customHeight="1">
      <c r="I87" s="952">
        <f>IF((O$87+P$87)&gt;0,1,0)</f>
        <v>1</v>
      </c>
      <c r="J87" s="941">
        <f t="shared" si="16"/>
        <v>2</v>
      </c>
      <c r="K87" s="1030">
        <v>1</v>
      </c>
      <c r="L87" s="1044">
        <v>299254</v>
      </c>
      <c r="M87" s="1044">
        <v>507122</v>
      </c>
      <c r="N87" s="1045">
        <f>IF(O87+P87&gt;0,$W$152,)</f>
        <v>200</v>
      </c>
      <c r="O87" s="1046">
        <v>30</v>
      </c>
      <c r="P87" s="1046">
        <v>18</v>
      </c>
      <c r="Q87" s="1045">
        <f t="shared" ref="Q87:Q95" si="18">ROUND(O87*50,0)</f>
        <v>1500</v>
      </c>
      <c r="R87" s="1045">
        <f t="shared" ref="R87:R95" si="19">ROUND(P87*50,0)</f>
        <v>900</v>
      </c>
      <c r="S87" s="1047"/>
      <c r="T87" s="1048"/>
      <c r="U87" s="941">
        <f t="shared" si="17"/>
        <v>2</v>
      </c>
      <c r="V87" s="1036"/>
      <c r="W87" s="1025"/>
      <c r="X87" s="1025"/>
      <c r="Y87" s="1025"/>
      <c r="Z87" s="1025"/>
      <c r="AA87" s="1026"/>
      <c r="AB87" s="1025"/>
      <c r="AC87" s="1027"/>
      <c r="AD87" s="1028"/>
      <c r="AE87" s="565"/>
      <c r="AF87" s="975" t="s">
        <v>2415</v>
      </c>
      <c r="AG87" s="976" t="s">
        <v>887</v>
      </c>
      <c r="AH87" s="1049">
        <v>0.05</v>
      </c>
      <c r="AI87" s="1043"/>
      <c r="AJ87" s="949"/>
      <c r="AN87" s="950"/>
      <c r="AO87" s="565"/>
      <c r="AP87" s="963"/>
    </row>
    <row r="88" spans="1:43" ht="21" customHeight="1">
      <c r="I88" s="952">
        <f t="shared" ref="I88:I100" si="20">IF((O$87+P$87)&gt;0,1,0)</f>
        <v>1</v>
      </c>
      <c r="J88" s="941">
        <f t="shared" si="16"/>
        <v>2</v>
      </c>
      <c r="K88" s="1030">
        <f t="shared" ref="K88:K100" si="21">+K87+1</f>
        <v>2</v>
      </c>
      <c r="L88" s="1044">
        <v>299295</v>
      </c>
      <c r="M88" s="1044">
        <v>507241</v>
      </c>
      <c r="N88" s="1045">
        <f t="shared" ref="N88:N95" si="22">IF(O88+P88&gt;0,$W$77,)</f>
        <v>200</v>
      </c>
      <c r="O88" s="1053">
        <v>46</v>
      </c>
      <c r="P88" s="1053">
        <v>2</v>
      </c>
      <c r="Q88" s="1045">
        <f t="shared" si="18"/>
        <v>2300</v>
      </c>
      <c r="R88" s="1045">
        <f t="shared" si="19"/>
        <v>100</v>
      </c>
      <c r="S88" s="1047"/>
      <c r="T88" s="1048"/>
      <c r="U88" s="941">
        <f t="shared" si="17"/>
        <v>2</v>
      </c>
      <c r="V88" s="1036"/>
      <c r="W88" s="1025"/>
      <c r="X88" s="1025"/>
      <c r="Y88" s="1025"/>
      <c r="Z88" s="1025"/>
      <c r="AA88" s="1026"/>
      <c r="AB88" s="1025"/>
      <c r="AC88" s="1027"/>
      <c r="AD88" s="1028"/>
      <c r="AE88" s="565"/>
      <c r="AF88" s="975" t="s">
        <v>2416</v>
      </c>
      <c r="AG88" s="976" t="s">
        <v>1150</v>
      </c>
      <c r="AH88" s="1049">
        <v>0.1</v>
      </c>
      <c r="AI88" s="1050"/>
      <c r="AJ88" s="949"/>
      <c r="AN88" s="950"/>
      <c r="AO88" s="565"/>
      <c r="AP88" s="963"/>
    </row>
    <row r="89" spans="1:43" ht="21" customHeight="1">
      <c r="I89" s="952">
        <f t="shared" si="20"/>
        <v>1</v>
      </c>
      <c r="J89" s="941">
        <f t="shared" si="16"/>
        <v>2</v>
      </c>
      <c r="K89" s="1030">
        <f t="shared" si="21"/>
        <v>3</v>
      </c>
      <c r="L89" s="1044"/>
      <c r="M89" s="1044"/>
      <c r="N89" s="1045">
        <f t="shared" si="22"/>
        <v>0</v>
      </c>
      <c r="O89" s="1053"/>
      <c r="P89" s="1053"/>
      <c r="Q89" s="1045">
        <f>ROUND(O89*50,0)</f>
        <v>0</v>
      </c>
      <c r="R89" s="1045">
        <f>ROUND(P89*50,0)</f>
        <v>0</v>
      </c>
      <c r="S89" s="1047"/>
      <c r="T89" s="1048"/>
      <c r="U89" s="941">
        <f t="shared" si="17"/>
        <v>2</v>
      </c>
      <c r="V89" s="1036"/>
      <c r="W89" s="1025"/>
      <c r="X89" s="1025"/>
      <c r="Y89" s="1025"/>
      <c r="Z89" s="1025"/>
      <c r="AA89" s="1026"/>
      <c r="AB89" s="1025"/>
      <c r="AC89" s="1027"/>
      <c r="AD89" s="1028"/>
      <c r="AE89" s="565"/>
      <c r="AF89" s="975"/>
      <c r="AG89" s="976"/>
      <c r="AH89" s="1051"/>
      <c r="AI89" s="977"/>
      <c r="AJ89" s="1020"/>
      <c r="AN89" s="1020"/>
      <c r="AO89" s="565"/>
      <c r="AP89" s="963"/>
      <c r="AQ89" s="819"/>
    </row>
    <row r="90" spans="1:43" ht="21" customHeight="1" thickBot="1">
      <c r="I90" s="952">
        <f t="shared" si="20"/>
        <v>1</v>
      </c>
      <c r="J90" s="941">
        <f t="shared" si="16"/>
        <v>2</v>
      </c>
      <c r="K90" s="1030">
        <f t="shared" si="21"/>
        <v>4</v>
      </c>
      <c r="L90" s="1044"/>
      <c r="M90" s="1044"/>
      <c r="N90" s="1052">
        <f t="shared" si="22"/>
        <v>0</v>
      </c>
      <c r="O90" s="1053"/>
      <c r="P90" s="1053"/>
      <c r="Q90" s="1054">
        <f t="shared" si="18"/>
        <v>0</v>
      </c>
      <c r="R90" s="1054">
        <f t="shared" si="19"/>
        <v>0</v>
      </c>
      <c r="S90" s="1047"/>
      <c r="T90" s="1048"/>
      <c r="U90" s="941">
        <f t="shared" si="17"/>
        <v>2</v>
      </c>
      <c r="V90" s="1036"/>
      <c r="W90" s="1025"/>
      <c r="X90" s="1025"/>
      <c r="Y90" s="1025"/>
      <c r="Z90" s="1025"/>
      <c r="AA90" s="1026"/>
      <c r="AB90" s="1025"/>
      <c r="AC90" s="1027"/>
      <c r="AD90" s="1028"/>
      <c r="AE90" s="565"/>
      <c r="AF90" s="1016"/>
      <c r="AG90" s="1055"/>
      <c r="AH90" s="1017"/>
      <c r="AI90" s="1019"/>
      <c r="AJ90" s="1020"/>
      <c r="AN90" s="1020"/>
      <c r="AO90" s="565"/>
      <c r="AP90" s="963"/>
    </row>
    <row r="91" spans="1:43" ht="21" customHeight="1">
      <c r="I91" s="952">
        <f t="shared" si="20"/>
        <v>1</v>
      </c>
      <c r="J91" s="941">
        <f t="shared" si="16"/>
        <v>2</v>
      </c>
      <c r="K91" s="1030">
        <f t="shared" si="21"/>
        <v>5</v>
      </c>
      <c r="L91" s="1044"/>
      <c r="M91" s="1044"/>
      <c r="N91" s="1052">
        <f t="shared" si="22"/>
        <v>0</v>
      </c>
      <c r="O91" s="1053"/>
      <c r="P91" s="1053"/>
      <c r="Q91" s="1054">
        <f t="shared" si="18"/>
        <v>0</v>
      </c>
      <c r="R91" s="1054">
        <f t="shared" si="19"/>
        <v>0</v>
      </c>
      <c r="S91" s="1047"/>
      <c r="T91" s="1048"/>
      <c r="U91" s="941">
        <f t="shared" si="17"/>
        <v>2</v>
      </c>
      <c r="V91" s="1036"/>
      <c r="W91" s="1025"/>
      <c r="X91" s="1025"/>
      <c r="Y91" s="1025"/>
      <c r="Z91" s="1025"/>
      <c r="AA91" s="1026"/>
      <c r="AB91" s="1025"/>
      <c r="AC91" s="1027"/>
      <c r="AD91" s="1028"/>
      <c r="AE91" s="819"/>
      <c r="AF91" s="963"/>
      <c r="AG91" s="963"/>
      <c r="AH91" s="963"/>
      <c r="AI91" s="963"/>
      <c r="AJ91" s="963"/>
      <c r="AK91" s="819"/>
      <c r="AL91" s="819"/>
      <c r="AM91" s="819"/>
      <c r="AN91" s="963"/>
      <c r="AO91" s="963"/>
      <c r="AP91" s="963"/>
    </row>
    <row r="92" spans="1:43" ht="21" customHeight="1">
      <c r="I92" s="952">
        <f t="shared" si="20"/>
        <v>1</v>
      </c>
      <c r="J92" s="941">
        <f t="shared" si="16"/>
        <v>2</v>
      </c>
      <c r="K92" s="1030">
        <f t="shared" si="21"/>
        <v>6</v>
      </c>
      <c r="L92" s="1044"/>
      <c r="M92" s="1044"/>
      <c r="N92" s="1052">
        <f t="shared" si="22"/>
        <v>0</v>
      </c>
      <c r="O92" s="1053"/>
      <c r="P92" s="1053"/>
      <c r="Q92" s="1054">
        <f t="shared" si="18"/>
        <v>0</v>
      </c>
      <c r="R92" s="1054">
        <f t="shared" si="19"/>
        <v>0</v>
      </c>
      <c r="S92" s="1047"/>
      <c r="T92" s="1048"/>
      <c r="U92" s="941">
        <f t="shared" si="17"/>
        <v>2</v>
      </c>
      <c r="V92" s="968" t="s">
        <v>832</v>
      </c>
      <c r="W92" s="1056">
        <f>SUM(W84:W91)</f>
        <v>21.71</v>
      </c>
      <c r="X92" s="1056">
        <f>SUM(X84:X91)</f>
        <v>2.2000000000000002</v>
      </c>
      <c r="Y92" s="1056">
        <f>SUM(Y84:Y91)</f>
        <v>2.2000000000000002</v>
      </c>
      <c r="Z92" s="1057"/>
      <c r="AA92" s="1058"/>
      <c r="AB92" s="1056">
        <f>SUM(AB84:AB91)</f>
        <v>2364</v>
      </c>
      <c r="AC92" s="1059"/>
      <c r="AD92" s="1060"/>
      <c r="AE92" s="1061"/>
      <c r="AF92" s="565"/>
      <c r="AG92" s="565"/>
      <c r="AH92" s="565"/>
      <c r="AI92" s="565"/>
      <c r="AJ92" s="565"/>
      <c r="AN92" s="963"/>
      <c r="AO92" s="963"/>
      <c r="AP92" s="963"/>
    </row>
    <row r="93" spans="1:43" s="819" customFormat="1" ht="21" customHeight="1" thickBot="1">
      <c r="A93" s="372"/>
      <c r="B93" s="372"/>
      <c r="C93" s="372"/>
      <c r="D93" s="372"/>
      <c r="E93" s="372"/>
      <c r="F93" s="372"/>
      <c r="G93" s="372"/>
      <c r="H93" s="167"/>
      <c r="I93" s="952">
        <f t="shared" si="20"/>
        <v>1</v>
      </c>
      <c r="J93" s="941">
        <f t="shared" si="16"/>
        <v>2</v>
      </c>
      <c r="K93" s="1030">
        <f t="shared" si="21"/>
        <v>7</v>
      </c>
      <c r="L93" s="1044"/>
      <c r="M93" s="1044"/>
      <c r="N93" s="1052">
        <f t="shared" si="22"/>
        <v>0</v>
      </c>
      <c r="O93" s="1053"/>
      <c r="P93" s="1053"/>
      <c r="Q93" s="1054">
        <f t="shared" si="18"/>
        <v>0</v>
      </c>
      <c r="R93" s="1054">
        <f t="shared" si="19"/>
        <v>0</v>
      </c>
      <c r="S93" s="1047"/>
      <c r="T93" s="1048"/>
      <c r="U93" s="941">
        <f t="shared" si="17"/>
        <v>2</v>
      </c>
      <c r="V93" s="1062" t="s">
        <v>889</v>
      </c>
      <c r="W93" s="1063"/>
      <c r="X93" s="1063"/>
      <c r="Y93" s="1063"/>
      <c r="Z93" s="1063"/>
      <c r="AA93" s="1064"/>
      <c r="AB93" s="1063">
        <f>IF(AB92&gt;0,ROUND(AB92/COUNTA(AB84:AB91),0),)</f>
        <v>2364</v>
      </c>
      <c r="AC93" s="1065"/>
      <c r="AD93" s="1066"/>
      <c r="AE93" s="1061"/>
      <c r="AF93" s="1061"/>
      <c r="AG93" s="1061"/>
      <c r="AH93" s="565"/>
      <c r="AI93" s="565"/>
      <c r="AJ93" s="565"/>
      <c r="AK93" s="565"/>
      <c r="AL93" s="565"/>
      <c r="AM93" s="565"/>
      <c r="AN93" s="963"/>
      <c r="AO93" s="963"/>
      <c r="AP93" s="963"/>
      <c r="AQ93" s="951"/>
    </row>
    <row r="94" spans="1:43" ht="21" customHeight="1">
      <c r="I94" s="952">
        <f t="shared" si="20"/>
        <v>1</v>
      </c>
      <c r="J94" s="941">
        <f t="shared" si="16"/>
        <v>2</v>
      </c>
      <c r="K94" s="1030">
        <f t="shared" si="21"/>
        <v>8</v>
      </c>
      <c r="L94" s="1044"/>
      <c r="M94" s="1044"/>
      <c r="N94" s="1052">
        <f t="shared" si="22"/>
        <v>0</v>
      </c>
      <c r="O94" s="1053"/>
      <c r="P94" s="1053"/>
      <c r="Q94" s="1054">
        <f t="shared" si="18"/>
        <v>0</v>
      </c>
      <c r="R94" s="1054">
        <f t="shared" si="19"/>
        <v>0</v>
      </c>
      <c r="S94" s="1047"/>
      <c r="T94" s="1048"/>
      <c r="U94" s="941">
        <f t="shared" si="17"/>
        <v>2</v>
      </c>
      <c r="V94" s="565"/>
      <c r="W94" s="565"/>
      <c r="X94" s="565"/>
      <c r="Y94" s="565"/>
      <c r="Z94" s="565"/>
      <c r="AA94" s="1067"/>
      <c r="AB94" s="565"/>
      <c r="AC94" s="565"/>
      <c r="AD94" s="565"/>
      <c r="AE94" s="1061"/>
      <c r="AF94" s="1061"/>
      <c r="AG94" s="1061"/>
      <c r="AH94" s="565"/>
      <c r="AI94" s="565"/>
      <c r="AJ94" s="565"/>
      <c r="AK94" s="565"/>
      <c r="AL94" s="565"/>
      <c r="AM94" s="565"/>
      <c r="AN94" s="963"/>
      <c r="AO94" s="963"/>
      <c r="AP94" s="963"/>
    </row>
    <row r="95" spans="1:43" ht="21" customHeight="1">
      <c r="I95" s="952">
        <f t="shared" si="20"/>
        <v>1</v>
      </c>
      <c r="J95" s="941">
        <f t="shared" si="16"/>
        <v>2</v>
      </c>
      <c r="K95" s="1030">
        <f t="shared" si="21"/>
        <v>9</v>
      </c>
      <c r="L95" s="1044"/>
      <c r="M95" s="1044"/>
      <c r="N95" s="1052">
        <f t="shared" si="22"/>
        <v>0</v>
      </c>
      <c r="O95" s="1053"/>
      <c r="P95" s="1053"/>
      <c r="Q95" s="1054">
        <f t="shared" si="18"/>
        <v>0</v>
      </c>
      <c r="R95" s="1054">
        <f t="shared" si="19"/>
        <v>0</v>
      </c>
      <c r="S95" s="1047"/>
      <c r="T95" s="1048"/>
      <c r="U95" s="941">
        <f t="shared" si="17"/>
        <v>2</v>
      </c>
      <c r="V95" s="565"/>
      <c r="W95" s="565"/>
      <c r="X95" s="565"/>
      <c r="Y95" s="565"/>
      <c r="Z95" s="565"/>
      <c r="AA95" s="1067"/>
      <c r="AB95" s="565"/>
      <c r="AC95" s="565"/>
      <c r="AD95" s="565"/>
      <c r="AE95" s="1061"/>
      <c r="AF95" s="1061"/>
      <c r="AG95" s="1061"/>
      <c r="AH95" s="565"/>
      <c r="AI95" s="565"/>
      <c r="AJ95" s="565"/>
      <c r="AK95" s="565"/>
      <c r="AL95" s="565"/>
      <c r="AM95" s="565"/>
      <c r="AN95" s="963"/>
      <c r="AO95" s="963"/>
      <c r="AP95" s="963"/>
    </row>
    <row r="96" spans="1:43" ht="21" customHeight="1">
      <c r="I96" s="952">
        <f t="shared" si="20"/>
        <v>1</v>
      </c>
      <c r="J96" s="941">
        <f t="shared" si="16"/>
        <v>2</v>
      </c>
      <c r="K96" s="1030">
        <f t="shared" si="21"/>
        <v>10</v>
      </c>
      <c r="L96" s="1044"/>
      <c r="M96" s="1044"/>
      <c r="N96" s="1052">
        <f t="shared" ref="N96:N150" si="23">IF(O96+P96&gt;0,$W$77,)</f>
        <v>0</v>
      </c>
      <c r="O96" s="1053"/>
      <c r="P96" s="1053"/>
      <c r="Q96" s="1054">
        <f t="shared" ref="Q96:Q150" si="24">ROUND(O96*50,0)</f>
        <v>0</v>
      </c>
      <c r="R96" s="1054">
        <f t="shared" ref="R96:R150" si="25">ROUND(P96*50,0)</f>
        <v>0</v>
      </c>
      <c r="S96" s="1047"/>
      <c r="T96" s="1048"/>
      <c r="U96" s="941">
        <f t="shared" si="17"/>
        <v>2</v>
      </c>
      <c r="V96" s="565"/>
      <c r="W96" s="565"/>
      <c r="X96" s="565"/>
      <c r="Y96" s="565"/>
      <c r="Z96" s="565"/>
      <c r="AA96" s="1067"/>
      <c r="AB96" s="565"/>
      <c r="AC96" s="565"/>
      <c r="AD96" s="565"/>
      <c r="AE96" s="1061"/>
      <c r="AF96" s="1061"/>
      <c r="AG96" s="1061"/>
      <c r="AH96" s="565"/>
      <c r="AI96" s="565"/>
      <c r="AJ96" s="565"/>
      <c r="AK96" s="565"/>
      <c r="AL96" s="565"/>
      <c r="AM96" s="565"/>
      <c r="AN96" s="963"/>
      <c r="AO96" s="963"/>
      <c r="AP96" s="963"/>
    </row>
    <row r="97" spans="1:42" ht="21" customHeight="1">
      <c r="I97" s="952">
        <f t="shared" si="20"/>
        <v>1</v>
      </c>
      <c r="J97" s="941">
        <f t="shared" si="16"/>
        <v>2</v>
      </c>
      <c r="K97" s="1030">
        <f t="shared" si="21"/>
        <v>11</v>
      </c>
      <c r="L97" s="1044"/>
      <c r="M97" s="1044"/>
      <c r="N97" s="1052">
        <f t="shared" si="23"/>
        <v>0</v>
      </c>
      <c r="O97" s="1053"/>
      <c r="P97" s="1053"/>
      <c r="Q97" s="1054">
        <f t="shared" si="24"/>
        <v>0</v>
      </c>
      <c r="R97" s="1054">
        <f t="shared" si="25"/>
        <v>0</v>
      </c>
      <c r="S97" s="1047"/>
      <c r="T97" s="1048"/>
      <c r="U97" s="941">
        <f t="shared" si="17"/>
        <v>2</v>
      </c>
      <c r="V97" s="565"/>
      <c r="W97" s="565"/>
      <c r="X97" s="565"/>
      <c r="Y97" s="565"/>
      <c r="Z97" s="565"/>
      <c r="AA97" s="1067"/>
      <c r="AB97" s="565"/>
      <c r="AC97" s="565"/>
      <c r="AD97" s="565"/>
      <c r="AE97" s="1061"/>
      <c r="AF97" s="1061"/>
      <c r="AG97" s="1061"/>
      <c r="AH97" s="565"/>
      <c r="AI97" s="565"/>
      <c r="AJ97" s="565"/>
      <c r="AK97" s="565"/>
      <c r="AL97" s="565"/>
      <c r="AM97" s="565"/>
      <c r="AN97" s="963"/>
      <c r="AO97" s="963"/>
      <c r="AP97" s="963"/>
    </row>
    <row r="98" spans="1:42" ht="21" customHeight="1">
      <c r="I98" s="952">
        <f t="shared" si="20"/>
        <v>1</v>
      </c>
      <c r="J98" s="941">
        <f t="shared" si="16"/>
        <v>2</v>
      </c>
      <c r="K98" s="1030">
        <f t="shared" si="21"/>
        <v>12</v>
      </c>
      <c r="L98" s="1044"/>
      <c r="M98" s="1044"/>
      <c r="N98" s="1052">
        <f t="shared" si="23"/>
        <v>0</v>
      </c>
      <c r="O98" s="1053"/>
      <c r="P98" s="1053"/>
      <c r="Q98" s="1054">
        <f t="shared" si="24"/>
        <v>0</v>
      </c>
      <c r="R98" s="1054">
        <f t="shared" si="25"/>
        <v>0</v>
      </c>
      <c r="S98" s="1047"/>
      <c r="T98" s="1048"/>
      <c r="U98" s="941">
        <f t="shared" si="17"/>
        <v>2</v>
      </c>
      <c r="V98" s="565"/>
      <c r="W98" s="565"/>
      <c r="X98" s="565"/>
      <c r="Y98" s="565"/>
      <c r="Z98" s="565"/>
      <c r="AA98" s="1067"/>
      <c r="AB98" s="565"/>
      <c r="AC98" s="565"/>
      <c r="AD98" s="565"/>
      <c r="AE98" s="1061"/>
      <c r="AF98" s="1061"/>
      <c r="AG98" s="1061"/>
      <c r="AH98" s="565"/>
      <c r="AI98" s="565"/>
      <c r="AJ98" s="565"/>
      <c r="AK98" s="565"/>
      <c r="AL98" s="565"/>
      <c r="AM98" s="565"/>
      <c r="AN98" s="963"/>
      <c r="AO98" s="963"/>
      <c r="AP98" s="963"/>
    </row>
    <row r="99" spans="1:42" ht="21" customHeight="1">
      <c r="I99" s="952">
        <f t="shared" si="20"/>
        <v>1</v>
      </c>
      <c r="J99" s="941">
        <f t="shared" si="16"/>
        <v>2</v>
      </c>
      <c r="K99" s="1030">
        <f t="shared" si="21"/>
        <v>13</v>
      </c>
      <c r="L99" s="1044"/>
      <c r="M99" s="1044"/>
      <c r="N99" s="1052">
        <f t="shared" si="23"/>
        <v>0</v>
      </c>
      <c r="O99" s="1053"/>
      <c r="P99" s="1053"/>
      <c r="Q99" s="1054">
        <f t="shared" si="24"/>
        <v>0</v>
      </c>
      <c r="R99" s="1054">
        <f t="shared" si="25"/>
        <v>0</v>
      </c>
      <c r="S99" s="1047"/>
      <c r="T99" s="1048"/>
      <c r="U99" s="941">
        <f t="shared" si="17"/>
        <v>2</v>
      </c>
      <c r="V99" s="565"/>
      <c r="W99" s="565"/>
      <c r="X99" s="565"/>
      <c r="Y99" s="565"/>
      <c r="Z99" s="565"/>
      <c r="AA99" s="1067"/>
      <c r="AB99" s="565"/>
      <c r="AC99" s="565"/>
      <c r="AD99" s="565"/>
      <c r="AE99" s="1061"/>
      <c r="AF99" s="1061"/>
      <c r="AG99" s="1061"/>
      <c r="AH99" s="565"/>
      <c r="AI99" s="565"/>
      <c r="AJ99" s="565"/>
      <c r="AK99" s="565"/>
      <c r="AL99" s="565"/>
      <c r="AM99" s="565"/>
      <c r="AN99" s="963"/>
      <c r="AO99" s="963"/>
      <c r="AP99" s="963"/>
    </row>
    <row r="100" spans="1:42" ht="21" customHeight="1" thickBot="1">
      <c r="I100" s="952">
        <f t="shared" si="20"/>
        <v>1</v>
      </c>
      <c r="J100" s="941">
        <f t="shared" si="16"/>
        <v>2</v>
      </c>
      <c r="K100" s="1068">
        <f t="shared" si="21"/>
        <v>14</v>
      </c>
      <c r="L100" s="1000"/>
      <c r="M100" s="1000"/>
      <c r="N100" s="1069">
        <f t="shared" si="23"/>
        <v>0</v>
      </c>
      <c r="O100" s="1070"/>
      <c r="P100" s="1070"/>
      <c r="Q100" s="1071">
        <f t="shared" si="24"/>
        <v>0</v>
      </c>
      <c r="R100" s="1071">
        <f t="shared" si="25"/>
        <v>0</v>
      </c>
      <c r="S100" s="1072"/>
      <c r="T100" s="1073"/>
      <c r="U100" s="941">
        <f t="shared" si="17"/>
        <v>2</v>
      </c>
      <c r="V100" s="565"/>
      <c r="W100" s="565"/>
      <c r="X100" s="565"/>
      <c r="Y100" s="565"/>
      <c r="Z100" s="565"/>
      <c r="AA100" s="1067"/>
      <c r="AB100" s="565"/>
      <c r="AC100" s="565"/>
      <c r="AD100" s="565"/>
      <c r="AE100" s="1061"/>
      <c r="AF100" s="1061"/>
      <c r="AG100" s="1061"/>
      <c r="AH100" s="565"/>
      <c r="AI100" s="565"/>
      <c r="AJ100" s="565"/>
      <c r="AK100" s="565"/>
      <c r="AL100" s="565"/>
      <c r="AM100" s="565"/>
      <c r="AN100" s="963"/>
      <c r="AO100" s="963"/>
      <c r="AP100" s="963"/>
    </row>
    <row r="101" spans="1:42" s="253" customFormat="1" ht="21" hidden="1" customHeight="1">
      <c r="A101" s="252"/>
      <c r="B101" s="252"/>
      <c r="C101" s="252"/>
      <c r="D101" s="252"/>
      <c r="E101" s="252"/>
      <c r="F101" s="252"/>
      <c r="G101" s="252"/>
      <c r="I101" s="265">
        <f>IF((O$103+P$103)&gt;0,1,0)</f>
        <v>0</v>
      </c>
      <c r="J101" s="255">
        <f t="shared" si="16"/>
        <v>2</v>
      </c>
      <c r="K101" s="2439" t="s">
        <v>942</v>
      </c>
      <c r="L101" s="2441" t="s">
        <v>943</v>
      </c>
      <c r="M101" s="2443" t="s">
        <v>944</v>
      </c>
      <c r="N101" s="2443" t="s">
        <v>945</v>
      </c>
      <c r="O101" s="2445" t="s">
        <v>946</v>
      </c>
      <c r="P101" s="2445"/>
      <c r="Q101" s="2445" t="s">
        <v>947</v>
      </c>
      <c r="R101" s="2445"/>
      <c r="S101" s="2446" t="s">
        <v>948</v>
      </c>
      <c r="T101" s="2448" t="s">
        <v>1162</v>
      </c>
      <c r="U101" s="255">
        <f t="shared" si="17"/>
        <v>2</v>
      </c>
      <c r="V101" s="169"/>
      <c r="W101" s="169"/>
      <c r="X101" s="169"/>
      <c r="Y101" s="169"/>
      <c r="Z101" s="169"/>
      <c r="AA101" s="378"/>
      <c r="AB101" s="169"/>
      <c r="AC101" s="169"/>
      <c r="AD101" s="169"/>
      <c r="AE101" s="371"/>
      <c r="AF101" s="371"/>
      <c r="AG101" s="371"/>
      <c r="AH101" s="169"/>
      <c r="AI101" s="169"/>
      <c r="AJ101" s="169"/>
      <c r="AK101" s="169"/>
      <c r="AL101" s="169"/>
      <c r="AM101" s="169"/>
      <c r="AN101" s="176"/>
      <c r="AO101" s="176"/>
      <c r="AP101" s="176"/>
    </row>
    <row r="102" spans="1:42" s="253" customFormat="1" ht="21" hidden="1" customHeight="1">
      <c r="A102" s="252"/>
      <c r="B102" s="252"/>
      <c r="C102" s="252"/>
      <c r="D102" s="252"/>
      <c r="E102" s="252"/>
      <c r="F102" s="252"/>
      <c r="G102" s="252"/>
      <c r="I102" s="265">
        <f t="shared" ref="I102:I125" si="26">IF((O$103+P$103)&gt;0,1,0)</f>
        <v>0</v>
      </c>
      <c r="J102" s="255">
        <f t="shared" si="16"/>
        <v>2</v>
      </c>
      <c r="K102" s="2440"/>
      <c r="L102" s="2442"/>
      <c r="M102" s="2444"/>
      <c r="N102" s="2444"/>
      <c r="O102" s="334" t="s">
        <v>786</v>
      </c>
      <c r="P102" s="335" t="s">
        <v>787</v>
      </c>
      <c r="Q102" s="335" t="s">
        <v>786</v>
      </c>
      <c r="R102" s="336" t="s">
        <v>787</v>
      </c>
      <c r="S102" s="2447"/>
      <c r="T102" s="2449"/>
      <c r="U102" s="255">
        <f t="shared" si="17"/>
        <v>2</v>
      </c>
      <c r="V102" s="169"/>
      <c r="W102" s="169"/>
      <c r="X102" s="169"/>
      <c r="Y102" s="169"/>
      <c r="Z102" s="169"/>
      <c r="AA102" s="378"/>
      <c r="AB102" s="169"/>
      <c r="AC102" s="169"/>
      <c r="AD102" s="169"/>
      <c r="AE102" s="371"/>
      <c r="AF102" s="371"/>
      <c r="AG102" s="371"/>
      <c r="AH102" s="169"/>
      <c r="AI102" s="169"/>
      <c r="AJ102" s="169"/>
      <c r="AK102" s="169"/>
      <c r="AL102" s="169"/>
      <c r="AM102" s="169"/>
      <c r="AN102" s="176"/>
      <c r="AO102" s="176"/>
      <c r="AP102" s="176"/>
    </row>
    <row r="103" spans="1:42" s="253" customFormat="1" ht="21" hidden="1" customHeight="1">
      <c r="A103" s="252"/>
      <c r="B103" s="252"/>
      <c r="C103" s="252"/>
      <c r="D103" s="252"/>
      <c r="E103" s="252"/>
      <c r="F103" s="252"/>
      <c r="G103" s="252"/>
      <c r="I103" s="265">
        <f t="shared" si="26"/>
        <v>0</v>
      </c>
      <c r="J103" s="255">
        <f t="shared" si="16"/>
        <v>2</v>
      </c>
      <c r="K103" s="343">
        <f>+K25+1</f>
        <v>15</v>
      </c>
      <c r="L103" s="356"/>
      <c r="M103" s="356"/>
      <c r="N103" s="357">
        <f t="shared" si="23"/>
        <v>0</v>
      </c>
      <c r="O103" s="358">
        <v>0</v>
      </c>
      <c r="P103" s="358"/>
      <c r="Q103" s="359">
        <f t="shared" si="24"/>
        <v>0</v>
      </c>
      <c r="R103" s="359">
        <f t="shared" si="25"/>
        <v>0</v>
      </c>
      <c r="S103" s="360"/>
      <c r="T103" s="361"/>
      <c r="U103" s="255">
        <f t="shared" si="17"/>
        <v>2</v>
      </c>
      <c r="V103" s="169"/>
      <c r="W103" s="169"/>
      <c r="X103" s="169"/>
      <c r="Y103" s="169"/>
      <c r="Z103" s="169"/>
      <c r="AA103" s="378"/>
      <c r="AB103" s="169"/>
      <c r="AC103" s="169"/>
      <c r="AD103" s="169"/>
      <c r="AE103" s="371"/>
      <c r="AF103" s="371"/>
      <c r="AG103" s="371"/>
      <c r="AH103" s="169"/>
      <c r="AI103" s="169"/>
      <c r="AJ103" s="169"/>
      <c r="AK103" s="169"/>
      <c r="AL103" s="169"/>
      <c r="AM103" s="169"/>
      <c r="AN103" s="176"/>
      <c r="AO103" s="176"/>
      <c r="AP103" s="176"/>
    </row>
    <row r="104" spans="1:42" s="253" customFormat="1" ht="21" hidden="1" customHeight="1">
      <c r="A104" s="252"/>
      <c r="B104" s="252"/>
      <c r="C104" s="252"/>
      <c r="D104" s="252"/>
      <c r="E104" s="252"/>
      <c r="F104" s="252"/>
      <c r="G104" s="252"/>
      <c r="I104" s="265">
        <f t="shared" si="26"/>
        <v>0</v>
      </c>
      <c r="J104" s="255">
        <f t="shared" si="16"/>
        <v>2</v>
      </c>
      <c r="K104" s="343">
        <f t="shared" ref="K104:K125" si="27">+K103+1</f>
        <v>16</v>
      </c>
      <c r="L104" s="356"/>
      <c r="M104" s="356"/>
      <c r="N104" s="357">
        <f t="shared" si="23"/>
        <v>0</v>
      </c>
      <c r="O104" s="358"/>
      <c r="P104" s="358"/>
      <c r="Q104" s="359">
        <f t="shared" si="24"/>
        <v>0</v>
      </c>
      <c r="R104" s="359">
        <f t="shared" si="25"/>
        <v>0</v>
      </c>
      <c r="S104" s="360"/>
      <c r="T104" s="361"/>
      <c r="U104" s="255">
        <f t="shared" si="17"/>
        <v>2</v>
      </c>
      <c r="V104" s="169"/>
      <c r="W104" s="169"/>
      <c r="X104" s="169"/>
      <c r="Y104" s="169"/>
      <c r="Z104" s="169"/>
      <c r="AA104" s="378"/>
      <c r="AB104" s="169"/>
      <c r="AC104" s="169"/>
      <c r="AD104" s="169"/>
      <c r="AE104" s="371"/>
      <c r="AF104" s="371"/>
      <c r="AG104" s="371"/>
      <c r="AH104" s="169"/>
      <c r="AI104" s="169"/>
      <c r="AJ104" s="169"/>
      <c r="AK104" s="169"/>
      <c r="AL104" s="169"/>
      <c r="AM104" s="169"/>
      <c r="AN104" s="176"/>
      <c r="AO104" s="176"/>
      <c r="AP104" s="176"/>
    </row>
    <row r="105" spans="1:42" s="253" customFormat="1" ht="21" hidden="1" customHeight="1">
      <c r="A105" s="252"/>
      <c r="B105" s="252"/>
      <c r="C105" s="252"/>
      <c r="D105" s="252"/>
      <c r="E105" s="252"/>
      <c r="F105" s="252"/>
      <c r="G105" s="252"/>
      <c r="I105" s="265">
        <f t="shared" si="26"/>
        <v>0</v>
      </c>
      <c r="J105" s="255">
        <f t="shared" si="16"/>
        <v>2</v>
      </c>
      <c r="K105" s="343">
        <f t="shared" si="27"/>
        <v>17</v>
      </c>
      <c r="L105" s="356"/>
      <c r="M105" s="356"/>
      <c r="N105" s="357">
        <f t="shared" si="23"/>
        <v>0</v>
      </c>
      <c r="O105" s="358">
        <v>0</v>
      </c>
      <c r="P105" s="358"/>
      <c r="Q105" s="359">
        <f t="shared" si="24"/>
        <v>0</v>
      </c>
      <c r="R105" s="359">
        <f t="shared" si="25"/>
        <v>0</v>
      </c>
      <c r="S105" s="360"/>
      <c r="T105" s="361"/>
      <c r="U105" s="255">
        <f t="shared" si="17"/>
        <v>2</v>
      </c>
      <c r="V105" s="169"/>
      <c r="W105" s="169"/>
      <c r="X105" s="169"/>
      <c r="Y105" s="169"/>
      <c r="Z105" s="169"/>
      <c r="AA105" s="378"/>
      <c r="AB105" s="169"/>
      <c r="AC105" s="169"/>
      <c r="AD105" s="169"/>
      <c r="AE105" s="371"/>
      <c r="AF105" s="371"/>
      <c r="AG105" s="371"/>
      <c r="AH105" s="169"/>
      <c r="AI105" s="169"/>
      <c r="AJ105" s="169"/>
      <c r="AK105" s="169"/>
      <c r="AL105" s="169"/>
      <c r="AM105" s="169"/>
      <c r="AN105" s="176"/>
      <c r="AO105" s="176"/>
      <c r="AP105" s="176"/>
    </row>
    <row r="106" spans="1:42" s="253" customFormat="1" ht="21" hidden="1" customHeight="1">
      <c r="A106" s="252"/>
      <c r="B106" s="252"/>
      <c r="C106" s="252"/>
      <c r="D106" s="252"/>
      <c r="E106" s="252"/>
      <c r="F106" s="252"/>
      <c r="G106" s="252"/>
      <c r="I106" s="265">
        <f t="shared" si="26"/>
        <v>0</v>
      </c>
      <c r="J106" s="255">
        <f t="shared" si="16"/>
        <v>2</v>
      </c>
      <c r="K106" s="343">
        <f t="shared" si="27"/>
        <v>18</v>
      </c>
      <c r="L106" s="356"/>
      <c r="M106" s="356"/>
      <c r="N106" s="357">
        <f t="shared" si="23"/>
        <v>0</v>
      </c>
      <c r="O106" s="358"/>
      <c r="P106" s="358"/>
      <c r="Q106" s="359">
        <f t="shared" si="24"/>
        <v>0</v>
      </c>
      <c r="R106" s="359">
        <f t="shared" si="25"/>
        <v>0</v>
      </c>
      <c r="S106" s="360"/>
      <c r="T106" s="361"/>
      <c r="U106" s="255">
        <f t="shared" si="17"/>
        <v>2</v>
      </c>
      <c r="V106" s="169"/>
      <c r="W106" s="169"/>
      <c r="X106" s="169"/>
      <c r="Y106" s="169"/>
      <c r="Z106" s="169"/>
      <c r="AA106" s="378"/>
      <c r="AB106" s="169"/>
      <c r="AC106" s="169"/>
      <c r="AD106" s="169"/>
      <c r="AE106" s="371"/>
      <c r="AF106" s="371"/>
      <c r="AG106" s="371"/>
      <c r="AH106" s="169"/>
      <c r="AI106" s="169"/>
      <c r="AJ106" s="169"/>
      <c r="AK106" s="169"/>
      <c r="AL106" s="169"/>
      <c r="AM106" s="169"/>
      <c r="AN106" s="176"/>
      <c r="AO106" s="176"/>
      <c r="AP106" s="176"/>
    </row>
    <row r="107" spans="1:42" s="253" customFormat="1" ht="21" hidden="1" customHeight="1">
      <c r="A107" s="252"/>
      <c r="B107" s="252"/>
      <c r="C107" s="252"/>
      <c r="D107" s="252"/>
      <c r="E107" s="252"/>
      <c r="F107" s="252"/>
      <c r="G107" s="252"/>
      <c r="I107" s="265">
        <f t="shared" si="26"/>
        <v>0</v>
      </c>
      <c r="J107" s="255">
        <f t="shared" si="16"/>
        <v>2</v>
      </c>
      <c r="K107" s="343">
        <f t="shared" si="27"/>
        <v>19</v>
      </c>
      <c r="L107" s="356"/>
      <c r="M107" s="356"/>
      <c r="N107" s="357">
        <f t="shared" si="23"/>
        <v>0</v>
      </c>
      <c r="O107" s="358"/>
      <c r="P107" s="358"/>
      <c r="Q107" s="359">
        <f t="shared" si="24"/>
        <v>0</v>
      </c>
      <c r="R107" s="359">
        <f t="shared" si="25"/>
        <v>0</v>
      </c>
      <c r="S107" s="360"/>
      <c r="T107" s="361"/>
      <c r="U107" s="255">
        <f t="shared" si="17"/>
        <v>2</v>
      </c>
      <c r="V107" s="169"/>
      <c r="W107" s="169"/>
      <c r="X107" s="169"/>
      <c r="Y107" s="169"/>
      <c r="Z107" s="169"/>
      <c r="AA107" s="378"/>
      <c r="AB107" s="169"/>
      <c r="AC107" s="169"/>
      <c r="AD107" s="169"/>
      <c r="AE107" s="371"/>
      <c r="AF107" s="371"/>
      <c r="AG107" s="371"/>
      <c r="AH107" s="169"/>
      <c r="AI107" s="169"/>
      <c r="AJ107" s="169"/>
      <c r="AK107" s="169"/>
      <c r="AL107" s="169"/>
      <c r="AM107" s="169"/>
      <c r="AN107" s="176"/>
      <c r="AO107" s="176"/>
      <c r="AP107" s="176"/>
    </row>
    <row r="108" spans="1:42" s="253" customFormat="1" ht="21" hidden="1" customHeight="1">
      <c r="A108" s="252"/>
      <c r="B108" s="252"/>
      <c r="C108" s="252"/>
      <c r="D108" s="252"/>
      <c r="E108" s="252"/>
      <c r="F108" s="252"/>
      <c r="G108" s="252"/>
      <c r="I108" s="265">
        <f t="shared" si="26"/>
        <v>0</v>
      </c>
      <c r="J108" s="255">
        <f t="shared" si="16"/>
        <v>2</v>
      </c>
      <c r="K108" s="343">
        <f t="shared" si="27"/>
        <v>20</v>
      </c>
      <c r="L108" s="356"/>
      <c r="M108" s="356"/>
      <c r="N108" s="357">
        <f t="shared" si="23"/>
        <v>0</v>
      </c>
      <c r="O108" s="358"/>
      <c r="P108" s="358"/>
      <c r="Q108" s="359">
        <f t="shared" si="24"/>
        <v>0</v>
      </c>
      <c r="R108" s="359">
        <f t="shared" si="25"/>
        <v>0</v>
      </c>
      <c r="S108" s="360"/>
      <c r="T108" s="361"/>
      <c r="U108" s="255">
        <f t="shared" si="17"/>
        <v>2</v>
      </c>
      <c r="V108" s="169"/>
      <c r="W108" s="169"/>
      <c r="X108" s="169"/>
      <c r="Y108" s="169"/>
      <c r="Z108" s="169"/>
      <c r="AA108" s="378"/>
      <c r="AB108" s="169"/>
      <c r="AC108" s="169"/>
      <c r="AD108" s="169"/>
      <c r="AE108" s="371"/>
      <c r="AF108" s="371"/>
      <c r="AG108" s="371"/>
      <c r="AH108" s="169"/>
      <c r="AI108" s="169"/>
      <c r="AJ108" s="169"/>
      <c r="AK108" s="169"/>
      <c r="AL108" s="169"/>
      <c r="AM108" s="169"/>
      <c r="AN108" s="176"/>
      <c r="AO108" s="176"/>
      <c r="AP108" s="176"/>
    </row>
    <row r="109" spans="1:42" s="253" customFormat="1" ht="21" hidden="1" customHeight="1">
      <c r="A109" s="252"/>
      <c r="B109" s="252"/>
      <c r="C109" s="252"/>
      <c r="D109" s="252"/>
      <c r="E109" s="252"/>
      <c r="F109" s="252"/>
      <c r="G109" s="252"/>
      <c r="I109" s="265">
        <f t="shared" si="26"/>
        <v>0</v>
      </c>
      <c r="J109" s="255">
        <f t="shared" si="16"/>
        <v>2</v>
      </c>
      <c r="K109" s="343">
        <f t="shared" si="27"/>
        <v>21</v>
      </c>
      <c r="L109" s="356"/>
      <c r="M109" s="356"/>
      <c r="N109" s="357">
        <f t="shared" si="23"/>
        <v>0</v>
      </c>
      <c r="O109" s="358"/>
      <c r="P109" s="358"/>
      <c r="Q109" s="359">
        <f t="shared" si="24"/>
        <v>0</v>
      </c>
      <c r="R109" s="359">
        <f t="shared" si="25"/>
        <v>0</v>
      </c>
      <c r="S109" s="360"/>
      <c r="T109" s="361"/>
      <c r="U109" s="255">
        <f t="shared" si="17"/>
        <v>2</v>
      </c>
      <c r="V109" s="169"/>
      <c r="W109" s="169"/>
      <c r="X109" s="169"/>
      <c r="Y109" s="169"/>
      <c r="Z109" s="169"/>
      <c r="AA109" s="378"/>
      <c r="AB109" s="169"/>
      <c r="AC109" s="169"/>
      <c r="AD109" s="169"/>
      <c r="AE109" s="371"/>
      <c r="AF109" s="371"/>
      <c r="AG109" s="371"/>
      <c r="AH109" s="169"/>
      <c r="AI109" s="169"/>
      <c r="AJ109" s="169"/>
      <c r="AK109" s="169"/>
      <c r="AL109" s="169"/>
      <c r="AM109" s="169"/>
      <c r="AN109" s="176"/>
      <c r="AO109" s="176"/>
      <c r="AP109" s="176"/>
    </row>
    <row r="110" spans="1:42" s="253" customFormat="1" ht="21" hidden="1" customHeight="1">
      <c r="A110" s="252"/>
      <c r="B110" s="252"/>
      <c r="C110" s="252"/>
      <c r="D110" s="252"/>
      <c r="E110" s="252"/>
      <c r="F110" s="252"/>
      <c r="G110" s="252"/>
      <c r="I110" s="265">
        <f t="shared" si="26"/>
        <v>0</v>
      </c>
      <c r="J110" s="255">
        <f t="shared" si="16"/>
        <v>2</v>
      </c>
      <c r="K110" s="343">
        <f t="shared" si="27"/>
        <v>22</v>
      </c>
      <c r="L110" s="356"/>
      <c r="M110" s="356"/>
      <c r="N110" s="357">
        <f t="shared" si="23"/>
        <v>0</v>
      </c>
      <c r="O110" s="358"/>
      <c r="P110" s="358"/>
      <c r="Q110" s="359">
        <f t="shared" si="24"/>
        <v>0</v>
      </c>
      <c r="R110" s="359">
        <f t="shared" si="25"/>
        <v>0</v>
      </c>
      <c r="S110" s="360"/>
      <c r="T110" s="361"/>
      <c r="U110" s="255">
        <f t="shared" si="17"/>
        <v>2</v>
      </c>
      <c r="V110" s="169"/>
      <c r="W110" s="169"/>
      <c r="X110" s="169"/>
      <c r="Y110" s="169"/>
      <c r="Z110" s="169"/>
      <c r="AA110" s="378"/>
      <c r="AB110" s="169"/>
      <c r="AC110" s="169"/>
      <c r="AD110" s="169"/>
      <c r="AE110" s="371"/>
      <c r="AF110" s="371"/>
      <c r="AG110" s="371"/>
      <c r="AH110" s="169"/>
      <c r="AI110" s="169"/>
      <c r="AJ110" s="169"/>
      <c r="AK110" s="169"/>
      <c r="AL110" s="169"/>
      <c r="AM110" s="169"/>
      <c r="AN110" s="176"/>
      <c r="AO110" s="176"/>
      <c r="AP110" s="176"/>
    </row>
    <row r="111" spans="1:42" s="253" customFormat="1" ht="21" hidden="1" customHeight="1">
      <c r="A111" s="252"/>
      <c r="B111" s="252"/>
      <c r="C111" s="252"/>
      <c r="D111" s="252"/>
      <c r="E111" s="252"/>
      <c r="F111" s="252"/>
      <c r="G111" s="252"/>
      <c r="I111" s="265">
        <f t="shared" si="26"/>
        <v>0</v>
      </c>
      <c r="J111" s="255">
        <f t="shared" si="16"/>
        <v>2</v>
      </c>
      <c r="K111" s="343">
        <f t="shared" si="27"/>
        <v>23</v>
      </c>
      <c r="L111" s="356"/>
      <c r="M111" s="356"/>
      <c r="N111" s="357">
        <f t="shared" si="23"/>
        <v>0</v>
      </c>
      <c r="O111" s="358"/>
      <c r="P111" s="358"/>
      <c r="Q111" s="359">
        <f t="shared" si="24"/>
        <v>0</v>
      </c>
      <c r="R111" s="359">
        <f t="shared" si="25"/>
        <v>0</v>
      </c>
      <c r="S111" s="360"/>
      <c r="T111" s="361"/>
      <c r="U111" s="255">
        <f t="shared" si="17"/>
        <v>2</v>
      </c>
      <c r="V111" s="169"/>
      <c r="W111" s="169"/>
      <c r="X111" s="169"/>
      <c r="Y111" s="169"/>
      <c r="Z111" s="169"/>
      <c r="AA111" s="378"/>
      <c r="AB111" s="169"/>
      <c r="AC111" s="169"/>
      <c r="AD111" s="169"/>
      <c r="AE111" s="371"/>
      <c r="AF111" s="371"/>
      <c r="AG111" s="371"/>
      <c r="AH111" s="169"/>
      <c r="AI111" s="169"/>
      <c r="AJ111" s="169"/>
      <c r="AK111" s="169"/>
      <c r="AL111" s="169"/>
      <c r="AM111" s="169"/>
      <c r="AN111" s="176"/>
      <c r="AO111" s="176"/>
      <c r="AP111" s="176"/>
    </row>
    <row r="112" spans="1:42" s="253" customFormat="1" ht="21" hidden="1" customHeight="1">
      <c r="A112" s="252"/>
      <c r="B112" s="252"/>
      <c r="C112" s="252"/>
      <c r="D112" s="252"/>
      <c r="E112" s="252"/>
      <c r="F112" s="252"/>
      <c r="G112" s="252"/>
      <c r="I112" s="265">
        <f t="shared" si="26"/>
        <v>0</v>
      </c>
      <c r="J112" s="255">
        <f t="shared" si="16"/>
        <v>2</v>
      </c>
      <c r="K112" s="343">
        <f t="shared" si="27"/>
        <v>24</v>
      </c>
      <c r="L112" s="356"/>
      <c r="M112" s="356"/>
      <c r="N112" s="357">
        <f t="shared" si="23"/>
        <v>0</v>
      </c>
      <c r="O112" s="358"/>
      <c r="P112" s="358"/>
      <c r="Q112" s="359">
        <f t="shared" si="24"/>
        <v>0</v>
      </c>
      <c r="R112" s="359">
        <f t="shared" si="25"/>
        <v>0</v>
      </c>
      <c r="S112" s="360"/>
      <c r="T112" s="361"/>
      <c r="U112" s="255">
        <f t="shared" si="17"/>
        <v>2</v>
      </c>
      <c r="V112" s="169"/>
      <c r="W112" s="169"/>
      <c r="X112" s="169"/>
      <c r="Y112" s="169"/>
      <c r="Z112" s="169"/>
      <c r="AA112" s="378"/>
      <c r="AB112" s="169"/>
      <c r="AC112" s="169"/>
      <c r="AD112" s="169"/>
      <c r="AE112" s="371"/>
      <c r="AF112" s="371"/>
      <c r="AG112" s="371"/>
      <c r="AH112" s="169"/>
      <c r="AI112" s="169"/>
      <c r="AJ112" s="169"/>
      <c r="AK112" s="169"/>
      <c r="AL112" s="169"/>
      <c r="AM112" s="169"/>
      <c r="AN112" s="176"/>
      <c r="AO112" s="176"/>
      <c r="AP112" s="176"/>
    </row>
    <row r="113" spans="1:42" s="253" customFormat="1" ht="21" hidden="1" customHeight="1">
      <c r="A113" s="252"/>
      <c r="B113" s="252"/>
      <c r="C113" s="252"/>
      <c r="D113" s="252"/>
      <c r="E113" s="252"/>
      <c r="F113" s="252"/>
      <c r="G113" s="252"/>
      <c r="I113" s="265">
        <f t="shared" si="26"/>
        <v>0</v>
      </c>
      <c r="J113" s="255">
        <f t="shared" si="16"/>
        <v>2</v>
      </c>
      <c r="K113" s="343">
        <f t="shared" si="27"/>
        <v>25</v>
      </c>
      <c r="L113" s="356"/>
      <c r="M113" s="356"/>
      <c r="N113" s="357">
        <f t="shared" si="23"/>
        <v>0</v>
      </c>
      <c r="O113" s="358"/>
      <c r="P113" s="358"/>
      <c r="Q113" s="359">
        <f t="shared" si="24"/>
        <v>0</v>
      </c>
      <c r="R113" s="359">
        <f t="shared" si="25"/>
        <v>0</v>
      </c>
      <c r="S113" s="360"/>
      <c r="T113" s="361"/>
      <c r="U113" s="255">
        <f t="shared" si="17"/>
        <v>2</v>
      </c>
      <c r="V113" s="169"/>
      <c r="W113" s="169"/>
      <c r="X113" s="169"/>
      <c r="Y113" s="169"/>
      <c r="Z113" s="169"/>
      <c r="AA113" s="378"/>
      <c r="AB113" s="169"/>
      <c r="AC113" s="169"/>
      <c r="AD113" s="169"/>
      <c r="AE113" s="371"/>
      <c r="AF113" s="371"/>
      <c r="AG113" s="371"/>
      <c r="AH113" s="169"/>
      <c r="AI113" s="169"/>
      <c r="AJ113" s="169"/>
      <c r="AK113" s="169"/>
      <c r="AL113" s="169"/>
      <c r="AM113" s="169"/>
      <c r="AN113" s="176"/>
      <c r="AO113" s="176"/>
      <c r="AP113" s="176"/>
    </row>
    <row r="114" spans="1:42" s="253" customFormat="1" ht="21" hidden="1" customHeight="1">
      <c r="A114" s="252"/>
      <c r="B114" s="252"/>
      <c r="C114" s="252"/>
      <c r="D114" s="252"/>
      <c r="E114" s="252"/>
      <c r="F114" s="252"/>
      <c r="G114" s="252"/>
      <c r="I114" s="265">
        <f t="shared" si="26"/>
        <v>0</v>
      </c>
      <c r="J114" s="255">
        <f t="shared" si="16"/>
        <v>2</v>
      </c>
      <c r="K114" s="343">
        <f t="shared" si="27"/>
        <v>26</v>
      </c>
      <c r="L114" s="356"/>
      <c r="M114" s="356"/>
      <c r="N114" s="357">
        <f t="shared" si="23"/>
        <v>0</v>
      </c>
      <c r="O114" s="358"/>
      <c r="P114" s="358"/>
      <c r="Q114" s="359">
        <f t="shared" si="24"/>
        <v>0</v>
      </c>
      <c r="R114" s="359">
        <f t="shared" si="25"/>
        <v>0</v>
      </c>
      <c r="S114" s="360"/>
      <c r="T114" s="361"/>
      <c r="U114" s="255">
        <f t="shared" si="17"/>
        <v>2</v>
      </c>
      <c r="V114" s="169"/>
      <c r="W114" s="169"/>
      <c r="X114" s="169"/>
      <c r="Y114" s="169"/>
      <c r="Z114" s="169"/>
      <c r="AA114" s="378"/>
      <c r="AB114" s="169"/>
      <c r="AC114" s="169"/>
      <c r="AD114" s="169"/>
      <c r="AE114" s="371"/>
      <c r="AF114" s="371"/>
      <c r="AG114" s="371"/>
      <c r="AH114" s="169"/>
      <c r="AI114" s="169"/>
      <c r="AJ114" s="169"/>
      <c r="AK114" s="169"/>
      <c r="AL114" s="169"/>
      <c r="AM114" s="169"/>
      <c r="AN114" s="176"/>
      <c r="AO114" s="176"/>
      <c r="AP114" s="176"/>
    </row>
    <row r="115" spans="1:42" s="253" customFormat="1" ht="21" hidden="1" customHeight="1">
      <c r="A115" s="252"/>
      <c r="B115" s="252"/>
      <c r="C115" s="252"/>
      <c r="D115" s="252"/>
      <c r="E115" s="252"/>
      <c r="F115" s="252"/>
      <c r="G115" s="252"/>
      <c r="I115" s="265">
        <f t="shared" si="26"/>
        <v>0</v>
      </c>
      <c r="J115" s="255">
        <f t="shared" si="16"/>
        <v>2</v>
      </c>
      <c r="K115" s="343">
        <f t="shared" si="27"/>
        <v>27</v>
      </c>
      <c r="L115" s="356"/>
      <c r="M115" s="356"/>
      <c r="N115" s="357">
        <f t="shared" si="23"/>
        <v>0</v>
      </c>
      <c r="O115" s="358"/>
      <c r="P115" s="358"/>
      <c r="Q115" s="359">
        <f t="shared" si="24"/>
        <v>0</v>
      </c>
      <c r="R115" s="359">
        <f t="shared" si="25"/>
        <v>0</v>
      </c>
      <c r="S115" s="360"/>
      <c r="T115" s="361"/>
      <c r="U115" s="255">
        <f t="shared" si="17"/>
        <v>2</v>
      </c>
      <c r="V115" s="169"/>
      <c r="W115" s="169"/>
      <c r="X115" s="169"/>
      <c r="Y115" s="169"/>
      <c r="Z115" s="169"/>
      <c r="AA115" s="378"/>
      <c r="AB115" s="169"/>
      <c r="AC115" s="169"/>
      <c r="AD115" s="169"/>
      <c r="AE115" s="371"/>
      <c r="AF115" s="371"/>
      <c r="AG115" s="371"/>
      <c r="AH115" s="169"/>
      <c r="AI115" s="169"/>
      <c r="AJ115" s="169"/>
      <c r="AK115" s="169"/>
      <c r="AL115" s="169"/>
      <c r="AM115" s="169"/>
      <c r="AN115" s="176"/>
      <c r="AO115" s="176"/>
      <c r="AP115" s="176"/>
    </row>
    <row r="116" spans="1:42" s="253" customFormat="1" ht="21" hidden="1" customHeight="1">
      <c r="A116" s="252"/>
      <c r="B116" s="252"/>
      <c r="C116" s="252"/>
      <c r="D116" s="252"/>
      <c r="E116" s="252"/>
      <c r="F116" s="252"/>
      <c r="G116" s="252"/>
      <c r="I116" s="265">
        <f t="shared" si="26"/>
        <v>0</v>
      </c>
      <c r="J116" s="255">
        <f t="shared" si="16"/>
        <v>2</v>
      </c>
      <c r="K116" s="343">
        <f t="shared" si="27"/>
        <v>28</v>
      </c>
      <c r="L116" s="356"/>
      <c r="M116" s="356"/>
      <c r="N116" s="357">
        <f t="shared" si="23"/>
        <v>0</v>
      </c>
      <c r="O116" s="358"/>
      <c r="P116" s="358"/>
      <c r="Q116" s="359">
        <f t="shared" si="24"/>
        <v>0</v>
      </c>
      <c r="R116" s="359">
        <f t="shared" si="25"/>
        <v>0</v>
      </c>
      <c r="S116" s="360"/>
      <c r="T116" s="361"/>
      <c r="U116" s="255">
        <f t="shared" si="17"/>
        <v>2</v>
      </c>
      <c r="V116" s="169"/>
      <c r="W116" s="169"/>
      <c r="X116" s="169"/>
      <c r="Y116" s="169"/>
      <c r="Z116" s="169"/>
      <c r="AA116" s="378"/>
      <c r="AB116" s="169"/>
      <c r="AC116" s="169"/>
      <c r="AD116" s="169"/>
      <c r="AE116" s="371"/>
      <c r="AF116" s="371"/>
      <c r="AG116" s="371"/>
      <c r="AH116" s="169"/>
      <c r="AI116" s="169"/>
      <c r="AJ116" s="169"/>
      <c r="AK116" s="169"/>
      <c r="AL116" s="169"/>
      <c r="AM116" s="169"/>
      <c r="AN116" s="176"/>
      <c r="AO116" s="176"/>
      <c r="AP116" s="176"/>
    </row>
    <row r="117" spans="1:42" s="253" customFormat="1" ht="21" hidden="1" customHeight="1">
      <c r="A117" s="252"/>
      <c r="B117" s="252"/>
      <c r="C117" s="252"/>
      <c r="D117" s="252"/>
      <c r="E117" s="252"/>
      <c r="F117" s="252"/>
      <c r="G117" s="252"/>
      <c r="I117" s="265">
        <f t="shared" si="26"/>
        <v>0</v>
      </c>
      <c r="J117" s="255">
        <f t="shared" si="16"/>
        <v>2</v>
      </c>
      <c r="K117" s="343">
        <f t="shared" si="27"/>
        <v>29</v>
      </c>
      <c r="L117" s="356"/>
      <c r="M117" s="356"/>
      <c r="N117" s="357">
        <f t="shared" si="23"/>
        <v>0</v>
      </c>
      <c r="O117" s="358"/>
      <c r="P117" s="358"/>
      <c r="Q117" s="359">
        <f t="shared" si="24"/>
        <v>0</v>
      </c>
      <c r="R117" s="359">
        <f t="shared" si="25"/>
        <v>0</v>
      </c>
      <c r="S117" s="360"/>
      <c r="T117" s="361"/>
      <c r="U117" s="255">
        <f t="shared" si="17"/>
        <v>2</v>
      </c>
      <c r="V117" s="169"/>
      <c r="W117" s="169"/>
      <c r="X117" s="169"/>
      <c r="Y117" s="169"/>
      <c r="Z117" s="169"/>
      <c r="AA117" s="378"/>
      <c r="AB117" s="169"/>
      <c r="AC117" s="169"/>
      <c r="AD117" s="169"/>
      <c r="AE117" s="371"/>
      <c r="AF117" s="371"/>
      <c r="AG117" s="371"/>
      <c r="AH117" s="169"/>
      <c r="AI117" s="169"/>
      <c r="AJ117" s="169"/>
      <c r="AK117" s="169"/>
      <c r="AL117" s="169"/>
      <c r="AM117" s="169"/>
      <c r="AN117" s="176"/>
      <c r="AO117" s="176"/>
      <c r="AP117" s="176"/>
    </row>
    <row r="118" spans="1:42" s="253" customFormat="1" ht="21" hidden="1" customHeight="1">
      <c r="A118" s="252"/>
      <c r="B118" s="252"/>
      <c r="C118" s="252"/>
      <c r="D118" s="252"/>
      <c r="E118" s="252"/>
      <c r="F118" s="252"/>
      <c r="G118" s="252"/>
      <c r="I118" s="265">
        <f t="shared" si="26"/>
        <v>0</v>
      </c>
      <c r="J118" s="255">
        <f t="shared" si="16"/>
        <v>2</v>
      </c>
      <c r="K118" s="343">
        <f t="shared" si="27"/>
        <v>30</v>
      </c>
      <c r="L118" s="356"/>
      <c r="M118" s="356"/>
      <c r="N118" s="357">
        <f t="shared" si="23"/>
        <v>0</v>
      </c>
      <c r="O118" s="358"/>
      <c r="P118" s="358"/>
      <c r="Q118" s="359">
        <f t="shared" si="24"/>
        <v>0</v>
      </c>
      <c r="R118" s="359">
        <f t="shared" si="25"/>
        <v>0</v>
      </c>
      <c r="S118" s="360"/>
      <c r="T118" s="361"/>
      <c r="U118" s="255">
        <f t="shared" si="17"/>
        <v>2</v>
      </c>
      <c r="V118" s="169"/>
      <c r="W118" s="169"/>
      <c r="X118" s="169"/>
      <c r="Y118" s="169"/>
      <c r="Z118" s="169"/>
      <c r="AA118" s="378"/>
      <c r="AB118" s="169"/>
      <c r="AC118" s="169"/>
      <c r="AD118" s="169"/>
      <c r="AE118" s="371"/>
      <c r="AF118" s="371"/>
      <c r="AG118" s="371"/>
      <c r="AH118" s="169"/>
      <c r="AI118" s="169"/>
      <c r="AJ118" s="169"/>
      <c r="AK118" s="169"/>
      <c r="AL118" s="169"/>
      <c r="AM118" s="169"/>
      <c r="AN118" s="176"/>
      <c r="AO118" s="176"/>
      <c r="AP118" s="176"/>
    </row>
    <row r="119" spans="1:42" s="253" customFormat="1" ht="21" hidden="1" customHeight="1">
      <c r="A119" s="252"/>
      <c r="B119" s="252"/>
      <c r="C119" s="252"/>
      <c r="D119" s="252"/>
      <c r="E119" s="252"/>
      <c r="F119" s="252"/>
      <c r="G119" s="252"/>
      <c r="I119" s="265">
        <f t="shared" si="26"/>
        <v>0</v>
      </c>
      <c r="J119" s="255">
        <f t="shared" si="16"/>
        <v>2</v>
      </c>
      <c r="K119" s="343">
        <f t="shared" si="27"/>
        <v>31</v>
      </c>
      <c r="L119" s="356"/>
      <c r="M119" s="356"/>
      <c r="N119" s="357">
        <f t="shared" si="23"/>
        <v>0</v>
      </c>
      <c r="O119" s="358"/>
      <c r="P119" s="358"/>
      <c r="Q119" s="359">
        <f t="shared" si="24"/>
        <v>0</v>
      </c>
      <c r="R119" s="359">
        <f t="shared" si="25"/>
        <v>0</v>
      </c>
      <c r="S119" s="360"/>
      <c r="T119" s="361"/>
      <c r="U119" s="255">
        <f t="shared" si="17"/>
        <v>2</v>
      </c>
      <c r="V119" s="169"/>
      <c r="W119" s="169"/>
      <c r="X119" s="169"/>
      <c r="Y119" s="169"/>
      <c r="Z119" s="169"/>
      <c r="AA119" s="378"/>
      <c r="AB119" s="169"/>
      <c r="AC119" s="169"/>
      <c r="AD119" s="169"/>
      <c r="AE119" s="371"/>
      <c r="AF119" s="371"/>
      <c r="AG119" s="371"/>
      <c r="AH119" s="169"/>
      <c r="AI119" s="169"/>
      <c r="AJ119" s="169"/>
      <c r="AK119" s="169"/>
      <c r="AL119" s="169"/>
      <c r="AM119" s="169"/>
      <c r="AN119" s="176"/>
      <c r="AO119" s="176"/>
      <c r="AP119" s="176"/>
    </row>
    <row r="120" spans="1:42" s="253" customFormat="1" ht="21" hidden="1" customHeight="1">
      <c r="A120" s="252"/>
      <c r="B120" s="252"/>
      <c r="C120" s="252"/>
      <c r="D120" s="252"/>
      <c r="E120" s="252"/>
      <c r="F120" s="252"/>
      <c r="G120" s="252"/>
      <c r="I120" s="265">
        <f t="shared" si="26"/>
        <v>0</v>
      </c>
      <c r="J120" s="255">
        <f t="shared" si="16"/>
        <v>2</v>
      </c>
      <c r="K120" s="343">
        <f t="shared" si="27"/>
        <v>32</v>
      </c>
      <c r="L120" s="356"/>
      <c r="M120" s="356"/>
      <c r="N120" s="357">
        <f t="shared" si="23"/>
        <v>0</v>
      </c>
      <c r="O120" s="358"/>
      <c r="P120" s="358"/>
      <c r="Q120" s="359">
        <f t="shared" si="24"/>
        <v>0</v>
      </c>
      <c r="R120" s="359">
        <f t="shared" si="25"/>
        <v>0</v>
      </c>
      <c r="S120" s="360"/>
      <c r="T120" s="361"/>
      <c r="U120" s="255">
        <f t="shared" si="17"/>
        <v>2</v>
      </c>
      <c r="V120" s="169"/>
      <c r="W120" s="169"/>
      <c r="X120" s="169"/>
      <c r="Y120" s="169"/>
      <c r="Z120" s="169"/>
      <c r="AA120" s="378"/>
      <c r="AB120" s="169"/>
      <c r="AC120" s="169"/>
      <c r="AD120" s="169"/>
      <c r="AE120" s="371"/>
      <c r="AF120" s="371"/>
      <c r="AG120" s="371"/>
      <c r="AH120" s="169"/>
      <c r="AI120" s="169"/>
      <c r="AJ120" s="169"/>
      <c r="AK120" s="169"/>
      <c r="AL120" s="169"/>
      <c r="AM120" s="169"/>
      <c r="AN120" s="176"/>
      <c r="AO120" s="176"/>
      <c r="AP120" s="176"/>
    </row>
    <row r="121" spans="1:42" s="253" customFormat="1" ht="21" hidden="1" customHeight="1">
      <c r="A121" s="252"/>
      <c r="B121" s="252"/>
      <c r="C121" s="252"/>
      <c r="D121" s="252"/>
      <c r="E121" s="252"/>
      <c r="F121" s="252"/>
      <c r="G121" s="252"/>
      <c r="I121" s="265">
        <f t="shared" si="26"/>
        <v>0</v>
      </c>
      <c r="J121" s="255">
        <f t="shared" si="16"/>
        <v>2</v>
      </c>
      <c r="K121" s="343">
        <f t="shared" si="27"/>
        <v>33</v>
      </c>
      <c r="L121" s="356"/>
      <c r="M121" s="356"/>
      <c r="N121" s="357">
        <f t="shared" si="23"/>
        <v>0</v>
      </c>
      <c r="O121" s="358"/>
      <c r="P121" s="358"/>
      <c r="Q121" s="359">
        <f t="shared" si="24"/>
        <v>0</v>
      </c>
      <c r="R121" s="359">
        <f t="shared" si="25"/>
        <v>0</v>
      </c>
      <c r="S121" s="360"/>
      <c r="T121" s="361"/>
      <c r="U121" s="255">
        <f t="shared" si="17"/>
        <v>2</v>
      </c>
      <c r="V121" s="169"/>
      <c r="W121" s="169"/>
      <c r="X121" s="169"/>
      <c r="Y121" s="169"/>
      <c r="Z121" s="169"/>
      <c r="AA121" s="378"/>
      <c r="AB121" s="169"/>
      <c r="AC121" s="169"/>
      <c r="AD121" s="169"/>
      <c r="AE121" s="371"/>
      <c r="AF121" s="371"/>
      <c r="AG121" s="371"/>
      <c r="AH121" s="169"/>
      <c r="AI121" s="169"/>
      <c r="AJ121" s="169"/>
      <c r="AK121" s="169"/>
      <c r="AL121" s="169"/>
      <c r="AM121" s="169"/>
      <c r="AN121" s="176"/>
      <c r="AO121" s="176"/>
      <c r="AP121" s="176"/>
    </row>
    <row r="122" spans="1:42" s="253" customFormat="1" ht="21" hidden="1" customHeight="1">
      <c r="A122" s="252"/>
      <c r="B122" s="252"/>
      <c r="C122" s="252"/>
      <c r="D122" s="252"/>
      <c r="E122" s="252"/>
      <c r="F122" s="252"/>
      <c r="G122" s="252"/>
      <c r="I122" s="265">
        <f t="shared" si="26"/>
        <v>0</v>
      </c>
      <c r="J122" s="255">
        <f t="shared" si="16"/>
        <v>2</v>
      </c>
      <c r="K122" s="343">
        <f t="shared" si="27"/>
        <v>34</v>
      </c>
      <c r="L122" s="356"/>
      <c r="M122" s="356"/>
      <c r="N122" s="357">
        <f t="shared" si="23"/>
        <v>0</v>
      </c>
      <c r="O122" s="358"/>
      <c r="P122" s="358"/>
      <c r="Q122" s="359">
        <f t="shared" si="24"/>
        <v>0</v>
      </c>
      <c r="R122" s="359">
        <f t="shared" si="25"/>
        <v>0</v>
      </c>
      <c r="S122" s="360"/>
      <c r="T122" s="361"/>
      <c r="U122" s="255">
        <f t="shared" si="17"/>
        <v>2</v>
      </c>
      <c r="V122" s="169"/>
      <c r="W122" s="169"/>
      <c r="X122" s="169"/>
      <c r="Y122" s="169"/>
      <c r="Z122" s="169"/>
      <c r="AA122" s="378"/>
      <c r="AB122" s="169"/>
      <c r="AC122" s="169"/>
      <c r="AD122" s="169"/>
      <c r="AE122" s="371"/>
      <c r="AF122" s="371"/>
      <c r="AG122" s="371"/>
      <c r="AH122" s="169"/>
      <c r="AI122" s="169"/>
      <c r="AJ122" s="169"/>
      <c r="AK122" s="169"/>
      <c r="AL122" s="169"/>
      <c r="AM122" s="169"/>
      <c r="AN122" s="176"/>
      <c r="AO122" s="176"/>
      <c r="AP122" s="176"/>
    </row>
    <row r="123" spans="1:42" s="253" customFormat="1" ht="21" hidden="1" customHeight="1">
      <c r="A123" s="252"/>
      <c r="B123" s="252"/>
      <c r="C123" s="252"/>
      <c r="D123" s="252"/>
      <c r="E123" s="252"/>
      <c r="F123" s="252"/>
      <c r="G123" s="252"/>
      <c r="I123" s="265">
        <f t="shared" si="26"/>
        <v>0</v>
      </c>
      <c r="J123" s="255">
        <f t="shared" si="16"/>
        <v>2</v>
      </c>
      <c r="K123" s="343">
        <f t="shared" si="27"/>
        <v>35</v>
      </c>
      <c r="L123" s="356"/>
      <c r="M123" s="356"/>
      <c r="N123" s="357">
        <f t="shared" si="23"/>
        <v>0</v>
      </c>
      <c r="O123" s="358"/>
      <c r="P123" s="358"/>
      <c r="Q123" s="359">
        <f t="shared" si="24"/>
        <v>0</v>
      </c>
      <c r="R123" s="359">
        <f t="shared" si="25"/>
        <v>0</v>
      </c>
      <c r="S123" s="360"/>
      <c r="T123" s="361"/>
      <c r="U123" s="255">
        <f t="shared" si="17"/>
        <v>2</v>
      </c>
      <c r="V123" s="169"/>
      <c r="W123" s="169"/>
      <c r="X123" s="169"/>
      <c r="Y123" s="169"/>
      <c r="Z123" s="169"/>
      <c r="AA123" s="378"/>
      <c r="AB123" s="169"/>
      <c r="AC123" s="169"/>
      <c r="AD123" s="169"/>
      <c r="AE123" s="371"/>
      <c r="AF123" s="371"/>
      <c r="AG123" s="371"/>
      <c r="AH123" s="169"/>
      <c r="AI123" s="169"/>
      <c r="AJ123" s="169"/>
      <c r="AK123" s="169"/>
      <c r="AL123" s="169"/>
      <c r="AM123" s="169"/>
      <c r="AN123" s="176"/>
      <c r="AO123" s="176"/>
      <c r="AP123" s="176"/>
    </row>
    <row r="124" spans="1:42" s="253" customFormat="1" ht="21" hidden="1" customHeight="1">
      <c r="A124" s="252"/>
      <c r="B124" s="252"/>
      <c r="C124" s="252"/>
      <c r="D124" s="252"/>
      <c r="E124" s="252"/>
      <c r="F124" s="252"/>
      <c r="G124" s="252"/>
      <c r="I124" s="265">
        <f t="shared" si="26"/>
        <v>0</v>
      </c>
      <c r="J124" s="255">
        <f t="shared" si="16"/>
        <v>2</v>
      </c>
      <c r="K124" s="343">
        <f t="shared" si="27"/>
        <v>36</v>
      </c>
      <c r="L124" s="356"/>
      <c r="M124" s="356"/>
      <c r="N124" s="357">
        <f t="shared" si="23"/>
        <v>0</v>
      </c>
      <c r="O124" s="358"/>
      <c r="P124" s="358"/>
      <c r="Q124" s="359">
        <f t="shared" si="24"/>
        <v>0</v>
      </c>
      <c r="R124" s="359">
        <f t="shared" si="25"/>
        <v>0</v>
      </c>
      <c r="S124" s="360"/>
      <c r="T124" s="361"/>
      <c r="U124" s="255">
        <f t="shared" si="17"/>
        <v>2</v>
      </c>
      <c r="V124" s="169"/>
      <c r="W124" s="169"/>
      <c r="X124" s="169"/>
      <c r="Y124" s="169"/>
      <c r="Z124" s="169"/>
      <c r="AA124" s="378"/>
      <c r="AB124" s="169"/>
      <c r="AC124" s="169"/>
      <c r="AD124" s="169"/>
      <c r="AE124" s="371"/>
      <c r="AF124" s="371"/>
      <c r="AG124" s="371"/>
      <c r="AH124" s="169"/>
      <c r="AI124" s="169"/>
      <c r="AJ124" s="169"/>
      <c r="AK124" s="169"/>
      <c r="AL124" s="169"/>
      <c r="AM124" s="169"/>
      <c r="AN124" s="176"/>
      <c r="AO124" s="176"/>
      <c r="AP124" s="176"/>
    </row>
    <row r="125" spans="1:42" s="253" customFormat="1" ht="21" hidden="1" customHeight="1" thickBot="1">
      <c r="A125" s="252"/>
      <c r="B125" s="252"/>
      <c r="C125" s="252"/>
      <c r="D125" s="252"/>
      <c r="E125" s="252"/>
      <c r="F125" s="252"/>
      <c r="G125" s="252"/>
      <c r="I125" s="265">
        <f t="shared" si="26"/>
        <v>0</v>
      </c>
      <c r="J125" s="255">
        <f t="shared" si="16"/>
        <v>2</v>
      </c>
      <c r="K125" s="385">
        <f t="shared" si="27"/>
        <v>37</v>
      </c>
      <c r="L125" s="356"/>
      <c r="M125" s="356"/>
      <c r="N125" s="380">
        <f t="shared" si="23"/>
        <v>0</v>
      </c>
      <c r="O125" s="381"/>
      <c r="P125" s="381"/>
      <c r="Q125" s="382">
        <f t="shared" si="24"/>
        <v>0</v>
      </c>
      <c r="R125" s="382">
        <f t="shared" si="25"/>
        <v>0</v>
      </c>
      <c r="S125" s="383"/>
      <c r="T125" s="384"/>
      <c r="U125" s="255">
        <f t="shared" si="17"/>
        <v>2</v>
      </c>
      <c r="V125" s="169"/>
      <c r="W125" s="169"/>
      <c r="X125" s="169"/>
      <c r="Y125" s="169"/>
      <c r="Z125" s="169"/>
      <c r="AA125" s="378"/>
      <c r="AB125" s="169"/>
      <c r="AC125" s="169"/>
      <c r="AD125" s="169"/>
      <c r="AE125" s="371"/>
      <c r="AF125" s="371"/>
      <c r="AG125" s="371"/>
      <c r="AH125" s="169"/>
      <c r="AI125" s="169"/>
      <c r="AJ125" s="169"/>
      <c r="AK125" s="169"/>
      <c r="AL125" s="169"/>
      <c r="AM125" s="169"/>
      <c r="AN125" s="176"/>
      <c r="AO125" s="176"/>
      <c r="AP125" s="176"/>
    </row>
    <row r="126" spans="1:42" s="253" customFormat="1" ht="21" hidden="1" customHeight="1">
      <c r="A126" s="252"/>
      <c r="B126" s="252"/>
      <c r="C126" s="252"/>
      <c r="D126" s="252"/>
      <c r="E126" s="252"/>
      <c r="F126" s="252"/>
      <c r="G126" s="252"/>
      <c r="I126" s="265">
        <f>IF((O$128+P$128)&gt;0,1,0)</f>
        <v>0</v>
      </c>
      <c r="J126" s="255">
        <f t="shared" si="16"/>
        <v>2</v>
      </c>
      <c r="K126" s="2439" t="s">
        <v>942</v>
      </c>
      <c r="L126" s="2441" t="s">
        <v>943</v>
      </c>
      <c r="M126" s="2443" t="s">
        <v>944</v>
      </c>
      <c r="N126" s="2443" t="s">
        <v>945</v>
      </c>
      <c r="O126" s="2445" t="s">
        <v>946</v>
      </c>
      <c r="P126" s="2445"/>
      <c r="Q126" s="2445" t="s">
        <v>947</v>
      </c>
      <c r="R126" s="2445"/>
      <c r="S126" s="2446" t="s">
        <v>948</v>
      </c>
      <c r="T126" s="2448" t="s">
        <v>1162</v>
      </c>
      <c r="U126" s="255">
        <f t="shared" si="17"/>
        <v>2</v>
      </c>
      <c r="V126" s="169"/>
      <c r="W126" s="169"/>
      <c r="X126" s="169"/>
      <c r="Y126" s="169"/>
      <c r="Z126" s="169"/>
      <c r="AA126" s="378"/>
      <c r="AB126" s="169"/>
      <c r="AC126" s="169"/>
      <c r="AD126" s="169"/>
      <c r="AE126" s="371"/>
      <c r="AF126" s="371"/>
      <c r="AG126" s="371"/>
      <c r="AH126" s="169"/>
      <c r="AI126" s="169"/>
      <c r="AJ126" s="169"/>
      <c r="AK126" s="169"/>
      <c r="AL126" s="169"/>
      <c r="AM126" s="169"/>
      <c r="AN126" s="176"/>
      <c r="AO126" s="176"/>
      <c r="AP126" s="176"/>
    </row>
    <row r="127" spans="1:42" s="253" customFormat="1" ht="21" hidden="1" customHeight="1">
      <c r="A127" s="252"/>
      <c r="B127" s="252"/>
      <c r="C127" s="252"/>
      <c r="D127" s="252"/>
      <c r="E127" s="252"/>
      <c r="F127" s="252"/>
      <c r="G127" s="252"/>
      <c r="I127" s="265">
        <f t="shared" ref="I127:I150" si="28">IF((O$128+P$128)&gt;0,1,0)</f>
        <v>0</v>
      </c>
      <c r="J127" s="255">
        <f t="shared" si="16"/>
        <v>2</v>
      </c>
      <c r="K127" s="2440"/>
      <c r="L127" s="2442"/>
      <c r="M127" s="2444"/>
      <c r="N127" s="2444"/>
      <c r="O127" s="334" t="s">
        <v>786</v>
      </c>
      <c r="P127" s="335" t="s">
        <v>787</v>
      </c>
      <c r="Q127" s="335" t="s">
        <v>786</v>
      </c>
      <c r="R127" s="336" t="s">
        <v>787</v>
      </c>
      <c r="S127" s="2447"/>
      <c r="T127" s="2449"/>
      <c r="U127" s="255">
        <f t="shared" si="17"/>
        <v>2</v>
      </c>
      <c r="V127" s="169"/>
      <c r="W127" s="169"/>
      <c r="X127" s="169"/>
      <c r="Y127" s="169"/>
      <c r="Z127" s="169"/>
      <c r="AA127" s="378"/>
      <c r="AB127" s="169"/>
      <c r="AC127" s="169"/>
      <c r="AD127" s="169"/>
      <c r="AE127" s="371"/>
      <c r="AF127" s="371"/>
      <c r="AG127" s="371"/>
      <c r="AH127" s="169"/>
      <c r="AI127" s="169"/>
      <c r="AJ127" s="169"/>
      <c r="AK127" s="169"/>
      <c r="AL127" s="169"/>
      <c r="AM127" s="169"/>
      <c r="AN127" s="176"/>
      <c r="AO127" s="176"/>
      <c r="AP127" s="176"/>
    </row>
    <row r="128" spans="1:42" s="253" customFormat="1" ht="21" hidden="1" customHeight="1">
      <c r="A128" s="252"/>
      <c r="B128" s="252"/>
      <c r="C128" s="252"/>
      <c r="D128" s="252"/>
      <c r="E128" s="252"/>
      <c r="F128" s="252"/>
      <c r="G128" s="252"/>
      <c r="I128" s="265">
        <f t="shared" si="28"/>
        <v>0</v>
      </c>
      <c r="J128" s="255">
        <f t="shared" si="16"/>
        <v>2</v>
      </c>
      <c r="K128" s="343">
        <f>+K50+1</f>
        <v>38</v>
      </c>
      <c r="L128" s="356"/>
      <c r="M128" s="356"/>
      <c r="N128" s="357">
        <f t="shared" si="23"/>
        <v>0</v>
      </c>
      <c r="O128" s="358"/>
      <c r="P128" s="358"/>
      <c r="Q128" s="359">
        <f t="shared" si="24"/>
        <v>0</v>
      </c>
      <c r="R128" s="359">
        <f t="shared" si="25"/>
        <v>0</v>
      </c>
      <c r="S128" s="360"/>
      <c r="T128" s="361"/>
      <c r="U128" s="255">
        <f t="shared" si="17"/>
        <v>2</v>
      </c>
      <c r="V128" s="169"/>
      <c r="W128" s="169"/>
      <c r="X128" s="169"/>
      <c r="Y128" s="169"/>
      <c r="Z128" s="169"/>
      <c r="AA128" s="378"/>
      <c r="AB128" s="169"/>
      <c r="AC128" s="169"/>
      <c r="AD128" s="169"/>
      <c r="AE128" s="371"/>
      <c r="AF128" s="371"/>
      <c r="AG128" s="371"/>
      <c r="AH128" s="169"/>
      <c r="AI128" s="169"/>
      <c r="AJ128" s="169"/>
      <c r="AK128" s="169"/>
      <c r="AL128" s="169"/>
      <c r="AM128" s="169"/>
      <c r="AN128" s="176"/>
      <c r="AO128" s="176"/>
      <c r="AP128" s="176"/>
    </row>
    <row r="129" spans="1:42" s="253" customFormat="1" ht="21" hidden="1" customHeight="1">
      <c r="A129" s="252"/>
      <c r="B129" s="252"/>
      <c r="C129" s="252"/>
      <c r="D129" s="252"/>
      <c r="E129" s="252"/>
      <c r="F129" s="252"/>
      <c r="G129" s="252"/>
      <c r="I129" s="265">
        <f t="shared" si="28"/>
        <v>0</v>
      </c>
      <c r="J129" s="255">
        <f t="shared" si="16"/>
        <v>2</v>
      </c>
      <c r="K129" s="343">
        <f t="shared" ref="K129:K150" si="29">+K128+1</f>
        <v>39</v>
      </c>
      <c r="L129" s="356"/>
      <c r="M129" s="356"/>
      <c r="N129" s="357">
        <f t="shared" si="23"/>
        <v>0</v>
      </c>
      <c r="O129" s="358"/>
      <c r="P129" s="358"/>
      <c r="Q129" s="359">
        <f t="shared" si="24"/>
        <v>0</v>
      </c>
      <c r="R129" s="359">
        <f t="shared" si="25"/>
        <v>0</v>
      </c>
      <c r="S129" s="360"/>
      <c r="T129" s="361"/>
      <c r="U129" s="255">
        <f t="shared" si="17"/>
        <v>2</v>
      </c>
      <c r="V129" s="169"/>
      <c r="W129" s="169"/>
      <c r="X129" s="169"/>
      <c r="Y129" s="169"/>
      <c r="Z129" s="169"/>
      <c r="AA129" s="378"/>
      <c r="AB129" s="169"/>
      <c r="AC129" s="169"/>
      <c r="AD129" s="169"/>
      <c r="AE129" s="371"/>
      <c r="AF129" s="371"/>
      <c r="AG129" s="371"/>
      <c r="AH129" s="169"/>
      <c r="AI129" s="169"/>
      <c r="AJ129" s="169"/>
      <c r="AK129" s="169"/>
      <c r="AL129" s="169"/>
      <c r="AM129" s="169"/>
      <c r="AN129" s="176"/>
      <c r="AO129" s="176"/>
      <c r="AP129" s="176"/>
    </row>
    <row r="130" spans="1:42" s="253" customFormat="1" ht="21" hidden="1" customHeight="1">
      <c r="A130" s="252"/>
      <c r="B130" s="252"/>
      <c r="C130" s="252"/>
      <c r="D130" s="252"/>
      <c r="E130" s="252"/>
      <c r="F130" s="252"/>
      <c r="G130" s="252"/>
      <c r="I130" s="265">
        <f t="shared" si="28"/>
        <v>0</v>
      </c>
      <c r="J130" s="255">
        <f t="shared" si="16"/>
        <v>2</v>
      </c>
      <c r="K130" s="343">
        <f t="shared" si="29"/>
        <v>40</v>
      </c>
      <c r="L130" s="356"/>
      <c r="M130" s="356"/>
      <c r="N130" s="357">
        <f t="shared" si="23"/>
        <v>0</v>
      </c>
      <c r="O130" s="358"/>
      <c r="P130" s="358"/>
      <c r="Q130" s="359">
        <f t="shared" si="24"/>
        <v>0</v>
      </c>
      <c r="R130" s="359">
        <f t="shared" si="25"/>
        <v>0</v>
      </c>
      <c r="S130" s="360"/>
      <c r="T130" s="361"/>
      <c r="U130" s="255">
        <f t="shared" si="17"/>
        <v>2</v>
      </c>
      <c r="V130" s="169"/>
      <c r="W130" s="169"/>
      <c r="X130" s="169"/>
      <c r="Y130" s="169"/>
      <c r="Z130" s="169"/>
      <c r="AA130" s="378"/>
      <c r="AB130" s="169"/>
      <c r="AC130" s="169"/>
      <c r="AD130" s="169"/>
      <c r="AE130" s="371"/>
      <c r="AF130" s="371"/>
      <c r="AG130" s="371"/>
      <c r="AH130" s="169"/>
      <c r="AI130" s="169"/>
      <c r="AJ130" s="169"/>
      <c r="AK130" s="169"/>
      <c r="AL130" s="169"/>
      <c r="AM130" s="169"/>
      <c r="AN130" s="176"/>
      <c r="AO130" s="176"/>
      <c r="AP130" s="176"/>
    </row>
    <row r="131" spans="1:42" s="253" customFormat="1" ht="21" hidden="1" customHeight="1">
      <c r="A131" s="252"/>
      <c r="B131" s="252"/>
      <c r="C131" s="252"/>
      <c r="D131" s="252"/>
      <c r="E131" s="252"/>
      <c r="F131" s="252"/>
      <c r="G131" s="252"/>
      <c r="I131" s="265">
        <f t="shared" si="28"/>
        <v>0</v>
      </c>
      <c r="J131" s="255">
        <f t="shared" si="16"/>
        <v>2</v>
      </c>
      <c r="K131" s="343">
        <f t="shared" si="29"/>
        <v>41</v>
      </c>
      <c r="L131" s="356"/>
      <c r="M131" s="356"/>
      <c r="N131" s="357">
        <f t="shared" si="23"/>
        <v>0</v>
      </c>
      <c r="O131" s="358"/>
      <c r="P131" s="358"/>
      <c r="Q131" s="359">
        <f t="shared" si="24"/>
        <v>0</v>
      </c>
      <c r="R131" s="359">
        <f t="shared" si="25"/>
        <v>0</v>
      </c>
      <c r="S131" s="360"/>
      <c r="T131" s="361"/>
      <c r="U131" s="255">
        <f t="shared" si="17"/>
        <v>2</v>
      </c>
      <c r="V131" s="169"/>
      <c r="W131" s="169"/>
      <c r="X131" s="169"/>
      <c r="Y131" s="169"/>
      <c r="Z131" s="169"/>
      <c r="AA131" s="378"/>
      <c r="AB131" s="169"/>
      <c r="AC131" s="169"/>
      <c r="AD131" s="169"/>
      <c r="AE131" s="371"/>
      <c r="AF131" s="371"/>
      <c r="AG131" s="371"/>
      <c r="AH131" s="169"/>
      <c r="AI131" s="169"/>
      <c r="AJ131" s="169"/>
      <c r="AK131" s="169"/>
      <c r="AL131" s="169"/>
      <c r="AM131" s="169"/>
      <c r="AN131" s="176"/>
      <c r="AO131" s="176"/>
      <c r="AP131" s="176"/>
    </row>
    <row r="132" spans="1:42" s="253" customFormat="1" ht="21" hidden="1" customHeight="1">
      <c r="A132" s="252"/>
      <c r="B132" s="252"/>
      <c r="C132" s="252"/>
      <c r="D132" s="252"/>
      <c r="E132" s="252"/>
      <c r="F132" s="252"/>
      <c r="G132" s="252"/>
      <c r="I132" s="265">
        <f t="shared" si="28"/>
        <v>0</v>
      </c>
      <c r="J132" s="255">
        <f t="shared" si="16"/>
        <v>2</v>
      </c>
      <c r="K132" s="343">
        <f t="shared" si="29"/>
        <v>42</v>
      </c>
      <c r="L132" s="356"/>
      <c r="M132" s="356"/>
      <c r="N132" s="357">
        <f t="shared" si="23"/>
        <v>0</v>
      </c>
      <c r="O132" s="358"/>
      <c r="P132" s="358"/>
      <c r="Q132" s="359">
        <f t="shared" si="24"/>
        <v>0</v>
      </c>
      <c r="R132" s="359">
        <f t="shared" si="25"/>
        <v>0</v>
      </c>
      <c r="S132" s="360"/>
      <c r="T132" s="361"/>
      <c r="U132" s="255">
        <f t="shared" si="17"/>
        <v>2</v>
      </c>
      <c r="V132" s="169"/>
      <c r="W132" s="169"/>
      <c r="X132" s="169"/>
      <c r="Y132" s="169"/>
      <c r="Z132" s="169"/>
      <c r="AA132" s="378"/>
      <c r="AB132" s="169"/>
      <c r="AC132" s="169"/>
      <c r="AD132" s="169"/>
      <c r="AE132" s="371"/>
      <c r="AF132" s="371"/>
      <c r="AG132" s="371"/>
      <c r="AH132" s="169"/>
      <c r="AI132" s="169"/>
      <c r="AJ132" s="169"/>
      <c r="AK132" s="169"/>
      <c r="AL132" s="169"/>
      <c r="AM132" s="169"/>
      <c r="AN132" s="176"/>
      <c r="AO132" s="176"/>
      <c r="AP132" s="176"/>
    </row>
    <row r="133" spans="1:42" s="253" customFormat="1" ht="21" hidden="1" customHeight="1">
      <c r="A133" s="252"/>
      <c r="B133" s="252"/>
      <c r="C133" s="252"/>
      <c r="D133" s="252"/>
      <c r="E133" s="252"/>
      <c r="F133" s="252"/>
      <c r="G133" s="252"/>
      <c r="I133" s="265">
        <f t="shared" si="28"/>
        <v>0</v>
      </c>
      <c r="J133" s="255">
        <f t="shared" si="16"/>
        <v>2</v>
      </c>
      <c r="K133" s="343">
        <f t="shared" si="29"/>
        <v>43</v>
      </c>
      <c r="L133" s="356"/>
      <c r="M133" s="356"/>
      <c r="N133" s="357">
        <f t="shared" si="23"/>
        <v>0</v>
      </c>
      <c r="O133" s="358"/>
      <c r="P133" s="358"/>
      <c r="Q133" s="359">
        <f t="shared" si="24"/>
        <v>0</v>
      </c>
      <c r="R133" s="359">
        <f t="shared" si="25"/>
        <v>0</v>
      </c>
      <c r="S133" s="360"/>
      <c r="T133" s="361"/>
      <c r="U133" s="255">
        <f t="shared" si="17"/>
        <v>2</v>
      </c>
      <c r="V133" s="169"/>
      <c r="W133" s="169"/>
      <c r="X133" s="169"/>
      <c r="Y133" s="169"/>
      <c r="Z133" s="169"/>
      <c r="AA133" s="378"/>
      <c r="AB133" s="169"/>
      <c r="AC133" s="169"/>
      <c r="AD133" s="169"/>
      <c r="AE133" s="371"/>
      <c r="AF133" s="371"/>
      <c r="AG133" s="371"/>
      <c r="AH133" s="169"/>
      <c r="AI133" s="169"/>
      <c r="AJ133" s="169"/>
      <c r="AK133" s="169"/>
      <c r="AL133" s="169"/>
      <c r="AM133" s="169"/>
      <c r="AN133" s="176"/>
      <c r="AO133" s="176"/>
      <c r="AP133" s="176"/>
    </row>
    <row r="134" spans="1:42" s="253" customFormat="1" ht="21" hidden="1" customHeight="1">
      <c r="A134" s="252"/>
      <c r="B134" s="252"/>
      <c r="C134" s="252"/>
      <c r="D134" s="252"/>
      <c r="E134" s="252"/>
      <c r="F134" s="252"/>
      <c r="G134" s="252"/>
      <c r="I134" s="265">
        <f t="shared" si="28"/>
        <v>0</v>
      </c>
      <c r="J134" s="255">
        <f t="shared" si="16"/>
        <v>2</v>
      </c>
      <c r="K134" s="343">
        <f t="shared" si="29"/>
        <v>44</v>
      </c>
      <c r="L134" s="356"/>
      <c r="M134" s="356"/>
      <c r="N134" s="357">
        <f t="shared" si="23"/>
        <v>0</v>
      </c>
      <c r="O134" s="358"/>
      <c r="P134" s="358"/>
      <c r="Q134" s="359">
        <f t="shared" si="24"/>
        <v>0</v>
      </c>
      <c r="R134" s="359">
        <f t="shared" si="25"/>
        <v>0</v>
      </c>
      <c r="S134" s="360"/>
      <c r="T134" s="361"/>
      <c r="U134" s="255">
        <f t="shared" si="17"/>
        <v>2</v>
      </c>
      <c r="V134" s="169"/>
      <c r="W134" s="169"/>
      <c r="X134" s="169"/>
      <c r="Y134" s="169"/>
      <c r="Z134" s="169"/>
      <c r="AA134" s="378"/>
      <c r="AB134" s="169"/>
      <c r="AC134" s="169"/>
      <c r="AD134" s="169"/>
      <c r="AE134" s="371"/>
      <c r="AF134" s="371"/>
      <c r="AG134" s="371"/>
      <c r="AH134" s="169"/>
      <c r="AI134" s="169"/>
      <c r="AJ134" s="169"/>
      <c r="AK134" s="169"/>
      <c r="AL134" s="169"/>
      <c r="AM134" s="169"/>
      <c r="AN134" s="176"/>
      <c r="AO134" s="176"/>
      <c r="AP134" s="176"/>
    </row>
    <row r="135" spans="1:42" s="253" customFormat="1" ht="21" hidden="1" customHeight="1">
      <c r="A135" s="252"/>
      <c r="B135" s="252"/>
      <c r="C135" s="252"/>
      <c r="D135" s="252"/>
      <c r="E135" s="252"/>
      <c r="F135" s="252"/>
      <c r="G135" s="252"/>
      <c r="I135" s="265">
        <f t="shared" si="28"/>
        <v>0</v>
      </c>
      <c r="J135" s="255">
        <f t="shared" si="16"/>
        <v>2</v>
      </c>
      <c r="K135" s="343">
        <f t="shared" si="29"/>
        <v>45</v>
      </c>
      <c r="L135" s="356"/>
      <c r="M135" s="356"/>
      <c r="N135" s="357">
        <f t="shared" si="23"/>
        <v>0</v>
      </c>
      <c r="O135" s="358"/>
      <c r="P135" s="358"/>
      <c r="Q135" s="359">
        <f t="shared" si="24"/>
        <v>0</v>
      </c>
      <c r="R135" s="359">
        <f t="shared" si="25"/>
        <v>0</v>
      </c>
      <c r="S135" s="360"/>
      <c r="T135" s="361"/>
      <c r="U135" s="255">
        <f t="shared" si="17"/>
        <v>2</v>
      </c>
      <c r="V135" s="169"/>
      <c r="W135" s="169"/>
      <c r="X135" s="169"/>
      <c r="Y135" s="169"/>
      <c r="Z135" s="169"/>
      <c r="AA135" s="378"/>
      <c r="AB135" s="169"/>
      <c r="AC135" s="169"/>
      <c r="AD135" s="169"/>
      <c r="AE135" s="371"/>
      <c r="AF135" s="371"/>
      <c r="AG135" s="371"/>
      <c r="AH135" s="169"/>
      <c r="AI135" s="169"/>
      <c r="AJ135" s="169"/>
      <c r="AK135" s="169"/>
      <c r="AL135" s="169"/>
      <c r="AM135" s="169"/>
      <c r="AN135" s="176"/>
      <c r="AO135" s="176"/>
      <c r="AP135" s="176"/>
    </row>
    <row r="136" spans="1:42" s="253" customFormat="1" ht="21" hidden="1" customHeight="1">
      <c r="A136" s="252"/>
      <c r="B136" s="252"/>
      <c r="C136" s="252"/>
      <c r="D136" s="252"/>
      <c r="E136" s="252"/>
      <c r="F136" s="252"/>
      <c r="G136" s="252"/>
      <c r="I136" s="265">
        <f t="shared" si="28"/>
        <v>0</v>
      </c>
      <c r="J136" s="255">
        <f t="shared" si="16"/>
        <v>2</v>
      </c>
      <c r="K136" s="343">
        <f t="shared" si="29"/>
        <v>46</v>
      </c>
      <c r="L136" s="356"/>
      <c r="M136" s="356"/>
      <c r="N136" s="357">
        <f t="shared" si="23"/>
        <v>0</v>
      </c>
      <c r="O136" s="358"/>
      <c r="P136" s="358"/>
      <c r="Q136" s="359">
        <f t="shared" si="24"/>
        <v>0</v>
      </c>
      <c r="R136" s="359">
        <f t="shared" si="25"/>
        <v>0</v>
      </c>
      <c r="S136" s="360"/>
      <c r="T136" s="361"/>
      <c r="U136" s="255">
        <f t="shared" si="17"/>
        <v>2</v>
      </c>
      <c r="V136" s="169"/>
      <c r="W136" s="169"/>
      <c r="X136" s="169"/>
      <c r="Y136" s="169"/>
      <c r="Z136" s="169"/>
      <c r="AA136" s="378"/>
      <c r="AB136" s="169"/>
      <c r="AC136" s="169"/>
      <c r="AD136" s="169"/>
      <c r="AE136" s="371"/>
      <c r="AF136" s="371"/>
      <c r="AG136" s="371"/>
      <c r="AH136" s="169"/>
      <c r="AI136" s="169"/>
      <c r="AJ136" s="169"/>
      <c r="AK136" s="169"/>
      <c r="AL136" s="169"/>
      <c r="AM136" s="169"/>
      <c r="AN136" s="176"/>
      <c r="AO136" s="176"/>
      <c r="AP136" s="176"/>
    </row>
    <row r="137" spans="1:42" s="253" customFormat="1" ht="21" hidden="1" customHeight="1">
      <c r="A137" s="252"/>
      <c r="B137" s="252"/>
      <c r="C137" s="252"/>
      <c r="D137" s="252"/>
      <c r="E137" s="252"/>
      <c r="F137" s="252"/>
      <c r="G137" s="252"/>
      <c r="I137" s="265">
        <f t="shared" si="28"/>
        <v>0</v>
      </c>
      <c r="J137" s="255">
        <f t="shared" si="16"/>
        <v>2</v>
      </c>
      <c r="K137" s="343">
        <f t="shared" si="29"/>
        <v>47</v>
      </c>
      <c r="L137" s="356"/>
      <c r="M137" s="356"/>
      <c r="N137" s="357">
        <f t="shared" si="23"/>
        <v>0</v>
      </c>
      <c r="O137" s="358"/>
      <c r="P137" s="358"/>
      <c r="Q137" s="359">
        <f t="shared" si="24"/>
        <v>0</v>
      </c>
      <c r="R137" s="359">
        <f t="shared" si="25"/>
        <v>0</v>
      </c>
      <c r="S137" s="360"/>
      <c r="T137" s="361"/>
      <c r="U137" s="255">
        <f t="shared" si="17"/>
        <v>2</v>
      </c>
      <c r="V137" s="169"/>
      <c r="W137" s="169"/>
      <c r="X137" s="169"/>
      <c r="Y137" s="169"/>
      <c r="Z137" s="169"/>
      <c r="AA137" s="378"/>
      <c r="AB137" s="169"/>
      <c r="AC137" s="169"/>
      <c r="AD137" s="169"/>
      <c r="AE137" s="371"/>
      <c r="AF137" s="371"/>
      <c r="AG137" s="371"/>
      <c r="AH137" s="169"/>
      <c r="AI137" s="169"/>
      <c r="AJ137" s="169"/>
      <c r="AK137" s="169"/>
      <c r="AL137" s="169"/>
      <c r="AM137" s="169"/>
      <c r="AN137" s="176"/>
      <c r="AO137" s="176"/>
      <c r="AP137" s="176"/>
    </row>
    <row r="138" spans="1:42" s="253" customFormat="1" ht="21" hidden="1" customHeight="1">
      <c r="A138" s="252"/>
      <c r="B138" s="252"/>
      <c r="C138" s="252"/>
      <c r="D138" s="252"/>
      <c r="E138" s="252"/>
      <c r="F138" s="252"/>
      <c r="G138" s="252"/>
      <c r="I138" s="265">
        <f t="shared" si="28"/>
        <v>0</v>
      </c>
      <c r="J138" s="255">
        <f t="shared" si="16"/>
        <v>2</v>
      </c>
      <c r="K138" s="343">
        <f t="shared" si="29"/>
        <v>48</v>
      </c>
      <c r="L138" s="356"/>
      <c r="M138" s="356"/>
      <c r="N138" s="357">
        <f t="shared" si="23"/>
        <v>0</v>
      </c>
      <c r="O138" s="358"/>
      <c r="P138" s="358"/>
      <c r="Q138" s="359">
        <f t="shared" si="24"/>
        <v>0</v>
      </c>
      <c r="R138" s="359">
        <f t="shared" si="25"/>
        <v>0</v>
      </c>
      <c r="S138" s="360"/>
      <c r="T138" s="361"/>
      <c r="U138" s="255">
        <f t="shared" si="17"/>
        <v>2</v>
      </c>
      <c r="V138" s="169"/>
      <c r="W138" s="169"/>
      <c r="X138" s="169"/>
      <c r="Y138" s="169"/>
      <c r="Z138" s="169"/>
      <c r="AA138" s="378"/>
      <c r="AB138" s="169"/>
      <c r="AC138" s="169"/>
      <c r="AD138" s="169"/>
      <c r="AE138" s="371"/>
      <c r="AF138" s="371"/>
      <c r="AG138" s="371"/>
      <c r="AH138" s="169"/>
      <c r="AI138" s="169"/>
      <c r="AJ138" s="169"/>
      <c r="AK138" s="169"/>
      <c r="AL138" s="169"/>
      <c r="AM138" s="169"/>
      <c r="AN138" s="176"/>
      <c r="AO138" s="176"/>
      <c r="AP138" s="176"/>
    </row>
    <row r="139" spans="1:42" s="253" customFormat="1" ht="21" hidden="1" customHeight="1">
      <c r="A139" s="252"/>
      <c r="B139" s="252"/>
      <c r="C139" s="252"/>
      <c r="D139" s="252"/>
      <c r="E139" s="252"/>
      <c r="F139" s="252"/>
      <c r="G139" s="252"/>
      <c r="I139" s="265">
        <f t="shared" si="28"/>
        <v>0</v>
      </c>
      <c r="J139" s="255">
        <f t="shared" si="16"/>
        <v>2</v>
      </c>
      <c r="K139" s="343">
        <f t="shared" si="29"/>
        <v>49</v>
      </c>
      <c r="L139" s="356"/>
      <c r="M139" s="356"/>
      <c r="N139" s="357">
        <f t="shared" si="23"/>
        <v>0</v>
      </c>
      <c r="O139" s="358"/>
      <c r="P139" s="358"/>
      <c r="Q139" s="359">
        <f t="shared" si="24"/>
        <v>0</v>
      </c>
      <c r="R139" s="359">
        <f t="shared" si="25"/>
        <v>0</v>
      </c>
      <c r="S139" s="360"/>
      <c r="T139" s="361"/>
      <c r="U139" s="255">
        <f t="shared" si="17"/>
        <v>2</v>
      </c>
      <c r="V139" s="169"/>
      <c r="W139" s="169"/>
      <c r="X139" s="169"/>
      <c r="Y139" s="169"/>
      <c r="Z139" s="169"/>
      <c r="AA139" s="378"/>
      <c r="AB139" s="169"/>
      <c r="AC139" s="169"/>
      <c r="AD139" s="169"/>
      <c r="AE139" s="371"/>
      <c r="AF139" s="371"/>
      <c r="AG139" s="371"/>
      <c r="AH139" s="169"/>
      <c r="AI139" s="169"/>
      <c r="AJ139" s="169"/>
      <c r="AK139" s="169"/>
      <c r="AL139" s="169"/>
      <c r="AM139" s="169"/>
      <c r="AN139" s="176"/>
      <c r="AO139" s="176"/>
      <c r="AP139" s="176"/>
    </row>
    <row r="140" spans="1:42" s="253" customFormat="1" ht="21" hidden="1" customHeight="1">
      <c r="A140" s="252"/>
      <c r="B140" s="252"/>
      <c r="C140" s="252"/>
      <c r="D140" s="252"/>
      <c r="E140" s="252"/>
      <c r="F140" s="252"/>
      <c r="G140" s="252"/>
      <c r="I140" s="265">
        <f t="shared" si="28"/>
        <v>0</v>
      </c>
      <c r="J140" s="255">
        <f t="shared" si="16"/>
        <v>2</v>
      </c>
      <c r="K140" s="343">
        <f t="shared" si="29"/>
        <v>50</v>
      </c>
      <c r="L140" s="356"/>
      <c r="M140" s="356"/>
      <c r="N140" s="357">
        <f t="shared" si="23"/>
        <v>0</v>
      </c>
      <c r="O140" s="358"/>
      <c r="P140" s="358"/>
      <c r="Q140" s="359">
        <f t="shared" si="24"/>
        <v>0</v>
      </c>
      <c r="R140" s="359">
        <f t="shared" si="25"/>
        <v>0</v>
      </c>
      <c r="S140" s="360"/>
      <c r="T140" s="361"/>
      <c r="U140" s="255">
        <f t="shared" si="17"/>
        <v>2</v>
      </c>
      <c r="V140" s="169"/>
      <c r="W140" s="169"/>
      <c r="X140" s="169"/>
      <c r="Y140" s="169"/>
      <c r="Z140" s="169"/>
      <c r="AA140" s="378"/>
      <c r="AB140" s="169"/>
      <c r="AC140" s="169"/>
      <c r="AD140" s="169"/>
      <c r="AE140" s="371"/>
      <c r="AF140" s="371"/>
      <c r="AG140" s="371"/>
      <c r="AH140" s="169"/>
      <c r="AI140" s="169"/>
      <c r="AJ140" s="169"/>
      <c r="AK140" s="169"/>
      <c r="AL140" s="169"/>
      <c r="AM140" s="169"/>
      <c r="AN140" s="176"/>
      <c r="AO140" s="176"/>
      <c r="AP140" s="176"/>
    </row>
    <row r="141" spans="1:42" s="253" customFormat="1" ht="21" hidden="1" customHeight="1">
      <c r="A141" s="252"/>
      <c r="B141" s="252"/>
      <c r="C141" s="252"/>
      <c r="D141" s="252"/>
      <c r="E141" s="252"/>
      <c r="F141" s="252"/>
      <c r="G141" s="252"/>
      <c r="I141" s="265">
        <f t="shared" si="28"/>
        <v>0</v>
      </c>
      <c r="J141" s="255">
        <f t="shared" si="16"/>
        <v>2</v>
      </c>
      <c r="K141" s="343">
        <f t="shared" si="29"/>
        <v>51</v>
      </c>
      <c r="L141" s="356"/>
      <c r="M141" s="356"/>
      <c r="N141" s="357">
        <f t="shared" si="23"/>
        <v>0</v>
      </c>
      <c r="O141" s="358"/>
      <c r="P141" s="358"/>
      <c r="Q141" s="359">
        <f t="shared" si="24"/>
        <v>0</v>
      </c>
      <c r="R141" s="359">
        <f t="shared" si="25"/>
        <v>0</v>
      </c>
      <c r="S141" s="360"/>
      <c r="T141" s="361"/>
      <c r="U141" s="255">
        <f t="shared" si="17"/>
        <v>2</v>
      </c>
      <c r="V141" s="169"/>
      <c r="W141" s="169"/>
      <c r="X141" s="169"/>
      <c r="Y141" s="169"/>
      <c r="Z141" s="169"/>
      <c r="AA141" s="378"/>
      <c r="AB141" s="169"/>
      <c r="AC141" s="169"/>
      <c r="AD141" s="169"/>
      <c r="AE141" s="371"/>
      <c r="AF141" s="371"/>
      <c r="AG141" s="371"/>
      <c r="AH141" s="169"/>
      <c r="AI141" s="169"/>
      <c r="AJ141" s="169"/>
      <c r="AK141" s="169"/>
      <c r="AL141" s="169"/>
      <c r="AM141" s="169"/>
      <c r="AN141" s="176"/>
      <c r="AO141" s="176"/>
      <c r="AP141" s="176"/>
    </row>
    <row r="142" spans="1:42" s="253" customFormat="1" ht="21" hidden="1" customHeight="1">
      <c r="A142" s="252"/>
      <c r="B142" s="252"/>
      <c r="C142" s="252"/>
      <c r="D142" s="252"/>
      <c r="E142" s="252"/>
      <c r="F142" s="252"/>
      <c r="G142" s="252"/>
      <c r="I142" s="265">
        <f t="shared" si="28"/>
        <v>0</v>
      </c>
      <c r="J142" s="255">
        <f t="shared" si="16"/>
        <v>2</v>
      </c>
      <c r="K142" s="343">
        <f t="shared" si="29"/>
        <v>52</v>
      </c>
      <c r="L142" s="356"/>
      <c r="M142" s="356"/>
      <c r="N142" s="357">
        <f t="shared" si="23"/>
        <v>0</v>
      </c>
      <c r="O142" s="358"/>
      <c r="P142" s="358"/>
      <c r="Q142" s="359">
        <f t="shared" si="24"/>
        <v>0</v>
      </c>
      <c r="R142" s="359">
        <f t="shared" si="25"/>
        <v>0</v>
      </c>
      <c r="S142" s="360"/>
      <c r="T142" s="361"/>
      <c r="U142" s="255">
        <f t="shared" si="17"/>
        <v>2</v>
      </c>
      <c r="V142" s="169"/>
      <c r="W142" s="169"/>
      <c r="X142" s="169"/>
      <c r="Y142" s="169"/>
      <c r="Z142" s="169"/>
      <c r="AA142" s="378"/>
      <c r="AB142" s="169"/>
      <c r="AC142" s="169"/>
      <c r="AD142" s="169"/>
      <c r="AE142" s="371"/>
      <c r="AF142" s="371"/>
      <c r="AG142" s="371"/>
      <c r="AH142" s="169"/>
      <c r="AI142" s="169"/>
      <c r="AJ142" s="169"/>
      <c r="AK142" s="169"/>
      <c r="AL142" s="169"/>
      <c r="AM142" s="169"/>
      <c r="AN142" s="176"/>
      <c r="AO142" s="176"/>
      <c r="AP142" s="176"/>
    </row>
    <row r="143" spans="1:42" s="253" customFormat="1" ht="21" hidden="1" customHeight="1">
      <c r="A143" s="252"/>
      <c r="B143" s="252"/>
      <c r="C143" s="252"/>
      <c r="D143" s="252"/>
      <c r="E143" s="252"/>
      <c r="F143" s="252"/>
      <c r="G143" s="252"/>
      <c r="I143" s="265">
        <f t="shared" si="28"/>
        <v>0</v>
      </c>
      <c r="J143" s="255">
        <f t="shared" si="16"/>
        <v>2</v>
      </c>
      <c r="K143" s="343">
        <f t="shared" si="29"/>
        <v>53</v>
      </c>
      <c r="L143" s="356"/>
      <c r="M143" s="356"/>
      <c r="N143" s="357">
        <f t="shared" si="23"/>
        <v>0</v>
      </c>
      <c r="O143" s="358"/>
      <c r="P143" s="358"/>
      <c r="Q143" s="359">
        <f t="shared" si="24"/>
        <v>0</v>
      </c>
      <c r="R143" s="359">
        <f t="shared" si="25"/>
        <v>0</v>
      </c>
      <c r="S143" s="360"/>
      <c r="T143" s="361"/>
      <c r="U143" s="255">
        <f t="shared" si="17"/>
        <v>2</v>
      </c>
      <c r="V143" s="169"/>
      <c r="W143" s="169"/>
      <c r="X143" s="169"/>
      <c r="Y143" s="169"/>
      <c r="Z143" s="169"/>
      <c r="AA143" s="378"/>
      <c r="AB143" s="169"/>
      <c r="AC143" s="169"/>
      <c r="AD143" s="169"/>
      <c r="AE143" s="371"/>
      <c r="AF143" s="371"/>
      <c r="AG143" s="371"/>
      <c r="AH143" s="169"/>
      <c r="AI143" s="169"/>
      <c r="AJ143" s="169"/>
      <c r="AK143" s="169"/>
      <c r="AL143" s="169"/>
      <c r="AM143" s="169"/>
      <c r="AN143" s="176"/>
      <c r="AO143" s="176"/>
      <c r="AP143" s="176"/>
    </row>
    <row r="144" spans="1:42" s="253" customFormat="1" ht="21" hidden="1" customHeight="1">
      <c r="A144" s="252"/>
      <c r="B144" s="252"/>
      <c r="C144" s="252"/>
      <c r="D144" s="252"/>
      <c r="E144" s="252"/>
      <c r="F144" s="252"/>
      <c r="G144" s="252"/>
      <c r="I144" s="265">
        <f t="shared" si="28"/>
        <v>0</v>
      </c>
      <c r="J144" s="255">
        <f t="shared" si="16"/>
        <v>2</v>
      </c>
      <c r="K144" s="343">
        <f t="shared" si="29"/>
        <v>54</v>
      </c>
      <c r="L144" s="356"/>
      <c r="M144" s="356"/>
      <c r="N144" s="357">
        <f t="shared" si="23"/>
        <v>0</v>
      </c>
      <c r="O144" s="358"/>
      <c r="P144" s="358"/>
      <c r="Q144" s="359">
        <f t="shared" si="24"/>
        <v>0</v>
      </c>
      <c r="R144" s="359">
        <f t="shared" si="25"/>
        <v>0</v>
      </c>
      <c r="S144" s="360"/>
      <c r="T144" s="361"/>
      <c r="U144" s="255">
        <f t="shared" si="17"/>
        <v>2</v>
      </c>
      <c r="V144" s="169"/>
      <c r="W144" s="169"/>
      <c r="X144" s="169"/>
      <c r="Y144" s="169"/>
      <c r="Z144" s="169"/>
      <c r="AA144" s="378"/>
      <c r="AB144" s="169"/>
      <c r="AC144" s="169"/>
      <c r="AD144" s="169"/>
      <c r="AE144" s="371"/>
      <c r="AF144" s="371"/>
      <c r="AG144" s="371"/>
      <c r="AH144" s="169"/>
      <c r="AI144" s="169"/>
      <c r="AJ144" s="169"/>
      <c r="AK144" s="169"/>
      <c r="AL144" s="169"/>
      <c r="AM144" s="169"/>
      <c r="AN144" s="176"/>
      <c r="AO144" s="176"/>
      <c r="AP144" s="176"/>
    </row>
    <row r="145" spans="1:42" s="253" customFormat="1" ht="21" hidden="1" customHeight="1">
      <c r="A145" s="252"/>
      <c r="B145" s="252"/>
      <c r="C145" s="252"/>
      <c r="D145" s="252"/>
      <c r="E145" s="252"/>
      <c r="F145" s="252"/>
      <c r="G145" s="252"/>
      <c r="I145" s="265">
        <f t="shared" si="28"/>
        <v>0</v>
      </c>
      <c r="J145" s="255">
        <f t="shared" si="16"/>
        <v>2</v>
      </c>
      <c r="K145" s="343">
        <f t="shared" si="29"/>
        <v>55</v>
      </c>
      <c r="L145" s="356"/>
      <c r="M145" s="356"/>
      <c r="N145" s="357">
        <f t="shared" si="23"/>
        <v>0</v>
      </c>
      <c r="O145" s="358"/>
      <c r="P145" s="358"/>
      <c r="Q145" s="359">
        <f t="shared" si="24"/>
        <v>0</v>
      </c>
      <c r="R145" s="359">
        <f t="shared" si="25"/>
        <v>0</v>
      </c>
      <c r="S145" s="360"/>
      <c r="T145" s="361"/>
      <c r="U145" s="255">
        <f t="shared" si="17"/>
        <v>2</v>
      </c>
      <c r="V145" s="169"/>
      <c r="W145" s="169"/>
      <c r="X145" s="169"/>
      <c r="Y145" s="169"/>
      <c r="Z145" s="169"/>
      <c r="AA145" s="378"/>
      <c r="AB145" s="169"/>
      <c r="AC145" s="169"/>
      <c r="AD145" s="169"/>
      <c r="AE145" s="371"/>
      <c r="AF145" s="371"/>
      <c r="AG145" s="371"/>
      <c r="AH145" s="169"/>
      <c r="AI145" s="169"/>
      <c r="AJ145" s="169"/>
      <c r="AK145" s="169"/>
      <c r="AL145" s="169"/>
      <c r="AM145" s="169"/>
      <c r="AN145" s="176"/>
      <c r="AO145" s="176"/>
      <c r="AP145" s="176"/>
    </row>
    <row r="146" spans="1:42" s="253" customFormat="1" ht="21" hidden="1" customHeight="1">
      <c r="A146" s="252"/>
      <c r="B146" s="252"/>
      <c r="C146" s="252"/>
      <c r="D146" s="252"/>
      <c r="E146" s="252"/>
      <c r="F146" s="252"/>
      <c r="G146" s="252"/>
      <c r="I146" s="265">
        <f t="shared" si="28"/>
        <v>0</v>
      </c>
      <c r="J146" s="255">
        <f t="shared" si="16"/>
        <v>2</v>
      </c>
      <c r="K146" s="343">
        <f t="shared" si="29"/>
        <v>56</v>
      </c>
      <c r="L146" s="356"/>
      <c r="M146" s="356"/>
      <c r="N146" s="357">
        <f t="shared" si="23"/>
        <v>0</v>
      </c>
      <c r="O146" s="358"/>
      <c r="P146" s="358"/>
      <c r="Q146" s="359">
        <f t="shared" si="24"/>
        <v>0</v>
      </c>
      <c r="R146" s="359">
        <f t="shared" si="25"/>
        <v>0</v>
      </c>
      <c r="S146" s="360"/>
      <c r="T146" s="361"/>
      <c r="U146" s="255">
        <f t="shared" si="17"/>
        <v>2</v>
      </c>
      <c r="V146" s="169"/>
      <c r="W146" s="169"/>
      <c r="X146" s="169"/>
      <c r="Y146" s="169"/>
      <c r="Z146" s="169"/>
      <c r="AA146" s="378"/>
      <c r="AB146" s="169"/>
      <c r="AC146" s="169"/>
      <c r="AD146" s="169"/>
      <c r="AE146" s="371"/>
      <c r="AF146" s="371"/>
      <c r="AG146" s="371"/>
      <c r="AH146" s="169"/>
      <c r="AI146" s="169"/>
      <c r="AJ146" s="169"/>
      <c r="AK146" s="169"/>
      <c r="AL146" s="169"/>
      <c r="AM146" s="169"/>
      <c r="AN146" s="176"/>
      <c r="AO146" s="176"/>
      <c r="AP146" s="176"/>
    </row>
    <row r="147" spans="1:42" s="253" customFormat="1" ht="21" hidden="1" customHeight="1">
      <c r="A147" s="252"/>
      <c r="B147" s="252"/>
      <c r="C147" s="252"/>
      <c r="D147" s="252"/>
      <c r="E147" s="252"/>
      <c r="F147" s="252"/>
      <c r="G147" s="252"/>
      <c r="I147" s="265">
        <f t="shared" si="28"/>
        <v>0</v>
      </c>
      <c r="J147" s="255">
        <f t="shared" si="16"/>
        <v>2</v>
      </c>
      <c r="K147" s="343">
        <f t="shared" si="29"/>
        <v>57</v>
      </c>
      <c r="L147" s="356"/>
      <c r="M147" s="356"/>
      <c r="N147" s="357">
        <f t="shared" si="23"/>
        <v>0</v>
      </c>
      <c r="O147" s="358"/>
      <c r="P147" s="358"/>
      <c r="Q147" s="359">
        <f t="shared" si="24"/>
        <v>0</v>
      </c>
      <c r="R147" s="359">
        <f t="shared" si="25"/>
        <v>0</v>
      </c>
      <c r="S147" s="360"/>
      <c r="T147" s="361"/>
      <c r="U147" s="255">
        <f t="shared" si="17"/>
        <v>2</v>
      </c>
      <c r="V147" s="169"/>
      <c r="W147" s="169"/>
      <c r="X147" s="169"/>
      <c r="Y147" s="169"/>
      <c r="Z147" s="169"/>
      <c r="AA147" s="378"/>
      <c r="AB147" s="169"/>
      <c r="AC147" s="169"/>
      <c r="AD147" s="169"/>
      <c r="AE147" s="371"/>
      <c r="AF147" s="371"/>
      <c r="AG147" s="371"/>
      <c r="AH147" s="169"/>
      <c r="AI147" s="169"/>
      <c r="AJ147" s="169"/>
      <c r="AK147" s="169"/>
      <c r="AL147" s="169"/>
      <c r="AM147" s="169"/>
      <c r="AN147" s="176"/>
      <c r="AO147" s="176"/>
      <c r="AP147" s="176"/>
    </row>
    <row r="148" spans="1:42" s="253" customFormat="1" ht="21" hidden="1" customHeight="1">
      <c r="A148" s="252"/>
      <c r="B148" s="252"/>
      <c r="C148" s="252"/>
      <c r="D148" s="252"/>
      <c r="E148" s="252"/>
      <c r="F148" s="252"/>
      <c r="G148" s="252"/>
      <c r="I148" s="265">
        <f t="shared" si="28"/>
        <v>0</v>
      </c>
      <c r="J148" s="255">
        <f t="shared" si="16"/>
        <v>2</v>
      </c>
      <c r="K148" s="343">
        <f t="shared" si="29"/>
        <v>58</v>
      </c>
      <c r="L148" s="356"/>
      <c r="M148" s="356"/>
      <c r="N148" s="357">
        <f t="shared" si="23"/>
        <v>0</v>
      </c>
      <c r="O148" s="358"/>
      <c r="P148" s="358"/>
      <c r="Q148" s="359">
        <f t="shared" si="24"/>
        <v>0</v>
      </c>
      <c r="R148" s="359">
        <f t="shared" si="25"/>
        <v>0</v>
      </c>
      <c r="S148" s="360"/>
      <c r="T148" s="361"/>
      <c r="U148" s="255">
        <f t="shared" si="17"/>
        <v>2</v>
      </c>
      <c r="V148" s="392"/>
      <c r="W148" s="392"/>
      <c r="X148" s="392"/>
      <c r="Y148" s="392"/>
      <c r="Z148" s="392"/>
      <c r="AA148" s="393"/>
      <c r="AB148" s="392"/>
      <c r="AC148" s="392"/>
      <c r="AD148" s="392"/>
      <c r="AE148" s="394"/>
      <c r="AF148" s="394"/>
      <c r="AG148" s="394"/>
      <c r="AH148" s="394"/>
      <c r="AI148" s="394"/>
      <c r="AJ148" s="394"/>
      <c r="AK148" s="371"/>
      <c r="AL148" s="371"/>
      <c r="AM148" s="371"/>
      <c r="AN148" s="167"/>
      <c r="AO148" s="167"/>
      <c r="AP148" s="167"/>
    </row>
    <row r="149" spans="1:42" s="253" customFormat="1" ht="21" hidden="1" customHeight="1">
      <c r="A149" s="252"/>
      <c r="B149" s="252"/>
      <c r="C149" s="252"/>
      <c r="D149" s="252"/>
      <c r="E149" s="252"/>
      <c r="F149" s="252"/>
      <c r="G149" s="252"/>
      <c r="I149" s="265">
        <f t="shared" si="28"/>
        <v>0</v>
      </c>
      <c r="J149" s="255">
        <f t="shared" si="16"/>
        <v>2</v>
      </c>
      <c r="K149" s="343">
        <f t="shared" si="29"/>
        <v>59</v>
      </c>
      <c r="L149" s="356"/>
      <c r="M149" s="356"/>
      <c r="N149" s="357">
        <f t="shared" si="23"/>
        <v>0</v>
      </c>
      <c r="O149" s="358"/>
      <c r="P149" s="358"/>
      <c r="Q149" s="359">
        <f t="shared" si="24"/>
        <v>0</v>
      </c>
      <c r="R149" s="359">
        <f t="shared" si="25"/>
        <v>0</v>
      </c>
      <c r="S149" s="360"/>
      <c r="T149" s="361"/>
      <c r="U149" s="255">
        <f t="shared" si="17"/>
        <v>2</v>
      </c>
      <c r="V149" s="392"/>
      <c r="W149" s="392"/>
      <c r="X149" s="392"/>
      <c r="Y149" s="392"/>
      <c r="Z149" s="392"/>
      <c r="AA149" s="393"/>
      <c r="AB149" s="392"/>
      <c r="AC149" s="392"/>
      <c r="AD149" s="392"/>
      <c r="AE149" s="394"/>
      <c r="AF149" s="394"/>
      <c r="AG149" s="394"/>
      <c r="AH149" s="394"/>
      <c r="AI149" s="394"/>
      <c r="AJ149" s="394"/>
      <c r="AK149" s="371"/>
      <c r="AL149" s="371"/>
      <c r="AM149" s="371"/>
      <c r="AN149" s="167"/>
      <c r="AO149" s="167"/>
      <c r="AP149" s="167"/>
    </row>
    <row r="150" spans="1:42" s="253" customFormat="1" ht="21" hidden="1" customHeight="1" thickBot="1">
      <c r="A150" s="252"/>
      <c r="B150" s="252"/>
      <c r="C150" s="252"/>
      <c r="D150" s="252"/>
      <c r="E150" s="252"/>
      <c r="F150" s="252"/>
      <c r="G150" s="252"/>
      <c r="I150" s="265">
        <f t="shared" si="28"/>
        <v>0</v>
      </c>
      <c r="J150" s="255">
        <f t="shared" si="16"/>
        <v>2</v>
      </c>
      <c r="K150" s="379">
        <f t="shared" si="29"/>
        <v>60</v>
      </c>
      <c r="L150" s="356"/>
      <c r="M150" s="356"/>
      <c r="N150" s="380">
        <f t="shared" si="23"/>
        <v>0</v>
      </c>
      <c r="O150" s="381"/>
      <c r="P150" s="381"/>
      <c r="Q150" s="382">
        <f t="shared" si="24"/>
        <v>0</v>
      </c>
      <c r="R150" s="382">
        <f t="shared" si="25"/>
        <v>0</v>
      </c>
      <c r="S150" s="383"/>
      <c r="T150" s="384"/>
      <c r="U150" s="255">
        <f t="shared" si="17"/>
        <v>2</v>
      </c>
      <c r="V150" s="392"/>
      <c r="W150" s="392"/>
      <c r="X150" s="392"/>
      <c r="Y150" s="392"/>
      <c r="Z150" s="392"/>
      <c r="AA150" s="393"/>
      <c r="AB150" s="392"/>
      <c r="AC150" s="392"/>
      <c r="AD150" s="392"/>
      <c r="AE150" s="394"/>
      <c r="AF150" s="394"/>
      <c r="AG150" s="394"/>
      <c r="AH150" s="394"/>
      <c r="AI150" s="394"/>
      <c r="AJ150" s="394"/>
      <c r="AK150" s="371"/>
      <c r="AL150" s="371"/>
      <c r="AM150" s="371"/>
      <c r="AN150" s="167"/>
      <c r="AO150" s="167"/>
      <c r="AP150" s="167"/>
    </row>
    <row r="151" spans="1:42" ht="30" customHeight="1" thickBot="1">
      <c r="I151" s="952">
        <f t="shared" ref="I151:I161" si="30">IF(Q$154&gt;0,1,0)</f>
        <v>1</v>
      </c>
      <c r="J151" s="941">
        <f t="shared" ref="J151:J182" si="31">IF($Q$154&gt;0,3,)</f>
        <v>3</v>
      </c>
      <c r="K151" s="2477" t="s">
        <v>954</v>
      </c>
      <c r="L151" s="2477"/>
      <c r="M151" s="2477"/>
      <c r="N151" s="2477"/>
      <c r="O151" s="2477"/>
      <c r="P151" s="2477"/>
      <c r="Q151" s="2477"/>
      <c r="R151" s="2477"/>
      <c r="S151" s="2477"/>
      <c r="T151" s="2477"/>
      <c r="U151" s="941">
        <f t="shared" ref="U151:U182" si="32">IF($Q$154&gt;0,3,)</f>
        <v>3</v>
      </c>
      <c r="V151" s="1074" t="s">
        <v>833</v>
      </c>
      <c r="AF151" s="947" t="s">
        <v>834</v>
      </c>
      <c r="AG151" s="948"/>
      <c r="AH151" s="948"/>
      <c r="AI151" s="948"/>
      <c r="AJ151" s="949"/>
      <c r="AN151" s="950"/>
      <c r="AO151" s="950"/>
      <c r="AP151" s="950"/>
    </row>
    <row r="152" spans="1:42" ht="21" customHeight="1" thickBot="1">
      <c r="I152" s="952">
        <f t="shared" si="30"/>
        <v>1</v>
      </c>
      <c r="J152" s="941">
        <f t="shared" si="31"/>
        <v>3</v>
      </c>
      <c r="K152" s="2478" t="s">
        <v>955</v>
      </c>
      <c r="L152" s="2478"/>
      <c r="M152" s="2478"/>
      <c r="N152" s="2478"/>
      <c r="O152" s="2478"/>
      <c r="P152" s="2478"/>
      <c r="Q152" s="2478"/>
      <c r="R152" s="2478"/>
      <c r="S152" s="2478"/>
      <c r="T152" s="2478"/>
      <c r="U152" s="941">
        <f t="shared" si="32"/>
        <v>3</v>
      </c>
      <c r="V152" s="1075" t="s">
        <v>861</v>
      </c>
      <c r="W152" s="1076">
        <v>200</v>
      </c>
      <c r="X152" s="955"/>
      <c r="Y152" s="955" t="s">
        <v>2450</v>
      </c>
      <c r="Z152" s="1785">
        <v>0</v>
      </c>
      <c r="AA152" s="957"/>
      <c r="AB152" s="956"/>
      <c r="AC152" s="958"/>
      <c r="AD152" s="959"/>
      <c r="AE152" s="565"/>
      <c r="AF152" s="960" t="s">
        <v>862</v>
      </c>
      <c r="AG152" s="961" t="s">
        <v>863</v>
      </c>
      <c r="AH152" s="961" t="s">
        <v>864</v>
      </c>
      <c r="AI152" s="962" t="s">
        <v>865</v>
      </c>
      <c r="AJ152" s="949"/>
      <c r="AN152" s="950"/>
      <c r="AO152" s="950"/>
      <c r="AP152" s="963"/>
    </row>
    <row r="153" spans="1:42" ht="21" customHeight="1">
      <c r="I153" s="952">
        <f t="shared" si="30"/>
        <v>1</v>
      </c>
      <c r="J153" s="941">
        <f t="shared" si="31"/>
        <v>3</v>
      </c>
      <c r="K153" s="964" t="s">
        <v>956</v>
      </c>
      <c r="L153" s="965" t="s">
        <v>957</v>
      </c>
      <c r="M153" s="966" t="s">
        <v>1653</v>
      </c>
      <c r="N153" s="965" t="s">
        <v>958</v>
      </c>
      <c r="O153" s="966" t="s">
        <v>959</v>
      </c>
      <c r="P153" s="965" t="s">
        <v>960</v>
      </c>
      <c r="Q153" s="965" t="s">
        <v>961</v>
      </c>
      <c r="R153" s="965" t="s">
        <v>962</v>
      </c>
      <c r="S153" s="965" t="s">
        <v>963</v>
      </c>
      <c r="T153" s="967" t="s">
        <v>964</v>
      </c>
      <c r="U153" s="941">
        <f t="shared" si="32"/>
        <v>3</v>
      </c>
      <c r="V153" s="1077" t="s">
        <v>866</v>
      </c>
      <c r="W153" s="969">
        <v>302</v>
      </c>
      <c r="X153" s="970"/>
      <c r="Y153" s="970"/>
      <c r="Z153" s="971"/>
      <c r="AA153" s="972"/>
      <c r="AB153" s="971"/>
      <c r="AC153" s="973"/>
      <c r="AD153" s="974"/>
      <c r="AE153" s="565"/>
      <c r="AF153" s="975" t="s">
        <v>867</v>
      </c>
      <c r="AG153" s="976" t="s">
        <v>868</v>
      </c>
      <c r="AH153" s="976" t="s">
        <v>869</v>
      </c>
      <c r="AI153" s="977" t="s">
        <v>870</v>
      </c>
      <c r="AJ153" s="949"/>
      <c r="AN153" s="950"/>
      <c r="AO153" s="950"/>
      <c r="AP153" s="963"/>
    </row>
    <row r="154" spans="1:42" ht="21" customHeight="1" thickBot="1">
      <c r="I154" s="952">
        <f t="shared" si="30"/>
        <v>1</v>
      </c>
      <c r="J154" s="941">
        <f t="shared" si="31"/>
        <v>3</v>
      </c>
      <c r="K154" s="1638" t="str">
        <f>V157</f>
        <v>8-0</v>
      </c>
      <c r="L154" s="983" t="str">
        <f>W157</f>
        <v>9-0</v>
      </c>
      <c r="M154" s="983" t="str">
        <f>X157</f>
        <v>제천</v>
      </c>
      <c r="N154" s="983" t="str">
        <f>Y157</f>
        <v>봉양</v>
      </c>
      <c r="O154" s="983" t="str">
        <f>Z157</f>
        <v>구학</v>
      </c>
      <c r="P154" s="980" t="str">
        <f>IF(COUNTA(Y159:Y166)&gt;1,CONCATENATE(V159,"번지 외 ",COUNTA(Y159:Y166)-1,"필지"),CONCATENATE(V159,"번지"))</f>
        <v>산5-4번지</v>
      </c>
      <c r="Q154" s="981">
        <f>+Y167</f>
        <v>3</v>
      </c>
      <c r="R154" s="982" t="s">
        <v>616</v>
      </c>
      <c r="S154" s="983">
        <f>COUNT(L162:L174)</f>
        <v>2</v>
      </c>
      <c r="T154" s="984">
        <f>200*S154</f>
        <v>400</v>
      </c>
      <c r="U154" s="941">
        <f t="shared" si="32"/>
        <v>3</v>
      </c>
      <c r="V154" s="1077" t="s">
        <v>871</v>
      </c>
      <c r="W154" s="969">
        <v>365</v>
      </c>
      <c r="X154" s="970"/>
      <c r="Y154" s="970"/>
      <c r="Z154" s="971"/>
      <c r="AA154" s="972"/>
      <c r="AB154" s="971"/>
      <c r="AC154" s="973"/>
      <c r="AD154" s="974"/>
      <c r="AE154" s="565"/>
      <c r="AF154" s="975" t="s">
        <v>872</v>
      </c>
      <c r="AG154" s="976" t="s">
        <v>873</v>
      </c>
      <c r="AH154" s="985" t="s">
        <v>874</v>
      </c>
      <c r="AI154" s="977" t="s">
        <v>875</v>
      </c>
      <c r="AJ154" s="949"/>
      <c r="AN154" s="950"/>
      <c r="AO154" s="950"/>
      <c r="AP154" s="963"/>
    </row>
    <row r="155" spans="1:42" ht="21" customHeight="1" thickBot="1">
      <c r="I155" s="952">
        <f t="shared" si="30"/>
        <v>1</v>
      </c>
      <c r="J155" s="941">
        <f t="shared" si="31"/>
        <v>3</v>
      </c>
      <c r="K155" s="964" t="s">
        <v>860</v>
      </c>
      <c r="L155" s="965" t="s">
        <v>965</v>
      </c>
      <c r="M155" s="965" t="s">
        <v>966</v>
      </c>
      <c r="N155" s="965" t="s">
        <v>967</v>
      </c>
      <c r="O155" s="965" t="s">
        <v>968</v>
      </c>
      <c r="P155" s="986" t="s">
        <v>969</v>
      </c>
      <c r="Q155" s="986" t="s">
        <v>970</v>
      </c>
      <c r="R155" s="987" t="s">
        <v>971</v>
      </c>
      <c r="S155" s="988" t="s">
        <v>972</v>
      </c>
      <c r="T155" s="967" t="s">
        <v>973</v>
      </c>
      <c r="U155" s="941">
        <f t="shared" si="32"/>
        <v>3</v>
      </c>
      <c r="V155" s="1078" t="s">
        <v>876</v>
      </c>
      <c r="W155" s="990">
        <v>23.9</v>
      </c>
      <c r="X155" s="1079"/>
      <c r="Y155" s="1079"/>
      <c r="Z155" s="1080"/>
      <c r="AA155" s="1081"/>
      <c r="AB155" s="1080"/>
      <c r="AC155" s="1082"/>
      <c r="AD155" s="1083"/>
      <c r="AE155" s="565"/>
      <c r="AF155" s="975" t="s">
        <v>877</v>
      </c>
      <c r="AG155" s="996" t="s">
        <v>878</v>
      </c>
      <c r="AH155" s="997" t="s">
        <v>879</v>
      </c>
      <c r="AI155" s="977" t="s">
        <v>880</v>
      </c>
      <c r="AJ155" s="949"/>
      <c r="AN155" s="950"/>
      <c r="AO155" s="950"/>
      <c r="AP155" s="963"/>
    </row>
    <row r="156" spans="1:42" ht="21" customHeight="1" thickBot="1">
      <c r="I156" s="952">
        <f t="shared" si="30"/>
        <v>1</v>
      </c>
      <c r="J156" s="941">
        <f t="shared" si="31"/>
        <v>3</v>
      </c>
      <c r="K156" s="998" t="str">
        <f>Z159</f>
        <v>쉬나무</v>
      </c>
      <c r="L156" s="999" t="str">
        <f>AA159</f>
        <v>(용)3-0</v>
      </c>
      <c r="M156" s="1000">
        <f>AC159</f>
        <v>2026</v>
      </c>
      <c r="N156" s="1001">
        <f>AB168</f>
        <v>2000</v>
      </c>
      <c r="O156" s="1002">
        <f>IF((Q160+R160)&gt;0,ROUND((Q160/(Q160+R160)),4),0)</f>
        <v>0.70830000000000004</v>
      </c>
      <c r="P156" s="1003" t="str">
        <f>IF(W155&lt;=15,AI153,IF(W155&gt;30,AI155,AI154))</f>
        <v>중 (15˚ ~ 30˚)</v>
      </c>
      <c r="Q156" s="1004" t="str">
        <f>AF161</f>
        <v>개소당3ha이상</v>
      </c>
      <c r="R156" s="1005" t="s">
        <v>1151</v>
      </c>
      <c r="S156" s="1006">
        <f>W155</f>
        <v>23.9</v>
      </c>
      <c r="T156" s="1007">
        <f>ROUND(N156/10000*N162,0)</f>
        <v>40</v>
      </c>
      <c r="U156" s="941">
        <f t="shared" si="32"/>
        <v>3</v>
      </c>
      <c r="V156" s="1084">
        <v>0</v>
      </c>
      <c r="W156" s="1084"/>
      <c r="X156" s="1084"/>
      <c r="Y156" s="1084"/>
      <c r="Z156" s="1084"/>
      <c r="AA156" s="1085"/>
      <c r="AB156" s="1084"/>
      <c r="AC156" s="1084"/>
      <c r="AD156" s="1084"/>
      <c r="AE156" s="565"/>
      <c r="AF156" s="975" t="s">
        <v>881</v>
      </c>
      <c r="AG156" s="976"/>
      <c r="AH156" s="1008"/>
      <c r="AI156" s="977"/>
      <c r="AJ156" s="949"/>
      <c r="AN156" s="950"/>
      <c r="AO156" s="950"/>
      <c r="AP156" s="963"/>
    </row>
    <row r="157" spans="1:42" ht="21" customHeight="1" thickBot="1">
      <c r="I157" s="952">
        <f t="shared" si="30"/>
        <v>1</v>
      </c>
      <c r="J157" s="941">
        <f t="shared" si="31"/>
        <v>3</v>
      </c>
      <c r="K157" s="2479" t="s">
        <v>941</v>
      </c>
      <c r="L157" s="2479"/>
      <c r="M157" s="2479"/>
      <c r="N157" s="2479"/>
      <c r="O157" s="2479"/>
      <c r="P157" s="2479"/>
      <c r="Q157" s="2479"/>
      <c r="R157" s="2479"/>
      <c r="S157" s="2479"/>
      <c r="T157" s="2479"/>
      <c r="U157" s="941">
        <f t="shared" si="32"/>
        <v>3</v>
      </c>
      <c r="V157" s="1009" t="s">
        <v>2467</v>
      </c>
      <c r="W157" s="1784" t="s">
        <v>2468</v>
      </c>
      <c r="X157" s="1009" t="s">
        <v>2434</v>
      </c>
      <c r="Y157" s="1009" t="s">
        <v>2469</v>
      </c>
      <c r="Z157" s="1010" t="s">
        <v>2470</v>
      </c>
      <c r="AE157" s="565"/>
      <c r="AF157" s="975"/>
      <c r="AG157" s="976"/>
      <c r="AH157" s="1008"/>
      <c r="AI157" s="977"/>
      <c r="AJ157" s="949"/>
      <c r="AN157" s="950"/>
      <c r="AO157" s="950"/>
      <c r="AP157" s="963"/>
    </row>
    <row r="158" spans="1:42" ht="21" customHeight="1" thickBot="1">
      <c r="I158" s="952">
        <f t="shared" si="30"/>
        <v>1</v>
      </c>
      <c r="J158" s="941">
        <f t="shared" si="31"/>
        <v>3</v>
      </c>
      <c r="K158" s="2480" t="s">
        <v>942</v>
      </c>
      <c r="L158" s="2482" t="s">
        <v>943</v>
      </c>
      <c r="M158" s="2484" t="s">
        <v>944</v>
      </c>
      <c r="N158" s="2484" t="s">
        <v>945</v>
      </c>
      <c r="O158" s="2476" t="s">
        <v>946</v>
      </c>
      <c r="P158" s="2476"/>
      <c r="Q158" s="2476" t="s">
        <v>947</v>
      </c>
      <c r="R158" s="2476"/>
      <c r="S158" s="2486" t="s">
        <v>1162</v>
      </c>
      <c r="T158" s="2487"/>
      <c r="U158" s="941">
        <f t="shared" si="32"/>
        <v>3</v>
      </c>
      <c r="V158" s="1075" t="s">
        <v>837</v>
      </c>
      <c r="W158" s="1086" t="s">
        <v>838</v>
      </c>
      <c r="X158" s="1086" t="s">
        <v>835</v>
      </c>
      <c r="Y158" s="1086" t="s">
        <v>890</v>
      </c>
      <c r="Z158" s="1086" t="s">
        <v>568</v>
      </c>
      <c r="AA158" s="1087" t="s">
        <v>902</v>
      </c>
      <c r="AB158" s="1086" t="s">
        <v>836</v>
      </c>
      <c r="AC158" s="1088" t="s">
        <v>562</v>
      </c>
      <c r="AD158" s="1089" t="s">
        <v>1147</v>
      </c>
      <c r="AE158" s="565"/>
      <c r="AF158" s="1016"/>
      <c r="AG158" s="1017"/>
      <c r="AH158" s="1018"/>
      <c r="AI158" s="1019"/>
      <c r="AJ158" s="1020"/>
      <c r="AN158" s="1020"/>
      <c r="AO158" s="565"/>
      <c r="AP158" s="963"/>
    </row>
    <row r="159" spans="1:42" ht="21" customHeight="1" thickBot="1">
      <c r="I159" s="952">
        <f t="shared" si="30"/>
        <v>1</v>
      </c>
      <c r="J159" s="941">
        <f t="shared" si="31"/>
        <v>3</v>
      </c>
      <c r="K159" s="2481"/>
      <c r="L159" s="2483"/>
      <c r="M159" s="2485"/>
      <c r="N159" s="2485"/>
      <c r="O159" s="1021" t="s">
        <v>950</v>
      </c>
      <c r="P159" s="1022" t="s">
        <v>951</v>
      </c>
      <c r="Q159" s="1022" t="s">
        <v>950</v>
      </c>
      <c r="R159" s="1023" t="s">
        <v>951</v>
      </c>
      <c r="S159" s="2488"/>
      <c r="T159" s="2489"/>
      <c r="U159" s="941">
        <f t="shared" si="32"/>
        <v>3</v>
      </c>
      <c r="V159" s="1036" t="s">
        <v>2471</v>
      </c>
      <c r="W159" s="1691">
        <v>21.71</v>
      </c>
      <c r="X159" s="1691">
        <v>3</v>
      </c>
      <c r="Y159" s="1691">
        <v>3</v>
      </c>
      <c r="Z159" s="1691" t="s">
        <v>2449</v>
      </c>
      <c r="AA159" s="1692" t="s">
        <v>2472</v>
      </c>
      <c r="AB159" s="1691">
        <v>2000</v>
      </c>
      <c r="AC159" s="1693">
        <v>2026</v>
      </c>
      <c r="AD159" s="1028" t="s">
        <v>2522</v>
      </c>
      <c r="AE159" s="565"/>
      <c r="AF159" s="948"/>
      <c r="AG159" s="948"/>
      <c r="AH159" s="948"/>
      <c r="AI159" s="1029"/>
      <c r="AJ159" s="1020"/>
      <c r="AN159" s="1020"/>
      <c r="AO159" s="565"/>
      <c r="AP159" s="963"/>
    </row>
    <row r="160" spans="1:42" ht="21" customHeight="1">
      <c r="I160" s="952">
        <f t="shared" si="30"/>
        <v>1</v>
      </c>
      <c r="J160" s="941">
        <f t="shared" si="31"/>
        <v>3</v>
      </c>
      <c r="K160" s="1030" t="s">
        <v>953</v>
      </c>
      <c r="L160" s="1031"/>
      <c r="M160" s="1031"/>
      <c r="N160" s="1032">
        <f>N161/S154</f>
        <v>200</v>
      </c>
      <c r="O160" s="1033">
        <f>ROUND(O161/S154,1)</f>
        <v>25.5</v>
      </c>
      <c r="P160" s="1033">
        <f>ROUND(P161/S154,1)</f>
        <v>10.5</v>
      </c>
      <c r="Q160" s="1032">
        <f>ROUND(Q161/S154,0)</f>
        <v>1275</v>
      </c>
      <c r="R160" s="1032">
        <f>ROUND(R161/S154,0)</f>
        <v>525</v>
      </c>
      <c r="S160" s="1047"/>
      <c r="T160" s="1035"/>
      <c r="U160" s="941">
        <f t="shared" si="32"/>
        <v>3</v>
      </c>
      <c r="V160" s="1036"/>
      <c r="W160" s="1037"/>
      <c r="X160" s="1037"/>
      <c r="Y160" s="1037"/>
      <c r="Z160" s="1691"/>
      <c r="AA160" s="1692"/>
      <c r="AB160" s="1691"/>
      <c r="AC160" s="1693"/>
      <c r="AD160" s="1028"/>
      <c r="AE160" s="565"/>
      <c r="AF160" s="960" t="s">
        <v>882</v>
      </c>
      <c r="AG160" s="961" t="s">
        <v>883</v>
      </c>
      <c r="AH160" s="1012" t="s">
        <v>884</v>
      </c>
      <c r="AI160" s="1038"/>
      <c r="AJ160" s="949"/>
      <c r="AN160" s="950"/>
      <c r="AO160" s="819"/>
      <c r="AP160" s="819"/>
    </row>
    <row r="161" spans="1:43" ht="21" customHeight="1">
      <c r="I161" s="952">
        <f t="shared" si="30"/>
        <v>1</v>
      </c>
      <c r="J161" s="941">
        <f t="shared" si="31"/>
        <v>3</v>
      </c>
      <c r="K161" s="1030" t="s">
        <v>832</v>
      </c>
      <c r="L161" s="1031"/>
      <c r="M161" s="1031"/>
      <c r="N161" s="1039">
        <f>SUM(N162:N225)</f>
        <v>400</v>
      </c>
      <c r="O161" s="1039">
        <f>SUM(O162:O225)</f>
        <v>51</v>
      </c>
      <c r="P161" s="1039">
        <f>SUM(P162:P225)</f>
        <v>21</v>
      </c>
      <c r="Q161" s="1039">
        <f>SUM(Q162:Q225)</f>
        <v>2550</v>
      </c>
      <c r="R161" s="1039">
        <f>SUM(R162:R225)</f>
        <v>1050</v>
      </c>
      <c r="S161" s="1040"/>
      <c r="T161" s="1041"/>
      <c r="U161" s="941">
        <f t="shared" si="32"/>
        <v>3</v>
      </c>
      <c r="V161" s="1036"/>
      <c r="W161" s="1037"/>
      <c r="X161" s="1037"/>
      <c r="Y161" s="1037"/>
      <c r="Z161" s="1025"/>
      <c r="AA161" s="1026"/>
      <c r="AB161" s="1025"/>
      <c r="AC161" s="1027"/>
      <c r="AD161" s="1028"/>
      <c r="AE161" s="565"/>
      <c r="AF161" s="975" t="s">
        <v>2414</v>
      </c>
      <c r="AG161" s="976" t="s">
        <v>1151</v>
      </c>
      <c r="AH161" s="1042">
        <v>0</v>
      </c>
      <c r="AI161" s="1043"/>
      <c r="AJ161" s="949"/>
      <c r="AN161" s="950"/>
      <c r="AO161" s="819"/>
      <c r="AP161" s="819"/>
    </row>
    <row r="162" spans="1:43" ht="21" customHeight="1">
      <c r="I162" s="952">
        <f>IF((O$162+P$162)&gt;0,1,0)</f>
        <v>1</v>
      </c>
      <c r="J162" s="941">
        <f t="shared" si="31"/>
        <v>3</v>
      </c>
      <c r="K162" s="1030">
        <v>1</v>
      </c>
      <c r="L162" s="1044">
        <v>299347</v>
      </c>
      <c r="M162" s="1044">
        <v>507335</v>
      </c>
      <c r="N162" s="1045">
        <f t="shared" ref="N162:N170" si="33">IF(O162+P162&gt;0,$W$152,)</f>
        <v>200</v>
      </c>
      <c r="O162" s="1046">
        <v>26</v>
      </c>
      <c r="P162" s="1046">
        <v>12</v>
      </c>
      <c r="Q162" s="1045">
        <f t="shared" ref="Q162:Q170" si="34">ROUND(O162*50,0)</f>
        <v>1300</v>
      </c>
      <c r="R162" s="1045">
        <f t="shared" ref="R162:R170" si="35">ROUND(P162*50,0)</f>
        <v>600</v>
      </c>
      <c r="S162" s="1047"/>
      <c r="T162" s="1048"/>
      <c r="U162" s="941">
        <f t="shared" si="32"/>
        <v>3</v>
      </c>
      <c r="V162" s="1036"/>
      <c r="W162" s="1037"/>
      <c r="X162" s="1037"/>
      <c r="Y162" s="1037"/>
      <c r="Z162" s="1025"/>
      <c r="AA162" s="1026"/>
      <c r="AB162" s="1025"/>
      <c r="AC162" s="1027"/>
      <c r="AD162" s="1028"/>
      <c r="AE162" s="565"/>
      <c r="AF162" s="975" t="s">
        <v>2415</v>
      </c>
      <c r="AG162" s="976" t="s">
        <v>887</v>
      </c>
      <c r="AH162" s="1049">
        <v>0.05</v>
      </c>
      <c r="AI162" s="1043"/>
      <c r="AJ162" s="949"/>
      <c r="AN162" s="950"/>
      <c r="AO162" s="565"/>
      <c r="AP162" s="963"/>
    </row>
    <row r="163" spans="1:43" ht="21" customHeight="1">
      <c r="I163" s="952">
        <f t="shared" ref="I163:I175" si="36">IF((O$162+P$162)&gt;0,1,0)</f>
        <v>1</v>
      </c>
      <c r="J163" s="941">
        <f t="shared" si="31"/>
        <v>3</v>
      </c>
      <c r="K163" s="1030">
        <f t="shared" ref="K163:K175" si="37">+K162+1</f>
        <v>2</v>
      </c>
      <c r="L163" s="1044">
        <v>299320</v>
      </c>
      <c r="M163" s="1044">
        <v>507441</v>
      </c>
      <c r="N163" s="1045">
        <f t="shared" si="33"/>
        <v>200</v>
      </c>
      <c r="O163" s="1046">
        <v>25</v>
      </c>
      <c r="P163" s="1046">
        <v>9</v>
      </c>
      <c r="Q163" s="1045">
        <f t="shared" si="34"/>
        <v>1250</v>
      </c>
      <c r="R163" s="1045">
        <f t="shared" si="35"/>
        <v>450</v>
      </c>
      <c r="S163" s="1047"/>
      <c r="T163" s="1048"/>
      <c r="U163" s="941">
        <f t="shared" si="32"/>
        <v>3</v>
      </c>
      <c r="V163" s="1036"/>
      <c r="W163" s="1037"/>
      <c r="X163" s="1037"/>
      <c r="Y163" s="1037"/>
      <c r="Z163" s="1025"/>
      <c r="AA163" s="1026"/>
      <c r="AB163" s="1025"/>
      <c r="AC163" s="1027"/>
      <c r="AD163" s="1028"/>
      <c r="AE163" s="565"/>
      <c r="AF163" s="975" t="s">
        <v>2416</v>
      </c>
      <c r="AG163" s="976" t="s">
        <v>1150</v>
      </c>
      <c r="AH163" s="1049">
        <v>0.1</v>
      </c>
      <c r="AI163" s="1050"/>
      <c r="AJ163" s="949"/>
      <c r="AN163" s="950"/>
      <c r="AO163" s="565"/>
      <c r="AP163" s="963"/>
    </row>
    <row r="164" spans="1:43" ht="21" customHeight="1">
      <c r="I164" s="952">
        <f t="shared" si="36"/>
        <v>1</v>
      </c>
      <c r="J164" s="941">
        <f t="shared" si="31"/>
        <v>3</v>
      </c>
      <c r="K164" s="1030">
        <f t="shared" si="37"/>
        <v>3</v>
      </c>
      <c r="L164" s="1044"/>
      <c r="M164" s="1044"/>
      <c r="N164" s="1045">
        <f t="shared" si="33"/>
        <v>0</v>
      </c>
      <c r="O164" s="1046"/>
      <c r="P164" s="1046"/>
      <c r="Q164" s="1045">
        <f t="shared" si="34"/>
        <v>0</v>
      </c>
      <c r="R164" s="1045">
        <f t="shared" si="35"/>
        <v>0</v>
      </c>
      <c r="S164" s="1047"/>
      <c r="T164" s="1048"/>
      <c r="U164" s="941">
        <f t="shared" si="32"/>
        <v>3</v>
      </c>
      <c r="V164" s="1036"/>
      <c r="W164" s="1037"/>
      <c r="X164" s="1037"/>
      <c r="Y164" s="1037"/>
      <c r="Z164" s="1025"/>
      <c r="AA164" s="1026"/>
      <c r="AB164" s="1025"/>
      <c r="AC164" s="1027"/>
      <c r="AD164" s="1028"/>
      <c r="AE164" s="565"/>
      <c r="AF164" s="975"/>
      <c r="AG164" s="976"/>
      <c r="AH164" s="1051"/>
      <c r="AI164" s="977"/>
      <c r="AJ164" s="1020"/>
      <c r="AN164" s="1020"/>
      <c r="AO164" s="565"/>
      <c r="AP164" s="963"/>
    </row>
    <row r="165" spans="1:43" ht="21" customHeight="1" thickBot="1">
      <c r="I165" s="952">
        <f t="shared" si="36"/>
        <v>1</v>
      </c>
      <c r="J165" s="941">
        <f t="shared" si="31"/>
        <v>3</v>
      </c>
      <c r="K165" s="1030">
        <f t="shared" si="37"/>
        <v>4</v>
      </c>
      <c r="L165" s="1044"/>
      <c r="M165" s="1044"/>
      <c r="N165" s="1052">
        <f t="shared" si="33"/>
        <v>0</v>
      </c>
      <c r="O165" s="1053"/>
      <c r="P165" s="1053"/>
      <c r="Q165" s="1054">
        <f t="shared" si="34"/>
        <v>0</v>
      </c>
      <c r="R165" s="1054">
        <f t="shared" si="35"/>
        <v>0</v>
      </c>
      <c r="S165" s="1047"/>
      <c r="T165" s="1048"/>
      <c r="U165" s="941">
        <f t="shared" si="32"/>
        <v>3</v>
      </c>
      <c r="V165" s="1036"/>
      <c r="W165" s="1037"/>
      <c r="X165" s="1037"/>
      <c r="Y165" s="1037"/>
      <c r="Z165" s="1025"/>
      <c r="AA165" s="1026"/>
      <c r="AB165" s="1025"/>
      <c r="AC165" s="1027"/>
      <c r="AD165" s="1028"/>
      <c r="AE165" s="565"/>
      <c r="AF165" s="1016"/>
      <c r="AG165" s="1055"/>
      <c r="AH165" s="1017"/>
      <c r="AI165" s="1019"/>
      <c r="AJ165" s="1020"/>
      <c r="AN165" s="1020"/>
      <c r="AO165" s="565"/>
      <c r="AP165" s="963"/>
    </row>
    <row r="166" spans="1:43" ht="21" customHeight="1">
      <c r="I166" s="952">
        <f t="shared" si="36"/>
        <v>1</v>
      </c>
      <c r="J166" s="941">
        <f t="shared" si="31"/>
        <v>3</v>
      </c>
      <c r="K166" s="1030">
        <f t="shared" si="37"/>
        <v>5</v>
      </c>
      <c r="L166" s="1044"/>
      <c r="M166" s="1044"/>
      <c r="N166" s="1052">
        <f t="shared" si="33"/>
        <v>0</v>
      </c>
      <c r="O166" s="1053"/>
      <c r="P166" s="1053"/>
      <c r="Q166" s="1054">
        <f t="shared" si="34"/>
        <v>0</v>
      </c>
      <c r="R166" s="1054">
        <f t="shared" si="35"/>
        <v>0</v>
      </c>
      <c r="S166" s="1047"/>
      <c r="T166" s="1048"/>
      <c r="U166" s="941">
        <f t="shared" si="32"/>
        <v>3</v>
      </c>
      <c r="V166" s="1036"/>
      <c r="W166" s="1037"/>
      <c r="X166" s="1037"/>
      <c r="Y166" s="1037"/>
      <c r="Z166" s="1025"/>
      <c r="AA166" s="1026"/>
      <c r="AB166" s="1025"/>
      <c r="AC166" s="1027"/>
      <c r="AD166" s="1028"/>
      <c r="AE166" s="819"/>
      <c r="AF166" s="963"/>
      <c r="AG166" s="963"/>
      <c r="AH166" s="963"/>
      <c r="AI166" s="963"/>
      <c r="AJ166" s="963"/>
      <c r="AK166" s="819"/>
      <c r="AL166" s="819"/>
      <c r="AM166" s="819"/>
      <c r="AN166" s="963"/>
      <c r="AO166" s="565"/>
      <c r="AP166" s="963"/>
      <c r="AQ166" s="819"/>
    </row>
    <row r="167" spans="1:43" ht="21" customHeight="1">
      <c r="I167" s="952">
        <f t="shared" si="36"/>
        <v>1</v>
      </c>
      <c r="J167" s="941">
        <f t="shared" si="31"/>
        <v>3</v>
      </c>
      <c r="K167" s="1030">
        <f t="shared" si="37"/>
        <v>6</v>
      </c>
      <c r="L167" s="1044"/>
      <c r="M167" s="1044"/>
      <c r="N167" s="1052">
        <f t="shared" si="33"/>
        <v>0</v>
      </c>
      <c r="O167" s="1053"/>
      <c r="P167" s="1053"/>
      <c r="Q167" s="1054">
        <f t="shared" si="34"/>
        <v>0</v>
      </c>
      <c r="R167" s="1054">
        <f t="shared" si="35"/>
        <v>0</v>
      </c>
      <c r="S167" s="1047"/>
      <c r="T167" s="1048"/>
      <c r="U167" s="941">
        <f t="shared" si="32"/>
        <v>3</v>
      </c>
      <c r="V167" s="968" t="s">
        <v>832</v>
      </c>
      <c r="W167" s="1056">
        <f>SUM(W159:W166)</f>
        <v>21.71</v>
      </c>
      <c r="X167" s="1056">
        <f>SUM(X159:X166)</f>
        <v>3</v>
      </c>
      <c r="Y167" s="1056">
        <f>SUM(Y159:Y166)</f>
        <v>3</v>
      </c>
      <c r="Z167" s="1057"/>
      <c r="AA167" s="1058"/>
      <c r="AB167" s="1056">
        <f>SUM(AB159:AB166)</f>
        <v>2000</v>
      </c>
      <c r="AC167" s="1059"/>
      <c r="AD167" s="1060"/>
      <c r="AE167" s="1061"/>
      <c r="AF167" s="565"/>
      <c r="AG167" s="565"/>
      <c r="AH167" s="565"/>
      <c r="AI167" s="565"/>
      <c r="AJ167" s="565"/>
      <c r="AN167" s="963"/>
      <c r="AO167" s="565"/>
      <c r="AP167" s="963"/>
    </row>
    <row r="168" spans="1:43" s="819" customFormat="1" ht="21" customHeight="1" thickBot="1">
      <c r="A168" s="372"/>
      <c r="B168" s="372"/>
      <c r="C168" s="372"/>
      <c r="D168" s="372"/>
      <c r="E168" s="372"/>
      <c r="F168" s="372"/>
      <c r="G168" s="372"/>
      <c r="H168" s="167"/>
      <c r="I168" s="952">
        <f t="shared" si="36"/>
        <v>1</v>
      </c>
      <c r="J168" s="941">
        <f t="shared" si="31"/>
        <v>3</v>
      </c>
      <c r="K168" s="1030">
        <f t="shared" si="37"/>
        <v>7</v>
      </c>
      <c r="L168" s="1044"/>
      <c r="M168" s="1044"/>
      <c r="N168" s="1052">
        <f t="shared" si="33"/>
        <v>0</v>
      </c>
      <c r="O168" s="1053"/>
      <c r="P168" s="1053"/>
      <c r="Q168" s="1054">
        <f t="shared" si="34"/>
        <v>0</v>
      </c>
      <c r="R168" s="1054">
        <f t="shared" si="35"/>
        <v>0</v>
      </c>
      <c r="S168" s="1047"/>
      <c r="T168" s="1048"/>
      <c r="U168" s="941">
        <f t="shared" si="32"/>
        <v>3</v>
      </c>
      <c r="V168" s="1062" t="s">
        <v>889</v>
      </c>
      <c r="W168" s="1063"/>
      <c r="X168" s="1063"/>
      <c r="Y168" s="1063"/>
      <c r="Z168" s="1063"/>
      <c r="AA168" s="1064"/>
      <c r="AB168" s="1063">
        <f>IF(AB167&gt;0,ROUND(AB167/COUNTA(AB159:AB166),0),)</f>
        <v>2000</v>
      </c>
      <c r="AC168" s="1065"/>
      <c r="AD168" s="1066"/>
      <c r="AE168" s="1061"/>
      <c r="AF168" s="1061"/>
      <c r="AG168" s="1061"/>
      <c r="AH168" s="565"/>
      <c r="AI168" s="565"/>
      <c r="AJ168" s="565"/>
      <c r="AK168" s="565"/>
      <c r="AL168" s="565"/>
      <c r="AM168" s="565"/>
      <c r="AN168" s="963"/>
      <c r="AO168" s="963"/>
      <c r="AP168" s="963"/>
      <c r="AQ168" s="951"/>
    </row>
    <row r="169" spans="1:43" ht="21" customHeight="1">
      <c r="I169" s="952">
        <f t="shared" si="36"/>
        <v>1</v>
      </c>
      <c r="J169" s="941">
        <f t="shared" si="31"/>
        <v>3</v>
      </c>
      <c r="K169" s="1030">
        <f t="shared" si="37"/>
        <v>8</v>
      </c>
      <c r="L169" s="1044"/>
      <c r="M169" s="1044"/>
      <c r="N169" s="1052">
        <f t="shared" si="33"/>
        <v>0</v>
      </c>
      <c r="O169" s="1053"/>
      <c r="P169" s="1053"/>
      <c r="Q169" s="1054">
        <f t="shared" si="34"/>
        <v>0</v>
      </c>
      <c r="R169" s="1054">
        <f t="shared" si="35"/>
        <v>0</v>
      </c>
      <c r="S169" s="1047"/>
      <c r="T169" s="1048"/>
      <c r="U169" s="941">
        <f t="shared" si="32"/>
        <v>3</v>
      </c>
      <c r="V169" s="565"/>
      <c r="W169" s="565"/>
      <c r="X169" s="565"/>
      <c r="Y169" s="565"/>
      <c r="Z169" s="565"/>
      <c r="AA169" s="1067"/>
      <c r="AB169" s="565"/>
      <c r="AC169" s="565"/>
      <c r="AD169" s="565"/>
      <c r="AE169" s="1061"/>
      <c r="AF169" s="1061"/>
      <c r="AG169" s="1061"/>
      <c r="AH169" s="565"/>
      <c r="AI169" s="565"/>
      <c r="AJ169" s="565"/>
      <c r="AK169" s="565"/>
      <c r="AL169" s="565"/>
      <c r="AM169" s="565"/>
      <c r="AN169" s="963"/>
      <c r="AO169" s="963"/>
      <c r="AP169" s="963"/>
    </row>
    <row r="170" spans="1:43" ht="21" customHeight="1">
      <c r="I170" s="952">
        <f t="shared" si="36"/>
        <v>1</v>
      </c>
      <c r="J170" s="941">
        <f t="shared" si="31"/>
        <v>3</v>
      </c>
      <c r="K170" s="1030">
        <f t="shared" si="37"/>
        <v>9</v>
      </c>
      <c r="L170" s="1044"/>
      <c r="M170" s="1044"/>
      <c r="N170" s="1052">
        <f t="shared" si="33"/>
        <v>0</v>
      </c>
      <c r="O170" s="1053"/>
      <c r="P170" s="1053"/>
      <c r="Q170" s="1054">
        <f t="shared" si="34"/>
        <v>0</v>
      </c>
      <c r="R170" s="1054">
        <f t="shared" si="35"/>
        <v>0</v>
      </c>
      <c r="S170" s="1047"/>
      <c r="T170" s="1048"/>
      <c r="U170" s="941">
        <f t="shared" si="32"/>
        <v>3</v>
      </c>
      <c r="V170" s="565"/>
      <c r="W170" s="565"/>
      <c r="X170" s="565"/>
      <c r="Y170" s="565"/>
      <c r="Z170" s="565"/>
      <c r="AA170" s="1067"/>
      <c r="AB170" s="565"/>
      <c r="AC170" s="565"/>
      <c r="AD170" s="565"/>
      <c r="AE170" s="1061"/>
      <c r="AF170" s="1061"/>
      <c r="AG170" s="1061"/>
      <c r="AH170" s="565"/>
      <c r="AI170" s="565"/>
      <c r="AJ170" s="565"/>
      <c r="AK170" s="565"/>
      <c r="AL170" s="565"/>
      <c r="AM170" s="565"/>
      <c r="AN170" s="963"/>
      <c r="AO170" s="963"/>
      <c r="AP170" s="963"/>
    </row>
    <row r="171" spans="1:43" ht="21" customHeight="1">
      <c r="I171" s="952">
        <f t="shared" si="36"/>
        <v>1</v>
      </c>
      <c r="J171" s="941">
        <f t="shared" si="31"/>
        <v>3</v>
      </c>
      <c r="K171" s="1030">
        <f t="shared" si="37"/>
        <v>10</v>
      </c>
      <c r="L171" s="1044"/>
      <c r="M171" s="1044"/>
      <c r="N171" s="1052">
        <f>IF(O171+P171&gt;0,$W$152,)</f>
        <v>0</v>
      </c>
      <c r="O171" s="1053"/>
      <c r="P171" s="1053"/>
      <c r="Q171" s="1054">
        <f t="shared" ref="Q171:Q222" si="38">ROUND(O171*50,0)</f>
        <v>0</v>
      </c>
      <c r="R171" s="1054">
        <f t="shared" ref="R171:R222" si="39">ROUND(P171*50,0)</f>
        <v>0</v>
      </c>
      <c r="S171" s="1047"/>
      <c r="T171" s="1048"/>
      <c r="U171" s="941">
        <f t="shared" si="32"/>
        <v>3</v>
      </c>
      <c r="V171" s="565"/>
      <c r="W171" s="565"/>
      <c r="X171" s="565"/>
      <c r="Y171" s="565"/>
      <c r="Z171" s="565"/>
      <c r="AA171" s="1067"/>
      <c r="AB171" s="565"/>
      <c r="AC171" s="565"/>
      <c r="AD171" s="565"/>
      <c r="AE171" s="1061"/>
      <c r="AF171" s="1061"/>
      <c r="AG171" s="1061"/>
      <c r="AH171" s="565"/>
      <c r="AI171" s="565"/>
      <c r="AJ171" s="565"/>
      <c r="AK171" s="565"/>
      <c r="AL171" s="565"/>
      <c r="AM171" s="565"/>
      <c r="AN171" s="963"/>
      <c r="AO171" s="963"/>
      <c r="AP171" s="963"/>
    </row>
    <row r="172" spans="1:43" ht="21" customHeight="1">
      <c r="I172" s="952">
        <f t="shared" si="36"/>
        <v>1</v>
      </c>
      <c r="J172" s="941">
        <f t="shared" si="31"/>
        <v>3</v>
      </c>
      <c r="K172" s="1030">
        <f t="shared" si="37"/>
        <v>11</v>
      </c>
      <c r="L172" s="1044"/>
      <c r="M172" s="1044"/>
      <c r="N172" s="1052">
        <f>IF(O172+P172&gt;0,$W$152,)</f>
        <v>0</v>
      </c>
      <c r="O172" s="1053"/>
      <c r="P172" s="1053"/>
      <c r="Q172" s="1054">
        <f t="shared" si="38"/>
        <v>0</v>
      </c>
      <c r="R172" s="1054">
        <f t="shared" si="39"/>
        <v>0</v>
      </c>
      <c r="S172" s="1047"/>
      <c r="T172" s="1048"/>
      <c r="U172" s="941">
        <f t="shared" si="32"/>
        <v>3</v>
      </c>
      <c r="V172" s="565"/>
      <c r="W172" s="565"/>
      <c r="X172" s="565"/>
      <c r="Y172" s="565"/>
      <c r="Z172" s="565"/>
      <c r="AA172" s="1067"/>
      <c r="AB172" s="565"/>
      <c r="AC172" s="565"/>
      <c r="AD172" s="565"/>
      <c r="AE172" s="1061"/>
      <c r="AF172" s="1061"/>
      <c r="AG172" s="1061"/>
      <c r="AH172" s="565"/>
      <c r="AI172" s="565"/>
      <c r="AJ172" s="565"/>
      <c r="AK172" s="565"/>
      <c r="AL172" s="565"/>
      <c r="AM172" s="565"/>
      <c r="AN172" s="963"/>
      <c r="AO172" s="963"/>
      <c r="AP172" s="963"/>
    </row>
    <row r="173" spans="1:43" ht="21" customHeight="1">
      <c r="I173" s="952">
        <f t="shared" si="36"/>
        <v>1</v>
      </c>
      <c r="J173" s="941">
        <f t="shared" si="31"/>
        <v>3</v>
      </c>
      <c r="K173" s="1030">
        <f t="shared" si="37"/>
        <v>12</v>
      </c>
      <c r="L173" s="1044"/>
      <c r="M173" s="1044"/>
      <c r="N173" s="1052">
        <f>IF(O173+P173&gt;0,$W$152,)</f>
        <v>0</v>
      </c>
      <c r="O173" s="1053"/>
      <c r="P173" s="1053"/>
      <c r="Q173" s="1054">
        <f t="shared" si="38"/>
        <v>0</v>
      </c>
      <c r="R173" s="1054">
        <f t="shared" si="39"/>
        <v>0</v>
      </c>
      <c r="S173" s="1047"/>
      <c r="T173" s="1048"/>
      <c r="U173" s="941">
        <f t="shared" si="32"/>
        <v>3</v>
      </c>
      <c r="V173" s="565"/>
      <c r="W173" s="565"/>
      <c r="X173" s="565"/>
      <c r="Y173" s="565"/>
      <c r="Z173" s="565"/>
      <c r="AA173" s="1067"/>
      <c r="AB173" s="565"/>
      <c r="AC173" s="565"/>
      <c r="AD173" s="565"/>
      <c r="AE173" s="1061"/>
      <c r="AF173" s="1061"/>
      <c r="AG173" s="1061"/>
      <c r="AH173" s="565"/>
      <c r="AI173" s="565"/>
      <c r="AJ173" s="565"/>
      <c r="AK173" s="565"/>
      <c r="AL173" s="565"/>
      <c r="AM173" s="565"/>
      <c r="AN173" s="963"/>
      <c r="AO173" s="963"/>
      <c r="AP173" s="963"/>
    </row>
    <row r="174" spans="1:43" ht="21" customHeight="1">
      <c r="I174" s="952">
        <f t="shared" si="36"/>
        <v>1</v>
      </c>
      <c r="J174" s="941">
        <f t="shared" si="31"/>
        <v>3</v>
      </c>
      <c r="K174" s="1030">
        <f t="shared" si="37"/>
        <v>13</v>
      </c>
      <c r="L174" s="1044"/>
      <c r="M174" s="1044"/>
      <c r="N174" s="1052">
        <f>IF(O174+P174&gt;0,$W$152,)</f>
        <v>0</v>
      </c>
      <c r="O174" s="1053"/>
      <c r="P174" s="1053"/>
      <c r="Q174" s="1054">
        <f t="shared" si="38"/>
        <v>0</v>
      </c>
      <c r="R174" s="1054">
        <f t="shared" si="39"/>
        <v>0</v>
      </c>
      <c r="S174" s="1047"/>
      <c r="T174" s="1048"/>
      <c r="U174" s="941">
        <f t="shared" si="32"/>
        <v>3</v>
      </c>
      <c r="V174" s="565"/>
      <c r="W174" s="565"/>
      <c r="X174" s="565"/>
      <c r="Y174" s="565"/>
      <c r="Z174" s="565"/>
      <c r="AA174" s="1067"/>
      <c r="AB174" s="565"/>
      <c r="AC174" s="565"/>
      <c r="AD174" s="565"/>
      <c r="AE174" s="1061"/>
      <c r="AF174" s="1061"/>
      <c r="AG174" s="1061"/>
      <c r="AH174" s="565"/>
      <c r="AI174" s="565"/>
      <c r="AJ174" s="565"/>
      <c r="AK174" s="565"/>
      <c r="AL174" s="565"/>
      <c r="AM174" s="565"/>
      <c r="AN174" s="963"/>
      <c r="AO174" s="963"/>
      <c r="AP174" s="963"/>
    </row>
    <row r="175" spans="1:43" ht="21" customHeight="1" thickBot="1">
      <c r="I175" s="952">
        <f t="shared" si="36"/>
        <v>1</v>
      </c>
      <c r="J175" s="941">
        <f t="shared" si="31"/>
        <v>3</v>
      </c>
      <c r="K175" s="1068">
        <f t="shared" si="37"/>
        <v>14</v>
      </c>
      <c r="L175" s="1000"/>
      <c r="M175" s="1000"/>
      <c r="N175" s="1069">
        <f>IF(O175+P175&gt;0,$W$152,)</f>
        <v>0</v>
      </c>
      <c r="O175" s="1070"/>
      <c r="P175" s="1070"/>
      <c r="Q175" s="1071">
        <f t="shared" si="38"/>
        <v>0</v>
      </c>
      <c r="R175" s="1071">
        <f t="shared" si="39"/>
        <v>0</v>
      </c>
      <c r="S175" s="1072"/>
      <c r="T175" s="1073"/>
      <c r="U175" s="941">
        <f t="shared" si="32"/>
        <v>3</v>
      </c>
      <c r="V175" s="565"/>
      <c r="W175" s="565"/>
      <c r="X175" s="565"/>
      <c r="Y175" s="565"/>
      <c r="Z175" s="565"/>
      <c r="AA175" s="1067"/>
      <c r="AB175" s="565"/>
      <c r="AC175" s="565"/>
      <c r="AD175" s="565"/>
      <c r="AE175" s="1061"/>
      <c r="AF175" s="1061"/>
      <c r="AG175" s="1061"/>
      <c r="AH175" s="565"/>
      <c r="AI175" s="565"/>
      <c r="AJ175" s="565"/>
      <c r="AK175" s="565"/>
      <c r="AL175" s="565"/>
      <c r="AM175" s="565"/>
      <c r="AN175" s="963"/>
      <c r="AO175" s="963"/>
      <c r="AP175" s="963"/>
    </row>
    <row r="176" spans="1:43" s="253" customFormat="1" ht="21" hidden="1" customHeight="1">
      <c r="A176" s="252"/>
      <c r="B176" s="252"/>
      <c r="C176" s="252"/>
      <c r="D176" s="252"/>
      <c r="E176" s="252"/>
      <c r="F176" s="252"/>
      <c r="G176" s="252"/>
      <c r="I176" s="265">
        <f>IF((O$178+P$178)&gt;0,1,0)</f>
        <v>0</v>
      </c>
      <c r="J176" s="255">
        <f t="shared" si="31"/>
        <v>3</v>
      </c>
      <c r="K176" s="2439" t="s">
        <v>942</v>
      </c>
      <c r="L176" s="2441" t="s">
        <v>943</v>
      </c>
      <c r="M176" s="2443" t="s">
        <v>944</v>
      </c>
      <c r="N176" s="2443" t="s">
        <v>945</v>
      </c>
      <c r="O176" s="2445" t="s">
        <v>946</v>
      </c>
      <c r="P176" s="2445"/>
      <c r="Q176" s="2445" t="s">
        <v>947</v>
      </c>
      <c r="R176" s="2445"/>
      <c r="S176" s="2446" t="s">
        <v>948</v>
      </c>
      <c r="T176" s="2448" t="s">
        <v>1162</v>
      </c>
      <c r="U176" s="255">
        <f t="shared" si="32"/>
        <v>3</v>
      </c>
      <c r="V176" s="169"/>
      <c r="W176" s="169"/>
      <c r="X176" s="169"/>
      <c r="Y176" s="169"/>
      <c r="Z176" s="169"/>
      <c r="AA176" s="378"/>
      <c r="AB176" s="169"/>
      <c r="AC176" s="169"/>
      <c r="AD176" s="169"/>
      <c r="AE176" s="371"/>
      <c r="AF176" s="371"/>
      <c r="AG176" s="371"/>
      <c r="AH176" s="169"/>
      <c r="AI176" s="169"/>
      <c r="AJ176" s="169"/>
      <c r="AK176" s="169"/>
      <c r="AL176" s="169"/>
      <c r="AM176" s="169"/>
      <c r="AN176" s="176"/>
      <c r="AO176" s="176"/>
      <c r="AP176" s="176"/>
    </row>
    <row r="177" spans="1:42" s="253" customFormat="1" ht="21" hidden="1" customHeight="1">
      <c r="A177" s="252"/>
      <c r="B177" s="252"/>
      <c r="C177" s="252"/>
      <c r="D177" s="252"/>
      <c r="E177" s="252"/>
      <c r="F177" s="252"/>
      <c r="G177" s="252"/>
      <c r="I177" s="265">
        <f t="shared" ref="I177:I200" si="40">IF((O$178+P$178)&gt;0,1,0)</f>
        <v>0</v>
      </c>
      <c r="J177" s="255">
        <f t="shared" si="31"/>
        <v>3</v>
      </c>
      <c r="K177" s="2440"/>
      <c r="L177" s="2442"/>
      <c r="M177" s="2444"/>
      <c r="N177" s="2444"/>
      <c r="O177" s="334" t="s">
        <v>786</v>
      </c>
      <c r="P177" s="335" t="s">
        <v>787</v>
      </c>
      <c r="Q177" s="335" t="s">
        <v>786</v>
      </c>
      <c r="R177" s="336" t="s">
        <v>787</v>
      </c>
      <c r="S177" s="2447"/>
      <c r="T177" s="2449"/>
      <c r="U177" s="255">
        <f t="shared" si="32"/>
        <v>3</v>
      </c>
      <c r="V177" s="169"/>
      <c r="W177" s="169"/>
      <c r="X177" s="169"/>
      <c r="Y177" s="169"/>
      <c r="Z177" s="169"/>
      <c r="AA177" s="378"/>
      <c r="AB177" s="169"/>
      <c r="AC177" s="169"/>
      <c r="AD177" s="169"/>
      <c r="AE177" s="371"/>
      <c r="AF177" s="371"/>
      <c r="AG177" s="371"/>
      <c r="AH177" s="169"/>
      <c r="AI177" s="169"/>
      <c r="AJ177" s="169"/>
      <c r="AK177" s="169"/>
      <c r="AL177" s="169"/>
      <c r="AM177" s="169"/>
      <c r="AN177" s="176"/>
      <c r="AO177" s="176"/>
      <c r="AP177" s="176"/>
    </row>
    <row r="178" spans="1:42" s="253" customFormat="1" ht="21" hidden="1" customHeight="1">
      <c r="A178" s="252"/>
      <c r="B178" s="252"/>
      <c r="C178" s="252"/>
      <c r="D178" s="252"/>
      <c r="E178" s="252"/>
      <c r="F178" s="252"/>
      <c r="G178" s="252"/>
      <c r="I178" s="265">
        <f t="shared" si="40"/>
        <v>0</v>
      </c>
      <c r="J178" s="255">
        <f t="shared" si="31"/>
        <v>3</v>
      </c>
      <c r="K178" s="343">
        <f>+K25+1</f>
        <v>15</v>
      </c>
      <c r="L178" s="356"/>
      <c r="M178" s="356"/>
      <c r="N178" s="357">
        <f t="shared" ref="N178:N200" si="41">IF(O178+P178&gt;0,$W$152,)</f>
        <v>0</v>
      </c>
      <c r="O178" s="358"/>
      <c r="P178" s="358"/>
      <c r="Q178" s="359">
        <f t="shared" si="38"/>
        <v>0</v>
      </c>
      <c r="R178" s="359">
        <f t="shared" si="39"/>
        <v>0</v>
      </c>
      <c r="S178" s="360"/>
      <c r="T178" s="361"/>
      <c r="U178" s="255">
        <f t="shared" si="32"/>
        <v>3</v>
      </c>
      <c r="V178" s="169"/>
      <c r="W178" s="169"/>
      <c r="X178" s="169"/>
      <c r="Y178" s="169"/>
      <c r="Z178" s="169"/>
      <c r="AA178" s="378"/>
      <c r="AB178" s="169"/>
      <c r="AC178" s="169"/>
      <c r="AD178" s="169"/>
      <c r="AE178" s="371"/>
      <c r="AF178" s="371"/>
      <c r="AG178" s="371"/>
      <c r="AH178" s="169"/>
      <c r="AI178" s="169"/>
      <c r="AJ178" s="169"/>
      <c r="AK178" s="169"/>
      <c r="AL178" s="169"/>
      <c r="AM178" s="169"/>
      <c r="AN178" s="176"/>
      <c r="AO178" s="176"/>
      <c r="AP178" s="176"/>
    </row>
    <row r="179" spans="1:42" s="253" customFormat="1" ht="21" hidden="1" customHeight="1">
      <c r="A179" s="252"/>
      <c r="B179" s="252"/>
      <c r="C179" s="252"/>
      <c r="D179" s="252"/>
      <c r="E179" s="252"/>
      <c r="F179" s="252"/>
      <c r="G179" s="252"/>
      <c r="I179" s="265">
        <f t="shared" si="40"/>
        <v>0</v>
      </c>
      <c r="J179" s="255">
        <f t="shared" si="31"/>
        <v>3</v>
      </c>
      <c r="K179" s="343">
        <f t="shared" ref="K179:K200" si="42">+K178+1</f>
        <v>16</v>
      </c>
      <c r="L179" s="356"/>
      <c r="M179" s="356"/>
      <c r="N179" s="357">
        <f t="shared" si="41"/>
        <v>0</v>
      </c>
      <c r="O179" s="358"/>
      <c r="P179" s="358"/>
      <c r="Q179" s="359">
        <f t="shared" si="38"/>
        <v>0</v>
      </c>
      <c r="R179" s="359">
        <f t="shared" si="39"/>
        <v>0</v>
      </c>
      <c r="S179" s="360"/>
      <c r="T179" s="361"/>
      <c r="U179" s="255">
        <f t="shared" si="32"/>
        <v>3</v>
      </c>
      <c r="V179" s="169"/>
      <c r="W179" s="169"/>
      <c r="X179" s="169"/>
      <c r="Y179" s="169"/>
      <c r="Z179" s="169"/>
      <c r="AA179" s="378"/>
      <c r="AB179" s="169"/>
      <c r="AC179" s="169"/>
      <c r="AD179" s="169"/>
      <c r="AE179" s="371"/>
      <c r="AF179" s="371"/>
      <c r="AG179" s="371"/>
      <c r="AH179" s="169"/>
      <c r="AI179" s="169"/>
      <c r="AJ179" s="169"/>
      <c r="AK179" s="169"/>
      <c r="AL179" s="169"/>
      <c r="AM179" s="169"/>
      <c r="AN179" s="176"/>
      <c r="AO179" s="176"/>
      <c r="AP179" s="176"/>
    </row>
    <row r="180" spans="1:42" s="253" customFormat="1" ht="21" hidden="1" customHeight="1">
      <c r="A180" s="252"/>
      <c r="B180" s="252"/>
      <c r="C180" s="252"/>
      <c r="D180" s="252"/>
      <c r="E180" s="252"/>
      <c r="F180" s="252"/>
      <c r="G180" s="252"/>
      <c r="I180" s="265">
        <f t="shared" si="40"/>
        <v>0</v>
      </c>
      <c r="J180" s="255">
        <f t="shared" si="31"/>
        <v>3</v>
      </c>
      <c r="K180" s="343">
        <f t="shared" si="42"/>
        <v>17</v>
      </c>
      <c r="L180" s="356"/>
      <c r="M180" s="356"/>
      <c r="N180" s="357">
        <f t="shared" si="41"/>
        <v>0</v>
      </c>
      <c r="O180" s="358"/>
      <c r="P180" s="358"/>
      <c r="Q180" s="359">
        <f t="shared" si="38"/>
        <v>0</v>
      </c>
      <c r="R180" s="359">
        <f t="shared" si="39"/>
        <v>0</v>
      </c>
      <c r="S180" s="360"/>
      <c r="T180" s="361"/>
      <c r="U180" s="255">
        <f t="shared" si="32"/>
        <v>3</v>
      </c>
      <c r="V180" s="169"/>
      <c r="W180" s="169"/>
      <c r="X180" s="169"/>
      <c r="Y180" s="169"/>
      <c r="Z180" s="169"/>
      <c r="AA180" s="378"/>
      <c r="AB180" s="169"/>
      <c r="AC180" s="169"/>
      <c r="AD180" s="169"/>
      <c r="AE180" s="371"/>
      <c r="AF180" s="371"/>
      <c r="AG180" s="371"/>
      <c r="AH180" s="169"/>
      <c r="AI180" s="169"/>
      <c r="AJ180" s="169"/>
      <c r="AK180" s="169"/>
      <c r="AL180" s="169"/>
      <c r="AM180" s="169"/>
      <c r="AN180" s="176"/>
      <c r="AO180" s="176"/>
      <c r="AP180" s="176"/>
    </row>
    <row r="181" spans="1:42" s="253" customFormat="1" ht="21" hidden="1" customHeight="1">
      <c r="A181" s="252"/>
      <c r="B181" s="252"/>
      <c r="C181" s="252"/>
      <c r="D181" s="252"/>
      <c r="E181" s="252"/>
      <c r="F181" s="252"/>
      <c r="G181" s="252"/>
      <c r="I181" s="265">
        <f t="shared" si="40"/>
        <v>0</v>
      </c>
      <c r="J181" s="255">
        <f t="shared" si="31"/>
        <v>3</v>
      </c>
      <c r="K181" s="343">
        <f t="shared" si="42"/>
        <v>18</v>
      </c>
      <c r="L181" s="356"/>
      <c r="M181" s="356"/>
      <c r="N181" s="357">
        <f t="shared" si="41"/>
        <v>0</v>
      </c>
      <c r="O181" s="358"/>
      <c r="P181" s="358"/>
      <c r="Q181" s="359">
        <f t="shared" si="38"/>
        <v>0</v>
      </c>
      <c r="R181" s="359">
        <f t="shared" si="39"/>
        <v>0</v>
      </c>
      <c r="S181" s="360"/>
      <c r="T181" s="361"/>
      <c r="U181" s="255">
        <f t="shared" si="32"/>
        <v>3</v>
      </c>
      <c r="V181" s="169"/>
      <c r="W181" s="169"/>
      <c r="X181" s="169"/>
      <c r="Y181" s="169"/>
      <c r="Z181" s="169"/>
      <c r="AA181" s="378"/>
      <c r="AB181" s="169"/>
      <c r="AC181" s="169"/>
      <c r="AD181" s="169"/>
      <c r="AE181" s="371"/>
      <c r="AF181" s="371"/>
      <c r="AG181" s="371"/>
      <c r="AH181" s="169"/>
      <c r="AI181" s="169"/>
      <c r="AJ181" s="169"/>
      <c r="AK181" s="169"/>
      <c r="AL181" s="169"/>
      <c r="AM181" s="169"/>
      <c r="AN181" s="176"/>
      <c r="AO181" s="176"/>
      <c r="AP181" s="176"/>
    </row>
    <row r="182" spans="1:42" s="253" customFormat="1" ht="21" hidden="1" customHeight="1">
      <c r="A182" s="252"/>
      <c r="B182" s="252"/>
      <c r="C182" s="252"/>
      <c r="D182" s="252"/>
      <c r="E182" s="252"/>
      <c r="F182" s="252"/>
      <c r="G182" s="252"/>
      <c r="I182" s="265">
        <f t="shared" si="40"/>
        <v>0</v>
      </c>
      <c r="J182" s="255">
        <f t="shared" si="31"/>
        <v>3</v>
      </c>
      <c r="K182" s="343">
        <f t="shared" si="42"/>
        <v>19</v>
      </c>
      <c r="L182" s="356"/>
      <c r="M182" s="356"/>
      <c r="N182" s="357">
        <f t="shared" si="41"/>
        <v>0</v>
      </c>
      <c r="O182" s="358"/>
      <c r="P182" s="358"/>
      <c r="Q182" s="359">
        <f t="shared" si="38"/>
        <v>0</v>
      </c>
      <c r="R182" s="359">
        <f t="shared" si="39"/>
        <v>0</v>
      </c>
      <c r="S182" s="360"/>
      <c r="T182" s="361"/>
      <c r="U182" s="255">
        <f t="shared" si="32"/>
        <v>3</v>
      </c>
      <c r="V182" s="169"/>
      <c r="W182" s="169"/>
      <c r="X182" s="169"/>
      <c r="Y182" s="169"/>
      <c r="Z182" s="169"/>
      <c r="AA182" s="378"/>
      <c r="AB182" s="169"/>
      <c r="AC182" s="169"/>
      <c r="AD182" s="169"/>
      <c r="AE182" s="371"/>
      <c r="AF182" s="371"/>
      <c r="AG182" s="371"/>
      <c r="AH182" s="169"/>
      <c r="AI182" s="169"/>
      <c r="AJ182" s="169"/>
      <c r="AK182" s="169"/>
      <c r="AL182" s="169"/>
      <c r="AM182" s="169"/>
      <c r="AN182" s="176"/>
      <c r="AO182" s="176"/>
      <c r="AP182" s="176"/>
    </row>
    <row r="183" spans="1:42" s="253" customFormat="1" ht="21" hidden="1" customHeight="1">
      <c r="A183" s="252"/>
      <c r="B183" s="252"/>
      <c r="C183" s="252"/>
      <c r="D183" s="252"/>
      <c r="E183" s="252"/>
      <c r="F183" s="252"/>
      <c r="G183" s="252"/>
      <c r="I183" s="265">
        <f t="shared" si="40"/>
        <v>0</v>
      </c>
      <c r="J183" s="255">
        <f t="shared" ref="J183:J214" si="43">IF($Q$154&gt;0,3,)</f>
        <v>3</v>
      </c>
      <c r="K183" s="343">
        <f t="shared" si="42"/>
        <v>20</v>
      </c>
      <c r="L183" s="356"/>
      <c r="M183" s="356"/>
      <c r="N183" s="357">
        <f t="shared" si="41"/>
        <v>0</v>
      </c>
      <c r="O183" s="358"/>
      <c r="P183" s="358"/>
      <c r="Q183" s="359">
        <f t="shared" si="38"/>
        <v>0</v>
      </c>
      <c r="R183" s="359">
        <f t="shared" si="39"/>
        <v>0</v>
      </c>
      <c r="S183" s="360"/>
      <c r="T183" s="361"/>
      <c r="U183" s="255">
        <f t="shared" ref="U183:U214" si="44">IF($Q$154&gt;0,3,)</f>
        <v>3</v>
      </c>
      <c r="V183" s="169"/>
      <c r="W183" s="169"/>
      <c r="X183" s="169"/>
      <c r="Y183" s="169"/>
      <c r="Z183" s="169"/>
      <c r="AA183" s="378"/>
      <c r="AB183" s="169"/>
      <c r="AC183" s="169"/>
      <c r="AD183" s="169"/>
      <c r="AE183" s="371"/>
      <c r="AF183" s="371"/>
      <c r="AG183" s="371"/>
      <c r="AH183" s="169"/>
      <c r="AI183" s="169"/>
      <c r="AJ183" s="169"/>
      <c r="AK183" s="169"/>
      <c r="AL183" s="169"/>
      <c r="AM183" s="169"/>
      <c r="AN183" s="176"/>
      <c r="AO183" s="176"/>
      <c r="AP183" s="176"/>
    </row>
    <row r="184" spans="1:42" s="253" customFormat="1" ht="21" hidden="1" customHeight="1">
      <c r="A184" s="252"/>
      <c r="B184" s="252"/>
      <c r="C184" s="252"/>
      <c r="D184" s="252"/>
      <c r="E184" s="252"/>
      <c r="F184" s="252"/>
      <c r="G184" s="252"/>
      <c r="I184" s="265">
        <f t="shared" si="40"/>
        <v>0</v>
      </c>
      <c r="J184" s="255">
        <f t="shared" si="43"/>
        <v>3</v>
      </c>
      <c r="K184" s="343">
        <f t="shared" si="42"/>
        <v>21</v>
      </c>
      <c r="L184" s="356"/>
      <c r="M184" s="356"/>
      <c r="N184" s="357">
        <f t="shared" si="41"/>
        <v>0</v>
      </c>
      <c r="O184" s="358"/>
      <c r="P184" s="358"/>
      <c r="Q184" s="359">
        <f t="shared" si="38"/>
        <v>0</v>
      </c>
      <c r="R184" s="359">
        <f t="shared" si="39"/>
        <v>0</v>
      </c>
      <c r="S184" s="360"/>
      <c r="T184" s="361"/>
      <c r="U184" s="255">
        <f t="shared" si="44"/>
        <v>3</v>
      </c>
      <c r="V184" s="169"/>
      <c r="W184" s="169"/>
      <c r="X184" s="169"/>
      <c r="Y184" s="169"/>
      <c r="Z184" s="169"/>
      <c r="AA184" s="378"/>
      <c r="AB184" s="169"/>
      <c r="AC184" s="169"/>
      <c r="AD184" s="169"/>
      <c r="AE184" s="371"/>
      <c r="AF184" s="371"/>
      <c r="AG184" s="371"/>
      <c r="AH184" s="169"/>
      <c r="AI184" s="169"/>
      <c r="AJ184" s="169"/>
      <c r="AK184" s="169"/>
      <c r="AL184" s="169"/>
      <c r="AM184" s="169"/>
      <c r="AN184" s="176"/>
      <c r="AO184" s="176"/>
      <c r="AP184" s="176"/>
    </row>
    <row r="185" spans="1:42" s="253" customFormat="1" ht="21" hidden="1" customHeight="1">
      <c r="A185" s="252"/>
      <c r="B185" s="252"/>
      <c r="C185" s="252"/>
      <c r="D185" s="252"/>
      <c r="E185" s="252"/>
      <c r="F185" s="252"/>
      <c r="G185" s="252"/>
      <c r="I185" s="265">
        <f t="shared" si="40"/>
        <v>0</v>
      </c>
      <c r="J185" s="255">
        <f t="shared" si="43"/>
        <v>3</v>
      </c>
      <c r="K185" s="343">
        <f t="shared" si="42"/>
        <v>22</v>
      </c>
      <c r="L185" s="356"/>
      <c r="M185" s="356"/>
      <c r="N185" s="357">
        <f t="shared" si="41"/>
        <v>0</v>
      </c>
      <c r="O185" s="358"/>
      <c r="P185" s="358"/>
      <c r="Q185" s="359">
        <f t="shared" si="38"/>
        <v>0</v>
      </c>
      <c r="R185" s="359">
        <f t="shared" si="39"/>
        <v>0</v>
      </c>
      <c r="S185" s="360"/>
      <c r="T185" s="361"/>
      <c r="U185" s="255">
        <f t="shared" si="44"/>
        <v>3</v>
      </c>
      <c r="V185" s="169"/>
      <c r="W185" s="169"/>
      <c r="X185" s="169"/>
      <c r="Y185" s="169"/>
      <c r="Z185" s="169"/>
      <c r="AA185" s="378"/>
      <c r="AB185" s="169"/>
      <c r="AC185" s="169"/>
      <c r="AD185" s="169"/>
      <c r="AE185" s="371"/>
      <c r="AF185" s="371"/>
      <c r="AG185" s="371"/>
      <c r="AH185" s="169"/>
      <c r="AI185" s="169"/>
      <c r="AJ185" s="169"/>
      <c r="AK185" s="169"/>
      <c r="AL185" s="169"/>
      <c r="AM185" s="169"/>
      <c r="AN185" s="176"/>
      <c r="AO185" s="176"/>
      <c r="AP185" s="176"/>
    </row>
    <row r="186" spans="1:42" s="253" customFormat="1" ht="21" hidden="1" customHeight="1">
      <c r="A186" s="252"/>
      <c r="B186" s="252"/>
      <c r="C186" s="252"/>
      <c r="D186" s="252"/>
      <c r="E186" s="252"/>
      <c r="F186" s="252"/>
      <c r="G186" s="252"/>
      <c r="I186" s="265">
        <f t="shared" si="40"/>
        <v>0</v>
      </c>
      <c r="J186" s="255">
        <f t="shared" si="43"/>
        <v>3</v>
      </c>
      <c r="K186" s="343">
        <f t="shared" si="42"/>
        <v>23</v>
      </c>
      <c r="L186" s="356"/>
      <c r="M186" s="356"/>
      <c r="N186" s="357">
        <f t="shared" si="41"/>
        <v>0</v>
      </c>
      <c r="O186" s="358"/>
      <c r="P186" s="358"/>
      <c r="Q186" s="359">
        <f t="shared" si="38"/>
        <v>0</v>
      </c>
      <c r="R186" s="359">
        <f t="shared" si="39"/>
        <v>0</v>
      </c>
      <c r="S186" s="360"/>
      <c r="T186" s="361"/>
      <c r="U186" s="255">
        <f t="shared" si="44"/>
        <v>3</v>
      </c>
      <c r="V186" s="169"/>
      <c r="W186" s="169"/>
      <c r="X186" s="169"/>
      <c r="Y186" s="169"/>
      <c r="Z186" s="169"/>
      <c r="AA186" s="378"/>
      <c r="AB186" s="169"/>
      <c r="AC186" s="169"/>
      <c r="AD186" s="169"/>
      <c r="AE186" s="371"/>
      <c r="AF186" s="371"/>
      <c r="AG186" s="371"/>
      <c r="AH186" s="169"/>
      <c r="AI186" s="169"/>
      <c r="AJ186" s="169"/>
      <c r="AK186" s="169"/>
      <c r="AL186" s="169"/>
      <c r="AM186" s="169"/>
      <c r="AN186" s="176"/>
      <c r="AO186" s="176"/>
      <c r="AP186" s="176"/>
    </row>
    <row r="187" spans="1:42" s="253" customFormat="1" ht="21" hidden="1" customHeight="1">
      <c r="A187" s="252"/>
      <c r="B187" s="252"/>
      <c r="C187" s="252"/>
      <c r="D187" s="252"/>
      <c r="E187" s="252"/>
      <c r="F187" s="252"/>
      <c r="G187" s="252"/>
      <c r="I187" s="265">
        <f t="shared" si="40"/>
        <v>0</v>
      </c>
      <c r="J187" s="255">
        <f t="shared" si="43"/>
        <v>3</v>
      </c>
      <c r="K187" s="343">
        <f t="shared" si="42"/>
        <v>24</v>
      </c>
      <c r="L187" s="356"/>
      <c r="M187" s="356"/>
      <c r="N187" s="357">
        <f t="shared" si="41"/>
        <v>0</v>
      </c>
      <c r="O187" s="358"/>
      <c r="P187" s="358"/>
      <c r="Q187" s="359">
        <f t="shared" si="38"/>
        <v>0</v>
      </c>
      <c r="R187" s="359">
        <f t="shared" si="39"/>
        <v>0</v>
      </c>
      <c r="S187" s="360"/>
      <c r="T187" s="361"/>
      <c r="U187" s="255">
        <f t="shared" si="44"/>
        <v>3</v>
      </c>
      <c r="V187" s="169"/>
      <c r="W187" s="169"/>
      <c r="X187" s="169"/>
      <c r="Y187" s="169"/>
      <c r="Z187" s="169"/>
      <c r="AA187" s="378"/>
      <c r="AB187" s="169"/>
      <c r="AC187" s="169"/>
      <c r="AD187" s="169"/>
      <c r="AE187" s="371"/>
      <c r="AF187" s="371"/>
      <c r="AG187" s="371"/>
      <c r="AH187" s="169"/>
      <c r="AI187" s="169"/>
      <c r="AJ187" s="169"/>
      <c r="AK187" s="169"/>
      <c r="AL187" s="169"/>
      <c r="AM187" s="169"/>
      <c r="AN187" s="176"/>
      <c r="AO187" s="176"/>
      <c r="AP187" s="176"/>
    </row>
    <row r="188" spans="1:42" s="253" customFormat="1" ht="21" hidden="1" customHeight="1">
      <c r="A188" s="252"/>
      <c r="B188" s="252"/>
      <c r="C188" s="252"/>
      <c r="D188" s="252"/>
      <c r="E188" s="252"/>
      <c r="F188" s="252"/>
      <c r="G188" s="252"/>
      <c r="I188" s="265">
        <f t="shared" si="40"/>
        <v>0</v>
      </c>
      <c r="J188" s="255">
        <f t="shared" si="43"/>
        <v>3</v>
      </c>
      <c r="K188" s="343">
        <f t="shared" si="42"/>
        <v>25</v>
      </c>
      <c r="L188" s="356"/>
      <c r="M188" s="356"/>
      <c r="N188" s="357">
        <f t="shared" si="41"/>
        <v>0</v>
      </c>
      <c r="O188" s="358"/>
      <c r="P188" s="358"/>
      <c r="Q188" s="359">
        <f t="shared" si="38"/>
        <v>0</v>
      </c>
      <c r="R188" s="359">
        <f t="shared" si="39"/>
        <v>0</v>
      </c>
      <c r="S188" s="360"/>
      <c r="T188" s="361"/>
      <c r="U188" s="255">
        <f t="shared" si="44"/>
        <v>3</v>
      </c>
      <c r="V188" s="169"/>
      <c r="W188" s="169"/>
      <c r="X188" s="169"/>
      <c r="Y188" s="169"/>
      <c r="Z188" s="169"/>
      <c r="AA188" s="378"/>
      <c r="AB188" s="169"/>
      <c r="AC188" s="169"/>
      <c r="AD188" s="169"/>
      <c r="AE188" s="371"/>
      <c r="AF188" s="371"/>
      <c r="AG188" s="371"/>
      <c r="AH188" s="169"/>
      <c r="AI188" s="169"/>
      <c r="AJ188" s="169"/>
      <c r="AK188" s="169"/>
      <c r="AL188" s="169"/>
      <c r="AM188" s="169"/>
      <c r="AN188" s="176"/>
      <c r="AO188" s="176"/>
      <c r="AP188" s="176"/>
    </row>
    <row r="189" spans="1:42" s="253" customFormat="1" ht="21" hidden="1" customHeight="1">
      <c r="A189" s="252"/>
      <c r="B189" s="252"/>
      <c r="C189" s="252"/>
      <c r="D189" s="252"/>
      <c r="E189" s="252"/>
      <c r="F189" s="252"/>
      <c r="G189" s="252"/>
      <c r="I189" s="265">
        <f t="shared" si="40"/>
        <v>0</v>
      </c>
      <c r="J189" s="255">
        <f t="shared" si="43"/>
        <v>3</v>
      </c>
      <c r="K189" s="343">
        <f t="shared" si="42"/>
        <v>26</v>
      </c>
      <c r="L189" s="356"/>
      <c r="M189" s="356"/>
      <c r="N189" s="357">
        <f t="shared" si="41"/>
        <v>0</v>
      </c>
      <c r="O189" s="358"/>
      <c r="P189" s="358"/>
      <c r="Q189" s="359">
        <f t="shared" si="38"/>
        <v>0</v>
      </c>
      <c r="R189" s="359">
        <f t="shared" si="39"/>
        <v>0</v>
      </c>
      <c r="S189" s="360"/>
      <c r="T189" s="361"/>
      <c r="U189" s="255">
        <f t="shared" si="44"/>
        <v>3</v>
      </c>
      <c r="V189" s="169"/>
      <c r="W189" s="169"/>
      <c r="X189" s="169"/>
      <c r="Y189" s="169"/>
      <c r="Z189" s="169"/>
      <c r="AA189" s="378"/>
      <c r="AB189" s="169"/>
      <c r="AC189" s="169"/>
      <c r="AD189" s="169"/>
      <c r="AE189" s="371"/>
      <c r="AF189" s="371"/>
      <c r="AG189" s="371"/>
      <c r="AH189" s="169"/>
      <c r="AI189" s="169"/>
      <c r="AJ189" s="169"/>
      <c r="AK189" s="169"/>
      <c r="AL189" s="169"/>
      <c r="AM189" s="169"/>
      <c r="AN189" s="176"/>
      <c r="AO189" s="176"/>
      <c r="AP189" s="176"/>
    </row>
    <row r="190" spans="1:42" s="253" customFormat="1" ht="21" hidden="1" customHeight="1">
      <c r="A190" s="252"/>
      <c r="B190" s="252"/>
      <c r="C190" s="252"/>
      <c r="D190" s="252"/>
      <c r="E190" s="252"/>
      <c r="F190" s="252"/>
      <c r="G190" s="252"/>
      <c r="I190" s="265">
        <f t="shared" si="40"/>
        <v>0</v>
      </c>
      <c r="J190" s="255">
        <f t="shared" si="43"/>
        <v>3</v>
      </c>
      <c r="K190" s="343">
        <f t="shared" si="42"/>
        <v>27</v>
      </c>
      <c r="L190" s="356"/>
      <c r="M190" s="356"/>
      <c r="N190" s="357">
        <f t="shared" si="41"/>
        <v>0</v>
      </c>
      <c r="O190" s="358"/>
      <c r="P190" s="358"/>
      <c r="Q190" s="359">
        <f t="shared" si="38"/>
        <v>0</v>
      </c>
      <c r="R190" s="359">
        <f t="shared" si="39"/>
        <v>0</v>
      </c>
      <c r="S190" s="360"/>
      <c r="T190" s="361"/>
      <c r="U190" s="255">
        <f t="shared" si="44"/>
        <v>3</v>
      </c>
      <c r="V190" s="169"/>
      <c r="W190" s="169"/>
      <c r="X190" s="169"/>
      <c r="Y190" s="169"/>
      <c r="Z190" s="169"/>
      <c r="AA190" s="378"/>
      <c r="AB190" s="169"/>
      <c r="AC190" s="169"/>
      <c r="AD190" s="169"/>
      <c r="AE190" s="371"/>
      <c r="AF190" s="371"/>
      <c r="AG190" s="371"/>
      <c r="AH190" s="169"/>
      <c r="AI190" s="169"/>
      <c r="AJ190" s="169"/>
      <c r="AK190" s="169"/>
      <c r="AL190" s="169"/>
      <c r="AM190" s="169"/>
      <c r="AN190" s="176"/>
      <c r="AO190" s="176"/>
      <c r="AP190" s="176"/>
    </row>
    <row r="191" spans="1:42" s="253" customFormat="1" ht="21" hidden="1" customHeight="1">
      <c r="A191" s="252"/>
      <c r="B191" s="252"/>
      <c r="C191" s="252"/>
      <c r="D191" s="252"/>
      <c r="E191" s="252"/>
      <c r="F191" s="252"/>
      <c r="G191" s="252"/>
      <c r="I191" s="265">
        <f t="shared" si="40"/>
        <v>0</v>
      </c>
      <c r="J191" s="255">
        <f t="shared" si="43"/>
        <v>3</v>
      </c>
      <c r="K191" s="343">
        <f t="shared" si="42"/>
        <v>28</v>
      </c>
      <c r="L191" s="356"/>
      <c r="M191" s="356"/>
      <c r="N191" s="357">
        <f t="shared" si="41"/>
        <v>0</v>
      </c>
      <c r="O191" s="358"/>
      <c r="P191" s="358"/>
      <c r="Q191" s="359">
        <f t="shared" si="38"/>
        <v>0</v>
      </c>
      <c r="R191" s="359">
        <f t="shared" si="39"/>
        <v>0</v>
      </c>
      <c r="S191" s="360"/>
      <c r="T191" s="361"/>
      <c r="U191" s="255">
        <f t="shared" si="44"/>
        <v>3</v>
      </c>
      <c r="V191" s="169"/>
      <c r="W191" s="169"/>
      <c r="X191" s="169"/>
      <c r="Y191" s="169"/>
      <c r="Z191" s="169"/>
      <c r="AA191" s="378"/>
      <c r="AB191" s="169"/>
      <c r="AC191" s="169"/>
      <c r="AD191" s="169"/>
      <c r="AE191" s="371"/>
      <c r="AF191" s="371"/>
      <c r="AG191" s="371"/>
      <c r="AH191" s="169"/>
      <c r="AI191" s="169"/>
      <c r="AJ191" s="169"/>
      <c r="AK191" s="169"/>
      <c r="AL191" s="169"/>
      <c r="AM191" s="169"/>
      <c r="AN191" s="176"/>
      <c r="AO191" s="176"/>
      <c r="AP191" s="176"/>
    </row>
    <row r="192" spans="1:42" s="253" customFormat="1" ht="21" hidden="1" customHeight="1">
      <c r="A192" s="252"/>
      <c r="B192" s="252"/>
      <c r="C192" s="252"/>
      <c r="D192" s="252"/>
      <c r="E192" s="252"/>
      <c r="F192" s="252"/>
      <c r="G192" s="252"/>
      <c r="I192" s="265">
        <f t="shared" si="40"/>
        <v>0</v>
      </c>
      <c r="J192" s="255">
        <f t="shared" si="43"/>
        <v>3</v>
      </c>
      <c r="K192" s="343">
        <f t="shared" si="42"/>
        <v>29</v>
      </c>
      <c r="L192" s="356"/>
      <c r="M192" s="356"/>
      <c r="N192" s="357">
        <f t="shared" si="41"/>
        <v>0</v>
      </c>
      <c r="O192" s="358"/>
      <c r="P192" s="358"/>
      <c r="Q192" s="359">
        <f t="shared" si="38"/>
        <v>0</v>
      </c>
      <c r="R192" s="359">
        <f t="shared" si="39"/>
        <v>0</v>
      </c>
      <c r="S192" s="360"/>
      <c r="T192" s="361"/>
      <c r="U192" s="255">
        <f t="shared" si="44"/>
        <v>3</v>
      </c>
      <c r="V192" s="169"/>
      <c r="W192" s="169"/>
      <c r="X192" s="169"/>
      <c r="Y192" s="169"/>
      <c r="Z192" s="169"/>
      <c r="AA192" s="378"/>
      <c r="AB192" s="169"/>
      <c r="AC192" s="169"/>
      <c r="AD192" s="169"/>
      <c r="AE192" s="371"/>
      <c r="AF192" s="371"/>
      <c r="AG192" s="371"/>
      <c r="AH192" s="169"/>
      <c r="AI192" s="169"/>
      <c r="AJ192" s="169"/>
      <c r="AK192" s="169"/>
      <c r="AL192" s="169"/>
      <c r="AM192" s="169"/>
      <c r="AN192" s="176"/>
      <c r="AO192" s="176"/>
      <c r="AP192" s="176"/>
    </row>
    <row r="193" spans="1:42" s="253" customFormat="1" ht="21" hidden="1" customHeight="1">
      <c r="A193" s="252"/>
      <c r="B193" s="252"/>
      <c r="C193" s="252"/>
      <c r="D193" s="252"/>
      <c r="E193" s="252"/>
      <c r="F193" s="252"/>
      <c r="G193" s="252"/>
      <c r="I193" s="265">
        <f t="shared" si="40"/>
        <v>0</v>
      </c>
      <c r="J193" s="255">
        <f t="shared" si="43"/>
        <v>3</v>
      </c>
      <c r="K193" s="343">
        <f t="shared" si="42"/>
        <v>30</v>
      </c>
      <c r="L193" s="356"/>
      <c r="M193" s="356"/>
      <c r="N193" s="357">
        <f t="shared" si="41"/>
        <v>0</v>
      </c>
      <c r="O193" s="358"/>
      <c r="P193" s="358"/>
      <c r="Q193" s="359">
        <f t="shared" si="38"/>
        <v>0</v>
      </c>
      <c r="R193" s="359">
        <f t="shared" si="39"/>
        <v>0</v>
      </c>
      <c r="S193" s="360"/>
      <c r="T193" s="361"/>
      <c r="U193" s="255">
        <f t="shared" si="44"/>
        <v>3</v>
      </c>
      <c r="V193" s="169"/>
      <c r="W193" s="169"/>
      <c r="X193" s="169"/>
      <c r="Y193" s="169"/>
      <c r="Z193" s="169"/>
      <c r="AA193" s="378"/>
      <c r="AB193" s="169"/>
      <c r="AC193" s="169"/>
      <c r="AD193" s="169"/>
      <c r="AE193" s="371"/>
      <c r="AF193" s="371"/>
      <c r="AG193" s="371"/>
      <c r="AH193" s="169"/>
      <c r="AI193" s="169"/>
      <c r="AJ193" s="169"/>
      <c r="AK193" s="169"/>
      <c r="AL193" s="169"/>
      <c r="AM193" s="169"/>
      <c r="AN193" s="176"/>
      <c r="AO193" s="176"/>
      <c r="AP193" s="176"/>
    </row>
    <row r="194" spans="1:42" s="253" customFormat="1" ht="21" hidden="1" customHeight="1">
      <c r="A194" s="252"/>
      <c r="B194" s="252"/>
      <c r="C194" s="252"/>
      <c r="D194" s="252"/>
      <c r="E194" s="252"/>
      <c r="F194" s="252"/>
      <c r="G194" s="252"/>
      <c r="I194" s="265">
        <f t="shared" si="40"/>
        <v>0</v>
      </c>
      <c r="J194" s="255">
        <f t="shared" si="43"/>
        <v>3</v>
      </c>
      <c r="K194" s="343">
        <f t="shared" si="42"/>
        <v>31</v>
      </c>
      <c r="L194" s="356"/>
      <c r="M194" s="356"/>
      <c r="N194" s="357">
        <f t="shared" si="41"/>
        <v>0</v>
      </c>
      <c r="O194" s="358"/>
      <c r="P194" s="358"/>
      <c r="Q194" s="359">
        <f t="shared" si="38"/>
        <v>0</v>
      </c>
      <c r="R194" s="359">
        <f t="shared" si="39"/>
        <v>0</v>
      </c>
      <c r="S194" s="360"/>
      <c r="T194" s="361"/>
      <c r="U194" s="255">
        <f t="shared" si="44"/>
        <v>3</v>
      </c>
      <c r="V194" s="169"/>
      <c r="W194" s="169"/>
      <c r="X194" s="169"/>
      <c r="Y194" s="169"/>
      <c r="Z194" s="169"/>
      <c r="AA194" s="378"/>
      <c r="AB194" s="169"/>
      <c r="AC194" s="169"/>
      <c r="AD194" s="169"/>
      <c r="AE194" s="371"/>
      <c r="AF194" s="371"/>
      <c r="AG194" s="371"/>
      <c r="AH194" s="169"/>
      <c r="AI194" s="169"/>
      <c r="AJ194" s="169"/>
      <c r="AK194" s="169"/>
      <c r="AL194" s="169"/>
      <c r="AM194" s="169"/>
      <c r="AN194" s="176"/>
      <c r="AO194" s="176"/>
      <c r="AP194" s="176"/>
    </row>
    <row r="195" spans="1:42" s="253" customFormat="1" ht="21" hidden="1" customHeight="1">
      <c r="A195" s="252"/>
      <c r="B195" s="252"/>
      <c r="C195" s="252"/>
      <c r="D195" s="252"/>
      <c r="E195" s="252"/>
      <c r="F195" s="252"/>
      <c r="G195" s="252"/>
      <c r="I195" s="265">
        <f t="shared" si="40"/>
        <v>0</v>
      </c>
      <c r="J195" s="255">
        <f t="shared" si="43"/>
        <v>3</v>
      </c>
      <c r="K195" s="343">
        <f t="shared" si="42"/>
        <v>32</v>
      </c>
      <c r="L195" s="356"/>
      <c r="M195" s="356"/>
      <c r="N195" s="357">
        <f t="shared" si="41"/>
        <v>0</v>
      </c>
      <c r="O195" s="358"/>
      <c r="P195" s="358"/>
      <c r="Q195" s="359">
        <f t="shared" si="38"/>
        <v>0</v>
      </c>
      <c r="R195" s="359">
        <f t="shared" si="39"/>
        <v>0</v>
      </c>
      <c r="S195" s="360"/>
      <c r="T195" s="361"/>
      <c r="U195" s="255">
        <f t="shared" si="44"/>
        <v>3</v>
      </c>
      <c r="V195" s="169"/>
      <c r="W195" s="169"/>
      <c r="X195" s="169"/>
      <c r="Y195" s="169"/>
      <c r="Z195" s="169"/>
      <c r="AA195" s="378"/>
      <c r="AB195" s="169"/>
      <c r="AC195" s="169"/>
      <c r="AD195" s="169"/>
      <c r="AE195" s="371"/>
      <c r="AF195" s="371"/>
      <c r="AG195" s="371"/>
      <c r="AH195" s="169"/>
      <c r="AI195" s="169"/>
      <c r="AJ195" s="169"/>
      <c r="AK195" s="169"/>
      <c r="AL195" s="169"/>
      <c r="AM195" s="169"/>
      <c r="AN195" s="176"/>
      <c r="AO195" s="176"/>
      <c r="AP195" s="176"/>
    </row>
    <row r="196" spans="1:42" s="253" customFormat="1" ht="21" hidden="1" customHeight="1">
      <c r="A196" s="252"/>
      <c r="B196" s="252"/>
      <c r="C196" s="252"/>
      <c r="D196" s="252"/>
      <c r="E196" s="252"/>
      <c r="F196" s="252"/>
      <c r="G196" s="252"/>
      <c r="I196" s="265">
        <f t="shared" si="40"/>
        <v>0</v>
      </c>
      <c r="J196" s="255">
        <f t="shared" si="43"/>
        <v>3</v>
      </c>
      <c r="K196" s="343">
        <f t="shared" si="42"/>
        <v>33</v>
      </c>
      <c r="L196" s="356"/>
      <c r="M196" s="356"/>
      <c r="N196" s="357">
        <f t="shared" si="41"/>
        <v>0</v>
      </c>
      <c r="O196" s="358"/>
      <c r="P196" s="358"/>
      <c r="Q196" s="359">
        <f t="shared" si="38"/>
        <v>0</v>
      </c>
      <c r="R196" s="359">
        <f t="shared" si="39"/>
        <v>0</v>
      </c>
      <c r="S196" s="360"/>
      <c r="T196" s="361"/>
      <c r="U196" s="255">
        <f t="shared" si="44"/>
        <v>3</v>
      </c>
      <c r="V196" s="169"/>
      <c r="W196" s="169"/>
      <c r="X196" s="169"/>
      <c r="Y196" s="169"/>
      <c r="Z196" s="169"/>
      <c r="AA196" s="378"/>
      <c r="AB196" s="169"/>
      <c r="AC196" s="169"/>
      <c r="AD196" s="169"/>
      <c r="AE196" s="371"/>
      <c r="AF196" s="371"/>
      <c r="AG196" s="371"/>
      <c r="AH196" s="169"/>
      <c r="AI196" s="169"/>
      <c r="AJ196" s="169"/>
      <c r="AK196" s="169"/>
      <c r="AL196" s="169"/>
      <c r="AM196" s="169"/>
      <c r="AN196" s="176"/>
      <c r="AO196" s="176"/>
      <c r="AP196" s="176"/>
    </row>
    <row r="197" spans="1:42" s="253" customFormat="1" ht="21" hidden="1" customHeight="1">
      <c r="A197" s="252"/>
      <c r="B197" s="252"/>
      <c r="C197" s="252"/>
      <c r="D197" s="252"/>
      <c r="E197" s="252"/>
      <c r="F197" s="252"/>
      <c r="G197" s="252"/>
      <c r="I197" s="265">
        <f t="shared" si="40"/>
        <v>0</v>
      </c>
      <c r="J197" s="255">
        <f t="shared" si="43"/>
        <v>3</v>
      </c>
      <c r="K197" s="343">
        <f t="shared" si="42"/>
        <v>34</v>
      </c>
      <c r="L197" s="356"/>
      <c r="M197" s="356"/>
      <c r="N197" s="357">
        <f t="shared" si="41"/>
        <v>0</v>
      </c>
      <c r="O197" s="358"/>
      <c r="P197" s="358"/>
      <c r="Q197" s="359">
        <f t="shared" si="38"/>
        <v>0</v>
      </c>
      <c r="R197" s="359">
        <f t="shared" si="39"/>
        <v>0</v>
      </c>
      <c r="S197" s="360"/>
      <c r="T197" s="361"/>
      <c r="U197" s="255">
        <f t="shared" si="44"/>
        <v>3</v>
      </c>
      <c r="V197" s="169"/>
      <c r="W197" s="169"/>
      <c r="X197" s="169"/>
      <c r="Y197" s="169"/>
      <c r="Z197" s="169"/>
      <c r="AA197" s="378"/>
      <c r="AB197" s="169"/>
      <c r="AC197" s="169"/>
      <c r="AD197" s="169"/>
      <c r="AE197" s="371"/>
      <c r="AF197" s="371"/>
      <c r="AG197" s="371"/>
      <c r="AH197" s="169"/>
      <c r="AI197" s="169"/>
      <c r="AJ197" s="169"/>
      <c r="AK197" s="169"/>
      <c r="AL197" s="169"/>
      <c r="AM197" s="169"/>
      <c r="AN197" s="176"/>
      <c r="AO197" s="176"/>
      <c r="AP197" s="176"/>
    </row>
    <row r="198" spans="1:42" s="253" customFormat="1" ht="21" hidden="1" customHeight="1">
      <c r="A198" s="252"/>
      <c r="B198" s="252"/>
      <c r="C198" s="252"/>
      <c r="D198" s="252"/>
      <c r="E198" s="252"/>
      <c r="F198" s="252"/>
      <c r="G198" s="252"/>
      <c r="I198" s="265">
        <f t="shared" si="40"/>
        <v>0</v>
      </c>
      <c r="J198" s="255">
        <f t="shared" si="43"/>
        <v>3</v>
      </c>
      <c r="K198" s="343">
        <f t="shared" si="42"/>
        <v>35</v>
      </c>
      <c r="L198" s="356"/>
      <c r="M198" s="356"/>
      <c r="N198" s="357">
        <f t="shared" si="41"/>
        <v>0</v>
      </c>
      <c r="O198" s="358"/>
      <c r="P198" s="358"/>
      <c r="Q198" s="359">
        <f t="shared" si="38"/>
        <v>0</v>
      </c>
      <c r="R198" s="359">
        <f t="shared" si="39"/>
        <v>0</v>
      </c>
      <c r="S198" s="360"/>
      <c r="T198" s="361"/>
      <c r="U198" s="255">
        <f t="shared" si="44"/>
        <v>3</v>
      </c>
      <c r="V198" s="169"/>
      <c r="W198" s="169"/>
      <c r="X198" s="169"/>
      <c r="Y198" s="169"/>
      <c r="Z198" s="169"/>
      <c r="AA198" s="378"/>
      <c r="AB198" s="169"/>
      <c r="AC198" s="169"/>
      <c r="AD198" s="169"/>
      <c r="AE198" s="371"/>
      <c r="AF198" s="371"/>
      <c r="AG198" s="371"/>
      <c r="AH198" s="169"/>
      <c r="AI198" s="169"/>
      <c r="AJ198" s="169"/>
      <c r="AK198" s="169"/>
      <c r="AL198" s="169"/>
      <c r="AM198" s="169"/>
      <c r="AN198" s="176"/>
      <c r="AO198" s="176"/>
      <c r="AP198" s="176"/>
    </row>
    <row r="199" spans="1:42" s="253" customFormat="1" ht="21" hidden="1" customHeight="1">
      <c r="A199" s="252"/>
      <c r="B199" s="252"/>
      <c r="C199" s="252"/>
      <c r="D199" s="252"/>
      <c r="E199" s="252"/>
      <c r="F199" s="252"/>
      <c r="G199" s="252"/>
      <c r="I199" s="265">
        <f t="shared" si="40"/>
        <v>0</v>
      </c>
      <c r="J199" s="255">
        <f t="shared" si="43"/>
        <v>3</v>
      </c>
      <c r="K199" s="343">
        <f t="shared" si="42"/>
        <v>36</v>
      </c>
      <c r="L199" s="356"/>
      <c r="M199" s="356"/>
      <c r="N199" s="357">
        <f t="shared" si="41"/>
        <v>0</v>
      </c>
      <c r="O199" s="358"/>
      <c r="P199" s="358"/>
      <c r="Q199" s="359">
        <f t="shared" si="38"/>
        <v>0</v>
      </c>
      <c r="R199" s="359">
        <f t="shared" si="39"/>
        <v>0</v>
      </c>
      <c r="S199" s="360"/>
      <c r="T199" s="361"/>
      <c r="U199" s="255">
        <f t="shared" si="44"/>
        <v>3</v>
      </c>
      <c r="V199" s="169"/>
      <c r="W199" s="169"/>
      <c r="X199" s="169"/>
      <c r="Y199" s="169"/>
      <c r="Z199" s="169"/>
      <c r="AA199" s="378"/>
      <c r="AB199" s="169"/>
      <c r="AC199" s="169"/>
      <c r="AD199" s="169"/>
      <c r="AE199" s="371"/>
      <c r="AF199" s="371"/>
      <c r="AG199" s="371"/>
      <c r="AH199" s="169"/>
      <c r="AI199" s="169"/>
      <c r="AJ199" s="169"/>
      <c r="AK199" s="169"/>
      <c r="AL199" s="169"/>
      <c r="AM199" s="169"/>
      <c r="AN199" s="176"/>
      <c r="AO199" s="176"/>
      <c r="AP199" s="176"/>
    </row>
    <row r="200" spans="1:42" s="253" customFormat="1" ht="21" hidden="1" customHeight="1" thickBot="1">
      <c r="A200" s="252"/>
      <c r="B200" s="252"/>
      <c r="C200" s="252"/>
      <c r="D200" s="252"/>
      <c r="E200" s="252"/>
      <c r="F200" s="252"/>
      <c r="G200" s="252"/>
      <c r="I200" s="265">
        <f t="shared" si="40"/>
        <v>0</v>
      </c>
      <c r="J200" s="255">
        <f t="shared" si="43"/>
        <v>3</v>
      </c>
      <c r="K200" s="385">
        <f t="shared" si="42"/>
        <v>37</v>
      </c>
      <c r="L200" s="356"/>
      <c r="M200" s="356"/>
      <c r="N200" s="387">
        <f t="shared" si="41"/>
        <v>0</v>
      </c>
      <c r="O200" s="388"/>
      <c r="P200" s="388"/>
      <c r="Q200" s="389">
        <f t="shared" si="38"/>
        <v>0</v>
      </c>
      <c r="R200" s="389">
        <f t="shared" si="39"/>
        <v>0</v>
      </c>
      <c r="S200" s="390"/>
      <c r="T200" s="391"/>
      <c r="U200" s="255">
        <f t="shared" si="44"/>
        <v>3</v>
      </c>
      <c r="V200" s="169"/>
      <c r="W200" s="169"/>
      <c r="X200" s="169"/>
      <c r="Y200" s="169"/>
      <c r="Z200" s="169"/>
      <c r="AA200" s="378"/>
      <c r="AB200" s="169"/>
      <c r="AC200" s="169"/>
      <c r="AD200" s="169"/>
      <c r="AE200" s="371"/>
      <c r="AF200" s="371"/>
      <c r="AG200" s="371"/>
      <c r="AH200" s="169"/>
      <c r="AI200" s="169"/>
      <c r="AJ200" s="169"/>
      <c r="AK200" s="169"/>
      <c r="AL200" s="169"/>
      <c r="AM200" s="169"/>
      <c r="AN200" s="176"/>
      <c r="AO200" s="176"/>
      <c r="AP200" s="176"/>
    </row>
    <row r="201" spans="1:42" s="253" customFormat="1" ht="21" hidden="1" customHeight="1">
      <c r="A201" s="252"/>
      <c r="B201" s="252"/>
      <c r="C201" s="252"/>
      <c r="D201" s="252"/>
      <c r="E201" s="252"/>
      <c r="F201" s="252"/>
      <c r="G201" s="252"/>
      <c r="I201" s="265">
        <f>IF((O$203+P$203)&gt;0,1,0)</f>
        <v>0</v>
      </c>
      <c r="J201" s="255">
        <f t="shared" si="43"/>
        <v>3</v>
      </c>
      <c r="K201" s="2439" t="s">
        <v>942</v>
      </c>
      <c r="L201" s="2465" t="s">
        <v>943</v>
      </c>
      <c r="M201" s="2467" t="s">
        <v>944</v>
      </c>
      <c r="N201" s="2443" t="s">
        <v>945</v>
      </c>
      <c r="O201" s="2445" t="s">
        <v>946</v>
      </c>
      <c r="P201" s="2445"/>
      <c r="Q201" s="2445" t="s">
        <v>947</v>
      </c>
      <c r="R201" s="2445"/>
      <c r="S201" s="2446" t="s">
        <v>948</v>
      </c>
      <c r="T201" s="2448" t="s">
        <v>1162</v>
      </c>
      <c r="U201" s="255">
        <f t="shared" si="44"/>
        <v>3</v>
      </c>
      <c r="V201" s="169"/>
      <c r="W201" s="169"/>
      <c r="X201" s="169"/>
      <c r="Y201" s="169"/>
      <c r="Z201" s="169"/>
      <c r="AA201" s="378"/>
      <c r="AB201" s="169"/>
      <c r="AC201" s="169"/>
      <c r="AD201" s="169"/>
      <c r="AE201" s="371"/>
      <c r="AF201" s="371"/>
      <c r="AG201" s="371"/>
      <c r="AH201" s="169"/>
      <c r="AI201" s="169"/>
      <c r="AJ201" s="169"/>
      <c r="AK201" s="169"/>
      <c r="AL201" s="169"/>
      <c r="AM201" s="169"/>
      <c r="AN201" s="176"/>
      <c r="AO201" s="176"/>
      <c r="AP201" s="176"/>
    </row>
    <row r="202" spans="1:42" s="253" customFormat="1" ht="21" hidden="1" customHeight="1">
      <c r="A202" s="252"/>
      <c r="B202" s="252"/>
      <c r="C202" s="252"/>
      <c r="D202" s="252"/>
      <c r="E202" s="252"/>
      <c r="F202" s="252"/>
      <c r="G202" s="252"/>
      <c r="I202" s="265">
        <f t="shared" ref="I202:I225" si="45">IF((O$203+P$203)&gt;0,1,0)</f>
        <v>0</v>
      </c>
      <c r="J202" s="255">
        <f t="shared" si="43"/>
        <v>3</v>
      </c>
      <c r="K202" s="2440"/>
      <c r="L202" s="2466"/>
      <c r="M202" s="2468"/>
      <c r="N202" s="2444"/>
      <c r="O202" s="334" t="s">
        <v>786</v>
      </c>
      <c r="P202" s="335" t="s">
        <v>787</v>
      </c>
      <c r="Q202" s="335" t="s">
        <v>786</v>
      </c>
      <c r="R202" s="336" t="s">
        <v>787</v>
      </c>
      <c r="S202" s="2447"/>
      <c r="T202" s="2449"/>
      <c r="U202" s="255">
        <f t="shared" si="44"/>
        <v>3</v>
      </c>
      <c r="V202" s="169"/>
      <c r="W202" s="169"/>
      <c r="X202" s="169"/>
      <c r="Y202" s="169"/>
      <c r="Z202" s="169"/>
      <c r="AA202" s="378"/>
      <c r="AB202" s="169"/>
      <c r="AC202" s="169"/>
      <c r="AD202" s="169"/>
      <c r="AE202" s="371"/>
      <c r="AF202" s="371"/>
      <c r="AG202" s="371"/>
      <c r="AH202" s="169"/>
      <c r="AI202" s="169"/>
      <c r="AJ202" s="169"/>
      <c r="AK202" s="169"/>
      <c r="AL202" s="169"/>
      <c r="AM202" s="169"/>
      <c r="AN202" s="176"/>
      <c r="AO202" s="176"/>
      <c r="AP202" s="176"/>
    </row>
    <row r="203" spans="1:42" s="253" customFormat="1" ht="21" hidden="1" customHeight="1">
      <c r="A203" s="252"/>
      <c r="B203" s="252"/>
      <c r="C203" s="252"/>
      <c r="D203" s="252"/>
      <c r="E203" s="252"/>
      <c r="F203" s="252"/>
      <c r="G203" s="252"/>
      <c r="I203" s="265">
        <f t="shared" si="45"/>
        <v>0</v>
      </c>
      <c r="J203" s="255">
        <f t="shared" si="43"/>
        <v>3</v>
      </c>
      <c r="K203" s="343">
        <f>+K50+1</f>
        <v>38</v>
      </c>
      <c r="L203" s="356"/>
      <c r="M203" s="356"/>
      <c r="N203" s="357">
        <f t="shared" ref="N203:N222" si="46">IF(O203+P203&gt;0,$W$152,)</f>
        <v>0</v>
      </c>
      <c r="O203" s="358"/>
      <c r="P203" s="358"/>
      <c r="Q203" s="359">
        <f t="shared" si="38"/>
        <v>0</v>
      </c>
      <c r="R203" s="359">
        <f t="shared" si="39"/>
        <v>0</v>
      </c>
      <c r="S203" s="360"/>
      <c r="T203" s="361"/>
      <c r="U203" s="255">
        <f t="shared" si="44"/>
        <v>3</v>
      </c>
      <c r="V203" s="169"/>
      <c r="W203" s="169"/>
      <c r="X203" s="169"/>
      <c r="Y203" s="169"/>
      <c r="Z203" s="169"/>
      <c r="AA203" s="378"/>
      <c r="AB203" s="169"/>
      <c r="AC203" s="169"/>
      <c r="AD203" s="169"/>
      <c r="AE203" s="371"/>
      <c r="AF203" s="371"/>
      <c r="AG203" s="371"/>
      <c r="AH203" s="169"/>
      <c r="AI203" s="169"/>
      <c r="AJ203" s="169"/>
      <c r="AK203" s="169"/>
      <c r="AL203" s="169"/>
      <c r="AM203" s="169"/>
      <c r="AN203" s="176"/>
      <c r="AO203" s="176"/>
      <c r="AP203" s="176"/>
    </row>
    <row r="204" spans="1:42" s="253" customFormat="1" ht="21" hidden="1" customHeight="1">
      <c r="A204" s="252"/>
      <c r="B204" s="252"/>
      <c r="C204" s="252"/>
      <c r="D204" s="252"/>
      <c r="E204" s="252"/>
      <c r="F204" s="252"/>
      <c r="G204" s="252"/>
      <c r="I204" s="265">
        <f t="shared" si="45"/>
        <v>0</v>
      </c>
      <c r="J204" s="255">
        <f t="shared" si="43"/>
        <v>3</v>
      </c>
      <c r="K204" s="343">
        <f t="shared" ref="K204:K225" si="47">+K203+1</f>
        <v>39</v>
      </c>
      <c r="L204" s="356"/>
      <c r="M204" s="356"/>
      <c r="N204" s="357">
        <f t="shared" si="46"/>
        <v>0</v>
      </c>
      <c r="O204" s="358"/>
      <c r="P204" s="358"/>
      <c r="Q204" s="359">
        <f t="shared" si="38"/>
        <v>0</v>
      </c>
      <c r="R204" s="359">
        <f t="shared" si="39"/>
        <v>0</v>
      </c>
      <c r="S204" s="360"/>
      <c r="T204" s="361"/>
      <c r="U204" s="255">
        <f t="shared" si="44"/>
        <v>3</v>
      </c>
      <c r="V204" s="169"/>
      <c r="W204" s="169"/>
      <c r="X204" s="169"/>
      <c r="Y204" s="169"/>
      <c r="Z204" s="169"/>
      <c r="AA204" s="378"/>
      <c r="AB204" s="169"/>
      <c r="AC204" s="169"/>
      <c r="AD204" s="169"/>
      <c r="AE204" s="371"/>
      <c r="AF204" s="371"/>
      <c r="AG204" s="371"/>
      <c r="AH204" s="169"/>
      <c r="AI204" s="169"/>
      <c r="AJ204" s="169"/>
      <c r="AK204" s="169"/>
      <c r="AL204" s="169"/>
      <c r="AM204" s="169"/>
      <c r="AN204" s="176"/>
      <c r="AO204" s="176"/>
      <c r="AP204" s="176"/>
    </row>
    <row r="205" spans="1:42" s="253" customFormat="1" ht="21" hidden="1" customHeight="1">
      <c r="A205" s="252"/>
      <c r="B205" s="252"/>
      <c r="C205" s="252"/>
      <c r="D205" s="252"/>
      <c r="E205" s="252"/>
      <c r="F205" s="252"/>
      <c r="G205" s="252"/>
      <c r="I205" s="265">
        <f t="shared" si="45"/>
        <v>0</v>
      </c>
      <c r="J205" s="255">
        <f t="shared" si="43"/>
        <v>3</v>
      </c>
      <c r="K205" s="343">
        <f t="shared" si="47"/>
        <v>40</v>
      </c>
      <c r="L205" s="356"/>
      <c r="M205" s="356"/>
      <c r="N205" s="357">
        <f t="shared" si="46"/>
        <v>0</v>
      </c>
      <c r="O205" s="358"/>
      <c r="P205" s="358"/>
      <c r="Q205" s="359">
        <f t="shared" si="38"/>
        <v>0</v>
      </c>
      <c r="R205" s="359">
        <f t="shared" si="39"/>
        <v>0</v>
      </c>
      <c r="S205" s="360"/>
      <c r="T205" s="361"/>
      <c r="U205" s="255">
        <f t="shared" si="44"/>
        <v>3</v>
      </c>
      <c r="V205" s="169"/>
      <c r="W205" s="169"/>
      <c r="X205" s="169"/>
      <c r="Y205" s="169"/>
      <c r="Z205" s="169"/>
      <c r="AA205" s="378"/>
      <c r="AB205" s="169"/>
      <c r="AC205" s="169"/>
      <c r="AD205" s="169"/>
      <c r="AE205" s="371"/>
      <c r="AF205" s="371"/>
      <c r="AG205" s="371"/>
      <c r="AH205" s="169"/>
      <c r="AI205" s="169"/>
      <c r="AJ205" s="169"/>
      <c r="AK205" s="169"/>
      <c r="AL205" s="169"/>
      <c r="AM205" s="169"/>
      <c r="AN205" s="176"/>
      <c r="AO205" s="176"/>
      <c r="AP205" s="176"/>
    </row>
    <row r="206" spans="1:42" s="253" customFormat="1" ht="21" hidden="1" customHeight="1">
      <c r="A206" s="252"/>
      <c r="B206" s="252"/>
      <c r="C206" s="252"/>
      <c r="D206" s="252"/>
      <c r="E206" s="252"/>
      <c r="F206" s="252"/>
      <c r="G206" s="252"/>
      <c r="I206" s="265">
        <f t="shared" si="45"/>
        <v>0</v>
      </c>
      <c r="J206" s="255">
        <f t="shared" si="43"/>
        <v>3</v>
      </c>
      <c r="K206" s="343">
        <f t="shared" si="47"/>
        <v>41</v>
      </c>
      <c r="L206" s="356"/>
      <c r="M206" s="356"/>
      <c r="N206" s="357">
        <f t="shared" si="46"/>
        <v>0</v>
      </c>
      <c r="O206" s="358"/>
      <c r="P206" s="358"/>
      <c r="Q206" s="359">
        <f t="shared" si="38"/>
        <v>0</v>
      </c>
      <c r="R206" s="359">
        <f t="shared" si="39"/>
        <v>0</v>
      </c>
      <c r="S206" s="360"/>
      <c r="T206" s="361"/>
      <c r="U206" s="255">
        <f t="shared" si="44"/>
        <v>3</v>
      </c>
      <c r="V206" s="169"/>
      <c r="W206" s="169"/>
      <c r="X206" s="169"/>
      <c r="Y206" s="169"/>
      <c r="Z206" s="169"/>
      <c r="AA206" s="378"/>
      <c r="AB206" s="169"/>
      <c r="AC206" s="169"/>
      <c r="AD206" s="169"/>
      <c r="AE206" s="371"/>
      <c r="AF206" s="371"/>
      <c r="AG206" s="371"/>
      <c r="AH206" s="169"/>
      <c r="AI206" s="169"/>
      <c r="AJ206" s="169"/>
      <c r="AK206" s="169"/>
      <c r="AL206" s="169"/>
      <c r="AM206" s="169"/>
      <c r="AN206" s="176"/>
      <c r="AO206" s="176"/>
      <c r="AP206" s="176"/>
    </row>
    <row r="207" spans="1:42" s="253" customFormat="1" ht="21" hidden="1" customHeight="1">
      <c r="A207" s="252"/>
      <c r="B207" s="252"/>
      <c r="C207" s="252"/>
      <c r="D207" s="252"/>
      <c r="E207" s="252"/>
      <c r="F207" s="252"/>
      <c r="G207" s="252"/>
      <c r="I207" s="265">
        <f t="shared" si="45"/>
        <v>0</v>
      </c>
      <c r="J207" s="255">
        <f t="shared" si="43"/>
        <v>3</v>
      </c>
      <c r="K207" s="343">
        <f t="shared" si="47"/>
        <v>42</v>
      </c>
      <c r="L207" s="356"/>
      <c r="M207" s="356"/>
      <c r="N207" s="357">
        <f t="shared" si="46"/>
        <v>0</v>
      </c>
      <c r="O207" s="358"/>
      <c r="P207" s="358"/>
      <c r="Q207" s="359">
        <f t="shared" si="38"/>
        <v>0</v>
      </c>
      <c r="R207" s="359">
        <f t="shared" si="39"/>
        <v>0</v>
      </c>
      <c r="S207" s="360"/>
      <c r="T207" s="361"/>
      <c r="U207" s="255">
        <f t="shared" si="44"/>
        <v>3</v>
      </c>
      <c r="V207" s="169"/>
      <c r="W207" s="169"/>
      <c r="X207" s="169"/>
      <c r="Y207" s="169"/>
      <c r="Z207" s="169"/>
      <c r="AA207" s="378"/>
      <c r="AB207" s="169"/>
      <c r="AC207" s="169"/>
      <c r="AD207" s="169"/>
      <c r="AE207" s="371"/>
      <c r="AF207" s="371"/>
      <c r="AG207" s="371"/>
      <c r="AH207" s="169"/>
      <c r="AI207" s="169"/>
      <c r="AJ207" s="169"/>
      <c r="AK207" s="169"/>
      <c r="AL207" s="169"/>
      <c r="AM207" s="169"/>
      <c r="AN207" s="176"/>
      <c r="AO207" s="176"/>
      <c r="AP207" s="176"/>
    </row>
    <row r="208" spans="1:42" s="253" customFormat="1" ht="21" hidden="1" customHeight="1">
      <c r="A208" s="252"/>
      <c r="B208" s="252"/>
      <c r="C208" s="252"/>
      <c r="D208" s="252"/>
      <c r="E208" s="252"/>
      <c r="F208" s="252"/>
      <c r="G208" s="252"/>
      <c r="I208" s="265">
        <f t="shared" si="45"/>
        <v>0</v>
      </c>
      <c r="J208" s="255">
        <f t="shared" si="43"/>
        <v>3</v>
      </c>
      <c r="K208" s="343">
        <f t="shared" si="47"/>
        <v>43</v>
      </c>
      <c r="L208" s="356"/>
      <c r="M208" s="356"/>
      <c r="N208" s="357">
        <f t="shared" si="46"/>
        <v>0</v>
      </c>
      <c r="O208" s="358"/>
      <c r="P208" s="358"/>
      <c r="Q208" s="359">
        <f t="shared" si="38"/>
        <v>0</v>
      </c>
      <c r="R208" s="359">
        <f t="shared" si="39"/>
        <v>0</v>
      </c>
      <c r="S208" s="360"/>
      <c r="T208" s="361"/>
      <c r="U208" s="255">
        <f t="shared" si="44"/>
        <v>3</v>
      </c>
      <c r="V208" s="169"/>
      <c r="W208" s="169"/>
      <c r="X208" s="169"/>
      <c r="Y208" s="169"/>
      <c r="Z208" s="169"/>
      <c r="AA208" s="378"/>
      <c r="AB208" s="169"/>
      <c r="AC208" s="169"/>
      <c r="AD208" s="169"/>
      <c r="AE208" s="371"/>
      <c r="AF208" s="371"/>
      <c r="AG208" s="371"/>
      <c r="AH208" s="169"/>
      <c r="AI208" s="169"/>
      <c r="AJ208" s="169"/>
      <c r="AK208" s="169"/>
      <c r="AL208" s="169"/>
      <c r="AM208" s="169"/>
      <c r="AN208" s="176"/>
      <c r="AO208" s="176"/>
      <c r="AP208" s="176"/>
    </row>
    <row r="209" spans="1:42" s="253" customFormat="1" ht="21" hidden="1" customHeight="1">
      <c r="A209" s="252"/>
      <c r="B209" s="252"/>
      <c r="C209" s="252"/>
      <c r="D209" s="252"/>
      <c r="E209" s="252"/>
      <c r="F209" s="252"/>
      <c r="G209" s="252"/>
      <c r="I209" s="265">
        <f t="shared" si="45"/>
        <v>0</v>
      </c>
      <c r="J209" s="255">
        <f t="shared" si="43"/>
        <v>3</v>
      </c>
      <c r="K209" s="343">
        <f t="shared" si="47"/>
        <v>44</v>
      </c>
      <c r="L209" s="356"/>
      <c r="M209" s="356"/>
      <c r="N209" s="357">
        <f t="shared" si="46"/>
        <v>0</v>
      </c>
      <c r="O209" s="358"/>
      <c r="P209" s="358"/>
      <c r="Q209" s="359">
        <f t="shared" si="38"/>
        <v>0</v>
      </c>
      <c r="R209" s="359">
        <f t="shared" si="39"/>
        <v>0</v>
      </c>
      <c r="S209" s="360"/>
      <c r="T209" s="361"/>
      <c r="U209" s="255">
        <f t="shared" si="44"/>
        <v>3</v>
      </c>
      <c r="V209" s="169"/>
      <c r="W209" s="169"/>
      <c r="X209" s="169"/>
      <c r="Y209" s="169"/>
      <c r="Z209" s="169"/>
      <c r="AA209" s="378"/>
      <c r="AB209" s="169"/>
      <c r="AC209" s="169"/>
      <c r="AD209" s="169"/>
      <c r="AE209" s="371"/>
      <c r="AF209" s="371"/>
      <c r="AG209" s="371"/>
      <c r="AH209" s="169"/>
      <c r="AI209" s="169"/>
      <c r="AJ209" s="169"/>
      <c r="AK209" s="169"/>
      <c r="AL209" s="169"/>
      <c r="AM209" s="169"/>
      <c r="AN209" s="176"/>
      <c r="AO209" s="176"/>
      <c r="AP209" s="176"/>
    </row>
    <row r="210" spans="1:42" s="253" customFormat="1" ht="21" hidden="1" customHeight="1">
      <c r="A210" s="252"/>
      <c r="B210" s="252"/>
      <c r="C210" s="252"/>
      <c r="D210" s="252"/>
      <c r="E210" s="252"/>
      <c r="F210" s="252"/>
      <c r="G210" s="252"/>
      <c r="I210" s="265">
        <f t="shared" si="45"/>
        <v>0</v>
      </c>
      <c r="J210" s="255">
        <f t="shared" si="43"/>
        <v>3</v>
      </c>
      <c r="K210" s="343">
        <f t="shared" si="47"/>
        <v>45</v>
      </c>
      <c r="L210" s="356"/>
      <c r="M210" s="356"/>
      <c r="N210" s="357">
        <f t="shared" si="46"/>
        <v>0</v>
      </c>
      <c r="O210" s="358"/>
      <c r="P210" s="358"/>
      <c r="Q210" s="359">
        <f t="shared" si="38"/>
        <v>0</v>
      </c>
      <c r="R210" s="359">
        <f t="shared" si="39"/>
        <v>0</v>
      </c>
      <c r="S210" s="360"/>
      <c r="T210" s="361"/>
      <c r="U210" s="255">
        <f t="shared" si="44"/>
        <v>3</v>
      </c>
      <c r="V210" s="169"/>
      <c r="W210" s="169"/>
      <c r="X210" s="169"/>
      <c r="Y210" s="169"/>
      <c r="Z210" s="169"/>
      <c r="AA210" s="378"/>
      <c r="AB210" s="169"/>
      <c r="AC210" s="169"/>
      <c r="AD210" s="169"/>
      <c r="AE210" s="371"/>
      <c r="AF210" s="371"/>
      <c r="AG210" s="371"/>
      <c r="AH210" s="169"/>
      <c r="AI210" s="169"/>
      <c r="AJ210" s="169"/>
      <c r="AK210" s="169"/>
      <c r="AL210" s="169"/>
      <c r="AM210" s="169"/>
      <c r="AN210" s="176"/>
      <c r="AO210" s="176"/>
      <c r="AP210" s="176"/>
    </row>
    <row r="211" spans="1:42" s="253" customFormat="1" ht="21" hidden="1" customHeight="1">
      <c r="A211" s="252"/>
      <c r="B211" s="252"/>
      <c r="C211" s="252"/>
      <c r="D211" s="252"/>
      <c r="E211" s="252"/>
      <c r="F211" s="252"/>
      <c r="G211" s="252"/>
      <c r="I211" s="265">
        <f t="shared" si="45"/>
        <v>0</v>
      </c>
      <c r="J211" s="255">
        <f t="shared" si="43"/>
        <v>3</v>
      </c>
      <c r="K211" s="343">
        <f t="shared" si="47"/>
        <v>46</v>
      </c>
      <c r="L211" s="356"/>
      <c r="M211" s="356"/>
      <c r="N211" s="357">
        <f t="shared" si="46"/>
        <v>0</v>
      </c>
      <c r="O211" s="358"/>
      <c r="P211" s="358"/>
      <c r="Q211" s="359">
        <f t="shared" si="38"/>
        <v>0</v>
      </c>
      <c r="R211" s="359">
        <f t="shared" si="39"/>
        <v>0</v>
      </c>
      <c r="S211" s="360"/>
      <c r="T211" s="361"/>
      <c r="U211" s="255">
        <f t="shared" si="44"/>
        <v>3</v>
      </c>
      <c r="V211" s="169"/>
      <c r="W211" s="169"/>
      <c r="X211" s="169"/>
      <c r="Y211" s="169"/>
      <c r="Z211" s="169"/>
      <c r="AA211" s="378"/>
      <c r="AB211" s="169"/>
      <c r="AC211" s="169"/>
      <c r="AD211" s="169"/>
      <c r="AE211" s="371"/>
      <c r="AF211" s="371"/>
      <c r="AG211" s="371"/>
      <c r="AH211" s="169"/>
      <c r="AI211" s="169"/>
      <c r="AJ211" s="169"/>
      <c r="AK211" s="169"/>
      <c r="AL211" s="169"/>
      <c r="AM211" s="169"/>
      <c r="AN211" s="176"/>
      <c r="AO211" s="176"/>
      <c r="AP211" s="176"/>
    </row>
    <row r="212" spans="1:42" s="253" customFormat="1" ht="21" hidden="1" customHeight="1">
      <c r="A212" s="252"/>
      <c r="B212" s="252"/>
      <c r="C212" s="252"/>
      <c r="D212" s="252"/>
      <c r="E212" s="252"/>
      <c r="F212" s="252"/>
      <c r="G212" s="252"/>
      <c r="I212" s="265">
        <f t="shared" si="45"/>
        <v>0</v>
      </c>
      <c r="J212" s="255">
        <f t="shared" si="43"/>
        <v>3</v>
      </c>
      <c r="K212" s="343">
        <f t="shared" si="47"/>
        <v>47</v>
      </c>
      <c r="L212" s="356"/>
      <c r="M212" s="356"/>
      <c r="N212" s="357">
        <f t="shared" si="46"/>
        <v>0</v>
      </c>
      <c r="O212" s="358"/>
      <c r="P212" s="358"/>
      <c r="Q212" s="359">
        <f t="shared" si="38"/>
        <v>0</v>
      </c>
      <c r="R212" s="359">
        <f t="shared" si="39"/>
        <v>0</v>
      </c>
      <c r="S212" s="360"/>
      <c r="T212" s="361"/>
      <c r="U212" s="255">
        <f t="shared" si="44"/>
        <v>3</v>
      </c>
      <c r="V212" s="169"/>
      <c r="W212" s="169"/>
      <c r="X212" s="169"/>
      <c r="Y212" s="169"/>
      <c r="Z212" s="169"/>
      <c r="AA212" s="378"/>
      <c r="AB212" s="169"/>
      <c r="AC212" s="169"/>
      <c r="AD212" s="169"/>
      <c r="AE212" s="371"/>
      <c r="AF212" s="371"/>
      <c r="AG212" s="371"/>
      <c r="AH212" s="169"/>
      <c r="AI212" s="169"/>
      <c r="AJ212" s="169"/>
      <c r="AK212" s="169"/>
      <c r="AL212" s="169"/>
      <c r="AM212" s="169"/>
      <c r="AN212" s="176"/>
      <c r="AO212" s="176"/>
      <c r="AP212" s="176"/>
    </row>
    <row r="213" spans="1:42" s="253" customFormat="1" ht="21" hidden="1" customHeight="1">
      <c r="A213" s="252"/>
      <c r="B213" s="252"/>
      <c r="C213" s="252"/>
      <c r="D213" s="252"/>
      <c r="E213" s="252"/>
      <c r="F213" s="252"/>
      <c r="G213" s="252"/>
      <c r="I213" s="265">
        <f t="shared" si="45"/>
        <v>0</v>
      </c>
      <c r="J213" s="255">
        <f t="shared" si="43"/>
        <v>3</v>
      </c>
      <c r="K213" s="343">
        <f t="shared" si="47"/>
        <v>48</v>
      </c>
      <c r="L213" s="356"/>
      <c r="M213" s="356"/>
      <c r="N213" s="357">
        <f t="shared" si="46"/>
        <v>0</v>
      </c>
      <c r="O213" s="358"/>
      <c r="P213" s="358"/>
      <c r="Q213" s="359">
        <f t="shared" si="38"/>
        <v>0</v>
      </c>
      <c r="R213" s="359">
        <f t="shared" si="39"/>
        <v>0</v>
      </c>
      <c r="S213" s="360"/>
      <c r="T213" s="361"/>
      <c r="U213" s="255">
        <f t="shared" si="44"/>
        <v>3</v>
      </c>
      <c r="V213" s="169"/>
      <c r="W213" s="169"/>
      <c r="X213" s="169"/>
      <c r="Y213" s="169"/>
      <c r="Z213" s="169"/>
      <c r="AA213" s="378"/>
      <c r="AB213" s="169"/>
      <c r="AC213" s="169"/>
      <c r="AD213" s="169"/>
      <c r="AE213" s="371"/>
      <c r="AF213" s="371"/>
      <c r="AG213" s="371"/>
      <c r="AH213" s="169"/>
      <c r="AI213" s="169"/>
      <c r="AJ213" s="169"/>
      <c r="AK213" s="169"/>
      <c r="AL213" s="169"/>
      <c r="AM213" s="169"/>
      <c r="AN213" s="176"/>
      <c r="AO213" s="176"/>
      <c r="AP213" s="176"/>
    </row>
    <row r="214" spans="1:42" s="253" customFormat="1" ht="21" hidden="1" customHeight="1">
      <c r="A214" s="252"/>
      <c r="B214" s="252"/>
      <c r="C214" s="252"/>
      <c r="D214" s="252"/>
      <c r="E214" s="252"/>
      <c r="F214" s="252"/>
      <c r="G214" s="252"/>
      <c r="I214" s="265">
        <f t="shared" si="45"/>
        <v>0</v>
      </c>
      <c r="J214" s="255">
        <f t="shared" si="43"/>
        <v>3</v>
      </c>
      <c r="K214" s="343">
        <f t="shared" si="47"/>
        <v>49</v>
      </c>
      <c r="L214" s="356"/>
      <c r="M214" s="356"/>
      <c r="N214" s="357">
        <f t="shared" si="46"/>
        <v>0</v>
      </c>
      <c r="O214" s="358"/>
      <c r="P214" s="358"/>
      <c r="Q214" s="359">
        <f t="shared" si="38"/>
        <v>0</v>
      </c>
      <c r="R214" s="359">
        <f t="shared" si="39"/>
        <v>0</v>
      </c>
      <c r="S214" s="360"/>
      <c r="T214" s="361"/>
      <c r="U214" s="255">
        <f t="shared" si="44"/>
        <v>3</v>
      </c>
      <c r="V214" s="169"/>
      <c r="W214" s="169"/>
      <c r="X214" s="169"/>
      <c r="Y214" s="169"/>
      <c r="Z214" s="169"/>
      <c r="AA214" s="378"/>
      <c r="AB214" s="169"/>
      <c r="AC214" s="169"/>
      <c r="AD214" s="169"/>
      <c r="AE214" s="371"/>
      <c r="AF214" s="371"/>
      <c r="AG214" s="371"/>
      <c r="AH214" s="169"/>
      <c r="AI214" s="169"/>
      <c r="AJ214" s="169"/>
      <c r="AK214" s="169"/>
      <c r="AL214" s="169"/>
      <c r="AM214" s="169"/>
      <c r="AN214" s="176"/>
      <c r="AO214" s="176"/>
      <c r="AP214" s="176"/>
    </row>
    <row r="215" spans="1:42" s="253" customFormat="1" ht="21" hidden="1" customHeight="1">
      <c r="A215" s="252"/>
      <c r="B215" s="252"/>
      <c r="C215" s="252"/>
      <c r="D215" s="252"/>
      <c r="E215" s="252"/>
      <c r="F215" s="252"/>
      <c r="G215" s="252"/>
      <c r="I215" s="265">
        <f t="shared" si="45"/>
        <v>0</v>
      </c>
      <c r="J215" s="255">
        <f t="shared" ref="J215:J225" si="48">IF($Q$154&gt;0,3,)</f>
        <v>3</v>
      </c>
      <c r="K215" s="343">
        <f t="shared" si="47"/>
        <v>50</v>
      </c>
      <c r="L215" s="356"/>
      <c r="M215" s="356"/>
      <c r="N215" s="357">
        <f t="shared" si="46"/>
        <v>0</v>
      </c>
      <c r="O215" s="358"/>
      <c r="P215" s="358"/>
      <c r="Q215" s="359">
        <f t="shared" si="38"/>
        <v>0</v>
      </c>
      <c r="R215" s="359">
        <f t="shared" si="39"/>
        <v>0</v>
      </c>
      <c r="S215" s="360"/>
      <c r="T215" s="361"/>
      <c r="U215" s="255">
        <f t="shared" ref="U215:U225" si="49">IF($Q$154&gt;0,3,)</f>
        <v>3</v>
      </c>
      <c r="V215" s="169"/>
      <c r="W215" s="169"/>
      <c r="X215" s="169"/>
      <c r="Y215" s="169"/>
      <c r="Z215" s="169"/>
      <c r="AA215" s="378"/>
      <c r="AB215" s="169"/>
      <c r="AC215" s="169"/>
      <c r="AD215" s="169"/>
      <c r="AE215" s="371"/>
      <c r="AF215" s="371"/>
      <c r="AG215" s="371"/>
      <c r="AH215" s="169"/>
      <c r="AI215" s="169"/>
      <c r="AJ215" s="169"/>
      <c r="AK215" s="169"/>
      <c r="AL215" s="169"/>
      <c r="AM215" s="169"/>
      <c r="AN215" s="176"/>
      <c r="AO215" s="176"/>
      <c r="AP215" s="176"/>
    </row>
    <row r="216" spans="1:42" s="253" customFormat="1" ht="21" hidden="1" customHeight="1">
      <c r="A216" s="252"/>
      <c r="B216" s="252"/>
      <c r="C216" s="252"/>
      <c r="D216" s="252"/>
      <c r="E216" s="252"/>
      <c r="F216" s="252"/>
      <c r="G216" s="252"/>
      <c r="I216" s="265">
        <f t="shared" si="45"/>
        <v>0</v>
      </c>
      <c r="J216" s="255">
        <f t="shared" si="48"/>
        <v>3</v>
      </c>
      <c r="K216" s="343">
        <f t="shared" si="47"/>
        <v>51</v>
      </c>
      <c r="L216" s="356"/>
      <c r="M216" s="356"/>
      <c r="N216" s="357">
        <f t="shared" si="46"/>
        <v>0</v>
      </c>
      <c r="O216" s="358"/>
      <c r="P216" s="358"/>
      <c r="Q216" s="359">
        <f t="shared" si="38"/>
        <v>0</v>
      </c>
      <c r="R216" s="359">
        <f t="shared" si="39"/>
        <v>0</v>
      </c>
      <c r="S216" s="360"/>
      <c r="T216" s="361"/>
      <c r="U216" s="255">
        <f t="shared" si="49"/>
        <v>3</v>
      </c>
      <c r="V216" s="169"/>
      <c r="W216" s="169"/>
      <c r="X216" s="169"/>
      <c r="Y216" s="169"/>
      <c r="Z216" s="169"/>
      <c r="AA216" s="378"/>
      <c r="AB216" s="169"/>
      <c r="AC216" s="169"/>
      <c r="AD216" s="169"/>
      <c r="AE216" s="371"/>
      <c r="AF216" s="371"/>
      <c r="AG216" s="371"/>
      <c r="AH216" s="169"/>
      <c r="AI216" s="169"/>
      <c r="AJ216" s="169"/>
      <c r="AK216" s="169"/>
      <c r="AL216" s="169"/>
      <c r="AM216" s="169"/>
      <c r="AN216" s="176"/>
      <c r="AO216" s="176"/>
      <c r="AP216" s="176"/>
    </row>
    <row r="217" spans="1:42" s="253" customFormat="1" ht="21" hidden="1" customHeight="1">
      <c r="A217" s="252"/>
      <c r="B217" s="252"/>
      <c r="C217" s="252"/>
      <c r="D217" s="252"/>
      <c r="E217" s="252"/>
      <c r="F217" s="252"/>
      <c r="G217" s="252"/>
      <c r="I217" s="265">
        <f t="shared" si="45"/>
        <v>0</v>
      </c>
      <c r="J217" s="255">
        <f t="shared" si="48"/>
        <v>3</v>
      </c>
      <c r="K217" s="343">
        <f t="shared" si="47"/>
        <v>52</v>
      </c>
      <c r="L217" s="356"/>
      <c r="M217" s="356"/>
      <c r="N217" s="357">
        <f t="shared" si="46"/>
        <v>0</v>
      </c>
      <c r="O217" s="358"/>
      <c r="P217" s="358"/>
      <c r="Q217" s="359">
        <f t="shared" si="38"/>
        <v>0</v>
      </c>
      <c r="R217" s="359">
        <f t="shared" si="39"/>
        <v>0</v>
      </c>
      <c r="S217" s="360"/>
      <c r="T217" s="361"/>
      <c r="U217" s="255">
        <f t="shared" si="49"/>
        <v>3</v>
      </c>
      <c r="V217" s="169"/>
      <c r="W217" s="169"/>
      <c r="X217" s="169"/>
      <c r="Y217" s="169"/>
      <c r="Z217" s="169"/>
      <c r="AA217" s="378"/>
      <c r="AB217" s="169"/>
      <c r="AC217" s="169"/>
      <c r="AD217" s="169"/>
      <c r="AE217" s="371"/>
      <c r="AF217" s="371"/>
      <c r="AG217" s="371"/>
      <c r="AH217" s="169"/>
      <c r="AI217" s="169"/>
      <c r="AJ217" s="169"/>
      <c r="AK217" s="169"/>
      <c r="AL217" s="169"/>
      <c r="AM217" s="169"/>
      <c r="AN217" s="176"/>
      <c r="AO217" s="176"/>
      <c r="AP217" s="176"/>
    </row>
    <row r="218" spans="1:42" s="253" customFormat="1" ht="21" hidden="1" customHeight="1">
      <c r="A218" s="252"/>
      <c r="B218" s="252"/>
      <c r="C218" s="252"/>
      <c r="D218" s="252"/>
      <c r="E218" s="252"/>
      <c r="F218" s="252"/>
      <c r="G218" s="252"/>
      <c r="I218" s="265">
        <f t="shared" si="45"/>
        <v>0</v>
      </c>
      <c r="J218" s="255">
        <f t="shared" si="48"/>
        <v>3</v>
      </c>
      <c r="K218" s="343">
        <f t="shared" si="47"/>
        <v>53</v>
      </c>
      <c r="L218" s="356"/>
      <c r="M218" s="356"/>
      <c r="N218" s="357">
        <f t="shared" si="46"/>
        <v>0</v>
      </c>
      <c r="O218" s="358"/>
      <c r="P218" s="358"/>
      <c r="Q218" s="359">
        <f t="shared" si="38"/>
        <v>0</v>
      </c>
      <c r="R218" s="359">
        <f t="shared" si="39"/>
        <v>0</v>
      </c>
      <c r="S218" s="360"/>
      <c r="T218" s="361"/>
      <c r="U218" s="255">
        <f t="shared" si="49"/>
        <v>3</v>
      </c>
      <c r="V218" s="169"/>
      <c r="W218" s="169"/>
      <c r="X218" s="169"/>
      <c r="Y218" s="169"/>
      <c r="Z218" s="169"/>
      <c r="AA218" s="378"/>
      <c r="AB218" s="169"/>
      <c r="AC218" s="169"/>
      <c r="AD218" s="169"/>
      <c r="AE218" s="371"/>
      <c r="AF218" s="371"/>
      <c r="AG218" s="371"/>
      <c r="AH218" s="169"/>
      <c r="AI218" s="169"/>
      <c r="AJ218" s="169"/>
      <c r="AK218" s="169"/>
      <c r="AL218" s="169"/>
      <c r="AM218" s="169"/>
      <c r="AN218" s="176"/>
      <c r="AO218" s="176"/>
      <c r="AP218" s="176"/>
    </row>
    <row r="219" spans="1:42" s="253" customFormat="1" ht="21" hidden="1" customHeight="1">
      <c r="A219" s="252"/>
      <c r="B219" s="252"/>
      <c r="C219" s="252"/>
      <c r="D219" s="252"/>
      <c r="E219" s="252"/>
      <c r="F219" s="252"/>
      <c r="G219" s="252"/>
      <c r="I219" s="265">
        <f t="shared" si="45"/>
        <v>0</v>
      </c>
      <c r="J219" s="255">
        <f t="shared" si="48"/>
        <v>3</v>
      </c>
      <c r="K219" s="343">
        <f t="shared" si="47"/>
        <v>54</v>
      </c>
      <c r="L219" s="356"/>
      <c r="M219" s="356"/>
      <c r="N219" s="357">
        <f t="shared" si="46"/>
        <v>0</v>
      </c>
      <c r="O219" s="358"/>
      <c r="P219" s="358"/>
      <c r="Q219" s="359">
        <f t="shared" si="38"/>
        <v>0</v>
      </c>
      <c r="R219" s="359">
        <f t="shared" si="39"/>
        <v>0</v>
      </c>
      <c r="S219" s="360"/>
      <c r="T219" s="361"/>
      <c r="U219" s="255">
        <f t="shared" si="49"/>
        <v>3</v>
      </c>
      <c r="V219" s="169"/>
      <c r="W219" s="169"/>
      <c r="X219" s="169"/>
      <c r="Y219" s="169"/>
      <c r="Z219" s="169"/>
      <c r="AA219" s="378"/>
      <c r="AB219" s="169"/>
      <c r="AC219" s="169"/>
      <c r="AD219" s="169"/>
      <c r="AE219" s="371"/>
      <c r="AF219" s="371"/>
      <c r="AG219" s="371"/>
      <c r="AH219" s="169"/>
      <c r="AI219" s="169"/>
      <c r="AJ219" s="169"/>
      <c r="AK219" s="169"/>
      <c r="AL219" s="169"/>
      <c r="AM219" s="169"/>
      <c r="AN219" s="176"/>
      <c r="AO219" s="176"/>
      <c r="AP219" s="176"/>
    </row>
    <row r="220" spans="1:42" s="253" customFormat="1" ht="21" hidden="1" customHeight="1">
      <c r="A220" s="252"/>
      <c r="B220" s="252"/>
      <c r="C220" s="252"/>
      <c r="D220" s="252"/>
      <c r="E220" s="252"/>
      <c r="F220" s="252"/>
      <c r="G220" s="252"/>
      <c r="I220" s="265">
        <f t="shared" si="45"/>
        <v>0</v>
      </c>
      <c r="J220" s="255">
        <f t="shared" si="48"/>
        <v>3</v>
      </c>
      <c r="K220" s="343">
        <f t="shared" si="47"/>
        <v>55</v>
      </c>
      <c r="L220" s="356"/>
      <c r="M220" s="356"/>
      <c r="N220" s="357">
        <f t="shared" si="46"/>
        <v>0</v>
      </c>
      <c r="O220" s="358"/>
      <c r="P220" s="358"/>
      <c r="Q220" s="359">
        <f t="shared" si="38"/>
        <v>0</v>
      </c>
      <c r="R220" s="359">
        <f t="shared" si="39"/>
        <v>0</v>
      </c>
      <c r="S220" s="360"/>
      <c r="T220" s="361"/>
      <c r="U220" s="255">
        <f t="shared" si="49"/>
        <v>3</v>
      </c>
      <c r="V220" s="169"/>
      <c r="W220" s="169"/>
      <c r="X220" s="169"/>
      <c r="Y220" s="169"/>
      <c r="Z220" s="169"/>
      <c r="AA220" s="378"/>
      <c r="AB220" s="169"/>
      <c r="AC220" s="169"/>
      <c r="AD220" s="169"/>
      <c r="AE220" s="371"/>
      <c r="AF220" s="371"/>
      <c r="AG220" s="371"/>
      <c r="AH220" s="169"/>
      <c r="AI220" s="169"/>
      <c r="AJ220" s="169"/>
      <c r="AK220" s="169"/>
      <c r="AL220" s="169"/>
      <c r="AM220" s="169"/>
      <c r="AN220" s="176"/>
      <c r="AO220" s="176"/>
      <c r="AP220" s="176"/>
    </row>
    <row r="221" spans="1:42" s="253" customFormat="1" ht="21" hidden="1" customHeight="1">
      <c r="A221" s="252"/>
      <c r="B221" s="252"/>
      <c r="C221" s="252"/>
      <c r="D221" s="252"/>
      <c r="E221" s="252"/>
      <c r="F221" s="252"/>
      <c r="G221" s="252"/>
      <c r="I221" s="265">
        <f t="shared" si="45"/>
        <v>0</v>
      </c>
      <c r="J221" s="255">
        <f t="shared" si="48"/>
        <v>3</v>
      </c>
      <c r="K221" s="343">
        <f t="shared" si="47"/>
        <v>56</v>
      </c>
      <c r="L221" s="356"/>
      <c r="M221" s="356"/>
      <c r="N221" s="357">
        <f t="shared" si="46"/>
        <v>0</v>
      </c>
      <c r="O221" s="358"/>
      <c r="P221" s="358"/>
      <c r="Q221" s="359">
        <f t="shared" si="38"/>
        <v>0</v>
      </c>
      <c r="R221" s="359">
        <f t="shared" si="39"/>
        <v>0</v>
      </c>
      <c r="S221" s="360"/>
      <c r="T221" s="361"/>
      <c r="U221" s="255">
        <f t="shared" si="49"/>
        <v>3</v>
      </c>
      <c r="V221" s="169"/>
      <c r="W221" s="169"/>
      <c r="X221" s="169"/>
      <c r="Y221" s="169"/>
      <c r="Z221" s="169"/>
      <c r="AA221" s="378"/>
      <c r="AB221" s="169"/>
      <c r="AC221" s="169"/>
      <c r="AD221" s="169"/>
      <c r="AE221" s="371"/>
      <c r="AF221" s="371"/>
      <c r="AG221" s="371"/>
      <c r="AH221" s="169"/>
      <c r="AI221" s="169"/>
      <c r="AJ221" s="169"/>
      <c r="AK221" s="169"/>
      <c r="AL221" s="169"/>
      <c r="AM221" s="169"/>
      <c r="AN221" s="176"/>
      <c r="AO221" s="176"/>
      <c r="AP221" s="176"/>
    </row>
    <row r="222" spans="1:42" s="253" customFormat="1" ht="21" hidden="1" customHeight="1">
      <c r="A222" s="252"/>
      <c r="B222" s="252"/>
      <c r="C222" s="252"/>
      <c r="D222" s="252"/>
      <c r="E222" s="252"/>
      <c r="F222" s="252"/>
      <c r="G222" s="252"/>
      <c r="I222" s="265">
        <f t="shared" si="45"/>
        <v>0</v>
      </c>
      <c r="J222" s="255">
        <f t="shared" si="48"/>
        <v>3</v>
      </c>
      <c r="K222" s="343">
        <f t="shared" si="47"/>
        <v>57</v>
      </c>
      <c r="L222" s="356"/>
      <c r="M222" s="356"/>
      <c r="N222" s="357">
        <f t="shared" si="46"/>
        <v>0</v>
      </c>
      <c r="O222" s="358"/>
      <c r="P222" s="358"/>
      <c r="Q222" s="359">
        <f t="shared" si="38"/>
        <v>0</v>
      </c>
      <c r="R222" s="359">
        <f t="shared" si="39"/>
        <v>0</v>
      </c>
      <c r="S222" s="360"/>
      <c r="T222" s="361"/>
      <c r="U222" s="255">
        <f t="shared" si="49"/>
        <v>3</v>
      </c>
      <c r="V222" s="169"/>
      <c r="W222" s="169"/>
      <c r="X222" s="169"/>
      <c r="Y222" s="169"/>
      <c r="Z222" s="169"/>
      <c r="AA222" s="378"/>
      <c r="AB222" s="169"/>
      <c r="AC222" s="169"/>
      <c r="AD222" s="169"/>
      <c r="AE222" s="371"/>
      <c r="AF222" s="371"/>
      <c r="AG222" s="371"/>
      <c r="AH222" s="169"/>
      <c r="AI222" s="169"/>
      <c r="AJ222" s="169"/>
      <c r="AK222" s="169"/>
      <c r="AL222" s="169"/>
      <c r="AM222" s="169"/>
      <c r="AN222" s="176"/>
      <c r="AO222" s="176"/>
      <c r="AP222" s="176"/>
    </row>
    <row r="223" spans="1:42" s="253" customFormat="1" ht="21" hidden="1" customHeight="1">
      <c r="A223" s="252"/>
      <c r="B223" s="252"/>
      <c r="C223" s="252"/>
      <c r="D223" s="252"/>
      <c r="E223" s="252"/>
      <c r="F223" s="252"/>
      <c r="G223" s="252"/>
      <c r="I223" s="265">
        <f t="shared" si="45"/>
        <v>0</v>
      </c>
      <c r="J223" s="255">
        <f t="shared" si="48"/>
        <v>3</v>
      </c>
      <c r="K223" s="343">
        <f t="shared" si="47"/>
        <v>58</v>
      </c>
      <c r="L223" s="356"/>
      <c r="M223" s="356"/>
      <c r="N223" s="357">
        <f>IF(O223+P223&gt;0,$W$152,)</f>
        <v>0</v>
      </c>
      <c r="O223" s="358"/>
      <c r="P223" s="358"/>
      <c r="Q223" s="359">
        <f t="shared" ref="Q223:R225" si="50">ROUND(O223*50,0)</f>
        <v>0</v>
      </c>
      <c r="R223" s="359">
        <f t="shared" si="50"/>
        <v>0</v>
      </c>
      <c r="S223" s="360"/>
      <c r="T223" s="361"/>
      <c r="U223" s="255">
        <f t="shared" si="49"/>
        <v>3</v>
      </c>
      <c r="V223" s="169"/>
      <c r="W223" s="169"/>
      <c r="X223" s="169"/>
      <c r="Y223" s="169"/>
      <c r="Z223" s="169"/>
      <c r="AA223" s="378"/>
      <c r="AB223" s="169"/>
      <c r="AC223" s="169"/>
      <c r="AD223" s="169"/>
      <c r="AE223" s="371"/>
      <c r="AF223" s="371"/>
      <c r="AG223" s="371"/>
      <c r="AH223" s="169"/>
      <c r="AI223" s="169"/>
      <c r="AJ223" s="169"/>
      <c r="AK223" s="169"/>
      <c r="AL223" s="169"/>
      <c r="AM223" s="169"/>
      <c r="AN223" s="176"/>
      <c r="AO223" s="176"/>
      <c r="AP223" s="176"/>
    </row>
    <row r="224" spans="1:42" s="253" customFormat="1" ht="21" hidden="1" customHeight="1">
      <c r="A224" s="252"/>
      <c r="B224" s="252"/>
      <c r="C224" s="252"/>
      <c r="D224" s="252"/>
      <c r="E224" s="252"/>
      <c r="F224" s="252"/>
      <c r="G224" s="252"/>
      <c r="I224" s="265">
        <f t="shared" si="45"/>
        <v>0</v>
      </c>
      <c r="J224" s="255">
        <f t="shared" si="48"/>
        <v>3</v>
      </c>
      <c r="K224" s="343">
        <f t="shared" si="47"/>
        <v>59</v>
      </c>
      <c r="L224" s="356"/>
      <c r="M224" s="356"/>
      <c r="N224" s="357">
        <f>IF(O224+P224&gt;0,$W$152,)</f>
        <v>0</v>
      </c>
      <c r="O224" s="358"/>
      <c r="P224" s="358"/>
      <c r="Q224" s="359">
        <f t="shared" si="50"/>
        <v>0</v>
      </c>
      <c r="R224" s="359">
        <f t="shared" si="50"/>
        <v>0</v>
      </c>
      <c r="S224" s="360"/>
      <c r="T224" s="361"/>
      <c r="U224" s="255">
        <f t="shared" si="49"/>
        <v>3</v>
      </c>
      <c r="V224" s="169"/>
      <c r="W224" s="169"/>
      <c r="X224" s="169"/>
      <c r="Y224" s="169"/>
      <c r="Z224" s="169"/>
      <c r="AA224" s="378"/>
      <c r="AB224" s="169"/>
      <c r="AC224" s="169"/>
      <c r="AD224" s="169"/>
      <c r="AE224" s="371"/>
      <c r="AF224" s="371"/>
      <c r="AG224" s="371"/>
      <c r="AH224" s="169"/>
      <c r="AI224" s="169"/>
      <c r="AJ224" s="169"/>
      <c r="AK224" s="169"/>
      <c r="AL224" s="169"/>
      <c r="AM224" s="169"/>
      <c r="AN224" s="176"/>
      <c r="AO224" s="176"/>
      <c r="AP224" s="176"/>
    </row>
    <row r="225" spans="1:43" s="253" customFormat="1" ht="21" hidden="1" customHeight="1" thickBot="1">
      <c r="A225" s="252"/>
      <c r="B225" s="252"/>
      <c r="C225" s="252"/>
      <c r="D225" s="252"/>
      <c r="E225" s="252"/>
      <c r="F225" s="252"/>
      <c r="G225" s="252"/>
      <c r="I225" s="265">
        <f t="shared" si="45"/>
        <v>0</v>
      </c>
      <c r="J225" s="255">
        <f t="shared" si="48"/>
        <v>3</v>
      </c>
      <c r="K225" s="379">
        <f t="shared" si="47"/>
        <v>60</v>
      </c>
      <c r="L225" s="356"/>
      <c r="M225" s="356"/>
      <c r="N225" s="380">
        <f>IF(O225+P225&gt;0,$W$152,)</f>
        <v>0</v>
      </c>
      <c r="O225" s="381"/>
      <c r="P225" s="381"/>
      <c r="Q225" s="382">
        <f t="shared" si="50"/>
        <v>0</v>
      </c>
      <c r="R225" s="382">
        <f t="shared" si="50"/>
        <v>0</v>
      </c>
      <c r="S225" s="383"/>
      <c r="T225" s="384"/>
      <c r="U225" s="255">
        <f t="shared" si="49"/>
        <v>3</v>
      </c>
      <c r="V225" s="169"/>
      <c r="W225" s="169"/>
      <c r="X225" s="169"/>
      <c r="Y225" s="169"/>
      <c r="Z225" s="169"/>
      <c r="AA225" s="378"/>
      <c r="AB225" s="169"/>
      <c r="AC225" s="169"/>
      <c r="AD225" s="169"/>
      <c r="AE225" s="371"/>
      <c r="AF225" s="371"/>
      <c r="AG225" s="371"/>
      <c r="AH225" s="169"/>
      <c r="AI225" s="169"/>
      <c r="AJ225" s="169"/>
      <c r="AK225" s="169"/>
      <c r="AL225" s="169"/>
      <c r="AM225" s="169"/>
      <c r="AN225" s="176"/>
      <c r="AO225" s="176"/>
      <c r="AP225" s="176"/>
    </row>
    <row r="226" spans="1:43" ht="30" customHeight="1" thickBot="1">
      <c r="I226" s="952">
        <f t="shared" ref="I226:I236" si="51">IF(Q$229&gt;0,1,0)</f>
        <v>1</v>
      </c>
      <c r="J226" s="941">
        <f t="shared" ref="J226:J257" si="52">IF($Q$229&gt;0,4,)</f>
        <v>4</v>
      </c>
      <c r="K226" s="2477" t="s">
        <v>954</v>
      </c>
      <c r="L226" s="2477"/>
      <c r="M226" s="2477"/>
      <c r="N226" s="2477"/>
      <c r="O226" s="2477"/>
      <c r="P226" s="2477"/>
      <c r="Q226" s="2477"/>
      <c r="R226" s="2477"/>
      <c r="S226" s="2477"/>
      <c r="T226" s="2477"/>
      <c r="U226" s="941">
        <f t="shared" ref="U226:U257" si="53">IF($Q$229&gt;0,4,)</f>
        <v>4</v>
      </c>
      <c r="V226" s="1074" t="s">
        <v>833</v>
      </c>
      <c r="AF226" s="947" t="s">
        <v>834</v>
      </c>
      <c r="AG226" s="948"/>
      <c r="AH226" s="948"/>
      <c r="AI226" s="948"/>
      <c r="AJ226" s="949"/>
      <c r="AN226" s="950"/>
      <c r="AP226" s="950"/>
    </row>
    <row r="227" spans="1:43" ht="21" customHeight="1" thickBot="1">
      <c r="I227" s="952">
        <f t="shared" si="51"/>
        <v>1</v>
      </c>
      <c r="J227" s="941">
        <f t="shared" si="52"/>
        <v>4</v>
      </c>
      <c r="K227" s="2478" t="s">
        <v>955</v>
      </c>
      <c r="L227" s="2478"/>
      <c r="M227" s="2478"/>
      <c r="N227" s="2478"/>
      <c r="O227" s="2478"/>
      <c r="P227" s="2478"/>
      <c r="Q227" s="2478"/>
      <c r="R227" s="2478"/>
      <c r="S227" s="2478"/>
      <c r="T227" s="2478"/>
      <c r="U227" s="941">
        <f t="shared" si="53"/>
        <v>4</v>
      </c>
      <c r="V227" s="1075" t="s">
        <v>861</v>
      </c>
      <c r="W227" s="1076">
        <v>200</v>
      </c>
      <c r="X227" s="955"/>
      <c r="Y227" s="955" t="s">
        <v>2450</v>
      </c>
      <c r="Z227" s="1785">
        <v>0</v>
      </c>
      <c r="AA227" s="957"/>
      <c r="AB227" s="956"/>
      <c r="AC227" s="958"/>
      <c r="AD227" s="959"/>
      <c r="AE227" s="565"/>
      <c r="AF227" s="960" t="s">
        <v>862</v>
      </c>
      <c r="AG227" s="961" t="s">
        <v>863</v>
      </c>
      <c r="AH227" s="961" t="s">
        <v>864</v>
      </c>
      <c r="AI227" s="962" t="s">
        <v>865</v>
      </c>
      <c r="AJ227" s="949"/>
      <c r="AN227" s="950"/>
      <c r="AP227" s="963"/>
    </row>
    <row r="228" spans="1:43" ht="21" customHeight="1">
      <c r="I228" s="952">
        <f t="shared" si="51"/>
        <v>1</v>
      </c>
      <c r="J228" s="941">
        <f t="shared" si="52"/>
        <v>4</v>
      </c>
      <c r="K228" s="964" t="s">
        <v>956</v>
      </c>
      <c r="L228" s="965" t="s">
        <v>957</v>
      </c>
      <c r="M228" s="966" t="s">
        <v>1653</v>
      </c>
      <c r="N228" s="965" t="s">
        <v>958</v>
      </c>
      <c r="O228" s="966" t="s">
        <v>959</v>
      </c>
      <c r="P228" s="965" t="s">
        <v>960</v>
      </c>
      <c r="Q228" s="965" t="s">
        <v>961</v>
      </c>
      <c r="R228" s="965" t="s">
        <v>962</v>
      </c>
      <c r="S228" s="965" t="s">
        <v>963</v>
      </c>
      <c r="T228" s="967" t="s">
        <v>964</v>
      </c>
      <c r="U228" s="941">
        <f t="shared" si="53"/>
        <v>4</v>
      </c>
      <c r="V228" s="1077" t="s">
        <v>866</v>
      </c>
      <c r="W228" s="969">
        <v>359</v>
      </c>
      <c r="X228" s="970"/>
      <c r="Y228" s="970"/>
      <c r="Z228" s="971"/>
      <c r="AA228" s="972"/>
      <c r="AB228" s="971"/>
      <c r="AC228" s="973"/>
      <c r="AD228" s="974"/>
      <c r="AE228" s="565"/>
      <c r="AF228" s="975" t="s">
        <v>867</v>
      </c>
      <c r="AG228" s="976" t="s">
        <v>868</v>
      </c>
      <c r="AH228" s="976" t="s">
        <v>869</v>
      </c>
      <c r="AI228" s="977" t="s">
        <v>870</v>
      </c>
      <c r="AJ228" s="949"/>
      <c r="AN228" s="950"/>
      <c r="AO228" s="950"/>
      <c r="AP228" s="963"/>
    </row>
    <row r="229" spans="1:43" ht="21" customHeight="1" thickBot="1">
      <c r="I229" s="952">
        <f t="shared" si="51"/>
        <v>1</v>
      </c>
      <c r="J229" s="941">
        <f t="shared" si="52"/>
        <v>4</v>
      </c>
      <c r="K229" s="1638" t="str">
        <f>V232</f>
        <v>65-0</v>
      </c>
      <c r="L229" s="983" t="str">
        <f>W232</f>
        <v>51-0</v>
      </c>
      <c r="M229" s="983" t="str">
        <f>X232</f>
        <v>단양</v>
      </c>
      <c r="N229" s="983" t="str">
        <f>Y232</f>
        <v>어상천</v>
      </c>
      <c r="O229" s="983" t="str">
        <f>Z232</f>
        <v>연곡</v>
      </c>
      <c r="P229" s="980" t="str">
        <f>IF(COUNTA(Y234:Y241)&gt;1,CONCATENATE(V234,"번지 외 ",COUNTA(Y234:Y241)-1,"필지"),CONCATENATE(V234,"번지"))</f>
        <v>산147-3번지</v>
      </c>
      <c r="Q229" s="981">
        <f>+Y242</f>
        <v>8.6</v>
      </c>
      <c r="R229" s="982" t="s">
        <v>616</v>
      </c>
      <c r="S229" s="983">
        <f>COUNT(L237:L249)</f>
        <v>5</v>
      </c>
      <c r="T229" s="984">
        <f>200*S229</f>
        <v>1000</v>
      </c>
      <c r="U229" s="941">
        <f t="shared" si="53"/>
        <v>4</v>
      </c>
      <c r="V229" s="1077" t="s">
        <v>871</v>
      </c>
      <c r="W229" s="969">
        <v>592</v>
      </c>
      <c r="X229" s="970"/>
      <c r="Y229" s="970"/>
      <c r="Z229" s="971"/>
      <c r="AA229" s="972"/>
      <c r="AB229" s="971"/>
      <c r="AC229" s="973"/>
      <c r="AD229" s="974"/>
      <c r="AE229" s="565"/>
      <c r="AF229" s="975" t="s">
        <v>872</v>
      </c>
      <c r="AG229" s="976" t="s">
        <v>873</v>
      </c>
      <c r="AH229" s="985" t="s">
        <v>874</v>
      </c>
      <c r="AI229" s="977" t="s">
        <v>875</v>
      </c>
      <c r="AJ229" s="949"/>
      <c r="AN229" s="950"/>
      <c r="AO229" s="950"/>
      <c r="AP229" s="963"/>
    </row>
    <row r="230" spans="1:43" ht="21" customHeight="1" thickBot="1">
      <c r="I230" s="952">
        <f t="shared" si="51"/>
        <v>1</v>
      </c>
      <c r="J230" s="941">
        <f t="shared" si="52"/>
        <v>4</v>
      </c>
      <c r="K230" s="964" t="s">
        <v>974</v>
      </c>
      <c r="L230" s="965" t="s">
        <v>975</v>
      </c>
      <c r="M230" s="965" t="s">
        <v>976</v>
      </c>
      <c r="N230" s="965" t="s">
        <v>977</v>
      </c>
      <c r="O230" s="965" t="s">
        <v>978</v>
      </c>
      <c r="P230" s="986" t="s">
        <v>979</v>
      </c>
      <c r="Q230" s="986" t="s">
        <v>980</v>
      </c>
      <c r="R230" s="987" t="s">
        <v>981</v>
      </c>
      <c r="S230" s="988" t="s">
        <v>982</v>
      </c>
      <c r="T230" s="967" t="s">
        <v>983</v>
      </c>
      <c r="U230" s="941">
        <f t="shared" si="53"/>
        <v>4</v>
      </c>
      <c r="V230" s="1078" t="s">
        <v>876</v>
      </c>
      <c r="W230" s="990">
        <v>26.2</v>
      </c>
      <c r="X230" s="1079"/>
      <c r="Y230" s="1079"/>
      <c r="Z230" s="1080"/>
      <c r="AA230" s="1081"/>
      <c r="AB230" s="1080"/>
      <c r="AC230" s="1082"/>
      <c r="AD230" s="1083"/>
      <c r="AE230" s="565"/>
      <c r="AF230" s="975" t="s">
        <v>877</v>
      </c>
      <c r="AG230" s="996" t="s">
        <v>878</v>
      </c>
      <c r="AH230" s="997" t="s">
        <v>879</v>
      </c>
      <c r="AI230" s="977" t="s">
        <v>880</v>
      </c>
      <c r="AJ230" s="949"/>
      <c r="AN230" s="950"/>
      <c r="AO230" s="950"/>
      <c r="AP230" s="963"/>
    </row>
    <row r="231" spans="1:43" ht="21" customHeight="1" thickBot="1">
      <c r="I231" s="952">
        <f t="shared" si="51"/>
        <v>1</v>
      </c>
      <c r="J231" s="941">
        <f t="shared" si="52"/>
        <v>4</v>
      </c>
      <c r="K231" s="998" t="str">
        <f>Z234</f>
        <v>소나무</v>
      </c>
      <c r="L231" s="999" t="str">
        <f>AA234</f>
        <v>(용)2-0</v>
      </c>
      <c r="M231" s="1000" t="str">
        <f>AC234</f>
        <v>2025 재조림</v>
      </c>
      <c r="N231" s="1001">
        <f>AB243</f>
        <v>3000</v>
      </c>
      <c r="O231" s="1002">
        <f>IF((Q235+R235)&gt;0,ROUND((Q235/(Q235+R235)),4),0)</f>
        <v>0.90200000000000002</v>
      </c>
      <c r="P231" s="1003" t="str">
        <f>IF(W230&lt;=15,AI228,IF(W230&gt;30,AI230,AI229))</f>
        <v>중 (15˚ ~ 30˚)</v>
      </c>
      <c r="Q231" s="1004" t="str">
        <f>AF236</f>
        <v>개소당3ha이상</v>
      </c>
      <c r="R231" s="1005" t="s">
        <v>1150</v>
      </c>
      <c r="S231" s="1006">
        <f>W230</f>
        <v>26.2</v>
      </c>
      <c r="T231" s="1007">
        <f>ROUND(N231/10000*N237,0)</f>
        <v>60</v>
      </c>
      <c r="U231" s="941">
        <f t="shared" si="53"/>
        <v>4</v>
      </c>
      <c r="V231" s="1084">
        <v>0</v>
      </c>
      <c r="W231" s="1084"/>
      <c r="X231" s="1084"/>
      <c r="Y231" s="1084"/>
      <c r="Z231" s="1084"/>
      <c r="AA231" s="1085"/>
      <c r="AB231" s="1084"/>
      <c r="AC231" s="1084"/>
      <c r="AD231" s="1084"/>
      <c r="AE231" s="565"/>
      <c r="AF231" s="975" t="s">
        <v>881</v>
      </c>
      <c r="AG231" s="976"/>
      <c r="AH231" s="1008"/>
      <c r="AI231" s="977"/>
      <c r="AJ231" s="949"/>
      <c r="AN231" s="950"/>
      <c r="AO231" s="950"/>
      <c r="AP231" s="963"/>
    </row>
    <row r="232" spans="1:43" ht="21" customHeight="1" thickBot="1">
      <c r="I232" s="952">
        <f t="shared" si="51"/>
        <v>1</v>
      </c>
      <c r="J232" s="941">
        <f t="shared" si="52"/>
        <v>4</v>
      </c>
      <c r="K232" s="2479" t="s">
        <v>941</v>
      </c>
      <c r="L232" s="2479"/>
      <c r="M232" s="2479"/>
      <c r="N232" s="2479"/>
      <c r="O232" s="2479"/>
      <c r="P232" s="2479"/>
      <c r="Q232" s="2479"/>
      <c r="R232" s="2479"/>
      <c r="S232" s="2479"/>
      <c r="T232" s="2479"/>
      <c r="U232" s="941">
        <f t="shared" si="53"/>
        <v>4</v>
      </c>
      <c r="V232" s="1784" t="s">
        <v>2473</v>
      </c>
      <c r="W232" s="1009" t="s">
        <v>2474</v>
      </c>
      <c r="X232" s="1009" t="s">
        <v>2442</v>
      </c>
      <c r="Y232" s="1009" t="s">
        <v>2444</v>
      </c>
      <c r="Z232" s="1010" t="s">
        <v>2475</v>
      </c>
      <c r="AE232" s="565"/>
      <c r="AF232" s="975"/>
      <c r="AG232" s="976"/>
      <c r="AH232" s="1008"/>
      <c r="AI232" s="977"/>
      <c r="AJ232" s="949"/>
      <c r="AN232" s="950"/>
      <c r="AO232" s="950"/>
      <c r="AP232" s="963"/>
    </row>
    <row r="233" spans="1:43" ht="21" customHeight="1" thickBot="1">
      <c r="I233" s="952">
        <f t="shared" si="51"/>
        <v>1</v>
      </c>
      <c r="J233" s="941">
        <f t="shared" si="52"/>
        <v>4</v>
      </c>
      <c r="K233" s="2480" t="s">
        <v>942</v>
      </c>
      <c r="L233" s="2482" t="s">
        <v>943</v>
      </c>
      <c r="M233" s="2484" t="s">
        <v>944</v>
      </c>
      <c r="N233" s="2484" t="s">
        <v>945</v>
      </c>
      <c r="O233" s="2476" t="s">
        <v>946</v>
      </c>
      <c r="P233" s="2476"/>
      <c r="Q233" s="2476" t="s">
        <v>947</v>
      </c>
      <c r="R233" s="2476"/>
      <c r="S233" s="2472" t="s">
        <v>1162</v>
      </c>
      <c r="T233" s="2473"/>
      <c r="U233" s="941">
        <f t="shared" si="53"/>
        <v>4</v>
      </c>
      <c r="V233" s="1075" t="s">
        <v>837</v>
      </c>
      <c r="W233" s="1086" t="s">
        <v>838</v>
      </c>
      <c r="X233" s="1086" t="s">
        <v>835</v>
      </c>
      <c r="Y233" s="1086" t="s">
        <v>890</v>
      </c>
      <c r="Z233" s="1086" t="s">
        <v>568</v>
      </c>
      <c r="AA233" s="1087" t="s">
        <v>902</v>
      </c>
      <c r="AB233" s="1086" t="s">
        <v>836</v>
      </c>
      <c r="AC233" s="1088" t="s">
        <v>562</v>
      </c>
      <c r="AD233" s="1089" t="s">
        <v>1147</v>
      </c>
      <c r="AE233" s="565"/>
      <c r="AF233" s="1016"/>
      <c r="AG233" s="1017"/>
      <c r="AH233" s="1018"/>
      <c r="AI233" s="1019"/>
      <c r="AJ233" s="1020"/>
      <c r="AN233" s="1020"/>
      <c r="AO233" s="950"/>
      <c r="AP233" s="963"/>
    </row>
    <row r="234" spans="1:43" ht="21" customHeight="1" thickBot="1">
      <c r="I234" s="952">
        <f t="shared" si="51"/>
        <v>1</v>
      </c>
      <c r="J234" s="941">
        <f t="shared" si="52"/>
        <v>4</v>
      </c>
      <c r="K234" s="2481"/>
      <c r="L234" s="2483"/>
      <c r="M234" s="2485"/>
      <c r="N234" s="2485"/>
      <c r="O234" s="1021" t="s">
        <v>950</v>
      </c>
      <c r="P234" s="1022" t="s">
        <v>951</v>
      </c>
      <c r="Q234" s="1022" t="s">
        <v>950</v>
      </c>
      <c r="R234" s="1023" t="s">
        <v>951</v>
      </c>
      <c r="S234" s="2474"/>
      <c r="T234" s="2475"/>
      <c r="U234" s="941">
        <f t="shared" si="53"/>
        <v>4</v>
      </c>
      <c r="V234" s="1036" t="s">
        <v>2476</v>
      </c>
      <c r="W234" s="1691">
        <v>19.53</v>
      </c>
      <c r="X234" s="1691">
        <v>8.6</v>
      </c>
      <c r="Y234" s="1691">
        <v>8.6</v>
      </c>
      <c r="Z234" s="1691" t="s">
        <v>2477</v>
      </c>
      <c r="AA234" s="1692" t="s">
        <v>2372</v>
      </c>
      <c r="AB234" s="1691">
        <v>3000</v>
      </c>
      <c r="AC234" s="1693" t="s">
        <v>2518</v>
      </c>
      <c r="AD234" s="1028" t="s">
        <v>2523</v>
      </c>
      <c r="AE234" s="565"/>
      <c r="AF234" s="948"/>
      <c r="AG234" s="948"/>
      <c r="AH234" s="948"/>
      <c r="AI234" s="1029"/>
      <c r="AJ234" s="1020"/>
      <c r="AN234" s="1020"/>
      <c r="AO234" s="950"/>
      <c r="AP234" s="963"/>
    </row>
    <row r="235" spans="1:43" ht="21" customHeight="1">
      <c r="I235" s="952">
        <f t="shared" si="51"/>
        <v>1</v>
      </c>
      <c r="J235" s="941">
        <f t="shared" si="52"/>
        <v>4</v>
      </c>
      <c r="K235" s="1030" t="s">
        <v>953</v>
      </c>
      <c r="L235" s="1031"/>
      <c r="M235" s="1031"/>
      <c r="N235" s="1032">
        <f>N236/S229</f>
        <v>200</v>
      </c>
      <c r="O235" s="1033">
        <f>ROUND(O236/S229,1)</f>
        <v>53.4</v>
      </c>
      <c r="P235" s="1033">
        <f>ROUND(P236/S229,1)</f>
        <v>5.8</v>
      </c>
      <c r="Q235" s="1032">
        <f>ROUND(Q236/S229,0)</f>
        <v>2670</v>
      </c>
      <c r="R235" s="1032">
        <f>ROUND(R236/S229,0)</f>
        <v>290</v>
      </c>
      <c r="S235" s="1034"/>
      <c r="T235" s="1035"/>
      <c r="U235" s="941">
        <f t="shared" si="53"/>
        <v>4</v>
      </c>
      <c r="V235" s="1036"/>
      <c r="W235" s="1025"/>
      <c r="X235" s="1025"/>
      <c r="Y235" s="1025"/>
      <c r="Z235" s="1025"/>
      <c r="AA235" s="1026"/>
      <c r="AB235" s="1025"/>
      <c r="AC235" s="1027"/>
      <c r="AD235" s="1028"/>
      <c r="AE235" s="565"/>
      <c r="AF235" s="960" t="s">
        <v>882</v>
      </c>
      <c r="AG235" s="961" t="s">
        <v>883</v>
      </c>
      <c r="AH235" s="1012" t="s">
        <v>884</v>
      </c>
      <c r="AI235" s="1038"/>
      <c r="AJ235" s="949"/>
      <c r="AN235" s="950"/>
      <c r="AO235" s="565"/>
      <c r="AP235" s="963"/>
    </row>
    <row r="236" spans="1:43" ht="21" customHeight="1">
      <c r="I236" s="952">
        <f t="shared" si="51"/>
        <v>1</v>
      </c>
      <c r="J236" s="941">
        <f t="shared" si="52"/>
        <v>4</v>
      </c>
      <c r="K236" s="1030" t="s">
        <v>832</v>
      </c>
      <c r="L236" s="1031"/>
      <c r="M236" s="1031"/>
      <c r="N236" s="1039">
        <f>SUM(N237:N300)</f>
        <v>1000</v>
      </c>
      <c r="O236" s="1039">
        <f>SUM(O237:O300)</f>
        <v>267</v>
      </c>
      <c r="P236" s="1039">
        <f>SUM(P237:P300)</f>
        <v>29</v>
      </c>
      <c r="Q236" s="1039">
        <f>SUM(Q237:Q300)</f>
        <v>13350</v>
      </c>
      <c r="R236" s="1039">
        <f>SUM(R237:R300)</f>
        <v>1450</v>
      </c>
      <c r="S236" s="1040"/>
      <c r="T236" s="1041"/>
      <c r="U236" s="941">
        <f t="shared" si="53"/>
        <v>4</v>
      </c>
      <c r="V236" s="1036"/>
      <c r="W236" s="1025"/>
      <c r="X236" s="1025"/>
      <c r="Y236" s="1025"/>
      <c r="Z236" s="1025"/>
      <c r="AA236" s="1026"/>
      <c r="AB236" s="1025"/>
      <c r="AC236" s="1027"/>
      <c r="AD236" s="1028"/>
      <c r="AE236" s="565"/>
      <c r="AF236" s="975" t="s">
        <v>2414</v>
      </c>
      <c r="AG236" s="976" t="s">
        <v>1151</v>
      </c>
      <c r="AH236" s="1042">
        <v>0</v>
      </c>
      <c r="AI236" s="1043"/>
      <c r="AJ236" s="949"/>
      <c r="AN236" s="950"/>
      <c r="AO236" s="565"/>
      <c r="AP236" s="963"/>
    </row>
    <row r="237" spans="1:43" ht="21" customHeight="1">
      <c r="I237" s="952">
        <f>IF((O$237+P$237)&gt;0,1,0)</f>
        <v>1</v>
      </c>
      <c r="J237" s="941">
        <f t="shared" si="52"/>
        <v>4</v>
      </c>
      <c r="K237" s="1030">
        <v>1</v>
      </c>
      <c r="L237" s="1044">
        <v>318243</v>
      </c>
      <c r="M237" s="1044">
        <v>501381</v>
      </c>
      <c r="N237" s="1045">
        <f>IF(O237+P237&gt;0,$W$152,)</f>
        <v>200</v>
      </c>
      <c r="O237" s="1046">
        <v>51</v>
      </c>
      <c r="P237" s="1046">
        <v>5</v>
      </c>
      <c r="Q237" s="1045">
        <f t="shared" ref="Q237:Q245" si="54">ROUND(O237*50,0)</f>
        <v>2550</v>
      </c>
      <c r="R237" s="1045">
        <f t="shared" ref="R237:R245" si="55">ROUND(P237*50,0)</f>
        <v>250</v>
      </c>
      <c r="S237" s="1047"/>
      <c r="T237" s="1048"/>
      <c r="U237" s="941">
        <f t="shared" si="53"/>
        <v>4</v>
      </c>
      <c r="V237" s="1036"/>
      <c r="W237" s="1025"/>
      <c r="X237" s="1025"/>
      <c r="Y237" s="1025"/>
      <c r="Z237" s="1025"/>
      <c r="AA237" s="1026"/>
      <c r="AB237" s="1025"/>
      <c r="AC237" s="1027"/>
      <c r="AD237" s="1028"/>
      <c r="AE237" s="565"/>
      <c r="AF237" s="975" t="s">
        <v>2415</v>
      </c>
      <c r="AG237" s="976" t="s">
        <v>887</v>
      </c>
      <c r="AH237" s="1049">
        <v>0.05</v>
      </c>
      <c r="AI237" s="1043"/>
      <c r="AJ237" s="949"/>
      <c r="AN237" s="950"/>
      <c r="AO237" s="565"/>
      <c r="AP237" s="963"/>
    </row>
    <row r="238" spans="1:43" ht="21" customHeight="1">
      <c r="I238" s="952">
        <f t="shared" ref="I238:I250" si="56">IF((O$237+P$237)&gt;0,1,0)</f>
        <v>1</v>
      </c>
      <c r="J238" s="941">
        <f t="shared" si="52"/>
        <v>4</v>
      </c>
      <c r="K238" s="1030">
        <f t="shared" ref="K238:K250" si="57">+K237+1</f>
        <v>2</v>
      </c>
      <c r="L238" s="1044">
        <v>318378</v>
      </c>
      <c r="M238" s="1044">
        <v>501398</v>
      </c>
      <c r="N238" s="1045">
        <f>IF(O238+P238&gt;0,$W$152,)</f>
        <v>200</v>
      </c>
      <c r="O238" s="1046">
        <v>52</v>
      </c>
      <c r="P238" s="1046">
        <v>8</v>
      </c>
      <c r="Q238" s="1045">
        <f t="shared" si="54"/>
        <v>2600</v>
      </c>
      <c r="R238" s="1045">
        <f t="shared" si="55"/>
        <v>400</v>
      </c>
      <c r="S238" s="1047"/>
      <c r="T238" s="1048"/>
      <c r="U238" s="941">
        <f t="shared" si="53"/>
        <v>4</v>
      </c>
      <c r="V238" s="1036"/>
      <c r="W238" s="1025"/>
      <c r="X238" s="1025"/>
      <c r="Y238" s="1025"/>
      <c r="Z238" s="1025"/>
      <c r="AA238" s="1026"/>
      <c r="AB238" s="1025"/>
      <c r="AC238" s="1027"/>
      <c r="AD238" s="1028"/>
      <c r="AE238" s="565"/>
      <c r="AF238" s="975" t="s">
        <v>2416</v>
      </c>
      <c r="AG238" s="976" t="s">
        <v>1150</v>
      </c>
      <c r="AH238" s="1049">
        <v>0.1</v>
      </c>
      <c r="AI238" s="1050"/>
      <c r="AJ238" s="949"/>
      <c r="AN238" s="950"/>
      <c r="AO238" s="565"/>
      <c r="AP238" s="963"/>
    </row>
    <row r="239" spans="1:43" ht="21" customHeight="1">
      <c r="I239" s="952">
        <f t="shared" si="56"/>
        <v>1</v>
      </c>
      <c r="J239" s="941">
        <f t="shared" si="52"/>
        <v>4</v>
      </c>
      <c r="K239" s="1030">
        <f t="shared" si="57"/>
        <v>3</v>
      </c>
      <c r="L239" s="1044">
        <v>318369</v>
      </c>
      <c r="M239" s="1044">
        <v>501250</v>
      </c>
      <c r="N239" s="1045">
        <f>IF(O239+P239&gt;0,$W$152,)</f>
        <v>200</v>
      </c>
      <c r="O239" s="1046">
        <v>59</v>
      </c>
      <c r="P239" s="1046">
        <v>1</v>
      </c>
      <c r="Q239" s="1045">
        <f t="shared" si="54"/>
        <v>2950</v>
      </c>
      <c r="R239" s="1045">
        <f t="shared" si="55"/>
        <v>50</v>
      </c>
      <c r="S239" s="1047"/>
      <c r="T239" s="1048"/>
      <c r="U239" s="941">
        <f t="shared" si="53"/>
        <v>4</v>
      </c>
      <c r="V239" s="1036"/>
      <c r="W239" s="1025"/>
      <c r="X239" s="1025"/>
      <c r="Y239" s="1025"/>
      <c r="Z239" s="1025"/>
      <c r="AA239" s="1026"/>
      <c r="AB239" s="1025"/>
      <c r="AC239" s="1027"/>
      <c r="AD239" s="1028"/>
      <c r="AE239" s="565"/>
      <c r="AF239" s="975"/>
      <c r="AG239" s="976"/>
      <c r="AH239" s="1051"/>
      <c r="AI239" s="977"/>
      <c r="AJ239" s="1020"/>
      <c r="AN239" s="1020"/>
      <c r="AO239" s="565"/>
      <c r="AP239" s="963"/>
      <c r="AQ239" s="819"/>
    </row>
    <row r="240" spans="1:43" ht="21" customHeight="1" thickBot="1">
      <c r="I240" s="952">
        <f t="shared" si="56"/>
        <v>1</v>
      </c>
      <c r="J240" s="941">
        <f t="shared" si="52"/>
        <v>4</v>
      </c>
      <c r="K240" s="1030">
        <f t="shared" si="57"/>
        <v>4</v>
      </c>
      <c r="L240" s="1044">
        <v>318461</v>
      </c>
      <c r="M240" s="1044">
        <v>501114</v>
      </c>
      <c r="N240" s="1045">
        <f t="shared" ref="N240:N250" si="58">IF(O240+P240&gt;0,$W$227,)</f>
        <v>200</v>
      </c>
      <c r="O240" s="1046">
        <v>51</v>
      </c>
      <c r="P240" s="1046">
        <v>9</v>
      </c>
      <c r="Q240" s="1045">
        <f t="shared" si="54"/>
        <v>2550</v>
      </c>
      <c r="R240" s="1045">
        <f t="shared" si="55"/>
        <v>450</v>
      </c>
      <c r="S240" s="1047"/>
      <c r="T240" s="1048"/>
      <c r="U240" s="941">
        <f t="shared" si="53"/>
        <v>4</v>
      </c>
      <c r="V240" s="1036"/>
      <c r="W240" s="1025"/>
      <c r="X240" s="1025"/>
      <c r="Y240" s="1025"/>
      <c r="Z240" s="1025"/>
      <c r="AA240" s="1026"/>
      <c r="AB240" s="1025"/>
      <c r="AC240" s="1027"/>
      <c r="AD240" s="1028"/>
      <c r="AE240" s="565"/>
      <c r="AF240" s="1016"/>
      <c r="AG240" s="1055"/>
      <c r="AH240" s="1017"/>
      <c r="AI240" s="1019"/>
      <c r="AJ240" s="1020"/>
      <c r="AN240" s="1020"/>
      <c r="AO240" s="565"/>
      <c r="AP240" s="963"/>
    </row>
    <row r="241" spans="1:44" ht="21" customHeight="1">
      <c r="I241" s="952">
        <f t="shared" si="56"/>
        <v>1</v>
      </c>
      <c r="J241" s="941">
        <f t="shared" si="52"/>
        <v>4</v>
      </c>
      <c r="K241" s="1030">
        <f t="shared" si="57"/>
        <v>5</v>
      </c>
      <c r="L241" s="1044">
        <v>318519</v>
      </c>
      <c r="M241" s="1044">
        <v>500973</v>
      </c>
      <c r="N241" s="1052">
        <f t="shared" si="58"/>
        <v>200</v>
      </c>
      <c r="O241" s="1053">
        <v>54</v>
      </c>
      <c r="P241" s="1053">
        <v>6</v>
      </c>
      <c r="Q241" s="1054">
        <f t="shared" si="54"/>
        <v>2700</v>
      </c>
      <c r="R241" s="1054">
        <f t="shared" si="55"/>
        <v>300</v>
      </c>
      <c r="S241" s="1047"/>
      <c r="T241" s="1048"/>
      <c r="U241" s="941">
        <f t="shared" si="53"/>
        <v>4</v>
      </c>
      <c r="V241" s="1036"/>
      <c r="W241" s="1025"/>
      <c r="X241" s="1025"/>
      <c r="Y241" s="1025"/>
      <c r="Z241" s="1025"/>
      <c r="AA241" s="1026"/>
      <c r="AB241" s="1025"/>
      <c r="AC241" s="1027"/>
      <c r="AD241" s="1028"/>
      <c r="AE241" s="819"/>
      <c r="AF241" s="963"/>
      <c r="AG241" s="963"/>
      <c r="AH241" s="963"/>
      <c r="AI241" s="963"/>
      <c r="AJ241" s="963"/>
      <c r="AK241" s="819"/>
      <c r="AL241" s="819"/>
      <c r="AM241" s="819"/>
      <c r="AN241" s="963"/>
      <c r="AO241" s="565"/>
      <c r="AP241" s="963"/>
      <c r="AR241" s="819"/>
    </row>
    <row r="242" spans="1:44" ht="21" customHeight="1">
      <c r="I242" s="952">
        <f t="shared" si="56"/>
        <v>1</v>
      </c>
      <c r="J242" s="941">
        <f t="shared" si="52"/>
        <v>4</v>
      </c>
      <c r="K242" s="1030">
        <f t="shared" si="57"/>
        <v>6</v>
      </c>
      <c r="L242" s="1044"/>
      <c r="M242" s="1044"/>
      <c r="N242" s="1052">
        <f t="shared" si="58"/>
        <v>0</v>
      </c>
      <c r="O242" s="1053"/>
      <c r="P242" s="1053"/>
      <c r="Q242" s="1054">
        <f t="shared" si="54"/>
        <v>0</v>
      </c>
      <c r="R242" s="1054">
        <f t="shared" si="55"/>
        <v>0</v>
      </c>
      <c r="S242" s="1047"/>
      <c r="T242" s="1048"/>
      <c r="U242" s="941">
        <f t="shared" si="53"/>
        <v>4</v>
      </c>
      <c r="V242" s="968" t="s">
        <v>832</v>
      </c>
      <c r="W242" s="1056">
        <f>SUM(W234:W241)</f>
        <v>19.53</v>
      </c>
      <c r="X242" s="1056">
        <f>SUM(X234:X241)</f>
        <v>8.6</v>
      </c>
      <c r="Y242" s="1056">
        <f>SUM(Y234:Y241)</f>
        <v>8.6</v>
      </c>
      <c r="Z242" s="1057"/>
      <c r="AA242" s="1058"/>
      <c r="AB242" s="1056">
        <f>SUM(AB234:AB241)</f>
        <v>3000</v>
      </c>
      <c r="AC242" s="1059"/>
      <c r="AD242" s="1060"/>
      <c r="AE242" s="1061"/>
      <c r="AF242" s="565"/>
      <c r="AG242" s="565"/>
      <c r="AH242" s="565"/>
      <c r="AI242" s="565"/>
      <c r="AJ242" s="565"/>
      <c r="AN242" s="963"/>
      <c r="AO242" s="565"/>
      <c r="AP242" s="963"/>
    </row>
    <row r="243" spans="1:44" s="819" customFormat="1" ht="21" customHeight="1" thickBot="1">
      <c r="A243" s="372"/>
      <c r="B243" s="372"/>
      <c r="C243" s="372"/>
      <c r="D243" s="372"/>
      <c r="E243" s="372"/>
      <c r="F243" s="372"/>
      <c r="G243" s="372"/>
      <c r="H243" s="167"/>
      <c r="I243" s="952">
        <f t="shared" si="56"/>
        <v>1</v>
      </c>
      <c r="J243" s="941">
        <f t="shared" si="52"/>
        <v>4</v>
      </c>
      <c r="K243" s="1030">
        <f t="shared" si="57"/>
        <v>7</v>
      </c>
      <c r="L243" s="1044"/>
      <c r="M243" s="1044"/>
      <c r="N243" s="1052">
        <f t="shared" si="58"/>
        <v>0</v>
      </c>
      <c r="O243" s="1053"/>
      <c r="P243" s="1053"/>
      <c r="Q243" s="1054">
        <f t="shared" si="54"/>
        <v>0</v>
      </c>
      <c r="R243" s="1054">
        <f t="shared" si="55"/>
        <v>0</v>
      </c>
      <c r="S243" s="1047"/>
      <c r="T243" s="1048"/>
      <c r="U243" s="941">
        <f t="shared" si="53"/>
        <v>4</v>
      </c>
      <c r="V243" s="1062" t="s">
        <v>889</v>
      </c>
      <c r="W243" s="1063"/>
      <c r="X243" s="1063"/>
      <c r="Y243" s="1063"/>
      <c r="Z243" s="1063"/>
      <c r="AA243" s="1064"/>
      <c r="AB243" s="1063">
        <f>IF(AB242&gt;0,ROUND(AB242/COUNTA(AB234:AB241),0),)</f>
        <v>3000</v>
      </c>
      <c r="AC243" s="1065"/>
      <c r="AD243" s="1066"/>
      <c r="AE243" s="1061"/>
      <c r="AF243" s="1061"/>
      <c r="AG243" s="1061"/>
      <c r="AH243" s="565"/>
      <c r="AI243" s="565"/>
      <c r="AJ243" s="565"/>
      <c r="AK243" s="565"/>
      <c r="AL243" s="565"/>
      <c r="AM243" s="565"/>
      <c r="AN243" s="963"/>
      <c r="AO243" s="963"/>
      <c r="AP243" s="963"/>
      <c r="AQ243" s="951"/>
      <c r="AR243" s="951"/>
    </row>
    <row r="244" spans="1:44" ht="21" customHeight="1">
      <c r="I244" s="952">
        <f t="shared" si="56"/>
        <v>1</v>
      </c>
      <c r="J244" s="941">
        <f t="shared" si="52"/>
        <v>4</v>
      </c>
      <c r="K244" s="1030">
        <f t="shared" si="57"/>
        <v>8</v>
      </c>
      <c r="L244" s="1044"/>
      <c r="M244" s="1044"/>
      <c r="N244" s="1052">
        <f t="shared" si="58"/>
        <v>0</v>
      </c>
      <c r="O244" s="1053"/>
      <c r="P244" s="1053"/>
      <c r="Q244" s="1054">
        <f t="shared" si="54"/>
        <v>0</v>
      </c>
      <c r="R244" s="1054">
        <f t="shared" si="55"/>
        <v>0</v>
      </c>
      <c r="S244" s="1047"/>
      <c r="T244" s="1048"/>
      <c r="U244" s="941">
        <f t="shared" si="53"/>
        <v>4</v>
      </c>
      <c r="V244" s="565"/>
      <c r="W244" s="565"/>
      <c r="X244" s="565"/>
      <c r="Y244" s="565"/>
      <c r="Z244" s="565"/>
      <c r="AA244" s="1067"/>
      <c r="AB244" s="565"/>
      <c r="AC244" s="565"/>
      <c r="AD244" s="565"/>
      <c r="AE244" s="1061"/>
      <c r="AF244" s="1061"/>
      <c r="AG244" s="1061"/>
      <c r="AH244" s="565"/>
      <c r="AI244" s="565"/>
      <c r="AJ244" s="565"/>
      <c r="AK244" s="565"/>
      <c r="AL244" s="565"/>
      <c r="AM244" s="565"/>
      <c r="AN244" s="963"/>
      <c r="AO244" s="963"/>
      <c r="AP244" s="963"/>
    </row>
    <row r="245" spans="1:44" ht="21" customHeight="1">
      <c r="I245" s="952">
        <f t="shared" si="56"/>
        <v>1</v>
      </c>
      <c r="J245" s="941">
        <f t="shared" si="52"/>
        <v>4</v>
      </c>
      <c r="K245" s="1030">
        <f t="shared" si="57"/>
        <v>9</v>
      </c>
      <c r="L245" s="1044"/>
      <c r="M245" s="1044"/>
      <c r="N245" s="1052">
        <f t="shared" si="58"/>
        <v>0</v>
      </c>
      <c r="O245" s="1053"/>
      <c r="P245" s="1053"/>
      <c r="Q245" s="1054">
        <f t="shared" si="54"/>
        <v>0</v>
      </c>
      <c r="R245" s="1054">
        <f t="shared" si="55"/>
        <v>0</v>
      </c>
      <c r="S245" s="1047"/>
      <c r="T245" s="1048"/>
      <c r="U245" s="941">
        <f t="shared" si="53"/>
        <v>4</v>
      </c>
      <c r="V245" s="565"/>
      <c r="W245" s="565"/>
      <c r="X245" s="565"/>
      <c r="Y245" s="565"/>
      <c r="Z245" s="565"/>
      <c r="AA245" s="1067"/>
      <c r="AB245" s="565"/>
      <c r="AC245" s="565"/>
      <c r="AD245" s="565"/>
      <c r="AE245" s="1061"/>
      <c r="AF245" s="1061"/>
      <c r="AG245" s="1061"/>
      <c r="AH245" s="565"/>
      <c r="AI245" s="565"/>
      <c r="AJ245" s="565"/>
      <c r="AK245" s="565"/>
      <c r="AL245" s="565"/>
      <c r="AM245" s="565"/>
      <c r="AN245" s="963"/>
      <c r="AO245" s="963"/>
      <c r="AP245" s="963"/>
    </row>
    <row r="246" spans="1:44" ht="21" customHeight="1">
      <c r="I246" s="952">
        <f t="shared" si="56"/>
        <v>1</v>
      </c>
      <c r="J246" s="941">
        <f t="shared" si="52"/>
        <v>4</v>
      </c>
      <c r="K246" s="1030">
        <f t="shared" si="57"/>
        <v>10</v>
      </c>
      <c r="L246" s="1044"/>
      <c r="M246" s="1044"/>
      <c r="N246" s="1052">
        <f t="shared" si="58"/>
        <v>0</v>
      </c>
      <c r="O246" s="1053"/>
      <c r="P246" s="1053"/>
      <c r="Q246" s="1054">
        <f t="shared" ref="Q246:Q294" si="59">ROUND(O246*50,0)</f>
        <v>0</v>
      </c>
      <c r="R246" s="1054">
        <f t="shared" ref="R246:R294" si="60">ROUND(P246*50,0)</f>
        <v>0</v>
      </c>
      <c r="S246" s="1047"/>
      <c r="T246" s="1048"/>
      <c r="U246" s="941">
        <f t="shared" si="53"/>
        <v>4</v>
      </c>
      <c r="V246" s="565"/>
      <c r="W246" s="565"/>
      <c r="X246" s="565"/>
      <c r="Y246" s="565"/>
      <c r="Z246" s="565"/>
      <c r="AA246" s="1067"/>
      <c r="AB246" s="565"/>
      <c r="AC246" s="565"/>
      <c r="AD246" s="565"/>
      <c r="AE246" s="1061"/>
      <c r="AF246" s="1061"/>
      <c r="AG246" s="1061"/>
      <c r="AH246" s="565"/>
      <c r="AI246" s="565"/>
      <c r="AJ246" s="565"/>
      <c r="AK246" s="565"/>
      <c r="AL246" s="565"/>
      <c r="AM246" s="565"/>
      <c r="AN246" s="963"/>
      <c r="AO246" s="963"/>
      <c r="AP246" s="963"/>
    </row>
    <row r="247" spans="1:44" ht="21" customHeight="1">
      <c r="I247" s="952">
        <f t="shared" si="56"/>
        <v>1</v>
      </c>
      <c r="J247" s="941">
        <f t="shared" si="52"/>
        <v>4</v>
      </c>
      <c r="K247" s="1030">
        <f t="shared" si="57"/>
        <v>11</v>
      </c>
      <c r="L247" s="1044"/>
      <c r="M247" s="1044"/>
      <c r="N247" s="1052">
        <f t="shared" si="58"/>
        <v>0</v>
      </c>
      <c r="O247" s="1053"/>
      <c r="P247" s="1053"/>
      <c r="Q247" s="1054">
        <f t="shared" si="59"/>
        <v>0</v>
      </c>
      <c r="R247" s="1054">
        <f t="shared" si="60"/>
        <v>0</v>
      </c>
      <c r="S247" s="1047"/>
      <c r="T247" s="1048"/>
      <c r="U247" s="941">
        <f t="shared" si="53"/>
        <v>4</v>
      </c>
      <c r="V247" s="565"/>
      <c r="W247" s="565"/>
      <c r="X247" s="565"/>
      <c r="Y247" s="565"/>
      <c r="Z247" s="565"/>
      <c r="AA247" s="1067"/>
      <c r="AB247" s="565"/>
      <c r="AC247" s="565"/>
      <c r="AD247" s="565"/>
      <c r="AE247" s="1061"/>
      <c r="AF247" s="1061"/>
      <c r="AG247" s="1061"/>
      <c r="AH247" s="565"/>
      <c r="AI247" s="565"/>
      <c r="AJ247" s="565"/>
      <c r="AK247" s="565"/>
      <c r="AL247" s="565"/>
      <c r="AM247" s="565"/>
      <c r="AN247" s="963"/>
      <c r="AO247" s="963"/>
      <c r="AP247" s="963"/>
    </row>
    <row r="248" spans="1:44" ht="21" customHeight="1">
      <c r="I248" s="952">
        <f t="shared" si="56"/>
        <v>1</v>
      </c>
      <c r="J248" s="941">
        <f t="shared" si="52"/>
        <v>4</v>
      </c>
      <c r="K248" s="1030">
        <f t="shared" si="57"/>
        <v>12</v>
      </c>
      <c r="L248" s="1044"/>
      <c r="M248" s="1044"/>
      <c r="N248" s="1052">
        <f t="shared" si="58"/>
        <v>0</v>
      </c>
      <c r="O248" s="1053"/>
      <c r="P248" s="1053"/>
      <c r="Q248" s="1054">
        <f t="shared" si="59"/>
        <v>0</v>
      </c>
      <c r="R248" s="1054">
        <f t="shared" si="60"/>
        <v>0</v>
      </c>
      <c r="S248" s="1047"/>
      <c r="T248" s="1048"/>
      <c r="U248" s="941">
        <f t="shared" si="53"/>
        <v>4</v>
      </c>
      <c r="V248" s="565"/>
      <c r="W248" s="565"/>
      <c r="X248" s="565"/>
      <c r="Y248" s="565"/>
      <c r="Z248" s="565"/>
      <c r="AA248" s="1067"/>
      <c r="AB248" s="565"/>
      <c r="AC248" s="565"/>
      <c r="AD248" s="565"/>
      <c r="AE248" s="1061"/>
      <c r="AF248" s="1061"/>
      <c r="AG248" s="1061"/>
      <c r="AH248" s="565"/>
      <c r="AI248" s="565"/>
      <c r="AJ248" s="565"/>
      <c r="AK248" s="565"/>
      <c r="AL248" s="565"/>
      <c r="AM248" s="565"/>
      <c r="AN248" s="963"/>
      <c r="AO248" s="963"/>
      <c r="AP248" s="963"/>
    </row>
    <row r="249" spans="1:44" ht="21" customHeight="1">
      <c r="I249" s="952">
        <f t="shared" si="56"/>
        <v>1</v>
      </c>
      <c r="J249" s="941">
        <f t="shared" si="52"/>
        <v>4</v>
      </c>
      <c r="K249" s="1030">
        <f t="shared" si="57"/>
        <v>13</v>
      </c>
      <c r="L249" s="1044"/>
      <c r="M249" s="1044"/>
      <c r="N249" s="1052">
        <f t="shared" si="58"/>
        <v>0</v>
      </c>
      <c r="O249" s="1053"/>
      <c r="P249" s="1053"/>
      <c r="Q249" s="1054">
        <f t="shared" si="59"/>
        <v>0</v>
      </c>
      <c r="R249" s="1054">
        <f t="shared" si="60"/>
        <v>0</v>
      </c>
      <c r="S249" s="1047"/>
      <c r="T249" s="1048"/>
      <c r="U249" s="941">
        <f t="shared" si="53"/>
        <v>4</v>
      </c>
      <c r="V249" s="565"/>
      <c r="W249" s="565"/>
      <c r="X249" s="565"/>
      <c r="Y249" s="565"/>
      <c r="Z249" s="565"/>
      <c r="AA249" s="1067"/>
      <c r="AB249" s="565"/>
      <c r="AC249" s="565"/>
      <c r="AD249" s="565"/>
      <c r="AE249" s="1061"/>
      <c r="AF249" s="1061"/>
      <c r="AG249" s="1061"/>
      <c r="AH249" s="565"/>
      <c r="AI249" s="565"/>
      <c r="AJ249" s="565"/>
      <c r="AK249" s="565"/>
      <c r="AL249" s="565"/>
      <c r="AM249" s="565"/>
      <c r="AN249" s="963"/>
      <c r="AO249" s="963"/>
      <c r="AP249" s="963"/>
    </row>
    <row r="250" spans="1:44" ht="21" customHeight="1" thickBot="1">
      <c r="I250" s="952">
        <f t="shared" si="56"/>
        <v>1</v>
      </c>
      <c r="J250" s="941">
        <f t="shared" si="52"/>
        <v>4</v>
      </c>
      <c r="K250" s="1068">
        <f t="shared" si="57"/>
        <v>14</v>
      </c>
      <c r="L250" s="1000"/>
      <c r="M250" s="1000"/>
      <c r="N250" s="1069">
        <f t="shared" si="58"/>
        <v>0</v>
      </c>
      <c r="O250" s="1070"/>
      <c r="P250" s="1070"/>
      <c r="Q250" s="1071">
        <f t="shared" si="59"/>
        <v>0</v>
      </c>
      <c r="R250" s="1071">
        <f t="shared" si="60"/>
        <v>0</v>
      </c>
      <c r="S250" s="1072"/>
      <c r="T250" s="1073"/>
      <c r="U250" s="941">
        <f t="shared" si="53"/>
        <v>4</v>
      </c>
      <c r="V250" s="565"/>
      <c r="W250" s="565"/>
      <c r="X250" s="565"/>
      <c r="Y250" s="565"/>
      <c r="Z250" s="565"/>
      <c r="AA250" s="1067"/>
      <c r="AB250" s="565"/>
      <c r="AC250" s="565"/>
      <c r="AD250" s="565"/>
      <c r="AE250" s="1061"/>
      <c r="AF250" s="1061"/>
      <c r="AG250" s="1061"/>
      <c r="AH250" s="565"/>
      <c r="AI250" s="565"/>
      <c r="AJ250" s="565"/>
      <c r="AK250" s="565"/>
      <c r="AL250" s="565"/>
      <c r="AM250" s="565"/>
      <c r="AN250" s="963"/>
      <c r="AO250" s="963"/>
      <c r="AP250" s="963"/>
    </row>
    <row r="251" spans="1:44" s="253" customFormat="1" ht="21" hidden="1" customHeight="1">
      <c r="A251" s="252"/>
      <c r="B251" s="252"/>
      <c r="C251" s="252"/>
      <c r="D251" s="252"/>
      <c r="E251" s="252"/>
      <c r="F251" s="252"/>
      <c r="G251" s="252"/>
      <c r="I251" s="265">
        <f>IF((O$253+P$253)&gt;0,1,0)</f>
        <v>0</v>
      </c>
      <c r="J251" s="255">
        <f t="shared" si="52"/>
        <v>4</v>
      </c>
      <c r="K251" s="2439" t="s">
        <v>942</v>
      </c>
      <c r="L251" s="2441" t="s">
        <v>943</v>
      </c>
      <c r="M251" s="2443" t="s">
        <v>944</v>
      </c>
      <c r="N251" s="2443" t="s">
        <v>945</v>
      </c>
      <c r="O251" s="2445" t="s">
        <v>946</v>
      </c>
      <c r="P251" s="2445"/>
      <c r="Q251" s="2445" t="s">
        <v>947</v>
      </c>
      <c r="R251" s="2445"/>
      <c r="S251" s="2446" t="s">
        <v>948</v>
      </c>
      <c r="T251" s="2448" t="s">
        <v>1162</v>
      </c>
      <c r="U251" s="255">
        <f t="shared" si="53"/>
        <v>4</v>
      </c>
      <c r="V251" s="169"/>
      <c r="W251" s="169"/>
      <c r="X251" s="169"/>
      <c r="Y251" s="169"/>
      <c r="Z251" s="169"/>
      <c r="AA251" s="378"/>
      <c r="AB251" s="169"/>
      <c r="AC251" s="169"/>
      <c r="AD251" s="169"/>
      <c r="AE251" s="371"/>
      <c r="AF251" s="371"/>
      <c r="AG251" s="371"/>
      <c r="AH251" s="169"/>
      <c r="AI251" s="169"/>
      <c r="AJ251" s="169"/>
      <c r="AK251" s="169"/>
      <c r="AL251" s="169"/>
      <c r="AM251" s="169"/>
      <c r="AN251" s="176"/>
      <c r="AO251" s="176"/>
      <c r="AP251" s="176"/>
    </row>
    <row r="252" spans="1:44" s="253" customFormat="1" ht="21" hidden="1" customHeight="1">
      <c r="A252" s="252"/>
      <c r="B252" s="252"/>
      <c r="C252" s="252"/>
      <c r="D252" s="252"/>
      <c r="E252" s="252"/>
      <c r="F252" s="252"/>
      <c r="G252" s="252"/>
      <c r="I252" s="265">
        <f t="shared" ref="I252:I275" si="61">IF((O$253+P$253)&gt;0,1,0)</f>
        <v>0</v>
      </c>
      <c r="J252" s="255">
        <f t="shared" si="52"/>
        <v>4</v>
      </c>
      <c r="K252" s="2440"/>
      <c r="L252" s="2442"/>
      <c r="M252" s="2444"/>
      <c r="N252" s="2444"/>
      <c r="O252" s="334" t="s">
        <v>786</v>
      </c>
      <c r="P252" s="335" t="s">
        <v>787</v>
      </c>
      <c r="Q252" s="335" t="s">
        <v>786</v>
      </c>
      <c r="R252" s="336" t="s">
        <v>787</v>
      </c>
      <c r="S252" s="2447"/>
      <c r="T252" s="2449"/>
      <c r="U252" s="255">
        <f t="shared" si="53"/>
        <v>4</v>
      </c>
      <c r="V252" s="169"/>
      <c r="W252" s="169"/>
      <c r="X252" s="169"/>
      <c r="Y252" s="169"/>
      <c r="Z252" s="169"/>
      <c r="AA252" s="378"/>
      <c r="AB252" s="169"/>
      <c r="AC252" s="169"/>
      <c r="AD252" s="169"/>
      <c r="AE252" s="371"/>
      <c r="AF252" s="371"/>
      <c r="AG252" s="371"/>
      <c r="AH252" s="169"/>
      <c r="AI252" s="169"/>
      <c r="AJ252" s="169"/>
      <c r="AK252" s="169"/>
      <c r="AL252" s="169"/>
      <c r="AM252" s="169"/>
      <c r="AN252" s="176"/>
      <c r="AO252" s="176"/>
      <c r="AP252" s="176"/>
    </row>
    <row r="253" spans="1:44" s="253" customFormat="1" ht="21" hidden="1" customHeight="1">
      <c r="A253" s="252"/>
      <c r="B253" s="252"/>
      <c r="C253" s="252"/>
      <c r="D253" s="252"/>
      <c r="E253" s="252"/>
      <c r="F253" s="252"/>
      <c r="G253" s="252"/>
      <c r="I253" s="265">
        <f t="shared" si="61"/>
        <v>0</v>
      </c>
      <c r="J253" s="255">
        <f t="shared" si="52"/>
        <v>4</v>
      </c>
      <c r="K253" s="343">
        <f>+K25+1</f>
        <v>15</v>
      </c>
      <c r="L253" s="356"/>
      <c r="M253" s="356"/>
      <c r="N253" s="357">
        <f t="shared" ref="N253:N275" si="62">IF(O253+P253&gt;0,$W$227,)</f>
        <v>0</v>
      </c>
      <c r="O253" s="358"/>
      <c r="P253" s="358"/>
      <c r="Q253" s="359">
        <f t="shared" si="59"/>
        <v>0</v>
      </c>
      <c r="R253" s="359">
        <f t="shared" si="60"/>
        <v>0</v>
      </c>
      <c r="S253" s="360"/>
      <c r="T253" s="361"/>
      <c r="U253" s="255">
        <f t="shared" si="53"/>
        <v>4</v>
      </c>
      <c r="V253" s="169"/>
      <c r="W253" s="169"/>
      <c r="X253" s="169"/>
      <c r="Y253" s="169"/>
      <c r="Z253" s="169"/>
      <c r="AA253" s="378"/>
      <c r="AB253" s="169"/>
      <c r="AC253" s="169"/>
      <c r="AD253" s="169"/>
      <c r="AE253" s="371"/>
      <c r="AF253" s="371"/>
      <c r="AG253" s="371"/>
      <c r="AH253" s="169"/>
      <c r="AI253" s="169"/>
      <c r="AJ253" s="169"/>
      <c r="AK253" s="169"/>
      <c r="AL253" s="169"/>
      <c r="AM253" s="169"/>
      <c r="AN253" s="176"/>
      <c r="AO253" s="176"/>
      <c r="AP253" s="176"/>
    </row>
    <row r="254" spans="1:44" s="253" customFormat="1" ht="21" hidden="1" customHeight="1">
      <c r="A254" s="252"/>
      <c r="B254" s="252"/>
      <c r="C254" s="252"/>
      <c r="D254" s="252"/>
      <c r="E254" s="252"/>
      <c r="F254" s="252"/>
      <c r="G254" s="252"/>
      <c r="I254" s="265">
        <f t="shared" si="61"/>
        <v>0</v>
      </c>
      <c r="J254" s="255">
        <f t="shared" si="52"/>
        <v>4</v>
      </c>
      <c r="K254" s="343">
        <f t="shared" ref="K254:K275" si="63">+K253+1</f>
        <v>16</v>
      </c>
      <c r="L254" s="356"/>
      <c r="M254" s="356"/>
      <c r="N254" s="357">
        <f t="shared" si="62"/>
        <v>0</v>
      </c>
      <c r="O254" s="358"/>
      <c r="P254" s="358"/>
      <c r="Q254" s="359">
        <f t="shared" si="59"/>
        <v>0</v>
      </c>
      <c r="R254" s="359">
        <f t="shared" si="60"/>
        <v>0</v>
      </c>
      <c r="S254" s="360"/>
      <c r="T254" s="361"/>
      <c r="U254" s="255">
        <f t="shared" si="53"/>
        <v>4</v>
      </c>
      <c r="V254" s="169"/>
      <c r="W254" s="169"/>
      <c r="X254" s="169"/>
      <c r="Y254" s="169"/>
      <c r="Z254" s="169"/>
      <c r="AA254" s="378"/>
      <c r="AB254" s="169"/>
      <c r="AC254" s="169"/>
      <c r="AD254" s="169"/>
      <c r="AE254" s="371"/>
      <c r="AF254" s="371"/>
      <c r="AG254" s="371"/>
      <c r="AH254" s="169"/>
      <c r="AI254" s="169"/>
      <c r="AJ254" s="169"/>
      <c r="AK254" s="169"/>
      <c r="AL254" s="169"/>
      <c r="AM254" s="169"/>
      <c r="AN254" s="176"/>
      <c r="AO254" s="176"/>
      <c r="AP254" s="176"/>
    </row>
    <row r="255" spans="1:44" s="253" customFormat="1" ht="21" hidden="1" customHeight="1">
      <c r="A255" s="252"/>
      <c r="B255" s="252"/>
      <c r="C255" s="252"/>
      <c r="D255" s="252"/>
      <c r="E255" s="252"/>
      <c r="F255" s="252"/>
      <c r="G255" s="252"/>
      <c r="I255" s="265">
        <f t="shared" si="61"/>
        <v>0</v>
      </c>
      <c r="J255" s="255">
        <f t="shared" si="52"/>
        <v>4</v>
      </c>
      <c r="K255" s="343">
        <f t="shared" si="63"/>
        <v>17</v>
      </c>
      <c r="L255" s="356"/>
      <c r="M255" s="356"/>
      <c r="N255" s="357">
        <f t="shared" si="62"/>
        <v>0</v>
      </c>
      <c r="O255" s="358"/>
      <c r="P255" s="358"/>
      <c r="Q255" s="359">
        <f t="shared" si="59"/>
        <v>0</v>
      </c>
      <c r="R255" s="359">
        <f t="shared" si="60"/>
        <v>0</v>
      </c>
      <c r="S255" s="360"/>
      <c r="T255" s="361"/>
      <c r="U255" s="255">
        <f t="shared" si="53"/>
        <v>4</v>
      </c>
      <c r="V255" s="169"/>
      <c r="W255" s="169"/>
      <c r="X255" s="169"/>
      <c r="Y255" s="169"/>
      <c r="Z255" s="169"/>
      <c r="AA255" s="378"/>
      <c r="AB255" s="169"/>
      <c r="AC255" s="169"/>
      <c r="AD255" s="169"/>
      <c r="AE255" s="371"/>
      <c r="AF255" s="371"/>
      <c r="AG255" s="371"/>
      <c r="AH255" s="169"/>
      <c r="AI255" s="169"/>
      <c r="AJ255" s="169"/>
      <c r="AK255" s="169"/>
      <c r="AL255" s="169"/>
      <c r="AM255" s="169"/>
      <c r="AN255" s="176"/>
      <c r="AO255" s="176"/>
      <c r="AP255" s="176"/>
    </row>
    <row r="256" spans="1:44" s="253" customFormat="1" ht="21" hidden="1" customHeight="1">
      <c r="A256" s="252"/>
      <c r="B256" s="252"/>
      <c r="C256" s="252"/>
      <c r="D256" s="252"/>
      <c r="E256" s="252"/>
      <c r="F256" s="252"/>
      <c r="G256" s="252"/>
      <c r="I256" s="265">
        <f t="shared" si="61"/>
        <v>0</v>
      </c>
      <c r="J256" s="255">
        <f t="shared" si="52"/>
        <v>4</v>
      </c>
      <c r="K256" s="343">
        <f t="shared" si="63"/>
        <v>18</v>
      </c>
      <c r="L256" s="356"/>
      <c r="M256" s="356"/>
      <c r="N256" s="357">
        <f t="shared" si="62"/>
        <v>0</v>
      </c>
      <c r="O256" s="358"/>
      <c r="P256" s="358"/>
      <c r="Q256" s="359">
        <f t="shared" si="59"/>
        <v>0</v>
      </c>
      <c r="R256" s="359">
        <f t="shared" si="60"/>
        <v>0</v>
      </c>
      <c r="S256" s="360"/>
      <c r="T256" s="361"/>
      <c r="U256" s="255">
        <f t="shared" si="53"/>
        <v>4</v>
      </c>
      <c r="V256" s="169"/>
      <c r="W256" s="169"/>
      <c r="X256" s="169"/>
      <c r="Y256" s="169"/>
      <c r="Z256" s="169"/>
      <c r="AA256" s="378"/>
      <c r="AB256" s="169"/>
      <c r="AC256" s="169"/>
      <c r="AD256" s="169"/>
      <c r="AE256" s="371"/>
      <c r="AF256" s="371"/>
      <c r="AG256" s="371"/>
      <c r="AH256" s="169"/>
      <c r="AI256" s="169"/>
      <c r="AJ256" s="169"/>
      <c r="AK256" s="169"/>
      <c r="AL256" s="169"/>
      <c r="AM256" s="169"/>
      <c r="AN256" s="176"/>
      <c r="AO256" s="176"/>
      <c r="AP256" s="176"/>
    </row>
    <row r="257" spans="1:42" s="253" customFormat="1" ht="21" hidden="1" customHeight="1">
      <c r="A257" s="252"/>
      <c r="B257" s="252"/>
      <c r="C257" s="252"/>
      <c r="D257" s="252"/>
      <c r="E257" s="252"/>
      <c r="F257" s="252"/>
      <c r="G257" s="252"/>
      <c r="I257" s="265">
        <f t="shared" si="61"/>
        <v>0</v>
      </c>
      <c r="J257" s="255">
        <f t="shared" si="52"/>
        <v>4</v>
      </c>
      <c r="K257" s="343">
        <f t="shared" si="63"/>
        <v>19</v>
      </c>
      <c r="L257" s="356"/>
      <c r="M257" s="356"/>
      <c r="N257" s="357">
        <f t="shared" si="62"/>
        <v>0</v>
      </c>
      <c r="O257" s="358"/>
      <c r="P257" s="358"/>
      <c r="Q257" s="359">
        <f t="shared" si="59"/>
        <v>0</v>
      </c>
      <c r="R257" s="359">
        <f t="shared" si="60"/>
        <v>0</v>
      </c>
      <c r="S257" s="360"/>
      <c r="T257" s="361"/>
      <c r="U257" s="255">
        <f t="shared" si="53"/>
        <v>4</v>
      </c>
      <c r="V257" s="169"/>
      <c r="W257" s="169"/>
      <c r="X257" s="169"/>
      <c r="Y257" s="169"/>
      <c r="Z257" s="169"/>
      <c r="AA257" s="378"/>
      <c r="AB257" s="169"/>
      <c r="AC257" s="169"/>
      <c r="AD257" s="169"/>
      <c r="AE257" s="371"/>
      <c r="AF257" s="371"/>
      <c r="AG257" s="371"/>
      <c r="AH257" s="169"/>
      <c r="AI257" s="169"/>
      <c r="AJ257" s="169"/>
      <c r="AK257" s="169"/>
      <c r="AL257" s="169"/>
      <c r="AM257" s="169"/>
      <c r="AN257" s="176"/>
      <c r="AO257" s="176"/>
      <c r="AP257" s="176"/>
    </row>
    <row r="258" spans="1:42" s="253" customFormat="1" ht="21" hidden="1" customHeight="1">
      <c r="A258" s="252"/>
      <c r="B258" s="252"/>
      <c r="C258" s="252"/>
      <c r="D258" s="252"/>
      <c r="E258" s="252"/>
      <c r="F258" s="252"/>
      <c r="G258" s="252"/>
      <c r="I258" s="265">
        <f t="shared" si="61"/>
        <v>0</v>
      </c>
      <c r="J258" s="255">
        <f t="shared" ref="J258:J294" si="64">IF($Q$229&gt;0,4,)</f>
        <v>4</v>
      </c>
      <c r="K258" s="343">
        <f t="shared" si="63"/>
        <v>20</v>
      </c>
      <c r="L258" s="356"/>
      <c r="M258" s="356"/>
      <c r="N258" s="357">
        <f t="shared" si="62"/>
        <v>0</v>
      </c>
      <c r="O258" s="358"/>
      <c r="P258" s="358"/>
      <c r="Q258" s="359">
        <f t="shared" si="59"/>
        <v>0</v>
      </c>
      <c r="R258" s="359">
        <f t="shared" si="60"/>
        <v>0</v>
      </c>
      <c r="S258" s="360"/>
      <c r="T258" s="361"/>
      <c r="U258" s="255">
        <f t="shared" ref="U258:U294" si="65">IF($Q$229&gt;0,4,)</f>
        <v>4</v>
      </c>
      <c r="V258" s="169"/>
      <c r="W258" s="169"/>
      <c r="X258" s="169"/>
      <c r="Y258" s="169"/>
      <c r="Z258" s="169"/>
      <c r="AA258" s="378"/>
      <c r="AB258" s="169"/>
      <c r="AC258" s="169"/>
      <c r="AD258" s="169"/>
      <c r="AE258" s="371"/>
      <c r="AF258" s="371"/>
      <c r="AG258" s="371"/>
      <c r="AH258" s="169"/>
      <c r="AI258" s="169"/>
      <c r="AJ258" s="169"/>
      <c r="AK258" s="169"/>
      <c r="AL258" s="169"/>
      <c r="AM258" s="169"/>
      <c r="AN258" s="176"/>
      <c r="AO258" s="176"/>
      <c r="AP258" s="176"/>
    </row>
    <row r="259" spans="1:42" s="253" customFormat="1" ht="21" hidden="1" customHeight="1">
      <c r="A259" s="252"/>
      <c r="B259" s="252"/>
      <c r="C259" s="252"/>
      <c r="D259" s="252"/>
      <c r="E259" s="252"/>
      <c r="F259" s="252"/>
      <c r="G259" s="252"/>
      <c r="I259" s="265">
        <f t="shared" si="61"/>
        <v>0</v>
      </c>
      <c r="J259" s="255">
        <f t="shared" si="64"/>
        <v>4</v>
      </c>
      <c r="K259" s="343">
        <f t="shared" si="63"/>
        <v>21</v>
      </c>
      <c r="L259" s="356"/>
      <c r="M259" s="356"/>
      <c r="N259" s="357">
        <f t="shared" si="62"/>
        <v>0</v>
      </c>
      <c r="O259" s="358"/>
      <c r="P259" s="358"/>
      <c r="Q259" s="359">
        <f t="shared" si="59"/>
        <v>0</v>
      </c>
      <c r="R259" s="359">
        <f t="shared" si="60"/>
        <v>0</v>
      </c>
      <c r="S259" s="360"/>
      <c r="T259" s="361"/>
      <c r="U259" s="255">
        <f t="shared" si="65"/>
        <v>4</v>
      </c>
      <c r="V259" s="169"/>
      <c r="W259" s="169"/>
      <c r="X259" s="169"/>
      <c r="Y259" s="169"/>
      <c r="Z259" s="169"/>
      <c r="AA259" s="378"/>
      <c r="AB259" s="169"/>
      <c r="AC259" s="169"/>
      <c r="AD259" s="169"/>
      <c r="AE259" s="371"/>
      <c r="AF259" s="371"/>
      <c r="AG259" s="371"/>
      <c r="AH259" s="169"/>
      <c r="AI259" s="169"/>
      <c r="AJ259" s="169"/>
      <c r="AK259" s="169"/>
      <c r="AL259" s="169"/>
      <c r="AM259" s="169"/>
      <c r="AN259" s="176"/>
      <c r="AO259" s="176"/>
      <c r="AP259" s="176"/>
    </row>
    <row r="260" spans="1:42" s="253" customFormat="1" ht="21" hidden="1" customHeight="1">
      <c r="A260" s="252"/>
      <c r="B260" s="252"/>
      <c r="C260" s="252"/>
      <c r="D260" s="252"/>
      <c r="E260" s="252"/>
      <c r="F260" s="252"/>
      <c r="G260" s="252"/>
      <c r="I260" s="265">
        <f t="shared" si="61"/>
        <v>0</v>
      </c>
      <c r="J260" s="255">
        <f t="shared" si="64"/>
        <v>4</v>
      </c>
      <c r="K260" s="343">
        <f t="shared" si="63"/>
        <v>22</v>
      </c>
      <c r="L260" s="356"/>
      <c r="M260" s="356"/>
      <c r="N260" s="357">
        <f t="shared" si="62"/>
        <v>0</v>
      </c>
      <c r="O260" s="358"/>
      <c r="P260" s="358"/>
      <c r="Q260" s="359">
        <f t="shared" si="59"/>
        <v>0</v>
      </c>
      <c r="R260" s="359">
        <f t="shared" si="60"/>
        <v>0</v>
      </c>
      <c r="S260" s="360"/>
      <c r="T260" s="361"/>
      <c r="U260" s="255">
        <f t="shared" si="65"/>
        <v>4</v>
      </c>
      <c r="V260" s="169"/>
      <c r="W260" s="169"/>
      <c r="X260" s="169"/>
      <c r="Y260" s="169"/>
      <c r="Z260" s="169"/>
      <c r="AA260" s="378"/>
      <c r="AB260" s="169"/>
      <c r="AC260" s="169"/>
      <c r="AD260" s="169"/>
      <c r="AE260" s="371"/>
      <c r="AF260" s="371"/>
      <c r="AG260" s="371"/>
      <c r="AH260" s="169"/>
      <c r="AI260" s="169"/>
      <c r="AJ260" s="169"/>
      <c r="AK260" s="169"/>
      <c r="AL260" s="169"/>
      <c r="AM260" s="169"/>
      <c r="AN260" s="176"/>
      <c r="AO260" s="176"/>
      <c r="AP260" s="176"/>
    </row>
    <row r="261" spans="1:42" s="253" customFormat="1" ht="21" hidden="1" customHeight="1">
      <c r="A261" s="252"/>
      <c r="B261" s="252"/>
      <c r="C261" s="252"/>
      <c r="D261" s="252"/>
      <c r="E261" s="252"/>
      <c r="F261" s="252"/>
      <c r="G261" s="252"/>
      <c r="I261" s="265">
        <f t="shared" si="61"/>
        <v>0</v>
      </c>
      <c r="J261" s="255">
        <f t="shared" si="64"/>
        <v>4</v>
      </c>
      <c r="K261" s="343">
        <f t="shared" si="63"/>
        <v>23</v>
      </c>
      <c r="L261" s="356"/>
      <c r="M261" s="356"/>
      <c r="N261" s="357">
        <f t="shared" si="62"/>
        <v>0</v>
      </c>
      <c r="O261" s="358"/>
      <c r="P261" s="358"/>
      <c r="Q261" s="359">
        <f t="shared" si="59"/>
        <v>0</v>
      </c>
      <c r="R261" s="359">
        <f t="shared" si="60"/>
        <v>0</v>
      </c>
      <c r="S261" s="360"/>
      <c r="T261" s="361"/>
      <c r="U261" s="255">
        <f t="shared" si="65"/>
        <v>4</v>
      </c>
      <c r="V261" s="169"/>
      <c r="W261" s="169"/>
      <c r="X261" s="169"/>
      <c r="Y261" s="169"/>
      <c r="Z261" s="169"/>
      <c r="AA261" s="378"/>
      <c r="AB261" s="169"/>
      <c r="AC261" s="169"/>
      <c r="AD261" s="169"/>
      <c r="AE261" s="371"/>
      <c r="AF261" s="371"/>
      <c r="AG261" s="371"/>
      <c r="AH261" s="169"/>
      <c r="AI261" s="169"/>
      <c r="AJ261" s="169"/>
      <c r="AK261" s="169"/>
      <c r="AL261" s="169"/>
      <c r="AM261" s="169"/>
      <c r="AN261" s="176"/>
      <c r="AO261" s="176"/>
      <c r="AP261" s="176"/>
    </row>
    <row r="262" spans="1:42" s="253" customFormat="1" ht="21" hidden="1" customHeight="1">
      <c r="A262" s="252"/>
      <c r="B262" s="252"/>
      <c r="C262" s="252"/>
      <c r="D262" s="252"/>
      <c r="E262" s="252"/>
      <c r="F262" s="252"/>
      <c r="G262" s="252"/>
      <c r="I262" s="265">
        <f t="shared" si="61"/>
        <v>0</v>
      </c>
      <c r="J262" s="255">
        <f t="shared" si="64"/>
        <v>4</v>
      </c>
      <c r="K262" s="343">
        <f t="shared" si="63"/>
        <v>24</v>
      </c>
      <c r="L262" s="356"/>
      <c r="M262" s="356"/>
      <c r="N262" s="357">
        <f t="shared" si="62"/>
        <v>0</v>
      </c>
      <c r="O262" s="358"/>
      <c r="P262" s="358"/>
      <c r="Q262" s="359">
        <f t="shared" si="59"/>
        <v>0</v>
      </c>
      <c r="R262" s="359">
        <f t="shared" si="60"/>
        <v>0</v>
      </c>
      <c r="S262" s="360"/>
      <c r="T262" s="361"/>
      <c r="U262" s="255">
        <f t="shared" si="65"/>
        <v>4</v>
      </c>
      <c r="V262" s="169"/>
      <c r="W262" s="169"/>
      <c r="X262" s="169"/>
      <c r="Y262" s="169"/>
      <c r="Z262" s="169"/>
      <c r="AA262" s="378"/>
      <c r="AB262" s="169"/>
      <c r="AC262" s="169"/>
      <c r="AD262" s="169"/>
      <c r="AE262" s="371"/>
      <c r="AF262" s="371"/>
      <c r="AG262" s="371"/>
      <c r="AH262" s="169"/>
      <c r="AI262" s="169"/>
      <c r="AJ262" s="169"/>
      <c r="AK262" s="169"/>
      <c r="AL262" s="169"/>
      <c r="AM262" s="169"/>
      <c r="AN262" s="176"/>
      <c r="AO262" s="176"/>
      <c r="AP262" s="176"/>
    </row>
    <row r="263" spans="1:42" s="253" customFormat="1" ht="21" hidden="1" customHeight="1">
      <c r="A263" s="252"/>
      <c r="B263" s="252"/>
      <c r="C263" s="252"/>
      <c r="D263" s="252"/>
      <c r="E263" s="252"/>
      <c r="F263" s="252"/>
      <c r="G263" s="252"/>
      <c r="I263" s="265">
        <f t="shared" si="61"/>
        <v>0</v>
      </c>
      <c r="J263" s="255">
        <f t="shared" si="64"/>
        <v>4</v>
      </c>
      <c r="K263" s="343">
        <f t="shared" si="63"/>
        <v>25</v>
      </c>
      <c r="L263" s="356"/>
      <c r="M263" s="356"/>
      <c r="N263" s="357">
        <f t="shared" si="62"/>
        <v>0</v>
      </c>
      <c r="O263" s="358"/>
      <c r="P263" s="358"/>
      <c r="Q263" s="359">
        <f t="shared" si="59"/>
        <v>0</v>
      </c>
      <c r="R263" s="359">
        <f t="shared" si="60"/>
        <v>0</v>
      </c>
      <c r="S263" s="360"/>
      <c r="T263" s="361"/>
      <c r="U263" s="255">
        <f t="shared" si="65"/>
        <v>4</v>
      </c>
      <c r="V263" s="169"/>
      <c r="W263" s="169"/>
      <c r="X263" s="169"/>
      <c r="Y263" s="169"/>
      <c r="Z263" s="169"/>
      <c r="AA263" s="378"/>
      <c r="AB263" s="169"/>
      <c r="AC263" s="169"/>
      <c r="AD263" s="169"/>
      <c r="AE263" s="371"/>
      <c r="AF263" s="371"/>
      <c r="AG263" s="371"/>
      <c r="AH263" s="169"/>
      <c r="AI263" s="169"/>
      <c r="AJ263" s="169"/>
      <c r="AK263" s="169"/>
      <c r="AL263" s="169"/>
      <c r="AM263" s="169"/>
      <c r="AN263" s="176"/>
      <c r="AO263" s="176"/>
      <c r="AP263" s="176"/>
    </row>
    <row r="264" spans="1:42" s="253" customFormat="1" ht="21" hidden="1" customHeight="1">
      <c r="A264" s="252"/>
      <c r="B264" s="252"/>
      <c r="C264" s="252"/>
      <c r="D264" s="252"/>
      <c r="E264" s="252"/>
      <c r="F264" s="252"/>
      <c r="G264" s="252"/>
      <c r="I264" s="265">
        <f t="shared" si="61"/>
        <v>0</v>
      </c>
      <c r="J264" s="255">
        <f t="shared" si="64"/>
        <v>4</v>
      </c>
      <c r="K264" s="343">
        <f t="shared" si="63"/>
        <v>26</v>
      </c>
      <c r="L264" s="356"/>
      <c r="M264" s="356"/>
      <c r="N264" s="357">
        <f t="shared" si="62"/>
        <v>0</v>
      </c>
      <c r="O264" s="358"/>
      <c r="P264" s="358"/>
      <c r="Q264" s="359">
        <f t="shared" si="59"/>
        <v>0</v>
      </c>
      <c r="R264" s="359">
        <f t="shared" si="60"/>
        <v>0</v>
      </c>
      <c r="S264" s="360"/>
      <c r="T264" s="361"/>
      <c r="U264" s="255">
        <f t="shared" si="65"/>
        <v>4</v>
      </c>
      <c r="V264" s="169"/>
      <c r="W264" s="169"/>
      <c r="X264" s="169"/>
      <c r="Y264" s="169"/>
      <c r="Z264" s="169"/>
      <c r="AA264" s="378"/>
      <c r="AB264" s="169"/>
      <c r="AC264" s="169"/>
      <c r="AD264" s="169"/>
      <c r="AE264" s="371"/>
      <c r="AF264" s="371"/>
      <c r="AG264" s="371"/>
      <c r="AH264" s="169"/>
      <c r="AI264" s="169"/>
      <c r="AJ264" s="169"/>
      <c r="AK264" s="169"/>
      <c r="AL264" s="169"/>
      <c r="AM264" s="169"/>
      <c r="AN264" s="176"/>
      <c r="AO264" s="176"/>
      <c r="AP264" s="176"/>
    </row>
    <row r="265" spans="1:42" s="253" customFormat="1" ht="21" hidden="1" customHeight="1">
      <c r="A265" s="252"/>
      <c r="B265" s="252"/>
      <c r="C265" s="252"/>
      <c r="D265" s="252"/>
      <c r="E265" s="252"/>
      <c r="F265" s="252"/>
      <c r="G265" s="252"/>
      <c r="I265" s="265">
        <f t="shared" si="61"/>
        <v>0</v>
      </c>
      <c r="J265" s="255">
        <f t="shared" si="64"/>
        <v>4</v>
      </c>
      <c r="K265" s="343">
        <f t="shared" si="63"/>
        <v>27</v>
      </c>
      <c r="L265" s="356"/>
      <c r="M265" s="356"/>
      <c r="N265" s="357">
        <f t="shared" si="62"/>
        <v>0</v>
      </c>
      <c r="O265" s="358"/>
      <c r="P265" s="358"/>
      <c r="Q265" s="359">
        <f t="shared" si="59"/>
        <v>0</v>
      </c>
      <c r="R265" s="359">
        <f t="shared" si="60"/>
        <v>0</v>
      </c>
      <c r="S265" s="360"/>
      <c r="T265" s="361"/>
      <c r="U265" s="255">
        <f t="shared" si="65"/>
        <v>4</v>
      </c>
      <c r="V265" s="169"/>
      <c r="W265" s="169"/>
      <c r="X265" s="169"/>
      <c r="Y265" s="169"/>
      <c r="Z265" s="169"/>
      <c r="AA265" s="378"/>
      <c r="AB265" s="169"/>
      <c r="AC265" s="169"/>
      <c r="AD265" s="169"/>
      <c r="AE265" s="371"/>
      <c r="AF265" s="371"/>
      <c r="AG265" s="371"/>
      <c r="AH265" s="169"/>
      <c r="AI265" s="169"/>
      <c r="AJ265" s="169"/>
      <c r="AK265" s="169"/>
      <c r="AL265" s="169"/>
      <c r="AM265" s="169"/>
      <c r="AN265" s="176"/>
      <c r="AO265" s="176"/>
      <c r="AP265" s="176"/>
    </row>
    <row r="266" spans="1:42" s="253" customFormat="1" ht="21" hidden="1" customHeight="1">
      <c r="A266" s="252"/>
      <c r="B266" s="252"/>
      <c r="C266" s="252"/>
      <c r="D266" s="252"/>
      <c r="E266" s="252"/>
      <c r="F266" s="252"/>
      <c r="G266" s="252"/>
      <c r="I266" s="265">
        <f t="shared" si="61"/>
        <v>0</v>
      </c>
      <c r="J266" s="255">
        <f t="shared" si="64"/>
        <v>4</v>
      </c>
      <c r="K266" s="343">
        <f t="shared" si="63"/>
        <v>28</v>
      </c>
      <c r="L266" s="356"/>
      <c r="M266" s="356"/>
      <c r="N266" s="357">
        <f t="shared" si="62"/>
        <v>0</v>
      </c>
      <c r="O266" s="358"/>
      <c r="P266" s="358"/>
      <c r="Q266" s="359">
        <f t="shared" si="59"/>
        <v>0</v>
      </c>
      <c r="R266" s="359">
        <f t="shared" si="60"/>
        <v>0</v>
      </c>
      <c r="S266" s="360"/>
      <c r="T266" s="361"/>
      <c r="U266" s="255">
        <f t="shared" si="65"/>
        <v>4</v>
      </c>
      <c r="V266" s="169"/>
      <c r="W266" s="169"/>
      <c r="X266" s="169"/>
      <c r="Y266" s="169"/>
      <c r="Z266" s="169"/>
      <c r="AA266" s="378"/>
      <c r="AB266" s="169"/>
      <c r="AC266" s="169"/>
      <c r="AD266" s="169"/>
      <c r="AE266" s="371"/>
      <c r="AF266" s="371"/>
      <c r="AG266" s="371"/>
      <c r="AH266" s="169"/>
      <c r="AI266" s="169"/>
      <c r="AJ266" s="169"/>
      <c r="AK266" s="169"/>
      <c r="AL266" s="169"/>
      <c r="AM266" s="169"/>
      <c r="AN266" s="176"/>
      <c r="AO266" s="176"/>
      <c r="AP266" s="176"/>
    </row>
    <row r="267" spans="1:42" s="253" customFormat="1" ht="21" hidden="1" customHeight="1">
      <c r="A267" s="252"/>
      <c r="B267" s="252"/>
      <c r="C267" s="252"/>
      <c r="D267" s="252"/>
      <c r="E267" s="252"/>
      <c r="F267" s="252"/>
      <c r="G267" s="252"/>
      <c r="I267" s="265">
        <f t="shared" si="61"/>
        <v>0</v>
      </c>
      <c r="J267" s="255">
        <f t="shared" si="64"/>
        <v>4</v>
      </c>
      <c r="K267" s="343">
        <f t="shared" si="63"/>
        <v>29</v>
      </c>
      <c r="L267" s="356"/>
      <c r="M267" s="356"/>
      <c r="N267" s="357">
        <f t="shared" si="62"/>
        <v>0</v>
      </c>
      <c r="O267" s="358"/>
      <c r="P267" s="358"/>
      <c r="Q267" s="359">
        <f t="shared" si="59"/>
        <v>0</v>
      </c>
      <c r="R267" s="359">
        <f t="shared" si="60"/>
        <v>0</v>
      </c>
      <c r="S267" s="360"/>
      <c r="T267" s="361"/>
      <c r="U267" s="255">
        <f t="shared" si="65"/>
        <v>4</v>
      </c>
      <c r="V267" s="169"/>
      <c r="W267" s="169"/>
      <c r="X267" s="169"/>
      <c r="Y267" s="169"/>
      <c r="Z267" s="169"/>
      <c r="AA267" s="378"/>
      <c r="AB267" s="169"/>
      <c r="AC267" s="169"/>
      <c r="AD267" s="169"/>
      <c r="AE267" s="371"/>
      <c r="AF267" s="371"/>
      <c r="AG267" s="371"/>
      <c r="AH267" s="169"/>
      <c r="AI267" s="169"/>
      <c r="AJ267" s="169"/>
      <c r="AK267" s="169"/>
      <c r="AL267" s="169"/>
      <c r="AM267" s="169"/>
      <c r="AN267" s="176"/>
      <c r="AO267" s="176"/>
      <c r="AP267" s="176"/>
    </row>
    <row r="268" spans="1:42" s="253" customFormat="1" ht="21" hidden="1" customHeight="1">
      <c r="A268" s="252"/>
      <c r="B268" s="252"/>
      <c r="C268" s="252"/>
      <c r="D268" s="252"/>
      <c r="E268" s="252"/>
      <c r="F268" s="252"/>
      <c r="G268" s="252"/>
      <c r="I268" s="265">
        <f t="shared" si="61"/>
        <v>0</v>
      </c>
      <c r="J268" s="255">
        <f t="shared" si="64"/>
        <v>4</v>
      </c>
      <c r="K268" s="343">
        <f t="shared" si="63"/>
        <v>30</v>
      </c>
      <c r="L268" s="356"/>
      <c r="M268" s="356"/>
      <c r="N268" s="357">
        <f t="shared" si="62"/>
        <v>0</v>
      </c>
      <c r="O268" s="358"/>
      <c r="P268" s="358"/>
      <c r="Q268" s="359">
        <f t="shared" si="59"/>
        <v>0</v>
      </c>
      <c r="R268" s="359">
        <f t="shared" si="60"/>
        <v>0</v>
      </c>
      <c r="S268" s="360"/>
      <c r="T268" s="361"/>
      <c r="U268" s="255">
        <f t="shared" si="65"/>
        <v>4</v>
      </c>
      <c r="V268" s="169"/>
      <c r="W268" s="169"/>
      <c r="X268" s="169"/>
      <c r="Y268" s="169"/>
      <c r="Z268" s="169"/>
      <c r="AA268" s="378"/>
      <c r="AB268" s="169"/>
      <c r="AC268" s="169"/>
      <c r="AD268" s="169"/>
      <c r="AE268" s="371"/>
      <c r="AF268" s="371"/>
      <c r="AG268" s="371"/>
      <c r="AH268" s="169"/>
      <c r="AI268" s="169"/>
      <c r="AJ268" s="169"/>
      <c r="AK268" s="169"/>
      <c r="AL268" s="169"/>
      <c r="AM268" s="169"/>
      <c r="AN268" s="176"/>
      <c r="AO268" s="176"/>
      <c r="AP268" s="176"/>
    </row>
    <row r="269" spans="1:42" s="253" customFormat="1" ht="21" hidden="1" customHeight="1">
      <c r="A269" s="252"/>
      <c r="B269" s="252"/>
      <c r="C269" s="252"/>
      <c r="D269" s="252"/>
      <c r="E269" s="252"/>
      <c r="F269" s="252"/>
      <c r="G269" s="252"/>
      <c r="I269" s="265">
        <f t="shared" si="61"/>
        <v>0</v>
      </c>
      <c r="J269" s="255">
        <f t="shared" si="64"/>
        <v>4</v>
      </c>
      <c r="K269" s="343">
        <f t="shared" si="63"/>
        <v>31</v>
      </c>
      <c r="L269" s="356"/>
      <c r="M269" s="356"/>
      <c r="N269" s="357">
        <f t="shared" si="62"/>
        <v>0</v>
      </c>
      <c r="O269" s="358"/>
      <c r="P269" s="358"/>
      <c r="Q269" s="359">
        <f t="shared" si="59"/>
        <v>0</v>
      </c>
      <c r="R269" s="359">
        <f t="shared" si="60"/>
        <v>0</v>
      </c>
      <c r="S269" s="360"/>
      <c r="T269" s="361"/>
      <c r="U269" s="255">
        <f t="shared" si="65"/>
        <v>4</v>
      </c>
      <c r="V269" s="169"/>
      <c r="W269" s="169"/>
      <c r="X269" s="169"/>
      <c r="Y269" s="169"/>
      <c r="Z269" s="169"/>
      <c r="AA269" s="378"/>
      <c r="AB269" s="169"/>
      <c r="AC269" s="169"/>
      <c r="AD269" s="169"/>
      <c r="AE269" s="371"/>
      <c r="AF269" s="371"/>
      <c r="AG269" s="371"/>
      <c r="AH269" s="169"/>
      <c r="AI269" s="169"/>
      <c r="AJ269" s="169"/>
      <c r="AK269" s="169"/>
      <c r="AL269" s="169"/>
      <c r="AM269" s="169"/>
      <c r="AN269" s="176"/>
      <c r="AO269" s="176"/>
      <c r="AP269" s="176"/>
    </row>
    <row r="270" spans="1:42" s="253" customFormat="1" ht="21" hidden="1" customHeight="1">
      <c r="A270" s="252"/>
      <c r="B270" s="252"/>
      <c r="C270" s="252"/>
      <c r="D270" s="252"/>
      <c r="E270" s="252"/>
      <c r="F270" s="252"/>
      <c r="G270" s="252"/>
      <c r="I270" s="265">
        <f t="shared" si="61"/>
        <v>0</v>
      </c>
      <c r="J270" s="255">
        <f t="shared" si="64"/>
        <v>4</v>
      </c>
      <c r="K270" s="343">
        <f t="shared" si="63"/>
        <v>32</v>
      </c>
      <c r="L270" s="356"/>
      <c r="M270" s="356"/>
      <c r="N270" s="357">
        <f t="shared" si="62"/>
        <v>0</v>
      </c>
      <c r="O270" s="358"/>
      <c r="P270" s="358"/>
      <c r="Q270" s="359">
        <f t="shared" si="59"/>
        <v>0</v>
      </c>
      <c r="R270" s="359">
        <f t="shared" si="60"/>
        <v>0</v>
      </c>
      <c r="S270" s="360"/>
      <c r="T270" s="361"/>
      <c r="U270" s="255">
        <f t="shared" si="65"/>
        <v>4</v>
      </c>
      <c r="V270" s="169"/>
      <c r="W270" s="169"/>
      <c r="X270" s="169"/>
      <c r="Y270" s="169"/>
      <c r="Z270" s="169"/>
      <c r="AA270" s="378"/>
      <c r="AB270" s="169"/>
      <c r="AC270" s="169"/>
      <c r="AD270" s="169"/>
      <c r="AE270" s="371"/>
      <c r="AF270" s="371"/>
      <c r="AG270" s="371"/>
      <c r="AH270" s="169"/>
      <c r="AI270" s="169"/>
      <c r="AJ270" s="169"/>
      <c r="AK270" s="169"/>
      <c r="AL270" s="169"/>
      <c r="AM270" s="169"/>
      <c r="AN270" s="176"/>
      <c r="AO270" s="176"/>
      <c r="AP270" s="176"/>
    </row>
    <row r="271" spans="1:42" s="253" customFormat="1" ht="21" hidden="1" customHeight="1">
      <c r="A271" s="252"/>
      <c r="B271" s="252"/>
      <c r="C271" s="252"/>
      <c r="D271" s="252"/>
      <c r="E271" s="252"/>
      <c r="F271" s="252"/>
      <c r="G271" s="252"/>
      <c r="I271" s="265">
        <f t="shared" si="61"/>
        <v>0</v>
      </c>
      <c r="J271" s="255">
        <f t="shared" si="64"/>
        <v>4</v>
      </c>
      <c r="K271" s="343">
        <f t="shared" si="63"/>
        <v>33</v>
      </c>
      <c r="L271" s="356"/>
      <c r="M271" s="356"/>
      <c r="N271" s="357">
        <f t="shared" si="62"/>
        <v>0</v>
      </c>
      <c r="O271" s="358"/>
      <c r="P271" s="358"/>
      <c r="Q271" s="359">
        <f t="shared" si="59"/>
        <v>0</v>
      </c>
      <c r="R271" s="359">
        <f t="shared" si="60"/>
        <v>0</v>
      </c>
      <c r="S271" s="360"/>
      <c r="T271" s="361"/>
      <c r="U271" s="255">
        <f t="shared" si="65"/>
        <v>4</v>
      </c>
      <c r="V271" s="169"/>
      <c r="W271" s="169"/>
      <c r="X271" s="169"/>
      <c r="Y271" s="169"/>
      <c r="Z271" s="169"/>
      <c r="AA271" s="378"/>
      <c r="AB271" s="169"/>
      <c r="AC271" s="169"/>
      <c r="AD271" s="169"/>
      <c r="AE271" s="371"/>
      <c r="AF271" s="371"/>
      <c r="AG271" s="371"/>
      <c r="AH271" s="169"/>
      <c r="AI271" s="169"/>
      <c r="AJ271" s="169"/>
      <c r="AK271" s="169"/>
      <c r="AL271" s="169"/>
      <c r="AM271" s="169"/>
      <c r="AN271" s="176"/>
      <c r="AO271" s="176"/>
      <c r="AP271" s="176"/>
    </row>
    <row r="272" spans="1:42" s="253" customFormat="1" ht="21" hidden="1" customHeight="1">
      <c r="A272" s="252"/>
      <c r="B272" s="252"/>
      <c r="C272" s="252"/>
      <c r="D272" s="252"/>
      <c r="E272" s="252"/>
      <c r="F272" s="252"/>
      <c r="G272" s="252"/>
      <c r="I272" s="265">
        <f t="shared" si="61"/>
        <v>0</v>
      </c>
      <c r="J272" s="255">
        <f t="shared" si="64"/>
        <v>4</v>
      </c>
      <c r="K272" s="343">
        <f t="shared" si="63"/>
        <v>34</v>
      </c>
      <c r="L272" s="356"/>
      <c r="M272" s="356"/>
      <c r="N272" s="357">
        <f t="shared" si="62"/>
        <v>0</v>
      </c>
      <c r="O272" s="358"/>
      <c r="P272" s="358"/>
      <c r="Q272" s="359">
        <f t="shared" si="59"/>
        <v>0</v>
      </c>
      <c r="R272" s="359">
        <f t="shared" si="60"/>
        <v>0</v>
      </c>
      <c r="S272" s="360"/>
      <c r="T272" s="361"/>
      <c r="U272" s="255">
        <f t="shared" si="65"/>
        <v>4</v>
      </c>
      <c r="V272" s="169"/>
      <c r="W272" s="169"/>
      <c r="X272" s="169"/>
      <c r="Y272" s="169"/>
      <c r="Z272" s="169"/>
      <c r="AA272" s="378"/>
      <c r="AB272" s="169"/>
      <c r="AC272" s="169"/>
      <c r="AD272" s="169"/>
      <c r="AE272" s="371"/>
      <c r="AF272" s="371"/>
      <c r="AG272" s="371"/>
      <c r="AH272" s="169"/>
      <c r="AI272" s="169"/>
      <c r="AJ272" s="169"/>
      <c r="AK272" s="169"/>
      <c r="AL272" s="169"/>
      <c r="AM272" s="169"/>
      <c r="AN272" s="176"/>
      <c r="AO272" s="176"/>
      <c r="AP272" s="176"/>
    </row>
    <row r="273" spans="1:42" s="253" customFormat="1" ht="21" hidden="1" customHeight="1">
      <c r="A273" s="252"/>
      <c r="B273" s="252"/>
      <c r="C273" s="252"/>
      <c r="D273" s="252"/>
      <c r="E273" s="252"/>
      <c r="F273" s="252"/>
      <c r="G273" s="252"/>
      <c r="I273" s="265">
        <f t="shared" si="61"/>
        <v>0</v>
      </c>
      <c r="J273" s="255">
        <f t="shared" si="64"/>
        <v>4</v>
      </c>
      <c r="K273" s="343">
        <f t="shared" si="63"/>
        <v>35</v>
      </c>
      <c r="L273" s="356"/>
      <c r="M273" s="356"/>
      <c r="N273" s="357">
        <f t="shared" si="62"/>
        <v>0</v>
      </c>
      <c r="O273" s="358"/>
      <c r="P273" s="358"/>
      <c r="Q273" s="359">
        <f t="shared" si="59"/>
        <v>0</v>
      </c>
      <c r="R273" s="359">
        <f t="shared" si="60"/>
        <v>0</v>
      </c>
      <c r="S273" s="360"/>
      <c r="T273" s="361"/>
      <c r="U273" s="255">
        <f t="shared" si="65"/>
        <v>4</v>
      </c>
      <c r="V273" s="169"/>
      <c r="W273" s="169"/>
      <c r="X273" s="169"/>
      <c r="Y273" s="169"/>
      <c r="Z273" s="169"/>
      <c r="AA273" s="378"/>
      <c r="AB273" s="169"/>
      <c r="AC273" s="169"/>
      <c r="AD273" s="169"/>
      <c r="AE273" s="371"/>
      <c r="AF273" s="371"/>
      <c r="AG273" s="371"/>
      <c r="AH273" s="169"/>
      <c r="AI273" s="169"/>
      <c r="AJ273" s="169"/>
      <c r="AK273" s="169"/>
      <c r="AL273" s="169"/>
      <c r="AM273" s="169"/>
      <c r="AN273" s="176"/>
      <c r="AO273" s="176"/>
      <c r="AP273" s="176"/>
    </row>
    <row r="274" spans="1:42" s="253" customFormat="1" ht="21" hidden="1" customHeight="1">
      <c r="A274" s="252"/>
      <c r="B274" s="252"/>
      <c r="C274" s="252"/>
      <c r="D274" s="252"/>
      <c r="E274" s="252"/>
      <c r="F274" s="252"/>
      <c r="G274" s="252"/>
      <c r="I274" s="265">
        <f t="shared" si="61"/>
        <v>0</v>
      </c>
      <c r="J274" s="255">
        <f t="shared" si="64"/>
        <v>4</v>
      </c>
      <c r="K274" s="343">
        <f t="shared" si="63"/>
        <v>36</v>
      </c>
      <c r="L274" s="356"/>
      <c r="M274" s="356"/>
      <c r="N274" s="357">
        <f t="shared" si="62"/>
        <v>0</v>
      </c>
      <c r="O274" s="358"/>
      <c r="P274" s="358"/>
      <c r="Q274" s="359">
        <f t="shared" si="59"/>
        <v>0</v>
      </c>
      <c r="R274" s="359">
        <f t="shared" si="60"/>
        <v>0</v>
      </c>
      <c r="S274" s="360"/>
      <c r="T274" s="361"/>
      <c r="U274" s="255">
        <f t="shared" si="65"/>
        <v>4</v>
      </c>
      <c r="V274" s="169"/>
      <c r="W274" s="169"/>
      <c r="X274" s="169"/>
      <c r="Y274" s="169"/>
      <c r="Z274" s="169"/>
      <c r="AA274" s="378"/>
      <c r="AB274" s="169"/>
      <c r="AC274" s="169"/>
      <c r="AD274" s="169"/>
      <c r="AE274" s="371"/>
      <c r="AF274" s="371"/>
      <c r="AG274" s="371"/>
      <c r="AH274" s="169"/>
      <c r="AI274" s="169"/>
      <c r="AJ274" s="169"/>
      <c r="AK274" s="169"/>
      <c r="AL274" s="169"/>
      <c r="AM274" s="169"/>
      <c r="AN274" s="176"/>
      <c r="AO274" s="176"/>
      <c r="AP274" s="176"/>
    </row>
    <row r="275" spans="1:42" s="253" customFormat="1" ht="21" hidden="1" customHeight="1" thickBot="1">
      <c r="A275" s="252"/>
      <c r="B275" s="252"/>
      <c r="C275" s="252"/>
      <c r="D275" s="252"/>
      <c r="E275" s="252"/>
      <c r="F275" s="252"/>
      <c r="G275" s="252"/>
      <c r="I275" s="265">
        <f t="shared" si="61"/>
        <v>0</v>
      </c>
      <c r="J275" s="255">
        <f t="shared" si="64"/>
        <v>4</v>
      </c>
      <c r="K275" s="385">
        <f t="shared" si="63"/>
        <v>37</v>
      </c>
      <c r="L275" s="356"/>
      <c r="M275" s="356"/>
      <c r="N275" s="387">
        <f t="shared" si="62"/>
        <v>0</v>
      </c>
      <c r="O275" s="388"/>
      <c r="P275" s="388"/>
      <c r="Q275" s="389">
        <f t="shared" si="59"/>
        <v>0</v>
      </c>
      <c r="R275" s="389">
        <f t="shared" si="60"/>
        <v>0</v>
      </c>
      <c r="S275" s="390"/>
      <c r="T275" s="391"/>
      <c r="U275" s="255">
        <f t="shared" si="65"/>
        <v>4</v>
      </c>
      <c r="V275" s="169"/>
      <c r="W275" s="169"/>
      <c r="X275" s="169"/>
      <c r="Y275" s="169"/>
      <c r="Z275" s="169"/>
      <c r="AA275" s="378"/>
      <c r="AB275" s="169"/>
      <c r="AC275" s="169"/>
      <c r="AD275" s="169"/>
      <c r="AE275" s="371"/>
      <c r="AF275" s="371"/>
      <c r="AG275" s="371"/>
      <c r="AH275" s="169"/>
      <c r="AI275" s="169"/>
      <c r="AJ275" s="169"/>
      <c r="AK275" s="169"/>
      <c r="AL275" s="169"/>
      <c r="AM275" s="169"/>
      <c r="AN275" s="176"/>
      <c r="AO275" s="176"/>
      <c r="AP275" s="176"/>
    </row>
    <row r="276" spans="1:42" s="253" customFormat="1" ht="21" hidden="1" customHeight="1">
      <c r="A276" s="252"/>
      <c r="B276" s="252"/>
      <c r="C276" s="252"/>
      <c r="D276" s="252"/>
      <c r="E276" s="252"/>
      <c r="F276" s="252"/>
      <c r="G276" s="252"/>
      <c r="I276" s="265">
        <f>IF((O$278+P$278)&gt;0,1,0)</f>
        <v>0</v>
      </c>
      <c r="J276" s="255">
        <f t="shared" si="64"/>
        <v>4</v>
      </c>
      <c r="K276" s="2439" t="s">
        <v>942</v>
      </c>
      <c r="L276" s="2441" t="s">
        <v>943</v>
      </c>
      <c r="M276" s="2443" t="s">
        <v>944</v>
      </c>
      <c r="N276" s="2443" t="s">
        <v>945</v>
      </c>
      <c r="O276" s="2445" t="s">
        <v>946</v>
      </c>
      <c r="P276" s="2445"/>
      <c r="Q276" s="2445" t="s">
        <v>947</v>
      </c>
      <c r="R276" s="2445"/>
      <c r="S276" s="2446" t="s">
        <v>948</v>
      </c>
      <c r="T276" s="2448" t="s">
        <v>1162</v>
      </c>
      <c r="U276" s="255">
        <f t="shared" si="65"/>
        <v>4</v>
      </c>
      <c r="V276" s="169"/>
      <c r="W276" s="169"/>
      <c r="X276" s="169"/>
      <c r="Y276" s="169"/>
      <c r="Z276" s="169"/>
      <c r="AA276" s="378"/>
      <c r="AB276" s="169"/>
      <c r="AC276" s="169"/>
      <c r="AD276" s="169"/>
      <c r="AE276" s="371"/>
      <c r="AF276" s="371"/>
      <c r="AG276" s="371"/>
      <c r="AH276" s="169"/>
      <c r="AI276" s="169"/>
      <c r="AJ276" s="169"/>
      <c r="AK276" s="169"/>
      <c r="AL276" s="169"/>
      <c r="AM276" s="169"/>
      <c r="AN276" s="176"/>
      <c r="AO276" s="176"/>
      <c r="AP276" s="176"/>
    </row>
    <row r="277" spans="1:42" s="253" customFormat="1" ht="21" hidden="1" customHeight="1">
      <c r="A277" s="252"/>
      <c r="B277" s="252"/>
      <c r="C277" s="252"/>
      <c r="D277" s="252"/>
      <c r="E277" s="252"/>
      <c r="F277" s="252"/>
      <c r="G277" s="252"/>
      <c r="I277" s="265">
        <f t="shared" ref="I277:I300" si="66">IF((O$278+P$278)&gt;0,1,0)</f>
        <v>0</v>
      </c>
      <c r="J277" s="255">
        <f t="shared" si="64"/>
        <v>4</v>
      </c>
      <c r="K277" s="2440"/>
      <c r="L277" s="2442"/>
      <c r="M277" s="2444"/>
      <c r="N277" s="2444"/>
      <c r="O277" s="334" t="s">
        <v>786</v>
      </c>
      <c r="P277" s="335" t="s">
        <v>787</v>
      </c>
      <c r="Q277" s="335" t="s">
        <v>786</v>
      </c>
      <c r="R277" s="336" t="s">
        <v>787</v>
      </c>
      <c r="S277" s="2447"/>
      <c r="T277" s="2449"/>
      <c r="U277" s="255">
        <f t="shared" si="65"/>
        <v>4</v>
      </c>
      <c r="V277" s="169"/>
      <c r="W277" s="169"/>
      <c r="X277" s="169"/>
      <c r="Y277" s="169"/>
      <c r="Z277" s="169"/>
      <c r="AA277" s="378"/>
      <c r="AB277" s="169"/>
      <c r="AC277" s="169"/>
      <c r="AD277" s="169"/>
      <c r="AE277" s="371"/>
      <c r="AF277" s="371"/>
      <c r="AG277" s="371"/>
      <c r="AH277" s="169"/>
      <c r="AI277" s="169"/>
      <c r="AJ277" s="169"/>
      <c r="AK277" s="169"/>
      <c r="AL277" s="169"/>
      <c r="AM277" s="169"/>
      <c r="AN277" s="176"/>
      <c r="AO277" s="176"/>
      <c r="AP277" s="176"/>
    </row>
    <row r="278" spans="1:42" s="253" customFormat="1" ht="21" hidden="1" customHeight="1">
      <c r="A278" s="252"/>
      <c r="B278" s="252"/>
      <c r="C278" s="252"/>
      <c r="D278" s="252"/>
      <c r="E278" s="252"/>
      <c r="F278" s="252"/>
      <c r="G278" s="252"/>
      <c r="I278" s="265">
        <f t="shared" si="66"/>
        <v>0</v>
      </c>
      <c r="J278" s="255">
        <f t="shared" si="64"/>
        <v>4</v>
      </c>
      <c r="K278" s="343">
        <f>+K50+1</f>
        <v>38</v>
      </c>
      <c r="L278" s="356"/>
      <c r="M278" s="356"/>
      <c r="N278" s="357">
        <f t="shared" ref="N278:N294" si="67">IF(O278+P278&gt;0,$W$227,)</f>
        <v>0</v>
      </c>
      <c r="O278" s="358"/>
      <c r="P278" s="358"/>
      <c r="Q278" s="359">
        <f t="shared" si="59"/>
        <v>0</v>
      </c>
      <c r="R278" s="359">
        <f t="shared" si="60"/>
        <v>0</v>
      </c>
      <c r="S278" s="360"/>
      <c r="T278" s="361"/>
      <c r="U278" s="255">
        <f t="shared" si="65"/>
        <v>4</v>
      </c>
      <c r="V278" s="169"/>
      <c r="W278" s="169"/>
      <c r="X278" s="169"/>
      <c r="Y278" s="169"/>
      <c r="Z278" s="169"/>
      <c r="AA278" s="378"/>
      <c r="AB278" s="169"/>
      <c r="AC278" s="169"/>
      <c r="AD278" s="169"/>
      <c r="AE278" s="371"/>
      <c r="AF278" s="371"/>
      <c r="AG278" s="371"/>
      <c r="AH278" s="169"/>
      <c r="AI278" s="169"/>
      <c r="AJ278" s="169"/>
      <c r="AK278" s="169"/>
      <c r="AL278" s="169"/>
      <c r="AM278" s="169"/>
      <c r="AN278" s="176"/>
      <c r="AO278" s="176"/>
      <c r="AP278" s="176"/>
    </row>
    <row r="279" spans="1:42" s="253" customFormat="1" ht="21" hidden="1" customHeight="1">
      <c r="A279" s="252"/>
      <c r="B279" s="252"/>
      <c r="C279" s="252"/>
      <c r="D279" s="252"/>
      <c r="E279" s="252"/>
      <c r="F279" s="252"/>
      <c r="G279" s="252"/>
      <c r="I279" s="265">
        <f t="shared" si="66"/>
        <v>0</v>
      </c>
      <c r="J279" s="255">
        <f t="shared" si="64"/>
        <v>4</v>
      </c>
      <c r="K279" s="343">
        <f t="shared" ref="K279:K300" si="68">+K278+1</f>
        <v>39</v>
      </c>
      <c r="L279" s="356"/>
      <c r="M279" s="356"/>
      <c r="N279" s="357">
        <f t="shared" si="67"/>
        <v>0</v>
      </c>
      <c r="O279" s="358"/>
      <c r="P279" s="358"/>
      <c r="Q279" s="359">
        <f t="shared" si="59"/>
        <v>0</v>
      </c>
      <c r="R279" s="359">
        <f t="shared" si="60"/>
        <v>0</v>
      </c>
      <c r="S279" s="360"/>
      <c r="T279" s="361"/>
      <c r="U279" s="255">
        <f t="shared" si="65"/>
        <v>4</v>
      </c>
      <c r="V279" s="169"/>
      <c r="W279" s="169"/>
      <c r="X279" s="169"/>
      <c r="Y279" s="169"/>
      <c r="Z279" s="169"/>
      <c r="AA279" s="378"/>
      <c r="AB279" s="169"/>
      <c r="AC279" s="169"/>
      <c r="AD279" s="169"/>
      <c r="AE279" s="371"/>
      <c r="AF279" s="371"/>
      <c r="AG279" s="371"/>
      <c r="AH279" s="169"/>
      <c r="AI279" s="169"/>
      <c r="AJ279" s="169"/>
      <c r="AK279" s="169"/>
      <c r="AL279" s="169"/>
      <c r="AM279" s="169"/>
      <c r="AN279" s="176"/>
      <c r="AO279" s="176"/>
      <c r="AP279" s="176"/>
    </row>
    <row r="280" spans="1:42" s="253" customFormat="1" ht="21" hidden="1" customHeight="1">
      <c r="A280" s="252"/>
      <c r="B280" s="252"/>
      <c r="C280" s="252"/>
      <c r="D280" s="252"/>
      <c r="E280" s="252"/>
      <c r="F280" s="252"/>
      <c r="G280" s="252"/>
      <c r="I280" s="265">
        <f t="shared" si="66"/>
        <v>0</v>
      </c>
      <c r="J280" s="255">
        <f t="shared" si="64"/>
        <v>4</v>
      </c>
      <c r="K280" s="343">
        <f t="shared" si="68"/>
        <v>40</v>
      </c>
      <c r="L280" s="356"/>
      <c r="M280" s="356"/>
      <c r="N280" s="357">
        <f t="shared" si="67"/>
        <v>0</v>
      </c>
      <c r="O280" s="358"/>
      <c r="P280" s="358"/>
      <c r="Q280" s="359">
        <f t="shared" si="59"/>
        <v>0</v>
      </c>
      <c r="R280" s="359">
        <f t="shared" si="60"/>
        <v>0</v>
      </c>
      <c r="S280" s="360"/>
      <c r="T280" s="361"/>
      <c r="U280" s="255">
        <f t="shared" si="65"/>
        <v>4</v>
      </c>
      <c r="V280" s="169"/>
      <c r="W280" s="169"/>
      <c r="X280" s="169"/>
      <c r="Y280" s="169"/>
      <c r="Z280" s="169"/>
      <c r="AA280" s="378"/>
      <c r="AB280" s="169"/>
      <c r="AC280" s="169"/>
      <c r="AD280" s="169"/>
      <c r="AE280" s="371"/>
      <c r="AF280" s="371"/>
      <c r="AG280" s="371"/>
      <c r="AH280" s="169"/>
      <c r="AI280" s="169"/>
      <c r="AJ280" s="169"/>
      <c r="AK280" s="169"/>
      <c r="AL280" s="169"/>
      <c r="AM280" s="169"/>
      <c r="AN280" s="176"/>
      <c r="AO280" s="176"/>
      <c r="AP280" s="176"/>
    </row>
    <row r="281" spans="1:42" s="253" customFormat="1" ht="21" hidden="1" customHeight="1">
      <c r="A281" s="252"/>
      <c r="B281" s="252"/>
      <c r="C281" s="252"/>
      <c r="D281" s="252"/>
      <c r="E281" s="252"/>
      <c r="F281" s="252"/>
      <c r="G281" s="252"/>
      <c r="I281" s="265">
        <f t="shared" si="66"/>
        <v>0</v>
      </c>
      <c r="J281" s="255">
        <f t="shared" si="64"/>
        <v>4</v>
      </c>
      <c r="K281" s="343">
        <f t="shared" si="68"/>
        <v>41</v>
      </c>
      <c r="L281" s="356"/>
      <c r="M281" s="356"/>
      <c r="N281" s="357">
        <f t="shared" si="67"/>
        <v>0</v>
      </c>
      <c r="O281" s="358"/>
      <c r="P281" s="358"/>
      <c r="Q281" s="359">
        <f t="shared" si="59"/>
        <v>0</v>
      </c>
      <c r="R281" s="359">
        <f t="shared" si="60"/>
        <v>0</v>
      </c>
      <c r="S281" s="360"/>
      <c r="T281" s="361"/>
      <c r="U281" s="255">
        <f t="shared" si="65"/>
        <v>4</v>
      </c>
      <c r="V281" s="169"/>
      <c r="W281" s="169"/>
      <c r="X281" s="169"/>
      <c r="Y281" s="169"/>
      <c r="Z281" s="169"/>
      <c r="AA281" s="378"/>
      <c r="AB281" s="169"/>
      <c r="AC281" s="169"/>
      <c r="AD281" s="169"/>
      <c r="AE281" s="371"/>
      <c r="AF281" s="371"/>
      <c r="AG281" s="371"/>
      <c r="AH281" s="169"/>
      <c r="AI281" s="169"/>
      <c r="AJ281" s="169"/>
      <c r="AK281" s="169"/>
      <c r="AL281" s="169"/>
      <c r="AM281" s="169"/>
      <c r="AN281" s="176"/>
      <c r="AO281" s="176"/>
      <c r="AP281" s="176"/>
    </row>
    <row r="282" spans="1:42" s="253" customFormat="1" ht="21" hidden="1" customHeight="1">
      <c r="A282" s="252"/>
      <c r="B282" s="252"/>
      <c r="C282" s="252"/>
      <c r="D282" s="252"/>
      <c r="E282" s="252"/>
      <c r="F282" s="252"/>
      <c r="G282" s="252"/>
      <c r="I282" s="265">
        <f t="shared" si="66"/>
        <v>0</v>
      </c>
      <c r="J282" s="255">
        <f t="shared" si="64"/>
        <v>4</v>
      </c>
      <c r="K282" s="343">
        <f t="shared" si="68"/>
        <v>42</v>
      </c>
      <c r="L282" s="356"/>
      <c r="M282" s="356"/>
      <c r="N282" s="357">
        <f t="shared" si="67"/>
        <v>0</v>
      </c>
      <c r="O282" s="358"/>
      <c r="P282" s="358"/>
      <c r="Q282" s="359">
        <f t="shared" si="59"/>
        <v>0</v>
      </c>
      <c r="R282" s="359">
        <f t="shared" si="60"/>
        <v>0</v>
      </c>
      <c r="S282" s="360"/>
      <c r="T282" s="361"/>
      <c r="U282" s="255">
        <f t="shared" si="65"/>
        <v>4</v>
      </c>
      <c r="V282" s="169"/>
      <c r="W282" s="169"/>
      <c r="X282" s="169"/>
      <c r="Y282" s="169"/>
      <c r="Z282" s="169"/>
      <c r="AA282" s="378"/>
      <c r="AB282" s="169"/>
      <c r="AC282" s="169"/>
      <c r="AD282" s="169"/>
      <c r="AE282" s="371"/>
      <c r="AF282" s="371"/>
      <c r="AG282" s="371"/>
      <c r="AH282" s="169"/>
      <c r="AI282" s="169"/>
      <c r="AJ282" s="169"/>
      <c r="AK282" s="169"/>
      <c r="AL282" s="169"/>
      <c r="AM282" s="169"/>
      <c r="AN282" s="176"/>
      <c r="AO282" s="176"/>
      <c r="AP282" s="176"/>
    </row>
    <row r="283" spans="1:42" s="253" customFormat="1" ht="21" hidden="1" customHeight="1">
      <c r="A283" s="252"/>
      <c r="B283" s="252"/>
      <c r="C283" s="252"/>
      <c r="D283" s="252"/>
      <c r="E283" s="252"/>
      <c r="F283" s="252"/>
      <c r="G283" s="252"/>
      <c r="I283" s="265">
        <f t="shared" si="66"/>
        <v>0</v>
      </c>
      <c r="J283" s="255">
        <f t="shared" si="64"/>
        <v>4</v>
      </c>
      <c r="K283" s="343">
        <f t="shared" si="68"/>
        <v>43</v>
      </c>
      <c r="L283" s="356"/>
      <c r="M283" s="356"/>
      <c r="N283" s="357">
        <f t="shared" si="67"/>
        <v>0</v>
      </c>
      <c r="O283" s="358"/>
      <c r="P283" s="358"/>
      <c r="Q283" s="359">
        <f t="shared" si="59"/>
        <v>0</v>
      </c>
      <c r="R283" s="359">
        <f t="shared" si="60"/>
        <v>0</v>
      </c>
      <c r="S283" s="360"/>
      <c r="T283" s="361"/>
      <c r="U283" s="255">
        <f t="shared" si="65"/>
        <v>4</v>
      </c>
      <c r="V283" s="169"/>
      <c r="W283" s="169"/>
      <c r="X283" s="169"/>
      <c r="Y283" s="169"/>
      <c r="Z283" s="169"/>
      <c r="AA283" s="378"/>
      <c r="AB283" s="169"/>
      <c r="AC283" s="169"/>
      <c r="AD283" s="169"/>
      <c r="AE283" s="371"/>
      <c r="AF283" s="371"/>
      <c r="AG283" s="371"/>
      <c r="AH283" s="169"/>
      <c r="AI283" s="169"/>
      <c r="AJ283" s="169"/>
      <c r="AK283" s="169"/>
      <c r="AL283" s="169"/>
      <c r="AM283" s="169"/>
      <c r="AN283" s="176"/>
      <c r="AO283" s="176"/>
      <c r="AP283" s="176"/>
    </row>
    <row r="284" spans="1:42" s="253" customFormat="1" ht="21" hidden="1" customHeight="1">
      <c r="A284" s="252"/>
      <c r="B284" s="252"/>
      <c r="C284" s="252"/>
      <c r="D284" s="252"/>
      <c r="E284" s="252"/>
      <c r="F284" s="252"/>
      <c r="G284" s="252"/>
      <c r="I284" s="265">
        <f t="shared" si="66"/>
        <v>0</v>
      </c>
      <c r="J284" s="255">
        <f t="shared" si="64"/>
        <v>4</v>
      </c>
      <c r="K284" s="343">
        <f t="shared" si="68"/>
        <v>44</v>
      </c>
      <c r="L284" s="356"/>
      <c r="M284" s="356"/>
      <c r="N284" s="357">
        <f t="shared" si="67"/>
        <v>0</v>
      </c>
      <c r="O284" s="358"/>
      <c r="P284" s="358"/>
      <c r="Q284" s="359">
        <f t="shared" si="59"/>
        <v>0</v>
      </c>
      <c r="R284" s="359">
        <f t="shared" si="60"/>
        <v>0</v>
      </c>
      <c r="S284" s="360"/>
      <c r="T284" s="361"/>
      <c r="U284" s="255">
        <f t="shared" si="65"/>
        <v>4</v>
      </c>
      <c r="V284" s="169"/>
      <c r="W284" s="169"/>
      <c r="X284" s="169"/>
      <c r="Y284" s="169"/>
      <c r="Z284" s="169"/>
      <c r="AA284" s="378"/>
      <c r="AB284" s="169"/>
      <c r="AC284" s="169"/>
      <c r="AD284" s="169"/>
      <c r="AE284" s="371"/>
      <c r="AF284" s="371"/>
      <c r="AG284" s="371"/>
      <c r="AH284" s="169"/>
      <c r="AI284" s="169"/>
      <c r="AJ284" s="169"/>
      <c r="AK284" s="169"/>
      <c r="AL284" s="169"/>
      <c r="AM284" s="169"/>
      <c r="AN284" s="176"/>
      <c r="AO284" s="176"/>
      <c r="AP284" s="176"/>
    </row>
    <row r="285" spans="1:42" s="253" customFormat="1" ht="21" hidden="1" customHeight="1">
      <c r="A285" s="252"/>
      <c r="B285" s="252"/>
      <c r="C285" s="252"/>
      <c r="D285" s="252"/>
      <c r="E285" s="252"/>
      <c r="F285" s="252"/>
      <c r="G285" s="252"/>
      <c r="I285" s="265">
        <f t="shared" si="66"/>
        <v>0</v>
      </c>
      <c r="J285" s="255">
        <f t="shared" si="64"/>
        <v>4</v>
      </c>
      <c r="K285" s="343">
        <f t="shared" si="68"/>
        <v>45</v>
      </c>
      <c r="L285" s="356"/>
      <c r="M285" s="356"/>
      <c r="N285" s="357">
        <f t="shared" si="67"/>
        <v>0</v>
      </c>
      <c r="O285" s="358"/>
      <c r="P285" s="358"/>
      <c r="Q285" s="359">
        <f t="shared" si="59"/>
        <v>0</v>
      </c>
      <c r="R285" s="359">
        <f t="shared" si="60"/>
        <v>0</v>
      </c>
      <c r="S285" s="360"/>
      <c r="T285" s="361"/>
      <c r="U285" s="255">
        <f t="shared" si="65"/>
        <v>4</v>
      </c>
      <c r="V285" s="169"/>
      <c r="W285" s="169"/>
      <c r="X285" s="169"/>
      <c r="Y285" s="169"/>
      <c r="Z285" s="169"/>
      <c r="AA285" s="378"/>
      <c r="AB285" s="169"/>
      <c r="AC285" s="169"/>
      <c r="AD285" s="169"/>
      <c r="AE285" s="371"/>
      <c r="AF285" s="371"/>
      <c r="AG285" s="371"/>
      <c r="AH285" s="169"/>
      <c r="AI285" s="169"/>
      <c r="AJ285" s="169"/>
      <c r="AK285" s="169"/>
      <c r="AL285" s="169"/>
      <c r="AM285" s="169"/>
      <c r="AN285" s="176"/>
      <c r="AO285" s="176"/>
      <c r="AP285" s="176"/>
    </row>
    <row r="286" spans="1:42" s="253" customFormat="1" ht="21" hidden="1" customHeight="1">
      <c r="A286" s="252"/>
      <c r="B286" s="252"/>
      <c r="C286" s="252"/>
      <c r="D286" s="252"/>
      <c r="E286" s="252"/>
      <c r="F286" s="252"/>
      <c r="G286" s="252"/>
      <c r="I286" s="265">
        <f t="shared" si="66"/>
        <v>0</v>
      </c>
      <c r="J286" s="255">
        <f t="shared" si="64"/>
        <v>4</v>
      </c>
      <c r="K286" s="343">
        <f t="shared" si="68"/>
        <v>46</v>
      </c>
      <c r="L286" s="356"/>
      <c r="M286" s="356"/>
      <c r="N286" s="357">
        <f t="shared" si="67"/>
        <v>0</v>
      </c>
      <c r="O286" s="358"/>
      <c r="P286" s="358"/>
      <c r="Q286" s="359">
        <f t="shared" si="59"/>
        <v>0</v>
      </c>
      <c r="R286" s="359">
        <f t="shared" si="60"/>
        <v>0</v>
      </c>
      <c r="S286" s="360"/>
      <c r="T286" s="361"/>
      <c r="U286" s="255">
        <f t="shared" si="65"/>
        <v>4</v>
      </c>
      <c r="V286" s="169"/>
      <c r="W286" s="169"/>
      <c r="X286" s="169"/>
      <c r="Y286" s="169"/>
      <c r="Z286" s="169"/>
      <c r="AA286" s="378"/>
      <c r="AB286" s="169"/>
      <c r="AC286" s="169"/>
      <c r="AD286" s="169"/>
      <c r="AE286" s="371"/>
      <c r="AF286" s="371"/>
      <c r="AG286" s="371"/>
      <c r="AH286" s="169"/>
      <c r="AI286" s="169"/>
      <c r="AJ286" s="169"/>
      <c r="AK286" s="169"/>
      <c r="AL286" s="169"/>
      <c r="AM286" s="169"/>
      <c r="AN286" s="176"/>
      <c r="AO286" s="176"/>
      <c r="AP286" s="176"/>
    </row>
    <row r="287" spans="1:42" s="253" customFormat="1" ht="21" hidden="1" customHeight="1">
      <c r="A287" s="252"/>
      <c r="B287" s="252"/>
      <c r="C287" s="252"/>
      <c r="D287" s="252"/>
      <c r="E287" s="252"/>
      <c r="F287" s="252"/>
      <c r="G287" s="252"/>
      <c r="I287" s="265">
        <f t="shared" si="66"/>
        <v>0</v>
      </c>
      <c r="J287" s="255">
        <f t="shared" si="64"/>
        <v>4</v>
      </c>
      <c r="K287" s="343">
        <f t="shared" si="68"/>
        <v>47</v>
      </c>
      <c r="L287" s="356"/>
      <c r="M287" s="356"/>
      <c r="N287" s="357">
        <f t="shared" si="67"/>
        <v>0</v>
      </c>
      <c r="O287" s="358"/>
      <c r="P287" s="358"/>
      <c r="Q287" s="359">
        <f t="shared" si="59"/>
        <v>0</v>
      </c>
      <c r="R287" s="359">
        <f t="shared" si="60"/>
        <v>0</v>
      </c>
      <c r="S287" s="360"/>
      <c r="T287" s="361"/>
      <c r="U287" s="255">
        <f t="shared" si="65"/>
        <v>4</v>
      </c>
      <c r="V287" s="169"/>
      <c r="W287" s="169"/>
      <c r="X287" s="169"/>
      <c r="Y287" s="169"/>
      <c r="Z287" s="169"/>
      <c r="AA287" s="378"/>
      <c r="AB287" s="169"/>
      <c r="AC287" s="169"/>
      <c r="AD287" s="169"/>
      <c r="AE287" s="371"/>
      <c r="AF287" s="371"/>
      <c r="AG287" s="371"/>
      <c r="AH287" s="169"/>
      <c r="AI287" s="169"/>
      <c r="AJ287" s="169"/>
      <c r="AK287" s="169"/>
      <c r="AL287" s="169"/>
      <c r="AM287" s="169"/>
      <c r="AN287" s="176"/>
      <c r="AO287" s="176"/>
      <c r="AP287" s="176"/>
    </row>
    <row r="288" spans="1:42" s="253" customFormat="1" ht="21" hidden="1" customHeight="1">
      <c r="A288" s="252"/>
      <c r="B288" s="252"/>
      <c r="C288" s="252"/>
      <c r="D288" s="252"/>
      <c r="E288" s="252"/>
      <c r="F288" s="252"/>
      <c r="G288" s="252"/>
      <c r="I288" s="265">
        <f t="shared" si="66"/>
        <v>0</v>
      </c>
      <c r="J288" s="255">
        <f t="shared" si="64"/>
        <v>4</v>
      </c>
      <c r="K288" s="343">
        <f t="shared" si="68"/>
        <v>48</v>
      </c>
      <c r="L288" s="356"/>
      <c r="M288" s="356"/>
      <c r="N288" s="357">
        <f t="shared" si="67"/>
        <v>0</v>
      </c>
      <c r="O288" s="358"/>
      <c r="P288" s="358"/>
      <c r="Q288" s="359">
        <f t="shared" si="59"/>
        <v>0</v>
      </c>
      <c r="R288" s="359">
        <f t="shared" si="60"/>
        <v>0</v>
      </c>
      <c r="S288" s="360"/>
      <c r="T288" s="361"/>
      <c r="U288" s="255">
        <f t="shared" si="65"/>
        <v>4</v>
      </c>
      <c r="V288" s="169"/>
      <c r="W288" s="169"/>
      <c r="X288" s="169"/>
      <c r="Y288" s="169"/>
      <c r="Z288" s="169"/>
      <c r="AA288" s="378"/>
      <c r="AB288" s="169"/>
      <c r="AC288" s="169"/>
      <c r="AD288" s="169"/>
      <c r="AE288" s="371"/>
      <c r="AF288" s="371"/>
      <c r="AG288" s="371"/>
      <c r="AH288" s="169"/>
      <c r="AI288" s="169"/>
      <c r="AJ288" s="169"/>
      <c r="AK288" s="169"/>
      <c r="AL288" s="169"/>
      <c r="AM288" s="169"/>
      <c r="AN288" s="176"/>
      <c r="AO288" s="176"/>
      <c r="AP288" s="176"/>
    </row>
    <row r="289" spans="1:42" s="253" customFormat="1" ht="21" hidden="1" customHeight="1">
      <c r="A289" s="252"/>
      <c r="B289" s="252"/>
      <c r="C289" s="252"/>
      <c r="D289" s="252"/>
      <c r="E289" s="252"/>
      <c r="F289" s="252"/>
      <c r="G289" s="252"/>
      <c r="I289" s="265">
        <f t="shared" si="66"/>
        <v>0</v>
      </c>
      <c r="J289" s="255">
        <f t="shared" si="64"/>
        <v>4</v>
      </c>
      <c r="K289" s="343">
        <f t="shared" si="68"/>
        <v>49</v>
      </c>
      <c r="L289" s="356"/>
      <c r="M289" s="356"/>
      <c r="N289" s="357">
        <f t="shared" si="67"/>
        <v>0</v>
      </c>
      <c r="O289" s="358"/>
      <c r="P289" s="358"/>
      <c r="Q289" s="359">
        <f t="shared" si="59"/>
        <v>0</v>
      </c>
      <c r="R289" s="359">
        <f t="shared" si="60"/>
        <v>0</v>
      </c>
      <c r="S289" s="360"/>
      <c r="T289" s="361"/>
      <c r="U289" s="255">
        <f t="shared" si="65"/>
        <v>4</v>
      </c>
      <c r="V289" s="169"/>
      <c r="W289" s="169"/>
      <c r="X289" s="169"/>
      <c r="Y289" s="169"/>
      <c r="Z289" s="169"/>
      <c r="AA289" s="378"/>
      <c r="AB289" s="169"/>
      <c r="AC289" s="169"/>
      <c r="AD289" s="169"/>
      <c r="AE289" s="371"/>
      <c r="AF289" s="371"/>
      <c r="AG289" s="371"/>
      <c r="AH289" s="169"/>
      <c r="AI289" s="169"/>
      <c r="AJ289" s="169"/>
      <c r="AK289" s="169"/>
      <c r="AL289" s="169"/>
      <c r="AM289" s="169"/>
      <c r="AN289" s="176"/>
      <c r="AO289" s="176"/>
      <c r="AP289" s="176"/>
    </row>
    <row r="290" spans="1:42" s="253" customFormat="1" ht="21" hidden="1" customHeight="1">
      <c r="A290" s="252"/>
      <c r="B290" s="252"/>
      <c r="C290" s="252"/>
      <c r="D290" s="252"/>
      <c r="E290" s="252"/>
      <c r="F290" s="252"/>
      <c r="G290" s="252"/>
      <c r="I290" s="265">
        <f t="shared" si="66"/>
        <v>0</v>
      </c>
      <c r="J290" s="255">
        <f t="shared" si="64"/>
        <v>4</v>
      </c>
      <c r="K290" s="343">
        <f t="shared" si="68"/>
        <v>50</v>
      </c>
      <c r="L290" s="356"/>
      <c r="M290" s="356"/>
      <c r="N290" s="357">
        <f t="shared" si="67"/>
        <v>0</v>
      </c>
      <c r="O290" s="358"/>
      <c r="P290" s="358"/>
      <c r="Q290" s="359">
        <f t="shared" si="59"/>
        <v>0</v>
      </c>
      <c r="R290" s="359">
        <f t="shared" si="60"/>
        <v>0</v>
      </c>
      <c r="S290" s="360"/>
      <c r="T290" s="361"/>
      <c r="U290" s="255">
        <f t="shared" si="65"/>
        <v>4</v>
      </c>
      <c r="V290" s="169"/>
      <c r="W290" s="169"/>
      <c r="X290" s="169"/>
      <c r="Y290" s="169"/>
      <c r="Z290" s="169"/>
      <c r="AA290" s="378"/>
      <c r="AB290" s="169"/>
      <c r="AC290" s="169"/>
      <c r="AD290" s="169"/>
      <c r="AE290" s="371"/>
      <c r="AF290" s="371"/>
      <c r="AG290" s="371"/>
      <c r="AH290" s="169"/>
      <c r="AI290" s="169"/>
      <c r="AJ290" s="169"/>
      <c r="AK290" s="169"/>
      <c r="AL290" s="169"/>
      <c r="AM290" s="169"/>
      <c r="AN290" s="176"/>
      <c r="AO290" s="176"/>
      <c r="AP290" s="176"/>
    </row>
    <row r="291" spans="1:42" s="253" customFormat="1" ht="21" hidden="1" customHeight="1">
      <c r="A291" s="252"/>
      <c r="B291" s="252"/>
      <c r="C291" s="252"/>
      <c r="D291" s="252"/>
      <c r="E291" s="252"/>
      <c r="F291" s="252"/>
      <c r="G291" s="252"/>
      <c r="I291" s="265">
        <f t="shared" si="66"/>
        <v>0</v>
      </c>
      <c r="J291" s="255">
        <f t="shared" si="64"/>
        <v>4</v>
      </c>
      <c r="K291" s="343">
        <f t="shared" si="68"/>
        <v>51</v>
      </c>
      <c r="L291" s="356"/>
      <c r="M291" s="356"/>
      <c r="N291" s="357">
        <f t="shared" si="67"/>
        <v>0</v>
      </c>
      <c r="O291" s="358"/>
      <c r="P291" s="358"/>
      <c r="Q291" s="359">
        <f t="shared" si="59"/>
        <v>0</v>
      </c>
      <c r="R291" s="359">
        <f t="shared" si="60"/>
        <v>0</v>
      </c>
      <c r="S291" s="360"/>
      <c r="T291" s="361"/>
      <c r="U291" s="255">
        <f t="shared" si="65"/>
        <v>4</v>
      </c>
      <c r="V291" s="169"/>
      <c r="W291" s="169"/>
      <c r="X291" s="169"/>
      <c r="Y291" s="169"/>
      <c r="Z291" s="169"/>
      <c r="AA291" s="378"/>
      <c r="AB291" s="169"/>
      <c r="AC291" s="169"/>
      <c r="AD291" s="169"/>
      <c r="AE291" s="371"/>
      <c r="AF291" s="371"/>
      <c r="AG291" s="371"/>
      <c r="AH291" s="169"/>
      <c r="AI291" s="169"/>
      <c r="AJ291" s="169"/>
      <c r="AK291" s="169"/>
      <c r="AL291" s="169"/>
      <c r="AM291" s="169"/>
      <c r="AN291" s="176"/>
      <c r="AO291" s="176"/>
      <c r="AP291" s="176"/>
    </row>
    <row r="292" spans="1:42" s="253" customFormat="1" ht="21" hidden="1" customHeight="1">
      <c r="A292" s="252"/>
      <c r="B292" s="252"/>
      <c r="C292" s="252"/>
      <c r="D292" s="252"/>
      <c r="E292" s="252"/>
      <c r="F292" s="252"/>
      <c r="G292" s="252"/>
      <c r="I292" s="265">
        <f t="shared" si="66"/>
        <v>0</v>
      </c>
      <c r="J292" s="255">
        <f t="shared" si="64"/>
        <v>4</v>
      </c>
      <c r="K292" s="343">
        <f t="shared" si="68"/>
        <v>52</v>
      </c>
      <c r="L292" s="356"/>
      <c r="M292" s="356"/>
      <c r="N292" s="357">
        <f t="shared" si="67"/>
        <v>0</v>
      </c>
      <c r="O292" s="358"/>
      <c r="P292" s="358"/>
      <c r="Q292" s="359">
        <f t="shared" si="59"/>
        <v>0</v>
      </c>
      <c r="R292" s="359">
        <f t="shared" si="60"/>
        <v>0</v>
      </c>
      <c r="S292" s="360"/>
      <c r="T292" s="361"/>
      <c r="U292" s="255">
        <f t="shared" si="65"/>
        <v>4</v>
      </c>
      <c r="V292" s="169"/>
      <c r="W292" s="169"/>
      <c r="X292" s="169"/>
      <c r="Y292" s="169"/>
      <c r="Z292" s="169"/>
      <c r="AA292" s="378"/>
      <c r="AB292" s="169"/>
      <c r="AC292" s="169"/>
      <c r="AD292" s="169"/>
      <c r="AE292" s="371"/>
      <c r="AF292" s="371"/>
      <c r="AG292" s="371"/>
      <c r="AH292" s="169"/>
      <c r="AI292" s="169"/>
      <c r="AJ292" s="169"/>
      <c r="AK292" s="169"/>
      <c r="AL292" s="169"/>
      <c r="AM292" s="169"/>
      <c r="AN292" s="176"/>
      <c r="AO292" s="176"/>
      <c r="AP292" s="176"/>
    </row>
    <row r="293" spans="1:42" s="253" customFormat="1" ht="21" hidden="1" customHeight="1">
      <c r="A293" s="252"/>
      <c r="B293" s="252"/>
      <c r="C293" s="252"/>
      <c r="D293" s="252"/>
      <c r="E293" s="252"/>
      <c r="F293" s="252"/>
      <c r="G293" s="252"/>
      <c r="I293" s="265">
        <f t="shared" si="66"/>
        <v>0</v>
      </c>
      <c r="J293" s="255">
        <f t="shared" si="64"/>
        <v>4</v>
      </c>
      <c r="K293" s="343">
        <f t="shared" si="68"/>
        <v>53</v>
      </c>
      <c r="L293" s="356"/>
      <c r="M293" s="356"/>
      <c r="N293" s="357">
        <f t="shared" si="67"/>
        <v>0</v>
      </c>
      <c r="O293" s="358"/>
      <c r="P293" s="358"/>
      <c r="Q293" s="359">
        <f t="shared" si="59"/>
        <v>0</v>
      </c>
      <c r="R293" s="359">
        <f t="shared" si="60"/>
        <v>0</v>
      </c>
      <c r="S293" s="360"/>
      <c r="T293" s="361"/>
      <c r="U293" s="255">
        <f t="shared" si="65"/>
        <v>4</v>
      </c>
      <c r="V293" s="169"/>
      <c r="W293" s="169"/>
      <c r="X293" s="169"/>
      <c r="Y293" s="169"/>
      <c r="Z293" s="169"/>
      <c r="AA293" s="378"/>
      <c r="AB293" s="169"/>
      <c r="AC293" s="169"/>
      <c r="AD293" s="169"/>
      <c r="AE293" s="371"/>
      <c r="AF293" s="371"/>
      <c r="AG293" s="371"/>
      <c r="AH293" s="169"/>
      <c r="AI293" s="169"/>
      <c r="AJ293" s="169"/>
      <c r="AK293" s="169"/>
      <c r="AL293" s="169"/>
      <c r="AM293" s="169"/>
      <c r="AN293" s="176"/>
      <c r="AO293" s="176"/>
      <c r="AP293" s="176"/>
    </row>
    <row r="294" spans="1:42" s="253" customFormat="1" ht="21" hidden="1" customHeight="1">
      <c r="A294" s="252"/>
      <c r="B294" s="252"/>
      <c r="C294" s="252"/>
      <c r="D294" s="252"/>
      <c r="E294" s="252"/>
      <c r="F294" s="252"/>
      <c r="G294" s="252"/>
      <c r="I294" s="265">
        <f t="shared" si="66"/>
        <v>0</v>
      </c>
      <c r="J294" s="255">
        <f t="shared" si="64"/>
        <v>4</v>
      </c>
      <c r="K294" s="343">
        <f t="shared" si="68"/>
        <v>54</v>
      </c>
      <c r="L294" s="356"/>
      <c r="M294" s="356"/>
      <c r="N294" s="357">
        <f t="shared" si="67"/>
        <v>0</v>
      </c>
      <c r="O294" s="358"/>
      <c r="P294" s="358"/>
      <c r="Q294" s="359">
        <f t="shared" si="59"/>
        <v>0</v>
      </c>
      <c r="R294" s="359">
        <f t="shared" si="60"/>
        <v>0</v>
      </c>
      <c r="S294" s="360"/>
      <c r="T294" s="361"/>
      <c r="U294" s="255">
        <f t="shared" si="65"/>
        <v>4</v>
      </c>
      <c r="V294" s="169"/>
      <c r="W294" s="169"/>
      <c r="X294" s="169"/>
      <c r="Y294" s="169"/>
      <c r="Z294" s="169"/>
      <c r="AA294" s="378"/>
      <c r="AB294" s="169"/>
      <c r="AC294" s="169"/>
      <c r="AD294" s="169"/>
      <c r="AE294" s="371"/>
      <c r="AF294" s="371"/>
      <c r="AG294" s="371"/>
      <c r="AH294" s="169"/>
      <c r="AI294" s="169"/>
      <c r="AJ294" s="169"/>
      <c r="AK294" s="169"/>
      <c r="AL294" s="169"/>
      <c r="AM294" s="169"/>
      <c r="AN294" s="176"/>
      <c r="AO294" s="176"/>
      <c r="AP294" s="176"/>
    </row>
    <row r="295" spans="1:42" s="253" customFormat="1" ht="21" hidden="1" customHeight="1">
      <c r="A295" s="252"/>
      <c r="B295" s="252"/>
      <c r="C295" s="252"/>
      <c r="D295" s="252"/>
      <c r="E295" s="252"/>
      <c r="F295" s="252"/>
      <c r="G295" s="252"/>
      <c r="I295" s="265">
        <f t="shared" si="66"/>
        <v>0</v>
      </c>
      <c r="J295" s="255">
        <f t="shared" ref="J295:J300" si="69">IF($Q$229&gt;0,4,)</f>
        <v>4</v>
      </c>
      <c r="K295" s="343">
        <f t="shared" si="68"/>
        <v>55</v>
      </c>
      <c r="L295" s="356"/>
      <c r="M295" s="356"/>
      <c r="N295" s="357">
        <f t="shared" ref="N295:N300" si="70">IF(O295+P295&gt;0,$W$227,)</f>
        <v>0</v>
      </c>
      <c r="O295" s="358"/>
      <c r="P295" s="358"/>
      <c r="Q295" s="359">
        <f t="shared" ref="Q295:Q300" si="71">ROUND(O295*50,0)</f>
        <v>0</v>
      </c>
      <c r="R295" s="359">
        <f t="shared" ref="R295:R300" si="72">ROUND(P295*50,0)</f>
        <v>0</v>
      </c>
      <c r="S295" s="360"/>
      <c r="T295" s="361"/>
      <c r="U295" s="255">
        <f t="shared" ref="U295:U300" si="73">IF($Q$229&gt;0,4,)</f>
        <v>4</v>
      </c>
      <c r="V295" s="169"/>
      <c r="W295" s="169"/>
      <c r="X295" s="169"/>
      <c r="Y295" s="169"/>
      <c r="Z295" s="169"/>
      <c r="AA295" s="378"/>
      <c r="AB295" s="169"/>
      <c r="AC295" s="169"/>
      <c r="AD295" s="169"/>
      <c r="AE295" s="371"/>
      <c r="AF295" s="371"/>
      <c r="AG295" s="371"/>
      <c r="AH295" s="169"/>
      <c r="AI295" s="169"/>
      <c r="AJ295" s="169"/>
      <c r="AK295" s="169"/>
      <c r="AL295" s="169"/>
      <c r="AM295" s="169"/>
      <c r="AN295" s="176"/>
      <c r="AO295" s="176"/>
      <c r="AP295" s="176"/>
    </row>
    <row r="296" spans="1:42" s="253" customFormat="1" ht="21" hidden="1" customHeight="1">
      <c r="A296" s="252"/>
      <c r="B296" s="252"/>
      <c r="C296" s="252"/>
      <c r="D296" s="252"/>
      <c r="E296" s="252"/>
      <c r="F296" s="252"/>
      <c r="G296" s="252"/>
      <c r="I296" s="265">
        <f t="shared" si="66"/>
        <v>0</v>
      </c>
      <c r="J296" s="255">
        <f t="shared" si="69"/>
        <v>4</v>
      </c>
      <c r="K296" s="343">
        <f t="shared" si="68"/>
        <v>56</v>
      </c>
      <c r="L296" s="356"/>
      <c r="M296" s="356"/>
      <c r="N296" s="357">
        <f t="shared" si="70"/>
        <v>0</v>
      </c>
      <c r="O296" s="358"/>
      <c r="P296" s="358"/>
      <c r="Q296" s="359">
        <f t="shared" si="71"/>
        <v>0</v>
      </c>
      <c r="R296" s="359">
        <f t="shared" si="72"/>
        <v>0</v>
      </c>
      <c r="S296" s="360"/>
      <c r="T296" s="361"/>
      <c r="U296" s="255">
        <f t="shared" si="73"/>
        <v>4</v>
      </c>
      <c r="V296" s="169"/>
      <c r="W296" s="169"/>
      <c r="X296" s="169"/>
      <c r="Y296" s="169"/>
      <c r="Z296" s="169"/>
      <c r="AA296" s="378"/>
      <c r="AB296" s="169"/>
      <c r="AC296" s="169"/>
      <c r="AD296" s="169"/>
      <c r="AE296" s="371"/>
      <c r="AF296" s="371"/>
      <c r="AG296" s="371"/>
      <c r="AH296" s="169"/>
      <c r="AI296" s="169"/>
      <c r="AJ296" s="169"/>
      <c r="AK296" s="169"/>
      <c r="AL296" s="169"/>
      <c r="AM296" s="169"/>
      <c r="AN296" s="176"/>
      <c r="AO296" s="176"/>
      <c r="AP296" s="176"/>
    </row>
    <row r="297" spans="1:42" s="253" customFormat="1" ht="21" hidden="1" customHeight="1">
      <c r="A297" s="252"/>
      <c r="B297" s="252"/>
      <c r="C297" s="252"/>
      <c r="D297" s="252"/>
      <c r="E297" s="252"/>
      <c r="F297" s="252"/>
      <c r="G297" s="252"/>
      <c r="I297" s="265">
        <f t="shared" si="66"/>
        <v>0</v>
      </c>
      <c r="J297" s="255">
        <f t="shared" si="69"/>
        <v>4</v>
      </c>
      <c r="K297" s="343">
        <f t="shared" si="68"/>
        <v>57</v>
      </c>
      <c r="L297" s="356"/>
      <c r="M297" s="356"/>
      <c r="N297" s="357">
        <f t="shared" si="70"/>
        <v>0</v>
      </c>
      <c r="O297" s="358"/>
      <c r="P297" s="358"/>
      <c r="Q297" s="359">
        <f t="shared" si="71"/>
        <v>0</v>
      </c>
      <c r="R297" s="359">
        <f t="shared" si="72"/>
        <v>0</v>
      </c>
      <c r="S297" s="360"/>
      <c r="T297" s="361"/>
      <c r="U297" s="255">
        <f t="shared" si="73"/>
        <v>4</v>
      </c>
      <c r="V297" s="169"/>
      <c r="W297" s="169"/>
      <c r="X297" s="169"/>
      <c r="Y297" s="169"/>
      <c r="Z297" s="169"/>
      <c r="AA297" s="378"/>
      <c r="AB297" s="169"/>
      <c r="AC297" s="169"/>
      <c r="AD297" s="169"/>
      <c r="AE297" s="371"/>
      <c r="AF297" s="371"/>
      <c r="AG297" s="371"/>
      <c r="AH297" s="169"/>
      <c r="AI297" s="169"/>
      <c r="AJ297" s="169"/>
      <c r="AK297" s="169"/>
      <c r="AL297" s="169"/>
      <c r="AM297" s="169"/>
      <c r="AN297" s="176"/>
      <c r="AO297" s="176"/>
      <c r="AP297" s="176"/>
    </row>
    <row r="298" spans="1:42" s="253" customFormat="1" ht="21" hidden="1" customHeight="1">
      <c r="A298" s="252"/>
      <c r="B298" s="252"/>
      <c r="C298" s="252"/>
      <c r="D298" s="252"/>
      <c r="E298" s="252"/>
      <c r="F298" s="252"/>
      <c r="G298" s="252"/>
      <c r="I298" s="265">
        <f t="shared" si="66"/>
        <v>0</v>
      </c>
      <c r="J298" s="255">
        <f t="shared" si="69"/>
        <v>4</v>
      </c>
      <c r="K298" s="343">
        <f t="shared" si="68"/>
        <v>58</v>
      </c>
      <c r="L298" s="356"/>
      <c r="M298" s="356"/>
      <c r="N298" s="357">
        <f t="shared" si="70"/>
        <v>0</v>
      </c>
      <c r="O298" s="358"/>
      <c r="P298" s="358"/>
      <c r="Q298" s="359">
        <f t="shared" si="71"/>
        <v>0</v>
      </c>
      <c r="R298" s="359">
        <f t="shared" si="72"/>
        <v>0</v>
      </c>
      <c r="S298" s="360"/>
      <c r="T298" s="361"/>
      <c r="U298" s="255">
        <f t="shared" si="73"/>
        <v>4</v>
      </c>
      <c r="V298" s="169"/>
      <c r="W298" s="169"/>
      <c r="X298" s="169"/>
      <c r="Y298" s="169"/>
      <c r="Z298" s="169"/>
      <c r="AA298" s="378"/>
      <c r="AB298" s="169"/>
      <c r="AC298" s="169"/>
      <c r="AD298" s="169"/>
      <c r="AE298" s="371"/>
      <c r="AF298" s="371"/>
      <c r="AG298" s="371"/>
      <c r="AH298" s="169"/>
      <c r="AI298" s="169"/>
      <c r="AJ298" s="169"/>
      <c r="AK298" s="169"/>
      <c r="AL298" s="169"/>
      <c r="AM298" s="169"/>
      <c r="AN298" s="176"/>
      <c r="AO298" s="176"/>
      <c r="AP298" s="176"/>
    </row>
    <row r="299" spans="1:42" s="253" customFormat="1" ht="21" hidden="1" customHeight="1">
      <c r="A299" s="252"/>
      <c r="B299" s="252"/>
      <c r="C299" s="252"/>
      <c r="D299" s="252"/>
      <c r="E299" s="252"/>
      <c r="F299" s="252"/>
      <c r="G299" s="252"/>
      <c r="I299" s="265">
        <f t="shared" si="66"/>
        <v>0</v>
      </c>
      <c r="J299" s="255">
        <f t="shared" si="69"/>
        <v>4</v>
      </c>
      <c r="K299" s="343">
        <f t="shared" si="68"/>
        <v>59</v>
      </c>
      <c r="L299" s="356"/>
      <c r="M299" s="356"/>
      <c r="N299" s="357">
        <f t="shared" si="70"/>
        <v>0</v>
      </c>
      <c r="O299" s="358"/>
      <c r="P299" s="358"/>
      <c r="Q299" s="359">
        <f t="shared" si="71"/>
        <v>0</v>
      </c>
      <c r="R299" s="359">
        <f t="shared" si="72"/>
        <v>0</v>
      </c>
      <c r="S299" s="360"/>
      <c r="T299" s="361"/>
      <c r="U299" s="255">
        <f t="shared" si="73"/>
        <v>4</v>
      </c>
      <c r="V299" s="169"/>
      <c r="W299" s="169"/>
      <c r="X299" s="169"/>
      <c r="Y299" s="169"/>
      <c r="Z299" s="169"/>
      <c r="AA299" s="378"/>
      <c r="AB299" s="169"/>
      <c r="AC299" s="169"/>
      <c r="AD299" s="169"/>
      <c r="AE299" s="371"/>
      <c r="AF299" s="371"/>
      <c r="AG299" s="371"/>
      <c r="AH299" s="169"/>
      <c r="AI299" s="169"/>
      <c r="AJ299" s="169"/>
      <c r="AK299" s="169"/>
      <c r="AL299" s="169"/>
      <c r="AM299" s="169"/>
      <c r="AN299" s="176"/>
      <c r="AO299" s="176"/>
      <c r="AP299" s="176"/>
    </row>
    <row r="300" spans="1:42" s="253" customFormat="1" ht="21" hidden="1" customHeight="1" thickBot="1">
      <c r="A300" s="252"/>
      <c r="B300" s="252"/>
      <c r="C300" s="252"/>
      <c r="D300" s="252"/>
      <c r="E300" s="252"/>
      <c r="F300" s="252"/>
      <c r="G300" s="252"/>
      <c r="I300" s="265">
        <f t="shared" si="66"/>
        <v>0</v>
      </c>
      <c r="J300" s="255">
        <f t="shared" si="69"/>
        <v>4</v>
      </c>
      <c r="K300" s="379">
        <f t="shared" si="68"/>
        <v>60</v>
      </c>
      <c r="L300" s="356"/>
      <c r="M300" s="356"/>
      <c r="N300" s="380">
        <f t="shared" si="70"/>
        <v>0</v>
      </c>
      <c r="O300" s="381"/>
      <c r="P300" s="381"/>
      <c r="Q300" s="382">
        <f t="shared" si="71"/>
        <v>0</v>
      </c>
      <c r="R300" s="382">
        <f t="shared" si="72"/>
        <v>0</v>
      </c>
      <c r="S300" s="383"/>
      <c r="T300" s="384"/>
      <c r="U300" s="255">
        <f t="shared" si="73"/>
        <v>4</v>
      </c>
      <c r="V300" s="169"/>
      <c r="W300" s="169"/>
      <c r="X300" s="169"/>
      <c r="Y300" s="169"/>
      <c r="Z300" s="169"/>
      <c r="AA300" s="378"/>
      <c r="AB300" s="169"/>
      <c r="AC300" s="169"/>
      <c r="AD300" s="169"/>
      <c r="AE300" s="371"/>
      <c r="AF300" s="371"/>
      <c r="AG300" s="371"/>
      <c r="AH300" s="169"/>
      <c r="AI300" s="169"/>
      <c r="AJ300" s="169"/>
      <c r="AK300" s="169"/>
      <c r="AL300" s="169"/>
      <c r="AM300" s="169"/>
      <c r="AN300" s="176"/>
      <c r="AO300" s="176"/>
      <c r="AP300" s="176"/>
    </row>
    <row r="301" spans="1:42" ht="30" customHeight="1" thickBot="1">
      <c r="I301" s="952">
        <f t="shared" ref="I301:I311" si="74">IF(Q$304&gt;0,1,0)</f>
        <v>1</v>
      </c>
      <c r="J301" s="941">
        <f>IF($Q$304&gt;0,5,)</f>
        <v>5</v>
      </c>
      <c r="K301" s="2477" t="s">
        <v>954</v>
      </c>
      <c r="L301" s="2477"/>
      <c r="M301" s="2477"/>
      <c r="N301" s="2477"/>
      <c r="O301" s="2477"/>
      <c r="P301" s="2477"/>
      <c r="Q301" s="2477"/>
      <c r="R301" s="2477"/>
      <c r="S301" s="2477"/>
      <c r="T301" s="2477"/>
      <c r="U301" s="941">
        <f>IF($Q$304&gt;0,5,)</f>
        <v>5</v>
      </c>
      <c r="V301" s="1074" t="s">
        <v>833</v>
      </c>
      <c r="AF301" s="947" t="s">
        <v>834</v>
      </c>
      <c r="AG301" s="948"/>
      <c r="AH301" s="948"/>
      <c r="AI301" s="948"/>
      <c r="AJ301" s="949"/>
      <c r="AN301" s="950"/>
      <c r="AO301" s="819"/>
      <c r="AP301" s="950"/>
    </row>
    <row r="302" spans="1:42" ht="21" customHeight="1" thickBot="1">
      <c r="I302" s="952">
        <f t="shared" si="74"/>
        <v>1</v>
      </c>
      <c r="J302" s="941">
        <f t="shared" ref="J302:J375" si="75">IF($Q$304&gt;0,5,)</f>
        <v>5</v>
      </c>
      <c r="K302" s="2478" t="s">
        <v>955</v>
      </c>
      <c r="L302" s="2478"/>
      <c r="M302" s="2478"/>
      <c r="N302" s="2478"/>
      <c r="O302" s="2478"/>
      <c r="P302" s="2478"/>
      <c r="Q302" s="2478"/>
      <c r="R302" s="2478"/>
      <c r="S302" s="2478"/>
      <c r="T302" s="2478"/>
      <c r="U302" s="941">
        <f t="shared" ref="U302:U375" si="76">IF($Q$304&gt;0,5,)</f>
        <v>5</v>
      </c>
      <c r="V302" s="1075" t="s">
        <v>861</v>
      </c>
      <c r="W302" s="1076">
        <v>200</v>
      </c>
      <c r="X302" s="955"/>
      <c r="Y302" s="955" t="s">
        <v>2450</v>
      </c>
      <c r="Z302" s="1785"/>
      <c r="AA302" s="957"/>
      <c r="AB302" s="956"/>
      <c r="AC302" s="958"/>
      <c r="AD302" s="959"/>
      <c r="AE302" s="565"/>
      <c r="AF302" s="960" t="s">
        <v>862</v>
      </c>
      <c r="AG302" s="961" t="s">
        <v>863</v>
      </c>
      <c r="AH302" s="961" t="s">
        <v>864</v>
      </c>
      <c r="AI302" s="962" t="s">
        <v>865</v>
      </c>
      <c r="AJ302" s="949"/>
      <c r="AN302" s="950"/>
      <c r="AO302" s="819"/>
      <c r="AP302" s="963"/>
    </row>
    <row r="303" spans="1:42" ht="21" customHeight="1">
      <c r="I303" s="952">
        <f t="shared" si="74"/>
        <v>1</v>
      </c>
      <c r="J303" s="941">
        <f t="shared" si="75"/>
        <v>5</v>
      </c>
      <c r="K303" s="964" t="s">
        <v>956</v>
      </c>
      <c r="L303" s="965" t="s">
        <v>957</v>
      </c>
      <c r="M303" s="966" t="s">
        <v>1653</v>
      </c>
      <c r="N303" s="965" t="s">
        <v>958</v>
      </c>
      <c r="O303" s="966" t="s">
        <v>959</v>
      </c>
      <c r="P303" s="965" t="s">
        <v>960</v>
      </c>
      <c r="Q303" s="965" t="s">
        <v>961</v>
      </c>
      <c r="R303" s="965" t="s">
        <v>962</v>
      </c>
      <c r="S303" s="965" t="s">
        <v>963</v>
      </c>
      <c r="T303" s="967" t="s">
        <v>964</v>
      </c>
      <c r="U303" s="941">
        <f t="shared" si="76"/>
        <v>5</v>
      </c>
      <c r="V303" s="1077" t="s">
        <v>866</v>
      </c>
      <c r="W303" s="969">
        <v>518</v>
      </c>
      <c r="X303" s="970"/>
      <c r="Y303" s="970"/>
      <c r="Z303" s="971"/>
      <c r="AA303" s="972"/>
      <c r="AB303" s="971"/>
      <c r="AC303" s="973"/>
      <c r="AD303" s="974"/>
      <c r="AE303" s="565"/>
      <c r="AF303" s="975" t="s">
        <v>867</v>
      </c>
      <c r="AG303" s="976" t="s">
        <v>868</v>
      </c>
      <c r="AH303" s="976" t="s">
        <v>869</v>
      </c>
      <c r="AI303" s="977" t="s">
        <v>870</v>
      </c>
      <c r="AJ303" s="949"/>
      <c r="AN303" s="950"/>
      <c r="AO303" s="950"/>
      <c r="AP303" s="963"/>
    </row>
    <row r="304" spans="1:42" ht="21" customHeight="1" thickBot="1">
      <c r="I304" s="952">
        <f t="shared" si="74"/>
        <v>1</v>
      </c>
      <c r="J304" s="941">
        <f t="shared" si="75"/>
        <v>5</v>
      </c>
      <c r="K304" s="1638" t="str">
        <f>V307</f>
        <v>65-0</v>
      </c>
      <c r="L304" s="983" t="str">
        <f>W307</f>
        <v>7-1</v>
      </c>
      <c r="M304" s="983" t="str">
        <f>X307</f>
        <v>단양</v>
      </c>
      <c r="N304" s="983" t="str">
        <f>Y307</f>
        <v>어상천</v>
      </c>
      <c r="O304" s="983" t="str">
        <f>Z307</f>
        <v>임현</v>
      </c>
      <c r="P304" s="980" t="str">
        <f>IF(COUNTA(Y309:Y316)&gt;1,CONCATENATE(V309,"번지 외 ",COUNTA(Y309:Y316)-1,"필지"),CONCATENATE(V309,"번지"))</f>
        <v>산52-1번지</v>
      </c>
      <c r="Q304" s="981">
        <f>+Y317</f>
        <v>8.3000000000000007</v>
      </c>
      <c r="R304" s="982" t="s">
        <v>616</v>
      </c>
      <c r="S304" s="983">
        <f>COUNT(L312:L324)</f>
        <v>5</v>
      </c>
      <c r="T304" s="984">
        <f>200*S304</f>
        <v>1000</v>
      </c>
      <c r="U304" s="941">
        <f t="shared" si="76"/>
        <v>5</v>
      </c>
      <c r="V304" s="1077" t="s">
        <v>871</v>
      </c>
      <c r="W304" s="969">
        <v>744</v>
      </c>
      <c r="X304" s="970"/>
      <c r="Y304" s="970"/>
      <c r="Z304" s="971"/>
      <c r="AA304" s="972"/>
      <c r="AB304" s="971"/>
      <c r="AC304" s="973"/>
      <c r="AD304" s="1060"/>
      <c r="AE304" s="565"/>
      <c r="AF304" s="975" t="s">
        <v>872</v>
      </c>
      <c r="AG304" s="976" t="s">
        <v>873</v>
      </c>
      <c r="AH304" s="985" t="s">
        <v>874</v>
      </c>
      <c r="AI304" s="977" t="s">
        <v>875</v>
      </c>
      <c r="AJ304" s="949"/>
      <c r="AN304" s="950"/>
      <c r="AO304" s="950"/>
      <c r="AP304" s="963"/>
    </row>
    <row r="305" spans="1:44" ht="21" customHeight="1" thickBot="1">
      <c r="I305" s="952">
        <f t="shared" si="74"/>
        <v>1</v>
      </c>
      <c r="J305" s="941">
        <f t="shared" si="75"/>
        <v>5</v>
      </c>
      <c r="K305" s="964" t="s">
        <v>974</v>
      </c>
      <c r="L305" s="965" t="s">
        <v>975</v>
      </c>
      <c r="M305" s="965" t="s">
        <v>976</v>
      </c>
      <c r="N305" s="965" t="s">
        <v>977</v>
      </c>
      <c r="O305" s="965" t="s">
        <v>978</v>
      </c>
      <c r="P305" s="986" t="s">
        <v>979</v>
      </c>
      <c r="Q305" s="986" t="s">
        <v>980</v>
      </c>
      <c r="R305" s="987" t="s">
        <v>981</v>
      </c>
      <c r="S305" s="988" t="s">
        <v>982</v>
      </c>
      <c r="T305" s="967" t="s">
        <v>983</v>
      </c>
      <c r="U305" s="941">
        <f t="shared" si="76"/>
        <v>5</v>
      </c>
      <c r="V305" s="1078" t="s">
        <v>876</v>
      </c>
      <c r="W305" s="990">
        <v>28.3</v>
      </c>
      <c r="X305" s="1079"/>
      <c r="Y305" s="1079"/>
      <c r="Z305" s="1080"/>
      <c r="AA305" s="1081"/>
      <c r="AB305" s="1080"/>
      <c r="AC305" s="1082"/>
      <c r="AD305" s="1083"/>
      <c r="AE305" s="565"/>
      <c r="AF305" s="975" t="s">
        <v>877</v>
      </c>
      <c r="AG305" s="996" t="s">
        <v>878</v>
      </c>
      <c r="AH305" s="997" t="s">
        <v>879</v>
      </c>
      <c r="AI305" s="977" t="s">
        <v>880</v>
      </c>
      <c r="AJ305" s="949"/>
      <c r="AN305" s="950"/>
      <c r="AO305" s="950"/>
      <c r="AP305" s="963"/>
    </row>
    <row r="306" spans="1:44" ht="21" customHeight="1" thickBot="1">
      <c r="I306" s="952">
        <f t="shared" si="74"/>
        <v>1</v>
      </c>
      <c r="J306" s="941">
        <f t="shared" si="75"/>
        <v>5</v>
      </c>
      <c r="K306" s="998" t="str">
        <f>Z309</f>
        <v>낙엽송</v>
      </c>
      <c r="L306" s="999" t="str">
        <f>AA309</f>
        <v>(용)2-0</v>
      </c>
      <c r="M306" s="1000">
        <f>AC309</f>
        <v>2025</v>
      </c>
      <c r="N306" s="1001">
        <f>AB318</f>
        <v>3000</v>
      </c>
      <c r="O306" s="1002">
        <f>IF((Q310+R310)&gt;0,ROUND((Q310/(Q310+R310)),4),0)</f>
        <v>0.88890000000000002</v>
      </c>
      <c r="P306" s="1003" t="str">
        <f>IF(W305&lt;=15,AI303,IF(W305&gt;30,AI305,AI304))</f>
        <v>중 (15˚ ~ 30˚)</v>
      </c>
      <c r="Q306" s="1004" t="str">
        <f>AF311</f>
        <v>개소당3ha이상</v>
      </c>
      <c r="R306" s="1005" t="s">
        <v>2163</v>
      </c>
      <c r="S306" s="1006">
        <f>W305</f>
        <v>28.3</v>
      </c>
      <c r="T306" s="1007">
        <f>ROUND(N306/10000*N312,0)</f>
        <v>60</v>
      </c>
      <c r="U306" s="941">
        <f t="shared" si="76"/>
        <v>5</v>
      </c>
      <c r="V306" s="1084">
        <v>0</v>
      </c>
      <c r="W306" s="1084"/>
      <c r="X306" s="1084"/>
      <c r="Y306" s="1084"/>
      <c r="Z306" s="1084"/>
      <c r="AA306" s="1085"/>
      <c r="AB306" s="1084"/>
      <c r="AC306" s="1084"/>
      <c r="AD306" s="1084"/>
      <c r="AE306" s="565"/>
      <c r="AF306" s="975" t="s">
        <v>881</v>
      </c>
      <c r="AG306" s="976"/>
      <c r="AH306" s="1008"/>
      <c r="AI306" s="977"/>
      <c r="AJ306" s="949"/>
      <c r="AN306" s="950"/>
      <c r="AO306" s="950"/>
      <c r="AP306" s="963"/>
    </row>
    <row r="307" spans="1:44" ht="21" customHeight="1" thickBot="1">
      <c r="I307" s="952">
        <f t="shared" si="74"/>
        <v>1</v>
      </c>
      <c r="J307" s="941">
        <f t="shared" si="75"/>
        <v>5</v>
      </c>
      <c r="K307" s="2479" t="s">
        <v>941</v>
      </c>
      <c r="L307" s="2479"/>
      <c r="M307" s="2479"/>
      <c r="N307" s="2479"/>
      <c r="O307" s="2479"/>
      <c r="P307" s="2479"/>
      <c r="Q307" s="2479"/>
      <c r="R307" s="2479"/>
      <c r="S307" s="2479"/>
      <c r="T307" s="2479"/>
      <c r="U307" s="941">
        <f t="shared" si="76"/>
        <v>5</v>
      </c>
      <c r="V307" s="1009" t="s">
        <v>2443</v>
      </c>
      <c r="W307" s="1784" t="s">
        <v>2478</v>
      </c>
      <c r="X307" s="1009" t="s">
        <v>2442</v>
      </c>
      <c r="Y307" s="1009" t="s">
        <v>2444</v>
      </c>
      <c r="Z307" s="1010" t="s">
        <v>2445</v>
      </c>
      <c r="AE307" s="565"/>
      <c r="AF307" s="975"/>
      <c r="AG307" s="976"/>
      <c r="AH307" s="1008"/>
      <c r="AI307" s="977"/>
      <c r="AJ307" s="949"/>
      <c r="AN307" s="950"/>
      <c r="AO307" s="950"/>
      <c r="AP307" s="963"/>
    </row>
    <row r="308" spans="1:44" ht="21" customHeight="1" thickBot="1">
      <c r="I308" s="952">
        <f t="shared" si="74"/>
        <v>1</v>
      </c>
      <c r="J308" s="941">
        <f t="shared" si="75"/>
        <v>5</v>
      </c>
      <c r="K308" s="2480" t="s">
        <v>942</v>
      </c>
      <c r="L308" s="2482" t="s">
        <v>943</v>
      </c>
      <c r="M308" s="2484" t="s">
        <v>944</v>
      </c>
      <c r="N308" s="2484" t="s">
        <v>945</v>
      </c>
      <c r="O308" s="2476" t="s">
        <v>946</v>
      </c>
      <c r="P308" s="2476"/>
      <c r="Q308" s="2476" t="s">
        <v>947</v>
      </c>
      <c r="R308" s="2476"/>
      <c r="S308" s="2472" t="s">
        <v>1162</v>
      </c>
      <c r="T308" s="2473"/>
      <c r="U308" s="941">
        <f t="shared" si="76"/>
        <v>5</v>
      </c>
      <c r="V308" s="1075" t="s">
        <v>837</v>
      </c>
      <c r="W308" s="1086" t="s">
        <v>838</v>
      </c>
      <c r="X308" s="1086" t="s">
        <v>835</v>
      </c>
      <c r="Y308" s="1086" t="s">
        <v>890</v>
      </c>
      <c r="Z308" s="1086" t="s">
        <v>568</v>
      </c>
      <c r="AA308" s="1087" t="s">
        <v>902</v>
      </c>
      <c r="AB308" s="1086" t="s">
        <v>836</v>
      </c>
      <c r="AC308" s="1088" t="s">
        <v>562</v>
      </c>
      <c r="AD308" s="1015" t="s">
        <v>1147</v>
      </c>
      <c r="AE308" s="565"/>
      <c r="AF308" s="1016"/>
      <c r="AG308" s="1017"/>
      <c r="AH308" s="1018"/>
      <c r="AI308" s="1019"/>
      <c r="AJ308" s="1020"/>
      <c r="AN308" s="1020"/>
      <c r="AO308" s="950"/>
      <c r="AP308" s="963"/>
    </row>
    <row r="309" spans="1:44" ht="21" customHeight="1" thickBot="1">
      <c r="I309" s="952">
        <f t="shared" si="74"/>
        <v>1</v>
      </c>
      <c r="J309" s="941">
        <f t="shared" si="75"/>
        <v>5</v>
      </c>
      <c r="K309" s="2481"/>
      <c r="L309" s="2483"/>
      <c r="M309" s="2485"/>
      <c r="N309" s="2485"/>
      <c r="O309" s="1021" t="s">
        <v>950</v>
      </c>
      <c r="P309" s="1022" t="s">
        <v>951</v>
      </c>
      <c r="Q309" s="1022" t="s">
        <v>950</v>
      </c>
      <c r="R309" s="1023" t="s">
        <v>951</v>
      </c>
      <c r="S309" s="2474"/>
      <c r="T309" s="2475"/>
      <c r="U309" s="941">
        <f t="shared" si="76"/>
        <v>5</v>
      </c>
      <c r="V309" s="1024" t="s">
        <v>2446</v>
      </c>
      <c r="W309" s="1691">
        <v>249.89</v>
      </c>
      <c r="X309" s="1691">
        <v>8.3000000000000007</v>
      </c>
      <c r="Y309" s="1691">
        <v>8.3000000000000007</v>
      </c>
      <c r="Z309" s="1691" t="s">
        <v>2479</v>
      </c>
      <c r="AA309" s="1692" t="s">
        <v>2371</v>
      </c>
      <c r="AB309" s="1691">
        <v>3000</v>
      </c>
      <c r="AC309" s="1693">
        <v>2025</v>
      </c>
      <c r="AD309" s="1028" t="s">
        <v>2437</v>
      </c>
      <c r="AE309" s="565"/>
      <c r="AF309" s="948"/>
      <c r="AG309" s="948"/>
      <c r="AH309" s="948"/>
      <c r="AI309" s="1029"/>
      <c r="AJ309" s="1020"/>
      <c r="AN309" s="1020"/>
      <c r="AO309" s="950"/>
      <c r="AP309" s="963"/>
    </row>
    <row r="310" spans="1:44" ht="21" customHeight="1">
      <c r="I310" s="952">
        <f t="shared" si="74"/>
        <v>1</v>
      </c>
      <c r="J310" s="941">
        <f t="shared" si="75"/>
        <v>5</v>
      </c>
      <c r="K310" s="1030" t="s">
        <v>953</v>
      </c>
      <c r="L310" s="1031"/>
      <c r="M310" s="1031"/>
      <c r="N310" s="1032">
        <f>N311/S304</f>
        <v>200</v>
      </c>
      <c r="O310" s="1033">
        <f>ROUND(O311/S304,1)</f>
        <v>52.8</v>
      </c>
      <c r="P310" s="1033">
        <f>ROUND(P311/S304,1)</f>
        <v>6.6</v>
      </c>
      <c r="Q310" s="1032">
        <f>ROUND(Q311/S304,0)</f>
        <v>2640</v>
      </c>
      <c r="R310" s="1032">
        <f>ROUND(R311/S304,0)</f>
        <v>330</v>
      </c>
      <c r="S310" s="1034"/>
      <c r="T310" s="1035"/>
      <c r="U310" s="941">
        <f t="shared" si="76"/>
        <v>5</v>
      </c>
      <c r="V310" s="1036"/>
      <c r="W310" s="1037"/>
      <c r="X310" s="1037"/>
      <c r="Y310" s="1037"/>
      <c r="Z310" s="1025"/>
      <c r="AA310" s="1026"/>
      <c r="AB310" s="1025"/>
      <c r="AC310" s="1027"/>
      <c r="AD310" s="1028"/>
      <c r="AE310" s="565"/>
      <c r="AF310" s="960" t="s">
        <v>882</v>
      </c>
      <c r="AG310" s="961" t="s">
        <v>883</v>
      </c>
      <c r="AH310" s="1012" t="s">
        <v>884</v>
      </c>
      <c r="AI310" s="1038"/>
      <c r="AJ310" s="949"/>
      <c r="AN310" s="950"/>
      <c r="AO310" s="565"/>
      <c r="AP310" s="963"/>
    </row>
    <row r="311" spans="1:44" ht="21" customHeight="1">
      <c r="I311" s="952">
        <f t="shared" si="74"/>
        <v>1</v>
      </c>
      <c r="J311" s="941">
        <f t="shared" si="75"/>
        <v>5</v>
      </c>
      <c r="K311" s="1030" t="s">
        <v>832</v>
      </c>
      <c r="L311" s="1031"/>
      <c r="M311" s="1031"/>
      <c r="N311" s="1039">
        <f>SUM(N312:N375)</f>
        <v>1000</v>
      </c>
      <c r="O311" s="1039">
        <f>SUM(O312:O375)</f>
        <v>264</v>
      </c>
      <c r="P311" s="1039">
        <f>SUM(P312:P375)</f>
        <v>33</v>
      </c>
      <c r="Q311" s="1039">
        <f>SUM(Q312:Q375)</f>
        <v>13200</v>
      </c>
      <c r="R311" s="1039">
        <f>SUM(R312:R375)</f>
        <v>1650</v>
      </c>
      <c r="S311" s="1040"/>
      <c r="T311" s="1041"/>
      <c r="U311" s="941">
        <f t="shared" si="76"/>
        <v>5</v>
      </c>
      <c r="V311" s="1036"/>
      <c r="W311" s="1037"/>
      <c r="X311" s="1037"/>
      <c r="Y311" s="1037"/>
      <c r="Z311" s="1025"/>
      <c r="AA311" s="1026"/>
      <c r="AB311" s="1025"/>
      <c r="AC311" s="1027"/>
      <c r="AD311" s="1028"/>
      <c r="AE311" s="565"/>
      <c r="AF311" s="975" t="s">
        <v>2411</v>
      </c>
      <c r="AG311" s="976" t="s">
        <v>1151</v>
      </c>
      <c r="AH311" s="1042">
        <v>0</v>
      </c>
      <c r="AI311" s="1043"/>
      <c r="AJ311" s="949"/>
      <c r="AN311" s="950"/>
      <c r="AO311" s="565"/>
      <c r="AP311" s="963"/>
    </row>
    <row r="312" spans="1:44" ht="21" customHeight="1">
      <c r="I312" s="952">
        <f>IF((O$312+P$312)&gt;0,1,0)</f>
        <v>1</v>
      </c>
      <c r="J312" s="941">
        <f t="shared" si="75"/>
        <v>5</v>
      </c>
      <c r="K312" s="1030">
        <v>1</v>
      </c>
      <c r="L312" s="1044">
        <v>321060</v>
      </c>
      <c r="M312" s="1044">
        <v>502582</v>
      </c>
      <c r="N312" s="1052">
        <f t="shared" ref="N312:N320" si="77">IF(O312+P312&gt;0,$W$302,)</f>
        <v>200</v>
      </c>
      <c r="O312" s="1053">
        <v>46</v>
      </c>
      <c r="P312" s="1053">
        <v>11</v>
      </c>
      <c r="Q312" s="1054">
        <f t="shared" ref="Q312:Q320" si="78">ROUND(O312*50,0)</f>
        <v>2300</v>
      </c>
      <c r="R312" s="1054">
        <f t="shared" ref="R312:R320" si="79">ROUND(P312*50,0)</f>
        <v>550</v>
      </c>
      <c r="S312" s="1047"/>
      <c r="T312" s="1048"/>
      <c r="U312" s="941">
        <f t="shared" si="76"/>
        <v>5</v>
      </c>
      <c r="V312" s="1036"/>
      <c r="W312" s="1037"/>
      <c r="X312" s="1037"/>
      <c r="Y312" s="1037"/>
      <c r="Z312" s="1025"/>
      <c r="AA312" s="1026"/>
      <c r="AB312" s="1025"/>
      <c r="AC312" s="1027"/>
      <c r="AD312" s="1028"/>
      <c r="AE312" s="565"/>
      <c r="AF312" s="975" t="s">
        <v>2412</v>
      </c>
      <c r="AG312" s="976" t="s">
        <v>887</v>
      </c>
      <c r="AH312" s="1049">
        <v>0.05</v>
      </c>
      <c r="AI312" s="1043"/>
      <c r="AJ312" s="949"/>
      <c r="AN312" s="950"/>
      <c r="AO312" s="565"/>
      <c r="AP312" s="963"/>
    </row>
    <row r="313" spans="1:44" ht="21" customHeight="1">
      <c r="I313" s="952">
        <f t="shared" ref="I313:I325" si="80">IF((O$312+P$312)&gt;0,1,0)</f>
        <v>1</v>
      </c>
      <c r="J313" s="941">
        <f t="shared" si="75"/>
        <v>5</v>
      </c>
      <c r="K313" s="1030">
        <f t="shared" ref="K313:K325" si="81">+K312+1</f>
        <v>2</v>
      </c>
      <c r="L313" s="1044">
        <v>321159</v>
      </c>
      <c r="M313" s="1044">
        <v>502695</v>
      </c>
      <c r="N313" s="1052">
        <f t="shared" si="77"/>
        <v>200</v>
      </c>
      <c r="O313" s="1053">
        <v>57</v>
      </c>
      <c r="P313" s="1053">
        <v>4</v>
      </c>
      <c r="Q313" s="1054">
        <f t="shared" si="78"/>
        <v>2850</v>
      </c>
      <c r="R313" s="1054">
        <f t="shared" si="79"/>
        <v>200</v>
      </c>
      <c r="S313" s="1047"/>
      <c r="T313" s="1048"/>
      <c r="U313" s="941">
        <f t="shared" si="76"/>
        <v>5</v>
      </c>
      <c r="V313" s="1036"/>
      <c r="W313" s="1037"/>
      <c r="X313" s="1037"/>
      <c r="Y313" s="1037"/>
      <c r="Z313" s="1025"/>
      <c r="AA313" s="1026"/>
      <c r="AB313" s="1025"/>
      <c r="AC313" s="1027"/>
      <c r="AD313" s="1028"/>
      <c r="AE313" s="565"/>
      <c r="AF313" s="975" t="s">
        <v>2413</v>
      </c>
      <c r="AG313" s="976" t="s">
        <v>1150</v>
      </c>
      <c r="AH313" s="1049">
        <v>0.1</v>
      </c>
      <c r="AI313" s="1050"/>
      <c r="AJ313" s="949"/>
      <c r="AN313" s="950"/>
      <c r="AO313" s="565"/>
      <c r="AP313" s="963"/>
    </row>
    <row r="314" spans="1:44" ht="21" customHeight="1">
      <c r="I314" s="952">
        <f t="shared" si="80"/>
        <v>1</v>
      </c>
      <c r="J314" s="941">
        <f t="shared" si="75"/>
        <v>5</v>
      </c>
      <c r="K314" s="1030">
        <f t="shared" si="81"/>
        <v>3</v>
      </c>
      <c r="L314" s="1044">
        <v>321255</v>
      </c>
      <c r="M314" s="1044">
        <v>502972</v>
      </c>
      <c r="N314" s="1052">
        <f t="shared" si="77"/>
        <v>200</v>
      </c>
      <c r="O314" s="1053">
        <v>57</v>
      </c>
      <c r="P314" s="1053">
        <v>4</v>
      </c>
      <c r="Q314" s="1054">
        <f t="shared" si="78"/>
        <v>2850</v>
      </c>
      <c r="R314" s="1054">
        <f t="shared" si="79"/>
        <v>200</v>
      </c>
      <c r="S314" s="1047"/>
      <c r="T314" s="1048"/>
      <c r="U314" s="941">
        <f t="shared" si="76"/>
        <v>5</v>
      </c>
      <c r="V314" s="1036"/>
      <c r="W314" s="1037"/>
      <c r="X314" s="1037"/>
      <c r="Y314" s="1037"/>
      <c r="Z314" s="1025"/>
      <c r="AA314" s="1026"/>
      <c r="AB314" s="1025"/>
      <c r="AC314" s="1027"/>
      <c r="AD314" s="1028"/>
      <c r="AE314" s="565"/>
      <c r="AF314" s="975"/>
      <c r="AG314" s="976"/>
      <c r="AH314" s="1051"/>
      <c r="AI314" s="977"/>
      <c r="AJ314" s="1020"/>
      <c r="AN314" s="1020"/>
      <c r="AO314" s="565"/>
      <c r="AP314" s="963"/>
      <c r="AQ314" s="819"/>
    </row>
    <row r="315" spans="1:44" ht="21" customHeight="1" thickBot="1">
      <c r="I315" s="952">
        <f t="shared" si="80"/>
        <v>1</v>
      </c>
      <c r="J315" s="941">
        <f t="shared" si="75"/>
        <v>5</v>
      </c>
      <c r="K315" s="1030">
        <f t="shared" si="81"/>
        <v>4</v>
      </c>
      <c r="L315" s="1044">
        <v>321332</v>
      </c>
      <c r="M315" s="1044">
        <v>502948</v>
      </c>
      <c r="N315" s="1052">
        <f t="shared" si="77"/>
        <v>200</v>
      </c>
      <c r="O315" s="1053">
        <v>57</v>
      </c>
      <c r="P315" s="1053">
        <v>3</v>
      </c>
      <c r="Q315" s="1054">
        <f t="shared" si="78"/>
        <v>2850</v>
      </c>
      <c r="R315" s="1054">
        <f t="shared" si="79"/>
        <v>150</v>
      </c>
      <c r="S315" s="1047"/>
      <c r="T315" s="1048"/>
      <c r="U315" s="941">
        <f t="shared" si="76"/>
        <v>5</v>
      </c>
      <c r="V315" s="1036"/>
      <c r="W315" s="1037"/>
      <c r="X315" s="1037"/>
      <c r="Y315" s="1037"/>
      <c r="Z315" s="1025"/>
      <c r="AA315" s="1026"/>
      <c r="AB315" s="1025"/>
      <c r="AC315" s="1027"/>
      <c r="AD315" s="1028"/>
      <c r="AE315" s="565"/>
      <c r="AF315" s="1016"/>
      <c r="AG315" s="1055"/>
      <c r="AH315" s="1017"/>
      <c r="AI315" s="1019"/>
      <c r="AJ315" s="1020"/>
      <c r="AN315" s="1020"/>
      <c r="AO315" s="565"/>
      <c r="AP315" s="963"/>
    </row>
    <row r="316" spans="1:44" ht="21" customHeight="1">
      <c r="I316" s="952">
        <f t="shared" si="80"/>
        <v>1</v>
      </c>
      <c r="J316" s="941">
        <f t="shared" si="75"/>
        <v>5</v>
      </c>
      <c r="K316" s="1030">
        <f t="shared" si="81"/>
        <v>5</v>
      </c>
      <c r="L316" s="1044">
        <v>321472</v>
      </c>
      <c r="M316" s="1044">
        <v>502901</v>
      </c>
      <c r="N316" s="1052">
        <f t="shared" si="77"/>
        <v>200</v>
      </c>
      <c r="O316" s="1053">
        <v>47</v>
      </c>
      <c r="P316" s="1053">
        <v>11</v>
      </c>
      <c r="Q316" s="1054">
        <f t="shared" si="78"/>
        <v>2350</v>
      </c>
      <c r="R316" s="1054">
        <f t="shared" si="79"/>
        <v>550</v>
      </c>
      <c r="S316" s="1047"/>
      <c r="T316" s="1048"/>
      <c r="U316" s="941">
        <f t="shared" si="76"/>
        <v>5</v>
      </c>
      <c r="V316" s="1036"/>
      <c r="W316" s="1037"/>
      <c r="X316" s="1037"/>
      <c r="Y316" s="1037"/>
      <c r="Z316" s="1025"/>
      <c r="AA316" s="1026"/>
      <c r="AB316" s="1025"/>
      <c r="AC316" s="1027"/>
      <c r="AD316" s="1028"/>
      <c r="AE316" s="819"/>
      <c r="AF316" s="963"/>
      <c r="AG316" s="963"/>
      <c r="AH316" s="963"/>
      <c r="AI316" s="963"/>
      <c r="AJ316" s="963"/>
      <c r="AK316" s="819"/>
      <c r="AL316" s="819"/>
      <c r="AM316" s="819"/>
      <c r="AN316" s="963"/>
      <c r="AO316" s="565"/>
      <c r="AP316" s="963"/>
      <c r="AR316" s="819"/>
    </row>
    <row r="317" spans="1:44" ht="21" customHeight="1">
      <c r="I317" s="952">
        <f t="shared" si="80"/>
        <v>1</v>
      </c>
      <c r="J317" s="941">
        <f t="shared" si="75"/>
        <v>5</v>
      </c>
      <c r="K317" s="1030">
        <f t="shared" si="81"/>
        <v>6</v>
      </c>
      <c r="L317" s="1044"/>
      <c r="M317" s="1044"/>
      <c r="N317" s="1052">
        <f t="shared" si="77"/>
        <v>0</v>
      </c>
      <c r="O317" s="1053"/>
      <c r="P317" s="1053"/>
      <c r="Q317" s="1054">
        <f t="shared" si="78"/>
        <v>0</v>
      </c>
      <c r="R317" s="1054">
        <f t="shared" si="79"/>
        <v>0</v>
      </c>
      <c r="S317" s="1047"/>
      <c r="T317" s="1048"/>
      <c r="U317" s="941">
        <f t="shared" si="76"/>
        <v>5</v>
      </c>
      <c r="V317" s="968" t="s">
        <v>832</v>
      </c>
      <c r="W317" s="1056">
        <f>SUM(W309:W316)</f>
        <v>249.89</v>
      </c>
      <c r="X317" s="1056">
        <f>SUM(X309:X316)</f>
        <v>8.3000000000000007</v>
      </c>
      <c r="Y317" s="1056">
        <f>SUM(Y309:Y316)</f>
        <v>8.3000000000000007</v>
      </c>
      <c r="Z317" s="1057"/>
      <c r="AA317" s="1058"/>
      <c r="AB317" s="1056">
        <f>SUM(AB309:AB316)</f>
        <v>3000</v>
      </c>
      <c r="AC317" s="1059"/>
      <c r="AD317" s="1060"/>
      <c r="AE317" s="1061"/>
      <c r="AF317" s="565"/>
      <c r="AG317" s="565"/>
      <c r="AH317" s="565"/>
      <c r="AI317" s="565"/>
      <c r="AJ317" s="565"/>
      <c r="AN317" s="963"/>
      <c r="AO317" s="565"/>
      <c r="AP317" s="963"/>
    </row>
    <row r="318" spans="1:44" s="819" customFormat="1" ht="21" customHeight="1" thickBot="1">
      <c r="A318" s="372"/>
      <c r="B318" s="372"/>
      <c r="C318" s="372"/>
      <c r="D318" s="372"/>
      <c r="E318" s="372"/>
      <c r="F318" s="372"/>
      <c r="G318" s="372"/>
      <c r="H318" s="167"/>
      <c r="I318" s="952">
        <f t="shared" si="80"/>
        <v>1</v>
      </c>
      <c r="J318" s="941">
        <f t="shared" si="75"/>
        <v>5</v>
      </c>
      <c r="K318" s="1030">
        <f t="shared" si="81"/>
        <v>7</v>
      </c>
      <c r="L318" s="1044"/>
      <c r="M318" s="1044"/>
      <c r="N318" s="1052">
        <f t="shared" si="77"/>
        <v>0</v>
      </c>
      <c r="O318" s="1053"/>
      <c r="P318" s="1053"/>
      <c r="Q318" s="1054">
        <f t="shared" si="78"/>
        <v>0</v>
      </c>
      <c r="R318" s="1054">
        <f t="shared" si="79"/>
        <v>0</v>
      </c>
      <c r="S318" s="1047"/>
      <c r="T318" s="1048"/>
      <c r="U318" s="941">
        <f t="shared" si="76"/>
        <v>5</v>
      </c>
      <c r="V318" s="1062" t="s">
        <v>889</v>
      </c>
      <c r="W318" s="1063"/>
      <c r="X318" s="1063"/>
      <c r="Y318" s="1063"/>
      <c r="Z318" s="1063"/>
      <c r="AA318" s="1064"/>
      <c r="AB318" s="1063">
        <f>IF(AB317&gt;0,ROUND(AB317/COUNTA(AB309:AB316),0),)</f>
        <v>3000</v>
      </c>
      <c r="AC318" s="1065"/>
      <c r="AD318" s="1066"/>
      <c r="AE318" s="1061"/>
      <c r="AF318" s="1061"/>
      <c r="AG318" s="1061"/>
      <c r="AH318" s="565"/>
      <c r="AI318" s="565"/>
      <c r="AJ318" s="565"/>
      <c r="AK318" s="565"/>
      <c r="AL318" s="565"/>
      <c r="AM318" s="565"/>
      <c r="AN318" s="963"/>
      <c r="AO318" s="963"/>
      <c r="AP318" s="963"/>
      <c r="AQ318" s="951"/>
      <c r="AR318" s="951"/>
    </row>
    <row r="319" spans="1:44" ht="21" customHeight="1">
      <c r="I319" s="952">
        <f t="shared" si="80"/>
        <v>1</v>
      </c>
      <c r="J319" s="941">
        <f t="shared" si="75"/>
        <v>5</v>
      </c>
      <c r="K319" s="1030">
        <f t="shared" si="81"/>
        <v>8</v>
      </c>
      <c r="L319" s="1044"/>
      <c r="M319" s="1044"/>
      <c r="N319" s="1052">
        <f t="shared" si="77"/>
        <v>0</v>
      </c>
      <c r="O319" s="1053"/>
      <c r="P319" s="1053"/>
      <c r="Q319" s="1054">
        <f t="shared" si="78"/>
        <v>0</v>
      </c>
      <c r="R319" s="1054">
        <f t="shared" si="79"/>
        <v>0</v>
      </c>
      <c r="S319" s="1047"/>
      <c r="T319" s="1048"/>
      <c r="U319" s="941">
        <f t="shared" si="76"/>
        <v>5</v>
      </c>
      <c r="V319" s="565"/>
      <c r="W319" s="565"/>
      <c r="X319" s="565"/>
      <c r="Y319" s="565"/>
      <c r="Z319" s="565"/>
      <c r="AA319" s="1067"/>
      <c r="AB319" s="565"/>
      <c r="AC319" s="565"/>
      <c r="AD319" s="565"/>
      <c r="AE319" s="1061"/>
      <c r="AF319" s="1061"/>
      <c r="AG319" s="1061"/>
      <c r="AH319" s="565"/>
      <c r="AI319" s="565"/>
      <c r="AJ319" s="565"/>
      <c r="AK319" s="565"/>
      <c r="AL319" s="565"/>
      <c r="AM319" s="565"/>
      <c r="AN319" s="963"/>
      <c r="AO319" s="963"/>
      <c r="AP319" s="963"/>
    </row>
    <row r="320" spans="1:44" ht="21" customHeight="1">
      <c r="I320" s="952">
        <f t="shared" si="80"/>
        <v>1</v>
      </c>
      <c r="J320" s="941">
        <f t="shared" si="75"/>
        <v>5</v>
      </c>
      <c r="K320" s="1030">
        <f t="shared" si="81"/>
        <v>9</v>
      </c>
      <c r="L320" s="1044"/>
      <c r="M320" s="1044"/>
      <c r="N320" s="1052">
        <f t="shared" si="77"/>
        <v>0</v>
      </c>
      <c r="O320" s="1053"/>
      <c r="P320" s="1053"/>
      <c r="Q320" s="1054">
        <f t="shared" si="78"/>
        <v>0</v>
      </c>
      <c r="R320" s="1054">
        <f t="shared" si="79"/>
        <v>0</v>
      </c>
      <c r="S320" s="1047"/>
      <c r="T320" s="1048"/>
      <c r="U320" s="941">
        <f t="shared" si="76"/>
        <v>5</v>
      </c>
      <c r="V320" s="565"/>
      <c r="W320" s="565"/>
      <c r="X320" s="565"/>
      <c r="Y320" s="565"/>
      <c r="Z320" s="565"/>
      <c r="AA320" s="1067"/>
      <c r="AB320" s="565"/>
      <c r="AC320" s="565"/>
      <c r="AD320" s="565"/>
      <c r="AE320" s="1061"/>
      <c r="AF320" s="1061"/>
      <c r="AG320" s="1061"/>
      <c r="AH320" s="565"/>
      <c r="AI320" s="565"/>
      <c r="AJ320" s="565"/>
      <c r="AK320" s="565"/>
      <c r="AL320" s="565"/>
      <c r="AM320" s="565"/>
      <c r="AN320" s="963"/>
      <c r="AO320" s="963"/>
      <c r="AP320" s="963"/>
    </row>
    <row r="321" spans="1:42" ht="21" customHeight="1">
      <c r="I321" s="952">
        <f t="shared" si="80"/>
        <v>1</v>
      </c>
      <c r="J321" s="941">
        <f t="shared" si="75"/>
        <v>5</v>
      </c>
      <c r="K321" s="1030">
        <f t="shared" si="81"/>
        <v>10</v>
      </c>
      <c r="L321" s="1044"/>
      <c r="M321" s="1044"/>
      <c r="N321" s="1052">
        <f t="shared" ref="N321:N375" si="82">IF(O321+P321&gt;0,$W$302,)</f>
        <v>0</v>
      </c>
      <c r="O321" s="1053"/>
      <c r="P321" s="1053"/>
      <c r="Q321" s="1054">
        <f t="shared" ref="Q321:Q375" si="83">ROUND(O321*50,0)</f>
        <v>0</v>
      </c>
      <c r="R321" s="1054">
        <f t="shared" ref="R321:R375" si="84">ROUND(P321*50,0)</f>
        <v>0</v>
      </c>
      <c r="S321" s="1047"/>
      <c r="T321" s="1048"/>
      <c r="U321" s="941">
        <f t="shared" si="76"/>
        <v>5</v>
      </c>
      <c r="V321" s="565"/>
      <c r="W321" s="565"/>
      <c r="X321" s="565"/>
      <c r="Y321" s="565"/>
      <c r="Z321" s="565"/>
      <c r="AA321" s="1067"/>
      <c r="AB321" s="565"/>
      <c r="AC321" s="565"/>
      <c r="AD321" s="565"/>
      <c r="AE321" s="1061"/>
      <c r="AF321" s="1061"/>
      <c r="AG321" s="1061"/>
      <c r="AH321" s="565"/>
      <c r="AI321" s="565"/>
      <c r="AJ321" s="565"/>
      <c r="AK321" s="565"/>
      <c r="AL321" s="565"/>
      <c r="AM321" s="565"/>
      <c r="AN321" s="963"/>
      <c r="AO321" s="963"/>
      <c r="AP321" s="963"/>
    </row>
    <row r="322" spans="1:42" ht="21" customHeight="1">
      <c r="I322" s="952">
        <f t="shared" si="80"/>
        <v>1</v>
      </c>
      <c r="J322" s="941">
        <f t="shared" si="75"/>
        <v>5</v>
      </c>
      <c r="K322" s="1030">
        <f t="shared" si="81"/>
        <v>11</v>
      </c>
      <c r="L322" s="1044"/>
      <c r="M322" s="1044"/>
      <c r="N322" s="1052">
        <f t="shared" si="82"/>
        <v>0</v>
      </c>
      <c r="O322" s="1053"/>
      <c r="P322" s="1053"/>
      <c r="Q322" s="1054">
        <f t="shared" si="83"/>
        <v>0</v>
      </c>
      <c r="R322" s="1054">
        <f t="shared" si="84"/>
        <v>0</v>
      </c>
      <c r="S322" s="1047"/>
      <c r="T322" s="1048"/>
      <c r="U322" s="941">
        <f t="shared" si="76"/>
        <v>5</v>
      </c>
      <c r="V322" s="565"/>
      <c r="W322" s="565"/>
      <c r="X322" s="565"/>
      <c r="Y322" s="565"/>
      <c r="Z322" s="565"/>
      <c r="AA322" s="1067"/>
      <c r="AB322" s="565"/>
      <c r="AC322" s="565"/>
      <c r="AD322" s="565"/>
      <c r="AE322" s="1061"/>
      <c r="AF322" s="1061"/>
      <c r="AG322" s="1061"/>
      <c r="AH322" s="565"/>
      <c r="AI322" s="565"/>
      <c r="AJ322" s="565"/>
      <c r="AK322" s="565"/>
      <c r="AL322" s="565"/>
      <c r="AM322" s="565"/>
      <c r="AN322" s="963"/>
      <c r="AO322" s="963"/>
      <c r="AP322" s="963"/>
    </row>
    <row r="323" spans="1:42" ht="21" customHeight="1">
      <c r="I323" s="952">
        <f t="shared" si="80"/>
        <v>1</v>
      </c>
      <c r="J323" s="941">
        <f t="shared" si="75"/>
        <v>5</v>
      </c>
      <c r="K323" s="1030">
        <f t="shared" si="81"/>
        <v>12</v>
      </c>
      <c r="L323" s="1044"/>
      <c r="M323" s="1044"/>
      <c r="N323" s="1052">
        <f t="shared" si="82"/>
        <v>0</v>
      </c>
      <c r="O323" s="1053"/>
      <c r="P323" s="1053"/>
      <c r="Q323" s="1054">
        <f t="shared" si="83"/>
        <v>0</v>
      </c>
      <c r="R323" s="1054">
        <f t="shared" si="84"/>
        <v>0</v>
      </c>
      <c r="S323" s="1047"/>
      <c r="T323" s="1048"/>
      <c r="U323" s="941">
        <f t="shared" si="76"/>
        <v>5</v>
      </c>
      <c r="V323" s="565"/>
      <c r="W323" s="565"/>
      <c r="X323" s="565"/>
      <c r="Y323" s="565"/>
      <c r="Z323" s="565"/>
      <c r="AA323" s="1067"/>
      <c r="AB323" s="565"/>
      <c r="AC323" s="565"/>
      <c r="AD323" s="565"/>
      <c r="AE323" s="1061"/>
      <c r="AF323" s="1061"/>
      <c r="AG323" s="1061"/>
      <c r="AH323" s="565"/>
      <c r="AI323" s="565"/>
      <c r="AJ323" s="565"/>
      <c r="AK323" s="565"/>
      <c r="AL323" s="565"/>
      <c r="AM323" s="565"/>
      <c r="AN323" s="963"/>
      <c r="AO323" s="963"/>
      <c r="AP323" s="963"/>
    </row>
    <row r="324" spans="1:42" ht="21" customHeight="1">
      <c r="I324" s="952">
        <f t="shared" si="80"/>
        <v>1</v>
      </c>
      <c r="J324" s="941">
        <f t="shared" si="75"/>
        <v>5</v>
      </c>
      <c r="K324" s="1030">
        <f t="shared" si="81"/>
        <v>13</v>
      </c>
      <c r="L324" s="1044"/>
      <c r="M324" s="1044"/>
      <c r="N324" s="1052">
        <f t="shared" si="82"/>
        <v>0</v>
      </c>
      <c r="O324" s="1053"/>
      <c r="P324" s="1053"/>
      <c r="Q324" s="1054">
        <f t="shared" si="83"/>
        <v>0</v>
      </c>
      <c r="R324" s="1054">
        <f t="shared" si="84"/>
        <v>0</v>
      </c>
      <c r="S324" s="1047"/>
      <c r="T324" s="1048"/>
      <c r="U324" s="941">
        <f t="shared" si="76"/>
        <v>5</v>
      </c>
      <c r="V324" s="565"/>
      <c r="W324" s="565"/>
      <c r="X324" s="565"/>
      <c r="Y324" s="565"/>
      <c r="Z324" s="565"/>
      <c r="AA324" s="1067"/>
      <c r="AB324" s="565"/>
      <c r="AC324" s="565"/>
      <c r="AD324" s="565"/>
      <c r="AE324" s="1061"/>
      <c r="AF324" s="1061"/>
      <c r="AG324" s="1061"/>
      <c r="AH324" s="565"/>
      <c r="AI324" s="565"/>
      <c r="AJ324" s="565"/>
      <c r="AK324" s="565"/>
      <c r="AL324" s="565"/>
      <c r="AM324" s="565"/>
      <c r="AN324" s="963"/>
      <c r="AO324" s="963"/>
      <c r="AP324" s="963"/>
    </row>
    <row r="325" spans="1:42" ht="21" customHeight="1">
      <c r="I325" s="952">
        <f t="shared" si="80"/>
        <v>1</v>
      </c>
      <c r="J325" s="941">
        <f t="shared" si="75"/>
        <v>5</v>
      </c>
      <c r="K325" s="1735">
        <f t="shared" si="81"/>
        <v>14</v>
      </c>
      <c r="L325" s="1694"/>
      <c r="M325" s="1694"/>
      <c r="N325" s="1736">
        <f t="shared" si="82"/>
        <v>0</v>
      </c>
      <c r="O325" s="1696"/>
      <c r="P325" s="1696"/>
      <c r="Q325" s="1737">
        <f t="shared" si="83"/>
        <v>0</v>
      </c>
      <c r="R325" s="1737">
        <f t="shared" si="84"/>
        <v>0</v>
      </c>
      <c r="S325" s="1738"/>
      <c r="T325" s="1739"/>
      <c r="U325" s="941">
        <f t="shared" si="76"/>
        <v>5</v>
      </c>
      <c r="V325" s="565"/>
      <c r="W325" s="565"/>
      <c r="X325" s="565"/>
      <c r="Y325" s="565"/>
      <c r="Z325" s="565"/>
      <c r="AA325" s="1067"/>
      <c r="AB325" s="565"/>
      <c r="AC325" s="565"/>
      <c r="AD325" s="565"/>
      <c r="AE325" s="1061"/>
      <c r="AF325" s="1061"/>
      <c r="AG325" s="1061"/>
      <c r="AH325" s="565"/>
      <c r="AI325" s="565"/>
      <c r="AJ325" s="565"/>
      <c r="AK325" s="565"/>
      <c r="AL325" s="565"/>
      <c r="AM325" s="565"/>
      <c r="AN325" s="963"/>
      <c r="AO325" s="963"/>
      <c r="AP325" s="963"/>
    </row>
    <row r="326" spans="1:42" s="253" customFormat="1" ht="21" hidden="1" customHeight="1">
      <c r="A326" s="252"/>
      <c r="B326" s="252"/>
      <c r="C326" s="252"/>
      <c r="D326" s="252"/>
      <c r="E326" s="252"/>
      <c r="F326" s="252"/>
      <c r="G326" s="252"/>
      <c r="I326" s="265">
        <f>IF((O$328+P$328)&gt;0,1,0)</f>
        <v>0</v>
      </c>
      <c r="J326" s="255">
        <f t="shared" si="75"/>
        <v>5</v>
      </c>
      <c r="K326" s="2459" t="s">
        <v>942</v>
      </c>
      <c r="L326" s="2460" t="s">
        <v>943</v>
      </c>
      <c r="M326" s="2461" t="s">
        <v>944</v>
      </c>
      <c r="N326" s="2461" t="s">
        <v>945</v>
      </c>
      <c r="O326" s="2462" t="s">
        <v>946</v>
      </c>
      <c r="P326" s="2462"/>
      <c r="Q326" s="2462" t="s">
        <v>947</v>
      </c>
      <c r="R326" s="2462"/>
      <c r="S326" s="2463" t="s">
        <v>948</v>
      </c>
      <c r="T326" s="2464" t="s">
        <v>1162</v>
      </c>
      <c r="U326" s="255">
        <f t="shared" si="76"/>
        <v>5</v>
      </c>
      <c r="V326" s="169"/>
      <c r="W326" s="169"/>
      <c r="X326" s="169"/>
      <c r="Y326" s="169"/>
      <c r="Z326" s="169"/>
      <c r="AA326" s="378"/>
      <c r="AB326" s="169"/>
      <c r="AC326" s="169"/>
      <c r="AD326" s="169"/>
      <c r="AE326" s="371"/>
      <c r="AF326" s="371"/>
      <c r="AG326" s="371"/>
      <c r="AH326" s="169"/>
      <c r="AI326" s="169"/>
      <c r="AJ326" s="169"/>
      <c r="AK326" s="169"/>
      <c r="AL326" s="169"/>
      <c r="AM326" s="169"/>
      <c r="AN326" s="176"/>
      <c r="AO326" s="176"/>
      <c r="AP326" s="176"/>
    </row>
    <row r="327" spans="1:42" s="253" customFormat="1" ht="21" hidden="1" customHeight="1">
      <c r="A327" s="252"/>
      <c r="B327" s="252"/>
      <c r="C327" s="252"/>
      <c r="D327" s="252"/>
      <c r="E327" s="252"/>
      <c r="F327" s="252"/>
      <c r="G327" s="252"/>
      <c r="I327" s="265">
        <f t="shared" ref="I327:I350" si="85">IF((O$328+P$328)&gt;0,1,0)</f>
        <v>0</v>
      </c>
      <c r="J327" s="255">
        <f t="shared" si="75"/>
        <v>5</v>
      </c>
      <c r="K327" s="2440"/>
      <c r="L327" s="2442"/>
      <c r="M327" s="2444"/>
      <c r="N327" s="2444"/>
      <c r="O327" s="334" t="s">
        <v>786</v>
      </c>
      <c r="P327" s="335" t="s">
        <v>787</v>
      </c>
      <c r="Q327" s="335" t="s">
        <v>786</v>
      </c>
      <c r="R327" s="336" t="s">
        <v>787</v>
      </c>
      <c r="S327" s="2447"/>
      <c r="T327" s="2449"/>
      <c r="U327" s="255">
        <f t="shared" si="76"/>
        <v>5</v>
      </c>
      <c r="V327" s="169"/>
      <c r="W327" s="169"/>
      <c r="X327" s="169"/>
      <c r="Y327" s="169"/>
      <c r="Z327" s="169"/>
      <c r="AA327" s="378"/>
      <c r="AB327" s="169"/>
      <c r="AC327" s="169"/>
      <c r="AD327" s="169"/>
      <c r="AE327" s="371"/>
      <c r="AF327" s="371"/>
      <c r="AG327" s="371"/>
      <c r="AH327" s="169"/>
      <c r="AI327" s="169"/>
      <c r="AJ327" s="169"/>
      <c r="AK327" s="169"/>
      <c r="AL327" s="169"/>
      <c r="AM327" s="169"/>
      <c r="AN327" s="176"/>
      <c r="AO327" s="176"/>
      <c r="AP327" s="176"/>
    </row>
    <row r="328" spans="1:42" s="253" customFormat="1" ht="21" hidden="1" customHeight="1">
      <c r="A328" s="252"/>
      <c r="B328" s="252"/>
      <c r="C328" s="252"/>
      <c r="D328" s="252"/>
      <c r="E328" s="252"/>
      <c r="F328" s="252"/>
      <c r="G328" s="252"/>
      <c r="I328" s="265">
        <f t="shared" si="85"/>
        <v>0</v>
      </c>
      <c r="J328" s="255">
        <f t="shared" si="75"/>
        <v>5</v>
      </c>
      <c r="K328" s="343">
        <f>+K25+1</f>
        <v>15</v>
      </c>
      <c r="L328" s="356"/>
      <c r="M328" s="356"/>
      <c r="N328" s="357">
        <f t="shared" si="82"/>
        <v>0</v>
      </c>
      <c r="O328" s="358"/>
      <c r="P328" s="358"/>
      <c r="Q328" s="359">
        <f t="shared" si="83"/>
        <v>0</v>
      </c>
      <c r="R328" s="359">
        <f t="shared" si="84"/>
        <v>0</v>
      </c>
      <c r="S328" s="360"/>
      <c r="T328" s="361"/>
      <c r="U328" s="255">
        <f t="shared" si="76"/>
        <v>5</v>
      </c>
      <c r="V328" s="169"/>
      <c r="W328" s="169"/>
      <c r="X328" s="169"/>
      <c r="Y328" s="169"/>
      <c r="Z328" s="169"/>
      <c r="AA328" s="378"/>
      <c r="AB328" s="169"/>
      <c r="AC328" s="169"/>
      <c r="AD328" s="169"/>
      <c r="AE328" s="371"/>
      <c r="AF328" s="371"/>
      <c r="AG328" s="371"/>
      <c r="AH328" s="169"/>
      <c r="AI328" s="169"/>
      <c r="AJ328" s="169"/>
      <c r="AK328" s="169"/>
      <c r="AL328" s="169"/>
      <c r="AM328" s="169"/>
      <c r="AN328" s="176"/>
      <c r="AO328" s="176"/>
      <c r="AP328" s="176"/>
    </row>
    <row r="329" spans="1:42" s="253" customFormat="1" ht="21" hidden="1" customHeight="1">
      <c r="A329" s="252"/>
      <c r="B329" s="252"/>
      <c r="C329" s="252"/>
      <c r="D329" s="252"/>
      <c r="E329" s="252"/>
      <c r="F329" s="252"/>
      <c r="G329" s="252"/>
      <c r="I329" s="265">
        <f t="shared" si="85"/>
        <v>0</v>
      </c>
      <c r="J329" s="255">
        <f t="shared" si="75"/>
        <v>5</v>
      </c>
      <c r="K329" s="343">
        <f t="shared" ref="K329:K350" si="86">+K328+1</f>
        <v>16</v>
      </c>
      <c r="L329" s="356"/>
      <c r="M329" s="356"/>
      <c r="N329" s="357">
        <f t="shared" si="82"/>
        <v>0</v>
      </c>
      <c r="O329" s="358"/>
      <c r="P329" s="358"/>
      <c r="Q329" s="359">
        <f t="shared" si="83"/>
        <v>0</v>
      </c>
      <c r="R329" s="359">
        <f t="shared" si="84"/>
        <v>0</v>
      </c>
      <c r="S329" s="360"/>
      <c r="T329" s="361"/>
      <c r="U329" s="255">
        <f t="shared" si="76"/>
        <v>5</v>
      </c>
      <c r="V329" s="169"/>
      <c r="W329" s="169"/>
      <c r="X329" s="169"/>
      <c r="Y329" s="169"/>
      <c r="Z329" s="169"/>
      <c r="AA329" s="378"/>
      <c r="AB329" s="169"/>
      <c r="AC329" s="169"/>
      <c r="AD329" s="169"/>
      <c r="AE329" s="371"/>
      <c r="AF329" s="371"/>
      <c r="AG329" s="371"/>
      <c r="AH329" s="169"/>
      <c r="AI329" s="169"/>
      <c r="AJ329" s="169"/>
      <c r="AK329" s="169"/>
      <c r="AL329" s="169"/>
      <c r="AM329" s="169"/>
      <c r="AN329" s="176"/>
      <c r="AO329" s="176"/>
      <c r="AP329" s="176"/>
    </row>
    <row r="330" spans="1:42" s="253" customFormat="1" ht="21" hidden="1" customHeight="1">
      <c r="A330" s="252"/>
      <c r="B330" s="252"/>
      <c r="C330" s="252"/>
      <c r="D330" s="252"/>
      <c r="E330" s="252"/>
      <c r="F330" s="252"/>
      <c r="G330" s="252"/>
      <c r="I330" s="265">
        <f t="shared" si="85"/>
        <v>0</v>
      </c>
      <c r="J330" s="255">
        <f t="shared" si="75"/>
        <v>5</v>
      </c>
      <c r="K330" s="343">
        <f t="shared" si="86"/>
        <v>17</v>
      </c>
      <c r="L330" s="356"/>
      <c r="M330" s="356"/>
      <c r="N330" s="357">
        <f t="shared" si="82"/>
        <v>0</v>
      </c>
      <c r="O330" s="358"/>
      <c r="P330" s="358"/>
      <c r="Q330" s="359">
        <f t="shared" si="83"/>
        <v>0</v>
      </c>
      <c r="R330" s="359">
        <f t="shared" si="84"/>
        <v>0</v>
      </c>
      <c r="S330" s="360"/>
      <c r="T330" s="361"/>
      <c r="U330" s="255">
        <f t="shared" si="76"/>
        <v>5</v>
      </c>
      <c r="V330" s="169"/>
      <c r="W330" s="169"/>
      <c r="X330" s="169"/>
      <c r="Y330" s="169"/>
      <c r="Z330" s="169"/>
      <c r="AA330" s="378"/>
      <c r="AB330" s="169"/>
      <c r="AC330" s="169"/>
      <c r="AD330" s="169"/>
      <c r="AE330" s="371"/>
      <c r="AF330" s="371"/>
      <c r="AG330" s="371"/>
      <c r="AH330" s="169"/>
      <c r="AI330" s="169"/>
      <c r="AJ330" s="169"/>
      <c r="AK330" s="169"/>
      <c r="AL330" s="169"/>
      <c r="AM330" s="169"/>
      <c r="AN330" s="176"/>
      <c r="AO330" s="176"/>
      <c r="AP330" s="176"/>
    </row>
    <row r="331" spans="1:42" s="253" customFormat="1" ht="21" hidden="1" customHeight="1">
      <c r="A331" s="252"/>
      <c r="B331" s="252"/>
      <c r="C331" s="252"/>
      <c r="D331" s="252"/>
      <c r="E331" s="252"/>
      <c r="F331" s="252"/>
      <c r="G331" s="252"/>
      <c r="I331" s="265">
        <f t="shared" si="85"/>
        <v>0</v>
      </c>
      <c r="J331" s="255">
        <f t="shared" si="75"/>
        <v>5</v>
      </c>
      <c r="K331" s="343">
        <f t="shared" si="86"/>
        <v>18</v>
      </c>
      <c r="L331" s="356"/>
      <c r="M331" s="356"/>
      <c r="N331" s="357">
        <f t="shared" si="82"/>
        <v>0</v>
      </c>
      <c r="O331" s="358"/>
      <c r="P331" s="358"/>
      <c r="Q331" s="359">
        <f t="shared" si="83"/>
        <v>0</v>
      </c>
      <c r="R331" s="359">
        <f t="shared" si="84"/>
        <v>0</v>
      </c>
      <c r="S331" s="360"/>
      <c r="T331" s="361"/>
      <c r="U331" s="255">
        <f t="shared" si="76"/>
        <v>5</v>
      </c>
      <c r="V331" s="169"/>
      <c r="W331" s="169"/>
      <c r="X331" s="169"/>
      <c r="Y331" s="169"/>
      <c r="Z331" s="169"/>
      <c r="AA331" s="378"/>
      <c r="AB331" s="169"/>
      <c r="AC331" s="169"/>
      <c r="AD331" s="169"/>
      <c r="AE331" s="371"/>
      <c r="AF331" s="371"/>
      <c r="AG331" s="371"/>
      <c r="AH331" s="169"/>
      <c r="AI331" s="169"/>
      <c r="AJ331" s="169"/>
      <c r="AK331" s="169"/>
      <c r="AL331" s="169"/>
      <c r="AM331" s="169"/>
      <c r="AN331" s="176"/>
      <c r="AO331" s="176"/>
      <c r="AP331" s="176"/>
    </row>
    <row r="332" spans="1:42" s="253" customFormat="1" ht="21" hidden="1" customHeight="1">
      <c r="A332" s="252"/>
      <c r="B332" s="252"/>
      <c r="C332" s="252"/>
      <c r="D332" s="252"/>
      <c r="E332" s="252"/>
      <c r="F332" s="252"/>
      <c r="G332" s="252"/>
      <c r="I332" s="265">
        <f t="shared" si="85"/>
        <v>0</v>
      </c>
      <c r="J332" s="255">
        <f t="shared" si="75"/>
        <v>5</v>
      </c>
      <c r="K332" s="343">
        <f t="shared" si="86"/>
        <v>19</v>
      </c>
      <c r="L332" s="356"/>
      <c r="M332" s="356"/>
      <c r="N332" s="357">
        <f t="shared" si="82"/>
        <v>0</v>
      </c>
      <c r="O332" s="358"/>
      <c r="P332" s="358"/>
      <c r="Q332" s="359">
        <f t="shared" si="83"/>
        <v>0</v>
      </c>
      <c r="R332" s="359">
        <f t="shared" si="84"/>
        <v>0</v>
      </c>
      <c r="S332" s="360"/>
      <c r="T332" s="361"/>
      <c r="U332" s="255">
        <f t="shared" si="76"/>
        <v>5</v>
      </c>
      <c r="V332" s="169"/>
      <c r="W332" s="169"/>
      <c r="X332" s="169"/>
      <c r="Y332" s="169"/>
      <c r="Z332" s="169"/>
      <c r="AA332" s="378"/>
      <c r="AB332" s="169"/>
      <c r="AC332" s="169"/>
      <c r="AD332" s="169"/>
      <c r="AE332" s="371"/>
      <c r="AF332" s="371"/>
      <c r="AG332" s="371"/>
      <c r="AH332" s="169"/>
      <c r="AI332" s="169"/>
      <c r="AJ332" s="169"/>
      <c r="AK332" s="169"/>
      <c r="AL332" s="169"/>
      <c r="AM332" s="169"/>
      <c r="AN332" s="176"/>
      <c r="AO332" s="176"/>
      <c r="AP332" s="176"/>
    </row>
    <row r="333" spans="1:42" s="253" customFormat="1" ht="21" hidden="1" customHeight="1">
      <c r="A333" s="252"/>
      <c r="B333" s="252"/>
      <c r="C333" s="252"/>
      <c r="D333" s="252"/>
      <c r="E333" s="252"/>
      <c r="F333" s="252"/>
      <c r="G333" s="252"/>
      <c r="I333" s="265">
        <f t="shared" si="85"/>
        <v>0</v>
      </c>
      <c r="J333" s="255">
        <f t="shared" si="75"/>
        <v>5</v>
      </c>
      <c r="K333" s="343">
        <f t="shared" si="86"/>
        <v>20</v>
      </c>
      <c r="L333" s="356"/>
      <c r="M333" s="356"/>
      <c r="N333" s="357">
        <f t="shared" si="82"/>
        <v>0</v>
      </c>
      <c r="O333" s="358"/>
      <c r="P333" s="358"/>
      <c r="Q333" s="359">
        <f t="shared" si="83"/>
        <v>0</v>
      </c>
      <c r="R333" s="359">
        <f t="shared" si="84"/>
        <v>0</v>
      </c>
      <c r="S333" s="360"/>
      <c r="T333" s="361"/>
      <c r="U333" s="255">
        <f t="shared" si="76"/>
        <v>5</v>
      </c>
      <c r="V333" s="169"/>
      <c r="W333" s="169"/>
      <c r="X333" s="169"/>
      <c r="Y333" s="169"/>
      <c r="Z333" s="169"/>
      <c r="AA333" s="378"/>
      <c r="AB333" s="169"/>
      <c r="AC333" s="169"/>
      <c r="AD333" s="169"/>
      <c r="AE333" s="371"/>
      <c r="AF333" s="371"/>
      <c r="AG333" s="371"/>
      <c r="AH333" s="169"/>
      <c r="AI333" s="169"/>
      <c r="AJ333" s="169"/>
      <c r="AK333" s="169"/>
      <c r="AL333" s="169"/>
      <c r="AM333" s="169"/>
      <c r="AN333" s="176"/>
      <c r="AO333" s="176"/>
      <c r="AP333" s="176"/>
    </row>
    <row r="334" spans="1:42" s="253" customFormat="1" ht="21" hidden="1" customHeight="1">
      <c r="A334" s="252"/>
      <c r="B334" s="252"/>
      <c r="C334" s="252"/>
      <c r="D334" s="252"/>
      <c r="E334" s="252"/>
      <c r="F334" s="252"/>
      <c r="G334" s="252"/>
      <c r="I334" s="265">
        <f t="shared" si="85"/>
        <v>0</v>
      </c>
      <c r="J334" s="255">
        <f t="shared" si="75"/>
        <v>5</v>
      </c>
      <c r="K334" s="343">
        <f t="shared" si="86"/>
        <v>21</v>
      </c>
      <c r="L334" s="356"/>
      <c r="M334" s="356"/>
      <c r="N334" s="357">
        <f t="shared" si="82"/>
        <v>0</v>
      </c>
      <c r="O334" s="358"/>
      <c r="P334" s="358"/>
      <c r="Q334" s="359">
        <f t="shared" si="83"/>
        <v>0</v>
      </c>
      <c r="R334" s="359">
        <f t="shared" si="84"/>
        <v>0</v>
      </c>
      <c r="S334" s="360"/>
      <c r="T334" s="361"/>
      <c r="U334" s="255">
        <f t="shared" si="76"/>
        <v>5</v>
      </c>
      <c r="V334" s="169"/>
      <c r="W334" s="169"/>
      <c r="X334" s="169"/>
      <c r="Y334" s="169"/>
      <c r="Z334" s="169"/>
      <c r="AA334" s="378"/>
      <c r="AB334" s="169"/>
      <c r="AC334" s="169"/>
      <c r="AD334" s="169"/>
      <c r="AE334" s="371"/>
      <c r="AF334" s="371"/>
      <c r="AG334" s="371"/>
      <c r="AH334" s="169"/>
      <c r="AI334" s="169"/>
      <c r="AJ334" s="169"/>
      <c r="AK334" s="169"/>
      <c r="AL334" s="169"/>
      <c r="AM334" s="169"/>
      <c r="AN334" s="176"/>
      <c r="AO334" s="176"/>
      <c r="AP334" s="176"/>
    </row>
    <row r="335" spans="1:42" s="253" customFormat="1" ht="21" hidden="1" customHeight="1">
      <c r="A335" s="252"/>
      <c r="B335" s="252"/>
      <c r="C335" s="252"/>
      <c r="D335" s="252"/>
      <c r="E335" s="252"/>
      <c r="F335" s="252"/>
      <c r="G335" s="252"/>
      <c r="I335" s="265">
        <f t="shared" si="85"/>
        <v>0</v>
      </c>
      <c r="J335" s="255">
        <f t="shared" si="75"/>
        <v>5</v>
      </c>
      <c r="K335" s="343">
        <f t="shared" si="86"/>
        <v>22</v>
      </c>
      <c r="L335" s="356"/>
      <c r="M335" s="356"/>
      <c r="N335" s="357">
        <f t="shared" si="82"/>
        <v>0</v>
      </c>
      <c r="O335" s="358"/>
      <c r="P335" s="358"/>
      <c r="Q335" s="359">
        <f t="shared" si="83"/>
        <v>0</v>
      </c>
      <c r="R335" s="359">
        <f t="shared" si="84"/>
        <v>0</v>
      </c>
      <c r="S335" s="360"/>
      <c r="T335" s="361"/>
      <c r="U335" s="255">
        <f t="shared" si="76"/>
        <v>5</v>
      </c>
      <c r="V335" s="169"/>
      <c r="W335" s="169"/>
      <c r="X335" s="169"/>
      <c r="Y335" s="169"/>
      <c r="Z335" s="169"/>
      <c r="AA335" s="378"/>
      <c r="AB335" s="169"/>
      <c r="AC335" s="169"/>
      <c r="AD335" s="169"/>
      <c r="AE335" s="371"/>
      <c r="AF335" s="371"/>
      <c r="AG335" s="371"/>
      <c r="AH335" s="169"/>
      <c r="AI335" s="169"/>
      <c r="AJ335" s="169"/>
      <c r="AK335" s="169"/>
      <c r="AL335" s="169"/>
      <c r="AM335" s="169"/>
      <c r="AN335" s="176"/>
      <c r="AO335" s="176"/>
      <c r="AP335" s="176"/>
    </row>
    <row r="336" spans="1:42" s="253" customFormat="1" ht="21" hidden="1" customHeight="1">
      <c r="A336" s="252"/>
      <c r="B336" s="252"/>
      <c r="C336" s="252"/>
      <c r="D336" s="252"/>
      <c r="E336" s="252"/>
      <c r="F336" s="252"/>
      <c r="G336" s="252"/>
      <c r="I336" s="265">
        <f t="shared" si="85"/>
        <v>0</v>
      </c>
      <c r="J336" s="255">
        <f t="shared" si="75"/>
        <v>5</v>
      </c>
      <c r="K336" s="343">
        <f t="shared" si="86"/>
        <v>23</v>
      </c>
      <c r="L336" s="356"/>
      <c r="M336" s="356"/>
      <c r="N336" s="357">
        <f t="shared" si="82"/>
        <v>0</v>
      </c>
      <c r="O336" s="358"/>
      <c r="P336" s="358"/>
      <c r="Q336" s="359">
        <f t="shared" si="83"/>
        <v>0</v>
      </c>
      <c r="R336" s="359">
        <f t="shared" si="84"/>
        <v>0</v>
      </c>
      <c r="S336" s="360"/>
      <c r="T336" s="361"/>
      <c r="U336" s="255">
        <f t="shared" si="76"/>
        <v>5</v>
      </c>
      <c r="V336" s="169"/>
      <c r="W336" s="169"/>
      <c r="X336" s="169"/>
      <c r="Y336" s="169"/>
      <c r="Z336" s="169"/>
      <c r="AA336" s="378"/>
      <c r="AB336" s="169"/>
      <c r="AC336" s="169"/>
      <c r="AD336" s="169"/>
      <c r="AE336" s="371"/>
      <c r="AF336" s="371"/>
      <c r="AG336" s="371"/>
      <c r="AH336" s="169"/>
      <c r="AI336" s="169"/>
      <c r="AJ336" s="169"/>
      <c r="AK336" s="169"/>
      <c r="AL336" s="169"/>
      <c r="AM336" s="169"/>
      <c r="AN336" s="176"/>
      <c r="AO336" s="176"/>
      <c r="AP336" s="176"/>
    </row>
    <row r="337" spans="1:42" s="253" customFormat="1" ht="21" hidden="1" customHeight="1">
      <c r="A337" s="252"/>
      <c r="B337" s="252"/>
      <c r="C337" s="252"/>
      <c r="D337" s="252"/>
      <c r="E337" s="252"/>
      <c r="F337" s="252"/>
      <c r="G337" s="252"/>
      <c r="I337" s="265">
        <f t="shared" si="85"/>
        <v>0</v>
      </c>
      <c r="J337" s="255">
        <f t="shared" si="75"/>
        <v>5</v>
      </c>
      <c r="K337" s="343">
        <f t="shared" si="86"/>
        <v>24</v>
      </c>
      <c r="L337" s="356"/>
      <c r="M337" s="356"/>
      <c r="N337" s="357">
        <f t="shared" si="82"/>
        <v>0</v>
      </c>
      <c r="O337" s="358"/>
      <c r="P337" s="358"/>
      <c r="Q337" s="359">
        <f t="shared" si="83"/>
        <v>0</v>
      </c>
      <c r="R337" s="359">
        <f t="shared" si="84"/>
        <v>0</v>
      </c>
      <c r="S337" s="360"/>
      <c r="T337" s="361"/>
      <c r="U337" s="255">
        <f t="shared" si="76"/>
        <v>5</v>
      </c>
      <c r="V337" s="169"/>
      <c r="W337" s="169"/>
      <c r="X337" s="169"/>
      <c r="Y337" s="169"/>
      <c r="Z337" s="169"/>
      <c r="AA337" s="378"/>
      <c r="AB337" s="169"/>
      <c r="AC337" s="169"/>
      <c r="AD337" s="169"/>
      <c r="AE337" s="371"/>
      <c r="AF337" s="371"/>
      <c r="AG337" s="371"/>
      <c r="AH337" s="169"/>
      <c r="AI337" s="169"/>
      <c r="AJ337" s="169"/>
      <c r="AK337" s="169"/>
      <c r="AL337" s="169"/>
      <c r="AM337" s="169"/>
      <c r="AN337" s="176"/>
      <c r="AO337" s="176"/>
      <c r="AP337" s="176"/>
    </row>
    <row r="338" spans="1:42" s="253" customFormat="1" ht="21" hidden="1" customHeight="1">
      <c r="A338" s="252"/>
      <c r="B338" s="252"/>
      <c r="C338" s="252"/>
      <c r="D338" s="252"/>
      <c r="E338" s="252"/>
      <c r="F338" s="252"/>
      <c r="G338" s="252"/>
      <c r="I338" s="265">
        <f t="shared" si="85"/>
        <v>0</v>
      </c>
      <c r="J338" s="255">
        <f t="shared" si="75"/>
        <v>5</v>
      </c>
      <c r="K338" s="343">
        <f t="shared" si="86"/>
        <v>25</v>
      </c>
      <c r="L338" s="356"/>
      <c r="M338" s="356"/>
      <c r="N338" s="357">
        <f t="shared" si="82"/>
        <v>0</v>
      </c>
      <c r="O338" s="358"/>
      <c r="P338" s="358"/>
      <c r="Q338" s="359">
        <f t="shared" si="83"/>
        <v>0</v>
      </c>
      <c r="R338" s="359">
        <f t="shared" si="84"/>
        <v>0</v>
      </c>
      <c r="S338" s="360"/>
      <c r="T338" s="361"/>
      <c r="U338" s="255">
        <f t="shared" si="76"/>
        <v>5</v>
      </c>
      <c r="V338" s="169"/>
      <c r="W338" s="169"/>
      <c r="X338" s="169"/>
      <c r="Y338" s="169"/>
      <c r="Z338" s="169"/>
      <c r="AA338" s="378"/>
      <c r="AB338" s="169"/>
      <c r="AC338" s="169"/>
      <c r="AD338" s="169"/>
      <c r="AE338" s="371"/>
      <c r="AF338" s="371"/>
      <c r="AG338" s="371"/>
      <c r="AH338" s="169"/>
      <c r="AI338" s="169"/>
      <c r="AJ338" s="169"/>
      <c r="AK338" s="169"/>
      <c r="AL338" s="169"/>
      <c r="AM338" s="169"/>
      <c r="AN338" s="176"/>
      <c r="AO338" s="176"/>
      <c r="AP338" s="176"/>
    </row>
    <row r="339" spans="1:42" s="253" customFormat="1" ht="21" hidden="1" customHeight="1">
      <c r="A339" s="252"/>
      <c r="B339" s="252"/>
      <c r="C339" s="252"/>
      <c r="D339" s="252"/>
      <c r="E339" s="252"/>
      <c r="F339" s="252"/>
      <c r="G339" s="252"/>
      <c r="I339" s="265">
        <f t="shared" si="85"/>
        <v>0</v>
      </c>
      <c r="J339" s="255">
        <f t="shared" si="75"/>
        <v>5</v>
      </c>
      <c r="K339" s="343">
        <f t="shared" si="86"/>
        <v>26</v>
      </c>
      <c r="L339" s="356"/>
      <c r="M339" s="356"/>
      <c r="N339" s="357">
        <f t="shared" si="82"/>
        <v>0</v>
      </c>
      <c r="O339" s="358"/>
      <c r="P339" s="358"/>
      <c r="Q339" s="359">
        <f t="shared" si="83"/>
        <v>0</v>
      </c>
      <c r="R339" s="359">
        <f t="shared" si="84"/>
        <v>0</v>
      </c>
      <c r="S339" s="360"/>
      <c r="T339" s="361"/>
      <c r="U339" s="255">
        <f t="shared" si="76"/>
        <v>5</v>
      </c>
      <c r="V339" s="169"/>
      <c r="W339" s="169"/>
      <c r="X339" s="169"/>
      <c r="Y339" s="169"/>
      <c r="Z339" s="169"/>
      <c r="AA339" s="378"/>
      <c r="AB339" s="169"/>
      <c r="AC339" s="169"/>
      <c r="AD339" s="169"/>
      <c r="AE339" s="371"/>
      <c r="AF339" s="371"/>
      <c r="AG339" s="371"/>
      <c r="AH339" s="169"/>
      <c r="AI339" s="169"/>
      <c r="AJ339" s="169"/>
      <c r="AK339" s="169"/>
      <c r="AL339" s="169"/>
      <c r="AM339" s="169"/>
      <c r="AN339" s="176"/>
      <c r="AO339" s="176"/>
      <c r="AP339" s="176"/>
    </row>
    <row r="340" spans="1:42" s="253" customFormat="1" ht="21" hidden="1" customHeight="1">
      <c r="A340" s="252"/>
      <c r="B340" s="252"/>
      <c r="C340" s="252"/>
      <c r="D340" s="252"/>
      <c r="E340" s="252"/>
      <c r="F340" s="252"/>
      <c r="G340" s="252"/>
      <c r="I340" s="265">
        <f t="shared" si="85"/>
        <v>0</v>
      </c>
      <c r="J340" s="255">
        <f t="shared" si="75"/>
        <v>5</v>
      </c>
      <c r="K340" s="343">
        <f t="shared" si="86"/>
        <v>27</v>
      </c>
      <c r="L340" s="356"/>
      <c r="M340" s="356"/>
      <c r="N340" s="357">
        <f t="shared" si="82"/>
        <v>0</v>
      </c>
      <c r="O340" s="358"/>
      <c r="P340" s="358"/>
      <c r="Q340" s="359">
        <f t="shared" si="83"/>
        <v>0</v>
      </c>
      <c r="R340" s="359">
        <f t="shared" si="84"/>
        <v>0</v>
      </c>
      <c r="S340" s="360"/>
      <c r="T340" s="361"/>
      <c r="U340" s="255">
        <f t="shared" si="76"/>
        <v>5</v>
      </c>
      <c r="V340" s="169"/>
      <c r="W340" s="169"/>
      <c r="X340" s="169"/>
      <c r="Y340" s="169"/>
      <c r="Z340" s="169"/>
      <c r="AA340" s="378"/>
      <c r="AB340" s="169"/>
      <c r="AC340" s="169"/>
      <c r="AD340" s="169"/>
      <c r="AE340" s="371"/>
      <c r="AF340" s="371"/>
      <c r="AG340" s="371"/>
      <c r="AH340" s="169"/>
      <c r="AI340" s="169"/>
      <c r="AJ340" s="169"/>
      <c r="AK340" s="169"/>
      <c r="AL340" s="169"/>
      <c r="AM340" s="169"/>
      <c r="AN340" s="176"/>
      <c r="AO340" s="176"/>
      <c r="AP340" s="176"/>
    </row>
    <row r="341" spans="1:42" s="253" customFormat="1" ht="21" hidden="1" customHeight="1">
      <c r="A341" s="252"/>
      <c r="B341" s="252"/>
      <c r="C341" s="252"/>
      <c r="D341" s="252"/>
      <c r="E341" s="252"/>
      <c r="F341" s="252"/>
      <c r="G341" s="252"/>
      <c r="I341" s="265">
        <f t="shared" si="85"/>
        <v>0</v>
      </c>
      <c r="J341" s="255">
        <f t="shared" si="75"/>
        <v>5</v>
      </c>
      <c r="K341" s="343">
        <f t="shared" si="86"/>
        <v>28</v>
      </c>
      <c r="L341" s="356"/>
      <c r="M341" s="356"/>
      <c r="N341" s="357">
        <f t="shared" si="82"/>
        <v>0</v>
      </c>
      <c r="O341" s="358"/>
      <c r="P341" s="358"/>
      <c r="Q341" s="359">
        <f t="shared" si="83"/>
        <v>0</v>
      </c>
      <c r="R341" s="359">
        <f t="shared" si="84"/>
        <v>0</v>
      </c>
      <c r="S341" s="360"/>
      <c r="T341" s="361"/>
      <c r="U341" s="255">
        <f t="shared" si="76"/>
        <v>5</v>
      </c>
      <c r="V341" s="169"/>
      <c r="W341" s="169"/>
      <c r="X341" s="169"/>
      <c r="Y341" s="169"/>
      <c r="Z341" s="169"/>
      <c r="AA341" s="378"/>
      <c r="AB341" s="169"/>
      <c r="AC341" s="169"/>
      <c r="AD341" s="169"/>
      <c r="AE341" s="371"/>
      <c r="AF341" s="371"/>
      <c r="AG341" s="371"/>
      <c r="AH341" s="169"/>
      <c r="AI341" s="169"/>
      <c r="AJ341" s="169"/>
      <c r="AK341" s="169"/>
      <c r="AL341" s="169"/>
      <c r="AM341" s="169"/>
      <c r="AN341" s="176"/>
      <c r="AO341" s="176"/>
      <c r="AP341" s="176"/>
    </row>
    <row r="342" spans="1:42" s="253" customFormat="1" ht="21" hidden="1" customHeight="1">
      <c r="A342" s="252"/>
      <c r="B342" s="252"/>
      <c r="C342" s="252"/>
      <c r="D342" s="252"/>
      <c r="E342" s="252"/>
      <c r="F342" s="252"/>
      <c r="G342" s="252"/>
      <c r="I342" s="265">
        <f t="shared" si="85"/>
        <v>0</v>
      </c>
      <c r="J342" s="255">
        <f t="shared" si="75"/>
        <v>5</v>
      </c>
      <c r="K342" s="343">
        <f t="shared" si="86"/>
        <v>29</v>
      </c>
      <c r="L342" s="356"/>
      <c r="M342" s="356"/>
      <c r="N342" s="357">
        <f t="shared" si="82"/>
        <v>0</v>
      </c>
      <c r="O342" s="358"/>
      <c r="P342" s="358"/>
      <c r="Q342" s="359">
        <f t="shared" si="83"/>
        <v>0</v>
      </c>
      <c r="R342" s="359">
        <f t="shared" si="84"/>
        <v>0</v>
      </c>
      <c r="S342" s="360"/>
      <c r="T342" s="361"/>
      <c r="U342" s="255">
        <f t="shared" si="76"/>
        <v>5</v>
      </c>
      <c r="V342" s="169"/>
      <c r="W342" s="169"/>
      <c r="X342" s="169"/>
      <c r="Y342" s="169"/>
      <c r="Z342" s="169"/>
      <c r="AA342" s="378"/>
      <c r="AB342" s="169"/>
      <c r="AC342" s="169"/>
      <c r="AD342" s="169"/>
      <c r="AE342" s="371"/>
      <c r="AF342" s="371"/>
      <c r="AG342" s="371"/>
      <c r="AH342" s="169"/>
      <c r="AI342" s="169"/>
      <c r="AJ342" s="169"/>
      <c r="AK342" s="169"/>
      <c r="AL342" s="169"/>
      <c r="AM342" s="169"/>
      <c r="AN342" s="176"/>
      <c r="AO342" s="176"/>
      <c r="AP342" s="176"/>
    </row>
    <row r="343" spans="1:42" s="253" customFormat="1" ht="21" hidden="1" customHeight="1">
      <c r="A343" s="252"/>
      <c r="B343" s="252"/>
      <c r="C343" s="252"/>
      <c r="D343" s="252"/>
      <c r="E343" s="252"/>
      <c r="F343" s="252"/>
      <c r="G343" s="252"/>
      <c r="I343" s="265">
        <f t="shared" si="85"/>
        <v>0</v>
      </c>
      <c r="J343" s="255">
        <f t="shared" si="75"/>
        <v>5</v>
      </c>
      <c r="K343" s="343">
        <f t="shared" si="86"/>
        <v>30</v>
      </c>
      <c r="L343" s="356"/>
      <c r="M343" s="356"/>
      <c r="N343" s="357">
        <f t="shared" si="82"/>
        <v>0</v>
      </c>
      <c r="O343" s="358"/>
      <c r="P343" s="358"/>
      <c r="Q343" s="359">
        <f t="shared" si="83"/>
        <v>0</v>
      </c>
      <c r="R343" s="359">
        <f t="shared" si="84"/>
        <v>0</v>
      </c>
      <c r="S343" s="360"/>
      <c r="T343" s="361"/>
      <c r="U343" s="255">
        <f t="shared" si="76"/>
        <v>5</v>
      </c>
      <c r="V343" s="169"/>
      <c r="W343" s="169"/>
      <c r="X343" s="169"/>
      <c r="Y343" s="169"/>
      <c r="Z343" s="169"/>
      <c r="AA343" s="378"/>
      <c r="AB343" s="169"/>
      <c r="AC343" s="169"/>
      <c r="AD343" s="169"/>
      <c r="AE343" s="371"/>
      <c r="AF343" s="371"/>
      <c r="AG343" s="371"/>
      <c r="AH343" s="169"/>
      <c r="AI343" s="169"/>
      <c r="AJ343" s="169"/>
      <c r="AK343" s="169"/>
      <c r="AL343" s="169"/>
      <c r="AM343" s="169"/>
      <c r="AN343" s="176"/>
      <c r="AO343" s="176"/>
      <c r="AP343" s="176"/>
    </row>
    <row r="344" spans="1:42" s="253" customFormat="1" ht="21" hidden="1" customHeight="1">
      <c r="A344" s="252"/>
      <c r="B344" s="252"/>
      <c r="C344" s="252"/>
      <c r="D344" s="252"/>
      <c r="E344" s="252"/>
      <c r="F344" s="252"/>
      <c r="G344" s="252"/>
      <c r="I344" s="265">
        <f t="shared" si="85"/>
        <v>0</v>
      </c>
      <c r="J344" s="255">
        <f t="shared" si="75"/>
        <v>5</v>
      </c>
      <c r="K344" s="343">
        <f t="shared" si="86"/>
        <v>31</v>
      </c>
      <c r="L344" s="356"/>
      <c r="M344" s="356"/>
      <c r="N344" s="357">
        <f t="shared" si="82"/>
        <v>0</v>
      </c>
      <c r="O344" s="358"/>
      <c r="P344" s="358"/>
      <c r="Q344" s="359">
        <f t="shared" si="83"/>
        <v>0</v>
      </c>
      <c r="R344" s="359">
        <f t="shared" si="84"/>
        <v>0</v>
      </c>
      <c r="S344" s="360"/>
      <c r="T344" s="361"/>
      <c r="U344" s="255">
        <f t="shared" si="76"/>
        <v>5</v>
      </c>
      <c r="V344" s="169"/>
      <c r="W344" s="169"/>
      <c r="X344" s="169"/>
      <c r="Y344" s="169"/>
      <c r="Z344" s="169"/>
      <c r="AA344" s="378"/>
      <c r="AB344" s="169"/>
      <c r="AC344" s="169"/>
      <c r="AD344" s="169"/>
      <c r="AE344" s="371"/>
      <c r="AF344" s="371"/>
      <c r="AG344" s="371"/>
      <c r="AH344" s="169"/>
      <c r="AI344" s="169"/>
      <c r="AJ344" s="169"/>
      <c r="AK344" s="169"/>
      <c r="AL344" s="169"/>
      <c r="AM344" s="169"/>
      <c r="AN344" s="176"/>
      <c r="AO344" s="176"/>
      <c r="AP344" s="176"/>
    </row>
    <row r="345" spans="1:42" s="253" customFormat="1" ht="21" hidden="1" customHeight="1">
      <c r="A345" s="252"/>
      <c r="B345" s="252"/>
      <c r="C345" s="252"/>
      <c r="D345" s="252"/>
      <c r="E345" s="252"/>
      <c r="F345" s="252"/>
      <c r="G345" s="252"/>
      <c r="I345" s="265">
        <f t="shared" si="85"/>
        <v>0</v>
      </c>
      <c r="J345" s="255">
        <f t="shared" si="75"/>
        <v>5</v>
      </c>
      <c r="K345" s="343">
        <f t="shared" si="86"/>
        <v>32</v>
      </c>
      <c r="L345" s="356"/>
      <c r="M345" s="356"/>
      <c r="N345" s="357">
        <f t="shared" si="82"/>
        <v>0</v>
      </c>
      <c r="O345" s="358"/>
      <c r="P345" s="358"/>
      <c r="Q345" s="359">
        <f t="shared" si="83"/>
        <v>0</v>
      </c>
      <c r="R345" s="359">
        <f t="shared" si="84"/>
        <v>0</v>
      </c>
      <c r="S345" s="360"/>
      <c r="T345" s="361"/>
      <c r="U345" s="255">
        <f t="shared" si="76"/>
        <v>5</v>
      </c>
      <c r="V345" s="169"/>
      <c r="W345" s="169"/>
      <c r="X345" s="169"/>
      <c r="Y345" s="169"/>
      <c r="Z345" s="169"/>
      <c r="AA345" s="378"/>
      <c r="AB345" s="169"/>
      <c r="AC345" s="169"/>
      <c r="AD345" s="169"/>
      <c r="AE345" s="371"/>
      <c r="AF345" s="371"/>
      <c r="AG345" s="371"/>
      <c r="AH345" s="169"/>
      <c r="AI345" s="169"/>
      <c r="AJ345" s="169"/>
      <c r="AK345" s="169"/>
      <c r="AL345" s="169"/>
      <c r="AM345" s="169"/>
      <c r="AN345" s="176"/>
      <c r="AO345" s="176"/>
      <c r="AP345" s="176"/>
    </row>
    <row r="346" spans="1:42" s="253" customFormat="1" ht="21" hidden="1" customHeight="1">
      <c r="A346" s="252"/>
      <c r="B346" s="252"/>
      <c r="C346" s="252"/>
      <c r="D346" s="252"/>
      <c r="E346" s="252"/>
      <c r="F346" s="252"/>
      <c r="G346" s="252"/>
      <c r="I346" s="265">
        <f t="shared" si="85"/>
        <v>0</v>
      </c>
      <c r="J346" s="255">
        <f t="shared" si="75"/>
        <v>5</v>
      </c>
      <c r="K346" s="343">
        <f t="shared" si="86"/>
        <v>33</v>
      </c>
      <c r="L346" s="356"/>
      <c r="M346" s="356"/>
      <c r="N346" s="357">
        <f t="shared" si="82"/>
        <v>0</v>
      </c>
      <c r="O346" s="358"/>
      <c r="P346" s="358"/>
      <c r="Q346" s="359">
        <f t="shared" si="83"/>
        <v>0</v>
      </c>
      <c r="R346" s="359">
        <f t="shared" si="84"/>
        <v>0</v>
      </c>
      <c r="S346" s="360"/>
      <c r="T346" s="361"/>
      <c r="U346" s="255">
        <f t="shared" si="76"/>
        <v>5</v>
      </c>
      <c r="V346" s="169"/>
      <c r="W346" s="169"/>
      <c r="X346" s="169"/>
      <c r="Y346" s="169"/>
      <c r="Z346" s="169"/>
      <c r="AA346" s="378"/>
      <c r="AB346" s="169"/>
      <c r="AC346" s="169"/>
      <c r="AD346" s="169"/>
      <c r="AE346" s="371"/>
      <c r="AF346" s="371"/>
      <c r="AG346" s="371"/>
      <c r="AH346" s="169"/>
      <c r="AI346" s="169"/>
      <c r="AJ346" s="169"/>
      <c r="AK346" s="169"/>
      <c r="AL346" s="169"/>
      <c r="AM346" s="169"/>
      <c r="AN346" s="176"/>
      <c r="AO346" s="176"/>
      <c r="AP346" s="176"/>
    </row>
    <row r="347" spans="1:42" s="253" customFormat="1" ht="21" hidden="1" customHeight="1">
      <c r="A347" s="252"/>
      <c r="B347" s="252"/>
      <c r="C347" s="252"/>
      <c r="D347" s="252"/>
      <c r="E347" s="252"/>
      <c r="F347" s="252"/>
      <c r="G347" s="252"/>
      <c r="I347" s="265">
        <f t="shared" si="85"/>
        <v>0</v>
      </c>
      <c r="J347" s="255">
        <f t="shared" si="75"/>
        <v>5</v>
      </c>
      <c r="K347" s="343">
        <f t="shared" si="86"/>
        <v>34</v>
      </c>
      <c r="L347" s="356"/>
      <c r="M347" s="356"/>
      <c r="N347" s="357">
        <f t="shared" si="82"/>
        <v>0</v>
      </c>
      <c r="O347" s="358"/>
      <c r="P347" s="358"/>
      <c r="Q347" s="359">
        <f t="shared" si="83"/>
        <v>0</v>
      </c>
      <c r="R347" s="359">
        <f t="shared" si="84"/>
        <v>0</v>
      </c>
      <c r="S347" s="360"/>
      <c r="T347" s="361"/>
      <c r="U347" s="255">
        <f t="shared" si="76"/>
        <v>5</v>
      </c>
      <c r="V347" s="169"/>
      <c r="W347" s="169"/>
      <c r="X347" s="169"/>
      <c r="Y347" s="169"/>
      <c r="Z347" s="169"/>
      <c r="AA347" s="378"/>
      <c r="AB347" s="169"/>
      <c r="AC347" s="169"/>
      <c r="AD347" s="169"/>
      <c r="AE347" s="371"/>
      <c r="AF347" s="371"/>
      <c r="AG347" s="371"/>
      <c r="AH347" s="169"/>
      <c r="AI347" s="169"/>
      <c r="AJ347" s="169"/>
      <c r="AK347" s="169"/>
      <c r="AL347" s="169"/>
      <c r="AM347" s="169"/>
      <c r="AN347" s="176"/>
      <c r="AO347" s="176"/>
      <c r="AP347" s="176"/>
    </row>
    <row r="348" spans="1:42" s="253" customFormat="1" ht="21" hidden="1" customHeight="1">
      <c r="A348" s="252"/>
      <c r="B348" s="252"/>
      <c r="C348" s="252"/>
      <c r="D348" s="252"/>
      <c r="E348" s="252"/>
      <c r="F348" s="252"/>
      <c r="G348" s="252"/>
      <c r="I348" s="265">
        <f t="shared" si="85"/>
        <v>0</v>
      </c>
      <c r="J348" s="255">
        <f t="shared" si="75"/>
        <v>5</v>
      </c>
      <c r="K348" s="343">
        <f t="shared" si="86"/>
        <v>35</v>
      </c>
      <c r="L348" s="356"/>
      <c r="M348" s="356"/>
      <c r="N348" s="357">
        <f t="shared" si="82"/>
        <v>0</v>
      </c>
      <c r="O348" s="358"/>
      <c r="P348" s="358"/>
      <c r="Q348" s="359">
        <f t="shared" si="83"/>
        <v>0</v>
      </c>
      <c r="R348" s="359">
        <f t="shared" si="84"/>
        <v>0</v>
      </c>
      <c r="S348" s="360"/>
      <c r="T348" s="361"/>
      <c r="U348" s="255">
        <f t="shared" si="76"/>
        <v>5</v>
      </c>
      <c r="V348" s="169"/>
      <c r="W348" s="169"/>
      <c r="X348" s="169"/>
      <c r="Y348" s="169"/>
      <c r="Z348" s="169"/>
      <c r="AA348" s="378"/>
      <c r="AB348" s="169"/>
      <c r="AC348" s="169"/>
      <c r="AD348" s="169"/>
      <c r="AE348" s="371"/>
      <c r="AF348" s="371"/>
      <c r="AG348" s="371"/>
      <c r="AH348" s="169"/>
      <c r="AI348" s="169"/>
      <c r="AJ348" s="169"/>
      <c r="AK348" s="169"/>
      <c r="AL348" s="169"/>
      <c r="AM348" s="169"/>
      <c r="AN348" s="176"/>
      <c r="AO348" s="176"/>
      <c r="AP348" s="176"/>
    </row>
    <row r="349" spans="1:42" s="253" customFormat="1" ht="21" hidden="1" customHeight="1">
      <c r="A349" s="252"/>
      <c r="B349" s="252"/>
      <c r="C349" s="252"/>
      <c r="D349" s="252"/>
      <c r="E349" s="252"/>
      <c r="F349" s="252"/>
      <c r="G349" s="252"/>
      <c r="I349" s="265">
        <f t="shared" si="85"/>
        <v>0</v>
      </c>
      <c r="J349" s="255">
        <f t="shared" si="75"/>
        <v>5</v>
      </c>
      <c r="K349" s="343">
        <f t="shared" si="86"/>
        <v>36</v>
      </c>
      <c r="L349" s="356"/>
      <c r="M349" s="356"/>
      <c r="N349" s="357">
        <f t="shared" si="82"/>
        <v>0</v>
      </c>
      <c r="O349" s="358"/>
      <c r="P349" s="358"/>
      <c r="Q349" s="359">
        <f t="shared" si="83"/>
        <v>0</v>
      </c>
      <c r="R349" s="359">
        <f t="shared" si="84"/>
        <v>0</v>
      </c>
      <c r="S349" s="360"/>
      <c r="T349" s="361"/>
      <c r="U349" s="255">
        <f t="shared" si="76"/>
        <v>5</v>
      </c>
      <c r="V349" s="169"/>
      <c r="W349" s="169"/>
      <c r="X349" s="169"/>
      <c r="Y349" s="169"/>
      <c r="Z349" s="169"/>
      <c r="AA349" s="378"/>
      <c r="AB349" s="169"/>
      <c r="AC349" s="169"/>
      <c r="AD349" s="169"/>
      <c r="AE349" s="371"/>
      <c r="AF349" s="371"/>
      <c r="AG349" s="371"/>
      <c r="AH349" s="169"/>
      <c r="AI349" s="169"/>
      <c r="AJ349" s="169"/>
      <c r="AK349" s="169"/>
      <c r="AL349" s="169"/>
      <c r="AM349" s="169"/>
      <c r="AN349" s="176"/>
      <c r="AO349" s="176"/>
      <c r="AP349" s="176"/>
    </row>
    <row r="350" spans="1:42" s="253" customFormat="1" ht="21" hidden="1" customHeight="1" thickBot="1">
      <c r="A350" s="252"/>
      <c r="B350" s="252"/>
      <c r="C350" s="252"/>
      <c r="D350" s="252"/>
      <c r="E350" s="252"/>
      <c r="F350" s="252"/>
      <c r="G350" s="252"/>
      <c r="I350" s="265">
        <f t="shared" si="85"/>
        <v>0</v>
      </c>
      <c r="J350" s="255">
        <f t="shared" si="75"/>
        <v>5</v>
      </c>
      <c r="K350" s="385">
        <f t="shared" si="86"/>
        <v>37</v>
      </c>
      <c r="L350" s="356"/>
      <c r="M350" s="356"/>
      <c r="N350" s="387">
        <f t="shared" si="82"/>
        <v>0</v>
      </c>
      <c r="O350" s="388"/>
      <c r="P350" s="388"/>
      <c r="Q350" s="389">
        <f t="shared" si="83"/>
        <v>0</v>
      </c>
      <c r="R350" s="389">
        <f t="shared" si="84"/>
        <v>0</v>
      </c>
      <c r="S350" s="390"/>
      <c r="T350" s="391"/>
      <c r="U350" s="255">
        <f t="shared" si="76"/>
        <v>5</v>
      </c>
      <c r="V350" s="169"/>
      <c r="W350" s="169"/>
      <c r="X350" s="169"/>
      <c r="Y350" s="169"/>
      <c r="Z350" s="169"/>
      <c r="AA350" s="378"/>
      <c r="AB350" s="169"/>
      <c r="AC350" s="169"/>
      <c r="AD350" s="169"/>
      <c r="AE350" s="371"/>
      <c r="AF350" s="371"/>
      <c r="AG350" s="371"/>
      <c r="AH350" s="169"/>
      <c r="AI350" s="169"/>
      <c r="AJ350" s="169"/>
      <c r="AK350" s="169"/>
      <c r="AL350" s="169"/>
      <c r="AM350" s="169"/>
      <c r="AN350" s="176"/>
      <c r="AO350" s="176"/>
      <c r="AP350" s="176"/>
    </row>
    <row r="351" spans="1:42" s="253" customFormat="1" ht="21" hidden="1" customHeight="1">
      <c r="A351" s="252"/>
      <c r="B351" s="252"/>
      <c r="C351" s="252"/>
      <c r="D351" s="252"/>
      <c r="E351" s="252"/>
      <c r="F351" s="252"/>
      <c r="G351" s="252"/>
      <c r="I351" s="265">
        <f>IF((O$353+P$353)&gt;0,1,0)</f>
        <v>0</v>
      </c>
      <c r="J351" s="255">
        <f t="shared" si="75"/>
        <v>5</v>
      </c>
      <c r="K351" s="2439" t="s">
        <v>942</v>
      </c>
      <c r="L351" s="2441" t="s">
        <v>943</v>
      </c>
      <c r="M351" s="2443" t="s">
        <v>944</v>
      </c>
      <c r="N351" s="2443" t="s">
        <v>945</v>
      </c>
      <c r="O351" s="2445" t="s">
        <v>946</v>
      </c>
      <c r="P351" s="2445"/>
      <c r="Q351" s="2445" t="s">
        <v>947</v>
      </c>
      <c r="R351" s="2445"/>
      <c r="S351" s="2446" t="s">
        <v>948</v>
      </c>
      <c r="T351" s="2448" t="s">
        <v>1162</v>
      </c>
      <c r="U351" s="255">
        <f t="shared" si="76"/>
        <v>5</v>
      </c>
      <c r="V351" s="169"/>
      <c r="W351" s="169"/>
      <c r="X351" s="169"/>
      <c r="Y351" s="169"/>
      <c r="Z351" s="169"/>
      <c r="AA351" s="378"/>
      <c r="AB351" s="169"/>
      <c r="AC351" s="169"/>
      <c r="AD351" s="169"/>
      <c r="AE351" s="371"/>
      <c r="AF351" s="371"/>
      <c r="AG351" s="371"/>
      <c r="AH351" s="169"/>
      <c r="AI351" s="169"/>
      <c r="AJ351" s="169"/>
      <c r="AK351" s="169"/>
      <c r="AL351" s="169"/>
      <c r="AM351" s="169"/>
      <c r="AN351" s="176"/>
      <c r="AO351" s="176"/>
      <c r="AP351" s="176"/>
    </row>
    <row r="352" spans="1:42" s="253" customFormat="1" ht="21" hidden="1" customHeight="1">
      <c r="A352" s="252"/>
      <c r="B352" s="252"/>
      <c r="C352" s="252"/>
      <c r="D352" s="252"/>
      <c r="E352" s="252"/>
      <c r="F352" s="252"/>
      <c r="G352" s="252"/>
      <c r="I352" s="265">
        <f t="shared" ref="I352:I375" si="87">IF((O$353+P$353)&gt;0,1,0)</f>
        <v>0</v>
      </c>
      <c r="J352" s="255">
        <f t="shared" si="75"/>
        <v>5</v>
      </c>
      <c r="K352" s="2440"/>
      <c r="L352" s="2442"/>
      <c r="M352" s="2444"/>
      <c r="N352" s="2444"/>
      <c r="O352" s="334" t="s">
        <v>786</v>
      </c>
      <c r="P352" s="335" t="s">
        <v>787</v>
      </c>
      <c r="Q352" s="335" t="s">
        <v>786</v>
      </c>
      <c r="R352" s="336" t="s">
        <v>787</v>
      </c>
      <c r="S352" s="2447"/>
      <c r="T352" s="2449"/>
      <c r="U352" s="255">
        <f t="shared" si="76"/>
        <v>5</v>
      </c>
      <c r="V352" s="169"/>
      <c r="W352" s="169"/>
      <c r="X352" s="169"/>
      <c r="Y352" s="169"/>
      <c r="Z352" s="169"/>
      <c r="AA352" s="378"/>
      <c r="AB352" s="169"/>
      <c r="AC352" s="169"/>
      <c r="AD352" s="169"/>
      <c r="AE352" s="371"/>
      <c r="AF352" s="371"/>
      <c r="AG352" s="371"/>
      <c r="AH352" s="169"/>
      <c r="AI352" s="169"/>
      <c r="AJ352" s="169"/>
      <c r="AK352" s="169"/>
      <c r="AL352" s="169"/>
      <c r="AM352" s="169"/>
      <c r="AN352" s="176"/>
      <c r="AO352" s="176"/>
      <c r="AP352" s="176"/>
    </row>
    <row r="353" spans="1:42" s="253" customFormat="1" ht="21" hidden="1" customHeight="1">
      <c r="A353" s="252"/>
      <c r="B353" s="252"/>
      <c r="C353" s="252"/>
      <c r="D353" s="252"/>
      <c r="E353" s="252"/>
      <c r="F353" s="252"/>
      <c r="G353" s="252"/>
      <c r="I353" s="265">
        <f t="shared" si="87"/>
        <v>0</v>
      </c>
      <c r="J353" s="255">
        <f t="shared" si="75"/>
        <v>5</v>
      </c>
      <c r="K353" s="343">
        <f>+K50+1</f>
        <v>38</v>
      </c>
      <c r="L353" s="356"/>
      <c r="M353" s="356"/>
      <c r="N353" s="357">
        <f t="shared" si="82"/>
        <v>0</v>
      </c>
      <c r="O353" s="358"/>
      <c r="P353" s="358"/>
      <c r="Q353" s="359">
        <f t="shared" si="83"/>
        <v>0</v>
      </c>
      <c r="R353" s="359">
        <f t="shared" si="84"/>
        <v>0</v>
      </c>
      <c r="S353" s="360"/>
      <c r="T353" s="361"/>
      <c r="U353" s="255">
        <f t="shared" si="76"/>
        <v>5</v>
      </c>
      <c r="V353" s="169"/>
      <c r="W353" s="169"/>
      <c r="X353" s="169"/>
      <c r="Y353" s="169"/>
      <c r="Z353" s="169"/>
      <c r="AA353" s="378"/>
      <c r="AB353" s="169"/>
      <c r="AC353" s="169"/>
      <c r="AD353" s="169"/>
      <c r="AE353" s="371"/>
      <c r="AF353" s="371"/>
      <c r="AG353" s="371"/>
      <c r="AH353" s="169"/>
      <c r="AI353" s="169"/>
      <c r="AJ353" s="169"/>
      <c r="AK353" s="169"/>
      <c r="AL353" s="169"/>
      <c r="AM353" s="169"/>
      <c r="AN353" s="176"/>
      <c r="AO353" s="176"/>
      <c r="AP353" s="176"/>
    </row>
    <row r="354" spans="1:42" s="253" customFormat="1" ht="21" hidden="1" customHeight="1">
      <c r="A354" s="252"/>
      <c r="B354" s="252"/>
      <c r="C354" s="252"/>
      <c r="D354" s="252"/>
      <c r="E354" s="252"/>
      <c r="F354" s="252"/>
      <c r="G354" s="252"/>
      <c r="I354" s="265">
        <f t="shared" si="87"/>
        <v>0</v>
      </c>
      <c r="J354" s="255">
        <f t="shared" si="75"/>
        <v>5</v>
      </c>
      <c r="K354" s="343">
        <f t="shared" ref="K354:K375" si="88">+K353+1</f>
        <v>39</v>
      </c>
      <c r="L354" s="356"/>
      <c r="M354" s="356"/>
      <c r="N354" s="357">
        <f t="shared" si="82"/>
        <v>0</v>
      </c>
      <c r="O354" s="358"/>
      <c r="P354" s="358"/>
      <c r="Q354" s="359">
        <f t="shared" si="83"/>
        <v>0</v>
      </c>
      <c r="R354" s="359">
        <f t="shared" si="84"/>
        <v>0</v>
      </c>
      <c r="S354" s="360"/>
      <c r="T354" s="361"/>
      <c r="U354" s="255">
        <f t="shared" si="76"/>
        <v>5</v>
      </c>
      <c r="V354" s="169"/>
      <c r="W354" s="169"/>
      <c r="X354" s="169"/>
      <c r="Y354" s="169"/>
      <c r="Z354" s="169"/>
      <c r="AA354" s="378"/>
      <c r="AB354" s="169"/>
      <c r="AC354" s="169"/>
      <c r="AD354" s="169"/>
      <c r="AE354" s="371"/>
      <c r="AF354" s="371"/>
      <c r="AG354" s="371"/>
      <c r="AH354" s="169"/>
      <c r="AI354" s="169"/>
      <c r="AJ354" s="169"/>
      <c r="AK354" s="169"/>
      <c r="AL354" s="169"/>
      <c r="AM354" s="169"/>
      <c r="AN354" s="176"/>
      <c r="AO354" s="176"/>
      <c r="AP354" s="176"/>
    </row>
    <row r="355" spans="1:42" s="253" customFormat="1" ht="21" hidden="1" customHeight="1">
      <c r="A355" s="252"/>
      <c r="B355" s="252"/>
      <c r="C355" s="252"/>
      <c r="D355" s="252"/>
      <c r="E355" s="252"/>
      <c r="F355" s="252"/>
      <c r="G355" s="252"/>
      <c r="I355" s="265">
        <f t="shared" si="87"/>
        <v>0</v>
      </c>
      <c r="J355" s="255">
        <f t="shared" si="75"/>
        <v>5</v>
      </c>
      <c r="K355" s="343">
        <f t="shared" si="88"/>
        <v>40</v>
      </c>
      <c r="L355" s="356"/>
      <c r="M355" s="356"/>
      <c r="N355" s="357">
        <f t="shared" si="82"/>
        <v>0</v>
      </c>
      <c r="O355" s="358"/>
      <c r="P355" s="358"/>
      <c r="Q355" s="359">
        <f t="shared" si="83"/>
        <v>0</v>
      </c>
      <c r="R355" s="359">
        <f t="shared" si="84"/>
        <v>0</v>
      </c>
      <c r="S355" s="360"/>
      <c r="T355" s="361"/>
      <c r="U355" s="255">
        <f t="shared" si="76"/>
        <v>5</v>
      </c>
      <c r="V355" s="169"/>
      <c r="W355" s="169"/>
      <c r="X355" s="169"/>
      <c r="Y355" s="169"/>
      <c r="Z355" s="169"/>
      <c r="AA355" s="378"/>
      <c r="AB355" s="169"/>
      <c r="AC355" s="169"/>
      <c r="AD355" s="169"/>
      <c r="AE355" s="371"/>
      <c r="AF355" s="371"/>
      <c r="AG355" s="371"/>
      <c r="AH355" s="169"/>
      <c r="AI355" s="169"/>
      <c r="AJ355" s="169"/>
      <c r="AK355" s="169"/>
      <c r="AL355" s="169"/>
      <c r="AM355" s="169"/>
      <c r="AN355" s="176"/>
      <c r="AO355" s="176"/>
      <c r="AP355" s="176"/>
    </row>
    <row r="356" spans="1:42" s="253" customFormat="1" ht="21" hidden="1" customHeight="1">
      <c r="A356" s="252"/>
      <c r="B356" s="252"/>
      <c r="C356" s="252"/>
      <c r="D356" s="252"/>
      <c r="E356" s="252"/>
      <c r="F356" s="252"/>
      <c r="G356" s="252"/>
      <c r="I356" s="265">
        <f t="shared" si="87"/>
        <v>0</v>
      </c>
      <c r="J356" s="255">
        <f t="shared" si="75"/>
        <v>5</v>
      </c>
      <c r="K356" s="343">
        <f t="shared" si="88"/>
        <v>41</v>
      </c>
      <c r="L356" s="356"/>
      <c r="M356" s="356"/>
      <c r="N356" s="357">
        <f t="shared" si="82"/>
        <v>0</v>
      </c>
      <c r="O356" s="358"/>
      <c r="P356" s="358"/>
      <c r="Q356" s="359">
        <f t="shared" si="83"/>
        <v>0</v>
      </c>
      <c r="R356" s="359">
        <f t="shared" si="84"/>
        <v>0</v>
      </c>
      <c r="S356" s="360"/>
      <c r="T356" s="361"/>
      <c r="U356" s="255">
        <f t="shared" si="76"/>
        <v>5</v>
      </c>
      <c r="V356" s="169"/>
      <c r="W356" s="169"/>
      <c r="X356" s="169"/>
      <c r="Y356" s="169"/>
      <c r="Z356" s="169"/>
      <c r="AA356" s="378"/>
      <c r="AB356" s="169"/>
      <c r="AC356" s="169"/>
      <c r="AD356" s="169"/>
      <c r="AE356" s="371"/>
      <c r="AF356" s="371"/>
      <c r="AG356" s="371"/>
      <c r="AH356" s="169"/>
      <c r="AI356" s="169"/>
      <c r="AJ356" s="169"/>
      <c r="AK356" s="169"/>
      <c r="AL356" s="169"/>
      <c r="AM356" s="169"/>
      <c r="AN356" s="176"/>
      <c r="AO356" s="176"/>
      <c r="AP356" s="176"/>
    </row>
    <row r="357" spans="1:42" s="253" customFormat="1" ht="21" hidden="1" customHeight="1">
      <c r="A357" s="252"/>
      <c r="B357" s="252"/>
      <c r="C357" s="252"/>
      <c r="D357" s="252"/>
      <c r="E357" s="252"/>
      <c r="F357" s="252"/>
      <c r="G357" s="252"/>
      <c r="I357" s="265">
        <f t="shared" si="87"/>
        <v>0</v>
      </c>
      <c r="J357" s="255">
        <f t="shared" si="75"/>
        <v>5</v>
      </c>
      <c r="K357" s="343">
        <f t="shared" si="88"/>
        <v>42</v>
      </c>
      <c r="L357" s="356"/>
      <c r="M357" s="356"/>
      <c r="N357" s="357">
        <f t="shared" si="82"/>
        <v>0</v>
      </c>
      <c r="O357" s="358"/>
      <c r="P357" s="358"/>
      <c r="Q357" s="359">
        <f t="shared" si="83"/>
        <v>0</v>
      </c>
      <c r="R357" s="359">
        <f t="shared" si="84"/>
        <v>0</v>
      </c>
      <c r="S357" s="360"/>
      <c r="T357" s="361"/>
      <c r="U357" s="255">
        <f t="shared" si="76"/>
        <v>5</v>
      </c>
      <c r="V357" s="169"/>
      <c r="W357" s="169"/>
      <c r="X357" s="169"/>
      <c r="Y357" s="169"/>
      <c r="Z357" s="169"/>
      <c r="AA357" s="378"/>
      <c r="AB357" s="169"/>
      <c r="AC357" s="169"/>
      <c r="AD357" s="169"/>
      <c r="AE357" s="371"/>
      <c r="AF357" s="371"/>
      <c r="AG357" s="371"/>
      <c r="AH357" s="169"/>
      <c r="AI357" s="169"/>
      <c r="AJ357" s="169"/>
      <c r="AK357" s="169"/>
      <c r="AL357" s="169"/>
      <c r="AM357" s="169"/>
      <c r="AN357" s="176"/>
      <c r="AO357" s="176"/>
      <c r="AP357" s="176"/>
    </row>
    <row r="358" spans="1:42" s="253" customFormat="1" ht="21" hidden="1" customHeight="1">
      <c r="A358" s="252"/>
      <c r="B358" s="252"/>
      <c r="C358" s="252"/>
      <c r="D358" s="252"/>
      <c r="E358" s="252"/>
      <c r="F358" s="252"/>
      <c r="G358" s="252"/>
      <c r="I358" s="265">
        <f t="shared" si="87"/>
        <v>0</v>
      </c>
      <c r="J358" s="255">
        <f t="shared" si="75"/>
        <v>5</v>
      </c>
      <c r="K358" s="343">
        <f t="shared" si="88"/>
        <v>43</v>
      </c>
      <c r="L358" s="356"/>
      <c r="M358" s="356"/>
      <c r="N358" s="357">
        <f t="shared" si="82"/>
        <v>0</v>
      </c>
      <c r="O358" s="358"/>
      <c r="P358" s="358"/>
      <c r="Q358" s="359">
        <f t="shared" si="83"/>
        <v>0</v>
      </c>
      <c r="R358" s="359">
        <f t="shared" si="84"/>
        <v>0</v>
      </c>
      <c r="S358" s="360"/>
      <c r="T358" s="361"/>
      <c r="U358" s="255">
        <f t="shared" si="76"/>
        <v>5</v>
      </c>
      <c r="V358" s="169"/>
      <c r="W358" s="169"/>
      <c r="X358" s="169"/>
      <c r="Y358" s="169"/>
      <c r="Z358" s="169"/>
      <c r="AA358" s="378"/>
      <c r="AB358" s="169"/>
      <c r="AC358" s="169"/>
      <c r="AD358" s="169"/>
      <c r="AE358" s="371"/>
      <c r="AF358" s="371"/>
      <c r="AG358" s="371"/>
      <c r="AH358" s="169"/>
      <c r="AI358" s="169"/>
      <c r="AJ358" s="169"/>
      <c r="AK358" s="169"/>
      <c r="AL358" s="169"/>
      <c r="AM358" s="169"/>
      <c r="AN358" s="176"/>
      <c r="AO358" s="176"/>
      <c r="AP358" s="176"/>
    </row>
    <row r="359" spans="1:42" s="253" customFormat="1" ht="21" hidden="1" customHeight="1">
      <c r="A359" s="252"/>
      <c r="B359" s="252"/>
      <c r="C359" s="252"/>
      <c r="D359" s="252"/>
      <c r="E359" s="252"/>
      <c r="F359" s="252"/>
      <c r="G359" s="252"/>
      <c r="I359" s="265">
        <f t="shared" si="87"/>
        <v>0</v>
      </c>
      <c r="J359" s="255">
        <f t="shared" si="75"/>
        <v>5</v>
      </c>
      <c r="K359" s="343">
        <f t="shared" si="88"/>
        <v>44</v>
      </c>
      <c r="L359" s="356"/>
      <c r="M359" s="356"/>
      <c r="N359" s="357">
        <f t="shared" si="82"/>
        <v>0</v>
      </c>
      <c r="O359" s="358"/>
      <c r="P359" s="358"/>
      <c r="Q359" s="359">
        <f t="shared" si="83"/>
        <v>0</v>
      </c>
      <c r="R359" s="359">
        <f t="shared" si="84"/>
        <v>0</v>
      </c>
      <c r="S359" s="360"/>
      <c r="T359" s="361"/>
      <c r="U359" s="255">
        <f t="shared" si="76"/>
        <v>5</v>
      </c>
      <c r="V359" s="169"/>
      <c r="W359" s="169"/>
      <c r="X359" s="169"/>
      <c r="Y359" s="169"/>
      <c r="Z359" s="169"/>
      <c r="AA359" s="378"/>
      <c r="AB359" s="169"/>
      <c r="AC359" s="169"/>
      <c r="AD359" s="169"/>
      <c r="AE359" s="371"/>
      <c r="AF359" s="371"/>
      <c r="AG359" s="371"/>
      <c r="AH359" s="169"/>
      <c r="AI359" s="169"/>
      <c r="AJ359" s="169"/>
      <c r="AK359" s="169"/>
      <c r="AL359" s="169"/>
      <c r="AM359" s="169"/>
      <c r="AN359" s="176"/>
      <c r="AO359" s="176"/>
      <c r="AP359" s="176"/>
    </row>
    <row r="360" spans="1:42" s="253" customFormat="1" ht="21" hidden="1" customHeight="1">
      <c r="A360" s="252"/>
      <c r="B360" s="252"/>
      <c r="C360" s="252"/>
      <c r="D360" s="252"/>
      <c r="E360" s="252"/>
      <c r="F360" s="252"/>
      <c r="G360" s="252"/>
      <c r="I360" s="265">
        <f t="shared" si="87"/>
        <v>0</v>
      </c>
      <c r="J360" s="255">
        <f t="shared" si="75"/>
        <v>5</v>
      </c>
      <c r="K360" s="343">
        <f t="shared" si="88"/>
        <v>45</v>
      </c>
      <c r="L360" s="356"/>
      <c r="M360" s="356"/>
      <c r="N360" s="357">
        <f t="shared" si="82"/>
        <v>0</v>
      </c>
      <c r="O360" s="358"/>
      <c r="P360" s="358"/>
      <c r="Q360" s="359">
        <f t="shared" si="83"/>
        <v>0</v>
      </c>
      <c r="R360" s="359">
        <f t="shared" si="84"/>
        <v>0</v>
      </c>
      <c r="S360" s="360"/>
      <c r="T360" s="361"/>
      <c r="U360" s="255">
        <f t="shared" si="76"/>
        <v>5</v>
      </c>
      <c r="V360" s="169"/>
      <c r="W360" s="169"/>
      <c r="X360" s="169"/>
      <c r="Y360" s="169"/>
      <c r="Z360" s="169"/>
      <c r="AA360" s="378"/>
      <c r="AB360" s="169"/>
      <c r="AC360" s="169"/>
      <c r="AD360" s="169"/>
      <c r="AE360" s="371"/>
      <c r="AF360" s="371"/>
      <c r="AG360" s="371"/>
      <c r="AH360" s="169"/>
      <c r="AI360" s="169"/>
      <c r="AJ360" s="169"/>
      <c r="AK360" s="169"/>
      <c r="AL360" s="169"/>
      <c r="AM360" s="169"/>
      <c r="AN360" s="176"/>
      <c r="AO360" s="176"/>
      <c r="AP360" s="176"/>
    </row>
    <row r="361" spans="1:42" s="253" customFormat="1" ht="21" hidden="1" customHeight="1">
      <c r="A361" s="252"/>
      <c r="B361" s="252"/>
      <c r="C361" s="252"/>
      <c r="D361" s="252"/>
      <c r="E361" s="252"/>
      <c r="F361" s="252"/>
      <c r="G361" s="252"/>
      <c r="I361" s="265">
        <f t="shared" si="87"/>
        <v>0</v>
      </c>
      <c r="J361" s="255">
        <f t="shared" si="75"/>
        <v>5</v>
      </c>
      <c r="K361" s="343">
        <f t="shared" si="88"/>
        <v>46</v>
      </c>
      <c r="L361" s="356"/>
      <c r="M361" s="356"/>
      <c r="N361" s="357">
        <f t="shared" si="82"/>
        <v>0</v>
      </c>
      <c r="O361" s="358"/>
      <c r="P361" s="358"/>
      <c r="Q361" s="359">
        <f t="shared" si="83"/>
        <v>0</v>
      </c>
      <c r="R361" s="359">
        <f t="shared" si="84"/>
        <v>0</v>
      </c>
      <c r="S361" s="360"/>
      <c r="T361" s="361"/>
      <c r="U361" s="255">
        <f t="shared" si="76"/>
        <v>5</v>
      </c>
      <c r="V361" s="169"/>
      <c r="W361" s="169"/>
      <c r="X361" s="169"/>
      <c r="Y361" s="169"/>
      <c r="Z361" s="169"/>
      <c r="AA361" s="378"/>
      <c r="AB361" s="169"/>
      <c r="AC361" s="169"/>
      <c r="AD361" s="169"/>
      <c r="AE361" s="371"/>
      <c r="AF361" s="371"/>
      <c r="AG361" s="371"/>
      <c r="AH361" s="169"/>
      <c r="AI361" s="169"/>
      <c r="AJ361" s="169"/>
      <c r="AK361" s="169"/>
      <c r="AL361" s="169"/>
      <c r="AM361" s="169"/>
      <c r="AN361" s="176"/>
      <c r="AO361" s="176"/>
      <c r="AP361" s="176"/>
    </row>
    <row r="362" spans="1:42" s="253" customFormat="1" ht="21" hidden="1" customHeight="1">
      <c r="A362" s="252"/>
      <c r="B362" s="252"/>
      <c r="C362" s="252"/>
      <c r="D362" s="252"/>
      <c r="E362" s="252"/>
      <c r="F362" s="252"/>
      <c r="G362" s="252"/>
      <c r="I362" s="265">
        <f t="shared" si="87"/>
        <v>0</v>
      </c>
      <c r="J362" s="255">
        <f t="shared" si="75"/>
        <v>5</v>
      </c>
      <c r="K362" s="343">
        <f t="shared" si="88"/>
        <v>47</v>
      </c>
      <c r="L362" s="356"/>
      <c r="M362" s="356"/>
      <c r="N362" s="357">
        <f t="shared" si="82"/>
        <v>0</v>
      </c>
      <c r="O362" s="358"/>
      <c r="P362" s="358"/>
      <c r="Q362" s="359">
        <f t="shared" si="83"/>
        <v>0</v>
      </c>
      <c r="R362" s="359">
        <f t="shared" si="84"/>
        <v>0</v>
      </c>
      <c r="S362" s="360"/>
      <c r="T362" s="361"/>
      <c r="U362" s="255">
        <f t="shared" si="76"/>
        <v>5</v>
      </c>
      <c r="V362" s="169"/>
      <c r="W362" s="169"/>
      <c r="X362" s="169"/>
      <c r="Y362" s="169"/>
      <c r="Z362" s="169"/>
      <c r="AA362" s="378"/>
      <c r="AB362" s="169"/>
      <c r="AC362" s="169"/>
      <c r="AD362" s="169"/>
      <c r="AE362" s="371"/>
      <c r="AF362" s="371"/>
      <c r="AG362" s="371"/>
      <c r="AH362" s="169"/>
      <c r="AI362" s="169"/>
      <c r="AJ362" s="169"/>
      <c r="AK362" s="169"/>
      <c r="AL362" s="169"/>
      <c r="AM362" s="169"/>
      <c r="AN362" s="176"/>
      <c r="AO362" s="176"/>
      <c r="AP362" s="176"/>
    </row>
    <row r="363" spans="1:42" s="253" customFormat="1" ht="21" hidden="1" customHeight="1">
      <c r="A363" s="252"/>
      <c r="B363" s="252"/>
      <c r="C363" s="252"/>
      <c r="D363" s="252"/>
      <c r="E363" s="252"/>
      <c r="F363" s="252"/>
      <c r="G363" s="252"/>
      <c r="I363" s="265">
        <f t="shared" si="87"/>
        <v>0</v>
      </c>
      <c r="J363" s="255">
        <f t="shared" si="75"/>
        <v>5</v>
      </c>
      <c r="K363" s="343">
        <f t="shared" si="88"/>
        <v>48</v>
      </c>
      <c r="L363" s="356"/>
      <c r="M363" s="356"/>
      <c r="N363" s="357">
        <f t="shared" si="82"/>
        <v>0</v>
      </c>
      <c r="O363" s="358"/>
      <c r="P363" s="358"/>
      <c r="Q363" s="359">
        <f t="shared" si="83"/>
        <v>0</v>
      </c>
      <c r="R363" s="359">
        <f t="shared" si="84"/>
        <v>0</v>
      </c>
      <c r="S363" s="360"/>
      <c r="T363" s="361"/>
      <c r="U363" s="255">
        <f t="shared" si="76"/>
        <v>5</v>
      </c>
      <c r="V363" s="169"/>
      <c r="W363" s="169"/>
      <c r="X363" s="169"/>
      <c r="Y363" s="169"/>
      <c r="Z363" s="169"/>
      <c r="AA363" s="378"/>
      <c r="AB363" s="169"/>
      <c r="AC363" s="169"/>
      <c r="AD363" s="169"/>
      <c r="AE363" s="371"/>
      <c r="AF363" s="371"/>
      <c r="AG363" s="371"/>
      <c r="AH363" s="169"/>
      <c r="AI363" s="169"/>
      <c r="AJ363" s="169"/>
      <c r="AK363" s="169"/>
      <c r="AL363" s="169"/>
      <c r="AM363" s="169"/>
      <c r="AN363" s="176"/>
      <c r="AO363" s="176"/>
      <c r="AP363" s="176"/>
    </row>
    <row r="364" spans="1:42" s="253" customFormat="1" ht="21" hidden="1" customHeight="1">
      <c r="A364" s="252"/>
      <c r="B364" s="252"/>
      <c r="C364" s="252"/>
      <c r="D364" s="252"/>
      <c r="E364" s="252"/>
      <c r="F364" s="252"/>
      <c r="G364" s="252"/>
      <c r="I364" s="265">
        <f t="shared" si="87"/>
        <v>0</v>
      </c>
      <c r="J364" s="255">
        <f t="shared" si="75"/>
        <v>5</v>
      </c>
      <c r="K364" s="343">
        <f t="shared" si="88"/>
        <v>49</v>
      </c>
      <c r="L364" s="356"/>
      <c r="M364" s="356"/>
      <c r="N364" s="357">
        <f t="shared" si="82"/>
        <v>0</v>
      </c>
      <c r="O364" s="358"/>
      <c r="P364" s="358"/>
      <c r="Q364" s="359">
        <f t="shared" si="83"/>
        <v>0</v>
      </c>
      <c r="R364" s="359">
        <f t="shared" si="84"/>
        <v>0</v>
      </c>
      <c r="S364" s="360"/>
      <c r="T364" s="361"/>
      <c r="U364" s="255">
        <f t="shared" si="76"/>
        <v>5</v>
      </c>
      <c r="V364" s="169"/>
      <c r="W364" s="169"/>
      <c r="X364" s="169"/>
      <c r="Y364" s="169"/>
      <c r="Z364" s="169"/>
      <c r="AA364" s="378"/>
      <c r="AB364" s="169"/>
      <c r="AC364" s="169"/>
      <c r="AD364" s="169"/>
      <c r="AE364" s="371"/>
      <c r="AF364" s="371"/>
      <c r="AG364" s="371"/>
      <c r="AH364" s="169"/>
      <c r="AI364" s="169"/>
      <c r="AJ364" s="169"/>
      <c r="AK364" s="169"/>
      <c r="AL364" s="169"/>
      <c r="AM364" s="169"/>
      <c r="AN364" s="176"/>
      <c r="AO364" s="176"/>
      <c r="AP364" s="176"/>
    </row>
    <row r="365" spans="1:42" s="253" customFormat="1" ht="21" hidden="1" customHeight="1">
      <c r="A365" s="252"/>
      <c r="B365" s="252"/>
      <c r="C365" s="252"/>
      <c r="D365" s="252"/>
      <c r="E365" s="252"/>
      <c r="F365" s="252"/>
      <c r="G365" s="252"/>
      <c r="I365" s="265">
        <f t="shared" si="87"/>
        <v>0</v>
      </c>
      <c r="J365" s="255">
        <f t="shared" si="75"/>
        <v>5</v>
      </c>
      <c r="K365" s="343">
        <f t="shared" si="88"/>
        <v>50</v>
      </c>
      <c r="L365" s="356"/>
      <c r="M365" s="356"/>
      <c r="N365" s="357">
        <f t="shared" si="82"/>
        <v>0</v>
      </c>
      <c r="O365" s="358"/>
      <c r="P365" s="358"/>
      <c r="Q365" s="359">
        <f t="shared" si="83"/>
        <v>0</v>
      </c>
      <c r="R365" s="359">
        <f t="shared" si="84"/>
        <v>0</v>
      </c>
      <c r="S365" s="360"/>
      <c r="T365" s="361"/>
      <c r="U365" s="255">
        <f t="shared" si="76"/>
        <v>5</v>
      </c>
      <c r="V365" s="169"/>
      <c r="W365" s="169"/>
      <c r="X365" s="169"/>
      <c r="Y365" s="169"/>
      <c r="Z365" s="169"/>
      <c r="AA365" s="378"/>
      <c r="AB365" s="169"/>
      <c r="AC365" s="169"/>
      <c r="AD365" s="169"/>
      <c r="AE365" s="371"/>
      <c r="AF365" s="371"/>
      <c r="AG365" s="371"/>
      <c r="AH365" s="169"/>
      <c r="AI365" s="169"/>
      <c r="AJ365" s="169"/>
      <c r="AK365" s="169"/>
      <c r="AL365" s="169"/>
      <c r="AM365" s="169"/>
      <c r="AN365" s="176"/>
      <c r="AO365" s="176"/>
      <c r="AP365" s="176"/>
    </row>
    <row r="366" spans="1:42" s="253" customFormat="1" ht="21" hidden="1" customHeight="1">
      <c r="A366" s="252"/>
      <c r="B366" s="252"/>
      <c r="C366" s="252"/>
      <c r="D366" s="252"/>
      <c r="E366" s="252"/>
      <c r="F366" s="252"/>
      <c r="G366" s="252"/>
      <c r="I366" s="265">
        <f t="shared" si="87"/>
        <v>0</v>
      </c>
      <c r="J366" s="255">
        <f t="shared" si="75"/>
        <v>5</v>
      </c>
      <c r="K366" s="343">
        <f t="shared" si="88"/>
        <v>51</v>
      </c>
      <c r="L366" s="356"/>
      <c r="M366" s="356"/>
      <c r="N366" s="357">
        <f t="shared" si="82"/>
        <v>0</v>
      </c>
      <c r="O366" s="358"/>
      <c r="P366" s="358"/>
      <c r="Q366" s="359">
        <f t="shared" si="83"/>
        <v>0</v>
      </c>
      <c r="R366" s="359">
        <f t="shared" si="84"/>
        <v>0</v>
      </c>
      <c r="S366" s="360"/>
      <c r="T366" s="361"/>
      <c r="U366" s="255">
        <f t="shared" si="76"/>
        <v>5</v>
      </c>
      <c r="V366" s="169"/>
      <c r="W366" s="169"/>
      <c r="X366" s="169"/>
      <c r="Y366" s="169"/>
      <c r="Z366" s="169"/>
      <c r="AA366" s="378"/>
      <c r="AB366" s="169"/>
      <c r="AC366" s="169"/>
      <c r="AD366" s="169"/>
      <c r="AE366" s="371"/>
      <c r="AF366" s="371"/>
      <c r="AG366" s="371"/>
      <c r="AH366" s="169"/>
      <c r="AI366" s="169"/>
      <c r="AJ366" s="169"/>
      <c r="AK366" s="169"/>
      <c r="AL366" s="169"/>
      <c r="AM366" s="169"/>
      <c r="AN366" s="176"/>
      <c r="AO366" s="176"/>
      <c r="AP366" s="176"/>
    </row>
    <row r="367" spans="1:42" s="253" customFormat="1" ht="21" hidden="1" customHeight="1">
      <c r="A367" s="252"/>
      <c r="B367" s="252"/>
      <c r="C367" s="252"/>
      <c r="D367" s="252"/>
      <c r="E367" s="252"/>
      <c r="F367" s="252"/>
      <c r="G367" s="252"/>
      <c r="I367" s="265">
        <f t="shared" si="87"/>
        <v>0</v>
      </c>
      <c r="J367" s="255">
        <f t="shared" si="75"/>
        <v>5</v>
      </c>
      <c r="K367" s="343">
        <f t="shared" si="88"/>
        <v>52</v>
      </c>
      <c r="L367" s="356"/>
      <c r="M367" s="356"/>
      <c r="N367" s="357">
        <f t="shared" si="82"/>
        <v>0</v>
      </c>
      <c r="O367" s="358"/>
      <c r="P367" s="358"/>
      <c r="Q367" s="359">
        <f t="shared" si="83"/>
        <v>0</v>
      </c>
      <c r="R367" s="359">
        <f t="shared" si="84"/>
        <v>0</v>
      </c>
      <c r="S367" s="360"/>
      <c r="T367" s="361"/>
      <c r="U367" s="255">
        <f t="shared" si="76"/>
        <v>5</v>
      </c>
      <c r="V367" s="169"/>
      <c r="W367" s="169"/>
      <c r="X367" s="169"/>
      <c r="Y367" s="169"/>
      <c r="Z367" s="169"/>
      <c r="AA367" s="378"/>
      <c r="AB367" s="169"/>
      <c r="AC367" s="169"/>
      <c r="AD367" s="169"/>
      <c r="AE367" s="371"/>
      <c r="AF367" s="371"/>
      <c r="AG367" s="371"/>
      <c r="AH367" s="169"/>
      <c r="AI367" s="169"/>
      <c r="AJ367" s="169"/>
      <c r="AK367" s="169"/>
      <c r="AL367" s="169"/>
      <c r="AM367" s="169"/>
      <c r="AN367" s="176"/>
      <c r="AO367" s="176"/>
      <c r="AP367" s="176"/>
    </row>
    <row r="368" spans="1:42" s="253" customFormat="1" ht="21" hidden="1" customHeight="1">
      <c r="A368" s="252"/>
      <c r="B368" s="252"/>
      <c r="C368" s="252"/>
      <c r="D368" s="252"/>
      <c r="E368" s="252"/>
      <c r="F368" s="252"/>
      <c r="G368" s="252"/>
      <c r="I368" s="265">
        <f t="shared" si="87"/>
        <v>0</v>
      </c>
      <c r="J368" s="255">
        <f t="shared" si="75"/>
        <v>5</v>
      </c>
      <c r="K368" s="343">
        <f t="shared" si="88"/>
        <v>53</v>
      </c>
      <c r="L368" s="356"/>
      <c r="M368" s="356"/>
      <c r="N368" s="357">
        <f t="shared" si="82"/>
        <v>0</v>
      </c>
      <c r="O368" s="358"/>
      <c r="P368" s="358"/>
      <c r="Q368" s="359">
        <f t="shared" si="83"/>
        <v>0</v>
      </c>
      <c r="R368" s="359">
        <f t="shared" si="84"/>
        <v>0</v>
      </c>
      <c r="S368" s="360"/>
      <c r="T368" s="361"/>
      <c r="U368" s="255">
        <f t="shared" si="76"/>
        <v>5</v>
      </c>
      <c r="V368" s="169"/>
      <c r="W368" s="169"/>
      <c r="X368" s="169"/>
      <c r="Y368" s="169"/>
      <c r="Z368" s="169"/>
      <c r="AA368" s="378"/>
      <c r="AB368" s="169"/>
      <c r="AC368" s="169"/>
      <c r="AD368" s="169"/>
      <c r="AE368" s="371"/>
      <c r="AF368" s="371"/>
      <c r="AG368" s="371"/>
      <c r="AH368" s="169"/>
      <c r="AI368" s="169"/>
      <c r="AJ368" s="169"/>
      <c r="AK368" s="169"/>
      <c r="AL368" s="169"/>
      <c r="AM368" s="169"/>
      <c r="AN368" s="176"/>
      <c r="AO368" s="176"/>
      <c r="AP368" s="176"/>
    </row>
    <row r="369" spans="1:42" s="253" customFormat="1" ht="21" hidden="1" customHeight="1">
      <c r="A369" s="252"/>
      <c r="B369" s="252"/>
      <c r="C369" s="252"/>
      <c r="D369" s="252"/>
      <c r="E369" s="252"/>
      <c r="F369" s="252"/>
      <c r="G369" s="252"/>
      <c r="I369" s="265">
        <f t="shared" si="87"/>
        <v>0</v>
      </c>
      <c r="J369" s="255">
        <f t="shared" si="75"/>
        <v>5</v>
      </c>
      <c r="K369" s="343">
        <f t="shared" si="88"/>
        <v>54</v>
      </c>
      <c r="L369" s="356"/>
      <c r="M369" s="356"/>
      <c r="N369" s="357">
        <f t="shared" si="82"/>
        <v>0</v>
      </c>
      <c r="O369" s="358"/>
      <c r="P369" s="358"/>
      <c r="Q369" s="359">
        <f t="shared" si="83"/>
        <v>0</v>
      </c>
      <c r="R369" s="359">
        <f t="shared" si="84"/>
        <v>0</v>
      </c>
      <c r="S369" s="360"/>
      <c r="T369" s="361"/>
      <c r="U369" s="255">
        <f t="shared" si="76"/>
        <v>5</v>
      </c>
      <c r="V369" s="169"/>
      <c r="W369" s="169"/>
      <c r="X369" s="169"/>
      <c r="Y369" s="169"/>
      <c r="Z369" s="169"/>
      <c r="AA369" s="378"/>
      <c r="AB369" s="169"/>
      <c r="AC369" s="169"/>
      <c r="AD369" s="169"/>
      <c r="AE369" s="371"/>
      <c r="AF369" s="371"/>
      <c r="AG369" s="371"/>
      <c r="AH369" s="169"/>
      <c r="AI369" s="169"/>
      <c r="AJ369" s="169"/>
      <c r="AK369" s="169"/>
      <c r="AL369" s="169"/>
      <c r="AM369" s="169"/>
      <c r="AN369" s="176"/>
      <c r="AO369" s="176"/>
      <c r="AP369" s="176"/>
    </row>
    <row r="370" spans="1:42" s="253" customFormat="1" ht="21" hidden="1" customHeight="1">
      <c r="A370" s="252"/>
      <c r="B370" s="252"/>
      <c r="C370" s="252"/>
      <c r="D370" s="252"/>
      <c r="E370" s="252"/>
      <c r="F370" s="252"/>
      <c r="G370" s="252"/>
      <c r="I370" s="265">
        <f t="shared" si="87"/>
        <v>0</v>
      </c>
      <c r="J370" s="255">
        <f t="shared" si="75"/>
        <v>5</v>
      </c>
      <c r="K370" s="343">
        <f t="shared" si="88"/>
        <v>55</v>
      </c>
      <c r="L370" s="356"/>
      <c r="M370" s="356"/>
      <c r="N370" s="357">
        <f t="shared" si="82"/>
        <v>0</v>
      </c>
      <c r="O370" s="358"/>
      <c r="P370" s="358"/>
      <c r="Q370" s="359">
        <f t="shared" si="83"/>
        <v>0</v>
      </c>
      <c r="R370" s="359">
        <f t="shared" si="84"/>
        <v>0</v>
      </c>
      <c r="S370" s="360"/>
      <c r="T370" s="361"/>
      <c r="U370" s="255">
        <f t="shared" si="76"/>
        <v>5</v>
      </c>
      <c r="V370" s="169"/>
      <c r="W370" s="169"/>
      <c r="X370" s="169"/>
      <c r="Y370" s="169"/>
      <c r="Z370" s="169"/>
      <c r="AA370" s="378"/>
      <c r="AB370" s="169"/>
      <c r="AC370" s="169"/>
      <c r="AD370" s="169"/>
      <c r="AE370" s="371"/>
      <c r="AF370" s="371"/>
      <c r="AG370" s="371"/>
      <c r="AH370" s="169"/>
      <c r="AI370" s="169"/>
      <c r="AJ370" s="169"/>
      <c r="AK370" s="169"/>
      <c r="AL370" s="169"/>
      <c r="AM370" s="169"/>
      <c r="AN370" s="176"/>
      <c r="AO370" s="176"/>
      <c r="AP370" s="176"/>
    </row>
    <row r="371" spans="1:42" s="253" customFormat="1" ht="21" hidden="1" customHeight="1">
      <c r="A371" s="252"/>
      <c r="B371" s="252"/>
      <c r="C371" s="252"/>
      <c r="D371" s="252"/>
      <c r="E371" s="252"/>
      <c r="F371" s="252"/>
      <c r="G371" s="252"/>
      <c r="I371" s="265">
        <f t="shared" si="87"/>
        <v>0</v>
      </c>
      <c r="J371" s="255">
        <f t="shared" si="75"/>
        <v>5</v>
      </c>
      <c r="K371" s="343">
        <f t="shared" si="88"/>
        <v>56</v>
      </c>
      <c r="L371" s="356"/>
      <c r="M371" s="356"/>
      <c r="N371" s="357">
        <f t="shared" si="82"/>
        <v>0</v>
      </c>
      <c r="O371" s="358"/>
      <c r="P371" s="358"/>
      <c r="Q371" s="359">
        <f t="shared" si="83"/>
        <v>0</v>
      </c>
      <c r="R371" s="359">
        <f t="shared" si="84"/>
        <v>0</v>
      </c>
      <c r="S371" s="360"/>
      <c r="T371" s="361"/>
      <c r="U371" s="255">
        <f t="shared" si="76"/>
        <v>5</v>
      </c>
      <c r="V371" s="169"/>
      <c r="W371" s="169"/>
      <c r="X371" s="169"/>
      <c r="Y371" s="169"/>
      <c r="Z371" s="169"/>
      <c r="AA371" s="378"/>
      <c r="AB371" s="169"/>
      <c r="AC371" s="169"/>
      <c r="AD371" s="169"/>
      <c r="AE371" s="371"/>
      <c r="AF371" s="371"/>
      <c r="AG371" s="371"/>
      <c r="AH371" s="169"/>
      <c r="AI371" s="169"/>
      <c r="AJ371" s="169"/>
      <c r="AK371" s="169"/>
      <c r="AL371" s="169"/>
      <c r="AM371" s="169"/>
      <c r="AN371" s="176"/>
      <c r="AO371" s="176"/>
      <c r="AP371" s="176"/>
    </row>
    <row r="372" spans="1:42" s="253" customFormat="1" ht="21" hidden="1" customHeight="1">
      <c r="A372" s="252"/>
      <c r="B372" s="252"/>
      <c r="C372" s="252"/>
      <c r="D372" s="252"/>
      <c r="E372" s="252"/>
      <c r="F372" s="252"/>
      <c r="G372" s="252"/>
      <c r="I372" s="265">
        <f t="shared" si="87"/>
        <v>0</v>
      </c>
      <c r="J372" s="255">
        <f t="shared" si="75"/>
        <v>5</v>
      </c>
      <c r="K372" s="343">
        <f t="shared" si="88"/>
        <v>57</v>
      </c>
      <c r="L372" s="356"/>
      <c r="M372" s="356"/>
      <c r="N372" s="357">
        <f t="shared" si="82"/>
        <v>0</v>
      </c>
      <c r="O372" s="358"/>
      <c r="P372" s="358"/>
      <c r="Q372" s="359">
        <f t="shared" si="83"/>
        <v>0</v>
      </c>
      <c r="R372" s="359">
        <f t="shared" si="84"/>
        <v>0</v>
      </c>
      <c r="S372" s="360"/>
      <c r="T372" s="361"/>
      <c r="U372" s="255">
        <f t="shared" si="76"/>
        <v>5</v>
      </c>
      <c r="V372" s="169"/>
      <c r="W372" s="169"/>
      <c r="X372" s="169"/>
      <c r="Y372" s="169"/>
      <c r="Z372" s="169"/>
      <c r="AA372" s="378"/>
      <c r="AB372" s="169"/>
      <c r="AC372" s="169"/>
      <c r="AD372" s="169"/>
      <c r="AE372" s="371"/>
      <c r="AF372" s="371"/>
      <c r="AG372" s="371"/>
      <c r="AH372" s="169"/>
      <c r="AI372" s="169"/>
      <c r="AJ372" s="169"/>
      <c r="AK372" s="169"/>
      <c r="AL372" s="169"/>
      <c r="AM372" s="169"/>
      <c r="AN372" s="176"/>
      <c r="AO372" s="176"/>
      <c r="AP372" s="176"/>
    </row>
    <row r="373" spans="1:42" s="253" customFormat="1" ht="21" hidden="1" customHeight="1">
      <c r="A373" s="252"/>
      <c r="B373" s="252"/>
      <c r="C373" s="252"/>
      <c r="D373" s="252"/>
      <c r="E373" s="252"/>
      <c r="F373" s="252"/>
      <c r="G373" s="252"/>
      <c r="I373" s="265">
        <f t="shared" si="87"/>
        <v>0</v>
      </c>
      <c r="J373" s="255">
        <f t="shared" si="75"/>
        <v>5</v>
      </c>
      <c r="K373" s="343">
        <f t="shared" si="88"/>
        <v>58</v>
      </c>
      <c r="L373" s="356"/>
      <c r="M373" s="356"/>
      <c r="N373" s="357">
        <f t="shared" si="82"/>
        <v>0</v>
      </c>
      <c r="O373" s="358"/>
      <c r="P373" s="358"/>
      <c r="Q373" s="359">
        <f t="shared" si="83"/>
        <v>0</v>
      </c>
      <c r="R373" s="359">
        <f t="shared" si="84"/>
        <v>0</v>
      </c>
      <c r="S373" s="360"/>
      <c r="T373" s="361"/>
      <c r="U373" s="255">
        <f t="shared" si="76"/>
        <v>5</v>
      </c>
      <c r="V373" s="169"/>
      <c r="W373" s="169"/>
      <c r="X373" s="169"/>
      <c r="Y373" s="169"/>
      <c r="Z373" s="169"/>
      <c r="AA373" s="378"/>
      <c r="AB373" s="169"/>
      <c r="AC373" s="169"/>
      <c r="AD373" s="169"/>
      <c r="AE373" s="371"/>
      <c r="AF373" s="371"/>
      <c r="AG373" s="371"/>
      <c r="AH373" s="169"/>
      <c r="AI373" s="169"/>
      <c r="AJ373" s="169"/>
      <c r="AK373" s="169"/>
      <c r="AL373" s="169"/>
      <c r="AM373" s="371"/>
      <c r="AN373" s="167"/>
      <c r="AO373" s="176"/>
      <c r="AP373" s="167"/>
    </row>
    <row r="374" spans="1:42" s="253" customFormat="1" ht="21" hidden="1" customHeight="1">
      <c r="A374" s="252"/>
      <c r="B374" s="252"/>
      <c r="C374" s="252"/>
      <c r="D374" s="252"/>
      <c r="E374" s="252"/>
      <c r="F374" s="252"/>
      <c r="G374" s="252"/>
      <c r="I374" s="265">
        <f t="shared" si="87"/>
        <v>0</v>
      </c>
      <c r="J374" s="255">
        <f t="shared" si="75"/>
        <v>5</v>
      </c>
      <c r="K374" s="343">
        <f t="shared" si="88"/>
        <v>59</v>
      </c>
      <c r="L374" s="356"/>
      <c r="M374" s="356"/>
      <c r="N374" s="357">
        <f t="shared" si="82"/>
        <v>0</v>
      </c>
      <c r="O374" s="358"/>
      <c r="P374" s="358"/>
      <c r="Q374" s="359">
        <f t="shared" si="83"/>
        <v>0</v>
      </c>
      <c r="R374" s="359">
        <f t="shared" si="84"/>
        <v>0</v>
      </c>
      <c r="S374" s="360"/>
      <c r="T374" s="361"/>
      <c r="U374" s="255">
        <f t="shared" si="76"/>
        <v>5</v>
      </c>
      <c r="V374" s="169"/>
      <c r="W374" s="169"/>
      <c r="X374" s="169"/>
      <c r="Y374" s="169"/>
      <c r="Z374" s="169"/>
      <c r="AA374" s="378"/>
      <c r="AB374" s="169"/>
      <c r="AC374" s="169"/>
      <c r="AD374" s="169"/>
      <c r="AE374" s="371"/>
      <c r="AF374" s="371"/>
      <c r="AG374" s="371"/>
      <c r="AH374" s="169"/>
      <c r="AI374" s="169"/>
      <c r="AJ374" s="169"/>
      <c r="AK374" s="169"/>
      <c r="AL374" s="169"/>
      <c r="AM374" s="258"/>
    </row>
    <row r="375" spans="1:42" s="253" customFormat="1" ht="21" hidden="1" customHeight="1" thickBot="1">
      <c r="A375" s="252"/>
      <c r="B375" s="252"/>
      <c r="C375" s="252"/>
      <c r="D375" s="252"/>
      <c r="E375" s="252"/>
      <c r="F375" s="252"/>
      <c r="G375" s="252"/>
      <c r="I375" s="265">
        <f t="shared" si="87"/>
        <v>0</v>
      </c>
      <c r="J375" s="255">
        <f t="shared" si="75"/>
        <v>5</v>
      </c>
      <c r="K375" s="379">
        <f t="shared" si="88"/>
        <v>60</v>
      </c>
      <c r="L375" s="356"/>
      <c r="M375" s="356"/>
      <c r="N375" s="380">
        <f t="shared" si="82"/>
        <v>0</v>
      </c>
      <c r="O375" s="381"/>
      <c r="P375" s="381"/>
      <c r="Q375" s="382">
        <f t="shared" si="83"/>
        <v>0</v>
      </c>
      <c r="R375" s="382">
        <f t="shared" si="84"/>
        <v>0</v>
      </c>
      <c r="S375" s="383"/>
      <c r="T375" s="384"/>
      <c r="U375" s="255">
        <f t="shared" si="76"/>
        <v>5</v>
      </c>
      <c r="V375" s="392"/>
      <c r="W375" s="392"/>
      <c r="X375" s="392"/>
      <c r="Y375" s="392"/>
      <c r="Z375" s="392"/>
      <c r="AA375" s="393"/>
      <c r="AB375" s="392"/>
      <c r="AC375" s="392"/>
      <c r="AD375" s="392"/>
      <c r="AE375" s="394"/>
      <c r="AF375" s="394"/>
      <c r="AG375" s="394"/>
      <c r="AH375" s="394"/>
      <c r="AI375" s="394"/>
      <c r="AJ375" s="394"/>
      <c r="AK375" s="371"/>
      <c r="AL375" s="371"/>
      <c r="AM375" s="258"/>
    </row>
    <row r="376" spans="1:42" ht="30" customHeight="1" thickBot="1">
      <c r="I376" s="952">
        <f t="shared" ref="I376:I386" si="89">IF(Q$379&gt;0,1,0)</f>
        <v>1</v>
      </c>
      <c r="J376" s="941">
        <f t="shared" ref="J376:J407" si="90">IF($Q$379&gt;0,6,)</f>
        <v>6</v>
      </c>
      <c r="K376" s="2477" t="s">
        <v>891</v>
      </c>
      <c r="L376" s="2477"/>
      <c r="M376" s="2477"/>
      <c r="N376" s="2477"/>
      <c r="O376" s="2477"/>
      <c r="P376" s="2477"/>
      <c r="Q376" s="2477"/>
      <c r="R376" s="2477"/>
      <c r="S376" s="2477"/>
      <c r="T376" s="2477"/>
      <c r="U376" s="941">
        <f t="shared" ref="U376:U396" si="91">IF($Q$379&gt;0,6,)</f>
        <v>6</v>
      </c>
      <c r="V376" s="1074" t="s">
        <v>833</v>
      </c>
      <c r="AF376" s="947" t="s">
        <v>834</v>
      </c>
      <c r="AG376" s="948"/>
      <c r="AH376" s="948"/>
      <c r="AI376" s="948"/>
      <c r="AJ376" s="949"/>
      <c r="AN376" s="950"/>
      <c r="AO376" s="950"/>
      <c r="AP376" s="963"/>
    </row>
    <row r="377" spans="1:42" ht="21" customHeight="1" thickBot="1">
      <c r="I377" s="952">
        <f t="shared" si="89"/>
        <v>1</v>
      </c>
      <c r="J377" s="941">
        <f t="shared" si="90"/>
        <v>6</v>
      </c>
      <c r="K377" s="2478" t="s">
        <v>955</v>
      </c>
      <c r="L377" s="2478"/>
      <c r="M377" s="2478"/>
      <c r="N377" s="2478"/>
      <c r="O377" s="2478"/>
      <c r="P377" s="2478"/>
      <c r="Q377" s="2478"/>
      <c r="R377" s="2478"/>
      <c r="S377" s="2478"/>
      <c r="T377" s="2478"/>
      <c r="U377" s="941">
        <f t="shared" si="91"/>
        <v>6</v>
      </c>
      <c r="V377" s="1075" t="s">
        <v>861</v>
      </c>
      <c r="W377" s="1076">
        <v>200</v>
      </c>
      <c r="X377" s="955"/>
      <c r="Y377" s="955" t="s">
        <v>2450</v>
      </c>
      <c r="Z377" s="1785">
        <v>0</v>
      </c>
      <c r="AA377" s="957"/>
      <c r="AB377" s="956"/>
      <c r="AC377" s="958"/>
      <c r="AD377" s="959"/>
      <c r="AE377" s="565"/>
      <c r="AF377" s="960" t="s">
        <v>862</v>
      </c>
      <c r="AG377" s="961" t="s">
        <v>863</v>
      </c>
      <c r="AH377" s="961" t="s">
        <v>864</v>
      </c>
      <c r="AI377" s="962" t="s">
        <v>865</v>
      </c>
      <c r="AJ377" s="949"/>
      <c r="AN377" s="950"/>
      <c r="AO377" s="950"/>
      <c r="AP377" s="963"/>
    </row>
    <row r="378" spans="1:42" ht="21" customHeight="1">
      <c r="I378" s="952">
        <f t="shared" si="89"/>
        <v>1</v>
      </c>
      <c r="J378" s="941">
        <f t="shared" si="90"/>
        <v>6</v>
      </c>
      <c r="K378" s="964" t="s">
        <v>956</v>
      </c>
      <c r="L378" s="965" t="s">
        <v>957</v>
      </c>
      <c r="M378" s="966" t="s">
        <v>1653</v>
      </c>
      <c r="N378" s="965" t="s">
        <v>958</v>
      </c>
      <c r="O378" s="966" t="s">
        <v>959</v>
      </c>
      <c r="P378" s="965" t="s">
        <v>960</v>
      </c>
      <c r="Q378" s="965" t="s">
        <v>961</v>
      </c>
      <c r="R378" s="965" t="s">
        <v>962</v>
      </c>
      <c r="S378" s="965" t="s">
        <v>963</v>
      </c>
      <c r="T378" s="967" t="s">
        <v>964</v>
      </c>
      <c r="U378" s="941">
        <f t="shared" si="91"/>
        <v>6</v>
      </c>
      <c r="V378" s="1077" t="s">
        <v>866</v>
      </c>
      <c r="W378" s="969">
        <v>289</v>
      </c>
      <c r="X378" s="970"/>
      <c r="Y378" s="970"/>
      <c r="Z378" s="971"/>
      <c r="AA378" s="972"/>
      <c r="AB378" s="971"/>
      <c r="AC378" s="973"/>
      <c r="AD378" s="974"/>
      <c r="AE378" s="565"/>
      <c r="AF378" s="975" t="s">
        <v>867</v>
      </c>
      <c r="AG378" s="976" t="s">
        <v>868</v>
      </c>
      <c r="AH378" s="976" t="s">
        <v>869</v>
      </c>
      <c r="AI378" s="977" t="s">
        <v>870</v>
      </c>
      <c r="AJ378" s="949"/>
      <c r="AN378" s="950"/>
      <c r="AO378" s="950"/>
      <c r="AP378" s="963"/>
    </row>
    <row r="379" spans="1:42" ht="21" customHeight="1" thickBot="1">
      <c r="I379" s="952">
        <f t="shared" si="89"/>
        <v>1</v>
      </c>
      <c r="J379" s="941">
        <f t="shared" si="90"/>
        <v>6</v>
      </c>
      <c r="K379" s="1638" t="str">
        <f>V382</f>
        <v>64-0</v>
      </c>
      <c r="L379" s="983" t="str">
        <f>W382</f>
        <v>24-3</v>
      </c>
      <c r="M379" s="983" t="str">
        <f>X382</f>
        <v>단양</v>
      </c>
      <c r="N379" s="983" t="str">
        <f>Y382</f>
        <v>어상천</v>
      </c>
      <c r="O379" s="983" t="str">
        <f>Z382</f>
        <v>방북</v>
      </c>
      <c r="P379" s="980" t="str">
        <f>IF(COUNTA(Y384:Y391)&gt;1,CONCATENATE(V384,"번지 외 ",COUNTA(Y384:Y391)-1,"필지"),CONCATENATE(V384,"번지"))</f>
        <v>산32번지</v>
      </c>
      <c r="Q379" s="981">
        <f>+Y392</f>
        <v>1.2</v>
      </c>
      <c r="R379" s="982" t="s">
        <v>616</v>
      </c>
      <c r="S379" s="983">
        <f>COUNT(L387:L399)</f>
        <v>1</v>
      </c>
      <c r="T379" s="984">
        <f>200*S379</f>
        <v>200</v>
      </c>
      <c r="U379" s="941">
        <f t="shared" si="91"/>
        <v>6</v>
      </c>
      <c r="V379" s="1077" t="s">
        <v>871</v>
      </c>
      <c r="W379" s="969">
        <v>369</v>
      </c>
      <c r="X379" s="970"/>
      <c r="Y379" s="970"/>
      <c r="Z379" s="971"/>
      <c r="AA379" s="972"/>
      <c r="AB379" s="971"/>
      <c r="AC379" s="973"/>
      <c r="AD379" s="974"/>
      <c r="AE379" s="565"/>
      <c r="AF379" s="975" t="s">
        <v>872</v>
      </c>
      <c r="AG379" s="976" t="s">
        <v>873</v>
      </c>
      <c r="AH379" s="985" t="s">
        <v>874</v>
      </c>
      <c r="AI379" s="977" t="s">
        <v>875</v>
      </c>
      <c r="AJ379" s="949"/>
      <c r="AN379" s="950"/>
      <c r="AO379" s="950"/>
      <c r="AP379" s="963"/>
    </row>
    <row r="380" spans="1:42" ht="21" customHeight="1" thickBot="1">
      <c r="I380" s="952">
        <f t="shared" si="89"/>
        <v>1</v>
      </c>
      <c r="J380" s="941">
        <f t="shared" si="90"/>
        <v>6</v>
      </c>
      <c r="K380" s="964" t="s">
        <v>974</v>
      </c>
      <c r="L380" s="965" t="s">
        <v>975</v>
      </c>
      <c r="M380" s="965" t="s">
        <v>976</v>
      </c>
      <c r="N380" s="965" t="s">
        <v>977</v>
      </c>
      <c r="O380" s="965" t="s">
        <v>978</v>
      </c>
      <c r="P380" s="986" t="s">
        <v>979</v>
      </c>
      <c r="Q380" s="986" t="s">
        <v>980</v>
      </c>
      <c r="R380" s="987" t="s">
        <v>981</v>
      </c>
      <c r="S380" s="988" t="s">
        <v>982</v>
      </c>
      <c r="T380" s="967" t="s">
        <v>983</v>
      </c>
      <c r="U380" s="941">
        <f t="shared" si="91"/>
        <v>6</v>
      </c>
      <c r="V380" s="1078" t="s">
        <v>876</v>
      </c>
      <c r="W380" s="990">
        <v>32.200000000000003</v>
      </c>
      <c r="X380" s="1079"/>
      <c r="Y380" s="1079"/>
      <c r="Z380" s="1080"/>
      <c r="AA380" s="1081"/>
      <c r="AB380" s="1080"/>
      <c r="AC380" s="1082"/>
      <c r="AD380" s="1083"/>
      <c r="AE380" s="565"/>
      <c r="AF380" s="975" t="s">
        <v>877</v>
      </c>
      <c r="AG380" s="996" t="s">
        <v>878</v>
      </c>
      <c r="AH380" s="997" t="s">
        <v>879</v>
      </c>
      <c r="AI380" s="977" t="s">
        <v>880</v>
      </c>
      <c r="AJ380" s="949"/>
      <c r="AN380" s="950"/>
      <c r="AO380" s="950"/>
      <c r="AP380" s="963"/>
    </row>
    <row r="381" spans="1:42" ht="21" customHeight="1" thickBot="1">
      <c r="I381" s="952">
        <f t="shared" si="89"/>
        <v>1</v>
      </c>
      <c r="J381" s="941">
        <f t="shared" si="90"/>
        <v>6</v>
      </c>
      <c r="K381" s="998" t="str">
        <f>Z384</f>
        <v>산벚나무</v>
      </c>
      <c r="L381" s="999" t="str">
        <f>AA384</f>
        <v>(노)1-0</v>
      </c>
      <c r="M381" s="1000">
        <f>AC384</f>
        <v>2025</v>
      </c>
      <c r="N381" s="1001">
        <f>AB393</f>
        <v>2000</v>
      </c>
      <c r="O381" s="1002">
        <f>IF((Q385+R385)&gt;0,ROUND((Q385/(Q385+R385)),4),0)</f>
        <v>0.8095</v>
      </c>
      <c r="P381" s="1003" t="str">
        <f>IF(W380&lt;=15,AI378,IF(W380&gt;30,AI380,AI379))</f>
        <v>급 (30˚ 초과)</v>
      </c>
      <c r="Q381" s="1004" t="str">
        <f>AF386</f>
        <v>개소당3ha이상</v>
      </c>
      <c r="R381" s="1005" t="s">
        <v>2163</v>
      </c>
      <c r="S381" s="1006">
        <f>W380</f>
        <v>32.200000000000003</v>
      </c>
      <c r="T381" s="1007">
        <f>ROUND(N381/10000*N387,0)</f>
        <v>40</v>
      </c>
      <c r="U381" s="941">
        <f t="shared" si="91"/>
        <v>6</v>
      </c>
      <c r="V381" s="1084">
        <v>0</v>
      </c>
      <c r="W381" s="1794"/>
      <c r="X381" s="1084"/>
      <c r="Y381" s="1084"/>
      <c r="Z381" s="1084"/>
      <c r="AA381" s="1085"/>
      <c r="AB381" s="1084"/>
      <c r="AC381" s="1084"/>
      <c r="AD381" s="1084"/>
      <c r="AE381" s="565"/>
      <c r="AF381" s="975" t="s">
        <v>881</v>
      </c>
      <c r="AG381" s="976"/>
      <c r="AH381" s="1008"/>
      <c r="AI381" s="977"/>
      <c r="AJ381" s="949"/>
      <c r="AN381" s="1020"/>
      <c r="AO381" s="950"/>
      <c r="AP381" s="963"/>
    </row>
    <row r="382" spans="1:42" ht="21" customHeight="1" thickBot="1">
      <c r="I382" s="952">
        <f t="shared" si="89"/>
        <v>1</v>
      </c>
      <c r="J382" s="941">
        <f t="shared" si="90"/>
        <v>6</v>
      </c>
      <c r="K382" s="2479" t="s">
        <v>941</v>
      </c>
      <c r="L382" s="2479"/>
      <c r="M382" s="2479"/>
      <c r="N382" s="2479"/>
      <c r="O382" s="2479"/>
      <c r="P382" s="2479"/>
      <c r="Q382" s="2479"/>
      <c r="R382" s="2479"/>
      <c r="S382" s="2479"/>
      <c r="T382" s="2479"/>
      <c r="U382" s="941">
        <f t="shared" si="91"/>
        <v>6</v>
      </c>
      <c r="V382" s="1784" t="s">
        <v>2447</v>
      </c>
      <c r="W382" s="1784" t="s">
        <v>2480</v>
      </c>
      <c r="X382" s="1009" t="s">
        <v>2442</v>
      </c>
      <c r="Y382" s="1009" t="s">
        <v>2444</v>
      </c>
      <c r="Z382" s="1010" t="s">
        <v>2448</v>
      </c>
      <c r="AE382" s="565"/>
      <c r="AF382" s="975"/>
      <c r="AG382" s="976"/>
      <c r="AH382" s="1008"/>
      <c r="AI382" s="977"/>
      <c r="AJ382" s="949"/>
      <c r="AN382" s="1020"/>
      <c r="AO382" s="950"/>
      <c r="AP382" s="963"/>
    </row>
    <row r="383" spans="1:42" ht="21" customHeight="1" thickBot="1">
      <c r="I383" s="952">
        <f t="shared" si="89"/>
        <v>1</v>
      </c>
      <c r="J383" s="941">
        <f t="shared" si="90"/>
        <v>6</v>
      </c>
      <c r="K383" s="2480" t="s">
        <v>942</v>
      </c>
      <c r="L383" s="2482" t="s">
        <v>943</v>
      </c>
      <c r="M383" s="2484" t="s">
        <v>944</v>
      </c>
      <c r="N383" s="2484" t="s">
        <v>945</v>
      </c>
      <c r="O383" s="2476" t="s">
        <v>946</v>
      </c>
      <c r="P383" s="2476"/>
      <c r="Q383" s="2476" t="s">
        <v>947</v>
      </c>
      <c r="R383" s="2476"/>
      <c r="S383" s="2472" t="s">
        <v>1162</v>
      </c>
      <c r="T383" s="2473"/>
      <c r="U383" s="941">
        <f t="shared" si="91"/>
        <v>6</v>
      </c>
      <c r="V383" s="1075" t="s">
        <v>837</v>
      </c>
      <c r="W383" s="1086" t="s">
        <v>838</v>
      </c>
      <c r="X383" s="1086" t="s">
        <v>835</v>
      </c>
      <c r="Y383" s="1086" t="s">
        <v>890</v>
      </c>
      <c r="Z383" s="1086" t="s">
        <v>568</v>
      </c>
      <c r="AA383" s="1087" t="s">
        <v>902</v>
      </c>
      <c r="AB383" s="1086" t="s">
        <v>836</v>
      </c>
      <c r="AC383" s="1088" t="s">
        <v>562</v>
      </c>
      <c r="AD383" s="1089" t="s">
        <v>1147</v>
      </c>
      <c r="AE383" s="565"/>
      <c r="AF383" s="1016"/>
      <c r="AG383" s="1017"/>
      <c r="AH383" s="1018"/>
      <c r="AI383" s="1019"/>
      <c r="AJ383" s="1020"/>
      <c r="AN383" s="950"/>
      <c r="AO383" s="565"/>
      <c r="AP383" s="963"/>
    </row>
    <row r="384" spans="1:42" ht="21" customHeight="1" thickBot="1">
      <c r="I384" s="952">
        <f t="shared" si="89"/>
        <v>1</v>
      </c>
      <c r="J384" s="941">
        <f t="shared" si="90"/>
        <v>6</v>
      </c>
      <c r="K384" s="2481"/>
      <c r="L384" s="2483"/>
      <c r="M384" s="2485"/>
      <c r="N384" s="2485"/>
      <c r="O384" s="1021" t="s">
        <v>950</v>
      </c>
      <c r="P384" s="1022" t="s">
        <v>951</v>
      </c>
      <c r="Q384" s="1022" t="s">
        <v>950</v>
      </c>
      <c r="R384" s="1023" t="s">
        <v>951</v>
      </c>
      <c r="S384" s="2474"/>
      <c r="T384" s="2475"/>
      <c r="U384" s="941">
        <f t="shared" si="91"/>
        <v>6</v>
      </c>
      <c r="V384" s="1024" t="s">
        <v>2524</v>
      </c>
      <c r="W384" s="1691">
        <v>17.440000000000001</v>
      </c>
      <c r="X384" s="1691">
        <v>1.2</v>
      </c>
      <c r="Y384" s="1691">
        <v>1.2</v>
      </c>
      <c r="Z384" s="1691" t="s">
        <v>2481</v>
      </c>
      <c r="AA384" s="1692" t="s">
        <v>2441</v>
      </c>
      <c r="AB384" s="1691">
        <v>2000</v>
      </c>
      <c r="AC384" s="1693">
        <v>2025</v>
      </c>
      <c r="AD384" s="1028" t="s">
        <v>2182</v>
      </c>
      <c r="AE384" s="565"/>
      <c r="AF384" s="948"/>
      <c r="AG384" s="948"/>
      <c r="AH384" s="948"/>
      <c r="AI384" s="1029"/>
      <c r="AJ384" s="1020"/>
      <c r="AN384" s="950"/>
      <c r="AO384" s="565"/>
      <c r="AP384" s="963"/>
    </row>
    <row r="385" spans="1:44" ht="21" customHeight="1">
      <c r="I385" s="952">
        <f t="shared" si="89"/>
        <v>1</v>
      </c>
      <c r="J385" s="941">
        <f t="shared" si="90"/>
        <v>6</v>
      </c>
      <c r="K385" s="1030" t="s">
        <v>953</v>
      </c>
      <c r="L385" s="1031"/>
      <c r="M385" s="1031"/>
      <c r="N385" s="1032">
        <f>N386/S379</f>
        <v>200</v>
      </c>
      <c r="O385" s="1033">
        <f>ROUND(O386/S379,1)</f>
        <v>34</v>
      </c>
      <c r="P385" s="1033">
        <f>ROUND(P386/S379,1)</f>
        <v>8</v>
      </c>
      <c r="Q385" s="1032">
        <f>ROUND(Q386/S379,0)</f>
        <v>1700</v>
      </c>
      <c r="R385" s="1032">
        <f>ROUND(R386/S379,0)</f>
        <v>400</v>
      </c>
      <c r="S385" s="1034"/>
      <c r="T385" s="1035"/>
      <c r="U385" s="941">
        <f t="shared" si="91"/>
        <v>6</v>
      </c>
      <c r="V385" s="1036"/>
      <c r="W385" s="1037"/>
      <c r="X385" s="1037"/>
      <c r="Y385" s="1037"/>
      <c r="Z385" s="1025"/>
      <c r="AA385" s="1026"/>
      <c r="AB385" s="1025"/>
      <c r="AC385" s="1027"/>
      <c r="AD385" s="1028"/>
      <c r="AE385" s="565"/>
      <c r="AF385" s="960" t="s">
        <v>882</v>
      </c>
      <c r="AG385" s="961" t="s">
        <v>883</v>
      </c>
      <c r="AH385" s="1012" t="s">
        <v>884</v>
      </c>
      <c r="AI385" s="1038"/>
      <c r="AJ385" s="949"/>
      <c r="AN385" s="950"/>
      <c r="AO385" s="819"/>
      <c r="AP385" s="963"/>
    </row>
    <row r="386" spans="1:44" ht="21" customHeight="1">
      <c r="I386" s="952">
        <f t="shared" si="89"/>
        <v>1</v>
      </c>
      <c r="J386" s="941">
        <f t="shared" si="90"/>
        <v>6</v>
      </c>
      <c r="K386" s="1030" t="s">
        <v>832</v>
      </c>
      <c r="L386" s="1031"/>
      <c r="M386" s="1031"/>
      <c r="N386" s="1039">
        <f>SUM(N387:N450)</f>
        <v>200</v>
      </c>
      <c r="O386" s="1039">
        <f>SUM(O387:O450)</f>
        <v>34</v>
      </c>
      <c r="P386" s="1039">
        <f>SUM(P387:P450)</f>
        <v>8</v>
      </c>
      <c r="Q386" s="1039">
        <f>SUM(Q387:Q450)</f>
        <v>1700</v>
      </c>
      <c r="R386" s="1039">
        <f>SUM(R387:R450)</f>
        <v>400</v>
      </c>
      <c r="S386" s="1040"/>
      <c r="T386" s="1041"/>
      <c r="U386" s="941">
        <f t="shared" si="91"/>
        <v>6</v>
      </c>
      <c r="V386" s="1036"/>
      <c r="W386" s="1037"/>
      <c r="X386" s="1037"/>
      <c r="Y386" s="1037"/>
      <c r="Z386" s="1025"/>
      <c r="AA386" s="1026"/>
      <c r="AB386" s="1025"/>
      <c r="AC386" s="1027"/>
      <c r="AD386" s="1028"/>
      <c r="AE386" s="565"/>
      <c r="AF386" s="975" t="s">
        <v>2414</v>
      </c>
      <c r="AG386" s="976" t="s">
        <v>1151</v>
      </c>
      <c r="AH386" s="1042">
        <v>0</v>
      </c>
      <c r="AI386" s="1043"/>
      <c r="AJ386" s="949"/>
      <c r="AN386" s="950"/>
      <c r="AO386" s="819"/>
      <c r="AP386" s="950"/>
    </row>
    <row r="387" spans="1:44" ht="21" customHeight="1">
      <c r="I387" s="952">
        <f>IF((O$387+P$387)&gt;0,1,0)</f>
        <v>1</v>
      </c>
      <c r="J387" s="941">
        <f t="shared" si="90"/>
        <v>6</v>
      </c>
      <c r="K387" s="1030">
        <v>1</v>
      </c>
      <c r="L387" s="1044">
        <v>320216</v>
      </c>
      <c r="M387" s="1044">
        <v>499012</v>
      </c>
      <c r="N387" s="1052">
        <f t="shared" ref="N387:N393" si="92">IF(O387+P387&gt;0,$W$302,)</f>
        <v>200</v>
      </c>
      <c r="O387" s="1053">
        <v>34</v>
      </c>
      <c r="P387" s="1053">
        <v>8</v>
      </c>
      <c r="Q387" s="1054">
        <f t="shared" ref="Q387:Q393" si="93">ROUND(O387*50,0)</f>
        <v>1700</v>
      </c>
      <c r="R387" s="1054">
        <f t="shared" ref="R387:R393" si="94">ROUND(P387*50,0)</f>
        <v>400</v>
      </c>
      <c r="S387" s="1047"/>
      <c r="T387" s="1048"/>
      <c r="U387" s="941">
        <f t="shared" si="91"/>
        <v>6</v>
      </c>
      <c r="V387" s="1036"/>
      <c r="W387" s="1037"/>
      <c r="X387" s="1037"/>
      <c r="Y387" s="1037"/>
      <c r="Z387" s="1025"/>
      <c r="AA387" s="1026"/>
      <c r="AB387" s="1025"/>
      <c r="AC387" s="1027"/>
      <c r="AD387" s="1028"/>
      <c r="AE387" s="565"/>
      <c r="AF387" s="975" t="s">
        <v>2415</v>
      </c>
      <c r="AG387" s="976" t="s">
        <v>887</v>
      </c>
      <c r="AH387" s="1049">
        <v>0.05</v>
      </c>
      <c r="AI387" s="1043"/>
      <c r="AJ387" s="949"/>
      <c r="AN387" s="1020"/>
      <c r="AO387" s="565"/>
      <c r="AP387" s="963"/>
    </row>
    <row r="388" spans="1:44" ht="21" customHeight="1">
      <c r="I388" s="952">
        <f t="shared" ref="I388:I400" si="95">IF((O$387+P$387)&gt;0,1,0)</f>
        <v>1</v>
      </c>
      <c r="J388" s="941">
        <f t="shared" si="90"/>
        <v>6</v>
      </c>
      <c r="K388" s="1030">
        <f t="shared" ref="K388:K393" si="96">+K387+1</f>
        <v>2</v>
      </c>
      <c r="L388" s="1044"/>
      <c r="M388" s="1044"/>
      <c r="N388" s="1052">
        <f t="shared" si="92"/>
        <v>0</v>
      </c>
      <c r="O388" s="1053"/>
      <c r="P388" s="1053"/>
      <c r="Q388" s="1054">
        <f t="shared" si="93"/>
        <v>0</v>
      </c>
      <c r="R388" s="1054">
        <f t="shared" si="94"/>
        <v>0</v>
      </c>
      <c r="S388" s="1047"/>
      <c r="T388" s="1048"/>
      <c r="U388" s="941">
        <f t="shared" si="91"/>
        <v>6</v>
      </c>
      <c r="V388" s="1036"/>
      <c r="W388" s="1037"/>
      <c r="X388" s="1037"/>
      <c r="Y388" s="1037"/>
      <c r="Z388" s="1025"/>
      <c r="AA388" s="1026"/>
      <c r="AB388" s="1025"/>
      <c r="AC388" s="1027"/>
      <c r="AD388" s="1028"/>
      <c r="AE388" s="565"/>
      <c r="AF388" s="975" t="s">
        <v>2416</v>
      </c>
      <c r="AG388" s="976" t="s">
        <v>1150</v>
      </c>
      <c r="AH388" s="1049">
        <v>0.1</v>
      </c>
      <c r="AI388" s="1050"/>
      <c r="AJ388" s="949"/>
      <c r="AN388" s="1020"/>
      <c r="AO388" s="565"/>
      <c r="AP388" s="963"/>
    </row>
    <row r="389" spans="1:44" ht="21" customHeight="1">
      <c r="I389" s="952">
        <f t="shared" si="95"/>
        <v>1</v>
      </c>
      <c r="J389" s="941">
        <f t="shared" si="90"/>
        <v>6</v>
      </c>
      <c r="K389" s="1030">
        <f t="shared" si="96"/>
        <v>3</v>
      </c>
      <c r="L389" s="1044"/>
      <c r="M389" s="1044"/>
      <c r="N389" s="1052">
        <f t="shared" si="92"/>
        <v>0</v>
      </c>
      <c r="O389" s="1053"/>
      <c r="P389" s="1053"/>
      <c r="Q389" s="1054">
        <f t="shared" si="93"/>
        <v>0</v>
      </c>
      <c r="R389" s="1054">
        <f t="shared" si="94"/>
        <v>0</v>
      </c>
      <c r="S389" s="1047"/>
      <c r="T389" s="1048"/>
      <c r="U389" s="941">
        <f t="shared" si="91"/>
        <v>6</v>
      </c>
      <c r="V389" s="1036"/>
      <c r="W389" s="1037"/>
      <c r="X389" s="1037"/>
      <c r="Y389" s="1037"/>
      <c r="Z389" s="1025"/>
      <c r="AA389" s="1026"/>
      <c r="AB389" s="1025"/>
      <c r="AC389" s="1027"/>
      <c r="AD389" s="1028"/>
      <c r="AE389" s="565"/>
      <c r="AF389" s="975"/>
      <c r="AG389" s="976"/>
      <c r="AH389" s="1051"/>
      <c r="AI389" s="977"/>
      <c r="AJ389" s="1020"/>
      <c r="AM389" s="819"/>
      <c r="AN389" s="963"/>
      <c r="AO389" s="565"/>
      <c r="AP389" s="963"/>
      <c r="AQ389" s="819"/>
    </row>
    <row r="390" spans="1:44" ht="21" customHeight="1" thickBot="1">
      <c r="I390" s="952">
        <f t="shared" si="95"/>
        <v>1</v>
      </c>
      <c r="J390" s="941">
        <f t="shared" si="90"/>
        <v>6</v>
      </c>
      <c r="K390" s="1030">
        <f t="shared" si="96"/>
        <v>4</v>
      </c>
      <c r="L390" s="1044"/>
      <c r="M390" s="1044"/>
      <c r="N390" s="1052">
        <f t="shared" si="92"/>
        <v>0</v>
      </c>
      <c r="O390" s="1053"/>
      <c r="P390" s="1053"/>
      <c r="Q390" s="1054">
        <f t="shared" si="93"/>
        <v>0</v>
      </c>
      <c r="R390" s="1054">
        <f t="shared" si="94"/>
        <v>0</v>
      </c>
      <c r="S390" s="1047"/>
      <c r="T390" s="1048"/>
      <c r="U390" s="941">
        <f t="shared" si="91"/>
        <v>6</v>
      </c>
      <c r="V390" s="1036"/>
      <c r="W390" s="1037"/>
      <c r="X390" s="1037"/>
      <c r="Y390" s="1037"/>
      <c r="Z390" s="1025"/>
      <c r="AA390" s="1026"/>
      <c r="AB390" s="1025"/>
      <c r="AC390" s="1027"/>
      <c r="AD390" s="1028"/>
      <c r="AE390" s="565"/>
      <c r="AF390" s="1016"/>
      <c r="AG390" s="1055"/>
      <c r="AH390" s="1017"/>
      <c r="AI390" s="1019"/>
      <c r="AJ390" s="1020"/>
      <c r="AN390" s="963"/>
      <c r="AO390" s="565"/>
      <c r="AP390" s="963"/>
    </row>
    <row r="391" spans="1:44" ht="21" customHeight="1">
      <c r="I391" s="952">
        <f t="shared" si="95"/>
        <v>1</v>
      </c>
      <c r="J391" s="941">
        <f t="shared" si="90"/>
        <v>6</v>
      </c>
      <c r="K391" s="1030">
        <f t="shared" si="96"/>
        <v>5</v>
      </c>
      <c r="L391" s="1044"/>
      <c r="M391" s="1044"/>
      <c r="N391" s="1052">
        <f t="shared" si="92"/>
        <v>0</v>
      </c>
      <c r="O391" s="1053"/>
      <c r="P391" s="1053"/>
      <c r="Q391" s="1054">
        <f t="shared" si="93"/>
        <v>0</v>
      </c>
      <c r="R391" s="1054">
        <f t="shared" si="94"/>
        <v>0</v>
      </c>
      <c r="S391" s="1047"/>
      <c r="T391" s="1048"/>
      <c r="U391" s="941">
        <f t="shared" si="91"/>
        <v>6</v>
      </c>
      <c r="V391" s="1036"/>
      <c r="W391" s="1037"/>
      <c r="X391" s="1037"/>
      <c r="Y391" s="1037"/>
      <c r="Z391" s="1025"/>
      <c r="AA391" s="1026"/>
      <c r="AB391" s="1025"/>
      <c r="AC391" s="1027"/>
      <c r="AD391" s="1028"/>
      <c r="AE391" s="819"/>
      <c r="AF391" s="963"/>
      <c r="AG391" s="963"/>
      <c r="AH391" s="963"/>
      <c r="AI391" s="963"/>
      <c r="AJ391" s="963"/>
      <c r="AK391" s="819"/>
      <c r="AL391" s="819"/>
      <c r="AM391" s="565"/>
      <c r="AN391" s="963"/>
      <c r="AO391" s="565"/>
      <c r="AP391" s="963"/>
      <c r="AR391" s="819"/>
    </row>
    <row r="392" spans="1:44" ht="21" customHeight="1">
      <c r="I392" s="952">
        <f t="shared" si="95"/>
        <v>1</v>
      </c>
      <c r="J392" s="941">
        <f t="shared" si="90"/>
        <v>6</v>
      </c>
      <c r="K392" s="1030">
        <f t="shared" si="96"/>
        <v>6</v>
      </c>
      <c r="L392" s="1044"/>
      <c r="M392" s="1044"/>
      <c r="N392" s="1052">
        <f t="shared" si="92"/>
        <v>0</v>
      </c>
      <c r="O392" s="1053"/>
      <c r="P392" s="1053"/>
      <c r="Q392" s="1054">
        <f t="shared" si="93"/>
        <v>0</v>
      </c>
      <c r="R392" s="1054">
        <f t="shared" si="94"/>
        <v>0</v>
      </c>
      <c r="S392" s="1047"/>
      <c r="T392" s="1048"/>
      <c r="U392" s="941">
        <f t="shared" si="91"/>
        <v>6</v>
      </c>
      <c r="V392" s="968" t="s">
        <v>832</v>
      </c>
      <c r="W392" s="1056">
        <f>SUM(W384:W391)</f>
        <v>17.440000000000001</v>
      </c>
      <c r="X392" s="1056">
        <f>SUM(X384:X391)</f>
        <v>1.2</v>
      </c>
      <c r="Y392" s="1056">
        <f>SUM(Y384:Y391)</f>
        <v>1.2</v>
      </c>
      <c r="Z392" s="1057"/>
      <c r="AA392" s="1058"/>
      <c r="AB392" s="1056">
        <f>SUM(AB384:AB391)</f>
        <v>2000</v>
      </c>
      <c r="AC392" s="1059"/>
      <c r="AD392" s="1060"/>
      <c r="AE392" s="1061"/>
      <c r="AF392" s="565"/>
      <c r="AG392" s="565"/>
      <c r="AH392" s="565"/>
      <c r="AI392" s="565"/>
      <c r="AJ392" s="565"/>
      <c r="AM392" s="565"/>
      <c r="AN392" s="963"/>
      <c r="AO392" s="565"/>
      <c r="AP392" s="963"/>
    </row>
    <row r="393" spans="1:44" s="819" customFormat="1" ht="21" customHeight="1" thickBot="1">
      <c r="A393" s="372"/>
      <c r="B393" s="372"/>
      <c r="C393" s="372"/>
      <c r="D393" s="372"/>
      <c r="E393" s="372"/>
      <c r="F393" s="372"/>
      <c r="G393" s="372"/>
      <c r="H393" s="167"/>
      <c r="I393" s="952">
        <f t="shared" si="95"/>
        <v>1</v>
      </c>
      <c r="J393" s="941">
        <f t="shared" si="90"/>
        <v>6</v>
      </c>
      <c r="K393" s="1030">
        <f t="shared" si="96"/>
        <v>7</v>
      </c>
      <c r="L393" s="1044"/>
      <c r="M393" s="1044"/>
      <c r="N393" s="1052">
        <f t="shared" si="92"/>
        <v>0</v>
      </c>
      <c r="O393" s="1053"/>
      <c r="P393" s="1053"/>
      <c r="Q393" s="1054">
        <f t="shared" si="93"/>
        <v>0</v>
      </c>
      <c r="R393" s="1054">
        <f t="shared" si="94"/>
        <v>0</v>
      </c>
      <c r="S393" s="1047"/>
      <c r="T393" s="1048"/>
      <c r="U393" s="941">
        <f t="shared" si="91"/>
        <v>6</v>
      </c>
      <c r="V393" s="1062" t="s">
        <v>889</v>
      </c>
      <c r="W393" s="1063"/>
      <c r="X393" s="1063"/>
      <c r="Y393" s="1063"/>
      <c r="Z393" s="1063"/>
      <c r="AA393" s="1064"/>
      <c r="AB393" s="1063">
        <f>IF(AB392&gt;0,ROUND(AB392/COUNTA(AB384:AB391),0),)</f>
        <v>2000</v>
      </c>
      <c r="AC393" s="1065"/>
      <c r="AD393" s="1066"/>
      <c r="AE393" s="1061"/>
      <c r="AF393" s="1061"/>
      <c r="AG393" s="1061"/>
      <c r="AH393" s="565"/>
      <c r="AI393" s="565"/>
      <c r="AJ393" s="565"/>
      <c r="AK393" s="565"/>
      <c r="AL393" s="565"/>
      <c r="AM393" s="565"/>
      <c r="AN393" s="963"/>
      <c r="AO393" s="963"/>
      <c r="AP393" s="963"/>
      <c r="AQ393" s="951"/>
      <c r="AR393" s="951"/>
    </row>
    <row r="394" spans="1:44" ht="21" customHeight="1">
      <c r="I394" s="952">
        <f t="shared" si="95"/>
        <v>1</v>
      </c>
      <c r="J394" s="941">
        <f t="shared" si="90"/>
        <v>6</v>
      </c>
      <c r="K394" s="1030">
        <f t="shared" ref="K394:K400" si="97">+K393+1</f>
        <v>8</v>
      </c>
      <c r="L394" s="1044"/>
      <c r="M394" s="1044"/>
      <c r="N394" s="1052">
        <f t="shared" ref="N394:N400" si="98">IF(O394+P394&gt;0,$W$377,)</f>
        <v>0</v>
      </c>
      <c r="O394" s="1053"/>
      <c r="P394" s="1053"/>
      <c r="Q394" s="1054">
        <f>ROUND(O394*50,0)</f>
        <v>0</v>
      </c>
      <c r="R394" s="1054">
        <f>ROUND(P394*50,0)</f>
        <v>0</v>
      </c>
      <c r="S394" s="1047"/>
      <c r="T394" s="1048"/>
      <c r="U394" s="941">
        <f t="shared" si="91"/>
        <v>6</v>
      </c>
      <c r="V394" s="565"/>
      <c r="W394" s="565"/>
      <c r="X394" s="565"/>
      <c r="Y394" s="565"/>
      <c r="Z394" s="565"/>
      <c r="AA394" s="1067"/>
      <c r="AB394" s="565"/>
      <c r="AC394" s="565"/>
      <c r="AD394" s="565"/>
      <c r="AE394" s="1061"/>
      <c r="AF394" s="1061"/>
      <c r="AG394" s="1061"/>
      <c r="AH394" s="565"/>
      <c r="AI394" s="565"/>
      <c r="AJ394" s="565"/>
      <c r="AK394" s="565"/>
      <c r="AL394" s="565"/>
      <c r="AM394" s="565"/>
      <c r="AN394" s="963"/>
      <c r="AO394" s="963"/>
      <c r="AP394" s="963"/>
    </row>
    <row r="395" spans="1:44" ht="21" customHeight="1">
      <c r="I395" s="952">
        <f t="shared" si="95"/>
        <v>1</v>
      </c>
      <c r="J395" s="941">
        <f t="shared" si="90"/>
        <v>6</v>
      </c>
      <c r="K395" s="1030">
        <f t="shared" si="97"/>
        <v>9</v>
      </c>
      <c r="L395" s="1044"/>
      <c r="M395" s="1044"/>
      <c r="N395" s="1052">
        <f t="shared" si="98"/>
        <v>0</v>
      </c>
      <c r="O395" s="1053"/>
      <c r="P395" s="1053"/>
      <c r="Q395" s="1054">
        <f>ROUND(O395*50,0)</f>
        <v>0</v>
      </c>
      <c r="R395" s="1054">
        <f>ROUND(P395*50,0)</f>
        <v>0</v>
      </c>
      <c r="S395" s="1047"/>
      <c r="T395" s="1048"/>
      <c r="U395" s="941">
        <f t="shared" si="91"/>
        <v>6</v>
      </c>
      <c r="V395" s="565"/>
      <c r="W395" s="565"/>
      <c r="X395" s="565"/>
      <c r="Y395" s="565"/>
      <c r="Z395" s="565"/>
      <c r="AA395" s="1067"/>
      <c r="AB395" s="565"/>
      <c r="AC395" s="565"/>
      <c r="AD395" s="565"/>
      <c r="AE395" s="1061"/>
      <c r="AF395" s="1061"/>
      <c r="AG395" s="1061"/>
      <c r="AH395" s="565"/>
      <c r="AI395" s="565"/>
      <c r="AJ395" s="565"/>
      <c r="AK395" s="565"/>
      <c r="AL395" s="565"/>
      <c r="AM395" s="565"/>
      <c r="AN395" s="963"/>
      <c r="AO395" s="963"/>
      <c r="AP395" s="963"/>
    </row>
    <row r="396" spans="1:44" ht="21" customHeight="1">
      <c r="I396" s="952">
        <f t="shared" si="95"/>
        <v>1</v>
      </c>
      <c r="J396" s="941">
        <f t="shared" si="90"/>
        <v>6</v>
      </c>
      <c r="K396" s="1030">
        <f t="shared" si="97"/>
        <v>10</v>
      </c>
      <c r="L396" s="1044"/>
      <c r="M396" s="1044"/>
      <c r="N396" s="1052">
        <f t="shared" si="98"/>
        <v>0</v>
      </c>
      <c r="O396" s="1053"/>
      <c r="P396" s="1053"/>
      <c r="Q396" s="1054">
        <f t="shared" ref="Q396:Q448" si="99">ROUND(O396*50,0)</f>
        <v>0</v>
      </c>
      <c r="R396" s="1054">
        <f t="shared" ref="R396:R448" si="100">ROUND(P396*50,0)</f>
        <v>0</v>
      </c>
      <c r="S396" s="1047"/>
      <c r="T396" s="1048"/>
      <c r="U396" s="941">
        <f t="shared" si="91"/>
        <v>6</v>
      </c>
      <c r="V396" s="565"/>
      <c r="W396" s="565"/>
      <c r="X396" s="565"/>
      <c r="Y396" s="565"/>
      <c r="Z396" s="565"/>
      <c r="AA396" s="1067"/>
      <c r="AB396" s="565"/>
      <c r="AC396" s="565"/>
      <c r="AD396" s="565"/>
      <c r="AE396" s="1061"/>
      <c r="AF396" s="1061"/>
      <c r="AG396" s="1061"/>
      <c r="AH396" s="565"/>
      <c r="AI396" s="565"/>
      <c r="AJ396" s="565"/>
      <c r="AK396" s="565"/>
      <c r="AL396" s="565"/>
      <c r="AM396" s="565"/>
      <c r="AN396" s="963"/>
      <c r="AO396" s="963"/>
      <c r="AP396" s="963"/>
    </row>
    <row r="397" spans="1:44" ht="21" customHeight="1">
      <c r="I397" s="952">
        <f t="shared" si="95"/>
        <v>1</v>
      </c>
      <c r="J397" s="941">
        <f t="shared" si="90"/>
        <v>6</v>
      </c>
      <c r="K397" s="1030">
        <f t="shared" si="97"/>
        <v>11</v>
      </c>
      <c r="L397" s="1044"/>
      <c r="M397" s="1044"/>
      <c r="N397" s="1052">
        <f t="shared" si="98"/>
        <v>0</v>
      </c>
      <c r="O397" s="1053"/>
      <c r="P397" s="1053"/>
      <c r="Q397" s="1054">
        <f t="shared" si="99"/>
        <v>0</v>
      </c>
      <c r="R397" s="1054">
        <f t="shared" si="100"/>
        <v>0</v>
      </c>
      <c r="S397" s="1047"/>
      <c r="T397" s="1048"/>
      <c r="U397" s="941">
        <f t="shared" ref="U397:U407" si="101">IF($Q$379&gt;0,6,)</f>
        <v>6</v>
      </c>
      <c r="V397" s="565"/>
      <c r="W397" s="565"/>
      <c r="X397" s="565"/>
      <c r="Y397" s="565"/>
      <c r="Z397" s="565"/>
      <c r="AA397" s="1067"/>
      <c r="AB397" s="565"/>
      <c r="AC397" s="565"/>
      <c r="AD397" s="565"/>
      <c r="AE397" s="1061"/>
      <c r="AF397" s="1061"/>
      <c r="AG397" s="1061"/>
      <c r="AH397" s="565"/>
      <c r="AI397" s="565"/>
      <c r="AJ397" s="565"/>
      <c r="AK397" s="565"/>
      <c r="AL397" s="565"/>
      <c r="AM397" s="565"/>
      <c r="AN397" s="963"/>
      <c r="AO397" s="963"/>
      <c r="AP397" s="963"/>
    </row>
    <row r="398" spans="1:44" ht="21" customHeight="1">
      <c r="I398" s="952">
        <f t="shared" si="95"/>
        <v>1</v>
      </c>
      <c r="J398" s="941">
        <f t="shared" si="90"/>
        <v>6</v>
      </c>
      <c r="K398" s="1030">
        <f t="shared" si="97"/>
        <v>12</v>
      </c>
      <c r="L398" s="1044"/>
      <c r="M398" s="1044"/>
      <c r="N398" s="1052">
        <f t="shared" si="98"/>
        <v>0</v>
      </c>
      <c r="O398" s="1053"/>
      <c r="P398" s="1053"/>
      <c r="Q398" s="1054">
        <f t="shared" si="99"/>
        <v>0</v>
      </c>
      <c r="R398" s="1054">
        <f t="shared" si="100"/>
        <v>0</v>
      </c>
      <c r="S398" s="1047"/>
      <c r="T398" s="1048"/>
      <c r="U398" s="941">
        <f t="shared" si="101"/>
        <v>6</v>
      </c>
      <c r="V398" s="565"/>
      <c r="W398" s="565"/>
      <c r="X398" s="565"/>
      <c r="Y398" s="565"/>
      <c r="Z398" s="565"/>
      <c r="AA398" s="1067"/>
      <c r="AB398" s="565"/>
      <c r="AC398" s="565"/>
      <c r="AD398" s="565"/>
      <c r="AE398" s="1061"/>
      <c r="AF398" s="1061"/>
      <c r="AG398" s="1061"/>
      <c r="AH398" s="565"/>
      <c r="AI398" s="565"/>
      <c r="AJ398" s="565"/>
      <c r="AK398" s="565"/>
      <c r="AL398" s="565"/>
      <c r="AM398" s="565"/>
      <c r="AN398" s="963"/>
      <c r="AO398" s="963"/>
      <c r="AP398" s="963"/>
    </row>
    <row r="399" spans="1:44" ht="21" customHeight="1">
      <c r="I399" s="952">
        <f t="shared" si="95"/>
        <v>1</v>
      </c>
      <c r="J399" s="941">
        <f t="shared" si="90"/>
        <v>6</v>
      </c>
      <c r="K399" s="1030">
        <f t="shared" si="97"/>
        <v>13</v>
      </c>
      <c r="L399" s="1044"/>
      <c r="M399" s="1044"/>
      <c r="N399" s="1052">
        <f t="shared" si="98"/>
        <v>0</v>
      </c>
      <c r="O399" s="1053"/>
      <c r="P399" s="1053"/>
      <c r="Q399" s="1054">
        <f t="shared" si="99"/>
        <v>0</v>
      </c>
      <c r="R399" s="1054">
        <f t="shared" si="100"/>
        <v>0</v>
      </c>
      <c r="S399" s="1047"/>
      <c r="T399" s="1048"/>
      <c r="U399" s="941">
        <f t="shared" si="101"/>
        <v>6</v>
      </c>
      <c r="V399" s="565"/>
      <c r="W399" s="565"/>
      <c r="X399" s="565"/>
      <c r="Y399" s="565"/>
      <c r="Z399" s="565"/>
      <c r="AA399" s="1067"/>
      <c r="AB399" s="565"/>
      <c r="AC399" s="565"/>
      <c r="AD399" s="565"/>
      <c r="AE399" s="1061"/>
      <c r="AF399" s="1061"/>
      <c r="AG399" s="1061"/>
      <c r="AH399" s="565"/>
      <c r="AI399" s="565"/>
      <c r="AJ399" s="565"/>
      <c r="AK399" s="565"/>
      <c r="AL399" s="565"/>
      <c r="AM399" s="565"/>
      <c r="AN399" s="963"/>
      <c r="AO399" s="963"/>
      <c r="AP399" s="963"/>
    </row>
    <row r="400" spans="1:44" ht="21" customHeight="1">
      <c r="I400" s="952">
        <f t="shared" si="95"/>
        <v>1</v>
      </c>
      <c r="J400" s="941">
        <f t="shared" si="90"/>
        <v>6</v>
      </c>
      <c r="K400" s="1090">
        <f t="shared" si="97"/>
        <v>14</v>
      </c>
      <c r="L400" s="1044"/>
      <c r="M400" s="1044"/>
      <c r="N400" s="1091">
        <f t="shared" si="98"/>
        <v>0</v>
      </c>
      <c r="O400" s="1092"/>
      <c r="P400" s="1092"/>
      <c r="Q400" s="1093">
        <f t="shared" si="99"/>
        <v>0</v>
      </c>
      <c r="R400" s="1093">
        <f t="shared" si="100"/>
        <v>0</v>
      </c>
      <c r="S400" s="1094"/>
      <c r="T400" s="1095"/>
      <c r="U400" s="941">
        <f t="shared" si="101"/>
        <v>6</v>
      </c>
      <c r="V400" s="565"/>
      <c r="W400" s="565"/>
      <c r="X400" s="565"/>
      <c r="Y400" s="565"/>
      <c r="Z400" s="565"/>
      <c r="AA400" s="1067"/>
      <c r="AB400" s="565"/>
      <c r="AC400" s="565"/>
      <c r="AD400" s="565"/>
      <c r="AE400" s="1061"/>
      <c r="AF400" s="1061"/>
      <c r="AG400" s="1061"/>
      <c r="AH400" s="565"/>
      <c r="AI400" s="565"/>
      <c r="AJ400" s="565"/>
      <c r="AK400" s="565"/>
      <c r="AL400" s="565"/>
      <c r="AM400" s="565"/>
      <c r="AN400" s="963"/>
      <c r="AO400" s="963"/>
      <c r="AP400" s="963"/>
    </row>
    <row r="401" spans="1:42" s="253" customFormat="1" ht="21" hidden="1" customHeight="1">
      <c r="A401" s="252"/>
      <c r="B401" s="252"/>
      <c r="C401" s="252"/>
      <c r="D401" s="252"/>
      <c r="E401" s="252"/>
      <c r="F401" s="252"/>
      <c r="G401" s="252"/>
      <c r="I401" s="265">
        <f>IF((O$403+P$403)&gt;0,1,0)</f>
        <v>0</v>
      </c>
      <c r="J401" s="255">
        <f t="shared" si="90"/>
        <v>6</v>
      </c>
      <c r="K401" s="2439" t="s">
        <v>942</v>
      </c>
      <c r="L401" s="2441" t="s">
        <v>943</v>
      </c>
      <c r="M401" s="2443" t="s">
        <v>944</v>
      </c>
      <c r="N401" s="2443" t="s">
        <v>945</v>
      </c>
      <c r="O401" s="2445" t="s">
        <v>946</v>
      </c>
      <c r="P401" s="2445"/>
      <c r="Q401" s="2445" t="s">
        <v>947</v>
      </c>
      <c r="R401" s="2445"/>
      <c r="S401" s="2446" t="s">
        <v>948</v>
      </c>
      <c r="T401" s="2448" t="s">
        <v>949</v>
      </c>
      <c r="U401" s="255">
        <f t="shared" si="101"/>
        <v>6</v>
      </c>
      <c r="V401" s="169"/>
      <c r="W401" s="169"/>
      <c r="X401" s="169"/>
      <c r="Y401" s="169"/>
      <c r="Z401" s="169"/>
      <c r="AA401" s="378"/>
      <c r="AB401" s="169"/>
      <c r="AC401" s="169"/>
      <c r="AD401" s="169"/>
      <c r="AE401" s="371"/>
      <c r="AF401" s="371"/>
      <c r="AG401" s="371"/>
      <c r="AH401" s="169"/>
      <c r="AI401" s="169"/>
      <c r="AJ401" s="169"/>
      <c r="AK401" s="169"/>
      <c r="AL401" s="169"/>
      <c r="AM401" s="169"/>
      <c r="AN401" s="176"/>
      <c r="AO401" s="176"/>
      <c r="AP401" s="176"/>
    </row>
    <row r="402" spans="1:42" s="253" customFormat="1" ht="21" hidden="1" customHeight="1">
      <c r="A402" s="252"/>
      <c r="B402" s="252"/>
      <c r="C402" s="252"/>
      <c r="D402" s="252"/>
      <c r="E402" s="252"/>
      <c r="F402" s="252"/>
      <c r="G402" s="252"/>
      <c r="I402" s="265">
        <f t="shared" ref="I402:I425" si="102">IF((O$403+P$403)&gt;0,1,0)</f>
        <v>0</v>
      </c>
      <c r="J402" s="255">
        <f t="shared" si="90"/>
        <v>6</v>
      </c>
      <c r="K402" s="2440"/>
      <c r="L402" s="2442"/>
      <c r="M402" s="2444"/>
      <c r="N402" s="2444"/>
      <c r="O402" s="334" t="s">
        <v>786</v>
      </c>
      <c r="P402" s="335" t="s">
        <v>787</v>
      </c>
      <c r="Q402" s="335" t="s">
        <v>786</v>
      </c>
      <c r="R402" s="336" t="s">
        <v>787</v>
      </c>
      <c r="S402" s="2447"/>
      <c r="T402" s="2449"/>
      <c r="U402" s="255">
        <f t="shared" si="101"/>
        <v>6</v>
      </c>
      <c r="V402" s="169"/>
      <c r="W402" s="169"/>
      <c r="X402" s="169"/>
      <c r="Y402" s="169"/>
      <c r="Z402" s="169"/>
      <c r="AA402" s="378"/>
      <c r="AB402" s="169"/>
      <c r="AC402" s="169"/>
      <c r="AD402" s="169"/>
      <c r="AE402" s="371"/>
      <c r="AF402" s="371"/>
      <c r="AG402" s="371"/>
      <c r="AH402" s="169"/>
      <c r="AI402" s="169"/>
      <c r="AJ402" s="169"/>
      <c r="AK402" s="169"/>
      <c r="AL402" s="169"/>
      <c r="AM402" s="169"/>
      <c r="AN402" s="176"/>
      <c r="AO402" s="176"/>
      <c r="AP402" s="176"/>
    </row>
    <row r="403" spans="1:42" s="253" customFormat="1" ht="21" hidden="1" customHeight="1">
      <c r="A403" s="252"/>
      <c r="B403" s="252"/>
      <c r="C403" s="252"/>
      <c r="D403" s="252"/>
      <c r="E403" s="252"/>
      <c r="F403" s="252"/>
      <c r="G403" s="252"/>
      <c r="I403" s="265">
        <f t="shared" si="102"/>
        <v>0</v>
      </c>
      <c r="J403" s="255">
        <f t="shared" si="90"/>
        <v>6</v>
      </c>
      <c r="K403" s="343">
        <f>+K25+1</f>
        <v>15</v>
      </c>
      <c r="L403" s="356"/>
      <c r="M403" s="356"/>
      <c r="N403" s="357">
        <f t="shared" ref="N403:N425" si="103">IF(O403+P403&gt;0,$W$377,)</f>
        <v>0</v>
      </c>
      <c r="O403" s="358"/>
      <c r="P403" s="358"/>
      <c r="Q403" s="359">
        <f t="shared" si="99"/>
        <v>0</v>
      </c>
      <c r="R403" s="359">
        <f t="shared" si="100"/>
        <v>0</v>
      </c>
      <c r="S403" s="360"/>
      <c r="T403" s="361"/>
      <c r="U403" s="255">
        <f t="shared" si="101"/>
        <v>6</v>
      </c>
      <c r="V403" s="169"/>
      <c r="W403" s="169"/>
      <c r="X403" s="169"/>
      <c r="Y403" s="169"/>
      <c r="Z403" s="169"/>
      <c r="AA403" s="378"/>
      <c r="AB403" s="169"/>
      <c r="AC403" s="169"/>
      <c r="AD403" s="169"/>
      <c r="AE403" s="371"/>
      <c r="AF403" s="371"/>
      <c r="AG403" s="371"/>
      <c r="AH403" s="169"/>
      <c r="AI403" s="169"/>
      <c r="AJ403" s="169"/>
      <c r="AK403" s="169"/>
      <c r="AL403" s="169"/>
      <c r="AM403" s="169"/>
      <c r="AN403" s="176"/>
      <c r="AO403" s="176"/>
      <c r="AP403" s="176"/>
    </row>
    <row r="404" spans="1:42" s="253" customFormat="1" ht="21" hidden="1" customHeight="1">
      <c r="A404" s="252"/>
      <c r="B404" s="252"/>
      <c r="C404" s="252"/>
      <c r="D404" s="252"/>
      <c r="E404" s="252"/>
      <c r="F404" s="252"/>
      <c r="G404" s="252"/>
      <c r="I404" s="265">
        <f t="shared" si="102"/>
        <v>0</v>
      </c>
      <c r="J404" s="255">
        <f t="shared" si="90"/>
        <v>6</v>
      </c>
      <c r="K404" s="343">
        <f t="shared" ref="K404:K425" si="104">+K403+1</f>
        <v>16</v>
      </c>
      <c r="L404" s="356"/>
      <c r="M404" s="356"/>
      <c r="N404" s="357">
        <f t="shared" si="103"/>
        <v>0</v>
      </c>
      <c r="O404" s="358"/>
      <c r="P404" s="358"/>
      <c r="Q404" s="359">
        <f t="shared" si="99"/>
        <v>0</v>
      </c>
      <c r="R404" s="359">
        <f t="shared" si="100"/>
        <v>0</v>
      </c>
      <c r="S404" s="360"/>
      <c r="T404" s="361"/>
      <c r="U404" s="255">
        <f t="shared" si="101"/>
        <v>6</v>
      </c>
      <c r="V404" s="169"/>
      <c r="W404" s="169"/>
      <c r="X404" s="169"/>
      <c r="Y404" s="169"/>
      <c r="Z404" s="169"/>
      <c r="AA404" s="378"/>
      <c r="AB404" s="169"/>
      <c r="AC404" s="169"/>
      <c r="AD404" s="169"/>
      <c r="AE404" s="371"/>
      <c r="AF404" s="371"/>
      <c r="AG404" s="371"/>
      <c r="AH404" s="169"/>
      <c r="AI404" s="169"/>
      <c r="AJ404" s="169"/>
      <c r="AK404" s="169"/>
      <c r="AL404" s="169"/>
      <c r="AM404" s="169"/>
      <c r="AN404" s="176"/>
      <c r="AO404" s="176"/>
      <c r="AP404" s="176"/>
    </row>
    <row r="405" spans="1:42" s="253" customFormat="1" ht="21" hidden="1" customHeight="1">
      <c r="A405" s="252"/>
      <c r="B405" s="252"/>
      <c r="C405" s="252"/>
      <c r="D405" s="252"/>
      <c r="E405" s="252"/>
      <c r="F405" s="252"/>
      <c r="G405" s="252"/>
      <c r="I405" s="265">
        <f t="shared" si="102"/>
        <v>0</v>
      </c>
      <c r="J405" s="255">
        <f t="shared" si="90"/>
        <v>6</v>
      </c>
      <c r="K405" s="343">
        <f t="shared" si="104"/>
        <v>17</v>
      </c>
      <c r="L405" s="356"/>
      <c r="M405" s="356"/>
      <c r="N405" s="357">
        <f t="shared" si="103"/>
        <v>0</v>
      </c>
      <c r="O405" s="358"/>
      <c r="P405" s="358"/>
      <c r="Q405" s="359">
        <f t="shared" si="99"/>
        <v>0</v>
      </c>
      <c r="R405" s="359">
        <f t="shared" si="100"/>
        <v>0</v>
      </c>
      <c r="S405" s="360"/>
      <c r="T405" s="361"/>
      <c r="U405" s="255">
        <f t="shared" si="101"/>
        <v>6</v>
      </c>
      <c r="V405" s="169"/>
      <c r="W405" s="169"/>
      <c r="X405" s="169"/>
      <c r="Y405" s="169"/>
      <c r="Z405" s="169"/>
      <c r="AA405" s="378"/>
      <c r="AB405" s="169"/>
      <c r="AC405" s="169"/>
      <c r="AD405" s="169"/>
      <c r="AE405" s="371"/>
      <c r="AF405" s="371"/>
      <c r="AG405" s="371"/>
      <c r="AH405" s="169"/>
      <c r="AI405" s="169"/>
      <c r="AJ405" s="169"/>
      <c r="AK405" s="169"/>
      <c r="AL405" s="169"/>
      <c r="AM405" s="169"/>
      <c r="AN405" s="176"/>
      <c r="AO405" s="176"/>
      <c r="AP405" s="176"/>
    </row>
    <row r="406" spans="1:42" s="253" customFormat="1" ht="21" hidden="1" customHeight="1">
      <c r="A406" s="252"/>
      <c r="B406" s="252"/>
      <c r="C406" s="252"/>
      <c r="D406" s="252"/>
      <c r="E406" s="252"/>
      <c r="F406" s="252"/>
      <c r="G406" s="252"/>
      <c r="I406" s="265">
        <f t="shared" si="102"/>
        <v>0</v>
      </c>
      <c r="J406" s="255">
        <f t="shared" si="90"/>
        <v>6</v>
      </c>
      <c r="K406" s="343">
        <f t="shared" si="104"/>
        <v>18</v>
      </c>
      <c r="L406" s="356"/>
      <c r="M406" s="356"/>
      <c r="N406" s="357">
        <f t="shared" si="103"/>
        <v>0</v>
      </c>
      <c r="O406" s="358"/>
      <c r="P406" s="358"/>
      <c r="Q406" s="359">
        <f t="shared" si="99"/>
        <v>0</v>
      </c>
      <c r="R406" s="359">
        <f t="shared" si="100"/>
        <v>0</v>
      </c>
      <c r="S406" s="360"/>
      <c r="T406" s="361"/>
      <c r="U406" s="255">
        <f t="shared" si="101"/>
        <v>6</v>
      </c>
      <c r="V406" s="169"/>
      <c r="W406" s="169"/>
      <c r="X406" s="169"/>
      <c r="Y406" s="169"/>
      <c r="Z406" s="169"/>
      <c r="AA406" s="378"/>
      <c r="AB406" s="169"/>
      <c r="AC406" s="169"/>
      <c r="AD406" s="169"/>
      <c r="AE406" s="371"/>
      <c r="AF406" s="371"/>
      <c r="AG406" s="371"/>
      <c r="AH406" s="169"/>
      <c r="AI406" s="169"/>
      <c r="AJ406" s="169"/>
      <c r="AK406" s="169"/>
      <c r="AL406" s="169"/>
      <c r="AM406" s="169"/>
      <c r="AN406" s="176"/>
      <c r="AO406" s="176"/>
      <c r="AP406" s="176"/>
    </row>
    <row r="407" spans="1:42" s="253" customFormat="1" ht="21" hidden="1" customHeight="1">
      <c r="A407" s="252"/>
      <c r="B407" s="252"/>
      <c r="C407" s="252"/>
      <c r="D407" s="252"/>
      <c r="E407" s="252"/>
      <c r="F407" s="252"/>
      <c r="G407" s="252"/>
      <c r="I407" s="265">
        <f t="shared" si="102"/>
        <v>0</v>
      </c>
      <c r="J407" s="255">
        <f t="shared" si="90"/>
        <v>6</v>
      </c>
      <c r="K407" s="343">
        <f t="shared" si="104"/>
        <v>19</v>
      </c>
      <c r="L407" s="356"/>
      <c r="M407" s="356"/>
      <c r="N407" s="357">
        <f t="shared" si="103"/>
        <v>0</v>
      </c>
      <c r="O407" s="358"/>
      <c r="P407" s="358"/>
      <c r="Q407" s="359">
        <f t="shared" si="99"/>
        <v>0</v>
      </c>
      <c r="R407" s="359">
        <f t="shared" si="100"/>
        <v>0</v>
      </c>
      <c r="S407" s="360"/>
      <c r="T407" s="361"/>
      <c r="U407" s="255">
        <f t="shared" si="101"/>
        <v>6</v>
      </c>
      <c r="V407" s="169"/>
      <c r="W407" s="169"/>
      <c r="X407" s="169"/>
      <c r="Y407" s="169"/>
      <c r="Z407" s="169"/>
      <c r="AA407" s="378"/>
      <c r="AB407" s="169"/>
      <c r="AC407" s="169"/>
      <c r="AD407" s="169"/>
      <c r="AE407" s="371"/>
      <c r="AF407" s="371"/>
      <c r="AG407" s="371"/>
      <c r="AH407" s="169"/>
      <c r="AI407" s="169"/>
      <c r="AJ407" s="169"/>
      <c r="AK407" s="169"/>
      <c r="AL407" s="169"/>
      <c r="AM407" s="169"/>
      <c r="AN407" s="176"/>
      <c r="AO407" s="176"/>
      <c r="AP407" s="176"/>
    </row>
    <row r="408" spans="1:42" s="253" customFormat="1" ht="21" hidden="1" customHeight="1">
      <c r="A408" s="252"/>
      <c r="B408" s="252"/>
      <c r="C408" s="252"/>
      <c r="D408" s="252"/>
      <c r="E408" s="252"/>
      <c r="F408" s="252"/>
      <c r="G408" s="252"/>
      <c r="I408" s="265">
        <f t="shared" si="102"/>
        <v>0</v>
      </c>
      <c r="J408" s="255">
        <f t="shared" ref="J408:J439" si="105">IF($Q$379&gt;0,6,)</f>
        <v>6</v>
      </c>
      <c r="K408" s="343">
        <f t="shared" si="104"/>
        <v>20</v>
      </c>
      <c r="L408" s="356"/>
      <c r="M408" s="356"/>
      <c r="N408" s="357">
        <f t="shared" si="103"/>
        <v>0</v>
      </c>
      <c r="O408" s="358"/>
      <c r="P408" s="358"/>
      <c r="Q408" s="359">
        <f t="shared" si="99"/>
        <v>0</v>
      </c>
      <c r="R408" s="359">
        <f t="shared" si="100"/>
        <v>0</v>
      </c>
      <c r="S408" s="360"/>
      <c r="T408" s="361"/>
      <c r="U408" s="255">
        <f t="shared" ref="U408:U439" si="106">IF($Q$379&gt;0,6,)</f>
        <v>6</v>
      </c>
      <c r="V408" s="169"/>
      <c r="W408" s="169"/>
      <c r="X408" s="169"/>
      <c r="Y408" s="169"/>
      <c r="Z408" s="169"/>
      <c r="AA408" s="378"/>
      <c r="AB408" s="169"/>
      <c r="AC408" s="169"/>
      <c r="AD408" s="169"/>
      <c r="AE408" s="371"/>
      <c r="AF408" s="371"/>
      <c r="AG408" s="371"/>
      <c r="AH408" s="169"/>
      <c r="AI408" s="169"/>
      <c r="AJ408" s="169"/>
      <c r="AK408" s="169"/>
      <c r="AL408" s="169"/>
      <c r="AM408" s="169"/>
      <c r="AN408" s="176"/>
      <c r="AO408" s="176"/>
      <c r="AP408" s="176"/>
    </row>
    <row r="409" spans="1:42" s="253" customFormat="1" ht="21" hidden="1" customHeight="1">
      <c r="A409" s="252"/>
      <c r="B409" s="252"/>
      <c r="C409" s="252"/>
      <c r="D409" s="252"/>
      <c r="E409" s="252"/>
      <c r="F409" s="252"/>
      <c r="G409" s="252"/>
      <c r="I409" s="265">
        <f t="shared" si="102"/>
        <v>0</v>
      </c>
      <c r="J409" s="255">
        <f t="shared" si="105"/>
        <v>6</v>
      </c>
      <c r="K409" s="343">
        <f t="shared" si="104"/>
        <v>21</v>
      </c>
      <c r="L409" s="356"/>
      <c r="M409" s="356"/>
      <c r="N409" s="357">
        <f t="shared" si="103"/>
        <v>0</v>
      </c>
      <c r="O409" s="358"/>
      <c r="P409" s="358"/>
      <c r="Q409" s="359">
        <f t="shared" si="99"/>
        <v>0</v>
      </c>
      <c r="R409" s="359">
        <f t="shared" si="100"/>
        <v>0</v>
      </c>
      <c r="S409" s="360"/>
      <c r="T409" s="361"/>
      <c r="U409" s="255">
        <f t="shared" si="106"/>
        <v>6</v>
      </c>
      <c r="V409" s="169"/>
      <c r="W409" s="169"/>
      <c r="X409" s="169"/>
      <c r="Y409" s="169"/>
      <c r="Z409" s="169"/>
      <c r="AA409" s="378"/>
      <c r="AB409" s="169"/>
      <c r="AC409" s="169"/>
      <c r="AD409" s="169"/>
      <c r="AE409" s="371"/>
      <c r="AF409" s="371"/>
      <c r="AG409" s="371"/>
      <c r="AH409" s="169"/>
      <c r="AI409" s="169"/>
      <c r="AJ409" s="169"/>
      <c r="AK409" s="169"/>
      <c r="AL409" s="169"/>
      <c r="AM409" s="169"/>
      <c r="AN409" s="176"/>
      <c r="AO409" s="176"/>
      <c r="AP409" s="176"/>
    </row>
    <row r="410" spans="1:42" s="253" customFormat="1" ht="21" hidden="1" customHeight="1">
      <c r="A410" s="252"/>
      <c r="B410" s="252"/>
      <c r="C410" s="252"/>
      <c r="D410" s="252"/>
      <c r="E410" s="252"/>
      <c r="F410" s="252"/>
      <c r="G410" s="252"/>
      <c r="I410" s="265">
        <f t="shared" si="102"/>
        <v>0</v>
      </c>
      <c r="J410" s="255">
        <f t="shared" si="105"/>
        <v>6</v>
      </c>
      <c r="K410" s="343">
        <f t="shared" si="104"/>
        <v>22</v>
      </c>
      <c r="L410" s="356"/>
      <c r="M410" s="356"/>
      <c r="N410" s="357">
        <f t="shared" si="103"/>
        <v>0</v>
      </c>
      <c r="O410" s="358"/>
      <c r="P410" s="358"/>
      <c r="Q410" s="359">
        <f t="shared" si="99"/>
        <v>0</v>
      </c>
      <c r="R410" s="359">
        <f t="shared" si="100"/>
        <v>0</v>
      </c>
      <c r="S410" s="360"/>
      <c r="T410" s="361"/>
      <c r="U410" s="255">
        <f t="shared" si="106"/>
        <v>6</v>
      </c>
      <c r="V410" s="169"/>
      <c r="W410" s="169"/>
      <c r="X410" s="169"/>
      <c r="Y410" s="169"/>
      <c r="Z410" s="169"/>
      <c r="AA410" s="378"/>
      <c r="AB410" s="169"/>
      <c r="AC410" s="169"/>
      <c r="AD410" s="169"/>
      <c r="AE410" s="371"/>
      <c r="AF410" s="371"/>
      <c r="AG410" s="371"/>
      <c r="AH410" s="169"/>
      <c r="AI410" s="169"/>
      <c r="AJ410" s="169"/>
      <c r="AK410" s="169"/>
      <c r="AL410" s="169"/>
      <c r="AM410" s="169"/>
      <c r="AN410" s="176"/>
      <c r="AO410" s="176"/>
      <c r="AP410" s="176"/>
    </row>
    <row r="411" spans="1:42" s="253" customFormat="1" ht="21" hidden="1" customHeight="1">
      <c r="A411" s="252"/>
      <c r="B411" s="252"/>
      <c r="C411" s="252"/>
      <c r="D411" s="252"/>
      <c r="E411" s="252"/>
      <c r="F411" s="252"/>
      <c r="G411" s="252"/>
      <c r="I411" s="265">
        <f t="shared" si="102"/>
        <v>0</v>
      </c>
      <c r="J411" s="255">
        <f t="shared" si="105"/>
        <v>6</v>
      </c>
      <c r="K411" s="343">
        <f t="shared" si="104"/>
        <v>23</v>
      </c>
      <c r="L411" s="356"/>
      <c r="M411" s="356"/>
      <c r="N411" s="357">
        <f t="shared" si="103"/>
        <v>0</v>
      </c>
      <c r="O411" s="358"/>
      <c r="P411" s="358"/>
      <c r="Q411" s="359">
        <f t="shared" si="99"/>
        <v>0</v>
      </c>
      <c r="R411" s="359">
        <f t="shared" si="100"/>
        <v>0</v>
      </c>
      <c r="S411" s="360"/>
      <c r="T411" s="361"/>
      <c r="U411" s="255">
        <f t="shared" si="106"/>
        <v>6</v>
      </c>
      <c r="V411" s="169"/>
      <c r="W411" s="169"/>
      <c r="X411" s="169"/>
      <c r="Y411" s="169"/>
      <c r="Z411" s="169"/>
      <c r="AA411" s="378"/>
      <c r="AB411" s="169"/>
      <c r="AC411" s="169"/>
      <c r="AD411" s="169"/>
      <c r="AE411" s="371"/>
      <c r="AF411" s="371"/>
      <c r="AG411" s="371"/>
      <c r="AH411" s="169"/>
      <c r="AI411" s="169"/>
      <c r="AJ411" s="169"/>
      <c r="AK411" s="169"/>
      <c r="AL411" s="169"/>
      <c r="AM411" s="169"/>
      <c r="AN411" s="176"/>
      <c r="AO411" s="176"/>
      <c r="AP411" s="176"/>
    </row>
    <row r="412" spans="1:42" s="253" customFormat="1" ht="21" hidden="1" customHeight="1">
      <c r="A412" s="252"/>
      <c r="B412" s="252"/>
      <c r="C412" s="252"/>
      <c r="D412" s="252"/>
      <c r="E412" s="252"/>
      <c r="F412" s="252"/>
      <c r="G412" s="252"/>
      <c r="I412" s="265">
        <f t="shared" si="102"/>
        <v>0</v>
      </c>
      <c r="J412" s="255">
        <f t="shared" si="105"/>
        <v>6</v>
      </c>
      <c r="K412" s="343">
        <f t="shared" si="104"/>
        <v>24</v>
      </c>
      <c r="L412" s="356"/>
      <c r="M412" s="356"/>
      <c r="N412" s="357">
        <f t="shared" si="103"/>
        <v>0</v>
      </c>
      <c r="O412" s="358"/>
      <c r="P412" s="358"/>
      <c r="Q412" s="359">
        <f t="shared" si="99"/>
        <v>0</v>
      </c>
      <c r="R412" s="359">
        <f t="shared" si="100"/>
        <v>0</v>
      </c>
      <c r="S412" s="360"/>
      <c r="T412" s="361"/>
      <c r="U412" s="255">
        <f t="shared" si="106"/>
        <v>6</v>
      </c>
      <c r="V412" s="169"/>
      <c r="W412" s="169"/>
      <c r="X412" s="169"/>
      <c r="Y412" s="169"/>
      <c r="Z412" s="169"/>
      <c r="AA412" s="378"/>
      <c r="AB412" s="169"/>
      <c r="AC412" s="169"/>
      <c r="AD412" s="169"/>
      <c r="AE412" s="371"/>
      <c r="AF412" s="371"/>
      <c r="AG412" s="371"/>
      <c r="AH412" s="169"/>
      <c r="AI412" s="169"/>
      <c r="AJ412" s="169"/>
      <c r="AK412" s="169"/>
      <c r="AL412" s="169"/>
      <c r="AM412" s="169"/>
      <c r="AN412" s="176"/>
      <c r="AO412" s="176"/>
      <c r="AP412" s="176"/>
    </row>
    <row r="413" spans="1:42" s="253" customFormat="1" ht="21" hidden="1" customHeight="1">
      <c r="A413" s="252"/>
      <c r="B413" s="252"/>
      <c r="C413" s="252"/>
      <c r="D413" s="252"/>
      <c r="E413" s="252"/>
      <c r="F413" s="252"/>
      <c r="G413" s="252"/>
      <c r="I413" s="265">
        <f t="shared" si="102"/>
        <v>0</v>
      </c>
      <c r="J413" s="255">
        <f t="shared" si="105"/>
        <v>6</v>
      </c>
      <c r="K413" s="343">
        <f t="shared" si="104"/>
        <v>25</v>
      </c>
      <c r="L413" s="356"/>
      <c r="M413" s="356"/>
      <c r="N413" s="357">
        <f t="shared" si="103"/>
        <v>0</v>
      </c>
      <c r="O413" s="358"/>
      <c r="P413" s="358"/>
      <c r="Q413" s="359">
        <f t="shared" si="99"/>
        <v>0</v>
      </c>
      <c r="R413" s="359">
        <f t="shared" si="100"/>
        <v>0</v>
      </c>
      <c r="S413" s="360"/>
      <c r="T413" s="361"/>
      <c r="U413" s="255">
        <f t="shared" si="106"/>
        <v>6</v>
      </c>
      <c r="V413" s="169"/>
      <c r="W413" s="169"/>
      <c r="X413" s="169"/>
      <c r="Y413" s="169"/>
      <c r="Z413" s="169"/>
      <c r="AA413" s="378"/>
      <c r="AB413" s="169"/>
      <c r="AC413" s="169"/>
      <c r="AD413" s="169"/>
      <c r="AE413" s="371"/>
      <c r="AF413" s="371"/>
      <c r="AG413" s="371"/>
      <c r="AH413" s="169"/>
      <c r="AI413" s="169"/>
      <c r="AJ413" s="169"/>
      <c r="AK413" s="169"/>
      <c r="AL413" s="169"/>
      <c r="AM413" s="169"/>
      <c r="AN413" s="176"/>
      <c r="AO413" s="176"/>
      <c r="AP413" s="176"/>
    </row>
    <row r="414" spans="1:42" s="253" customFormat="1" ht="21" hidden="1" customHeight="1">
      <c r="A414" s="252"/>
      <c r="B414" s="252"/>
      <c r="C414" s="252"/>
      <c r="D414" s="252"/>
      <c r="E414" s="252"/>
      <c r="F414" s="252"/>
      <c r="G414" s="252"/>
      <c r="I414" s="265">
        <f t="shared" si="102"/>
        <v>0</v>
      </c>
      <c r="J414" s="255">
        <f t="shared" si="105"/>
        <v>6</v>
      </c>
      <c r="K414" s="343">
        <f t="shared" si="104"/>
        <v>26</v>
      </c>
      <c r="L414" s="356"/>
      <c r="M414" s="356"/>
      <c r="N414" s="357">
        <f t="shared" si="103"/>
        <v>0</v>
      </c>
      <c r="O414" s="358"/>
      <c r="P414" s="358"/>
      <c r="Q414" s="359">
        <f t="shared" si="99"/>
        <v>0</v>
      </c>
      <c r="R414" s="359">
        <f t="shared" si="100"/>
        <v>0</v>
      </c>
      <c r="S414" s="360"/>
      <c r="T414" s="361"/>
      <c r="U414" s="255">
        <f t="shared" si="106"/>
        <v>6</v>
      </c>
      <c r="V414" s="169"/>
      <c r="W414" s="169"/>
      <c r="X414" s="169"/>
      <c r="Y414" s="169"/>
      <c r="Z414" s="169"/>
      <c r="AA414" s="378"/>
      <c r="AB414" s="169"/>
      <c r="AC414" s="169"/>
      <c r="AD414" s="169"/>
      <c r="AE414" s="371"/>
      <c r="AF414" s="371"/>
      <c r="AG414" s="371"/>
      <c r="AH414" s="169"/>
      <c r="AI414" s="169"/>
      <c r="AJ414" s="169"/>
      <c r="AK414" s="169"/>
      <c r="AL414" s="169"/>
      <c r="AM414" s="169"/>
      <c r="AN414" s="176"/>
      <c r="AO414" s="176"/>
      <c r="AP414" s="176"/>
    </row>
    <row r="415" spans="1:42" s="253" customFormat="1" ht="21" hidden="1" customHeight="1">
      <c r="A415" s="252"/>
      <c r="B415" s="252"/>
      <c r="C415" s="252"/>
      <c r="D415" s="252"/>
      <c r="E415" s="252"/>
      <c r="F415" s="252"/>
      <c r="G415" s="252"/>
      <c r="I415" s="265">
        <f t="shared" si="102"/>
        <v>0</v>
      </c>
      <c r="J415" s="255">
        <f t="shared" si="105"/>
        <v>6</v>
      </c>
      <c r="K415" s="343">
        <f t="shared" si="104"/>
        <v>27</v>
      </c>
      <c r="L415" s="356"/>
      <c r="M415" s="356"/>
      <c r="N415" s="357">
        <f t="shared" si="103"/>
        <v>0</v>
      </c>
      <c r="O415" s="358"/>
      <c r="P415" s="358"/>
      <c r="Q415" s="359">
        <f t="shared" si="99"/>
        <v>0</v>
      </c>
      <c r="R415" s="359">
        <f t="shared" si="100"/>
        <v>0</v>
      </c>
      <c r="S415" s="360"/>
      <c r="T415" s="361"/>
      <c r="U415" s="255">
        <f t="shared" si="106"/>
        <v>6</v>
      </c>
      <c r="V415" s="169"/>
      <c r="W415" s="169"/>
      <c r="X415" s="169"/>
      <c r="Y415" s="169"/>
      <c r="Z415" s="169"/>
      <c r="AA415" s="378"/>
      <c r="AB415" s="169"/>
      <c r="AC415" s="169"/>
      <c r="AD415" s="169"/>
      <c r="AE415" s="371"/>
      <c r="AF415" s="371"/>
      <c r="AG415" s="371"/>
      <c r="AH415" s="169"/>
      <c r="AI415" s="169"/>
      <c r="AJ415" s="169"/>
      <c r="AK415" s="169"/>
      <c r="AL415" s="169"/>
      <c r="AM415" s="169"/>
      <c r="AN415" s="176"/>
      <c r="AO415" s="176"/>
      <c r="AP415" s="176"/>
    </row>
    <row r="416" spans="1:42" s="253" customFormat="1" ht="21" hidden="1" customHeight="1">
      <c r="A416" s="252"/>
      <c r="B416" s="252"/>
      <c r="C416" s="252"/>
      <c r="D416" s="252"/>
      <c r="E416" s="252"/>
      <c r="F416" s="252"/>
      <c r="G416" s="252"/>
      <c r="I416" s="265">
        <f t="shared" si="102"/>
        <v>0</v>
      </c>
      <c r="J416" s="255">
        <f t="shared" si="105"/>
        <v>6</v>
      </c>
      <c r="K416" s="343">
        <f t="shared" si="104"/>
        <v>28</v>
      </c>
      <c r="L416" s="356"/>
      <c r="M416" s="356"/>
      <c r="N416" s="357">
        <f t="shared" si="103"/>
        <v>0</v>
      </c>
      <c r="O416" s="358"/>
      <c r="P416" s="358"/>
      <c r="Q416" s="359">
        <f t="shared" si="99"/>
        <v>0</v>
      </c>
      <c r="R416" s="359">
        <f t="shared" si="100"/>
        <v>0</v>
      </c>
      <c r="S416" s="360"/>
      <c r="T416" s="361"/>
      <c r="U416" s="255">
        <f t="shared" si="106"/>
        <v>6</v>
      </c>
      <c r="V416" s="169"/>
      <c r="W416" s="169"/>
      <c r="X416" s="169"/>
      <c r="Y416" s="169"/>
      <c r="Z416" s="169"/>
      <c r="AA416" s="378"/>
      <c r="AB416" s="169"/>
      <c r="AC416" s="169"/>
      <c r="AD416" s="169"/>
      <c r="AE416" s="371"/>
      <c r="AF416" s="371"/>
      <c r="AG416" s="371"/>
      <c r="AH416" s="169"/>
      <c r="AI416" s="169"/>
      <c r="AJ416" s="169"/>
      <c r="AK416" s="169"/>
      <c r="AL416" s="169"/>
      <c r="AM416" s="169"/>
      <c r="AN416" s="176"/>
      <c r="AO416" s="176"/>
      <c r="AP416" s="176"/>
    </row>
    <row r="417" spans="1:42" s="253" customFormat="1" ht="21" hidden="1" customHeight="1">
      <c r="A417" s="252"/>
      <c r="B417" s="252"/>
      <c r="C417" s="252"/>
      <c r="D417" s="252"/>
      <c r="E417" s="252"/>
      <c r="F417" s="252"/>
      <c r="G417" s="252"/>
      <c r="I417" s="265">
        <f t="shared" si="102"/>
        <v>0</v>
      </c>
      <c r="J417" s="255">
        <f t="shared" si="105"/>
        <v>6</v>
      </c>
      <c r="K417" s="343">
        <f t="shared" si="104"/>
        <v>29</v>
      </c>
      <c r="L417" s="356"/>
      <c r="M417" s="356"/>
      <c r="N417" s="357">
        <f t="shared" si="103"/>
        <v>0</v>
      </c>
      <c r="O417" s="358"/>
      <c r="P417" s="358"/>
      <c r="Q417" s="359">
        <f t="shared" si="99"/>
        <v>0</v>
      </c>
      <c r="R417" s="359">
        <f t="shared" si="100"/>
        <v>0</v>
      </c>
      <c r="S417" s="360"/>
      <c r="T417" s="361"/>
      <c r="U417" s="255">
        <f t="shared" si="106"/>
        <v>6</v>
      </c>
      <c r="V417" s="169"/>
      <c r="W417" s="169"/>
      <c r="X417" s="169"/>
      <c r="Y417" s="169"/>
      <c r="Z417" s="169"/>
      <c r="AA417" s="378"/>
      <c r="AB417" s="169"/>
      <c r="AC417" s="169"/>
      <c r="AD417" s="169"/>
      <c r="AE417" s="371"/>
      <c r="AF417" s="371"/>
      <c r="AG417" s="371"/>
      <c r="AH417" s="169"/>
      <c r="AI417" s="169"/>
      <c r="AJ417" s="169"/>
      <c r="AK417" s="169"/>
      <c r="AL417" s="169"/>
      <c r="AM417" s="169"/>
      <c r="AN417" s="176"/>
      <c r="AO417" s="176"/>
      <c r="AP417" s="176"/>
    </row>
    <row r="418" spans="1:42" s="253" customFormat="1" ht="21" hidden="1" customHeight="1">
      <c r="A418" s="252"/>
      <c r="B418" s="252"/>
      <c r="C418" s="252"/>
      <c r="D418" s="252"/>
      <c r="E418" s="252"/>
      <c r="F418" s="252"/>
      <c r="G418" s="252"/>
      <c r="I418" s="265">
        <f t="shared" si="102"/>
        <v>0</v>
      </c>
      <c r="J418" s="255">
        <f t="shared" si="105"/>
        <v>6</v>
      </c>
      <c r="K418" s="343">
        <f t="shared" si="104"/>
        <v>30</v>
      </c>
      <c r="L418" s="356"/>
      <c r="M418" s="356"/>
      <c r="N418" s="357">
        <f t="shared" si="103"/>
        <v>0</v>
      </c>
      <c r="O418" s="358"/>
      <c r="P418" s="358"/>
      <c r="Q418" s="359">
        <f t="shared" si="99"/>
        <v>0</v>
      </c>
      <c r="R418" s="359">
        <f t="shared" si="100"/>
        <v>0</v>
      </c>
      <c r="S418" s="360"/>
      <c r="T418" s="361"/>
      <c r="U418" s="255">
        <f t="shared" si="106"/>
        <v>6</v>
      </c>
      <c r="V418" s="169"/>
      <c r="W418" s="169"/>
      <c r="X418" s="169"/>
      <c r="Y418" s="169"/>
      <c r="Z418" s="169"/>
      <c r="AA418" s="378"/>
      <c r="AB418" s="169"/>
      <c r="AC418" s="169"/>
      <c r="AD418" s="169"/>
      <c r="AE418" s="371"/>
      <c r="AF418" s="371"/>
      <c r="AG418" s="371"/>
      <c r="AH418" s="169"/>
      <c r="AI418" s="169"/>
      <c r="AJ418" s="169"/>
      <c r="AK418" s="169"/>
      <c r="AL418" s="169"/>
      <c r="AM418" s="169"/>
      <c r="AN418" s="176"/>
      <c r="AO418" s="176"/>
      <c r="AP418" s="176"/>
    </row>
    <row r="419" spans="1:42" s="253" customFormat="1" ht="21" hidden="1" customHeight="1">
      <c r="A419" s="252"/>
      <c r="B419" s="252"/>
      <c r="C419" s="252"/>
      <c r="D419" s="252"/>
      <c r="E419" s="252"/>
      <c r="F419" s="252"/>
      <c r="G419" s="252"/>
      <c r="I419" s="265">
        <f t="shared" si="102"/>
        <v>0</v>
      </c>
      <c r="J419" s="255">
        <f t="shared" si="105"/>
        <v>6</v>
      </c>
      <c r="K419" s="343">
        <f t="shared" si="104"/>
        <v>31</v>
      </c>
      <c r="L419" s="356"/>
      <c r="M419" s="356"/>
      <c r="N419" s="357">
        <f t="shared" si="103"/>
        <v>0</v>
      </c>
      <c r="O419" s="358"/>
      <c r="P419" s="358"/>
      <c r="Q419" s="359">
        <f t="shared" si="99"/>
        <v>0</v>
      </c>
      <c r="R419" s="359">
        <f t="shared" si="100"/>
        <v>0</v>
      </c>
      <c r="S419" s="360"/>
      <c r="T419" s="361"/>
      <c r="U419" s="255">
        <f t="shared" si="106"/>
        <v>6</v>
      </c>
      <c r="V419" s="169"/>
      <c r="W419" s="169"/>
      <c r="X419" s="169"/>
      <c r="Y419" s="169"/>
      <c r="Z419" s="169"/>
      <c r="AA419" s="378"/>
      <c r="AB419" s="169"/>
      <c r="AC419" s="169"/>
      <c r="AD419" s="169"/>
      <c r="AE419" s="371"/>
      <c r="AF419" s="371"/>
      <c r="AG419" s="371"/>
      <c r="AH419" s="169"/>
      <c r="AI419" s="169"/>
      <c r="AJ419" s="169"/>
      <c r="AK419" s="169"/>
      <c r="AL419" s="169"/>
      <c r="AM419" s="169"/>
      <c r="AN419" s="176"/>
      <c r="AO419" s="176"/>
      <c r="AP419" s="176"/>
    </row>
    <row r="420" spans="1:42" s="253" customFormat="1" ht="21" hidden="1" customHeight="1">
      <c r="A420" s="252"/>
      <c r="B420" s="252"/>
      <c r="C420" s="252"/>
      <c r="D420" s="252"/>
      <c r="E420" s="252"/>
      <c r="F420" s="252"/>
      <c r="G420" s="252"/>
      <c r="I420" s="265">
        <f t="shared" si="102"/>
        <v>0</v>
      </c>
      <c r="J420" s="255">
        <f t="shared" si="105"/>
        <v>6</v>
      </c>
      <c r="K420" s="343">
        <f t="shared" si="104"/>
        <v>32</v>
      </c>
      <c r="L420" s="356"/>
      <c r="M420" s="356"/>
      <c r="N420" s="357">
        <f t="shared" si="103"/>
        <v>0</v>
      </c>
      <c r="O420" s="358"/>
      <c r="P420" s="358"/>
      <c r="Q420" s="359">
        <f t="shared" si="99"/>
        <v>0</v>
      </c>
      <c r="R420" s="359">
        <f t="shared" si="100"/>
        <v>0</v>
      </c>
      <c r="S420" s="360"/>
      <c r="T420" s="361"/>
      <c r="U420" s="255">
        <f t="shared" si="106"/>
        <v>6</v>
      </c>
      <c r="V420" s="169"/>
      <c r="W420" s="169"/>
      <c r="X420" s="169"/>
      <c r="Y420" s="169"/>
      <c r="Z420" s="169"/>
      <c r="AA420" s="378"/>
      <c r="AB420" s="169"/>
      <c r="AC420" s="169"/>
      <c r="AD420" s="169"/>
      <c r="AE420" s="371"/>
      <c r="AF420" s="371"/>
      <c r="AG420" s="371"/>
      <c r="AH420" s="169"/>
      <c r="AI420" s="169"/>
      <c r="AJ420" s="169"/>
      <c r="AK420" s="169"/>
      <c r="AL420" s="169"/>
      <c r="AM420" s="169"/>
      <c r="AN420" s="176"/>
      <c r="AO420" s="176"/>
      <c r="AP420" s="176"/>
    </row>
    <row r="421" spans="1:42" s="253" customFormat="1" ht="21" hidden="1" customHeight="1">
      <c r="A421" s="252"/>
      <c r="B421" s="252"/>
      <c r="C421" s="252"/>
      <c r="D421" s="252"/>
      <c r="E421" s="252"/>
      <c r="F421" s="252"/>
      <c r="G421" s="252"/>
      <c r="I421" s="265">
        <f t="shared" si="102"/>
        <v>0</v>
      </c>
      <c r="J421" s="255">
        <f t="shared" si="105"/>
        <v>6</v>
      </c>
      <c r="K421" s="343">
        <f t="shared" si="104"/>
        <v>33</v>
      </c>
      <c r="L421" s="356"/>
      <c r="M421" s="356"/>
      <c r="N421" s="357">
        <f t="shared" si="103"/>
        <v>0</v>
      </c>
      <c r="O421" s="358"/>
      <c r="P421" s="358"/>
      <c r="Q421" s="359">
        <f t="shared" si="99"/>
        <v>0</v>
      </c>
      <c r="R421" s="359">
        <f t="shared" si="100"/>
        <v>0</v>
      </c>
      <c r="S421" s="360"/>
      <c r="T421" s="361"/>
      <c r="U421" s="255">
        <f t="shared" si="106"/>
        <v>6</v>
      </c>
      <c r="V421" s="169"/>
      <c r="W421" s="169"/>
      <c r="X421" s="169"/>
      <c r="Y421" s="169"/>
      <c r="Z421" s="169"/>
      <c r="AA421" s="378"/>
      <c r="AB421" s="169"/>
      <c r="AC421" s="169"/>
      <c r="AD421" s="169"/>
      <c r="AE421" s="371"/>
      <c r="AF421" s="371"/>
      <c r="AG421" s="371"/>
      <c r="AH421" s="169"/>
      <c r="AI421" s="169"/>
      <c r="AJ421" s="169"/>
      <c r="AK421" s="169"/>
      <c r="AL421" s="169"/>
      <c r="AM421" s="169"/>
      <c r="AN421" s="176"/>
      <c r="AO421" s="176"/>
      <c r="AP421" s="176"/>
    </row>
    <row r="422" spans="1:42" s="253" customFormat="1" ht="21" hidden="1" customHeight="1">
      <c r="A422" s="252"/>
      <c r="B422" s="252"/>
      <c r="C422" s="252"/>
      <c r="D422" s="252"/>
      <c r="E422" s="252"/>
      <c r="F422" s="252"/>
      <c r="G422" s="252"/>
      <c r="I422" s="265">
        <f t="shared" si="102"/>
        <v>0</v>
      </c>
      <c r="J422" s="255">
        <f t="shared" si="105"/>
        <v>6</v>
      </c>
      <c r="K422" s="343">
        <f t="shared" si="104"/>
        <v>34</v>
      </c>
      <c r="L422" s="356"/>
      <c r="M422" s="356"/>
      <c r="N422" s="357">
        <f t="shared" si="103"/>
        <v>0</v>
      </c>
      <c r="O422" s="358"/>
      <c r="P422" s="358"/>
      <c r="Q422" s="359">
        <f t="shared" si="99"/>
        <v>0</v>
      </c>
      <c r="R422" s="359">
        <f t="shared" si="100"/>
        <v>0</v>
      </c>
      <c r="S422" s="360"/>
      <c r="T422" s="361"/>
      <c r="U422" s="255">
        <f t="shared" si="106"/>
        <v>6</v>
      </c>
      <c r="V422" s="169"/>
      <c r="W422" s="169"/>
      <c r="X422" s="169"/>
      <c r="Y422" s="169"/>
      <c r="Z422" s="169"/>
      <c r="AA422" s="378"/>
      <c r="AB422" s="169"/>
      <c r="AC422" s="169"/>
      <c r="AD422" s="169"/>
      <c r="AE422" s="371"/>
      <c r="AF422" s="371"/>
      <c r="AG422" s="371"/>
      <c r="AH422" s="169"/>
      <c r="AI422" s="169"/>
      <c r="AJ422" s="169"/>
      <c r="AK422" s="169"/>
      <c r="AL422" s="169"/>
      <c r="AM422" s="169"/>
      <c r="AN422" s="176"/>
      <c r="AO422" s="176"/>
      <c r="AP422" s="176"/>
    </row>
    <row r="423" spans="1:42" s="253" customFormat="1" ht="21" hidden="1" customHeight="1">
      <c r="A423" s="252"/>
      <c r="B423" s="252"/>
      <c r="C423" s="252"/>
      <c r="D423" s="252"/>
      <c r="E423" s="252"/>
      <c r="F423" s="252"/>
      <c r="G423" s="252"/>
      <c r="I423" s="265">
        <f t="shared" si="102"/>
        <v>0</v>
      </c>
      <c r="J423" s="255">
        <f t="shared" si="105"/>
        <v>6</v>
      </c>
      <c r="K423" s="343">
        <f t="shared" si="104"/>
        <v>35</v>
      </c>
      <c r="L423" s="356"/>
      <c r="M423" s="356"/>
      <c r="N423" s="357">
        <f t="shared" si="103"/>
        <v>0</v>
      </c>
      <c r="O423" s="358"/>
      <c r="P423" s="358"/>
      <c r="Q423" s="359">
        <f t="shared" si="99"/>
        <v>0</v>
      </c>
      <c r="R423" s="359">
        <f t="shared" si="100"/>
        <v>0</v>
      </c>
      <c r="S423" s="360"/>
      <c r="T423" s="361"/>
      <c r="U423" s="255">
        <f t="shared" si="106"/>
        <v>6</v>
      </c>
      <c r="V423" s="169"/>
      <c r="W423" s="169"/>
      <c r="X423" s="169"/>
      <c r="Y423" s="169"/>
      <c r="Z423" s="169"/>
      <c r="AA423" s="378"/>
      <c r="AB423" s="169"/>
      <c r="AC423" s="169"/>
      <c r="AD423" s="169"/>
      <c r="AE423" s="371"/>
      <c r="AF423" s="371"/>
      <c r="AG423" s="371"/>
      <c r="AH423" s="169"/>
      <c r="AI423" s="169"/>
      <c r="AJ423" s="169"/>
      <c r="AK423" s="169"/>
      <c r="AL423" s="169"/>
      <c r="AM423" s="169"/>
      <c r="AN423" s="176"/>
      <c r="AO423" s="176"/>
      <c r="AP423" s="176"/>
    </row>
    <row r="424" spans="1:42" s="253" customFormat="1" ht="21" hidden="1" customHeight="1">
      <c r="A424" s="252"/>
      <c r="B424" s="252"/>
      <c r="C424" s="252"/>
      <c r="D424" s="252"/>
      <c r="E424" s="252"/>
      <c r="F424" s="252"/>
      <c r="G424" s="252"/>
      <c r="I424" s="265">
        <f t="shared" si="102"/>
        <v>0</v>
      </c>
      <c r="J424" s="255">
        <f t="shared" si="105"/>
        <v>6</v>
      </c>
      <c r="K424" s="343">
        <f t="shared" si="104"/>
        <v>36</v>
      </c>
      <c r="L424" s="356"/>
      <c r="M424" s="356"/>
      <c r="N424" s="357">
        <f t="shared" si="103"/>
        <v>0</v>
      </c>
      <c r="O424" s="358"/>
      <c r="P424" s="358"/>
      <c r="Q424" s="359">
        <f t="shared" si="99"/>
        <v>0</v>
      </c>
      <c r="R424" s="359">
        <f t="shared" si="100"/>
        <v>0</v>
      </c>
      <c r="S424" s="360"/>
      <c r="T424" s="361"/>
      <c r="U424" s="255">
        <f t="shared" si="106"/>
        <v>6</v>
      </c>
      <c r="V424" s="169"/>
      <c r="W424" s="169"/>
      <c r="X424" s="169"/>
      <c r="Y424" s="169"/>
      <c r="Z424" s="169"/>
      <c r="AA424" s="378"/>
      <c r="AB424" s="169"/>
      <c r="AC424" s="169"/>
      <c r="AD424" s="169"/>
      <c r="AE424" s="371"/>
      <c r="AF424" s="371"/>
      <c r="AG424" s="371"/>
      <c r="AH424" s="169"/>
      <c r="AI424" s="169"/>
      <c r="AJ424" s="169"/>
      <c r="AK424" s="169"/>
      <c r="AL424" s="169"/>
      <c r="AM424" s="169"/>
      <c r="AN424" s="176"/>
      <c r="AO424" s="176"/>
      <c r="AP424" s="176"/>
    </row>
    <row r="425" spans="1:42" s="253" customFormat="1" ht="21" hidden="1" customHeight="1" thickBot="1">
      <c r="A425" s="252"/>
      <c r="B425" s="252"/>
      <c r="C425" s="252"/>
      <c r="D425" s="252"/>
      <c r="E425" s="252"/>
      <c r="F425" s="252"/>
      <c r="G425" s="252"/>
      <c r="I425" s="265">
        <f t="shared" si="102"/>
        <v>0</v>
      </c>
      <c r="J425" s="255">
        <f t="shared" si="105"/>
        <v>6</v>
      </c>
      <c r="K425" s="385">
        <f t="shared" si="104"/>
        <v>37</v>
      </c>
      <c r="L425" s="356"/>
      <c r="M425" s="356"/>
      <c r="N425" s="387">
        <f t="shared" si="103"/>
        <v>0</v>
      </c>
      <c r="O425" s="388"/>
      <c r="P425" s="388"/>
      <c r="Q425" s="389">
        <f t="shared" si="99"/>
        <v>0</v>
      </c>
      <c r="R425" s="389">
        <f t="shared" si="100"/>
        <v>0</v>
      </c>
      <c r="S425" s="390"/>
      <c r="T425" s="391"/>
      <c r="U425" s="255">
        <f t="shared" si="106"/>
        <v>6</v>
      </c>
      <c r="V425" s="169"/>
      <c r="W425" s="169"/>
      <c r="X425" s="169"/>
      <c r="Y425" s="169"/>
      <c r="Z425" s="169"/>
      <c r="AA425" s="378"/>
      <c r="AB425" s="169"/>
      <c r="AC425" s="169"/>
      <c r="AD425" s="169"/>
      <c r="AE425" s="371"/>
      <c r="AF425" s="371"/>
      <c r="AG425" s="371"/>
      <c r="AH425" s="169"/>
      <c r="AI425" s="169"/>
      <c r="AJ425" s="169"/>
      <c r="AK425" s="169"/>
      <c r="AL425" s="169"/>
      <c r="AM425" s="169"/>
      <c r="AN425" s="176"/>
      <c r="AO425" s="176"/>
      <c r="AP425" s="176"/>
    </row>
    <row r="426" spans="1:42" s="253" customFormat="1" ht="21" hidden="1" customHeight="1">
      <c r="A426" s="252"/>
      <c r="B426" s="252"/>
      <c r="C426" s="252"/>
      <c r="D426" s="252"/>
      <c r="E426" s="252"/>
      <c r="F426" s="252"/>
      <c r="G426" s="252"/>
      <c r="I426" s="265">
        <f>IF((O$428+P$428)&gt;0,1,0)</f>
        <v>0</v>
      </c>
      <c r="J426" s="255">
        <f t="shared" si="105"/>
        <v>6</v>
      </c>
      <c r="K426" s="2439" t="s">
        <v>942</v>
      </c>
      <c r="L426" s="2441" t="s">
        <v>943</v>
      </c>
      <c r="M426" s="2443" t="s">
        <v>944</v>
      </c>
      <c r="N426" s="2443" t="s">
        <v>945</v>
      </c>
      <c r="O426" s="2445" t="s">
        <v>946</v>
      </c>
      <c r="P426" s="2445"/>
      <c r="Q426" s="2445" t="s">
        <v>947</v>
      </c>
      <c r="R426" s="2445"/>
      <c r="S426" s="2446" t="s">
        <v>948</v>
      </c>
      <c r="T426" s="2448" t="s">
        <v>1162</v>
      </c>
      <c r="U426" s="255">
        <f t="shared" si="106"/>
        <v>6</v>
      </c>
      <c r="V426" s="169"/>
      <c r="W426" s="169"/>
      <c r="X426" s="169"/>
      <c r="Y426" s="169"/>
      <c r="Z426" s="169"/>
      <c r="AA426" s="378"/>
      <c r="AB426" s="169"/>
      <c r="AC426" s="169"/>
      <c r="AD426" s="169"/>
      <c r="AE426" s="371"/>
      <c r="AF426" s="371"/>
      <c r="AG426" s="371"/>
      <c r="AH426" s="169"/>
      <c r="AI426" s="169"/>
      <c r="AJ426" s="169"/>
      <c r="AK426" s="169"/>
      <c r="AL426" s="169"/>
      <c r="AM426" s="169"/>
      <c r="AN426" s="176"/>
      <c r="AO426" s="176"/>
      <c r="AP426" s="176"/>
    </row>
    <row r="427" spans="1:42" s="253" customFormat="1" ht="21" hidden="1" customHeight="1">
      <c r="A427" s="252"/>
      <c r="B427" s="252"/>
      <c r="C427" s="252"/>
      <c r="D427" s="252"/>
      <c r="E427" s="252"/>
      <c r="F427" s="252"/>
      <c r="G427" s="252"/>
      <c r="I427" s="265">
        <f t="shared" ref="I427:I450" si="107">IF((O$428+P$428)&gt;0,1,0)</f>
        <v>0</v>
      </c>
      <c r="J427" s="255">
        <f t="shared" si="105"/>
        <v>6</v>
      </c>
      <c r="K427" s="2440"/>
      <c r="L427" s="2442"/>
      <c r="M427" s="2444"/>
      <c r="N427" s="2444"/>
      <c r="O427" s="334" t="s">
        <v>786</v>
      </c>
      <c r="P427" s="335" t="s">
        <v>787</v>
      </c>
      <c r="Q427" s="335" t="s">
        <v>786</v>
      </c>
      <c r="R427" s="336" t="s">
        <v>787</v>
      </c>
      <c r="S427" s="2447"/>
      <c r="T427" s="2449"/>
      <c r="U427" s="255">
        <f t="shared" si="106"/>
        <v>6</v>
      </c>
      <c r="V427" s="169"/>
      <c r="W427" s="169"/>
      <c r="X427" s="169"/>
      <c r="Y427" s="169"/>
      <c r="Z427" s="169"/>
      <c r="AA427" s="378"/>
      <c r="AB427" s="169"/>
      <c r="AC427" s="169"/>
      <c r="AD427" s="169"/>
      <c r="AE427" s="371"/>
      <c r="AF427" s="371"/>
      <c r="AG427" s="371"/>
      <c r="AH427" s="169"/>
      <c r="AI427" s="169"/>
      <c r="AJ427" s="169"/>
      <c r="AK427" s="169"/>
      <c r="AL427" s="169"/>
      <c r="AM427" s="169"/>
      <c r="AN427" s="176"/>
      <c r="AO427" s="176"/>
      <c r="AP427" s="176"/>
    </row>
    <row r="428" spans="1:42" s="253" customFormat="1" ht="21" hidden="1" customHeight="1">
      <c r="A428" s="252"/>
      <c r="B428" s="252"/>
      <c r="C428" s="252"/>
      <c r="D428" s="252"/>
      <c r="E428" s="252"/>
      <c r="F428" s="252"/>
      <c r="G428" s="252"/>
      <c r="I428" s="265">
        <f t="shared" si="107"/>
        <v>0</v>
      </c>
      <c r="J428" s="255">
        <f t="shared" si="105"/>
        <v>6</v>
      </c>
      <c r="K428" s="343">
        <f>+K50+1</f>
        <v>38</v>
      </c>
      <c r="L428" s="356"/>
      <c r="M428" s="356"/>
      <c r="N428" s="357">
        <f t="shared" ref="N428:N448" si="108">IF(O428+P428&gt;0,$W$377,)</f>
        <v>0</v>
      </c>
      <c r="O428" s="358"/>
      <c r="P428" s="358"/>
      <c r="Q428" s="359">
        <f t="shared" si="99"/>
        <v>0</v>
      </c>
      <c r="R428" s="359">
        <f t="shared" si="100"/>
        <v>0</v>
      </c>
      <c r="S428" s="360"/>
      <c r="T428" s="361"/>
      <c r="U428" s="255">
        <f t="shared" si="106"/>
        <v>6</v>
      </c>
      <c r="V428" s="169"/>
      <c r="W428" s="169"/>
      <c r="X428" s="169"/>
      <c r="Y428" s="169"/>
      <c r="Z428" s="169"/>
      <c r="AA428" s="378"/>
      <c r="AB428" s="169"/>
      <c r="AC428" s="169"/>
      <c r="AD428" s="169"/>
      <c r="AE428" s="371"/>
      <c r="AF428" s="371"/>
      <c r="AG428" s="371"/>
      <c r="AH428" s="169"/>
      <c r="AI428" s="169"/>
      <c r="AJ428" s="169"/>
      <c r="AK428" s="169"/>
      <c r="AL428" s="169"/>
      <c r="AM428" s="169"/>
      <c r="AN428" s="176"/>
      <c r="AO428" s="176"/>
      <c r="AP428" s="176"/>
    </row>
    <row r="429" spans="1:42" s="253" customFormat="1" ht="21" hidden="1" customHeight="1">
      <c r="A429" s="252"/>
      <c r="B429" s="252"/>
      <c r="C429" s="252"/>
      <c r="D429" s="252"/>
      <c r="E429" s="252"/>
      <c r="F429" s="252"/>
      <c r="G429" s="252"/>
      <c r="I429" s="265">
        <f t="shared" si="107"/>
        <v>0</v>
      </c>
      <c r="J429" s="255">
        <f t="shared" si="105"/>
        <v>6</v>
      </c>
      <c r="K429" s="343">
        <f t="shared" ref="K429:K450" si="109">+K428+1</f>
        <v>39</v>
      </c>
      <c r="L429" s="356"/>
      <c r="M429" s="356"/>
      <c r="N429" s="357">
        <f t="shared" si="108"/>
        <v>0</v>
      </c>
      <c r="O429" s="358"/>
      <c r="P429" s="358"/>
      <c r="Q429" s="359">
        <f t="shared" si="99"/>
        <v>0</v>
      </c>
      <c r="R429" s="359">
        <f t="shared" si="100"/>
        <v>0</v>
      </c>
      <c r="S429" s="360"/>
      <c r="T429" s="361"/>
      <c r="U429" s="255">
        <f t="shared" si="106"/>
        <v>6</v>
      </c>
      <c r="V429" s="169"/>
      <c r="W429" s="169"/>
      <c r="X429" s="169"/>
      <c r="Y429" s="169"/>
      <c r="Z429" s="169"/>
      <c r="AA429" s="378"/>
      <c r="AB429" s="169"/>
      <c r="AC429" s="169"/>
      <c r="AD429" s="169"/>
      <c r="AE429" s="371"/>
      <c r="AF429" s="371"/>
      <c r="AG429" s="371"/>
      <c r="AH429" s="169"/>
      <c r="AI429" s="169"/>
      <c r="AJ429" s="169"/>
      <c r="AK429" s="169"/>
      <c r="AL429" s="169"/>
      <c r="AM429" s="169"/>
      <c r="AN429" s="176"/>
      <c r="AO429" s="176"/>
      <c r="AP429" s="176"/>
    </row>
    <row r="430" spans="1:42" s="253" customFormat="1" ht="21" hidden="1" customHeight="1">
      <c r="A430" s="252"/>
      <c r="B430" s="252"/>
      <c r="C430" s="252"/>
      <c r="D430" s="252"/>
      <c r="E430" s="252"/>
      <c r="F430" s="252"/>
      <c r="G430" s="252"/>
      <c r="I430" s="265">
        <f t="shared" si="107"/>
        <v>0</v>
      </c>
      <c r="J430" s="255">
        <f t="shared" si="105"/>
        <v>6</v>
      </c>
      <c r="K430" s="343">
        <f t="shared" si="109"/>
        <v>40</v>
      </c>
      <c r="L430" s="356"/>
      <c r="M430" s="356"/>
      <c r="N430" s="357">
        <f t="shared" si="108"/>
        <v>0</v>
      </c>
      <c r="O430" s="358"/>
      <c r="P430" s="358"/>
      <c r="Q430" s="359">
        <f t="shared" si="99"/>
        <v>0</v>
      </c>
      <c r="R430" s="359">
        <f t="shared" si="100"/>
        <v>0</v>
      </c>
      <c r="S430" s="360"/>
      <c r="T430" s="361"/>
      <c r="U430" s="255">
        <f t="shared" si="106"/>
        <v>6</v>
      </c>
      <c r="V430" s="169"/>
      <c r="W430" s="169"/>
      <c r="X430" s="169"/>
      <c r="Y430" s="169"/>
      <c r="Z430" s="169"/>
      <c r="AA430" s="378"/>
      <c r="AB430" s="169"/>
      <c r="AC430" s="169"/>
      <c r="AD430" s="169"/>
      <c r="AE430" s="371"/>
      <c r="AF430" s="371"/>
      <c r="AG430" s="371"/>
      <c r="AH430" s="169"/>
      <c r="AI430" s="169"/>
      <c r="AJ430" s="169"/>
      <c r="AK430" s="169"/>
      <c r="AL430" s="169"/>
      <c r="AM430" s="169"/>
      <c r="AN430" s="176"/>
      <c r="AO430" s="176"/>
      <c r="AP430" s="176"/>
    </row>
    <row r="431" spans="1:42" s="253" customFormat="1" ht="21" hidden="1" customHeight="1">
      <c r="A431" s="252"/>
      <c r="B431" s="252"/>
      <c r="C431" s="252"/>
      <c r="D431" s="252"/>
      <c r="E431" s="252"/>
      <c r="F431" s="252"/>
      <c r="G431" s="252"/>
      <c r="I431" s="265">
        <f t="shared" si="107"/>
        <v>0</v>
      </c>
      <c r="J431" s="255">
        <f t="shared" si="105"/>
        <v>6</v>
      </c>
      <c r="K431" s="343">
        <f t="shared" si="109"/>
        <v>41</v>
      </c>
      <c r="L431" s="356"/>
      <c r="M431" s="356"/>
      <c r="N431" s="357">
        <f t="shared" si="108"/>
        <v>0</v>
      </c>
      <c r="O431" s="358"/>
      <c r="P431" s="358"/>
      <c r="Q431" s="359">
        <f t="shared" si="99"/>
        <v>0</v>
      </c>
      <c r="R431" s="359">
        <f t="shared" si="100"/>
        <v>0</v>
      </c>
      <c r="S431" s="360"/>
      <c r="T431" s="361"/>
      <c r="U431" s="255">
        <f t="shared" si="106"/>
        <v>6</v>
      </c>
      <c r="V431" s="169"/>
      <c r="W431" s="169"/>
      <c r="X431" s="169"/>
      <c r="Y431" s="169"/>
      <c r="Z431" s="169"/>
      <c r="AA431" s="378"/>
      <c r="AB431" s="169"/>
      <c r="AC431" s="169"/>
      <c r="AD431" s="169"/>
      <c r="AE431" s="371"/>
      <c r="AF431" s="371"/>
      <c r="AG431" s="371"/>
      <c r="AH431" s="169"/>
      <c r="AI431" s="169"/>
      <c r="AJ431" s="169"/>
      <c r="AK431" s="169"/>
      <c r="AL431" s="169"/>
      <c r="AM431" s="169"/>
      <c r="AN431" s="176"/>
      <c r="AO431" s="176"/>
      <c r="AP431" s="176"/>
    </row>
    <row r="432" spans="1:42" s="253" customFormat="1" ht="21" hidden="1" customHeight="1">
      <c r="A432" s="252"/>
      <c r="B432" s="252"/>
      <c r="C432" s="252"/>
      <c r="D432" s="252"/>
      <c r="E432" s="252"/>
      <c r="F432" s="252"/>
      <c r="G432" s="252"/>
      <c r="I432" s="265">
        <f t="shared" si="107"/>
        <v>0</v>
      </c>
      <c r="J432" s="255">
        <f t="shared" si="105"/>
        <v>6</v>
      </c>
      <c r="K432" s="343">
        <f t="shared" si="109"/>
        <v>42</v>
      </c>
      <c r="L432" s="356"/>
      <c r="M432" s="356"/>
      <c r="N432" s="357">
        <f t="shared" si="108"/>
        <v>0</v>
      </c>
      <c r="O432" s="358"/>
      <c r="P432" s="358"/>
      <c r="Q432" s="359">
        <f t="shared" si="99"/>
        <v>0</v>
      </c>
      <c r="R432" s="359">
        <f t="shared" si="100"/>
        <v>0</v>
      </c>
      <c r="S432" s="360"/>
      <c r="T432" s="361"/>
      <c r="U432" s="255">
        <f t="shared" si="106"/>
        <v>6</v>
      </c>
      <c r="V432" s="169"/>
      <c r="W432" s="169"/>
      <c r="X432" s="169"/>
      <c r="Y432" s="169"/>
      <c r="Z432" s="169"/>
      <c r="AA432" s="378"/>
      <c r="AB432" s="169"/>
      <c r="AC432" s="169"/>
      <c r="AD432" s="169"/>
      <c r="AE432" s="371"/>
      <c r="AF432" s="371"/>
      <c r="AG432" s="371"/>
      <c r="AH432" s="169"/>
      <c r="AI432" s="169"/>
      <c r="AJ432" s="169"/>
      <c r="AK432" s="169"/>
      <c r="AL432" s="169"/>
      <c r="AM432" s="169"/>
      <c r="AN432" s="176"/>
      <c r="AO432" s="176"/>
      <c r="AP432" s="176"/>
    </row>
    <row r="433" spans="1:42" s="253" customFormat="1" ht="21" hidden="1" customHeight="1">
      <c r="A433" s="252"/>
      <c r="B433" s="252"/>
      <c r="C433" s="252"/>
      <c r="D433" s="252"/>
      <c r="E433" s="252"/>
      <c r="F433" s="252"/>
      <c r="G433" s="252"/>
      <c r="I433" s="265">
        <f t="shared" si="107"/>
        <v>0</v>
      </c>
      <c r="J433" s="255">
        <f t="shared" si="105"/>
        <v>6</v>
      </c>
      <c r="K433" s="343">
        <f t="shared" si="109"/>
        <v>43</v>
      </c>
      <c r="L433" s="356"/>
      <c r="M433" s="356"/>
      <c r="N433" s="357">
        <f t="shared" si="108"/>
        <v>0</v>
      </c>
      <c r="O433" s="358"/>
      <c r="P433" s="358"/>
      <c r="Q433" s="359">
        <f t="shared" si="99"/>
        <v>0</v>
      </c>
      <c r="R433" s="359">
        <f t="shared" si="100"/>
        <v>0</v>
      </c>
      <c r="S433" s="360"/>
      <c r="T433" s="361"/>
      <c r="U433" s="255">
        <f t="shared" si="106"/>
        <v>6</v>
      </c>
      <c r="V433" s="169"/>
      <c r="W433" s="169"/>
      <c r="X433" s="169"/>
      <c r="Y433" s="169"/>
      <c r="Z433" s="169"/>
      <c r="AA433" s="378"/>
      <c r="AB433" s="169"/>
      <c r="AC433" s="169"/>
      <c r="AD433" s="169"/>
      <c r="AE433" s="371"/>
      <c r="AF433" s="371"/>
      <c r="AG433" s="371"/>
      <c r="AH433" s="169"/>
      <c r="AI433" s="169"/>
      <c r="AJ433" s="169"/>
      <c r="AK433" s="169"/>
      <c r="AL433" s="169"/>
      <c r="AM433" s="169"/>
      <c r="AN433" s="176"/>
      <c r="AO433" s="176"/>
      <c r="AP433" s="176"/>
    </row>
    <row r="434" spans="1:42" s="253" customFormat="1" ht="21" hidden="1" customHeight="1">
      <c r="A434" s="252"/>
      <c r="B434" s="252"/>
      <c r="C434" s="252"/>
      <c r="D434" s="252"/>
      <c r="E434" s="252"/>
      <c r="F434" s="252"/>
      <c r="G434" s="252"/>
      <c r="I434" s="265">
        <f t="shared" si="107"/>
        <v>0</v>
      </c>
      <c r="J434" s="255">
        <f t="shared" si="105"/>
        <v>6</v>
      </c>
      <c r="K434" s="343">
        <f t="shared" si="109"/>
        <v>44</v>
      </c>
      <c r="L434" s="356"/>
      <c r="M434" s="356"/>
      <c r="N434" s="357">
        <f t="shared" si="108"/>
        <v>0</v>
      </c>
      <c r="O434" s="358"/>
      <c r="P434" s="358"/>
      <c r="Q434" s="359">
        <f t="shared" si="99"/>
        <v>0</v>
      </c>
      <c r="R434" s="359">
        <f t="shared" si="100"/>
        <v>0</v>
      </c>
      <c r="S434" s="360"/>
      <c r="T434" s="361"/>
      <c r="U434" s="255">
        <f t="shared" si="106"/>
        <v>6</v>
      </c>
      <c r="V434" s="169"/>
      <c r="W434" s="169"/>
      <c r="X434" s="169"/>
      <c r="Y434" s="169"/>
      <c r="Z434" s="169"/>
      <c r="AA434" s="378"/>
      <c r="AB434" s="169"/>
      <c r="AC434" s="169"/>
      <c r="AD434" s="169"/>
      <c r="AE434" s="371"/>
      <c r="AF434" s="371"/>
      <c r="AG434" s="371"/>
      <c r="AH434" s="169"/>
      <c r="AI434" s="169"/>
      <c r="AJ434" s="169"/>
      <c r="AK434" s="169"/>
      <c r="AL434" s="169"/>
      <c r="AM434" s="169"/>
      <c r="AN434" s="176"/>
      <c r="AO434" s="176"/>
      <c r="AP434" s="176"/>
    </row>
    <row r="435" spans="1:42" s="253" customFormat="1" ht="21" hidden="1" customHeight="1">
      <c r="A435" s="252"/>
      <c r="B435" s="252"/>
      <c r="C435" s="252"/>
      <c r="D435" s="252"/>
      <c r="E435" s="252"/>
      <c r="F435" s="252"/>
      <c r="G435" s="252"/>
      <c r="I435" s="265">
        <f t="shared" si="107"/>
        <v>0</v>
      </c>
      <c r="J435" s="255">
        <f t="shared" si="105"/>
        <v>6</v>
      </c>
      <c r="K435" s="343">
        <f t="shared" si="109"/>
        <v>45</v>
      </c>
      <c r="L435" s="356"/>
      <c r="M435" s="356"/>
      <c r="N435" s="357">
        <f t="shared" si="108"/>
        <v>0</v>
      </c>
      <c r="O435" s="358"/>
      <c r="P435" s="358"/>
      <c r="Q435" s="359">
        <f t="shared" si="99"/>
        <v>0</v>
      </c>
      <c r="R435" s="359">
        <f t="shared" si="100"/>
        <v>0</v>
      </c>
      <c r="S435" s="360"/>
      <c r="T435" s="361"/>
      <c r="U435" s="255">
        <f t="shared" si="106"/>
        <v>6</v>
      </c>
      <c r="V435" s="169"/>
      <c r="W435" s="169"/>
      <c r="X435" s="169"/>
      <c r="Y435" s="169"/>
      <c r="Z435" s="169"/>
      <c r="AA435" s="378"/>
      <c r="AB435" s="169"/>
      <c r="AC435" s="169"/>
      <c r="AD435" s="169"/>
      <c r="AE435" s="371"/>
      <c r="AF435" s="371"/>
      <c r="AG435" s="371"/>
      <c r="AH435" s="169"/>
      <c r="AI435" s="169"/>
      <c r="AJ435" s="169"/>
      <c r="AK435" s="169"/>
      <c r="AL435" s="169"/>
      <c r="AM435" s="169"/>
      <c r="AN435" s="176"/>
      <c r="AO435" s="176"/>
      <c r="AP435" s="176"/>
    </row>
    <row r="436" spans="1:42" s="253" customFormat="1" ht="21" hidden="1" customHeight="1">
      <c r="A436" s="252"/>
      <c r="B436" s="252"/>
      <c r="C436" s="252"/>
      <c r="D436" s="252"/>
      <c r="E436" s="252"/>
      <c r="F436" s="252"/>
      <c r="G436" s="252"/>
      <c r="I436" s="265">
        <f t="shared" si="107"/>
        <v>0</v>
      </c>
      <c r="J436" s="255">
        <f t="shared" si="105"/>
        <v>6</v>
      </c>
      <c r="K436" s="343">
        <f t="shared" si="109"/>
        <v>46</v>
      </c>
      <c r="L436" s="356"/>
      <c r="M436" s="356"/>
      <c r="N436" s="357">
        <f t="shared" si="108"/>
        <v>0</v>
      </c>
      <c r="O436" s="358"/>
      <c r="P436" s="358"/>
      <c r="Q436" s="359">
        <f t="shared" si="99"/>
        <v>0</v>
      </c>
      <c r="R436" s="359">
        <f t="shared" si="100"/>
        <v>0</v>
      </c>
      <c r="S436" s="360"/>
      <c r="T436" s="361"/>
      <c r="U436" s="255">
        <f t="shared" si="106"/>
        <v>6</v>
      </c>
      <c r="V436" s="169"/>
      <c r="W436" s="169"/>
      <c r="X436" s="169"/>
      <c r="Y436" s="169"/>
      <c r="Z436" s="169"/>
      <c r="AA436" s="378"/>
      <c r="AB436" s="169"/>
      <c r="AC436" s="169"/>
      <c r="AD436" s="169"/>
      <c r="AE436" s="371"/>
      <c r="AF436" s="371"/>
      <c r="AG436" s="371"/>
      <c r="AH436" s="169"/>
      <c r="AI436" s="169"/>
      <c r="AJ436" s="169"/>
      <c r="AK436" s="169"/>
      <c r="AL436" s="169"/>
      <c r="AM436" s="169"/>
      <c r="AN436" s="176"/>
      <c r="AO436" s="176"/>
      <c r="AP436" s="176"/>
    </row>
    <row r="437" spans="1:42" s="253" customFormat="1" ht="21" hidden="1" customHeight="1">
      <c r="A437" s="252"/>
      <c r="B437" s="252"/>
      <c r="C437" s="252"/>
      <c r="D437" s="252"/>
      <c r="E437" s="252"/>
      <c r="F437" s="252"/>
      <c r="G437" s="252"/>
      <c r="I437" s="265">
        <f t="shared" si="107"/>
        <v>0</v>
      </c>
      <c r="J437" s="255">
        <f t="shared" si="105"/>
        <v>6</v>
      </c>
      <c r="K437" s="343">
        <f t="shared" si="109"/>
        <v>47</v>
      </c>
      <c r="L437" s="356"/>
      <c r="M437" s="356"/>
      <c r="N437" s="357">
        <f t="shared" si="108"/>
        <v>0</v>
      </c>
      <c r="O437" s="358"/>
      <c r="P437" s="358"/>
      <c r="Q437" s="359">
        <f t="shared" si="99"/>
        <v>0</v>
      </c>
      <c r="R437" s="359">
        <f t="shared" si="100"/>
        <v>0</v>
      </c>
      <c r="S437" s="360"/>
      <c r="T437" s="361"/>
      <c r="U437" s="255">
        <f t="shared" si="106"/>
        <v>6</v>
      </c>
      <c r="V437" s="169"/>
      <c r="W437" s="169"/>
      <c r="X437" s="169"/>
      <c r="Y437" s="169"/>
      <c r="Z437" s="169"/>
      <c r="AA437" s="378"/>
      <c r="AB437" s="169"/>
      <c r="AC437" s="169"/>
      <c r="AD437" s="169"/>
      <c r="AE437" s="371"/>
      <c r="AF437" s="371"/>
      <c r="AG437" s="371"/>
      <c r="AH437" s="169"/>
      <c r="AI437" s="169"/>
      <c r="AJ437" s="169"/>
      <c r="AK437" s="169"/>
      <c r="AL437" s="169"/>
      <c r="AM437" s="169"/>
      <c r="AN437" s="176"/>
      <c r="AO437" s="176"/>
      <c r="AP437" s="176"/>
    </row>
    <row r="438" spans="1:42" s="253" customFormat="1" ht="21" hidden="1" customHeight="1">
      <c r="A438" s="252"/>
      <c r="B438" s="252"/>
      <c r="C438" s="252"/>
      <c r="D438" s="252"/>
      <c r="E438" s="252"/>
      <c r="F438" s="252"/>
      <c r="G438" s="252"/>
      <c r="I438" s="265">
        <f t="shared" si="107"/>
        <v>0</v>
      </c>
      <c r="J438" s="255">
        <f t="shared" si="105"/>
        <v>6</v>
      </c>
      <c r="K438" s="343">
        <f t="shared" si="109"/>
        <v>48</v>
      </c>
      <c r="L438" s="356"/>
      <c r="M438" s="356"/>
      <c r="N438" s="357">
        <f t="shared" si="108"/>
        <v>0</v>
      </c>
      <c r="O438" s="358"/>
      <c r="P438" s="358"/>
      <c r="Q438" s="359">
        <f t="shared" si="99"/>
        <v>0</v>
      </c>
      <c r="R438" s="359">
        <f t="shared" si="100"/>
        <v>0</v>
      </c>
      <c r="S438" s="360"/>
      <c r="T438" s="361"/>
      <c r="U438" s="255">
        <f t="shared" si="106"/>
        <v>6</v>
      </c>
      <c r="V438" s="169"/>
      <c r="W438" s="169"/>
      <c r="X438" s="169"/>
      <c r="Y438" s="169"/>
      <c r="Z438" s="169"/>
      <c r="AA438" s="378"/>
      <c r="AB438" s="169"/>
      <c r="AC438" s="169"/>
      <c r="AD438" s="169"/>
      <c r="AE438" s="371"/>
      <c r="AF438" s="371"/>
      <c r="AG438" s="371"/>
      <c r="AH438" s="169"/>
      <c r="AI438" s="169"/>
      <c r="AJ438" s="169"/>
      <c r="AK438" s="169"/>
      <c r="AL438" s="169"/>
      <c r="AM438" s="169"/>
      <c r="AN438" s="176"/>
      <c r="AO438" s="176"/>
      <c r="AP438" s="176"/>
    </row>
    <row r="439" spans="1:42" s="253" customFormat="1" ht="21" hidden="1" customHeight="1">
      <c r="A439" s="252"/>
      <c r="B439" s="252"/>
      <c r="C439" s="252"/>
      <c r="D439" s="252"/>
      <c r="E439" s="252"/>
      <c r="F439" s="252"/>
      <c r="G439" s="252"/>
      <c r="I439" s="265">
        <f t="shared" si="107"/>
        <v>0</v>
      </c>
      <c r="J439" s="255">
        <f t="shared" si="105"/>
        <v>6</v>
      </c>
      <c r="K439" s="343">
        <f t="shared" si="109"/>
        <v>49</v>
      </c>
      <c r="L439" s="356"/>
      <c r="M439" s="356"/>
      <c r="N439" s="357">
        <f t="shared" si="108"/>
        <v>0</v>
      </c>
      <c r="O439" s="358"/>
      <c r="P439" s="358"/>
      <c r="Q439" s="359">
        <f t="shared" si="99"/>
        <v>0</v>
      </c>
      <c r="R439" s="359">
        <f t="shared" si="100"/>
        <v>0</v>
      </c>
      <c r="S439" s="360"/>
      <c r="T439" s="361"/>
      <c r="U439" s="255">
        <f t="shared" si="106"/>
        <v>6</v>
      </c>
      <c r="V439" s="169"/>
      <c r="W439" s="169"/>
      <c r="X439" s="169"/>
      <c r="Y439" s="169"/>
      <c r="Z439" s="169"/>
      <c r="AA439" s="378"/>
      <c r="AB439" s="169"/>
      <c r="AC439" s="169"/>
      <c r="AD439" s="169"/>
      <c r="AE439" s="371"/>
      <c r="AF439" s="371"/>
      <c r="AG439" s="371"/>
      <c r="AH439" s="169"/>
      <c r="AI439" s="169"/>
      <c r="AJ439" s="169"/>
      <c r="AK439" s="169"/>
      <c r="AL439" s="169"/>
      <c r="AM439" s="169"/>
      <c r="AN439" s="176"/>
      <c r="AO439" s="176"/>
      <c r="AP439" s="176"/>
    </row>
    <row r="440" spans="1:42" s="253" customFormat="1" ht="21" hidden="1" customHeight="1">
      <c r="A440" s="252"/>
      <c r="B440" s="252"/>
      <c r="C440" s="252"/>
      <c r="D440" s="252"/>
      <c r="E440" s="252"/>
      <c r="F440" s="252"/>
      <c r="G440" s="252"/>
      <c r="I440" s="265">
        <f t="shared" si="107"/>
        <v>0</v>
      </c>
      <c r="J440" s="255">
        <f t="shared" ref="J440:J450" si="110">IF($Q$379&gt;0,6,)</f>
        <v>6</v>
      </c>
      <c r="K440" s="343">
        <f t="shared" si="109"/>
        <v>50</v>
      </c>
      <c r="L440" s="356"/>
      <c r="M440" s="356"/>
      <c r="N440" s="357">
        <f t="shared" si="108"/>
        <v>0</v>
      </c>
      <c r="O440" s="358"/>
      <c r="P440" s="358"/>
      <c r="Q440" s="359">
        <f t="shared" si="99"/>
        <v>0</v>
      </c>
      <c r="R440" s="359">
        <f t="shared" si="100"/>
        <v>0</v>
      </c>
      <c r="S440" s="360"/>
      <c r="T440" s="361"/>
      <c r="U440" s="255">
        <f t="shared" ref="U440:U450" si="111">IF($Q$379&gt;0,6,)</f>
        <v>6</v>
      </c>
      <c r="V440" s="169"/>
      <c r="W440" s="169"/>
      <c r="X440" s="169"/>
      <c r="Y440" s="169"/>
      <c r="Z440" s="169"/>
      <c r="AA440" s="378"/>
      <c r="AB440" s="169"/>
      <c r="AC440" s="169"/>
      <c r="AD440" s="169"/>
      <c r="AE440" s="371"/>
      <c r="AF440" s="371"/>
      <c r="AG440" s="371"/>
      <c r="AH440" s="169"/>
      <c r="AI440" s="169"/>
      <c r="AJ440" s="169"/>
      <c r="AK440" s="169"/>
      <c r="AL440" s="169"/>
      <c r="AM440" s="169"/>
      <c r="AN440" s="176"/>
      <c r="AO440" s="176"/>
      <c r="AP440" s="176"/>
    </row>
    <row r="441" spans="1:42" s="253" customFormat="1" ht="21" hidden="1" customHeight="1">
      <c r="A441" s="252"/>
      <c r="B441" s="252"/>
      <c r="C441" s="252"/>
      <c r="D441" s="252"/>
      <c r="E441" s="252"/>
      <c r="F441" s="252"/>
      <c r="G441" s="252"/>
      <c r="I441" s="265">
        <f t="shared" si="107"/>
        <v>0</v>
      </c>
      <c r="J441" s="255">
        <f t="shared" si="110"/>
        <v>6</v>
      </c>
      <c r="K441" s="343">
        <f t="shared" si="109"/>
        <v>51</v>
      </c>
      <c r="L441" s="356"/>
      <c r="M441" s="356"/>
      <c r="N441" s="357">
        <f t="shared" si="108"/>
        <v>0</v>
      </c>
      <c r="O441" s="358"/>
      <c r="P441" s="358"/>
      <c r="Q441" s="359">
        <f t="shared" si="99"/>
        <v>0</v>
      </c>
      <c r="R441" s="359">
        <f t="shared" si="100"/>
        <v>0</v>
      </c>
      <c r="S441" s="360"/>
      <c r="T441" s="361"/>
      <c r="U441" s="255">
        <f t="shared" si="111"/>
        <v>6</v>
      </c>
      <c r="V441" s="169"/>
      <c r="W441" s="169"/>
      <c r="X441" s="169"/>
      <c r="Y441" s="169"/>
      <c r="Z441" s="169"/>
      <c r="AA441" s="378"/>
      <c r="AB441" s="169"/>
      <c r="AC441" s="169"/>
      <c r="AD441" s="169"/>
      <c r="AE441" s="371"/>
      <c r="AF441" s="371"/>
      <c r="AG441" s="371"/>
      <c r="AH441" s="169"/>
      <c r="AI441" s="169"/>
      <c r="AJ441" s="169"/>
      <c r="AK441" s="169"/>
      <c r="AL441" s="169"/>
      <c r="AM441" s="169"/>
      <c r="AN441" s="176"/>
      <c r="AO441" s="176"/>
      <c r="AP441" s="176"/>
    </row>
    <row r="442" spans="1:42" s="253" customFormat="1" ht="21" hidden="1" customHeight="1">
      <c r="A442" s="252"/>
      <c r="B442" s="252"/>
      <c r="C442" s="252"/>
      <c r="D442" s="252"/>
      <c r="E442" s="252"/>
      <c r="F442" s="252"/>
      <c r="G442" s="252"/>
      <c r="I442" s="265">
        <f t="shared" si="107"/>
        <v>0</v>
      </c>
      <c r="J442" s="255">
        <f t="shared" si="110"/>
        <v>6</v>
      </c>
      <c r="K442" s="343">
        <f t="shared" si="109"/>
        <v>52</v>
      </c>
      <c r="L442" s="356"/>
      <c r="M442" s="356"/>
      <c r="N442" s="357">
        <f t="shared" si="108"/>
        <v>0</v>
      </c>
      <c r="O442" s="358"/>
      <c r="P442" s="358"/>
      <c r="Q442" s="359">
        <f t="shared" si="99"/>
        <v>0</v>
      </c>
      <c r="R442" s="359">
        <f t="shared" si="100"/>
        <v>0</v>
      </c>
      <c r="S442" s="360"/>
      <c r="T442" s="361"/>
      <c r="U442" s="255">
        <f t="shared" si="111"/>
        <v>6</v>
      </c>
      <c r="V442" s="169"/>
      <c r="W442" s="169"/>
      <c r="X442" s="169"/>
      <c r="Y442" s="169"/>
      <c r="Z442" s="169"/>
      <c r="AA442" s="378"/>
      <c r="AB442" s="169"/>
      <c r="AC442" s="169"/>
      <c r="AD442" s="169"/>
      <c r="AE442" s="371"/>
      <c r="AF442" s="371"/>
      <c r="AG442" s="371"/>
      <c r="AH442" s="169"/>
      <c r="AI442" s="169"/>
      <c r="AJ442" s="169"/>
      <c r="AK442" s="169"/>
      <c r="AL442" s="169"/>
      <c r="AM442" s="169"/>
      <c r="AN442" s="176"/>
      <c r="AO442" s="176"/>
      <c r="AP442" s="176"/>
    </row>
    <row r="443" spans="1:42" s="253" customFormat="1" ht="21" hidden="1" customHeight="1">
      <c r="A443" s="252"/>
      <c r="B443" s="252"/>
      <c r="C443" s="252"/>
      <c r="D443" s="252"/>
      <c r="E443" s="252"/>
      <c r="F443" s="252"/>
      <c r="G443" s="252"/>
      <c r="I443" s="265">
        <f t="shared" si="107"/>
        <v>0</v>
      </c>
      <c r="J443" s="255">
        <f t="shared" si="110"/>
        <v>6</v>
      </c>
      <c r="K443" s="343">
        <f t="shared" si="109"/>
        <v>53</v>
      </c>
      <c r="L443" s="356"/>
      <c r="M443" s="356"/>
      <c r="N443" s="357">
        <f t="shared" si="108"/>
        <v>0</v>
      </c>
      <c r="O443" s="358"/>
      <c r="P443" s="358"/>
      <c r="Q443" s="359">
        <f t="shared" si="99"/>
        <v>0</v>
      </c>
      <c r="R443" s="359">
        <f t="shared" si="100"/>
        <v>0</v>
      </c>
      <c r="S443" s="360"/>
      <c r="T443" s="361"/>
      <c r="U443" s="255">
        <f t="shared" si="111"/>
        <v>6</v>
      </c>
      <c r="V443" s="169"/>
      <c r="W443" s="169"/>
      <c r="X443" s="169"/>
      <c r="Y443" s="169"/>
      <c r="Z443" s="169"/>
      <c r="AA443" s="378"/>
      <c r="AB443" s="169"/>
      <c r="AC443" s="169"/>
      <c r="AD443" s="169"/>
      <c r="AE443" s="371"/>
      <c r="AF443" s="371"/>
      <c r="AG443" s="371"/>
      <c r="AH443" s="169"/>
      <c r="AI443" s="169"/>
      <c r="AJ443" s="169"/>
      <c r="AK443" s="169"/>
      <c r="AL443" s="169"/>
      <c r="AM443" s="169"/>
      <c r="AN443" s="176"/>
      <c r="AO443" s="176"/>
      <c r="AP443" s="176"/>
    </row>
    <row r="444" spans="1:42" s="253" customFormat="1" ht="21" hidden="1" customHeight="1">
      <c r="A444" s="252"/>
      <c r="B444" s="252"/>
      <c r="C444" s="252"/>
      <c r="D444" s="252"/>
      <c r="E444" s="252"/>
      <c r="F444" s="252"/>
      <c r="G444" s="252"/>
      <c r="I444" s="265">
        <f t="shared" si="107"/>
        <v>0</v>
      </c>
      <c r="J444" s="255">
        <f t="shared" si="110"/>
        <v>6</v>
      </c>
      <c r="K444" s="343">
        <f t="shared" si="109"/>
        <v>54</v>
      </c>
      <c r="L444" s="356"/>
      <c r="M444" s="356"/>
      <c r="N444" s="357">
        <f t="shared" si="108"/>
        <v>0</v>
      </c>
      <c r="O444" s="358"/>
      <c r="P444" s="358"/>
      <c r="Q444" s="359">
        <f t="shared" si="99"/>
        <v>0</v>
      </c>
      <c r="R444" s="359">
        <f t="shared" si="100"/>
        <v>0</v>
      </c>
      <c r="S444" s="360"/>
      <c r="T444" s="361"/>
      <c r="U444" s="255">
        <f t="shared" si="111"/>
        <v>6</v>
      </c>
      <c r="V444" s="169"/>
      <c r="W444" s="169"/>
      <c r="X444" s="169"/>
      <c r="Y444" s="169"/>
      <c r="Z444" s="169"/>
      <c r="AA444" s="378"/>
      <c r="AB444" s="169"/>
      <c r="AC444" s="169"/>
      <c r="AD444" s="169"/>
      <c r="AE444" s="371"/>
      <c r="AF444" s="371"/>
      <c r="AG444" s="371"/>
      <c r="AH444" s="169"/>
      <c r="AI444" s="169"/>
      <c r="AJ444" s="169"/>
      <c r="AK444" s="169"/>
      <c r="AL444" s="169"/>
      <c r="AM444" s="169"/>
      <c r="AN444" s="176"/>
      <c r="AO444" s="176"/>
      <c r="AP444" s="176"/>
    </row>
    <row r="445" spans="1:42" s="253" customFormat="1" ht="21" hidden="1" customHeight="1">
      <c r="A445" s="252"/>
      <c r="B445" s="252"/>
      <c r="C445" s="252"/>
      <c r="D445" s="252"/>
      <c r="E445" s="252"/>
      <c r="F445" s="252"/>
      <c r="G445" s="252"/>
      <c r="I445" s="265">
        <f t="shared" si="107"/>
        <v>0</v>
      </c>
      <c r="J445" s="255">
        <f t="shared" si="110"/>
        <v>6</v>
      </c>
      <c r="K445" s="343">
        <f t="shared" si="109"/>
        <v>55</v>
      </c>
      <c r="L445" s="356"/>
      <c r="M445" s="356"/>
      <c r="N445" s="357">
        <f t="shared" si="108"/>
        <v>0</v>
      </c>
      <c r="O445" s="358"/>
      <c r="P445" s="358"/>
      <c r="Q445" s="359">
        <f t="shared" si="99"/>
        <v>0</v>
      </c>
      <c r="R445" s="359">
        <f t="shared" si="100"/>
        <v>0</v>
      </c>
      <c r="S445" s="360"/>
      <c r="T445" s="361"/>
      <c r="U445" s="255">
        <f t="shared" si="111"/>
        <v>6</v>
      </c>
      <c r="V445" s="169"/>
      <c r="W445" s="169"/>
      <c r="X445" s="169"/>
      <c r="Y445" s="169"/>
      <c r="Z445" s="169"/>
      <c r="AA445" s="378"/>
      <c r="AB445" s="169"/>
      <c r="AC445" s="169"/>
      <c r="AD445" s="169"/>
      <c r="AE445" s="371"/>
      <c r="AF445" s="371"/>
      <c r="AG445" s="371"/>
      <c r="AH445" s="169"/>
      <c r="AI445" s="169"/>
      <c r="AJ445" s="169"/>
      <c r="AK445" s="169"/>
      <c r="AL445" s="169"/>
      <c r="AM445" s="169"/>
      <c r="AN445" s="176"/>
      <c r="AO445" s="176"/>
      <c r="AP445" s="176"/>
    </row>
    <row r="446" spans="1:42" s="253" customFormat="1" ht="21" hidden="1" customHeight="1">
      <c r="A446" s="252"/>
      <c r="B446" s="252"/>
      <c r="C446" s="252"/>
      <c r="D446" s="252"/>
      <c r="E446" s="252"/>
      <c r="F446" s="252"/>
      <c r="G446" s="252"/>
      <c r="I446" s="265">
        <f t="shared" si="107"/>
        <v>0</v>
      </c>
      <c r="J446" s="255">
        <f t="shared" si="110"/>
        <v>6</v>
      </c>
      <c r="K446" s="343">
        <f t="shared" si="109"/>
        <v>56</v>
      </c>
      <c r="L446" s="356"/>
      <c r="M446" s="356"/>
      <c r="N446" s="357">
        <f t="shared" si="108"/>
        <v>0</v>
      </c>
      <c r="O446" s="358"/>
      <c r="P446" s="358"/>
      <c r="Q446" s="359">
        <f t="shared" si="99"/>
        <v>0</v>
      </c>
      <c r="R446" s="359">
        <f t="shared" si="100"/>
        <v>0</v>
      </c>
      <c r="S446" s="360"/>
      <c r="T446" s="361"/>
      <c r="U446" s="255">
        <f t="shared" si="111"/>
        <v>6</v>
      </c>
      <c r="V446" s="169"/>
      <c r="W446" s="169"/>
      <c r="X446" s="169"/>
      <c r="Y446" s="169"/>
      <c r="Z446" s="169"/>
      <c r="AA446" s="378"/>
      <c r="AB446" s="169"/>
      <c r="AC446" s="169"/>
      <c r="AD446" s="169"/>
      <c r="AE446" s="371"/>
      <c r="AF446" s="371"/>
      <c r="AG446" s="371"/>
      <c r="AH446" s="169"/>
      <c r="AI446" s="169"/>
      <c r="AJ446" s="169"/>
      <c r="AK446" s="169"/>
      <c r="AL446" s="169"/>
      <c r="AM446" s="169"/>
      <c r="AN446" s="176"/>
      <c r="AO446" s="176"/>
      <c r="AP446" s="176"/>
    </row>
    <row r="447" spans="1:42" s="253" customFormat="1" ht="21" hidden="1" customHeight="1">
      <c r="A447" s="252"/>
      <c r="B447" s="252"/>
      <c r="C447" s="252"/>
      <c r="D447" s="252"/>
      <c r="E447" s="252"/>
      <c r="F447" s="252"/>
      <c r="G447" s="252"/>
      <c r="I447" s="265">
        <f t="shared" si="107"/>
        <v>0</v>
      </c>
      <c r="J447" s="255">
        <f t="shared" si="110"/>
        <v>6</v>
      </c>
      <c r="K447" s="343">
        <f t="shared" si="109"/>
        <v>57</v>
      </c>
      <c r="L447" s="356"/>
      <c r="M447" s="356"/>
      <c r="N447" s="357">
        <f t="shared" si="108"/>
        <v>0</v>
      </c>
      <c r="O447" s="358"/>
      <c r="P447" s="358"/>
      <c r="Q447" s="359">
        <f t="shared" si="99"/>
        <v>0</v>
      </c>
      <c r="R447" s="359">
        <f t="shared" si="100"/>
        <v>0</v>
      </c>
      <c r="S447" s="360"/>
      <c r="T447" s="361"/>
      <c r="U447" s="255">
        <f t="shared" si="111"/>
        <v>6</v>
      </c>
      <c r="V447" s="169"/>
      <c r="W447" s="169"/>
      <c r="X447" s="169"/>
      <c r="Y447" s="169"/>
      <c r="Z447" s="169"/>
      <c r="AA447" s="378"/>
      <c r="AB447" s="169"/>
      <c r="AC447" s="169"/>
      <c r="AD447" s="169"/>
      <c r="AE447" s="371"/>
      <c r="AF447" s="371"/>
      <c r="AG447" s="371"/>
      <c r="AH447" s="169"/>
      <c r="AI447" s="169"/>
      <c r="AJ447" s="169"/>
      <c r="AK447" s="169"/>
      <c r="AL447" s="169"/>
      <c r="AM447" s="371"/>
      <c r="AN447" s="167"/>
      <c r="AO447" s="176"/>
      <c r="AP447" s="176"/>
    </row>
    <row r="448" spans="1:42" s="253" customFormat="1" ht="21" hidden="1" customHeight="1">
      <c r="A448" s="252"/>
      <c r="B448" s="252"/>
      <c r="C448" s="252"/>
      <c r="D448" s="252"/>
      <c r="E448" s="252"/>
      <c r="F448" s="252"/>
      <c r="G448" s="252"/>
      <c r="I448" s="265">
        <f t="shared" si="107"/>
        <v>0</v>
      </c>
      <c r="J448" s="255">
        <f t="shared" si="110"/>
        <v>6</v>
      </c>
      <c r="K448" s="343">
        <f t="shared" si="109"/>
        <v>58</v>
      </c>
      <c r="L448" s="356"/>
      <c r="M448" s="356"/>
      <c r="N448" s="357">
        <f t="shared" si="108"/>
        <v>0</v>
      </c>
      <c r="O448" s="358"/>
      <c r="P448" s="358"/>
      <c r="Q448" s="359">
        <f t="shared" si="99"/>
        <v>0</v>
      </c>
      <c r="R448" s="359">
        <f t="shared" si="100"/>
        <v>0</v>
      </c>
      <c r="S448" s="360"/>
      <c r="T448" s="361"/>
      <c r="U448" s="255">
        <f t="shared" si="111"/>
        <v>6</v>
      </c>
      <c r="V448" s="169"/>
      <c r="W448" s="169"/>
      <c r="X448" s="169"/>
      <c r="Y448" s="169"/>
      <c r="Z448" s="169"/>
      <c r="AA448" s="378"/>
      <c r="AB448" s="169"/>
      <c r="AC448" s="169"/>
      <c r="AD448" s="169"/>
      <c r="AE448" s="371"/>
      <c r="AF448" s="371"/>
      <c r="AG448" s="371"/>
      <c r="AH448" s="169"/>
      <c r="AI448" s="169"/>
      <c r="AJ448" s="169"/>
      <c r="AK448" s="169"/>
      <c r="AL448" s="169"/>
      <c r="AM448" s="371"/>
      <c r="AN448" s="167"/>
      <c r="AO448" s="176"/>
      <c r="AP448" s="176"/>
    </row>
    <row r="449" spans="1:44" s="253" customFormat="1" ht="21" hidden="1" customHeight="1">
      <c r="A449" s="252"/>
      <c r="B449" s="252"/>
      <c r="C449" s="252"/>
      <c r="D449" s="252"/>
      <c r="E449" s="252"/>
      <c r="F449" s="252"/>
      <c r="G449" s="252"/>
      <c r="I449" s="265">
        <f t="shared" si="107"/>
        <v>0</v>
      </c>
      <c r="J449" s="255">
        <f t="shared" si="110"/>
        <v>6</v>
      </c>
      <c r="K449" s="343">
        <f t="shared" si="109"/>
        <v>59</v>
      </c>
      <c r="L449" s="356"/>
      <c r="M449" s="356"/>
      <c r="N449" s="357">
        <f>IF(O449+P449&gt;0,$W$377,)</f>
        <v>0</v>
      </c>
      <c r="O449" s="358"/>
      <c r="P449" s="358"/>
      <c r="Q449" s="359">
        <f>ROUND(O449*50,0)</f>
        <v>0</v>
      </c>
      <c r="R449" s="359">
        <f>ROUND(P449*50,0)</f>
        <v>0</v>
      </c>
      <c r="S449" s="360"/>
      <c r="T449" s="361"/>
      <c r="U449" s="255">
        <f t="shared" si="111"/>
        <v>6</v>
      </c>
      <c r="V449" s="169"/>
      <c r="W449" s="169"/>
      <c r="X449" s="169"/>
      <c r="Y449" s="169"/>
      <c r="Z449" s="169"/>
      <c r="AA449" s="378"/>
      <c r="AB449" s="169"/>
      <c r="AC449" s="169"/>
      <c r="AD449" s="169"/>
      <c r="AE449" s="371"/>
      <c r="AF449" s="371"/>
      <c r="AG449" s="371"/>
      <c r="AH449" s="169"/>
      <c r="AI449" s="169"/>
      <c r="AJ449" s="169"/>
      <c r="AK449" s="169"/>
      <c r="AL449" s="169"/>
      <c r="AM449" s="258"/>
      <c r="AO449" s="176"/>
      <c r="AP449" s="167"/>
    </row>
    <row r="450" spans="1:44" s="253" customFormat="1" ht="21" hidden="1" customHeight="1" thickBot="1">
      <c r="A450" s="252"/>
      <c r="B450" s="252"/>
      <c r="C450" s="252"/>
      <c r="D450" s="252"/>
      <c r="E450" s="252"/>
      <c r="F450" s="252"/>
      <c r="G450" s="252"/>
      <c r="I450" s="265">
        <f t="shared" si="107"/>
        <v>0</v>
      </c>
      <c r="J450" s="255">
        <f t="shared" si="110"/>
        <v>6</v>
      </c>
      <c r="K450" s="379">
        <f t="shared" si="109"/>
        <v>60</v>
      </c>
      <c r="L450" s="356"/>
      <c r="M450" s="356"/>
      <c r="N450" s="380">
        <f>IF(O450+P450&gt;0,$W$377,)</f>
        <v>0</v>
      </c>
      <c r="O450" s="381"/>
      <c r="P450" s="381"/>
      <c r="Q450" s="382">
        <f>ROUND(O450*50,0)</f>
        <v>0</v>
      </c>
      <c r="R450" s="382">
        <f>ROUND(P450*50,0)</f>
        <v>0</v>
      </c>
      <c r="S450" s="383"/>
      <c r="T450" s="384"/>
      <c r="U450" s="255">
        <f t="shared" si="111"/>
        <v>6</v>
      </c>
      <c r="V450" s="169"/>
      <c r="W450" s="169"/>
      <c r="X450" s="169"/>
      <c r="Y450" s="169"/>
      <c r="Z450" s="169"/>
      <c r="AA450" s="378"/>
      <c r="AB450" s="169"/>
      <c r="AC450" s="169"/>
      <c r="AD450" s="169"/>
      <c r="AE450" s="371"/>
      <c r="AF450" s="371"/>
      <c r="AG450" s="371"/>
      <c r="AH450" s="169"/>
      <c r="AI450" s="169"/>
      <c r="AJ450" s="169"/>
      <c r="AK450" s="169"/>
      <c r="AL450" s="169"/>
      <c r="AM450" s="258"/>
      <c r="AO450" s="176"/>
      <c r="AP450" s="167"/>
    </row>
    <row r="451" spans="1:44" ht="30" customHeight="1" thickBot="1">
      <c r="I451" s="952">
        <f t="shared" ref="I451:I461" si="112">IF(Q$454&gt;0,1,0)</f>
        <v>1</v>
      </c>
      <c r="J451" s="941">
        <f>IF($Q$454&gt;0,7,)</f>
        <v>7</v>
      </c>
      <c r="K451" s="2477" t="s">
        <v>891</v>
      </c>
      <c r="L451" s="2477"/>
      <c r="M451" s="2477"/>
      <c r="N451" s="2477"/>
      <c r="O451" s="2477"/>
      <c r="P451" s="2477"/>
      <c r="Q451" s="2477"/>
      <c r="R451" s="2477"/>
      <c r="S451" s="2477"/>
      <c r="T451" s="2477"/>
      <c r="U451" s="941">
        <f t="shared" ref="U451:U471" si="113">IF($Q$454&gt;0,7,)</f>
        <v>7</v>
      </c>
      <c r="V451" s="1074" t="s">
        <v>833</v>
      </c>
      <c r="AF451" s="947" t="s">
        <v>834</v>
      </c>
      <c r="AG451" s="948"/>
      <c r="AH451" s="948"/>
      <c r="AI451" s="948"/>
      <c r="AJ451" s="949"/>
      <c r="AN451" s="950"/>
      <c r="AO451" s="950"/>
      <c r="AP451" s="963"/>
    </row>
    <row r="452" spans="1:44" ht="21" customHeight="1" thickBot="1">
      <c r="I452" s="952">
        <f t="shared" si="112"/>
        <v>1</v>
      </c>
      <c r="J452" s="941">
        <f t="shared" ref="J452:J525" si="114">IF($Q$454&gt;0,7,)</f>
        <v>7</v>
      </c>
      <c r="K452" s="2478" t="s">
        <v>955</v>
      </c>
      <c r="L452" s="2478"/>
      <c r="M452" s="2478"/>
      <c r="N452" s="2478"/>
      <c r="O452" s="2478"/>
      <c r="P452" s="2478"/>
      <c r="Q452" s="2478"/>
      <c r="R452" s="2478"/>
      <c r="S452" s="2478"/>
      <c r="T452" s="2478"/>
      <c r="U452" s="941">
        <f t="shared" si="113"/>
        <v>7</v>
      </c>
      <c r="V452" s="1075" t="s">
        <v>861</v>
      </c>
      <c r="W452" s="1076">
        <v>200</v>
      </c>
      <c r="X452" s="955"/>
      <c r="Y452" s="955" t="s">
        <v>2450</v>
      </c>
      <c r="Z452" s="1785">
        <v>0</v>
      </c>
      <c r="AA452" s="957"/>
      <c r="AB452" s="956"/>
      <c r="AC452" s="958"/>
      <c r="AD452" s="959"/>
      <c r="AE452" s="565"/>
      <c r="AF452" s="960" t="s">
        <v>862</v>
      </c>
      <c r="AG452" s="961" t="s">
        <v>863</v>
      </c>
      <c r="AH452" s="961" t="s">
        <v>864</v>
      </c>
      <c r="AI452" s="962" t="s">
        <v>865</v>
      </c>
      <c r="AJ452" s="949"/>
      <c r="AN452" s="950"/>
      <c r="AO452" s="950"/>
      <c r="AP452" s="963"/>
    </row>
    <row r="453" spans="1:44" ht="21" customHeight="1">
      <c r="I453" s="952">
        <f t="shared" si="112"/>
        <v>1</v>
      </c>
      <c r="J453" s="941">
        <f t="shared" si="114"/>
        <v>7</v>
      </c>
      <c r="K453" s="964" t="s">
        <v>956</v>
      </c>
      <c r="L453" s="965" t="s">
        <v>957</v>
      </c>
      <c r="M453" s="966" t="s">
        <v>1653</v>
      </c>
      <c r="N453" s="965" t="s">
        <v>958</v>
      </c>
      <c r="O453" s="966" t="s">
        <v>959</v>
      </c>
      <c r="P453" s="965" t="s">
        <v>960</v>
      </c>
      <c r="Q453" s="965" t="s">
        <v>961</v>
      </c>
      <c r="R453" s="965" t="s">
        <v>962</v>
      </c>
      <c r="S453" s="965" t="s">
        <v>963</v>
      </c>
      <c r="T453" s="967" t="s">
        <v>964</v>
      </c>
      <c r="U453" s="941">
        <f t="shared" si="113"/>
        <v>7</v>
      </c>
      <c r="V453" s="1077" t="s">
        <v>866</v>
      </c>
      <c r="W453" s="969">
        <v>309</v>
      </c>
      <c r="X453" s="970"/>
      <c r="Y453" s="970"/>
      <c r="Z453" s="971"/>
      <c r="AA453" s="972"/>
      <c r="AB453" s="971"/>
      <c r="AC453" s="973"/>
      <c r="AD453" s="974"/>
      <c r="AE453" s="565"/>
      <c r="AF453" s="975" t="s">
        <v>867</v>
      </c>
      <c r="AG453" s="976" t="s">
        <v>868</v>
      </c>
      <c r="AH453" s="976" t="s">
        <v>869</v>
      </c>
      <c r="AI453" s="977" t="s">
        <v>870</v>
      </c>
      <c r="AJ453" s="949"/>
      <c r="AN453" s="950"/>
      <c r="AO453" s="950"/>
      <c r="AP453" s="963"/>
    </row>
    <row r="454" spans="1:44" ht="21" customHeight="1" thickBot="1">
      <c r="I454" s="952">
        <f t="shared" si="112"/>
        <v>1</v>
      </c>
      <c r="J454" s="941">
        <f t="shared" si="114"/>
        <v>7</v>
      </c>
      <c r="K454" s="1638" t="str">
        <f>V457</f>
        <v>64-0</v>
      </c>
      <c r="L454" s="983" t="str">
        <f>W457</f>
        <v>24-3</v>
      </c>
      <c r="M454" s="983" t="str">
        <f>X457</f>
        <v>단양</v>
      </c>
      <c r="N454" s="983" t="str">
        <f>Y457</f>
        <v>어상천</v>
      </c>
      <c r="O454" s="983" t="str">
        <f>Z457</f>
        <v>방북</v>
      </c>
      <c r="P454" s="980" t="str">
        <f>IF(COUNTA(Y459:Y466)&gt;1,CONCATENATE(V459,"번지 외 ",COUNTA(Y459:Y466)-1,"필지"),CONCATENATE(V459,"번지"))</f>
        <v>산32번지</v>
      </c>
      <c r="Q454" s="981">
        <f>+Y467</f>
        <v>0.2</v>
      </c>
      <c r="R454" s="982" t="s">
        <v>616</v>
      </c>
      <c r="S454" s="983">
        <f>COUNT(L462:L474)</f>
        <v>1</v>
      </c>
      <c r="T454" s="984">
        <f>200*S454</f>
        <v>200</v>
      </c>
      <c r="U454" s="941">
        <f t="shared" si="113"/>
        <v>7</v>
      </c>
      <c r="V454" s="1077" t="s">
        <v>871</v>
      </c>
      <c r="W454" s="969">
        <v>334</v>
      </c>
      <c r="X454" s="970"/>
      <c r="Y454" s="970"/>
      <c r="Z454" s="971"/>
      <c r="AA454" s="972"/>
      <c r="AB454" s="971"/>
      <c r="AC454" s="973"/>
      <c r="AD454" s="974"/>
      <c r="AE454" s="565"/>
      <c r="AF454" s="975" t="s">
        <v>872</v>
      </c>
      <c r="AG454" s="976" t="s">
        <v>873</v>
      </c>
      <c r="AH454" s="985" t="s">
        <v>874</v>
      </c>
      <c r="AI454" s="977" t="s">
        <v>875</v>
      </c>
      <c r="AJ454" s="949"/>
      <c r="AN454" s="1020"/>
      <c r="AO454" s="950"/>
      <c r="AP454" s="963"/>
    </row>
    <row r="455" spans="1:44" ht="21" customHeight="1" thickBot="1">
      <c r="I455" s="952">
        <f t="shared" si="112"/>
        <v>1</v>
      </c>
      <c r="J455" s="941">
        <f t="shared" si="114"/>
        <v>7</v>
      </c>
      <c r="K455" s="964" t="s">
        <v>974</v>
      </c>
      <c r="L455" s="965" t="s">
        <v>975</v>
      </c>
      <c r="M455" s="965" t="s">
        <v>976</v>
      </c>
      <c r="N455" s="965" t="s">
        <v>977</v>
      </c>
      <c r="O455" s="965" t="s">
        <v>978</v>
      </c>
      <c r="P455" s="986" t="s">
        <v>979</v>
      </c>
      <c r="Q455" s="986" t="s">
        <v>980</v>
      </c>
      <c r="R455" s="987" t="s">
        <v>981</v>
      </c>
      <c r="S455" s="988" t="s">
        <v>982</v>
      </c>
      <c r="T455" s="967" t="s">
        <v>983</v>
      </c>
      <c r="U455" s="941">
        <f t="shared" si="113"/>
        <v>7</v>
      </c>
      <c r="V455" s="1078" t="s">
        <v>876</v>
      </c>
      <c r="W455" s="990">
        <v>28.1</v>
      </c>
      <c r="X455" s="1079"/>
      <c r="Y455" s="1079"/>
      <c r="Z455" s="1080"/>
      <c r="AA455" s="1081"/>
      <c r="AB455" s="1080"/>
      <c r="AC455" s="1082"/>
      <c r="AD455" s="1083"/>
      <c r="AE455" s="565"/>
      <c r="AF455" s="975" t="s">
        <v>877</v>
      </c>
      <c r="AG455" s="996" t="s">
        <v>878</v>
      </c>
      <c r="AH455" s="997" t="s">
        <v>879</v>
      </c>
      <c r="AI455" s="977" t="s">
        <v>880</v>
      </c>
      <c r="AJ455" s="949"/>
      <c r="AN455" s="1020"/>
      <c r="AO455" s="950"/>
      <c r="AP455" s="963"/>
    </row>
    <row r="456" spans="1:44" ht="21" customHeight="1" thickBot="1">
      <c r="I456" s="952">
        <f t="shared" si="112"/>
        <v>1</v>
      </c>
      <c r="J456" s="941">
        <f t="shared" si="114"/>
        <v>7</v>
      </c>
      <c r="K456" s="998" t="str">
        <f>Z459</f>
        <v>밤나무</v>
      </c>
      <c r="L456" s="999" t="str">
        <f>AA459</f>
        <v>R2 H1.5</v>
      </c>
      <c r="M456" s="1000">
        <f>AC459</f>
        <v>2025</v>
      </c>
      <c r="N456" s="1001">
        <f>AB468</f>
        <v>350</v>
      </c>
      <c r="O456" s="1002">
        <f>IF((Q460+R460)&gt;0,ROUND((Q460/(Q460+R460)),4),0)</f>
        <v>0.71430000000000005</v>
      </c>
      <c r="P456" s="1003" t="str">
        <f>IF(W455&lt;=15,AI453,IF(W455&gt;30,AI455,AI454))</f>
        <v>중 (15˚ ~ 30˚)</v>
      </c>
      <c r="Q456" s="1004" t="str">
        <f>AF461</f>
        <v>개소당3ha이상</v>
      </c>
      <c r="R456" s="1005" t="s">
        <v>2163</v>
      </c>
      <c r="S456" s="1006">
        <f>W455</f>
        <v>28.1</v>
      </c>
      <c r="T456" s="1007">
        <f>ROUND(N456/10000*N462,0)</f>
        <v>7</v>
      </c>
      <c r="U456" s="941">
        <f t="shared" si="113"/>
        <v>7</v>
      </c>
      <c r="V456" s="1084">
        <v>0</v>
      </c>
      <c r="W456" s="1084"/>
      <c r="X456" s="1084"/>
      <c r="Y456" s="1084"/>
      <c r="Z456" s="1084"/>
      <c r="AA456" s="1085"/>
      <c r="AB456" s="1084"/>
      <c r="AC456" s="1084"/>
      <c r="AD456" s="1084"/>
      <c r="AE456" s="565"/>
      <c r="AF456" s="975" t="s">
        <v>881</v>
      </c>
      <c r="AG456" s="976"/>
      <c r="AH456" s="1008"/>
      <c r="AI456" s="977"/>
      <c r="AJ456" s="949"/>
      <c r="AN456" s="950"/>
      <c r="AO456" s="950"/>
      <c r="AP456" s="963"/>
    </row>
    <row r="457" spans="1:44" ht="21" customHeight="1" thickBot="1">
      <c r="I457" s="952">
        <f t="shared" si="112"/>
        <v>1</v>
      </c>
      <c r="J457" s="941">
        <f t="shared" si="114"/>
        <v>7</v>
      </c>
      <c r="K457" s="2479" t="s">
        <v>941</v>
      </c>
      <c r="L457" s="2479"/>
      <c r="M457" s="2479"/>
      <c r="N457" s="2479"/>
      <c r="O457" s="2479"/>
      <c r="P457" s="2479"/>
      <c r="Q457" s="2479"/>
      <c r="R457" s="2479"/>
      <c r="S457" s="2479"/>
      <c r="T457" s="2479"/>
      <c r="U457" s="941">
        <f t="shared" si="113"/>
        <v>7</v>
      </c>
      <c r="V457" s="1009" t="s">
        <v>2447</v>
      </c>
      <c r="W457" s="1784" t="s">
        <v>2480</v>
      </c>
      <c r="X457" s="1009" t="s">
        <v>2442</v>
      </c>
      <c r="Y457" s="1009" t="s">
        <v>2444</v>
      </c>
      <c r="Z457" s="1010" t="s">
        <v>2448</v>
      </c>
      <c r="AE457" s="565"/>
      <c r="AF457" s="975"/>
      <c r="AG457" s="976"/>
      <c r="AH457" s="1008"/>
      <c r="AI457" s="977"/>
      <c r="AJ457" s="949"/>
      <c r="AN457" s="950"/>
      <c r="AO457" s="950"/>
      <c r="AP457" s="963"/>
    </row>
    <row r="458" spans="1:44" ht="21" customHeight="1" thickBot="1">
      <c r="I458" s="952">
        <f t="shared" si="112"/>
        <v>1</v>
      </c>
      <c r="J458" s="941">
        <f t="shared" si="114"/>
        <v>7</v>
      </c>
      <c r="K458" s="2480" t="s">
        <v>942</v>
      </c>
      <c r="L458" s="2482" t="s">
        <v>943</v>
      </c>
      <c r="M458" s="2484" t="s">
        <v>944</v>
      </c>
      <c r="N458" s="2484" t="s">
        <v>945</v>
      </c>
      <c r="O458" s="2476" t="s">
        <v>946</v>
      </c>
      <c r="P458" s="2476"/>
      <c r="Q458" s="2476" t="s">
        <v>947</v>
      </c>
      <c r="R458" s="2476"/>
      <c r="S458" s="2472" t="s">
        <v>1162</v>
      </c>
      <c r="T458" s="2473"/>
      <c r="U458" s="941">
        <f t="shared" si="113"/>
        <v>7</v>
      </c>
      <c r="V458" s="1075" t="s">
        <v>837</v>
      </c>
      <c r="W458" s="1086" t="s">
        <v>838</v>
      </c>
      <c r="X458" s="1086" t="s">
        <v>835</v>
      </c>
      <c r="Y458" s="1086" t="s">
        <v>890</v>
      </c>
      <c r="Z458" s="1086" t="s">
        <v>568</v>
      </c>
      <c r="AA458" s="1087" t="s">
        <v>902</v>
      </c>
      <c r="AB458" s="1086" t="s">
        <v>836</v>
      </c>
      <c r="AC458" s="1088" t="s">
        <v>562</v>
      </c>
      <c r="AD458" s="1015" t="s">
        <v>1147</v>
      </c>
      <c r="AE458" s="565"/>
      <c r="AF458" s="1016"/>
      <c r="AG458" s="1017"/>
      <c r="AH458" s="1018"/>
      <c r="AI458" s="1019"/>
      <c r="AJ458" s="1020"/>
      <c r="AN458" s="950"/>
      <c r="AO458" s="565"/>
      <c r="AP458" s="963"/>
    </row>
    <row r="459" spans="1:44" ht="21" customHeight="1" thickBot="1">
      <c r="I459" s="952">
        <f t="shared" si="112"/>
        <v>1</v>
      </c>
      <c r="J459" s="941">
        <f t="shared" si="114"/>
        <v>7</v>
      </c>
      <c r="K459" s="2481"/>
      <c r="L459" s="2483"/>
      <c r="M459" s="2485"/>
      <c r="N459" s="2485"/>
      <c r="O459" s="1021" t="s">
        <v>950</v>
      </c>
      <c r="P459" s="1022" t="s">
        <v>951</v>
      </c>
      <c r="Q459" s="1022" t="s">
        <v>950</v>
      </c>
      <c r="R459" s="1023" t="s">
        <v>951</v>
      </c>
      <c r="S459" s="2474"/>
      <c r="T459" s="2475"/>
      <c r="U459" s="941">
        <f t="shared" si="113"/>
        <v>7</v>
      </c>
      <c r="V459" s="1024" t="s">
        <v>2524</v>
      </c>
      <c r="W459" s="1691">
        <v>17.440000000000001</v>
      </c>
      <c r="X459" s="1691">
        <v>0.2</v>
      </c>
      <c r="Y459" s="1691">
        <v>0.2</v>
      </c>
      <c r="Z459" s="1691" t="s">
        <v>2465</v>
      </c>
      <c r="AA459" s="1692" t="s">
        <v>2482</v>
      </c>
      <c r="AB459" s="1691">
        <v>350</v>
      </c>
      <c r="AC459" s="1693">
        <v>2025</v>
      </c>
      <c r="AD459" s="1028" t="s">
        <v>2182</v>
      </c>
      <c r="AE459" s="565"/>
      <c r="AF459" s="948"/>
      <c r="AG459" s="948"/>
      <c r="AH459" s="948"/>
      <c r="AI459" s="1029"/>
      <c r="AJ459" s="1020"/>
      <c r="AN459" s="950"/>
      <c r="AO459" s="565"/>
      <c r="AP459" s="963"/>
    </row>
    <row r="460" spans="1:44" ht="21" customHeight="1">
      <c r="I460" s="952">
        <f t="shared" si="112"/>
        <v>1</v>
      </c>
      <c r="J460" s="941">
        <f t="shared" si="114"/>
        <v>7</v>
      </c>
      <c r="K460" s="1030" t="s">
        <v>953</v>
      </c>
      <c r="L460" s="1031"/>
      <c r="M460" s="1031"/>
      <c r="N460" s="1032">
        <f>N461/S454</f>
        <v>200</v>
      </c>
      <c r="O460" s="1033">
        <f>ROUND(O461/S454,1)</f>
        <v>5</v>
      </c>
      <c r="P460" s="1033">
        <f>ROUND(P461/S454,1)</f>
        <v>2</v>
      </c>
      <c r="Q460" s="1032">
        <f>ROUND(Q461/S454,0)</f>
        <v>250</v>
      </c>
      <c r="R460" s="1032">
        <f>ROUND(R461/S454,0)</f>
        <v>100</v>
      </c>
      <c r="S460" s="1034"/>
      <c r="T460" s="1035"/>
      <c r="U460" s="941">
        <f t="shared" si="113"/>
        <v>7</v>
      </c>
      <c r="V460" s="1036"/>
      <c r="W460" s="1037"/>
      <c r="X460" s="1037"/>
      <c r="Y460" s="1037"/>
      <c r="Z460" s="1025"/>
      <c r="AA460" s="1026"/>
      <c r="AB460" s="1025"/>
      <c r="AC460" s="1027"/>
      <c r="AD460" s="1028"/>
      <c r="AE460" s="565"/>
      <c r="AF460" s="960" t="s">
        <v>882</v>
      </c>
      <c r="AG460" s="961" t="s">
        <v>883</v>
      </c>
      <c r="AH460" s="1012" t="s">
        <v>884</v>
      </c>
      <c r="AI460" s="1038"/>
      <c r="AJ460" s="949"/>
      <c r="AN460" s="1020"/>
      <c r="AO460" s="565"/>
      <c r="AP460" s="963"/>
    </row>
    <row r="461" spans="1:44" ht="21" customHeight="1">
      <c r="I461" s="952">
        <f t="shared" si="112"/>
        <v>1</v>
      </c>
      <c r="J461" s="941">
        <f t="shared" si="114"/>
        <v>7</v>
      </c>
      <c r="K461" s="1030" t="s">
        <v>832</v>
      </c>
      <c r="L461" s="1031"/>
      <c r="M461" s="1031"/>
      <c r="N461" s="1039">
        <f>SUM(N462:N525)</f>
        <v>200</v>
      </c>
      <c r="O461" s="1039">
        <f>SUM(O462:O525)</f>
        <v>5</v>
      </c>
      <c r="P461" s="1039">
        <f>SUM(P462:P525)</f>
        <v>2</v>
      </c>
      <c r="Q461" s="1039">
        <f>SUM(Q462:Q525)</f>
        <v>250</v>
      </c>
      <c r="R461" s="1039">
        <f>SUM(R462:R525)</f>
        <v>100</v>
      </c>
      <c r="S461" s="1040"/>
      <c r="T461" s="1041"/>
      <c r="U461" s="941">
        <f t="shared" si="113"/>
        <v>7</v>
      </c>
      <c r="V461" s="1036"/>
      <c r="W461" s="1025"/>
      <c r="X461" s="1025"/>
      <c r="Y461" s="1025"/>
      <c r="Z461" s="1025"/>
      <c r="AA461" s="1026"/>
      <c r="AB461" s="1025"/>
      <c r="AC461" s="1027"/>
      <c r="AD461" s="1028"/>
      <c r="AE461" s="565"/>
      <c r="AF461" s="975" t="s">
        <v>2414</v>
      </c>
      <c r="AG461" s="976" t="s">
        <v>1151</v>
      </c>
      <c r="AH461" s="1042">
        <v>0</v>
      </c>
      <c r="AI461" s="1043"/>
      <c r="AJ461" s="949"/>
      <c r="AN461" s="1020"/>
      <c r="AO461" s="565"/>
      <c r="AP461" s="963"/>
    </row>
    <row r="462" spans="1:44" ht="21" customHeight="1">
      <c r="I462" s="952">
        <f>IF((O$462+P$462)&gt;0,1,0)</f>
        <v>1</v>
      </c>
      <c r="J462" s="941">
        <f t="shared" si="114"/>
        <v>7</v>
      </c>
      <c r="K462" s="1030">
        <v>1</v>
      </c>
      <c r="L462" s="1044">
        <v>319954</v>
      </c>
      <c r="M462" s="1044">
        <v>498936</v>
      </c>
      <c r="N462" s="1052">
        <f>IF(O462+P462&gt;0,$W$452,)</f>
        <v>200</v>
      </c>
      <c r="O462" s="1053">
        <v>5</v>
      </c>
      <c r="P462" s="1053">
        <v>2</v>
      </c>
      <c r="Q462" s="1054">
        <f t="shared" ref="Q462:Q468" si="115">ROUND(O462*50,0)</f>
        <v>250</v>
      </c>
      <c r="R462" s="1054">
        <f t="shared" ref="R462:R468" si="116">ROUND(P462*50,0)</f>
        <v>100</v>
      </c>
      <c r="S462" s="1047"/>
      <c r="T462" s="1048"/>
      <c r="U462" s="941">
        <f t="shared" si="113"/>
        <v>7</v>
      </c>
      <c r="V462" s="1036"/>
      <c r="W462" s="1025"/>
      <c r="X462" s="1025"/>
      <c r="Y462" s="1025"/>
      <c r="Z462" s="1025"/>
      <c r="AA462" s="1026"/>
      <c r="AB462" s="1025"/>
      <c r="AC462" s="1027"/>
      <c r="AD462" s="1028"/>
      <c r="AE462" s="565"/>
      <c r="AF462" s="975" t="s">
        <v>2415</v>
      </c>
      <c r="AG462" s="976" t="s">
        <v>887</v>
      </c>
      <c r="AH462" s="1049">
        <v>0.05</v>
      </c>
      <c r="AI462" s="1043"/>
      <c r="AJ462" s="949"/>
      <c r="AM462" s="819"/>
      <c r="AN462" s="963"/>
      <c r="AO462" s="565"/>
      <c r="AP462" s="963"/>
      <c r="AQ462" s="819"/>
    </row>
    <row r="463" spans="1:44" ht="21" customHeight="1">
      <c r="I463" s="952">
        <f t="shared" ref="I463:I475" si="117">IF((O$462+P$462)&gt;0,1,0)</f>
        <v>1</v>
      </c>
      <c r="J463" s="941">
        <f t="shared" si="114"/>
        <v>7</v>
      </c>
      <c r="K463" s="1030">
        <f t="shared" ref="K463:K468" si="118">+K462+1</f>
        <v>2</v>
      </c>
      <c r="L463" s="1044"/>
      <c r="M463" s="1044"/>
      <c r="N463" s="1052">
        <f>IF(O463+P463&gt;0,$W$452,)</f>
        <v>0</v>
      </c>
      <c r="O463" s="1053"/>
      <c r="P463" s="1053"/>
      <c r="Q463" s="1054">
        <f t="shared" si="115"/>
        <v>0</v>
      </c>
      <c r="R463" s="1054">
        <f t="shared" si="116"/>
        <v>0</v>
      </c>
      <c r="S463" s="1047"/>
      <c r="T463" s="1048"/>
      <c r="U463" s="941">
        <f t="shared" si="113"/>
        <v>7</v>
      </c>
      <c r="V463" s="1036"/>
      <c r="W463" s="1025"/>
      <c r="X463" s="1025"/>
      <c r="Y463" s="1025"/>
      <c r="Z463" s="1025"/>
      <c r="AA463" s="1026"/>
      <c r="AB463" s="1025"/>
      <c r="AC463" s="1027"/>
      <c r="AD463" s="1028"/>
      <c r="AE463" s="565"/>
      <c r="AF463" s="975" t="s">
        <v>2416</v>
      </c>
      <c r="AG463" s="976" t="s">
        <v>1150</v>
      </c>
      <c r="AH463" s="1049">
        <v>0.1</v>
      </c>
      <c r="AI463" s="1050"/>
      <c r="AJ463" s="949"/>
      <c r="AN463" s="963"/>
      <c r="AO463" s="565"/>
      <c r="AP463" s="963"/>
    </row>
    <row r="464" spans="1:44" ht="21" customHeight="1">
      <c r="I464" s="952">
        <f t="shared" si="117"/>
        <v>1</v>
      </c>
      <c r="J464" s="941">
        <f t="shared" si="114"/>
        <v>7</v>
      </c>
      <c r="K464" s="1030">
        <f t="shared" si="118"/>
        <v>3</v>
      </c>
      <c r="L464" s="1044"/>
      <c r="M464" s="1044"/>
      <c r="N464" s="1052">
        <f>IF(O464+P464&gt;0,$W$377,)</f>
        <v>0</v>
      </c>
      <c r="O464" s="1053"/>
      <c r="P464" s="1053"/>
      <c r="Q464" s="1054">
        <f t="shared" si="115"/>
        <v>0</v>
      </c>
      <c r="R464" s="1054">
        <f t="shared" si="116"/>
        <v>0</v>
      </c>
      <c r="S464" s="1047"/>
      <c r="T464" s="1048"/>
      <c r="U464" s="941">
        <f t="shared" si="113"/>
        <v>7</v>
      </c>
      <c r="V464" s="1036"/>
      <c r="W464" s="1025"/>
      <c r="X464" s="1025"/>
      <c r="Y464" s="1025"/>
      <c r="Z464" s="1025"/>
      <c r="AA464" s="1026"/>
      <c r="AB464" s="1025"/>
      <c r="AC464" s="1027"/>
      <c r="AD464" s="1028"/>
      <c r="AE464" s="565"/>
      <c r="AF464" s="975"/>
      <c r="AG464" s="976"/>
      <c r="AH464" s="1051"/>
      <c r="AI464" s="977"/>
      <c r="AJ464" s="1020"/>
      <c r="AM464" s="565"/>
      <c r="AN464" s="963"/>
      <c r="AO464" s="565"/>
      <c r="AP464" s="963"/>
      <c r="AR464" s="819"/>
    </row>
    <row r="465" spans="1:45" ht="21" customHeight="1" thickBot="1">
      <c r="I465" s="952">
        <f t="shared" si="117"/>
        <v>1</v>
      </c>
      <c r="J465" s="941">
        <f t="shared" si="114"/>
        <v>7</v>
      </c>
      <c r="K465" s="1030">
        <f t="shared" si="118"/>
        <v>4</v>
      </c>
      <c r="L465" s="1044"/>
      <c r="M465" s="1044"/>
      <c r="N465" s="1052">
        <f>IF(O465+P465&gt;0,$W$377,)</f>
        <v>0</v>
      </c>
      <c r="O465" s="1053"/>
      <c r="P465" s="1053"/>
      <c r="Q465" s="1054">
        <f t="shared" si="115"/>
        <v>0</v>
      </c>
      <c r="R465" s="1054">
        <f t="shared" si="116"/>
        <v>0</v>
      </c>
      <c r="S465" s="1047"/>
      <c r="T465" s="1048"/>
      <c r="U465" s="941">
        <f t="shared" si="113"/>
        <v>7</v>
      </c>
      <c r="V465" s="1036"/>
      <c r="W465" s="1025"/>
      <c r="X465" s="1025"/>
      <c r="Y465" s="1025"/>
      <c r="Z465" s="1025"/>
      <c r="AA465" s="1026"/>
      <c r="AB465" s="1025"/>
      <c r="AC465" s="1027"/>
      <c r="AD465" s="1028"/>
      <c r="AE465" s="565"/>
      <c r="AF465" s="1016"/>
      <c r="AG465" s="1055"/>
      <c r="AH465" s="1017"/>
      <c r="AI465" s="1019"/>
      <c r="AJ465" s="1020"/>
      <c r="AM465" s="565"/>
      <c r="AN465" s="963"/>
      <c r="AO465" s="565"/>
      <c r="AP465" s="963"/>
    </row>
    <row r="466" spans="1:45" ht="21" customHeight="1">
      <c r="I466" s="952">
        <f t="shared" si="117"/>
        <v>1</v>
      </c>
      <c r="J466" s="941">
        <f t="shared" si="114"/>
        <v>7</v>
      </c>
      <c r="K466" s="1030">
        <f t="shared" si="118"/>
        <v>5</v>
      </c>
      <c r="L466" s="1044"/>
      <c r="M466" s="1044"/>
      <c r="N466" s="1052">
        <f>IF(O466+P466&gt;0,$W$377,)</f>
        <v>0</v>
      </c>
      <c r="O466" s="1053"/>
      <c r="P466" s="1053"/>
      <c r="Q466" s="1054">
        <f t="shared" si="115"/>
        <v>0</v>
      </c>
      <c r="R466" s="1054">
        <f t="shared" si="116"/>
        <v>0</v>
      </c>
      <c r="S466" s="1047"/>
      <c r="T466" s="1048"/>
      <c r="U466" s="941">
        <f t="shared" si="113"/>
        <v>7</v>
      </c>
      <c r="V466" s="1036"/>
      <c r="W466" s="1025"/>
      <c r="X466" s="1025"/>
      <c r="Y466" s="1025"/>
      <c r="Z466" s="1025"/>
      <c r="AA466" s="1026"/>
      <c r="AB466" s="1025"/>
      <c r="AC466" s="1027"/>
      <c r="AD466" s="1028"/>
      <c r="AE466" s="819"/>
      <c r="AF466" s="963"/>
      <c r="AG466" s="963"/>
      <c r="AH466" s="963"/>
      <c r="AI466" s="963"/>
      <c r="AJ466" s="963"/>
      <c r="AK466" s="819"/>
      <c r="AL466" s="819"/>
      <c r="AM466" s="565"/>
      <c r="AN466" s="963"/>
      <c r="AO466" s="963"/>
      <c r="AP466" s="963"/>
      <c r="AS466" s="819"/>
    </row>
    <row r="467" spans="1:45" ht="21" customHeight="1">
      <c r="I467" s="952">
        <f t="shared" si="117"/>
        <v>1</v>
      </c>
      <c r="J467" s="941">
        <f t="shared" si="114"/>
        <v>7</v>
      </c>
      <c r="K467" s="1030">
        <f t="shared" si="118"/>
        <v>6</v>
      </c>
      <c r="L467" s="1044"/>
      <c r="M467" s="1044"/>
      <c r="N467" s="1052">
        <f>IF(O467+P467&gt;0,$W$377,)</f>
        <v>0</v>
      </c>
      <c r="O467" s="1053"/>
      <c r="P467" s="1053"/>
      <c r="Q467" s="1054">
        <f t="shared" si="115"/>
        <v>0</v>
      </c>
      <c r="R467" s="1054">
        <f t="shared" si="116"/>
        <v>0</v>
      </c>
      <c r="S467" s="1047"/>
      <c r="T467" s="1048"/>
      <c r="U467" s="941">
        <f t="shared" si="113"/>
        <v>7</v>
      </c>
      <c r="V467" s="968" t="s">
        <v>832</v>
      </c>
      <c r="W467" s="1056">
        <f>SUM(W459:W466)</f>
        <v>17.440000000000001</v>
      </c>
      <c r="X467" s="1056">
        <f>SUM(X459:X466)</f>
        <v>0.2</v>
      </c>
      <c r="Y467" s="1056">
        <f>SUM(Y459:Y466)</f>
        <v>0.2</v>
      </c>
      <c r="Z467" s="1057"/>
      <c r="AA467" s="1058"/>
      <c r="AB467" s="1056">
        <f>SUM(AB459:AB466)</f>
        <v>350</v>
      </c>
      <c r="AC467" s="1059"/>
      <c r="AD467" s="1060"/>
      <c r="AE467" s="1061"/>
      <c r="AF467" s="565"/>
      <c r="AG467" s="565"/>
      <c r="AH467" s="565"/>
      <c r="AI467" s="565"/>
      <c r="AJ467" s="565"/>
      <c r="AM467" s="565"/>
      <c r="AN467" s="963"/>
      <c r="AO467" s="963"/>
      <c r="AP467" s="963"/>
    </row>
    <row r="468" spans="1:45" s="819" customFormat="1" ht="21" customHeight="1" thickBot="1">
      <c r="A468" s="372"/>
      <c r="B468" s="372"/>
      <c r="C468" s="372"/>
      <c r="D468" s="372"/>
      <c r="E468" s="372"/>
      <c r="F468" s="372"/>
      <c r="G468" s="372"/>
      <c r="H468" s="167"/>
      <c r="I468" s="952">
        <f t="shared" si="117"/>
        <v>1</v>
      </c>
      <c r="J468" s="941">
        <f t="shared" si="114"/>
        <v>7</v>
      </c>
      <c r="K468" s="1030">
        <f t="shared" si="118"/>
        <v>7</v>
      </c>
      <c r="L468" s="1044"/>
      <c r="M468" s="1044"/>
      <c r="N468" s="1052">
        <f>IF(O468+P468&gt;0,$W$377,)</f>
        <v>0</v>
      </c>
      <c r="O468" s="1053"/>
      <c r="P468" s="1053"/>
      <c r="Q468" s="1054">
        <f t="shared" si="115"/>
        <v>0</v>
      </c>
      <c r="R468" s="1054">
        <f t="shared" si="116"/>
        <v>0</v>
      </c>
      <c r="S468" s="1047"/>
      <c r="T468" s="1048"/>
      <c r="U468" s="941">
        <f t="shared" si="113"/>
        <v>7</v>
      </c>
      <c r="V468" s="1062" t="s">
        <v>889</v>
      </c>
      <c r="W468" s="1063"/>
      <c r="X468" s="1063"/>
      <c r="Y468" s="1063"/>
      <c r="Z468" s="1063"/>
      <c r="AA468" s="1064"/>
      <c r="AB468" s="1063">
        <f>IF(AB467&gt;0,ROUND(AB467/COUNTA(AB459:AB466),0),)</f>
        <v>350</v>
      </c>
      <c r="AC468" s="1065"/>
      <c r="AD468" s="1066"/>
      <c r="AE468" s="1061"/>
      <c r="AF468" s="1061"/>
      <c r="AG468" s="1061"/>
      <c r="AH468" s="565"/>
      <c r="AI468" s="565"/>
      <c r="AJ468" s="565"/>
      <c r="AK468" s="565"/>
      <c r="AL468" s="565"/>
      <c r="AM468" s="565"/>
      <c r="AN468" s="963"/>
      <c r="AO468" s="963"/>
      <c r="AP468" s="963"/>
      <c r="AQ468" s="951"/>
      <c r="AR468" s="951"/>
      <c r="AS468" s="951"/>
    </row>
    <row r="469" spans="1:45" ht="21" customHeight="1">
      <c r="I469" s="952">
        <f t="shared" si="117"/>
        <v>1</v>
      </c>
      <c r="J469" s="941">
        <f t="shared" si="114"/>
        <v>7</v>
      </c>
      <c r="K469" s="1030">
        <f t="shared" ref="K469:K475" si="119">+K468+1</f>
        <v>8</v>
      </c>
      <c r="L469" s="1044"/>
      <c r="M469" s="1044"/>
      <c r="N469" s="1052">
        <f>IF(O469+P469&gt;0,$W$452,)</f>
        <v>0</v>
      </c>
      <c r="O469" s="1053"/>
      <c r="P469" s="1053"/>
      <c r="Q469" s="1054">
        <f>ROUND(O469*50,0)</f>
        <v>0</v>
      </c>
      <c r="R469" s="1054">
        <f>ROUND(P469*50,0)</f>
        <v>0</v>
      </c>
      <c r="S469" s="1047"/>
      <c r="T469" s="1048"/>
      <c r="U469" s="941">
        <f t="shared" si="113"/>
        <v>7</v>
      </c>
      <c r="V469" s="565"/>
      <c r="W469" s="565"/>
      <c r="X469" s="565"/>
      <c r="Y469" s="565"/>
      <c r="Z469" s="565"/>
      <c r="AA469" s="1067"/>
      <c r="AB469" s="565"/>
      <c r="AC469" s="565"/>
      <c r="AD469" s="565"/>
      <c r="AE469" s="1061"/>
      <c r="AF469" s="1061"/>
      <c r="AG469" s="1061"/>
      <c r="AH469" s="565"/>
      <c r="AI469" s="565"/>
      <c r="AJ469" s="565"/>
      <c r="AK469" s="565"/>
      <c r="AL469" s="565"/>
      <c r="AM469" s="565"/>
      <c r="AN469" s="963"/>
      <c r="AO469" s="963"/>
      <c r="AP469" s="963"/>
    </row>
    <row r="470" spans="1:45" ht="21" customHeight="1">
      <c r="I470" s="952">
        <f t="shared" si="117"/>
        <v>1</v>
      </c>
      <c r="J470" s="941">
        <f t="shared" si="114"/>
        <v>7</v>
      </c>
      <c r="K470" s="1030">
        <f t="shared" si="119"/>
        <v>9</v>
      </c>
      <c r="L470" s="1044"/>
      <c r="M470" s="1044"/>
      <c r="N470" s="1052">
        <f>IF(O470+P470&gt;0,$W$452,)</f>
        <v>0</v>
      </c>
      <c r="O470" s="1053"/>
      <c r="P470" s="1053"/>
      <c r="Q470" s="1054">
        <f>ROUND(O470*50,0)</f>
        <v>0</v>
      </c>
      <c r="R470" s="1054">
        <f>ROUND(P470*50,0)</f>
        <v>0</v>
      </c>
      <c r="S470" s="1047"/>
      <c r="T470" s="1048"/>
      <c r="U470" s="941">
        <f t="shared" si="113"/>
        <v>7</v>
      </c>
      <c r="V470" s="565"/>
      <c r="W470" s="565"/>
      <c r="X470" s="565"/>
      <c r="Y470" s="565"/>
      <c r="Z470" s="565"/>
      <c r="AA470" s="1067"/>
      <c r="AB470" s="565"/>
      <c r="AC470" s="565"/>
      <c r="AD470" s="565"/>
      <c r="AE470" s="1061"/>
      <c r="AF470" s="1061"/>
      <c r="AG470" s="1061"/>
      <c r="AH470" s="565"/>
      <c r="AI470" s="565"/>
      <c r="AJ470" s="565"/>
      <c r="AK470" s="565"/>
      <c r="AL470" s="565"/>
      <c r="AM470" s="565"/>
      <c r="AN470" s="963"/>
      <c r="AO470" s="963"/>
      <c r="AP470" s="963"/>
    </row>
    <row r="471" spans="1:45" ht="21" customHeight="1">
      <c r="I471" s="952">
        <f t="shared" si="117"/>
        <v>1</v>
      </c>
      <c r="J471" s="941">
        <f t="shared" si="114"/>
        <v>7</v>
      </c>
      <c r="K471" s="1030">
        <f t="shared" si="119"/>
        <v>10</v>
      </c>
      <c r="L471" s="1044"/>
      <c r="M471" s="1044"/>
      <c r="N471" s="1052">
        <f t="shared" ref="N471:N523" si="120">IF(O471+P471&gt;0,$W$452,)</f>
        <v>0</v>
      </c>
      <c r="O471" s="1053"/>
      <c r="P471" s="1053"/>
      <c r="Q471" s="1054">
        <f t="shared" ref="Q471:Q523" si="121">ROUND(O471*50,0)</f>
        <v>0</v>
      </c>
      <c r="R471" s="1054">
        <f t="shared" ref="R471:R523" si="122">ROUND(P471*50,0)</f>
        <v>0</v>
      </c>
      <c r="S471" s="1047"/>
      <c r="T471" s="1048"/>
      <c r="U471" s="941">
        <f t="shared" si="113"/>
        <v>7</v>
      </c>
      <c r="V471" s="565"/>
      <c r="W471" s="565"/>
      <c r="X471" s="565"/>
      <c r="Y471" s="565"/>
      <c r="Z471" s="565"/>
      <c r="AA471" s="1067"/>
      <c r="AB471" s="565"/>
      <c r="AC471" s="565"/>
      <c r="AD471" s="565"/>
      <c r="AE471" s="1061"/>
      <c r="AF471" s="1061"/>
      <c r="AG471" s="1061"/>
      <c r="AH471" s="565"/>
      <c r="AI471" s="565"/>
      <c r="AJ471" s="565"/>
      <c r="AK471" s="565"/>
      <c r="AL471" s="565"/>
      <c r="AM471" s="565"/>
      <c r="AN471" s="963"/>
      <c r="AO471" s="963"/>
      <c r="AP471" s="963"/>
    </row>
    <row r="472" spans="1:45" ht="21" customHeight="1">
      <c r="I472" s="952">
        <f t="shared" si="117"/>
        <v>1</v>
      </c>
      <c r="J472" s="941">
        <f t="shared" si="114"/>
        <v>7</v>
      </c>
      <c r="K472" s="1030">
        <f t="shared" si="119"/>
        <v>11</v>
      </c>
      <c r="L472" s="1044"/>
      <c r="M472" s="1044"/>
      <c r="N472" s="1052">
        <f t="shared" si="120"/>
        <v>0</v>
      </c>
      <c r="O472" s="1053"/>
      <c r="P472" s="1053"/>
      <c r="Q472" s="1054">
        <f t="shared" si="121"/>
        <v>0</v>
      </c>
      <c r="R472" s="1054">
        <f t="shared" si="122"/>
        <v>0</v>
      </c>
      <c r="S472" s="1047"/>
      <c r="T472" s="1048"/>
      <c r="U472" s="941">
        <f t="shared" ref="U472:U525" si="123">IF($Q$454&gt;0,7,)</f>
        <v>7</v>
      </c>
      <c r="V472" s="565"/>
      <c r="W472" s="565"/>
      <c r="X472" s="565"/>
      <c r="Y472" s="565"/>
      <c r="Z472" s="565"/>
      <c r="AA472" s="1067"/>
      <c r="AB472" s="565"/>
      <c r="AC472" s="565"/>
      <c r="AD472" s="565"/>
      <c r="AE472" s="1061"/>
      <c r="AF472" s="1061"/>
      <c r="AG472" s="1061"/>
      <c r="AH472" s="565"/>
      <c r="AI472" s="565"/>
      <c r="AJ472" s="565"/>
      <c r="AK472" s="565"/>
      <c r="AL472" s="565"/>
      <c r="AM472" s="565"/>
      <c r="AN472" s="963"/>
      <c r="AO472" s="963"/>
      <c r="AP472" s="963"/>
    </row>
    <row r="473" spans="1:45" ht="21" customHeight="1">
      <c r="I473" s="952">
        <f t="shared" si="117"/>
        <v>1</v>
      </c>
      <c r="J473" s="941">
        <f t="shared" si="114"/>
        <v>7</v>
      </c>
      <c r="K473" s="1030">
        <f t="shared" si="119"/>
        <v>12</v>
      </c>
      <c r="L473" s="1044"/>
      <c r="M473" s="1044"/>
      <c r="N473" s="1052">
        <f t="shared" si="120"/>
        <v>0</v>
      </c>
      <c r="O473" s="1053"/>
      <c r="P473" s="1053"/>
      <c r="Q473" s="1054">
        <f t="shared" si="121"/>
        <v>0</v>
      </c>
      <c r="R473" s="1054">
        <f t="shared" si="122"/>
        <v>0</v>
      </c>
      <c r="S473" s="1047"/>
      <c r="T473" s="1048"/>
      <c r="U473" s="941">
        <f t="shared" si="123"/>
        <v>7</v>
      </c>
      <c r="V473" s="565"/>
      <c r="W473" s="565"/>
      <c r="X473" s="565"/>
      <c r="Y473" s="565"/>
      <c r="Z473" s="565"/>
      <c r="AA473" s="1067"/>
      <c r="AB473" s="565"/>
      <c r="AC473" s="565"/>
      <c r="AD473" s="565"/>
      <c r="AE473" s="1061"/>
      <c r="AF473" s="1061"/>
      <c r="AG473" s="1061"/>
      <c r="AH473" s="565"/>
      <c r="AI473" s="565"/>
      <c r="AJ473" s="565"/>
      <c r="AK473" s="565"/>
      <c r="AL473" s="565"/>
      <c r="AM473" s="565"/>
      <c r="AN473" s="963"/>
      <c r="AO473" s="963"/>
      <c r="AP473" s="963"/>
    </row>
    <row r="474" spans="1:45" ht="21" customHeight="1">
      <c r="I474" s="952">
        <f t="shared" si="117"/>
        <v>1</v>
      </c>
      <c r="J474" s="941">
        <f t="shared" si="114"/>
        <v>7</v>
      </c>
      <c r="K474" s="1030">
        <f t="shared" si="119"/>
        <v>13</v>
      </c>
      <c r="L474" s="1044"/>
      <c r="M474" s="1044"/>
      <c r="N474" s="1052">
        <f t="shared" si="120"/>
        <v>0</v>
      </c>
      <c r="O474" s="1053"/>
      <c r="P474" s="1053"/>
      <c r="Q474" s="1054">
        <f t="shared" si="121"/>
        <v>0</v>
      </c>
      <c r="R474" s="1054">
        <f t="shared" si="122"/>
        <v>0</v>
      </c>
      <c r="S474" s="1047"/>
      <c r="T474" s="1048"/>
      <c r="U474" s="941">
        <f t="shared" si="123"/>
        <v>7</v>
      </c>
      <c r="V474" s="565"/>
      <c r="W474" s="565"/>
      <c r="X474" s="565"/>
      <c r="Y474" s="565"/>
      <c r="Z474" s="565"/>
      <c r="AA474" s="1067"/>
      <c r="AB474" s="565"/>
      <c r="AC474" s="565"/>
      <c r="AD474" s="565"/>
      <c r="AE474" s="1061"/>
      <c r="AF474" s="1061"/>
      <c r="AG474" s="1061"/>
      <c r="AH474" s="565"/>
      <c r="AI474" s="565"/>
      <c r="AJ474" s="565"/>
      <c r="AK474" s="565"/>
      <c r="AL474" s="565"/>
      <c r="AM474" s="565"/>
      <c r="AN474" s="963"/>
      <c r="AO474" s="963"/>
      <c r="AP474" s="963"/>
    </row>
    <row r="475" spans="1:45" ht="21" customHeight="1">
      <c r="I475" s="952">
        <f t="shared" si="117"/>
        <v>1</v>
      </c>
      <c r="J475" s="941">
        <f t="shared" si="114"/>
        <v>7</v>
      </c>
      <c r="K475" s="1090">
        <f t="shared" si="119"/>
        <v>14</v>
      </c>
      <c r="L475" s="1044"/>
      <c r="M475" s="1044"/>
      <c r="N475" s="1091">
        <f t="shared" si="120"/>
        <v>0</v>
      </c>
      <c r="O475" s="1092"/>
      <c r="P475" s="1092"/>
      <c r="Q475" s="1093">
        <f t="shared" si="121"/>
        <v>0</v>
      </c>
      <c r="R475" s="1093">
        <f t="shared" si="122"/>
        <v>0</v>
      </c>
      <c r="S475" s="1094"/>
      <c r="T475" s="1095"/>
      <c r="U475" s="941">
        <f t="shared" si="123"/>
        <v>7</v>
      </c>
      <c r="V475" s="565"/>
      <c r="W475" s="565"/>
      <c r="X475" s="565"/>
      <c r="Y475" s="565"/>
      <c r="Z475" s="565"/>
      <c r="AA475" s="1067"/>
      <c r="AB475" s="565"/>
      <c r="AC475" s="565"/>
      <c r="AD475" s="565"/>
      <c r="AE475" s="1061"/>
      <c r="AF475" s="1061"/>
      <c r="AG475" s="1061"/>
      <c r="AH475" s="565"/>
      <c r="AI475" s="565"/>
      <c r="AJ475" s="565"/>
      <c r="AK475" s="565"/>
      <c r="AL475" s="565"/>
      <c r="AM475" s="565"/>
      <c r="AN475" s="963"/>
      <c r="AO475" s="963"/>
      <c r="AP475" s="963"/>
    </row>
    <row r="476" spans="1:45" s="253" customFormat="1" ht="21" hidden="1" customHeight="1">
      <c r="A476" s="252"/>
      <c r="B476" s="252"/>
      <c r="C476" s="252"/>
      <c r="D476" s="252"/>
      <c r="E476" s="252"/>
      <c r="F476" s="252"/>
      <c r="G476" s="252"/>
      <c r="I476" s="265">
        <f>IF((O$478+P$478)&gt;0,1,0)</f>
        <v>0</v>
      </c>
      <c r="J476" s="255">
        <f t="shared" si="114"/>
        <v>7</v>
      </c>
      <c r="K476" s="2439" t="s">
        <v>942</v>
      </c>
      <c r="L476" s="2441" t="s">
        <v>943</v>
      </c>
      <c r="M476" s="2443" t="s">
        <v>944</v>
      </c>
      <c r="N476" s="2443" t="s">
        <v>945</v>
      </c>
      <c r="O476" s="2445" t="s">
        <v>946</v>
      </c>
      <c r="P476" s="2445"/>
      <c r="Q476" s="2445" t="s">
        <v>947</v>
      </c>
      <c r="R476" s="2445"/>
      <c r="S476" s="2446" t="s">
        <v>948</v>
      </c>
      <c r="T476" s="2448" t="s">
        <v>1162</v>
      </c>
      <c r="U476" s="255">
        <f t="shared" si="123"/>
        <v>7</v>
      </c>
      <c r="V476" s="169"/>
      <c r="W476" s="169"/>
      <c r="X476" s="169"/>
      <c r="Y476" s="169"/>
      <c r="Z476" s="169"/>
      <c r="AA476" s="378"/>
      <c r="AB476" s="169"/>
      <c r="AC476" s="169"/>
      <c r="AD476" s="169"/>
      <c r="AE476" s="371"/>
      <c r="AF476" s="371"/>
      <c r="AG476" s="371"/>
      <c r="AH476" s="169"/>
      <c r="AI476" s="169"/>
      <c r="AJ476" s="169"/>
      <c r="AK476" s="169"/>
      <c r="AL476" s="169"/>
      <c r="AM476" s="169"/>
      <c r="AN476" s="176"/>
      <c r="AO476" s="176"/>
      <c r="AP476" s="176"/>
    </row>
    <row r="477" spans="1:45" s="253" customFormat="1" ht="21" hidden="1" customHeight="1">
      <c r="A477" s="252"/>
      <c r="B477" s="252"/>
      <c r="C477" s="252"/>
      <c r="D477" s="252"/>
      <c r="E477" s="252"/>
      <c r="F477" s="252"/>
      <c r="G477" s="252"/>
      <c r="I477" s="265">
        <f t="shared" ref="I477:I500" si="124">IF((O$478+P$478)&gt;0,1,0)</f>
        <v>0</v>
      </c>
      <c r="J477" s="255">
        <f t="shared" si="114"/>
        <v>7</v>
      </c>
      <c r="K477" s="2440"/>
      <c r="L477" s="2442"/>
      <c r="M477" s="2444"/>
      <c r="N477" s="2444"/>
      <c r="O477" s="334" t="s">
        <v>786</v>
      </c>
      <c r="P477" s="335" t="s">
        <v>787</v>
      </c>
      <c r="Q477" s="335" t="s">
        <v>786</v>
      </c>
      <c r="R477" s="336" t="s">
        <v>787</v>
      </c>
      <c r="S477" s="2447"/>
      <c r="T477" s="2449"/>
      <c r="U477" s="255">
        <f t="shared" si="123"/>
        <v>7</v>
      </c>
      <c r="V477" s="169"/>
      <c r="W477" s="169"/>
      <c r="X477" s="169"/>
      <c r="Y477" s="169"/>
      <c r="Z477" s="169"/>
      <c r="AA477" s="378"/>
      <c r="AB477" s="169"/>
      <c r="AC477" s="169"/>
      <c r="AD477" s="169"/>
      <c r="AE477" s="371"/>
      <c r="AF477" s="371"/>
      <c r="AG477" s="371"/>
      <c r="AH477" s="169"/>
      <c r="AI477" s="169"/>
      <c r="AJ477" s="169"/>
      <c r="AK477" s="169"/>
      <c r="AL477" s="169"/>
      <c r="AM477" s="169"/>
      <c r="AN477" s="176"/>
      <c r="AO477" s="176"/>
      <c r="AP477" s="176"/>
    </row>
    <row r="478" spans="1:45" s="253" customFormat="1" ht="21" hidden="1" customHeight="1">
      <c r="A478" s="252"/>
      <c r="B478" s="252"/>
      <c r="C478" s="252"/>
      <c r="D478" s="252"/>
      <c r="E478" s="252"/>
      <c r="F478" s="252"/>
      <c r="G478" s="252"/>
      <c r="I478" s="265">
        <f t="shared" si="124"/>
        <v>0</v>
      </c>
      <c r="J478" s="255">
        <f t="shared" si="114"/>
        <v>7</v>
      </c>
      <c r="K478" s="343">
        <f>+K25+1</f>
        <v>15</v>
      </c>
      <c r="L478" s="356"/>
      <c r="M478" s="356"/>
      <c r="N478" s="357">
        <f t="shared" si="120"/>
        <v>0</v>
      </c>
      <c r="O478" s="358"/>
      <c r="P478" s="358"/>
      <c r="Q478" s="359">
        <f t="shared" si="121"/>
        <v>0</v>
      </c>
      <c r="R478" s="359">
        <f t="shared" si="122"/>
        <v>0</v>
      </c>
      <c r="S478" s="360"/>
      <c r="T478" s="361"/>
      <c r="U478" s="255">
        <f t="shared" si="123"/>
        <v>7</v>
      </c>
      <c r="V478" s="169"/>
      <c r="W478" s="169"/>
      <c r="X478" s="169"/>
      <c r="Y478" s="169"/>
      <c r="Z478" s="169"/>
      <c r="AA478" s="378"/>
      <c r="AB478" s="169"/>
      <c r="AC478" s="169"/>
      <c r="AD478" s="169"/>
      <c r="AE478" s="371"/>
      <c r="AF478" s="371"/>
      <c r="AG478" s="371"/>
      <c r="AH478" s="169"/>
      <c r="AI478" s="169"/>
      <c r="AJ478" s="169"/>
      <c r="AK478" s="169"/>
      <c r="AL478" s="169"/>
      <c r="AM478" s="169"/>
      <c r="AN478" s="176"/>
      <c r="AO478" s="176"/>
      <c r="AP478" s="176"/>
    </row>
    <row r="479" spans="1:45" s="253" customFormat="1" ht="21" hidden="1" customHeight="1">
      <c r="A479" s="252"/>
      <c r="B479" s="252"/>
      <c r="C479" s="252"/>
      <c r="D479" s="252"/>
      <c r="E479" s="252"/>
      <c r="F479" s="252"/>
      <c r="G479" s="252"/>
      <c r="I479" s="265">
        <f t="shared" si="124"/>
        <v>0</v>
      </c>
      <c r="J479" s="255">
        <f t="shared" si="114"/>
        <v>7</v>
      </c>
      <c r="K479" s="343">
        <f t="shared" ref="K479:K500" si="125">+K478+1</f>
        <v>16</v>
      </c>
      <c r="L479" s="356"/>
      <c r="M479" s="356"/>
      <c r="N479" s="357">
        <f t="shared" si="120"/>
        <v>0</v>
      </c>
      <c r="O479" s="358"/>
      <c r="P479" s="358"/>
      <c r="Q479" s="359">
        <f t="shared" si="121"/>
        <v>0</v>
      </c>
      <c r="R479" s="359">
        <f t="shared" si="122"/>
        <v>0</v>
      </c>
      <c r="S479" s="360"/>
      <c r="T479" s="361"/>
      <c r="U479" s="255">
        <f t="shared" si="123"/>
        <v>7</v>
      </c>
      <c r="V479" s="169"/>
      <c r="W479" s="169"/>
      <c r="X479" s="169"/>
      <c r="Y479" s="169"/>
      <c r="Z479" s="169"/>
      <c r="AA479" s="378"/>
      <c r="AB479" s="169"/>
      <c r="AC479" s="169"/>
      <c r="AD479" s="169"/>
      <c r="AE479" s="371"/>
      <c r="AF479" s="371"/>
      <c r="AG479" s="371"/>
      <c r="AH479" s="169"/>
      <c r="AI479" s="169"/>
      <c r="AJ479" s="169"/>
      <c r="AK479" s="169"/>
      <c r="AL479" s="169"/>
      <c r="AM479" s="169"/>
      <c r="AN479" s="176"/>
      <c r="AO479" s="176"/>
      <c r="AP479" s="176"/>
    </row>
    <row r="480" spans="1:45" s="253" customFormat="1" ht="21" hidden="1" customHeight="1">
      <c r="A480" s="252"/>
      <c r="B480" s="252"/>
      <c r="C480" s="252"/>
      <c r="D480" s="252"/>
      <c r="E480" s="252"/>
      <c r="F480" s="252"/>
      <c r="G480" s="252"/>
      <c r="I480" s="265">
        <f t="shared" si="124"/>
        <v>0</v>
      </c>
      <c r="J480" s="255">
        <f t="shared" si="114"/>
        <v>7</v>
      </c>
      <c r="K480" s="343">
        <f t="shared" si="125"/>
        <v>17</v>
      </c>
      <c r="L480" s="356"/>
      <c r="M480" s="356"/>
      <c r="N480" s="357">
        <f t="shared" si="120"/>
        <v>0</v>
      </c>
      <c r="O480" s="358"/>
      <c r="P480" s="358"/>
      <c r="Q480" s="359">
        <f t="shared" si="121"/>
        <v>0</v>
      </c>
      <c r="R480" s="359">
        <f t="shared" si="122"/>
        <v>0</v>
      </c>
      <c r="S480" s="360"/>
      <c r="T480" s="361"/>
      <c r="U480" s="255">
        <f t="shared" si="123"/>
        <v>7</v>
      </c>
      <c r="V480" s="169"/>
      <c r="W480" s="169"/>
      <c r="X480" s="169"/>
      <c r="Y480" s="169"/>
      <c r="Z480" s="169"/>
      <c r="AA480" s="378"/>
      <c r="AB480" s="169"/>
      <c r="AC480" s="169"/>
      <c r="AD480" s="169"/>
      <c r="AE480" s="371"/>
      <c r="AF480" s="371"/>
      <c r="AG480" s="371"/>
      <c r="AH480" s="169"/>
      <c r="AI480" s="169"/>
      <c r="AJ480" s="169"/>
      <c r="AK480" s="169"/>
      <c r="AL480" s="169"/>
      <c r="AM480" s="169"/>
      <c r="AN480" s="176"/>
      <c r="AO480" s="176"/>
      <c r="AP480" s="176"/>
    </row>
    <row r="481" spans="1:42" s="253" customFormat="1" ht="21" hidden="1" customHeight="1">
      <c r="A481" s="252"/>
      <c r="B481" s="252"/>
      <c r="C481" s="252"/>
      <c r="D481" s="252"/>
      <c r="E481" s="252"/>
      <c r="F481" s="252"/>
      <c r="G481" s="252"/>
      <c r="I481" s="265">
        <f t="shared" si="124"/>
        <v>0</v>
      </c>
      <c r="J481" s="255">
        <f t="shared" si="114"/>
        <v>7</v>
      </c>
      <c r="K481" s="343">
        <f t="shared" si="125"/>
        <v>18</v>
      </c>
      <c r="L481" s="356"/>
      <c r="M481" s="356"/>
      <c r="N481" s="357">
        <f t="shared" si="120"/>
        <v>0</v>
      </c>
      <c r="O481" s="358"/>
      <c r="P481" s="358"/>
      <c r="Q481" s="359">
        <f t="shared" si="121"/>
        <v>0</v>
      </c>
      <c r="R481" s="359">
        <f t="shared" si="122"/>
        <v>0</v>
      </c>
      <c r="S481" s="360"/>
      <c r="T481" s="361"/>
      <c r="U481" s="255">
        <f t="shared" si="123"/>
        <v>7</v>
      </c>
      <c r="V481" s="169"/>
      <c r="W481" s="169"/>
      <c r="X481" s="169"/>
      <c r="Y481" s="169"/>
      <c r="Z481" s="169"/>
      <c r="AA481" s="378"/>
      <c r="AB481" s="169"/>
      <c r="AC481" s="169"/>
      <c r="AD481" s="169"/>
      <c r="AE481" s="371"/>
      <c r="AF481" s="371"/>
      <c r="AG481" s="371"/>
      <c r="AH481" s="169"/>
      <c r="AI481" s="169"/>
      <c r="AJ481" s="169"/>
      <c r="AK481" s="169"/>
      <c r="AL481" s="169"/>
      <c r="AM481" s="169"/>
      <c r="AN481" s="176"/>
      <c r="AO481" s="176"/>
      <c r="AP481" s="176"/>
    </row>
    <row r="482" spans="1:42" s="253" customFormat="1" ht="21" hidden="1" customHeight="1">
      <c r="A482" s="252"/>
      <c r="B482" s="252"/>
      <c r="C482" s="252"/>
      <c r="D482" s="252"/>
      <c r="E482" s="252"/>
      <c r="F482" s="252"/>
      <c r="G482" s="252"/>
      <c r="I482" s="265">
        <f t="shared" si="124"/>
        <v>0</v>
      </c>
      <c r="J482" s="255">
        <f t="shared" si="114"/>
        <v>7</v>
      </c>
      <c r="K482" s="343">
        <f t="shared" si="125"/>
        <v>19</v>
      </c>
      <c r="L482" s="356"/>
      <c r="M482" s="356"/>
      <c r="N482" s="357">
        <f t="shared" si="120"/>
        <v>0</v>
      </c>
      <c r="O482" s="358"/>
      <c r="P482" s="358"/>
      <c r="Q482" s="359">
        <f t="shared" si="121"/>
        <v>0</v>
      </c>
      <c r="R482" s="359">
        <f t="shared" si="122"/>
        <v>0</v>
      </c>
      <c r="S482" s="360"/>
      <c r="T482" s="361"/>
      <c r="U482" s="255">
        <f t="shared" si="123"/>
        <v>7</v>
      </c>
      <c r="V482" s="169"/>
      <c r="W482" s="169"/>
      <c r="X482" s="169"/>
      <c r="Y482" s="169"/>
      <c r="Z482" s="169"/>
      <c r="AA482" s="378"/>
      <c r="AB482" s="169"/>
      <c r="AC482" s="169"/>
      <c r="AD482" s="169"/>
      <c r="AE482" s="371"/>
      <c r="AF482" s="371"/>
      <c r="AG482" s="371"/>
      <c r="AH482" s="169"/>
      <c r="AI482" s="169"/>
      <c r="AJ482" s="169"/>
      <c r="AK482" s="169"/>
      <c r="AL482" s="169"/>
      <c r="AM482" s="169"/>
      <c r="AN482" s="176"/>
      <c r="AO482" s="176"/>
      <c r="AP482" s="176"/>
    </row>
    <row r="483" spans="1:42" s="253" customFormat="1" ht="21" hidden="1" customHeight="1">
      <c r="A483" s="252"/>
      <c r="B483" s="252"/>
      <c r="C483" s="252"/>
      <c r="D483" s="252"/>
      <c r="E483" s="252"/>
      <c r="F483" s="252"/>
      <c r="G483" s="252"/>
      <c r="I483" s="265">
        <f t="shared" si="124"/>
        <v>0</v>
      </c>
      <c r="J483" s="255">
        <f t="shared" si="114"/>
        <v>7</v>
      </c>
      <c r="K483" s="343">
        <f t="shared" si="125"/>
        <v>20</v>
      </c>
      <c r="L483" s="356"/>
      <c r="M483" s="356"/>
      <c r="N483" s="357">
        <f t="shared" si="120"/>
        <v>0</v>
      </c>
      <c r="O483" s="358"/>
      <c r="P483" s="358"/>
      <c r="Q483" s="359">
        <f t="shared" si="121"/>
        <v>0</v>
      </c>
      <c r="R483" s="359">
        <f t="shared" si="122"/>
        <v>0</v>
      </c>
      <c r="S483" s="360"/>
      <c r="T483" s="361"/>
      <c r="U483" s="255">
        <f t="shared" si="123"/>
        <v>7</v>
      </c>
      <c r="V483" s="169"/>
      <c r="W483" s="169"/>
      <c r="X483" s="169"/>
      <c r="Y483" s="169"/>
      <c r="Z483" s="169"/>
      <c r="AA483" s="378"/>
      <c r="AB483" s="169"/>
      <c r="AC483" s="169"/>
      <c r="AD483" s="169"/>
      <c r="AE483" s="371"/>
      <c r="AF483" s="371"/>
      <c r="AG483" s="371"/>
      <c r="AH483" s="169"/>
      <c r="AI483" s="169"/>
      <c r="AJ483" s="169"/>
      <c r="AK483" s="169"/>
      <c r="AL483" s="169"/>
      <c r="AM483" s="169"/>
      <c r="AN483" s="176"/>
      <c r="AO483" s="176"/>
      <c r="AP483" s="176"/>
    </row>
    <row r="484" spans="1:42" s="253" customFormat="1" ht="21" hidden="1" customHeight="1">
      <c r="A484" s="252"/>
      <c r="B484" s="252"/>
      <c r="C484" s="252"/>
      <c r="D484" s="252"/>
      <c r="E484" s="252"/>
      <c r="F484" s="252"/>
      <c r="G484" s="252"/>
      <c r="I484" s="265">
        <f t="shared" si="124"/>
        <v>0</v>
      </c>
      <c r="J484" s="255">
        <f t="shared" si="114"/>
        <v>7</v>
      </c>
      <c r="K484" s="343">
        <f t="shared" si="125"/>
        <v>21</v>
      </c>
      <c r="L484" s="356"/>
      <c r="M484" s="356"/>
      <c r="N484" s="357">
        <f t="shared" si="120"/>
        <v>0</v>
      </c>
      <c r="O484" s="358"/>
      <c r="P484" s="358"/>
      <c r="Q484" s="359">
        <f t="shared" si="121"/>
        <v>0</v>
      </c>
      <c r="R484" s="359">
        <f t="shared" si="122"/>
        <v>0</v>
      </c>
      <c r="S484" s="360"/>
      <c r="T484" s="361"/>
      <c r="U484" s="255">
        <f t="shared" si="123"/>
        <v>7</v>
      </c>
      <c r="V484" s="169"/>
      <c r="W484" s="169"/>
      <c r="X484" s="169"/>
      <c r="Y484" s="169"/>
      <c r="Z484" s="169"/>
      <c r="AA484" s="378"/>
      <c r="AB484" s="169"/>
      <c r="AC484" s="169"/>
      <c r="AD484" s="169"/>
      <c r="AE484" s="371"/>
      <c r="AF484" s="371"/>
      <c r="AG484" s="371"/>
      <c r="AH484" s="169"/>
      <c r="AI484" s="169"/>
      <c r="AJ484" s="169"/>
      <c r="AK484" s="169"/>
      <c r="AL484" s="169"/>
      <c r="AM484" s="169"/>
      <c r="AN484" s="176"/>
      <c r="AO484" s="176"/>
      <c r="AP484" s="176"/>
    </row>
    <row r="485" spans="1:42" s="253" customFormat="1" ht="21" hidden="1" customHeight="1">
      <c r="A485" s="252"/>
      <c r="B485" s="252"/>
      <c r="C485" s="252"/>
      <c r="D485" s="252"/>
      <c r="E485" s="252"/>
      <c r="F485" s="252"/>
      <c r="G485" s="252"/>
      <c r="I485" s="265">
        <f t="shared" si="124"/>
        <v>0</v>
      </c>
      <c r="J485" s="255">
        <f t="shared" si="114"/>
        <v>7</v>
      </c>
      <c r="K485" s="343">
        <f t="shared" si="125"/>
        <v>22</v>
      </c>
      <c r="L485" s="356"/>
      <c r="M485" s="356"/>
      <c r="N485" s="357">
        <f t="shared" si="120"/>
        <v>0</v>
      </c>
      <c r="O485" s="358"/>
      <c r="P485" s="358"/>
      <c r="Q485" s="359">
        <f t="shared" si="121"/>
        <v>0</v>
      </c>
      <c r="R485" s="359">
        <f t="shared" si="122"/>
        <v>0</v>
      </c>
      <c r="S485" s="360"/>
      <c r="T485" s="361"/>
      <c r="U485" s="255">
        <f t="shared" si="123"/>
        <v>7</v>
      </c>
      <c r="V485" s="169"/>
      <c r="W485" s="169"/>
      <c r="X485" s="169"/>
      <c r="Y485" s="169"/>
      <c r="Z485" s="169"/>
      <c r="AA485" s="378"/>
      <c r="AB485" s="169"/>
      <c r="AC485" s="169"/>
      <c r="AD485" s="169"/>
      <c r="AE485" s="371"/>
      <c r="AF485" s="371"/>
      <c r="AG485" s="371"/>
      <c r="AH485" s="169"/>
      <c r="AI485" s="169"/>
      <c r="AJ485" s="169"/>
      <c r="AK485" s="169"/>
      <c r="AL485" s="169"/>
      <c r="AM485" s="169"/>
      <c r="AN485" s="176"/>
      <c r="AO485" s="176"/>
      <c r="AP485" s="176"/>
    </row>
    <row r="486" spans="1:42" s="253" customFormat="1" ht="21" hidden="1" customHeight="1">
      <c r="A486" s="252"/>
      <c r="B486" s="252"/>
      <c r="C486" s="252"/>
      <c r="D486" s="252"/>
      <c r="E486" s="252"/>
      <c r="F486" s="252"/>
      <c r="G486" s="252"/>
      <c r="I486" s="265">
        <f t="shared" si="124"/>
        <v>0</v>
      </c>
      <c r="J486" s="255">
        <f t="shared" si="114"/>
        <v>7</v>
      </c>
      <c r="K486" s="343">
        <f t="shared" si="125"/>
        <v>23</v>
      </c>
      <c r="L486" s="356"/>
      <c r="M486" s="356"/>
      <c r="N486" s="357">
        <f t="shared" si="120"/>
        <v>0</v>
      </c>
      <c r="O486" s="358"/>
      <c r="P486" s="358"/>
      <c r="Q486" s="359">
        <f t="shared" si="121"/>
        <v>0</v>
      </c>
      <c r="R486" s="359">
        <f t="shared" si="122"/>
        <v>0</v>
      </c>
      <c r="S486" s="360"/>
      <c r="T486" s="361"/>
      <c r="U486" s="255">
        <f t="shared" si="123"/>
        <v>7</v>
      </c>
      <c r="V486" s="169"/>
      <c r="W486" s="169"/>
      <c r="X486" s="169"/>
      <c r="Y486" s="169"/>
      <c r="Z486" s="169"/>
      <c r="AA486" s="378"/>
      <c r="AB486" s="169"/>
      <c r="AC486" s="169"/>
      <c r="AD486" s="169"/>
      <c r="AE486" s="371"/>
      <c r="AF486" s="371"/>
      <c r="AG486" s="371"/>
      <c r="AH486" s="169"/>
      <c r="AI486" s="169"/>
      <c r="AJ486" s="169"/>
      <c r="AK486" s="169"/>
      <c r="AL486" s="169"/>
      <c r="AM486" s="169"/>
      <c r="AN486" s="176"/>
      <c r="AO486" s="176"/>
      <c r="AP486" s="176"/>
    </row>
    <row r="487" spans="1:42" s="253" customFormat="1" ht="21" hidden="1" customHeight="1">
      <c r="A487" s="252"/>
      <c r="B487" s="252"/>
      <c r="C487" s="252"/>
      <c r="D487" s="252"/>
      <c r="E487" s="252"/>
      <c r="F487" s="252"/>
      <c r="G487" s="252"/>
      <c r="I487" s="265">
        <f t="shared" si="124"/>
        <v>0</v>
      </c>
      <c r="J487" s="255">
        <f t="shared" si="114"/>
        <v>7</v>
      </c>
      <c r="K487" s="343">
        <f t="shared" si="125"/>
        <v>24</v>
      </c>
      <c r="L487" s="356"/>
      <c r="M487" s="356"/>
      <c r="N487" s="357">
        <f t="shared" si="120"/>
        <v>0</v>
      </c>
      <c r="O487" s="358"/>
      <c r="P487" s="358"/>
      <c r="Q487" s="359">
        <f t="shared" si="121"/>
        <v>0</v>
      </c>
      <c r="R487" s="359">
        <f t="shared" si="122"/>
        <v>0</v>
      </c>
      <c r="S487" s="360"/>
      <c r="T487" s="361"/>
      <c r="U487" s="255">
        <f t="shared" si="123"/>
        <v>7</v>
      </c>
      <c r="V487" s="169"/>
      <c r="W487" s="169"/>
      <c r="X487" s="169"/>
      <c r="Y487" s="169"/>
      <c r="Z487" s="169"/>
      <c r="AA487" s="378"/>
      <c r="AB487" s="169"/>
      <c r="AC487" s="169"/>
      <c r="AD487" s="169"/>
      <c r="AE487" s="371"/>
      <c r="AF487" s="371"/>
      <c r="AG487" s="371"/>
      <c r="AH487" s="169"/>
      <c r="AI487" s="169"/>
      <c r="AJ487" s="169"/>
      <c r="AK487" s="169"/>
      <c r="AL487" s="169"/>
      <c r="AM487" s="169"/>
      <c r="AN487" s="176"/>
      <c r="AO487" s="176"/>
      <c r="AP487" s="176"/>
    </row>
    <row r="488" spans="1:42" s="253" customFormat="1" ht="21" hidden="1" customHeight="1">
      <c r="A488" s="252"/>
      <c r="B488" s="252"/>
      <c r="C488" s="252"/>
      <c r="D488" s="252"/>
      <c r="E488" s="252"/>
      <c r="F488" s="252"/>
      <c r="G488" s="252"/>
      <c r="I488" s="265">
        <f t="shared" si="124"/>
        <v>0</v>
      </c>
      <c r="J488" s="255">
        <f t="shared" si="114"/>
        <v>7</v>
      </c>
      <c r="K488" s="343">
        <f t="shared" si="125"/>
        <v>25</v>
      </c>
      <c r="L488" s="356"/>
      <c r="M488" s="356"/>
      <c r="N488" s="357">
        <f t="shared" si="120"/>
        <v>0</v>
      </c>
      <c r="O488" s="358"/>
      <c r="P488" s="358"/>
      <c r="Q488" s="359">
        <f t="shared" si="121"/>
        <v>0</v>
      </c>
      <c r="R488" s="359">
        <f t="shared" si="122"/>
        <v>0</v>
      </c>
      <c r="S488" s="360"/>
      <c r="T488" s="361"/>
      <c r="U488" s="255">
        <f t="shared" si="123"/>
        <v>7</v>
      </c>
      <c r="V488" s="169"/>
      <c r="W488" s="169"/>
      <c r="X488" s="169"/>
      <c r="Y488" s="169"/>
      <c r="Z488" s="169"/>
      <c r="AA488" s="378"/>
      <c r="AB488" s="169"/>
      <c r="AC488" s="169"/>
      <c r="AD488" s="169"/>
      <c r="AE488" s="371"/>
      <c r="AF488" s="371"/>
      <c r="AG488" s="371"/>
      <c r="AH488" s="169"/>
      <c r="AI488" s="169"/>
      <c r="AJ488" s="169"/>
      <c r="AK488" s="169"/>
      <c r="AL488" s="169"/>
      <c r="AM488" s="169"/>
      <c r="AN488" s="176"/>
      <c r="AO488" s="176"/>
      <c r="AP488" s="176"/>
    </row>
    <row r="489" spans="1:42" s="253" customFormat="1" ht="21" hidden="1" customHeight="1">
      <c r="A489" s="252"/>
      <c r="B489" s="252"/>
      <c r="C489" s="252"/>
      <c r="D489" s="252"/>
      <c r="E489" s="252"/>
      <c r="F489" s="252"/>
      <c r="G489" s="252"/>
      <c r="I489" s="265">
        <f t="shared" si="124"/>
        <v>0</v>
      </c>
      <c r="J489" s="255">
        <f t="shared" si="114"/>
        <v>7</v>
      </c>
      <c r="K489" s="343">
        <f t="shared" si="125"/>
        <v>26</v>
      </c>
      <c r="L489" s="356"/>
      <c r="M489" s="356"/>
      <c r="N489" s="357">
        <f t="shared" si="120"/>
        <v>0</v>
      </c>
      <c r="O489" s="358"/>
      <c r="P489" s="358"/>
      <c r="Q489" s="359">
        <f t="shared" si="121"/>
        <v>0</v>
      </c>
      <c r="R489" s="359">
        <f t="shared" si="122"/>
        <v>0</v>
      </c>
      <c r="S489" s="360"/>
      <c r="T489" s="361"/>
      <c r="U489" s="255">
        <f t="shared" si="123"/>
        <v>7</v>
      </c>
      <c r="V489" s="169"/>
      <c r="W489" s="169"/>
      <c r="X489" s="169"/>
      <c r="Y489" s="169"/>
      <c r="Z489" s="169"/>
      <c r="AA489" s="378"/>
      <c r="AB489" s="169"/>
      <c r="AC489" s="169"/>
      <c r="AD489" s="169"/>
      <c r="AE489" s="371"/>
      <c r="AF489" s="371"/>
      <c r="AG489" s="371"/>
      <c r="AH489" s="169"/>
      <c r="AI489" s="169"/>
      <c r="AJ489" s="169"/>
      <c r="AK489" s="169"/>
      <c r="AL489" s="169"/>
      <c r="AM489" s="169"/>
      <c r="AN489" s="176"/>
      <c r="AO489" s="176"/>
      <c r="AP489" s="176"/>
    </row>
    <row r="490" spans="1:42" s="253" customFormat="1" ht="21" hidden="1" customHeight="1">
      <c r="A490" s="252"/>
      <c r="B490" s="252"/>
      <c r="C490" s="252"/>
      <c r="D490" s="252"/>
      <c r="E490" s="252"/>
      <c r="F490" s="252"/>
      <c r="G490" s="252"/>
      <c r="I490" s="265">
        <f t="shared" si="124"/>
        <v>0</v>
      </c>
      <c r="J490" s="255">
        <f t="shared" si="114"/>
        <v>7</v>
      </c>
      <c r="K490" s="343">
        <f t="shared" si="125"/>
        <v>27</v>
      </c>
      <c r="L490" s="356"/>
      <c r="M490" s="356"/>
      <c r="N490" s="357">
        <f t="shared" si="120"/>
        <v>0</v>
      </c>
      <c r="O490" s="358"/>
      <c r="P490" s="358"/>
      <c r="Q490" s="359">
        <f t="shared" si="121"/>
        <v>0</v>
      </c>
      <c r="R490" s="359">
        <f t="shared" si="122"/>
        <v>0</v>
      </c>
      <c r="S490" s="360"/>
      <c r="T490" s="361"/>
      <c r="U490" s="255">
        <f t="shared" si="123"/>
        <v>7</v>
      </c>
      <c r="V490" s="169"/>
      <c r="W490" s="169"/>
      <c r="X490" s="169"/>
      <c r="Y490" s="169"/>
      <c r="Z490" s="169"/>
      <c r="AA490" s="378"/>
      <c r="AB490" s="169"/>
      <c r="AC490" s="169"/>
      <c r="AD490" s="169"/>
      <c r="AE490" s="371"/>
      <c r="AF490" s="371"/>
      <c r="AG490" s="371"/>
      <c r="AH490" s="169"/>
      <c r="AI490" s="169"/>
      <c r="AJ490" s="169"/>
      <c r="AK490" s="169"/>
      <c r="AL490" s="169"/>
      <c r="AM490" s="169"/>
      <c r="AN490" s="176"/>
      <c r="AO490" s="176"/>
      <c r="AP490" s="176"/>
    </row>
    <row r="491" spans="1:42" s="253" customFormat="1" ht="21" hidden="1" customHeight="1">
      <c r="A491" s="252"/>
      <c r="B491" s="252"/>
      <c r="C491" s="252"/>
      <c r="D491" s="252"/>
      <c r="E491" s="252"/>
      <c r="F491" s="252"/>
      <c r="G491" s="252"/>
      <c r="I491" s="265">
        <f t="shared" si="124"/>
        <v>0</v>
      </c>
      <c r="J491" s="255">
        <f t="shared" si="114"/>
        <v>7</v>
      </c>
      <c r="K491" s="343">
        <f t="shared" si="125"/>
        <v>28</v>
      </c>
      <c r="L491" s="356"/>
      <c r="M491" s="356"/>
      <c r="N491" s="357">
        <f t="shared" si="120"/>
        <v>0</v>
      </c>
      <c r="O491" s="358"/>
      <c r="P491" s="358"/>
      <c r="Q491" s="359">
        <f t="shared" si="121"/>
        <v>0</v>
      </c>
      <c r="R491" s="359">
        <f t="shared" si="122"/>
        <v>0</v>
      </c>
      <c r="S491" s="360"/>
      <c r="T491" s="361"/>
      <c r="U491" s="255">
        <f t="shared" si="123"/>
        <v>7</v>
      </c>
      <c r="V491" s="169"/>
      <c r="W491" s="169"/>
      <c r="X491" s="169"/>
      <c r="Y491" s="169"/>
      <c r="Z491" s="169"/>
      <c r="AA491" s="378"/>
      <c r="AB491" s="169"/>
      <c r="AC491" s="169"/>
      <c r="AD491" s="169"/>
      <c r="AE491" s="371"/>
      <c r="AF491" s="371"/>
      <c r="AG491" s="371"/>
      <c r="AH491" s="169"/>
      <c r="AI491" s="169"/>
      <c r="AJ491" s="169"/>
      <c r="AK491" s="169"/>
      <c r="AL491" s="169"/>
      <c r="AM491" s="169"/>
      <c r="AN491" s="176"/>
      <c r="AO491" s="176"/>
      <c r="AP491" s="176"/>
    </row>
    <row r="492" spans="1:42" s="253" customFormat="1" ht="21" hidden="1" customHeight="1">
      <c r="A492" s="252"/>
      <c r="B492" s="252"/>
      <c r="C492" s="252"/>
      <c r="D492" s="252"/>
      <c r="E492" s="252"/>
      <c r="F492" s="252"/>
      <c r="G492" s="252"/>
      <c r="I492" s="265">
        <f t="shared" si="124"/>
        <v>0</v>
      </c>
      <c r="J492" s="255">
        <f t="shared" si="114"/>
        <v>7</v>
      </c>
      <c r="K492" s="343">
        <f t="shared" si="125"/>
        <v>29</v>
      </c>
      <c r="L492" s="356"/>
      <c r="M492" s="356"/>
      <c r="N492" s="357">
        <f t="shared" si="120"/>
        <v>0</v>
      </c>
      <c r="O492" s="358"/>
      <c r="P492" s="358"/>
      <c r="Q492" s="359">
        <f t="shared" si="121"/>
        <v>0</v>
      </c>
      <c r="R492" s="359">
        <f t="shared" si="122"/>
        <v>0</v>
      </c>
      <c r="S492" s="360"/>
      <c r="T492" s="361"/>
      <c r="U492" s="255">
        <f t="shared" si="123"/>
        <v>7</v>
      </c>
      <c r="V492" s="169"/>
      <c r="W492" s="169"/>
      <c r="X492" s="169"/>
      <c r="Y492" s="169"/>
      <c r="Z492" s="169"/>
      <c r="AA492" s="378"/>
      <c r="AB492" s="169"/>
      <c r="AC492" s="169"/>
      <c r="AD492" s="169"/>
      <c r="AE492" s="371"/>
      <c r="AF492" s="371"/>
      <c r="AG492" s="371"/>
      <c r="AH492" s="169"/>
      <c r="AI492" s="169"/>
      <c r="AJ492" s="169"/>
      <c r="AK492" s="169"/>
      <c r="AL492" s="169"/>
      <c r="AM492" s="169"/>
      <c r="AN492" s="176"/>
      <c r="AO492" s="176"/>
      <c r="AP492" s="176"/>
    </row>
    <row r="493" spans="1:42" s="253" customFormat="1" ht="21" hidden="1" customHeight="1">
      <c r="A493" s="252"/>
      <c r="B493" s="252"/>
      <c r="C493" s="252"/>
      <c r="D493" s="252"/>
      <c r="E493" s="252"/>
      <c r="F493" s="252"/>
      <c r="G493" s="252"/>
      <c r="I493" s="265">
        <f t="shared" si="124"/>
        <v>0</v>
      </c>
      <c r="J493" s="255">
        <f t="shared" si="114"/>
        <v>7</v>
      </c>
      <c r="K493" s="343">
        <f t="shared" si="125"/>
        <v>30</v>
      </c>
      <c r="L493" s="356"/>
      <c r="M493" s="356"/>
      <c r="N493" s="357">
        <f t="shared" si="120"/>
        <v>0</v>
      </c>
      <c r="O493" s="358"/>
      <c r="P493" s="358"/>
      <c r="Q493" s="359">
        <f t="shared" si="121"/>
        <v>0</v>
      </c>
      <c r="R493" s="359">
        <f t="shared" si="122"/>
        <v>0</v>
      </c>
      <c r="S493" s="360"/>
      <c r="T493" s="361"/>
      <c r="U493" s="255">
        <f t="shared" si="123"/>
        <v>7</v>
      </c>
      <c r="V493" s="169"/>
      <c r="W493" s="169"/>
      <c r="X493" s="169"/>
      <c r="Y493" s="169"/>
      <c r="Z493" s="169"/>
      <c r="AA493" s="378"/>
      <c r="AB493" s="169"/>
      <c r="AC493" s="169"/>
      <c r="AD493" s="169"/>
      <c r="AE493" s="371"/>
      <c r="AF493" s="371"/>
      <c r="AG493" s="371"/>
      <c r="AH493" s="169"/>
      <c r="AI493" s="169"/>
      <c r="AJ493" s="169"/>
      <c r="AK493" s="169"/>
      <c r="AL493" s="169"/>
      <c r="AM493" s="169"/>
      <c r="AN493" s="176"/>
      <c r="AO493" s="176"/>
      <c r="AP493" s="176"/>
    </row>
    <row r="494" spans="1:42" s="253" customFormat="1" ht="21" hidden="1" customHeight="1">
      <c r="A494" s="252"/>
      <c r="B494" s="252"/>
      <c r="C494" s="252"/>
      <c r="D494" s="252"/>
      <c r="E494" s="252"/>
      <c r="F494" s="252"/>
      <c r="G494" s="252"/>
      <c r="I494" s="265">
        <f t="shared" si="124"/>
        <v>0</v>
      </c>
      <c r="J494" s="255">
        <f t="shared" si="114"/>
        <v>7</v>
      </c>
      <c r="K494" s="343">
        <f t="shared" si="125"/>
        <v>31</v>
      </c>
      <c r="L494" s="356"/>
      <c r="M494" s="356"/>
      <c r="N494" s="357">
        <f t="shared" si="120"/>
        <v>0</v>
      </c>
      <c r="O494" s="358"/>
      <c r="P494" s="358"/>
      <c r="Q494" s="359">
        <f t="shared" si="121"/>
        <v>0</v>
      </c>
      <c r="R494" s="359">
        <f t="shared" si="122"/>
        <v>0</v>
      </c>
      <c r="S494" s="360"/>
      <c r="T494" s="361"/>
      <c r="U494" s="255">
        <f t="shared" si="123"/>
        <v>7</v>
      </c>
      <c r="V494" s="169"/>
      <c r="W494" s="169"/>
      <c r="X494" s="169"/>
      <c r="Y494" s="169"/>
      <c r="Z494" s="169"/>
      <c r="AA494" s="378"/>
      <c r="AB494" s="169"/>
      <c r="AC494" s="169"/>
      <c r="AD494" s="169"/>
      <c r="AE494" s="371"/>
      <c r="AF494" s="371"/>
      <c r="AG494" s="371"/>
      <c r="AH494" s="169"/>
      <c r="AI494" s="169"/>
      <c r="AJ494" s="169"/>
      <c r="AK494" s="169"/>
      <c r="AL494" s="169"/>
      <c r="AM494" s="169"/>
      <c r="AN494" s="176"/>
      <c r="AO494" s="176"/>
      <c r="AP494" s="176"/>
    </row>
    <row r="495" spans="1:42" s="253" customFormat="1" ht="21" hidden="1" customHeight="1">
      <c r="A495" s="252"/>
      <c r="B495" s="252"/>
      <c r="C495" s="252"/>
      <c r="D495" s="252"/>
      <c r="E495" s="252"/>
      <c r="F495" s="252"/>
      <c r="G495" s="252"/>
      <c r="I495" s="265">
        <f t="shared" si="124"/>
        <v>0</v>
      </c>
      <c r="J495" s="255">
        <f t="shared" si="114"/>
        <v>7</v>
      </c>
      <c r="K495" s="343">
        <f t="shared" si="125"/>
        <v>32</v>
      </c>
      <c r="L495" s="356"/>
      <c r="M495" s="356"/>
      <c r="N495" s="357">
        <f t="shared" si="120"/>
        <v>0</v>
      </c>
      <c r="O495" s="358"/>
      <c r="P495" s="358"/>
      <c r="Q495" s="359">
        <f t="shared" si="121"/>
        <v>0</v>
      </c>
      <c r="R495" s="359">
        <f t="shared" si="122"/>
        <v>0</v>
      </c>
      <c r="S495" s="360"/>
      <c r="T495" s="361"/>
      <c r="U495" s="255">
        <f t="shared" si="123"/>
        <v>7</v>
      </c>
      <c r="V495" s="169"/>
      <c r="W495" s="169"/>
      <c r="X495" s="169"/>
      <c r="Y495" s="169"/>
      <c r="Z495" s="169"/>
      <c r="AA495" s="378"/>
      <c r="AB495" s="169"/>
      <c r="AC495" s="169"/>
      <c r="AD495" s="169"/>
      <c r="AE495" s="371"/>
      <c r="AF495" s="371"/>
      <c r="AG495" s="371"/>
      <c r="AH495" s="169"/>
      <c r="AI495" s="169"/>
      <c r="AJ495" s="169"/>
      <c r="AK495" s="169"/>
      <c r="AL495" s="169"/>
      <c r="AM495" s="169"/>
      <c r="AN495" s="176"/>
      <c r="AO495" s="176"/>
      <c r="AP495" s="176"/>
    </row>
    <row r="496" spans="1:42" s="253" customFormat="1" ht="21" hidden="1" customHeight="1">
      <c r="A496" s="252"/>
      <c r="B496" s="252"/>
      <c r="C496" s="252"/>
      <c r="D496" s="252"/>
      <c r="E496" s="252"/>
      <c r="F496" s="252"/>
      <c r="G496" s="252"/>
      <c r="I496" s="265">
        <f t="shared" si="124"/>
        <v>0</v>
      </c>
      <c r="J496" s="255">
        <f t="shared" si="114"/>
        <v>7</v>
      </c>
      <c r="K496" s="343">
        <f t="shared" si="125"/>
        <v>33</v>
      </c>
      <c r="L496" s="356"/>
      <c r="M496" s="356"/>
      <c r="N496" s="357">
        <f t="shared" si="120"/>
        <v>0</v>
      </c>
      <c r="O496" s="358"/>
      <c r="P496" s="358"/>
      <c r="Q496" s="359">
        <f t="shared" si="121"/>
        <v>0</v>
      </c>
      <c r="R496" s="359">
        <f t="shared" si="122"/>
        <v>0</v>
      </c>
      <c r="S496" s="360"/>
      <c r="T496" s="361"/>
      <c r="U496" s="255">
        <f t="shared" si="123"/>
        <v>7</v>
      </c>
      <c r="V496" s="169"/>
      <c r="W496" s="169"/>
      <c r="X496" s="169"/>
      <c r="Y496" s="169"/>
      <c r="Z496" s="169"/>
      <c r="AA496" s="378"/>
      <c r="AB496" s="169"/>
      <c r="AC496" s="169"/>
      <c r="AD496" s="169"/>
      <c r="AE496" s="371"/>
      <c r="AF496" s="371"/>
      <c r="AG496" s="371"/>
      <c r="AH496" s="169"/>
      <c r="AI496" s="169"/>
      <c r="AJ496" s="169"/>
      <c r="AK496" s="169"/>
      <c r="AL496" s="169"/>
      <c r="AM496" s="169"/>
      <c r="AN496" s="176"/>
      <c r="AO496" s="176"/>
      <c r="AP496" s="176"/>
    </row>
    <row r="497" spans="1:42" s="253" customFormat="1" ht="21" hidden="1" customHeight="1">
      <c r="A497" s="252"/>
      <c r="B497" s="252"/>
      <c r="C497" s="252"/>
      <c r="D497" s="252"/>
      <c r="E497" s="252"/>
      <c r="F497" s="252"/>
      <c r="G497" s="252"/>
      <c r="I497" s="265">
        <f t="shared" si="124"/>
        <v>0</v>
      </c>
      <c r="J497" s="255">
        <f t="shared" si="114"/>
        <v>7</v>
      </c>
      <c r="K497" s="343">
        <f t="shared" si="125"/>
        <v>34</v>
      </c>
      <c r="L497" s="356"/>
      <c r="M497" s="356"/>
      <c r="N497" s="357">
        <f t="shared" si="120"/>
        <v>0</v>
      </c>
      <c r="O497" s="358"/>
      <c r="P497" s="358"/>
      <c r="Q497" s="359">
        <f t="shared" si="121"/>
        <v>0</v>
      </c>
      <c r="R497" s="359">
        <f t="shared" si="122"/>
        <v>0</v>
      </c>
      <c r="S497" s="360"/>
      <c r="T497" s="361"/>
      <c r="U497" s="255">
        <f t="shared" si="123"/>
        <v>7</v>
      </c>
      <c r="V497" s="169"/>
      <c r="W497" s="169"/>
      <c r="X497" s="169"/>
      <c r="Y497" s="169"/>
      <c r="Z497" s="169"/>
      <c r="AA497" s="378"/>
      <c r="AB497" s="169"/>
      <c r="AC497" s="169"/>
      <c r="AD497" s="169"/>
      <c r="AE497" s="371"/>
      <c r="AF497" s="371"/>
      <c r="AG497" s="371"/>
      <c r="AH497" s="169"/>
      <c r="AI497" s="169"/>
      <c r="AJ497" s="169"/>
      <c r="AK497" s="169"/>
      <c r="AL497" s="169"/>
      <c r="AM497" s="169"/>
      <c r="AN497" s="176"/>
      <c r="AO497" s="176"/>
      <c r="AP497" s="176"/>
    </row>
    <row r="498" spans="1:42" s="253" customFormat="1" ht="21" hidden="1" customHeight="1">
      <c r="A498" s="252"/>
      <c r="B498" s="252"/>
      <c r="C498" s="252"/>
      <c r="D498" s="252"/>
      <c r="E498" s="252"/>
      <c r="F498" s="252"/>
      <c r="G498" s="252"/>
      <c r="I498" s="265">
        <f t="shared" si="124"/>
        <v>0</v>
      </c>
      <c r="J498" s="255">
        <f t="shared" si="114"/>
        <v>7</v>
      </c>
      <c r="K498" s="343">
        <f t="shared" si="125"/>
        <v>35</v>
      </c>
      <c r="L498" s="356"/>
      <c r="M498" s="356"/>
      <c r="N498" s="357">
        <f t="shared" si="120"/>
        <v>0</v>
      </c>
      <c r="O498" s="358"/>
      <c r="P498" s="358"/>
      <c r="Q498" s="359">
        <f t="shared" si="121"/>
        <v>0</v>
      </c>
      <c r="R498" s="359">
        <f t="shared" si="122"/>
        <v>0</v>
      </c>
      <c r="S498" s="360"/>
      <c r="T498" s="361"/>
      <c r="U498" s="255">
        <f t="shared" si="123"/>
        <v>7</v>
      </c>
      <c r="V498" s="169"/>
      <c r="W498" s="169"/>
      <c r="X498" s="169"/>
      <c r="Y498" s="169"/>
      <c r="Z498" s="169"/>
      <c r="AA498" s="378"/>
      <c r="AB498" s="169"/>
      <c r="AC498" s="169"/>
      <c r="AD498" s="169"/>
      <c r="AE498" s="371"/>
      <c r="AF498" s="371"/>
      <c r="AG498" s="371"/>
      <c r="AH498" s="169"/>
      <c r="AI498" s="169"/>
      <c r="AJ498" s="169"/>
      <c r="AK498" s="169"/>
      <c r="AL498" s="169"/>
      <c r="AM498" s="169"/>
      <c r="AN498" s="176"/>
      <c r="AO498" s="176"/>
      <c r="AP498" s="176"/>
    </row>
    <row r="499" spans="1:42" s="253" customFormat="1" ht="21" hidden="1" customHeight="1">
      <c r="A499" s="252"/>
      <c r="B499" s="252"/>
      <c r="C499" s="252"/>
      <c r="D499" s="252"/>
      <c r="E499" s="252"/>
      <c r="F499" s="252"/>
      <c r="G499" s="252"/>
      <c r="I499" s="265">
        <f t="shared" si="124"/>
        <v>0</v>
      </c>
      <c r="J499" s="255">
        <f t="shared" si="114"/>
        <v>7</v>
      </c>
      <c r="K499" s="343">
        <f t="shared" si="125"/>
        <v>36</v>
      </c>
      <c r="L499" s="356"/>
      <c r="M499" s="356"/>
      <c r="N499" s="357">
        <f t="shared" si="120"/>
        <v>0</v>
      </c>
      <c r="O499" s="358"/>
      <c r="P499" s="358"/>
      <c r="Q499" s="359">
        <f t="shared" si="121"/>
        <v>0</v>
      </c>
      <c r="R499" s="359">
        <f t="shared" si="122"/>
        <v>0</v>
      </c>
      <c r="S499" s="360"/>
      <c r="T499" s="361"/>
      <c r="U499" s="255">
        <f t="shared" si="123"/>
        <v>7</v>
      </c>
      <c r="V499" s="169"/>
      <c r="W499" s="169"/>
      <c r="X499" s="169"/>
      <c r="Y499" s="169"/>
      <c r="Z499" s="169"/>
      <c r="AA499" s="378"/>
      <c r="AB499" s="169"/>
      <c r="AC499" s="169"/>
      <c r="AD499" s="169"/>
      <c r="AE499" s="371"/>
      <c r="AF499" s="371"/>
      <c r="AG499" s="371"/>
      <c r="AH499" s="169"/>
      <c r="AI499" s="169"/>
      <c r="AJ499" s="169"/>
      <c r="AK499" s="169"/>
      <c r="AL499" s="169"/>
      <c r="AM499" s="169"/>
      <c r="AN499" s="176"/>
      <c r="AO499" s="176"/>
      <c r="AP499" s="176"/>
    </row>
    <row r="500" spans="1:42" s="253" customFormat="1" ht="21" hidden="1" customHeight="1" thickBot="1">
      <c r="A500" s="252"/>
      <c r="B500" s="252"/>
      <c r="C500" s="252"/>
      <c r="D500" s="252"/>
      <c r="E500" s="252"/>
      <c r="F500" s="252"/>
      <c r="G500" s="252"/>
      <c r="I500" s="265">
        <f t="shared" si="124"/>
        <v>0</v>
      </c>
      <c r="J500" s="255">
        <f t="shared" si="114"/>
        <v>7</v>
      </c>
      <c r="K500" s="385">
        <f t="shared" si="125"/>
        <v>37</v>
      </c>
      <c r="L500" s="356"/>
      <c r="M500" s="356"/>
      <c r="N500" s="387">
        <f t="shared" si="120"/>
        <v>0</v>
      </c>
      <c r="O500" s="388"/>
      <c r="P500" s="388"/>
      <c r="Q500" s="389">
        <f t="shared" si="121"/>
        <v>0</v>
      </c>
      <c r="R500" s="389">
        <f t="shared" si="122"/>
        <v>0</v>
      </c>
      <c r="S500" s="390"/>
      <c r="T500" s="391"/>
      <c r="U500" s="255">
        <f t="shared" si="123"/>
        <v>7</v>
      </c>
      <c r="V500" s="169"/>
      <c r="W500" s="169"/>
      <c r="X500" s="169"/>
      <c r="Y500" s="169"/>
      <c r="Z500" s="169"/>
      <c r="AA500" s="378"/>
      <c r="AB500" s="169"/>
      <c r="AC500" s="169"/>
      <c r="AD500" s="169"/>
      <c r="AE500" s="371"/>
      <c r="AF500" s="371"/>
      <c r="AG500" s="371"/>
      <c r="AH500" s="169"/>
      <c r="AI500" s="169"/>
      <c r="AJ500" s="169"/>
      <c r="AK500" s="169"/>
      <c r="AL500" s="169"/>
      <c r="AM500" s="169"/>
      <c r="AN500" s="176"/>
      <c r="AO500" s="176"/>
      <c r="AP500" s="176"/>
    </row>
    <row r="501" spans="1:42" s="253" customFormat="1" ht="21" hidden="1" customHeight="1">
      <c r="A501" s="252"/>
      <c r="B501" s="252"/>
      <c r="C501" s="252"/>
      <c r="D501" s="252"/>
      <c r="E501" s="252"/>
      <c r="F501" s="252"/>
      <c r="G501" s="252"/>
      <c r="I501" s="265">
        <f>IF((O$503+P$503)&gt;0,1,0)</f>
        <v>0</v>
      </c>
      <c r="J501" s="255">
        <f t="shared" si="114"/>
        <v>7</v>
      </c>
      <c r="K501" s="2439" t="s">
        <v>942</v>
      </c>
      <c r="L501" s="2441" t="s">
        <v>943</v>
      </c>
      <c r="M501" s="2443" t="s">
        <v>944</v>
      </c>
      <c r="N501" s="2443" t="s">
        <v>945</v>
      </c>
      <c r="O501" s="2445" t="s">
        <v>946</v>
      </c>
      <c r="P501" s="2445"/>
      <c r="Q501" s="2445" t="s">
        <v>947</v>
      </c>
      <c r="R501" s="2445"/>
      <c r="S501" s="2446" t="s">
        <v>948</v>
      </c>
      <c r="T501" s="2448" t="s">
        <v>1162</v>
      </c>
      <c r="U501" s="255">
        <f t="shared" si="123"/>
        <v>7</v>
      </c>
      <c r="V501" s="169"/>
      <c r="W501" s="169"/>
      <c r="X501" s="169"/>
      <c r="Y501" s="169"/>
      <c r="Z501" s="169"/>
      <c r="AA501" s="378"/>
      <c r="AB501" s="169"/>
      <c r="AC501" s="169"/>
      <c r="AD501" s="169"/>
      <c r="AE501" s="371"/>
      <c r="AF501" s="371"/>
      <c r="AG501" s="371"/>
      <c r="AH501" s="169"/>
      <c r="AI501" s="169"/>
      <c r="AJ501" s="169"/>
      <c r="AK501" s="169"/>
      <c r="AL501" s="169"/>
      <c r="AM501" s="169"/>
      <c r="AN501" s="176"/>
      <c r="AO501" s="176"/>
      <c r="AP501" s="176"/>
    </row>
    <row r="502" spans="1:42" s="253" customFormat="1" ht="21" hidden="1" customHeight="1">
      <c r="A502" s="252"/>
      <c r="B502" s="252"/>
      <c r="C502" s="252"/>
      <c r="D502" s="252"/>
      <c r="E502" s="252"/>
      <c r="F502" s="252"/>
      <c r="G502" s="252"/>
      <c r="I502" s="265">
        <f t="shared" ref="I502:I525" si="126">IF((O$503+P$503)&gt;0,1,0)</f>
        <v>0</v>
      </c>
      <c r="J502" s="255">
        <f t="shared" si="114"/>
        <v>7</v>
      </c>
      <c r="K502" s="2440"/>
      <c r="L502" s="2442"/>
      <c r="M502" s="2444"/>
      <c r="N502" s="2444"/>
      <c r="O502" s="334" t="s">
        <v>786</v>
      </c>
      <c r="P502" s="335" t="s">
        <v>787</v>
      </c>
      <c r="Q502" s="335" t="s">
        <v>786</v>
      </c>
      <c r="R502" s="336" t="s">
        <v>787</v>
      </c>
      <c r="S502" s="2447"/>
      <c r="T502" s="2449"/>
      <c r="U502" s="255">
        <f t="shared" si="123"/>
        <v>7</v>
      </c>
      <c r="V502" s="169"/>
      <c r="W502" s="169"/>
      <c r="X502" s="169"/>
      <c r="Y502" s="169"/>
      <c r="Z502" s="169"/>
      <c r="AA502" s="378"/>
      <c r="AB502" s="169"/>
      <c r="AC502" s="169"/>
      <c r="AD502" s="169"/>
      <c r="AE502" s="371"/>
      <c r="AF502" s="371"/>
      <c r="AG502" s="371"/>
      <c r="AH502" s="169"/>
      <c r="AI502" s="169"/>
      <c r="AJ502" s="169"/>
      <c r="AK502" s="169"/>
      <c r="AL502" s="169"/>
      <c r="AM502" s="169"/>
      <c r="AN502" s="176"/>
      <c r="AO502" s="176"/>
      <c r="AP502" s="176"/>
    </row>
    <row r="503" spans="1:42" s="253" customFormat="1" ht="21" hidden="1" customHeight="1">
      <c r="A503" s="252"/>
      <c r="B503" s="252"/>
      <c r="C503" s="252"/>
      <c r="D503" s="252"/>
      <c r="E503" s="252"/>
      <c r="F503" s="252"/>
      <c r="G503" s="252"/>
      <c r="I503" s="265">
        <f t="shared" si="126"/>
        <v>0</v>
      </c>
      <c r="J503" s="255">
        <f t="shared" si="114"/>
        <v>7</v>
      </c>
      <c r="K503" s="343">
        <f>+K50+1</f>
        <v>38</v>
      </c>
      <c r="L503" s="356"/>
      <c r="M503" s="356"/>
      <c r="N503" s="357">
        <f t="shared" si="120"/>
        <v>0</v>
      </c>
      <c r="O503" s="358"/>
      <c r="P503" s="358"/>
      <c r="Q503" s="359">
        <f t="shared" si="121"/>
        <v>0</v>
      </c>
      <c r="R503" s="359">
        <f t="shared" si="122"/>
        <v>0</v>
      </c>
      <c r="S503" s="360"/>
      <c r="T503" s="361"/>
      <c r="U503" s="255">
        <f t="shared" si="123"/>
        <v>7</v>
      </c>
      <c r="V503" s="169"/>
      <c r="W503" s="169"/>
      <c r="X503" s="169"/>
      <c r="Y503" s="169"/>
      <c r="Z503" s="169"/>
      <c r="AA503" s="378"/>
      <c r="AB503" s="169"/>
      <c r="AC503" s="169"/>
      <c r="AD503" s="169"/>
      <c r="AE503" s="371"/>
      <c r="AF503" s="371"/>
      <c r="AG503" s="371"/>
      <c r="AH503" s="169"/>
      <c r="AI503" s="169"/>
      <c r="AJ503" s="169"/>
      <c r="AK503" s="169"/>
      <c r="AL503" s="169"/>
      <c r="AM503" s="169"/>
      <c r="AN503" s="176"/>
      <c r="AO503" s="176"/>
      <c r="AP503" s="176"/>
    </row>
    <row r="504" spans="1:42" s="253" customFormat="1" ht="21" hidden="1" customHeight="1">
      <c r="A504" s="252"/>
      <c r="B504" s="252"/>
      <c r="C504" s="252"/>
      <c r="D504" s="252"/>
      <c r="E504" s="252"/>
      <c r="F504" s="252"/>
      <c r="G504" s="252"/>
      <c r="I504" s="265">
        <f t="shared" si="126"/>
        <v>0</v>
      </c>
      <c r="J504" s="255">
        <f t="shared" si="114"/>
        <v>7</v>
      </c>
      <c r="K504" s="343">
        <f t="shared" ref="K504:K525" si="127">+K503+1</f>
        <v>39</v>
      </c>
      <c r="L504" s="356"/>
      <c r="M504" s="356"/>
      <c r="N504" s="357">
        <f t="shared" si="120"/>
        <v>0</v>
      </c>
      <c r="O504" s="358"/>
      <c r="P504" s="358"/>
      <c r="Q504" s="359">
        <f t="shared" si="121"/>
        <v>0</v>
      </c>
      <c r="R504" s="359">
        <f t="shared" si="122"/>
        <v>0</v>
      </c>
      <c r="S504" s="360"/>
      <c r="T504" s="361"/>
      <c r="U504" s="255">
        <f t="shared" si="123"/>
        <v>7</v>
      </c>
      <c r="V504" s="169"/>
      <c r="W504" s="169"/>
      <c r="X504" s="169"/>
      <c r="Y504" s="169"/>
      <c r="Z504" s="169"/>
      <c r="AA504" s="378"/>
      <c r="AB504" s="169"/>
      <c r="AC504" s="169"/>
      <c r="AD504" s="169"/>
      <c r="AE504" s="371"/>
      <c r="AF504" s="371"/>
      <c r="AG504" s="371"/>
      <c r="AH504" s="169"/>
      <c r="AI504" s="169"/>
      <c r="AJ504" s="169"/>
      <c r="AK504" s="169"/>
      <c r="AL504" s="169"/>
      <c r="AM504" s="169"/>
      <c r="AN504" s="176"/>
      <c r="AO504" s="176"/>
      <c r="AP504" s="176"/>
    </row>
    <row r="505" spans="1:42" s="253" customFormat="1" ht="21" hidden="1" customHeight="1">
      <c r="A505" s="252"/>
      <c r="B505" s="252"/>
      <c r="C505" s="252"/>
      <c r="D505" s="252"/>
      <c r="E505" s="252"/>
      <c r="F505" s="252"/>
      <c r="G505" s="252"/>
      <c r="I505" s="265">
        <f t="shared" si="126"/>
        <v>0</v>
      </c>
      <c r="J505" s="255">
        <f t="shared" si="114"/>
        <v>7</v>
      </c>
      <c r="K505" s="343">
        <f t="shared" si="127"/>
        <v>40</v>
      </c>
      <c r="L505" s="356"/>
      <c r="M505" s="356"/>
      <c r="N505" s="357">
        <f t="shared" si="120"/>
        <v>0</v>
      </c>
      <c r="O505" s="358"/>
      <c r="P505" s="358"/>
      <c r="Q505" s="359">
        <f t="shared" si="121"/>
        <v>0</v>
      </c>
      <c r="R505" s="359">
        <f t="shared" si="122"/>
        <v>0</v>
      </c>
      <c r="S505" s="360"/>
      <c r="T505" s="361"/>
      <c r="U505" s="255">
        <f t="shared" si="123"/>
        <v>7</v>
      </c>
      <c r="V505" s="169"/>
      <c r="W505" s="169"/>
      <c r="X505" s="169"/>
      <c r="Y505" s="169"/>
      <c r="Z505" s="169"/>
      <c r="AA505" s="378"/>
      <c r="AB505" s="169"/>
      <c r="AC505" s="169"/>
      <c r="AD505" s="169"/>
      <c r="AE505" s="371"/>
      <c r="AF505" s="371"/>
      <c r="AG505" s="371"/>
      <c r="AH505" s="169"/>
      <c r="AI505" s="169"/>
      <c r="AJ505" s="169"/>
      <c r="AK505" s="169"/>
      <c r="AL505" s="169"/>
      <c r="AM505" s="169"/>
      <c r="AN505" s="176"/>
      <c r="AO505" s="176"/>
      <c r="AP505" s="176"/>
    </row>
    <row r="506" spans="1:42" s="253" customFormat="1" ht="21" hidden="1" customHeight="1">
      <c r="A506" s="252"/>
      <c r="B506" s="252"/>
      <c r="C506" s="252"/>
      <c r="D506" s="252"/>
      <c r="E506" s="252"/>
      <c r="F506" s="252"/>
      <c r="G506" s="252"/>
      <c r="I506" s="265">
        <f t="shared" si="126"/>
        <v>0</v>
      </c>
      <c r="J506" s="255">
        <f t="shared" si="114"/>
        <v>7</v>
      </c>
      <c r="K506" s="343">
        <f t="shared" si="127"/>
        <v>41</v>
      </c>
      <c r="L506" s="356"/>
      <c r="M506" s="356"/>
      <c r="N506" s="357">
        <f t="shared" si="120"/>
        <v>0</v>
      </c>
      <c r="O506" s="358"/>
      <c r="P506" s="358"/>
      <c r="Q506" s="359">
        <f t="shared" si="121"/>
        <v>0</v>
      </c>
      <c r="R506" s="359">
        <f t="shared" si="122"/>
        <v>0</v>
      </c>
      <c r="S506" s="360"/>
      <c r="T506" s="361"/>
      <c r="U506" s="255">
        <f t="shared" si="123"/>
        <v>7</v>
      </c>
      <c r="V506" s="169"/>
      <c r="W506" s="169"/>
      <c r="X506" s="169"/>
      <c r="Y506" s="169"/>
      <c r="Z506" s="169"/>
      <c r="AA506" s="378"/>
      <c r="AB506" s="169"/>
      <c r="AC506" s="169"/>
      <c r="AD506" s="169"/>
      <c r="AE506" s="371"/>
      <c r="AF506" s="371"/>
      <c r="AG506" s="371"/>
      <c r="AH506" s="169"/>
      <c r="AI506" s="169"/>
      <c r="AJ506" s="169"/>
      <c r="AK506" s="169"/>
      <c r="AL506" s="169"/>
      <c r="AM506" s="169"/>
      <c r="AN506" s="176"/>
      <c r="AO506" s="176"/>
      <c r="AP506" s="176"/>
    </row>
    <row r="507" spans="1:42" s="253" customFormat="1" ht="21" hidden="1" customHeight="1">
      <c r="A507" s="252"/>
      <c r="B507" s="252"/>
      <c r="C507" s="252"/>
      <c r="D507" s="252"/>
      <c r="E507" s="252"/>
      <c r="F507" s="252"/>
      <c r="G507" s="252"/>
      <c r="I507" s="265">
        <f t="shared" si="126"/>
        <v>0</v>
      </c>
      <c r="J507" s="255">
        <f t="shared" si="114"/>
        <v>7</v>
      </c>
      <c r="K507" s="343">
        <f t="shared" si="127"/>
        <v>42</v>
      </c>
      <c r="L507" s="356"/>
      <c r="M507" s="356"/>
      <c r="N507" s="357">
        <f t="shared" si="120"/>
        <v>0</v>
      </c>
      <c r="O507" s="358"/>
      <c r="P507" s="358"/>
      <c r="Q507" s="359">
        <f t="shared" si="121"/>
        <v>0</v>
      </c>
      <c r="R507" s="359">
        <f t="shared" si="122"/>
        <v>0</v>
      </c>
      <c r="S507" s="360"/>
      <c r="T507" s="361"/>
      <c r="U507" s="255">
        <f t="shared" si="123"/>
        <v>7</v>
      </c>
      <c r="V507" s="169"/>
      <c r="W507" s="169"/>
      <c r="X507" s="169"/>
      <c r="Y507" s="169"/>
      <c r="Z507" s="169"/>
      <c r="AA507" s="378"/>
      <c r="AB507" s="169"/>
      <c r="AC507" s="169"/>
      <c r="AD507" s="169"/>
      <c r="AE507" s="371"/>
      <c r="AF507" s="371"/>
      <c r="AG507" s="371"/>
      <c r="AH507" s="169"/>
      <c r="AI507" s="169"/>
      <c r="AJ507" s="169"/>
      <c r="AK507" s="169"/>
      <c r="AL507" s="169"/>
      <c r="AM507" s="169"/>
      <c r="AN507" s="176"/>
      <c r="AO507" s="176"/>
      <c r="AP507" s="176"/>
    </row>
    <row r="508" spans="1:42" s="253" customFormat="1" ht="21" hidden="1" customHeight="1">
      <c r="A508" s="252"/>
      <c r="B508" s="252"/>
      <c r="C508" s="252"/>
      <c r="D508" s="252"/>
      <c r="E508" s="252"/>
      <c r="F508" s="252"/>
      <c r="G508" s="252"/>
      <c r="I508" s="265">
        <f t="shared" si="126"/>
        <v>0</v>
      </c>
      <c r="J508" s="255">
        <f t="shared" si="114"/>
        <v>7</v>
      </c>
      <c r="K508" s="343">
        <f t="shared" si="127"/>
        <v>43</v>
      </c>
      <c r="L508" s="356"/>
      <c r="M508" s="356"/>
      <c r="N508" s="357">
        <f t="shared" si="120"/>
        <v>0</v>
      </c>
      <c r="O508" s="358"/>
      <c r="P508" s="358"/>
      <c r="Q508" s="359">
        <f t="shared" si="121"/>
        <v>0</v>
      </c>
      <c r="R508" s="359">
        <f t="shared" si="122"/>
        <v>0</v>
      </c>
      <c r="S508" s="360"/>
      <c r="T508" s="361"/>
      <c r="U508" s="255">
        <f t="shared" si="123"/>
        <v>7</v>
      </c>
      <c r="V508" s="169"/>
      <c r="W508" s="169"/>
      <c r="X508" s="169"/>
      <c r="Y508" s="169"/>
      <c r="Z508" s="169"/>
      <c r="AA508" s="378"/>
      <c r="AB508" s="169"/>
      <c r="AC508" s="169"/>
      <c r="AD508" s="169"/>
      <c r="AE508" s="371"/>
      <c r="AF508" s="371"/>
      <c r="AG508" s="371"/>
      <c r="AH508" s="169"/>
      <c r="AI508" s="169"/>
      <c r="AJ508" s="169"/>
      <c r="AK508" s="169"/>
      <c r="AL508" s="169"/>
      <c r="AM508" s="169"/>
      <c r="AN508" s="176"/>
      <c r="AO508" s="176"/>
      <c r="AP508" s="176"/>
    </row>
    <row r="509" spans="1:42" s="253" customFormat="1" ht="21" hidden="1" customHeight="1">
      <c r="A509" s="252"/>
      <c r="B509" s="252"/>
      <c r="C509" s="252"/>
      <c r="D509" s="252"/>
      <c r="E509" s="252"/>
      <c r="F509" s="252"/>
      <c r="G509" s="252"/>
      <c r="I509" s="265">
        <f t="shared" si="126"/>
        <v>0</v>
      </c>
      <c r="J509" s="255">
        <f t="shared" si="114"/>
        <v>7</v>
      </c>
      <c r="K509" s="343">
        <f t="shared" si="127"/>
        <v>44</v>
      </c>
      <c r="L509" s="356"/>
      <c r="M509" s="356"/>
      <c r="N509" s="357">
        <f t="shared" si="120"/>
        <v>0</v>
      </c>
      <c r="O509" s="358"/>
      <c r="P509" s="358"/>
      <c r="Q509" s="359">
        <f t="shared" si="121"/>
        <v>0</v>
      </c>
      <c r="R509" s="359">
        <f t="shared" si="122"/>
        <v>0</v>
      </c>
      <c r="S509" s="360"/>
      <c r="T509" s="361"/>
      <c r="U509" s="255">
        <f t="shared" si="123"/>
        <v>7</v>
      </c>
      <c r="V509" s="169"/>
      <c r="W509" s="169"/>
      <c r="X509" s="169"/>
      <c r="Y509" s="169"/>
      <c r="Z509" s="169"/>
      <c r="AA509" s="378"/>
      <c r="AB509" s="169"/>
      <c r="AC509" s="169"/>
      <c r="AD509" s="169"/>
      <c r="AE509" s="371"/>
      <c r="AF509" s="371"/>
      <c r="AG509" s="371"/>
      <c r="AH509" s="169"/>
      <c r="AI509" s="169"/>
      <c r="AJ509" s="169"/>
      <c r="AK509" s="169"/>
      <c r="AL509" s="169"/>
      <c r="AM509" s="169"/>
      <c r="AN509" s="176"/>
      <c r="AO509" s="176"/>
      <c r="AP509" s="176"/>
    </row>
    <row r="510" spans="1:42" s="253" customFormat="1" ht="21" hidden="1" customHeight="1">
      <c r="A510" s="252"/>
      <c r="B510" s="252"/>
      <c r="C510" s="252"/>
      <c r="D510" s="252"/>
      <c r="E510" s="252"/>
      <c r="F510" s="252"/>
      <c r="G510" s="252"/>
      <c r="I510" s="265">
        <f t="shared" si="126"/>
        <v>0</v>
      </c>
      <c r="J510" s="255">
        <f t="shared" si="114"/>
        <v>7</v>
      </c>
      <c r="K510" s="343">
        <f t="shared" si="127"/>
        <v>45</v>
      </c>
      <c r="L510" s="356"/>
      <c r="M510" s="356"/>
      <c r="N510" s="357">
        <f t="shared" si="120"/>
        <v>0</v>
      </c>
      <c r="O510" s="358"/>
      <c r="P510" s="358"/>
      <c r="Q510" s="359">
        <f t="shared" si="121"/>
        <v>0</v>
      </c>
      <c r="R510" s="359">
        <f t="shared" si="122"/>
        <v>0</v>
      </c>
      <c r="S510" s="360"/>
      <c r="T510" s="361"/>
      <c r="U510" s="255">
        <f t="shared" si="123"/>
        <v>7</v>
      </c>
      <c r="V510" s="169"/>
      <c r="W510" s="169"/>
      <c r="X510" s="169"/>
      <c r="Y510" s="169"/>
      <c r="Z510" s="169"/>
      <c r="AA510" s="378"/>
      <c r="AB510" s="169"/>
      <c r="AC510" s="169"/>
      <c r="AD510" s="169"/>
      <c r="AE510" s="371"/>
      <c r="AF510" s="371"/>
      <c r="AG510" s="371"/>
      <c r="AH510" s="169"/>
      <c r="AI510" s="169"/>
      <c r="AJ510" s="169"/>
      <c r="AK510" s="169"/>
      <c r="AL510" s="169"/>
      <c r="AM510" s="169"/>
      <c r="AN510" s="176"/>
      <c r="AO510" s="176"/>
      <c r="AP510" s="176"/>
    </row>
    <row r="511" spans="1:42" s="253" customFormat="1" ht="21" hidden="1" customHeight="1">
      <c r="A511" s="252"/>
      <c r="B511" s="252"/>
      <c r="C511" s="252"/>
      <c r="D511" s="252"/>
      <c r="E511" s="252"/>
      <c r="F511" s="252"/>
      <c r="G511" s="252"/>
      <c r="I511" s="265">
        <f t="shared" si="126"/>
        <v>0</v>
      </c>
      <c r="J511" s="255">
        <f t="shared" si="114"/>
        <v>7</v>
      </c>
      <c r="K511" s="343">
        <f t="shared" si="127"/>
        <v>46</v>
      </c>
      <c r="L511" s="356"/>
      <c r="M511" s="356"/>
      <c r="N511" s="357">
        <f t="shared" si="120"/>
        <v>0</v>
      </c>
      <c r="O511" s="358"/>
      <c r="P511" s="358"/>
      <c r="Q511" s="359">
        <f t="shared" si="121"/>
        <v>0</v>
      </c>
      <c r="R511" s="359">
        <f t="shared" si="122"/>
        <v>0</v>
      </c>
      <c r="S511" s="360"/>
      <c r="T511" s="361"/>
      <c r="U511" s="255">
        <f t="shared" si="123"/>
        <v>7</v>
      </c>
      <c r="V511" s="169"/>
      <c r="W511" s="169"/>
      <c r="X511" s="169"/>
      <c r="Y511" s="169"/>
      <c r="Z511" s="169"/>
      <c r="AA511" s="378"/>
      <c r="AB511" s="169"/>
      <c r="AC511" s="169"/>
      <c r="AD511" s="169"/>
      <c r="AE511" s="371"/>
      <c r="AF511" s="371"/>
      <c r="AG511" s="371"/>
      <c r="AH511" s="169"/>
      <c r="AI511" s="169"/>
      <c r="AJ511" s="169"/>
      <c r="AK511" s="169"/>
      <c r="AL511" s="169"/>
      <c r="AM511" s="169"/>
      <c r="AN511" s="176"/>
      <c r="AO511" s="176"/>
      <c r="AP511" s="176"/>
    </row>
    <row r="512" spans="1:42" s="253" customFormat="1" ht="21" hidden="1" customHeight="1">
      <c r="A512" s="252"/>
      <c r="B512" s="252"/>
      <c r="C512" s="252"/>
      <c r="D512" s="252"/>
      <c r="E512" s="252"/>
      <c r="F512" s="252"/>
      <c r="G512" s="252"/>
      <c r="I512" s="265">
        <f t="shared" si="126"/>
        <v>0</v>
      </c>
      <c r="J512" s="255">
        <f t="shared" si="114"/>
        <v>7</v>
      </c>
      <c r="K512" s="343">
        <f t="shared" si="127"/>
        <v>47</v>
      </c>
      <c r="L512" s="356"/>
      <c r="M512" s="356"/>
      <c r="N512" s="357">
        <f t="shared" si="120"/>
        <v>0</v>
      </c>
      <c r="O512" s="358"/>
      <c r="P512" s="358"/>
      <c r="Q512" s="359">
        <f t="shared" si="121"/>
        <v>0</v>
      </c>
      <c r="R512" s="359">
        <f t="shared" si="122"/>
        <v>0</v>
      </c>
      <c r="S512" s="360"/>
      <c r="T512" s="361"/>
      <c r="U512" s="255">
        <f t="shared" si="123"/>
        <v>7</v>
      </c>
      <c r="V512" s="169"/>
      <c r="W512" s="169"/>
      <c r="X512" s="169"/>
      <c r="Y512" s="169"/>
      <c r="Z512" s="169"/>
      <c r="AA512" s="378"/>
      <c r="AB512" s="169"/>
      <c r="AC512" s="169"/>
      <c r="AD512" s="169"/>
      <c r="AE512" s="371"/>
      <c r="AF512" s="371"/>
      <c r="AG512" s="371"/>
      <c r="AH512" s="169"/>
      <c r="AI512" s="169"/>
      <c r="AJ512" s="169"/>
      <c r="AK512" s="169"/>
      <c r="AL512" s="169"/>
      <c r="AM512" s="169"/>
      <c r="AN512" s="176"/>
      <c r="AO512" s="176"/>
      <c r="AP512" s="176"/>
    </row>
    <row r="513" spans="1:42" s="253" customFormat="1" ht="21" hidden="1" customHeight="1">
      <c r="A513" s="252"/>
      <c r="B513" s="252"/>
      <c r="C513" s="252"/>
      <c r="D513" s="252"/>
      <c r="E513" s="252"/>
      <c r="F513" s="252"/>
      <c r="G513" s="252"/>
      <c r="I513" s="265">
        <f t="shared" si="126"/>
        <v>0</v>
      </c>
      <c r="J513" s="255">
        <f t="shared" si="114"/>
        <v>7</v>
      </c>
      <c r="K513" s="343">
        <f t="shared" si="127"/>
        <v>48</v>
      </c>
      <c r="L513" s="356"/>
      <c r="M513" s="356"/>
      <c r="N513" s="357">
        <f t="shared" si="120"/>
        <v>0</v>
      </c>
      <c r="O513" s="358"/>
      <c r="P513" s="358"/>
      <c r="Q513" s="359">
        <f t="shared" si="121"/>
        <v>0</v>
      </c>
      <c r="R513" s="359">
        <f t="shared" si="122"/>
        <v>0</v>
      </c>
      <c r="S513" s="360"/>
      <c r="T513" s="361"/>
      <c r="U513" s="255">
        <f t="shared" si="123"/>
        <v>7</v>
      </c>
      <c r="V513" s="169"/>
      <c r="W513" s="169"/>
      <c r="X513" s="169"/>
      <c r="Y513" s="169"/>
      <c r="Z513" s="169"/>
      <c r="AA513" s="378"/>
      <c r="AB513" s="169"/>
      <c r="AC513" s="169"/>
      <c r="AD513" s="169"/>
      <c r="AE513" s="371"/>
      <c r="AF513" s="371"/>
      <c r="AG513" s="371"/>
      <c r="AH513" s="169"/>
      <c r="AI513" s="169"/>
      <c r="AJ513" s="169"/>
      <c r="AK513" s="169"/>
      <c r="AL513" s="169"/>
      <c r="AM513" s="169"/>
      <c r="AN513" s="176"/>
      <c r="AO513" s="176"/>
      <c r="AP513" s="176"/>
    </row>
    <row r="514" spans="1:42" s="253" customFormat="1" ht="21" hidden="1" customHeight="1">
      <c r="A514" s="252"/>
      <c r="B514" s="252"/>
      <c r="C514" s="252"/>
      <c r="D514" s="252"/>
      <c r="E514" s="252"/>
      <c r="F514" s="252"/>
      <c r="G514" s="252"/>
      <c r="I514" s="265">
        <f t="shared" si="126"/>
        <v>0</v>
      </c>
      <c r="J514" s="255">
        <f t="shared" si="114"/>
        <v>7</v>
      </c>
      <c r="K514" s="343">
        <f t="shared" si="127"/>
        <v>49</v>
      </c>
      <c r="L514" s="356"/>
      <c r="M514" s="356"/>
      <c r="N514" s="357">
        <f t="shared" si="120"/>
        <v>0</v>
      </c>
      <c r="O514" s="358"/>
      <c r="P514" s="358"/>
      <c r="Q514" s="359">
        <f t="shared" si="121"/>
        <v>0</v>
      </c>
      <c r="R514" s="359">
        <f t="shared" si="122"/>
        <v>0</v>
      </c>
      <c r="S514" s="360"/>
      <c r="T514" s="361"/>
      <c r="U514" s="255">
        <f t="shared" si="123"/>
        <v>7</v>
      </c>
      <c r="V514" s="169"/>
      <c r="W514" s="169"/>
      <c r="X514" s="169"/>
      <c r="Y514" s="169"/>
      <c r="Z514" s="169"/>
      <c r="AA514" s="378"/>
      <c r="AB514" s="169"/>
      <c r="AC514" s="169"/>
      <c r="AD514" s="169"/>
      <c r="AE514" s="371"/>
      <c r="AF514" s="371"/>
      <c r="AG514" s="371"/>
      <c r="AH514" s="169"/>
      <c r="AI514" s="169"/>
      <c r="AJ514" s="169"/>
      <c r="AK514" s="169"/>
      <c r="AL514" s="169"/>
      <c r="AM514" s="169"/>
      <c r="AN514" s="176"/>
      <c r="AO514" s="176"/>
      <c r="AP514" s="176"/>
    </row>
    <row r="515" spans="1:42" s="253" customFormat="1" ht="21" hidden="1" customHeight="1">
      <c r="A515" s="252"/>
      <c r="B515" s="252"/>
      <c r="C515" s="252"/>
      <c r="D515" s="252"/>
      <c r="E515" s="252"/>
      <c r="F515" s="252"/>
      <c r="G515" s="252"/>
      <c r="I515" s="265">
        <f t="shared" si="126"/>
        <v>0</v>
      </c>
      <c r="J515" s="255">
        <f t="shared" si="114"/>
        <v>7</v>
      </c>
      <c r="K515" s="343">
        <f t="shared" si="127"/>
        <v>50</v>
      </c>
      <c r="L515" s="356"/>
      <c r="M515" s="356"/>
      <c r="N515" s="357">
        <f t="shared" si="120"/>
        <v>0</v>
      </c>
      <c r="O515" s="358"/>
      <c r="P515" s="358"/>
      <c r="Q515" s="359">
        <f t="shared" si="121"/>
        <v>0</v>
      </c>
      <c r="R515" s="359">
        <f t="shared" si="122"/>
        <v>0</v>
      </c>
      <c r="S515" s="360"/>
      <c r="T515" s="361"/>
      <c r="U515" s="255">
        <f t="shared" si="123"/>
        <v>7</v>
      </c>
      <c r="V515" s="169"/>
      <c r="W515" s="169"/>
      <c r="X515" s="169"/>
      <c r="Y515" s="169"/>
      <c r="Z515" s="169"/>
      <c r="AA515" s="378"/>
      <c r="AB515" s="169"/>
      <c r="AC515" s="169"/>
      <c r="AD515" s="169"/>
      <c r="AE515" s="371"/>
      <c r="AF515" s="371"/>
      <c r="AG515" s="371"/>
      <c r="AH515" s="169"/>
      <c r="AI515" s="169"/>
      <c r="AJ515" s="169"/>
      <c r="AK515" s="169"/>
      <c r="AL515" s="169"/>
      <c r="AM515" s="169"/>
      <c r="AN515" s="176"/>
      <c r="AO515" s="176"/>
      <c r="AP515" s="176"/>
    </row>
    <row r="516" spans="1:42" s="253" customFormat="1" ht="21" hidden="1" customHeight="1">
      <c r="A516" s="252"/>
      <c r="B516" s="252"/>
      <c r="C516" s="252"/>
      <c r="D516" s="252"/>
      <c r="E516" s="252"/>
      <c r="F516" s="252"/>
      <c r="G516" s="252"/>
      <c r="I516" s="265">
        <f t="shared" si="126"/>
        <v>0</v>
      </c>
      <c r="J516" s="255">
        <f t="shared" si="114"/>
        <v>7</v>
      </c>
      <c r="K516" s="343">
        <f t="shared" si="127"/>
        <v>51</v>
      </c>
      <c r="L516" s="356"/>
      <c r="M516" s="356"/>
      <c r="N516" s="357">
        <f t="shared" si="120"/>
        <v>0</v>
      </c>
      <c r="O516" s="358"/>
      <c r="P516" s="358"/>
      <c r="Q516" s="359">
        <f t="shared" si="121"/>
        <v>0</v>
      </c>
      <c r="R516" s="359">
        <f t="shared" si="122"/>
        <v>0</v>
      </c>
      <c r="S516" s="360"/>
      <c r="T516" s="361"/>
      <c r="U516" s="255">
        <f t="shared" si="123"/>
        <v>7</v>
      </c>
      <c r="V516" s="169"/>
      <c r="W516" s="169"/>
      <c r="X516" s="169"/>
      <c r="Y516" s="169"/>
      <c r="Z516" s="169"/>
      <c r="AA516" s="378"/>
      <c r="AB516" s="169"/>
      <c r="AC516" s="169"/>
      <c r="AD516" s="169"/>
      <c r="AE516" s="371"/>
      <c r="AF516" s="371"/>
      <c r="AG516" s="371"/>
      <c r="AH516" s="169"/>
      <c r="AI516" s="169"/>
      <c r="AJ516" s="169"/>
      <c r="AK516" s="169"/>
      <c r="AL516" s="169"/>
      <c r="AM516" s="169"/>
      <c r="AN516" s="176"/>
      <c r="AO516" s="176"/>
      <c r="AP516" s="176"/>
    </row>
    <row r="517" spans="1:42" s="253" customFormat="1" ht="21" hidden="1" customHeight="1">
      <c r="A517" s="252"/>
      <c r="B517" s="252"/>
      <c r="C517" s="252"/>
      <c r="D517" s="252"/>
      <c r="E517" s="252"/>
      <c r="F517" s="252"/>
      <c r="G517" s="252"/>
      <c r="I517" s="265">
        <f t="shared" si="126"/>
        <v>0</v>
      </c>
      <c r="J517" s="255">
        <f t="shared" si="114"/>
        <v>7</v>
      </c>
      <c r="K517" s="343">
        <f t="shared" si="127"/>
        <v>52</v>
      </c>
      <c r="L517" s="356"/>
      <c r="M517" s="356"/>
      <c r="N517" s="357">
        <f t="shared" si="120"/>
        <v>0</v>
      </c>
      <c r="O517" s="358"/>
      <c r="P517" s="358"/>
      <c r="Q517" s="359">
        <f t="shared" si="121"/>
        <v>0</v>
      </c>
      <c r="R517" s="359">
        <f t="shared" si="122"/>
        <v>0</v>
      </c>
      <c r="S517" s="360"/>
      <c r="T517" s="361"/>
      <c r="U517" s="255">
        <f t="shared" si="123"/>
        <v>7</v>
      </c>
      <c r="V517" s="169"/>
      <c r="W517" s="169"/>
      <c r="X517" s="169"/>
      <c r="Y517" s="169"/>
      <c r="Z517" s="169"/>
      <c r="AA517" s="378"/>
      <c r="AB517" s="169"/>
      <c r="AC517" s="169"/>
      <c r="AD517" s="169"/>
      <c r="AE517" s="371"/>
      <c r="AF517" s="371"/>
      <c r="AG517" s="371"/>
      <c r="AH517" s="169"/>
      <c r="AI517" s="169"/>
      <c r="AJ517" s="169"/>
      <c r="AK517" s="169"/>
      <c r="AL517" s="169"/>
      <c r="AM517" s="169"/>
      <c r="AN517" s="176"/>
      <c r="AO517" s="176"/>
      <c r="AP517" s="176"/>
    </row>
    <row r="518" spans="1:42" s="253" customFormat="1" ht="21" hidden="1" customHeight="1">
      <c r="A518" s="252"/>
      <c r="B518" s="252"/>
      <c r="C518" s="252"/>
      <c r="D518" s="252"/>
      <c r="E518" s="252"/>
      <c r="F518" s="252"/>
      <c r="G518" s="252"/>
      <c r="I518" s="265">
        <f t="shared" si="126"/>
        <v>0</v>
      </c>
      <c r="J518" s="255">
        <f t="shared" si="114"/>
        <v>7</v>
      </c>
      <c r="K518" s="343">
        <f t="shared" si="127"/>
        <v>53</v>
      </c>
      <c r="L518" s="356"/>
      <c r="M518" s="356"/>
      <c r="N518" s="357">
        <f t="shared" si="120"/>
        <v>0</v>
      </c>
      <c r="O518" s="358"/>
      <c r="P518" s="358"/>
      <c r="Q518" s="359">
        <f t="shared" si="121"/>
        <v>0</v>
      </c>
      <c r="R518" s="359">
        <f t="shared" si="122"/>
        <v>0</v>
      </c>
      <c r="S518" s="360"/>
      <c r="T518" s="361"/>
      <c r="U518" s="255">
        <f t="shared" si="123"/>
        <v>7</v>
      </c>
      <c r="V518" s="169"/>
      <c r="W518" s="169"/>
      <c r="X518" s="169"/>
      <c r="Y518" s="169"/>
      <c r="Z518" s="169"/>
      <c r="AA518" s="378"/>
      <c r="AB518" s="169"/>
      <c r="AC518" s="169"/>
      <c r="AD518" s="169"/>
      <c r="AE518" s="371"/>
      <c r="AF518" s="371"/>
      <c r="AG518" s="371"/>
      <c r="AH518" s="169"/>
      <c r="AI518" s="169"/>
      <c r="AJ518" s="169"/>
      <c r="AK518" s="169"/>
      <c r="AL518" s="169"/>
      <c r="AM518" s="169"/>
      <c r="AN518" s="176"/>
      <c r="AO518" s="176"/>
      <c r="AP518" s="176"/>
    </row>
    <row r="519" spans="1:42" s="253" customFormat="1" ht="21" hidden="1" customHeight="1">
      <c r="A519" s="252"/>
      <c r="B519" s="252"/>
      <c r="C519" s="252"/>
      <c r="D519" s="252"/>
      <c r="E519" s="252"/>
      <c r="F519" s="252"/>
      <c r="G519" s="252"/>
      <c r="I519" s="265">
        <f t="shared" si="126"/>
        <v>0</v>
      </c>
      <c r="J519" s="255">
        <f t="shared" si="114"/>
        <v>7</v>
      </c>
      <c r="K519" s="343">
        <f t="shared" si="127"/>
        <v>54</v>
      </c>
      <c r="L519" s="356"/>
      <c r="M519" s="356"/>
      <c r="N519" s="357">
        <f t="shared" si="120"/>
        <v>0</v>
      </c>
      <c r="O519" s="358"/>
      <c r="P519" s="358"/>
      <c r="Q519" s="359">
        <f t="shared" si="121"/>
        <v>0</v>
      </c>
      <c r="R519" s="359">
        <f t="shared" si="122"/>
        <v>0</v>
      </c>
      <c r="S519" s="360"/>
      <c r="T519" s="361"/>
      <c r="U519" s="255">
        <f t="shared" si="123"/>
        <v>7</v>
      </c>
      <c r="V519" s="169"/>
      <c r="W519" s="169"/>
      <c r="X519" s="169"/>
      <c r="Y519" s="169"/>
      <c r="Z519" s="169"/>
      <c r="AA519" s="378"/>
      <c r="AB519" s="169"/>
      <c r="AC519" s="169"/>
      <c r="AD519" s="169"/>
      <c r="AE519" s="371"/>
      <c r="AF519" s="371"/>
      <c r="AG519" s="371"/>
      <c r="AH519" s="169"/>
      <c r="AI519" s="169"/>
      <c r="AJ519" s="169"/>
      <c r="AK519" s="169"/>
      <c r="AL519" s="169"/>
      <c r="AM519" s="371"/>
      <c r="AN519" s="167"/>
      <c r="AO519" s="176"/>
      <c r="AP519" s="176"/>
    </row>
    <row r="520" spans="1:42" s="253" customFormat="1" ht="21" hidden="1" customHeight="1">
      <c r="A520" s="252"/>
      <c r="B520" s="252"/>
      <c r="C520" s="252"/>
      <c r="D520" s="252"/>
      <c r="E520" s="252"/>
      <c r="F520" s="252"/>
      <c r="G520" s="252"/>
      <c r="I520" s="265">
        <f t="shared" si="126"/>
        <v>0</v>
      </c>
      <c r="J520" s="255">
        <f t="shared" si="114"/>
        <v>7</v>
      </c>
      <c r="K520" s="343">
        <f t="shared" si="127"/>
        <v>55</v>
      </c>
      <c r="L520" s="356"/>
      <c r="M520" s="356"/>
      <c r="N520" s="357">
        <f t="shared" si="120"/>
        <v>0</v>
      </c>
      <c r="O520" s="358"/>
      <c r="P520" s="358"/>
      <c r="Q520" s="359">
        <f t="shared" si="121"/>
        <v>0</v>
      </c>
      <c r="R520" s="359">
        <f t="shared" si="122"/>
        <v>0</v>
      </c>
      <c r="S520" s="360"/>
      <c r="T520" s="361"/>
      <c r="U520" s="255">
        <f t="shared" si="123"/>
        <v>7</v>
      </c>
      <c r="V520" s="169"/>
      <c r="W520" s="169"/>
      <c r="X520" s="169"/>
      <c r="Y520" s="169"/>
      <c r="Z520" s="169"/>
      <c r="AA520" s="378"/>
      <c r="AB520" s="169"/>
      <c r="AC520" s="169"/>
      <c r="AD520" s="169"/>
      <c r="AE520" s="371"/>
      <c r="AF520" s="371"/>
      <c r="AG520" s="371"/>
      <c r="AH520" s="169"/>
      <c r="AI520" s="169"/>
      <c r="AJ520" s="169"/>
      <c r="AK520" s="169"/>
      <c r="AL520" s="169"/>
      <c r="AM520" s="371"/>
      <c r="AN520" s="167"/>
      <c r="AO520" s="176"/>
      <c r="AP520" s="176"/>
    </row>
    <row r="521" spans="1:42" s="253" customFormat="1" ht="21" hidden="1" customHeight="1">
      <c r="A521" s="252"/>
      <c r="B521" s="252"/>
      <c r="C521" s="252"/>
      <c r="D521" s="252"/>
      <c r="E521" s="252"/>
      <c r="F521" s="252"/>
      <c r="G521" s="252"/>
      <c r="I521" s="265">
        <f t="shared" si="126"/>
        <v>0</v>
      </c>
      <c r="J521" s="255">
        <f t="shared" si="114"/>
        <v>7</v>
      </c>
      <c r="K521" s="343">
        <f t="shared" si="127"/>
        <v>56</v>
      </c>
      <c r="L521" s="356"/>
      <c r="M521" s="356"/>
      <c r="N521" s="357">
        <f t="shared" si="120"/>
        <v>0</v>
      </c>
      <c r="O521" s="358"/>
      <c r="P521" s="358"/>
      <c r="Q521" s="359">
        <f t="shared" si="121"/>
        <v>0</v>
      </c>
      <c r="R521" s="359">
        <f t="shared" si="122"/>
        <v>0</v>
      </c>
      <c r="S521" s="360"/>
      <c r="T521" s="361"/>
      <c r="U521" s="255">
        <f t="shared" si="123"/>
        <v>7</v>
      </c>
      <c r="V521" s="169"/>
      <c r="W521" s="169"/>
      <c r="X521" s="169"/>
      <c r="Y521" s="169"/>
      <c r="Z521" s="169"/>
      <c r="AA521" s="378"/>
      <c r="AB521" s="169"/>
      <c r="AC521" s="169"/>
      <c r="AD521" s="169"/>
      <c r="AE521" s="371"/>
      <c r="AF521" s="371"/>
      <c r="AG521" s="371"/>
      <c r="AH521" s="169"/>
      <c r="AI521" s="169"/>
      <c r="AJ521" s="169"/>
      <c r="AK521" s="169"/>
      <c r="AL521" s="169"/>
      <c r="AM521" s="371"/>
      <c r="AN521" s="167"/>
      <c r="AO521" s="176"/>
      <c r="AP521" s="176"/>
    </row>
    <row r="522" spans="1:42" s="253" customFormat="1" ht="21" hidden="1" customHeight="1">
      <c r="A522" s="252"/>
      <c r="B522" s="252"/>
      <c r="C522" s="252"/>
      <c r="D522" s="252"/>
      <c r="E522" s="252"/>
      <c r="F522" s="252"/>
      <c r="G522" s="252"/>
      <c r="I522" s="265">
        <f t="shared" si="126"/>
        <v>0</v>
      </c>
      <c r="J522" s="255">
        <f t="shared" si="114"/>
        <v>7</v>
      </c>
      <c r="K522" s="343">
        <f t="shared" si="127"/>
        <v>57</v>
      </c>
      <c r="L522" s="356"/>
      <c r="M522" s="356"/>
      <c r="N522" s="357">
        <f t="shared" si="120"/>
        <v>0</v>
      </c>
      <c r="O522" s="358"/>
      <c r="P522" s="358"/>
      <c r="Q522" s="359">
        <f t="shared" si="121"/>
        <v>0</v>
      </c>
      <c r="R522" s="359">
        <f t="shared" si="122"/>
        <v>0</v>
      </c>
      <c r="S522" s="360"/>
      <c r="T522" s="361"/>
      <c r="U522" s="255">
        <f t="shared" si="123"/>
        <v>7</v>
      </c>
      <c r="V522" s="169"/>
      <c r="W522" s="169"/>
      <c r="X522" s="169"/>
      <c r="Y522" s="169"/>
      <c r="Z522" s="169"/>
      <c r="AA522" s="378"/>
      <c r="AB522" s="169"/>
      <c r="AC522" s="169"/>
      <c r="AD522" s="169"/>
      <c r="AE522" s="371"/>
      <c r="AF522" s="371"/>
      <c r="AG522" s="371"/>
      <c r="AH522" s="169"/>
      <c r="AI522" s="169"/>
      <c r="AJ522" s="169"/>
      <c r="AK522" s="169"/>
      <c r="AL522" s="169"/>
      <c r="AM522" s="371"/>
      <c r="AN522" s="167"/>
      <c r="AO522" s="176"/>
      <c r="AP522" s="176"/>
    </row>
    <row r="523" spans="1:42" s="253" customFormat="1" ht="21" hidden="1" customHeight="1">
      <c r="A523" s="252"/>
      <c r="B523" s="252"/>
      <c r="C523" s="252"/>
      <c r="D523" s="252"/>
      <c r="E523" s="252"/>
      <c r="F523" s="252"/>
      <c r="G523" s="252"/>
      <c r="I523" s="265">
        <f t="shared" si="126"/>
        <v>0</v>
      </c>
      <c r="J523" s="255">
        <f t="shared" si="114"/>
        <v>7</v>
      </c>
      <c r="K523" s="343">
        <f t="shared" si="127"/>
        <v>58</v>
      </c>
      <c r="L523" s="356"/>
      <c r="M523" s="356"/>
      <c r="N523" s="357">
        <f t="shared" si="120"/>
        <v>0</v>
      </c>
      <c r="O523" s="358"/>
      <c r="P523" s="358"/>
      <c r="Q523" s="359">
        <f t="shared" si="121"/>
        <v>0</v>
      </c>
      <c r="R523" s="359">
        <f t="shared" si="122"/>
        <v>0</v>
      </c>
      <c r="S523" s="360"/>
      <c r="T523" s="361"/>
      <c r="U523" s="255">
        <f t="shared" si="123"/>
        <v>7</v>
      </c>
      <c r="V523" s="169"/>
      <c r="W523" s="169"/>
      <c r="X523" s="169"/>
      <c r="Y523" s="169"/>
      <c r="Z523" s="169"/>
      <c r="AA523" s="378"/>
      <c r="AB523" s="169"/>
      <c r="AC523" s="169"/>
      <c r="AD523" s="169"/>
      <c r="AE523" s="371"/>
      <c r="AF523" s="371"/>
      <c r="AG523" s="371"/>
      <c r="AH523" s="169"/>
      <c r="AI523" s="169"/>
      <c r="AJ523" s="169"/>
      <c r="AK523" s="169"/>
      <c r="AL523" s="169"/>
      <c r="AM523" s="371"/>
      <c r="AN523" s="167"/>
      <c r="AO523" s="176"/>
      <c r="AP523" s="167"/>
    </row>
    <row r="524" spans="1:42" s="253" customFormat="1" ht="21" hidden="1" customHeight="1">
      <c r="A524" s="252"/>
      <c r="B524" s="252"/>
      <c r="C524" s="252"/>
      <c r="D524" s="252"/>
      <c r="E524" s="252"/>
      <c r="F524" s="252"/>
      <c r="G524" s="252"/>
      <c r="I524" s="265">
        <f t="shared" si="126"/>
        <v>0</v>
      </c>
      <c r="J524" s="255">
        <f t="shared" si="114"/>
        <v>7</v>
      </c>
      <c r="K524" s="343">
        <f t="shared" si="127"/>
        <v>59</v>
      </c>
      <c r="L524" s="356"/>
      <c r="M524" s="356"/>
      <c r="N524" s="357">
        <f>IF(O524+P524&gt;0,$W$452,)</f>
        <v>0</v>
      </c>
      <c r="O524" s="358"/>
      <c r="P524" s="358"/>
      <c r="Q524" s="359">
        <f>ROUND(O524*50,0)</f>
        <v>0</v>
      </c>
      <c r="R524" s="359">
        <f>ROUND(P524*50,0)</f>
        <v>0</v>
      </c>
      <c r="S524" s="360"/>
      <c r="T524" s="361"/>
      <c r="U524" s="255">
        <f t="shared" si="123"/>
        <v>7</v>
      </c>
      <c r="V524" s="169"/>
      <c r="W524" s="169"/>
      <c r="X524" s="169"/>
      <c r="Y524" s="169"/>
      <c r="Z524" s="169"/>
      <c r="AA524" s="378"/>
      <c r="AB524" s="169"/>
      <c r="AC524" s="169"/>
      <c r="AD524" s="169"/>
      <c r="AE524" s="371"/>
      <c r="AF524" s="371"/>
      <c r="AG524" s="371"/>
      <c r="AH524" s="169"/>
      <c r="AI524" s="169"/>
      <c r="AJ524" s="169"/>
      <c r="AK524" s="169"/>
      <c r="AL524" s="169"/>
      <c r="AM524" s="258"/>
      <c r="AN524" s="264"/>
      <c r="AO524" s="176"/>
      <c r="AP524" s="167"/>
    </row>
    <row r="525" spans="1:42" s="253" customFormat="1" ht="21" hidden="1" customHeight="1" thickBot="1">
      <c r="A525" s="252"/>
      <c r="B525" s="252"/>
      <c r="C525" s="252"/>
      <c r="D525" s="252"/>
      <c r="E525" s="252"/>
      <c r="F525" s="252"/>
      <c r="G525" s="252"/>
      <c r="I525" s="265">
        <f t="shared" si="126"/>
        <v>0</v>
      </c>
      <c r="J525" s="255">
        <f t="shared" si="114"/>
        <v>7</v>
      </c>
      <c r="K525" s="379">
        <f t="shared" si="127"/>
        <v>60</v>
      </c>
      <c r="L525" s="356"/>
      <c r="M525" s="356"/>
      <c r="N525" s="380">
        <f>IF(O525+P525&gt;0,$W$452,)</f>
        <v>0</v>
      </c>
      <c r="O525" s="381"/>
      <c r="P525" s="381"/>
      <c r="Q525" s="382">
        <f>ROUND(O525*50,0)</f>
        <v>0</v>
      </c>
      <c r="R525" s="382">
        <f>ROUND(P525*50,0)</f>
        <v>0</v>
      </c>
      <c r="S525" s="383"/>
      <c r="T525" s="384"/>
      <c r="U525" s="255">
        <f t="shared" si="123"/>
        <v>7</v>
      </c>
      <c r="V525" s="392"/>
      <c r="W525" s="392"/>
      <c r="X525" s="392"/>
      <c r="Y525" s="392"/>
      <c r="Z525" s="392"/>
      <c r="AA525" s="393"/>
      <c r="AB525" s="392"/>
      <c r="AC525" s="392"/>
      <c r="AD525" s="392"/>
      <c r="AE525" s="394"/>
      <c r="AF525" s="394"/>
      <c r="AG525" s="394"/>
      <c r="AH525" s="394"/>
      <c r="AI525" s="394"/>
      <c r="AJ525" s="394"/>
      <c r="AK525" s="371"/>
      <c r="AL525" s="371"/>
      <c r="AM525" s="258"/>
      <c r="AN525" s="264"/>
      <c r="AO525" s="167"/>
      <c r="AP525" s="167"/>
    </row>
    <row r="526" spans="1:42" ht="30" customHeight="1" thickBot="1">
      <c r="I526" s="952">
        <f t="shared" ref="I526:I536" si="128">IF(Q$529&gt;0,1,0)</f>
        <v>1</v>
      </c>
      <c r="J526" s="941">
        <f>IF($Q$529&gt;0,8,)</f>
        <v>8</v>
      </c>
      <c r="K526" s="2477" t="s">
        <v>891</v>
      </c>
      <c r="L526" s="2477"/>
      <c r="M526" s="2477"/>
      <c r="N526" s="2477"/>
      <c r="O526" s="2477"/>
      <c r="P526" s="2477"/>
      <c r="Q526" s="2477"/>
      <c r="R526" s="2477"/>
      <c r="S526" s="2477"/>
      <c r="T526" s="2477"/>
      <c r="U526" s="941">
        <f t="shared" ref="U526:U546" si="129">IF($Q$529&gt;0,8,)</f>
        <v>8</v>
      </c>
      <c r="V526" s="1074" t="s">
        <v>833</v>
      </c>
      <c r="AF526" s="947" t="s">
        <v>834</v>
      </c>
      <c r="AG526" s="948"/>
      <c r="AH526" s="948"/>
      <c r="AI526" s="948"/>
      <c r="AJ526" s="949"/>
      <c r="AN526" s="950"/>
      <c r="AO526" s="950"/>
      <c r="AP526" s="963"/>
    </row>
    <row r="527" spans="1:42" ht="21" customHeight="1" thickBot="1">
      <c r="I527" s="952">
        <f t="shared" si="128"/>
        <v>1</v>
      </c>
      <c r="J527" s="941">
        <f t="shared" ref="J527:J600" si="130">IF($Q$529&gt;0,8,)</f>
        <v>8</v>
      </c>
      <c r="K527" s="2478" t="s">
        <v>955</v>
      </c>
      <c r="L527" s="2478"/>
      <c r="M527" s="2478"/>
      <c r="N527" s="2478"/>
      <c r="O527" s="2478"/>
      <c r="P527" s="2478"/>
      <c r="Q527" s="2478"/>
      <c r="R527" s="2478"/>
      <c r="S527" s="2478"/>
      <c r="T527" s="2478"/>
      <c r="U527" s="941">
        <f t="shared" si="129"/>
        <v>8</v>
      </c>
      <c r="V527" s="1075" t="s">
        <v>861</v>
      </c>
      <c r="W527" s="1076">
        <v>200</v>
      </c>
      <c r="X527" s="955"/>
      <c r="Y527" s="955" t="s">
        <v>2450</v>
      </c>
      <c r="Z527" s="1785"/>
      <c r="AA527" s="957"/>
      <c r="AB527" s="956"/>
      <c r="AC527" s="958"/>
      <c r="AD527" s="959"/>
      <c r="AE527" s="565"/>
      <c r="AF527" s="960" t="s">
        <v>862</v>
      </c>
      <c r="AG527" s="961" t="s">
        <v>863</v>
      </c>
      <c r="AH527" s="961" t="s">
        <v>864</v>
      </c>
      <c r="AI527" s="962" t="s">
        <v>865</v>
      </c>
      <c r="AJ527" s="949"/>
      <c r="AN527" s="950"/>
      <c r="AO527" s="950"/>
      <c r="AP527" s="963"/>
    </row>
    <row r="528" spans="1:42" ht="21" customHeight="1">
      <c r="I528" s="952">
        <f t="shared" si="128"/>
        <v>1</v>
      </c>
      <c r="J528" s="941">
        <f t="shared" si="130"/>
        <v>8</v>
      </c>
      <c r="K528" s="964" t="s">
        <v>956</v>
      </c>
      <c r="L528" s="965" t="s">
        <v>957</v>
      </c>
      <c r="M528" s="966" t="s">
        <v>1653</v>
      </c>
      <c r="N528" s="965" t="s">
        <v>958</v>
      </c>
      <c r="O528" s="966" t="s">
        <v>959</v>
      </c>
      <c r="P528" s="965" t="s">
        <v>960</v>
      </c>
      <c r="Q528" s="965" t="s">
        <v>961</v>
      </c>
      <c r="R528" s="965" t="s">
        <v>962</v>
      </c>
      <c r="S528" s="965" t="s">
        <v>963</v>
      </c>
      <c r="T528" s="967" t="s">
        <v>964</v>
      </c>
      <c r="U528" s="941">
        <f t="shared" si="129"/>
        <v>8</v>
      </c>
      <c r="V528" s="1077" t="s">
        <v>866</v>
      </c>
      <c r="W528" s="1779">
        <v>319</v>
      </c>
      <c r="X528" s="970"/>
      <c r="Y528" s="970"/>
      <c r="Z528" s="971"/>
      <c r="AA528" s="972"/>
      <c r="AB528" s="971"/>
      <c r="AC528" s="973"/>
      <c r="AD528" s="974"/>
      <c r="AE528" s="565"/>
      <c r="AF528" s="975" t="s">
        <v>867</v>
      </c>
      <c r="AG528" s="976" t="s">
        <v>868</v>
      </c>
      <c r="AH528" s="976" t="s">
        <v>869</v>
      </c>
      <c r="AI528" s="977" t="s">
        <v>870</v>
      </c>
      <c r="AJ528" s="949"/>
      <c r="AN528" s="950"/>
      <c r="AO528" s="950"/>
      <c r="AP528" s="963"/>
    </row>
    <row r="529" spans="1:45" ht="21" customHeight="1" thickBot="1">
      <c r="I529" s="952">
        <f t="shared" si="128"/>
        <v>1</v>
      </c>
      <c r="J529" s="941">
        <f t="shared" si="130"/>
        <v>8</v>
      </c>
      <c r="K529" s="1638" t="str">
        <f>V532</f>
        <v>64-0</v>
      </c>
      <c r="L529" s="983" t="str">
        <f>W532</f>
        <v>24-2</v>
      </c>
      <c r="M529" s="983" t="str">
        <f>X532</f>
        <v>단양</v>
      </c>
      <c r="N529" s="983" t="str">
        <f>Y532</f>
        <v>어상천</v>
      </c>
      <c r="O529" s="983" t="str">
        <f>Z532</f>
        <v>방북</v>
      </c>
      <c r="P529" s="980" t="str">
        <f>IF(COUNTA(Y534:Y541)&gt;1,CONCATENATE(V534,"번지 외 ",COUNTA(Y534:Y541)-1,"필지"),CONCATENATE(V534,"번지"))</f>
        <v>산32번지</v>
      </c>
      <c r="Q529" s="981">
        <f>+Y542</f>
        <v>4.7</v>
      </c>
      <c r="R529" s="982" t="s">
        <v>616</v>
      </c>
      <c r="S529" s="983">
        <f>COUNT(L537:L549)</f>
        <v>2</v>
      </c>
      <c r="T529" s="984">
        <f>200*S529</f>
        <v>400</v>
      </c>
      <c r="U529" s="941">
        <f t="shared" si="129"/>
        <v>8</v>
      </c>
      <c r="V529" s="1077" t="s">
        <v>871</v>
      </c>
      <c r="W529" s="1779">
        <v>480</v>
      </c>
      <c r="X529" s="970"/>
      <c r="Y529" s="970"/>
      <c r="Z529" s="971"/>
      <c r="AA529" s="972"/>
      <c r="AB529" s="971"/>
      <c r="AC529" s="973"/>
      <c r="AD529" s="974"/>
      <c r="AE529" s="565"/>
      <c r="AF529" s="975" t="s">
        <v>872</v>
      </c>
      <c r="AG529" s="976" t="s">
        <v>873</v>
      </c>
      <c r="AH529" s="985" t="s">
        <v>874</v>
      </c>
      <c r="AI529" s="977" t="s">
        <v>875</v>
      </c>
      <c r="AJ529" s="949"/>
      <c r="AN529" s="1020"/>
      <c r="AO529" s="950"/>
      <c r="AP529" s="963"/>
    </row>
    <row r="530" spans="1:45" ht="21" customHeight="1" thickBot="1">
      <c r="I530" s="952">
        <f t="shared" si="128"/>
        <v>1</v>
      </c>
      <c r="J530" s="941">
        <f t="shared" si="130"/>
        <v>8</v>
      </c>
      <c r="K530" s="964" t="s">
        <v>974</v>
      </c>
      <c r="L530" s="965" t="s">
        <v>975</v>
      </c>
      <c r="M530" s="965" t="s">
        <v>976</v>
      </c>
      <c r="N530" s="965" t="s">
        <v>977</v>
      </c>
      <c r="O530" s="965" t="s">
        <v>978</v>
      </c>
      <c r="P530" s="986" t="s">
        <v>979</v>
      </c>
      <c r="Q530" s="986" t="s">
        <v>980</v>
      </c>
      <c r="R530" s="987" t="s">
        <v>981</v>
      </c>
      <c r="S530" s="988" t="s">
        <v>982</v>
      </c>
      <c r="T530" s="967" t="s">
        <v>983</v>
      </c>
      <c r="U530" s="941">
        <f t="shared" si="129"/>
        <v>8</v>
      </c>
      <c r="V530" s="1078" t="s">
        <v>876</v>
      </c>
      <c r="W530" s="990">
        <v>33.799999999999997</v>
      </c>
      <c r="X530" s="1079"/>
      <c r="Y530" s="1079"/>
      <c r="Z530" s="1080"/>
      <c r="AA530" s="1081"/>
      <c r="AB530" s="1080"/>
      <c r="AC530" s="1082"/>
      <c r="AD530" s="1083"/>
      <c r="AE530" s="565"/>
      <c r="AF530" s="975" t="s">
        <v>877</v>
      </c>
      <c r="AG530" s="996" t="s">
        <v>878</v>
      </c>
      <c r="AH530" s="997" t="s">
        <v>879</v>
      </c>
      <c r="AI530" s="977" t="s">
        <v>880</v>
      </c>
      <c r="AJ530" s="949"/>
      <c r="AN530" s="1020"/>
      <c r="AO530" s="950"/>
      <c r="AP530" s="963"/>
    </row>
    <row r="531" spans="1:45" ht="21" customHeight="1" thickBot="1">
      <c r="I531" s="952">
        <f t="shared" si="128"/>
        <v>1</v>
      </c>
      <c r="J531" s="941">
        <f t="shared" si="130"/>
        <v>8</v>
      </c>
      <c r="K531" s="998" t="str">
        <f>Z534</f>
        <v>소나무</v>
      </c>
      <c r="L531" s="999" t="str">
        <f>AA534</f>
        <v>(용)2-0</v>
      </c>
      <c r="M531" s="1000">
        <f>AC534</f>
        <v>2025</v>
      </c>
      <c r="N531" s="1001">
        <f>AB543</f>
        <v>3000</v>
      </c>
      <c r="O531" s="1002">
        <f>IF((Q535+R535)&gt;0,ROUND((Q535/(Q535+R535)),4),0)</f>
        <v>0.91300000000000003</v>
      </c>
      <c r="P531" s="1003" t="str">
        <f>IF(W530&lt;=15,AI528,IF(W530&gt;30,AI530,AI529))</f>
        <v>급 (30˚ 초과)</v>
      </c>
      <c r="Q531" s="1004" t="str">
        <f>AF536</f>
        <v>개소당3ha이상</v>
      </c>
      <c r="R531" s="1005" t="s">
        <v>2163</v>
      </c>
      <c r="S531" s="1006">
        <f>W530</f>
        <v>33.799999999999997</v>
      </c>
      <c r="T531" s="1007">
        <f>ROUND(N531/10000*N537,0)</f>
        <v>60</v>
      </c>
      <c r="U531" s="941">
        <f t="shared" si="129"/>
        <v>8</v>
      </c>
      <c r="V531" s="1084">
        <v>0</v>
      </c>
      <c r="W531" s="1084"/>
      <c r="X531" s="1084"/>
      <c r="Y531" s="1084"/>
      <c r="Z531" s="1084"/>
      <c r="AA531" s="1085"/>
      <c r="AB531" s="1084"/>
      <c r="AC531" s="1084"/>
      <c r="AD531" s="1084"/>
      <c r="AE531" s="565"/>
      <c r="AF531" s="975" t="s">
        <v>881</v>
      </c>
      <c r="AG531" s="976"/>
      <c r="AH531" s="1008"/>
      <c r="AI531" s="977"/>
      <c r="AJ531" s="949"/>
      <c r="AN531" s="950"/>
      <c r="AO531" s="950"/>
      <c r="AP531" s="963"/>
    </row>
    <row r="532" spans="1:45" ht="21" customHeight="1" thickBot="1">
      <c r="I532" s="952">
        <f t="shared" si="128"/>
        <v>1</v>
      </c>
      <c r="J532" s="941">
        <f t="shared" si="130"/>
        <v>8</v>
      </c>
      <c r="K532" s="2479" t="s">
        <v>941</v>
      </c>
      <c r="L532" s="2479"/>
      <c r="M532" s="2479"/>
      <c r="N532" s="2479"/>
      <c r="O532" s="2479"/>
      <c r="P532" s="2479"/>
      <c r="Q532" s="2479"/>
      <c r="R532" s="2479"/>
      <c r="S532" s="2479"/>
      <c r="T532" s="2479"/>
      <c r="U532" s="941">
        <f t="shared" si="129"/>
        <v>8</v>
      </c>
      <c r="V532" s="1009" t="s">
        <v>2447</v>
      </c>
      <c r="W532" s="1784" t="s">
        <v>2484</v>
      </c>
      <c r="X532" s="1009" t="s">
        <v>2442</v>
      </c>
      <c r="Y532" s="1009" t="s">
        <v>2444</v>
      </c>
      <c r="Z532" s="1010" t="s">
        <v>2448</v>
      </c>
      <c r="AE532" s="565"/>
      <c r="AF532" s="975"/>
      <c r="AG532" s="976"/>
      <c r="AH532" s="1008"/>
      <c r="AI532" s="977"/>
      <c r="AJ532" s="949"/>
      <c r="AN532" s="950"/>
      <c r="AO532" s="950"/>
      <c r="AP532" s="963"/>
    </row>
    <row r="533" spans="1:45" ht="21" customHeight="1" thickBot="1">
      <c r="I533" s="952">
        <f t="shared" si="128"/>
        <v>1</v>
      </c>
      <c r="J533" s="941">
        <f t="shared" si="130"/>
        <v>8</v>
      </c>
      <c r="K533" s="2480" t="s">
        <v>942</v>
      </c>
      <c r="L533" s="2482" t="s">
        <v>943</v>
      </c>
      <c r="M533" s="2484" t="s">
        <v>944</v>
      </c>
      <c r="N533" s="2484" t="s">
        <v>945</v>
      </c>
      <c r="O533" s="2476" t="s">
        <v>946</v>
      </c>
      <c r="P533" s="2476"/>
      <c r="Q533" s="2476" t="s">
        <v>947</v>
      </c>
      <c r="R533" s="2476"/>
      <c r="S533" s="2472" t="s">
        <v>1162</v>
      </c>
      <c r="T533" s="2473"/>
      <c r="U533" s="941">
        <f t="shared" si="129"/>
        <v>8</v>
      </c>
      <c r="V533" s="1075" t="s">
        <v>837</v>
      </c>
      <c r="W533" s="1086" t="s">
        <v>1453</v>
      </c>
      <c r="X533" s="1086" t="s">
        <v>835</v>
      </c>
      <c r="Y533" s="1086" t="s">
        <v>2373</v>
      </c>
      <c r="Z533" s="1086" t="s">
        <v>1380</v>
      </c>
      <c r="AA533" s="1087" t="s">
        <v>1379</v>
      </c>
      <c r="AB533" s="1086" t="s">
        <v>836</v>
      </c>
      <c r="AC533" s="1088" t="s">
        <v>562</v>
      </c>
      <c r="AD533" s="1089" t="s">
        <v>1147</v>
      </c>
      <c r="AE533" s="565"/>
      <c r="AF533" s="1016"/>
      <c r="AG533" s="1017"/>
      <c r="AH533" s="1018"/>
      <c r="AI533" s="1019"/>
      <c r="AJ533" s="1020"/>
      <c r="AN533" s="950"/>
      <c r="AO533" s="565"/>
      <c r="AP533" s="963"/>
    </row>
    <row r="534" spans="1:45" ht="21" customHeight="1" thickBot="1">
      <c r="I534" s="952">
        <f t="shared" si="128"/>
        <v>1</v>
      </c>
      <c r="J534" s="941">
        <f t="shared" si="130"/>
        <v>8</v>
      </c>
      <c r="K534" s="2481"/>
      <c r="L534" s="2483"/>
      <c r="M534" s="2485"/>
      <c r="N534" s="2485"/>
      <c r="O534" s="1021" t="s">
        <v>950</v>
      </c>
      <c r="P534" s="1022" t="s">
        <v>951</v>
      </c>
      <c r="Q534" s="1022" t="s">
        <v>950</v>
      </c>
      <c r="R534" s="1023" t="s">
        <v>951</v>
      </c>
      <c r="S534" s="2474"/>
      <c r="T534" s="2475"/>
      <c r="U534" s="941">
        <f t="shared" si="129"/>
        <v>8</v>
      </c>
      <c r="V534" s="1024" t="s">
        <v>2524</v>
      </c>
      <c r="W534" s="1691">
        <v>17.440000000000001</v>
      </c>
      <c r="X534" s="1691">
        <v>4.7</v>
      </c>
      <c r="Y534" s="1691">
        <v>4.7</v>
      </c>
      <c r="Z534" s="1691" t="s">
        <v>2370</v>
      </c>
      <c r="AA534" s="1692" t="s">
        <v>2436</v>
      </c>
      <c r="AB534" s="1691">
        <v>3000</v>
      </c>
      <c r="AC534" s="1778">
        <v>2025</v>
      </c>
      <c r="AD534" s="1028" t="s">
        <v>2182</v>
      </c>
      <c r="AE534" s="565"/>
      <c r="AF534" s="948"/>
      <c r="AG534" s="948"/>
      <c r="AH534" s="948"/>
      <c r="AI534" s="1029"/>
      <c r="AJ534" s="1020"/>
      <c r="AN534" s="950"/>
      <c r="AO534" s="565"/>
      <c r="AP534" s="963"/>
    </row>
    <row r="535" spans="1:45" ht="21" customHeight="1">
      <c r="I535" s="952">
        <f t="shared" si="128"/>
        <v>1</v>
      </c>
      <c r="J535" s="941">
        <f t="shared" si="130"/>
        <v>8</v>
      </c>
      <c r="K535" s="1030" t="s">
        <v>953</v>
      </c>
      <c r="L535" s="1031"/>
      <c r="M535" s="1031"/>
      <c r="N535" s="1032">
        <f>N536/S529</f>
        <v>200</v>
      </c>
      <c r="O535" s="1033">
        <f>ROUND(O536/S529,1)</f>
        <v>52.5</v>
      </c>
      <c r="P535" s="1033">
        <f>ROUND(P536/S529,1)</f>
        <v>5</v>
      </c>
      <c r="Q535" s="1032">
        <f>ROUND(Q536/S529,0)</f>
        <v>2625</v>
      </c>
      <c r="R535" s="1032">
        <f>ROUND(R536/S529,0)</f>
        <v>250</v>
      </c>
      <c r="S535" s="1034"/>
      <c r="T535" s="1035"/>
      <c r="U535" s="941">
        <f t="shared" si="129"/>
        <v>8</v>
      </c>
      <c r="V535" s="1036"/>
      <c r="W535" s="1691"/>
      <c r="X535" s="1691"/>
      <c r="Y535" s="1691"/>
      <c r="Z535" s="1691"/>
      <c r="AA535" s="1692"/>
      <c r="AB535" s="1691"/>
      <c r="AC535" s="1778"/>
      <c r="AD535" s="1028"/>
      <c r="AE535" s="565"/>
      <c r="AF535" s="960" t="s">
        <v>882</v>
      </c>
      <c r="AG535" s="961" t="s">
        <v>883</v>
      </c>
      <c r="AH535" s="1012" t="s">
        <v>884</v>
      </c>
      <c r="AI535" s="1038"/>
      <c r="AJ535" s="949"/>
      <c r="AN535" s="1020"/>
      <c r="AO535" s="565"/>
      <c r="AP535" s="963"/>
    </row>
    <row r="536" spans="1:45" ht="21" customHeight="1">
      <c r="I536" s="952">
        <f t="shared" si="128"/>
        <v>1</v>
      </c>
      <c r="J536" s="941">
        <f t="shared" si="130"/>
        <v>8</v>
      </c>
      <c r="K536" s="1030" t="s">
        <v>832</v>
      </c>
      <c r="L536" s="1031"/>
      <c r="M536" s="1031"/>
      <c r="N536" s="1039">
        <f>SUM(N537:N600)</f>
        <v>400</v>
      </c>
      <c r="O536" s="1039">
        <f>SUM(O537:O600)</f>
        <v>105</v>
      </c>
      <c r="P536" s="1039">
        <f>SUM(P537:P600)</f>
        <v>10</v>
      </c>
      <c r="Q536" s="1039">
        <f>SUM(Q537:Q600)</f>
        <v>5250</v>
      </c>
      <c r="R536" s="1039">
        <f>SUM(R537:R600)</f>
        <v>500</v>
      </c>
      <c r="S536" s="1040"/>
      <c r="T536" s="1041"/>
      <c r="U536" s="941">
        <f t="shared" si="129"/>
        <v>8</v>
      </c>
      <c r="V536" s="1036"/>
      <c r="W536" s="1037"/>
      <c r="X536" s="1037"/>
      <c r="Y536" s="1037"/>
      <c r="Z536" s="1025"/>
      <c r="AA536" s="1026"/>
      <c r="AB536" s="1025"/>
      <c r="AC536" s="1027"/>
      <c r="AD536" s="1028"/>
      <c r="AE536" s="565"/>
      <c r="AF536" s="975" t="s">
        <v>2417</v>
      </c>
      <c r="AG536" s="976" t="s">
        <v>1151</v>
      </c>
      <c r="AH536" s="1042">
        <v>0</v>
      </c>
      <c r="AI536" s="1043"/>
      <c r="AJ536" s="949"/>
      <c r="AN536" s="1020"/>
      <c r="AO536" s="565"/>
      <c r="AP536" s="963"/>
    </row>
    <row r="537" spans="1:45" ht="21" customHeight="1">
      <c r="I537" s="952">
        <f>IF((O$537+P$537)&gt;0,1,0)</f>
        <v>1</v>
      </c>
      <c r="J537" s="941">
        <f t="shared" si="130"/>
        <v>8</v>
      </c>
      <c r="K537" s="1030">
        <v>1</v>
      </c>
      <c r="L537" s="1694">
        <v>320088</v>
      </c>
      <c r="M537" s="1694">
        <v>499005</v>
      </c>
      <c r="N537" s="1695">
        <f>IF(O537+P537&gt;0,$W$152,)</f>
        <v>200</v>
      </c>
      <c r="O537" s="1780">
        <v>54</v>
      </c>
      <c r="P537" s="1780">
        <v>4</v>
      </c>
      <c r="Q537" s="1054">
        <f t="shared" ref="Q537:Q543" si="131">ROUND(O537*50,0)</f>
        <v>2700</v>
      </c>
      <c r="R537" s="1054">
        <f t="shared" ref="R537:R543" si="132">ROUND(P537*50,0)</f>
        <v>200</v>
      </c>
      <c r="S537" s="1047"/>
      <c r="T537" s="1048"/>
      <c r="U537" s="941">
        <f t="shared" si="129"/>
        <v>8</v>
      </c>
      <c r="V537" s="1036"/>
      <c r="W537" s="1037"/>
      <c r="X537" s="1037"/>
      <c r="Y537" s="1037"/>
      <c r="Z537" s="1025"/>
      <c r="AA537" s="1026"/>
      <c r="AB537" s="1025"/>
      <c r="AC537" s="1027"/>
      <c r="AD537" s="1028"/>
      <c r="AE537" s="565"/>
      <c r="AF537" s="975" t="s">
        <v>2418</v>
      </c>
      <c r="AG537" s="976" t="s">
        <v>887</v>
      </c>
      <c r="AH537" s="1049">
        <v>0.05</v>
      </c>
      <c r="AI537" s="1043"/>
      <c r="AJ537" s="949"/>
      <c r="AM537" s="819"/>
      <c r="AN537" s="963"/>
      <c r="AO537" s="565"/>
      <c r="AP537" s="963"/>
    </row>
    <row r="538" spans="1:45" ht="21" customHeight="1">
      <c r="I538" s="952">
        <f t="shared" ref="I538:I550" si="133">IF((O$537+P$537)&gt;0,1,0)</f>
        <v>1</v>
      </c>
      <c r="J538" s="941">
        <f t="shared" si="130"/>
        <v>8</v>
      </c>
      <c r="K538" s="1030">
        <f t="shared" ref="K538:K543" si="134">+K537+1</f>
        <v>2</v>
      </c>
      <c r="L538" s="1694">
        <v>319928</v>
      </c>
      <c r="M538" s="1694">
        <v>498996</v>
      </c>
      <c r="N538" s="1695">
        <f>IF(O538+P538&gt;0,$W$152,)</f>
        <v>200</v>
      </c>
      <c r="O538" s="1780">
        <v>51</v>
      </c>
      <c r="P538" s="1780">
        <v>6</v>
      </c>
      <c r="Q538" s="1054">
        <f t="shared" si="131"/>
        <v>2550</v>
      </c>
      <c r="R538" s="1054">
        <f t="shared" si="132"/>
        <v>300</v>
      </c>
      <c r="S538" s="1047"/>
      <c r="T538" s="1048"/>
      <c r="U538" s="941">
        <f t="shared" si="129"/>
        <v>8</v>
      </c>
      <c r="V538" s="1036"/>
      <c r="W538" s="1037"/>
      <c r="X538" s="1037"/>
      <c r="Y538" s="1037"/>
      <c r="Z538" s="1025"/>
      <c r="AA538" s="1026"/>
      <c r="AB538" s="1025"/>
      <c r="AC538" s="1027"/>
      <c r="AD538" s="1028"/>
      <c r="AE538" s="565"/>
      <c r="AF538" s="975" t="s">
        <v>2419</v>
      </c>
      <c r="AG538" s="976" t="s">
        <v>1150</v>
      </c>
      <c r="AH538" s="1049">
        <v>0.1</v>
      </c>
      <c r="AI538" s="1050"/>
      <c r="AJ538" s="949"/>
      <c r="AN538" s="963"/>
      <c r="AO538" s="565"/>
      <c r="AP538" s="963"/>
    </row>
    <row r="539" spans="1:45" ht="21" customHeight="1">
      <c r="I539" s="952">
        <f t="shared" si="133"/>
        <v>1</v>
      </c>
      <c r="J539" s="941">
        <f t="shared" si="130"/>
        <v>8</v>
      </c>
      <c r="K539" s="1030">
        <f t="shared" si="134"/>
        <v>3</v>
      </c>
      <c r="L539" s="1044"/>
      <c r="M539" s="1044"/>
      <c r="N539" s="1052">
        <f t="shared" ref="N539:N543" si="135">IF(O539+P539&gt;0,$W$452,)</f>
        <v>0</v>
      </c>
      <c r="O539" s="1053"/>
      <c r="P539" s="1053"/>
      <c r="Q539" s="1054">
        <f t="shared" si="131"/>
        <v>0</v>
      </c>
      <c r="R539" s="1054">
        <f t="shared" si="132"/>
        <v>0</v>
      </c>
      <c r="S539" s="1047"/>
      <c r="T539" s="1048"/>
      <c r="U539" s="941">
        <f t="shared" si="129"/>
        <v>8</v>
      </c>
      <c r="V539" s="1036"/>
      <c r="W539" s="1037"/>
      <c r="X539" s="1037"/>
      <c r="Y539" s="1037"/>
      <c r="Z539" s="1025"/>
      <c r="AA539" s="1026"/>
      <c r="AB539" s="1025"/>
      <c r="AC539" s="1027"/>
      <c r="AD539" s="1028"/>
      <c r="AE539" s="565"/>
      <c r="AF539" s="975"/>
      <c r="AG539" s="976"/>
      <c r="AH539" s="1051"/>
      <c r="AI539" s="977"/>
      <c r="AJ539" s="1020"/>
      <c r="AM539" s="565"/>
      <c r="AN539" s="963"/>
      <c r="AO539" s="565"/>
      <c r="AP539" s="963"/>
      <c r="AQ539" s="819"/>
      <c r="AR539" s="819"/>
    </row>
    <row r="540" spans="1:45" ht="21" customHeight="1" thickBot="1">
      <c r="I540" s="952">
        <f t="shared" si="133"/>
        <v>1</v>
      </c>
      <c r="J540" s="941">
        <f t="shared" si="130"/>
        <v>8</v>
      </c>
      <c r="K540" s="1030">
        <f t="shared" si="134"/>
        <v>4</v>
      </c>
      <c r="L540" s="1044"/>
      <c r="M540" s="1044"/>
      <c r="N540" s="1052">
        <f t="shared" si="135"/>
        <v>0</v>
      </c>
      <c r="O540" s="1053"/>
      <c r="P540" s="1053"/>
      <c r="Q540" s="1054">
        <f t="shared" si="131"/>
        <v>0</v>
      </c>
      <c r="R540" s="1054">
        <f t="shared" si="132"/>
        <v>0</v>
      </c>
      <c r="S540" s="1047"/>
      <c r="T540" s="1048"/>
      <c r="U540" s="941">
        <f t="shared" si="129"/>
        <v>8</v>
      </c>
      <c r="V540" s="1036"/>
      <c r="W540" s="1037"/>
      <c r="X540" s="1037"/>
      <c r="Y540" s="1037"/>
      <c r="Z540" s="1025"/>
      <c r="AA540" s="1026"/>
      <c r="AB540" s="1025"/>
      <c r="AC540" s="1027"/>
      <c r="AD540" s="1028"/>
      <c r="AE540" s="565"/>
      <c r="AF540" s="1016"/>
      <c r="AG540" s="1055"/>
      <c r="AH540" s="1017"/>
      <c r="AI540" s="1019"/>
      <c r="AJ540" s="1020"/>
      <c r="AM540" s="565"/>
      <c r="AN540" s="963"/>
      <c r="AO540" s="565"/>
      <c r="AP540" s="963"/>
    </row>
    <row r="541" spans="1:45" ht="21" customHeight="1">
      <c r="I541" s="952">
        <f t="shared" si="133"/>
        <v>1</v>
      </c>
      <c r="J541" s="941">
        <f t="shared" si="130"/>
        <v>8</v>
      </c>
      <c r="K541" s="1030">
        <f t="shared" si="134"/>
        <v>5</v>
      </c>
      <c r="L541" s="1044"/>
      <c r="M541" s="1044"/>
      <c r="N541" s="1052">
        <f t="shared" si="135"/>
        <v>0</v>
      </c>
      <c r="O541" s="1053"/>
      <c r="P541" s="1053"/>
      <c r="Q541" s="1054">
        <f t="shared" si="131"/>
        <v>0</v>
      </c>
      <c r="R541" s="1054">
        <f t="shared" si="132"/>
        <v>0</v>
      </c>
      <c r="S541" s="1047"/>
      <c r="T541" s="1048"/>
      <c r="U541" s="941">
        <f t="shared" si="129"/>
        <v>8</v>
      </c>
      <c r="V541" s="1036"/>
      <c r="W541" s="1037"/>
      <c r="X541" s="1037"/>
      <c r="Y541" s="1037"/>
      <c r="Z541" s="1025"/>
      <c r="AA541" s="1026"/>
      <c r="AB541" s="1025"/>
      <c r="AC541" s="1027"/>
      <c r="AD541" s="1028"/>
      <c r="AE541" s="819"/>
      <c r="AF541" s="963"/>
      <c r="AG541" s="963"/>
      <c r="AH541" s="963"/>
      <c r="AI541" s="963"/>
      <c r="AJ541" s="963"/>
      <c r="AK541" s="819"/>
      <c r="AL541" s="819"/>
      <c r="AM541" s="565"/>
      <c r="AN541" s="963"/>
      <c r="AO541" s="963"/>
      <c r="AP541" s="963"/>
      <c r="AS541" s="819"/>
    </row>
    <row r="542" spans="1:45" ht="21" customHeight="1">
      <c r="I542" s="952">
        <f t="shared" si="133"/>
        <v>1</v>
      </c>
      <c r="J542" s="941">
        <f t="shared" si="130"/>
        <v>8</v>
      </c>
      <c r="K542" s="1030">
        <f t="shared" si="134"/>
        <v>6</v>
      </c>
      <c r="L542" s="1044"/>
      <c r="M542" s="1044"/>
      <c r="N542" s="1052">
        <f t="shared" si="135"/>
        <v>0</v>
      </c>
      <c r="O542" s="1053"/>
      <c r="P542" s="1053"/>
      <c r="Q542" s="1054">
        <f t="shared" si="131"/>
        <v>0</v>
      </c>
      <c r="R542" s="1054">
        <f t="shared" si="132"/>
        <v>0</v>
      </c>
      <c r="S542" s="1047"/>
      <c r="T542" s="1048"/>
      <c r="U542" s="941">
        <f t="shared" si="129"/>
        <v>8</v>
      </c>
      <c r="V542" s="968" t="s">
        <v>832</v>
      </c>
      <c r="W542" s="1056">
        <f>SUM(W534:W541)</f>
        <v>17.440000000000001</v>
      </c>
      <c r="X542" s="1056">
        <f>SUM(X534:X541)</f>
        <v>4.7</v>
      </c>
      <c r="Y542" s="1056">
        <f>SUM(Y534:Y541)</f>
        <v>4.7</v>
      </c>
      <c r="Z542" s="1057"/>
      <c r="AA542" s="1058"/>
      <c r="AB542" s="1056">
        <f>SUM(AB534:AB541)</f>
        <v>3000</v>
      </c>
      <c r="AC542" s="1059"/>
      <c r="AD542" s="1060"/>
      <c r="AE542" s="1061"/>
      <c r="AF542" s="565"/>
      <c r="AG542" s="565"/>
      <c r="AH542" s="565"/>
      <c r="AI542" s="565"/>
      <c r="AJ542" s="565"/>
      <c r="AM542" s="565"/>
      <c r="AN542" s="963"/>
      <c r="AO542" s="963"/>
      <c r="AP542" s="963"/>
    </row>
    <row r="543" spans="1:45" s="819" customFormat="1" ht="21" customHeight="1" thickBot="1">
      <c r="A543" s="372"/>
      <c r="B543" s="372"/>
      <c r="C543" s="372"/>
      <c r="D543" s="372"/>
      <c r="E543" s="372"/>
      <c r="F543" s="372"/>
      <c r="G543" s="372"/>
      <c r="H543" s="167"/>
      <c r="I543" s="952">
        <f t="shared" si="133"/>
        <v>1</v>
      </c>
      <c r="J543" s="941">
        <f t="shared" si="130"/>
        <v>8</v>
      </c>
      <c r="K543" s="1030">
        <f t="shared" si="134"/>
        <v>7</v>
      </c>
      <c r="L543" s="1044"/>
      <c r="M543" s="1044"/>
      <c r="N543" s="1052">
        <f t="shared" si="135"/>
        <v>0</v>
      </c>
      <c r="O543" s="1053"/>
      <c r="P543" s="1053"/>
      <c r="Q543" s="1054">
        <f t="shared" si="131"/>
        <v>0</v>
      </c>
      <c r="R543" s="1054">
        <f t="shared" si="132"/>
        <v>0</v>
      </c>
      <c r="S543" s="1047"/>
      <c r="T543" s="1048"/>
      <c r="U543" s="941">
        <f t="shared" si="129"/>
        <v>8</v>
      </c>
      <c r="V543" s="1062" t="s">
        <v>889</v>
      </c>
      <c r="W543" s="1063"/>
      <c r="X543" s="1063"/>
      <c r="Y543" s="1063"/>
      <c r="Z543" s="1063"/>
      <c r="AA543" s="1064"/>
      <c r="AB543" s="1063">
        <f>IF(AB542&gt;0,ROUND(AB542/COUNTA(AB534:AB541),0),)</f>
        <v>3000</v>
      </c>
      <c r="AC543" s="1065"/>
      <c r="AD543" s="1066"/>
      <c r="AE543" s="1061"/>
      <c r="AF543" s="1061"/>
      <c r="AG543" s="1061"/>
      <c r="AH543" s="565"/>
      <c r="AI543" s="565"/>
      <c r="AJ543" s="565"/>
      <c r="AK543" s="565"/>
      <c r="AL543" s="565"/>
      <c r="AM543" s="565"/>
      <c r="AN543" s="963"/>
      <c r="AO543" s="963"/>
      <c r="AP543" s="963"/>
      <c r="AQ543" s="951"/>
      <c r="AR543" s="951"/>
      <c r="AS543" s="951"/>
    </row>
    <row r="544" spans="1:45" ht="21" customHeight="1">
      <c r="I544" s="952">
        <f t="shared" si="133"/>
        <v>1</v>
      </c>
      <c r="J544" s="941">
        <f t="shared" si="130"/>
        <v>8</v>
      </c>
      <c r="K544" s="1030">
        <f t="shared" ref="K544:K550" si="136">+K543+1</f>
        <v>8</v>
      </c>
      <c r="L544" s="1044"/>
      <c r="M544" s="1044"/>
      <c r="N544" s="1052">
        <f>IF(O544+P544&gt;0,$W$527,)</f>
        <v>0</v>
      </c>
      <c r="O544" s="1053"/>
      <c r="P544" s="1053"/>
      <c r="Q544" s="1054">
        <f>ROUND(O544*50,0)</f>
        <v>0</v>
      </c>
      <c r="R544" s="1054">
        <f>ROUND(P544*50,0)</f>
        <v>0</v>
      </c>
      <c r="S544" s="1047"/>
      <c r="T544" s="1048"/>
      <c r="U544" s="941">
        <f t="shared" si="129"/>
        <v>8</v>
      </c>
      <c r="V544" s="565"/>
      <c r="W544" s="565"/>
      <c r="X544" s="565"/>
      <c r="Y544" s="565"/>
      <c r="Z544" s="565"/>
      <c r="AA544" s="1067"/>
      <c r="AB544" s="565"/>
      <c r="AC544" s="565"/>
      <c r="AD544" s="565"/>
      <c r="AE544" s="1061"/>
      <c r="AF544" s="1061"/>
      <c r="AG544" s="1061"/>
      <c r="AH544" s="565"/>
      <c r="AI544" s="565"/>
      <c r="AJ544" s="565"/>
      <c r="AK544" s="565"/>
      <c r="AL544" s="565"/>
      <c r="AM544" s="565"/>
      <c r="AN544" s="963"/>
      <c r="AO544" s="963"/>
      <c r="AP544" s="963"/>
    </row>
    <row r="545" spans="1:42" ht="21" customHeight="1">
      <c r="I545" s="952">
        <f t="shared" si="133"/>
        <v>1</v>
      </c>
      <c r="J545" s="941">
        <f t="shared" si="130"/>
        <v>8</v>
      </c>
      <c r="K545" s="1030">
        <f t="shared" si="136"/>
        <v>9</v>
      </c>
      <c r="L545" s="1044"/>
      <c r="M545" s="1044"/>
      <c r="N545" s="1052">
        <f>IF(O545+P545&gt;0,$W$527,)</f>
        <v>0</v>
      </c>
      <c r="O545" s="1053"/>
      <c r="P545" s="1053"/>
      <c r="Q545" s="1054">
        <f>ROUND(O545*50,0)</f>
        <v>0</v>
      </c>
      <c r="R545" s="1054">
        <f>ROUND(P545*50,0)</f>
        <v>0</v>
      </c>
      <c r="S545" s="1047"/>
      <c r="T545" s="1048"/>
      <c r="U545" s="941">
        <f t="shared" si="129"/>
        <v>8</v>
      </c>
      <c r="V545" s="565"/>
      <c r="W545" s="565"/>
      <c r="X545" s="565"/>
      <c r="Y545" s="565"/>
      <c r="Z545" s="565"/>
      <c r="AA545" s="1067"/>
      <c r="AB545" s="565"/>
      <c r="AC545" s="565"/>
      <c r="AD545" s="565"/>
      <c r="AE545" s="1061"/>
      <c r="AF545" s="1061"/>
      <c r="AG545" s="1061"/>
      <c r="AH545" s="565"/>
      <c r="AI545" s="565"/>
      <c r="AJ545" s="565"/>
      <c r="AK545" s="565"/>
      <c r="AL545" s="565"/>
      <c r="AM545" s="565"/>
      <c r="AN545" s="963"/>
      <c r="AO545" s="963"/>
      <c r="AP545" s="963"/>
    </row>
    <row r="546" spans="1:42" ht="21" customHeight="1">
      <c r="I546" s="952">
        <f t="shared" si="133"/>
        <v>1</v>
      </c>
      <c r="J546" s="941">
        <f t="shared" si="130"/>
        <v>8</v>
      </c>
      <c r="K546" s="1030">
        <f t="shared" si="136"/>
        <v>10</v>
      </c>
      <c r="L546" s="1044"/>
      <c r="M546" s="1044"/>
      <c r="N546" s="1052">
        <f t="shared" ref="N546:N596" si="137">IF(O546+P546&gt;0,$W$527,)</f>
        <v>0</v>
      </c>
      <c r="O546" s="1053"/>
      <c r="P546" s="1053"/>
      <c r="Q546" s="1054">
        <f t="shared" ref="Q546:Q596" si="138">ROUND(O546*50,0)</f>
        <v>0</v>
      </c>
      <c r="R546" s="1054">
        <f t="shared" ref="R546:R596" si="139">ROUND(P546*50,0)</f>
        <v>0</v>
      </c>
      <c r="S546" s="1047"/>
      <c r="T546" s="1048"/>
      <c r="U546" s="941">
        <f t="shared" si="129"/>
        <v>8</v>
      </c>
      <c r="V546" s="565"/>
      <c r="W546" s="565"/>
      <c r="X546" s="565"/>
      <c r="Y546" s="565"/>
      <c r="Z546" s="565"/>
      <c r="AA546" s="1067"/>
      <c r="AB546" s="565"/>
      <c r="AC546" s="565"/>
      <c r="AD546" s="565"/>
      <c r="AE546" s="1061"/>
      <c r="AF546" s="1061"/>
      <c r="AG546" s="1061"/>
      <c r="AH546" s="565"/>
      <c r="AI546" s="565"/>
      <c r="AJ546" s="565"/>
      <c r="AK546" s="565"/>
      <c r="AL546" s="565"/>
      <c r="AM546" s="565"/>
      <c r="AN546" s="963"/>
      <c r="AO546" s="963"/>
      <c r="AP546" s="963"/>
    </row>
    <row r="547" spans="1:42" ht="21" customHeight="1">
      <c r="I547" s="952">
        <f t="shared" si="133"/>
        <v>1</v>
      </c>
      <c r="J547" s="941">
        <f t="shared" si="130"/>
        <v>8</v>
      </c>
      <c r="K547" s="1030">
        <f t="shared" si="136"/>
        <v>11</v>
      </c>
      <c r="L547" s="1044"/>
      <c r="M547" s="1044"/>
      <c r="N547" s="1052">
        <f t="shared" si="137"/>
        <v>0</v>
      </c>
      <c r="O547" s="1053"/>
      <c r="P547" s="1053"/>
      <c r="Q547" s="1054">
        <f t="shared" si="138"/>
        <v>0</v>
      </c>
      <c r="R547" s="1054">
        <f t="shared" si="139"/>
        <v>0</v>
      </c>
      <c r="S547" s="1047"/>
      <c r="T547" s="1048"/>
      <c r="U547" s="941">
        <f t="shared" ref="U547:U600" si="140">IF($Q$529&gt;0,8,)</f>
        <v>8</v>
      </c>
      <c r="V547" s="565"/>
      <c r="W547" s="565"/>
      <c r="X547" s="565"/>
      <c r="Y547" s="565"/>
      <c r="Z547" s="565"/>
      <c r="AA547" s="1067"/>
      <c r="AB547" s="565"/>
      <c r="AC547" s="565"/>
      <c r="AD547" s="565"/>
      <c r="AE547" s="1061"/>
      <c r="AF547" s="1061"/>
      <c r="AG547" s="1061"/>
      <c r="AH547" s="565"/>
      <c r="AI547" s="565"/>
      <c r="AJ547" s="565"/>
      <c r="AK547" s="565"/>
      <c r="AL547" s="565"/>
      <c r="AM547" s="565"/>
      <c r="AN547" s="963"/>
      <c r="AO547" s="963"/>
      <c r="AP547" s="963"/>
    </row>
    <row r="548" spans="1:42" ht="21" customHeight="1">
      <c r="I548" s="952">
        <f t="shared" si="133"/>
        <v>1</v>
      </c>
      <c r="J548" s="941">
        <f t="shared" si="130"/>
        <v>8</v>
      </c>
      <c r="K548" s="1030">
        <f t="shared" si="136"/>
        <v>12</v>
      </c>
      <c r="L548" s="1044"/>
      <c r="M548" s="1044"/>
      <c r="N548" s="1052">
        <f t="shared" si="137"/>
        <v>0</v>
      </c>
      <c r="O548" s="1053"/>
      <c r="P548" s="1053"/>
      <c r="Q548" s="1054">
        <f t="shared" si="138"/>
        <v>0</v>
      </c>
      <c r="R548" s="1054">
        <f t="shared" si="139"/>
        <v>0</v>
      </c>
      <c r="S548" s="1047"/>
      <c r="T548" s="1048"/>
      <c r="U548" s="941">
        <f t="shared" si="140"/>
        <v>8</v>
      </c>
      <c r="V548" s="565"/>
      <c r="W548" s="565"/>
      <c r="X548" s="565"/>
      <c r="Y548" s="565"/>
      <c r="Z548" s="565"/>
      <c r="AA548" s="1067"/>
      <c r="AB548" s="565"/>
      <c r="AC548" s="565"/>
      <c r="AD548" s="565"/>
      <c r="AE548" s="1061"/>
      <c r="AF548" s="1061"/>
      <c r="AG548" s="1061"/>
      <c r="AH548" s="565"/>
      <c r="AI548" s="565"/>
      <c r="AJ548" s="565"/>
      <c r="AK548" s="565"/>
      <c r="AL548" s="565"/>
      <c r="AM548" s="565"/>
      <c r="AN548" s="963"/>
      <c r="AO548" s="963"/>
      <c r="AP548" s="963"/>
    </row>
    <row r="549" spans="1:42" ht="21" customHeight="1">
      <c r="I549" s="952">
        <f t="shared" si="133"/>
        <v>1</v>
      </c>
      <c r="J549" s="941">
        <f t="shared" si="130"/>
        <v>8</v>
      </c>
      <c r="K549" s="1030">
        <f t="shared" si="136"/>
        <v>13</v>
      </c>
      <c r="L549" s="1044"/>
      <c r="M549" s="1044"/>
      <c r="N549" s="1052">
        <f t="shared" si="137"/>
        <v>0</v>
      </c>
      <c r="O549" s="1053"/>
      <c r="P549" s="1053"/>
      <c r="Q549" s="1054">
        <f t="shared" si="138"/>
        <v>0</v>
      </c>
      <c r="R549" s="1054">
        <f t="shared" si="139"/>
        <v>0</v>
      </c>
      <c r="S549" s="1047"/>
      <c r="T549" s="1048"/>
      <c r="U549" s="941">
        <f t="shared" si="140"/>
        <v>8</v>
      </c>
      <c r="V549" s="565"/>
      <c r="W549" s="565"/>
      <c r="X549" s="565"/>
      <c r="Y549" s="565"/>
      <c r="Z549" s="565"/>
      <c r="AA549" s="1067"/>
      <c r="AB549" s="565"/>
      <c r="AC549" s="565"/>
      <c r="AD549" s="565"/>
      <c r="AE549" s="1061"/>
      <c r="AF549" s="1061"/>
      <c r="AG549" s="1061"/>
      <c r="AH549" s="565"/>
      <c r="AI549" s="565"/>
      <c r="AJ549" s="565"/>
      <c r="AK549" s="565"/>
      <c r="AL549" s="565"/>
      <c r="AM549" s="565"/>
      <c r="AN549" s="963"/>
      <c r="AO549" s="963"/>
      <c r="AP549" s="963"/>
    </row>
    <row r="550" spans="1:42" ht="21" customHeight="1">
      <c r="I550" s="952">
        <f t="shared" si="133"/>
        <v>1</v>
      </c>
      <c r="J550" s="941">
        <f t="shared" si="130"/>
        <v>8</v>
      </c>
      <c r="K550" s="1090">
        <f t="shared" si="136"/>
        <v>14</v>
      </c>
      <c r="L550" s="1044"/>
      <c r="M550" s="1044"/>
      <c r="N550" s="1091">
        <f t="shared" si="137"/>
        <v>0</v>
      </c>
      <c r="O550" s="1092"/>
      <c r="P550" s="1092"/>
      <c r="Q550" s="1093">
        <f t="shared" si="138"/>
        <v>0</v>
      </c>
      <c r="R550" s="1093">
        <f t="shared" si="139"/>
        <v>0</v>
      </c>
      <c r="S550" s="1094"/>
      <c r="T550" s="1095"/>
      <c r="U550" s="941">
        <f t="shared" si="140"/>
        <v>8</v>
      </c>
      <c r="V550" s="565"/>
      <c r="W550" s="565"/>
      <c r="X550" s="565"/>
      <c r="Y550" s="565"/>
      <c r="Z550" s="565"/>
      <c r="AA550" s="1067"/>
      <c r="AB550" s="565"/>
      <c r="AC550" s="565"/>
      <c r="AD550" s="565"/>
      <c r="AE550" s="1061"/>
      <c r="AF550" s="1061"/>
      <c r="AG550" s="1061"/>
      <c r="AH550" s="565"/>
      <c r="AI550" s="565"/>
      <c r="AJ550" s="565"/>
      <c r="AK550" s="565"/>
      <c r="AL550" s="565"/>
      <c r="AM550" s="565"/>
      <c r="AN550" s="963"/>
      <c r="AO550" s="963"/>
      <c r="AP550" s="963"/>
    </row>
    <row r="551" spans="1:42" s="253" customFormat="1" ht="21" hidden="1" customHeight="1">
      <c r="A551" s="252"/>
      <c r="B551" s="252"/>
      <c r="C551" s="252"/>
      <c r="D551" s="252"/>
      <c r="E551" s="252"/>
      <c r="F551" s="252"/>
      <c r="G551" s="252"/>
      <c r="I551" s="265">
        <f>IF((O$553+P$553)&gt;0,1,0)</f>
        <v>0</v>
      </c>
      <c r="J551" s="255">
        <f t="shared" si="130"/>
        <v>8</v>
      </c>
      <c r="K551" s="2439" t="s">
        <v>942</v>
      </c>
      <c r="L551" s="2441" t="s">
        <v>943</v>
      </c>
      <c r="M551" s="2443" t="s">
        <v>944</v>
      </c>
      <c r="N551" s="2443" t="s">
        <v>945</v>
      </c>
      <c r="O551" s="2445" t="s">
        <v>946</v>
      </c>
      <c r="P551" s="2445"/>
      <c r="Q551" s="2445" t="s">
        <v>947</v>
      </c>
      <c r="R551" s="2445"/>
      <c r="S551" s="2446" t="s">
        <v>948</v>
      </c>
      <c r="T551" s="2448" t="s">
        <v>949</v>
      </c>
      <c r="U551" s="255">
        <f t="shared" si="140"/>
        <v>8</v>
      </c>
      <c r="V551" s="169"/>
      <c r="W551" s="169"/>
      <c r="X551" s="169"/>
      <c r="Y551" s="169"/>
      <c r="Z551" s="169"/>
      <c r="AA551" s="378"/>
      <c r="AB551" s="169"/>
      <c r="AC551" s="169"/>
      <c r="AD551" s="169"/>
      <c r="AE551" s="371"/>
      <c r="AF551" s="371"/>
      <c r="AG551" s="371"/>
      <c r="AH551" s="169"/>
      <c r="AI551" s="169"/>
      <c r="AJ551" s="169"/>
      <c r="AK551" s="169"/>
      <c r="AL551" s="169"/>
      <c r="AM551" s="169"/>
      <c r="AN551" s="176"/>
      <c r="AO551" s="176"/>
      <c r="AP551" s="176"/>
    </row>
    <row r="552" spans="1:42" s="253" customFormat="1" ht="21" hidden="1" customHeight="1">
      <c r="A552" s="252"/>
      <c r="B552" s="252"/>
      <c r="C552" s="252"/>
      <c r="D552" s="252"/>
      <c r="E552" s="252"/>
      <c r="F552" s="252"/>
      <c r="G552" s="252"/>
      <c r="I552" s="265">
        <f t="shared" ref="I552:I575" si="141">IF((O$553+P$553)&gt;0,1,0)</f>
        <v>0</v>
      </c>
      <c r="J552" s="255">
        <f t="shared" si="130"/>
        <v>8</v>
      </c>
      <c r="K552" s="2440"/>
      <c r="L552" s="2442"/>
      <c r="M552" s="2444"/>
      <c r="N552" s="2444"/>
      <c r="O552" s="334" t="s">
        <v>786</v>
      </c>
      <c r="P552" s="335" t="s">
        <v>787</v>
      </c>
      <c r="Q552" s="335" t="s">
        <v>786</v>
      </c>
      <c r="R552" s="336" t="s">
        <v>787</v>
      </c>
      <c r="S552" s="2447"/>
      <c r="T552" s="2449"/>
      <c r="U552" s="255">
        <f t="shared" si="140"/>
        <v>8</v>
      </c>
      <c r="V552" s="169"/>
      <c r="W552" s="169"/>
      <c r="X552" s="169"/>
      <c r="Y552" s="169"/>
      <c r="Z552" s="169"/>
      <c r="AA552" s="378"/>
      <c r="AB552" s="169"/>
      <c r="AC552" s="169"/>
      <c r="AD552" s="169"/>
      <c r="AE552" s="371"/>
      <c r="AF552" s="371"/>
      <c r="AG552" s="371"/>
      <c r="AH552" s="169"/>
      <c r="AI552" s="169"/>
      <c r="AJ552" s="169"/>
      <c r="AK552" s="169"/>
      <c r="AL552" s="169"/>
      <c r="AM552" s="169"/>
      <c r="AN552" s="176"/>
      <c r="AO552" s="176"/>
      <c r="AP552" s="176"/>
    </row>
    <row r="553" spans="1:42" s="253" customFormat="1" ht="21" hidden="1" customHeight="1">
      <c r="A553" s="252"/>
      <c r="B553" s="252"/>
      <c r="C553" s="252"/>
      <c r="D553" s="252"/>
      <c r="E553" s="252"/>
      <c r="F553" s="252"/>
      <c r="G553" s="252"/>
      <c r="I553" s="265">
        <f t="shared" si="141"/>
        <v>0</v>
      </c>
      <c r="J553" s="255">
        <f t="shared" si="130"/>
        <v>8</v>
      </c>
      <c r="K553" s="343">
        <f>+K25+1</f>
        <v>15</v>
      </c>
      <c r="L553" s="356"/>
      <c r="M553" s="356"/>
      <c r="N553" s="357">
        <f t="shared" si="137"/>
        <v>0</v>
      </c>
      <c r="O553" s="358"/>
      <c r="P553" s="358"/>
      <c r="Q553" s="359">
        <f t="shared" si="138"/>
        <v>0</v>
      </c>
      <c r="R553" s="359">
        <f t="shared" si="139"/>
        <v>0</v>
      </c>
      <c r="S553" s="360"/>
      <c r="T553" s="361"/>
      <c r="U553" s="255">
        <f t="shared" si="140"/>
        <v>8</v>
      </c>
      <c r="V553" s="169"/>
      <c r="W553" s="169"/>
      <c r="X553" s="169"/>
      <c r="Y553" s="169"/>
      <c r="Z553" s="169"/>
      <c r="AA553" s="378"/>
      <c r="AB553" s="169"/>
      <c r="AC553" s="169"/>
      <c r="AD553" s="169"/>
      <c r="AE553" s="371"/>
      <c r="AF553" s="371"/>
      <c r="AG553" s="371"/>
      <c r="AH553" s="169"/>
      <c r="AI553" s="169"/>
      <c r="AJ553" s="169"/>
      <c r="AK553" s="169"/>
      <c r="AL553" s="169"/>
      <c r="AM553" s="169"/>
      <c r="AN553" s="176"/>
      <c r="AO553" s="176"/>
      <c r="AP553" s="176"/>
    </row>
    <row r="554" spans="1:42" s="253" customFormat="1" ht="21" hidden="1" customHeight="1">
      <c r="A554" s="252"/>
      <c r="B554" s="252"/>
      <c r="C554" s="252"/>
      <c r="D554" s="252"/>
      <c r="E554" s="252"/>
      <c r="F554" s="252"/>
      <c r="G554" s="252"/>
      <c r="I554" s="265">
        <f t="shared" si="141"/>
        <v>0</v>
      </c>
      <c r="J554" s="255">
        <f t="shared" si="130"/>
        <v>8</v>
      </c>
      <c r="K554" s="343">
        <f t="shared" ref="K554:K575" si="142">+K553+1</f>
        <v>16</v>
      </c>
      <c r="L554" s="356"/>
      <c r="M554" s="356"/>
      <c r="N554" s="357">
        <f t="shared" si="137"/>
        <v>0</v>
      </c>
      <c r="O554" s="358"/>
      <c r="P554" s="358"/>
      <c r="Q554" s="359">
        <f t="shared" si="138"/>
        <v>0</v>
      </c>
      <c r="R554" s="359">
        <f t="shared" si="139"/>
        <v>0</v>
      </c>
      <c r="S554" s="360"/>
      <c r="T554" s="361"/>
      <c r="U554" s="255">
        <f t="shared" si="140"/>
        <v>8</v>
      </c>
      <c r="V554" s="169"/>
      <c r="W554" s="169"/>
      <c r="X554" s="169"/>
      <c r="Y554" s="169"/>
      <c r="Z554" s="169"/>
      <c r="AA554" s="378"/>
      <c r="AB554" s="169"/>
      <c r="AC554" s="169"/>
      <c r="AD554" s="169"/>
      <c r="AE554" s="371"/>
      <c r="AF554" s="371"/>
      <c r="AG554" s="371"/>
      <c r="AH554" s="169"/>
      <c r="AI554" s="169"/>
      <c r="AJ554" s="169"/>
      <c r="AK554" s="169"/>
      <c r="AL554" s="169"/>
      <c r="AM554" s="169"/>
      <c r="AN554" s="176"/>
      <c r="AO554" s="176"/>
      <c r="AP554" s="176"/>
    </row>
    <row r="555" spans="1:42" s="253" customFormat="1" ht="21" hidden="1" customHeight="1">
      <c r="A555" s="252"/>
      <c r="B555" s="252"/>
      <c r="C555" s="252"/>
      <c r="D555" s="252"/>
      <c r="E555" s="252"/>
      <c r="F555" s="252"/>
      <c r="G555" s="252"/>
      <c r="I555" s="265">
        <f t="shared" si="141"/>
        <v>0</v>
      </c>
      <c r="J555" s="255">
        <f t="shared" si="130"/>
        <v>8</v>
      </c>
      <c r="K555" s="343">
        <f t="shared" si="142"/>
        <v>17</v>
      </c>
      <c r="L555" s="356"/>
      <c r="M555" s="356"/>
      <c r="N555" s="357">
        <f t="shared" si="137"/>
        <v>0</v>
      </c>
      <c r="O555" s="358"/>
      <c r="P555" s="358"/>
      <c r="Q555" s="359">
        <f t="shared" si="138"/>
        <v>0</v>
      </c>
      <c r="R555" s="359">
        <f t="shared" si="139"/>
        <v>0</v>
      </c>
      <c r="S555" s="360"/>
      <c r="T555" s="361"/>
      <c r="U555" s="255">
        <f t="shared" si="140"/>
        <v>8</v>
      </c>
      <c r="V555" s="169"/>
      <c r="W555" s="169"/>
      <c r="X555" s="169"/>
      <c r="Y555" s="169"/>
      <c r="Z555" s="169"/>
      <c r="AA555" s="378"/>
      <c r="AB555" s="169"/>
      <c r="AC555" s="169"/>
      <c r="AD555" s="169"/>
      <c r="AE555" s="371"/>
      <c r="AF555" s="371"/>
      <c r="AG555" s="371"/>
      <c r="AH555" s="169"/>
      <c r="AI555" s="169"/>
      <c r="AJ555" s="169"/>
      <c r="AK555" s="169"/>
      <c r="AL555" s="169"/>
      <c r="AM555" s="169"/>
      <c r="AN555" s="176"/>
      <c r="AO555" s="176"/>
      <c r="AP555" s="176"/>
    </row>
    <row r="556" spans="1:42" s="253" customFormat="1" ht="21" hidden="1" customHeight="1">
      <c r="A556" s="252"/>
      <c r="B556" s="252"/>
      <c r="C556" s="252"/>
      <c r="D556" s="252"/>
      <c r="E556" s="252"/>
      <c r="F556" s="252"/>
      <c r="G556" s="252"/>
      <c r="I556" s="265">
        <f t="shared" si="141"/>
        <v>0</v>
      </c>
      <c r="J556" s="255">
        <f t="shared" si="130"/>
        <v>8</v>
      </c>
      <c r="K556" s="343">
        <f t="shared" si="142"/>
        <v>18</v>
      </c>
      <c r="L556" s="356"/>
      <c r="M556" s="356"/>
      <c r="N556" s="357">
        <f t="shared" si="137"/>
        <v>0</v>
      </c>
      <c r="O556" s="358"/>
      <c r="P556" s="358"/>
      <c r="Q556" s="359">
        <f t="shared" si="138"/>
        <v>0</v>
      </c>
      <c r="R556" s="359">
        <f t="shared" si="139"/>
        <v>0</v>
      </c>
      <c r="S556" s="360"/>
      <c r="T556" s="361"/>
      <c r="U556" s="255">
        <f t="shared" si="140"/>
        <v>8</v>
      </c>
      <c r="V556" s="169"/>
      <c r="W556" s="169"/>
      <c r="X556" s="169"/>
      <c r="Y556" s="169"/>
      <c r="Z556" s="169"/>
      <c r="AA556" s="378"/>
      <c r="AB556" s="169"/>
      <c r="AC556" s="169"/>
      <c r="AD556" s="169"/>
      <c r="AE556" s="371"/>
      <c r="AF556" s="371"/>
      <c r="AG556" s="371"/>
      <c r="AH556" s="169"/>
      <c r="AI556" s="169"/>
      <c r="AJ556" s="169"/>
      <c r="AK556" s="169"/>
      <c r="AL556" s="169"/>
      <c r="AM556" s="169"/>
      <c r="AN556" s="176"/>
      <c r="AO556" s="176"/>
      <c r="AP556" s="176"/>
    </row>
    <row r="557" spans="1:42" s="253" customFormat="1" ht="21" hidden="1" customHeight="1">
      <c r="A557" s="252"/>
      <c r="B557" s="252"/>
      <c r="C557" s="252"/>
      <c r="D557" s="252"/>
      <c r="E557" s="252"/>
      <c r="F557" s="252"/>
      <c r="G557" s="252"/>
      <c r="I557" s="265">
        <f t="shared" si="141"/>
        <v>0</v>
      </c>
      <c r="J557" s="255">
        <f t="shared" si="130"/>
        <v>8</v>
      </c>
      <c r="K557" s="343">
        <f t="shared" si="142"/>
        <v>19</v>
      </c>
      <c r="L557" s="356"/>
      <c r="M557" s="356"/>
      <c r="N557" s="357">
        <f t="shared" si="137"/>
        <v>0</v>
      </c>
      <c r="O557" s="358"/>
      <c r="P557" s="358"/>
      <c r="Q557" s="359">
        <f t="shared" si="138"/>
        <v>0</v>
      </c>
      <c r="R557" s="359">
        <f t="shared" si="139"/>
        <v>0</v>
      </c>
      <c r="S557" s="360"/>
      <c r="T557" s="361"/>
      <c r="U557" s="255">
        <f t="shared" si="140"/>
        <v>8</v>
      </c>
      <c r="V557" s="169"/>
      <c r="W557" s="169"/>
      <c r="X557" s="169"/>
      <c r="Y557" s="169"/>
      <c r="Z557" s="169"/>
      <c r="AA557" s="378"/>
      <c r="AB557" s="169"/>
      <c r="AC557" s="169"/>
      <c r="AD557" s="169"/>
      <c r="AE557" s="371"/>
      <c r="AF557" s="371"/>
      <c r="AG557" s="371"/>
      <c r="AH557" s="169"/>
      <c r="AI557" s="169"/>
      <c r="AJ557" s="169"/>
      <c r="AK557" s="169"/>
      <c r="AL557" s="169"/>
      <c r="AM557" s="169"/>
      <c r="AN557" s="176"/>
      <c r="AO557" s="176"/>
      <c r="AP557" s="176"/>
    </row>
    <row r="558" spans="1:42" s="253" customFormat="1" ht="21" hidden="1" customHeight="1">
      <c r="A558" s="252"/>
      <c r="B558" s="252"/>
      <c r="C558" s="252"/>
      <c r="D558" s="252"/>
      <c r="E558" s="252"/>
      <c r="F558" s="252"/>
      <c r="G558" s="252"/>
      <c r="I558" s="265">
        <f t="shared" si="141"/>
        <v>0</v>
      </c>
      <c r="J558" s="255">
        <f t="shared" si="130"/>
        <v>8</v>
      </c>
      <c r="K558" s="343">
        <f t="shared" si="142"/>
        <v>20</v>
      </c>
      <c r="L558" s="356"/>
      <c r="M558" s="356"/>
      <c r="N558" s="357">
        <f t="shared" si="137"/>
        <v>0</v>
      </c>
      <c r="O558" s="358"/>
      <c r="P558" s="358"/>
      <c r="Q558" s="359">
        <f t="shared" si="138"/>
        <v>0</v>
      </c>
      <c r="R558" s="359">
        <f t="shared" si="139"/>
        <v>0</v>
      </c>
      <c r="S558" s="360"/>
      <c r="T558" s="361"/>
      <c r="U558" s="255">
        <f t="shared" si="140"/>
        <v>8</v>
      </c>
      <c r="V558" s="169"/>
      <c r="W558" s="169"/>
      <c r="X558" s="169"/>
      <c r="Y558" s="169"/>
      <c r="Z558" s="169"/>
      <c r="AA558" s="378"/>
      <c r="AB558" s="169"/>
      <c r="AC558" s="169"/>
      <c r="AD558" s="169"/>
      <c r="AE558" s="371"/>
      <c r="AF558" s="371"/>
      <c r="AG558" s="371"/>
      <c r="AH558" s="169"/>
      <c r="AI558" s="169"/>
      <c r="AJ558" s="169"/>
      <c r="AK558" s="169"/>
      <c r="AL558" s="169"/>
      <c r="AM558" s="169"/>
      <c r="AN558" s="176"/>
      <c r="AO558" s="176"/>
      <c r="AP558" s="176"/>
    </row>
    <row r="559" spans="1:42" s="253" customFormat="1" ht="21" hidden="1" customHeight="1">
      <c r="A559" s="252"/>
      <c r="B559" s="252"/>
      <c r="C559" s="252"/>
      <c r="D559" s="252"/>
      <c r="E559" s="252"/>
      <c r="F559" s="252"/>
      <c r="G559" s="252"/>
      <c r="I559" s="265">
        <f t="shared" si="141"/>
        <v>0</v>
      </c>
      <c r="J559" s="255">
        <f t="shared" si="130"/>
        <v>8</v>
      </c>
      <c r="K559" s="343">
        <f t="shared" si="142"/>
        <v>21</v>
      </c>
      <c r="L559" s="356"/>
      <c r="M559" s="356"/>
      <c r="N559" s="357">
        <f t="shared" si="137"/>
        <v>0</v>
      </c>
      <c r="O559" s="358"/>
      <c r="P559" s="358"/>
      <c r="Q559" s="359">
        <f t="shared" si="138"/>
        <v>0</v>
      </c>
      <c r="R559" s="359">
        <f t="shared" si="139"/>
        <v>0</v>
      </c>
      <c r="S559" s="360"/>
      <c r="T559" s="361"/>
      <c r="U559" s="255">
        <f t="shared" si="140"/>
        <v>8</v>
      </c>
      <c r="V559" s="169"/>
      <c r="W559" s="169"/>
      <c r="X559" s="169"/>
      <c r="Y559" s="169"/>
      <c r="Z559" s="169"/>
      <c r="AA559" s="378"/>
      <c r="AB559" s="169"/>
      <c r="AC559" s="169"/>
      <c r="AD559" s="169"/>
      <c r="AE559" s="371"/>
      <c r="AF559" s="371"/>
      <c r="AG559" s="371"/>
      <c r="AH559" s="169"/>
      <c r="AI559" s="169"/>
      <c r="AJ559" s="169"/>
      <c r="AK559" s="169"/>
      <c r="AL559" s="169"/>
      <c r="AM559" s="169"/>
      <c r="AN559" s="176"/>
      <c r="AO559" s="176"/>
      <c r="AP559" s="176"/>
    </row>
    <row r="560" spans="1:42" s="253" customFormat="1" ht="21" hidden="1" customHeight="1">
      <c r="A560" s="252"/>
      <c r="B560" s="252"/>
      <c r="C560" s="252"/>
      <c r="D560" s="252"/>
      <c r="E560" s="252"/>
      <c r="F560" s="252"/>
      <c r="G560" s="252"/>
      <c r="I560" s="265">
        <f t="shared" si="141"/>
        <v>0</v>
      </c>
      <c r="J560" s="255">
        <f t="shared" si="130"/>
        <v>8</v>
      </c>
      <c r="K560" s="343">
        <f t="shared" si="142"/>
        <v>22</v>
      </c>
      <c r="L560" s="356"/>
      <c r="M560" s="356"/>
      <c r="N560" s="357">
        <f t="shared" si="137"/>
        <v>0</v>
      </c>
      <c r="O560" s="358"/>
      <c r="P560" s="358"/>
      <c r="Q560" s="359">
        <f t="shared" si="138"/>
        <v>0</v>
      </c>
      <c r="R560" s="359">
        <f t="shared" si="139"/>
        <v>0</v>
      </c>
      <c r="S560" s="360"/>
      <c r="T560" s="361"/>
      <c r="U560" s="255">
        <f t="shared" si="140"/>
        <v>8</v>
      </c>
      <c r="V560" s="169"/>
      <c r="W560" s="169"/>
      <c r="X560" s="169"/>
      <c r="Y560" s="169"/>
      <c r="Z560" s="169"/>
      <c r="AA560" s="378"/>
      <c r="AB560" s="169"/>
      <c r="AC560" s="169"/>
      <c r="AD560" s="169"/>
      <c r="AE560" s="371"/>
      <c r="AF560" s="371"/>
      <c r="AG560" s="371"/>
      <c r="AH560" s="169"/>
      <c r="AI560" s="169"/>
      <c r="AJ560" s="169"/>
      <c r="AK560" s="169"/>
      <c r="AL560" s="169"/>
      <c r="AM560" s="169"/>
      <c r="AN560" s="176"/>
      <c r="AO560" s="176"/>
      <c r="AP560" s="176"/>
    </row>
    <row r="561" spans="1:42" s="253" customFormat="1" ht="21" hidden="1" customHeight="1">
      <c r="A561" s="252"/>
      <c r="B561" s="252"/>
      <c r="C561" s="252"/>
      <c r="D561" s="252"/>
      <c r="E561" s="252"/>
      <c r="F561" s="252"/>
      <c r="G561" s="252"/>
      <c r="I561" s="265">
        <f t="shared" si="141"/>
        <v>0</v>
      </c>
      <c r="J561" s="255">
        <f t="shared" si="130"/>
        <v>8</v>
      </c>
      <c r="K561" s="343">
        <f t="shared" si="142"/>
        <v>23</v>
      </c>
      <c r="L561" s="356"/>
      <c r="M561" s="356"/>
      <c r="N561" s="357">
        <f t="shared" si="137"/>
        <v>0</v>
      </c>
      <c r="O561" s="358"/>
      <c r="P561" s="358"/>
      <c r="Q561" s="359">
        <f t="shared" si="138"/>
        <v>0</v>
      </c>
      <c r="R561" s="359">
        <f t="shared" si="139"/>
        <v>0</v>
      </c>
      <c r="S561" s="360"/>
      <c r="T561" s="361"/>
      <c r="U561" s="255">
        <f t="shared" si="140"/>
        <v>8</v>
      </c>
      <c r="V561" s="169"/>
      <c r="W561" s="169"/>
      <c r="X561" s="169"/>
      <c r="Y561" s="169"/>
      <c r="Z561" s="169"/>
      <c r="AA561" s="378"/>
      <c r="AB561" s="169"/>
      <c r="AC561" s="169"/>
      <c r="AD561" s="169"/>
      <c r="AE561" s="371"/>
      <c r="AF561" s="371"/>
      <c r="AG561" s="371"/>
      <c r="AH561" s="169"/>
      <c r="AI561" s="169"/>
      <c r="AJ561" s="169"/>
      <c r="AK561" s="169"/>
      <c r="AL561" s="169"/>
      <c r="AM561" s="169"/>
      <c r="AN561" s="176"/>
      <c r="AO561" s="176"/>
      <c r="AP561" s="176"/>
    </row>
    <row r="562" spans="1:42" s="253" customFormat="1" ht="21" hidden="1" customHeight="1">
      <c r="A562" s="252"/>
      <c r="B562" s="252"/>
      <c r="C562" s="252"/>
      <c r="D562" s="252"/>
      <c r="E562" s="252"/>
      <c r="F562" s="252"/>
      <c r="G562" s="252"/>
      <c r="I562" s="265">
        <f t="shared" si="141"/>
        <v>0</v>
      </c>
      <c r="J562" s="255">
        <f t="shared" si="130"/>
        <v>8</v>
      </c>
      <c r="K562" s="343">
        <f t="shared" si="142"/>
        <v>24</v>
      </c>
      <c r="L562" s="356"/>
      <c r="M562" s="356"/>
      <c r="N562" s="357">
        <f t="shared" si="137"/>
        <v>0</v>
      </c>
      <c r="O562" s="358"/>
      <c r="P562" s="358"/>
      <c r="Q562" s="359">
        <f t="shared" si="138"/>
        <v>0</v>
      </c>
      <c r="R562" s="359">
        <f t="shared" si="139"/>
        <v>0</v>
      </c>
      <c r="S562" s="360"/>
      <c r="T562" s="361"/>
      <c r="U562" s="255">
        <f t="shared" si="140"/>
        <v>8</v>
      </c>
      <c r="V562" s="169"/>
      <c r="W562" s="169"/>
      <c r="X562" s="169"/>
      <c r="Y562" s="169"/>
      <c r="Z562" s="169"/>
      <c r="AA562" s="378"/>
      <c r="AB562" s="169"/>
      <c r="AC562" s="169"/>
      <c r="AD562" s="169"/>
      <c r="AE562" s="371"/>
      <c r="AF562" s="371"/>
      <c r="AG562" s="371"/>
      <c r="AH562" s="169"/>
      <c r="AI562" s="169"/>
      <c r="AJ562" s="169"/>
      <c r="AK562" s="169"/>
      <c r="AL562" s="169"/>
      <c r="AM562" s="169"/>
      <c r="AN562" s="176"/>
      <c r="AO562" s="176"/>
      <c r="AP562" s="176"/>
    </row>
    <row r="563" spans="1:42" s="253" customFormat="1" ht="21" hidden="1" customHeight="1">
      <c r="A563" s="252"/>
      <c r="B563" s="252"/>
      <c r="C563" s="252"/>
      <c r="D563" s="252"/>
      <c r="E563" s="252"/>
      <c r="F563" s="252"/>
      <c r="G563" s="252"/>
      <c r="I563" s="265">
        <f t="shared" si="141"/>
        <v>0</v>
      </c>
      <c r="J563" s="255">
        <f t="shared" si="130"/>
        <v>8</v>
      </c>
      <c r="K563" s="343">
        <f t="shared" si="142"/>
        <v>25</v>
      </c>
      <c r="L563" s="356"/>
      <c r="M563" s="356"/>
      <c r="N563" s="357">
        <f t="shared" si="137"/>
        <v>0</v>
      </c>
      <c r="O563" s="358"/>
      <c r="P563" s="358"/>
      <c r="Q563" s="359">
        <f t="shared" si="138"/>
        <v>0</v>
      </c>
      <c r="R563" s="359">
        <f t="shared" si="139"/>
        <v>0</v>
      </c>
      <c r="S563" s="360"/>
      <c r="T563" s="361"/>
      <c r="U563" s="255">
        <f t="shared" si="140"/>
        <v>8</v>
      </c>
      <c r="V563" s="169"/>
      <c r="W563" s="169"/>
      <c r="X563" s="169"/>
      <c r="Y563" s="169"/>
      <c r="Z563" s="169"/>
      <c r="AA563" s="378"/>
      <c r="AB563" s="169"/>
      <c r="AC563" s="169"/>
      <c r="AD563" s="169"/>
      <c r="AE563" s="371"/>
      <c r="AF563" s="371"/>
      <c r="AG563" s="371"/>
      <c r="AH563" s="169"/>
      <c r="AI563" s="169"/>
      <c r="AJ563" s="169"/>
      <c r="AK563" s="169"/>
      <c r="AL563" s="169"/>
      <c r="AM563" s="169"/>
      <c r="AN563" s="176"/>
      <c r="AO563" s="176"/>
      <c r="AP563" s="176"/>
    </row>
    <row r="564" spans="1:42" s="253" customFormat="1" ht="21" hidden="1" customHeight="1">
      <c r="A564" s="252"/>
      <c r="B564" s="252"/>
      <c r="C564" s="252"/>
      <c r="D564" s="252"/>
      <c r="E564" s="252"/>
      <c r="F564" s="252"/>
      <c r="G564" s="252"/>
      <c r="I564" s="265">
        <f t="shared" si="141"/>
        <v>0</v>
      </c>
      <c r="J564" s="255">
        <f t="shared" si="130"/>
        <v>8</v>
      </c>
      <c r="K564" s="343">
        <f t="shared" si="142"/>
        <v>26</v>
      </c>
      <c r="L564" s="356"/>
      <c r="M564" s="356"/>
      <c r="N564" s="357">
        <f t="shared" si="137"/>
        <v>0</v>
      </c>
      <c r="O564" s="358"/>
      <c r="P564" s="358"/>
      <c r="Q564" s="359">
        <f t="shared" si="138"/>
        <v>0</v>
      </c>
      <c r="R564" s="359">
        <f t="shared" si="139"/>
        <v>0</v>
      </c>
      <c r="S564" s="360"/>
      <c r="T564" s="361"/>
      <c r="U564" s="255">
        <f t="shared" si="140"/>
        <v>8</v>
      </c>
      <c r="V564" s="169"/>
      <c r="W564" s="169"/>
      <c r="X564" s="169"/>
      <c r="Y564" s="169"/>
      <c r="Z564" s="169"/>
      <c r="AA564" s="378"/>
      <c r="AB564" s="169"/>
      <c r="AC564" s="169"/>
      <c r="AD564" s="169"/>
      <c r="AE564" s="371"/>
      <c r="AF564" s="371"/>
      <c r="AG564" s="371"/>
      <c r="AH564" s="169"/>
      <c r="AI564" s="169"/>
      <c r="AJ564" s="169"/>
      <c r="AK564" s="169"/>
      <c r="AL564" s="169"/>
      <c r="AM564" s="169"/>
      <c r="AN564" s="176"/>
      <c r="AO564" s="176"/>
      <c r="AP564" s="176"/>
    </row>
    <row r="565" spans="1:42" s="253" customFormat="1" ht="21" hidden="1" customHeight="1">
      <c r="A565" s="252"/>
      <c r="B565" s="252"/>
      <c r="C565" s="252"/>
      <c r="D565" s="252"/>
      <c r="E565" s="252"/>
      <c r="F565" s="252"/>
      <c r="G565" s="252"/>
      <c r="I565" s="265">
        <f t="shared" si="141"/>
        <v>0</v>
      </c>
      <c r="J565" s="255">
        <f t="shared" si="130"/>
        <v>8</v>
      </c>
      <c r="K565" s="343">
        <f t="shared" si="142"/>
        <v>27</v>
      </c>
      <c r="L565" s="356"/>
      <c r="M565" s="356"/>
      <c r="N565" s="357">
        <f t="shared" si="137"/>
        <v>0</v>
      </c>
      <c r="O565" s="358"/>
      <c r="P565" s="358"/>
      <c r="Q565" s="359">
        <f t="shared" si="138"/>
        <v>0</v>
      </c>
      <c r="R565" s="359">
        <f t="shared" si="139"/>
        <v>0</v>
      </c>
      <c r="S565" s="360"/>
      <c r="T565" s="361"/>
      <c r="U565" s="255">
        <f t="shared" si="140"/>
        <v>8</v>
      </c>
      <c r="V565" s="169"/>
      <c r="W565" s="169"/>
      <c r="X565" s="169"/>
      <c r="Y565" s="169"/>
      <c r="Z565" s="169"/>
      <c r="AA565" s="378"/>
      <c r="AB565" s="169"/>
      <c r="AC565" s="169"/>
      <c r="AD565" s="169"/>
      <c r="AE565" s="371"/>
      <c r="AF565" s="371"/>
      <c r="AG565" s="371"/>
      <c r="AH565" s="169"/>
      <c r="AI565" s="169"/>
      <c r="AJ565" s="169"/>
      <c r="AK565" s="169"/>
      <c r="AL565" s="169"/>
      <c r="AM565" s="169"/>
      <c r="AN565" s="176"/>
      <c r="AO565" s="176"/>
      <c r="AP565" s="176"/>
    </row>
    <row r="566" spans="1:42" s="253" customFormat="1" ht="21" hidden="1" customHeight="1">
      <c r="A566" s="252"/>
      <c r="B566" s="252"/>
      <c r="C566" s="252"/>
      <c r="D566" s="252"/>
      <c r="E566" s="252"/>
      <c r="F566" s="252"/>
      <c r="G566" s="252"/>
      <c r="I566" s="265">
        <f t="shared" si="141"/>
        <v>0</v>
      </c>
      <c r="J566" s="255">
        <f t="shared" si="130"/>
        <v>8</v>
      </c>
      <c r="K566" s="343">
        <f t="shared" si="142"/>
        <v>28</v>
      </c>
      <c r="L566" s="356"/>
      <c r="M566" s="356"/>
      <c r="N566" s="357">
        <f t="shared" si="137"/>
        <v>0</v>
      </c>
      <c r="O566" s="358"/>
      <c r="P566" s="358"/>
      <c r="Q566" s="359">
        <f t="shared" si="138"/>
        <v>0</v>
      </c>
      <c r="R566" s="359">
        <f t="shared" si="139"/>
        <v>0</v>
      </c>
      <c r="S566" s="360"/>
      <c r="T566" s="361"/>
      <c r="U566" s="255">
        <f t="shared" si="140"/>
        <v>8</v>
      </c>
      <c r="V566" s="169"/>
      <c r="W566" s="169"/>
      <c r="X566" s="169"/>
      <c r="Y566" s="169"/>
      <c r="Z566" s="169"/>
      <c r="AA566" s="378"/>
      <c r="AB566" s="169"/>
      <c r="AC566" s="169"/>
      <c r="AD566" s="169"/>
      <c r="AE566" s="371"/>
      <c r="AF566" s="371"/>
      <c r="AG566" s="371"/>
      <c r="AH566" s="169"/>
      <c r="AI566" s="169"/>
      <c r="AJ566" s="169"/>
      <c r="AK566" s="169"/>
      <c r="AL566" s="169"/>
      <c r="AM566" s="169"/>
      <c r="AN566" s="176"/>
      <c r="AO566" s="176"/>
      <c r="AP566" s="176"/>
    </row>
    <row r="567" spans="1:42" s="253" customFormat="1" ht="21" hidden="1" customHeight="1">
      <c r="A567" s="252"/>
      <c r="B567" s="252"/>
      <c r="C567" s="252"/>
      <c r="D567" s="252"/>
      <c r="E567" s="252"/>
      <c r="F567" s="252"/>
      <c r="G567" s="252"/>
      <c r="I567" s="265">
        <f t="shared" si="141"/>
        <v>0</v>
      </c>
      <c r="J567" s="255">
        <f t="shared" si="130"/>
        <v>8</v>
      </c>
      <c r="K567" s="343">
        <f t="shared" si="142"/>
        <v>29</v>
      </c>
      <c r="L567" s="356"/>
      <c r="M567" s="356"/>
      <c r="N567" s="357">
        <f t="shared" si="137"/>
        <v>0</v>
      </c>
      <c r="O567" s="358"/>
      <c r="P567" s="358"/>
      <c r="Q567" s="359">
        <f t="shared" si="138"/>
        <v>0</v>
      </c>
      <c r="R567" s="359">
        <f t="shared" si="139"/>
        <v>0</v>
      </c>
      <c r="S567" s="360"/>
      <c r="T567" s="361"/>
      <c r="U567" s="255">
        <f t="shared" si="140"/>
        <v>8</v>
      </c>
      <c r="V567" s="169"/>
      <c r="W567" s="169"/>
      <c r="X567" s="169"/>
      <c r="Y567" s="169"/>
      <c r="Z567" s="169"/>
      <c r="AA567" s="378"/>
      <c r="AB567" s="169"/>
      <c r="AC567" s="169"/>
      <c r="AD567" s="169"/>
      <c r="AE567" s="371"/>
      <c r="AF567" s="371"/>
      <c r="AG567" s="371"/>
      <c r="AH567" s="169"/>
      <c r="AI567" s="169"/>
      <c r="AJ567" s="169"/>
      <c r="AK567" s="169"/>
      <c r="AL567" s="169"/>
      <c r="AM567" s="169"/>
      <c r="AN567" s="176"/>
      <c r="AO567" s="176"/>
      <c r="AP567" s="176"/>
    </row>
    <row r="568" spans="1:42" s="253" customFormat="1" ht="21" hidden="1" customHeight="1">
      <c r="A568" s="252"/>
      <c r="B568" s="252"/>
      <c r="C568" s="252"/>
      <c r="D568" s="252"/>
      <c r="E568" s="252"/>
      <c r="F568" s="252"/>
      <c r="G568" s="252"/>
      <c r="I568" s="265">
        <f t="shared" si="141"/>
        <v>0</v>
      </c>
      <c r="J568" s="255">
        <f t="shared" si="130"/>
        <v>8</v>
      </c>
      <c r="K568" s="343">
        <f t="shared" si="142"/>
        <v>30</v>
      </c>
      <c r="L568" s="356"/>
      <c r="M568" s="356"/>
      <c r="N568" s="357">
        <f t="shared" si="137"/>
        <v>0</v>
      </c>
      <c r="O568" s="358"/>
      <c r="P568" s="358"/>
      <c r="Q568" s="359">
        <f t="shared" si="138"/>
        <v>0</v>
      </c>
      <c r="R568" s="359">
        <f t="shared" si="139"/>
        <v>0</v>
      </c>
      <c r="S568" s="360"/>
      <c r="T568" s="361"/>
      <c r="U568" s="255">
        <f t="shared" si="140"/>
        <v>8</v>
      </c>
      <c r="V568" s="169"/>
      <c r="W568" s="169"/>
      <c r="X568" s="169"/>
      <c r="Y568" s="169"/>
      <c r="Z568" s="169"/>
      <c r="AA568" s="378"/>
      <c r="AB568" s="169"/>
      <c r="AC568" s="169"/>
      <c r="AD568" s="169"/>
      <c r="AE568" s="371"/>
      <c r="AF568" s="371"/>
      <c r="AG568" s="371"/>
      <c r="AH568" s="169"/>
      <c r="AI568" s="169"/>
      <c r="AJ568" s="169"/>
      <c r="AK568" s="169"/>
      <c r="AL568" s="169"/>
      <c r="AM568" s="169"/>
      <c r="AN568" s="176"/>
      <c r="AO568" s="176"/>
      <c r="AP568" s="176"/>
    </row>
    <row r="569" spans="1:42" s="253" customFormat="1" ht="21" hidden="1" customHeight="1">
      <c r="A569" s="252"/>
      <c r="B569" s="252"/>
      <c r="C569" s="252"/>
      <c r="D569" s="252"/>
      <c r="E569" s="252"/>
      <c r="F569" s="252"/>
      <c r="G569" s="252"/>
      <c r="I569" s="265">
        <f t="shared" si="141"/>
        <v>0</v>
      </c>
      <c r="J569" s="255">
        <f t="shared" si="130"/>
        <v>8</v>
      </c>
      <c r="K569" s="343">
        <f t="shared" si="142"/>
        <v>31</v>
      </c>
      <c r="L569" s="356"/>
      <c r="M569" s="356"/>
      <c r="N569" s="357">
        <f t="shared" si="137"/>
        <v>0</v>
      </c>
      <c r="O569" s="358"/>
      <c r="P569" s="358"/>
      <c r="Q569" s="359">
        <f t="shared" si="138"/>
        <v>0</v>
      </c>
      <c r="R569" s="359">
        <f t="shared" si="139"/>
        <v>0</v>
      </c>
      <c r="S569" s="360"/>
      <c r="T569" s="361"/>
      <c r="U569" s="255">
        <f t="shared" si="140"/>
        <v>8</v>
      </c>
      <c r="V569" s="169"/>
      <c r="W569" s="169"/>
      <c r="X569" s="169"/>
      <c r="Y569" s="169"/>
      <c r="Z569" s="169"/>
      <c r="AA569" s="378"/>
      <c r="AB569" s="169"/>
      <c r="AC569" s="169"/>
      <c r="AD569" s="169"/>
      <c r="AE569" s="371"/>
      <c r="AF569" s="371"/>
      <c r="AG569" s="371"/>
      <c r="AH569" s="169"/>
      <c r="AI569" s="169"/>
      <c r="AJ569" s="169"/>
      <c r="AK569" s="169"/>
      <c r="AL569" s="169"/>
      <c r="AM569" s="169"/>
      <c r="AN569" s="176"/>
      <c r="AO569" s="176"/>
      <c r="AP569" s="176"/>
    </row>
    <row r="570" spans="1:42" s="253" customFormat="1" ht="21" hidden="1" customHeight="1">
      <c r="A570" s="252"/>
      <c r="B570" s="252"/>
      <c r="C570" s="252"/>
      <c r="D570" s="252"/>
      <c r="E570" s="252"/>
      <c r="F570" s="252"/>
      <c r="G570" s="252"/>
      <c r="I570" s="265">
        <f t="shared" si="141"/>
        <v>0</v>
      </c>
      <c r="J570" s="255">
        <f t="shared" si="130"/>
        <v>8</v>
      </c>
      <c r="K570" s="343">
        <f t="shared" si="142"/>
        <v>32</v>
      </c>
      <c r="L570" s="356"/>
      <c r="M570" s="356"/>
      <c r="N570" s="357">
        <f t="shared" si="137"/>
        <v>0</v>
      </c>
      <c r="O570" s="358"/>
      <c r="P570" s="358"/>
      <c r="Q570" s="359">
        <f t="shared" si="138"/>
        <v>0</v>
      </c>
      <c r="R570" s="359">
        <f t="shared" si="139"/>
        <v>0</v>
      </c>
      <c r="S570" s="360"/>
      <c r="T570" s="361"/>
      <c r="U570" s="255">
        <f t="shared" si="140"/>
        <v>8</v>
      </c>
      <c r="V570" s="169"/>
      <c r="W570" s="169"/>
      <c r="X570" s="169"/>
      <c r="Y570" s="169"/>
      <c r="Z570" s="169"/>
      <c r="AA570" s="378"/>
      <c r="AB570" s="169"/>
      <c r="AC570" s="169"/>
      <c r="AD570" s="169"/>
      <c r="AE570" s="371"/>
      <c r="AF570" s="371"/>
      <c r="AG570" s="371"/>
      <c r="AH570" s="169"/>
      <c r="AI570" s="169"/>
      <c r="AJ570" s="169"/>
      <c r="AK570" s="169"/>
      <c r="AL570" s="169"/>
      <c r="AM570" s="169"/>
      <c r="AN570" s="176"/>
      <c r="AO570" s="176"/>
      <c r="AP570" s="176"/>
    </row>
    <row r="571" spans="1:42" s="253" customFormat="1" ht="21" hidden="1" customHeight="1">
      <c r="A571" s="252"/>
      <c r="B571" s="252"/>
      <c r="C571" s="252"/>
      <c r="D571" s="252"/>
      <c r="E571" s="252"/>
      <c r="F571" s="252"/>
      <c r="G571" s="252"/>
      <c r="I571" s="265">
        <f t="shared" si="141"/>
        <v>0</v>
      </c>
      <c r="J571" s="255">
        <f t="shared" si="130"/>
        <v>8</v>
      </c>
      <c r="K571" s="343">
        <f t="shared" si="142"/>
        <v>33</v>
      </c>
      <c r="L571" s="356"/>
      <c r="M571" s="356"/>
      <c r="N571" s="357">
        <f t="shared" si="137"/>
        <v>0</v>
      </c>
      <c r="O571" s="358"/>
      <c r="P571" s="358"/>
      <c r="Q571" s="359">
        <f t="shared" si="138"/>
        <v>0</v>
      </c>
      <c r="R571" s="359">
        <f t="shared" si="139"/>
        <v>0</v>
      </c>
      <c r="S571" s="360"/>
      <c r="T571" s="361"/>
      <c r="U571" s="255">
        <f t="shared" si="140"/>
        <v>8</v>
      </c>
      <c r="V571" s="169"/>
      <c r="W571" s="169"/>
      <c r="X571" s="169"/>
      <c r="Y571" s="169"/>
      <c r="Z571" s="169"/>
      <c r="AA571" s="378"/>
      <c r="AB571" s="169"/>
      <c r="AC571" s="169"/>
      <c r="AD571" s="169"/>
      <c r="AE571" s="371"/>
      <c r="AF571" s="371"/>
      <c r="AG571" s="371"/>
      <c r="AH571" s="169"/>
      <c r="AI571" s="169"/>
      <c r="AJ571" s="169"/>
      <c r="AK571" s="169"/>
      <c r="AL571" s="169"/>
      <c r="AM571" s="169"/>
      <c r="AN571" s="176"/>
      <c r="AO571" s="176"/>
      <c r="AP571" s="176"/>
    </row>
    <row r="572" spans="1:42" s="253" customFormat="1" ht="21" hidden="1" customHeight="1">
      <c r="A572" s="252"/>
      <c r="B572" s="252"/>
      <c r="C572" s="252"/>
      <c r="D572" s="252"/>
      <c r="E572" s="252"/>
      <c r="F572" s="252"/>
      <c r="G572" s="252"/>
      <c r="I572" s="265">
        <f t="shared" si="141"/>
        <v>0</v>
      </c>
      <c r="J572" s="255">
        <f t="shared" si="130"/>
        <v>8</v>
      </c>
      <c r="K572" s="343">
        <f t="shared" si="142"/>
        <v>34</v>
      </c>
      <c r="L572" s="356"/>
      <c r="M572" s="356"/>
      <c r="N572" s="357">
        <f t="shared" si="137"/>
        <v>0</v>
      </c>
      <c r="O572" s="358"/>
      <c r="P572" s="358"/>
      <c r="Q572" s="359">
        <f t="shared" si="138"/>
        <v>0</v>
      </c>
      <c r="R572" s="359">
        <f t="shared" si="139"/>
        <v>0</v>
      </c>
      <c r="S572" s="360"/>
      <c r="T572" s="361"/>
      <c r="U572" s="255">
        <f t="shared" si="140"/>
        <v>8</v>
      </c>
      <c r="V572" s="169"/>
      <c r="W572" s="169"/>
      <c r="X572" s="169"/>
      <c r="Y572" s="169"/>
      <c r="Z572" s="169"/>
      <c r="AA572" s="378"/>
      <c r="AB572" s="169"/>
      <c r="AC572" s="169"/>
      <c r="AD572" s="169"/>
      <c r="AE572" s="371"/>
      <c r="AF572" s="371"/>
      <c r="AG572" s="371"/>
      <c r="AH572" s="169"/>
      <c r="AI572" s="169"/>
      <c r="AJ572" s="169"/>
      <c r="AK572" s="169"/>
      <c r="AL572" s="169"/>
      <c r="AM572" s="169"/>
      <c r="AN572" s="176"/>
      <c r="AO572" s="176"/>
      <c r="AP572" s="176"/>
    </row>
    <row r="573" spans="1:42" s="253" customFormat="1" ht="21" hidden="1" customHeight="1">
      <c r="A573" s="252"/>
      <c r="B573" s="252"/>
      <c r="C573" s="252"/>
      <c r="D573" s="252"/>
      <c r="E573" s="252"/>
      <c r="F573" s="252"/>
      <c r="G573" s="252"/>
      <c r="I573" s="265">
        <f t="shared" si="141"/>
        <v>0</v>
      </c>
      <c r="J573" s="255">
        <f t="shared" si="130"/>
        <v>8</v>
      </c>
      <c r="K573" s="343">
        <f t="shared" si="142"/>
        <v>35</v>
      </c>
      <c r="L573" s="356"/>
      <c r="M573" s="356"/>
      <c r="N573" s="357">
        <f t="shared" si="137"/>
        <v>0</v>
      </c>
      <c r="O573" s="358"/>
      <c r="P573" s="358"/>
      <c r="Q573" s="359">
        <f t="shared" si="138"/>
        <v>0</v>
      </c>
      <c r="R573" s="359">
        <f t="shared" si="139"/>
        <v>0</v>
      </c>
      <c r="S573" s="360"/>
      <c r="T573" s="361"/>
      <c r="U573" s="255">
        <f t="shared" si="140"/>
        <v>8</v>
      </c>
      <c r="V573" s="169"/>
      <c r="W573" s="169"/>
      <c r="X573" s="169"/>
      <c r="Y573" s="169"/>
      <c r="Z573" s="169"/>
      <c r="AA573" s="378"/>
      <c r="AB573" s="169"/>
      <c r="AC573" s="169"/>
      <c r="AD573" s="169"/>
      <c r="AE573" s="371"/>
      <c r="AF573" s="371"/>
      <c r="AG573" s="371"/>
      <c r="AH573" s="169"/>
      <c r="AI573" s="169"/>
      <c r="AJ573" s="169"/>
      <c r="AK573" s="169"/>
      <c r="AL573" s="169"/>
      <c r="AM573" s="169"/>
      <c r="AN573" s="176"/>
      <c r="AO573" s="176"/>
      <c r="AP573" s="176"/>
    </row>
    <row r="574" spans="1:42" s="253" customFormat="1" ht="21" hidden="1" customHeight="1">
      <c r="A574" s="252"/>
      <c r="B574" s="252"/>
      <c r="C574" s="252"/>
      <c r="D574" s="252"/>
      <c r="E574" s="252"/>
      <c r="F574" s="252"/>
      <c r="G574" s="252"/>
      <c r="I574" s="265">
        <f t="shared" si="141"/>
        <v>0</v>
      </c>
      <c r="J574" s="255">
        <f t="shared" si="130"/>
        <v>8</v>
      </c>
      <c r="K574" s="343">
        <f t="shared" si="142"/>
        <v>36</v>
      </c>
      <c r="L574" s="356"/>
      <c r="M574" s="356"/>
      <c r="N574" s="357">
        <f t="shared" si="137"/>
        <v>0</v>
      </c>
      <c r="O574" s="358"/>
      <c r="P574" s="358"/>
      <c r="Q574" s="359">
        <f t="shared" si="138"/>
        <v>0</v>
      </c>
      <c r="R574" s="359">
        <f t="shared" si="139"/>
        <v>0</v>
      </c>
      <c r="S574" s="360"/>
      <c r="T574" s="361"/>
      <c r="U574" s="255">
        <f t="shared" si="140"/>
        <v>8</v>
      </c>
      <c r="V574" s="169"/>
      <c r="W574" s="169"/>
      <c r="X574" s="169"/>
      <c r="Y574" s="169"/>
      <c r="Z574" s="169"/>
      <c r="AA574" s="378"/>
      <c r="AB574" s="169"/>
      <c r="AC574" s="169"/>
      <c r="AD574" s="169"/>
      <c r="AE574" s="371"/>
      <c r="AF574" s="371"/>
      <c r="AG574" s="371"/>
      <c r="AH574" s="169"/>
      <c r="AI574" s="169"/>
      <c r="AJ574" s="169"/>
      <c r="AK574" s="169"/>
      <c r="AL574" s="169"/>
      <c r="AM574" s="169"/>
      <c r="AN574" s="176"/>
      <c r="AO574" s="176"/>
      <c r="AP574" s="176"/>
    </row>
    <row r="575" spans="1:42" s="253" customFormat="1" ht="21" hidden="1" customHeight="1" thickBot="1">
      <c r="A575" s="252"/>
      <c r="B575" s="252"/>
      <c r="C575" s="252"/>
      <c r="D575" s="252"/>
      <c r="E575" s="252"/>
      <c r="F575" s="252"/>
      <c r="G575" s="252"/>
      <c r="I575" s="265">
        <f t="shared" si="141"/>
        <v>0</v>
      </c>
      <c r="J575" s="255">
        <f t="shared" si="130"/>
        <v>8</v>
      </c>
      <c r="K575" s="385">
        <f t="shared" si="142"/>
        <v>37</v>
      </c>
      <c r="L575" s="356"/>
      <c r="M575" s="356"/>
      <c r="N575" s="387">
        <f t="shared" si="137"/>
        <v>0</v>
      </c>
      <c r="O575" s="388"/>
      <c r="P575" s="388"/>
      <c r="Q575" s="389">
        <f t="shared" si="138"/>
        <v>0</v>
      </c>
      <c r="R575" s="389">
        <f t="shared" si="139"/>
        <v>0</v>
      </c>
      <c r="S575" s="390"/>
      <c r="T575" s="391"/>
      <c r="U575" s="255">
        <f t="shared" si="140"/>
        <v>8</v>
      </c>
      <c r="V575" s="169"/>
      <c r="W575" s="169"/>
      <c r="X575" s="169"/>
      <c r="Y575" s="169"/>
      <c r="Z575" s="169"/>
      <c r="AA575" s="378"/>
      <c r="AB575" s="169"/>
      <c r="AC575" s="169"/>
      <c r="AD575" s="169"/>
      <c r="AE575" s="371"/>
      <c r="AF575" s="371"/>
      <c r="AG575" s="371"/>
      <c r="AH575" s="169"/>
      <c r="AI575" s="169"/>
      <c r="AJ575" s="169"/>
      <c r="AK575" s="169"/>
      <c r="AL575" s="169"/>
      <c r="AM575" s="169"/>
      <c r="AN575" s="176"/>
      <c r="AO575" s="176"/>
      <c r="AP575" s="176"/>
    </row>
    <row r="576" spans="1:42" s="253" customFormat="1" ht="21" hidden="1" customHeight="1">
      <c r="A576" s="252"/>
      <c r="B576" s="252"/>
      <c r="C576" s="252"/>
      <c r="D576" s="252"/>
      <c r="E576" s="252"/>
      <c r="F576" s="252"/>
      <c r="G576" s="252"/>
      <c r="I576" s="265">
        <f>IF((O$578+P$578)&gt;0,1,0)</f>
        <v>0</v>
      </c>
      <c r="J576" s="255">
        <f t="shared" si="130"/>
        <v>8</v>
      </c>
      <c r="K576" s="2439" t="s">
        <v>942</v>
      </c>
      <c r="L576" s="2441" t="s">
        <v>943</v>
      </c>
      <c r="M576" s="2443" t="s">
        <v>944</v>
      </c>
      <c r="N576" s="2443" t="s">
        <v>945</v>
      </c>
      <c r="O576" s="2445" t="s">
        <v>946</v>
      </c>
      <c r="P576" s="2445"/>
      <c r="Q576" s="2445" t="s">
        <v>947</v>
      </c>
      <c r="R576" s="2445"/>
      <c r="S576" s="2446" t="s">
        <v>948</v>
      </c>
      <c r="T576" s="2448" t="s">
        <v>1162</v>
      </c>
      <c r="U576" s="255">
        <f t="shared" si="140"/>
        <v>8</v>
      </c>
      <c r="V576" s="169"/>
      <c r="W576" s="169"/>
      <c r="X576" s="169"/>
      <c r="Y576" s="169"/>
      <c r="Z576" s="169"/>
      <c r="AA576" s="378"/>
      <c r="AB576" s="169"/>
      <c r="AC576" s="169"/>
      <c r="AD576" s="169"/>
      <c r="AE576" s="371"/>
      <c r="AF576" s="371"/>
      <c r="AG576" s="371"/>
      <c r="AH576" s="169"/>
      <c r="AI576" s="169"/>
      <c r="AJ576" s="169"/>
      <c r="AK576" s="169"/>
      <c r="AL576" s="169"/>
      <c r="AM576" s="169"/>
      <c r="AN576" s="176"/>
      <c r="AO576" s="176"/>
      <c r="AP576" s="176"/>
    </row>
    <row r="577" spans="1:42" s="253" customFormat="1" ht="21" hidden="1" customHeight="1">
      <c r="A577" s="252"/>
      <c r="B577" s="252"/>
      <c r="C577" s="252"/>
      <c r="D577" s="252"/>
      <c r="E577" s="252"/>
      <c r="F577" s="252"/>
      <c r="G577" s="252"/>
      <c r="I577" s="265">
        <f t="shared" ref="I577:I600" si="143">IF((O$578+P$578)&gt;0,1,0)</f>
        <v>0</v>
      </c>
      <c r="J577" s="255">
        <f t="shared" si="130"/>
        <v>8</v>
      </c>
      <c r="K577" s="2440"/>
      <c r="L577" s="2442"/>
      <c r="M577" s="2444"/>
      <c r="N577" s="2444"/>
      <c r="O577" s="334" t="s">
        <v>786</v>
      </c>
      <c r="P577" s="335" t="s">
        <v>787</v>
      </c>
      <c r="Q577" s="335" t="s">
        <v>786</v>
      </c>
      <c r="R577" s="336" t="s">
        <v>787</v>
      </c>
      <c r="S577" s="2447"/>
      <c r="T577" s="2449"/>
      <c r="U577" s="255">
        <f t="shared" si="140"/>
        <v>8</v>
      </c>
      <c r="V577" s="169"/>
      <c r="W577" s="169"/>
      <c r="X577" s="169"/>
      <c r="Y577" s="169"/>
      <c r="Z577" s="169"/>
      <c r="AA577" s="378"/>
      <c r="AB577" s="169"/>
      <c r="AC577" s="169"/>
      <c r="AD577" s="169"/>
      <c r="AE577" s="371"/>
      <c r="AF577" s="371"/>
      <c r="AG577" s="371"/>
      <c r="AH577" s="169"/>
      <c r="AI577" s="169"/>
      <c r="AJ577" s="169"/>
      <c r="AK577" s="169"/>
      <c r="AL577" s="169"/>
      <c r="AM577" s="169"/>
      <c r="AN577" s="176"/>
      <c r="AO577" s="176"/>
      <c r="AP577" s="176"/>
    </row>
    <row r="578" spans="1:42" s="253" customFormat="1" ht="21" hidden="1" customHeight="1">
      <c r="A578" s="252"/>
      <c r="B578" s="252"/>
      <c r="C578" s="252"/>
      <c r="D578" s="252"/>
      <c r="E578" s="252"/>
      <c r="F578" s="252"/>
      <c r="G578" s="252"/>
      <c r="I578" s="265">
        <f t="shared" si="143"/>
        <v>0</v>
      </c>
      <c r="J578" s="255">
        <f t="shared" si="130"/>
        <v>8</v>
      </c>
      <c r="K578" s="343">
        <f>+K50+1</f>
        <v>38</v>
      </c>
      <c r="L578" s="356"/>
      <c r="M578" s="356"/>
      <c r="N578" s="357">
        <f t="shared" si="137"/>
        <v>0</v>
      </c>
      <c r="O578" s="358"/>
      <c r="P578" s="358"/>
      <c r="Q578" s="359">
        <f t="shared" si="138"/>
        <v>0</v>
      </c>
      <c r="R578" s="359">
        <f t="shared" si="139"/>
        <v>0</v>
      </c>
      <c r="S578" s="360"/>
      <c r="T578" s="361"/>
      <c r="U578" s="255">
        <f t="shared" si="140"/>
        <v>8</v>
      </c>
      <c r="V578" s="169"/>
      <c r="W578" s="169"/>
      <c r="X578" s="169"/>
      <c r="Y578" s="169"/>
      <c r="Z578" s="169"/>
      <c r="AA578" s="378"/>
      <c r="AB578" s="169"/>
      <c r="AC578" s="169"/>
      <c r="AD578" s="169"/>
      <c r="AE578" s="371"/>
      <c r="AF578" s="371"/>
      <c r="AG578" s="371"/>
      <c r="AH578" s="169"/>
      <c r="AI578" s="169"/>
      <c r="AJ578" s="169"/>
      <c r="AK578" s="169"/>
      <c r="AL578" s="169"/>
      <c r="AM578" s="169"/>
      <c r="AN578" s="176"/>
      <c r="AO578" s="176"/>
      <c r="AP578" s="176"/>
    </row>
    <row r="579" spans="1:42" s="253" customFormat="1" ht="21" hidden="1" customHeight="1">
      <c r="A579" s="252"/>
      <c r="B579" s="252"/>
      <c r="C579" s="252"/>
      <c r="D579" s="252"/>
      <c r="E579" s="252"/>
      <c r="F579" s="252"/>
      <c r="G579" s="252"/>
      <c r="I579" s="265">
        <f t="shared" si="143"/>
        <v>0</v>
      </c>
      <c r="J579" s="255">
        <f t="shared" si="130"/>
        <v>8</v>
      </c>
      <c r="K579" s="343">
        <f t="shared" ref="K579:K600" si="144">+K578+1</f>
        <v>39</v>
      </c>
      <c r="L579" s="356"/>
      <c r="M579" s="356"/>
      <c r="N579" s="357">
        <f t="shared" si="137"/>
        <v>0</v>
      </c>
      <c r="O579" s="358"/>
      <c r="P579" s="358"/>
      <c r="Q579" s="359">
        <f t="shared" si="138"/>
        <v>0</v>
      </c>
      <c r="R579" s="359">
        <f t="shared" si="139"/>
        <v>0</v>
      </c>
      <c r="S579" s="360"/>
      <c r="T579" s="361"/>
      <c r="U579" s="255">
        <f t="shared" si="140"/>
        <v>8</v>
      </c>
      <c r="V579" s="169"/>
      <c r="W579" s="169"/>
      <c r="X579" s="169"/>
      <c r="Y579" s="169"/>
      <c r="Z579" s="169"/>
      <c r="AA579" s="378"/>
      <c r="AB579" s="169"/>
      <c r="AC579" s="169"/>
      <c r="AD579" s="169"/>
      <c r="AE579" s="371"/>
      <c r="AF579" s="371"/>
      <c r="AG579" s="371"/>
      <c r="AH579" s="169"/>
      <c r="AI579" s="169"/>
      <c r="AJ579" s="169"/>
      <c r="AK579" s="169"/>
      <c r="AL579" s="169"/>
      <c r="AM579" s="169"/>
      <c r="AN579" s="176"/>
      <c r="AO579" s="176"/>
      <c r="AP579" s="176"/>
    </row>
    <row r="580" spans="1:42" s="253" customFormat="1" ht="21" hidden="1" customHeight="1">
      <c r="A580" s="252"/>
      <c r="B580" s="252"/>
      <c r="C580" s="252"/>
      <c r="D580" s="252"/>
      <c r="E580" s="252"/>
      <c r="F580" s="252"/>
      <c r="G580" s="252"/>
      <c r="I580" s="265">
        <f t="shared" si="143"/>
        <v>0</v>
      </c>
      <c r="J580" s="255">
        <f t="shared" si="130"/>
        <v>8</v>
      </c>
      <c r="K580" s="343">
        <f t="shared" si="144"/>
        <v>40</v>
      </c>
      <c r="L580" s="356"/>
      <c r="M580" s="356"/>
      <c r="N580" s="357">
        <f t="shared" si="137"/>
        <v>0</v>
      </c>
      <c r="O580" s="358"/>
      <c r="P580" s="358"/>
      <c r="Q580" s="359">
        <f t="shared" si="138"/>
        <v>0</v>
      </c>
      <c r="R580" s="359">
        <f t="shared" si="139"/>
        <v>0</v>
      </c>
      <c r="S580" s="360"/>
      <c r="T580" s="361"/>
      <c r="U580" s="255">
        <f t="shared" si="140"/>
        <v>8</v>
      </c>
      <c r="V580" s="169"/>
      <c r="W580" s="169"/>
      <c r="X580" s="169"/>
      <c r="Y580" s="169"/>
      <c r="Z580" s="169"/>
      <c r="AA580" s="378"/>
      <c r="AB580" s="169"/>
      <c r="AC580" s="169"/>
      <c r="AD580" s="169"/>
      <c r="AE580" s="371"/>
      <c r="AF580" s="371"/>
      <c r="AG580" s="371"/>
      <c r="AH580" s="169"/>
      <c r="AI580" s="169"/>
      <c r="AJ580" s="169"/>
      <c r="AK580" s="169"/>
      <c r="AL580" s="169"/>
      <c r="AM580" s="169"/>
      <c r="AN580" s="176"/>
      <c r="AO580" s="176"/>
      <c r="AP580" s="176"/>
    </row>
    <row r="581" spans="1:42" s="253" customFormat="1" ht="21" hidden="1" customHeight="1">
      <c r="A581" s="252"/>
      <c r="B581" s="252"/>
      <c r="C581" s="252"/>
      <c r="D581" s="252"/>
      <c r="E581" s="252"/>
      <c r="F581" s="252"/>
      <c r="G581" s="252"/>
      <c r="I581" s="265">
        <f t="shared" si="143"/>
        <v>0</v>
      </c>
      <c r="J581" s="255">
        <f t="shared" si="130"/>
        <v>8</v>
      </c>
      <c r="K581" s="343">
        <f t="shared" si="144"/>
        <v>41</v>
      </c>
      <c r="L581" s="356"/>
      <c r="M581" s="356"/>
      <c r="N581" s="357">
        <f t="shared" si="137"/>
        <v>0</v>
      </c>
      <c r="O581" s="358"/>
      <c r="P581" s="358"/>
      <c r="Q581" s="359">
        <f t="shared" si="138"/>
        <v>0</v>
      </c>
      <c r="R581" s="359">
        <f t="shared" si="139"/>
        <v>0</v>
      </c>
      <c r="S581" s="360"/>
      <c r="T581" s="361"/>
      <c r="U581" s="255">
        <f t="shared" si="140"/>
        <v>8</v>
      </c>
      <c r="V581" s="169"/>
      <c r="W581" s="169"/>
      <c r="X581" s="169"/>
      <c r="Y581" s="169"/>
      <c r="Z581" s="169"/>
      <c r="AA581" s="378"/>
      <c r="AB581" s="169"/>
      <c r="AC581" s="169"/>
      <c r="AD581" s="169"/>
      <c r="AE581" s="371"/>
      <c r="AF581" s="371"/>
      <c r="AG581" s="371"/>
      <c r="AH581" s="169"/>
      <c r="AI581" s="169"/>
      <c r="AJ581" s="169"/>
      <c r="AK581" s="169"/>
      <c r="AL581" s="169"/>
      <c r="AM581" s="169"/>
      <c r="AN581" s="176"/>
      <c r="AO581" s="176"/>
      <c r="AP581" s="176"/>
    </row>
    <row r="582" spans="1:42" s="253" customFormat="1" ht="21" hidden="1" customHeight="1">
      <c r="A582" s="252"/>
      <c r="B582" s="252"/>
      <c r="C582" s="252"/>
      <c r="D582" s="252"/>
      <c r="E582" s="252"/>
      <c r="F582" s="252"/>
      <c r="G582" s="252"/>
      <c r="I582" s="265">
        <f t="shared" si="143"/>
        <v>0</v>
      </c>
      <c r="J582" s="255">
        <f t="shared" si="130"/>
        <v>8</v>
      </c>
      <c r="K582" s="343">
        <f t="shared" si="144"/>
        <v>42</v>
      </c>
      <c r="L582" s="356"/>
      <c r="M582" s="356"/>
      <c r="N582" s="357">
        <f t="shared" si="137"/>
        <v>0</v>
      </c>
      <c r="O582" s="358"/>
      <c r="P582" s="358"/>
      <c r="Q582" s="359">
        <f t="shared" si="138"/>
        <v>0</v>
      </c>
      <c r="R582" s="359">
        <f t="shared" si="139"/>
        <v>0</v>
      </c>
      <c r="S582" s="360"/>
      <c r="T582" s="361"/>
      <c r="U582" s="255">
        <f t="shared" si="140"/>
        <v>8</v>
      </c>
      <c r="V582" s="169"/>
      <c r="W582" s="169"/>
      <c r="X582" s="169"/>
      <c r="Y582" s="169"/>
      <c r="Z582" s="169"/>
      <c r="AA582" s="378"/>
      <c r="AB582" s="169"/>
      <c r="AC582" s="169"/>
      <c r="AD582" s="169"/>
      <c r="AE582" s="371"/>
      <c r="AF582" s="371"/>
      <c r="AG582" s="371"/>
      <c r="AH582" s="169"/>
      <c r="AI582" s="169"/>
      <c r="AJ582" s="169"/>
      <c r="AK582" s="169"/>
      <c r="AL582" s="169"/>
      <c r="AM582" s="169"/>
      <c r="AN582" s="176"/>
      <c r="AO582" s="176"/>
      <c r="AP582" s="176"/>
    </row>
    <row r="583" spans="1:42" s="253" customFormat="1" ht="21" hidden="1" customHeight="1">
      <c r="A583" s="252"/>
      <c r="B583" s="252"/>
      <c r="C583" s="252"/>
      <c r="D583" s="252"/>
      <c r="E583" s="252"/>
      <c r="F583" s="252"/>
      <c r="G583" s="252"/>
      <c r="I583" s="265">
        <f t="shared" si="143"/>
        <v>0</v>
      </c>
      <c r="J583" s="255">
        <f t="shared" si="130"/>
        <v>8</v>
      </c>
      <c r="K583" s="343">
        <f t="shared" si="144"/>
        <v>43</v>
      </c>
      <c r="L583" s="356"/>
      <c r="M583" s="356"/>
      <c r="N583" s="357">
        <f t="shared" si="137"/>
        <v>0</v>
      </c>
      <c r="O583" s="358"/>
      <c r="P583" s="358"/>
      <c r="Q583" s="359">
        <f t="shared" si="138"/>
        <v>0</v>
      </c>
      <c r="R583" s="359">
        <f t="shared" si="139"/>
        <v>0</v>
      </c>
      <c r="S583" s="360"/>
      <c r="T583" s="361"/>
      <c r="U583" s="255">
        <f t="shared" si="140"/>
        <v>8</v>
      </c>
      <c r="V583" s="169"/>
      <c r="W583" s="169"/>
      <c r="X583" s="169"/>
      <c r="Y583" s="169"/>
      <c r="Z583" s="169"/>
      <c r="AA583" s="378"/>
      <c r="AB583" s="169"/>
      <c r="AC583" s="169"/>
      <c r="AD583" s="169"/>
      <c r="AE583" s="371"/>
      <c r="AF583" s="371"/>
      <c r="AG583" s="371"/>
      <c r="AH583" s="169"/>
      <c r="AI583" s="169"/>
      <c r="AJ583" s="169"/>
      <c r="AK583" s="169"/>
      <c r="AL583" s="169"/>
      <c r="AM583" s="169"/>
      <c r="AN583" s="176"/>
      <c r="AO583" s="176"/>
      <c r="AP583" s="176"/>
    </row>
    <row r="584" spans="1:42" s="253" customFormat="1" ht="21" hidden="1" customHeight="1">
      <c r="A584" s="252"/>
      <c r="B584" s="252"/>
      <c r="C584" s="252"/>
      <c r="D584" s="252"/>
      <c r="E584" s="252"/>
      <c r="F584" s="252"/>
      <c r="G584" s="252"/>
      <c r="I584" s="265">
        <f t="shared" si="143"/>
        <v>0</v>
      </c>
      <c r="J584" s="255">
        <f t="shared" si="130"/>
        <v>8</v>
      </c>
      <c r="K584" s="343">
        <f t="shared" si="144"/>
        <v>44</v>
      </c>
      <c r="L584" s="356"/>
      <c r="M584" s="356"/>
      <c r="N584" s="357">
        <f t="shared" si="137"/>
        <v>0</v>
      </c>
      <c r="O584" s="358"/>
      <c r="P584" s="358"/>
      <c r="Q584" s="359">
        <f t="shared" si="138"/>
        <v>0</v>
      </c>
      <c r="R584" s="359">
        <f t="shared" si="139"/>
        <v>0</v>
      </c>
      <c r="S584" s="360"/>
      <c r="T584" s="361"/>
      <c r="U584" s="255">
        <f t="shared" si="140"/>
        <v>8</v>
      </c>
      <c r="V584" s="169"/>
      <c r="W584" s="169"/>
      <c r="X584" s="169"/>
      <c r="Y584" s="169"/>
      <c r="Z584" s="169"/>
      <c r="AA584" s="378"/>
      <c r="AB584" s="169"/>
      <c r="AC584" s="169"/>
      <c r="AD584" s="169"/>
      <c r="AE584" s="371"/>
      <c r="AF584" s="371"/>
      <c r="AG584" s="371"/>
      <c r="AH584" s="169"/>
      <c r="AI584" s="169"/>
      <c r="AJ584" s="169"/>
      <c r="AK584" s="169"/>
      <c r="AL584" s="169"/>
      <c r="AM584" s="169"/>
      <c r="AN584" s="176"/>
      <c r="AO584" s="176"/>
      <c r="AP584" s="176"/>
    </row>
    <row r="585" spans="1:42" s="253" customFormat="1" ht="21" hidden="1" customHeight="1">
      <c r="A585" s="252"/>
      <c r="B585" s="252"/>
      <c r="C585" s="252"/>
      <c r="D585" s="252"/>
      <c r="E585" s="252"/>
      <c r="F585" s="252"/>
      <c r="G585" s="252"/>
      <c r="I585" s="265">
        <f t="shared" si="143"/>
        <v>0</v>
      </c>
      <c r="J585" s="255">
        <f t="shared" si="130"/>
        <v>8</v>
      </c>
      <c r="K585" s="343">
        <f t="shared" si="144"/>
        <v>45</v>
      </c>
      <c r="L585" s="356"/>
      <c r="M585" s="356"/>
      <c r="N585" s="357">
        <f t="shared" si="137"/>
        <v>0</v>
      </c>
      <c r="O585" s="358"/>
      <c r="P585" s="358"/>
      <c r="Q585" s="359">
        <f t="shared" si="138"/>
        <v>0</v>
      </c>
      <c r="R585" s="359">
        <f t="shared" si="139"/>
        <v>0</v>
      </c>
      <c r="S585" s="360"/>
      <c r="T585" s="361"/>
      <c r="U585" s="255">
        <f t="shared" si="140"/>
        <v>8</v>
      </c>
      <c r="V585" s="169"/>
      <c r="W585" s="169"/>
      <c r="X585" s="169"/>
      <c r="Y585" s="169"/>
      <c r="Z585" s="169"/>
      <c r="AA585" s="378"/>
      <c r="AB585" s="169"/>
      <c r="AC585" s="169"/>
      <c r="AD585" s="169"/>
      <c r="AE585" s="371"/>
      <c r="AF585" s="371"/>
      <c r="AG585" s="371"/>
      <c r="AH585" s="169"/>
      <c r="AI585" s="169"/>
      <c r="AJ585" s="169"/>
      <c r="AK585" s="169"/>
      <c r="AL585" s="169"/>
      <c r="AM585" s="169"/>
      <c r="AN585" s="176"/>
      <c r="AO585" s="176"/>
      <c r="AP585" s="176"/>
    </row>
    <row r="586" spans="1:42" s="253" customFormat="1" ht="21" hidden="1" customHeight="1">
      <c r="A586" s="252"/>
      <c r="B586" s="252"/>
      <c r="C586" s="252"/>
      <c r="D586" s="252"/>
      <c r="E586" s="252"/>
      <c r="F586" s="252"/>
      <c r="G586" s="252"/>
      <c r="I586" s="265">
        <f t="shared" si="143"/>
        <v>0</v>
      </c>
      <c r="J586" s="255">
        <f t="shared" si="130"/>
        <v>8</v>
      </c>
      <c r="K586" s="343">
        <f t="shared" si="144"/>
        <v>46</v>
      </c>
      <c r="L586" s="356"/>
      <c r="M586" s="356"/>
      <c r="N586" s="357">
        <f t="shared" si="137"/>
        <v>0</v>
      </c>
      <c r="O586" s="358"/>
      <c r="P586" s="358"/>
      <c r="Q586" s="359">
        <f t="shared" si="138"/>
        <v>0</v>
      </c>
      <c r="R586" s="359">
        <f t="shared" si="139"/>
        <v>0</v>
      </c>
      <c r="S586" s="360"/>
      <c r="T586" s="361"/>
      <c r="U586" s="255">
        <f t="shared" si="140"/>
        <v>8</v>
      </c>
      <c r="V586" s="169"/>
      <c r="W586" s="169"/>
      <c r="X586" s="169"/>
      <c r="Y586" s="169"/>
      <c r="Z586" s="169"/>
      <c r="AA586" s="378"/>
      <c r="AB586" s="169"/>
      <c r="AC586" s="169"/>
      <c r="AD586" s="169"/>
      <c r="AE586" s="371"/>
      <c r="AF586" s="371"/>
      <c r="AG586" s="371"/>
      <c r="AH586" s="169"/>
      <c r="AI586" s="169"/>
      <c r="AJ586" s="169"/>
      <c r="AK586" s="169"/>
      <c r="AL586" s="169"/>
      <c r="AM586" s="169"/>
      <c r="AN586" s="176"/>
      <c r="AO586" s="176"/>
      <c r="AP586" s="176"/>
    </row>
    <row r="587" spans="1:42" s="253" customFormat="1" ht="21" hidden="1" customHeight="1">
      <c r="A587" s="252"/>
      <c r="B587" s="252"/>
      <c r="C587" s="252"/>
      <c r="D587" s="252"/>
      <c r="E587" s="252"/>
      <c r="F587" s="252"/>
      <c r="G587" s="252"/>
      <c r="I587" s="265">
        <f t="shared" si="143"/>
        <v>0</v>
      </c>
      <c r="J587" s="255">
        <f t="shared" si="130"/>
        <v>8</v>
      </c>
      <c r="K587" s="343">
        <f t="shared" si="144"/>
        <v>47</v>
      </c>
      <c r="L587" s="356"/>
      <c r="M587" s="356"/>
      <c r="N587" s="357">
        <f t="shared" si="137"/>
        <v>0</v>
      </c>
      <c r="O587" s="358"/>
      <c r="P587" s="358"/>
      <c r="Q587" s="359">
        <f t="shared" si="138"/>
        <v>0</v>
      </c>
      <c r="R587" s="359">
        <f t="shared" si="139"/>
        <v>0</v>
      </c>
      <c r="S587" s="360"/>
      <c r="T587" s="361"/>
      <c r="U587" s="255">
        <f t="shared" si="140"/>
        <v>8</v>
      </c>
      <c r="V587" s="169"/>
      <c r="W587" s="169"/>
      <c r="X587" s="169"/>
      <c r="Y587" s="169"/>
      <c r="Z587" s="169"/>
      <c r="AA587" s="378"/>
      <c r="AB587" s="169"/>
      <c r="AC587" s="169"/>
      <c r="AD587" s="169"/>
      <c r="AE587" s="371"/>
      <c r="AF587" s="371"/>
      <c r="AG587" s="371"/>
      <c r="AH587" s="169"/>
      <c r="AI587" s="169"/>
      <c r="AJ587" s="169"/>
      <c r="AK587" s="169"/>
      <c r="AL587" s="169"/>
      <c r="AM587" s="169"/>
      <c r="AN587" s="176"/>
      <c r="AO587" s="176"/>
      <c r="AP587" s="176"/>
    </row>
    <row r="588" spans="1:42" s="253" customFormat="1" ht="21" hidden="1" customHeight="1">
      <c r="A588" s="252"/>
      <c r="B588" s="252"/>
      <c r="C588" s="252"/>
      <c r="D588" s="252"/>
      <c r="E588" s="252"/>
      <c r="F588" s="252"/>
      <c r="G588" s="252"/>
      <c r="I588" s="265">
        <f t="shared" si="143"/>
        <v>0</v>
      </c>
      <c r="J588" s="255">
        <f t="shared" si="130"/>
        <v>8</v>
      </c>
      <c r="K588" s="343">
        <f t="shared" si="144"/>
        <v>48</v>
      </c>
      <c r="L588" s="356"/>
      <c r="M588" s="356"/>
      <c r="N588" s="357">
        <f t="shared" si="137"/>
        <v>0</v>
      </c>
      <c r="O588" s="358"/>
      <c r="P588" s="358"/>
      <c r="Q588" s="359">
        <f t="shared" si="138"/>
        <v>0</v>
      </c>
      <c r="R588" s="359">
        <f t="shared" si="139"/>
        <v>0</v>
      </c>
      <c r="S588" s="360"/>
      <c r="T588" s="361"/>
      <c r="U588" s="255">
        <f t="shared" si="140"/>
        <v>8</v>
      </c>
      <c r="V588" s="169"/>
      <c r="W588" s="169"/>
      <c r="X588" s="169"/>
      <c r="Y588" s="169"/>
      <c r="Z588" s="169"/>
      <c r="AA588" s="378"/>
      <c r="AB588" s="169"/>
      <c r="AC588" s="169"/>
      <c r="AD588" s="169"/>
      <c r="AE588" s="371"/>
      <c r="AF588" s="371"/>
      <c r="AG588" s="371"/>
      <c r="AH588" s="169"/>
      <c r="AI588" s="169"/>
      <c r="AJ588" s="169"/>
      <c r="AK588" s="169"/>
      <c r="AL588" s="169"/>
      <c r="AM588" s="169"/>
      <c r="AN588" s="176"/>
      <c r="AO588" s="176"/>
      <c r="AP588" s="176"/>
    </row>
    <row r="589" spans="1:42" s="253" customFormat="1" ht="21" hidden="1" customHeight="1">
      <c r="A589" s="252"/>
      <c r="B589" s="252"/>
      <c r="C589" s="252"/>
      <c r="D589" s="252"/>
      <c r="E589" s="252"/>
      <c r="F589" s="252"/>
      <c r="G589" s="252"/>
      <c r="I589" s="265">
        <f t="shared" si="143"/>
        <v>0</v>
      </c>
      <c r="J589" s="255">
        <f t="shared" si="130"/>
        <v>8</v>
      </c>
      <c r="K589" s="343">
        <f t="shared" si="144"/>
        <v>49</v>
      </c>
      <c r="L589" s="356"/>
      <c r="M589" s="356"/>
      <c r="N589" s="357">
        <f t="shared" si="137"/>
        <v>0</v>
      </c>
      <c r="O589" s="358"/>
      <c r="P589" s="358"/>
      <c r="Q589" s="359">
        <f t="shared" si="138"/>
        <v>0</v>
      </c>
      <c r="R589" s="359">
        <f t="shared" si="139"/>
        <v>0</v>
      </c>
      <c r="S589" s="360"/>
      <c r="T589" s="361"/>
      <c r="U589" s="255">
        <f t="shared" si="140"/>
        <v>8</v>
      </c>
      <c r="V589" s="169"/>
      <c r="W589" s="169"/>
      <c r="X589" s="169"/>
      <c r="Y589" s="169"/>
      <c r="Z589" s="169"/>
      <c r="AA589" s="378"/>
      <c r="AB589" s="169"/>
      <c r="AC589" s="169"/>
      <c r="AD589" s="169"/>
      <c r="AE589" s="371"/>
      <c r="AF589" s="371"/>
      <c r="AG589" s="371"/>
      <c r="AH589" s="169"/>
      <c r="AI589" s="169"/>
      <c r="AJ589" s="169"/>
      <c r="AK589" s="169"/>
      <c r="AL589" s="169"/>
      <c r="AM589" s="169"/>
      <c r="AN589" s="176"/>
      <c r="AO589" s="176"/>
      <c r="AP589" s="176"/>
    </row>
    <row r="590" spans="1:42" s="253" customFormat="1" ht="21" hidden="1" customHeight="1">
      <c r="A590" s="252"/>
      <c r="B590" s="252"/>
      <c r="C590" s="252"/>
      <c r="D590" s="252"/>
      <c r="E590" s="252"/>
      <c r="F590" s="252"/>
      <c r="G590" s="252"/>
      <c r="I590" s="265">
        <f t="shared" si="143"/>
        <v>0</v>
      </c>
      <c r="J590" s="255">
        <f t="shared" si="130"/>
        <v>8</v>
      </c>
      <c r="K590" s="343">
        <f t="shared" si="144"/>
        <v>50</v>
      </c>
      <c r="L590" s="356"/>
      <c r="M590" s="356"/>
      <c r="N590" s="357">
        <f t="shared" si="137"/>
        <v>0</v>
      </c>
      <c r="O590" s="358"/>
      <c r="P590" s="358"/>
      <c r="Q590" s="359">
        <f t="shared" si="138"/>
        <v>0</v>
      </c>
      <c r="R590" s="359">
        <f t="shared" si="139"/>
        <v>0</v>
      </c>
      <c r="S590" s="360"/>
      <c r="T590" s="361"/>
      <c r="U590" s="255">
        <f t="shared" si="140"/>
        <v>8</v>
      </c>
      <c r="V590" s="169"/>
      <c r="W590" s="169"/>
      <c r="X590" s="169"/>
      <c r="Y590" s="169"/>
      <c r="Z590" s="169"/>
      <c r="AA590" s="378"/>
      <c r="AB590" s="169"/>
      <c r="AC590" s="169"/>
      <c r="AD590" s="169"/>
      <c r="AE590" s="371"/>
      <c r="AF590" s="371"/>
      <c r="AG590" s="371"/>
      <c r="AH590" s="169"/>
      <c r="AI590" s="169"/>
      <c r="AJ590" s="169"/>
      <c r="AK590" s="169"/>
      <c r="AL590" s="169"/>
      <c r="AM590" s="169"/>
      <c r="AN590" s="176"/>
      <c r="AO590" s="176"/>
      <c r="AP590" s="176"/>
    </row>
    <row r="591" spans="1:42" s="253" customFormat="1" ht="21" hidden="1" customHeight="1">
      <c r="A591" s="252"/>
      <c r="B591" s="252"/>
      <c r="C591" s="252"/>
      <c r="D591" s="252"/>
      <c r="E591" s="252"/>
      <c r="F591" s="252"/>
      <c r="G591" s="252"/>
      <c r="I591" s="265">
        <f t="shared" si="143"/>
        <v>0</v>
      </c>
      <c r="J591" s="255">
        <f t="shared" si="130"/>
        <v>8</v>
      </c>
      <c r="K591" s="343">
        <f t="shared" si="144"/>
        <v>51</v>
      </c>
      <c r="L591" s="356"/>
      <c r="M591" s="356"/>
      <c r="N591" s="357">
        <f t="shared" si="137"/>
        <v>0</v>
      </c>
      <c r="O591" s="358"/>
      <c r="P591" s="358"/>
      <c r="Q591" s="359">
        <f t="shared" si="138"/>
        <v>0</v>
      </c>
      <c r="R591" s="359">
        <f t="shared" si="139"/>
        <v>0</v>
      </c>
      <c r="S591" s="360"/>
      <c r="T591" s="361"/>
      <c r="U591" s="255">
        <f t="shared" si="140"/>
        <v>8</v>
      </c>
      <c r="V591" s="169"/>
      <c r="W591" s="169"/>
      <c r="X591" s="169"/>
      <c r="Y591" s="169"/>
      <c r="Z591" s="169"/>
      <c r="AA591" s="378"/>
      <c r="AB591" s="169"/>
      <c r="AC591" s="169"/>
      <c r="AD591" s="169"/>
      <c r="AE591" s="371"/>
      <c r="AF591" s="371"/>
      <c r="AG591" s="371"/>
      <c r="AH591" s="169"/>
      <c r="AI591" s="169"/>
      <c r="AJ591" s="169"/>
      <c r="AK591" s="169"/>
      <c r="AL591" s="169"/>
      <c r="AM591" s="169"/>
      <c r="AN591" s="176"/>
      <c r="AO591" s="176"/>
      <c r="AP591" s="176"/>
    </row>
    <row r="592" spans="1:42" s="253" customFormat="1" ht="21" hidden="1" customHeight="1">
      <c r="A592" s="252"/>
      <c r="B592" s="252"/>
      <c r="C592" s="252"/>
      <c r="D592" s="252"/>
      <c r="E592" s="252"/>
      <c r="F592" s="252"/>
      <c r="G592" s="252"/>
      <c r="I592" s="265">
        <f t="shared" si="143"/>
        <v>0</v>
      </c>
      <c r="J592" s="255">
        <f t="shared" si="130"/>
        <v>8</v>
      </c>
      <c r="K592" s="343">
        <f t="shared" si="144"/>
        <v>52</v>
      </c>
      <c r="L592" s="356"/>
      <c r="M592" s="356"/>
      <c r="N592" s="357">
        <f t="shared" si="137"/>
        <v>0</v>
      </c>
      <c r="O592" s="358"/>
      <c r="P592" s="358"/>
      <c r="Q592" s="359">
        <f t="shared" si="138"/>
        <v>0</v>
      </c>
      <c r="R592" s="359">
        <f t="shared" si="139"/>
        <v>0</v>
      </c>
      <c r="S592" s="360"/>
      <c r="T592" s="361"/>
      <c r="U592" s="255">
        <f t="shared" si="140"/>
        <v>8</v>
      </c>
      <c r="V592" s="169"/>
      <c r="W592" s="169"/>
      <c r="X592" s="169"/>
      <c r="Y592" s="169"/>
      <c r="Z592" s="169"/>
      <c r="AA592" s="378"/>
      <c r="AB592" s="169"/>
      <c r="AC592" s="169"/>
      <c r="AD592" s="169"/>
      <c r="AE592" s="371"/>
      <c r="AF592" s="371"/>
      <c r="AG592" s="371"/>
      <c r="AH592" s="169"/>
      <c r="AI592" s="169"/>
      <c r="AJ592" s="169"/>
      <c r="AK592" s="169"/>
      <c r="AL592" s="169"/>
      <c r="AM592" s="169"/>
      <c r="AN592" s="176"/>
      <c r="AO592" s="176"/>
      <c r="AP592" s="176"/>
    </row>
    <row r="593" spans="1:42" s="253" customFormat="1" ht="21" hidden="1" customHeight="1">
      <c r="A593" s="252"/>
      <c r="B593" s="252"/>
      <c r="C593" s="252"/>
      <c r="D593" s="252"/>
      <c r="E593" s="252"/>
      <c r="F593" s="252"/>
      <c r="G593" s="252"/>
      <c r="I593" s="265">
        <f t="shared" si="143"/>
        <v>0</v>
      </c>
      <c r="J593" s="255">
        <f t="shared" si="130"/>
        <v>8</v>
      </c>
      <c r="K593" s="343">
        <f t="shared" si="144"/>
        <v>53</v>
      </c>
      <c r="L593" s="356"/>
      <c r="M593" s="356"/>
      <c r="N593" s="357">
        <f t="shared" si="137"/>
        <v>0</v>
      </c>
      <c r="O593" s="358"/>
      <c r="P593" s="358"/>
      <c r="Q593" s="359">
        <f t="shared" si="138"/>
        <v>0</v>
      </c>
      <c r="R593" s="359">
        <f t="shared" si="139"/>
        <v>0</v>
      </c>
      <c r="S593" s="360"/>
      <c r="T593" s="361"/>
      <c r="U593" s="255">
        <f t="shared" si="140"/>
        <v>8</v>
      </c>
      <c r="V593" s="169"/>
      <c r="W593" s="169"/>
      <c r="X593" s="169"/>
      <c r="Y593" s="169"/>
      <c r="Z593" s="169"/>
      <c r="AA593" s="378"/>
      <c r="AB593" s="169"/>
      <c r="AC593" s="169"/>
      <c r="AD593" s="169"/>
      <c r="AE593" s="371"/>
      <c r="AF593" s="371"/>
      <c r="AG593" s="371"/>
      <c r="AH593" s="169"/>
      <c r="AI593" s="169"/>
      <c r="AJ593" s="169"/>
      <c r="AK593" s="169"/>
      <c r="AL593" s="169"/>
      <c r="AM593" s="169"/>
      <c r="AN593" s="176"/>
      <c r="AO593" s="176"/>
      <c r="AP593" s="176"/>
    </row>
    <row r="594" spans="1:42" s="253" customFormat="1" ht="21" hidden="1" customHeight="1">
      <c r="A594" s="252"/>
      <c r="B594" s="252"/>
      <c r="C594" s="252"/>
      <c r="D594" s="252"/>
      <c r="E594" s="252"/>
      <c r="F594" s="252"/>
      <c r="G594" s="252"/>
      <c r="I594" s="265">
        <f t="shared" si="143"/>
        <v>0</v>
      </c>
      <c r="J594" s="255">
        <f t="shared" si="130"/>
        <v>8</v>
      </c>
      <c r="K594" s="343">
        <f t="shared" si="144"/>
        <v>54</v>
      </c>
      <c r="L594" s="356"/>
      <c r="M594" s="356"/>
      <c r="N594" s="357">
        <f t="shared" si="137"/>
        <v>0</v>
      </c>
      <c r="O594" s="358"/>
      <c r="P594" s="358"/>
      <c r="Q594" s="359">
        <f t="shared" si="138"/>
        <v>0</v>
      </c>
      <c r="R594" s="359">
        <f t="shared" si="139"/>
        <v>0</v>
      </c>
      <c r="S594" s="360"/>
      <c r="T594" s="361"/>
      <c r="U594" s="255">
        <f t="shared" si="140"/>
        <v>8</v>
      </c>
      <c r="V594" s="169"/>
      <c r="W594" s="169"/>
      <c r="X594" s="169"/>
      <c r="Y594" s="169"/>
      <c r="Z594" s="169"/>
      <c r="AA594" s="378"/>
      <c r="AB594" s="169"/>
      <c r="AC594" s="169"/>
      <c r="AD594" s="169"/>
      <c r="AE594" s="371"/>
      <c r="AF594" s="371"/>
      <c r="AG594" s="371"/>
      <c r="AH594" s="169"/>
      <c r="AI594" s="169"/>
      <c r="AJ594" s="169"/>
      <c r="AK594" s="169"/>
      <c r="AL594" s="169"/>
      <c r="AM594" s="169"/>
      <c r="AN594" s="176"/>
      <c r="AO594" s="176"/>
      <c r="AP594" s="176"/>
    </row>
    <row r="595" spans="1:42" s="253" customFormat="1" ht="21" hidden="1" customHeight="1">
      <c r="A595" s="252"/>
      <c r="B595" s="252"/>
      <c r="C595" s="252"/>
      <c r="D595" s="252"/>
      <c r="E595" s="252"/>
      <c r="F595" s="252"/>
      <c r="G595" s="252"/>
      <c r="I595" s="265">
        <f t="shared" si="143"/>
        <v>0</v>
      </c>
      <c r="J595" s="255">
        <f t="shared" si="130"/>
        <v>8</v>
      </c>
      <c r="K595" s="343">
        <f t="shared" si="144"/>
        <v>55</v>
      </c>
      <c r="L595" s="356"/>
      <c r="M595" s="356"/>
      <c r="N595" s="357">
        <f t="shared" si="137"/>
        <v>0</v>
      </c>
      <c r="O595" s="358"/>
      <c r="P595" s="358"/>
      <c r="Q595" s="359">
        <f t="shared" si="138"/>
        <v>0</v>
      </c>
      <c r="R595" s="359">
        <f t="shared" si="139"/>
        <v>0</v>
      </c>
      <c r="S595" s="360"/>
      <c r="T595" s="361"/>
      <c r="U595" s="255">
        <f t="shared" si="140"/>
        <v>8</v>
      </c>
      <c r="V595" s="169"/>
      <c r="W595" s="169"/>
      <c r="X595" s="169"/>
      <c r="Y595" s="169"/>
      <c r="Z595" s="169"/>
      <c r="AA595" s="378"/>
      <c r="AB595" s="169"/>
      <c r="AC595" s="169"/>
      <c r="AD595" s="169"/>
      <c r="AE595" s="371"/>
      <c r="AF595" s="371"/>
      <c r="AG595" s="371"/>
      <c r="AH595" s="169"/>
      <c r="AI595" s="169"/>
      <c r="AJ595" s="169"/>
      <c r="AK595" s="169"/>
      <c r="AL595" s="169"/>
      <c r="AM595" s="371"/>
      <c r="AN595" s="167"/>
      <c r="AO595" s="176"/>
      <c r="AP595" s="176"/>
    </row>
    <row r="596" spans="1:42" s="253" customFormat="1" ht="21" hidden="1" customHeight="1">
      <c r="A596" s="252"/>
      <c r="B596" s="252"/>
      <c r="C596" s="252"/>
      <c r="D596" s="252"/>
      <c r="E596" s="252"/>
      <c r="F596" s="252"/>
      <c r="G596" s="252"/>
      <c r="I596" s="265">
        <f t="shared" si="143"/>
        <v>0</v>
      </c>
      <c r="J596" s="255">
        <f t="shared" si="130"/>
        <v>8</v>
      </c>
      <c r="K596" s="343">
        <f t="shared" si="144"/>
        <v>56</v>
      </c>
      <c r="L596" s="356"/>
      <c r="M596" s="356"/>
      <c r="N596" s="357">
        <f t="shared" si="137"/>
        <v>0</v>
      </c>
      <c r="O596" s="358"/>
      <c r="P596" s="358"/>
      <c r="Q596" s="359">
        <f t="shared" si="138"/>
        <v>0</v>
      </c>
      <c r="R596" s="359">
        <f t="shared" si="139"/>
        <v>0</v>
      </c>
      <c r="S596" s="360"/>
      <c r="T596" s="361"/>
      <c r="U596" s="255">
        <f t="shared" si="140"/>
        <v>8</v>
      </c>
      <c r="V596" s="169"/>
      <c r="W596" s="169"/>
      <c r="X596" s="169"/>
      <c r="Y596" s="169"/>
      <c r="Z596" s="169"/>
      <c r="AA596" s="378"/>
      <c r="AB596" s="169"/>
      <c r="AC596" s="169"/>
      <c r="AD596" s="169"/>
      <c r="AE596" s="371"/>
      <c r="AF596" s="371"/>
      <c r="AG596" s="371"/>
      <c r="AH596" s="169"/>
      <c r="AI596" s="169"/>
      <c r="AJ596" s="169"/>
      <c r="AK596" s="169"/>
      <c r="AL596" s="169"/>
      <c r="AM596" s="371"/>
      <c r="AN596" s="167"/>
      <c r="AO596" s="176"/>
      <c r="AP596" s="176"/>
    </row>
    <row r="597" spans="1:42" s="253" customFormat="1" ht="21" hidden="1" customHeight="1">
      <c r="A597" s="252"/>
      <c r="B597" s="252"/>
      <c r="C597" s="252"/>
      <c r="D597" s="252"/>
      <c r="E597" s="252"/>
      <c r="F597" s="252"/>
      <c r="G597" s="252"/>
      <c r="I597" s="265">
        <f t="shared" si="143"/>
        <v>0</v>
      </c>
      <c r="J597" s="255">
        <f t="shared" si="130"/>
        <v>8</v>
      </c>
      <c r="K597" s="343">
        <f t="shared" si="144"/>
        <v>57</v>
      </c>
      <c r="L597" s="356"/>
      <c r="M597" s="356"/>
      <c r="N597" s="357">
        <f>IF(O597+P597&gt;0,$W$527,)</f>
        <v>0</v>
      </c>
      <c r="O597" s="358"/>
      <c r="P597" s="358"/>
      <c r="Q597" s="359">
        <f t="shared" ref="Q597:R600" si="145">ROUND(O597*50,0)</f>
        <v>0</v>
      </c>
      <c r="R597" s="359">
        <f t="shared" si="145"/>
        <v>0</v>
      </c>
      <c r="S597" s="360"/>
      <c r="T597" s="361"/>
      <c r="U597" s="255">
        <f t="shared" si="140"/>
        <v>8</v>
      </c>
      <c r="V597" s="169"/>
      <c r="W597" s="169"/>
      <c r="X597" s="169"/>
      <c r="Y597" s="169"/>
      <c r="Z597" s="169"/>
      <c r="AA597" s="378"/>
      <c r="AB597" s="169"/>
      <c r="AC597" s="169"/>
      <c r="AD597" s="169"/>
      <c r="AE597" s="371"/>
      <c r="AF597" s="371"/>
      <c r="AG597" s="371"/>
      <c r="AH597" s="169"/>
      <c r="AI597" s="169"/>
      <c r="AJ597" s="169"/>
      <c r="AK597" s="169"/>
      <c r="AL597" s="169"/>
      <c r="AM597" s="258"/>
      <c r="AO597" s="176"/>
      <c r="AP597" s="167"/>
    </row>
    <row r="598" spans="1:42" s="253" customFormat="1" ht="21" hidden="1" customHeight="1">
      <c r="A598" s="252"/>
      <c r="B598" s="252"/>
      <c r="C598" s="252"/>
      <c r="D598" s="252"/>
      <c r="E598" s="252"/>
      <c r="F598" s="252"/>
      <c r="G598" s="252"/>
      <c r="I598" s="265">
        <f t="shared" si="143"/>
        <v>0</v>
      </c>
      <c r="J598" s="255">
        <f t="shared" si="130"/>
        <v>8</v>
      </c>
      <c r="K598" s="343">
        <f t="shared" si="144"/>
        <v>58</v>
      </c>
      <c r="L598" s="356"/>
      <c r="M598" s="356"/>
      <c r="N598" s="357">
        <f>IF(O598+P598&gt;0,$W$527,)</f>
        <v>0</v>
      </c>
      <c r="O598" s="358"/>
      <c r="P598" s="358"/>
      <c r="Q598" s="359">
        <f t="shared" si="145"/>
        <v>0</v>
      </c>
      <c r="R598" s="359">
        <f t="shared" si="145"/>
        <v>0</v>
      </c>
      <c r="S598" s="360"/>
      <c r="T598" s="361"/>
      <c r="U598" s="255">
        <f t="shared" si="140"/>
        <v>8</v>
      </c>
      <c r="V598" s="169"/>
      <c r="W598" s="169"/>
      <c r="X598" s="169"/>
      <c r="Y598" s="169"/>
      <c r="Z598" s="169"/>
      <c r="AA598" s="378"/>
      <c r="AB598" s="169"/>
      <c r="AC598" s="169"/>
      <c r="AD598" s="169"/>
      <c r="AE598" s="371"/>
      <c r="AF598" s="371"/>
      <c r="AG598" s="371"/>
      <c r="AH598" s="169"/>
      <c r="AI598" s="169"/>
      <c r="AJ598" s="169"/>
      <c r="AK598" s="169"/>
      <c r="AL598" s="169"/>
      <c r="AM598" s="258"/>
      <c r="AO598" s="176"/>
      <c r="AP598" s="167"/>
    </row>
    <row r="599" spans="1:42" s="253" customFormat="1" ht="21" hidden="1" customHeight="1">
      <c r="A599" s="252"/>
      <c r="B599" s="252"/>
      <c r="C599" s="252"/>
      <c r="D599" s="252"/>
      <c r="E599" s="252"/>
      <c r="F599" s="252"/>
      <c r="G599" s="252"/>
      <c r="I599" s="265">
        <f t="shared" si="143"/>
        <v>0</v>
      </c>
      <c r="J599" s="255">
        <f t="shared" si="130"/>
        <v>8</v>
      </c>
      <c r="K599" s="343">
        <f t="shared" si="144"/>
        <v>59</v>
      </c>
      <c r="L599" s="356"/>
      <c r="M599" s="356"/>
      <c r="N599" s="357">
        <f>IF(O599+P599&gt;0,$W$527,)</f>
        <v>0</v>
      </c>
      <c r="O599" s="358"/>
      <c r="P599" s="358"/>
      <c r="Q599" s="359">
        <f t="shared" si="145"/>
        <v>0</v>
      </c>
      <c r="R599" s="359">
        <f t="shared" si="145"/>
        <v>0</v>
      </c>
      <c r="S599" s="360"/>
      <c r="T599" s="361"/>
      <c r="U599" s="255">
        <f t="shared" si="140"/>
        <v>8</v>
      </c>
      <c r="V599" s="322"/>
      <c r="W599" s="322"/>
      <c r="X599" s="322"/>
      <c r="Y599" s="322"/>
      <c r="Z599" s="323"/>
      <c r="AA599" s="324"/>
      <c r="AB599" s="323"/>
      <c r="AC599" s="323"/>
      <c r="AD599" s="323"/>
      <c r="AE599" s="259"/>
      <c r="AF599" s="259"/>
      <c r="AG599" s="259"/>
      <c r="AH599" s="259"/>
      <c r="AI599" s="259"/>
      <c r="AJ599" s="259"/>
      <c r="AK599" s="259"/>
      <c r="AL599" s="259"/>
      <c r="AM599" s="258"/>
    </row>
    <row r="600" spans="1:42" s="253" customFormat="1" ht="21" hidden="1" customHeight="1" thickBot="1">
      <c r="A600" s="252"/>
      <c r="B600" s="252"/>
      <c r="C600" s="252"/>
      <c r="D600" s="252"/>
      <c r="E600" s="252"/>
      <c r="F600" s="252"/>
      <c r="G600" s="252"/>
      <c r="I600" s="265">
        <f t="shared" si="143"/>
        <v>0</v>
      </c>
      <c r="J600" s="255">
        <f t="shared" si="130"/>
        <v>8</v>
      </c>
      <c r="K600" s="379">
        <f t="shared" si="144"/>
        <v>60</v>
      </c>
      <c r="L600" s="356"/>
      <c r="M600" s="356"/>
      <c r="N600" s="380">
        <f>IF(O600+P600&gt;0,$W$527,)</f>
        <v>0</v>
      </c>
      <c r="O600" s="381"/>
      <c r="P600" s="381"/>
      <c r="Q600" s="382">
        <f t="shared" si="145"/>
        <v>0</v>
      </c>
      <c r="R600" s="382">
        <f t="shared" si="145"/>
        <v>0</v>
      </c>
      <c r="S600" s="383"/>
      <c r="T600" s="384"/>
      <c r="U600" s="255">
        <f t="shared" si="140"/>
        <v>8</v>
      </c>
      <c r="V600" s="322"/>
      <c r="W600" s="322"/>
      <c r="X600" s="322"/>
      <c r="Y600" s="322"/>
      <c r="Z600" s="323"/>
      <c r="AA600" s="324"/>
      <c r="AB600" s="323"/>
      <c r="AC600" s="323"/>
      <c r="AD600" s="323"/>
      <c r="AE600" s="259"/>
      <c r="AF600" s="259"/>
      <c r="AG600" s="259"/>
      <c r="AH600" s="259"/>
      <c r="AI600" s="259"/>
      <c r="AJ600" s="259"/>
      <c r="AK600" s="259"/>
      <c r="AL600" s="259"/>
      <c r="AM600" s="258"/>
    </row>
    <row r="601" spans="1:42" ht="30" customHeight="1" thickBot="1">
      <c r="I601" s="952">
        <f>IF(Q$604&gt;0,1,0)</f>
        <v>1</v>
      </c>
      <c r="J601" s="941">
        <f>IF($Q$604&gt;0,9,)</f>
        <v>9</v>
      </c>
      <c r="K601" s="2477" t="s">
        <v>891</v>
      </c>
      <c r="L601" s="2477"/>
      <c r="M601" s="2477"/>
      <c r="N601" s="2477"/>
      <c r="O601" s="2477"/>
      <c r="P601" s="2477"/>
      <c r="Q601" s="2477"/>
      <c r="R601" s="2477"/>
      <c r="S601" s="2477"/>
      <c r="T601" s="2477"/>
      <c r="U601" s="941">
        <f>IF($Q$604&gt;0,9,)</f>
        <v>9</v>
      </c>
      <c r="V601" s="1074" t="s">
        <v>833</v>
      </c>
      <c r="AF601" s="947" t="s">
        <v>834</v>
      </c>
      <c r="AG601" s="948"/>
      <c r="AH601" s="948"/>
      <c r="AI601" s="948"/>
      <c r="AJ601" s="949"/>
      <c r="AN601" s="950"/>
      <c r="AO601" s="950"/>
      <c r="AP601" s="963"/>
    </row>
    <row r="602" spans="1:42" ht="21" customHeight="1" thickBot="1">
      <c r="I602" s="952">
        <f t="shared" ref="I602:I625" si="146">IF(Q$604&gt;0,1,0)</f>
        <v>1</v>
      </c>
      <c r="J602" s="941">
        <f t="shared" ref="J602:J625" si="147">IF($Q$604&gt;0,9,)</f>
        <v>9</v>
      </c>
      <c r="K602" s="2478" t="s">
        <v>955</v>
      </c>
      <c r="L602" s="2478"/>
      <c r="M602" s="2478"/>
      <c r="N602" s="2478"/>
      <c r="O602" s="2478"/>
      <c r="P602" s="2478"/>
      <c r="Q602" s="2478"/>
      <c r="R602" s="2478"/>
      <c r="S602" s="2478"/>
      <c r="T602" s="2478"/>
      <c r="U602" s="941">
        <f t="shared" ref="U602:U625" si="148">IF($Q$604&gt;0,9,)</f>
        <v>9</v>
      </c>
      <c r="V602" s="1075" t="s">
        <v>861</v>
      </c>
      <c r="W602" s="1076">
        <v>200</v>
      </c>
      <c r="X602" s="955"/>
      <c r="Y602" s="955" t="s">
        <v>2450</v>
      </c>
      <c r="Z602" s="1785">
        <v>0</v>
      </c>
      <c r="AA602" s="957"/>
      <c r="AB602" s="956"/>
      <c r="AC602" s="958"/>
      <c r="AD602" s="959"/>
      <c r="AE602" s="565"/>
      <c r="AF602" s="960" t="s">
        <v>862</v>
      </c>
      <c r="AG602" s="961" t="s">
        <v>863</v>
      </c>
      <c r="AH602" s="961" t="s">
        <v>864</v>
      </c>
      <c r="AI602" s="962" t="s">
        <v>865</v>
      </c>
      <c r="AJ602" s="949"/>
      <c r="AN602" s="950"/>
      <c r="AO602" s="950"/>
      <c r="AP602" s="963"/>
    </row>
    <row r="603" spans="1:42" ht="21" customHeight="1">
      <c r="I603" s="952">
        <f t="shared" si="146"/>
        <v>1</v>
      </c>
      <c r="J603" s="941">
        <f t="shared" si="147"/>
        <v>9</v>
      </c>
      <c r="K603" s="964" t="s">
        <v>956</v>
      </c>
      <c r="L603" s="965" t="s">
        <v>565</v>
      </c>
      <c r="M603" s="966" t="s">
        <v>1653</v>
      </c>
      <c r="N603" s="965" t="s">
        <v>958</v>
      </c>
      <c r="O603" s="966" t="s">
        <v>959</v>
      </c>
      <c r="P603" s="965" t="s">
        <v>960</v>
      </c>
      <c r="Q603" s="965" t="s">
        <v>961</v>
      </c>
      <c r="R603" s="965" t="s">
        <v>962</v>
      </c>
      <c r="S603" s="965" t="s">
        <v>963</v>
      </c>
      <c r="T603" s="967" t="s">
        <v>964</v>
      </c>
      <c r="U603" s="941">
        <f t="shared" si="148"/>
        <v>9</v>
      </c>
      <c r="V603" s="1077" t="s">
        <v>866</v>
      </c>
      <c r="W603" s="1779">
        <v>319</v>
      </c>
      <c r="X603" s="970"/>
      <c r="Y603" s="970"/>
      <c r="Z603" s="971"/>
      <c r="AA603" s="972"/>
      <c r="AB603" s="971"/>
      <c r="AC603" s="973"/>
      <c r="AD603" s="974"/>
      <c r="AE603" s="565"/>
      <c r="AF603" s="975" t="s">
        <v>867</v>
      </c>
      <c r="AG603" s="976" t="s">
        <v>868</v>
      </c>
      <c r="AH603" s="976" t="s">
        <v>869</v>
      </c>
      <c r="AI603" s="977" t="s">
        <v>870</v>
      </c>
      <c r="AJ603" s="949"/>
      <c r="AN603" s="950"/>
      <c r="AO603" s="950"/>
      <c r="AP603" s="963"/>
    </row>
    <row r="604" spans="1:42" ht="21" customHeight="1" thickBot="1">
      <c r="I604" s="952">
        <f t="shared" si="146"/>
        <v>1</v>
      </c>
      <c r="J604" s="941">
        <f t="shared" si="147"/>
        <v>9</v>
      </c>
      <c r="K604" s="1638" t="str">
        <f>V607</f>
        <v>64-0</v>
      </c>
      <c r="L604" s="983" t="str">
        <f>W607</f>
        <v>24-3</v>
      </c>
      <c r="M604" s="983" t="str">
        <f>X607</f>
        <v>단양</v>
      </c>
      <c r="N604" s="983" t="str">
        <f>Y607</f>
        <v>어상천</v>
      </c>
      <c r="O604" s="983" t="str">
        <f>Z607</f>
        <v>방북</v>
      </c>
      <c r="P604" s="980" t="str">
        <f>IF(COUNTA(Y609:Y616)&gt;1,CONCATENATE(V609,"번지 외 ",COUNTA(Y609:Y616)-1,"필지"),CONCATENATE(V609,"번지"))</f>
        <v>산30-1번지</v>
      </c>
      <c r="Q604" s="981">
        <f>+Y617</f>
        <v>1.2</v>
      </c>
      <c r="R604" s="982" t="s">
        <v>616</v>
      </c>
      <c r="S604" s="983">
        <f>COUNT(L612:L624)</f>
        <v>1</v>
      </c>
      <c r="T604" s="984">
        <f>200*S604</f>
        <v>200</v>
      </c>
      <c r="U604" s="941">
        <f t="shared" si="148"/>
        <v>9</v>
      </c>
      <c r="V604" s="1077" t="s">
        <v>871</v>
      </c>
      <c r="W604" s="1779">
        <v>480</v>
      </c>
      <c r="X604" s="970"/>
      <c r="Y604" s="970"/>
      <c r="Z604" s="971"/>
      <c r="AA604" s="972"/>
      <c r="AB604" s="971"/>
      <c r="AC604" s="973"/>
      <c r="AD604" s="974"/>
      <c r="AE604" s="565"/>
      <c r="AF604" s="975" t="s">
        <v>872</v>
      </c>
      <c r="AG604" s="976" t="s">
        <v>873</v>
      </c>
      <c r="AH604" s="985" t="s">
        <v>874</v>
      </c>
      <c r="AI604" s="977" t="s">
        <v>875</v>
      </c>
      <c r="AJ604" s="949"/>
      <c r="AN604" s="1020"/>
      <c r="AO604" s="950"/>
      <c r="AP604" s="963"/>
    </row>
    <row r="605" spans="1:42" ht="21" customHeight="1" thickBot="1">
      <c r="I605" s="952">
        <f t="shared" si="146"/>
        <v>1</v>
      </c>
      <c r="J605" s="941">
        <f t="shared" si="147"/>
        <v>9</v>
      </c>
      <c r="K605" s="964" t="s">
        <v>974</v>
      </c>
      <c r="L605" s="965" t="s">
        <v>975</v>
      </c>
      <c r="M605" s="965" t="s">
        <v>976</v>
      </c>
      <c r="N605" s="965" t="s">
        <v>977</v>
      </c>
      <c r="O605" s="965" t="s">
        <v>978</v>
      </c>
      <c r="P605" s="986" t="s">
        <v>979</v>
      </c>
      <c r="Q605" s="986" t="s">
        <v>980</v>
      </c>
      <c r="R605" s="987" t="s">
        <v>803</v>
      </c>
      <c r="S605" s="988" t="s">
        <v>982</v>
      </c>
      <c r="T605" s="967" t="s">
        <v>983</v>
      </c>
      <c r="U605" s="941">
        <f t="shared" si="148"/>
        <v>9</v>
      </c>
      <c r="V605" s="1078" t="s">
        <v>876</v>
      </c>
      <c r="W605" s="990">
        <v>33.799999999999997</v>
      </c>
      <c r="X605" s="1079"/>
      <c r="Y605" s="1079"/>
      <c r="Z605" s="1080"/>
      <c r="AA605" s="1081"/>
      <c r="AB605" s="1080"/>
      <c r="AC605" s="1082"/>
      <c r="AD605" s="1083"/>
      <c r="AE605" s="565"/>
      <c r="AF605" s="975" t="s">
        <v>877</v>
      </c>
      <c r="AG605" s="996" t="s">
        <v>878</v>
      </c>
      <c r="AH605" s="997" t="s">
        <v>879</v>
      </c>
      <c r="AI605" s="977" t="s">
        <v>880</v>
      </c>
      <c r="AJ605" s="949"/>
      <c r="AN605" s="1020"/>
      <c r="AO605" s="950"/>
      <c r="AP605" s="963"/>
    </row>
    <row r="606" spans="1:42" ht="21" customHeight="1" thickBot="1">
      <c r="I606" s="952">
        <f t="shared" si="146"/>
        <v>1</v>
      </c>
      <c r="J606" s="941">
        <f t="shared" si="147"/>
        <v>9</v>
      </c>
      <c r="K606" s="998" t="str">
        <f>Z609</f>
        <v>소나무</v>
      </c>
      <c r="L606" s="999" t="str">
        <f>AA609</f>
        <v>(용)2-0</v>
      </c>
      <c r="M606" s="1000">
        <f>AC609</f>
        <v>2025</v>
      </c>
      <c r="N606" s="1001">
        <f>AB618</f>
        <v>3000</v>
      </c>
      <c r="O606" s="1002">
        <f>IF((Q610+R610)&gt;0,ROUND((Q610/(Q610+R610)),4),0)</f>
        <v>0.9123</v>
      </c>
      <c r="P606" s="1003" t="str">
        <f>IF(W605&lt;=15,AI603,IF(W605&gt;30,AI605,AI604))</f>
        <v>급 (30˚ 초과)</v>
      </c>
      <c r="Q606" s="1004" t="str">
        <f>AF611</f>
        <v>개소당3ha이상</v>
      </c>
      <c r="R606" s="1005" t="s">
        <v>2163</v>
      </c>
      <c r="S606" s="1006">
        <f>W605</f>
        <v>33.799999999999997</v>
      </c>
      <c r="T606" s="1007">
        <f>ROUND(N606/10000*N612,0)</f>
        <v>60</v>
      </c>
      <c r="U606" s="941">
        <f t="shared" si="148"/>
        <v>9</v>
      </c>
      <c r="V606" s="1084">
        <v>0</v>
      </c>
      <c r="W606" s="1084"/>
      <c r="X606" s="1084"/>
      <c r="Y606" s="1084"/>
      <c r="Z606" s="1084"/>
      <c r="AA606" s="1085"/>
      <c r="AB606" s="1084"/>
      <c r="AC606" s="1084"/>
      <c r="AD606" s="1084"/>
      <c r="AE606" s="565"/>
      <c r="AF606" s="975" t="s">
        <v>881</v>
      </c>
      <c r="AG606" s="976"/>
      <c r="AH606" s="1008"/>
      <c r="AI606" s="977"/>
      <c r="AJ606" s="949"/>
      <c r="AN606" s="950"/>
      <c r="AO606" s="950"/>
      <c r="AP606" s="963"/>
    </row>
    <row r="607" spans="1:42" ht="21" customHeight="1" thickBot="1">
      <c r="I607" s="952">
        <f t="shared" si="146"/>
        <v>1</v>
      </c>
      <c r="J607" s="941">
        <f t="shared" si="147"/>
        <v>9</v>
      </c>
      <c r="K607" s="2479" t="s">
        <v>941</v>
      </c>
      <c r="L607" s="2479"/>
      <c r="M607" s="2479"/>
      <c r="N607" s="2479"/>
      <c r="O607" s="2479"/>
      <c r="P607" s="2479"/>
      <c r="Q607" s="2479"/>
      <c r="R607" s="2479"/>
      <c r="S607" s="2479"/>
      <c r="T607" s="2479"/>
      <c r="U607" s="941">
        <f t="shared" si="148"/>
        <v>9</v>
      </c>
      <c r="V607" s="1009" t="s">
        <v>2447</v>
      </c>
      <c r="W607" s="1784" t="s">
        <v>2480</v>
      </c>
      <c r="X607" s="1009" t="s">
        <v>2442</v>
      </c>
      <c r="Y607" s="1009" t="s">
        <v>2444</v>
      </c>
      <c r="Z607" s="1010" t="s">
        <v>2448</v>
      </c>
      <c r="AE607" s="565"/>
      <c r="AF607" s="975"/>
      <c r="AG607" s="976"/>
      <c r="AH607" s="1008"/>
      <c r="AI607" s="977"/>
      <c r="AJ607" s="949"/>
      <c r="AN607" s="950"/>
      <c r="AO607" s="950"/>
      <c r="AP607" s="963"/>
    </row>
    <row r="608" spans="1:42" ht="21" customHeight="1" thickBot="1">
      <c r="I608" s="952">
        <f t="shared" si="146"/>
        <v>1</v>
      </c>
      <c r="J608" s="941">
        <f t="shared" si="147"/>
        <v>9</v>
      </c>
      <c r="K608" s="2480" t="s">
        <v>942</v>
      </c>
      <c r="L608" s="2482" t="s">
        <v>943</v>
      </c>
      <c r="M608" s="2484" t="s">
        <v>944</v>
      </c>
      <c r="N608" s="2484" t="s">
        <v>945</v>
      </c>
      <c r="O608" s="2476" t="s">
        <v>946</v>
      </c>
      <c r="P608" s="2476"/>
      <c r="Q608" s="2476" t="s">
        <v>947</v>
      </c>
      <c r="R608" s="2476"/>
      <c r="S608" s="2472" t="s">
        <v>1162</v>
      </c>
      <c r="T608" s="2473"/>
      <c r="U608" s="941">
        <f t="shared" si="148"/>
        <v>9</v>
      </c>
      <c r="V608" s="1075" t="s">
        <v>837</v>
      </c>
      <c r="W608" s="1086" t="s">
        <v>1453</v>
      </c>
      <c r="X608" s="1086" t="s">
        <v>835</v>
      </c>
      <c r="Y608" s="1086" t="s">
        <v>2373</v>
      </c>
      <c r="Z608" s="1086" t="s">
        <v>1380</v>
      </c>
      <c r="AA608" s="1087" t="s">
        <v>1379</v>
      </c>
      <c r="AB608" s="1086" t="s">
        <v>836</v>
      </c>
      <c r="AC608" s="1088" t="s">
        <v>562</v>
      </c>
      <c r="AD608" s="1015" t="s">
        <v>1147</v>
      </c>
      <c r="AE608" s="565"/>
      <c r="AF608" s="1016"/>
      <c r="AG608" s="1017"/>
      <c r="AH608" s="1018"/>
      <c r="AI608" s="1019"/>
      <c r="AJ608" s="1020"/>
      <c r="AN608" s="950"/>
      <c r="AO608" s="565"/>
      <c r="AP608" s="963"/>
    </row>
    <row r="609" spans="1:45" ht="21" customHeight="1" thickBot="1">
      <c r="I609" s="952">
        <f t="shared" si="146"/>
        <v>1</v>
      </c>
      <c r="J609" s="941">
        <f t="shared" si="147"/>
        <v>9</v>
      </c>
      <c r="K609" s="2481"/>
      <c r="L609" s="2483"/>
      <c r="M609" s="2485"/>
      <c r="N609" s="2485"/>
      <c r="O609" s="1021" t="s">
        <v>950</v>
      </c>
      <c r="P609" s="1022" t="s">
        <v>951</v>
      </c>
      <c r="Q609" s="1022" t="s">
        <v>950</v>
      </c>
      <c r="R609" s="1023" t="s">
        <v>951</v>
      </c>
      <c r="S609" s="2474"/>
      <c r="T609" s="2475"/>
      <c r="U609" s="941">
        <f t="shared" si="148"/>
        <v>9</v>
      </c>
      <c r="V609" s="1024" t="s">
        <v>2483</v>
      </c>
      <c r="W609" s="1691">
        <v>42.55</v>
      </c>
      <c r="X609" s="1691">
        <v>1.2</v>
      </c>
      <c r="Y609" s="1691">
        <v>1.2</v>
      </c>
      <c r="Z609" s="1691" t="s">
        <v>2374</v>
      </c>
      <c r="AA609" s="1692" t="s">
        <v>2436</v>
      </c>
      <c r="AB609" s="1691">
        <v>3000</v>
      </c>
      <c r="AC609" s="1778">
        <v>2025</v>
      </c>
      <c r="AD609" s="1028" t="s">
        <v>2182</v>
      </c>
      <c r="AE609" s="565"/>
      <c r="AF609" s="948"/>
      <c r="AG609" s="948"/>
      <c r="AH609" s="948"/>
      <c r="AI609" s="1029"/>
      <c r="AJ609" s="1020"/>
      <c r="AN609" s="950"/>
      <c r="AO609" s="565"/>
      <c r="AP609" s="963"/>
    </row>
    <row r="610" spans="1:45" ht="21" customHeight="1">
      <c r="I610" s="952">
        <f t="shared" si="146"/>
        <v>1</v>
      </c>
      <c r="J610" s="941">
        <f t="shared" si="147"/>
        <v>9</v>
      </c>
      <c r="K610" s="1030" t="s">
        <v>953</v>
      </c>
      <c r="L610" s="1031"/>
      <c r="M610" s="1031"/>
      <c r="N610" s="1032">
        <f>N611/S604</f>
        <v>200</v>
      </c>
      <c r="O610" s="1033">
        <f>ROUND(O611/S604,1)</f>
        <v>52</v>
      </c>
      <c r="P610" s="1033">
        <f>ROUND(P611/S604,1)</f>
        <v>5</v>
      </c>
      <c r="Q610" s="1032">
        <f>ROUND(Q611/S604,0)</f>
        <v>2600</v>
      </c>
      <c r="R610" s="1032">
        <f>ROUND(R611/S604,0)</f>
        <v>250</v>
      </c>
      <c r="S610" s="1034"/>
      <c r="T610" s="1035"/>
      <c r="U610" s="941">
        <f t="shared" si="148"/>
        <v>9</v>
      </c>
      <c r="V610" s="1036"/>
      <c r="W610" s="1767"/>
      <c r="X610" s="1767"/>
      <c r="Y610" s="1767"/>
      <c r="Z610" s="1691"/>
      <c r="AA610" s="1692"/>
      <c r="AB610" s="1691"/>
      <c r="AC610" s="1778"/>
      <c r="AD610" s="1028"/>
      <c r="AE610" s="565"/>
      <c r="AF610" s="960" t="s">
        <v>882</v>
      </c>
      <c r="AG610" s="961" t="s">
        <v>883</v>
      </c>
      <c r="AH610" s="1012" t="s">
        <v>884</v>
      </c>
      <c r="AI610" s="1038"/>
      <c r="AJ610" s="949"/>
      <c r="AN610" s="1020"/>
      <c r="AO610" s="565"/>
      <c r="AP610" s="963"/>
    </row>
    <row r="611" spans="1:45" ht="21" customHeight="1">
      <c r="I611" s="952">
        <f t="shared" si="146"/>
        <v>1</v>
      </c>
      <c r="J611" s="941">
        <f t="shared" si="147"/>
        <v>9</v>
      </c>
      <c r="K611" s="1030" t="s">
        <v>832</v>
      </c>
      <c r="L611" s="1031"/>
      <c r="M611" s="1031"/>
      <c r="N611" s="1039">
        <f>SUM(N612:N675)</f>
        <v>200</v>
      </c>
      <c r="O611" s="1039">
        <f>SUM(O612:O675)</f>
        <v>52</v>
      </c>
      <c r="P611" s="1039">
        <f>SUM(P612:P675)</f>
        <v>5</v>
      </c>
      <c r="Q611" s="1039">
        <f>SUM(Q612:Q675)</f>
        <v>2600</v>
      </c>
      <c r="R611" s="1039">
        <f>SUM(R612:R675)</f>
        <v>250</v>
      </c>
      <c r="S611" s="1040"/>
      <c r="T611" s="1041"/>
      <c r="U611" s="941">
        <f t="shared" si="148"/>
        <v>9</v>
      </c>
      <c r="V611" s="1036"/>
      <c r="W611" s="1037"/>
      <c r="X611" s="1037"/>
      <c r="Y611" s="1037"/>
      <c r="Z611" s="1691"/>
      <c r="AA611" s="1692"/>
      <c r="AB611" s="1691"/>
      <c r="AC611" s="1778"/>
      <c r="AD611" s="1028"/>
      <c r="AE611" s="565"/>
      <c r="AF611" s="975" t="s">
        <v>2414</v>
      </c>
      <c r="AG611" s="976" t="s">
        <v>1151</v>
      </c>
      <c r="AH611" s="1042">
        <v>0</v>
      </c>
      <c r="AI611" s="1043"/>
      <c r="AJ611" s="949"/>
      <c r="AN611" s="1020"/>
      <c r="AO611" s="565"/>
      <c r="AP611" s="963"/>
    </row>
    <row r="612" spans="1:45" ht="21" customHeight="1">
      <c r="I612" s="952">
        <f t="shared" si="146"/>
        <v>1</v>
      </c>
      <c r="J612" s="941">
        <f t="shared" si="147"/>
        <v>9</v>
      </c>
      <c r="K612" s="1030">
        <v>1</v>
      </c>
      <c r="L612" s="1044">
        <v>319870</v>
      </c>
      <c r="M612" s="1044">
        <v>499140</v>
      </c>
      <c r="N612" s="1052">
        <f t="shared" ref="N612" si="149">IF(O612+P612&gt;0,$W$452,)</f>
        <v>200</v>
      </c>
      <c r="O612" s="1053">
        <v>52</v>
      </c>
      <c r="P612" s="1053">
        <v>5</v>
      </c>
      <c r="Q612" s="1054">
        <f t="shared" ref="Q612:Q625" si="150">ROUND(O612*50,0)</f>
        <v>2600</v>
      </c>
      <c r="R612" s="1054">
        <f t="shared" ref="R612:R625" si="151">ROUND(P612*50,0)</f>
        <v>250</v>
      </c>
      <c r="S612" s="1047"/>
      <c r="T612" s="1048"/>
      <c r="U612" s="941">
        <f t="shared" si="148"/>
        <v>9</v>
      </c>
      <c r="V612" s="1036"/>
      <c r="W612" s="1037"/>
      <c r="X612" s="1037"/>
      <c r="Y612" s="1037"/>
      <c r="Z612" s="1025"/>
      <c r="AA612" s="1026"/>
      <c r="AB612" s="1025"/>
      <c r="AC612" s="1027"/>
      <c r="AD612" s="1028"/>
      <c r="AE612" s="565"/>
      <c r="AF612" s="975" t="s">
        <v>2415</v>
      </c>
      <c r="AG612" s="976" t="s">
        <v>887</v>
      </c>
      <c r="AH612" s="1049">
        <v>0.05</v>
      </c>
      <c r="AI612" s="1043"/>
      <c r="AJ612" s="949"/>
      <c r="AM612" s="819"/>
      <c r="AN612" s="963"/>
      <c r="AO612" s="565"/>
      <c r="AP612" s="963"/>
    </row>
    <row r="613" spans="1:45" ht="21" customHeight="1">
      <c r="I613" s="952">
        <f t="shared" si="146"/>
        <v>1</v>
      </c>
      <c r="J613" s="941">
        <f t="shared" si="147"/>
        <v>9</v>
      </c>
      <c r="K613" s="1030">
        <f t="shared" ref="K613:K625" si="152">+K612+1</f>
        <v>2</v>
      </c>
      <c r="L613" s="1044"/>
      <c r="M613" s="1044"/>
      <c r="N613" s="1052">
        <f t="shared" ref="N613:N618" si="153">IF(O613+P613&gt;0,$W$452,)</f>
        <v>0</v>
      </c>
      <c r="O613" s="1053"/>
      <c r="P613" s="1053"/>
      <c r="Q613" s="1054">
        <f t="shared" si="150"/>
        <v>0</v>
      </c>
      <c r="R613" s="1054">
        <f t="shared" si="151"/>
        <v>0</v>
      </c>
      <c r="S613" s="1047"/>
      <c r="T613" s="1048"/>
      <c r="U613" s="941">
        <f t="shared" si="148"/>
        <v>9</v>
      </c>
      <c r="V613" s="1036"/>
      <c r="W613" s="1037"/>
      <c r="X613" s="1037"/>
      <c r="Y613" s="1037"/>
      <c r="Z613" s="1025"/>
      <c r="AA613" s="1026"/>
      <c r="AB613" s="1025"/>
      <c r="AC613" s="1027"/>
      <c r="AD613" s="1028"/>
      <c r="AE613" s="565"/>
      <c r="AF613" s="975" t="s">
        <v>2416</v>
      </c>
      <c r="AG613" s="976" t="s">
        <v>1150</v>
      </c>
      <c r="AH613" s="1049">
        <v>0.1</v>
      </c>
      <c r="AI613" s="1050"/>
      <c r="AJ613" s="949"/>
      <c r="AN613" s="963"/>
      <c r="AO613" s="565"/>
      <c r="AP613" s="963"/>
    </row>
    <row r="614" spans="1:45" ht="21" customHeight="1">
      <c r="I614" s="952">
        <f t="shared" si="146"/>
        <v>1</v>
      </c>
      <c r="J614" s="941">
        <f t="shared" si="147"/>
        <v>9</v>
      </c>
      <c r="K614" s="1030">
        <f t="shared" si="152"/>
        <v>3</v>
      </c>
      <c r="L614" s="1044"/>
      <c r="M614" s="1044"/>
      <c r="N614" s="1052">
        <f t="shared" si="153"/>
        <v>0</v>
      </c>
      <c r="O614" s="1053"/>
      <c r="P614" s="1053"/>
      <c r="Q614" s="1054">
        <f t="shared" si="150"/>
        <v>0</v>
      </c>
      <c r="R614" s="1054">
        <f t="shared" si="151"/>
        <v>0</v>
      </c>
      <c r="S614" s="1047"/>
      <c r="T614" s="1048"/>
      <c r="U614" s="941">
        <f t="shared" si="148"/>
        <v>9</v>
      </c>
      <c r="V614" s="1036"/>
      <c r="W614" s="1037"/>
      <c r="X614" s="1037"/>
      <c r="Y614" s="1037"/>
      <c r="Z614" s="1025"/>
      <c r="AA614" s="1026"/>
      <c r="AB614" s="1025"/>
      <c r="AC614" s="1027"/>
      <c r="AD614" s="1028"/>
      <c r="AE614" s="565"/>
      <c r="AF614" s="975"/>
      <c r="AG614" s="976"/>
      <c r="AH614" s="1051"/>
      <c r="AI614" s="977"/>
      <c r="AJ614" s="1020"/>
      <c r="AM614" s="565"/>
      <c r="AN614" s="963"/>
      <c r="AO614" s="565"/>
      <c r="AP614" s="963"/>
      <c r="AQ614" s="819"/>
      <c r="AR614" s="819"/>
    </row>
    <row r="615" spans="1:45" ht="21" customHeight="1" thickBot="1">
      <c r="I615" s="952">
        <f t="shared" si="146"/>
        <v>1</v>
      </c>
      <c r="J615" s="941">
        <f t="shared" si="147"/>
        <v>9</v>
      </c>
      <c r="K615" s="1030">
        <f t="shared" si="152"/>
        <v>4</v>
      </c>
      <c r="L615" s="1044"/>
      <c r="M615" s="1044"/>
      <c r="N615" s="1052">
        <f t="shared" si="153"/>
        <v>0</v>
      </c>
      <c r="O615" s="1053"/>
      <c r="P615" s="1053"/>
      <c r="Q615" s="1054">
        <f t="shared" si="150"/>
        <v>0</v>
      </c>
      <c r="R615" s="1054">
        <f t="shared" si="151"/>
        <v>0</v>
      </c>
      <c r="S615" s="1047"/>
      <c r="T615" s="1048"/>
      <c r="U615" s="941">
        <f t="shared" si="148"/>
        <v>9</v>
      </c>
      <c r="V615" s="1036"/>
      <c r="W615" s="1037"/>
      <c r="X615" s="1037"/>
      <c r="Y615" s="1037"/>
      <c r="Z615" s="1025"/>
      <c r="AA615" s="1026"/>
      <c r="AB615" s="1025"/>
      <c r="AC615" s="1027"/>
      <c r="AD615" s="1028"/>
      <c r="AE615" s="565"/>
      <c r="AF615" s="1016"/>
      <c r="AG615" s="1055"/>
      <c r="AH615" s="1017"/>
      <c r="AI615" s="1019"/>
      <c r="AJ615" s="1020"/>
      <c r="AM615" s="565"/>
      <c r="AN615" s="963"/>
      <c r="AO615" s="565"/>
      <c r="AP615" s="963"/>
    </row>
    <row r="616" spans="1:45" ht="21" customHeight="1">
      <c r="I616" s="952">
        <f t="shared" si="146"/>
        <v>1</v>
      </c>
      <c r="J616" s="941">
        <f t="shared" si="147"/>
        <v>9</v>
      </c>
      <c r="K616" s="1030">
        <f t="shared" si="152"/>
        <v>5</v>
      </c>
      <c r="L616" s="1044"/>
      <c r="M616" s="1044"/>
      <c r="N616" s="1052">
        <f t="shared" si="153"/>
        <v>0</v>
      </c>
      <c r="O616" s="1053"/>
      <c r="P616" s="1053"/>
      <c r="Q616" s="1054">
        <f t="shared" si="150"/>
        <v>0</v>
      </c>
      <c r="R616" s="1054">
        <f t="shared" si="151"/>
        <v>0</v>
      </c>
      <c r="S616" s="1047"/>
      <c r="T616" s="1048"/>
      <c r="U616" s="941">
        <f t="shared" si="148"/>
        <v>9</v>
      </c>
      <c r="V616" s="1036"/>
      <c r="W616" s="1037"/>
      <c r="X616" s="1037"/>
      <c r="Y616" s="1037"/>
      <c r="Z616" s="1025"/>
      <c r="AA616" s="1026"/>
      <c r="AB616" s="1025"/>
      <c r="AC616" s="1027"/>
      <c r="AD616" s="1028"/>
      <c r="AE616" s="819"/>
      <c r="AF616" s="963"/>
      <c r="AG616" s="963"/>
      <c r="AH616" s="963"/>
      <c r="AI616" s="963"/>
      <c r="AJ616" s="963"/>
      <c r="AK616" s="819"/>
      <c r="AL616" s="819"/>
      <c r="AM616" s="565"/>
      <c r="AN616" s="963"/>
      <c r="AO616" s="963"/>
      <c r="AP616" s="963"/>
      <c r="AS616" s="819"/>
    </row>
    <row r="617" spans="1:45" ht="21" customHeight="1">
      <c r="I617" s="952">
        <f t="shared" si="146"/>
        <v>1</v>
      </c>
      <c r="J617" s="941">
        <f t="shared" si="147"/>
        <v>9</v>
      </c>
      <c r="K617" s="1030">
        <f t="shared" si="152"/>
        <v>6</v>
      </c>
      <c r="L617" s="1044"/>
      <c r="M617" s="1044"/>
      <c r="N617" s="1052">
        <f t="shared" si="153"/>
        <v>0</v>
      </c>
      <c r="O617" s="1053"/>
      <c r="P617" s="1053"/>
      <c r="Q617" s="1054">
        <f t="shared" si="150"/>
        <v>0</v>
      </c>
      <c r="R617" s="1054">
        <f t="shared" si="151"/>
        <v>0</v>
      </c>
      <c r="S617" s="1047"/>
      <c r="T617" s="1048"/>
      <c r="U617" s="941">
        <f t="shared" si="148"/>
        <v>9</v>
      </c>
      <c r="V617" s="968" t="s">
        <v>832</v>
      </c>
      <c r="W617" s="1056">
        <f>SUM(W609:W616)</f>
        <v>42.55</v>
      </c>
      <c r="X617" s="1056">
        <f>SUM(X609:X616)</f>
        <v>1.2</v>
      </c>
      <c r="Y617" s="1056">
        <f>SUM(Y609:Y616)</f>
        <v>1.2</v>
      </c>
      <c r="Z617" s="1057"/>
      <c r="AA617" s="1058"/>
      <c r="AB617" s="1056">
        <f>SUM(AB609:AB616)</f>
        <v>3000</v>
      </c>
      <c r="AC617" s="1059"/>
      <c r="AD617" s="1060"/>
      <c r="AE617" s="1061"/>
      <c r="AF617" s="565"/>
      <c r="AG617" s="565"/>
      <c r="AH617" s="565"/>
      <c r="AI617" s="565"/>
      <c r="AJ617" s="565"/>
      <c r="AM617" s="565"/>
      <c r="AN617" s="963"/>
      <c r="AO617" s="963"/>
      <c r="AP617" s="963"/>
    </row>
    <row r="618" spans="1:45" s="819" customFormat="1" ht="21" customHeight="1" thickBot="1">
      <c r="A618" s="372"/>
      <c r="B618" s="372"/>
      <c r="C618" s="372"/>
      <c r="D618" s="372"/>
      <c r="E618" s="372"/>
      <c r="F618" s="372"/>
      <c r="G618" s="372"/>
      <c r="H618" s="167"/>
      <c r="I618" s="952">
        <f t="shared" si="146"/>
        <v>1</v>
      </c>
      <c r="J618" s="941">
        <f t="shared" si="147"/>
        <v>9</v>
      </c>
      <c r="K618" s="1030">
        <f t="shared" si="152"/>
        <v>7</v>
      </c>
      <c r="L618" s="1044"/>
      <c r="M618" s="1044"/>
      <c r="N618" s="1052">
        <f t="shared" si="153"/>
        <v>0</v>
      </c>
      <c r="O618" s="1053"/>
      <c r="P618" s="1053"/>
      <c r="Q618" s="1054">
        <f t="shared" si="150"/>
        <v>0</v>
      </c>
      <c r="R618" s="1054">
        <f t="shared" si="151"/>
        <v>0</v>
      </c>
      <c r="S618" s="1047"/>
      <c r="T618" s="1048"/>
      <c r="U618" s="941">
        <f t="shared" si="148"/>
        <v>9</v>
      </c>
      <c r="V618" s="1062" t="s">
        <v>889</v>
      </c>
      <c r="W618" s="1063"/>
      <c r="X618" s="1063"/>
      <c r="Y618" s="1063"/>
      <c r="Z618" s="1063"/>
      <c r="AA618" s="1064"/>
      <c r="AB618" s="1063">
        <f>IF(AB617&gt;0,ROUND(AB617/COUNTA(AB609:AB616),0),)</f>
        <v>3000</v>
      </c>
      <c r="AC618" s="1065"/>
      <c r="AD618" s="1066"/>
      <c r="AE618" s="1061"/>
      <c r="AF618" s="1061"/>
      <c r="AG618" s="1061"/>
      <c r="AH618" s="565"/>
      <c r="AI618" s="565"/>
      <c r="AJ618" s="565"/>
      <c r="AK618" s="565"/>
      <c r="AL618" s="565"/>
      <c r="AM618" s="565"/>
      <c r="AN618" s="963"/>
      <c r="AO618" s="963"/>
      <c r="AP618" s="963"/>
      <c r="AQ618" s="951"/>
      <c r="AR618" s="951"/>
      <c r="AS618" s="951"/>
    </row>
    <row r="619" spans="1:45" ht="21" customHeight="1">
      <c r="I619" s="952">
        <f t="shared" si="146"/>
        <v>1</v>
      </c>
      <c r="J619" s="941">
        <f t="shared" si="147"/>
        <v>9</v>
      </c>
      <c r="K619" s="1030">
        <f t="shared" si="152"/>
        <v>8</v>
      </c>
      <c r="L619" s="1044"/>
      <c r="M619" s="1044"/>
      <c r="N619" s="1052">
        <f t="shared" ref="N619:N625" si="154">IF(O619+P619&gt;0,$W$527,)</f>
        <v>0</v>
      </c>
      <c r="O619" s="1053"/>
      <c r="P619" s="1053"/>
      <c r="Q619" s="1054">
        <f t="shared" si="150"/>
        <v>0</v>
      </c>
      <c r="R619" s="1054">
        <f t="shared" si="151"/>
        <v>0</v>
      </c>
      <c r="S619" s="1047"/>
      <c r="T619" s="1048"/>
      <c r="U619" s="941">
        <f t="shared" si="148"/>
        <v>9</v>
      </c>
      <c r="V619" s="565"/>
      <c r="W619" s="565"/>
      <c r="X619" s="565"/>
      <c r="Y619" s="565"/>
      <c r="Z619" s="565"/>
      <c r="AA619" s="1067"/>
      <c r="AB619" s="565"/>
      <c r="AC619" s="565"/>
      <c r="AD619" s="565"/>
      <c r="AE619" s="1061"/>
      <c r="AF619" s="1061"/>
      <c r="AG619" s="1061"/>
      <c r="AH619" s="565"/>
      <c r="AI619" s="565"/>
      <c r="AJ619" s="565"/>
      <c r="AK619" s="565"/>
      <c r="AL619" s="565"/>
      <c r="AM619" s="565"/>
      <c r="AN619" s="963"/>
      <c r="AO619" s="963"/>
      <c r="AP619" s="963"/>
    </row>
    <row r="620" spans="1:45" ht="21" customHeight="1">
      <c r="I620" s="952">
        <f t="shared" si="146"/>
        <v>1</v>
      </c>
      <c r="J620" s="941">
        <f t="shared" si="147"/>
        <v>9</v>
      </c>
      <c r="K620" s="1030">
        <f t="shared" si="152"/>
        <v>9</v>
      </c>
      <c r="L620" s="1044"/>
      <c r="M620" s="1044"/>
      <c r="N620" s="1052">
        <f t="shared" si="154"/>
        <v>0</v>
      </c>
      <c r="O620" s="1053"/>
      <c r="P620" s="1053"/>
      <c r="Q620" s="1054">
        <f t="shared" si="150"/>
        <v>0</v>
      </c>
      <c r="R620" s="1054">
        <f t="shared" si="151"/>
        <v>0</v>
      </c>
      <c r="S620" s="1047"/>
      <c r="T620" s="1048"/>
      <c r="U620" s="941">
        <f t="shared" si="148"/>
        <v>9</v>
      </c>
      <c r="V620" s="565"/>
      <c r="W620" s="565"/>
      <c r="X620" s="565"/>
      <c r="Y620" s="565"/>
      <c r="Z620" s="565"/>
      <c r="AA620" s="1067"/>
      <c r="AB620" s="565"/>
      <c r="AC620" s="565"/>
      <c r="AD620" s="565"/>
      <c r="AE620" s="1061"/>
      <c r="AF620" s="1061"/>
      <c r="AG620" s="1061"/>
      <c r="AH620" s="565"/>
      <c r="AI620" s="565"/>
      <c r="AJ620" s="565"/>
      <c r="AK620" s="565"/>
      <c r="AL620" s="565"/>
      <c r="AM620" s="565"/>
      <c r="AN620" s="963"/>
      <c r="AO620" s="963"/>
      <c r="AP620" s="963"/>
    </row>
    <row r="621" spans="1:45" ht="21" customHeight="1">
      <c r="I621" s="952">
        <f t="shared" si="146"/>
        <v>1</v>
      </c>
      <c r="J621" s="941">
        <f t="shared" si="147"/>
        <v>9</v>
      </c>
      <c r="K621" s="1030">
        <f t="shared" si="152"/>
        <v>10</v>
      </c>
      <c r="L621" s="1044"/>
      <c r="M621" s="1044"/>
      <c r="N621" s="1052">
        <f t="shared" si="154"/>
        <v>0</v>
      </c>
      <c r="O621" s="1053"/>
      <c r="P621" s="1053"/>
      <c r="Q621" s="1054">
        <f t="shared" si="150"/>
        <v>0</v>
      </c>
      <c r="R621" s="1054">
        <f t="shared" si="151"/>
        <v>0</v>
      </c>
      <c r="S621" s="1047"/>
      <c r="T621" s="1048"/>
      <c r="U621" s="941">
        <f t="shared" si="148"/>
        <v>9</v>
      </c>
      <c r="V621" s="565"/>
      <c r="W621" s="565"/>
      <c r="X621" s="565"/>
      <c r="Y621" s="565"/>
      <c r="Z621" s="565"/>
      <c r="AA621" s="1067"/>
      <c r="AB621" s="565"/>
      <c r="AC621" s="565"/>
      <c r="AD621" s="565"/>
      <c r="AE621" s="1061"/>
      <c r="AF621" s="1061"/>
      <c r="AG621" s="1061"/>
      <c r="AH621" s="565"/>
      <c r="AI621" s="565"/>
      <c r="AJ621" s="565"/>
      <c r="AK621" s="565"/>
      <c r="AL621" s="565"/>
      <c r="AM621" s="565"/>
      <c r="AN621" s="963"/>
      <c r="AO621" s="963"/>
      <c r="AP621" s="963"/>
    </row>
    <row r="622" spans="1:45" ht="21" customHeight="1">
      <c r="I622" s="952">
        <f t="shared" si="146"/>
        <v>1</v>
      </c>
      <c r="J622" s="941">
        <f t="shared" si="147"/>
        <v>9</v>
      </c>
      <c r="K622" s="1030">
        <f t="shared" si="152"/>
        <v>11</v>
      </c>
      <c r="L622" s="1044"/>
      <c r="M622" s="1044"/>
      <c r="N622" s="1052">
        <f t="shared" si="154"/>
        <v>0</v>
      </c>
      <c r="O622" s="1053"/>
      <c r="P622" s="1053"/>
      <c r="Q622" s="1054">
        <f t="shared" si="150"/>
        <v>0</v>
      </c>
      <c r="R622" s="1054">
        <f t="shared" si="151"/>
        <v>0</v>
      </c>
      <c r="S622" s="1047"/>
      <c r="T622" s="1048"/>
      <c r="U622" s="941">
        <f t="shared" si="148"/>
        <v>9</v>
      </c>
      <c r="V622" s="565"/>
      <c r="W622" s="565"/>
      <c r="X622" s="565"/>
      <c r="Y622" s="565"/>
      <c r="Z622" s="565"/>
      <c r="AA622" s="1067"/>
      <c r="AB622" s="565"/>
      <c r="AC622" s="565"/>
      <c r="AD622" s="565"/>
      <c r="AE622" s="1061"/>
      <c r="AF622" s="1061"/>
      <c r="AG622" s="1061"/>
      <c r="AH622" s="565"/>
      <c r="AI622" s="565"/>
      <c r="AJ622" s="565"/>
      <c r="AK622" s="565"/>
      <c r="AL622" s="565"/>
      <c r="AM622" s="565"/>
      <c r="AN622" s="963"/>
      <c r="AO622" s="963"/>
      <c r="AP622" s="963"/>
    </row>
    <row r="623" spans="1:45" ht="21" customHeight="1">
      <c r="I623" s="952">
        <f t="shared" si="146"/>
        <v>1</v>
      </c>
      <c r="J623" s="941">
        <f t="shared" si="147"/>
        <v>9</v>
      </c>
      <c r="K623" s="1030">
        <f t="shared" si="152"/>
        <v>12</v>
      </c>
      <c r="L623" s="1044"/>
      <c r="M623" s="1044"/>
      <c r="N623" s="1052">
        <f t="shared" si="154"/>
        <v>0</v>
      </c>
      <c r="O623" s="1053"/>
      <c r="P623" s="1053"/>
      <c r="Q623" s="1054">
        <f t="shared" si="150"/>
        <v>0</v>
      </c>
      <c r="R623" s="1054">
        <f t="shared" si="151"/>
        <v>0</v>
      </c>
      <c r="S623" s="1047"/>
      <c r="T623" s="1048"/>
      <c r="U623" s="941">
        <f t="shared" si="148"/>
        <v>9</v>
      </c>
      <c r="V623" s="565"/>
      <c r="W623" s="565"/>
      <c r="X623" s="565"/>
      <c r="Y623" s="565"/>
      <c r="Z623" s="565"/>
      <c r="AA623" s="1067"/>
      <c r="AB623" s="565"/>
      <c r="AC623" s="565"/>
      <c r="AD623" s="565"/>
      <c r="AE623" s="1061"/>
      <c r="AF623" s="1061"/>
      <c r="AG623" s="1061"/>
      <c r="AH623" s="565"/>
      <c r="AI623" s="565"/>
      <c r="AJ623" s="565"/>
      <c r="AK623" s="565"/>
      <c r="AL623" s="565"/>
      <c r="AM623" s="565"/>
      <c r="AN623" s="963"/>
      <c r="AO623" s="963"/>
      <c r="AP623" s="963"/>
    </row>
    <row r="624" spans="1:45" ht="21" customHeight="1">
      <c r="I624" s="952">
        <f t="shared" si="146"/>
        <v>1</v>
      </c>
      <c r="J624" s="941">
        <f t="shared" si="147"/>
        <v>9</v>
      </c>
      <c r="K624" s="1030">
        <f t="shared" si="152"/>
        <v>13</v>
      </c>
      <c r="L624" s="1044"/>
      <c r="M624" s="1044"/>
      <c r="N624" s="1052">
        <f t="shared" si="154"/>
        <v>0</v>
      </c>
      <c r="O624" s="1053"/>
      <c r="P624" s="1053"/>
      <c r="Q624" s="1054">
        <f t="shared" si="150"/>
        <v>0</v>
      </c>
      <c r="R624" s="1054">
        <f t="shared" si="151"/>
        <v>0</v>
      </c>
      <c r="S624" s="1047"/>
      <c r="T624" s="1048"/>
      <c r="U624" s="941">
        <f t="shared" si="148"/>
        <v>9</v>
      </c>
      <c r="V624" s="565"/>
      <c r="W624" s="565"/>
      <c r="X624" s="565"/>
      <c r="Y624" s="565"/>
      <c r="Z624" s="565"/>
      <c r="AA624" s="1067"/>
      <c r="AB624" s="565"/>
      <c r="AC624" s="565"/>
      <c r="AD624" s="565"/>
      <c r="AE624" s="1061"/>
      <c r="AF624" s="1061"/>
      <c r="AG624" s="1061"/>
      <c r="AH624" s="565"/>
      <c r="AI624" s="565"/>
      <c r="AJ624" s="565"/>
      <c r="AK624" s="565"/>
      <c r="AL624" s="565"/>
      <c r="AM624" s="565"/>
      <c r="AN624" s="963"/>
      <c r="AO624" s="963"/>
      <c r="AP624" s="963"/>
    </row>
    <row r="625" spans="1:42" ht="21" customHeight="1">
      <c r="I625" s="952">
        <f t="shared" si="146"/>
        <v>1</v>
      </c>
      <c r="J625" s="941">
        <f t="shared" si="147"/>
        <v>9</v>
      </c>
      <c r="K625" s="1090">
        <f t="shared" si="152"/>
        <v>14</v>
      </c>
      <c r="L625" s="1044"/>
      <c r="M625" s="1044"/>
      <c r="N625" s="1091">
        <f t="shared" si="154"/>
        <v>0</v>
      </c>
      <c r="O625" s="1092"/>
      <c r="P625" s="1092"/>
      <c r="Q625" s="1093">
        <f t="shared" si="150"/>
        <v>0</v>
      </c>
      <c r="R625" s="1093">
        <f t="shared" si="151"/>
        <v>0</v>
      </c>
      <c r="S625" s="1094"/>
      <c r="T625" s="1095"/>
      <c r="U625" s="941">
        <f t="shared" si="148"/>
        <v>9</v>
      </c>
      <c r="V625" s="565"/>
      <c r="W625" s="565"/>
      <c r="X625" s="565"/>
      <c r="Y625" s="565"/>
      <c r="Z625" s="565"/>
      <c r="AA625" s="1067"/>
      <c r="AB625" s="565"/>
      <c r="AC625" s="565"/>
      <c r="AD625" s="565"/>
      <c r="AE625" s="1061"/>
      <c r="AF625" s="1061"/>
      <c r="AG625" s="1061"/>
      <c r="AH625" s="565"/>
      <c r="AI625" s="565"/>
      <c r="AJ625" s="565"/>
      <c r="AK625" s="565"/>
      <c r="AL625" s="565"/>
      <c r="AM625" s="565"/>
      <c r="AN625" s="963"/>
      <c r="AO625" s="963"/>
      <c r="AP625" s="963"/>
    </row>
    <row r="626" spans="1:42" s="253" customFormat="1" ht="21" hidden="1" customHeight="1">
      <c r="A626" s="252"/>
      <c r="B626" s="252"/>
      <c r="C626" s="252"/>
      <c r="D626" s="252"/>
      <c r="E626" s="252"/>
      <c r="F626" s="252"/>
      <c r="G626" s="252"/>
      <c r="I626" s="265">
        <f>IF((O$553+P$553)&gt;0,1,0)</f>
        <v>0</v>
      </c>
      <c r="J626" s="255">
        <f t="shared" ref="J626:J665" si="155">IF($Q$529&gt;0,9,)</f>
        <v>9</v>
      </c>
      <c r="K626" s="2439" t="s">
        <v>942</v>
      </c>
      <c r="L626" s="2441" t="s">
        <v>943</v>
      </c>
      <c r="M626" s="2443" t="s">
        <v>944</v>
      </c>
      <c r="N626" s="2443" t="s">
        <v>945</v>
      </c>
      <c r="O626" s="2445" t="s">
        <v>946</v>
      </c>
      <c r="P626" s="2445"/>
      <c r="Q626" s="2445" t="s">
        <v>947</v>
      </c>
      <c r="R626" s="2445"/>
      <c r="S626" s="2446" t="s">
        <v>948</v>
      </c>
      <c r="T626" s="2448" t="s">
        <v>949</v>
      </c>
      <c r="U626" s="255">
        <f t="shared" ref="U626:U665" si="156">IF($Q$529&gt;0,9,)</f>
        <v>9</v>
      </c>
      <c r="V626" s="169"/>
      <c r="W626" s="169"/>
      <c r="X626" s="169"/>
      <c r="Y626" s="169"/>
      <c r="Z626" s="169"/>
      <c r="AA626" s="378"/>
      <c r="AB626" s="169"/>
      <c r="AC626" s="169"/>
      <c r="AD626" s="169"/>
      <c r="AE626" s="371"/>
      <c r="AF626" s="371"/>
      <c r="AG626" s="371"/>
      <c r="AH626" s="169"/>
      <c r="AI626" s="169"/>
      <c r="AJ626" s="169"/>
      <c r="AK626" s="169"/>
      <c r="AL626" s="169"/>
      <c r="AM626" s="169"/>
      <c r="AN626" s="176"/>
      <c r="AO626" s="176"/>
      <c r="AP626" s="176"/>
    </row>
    <row r="627" spans="1:42" s="253" customFormat="1" ht="21" hidden="1" customHeight="1">
      <c r="A627" s="252"/>
      <c r="B627" s="252"/>
      <c r="C627" s="252"/>
      <c r="D627" s="252"/>
      <c r="E627" s="252"/>
      <c r="F627" s="252"/>
      <c r="G627" s="252"/>
      <c r="I627" s="265">
        <f t="shared" ref="I627:I650" si="157">IF((O$553+P$553)&gt;0,1,0)</f>
        <v>0</v>
      </c>
      <c r="J627" s="255">
        <f t="shared" si="155"/>
        <v>9</v>
      </c>
      <c r="K627" s="2440"/>
      <c r="L627" s="2442"/>
      <c r="M627" s="2444"/>
      <c r="N627" s="2444"/>
      <c r="O627" s="538" t="s">
        <v>786</v>
      </c>
      <c r="P627" s="335" t="s">
        <v>787</v>
      </c>
      <c r="Q627" s="335" t="s">
        <v>786</v>
      </c>
      <c r="R627" s="336" t="s">
        <v>787</v>
      </c>
      <c r="S627" s="2447"/>
      <c r="T627" s="2449"/>
      <c r="U627" s="255">
        <f t="shared" si="156"/>
        <v>9</v>
      </c>
      <c r="V627" s="169"/>
      <c r="W627" s="169"/>
      <c r="X627" s="169"/>
      <c r="Y627" s="169"/>
      <c r="Z627" s="169"/>
      <c r="AA627" s="378"/>
      <c r="AB627" s="169"/>
      <c r="AC627" s="169"/>
      <c r="AD627" s="169"/>
      <c r="AE627" s="371"/>
      <c r="AF627" s="371"/>
      <c r="AG627" s="371"/>
      <c r="AH627" s="169"/>
      <c r="AI627" s="169"/>
      <c r="AJ627" s="169"/>
      <c r="AK627" s="169"/>
      <c r="AL627" s="169"/>
      <c r="AM627" s="169"/>
      <c r="AN627" s="176"/>
      <c r="AO627" s="176"/>
      <c r="AP627" s="176"/>
    </row>
    <row r="628" spans="1:42" s="253" customFormat="1" ht="21" hidden="1" customHeight="1">
      <c r="A628" s="252"/>
      <c r="B628" s="252"/>
      <c r="C628" s="252"/>
      <c r="D628" s="252"/>
      <c r="E628" s="252"/>
      <c r="F628" s="252"/>
      <c r="G628" s="252"/>
      <c r="I628" s="265">
        <f t="shared" si="157"/>
        <v>0</v>
      </c>
      <c r="J628" s="255">
        <f t="shared" si="155"/>
        <v>9</v>
      </c>
      <c r="K628" s="537">
        <f>+K100+1</f>
        <v>15</v>
      </c>
      <c r="L628" s="356"/>
      <c r="M628" s="356"/>
      <c r="N628" s="357">
        <f t="shared" ref="N628:N650" si="158">IF(O628+P628&gt;0,$W$527,)</f>
        <v>0</v>
      </c>
      <c r="O628" s="358"/>
      <c r="P628" s="358"/>
      <c r="Q628" s="359">
        <f t="shared" ref="Q628:Q650" si="159">ROUND(O628*50,0)</f>
        <v>0</v>
      </c>
      <c r="R628" s="359">
        <f t="shared" ref="R628:R650" si="160">ROUND(P628*50,0)</f>
        <v>0</v>
      </c>
      <c r="S628" s="360"/>
      <c r="T628" s="361"/>
      <c r="U628" s="255">
        <f t="shared" si="156"/>
        <v>9</v>
      </c>
      <c r="V628" s="169"/>
      <c r="W628" s="169"/>
      <c r="X628" s="169"/>
      <c r="Y628" s="169"/>
      <c r="Z628" s="169"/>
      <c r="AA628" s="378"/>
      <c r="AB628" s="169"/>
      <c r="AC628" s="169"/>
      <c r="AD628" s="169"/>
      <c r="AE628" s="371"/>
      <c r="AF628" s="371"/>
      <c r="AG628" s="371"/>
      <c r="AH628" s="169"/>
      <c r="AI628" s="169"/>
      <c r="AJ628" s="169"/>
      <c r="AK628" s="169"/>
      <c r="AL628" s="169"/>
      <c r="AM628" s="169"/>
      <c r="AN628" s="176"/>
      <c r="AO628" s="176"/>
      <c r="AP628" s="176"/>
    </row>
    <row r="629" spans="1:42" s="253" customFormat="1" ht="21" hidden="1" customHeight="1">
      <c r="A629" s="252"/>
      <c r="B629" s="252"/>
      <c r="C629" s="252"/>
      <c r="D629" s="252"/>
      <c r="E629" s="252"/>
      <c r="F629" s="252"/>
      <c r="G629" s="252"/>
      <c r="I629" s="265">
        <f t="shared" si="157"/>
        <v>0</v>
      </c>
      <c r="J629" s="255">
        <f t="shared" si="155"/>
        <v>9</v>
      </c>
      <c r="K629" s="537">
        <f t="shared" ref="K629:K650" si="161">+K628+1</f>
        <v>16</v>
      </c>
      <c r="L629" s="356"/>
      <c r="M629" s="356"/>
      <c r="N629" s="357">
        <f t="shared" si="158"/>
        <v>0</v>
      </c>
      <c r="O629" s="358"/>
      <c r="P629" s="358"/>
      <c r="Q629" s="359">
        <f t="shared" si="159"/>
        <v>0</v>
      </c>
      <c r="R629" s="359">
        <f t="shared" si="160"/>
        <v>0</v>
      </c>
      <c r="S629" s="360"/>
      <c r="T629" s="361"/>
      <c r="U629" s="255">
        <f t="shared" si="156"/>
        <v>9</v>
      </c>
      <c r="V629" s="169"/>
      <c r="W629" s="169"/>
      <c r="X629" s="169"/>
      <c r="Y629" s="169"/>
      <c r="Z629" s="169"/>
      <c r="AA629" s="378"/>
      <c r="AB629" s="169"/>
      <c r="AC629" s="169"/>
      <c r="AD629" s="169"/>
      <c r="AE629" s="371"/>
      <c r="AF629" s="371"/>
      <c r="AG629" s="371"/>
      <c r="AH629" s="169"/>
      <c r="AI629" s="169"/>
      <c r="AJ629" s="169"/>
      <c r="AK629" s="169"/>
      <c r="AL629" s="169"/>
      <c r="AM629" s="169"/>
      <c r="AN629" s="176"/>
      <c r="AO629" s="176"/>
      <c r="AP629" s="176"/>
    </row>
    <row r="630" spans="1:42" s="253" customFormat="1" ht="21" hidden="1" customHeight="1">
      <c r="A630" s="252"/>
      <c r="B630" s="252"/>
      <c r="C630" s="252"/>
      <c r="D630" s="252"/>
      <c r="E630" s="252"/>
      <c r="F630" s="252"/>
      <c r="G630" s="252"/>
      <c r="I630" s="265">
        <f t="shared" si="157"/>
        <v>0</v>
      </c>
      <c r="J630" s="255">
        <f t="shared" si="155"/>
        <v>9</v>
      </c>
      <c r="K630" s="537">
        <f t="shared" si="161"/>
        <v>17</v>
      </c>
      <c r="L630" s="356"/>
      <c r="M630" s="356"/>
      <c r="N630" s="357">
        <f t="shared" si="158"/>
        <v>0</v>
      </c>
      <c r="O630" s="358"/>
      <c r="P630" s="358"/>
      <c r="Q630" s="359">
        <f t="shared" si="159"/>
        <v>0</v>
      </c>
      <c r="R630" s="359">
        <f t="shared" si="160"/>
        <v>0</v>
      </c>
      <c r="S630" s="360"/>
      <c r="T630" s="361"/>
      <c r="U630" s="255">
        <f t="shared" si="156"/>
        <v>9</v>
      </c>
      <c r="V630" s="169"/>
      <c r="W630" s="169"/>
      <c r="X630" s="169"/>
      <c r="Y630" s="169"/>
      <c r="Z630" s="169"/>
      <c r="AA630" s="378"/>
      <c r="AB630" s="169"/>
      <c r="AC630" s="169"/>
      <c r="AD630" s="169"/>
      <c r="AE630" s="371"/>
      <c r="AF630" s="371"/>
      <c r="AG630" s="371"/>
      <c r="AH630" s="169"/>
      <c r="AI630" s="169"/>
      <c r="AJ630" s="169"/>
      <c r="AK630" s="169"/>
      <c r="AL630" s="169"/>
      <c r="AM630" s="169"/>
      <c r="AN630" s="176"/>
      <c r="AO630" s="176"/>
      <c r="AP630" s="176"/>
    </row>
    <row r="631" spans="1:42" s="253" customFormat="1" ht="21" hidden="1" customHeight="1">
      <c r="A631" s="252"/>
      <c r="B631" s="252"/>
      <c r="C631" s="252"/>
      <c r="D631" s="252"/>
      <c r="E631" s="252"/>
      <c r="F631" s="252"/>
      <c r="G631" s="252"/>
      <c r="I631" s="265">
        <f t="shared" si="157"/>
        <v>0</v>
      </c>
      <c r="J631" s="255">
        <f t="shared" si="155"/>
        <v>9</v>
      </c>
      <c r="K631" s="537">
        <f t="shared" si="161"/>
        <v>18</v>
      </c>
      <c r="L631" s="356"/>
      <c r="M631" s="356"/>
      <c r="N631" s="357">
        <f t="shared" si="158"/>
        <v>0</v>
      </c>
      <c r="O631" s="358"/>
      <c r="P631" s="358"/>
      <c r="Q631" s="359">
        <f t="shared" si="159"/>
        <v>0</v>
      </c>
      <c r="R631" s="359">
        <f t="shared" si="160"/>
        <v>0</v>
      </c>
      <c r="S631" s="360"/>
      <c r="T631" s="361"/>
      <c r="U631" s="255">
        <f t="shared" si="156"/>
        <v>9</v>
      </c>
      <c r="V631" s="169"/>
      <c r="W631" s="169"/>
      <c r="X631" s="169"/>
      <c r="Y631" s="169"/>
      <c r="Z631" s="169"/>
      <c r="AA631" s="378"/>
      <c r="AB631" s="169"/>
      <c r="AC631" s="169"/>
      <c r="AD631" s="169"/>
      <c r="AE631" s="371"/>
      <c r="AF631" s="371"/>
      <c r="AG631" s="371"/>
      <c r="AH631" s="169"/>
      <c r="AI631" s="169"/>
      <c r="AJ631" s="169"/>
      <c r="AK631" s="169"/>
      <c r="AL631" s="169"/>
      <c r="AM631" s="169"/>
      <c r="AN631" s="176"/>
      <c r="AO631" s="176"/>
      <c r="AP631" s="176"/>
    </row>
    <row r="632" spans="1:42" s="253" customFormat="1" ht="21" hidden="1" customHeight="1">
      <c r="A632" s="252"/>
      <c r="B632" s="252"/>
      <c r="C632" s="252"/>
      <c r="D632" s="252"/>
      <c r="E632" s="252"/>
      <c r="F632" s="252"/>
      <c r="G632" s="252"/>
      <c r="I632" s="265">
        <f t="shared" si="157"/>
        <v>0</v>
      </c>
      <c r="J632" s="255">
        <f t="shared" si="155"/>
        <v>9</v>
      </c>
      <c r="K632" s="537">
        <f t="shared" si="161"/>
        <v>19</v>
      </c>
      <c r="L632" s="356"/>
      <c r="M632" s="356"/>
      <c r="N632" s="357">
        <f t="shared" si="158"/>
        <v>0</v>
      </c>
      <c r="O632" s="358"/>
      <c r="P632" s="358"/>
      <c r="Q632" s="359">
        <f t="shared" si="159"/>
        <v>0</v>
      </c>
      <c r="R632" s="359">
        <f t="shared" si="160"/>
        <v>0</v>
      </c>
      <c r="S632" s="360"/>
      <c r="T632" s="361"/>
      <c r="U632" s="255">
        <f t="shared" si="156"/>
        <v>9</v>
      </c>
      <c r="V632" s="169"/>
      <c r="W632" s="169"/>
      <c r="X632" s="169"/>
      <c r="Y632" s="169"/>
      <c r="Z632" s="169"/>
      <c r="AA632" s="378"/>
      <c r="AB632" s="169"/>
      <c r="AC632" s="169"/>
      <c r="AD632" s="169"/>
      <c r="AE632" s="371"/>
      <c r="AF632" s="371"/>
      <c r="AG632" s="371"/>
      <c r="AH632" s="169"/>
      <c r="AI632" s="169"/>
      <c r="AJ632" s="169"/>
      <c r="AK632" s="169"/>
      <c r="AL632" s="169"/>
      <c r="AM632" s="169"/>
      <c r="AN632" s="176"/>
      <c r="AO632" s="176"/>
      <c r="AP632" s="176"/>
    </row>
    <row r="633" spans="1:42" s="253" customFormat="1" ht="21" hidden="1" customHeight="1">
      <c r="A633" s="252"/>
      <c r="B633" s="252"/>
      <c r="C633" s="252"/>
      <c r="D633" s="252"/>
      <c r="E633" s="252"/>
      <c r="F633" s="252"/>
      <c r="G633" s="252"/>
      <c r="I633" s="265">
        <f t="shared" si="157"/>
        <v>0</v>
      </c>
      <c r="J633" s="255">
        <f t="shared" si="155"/>
        <v>9</v>
      </c>
      <c r="K633" s="537">
        <f t="shared" si="161"/>
        <v>20</v>
      </c>
      <c r="L633" s="356"/>
      <c r="M633" s="356"/>
      <c r="N633" s="357">
        <f t="shared" si="158"/>
        <v>0</v>
      </c>
      <c r="O633" s="358"/>
      <c r="P633" s="358"/>
      <c r="Q633" s="359">
        <f t="shared" si="159"/>
        <v>0</v>
      </c>
      <c r="R633" s="359">
        <f t="shared" si="160"/>
        <v>0</v>
      </c>
      <c r="S633" s="360"/>
      <c r="T633" s="361"/>
      <c r="U633" s="255">
        <f t="shared" si="156"/>
        <v>9</v>
      </c>
      <c r="V633" s="169"/>
      <c r="W633" s="169"/>
      <c r="X633" s="169"/>
      <c r="Y633" s="169"/>
      <c r="Z633" s="169"/>
      <c r="AA633" s="378"/>
      <c r="AB633" s="169"/>
      <c r="AC633" s="169"/>
      <c r="AD633" s="169"/>
      <c r="AE633" s="371"/>
      <c r="AF633" s="371"/>
      <c r="AG633" s="371"/>
      <c r="AH633" s="169"/>
      <c r="AI633" s="169"/>
      <c r="AJ633" s="169"/>
      <c r="AK633" s="169"/>
      <c r="AL633" s="169"/>
      <c r="AM633" s="169"/>
      <c r="AN633" s="176"/>
      <c r="AO633" s="176"/>
      <c r="AP633" s="176"/>
    </row>
    <row r="634" spans="1:42" s="253" customFormat="1" ht="21" hidden="1" customHeight="1">
      <c r="A634" s="252"/>
      <c r="B634" s="252"/>
      <c r="C634" s="252"/>
      <c r="D634" s="252"/>
      <c r="E634" s="252"/>
      <c r="F634" s="252"/>
      <c r="G634" s="252"/>
      <c r="I634" s="265">
        <f t="shared" si="157"/>
        <v>0</v>
      </c>
      <c r="J634" s="255">
        <f t="shared" si="155"/>
        <v>9</v>
      </c>
      <c r="K634" s="537">
        <f t="shared" si="161"/>
        <v>21</v>
      </c>
      <c r="L634" s="356"/>
      <c r="M634" s="356"/>
      <c r="N634" s="357">
        <f t="shared" si="158"/>
        <v>0</v>
      </c>
      <c r="O634" s="358"/>
      <c r="P634" s="358"/>
      <c r="Q634" s="359">
        <f t="shared" si="159"/>
        <v>0</v>
      </c>
      <c r="R634" s="359">
        <f t="shared" si="160"/>
        <v>0</v>
      </c>
      <c r="S634" s="360"/>
      <c r="T634" s="361"/>
      <c r="U634" s="255">
        <f t="shared" si="156"/>
        <v>9</v>
      </c>
      <c r="V634" s="169"/>
      <c r="W634" s="169"/>
      <c r="X634" s="169"/>
      <c r="Y634" s="169"/>
      <c r="Z634" s="169"/>
      <c r="AA634" s="378"/>
      <c r="AB634" s="169"/>
      <c r="AC634" s="169"/>
      <c r="AD634" s="169"/>
      <c r="AE634" s="371"/>
      <c r="AF634" s="371"/>
      <c r="AG634" s="371"/>
      <c r="AH634" s="169"/>
      <c r="AI634" s="169"/>
      <c r="AJ634" s="169"/>
      <c r="AK634" s="169"/>
      <c r="AL634" s="169"/>
      <c r="AM634" s="169"/>
      <c r="AN634" s="176"/>
      <c r="AO634" s="176"/>
      <c r="AP634" s="176"/>
    </row>
    <row r="635" spans="1:42" s="253" customFormat="1" ht="21" hidden="1" customHeight="1">
      <c r="A635" s="252"/>
      <c r="B635" s="252"/>
      <c r="C635" s="252"/>
      <c r="D635" s="252"/>
      <c r="E635" s="252"/>
      <c r="F635" s="252"/>
      <c r="G635" s="252"/>
      <c r="I635" s="265">
        <f t="shared" si="157"/>
        <v>0</v>
      </c>
      <c r="J635" s="255">
        <f t="shared" si="155"/>
        <v>9</v>
      </c>
      <c r="K635" s="537">
        <f t="shared" si="161"/>
        <v>22</v>
      </c>
      <c r="L635" s="356"/>
      <c r="M635" s="356"/>
      <c r="N635" s="357">
        <f t="shared" si="158"/>
        <v>0</v>
      </c>
      <c r="O635" s="358"/>
      <c r="P635" s="358"/>
      <c r="Q635" s="359">
        <f t="shared" si="159"/>
        <v>0</v>
      </c>
      <c r="R635" s="359">
        <f t="shared" si="160"/>
        <v>0</v>
      </c>
      <c r="S635" s="360"/>
      <c r="T635" s="361"/>
      <c r="U635" s="255">
        <f t="shared" si="156"/>
        <v>9</v>
      </c>
      <c r="V635" s="169"/>
      <c r="W635" s="169"/>
      <c r="X635" s="169"/>
      <c r="Y635" s="169"/>
      <c r="Z635" s="169"/>
      <c r="AA635" s="378"/>
      <c r="AB635" s="169"/>
      <c r="AC635" s="169"/>
      <c r="AD635" s="169"/>
      <c r="AE635" s="371"/>
      <c r="AF635" s="371"/>
      <c r="AG635" s="371"/>
      <c r="AH635" s="169"/>
      <c r="AI635" s="169"/>
      <c r="AJ635" s="169"/>
      <c r="AK635" s="169"/>
      <c r="AL635" s="169"/>
      <c r="AM635" s="169"/>
      <c r="AN635" s="176"/>
      <c r="AO635" s="176"/>
      <c r="AP635" s="176"/>
    </row>
    <row r="636" spans="1:42" s="253" customFormat="1" ht="21" hidden="1" customHeight="1">
      <c r="A636" s="252"/>
      <c r="B636" s="252"/>
      <c r="C636" s="252"/>
      <c r="D636" s="252"/>
      <c r="E636" s="252"/>
      <c r="F636" s="252"/>
      <c r="G636" s="252"/>
      <c r="I636" s="265">
        <f t="shared" si="157"/>
        <v>0</v>
      </c>
      <c r="J636" s="255">
        <f t="shared" si="155"/>
        <v>9</v>
      </c>
      <c r="K636" s="537">
        <f t="shared" si="161"/>
        <v>23</v>
      </c>
      <c r="L636" s="356"/>
      <c r="M636" s="356"/>
      <c r="N636" s="357">
        <f t="shared" si="158"/>
        <v>0</v>
      </c>
      <c r="O636" s="358"/>
      <c r="P636" s="358"/>
      <c r="Q636" s="359">
        <f t="shared" si="159"/>
        <v>0</v>
      </c>
      <c r="R636" s="359">
        <f t="shared" si="160"/>
        <v>0</v>
      </c>
      <c r="S636" s="360"/>
      <c r="T636" s="361"/>
      <c r="U636" s="255">
        <f t="shared" si="156"/>
        <v>9</v>
      </c>
      <c r="V636" s="169"/>
      <c r="W636" s="169"/>
      <c r="X636" s="169"/>
      <c r="Y636" s="169"/>
      <c r="Z636" s="169"/>
      <c r="AA636" s="378"/>
      <c r="AB636" s="169"/>
      <c r="AC636" s="169"/>
      <c r="AD636" s="169"/>
      <c r="AE636" s="371"/>
      <c r="AF636" s="371"/>
      <c r="AG636" s="371"/>
      <c r="AH636" s="169"/>
      <c r="AI636" s="169"/>
      <c r="AJ636" s="169"/>
      <c r="AK636" s="169"/>
      <c r="AL636" s="169"/>
      <c r="AM636" s="169"/>
      <c r="AN636" s="176"/>
      <c r="AO636" s="176"/>
      <c r="AP636" s="176"/>
    </row>
    <row r="637" spans="1:42" s="253" customFormat="1" ht="21" hidden="1" customHeight="1">
      <c r="A637" s="252"/>
      <c r="B637" s="252"/>
      <c r="C637" s="252"/>
      <c r="D637" s="252"/>
      <c r="E637" s="252"/>
      <c r="F637" s="252"/>
      <c r="G637" s="252"/>
      <c r="I637" s="265">
        <f t="shared" si="157"/>
        <v>0</v>
      </c>
      <c r="J637" s="255">
        <f t="shared" si="155"/>
        <v>9</v>
      </c>
      <c r="K637" s="537">
        <f t="shared" si="161"/>
        <v>24</v>
      </c>
      <c r="L637" s="356"/>
      <c r="M637" s="356"/>
      <c r="N637" s="357">
        <f t="shared" si="158"/>
        <v>0</v>
      </c>
      <c r="O637" s="358"/>
      <c r="P637" s="358"/>
      <c r="Q637" s="359">
        <f t="shared" si="159"/>
        <v>0</v>
      </c>
      <c r="R637" s="359">
        <f t="shared" si="160"/>
        <v>0</v>
      </c>
      <c r="S637" s="360"/>
      <c r="T637" s="361"/>
      <c r="U637" s="255">
        <f t="shared" si="156"/>
        <v>9</v>
      </c>
      <c r="V637" s="169"/>
      <c r="W637" s="169"/>
      <c r="X637" s="169"/>
      <c r="Y637" s="169"/>
      <c r="Z637" s="169"/>
      <c r="AA637" s="378"/>
      <c r="AB637" s="169"/>
      <c r="AC637" s="169"/>
      <c r="AD637" s="169"/>
      <c r="AE637" s="371"/>
      <c r="AF637" s="371"/>
      <c r="AG637" s="371"/>
      <c r="AH637" s="169"/>
      <c r="AI637" s="169"/>
      <c r="AJ637" s="169"/>
      <c r="AK637" s="169"/>
      <c r="AL637" s="169"/>
      <c r="AM637" s="169"/>
      <c r="AN637" s="176"/>
      <c r="AO637" s="176"/>
      <c r="AP637" s="176"/>
    </row>
    <row r="638" spans="1:42" s="253" customFormat="1" ht="21" hidden="1" customHeight="1">
      <c r="A638" s="252"/>
      <c r="B638" s="252"/>
      <c r="C638" s="252"/>
      <c r="D638" s="252"/>
      <c r="E638" s="252"/>
      <c r="F638" s="252"/>
      <c r="G638" s="252"/>
      <c r="I638" s="265">
        <f t="shared" si="157"/>
        <v>0</v>
      </c>
      <c r="J638" s="255">
        <f t="shared" si="155"/>
        <v>9</v>
      </c>
      <c r="K638" s="537">
        <f t="shared" si="161"/>
        <v>25</v>
      </c>
      <c r="L638" s="356"/>
      <c r="M638" s="356"/>
      <c r="N638" s="357">
        <f t="shared" si="158"/>
        <v>0</v>
      </c>
      <c r="O638" s="358"/>
      <c r="P638" s="358"/>
      <c r="Q638" s="359">
        <f t="shared" si="159"/>
        <v>0</v>
      </c>
      <c r="R638" s="359">
        <f t="shared" si="160"/>
        <v>0</v>
      </c>
      <c r="S638" s="360"/>
      <c r="T638" s="361"/>
      <c r="U638" s="255">
        <f t="shared" si="156"/>
        <v>9</v>
      </c>
      <c r="V638" s="169"/>
      <c r="W638" s="169"/>
      <c r="X638" s="169"/>
      <c r="Y638" s="169"/>
      <c r="Z638" s="169"/>
      <c r="AA638" s="378"/>
      <c r="AB638" s="169"/>
      <c r="AC638" s="169"/>
      <c r="AD638" s="169"/>
      <c r="AE638" s="371"/>
      <c r="AF638" s="371"/>
      <c r="AG638" s="371"/>
      <c r="AH638" s="169"/>
      <c r="AI638" s="169"/>
      <c r="AJ638" s="169"/>
      <c r="AK638" s="169"/>
      <c r="AL638" s="169"/>
      <c r="AM638" s="169"/>
      <c r="AN638" s="176"/>
      <c r="AO638" s="176"/>
      <c r="AP638" s="176"/>
    </row>
    <row r="639" spans="1:42" s="253" customFormat="1" ht="21" hidden="1" customHeight="1">
      <c r="A639" s="252"/>
      <c r="B639" s="252"/>
      <c r="C639" s="252"/>
      <c r="D639" s="252"/>
      <c r="E639" s="252"/>
      <c r="F639" s="252"/>
      <c r="G639" s="252"/>
      <c r="I639" s="265">
        <f t="shared" si="157"/>
        <v>0</v>
      </c>
      <c r="J639" s="255">
        <f t="shared" si="155"/>
        <v>9</v>
      </c>
      <c r="K639" s="537">
        <f t="shared" si="161"/>
        <v>26</v>
      </c>
      <c r="L639" s="356"/>
      <c r="M639" s="356"/>
      <c r="N639" s="357">
        <f t="shared" si="158"/>
        <v>0</v>
      </c>
      <c r="O639" s="358"/>
      <c r="P639" s="358"/>
      <c r="Q639" s="359">
        <f t="shared" si="159"/>
        <v>0</v>
      </c>
      <c r="R639" s="359">
        <f t="shared" si="160"/>
        <v>0</v>
      </c>
      <c r="S639" s="360"/>
      <c r="T639" s="361"/>
      <c r="U639" s="255">
        <f t="shared" si="156"/>
        <v>9</v>
      </c>
      <c r="V639" s="169"/>
      <c r="W639" s="169"/>
      <c r="X639" s="169"/>
      <c r="Y639" s="169"/>
      <c r="Z639" s="169"/>
      <c r="AA639" s="378"/>
      <c r="AB639" s="169"/>
      <c r="AC639" s="169"/>
      <c r="AD639" s="169"/>
      <c r="AE639" s="371"/>
      <c r="AF639" s="371"/>
      <c r="AG639" s="371"/>
      <c r="AH639" s="169"/>
      <c r="AI639" s="169"/>
      <c r="AJ639" s="169"/>
      <c r="AK639" s="169"/>
      <c r="AL639" s="169"/>
      <c r="AM639" s="169"/>
      <c r="AN639" s="176"/>
      <c r="AO639" s="176"/>
      <c r="AP639" s="176"/>
    </row>
    <row r="640" spans="1:42" s="253" customFormat="1" ht="21" hidden="1" customHeight="1">
      <c r="A640" s="252"/>
      <c r="B640" s="252"/>
      <c r="C640" s="252"/>
      <c r="D640" s="252"/>
      <c r="E640" s="252"/>
      <c r="F640" s="252"/>
      <c r="G640" s="252"/>
      <c r="I640" s="265">
        <f t="shared" si="157"/>
        <v>0</v>
      </c>
      <c r="J640" s="255">
        <f t="shared" si="155"/>
        <v>9</v>
      </c>
      <c r="K640" s="537">
        <f t="shared" si="161"/>
        <v>27</v>
      </c>
      <c r="L640" s="356"/>
      <c r="M640" s="356"/>
      <c r="N640" s="357">
        <f t="shared" si="158"/>
        <v>0</v>
      </c>
      <c r="O640" s="358"/>
      <c r="P640" s="358"/>
      <c r="Q640" s="359">
        <f t="shared" si="159"/>
        <v>0</v>
      </c>
      <c r="R640" s="359">
        <f t="shared" si="160"/>
        <v>0</v>
      </c>
      <c r="S640" s="360"/>
      <c r="T640" s="361"/>
      <c r="U640" s="255">
        <f t="shared" si="156"/>
        <v>9</v>
      </c>
      <c r="V640" s="169"/>
      <c r="W640" s="169"/>
      <c r="X640" s="169"/>
      <c r="Y640" s="169"/>
      <c r="Z640" s="169"/>
      <c r="AA640" s="378"/>
      <c r="AB640" s="169"/>
      <c r="AC640" s="169"/>
      <c r="AD640" s="169"/>
      <c r="AE640" s="371"/>
      <c r="AF640" s="371"/>
      <c r="AG640" s="371"/>
      <c r="AH640" s="169"/>
      <c r="AI640" s="169"/>
      <c r="AJ640" s="169"/>
      <c r="AK640" s="169"/>
      <c r="AL640" s="169"/>
      <c r="AM640" s="169"/>
      <c r="AN640" s="176"/>
      <c r="AO640" s="176"/>
      <c r="AP640" s="176"/>
    </row>
    <row r="641" spans="1:42" s="253" customFormat="1" ht="21" hidden="1" customHeight="1">
      <c r="A641" s="252"/>
      <c r="B641" s="252"/>
      <c r="C641" s="252"/>
      <c r="D641" s="252"/>
      <c r="E641" s="252"/>
      <c r="F641" s="252"/>
      <c r="G641" s="252"/>
      <c r="I641" s="265">
        <f t="shared" si="157"/>
        <v>0</v>
      </c>
      <c r="J641" s="255">
        <f t="shared" si="155"/>
        <v>9</v>
      </c>
      <c r="K641" s="537">
        <f t="shared" si="161"/>
        <v>28</v>
      </c>
      <c r="L641" s="356"/>
      <c r="M641" s="356"/>
      <c r="N641" s="357">
        <f t="shared" si="158"/>
        <v>0</v>
      </c>
      <c r="O641" s="358"/>
      <c r="P641" s="358"/>
      <c r="Q641" s="359">
        <f t="shared" si="159"/>
        <v>0</v>
      </c>
      <c r="R641" s="359">
        <f t="shared" si="160"/>
        <v>0</v>
      </c>
      <c r="S641" s="360"/>
      <c r="T641" s="361"/>
      <c r="U641" s="255">
        <f t="shared" si="156"/>
        <v>9</v>
      </c>
      <c r="V641" s="169"/>
      <c r="W641" s="169"/>
      <c r="X641" s="169"/>
      <c r="Y641" s="169"/>
      <c r="Z641" s="169"/>
      <c r="AA641" s="378"/>
      <c r="AB641" s="169"/>
      <c r="AC641" s="169"/>
      <c r="AD641" s="169"/>
      <c r="AE641" s="371"/>
      <c r="AF641" s="371"/>
      <c r="AG641" s="371"/>
      <c r="AH641" s="169"/>
      <c r="AI641" s="169"/>
      <c r="AJ641" s="169"/>
      <c r="AK641" s="169"/>
      <c r="AL641" s="169"/>
      <c r="AM641" s="169"/>
      <c r="AN641" s="176"/>
      <c r="AO641" s="176"/>
      <c r="AP641" s="176"/>
    </row>
    <row r="642" spans="1:42" s="253" customFormat="1" ht="21" hidden="1" customHeight="1">
      <c r="A642" s="252"/>
      <c r="B642" s="252"/>
      <c r="C642" s="252"/>
      <c r="D642" s="252"/>
      <c r="E642" s="252"/>
      <c r="F642" s="252"/>
      <c r="G642" s="252"/>
      <c r="I642" s="265">
        <f t="shared" si="157"/>
        <v>0</v>
      </c>
      <c r="J642" s="255">
        <f t="shared" si="155"/>
        <v>9</v>
      </c>
      <c r="K642" s="537">
        <f t="shared" si="161"/>
        <v>29</v>
      </c>
      <c r="L642" s="356"/>
      <c r="M642" s="356"/>
      <c r="N642" s="357">
        <f t="shared" si="158"/>
        <v>0</v>
      </c>
      <c r="O642" s="358"/>
      <c r="P642" s="358"/>
      <c r="Q642" s="359">
        <f t="shared" si="159"/>
        <v>0</v>
      </c>
      <c r="R642" s="359">
        <f t="shared" si="160"/>
        <v>0</v>
      </c>
      <c r="S642" s="360"/>
      <c r="T642" s="361"/>
      <c r="U642" s="255">
        <f t="shared" si="156"/>
        <v>9</v>
      </c>
      <c r="V642" s="169"/>
      <c r="W642" s="169"/>
      <c r="X642" s="169"/>
      <c r="Y642" s="169"/>
      <c r="Z642" s="169"/>
      <c r="AA642" s="378"/>
      <c r="AB642" s="169"/>
      <c r="AC642" s="169"/>
      <c r="AD642" s="169"/>
      <c r="AE642" s="371"/>
      <c r="AF642" s="371"/>
      <c r="AG642" s="371"/>
      <c r="AH642" s="169"/>
      <c r="AI642" s="169"/>
      <c r="AJ642" s="169"/>
      <c r="AK642" s="169"/>
      <c r="AL642" s="169"/>
      <c r="AM642" s="169"/>
      <c r="AN642" s="176"/>
      <c r="AO642" s="176"/>
      <c r="AP642" s="176"/>
    </row>
    <row r="643" spans="1:42" s="253" customFormat="1" ht="21" hidden="1" customHeight="1">
      <c r="A643" s="252"/>
      <c r="B643" s="252"/>
      <c r="C643" s="252"/>
      <c r="D643" s="252"/>
      <c r="E643" s="252"/>
      <c r="F643" s="252"/>
      <c r="G643" s="252"/>
      <c r="I643" s="265">
        <f t="shared" si="157"/>
        <v>0</v>
      </c>
      <c r="J643" s="255">
        <f t="shared" si="155"/>
        <v>9</v>
      </c>
      <c r="K643" s="537">
        <f t="shared" si="161"/>
        <v>30</v>
      </c>
      <c r="L643" s="356"/>
      <c r="M643" s="356"/>
      <c r="N643" s="357">
        <f t="shared" si="158"/>
        <v>0</v>
      </c>
      <c r="O643" s="358"/>
      <c r="P643" s="358"/>
      <c r="Q643" s="359">
        <f t="shared" si="159"/>
        <v>0</v>
      </c>
      <c r="R643" s="359">
        <f t="shared" si="160"/>
        <v>0</v>
      </c>
      <c r="S643" s="360"/>
      <c r="T643" s="361"/>
      <c r="U643" s="255">
        <f t="shared" si="156"/>
        <v>9</v>
      </c>
      <c r="V643" s="169"/>
      <c r="W643" s="169"/>
      <c r="X643" s="169"/>
      <c r="Y643" s="169"/>
      <c r="Z643" s="169"/>
      <c r="AA643" s="378"/>
      <c r="AB643" s="169"/>
      <c r="AC643" s="169"/>
      <c r="AD643" s="169"/>
      <c r="AE643" s="371"/>
      <c r="AF643" s="371"/>
      <c r="AG643" s="371"/>
      <c r="AH643" s="169"/>
      <c r="AI643" s="169"/>
      <c r="AJ643" s="169"/>
      <c r="AK643" s="169"/>
      <c r="AL643" s="169"/>
      <c r="AM643" s="169"/>
      <c r="AN643" s="176"/>
      <c r="AO643" s="176"/>
      <c r="AP643" s="176"/>
    </row>
    <row r="644" spans="1:42" s="253" customFormat="1" ht="21" hidden="1" customHeight="1">
      <c r="A644" s="252"/>
      <c r="B644" s="252"/>
      <c r="C644" s="252"/>
      <c r="D644" s="252"/>
      <c r="E644" s="252"/>
      <c r="F644" s="252"/>
      <c r="G644" s="252"/>
      <c r="I644" s="265">
        <f t="shared" si="157"/>
        <v>0</v>
      </c>
      <c r="J644" s="255">
        <f t="shared" si="155"/>
        <v>9</v>
      </c>
      <c r="K644" s="537">
        <f t="shared" si="161"/>
        <v>31</v>
      </c>
      <c r="L644" s="356"/>
      <c r="M644" s="356"/>
      <c r="N644" s="357">
        <f t="shared" si="158"/>
        <v>0</v>
      </c>
      <c r="O644" s="358"/>
      <c r="P644" s="358"/>
      <c r="Q644" s="359">
        <f t="shared" si="159"/>
        <v>0</v>
      </c>
      <c r="R644" s="359">
        <f t="shared" si="160"/>
        <v>0</v>
      </c>
      <c r="S644" s="360"/>
      <c r="T644" s="361"/>
      <c r="U644" s="255">
        <f t="shared" si="156"/>
        <v>9</v>
      </c>
      <c r="V644" s="169"/>
      <c r="W644" s="169"/>
      <c r="X644" s="169"/>
      <c r="Y644" s="169"/>
      <c r="Z644" s="169"/>
      <c r="AA644" s="378"/>
      <c r="AB644" s="169"/>
      <c r="AC644" s="169"/>
      <c r="AD644" s="169"/>
      <c r="AE644" s="371"/>
      <c r="AF644" s="371"/>
      <c r="AG644" s="371"/>
      <c r="AH644" s="169"/>
      <c r="AI644" s="169"/>
      <c r="AJ644" s="169"/>
      <c r="AK644" s="169"/>
      <c r="AL644" s="169"/>
      <c r="AM644" s="169"/>
      <c r="AN644" s="176"/>
      <c r="AO644" s="176"/>
      <c r="AP644" s="176"/>
    </row>
    <row r="645" spans="1:42" s="253" customFormat="1" ht="21" hidden="1" customHeight="1">
      <c r="A645" s="252"/>
      <c r="B645" s="252"/>
      <c r="C645" s="252"/>
      <c r="D645" s="252"/>
      <c r="E645" s="252"/>
      <c r="F645" s="252"/>
      <c r="G645" s="252"/>
      <c r="I645" s="265">
        <f t="shared" si="157"/>
        <v>0</v>
      </c>
      <c r="J645" s="255">
        <f t="shared" si="155"/>
        <v>9</v>
      </c>
      <c r="K645" s="537">
        <f t="shared" si="161"/>
        <v>32</v>
      </c>
      <c r="L645" s="356"/>
      <c r="M645" s="356"/>
      <c r="N645" s="357">
        <f t="shared" si="158"/>
        <v>0</v>
      </c>
      <c r="O645" s="358"/>
      <c r="P645" s="358"/>
      <c r="Q645" s="359">
        <f t="shared" si="159"/>
        <v>0</v>
      </c>
      <c r="R645" s="359">
        <f t="shared" si="160"/>
        <v>0</v>
      </c>
      <c r="S645" s="360"/>
      <c r="T645" s="361"/>
      <c r="U645" s="255">
        <f t="shared" si="156"/>
        <v>9</v>
      </c>
      <c r="V645" s="169"/>
      <c r="W645" s="169"/>
      <c r="X645" s="169"/>
      <c r="Y645" s="169"/>
      <c r="Z645" s="169"/>
      <c r="AA645" s="378"/>
      <c r="AB645" s="169"/>
      <c r="AC645" s="169"/>
      <c r="AD645" s="169"/>
      <c r="AE645" s="371"/>
      <c r="AF645" s="371"/>
      <c r="AG645" s="371"/>
      <c r="AH645" s="169"/>
      <c r="AI645" s="169"/>
      <c r="AJ645" s="169"/>
      <c r="AK645" s="169"/>
      <c r="AL645" s="169"/>
      <c r="AM645" s="169"/>
      <c r="AN645" s="176"/>
      <c r="AO645" s="176"/>
      <c r="AP645" s="176"/>
    </row>
    <row r="646" spans="1:42" s="253" customFormat="1" ht="21" hidden="1" customHeight="1">
      <c r="A646" s="252"/>
      <c r="B646" s="252"/>
      <c r="C646" s="252"/>
      <c r="D646" s="252"/>
      <c r="E646" s="252"/>
      <c r="F646" s="252"/>
      <c r="G646" s="252"/>
      <c r="I646" s="265">
        <f t="shared" si="157"/>
        <v>0</v>
      </c>
      <c r="J646" s="255">
        <f t="shared" si="155"/>
        <v>9</v>
      </c>
      <c r="K646" s="537">
        <f t="shared" si="161"/>
        <v>33</v>
      </c>
      <c r="L646" s="356"/>
      <c r="M646" s="356"/>
      <c r="N646" s="357">
        <f t="shared" si="158"/>
        <v>0</v>
      </c>
      <c r="O646" s="358"/>
      <c r="P646" s="358"/>
      <c r="Q646" s="359">
        <f t="shared" si="159"/>
        <v>0</v>
      </c>
      <c r="R646" s="359">
        <f t="shared" si="160"/>
        <v>0</v>
      </c>
      <c r="S646" s="360"/>
      <c r="T646" s="361"/>
      <c r="U646" s="255">
        <f t="shared" si="156"/>
        <v>9</v>
      </c>
      <c r="V646" s="169"/>
      <c r="W646" s="169"/>
      <c r="X646" s="169"/>
      <c r="Y646" s="169"/>
      <c r="Z646" s="169"/>
      <c r="AA646" s="378"/>
      <c r="AB646" s="169"/>
      <c r="AC646" s="169"/>
      <c r="AD646" s="169"/>
      <c r="AE646" s="371"/>
      <c r="AF646" s="371"/>
      <c r="AG646" s="371"/>
      <c r="AH646" s="169"/>
      <c r="AI646" s="169"/>
      <c r="AJ646" s="169"/>
      <c r="AK646" s="169"/>
      <c r="AL646" s="169"/>
      <c r="AM646" s="169"/>
      <c r="AN646" s="176"/>
      <c r="AO646" s="176"/>
      <c r="AP646" s="176"/>
    </row>
    <row r="647" spans="1:42" s="253" customFormat="1" ht="21" hidden="1" customHeight="1">
      <c r="A647" s="252"/>
      <c r="B647" s="252"/>
      <c r="C647" s="252"/>
      <c r="D647" s="252"/>
      <c r="E647" s="252"/>
      <c r="F647" s="252"/>
      <c r="G647" s="252"/>
      <c r="I647" s="265">
        <f t="shared" si="157"/>
        <v>0</v>
      </c>
      <c r="J647" s="255">
        <f t="shared" si="155"/>
        <v>9</v>
      </c>
      <c r="K647" s="537">
        <f t="shared" si="161"/>
        <v>34</v>
      </c>
      <c r="L647" s="356"/>
      <c r="M647" s="356"/>
      <c r="N647" s="357">
        <f t="shared" si="158"/>
        <v>0</v>
      </c>
      <c r="O647" s="358"/>
      <c r="P647" s="358"/>
      <c r="Q647" s="359">
        <f t="shared" si="159"/>
        <v>0</v>
      </c>
      <c r="R647" s="359">
        <f t="shared" si="160"/>
        <v>0</v>
      </c>
      <c r="S647" s="360"/>
      <c r="T647" s="361"/>
      <c r="U647" s="255">
        <f t="shared" si="156"/>
        <v>9</v>
      </c>
      <c r="V647" s="169"/>
      <c r="W647" s="169"/>
      <c r="X647" s="169"/>
      <c r="Y647" s="169"/>
      <c r="Z647" s="169"/>
      <c r="AA647" s="378"/>
      <c r="AB647" s="169"/>
      <c r="AC647" s="169"/>
      <c r="AD647" s="169"/>
      <c r="AE647" s="371"/>
      <c r="AF647" s="371"/>
      <c r="AG647" s="371"/>
      <c r="AH647" s="169"/>
      <c r="AI647" s="169"/>
      <c r="AJ647" s="169"/>
      <c r="AK647" s="169"/>
      <c r="AL647" s="169"/>
      <c r="AM647" s="169"/>
      <c r="AN647" s="176"/>
      <c r="AO647" s="176"/>
      <c r="AP647" s="176"/>
    </row>
    <row r="648" spans="1:42" s="253" customFormat="1" ht="21" hidden="1" customHeight="1">
      <c r="A648" s="252"/>
      <c r="B648" s="252"/>
      <c r="C648" s="252"/>
      <c r="D648" s="252"/>
      <c r="E648" s="252"/>
      <c r="F648" s="252"/>
      <c r="G648" s="252"/>
      <c r="I648" s="265">
        <f t="shared" si="157"/>
        <v>0</v>
      </c>
      <c r="J648" s="255">
        <f t="shared" si="155"/>
        <v>9</v>
      </c>
      <c r="K648" s="537">
        <f t="shared" si="161"/>
        <v>35</v>
      </c>
      <c r="L648" s="356"/>
      <c r="M648" s="356"/>
      <c r="N648" s="357">
        <f t="shared" si="158"/>
        <v>0</v>
      </c>
      <c r="O648" s="358"/>
      <c r="P648" s="358"/>
      <c r="Q648" s="359">
        <f t="shared" si="159"/>
        <v>0</v>
      </c>
      <c r="R648" s="359">
        <f t="shared" si="160"/>
        <v>0</v>
      </c>
      <c r="S648" s="360"/>
      <c r="T648" s="361"/>
      <c r="U648" s="255">
        <f t="shared" si="156"/>
        <v>9</v>
      </c>
      <c r="V648" s="169"/>
      <c r="W648" s="169"/>
      <c r="X648" s="169"/>
      <c r="Y648" s="169"/>
      <c r="Z648" s="169"/>
      <c r="AA648" s="378"/>
      <c r="AB648" s="169"/>
      <c r="AC648" s="169"/>
      <c r="AD648" s="169"/>
      <c r="AE648" s="371"/>
      <c r="AF648" s="371"/>
      <c r="AG648" s="371"/>
      <c r="AH648" s="169"/>
      <c r="AI648" s="169"/>
      <c r="AJ648" s="169"/>
      <c r="AK648" s="169"/>
      <c r="AL648" s="169"/>
      <c r="AM648" s="169"/>
      <c r="AN648" s="176"/>
      <c r="AO648" s="176"/>
      <c r="AP648" s="176"/>
    </row>
    <row r="649" spans="1:42" s="253" customFormat="1" ht="21" hidden="1" customHeight="1">
      <c r="A649" s="252"/>
      <c r="B649" s="252"/>
      <c r="C649" s="252"/>
      <c r="D649" s="252"/>
      <c r="E649" s="252"/>
      <c r="F649" s="252"/>
      <c r="G649" s="252"/>
      <c r="I649" s="265">
        <f t="shared" si="157"/>
        <v>0</v>
      </c>
      <c r="J649" s="255">
        <f t="shared" si="155"/>
        <v>9</v>
      </c>
      <c r="K649" s="537">
        <f t="shared" si="161"/>
        <v>36</v>
      </c>
      <c r="L649" s="356"/>
      <c r="M649" s="356"/>
      <c r="N649" s="357">
        <f t="shared" si="158"/>
        <v>0</v>
      </c>
      <c r="O649" s="358"/>
      <c r="P649" s="358"/>
      <c r="Q649" s="359">
        <f t="shared" si="159"/>
        <v>0</v>
      </c>
      <c r="R649" s="359">
        <f t="shared" si="160"/>
        <v>0</v>
      </c>
      <c r="S649" s="360"/>
      <c r="T649" s="361"/>
      <c r="U649" s="255">
        <f t="shared" si="156"/>
        <v>9</v>
      </c>
      <c r="V649" s="169"/>
      <c r="W649" s="169"/>
      <c r="X649" s="169"/>
      <c r="Y649" s="169"/>
      <c r="Z649" s="169"/>
      <c r="AA649" s="378"/>
      <c r="AB649" s="169"/>
      <c r="AC649" s="169"/>
      <c r="AD649" s="169"/>
      <c r="AE649" s="371"/>
      <c r="AF649" s="371"/>
      <c r="AG649" s="371"/>
      <c r="AH649" s="169"/>
      <c r="AI649" s="169"/>
      <c r="AJ649" s="169"/>
      <c r="AK649" s="169"/>
      <c r="AL649" s="169"/>
      <c r="AM649" s="169"/>
      <c r="AN649" s="176"/>
      <c r="AO649" s="176"/>
      <c r="AP649" s="176"/>
    </row>
    <row r="650" spans="1:42" s="253" customFormat="1" ht="21" hidden="1" customHeight="1" thickBot="1">
      <c r="A650" s="252"/>
      <c r="B650" s="252"/>
      <c r="C650" s="252"/>
      <c r="D650" s="252"/>
      <c r="E650" s="252"/>
      <c r="F650" s="252"/>
      <c r="G650" s="252"/>
      <c r="I650" s="265">
        <f t="shared" si="157"/>
        <v>0</v>
      </c>
      <c r="J650" s="255">
        <f t="shared" si="155"/>
        <v>9</v>
      </c>
      <c r="K650" s="385">
        <f t="shared" si="161"/>
        <v>37</v>
      </c>
      <c r="L650" s="356"/>
      <c r="M650" s="356"/>
      <c r="N650" s="387">
        <f t="shared" si="158"/>
        <v>0</v>
      </c>
      <c r="O650" s="388"/>
      <c r="P650" s="388"/>
      <c r="Q650" s="389">
        <f t="shared" si="159"/>
        <v>0</v>
      </c>
      <c r="R650" s="389">
        <f t="shared" si="160"/>
        <v>0</v>
      </c>
      <c r="S650" s="390"/>
      <c r="T650" s="391"/>
      <c r="U650" s="255">
        <f t="shared" si="156"/>
        <v>9</v>
      </c>
      <c r="V650" s="169"/>
      <c r="W650" s="169"/>
      <c r="X650" s="169"/>
      <c r="Y650" s="169"/>
      <c r="Z650" s="169"/>
      <c r="AA650" s="378"/>
      <c r="AB650" s="169"/>
      <c r="AC650" s="169"/>
      <c r="AD650" s="169"/>
      <c r="AE650" s="371"/>
      <c r="AF650" s="371"/>
      <c r="AG650" s="371"/>
      <c r="AH650" s="169"/>
      <c r="AI650" s="169"/>
      <c r="AJ650" s="169"/>
      <c r="AK650" s="169"/>
      <c r="AL650" s="169"/>
      <c r="AM650" s="169"/>
      <c r="AN650" s="176"/>
      <c r="AO650" s="176"/>
      <c r="AP650" s="176"/>
    </row>
    <row r="651" spans="1:42" s="253" customFormat="1" ht="21" hidden="1" customHeight="1">
      <c r="A651" s="252"/>
      <c r="B651" s="252"/>
      <c r="C651" s="252"/>
      <c r="D651" s="252"/>
      <c r="E651" s="252"/>
      <c r="F651" s="252"/>
      <c r="G651" s="252"/>
      <c r="I651" s="265">
        <f>IF((O$578+P$578)&gt;0,1,0)</f>
        <v>0</v>
      </c>
      <c r="J651" s="255">
        <f t="shared" si="155"/>
        <v>9</v>
      </c>
      <c r="K651" s="2439" t="s">
        <v>942</v>
      </c>
      <c r="L651" s="2441" t="s">
        <v>943</v>
      </c>
      <c r="M651" s="2443" t="s">
        <v>944</v>
      </c>
      <c r="N651" s="2443" t="s">
        <v>945</v>
      </c>
      <c r="O651" s="2445" t="s">
        <v>946</v>
      </c>
      <c r="P651" s="2445"/>
      <c r="Q651" s="2445" t="s">
        <v>947</v>
      </c>
      <c r="R651" s="2445"/>
      <c r="S651" s="2446" t="s">
        <v>948</v>
      </c>
      <c r="T651" s="2448" t="s">
        <v>1162</v>
      </c>
      <c r="U651" s="255">
        <f t="shared" si="156"/>
        <v>9</v>
      </c>
      <c r="V651" s="169"/>
      <c r="W651" s="169"/>
      <c r="X651" s="169"/>
      <c r="Y651" s="169"/>
      <c r="Z651" s="169"/>
      <c r="AA651" s="378"/>
      <c r="AB651" s="169"/>
      <c r="AC651" s="169"/>
      <c r="AD651" s="169"/>
      <c r="AE651" s="371"/>
      <c r="AF651" s="371"/>
      <c r="AG651" s="371"/>
      <c r="AH651" s="169"/>
      <c r="AI651" s="169"/>
      <c r="AJ651" s="169"/>
      <c r="AK651" s="169"/>
      <c r="AL651" s="169"/>
      <c r="AM651" s="169"/>
      <c r="AN651" s="176"/>
      <c r="AO651" s="176"/>
      <c r="AP651" s="176"/>
    </row>
    <row r="652" spans="1:42" s="253" customFormat="1" ht="21" hidden="1" customHeight="1">
      <c r="A652" s="252"/>
      <c r="B652" s="252"/>
      <c r="C652" s="252"/>
      <c r="D652" s="252"/>
      <c r="E652" s="252"/>
      <c r="F652" s="252"/>
      <c r="G652" s="252"/>
      <c r="I652" s="265">
        <f t="shared" ref="I652:I675" si="162">IF((O$578+P$578)&gt;0,1,0)</f>
        <v>0</v>
      </c>
      <c r="J652" s="255">
        <f t="shared" si="155"/>
        <v>9</v>
      </c>
      <c r="K652" s="2440"/>
      <c r="L652" s="2442"/>
      <c r="M652" s="2444"/>
      <c r="N652" s="2444"/>
      <c r="O652" s="538" t="s">
        <v>786</v>
      </c>
      <c r="P652" s="335" t="s">
        <v>787</v>
      </c>
      <c r="Q652" s="335" t="s">
        <v>786</v>
      </c>
      <c r="R652" s="336" t="s">
        <v>787</v>
      </c>
      <c r="S652" s="2447"/>
      <c r="T652" s="2449"/>
      <c r="U652" s="255">
        <f t="shared" si="156"/>
        <v>9</v>
      </c>
      <c r="V652" s="169"/>
      <c r="W652" s="169"/>
      <c r="X652" s="169"/>
      <c r="Y652" s="169"/>
      <c r="Z652" s="169"/>
      <c r="AA652" s="378"/>
      <c r="AB652" s="169"/>
      <c r="AC652" s="169"/>
      <c r="AD652" s="169"/>
      <c r="AE652" s="371"/>
      <c r="AF652" s="371"/>
      <c r="AG652" s="371"/>
      <c r="AH652" s="169"/>
      <c r="AI652" s="169"/>
      <c r="AJ652" s="169"/>
      <c r="AK652" s="169"/>
      <c r="AL652" s="169"/>
      <c r="AM652" s="169"/>
      <c r="AN652" s="176"/>
      <c r="AO652" s="176"/>
      <c r="AP652" s="176"/>
    </row>
    <row r="653" spans="1:42" s="253" customFormat="1" ht="21" hidden="1" customHeight="1">
      <c r="A653" s="252"/>
      <c r="B653" s="252"/>
      <c r="C653" s="252"/>
      <c r="D653" s="252"/>
      <c r="E653" s="252"/>
      <c r="F653" s="252"/>
      <c r="G653" s="252"/>
      <c r="I653" s="265">
        <f t="shared" si="162"/>
        <v>0</v>
      </c>
      <c r="J653" s="255">
        <f t="shared" si="155"/>
        <v>9</v>
      </c>
      <c r="K653" s="537">
        <f>+K125+1</f>
        <v>38</v>
      </c>
      <c r="L653" s="356"/>
      <c r="M653" s="356"/>
      <c r="N653" s="357">
        <f t="shared" ref="N653:N675" si="163">IF(O653+P653&gt;0,$W$527,)</f>
        <v>0</v>
      </c>
      <c r="O653" s="358"/>
      <c r="P653" s="358"/>
      <c r="Q653" s="359">
        <f t="shared" ref="Q653:Q675" si="164">ROUND(O653*50,0)</f>
        <v>0</v>
      </c>
      <c r="R653" s="359">
        <f t="shared" ref="R653:R675" si="165">ROUND(P653*50,0)</f>
        <v>0</v>
      </c>
      <c r="S653" s="360"/>
      <c r="T653" s="361"/>
      <c r="U653" s="255">
        <f t="shared" si="156"/>
        <v>9</v>
      </c>
      <c r="V653" s="169"/>
      <c r="W653" s="169"/>
      <c r="X653" s="169"/>
      <c r="Y653" s="169"/>
      <c r="Z653" s="169"/>
      <c r="AA653" s="378"/>
      <c r="AB653" s="169"/>
      <c r="AC653" s="169"/>
      <c r="AD653" s="169"/>
      <c r="AE653" s="371"/>
      <c r="AF653" s="371"/>
      <c r="AG653" s="371"/>
      <c r="AH653" s="169"/>
      <c r="AI653" s="169"/>
      <c r="AJ653" s="169"/>
      <c r="AK653" s="169"/>
      <c r="AL653" s="169"/>
      <c r="AM653" s="169"/>
      <c r="AN653" s="176"/>
      <c r="AO653" s="176"/>
      <c r="AP653" s="176"/>
    </row>
    <row r="654" spans="1:42" s="253" customFormat="1" ht="21" hidden="1" customHeight="1">
      <c r="A654" s="252"/>
      <c r="B654" s="252"/>
      <c r="C654" s="252"/>
      <c r="D654" s="252"/>
      <c r="E654" s="252"/>
      <c r="F654" s="252"/>
      <c r="G654" s="252"/>
      <c r="I654" s="265">
        <f t="shared" si="162"/>
        <v>0</v>
      </c>
      <c r="J654" s="255">
        <f t="shared" si="155"/>
        <v>9</v>
      </c>
      <c r="K654" s="537">
        <f t="shared" ref="K654:K675" si="166">+K653+1</f>
        <v>39</v>
      </c>
      <c r="L654" s="356"/>
      <c r="M654" s="356"/>
      <c r="N654" s="357">
        <f t="shared" si="163"/>
        <v>0</v>
      </c>
      <c r="O654" s="358"/>
      <c r="P654" s="358"/>
      <c r="Q654" s="359">
        <f t="shared" si="164"/>
        <v>0</v>
      </c>
      <c r="R654" s="359">
        <f t="shared" si="165"/>
        <v>0</v>
      </c>
      <c r="S654" s="360"/>
      <c r="T654" s="361"/>
      <c r="U654" s="255">
        <f t="shared" si="156"/>
        <v>9</v>
      </c>
      <c r="V654" s="169"/>
      <c r="W654" s="169"/>
      <c r="X654" s="169"/>
      <c r="Y654" s="169"/>
      <c r="Z654" s="169"/>
      <c r="AA654" s="378"/>
      <c r="AB654" s="169"/>
      <c r="AC654" s="169"/>
      <c r="AD654" s="169"/>
      <c r="AE654" s="371"/>
      <c r="AF654" s="371"/>
      <c r="AG654" s="371"/>
      <c r="AH654" s="169"/>
      <c r="AI654" s="169"/>
      <c r="AJ654" s="169"/>
      <c r="AK654" s="169"/>
      <c r="AL654" s="169"/>
      <c r="AM654" s="169"/>
      <c r="AN654" s="176"/>
      <c r="AO654" s="176"/>
      <c r="AP654" s="176"/>
    </row>
    <row r="655" spans="1:42" s="253" customFormat="1" ht="21" hidden="1" customHeight="1">
      <c r="A655" s="252"/>
      <c r="B655" s="252"/>
      <c r="C655" s="252"/>
      <c r="D655" s="252"/>
      <c r="E655" s="252"/>
      <c r="F655" s="252"/>
      <c r="G655" s="252"/>
      <c r="I655" s="265">
        <f t="shared" si="162"/>
        <v>0</v>
      </c>
      <c r="J655" s="255">
        <f t="shared" si="155"/>
        <v>9</v>
      </c>
      <c r="K655" s="537">
        <f t="shared" si="166"/>
        <v>40</v>
      </c>
      <c r="L655" s="356"/>
      <c r="M655" s="356"/>
      <c r="N655" s="357">
        <f t="shared" si="163"/>
        <v>0</v>
      </c>
      <c r="O655" s="358"/>
      <c r="P655" s="358"/>
      <c r="Q655" s="359">
        <f t="shared" si="164"/>
        <v>0</v>
      </c>
      <c r="R655" s="359">
        <f t="shared" si="165"/>
        <v>0</v>
      </c>
      <c r="S655" s="360"/>
      <c r="T655" s="361"/>
      <c r="U655" s="255">
        <f t="shared" si="156"/>
        <v>9</v>
      </c>
      <c r="V655" s="169"/>
      <c r="W655" s="169"/>
      <c r="X655" s="169"/>
      <c r="Y655" s="169"/>
      <c r="Z655" s="169"/>
      <c r="AA655" s="378"/>
      <c r="AB655" s="169"/>
      <c r="AC655" s="169"/>
      <c r="AD655" s="169"/>
      <c r="AE655" s="371"/>
      <c r="AF655" s="371"/>
      <c r="AG655" s="371"/>
      <c r="AH655" s="169"/>
      <c r="AI655" s="169"/>
      <c r="AJ655" s="169"/>
      <c r="AK655" s="169"/>
      <c r="AL655" s="169"/>
      <c r="AM655" s="169"/>
      <c r="AN655" s="176"/>
      <c r="AO655" s="176"/>
      <c r="AP655" s="176"/>
    </row>
    <row r="656" spans="1:42" s="253" customFormat="1" ht="21" hidden="1" customHeight="1">
      <c r="A656" s="252"/>
      <c r="B656" s="252"/>
      <c r="C656" s="252"/>
      <c r="D656" s="252"/>
      <c r="E656" s="252"/>
      <c r="F656" s="252"/>
      <c r="G656" s="252"/>
      <c r="I656" s="265">
        <f t="shared" si="162"/>
        <v>0</v>
      </c>
      <c r="J656" s="255">
        <f t="shared" si="155"/>
        <v>9</v>
      </c>
      <c r="K656" s="537">
        <f t="shared" si="166"/>
        <v>41</v>
      </c>
      <c r="L656" s="356"/>
      <c r="M656" s="356"/>
      <c r="N656" s="357">
        <f t="shared" si="163"/>
        <v>0</v>
      </c>
      <c r="O656" s="358"/>
      <c r="P656" s="358"/>
      <c r="Q656" s="359">
        <f t="shared" si="164"/>
        <v>0</v>
      </c>
      <c r="R656" s="359">
        <f t="shared" si="165"/>
        <v>0</v>
      </c>
      <c r="S656" s="360"/>
      <c r="T656" s="361"/>
      <c r="U656" s="255">
        <f t="shared" si="156"/>
        <v>9</v>
      </c>
      <c r="V656" s="169"/>
      <c r="W656" s="169"/>
      <c r="X656" s="169"/>
      <c r="Y656" s="169"/>
      <c r="Z656" s="169"/>
      <c r="AA656" s="378"/>
      <c r="AB656" s="169"/>
      <c r="AC656" s="169"/>
      <c r="AD656" s="169"/>
      <c r="AE656" s="371"/>
      <c r="AF656" s="371"/>
      <c r="AG656" s="371"/>
      <c r="AH656" s="169"/>
      <c r="AI656" s="169"/>
      <c r="AJ656" s="169"/>
      <c r="AK656" s="169"/>
      <c r="AL656" s="169"/>
      <c r="AM656" s="169"/>
      <c r="AN656" s="176"/>
      <c r="AO656" s="176"/>
      <c r="AP656" s="176"/>
    </row>
    <row r="657" spans="1:42" s="253" customFormat="1" ht="21" hidden="1" customHeight="1">
      <c r="A657" s="252"/>
      <c r="B657" s="252"/>
      <c r="C657" s="252"/>
      <c r="D657" s="252"/>
      <c r="E657" s="252"/>
      <c r="F657" s="252"/>
      <c r="G657" s="252"/>
      <c r="I657" s="265">
        <f t="shared" si="162"/>
        <v>0</v>
      </c>
      <c r="J657" s="255">
        <f t="shared" si="155"/>
        <v>9</v>
      </c>
      <c r="K657" s="537">
        <f t="shared" si="166"/>
        <v>42</v>
      </c>
      <c r="L657" s="356"/>
      <c r="M657" s="356"/>
      <c r="N657" s="357">
        <f t="shared" si="163"/>
        <v>0</v>
      </c>
      <c r="O657" s="358"/>
      <c r="P657" s="358"/>
      <c r="Q657" s="359">
        <f t="shared" si="164"/>
        <v>0</v>
      </c>
      <c r="R657" s="359">
        <f t="shared" si="165"/>
        <v>0</v>
      </c>
      <c r="S657" s="360"/>
      <c r="T657" s="361"/>
      <c r="U657" s="255">
        <f t="shared" si="156"/>
        <v>9</v>
      </c>
      <c r="V657" s="169"/>
      <c r="W657" s="169"/>
      <c r="X657" s="169"/>
      <c r="Y657" s="169"/>
      <c r="Z657" s="169"/>
      <c r="AA657" s="378"/>
      <c r="AB657" s="169"/>
      <c r="AC657" s="169"/>
      <c r="AD657" s="169"/>
      <c r="AE657" s="371"/>
      <c r="AF657" s="371"/>
      <c r="AG657" s="371"/>
      <c r="AH657" s="169"/>
      <c r="AI657" s="169"/>
      <c r="AJ657" s="169"/>
      <c r="AK657" s="169"/>
      <c r="AL657" s="169"/>
      <c r="AM657" s="169"/>
      <c r="AN657" s="176"/>
      <c r="AO657" s="176"/>
      <c r="AP657" s="176"/>
    </row>
    <row r="658" spans="1:42" s="253" customFormat="1" ht="21" hidden="1" customHeight="1">
      <c r="A658" s="252"/>
      <c r="B658" s="252"/>
      <c r="C658" s="252"/>
      <c r="D658" s="252"/>
      <c r="E658" s="252"/>
      <c r="F658" s="252"/>
      <c r="G658" s="252"/>
      <c r="I658" s="265">
        <f t="shared" si="162"/>
        <v>0</v>
      </c>
      <c r="J658" s="255">
        <f t="shared" si="155"/>
        <v>9</v>
      </c>
      <c r="K658" s="537">
        <f t="shared" si="166"/>
        <v>43</v>
      </c>
      <c r="L658" s="356"/>
      <c r="M658" s="356"/>
      <c r="N658" s="357">
        <f t="shared" si="163"/>
        <v>0</v>
      </c>
      <c r="O658" s="358"/>
      <c r="P658" s="358"/>
      <c r="Q658" s="359">
        <f t="shared" si="164"/>
        <v>0</v>
      </c>
      <c r="R658" s="359">
        <f t="shared" si="165"/>
        <v>0</v>
      </c>
      <c r="S658" s="360"/>
      <c r="T658" s="361"/>
      <c r="U658" s="255">
        <f t="shared" si="156"/>
        <v>9</v>
      </c>
      <c r="V658" s="169"/>
      <c r="W658" s="169"/>
      <c r="X658" s="169"/>
      <c r="Y658" s="169"/>
      <c r="Z658" s="169"/>
      <c r="AA658" s="378"/>
      <c r="AB658" s="169"/>
      <c r="AC658" s="169"/>
      <c r="AD658" s="169"/>
      <c r="AE658" s="371"/>
      <c r="AF658" s="371"/>
      <c r="AG658" s="371"/>
      <c r="AH658" s="169"/>
      <c r="AI658" s="169"/>
      <c r="AJ658" s="169"/>
      <c r="AK658" s="169"/>
      <c r="AL658" s="169"/>
      <c r="AM658" s="169"/>
      <c r="AN658" s="176"/>
      <c r="AO658" s="176"/>
      <c r="AP658" s="176"/>
    </row>
    <row r="659" spans="1:42" s="253" customFormat="1" ht="21" hidden="1" customHeight="1">
      <c r="A659" s="252"/>
      <c r="B659" s="252"/>
      <c r="C659" s="252"/>
      <c r="D659" s="252"/>
      <c r="E659" s="252"/>
      <c r="F659" s="252"/>
      <c r="G659" s="252"/>
      <c r="I659" s="265">
        <f t="shared" si="162"/>
        <v>0</v>
      </c>
      <c r="J659" s="255">
        <f t="shared" si="155"/>
        <v>9</v>
      </c>
      <c r="K659" s="537">
        <f t="shared" si="166"/>
        <v>44</v>
      </c>
      <c r="L659" s="356"/>
      <c r="M659" s="356"/>
      <c r="N659" s="357">
        <f t="shared" si="163"/>
        <v>0</v>
      </c>
      <c r="O659" s="358"/>
      <c r="P659" s="358"/>
      <c r="Q659" s="359">
        <f t="shared" si="164"/>
        <v>0</v>
      </c>
      <c r="R659" s="359">
        <f t="shared" si="165"/>
        <v>0</v>
      </c>
      <c r="S659" s="360"/>
      <c r="T659" s="361"/>
      <c r="U659" s="255">
        <f t="shared" si="156"/>
        <v>9</v>
      </c>
      <c r="V659" s="169"/>
      <c r="W659" s="169"/>
      <c r="X659" s="169"/>
      <c r="Y659" s="169"/>
      <c r="Z659" s="169"/>
      <c r="AA659" s="378"/>
      <c r="AB659" s="169"/>
      <c r="AC659" s="169"/>
      <c r="AD659" s="169"/>
      <c r="AE659" s="371"/>
      <c r="AF659" s="371"/>
      <c r="AG659" s="371"/>
      <c r="AH659" s="169"/>
      <c r="AI659" s="169"/>
      <c r="AJ659" s="169"/>
      <c r="AK659" s="169"/>
      <c r="AL659" s="169"/>
      <c r="AM659" s="169"/>
      <c r="AN659" s="176"/>
      <c r="AO659" s="176"/>
      <c r="AP659" s="176"/>
    </row>
    <row r="660" spans="1:42" s="253" customFormat="1" ht="21" hidden="1" customHeight="1">
      <c r="A660" s="252"/>
      <c r="B660" s="252"/>
      <c r="C660" s="252"/>
      <c r="D660" s="252"/>
      <c r="E660" s="252"/>
      <c r="F660" s="252"/>
      <c r="G660" s="252"/>
      <c r="I660" s="265">
        <f t="shared" si="162"/>
        <v>0</v>
      </c>
      <c r="J660" s="255">
        <f t="shared" si="155"/>
        <v>9</v>
      </c>
      <c r="K660" s="537">
        <f t="shared" si="166"/>
        <v>45</v>
      </c>
      <c r="L660" s="356"/>
      <c r="M660" s="356"/>
      <c r="N660" s="357">
        <f t="shared" si="163"/>
        <v>0</v>
      </c>
      <c r="O660" s="358"/>
      <c r="P660" s="358"/>
      <c r="Q660" s="359">
        <f t="shared" si="164"/>
        <v>0</v>
      </c>
      <c r="R660" s="359">
        <f t="shared" si="165"/>
        <v>0</v>
      </c>
      <c r="S660" s="360"/>
      <c r="T660" s="361"/>
      <c r="U660" s="255">
        <f t="shared" si="156"/>
        <v>9</v>
      </c>
      <c r="V660" s="169"/>
      <c r="W660" s="169"/>
      <c r="X660" s="169"/>
      <c r="Y660" s="169"/>
      <c r="Z660" s="169"/>
      <c r="AA660" s="378"/>
      <c r="AB660" s="169"/>
      <c r="AC660" s="169"/>
      <c r="AD660" s="169"/>
      <c r="AE660" s="371"/>
      <c r="AF660" s="371"/>
      <c r="AG660" s="371"/>
      <c r="AH660" s="169"/>
      <c r="AI660" s="169"/>
      <c r="AJ660" s="169"/>
      <c r="AK660" s="169"/>
      <c r="AL660" s="169"/>
      <c r="AM660" s="169"/>
      <c r="AN660" s="176"/>
      <c r="AO660" s="176"/>
      <c r="AP660" s="176"/>
    </row>
    <row r="661" spans="1:42" s="253" customFormat="1" ht="21" hidden="1" customHeight="1">
      <c r="A661" s="252"/>
      <c r="B661" s="252"/>
      <c r="C661" s="252"/>
      <c r="D661" s="252"/>
      <c r="E661" s="252"/>
      <c r="F661" s="252"/>
      <c r="G661" s="252"/>
      <c r="I661" s="265">
        <f t="shared" si="162"/>
        <v>0</v>
      </c>
      <c r="J661" s="255">
        <f t="shared" si="155"/>
        <v>9</v>
      </c>
      <c r="K661" s="537">
        <f t="shared" si="166"/>
        <v>46</v>
      </c>
      <c r="L661" s="356"/>
      <c r="M661" s="356"/>
      <c r="N661" s="357">
        <f t="shared" si="163"/>
        <v>0</v>
      </c>
      <c r="O661" s="358"/>
      <c r="P661" s="358"/>
      <c r="Q661" s="359">
        <f t="shared" si="164"/>
        <v>0</v>
      </c>
      <c r="R661" s="359">
        <f t="shared" si="165"/>
        <v>0</v>
      </c>
      <c r="S661" s="360"/>
      <c r="T661" s="361"/>
      <c r="U661" s="255">
        <f t="shared" si="156"/>
        <v>9</v>
      </c>
      <c r="V661" s="169"/>
      <c r="W661" s="169"/>
      <c r="X661" s="169"/>
      <c r="Y661" s="169"/>
      <c r="Z661" s="169"/>
      <c r="AA661" s="378"/>
      <c r="AB661" s="169"/>
      <c r="AC661" s="169"/>
      <c r="AD661" s="169"/>
      <c r="AE661" s="371"/>
      <c r="AF661" s="371"/>
      <c r="AG661" s="371"/>
      <c r="AH661" s="169"/>
      <c r="AI661" s="169"/>
      <c r="AJ661" s="169"/>
      <c r="AK661" s="169"/>
      <c r="AL661" s="169"/>
      <c r="AM661" s="169"/>
      <c r="AN661" s="176"/>
      <c r="AO661" s="176"/>
      <c r="AP661" s="176"/>
    </row>
    <row r="662" spans="1:42" s="253" customFormat="1" ht="21" hidden="1" customHeight="1">
      <c r="A662" s="252"/>
      <c r="B662" s="252"/>
      <c r="C662" s="252"/>
      <c r="D662" s="252"/>
      <c r="E662" s="252"/>
      <c r="F662" s="252"/>
      <c r="G662" s="252"/>
      <c r="I662" s="265">
        <f t="shared" si="162"/>
        <v>0</v>
      </c>
      <c r="J662" s="255">
        <f t="shared" si="155"/>
        <v>9</v>
      </c>
      <c r="K662" s="537">
        <f t="shared" si="166"/>
        <v>47</v>
      </c>
      <c r="L662" s="356"/>
      <c r="M662" s="356"/>
      <c r="N662" s="357">
        <f t="shared" si="163"/>
        <v>0</v>
      </c>
      <c r="O662" s="358"/>
      <c r="P662" s="358"/>
      <c r="Q662" s="359">
        <f t="shared" si="164"/>
        <v>0</v>
      </c>
      <c r="R662" s="359">
        <f t="shared" si="165"/>
        <v>0</v>
      </c>
      <c r="S662" s="360"/>
      <c r="T662" s="361"/>
      <c r="U662" s="255">
        <f t="shared" si="156"/>
        <v>9</v>
      </c>
      <c r="V662" s="169"/>
      <c r="W662" s="169"/>
      <c r="X662" s="169"/>
      <c r="Y662" s="169"/>
      <c r="Z662" s="169"/>
      <c r="AA662" s="378"/>
      <c r="AB662" s="169"/>
      <c r="AC662" s="169"/>
      <c r="AD662" s="169"/>
      <c r="AE662" s="371"/>
      <c r="AF662" s="371"/>
      <c r="AG662" s="371"/>
      <c r="AH662" s="169"/>
      <c r="AI662" s="169"/>
      <c r="AJ662" s="169"/>
      <c r="AK662" s="169"/>
      <c r="AL662" s="169"/>
      <c r="AM662" s="169"/>
      <c r="AN662" s="176"/>
      <c r="AO662" s="176"/>
      <c r="AP662" s="176"/>
    </row>
    <row r="663" spans="1:42" s="253" customFormat="1" ht="21" hidden="1" customHeight="1">
      <c r="A663" s="252"/>
      <c r="B663" s="252"/>
      <c r="C663" s="252"/>
      <c r="D663" s="252"/>
      <c r="E663" s="252"/>
      <c r="F663" s="252"/>
      <c r="G663" s="252"/>
      <c r="I663" s="265">
        <f t="shared" si="162"/>
        <v>0</v>
      </c>
      <c r="J663" s="255">
        <f t="shared" si="155"/>
        <v>9</v>
      </c>
      <c r="K663" s="537">
        <f t="shared" si="166"/>
        <v>48</v>
      </c>
      <c r="L663" s="356"/>
      <c r="M663" s="356"/>
      <c r="N663" s="357">
        <f t="shared" si="163"/>
        <v>0</v>
      </c>
      <c r="O663" s="358"/>
      <c r="P663" s="358"/>
      <c r="Q663" s="359">
        <f t="shared" si="164"/>
        <v>0</v>
      </c>
      <c r="R663" s="359">
        <f t="shared" si="165"/>
        <v>0</v>
      </c>
      <c r="S663" s="360"/>
      <c r="T663" s="361"/>
      <c r="U663" s="255">
        <f t="shared" si="156"/>
        <v>9</v>
      </c>
      <c r="V663" s="169"/>
      <c r="W663" s="169"/>
      <c r="X663" s="169"/>
      <c r="Y663" s="169"/>
      <c r="Z663" s="169"/>
      <c r="AA663" s="378"/>
      <c r="AB663" s="169"/>
      <c r="AC663" s="169"/>
      <c r="AD663" s="169"/>
      <c r="AE663" s="371"/>
      <c r="AF663" s="371"/>
      <c r="AG663" s="371"/>
      <c r="AH663" s="169"/>
      <c r="AI663" s="169"/>
      <c r="AJ663" s="169"/>
      <c r="AK663" s="169"/>
      <c r="AL663" s="169"/>
      <c r="AM663" s="169"/>
      <c r="AN663" s="176"/>
      <c r="AO663" s="176"/>
      <c r="AP663" s="176"/>
    </row>
    <row r="664" spans="1:42" s="253" customFormat="1" ht="21" hidden="1" customHeight="1">
      <c r="A664" s="252"/>
      <c r="B664" s="252"/>
      <c r="C664" s="252"/>
      <c r="D664" s="252"/>
      <c r="E664" s="252"/>
      <c r="F664" s="252"/>
      <c r="G664" s="252"/>
      <c r="I664" s="265">
        <f t="shared" si="162"/>
        <v>0</v>
      </c>
      <c r="J664" s="255">
        <f t="shared" si="155"/>
        <v>9</v>
      </c>
      <c r="K664" s="537">
        <f t="shared" si="166"/>
        <v>49</v>
      </c>
      <c r="L664" s="356"/>
      <c r="M664" s="356"/>
      <c r="N664" s="357">
        <f t="shared" si="163"/>
        <v>0</v>
      </c>
      <c r="O664" s="358"/>
      <c r="P664" s="358"/>
      <c r="Q664" s="359">
        <f t="shared" si="164"/>
        <v>0</v>
      </c>
      <c r="R664" s="359">
        <f t="shared" si="165"/>
        <v>0</v>
      </c>
      <c r="S664" s="360"/>
      <c r="T664" s="361"/>
      <c r="U664" s="255">
        <f t="shared" si="156"/>
        <v>9</v>
      </c>
      <c r="V664" s="169"/>
      <c r="W664" s="169"/>
      <c r="X664" s="169"/>
      <c r="Y664" s="169"/>
      <c r="Z664" s="169"/>
      <c r="AA664" s="378"/>
      <c r="AB664" s="169"/>
      <c r="AC664" s="169"/>
      <c r="AD664" s="169"/>
      <c r="AE664" s="371"/>
      <c r="AF664" s="371"/>
      <c r="AG664" s="371"/>
      <c r="AH664" s="169"/>
      <c r="AI664" s="169"/>
      <c r="AJ664" s="169"/>
      <c r="AK664" s="169"/>
      <c r="AL664" s="169"/>
      <c r="AM664" s="169"/>
      <c r="AN664" s="176"/>
      <c r="AO664" s="176"/>
      <c r="AP664" s="176"/>
    </row>
    <row r="665" spans="1:42" s="253" customFormat="1" ht="21" hidden="1" customHeight="1">
      <c r="A665" s="252"/>
      <c r="B665" s="252"/>
      <c r="C665" s="252"/>
      <c r="D665" s="252"/>
      <c r="E665" s="252"/>
      <c r="F665" s="252"/>
      <c r="G665" s="252"/>
      <c r="I665" s="265">
        <f t="shared" si="162"/>
        <v>0</v>
      </c>
      <c r="J665" s="255">
        <f t="shared" si="155"/>
        <v>9</v>
      </c>
      <c r="K665" s="537">
        <f t="shared" si="166"/>
        <v>50</v>
      </c>
      <c r="L665" s="356"/>
      <c r="M665" s="356"/>
      <c r="N665" s="357">
        <f t="shared" si="163"/>
        <v>0</v>
      </c>
      <c r="O665" s="358"/>
      <c r="P665" s="358"/>
      <c r="Q665" s="359">
        <f t="shared" si="164"/>
        <v>0</v>
      </c>
      <c r="R665" s="359">
        <f t="shared" si="165"/>
        <v>0</v>
      </c>
      <c r="S665" s="360"/>
      <c r="T665" s="361"/>
      <c r="U665" s="255">
        <f t="shared" si="156"/>
        <v>9</v>
      </c>
      <c r="V665" s="169"/>
      <c r="W665" s="169"/>
      <c r="X665" s="169"/>
      <c r="Y665" s="169"/>
      <c r="Z665" s="169"/>
      <c r="AA665" s="378"/>
      <c r="AB665" s="169"/>
      <c r="AC665" s="169"/>
      <c r="AD665" s="169"/>
      <c r="AE665" s="371"/>
      <c r="AF665" s="371"/>
      <c r="AG665" s="371"/>
      <c r="AH665" s="169"/>
      <c r="AI665" s="169"/>
      <c r="AJ665" s="169"/>
      <c r="AK665" s="169"/>
      <c r="AL665" s="169"/>
      <c r="AM665" s="169"/>
      <c r="AN665" s="176"/>
      <c r="AO665" s="176"/>
      <c r="AP665" s="176"/>
    </row>
    <row r="666" spans="1:42" s="253" customFormat="1" ht="21" hidden="1" customHeight="1">
      <c r="A666" s="252"/>
      <c r="B666" s="252"/>
      <c r="C666" s="252"/>
      <c r="D666" s="252"/>
      <c r="E666" s="252"/>
      <c r="F666" s="252"/>
      <c r="G666" s="252"/>
      <c r="I666" s="265">
        <f t="shared" si="162"/>
        <v>0</v>
      </c>
      <c r="J666" s="255">
        <f t="shared" ref="J666:J675" si="167">IF($Q$529&gt;0,9,)</f>
        <v>9</v>
      </c>
      <c r="K666" s="537">
        <f t="shared" si="166"/>
        <v>51</v>
      </c>
      <c r="L666" s="356"/>
      <c r="M666" s="356"/>
      <c r="N666" s="357">
        <f t="shared" si="163"/>
        <v>0</v>
      </c>
      <c r="O666" s="358"/>
      <c r="P666" s="358"/>
      <c r="Q666" s="359">
        <f t="shared" si="164"/>
        <v>0</v>
      </c>
      <c r="R666" s="359">
        <f t="shared" si="165"/>
        <v>0</v>
      </c>
      <c r="S666" s="360"/>
      <c r="T666" s="361"/>
      <c r="U666" s="255">
        <f t="shared" ref="U666:U675" si="168">IF($Q$529&gt;0,9,)</f>
        <v>9</v>
      </c>
      <c r="V666" s="169"/>
      <c r="W666" s="169"/>
      <c r="X666" s="169"/>
      <c r="Y666" s="169"/>
      <c r="Z666" s="169"/>
      <c r="AA666" s="378"/>
      <c r="AB666" s="169"/>
      <c r="AC666" s="169"/>
      <c r="AD666" s="169"/>
      <c r="AE666" s="371"/>
      <c r="AF666" s="371"/>
      <c r="AG666" s="371"/>
      <c r="AH666" s="169"/>
      <c r="AI666" s="169"/>
      <c r="AJ666" s="169"/>
      <c r="AK666" s="169"/>
      <c r="AL666" s="169"/>
      <c r="AM666" s="169"/>
      <c r="AN666" s="176"/>
      <c r="AO666" s="176"/>
      <c r="AP666" s="176"/>
    </row>
    <row r="667" spans="1:42" s="253" customFormat="1" ht="21" hidden="1" customHeight="1">
      <c r="A667" s="252"/>
      <c r="B667" s="252"/>
      <c r="C667" s="252"/>
      <c r="D667" s="252"/>
      <c r="E667" s="252"/>
      <c r="F667" s="252"/>
      <c r="G667" s="252"/>
      <c r="I667" s="265">
        <f t="shared" si="162"/>
        <v>0</v>
      </c>
      <c r="J667" s="255">
        <f t="shared" si="167"/>
        <v>9</v>
      </c>
      <c r="K667" s="537">
        <f t="shared" si="166"/>
        <v>52</v>
      </c>
      <c r="L667" s="356"/>
      <c r="M667" s="356"/>
      <c r="N667" s="357">
        <f t="shared" si="163"/>
        <v>0</v>
      </c>
      <c r="O667" s="358"/>
      <c r="P667" s="358"/>
      <c r="Q667" s="359">
        <f t="shared" si="164"/>
        <v>0</v>
      </c>
      <c r="R667" s="359">
        <f t="shared" si="165"/>
        <v>0</v>
      </c>
      <c r="S667" s="360"/>
      <c r="T667" s="361"/>
      <c r="U667" s="255">
        <f t="shared" si="168"/>
        <v>9</v>
      </c>
      <c r="V667" s="169"/>
      <c r="W667" s="169"/>
      <c r="X667" s="169"/>
      <c r="Y667" s="169"/>
      <c r="Z667" s="169"/>
      <c r="AA667" s="378"/>
      <c r="AB667" s="169"/>
      <c r="AC667" s="169"/>
      <c r="AD667" s="169"/>
      <c r="AE667" s="371"/>
      <c r="AF667" s="371"/>
      <c r="AG667" s="371"/>
      <c r="AH667" s="169"/>
      <c r="AI667" s="169"/>
      <c r="AJ667" s="169"/>
      <c r="AK667" s="169"/>
      <c r="AL667" s="169"/>
      <c r="AM667" s="169"/>
      <c r="AN667" s="176"/>
      <c r="AO667" s="176"/>
      <c r="AP667" s="176"/>
    </row>
    <row r="668" spans="1:42" s="253" customFormat="1" ht="21" hidden="1" customHeight="1">
      <c r="A668" s="252"/>
      <c r="B668" s="252"/>
      <c r="C668" s="252"/>
      <c r="D668" s="252"/>
      <c r="E668" s="252"/>
      <c r="F668" s="252"/>
      <c r="G668" s="252"/>
      <c r="I668" s="265">
        <f t="shared" si="162"/>
        <v>0</v>
      </c>
      <c r="J668" s="255">
        <f t="shared" si="167"/>
        <v>9</v>
      </c>
      <c r="K668" s="537">
        <f t="shared" si="166"/>
        <v>53</v>
      </c>
      <c r="L668" s="356"/>
      <c r="M668" s="356"/>
      <c r="N668" s="357">
        <f t="shared" si="163"/>
        <v>0</v>
      </c>
      <c r="O668" s="358"/>
      <c r="P668" s="358"/>
      <c r="Q668" s="359">
        <f t="shared" si="164"/>
        <v>0</v>
      </c>
      <c r="R668" s="359">
        <f t="shared" si="165"/>
        <v>0</v>
      </c>
      <c r="S668" s="360"/>
      <c r="T668" s="361"/>
      <c r="U668" s="255">
        <f t="shared" si="168"/>
        <v>9</v>
      </c>
      <c r="V668" s="169"/>
      <c r="W668" s="169"/>
      <c r="X668" s="169"/>
      <c r="Y668" s="169"/>
      <c r="Z668" s="169"/>
      <c r="AA668" s="378"/>
      <c r="AB668" s="169"/>
      <c r="AC668" s="169"/>
      <c r="AD668" s="169"/>
      <c r="AE668" s="371"/>
      <c r="AF668" s="371"/>
      <c r="AG668" s="371"/>
      <c r="AH668" s="169"/>
      <c r="AI668" s="169"/>
      <c r="AJ668" s="169"/>
      <c r="AK668" s="169"/>
      <c r="AL668" s="169"/>
      <c r="AM668" s="169"/>
      <c r="AN668" s="176"/>
      <c r="AO668" s="176"/>
      <c r="AP668" s="176"/>
    </row>
    <row r="669" spans="1:42" s="253" customFormat="1" ht="21" hidden="1" customHeight="1">
      <c r="A669" s="252"/>
      <c r="B669" s="252"/>
      <c r="C669" s="252"/>
      <c r="D669" s="252"/>
      <c r="E669" s="252"/>
      <c r="F669" s="252"/>
      <c r="G669" s="252"/>
      <c r="I669" s="265">
        <f t="shared" si="162"/>
        <v>0</v>
      </c>
      <c r="J669" s="255">
        <f t="shared" si="167"/>
        <v>9</v>
      </c>
      <c r="K669" s="537">
        <f t="shared" si="166"/>
        <v>54</v>
      </c>
      <c r="L669" s="356"/>
      <c r="M669" s="356"/>
      <c r="N669" s="357">
        <f t="shared" si="163"/>
        <v>0</v>
      </c>
      <c r="O669" s="358"/>
      <c r="P669" s="358"/>
      <c r="Q669" s="359">
        <f t="shared" si="164"/>
        <v>0</v>
      </c>
      <c r="R669" s="359">
        <f t="shared" si="165"/>
        <v>0</v>
      </c>
      <c r="S669" s="360"/>
      <c r="T669" s="361"/>
      <c r="U669" s="255">
        <f t="shared" si="168"/>
        <v>9</v>
      </c>
      <c r="V669" s="169"/>
      <c r="W669" s="169"/>
      <c r="X669" s="169"/>
      <c r="Y669" s="169"/>
      <c r="Z669" s="169"/>
      <c r="AA669" s="378"/>
      <c r="AB669" s="169"/>
      <c r="AC669" s="169"/>
      <c r="AD669" s="169"/>
      <c r="AE669" s="371"/>
      <c r="AF669" s="371"/>
      <c r="AG669" s="371"/>
      <c r="AH669" s="169"/>
      <c r="AI669" s="169"/>
      <c r="AJ669" s="169"/>
      <c r="AK669" s="169"/>
      <c r="AL669" s="169"/>
      <c r="AM669" s="169"/>
      <c r="AN669" s="176"/>
      <c r="AO669" s="176"/>
      <c r="AP669" s="176"/>
    </row>
    <row r="670" spans="1:42" s="253" customFormat="1" ht="21" hidden="1" customHeight="1">
      <c r="A670" s="252"/>
      <c r="B670" s="252"/>
      <c r="C670" s="252"/>
      <c r="D670" s="252"/>
      <c r="E670" s="252"/>
      <c r="F670" s="252"/>
      <c r="G670" s="252"/>
      <c r="I670" s="265">
        <f t="shared" si="162"/>
        <v>0</v>
      </c>
      <c r="J670" s="255">
        <f t="shared" si="167"/>
        <v>9</v>
      </c>
      <c r="K670" s="537">
        <f t="shared" si="166"/>
        <v>55</v>
      </c>
      <c r="L670" s="356"/>
      <c r="M670" s="356"/>
      <c r="N670" s="357">
        <f t="shared" si="163"/>
        <v>0</v>
      </c>
      <c r="O670" s="358"/>
      <c r="P670" s="358"/>
      <c r="Q670" s="359">
        <f t="shared" si="164"/>
        <v>0</v>
      </c>
      <c r="R670" s="359">
        <f t="shared" si="165"/>
        <v>0</v>
      </c>
      <c r="S670" s="360"/>
      <c r="T670" s="361"/>
      <c r="U670" s="255">
        <f t="shared" si="168"/>
        <v>9</v>
      </c>
      <c r="V670" s="169"/>
      <c r="W670" s="169"/>
      <c r="X670" s="169"/>
      <c r="Y670" s="169"/>
      <c r="Z670" s="169"/>
      <c r="AA670" s="378"/>
      <c r="AB670" s="169"/>
      <c r="AC670" s="169"/>
      <c r="AD670" s="169"/>
      <c r="AE670" s="371"/>
      <c r="AF670" s="371"/>
      <c r="AG670" s="371"/>
      <c r="AH670" s="169"/>
      <c r="AI670" s="169"/>
      <c r="AJ670" s="169"/>
      <c r="AK670" s="169"/>
      <c r="AL670" s="169"/>
      <c r="AM670" s="371"/>
      <c r="AN670" s="167"/>
      <c r="AO670" s="176"/>
      <c r="AP670" s="176"/>
    </row>
    <row r="671" spans="1:42" s="253" customFormat="1" ht="21" hidden="1" customHeight="1">
      <c r="A671" s="252"/>
      <c r="B671" s="252"/>
      <c r="C671" s="252"/>
      <c r="D671" s="252"/>
      <c r="E671" s="252"/>
      <c r="F671" s="252"/>
      <c r="G671" s="252"/>
      <c r="I671" s="265">
        <f t="shared" si="162"/>
        <v>0</v>
      </c>
      <c r="J671" s="255">
        <f t="shared" si="167"/>
        <v>9</v>
      </c>
      <c r="K671" s="537">
        <f t="shared" si="166"/>
        <v>56</v>
      </c>
      <c r="L671" s="356"/>
      <c r="M671" s="356"/>
      <c r="N671" s="357">
        <f t="shared" si="163"/>
        <v>0</v>
      </c>
      <c r="O671" s="358"/>
      <c r="P671" s="358"/>
      <c r="Q671" s="359">
        <f t="shared" si="164"/>
        <v>0</v>
      </c>
      <c r="R671" s="359">
        <f t="shared" si="165"/>
        <v>0</v>
      </c>
      <c r="S671" s="360"/>
      <c r="T671" s="361"/>
      <c r="U671" s="255">
        <f t="shared" si="168"/>
        <v>9</v>
      </c>
      <c r="V671" s="169"/>
      <c r="W671" s="169"/>
      <c r="X671" s="169"/>
      <c r="Y671" s="169"/>
      <c r="Z671" s="169"/>
      <c r="AA671" s="378"/>
      <c r="AB671" s="169"/>
      <c r="AC671" s="169"/>
      <c r="AD671" s="169"/>
      <c r="AE671" s="371"/>
      <c r="AF671" s="371"/>
      <c r="AG671" s="371"/>
      <c r="AH671" s="169"/>
      <c r="AI671" s="169"/>
      <c r="AJ671" s="169"/>
      <c r="AK671" s="169"/>
      <c r="AL671" s="169"/>
      <c r="AM671" s="371"/>
      <c r="AN671" s="167"/>
      <c r="AO671" s="176"/>
      <c r="AP671" s="176"/>
    </row>
    <row r="672" spans="1:42" s="253" customFormat="1" ht="21" hidden="1" customHeight="1">
      <c r="A672" s="252"/>
      <c r="B672" s="252"/>
      <c r="C672" s="252"/>
      <c r="D672" s="252"/>
      <c r="E672" s="252"/>
      <c r="F672" s="252"/>
      <c r="G672" s="252"/>
      <c r="I672" s="265">
        <f t="shared" si="162"/>
        <v>0</v>
      </c>
      <c r="J672" s="255">
        <f t="shared" si="167"/>
        <v>9</v>
      </c>
      <c r="K672" s="537">
        <f t="shared" si="166"/>
        <v>57</v>
      </c>
      <c r="L672" s="356"/>
      <c r="M672" s="356"/>
      <c r="N672" s="357">
        <f t="shared" si="163"/>
        <v>0</v>
      </c>
      <c r="O672" s="358"/>
      <c r="P672" s="358"/>
      <c r="Q672" s="359">
        <f t="shared" si="164"/>
        <v>0</v>
      </c>
      <c r="R672" s="359">
        <f t="shared" si="165"/>
        <v>0</v>
      </c>
      <c r="S672" s="360"/>
      <c r="T672" s="361"/>
      <c r="U672" s="255">
        <f t="shared" si="168"/>
        <v>9</v>
      </c>
      <c r="V672" s="169"/>
      <c r="W672" s="169"/>
      <c r="X672" s="169"/>
      <c r="Y672" s="169"/>
      <c r="Z672" s="169"/>
      <c r="AA672" s="378"/>
      <c r="AB672" s="169"/>
      <c r="AC672" s="169"/>
      <c r="AD672" s="169"/>
      <c r="AE672" s="371"/>
      <c r="AF672" s="371"/>
      <c r="AG672" s="371"/>
      <c r="AH672" s="169"/>
      <c r="AI672" s="169"/>
      <c r="AJ672" s="169"/>
      <c r="AK672" s="169"/>
      <c r="AL672" s="169"/>
      <c r="AM672" s="258"/>
      <c r="AO672" s="176"/>
      <c r="AP672" s="167"/>
    </row>
    <row r="673" spans="1:42" s="253" customFormat="1" ht="21" hidden="1" customHeight="1">
      <c r="A673" s="252"/>
      <c r="B673" s="252"/>
      <c r="C673" s="252"/>
      <c r="D673" s="252"/>
      <c r="E673" s="252"/>
      <c r="F673" s="252"/>
      <c r="G673" s="252"/>
      <c r="I673" s="265">
        <f t="shared" si="162"/>
        <v>0</v>
      </c>
      <c r="J673" s="255">
        <f t="shared" si="167"/>
        <v>9</v>
      </c>
      <c r="K673" s="537">
        <f t="shared" si="166"/>
        <v>58</v>
      </c>
      <c r="L673" s="356"/>
      <c r="M673" s="356"/>
      <c r="N673" s="357">
        <f t="shared" si="163"/>
        <v>0</v>
      </c>
      <c r="O673" s="358"/>
      <c r="P673" s="358"/>
      <c r="Q673" s="359">
        <f t="shared" si="164"/>
        <v>0</v>
      </c>
      <c r="R673" s="359">
        <f t="shared" si="165"/>
        <v>0</v>
      </c>
      <c r="S673" s="360"/>
      <c r="T673" s="361"/>
      <c r="U673" s="255">
        <f t="shared" si="168"/>
        <v>9</v>
      </c>
      <c r="V673" s="169"/>
      <c r="W673" s="169"/>
      <c r="X673" s="169"/>
      <c r="Y673" s="169"/>
      <c r="Z673" s="169"/>
      <c r="AA673" s="378"/>
      <c r="AB673" s="169"/>
      <c r="AC673" s="169"/>
      <c r="AD673" s="169"/>
      <c r="AE673" s="371"/>
      <c r="AF673" s="371"/>
      <c r="AG673" s="371"/>
      <c r="AH673" s="169"/>
      <c r="AI673" s="169"/>
      <c r="AJ673" s="169"/>
      <c r="AK673" s="169"/>
      <c r="AL673" s="169"/>
      <c r="AM673" s="258"/>
      <c r="AO673" s="176"/>
      <c r="AP673" s="167"/>
    </row>
    <row r="674" spans="1:42" s="253" customFormat="1" ht="21" hidden="1" customHeight="1">
      <c r="A674" s="252"/>
      <c r="B674" s="252"/>
      <c r="C674" s="252"/>
      <c r="D674" s="252"/>
      <c r="E674" s="252"/>
      <c r="F674" s="252"/>
      <c r="G674" s="252"/>
      <c r="I674" s="265">
        <f t="shared" si="162"/>
        <v>0</v>
      </c>
      <c r="J674" s="255">
        <f t="shared" si="167"/>
        <v>9</v>
      </c>
      <c r="K674" s="537">
        <f t="shared" si="166"/>
        <v>59</v>
      </c>
      <c r="L674" s="356"/>
      <c r="M674" s="356"/>
      <c r="N674" s="357">
        <f t="shared" si="163"/>
        <v>0</v>
      </c>
      <c r="O674" s="358"/>
      <c r="P674" s="358"/>
      <c r="Q674" s="359">
        <f t="shared" si="164"/>
        <v>0</v>
      </c>
      <c r="R674" s="359">
        <f t="shared" si="165"/>
        <v>0</v>
      </c>
      <c r="S674" s="360"/>
      <c r="T674" s="361"/>
      <c r="U674" s="255">
        <f t="shared" si="168"/>
        <v>9</v>
      </c>
      <c r="V674" s="322"/>
      <c r="W674" s="322"/>
      <c r="X674" s="322"/>
      <c r="Y674" s="322"/>
      <c r="Z674" s="323"/>
      <c r="AA674" s="324"/>
      <c r="AB674" s="323"/>
      <c r="AC674" s="323"/>
      <c r="AD674" s="323"/>
      <c r="AE674" s="259"/>
      <c r="AF674" s="259"/>
      <c r="AG674" s="259"/>
      <c r="AH674" s="259"/>
      <c r="AI674" s="259"/>
      <c r="AJ674" s="259"/>
      <c r="AK674" s="259"/>
      <c r="AL674" s="259"/>
      <c r="AM674" s="258"/>
    </row>
    <row r="675" spans="1:42" s="253" customFormat="1" ht="21" hidden="1" customHeight="1" thickBot="1">
      <c r="A675" s="252"/>
      <c r="B675" s="252"/>
      <c r="C675" s="252"/>
      <c r="D675" s="252"/>
      <c r="E675" s="252"/>
      <c r="F675" s="252"/>
      <c r="G675" s="252"/>
      <c r="I675" s="265">
        <f t="shared" si="162"/>
        <v>0</v>
      </c>
      <c r="J675" s="255">
        <f t="shared" si="167"/>
        <v>9</v>
      </c>
      <c r="K675" s="379">
        <f t="shared" si="166"/>
        <v>60</v>
      </c>
      <c r="L675" s="356"/>
      <c r="M675" s="356"/>
      <c r="N675" s="380">
        <f t="shared" si="163"/>
        <v>0</v>
      </c>
      <c r="O675" s="381"/>
      <c r="P675" s="381"/>
      <c r="Q675" s="382">
        <f t="shared" si="164"/>
        <v>0</v>
      </c>
      <c r="R675" s="382">
        <f t="shared" si="165"/>
        <v>0</v>
      </c>
      <c r="S675" s="383"/>
      <c r="T675" s="384"/>
      <c r="U675" s="255">
        <f t="shared" si="168"/>
        <v>9</v>
      </c>
      <c r="V675" s="322"/>
      <c r="W675" s="322"/>
      <c r="X675" s="322"/>
      <c r="Y675" s="322"/>
      <c r="Z675" s="323"/>
      <c r="AA675" s="324"/>
      <c r="AB675" s="323"/>
      <c r="AC675" s="323"/>
      <c r="AD675" s="323"/>
      <c r="AE675" s="259"/>
      <c r="AF675" s="259"/>
      <c r="AG675" s="259"/>
      <c r="AH675" s="259"/>
      <c r="AI675" s="259"/>
      <c r="AJ675" s="259"/>
      <c r="AK675" s="259"/>
      <c r="AL675" s="259"/>
      <c r="AM675" s="258"/>
    </row>
    <row r="676" spans="1:42" s="253" customFormat="1" ht="21" hidden="1" customHeight="1">
      <c r="A676" s="252"/>
      <c r="B676" s="252"/>
      <c r="C676" s="252"/>
      <c r="D676" s="252"/>
      <c r="E676" s="252"/>
      <c r="F676" s="252"/>
      <c r="G676" s="252"/>
      <c r="I676" s="265"/>
      <c r="J676" s="255"/>
      <c r="K676" s="252"/>
      <c r="L676" s="252"/>
      <c r="M676" s="252"/>
      <c r="N676" s="252"/>
      <c r="O676" s="252"/>
      <c r="P676" s="252"/>
      <c r="Q676" s="252"/>
      <c r="R676" s="252"/>
      <c r="S676" s="252"/>
      <c r="T676" s="252"/>
      <c r="U676" s="255"/>
      <c r="V676" s="322"/>
      <c r="W676" s="322"/>
      <c r="X676" s="322"/>
      <c r="Y676" s="322"/>
      <c r="Z676" s="323"/>
      <c r="AA676" s="324"/>
      <c r="AB676" s="323"/>
      <c r="AC676" s="323"/>
      <c r="AD676" s="323"/>
      <c r="AE676" s="259"/>
      <c r="AF676" s="259"/>
      <c r="AG676" s="259"/>
      <c r="AH676" s="259"/>
      <c r="AI676" s="259"/>
      <c r="AJ676" s="259"/>
      <c r="AK676" s="259"/>
      <c r="AL676" s="259"/>
      <c r="AM676" s="258"/>
    </row>
    <row r="677" spans="1:42" s="253" customFormat="1" ht="21" hidden="1" customHeight="1">
      <c r="A677" s="252"/>
      <c r="B677" s="252"/>
      <c r="C677" s="252"/>
      <c r="D677" s="252"/>
      <c r="E677" s="252"/>
      <c r="F677" s="252"/>
      <c r="G677" s="252"/>
      <c r="I677" s="265"/>
      <c r="J677" s="255"/>
      <c r="K677" s="252"/>
      <c r="L677" s="252"/>
      <c r="M677" s="252"/>
      <c r="N677" s="252"/>
      <c r="O677" s="252"/>
      <c r="P677" s="252"/>
      <c r="Q677" s="252"/>
      <c r="R677" s="252"/>
      <c r="S677" s="252"/>
      <c r="T677" s="252"/>
      <c r="U677" s="255"/>
      <c r="V677" s="322"/>
      <c r="W677" s="322"/>
      <c r="X677" s="322"/>
      <c r="Y677" s="322"/>
      <c r="Z677" s="323"/>
      <c r="AA677" s="324"/>
      <c r="AB677" s="323"/>
      <c r="AC677" s="323"/>
      <c r="AD677" s="323"/>
      <c r="AE677" s="259"/>
      <c r="AF677" s="259"/>
      <c r="AG677" s="259"/>
      <c r="AH677" s="259"/>
      <c r="AI677" s="259"/>
      <c r="AJ677" s="259"/>
      <c r="AK677" s="259"/>
      <c r="AL677" s="259"/>
      <c r="AM677" s="258"/>
    </row>
  </sheetData>
  <sheetProtection selectLockedCells="1" autoFilter="0" selectUnlockedCells="1"/>
  <autoFilter ref="I1:I677">
    <filterColumn colId="0">
      <customFilters>
        <customFilter operator="notEqual" val=" "/>
      </customFilters>
    </filterColumn>
  </autoFilter>
  <mergeCells count="237">
    <mergeCell ref="K626:K627"/>
    <mergeCell ref="L626:L627"/>
    <mergeCell ref="M626:M627"/>
    <mergeCell ref="N626:N627"/>
    <mergeCell ref="O626:P626"/>
    <mergeCell ref="Q626:R626"/>
    <mergeCell ref="S626:S627"/>
    <mergeCell ref="T626:T627"/>
    <mergeCell ref="K651:K652"/>
    <mergeCell ref="L651:L652"/>
    <mergeCell ref="M651:M652"/>
    <mergeCell ref="N651:N652"/>
    <mergeCell ref="O651:P651"/>
    <mergeCell ref="Q651:R651"/>
    <mergeCell ref="S651:S652"/>
    <mergeCell ref="T651:T652"/>
    <mergeCell ref="K601:T601"/>
    <mergeCell ref="K602:T602"/>
    <mergeCell ref="K607:T607"/>
    <mergeCell ref="K608:K609"/>
    <mergeCell ref="L608:L609"/>
    <mergeCell ref="M608:M609"/>
    <mergeCell ref="N608:N609"/>
    <mergeCell ref="O608:P608"/>
    <mergeCell ref="Q608:R608"/>
    <mergeCell ref="V23:AB24"/>
    <mergeCell ref="Q576:R576"/>
    <mergeCell ref="S576:S577"/>
    <mergeCell ref="T576:T577"/>
    <mergeCell ref="K576:K577"/>
    <mergeCell ref="L576:L577"/>
    <mergeCell ref="M576:M577"/>
    <mergeCell ref="N576:N577"/>
    <mergeCell ref="O576:P576"/>
    <mergeCell ref="Q501:R501"/>
    <mergeCell ref="S501:S502"/>
    <mergeCell ref="T501:T502"/>
    <mergeCell ref="K551:K552"/>
    <mergeCell ref="L551:L552"/>
    <mergeCell ref="M551:M552"/>
    <mergeCell ref="N551:N552"/>
    <mergeCell ref="O551:P551"/>
    <mergeCell ref="Q551:R551"/>
    <mergeCell ref="S551:S552"/>
    <mergeCell ref="T551:T552"/>
    <mergeCell ref="K501:K502"/>
    <mergeCell ref="L501:L502"/>
    <mergeCell ref="M501:M502"/>
    <mergeCell ref="N501:N502"/>
    <mergeCell ref="K351:K352"/>
    <mergeCell ref="L351:L352"/>
    <mergeCell ref="M351:M352"/>
    <mergeCell ref="N351:N352"/>
    <mergeCell ref="O351:P351"/>
    <mergeCell ref="O501:P501"/>
    <mergeCell ref="Q426:R426"/>
    <mergeCell ref="S426:S427"/>
    <mergeCell ref="T426:T427"/>
    <mergeCell ref="K476:K477"/>
    <mergeCell ref="L476:L477"/>
    <mergeCell ref="M476:M477"/>
    <mergeCell ref="N476:N477"/>
    <mergeCell ref="O476:P476"/>
    <mergeCell ref="Q476:R476"/>
    <mergeCell ref="S476:S477"/>
    <mergeCell ref="T476:T477"/>
    <mergeCell ref="K426:K427"/>
    <mergeCell ref="L426:L427"/>
    <mergeCell ref="M426:M427"/>
    <mergeCell ref="N426:N427"/>
    <mergeCell ref="O426:P426"/>
    <mergeCell ref="K451:T451"/>
    <mergeCell ref="K452:T452"/>
    <mergeCell ref="Q276:R276"/>
    <mergeCell ref="S276:S277"/>
    <mergeCell ref="T276:T277"/>
    <mergeCell ref="K326:K327"/>
    <mergeCell ref="L326:L327"/>
    <mergeCell ref="M326:M327"/>
    <mergeCell ref="N326:N327"/>
    <mergeCell ref="O326:P326"/>
    <mergeCell ref="Q326:R326"/>
    <mergeCell ref="S326:S327"/>
    <mergeCell ref="T326:T327"/>
    <mergeCell ref="K276:K277"/>
    <mergeCell ref="L276:L277"/>
    <mergeCell ref="M276:M277"/>
    <mergeCell ref="N276:N277"/>
    <mergeCell ref="O276:P276"/>
    <mergeCell ref="K301:T301"/>
    <mergeCell ref="K302:T302"/>
    <mergeCell ref="K307:T307"/>
    <mergeCell ref="K308:K309"/>
    <mergeCell ref="L308:L309"/>
    <mergeCell ref="M308:M309"/>
    <mergeCell ref="N308:N309"/>
    <mergeCell ref="O308:P308"/>
    <mergeCell ref="K251:K252"/>
    <mergeCell ref="L251:L252"/>
    <mergeCell ref="M251:M252"/>
    <mergeCell ref="N251:N252"/>
    <mergeCell ref="O251:P251"/>
    <mergeCell ref="Q251:R251"/>
    <mergeCell ref="S251:S252"/>
    <mergeCell ref="T251:T252"/>
    <mergeCell ref="K226:T226"/>
    <mergeCell ref="K227:T227"/>
    <mergeCell ref="K232:T232"/>
    <mergeCell ref="K233:K234"/>
    <mergeCell ref="L233:L234"/>
    <mergeCell ref="M233:M234"/>
    <mergeCell ref="N233:N234"/>
    <mergeCell ref="O233:P233"/>
    <mergeCell ref="Q233:R233"/>
    <mergeCell ref="Q126:R126"/>
    <mergeCell ref="S126:S127"/>
    <mergeCell ref="T126:T127"/>
    <mergeCell ref="K176:K177"/>
    <mergeCell ref="L176:L177"/>
    <mergeCell ref="M176:M177"/>
    <mergeCell ref="N176:N177"/>
    <mergeCell ref="O176:P176"/>
    <mergeCell ref="Q176:R176"/>
    <mergeCell ref="S176:S177"/>
    <mergeCell ref="T176:T177"/>
    <mergeCell ref="K126:K127"/>
    <mergeCell ref="L126:L127"/>
    <mergeCell ref="M126:M127"/>
    <mergeCell ref="N126:N127"/>
    <mergeCell ref="O126:P126"/>
    <mergeCell ref="K76:T76"/>
    <mergeCell ref="K77:T77"/>
    <mergeCell ref="K82:T82"/>
    <mergeCell ref="K83:K84"/>
    <mergeCell ref="L83:L84"/>
    <mergeCell ref="M83:M84"/>
    <mergeCell ref="N83:N84"/>
    <mergeCell ref="O83:P83"/>
    <mergeCell ref="Q83:R83"/>
    <mergeCell ref="K101:K102"/>
    <mergeCell ref="L101:L102"/>
    <mergeCell ref="M101:M102"/>
    <mergeCell ref="N101:N102"/>
    <mergeCell ref="O101:P101"/>
    <mergeCell ref="Q101:R101"/>
    <mergeCell ref="S101:S102"/>
    <mergeCell ref="T101:T102"/>
    <mergeCell ref="S83:T84"/>
    <mergeCell ref="K26:K27"/>
    <mergeCell ref="L26:L27"/>
    <mergeCell ref="O26:P26"/>
    <mergeCell ref="S26:S27"/>
    <mergeCell ref="T26:T27"/>
    <mergeCell ref="M26:M27"/>
    <mergeCell ref="N26:N27"/>
    <mergeCell ref="Q26:R26"/>
    <mergeCell ref="K51:K52"/>
    <mergeCell ref="L51:L52"/>
    <mergeCell ref="M51:M52"/>
    <mergeCell ref="N51:N52"/>
    <mergeCell ref="O51:P51"/>
    <mergeCell ref="Q51:R51"/>
    <mergeCell ref="S51:S52"/>
    <mergeCell ref="T51:T52"/>
    <mergeCell ref="V20:AB21"/>
    <mergeCell ref="K1:T1"/>
    <mergeCell ref="K7:T7"/>
    <mergeCell ref="K8:K9"/>
    <mergeCell ref="L8:L9"/>
    <mergeCell ref="M8:M9"/>
    <mergeCell ref="N8:N9"/>
    <mergeCell ref="K2:T2"/>
    <mergeCell ref="O8:P8"/>
    <mergeCell ref="Q8:R8"/>
    <mergeCell ref="V6:AD6"/>
    <mergeCell ref="S8:T9"/>
    <mergeCell ref="L201:L202"/>
    <mergeCell ref="M201:M202"/>
    <mergeCell ref="N201:N202"/>
    <mergeCell ref="K151:T151"/>
    <mergeCell ref="K152:T152"/>
    <mergeCell ref="K157:T157"/>
    <mergeCell ref="K158:K159"/>
    <mergeCell ref="L158:L159"/>
    <mergeCell ref="M158:M159"/>
    <mergeCell ref="N158:N159"/>
    <mergeCell ref="O158:P158"/>
    <mergeCell ref="Q158:R158"/>
    <mergeCell ref="O201:P201"/>
    <mergeCell ref="Q201:R201"/>
    <mergeCell ref="S201:S202"/>
    <mergeCell ref="T201:T202"/>
    <mergeCell ref="K201:K202"/>
    <mergeCell ref="S158:T159"/>
    <mergeCell ref="M401:M402"/>
    <mergeCell ref="N401:N402"/>
    <mergeCell ref="K533:K534"/>
    <mergeCell ref="L533:L534"/>
    <mergeCell ref="M533:M534"/>
    <mergeCell ref="N533:N534"/>
    <mergeCell ref="O533:P533"/>
    <mergeCell ref="Q533:R533"/>
    <mergeCell ref="K532:T532"/>
    <mergeCell ref="O458:P458"/>
    <mergeCell ref="O401:P401"/>
    <mergeCell ref="Q401:R401"/>
    <mergeCell ref="S401:S402"/>
    <mergeCell ref="T401:T402"/>
    <mergeCell ref="K457:T457"/>
    <mergeCell ref="K458:K459"/>
    <mergeCell ref="L458:L459"/>
    <mergeCell ref="M458:M459"/>
    <mergeCell ref="N458:N459"/>
    <mergeCell ref="S308:T309"/>
    <mergeCell ref="S233:T234"/>
    <mergeCell ref="S383:T384"/>
    <mergeCell ref="S458:T459"/>
    <mergeCell ref="S533:T534"/>
    <mergeCell ref="S608:T609"/>
    <mergeCell ref="Q308:R308"/>
    <mergeCell ref="Q458:R458"/>
    <mergeCell ref="K526:T526"/>
    <mergeCell ref="K527:T527"/>
    <mergeCell ref="K376:T376"/>
    <mergeCell ref="K377:T377"/>
    <mergeCell ref="K382:T382"/>
    <mergeCell ref="K383:K384"/>
    <mergeCell ref="L383:L384"/>
    <mergeCell ref="M383:M384"/>
    <mergeCell ref="N383:N384"/>
    <mergeCell ref="O383:P383"/>
    <mergeCell ref="Q383:R383"/>
    <mergeCell ref="Q351:R351"/>
    <mergeCell ref="S351:S352"/>
    <mergeCell ref="T351:T352"/>
    <mergeCell ref="K401:K402"/>
    <mergeCell ref="L401:L402"/>
  </mergeCells>
  <phoneticPr fontId="2" type="noConversion"/>
  <dataValidations disablePrompts="1" count="4">
    <dataValidation type="list" allowBlank="1" showInputMessage="1" showErrorMessage="1" sqref="S537:S550 S503:S525 S553:S575 S385 S462:S475 S428:S450 S403:S425 S478:S500 S310 S235 S160 S85 S10 S12:S25 S28:S50 S53:S75 S87:S100 S103:S125 S128:S150 S653:S675 S178:S200 S203:S225 S237:S250 S253:S275 S278:S300 S312:S325 S328:S350 S353:S375 S460 S535 S387:S400 S578:S600 S612:S625 S628:S650 S610 S162:S175">
      <formula1>$AG$3:$AG$5</formula1>
    </dataValidation>
    <dataValidation type="list" allowBlank="1" showInputMessage="1" showErrorMessage="1" sqref="T537:T550 T503:T525 T553:T575 T385 T462:T475 T428:T450 T403:T425 T478:T500 T310 T235 T160 T85 T10 T12:T25 T28:T50 T53:T75 T87:T100 T103:T125 T128:T150 T653:T675 T178:T200 T203:T225 T237:T250 T253:T275 T278:T300 T312:T325 T328:T350 T353:T375 T460 T535 T387:T400 T578:T600 T612:T625 T628:T650 T610 T162:T175">
      <formula1>$AH$3:$AH$5</formula1>
    </dataValidation>
    <dataValidation type="list" allowBlank="1" showInputMessage="1" showErrorMessage="1" sqref="R79 R529 R454 R304 R229 R154 R4 R379 R604">
      <formula1>$AF$3:$AF$6</formula1>
    </dataValidation>
    <dataValidation type="list" allowBlank="1" showInputMessage="1" showErrorMessage="1" sqref="R6 R531 R456 R306 R231 R156 R81 R381 R606">
      <formula1>$AG$11:$AG$13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0" orientation="landscape" blackAndWhite="1" r:id="rId1"/>
  <legacy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FF0000"/>
  </sheetPr>
  <dimension ref="A1:AS677"/>
  <sheetViews>
    <sheetView showZeros="0" tabSelected="1" view="pageBreakPreview" topLeftCell="I304" zoomScale="85" zoomScaleNormal="100" zoomScaleSheetLayoutView="85" workbookViewId="0">
      <selection activeCell="L315" sqref="L315"/>
    </sheetView>
  </sheetViews>
  <sheetFormatPr defaultRowHeight="21" customHeight="1"/>
  <cols>
    <col min="1" max="7" width="0.125" style="252" hidden="1" customWidth="1"/>
    <col min="8" max="8" width="5.875" style="253" hidden="1" customWidth="1"/>
    <col min="9" max="9" width="7.625" style="952" customWidth="1"/>
    <col min="10" max="10" width="4.375" style="941" bestFit="1" customWidth="1"/>
    <col min="11" max="20" width="12.25" style="1096" customWidth="1"/>
    <col min="21" max="21" width="4.375" style="941" bestFit="1" customWidth="1"/>
    <col min="22" max="23" width="10.125" style="1009" customWidth="1"/>
    <col min="24" max="24" width="10" style="1009" customWidth="1"/>
    <col min="25" max="25" width="10.125" style="1009" customWidth="1"/>
    <col min="26" max="26" width="10.125" style="1010" customWidth="1"/>
    <col min="27" max="27" width="10.125" style="1011" customWidth="1"/>
    <col min="28" max="29" width="10.125" style="1010" customWidth="1"/>
    <col min="30" max="30" width="5.125" style="1010" customWidth="1"/>
    <col min="31" max="31" width="1.875" style="945" customWidth="1"/>
    <col min="32" max="32" width="15.125" style="945" customWidth="1"/>
    <col min="33" max="36" width="12.125" style="945" customWidth="1"/>
    <col min="37" max="37" width="15" style="945" customWidth="1"/>
    <col min="38" max="38" width="11.25" style="945" customWidth="1"/>
    <col min="39" max="39" width="11.25" style="944" customWidth="1"/>
    <col min="40" max="16384" width="9" style="951"/>
  </cols>
  <sheetData>
    <row r="1" spans="9:43" ht="30" customHeight="1" thickTop="1" thickBot="1">
      <c r="I1" s="940" t="s">
        <v>939</v>
      </c>
      <c r="J1" s="941">
        <f>IF($Q$4&gt;0,1,)</f>
        <v>1</v>
      </c>
      <c r="K1" s="2477" t="s">
        <v>891</v>
      </c>
      <c r="L1" s="2477"/>
      <c r="M1" s="2477"/>
      <c r="N1" s="2477"/>
      <c r="O1" s="2477"/>
      <c r="P1" s="2477"/>
      <c r="Q1" s="2477"/>
      <c r="R1" s="2477"/>
      <c r="S1" s="2477"/>
      <c r="T1" s="2477"/>
      <c r="U1" s="941">
        <f>IF($Q$4&gt;0,1,)</f>
        <v>1</v>
      </c>
      <c r="V1" s="942" t="s">
        <v>833</v>
      </c>
      <c r="W1" s="943" t="s">
        <v>1032</v>
      </c>
      <c r="X1" s="944"/>
      <c r="Y1" s="944"/>
      <c r="Z1" s="945"/>
      <c r="AA1" s="946"/>
      <c r="AB1" s="945"/>
      <c r="AC1" s="945"/>
      <c r="AD1" s="945"/>
      <c r="AF1" s="947" t="s">
        <v>834</v>
      </c>
      <c r="AG1" s="948"/>
      <c r="AH1" s="948"/>
      <c r="AI1" s="948"/>
      <c r="AJ1" s="949"/>
      <c r="AN1" s="950"/>
      <c r="AO1" s="950"/>
      <c r="AP1" s="950"/>
    </row>
    <row r="2" spans="9:43" ht="21" customHeight="1" thickTop="1" thickBot="1">
      <c r="I2" s="952">
        <f>IF(Q$4&gt;0,1,0)</f>
        <v>1</v>
      </c>
      <c r="J2" s="941">
        <f t="shared" ref="J2:J75" si="0">IF($Q$4&gt;0,1,)</f>
        <v>1</v>
      </c>
      <c r="K2" s="2478" t="s">
        <v>578</v>
      </c>
      <c r="L2" s="2478"/>
      <c r="M2" s="2478"/>
      <c r="N2" s="2478"/>
      <c r="O2" s="2478"/>
      <c r="P2" s="2478"/>
      <c r="Q2" s="2478"/>
      <c r="R2" s="2478"/>
      <c r="S2" s="2478"/>
      <c r="T2" s="2478"/>
      <c r="U2" s="941">
        <f t="shared" ref="U2:U75" si="1">IF($Q$4&gt;0,1,)</f>
        <v>1</v>
      </c>
      <c r="V2" s="953" t="s">
        <v>861</v>
      </c>
      <c r="W2" s="1076">
        <v>200</v>
      </c>
      <c r="X2" s="955"/>
      <c r="Y2" s="955" t="s">
        <v>2450</v>
      </c>
      <c r="Z2" s="1785"/>
      <c r="AA2" s="957"/>
      <c r="AB2" s="956"/>
      <c r="AC2" s="958"/>
      <c r="AD2" s="959"/>
      <c r="AE2" s="565"/>
      <c r="AF2" s="960" t="s">
        <v>862</v>
      </c>
      <c r="AG2" s="961" t="s">
        <v>863</v>
      </c>
      <c r="AH2" s="961" t="s">
        <v>864</v>
      </c>
      <c r="AI2" s="962" t="s">
        <v>865</v>
      </c>
      <c r="AJ2" s="949"/>
      <c r="AN2" s="950"/>
      <c r="AO2" s="950"/>
      <c r="AP2" s="963"/>
    </row>
    <row r="3" spans="9:43" ht="21" customHeight="1">
      <c r="I3" s="952">
        <f t="shared" ref="I3:I11" si="2">IF(Q$4&gt;0,1,0)</f>
        <v>1</v>
      </c>
      <c r="J3" s="941">
        <f t="shared" si="0"/>
        <v>1</v>
      </c>
      <c r="K3" s="1149" t="s">
        <v>564</v>
      </c>
      <c r="L3" s="965" t="s">
        <v>565</v>
      </c>
      <c r="M3" s="1151" t="s">
        <v>1653</v>
      </c>
      <c r="N3" s="965" t="s">
        <v>940</v>
      </c>
      <c r="O3" s="1151" t="s">
        <v>859</v>
      </c>
      <c r="P3" s="965" t="s">
        <v>566</v>
      </c>
      <c r="Q3" s="965" t="s">
        <v>575</v>
      </c>
      <c r="R3" s="965" t="s">
        <v>570</v>
      </c>
      <c r="S3" s="965" t="s">
        <v>576</v>
      </c>
      <c r="T3" s="967" t="s">
        <v>577</v>
      </c>
      <c r="U3" s="941">
        <f t="shared" si="1"/>
        <v>1</v>
      </c>
      <c r="V3" s="968" t="s">
        <v>866</v>
      </c>
      <c r="W3" s="1779">
        <v>471</v>
      </c>
      <c r="X3" s="970"/>
      <c r="Y3" s="970"/>
      <c r="Z3" s="971"/>
      <c r="AA3" s="972"/>
      <c r="AB3" s="971"/>
      <c r="AC3" s="973"/>
      <c r="AD3" s="974"/>
      <c r="AE3" s="565"/>
      <c r="AF3" s="975" t="s">
        <v>867</v>
      </c>
      <c r="AG3" s="976" t="s">
        <v>868</v>
      </c>
      <c r="AH3" s="976" t="s">
        <v>869</v>
      </c>
      <c r="AI3" s="977" t="s">
        <v>870</v>
      </c>
      <c r="AJ3" s="949"/>
      <c r="AN3" s="950"/>
      <c r="AO3" s="950"/>
      <c r="AP3" s="963"/>
    </row>
    <row r="4" spans="9:43" ht="21" customHeight="1" thickBot="1">
      <c r="I4" s="952">
        <f t="shared" si="2"/>
        <v>1</v>
      </c>
      <c r="J4" s="941">
        <f t="shared" si="0"/>
        <v>1</v>
      </c>
      <c r="K4" s="1638" t="str">
        <f>V7</f>
        <v>65-0</v>
      </c>
      <c r="L4" s="983" t="str">
        <f>W7</f>
        <v>7-1</v>
      </c>
      <c r="M4" s="983" t="str">
        <f>X7</f>
        <v>단양</v>
      </c>
      <c r="N4" s="983" t="str">
        <f>Y7</f>
        <v>어상천</v>
      </c>
      <c r="O4" s="983" t="str">
        <f>Z7</f>
        <v>임현</v>
      </c>
      <c r="P4" s="980" t="str">
        <f>IF(COUNTA(Y9:Y16)&gt;1,CONCATENATE(V9,"번지 외 ",COUNTA(Y9:Y16)-1,"필지"),CONCATENATE(V9,"번지"))</f>
        <v>산52-1번지</v>
      </c>
      <c r="Q4" s="981">
        <f>+Y17</f>
        <v>1.6</v>
      </c>
      <c r="R4" s="982" t="s">
        <v>616</v>
      </c>
      <c r="S4" s="983">
        <f>COUNT(L12:L24)</f>
        <v>1</v>
      </c>
      <c r="T4" s="984">
        <f>200*S4</f>
        <v>200</v>
      </c>
      <c r="U4" s="941">
        <f t="shared" si="1"/>
        <v>1</v>
      </c>
      <c r="V4" s="968" t="s">
        <v>871</v>
      </c>
      <c r="W4" s="1779">
        <v>568</v>
      </c>
      <c r="X4" s="970"/>
      <c r="Y4" s="970"/>
      <c r="Z4" s="971"/>
      <c r="AA4" s="972"/>
      <c r="AB4" s="971"/>
      <c r="AC4" s="973"/>
      <c r="AD4" s="974"/>
      <c r="AE4" s="565"/>
      <c r="AF4" s="975" t="s">
        <v>872</v>
      </c>
      <c r="AG4" s="976" t="s">
        <v>873</v>
      </c>
      <c r="AH4" s="985" t="s">
        <v>874</v>
      </c>
      <c r="AI4" s="977" t="s">
        <v>875</v>
      </c>
      <c r="AJ4" s="949"/>
      <c r="AN4" s="950"/>
      <c r="AO4" s="950"/>
      <c r="AP4" s="963"/>
    </row>
    <row r="5" spans="9:43" ht="21" customHeight="1" thickBot="1">
      <c r="I5" s="952">
        <f t="shared" si="2"/>
        <v>1</v>
      </c>
      <c r="J5" s="941">
        <f t="shared" si="0"/>
        <v>1</v>
      </c>
      <c r="K5" s="1149" t="s">
        <v>568</v>
      </c>
      <c r="L5" s="965" t="s">
        <v>569</v>
      </c>
      <c r="M5" s="965" t="s">
        <v>562</v>
      </c>
      <c r="N5" s="965" t="s">
        <v>567</v>
      </c>
      <c r="O5" s="965" t="s">
        <v>571</v>
      </c>
      <c r="P5" s="1148" t="s">
        <v>572</v>
      </c>
      <c r="Q5" s="1148" t="s">
        <v>573</v>
      </c>
      <c r="R5" s="987" t="s">
        <v>574</v>
      </c>
      <c r="S5" s="988" t="s">
        <v>593</v>
      </c>
      <c r="T5" s="967" t="s">
        <v>563</v>
      </c>
      <c r="U5" s="941">
        <f t="shared" si="1"/>
        <v>1</v>
      </c>
      <c r="V5" s="989" t="s">
        <v>876</v>
      </c>
      <c r="W5" s="990">
        <v>37.5</v>
      </c>
      <c r="X5" s="991"/>
      <c r="Y5" s="991"/>
      <c r="Z5" s="992"/>
      <c r="AA5" s="993"/>
      <c r="AB5" s="992"/>
      <c r="AC5" s="994"/>
      <c r="AD5" s="995"/>
      <c r="AE5" s="565"/>
      <c r="AF5" s="975" t="s">
        <v>877</v>
      </c>
      <c r="AG5" s="996" t="s">
        <v>878</v>
      </c>
      <c r="AH5" s="997" t="s">
        <v>879</v>
      </c>
      <c r="AI5" s="977" t="s">
        <v>880</v>
      </c>
      <c r="AJ5" s="949"/>
      <c r="AN5" s="950"/>
      <c r="AO5" s="950"/>
      <c r="AP5" s="963"/>
    </row>
    <row r="6" spans="9:43" ht="21" customHeight="1" thickTop="1" thickBot="1">
      <c r="I6" s="952">
        <f t="shared" si="2"/>
        <v>1</v>
      </c>
      <c r="J6" s="941">
        <f t="shared" si="0"/>
        <v>1</v>
      </c>
      <c r="K6" s="998" t="str">
        <f>Z9</f>
        <v>소나무</v>
      </c>
      <c r="L6" s="999" t="str">
        <f>AA9</f>
        <v>(용)2-0</v>
      </c>
      <c r="M6" s="1000" t="str">
        <f>AC9</f>
        <v>2024 추</v>
      </c>
      <c r="N6" s="1001">
        <f>AB18</f>
        <v>3000</v>
      </c>
      <c r="O6" s="1002">
        <f>IF((Q10+R10)&gt;0,ROUND((Q10/(Q10+R10)),4),0)</f>
        <v>0.58179999999999998</v>
      </c>
      <c r="P6" s="1003" t="str">
        <f>IF(W5&lt;=15,AI3,IF(W5&gt;30,AI5,AI4))</f>
        <v>급 (30˚ 초과)</v>
      </c>
      <c r="Q6" s="1004" t="str">
        <f>AF11</f>
        <v>개소당3ha이상</v>
      </c>
      <c r="R6" s="1005" t="s">
        <v>2163</v>
      </c>
      <c r="S6" s="1006">
        <f>W5</f>
        <v>37.5</v>
      </c>
      <c r="T6" s="1007">
        <f>ROUND(N6/10000*N12,0)</f>
        <v>60</v>
      </c>
      <c r="U6" s="941">
        <f t="shared" si="1"/>
        <v>1</v>
      </c>
      <c r="V6" s="2493"/>
      <c r="W6" s="2494"/>
      <c r="X6" s="2494"/>
      <c r="Y6" s="2494"/>
      <c r="Z6" s="2494"/>
      <c r="AA6" s="2494"/>
      <c r="AB6" s="2494"/>
      <c r="AC6" s="2494"/>
      <c r="AD6" s="2495"/>
      <c r="AE6" s="565"/>
      <c r="AF6" s="975" t="s">
        <v>881</v>
      </c>
      <c r="AG6" s="976"/>
      <c r="AH6" s="1008"/>
      <c r="AI6" s="977"/>
      <c r="AJ6" s="949"/>
      <c r="AN6" s="950"/>
      <c r="AO6" s="950"/>
      <c r="AP6" s="963"/>
    </row>
    <row r="7" spans="9:43" ht="21" customHeight="1" thickBot="1">
      <c r="I7" s="952">
        <f t="shared" si="2"/>
        <v>1</v>
      </c>
      <c r="J7" s="941">
        <f t="shared" si="0"/>
        <v>1</v>
      </c>
      <c r="K7" s="2479" t="s">
        <v>941</v>
      </c>
      <c r="L7" s="2479"/>
      <c r="M7" s="2479"/>
      <c r="N7" s="2479"/>
      <c r="O7" s="2479"/>
      <c r="P7" s="2479"/>
      <c r="Q7" s="2479"/>
      <c r="R7" s="2479"/>
      <c r="S7" s="2479"/>
      <c r="T7" s="2479"/>
      <c r="U7" s="941">
        <f t="shared" si="1"/>
        <v>1</v>
      </c>
      <c r="V7" s="1009" t="s">
        <v>2443</v>
      </c>
      <c r="W7" s="1795" t="s">
        <v>2485</v>
      </c>
      <c r="X7" s="1009" t="s">
        <v>2442</v>
      </c>
      <c r="Y7" s="1009" t="s">
        <v>2444</v>
      </c>
      <c r="Z7" s="1010" t="s">
        <v>2445</v>
      </c>
      <c r="AE7" s="565"/>
      <c r="AF7" s="975"/>
      <c r="AG7" s="976"/>
      <c r="AH7" s="1008"/>
      <c r="AI7" s="977"/>
      <c r="AJ7" s="949"/>
      <c r="AN7" s="950"/>
      <c r="AO7" s="950"/>
      <c r="AP7" s="963"/>
    </row>
    <row r="8" spans="9:43" ht="21" customHeight="1" thickBot="1">
      <c r="I8" s="952">
        <f t="shared" si="2"/>
        <v>1</v>
      </c>
      <c r="J8" s="941">
        <f t="shared" si="0"/>
        <v>1</v>
      </c>
      <c r="K8" s="2480" t="s">
        <v>942</v>
      </c>
      <c r="L8" s="2482" t="s">
        <v>943</v>
      </c>
      <c r="M8" s="2484" t="s">
        <v>944</v>
      </c>
      <c r="N8" s="2484" t="s">
        <v>945</v>
      </c>
      <c r="O8" s="2476" t="s">
        <v>946</v>
      </c>
      <c r="P8" s="2476"/>
      <c r="Q8" s="2476" t="s">
        <v>947</v>
      </c>
      <c r="R8" s="2476"/>
      <c r="S8" s="2472" t="s">
        <v>1162</v>
      </c>
      <c r="T8" s="2473"/>
      <c r="U8" s="941">
        <f t="shared" si="1"/>
        <v>1</v>
      </c>
      <c r="V8" s="1075" t="s">
        <v>2375</v>
      </c>
      <c r="W8" s="1086" t="s">
        <v>2376</v>
      </c>
      <c r="X8" s="1086" t="s">
        <v>2377</v>
      </c>
      <c r="Y8" s="1086" t="s">
        <v>2378</v>
      </c>
      <c r="Z8" s="1086" t="s">
        <v>2379</v>
      </c>
      <c r="AA8" s="1087" t="s">
        <v>2380</v>
      </c>
      <c r="AB8" s="1086" t="s">
        <v>2381</v>
      </c>
      <c r="AC8" s="1088" t="s">
        <v>2382</v>
      </c>
      <c r="AD8" s="1089" t="s">
        <v>1147</v>
      </c>
      <c r="AE8" s="565"/>
      <c r="AF8" s="1016"/>
      <c r="AG8" s="1017"/>
      <c r="AH8" s="1018"/>
      <c r="AI8" s="1019"/>
      <c r="AJ8" s="1020"/>
      <c r="AN8" s="1020"/>
      <c r="AO8" s="565"/>
      <c r="AP8" s="963"/>
    </row>
    <row r="9" spans="9:43" ht="21" customHeight="1" thickBot="1">
      <c r="I9" s="952">
        <f t="shared" si="2"/>
        <v>1</v>
      </c>
      <c r="J9" s="941">
        <f t="shared" si="0"/>
        <v>1</v>
      </c>
      <c r="K9" s="2481"/>
      <c r="L9" s="2483"/>
      <c r="M9" s="2485"/>
      <c r="N9" s="2485"/>
      <c r="O9" s="1152" t="s">
        <v>786</v>
      </c>
      <c r="P9" s="1022" t="s">
        <v>787</v>
      </c>
      <c r="Q9" s="1022" t="s">
        <v>786</v>
      </c>
      <c r="R9" s="1023" t="s">
        <v>787</v>
      </c>
      <c r="S9" s="2474"/>
      <c r="T9" s="2475"/>
      <c r="U9" s="941">
        <f t="shared" si="1"/>
        <v>1</v>
      </c>
      <c r="V9" s="1024" t="s">
        <v>2446</v>
      </c>
      <c r="W9" s="1691">
        <v>249.89</v>
      </c>
      <c r="X9" s="1691">
        <v>1.6</v>
      </c>
      <c r="Y9" s="1691">
        <v>1.6</v>
      </c>
      <c r="Z9" s="1691" t="s">
        <v>2370</v>
      </c>
      <c r="AA9" s="1692" t="s">
        <v>2371</v>
      </c>
      <c r="AB9" s="1691">
        <v>3000</v>
      </c>
      <c r="AC9" s="1778" t="s">
        <v>2486</v>
      </c>
      <c r="AD9" s="1028" t="s">
        <v>2437</v>
      </c>
      <c r="AE9" s="565"/>
      <c r="AF9" s="948"/>
      <c r="AG9" s="948"/>
      <c r="AH9" s="948"/>
      <c r="AI9" s="1029"/>
      <c r="AJ9" s="1020"/>
      <c r="AN9" s="1020"/>
      <c r="AO9" s="565"/>
      <c r="AP9" s="963"/>
    </row>
    <row r="10" spans="9:43" ht="21" customHeight="1">
      <c r="I10" s="952">
        <f t="shared" si="2"/>
        <v>1</v>
      </c>
      <c r="J10" s="941">
        <f t="shared" si="0"/>
        <v>1</v>
      </c>
      <c r="K10" s="1150" t="s">
        <v>953</v>
      </c>
      <c r="L10" s="1031"/>
      <c r="M10" s="1031"/>
      <c r="N10" s="1032">
        <f>N11/S4</f>
        <v>200</v>
      </c>
      <c r="O10" s="1033">
        <f>ROUND(O11/S4,1)</f>
        <v>32</v>
      </c>
      <c r="P10" s="1033">
        <f>ROUND(P11/S4,1)</f>
        <v>23</v>
      </c>
      <c r="Q10" s="1032">
        <f>ROUND(Q11/S4,0)</f>
        <v>1600</v>
      </c>
      <c r="R10" s="1032">
        <f>ROUND(R11/S4,0)</f>
        <v>1150</v>
      </c>
      <c r="S10" s="1034"/>
      <c r="T10" s="1035"/>
      <c r="U10" s="941">
        <f t="shared" si="1"/>
        <v>1</v>
      </c>
      <c r="V10" s="1024"/>
      <c r="W10" s="1037"/>
      <c r="X10" s="1037"/>
      <c r="Y10" s="1037"/>
      <c r="Z10" s="1691"/>
      <c r="AA10" s="1692"/>
      <c r="AB10" s="1691"/>
      <c r="AC10" s="1693"/>
      <c r="AD10" s="1028"/>
      <c r="AE10" s="565"/>
      <c r="AF10" s="960" t="s">
        <v>882</v>
      </c>
      <c r="AG10" s="961" t="s">
        <v>561</v>
      </c>
      <c r="AH10" s="1012" t="s">
        <v>884</v>
      </c>
      <c r="AI10" s="1038"/>
      <c r="AJ10" s="949"/>
      <c r="AN10" s="950"/>
      <c r="AO10" s="565"/>
      <c r="AP10" s="963"/>
    </row>
    <row r="11" spans="9:43" ht="21" customHeight="1">
      <c r="I11" s="952">
        <f t="shared" si="2"/>
        <v>1</v>
      </c>
      <c r="J11" s="941">
        <f t="shared" si="0"/>
        <v>1</v>
      </c>
      <c r="K11" s="1150" t="s">
        <v>952</v>
      </c>
      <c r="L11" s="1031"/>
      <c r="M11" s="1031"/>
      <c r="N11" s="1039">
        <f>SUM(N12:N75)</f>
        <v>200</v>
      </c>
      <c r="O11" s="1039">
        <f>SUM(O12:O75)</f>
        <v>32</v>
      </c>
      <c r="P11" s="1039">
        <f>SUM(P12:P75)</f>
        <v>23</v>
      </c>
      <c r="Q11" s="1039">
        <f>SUM(Q12:Q75)</f>
        <v>1600</v>
      </c>
      <c r="R11" s="1039">
        <f>SUM(R12:R75)</f>
        <v>1150</v>
      </c>
      <c r="S11" s="1040"/>
      <c r="T11" s="1041"/>
      <c r="U11" s="941">
        <f t="shared" si="1"/>
        <v>1</v>
      </c>
      <c r="V11" s="1036"/>
      <c r="W11" s="1037"/>
      <c r="X11" s="1037"/>
      <c r="Y11" s="1037"/>
      <c r="Z11" s="1025"/>
      <c r="AA11" s="1026"/>
      <c r="AB11" s="1025"/>
      <c r="AC11" s="1027"/>
      <c r="AD11" s="1028"/>
      <c r="AE11" s="565"/>
      <c r="AF11" s="975" t="s">
        <v>2414</v>
      </c>
      <c r="AG11" s="976" t="s">
        <v>1151</v>
      </c>
      <c r="AH11" s="1042">
        <v>0</v>
      </c>
      <c r="AI11" s="1043"/>
      <c r="AJ11" s="949"/>
      <c r="AN11" s="950"/>
      <c r="AO11" s="565"/>
      <c r="AP11" s="963"/>
    </row>
    <row r="12" spans="9:43" ht="21" customHeight="1">
      <c r="I12" s="952">
        <f>IF(($O$12+$P$12)&gt;0,1,0)</f>
        <v>1</v>
      </c>
      <c r="J12" s="941">
        <f t="shared" si="0"/>
        <v>1</v>
      </c>
      <c r="K12" s="1150">
        <v>1</v>
      </c>
      <c r="L12" s="1694">
        <v>321090</v>
      </c>
      <c r="M12" s="1694">
        <v>502510</v>
      </c>
      <c r="N12" s="1736">
        <f t="shared" ref="N12:N14" si="3">IF(O12+P12&gt;0,$W$302,)</f>
        <v>200</v>
      </c>
      <c r="O12" s="1696">
        <v>32</v>
      </c>
      <c r="P12" s="1696">
        <v>23</v>
      </c>
      <c r="Q12" s="1045">
        <f t="shared" ref="Q12:R25" si="4">ROUND(O12*50,0)</f>
        <v>1600</v>
      </c>
      <c r="R12" s="1045">
        <f t="shared" si="4"/>
        <v>1150</v>
      </c>
      <c r="S12" s="1047"/>
      <c r="T12" s="1048"/>
      <c r="U12" s="941">
        <f t="shared" si="1"/>
        <v>1</v>
      </c>
      <c r="V12" s="1036"/>
      <c r="W12" s="1037"/>
      <c r="X12" s="1037"/>
      <c r="Y12" s="1037"/>
      <c r="Z12" s="1025"/>
      <c r="AA12" s="1026"/>
      <c r="AB12" s="1025"/>
      <c r="AC12" s="1027"/>
      <c r="AD12" s="1028"/>
      <c r="AE12" s="565"/>
      <c r="AF12" s="975" t="s">
        <v>2415</v>
      </c>
      <c r="AG12" s="976" t="s">
        <v>887</v>
      </c>
      <c r="AH12" s="1049">
        <v>0.05</v>
      </c>
      <c r="AI12" s="1043"/>
      <c r="AJ12" s="949"/>
      <c r="AN12" s="950"/>
      <c r="AO12" s="565"/>
      <c r="AP12" s="963"/>
    </row>
    <row r="13" spans="9:43" ht="21" customHeight="1">
      <c r="I13" s="952">
        <f t="shared" ref="I13:I25" si="5">IF(($O$12+$P$12)&gt;0,1,0)</f>
        <v>1</v>
      </c>
      <c r="J13" s="941">
        <f t="shared" si="0"/>
        <v>1</v>
      </c>
      <c r="K13" s="1150">
        <f t="shared" ref="K13:K25" si="6">+K12+1</f>
        <v>2</v>
      </c>
      <c r="L13" s="1694"/>
      <c r="M13" s="1694"/>
      <c r="N13" s="1736">
        <f t="shared" si="3"/>
        <v>0</v>
      </c>
      <c r="O13" s="1696"/>
      <c r="P13" s="1696"/>
      <c r="Q13" s="1045">
        <f t="shared" si="4"/>
        <v>0</v>
      </c>
      <c r="R13" s="1045">
        <f t="shared" si="4"/>
        <v>0</v>
      </c>
      <c r="S13" s="1047"/>
      <c r="T13" s="1048"/>
      <c r="U13" s="941">
        <f t="shared" si="1"/>
        <v>1</v>
      </c>
      <c r="V13" s="1036"/>
      <c r="W13" s="1037"/>
      <c r="X13" s="1037"/>
      <c r="Y13" s="1037"/>
      <c r="Z13" s="1025"/>
      <c r="AA13" s="1026"/>
      <c r="AB13" s="1025"/>
      <c r="AC13" s="1027"/>
      <c r="AD13" s="1028"/>
      <c r="AE13" s="565"/>
      <c r="AF13" s="975" t="s">
        <v>2416</v>
      </c>
      <c r="AG13" s="976" t="s">
        <v>1153</v>
      </c>
      <c r="AH13" s="1049">
        <v>0.1</v>
      </c>
      <c r="AI13" s="1050"/>
      <c r="AJ13" s="949"/>
      <c r="AN13" s="950"/>
      <c r="AO13" s="565"/>
      <c r="AP13" s="963"/>
    </row>
    <row r="14" spans="9:43" ht="21" customHeight="1">
      <c r="I14" s="952">
        <f t="shared" si="5"/>
        <v>1</v>
      </c>
      <c r="J14" s="941">
        <f t="shared" si="0"/>
        <v>1</v>
      </c>
      <c r="K14" s="1150">
        <f t="shared" si="6"/>
        <v>3</v>
      </c>
      <c r="L14" s="1694"/>
      <c r="M14" s="1694"/>
      <c r="N14" s="1736">
        <f t="shared" si="3"/>
        <v>0</v>
      </c>
      <c r="O14" s="1696"/>
      <c r="P14" s="1696"/>
      <c r="Q14" s="1045">
        <f>ROUND(O14*50,0)</f>
        <v>0</v>
      </c>
      <c r="R14" s="1045">
        <f>ROUND(P14*50,0)</f>
        <v>0</v>
      </c>
      <c r="S14" s="1047"/>
      <c r="T14" s="1048"/>
      <c r="U14" s="941">
        <f t="shared" si="1"/>
        <v>1</v>
      </c>
      <c r="V14" s="1036"/>
      <c r="W14" s="1037"/>
      <c r="X14" s="1037"/>
      <c r="Y14" s="1037"/>
      <c r="Z14" s="1025"/>
      <c r="AA14" s="1026"/>
      <c r="AB14" s="1025"/>
      <c r="AC14" s="1027"/>
      <c r="AD14" s="1028"/>
      <c r="AE14" s="565"/>
      <c r="AF14" s="975"/>
      <c r="AG14" s="976"/>
      <c r="AH14" s="1051"/>
      <c r="AI14" s="977"/>
      <c r="AJ14" s="1020"/>
      <c r="AN14" s="1020"/>
      <c r="AO14" s="565"/>
      <c r="AP14" s="963"/>
    </row>
    <row r="15" spans="9:43" ht="21" customHeight="1" thickBot="1">
      <c r="I15" s="952">
        <f t="shared" si="5"/>
        <v>1</v>
      </c>
      <c r="J15" s="941">
        <f t="shared" si="0"/>
        <v>1</v>
      </c>
      <c r="K15" s="1150">
        <f t="shared" si="6"/>
        <v>4</v>
      </c>
      <c r="L15" s="1044"/>
      <c r="M15" s="1044"/>
      <c r="N15" s="1045">
        <f t="shared" ref="N15:N75" si="7">IF(O15+P15&gt;0,$W$2,)</f>
        <v>0</v>
      </c>
      <c r="O15" s="1053"/>
      <c r="P15" s="1053"/>
      <c r="Q15" s="1045">
        <f>ROUND(O15*50,0)</f>
        <v>0</v>
      </c>
      <c r="R15" s="1045">
        <f>ROUND(P15*50,0)</f>
        <v>0</v>
      </c>
      <c r="S15" s="1047"/>
      <c r="T15" s="1048"/>
      <c r="U15" s="941">
        <f t="shared" si="1"/>
        <v>1</v>
      </c>
      <c r="V15" s="1036"/>
      <c r="W15" s="1037"/>
      <c r="X15" s="1037"/>
      <c r="Y15" s="1037"/>
      <c r="Z15" s="1025"/>
      <c r="AA15" s="1026"/>
      <c r="AB15" s="1025"/>
      <c r="AC15" s="1027"/>
      <c r="AD15" s="1028"/>
      <c r="AE15" s="565"/>
      <c r="AF15" s="1016"/>
      <c r="AG15" s="1055"/>
      <c r="AH15" s="1017"/>
      <c r="AI15" s="1019"/>
      <c r="AJ15" s="1020"/>
      <c r="AN15" s="1020"/>
      <c r="AO15" s="565"/>
      <c r="AP15" s="963"/>
    </row>
    <row r="16" spans="9:43" ht="21" customHeight="1">
      <c r="I16" s="952">
        <f t="shared" si="5"/>
        <v>1</v>
      </c>
      <c r="J16" s="941">
        <f t="shared" si="0"/>
        <v>1</v>
      </c>
      <c r="K16" s="1150">
        <f t="shared" si="6"/>
        <v>5</v>
      </c>
      <c r="L16" s="1044"/>
      <c r="M16" s="1044"/>
      <c r="N16" s="1052">
        <f t="shared" si="7"/>
        <v>0</v>
      </c>
      <c r="O16" s="1053"/>
      <c r="P16" s="1053"/>
      <c r="Q16" s="1054">
        <f t="shared" si="4"/>
        <v>0</v>
      </c>
      <c r="R16" s="1054">
        <f t="shared" si="4"/>
        <v>0</v>
      </c>
      <c r="S16" s="1047"/>
      <c r="T16" s="1048"/>
      <c r="U16" s="941">
        <f t="shared" si="1"/>
        <v>1</v>
      </c>
      <c r="V16" s="1036"/>
      <c r="W16" s="1037"/>
      <c r="X16" s="1037"/>
      <c r="Y16" s="1037"/>
      <c r="Z16" s="1025"/>
      <c r="AA16" s="1026"/>
      <c r="AB16" s="1025"/>
      <c r="AC16" s="1027"/>
      <c r="AD16" s="1028"/>
      <c r="AE16" s="819"/>
      <c r="AF16" s="963"/>
      <c r="AG16" s="963"/>
      <c r="AH16" s="963"/>
      <c r="AI16" s="963"/>
      <c r="AJ16" s="963"/>
      <c r="AK16" s="819"/>
      <c r="AL16" s="819"/>
      <c r="AM16" s="819"/>
      <c r="AN16" s="963"/>
      <c r="AO16" s="963"/>
      <c r="AP16" s="963"/>
      <c r="AQ16" s="819"/>
    </row>
    <row r="17" spans="1:43" ht="21" customHeight="1">
      <c r="I17" s="952">
        <f t="shared" si="5"/>
        <v>1</v>
      </c>
      <c r="J17" s="941">
        <f t="shared" si="0"/>
        <v>1</v>
      </c>
      <c r="K17" s="1150">
        <f t="shared" si="6"/>
        <v>6</v>
      </c>
      <c r="L17" s="1044"/>
      <c r="M17" s="1044"/>
      <c r="N17" s="1052">
        <f t="shared" si="7"/>
        <v>0</v>
      </c>
      <c r="O17" s="1053"/>
      <c r="P17" s="1053"/>
      <c r="Q17" s="1054">
        <f t="shared" si="4"/>
        <v>0</v>
      </c>
      <c r="R17" s="1054">
        <f t="shared" si="4"/>
        <v>0</v>
      </c>
      <c r="S17" s="1047"/>
      <c r="T17" s="1048"/>
      <c r="U17" s="941">
        <f t="shared" si="1"/>
        <v>1</v>
      </c>
      <c r="V17" s="968" t="s">
        <v>832</v>
      </c>
      <c r="W17" s="1056">
        <f>SUM(W9:W16)</f>
        <v>249.89</v>
      </c>
      <c r="X17" s="1056">
        <f>SUM(X9:X16)</f>
        <v>1.6</v>
      </c>
      <c r="Y17" s="1056">
        <f>SUM(Y9:Y16)</f>
        <v>1.6</v>
      </c>
      <c r="Z17" s="1057"/>
      <c r="AA17" s="1058"/>
      <c r="AB17" s="1056">
        <f>SUM(AB9:AB16)</f>
        <v>3000</v>
      </c>
      <c r="AC17" s="1059"/>
      <c r="AD17" s="1060"/>
      <c r="AE17" s="1061"/>
      <c r="AF17" s="565"/>
      <c r="AG17" s="565"/>
      <c r="AH17" s="565"/>
      <c r="AI17" s="565"/>
      <c r="AJ17" s="565"/>
      <c r="AN17" s="963"/>
      <c r="AO17" s="963"/>
      <c r="AP17" s="963"/>
    </row>
    <row r="18" spans="1:43" s="819" customFormat="1" ht="21" customHeight="1" thickBot="1">
      <c r="A18" s="372"/>
      <c r="B18" s="372"/>
      <c r="C18" s="372"/>
      <c r="D18" s="372"/>
      <c r="E18" s="372"/>
      <c r="F18" s="372"/>
      <c r="G18" s="372"/>
      <c r="H18" s="167"/>
      <c r="I18" s="952">
        <f t="shared" si="5"/>
        <v>1</v>
      </c>
      <c r="J18" s="941">
        <f t="shared" si="0"/>
        <v>1</v>
      </c>
      <c r="K18" s="1150">
        <f t="shared" si="6"/>
        <v>7</v>
      </c>
      <c r="L18" s="1044"/>
      <c r="M18" s="1044"/>
      <c r="N18" s="1052">
        <f t="shared" si="7"/>
        <v>0</v>
      </c>
      <c r="O18" s="1053"/>
      <c r="P18" s="1053"/>
      <c r="Q18" s="1054">
        <f t="shared" si="4"/>
        <v>0</v>
      </c>
      <c r="R18" s="1054">
        <f t="shared" si="4"/>
        <v>0</v>
      </c>
      <c r="S18" s="1047"/>
      <c r="T18" s="1048"/>
      <c r="U18" s="941">
        <f t="shared" si="1"/>
        <v>1</v>
      </c>
      <c r="V18" s="1062" t="s">
        <v>889</v>
      </c>
      <c r="W18" s="1063"/>
      <c r="X18" s="1063"/>
      <c r="Y18" s="1063"/>
      <c r="Z18" s="1063"/>
      <c r="AA18" s="1064"/>
      <c r="AB18" s="1063">
        <f>IF(AB17&gt;0,ROUND(AB17/COUNTA(AB9:AB16),0),)</f>
        <v>3000</v>
      </c>
      <c r="AC18" s="1065"/>
      <c r="AD18" s="1066"/>
      <c r="AE18" s="1061"/>
      <c r="AF18" s="1061"/>
      <c r="AG18" s="1061"/>
      <c r="AH18" s="565"/>
      <c r="AI18" s="565"/>
      <c r="AJ18" s="565"/>
      <c r="AK18" s="565"/>
      <c r="AL18" s="565"/>
      <c r="AM18" s="565"/>
      <c r="AN18" s="963"/>
      <c r="AO18" s="963"/>
      <c r="AP18" s="963"/>
      <c r="AQ18" s="951"/>
    </row>
    <row r="19" spans="1:43" ht="21" customHeight="1" thickBot="1">
      <c r="I19" s="952">
        <f t="shared" si="5"/>
        <v>1</v>
      </c>
      <c r="J19" s="941">
        <f t="shared" si="0"/>
        <v>1</v>
      </c>
      <c r="K19" s="1150">
        <f t="shared" si="6"/>
        <v>8</v>
      </c>
      <c r="L19" s="1044"/>
      <c r="M19" s="1044"/>
      <c r="N19" s="1052">
        <f t="shared" si="7"/>
        <v>0</v>
      </c>
      <c r="O19" s="1053"/>
      <c r="P19" s="1053"/>
      <c r="Q19" s="1054">
        <f t="shared" si="4"/>
        <v>0</v>
      </c>
      <c r="R19" s="1054">
        <f t="shared" si="4"/>
        <v>0</v>
      </c>
      <c r="S19" s="1047"/>
      <c r="T19" s="1048"/>
      <c r="U19" s="941">
        <f t="shared" si="1"/>
        <v>1</v>
      </c>
      <c r="V19" s="565"/>
      <c r="W19" s="565"/>
      <c r="X19" s="565"/>
      <c r="Y19" s="565"/>
      <c r="Z19" s="565"/>
      <c r="AA19" s="1067"/>
      <c r="AB19" s="565"/>
      <c r="AC19" s="565"/>
      <c r="AD19" s="565"/>
      <c r="AE19" s="1061"/>
      <c r="AF19" s="1061"/>
      <c r="AG19" s="1061"/>
      <c r="AH19" s="565"/>
      <c r="AI19" s="565"/>
      <c r="AJ19" s="565"/>
      <c r="AK19" s="565"/>
      <c r="AL19" s="565"/>
      <c r="AM19" s="565"/>
      <c r="AN19" s="963"/>
      <c r="AO19" s="963"/>
      <c r="AP19" s="963"/>
    </row>
    <row r="20" spans="1:43" ht="21" customHeight="1" thickTop="1" thickBot="1">
      <c r="I20" s="952">
        <f t="shared" si="5"/>
        <v>1</v>
      </c>
      <c r="J20" s="941">
        <f t="shared" si="0"/>
        <v>1</v>
      </c>
      <c r="K20" s="1150">
        <f t="shared" si="6"/>
        <v>9</v>
      </c>
      <c r="L20" s="1044"/>
      <c r="M20" s="1044"/>
      <c r="N20" s="1052">
        <f t="shared" si="7"/>
        <v>0</v>
      </c>
      <c r="O20" s="1053"/>
      <c r="P20" s="1053"/>
      <c r="Q20" s="1054">
        <f t="shared" si="4"/>
        <v>0</v>
      </c>
      <c r="R20" s="1054">
        <f t="shared" si="4"/>
        <v>0</v>
      </c>
      <c r="S20" s="1047"/>
      <c r="T20" s="1048"/>
      <c r="U20" s="941">
        <f t="shared" si="1"/>
        <v>1</v>
      </c>
      <c r="V20" s="2490" t="s">
        <v>892</v>
      </c>
      <c r="W20" s="2491"/>
      <c r="X20" s="2491"/>
      <c r="Y20" s="2491"/>
      <c r="Z20" s="2491"/>
      <c r="AA20" s="2491"/>
      <c r="AB20" s="2492"/>
      <c r="AC20" s="565"/>
      <c r="AD20" s="565"/>
      <c r="AE20" s="1061"/>
      <c r="AF20" s="1061"/>
      <c r="AG20" s="1061"/>
      <c r="AH20" s="565"/>
      <c r="AI20" s="565"/>
      <c r="AJ20" s="565"/>
      <c r="AK20" s="565"/>
      <c r="AL20" s="565"/>
      <c r="AM20" s="565"/>
      <c r="AN20" s="963"/>
      <c r="AO20" s="963"/>
      <c r="AP20" s="963"/>
    </row>
    <row r="21" spans="1:43" ht="21" customHeight="1" thickTop="1" thickBot="1">
      <c r="I21" s="952">
        <f t="shared" si="5"/>
        <v>1</v>
      </c>
      <c r="J21" s="941">
        <f t="shared" si="0"/>
        <v>1</v>
      </c>
      <c r="K21" s="1150">
        <f t="shared" si="6"/>
        <v>10</v>
      </c>
      <c r="L21" s="1044"/>
      <c r="M21" s="1044"/>
      <c r="N21" s="1052">
        <f t="shared" si="7"/>
        <v>0</v>
      </c>
      <c r="O21" s="1053"/>
      <c r="P21" s="1053"/>
      <c r="Q21" s="1054">
        <f t="shared" si="4"/>
        <v>0</v>
      </c>
      <c r="R21" s="1054">
        <f t="shared" si="4"/>
        <v>0</v>
      </c>
      <c r="S21" s="1047"/>
      <c r="T21" s="1048"/>
      <c r="U21" s="941">
        <f t="shared" si="1"/>
        <v>1</v>
      </c>
      <c r="V21" s="2490"/>
      <c r="W21" s="2491"/>
      <c r="X21" s="2491"/>
      <c r="Y21" s="2491"/>
      <c r="Z21" s="2491"/>
      <c r="AA21" s="2491"/>
      <c r="AB21" s="2492"/>
      <c r="AC21" s="565"/>
      <c r="AD21" s="565"/>
      <c r="AE21" s="1061"/>
      <c r="AF21" s="1061"/>
      <c r="AG21" s="1061"/>
      <c r="AH21" s="565"/>
      <c r="AI21" s="565"/>
      <c r="AJ21" s="565"/>
      <c r="AK21" s="565"/>
      <c r="AL21" s="565"/>
      <c r="AM21" s="565"/>
      <c r="AN21" s="963"/>
      <c r="AO21" s="963"/>
      <c r="AP21" s="963"/>
    </row>
    <row r="22" spans="1:43" ht="21" customHeight="1" thickTop="1" thickBot="1">
      <c r="I22" s="952">
        <f t="shared" si="5"/>
        <v>1</v>
      </c>
      <c r="J22" s="941">
        <f t="shared" si="0"/>
        <v>1</v>
      </c>
      <c r="K22" s="1150">
        <f t="shared" si="6"/>
        <v>11</v>
      </c>
      <c r="L22" s="1044"/>
      <c r="M22" s="1044"/>
      <c r="N22" s="1052">
        <f t="shared" si="7"/>
        <v>0</v>
      </c>
      <c r="O22" s="1053"/>
      <c r="P22" s="1053"/>
      <c r="Q22" s="1054">
        <f t="shared" si="4"/>
        <v>0</v>
      </c>
      <c r="R22" s="1054">
        <f t="shared" si="4"/>
        <v>0</v>
      </c>
      <c r="S22" s="1047"/>
      <c r="T22" s="1048"/>
      <c r="U22" s="941">
        <f t="shared" si="1"/>
        <v>1</v>
      </c>
      <c r="V22" s="565"/>
      <c r="W22" s="565"/>
      <c r="X22" s="565"/>
      <c r="Y22" s="565"/>
      <c r="Z22" s="565"/>
      <c r="AA22" s="1067"/>
      <c r="AB22" s="565"/>
      <c r="AC22" s="565"/>
      <c r="AD22" s="565"/>
      <c r="AE22" s="1061"/>
      <c r="AF22" s="1061"/>
      <c r="AG22" s="1061"/>
      <c r="AH22" s="565"/>
      <c r="AI22" s="565"/>
      <c r="AJ22" s="565"/>
      <c r="AK22" s="565"/>
      <c r="AL22" s="565"/>
      <c r="AM22" s="565"/>
      <c r="AN22" s="963"/>
      <c r="AO22" s="963"/>
      <c r="AP22" s="963"/>
    </row>
    <row r="23" spans="1:43" ht="21" customHeight="1" thickTop="1">
      <c r="I23" s="952">
        <f t="shared" si="5"/>
        <v>1</v>
      </c>
      <c r="J23" s="941">
        <f t="shared" si="0"/>
        <v>1</v>
      </c>
      <c r="K23" s="1150">
        <f t="shared" si="6"/>
        <v>12</v>
      </c>
      <c r="L23" s="1044"/>
      <c r="M23" s="1044"/>
      <c r="N23" s="1052">
        <f t="shared" si="7"/>
        <v>0</v>
      </c>
      <c r="O23" s="1053"/>
      <c r="P23" s="1053"/>
      <c r="Q23" s="1054">
        <f t="shared" si="4"/>
        <v>0</v>
      </c>
      <c r="R23" s="1054">
        <f t="shared" si="4"/>
        <v>0</v>
      </c>
      <c r="S23" s="1047"/>
      <c r="T23" s="1048"/>
      <c r="U23" s="941">
        <f t="shared" si="1"/>
        <v>1</v>
      </c>
      <c r="V23" s="2496" t="s">
        <v>1148</v>
      </c>
      <c r="W23" s="2497"/>
      <c r="X23" s="2497"/>
      <c r="Y23" s="2497"/>
      <c r="Z23" s="2497"/>
      <c r="AA23" s="2497"/>
      <c r="AB23" s="2498"/>
      <c r="AC23" s="565"/>
      <c r="AD23" s="565"/>
      <c r="AE23" s="1061"/>
      <c r="AF23" s="1061"/>
      <c r="AG23" s="1061"/>
      <c r="AH23" s="565"/>
      <c r="AI23" s="565"/>
      <c r="AJ23" s="565"/>
      <c r="AK23" s="565"/>
      <c r="AL23" s="565"/>
      <c r="AM23" s="565"/>
      <c r="AN23" s="963"/>
      <c r="AO23" s="963"/>
      <c r="AP23" s="963"/>
    </row>
    <row r="24" spans="1:43" ht="21" customHeight="1" thickBot="1">
      <c r="I24" s="952">
        <f t="shared" si="5"/>
        <v>1</v>
      </c>
      <c r="J24" s="941">
        <f t="shared" si="0"/>
        <v>1</v>
      </c>
      <c r="K24" s="1150">
        <f t="shared" si="6"/>
        <v>13</v>
      </c>
      <c r="L24" s="1044"/>
      <c r="M24" s="1044"/>
      <c r="N24" s="1052">
        <f t="shared" si="7"/>
        <v>0</v>
      </c>
      <c r="O24" s="1053"/>
      <c r="P24" s="1053"/>
      <c r="Q24" s="1054">
        <f t="shared" si="4"/>
        <v>0</v>
      </c>
      <c r="R24" s="1054">
        <f t="shared" si="4"/>
        <v>0</v>
      </c>
      <c r="S24" s="1047"/>
      <c r="T24" s="1048"/>
      <c r="U24" s="941">
        <f t="shared" si="1"/>
        <v>1</v>
      </c>
      <c r="V24" s="2499"/>
      <c r="W24" s="2500"/>
      <c r="X24" s="2500"/>
      <c r="Y24" s="2500"/>
      <c r="Z24" s="2500"/>
      <c r="AA24" s="2500"/>
      <c r="AB24" s="2501"/>
      <c r="AC24" s="565"/>
      <c r="AD24" s="565"/>
      <c r="AE24" s="1061"/>
      <c r="AF24" s="1061"/>
      <c r="AG24" s="1061"/>
      <c r="AH24" s="565"/>
      <c r="AI24" s="565"/>
      <c r="AJ24" s="565"/>
      <c r="AK24" s="565"/>
      <c r="AL24" s="565"/>
      <c r="AM24" s="565"/>
      <c r="AN24" s="963"/>
      <c r="AO24" s="963"/>
      <c r="AP24" s="963"/>
    </row>
    <row r="25" spans="1:43" ht="21" customHeight="1" thickTop="1" thickBot="1">
      <c r="I25" s="952">
        <f t="shared" si="5"/>
        <v>1</v>
      </c>
      <c r="J25" s="941">
        <f t="shared" si="0"/>
        <v>1</v>
      </c>
      <c r="K25" s="1068">
        <f t="shared" si="6"/>
        <v>14</v>
      </c>
      <c r="L25" s="1000"/>
      <c r="M25" s="1000"/>
      <c r="N25" s="1069">
        <f t="shared" si="7"/>
        <v>0</v>
      </c>
      <c r="O25" s="1070"/>
      <c r="P25" s="1070"/>
      <c r="Q25" s="1071">
        <f t="shared" si="4"/>
        <v>0</v>
      </c>
      <c r="R25" s="1071">
        <f t="shared" si="4"/>
        <v>0</v>
      </c>
      <c r="S25" s="1072"/>
      <c r="T25" s="1073"/>
      <c r="U25" s="941">
        <f t="shared" si="1"/>
        <v>1</v>
      </c>
      <c r="V25" s="565"/>
      <c r="W25" s="565"/>
      <c r="X25" s="565"/>
      <c r="Y25" s="565"/>
      <c r="Z25" s="565"/>
      <c r="AA25" s="1067"/>
      <c r="AB25" s="565"/>
      <c r="AC25" s="565"/>
      <c r="AD25" s="565"/>
      <c r="AE25" s="1061"/>
      <c r="AF25" s="1061"/>
      <c r="AG25" s="1061"/>
      <c r="AH25" s="565"/>
      <c r="AI25" s="565"/>
      <c r="AJ25" s="565"/>
      <c r="AK25" s="565"/>
      <c r="AL25" s="565"/>
      <c r="AM25" s="565"/>
      <c r="AN25" s="963"/>
      <c r="AO25" s="963"/>
      <c r="AP25" s="963"/>
    </row>
    <row r="26" spans="1:43" s="253" customFormat="1" ht="21" hidden="1" customHeight="1">
      <c r="A26" s="252"/>
      <c r="B26" s="252"/>
      <c r="C26" s="252"/>
      <c r="D26" s="252"/>
      <c r="E26" s="252"/>
      <c r="F26" s="252"/>
      <c r="G26" s="252"/>
      <c r="I26" s="265">
        <f>IF((O$28+P$28)&gt;0,1,0)</f>
        <v>0</v>
      </c>
      <c r="J26" s="255">
        <f t="shared" si="0"/>
        <v>1</v>
      </c>
      <c r="K26" s="2459" t="s">
        <v>942</v>
      </c>
      <c r="L26" s="2460" t="s">
        <v>943</v>
      </c>
      <c r="M26" s="2461" t="s">
        <v>944</v>
      </c>
      <c r="N26" s="2461" t="s">
        <v>945</v>
      </c>
      <c r="O26" s="2462" t="s">
        <v>946</v>
      </c>
      <c r="P26" s="2462"/>
      <c r="Q26" s="2462" t="s">
        <v>947</v>
      </c>
      <c r="R26" s="2462"/>
      <c r="S26" s="2463" t="s">
        <v>948</v>
      </c>
      <c r="T26" s="2464" t="s">
        <v>1162</v>
      </c>
      <c r="U26" s="255">
        <f t="shared" si="1"/>
        <v>1</v>
      </c>
      <c r="V26" s="169"/>
      <c r="W26" s="169"/>
      <c r="X26" s="169"/>
      <c r="Y26" s="169"/>
      <c r="Z26" s="169"/>
      <c r="AA26" s="378"/>
      <c r="AB26" s="169"/>
      <c r="AC26" s="169"/>
      <c r="AD26" s="169"/>
      <c r="AE26" s="371"/>
      <c r="AF26" s="371"/>
      <c r="AG26" s="371"/>
      <c r="AH26" s="169"/>
      <c r="AI26" s="169"/>
      <c r="AJ26" s="169"/>
      <c r="AK26" s="169"/>
      <c r="AL26" s="169"/>
      <c r="AM26" s="169"/>
      <c r="AN26" s="176"/>
      <c r="AO26" s="176"/>
      <c r="AP26" s="176"/>
    </row>
    <row r="27" spans="1:43" s="253" customFormat="1" ht="21" hidden="1" customHeight="1">
      <c r="A27" s="252"/>
      <c r="B27" s="252"/>
      <c r="C27" s="252"/>
      <c r="D27" s="252"/>
      <c r="E27" s="252"/>
      <c r="F27" s="252"/>
      <c r="G27" s="252"/>
      <c r="I27" s="265">
        <f t="shared" ref="I27:I50" si="8">IF((O$28+P$28)&gt;0,1,0)</f>
        <v>0</v>
      </c>
      <c r="J27" s="255">
        <f t="shared" si="0"/>
        <v>1</v>
      </c>
      <c r="K27" s="2440"/>
      <c r="L27" s="2442"/>
      <c r="M27" s="2444"/>
      <c r="N27" s="2444"/>
      <c r="O27" s="1146" t="s">
        <v>786</v>
      </c>
      <c r="P27" s="335" t="s">
        <v>787</v>
      </c>
      <c r="Q27" s="335" t="s">
        <v>786</v>
      </c>
      <c r="R27" s="336" t="s">
        <v>787</v>
      </c>
      <c r="S27" s="2447"/>
      <c r="T27" s="2449"/>
      <c r="U27" s="255">
        <f t="shared" si="1"/>
        <v>1</v>
      </c>
      <c r="V27" s="169"/>
      <c r="W27" s="169"/>
      <c r="X27" s="169"/>
      <c r="Y27" s="169"/>
      <c r="Z27" s="169"/>
      <c r="AA27" s="378"/>
      <c r="AB27" s="169"/>
      <c r="AC27" s="169"/>
      <c r="AD27" s="169"/>
      <c r="AE27" s="371"/>
      <c r="AF27" s="371"/>
      <c r="AG27" s="371"/>
      <c r="AH27" s="169"/>
      <c r="AI27" s="169"/>
      <c r="AJ27" s="169"/>
      <c r="AK27" s="169"/>
      <c r="AL27" s="169"/>
      <c r="AM27" s="169"/>
      <c r="AN27" s="176"/>
      <c r="AO27" s="176"/>
      <c r="AP27" s="176"/>
    </row>
    <row r="28" spans="1:43" s="253" customFormat="1" ht="21" hidden="1" customHeight="1">
      <c r="A28" s="252"/>
      <c r="B28" s="252"/>
      <c r="C28" s="252"/>
      <c r="D28" s="252"/>
      <c r="E28" s="252"/>
      <c r="F28" s="252"/>
      <c r="G28" s="252"/>
      <c r="I28" s="265">
        <f t="shared" si="8"/>
        <v>0</v>
      </c>
      <c r="J28" s="255">
        <f t="shared" si="0"/>
        <v>1</v>
      </c>
      <c r="K28" s="1144">
        <f>+K25+1</f>
        <v>15</v>
      </c>
      <c r="L28" s="356"/>
      <c r="M28" s="356"/>
      <c r="N28" s="357">
        <f t="shared" si="7"/>
        <v>0</v>
      </c>
      <c r="O28" s="358"/>
      <c r="P28" s="358"/>
      <c r="Q28" s="359">
        <f t="shared" ref="Q28:R75" si="9">ROUND(O28*50,0)</f>
        <v>0</v>
      </c>
      <c r="R28" s="359">
        <f t="shared" si="9"/>
        <v>0</v>
      </c>
      <c r="S28" s="360"/>
      <c r="T28" s="361"/>
      <c r="U28" s="255">
        <f t="shared" si="1"/>
        <v>1</v>
      </c>
      <c r="V28" s="169"/>
      <c r="W28" s="169"/>
      <c r="X28" s="169"/>
      <c r="Y28" s="169"/>
      <c r="Z28" s="169"/>
      <c r="AA28" s="378"/>
      <c r="AB28" s="169"/>
      <c r="AC28" s="169"/>
      <c r="AD28" s="169"/>
      <c r="AE28" s="371"/>
      <c r="AF28" s="371"/>
      <c r="AG28" s="371"/>
      <c r="AH28" s="169"/>
      <c r="AI28" s="169"/>
      <c r="AJ28" s="169"/>
      <c r="AK28" s="169"/>
      <c r="AL28" s="169"/>
      <c r="AM28" s="169"/>
      <c r="AN28" s="176"/>
      <c r="AO28" s="176"/>
      <c r="AP28" s="176"/>
    </row>
    <row r="29" spans="1:43" s="253" customFormat="1" ht="21" hidden="1" customHeight="1">
      <c r="A29" s="252"/>
      <c r="B29" s="252"/>
      <c r="C29" s="252"/>
      <c r="D29" s="252"/>
      <c r="E29" s="252"/>
      <c r="F29" s="252"/>
      <c r="G29" s="252"/>
      <c r="I29" s="265">
        <f t="shared" si="8"/>
        <v>0</v>
      </c>
      <c r="J29" s="255">
        <f t="shared" si="0"/>
        <v>1</v>
      </c>
      <c r="K29" s="1144">
        <f t="shared" ref="K29:K50" si="10">+K28+1</f>
        <v>16</v>
      </c>
      <c r="L29" s="356"/>
      <c r="M29" s="356"/>
      <c r="N29" s="357">
        <f t="shared" si="7"/>
        <v>0</v>
      </c>
      <c r="O29" s="358"/>
      <c r="P29" s="358"/>
      <c r="Q29" s="359">
        <f t="shared" si="9"/>
        <v>0</v>
      </c>
      <c r="R29" s="359">
        <f t="shared" si="9"/>
        <v>0</v>
      </c>
      <c r="S29" s="360"/>
      <c r="T29" s="361"/>
      <c r="U29" s="255">
        <f t="shared" si="1"/>
        <v>1</v>
      </c>
      <c r="V29" s="169"/>
      <c r="W29" s="169"/>
      <c r="X29" s="169"/>
      <c r="Y29" s="169"/>
      <c r="Z29" s="169"/>
      <c r="AA29" s="378"/>
      <c r="AB29" s="169"/>
      <c r="AC29" s="169"/>
      <c r="AD29" s="169"/>
      <c r="AE29" s="371"/>
      <c r="AF29" s="371"/>
      <c r="AG29" s="371"/>
      <c r="AH29" s="169"/>
      <c r="AI29" s="169"/>
      <c r="AJ29" s="169"/>
      <c r="AK29" s="169"/>
      <c r="AL29" s="169"/>
      <c r="AM29" s="169"/>
      <c r="AN29" s="176"/>
      <c r="AO29" s="176"/>
      <c r="AP29" s="176"/>
    </row>
    <row r="30" spans="1:43" s="253" customFormat="1" ht="21" hidden="1" customHeight="1">
      <c r="A30" s="252"/>
      <c r="B30" s="252"/>
      <c r="C30" s="252"/>
      <c r="D30" s="252"/>
      <c r="E30" s="252"/>
      <c r="F30" s="252"/>
      <c r="G30" s="252"/>
      <c r="I30" s="265">
        <f t="shared" si="8"/>
        <v>0</v>
      </c>
      <c r="J30" s="255">
        <f t="shared" si="0"/>
        <v>1</v>
      </c>
      <c r="K30" s="1144">
        <f t="shared" si="10"/>
        <v>17</v>
      </c>
      <c r="L30" s="356"/>
      <c r="M30" s="356"/>
      <c r="N30" s="357">
        <f t="shared" si="7"/>
        <v>0</v>
      </c>
      <c r="O30" s="358"/>
      <c r="P30" s="358"/>
      <c r="Q30" s="359">
        <f t="shared" si="9"/>
        <v>0</v>
      </c>
      <c r="R30" s="359">
        <f t="shared" si="9"/>
        <v>0</v>
      </c>
      <c r="S30" s="360"/>
      <c r="T30" s="361"/>
      <c r="U30" s="255">
        <f t="shared" si="1"/>
        <v>1</v>
      </c>
      <c r="V30" s="169"/>
      <c r="W30" s="169"/>
      <c r="X30" s="169"/>
      <c r="Y30" s="169"/>
      <c r="Z30" s="169"/>
      <c r="AA30" s="378"/>
      <c r="AB30" s="169"/>
      <c r="AC30" s="169"/>
      <c r="AD30" s="169"/>
      <c r="AE30" s="371"/>
      <c r="AF30" s="371"/>
      <c r="AG30" s="371"/>
      <c r="AH30" s="169"/>
      <c r="AI30" s="169"/>
      <c r="AJ30" s="169"/>
      <c r="AK30" s="169"/>
      <c r="AL30" s="169"/>
      <c r="AM30" s="169"/>
      <c r="AN30" s="176"/>
      <c r="AO30" s="176"/>
      <c r="AP30" s="176"/>
    </row>
    <row r="31" spans="1:43" s="253" customFormat="1" ht="21" hidden="1" customHeight="1">
      <c r="A31" s="252"/>
      <c r="B31" s="252"/>
      <c r="C31" s="252"/>
      <c r="D31" s="252"/>
      <c r="E31" s="252"/>
      <c r="F31" s="252"/>
      <c r="G31" s="252"/>
      <c r="I31" s="265">
        <f t="shared" si="8"/>
        <v>0</v>
      </c>
      <c r="J31" s="255">
        <f t="shared" si="0"/>
        <v>1</v>
      </c>
      <c r="K31" s="1144">
        <f t="shared" si="10"/>
        <v>18</v>
      </c>
      <c r="L31" s="356"/>
      <c r="M31" s="356"/>
      <c r="N31" s="357">
        <f t="shared" si="7"/>
        <v>0</v>
      </c>
      <c r="O31" s="358"/>
      <c r="P31" s="358"/>
      <c r="Q31" s="359">
        <f t="shared" si="9"/>
        <v>0</v>
      </c>
      <c r="R31" s="359">
        <f t="shared" si="9"/>
        <v>0</v>
      </c>
      <c r="S31" s="360"/>
      <c r="T31" s="361"/>
      <c r="U31" s="255">
        <f t="shared" si="1"/>
        <v>1</v>
      </c>
      <c r="V31" s="169"/>
      <c r="W31" s="169"/>
      <c r="X31" s="169"/>
      <c r="Y31" s="169"/>
      <c r="Z31" s="169"/>
      <c r="AA31" s="378"/>
      <c r="AB31" s="169"/>
      <c r="AC31" s="169"/>
      <c r="AD31" s="169"/>
      <c r="AE31" s="371"/>
      <c r="AF31" s="371"/>
      <c r="AG31" s="371"/>
      <c r="AH31" s="169"/>
      <c r="AI31" s="169"/>
      <c r="AJ31" s="169"/>
      <c r="AK31" s="169"/>
      <c r="AL31" s="169"/>
      <c r="AM31" s="169"/>
      <c r="AN31" s="176"/>
      <c r="AO31" s="176"/>
      <c r="AP31" s="176"/>
    </row>
    <row r="32" spans="1:43" s="253" customFormat="1" ht="21" hidden="1" customHeight="1">
      <c r="A32" s="252"/>
      <c r="B32" s="252"/>
      <c r="C32" s="252"/>
      <c r="D32" s="252"/>
      <c r="E32" s="252"/>
      <c r="F32" s="252"/>
      <c r="G32" s="252"/>
      <c r="I32" s="265">
        <f t="shared" si="8"/>
        <v>0</v>
      </c>
      <c r="J32" s="255">
        <f t="shared" si="0"/>
        <v>1</v>
      </c>
      <c r="K32" s="1144">
        <f t="shared" si="10"/>
        <v>19</v>
      </c>
      <c r="L32" s="356"/>
      <c r="M32" s="356"/>
      <c r="N32" s="357">
        <f t="shared" si="7"/>
        <v>0</v>
      </c>
      <c r="O32" s="358"/>
      <c r="P32" s="358"/>
      <c r="Q32" s="359">
        <f t="shared" si="9"/>
        <v>0</v>
      </c>
      <c r="R32" s="359">
        <f t="shared" si="9"/>
        <v>0</v>
      </c>
      <c r="S32" s="360"/>
      <c r="T32" s="361"/>
      <c r="U32" s="255">
        <f t="shared" si="1"/>
        <v>1</v>
      </c>
      <c r="V32" s="169"/>
      <c r="W32" s="169"/>
      <c r="X32" s="169"/>
      <c r="Y32" s="169"/>
      <c r="Z32" s="169"/>
      <c r="AA32" s="378"/>
      <c r="AB32" s="169"/>
      <c r="AC32" s="169"/>
      <c r="AD32" s="169"/>
      <c r="AE32" s="371"/>
      <c r="AF32" s="371"/>
      <c r="AG32" s="371"/>
      <c r="AH32" s="169"/>
      <c r="AI32" s="169"/>
      <c r="AJ32" s="169"/>
      <c r="AK32" s="169"/>
      <c r="AL32" s="169"/>
      <c r="AM32" s="169"/>
      <c r="AN32" s="176"/>
      <c r="AO32" s="176"/>
      <c r="AP32" s="176"/>
    </row>
    <row r="33" spans="1:42" s="253" customFormat="1" ht="21" hidden="1" customHeight="1">
      <c r="A33" s="252"/>
      <c r="B33" s="252"/>
      <c r="C33" s="252"/>
      <c r="D33" s="252"/>
      <c r="E33" s="252"/>
      <c r="F33" s="252"/>
      <c r="G33" s="252"/>
      <c r="I33" s="265">
        <f t="shared" si="8"/>
        <v>0</v>
      </c>
      <c r="J33" s="255">
        <f t="shared" si="0"/>
        <v>1</v>
      </c>
      <c r="K33" s="1144">
        <f t="shared" si="10"/>
        <v>20</v>
      </c>
      <c r="L33" s="356"/>
      <c r="M33" s="356"/>
      <c r="N33" s="357">
        <f t="shared" si="7"/>
        <v>0</v>
      </c>
      <c r="O33" s="358"/>
      <c r="P33" s="358"/>
      <c r="Q33" s="359">
        <f t="shared" si="9"/>
        <v>0</v>
      </c>
      <c r="R33" s="359">
        <f t="shared" si="9"/>
        <v>0</v>
      </c>
      <c r="S33" s="360"/>
      <c r="T33" s="361"/>
      <c r="U33" s="255">
        <f t="shared" si="1"/>
        <v>1</v>
      </c>
      <c r="V33" s="169"/>
      <c r="W33" s="169"/>
      <c r="X33" s="169"/>
      <c r="Y33" s="169"/>
      <c r="Z33" s="169"/>
      <c r="AA33" s="378"/>
      <c r="AB33" s="169"/>
      <c r="AC33" s="169"/>
      <c r="AD33" s="169"/>
      <c r="AE33" s="371"/>
      <c r="AF33" s="371"/>
      <c r="AG33" s="371"/>
      <c r="AH33" s="169"/>
      <c r="AI33" s="169"/>
      <c r="AJ33" s="169"/>
      <c r="AK33" s="169"/>
      <c r="AL33" s="169"/>
      <c r="AM33" s="169"/>
      <c r="AN33" s="176"/>
      <c r="AO33" s="176"/>
      <c r="AP33" s="176"/>
    </row>
    <row r="34" spans="1:42" s="253" customFormat="1" ht="21" hidden="1" customHeight="1">
      <c r="A34" s="252"/>
      <c r="B34" s="252"/>
      <c r="C34" s="252"/>
      <c r="D34" s="252"/>
      <c r="E34" s="252"/>
      <c r="F34" s="252"/>
      <c r="G34" s="252"/>
      <c r="I34" s="265">
        <f t="shared" si="8"/>
        <v>0</v>
      </c>
      <c r="J34" s="255">
        <f t="shared" si="0"/>
        <v>1</v>
      </c>
      <c r="K34" s="1144">
        <f t="shared" si="10"/>
        <v>21</v>
      </c>
      <c r="L34" s="356"/>
      <c r="M34" s="356"/>
      <c r="N34" s="357">
        <f t="shared" si="7"/>
        <v>0</v>
      </c>
      <c r="O34" s="358"/>
      <c r="P34" s="358"/>
      <c r="Q34" s="359">
        <f t="shared" si="9"/>
        <v>0</v>
      </c>
      <c r="R34" s="359">
        <f t="shared" si="9"/>
        <v>0</v>
      </c>
      <c r="S34" s="360"/>
      <c r="T34" s="361"/>
      <c r="U34" s="255">
        <f t="shared" si="1"/>
        <v>1</v>
      </c>
      <c r="V34" s="169"/>
      <c r="W34" s="169"/>
      <c r="X34" s="169"/>
      <c r="Y34" s="169"/>
      <c r="Z34" s="169"/>
      <c r="AA34" s="378"/>
      <c r="AB34" s="169"/>
      <c r="AC34" s="169"/>
      <c r="AD34" s="169"/>
      <c r="AE34" s="371"/>
      <c r="AF34" s="371"/>
      <c r="AG34" s="371"/>
      <c r="AH34" s="169"/>
      <c r="AI34" s="169"/>
      <c r="AJ34" s="169"/>
      <c r="AK34" s="169"/>
      <c r="AL34" s="169"/>
      <c r="AM34" s="169"/>
      <c r="AN34" s="176"/>
      <c r="AO34" s="176"/>
      <c r="AP34" s="176"/>
    </row>
    <row r="35" spans="1:42" s="253" customFormat="1" ht="21" hidden="1" customHeight="1">
      <c r="A35" s="252"/>
      <c r="B35" s="252"/>
      <c r="C35" s="252"/>
      <c r="D35" s="252"/>
      <c r="E35" s="252"/>
      <c r="F35" s="252"/>
      <c r="G35" s="252"/>
      <c r="I35" s="265">
        <f t="shared" si="8"/>
        <v>0</v>
      </c>
      <c r="J35" s="255">
        <f t="shared" si="0"/>
        <v>1</v>
      </c>
      <c r="K35" s="1144">
        <f t="shared" si="10"/>
        <v>22</v>
      </c>
      <c r="L35" s="356"/>
      <c r="M35" s="356"/>
      <c r="N35" s="357">
        <f t="shared" si="7"/>
        <v>0</v>
      </c>
      <c r="O35" s="358"/>
      <c r="P35" s="358"/>
      <c r="Q35" s="359">
        <f t="shared" si="9"/>
        <v>0</v>
      </c>
      <c r="R35" s="359">
        <f t="shared" si="9"/>
        <v>0</v>
      </c>
      <c r="S35" s="360"/>
      <c r="T35" s="361"/>
      <c r="U35" s="255">
        <f t="shared" si="1"/>
        <v>1</v>
      </c>
      <c r="V35" s="169"/>
      <c r="W35" s="169"/>
      <c r="X35" s="169"/>
      <c r="Y35" s="169"/>
      <c r="Z35" s="169"/>
      <c r="AA35" s="378"/>
      <c r="AB35" s="169"/>
      <c r="AC35" s="169"/>
      <c r="AD35" s="169"/>
      <c r="AE35" s="371"/>
      <c r="AF35" s="371"/>
      <c r="AG35" s="371"/>
      <c r="AH35" s="169"/>
      <c r="AI35" s="169"/>
      <c r="AJ35" s="169"/>
      <c r="AK35" s="169"/>
      <c r="AL35" s="169"/>
      <c r="AM35" s="169"/>
      <c r="AN35" s="176"/>
      <c r="AO35" s="176"/>
      <c r="AP35" s="176"/>
    </row>
    <row r="36" spans="1:42" s="253" customFormat="1" ht="21" hidden="1" customHeight="1">
      <c r="A36" s="252"/>
      <c r="B36" s="252"/>
      <c r="C36" s="252"/>
      <c r="D36" s="252"/>
      <c r="E36" s="252"/>
      <c r="F36" s="252"/>
      <c r="G36" s="252"/>
      <c r="I36" s="265">
        <f t="shared" si="8"/>
        <v>0</v>
      </c>
      <c r="J36" s="255">
        <f t="shared" si="0"/>
        <v>1</v>
      </c>
      <c r="K36" s="1144">
        <f t="shared" si="10"/>
        <v>23</v>
      </c>
      <c r="L36" s="356"/>
      <c r="M36" s="356"/>
      <c r="N36" s="357">
        <f t="shared" si="7"/>
        <v>0</v>
      </c>
      <c r="O36" s="358"/>
      <c r="P36" s="358"/>
      <c r="Q36" s="359">
        <f t="shared" si="9"/>
        <v>0</v>
      </c>
      <c r="R36" s="359">
        <f t="shared" si="9"/>
        <v>0</v>
      </c>
      <c r="S36" s="360"/>
      <c r="T36" s="361"/>
      <c r="U36" s="255">
        <f t="shared" si="1"/>
        <v>1</v>
      </c>
      <c r="V36" s="169"/>
      <c r="W36" s="169"/>
      <c r="X36" s="169"/>
      <c r="Y36" s="169"/>
      <c r="Z36" s="169"/>
      <c r="AA36" s="378"/>
      <c r="AB36" s="169"/>
      <c r="AC36" s="169"/>
      <c r="AD36" s="169"/>
      <c r="AE36" s="371"/>
      <c r="AF36" s="371"/>
      <c r="AG36" s="371"/>
      <c r="AH36" s="169"/>
      <c r="AI36" s="169"/>
      <c r="AJ36" s="169"/>
      <c r="AK36" s="169"/>
      <c r="AL36" s="169"/>
      <c r="AM36" s="169"/>
      <c r="AN36" s="176"/>
      <c r="AO36" s="176"/>
      <c r="AP36" s="176"/>
    </row>
    <row r="37" spans="1:42" s="253" customFormat="1" ht="21" hidden="1" customHeight="1">
      <c r="A37" s="252"/>
      <c r="B37" s="252"/>
      <c r="C37" s="252"/>
      <c r="D37" s="252"/>
      <c r="E37" s="252"/>
      <c r="F37" s="252"/>
      <c r="G37" s="252"/>
      <c r="I37" s="265">
        <f t="shared" si="8"/>
        <v>0</v>
      </c>
      <c r="J37" s="255">
        <f t="shared" si="0"/>
        <v>1</v>
      </c>
      <c r="K37" s="1144">
        <f t="shared" si="10"/>
        <v>24</v>
      </c>
      <c r="L37" s="356"/>
      <c r="M37" s="356"/>
      <c r="N37" s="357">
        <f t="shared" si="7"/>
        <v>0</v>
      </c>
      <c r="O37" s="358"/>
      <c r="P37" s="358"/>
      <c r="Q37" s="359">
        <f t="shared" si="9"/>
        <v>0</v>
      </c>
      <c r="R37" s="359">
        <f t="shared" si="9"/>
        <v>0</v>
      </c>
      <c r="S37" s="360"/>
      <c r="T37" s="361"/>
      <c r="U37" s="255">
        <f t="shared" si="1"/>
        <v>1</v>
      </c>
      <c r="V37" s="169"/>
      <c r="W37" s="169"/>
      <c r="X37" s="169"/>
      <c r="Y37" s="169"/>
      <c r="Z37" s="169"/>
      <c r="AA37" s="378"/>
      <c r="AB37" s="169"/>
      <c r="AC37" s="169"/>
      <c r="AD37" s="169"/>
      <c r="AE37" s="371"/>
      <c r="AF37" s="371"/>
      <c r="AG37" s="371"/>
      <c r="AH37" s="169"/>
      <c r="AI37" s="169"/>
      <c r="AJ37" s="169"/>
      <c r="AK37" s="169"/>
      <c r="AL37" s="169"/>
      <c r="AM37" s="169"/>
      <c r="AN37" s="176"/>
      <c r="AO37" s="176"/>
      <c r="AP37" s="176"/>
    </row>
    <row r="38" spans="1:42" s="253" customFormat="1" ht="21" hidden="1" customHeight="1">
      <c r="A38" s="252"/>
      <c r="B38" s="252"/>
      <c r="C38" s="252"/>
      <c r="D38" s="252"/>
      <c r="E38" s="252"/>
      <c r="F38" s="252"/>
      <c r="G38" s="252"/>
      <c r="I38" s="265">
        <f t="shared" si="8"/>
        <v>0</v>
      </c>
      <c r="J38" s="255">
        <f t="shared" si="0"/>
        <v>1</v>
      </c>
      <c r="K38" s="1144">
        <f t="shared" si="10"/>
        <v>25</v>
      </c>
      <c r="L38" s="356"/>
      <c r="M38" s="356"/>
      <c r="N38" s="357">
        <f t="shared" si="7"/>
        <v>0</v>
      </c>
      <c r="O38" s="358"/>
      <c r="P38" s="358"/>
      <c r="Q38" s="359">
        <f t="shared" si="9"/>
        <v>0</v>
      </c>
      <c r="R38" s="359">
        <f t="shared" si="9"/>
        <v>0</v>
      </c>
      <c r="S38" s="360"/>
      <c r="T38" s="361"/>
      <c r="U38" s="255">
        <f t="shared" si="1"/>
        <v>1</v>
      </c>
      <c r="V38" s="169"/>
      <c r="W38" s="169"/>
      <c r="X38" s="169"/>
      <c r="Y38" s="169"/>
      <c r="Z38" s="169"/>
      <c r="AA38" s="378"/>
      <c r="AB38" s="169"/>
      <c r="AC38" s="169"/>
      <c r="AD38" s="169"/>
      <c r="AE38" s="371"/>
      <c r="AF38" s="371"/>
      <c r="AG38" s="371"/>
      <c r="AH38" s="169"/>
      <c r="AI38" s="169"/>
      <c r="AJ38" s="169"/>
      <c r="AK38" s="169"/>
      <c r="AL38" s="169"/>
      <c r="AM38" s="169"/>
      <c r="AN38" s="176"/>
      <c r="AO38" s="176"/>
      <c r="AP38" s="176"/>
    </row>
    <row r="39" spans="1:42" s="253" customFormat="1" ht="21" hidden="1" customHeight="1">
      <c r="A39" s="252"/>
      <c r="B39" s="252"/>
      <c r="C39" s="252"/>
      <c r="D39" s="252"/>
      <c r="E39" s="252"/>
      <c r="F39" s="252"/>
      <c r="G39" s="252"/>
      <c r="I39" s="265">
        <f t="shared" si="8"/>
        <v>0</v>
      </c>
      <c r="J39" s="255">
        <f t="shared" si="0"/>
        <v>1</v>
      </c>
      <c r="K39" s="1144">
        <f t="shared" si="10"/>
        <v>26</v>
      </c>
      <c r="L39" s="356"/>
      <c r="M39" s="356"/>
      <c r="N39" s="357">
        <f t="shared" si="7"/>
        <v>0</v>
      </c>
      <c r="O39" s="358"/>
      <c r="P39" s="358"/>
      <c r="Q39" s="359">
        <f t="shared" si="9"/>
        <v>0</v>
      </c>
      <c r="R39" s="359">
        <f t="shared" si="9"/>
        <v>0</v>
      </c>
      <c r="S39" s="360"/>
      <c r="T39" s="361"/>
      <c r="U39" s="255">
        <f t="shared" si="1"/>
        <v>1</v>
      </c>
      <c r="V39" s="169"/>
      <c r="W39" s="169"/>
      <c r="X39" s="169"/>
      <c r="Y39" s="169"/>
      <c r="Z39" s="169"/>
      <c r="AA39" s="378"/>
      <c r="AB39" s="169"/>
      <c r="AC39" s="169"/>
      <c r="AD39" s="169"/>
      <c r="AE39" s="371"/>
      <c r="AF39" s="371"/>
      <c r="AG39" s="371"/>
      <c r="AH39" s="169"/>
      <c r="AI39" s="169"/>
      <c r="AJ39" s="169"/>
      <c r="AK39" s="169"/>
      <c r="AL39" s="169"/>
      <c r="AM39" s="169"/>
      <c r="AN39" s="176"/>
      <c r="AO39" s="176"/>
      <c r="AP39" s="176"/>
    </row>
    <row r="40" spans="1:42" s="253" customFormat="1" ht="21" hidden="1" customHeight="1">
      <c r="A40" s="252"/>
      <c r="B40" s="252"/>
      <c r="C40" s="252"/>
      <c r="D40" s="252"/>
      <c r="E40" s="252"/>
      <c r="F40" s="252"/>
      <c r="G40" s="252"/>
      <c r="I40" s="265">
        <f t="shared" si="8"/>
        <v>0</v>
      </c>
      <c r="J40" s="255">
        <f t="shared" si="0"/>
        <v>1</v>
      </c>
      <c r="K40" s="1144">
        <f t="shared" si="10"/>
        <v>27</v>
      </c>
      <c r="L40" s="356"/>
      <c r="M40" s="356"/>
      <c r="N40" s="357">
        <f t="shared" si="7"/>
        <v>0</v>
      </c>
      <c r="O40" s="358"/>
      <c r="P40" s="358"/>
      <c r="Q40" s="359">
        <f t="shared" si="9"/>
        <v>0</v>
      </c>
      <c r="R40" s="359">
        <f t="shared" si="9"/>
        <v>0</v>
      </c>
      <c r="S40" s="360"/>
      <c r="T40" s="361"/>
      <c r="U40" s="255">
        <f t="shared" si="1"/>
        <v>1</v>
      </c>
      <c r="V40" s="169"/>
      <c r="W40" s="169"/>
      <c r="X40" s="169"/>
      <c r="Y40" s="169"/>
      <c r="Z40" s="169"/>
      <c r="AA40" s="378"/>
      <c r="AB40" s="169"/>
      <c r="AC40" s="169"/>
      <c r="AD40" s="169"/>
      <c r="AE40" s="371"/>
      <c r="AF40" s="371"/>
      <c r="AG40" s="371"/>
      <c r="AH40" s="169"/>
      <c r="AI40" s="169"/>
      <c r="AJ40" s="169"/>
      <c r="AK40" s="169"/>
      <c r="AL40" s="169"/>
      <c r="AM40" s="169"/>
      <c r="AN40" s="176"/>
      <c r="AO40" s="176"/>
      <c r="AP40" s="176"/>
    </row>
    <row r="41" spans="1:42" s="253" customFormat="1" ht="21" hidden="1" customHeight="1">
      <c r="A41" s="252"/>
      <c r="B41" s="252"/>
      <c r="C41" s="252"/>
      <c r="D41" s="252"/>
      <c r="E41" s="252"/>
      <c r="F41" s="252"/>
      <c r="G41" s="252"/>
      <c r="I41" s="265">
        <f t="shared" si="8"/>
        <v>0</v>
      </c>
      <c r="J41" s="255">
        <f t="shared" si="0"/>
        <v>1</v>
      </c>
      <c r="K41" s="1144">
        <f t="shared" si="10"/>
        <v>28</v>
      </c>
      <c r="L41" s="356"/>
      <c r="M41" s="356"/>
      <c r="N41" s="357">
        <f t="shared" si="7"/>
        <v>0</v>
      </c>
      <c r="O41" s="358"/>
      <c r="P41" s="358"/>
      <c r="Q41" s="359">
        <f t="shared" si="9"/>
        <v>0</v>
      </c>
      <c r="R41" s="359">
        <f t="shared" si="9"/>
        <v>0</v>
      </c>
      <c r="S41" s="360"/>
      <c r="T41" s="361"/>
      <c r="U41" s="255">
        <f t="shared" si="1"/>
        <v>1</v>
      </c>
      <c r="V41" s="169"/>
      <c r="W41" s="169"/>
      <c r="X41" s="169"/>
      <c r="Y41" s="169"/>
      <c r="Z41" s="169"/>
      <c r="AA41" s="378"/>
      <c r="AB41" s="169"/>
      <c r="AC41" s="169"/>
      <c r="AD41" s="169"/>
      <c r="AE41" s="371"/>
      <c r="AF41" s="371"/>
      <c r="AG41" s="371"/>
      <c r="AH41" s="169"/>
      <c r="AI41" s="169"/>
      <c r="AJ41" s="169"/>
      <c r="AK41" s="169"/>
      <c r="AL41" s="169"/>
      <c r="AM41" s="169"/>
      <c r="AN41" s="176"/>
      <c r="AO41" s="176"/>
      <c r="AP41" s="176"/>
    </row>
    <row r="42" spans="1:42" s="253" customFormat="1" ht="21" hidden="1" customHeight="1">
      <c r="A42" s="252"/>
      <c r="B42" s="252"/>
      <c r="C42" s="252"/>
      <c r="D42" s="252"/>
      <c r="E42" s="252"/>
      <c r="F42" s="252"/>
      <c r="G42" s="252"/>
      <c r="I42" s="265">
        <f t="shared" si="8"/>
        <v>0</v>
      </c>
      <c r="J42" s="255">
        <f t="shared" si="0"/>
        <v>1</v>
      </c>
      <c r="K42" s="1144">
        <f t="shared" si="10"/>
        <v>29</v>
      </c>
      <c r="L42" s="356"/>
      <c r="M42" s="356"/>
      <c r="N42" s="357">
        <f t="shared" si="7"/>
        <v>0</v>
      </c>
      <c r="O42" s="358"/>
      <c r="P42" s="358"/>
      <c r="Q42" s="359">
        <f t="shared" si="9"/>
        <v>0</v>
      </c>
      <c r="R42" s="359">
        <f t="shared" si="9"/>
        <v>0</v>
      </c>
      <c r="S42" s="360"/>
      <c r="T42" s="361"/>
      <c r="U42" s="255">
        <f t="shared" si="1"/>
        <v>1</v>
      </c>
      <c r="V42" s="169"/>
      <c r="W42" s="169"/>
      <c r="X42" s="169"/>
      <c r="Y42" s="169"/>
      <c r="Z42" s="169"/>
      <c r="AA42" s="378"/>
      <c r="AB42" s="169"/>
      <c r="AC42" s="169"/>
      <c r="AD42" s="169"/>
      <c r="AE42" s="371"/>
      <c r="AF42" s="371"/>
      <c r="AG42" s="371"/>
      <c r="AH42" s="169"/>
      <c r="AI42" s="169"/>
      <c r="AJ42" s="169"/>
      <c r="AK42" s="169"/>
      <c r="AL42" s="169"/>
      <c r="AM42" s="169"/>
      <c r="AN42" s="176"/>
      <c r="AO42" s="176"/>
      <c r="AP42" s="176"/>
    </row>
    <row r="43" spans="1:42" s="253" customFormat="1" ht="21" hidden="1" customHeight="1">
      <c r="A43" s="252"/>
      <c r="B43" s="252"/>
      <c r="C43" s="252"/>
      <c r="D43" s="252"/>
      <c r="E43" s="252"/>
      <c r="F43" s="252"/>
      <c r="G43" s="252"/>
      <c r="I43" s="265">
        <f t="shared" si="8"/>
        <v>0</v>
      </c>
      <c r="J43" s="255">
        <f t="shared" si="0"/>
        <v>1</v>
      </c>
      <c r="K43" s="1144">
        <f t="shared" si="10"/>
        <v>30</v>
      </c>
      <c r="L43" s="356"/>
      <c r="M43" s="356"/>
      <c r="N43" s="357">
        <f t="shared" si="7"/>
        <v>0</v>
      </c>
      <c r="O43" s="358"/>
      <c r="P43" s="358"/>
      <c r="Q43" s="359">
        <f t="shared" si="9"/>
        <v>0</v>
      </c>
      <c r="R43" s="359">
        <f t="shared" si="9"/>
        <v>0</v>
      </c>
      <c r="S43" s="360"/>
      <c r="T43" s="361"/>
      <c r="U43" s="255">
        <f t="shared" si="1"/>
        <v>1</v>
      </c>
      <c r="V43" s="169"/>
      <c r="W43" s="169"/>
      <c r="X43" s="169"/>
      <c r="Y43" s="169"/>
      <c r="Z43" s="169"/>
      <c r="AA43" s="378"/>
      <c r="AB43" s="169"/>
      <c r="AC43" s="169"/>
      <c r="AD43" s="169"/>
      <c r="AE43" s="371"/>
      <c r="AF43" s="371"/>
      <c r="AG43" s="371"/>
      <c r="AH43" s="169"/>
      <c r="AI43" s="169"/>
      <c r="AJ43" s="169"/>
      <c r="AK43" s="169"/>
      <c r="AL43" s="169"/>
      <c r="AM43" s="169"/>
      <c r="AN43" s="176"/>
      <c r="AO43" s="176"/>
      <c r="AP43" s="176"/>
    </row>
    <row r="44" spans="1:42" s="253" customFormat="1" ht="21" hidden="1" customHeight="1">
      <c r="A44" s="252"/>
      <c r="B44" s="252"/>
      <c r="C44" s="252"/>
      <c r="D44" s="252"/>
      <c r="E44" s="252"/>
      <c r="F44" s="252"/>
      <c r="G44" s="252"/>
      <c r="I44" s="265">
        <f t="shared" si="8"/>
        <v>0</v>
      </c>
      <c r="J44" s="255">
        <f t="shared" si="0"/>
        <v>1</v>
      </c>
      <c r="K44" s="1144">
        <f t="shared" si="10"/>
        <v>31</v>
      </c>
      <c r="L44" s="356"/>
      <c r="M44" s="356"/>
      <c r="N44" s="357">
        <f t="shared" si="7"/>
        <v>0</v>
      </c>
      <c r="O44" s="358"/>
      <c r="P44" s="358"/>
      <c r="Q44" s="359">
        <f t="shared" si="9"/>
        <v>0</v>
      </c>
      <c r="R44" s="359">
        <f t="shared" si="9"/>
        <v>0</v>
      </c>
      <c r="S44" s="360"/>
      <c r="T44" s="361"/>
      <c r="U44" s="255">
        <f t="shared" si="1"/>
        <v>1</v>
      </c>
      <c r="V44" s="169"/>
      <c r="W44" s="169"/>
      <c r="X44" s="169"/>
      <c r="Y44" s="169"/>
      <c r="Z44" s="169"/>
      <c r="AA44" s="378"/>
      <c r="AB44" s="169"/>
      <c r="AC44" s="169"/>
      <c r="AD44" s="169"/>
      <c r="AE44" s="371"/>
      <c r="AF44" s="371"/>
      <c r="AG44" s="371"/>
      <c r="AH44" s="169"/>
      <c r="AI44" s="169"/>
      <c r="AJ44" s="169"/>
      <c r="AK44" s="169"/>
      <c r="AL44" s="169"/>
      <c r="AM44" s="169"/>
      <c r="AN44" s="176"/>
      <c r="AO44" s="176"/>
      <c r="AP44" s="176"/>
    </row>
    <row r="45" spans="1:42" s="253" customFormat="1" ht="21" hidden="1" customHeight="1">
      <c r="A45" s="252"/>
      <c r="B45" s="252"/>
      <c r="C45" s="252"/>
      <c r="D45" s="252"/>
      <c r="E45" s="252"/>
      <c r="F45" s="252"/>
      <c r="G45" s="252"/>
      <c r="I45" s="265">
        <f t="shared" si="8"/>
        <v>0</v>
      </c>
      <c r="J45" s="255">
        <f t="shared" si="0"/>
        <v>1</v>
      </c>
      <c r="K45" s="1144">
        <f t="shared" si="10"/>
        <v>32</v>
      </c>
      <c r="L45" s="356"/>
      <c r="M45" s="356"/>
      <c r="N45" s="357">
        <f t="shared" si="7"/>
        <v>0</v>
      </c>
      <c r="O45" s="358"/>
      <c r="P45" s="358"/>
      <c r="Q45" s="359">
        <f t="shared" si="9"/>
        <v>0</v>
      </c>
      <c r="R45" s="359">
        <f t="shared" si="9"/>
        <v>0</v>
      </c>
      <c r="S45" s="360"/>
      <c r="T45" s="361"/>
      <c r="U45" s="255">
        <f t="shared" si="1"/>
        <v>1</v>
      </c>
      <c r="V45" s="169"/>
      <c r="W45" s="169"/>
      <c r="X45" s="169"/>
      <c r="Y45" s="169"/>
      <c r="Z45" s="169"/>
      <c r="AA45" s="378"/>
      <c r="AB45" s="169"/>
      <c r="AC45" s="169"/>
      <c r="AD45" s="169"/>
      <c r="AE45" s="371"/>
      <c r="AF45" s="371"/>
      <c r="AG45" s="371"/>
      <c r="AH45" s="169"/>
      <c r="AI45" s="169"/>
      <c r="AJ45" s="169"/>
      <c r="AK45" s="169"/>
      <c r="AL45" s="169"/>
      <c r="AM45" s="169"/>
      <c r="AN45" s="176"/>
      <c r="AO45" s="176"/>
      <c r="AP45" s="176"/>
    </row>
    <row r="46" spans="1:42" s="253" customFormat="1" ht="21" hidden="1" customHeight="1">
      <c r="A46" s="252"/>
      <c r="B46" s="252"/>
      <c r="C46" s="252"/>
      <c r="D46" s="252"/>
      <c r="E46" s="252"/>
      <c r="F46" s="252"/>
      <c r="G46" s="252"/>
      <c r="I46" s="265">
        <f t="shared" si="8"/>
        <v>0</v>
      </c>
      <c r="J46" s="255">
        <f t="shared" si="0"/>
        <v>1</v>
      </c>
      <c r="K46" s="1144">
        <f t="shared" si="10"/>
        <v>33</v>
      </c>
      <c r="L46" s="356"/>
      <c r="M46" s="356"/>
      <c r="N46" s="357">
        <f t="shared" si="7"/>
        <v>0</v>
      </c>
      <c r="O46" s="358"/>
      <c r="P46" s="358"/>
      <c r="Q46" s="359">
        <f t="shared" si="9"/>
        <v>0</v>
      </c>
      <c r="R46" s="359">
        <f t="shared" si="9"/>
        <v>0</v>
      </c>
      <c r="S46" s="360"/>
      <c r="T46" s="361"/>
      <c r="U46" s="255">
        <f t="shared" si="1"/>
        <v>1</v>
      </c>
      <c r="V46" s="169"/>
      <c r="W46" s="169"/>
      <c r="X46" s="169"/>
      <c r="Y46" s="169"/>
      <c r="Z46" s="169"/>
      <c r="AA46" s="378"/>
      <c r="AB46" s="169"/>
      <c r="AC46" s="169"/>
      <c r="AD46" s="169"/>
      <c r="AE46" s="371"/>
      <c r="AF46" s="371"/>
      <c r="AG46" s="371"/>
      <c r="AH46" s="169"/>
      <c r="AI46" s="169"/>
      <c r="AJ46" s="169"/>
      <c r="AK46" s="169"/>
      <c r="AL46" s="169"/>
      <c r="AM46" s="169"/>
      <c r="AN46" s="176"/>
      <c r="AO46" s="176"/>
      <c r="AP46" s="176"/>
    </row>
    <row r="47" spans="1:42" s="253" customFormat="1" ht="21" hidden="1" customHeight="1">
      <c r="A47" s="252"/>
      <c r="B47" s="252"/>
      <c r="C47" s="252"/>
      <c r="D47" s="252"/>
      <c r="E47" s="252"/>
      <c r="F47" s="252"/>
      <c r="G47" s="252"/>
      <c r="I47" s="265">
        <f t="shared" si="8"/>
        <v>0</v>
      </c>
      <c r="J47" s="255">
        <f t="shared" si="0"/>
        <v>1</v>
      </c>
      <c r="K47" s="1144">
        <f t="shared" si="10"/>
        <v>34</v>
      </c>
      <c r="L47" s="356"/>
      <c r="M47" s="356"/>
      <c r="N47" s="357">
        <f t="shared" si="7"/>
        <v>0</v>
      </c>
      <c r="O47" s="358"/>
      <c r="P47" s="358"/>
      <c r="Q47" s="359">
        <f t="shared" si="9"/>
        <v>0</v>
      </c>
      <c r="R47" s="359">
        <f t="shared" si="9"/>
        <v>0</v>
      </c>
      <c r="S47" s="360"/>
      <c r="T47" s="361"/>
      <c r="U47" s="255">
        <f t="shared" si="1"/>
        <v>1</v>
      </c>
      <c r="V47" s="169"/>
      <c r="W47" s="169"/>
      <c r="X47" s="169"/>
      <c r="Y47" s="169"/>
      <c r="Z47" s="169"/>
      <c r="AA47" s="378"/>
      <c r="AB47" s="169"/>
      <c r="AC47" s="169"/>
      <c r="AD47" s="169"/>
      <c r="AE47" s="371"/>
      <c r="AF47" s="371"/>
      <c r="AG47" s="371"/>
      <c r="AH47" s="169"/>
      <c r="AI47" s="169"/>
      <c r="AJ47" s="169"/>
      <c r="AK47" s="169"/>
      <c r="AL47" s="169"/>
      <c r="AM47" s="169"/>
      <c r="AN47" s="176"/>
      <c r="AO47" s="176"/>
      <c r="AP47" s="176"/>
    </row>
    <row r="48" spans="1:42" s="253" customFormat="1" ht="21" hidden="1" customHeight="1">
      <c r="A48" s="252"/>
      <c r="B48" s="252"/>
      <c r="C48" s="252"/>
      <c r="D48" s="252"/>
      <c r="E48" s="252"/>
      <c r="F48" s="252"/>
      <c r="G48" s="252"/>
      <c r="I48" s="265">
        <f t="shared" si="8"/>
        <v>0</v>
      </c>
      <c r="J48" s="255">
        <f t="shared" si="0"/>
        <v>1</v>
      </c>
      <c r="K48" s="1144">
        <f t="shared" si="10"/>
        <v>35</v>
      </c>
      <c r="L48" s="356"/>
      <c r="M48" s="356"/>
      <c r="N48" s="357">
        <f t="shared" si="7"/>
        <v>0</v>
      </c>
      <c r="O48" s="358"/>
      <c r="P48" s="358"/>
      <c r="Q48" s="359">
        <f t="shared" si="9"/>
        <v>0</v>
      </c>
      <c r="R48" s="359">
        <f t="shared" si="9"/>
        <v>0</v>
      </c>
      <c r="S48" s="360"/>
      <c r="T48" s="361"/>
      <c r="U48" s="255">
        <f t="shared" si="1"/>
        <v>1</v>
      </c>
      <c r="V48" s="169"/>
      <c r="W48" s="169"/>
      <c r="X48" s="169"/>
      <c r="Y48" s="169"/>
      <c r="Z48" s="169"/>
      <c r="AA48" s="378"/>
      <c r="AB48" s="169"/>
      <c r="AC48" s="169"/>
      <c r="AD48" s="169"/>
      <c r="AE48" s="371"/>
      <c r="AF48" s="371"/>
      <c r="AG48" s="371"/>
      <c r="AH48" s="169"/>
      <c r="AI48" s="169"/>
      <c r="AJ48" s="169"/>
      <c r="AK48" s="169"/>
      <c r="AL48" s="169"/>
      <c r="AM48" s="169"/>
      <c r="AN48" s="176"/>
      <c r="AO48" s="176"/>
      <c r="AP48" s="176"/>
    </row>
    <row r="49" spans="1:42" s="253" customFormat="1" ht="21" hidden="1" customHeight="1">
      <c r="A49" s="252"/>
      <c r="B49" s="252"/>
      <c r="C49" s="252"/>
      <c r="D49" s="252"/>
      <c r="E49" s="252"/>
      <c r="F49" s="252"/>
      <c r="G49" s="252"/>
      <c r="I49" s="265">
        <f t="shared" si="8"/>
        <v>0</v>
      </c>
      <c r="J49" s="255">
        <f t="shared" si="0"/>
        <v>1</v>
      </c>
      <c r="K49" s="1144">
        <f t="shared" si="10"/>
        <v>36</v>
      </c>
      <c r="L49" s="356"/>
      <c r="M49" s="356"/>
      <c r="N49" s="357">
        <f t="shared" si="7"/>
        <v>0</v>
      </c>
      <c r="O49" s="358"/>
      <c r="P49" s="358"/>
      <c r="Q49" s="359">
        <f t="shared" si="9"/>
        <v>0</v>
      </c>
      <c r="R49" s="359">
        <f t="shared" si="9"/>
        <v>0</v>
      </c>
      <c r="S49" s="360"/>
      <c r="T49" s="361"/>
      <c r="U49" s="255">
        <f t="shared" si="1"/>
        <v>1</v>
      </c>
      <c r="V49" s="169"/>
      <c r="W49" s="169"/>
      <c r="X49" s="169"/>
      <c r="Y49" s="169"/>
      <c r="Z49" s="169"/>
      <c r="AA49" s="378"/>
      <c r="AB49" s="169"/>
      <c r="AC49" s="169"/>
      <c r="AD49" s="169"/>
      <c r="AE49" s="371"/>
      <c r="AF49" s="371"/>
      <c r="AG49" s="371"/>
      <c r="AH49" s="169"/>
      <c r="AI49" s="169"/>
      <c r="AJ49" s="169"/>
      <c r="AK49" s="169"/>
      <c r="AL49" s="169"/>
      <c r="AM49" s="169"/>
      <c r="AN49" s="176"/>
      <c r="AO49" s="176"/>
      <c r="AP49" s="176"/>
    </row>
    <row r="50" spans="1:42" s="253" customFormat="1" ht="21" hidden="1" customHeight="1" thickBot="1">
      <c r="A50" s="252"/>
      <c r="B50" s="252"/>
      <c r="C50" s="252"/>
      <c r="D50" s="252"/>
      <c r="E50" s="252"/>
      <c r="F50" s="252"/>
      <c r="G50" s="252"/>
      <c r="I50" s="265">
        <f t="shared" si="8"/>
        <v>0</v>
      </c>
      <c r="J50" s="255">
        <f t="shared" si="0"/>
        <v>1</v>
      </c>
      <c r="K50" s="385">
        <f t="shared" si="10"/>
        <v>37</v>
      </c>
      <c r="L50" s="386"/>
      <c r="M50" s="386"/>
      <c r="N50" s="387">
        <f t="shared" si="7"/>
        <v>0</v>
      </c>
      <c r="O50" s="388"/>
      <c r="P50" s="388"/>
      <c r="Q50" s="389">
        <f t="shared" si="9"/>
        <v>0</v>
      </c>
      <c r="R50" s="389">
        <f t="shared" si="9"/>
        <v>0</v>
      </c>
      <c r="S50" s="390"/>
      <c r="T50" s="391"/>
      <c r="U50" s="255">
        <f t="shared" si="1"/>
        <v>1</v>
      </c>
      <c r="V50" s="169"/>
      <c r="W50" s="169"/>
      <c r="X50" s="169"/>
      <c r="Y50" s="169"/>
      <c r="Z50" s="169"/>
      <c r="AA50" s="378"/>
      <c r="AB50" s="169"/>
      <c r="AC50" s="169"/>
      <c r="AD50" s="169"/>
      <c r="AE50" s="371"/>
      <c r="AF50" s="371"/>
      <c r="AG50" s="371"/>
      <c r="AH50" s="169"/>
      <c r="AI50" s="169"/>
      <c r="AJ50" s="169"/>
      <c r="AK50" s="169"/>
      <c r="AL50" s="169"/>
      <c r="AM50" s="169"/>
      <c r="AN50" s="176"/>
      <c r="AO50" s="176"/>
      <c r="AP50" s="176"/>
    </row>
    <row r="51" spans="1:42" s="253" customFormat="1" ht="21" hidden="1" customHeight="1">
      <c r="A51" s="252"/>
      <c r="B51" s="252"/>
      <c r="C51" s="252"/>
      <c r="D51" s="252"/>
      <c r="E51" s="252"/>
      <c r="F51" s="252"/>
      <c r="G51" s="252"/>
      <c r="I51" s="265">
        <f>IF((O$53+P$53)&gt;0,1,0)</f>
        <v>0</v>
      </c>
      <c r="J51" s="255">
        <f t="shared" si="0"/>
        <v>1</v>
      </c>
      <c r="K51" s="2439" t="s">
        <v>942</v>
      </c>
      <c r="L51" s="2441" t="s">
        <v>943</v>
      </c>
      <c r="M51" s="2443" t="s">
        <v>944</v>
      </c>
      <c r="N51" s="2443" t="s">
        <v>945</v>
      </c>
      <c r="O51" s="2445" t="s">
        <v>946</v>
      </c>
      <c r="P51" s="2445"/>
      <c r="Q51" s="2445" t="s">
        <v>947</v>
      </c>
      <c r="R51" s="2445"/>
      <c r="S51" s="2446" t="s">
        <v>948</v>
      </c>
      <c r="T51" s="2448" t="s">
        <v>1162</v>
      </c>
      <c r="U51" s="255">
        <f t="shared" si="1"/>
        <v>1</v>
      </c>
      <c r="V51" s="169"/>
      <c r="W51" s="169"/>
      <c r="X51" s="169"/>
      <c r="Y51" s="169"/>
      <c r="Z51" s="169"/>
      <c r="AA51" s="378"/>
      <c r="AB51" s="169"/>
      <c r="AC51" s="169"/>
      <c r="AD51" s="169"/>
      <c r="AE51" s="371"/>
      <c r="AF51" s="371"/>
      <c r="AG51" s="371"/>
      <c r="AH51" s="169"/>
      <c r="AI51" s="169"/>
      <c r="AJ51" s="169"/>
      <c r="AK51" s="169"/>
      <c r="AL51" s="169"/>
      <c r="AM51" s="169"/>
      <c r="AN51" s="176"/>
      <c r="AO51" s="176"/>
      <c r="AP51" s="176"/>
    </row>
    <row r="52" spans="1:42" s="253" customFormat="1" ht="21" hidden="1" customHeight="1">
      <c r="A52" s="252"/>
      <c r="B52" s="252"/>
      <c r="C52" s="252"/>
      <c r="D52" s="252"/>
      <c r="E52" s="252"/>
      <c r="F52" s="252"/>
      <c r="G52" s="252"/>
      <c r="I52" s="265">
        <f t="shared" ref="I52:I75" si="11">IF((O$53+P$53)&gt;0,1,0)</f>
        <v>0</v>
      </c>
      <c r="J52" s="255">
        <f t="shared" si="0"/>
        <v>1</v>
      </c>
      <c r="K52" s="2440"/>
      <c r="L52" s="2442"/>
      <c r="M52" s="2444"/>
      <c r="N52" s="2444"/>
      <c r="O52" s="1146" t="s">
        <v>786</v>
      </c>
      <c r="P52" s="335" t="s">
        <v>787</v>
      </c>
      <c r="Q52" s="335" t="s">
        <v>786</v>
      </c>
      <c r="R52" s="336" t="s">
        <v>787</v>
      </c>
      <c r="S52" s="2447"/>
      <c r="T52" s="2449"/>
      <c r="U52" s="255">
        <f t="shared" si="1"/>
        <v>1</v>
      </c>
      <c r="V52" s="169"/>
      <c r="W52" s="169"/>
      <c r="X52" s="169"/>
      <c r="Y52" s="169"/>
      <c r="Z52" s="169"/>
      <c r="AA52" s="378"/>
      <c r="AB52" s="169"/>
      <c r="AC52" s="169"/>
      <c r="AD52" s="169"/>
      <c r="AE52" s="371"/>
      <c r="AF52" s="371"/>
      <c r="AG52" s="371"/>
      <c r="AH52" s="169"/>
      <c r="AI52" s="169"/>
      <c r="AJ52" s="169"/>
      <c r="AK52" s="169"/>
      <c r="AL52" s="169"/>
      <c r="AM52" s="169"/>
      <c r="AN52" s="176"/>
      <c r="AO52" s="176"/>
      <c r="AP52" s="176"/>
    </row>
    <row r="53" spans="1:42" s="253" customFormat="1" ht="21" hidden="1" customHeight="1">
      <c r="A53" s="252"/>
      <c r="B53" s="252"/>
      <c r="C53" s="252"/>
      <c r="D53" s="252"/>
      <c r="E53" s="252"/>
      <c r="F53" s="252"/>
      <c r="G53" s="252"/>
      <c r="I53" s="265">
        <f t="shared" si="11"/>
        <v>0</v>
      </c>
      <c r="J53" s="255">
        <f t="shared" si="0"/>
        <v>1</v>
      </c>
      <c r="K53" s="1144">
        <f>+K50+1</f>
        <v>38</v>
      </c>
      <c r="L53" s="356"/>
      <c r="M53" s="356"/>
      <c r="N53" s="357">
        <f t="shared" si="7"/>
        <v>0</v>
      </c>
      <c r="O53" s="358"/>
      <c r="P53" s="358"/>
      <c r="Q53" s="359">
        <f t="shared" si="9"/>
        <v>0</v>
      </c>
      <c r="R53" s="359">
        <f t="shared" si="9"/>
        <v>0</v>
      </c>
      <c r="S53" s="360"/>
      <c r="T53" s="361"/>
      <c r="U53" s="255">
        <f t="shared" si="1"/>
        <v>1</v>
      </c>
      <c r="V53" s="169"/>
      <c r="W53" s="169"/>
      <c r="X53" s="169"/>
      <c r="Y53" s="169"/>
      <c r="Z53" s="169"/>
      <c r="AA53" s="378"/>
      <c r="AB53" s="169"/>
      <c r="AC53" s="169"/>
      <c r="AD53" s="169"/>
      <c r="AE53" s="371"/>
      <c r="AF53" s="371"/>
      <c r="AG53" s="371"/>
      <c r="AH53" s="169"/>
      <c r="AI53" s="169"/>
      <c r="AJ53" s="169"/>
      <c r="AK53" s="169"/>
      <c r="AL53" s="169"/>
      <c r="AM53" s="169"/>
      <c r="AN53" s="176"/>
      <c r="AO53" s="176"/>
      <c r="AP53" s="176"/>
    </row>
    <row r="54" spans="1:42" s="253" customFormat="1" ht="21" hidden="1" customHeight="1">
      <c r="A54" s="252"/>
      <c r="B54" s="252"/>
      <c r="C54" s="252"/>
      <c r="D54" s="252"/>
      <c r="E54" s="252"/>
      <c r="F54" s="252"/>
      <c r="G54" s="252"/>
      <c r="I54" s="265">
        <f t="shared" si="11"/>
        <v>0</v>
      </c>
      <c r="J54" s="255">
        <f t="shared" si="0"/>
        <v>1</v>
      </c>
      <c r="K54" s="1144">
        <f t="shared" ref="K54:K75" si="12">+K53+1</f>
        <v>39</v>
      </c>
      <c r="L54" s="356"/>
      <c r="M54" s="356"/>
      <c r="N54" s="357">
        <f t="shared" si="7"/>
        <v>0</v>
      </c>
      <c r="O54" s="358"/>
      <c r="P54" s="358"/>
      <c r="Q54" s="359">
        <f t="shared" si="9"/>
        <v>0</v>
      </c>
      <c r="R54" s="359">
        <f t="shared" si="9"/>
        <v>0</v>
      </c>
      <c r="S54" s="360"/>
      <c r="T54" s="361"/>
      <c r="U54" s="255">
        <f t="shared" si="1"/>
        <v>1</v>
      </c>
      <c r="V54" s="169"/>
      <c r="W54" s="169"/>
      <c r="X54" s="169"/>
      <c r="Y54" s="169"/>
      <c r="Z54" s="169"/>
      <c r="AA54" s="378"/>
      <c r="AB54" s="169"/>
      <c r="AC54" s="169"/>
      <c r="AD54" s="169"/>
      <c r="AE54" s="371"/>
      <c r="AF54" s="371"/>
      <c r="AG54" s="371"/>
      <c r="AH54" s="169"/>
      <c r="AI54" s="169"/>
      <c r="AJ54" s="169"/>
      <c r="AK54" s="169"/>
      <c r="AL54" s="169"/>
      <c r="AM54" s="169"/>
      <c r="AN54" s="176"/>
      <c r="AO54" s="176"/>
      <c r="AP54" s="176"/>
    </row>
    <row r="55" spans="1:42" s="253" customFormat="1" ht="21" hidden="1" customHeight="1">
      <c r="A55" s="252"/>
      <c r="B55" s="252"/>
      <c r="C55" s="252"/>
      <c r="D55" s="252"/>
      <c r="E55" s="252"/>
      <c r="F55" s="252"/>
      <c r="G55" s="252"/>
      <c r="I55" s="265">
        <f t="shared" si="11"/>
        <v>0</v>
      </c>
      <c r="J55" s="255">
        <f t="shared" si="0"/>
        <v>1</v>
      </c>
      <c r="K55" s="1144">
        <f t="shared" si="12"/>
        <v>40</v>
      </c>
      <c r="L55" s="356"/>
      <c r="M55" s="356"/>
      <c r="N55" s="357">
        <f t="shared" si="7"/>
        <v>0</v>
      </c>
      <c r="O55" s="358"/>
      <c r="P55" s="358"/>
      <c r="Q55" s="359">
        <f t="shared" si="9"/>
        <v>0</v>
      </c>
      <c r="R55" s="359">
        <f t="shared" si="9"/>
        <v>0</v>
      </c>
      <c r="S55" s="360"/>
      <c r="T55" s="361"/>
      <c r="U55" s="255">
        <f t="shared" si="1"/>
        <v>1</v>
      </c>
      <c r="V55" s="169"/>
      <c r="W55" s="169"/>
      <c r="X55" s="169"/>
      <c r="Y55" s="169"/>
      <c r="Z55" s="169"/>
      <c r="AA55" s="378"/>
      <c r="AB55" s="169"/>
      <c r="AC55" s="169"/>
      <c r="AD55" s="169"/>
      <c r="AE55" s="371"/>
      <c r="AF55" s="371"/>
      <c r="AG55" s="371"/>
      <c r="AH55" s="169"/>
      <c r="AI55" s="169"/>
      <c r="AJ55" s="169"/>
      <c r="AK55" s="169"/>
      <c r="AL55" s="169"/>
      <c r="AM55" s="169"/>
      <c r="AN55" s="176"/>
      <c r="AO55" s="176"/>
      <c r="AP55" s="176"/>
    </row>
    <row r="56" spans="1:42" s="253" customFormat="1" ht="21" hidden="1" customHeight="1">
      <c r="A56" s="252"/>
      <c r="B56" s="252"/>
      <c r="C56" s="252"/>
      <c r="D56" s="252"/>
      <c r="E56" s="252"/>
      <c r="F56" s="252"/>
      <c r="G56" s="252"/>
      <c r="I56" s="265">
        <f t="shared" si="11"/>
        <v>0</v>
      </c>
      <c r="J56" s="255">
        <f t="shared" si="0"/>
        <v>1</v>
      </c>
      <c r="K56" s="1144">
        <f t="shared" si="12"/>
        <v>41</v>
      </c>
      <c r="L56" s="356"/>
      <c r="M56" s="356"/>
      <c r="N56" s="357">
        <f t="shared" si="7"/>
        <v>0</v>
      </c>
      <c r="O56" s="358"/>
      <c r="P56" s="358"/>
      <c r="Q56" s="359">
        <f t="shared" si="9"/>
        <v>0</v>
      </c>
      <c r="R56" s="359">
        <f t="shared" si="9"/>
        <v>0</v>
      </c>
      <c r="S56" s="360"/>
      <c r="T56" s="361"/>
      <c r="U56" s="255">
        <f t="shared" si="1"/>
        <v>1</v>
      </c>
      <c r="V56" s="169"/>
      <c r="W56" s="169"/>
      <c r="X56" s="169"/>
      <c r="Y56" s="169"/>
      <c r="Z56" s="169"/>
      <c r="AA56" s="378"/>
      <c r="AB56" s="169"/>
      <c r="AC56" s="169"/>
      <c r="AD56" s="169"/>
      <c r="AE56" s="371"/>
      <c r="AF56" s="371"/>
      <c r="AG56" s="371"/>
      <c r="AH56" s="169"/>
      <c r="AI56" s="169"/>
      <c r="AJ56" s="169"/>
      <c r="AK56" s="169"/>
      <c r="AL56" s="169"/>
      <c r="AM56" s="169"/>
      <c r="AN56" s="176"/>
      <c r="AO56" s="176"/>
      <c r="AP56" s="176"/>
    </row>
    <row r="57" spans="1:42" s="253" customFormat="1" ht="21" hidden="1" customHeight="1">
      <c r="A57" s="252"/>
      <c r="B57" s="252"/>
      <c r="C57" s="252"/>
      <c r="D57" s="252"/>
      <c r="E57" s="252"/>
      <c r="F57" s="252"/>
      <c r="G57" s="252"/>
      <c r="I57" s="265">
        <f t="shared" si="11"/>
        <v>0</v>
      </c>
      <c r="J57" s="255">
        <f t="shared" si="0"/>
        <v>1</v>
      </c>
      <c r="K57" s="1144">
        <f t="shared" si="12"/>
        <v>42</v>
      </c>
      <c r="L57" s="356"/>
      <c r="M57" s="356"/>
      <c r="N57" s="357">
        <f t="shared" si="7"/>
        <v>0</v>
      </c>
      <c r="O57" s="358"/>
      <c r="P57" s="358"/>
      <c r="Q57" s="359">
        <f t="shared" si="9"/>
        <v>0</v>
      </c>
      <c r="R57" s="359">
        <f t="shared" si="9"/>
        <v>0</v>
      </c>
      <c r="S57" s="360"/>
      <c r="T57" s="361"/>
      <c r="U57" s="255">
        <f t="shared" si="1"/>
        <v>1</v>
      </c>
      <c r="V57" s="169"/>
      <c r="W57" s="169"/>
      <c r="X57" s="169"/>
      <c r="Y57" s="169"/>
      <c r="Z57" s="169"/>
      <c r="AA57" s="378"/>
      <c r="AB57" s="169"/>
      <c r="AC57" s="169"/>
      <c r="AD57" s="169"/>
      <c r="AE57" s="371"/>
      <c r="AF57" s="371"/>
      <c r="AG57" s="371"/>
      <c r="AH57" s="169"/>
      <c r="AI57" s="169"/>
      <c r="AJ57" s="169"/>
      <c r="AK57" s="169"/>
      <c r="AL57" s="169"/>
      <c r="AM57" s="169"/>
      <c r="AN57" s="176"/>
      <c r="AO57" s="176"/>
      <c r="AP57" s="176"/>
    </row>
    <row r="58" spans="1:42" s="253" customFormat="1" ht="21" hidden="1" customHeight="1">
      <c r="A58" s="252"/>
      <c r="B58" s="252"/>
      <c r="C58" s="252"/>
      <c r="D58" s="252"/>
      <c r="E58" s="252"/>
      <c r="F58" s="252"/>
      <c r="G58" s="252"/>
      <c r="I58" s="265">
        <f t="shared" si="11"/>
        <v>0</v>
      </c>
      <c r="J58" s="255">
        <f t="shared" si="0"/>
        <v>1</v>
      </c>
      <c r="K58" s="1144">
        <f t="shared" si="12"/>
        <v>43</v>
      </c>
      <c r="L58" s="356"/>
      <c r="M58" s="356"/>
      <c r="N58" s="357">
        <f t="shared" si="7"/>
        <v>0</v>
      </c>
      <c r="O58" s="358"/>
      <c r="P58" s="358"/>
      <c r="Q58" s="359">
        <f t="shared" si="9"/>
        <v>0</v>
      </c>
      <c r="R58" s="359">
        <f t="shared" si="9"/>
        <v>0</v>
      </c>
      <c r="S58" s="360"/>
      <c r="T58" s="361"/>
      <c r="U58" s="255">
        <f t="shared" si="1"/>
        <v>1</v>
      </c>
      <c r="V58" s="169"/>
      <c r="W58" s="169"/>
      <c r="X58" s="169"/>
      <c r="Y58" s="169"/>
      <c r="Z58" s="169"/>
      <c r="AA58" s="378"/>
      <c r="AB58" s="169"/>
      <c r="AC58" s="169"/>
      <c r="AD58" s="169"/>
      <c r="AE58" s="371"/>
      <c r="AF58" s="371"/>
      <c r="AG58" s="371"/>
      <c r="AH58" s="169"/>
      <c r="AI58" s="169"/>
      <c r="AJ58" s="169"/>
      <c r="AK58" s="169"/>
      <c r="AL58" s="169"/>
      <c r="AM58" s="169"/>
      <c r="AN58" s="176"/>
      <c r="AO58" s="176"/>
      <c r="AP58" s="176"/>
    </row>
    <row r="59" spans="1:42" s="253" customFormat="1" ht="21" hidden="1" customHeight="1">
      <c r="A59" s="252"/>
      <c r="B59" s="252"/>
      <c r="C59" s="252"/>
      <c r="D59" s="252"/>
      <c r="E59" s="252"/>
      <c r="F59" s="252"/>
      <c r="G59" s="252"/>
      <c r="I59" s="265">
        <f t="shared" si="11"/>
        <v>0</v>
      </c>
      <c r="J59" s="255">
        <f t="shared" si="0"/>
        <v>1</v>
      </c>
      <c r="K59" s="1144">
        <f t="shared" si="12"/>
        <v>44</v>
      </c>
      <c r="L59" s="356"/>
      <c r="M59" s="356"/>
      <c r="N59" s="357">
        <f t="shared" si="7"/>
        <v>0</v>
      </c>
      <c r="O59" s="358"/>
      <c r="P59" s="358"/>
      <c r="Q59" s="359">
        <f t="shared" si="9"/>
        <v>0</v>
      </c>
      <c r="R59" s="359">
        <f t="shared" si="9"/>
        <v>0</v>
      </c>
      <c r="S59" s="360"/>
      <c r="T59" s="361"/>
      <c r="U59" s="255">
        <f t="shared" si="1"/>
        <v>1</v>
      </c>
      <c r="V59" s="169"/>
      <c r="W59" s="169"/>
      <c r="X59" s="169"/>
      <c r="Y59" s="169"/>
      <c r="Z59" s="169"/>
      <c r="AA59" s="378"/>
      <c r="AB59" s="169"/>
      <c r="AC59" s="169"/>
      <c r="AD59" s="169"/>
      <c r="AE59" s="371"/>
      <c r="AF59" s="371"/>
      <c r="AG59" s="371"/>
      <c r="AH59" s="169"/>
      <c r="AI59" s="169"/>
      <c r="AJ59" s="169"/>
      <c r="AK59" s="169"/>
      <c r="AL59" s="169"/>
      <c r="AM59" s="169"/>
      <c r="AN59" s="176"/>
      <c r="AO59" s="176"/>
      <c r="AP59" s="176"/>
    </row>
    <row r="60" spans="1:42" s="253" customFormat="1" ht="21" hidden="1" customHeight="1">
      <c r="A60" s="252"/>
      <c r="B60" s="252"/>
      <c r="C60" s="252"/>
      <c r="D60" s="252"/>
      <c r="E60" s="252"/>
      <c r="F60" s="252"/>
      <c r="G60" s="252"/>
      <c r="I60" s="265">
        <f t="shared" si="11"/>
        <v>0</v>
      </c>
      <c r="J60" s="255">
        <f t="shared" si="0"/>
        <v>1</v>
      </c>
      <c r="K60" s="1144">
        <f t="shared" si="12"/>
        <v>45</v>
      </c>
      <c r="L60" s="356"/>
      <c r="M60" s="356"/>
      <c r="N60" s="357">
        <f t="shared" si="7"/>
        <v>0</v>
      </c>
      <c r="O60" s="358"/>
      <c r="P60" s="358"/>
      <c r="Q60" s="359">
        <f t="shared" si="9"/>
        <v>0</v>
      </c>
      <c r="R60" s="359">
        <f t="shared" si="9"/>
        <v>0</v>
      </c>
      <c r="S60" s="360"/>
      <c r="T60" s="361"/>
      <c r="U60" s="255">
        <f t="shared" si="1"/>
        <v>1</v>
      </c>
      <c r="V60" s="169"/>
      <c r="W60" s="169"/>
      <c r="X60" s="169"/>
      <c r="Y60" s="169"/>
      <c r="Z60" s="169"/>
      <c r="AA60" s="378"/>
      <c r="AB60" s="169"/>
      <c r="AC60" s="169"/>
      <c r="AD60" s="169"/>
      <c r="AE60" s="371"/>
      <c r="AF60" s="371"/>
      <c r="AG60" s="371"/>
      <c r="AH60" s="169"/>
      <c r="AI60" s="169"/>
      <c r="AJ60" s="169"/>
      <c r="AK60" s="169"/>
      <c r="AL60" s="169"/>
      <c r="AM60" s="169"/>
      <c r="AN60" s="176"/>
      <c r="AO60" s="176"/>
      <c r="AP60" s="176"/>
    </row>
    <row r="61" spans="1:42" s="253" customFormat="1" ht="21" hidden="1" customHeight="1">
      <c r="A61" s="252"/>
      <c r="B61" s="252"/>
      <c r="C61" s="252"/>
      <c r="D61" s="252"/>
      <c r="E61" s="252"/>
      <c r="F61" s="252"/>
      <c r="G61" s="252"/>
      <c r="I61" s="265">
        <f t="shared" si="11"/>
        <v>0</v>
      </c>
      <c r="J61" s="255">
        <f t="shared" si="0"/>
        <v>1</v>
      </c>
      <c r="K61" s="1144">
        <f t="shared" si="12"/>
        <v>46</v>
      </c>
      <c r="L61" s="356"/>
      <c r="M61" s="356"/>
      <c r="N61" s="357">
        <f t="shared" si="7"/>
        <v>0</v>
      </c>
      <c r="O61" s="358"/>
      <c r="P61" s="358"/>
      <c r="Q61" s="359">
        <f t="shared" si="9"/>
        <v>0</v>
      </c>
      <c r="R61" s="359">
        <f t="shared" si="9"/>
        <v>0</v>
      </c>
      <c r="S61" s="360"/>
      <c r="T61" s="361"/>
      <c r="U61" s="255">
        <f t="shared" si="1"/>
        <v>1</v>
      </c>
      <c r="V61" s="169"/>
      <c r="W61" s="169"/>
      <c r="X61" s="169"/>
      <c r="Y61" s="169"/>
      <c r="Z61" s="169"/>
      <c r="AA61" s="378"/>
      <c r="AB61" s="169"/>
      <c r="AC61" s="169"/>
      <c r="AD61" s="169"/>
      <c r="AE61" s="371"/>
      <c r="AF61" s="371"/>
      <c r="AG61" s="371"/>
      <c r="AH61" s="169"/>
      <c r="AI61" s="169"/>
      <c r="AJ61" s="169"/>
      <c r="AK61" s="169"/>
      <c r="AL61" s="169"/>
      <c r="AM61" s="169"/>
      <c r="AN61" s="176"/>
      <c r="AO61" s="176"/>
      <c r="AP61" s="176"/>
    </row>
    <row r="62" spans="1:42" s="253" customFormat="1" ht="21" hidden="1" customHeight="1">
      <c r="A62" s="252"/>
      <c r="B62" s="252"/>
      <c r="C62" s="252"/>
      <c r="D62" s="252"/>
      <c r="E62" s="252"/>
      <c r="F62" s="252"/>
      <c r="G62" s="252"/>
      <c r="I62" s="265">
        <f t="shared" si="11"/>
        <v>0</v>
      </c>
      <c r="J62" s="255">
        <f t="shared" si="0"/>
        <v>1</v>
      </c>
      <c r="K62" s="1144">
        <f t="shared" si="12"/>
        <v>47</v>
      </c>
      <c r="L62" s="356"/>
      <c r="M62" s="356"/>
      <c r="N62" s="357">
        <f t="shared" si="7"/>
        <v>0</v>
      </c>
      <c r="O62" s="358"/>
      <c r="P62" s="358"/>
      <c r="Q62" s="359">
        <f t="shared" si="9"/>
        <v>0</v>
      </c>
      <c r="R62" s="359">
        <f t="shared" si="9"/>
        <v>0</v>
      </c>
      <c r="S62" s="360"/>
      <c r="T62" s="361"/>
      <c r="U62" s="255">
        <f t="shared" si="1"/>
        <v>1</v>
      </c>
      <c r="V62" s="169"/>
      <c r="W62" s="169"/>
      <c r="X62" s="169"/>
      <c r="Y62" s="169"/>
      <c r="Z62" s="169"/>
      <c r="AA62" s="378"/>
      <c r="AB62" s="169"/>
      <c r="AC62" s="169"/>
      <c r="AD62" s="169"/>
      <c r="AE62" s="371"/>
      <c r="AF62" s="371"/>
      <c r="AG62" s="371"/>
      <c r="AH62" s="169"/>
      <c r="AI62" s="169"/>
      <c r="AJ62" s="169"/>
      <c r="AK62" s="169"/>
      <c r="AL62" s="169"/>
      <c r="AM62" s="169"/>
      <c r="AN62" s="176"/>
      <c r="AO62" s="176"/>
      <c r="AP62" s="176"/>
    </row>
    <row r="63" spans="1:42" s="253" customFormat="1" ht="21" hidden="1" customHeight="1">
      <c r="A63" s="252"/>
      <c r="B63" s="252"/>
      <c r="C63" s="252"/>
      <c r="D63" s="252"/>
      <c r="E63" s="252"/>
      <c r="F63" s="252"/>
      <c r="G63" s="252"/>
      <c r="I63" s="265">
        <f t="shared" si="11"/>
        <v>0</v>
      </c>
      <c r="J63" s="255">
        <f t="shared" si="0"/>
        <v>1</v>
      </c>
      <c r="K63" s="1144">
        <f t="shared" si="12"/>
        <v>48</v>
      </c>
      <c r="L63" s="356"/>
      <c r="M63" s="356"/>
      <c r="N63" s="357">
        <f t="shared" si="7"/>
        <v>0</v>
      </c>
      <c r="O63" s="358"/>
      <c r="P63" s="358"/>
      <c r="Q63" s="359">
        <f t="shared" si="9"/>
        <v>0</v>
      </c>
      <c r="R63" s="359">
        <f t="shared" si="9"/>
        <v>0</v>
      </c>
      <c r="S63" s="360"/>
      <c r="T63" s="361"/>
      <c r="U63" s="255">
        <f t="shared" si="1"/>
        <v>1</v>
      </c>
      <c r="V63" s="169"/>
      <c r="W63" s="169"/>
      <c r="X63" s="169"/>
      <c r="Y63" s="169"/>
      <c r="Z63" s="169"/>
      <c r="AA63" s="378"/>
      <c r="AB63" s="169"/>
      <c r="AC63" s="169"/>
      <c r="AD63" s="169"/>
      <c r="AE63" s="371"/>
      <c r="AF63" s="371"/>
      <c r="AG63" s="371"/>
      <c r="AH63" s="169"/>
      <c r="AI63" s="169"/>
      <c r="AJ63" s="169"/>
      <c r="AK63" s="169"/>
      <c r="AL63" s="169"/>
      <c r="AM63" s="169"/>
      <c r="AN63" s="176"/>
      <c r="AO63" s="176"/>
      <c r="AP63" s="176"/>
    </row>
    <row r="64" spans="1:42" s="253" customFormat="1" ht="21" hidden="1" customHeight="1">
      <c r="A64" s="252"/>
      <c r="B64" s="252"/>
      <c r="C64" s="252"/>
      <c r="D64" s="252"/>
      <c r="E64" s="252"/>
      <c r="F64" s="252"/>
      <c r="G64" s="252"/>
      <c r="I64" s="265">
        <f t="shared" si="11"/>
        <v>0</v>
      </c>
      <c r="J64" s="255">
        <f t="shared" si="0"/>
        <v>1</v>
      </c>
      <c r="K64" s="1144">
        <f t="shared" si="12"/>
        <v>49</v>
      </c>
      <c r="L64" s="356"/>
      <c r="M64" s="356"/>
      <c r="N64" s="357">
        <f t="shared" si="7"/>
        <v>0</v>
      </c>
      <c r="O64" s="358"/>
      <c r="P64" s="358"/>
      <c r="Q64" s="359">
        <f t="shared" si="9"/>
        <v>0</v>
      </c>
      <c r="R64" s="359">
        <f t="shared" si="9"/>
        <v>0</v>
      </c>
      <c r="S64" s="360"/>
      <c r="T64" s="361"/>
      <c r="U64" s="255">
        <f t="shared" si="1"/>
        <v>1</v>
      </c>
      <c r="V64" s="169"/>
      <c r="W64" s="169"/>
      <c r="X64" s="169"/>
      <c r="Y64" s="169"/>
      <c r="Z64" s="169"/>
      <c r="AA64" s="378"/>
      <c r="AB64" s="169"/>
      <c r="AC64" s="169"/>
      <c r="AD64" s="169"/>
      <c r="AE64" s="371"/>
      <c r="AF64" s="371"/>
      <c r="AG64" s="371"/>
      <c r="AH64" s="169"/>
      <c r="AI64" s="169"/>
      <c r="AJ64" s="169"/>
      <c r="AK64" s="169"/>
      <c r="AL64" s="169"/>
      <c r="AM64" s="169"/>
      <c r="AN64" s="176"/>
      <c r="AO64" s="176"/>
      <c r="AP64" s="176"/>
    </row>
    <row r="65" spans="1:42" s="253" customFormat="1" ht="21" hidden="1" customHeight="1">
      <c r="A65" s="252"/>
      <c r="B65" s="252"/>
      <c r="C65" s="252"/>
      <c r="D65" s="252"/>
      <c r="E65" s="252"/>
      <c r="F65" s="252"/>
      <c r="G65" s="252"/>
      <c r="I65" s="265">
        <f t="shared" si="11"/>
        <v>0</v>
      </c>
      <c r="J65" s="255">
        <f t="shared" si="0"/>
        <v>1</v>
      </c>
      <c r="K65" s="1144">
        <f t="shared" si="12"/>
        <v>50</v>
      </c>
      <c r="L65" s="356"/>
      <c r="M65" s="356"/>
      <c r="N65" s="357">
        <f t="shared" si="7"/>
        <v>0</v>
      </c>
      <c r="O65" s="358"/>
      <c r="P65" s="358"/>
      <c r="Q65" s="359">
        <f t="shared" si="9"/>
        <v>0</v>
      </c>
      <c r="R65" s="359">
        <f t="shared" si="9"/>
        <v>0</v>
      </c>
      <c r="S65" s="360"/>
      <c r="T65" s="361"/>
      <c r="U65" s="255">
        <f t="shared" si="1"/>
        <v>1</v>
      </c>
      <c r="V65" s="169"/>
      <c r="W65" s="169"/>
      <c r="X65" s="169"/>
      <c r="Y65" s="169"/>
      <c r="Z65" s="169"/>
      <c r="AA65" s="378"/>
      <c r="AB65" s="169"/>
      <c r="AC65" s="169"/>
      <c r="AD65" s="169"/>
      <c r="AE65" s="371"/>
      <c r="AF65" s="371"/>
      <c r="AG65" s="371"/>
      <c r="AH65" s="169"/>
      <c r="AI65" s="169"/>
      <c r="AJ65" s="169"/>
      <c r="AK65" s="169"/>
      <c r="AL65" s="169"/>
      <c r="AM65" s="169"/>
      <c r="AN65" s="176"/>
      <c r="AO65" s="176"/>
      <c r="AP65" s="176"/>
    </row>
    <row r="66" spans="1:42" s="253" customFormat="1" ht="21" hidden="1" customHeight="1">
      <c r="A66" s="252"/>
      <c r="B66" s="252"/>
      <c r="C66" s="252"/>
      <c r="D66" s="252"/>
      <c r="E66" s="252"/>
      <c r="F66" s="252"/>
      <c r="G66" s="252"/>
      <c r="I66" s="265">
        <f t="shared" si="11"/>
        <v>0</v>
      </c>
      <c r="J66" s="255">
        <f t="shared" si="0"/>
        <v>1</v>
      </c>
      <c r="K66" s="1144">
        <f t="shared" si="12"/>
        <v>51</v>
      </c>
      <c r="L66" s="356"/>
      <c r="M66" s="356"/>
      <c r="N66" s="357">
        <f t="shared" si="7"/>
        <v>0</v>
      </c>
      <c r="O66" s="358"/>
      <c r="P66" s="358"/>
      <c r="Q66" s="359">
        <f t="shared" si="9"/>
        <v>0</v>
      </c>
      <c r="R66" s="359">
        <f t="shared" si="9"/>
        <v>0</v>
      </c>
      <c r="S66" s="360"/>
      <c r="T66" s="361"/>
      <c r="U66" s="255">
        <f t="shared" si="1"/>
        <v>1</v>
      </c>
      <c r="V66" s="169"/>
      <c r="W66" s="169"/>
      <c r="X66" s="169"/>
      <c r="Y66" s="169"/>
      <c r="Z66" s="169"/>
      <c r="AA66" s="378"/>
      <c r="AB66" s="169"/>
      <c r="AC66" s="169"/>
      <c r="AD66" s="169"/>
      <c r="AE66" s="371"/>
      <c r="AF66" s="371"/>
      <c r="AG66" s="371"/>
      <c r="AH66" s="169"/>
      <c r="AI66" s="169"/>
      <c r="AJ66" s="169"/>
      <c r="AK66" s="169"/>
      <c r="AL66" s="169"/>
      <c r="AM66" s="169"/>
      <c r="AN66" s="176"/>
      <c r="AO66" s="176"/>
      <c r="AP66" s="176"/>
    </row>
    <row r="67" spans="1:42" s="253" customFormat="1" ht="21" hidden="1" customHeight="1">
      <c r="A67" s="252"/>
      <c r="B67" s="252"/>
      <c r="C67" s="252"/>
      <c r="D67" s="252"/>
      <c r="E67" s="252"/>
      <c r="F67" s="252"/>
      <c r="G67" s="252"/>
      <c r="I67" s="265">
        <f t="shared" si="11"/>
        <v>0</v>
      </c>
      <c r="J67" s="255">
        <f t="shared" si="0"/>
        <v>1</v>
      </c>
      <c r="K67" s="1144">
        <f t="shared" si="12"/>
        <v>52</v>
      </c>
      <c r="L67" s="356"/>
      <c r="M67" s="356"/>
      <c r="N67" s="357">
        <f t="shared" si="7"/>
        <v>0</v>
      </c>
      <c r="O67" s="358"/>
      <c r="P67" s="358"/>
      <c r="Q67" s="359">
        <f t="shared" si="9"/>
        <v>0</v>
      </c>
      <c r="R67" s="359">
        <f t="shared" si="9"/>
        <v>0</v>
      </c>
      <c r="S67" s="360"/>
      <c r="T67" s="361"/>
      <c r="U67" s="255">
        <f t="shared" si="1"/>
        <v>1</v>
      </c>
      <c r="V67" s="169"/>
      <c r="W67" s="169"/>
      <c r="X67" s="169"/>
      <c r="Y67" s="169"/>
      <c r="Z67" s="169"/>
      <c r="AA67" s="378"/>
      <c r="AB67" s="169"/>
      <c r="AC67" s="169"/>
      <c r="AD67" s="169"/>
      <c r="AE67" s="371"/>
      <c r="AF67" s="371"/>
      <c r="AG67" s="371"/>
      <c r="AH67" s="169"/>
      <c r="AI67" s="169"/>
      <c r="AJ67" s="169"/>
      <c r="AK67" s="169"/>
      <c r="AL67" s="169"/>
      <c r="AM67" s="169"/>
      <c r="AN67" s="176"/>
      <c r="AO67" s="176"/>
      <c r="AP67" s="176"/>
    </row>
    <row r="68" spans="1:42" s="253" customFormat="1" ht="21" hidden="1" customHeight="1">
      <c r="A68" s="252"/>
      <c r="B68" s="252"/>
      <c r="C68" s="252"/>
      <c r="D68" s="252"/>
      <c r="E68" s="252"/>
      <c r="F68" s="252"/>
      <c r="G68" s="252"/>
      <c r="I68" s="265">
        <f t="shared" si="11"/>
        <v>0</v>
      </c>
      <c r="J68" s="255">
        <f t="shared" si="0"/>
        <v>1</v>
      </c>
      <c r="K68" s="1144">
        <f t="shared" si="12"/>
        <v>53</v>
      </c>
      <c r="L68" s="356"/>
      <c r="M68" s="356"/>
      <c r="N68" s="357">
        <f t="shared" si="7"/>
        <v>0</v>
      </c>
      <c r="O68" s="358"/>
      <c r="P68" s="358"/>
      <c r="Q68" s="359">
        <f t="shared" si="9"/>
        <v>0</v>
      </c>
      <c r="R68" s="359">
        <f t="shared" si="9"/>
        <v>0</v>
      </c>
      <c r="S68" s="360"/>
      <c r="T68" s="361"/>
      <c r="U68" s="255">
        <f t="shared" si="1"/>
        <v>1</v>
      </c>
      <c r="V68" s="169"/>
      <c r="W68" s="169"/>
      <c r="X68" s="169"/>
      <c r="Y68" s="169"/>
      <c r="Z68" s="169"/>
      <c r="AA68" s="378"/>
      <c r="AB68" s="169"/>
      <c r="AC68" s="169"/>
      <c r="AD68" s="169"/>
      <c r="AE68" s="371"/>
      <c r="AF68" s="371"/>
      <c r="AG68" s="371"/>
      <c r="AH68" s="169"/>
      <c r="AI68" s="169"/>
      <c r="AJ68" s="169"/>
      <c r="AK68" s="169"/>
      <c r="AL68" s="169"/>
      <c r="AM68" s="169"/>
      <c r="AN68" s="176"/>
      <c r="AO68" s="176"/>
      <c r="AP68" s="176"/>
    </row>
    <row r="69" spans="1:42" s="253" customFormat="1" ht="21" hidden="1" customHeight="1">
      <c r="A69" s="252"/>
      <c r="B69" s="252"/>
      <c r="C69" s="252"/>
      <c r="D69" s="252"/>
      <c r="E69" s="252"/>
      <c r="F69" s="252"/>
      <c r="G69" s="252"/>
      <c r="I69" s="265">
        <f t="shared" si="11"/>
        <v>0</v>
      </c>
      <c r="J69" s="255">
        <f t="shared" si="0"/>
        <v>1</v>
      </c>
      <c r="K69" s="1144">
        <f t="shared" si="12"/>
        <v>54</v>
      </c>
      <c r="L69" s="356"/>
      <c r="M69" s="356"/>
      <c r="N69" s="357">
        <f t="shared" si="7"/>
        <v>0</v>
      </c>
      <c r="O69" s="358"/>
      <c r="P69" s="358"/>
      <c r="Q69" s="359">
        <f t="shared" si="9"/>
        <v>0</v>
      </c>
      <c r="R69" s="359">
        <f t="shared" si="9"/>
        <v>0</v>
      </c>
      <c r="S69" s="360"/>
      <c r="T69" s="361"/>
      <c r="U69" s="255">
        <f t="shared" si="1"/>
        <v>1</v>
      </c>
      <c r="V69" s="169"/>
      <c r="W69" s="169"/>
      <c r="X69" s="169"/>
      <c r="Y69" s="169"/>
      <c r="Z69" s="169"/>
      <c r="AA69" s="378"/>
      <c r="AB69" s="169"/>
      <c r="AC69" s="169"/>
      <c r="AD69" s="169"/>
      <c r="AE69" s="371"/>
      <c r="AF69" s="371"/>
      <c r="AG69" s="371"/>
      <c r="AH69" s="169"/>
      <c r="AI69" s="169"/>
      <c r="AJ69" s="169"/>
      <c r="AK69" s="169"/>
      <c r="AL69" s="169"/>
      <c r="AM69" s="169"/>
      <c r="AN69" s="176"/>
      <c r="AO69" s="176"/>
      <c r="AP69" s="176"/>
    </row>
    <row r="70" spans="1:42" s="253" customFormat="1" ht="21" hidden="1" customHeight="1">
      <c r="A70" s="252"/>
      <c r="B70" s="252"/>
      <c r="C70" s="252"/>
      <c r="D70" s="252"/>
      <c r="E70" s="252"/>
      <c r="F70" s="252"/>
      <c r="G70" s="252"/>
      <c r="I70" s="265">
        <f t="shared" si="11"/>
        <v>0</v>
      </c>
      <c r="J70" s="255">
        <f t="shared" si="0"/>
        <v>1</v>
      </c>
      <c r="K70" s="1144">
        <f t="shared" si="12"/>
        <v>55</v>
      </c>
      <c r="L70" s="356"/>
      <c r="M70" s="356"/>
      <c r="N70" s="357">
        <f t="shared" si="7"/>
        <v>0</v>
      </c>
      <c r="O70" s="358"/>
      <c r="P70" s="358"/>
      <c r="Q70" s="359">
        <f t="shared" si="9"/>
        <v>0</v>
      </c>
      <c r="R70" s="359">
        <f t="shared" si="9"/>
        <v>0</v>
      </c>
      <c r="S70" s="360"/>
      <c r="T70" s="361"/>
      <c r="U70" s="255">
        <f t="shared" si="1"/>
        <v>1</v>
      </c>
      <c r="V70" s="169"/>
      <c r="W70" s="169"/>
      <c r="X70" s="169"/>
      <c r="Y70" s="169"/>
      <c r="Z70" s="169"/>
      <c r="AA70" s="378"/>
      <c r="AB70" s="169"/>
      <c r="AC70" s="169"/>
      <c r="AD70" s="169"/>
      <c r="AE70" s="371"/>
      <c r="AF70" s="371"/>
      <c r="AG70" s="371"/>
      <c r="AH70" s="169"/>
      <c r="AI70" s="169"/>
      <c r="AJ70" s="169"/>
      <c r="AK70" s="169"/>
      <c r="AL70" s="169"/>
      <c r="AM70" s="169"/>
      <c r="AN70" s="176"/>
      <c r="AO70" s="176"/>
      <c r="AP70" s="176"/>
    </row>
    <row r="71" spans="1:42" s="253" customFormat="1" ht="21" hidden="1" customHeight="1">
      <c r="A71" s="252"/>
      <c r="B71" s="252"/>
      <c r="C71" s="252"/>
      <c r="D71" s="252"/>
      <c r="E71" s="252"/>
      <c r="F71" s="252"/>
      <c r="G71" s="252"/>
      <c r="I71" s="265">
        <f t="shared" si="11"/>
        <v>0</v>
      </c>
      <c r="J71" s="255">
        <f t="shared" si="0"/>
        <v>1</v>
      </c>
      <c r="K71" s="1144">
        <f t="shared" si="12"/>
        <v>56</v>
      </c>
      <c r="L71" s="356"/>
      <c r="M71" s="356"/>
      <c r="N71" s="357">
        <f t="shared" si="7"/>
        <v>0</v>
      </c>
      <c r="O71" s="358"/>
      <c r="P71" s="358"/>
      <c r="Q71" s="359">
        <f t="shared" si="9"/>
        <v>0</v>
      </c>
      <c r="R71" s="359">
        <f t="shared" si="9"/>
        <v>0</v>
      </c>
      <c r="S71" s="360"/>
      <c r="T71" s="361"/>
      <c r="U71" s="255">
        <f t="shared" si="1"/>
        <v>1</v>
      </c>
      <c r="V71" s="169"/>
      <c r="W71" s="169"/>
      <c r="X71" s="169"/>
      <c r="Y71" s="169"/>
      <c r="Z71" s="169"/>
      <c r="AA71" s="378"/>
      <c r="AB71" s="169"/>
      <c r="AC71" s="169"/>
      <c r="AD71" s="169"/>
      <c r="AE71" s="371"/>
      <c r="AF71" s="371"/>
      <c r="AG71" s="371"/>
      <c r="AH71" s="169"/>
      <c r="AI71" s="169"/>
      <c r="AJ71" s="169"/>
      <c r="AK71" s="169"/>
      <c r="AL71" s="169"/>
      <c r="AM71" s="169"/>
      <c r="AN71" s="176"/>
      <c r="AO71" s="176"/>
      <c r="AP71" s="176"/>
    </row>
    <row r="72" spans="1:42" s="253" customFormat="1" ht="21" hidden="1" customHeight="1">
      <c r="A72" s="252"/>
      <c r="B72" s="252"/>
      <c r="C72" s="252"/>
      <c r="D72" s="252"/>
      <c r="E72" s="252"/>
      <c r="F72" s="252"/>
      <c r="G72" s="252"/>
      <c r="I72" s="265">
        <f t="shared" si="11"/>
        <v>0</v>
      </c>
      <c r="J72" s="255">
        <f t="shared" si="0"/>
        <v>1</v>
      </c>
      <c r="K72" s="1144">
        <f t="shared" si="12"/>
        <v>57</v>
      </c>
      <c r="L72" s="356"/>
      <c r="M72" s="356"/>
      <c r="N72" s="357">
        <f t="shared" si="7"/>
        <v>0</v>
      </c>
      <c r="O72" s="358"/>
      <c r="P72" s="358"/>
      <c r="Q72" s="359">
        <f t="shared" si="9"/>
        <v>0</v>
      </c>
      <c r="R72" s="359">
        <f t="shared" si="9"/>
        <v>0</v>
      </c>
      <c r="S72" s="360"/>
      <c r="T72" s="361"/>
      <c r="U72" s="255">
        <f t="shared" si="1"/>
        <v>1</v>
      </c>
      <c r="V72" s="169"/>
      <c r="W72" s="169"/>
      <c r="X72" s="169"/>
      <c r="Y72" s="169"/>
      <c r="Z72" s="169"/>
      <c r="AA72" s="378"/>
      <c r="AB72" s="169"/>
      <c r="AC72" s="169"/>
      <c r="AD72" s="169"/>
      <c r="AE72" s="371"/>
      <c r="AF72" s="371"/>
      <c r="AG72" s="371"/>
      <c r="AH72" s="169"/>
      <c r="AI72" s="169"/>
      <c r="AJ72" s="169"/>
      <c r="AK72" s="169"/>
      <c r="AL72" s="169"/>
      <c r="AM72" s="169"/>
      <c r="AN72" s="176"/>
      <c r="AO72" s="176"/>
      <c r="AP72" s="176"/>
    </row>
    <row r="73" spans="1:42" s="253" customFormat="1" ht="21" hidden="1" customHeight="1">
      <c r="A73" s="252"/>
      <c r="B73" s="252"/>
      <c r="C73" s="252"/>
      <c r="D73" s="252"/>
      <c r="E73" s="252"/>
      <c r="F73" s="252"/>
      <c r="G73" s="252"/>
      <c r="I73" s="265">
        <f t="shared" si="11"/>
        <v>0</v>
      </c>
      <c r="J73" s="255">
        <f t="shared" si="0"/>
        <v>1</v>
      </c>
      <c r="K73" s="1144">
        <f t="shared" si="12"/>
        <v>58</v>
      </c>
      <c r="L73" s="356"/>
      <c r="M73" s="356"/>
      <c r="N73" s="357">
        <f t="shared" si="7"/>
        <v>0</v>
      </c>
      <c r="O73" s="358"/>
      <c r="P73" s="358"/>
      <c r="Q73" s="359">
        <f t="shared" si="9"/>
        <v>0</v>
      </c>
      <c r="R73" s="359">
        <f t="shared" si="9"/>
        <v>0</v>
      </c>
      <c r="S73" s="360"/>
      <c r="T73" s="361"/>
      <c r="U73" s="255">
        <f t="shared" si="1"/>
        <v>1</v>
      </c>
      <c r="V73" s="169"/>
      <c r="W73" s="169"/>
      <c r="X73" s="169"/>
      <c r="Y73" s="169"/>
      <c r="Z73" s="169"/>
      <c r="AA73" s="378"/>
      <c r="AB73" s="169"/>
      <c r="AC73" s="169"/>
      <c r="AD73" s="169"/>
      <c r="AE73" s="371"/>
      <c r="AF73" s="371"/>
      <c r="AG73" s="371"/>
      <c r="AH73" s="169"/>
      <c r="AI73" s="169"/>
      <c r="AJ73" s="169"/>
      <c r="AK73" s="169"/>
      <c r="AL73" s="169"/>
      <c r="AM73" s="169"/>
      <c r="AN73" s="176"/>
      <c r="AO73" s="176"/>
      <c r="AP73" s="176"/>
    </row>
    <row r="74" spans="1:42" s="253" customFormat="1" ht="21" hidden="1" customHeight="1">
      <c r="A74" s="252"/>
      <c r="B74" s="252"/>
      <c r="C74" s="252"/>
      <c r="D74" s="252"/>
      <c r="E74" s="252"/>
      <c r="F74" s="252"/>
      <c r="G74" s="252"/>
      <c r="I74" s="265">
        <f t="shared" si="11"/>
        <v>0</v>
      </c>
      <c r="J74" s="255">
        <f t="shared" si="0"/>
        <v>1</v>
      </c>
      <c r="K74" s="1144">
        <f t="shared" si="12"/>
        <v>59</v>
      </c>
      <c r="L74" s="356"/>
      <c r="M74" s="356"/>
      <c r="N74" s="357">
        <f t="shared" si="7"/>
        <v>0</v>
      </c>
      <c r="O74" s="358"/>
      <c r="P74" s="358"/>
      <c r="Q74" s="359">
        <f t="shared" si="9"/>
        <v>0</v>
      </c>
      <c r="R74" s="359">
        <f t="shared" si="9"/>
        <v>0</v>
      </c>
      <c r="S74" s="360"/>
      <c r="T74" s="361"/>
      <c r="U74" s="255">
        <f t="shared" si="1"/>
        <v>1</v>
      </c>
      <c r="V74" s="169"/>
      <c r="W74" s="169"/>
      <c r="X74" s="169"/>
      <c r="Y74" s="169"/>
      <c r="Z74" s="169"/>
      <c r="AA74" s="378"/>
      <c r="AB74" s="169"/>
      <c r="AC74" s="169"/>
      <c r="AD74" s="169"/>
      <c r="AE74" s="371"/>
      <c r="AF74" s="371"/>
      <c r="AG74" s="371"/>
      <c r="AH74" s="169"/>
      <c r="AI74" s="169"/>
      <c r="AJ74" s="169"/>
      <c r="AK74" s="169"/>
      <c r="AL74" s="169"/>
      <c r="AM74" s="169"/>
      <c r="AN74" s="176"/>
      <c r="AO74" s="176"/>
      <c r="AP74" s="176"/>
    </row>
    <row r="75" spans="1:42" s="253" customFormat="1" ht="21" hidden="1" customHeight="1" thickBot="1">
      <c r="A75" s="252"/>
      <c r="B75" s="252"/>
      <c r="C75" s="252"/>
      <c r="D75" s="252"/>
      <c r="E75" s="252"/>
      <c r="F75" s="252"/>
      <c r="G75" s="252"/>
      <c r="I75" s="265">
        <f t="shared" si="11"/>
        <v>0</v>
      </c>
      <c r="J75" s="255">
        <f t="shared" si="0"/>
        <v>1</v>
      </c>
      <c r="K75" s="379">
        <f t="shared" si="12"/>
        <v>60</v>
      </c>
      <c r="L75" s="313"/>
      <c r="M75" s="313"/>
      <c r="N75" s="380">
        <f t="shared" si="7"/>
        <v>0</v>
      </c>
      <c r="O75" s="381"/>
      <c r="P75" s="381"/>
      <c r="Q75" s="382">
        <f t="shared" si="9"/>
        <v>0</v>
      </c>
      <c r="R75" s="382">
        <f t="shared" si="9"/>
        <v>0</v>
      </c>
      <c r="S75" s="383"/>
      <c r="T75" s="384"/>
      <c r="U75" s="255">
        <f t="shared" si="1"/>
        <v>1</v>
      </c>
      <c r="V75" s="392"/>
      <c r="W75" s="392"/>
      <c r="X75" s="392"/>
      <c r="Y75" s="392"/>
      <c r="Z75" s="392"/>
      <c r="AA75" s="393"/>
      <c r="AB75" s="392"/>
      <c r="AC75" s="392"/>
      <c r="AD75" s="392"/>
      <c r="AE75" s="394"/>
      <c r="AF75" s="394"/>
      <c r="AG75" s="394"/>
      <c r="AH75" s="394"/>
      <c r="AI75" s="394"/>
      <c r="AJ75" s="394"/>
      <c r="AK75" s="371"/>
      <c r="AL75" s="371"/>
      <c r="AM75" s="371"/>
      <c r="AN75" s="167"/>
      <c r="AO75" s="167"/>
      <c r="AP75" s="167"/>
    </row>
    <row r="76" spans="1:42" ht="30" customHeight="1" thickBot="1">
      <c r="I76" s="952">
        <f t="shared" ref="I76:I86" si="13">IF(Q$79&gt;0,1,0)</f>
        <v>1</v>
      </c>
      <c r="J76" s="941">
        <f>IF($Q$79&gt;0,2,)</f>
        <v>2</v>
      </c>
      <c r="K76" s="2477" t="s">
        <v>891</v>
      </c>
      <c r="L76" s="2477"/>
      <c r="M76" s="2477"/>
      <c r="N76" s="2477"/>
      <c r="O76" s="2477"/>
      <c r="P76" s="2477"/>
      <c r="Q76" s="2477"/>
      <c r="R76" s="2477"/>
      <c r="S76" s="2477"/>
      <c r="T76" s="2477"/>
      <c r="U76" s="941">
        <f>IF($Q$79&gt;0,2,)</f>
        <v>2</v>
      </c>
      <c r="V76" s="1074" t="s">
        <v>833</v>
      </c>
      <c r="AF76" s="947" t="s">
        <v>834</v>
      </c>
      <c r="AG76" s="948"/>
      <c r="AH76" s="948"/>
      <c r="AI76" s="948"/>
      <c r="AJ76" s="949"/>
      <c r="AN76" s="950"/>
      <c r="AO76" s="950"/>
      <c r="AP76" s="950"/>
    </row>
    <row r="77" spans="1:42" ht="21" customHeight="1" thickBot="1">
      <c r="I77" s="952">
        <f t="shared" si="13"/>
        <v>1</v>
      </c>
      <c r="J77" s="941">
        <f t="shared" ref="J77:J150" si="14">IF($Q$79&gt;0,2,)</f>
        <v>2</v>
      </c>
      <c r="K77" s="2478" t="s">
        <v>578</v>
      </c>
      <c r="L77" s="2478"/>
      <c r="M77" s="2478"/>
      <c r="N77" s="2478"/>
      <c r="O77" s="2478"/>
      <c r="P77" s="2478"/>
      <c r="Q77" s="2478"/>
      <c r="R77" s="2478"/>
      <c r="S77" s="2478"/>
      <c r="T77" s="2478"/>
      <c r="U77" s="941">
        <f t="shared" ref="U77:U150" si="15">IF($Q$79&gt;0,2,)</f>
        <v>2</v>
      </c>
      <c r="V77" s="1075" t="s">
        <v>861</v>
      </c>
      <c r="W77" s="1076">
        <v>200</v>
      </c>
      <c r="X77" s="955"/>
      <c r="Y77" s="955" t="s">
        <v>2450</v>
      </c>
      <c r="Z77" s="1785"/>
      <c r="AA77" s="957"/>
      <c r="AB77" s="956"/>
      <c r="AC77" s="958"/>
      <c r="AD77" s="959"/>
      <c r="AE77" s="565"/>
      <c r="AF77" s="960" t="s">
        <v>862</v>
      </c>
      <c r="AG77" s="961" t="s">
        <v>863</v>
      </c>
      <c r="AH77" s="961" t="s">
        <v>864</v>
      </c>
      <c r="AI77" s="962" t="s">
        <v>865</v>
      </c>
      <c r="AJ77" s="949"/>
      <c r="AN77" s="950"/>
      <c r="AO77" s="950"/>
      <c r="AP77" s="963"/>
    </row>
    <row r="78" spans="1:42" ht="21" customHeight="1">
      <c r="I78" s="952">
        <f t="shared" si="13"/>
        <v>1</v>
      </c>
      <c r="J78" s="941">
        <f t="shared" si="14"/>
        <v>2</v>
      </c>
      <c r="K78" s="1149" t="s">
        <v>564</v>
      </c>
      <c r="L78" s="965" t="s">
        <v>565</v>
      </c>
      <c r="M78" s="1151" t="s">
        <v>1653</v>
      </c>
      <c r="N78" s="965" t="s">
        <v>940</v>
      </c>
      <c r="O78" s="1151" t="s">
        <v>859</v>
      </c>
      <c r="P78" s="965" t="s">
        <v>566</v>
      </c>
      <c r="Q78" s="965" t="s">
        <v>575</v>
      </c>
      <c r="R78" s="965" t="s">
        <v>570</v>
      </c>
      <c r="S78" s="965" t="s">
        <v>576</v>
      </c>
      <c r="T78" s="967" t="s">
        <v>577</v>
      </c>
      <c r="U78" s="941">
        <f t="shared" si="15"/>
        <v>2</v>
      </c>
      <c r="V78" s="1077" t="s">
        <v>866</v>
      </c>
      <c r="W78" s="1779">
        <v>480</v>
      </c>
      <c r="X78" s="970"/>
      <c r="Y78" s="970"/>
      <c r="Z78" s="971"/>
      <c r="AA78" s="972"/>
      <c r="AB78" s="971"/>
      <c r="AC78" s="973"/>
      <c r="AD78" s="974"/>
      <c r="AE78" s="565"/>
      <c r="AF78" s="975" t="s">
        <v>867</v>
      </c>
      <c r="AG78" s="976" t="s">
        <v>868</v>
      </c>
      <c r="AH78" s="976" t="s">
        <v>869</v>
      </c>
      <c r="AI78" s="977" t="s">
        <v>870</v>
      </c>
      <c r="AJ78" s="949"/>
      <c r="AN78" s="950"/>
      <c r="AO78" s="950"/>
      <c r="AP78" s="963"/>
    </row>
    <row r="79" spans="1:42" ht="21" customHeight="1" thickBot="1">
      <c r="I79" s="952">
        <f t="shared" si="13"/>
        <v>1</v>
      </c>
      <c r="J79" s="941">
        <f t="shared" si="14"/>
        <v>2</v>
      </c>
      <c r="K79" s="1638" t="str">
        <f>V82</f>
        <v>66-0</v>
      </c>
      <c r="L79" s="983" t="str">
        <f>W82</f>
        <v>37-1</v>
      </c>
      <c r="M79" s="983" t="str">
        <f>X82</f>
        <v>단양</v>
      </c>
      <c r="N79" s="983" t="str">
        <f>Y82</f>
        <v>영춘</v>
      </c>
      <c r="O79" s="983" t="str">
        <f>Z82</f>
        <v>오사</v>
      </c>
      <c r="P79" s="980" t="str">
        <f>IF(COUNTA(Y84:Y91)&gt;1,CONCATENATE(V84,"번지 외 ",COUNTA(Y84:Y91)-1,"필지"),CONCATENATE(V84,"번지"))</f>
        <v>산1번지</v>
      </c>
      <c r="Q79" s="981">
        <f>+Y92</f>
        <v>6.8</v>
      </c>
      <c r="R79" s="982" t="s">
        <v>616</v>
      </c>
      <c r="S79" s="983">
        <f>COUNT(L87:L99)</f>
        <v>4</v>
      </c>
      <c r="T79" s="984">
        <f>200*S79</f>
        <v>800</v>
      </c>
      <c r="U79" s="941">
        <f t="shared" si="15"/>
        <v>2</v>
      </c>
      <c r="V79" s="1077" t="s">
        <v>871</v>
      </c>
      <c r="W79" s="1779">
        <v>687</v>
      </c>
      <c r="X79" s="970"/>
      <c r="Y79" s="970"/>
      <c r="Z79" s="971"/>
      <c r="AA79" s="972"/>
      <c r="AB79" s="971"/>
      <c r="AC79" s="973"/>
      <c r="AD79" s="974"/>
      <c r="AE79" s="565"/>
      <c r="AF79" s="975" t="s">
        <v>872</v>
      </c>
      <c r="AG79" s="976" t="s">
        <v>873</v>
      </c>
      <c r="AH79" s="985" t="s">
        <v>874</v>
      </c>
      <c r="AI79" s="977" t="s">
        <v>875</v>
      </c>
      <c r="AJ79" s="949"/>
      <c r="AN79" s="950"/>
      <c r="AO79" s="950"/>
      <c r="AP79" s="963"/>
    </row>
    <row r="80" spans="1:42" ht="21" customHeight="1" thickBot="1">
      <c r="I80" s="952">
        <f t="shared" si="13"/>
        <v>1</v>
      </c>
      <c r="J80" s="941">
        <f t="shared" si="14"/>
        <v>2</v>
      </c>
      <c r="K80" s="1149" t="s">
        <v>568</v>
      </c>
      <c r="L80" s="965" t="s">
        <v>569</v>
      </c>
      <c r="M80" s="965" t="s">
        <v>562</v>
      </c>
      <c r="N80" s="965" t="s">
        <v>567</v>
      </c>
      <c r="O80" s="965" t="s">
        <v>571</v>
      </c>
      <c r="P80" s="1148" t="s">
        <v>572</v>
      </c>
      <c r="Q80" s="1148" t="s">
        <v>573</v>
      </c>
      <c r="R80" s="987" t="s">
        <v>574</v>
      </c>
      <c r="S80" s="988" t="s">
        <v>593</v>
      </c>
      <c r="T80" s="967" t="s">
        <v>563</v>
      </c>
      <c r="U80" s="941">
        <f t="shared" si="15"/>
        <v>2</v>
      </c>
      <c r="V80" s="1078" t="s">
        <v>876</v>
      </c>
      <c r="W80" s="990">
        <v>29.8</v>
      </c>
      <c r="X80" s="1079"/>
      <c r="Y80" s="1079"/>
      <c r="Z80" s="1080"/>
      <c r="AA80" s="1081"/>
      <c r="AB80" s="1080"/>
      <c r="AC80" s="1082"/>
      <c r="AD80" s="1083"/>
      <c r="AE80" s="565"/>
      <c r="AF80" s="975" t="s">
        <v>877</v>
      </c>
      <c r="AG80" s="996" t="s">
        <v>878</v>
      </c>
      <c r="AH80" s="997" t="s">
        <v>879</v>
      </c>
      <c r="AI80" s="977" t="s">
        <v>880</v>
      </c>
      <c r="AJ80" s="949"/>
      <c r="AN80" s="950"/>
      <c r="AO80" s="950"/>
      <c r="AP80" s="963"/>
    </row>
    <row r="81" spans="1:43" ht="21" customHeight="1" thickBot="1">
      <c r="I81" s="952">
        <f t="shared" si="13"/>
        <v>1</v>
      </c>
      <c r="J81" s="941">
        <f t="shared" si="14"/>
        <v>2</v>
      </c>
      <c r="K81" s="998" t="str">
        <f>Z84</f>
        <v>소나무</v>
      </c>
      <c r="L81" s="999" t="str">
        <f>AA84</f>
        <v>(용)2-0</v>
      </c>
      <c r="M81" s="1000">
        <f>AC84</f>
        <v>2024</v>
      </c>
      <c r="N81" s="1001">
        <f>AB93</f>
        <v>3000</v>
      </c>
      <c r="O81" s="1002">
        <f>IF((Q85+R85)&gt;0,ROUND((Q85/(Q85+R85)),4),0)</f>
        <v>0.89990000000000003</v>
      </c>
      <c r="P81" s="1003" t="str">
        <f>IF(W80&lt;=15,AI78,IF(W80&gt;30,AI80,AI79))</f>
        <v>중 (15˚ ~ 30˚)</v>
      </c>
      <c r="Q81" s="1004" t="str">
        <f>AF86</f>
        <v>개소당3ha이상</v>
      </c>
      <c r="R81" s="1005" t="s">
        <v>1150</v>
      </c>
      <c r="S81" s="1006">
        <f>W80</f>
        <v>29.8</v>
      </c>
      <c r="T81" s="1007">
        <f>ROUND(N81/10000*N87,0)</f>
        <v>60</v>
      </c>
      <c r="U81" s="941">
        <f t="shared" si="15"/>
        <v>2</v>
      </c>
      <c r="V81" s="1084">
        <v>0</v>
      </c>
      <c r="W81" s="1084"/>
      <c r="X81" s="1084"/>
      <c r="Y81" s="1084"/>
      <c r="Z81" s="1084"/>
      <c r="AA81" s="1085"/>
      <c r="AB81" s="1084"/>
      <c r="AC81" s="1084"/>
      <c r="AD81" s="1084"/>
      <c r="AE81" s="565"/>
      <c r="AF81" s="975" t="s">
        <v>881</v>
      </c>
      <c r="AG81" s="976"/>
      <c r="AH81" s="1008"/>
      <c r="AI81" s="977"/>
      <c r="AJ81" s="949"/>
      <c r="AN81" s="950"/>
      <c r="AO81" s="950"/>
      <c r="AP81" s="963"/>
    </row>
    <row r="82" spans="1:43" ht="21" customHeight="1" thickBot="1">
      <c r="I82" s="952">
        <f t="shared" si="13"/>
        <v>1</v>
      </c>
      <c r="J82" s="941">
        <f t="shared" si="14"/>
        <v>2</v>
      </c>
      <c r="K82" s="2479" t="s">
        <v>941</v>
      </c>
      <c r="L82" s="2479"/>
      <c r="M82" s="2479"/>
      <c r="N82" s="2479"/>
      <c r="O82" s="2479"/>
      <c r="P82" s="2479"/>
      <c r="Q82" s="2479"/>
      <c r="R82" s="2479"/>
      <c r="S82" s="2479"/>
      <c r="T82" s="2479"/>
      <c r="U82" s="941">
        <f t="shared" si="15"/>
        <v>2</v>
      </c>
      <c r="V82" s="1009" t="s">
        <v>2461</v>
      </c>
      <c r="W82" s="1796" t="s">
        <v>2487</v>
      </c>
      <c r="X82" s="1009" t="s">
        <v>2442</v>
      </c>
      <c r="Y82" s="1009" t="s">
        <v>2462</v>
      </c>
      <c r="Z82" s="1010" t="s">
        <v>2488</v>
      </c>
      <c r="AE82" s="565"/>
      <c r="AF82" s="975"/>
      <c r="AG82" s="976"/>
      <c r="AH82" s="1008"/>
      <c r="AI82" s="977"/>
      <c r="AJ82" s="949"/>
      <c r="AN82" s="950"/>
      <c r="AO82" s="950"/>
      <c r="AP82" s="963"/>
    </row>
    <row r="83" spans="1:43" ht="21" customHeight="1" thickBot="1">
      <c r="I83" s="952">
        <f t="shared" si="13"/>
        <v>1</v>
      </c>
      <c r="J83" s="941">
        <f t="shared" si="14"/>
        <v>2</v>
      </c>
      <c r="K83" s="2480" t="s">
        <v>942</v>
      </c>
      <c r="L83" s="2482" t="s">
        <v>943</v>
      </c>
      <c r="M83" s="2484" t="s">
        <v>944</v>
      </c>
      <c r="N83" s="2484" t="s">
        <v>945</v>
      </c>
      <c r="O83" s="2476" t="s">
        <v>946</v>
      </c>
      <c r="P83" s="2476"/>
      <c r="Q83" s="2476" t="s">
        <v>947</v>
      </c>
      <c r="R83" s="2476"/>
      <c r="S83" s="2472" t="s">
        <v>1162</v>
      </c>
      <c r="T83" s="2473"/>
      <c r="U83" s="941">
        <f t="shared" si="15"/>
        <v>2</v>
      </c>
      <c r="V83" s="1075" t="s">
        <v>837</v>
      </c>
      <c r="W83" s="1086" t="s">
        <v>1453</v>
      </c>
      <c r="X83" s="1086" t="s">
        <v>835</v>
      </c>
      <c r="Y83" s="1086" t="s">
        <v>2373</v>
      </c>
      <c r="Z83" s="1086" t="s">
        <v>1380</v>
      </c>
      <c r="AA83" s="1087" t="s">
        <v>1379</v>
      </c>
      <c r="AB83" s="1086" t="s">
        <v>836</v>
      </c>
      <c r="AC83" s="1088" t="s">
        <v>562</v>
      </c>
      <c r="AD83" s="1015" t="s">
        <v>1147</v>
      </c>
      <c r="AE83" s="565"/>
      <c r="AF83" s="1016"/>
      <c r="AG83" s="1017"/>
      <c r="AH83" s="1018"/>
      <c r="AI83" s="1019"/>
      <c r="AJ83" s="1020"/>
      <c r="AN83" s="1020"/>
      <c r="AO83" s="565"/>
      <c r="AP83" s="963"/>
    </row>
    <row r="84" spans="1:43" ht="21" customHeight="1" thickBot="1">
      <c r="I84" s="952">
        <f t="shared" si="13"/>
        <v>1</v>
      </c>
      <c r="J84" s="941">
        <f t="shared" si="14"/>
        <v>2</v>
      </c>
      <c r="K84" s="2481"/>
      <c r="L84" s="2483"/>
      <c r="M84" s="2485"/>
      <c r="N84" s="2485"/>
      <c r="O84" s="1152" t="s">
        <v>786</v>
      </c>
      <c r="P84" s="1022" t="s">
        <v>787</v>
      </c>
      <c r="Q84" s="1022" t="s">
        <v>786</v>
      </c>
      <c r="R84" s="1023" t="s">
        <v>787</v>
      </c>
      <c r="S84" s="2474"/>
      <c r="T84" s="2475"/>
      <c r="U84" s="941">
        <f t="shared" si="15"/>
        <v>2</v>
      </c>
      <c r="V84" s="1024" t="s">
        <v>2489</v>
      </c>
      <c r="W84" s="1691">
        <v>211.88</v>
      </c>
      <c r="X84" s="1691">
        <v>6.8</v>
      </c>
      <c r="Y84" s="1691">
        <v>6.8</v>
      </c>
      <c r="Z84" s="1691" t="s">
        <v>2374</v>
      </c>
      <c r="AA84" s="1692" t="s">
        <v>2371</v>
      </c>
      <c r="AB84" s="1691">
        <v>3000</v>
      </c>
      <c r="AC84" s="1778">
        <v>2024</v>
      </c>
      <c r="AD84" s="1028" t="s">
        <v>2525</v>
      </c>
      <c r="AE84" s="565"/>
      <c r="AF84" s="948"/>
      <c r="AG84" s="948"/>
      <c r="AH84" s="948"/>
      <c r="AI84" s="1029"/>
      <c r="AJ84" s="1020"/>
      <c r="AN84" s="1020"/>
      <c r="AO84" s="565"/>
      <c r="AP84" s="963"/>
    </row>
    <row r="85" spans="1:43" ht="21" customHeight="1">
      <c r="I85" s="952">
        <f t="shared" si="13"/>
        <v>1</v>
      </c>
      <c r="J85" s="941">
        <f t="shared" si="14"/>
        <v>2</v>
      </c>
      <c r="K85" s="1150" t="s">
        <v>953</v>
      </c>
      <c r="L85" s="1031"/>
      <c r="M85" s="1031"/>
      <c r="N85" s="1032">
        <f>N86/S79</f>
        <v>200</v>
      </c>
      <c r="O85" s="1033">
        <f>ROUND(O86/S79,1)</f>
        <v>51.8</v>
      </c>
      <c r="P85" s="1033">
        <f>ROUND(P86/S79,1)</f>
        <v>5.8</v>
      </c>
      <c r="Q85" s="1032">
        <f>ROUND(Q86/S79,0)</f>
        <v>2588</v>
      </c>
      <c r="R85" s="1032">
        <f>ROUND(R86/S79,0)</f>
        <v>288</v>
      </c>
      <c r="S85" s="1034"/>
      <c r="T85" s="1035"/>
      <c r="U85" s="941">
        <f t="shared" si="15"/>
        <v>2</v>
      </c>
      <c r="V85" s="1024"/>
      <c r="W85" s="1037"/>
      <c r="X85" s="1037"/>
      <c r="Y85" s="1037"/>
      <c r="Z85" s="1025"/>
      <c r="AA85" s="1026"/>
      <c r="AB85" s="1025"/>
      <c r="AC85" s="1027"/>
      <c r="AD85" s="1028"/>
      <c r="AE85" s="565"/>
      <c r="AF85" s="960" t="s">
        <v>882</v>
      </c>
      <c r="AG85" s="961" t="s">
        <v>561</v>
      </c>
      <c r="AH85" s="1012" t="s">
        <v>884</v>
      </c>
      <c r="AI85" s="1038"/>
      <c r="AJ85" s="949"/>
      <c r="AN85" s="950"/>
      <c r="AO85" s="565"/>
      <c r="AP85" s="963"/>
    </row>
    <row r="86" spans="1:43" ht="21" customHeight="1">
      <c r="I86" s="952">
        <f t="shared" si="13"/>
        <v>1</v>
      </c>
      <c r="J86" s="941">
        <f t="shared" si="14"/>
        <v>2</v>
      </c>
      <c r="K86" s="1150" t="s">
        <v>832</v>
      </c>
      <c r="L86" s="1031"/>
      <c r="M86" s="1031"/>
      <c r="N86" s="1039">
        <f>SUM(N87:N150)</f>
        <v>800</v>
      </c>
      <c r="O86" s="1039">
        <f>SUM(O87:O150)</f>
        <v>207</v>
      </c>
      <c r="P86" s="1039">
        <f>SUM(P87:P150)</f>
        <v>23</v>
      </c>
      <c r="Q86" s="1039">
        <f>SUM(Q87:Q150)</f>
        <v>10350</v>
      </c>
      <c r="R86" s="1039">
        <f>SUM(R87:R150)</f>
        <v>1150</v>
      </c>
      <c r="S86" s="1040"/>
      <c r="T86" s="1041"/>
      <c r="U86" s="941">
        <f t="shared" si="15"/>
        <v>2</v>
      </c>
      <c r="V86" s="1036"/>
      <c r="W86" s="1025"/>
      <c r="X86" s="1025"/>
      <c r="Y86" s="1025"/>
      <c r="Z86" s="1025"/>
      <c r="AA86" s="1026"/>
      <c r="AB86" s="1025"/>
      <c r="AC86" s="1027"/>
      <c r="AD86" s="1028"/>
      <c r="AE86" s="565"/>
      <c r="AF86" s="975" t="s">
        <v>2414</v>
      </c>
      <c r="AG86" s="976" t="s">
        <v>1151</v>
      </c>
      <c r="AH86" s="1042">
        <v>0</v>
      </c>
      <c r="AI86" s="1043"/>
      <c r="AJ86" s="949"/>
      <c r="AN86" s="950"/>
      <c r="AO86" s="565"/>
      <c r="AP86" s="963"/>
    </row>
    <row r="87" spans="1:43" ht="21" customHeight="1">
      <c r="I87" s="952">
        <f>IF((O$87+P$87)&gt;0,1,0)</f>
        <v>1</v>
      </c>
      <c r="J87" s="941">
        <f t="shared" si="14"/>
        <v>2</v>
      </c>
      <c r="K87" s="1150">
        <v>1</v>
      </c>
      <c r="L87" s="1694">
        <v>332745</v>
      </c>
      <c r="M87" s="1694">
        <v>502658</v>
      </c>
      <c r="N87" s="1736">
        <f>IF(O87+P87&gt;0,$W$452,)</f>
        <v>200</v>
      </c>
      <c r="O87" s="1696">
        <v>51</v>
      </c>
      <c r="P87" s="1696">
        <v>9</v>
      </c>
      <c r="Q87" s="1045">
        <f t="shared" ref="Q87:R100" si="16">ROUND(O87*50,0)</f>
        <v>2550</v>
      </c>
      <c r="R87" s="1045">
        <f t="shared" si="16"/>
        <v>450</v>
      </c>
      <c r="S87" s="1047"/>
      <c r="T87" s="1048"/>
      <c r="U87" s="941">
        <f t="shared" si="15"/>
        <v>2</v>
      </c>
      <c r="V87" s="1036"/>
      <c r="W87" s="1025"/>
      <c r="X87" s="1025"/>
      <c r="Y87" s="1025"/>
      <c r="Z87" s="1025"/>
      <c r="AA87" s="1026"/>
      <c r="AB87" s="1025"/>
      <c r="AC87" s="1027"/>
      <c r="AD87" s="1028"/>
      <c r="AE87" s="565"/>
      <c r="AF87" s="975" t="s">
        <v>2415</v>
      </c>
      <c r="AG87" s="976" t="s">
        <v>887</v>
      </c>
      <c r="AH87" s="1049">
        <v>0.05</v>
      </c>
      <c r="AI87" s="1043"/>
      <c r="AJ87" s="949"/>
      <c r="AN87" s="950"/>
      <c r="AO87" s="565"/>
      <c r="AP87" s="963"/>
    </row>
    <row r="88" spans="1:43" ht="21" customHeight="1">
      <c r="I88" s="952">
        <f t="shared" ref="I88:I100" si="17">IF((O$87+P$87)&gt;0,1,0)</f>
        <v>1</v>
      </c>
      <c r="J88" s="941">
        <f t="shared" si="14"/>
        <v>2</v>
      </c>
      <c r="K88" s="1150">
        <f t="shared" ref="K88:K100" si="18">+K87+1</f>
        <v>2</v>
      </c>
      <c r="L88" s="1694">
        <v>332910</v>
      </c>
      <c r="M88" s="1694">
        <v>502696</v>
      </c>
      <c r="N88" s="1736">
        <f>IF(O88+P88&gt;0,$W$452,)</f>
        <v>200</v>
      </c>
      <c r="O88" s="1696">
        <v>47</v>
      </c>
      <c r="P88" s="1696">
        <v>5</v>
      </c>
      <c r="Q88" s="1045">
        <f t="shared" si="16"/>
        <v>2350</v>
      </c>
      <c r="R88" s="1045">
        <f t="shared" si="16"/>
        <v>250</v>
      </c>
      <c r="S88" s="1047"/>
      <c r="T88" s="1048"/>
      <c r="U88" s="941">
        <f t="shared" si="15"/>
        <v>2</v>
      </c>
      <c r="V88" s="1036"/>
      <c r="W88" s="1025"/>
      <c r="X88" s="1025"/>
      <c r="Y88" s="1025"/>
      <c r="Z88" s="1025"/>
      <c r="AA88" s="1026"/>
      <c r="AB88" s="1025"/>
      <c r="AC88" s="1027"/>
      <c r="AD88" s="1028"/>
      <c r="AE88" s="565"/>
      <c r="AF88" s="975" t="s">
        <v>2416</v>
      </c>
      <c r="AG88" s="976" t="s">
        <v>1150</v>
      </c>
      <c r="AH88" s="1049">
        <v>0.1</v>
      </c>
      <c r="AI88" s="1050"/>
      <c r="AJ88" s="949"/>
      <c r="AN88" s="950"/>
      <c r="AO88" s="565"/>
      <c r="AP88" s="963"/>
    </row>
    <row r="89" spans="1:43" ht="21" customHeight="1">
      <c r="I89" s="952">
        <f t="shared" si="17"/>
        <v>1</v>
      </c>
      <c r="J89" s="941">
        <f t="shared" si="14"/>
        <v>2</v>
      </c>
      <c r="K89" s="1150">
        <f t="shared" si="18"/>
        <v>3</v>
      </c>
      <c r="L89" s="1044">
        <v>332949</v>
      </c>
      <c r="M89" s="1044">
        <v>502538</v>
      </c>
      <c r="N89" s="1045">
        <f>IF(O89+P89&gt;0,$W$77,)</f>
        <v>200</v>
      </c>
      <c r="O89" s="1053">
        <v>50</v>
      </c>
      <c r="P89" s="1053">
        <v>7</v>
      </c>
      <c r="Q89" s="1045">
        <f>ROUND(O89*50,0)</f>
        <v>2500</v>
      </c>
      <c r="R89" s="1045">
        <f>ROUND(P89*50,0)</f>
        <v>350</v>
      </c>
      <c r="S89" s="1047"/>
      <c r="T89" s="1048"/>
      <c r="U89" s="941">
        <f t="shared" si="15"/>
        <v>2</v>
      </c>
      <c r="V89" s="1036"/>
      <c r="W89" s="1025"/>
      <c r="X89" s="1025"/>
      <c r="Y89" s="1025"/>
      <c r="Z89" s="1025"/>
      <c r="AA89" s="1026"/>
      <c r="AB89" s="1025"/>
      <c r="AC89" s="1027"/>
      <c r="AD89" s="1028"/>
      <c r="AE89" s="565"/>
      <c r="AF89" s="975"/>
      <c r="AG89" s="976"/>
      <c r="AH89" s="1051"/>
      <c r="AI89" s="977"/>
      <c r="AJ89" s="1020"/>
      <c r="AN89" s="1020"/>
      <c r="AO89" s="565"/>
      <c r="AP89" s="963"/>
      <c r="AQ89" s="819"/>
    </row>
    <row r="90" spans="1:43" ht="21" customHeight="1" thickBot="1">
      <c r="I90" s="952">
        <f t="shared" si="17"/>
        <v>1</v>
      </c>
      <c r="J90" s="941">
        <f t="shared" si="14"/>
        <v>2</v>
      </c>
      <c r="K90" s="1150">
        <f t="shared" si="18"/>
        <v>4</v>
      </c>
      <c r="L90" s="1044">
        <v>332825</v>
      </c>
      <c r="M90" s="1044">
        <v>502502</v>
      </c>
      <c r="N90" s="1052">
        <f t="shared" ref="N90:N150" si="19">IF(O90+P90&gt;0,$W$77,)</f>
        <v>200</v>
      </c>
      <c r="O90" s="1053">
        <v>59</v>
      </c>
      <c r="P90" s="1053">
        <v>2</v>
      </c>
      <c r="Q90" s="1054">
        <f t="shared" si="16"/>
        <v>2950</v>
      </c>
      <c r="R90" s="1054">
        <f t="shared" si="16"/>
        <v>100</v>
      </c>
      <c r="S90" s="1047"/>
      <c r="T90" s="1048"/>
      <c r="U90" s="941">
        <f t="shared" si="15"/>
        <v>2</v>
      </c>
      <c r="V90" s="1036"/>
      <c r="W90" s="1025"/>
      <c r="X90" s="1025"/>
      <c r="Y90" s="1025"/>
      <c r="Z90" s="1025"/>
      <c r="AA90" s="1026"/>
      <c r="AB90" s="1025"/>
      <c r="AC90" s="1027"/>
      <c r="AD90" s="1028"/>
      <c r="AE90" s="565"/>
      <c r="AF90" s="1016"/>
      <c r="AG90" s="1055"/>
      <c r="AH90" s="1017"/>
      <c r="AI90" s="1019"/>
      <c r="AJ90" s="1020"/>
      <c r="AN90" s="1020"/>
      <c r="AO90" s="565"/>
      <c r="AP90" s="963"/>
    </row>
    <row r="91" spans="1:43" ht="21" customHeight="1">
      <c r="I91" s="952">
        <f t="shared" si="17"/>
        <v>1</v>
      </c>
      <c r="J91" s="941">
        <f t="shared" si="14"/>
        <v>2</v>
      </c>
      <c r="K91" s="1150">
        <f t="shared" si="18"/>
        <v>5</v>
      </c>
      <c r="L91" s="1044"/>
      <c r="M91" s="1044"/>
      <c r="N91" s="1052">
        <f t="shared" si="19"/>
        <v>0</v>
      </c>
      <c r="O91" s="1053"/>
      <c r="P91" s="1053"/>
      <c r="Q91" s="1054">
        <f t="shared" si="16"/>
        <v>0</v>
      </c>
      <c r="R91" s="1054">
        <f t="shared" si="16"/>
        <v>0</v>
      </c>
      <c r="S91" s="1047"/>
      <c r="T91" s="1048"/>
      <c r="U91" s="941">
        <f t="shared" si="15"/>
        <v>2</v>
      </c>
      <c r="V91" s="1036"/>
      <c r="W91" s="1025"/>
      <c r="X91" s="1025"/>
      <c r="Y91" s="1025"/>
      <c r="Z91" s="1025"/>
      <c r="AA91" s="1026"/>
      <c r="AB91" s="1025"/>
      <c r="AC91" s="1027"/>
      <c r="AD91" s="1028"/>
      <c r="AE91" s="819"/>
      <c r="AF91" s="963"/>
      <c r="AG91" s="963"/>
      <c r="AH91" s="963"/>
      <c r="AI91" s="963"/>
      <c r="AJ91" s="963"/>
      <c r="AK91" s="819"/>
      <c r="AL91" s="819"/>
      <c r="AM91" s="819"/>
      <c r="AN91" s="963"/>
      <c r="AO91" s="963"/>
      <c r="AP91" s="963"/>
    </row>
    <row r="92" spans="1:43" ht="21" customHeight="1">
      <c r="I92" s="952">
        <f t="shared" si="17"/>
        <v>1</v>
      </c>
      <c r="J92" s="941">
        <f t="shared" si="14"/>
        <v>2</v>
      </c>
      <c r="K92" s="1150">
        <f t="shared" si="18"/>
        <v>6</v>
      </c>
      <c r="L92" s="1044"/>
      <c r="M92" s="1044"/>
      <c r="N92" s="1052">
        <f t="shared" si="19"/>
        <v>0</v>
      </c>
      <c r="O92" s="1053"/>
      <c r="P92" s="1053"/>
      <c r="Q92" s="1054">
        <f t="shared" si="16"/>
        <v>0</v>
      </c>
      <c r="R92" s="1054">
        <f t="shared" si="16"/>
        <v>0</v>
      </c>
      <c r="S92" s="1047"/>
      <c r="T92" s="1048"/>
      <c r="U92" s="941">
        <f t="shared" si="15"/>
        <v>2</v>
      </c>
      <c r="V92" s="968" t="s">
        <v>832</v>
      </c>
      <c r="W92" s="1056">
        <f>SUM(W84:W91)</f>
        <v>211.88</v>
      </c>
      <c r="X92" s="1056">
        <f>SUM(X84:X91)</f>
        <v>6.8</v>
      </c>
      <c r="Y92" s="1056">
        <f>SUM(Y84:Y91)</f>
        <v>6.8</v>
      </c>
      <c r="Z92" s="1057"/>
      <c r="AA92" s="1058"/>
      <c r="AB92" s="1056">
        <f>SUM(AB84:AB91)</f>
        <v>3000</v>
      </c>
      <c r="AC92" s="1059"/>
      <c r="AD92" s="1060"/>
      <c r="AE92" s="1061"/>
      <c r="AF92" s="565"/>
      <c r="AG92" s="565"/>
      <c r="AH92" s="565"/>
      <c r="AI92" s="565"/>
      <c r="AJ92" s="565"/>
      <c r="AN92" s="963"/>
      <c r="AO92" s="963"/>
      <c r="AP92" s="963"/>
    </row>
    <row r="93" spans="1:43" s="819" customFormat="1" ht="21" customHeight="1" thickBot="1">
      <c r="A93" s="372"/>
      <c r="B93" s="372"/>
      <c r="C93" s="372"/>
      <c r="D93" s="372"/>
      <c r="E93" s="372"/>
      <c r="F93" s="372"/>
      <c r="G93" s="372"/>
      <c r="H93" s="167"/>
      <c r="I93" s="952">
        <f t="shared" si="17"/>
        <v>1</v>
      </c>
      <c r="J93" s="941">
        <f t="shared" si="14"/>
        <v>2</v>
      </c>
      <c r="K93" s="1150">
        <f t="shared" si="18"/>
        <v>7</v>
      </c>
      <c r="L93" s="1044"/>
      <c r="M93" s="1044"/>
      <c r="N93" s="1052">
        <f t="shared" si="19"/>
        <v>0</v>
      </c>
      <c r="O93" s="1053"/>
      <c r="P93" s="1053"/>
      <c r="Q93" s="1054">
        <f t="shared" si="16"/>
        <v>0</v>
      </c>
      <c r="R93" s="1054">
        <f t="shared" si="16"/>
        <v>0</v>
      </c>
      <c r="S93" s="1047"/>
      <c r="T93" s="1048"/>
      <c r="U93" s="941">
        <f t="shared" si="15"/>
        <v>2</v>
      </c>
      <c r="V93" s="1062" t="s">
        <v>889</v>
      </c>
      <c r="W93" s="1063"/>
      <c r="X93" s="1063"/>
      <c r="Y93" s="1063"/>
      <c r="Z93" s="1063"/>
      <c r="AA93" s="1064"/>
      <c r="AB93" s="1063">
        <f>IF(AB92&gt;0,ROUND(AB92/COUNTA(AB84:AB91),0),)</f>
        <v>3000</v>
      </c>
      <c r="AC93" s="1065"/>
      <c r="AD93" s="1066"/>
      <c r="AE93" s="1061"/>
      <c r="AF93" s="1061"/>
      <c r="AG93" s="1061"/>
      <c r="AH93" s="565"/>
      <c r="AI93" s="565"/>
      <c r="AJ93" s="565"/>
      <c r="AK93" s="565"/>
      <c r="AL93" s="565"/>
      <c r="AM93" s="565"/>
      <c r="AN93" s="963"/>
      <c r="AO93" s="963"/>
      <c r="AP93" s="963"/>
      <c r="AQ93" s="951"/>
    </row>
    <row r="94" spans="1:43" ht="21" customHeight="1">
      <c r="I94" s="952">
        <f t="shared" si="17"/>
        <v>1</v>
      </c>
      <c r="J94" s="941">
        <f t="shared" si="14"/>
        <v>2</v>
      </c>
      <c r="K94" s="1150">
        <f t="shared" si="18"/>
        <v>8</v>
      </c>
      <c r="L94" s="1044"/>
      <c r="M94" s="1044"/>
      <c r="N94" s="1052">
        <f t="shared" si="19"/>
        <v>0</v>
      </c>
      <c r="O94" s="1053"/>
      <c r="P94" s="1053"/>
      <c r="Q94" s="1054">
        <f t="shared" si="16"/>
        <v>0</v>
      </c>
      <c r="R94" s="1054">
        <f t="shared" si="16"/>
        <v>0</v>
      </c>
      <c r="S94" s="1047"/>
      <c r="T94" s="1048"/>
      <c r="U94" s="941">
        <f t="shared" si="15"/>
        <v>2</v>
      </c>
      <c r="V94" s="565"/>
      <c r="W94" s="565"/>
      <c r="X94" s="565"/>
      <c r="Y94" s="565"/>
      <c r="Z94" s="565"/>
      <c r="AA94" s="1067"/>
      <c r="AB94" s="565"/>
      <c r="AC94" s="565"/>
      <c r="AD94" s="565"/>
      <c r="AE94" s="1061"/>
      <c r="AF94" s="1061"/>
      <c r="AG94" s="1061"/>
      <c r="AH94" s="565"/>
      <c r="AI94" s="565"/>
      <c r="AJ94" s="565"/>
      <c r="AK94" s="565"/>
      <c r="AL94" s="565"/>
      <c r="AM94" s="565"/>
      <c r="AN94" s="963"/>
      <c r="AO94" s="963"/>
      <c r="AP94" s="963"/>
    </row>
    <row r="95" spans="1:43" ht="21" customHeight="1">
      <c r="I95" s="952">
        <f t="shared" si="17"/>
        <v>1</v>
      </c>
      <c r="J95" s="941">
        <f t="shared" si="14"/>
        <v>2</v>
      </c>
      <c r="K95" s="1150">
        <f t="shared" si="18"/>
        <v>9</v>
      </c>
      <c r="L95" s="1044"/>
      <c r="M95" s="1044"/>
      <c r="N95" s="1052">
        <f t="shared" si="19"/>
        <v>0</v>
      </c>
      <c r="O95" s="1053"/>
      <c r="P95" s="1053"/>
      <c r="Q95" s="1054">
        <f t="shared" si="16"/>
        <v>0</v>
      </c>
      <c r="R95" s="1054">
        <f t="shared" si="16"/>
        <v>0</v>
      </c>
      <c r="S95" s="1047"/>
      <c r="T95" s="1048"/>
      <c r="U95" s="941">
        <f t="shared" si="15"/>
        <v>2</v>
      </c>
      <c r="V95" s="565"/>
      <c r="W95" s="565"/>
      <c r="X95" s="565"/>
      <c r="Y95" s="565"/>
      <c r="Z95" s="565"/>
      <c r="AA95" s="1067"/>
      <c r="AB95" s="565"/>
      <c r="AC95" s="565"/>
      <c r="AD95" s="565"/>
      <c r="AE95" s="1061"/>
      <c r="AF95" s="1061"/>
      <c r="AG95" s="1061"/>
      <c r="AH95" s="565"/>
      <c r="AI95" s="565"/>
      <c r="AJ95" s="565"/>
      <c r="AK95" s="565"/>
      <c r="AL95" s="565"/>
      <c r="AM95" s="565"/>
      <c r="AN95" s="963"/>
      <c r="AO95" s="963"/>
      <c r="AP95" s="963"/>
    </row>
    <row r="96" spans="1:43" ht="21" customHeight="1">
      <c r="I96" s="952">
        <f t="shared" si="17"/>
        <v>1</v>
      </c>
      <c r="J96" s="941">
        <f t="shared" si="14"/>
        <v>2</v>
      </c>
      <c r="K96" s="1150">
        <f t="shared" si="18"/>
        <v>10</v>
      </c>
      <c r="L96" s="1044"/>
      <c r="M96" s="1044"/>
      <c r="N96" s="1052">
        <f t="shared" si="19"/>
        <v>0</v>
      </c>
      <c r="O96" s="1053"/>
      <c r="P96" s="1053"/>
      <c r="Q96" s="1054">
        <f t="shared" si="16"/>
        <v>0</v>
      </c>
      <c r="R96" s="1054">
        <f t="shared" si="16"/>
        <v>0</v>
      </c>
      <c r="S96" s="1047"/>
      <c r="T96" s="1048"/>
      <c r="U96" s="941">
        <f t="shared" si="15"/>
        <v>2</v>
      </c>
      <c r="V96" s="565"/>
      <c r="W96" s="565"/>
      <c r="X96" s="565"/>
      <c r="Y96" s="565"/>
      <c r="Z96" s="565"/>
      <c r="AA96" s="1067"/>
      <c r="AB96" s="565"/>
      <c r="AC96" s="565"/>
      <c r="AD96" s="565"/>
      <c r="AE96" s="1061"/>
      <c r="AF96" s="1061"/>
      <c r="AG96" s="1061"/>
      <c r="AH96" s="565"/>
      <c r="AI96" s="565"/>
      <c r="AJ96" s="565"/>
      <c r="AK96" s="565"/>
      <c r="AL96" s="565"/>
      <c r="AM96" s="565"/>
      <c r="AN96" s="963"/>
      <c r="AO96" s="963"/>
      <c r="AP96" s="963"/>
    </row>
    <row r="97" spans="1:42" ht="21" customHeight="1">
      <c r="I97" s="952">
        <f t="shared" si="17"/>
        <v>1</v>
      </c>
      <c r="J97" s="941">
        <f t="shared" si="14"/>
        <v>2</v>
      </c>
      <c r="K97" s="1150">
        <f t="shared" si="18"/>
        <v>11</v>
      </c>
      <c r="L97" s="1044"/>
      <c r="M97" s="1044"/>
      <c r="N97" s="1052">
        <f t="shared" si="19"/>
        <v>0</v>
      </c>
      <c r="O97" s="1053"/>
      <c r="P97" s="1053"/>
      <c r="Q97" s="1054">
        <f t="shared" si="16"/>
        <v>0</v>
      </c>
      <c r="R97" s="1054">
        <f t="shared" si="16"/>
        <v>0</v>
      </c>
      <c r="S97" s="1047"/>
      <c r="T97" s="1048"/>
      <c r="U97" s="941">
        <f t="shared" si="15"/>
        <v>2</v>
      </c>
      <c r="V97" s="565"/>
      <c r="W97" s="565"/>
      <c r="X97" s="565"/>
      <c r="Y97" s="565"/>
      <c r="Z97" s="565"/>
      <c r="AA97" s="1067"/>
      <c r="AB97" s="565"/>
      <c r="AC97" s="565"/>
      <c r="AD97" s="565"/>
      <c r="AE97" s="1061"/>
      <c r="AF97" s="1061"/>
      <c r="AG97" s="1061"/>
      <c r="AH97" s="565"/>
      <c r="AI97" s="565"/>
      <c r="AJ97" s="565"/>
      <c r="AK97" s="565"/>
      <c r="AL97" s="565"/>
      <c r="AM97" s="565"/>
      <c r="AN97" s="963"/>
      <c r="AO97" s="963"/>
      <c r="AP97" s="963"/>
    </row>
    <row r="98" spans="1:42" ht="21" customHeight="1">
      <c r="I98" s="952">
        <f t="shared" si="17"/>
        <v>1</v>
      </c>
      <c r="J98" s="941">
        <f t="shared" si="14"/>
        <v>2</v>
      </c>
      <c r="K98" s="1150">
        <f t="shared" si="18"/>
        <v>12</v>
      </c>
      <c r="L98" s="1044"/>
      <c r="M98" s="1044"/>
      <c r="N98" s="1052">
        <f t="shared" si="19"/>
        <v>0</v>
      </c>
      <c r="O98" s="1053"/>
      <c r="P98" s="1053"/>
      <c r="Q98" s="1054">
        <f t="shared" si="16"/>
        <v>0</v>
      </c>
      <c r="R98" s="1054">
        <f t="shared" si="16"/>
        <v>0</v>
      </c>
      <c r="S98" s="1047"/>
      <c r="T98" s="1048"/>
      <c r="U98" s="941">
        <f t="shared" si="15"/>
        <v>2</v>
      </c>
      <c r="V98" s="565"/>
      <c r="W98" s="565"/>
      <c r="X98" s="565"/>
      <c r="Y98" s="565"/>
      <c r="Z98" s="565"/>
      <c r="AA98" s="1067"/>
      <c r="AB98" s="565"/>
      <c r="AC98" s="565"/>
      <c r="AD98" s="565"/>
      <c r="AE98" s="1061"/>
      <c r="AF98" s="1061"/>
      <c r="AG98" s="1061"/>
      <c r="AH98" s="565"/>
      <c r="AI98" s="565"/>
      <c r="AJ98" s="565"/>
      <c r="AK98" s="565"/>
      <c r="AL98" s="565"/>
      <c r="AM98" s="565"/>
      <c r="AN98" s="963"/>
      <c r="AO98" s="963"/>
      <c r="AP98" s="963"/>
    </row>
    <row r="99" spans="1:42" ht="21" customHeight="1">
      <c r="I99" s="952">
        <f t="shared" si="17"/>
        <v>1</v>
      </c>
      <c r="J99" s="941">
        <f t="shared" si="14"/>
        <v>2</v>
      </c>
      <c r="K99" s="1150">
        <f t="shared" si="18"/>
        <v>13</v>
      </c>
      <c r="L99" s="1044"/>
      <c r="M99" s="1044"/>
      <c r="N99" s="1052">
        <f t="shared" si="19"/>
        <v>0</v>
      </c>
      <c r="O99" s="1053"/>
      <c r="P99" s="1053"/>
      <c r="Q99" s="1054">
        <f t="shared" si="16"/>
        <v>0</v>
      </c>
      <c r="R99" s="1054">
        <f t="shared" si="16"/>
        <v>0</v>
      </c>
      <c r="S99" s="1047"/>
      <c r="T99" s="1048"/>
      <c r="U99" s="941">
        <f t="shared" si="15"/>
        <v>2</v>
      </c>
      <c r="V99" s="565"/>
      <c r="W99" s="565"/>
      <c r="X99" s="565"/>
      <c r="Y99" s="565"/>
      <c r="Z99" s="565"/>
      <c r="AA99" s="1067"/>
      <c r="AB99" s="565"/>
      <c r="AC99" s="565"/>
      <c r="AD99" s="565"/>
      <c r="AE99" s="1061"/>
      <c r="AF99" s="1061"/>
      <c r="AG99" s="1061"/>
      <c r="AH99" s="565"/>
      <c r="AI99" s="565"/>
      <c r="AJ99" s="565"/>
      <c r="AK99" s="565"/>
      <c r="AL99" s="565"/>
      <c r="AM99" s="565"/>
      <c r="AN99" s="963"/>
      <c r="AO99" s="963"/>
      <c r="AP99" s="963"/>
    </row>
    <row r="100" spans="1:42" ht="21" customHeight="1" thickBot="1">
      <c r="I100" s="952">
        <f t="shared" si="17"/>
        <v>1</v>
      </c>
      <c r="J100" s="941">
        <f t="shared" si="14"/>
        <v>2</v>
      </c>
      <c r="K100" s="1068">
        <f t="shared" si="18"/>
        <v>14</v>
      </c>
      <c r="L100" s="1000"/>
      <c r="M100" s="1000"/>
      <c r="N100" s="1069">
        <f t="shared" si="19"/>
        <v>0</v>
      </c>
      <c r="O100" s="1070"/>
      <c r="P100" s="1070"/>
      <c r="Q100" s="1071">
        <f t="shared" si="16"/>
        <v>0</v>
      </c>
      <c r="R100" s="1071">
        <f t="shared" si="16"/>
        <v>0</v>
      </c>
      <c r="S100" s="1072"/>
      <c r="T100" s="1073"/>
      <c r="U100" s="941">
        <f t="shared" si="15"/>
        <v>2</v>
      </c>
      <c r="V100" s="565"/>
      <c r="W100" s="565"/>
      <c r="X100" s="565"/>
      <c r="Y100" s="565"/>
      <c r="Z100" s="565"/>
      <c r="AA100" s="1067"/>
      <c r="AB100" s="565"/>
      <c r="AC100" s="565"/>
      <c r="AD100" s="565"/>
      <c r="AE100" s="1061"/>
      <c r="AF100" s="1061"/>
      <c r="AG100" s="1061"/>
      <c r="AH100" s="565"/>
      <c r="AI100" s="565"/>
      <c r="AJ100" s="565"/>
      <c r="AK100" s="565"/>
      <c r="AL100" s="565"/>
      <c r="AM100" s="565"/>
      <c r="AN100" s="963"/>
      <c r="AO100" s="963"/>
      <c r="AP100" s="963"/>
    </row>
    <row r="101" spans="1:42" s="253" customFormat="1" ht="21" hidden="1" customHeight="1">
      <c r="A101" s="252"/>
      <c r="B101" s="252"/>
      <c r="C101" s="252"/>
      <c r="D101" s="252"/>
      <c r="E101" s="252"/>
      <c r="F101" s="252"/>
      <c r="G101" s="252"/>
      <c r="I101" s="265">
        <f>IF((O$103+P$103)&gt;0,1,0)</f>
        <v>0</v>
      </c>
      <c r="J101" s="255">
        <f t="shared" si="14"/>
        <v>2</v>
      </c>
      <c r="K101" s="2439" t="s">
        <v>942</v>
      </c>
      <c r="L101" s="2441" t="s">
        <v>943</v>
      </c>
      <c r="M101" s="2443" t="s">
        <v>944</v>
      </c>
      <c r="N101" s="2443" t="s">
        <v>945</v>
      </c>
      <c r="O101" s="2445" t="s">
        <v>946</v>
      </c>
      <c r="P101" s="2445"/>
      <c r="Q101" s="2445" t="s">
        <v>947</v>
      </c>
      <c r="R101" s="2445"/>
      <c r="S101" s="2446" t="s">
        <v>948</v>
      </c>
      <c r="T101" s="2448" t="s">
        <v>1162</v>
      </c>
      <c r="U101" s="255">
        <f t="shared" si="15"/>
        <v>2</v>
      </c>
      <c r="V101" s="169"/>
      <c r="W101" s="169"/>
      <c r="X101" s="169"/>
      <c r="Y101" s="169"/>
      <c r="Z101" s="169"/>
      <c r="AA101" s="378"/>
      <c r="AB101" s="169"/>
      <c r="AC101" s="169"/>
      <c r="AD101" s="169"/>
      <c r="AE101" s="371"/>
      <c r="AF101" s="371"/>
      <c r="AG101" s="371"/>
      <c r="AH101" s="169"/>
      <c r="AI101" s="169"/>
      <c r="AJ101" s="169"/>
      <c r="AK101" s="169"/>
      <c r="AL101" s="169"/>
      <c r="AM101" s="169"/>
      <c r="AN101" s="176"/>
      <c r="AO101" s="176"/>
      <c r="AP101" s="176"/>
    </row>
    <row r="102" spans="1:42" s="253" customFormat="1" ht="21" hidden="1" customHeight="1">
      <c r="A102" s="252"/>
      <c r="B102" s="252"/>
      <c r="C102" s="252"/>
      <c r="D102" s="252"/>
      <c r="E102" s="252"/>
      <c r="F102" s="252"/>
      <c r="G102" s="252"/>
      <c r="I102" s="265">
        <f t="shared" ref="I102:I125" si="20">IF((O$103+P$103)&gt;0,1,0)</f>
        <v>0</v>
      </c>
      <c r="J102" s="255">
        <f t="shared" si="14"/>
        <v>2</v>
      </c>
      <c r="K102" s="2440"/>
      <c r="L102" s="2442"/>
      <c r="M102" s="2444"/>
      <c r="N102" s="2444"/>
      <c r="O102" s="1146" t="s">
        <v>786</v>
      </c>
      <c r="P102" s="335" t="s">
        <v>787</v>
      </c>
      <c r="Q102" s="335" t="s">
        <v>786</v>
      </c>
      <c r="R102" s="336" t="s">
        <v>787</v>
      </c>
      <c r="S102" s="2447"/>
      <c r="T102" s="2449"/>
      <c r="U102" s="255">
        <f t="shared" si="15"/>
        <v>2</v>
      </c>
      <c r="V102" s="169"/>
      <c r="W102" s="169"/>
      <c r="X102" s="169"/>
      <c r="Y102" s="169"/>
      <c r="Z102" s="169"/>
      <c r="AA102" s="378"/>
      <c r="AB102" s="169"/>
      <c r="AC102" s="169"/>
      <c r="AD102" s="169"/>
      <c r="AE102" s="371"/>
      <c r="AF102" s="371"/>
      <c r="AG102" s="371"/>
      <c r="AH102" s="169"/>
      <c r="AI102" s="169"/>
      <c r="AJ102" s="169"/>
      <c r="AK102" s="169"/>
      <c r="AL102" s="169"/>
      <c r="AM102" s="169"/>
      <c r="AN102" s="176"/>
      <c r="AO102" s="176"/>
      <c r="AP102" s="176"/>
    </row>
    <row r="103" spans="1:42" s="253" customFormat="1" ht="21" hidden="1" customHeight="1">
      <c r="A103" s="252"/>
      <c r="B103" s="252"/>
      <c r="C103" s="252"/>
      <c r="D103" s="252"/>
      <c r="E103" s="252"/>
      <c r="F103" s="252"/>
      <c r="G103" s="252"/>
      <c r="I103" s="265">
        <f t="shared" si="20"/>
        <v>0</v>
      </c>
      <c r="J103" s="255">
        <f t="shared" si="14"/>
        <v>2</v>
      </c>
      <c r="K103" s="1144">
        <f>+K25+1</f>
        <v>15</v>
      </c>
      <c r="L103" s="356"/>
      <c r="M103" s="356"/>
      <c r="N103" s="357">
        <f t="shared" si="19"/>
        <v>0</v>
      </c>
      <c r="O103" s="358">
        <v>0</v>
      </c>
      <c r="P103" s="358"/>
      <c r="Q103" s="359">
        <f t="shared" ref="Q103:R150" si="21">ROUND(O103*50,0)</f>
        <v>0</v>
      </c>
      <c r="R103" s="359">
        <f t="shared" si="21"/>
        <v>0</v>
      </c>
      <c r="S103" s="360"/>
      <c r="T103" s="361"/>
      <c r="U103" s="255">
        <f t="shared" si="15"/>
        <v>2</v>
      </c>
      <c r="V103" s="169"/>
      <c r="W103" s="169"/>
      <c r="X103" s="169"/>
      <c r="Y103" s="169"/>
      <c r="Z103" s="169"/>
      <c r="AA103" s="378"/>
      <c r="AB103" s="169"/>
      <c r="AC103" s="169"/>
      <c r="AD103" s="169"/>
      <c r="AE103" s="371"/>
      <c r="AF103" s="371"/>
      <c r="AG103" s="371"/>
      <c r="AH103" s="169"/>
      <c r="AI103" s="169"/>
      <c r="AJ103" s="169"/>
      <c r="AK103" s="169"/>
      <c r="AL103" s="169"/>
      <c r="AM103" s="169"/>
      <c r="AN103" s="176"/>
      <c r="AO103" s="176"/>
      <c r="AP103" s="176"/>
    </row>
    <row r="104" spans="1:42" s="253" customFormat="1" ht="21" hidden="1" customHeight="1">
      <c r="A104" s="252"/>
      <c r="B104" s="252"/>
      <c r="C104" s="252"/>
      <c r="D104" s="252"/>
      <c r="E104" s="252"/>
      <c r="F104" s="252"/>
      <c r="G104" s="252"/>
      <c r="I104" s="265">
        <f t="shared" si="20"/>
        <v>0</v>
      </c>
      <c r="J104" s="255">
        <f t="shared" si="14"/>
        <v>2</v>
      </c>
      <c r="K104" s="1144">
        <f t="shared" ref="K104:K125" si="22">+K103+1</f>
        <v>16</v>
      </c>
      <c r="L104" s="356"/>
      <c r="M104" s="356"/>
      <c r="N104" s="357">
        <f t="shared" si="19"/>
        <v>0</v>
      </c>
      <c r="O104" s="358"/>
      <c r="P104" s="358"/>
      <c r="Q104" s="359">
        <f t="shared" si="21"/>
        <v>0</v>
      </c>
      <c r="R104" s="359">
        <f t="shared" si="21"/>
        <v>0</v>
      </c>
      <c r="S104" s="360"/>
      <c r="T104" s="361"/>
      <c r="U104" s="255">
        <f t="shared" si="15"/>
        <v>2</v>
      </c>
      <c r="V104" s="169"/>
      <c r="W104" s="169"/>
      <c r="X104" s="169"/>
      <c r="Y104" s="169"/>
      <c r="Z104" s="169"/>
      <c r="AA104" s="378"/>
      <c r="AB104" s="169"/>
      <c r="AC104" s="169"/>
      <c r="AD104" s="169"/>
      <c r="AE104" s="371"/>
      <c r="AF104" s="371"/>
      <c r="AG104" s="371"/>
      <c r="AH104" s="169"/>
      <c r="AI104" s="169"/>
      <c r="AJ104" s="169"/>
      <c r="AK104" s="169"/>
      <c r="AL104" s="169"/>
      <c r="AM104" s="169"/>
      <c r="AN104" s="176"/>
      <c r="AO104" s="176"/>
      <c r="AP104" s="176"/>
    </row>
    <row r="105" spans="1:42" s="253" customFormat="1" ht="21" hidden="1" customHeight="1">
      <c r="A105" s="252"/>
      <c r="B105" s="252"/>
      <c r="C105" s="252"/>
      <c r="D105" s="252"/>
      <c r="E105" s="252"/>
      <c r="F105" s="252"/>
      <c r="G105" s="252"/>
      <c r="I105" s="265">
        <f t="shared" si="20"/>
        <v>0</v>
      </c>
      <c r="J105" s="255">
        <f t="shared" si="14"/>
        <v>2</v>
      </c>
      <c r="K105" s="1144">
        <f t="shared" si="22"/>
        <v>17</v>
      </c>
      <c r="L105" s="356"/>
      <c r="M105" s="356"/>
      <c r="N105" s="357">
        <f t="shared" si="19"/>
        <v>0</v>
      </c>
      <c r="O105" s="358">
        <v>0</v>
      </c>
      <c r="P105" s="358"/>
      <c r="Q105" s="359">
        <f t="shared" si="21"/>
        <v>0</v>
      </c>
      <c r="R105" s="359">
        <f t="shared" si="21"/>
        <v>0</v>
      </c>
      <c r="S105" s="360"/>
      <c r="T105" s="361"/>
      <c r="U105" s="255">
        <f t="shared" si="15"/>
        <v>2</v>
      </c>
      <c r="V105" s="169"/>
      <c r="W105" s="169"/>
      <c r="X105" s="169"/>
      <c r="Y105" s="169"/>
      <c r="Z105" s="169"/>
      <c r="AA105" s="378"/>
      <c r="AB105" s="169"/>
      <c r="AC105" s="169"/>
      <c r="AD105" s="169"/>
      <c r="AE105" s="371"/>
      <c r="AF105" s="371"/>
      <c r="AG105" s="371"/>
      <c r="AH105" s="169"/>
      <c r="AI105" s="169"/>
      <c r="AJ105" s="169"/>
      <c r="AK105" s="169"/>
      <c r="AL105" s="169"/>
      <c r="AM105" s="169"/>
      <c r="AN105" s="176"/>
      <c r="AO105" s="176"/>
      <c r="AP105" s="176"/>
    </row>
    <row r="106" spans="1:42" s="253" customFormat="1" ht="21" hidden="1" customHeight="1">
      <c r="A106" s="252"/>
      <c r="B106" s="252"/>
      <c r="C106" s="252"/>
      <c r="D106" s="252"/>
      <c r="E106" s="252"/>
      <c r="F106" s="252"/>
      <c r="G106" s="252"/>
      <c r="I106" s="265">
        <f t="shared" si="20"/>
        <v>0</v>
      </c>
      <c r="J106" s="255">
        <f t="shared" si="14"/>
        <v>2</v>
      </c>
      <c r="K106" s="1144">
        <f t="shared" si="22"/>
        <v>18</v>
      </c>
      <c r="L106" s="356"/>
      <c r="M106" s="356"/>
      <c r="N106" s="357">
        <f t="shared" si="19"/>
        <v>0</v>
      </c>
      <c r="O106" s="358"/>
      <c r="P106" s="358"/>
      <c r="Q106" s="359">
        <f t="shared" si="21"/>
        <v>0</v>
      </c>
      <c r="R106" s="359">
        <f t="shared" si="21"/>
        <v>0</v>
      </c>
      <c r="S106" s="360"/>
      <c r="T106" s="361"/>
      <c r="U106" s="255">
        <f t="shared" si="15"/>
        <v>2</v>
      </c>
      <c r="V106" s="169"/>
      <c r="W106" s="169"/>
      <c r="X106" s="169"/>
      <c r="Y106" s="169"/>
      <c r="Z106" s="169"/>
      <c r="AA106" s="378"/>
      <c r="AB106" s="169"/>
      <c r="AC106" s="169"/>
      <c r="AD106" s="169"/>
      <c r="AE106" s="371"/>
      <c r="AF106" s="371"/>
      <c r="AG106" s="371"/>
      <c r="AH106" s="169"/>
      <c r="AI106" s="169"/>
      <c r="AJ106" s="169"/>
      <c r="AK106" s="169"/>
      <c r="AL106" s="169"/>
      <c r="AM106" s="169"/>
      <c r="AN106" s="176"/>
      <c r="AO106" s="176"/>
      <c r="AP106" s="176"/>
    </row>
    <row r="107" spans="1:42" s="253" customFormat="1" ht="21" hidden="1" customHeight="1">
      <c r="A107" s="252"/>
      <c r="B107" s="252"/>
      <c r="C107" s="252"/>
      <c r="D107" s="252"/>
      <c r="E107" s="252"/>
      <c r="F107" s="252"/>
      <c r="G107" s="252"/>
      <c r="I107" s="265">
        <f t="shared" si="20"/>
        <v>0</v>
      </c>
      <c r="J107" s="255">
        <f t="shared" si="14"/>
        <v>2</v>
      </c>
      <c r="K107" s="1144">
        <f t="shared" si="22"/>
        <v>19</v>
      </c>
      <c r="L107" s="356"/>
      <c r="M107" s="356"/>
      <c r="N107" s="357">
        <f t="shared" si="19"/>
        <v>0</v>
      </c>
      <c r="O107" s="358"/>
      <c r="P107" s="358"/>
      <c r="Q107" s="359">
        <f t="shared" si="21"/>
        <v>0</v>
      </c>
      <c r="R107" s="359">
        <f t="shared" si="21"/>
        <v>0</v>
      </c>
      <c r="S107" s="360"/>
      <c r="T107" s="361"/>
      <c r="U107" s="255">
        <f t="shared" si="15"/>
        <v>2</v>
      </c>
      <c r="V107" s="169"/>
      <c r="W107" s="169"/>
      <c r="X107" s="169"/>
      <c r="Y107" s="169"/>
      <c r="Z107" s="169"/>
      <c r="AA107" s="378"/>
      <c r="AB107" s="169"/>
      <c r="AC107" s="169"/>
      <c r="AD107" s="169"/>
      <c r="AE107" s="371"/>
      <c r="AF107" s="371"/>
      <c r="AG107" s="371"/>
      <c r="AH107" s="169"/>
      <c r="AI107" s="169"/>
      <c r="AJ107" s="169"/>
      <c r="AK107" s="169"/>
      <c r="AL107" s="169"/>
      <c r="AM107" s="169"/>
      <c r="AN107" s="176"/>
      <c r="AO107" s="176"/>
      <c r="AP107" s="176"/>
    </row>
    <row r="108" spans="1:42" s="253" customFormat="1" ht="21" hidden="1" customHeight="1">
      <c r="A108" s="252"/>
      <c r="B108" s="252"/>
      <c r="C108" s="252"/>
      <c r="D108" s="252"/>
      <c r="E108" s="252"/>
      <c r="F108" s="252"/>
      <c r="G108" s="252"/>
      <c r="I108" s="265">
        <f t="shared" si="20"/>
        <v>0</v>
      </c>
      <c r="J108" s="255">
        <f t="shared" si="14"/>
        <v>2</v>
      </c>
      <c r="K108" s="1144">
        <f t="shared" si="22"/>
        <v>20</v>
      </c>
      <c r="L108" s="356"/>
      <c r="M108" s="356"/>
      <c r="N108" s="357">
        <f t="shared" si="19"/>
        <v>0</v>
      </c>
      <c r="O108" s="358"/>
      <c r="P108" s="358"/>
      <c r="Q108" s="359">
        <f t="shared" si="21"/>
        <v>0</v>
      </c>
      <c r="R108" s="359">
        <f t="shared" si="21"/>
        <v>0</v>
      </c>
      <c r="S108" s="360"/>
      <c r="T108" s="361"/>
      <c r="U108" s="255">
        <f t="shared" si="15"/>
        <v>2</v>
      </c>
      <c r="V108" s="169"/>
      <c r="W108" s="169"/>
      <c r="X108" s="169"/>
      <c r="Y108" s="169"/>
      <c r="Z108" s="169"/>
      <c r="AA108" s="378"/>
      <c r="AB108" s="169"/>
      <c r="AC108" s="169"/>
      <c r="AD108" s="169"/>
      <c r="AE108" s="371"/>
      <c r="AF108" s="371"/>
      <c r="AG108" s="371"/>
      <c r="AH108" s="169"/>
      <c r="AI108" s="169"/>
      <c r="AJ108" s="169"/>
      <c r="AK108" s="169"/>
      <c r="AL108" s="169"/>
      <c r="AM108" s="169"/>
      <c r="AN108" s="176"/>
      <c r="AO108" s="176"/>
      <c r="AP108" s="176"/>
    </row>
    <row r="109" spans="1:42" s="253" customFormat="1" ht="21" hidden="1" customHeight="1">
      <c r="A109" s="252"/>
      <c r="B109" s="252"/>
      <c r="C109" s="252"/>
      <c r="D109" s="252"/>
      <c r="E109" s="252"/>
      <c r="F109" s="252"/>
      <c r="G109" s="252"/>
      <c r="I109" s="265">
        <f t="shared" si="20"/>
        <v>0</v>
      </c>
      <c r="J109" s="255">
        <f t="shared" si="14"/>
        <v>2</v>
      </c>
      <c r="K109" s="1144">
        <f t="shared" si="22"/>
        <v>21</v>
      </c>
      <c r="L109" s="356"/>
      <c r="M109" s="356"/>
      <c r="N109" s="357">
        <f t="shared" si="19"/>
        <v>0</v>
      </c>
      <c r="O109" s="358"/>
      <c r="P109" s="358"/>
      <c r="Q109" s="359">
        <f t="shared" si="21"/>
        <v>0</v>
      </c>
      <c r="R109" s="359">
        <f t="shared" si="21"/>
        <v>0</v>
      </c>
      <c r="S109" s="360"/>
      <c r="T109" s="361"/>
      <c r="U109" s="255">
        <f t="shared" si="15"/>
        <v>2</v>
      </c>
      <c r="V109" s="169"/>
      <c r="W109" s="169"/>
      <c r="X109" s="169"/>
      <c r="Y109" s="169"/>
      <c r="Z109" s="169"/>
      <c r="AA109" s="378"/>
      <c r="AB109" s="169"/>
      <c r="AC109" s="169"/>
      <c r="AD109" s="169"/>
      <c r="AE109" s="371"/>
      <c r="AF109" s="371"/>
      <c r="AG109" s="371"/>
      <c r="AH109" s="169"/>
      <c r="AI109" s="169"/>
      <c r="AJ109" s="169"/>
      <c r="AK109" s="169"/>
      <c r="AL109" s="169"/>
      <c r="AM109" s="169"/>
      <c r="AN109" s="176"/>
      <c r="AO109" s="176"/>
      <c r="AP109" s="176"/>
    </row>
    <row r="110" spans="1:42" s="253" customFormat="1" ht="21" hidden="1" customHeight="1">
      <c r="A110" s="252"/>
      <c r="B110" s="252"/>
      <c r="C110" s="252"/>
      <c r="D110" s="252"/>
      <c r="E110" s="252"/>
      <c r="F110" s="252"/>
      <c r="G110" s="252"/>
      <c r="I110" s="265">
        <f t="shared" si="20"/>
        <v>0</v>
      </c>
      <c r="J110" s="255">
        <f t="shared" si="14"/>
        <v>2</v>
      </c>
      <c r="K110" s="1144">
        <f t="shared" si="22"/>
        <v>22</v>
      </c>
      <c r="L110" s="356"/>
      <c r="M110" s="356"/>
      <c r="N110" s="357">
        <f t="shared" si="19"/>
        <v>0</v>
      </c>
      <c r="O110" s="358"/>
      <c r="P110" s="358"/>
      <c r="Q110" s="359">
        <f t="shared" si="21"/>
        <v>0</v>
      </c>
      <c r="R110" s="359">
        <f t="shared" si="21"/>
        <v>0</v>
      </c>
      <c r="S110" s="360"/>
      <c r="T110" s="361"/>
      <c r="U110" s="255">
        <f t="shared" si="15"/>
        <v>2</v>
      </c>
      <c r="V110" s="169"/>
      <c r="W110" s="169"/>
      <c r="X110" s="169"/>
      <c r="Y110" s="169"/>
      <c r="Z110" s="169"/>
      <c r="AA110" s="378"/>
      <c r="AB110" s="169"/>
      <c r="AC110" s="169"/>
      <c r="AD110" s="169"/>
      <c r="AE110" s="371"/>
      <c r="AF110" s="371"/>
      <c r="AG110" s="371"/>
      <c r="AH110" s="169"/>
      <c r="AI110" s="169"/>
      <c r="AJ110" s="169"/>
      <c r="AK110" s="169"/>
      <c r="AL110" s="169"/>
      <c r="AM110" s="169"/>
      <c r="AN110" s="176"/>
      <c r="AO110" s="176"/>
      <c r="AP110" s="176"/>
    </row>
    <row r="111" spans="1:42" s="253" customFormat="1" ht="21" hidden="1" customHeight="1">
      <c r="A111" s="252"/>
      <c r="B111" s="252"/>
      <c r="C111" s="252"/>
      <c r="D111" s="252"/>
      <c r="E111" s="252"/>
      <c r="F111" s="252"/>
      <c r="G111" s="252"/>
      <c r="I111" s="265">
        <f t="shared" si="20"/>
        <v>0</v>
      </c>
      <c r="J111" s="255">
        <f t="shared" si="14"/>
        <v>2</v>
      </c>
      <c r="K111" s="1144">
        <f t="shared" si="22"/>
        <v>23</v>
      </c>
      <c r="L111" s="356"/>
      <c r="M111" s="356"/>
      <c r="N111" s="357">
        <f t="shared" si="19"/>
        <v>0</v>
      </c>
      <c r="O111" s="358"/>
      <c r="P111" s="358"/>
      <c r="Q111" s="359">
        <f t="shared" si="21"/>
        <v>0</v>
      </c>
      <c r="R111" s="359">
        <f t="shared" si="21"/>
        <v>0</v>
      </c>
      <c r="S111" s="360"/>
      <c r="T111" s="361"/>
      <c r="U111" s="255">
        <f t="shared" si="15"/>
        <v>2</v>
      </c>
      <c r="V111" s="169"/>
      <c r="W111" s="169"/>
      <c r="X111" s="169"/>
      <c r="Y111" s="169"/>
      <c r="Z111" s="169"/>
      <c r="AA111" s="378"/>
      <c r="AB111" s="169"/>
      <c r="AC111" s="169"/>
      <c r="AD111" s="169"/>
      <c r="AE111" s="371"/>
      <c r="AF111" s="371"/>
      <c r="AG111" s="371"/>
      <c r="AH111" s="169"/>
      <c r="AI111" s="169"/>
      <c r="AJ111" s="169"/>
      <c r="AK111" s="169"/>
      <c r="AL111" s="169"/>
      <c r="AM111" s="169"/>
      <c r="AN111" s="176"/>
      <c r="AO111" s="176"/>
      <c r="AP111" s="176"/>
    </row>
    <row r="112" spans="1:42" s="253" customFormat="1" ht="21" hidden="1" customHeight="1">
      <c r="A112" s="252"/>
      <c r="B112" s="252"/>
      <c r="C112" s="252"/>
      <c r="D112" s="252"/>
      <c r="E112" s="252"/>
      <c r="F112" s="252"/>
      <c r="G112" s="252"/>
      <c r="I112" s="265">
        <f t="shared" si="20"/>
        <v>0</v>
      </c>
      <c r="J112" s="255">
        <f t="shared" si="14"/>
        <v>2</v>
      </c>
      <c r="K112" s="1144">
        <f t="shared" si="22"/>
        <v>24</v>
      </c>
      <c r="L112" s="356"/>
      <c r="M112" s="356"/>
      <c r="N112" s="357">
        <f t="shared" si="19"/>
        <v>0</v>
      </c>
      <c r="O112" s="358"/>
      <c r="P112" s="358"/>
      <c r="Q112" s="359">
        <f t="shared" si="21"/>
        <v>0</v>
      </c>
      <c r="R112" s="359">
        <f t="shared" si="21"/>
        <v>0</v>
      </c>
      <c r="S112" s="360"/>
      <c r="T112" s="361"/>
      <c r="U112" s="255">
        <f t="shared" si="15"/>
        <v>2</v>
      </c>
      <c r="V112" s="169"/>
      <c r="W112" s="169"/>
      <c r="X112" s="169"/>
      <c r="Y112" s="169"/>
      <c r="Z112" s="169"/>
      <c r="AA112" s="378"/>
      <c r="AB112" s="169"/>
      <c r="AC112" s="169"/>
      <c r="AD112" s="169"/>
      <c r="AE112" s="371"/>
      <c r="AF112" s="371"/>
      <c r="AG112" s="371"/>
      <c r="AH112" s="169"/>
      <c r="AI112" s="169"/>
      <c r="AJ112" s="169"/>
      <c r="AK112" s="169"/>
      <c r="AL112" s="169"/>
      <c r="AM112" s="169"/>
      <c r="AN112" s="176"/>
      <c r="AO112" s="176"/>
      <c r="AP112" s="176"/>
    </row>
    <row r="113" spans="1:42" s="253" customFormat="1" ht="21" hidden="1" customHeight="1">
      <c r="A113" s="252"/>
      <c r="B113" s="252"/>
      <c r="C113" s="252"/>
      <c r="D113" s="252"/>
      <c r="E113" s="252"/>
      <c r="F113" s="252"/>
      <c r="G113" s="252"/>
      <c r="I113" s="265">
        <f t="shared" si="20"/>
        <v>0</v>
      </c>
      <c r="J113" s="255">
        <f t="shared" si="14"/>
        <v>2</v>
      </c>
      <c r="K113" s="1144">
        <f t="shared" si="22"/>
        <v>25</v>
      </c>
      <c r="L113" s="356"/>
      <c r="M113" s="356"/>
      <c r="N113" s="357">
        <f t="shared" si="19"/>
        <v>0</v>
      </c>
      <c r="O113" s="358"/>
      <c r="P113" s="358"/>
      <c r="Q113" s="359">
        <f t="shared" si="21"/>
        <v>0</v>
      </c>
      <c r="R113" s="359">
        <f t="shared" si="21"/>
        <v>0</v>
      </c>
      <c r="S113" s="360"/>
      <c r="T113" s="361"/>
      <c r="U113" s="255">
        <f t="shared" si="15"/>
        <v>2</v>
      </c>
      <c r="V113" s="169"/>
      <c r="W113" s="169"/>
      <c r="X113" s="169"/>
      <c r="Y113" s="169"/>
      <c r="Z113" s="169"/>
      <c r="AA113" s="378"/>
      <c r="AB113" s="169"/>
      <c r="AC113" s="169"/>
      <c r="AD113" s="169"/>
      <c r="AE113" s="371"/>
      <c r="AF113" s="371"/>
      <c r="AG113" s="371"/>
      <c r="AH113" s="169"/>
      <c r="AI113" s="169"/>
      <c r="AJ113" s="169"/>
      <c r="AK113" s="169"/>
      <c r="AL113" s="169"/>
      <c r="AM113" s="169"/>
      <c r="AN113" s="176"/>
      <c r="AO113" s="176"/>
      <c r="AP113" s="176"/>
    </row>
    <row r="114" spans="1:42" s="253" customFormat="1" ht="21" hidden="1" customHeight="1">
      <c r="A114" s="252"/>
      <c r="B114" s="252"/>
      <c r="C114" s="252"/>
      <c r="D114" s="252"/>
      <c r="E114" s="252"/>
      <c r="F114" s="252"/>
      <c r="G114" s="252"/>
      <c r="I114" s="265">
        <f t="shared" si="20"/>
        <v>0</v>
      </c>
      <c r="J114" s="255">
        <f t="shared" si="14"/>
        <v>2</v>
      </c>
      <c r="K114" s="1144">
        <f t="shared" si="22"/>
        <v>26</v>
      </c>
      <c r="L114" s="356"/>
      <c r="M114" s="356"/>
      <c r="N114" s="357">
        <f t="shared" si="19"/>
        <v>0</v>
      </c>
      <c r="O114" s="358"/>
      <c r="P114" s="358"/>
      <c r="Q114" s="359">
        <f t="shared" si="21"/>
        <v>0</v>
      </c>
      <c r="R114" s="359">
        <f t="shared" si="21"/>
        <v>0</v>
      </c>
      <c r="S114" s="360"/>
      <c r="T114" s="361"/>
      <c r="U114" s="255">
        <f t="shared" si="15"/>
        <v>2</v>
      </c>
      <c r="V114" s="169"/>
      <c r="W114" s="169"/>
      <c r="X114" s="169"/>
      <c r="Y114" s="169"/>
      <c r="Z114" s="169"/>
      <c r="AA114" s="378"/>
      <c r="AB114" s="169"/>
      <c r="AC114" s="169"/>
      <c r="AD114" s="169"/>
      <c r="AE114" s="371"/>
      <c r="AF114" s="371"/>
      <c r="AG114" s="371"/>
      <c r="AH114" s="169"/>
      <c r="AI114" s="169"/>
      <c r="AJ114" s="169"/>
      <c r="AK114" s="169"/>
      <c r="AL114" s="169"/>
      <c r="AM114" s="169"/>
      <c r="AN114" s="176"/>
      <c r="AO114" s="176"/>
      <c r="AP114" s="176"/>
    </row>
    <row r="115" spans="1:42" s="253" customFormat="1" ht="21" hidden="1" customHeight="1">
      <c r="A115" s="252"/>
      <c r="B115" s="252"/>
      <c r="C115" s="252"/>
      <c r="D115" s="252"/>
      <c r="E115" s="252"/>
      <c r="F115" s="252"/>
      <c r="G115" s="252"/>
      <c r="I115" s="265">
        <f t="shared" si="20"/>
        <v>0</v>
      </c>
      <c r="J115" s="255">
        <f t="shared" si="14"/>
        <v>2</v>
      </c>
      <c r="K115" s="1144">
        <f t="shared" si="22"/>
        <v>27</v>
      </c>
      <c r="L115" s="356"/>
      <c r="M115" s="356"/>
      <c r="N115" s="357">
        <f t="shared" si="19"/>
        <v>0</v>
      </c>
      <c r="O115" s="358"/>
      <c r="P115" s="358"/>
      <c r="Q115" s="359">
        <f t="shared" si="21"/>
        <v>0</v>
      </c>
      <c r="R115" s="359">
        <f t="shared" si="21"/>
        <v>0</v>
      </c>
      <c r="S115" s="360"/>
      <c r="T115" s="361"/>
      <c r="U115" s="255">
        <f t="shared" si="15"/>
        <v>2</v>
      </c>
      <c r="V115" s="169"/>
      <c r="W115" s="169"/>
      <c r="X115" s="169"/>
      <c r="Y115" s="169"/>
      <c r="Z115" s="169"/>
      <c r="AA115" s="378"/>
      <c r="AB115" s="169"/>
      <c r="AC115" s="169"/>
      <c r="AD115" s="169"/>
      <c r="AE115" s="371"/>
      <c r="AF115" s="371"/>
      <c r="AG115" s="371"/>
      <c r="AH115" s="169"/>
      <c r="AI115" s="169"/>
      <c r="AJ115" s="169"/>
      <c r="AK115" s="169"/>
      <c r="AL115" s="169"/>
      <c r="AM115" s="169"/>
      <c r="AN115" s="176"/>
      <c r="AO115" s="176"/>
      <c r="AP115" s="176"/>
    </row>
    <row r="116" spans="1:42" s="253" customFormat="1" ht="21" hidden="1" customHeight="1">
      <c r="A116" s="252"/>
      <c r="B116" s="252"/>
      <c r="C116" s="252"/>
      <c r="D116" s="252"/>
      <c r="E116" s="252"/>
      <c r="F116" s="252"/>
      <c r="G116" s="252"/>
      <c r="I116" s="265">
        <f t="shared" si="20"/>
        <v>0</v>
      </c>
      <c r="J116" s="255">
        <f t="shared" si="14"/>
        <v>2</v>
      </c>
      <c r="K116" s="1144">
        <f t="shared" si="22"/>
        <v>28</v>
      </c>
      <c r="L116" s="356"/>
      <c r="M116" s="356"/>
      <c r="N116" s="357">
        <f t="shared" si="19"/>
        <v>0</v>
      </c>
      <c r="O116" s="358"/>
      <c r="P116" s="358"/>
      <c r="Q116" s="359">
        <f t="shared" si="21"/>
        <v>0</v>
      </c>
      <c r="R116" s="359">
        <f t="shared" si="21"/>
        <v>0</v>
      </c>
      <c r="S116" s="360"/>
      <c r="T116" s="361"/>
      <c r="U116" s="255">
        <f t="shared" si="15"/>
        <v>2</v>
      </c>
      <c r="V116" s="169"/>
      <c r="W116" s="169"/>
      <c r="X116" s="169"/>
      <c r="Y116" s="169"/>
      <c r="Z116" s="169"/>
      <c r="AA116" s="378"/>
      <c r="AB116" s="169"/>
      <c r="AC116" s="169"/>
      <c r="AD116" s="169"/>
      <c r="AE116" s="371"/>
      <c r="AF116" s="371"/>
      <c r="AG116" s="371"/>
      <c r="AH116" s="169"/>
      <c r="AI116" s="169"/>
      <c r="AJ116" s="169"/>
      <c r="AK116" s="169"/>
      <c r="AL116" s="169"/>
      <c r="AM116" s="169"/>
      <c r="AN116" s="176"/>
      <c r="AO116" s="176"/>
      <c r="AP116" s="176"/>
    </row>
    <row r="117" spans="1:42" s="253" customFormat="1" ht="21" hidden="1" customHeight="1">
      <c r="A117" s="252"/>
      <c r="B117" s="252"/>
      <c r="C117" s="252"/>
      <c r="D117" s="252"/>
      <c r="E117" s="252"/>
      <c r="F117" s="252"/>
      <c r="G117" s="252"/>
      <c r="I117" s="265">
        <f t="shared" si="20"/>
        <v>0</v>
      </c>
      <c r="J117" s="255">
        <f t="shared" si="14"/>
        <v>2</v>
      </c>
      <c r="K117" s="1144">
        <f t="shared" si="22"/>
        <v>29</v>
      </c>
      <c r="L117" s="356"/>
      <c r="M117" s="356"/>
      <c r="N117" s="357">
        <f t="shared" si="19"/>
        <v>0</v>
      </c>
      <c r="O117" s="358"/>
      <c r="P117" s="358"/>
      <c r="Q117" s="359">
        <f t="shared" si="21"/>
        <v>0</v>
      </c>
      <c r="R117" s="359">
        <f t="shared" si="21"/>
        <v>0</v>
      </c>
      <c r="S117" s="360"/>
      <c r="T117" s="361"/>
      <c r="U117" s="255">
        <f t="shared" si="15"/>
        <v>2</v>
      </c>
      <c r="V117" s="169"/>
      <c r="W117" s="169"/>
      <c r="X117" s="169"/>
      <c r="Y117" s="169"/>
      <c r="Z117" s="169"/>
      <c r="AA117" s="378"/>
      <c r="AB117" s="169"/>
      <c r="AC117" s="169"/>
      <c r="AD117" s="169"/>
      <c r="AE117" s="371"/>
      <c r="AF117" s="371"/>
      <c r="AG117" s="371"/>
      <c r="AH117" s="169"/>
      <c r="AI117" s="169"/>
      <c r="AJ117" s="169"/>
      <c r="AK117" s="169"/>
      <c r="AL117" s="169"/>
      <c r="AM117" s="169"/>
      <c r="AN117" s="176"/>
      <c r="AO117" s="176"/>
      <c r="AP117" s="176"/>
    </row>
    <row r="118" spans="1:42" s="253" customFormat="1" ht="21" hidden="1" customHeight="1">
      <c r="A118" s="252"/>
      <c r="B118" s="252"/>
      <c r="C118" s="252"/>
      <c r="D118" s="252"/>
      <c r="E118" s="252"/>
      <c r="F118" s="252"/>
      <c r="G118" s="252"/>
      <c r="I118" s="265">
        <f t="shared" si="20"/>
        <v>0</v>
      </c>
      <c r="J118" s="255">
        <f t="shared" si="14"/>
        <v>2</v>
      </c>
      <c r="K118" s="1144">
        <f t="shared" si="22"/>
        <v>30</v>
      </c>
      <c r="L118" s="356"/>
      <c r="M118" s="356"/>
      <c r="N118" s="357">
        <f t="shared" si="19"/>
        <v>0</v>
      </c>
      <c r="O118" s="358"/>
      <c r="P118" s="358"/>
      <c r="Q118" s="359">
        <f t="shared" si="21"/>
        <v>0</v>
      </c>
      <c r="R118" s="359">
        <f t="shared" si="21"/>
        <v>0</v>
      </c>
      <c r="S118" s="360"/>
      <c r="T118" s="361"/>
      <c r="U118" s="255">
        <f t="shared" si="15"/>
        <v>2</v>
      </c>
      <c r="V118" s="169"/>
      <c r="W118" s="169"/>
      <c r="X118" s="169"/>
      <c r="Y118" s="169"/>
      <c r="Z118" s="169"/>
      <c r="AA118" s="378"/>
      <c r="AB118" s="169"/>
      <c r="AC118" s="169"/>
      <c r="AD118" s="169"/>
      <c r="AE118" s="371"/>
      <c r="AF118" s="371"/>
      <c r="AG118" s="371"/>
      <c r="AH118" s="169"/>
      <c r="AI118" s="169"/>
      <c r="AJ118" s="169"/>
      <c r="AK118" s="169"/>
      <c r="AL118" s="169"/>
      <c r="AM118" s="169"/>
      <c r="AN118" s="176"/>
      <c r="AO118" s="176"/>
      <c r="AP118" s="176"/>
    </row>
    <row r="119" spans="1:42" s="253" customFormat="1" ht="21" hidden="1" customHeight="1">
      <c r="A119" s="252"/>
      <c r="B119" s="252"/>
      <c r="C119" s="252"/>
      <c r="D119" s="252"/>
      <c r="E119" s="252"/>
      <c r="F119" s="252"/>
      <c r="G119" s="252"/>
      <c r="I119" s="265">
        <f t="shared" si="20"/>
        <v>0</v>
      </c>
      <c r="J119" s="255">
        <f t="shared" si="14"/>
        <v>2</v>
      </c>
      <c r="K119" s="1144">
        <f t="shared" si="22"/>
        <v>31</v>
      </c>
      <c r="L119" s="356"/>
      <c r="M119" s="356"/>
      <c r="N119" s="357">
        <f t="shared" si="19"/>
        <v>0</v>
      </c>
      <c r="O119" s="358"/>
      <c r="P119" s="358"/>
      <c r="Q119" s="359">
        <f t="shared" si="21"/>
        <v>0</v>
      </c>
      <c r="R119" s="359">
        <f t="shared" si="21"/>
        <v>0</v>
      </c>
      <c r="S119" s="360"/>
      <c r="T119" s="361"/>
      <c r="U119" s="255">
        <f t="shared" si="15"/>
        <v>2</v>
      </c>
      <c r="V119" s="169"/>
      <c r="W119" s="169"/>
      <c r="X119" s="169"/>
      <c r="Y119" s="169"/>
      <c r="Z119" s="169"/>
      <c r="AA119" s="378"/>
      <c r="AB119" s="169"/>
      <c r="AC119" s="169"/>
      <c r="AD119" s="169"/>
      <c r="AE119" s="371"/>
      <c r="AF119" s="371"/>
      <c r="AG119" s="371"/>
      <c r="AH119" s="169"/>
      <c r="AI119" s="169"/>
      <c r="AJ119" s="169"/>
      <c r="AK119" s="169"/>
      <c r="AL119" s="169"/>
      <c r="AM119" s="169"/>
      <c r="AN119" s="176"/>
      <c r="AO119" s="176"/>
      <c r="AP119" s="176"/>
    </row>
    <row r="120" spans="1:42" s="253" customFormat="1" ht="21" hidden="1" customHeight="1">
      <c r="A120" s="252"/>
      <c r="B120" s="252"/>
      <c r="C120" s="252"/>
      <c r="D120" s="252"/>
      <c r="E120" s="252"/>
      <c r="F120" s="252"/>
      <c r="G120" s="252"/>
      <c r="I120" s="265">
        <f t="shared" si="20"/>
        <v>0</v>
      </c>
      <c r="J120" s="255">
        <f t="shared" si="14"/>
        <v>2</v>
      </c>
      <c r="K120" s="1144">
        <f t="shared" si="22"/>
        <v>32</v>
      </c>
      <c r="L120" s="356"/>
      <c r="M120" s="356"/>
      <c r="N120" s="357">
        <f t="shared" si="19"/>
        <v>0</v>
      </c>
      <c r="O120" s="358"/>
      <c r="P120" s="358"/>
      <c r="Q120" s="359">
        <f t="shared" si="21"/>
        <v>0</v>
      </c>
      <c r="R120" s="359">
        <f t="shared" si="21"/>
        <v>0</v>
      </c>
      <c r="S120" s="360"/>
      <c r="T120" s="361"/>
      <c r="U120" s="255">
        <f t="shared" si="15"/>
        <v>2</v>
      </c>
      <c r="V120" s="169"/>
      <c r="W120" s="169"/>
      <c r="X120" s="169"/>
      <c r="Y120" s="169"/>
      <c r="Z120" s="169"/>
      <c r="AA120" s="378"/>
      <c r="AB120" s="169"/>
      <c r="AC120" s="169"/>
      <c r="AD120" s="169"/>
      <c r="AE120" s="371"/>
      <c r="AF120" s="371"/>
      <c r="AG120" s="371"/>
      <c r="AH120" s="169"/>
      <c r="AI120" s="169"/>
      <c r="AJ120" s="169"/>
      <c r="AK120" s="169"/>
      <c r="AL120" s="169"/>
      <c r="AM120" s="169"/>
      <c r="AN120" s="176"/>
      <c r="AO120" s="176"/>
      <c r="AP120" s="176"/>
    </row>
    <row r="121" spans="1:42" s="253" customFormat="1" ht="21" hidden="1" customHeight="1">
      <c r="A121" s="252"/>
      <c r="B121" s="252"/>
      <c r="C121" s="252"/>
      <c r="D121" s="252"/>
      <c r="E121" s="252"/>
      <c r="F121" s="252"/>
      <c r="G121" s="252"/>
      <c r="I121" s="265">
        <f t="shared" si="20"/>
        <v>0</v>
      </c>
      <c r="J121" s="255">
        <f t="shared" si="14"/>
        <v>2</v>
      </c>
      <c r="K121" s="1144">
        <f t="shared" si="22"/>
        <v>33</v>
      </c>
      <c r="L121" s="356"/>
      <c r="M121" s="356"/>
      <c r="N121" s="357">
        <f t="shared" si="19"/>
        <v>0</v>
      </c>
      <c r="O121" s="358"/>
      <c r="P121" s="358"/>
      <c r="Q121" s="359">
        <f t="shared" si="21"/>
        <v>0</v>
      </c>
      <c r="R121" s="359">
        <f t="shared" si="21"/>
        <v>0</v>
      </c>
      <c r="S121" s="360"/>
      <c r="T121" s="361"/>
      <c r="U121" s="255">
        <f t="shared" si="15"/>
        <v>2</v>
      </c>
      <c r="V121" s="169"/>
      <c r="W121" s="169"/>
      <c r="X121" s="169"/>
      <c r="Y121" s="169"/>
      <c r="Z121" s="169"/>
      <c r="AA121" s="378"/>
      <c r="AB121" s="169"/>
      <c r="AC121" s="169"/>
      <c r="AD121" s="169"/>
      <c r="AE121" s="371"/>
      <c r="AF121" s="371"/>
      <c r="AG121" s="371"/>
      <c r="AH121" s="169"/>
      <c r="AI121" s="169"/>
      <c r="AJ121" s="169"/>
      <c r="AK121" s="169"/>
      <c r="AL121" s="169"/>
      <c r="AM121" s="169"/>
      <c r="AN121" s="176"/>
      <c r="AO121" s="176"/>
      <c r="AP121" s="176"/>
    </row>
    <row r="122" spans="1:42" s="253" customFormat="1" ht="21" hidden="1" customHeight="1">
      <c r="A122" s="252"/>
      <c r="B122" s="252"/>
      <c r="C122" s="252"/>
      <c r="D122" s="252"/>
      <c r="E122" s="252"/>
      <c r="F122" s="252"/>
      <c r="G122" s="252"/>
      <c r="I122" s="265">
        <f t="shared" si="20"/>
        <v>0</v>
      </c>
      <c r="J122" s="255">
        <f t="shared" si="14"/>
        <v>2</v>
      </c>
      <c r="K122" s="1144">
        <f t="shared" si="22"/>
        <v>34</v>
      </c>
      <c r="L122" s="356"/>
      <c r="M122" s="356"/>
      <c r="N122" s="357">
        <f t="shared" si="19"/>
        <v>0</v>
      </c>
      <c r="O122" s="358"/>
      <c r="P122" s="358"/>
      <c r="Q122" s="359">
        <f t="shared" si="21"/>
        <v>0</v>
      </c>
      <c r="R122" s="359">
        <f t="shared" si="21"/>
        <v>0</v>
      </c>
      <c r="S122" s="360"/>
      <c r="T122" s="361"/>
      <c r="U122" s="255">
        <f t="shared" si="15"/>
        <v>2</v>
      </c>
      <c r="V122" s="169"/>
      <c r="W122" s="169"/>
      <c r="X122" s="169"/>
      <c r="Y122" s="169"/>
      <c r="Z122" s="169"/>
      <c r="AA122" s="378"/>
      <c r="AB122" s="169"/>
      <c r="AC122" s="169"/>
      <c r="AD122" s="169"/>
      <c r="AE122" s="371"/>
      <c r="AF122" s="371"/>
      <c r="AG122" s="371"/>
      <c r="AH122" s="169"/>
      <c r="AI122" s="169"/>
      <c r="AJ122" s="169"/>
      <c r="AK122" s="169"/>
      <c r="AL122" s="169"/>
      <c r="AM122" s="169"/>
      <c r="AN122" s="176"/>
      <c r="AO122" s="176"/>
      <c r="AP122" s="176"/>
    </row>
    <row r="123" spans="1:42" s="253" customFormat="1" ht="21" hidden="1" customHeight="1">
      <c r="A123" s="252"/>
      <c r="B123" s="252"/>
      <c r="C123" s="252"/>
      <c r="D123" s="252"/>
      <c r="E123" s="252"/>
      <c r="F123" s="252"/>
      <c r="G123" s="252"/>
      <c r="I123" s="265">
        <f t="shared" si="20"/>
        <v>0</v>
      </c>
      <c r="J123" s="255">
        <f t="shared" si="14"/>
        <v>2</v>
      </c>
      <c r="K123" s="1144">
        <f t="shared" si="22"/>
        <v>35</v>
      </c>
      <c r="L123" s="356"/>
      <c r="M123" s="356"/>
      <c r="N123" s="357">
        <f t="shared" si="19"/>
        <v>0</v>
      </c>
      <c r="O123" s="358"/>
      <c r="P123" s="358"/>
      <c r="Q123" s="359">
        <f t="shared" si="21"/>
        <v>0</v>
      </c>
      <c r="R123" s="359">
        <f t="shared" si="21"/>
        <v>0</v>
      </c>
      <c r="S123" s="360"/>
      <c r="T123" s="361"/>
      <c r="U123" s="255">
        <f t="shared" si="15"/>
        <v>2</v>
      </c>
      <c r="V123" s="169"/>
      <c r="W123" s="169"/>
      <c r="X123" s="169"/>
      <c r="Y123" s="169"/>
      <c r="Z123" s="169"/>
      <c r="AA123" s="378"/>
      <c r="AB123" s="169"/>
      <c r="AC123" s="169"/>
      <c r="AD123" s="169"/>
      <c r="AE123" s="371"/>
      <c r="AF123" s="371"/>
      <c r="AG123" s="371"/>
      <c r="AH123" s="169"/>
      <c r="AI123" s="169"/>
      <c r="AJ123" s="169"/>
      <c r="AK123" s="169"/>
      <c r="AL123" s="169"/>
      <c r="AM123" s="169"/>
      <c r="AN123" s="176"/>
      <c r="AO123" s="176"/>
      <c r="AP123" s="176"/>
    </row>
    <row r="124" spans="1:42" s="253" customFormat="1" ht="21" hidden="1" customHeight="1">
      <c r="A124" s="252"/>
      <c r="B124" s="252"/>
      <c r="C124" s="252"/>
      <c r="D124" s="252"/>
      <c r="E124" s="252"/>
      <c r="F124" s="252"/>
      <c r="G124" s="252"/>
      <c r="I124" s="265">
        <f t="shared" si="20"/>
        <v>0</v>
      </c>
      <c r="J124" s="255">
        <f t="shared" si="14"/>
        <v>2</v>
      </c>
      <c r="K124" s="1144">
        <f t="shared" si="22"/>
        <v>36</v>
      </c>
      <c r="L124" s="356"/>
      <c r="M124" s="356"/>
      <c r="N124" s="357">
        <f t="shared" si="19"/>
        <v>0</v>
      </c>
      <c r="O124" s="358"/>
      <c r="P124" s="358"/>
      <c r="Q124" s="359">
        <f t="shared" si="21"/>
        <v>0</v>
      </c>
      <c r="R124" s="359">
        <f t="shared" si="21"/>
        <v>0</v>
      </c>
      <c r="S124" s="360"/>
      <c r="T124" s="361"/>
      <c r="U124" s="255">
        <f t="shared" si="15"/>
        <v>2</v>
      </c>
      <c r="V124" s="169"/>
      <c r="W124" s="169"/>
      <c r="X124" s="169"/>
      <c r="Y124" s="169"/>
      <c r="Z124" s="169"/>
      <c r="AA124" s="378"/>
      <c r="AB124" s="169"/>
      <c r="AC124" s="169"/>
      <c r="AD124" s="169"/>
      <c r="AE124" s="371"/>
      <c r="AF124" s="371"/>
      <c r="AG124" s="371"/>
      <c r="AH124" s="169"/>
      <c r="AI124" s="169"/>
      <c r="AJ124" s="169"/>
      <c r="AK124" s="169"/>
      <c r="AL124" s="169"/>
      <c r="AM124" s="169"/>
      <c r="AN124" s="176"/>
      <c r="AO124" s="176"/>
      <c r="AP124" s="176"/>
    </row>
    <row r="125" spans="1:42" s="253" customFormat="1" ht="21" hidden="1" customHeight="1" thickBot="1">
      <c r="A125" s="252"/>
      <c r="B125" s="252"/>
      <c r="C125" s="252"/>
      <c r="D125" s="252"/>
      <c r="E125" s="252"/>
      <c r="F125" s="252"/>
      <c r="G125" s="252"/>
      <c r="I125" s="265">
        <f t="shared" si="20"/>
        <v>0</v>
      </c>
      <c r="J125" s="255">
        <f t="shared" si="14"/>
        <v>2</v>
      </c>
      <c r="K125" s="385">
        <f t="shared" si="22"/>
        <v>37</v>
      </c>
      <c r="L125" s="356"/>
      <c r="M125" s="356"/>
      <c r="N125" s="380">
        <f t="shared" si="19"/>
        <v>0</v>
      </c>
      <c r="O125" s="381"/>
      <c r="P125" s="381"/>
      <c r="Q125" s="382">
        <f t="shared" si="21"/>
        <v>0</v>
      </c>
      <c r="R125" s="382">
        <f t="shared" si="21"/>
        <v>0</v>
      </c>
      <c r="S125" s="383"/>
      <c r="T125" s="384"/>
      <c r="U125" s="255">
        <f t="shared" si="15"/>
        <v>2</v>
      </c>
      <c r="V125" s="169"/>
      <c r="W125" s="169"/>
      <c r="X125" s="169"/>
      <c r="Y125" s="169"/>
      <c r="Z125" s="169"/>
      <c r="AA125" s="378"/>
      <c r="AB125" s="169"/>
      <c r="AC125" s="169"/>
      <c r="AD125" s="169"/>
      <c r="AE125" s="371"/>
      <c r="AF125" s="371"/>
      <c r="AG125" s="371"/>
      <c r="AH125" s="169"/>
      <c r="AI125" s="169"/>
      <c r="AJ125" s="169"/>
      <c r="AK125" s="169"/>
      <c r="AL125" s="169"/>
      <c r="AM125" s="169"/>
      <c r="AN125" s="176"/>
      <c r="AO125" s="176"/>
      <c r="AP125" s="176"/>
    </row>
    <row r="126" spans="1:42" s="253" customFormat="1" ht="21" hidden="1" customHeight="1">
      <c r="A126" s="252"/>
      <c r="B126" s="252"/>
      <c r="C126" s="252"/>
      <c r="D126" s="252"/>
      <c r="E126" s="252"/>
      <c r="F126" s="252"/>
      <c r="G126" s="252"/>
      <c r="I126" s="265">
        <f>IF((O$128+P$128)&gt;0,1,0)</f>
        <v>0</v>
      </c>
      <c r="J126" s="255">
        <f t="shared" si="14"/>
        <v>2</v>
      </c>
      <c r="K126" s="2439" t="s">
        <v>942</v>
      </c>
      <c r="L126" s="2441" t="s">
        <v>943</v>
      </c>
      <c r="M126" s="2443" t="s">
        <v>944</v>
      </c>
      <c r="N126" s="2443" t="s">
        <v>945</v>
      </c>
      <c r="O126" s="2445" t="s">
        <v>946</v>
      </c>
      <c r="P126" s="2445"/>
      <c r="Q126" s="2445" t="s">
        <v>947</v>
      </c>
      <c r="R126" s="2445"/>
      <c r="S126" s="2446" t="s">
        <v>948</v>
      </c>
      <c r="T126" s="2448" t="s">
        <v>1162</v>
      </c>
      <c r="U126" s="255">
        <f t="shared" si="15"/>
        <v>2</v>
      </c>
      <c r="V126" s="169"/>
      <c r="W126" s="169"/>
      <c r="X126" s="169"/>
      <c r="Y126" s="169"/>
      <c r="Z126" s="169"/>
      <c r="AA126" s="378"/>
      <c r="AB126" s="169"/>
      <c r="AC126" s="169"/>
      <c r="AD126" s="169"/>
      <c r="AE126" s="371"/>
      <c r="AF126" s="371"/>
      <c r="AG126" s="371"/>
      <c r="AH126" s="169"/>
      <c r="AI126" s="169"/>
      <c r="AJ126" s="169"/>
      <c r="AK126" s="169"/>
      <c r="AL126" s="169"/>
      <c r="AM126" s="169"/>
      <c r="AN126" s="176"/>
      <c r="AO126" s="176"/>
      <c r="AP126" s="176"/>
    </row>
    <row r="127" spans="1:42" s="253" customFormat="1" ht="21" hidden="1" customHeight="1">
      <c r="A127" s="252"/>
      <c r="B127" s="252"/>
      <c r="C127" s="252"/>
      <c r="D127" s="252"/>
      <c r="E127" s="252"/>
      <c r="F127" s="252"/>
      <c r="G127" s="252"/>
      <c r="I127" s="265">
        <f t="shared" ref="I127:I150" si="23">IF((O$128+P$128)&gt;0,1,0)</f>
        <v>0</v>
      </c>
      <c r="J127" s="255">
        <f t="shared" si="14"/>
        <v>2</v>
      </c>
      <c r="K127" s="2440"/>
      <c r="L127" s="2442"/>
      <c r="M127" s="2444"/>
      <c r="N127" s="2444"/>
      <c r="O127" s="1146" t="s">
        <v>786</v>
      </c>
      <c r="P127" s="335" t="s">
        <v>787</v>
      </c>
      <c r="Q127" s="335" t="s">
        <v>786</v>
      </c>
      <c r="R127" s="336" t="s">
        <v>787</v>
      </c>
      <c r="S127" s="2447"/>
      <c r="T127" s="2449"/>
      <c r="U127" s="255">
        <f t="shared" si="15"/>
        <v>2</v>
      </c>
      <c r="V127" s="169"/>
      <c r="W127" s="169"/>
      <c r="X127" s="169"/>
      <c r="Y127" s="169"/>
      <c r="Z127" s="169"/>
      <c r="AA127" s="378"/>
      <c r="AB127" s="169"/>
      <c r="AC127" s="169"/>
      <c r="AD127" s="169"/>
      <c r="AE127" s="371"/>
      <c r="AF127" s="371"/>
      <c r="AG127" s="371"/>
      <c r="AH127" s="169"/>
      <c r="AI127" s="169"/>
      <c r="AJ127" s="169"/>
      <c r="AK127" s="169"/>
      <c r="AL127" s="169"/>
      <c r="AM127" s="169"/>
      <c r="AN127" s="176"/>
      <c r="AO127" s="176"/>
      <c r="AP127" s="176"/>
    </row>
    <row r="128" spans="1:42" s="253" customFormat="1" ht="21" hidden="1" customHeight="1">
      <c r="A128" s="252"/>
      <c r="B128" s="252"/>
      <c r="C128" s="252"/>
      <c r="D128" s="252"/>
      <c r="E128" s="252"/>
      <c r="F128" s="252"/>
      <c r="G128" s="252"/>
      <c r="I128" s="265">
        <f t="shared" si="23"/>
        <v>0</v>
      </c>
      <c r="J128" s="255">
        <f t="shared" si="14"/>
        <v>2</v>
      </c>
      <c r="K128" s="1144">
        <f>+K50+1</f>
        <v>38</v>
      </c>
      <c r="L128" s="356"/>
      <c r="M128" s="356"/>
      <c r="N128" s="357">
        <f t="shared" si="19"/>
        <v>0</v>
      </c>
      <c r="O128" s="358"/>
      <c r="P128" s="358"/>
      <c r="Q128" s="359">
        <f t="shared" si="21"/>
        <v>0</v>
      </c>
      <c r="R128" s="359">
        <f t="shared" si="21"/>
        <v>0</v>
      </c>
      <c r="S128" s="360"/>
      <c r="T128" s="361"/>
      <c r="U128" s="255">
        <f t="shared" si="15"/>
        <v>2</v>
      </c>
      <c r="V128" s="169"/>
      <c r="W128" s="169"/>
      <c r="X128" s="169"/>
      <c r="Y128" s="169"/>
      <c r="Z128" s="169"/>
      <c r="AA128" s="378"/>
      <c r="AB128" s="169"/>
      <c r="AC128" s="169"/>
      <c r="AD128" s="169"/>
      <c r="AE128" s="371"/>
      <c r="AF128" s="371"/>
      <c r="AG128" s="371"/>
      <c r="AH128" s="169"/>
      <c r="AI128" s="169"/>
      <c r="AJ128" s="169"/>
      <c r="AK128" s="169"/>
      <c r="AL128" s="169"/>
      <c r="AM128" s="169"/>
      <c r="AN128" s="176"/>
      <c r="AO128" s="176"/>
      <c r="AP128" s="176"/>
    </row>
    <row r="129" spans="1:42" s="253" customFormat="1" ht="21" hidden="1" customHeight="1">
      <c r="A129" s="252"/>
      <c r="B129" s="252"/>
      <c r="C129" s="252"/>
      <c r="D129" s="252"/>
      <c r="E129" s="252"/>
      <c r="F129" s="252"/>
      <c r="G129" s="252"/>
      <c r="I129" s="265">
        <f t="shared" si="23"/>
        <v>0</v>
      </c>
      <c r="J129" s="255">
        <f t="shared" si="14"/>
        <v>2</v>
      </c>
      <c r="K129" s="1144">
        <f t="shared" ref="K129:K150" si="24">+K128+1</f>
        <v>39</v>
      </c>
      <c r="L129" s="356"/>
      <c r="M129" s="356"/>
      <c r="N129" s="357">
        <f t="shared" si="19"/>
        <v>0</v>
      </c>
      <c r="O129" s="358"/>
      <c r="P129" s="358"/>
      <c r="Q129" s="359">
        <f t="shared" si="21"/>
        <v>0</v>
      </c>
      <c r="R129" s="359">
        <f t="shared" si="21"/>
        <v>0</v>
      </c>
      <c r="S129" s="360"/>
      <c r="T129" s="361"/>
      <c r="U129" s="255">
        <f t="shared" si="15"/>
        <v>2</v>
      </c>
      <c r="V129" s="169"/>
      <c r="W129" s="169"/>
      <c r="X129" s="169"/>
      <c r="Y129" s="169"/>
      <c r="Z129" s="169"/>
      <c r="AA129" s="378"/>
      <c r="AB129" s="169"/>
      <c r="AC129" s="169"/>
      <c r="AD129" s="169"/>
      <c r="AE129" s="371"/>
      <c r="AF129" s="371"/>
      <c r="AG129" s="371"/>
      <c r="AH129" s="169"/>
      <c r="AI129" s="169"/>
      <c r="AJ129" s="169"/>
      <c r="AK129" s="169"/>
      <c r="AL129" s="169"/>
      <c r="AM129" s="169"/>
      <c r="AN129" s="176"/>
      <c r="AO129" s="176"/>
      <c r="AP129" s="176"/>
    </row>
    <row r="130" spans="1:42" s="253" customFormat="1" ht="21" hidden="1" customHeight="1">
      <c r="A130" s="252"/>
      <c r="B130" s="252"/>
      <c r="C130" s="252"/>
      <c r="D130" s="252"/>
      <c r="E130" s="252"/>
      <c r="F130" s="252"/>
      <c r="G130" s="252"/>
      <c r="I130" s="265">
        <f t="shared" si="23"/>
        <v>0</v>
      </c>
      <c r="J130" s="255">
        <f t="shared" si="14"/>
        <v>2</v>
      </c>
      <c r="K130" s="1144">
        <f t="shared" si="24"/>
        <v>40</v>
      </c>
      <c r="L130" s="356"/>
      <c r="M130" s="356"/>
      <c r="N130" s="357">
        <f t="shared" si="19"/>
        <v>0</v>
      </c>
      <c r="O130" s="358"/>
      <c r="P130" s="358"/>
      <c r="Q130" s="359">
        <f t="shared" si="21"/>
        <v>0</v>
      </c>
      <c r="R130" s="359">
        <f t="shared" si="21"/>
        <v>0</v>
      </c>
      <c r="S130" s="360"/>
      <c r="T130" s="361"/>
      <c r="U130" s="255">
        <f t="shared" si="15"/>
        <v>2</v>
      </c>
      <c r="V130" s="169"/>
      <c r="W130" s="169"/>
      <c r="X130" s="169"/>
      <c r="Y130" s="169"/>
      <c r="Z130" s="169"/>
      <c r="AA130" s="378"/>
      <c r="AB130" s="169"/>
      <c r="AC130" s="169"/>
      <c r="AD130" s="169"/>
      <c r="AE130" s="371"/>
      <c r="AF130" s="371"/>
      <c r="AG130" s="371"/>
      <c r="AH130" s="169"/>
      <c r="AI130" s="169"/>
      <c r="AJ130" s="169"/>
      <c r="AK130" s="169"/>
      <c r="AL130" s="169"/>
      <c r="AM130" s="169"/>
      <c r="AN130" s="176"/>
      <c r="AO130" s="176"/>
      <c r="AP130" s="176"/>
    </row>
    <row r="131" spans="1:42" s="253" customFormat="1" ht="21" hidden="1" customHeight="1">
      <c r="A131" s="252"/>
      <c r="B131" s="252"/>
      <c r="C131" s="252"/>
      <c r="D131" s="252"/>
      <c r="E131" s="252"/>
      <c r="F131" s="252"/>
      <c r="G131" s="252"/>
      <c r="I131" s="265">
        <f t="shared" si="23"/>
        <v>0</v>
      </c>
      <c r="J131" s="255">
        <f t="shared" si="14"/>
        <v>2</v>
      </c>
      <c r="K131" s="1144">
        <f t="shared" si="24"/>
        <v>41</v>
      </c>
      <c r="L131" s="356"/>
      <c r="M131" s="356"/>
      <c r="N131" s="357">
        <f t="shared" si="19"/>
        <v>0</v>
      </c>
      <c r="O131" s="358"/>
      <c r="P131" s="358"/>
      <c r="Q131" s="359">
        <f t="shared" si="21"/>
        <v>0</v>
      </c>
      <c r="R131" s="359">
        <f t="shared" si="21"/>
        <v>0</v>
      </c>
      <c r="S131" s="360"/>
      <c r="T131" s="361"/>
      <c r="U131" s="255">
        <f t="shared" si="15"/>
        <v>2</v>
      </c>
      <c r="V131" s="169"/>
      <c r="W131" s="169"/>
      <c r="X131" s="169"/>
      <c r="Y131" s="169"/>
      <c r="Z131" s="169"/>
      <c r="AA131" s="378"/>
      <c r="AB131" s="169"/>
      <c r="AC131" s="169"/>
      <c r="AD131" s="169"/>
      <c r="AE131" s="371"/>
      <c r="AF131" s="371"/>
      <c r="AG131" s="371"/>
      <c r="AH131" s="169"/>
      <c r="AI131" s="169"/>
      <c r="AJ131" s="169"/>
      <c r="AK131" s="169"/>
      <c r="AL131" s="169"/>
      <c r="AM131" s="169"/>
      <c r="AN131" s="176"/>
      <c r="AO131" s="176"/>
      <c r="AP131" s="176"/>
    </row>
    <row r="132" spans="1:42" s="253" customFormat="1" ht="21" hidden="1" customHeight="1">
      <c r="A132" s="252"/>
      <c r="B132" s="252"/>
      <c r="C132" s="252"/>
      <c r="D132" s="252"/>
      <c r="E132" s="252"/>
      <c r="F132" s="252"/>
      <c r="G132" s="252"/>
      <c r="I132" s="265">
        <f t="shared" si="23"/>
        <v>0</v>
      </c>
      <c r="J132" s="255">
        <f t="shared" si="14"/>
        <v>2</v>
      </c>
      <c r="K132" s="1144">
        <f t="shared" si="24"/>
        <v>42</v>
      </c>
      <c r="L132" s="356"/>
      <c r="M132" s="356"/>
      <c r="N132" s="357">
        <f t="shared" si="19"/>
        <v>0</v>
      </c>
      <c r="O132" s="358"/>
      <c r="P132" s="358"/>
      <c r="Q132" s="359">
        <f t="shared" si="21"/>
        <v>0</v>
      </c>
      <c r="R132" s="359">
        <f t="shared" si="21"/>
        <v>0</v>
      </c>
      <c r="S132" s="360"/>
      <c r="T132" s="361"/>
      <c r="U132" s="255">
        <f t="shared" si="15"/>
        <v>2</v>
      </c>
      <c r="V132" s="169"/>
      <c r="W132" s="169"/>
      <c r="X132" s="169"/>
      <c r="Y132" s="169"/>
      <c r="Z132" s="169"/>
      <c r="AA132" s="378"/>
      <c r="AB132" s="169"/>
      <c r="AC132" s="169"/>
      <c r="AD132" s="169"/>
      <c r="AE132" s="371"/>
      <c r="AF132" s="371"/>
      <c r="AG132" s="371"/>
      <c r="AH132" s="169"/>
      <c r="AI132" s="169"/>
      <c r="AJ132" s="169"/>
      <c r="AK132" s="169"/>
      <c r="AL132" s="169"/>
      <c r="AM132" s="169"/>
      <c r="AN132" s="176"/>
      <c r="AO132" s="176"/>
      <c r="AP132" s="176"/>
    </row>
    <row r="133" spans="1:42" s="253" customFormat="1" ht="21" hidden="1" customHeight="1">
      <c r="A133" s="252"/>
      <c r="B133" s="252"/>
      <c r="C133" s="252"/>
      <c r="D133" s="252"/>
      <c r="E133" s="252"/>
      <c r="F133" s="252"/>
      <c r="G133" s="252"/>
      <c r="I133" s="265">
        <f t="shared" si="23"/>
        <v>0</v>
      </c>
      <c r="J133" s="255">
        <f t="shared" si="14"/>
        <v>2</v>
      </c>
      <c r="K133" s="1144">
        <f t="shared" si="24"/>
        <v>43</v>
      </c>
      <c r="L133" s="356"/>
      <c r="M133" s="356"/>
      <c r="N133" s="357">
        <f t="shared" si="19"/>
        <v>0</v>
      </c>
      <c r="O133" s="358"/>
      <c r="P133" s="358"/>
      <c r="Q133" s="359">
        <f t="shared" si="21"/>
        <v>0</v>
      </c>
      <c r="R133" s="359">
        <f t="shared" si="21"/>
        <v>0</v>
      </c>
      <c r="S133" s="360"/>
      <c r="T133" s="361"/>
      <c r="U133" s="255">
        <f t="shared" si="15"/>
        <v>2</v>
      </c>
      <c r="V133" s="169"/>
      <c r="W133" s="169"/>
      <c r="X133" s="169"/>
      <c r="Y133" s="169"/>
      <c r="Z133" s="169"/>
      <c r="AA133" s="378"/>
      <c r="AB133" s="169"/>
      <c r="AC133" s="169"/>
      <c r="AD133" s="169"/>
      <c r="AE133" s="371"/>
      <c r="AF133" s="371"/>
      <c r="AG133" s="371"/>
      <c r="AH133" s="169"/>
      <c r="AI133" s="169"/>
      <c r="AJ133" s="169"/>
      <c r="AK133" s="169"/>
      <c r="AL133" s="169"/>
      <c r="AM133" s="169"/>
      <c r="AN133" s="176"/>
      <c r="AO133" s="176"/>
      <c r="AP133" s="176"/>
    </row>
    <row r="134" spans="1:42" s="253" customFormat="1" ht="21" hidden="1" customHeight="1">
      <c r="A134" s="252"/>
      <c r="B134" s="252"/>
      <c r="C134" s="252"/>
      <c r="D134" s="252"/>
      <c r="E134" s="252"/>
      <c r="F134" s="252"/>
      <c r="G134" s="252"/>
      <c r="I134" s="265">
        <f t="shared" si="23"/>
        <v>0</v>
      </c>
      <c r="J134" s="255">
        <f t="shared" si="14"/>
        <v>2</v>
      </c>
      <c r="K134" s="1144">
        <f t="shared" si="24"/>
        <v>44</v>
      </c>
      <c r="L134" s="356"/>
      <c r="M134" s="356"/>
      <c r="N134" s="357">
        <f t="shared" si="19"/>
        <v>0</v>
      </c>
      <c r="O134" s="358"/>
      <c r="P134" s="358"/>
      <c r="Q134" s="359">
        <f t="shared" si="21"/>
        <v>0</v>
      </c>
      <c r="R134" s="359">
        <f t="shared" si="21"/>
        <v>0</v>
      </c>
      <c r="S134" s="360"/>
      <c r="T134" s="361"/>
      <c r="U134" s="255">
        <f t="shared" si="15"/>
        <v>2</v>
      </c>
      <c r="V134" s="169"/>
      <c r="W134" s="169"/>
      <c r="X134" s="169"/>
      <c r="Y134" s="169"/>
      <c r="Z134" s="169"/>
      <c r="AA134" s="378"/>
      <c r="AB134" s="169"/>
      <c r="AC134" s="169"/>
      <c r="AD134" s="169"/>
      <c r="AE134" s="371"/>
      <c r="AF134" s="371"/>
      <c r="AG134" s="371"/>
      <c r="AH134" s="169"/>
      <c r="AI134" s="169"/>
      <c r="AJ134" s="169"/>
      <c r="AK134" s="169"/>
      <c r="AL134" s="169"/>
      <c r="AM134" s="169"/>
      <c r="AN134" s="176"/>
      <c r="AO134" s="176"/>
      <c r="AP134" s="176"/>
    </row>
    <row r="135" spans="1:42" s="253" customFormat="1" ht="21" hidden="1" customHeight="1">
      <c r="A135" s="252"/>
      <c r="B135" s="252"/>
      <c r="C135" s="252"/>
      <c r="D135" s="252"/>
      <c r="E135" s="252"/>
      <c r="F135" s="252"/>
      <c r="G135" s="252"/>
      <c r="I135" s="265">
        <f t="shared" si="23"/>
        <v>0</v>
      </c>
      <c r="J135" s="255">
        <f t="shared" si="14"/>
        <v>2</v>
      </c>
      <c r="K135" s="1144">
        <f t="shared" si="24"/>
        <v>45</v>
      </c>
      <c r="L135" s="356"/>
      <c r="M135" s="356"/>
      <c r="N135" s="357">
        <f t="shared" si="19"/>
        <v>0</v>
      </c>
      <c r="O135" s="358"/>
      <c r="P135" s="358"/>
      <c r="Q135" s="359">
        <f t="shared" si="21"/>
        <v>0</v>
      </c>
      <c r="R135" s="359">
        <f t="shared" si="21"/>
        <v>0</v>
      </c>
      <c r="S135" s="360"/>
      <c r="T135" s="361"/>
      <c r="U135" s="255">
        <f t="shared" si="15"/>
        <v>2</v>
      </c>
      <c r="V135" s="169"/>
      <c r="W135" s="169"/>
      <c r="X135" s="169"/>
      <c r="Y135" s="169"/>
      <c r="Z135" s="169"/>
      <c r="AA135" s="378"/>
      <c r="AB135" s="169"/>
      <c r="AC135" s="169"/>
      <c r="AD135" s="169"/>
      <c r="AE135" s="371"/>
      <c r="AF135" s="371"/>
      <c r="AG135" s="371"/>
      <c r="AH135" s="169"/>
      <c r="AI135" s="169"/>
      <c r="AJ135" s="169"/>
      <c r="AK135" s="169"/>
      <c r="AL135" s="169"/>
      <c r="AM135" s="169"/>
      <c r="AN135" s="176"/>
      <c r="AO135" s="176"/>
      <c r="AP135" s="176"/>
    </row>
    <row r="136" spans="1:42" s="253" customFormat="1" ht="21" hidden="1" customHeight="1">
      <c r="A136" s="252"/>
      <c r="B136" s="252"/>
      <c r="C136" s="252"/>
      <c r="D136" s="252"/>
      <c r="E136" s="252"/>
      <c r="F136" s="252"/>
      <c r="G136" s="252"/>
      <c r="I136" s="265">
        <f t="shared" si="23"/>
        <v>0</v>
      </c>
      <c r="J136" s="255">
        <f t="shared" si="14"/>
        <v>2</v>
      </c>
      <c r="K136" s="1144">
        <f t="shared" si="24"/>
        <v>46</v>
      </c>
      <c r="L136" s="356"/>
      <c r="M136" s="356"/>
      <c r="N136" s="357">
        <f t="shared" si="19"/>
        <v>0</v>
      </c>
      <c r="O136" s="358"/>
      <c r="P136" s="358"/>
      <c r="Q136" s="359">
        <f t="shared" si="21"/>
        <v>0</v>
      </c>
      <c r="R136" s="359">
        <f t="shared" si="21"/>
        <v>0</v>
      </c>
      <c r="S136" s="360"/>
      <c r="T136" s="361"/>
      <c r="U136" s="255">
        <f t="shared" si="15"/>
        <v>2</v>
      </c>
      <c r="V136" s="169"/>
      <c r="W136" s="169"/>
      <c r="X136" s="169"/>
      <c r="Y136" s="169"/>
      <c r="Z136" s="169"/>
      <c r="AA136" s="378"/>
      <c r="AB136" s="169"/>
      <c r="AC136" s="169"/>
      <c r="AD136" s="169"/>
      <c r="AE136" s="371"/>
      <c r="AF136" s="371"/>
      <c r="AG136" s="371"/>
      <c r="AH136" s="169"/>
      <c r="AI136" s="169"/>
      <c r="AJ136" s="169"/>
      <c r="AK136" s="169"/>
      <c r="AL136" s="169"/>
      <c r="AM136" s="169"/>
      <c r="AN136" s="176"/>
      <c r="AO136" s="176"/>
      <c r="AP136" s="176"/>
    </row>
    <row r="137" spans="1:42" s="253" customFormat="1" ht="21" hidden="1" customHeight="1">
      <c r="A137" s="252"/>
      <c r="B137" s="252"/>
      <c r="C137" s="252"/>
      <c r="D137" s="252"/>
      <c r="E137" s="252"/>
      <c r="F137" s="252"/>
      <c r="G137" s="252"/>
      <c r="I137" s="265">
        <f t="shared" si="23"/>
        <v>0</v>
      </c>
      <c r="J137" s="255">
        <f t="shared" si="14"/>
        <v>2</v>
      </c>
      <c r="K137" s="1144">
        <f t="shared" si="24"/>
        <v>47</v>
      </c>
      <c r="L137" s="356"/>
      <c r="M137" s="356"/>
      <c r="N137" s="357">
        <f t="shared" si="19"/>
        <v>0</v>
      </c>
      <c r="O137" s="358"/>
      <c r="P137" s="358"/>
      <c r="Q137" s="359">
        <f t="shared" si="21"/>
        <v>0</v>
      </c>
      <c r="R137" s="359">
        <f t="shared" si="21"/>
        <v>0</v>
      </c>
      <c r="S137" s="360"/>
      <c r="T137" s="361"/>
      <c r="U137" s="255">
        <f t="shared" si="15"/>
        <v>2</v>
      </c>
      <c r="V137" s="169"/>
      <c r="W137" s="169"/>
      <c r="X137" s="169"/>
      <c r="Y137" s="169"/>
      <c r="Z137" s="169"/>
      <c r="AA137" s="378"/>
      <c r="AB137" s="169"/>
      <c r="AC137" s="169"/>
      <c r="AD137" s="169"/>
      <c r="AE137" s="371"/>
      <c r="AF137" s="371"/>
      <c r="AG137" s="371"/>
      <c r="AH137" s="169"/>
      <c r="AI137" s="169"/>
      <c r="AJ137" s="169"/>
      <c r="AK137" s="169"/>
      <c r="AL137" s="169"/>
      <c r="AM137" s="169"/>
      <c r="AN137" s="176"/>
      <c r="AO137" s="176"/>
      <c r="AP137" s="176"/>
    </row>
    <row r="138" spans="1:42" s="253" customFormat="1" ht="21" hidden="1" customHeight="1">
      <c r="A138" s="252"/>
      <c r="B138" s="252"/>
      <c r="C138" s="252"/>
      <c r="D138" s="252"/>
      <c r="E138" s="252"/>
      <c r="F138" s="252"/>
      <c r="G138" s="252"/>
      <c r="I138" s="265">
        <f t="shared" si="23"/>
        <v>0</v>
      </c>
      <c r="J138" s="255">
        <f t="shared" si="14"/>
        <v>2</v>
      </c>
      <c r="K138" s="1144">
        <f t="shared" si="24"/>
        <v>48</v>
      </c>
      <c r="L138" s="356"/>
      <c r="M138" s="356"/>
      <c r="N138" s="357">
        <f t="shared" si="19"/>
        <v>0</v>
      </c>
      <c r="O138" s="358"/>
      <c r="P138" s="358"/>
      <c r="Q138" s="359">
        <f t="shared" si="21"/>
        <v>0</v>
      </c>
      <c r="R138" s="359">
        <f t="shared" si="21"/>
        <v>0</v>
      </c>
      <c r="S138" s="360"/>
      <c r="T138" s="361"/>
      <c r="U138" s="255">
        <f t="shared" si="15"/>
        <v>2</v>
      </c>
      <c r="V138" s="169"/>
      <c r="W138" s="169"/>
      <c r="X138" s="169"/>
      <c r="Y138" s="169"/>
      <c r="Z138" s="169"/>
      <c r="AA138" s="378"/>
      <c r="AB138" s="169"/>
      <c r="AC138" s="169"/>
      <c r="AD138" s="169"/>
      <c r="AE138" s="371"/>
      <c r="AF138" s="371"/>
      <c r="AG138" s="371"/>
      <c r="AH138" s="169"/>
      <c r="AI138" s="169"/>
      <c r="AJ138" s="169"/>
      <c r="AK138" s="169"/>
      <c r="AL138" s="169"/>
      <c r="AM138" s="169"/>
      <c r="AN138" s="176"/>
      <c r="AO138" s="176"/>
      <c r="AP138" s="176"/>
    </row>
    <row r="139" spans="1:42" s="253" customFormat="1" ht="21" hidden="1" customHeight="1">
      <c r="A139" s="252"/>
      <c r="B139" s="252"/>
      <c r="C139" s="252"/>
      <c r="D139" s="252"/>
      <c r="E139" s="252"/>
      <c r="F139" s="252"/>
      <c r="G139" s="252"/>
      <c r="I139" s="265">
        <f t="shared" si="23"/>
        <v>0</v>
      </c>
      <c r="J139" s="255">
        <f t="shared" si="14"/>
        <v>2</v>
      </c>
      <c r="K139" s="1144">
        <f t="shared" si="24"/>
        <v>49</v>
      </c>
      <c r="L139" s="356"/>
      <c r="M139" s="356"/>
      <c r="N139" s="357">
        <f t="shared" si="19"/>
        <v>0</v>
      </c>
      <c r="O139" s="358"/>
      <c r="P139" s="358"/>
      <c r="Q139" s="359">
        <f t="shared" si="21"/>
        <v>0</v>
      </c>
      <c r="R139" s="359">
        <f t="shared" si="21"/>
        <v>0</v>
      </c>
      <c r="S139" s="360"/>
      <c r="T139" s="361"/>
      <c r="U139" s="255">
        <f t="shared" si="15"/>
        <v>2</v>
      </c>
      <c r="V139" s="169"/>
      <c r="W139" s="169"/>
      <c r="X139" s="169"/>
      <c r="Y139" s="169"/>
      <c r="Z139" s="169"/>
      <c r="AA139" s="378"/>
      <c r="AB139" s="169"/>
      <c r="AC139" s="169"/>
      <c r="AD139" s="169"/>
      <c r="AE139" s="371"/>
      <c r="AF139" s="371"/>
      <c r="AG139" s="371"/>
      <c r="AH139" s="169"/>
      <c r="AI139" s="169"/>
      <c r="AJ139" s="169"/>
      <c r="AK139" s="169"/>
      <c r="AL139" s="169"/>
      <c r="AM139" s="169"/>
      <c r="AN139" s="176"/>
      <c r="AO139" s="176"/>
      <c r="AP139" s="176"/>
    </row>
    <row r="140" spans="1:42" s="253" customFormat="1" ht="21" hidden="1" customHeight="1">
      <c r="A140" s="252"/>
      <c r="B140" s="252"/>
      <c r="C140" s="252"/>
      <c r="D140" s="252"/>
      <c r="E140" s="252"/>
      <c r="F140" s="252"/>
      <c r="G140" s="252"/>
      <c r="I140" s="265">
        <f t="shared" si="23"/>
        <v>0</v>
      </c>
      <c r="J140" s="255">
        <f t="shared" si="14"/>
        <v>2</v>
      </c>
      <c r="K140" s="1144">
        <f t="shared" si="24"/>
        <v>50</v>
      </c>
      <c r="L140" s="356"/>
      <c r="M140" s="356"/>
      <c r="N140" s="357">
        <f t="shared" si="19"/>
        <v>0</v>
      </c>
      <c r="O140" s="358"/>
      <c r="P140" s="358"/>
      <c r="Q140" s="359">
        <f t="shared" si="21"/>
        <v>0</v>
      </c>
      <c r="R140" s="359">
        <f t="shared" si="21"/>
        <v>0</v>
      </c>
      <c r="S140" s="360"/>
      <c r="T140" s="361"/>
      <c r="U140" s="255">
        <f t="shared" si="15"/>
        <v>2</v>
      </c>
      <c r="V140" s="169"/>
      <c r="W140" s="169"/>
      <c r="X140" s="169"/>
      <c r="Y140" s="169"/>
      <c r="Z140" s="169"/>
      <c r="AA140" s="378"/>
      <c r="AB140" s="169"/>
      <c r="AC140" s="169"/>
      <c r="AD140" s="169"/>
      <c r="AE140" s="371"/>
      <c r="AF140" s="371"/>
      <c r="AG140" s="371"/>
      <c r="AH140" s="169"/>
      <c r="AI140" s="169"/>
      <c r="AJ140" s="169"/>
      <c r="AK140" s="169"/>
      <c r="AL140" s="169"/>
      <c r="AM140" s="169"/>
      <c r="AN140" s="176"/>
      <c r="AO140" s="176"/>
      <c r="AP140" s="176"/>
    </row>
    <row r="141" spans="1:42" s="253" customFormat="1" ht="21" hidden="1" customHeight="1">
      <c r="A141" s="252"/>
      <c r="B141" s="252"/>
      <c r="C141" s="252"/>
      <c r="D141" s="252"/>
      <c r="E141" s="252"/>
      <c r="F141" s="252"/>
      <c r="G141" s="252"/>
      <c r="I141" s="265">
        <f t="shared" si="23"/>
        <v>0</v>
      </c>
      <c r="J141" s="255">
        <f t="shared" si="14"/>
        <v>2</v>
      </c>
      <c r="K141" s="1144">
        <f t="shared" si="24"/>
        <v>51</v>
      </c>
      <c r="L141" s="356"/>
      <c r="M141" s="356"/>
      <c r="N141" s="357">
        <f t="shared" si="19"/>
        <v>0</v>
      </c>
      <c r="O141" s="358"/>
      <c r="P141" s="358"/>
      <c r="Q141" s="359">
        <f t="shared" si="21"/>
        <v>0</v>
      </c>
      <c r="R141" s="359">
        <f t="shared" si="21"/>
        <v>0</v>
      </c>
      <c r="S141" s="360"/>
      <c r="T141" s="361"/>
      <c r="U141" s="255">
        <f t="shared" si="15"/>
        <v>2</v>
      </c>
      <c r="V141" s="169"/>
      <c r="W141" s="169"/>
      <c r="X141" s="169"/>
      <c r="Y141" s="169"/>
      <c r="Z141" s="169"/>
      <c r="AA141" s="378"/>
      <c r="AB141" s="169"/>
      <c r="AC141" s="169"/>
      <c r="AD141" s="169"/>
      <c r="AE141" s="371"/>
      <c r="AF141" s="371"/>
      <c r="AG141" s="371"/>
      <c r="AH141" s="169"/>
      <c r="AI141" s="169"/>
      <c r="AJ141" s="169"/>
      <c r="AK141" s="169"/>
      <c r="AL141" s="169"/>
      <c r="AM141" s="169"/>
      <c r="AN141" s="176"/>
      <c r="AO141" s="176"/>
      <c r="AP141" s="176"/>
    </row>
    <row r="142" spans="1:42" s="253" customFormat="1" ht="21" hidden="1" customHeight="1">
      <c r="A142" s="252"/>
      <c r="B142" s="252"/>
      <c r="C142" s="252"/>
      <c r="D142" s="252"/>
      <c r="E142" s="252"/>
      <c r="F142" s="252"/>
      <c r="G142" s="252"/>
      <c r="I142" s="265">
        <f t="shared" si="23"/>
        <v>0</v>
      </c>
      <c r="J142" s="255">
        <f t="shared" si="14"/>
        <v>2</v>
      </c>
      <c r="K142" s="1144">
        <f t="shared" si="24"/>
        <v>52</v>
      </c>
      <c r="L142" s="356"/>
      <c r="M142" s="356"/>
      <c r="N142" s="357">
        <f t="shared" si="19"/>
        <v>0</v>
      </c>
      <c r="O142" s="358"/>
      <c r="P142" s="358"/>
      <c r="Q142" s="359">
        <f t="shared" si="21"/>
        <v>0</v>
      </c>
      <c r="R142" s="359">
        <f t="shared" si="21"/>
        <v>0</v>
      </c>
      <c r="S142" s="360"/>
      <c r="T142" s="361"/>
      <c r="U142" s="255">
        <f t="shared" si="15"/>
        <v>2</v>
      </c>
      <c r="V142" s="169"/>
      <c r="W142" s="169"/>
      <c r="X142" s="169"/>
      <c r="Y142" s="169"/>
      <c r="Z142" s="169"/>
      <c r="AA142" s="378"/>
      <c r="AB142" s="169"/>
      <c r="AC142" s="169"/>
      <c r="AD142" s="169"/>
      <c r="AE142" s="371"/>
      <c r="AF142" s="371"/>
      <c r="AG142" s="371"/>
      <c r="AH142" s="169"/>
      <c r="AI142" s="169"/>
      <c r="AJ142" s="169"/>
      <c r="AK142" s="169"/>
      <c r="AL142" s="169"/>
      <c r="AM142" s="169"/>
      <c r="AN142" s="176"/>
      <c r="AO142" s="176"/>
      <c r="AP142" s="176"/>
    </row>
    <row r="143" spans="1:42" s="253" customFormat="1" ht="21" hidden="1" customHeight="1">
      <c r="A143" s="252"/>
      <c r="B143" s="252"/>
      <c r="C143" s="252"/>
      <c r="D143" s="252"/>
      <c r="E143" s="252"/>
      <c r="F143" s="252"/>
      <c r="G143" s="252"/>
      <c r="I143" s="265">
        <f t="shared" si="23"/>
        <v>0</v>
      </c>
      <c r="J143" s="255">
        <f t="shared" si="14"/>
        <v>2</v>
      </c>
      <c r="K143" s="1144">
        <f t="shared" si="24"/>
        <v>53</v>
      </c>
      <c r="L143" s="356"/>
      <c r="M143" s="356"/>
      <c r="N143" s="357">
        <f t="shared" si="19"/>
        <v>0</v>
      </c>
      <c r="O143" s="358"/>
      <c r="P143" s="358"/>
      <c r="Q143" s="359">
        <f t="shared" si="21"/>
        <v>0</v>
      </c>
      <c r="R143" s="359">
        <f t="shared" si="21"/>
        <v>0</v>
      </c>
      <c r="S143" s="360"/>
      <c r="T143" s="361"/>
      <c r="U143" s="255">
        <f t="shared" si="15"/>
        <v>2</v>
      </c>
      <c r="V143" s="169"/>
      <c r="W143" s="169"/>
      <c r="X143" s="169"/>
      <c r="Y143" s="169"/>
      <c r="Z143" s="169"/>
      <c r="AA143" s="378"/>
      <c r="AB143" s="169"/>
      <c r="AC143" s="169"/>
      <c r="AD143" s="169"/>
      <c r="AE143" s="371"/>
      <c r="AF143" s="371"/>
      <c r="AG143" s="371"/>
      <c r="AH143" s="169"/>
      <c r="AI143" s="169"/>
      <c r="AJ143" s="169"/>
      <c r="AK143" s="169"/>
      <c r="AL143" s="169"/>
      <c r="AM143" s="169"/>
      <c r="AN143" s="176"/>
      <c r="AO143" s="176"/>
      <c r="AP143" s="176"/>
    </row>
    <row r="144" spans="1:42" s="253" customFormat="1" ht="21" hidden="1" customHeight="1">
      <c r="A144" s="252"/>
      <c r="B144" s="252"/>
      <c r="C144" s="252"/>
      <c r="D144" s="252"/>
      <c r="E144" s="252"/>
      <c r="F144" s="252"/>
      <c r="G144" s="252"/>
      <c r="I144" s="265">
        <f t="shared" si="23"/>
        <v>0</v>
      </c>
      <c r="J144" s="255">
        <f t="shared" si="14"/>
        <v>2</v>
      </c>
      <c r="K144" s="1144">
        <f t="shared" si="24"/>
        <v>54</v>
      </c>
      <c r="L144" s="356"/>
      <c r="M144" s="356"/>
      <c r="N144" s="357">
        <f t="shared" si="19"/>
        <v>0</v>
      </c>
      <c r="O144" s="358"/>
      <c r="P144" s="358"/>
      <c r="Q144" s="359">
        <f t="shared" si="21"/>
        <v>0</v>
      </c>
      <c r="R144" s="359">
        <f t="shared" si="21"/>
        <v>0</v>
      </c>
      <c r="S144" s="360"/>
      <c r="T144" s="361"/>
      <c r="U144" s="255">
        <f t="shared" si="15"/>
        <v>2</v>
      </c>
      <c r="V144" s="169"/>
      <c r="W144" s="169"/>
      <c r="X144" s="169"/>
      <c r="Y144" s="169"/>
      <c r="Z144" s="169"/>
      <c r="AA144" s="378"/>
      <c r="AB144" s="169"/>
      <c r="AC144" s="169"/>
      <c r="AD144" s="169"/>
      <c r="AE144" s="371"/>
      <c r="AF144" s="371"/>
      <c r="AG144" s="371"/>
      <c r="AH144" s="169"/>
      <c r="AI144" s="169"/>
      <c r="AJ144" s="169"/>
      <c r="AK144" s="169"/>
      <c r="AL144" s="169"/>
      <c r="AM144" s="169"/>
      <c r="AN144" s="176"/>
      <c r="AO144" s="176"/>
      <c r="AP144" s="176"/>
    </row>
    <row r="145" spans="1:42" s="253" customFormat="1" ht="21" hidden="1" customHeight="1">
      <c r="A145" s="252"/>
      <c r="B145" s="252"/>
      <c r="C145" s="252"/>
      <c r="D145" s="252"/>
      <c r="E145" s="252"/>
      <c r="F145" s="252"/>
      <c r="G145" s="252"/>
      <c r="I145" s="265">
        <f t="shared" si="23"/>
        <v>0</v>
      </c>
      <c r="J145" s="255">
        <f t="shared" si="14"/>
        <v>2</v>
      </c>
      <c r="K145" s="1144">
        <f t="shared" si="24"/>
        <v>55</v>
      </c>
      <c r="L145" s="356"/>
      <c r="M145" s="356"/>
      <c r="N145" s="357">
        <f t="shared" si="19"/>
        <v>0</v>
      </c>
      <c r="O145" s="358"/>
      <c r="P145" s="358"/>
      <c r="Q145" s="359">
        <f t="shared" si="21"/>
        <v>0</v>
      </c>
      <c r="R145" s="359">
        <f t="shared" si="21"/>
        <v>0</v>
      </c>
      <c r="S145" s="360"/>
      <c r="T145" s="361"/>
      <c r="U145" s="255">
        <f t="shared" si="15"/>
        <v>2</v>
      </c>
      <c r="V145" s="169"/>
      <c r="W145" s="169"/>
      <c r="X145" s="169"/>
      <c r="Y145" s="169"/>
      <c r="Z145" s="169"/>
      <c r="AA145" s="378"/>
      <c r="AB145" s="169"/>
      <c r="AC145" s="169"/>
      <c r="AD145" s="169"/>
      <c r="AE145" s="371"/>
      <c r="AF145" s="371"/>
      <c r="AG145" s="371"/>
      <c r="AH145" s="169"/>
      <c r="AI145" s="169"/>
      <c r="AJ145" s="169"/>
      <c r="AK145" s="169"/>
      <c r="AL145" s="169"/>
      <c r="AM145" s="169"/>
      <c r="AN145" s="176"/>
      <c r="AO145" s="176"/>
      <c r="AP145" s="176"/>
    </row>
    <row r="146" spans="1:42" s="253" customFormat="1" ht="21" hidden="1" customHeight="1">
      <c r="A146" s="252"/>
      <c r="B146" s="252"/>
      <c r="C146" s="252"/>
      <c r="D146" s="252"/>
      <c r="E146" s="252"/>
      <c r="F146" s="252"/>
      <c r="G146" s="252"/>
      <c r="I146" s="265">
        <f t="shared" si="23"/>
        <v>0</v>
      </c>
      <c r="J146" s="255">
        <f t="shared" si="14"/>
        <v>2</v>
      </c>
      <c r="K146" s="1144">
        <f t="shared" si="24"/>
        <v>56</v>
      </c>
      <c r="L146" s="356"/>
      <c r="M146" s="356"/>
      <c r="N146" s="357">
        <f t="shared" si="19"/>
        <v>0</v>
      </c>
      <c r="O146" s="358"/>
      <c r="P146" s="358"/>
      <c r="Q146" s="359">
        <f t="shared" si="21"/>
        <v>0</v>
      </c>
      <c r="R146" s="359">
        <f t="shared" si="21"/>
        <v>0</v>
      </c>
      <c r="S146" s="360"/>
      <c r="T146" s="361"/>
      <c r="U146" s="255">
        <f t="shared" si="15"/>
        <v>2</v>
      </c>
      <c r="V146" s="169"/>
      <c r="W146" s="169"/>
      <c r="X146" s="169"/>
      <c r="Y146" s="169"/>
      <c r="Z146" s="169"/>
      <c r="AA146" s="378"/>
      <c r="AB146" s="169"/>
      <c r="AC146" s="169"/>
      <c r="AD146" s="169"/>
      <c r="AE146" s="371"/>
      <c r="AF146" s="371"/>
      <c r="AG146" s="371"/>
      <c r="AH146" s="169"/>
      <c r="AI146" s="169"/>
      <c r="AJ146" s="169"/>
      <c r="AK146" s="169"/>
      <c r="AL146" s="169"/>
      <c r="AM146" s="169"/>
      <c r="AN146" s="176"/>
      <c r="AO146" s="176"/>
      <c r="AP146" s="176"/>
    </row>
    <row r="147" spans="1:42" s="253" customFormat="1" ht="21" hidden="1" customHeight="1">
      <c r="A147" s="252"/>
      <c r="B147" s="252"/>
      <c r="C147" s="252"/>
      <c r="D147" s="252"/>
      <c r="E147" s="252"/>
      <c r="F147" s="252"/>
      <c r="G147" s="252"/>
      <c r="I147" s="265">
        <f t="shared" si="23"/>
        <v>0</v>
      </c>
      <c r="J147" s="255">
        <f t="shared" si="14"/>
        <v>2</v>
      </c>
      <c r="K147" s="1144">
        <f t="shared" si="24"/>
        <v>57</v>
      </c>
      <c r="L147" s="356"/>
      <c r="M147" s="356"/>
      <c r="N147" s="357">
        <f t="shared" si="19"/>
        <v>0</v>
      </c>
      <c r="O147" s="358"/>
      <c r="P147" s="358"/>
      <c r="Q147" s="359">
        <f t="shared" si="21"/>
        <v>0</v>
      </c>
      <c r="R147" s="359">
        <f t="shared" si="21"/>
        <v>0</v>
      </c>
      <c r="S147" s="360"/>
      <c r="T147" s="361"/>
      <c r="U147" s="255">
        <f t="shared" si="15"/>
        <v>2</v>
      </c>
      <c r="V147" s="169"/>
      <c r="W147" s="169"/>
      <c r="X147" s="169"/>
      <c r="Y147" s="169"/>
      <c r="Z147" s="169"/>
      <c r="AA147" s="378"/>
      <c r="AB147" s="169"/>
      <c r="AC147" s="169"/>
      <c r="AD147" s="169"/>
      <c r="AE147" s="371"/>
      <c r="AF147" s="371"/>
      <c r="AG147" s="371"/>
      <c r="AH147" s="169"/>
      <c r="AI147" s="169"/>
      <c r="AJ147" s="169"/>
      <c r="AK147" s="169"/>
      <c r="AL147" s="169"/>
      <c r="AM147" s="169"/>
      <c r="AN147" s="176"/>
      <c r="AO147" s="176"/>
      <c r="AP147" s="176"/>
    </row>
    <row r="148" spans="1:42" s="253" customFormat="1" ht="21" hidden="1" customHeight="1">
      <c r="A148" s="252"/>
      <c r="B148" s="252"/>
      <c r="C148" s="252"/>
      <c r="D148" s="252"/>
      <c r="E148" s="252"/>
      <c r="F148" s="252"/>
      <c r="G148" s="252"/>
      <c r="I148" s="265">
        <f t="shared" si="23"/>
        <v>0</v>
      </c>
      <c r="J148" s="255">
        <f t="shared" si="14"/>
        <v>2</v>
      </c>
      <c r="K148" s="1144">
        <f t="shared" si="24"/>
        <v>58</v>
      </c>
      <c r="L148" s="356"/>
      <c r="M148" s="356"/>
      <c r="N148" s="357">
        <f t="shared" si="19"/>
        <v>0</v>
      </c>
      <c r="O148" s="358"/>
      <c r="P148" s="358"/>
      <c r="Q148" s="359">
        <f t="shared" si="21"/>
        <v>0</v>
      </c>
      <c r="R148" s="359">
        <f t="shared" si="21"/>
        <v>0</v>
      </c>
      <c r="S148" s="360"/>
      <c r="T148" s="361"/>
      <c r="U148" s="255">
        <f t="shared" si="15"/>
        <v>2</v>
      </c>
      <c r="V148" s="392"/>
      <c r="W148" s="392"/>
      <c r="X148" s="392"/>
      <c r="Y148" s="392"/>
      <c r="Z148" s="392"/>
      <c r="AA148" s="393"/>
      <c r="AB148" s="392"/>
      <c r="AC148" s="392"/>
      <c r="AD148" s="392"/>
      <c r="AE148" s="394"/>
      <c r="AF148" s="394"/>
      <c r="AG148" s="394"/>
      <c r="AH148" s="394"/>
      <c r="AI148" s="394"/>
      <c r="AJ148" s="394"/>
      <c r="AK148" s="371"/>
      <c r="AL148" s="371"/>
      <c r="AM148" s="371"/>
      <c r="AN148" s="167"/>
      <c r="AO148" s="167"/>
      <c r="AP148" s="167"/>
    </row>
    <row r="149" spans="1:42" s="253" customFormat="1" ht="21" hidden="1" customHeight="1">
      <c r="A149" s="252"/>
      <c r="B149" s="252"/>
      <c r="C149" s="252"/>
      <c r="D149" s="252"/>
      <c r="E149" s="252"/>
      <c r="F149" s="252"/>
      <c r="G149" s="252"/>
      <c r="I149" s="265">
        <f t="shared" si="23"/>
        <v>0</v>
      </c>
      <c r="J149" s="255">
        <f t="shared" si="14"/>
        <v>2</v>
      </c>
      <c r="K149" s="1144">
        <f t="shared" si="24"/>
        <v>59</v>
      </c>
      <c r="L149" s="356"/>
      <c r="M149" s="356"/>
      <c r="N149" s="357">
        <f t="shared" si="19"/>
        <v>0</v>
      </c>
      <c r="O149" s="358"/>
      <c r="P149" s="358"/>
      <c r="Q149" s="359">
        <f t="shared" si="21"/>
        <v>0</v>
      </c>
      <c r="R149" s="359">
        <f t="shared" si="21"/>
        <v>0</v>
      </c>
      <c r="S149" s="360"/>
      <c r="T149" s="361"/>
      <c r="U149" s="255">
        <f t="shared" si="15"/>
        <v>2</v>
      </c>
      <c r="V149" s="392"/>
      <c r="W149" s="392"/>
      <c r="X149" s="392"/>
      <c r="Y149" s="392"/>
      <c r="Z149" s="392"/>
      <c r="AA149" s="393"/>
      <c r="AB149" s="392"/>
      <c r="AC149" s="392"/>
      <c r="AD149" s="392"/>
      <c r="AE149" s="394"/>
      <c r="AF149" s="394"/>
      <c r="AG149" s="394"/>
      <c r="AH149" s="394"/>
      <c r="AI149" s="394"/>
      <c r="AJ149" s="394"/>
      <c r="AK149" s="371"/>
      <c r="AL149" s="371"/>
      <c r="AM149" s="371"/>
      <c r="AN149" s="167"/>
      <c r="AO149" s="167"/>
      <c r="AP149" s="167"/>
    </row>
    <row r="150" spans="1:42" s="253" customFormat="1" ht="21" hidden="1" customHeight="1" thickBot="1">
      <c r="A150" s="252"/>
      <c r="B150" s="252"/>
      <c r="C150" s="252"/>
      <c r="D150" s="252"/>
      <c r="E150" s="252"/>
      <c r="F150" s="252"/>
      <c r="G150" s="252"/>
      <c r="I150" s="265">
        <f t="shared" si="23"/>
        <v>0</v>
      </c>
      <c r="J150" s="255">
        <f t="shared" si="14"/>
        <v>2</v>
      </c>
      <c r="K150" s="379">
        <f t="shared" si="24"/>
        <v>60</v>
      </c>
      <c r="L150" s="356"/>
      <c r="M150" s="356"/>
      <c r="N150" s="380">
        <f t="shared" si="19"/>
        <v>0</v>
      </c>
      <c r="O150" s="381"/>
      <c r="P150" s="381"/>
      <c r="Q150" s="382">
        <f t="shared" si="21"/>
        <v>0</v>
      </c>
      <c r="R150" s="382">
        <f t="shared" si="21"/>
        <v>0</v>
      </c>
      <c r="S150" s="383"/>
      <c r="T150" s="384"/>
      <c r="U150" s="255">
        <f t="shared" si="15"/>
        <v>2</v>
      </c>
      <c r="V150" s="392"/>
      <c r="W150" s="392"/>
      <c r="X150" s="392"/>
      <c r="Y150" s="392"/>
      <c r="Z150" s="392"/>
      <c r="AA150" s="393"/>
      <c r="AB150" s="392"/>
      <c r="AC150" s="392"/>
      <c r="AD150" s="392"/>
      <c r="AE150" s="394"/>
      <c r="AF150" s="394"/>
      <c r="AG150" s="394"/>
      <c r="AH150" s="394"/>
      <c r="AI150" s="394"/>
      <c r="AJ150" s="394"/>
      <c r="AK150" s="371"/>
      <c r="AL150" s="371"/>
      <c r="AM150" s="371"/>
      <c r="AN150" s="167"/>
      <c r="AO150" s="167"/>
      <c r="AP150" s="167"/>
    </row>
    <row r="151" spans="1:42" ht="30" customHeight="1" thickBot="1">
      <c r="I151" s="952">
        <f t="shared" ref="I151:I161" si="25">IF(Q$154&gt;0,1,0)</f>
        <v>1</v>
      </c>
      <c r="J151" s="941">
        <f t="shared" ref="J151:J214" si="26">IF($Q$154&gt;0,3,)</f>
        <v>3</v>
      </c>
      <c r="K151" s="2477" t="s">
        <v>891</v>
      </c>
      <c r="L151" s="2477"/>
      <c r="M151" s="2477"/>
      <c r="N151" s="2477"/>
      <c r="O151" s="2477"/>
      <c r="P151" s="2477"/>
      <c r="Q151" s="2477"/>
      <c r="R151" s="2477"/>
      <c r="S151" s="2477"/>
      <c r="T151" s="2477"/>
      <c r="U151" s="941">
        <f t="shared" ref="U151:U214" si="27">IF($Q$154&gt;0,3,)</f>
        <v>3</v>
      </c>
      <c r="V151" s="1074" t="s">
        <v>833</v>
      </c>
      <c r="AF151" s="947" t="s">
        <v>834</v>
      </c>
      <c r="AG151" s="948"/>
      <c r="AH151" s="948"/>
      <c r="AI151" s="948"/>
      <c r="AJ151" s="949"/>
      <c r="AN151" s="950"/>
      <c r="AO151" s="950"/>
      <c r="AP151" s="950"/>
    </row>
    <row r="152" spans="1:42" ht="21" customHeight="1" thickBot="1">
      <c r="I152" s="952">
        <f t="shared" si="25"/>
        <v>1</v>
      </c>
      <c r="J152" s="941">
        <f t="shared" si="26"/>
        <v>3</v>
      </c>
      <c r="K152" s="2478" t="s">
        <v>578</v>
      </c>
      <c r="L152" s="2478"/>
      <c r="M152" s="2478"/>
      <c r="N152" s="2478"/>
      <c r="O152" s="2478"/>
      <c r="P152" s="2478"/>
      <c r="Q152" s="2478"/>
      <c r="R152" s="2478"/>
      <c r="S152" s="2478"/>
      <c r="T152" s="2478"/>
      <c r="U152" s="941">
        <f t="shared" si="27"/>
        <v>3</v>
      </c>
      <c r="V152" s="1075" t="s">
        <v>861</v>
      </c>
      <c r="W152" s="954">
        <v>200</v>
      </c>
      <c r="X152" s="955"/>
      <c r="Y152" s="955" t="s">
        <v>2450</v>
      </c>
      <c r="Z152" s="1785"/>
      <c r="AA152" s="957"/>
      <c r="AB152" s="956"/>
      <c r="AC152" s="958"/>
      <c r="AD152" s="959"/>
      <c r="AE152" s="565"/>
      <c r="AF152" s="960" t="s">
        <v>862</v>
      </c>
      <c r="AG152" s="961" t="s">
        <v>863</v>
      </c>
      <c r="AH152" s="961" t="s">
        <v>864</v>
      </c>
      <c r="AI152" s="962" t="s">
        <v>865</v>
      </c>
      <c r="AJ152" s="949"/>
      <c r="AN152" s="950"/>
      <c r="AO152" s="950"/>
      <c r="AP152" s="963"/>
    </row>
    <row r="153" spans="1:42" ht="21" customHeight="1">
      <c r="I153" s="952">
        <f t="shared" si="25"/>
        <v>1</v>
      </c>
      <c r="J153" s="941">
        <f t="shared" si="26"/>
        <v>3</v>
      </c>
      <c r="K153" s="1149" t="s">
        <v>564</v>
      </c>
      <c r="L153" s="965" t="s">
        <v>565</v>
      </c>
      <c r="M153" s="1151" t="s">
        <v>1653</v>
      </c>
      <c r="N153" s="965" t="s">
        <v>940</v>
      </c>
      <c r="O153" s="1151" t="s">
        <v>859</v>
      </c>
      <c r="P153" s="965" t="s">
        <v>566</v>
      </c>
      <c r="Q153" s="965" t="s">
        <v>575</v>
      </c>
      <c r="R153" s="965" t="s">
        <v>570</v>
      </c>
      <c r="S153" s="965" t="s">
        <v>576</v>
      </c>
      <c r="T153" s="967" t="s">
        <v>577</v>
      </c>
      <c r="U153" s="941">
        <f t="shared" si="27"/>
        <v>3</v>
      </c>
      <c r="V153" s="1077" t="s">
        <v>866</v>
      </c>
      <c r="W153" s="1779">
        <v>318</v>
      </c>
      <c r="X153" s="970"/>
      <c r="Y153" s="970"/>
      <c r="Z153" s="971"/>
      <c r="AA153" s="972"/>
      <c r="AB153" s="971"/>
      <c r="AC153" s="973"/>
      <c r="AD153" s="974"/>
      <c r="AE153" s="565"/>
      <c r="AF153" s="975" t="s">
        <v>867</v>
      </c>
      <c r="AG153" s="976" t="s">
        <v>868</v>
      </c>
      <c r="AH153" s="976" t="s">
        <v>869</v>
      </c>
      <c r="AI153" s="977" t="s">
        <v>870</v>
      </c>
      <c r="AJ153" s="949"/>
      <c r="AN153" s="950"/>
      <c r="AO153" s="950"/>
      <c r="AP153" s="963"/>
    </row>
    <row r="154" spans="1:42" ht="21" customHeight="1" thickBot="1">
      <c r="I154" s="952">
        <f t="shared" si="25"/>
        <v>1</v>
      </c>
      <c r="J154" s="941">
        <f t="shared" si="26"/>
        <v>3</v>
      </c>
      <c r="K154" s="1638" t="str">
        <f>V157</f>
        <v>64-0</v>
      </c>
      <c r="L154" s="983" t="str">
        <f>W157</f>
        <v>23-0</v>
      </c>
      <c r="M154" s="983" t="str">
        <f>X157</f>
        <v>단양</v>
      </c>
      <c r="N154" s="983" t="str">
        <f>Y157</f>
        <v>어상천</v>
      </c>
      <c r="O154" s="983" t="str">
        <f>Z157</f>
        <v>임현</v>
      </c>
      <c r="P154" s="980" t="str">
        <f>IF(COUNTA(Y159:Y166)&gt;1,CONCATENATE(V159,"번지 외 ",COUNTA(Y159:Y166)-1,"필지"),CONCATENATE(V159,"번지"))</f>
        <v>산126-1번지</v>
      </c>
      <c r="Q154" s="981">
        <f>+Y167</f>
        <v>1.1000000000000001</v>
      </c>
      <c r="R154" s="982" t="s">
        <v>616</v>
      </c>
      <c r="S154" s="983">
        <f>COUNT(L162:L174)</f>
        <v>1</v>
      </c>
      <c r="T154" s="984">
        <f>200*S154</f>
        <v>200</v>
      </c>
      <c r="U154" s="941">
        <f t="shared" si="27"/>
        <v>3</v>
      </c>
      <c r="V154" s="1077" t="s">
        <v>871</v>
      </c>
      <c r="W154" s="1779">
        <v>379</v>
      </c>
      <c r="X154" s="970"/>
      <c r="Y154" s="970"/>
      <c r="Z154" s="971"/>
      <c r="AA154" s="972"/>
      <c r="AB154" s="971"/>
      <c r="AC154" s="973"/>
      <c r="AD154" s="974"/>
      <c r="AE154" s="565"/>
      <c r="AF154" s="975" t="s">
        <v>872</v>
      </c>
      <c r="AG154" s="976" t="s">
        <v>873</v>
      </c>
      <c r="AH154" s="985" t="s">
        <v>874</v>
      </c>
      <c r="AI154" s="977" t="s">
        <v>875</v>
      </c>
      <c r="AJ154" s="949"/>
      <c r="AN154" s="950"/>
      <c r="AO154" s="950"/>
      <c r="AP154" s="963"/>
    </row>
    <row r="155" spans="1:42" ht="21" customHeight="1" thickBot="1">
      <c r="I155" s="952">
        <f t="shared" si="25"/>
        <v>1</v>
      </c>
      <c r="J155" s="941">
        <f t="shared" si="26"/>
        <v>3</v>
      </c>
      <c r="K155" s="1149" t="s">
        <v>568</v>
      </c>
      <c r="L155" s="965" t="s">
        <v>569</v>
      </c>
      <c r="M155" s="965" t="s">
        <v>562</v>
      </c>
      <c r="N155" s="965" t="s">
        <v>967</v>
      </c>
      <c r="O155" s="965" t="s">
        <v>571</v>
      </c>
      <c r="P155" s="1148" t="s">
        <v>572</v>
      </c>
      <c r="Q155" s="1148" t="s">
        <v>573</v>
      </c>
      <c r="R155" s="987" t="s">
        <v>574</v>
      </c>
      <c r="S155" s="988" t="s">
        <v>972</v>
      </c>
      <c r="T155" s="967" t="s">
        <v>973</v>
      </c>
      <c r="U155" s="941">
        <f t="shared" si="27"/>
        <v>3</v>
      </c>
      <c r="V155" s="1078" t="s">
        <v>876</v>
      </c>
      <c r="W155" s="990">
        <v>25.4</v>
      </c>
      <c r="X155" s="1079"/>
      <c r="Y155" s="1079"/>
      <c r="Z155" s="1080"/>
      <c r="AA155" s="1081"/>
      <c r="AB155" s="1080"/>
      <c r="AC155" s="1082"/>
      <c r="AD155" s="1083"/>
      <c r="AE155" s="565"/>
      <c r="AF155" s="975" t="s">
        <v>877</v>
      </c>
      <c r="AG155" s="996" t="s">
        <v>878</v>
      </c>
      <c r="AH155" s="997" t="s">
        <v>879</v>
      </c>
      <c r="AI155" s="977" t="s">
        <v>880</v>
      </c>
      <c r="AJ155" s="949"/>
      <c r="AN155" s="950"/>
      <c r="AO155" s="950"/>
      <c r="AP155" s="963"/>
    </row>
    <row r="156" spans="1:42" ht="21" customHeight="1" thickBot="1">
      <c r="I156" s="952">
        <f t="shared" si="25"/>
        <v>1</v>
      </c>
      <c r="J156" s="941">
        <f t="shared" si="26"/>
        <v>3</v>
      </c>
      <c r="K156" s="998" t="str">
        <f>Z159</f>
        <v>소나무</v>
      </c>
      <c r="L156" s="999" t="str">
        <f>AA159</f>
        <v>(용)2-0</v>
      </c>
      <c r="M156" s="1000">
        <f>AC159</f>
        <v>2024</v>
      </c>
      <c r="N156" s="1001">
        <f>AB168</f>
        <v>3000</v>
      </c>
      <c r="O156" s="1002">
        <f>IF((Q160+R160)&gt;0,ROUND((Q160/(Q160+R160)),4),0)</f>
        <v>0.86890000000000001</v>
      </c>
      <c r="P156" s="1003" t="str">
        <f>IF(W155&lt;=15,AI153,IF(W155&gt;30,AI155,AI154))</f>
        <v>중 (15˚ ~ 30˚)</v>
      </c>
      <c r="Q156" s="1004" t="str">
        <f>AF162</f>
        <v xml:space="preserve">개소당1~3ha미만 </v>
      </c>
      <c r="R156" s="1005" t="s">
        <v>1150</v>
      </c>
      <c r="S156" s="1006">
        <f>W155</f>
        <v>25.4</v>
      </c>
      <c r="T156" s="1007">
        <f>ROUND(N156/10000*N162,0)</f>
        <v>60</v>
      </c>
      <c r="U156" s="941">
        <f t="shared" si="27"/>
        <v>3</v>
      </c>
      <c r="V156" s="1084">
        <v>0</v>
      </c>
      <c r="W156" s="1084"/>
      <c r="X156" s="1084"/>
      <c r="Y156" s="1084"/>
      <c r="Z156" s="1084"/>
      <c r="AA156" s="1085"/>
      <c r="AB156" s="1084"/>
      <c r="AC156" s="1084"/>
      <c r="AD156" s="1084"/>
      <c r="AE156" s="565"/>
      <c r="AF156" s="975" t="s">
        <v>881</v>
      </c>
      <c r="AG156" s="976"/>
      <c r="AH156" s="1008"/>
      <c r="AI156" s="977"/>
      <c r="AJ156" s="949"/>
      <c r="AN156" s="950"/>
      <c r="AO156" s="950"/>
      <c r="AP156" s="963"/>
    </row>
    <row r="157" spans="1:42" ht="21" customHeight="1" thickBot="1">
      <c r="I157" s="952">
        <f t="shared" si="25"/>
        <v>1</v>
      </c>
      <c r="J157" s="941">
        <f t="shared" si="26"/>
        <v>3</v>
      </c>
      <c r="K157" s="2479" t="s">
        <v>941</v>
      </c>
      <c r="L157" s="2479"/>
      <c r="M157" s="2479"/>
      <c r="N157" s="2479"/>
      <c r="O157" s="2479"/>
      <c r="P157" s="2479"/>
      <c r="Q157" s="2479"/>
      <c r="R157" s="2479"/>
      <c r="S157" s="2479"/>
      <c r="T157" s="2479"/>
      <c r="U157" s="941">
        <f t="shared" si="27"/>
        <v>3</v>
      </c>
      <c r="V157" s="1009" t="s">
        <v>2447</v>
      </c>
      <c r="W157" s="1009" t="s">
        <v>2490</v>
      </c>
      <c r="X157" s="1009" t="s">
        <v>2442</v>
      </c>
      <c r="Y157" s="1009" t="s">
        <v>2444</v>
      </c>
      <c r="Z157" s="1010" t="s">
        <v>2445</v>
      </c>
      <c r="AE157" s="565"/>
      <c r="AF157" s="975"/>
      <c r="AG157" s="976"/>
      <c r="AH157" s="1008"/>
      <c r="AI157" s="977"/>
      <c r="AJ157" s="949"/>
      <c r="AN157" s="950"/>
      <c r="AO157" s="950"/>
      <c r="AP157" s="963"/>
    </row>
    <row r="158" spans="1:42" ht="21" customHeight="1" thickBot="1">
      <c r="I158" s="952">
        <f t="shared" si="25"/>
        <v>1</v>
      </c>
      <c r="J158" s="941">
        <f t="shared" si="26"/>
        <v>3</v>
      </c>
      <c r="K158" s="2480" t="s">
        <v>942</v>
      </c>
      <c r="L158" s="2482" t="s">
        <v>943</v>
      </c>
      <c r="M158" s="2484" t="s">
        <v>944</v>
      </c>
      <c r="N158" s="2484" t="s">
        <v>945</v>
      </c>
      <c r="O158" s="2476" t="s">
        <v>946</v>
      </c>
      <c r="P158" s="2476"/>
      <c r="Q158" s="2476" t="s">
        <v>947</v>
      </c>
      <c r="R158" s="2476"/>
      <c r="S158" s="2472" t="s">
        <v>1162</v>
      </c>
      <c r="T158" s="2473"/>
      <c r="U158" s="941">
        <f t="shared" si="27"/>
        <v>3</v>
      </c>
      <c r="V158" s="1075" t="s">
        <v>2383</v>
      </c>
      <c r="W158" s="1086" t="s">
        <v>2384</v>
      </c>
      <c r="X158" s="1086" t="s">
        <v>2385</v>
      </c>
      <c r="Y158" s="1086" t="s">
        <v>2386</v>
      </c>
      <c r="Z158" s="1086" t="s">
        <v>2387</v>
      </c>
      <c r="AA158" s="1087" t="s">
        <v>2388</v>
      </c>
      <c r="AB158" s="1086" t="s">
        <v>2389</v>
      </c>
      <c r="AC158" s="1088" t="s">
        <v>2390</v>
      </c>
      <c r="AD158" s="1089" t="s">
        <v>1147</v>
      </c>
      <c r="AE158" s="565"/>
      <c r="AF158" s="1016"/>
      <c r="AG158" s="1017"/>
      <c r="AH158" s="1018"/>
      <c r="AI158" s="1019"/>
      <c r="AJ158" s="1020"/>
      <c r="AN158" s="1020"/>
      <c r="AO158" s="565"/>
      <c r="AP158" s="963"/>
    </row>
    <row r="159" spans="1:42" ht="21" customHeight="1" thickBot="1">
      <c r="I159" s="952">
        <f t="shared" si="25"/>
        <v>1</v>
      </c>
      <c r="J159" s="941">
        <f t="shared" si="26"/>
        <v>3</v>
      </c>
      <c r="K159" s="2481"/>
      <c r="L159" s="2483"/>
      <c r="M159" s="2485"/>
      <c r="N159" s="2485"/>
      <c r="O159" s="1152" t="s">
        <v>786</v>
      </c>
      <c r="P159" s="1022" t="s">
        <v>787</v>
      </c>
      <c r="Q159" s="1022" t="s">
        <v>786</v>
      </c>
      <c r="R159" s="1023" t="s">
        <v>787</v>
      </c>
      <c r="S159" s="2474"/>
      <c r="T159" s="2475"/>
      <c r="U159" s="941">
        <f t="shared" si="27"/>
        <v>3</v>
      </c>
      <c r="V159" s="1024" t="s">
        <v>2491</v>
      </c>
      <c r="W159" s="1691">
        <v>7.09</v>
      </c>
      <c r="X159" s="1691">
        <v>1.1000000000000001</v>
      </c>
      <c r="Y159" s="1691">
        <v>1.1000000000000001</v>
      </c>
      <c r="Z159" s="1691" t="s">
        <v>2435</v>
      </c>
      <c r="AA159" s="1692" t="s">
        <v>2391</v>
      </c>
      <c r="AB159" s="1691">
        <v>3000</v>
      </c>
      <c r="AC159" s="1778">
        <v>2024</v>
      </c>
      <c r="AD159" s="1028" t="s">
        <v>2525</v>
      </c>
      <c r="AE159" s="565"/>
      <c r="AF159" s="948"/>
      <c r="AG159" s="948"/>
      <c r="AH159" s="948"/>
      <c r="AI159" s="1029"/>
      <c r="AJ159" s="1020"/>
      <c r="AN159" s="1020"/>
      <c r="AO159" s="565"/>
      <c r="AP159" s="963"/>
    </row>
    <row r="160" spans="1:42" ht="21" customHeight="1">
      <c r="I160" s="952">
        <f t="shared" si="25"/>
        <v>1</v>
      </c>
      <c r="J160" s="941">
        <f t="shared" si="26"/>
        <v>3</v>
      </c>
      <c r="K160" s="1150" t="s">
        <v>953</v>
      </c>
      <c r="L160" s="1031"/>
      <c r="M160" s="1031"/>
      <c r="N160" s="1032">
        <f>N161/S154</f>
        <v>200</v>
      </c>
      <c r="O160" s="1033">
        <f>ROUND(O161/S154,1)</f>
        <v>53</v>
      </c>
      <c r="P160" s="1033">
        <f>ROUND(P161/S154,1)</f>
        <v>8</v>
      </c>
      <c r="Q160" s="1032">
        <f>ROUND(Q161/S154,0)</f>
        <v>2650</v>
      </c>
      <c r="R160" s="1032">
        <f>ROUND(R161/S154,0)</f>
        <v>400</v>
      </c>
      <c r="S160" s="1047"/>
      <c r="T160" s="1035"/>
      <c r="U160" s="941">
        <f t="shared" si="27"/>
        <v>3</v>
      </c>
      <c r="V160" s="1036"/>
      <c r="W160" s="1037"/>
      <c r="X160" s="1037"/>
      <c r="Y160" s="1037"/>
      <c r="Z160" s="1691"/>
      <c r="AA160" s="1692"/>
      <c r="AB160" s="1691"/>
      <c r="AC160" s="1693"/>
      <c r="AD160" s="1028"/>
      <c r="AE160" s="565"/>
      <c r="AF160" s="960" t="s">
        <v>882</v>
      </c>
      <c r="AG160" s="961" t="s">
        <v>561</v>
      </c>
      <c r="AH160" s="1012" t="s">
        <v>884</v>
      </c>
      <c r="AI160" s="1038"/>
      <c r="AJ160" s="949"/>
      <c r="AN160" s="950"/>
      <c r="AO160" s="819"/>
      <c r="AP160" s="819"/>
    </row>
    <row r="161" spans="1:43" ht="21" customHeight="1">
      <c r="I161" s="952">
        <f t="shared" si="25"/>
        <v>1</v>
      </c>
      <c r="J161" s="941">
        <f t="shared" si="26"/>
        <v>3</v>
      </c>
      <c r="K161" s="1150" t="s">
        <v>832</v>
      </c>
      <c r="L161" s="1031"/>
      <c r="M161" s="1031"/>
      <c r="N161" s="1039">
        <f>SUM(N162:N225)</f>
        <v>200</v>
      </c>
      <c r="O161" s="1039">
        <f>SUM(O162:O225)</f>
        <v>53</v>
      </c>
      <c r="P161" s="1039">
        <f>SUM(P162:P225)</f>
        <v>8</v>
      </c>
      <c r="Q161" s="1039">
        <f>SUM(Q162:Q225)</f>
        <v>2650</v>
      </c>
      <c r="R161" s="1039">
        <f>SUM(R162:R225)</f>
        <v>400</v>
      </c>
      <c r="S161" s="1040"/>
      <c r="T161" s="1041"/>
      <c r="U161" s="941">
        <f t="shared" si="27"/>
        <v>3</v>
      </c>
      <c r="V161" s="1036"/>
      <c r="W161" s="1037"/>
      <c r="X161" s="1037"/>
      <c r="Y161" s="1037"/>
      <c r="Z161" s="1025"/>
      <c r="AA161" s="1026"/>
      <c r="AB161" s="1025"/>
      <c r="AC161" s="1027"/>
      <c r="AD161" s="1028"/>
      <c r="AE161" s="565"/>
      <c r="AF161" s="975" t="s">
        <v>2414</v>
      </c>
      <c r="AG161" s="976" t="s">
        <v>1151</v>
      </c>
      <c r="AH161" s="1042">
        <v>0</v>
      </c>
      <c r="AI161" s="1043"/>
      <c r="AJ161" s="949"/>
      <c r="AN161" s="950"/>
      <c r="AO161" s="819"/>
      <c r="AP161" s="819"/>
    </row>
    <row r="162" spans="1:43" ht="21" customHeight="1">
      <c r="I162" s="952">
        <f>IF((O$162+P$162)&gt;0,1,0)</f>
        <v>1</v>
      </c>
      <c r="J162" s="941">
        <f t="shared" si="26"/>
        <v>3</v>
      </c>
      <c r="K162" s="1150">
        <v>1</v>
      </c>
      <c r="L162" s="1694">
        <v>319498</v>
      </c>
      <c r="M162" s="1694">
        <v>500618</v>
      </c>
      <c r="N162" s="1736">
        <f t="shared" ref="N162" si="28">IF(O162+P162&gt;0,$W$452,)</f>
        <v>200</v>
      </c>
      <c r="O162" s="1696">
        <v>53</v>
      </c>
      <c r="P162" s="1696">
        <v>8</v>
      </c>
      <c r="Q162" s="1045">
        <f t="shared" ref="Q162:R175" si="29">ROUND(O162*50,0)</f>
        <v>2650</v>
      </c>
      <c r="R162" s="1045">
        <f t="shared" si="29"/>
        <v>400</v>
      </c>
      <c r="S162" s="1047"/>
      <c r="T162" s="1048"/>
      <c r="U162" s="941">
        <f t="shared" si="27"/>
        <v>3</v>
      </c>
      <c r="V162" s="1036"/>
      <c r="W162" s="1037"/>
      <c r="X162" s="1037"/>
      <c r="Y162" s="1037"/>
      <c r="Z162" s="1025"/>
      <c r="AA162" s="1026"/>
      <c r="AB162" s="1025"/>
      <c r="AC162" s="1027"/>
      <c r="AD162" s="1028"/>
      <c r="AE162" s="565"/>
      <c r="AF162" s="975" t="s">
        <v>2412</v>
      </c>
      <c r="AG162" s="976" t="s">
        <v>887</v>
      </c>
      <c r="AH162" s="1049">
        <v>0.05</v>
      </c>
      <c r="AI162" s="1043"/>
      <c r="AJ162" s="949"/>
      <c r="AN162" s="950"/>
      <c r="AO162" s="565"/>
      <c r="AP162" s="963"/>
    </row>
    <row r="163" spans="1:43" ht="21" customHeight="1">
      <c r="I163" s="952">
        <f t="shared" ref="I163:I175" si="30">IF((O$162+P$162)&gt;0,1,0)</f>
        <v>1</v>
      </c>
      <c r="J163" s="941">
        <f t="shared" si="26"/>
        <v>3</v>
      </c>
      <c r="K163" s="1150">
        <f t="shared" ref="K163:K175" si="31">+K162+1</f>
        <v>2</v>
      </c>
      <c r="L163" s="1044"/>
      <c r="M163" s="1044"/>
      <c r="N163" s="1045">
        <f t="shared" ref="N163:N170" si="32">IF(O163+P163&gt;0,$W$152,)</f>
        <v>0</v>
      </c>
      <c r="O163" s="1053"/>
      <c r="P163" s="1053"/>
      <c r="Q163" s="1045">
        <f t="shared" si="29"/>
        <v>0</v>
      </c>
      <c r="R163" s="1045">
        <f t="shared" si="29"/>
        <v>0</v>
      </c>
      <c r="S163" s="1047"/>
      <c r="T163" s="1048"/>
      <c r="U163" s="941">
        <f t="shared" si="27"/>
        <v>3</v>
      </c>
      <c r="V163" s="1036"/>
      <c r="W163" s="1037"/>
      <c r="X163" s="1037"/>
      <c r="Y163" s="1037"/>
      <c r="Z163" s="1025"/>
      <c r="AA163" s="1026"/>
      <c r="AB163" s="1025"/>
      <c r="AC163" s="1027"/>
      <c r="AD163" s="1028"/>
      <c r="AE163" s="565"/>
      <c r="AF163" s="975" t="s">
        <v>2413</v>
      </c>
      <c r="AG163" s="976" t="s">
        <v>1150</v>
      </c>
      <c r="AH163" s="1049">
        <v>0.1</v>
      </c>
      <c r="AI163" s="1050"/>
      <c r="AJ163" s="949"/>
      <c r="AN163" s="950"/>
      <c r="AO163" s="565"/>
      <c r="AP163" s="963"/>
    </row>
    <row r="164" spans="1:43" ht="21" customHeight="1">
      <c r="I164" s="952">
        <f t="shared" si="30"/>
        <v>1</v>
      </c>
      <c r="J164" s="941">
        <f t="shared" si="26"/>
        <v>3</v>
      </c>
      <c r="K164" s="1150">
        <f t="shared" si="31"/>
        <v>3</v>
      </c>
      <c r="L164" s="1044"/>
      <c r="M164" s="1044"/>
      <c r="N164" s="1045">
        <f t="shared" si="32"/>
        <v>0</v>
      </c>
      <c r="O164" s="1053"/>
      <c r="P164" s="1053"/>
      <c r="Q164" s="1045">
        <f t="shared" si="29"/>
        <v>0</v>
      </c>
      <c r="R164" s="1045">
        <f t="shared" si="29"/>
        <v>0</v>
      </c>
      <c r="S164" s="1047"/>
      <c r="T164" s="1048"/>
      <c r="U164" s="941">
        <f t="shared" si="27"/>
        <v>3</v>
      </c>
      <c r="V164" s="1036"/>
      <c r="W164" s="1037"/>
      <c r="X164" s="1037"/>
      <c r="Y164" s="1037"/>
      <c r="Z164" s="1025"/>
      <c r="AA164" s="1026"/>
      <c r="AB164" s="1025"/>
      <c r="AC164" s="1027"/>
      <c r="AD164" s="1028"/>
      <c r="AE164" s="565"/>
      <c r="AF164" s="975"/>
      <c r="AG164" s="976"/>
      <c r="AH164" s="1051"/>
      <c r="AI164" s="977"/>
      <c r="AJ164" s="1020"/>
      <c r="AN164" s="1020"/>
      <c r="AO164" s="565"/>
      <c r="AP164" s="963"/>
    </row>
    <row r="165" spans="1:43" ht="21" customHeight="1" thickBot="1">
      <c r="I165" s="952">
        <f t="shared" si="30"/>
        <v>1</v>
      </c>
      <c r="J165" s="941">
        <f t="shared" si="26"/>
        <v>3</v>
      </c>
      <c r="K165" s="1150">
        <f t="shared" si="31"/>
        <v>4</v>
      </c>
      <c r="L165" s="1044"/>
      <c r="M165" s="1044"/>
      <c r="N165" s="1052">
        <f t="shared" si="32"/>
        <v>0</v>
      </c>
      <c r="O165" s="1053"/>
      <c r="P165" s="1053"/>
      <c r="Q165" s="1054">
        <f t="shared" si="29"/>
        <v>0</v>
      </c>
      <c r="R165" s="1054">
        <f t="shared" si="29"/>
        <v>0</v>
      </c>
      <c r="S165" s="1047"/>
      <c r="T165" s="1048"/>
      <c r="U165" s="941">
        <f t="shared" si="27"/>
        <v>3</v>
      </c>
      <c r="V165" s="1036"/>
      <c r="W165" s="1037"/>
      <c r="X165" s="1037"/>
      <c r="Y165" s="1037"/>
      <c r="Z165" s="1025"/>
      <c r="AA165" s="1026"/>
      <c r="AB165" s="1025"/>
      <c r="AC165" s="1027"/>
      <c r="AD165" s="1028"/>
      <c r="AE165" s="565"/>
      <c r="AF165" s="1016"/>
      <c r="AG165" s="1055"/>
      <c r="AH165" s="1017"/>
      <c r="AI165" s="1019"/>
      <c r="AJ165" s="1020"/>
      <c r="AN165" s="1020"/>
      <c r="AO165" s="565"/>
      <c r="AP165" s="963"/>
    </row>
    <row r="166" spans="1:43" ht="21" customHeight="1">
      <c r="I166" s="952">
        <f t="shared" si="30"/>
        <v>1</v>
      </c>
      <c r="J166" s="941">
        <f t="shared" si="26"/>
        <v>3</v>
      </c>
      <c r="K166" s="1150">
        <f t="shared" si="31"/>
        <v>5</v>
      </c>
      <c r="L166" s="1044"/>
      <c r="M166" s="1044"/>
      <c r="N166" s="1052">
        <f t="shared" si="32"/>
        <v>0</v>
      </c>
      <c r="O166" s="1053"/>
      <c r="P166" s="1053"/>
      <c r="Q166" s="1054">
        <f t="shared" si="29"/>
        <v>0</v>
      </c>
      <c r="R166" s="1054">
        <f t="shared" si="29"/>
        <v>0</v>
      </c>
      <c r="S166" s="1047"/>
      <c r="T166" s="1048"/>
      <c r="U166" s="941">
        <f t="shared" si="27"/>
        <v>3</v>
      </c>
      <c r="V166" s="1036"/>
      <c r="W166" s="1037"/>
      <c r="X166" s="1037"/>
      <c r="Y166" s="1037"/>
      <c r="Z166" s="1025"/>
      <c r="AA166" s="1026"/>
      <c r="AB166" s="1025"/>
      <c r="AC166" s="1027"/>
      <c r="AD166" s="1028"/>
      <c r="AE166" s="819"/>
      <c r="AF166" s="963"/>
      <c r="AG166" s="963"/>
      <c r="AH166" s="963"/>
      <c r="AI166" s="963"/>
      <c r="AJ166" s="963"/>
      <c r="AK166" s="819"/>
      <c r="AL166" s="819"/>
      <c r="AM166" s="819"/>
      <c r="AN166" s="963"/>
      <c r="AO166" s="565"/>
      <c r="AP166" s="963"/>
      <c r="AQ166" s="819"/>
    </row>
    <row r="167" spans="1:43" ht="21" customHeight="1">
      <c r="I167" s="952">
        <f t="shared" si="30"/>
        <v>1</v>
      </c>
      <c r="J167" s="941">
        <f t="shared" si="26"/>
        <v>3</v>
      </c>
      <c r="K167" s="1150">
        <f t="shared" si="31"/>
        <v>6</v>
      </c>
      <c r="L167" s="1044"/>
      <c r="M167" s="1044"/>
      <c r="N167" s="1052">
        <f t="shared" si="32"/>
        <v>0</v>
      </c>
      <c r="O167" s="1053"/>
      <c r="P167" s="1053"/>
      <c r="Q167" s="1054">
        <f t="shared" si="29"/>
        <v>0</v>
      </c>
      <c r="R167" s="1054">
        <f t="shared" si="29"/>
        <v>0</v>
      </c>
      <c r="S167" s="1047"/>
      <c r="T167" s="1048"/>
      <c r="U167" s="941">
        <f t="shared" si="27"/>
        <v>3</v>
      </c>
      <c r="V167" s="968" t="s">
        <v>832</v>
      </c>
      <c r="W167" s="1056">
        <f>SUM(W159:W166)</f>
        <v>7.09</v>
      </c>
      <c r="X167" s="1056">
        <f>SUM(X159:X166)</f>
        <v>1.1000000000000001</v>
      </c>
      <c r="Y167" s="1056">
        <f>SUM(Y159:Y166)</f>
        <v>1.1000000000000001</v>
      </c>
      <c r="Z167" s="1057"/>
      <c r="AA167" s="1058"/>
      <c r="AB167" s="1056">
        <f>SUM(AB159:AB166)</f>
        <v>3000</v>
      </c>
      <c r="AC167" s="1059"/>
      <c r="AD167" s="1060"/>
      <c r="AE167" s="1061"/>
      <c r="AF167" s="565"/>
      <c r="AG167" s="565"/>
      <c r="AH167" s="565"/>
      <c r="AI167" s="565"/>
      <c r="AJ167" s="565"/>
      <c r="AN167" s="963"/>
      <c r="AO167" s="565"/>
      <c r="AP167" s="963"/>
    </row>
    <row r="168" spans="1:43" s="819" customFormat="1" ht="21" customHeight="1" thickBot="1">
      <c r="A168" s="372"/>
      <c r="B168" s="372"/>
      <c r="C168" s="372"/>
      <c r="D168" s="372"/>
      <c r="E168" s="372"/>
      <c r="F168" s="372"/>
      <c r="G168" s="372"/>
      <c r="H168" s="167"/>
      <c r="I168" s="952">
        <f t="shared" si="30"/>
        <v>1</v>
      </c>
      <c r="J168" s="941">
        <f t="shared" si="26"/>
        <v>3</v>
      </c>
      <c r="K168" s="1150">
        <f t="shared" si="31"/>
        <v>7</v>
      </c>
      <c r="L168" s="1044"/>
      <c r="M168" s="1044"/>
      <c r="N168" s="1052">
        <f t="shared" si="32"/>
        <v>0</v>
      </c>
      <c r="O168" s="1053"/>
      <c r="P168" s="1053"/>
      <c r="Q168" s="1054">
        <f t="shared" si="29"/>
        <v>0</v>
      </c>
      <c r="R168" s="1054">
        <f t="shared" si="29"/>
        <v>0</v>
      </c>
      <c r="S168" s="1047"/>
      <c r="T168" s="1048"/>
      <c r="U168" s="941">
        <f t="shared" si="27"/>
        <v>3</v>
      </c>
      <c r="V168" s="1062" t="s">
        <v>889</v>
      </c>
      <c r="W168" s="1063"/>
      <c r="X168" s="1063"/>
      <c r="Y168" s="1063"/>
      <c r="Z168" s="1063"/>
      <c r="AA168" s="1064"/>
      <c r="AB168" s="1063">
        <f>IF(AB167&gt;0,ROUND(AB167/COUNTA(AB159:AB166),0),)</f>
        <v>3000</v>
      </c>
      <c r="AC168" s="1065"/>
      <c r="AD168" s="1066"/>
      <c r="AE168" s="1061"/>
      <c r="AF168" s="1061"/>
      <c r="AG168" s="1061"/>
      <c r="AH168" s="565"/>
      <c r="AI168" s="565"/>
      <c r="AJ168" s="565"/>
      <c r="AK168" s="565"/>
      <c r="AL168" s="565"/>
      <c r="AM168" s="565"/>
      <c r="AN168" s="963"/>
      <c r="AO168" s="963"/>
      <c r="AP168" s="963"/>
      <c r="AQ168" s="951"/>
    </row>
    <row r="169" spans="1:43" ht="21" customHeight="1">
      <c r="I169" s="952">
        <f t="shared" si="30"/>
        <v>1</v>
      </c>
      <c r="J169" s="941">
        <f t="shared" si="26"/>
        <v>3</v>
      </c>
      <c r="K169" s="1150">
        <f t="shared" si="31"/>
        <v>8</v>
      </c>
      <c r="L169" s="1044"/>
      <c r="M169" s="1044"/>
      <c r="N169" s="1052">
        <f t="shared" si="32"/>
        <v>0</v>
      </c>
      <c r="O169" s="1053"/>
      <c r="P169" s="1053"/>
      <c r="Q169" s="1054">
        <f t="shared" si="29"/>
        <v>0</v>
      </c>
      <c r="R169" s="1054">
        <f t="shared" si="29"/>
        <v>0</v>
      </c>
      <c r="S169" s="1047"/>
      <c r="T169" s="1048"/>
      <c r="U169" s="941">
        <f t="shared" si="27"/>
        <v>3</v>
      </c>
      <c r="V169" s="565"/>
      <c r="W169" s="565"/>
      <c r="X169" s="565"/>
      <c r="Y169" s="565"/>
      <c r="Z169" s="565"/>
      <c r="AA169" s="1067"/>
      <c r="AB169" s="565"/>
      <c r="AC169" s="565"/>
      <c r="AD169" s="565"/>
      <c r="AE169" s="1061"/>
      <c r="AF169" s="1061"/>
      <c r="AG169" s="1061"/>
      <c r="AH169" s="565"/>
      <c r="AI169" s="565"/>
      <c r="AJ169" s="565"/>
      <c r="AK169" s="565"/>
      <c r="AL169" s="565"/>
      <c r="AM169" s="565"/>
      <c r="AN169" s="963"/>
      <c r="AO169" s="963"/>
      <c r="AP169" s="963"/>
    </row>
    <row r="170" spans="1:43" ht="21" customHeight="1">
      <c r="I170" s="952">
        <f t="shared" si="30"/>
        <v>1</v>
      </c>
      <c r="J170" s="941">
        <f t="shared" si="26"/>
        <v>3</v>
      </c>
      <c r="K170" s="1150">
        <f t="shared" si="31"/>
        <v>9</v>
      </c>
      <c r="L170" s="1044"/>
      <c r="M170" s="1044"/>
      <c r="N170" s="1052">
        <f t="shared" si="32"/>
        <v>0</v>
      </c>
      <c r="O170" s="1053"/>
      <c r="P170" s="1053"/>
      <c r="Q170" s="1054">
        <f t="shared" si="29"/>
        <v>0</v>
      </c>
      <c r="R170" s="1054">
        <f t="shared" si="29"/>
        <v>0</v>
      </c>
      <c r="S170" s="1047"/>
      <c r="T170" s="1048"/>
      <c r="U170" s="941">
        <f t="shared" si="27"/>
        <v>3</v>
      </c>
      <c r="V170" s="565"/>
      <c r="W170" s="565"/>
      <c r="X170" s="565"/>
      <c r="Y170" s="565"/>
      <c r="Z170" s="565"/>
      <c r="AA170" s="1067"/>
      <c r="AB170" s="565"/>
      <c r="AC170" s="565"/>
      <c r="AD170" s="565"/>
      <c r="AE170" s="1061"/>
      <c r="AF170" s="1061"/>
      <c r="AG170" s="1061"/>
      <c r="AH170" s="565"/>
      <c r="AI170" s="565"/>
      <c r="AJ170" s="565"/>
      <c r="AK170" s="565"/>
      <c r="AL170" s="565"/>
      <c r="AM170" s="565"/>
      <c r="AN170" s="963"/>
      <c r="AO170" s="963"/>
      <c r="AP170" s="963"/>
    </row>
    <row r="171" spans="1:43" ht="21" customHeight="1">
      <c r="I171" s="952">
        <f t="shared" si="30"/>
        <v>1</v>
      </c>
      <c r="J171" s="941">
        <f t="shared" si="26"/>
        <v>3</v>
      </c>
      <c r="K171" s="1150">
        <f t="shared" si="31"/>
        <v>10</v>
      </c>
      <c r="L171" s="1044"/>
      <c r="M171" s="1044"/>
      <c r="N171" s="1052">
        <f>IF(O171+P171&gt;0,$W$152,)</f>
        <v>0</v>
      </c>
      <c r="O171" s="1053"/>
      <c r="P171" s="1053"/>
      <c r="Q171" s="1054">
        <f t="shared" si="29"/>
        <v>0</v>
      </c>
      <c r="R171" s="1054">
        <f t="shared" si="29"/>
        <v>0</v>
      </c>
      <c r="S171" s="1047"/>
      <c r="T171" s="1048"/>
      <c r="U171" s="941">
        <f t="shared" si="27"/>
        <v>3</v>
      </c>
      <c r="V171" s="565"/>
      <c r="W171" s="565"/>
      <c r="X171" s="565"/>
      <c r="Y171" s="565"/>
      <c r="Z171" s="565"/>
      <c r="AA171" s="1067"/>
      <c r="AB171" s="565"/>
      <c r="AC171" s="565"/>
      <c r="AD171" s="565"/>
      <c r="AE171" s="1061"/>
      <c r="AF171" s="1061"/>
      <c r="AG171" s="1061"/>
      <c r="AH171" s="565"/>
      <c r="AI171" s="565"/>
      <c r="AJ171" s="565"/>
      <c r="AK171" s="565"/>
      <c r="AL171" s="565"/>
      <c r="AM171" s="565"/>
      <c r="AN171" s="963"/>
      <c r="AO171" s="963"/>
      <c r="AP171" s="963"/>
    </row>
    <row r="172" spans="1:43" ht="21" customHeight="1">
      <c r="I172" s="952">
        <f t="shared" si="30"/>
        <v>1</v>
      </c>
      <c r="J172" s="941">
        <f t="shared" si="26"/>
        <v>3</v>
      </c>
      <c r="K172" s="1150">
        <f t="shared" si="31"/>
        <v>11</v>
      </c>
      <c r="L172" s="1044"/>
      <c r="M172" s="1044"/>
      <c r="N172" s="1052">
        <f>IF(O172+P172&gt;0,$W$152,)</f>
        <v>0</v>
      </c>
      <c r="O172" s="1053"/>
      <c r="P172" s="1053"/>
      <c r="Q172" s="1054">
        <f t="shared" si="29"/>
        <v>0</v>
      </c>
      <c r="R172" s="1054">
        <f t="shared" si="29"/>
        <v>0</v>
      </c>
      <c r="S172" s="1047"/>
      <c r="T172" s="1048"/>
      <c r="U172" s="941">
        <f t="shared" si="27"/>
        <v>3</v>
      </c>
      <c r="V172" s="565"/>
      <c r="W172" s="565"/>
      <c r="X172" s="565"/>
      <c r="Y172" s="565"/>
      <c r="Z172" s="565"/>
      <c r="AA172" s="1067"/>
      <c r="AB172" s="565"/>
      <c r="AC172" s="565"/>
      <c r="AD172" s="565"/>
      <c r="AE172" s="1061"/>
      <c r="AF172" s="1061"/>
      <c r="AG172" s="1061"/>
      <c r="AH172" s="565"/>
      <c r="AI172" s="565"/>
      <c r="AJ172" s="565"/>
      <c r="AK172" s="565"/>
      <c r="AL172" s="565"/>
      <c r="AM172" s="565"/>
      <c r="AN172" s="963"/>
      <c r="AO172" s="963"/>
      <c r="AP172" s="963"/>
    </row>
    <row r="173" spans="1:43" ht="21" customHeight="1">
      <c r="I173" s="952">
        <f t="shared" si="30"/>
        <v>1</v>
      </c>
      <c r="J173" s="941">
        <f t="shared" si="26"/>
        <v>3</v>
      </c>
      <c r="K173" s="1150">
        <f t="shared" si="31"/>
        <v>12</v>
      </c>
      <c r="L173" s="1044"/>
      <c r="M173" s="1044"/>
      <c r="N173" s="1052">
        <f>IF(O173+P173&gt;0,$W$152,)</f>
        <v>0</v>
      </c>
      <c r="O173" s="1053"/>
      <c r="P173" s="1053"/>
      <c r="Q173" s="1054">
        <f t="shared" si="29"/>
        <v>0</v>
      </c>
      <c r="R173" s="1054">
        <f t="shared" si="29"/>
        <v>0</v>
      </c>
      <c r="S173" s="1047"/>
      <c r="T173" s="1048"/>
      <c r="U173" s="941">
        <f t="shared" si="27"/>
        <v>3</v>
      </c>
      <c r="V173" s="565"/>
      <c r="W173" s="565"/>
      <c r="X173" s="565"/>
      <c r="Y173" s="565"/>
      <c r="Z173" s="565"/>
      <c r="AA173" s="1067"/>
      <c r="AB173" s="565"/>
      <c r="AC173" s="565"/>
      <c r="AD173" s="565"/>
      <c r="AE173" s="1061"/>
      <c r="AF173" s="1061"/>
      <c r="AG173" s="1061"/>
      <c r="AH173" s="565"/>
      <c r="AI173" s="565"/>
      <c r="AJ173" s="565"/>
      <c r="AK173" s="565"/>
      <c r="AL173" s="565"/>
      <c r="AM173" s="565"/>
      <c r="AN173" s="963"/>
      <c r="AO173" s="963"/>
      <c r="AP173" s="963"/>
    </row>
    <row r="174" spans="1:43" ht="21" customHeight="1">
      <c r="I174" s="952">
        <f t="shared" si="30"/>
        <v>1</v>
      </c>
      <c r="J174" s="941">
        <f t="shared" si="26"/>
        <v>3</v>
      </c>
      <c r="K174" s="1150">
        <f t="shared" si="31"/>
        <v>13</v>
      </c>
      <c r="L174" s="1044"/>
      <c r="M174" s="1044"/>
      <c r="N174" s="1052">
        <f>IF(O174+P174&gt;0,$W$152,)</f>
        <v>0</v>
      </c>
      <c r="O174" s="1053"/>
      <c r="P174" s="1053"/>
      <c r="Q174" s="1054">
        <f t="shared" si="29"/>
        <v>0</v>
      </c>
      <c r="R174" s="1054">
        <f t="shared" si="29"/>
        <v>0</v>
      </c>
      <c r="S174" s="1047"/>
      <c r="T174" s="1048"/>
      <c r="U174" s="941">
        <f t="shared" si="27"/>
        <v>3</v>
      </c>
      <c r="V174" s="565"/>
      <c r="W174" s="565"/>
      <c r="X174" s="565"/>
      <c r="Y174" s="565"/>
      <c r="Z174" s="565"/>
      <c r="AA174" s="1067"/>
      <c r="AB174" s="565"/>
      <c r="AC174" s="565"/>
      <c r="AD174" s="565"/>
      <c r="AE174" s="1061"/>
      <c r="AF174" s="1061"/>
      <c r="AG174" s="1061"/>
      <c r="AH174" s="565"/>
      <c r="AI174" s="565"/>
      <c r="AJ174" s="565"/>
      <c r="AK174" s="565"/>
      <c r="AL174" s="565"/>
      <c r="AM174" s="565"/>
      <c r="AN174" s="963"/>
      <c r="AO174" s="963"/>
      <c r="AP174" s="963"/>
    </row>
    <row r="175" spans="1:43" ht="21" customHeight="1" thickBot="1">
      <c r="I175" s="952">
        <f t="shared" si="30"/>
        <v>1</v>
      </c>
      <c r="J175" s="941">
        <f t="shared" si="26"/>
        <v>3</v>
      </c>
      <c r="K175" s="1068">
        <f t="shared" si="31"/>
        <v>14</v>
      </c>
      <c r="L175" s="1000"/>
      <c r="M175" s="1000"/>
      <c r="N175" s="1069">
        <f>IF(O175+P175&gt;0,$W$152,)</f>
        <v>0</v>
      </c>
      <c r="O175" s="1070"/>
      <c r="P175" s="1070"/>
      <c r="Q175" s="1071">
        <f t="shared" si="29"/>
        <v>0</v>
      </c>
      <c r="R175" s="1071">
        <f t="shared" si="29"/>
        <v>0</v>
      </c>
      <c r="S175" s="1072"/>
      <c r="T175" s="1073"/>
      <c r="U175" s="941">
        <f t="shared" si="27"/>
        <v>3</v>
      </c>
      <c r="V175" s="565"/>
      <c r="W175" s="565"/>
      <c r="X175" s="565"/>
      <c r="Y175" s="565"/>
      <c r="Z175" s="565"/>
      <c r="AA175" s="1067"/>
      <c r="AB175" s="565"/>
      <c r="AC175" s="565"/>
      <c r="AD175" s="565"/>
      <c r="AE175" s="1061"/>
      <c r="AF175" s="1061"/>
      <c r="AG175" s="1061"/>
      <c r="AH175" s="565"/>
      <c r="AI175" s="565"/>
      <c r="AJ175" s="565"/>
      <c r="AK175" s="565"/>
      <c r="AL175" s="565"/>
      <c r="AM175" s="565"/>
      <c r="AN175" s="963"/>
      <c r="AO175" s="963"/>
      <c r="AP175" s="963"/>
    </row>
    <row r="176" spans="1:43" s="253" customFormat="1" ht="21" hidden="1" customHeight="1">
      <c r="A176" s="252"/>
      <c r="B176" s="252"/>
      <c r="C176" s="252"/>
      <c r="D176" s="252"/>
      <c r="E176" s="252"/>
      <c r="F176" s="252"/>
      <c r="G176" s="252"/>
      <c r="I176" s="265">
        <f>IF((O$178+P$178)&gt;0,1,0)</f>
        <v>0</v>
      </c>
      <c r="J176" s="255">
        <f t="shared" si="26"/>
        <v>3</v>
      </c>
      <c r="K176" s="2439" t="s">
        <v>942</v>
      </c>
      <c r="L176" s="2441" t="s">
        <v>943</v>
      </c>
      <c r="M176" s="2443" t="s">
        <v>944</v>
      </c>
      <c r="N176" s="2443" t="s">
        <v>945</v>
      </c>
      <c r="O176" s="2445" t="s">
        <v>946</v>
      </c>
      <c r="P176" s="2445"/>
      <c r="Q176" s="2445" t="s">
        <v>947</v>
      </c>
      <c r="R176" s="2445"/>
      <c r="S176" s="2446" t="s">
        <v>948</v>
      </c>
      <c r="T176" s="2448" t="s">
        <v>1162</v>
      </c>
      <c r="U176" s="255">
        <f t="shared" si="27"/>
        <v>3</v>
      </c>
      <c r="V176" s="169"/>
      <c r="W176" s="169"/>
      <c r="X176" s="169"/>
      <c r="Y176" s="169"/>
      <c r="Z176" s="169"/>
      <c r="AA176" s="378"/>
      <c r="AB176" s="169"/>
      <c r="AC176" s="169"/>
      <c r="AD176" s="169"/>
      <c r="AE176" s="371"/>
      <c r="AF176" s="371"/>
      <c r="AG176" s="371"/>
      <c r="AH176" s="169"/>
      <c r="AI176" s="169"/>
      <c r="AJ176" s="169"/>
      <c r="AK176" s="169"/>
      <c r="AL176" s="169"/>
      <c r="AM176" s="169"/>
      <c r="AN176" s="176"/>
      <c r="AO176" s="176"/>
      <c r="AP176" s="176"/>
    </row>
    <row r="177" spans="1:42" s="253" customFormat="1" ht="21" hidden="1" customHeight="1">
      <c r="A177" s="252"/>
      <c r="B177" s="252"/>
      <c r="C177" s="252"/>
      <c r="D177" s="252"/>
      <c r="E177" s="252"/>
      <c r="F177" s="252"/>
      <c r="G177" s="252"/>
      <c r="I177" s="265">
        <f t="shared" ref="I177:I200" si="33">IF((O$178+P$178)&gt;0,1,0)</f>
        <v>0</v>
      </c>
      <c r="J177" s="255">
        <f t="shared" si="26"/>
        <v>3</v>
      </c>
      <c r="K177" s="2440"/>
      <c r="L177" s="2442"/>
      <c r="M177" s="2444"/>
      <c r="N177" s="2444"/>
      <c r="O177" s="1146" t="s">
        <v>786</v>
      </c>
      <c r="P177" s="335" t="s">
        <v>787</v>
      </c>
      <c r="Q177" s="335" t="s">
        <v>786</v>
      </c>
      <c r="R177" s="336" t="s">
        <v>787</v>
      </c>
      <c r="S177" s="2447"/>
      <c r="T177" s="2449"/>
      <c r="U177" s="255">
        <f t="shared" si="27"/>
        <v>3</v>
      </c>
      <c r="V177" s="169"/>
      <c r="W177" s="169"/>
      <c r="X177" s="169"/>
      <c r="Y177" s="169"/>
      <c r="Z177" s="169"/>
      <c r="AA177" s="378"/>
      <c r="AB177" s="169"/>
      <c r="AC177" s="169"/>
      <c r="AD177" s="169"/>
      <c r="AE177" s="371"/>
      <c r="AF177" s="371"/>
      <c r="AG177" s="371"/>
      <c r="AH177" s="169"/>
      <c r="AI177" s="169"/>
      <c r="AJ177" s="169"/>
      <c r="AK177" s="169"/>
      <c r="AL177" s="169"/>
      <c r="AM177" s="169"/>
      <c r="AN177" s="176"/>
      <c r="AO177" s="176"/>
      <c r="AP177" s="176"/>
    </row>
    <row r="178" spans="1:42" s="253" customFormat="1" ht="21" hidden="1" customHeight="1">
      <c r="A178" s="252"/>
      <c r="B178" s="252"/>
      <c r="C178" s="252"/>
      <c r="D178" s="252"/>
      <c r="E178" s="252"/>
      <c r="F178" s="252"/>
      <c r="G178" s="252"/>
      <c r="I178" s="265">
        <f t="shared" si="33"/>
        <v>0</v>
      </c>
      <c r="J178" s="255">
        <f t="shared" si="26"/>
        <v>3</v>
      </c>
      <c r="K178" s="1144">
        <f>+K25+1</f>
        <v>15</v>
      </c>
      <c r="L178" s="356"/>
      <c r="M178" s="356"/>
      <c r="N178" s="357">
        <f t="shared" ref="N178:N200" si="34">IF(O178+P178&gt;0,$W$152,)</f>
        <v>0</v>
      </c>
      <c r="O178" s="358"/>
      <c r="P178" s="358"/>
      <c r="Q178" s="359">
        <f t="shared" ref="Q178:R225" si="35">ROUND(O178*50,0)</f>
        <v>0</v>
      </c>
      <c r="R178" s="359">
        <f t="shared" si="35"/>
        <v>0</v>
      </c>
      <c r="S178" s="360"/>
      <c r="T178" s="361"/>
      <c r="U178" s="255">
        <f t="shared" si="27"/>
        <v>3</v>
      </c>
      <c r="V178" s="169"/>
      <c r="W178" s="169"/>
      <c r="X178" s="169"/>
      <c r="Y178" s="169"/>
      <c r="Z178" s="169"/>
      <c r="AA178" s="378"/>
      <c r="AB178" s="169"/>
      <c r="AC178" s="169"/>
      <c r="AD178" s="169"/>
      <c r="AE178" s="371"/>
      <c r="AF178" s="371"/>
      <c r="AG178" s="371"/>
      <c r="AH178" s="169"/>
      <c r="AI178" s="169"/>
      <c r="AJ178" s="169"/>
      <c r="AK178" s="169"/>
      <c r="AL178" s="169"/>
      <c r="AM178" s="169"/>
      <c r="AN178" s="176"/>
      <c r="AO178" s="176"/>
      <c r="AP178" s="176"/>
    </row>
    <row r="179" spans="1:42" s="253" customFormat="1" ht="21" hidden="1" customHeight="1">
      <c r="A179" s="252"/>
      <c r="B179" s="252"/>
      <c r="C179" s="252"/>
      <c r="D179" s="252"/>
      <c r="E179" s="252"/>
      <c r="F179" s="252"/>
      <c r="G179" s="252"/>
      <c r="I179" s="265">
        <f t="shared" si="33"/>
        <v>0</v>
      </c>
      <c r="J179" s="255">
        <f t="shared" si="26"/>
        <v>3</v>
      </c>
      <c r="K179" s="1144">
        <f t="shared" ref="K179:K200" si="36">+K178+1</f>
        <v>16</v>
      </c>
      <c r="L179" s="356"/>
      <c r="M179" s="356"/>
      <c r="N179" s="357">
        <f t="shared" si="34"/>
        <v>0</v>
      </c>
      <c r="O179" s="358"/>
      <c r="P179" s="358"/>
      <c r="Q179" s="359">
        <f t="shared" si="35"/>
        <v>0</v>
      </c>
      <c r="R179" s="359">
        <f t="shared" si="35"/>
        <v>0</v>
      </c>
      <c r="S179" s="360"/>
      <c r="T179" s="361"/>
      <c r="U179" s="255">
        <f t="shared" si="27"/>
        <v>3</v>
      </c>
      <c r="V179" s="169"/>
      <c r="W179" s="169"/>
      <c r="X179" s="169"/>
      <c r="Y179" s="169"/>
      <c r="Z179" s="169"/>
      <c r="AA179" s="378"/>
      <c r="AB179" s="169"/>
      <c r="AC179" s="169"/>
      <c r="AD179" s="169"/>
      <c r="AE179" s="371"/>
      <c r="AF179" s="371"/>
      <c r="AG179" s="371"/>
      <c r="AH179" s="169"/>
      <c r="AI179" s="169"/>
      <c r="AJ179" s="169"/>
      <c r="AK179" s="169"/>
      <c r="AL179" s="169"/>
      <c r="AM179" s="169"/>
      <c r="AN179" s="176"/>
      <c r="AO179" s="176"/>
      <c r="AP179" s="176"/>
    </row>
    <row r="180" spans="1:42" s="253" customFormat="1" ht="21" hidden="1" customHeight="1">
      <c r="A180" s="252"/>
      <c r="B180" s="252"/>
      <c r="C180" s="252"/>
      <c r="D180" s="252"/>
      <c r="E180" s="252"/>
      <c r="F180" s="252"/>
      <c r="G180" s="252"/>
      <c r="I180" s="265">
        <f t="shared" si="33"/>
        <v>0</v>
      </c>
      <c r="J180" s="255">
        <f t="shared" si="26"/>
        <v>3</v>
      </c>
      <c r="K180" s="1144">
        <f t="shared" si="36"/>
        <v>17</v>
      </c>
      <c r="L180" s="356"/>
      <c r="M180" s="356"/>
      <c r="N180" s="357">
        <f t="shared" si="34"/>
        <v>0</v>
      </c>
      <c r="O180" s="358"/>
      <c r="P180" s="358"/>
      <c r="Q180" s="359">
        <f t="shared" si="35"/>
        <v>0</v>
      </c>
      <c r="R180" s="359">
        <f t="shared" si="35"/>
        <v>0</v>
      </c>
      <c r="S180" s="360"/>
      <c r="T180" s="361"/>
      <c r="U180" s="255">
        <f t="shared" si="27"/>
        <v>3</v>
      </c>
      <c r="V180" s="169"/>
      <c r="W180" s="169"/>
      <c r="X180" s="169"/>
      <c r="Y180" s="169"/>
      <c r="Z180" s="169"/>
      <c r="AA180" s="378"/>
      <c r="AB180" s="169"/>
      <c r="AC180" s="169"/>
      <c r="AD180" s="169"/>
      <c r="AE180" s="371"/>
      <c r="AF180" s="371"/>
      <c r="AG180" s="371"/>
      <c r="AH180" s="169"/>
      <c r="AI180" s="169"/>
      <c r="AJ180" s="169"/>
      <c r="AK180" s="169"/>
      <c r="AL180" s="169"/>
      <c r="AM180" s="169"/>
      <c r="AN180" s="176"/>
      <c r="AO180" s="176"/>
      <c r="AP180" s="176"/>
    </row>
    <row r="181" spans="1:42" s="253" customFormat="1" ht="21" hidden="1" customHeight="1">
      <c r="A181" s="252"/>
      <c r="B181" s="252"/>
      <c r="C181" s="252"/>
      <c r="D181" s="252"/>
      <c r="E181" s="252"/>
      <c r="F181" s="252"/>
      <c r="G181" s="252"/>
      <c r="I181" s="265">
        <f t="shared" si="33"/>
        <v>0</v>
      </c>
      <c r="J181" s="255">
        <f t="shared" si="26"/>
        <v>3</v>
      </c>
      <c r="K181" s="1144">
        <f t="shared" si="36"/>
        <v>18</v>
      </c>
      <c r="L181" s="356"/>
      <c r="M181" s="356"/>
      <c r="N181" s="357">
        <f t="shared" si="34"/>
        <v>0</v>
      </c>
      <c r="O181" s="358"/>
      <c r="P181" s="358"/>
      <c r="Q181" s="359">
        <f t="shared" si="35"/>
        <v>0</v>
      </c>
      <c r="R181" s="359">
        <f t="shared" si="35"/>
        <v>0</v>
      </c>
      <c r="S181" s="360"/>
      <c r="T181" s="361"/>
      <c r="U181" s="255">
        <f t="shared" si="27"/>
        <v>3</v>
      </c>
      <c r="V181" s="169"/>
      <c r="W181" s="169"/>
      <c r="X181" s="169"/>
      <c r="Y181" s="169"/>
      <c r="Z181" s="169"/>
      <c r="AA181" s="378"/>
      <c r="AB181" s="169"/>
      <c r="AC181" s="169"/>
      <c r="AD181" s="169"/>
      <c r="AE181" s="371"/>
      <c r="AF181" s="371"/>
      <c r="AG181" s="371"/>
      <c r="AH181" s="169"/>
      <c r="AI181" s="169"/>
      <c r="AJ181" s="169"/>
      <c r="AK181" s="169"/>
      <c r="AL181" s="169"/>
      <c r="AM181" s="169"/>
      <c r="AN181" s="176"/>
      <c r="AO181" s="176"/>
      <c r="AP181" s="176"/>
    </row>
    <row r="182" spans="1:42" s="253" customFormat="1" ht="21" hidden="1" customHeight="1">
      <c r="A182" s="252"/>
      <c r="B182" s="252"/>
      <c r="C182" s="252"/>
      <c r="D182" s="252"/>
      <c r="E182" s="252"/>
      <c r="F182" s="252"/>
      <c r="G182" s="252"/>
      <c r="I182" s="265">
        <f t="shared" si="33"/>
        <v>0</v>
      </c>
      <c r="J182" s="255">
        <f t="shared" si="26"/>
        <v>3</v>
      </c>
      <c r="K182" s="1144">
        <f t="shared" si="36"/>
        <v>19</v>
      </c>
      <c r="L182" s="356"/>
      <c r="M182" s="356"/>
      <c r="N182" s="357">
        <f t="shared" si="34"/>
        <v>0</v>
      </c>
      <c r="O182" s="358"/>
      <c r="P182" s="358"/>
      <c r="Q182" s="359">
        <f t="shared" si="35"/>
        <v>0</v>
      </c>
      <c r="R182" s="359">
        <f t="shared" si="35"/>
        <v>0</v>
      </c>
      <c r="S182" s="360"/>
      <c r="T182" s="361"/>
      <c r="U182" s="255">
        <f t="shared" si="27"/>
        <v>3</v>
      </c>
      <c r="V182" s="169"/>
      <c r="W182" s="169"/>
      <c r="X182" s="169"/>
      <c r="Y182" s="169"/>
      <c r="Z182" s="169"/>
      <c r="AA182" s="378"/>
      <c r="AB182" s="169"/>
      <c r="AC182" s="169"/>
      <c r="AD182" s="169"/>
      <c r="AE182" s="371"/>
      <c r="AF182" s="371"/>
      <c r="AG182" s="371"/>
      <c r="AH182" s="169"/>
      <c r="AI182" s="169"/>
      <c r="AJ182" s="169"/>
      <c r="AK182" s="169"/>
      <c r="AL182" s="169"/>
      <c r="AM182" s="169"/>
      <c r="AN182" s="176"/>
      <c r="AO182" s="176"/>
      <c r="AP182" s="176"/>
    </row>
    <row r="183" spans="1:42" s="253" customFormat="1" ht="21" hidden="1" customHeight="1">
      <c r="A183" s="252"/>
      <c r="B183" s="252"/>
      <c r="C183" s="252"/>
      <c r="D183" s="252"/>
      <c r="E183" s="252"/>
      <c r="F183" s="252"/>
      <c r="G183" s="252"/>
      <c r="I183" s="265">
        <f t="shared" si="33"/>
        <v>0</v>
      </c>
      <c r="J183" s="255">
        <f t="shared" si="26"/>
        <v>3</v>
      </c>
      <c r="K183" s="1144">
        <f t="shared" si="36"/>
        <v>20</v>
      </c>
      <c r="L183" s="356"/>
      <c r="M183" s="356"/>
      <c r="N183" s="357">
        <f t="shared" si="34"/>
        <v>0</v>
      </c>
      <c r="O183" s="358"/>
      <c r="P183" s="358"/>
      <c r="Q183" s="359">
        <f t="shared" si="35"/>
        <v>0</v>
      </c>
      <c r="R183" s="359">
        <f t="shared" si="35"/>
        <v>0</v>
      </c>
      <c r="S183" s="360"/>
      <c r="T183" s="361"/>
      <c r="U183" s="255">
        <f t="shared" si="27"/>
        <v>3</v>
      </c>
      <c r="V183" s="169"/>
      <c r="W183" s="169"/>
      <c r="X183" s="169"/>
      <c r="Y183" s="169"/>
      <c r="Z183" s="169"/>
      <c r="AA183" s="378"/>
      <c r="AB183" s="169"/>
      <c r="AC183" s="169"/>
      <c r="AD183" s="169"/>
      <c r="AE183" s="371"/>
      <c r="AF183" s="371"/>
      <c r="AG183" s="371"/>
      <c r="AH183" s="169"/>
      <c r="AI183" s="169"/>
      <c r="AJ183" s="169"/>
      <c r="AK183" s="169"/>
      <c r="AL183" s="169"/>
      <c r="AM183" s="169"/>
      <c r="AN183" s="176"/>
      <c r="AO183" s="176"/>
      <c r="AP183" s="176"/>
    </row>
    <row r="184" spans="1:42" s="253" customFormat="1" ht="21" hidden="1" customHeight="1">
      <c r="A184" s="252"/>
      <c r="B184" s="252"/>
      <c r="C184" s="252"/>
      <c r="D184" s="252"/>
      <c r="E184" s="252"/>
      <c r="F184" s="252"/>
      <c r="G184" s="252"/>
      <c r="I184" s="265">
        <f t="shared" si="33"/>
        <v>0</v>
      </c>
      <c r="J184" s="255">
        <f t="shared" si="26"/>
        <v>3</v>
      </c>
      <c r="K184" s="1144">
        <f t="shared" si="36"/>
        <v>21</v>
      </c>
      <c r="L184" s="356"/>
      <c r="M184" s="356"/>
      <c r="N184" s="357">
        <f t="shared" si="34"/>
        <v>0</v>
      </c>
      <c r="O184" s="358"/>
      <c r="P184" s="358"/>
      <c r="Q184" s="359">
        <f t="shared" si="35"/>
        <v>0</v>
      </c>
      <c r="R184" s="359">
        <f t="shared" si="35"/>
        <v>0</v>
      </c>
      <c r="S184" s="360"/>
      <c r="T184" s="361"/>
      <c r="U184" s="255">
        <f t="shared" si="27"/>
        <v>3</v>
      </c>
      <c r="V184" s="169"/>
      <c r="W184" s="169"/>
      <c r="X184" s="169"/>
      <c r="Y184" s="169"/>
      <c r="Z184" s="169"/>
      <c r="AA184" s="378"/>
      <c r="AB184" s="169"/>
      <c r="AC184" s="169"/>
      <c r="AD184" s="169"/>
      <c r="AE184" s="371"/>
      <c r="AF184" s="371"/>
      <c r="AG184" s="371"/>
      <c r="AH184" s="169"/>
      <c r="AI184" s="169"/>
      <c r="AJ184" s="169"/>
      <c r="AK184" s="169"/>
      <c r="AL184" s="169"/>
      <c r="AM184" s="169"/>
      <c r="AN184" s="176"/>
      <c r="AO184" s="176"/>
      <c r="AP184" s="176"/>
    </row>
    <row r="185" spans="1:42" s="253" customFormat="1" ht="21" hidden="1" customHeight="1">
      <c r="A185" s="252"/>
      <c r="B185" s="252"/>
      <c r="C185" s="252"/>
      <c r="D185" s="252"/>
      <c r="E185" s="252"/>
      <c r="F185" s="252"/>
      <c r="G185" s="252"/>
      <c r="I185" s="265">
        <f t="shared" si="33"/>
        <v>0</v>
      </c>
      <c r="J185" s="255">
        <f t="shared" si="26"/>
        <v>3</v>
      </c>
      <c r="K185" s="1144">
        <f t="shared" si="36"/>
        <v>22</v>
      </c>
      <c r="L185" s="356"/>
      <c r="M185" s="356"/>
      <c r="N185" s="357">
        <f t="shared" si="34"/>
        <v>0</v>
      </c>
      <c r="O185" s="358"/>
      <c r="P185" s="358"/>
      <c r="Q185" s="359">
        <f t="shared" si="35"/>
        <v>0</v>
      </c>
      <c r="R185" s="359">
        <f t="shared" si="35"/>
        <v>0</v>
      </c>
      <c r="S185" s="360"/>
      <c r="T185" s="361"/>
      <c r="U185" s="255">
        <f t="shared" si="27"/>
        <v>3</v>
      </c>
      <c r="V185" s="169"/>
      <c r="W185" s="169"/>
      <c r="X185" s="169"/>
      <c r="Y185" s="169"/>
      <c r="Z185" s="169"/>
      <c r="AA185" s="378"/>
      <c r="AB185" s="169"/>
      <c r="AC185" s="169"/>
      <c r="AD185" s="169"/>
      <c r="AE185" s="371"/>
      <c r="AF185" s="371"/>
      <c r="AG185" s="371"/>
      <c r="AH185" s="169"/>
      <c r="AI185" s="169"/>
      <c r="AJ185" s="169"/>
      <c r="AK185" s="169"/>
      <c r="AL185" s="169"/>
      <c r="AM185" s="169"/>
      <c r="AN185" s="176"/>
      <c r="AO185" s="176"/>
      <c r="AP185" s="176"/>
    </row>
    <row r="186" spans="1:42" s="253" customFormat="1" ht="21" hidden="1" customHeight="1">
      <c r="A186" s="252"/>
      <c r="B186" s="252"/>
      <c r="C186" s="252"/>
      <c r="D186" s="252"/>
      <c r="E186" s="252"/>
      <c r="F186" s="252"/>
      <c r="G186" s="252"/>
      <c r="I186" s="265">
        <f t="shared" si="33"/>
        <v>0</v>
      </c>
      <c r="J186" s="255">
        <f t="shared" si="26"/>
        <v>3</v>
      </c>
      <c r="K186" s="1144">
        <f t="shared" si="36"/>
        <v>23</v>
      </c>
      <c r="L186" s="356"/>
      <c r="M186" s="356"/>
      <c r="N186" s="357">
        <f t="shared" si="34"/>
        <v>0</v>
      </c>
      <c r="O186" s="358"/>
      <c r="P186" s="358"/>
      <c r="Q186" s="359">
        <f t="shared" si="35"/>
        <v>0</v>
      </c>
      <c r="R186" s="359">
        <f t="shared" si="35"/>
        <v>0</v>
      </c>
      <c r="S186" s="360"/>
      <c r="T186" s="361"/>
      <c r="U186" s="255">
        <f t="shared" si="27"/>
        <v>3</v>
      </c>
      <c r="V186" s="169"/>
      <c r="W186" s="169"/>
      <c r="X186" s="169"/>
      <c r="Y186" s="169"/>
      <c r="Z186" s="169"/>
      <c r="AA186" s="378"/>
      <c r="AB186" s="169"/>
      <c r="AC186" s="169"/>
      <c r="AD186" s="169"/>
      <c r="AE186" s="371"/>
      <c r="AF186" s="371"/>
      <c r="AG186" s="371"/>
      <c r="AH186" s="169"/>
      <c r="AI186" s="169"/>
      <c r="AJ186" s="169"/>
      <c r="AK186" s="169"/>
      <c r="AL186" s="169"/>
      <c r="AM186" s="169"/>
      <c r="AN186" s="176"/>
      <c r="AO186" s="176"/>
      <c r="AP186" s="176"/>
    </row>
    <row r="187" spans="1:42" s="253" customFormat="1" ht="21" hidden="1" customHeight="1">
      <c r="A187" s="252"/>
      <c r="B187" s="252"/>
      <c r="C187" s="252"/>
      <c r="D187" s="252"/>
      <c r="E187" s="252"/>
      <c r="F187" s="252"/>
      <c r="G187" s="252"/>
      <c r="I187" s="265">
        <f t="shared" si="33"/>
        <v>0</v>
      </c>
      <c r="J187" s="255">
        <f t="shared" si="26"/>
        <v>3</v>
      </c>
      <c r="K187" s="1144">
        <f t="shared" si="36"/>
        <v>24</v>
      </c>
      <c r="L187" s="356"/>
      <c r="M187" s="356"/>
      <c r="N187" s="357">
        <f t="shared" si="34"/>
        <v>0</v>
      </c>
      <c r="O187" s="358"/>
      <c r="P187" s="358"/>
      <c r="Q187" s="359">
        <f t="shared" si="35"/>
        <v>0</v>
      </c>
      <c r="R187" s="359">
        <f t="shared" si="35"/>
        <v>0</v>
      </c>
      <c r="S187" s="360"/>
      <c r="T187" s="361"/>
      <c r="U187" s="255">
        <f t="shared" si="27"/>
        <v>3</v>
      </c>
      <c r="V187" s="169"/>
      <c r="W187" s="169"/>
      <c r="X187" s="169"/>
      <c r="Y187" s="169"/>
      <c r="Z187" s="169"/>
      <c r="AA187" s="378"/>
      <c r="AB187" s="169"/>
      <c r="AC187" s="169"/>
      <c r="AD187" s="169"/>
      <c r="AE187" s="371"/>
      <c r="AF187" s="371"/>
      <c r="AG187" s="371"/>
      <c r="AH187" s="169"/>
      <c r="AI187" s="169"/>
      <c r="AJ187" s="169"/>
      <c r="AK187" s="169"/>
      <c r="AL187" s="169"/>
      <c r="AM187" s="169"/>
      <c r="AN187" s="176"/>
      <c r="AO187" s="176"/>
      <c r="AP187" s="176"/>
    </row>
    <row r="188" spans="1:42" s="253" customFormat="1" ht="21" hidden="1" customHeight="1">
      <c r="A188" s="252"/>
      <c r="B188" s="252"/>
      <c r="C188" s="252"/>
      <c r="D188" s="252"/>
      <c r="E188" s="252"/>
      <c r="F188" s="252"/>
      <c r="G188" s="252"/>
      <c r="I188" s="265">
        <f t="shared" si="33"/>
        <v>0</v>
      </c>
      <c r="J188" s="255">
        <f t="shared" si="26"/>
        <v>3</v>
      </c>
      <c r="K188" s="1144">
        <f t="shared" si="36"/>
        <v>25</v>
      </c>
      <c r="L188" s="356"/>
      <c r="M188" s="356"/>
      <c r="N188" s="357">
        <f t="shared" si="34"/>
        <v>0</v>
      </c>
      <c r="O188" s="358"/>
      <c r="P188" s="358"/>
      <c r="Q188" s="359">
        <f t="shared" si="35"/>
        <v>0</v>
      </c>
      <c r="R188" s="359">
        <f t="shared" si="35"/>
        <v>0</v>
      </c>
      <c r="S188" s="360"/>
      <c r="T188" s="361"/>
      <c r="U188" s="255">
        <f t="shared" si="27"/>
        <v>3</v>
      </c>
      <c r="V188" s="169"/>
      <c r="W188" s="169"/>
      <c r="X188" s="169"/>
      <c r="Y188" s="169"/>
      <c r="Z188" s="169"/>
      <c r="AA188" s="378"/>
      <c r="AB188" s="169"/>
      <c r="AC188" s="169"/>
      <c r="AD188" s="169"/>
      <c r="AE188" s="371"/>
      <c r="AF188" s="371"/>
      <c r="AG188" s="371"/>
      <c r="AH188" s="169"/>
      <c r="AI188" s="169"/>
      <c r="AJ188" s="169"/>
      <c r="AK188" s="169"/>
      <c r="AL188" s="169"/>
      <c r="AM188" s="169"/>
      <c r="AN188" s="176"/>
      <c r="AO188" s="176"/>
      <c r="AP188" s="176"/>
    </row>
    <row r="189" spans="1:42" s="253" customFormat="1" ht="21" hidden="1" customHeight="1">
      <c r="A189" s="252"/>
      <c r="B189" s="252"/>
      <c r="C189" s="252"/>
      <c r="D189" s="252"/>
      <c r="E189" s="252"/>
      <c r="F189" s="252"/>
      <c r="G189" s="252"/>
      <c r="I189" s="265">
        <f t="shared" si="33"/>
        <v>0</v>
      </c>
      <c r="J189" s="255">
        <f t="shared" si="26"/>
        <v>3</v>
      </c>
      <c r="K189" s="1144">
        <f t="shared" si="36"/>
        <v>26</v>
      </c>
      <c r="L189" s="356"/>
      <c r="M189" s="356"/>
      <c r="N189" s="357">
        <f t="shared" si="34"/>
        <v>0</v>
      </c>
      <c r="O189" s="358"/>
      <c r="P189" s="358"/>
      <c r="Q189" s="359">
        <f t="shared" si="35"/>
        <v>0</v>
      </c>
      <c r="R189" s="359">
        <f t="shared" si="35"/>
        <v>0</v>
      </c>
      <c r="S189" s="360"/>
      <c r="T189" s="361"/>
      <c r="U189" s="255">
        <f t="shared" si="27"/>
        <v>3</v>
      </c>
      <c r="V189" s="169"/>
      <c r="W189" s="169"/>
      <c r="X189" s="169"/>
      <c r="Y189" s="169"/>
      <c r="Z189" s="169"/>
      <c r="AA189" s="378"/>
      <c r="AB189" s="169"/>
      <c r="AC189" s="169"/>
      <c r="AD189" s="169"/>
      <c r="AE189" s="371"/>
      <c r="AF189" s="371"/>
      <c r="AG189" s="371"/>
      <c r="AH189" s="169"/>
      <c r="AI189" s="169"/>
      <c r="AJ189" s="169"/>
      <c r="AK189" s="169"/>
      <c r="AL189" s="169"/>
      <c r="AM189" s="169"/>
      <c r="AN189" s="176"/>
      <c r="AO189" s="176"/>
      <c r="AP189" s="176"/>
    </row>
    <row r="190" spans="1:42" s="253" customFormat="1" ht="21" hidden="1" customHeight="1">
      <c r="A190" s="252"/>
      <c r="B190" s="252"/>
      <c r="C190" s="252"/>
      <c r="D190" s="252"/>
      <c r="E190" s="252"/>
      <c r="F190" s="252"/>
      <c r="G190" s="252"/>
      <c r="I190" s="265">
        <f t="shared" si="33"/>
        <v>0</v>
      </c>
      <c r="J190" s="255">
        <f t="shared" si="26"/>
        <v>3</v>
      </c>
      <c r="K190" s="1144">
        <f t="shared" si="36"/>
        <v>27</v>
      </c>
      <c r="L190" s="356"/>
      <c r="M190" s="356"/>
      <c r="N190" s="357">
        <f t="shared" si="34"/>
        <v>0</v>
      </c>
      <c r="O190" s="358"/>
      <c r="P190" s="358"/>
      <c r="Q190" s="359">
        <f t="shared" si="35"/>
        <v>0</v>
      </c>
      <c r="R190" s="359">
        <f t="shared" si="35"/>
        <v>0</v>
      </c>
      <c r="S190" s="360"/>
      <c r="T190" s="361"/>
      <c r="U190" s="255">
        <f t="shared" si="27"/>
        <v>3</v>
      </c>
      <c r="V190" s="169"/>
      <c r="W190" s="169"/>
      <c r="X190" s="169"/>
      <c r="Y190" s="169"/>
      <c r="Z190" s="169"/>
      <c r="AA190" s="378"/>
      <c r="AB190" s="169"/>
      <c r="AC190" s="169"/>
      <c r="AD190" s="169"/>
      <c r="AE190" s="371"/>
      <c r="AF190" s="371"/>
      <c r="AG190" s="371"/>
      <c r="AH190" s="169"/>
      <c r="AI190" s="169"/>
      <c r="AJ190" s="169"/>
      <c r="AK190" s="169"/>
      <c r="AL190" s="169"/>
      <c r="AM190" s="169"/>
      <c r="AN190" s="176"/>
      <c r="AO190" s="176"/>
      <c r="AP190" s="176"/>
    </row>
    <row r="191" spans="1:42" s="253" customFormat="1" ht="21" hidden="1" customHeight="1">
      <c r="A191" s="252"/>
      <c r="B191" s="252"/>
      <c r="C191" s="252"/>
      <c r="D191" s="252"/>
      <c r="E191" s="252"/>
      <c r="F191" s="252"/>
      <c r="G191" s="252"/>
      <c r="I191" s="265">
        <f t="shared" si="33"/>
        <v>0</v>
      </c>
      <c r="J191" s="255">
        <f t="shared" si="26"/>
        <v>3</v>
      </c>
      <c r="K191" s="1144">
        <f t="shared" si="36"/>
        <v>28</v>
      </c>
      <c r="L191" s="356"/>
      <c r="M191" s="356"/>
      <c r="N191" s="357">
        <f t="shared" si="34"/>
        <v>0</v>
      </c>
      <c r="O191" s="358"/>
      <c r="P191" s="358"/>
      <c r="Q191" s="359">
        <f t="shared" si="35"/>
        <v>0</v>
      </c>
      <c r="R191" s="359">
        <f t="shared" si="35"/>
        <v>0</v>
      </c>
      <c r="S191" s="360"/>
      <c r="T191" s="361"/>
      <c r="U191" s="255">
        <f t="shared" si="27"/>
        <v>3</v>
      </c>
      <c r="V191" s="169"/>
      <c r="W191" s="169"/>
      <c r="X191" s="169"/>
      <c r="Y191" s="169"/>
      <c r="Z191" s="169"/>
      <c r="AA191" s="378"/>
      <c r="AB191" s="169"/>
      <c r="AC191" s="169"/>
      <c r="AD191" s="169"/>
      <c r="AE191" s="371"/>
      <c r="AF191" s="371"/>
      <c r="AG191" s="371"/>
      <c r="AH191" s="169"/>
      <c r="AI191" s="169"/>
      <c r="AJ191" s="169"/>
      <c r="AK191" s="169"/>
      <c r="AL191" s="169"/>
      <c r="AM191" s="169"/>
      <c r="AN191" s="176"/>
      <c r="AO191" s="176"/>
      <c r="AP191" s="176"/>
    </row>
    <row r="192" spans="1:42" s="253" customFormat="1" ht="21" hidden="1" customHeight="1">
      <c r="A192" s="252"/>
      <c r="B192" s="252"/>
      <c r="C192" s="252"/>
      <c r="D192" s="252"/>
      <c r="E192" s="252"/>
      <c r="F192" s="252"/>
      <c r="G192" s="252"/>
      <c r="I192" s="265">
        <f t="shared" si="33"/>
        <v>0</v>
      </c>
      <c r="J192" s="255">
        <f t="shared" si="26"/>
        <v>3</v>
      </c>
      <c r="K192" s="1144">
        <f t="shared" si="36"/>
        <v>29</v>
      </c>
      <c r="L192" s="356"/>
      <c r="M192" s="356"/>
      <c r="N192" s="357">
        <f t="shared" si="34"/>
        <v>0</v>
      </c>
      <c r="O192" s="358"/>
      <c r="P192" s="358"/>
      <c r="Q192" s="359">
        <f t="shared" si="35"/>
        <v>0</v>
      </c>
      <c r="R192" s="359">
        <f t="shared" si="35"/>
        <v>0</v>
      </c>
      <c r="S192" s="360"/>
      <c r="T192" s="361"/>
      <c r="U192" s="255">
        <f t="shared" si="27"/>
        <v>3</v>
      </c>
      <c r="V192" s="169"/>
      <c r="W192" s="169"/>
      <c r="X192" s="169"/>
      <c r="Y192" s="169"/>
      <c r="Z192" s="169"/>
      <c r="AA192" s="378"/>
      <c r="AB192" s="169"/>
      <c r="AC192" s="169"/>
      <c r="AD192" s="169"/>
      <c r="AE192" s="371"/>
      <c r="AF192" s="371"/>
      <c r="AG192" s="371"/>
      <c r="AH192" s="169"/>
      <c r="AI192" s="169"/>
      <c r="AJ192" s="169"/>
      <c r="AK192" s="169"/>
      <c r="AL192" s="169"/>
      <c r="AM192" s="169"/>
      <c r="AN192" s="176"/>
      <c r="AO192" s="176"/>
      <c r="AP192" s="176"/>
    </row>
    <row r="193" spans="1:42" s="253" customFormat="1" ht="21" hidden="1" customHeight="1">
      <c r="A193" s="252"/>
      <c r="B193" s="252"/>
      <c r="C193" s="252"/>
      <c r="D193" s="252"/>
      <c r="E193" s="252"/>
      <c r="F193" s="252"/>
      <c r="G193" s="252"/>
      <c r="I193" s="265">
        <f t="shared" si="33"/>
        <v>0</v>
      </c>
      <c r="J193" s="255">
        <f t="shared" si="26"/>
        <v>3</v>
      </c>
      <c r="K193" s="1144">
        <f t="shared" si="36"/>
        <v>30</v>
      </c>
      <c r="L193" s="356"/>
      <c r="M193" s="356"/>
      <c r="N193" s="357">
        <f t="shared" si="34"/>
        <v>0</v>
      </c>
      <c r="O193" s="358"/>
      <c r="P193" s="358"/>
      <c r="Q193" s="359">
        <f t="shared" si="35"/>
        <v>0</v>
      </c>
      <c r="R193" s="359">
        <f t="shared" si="35"/>
        <v>0</v>
      </c>
      <c r="S193" s="360"/>
      <c r="T193" s="361"/>
      <c r="U193" s="255">
        <f t="shared" si="27"/>
        <v>3</v>
      </c>
      <c r="V193" s="169"/>
      <c r="W193" s="169"/>
      <c r="X193" s="169"/>
      <c r="Y193" s="169"/>
      <c r="Z193" s="169"/>
      <c r="AA193" s="378"/>
      <c r="AB193" s="169"/>
      <c r="AC193" s="169"/>
      <c r="AD193" s="169"/>
      <c r="AE193" s="371"/>
      <c r="AF193" s="371"/>
      <c r="AG193" s="371"/>
      <c r="AH193" s="169"/>
      <c r="AI193" s="169"/>
      <c r="AJ193" s="169"/>
      <c r="AK193" s="169"/>
      <c r="AL193" s="169"/>
      <c r="AM193" s="169"/>
      <c r="AN193" s="176"/>
      <c r="AO193" s="176"/>
      <c r="AP193" s="176"/>
    </row>
    <row r="194" spans="1:42" s="253" customFormat="1" ht="21" hidden="1" customHeight="1">
      <c r="A194" s="252"/>
      <c r="B194" s="252"/>
      <c r="C194" s="252"/>
      <c r="D194" s="252"/>
      <c r="E194" s="252"/>
      <c r="F194" s="252"/>
      <c r="G194" s="252"/>
      <c r="I194" s="265">
        <f t="shared" si="33"/>
        <v>0</v>
      </c>
      <c r="J194" s="255">
        <f t="shared" si="26"/>
        <v>3</v>
      </c>
      <c r="K194" s="1144">
        <f t="shared" si="36"/>
        <v>31</v>
      </c>
      <c r="L194" s="356"/>
      <c r="M194" s="356"/>
      <c r="N194" s="357">
        <f t="shared" si="34"/>
        <v>0</v>
      </c>
      <c r="O194" s="358"/>
      <c r="P194" s="358"/>
      <c r="Q194" s="359">
        <f t="shared" si="35"/>
        <v>0</v>
      </c>
      <c r="R194" s="359">
        <f t="shared" si="35"/>
        <v>0</v>
      </c>
      <c r="S194" s="360"/>
      <c r="T194" s="361"/>
      <c r="U194" s="255">
        <f t="shared" si="27"/>
        <v>3</v>
      </c>
      <c r="V194" s="169"/>
      <c r="W194" s="169"/>
      <c r="X194" s="169"/>
      <c r="Y194" s="169"/>
      <c r="Z194" s="169"/>
      <c r="AA194" s="378"/>
      <c r="AB194" s="169"/>
      <c r="AC194" s="169"/>
      <c r="AD194" s="169"/>
      <c r="AE194" s="371"/>
      <c r="AF194" s="371"/>
      <c r="AG194" s="371"/>
      <c r="AH194" s="169"/>
      <c r="AI194" s="169"/>
      <c r="AJ194" s="169"/>
      <c r="AK194" s="169"/>
      <c r="AL194" s="169"/>
      <c r="AM194" s="169"/>
      <c r="AN194" s="176"/>
      <c r="AO194" s="176"/>
      <c r="AP194" s="176"/>
    </row>
    <row r="195" spans="1:42" s="253" customFormat="1" ht="21" hidden="1" customHeight="1">
      <c r="A195" s="252"/>
      <c r="B195" s="252"/>
      <c r="C195" s="252"/>
      <c r="D195" s="252"/>
      <c r="E195" s="252"/>
      <c r="F195" s="252"/>
      <c r="G195" s="252"/>
      <c r="I195" s="265">
        <f t="shared" si="33"/>
        <v>0</v>
      </c>
      <c r="J195" s="255">
        <f t="shared" si="26"/>
        <v>3</v>
      </c>
      <c r="K195" s="1144">
        <f t="shared" si="36"/>
        <v>32</v>
      </c>
      <c r="L195" s="356"/>
      <c r="M195" s="356"/>
      <c r="N195" s="357">
        <f t="shared" si="34"/>
        <v>0</v>
      </c>
      <c r="O195" s="358"/>
      <c r="P195" s="358"/>
      <c r="Q195" s="359">
        <f t="shared" si="35"/>
        <v>0</v>
      </c>
      <c r="R195" s="359">
        <f t="shared" si="35"/>
        <v>0</v>
      </c>
      <c r="S195" s="360"/>
      <c r="T195" s="361"/>
      <c r="U195" s="255">
        <f t="shared" si="27"/>
        <v>3</v>
      </c>
      <c r="V195" s="169"/>
      <c r="W195" s="169"/>
      <c r="X195" s="169"/>
      <c r="Y195" s="169"/>
      <c r="Z195" s="169"/>
      <c r="AA195" s="378"/>
      <c r="AB195" s="169"/>
      <c r="AC195" s="169"/>
      <c r="AD195" s="169"/>
      <c r="AE195" s="371"/>
      <c r="AF195" s="371"/>
      <c r="AG195" s="371"/>
      <c r="AH195" s="169"/>
      <c r="AI195" s="169"/>
      <c r="AJ195" s="169"/>
      <c r="AK195" s="169"/>
      <c r="AL195" s="169"/>
      <c r="AM195" s="169"/>
      <c r="AN195" s="176"/>
      <c r="AO195" s="176"/>
      <c r="AP195" s="176"/>
    </row>
    <row r="196" spans="1:42" s="253" customFormat="1" ht="21" hidden="1" customHeight="1">
      <c r="A196" s="252"/>
      <c r="B196" s="252"/>
      <c r="C196" s="252"/>
      <c r="D196" s="252"/>
      <c r="E196" s="252"/>
      <c r="F196" s="252"/>
      <c r="G196" s="252"/>
      <c r="I196" s="265">
        <f t="shared" si="33"/>
        <v>0</v>
      </c>
      <c r="J196" s="255">
        <f t="shared" si="26"/>
        <v>3</v>
      </c>
      <c r="K196" s="1144">
        <f t="shared" si="36"/>
        <v>33</v>
      </c>
      <c r="L196" s="356"/>
      <c r="M196" s="356"/>
      <c r="N196" s="357">
        <f t="shared" si="34"/>
        <v>0</v>
      </c>
      <c r="O196" s="358"/>
      <c r="P196" s="358"/>
      <c r="Q196" s="359">
        <f t="shared" si="35"/>
        <v>0</v>
      </c>
      <c r="R196" s="359">
        <f t="shared" si="35"/>
        <v>0</v>
      </c>
      <c r="S196" s="360"/>
      <c r="T196" s="361"/>
      <c r="U196" s="255">
        <f t="shared" si="27"/>
        <v>3</v>
      </c>
      <c r="V196" s="169"/>
      <c r="W196" s="169"/>
      <c r="X196" s="169"/>
      <c r="Y196" s="169"/>
      <c r="Z196" s="169"/>
      <c r="AA196" s="378"/>
      <c r="AB196" s="169"/>
      <c r="AC196" s="169"/>
      <c r="AD196" s="169"/>
      <c r="AE196" s="371"/>
      <c r="AF196" s="371"/>
      <c r="AG196" s="371"/>
      <c r="AH196" s="169"/>
      <c r="AI196" s="169"/>
      <c r="AJ196" s="169"/>
      <c r="AK196" s="169"/>
      <c r="AL196" s="169"/>
      <c r="AM196" s="169"/>
      <c r="AN196" s="176"/>
      <c r="AO196" s="176"/>
      <c r="AP196" s="176"/>
    </row>
    <row r="197" spans="1:42" s="253" customFormat="1" ht="21" hidden="1" customHeight="1">
      <c r="A197" s="252"/>
      <c r="B197" s="252"/>
      <c r="C197" s="252"/>
      <c r="D197" s="252"/>
      <c r="E197" s="252"/>
      <c r="F197" s="252"/>
      <c r="G197" s="252"/>
      <c r="I197" s="265">
        <f t="shared" si="33"/>
        <v>0</v>
      </c>
      <c r="J197" s="255">
        <f t="shared" si="26"/>
        <v>3</v>
      </c>
      <c r="K197" s="1144">
        <f t="shared" si="36"/>
        <v>34</v>
      </c>
      <c r="L197" s="356"/>
      <c r="M197" s="356"/>
      <c r="N197" s="357">
        <f t="shared" si="34"/>
        <v>0</v>
      </c>
      <c r="O197" s="358"/>
      <c r="P197" s="358"/>
      <c r="Q197" s="359">
        <f t="shared" si="35"/>
        <v>0</v>
      </c>
      <c r="R197" s="359">
        <f t="shared" si="35"/>
        <v>0</v>
      </c>
      <c r="S197" s="360"/>
      <c r="T197" s="361"/>
      <c r="U197" s="255">
        <f t="shared" si="27"/>
        <v>3</v>
      </c>
      <c r="V197" s="169"/>
      <c r="W197" s="169"/>
      <c r="X197" s="169"/>
      <c r="Y197" s="169"/>
      <c r="Z197" s="169"/>
      <c r="AA197" s="378"/>
      <c r="AB197" s="169"/>
      <c r="AC197" s="169"/>
      <c r="AD197" s="169"/>
      <c r="AE197" s="371"/>
      <c r="AF197" s="371"/>
      <c r="AG197" s="371"/>
      <c r="AH197" s="169"/>
      <c r="AI197" s="169"/>
      <c r="AJ197" s="169"/>
      <c r="AK197" s="169"/>
      <c r="AL197" s="169"/>
      <c r="AM197" s="169"/>
      <c r="AN197" s="176"/>
      <c r="AO197" s="176"/>
      <c r="AP197" s="176"/>
    </row>
    <row r="198" spans="1:42" s="253" customFormat="1" ht="21" hidden="1" customHeight="1">
      <c r="A198" s="252"/>
      <c r="B198" s="252"/>
      <c r="C198" s="252"/>
      <c r="D198" s="252"/>
      <c r="E198" s="252"/>
      <c r="F198" s="252"/>
      <c r="G198" s="252"/>
      <c r="I198" s="265">
        <f t="shared" si="33"/>
        <v>0</v>
      </c>
      <c r="J198" s="255">
        <f t="shared" si="26"/>
        <v>3</v>
      </c>
      <c r="K198" s="1144">
        <f t="shared" si="36"/>
        <v>35</v>
      </c>
      <c r="L198" s="356"/>
      <c r="M198" s="356"/>
      <c r="N198" s="357">
        <f t="shared" si="34"/>
        <v>0</v>
      </c>
      <c r="O198" s="358"/>
      <c r="P198" s="358"/>
      <c r="Q198" s="359">
        <f t="shared" si="35"/>
        <v>0</v>
      </c>
      <c r="R198" s="359">
        <f t="shared" si="35"/>
        <v>0</v>
      </c>
      <c r="S198" s="360"/>
      <c r="T198" s="361"/>
      <c r="U198" s="255">
        <f t="shared" si="27"/>
        <v>3</v>
      </c>
      <c r="V198" s="169"/>
      <c r="W198" s="169"/>
      <c r="X198" s="169"/>
      <c r="Y198" s="169"/>
      <c r="Z198" s="169"/>
      <c r="AA198" s="378"/>
      <c r="AB198" s="169"/>
      <c r="AC198" s="169"/>
      <c r="AD198" s="169"/>
      <c r="AE198" s="371"/>
      <c r="AF198" s="371"/>
      <c r="AG198" s="371"/>
      <c r="AH198" s="169"/>
      <c r="AI198" s="169"/>
      <c r="AJ198" s="169"/>
      <c r="AK198" s="169"/>
      <c r="AL198" s="169"/>
      <c r="AM198" s="169"/>
      <c r="AN198" s="176"/>
      <c r="AO198" s="176"/>
      <c r="AP198" s="176"/>
    </row>
    <row r="199" spans="1:42" s="253" customFormat="1" ht="21" hidden="1" customHeight="1">
      <c r="A199" s="252"/>
      <c r="B199" s="252"/>
      <c r="C199" s="252"/>
      <c r="D199" s="252"/>
      <c r="E199" s="252"/>
      <c r="F199" s="252"/>
      <c r="G199" s="252"/>
      <c r="I199" s="265">
        <f t="shared" si="33"/>
        <v>0</v>
      </c>
      <c r="J199" s="255">
        <f t="shared" si="26"/>
        <v>3</v>
      </c>
      <c r="K199" s="1144">
        <f t="shared" si="36"/>
        <v>36</v>
      </c>
      <c r="L199" s="356"/>
      <c r="M199" s="356"/>
      <c r="N199" s="357">
        <f t="shared" si="34"/>
        <v>0</v>
      </c>
      <c r="O199" s="358"/>
      <c r="P199" s="358"/>
      <c r="Q199" s="359">
        <f t="shared" si="35"/>
        <v>0</v>
      </c>
      <c r="R199" s="359">
        <f t="shared" si="35"/>
        <v>0</v>
      </c>
      <c r="S199" s="360"/>
      <c r="T199" s="361"/>
      <c r="U199" s="255">
        <f t="shared" si="27"/>
        <v>3</v>
      </c>
      <c r="V199" s="169"/>
      <c r="W199" s="169"/>
      <c r="X199" s="169"/>
      <c r="Y199" s="169"/>
      <c r="Z199" s="169"/>
      <c r="AA199" s="378"/>
      <c r="AB199" s="169"/>
      <c r="AC199" s="169"/>
      <c r="AD199" s="169"/>
      <c r="AE199" s="371"/>
      <c r="AF199" s="371"/>
      <c r="AG199" s="371"/>
      <c r="AH199" s="169"/>
      <c r="AI199" s="169"/>
      <c r="AJ199" s="169"/>
      <c r="AK199" s="169"/>
      <c r="AL199" s="169"/>
      <c r="AM199" s="169"/>
      <c r="AN199" s="176"/>
      <c r="AO199" s="176"/>
      <c r="AP199" s="176"/>
    </row>
    <row r="200" spans="1:42" s="253" customFormat="1" ht="21" hidden="1" customHeight="1" thickBot="1">
      <c r="A200" s="252"/>
      <c r="B200" s="252"/>
      <c r="C200" s="252"/>
      <c r="D200" s="252"/>
      <c r="E200" s="252"/>
      <c r="F200" s="252"/>
      <c r="G200" s="252"/>
      <c r="I200" s="265">
        <f t="shared" si="33"/>
        <v>0</v>
      </c>
      <c r="J200" s="255">
        <f t="shared" si="26"/>
        <v>3</v>
      </c>
      <c r="K200" s="385">
        <f t="shared" si="36"/>
        <v>37</v>
      </c>
      <c r="L200" s="356"/>
      <c r="M200" s="356"/>
      <c r="N200" s="387">
        <f t="shared" si="34"/>
        <v>0</v>
      </c>
      <c r="O200" s="388"/>
      <c r="P200" s="388"/>
      <c r="Q200" s="389">
        <f t="shared" si="35"/>
        <v>0</v>
      </c>
      <c r="R200" s="389">
        <f t="shared" si="35"/>
        <v>0</v>
      </c>
      <c r="S200" s="390"/>
      <c r="T200" s="391"/>
      <c r="U200" s="255">
        <f t="shared" si="27"/>
        <v>3</v>
      </c>
      <c r="V200" s="169"/>
      <c r="W200" s="169"/>
      <c r="X200" s="169"/>
      <c r="Y200" s="169"/>
      <c r="Z200" s="169"/>
      <c r="AA200" s="378"/>
      <c r="AB200" s="169"/>
      <c r="AC200" s="169"/>
      <c r="AD200" s="169"/>
      <c r="AE200" s="371"/>
      <c r="AF200" s="371"/>
      <c r="AG200" s="371"/>
      <c r="AH200" s="169"/>
      <c r="AI200" s="169"/>
      <c r="AJ200" s="169"/>
      <c r="AK200" s="169"/>
      <c r="AL200" s="169"/>
      <c r="AM200" s="169"/>
      <c r="AN200" s="176"/>
      <c r="AO200" s="176"/>
      <c r="AP200" s="176"/>
    </row>
    <row r="201" spans="1:42" s="253" customFormat="1" ht="21" hidden="1" customHeight="1">
      <c r="A201" s="252"/>
      <c r="B201" s="252"/>
      <c r="C201" s="252"/>
      <c r="D201" s="252"/>
      <c r="E201" s="252"/>
      <c r="F201" s="252"/>
      <c r="G201" s="252"/>
      <c r="I201" s="265">
        <f>IF((O$203+P$203)&gt;0,1,0)</f>
        <v>0</v>
      </c>
      <c r="J201" s="255">
        <f t="shared" si="26"/>
        <v>3</v>
      </c>
      <c r="K201" s="2439" t="s">
        <v>942</v>
      </c>
      <c r="L201" s="2465" t="s">
        <v>943</v>
      </c>
      <c r="M201" s="2467" t="s">
        <v>944</v>
      </c>
      <c r="N201" s="2443" t="s">
        <v>945</v>
      </c>
      <c r="O201" s="2445" t="s">
        <v>946</v>
      </c>
      <c r="P201" s="2445"/>
      <c r="Q201" s="2445" t="s">
        <v>947</v>
      </c>
      <c r="R201" s="2445"/>
      <c r="S201" s="2446" t="s">
        <v>948</v>
      </c>
      <c r="T201" s="2448" t="s">
        <v>1162</v>
      </c>
      <c r="U201" s="255">
        <f t="shared" si="27"/>
        <v>3</v>
      </c>
      <c r="V201" s="169"/>
      <c r="W201" s="169"/>
      <c r="X201" s="169"/>
      <c r="Y201" s="169"/>
      <c r="Z201" s="169"/>
      <c r="AA201" s="378"/>
      <c r="AB201" s="169"/>
      <c r="AC201" s="169"/>
      <c r="AD201" s="169"/>
      <c r="AE201" s="371"/>
      <c r="AF201" s="371"/>
      <c r="AG201" s="371"/>
      <c r="AH201" s="169"/>
      <c r="AI201" s="169"/>
      <c r="AJ201" s="169"/>
      <c r="AK201" s="169"/>
      <c r="AL201" s="169"/>
      <c r="AM201" s="169"/>
      <c r="AN201" s="176"/>
      <c r="AO201" s="176"/>
      <c r="AP201" s="176"/>
    </row>
    <row r="202" spans="1:42" s="253" customFormat="1" ht="21" hidden="1" customHeight="1">
      <c r="A202" s="252"/>
      <c r="B202" s="252"/>
      <c r="C202" s="252"/>
      <c r="D202" s="252"/>
      <c r="E202" s="252"/>
      <c r="F202" s="252"/>
      <c r="G202" s="252"/>
      <c r="I202" s="265">
        <f t="shared" ref="I202:I225" si="37">IF((O$203+P$203)&gt;0,1,0)</f>
        <v>0</v>
      </c>
      <c r="J202" s="255">
        <f t="shared" si="26"/>
        <v>3</v>
      </c>
      <c r="K202" s="2440"/>
      <c r="L202" s="2466"/>
      <c r="M202" s="2468"/>
      <c r="N202" s="2444"/>
      <c r="O202" s="1146" t="s">
        <v>786</v>
      </c>
      <c r="P202" s="335" t="s">
        <v>787</v>
      </c>
      <c r="Q202" s="335" t="s">
        <v>786</v>
      </c>
      <c r="R202" s="336" t="s">
        <v>787</v>
      </c>
      <c r="S202" s="2447"/>
      <c r="T202" s="2449"/>
      <c r="U202" s="255">
        <f t="shared" si="27"/>
        <v>3</v>
      </c>
      <c r="V202" s="169"/>
      <c r="W202" s="169"/>
      <c r="X202" s="169"/>
      <c r="Y202" s="169"/>
      <c r="Z202" s="169"/>
      <c r="AA202" s="378"/>
      <c r="AB202" s="169"/>
      <c r="AC202" s="169"/>
      <c r="AD202" s="169"/>
      <c r="AE202" s="371"/>
      <c r="AF202" s="371"/>
      <c r="AG202" s="371"/>
      <c r="AH202" s="169"/>
      <c r="AI202" s="169"/>
      <c r="AJ202" s="169"/>
      <c r="AK202" s="169"/>
      <c r="AL202" s="169"/>
      <c r="AM202" s="169"/>
      <c r="AN202" s="176"/>
      <c r="AO202" s="176"/>
      <c r="AP202" s="176"/>
    </row>
    <row r="203" spans="1:42" s="253" customFormat="1" ht="21" hidden="1" customHeight="1">
      <c r="A203" s="252"/>
      <c r="B203" s="252"/>
      <c r="C203" s="252"/>
      <c r="D203" s="252"/>
      <c r="E203" s="252"/>
      <c r="F203" s="252"/>
      <c r="G203" s="252"/>
      <c r="I203" s="265">
        <f t="shared" si="37"/>
        <v>0</v>
      </c>
      <c r="J203" s="255">
        <f t="shared" si="26"/>
        <v>3</v>
      </c>
      <c r="K203" s="1144">
        <f>+K50+1</f>
        <v>38</v>
      </c>
      <c r="L203" s="356"/>
      <c r="M203" s="356"/>
      <c r="N203" s="357">
        <f t="shared" ref="N203:N225" si="38">IF(O203+P203&gt;0,$W$152,)</f>
        <v>0</v>
      </c>
      <c r="O203" s="358"/>
      <c r="P203" s="358"/>
      <c r="Q203" s="359">
        <f t="shared" si="35"/>
        <v>0</v>
      </c>
      <c r="R203" s="359">
        <f t="shared" si="35"/>
        <v>0</v>
      </c>
      <c r="S203" s="360"/>
      <c r="T203" s="361"/>
      <c r="U203" s="255">
        <f t="shared" si="27"/>
        <v>3</v>
      </c>
      <c r="V203" s="169"/>
      <c r="W203" s="169"/>
      <c r="X203" s="169"/>
      <c r="Y203" s="169"/>
      <c r="Z203" s="169"/>
      <c r="AA203" s="378"/>
      <c r="AB203" s="169"/>
      <c r="AC203" s="169"/>
      <c r="AD203" s="169"/>
      <c r="AE203" s="371"/>
      <c r="AF203" s="371"/>
      <c r="AG203" s="371"/>
      <c r="AH203" s="169"/>
      <c r="AI203" s="169"/>
      <c r="AJ203" s="169"/>
      <c r="AK203" s="169"/>
      <c r="AL203" s="169"/>
      <c r="AM203" s="169"/>
      <c r="AN203" s="176"/>
      <c r="AO203" s="176"/>
      <c r="AP203" s="176"/>
    </row>
    <row r="204" spans="1:42" s="253" customFormat="1" ht="21" hidden="1" customHeight="1">
      <c r="A204" s="252"/>
      <c r="B204" s="252"/>
      <c r="C204" s="252"/>
      <c r="D204" s="252"/>
      <c r="E204" s="252"/>
      <c r="F204" s="252"/>
      <c r="G204" s="252"/>
      <c r="I204" s="265">
        <f t="shared" si="37"/>
        <v>0</v>
      </c>
      <c r="J204" s="255">
        <f t="shared" si="26"/>
        <v>3</v>
      </c>
      <c r="K204" s="1144">
        <f t="shared" ref="K204:K225" si="39">+K203+1</f>
        <v>39</v>
      </c>
      <c r="L204" s="356"/>
      <c r="M204" s="356"/>
      <c r="N204" s="357">
        <f t="shared" si="38"/>
        <v>0</v>
      </c>
      <c r="O204" s="358"/>
      <c r="P204" s="358"/>
      <c r="Q204" s="359">
        <f t="shared" si="35"/>
        <v>0</v>
      </c>
      <c r="R204" s="359">
        <f t="shared" si="35"/>
        <v>0</v>
      </c>
      <c r="S204" s="360"/>
      <c r="T204" s="361"/>
      <c r="U204" s="255">
        <f t="shared" si="27"/>
        <v>3</v>
      </c>
      <c r="V204" s="169"/>
      <c r="W204" s="169"/>
      <c r="X204" s="169"/>
      <c r="Y204" s="169"/>
      <c r="Z204" s="169"/>
      <c r="AA204" s="378"/>
      <c r="AB204" s="169"/>
      <c r="AC204" s="169"/>
      <c r="AD204" s="169"/>
      <c r="AE204" s="371"/>
      <c r="AF204" s="371"/>
      <c r="AG204" s="371"/>
      <c r="AH204" s="169"/>
      <c r="AI204" s="169"/>
      <c r="AJ204" s="169"/>
      <c r="AK204" s="169"/>
      <c r="AL204" s="169"/>
      <c r="AM204" s="169"/>
      <c r="AN204" s="176"/>
      <c r="AO204" s="176"/>
      <c r="AP204" s="176"/>
    </row>
    <row r="205" spans="1:42" s="253" customFormat="1" ht="21" hidden="1" customHeight="1">
      <c r="A205" s="252"/>
      <c r="B205" s="252"/>
      <c r="C205" s="252"/>
      <c r="D205" s="252"/>
      <c r="E205" s="252"/>
      <c r="F205" s="252"/>
      <c r="G205" s="252"/>
      <c r="I205" s="265">
        <f t="shared" si="37"/>
        <v>0</v>
      </c>
      <c r="J205" s="255">
        <f t="shared" si="26"/>
        <v>3</v>
      </c>
      <c r="K205" s="1144">
        <f t="shared" si="39"/>
        <v>40</v>
      </c>
      <c r="L205" s="356"/>
      <c r="M205" s="356"/>
      <c r="N205" s="357">
        <f t="shared" si="38"/>
        <v>0</v>
      </c>
      <c r="O205" s="358"/>
      <c r="P205" s="358"/>
      <c r="Q205" s="359">
        <f t="shared" si="35"/>
        <v>0</v>
      </c>
      <c r="R205" s="359">
        <f t="shared" si="35"/>
        <v>0</v>
      </c>
      <c r="S205" s="360"/>
      <c r="T205" s="361"/>
      <c r="U205" s="255">
        <f t="shared" si="27"/>
        <v>3</v>
      </c>
      <c r="V205" s="169"/>
      <c r="W205" s="169"/>
      <c r="X205" s="169"/>
      <c r="Y205" s="169"/>
      <c r="Z205" s="169"/>
      <c r="AA205" s="378"/>
      <c r="AB205" s="169"/>
      <c r="AC205" s="169"/>
      <c r="AD205" s="169"/>
      <c r="AE205" s="371"/>
      <c r="AF205" s="371"/>
      <c r="AG205" s="371"/>
      <c r="AH205" s="169"/>
      <c r="AI205" s="169"/>
      <c r="AJ205" s="169"/>
      <c r="AK205" s="169"/>
      <c r="AL205" s="169"/>
      <c r="AM205" s="169"/>
      <c r="AN205" s="176"/>
      <c r="AO205" s="176"/>
      <c r="AP205" s="176"/>
    </row>
    <row r="206" spans="1:42" s="253" customFormat="1" ht="21" hidden="1" customHeight="1">
      <c r="A206" s="252"/>
      <c r="B206" s="252"/>
      <c r="C206" s="252"/>
      <c r="D206" s="252"/>
      <c r="E206" s="252"/>
      <c r="F206" s="252"/>
      <c r="G206" s="252"/>
      <c r="I206" s="265">
        <f t="shared" si="37"/>
        <v>0</v>
      </c>
      <c r="J206" s="255">
        <f t="shared" si="26"/>
        <v>3</v>
      </c>
      <c r="K206" s="1144">
        <f t="shared" si="39"/>
        <v>41</v>
      </c>
      <c r="L206" s="356"/>
      <c r="M206" s="356"/>
      <c r="N206" s="357">
        <f t="shared" si="38"/>
        <v>0</v>
      </c>
      <c r="O206" s="358"/>
      <c r="P206" s="358"/>
      <c r="Q206" s="359">
        <f t="shared" si="35"/>
        <v>0</v>
      </c>
      <c r="R206" s="359">
        <f t="shared" si="35"/>
        <v>0</v>
      </c>
      <c r="S206" s="360"/>
      <c r="T206" s="361"/>
      <c r="U206" s="255">
        <f t="shared" si="27"/>
        <v>3</v>
      </c>
      <c r="V206" s="169"/>
      <c r="W206" s="169"/>
      <c r="X206" s="169"/>
      <c r="Y206" s="169"/>
      <c r="Z206" s="169"/>
      <c r="AA206" s="378"/>
      <c r="AB206" s="169"/>
      <c r="AC206" s="169"/>
      <c r="AD206" s="169"/>
      <c r="AE206" s="371"/>
      <c r="AF206" s="371"/>
      <c r="AG206" s="371"/>
      <c r="AH206" s="169"/>
      <c r="AI206" s="169"/>
      <c r="AJ206" s="169"/>
      <c r="AK206" s="169"/>
      <c r="AL206" s="169"/>
      <c r="AM206" s="169"/>
      <c r="AN206" s="176"/>
      <c r="AO206" s="176"/>
      <c r="AP206" s="176"/>
    </row>
    <row r="207" spans="1:42" s="253" customFormat="1" ht="21" hidden="1" customHeight="1">
      <c r="A207" s="252"/>
      <c r="B207" s="252"/>
      <c r="C207" s="252"/>
      <c r="D207" s="252"/>
      <c r="E207" s="252"/>
      <c r="F207" s="252"/>
      <c r="G207" s="252"/>
      <c r="I207" s="265">
        <f t="shared" si="37"/>
        <v>0</v>
      </c>
      <c r="J207" s="255">
        <f t="shared" si="26"/>
        <v>3</v>
      </c>
      <c r="K207" s="1144">
        <f t="shared" si="39"/>
        <v>42</v>
      </c>
      <c r="L207" s="356"/>
      <c r="M207" s="356"/>
      <c r="N207" s="357">
        <f t="shared" si="38"/>
        <v>0</v>
      </c>
      <c r="O207" s="358"/>
      <c r="P207" s="358"/>
      <c r="Q207" s="359">
        <f t="shared" si="35"/>
        <v>0</v>
      </c>
      <c r="R207" s="359">
        <f t="shared" si="35"/>
        <v>0</v>
      </c>
      <c r="S207" s="360"/>
      <c r="T207" s="361"/>
      <c r="U207" s="255">
        <f t="shared" si="27"/>
        <v>3</v>
      </c>
      <c r="V207" s="169"/>
      <c r="W207" s="169"/>
      <c r="X207" s="169"/>
      <c r="Y207" s="169"/>
      <c r="Z207" s="169"/>
      <c r="AA207" s="378"/>
      <c r="AB207" s="169"/>
      <c r="AC207" s="169"/>
      <c r="AD207" s="169"/>
      <c r="AE207" s="371"/>
      <c r="AF207" s="371"/>
      <c r="AG207" s="371"/>
      <c r="AH207" s="169"/>
      <c r="AI207" s="169"/>
      <c r="AJ207" s="169"/>
      <c r="AK207" s="169"/>
      <c r="AL207" s="169"/>
      <c r="AM207" s="169"/>
      <c r="AN207" s="176"/>
      <c r="AO207" s="176"/>
      <c r="AP207" s="176"/>
    </row>
    <row r="208" spans="1:42" s="253" customFormat="1" ht="21" hidden="1" customHeight="1">
      <c r="A208" s="252"/>
      <c r="B208" s="252"/>
      <c r="C208" s="252"/>
      <c r="D208" s="252"/>
      <c r="E208" s="252"/>
      <c r="F208" s="252"/>
      <c r="G208" s="252"/>
      <c r="I208" s="265">
        <f t="shared" si="37"/>
        <v>0</v>
      </c>
      <c r="J208" s="255">
        <f t="shared" si="26"/>
        <v>3</v>
      </c>
      <c r="K208" s="1144">
        <f t="shared" si="39"/>
        <v>43</v>
      </c>
      <c r="L208" s="356"/>
      <c r="M208" s="356"/>
      <c r="N208" s="357">
        <f t="shared" si="38"/>
        <v>0</v>
      </c>
      <c r="O208" s="358"/>
      <c r="P208" s="358"/>
      <c r="Q208" s="359">
        <f t="shared" si="35"/>
        <v>0</v>
      </c>
      <c r="R208" s="359">
        <f t="shared" si="35"/>
        <v>0</v>
      </c>
      <c r="S208" s="360"/>
      <c r="T208" s="361"/>
      <c r="U208" s="255">
        <f t="shared" si="27"/>
        <v>3</v>
      </c>
      <c r="V208" s="169"/>
      <c r="W208" s="169"/>
      <c r="X208" s="169"/>
      <c r="Y208" s="169"/>
      <c r="Z208" s="169"/>
      <c r="AA208" s="378"/>
      <c r="AB208" s="169"/>
      <c r="AC208" s="169"/>
      <c r="AD208" s="169"/>
      <c r="AE208" s="371"/>
      <c r="AF208" s="371"/>
      <c r="AG208" s="371"/>
      <c r="AH208" s="169"/>
      <c r="AI208" s="169"/>
      <c r="AJ208" s="169"/>
      <c r="AK208" s="169"/>
      <c r="AL208" s="169"/>
      <c r="AM208" s="169"/>
      <c r="AN208" s="176"/>
      <c r="AO208" s="176"/>
      <c r="AP208" s="176"/>
    </row>
    <row r="209" spans="1:42" s="253" customFormat="1" ht="21" hidden="1" customHeight="1">
      <c r="A209" s="252"/>
      <c r="B209" s="252"/>
      <c r="C209" s="252"/>
      <c r="D209" s="252"/>
      <c r="E209" s="252"/>
      <c r="F209" s="252"/>
      <c r="G209" s="252"/>
      <c r="I209" s="265">
        <f t="shared" si="37"/>
        <v>0</v>
      </c>
      <c r="J209" s="255">
        <f t="shared" si="26"/>
        <v>3</v>
      </c>
      <c r="K209" s="1144">
        <f t="shared" si="39"/>
        <v>44</v>
      </c>
      <c r="L209" s="356"/>
      <c r="M209" s="356"/>
      <c r="N209" s="357">
        <f t="shared" si="38"/>
        <v>0</v>
      </c>
      <c r="O209" s="358"/>
      <c r="P209" s="358"/>
      <c r="Q209" s="359">
        <f t="shared" si="35"/>
        <v>0</v>
      </c>
      <c r="R209" s="359">
        <f t="shared" si="35"/>
        <v>0</v>
      </c>
      <c r="S209" s="360"/>
      <c r="T209" s="361"/>
      <c r="U209" s="255">
        <f t="shared" si="27"/>
        <v>3</v>
      </c>
      <c r="V209" s="169"/>
      <c r="W209" s="169"/>
      <c r="X209" s="169"/>
      <c r="Y209" s="169"/>
      <c r="Z209" s="169"/>
      <c r="AA209" s="378"/>
      <c r="AB209" s="169"/>
      <c r="AC209" s="169"/>
      <c r="AD209" s="169"/>
      <c r="AE209" s="371"/>
      <c r="AF209" s="371"/>
      <c r="AG209" s="371"/>
      <c r="AH209" s="169"/>
      <c r="AI209" s="169"/>
      <c r="AJ209" s="169"/>
      <c r="AK209" s="169"/>
      <c r="AL209" s="169"/>
      <c r="AM209" s="169"/>
      <c r="AN209" s="176"/>
      <c r="AO209" s="176"/>
      <c r="AP209" s="176"/>
    </row>
    <row r="210" spans="1:42" s="253" customFormat="1" ht="21" hidden="1" customHeight="1">
      <c r="A210" s="252"/>
      <c r="B210" s="252"/>
      <c r="C210" s="252"/>
      <c r="D210" s="252"/>
      <c r="E210" s="252"/>
      <c r="F210" s="252"/>
      <c r="G210" s="252"/>
      <c r="I210" s="265">
        <f t="shared" si="37"/>
        <v>0</v>
      </c>
      <c r="J210" s="255">
        <f t="shared" si="26"/>
        <v>3</v>
      </c>
      <c r="K210" s="1144">
        <f t="shared" si="39"/>
        <v>45</v>
      </c>
      <c r="L210" s="356"/>
      <c r="M210" s="356"/>
      <c r="N210" s="357">
        <f t="shared" si="38"/>
        <v>0</v>
      </c>
      <c r="O210" s="358"/>
      <c r="P210" s="358"/>
      <c r="Q210" s="359">
        <f t="shared" si="35"/>
        <v>0</v>
      </c>
      <c r="R210" s="359">
        <f t="shared" si="35"/>
        <v>0</v>
      </c>
      <c r="S210" s="360"/>
      <c r="T210" s="361"/>
      <c r="U210" s="255">
        <f t="shared" si="27"/>
        <v>3</v>
      </c>
      <c r="V210" s="169"/>
      <c r="W210" s="169"/>
      <c r="X210" s="169"/>
      <c r="Y210" s="169"/>
      <c r="Z210" s="169"/>
      <c r="AA210" s="378"/>
      <c r="AB210" s="169"/>
      <c r="AC210" s="169"/>
      <c r="AD210" s="169"/>
      <c r="AE210" s="371"/>
      <c r="AF210" s="371"/>
      <c r="AG210" s="371"/>
      <c r="AH210" s="169"/>
      <c r="AI210" s="169"/>
      <c r="AJ210" s="169"/>
      <c r="AK210" s="169"/>
      <c r="AL210" s="169"/>
      <c r="AM210" s="169"/>
      <c r="AN210" s="176"/>
      <c r="AO210" s="176"/>
      <c r="AP210" s="176"/>
    </row>
    <row r="211" spans="1:42" s="253" customFormat="1" ht="21" hidden="1" customHeight="1">
      <c r="A211" s="252"/>
      <c r="B211" s="252"/>
      <c r="C211" s="252"/>
      <c r="D211" s="252"/>
      <c r="E211" s="252"/>
      <c r="F211" s="252"/>
      <c r="G211" s="252"/>
      <c r="I211" s="265">
        <f t="shared" si="37"/>
        <v>0</v>
      </c>
      <c r="J211" s="255">
        <f t="shared" si="26"/>
        <v>3</v>
      </c>
      <c r="K211" s="1144">
        <f t="shared" si="39"/>
        <v>46</v>
      </c>
      <c r="L211" s="356"/>
      <c r="M211" s="356"/>
      <c r="N211" s="357">
        <f t="shared" si="38"/>
        <v>0</v>
      </c>
      <c r="O211" s="358"/>
      <c r="P211" s="358"/>
      <c r="Q211" s="359">
        <f t="shared" si="35"/>
        <v>0</v>
      </c>
      <c r="R211" s="359">
        <f t="shared" si="35"/>
        <v>0</v>
      </c>
      <c r="S211" s="360"/>
      <c r="T211" s="361"/>
      <c r="U211" s="255">
        <f t="shared" si="27"/>
        <v>3</v>
      </c>
      <c r="V211" s="169"/>
      <c r="W211" s="169"/>
      <c r="X211" s="169"/>
      <c r="Y211" s="169"/>
      <c r="Z211" s="169"/>
      <c r="AA211" s="378"/>
      <c r="AB211" s="169"/>
      <c r="AC211" s="169"/>
      <c r="AD211" s="169"/>
      <c r="AE211" s="371"/>
      <c r="AF211" s="371"/>
      <c r="AG211" s="371"/>
      <c r="AH211" s="169"/>
      <c r="AI211" s="169"/>
      <c r="AJ211" s="169"/>
      <c r="AK211" s="169"/>
      <c r="AL211" s="169"/>
      <c r="AM211" s="169"/>
      <c r="AN211" s="176"/>
      <c r="AO211" s="176"/>
      <c r="AP211" s="176"/>
    </row>
    <row r="212" spans="1:42" s="253" customFormat="1" ht="21" hidden="1" customHeight="1">
      <c r="A212" s="252"/>
      <c r="B212" s="252"/>
      <c r="C212" s="252"/>
      <c r="D212" s="252"/>
      <c r="E212" s="252"/>
      <c r="F212" s="252"/>
      <c r="G212" s="252"/>
      <c r="I212" s="265">
        <f t="shared" si="37"/>
        <v>0</v>
      </c>
      <c r="J212" s="255">
        <f t="shared" si="26"/>
        <v>3</v>
      </c>
      <c r="K212" s="1144">
        <f t="shared" si="39"/>
        <v>47</v>
      </c>
      <c r="L212" s="356"/>
      <c r="M212" s="356"/>
      <c r="N212" s="357">
        <f t="shared" si="38"/>
        <v>0</v>
      </c>
      <c r="O212" s="358"/>
      <c r="P212" s="358"/>
      <c r="Q212" s="359">
        <f t="shared" si="35"/>
        <v>0</v>
      </c>
      <c r="R212" s="359">
        <f t="shared" si="35"/>
        <v>0</v>
      </c>
      <c r="S212" s="360"/>
      <c r="T212" s="361"/>
      <c r="U212" s="255">
        <f t="shared" si="27"/>
        <v>3</v>
      </c>
      <c r="V212" s="169"/>
      <c r="W212" s="169"/>
      <c r="X212" s="169"/>
      <c r="Y212" s="169"/>
      <c r="Z212" s="169"/>
      <c r="AA212" s="378"/>
      <c r="AB212" s="169"/>
      <c r="AC212" s="169"/>
      <c r="AD212" s="169"/>
      <c r="AE212" s="371"/>
      <c r="AF212" s="371"/>
      <c r="AG212" s="371"/>
      <c r="AH212" s="169"/>
      <c r="AI212" s="169"/>
      <c r="AJ212" s="169"/>
      <c r="AK212" s="169"/>
      <c r="AL212" s="169"/>
      <c r="AM212" s="169"/>
      <c r="AN212" s="176"/>
      <c r="AO212" s="176"/>
      <c r="AP212" s="176"/>
    </row>
    <row r="213" spans="1:42" s="253" customFormat="1" ht="21" hidden="1" customHeight="1">
      <c r="A213" s="252"/>
      <c r="B213" s="252"/>
      <c r="C213" s="252"/>
      <c r="D213" s="252"/>
      <c r="E213" s="252"/>
      <c r="F213" s="252"/>
      <c r="G213" s="252"/>
      <c r="I213" s="265">
        <f t="shared" si="37"/>
        <v>0</v>
      </c>
      <c r="J213" s="255">
        <f t="shared" si="26"/>
        <v>3</v>
      </c>
      <c r="K213" s="1144">
        <f t="shared" si="39"/>
        <v>48</v>
      </c>
      <c r="L213" s="356"/>
      <c r="M213" s="356"/>
      <c r="N213" s="357">
        <f t="shared" si="38"/>
        <v>0</v>
      </c>
      <c r="O213" s="358"/>
      <c r="P213" s="358"/>
      <c r="Q213" s="359">
        <f t="shared" si="35"/>
        <v>0</v>
      </c>
      <c r="R213" s="359">
        <f t="shared" si="35"/>
        <v>0</v>
      </c>
      <c r="S213" s="360"/>
      <c r="T213" s="361"/>
      <c r="U213" s="255">
        <f t="shared" si="27"/>
        <v>3</v>
      </c>
      <c r="V213" s="169"/>
      <c r="W213" s="169"/>
      <c r="X213" s="169"/>
      <c r="Y213" s="169"/>
      <c r="Z213" s="169"/>
      <c r="AA213" s="378"/>
      <c r="AB213" s="169"/>
      <c r="AC213" s="169"/>
      <c r="AD213" s="169"/>
      <c r="AE213" s="371"/>
      <c r="AF213" s="371"/>
      <c r="AG213" s="371"/>
      <c r="AH213" s="169"/>
      <c r="AI213" s="169"/>
      <c r="AJ213" s="169"/>
      <c r="AK213" s="169"/>
      <c r="AL213" s="169"/>
      <c r="AM213" s="169"/>
      <c r="AN213" s="176"/>
      <c r="AO213" s="176"/>
      <c r="AP213" s="176"/>
    </row>
    <row r="214" spans="1:42" s="253" customFormat="1" ht="21" hidden="1" customHeight="1">
      <c r="A214" s="252"/>
      <c r="B214" s="252"/>
      <c r="C214" s="252"/>
      <c r="D214" s="252"/>
      <c r="E214" s="252"/>
      <c r="F214" s="252"/>
      <c r="G214" s="252"/>
      <c r="I214" s="265">
        <f t="shared" si="37"/>
        <v>0</v>
      </c>
      <c r="J214" s="255">
        <f t="shared" si="26"/>
        <v>3</v>
      </c>
      <c r="K214" s="1144">
        <f t="shared" si="39"/>
        <v>49</v>
      </c>
      <c r="L214" s="356"/>
      <c r="M214" s="356"/>
      <c r="N214" s="357">
        <f t="shared" si="38"/>
        <v>0</v>
      </c>
      <c r="O214" s="358"/>
      <c r="P214" s="358"/>
      <c r="Q214" s="359">
        <f t="shared" si="35"/>
        <v>0</v>
      </c>
      <c r="R214" s="359">
        <f t="shared" si="35"/>
        <v>0</v>
      </c>
      <c r="S214" s="360"/>
      <c r="T214" s="361"/>
      <c r="U214" s="255">
        <f t="shared" si="27"/>
        <v>3</v>
      </c>
      <c r="V214" s="169"/>
      <c r="W214" s="169"/>
      <c r="X214" s="169"/>
      <c r="Y214" s="169"/>
      <c r="Z214" s="169"/>
      <c r="AA214" s="378"/>
      <c r="AB214" s="169"/>
      <c r="AC214" s="169"/>
      <c r="AD214" s="169"/>
      <c r="AE214" s="371"/>
      <c r="AF214" s="371"/>
      <c r="AG214" s="371"/>
      <c r="AH214" s="169"/>
      <c r="AI214" s="169"/>
      <c r="AJ214" s="169"/>
      <c r="AK214" s="169"/>
      <c r="AL214" s="169"/>
      <c r="AM214" s="169"/>
      <c r="AN214" s="176"/>
      <c r="AO214" s="176"/>
      <c r="AP214" s="176"/>
    </row>
    <row r="215" spans="1:42" s="253" customFormat="1" ht="21" hidden="1" customHeight="1">
      <c r="A215" s="252"/>
      <c r="B215" s="252"/>
      <c r="C215" s="252"/>
      <c r="D215" s="252"/>
      <c r="E215" s="252"/>
      <c r="F215" s="252"/>
      <c r="G215" s="252"/>
      <c r="I215" s="265">
        <f t="shared" si="37"/>
        <v>0</v>
      </c>
      <c r="J215" s="255">
        <f t="shared" ref="J215:J225" si="40">IF($Q$154&gt;0,3,)</f>
        <v>3</v>
      </c>
      <c r="K215" s="1144">
        <f t="shared" si="39"/>
        <v>50</v>
      </c>
      <c r="L215" s="356"/>
      <c r="M215" s="356"/>
      <c r="N215" s="357">
        <f t="shared" si="38"/>
        <v>0</v>
      </c>
      <c r="O215" s="358"/>
      <c r="P215" s="358"/>
      <c r="Q215" s="359">
        <f t="shared" si="35"/>
        <v>0</v>
      </c>
      <c r="R215" s="359">
        <f t="shared" si="35"/>
        <v>0</v>
      </c>
      <c r="S215" s="360"/>
      <c r="T215" s="361"/>
      <c r="U215" s="255">
        <f t="shared" ref="U215:U225" si="41">IF($Q$154&gt;0,3,)</f>
        <v>3</v>
      </c>
      <c r="V215" s="169"/>
      <c r="W215" s="169"/>
      <c r="X215" s="169"/>
      <c r="Y215" s="169"/>
      <c r="Z215" s="169"/>
      <c r="AA215" s="378"/>
      <c r="AB215" s="169"/>
      <c r="AC215" s="169"/>
      <c r="AD215" s="169"/>
      <c r="AE215" s="371"/>
      <c r="AF215" s="371"/>
      <c r="AG215" s="371"/>
      <c r="AH215" s="169"/>
      <c r="AI215" s="169"/>
      <c r="AJ215" s="169"/>
      <c r="AK215" s="169"/>
      <c r="AL215" s="169"/>
      <c r="AM215" s="169"/>
      <c r="AN215" s="176"/>
      <c r="AO215" s="176"/>
      <c r="AP215" s="176"/>
    </row>
    <row r="216" spans="1:42" s="253" customFormat="1" ht="21" hidden="1" customHeight="1">
      <c r="A216" s="252"/>
      <c r="B216" s="252"/>
      <c r="C216" s="252"/>
      <c r="D216" s="252"/>
      <c r="E216" s="252"/>
      <c r="F216" s="252"/>
      <c r="G216" s="252"/>
      <c r="I216" s="265">
        <f t="shared" si="37"/>
        <v>0</v>
      </c>
      <c r="J216" s="255">
        <f t="shared" si="40"/>
        <v>3</v>
      </c>
      <c r="K216" s="1144">
        <f t="shared" si="39"/>
        <v>51</v>
      </c>
      <c r="L216" s="356"/>
      <c r="M216" s="356"/>
      <c r="N216" s="357">
        <f t="shared" si="38"/>
        <v>0</v>
      </c>
      <c r="O216" s="358"/>
      <c r="P216" s="358"/>
      <c r="Q216" s="359">
        <f t="shared" si="35"/>
        <v>0</v>
      </c>
      <c r="R216" s="359">
        <f t="shared" si="35"/>
        <v>0</v>
      </c>
      <c r="S216" s="360"/>
      <c r="T216" s="361"/>
      <c r="U216" s="255">
        <f t="shared" si="41"/>
        <v>3</v>
      </c>
      <c r="V216" s="169"/>
      <c r="W216" s="169"/>
      <c r="X216" s="169"/>
      <c r="Y216" s="169"/>
      <c r="Z216" s="169"/>
      <c r="AA216" s="378"/>
      <c r="AB216" s="169"/>
      <c r="AC216" s="169"/>
      <c r="AD216" s="169"/>
      <c r="AE216" s="371"/>
      <c r="AF216" s="371"/>
      <c r="AG216" s="371"/>
      <c r="AH216" s="169"/>
      <c r="AI216" s="169"/>
      <c r="AJ216" s="169"/>
      <c r="AK216" s="169"/>
      <c r="AL216" s="169"/>
      <c r="AM216" s="169"/>
      <c r="AN216" s="176"/>
      <c r="AO216" s="176"/>
      <c r="AP216" s="176"/>
    </row>
    <row r="217" spans="1:42" s="253" customFormat="1" ht="21" hidden="1" customHeight="1">
      <c r="A217" s="252"/>
      <c r="B217" s="252"/>
      <c r="C217" s="252"/>
      <c r="D217" s="252"/>
      <c r="E217" s="252"/>
      <c r="F217" s="252"/>
      <c r="G217" s="252"/>
      <c r="I217" s="265">
        <f t="shared" si="37"/>
        <v>0</v>
      </c>
      <c r="J217" s="255">
        <f t="shared" si="40"/>
        <v>3</v>
      </c>
      <c r="K217" s="1144">
        <f t="shared" si="39"/>
        <v>52</v>
      </c>
      <c r="L217" s="356"/>
      <c r="M217" s="356"/>
      <c r="N217" s="357">
        <f t="shared" si="38"/>
        <v>0</v>
      </c>
      <c r="O217" s="358"/>
      <c r="P217" s="358"/>
      <c r="Q217" s="359">
        <f t="shared" si="35"/>
        <v>0</v>
      </c>
      <c r="R217" s="359">
        <f t="shared" si="35"/>
        <v>0</v>
      </c>
      <c r="S217" s="360"/>
      <c r="T217" s="361"/>
      <c r="U217" s="255">
        <f t="shared" si="41"/>
        <v>3</v>
      </c>
      <c r="V217" s="169"/>
      <c r="W217" s="169"/>
      <c r="X217" s="169"/>
      <c r="Y217" s="169"/>
      <c r="Z217" s="169"/>
      <c r="AA217" s="378"/>
      <c r="AB217" s="169"/>
      <c r="AC217" s="169"/>
      <c r="AD217" s="169"/>
      <c r="AE217" s="371"/>
      <c r="AF217" s="371"/>
      <c r="AG217" s="371"/>
      <c r="AH217" s="169"/>
      <c r="AI217" s="169"/>
      <c r="AJ217" s="169"/>
      <c r="AK217" s="169"/>
      <c r="AL217" s="169"/>
      <c r="AM217" s="169"/>
      <c r="AN217" s="176"/>
      <c r="AO217" s="176"/>
      <c r="AP217" s="176"/>
    </row>
    <row r="218" spans="1:42" s="253" customFormat="1" ht="21" hidden="1" customHeight="1">
      <c r="A218" s="252"/>
      <c r="B218" s="252"/>
      <c r="C218" s="252"/>
      <c r="D218" s="252"/>
      <c r="E218" s="252"/>
      <c r="F218" s="252"/>
      <c r="G218" s="252"/>
      <c r="I218" s="265">
        <f t="shared" si="37"/>
        <v>0</v>
      </c>
      <c r="J218" s="255">
        <f t="shared" si="40"/>
        <v>3</v>
      </c>
      <c r="K218" s="1144">
        <f t="shared" si="39"/>
        <v>53</v>
      </c>
      <c r="L218" s="356"/>
      <c r="M218" s="356"/>
      <c r="N218" s="357">
        <f t="shared" si="38"/>
        <v>0</v>
      </c>
      <c r="O218" s="358"/>
      <c r="P218" s="358"/>
      <c r="Q218" s="359">
        <f t="shared" si="35"/>
        <v>0</v>
      </c>
      <c r="R218" s="359">
        <f t="shared" si="35"/>
        <v>0</v>
      </c>
      <c r="S218" s="360"/>
      <c r="T218" s="361"/>
      <c r="U218" s="255">
        <f t="shared" si="41"/>
        <v>3</v>
      </c>
      <c r="V218" s="169"/>
      <c r="W218" s="169"/>
      <c r="X218" s="169"/>
      <c r="Y218" s="169"/>
      <c r="Z218" s="169"/>
      <c r="AA218" s="378"/>
      <c r="AB218" s="169"/>
      <c r="AC218" s="169"/>
      <c r="AD218" s="169"/>
      <c r="AE218" s="371"/>
      <c r="AF218" s="371"/>
      <c r="AG218" s="371"/>
      <c r="AH218" s="169"/>
      <c r="AI218" s="169"/>
      <c r="AJ218" s="169"/>
      <c r="AK218" s="169"/>
      <c r="AL218" s="169"/>
      <c r="AM218" s="169"/>
      <c r="AN218" s="176"/>
      <c r="AO218" s="176"/>
      <c r="AP218" s="176"/>
    </row>
    <row r="219" spans="1:42" s="253" customFormat="1" ht="21" hidden="1" customHeight="1">
      <c r="A219" s="252"/>
      <c r="B219" s="252"/>
      <c r="C219" s="252"/>
      <c r="D219" s="252"/>
      <c r="E219" s="252"/>
      <c r="F219" s="252"/>
      <c r="G219" s="252"/>
      <c r="I219" s="265">
        <f t="shared" si="37"/>
        <v>0</v>
      </c>
      <c r="J219" s="255">
        <f t="shared" si="40"/>
        <v>3</v>
      </c>
      <c r="K219" s="1144">
        <f t="shared" si="39"/>
        <v>54</v>
      </c>
      <c r="L219" s="356"/>
      <c r="M219" s="356"/>
      <c r="N219" s="357">
        <f t="shared" si="38"/>
        <v>0</v>
      </c>
      <c r="O219" s="358"/>
      <c r="P219" s="358"/>
      <c r="Q219" s="359">
        <f t="shared" si="35"/>
        <v>0</v>
      </c>
      <c r="R219" s="359">
        <f t="shared" si="35"/>
        <v>0</v>
      </c>
      <c r="S219" s="360"/>
      <c r="T219" s="361"/>
      <c r="U219" s="255">
        <f t="shared" si="41"/>
        <v>3</v>
      </c>
      <c r="V219" s="169"/>
      <c r="W219" s="169"/>
      <c r="X219" s="169"/>
      <c r="Y219" s="169"/>
      <c r="Z219" s="169"/>
      <c r="AA219" s="378"/>
      <c r="AB219" s="169"/>
      <c r="AC219" s="169"/>
      <c r="AD219" s="169"/>
      <c r="AE219" s="371"/>
      <c r="AF219" s="371"/>
      <c r="AG219" s="371"/>
      <c r="AH219" s="169"/>
      <c r="AI219" s="169"/>
      <c r="AJ219" s="169"/>
      <c r="AK219" s="169"/>
      <c r="AL219" s="169"/>
      <c r="AM219" s="169"/>
      <c r="AN219" s="176"/>
      <c r="AO219" s="176"/>
      <c r="AP219" s="176"/>
    </row>
    <row r="220" spans="1:42" s="253" customFormat="1" ht="21" hidden="1" customHeight="1">
      <c r="A220" s="252"/>
      <c r="B220" s="252"/>
      <c r="C220" s="252"/>
      <c r="D220" s="252"/>
      <c r="E220" s="252"/>
      <c r="F220" s="252"/>
      <c r="G220" s="252"/>
      <c r="I220" s="265">
        <f t="shared" si="37"/>
        <v>0</v>
      </c>
      <c r="J220" s="255">
        <f t="shared" si="40"/>
        <v>3</v>
      </c>
      <c r="K220" s="1144">
        <f t="shared" si="39"/>
        <v>55</v>
      </c>
      <c r="L220" s="356"/>
      <c r="M220" s="356"/>
      <c r="N220" s="357">
        <f t="shared" si="38"/>
        <v>0</v>
      </c>
      <c r="O220" s="358"/>
      <c r="P220" s="358"/>
      <c r="Q220" s="359">
        <f t="shared" si="35"/>
        <v>0</v>
      </c>
      <c r="R220" s="359">
        <f t="shared" si="35"/>
        <v>0</v>
      </c>
      <c r="S220" s="360"/>
      <c r="T220" s="361"/>
      <c r="U220" s="255">
        <f t="shared" si="41"/>
        <v>3</v>
      </c>
      <c r="V220" s="169"/>
      <c r="W220" s="169"/>
      <c r="X220" s="169"/>
      <c r="Y220" s="169"/>
      <c r="Z220" s="169"/>
      <c r="AA220" s="378"/>
      <c r="AB220" s="169"/>
      <c r="AC220" s="169"/>
      <c r="AD220" s="169"/>
      <c r="AE220" s="371"/>
      <c r="AF220" s="371"/>
      <c r="AG220" s="371"/>
      <c r="AH220" s="169"/>
      <c r="AI220" s="169"/>
      <c r="AJ220" s="169"/>
      <c r="AK220" s="169"/>
      <c r="AL220" s="169"/>
      <c r="AM220" s="169"/>
      <c r="AN220" s="176"/>
      <c r="AO220" s="176"/>
      <c r="AP220" s="176"/>
    </row>
    <row r="221" spans="1:42" s="253" customFormat="1" ht="21" hidden="1" customHeight="1">
      <c r="A221" s="252"/>
      <c r="B221" s="252"/>
      <c r="C221" s="252"/>
      <c r="D221" s="252"/>
      <c r="E221" s="252"/>
      <c r="F221" s="252"/>
      <c r="G221" s="252"/>
      <c r="I221" s="265">
        <f t="shared" si="37"/>
        <v>0</v>
      </c>
      <c r="J221" s="255">
        <f t="shared" si="40"/>
        <v>3</v>
      </c>
      <c r="K221" s="1144">
        <f t="shared" si="39"/>
        <v>56</v>
      </c>
      <c r="L221" s="356"/>
      <c r="M221" s="356"/>
      <c r="N221" s="357">
        <f t="shared" si="38"/>
        <v>0</v>
      </c>
      <c r="O221" s="358"/>
      <c r="P221" s="358"/>
      <c r="Q221" s="359">
        <f t="shared" si="35"/>
        <v>0</v>
      </c>
      <c r="R221" s="359">
        <f t="shared" si="35"/>
        <v>0</v>
      </c>
      <c r="S221" s="360"/>
      <c r="T221" s="361"/>
      <c r="U221" s="255">
        <f t="shared" si="41"/>
        <v>3</v>
      </c>
      <c r="V221" s="169"/>
      <c r="W221" s="169"/>
      <c r="X221" s="169"/>
      <c r="Y221" s="169"/>
      <c r="Z221" s="169"/>
      <c r="AA221" s="378"/>
      <c r="AB221" s="169"/>
      <c r="AC221" s="169"/>
      <c r="AD221" s="169"/>
      <c r="AE221" s="371"/>
      <c r="AF221" s="371"/>
      <c r="AG221" s="371"/>
      <c r="AH221" s="169"/>
      <c r="AI221" s="169"/>
      <c r="AJ221" s="169"/>
      <c r="AK221" s="169"/>
      <c r="AL221" s="169"/>
      <c r="AM221" s="169"/>
      <c r="AN221" s="176"/>
      <c r="AO221" s="176"/>
      <c r="AP221" s="176"/>
    </row>
    <row r="222" spans="1:42" s="253" customFormat="1" ht="21" hidden="1" customHeight="1">
      <c r="A222" s="252"/>
      <c r="B222" s="252"/>
      <c r="C222" s="252"/>
      <c r="D222" s="252"/>
      <c r="E222" s="252"/>
      <c r="F222" s="252"/>
      <c r="G222" s="252"/>
      <c r="I222" s="265">
        <f t="shared" si="37"/>
        <v>0</v>
      </c>
      <c r="J222" s="255">
        <f t="shared" si="40"/>
        <v>3</v>
      </c>
      <c r="K222" s="1144">
        <f t="shared" si="39"/>
        <v>57</v>
      </c>
      <c r="L222" s="356"/>
      <c r="M222" s="356"/>
      <c r="N222" s="357">
        <f t="shared" si="38"/>
        <v>0</v>
      </c>
      <c r="O222" s="358"/>
      <c r="P222" s="358"/>
      <c r="Q222" s="359">
        <f t="shared" si="35"/>
        <v>0</v>
      </c>
      <c r="R222" s="359">
        <f t="shared" si="35"/>
        <v>0</v>
      </c>
      <c r="S222" s="360"/>
      <c r="T222" s="361"/>
      <c r="U222" s="255">
        <f t="shared" si="41"/>
        <v>3</v>
      </c>
      <c r="V222" s="169"/>
      <c r="W222" s="169"/>
      <c r="X222" s="169"/>
      <c r="Y222" s="169"/>
      <c r="Z222" s="169"/>
      <c r="AA222" s="378"/>
      <c r="AB222" s="169"/>
      <c r="AC222" s="169"/>
      <c r="AD222" s="169"/>
      <c r="AE222" s="371"/>
      <c r="AF222" s="371"/>
      <c r="AG222" s="371"/>
      <c r="AH222" s="169"/>
      <c r="AI222" s="169"/>
      <c r="AJ222" s="169"/>
      <c r="AK222" s="169"/>
      <c r="AL222" s="169"/>
      <c r="AM222" s="169"/>
      <c r="AN222" s="176"/>
      <c r="AO222" s="176"/>
      <c r="AP222" s="176"/>
    </row>
    <row r="223" spans="1:42" s="253" customFormat="1" ht="21" hidden="1" customHeight="1">
      <c r="A223" s="252"/>
      <c r="B223" s="252"/>
      <c r="C223" s="252"/>
      <c r="D223" s="252"/>
      <c r="E223" s="252"/>
      <c r="F223" s="252"/>
      <c r="G223" s="252"/>
      <c r="I223" s="265">
        <f t="shared" si="37"/>
        <v>0</v>
      </c>
      <c r="J223" s="255">
        <f t="shared" si="40"/>
        <v>3</v>
      </c>
      <c r="K223" s="1144">
        <f t="shared" si="39"/>
        <v>58</v>
      </c>
      <c r="L223" s="356"/>
      <c r="M223" s="356"/>
      <c r="N223" s="357">
        <f t="shared" si="38"/>
        <v>0</v>
      </c>
      <c r="O223" s="358"/>
      <c r="P223" s="358"/>
      <c r="Q223" s="359">
        <f t="shared" si="35"/>
        <v>0</v>
      </c>
      <c r="R223" s="359">
        <f t="shared" si="35"/>
        <v>0</v>
      </c>
      <c r="S223" s="360"/>
      <c r="T223" s="361"/>
      <c r="U223" s="255">
        <f t="shared" si="41"/>
        <v>3</v>
      </c>
      <c r="V223" s="169"/>
      <c r="W223" s="169"/>
      <c r="X223" s="169"/>
      <c r="Y223" s="169"/>
      <c r="Z223" s="169"/>
      <c r="AA223" s="378"/>
      <c r="AB223" s="169"/>
      <c r="AC223" s="169"/>
      <c r="AD223" s="169"/>
      <c r="AE223" s="371"/>
      <c r="AF223" s="371"/>
      <c r="AG223" s="371"/>
      <c r="AH223" s="169"/>
      <c r="AI223" s="169"/>
      <c r="AJ223" s="169"/>
      <c r="AK223" s="169"/>
      <c r="AL223" s="169"/>
      <c r="AM223" s="169"/>
      <c r="AN223" s="176"/>
      <c r="AO223" s="176"/>
      <c r="AP223" s="176"/>
    </row>
    <row r="224" spans="1:42" s="253" customFormat="1" ht="21" hidden="1" customHeight="1">
      <c r="A224" s="252"/>
      <c r="B224" s="252"/>
      <c r="C224" s="252"/>
      <c r="D224" s="252"/>
      <c r="E224" s="252"/>
      <c r="F224" s="252"/>
      <c r="G224" s="252"/>
      <c r="I224" s="265">
        <f t="shared" si="37"/>
        <v>0</v>
      </c>
      <c r="J224" s="255">
        <f t="shared" si="40"/>
        <v>3</v>
      </c>
      <c r="K224" s="1144">
        <f t="shared" si="39"/>
        <v>59</v>
      </c>
      <c r="L224" s="356"/>
      <c r="M224" s="356"/>
      <c r="N224" s="357">
        <f t="shared" si="38"/>
        <v>0</v>
      </c>
      <c r="O224" s="358"/>
      <c r="P224" s="358"/>
      <c r="Q224" s="359">
        <f t="shared" si="35"/>
        <v>0</v>
      </c>
      <c r="R224" s="359">
        <f t="shared" si="35"/>
        <v>0</v>
      </c>
      <c r="S224" s="360"/>
      <c r="T224" s="361"/>
      <c r="U224" s="255">
        <f t="shared" si="41"/>
        <v>3</v>
      </c>
      <c r="V224" s="169"/>
      <c r="W224" s="169"/>
      <c r="X224" s="169"/>
      <c r="Y224" s="169"/>
      <c r="Z224" s="169"/>
      <c r="AA224" s="378"/>
      <c r="AB224" s="169"/>
      <c r="AC224" s="169"/>
      <c r="AD224" s="169"/>
      <c r="AE224" s="371"/>
      <c r="AF224" s="371"/>
      <c r="AG224" s="371"/>
      <c r="AH224" s="169"/>
      <c r="AI224" s="169"/>
      <c r="AJ224" s="169"/>
      <c r="AK224" s="169"/>
      <c r="AL224" s="169"/>
      <c r="AM224" s="169"/>
      <c r="AN224" s="176"/>
      <c r="AO224" s="176"/>
      <c r="AP224" s="176"/>
    </row>
    <row r="225" spans="1:43" s="253" customFormat="1" ht="21" hidden="1" customHeight="1" thickBot="1">
      <c r="A225" s="252"/>
      <c r="B225" s="252"/>
      <c r="C225" s="252"/>
      <c r="D225" s="252"/>
      <c r="E225" s="252"/>
      <c r="F225" s="252"/>
      <c r="G225" s="252"/>
      <c r="I225" s="265">
        <f t="shared" si="37"/>
        <v>0</v>
      </c>
      <c r="J225" s="255">
        <f t="shared" si="40"/>
        <v>3</v>
      </c>
      <c r="K225" s="379">
        <f t="shared" si="39"/>
        <v>60</v>
      </c>
      <c r="L225" s="356"/>
      <c r="M225" s="356"/>
      <c r="N225" s="380">
        <f t="shared" si="38"/>
        <v>0</v>
      </c>
      <c r="O225" s="381"/>
      <c r="P225" s="381"/>
      <c r="Q225" s="382">
        <f t="shared" si="35"/>
        <v>0</v>
      </c>
      <c r="R225" s="382">
        <f t="shared" si="35"/>
        <v>0</v>
      </c>
      <c r="S225" s="383"/>
      <c r="T225" s="384"/>
      <c r="U225" s="255">
        <f t="shared" si="41"/>
        <v>3</v>
      </c>
      <c r="V225" s="169"/>
      <c r="W225" s="169"/>
      <c r="X225" s="169"/>
      <c r="Y225" s="169"/>
      <c r="Z225" s="169"/>
      <c r="AA225" s="378"/>
      <c r="AB225" s="169"/>
      <c r="AC225" s="169"/>
      <c r="AD225" s="169"/>
      <c r="AE225" s="371"/>
      <c r="AF225" s="371"/>
      <c r="AG225" s="371"/>
      <c r="AH225" s="169"/>
      <c r="AI225" s="169"/>
      <c r="AJ225" s="169"/>
      <c r="AK225" s="169"/>
      <c r="AL225" s="169"/>
      <c r="AM225" s="169"/>
      <c r="AN225" s="176"/>
      <c r="AO225" s="176"/>
      <c r="AP225" s="176"/>
    </row>
    <row r="226" spans="1:43" ht="30" customHeight="1" thickBot="1">
      <c r="I226" s="952">
        <f t="shared" ref="I226:I236" si="42">IF(Q$229&gt;0,1,0)</f>
        <v>1</v>
      </c>
      <c r="J226" s="941">
        <f t="shared" ref="J226:J289" si="43">IF($Q$229&gt;0,4,)</f>
        <v>4</v>
      </c>
      <c r="K226" s="2477" t="s">
        <v>891</v>
      </c>
      <c r="L226" s="2477"/>
      <c r="M226" s="2477"/>
      <c r="N226" s="2477"/>
      <c r="O226" s="2477"/>
      <c r="P226" s="2477"/>
      <c r="Q226" s="2477"/>
      <c r="R226" s="2477"/>
      <c r="S226" s="2477"/>
      <c r="T226" s="2477"/>
      <c r="U226" s="941">
        <f t="shared" ref="U226:U289" si="44">IF($Q$229&gt;0,4,)</f>
        <v>4</v>
      </c>
      <c r="V226" s="1074" t="s">
        <v>833</v>
      </c>
      <c r="AF226" s="947" t="s">
        <v>834</v>
      </c>
      <c r="AG226" s="948"/>
      <c r="AH226" s="948"/>
      <c r="AI226" s="948"/>
      <c r="AJ226" s="949"/>
      <c r="AN226" s="950"/>
      <c r="AP226" s="950"/>
    </row>
    <row r="227" spans="1:43" ht="21" customHeight="1" thickBot="1">
      <c r="I227" s="952">
        <f t="shared" si="42"/>
        <v>1</v>
      </c>
      <c r="J227" s="941">
        <f t="shared" si="43"/>
        <v>4</v>
      </c>
      <c r="K227" s="2478" t="s">
        <v>578</v>
      </c>
      <c r="L227" s="2478"/>
      <c r="M227" s="2478"/>
      <c r="N227" s="2478"/>
      <c r="O227" s="2478"/>
      <c r="P227" s="2478"/>
      <c r="Q227" s="2478"/>
      <c r="R227" s="2478"/>
      <c r="S227" s="2478"/>
      <c r="T227" s="2478"/>
      <c r="U227" s="941">
        <f t="shared" si="44"/>
        <v>4</v>
      </c>
      <c r="V227" s="1075" t="s">
        <v>861</v>
      </c>
      <c r="W227" s="954">
        <v>200</v>
      </c>
      <c r="X227" s="955"/>
      <c r="Y227" s="955" t="s">
        <v>2450</v>
      </c>
      <c r="Z227" s="1785">
        <v>0</v>
      </c>
      <c r="AA227" s="957"/>
      <c r="AB227" s="956"/>
      <c r="AC227" s="958"/>
      <c r="AD227" s="959"/>
      <c r="AE227" s="565"/>
      <c r="AF227" s="960" t="s">
        <v>862</v>
      </c>
      <c r="AG227" s="961" t="s">
        <v>863</v>
      </c>
      <c r="AH227" s="961" t="s">
        <v>864</v>
      </c>
      <c r="AI227" s="962" t="s">
        <v>865</v>
      </c>
      <c r="AJ227" s="949"/>
      <c r="AN227" s="950"/>
      <c r="AP227" s="963"/>
    </row>
    <row r="228" spans="1:43" ht="21" customHeight="1">
      <c r="I228" s="952">
        <f t="shared" si="42"/>
        <v>1</v>
      </c>
      <c r="J228" s="941">
        <f t="shared" si="43"/>
        <v>4</v>
      </c>
      <c r="K228" s="1149" t="s">
        <v>564</v>
      </c>
      <c r="L228" s="965" t="s">
        <v>565</v>
      </c>
      <c r="M228" s="1151" t="s">
        <v>1653</v>
      </c>
      <c r="N228" s="965" t="s">
        <v>940</v>
      </c>
      <c r="O228" s="1151" t="s">
        <v>859</v>
      </c>
      <c r="P228" s="965" t="s">
        <v>566</v>
      </c>
      <c r="Q228" s="965" t="s">
        <v>575</v>
      </c>
      <c r="R228" s="965" t="s">
        <v>570</v>
      </c>
      <c r="S228" s="965" t="s">
        <v>576</v>
      </c>
      <c r="T228" s="967" t="s">
        <v>577</v>
      </c>
      <c r="U228" s="941">
        <f t="shared" si="44"/>
        <v>4</v>
      </c>
      <c r="V228" s="1077" t="s">
        <v>866</v>
      </c>
      <c r="W228" s="1779">
        <v>255</v>
      </c>
      <c r="X228" s="970"/>
      <c r="Y228" s="970"/>
      <c r="Z228" s="971"/>
      <c r="AA228" s="972"/>
      <c r="AB228" s="971"/>
      <c r="AC228" s="973"/>
      <c r="AD228" s="974"/>
      <c r="AE228" s="565"/>
      <c r="AF228" s="975" t="s">
        <v>867</v>
      </c>
      <c r="AG228" s="976" t="s">
        <v>868</v>
      </c>
      <c r="AH228" s="976" t="s">
        <v>869</v>
      </c>
      <c r="AI228" s="977" t="s">
        <v>870</v>
      </c>
      <c r="AJ228" s="949"/>
      <c r="AN228" s="950"/>
      <c r="AO228" s="950"/>
      <c r="AP228" s="963"/>
    </row>
    <row r="229" spans="1:43" ht="21" customHeight="1" thickBot="1">
      <c r="I229" s="952">
        <f t="shared" si="42"/>
        <v>1</v>
      </c>
      <c r="J229" s="941">
        <f t="shared" si="43"/>
        <v>4</v>
      </c>
      <c r="K229" s="1638" t="str">
        <f>V232</f>
        <v>66-0</v>
      </c>
      <c r="L229" s="983" t="str">
        <f>W232</f>
        <v>14-1</v>
      </c>
      <c r="M229" s="983" t="str">
        <f>X232</f>
        <v>단양</v>
      </c>
      <c r="N229" s="983" t="str">
        <f>Y232</f>
        <v>영춘</v>
      </c>
      <c r="O229" s="983" t="str">
        <f>Z232</f>
        <v>상</v>
      </c>
      <c r="P229" s="980" t="str">
        <f>IF(COUNTA(Y234:Y241)&gt;1,CONCATENATE(V234,"번지 외 ",COUNTA(Y234:Y241)-1,"필지"),CONCATENATE(V234,"번지"))</f>
        <v>산40-1번지</v>
      </c>
      <c r="Q229" s="981">
        <f>+Y242</f>
        <v>3.4</v>
      </c>
      <c r="R229" s="982" t="s">
        <v>616</v>
      </c>
      <c r="S229" s="983">
        <f>COUNT(L237:L249)</f>
        <v>2</v>
      </c>
      <c r="T229" s="984">
        <f>200*S229</f>
        <v>400</v>
      </c>
      <c r="U229" s="941">
        <f t="shared" si="44"/>
        <v>4</v>
      </c>
      <c r="V229" s="1077" t="s">
        <v>871</v>
      </c>
      <c r="W229" s="1779">
        <v>366</v>
      </c>
      <c r="X229" s="970"/>
      <c r="Y229" s="970"/>
      <c r="Z229" s="971"/>
      <c r="AA229" s="972"/>
      <c r="AB229" s="971"/>
      <c r="AC229" s="973"/>
      <c r="AD229" s="974"/>
      <c r="AE229" s="565"/>
      <c r="AF229" s="975" t="s">
        <v>872</v>
      </c>
      <c r="AG229" s="976" t="s">
        <v>873</v>
      </c>
      <c r="AH229" s="985" t="s">
        <v>874</v>
      </c>
      <c r="AI229" s="977" t="s">
        <v>875</v>
      </c>
      <c r="AJ229" s="949"/>
      <c r="AN229" s="950"/>
      <c r="AO229" s="950"/>
      <c r="AP229" s="963"/>
    </row>
    <row r="230" spans="1:43" ht="21" customHeight="1" thickBot="1">
      <c r="I230" s="952">
        <f t="shared" si="42"/>
        <v>1</v>
      </c>
      <c r="J230" s="941">
        <f t="shared" si="43"/>
        <v>4</v>
      </c>
      <c r="K230" s="1149" t="s">
        <v>568</v>
      </c>
      <c r="L230" s="965" t="s">
        <v>569</v>
      </c>
      <c r="M230" s="965" t="s">
        <v>562</v>
      </c>
      <c r="N230" s="965" t="s">
        <v>567</v>
      </c>
      <c r="O230" s="965" t="s">
        <v>571</v>
      </c>
      <c r="P230" s="1148" t="s">
        <v>572</v>
      </c>
      <c r="Q230" s="1148" t="s">
        <v>573</v>
      </c>
      <c r="R230" s="987" t="s">
        <v>574</v>
      </c>
      <c r="S230" s="988" t="s">
        <v>972</v>
      </c>
      <c r="T230" s="967" t="s">
        <v>563</v>
      </c>
      <c r="U230" s="941">
        <f t="shared" si="44"/>
        <v>4</v>
      </c>
      <c r="V230" s="1078" t="s">
        <v>876</v>
      </c>
      <c r="W230" s="990">
        <v>28.8</v>
      </c>
      <c r="X230" s="1079"/>
      <c r="Y230" s="1079"/>
      <c r="Z230" s="1080"/>
      <c r="AA230" s="1081"/>
      <c r="AB230" s="1080"/>
      <c r="AC230" s="1082"/>
      <c r="AD230" s="1083"/>
      <c r="AE230" s="565"/>
      <c r="AF230" s="975" t="s">
        <v>877</v>
      </c>
      <c r="AG230" s="996" t="s">
        <v>878</v>
      </c>
      <c r="AH230" s="997" t="s">
        <v>879</v>
      </c>
      <c r="AI230" s="977" t="s">
        <v>880</v>
      </c>
      <c r="AJ230" s="949"/>
      <c r="AN230" s="950"/>
      <c r="AO230" s="950"/>
      <c r="AP230" s="963"/>
    </row>
    <row r="231" spans="1:43" ht="21" customHeight="1" thickBot="1">
      <c r="I231" s="952">
        <f t="shared" si="42"/>
        <v>1</v>
      </c>
      <c r="J231" s="941">
        <f t="shared" si="43"/>
        <v>4</v>
      </c>
      <c r="K231" s="998" t="str">
        <f>Z234</f>
        <v>낙엽송</v>
      </c>
      <c r="L231" s="999" t="str">
        <f>AA234</f>
        <v>(용)2-0</v>
      </c>
      <c r="M231" s="1000">
        <f>AC234</f>
        <v>2023</v>
      </c>
      <c r="N231" s="1001">
        <f>AB243</f>
        <v>3000</v>
      </c>
      <c r="O231" s="1002">
        <f>IF((Q235+R235)&gt;0,ROUND((Q235/(Q235+R235)),4),0)</f>
        <v>0.59840000000000004</v>
      </c>
      <c r="P231" s="1003" t="str">
        <f>IF(W230&lt;=15,AI228,IF(W230&gt;30,AI230,AI229))</f>
        <v>중 (15˚ ~ 30˚)</v>
      </c>
      <c r="Q231" s="1004" t="str">
        <f>AF236</f>
        <v>개소당3ha이상</v>
      </c>
      <c r="R231" s="1005" t="s">
        <v>1150</v>
      </c>
      <c r="S231" s="1006">
        <f>W230</f>
        <v>28.8</v>
      </c>
      <c r="T231" s="1007">
        <f>ROUND(N231/10000*N237,0)</f>
        <v>60</v>
      </c>
      <c r="U231" s="941">
        <f t="shared" si="44"/>
        <v>4</v>
      </c>
      <c r="V231" s="1084">
        <v>0</v>
      </c>
      <c r="W231" s="1084"/>
      <c r="X231" s="1084"/>
      <c r="Y231" s="1084"/>
      <c r="Z231" s="1084"/>
      <c r="AA231" s="1085"/>
      <c r="AB231" s="1084"/>
      <c r="AC231" s="1084"/>
      <c r="AD231" s="1084"/>
      <c r="AE231" s="565"/>
      <c r="AF231" s="975" t="s">
        <v>881</v>
      </c>
      <c r="AG231" s="976"/>
      <c r="AH231" s="1008"/>
      <c r="AI231" s="977"/>
      <c r="AJ231" s="949"/>
      <c r="AN231" s="950"/>
      <c r="AO231" s="950"/>
      <c r="AP231" s="963"/>
    </row>
    <row r="232" spans="1:43" ht="21" customHeight="1" thickBot="1">
      <c r="I232" s="952">
        <f t="shared" si="42"/>
        <v>1</v>
      </c>
      <c r="J232" s="941">
        <f t="shared" si="43"/>
        <v>4</v>
      </c>
      <c r="K232" s="2479" t="s">
        <v>941</v>
      </c>
      <c r="L232" s="2479"/>
      <c r="M232" s="2479"/>
      <c r="N232" s="2479"/>
      <c r="O232" s="2479"/>
      <c r="P232" s="2479"/>
      <c r="Q232" s="2479"/>
      <c r="R232" s="2479"/>
      <c r="S232" s="2479"/>
      <c r="T232" s="2479"/>
      <c r="U232" s="941">
        <f t="shared" si="44"/>
        <v>4</v>
      </c>
      <c r="V232" s="1009" t="s">
        <v>2461</v>
      </c>
      <c r="W232" s="1795" t="s">
        <v>2492</v>
      </c>
      <c r="X232" s="1009" t="s">
        <v>2442</v>
      </c>
      <c r="Y232" s="1009" t="s">
        <v>2462</v>
      </c>
      <c r="Z232" s="1010" t="s">
        <v>2493</v>
      </c>
      <c r="AE232" s="565"/>
      <c r="AF232" s="975"/>
      <c r="AG232" s="976"/>
      <c r="AH232" s="1008"/>
      <c r="AI232" s="977"/>
      <c r="AJ232" s="949"/>
      <c r="AN232" s="950"/>
      <c r="AO232" s="950"/>
      <c r="AP232" s="963"/>
    </row>
    <row r="233" spans="1:43" ht="21" customHeight="1" thickBot="1">
      <c r="I233" s="952">
        <f t="shared" si="42"/>
        <v>1</v>
      </c>
      <c r="J233" s="941">
        <f t="shared" si="43"/>
        <v>4</v>
      </c>
      <c r="K233" s="2480" t="s">
        <v>942</v>
      </c>
      <c r="L233" s="2482" t="s">
        <v>943</v>
      </c>
      <c r="M233" s="2484" t="s">
        <v>944</v>
      </c>
      <c r="N233" s="2484" t="s">
        <v>945</v>
      </c>
      <c r="O233" s="2476" t="s">
        <v>946</v>
      </c>
      <c r="P233" s="2476"/>
      <c r="Q233" s="2476" t="s">
        <v>947</v>
      </c>
      <c r="R233" s="2476"/>
      <c r="S233" s="2472" t="s">
        <v>1162</v>
      </c>
      <c r="T233" s="2473"/>
      <c r="U233" s="941">
        <f t="shared" si="44"/>
        <v>4</v>
      </c>
      <c r="V233" s="1075" t="s">
        <v>2392</v>
      </c>
      <c r="W233" s="1086" t="s">
        <v>2393</v>
      </c>
      <c r="X233" s="1086" t="s">
        <v>2394</v>
      </c>
      <c r="Y233" s="1086" t="s">
        <v>2395</v>
      </c>
      <c r="Z233" s="1086" t="s">
        <v>2396</v>
      </c>
      <c r="AA233" s="1087" t="s">
        <v>2397</v>
      </c>
      <c r="AB233" s="1086" t="s">
        <v>2398</v>
      </c>
      <c r="AC233" s="1088" t="s">
        <v>2399</v>
      </c>
      <c r="AD233" s="1089" t="s">
        <v>1147</v>
      </c>
      <c r="AE233" s="565"/>
      <c r="AF233" s="1016"/>
      <c r="AG233" s="1017"/>
      <c r="AH233" s="1018"/>
      <c r="AI233" s="1019"/>
      <c r="AJ233" s="1020"/>
      <c r="AN233" s="1020"/>
      <c r="AO233" s="950"/>
      <c r="AP233" s="963"/>
    </row>
    <row r="234" spans="1:43" ht="21" customHeight="1" thickBot="1">
      <c r="I234" s="952">
        <f t="shared" si="42"/>
        <v>1</v>
      </c>
      <c r="J234" s="941">
        <f t="shared" si="43"/>
        <v>4</v>
      </c>
      <c r="K234" s="2481"/>
      <c r="L234" s="2483"/>
      <c r="M234" s="2485"/>
      <c r="N234" s="2485"/>
      <c r="O234" s="1152" t="s">
        <v>786</v>
      </c>
      <c r="P234" s="1022" t="s">
        <v>787</v>
      </c>
      <c r="Q234" s="1022" t="s">
        <v>786</v>
      </c>
      <c r="R234" s="1023" t="s">
        <v>787</v>
      </c>
      <c r="S234" s="2474"/>
      <c r="T234" s="2475"/>
      <c r="U234" s="941">
        <f t="shared" si="44"/>
        <v>4</v>
      </c>
      <c r="V234" s="1036" t="s">
        <v>2494</v>
      </c>
      <c r="W234" s="1691">
        <v>486.21</v>
      </c>
      <c r="X234" s="1691">
        <v>3.4</v>
      </c>
      <c r="Y234" s="1691">
        <v>3.4</v>
      </c>
      <c r="Z234" s="1691" t="s">
        <v>2400</v>
      </c>
      <c r="AA234" s="1692" t="s">
        <v>2401</v>
      </c>
      <c r="AB234" s="1691">
        <v>3000</v>
      </c>
      <c r="AC234" s="1778">
        <v>2023</v>
      </c>
      <c r="AD234" s="1028" t="s">
        <v>2437</v>
      </c>
      <c r="AE234" s="565"/>
      <c r="AF234" s="948"/>
      <c r="AG234" s="948"/>
      <c r="AH234" s="948"/>
      <c r="AI234" s="1029"/>
      <c r="AJ234" s="1020"/>
      <c r="AN234" s="1020"/>
      <c r="AO234" s="950"/>
      <c r="AP234" s="963"/>
    </row>
    <row r="235" spans="1:43" ht="21" customHeight="1">
      <c r="I235" s="952">
        <f t="shared" si="42"/>
        <v>1</v>
      </c>
      <c r="J235" s="941">
        <f t="shared" si="43"/>
        <v>4</v>
      </c>
      <c r="K235" s="1150" t="s">
        <v>953</v>
      </c>
      <c r="L235" s="1031"/>
      <c r="M235" s="1031"/>
      <c r="N235" s="1032">
        <f>N236/S229</f>
        <v>200</v>
      </c>
      <c r="O235" s="1033">
        <f>ROUND(O236/S229,1)</f>
        <v>36.5</v>
      </c>
      <c r="P235" s="1033">
        <f>ROUND(P236/S229,1)</f>
        <v>24.5</v>
      </c>
      <c r="Q235" s="1032">
        <f>ROUND(Q236/S229,0)</f>
        <v>1825</v>
      </c>
      <c r="R235" s="1032">
        <f>ROUND(R236/S229,0)</f>
        <v>1225</v>
      </c>
      <c r="S235" s="1034"/>
      <c r="T235" s="1035"/>
      <c r="U235" s="941">
        <f t="shared" si="44"/>
        <v>4</v>
      </c>
      <c r="V235" s="1036"/>
      <c r="W235" s="1767"/>
      <c r="X235" s="1767"/>
      <c r="Y235" s="1767"/>
      <c r="Z235" s="1691"/>
      <c r="AA235" s="1692"/>
      <c r="AB235" s="1691"/>
      <c r="AC235" s="1778"/>
      <c r="AD235" s="1028"/>
      <c r="AE235" s="565"/>
      <c r="AF235" s="960" t="s">
        <v>882</v>
      </c>
      <c r="AG235" s="961" t="s">
        <v>561</v>
      </c>
      <c r="AH235" s="1012" t="s">
        <v>884</v>
      </c>
      <c r="AI235" s="1038"/>
      <c r="AJ235" s="949"/>
      <c r="AN235" s="950"/>
      <c r="AO235" s="565"/>
      <c r="AP235" s="963"/>
    </row>
    <row r="236" spans="1:43" ht="21" customHeight="1">
      <c r="I236" s="952">
        <f t="shared" si="42"/>
        <v>1</v>
      </c>
      <c r="J236" s="941">
        <f t="shared" si="43"/>
        <v>4</v>
      </c>
      <c r="K236" s="1150" t="s">
        <v>832</v>
      </c>
      <c r="L236" s="1031"/>
      <c r="M236" s="1031"/>
      <c r="N236" s="1039">
        <f>SUM(N237:N300)</f>
        <v>400</v>
      </c>
      <c r="O236" s="1039">
        <f>SUM(O237:O300)</f>
        <v>73</v>
      </c>
      <c r="P236" s="1039">
        <f>SUM(P237:P300)</f>
        <v>49</v>
      </c>
      <c r="Q236" s="1039">
        <f>SUM(Q237:Q300)</f>
        <v>3650</v>
      </c>
      <c r="R236" s="1039">
        <f>SUM(R237:R300)</f>
        <v>2450</v>
      </c>
      <c r="S236" s="1040"/>
      <c r="T236" s="1041"/>
      <c r="U236" s="941">
        <f t="shared" si="44"/>
        <v>4</v>
      </c>
      <c r="V236" s="1036"/>
      <c r="W236" s="1025"/>
      <c r="X236" s="1025"/>
      <c r="Y236" s="1025"/>
      <c r="Z236" s="1025"/>
      <c r="AA236" s="1026"/>
      <c r="AB236" s="1025"/>
      <c r="AC236" s="1027"/>
      <c r="AD236" s="1028"/>
      <c r="AE236" s="565"/>
      <c r="AF236" s="975" t="s">
        <v>2414</v>
      </c>
      <c r="AG236" s="976" t="s">
        <v>1151</v>
      </c>
      <c r="AH236" s="1042">
        <v>0</v>
      </c>
      <c r="AI236" s="1043"/>
      <c r="AJ236" s="949"/>
      <c r="AN236" s="950"/>
      <c r="AO236" s="565"/>
      <c r="AP236" s="963"/>
    </row>
    <row r="237" spans="1:43" ht="21" customHeight="1">
      <c r="I237" s="952">
        <f>IF((O$237+P$237)&gt;0,1,0)</f>
        <v>1</v>
      </c>
      <c r="J237" s="941">
        <f t="shared" si="43"/>
        <v>4</v>
      </c>
      <c r="K237" s="1150">
        <v>1</v>
      </c>
      <c r="L237" s="1694">
        <v>329919</v>
      </c>
      <c r="M237" s="1694">
        <v>499459</v>
      </c>
      <c r="N237" s="1695">
        <f>IF(O237+P237&gt;0,$W$152,)</f>
        <v>200</v>
      </c>
      <c r="O237" s="1696">
        <v>36</v>
      </c>
      <c r="P237" s="1696">
        <v>26</v>
      </c>
      <c r="Q237" s="1045">
        <f t="shared" ref="Q237:R241" si="45">ROUND(O237*50,0)</f>
        <v>1800</v>
      </c>
      <c r="R237" s="1045">
        <f t="shared" si="45"/>
        <v>1300</v>
      </c>
      <c r="S237" s="1047"/>
      <c r="T237" s="1048"/>
      <c r="U237" s="941">
        <f t="shared" si="44"/>
        <v>4</v>
      </c>
      <c r="V237" s="1036"/>
      <c r="W237" s="1025"/>
      <c r="X237" s="1025"/>
      <c r="Y237" s="1025"/>
      <c r="Z237" s="1025"/>
      <c r="AA237" s="1026"/>
      <c r="AB237" s="1025"/>
      <c r="AC237" s="1027"/>
      <c r="AD237" s="1028"/>
      <c r="AE237" s="565"/>
      <c r="AF237" s="975" t="s">
        <v>2412</v>
      </c>
      <c r="AG237" s="976" t="s">
        <v>887</v>
      </c>
      <c r="AH237" s="1049">
        <v>0.05</v>
      </c>
      <c r="AI237" s="1043"/>
      <c r="AJ237" s="949"/>
      <c r="AN237" s="950"/>
      <c r="AO237" s="565"/>
      <c r="AP237" s="963"/>
    </row>
    <row r="238" spans="1:43" ht="21" customHeight="1">
      <c r="I238" s="952">
        <f t="shared" ref="I238:I250" si="46">IF((O$237+P$237)&gt;0,1,0)</f>
        <v>1</v>
      </c>
      <c r="J238" s="941">
        <f t="shared" si="43"/>
        <v>4</v>
      </c>
      <c r="K238" s="1150">
        <f t="shared" ref="K238:K250" si="47">+K237+1</f>
        <v>2</v>
      </c>
      <c r="L238" s="1694">
        <v>329852</v>
      </c>
      <c r="M238" s="1694">
        <v>499644</v>
      </c>
      <c r="N238" s="1695">
        <f t="shared" ref="N238:N240" si="48">IF(O238+P238&gt;0,$W$2,)</f>
        <v>200</v>
      </c>
      <c r="O238" s="1780">
        <v>37</v>
      </c>
      <c r="P238" s="1780">
        <v>23</v>
      </c>
      <c r="Q238" s="1045">
        <f t="shared" si="45"/>
        <v>1850</v>
      </c>
      <c r="R238" s="1045">
        <f t="shared" si="45"/>
        <v>1150</v>
      </c>
      <c r="S238" s="1047"/>
      <c r="T238" s="1048"/>
      <c r="U238" s="941">
        <f t="shared" si="44"/>
        <v>4</v>
      </c>
      <c r="V238" s="1036"/>
      <c r="W238" s="1025"/>
      <c r="X238" s="1025"/>
      <c r="Y238" s="1025"/>
      <c r="Z238" s="1025"/>
      <c r="AA238" s="1026"/>
      <c r="AB238" s="1025"/>
      <c r="AC238" s="1027"/>
      <c r="AD238" s="1028"/>
      <c r="AE238" s="565"/>
      <c r="AF238" s="975" t="s">
        <v>2413</v>
      </c>
      <c r="AG238" s="976" t="s">
        <v>1150</v>
      </c>
      <c r="AH238" s="1049">
        <v>0.1</v>
      </c>
      <c r="AI238" s="1050"/>
      <c r="AJ238" s="949"/>
      <c r="AN238" s="950"/>
      <c r="AO238" s="565"/>
      <c r="AP238" s="963"/>
    </row>
    <row r="239" spans="1:43" ht="21" customHeight="1">
      <c r="I239" s="952">
        <f t="shared" si="46"/>
        <v>1</v>
      </c>
      <c r="J239" s="941">
        <f t="shared" si="43"/>
        <v>4</v>
      </c>
      <c r="K239" s="1150">
        <f t="shared" si="47"/>
        <v>3</v>
      </c>
      <c r="L239" s="1694"/>
      <c r="M239" s="1694"/>
      <c r="N239" s="1695">
        <f t="shared" si="48"/>
        <v>0</v>
      </c>
      <c r="O239" s="1780"/>
      <c r="P239" s="1780"/>
      <c r="Q239" s="1045">
        <f t="shared" si="45"/>
        <v>0</v>
      </c>
      <c r="R239" s="1045">
        <f t="shared" si="45"/>
        <v>0</v>
      </c>
      <c r="S239" s="1047"/>
      <c r="T239" s="1048"/>
      <c r="U239" s="941">
        <f t="shared" si="44"/>
        <v>4</v>
      </c>
      <c r="V239" s="1036"/>
      <c r="W239" s="1025"/>
      <c r="X239" s="1025"/>
      <c r="Y239" s="1025"/>
      <c r="Z239" s="1025"/>
      <c r="AA239" s="1026"/>
      <c r="AB239" s="1025"/>
      <c r="AC239" s="1027"/>
      <c r="AD239" s="1028"/>
      <c r="AE239" s="565"/>
      <c r="AF239" s="975"/>
      <c r="AG239" s="976"/>
      <c r="AH239" s="1051"/>
      <c r="AI239" s="977"/>
      <c r="AJ239" s="1020"/>
      <c r="AN239" s="1020"/>
      <c r="AO239" s="565"/>
      <c r="AP239" s="963"/>
      <c r="AQ239" s="819"/>
    </row>
    <row r="240" spans="1:43" ht="21" customHeight="1" thickBot="1">
      <c r="I240" s="952">
        <f t="shared" si="46"/>
        <v>1</v>
      </c>
      <c r="J240" s="941">
        <f t="shared" si="43"/>
        <v>4</v>
      </c>
      <c r="K240" s="1150">
        <f t="shared" si="47"/>
        <v>4</v>
      </c>
      <c r="L240" s="1694"/>
      <c r="M240" s="1694"/>
      <c r="N240" s="1736">
        <f t="shared" si="48"/>
        <v>0</v>
      </c>
      <c r="O240" s="1696"/>
      <c r="P240" s="1696"/>
      <c r="Q240" s="1045">
        <f t="shared" si="45"/>
        <v>0</v>
      </c>
      <c r="R240" s="1045">
        <f t="shared" si="45"/>
        <v>0</v>
      </c>
      <c r="S240" s="1047"/>
      <c r="T240" s="1048"/>
      <c r="U240" s="941">
        <f t="shared" si="44"/>
        <v>4</v>
      </c>
      <c r="V240" s="1036"/>
      <c r="W240" s="1025"/>
      <c r="X240" s="1025"/>
      <c r="Y240" s="1025"/>
      <c r="Z240" s="1025"/>
      <c r="AA240" s="1026"/>
      <c r="AB240" s="1025"/>
      <c r="AC240" s="1027"/>
      <c r="AD240" s="1028"/>
      <c r="AE240" s="565"/>
      <c r="AF240" s="1016"/>
      <c r="AG240" s="1055"/>
      <c r="AH240" s="1017"/>
      <c r="AI240" s="1019"/>
      <c r="AJ240" s="1020"/>
      <c r="AN240" s="1020"/>
      <c r="AO240" s="565"/>
      <c r="AP240" s="963"/>
    </row>
    <row r="241" spans="1:44" ht="21" customHeight="1">
      <c r="I241" s="952">
        <f t="shared" si="46"/>
        <v>1</v>
      </c>
      <c r="J241" s="941">
        <f t="shared" si="43"/>
        <v>4</v>
      </c>
      <c r="K241" s="1150">
        <f t="shared" si="47"/>
        <v>5</v>
      </c>
      <c r="L241" s="1044"/>
      <c r="M241" s="1044"/>
      <c r="N241" s="1045">
        <f t="shared" ref="N241:N250" si="49">IF(O241+P241&gt;0,$W$227,)</f>
        <v>0</v>
      </c>
      <c r="O241" s="1053"/>
      <c r="P241" s="1053"/>
      <c r="Q241" s="1045">
        <f t="shared" si="45"/>
        <v>0</v>
      </c>
      <c r="R241" s="1045">
        <f t="shared" si="45"/>
        <v>0</v>
      </c>
      <c r="S241" s="1047"/>
      <c r="T241" s="1048"/>
      <c r="U241" s="941">
        <f t="shared" si="44"/>
        <v>4</v>
      </c>
      <c r="V241" s="1036"/>
      <c r="W241" s="1025"/>
      <c r="X241" s="1025"/>
      <c r="Y241" s="1025"/>
      <c r="Z241" s="1025"/>
      <c r="AA241" s="1026"/>
      <c r="AB241" s="1025"/>
      <c r="AC241" s="1027"/>
      <c r="AD241" s="1028"/>
      <c r="AE241" s="819"/>
      <c r="AF241" s="963"/>
      <c r="AG241" s="963"/>
      <c r="AH241" s="963"/>
      <c r="AI241" s="963"/>
      <c r="AJ241" s="963"/>
      <c r="AK241" s="819"/>
      <c r="AL241" s="819"/>
      <c r="AM241" s="819"/>
      <c r="AN241" s="963"/>
      <c r="AO241" s="565"/>
      <c r="AP241" s="963"/>
      <c r="AR241" s="819"/>
    </row>
    <row r="242" spans="1:44" ht="21" customHeight="1">
      <c r="I242" s="952">
        <f t="shared" si="46"/>
        <v>1</v>
      </c>
      <c r="J242" s="941">
        <f t="shared" si="43"/>
        <v>4</v>
      </c>
      <c r="K242" s="1150">
        <f t="shared" si="47"/>
        <v>6</v>
      </c>
      <c r="L242" s="1044"/>
      <c r="M242" s="1044"/>
      <c r="N242" s="1052"/>
      <c r="O242" s="1053"/>
      <c r="P242" s="1053"/>
      <c r="Q242" s="1054"/>
      <c r="R242" s="1054"/>
      <c r="S242" s="1047"/>
      <c r="T242" s="1048"/>
      <c r="U242" s="941">
        <f t="shared" si="44"/>
        <v>4</v>
      </c>
      <c r="V242" s="968" t="s">
        <v>832</v>
      </c>
      <c r="W242" s="1056">
        <f>SUM(W234:W241)</f>
        <v>486.21</v>
      </c>
      <c r="X242" s="1056">
        <f>SUM(X234:X241)</f>
        <v>3.4</v>
      </c>
      <c r="Y242" s="1056">
        <f>SUM(Y234:Y241)</f>
        <v>3.4</v>
      </c>
      <c r="Z242" s="1057"/>
      <c r="AA242" s="1058"/>
      <c r="AB242" s="1056">
        <f>SUM(AB234:AB241)</f>
        <v>3000</v>
      </c>
      <c r="AC242" s="1059"/>
      <c r="AD242" s="1060"/>
      <c r="AE242" s="1061"/>
      <c r="AF242" s="565"/>
      <c r="AG242" s="565"/>
      <c r="AH242" s="565"/>
      <c r="AI242" s="565"/>
      <c r="AJ242" s="565"/>
      <c r="AN242" s="963"/>
      <c r="AO242" s="565"/>
      <c r="AP242" s="963"/>
    </row>
    <row r="243" spans="1:44" s="819" customFormat="1" ht="21" customHeight="1" thickBot="1">
      <c r="A243" s="372"/>
      <c r="B243" s="372"/>
      <c r="C243" s="372"/>
      <c r="D243" s="372"/>
      <c r="E243" s="372"/>
      <c r="F243" s="372"/>
      <c r="G243" s="372"/>
      <c r="H243" s="167"/>
      <c r="I243" s="952">
        <f t="shared" si="46"/>
        <v>1</v>
      </c>
      <c r="J243" s="941">
        <f t="shared" si="43"/>
        <v>4</v>
      </c>
      <c r="K243" s="1150">
        <f t="shared" si="47"/>
        <v>7</v>
      </c>
      <c r="L243" s="1044"/>
      <c r="M243" s="1044"/>
      <c r="N243" s="1052"/>
      <c r="O243" s="1053"/>
      <c r="P243" s="1053"/>
      <c r="Q243" s="1054"/>
      <c r="R243" s="1054"/>
      <c r="S243" s="1047"/>
      <c r="T243" s="1048"/>
      <c r="U243" s="941">
        <f t="shared" si="44"/>
        <v>4</v>
      </c>
      <c r="V243" s="1062" t="s">
        <v>889</v>
      </c>
      <c r="W243" s="1063"/>
      <c r="X243" s="1063"/>
      <c r="Y243" s="1063"/>
      <c r="Z243" s="1063"/>
      <c r="AA243" s="1064"/>
      <c r="AB243" s="1063">
        <f>IF(AB242&gt;0,ROUND(AB242/COUNTA(AB234:AB241),0),)</f>
        <v>3000</v>
      </c>
      <c r="AC243" s="1065"/>
      <c r="AD243" s="1066"/>
      <c r="AE243" s="1061"/>
      <c r="AF243" s="1061"/>
      <c r="AG243" s="1061"/>
      <c r="AH243" s="565"/>
      <c r="AI243" s="565"/>
      <c r="AJ243" s="565"/>
      <c r="AK243" s="565"/>
      <c r="AL243" s="565"/>
      <c r="AM243" s="565"/>
      <c r="AN243" s="963"/>
      <c r="AO243" s="963"/>
      <c r="AP243" s="963"/>
      <c r="AQ243" s="951"/>
      <c r="AR243" s="951"/>
    </row>
    <row r="244" spans="1:44" ht="21" customHeight="1">
      <c r="I244" s="952">
        <f t="shared" si="46"/>
        <v>1</v>
      </c>
      <c r="J244" s="941">
        <f t="shared" si="43"/>
        <v>4</v>
      </c>
      <c r="K244" s="1150">
        <f t="shared" si="47"/>
        <v>8</v>
      </c>
      <c r="L244" s="1044"/>
      <c r="M244" s="1044"/>
      <c r="N244" s="1052"/>
      <c r="O244" s="1053"/>
      <c r="P244" s="1053"/>
      <c r="Q244" s="1054"/>
      <c r="R244" s="1054"/>
      <c r="S244" s="1047"/>
      <c r="T244" s="1048"/>
      <c r="U244" s="941">
        <f t="shared" si="44"/>
        <v>4</v>
      </c>
      <c r="V244" s="565"/>
      <c r="W244" s="565"/>
      <c r="X244" s="565"/>
      <c r="Y244" s="565"/>
      <c r="Z244" s="565"/>
      <c r="AA244" s="1067"/>
      <c r="AB244" s="565"/>
      <c r="AC244" s="565"/>
      <c r="AD244" s="565"/>
      <c r="AE244" s="1061"/>
      <c r="AF244" s="1061"/>
      <c r="AG244" s="1061"/>
      <c r="AH244" s="565"/>
      <c r="AI244" s="565"/>
      <c r="AJ244" s="565"/>
      <c r="AK244" s="565"/>
      <c r="AL244" s="565"/>
      <c r="AM244" s="565"/>
      <c r="AN244" s="963"/>
      <c r="AO244" s="963"/>
      <c r="AP244" s="963"/>
    </row>
    <row r="245" spans="1:44" ht="21" customHeight="1">
      <c r="I245" s="952">
        <f t="shared" si="46"/>
        <v>1</v>
      </c>
      <c r="J245" s="941">
        <f t="shared" si="43"/>
        <v>4</v>
      </c>
      <c r="K245" s="1150">
        <f t="shared" si="47"/>
        <v>9</v>
      </c>
      <c r="L245" s="1044"/>
      <c r="M245" s="1044"/>
      <c r="N245" s="1052"/>
      <c r="O245" s="1053"/>
      <c r="P245" s="1053"/>
      <c r="Q245" s="1054"/>
      <c r="R245" s="1054"/>
      <c r="S245" s="1047"/>
      <c r="T245" s="1048"/>
      <c r="U245" s="941">
        <f t="shared" si="44"/>
        <v>4</v>
      </c>
      <c r="V245" s="565"/>
      <c r="W245" s="565"/>
      <c r="X245" s="565"/>
      <c r="Y245" s="565"/>
      <c r="Z245" s="565"/>
      <c r="AA245" s="1067"/>
      <c r="AB245" s="565"/>
      <c r="AC245" s="565"/>
      <c r="AD245" s="565"/>
      <c r="AE245" s="1061"/>
      <c r="AF245" s="1061"/>
      <c r="AG245" s="1061"/>
      <c r="AH245" s="565"/>
      <c r="AI245" s="565"/>
      <c r="AJ245" s="565"/>
      <c r="AK245" s="565"/>
      <c r="AL245" s="565"/>
      <c r="AM245" s="565"/>
      <c r="AN245" s="963"/>
      <c r="AO245" s="963"/>
      <c r="AP245" s="963"/>
    </row>
    <row r="246" spans="1:44" ht="21" customHeight="1">
      <c r="I246" s="952">
        <f t="shared" si="46"/>
        <v>1</v>
      </c>
      <c r="J246" s="941">
        <f t="shared" si="43"/>
        <v>4</v>
      </c>
      <c r="K246" s="1150">
        <f t="shared" si="47"/>
        <v>10</v>
      </c>
      <c r="L246" s="1044"/>
      <c r="M246" s="1044"/>
      <c r="N246" s="1052"/>
      <c r="O246" s="1053"/>
      <c r="P246" s="1053"/>
      <c r="Q246" s="1054"/>
      <c r="R246" s="1054"/>
      <c r="S246" s="1047"/>
      <c r="T246" s="1048"/>
      <c r="U246" s="941">
        <f t="shared" si="44"/>
        <v>4</v>
      </c>
      <c r="V246" s="565"/>
      <c r="W246" s="565"/>
      <c r="X246" s="565"/>
      <c r="Y246" s="565"/>
      <c r="Z246" s="565"/>
      <c r="AA246" s="1067"/>
      <c r="AB246" s="565"/>
      <c r="AC246" s="565"/>
      <c r="AD246" s="565"/>
      <c r="AE246" s="1061"/>
      <c r="AF246" s="1061"/>
      <c r="AG246" s="1061"/>
      <c r="AH246" s="565"/>
      <c r="AI246" s="565"/>
      <c r="AJ246" s="565"/>
      <c r="AK246" s="565"/>
      <c r="AL246" s="565"/>
      <c r="AM246" s="565"/>
      <c r="AN246" s="963"/>
      <c r="AO246" s="963"/>
      <c r="AP246" s="963"/>
    </row>
    <row r="247" spans="1:44" ht="21" customHeight="1">
      <c r="I247" s="952">
        <f t="shared" si="46"/>
        <v>1</v>
      </c>
      <c r="J247" s="941">
        <f t="shared" si="43"/>
        <v>4</v>
      </c>
      <c r="K247" s="1150">
        <f t="shared" si="47"/>
        <v>11</v>
      </c>
      <c r="L247" s="1044"/>
      <c r="M247" s="1044"/>
      <c r="N247" s="1052">
        <f t="shared" si="49"/>
        <v>0</v>
      </c>
      <c r="O247" s="1053"/>
      <c r="P247" s="1053"/>
      <c r="Q247" s="1054">
        <f t="shared" ref="Q247:R250" si="50">ROUND(O247*50,0)</f>
        <v>0</v>
      </c>
      <c r="R247" s="1054">
        <f t="shared" si="50"/>
        <v>0</v>
      </c>
      <c r="S247" s="1047"/>
      <c r="T247" s="1048"/>
      <c r="U247" s="941">
        <f t="shared" si="44"/>
        <v>4</v>
      </c>
      <c r="V247" s="565"/>
      <c r="W247" s="565"/>
      <c r="X247" s="565"/>
      <c r="Y247" s="565"/>
      <c r="Z247" s="565"/>
      <c r="AA247" s="1067"/>
      <c r="AB247" s="565"/>
      <c r="AC247" s="565"/>
      <c r="AD247" s="565"/>
      <c r="AE247" s="1061"/>
      <c r="AF247" s="1061"/>
      <c r="AG247" s="1061"/>
      <c r="AH247" s="565"/>
      <c r="AI247" s="565"/>
      <c r="AJ247" s="565"/>
      <c r="AK247" s="565"/>
      <c r="AL247" s="565"/>
      <c r="AM247" s="565"/>
      <c r="AN247" s="963"/>
      <c r="AO247" s="963"/>
      <c r="AP247" s="963"/>
    </row>
    <row r="248" spans="1:44" ht="21" customHeight="1">
      <c r="I248" s="952">
        <f t="shared" si="46"/>
        <v>1</v>
      </c>
      <c r="J248" s="941">
        <f t="shared" si="43"/>
        <v>4</v>
      </c>
      <c r="K248" s="1150">
        <f t="shared" si="47"/>
        <v>12</v>
      </c>
      <c r="L248" s="1044"/>
      <c r="M248" s="1044"/>
      <c r="N248" s="1052">
        <f t="shared" si="49"/>
        <v>0</v>
      </c>
      <c r="O248" s="1053"/>
      <c r="P248" s="1053"/>
      <c r="Q248" s="1054">
        <f t="shared" si="50"/>
        <v>0</v>
      </c>
      <c r="R248" s="1054">
        <f t="shared" si="50"/>
        <v>0</v>
      </c>
      <c r="S248" s="1047"/>
      <c r="T248" s="1048"/>
      <c r="U248" s="941">
        <f t="shared" si="44"/>
        <v>4</v>
      </c>
      <c r="V248" s="565"/>
      <c r="W248" s="565"/>
      <c r="X248" s="565"/>
      <c r="Y248" s="565"/>
      <c r="Z248" s="565"/>
      <c r="AA248" s="1067"/>
      <c r="AB248" s="565"/>
      <c r="AC248" s="565"/>
      <c r="AD248" s="565"/>
      <c r="AE248" s="1061"/>
      <c r="AF248" s="1061"/>
      <c r="AG248" s="1061"/>
      <c r="AH248" s="565"/>
      <c r="AI248" s="565"/>
      <c r="AJ248" s="565"/>
      <c r="AK248" s="565"/>
      <c r="AL248" s="565"/>
      <c r="AM248" s="565"/>
      <c r="AN248" s="963"/>
      <c r="AO248" s="963"/>
      <c r="AP248" s="963"/>
    </row>
    <row r="249" spans="1:44" ht="21" customHeight="1">
      <c r="I249" s="952">
        <f t="shared" si="46"/>
        <v>1</v>
      </c>
      <c r="J249" s="941">
        <f t="shared" si="43"/>
        <v>4</v>
      </c>
      <c r="K249" s="1150">
        <f t="shared" si="47"/>
        <v>13</v>
      </c>
      <c r="L249" s="1044"/>
      <c r="M249" s="1044"/>
      <c r="N249" s="1052">
        <f t="shared" si="49"/>
        <v>0</v>
      </c>
      <c r="O249" s="1053"/>
      <c r="P249" s="1053"/>
      <c r="Q249" s="1054">
        <f t="shared" si="50"/>
        <v>0</v>
      </c>
      <c r="R249" s="1054">
        <f t="shared" si="50"/>
        <v>0</v>
      </c>
      <c r="S249" s="1047"/>
      <c r="T249" s="1048"/>
      <c r="U249" s="941">
        <f t="shared" si="44"/>
        <v>4</v>
      </c>
      <c r="V249" s="565"/>
      <c r="W249" s="565"/>
      <c r="X249" s="565"/>
      <c r="Y249" s="565"/>
      <c r="Z249" s="565"/>
      <c r="AA249" s="1067"/>
      <c r="AB249" s="565"/>
      <c r="AC249" s="565"/>
      <c r="AD249" s="565"/>
      <c r="AE249" s="1061"/>
      <c r="AF249" s="1061"/>
      <c r="AG249" s="1061"/>
      <c r="AH249" s="565"/>
      <c r="AI249" s="565"/>
      <c r="AJ249" s="565"/>
      <c r="AK249" s="565"/>
      <c r="AL249" s="565"/>
      <c r="AM249" s="565"/>
      <c r="AN249" s="963"/>
      <c r="AO249" s="963"/>
      <c r="AP249" s="963"/>
    </row>
    <row r="250" spans="1:44" ht="21" customHeight="1" thickBot="1">
      <c r="I250" s="952">
        <f t="shared" si="46"/>
        <v>1</v>
      </c>
      <c r="J250" s="941">
        <f t="shared" si="43"/>
        <v>4</v>
      </c>
      <c r="K250" s="1068">
        <f t="shared" si="47"/>
        <v>14</v>
      </c>
      <c r="L250" s="1000"/>
      <c r="M250" s="1000"/>
      <c r="N250" s="1069">
        <f t="shared" si="49"/>
        <v>0</v>
      </c>
      <c r="O250" s="1070"/>
      <c r="P250" s="1070"/>
      <c r="Q250" s="1071">
        <f t="shared" si="50"/>
        <v>0</v>
      </c>
      <c r="R250" s="1071">
        <f t="shared" si="50"/>
        <v>0</v>
      </c>
      <c r="S250" s="1072"/>
      <c r="T250" s="1073"/>
      <c r="U250" s="941">
        <f t="shared" si="44"/>
        <v>4</v>
      </c>
      <c r="V250" s="565"/>
      <c r="W250" s="565"/>
      <c r="X250" s="565"/>
      <c r="Y250" s="565"/>
      <c r="Z250" s="565"/>
      <c r="AA250" s="1067"/>
      <c r="AB250" s="565"/>
      <c r="AC250" s="565"/>
      <c r="AD250" s="565"/>
      <c r="AE250" s="1061"/>
      <c r="AF250" s="1061"/>
      <c r="AG250" s="1061"/>
      <c r="AH250" s="565"/>
      <c r="AI250" s="565"/>
      <c r="AJ250" s="565"/>
      <c r="AK250" s="565"/>
      <c r="AL250" s="565"/>
      <c r="AM250" s="565"/>
      <c r="AN250" s="963"/>
      <c r="AO250" s="963"/>
      <c r="AP250" s="963"/>
    </row>
    <row r="251" spans="1:44" s="253" customFormat="1" ht="21" hidden="1" customHeight="1">
      <c r="A251" s="252"/>
      <c r="B251" s="252"/>
      <c r="C251" s="252"/>
      <c r="D251" s="252"/>
      <c r="E251" s="252"/>
      <c r="F251" s="252"/>
      <c r="G251" s="252"/>
      <c r="I251" s="265">
        <f>IF((O$253+P$253)&gt;0,1,0)</f>
        <v>0</v>
      </c>
      <c r="J251" s="255">
        <f t="shared" si="43"/>
        <v>4</v>
      </c>
      <c r="K251" s="2439" t="s">
        <v>942</v>
      </c>
      <c r="L251" s="2441" t="s">
        <v>943</v>
      </c>
      <c r="M251" s="2443" t="s">
        <v>944</v>
      </c>
      <c r="N251" s="2443" t="s">
        <v>945</v>
      </c>
      <c r="O251" s="2445" t="s">
        <v>946</v>
      </c>
      <c r="P251" s="2445"/>
      <c r="Q251" s="2445" t="s">
        <v>947</v>
      </c>
      <c r="R251" s="2445"/>
      <c r="S251" s="2446" t="s">
        <v>948</v>
      </c>
      <c r="T251" s="2448" t="s">
        <v>1162</v>
      </c>
      <c r="U251" s="255">
        <f t="shared" si="44"/>
        <v>4</v>
      </c>
      <c r="V251" s="169"/>
      <c r="W251" s="169"/>
      <c r="X251" s="169"/>
      <c r="Y251" s="169"/>
      <c r="Z251" s="169"/>
      <c r="AA251" s="378"/>
      <c r="AB251" s="169"/>
      <c r="AC251" s="169"/>
      <c r="AD251" s="169"/>
      <c r="AE251" s="371"/>
      <c r="AF251" s="371"/>
      <c r="AG251" s="371"/>
      <c r="AH251" s="169"/>
      <c r="AI251" s="169"/>
      <c r="AJ251" s="169"/>
      <c r="AK251" s="169"/>
      <c r="AL251" s="169"/>
      <c r="AM251" s="169"/>
      <c r="AN251" s="176"/>
      <c r="AO251" s="176"/>
      <c r="AP251" s="176"/>
    </row>
    <row r="252" spans="1:44" s="253" customFormat="1" ht="21" hidden="1" customHeight="1">
      <c r="A252" s="252"/>
      <c r="B252" s="252"/>
      <c r="C252" s="252"/>
      <c r="D252" s="252"/>
      <c r="E252" s="252"/>
      <c r="F252" s="252"/>
      <c r="G252" s="252"/>
      <c r="I252" s="265">
        <f t="shared" ref="I252:I275" si="51">IF((O$253+P$253)&gt;0,1,0)</f>
        <v>0</v>
      </c>
      <c r="J252" s="255">
        <f t="shared" si="43"/>
        <v>4</v>
      </c>
      <c r="K252" s="2440"/>
      <c r="L252" s="2442"/>
      <c r="M252" s="2444"/>
      <c r="N252" s="2444"/>
      <c r="O252" s="1146" t="s">
        <v>786</v>
      </c>
      <c r="P252" s="335" t="s">
        <v>787</v>
      </c>
      <c r="Q252" s="335" t="s">
        <v>786</v>
      </c>
      <c r="R252" s="336" t="s">
        <v>787</v>
      </c>
      <c r="S252" s="2447"/>
      <c r="T252" s="2449"/>
      <c r="U252" s="255">
        <f t="shared" si="44"/>
        <v>4</v>
      </c>
      <c r="V252" s="169"/>
      <c r="W252" s="169"/>
      <c r="X252" s="169"/>
      <c r="Y252" s="169"/>
      <c r="Z252" s="169"/>
      <c r="AA252" s="378"/>
      <c r="AB252" s="169"/>
      <c r="AC252" s="169"/>
      <c r="AD252" s="169"/>
      <c r="AE252" s="371"/>
      <c r="AF252" s="371"/>
      <c r="AG252" s="371"/>
      <c r="AH252" s="169"/>
      <c r="AI252" s="169"/>
      <c r="AJ252" s="169"/>
      <c r="AK252" s="169"/>
      <c r="AL252" s="169"/>
      <c r="AM252" s="169"/>
      <c r="AN252" s="176"/>
      <c r="AO252" s="176"/>
      <c r="AP252" s="176"/>
    </row>
    <row r="253" spans="1:44" s="253" customFormat="1" ht="21" hidden="1" customHeight="1">
      <c r="A253" s="252"/>
      <c r="B253" s="252"/>
      <c r="C253" s="252"/>
      <c r="D253" s="252"/>
      <c r="E253" s="252"/>
      <c r="F253" s="252"/>
      <c r="G253" s="252"/>
      <c r="I253" s="265">
        <f t="shared" si="51"/>
        <v>0</v>
      </c>
      <c r="J253" s="255">
        <f t="shared" si="43"/>
        <v>4</v>
      </c>
      <c r="K253" s="1144">
        <f>+K25+1</f>
        <v>15</v>
      </c>
      <c r="L253" s="356"/>
      <c r="M253" s="356"/>
      <c r="N253" s="357">
        <f t="shared" ref="N253:N275" si="52">IF(O253+P253&gt;0,$W$227,)</f>
        <v>0</v>
      </c>
      <c r="O253" s="358"/>
      <c r="P253" s="358"/>
      <c r="Q253" s="359">
        <f t="shared" ref="Q253:R300" si="53">ROUND(O253*50,0)</f>
        <v>0</v>
      </c>
      <c r="R253" s="359">
        <f t="shared" si="53"/>
        <v>0</v>
      </c>
      <c r="S253" s="360"/>
      <c r="T253" s="361"/>
      <c r="U253" s="255">
        <f t="shared" si="44"/>
        <v>4</v>
      </c>
      <c r="V253" s="169"/>
      <c r="W253" s="169"/>
      <c r="X253" s="169"/>
      <c r="Y253" s="169"/>
      <c r="Z253" s="169"/>
      <c r="AA253" s="378"/>
      <c r="AB253" s="169"/>
      <c r="AC253" s="169"/>
      <c r="AD253" s="169"/>
      <c r="AE253" s="371"/>
      <c r="AF253" s="371"/>
      <c r="AG253" s="371"/>
      <c r="AH253" s="169"/>
      <c r="AI253" s="169"/>
      <c r="AJ253" s="169"/>
      <c r="AK253" s="169"/>
      <c r="AL253" s="169"/>
      <c r="AM253" s="169"/>
      <c r="AN253" s="176"/>
      <c r="AO253" s="176"/>
      <c r="AP253" s="176"/>
    </row>
    <row r="254" spans="1:44" s="253" customFormat="1" ht="21" hidden="1" customHeight="1">
      <c r="A254" s="252"/>
      <c r="B254" s="252"/>
      <c r="C254" s="252"/>
      <c r="D254" s="252"/>
      <c r="E254" s="252"/>
      <c r="F254" s="252"/>
      <c r="G254" s="252"/>
      <c r="I254" s="265">
        <f t="shared" si="51"/>
        <v>0</v>
      </c>
      <c r="J254" s="255">
        <f t="shared" si="43"/>
        <v>4</v>
      </c>
      <c r="K254" s="1144">
        <f t="shared" ref="K254:K275" si="54">+K253+1</f>
        <v>16</v>
      </c>
      <c r="L254" s="356"/>
      <c r="M254" s="356"/>
      <c r="N254" s="357">
        <f t="shared" si="52"/>
        <v>0</v>
      </c>
      <c r="O254" s="358"/>
      <c r="P254" s="358"/>
      <c r="Q254" s="359">
        <f t="shared" si="53"/>
        <v>0</v>
      </c>
      <c r="R254" s="359">
        <f t="shared" si="53"/>
        <v>0</v>
      </c>
      <c r="S254" s="360"/>
      <c r="T254" s="361"/>
      <c r="U254" s="255">
        <f t="shared" si="44"/>
        <v>4</v>
      </c>
      <c r="V254" s="169"/>
      <c r="W254" s="169"/>
      <c r="X254" s="169"/>
      <c r="Y254" s="169"/>
      <c r="Z254" s="169"/>
      <c r="AA254" s="378"/>
      <c r="AB254" s="169"/>
      <c r="AC254" s="169"/>
      <c r="AD254" s="169"/>
      <c r="AE254" s="371"/>
      <c r="AF254" s="371"/>
      <c r="AG254" s="371"/>
      <c r="AH254" s="169"/>
      <c r="AI254" s="169"/>
      <c r="AJ254" s="169"/>
      <c r="AK254" s="169"/>
      <c r="AL254" s="169"/>
      <c r="AM254" s="169"/>
      <c r="AN254" s="176"/>
      <c r="AO254" s="176"/>
      <c r="AP254" s="176"/>
    </row>
    <row r="255" spans="1:44" s="253" customFormat="1" ht="21" hidden="1" customHeight="1">
      <c r="A255" s="252"/>
      <c r="B255" s="252"/>
      <c r="C255" s="252"/>
      <c r="D255" s="252"/>
      <c r="E255" s="252"/>
      <c r="F255" s="252"/>
      <c r="G255" s="252"/>
      <c r="I255" s="265">
        <f t="shared" si="51"/>
        <v>0</v>
      </c>
      <c r="J255" s="255">
        <f t="shared" si="43"/>
        <v>4</v>
      </c>
      <c r="K255" s="1144">
        <f t="shared" si="54"/>
        <v>17</v>
      </c>
      <c r="L255" s="356"/>
      <c r="M255" s="356"/>
      <c r="N255" s="357">
        <f t="shared" si="52"/>
        <v>0</v>
      </c>
      <c r="O255" s="358"/>
      <c r="P255" s="358"/>
      <c r="Q255" s="359">
        <f t="shared" si="53"/>
        <v>0</v>
      </c>
      <c r="R255" s="359">
        <f t="shared" si="53"/>
        <v>0</v>
      </c>
      <c r="S255" s="360"/>
      <c r="T255" s="361"/>
      <c r="U255" s="255">
        <f t="shared" si="44"/>
        <v>4</v>
      </c>
      <c r="V255" s="169"/>
      <c r="W255" s="169"/>
      <c r="X255" s="169"/>
      <c r="Y255" s="169"/>
      <c r="Z255" s="169"/>
      <c r="AA255" s="378"/>
      <c r="AB255" s="169"/>
      <c r="AC255" s="169"/>
      <c r="AD255" s="169"/>
      <c r="AE255" s="371"/>
      <c r="AF255" s="371"/>
      <c r="AG255" s="371"/>
      <c r="AH255" s="169"/>
      <c r="AI255" s="169"/>
      <c r="AJ255" s="169"/>
      <c r="AK255" s="169"/>
      <c r="AL255" s="169"/>
      <c r="AM255" s="169"/>
      <c r="AN255" s="176"/>
      <c r="AO255" s="176"/>
      <c r="AP255" s="176"/>
    </row>
    <row r="256" spans="1:44" s="253" customFormat="1" ht="21" hidden="1" customHeight="1">
      <c r="A256" s="252"/>
      <c r="B256" s="252"/>
      <c r="C256" s="252"/>
      <c r="D256" s="252"/>
      <c r="E256" s="252"/>
      <c r="F256" s="252"/>
      <c r="G256" s="252"/>
      <c r="I256" s="265">
        <f t="shared" si="51"/>
        <v>0</v>
      </c>
      <c r="J256" s="255">
        <f t="shared" si="43"/>
        <v>4</v>
      </c>
      <c r="K256" s="1144">
        <f t="shared" si="54"/>
        <v>18</v>
      </c>
      <c r="L256" s="356"/>
      <c r="M256" s="356"/>
      <c r="N256" s="357">
        <f t="shared" si="52"/>
        <v>0</v>
      </c>
      <c r="O256" s="358"/>
      <c r="P256" s="358"/>
      <c r="Q256" s="359">
        <f t="shared" si="53"/>
        <v>0</v>
      </c>
      <c r="R256" s="359">
        <f t="shared" si="53"/>
        <v>0</v>
      </c>
      <c r="S256" s="360"/>
      <c r="T256" s="361"/>
      <c r="U256" s="255">
        <f t="shared" si="44"/>
        <v>4</v>
      </c>
      <c r="V256" s="169"/>
      <c r="W256" s="169"/>
      <c r="X256" s="169"/>
      <c r="Y256" s="169"/>
      <c r="Z256" s="169"/>
      <c r="AA256" s="378"/>
      <c r="AB256" s="169"/>
      <c r="AC256" s="169"/>
      <c r="AD256" s="169"/>
      <c r="AE256" s="371"/>
      <c r="AF256" s="371"/>
      <c r="AG256" s="371"/>
      <c r="AH256" s="169"/>
      <c r="AI256" s="169"/>
      <c r="AJ256" s="169"/>
      <c r="AK256" s="169"/>
      <c r="AL256" s="169"/>
      <c r="AM256" s="169"/>
      <c r="AN256" s="176"/>
      <c r="AO256" s="176"/>
      <c r="AP256" s="176"/>
    </row>
    <row r="257" spans="1:42" s="253" customFormat="1" ht="21" hidden="1" customHeight="1">
      <c r="A257" s="252"/>
      <c r="B257" s="252"/>
      <c r="C257" s="252"/>
      <c r="D257" s="252"/>
      <c r="E257" s="252"/>
      <c r="F257" s="252"/>
      <c r="G257" s="252"/>
      <c r="I257" s="265">
        <f t="shared" si="51"/>
        <v>0</v>
      </c>
      <c r="J257" s="255">
        <f t="shared" si="43"/>
        <v>4</v>
      </c>
      <c r="K257" s="1144">
        <f t="shared" si="54"/>
        <v>19</v>
      </c>
      <c r="L257" s="356"/>
      <c r="M257" s="356"/>
      <c r="N257" s="357">
        <f t="shared" si="52"/>
        <v>0</v>
      </c>
      <c r="O257" s="358"/>
      <c r="P257" s="358"/>
      <c r="Q257" s="359">
        <f t="shared" si="53"/>
        <v>0</v>
      </c>
      <c r="R257" s="359">
        <f t="shared" si="53"/>
        <v>0</v>
      </c>
      <c r="S257" s="360"/>
      <c r="T257" s="361"/>
      <c r="U257" s="255">
        <f t="shared" si="44"/>
        <v>4</v>
      </c>
      <c r="V257" s="169"/>
      <c r="W257" s="169"/>
      <c r="X257" s="169"/>
      <c r="Y257" s="169"/>
      <c r="Z257" s="169"/>
      <c r="AA257" s="378"/>
      <c r="AB257" s="169"/>
      <c r="AC257" s="169"/>
      <c r="AD257" s="169"/>
      <c r="AE257" s="371"/>
      <c r="AF257" s="371"/>
      <c r="AG257" s="371"/>
      <c r="AH257" s="169"/>
      <c r="AI257" s="169"/>
      <c r="AJ257" s="169"/>
      <c r="AK257" s="169"/>
      <c r="AL257" s="169"/>
      <c r="AM257" s="169"/>
      <c r="AN257" s="176"/>
      <c r="AO257" s="176"/>
      <c r="AP257" s="176"/>
    </row>
    <row r="258" spans="1:42" s="253" customFormat="1" ht="21" hidden="1" customHeight="1">
      <c r="A258" s="252"/>
      <c r="B258" s="252"/>
      <c r="C258" s="252"/>
      <c r="D258" s="252"/>
      <c r="E258" s="252"/>
      <c r="F258" s="252"/>
      <c r="G258" s="252"/>
      <c r="I258" s="265">
        <f t="shared" si="51"/>
        <v>0</v>
      </c>
      <c r="J258" s="255">
        <f t="shared" si="43"/>
        <v>4</v>
      </c>
      <c r="K258" s="1144">
        <f t="shared" si="54"/>
        <v>20</v>
      </c>
      <c r="L258" s="356"/>
      <c r="M258" s="356"/>
      <c r="N258" s="357">
        <f t="shared" si="52"/>
        <v>0</v>
      </c>
      <c r="O258" s="358"/>
      <c r="P258" s="358"/>
      <c r="Q258" s="359">
        <f t="shared" si="53"/>
        <v>0</v>
      </c>
      <c r="R258" s="359">
        <f t="shared" si="53"/>
        <v>0</v>
      </c>
      <c r="S258" s="360"/>
      <c r="T258" s="361"/>
      <c r="U258" s="255">
        <f t="shared" si="44"/>
        <v>4</v>
      </c>
      <c r="V258" s="169"/>
      <c r="W258" s="169"/>
      <c r="X258" s="169"/>
      <c r="Y258" s="169"/>
      <c r="Z258" s="169"/>
      <c r="AA258" s="378"/>
      <c r="AB258" s="169"/>
      <c r="AC258" s="169"/>
      <c r="AD258" s="169"/>
      <c r="AE258" s="371"/>
      <c r="AF258" s="371"/>
      <c r="AG258" s="371"/>
      <c r="AH258" s="169"/>
      <c r="AI258" s="169"/>
      <c r="AJ258" s="169"/>
      <c r="AK258" s="169"/>
      <c r="AL258" s="169"/>
      <c r="AM258" s="169"/>
      <c r="AN258" s="176"/>
      <c r="AO258" s="176"/>
      <c r="AP258" s="176"/>
    </row>
    <row r="259" spans="1:42" s="253" customFormat="1" ht="21" hidden="1" customHeight="1">
      <c r="A259" s="252"/>
      <c r="B259" s="252"/>
      <c r="C259" s="252"/>
      <c r="D259" s="252"/>
      <c r="E259" s="252"/>
      <c r="F259" s="252"/>
      <c r="G259" s="252"/>
      <c r="I259" s="265">
        <f t="shared" si="51"/>
        <v>0</v>
      </c>
      <c r="J259" s="255">
        <f t="shared" si="43"/>
        <v>4</v>
      </c>
      <c r="K259" s="1144">
        <f t="shared" si="54"/>
        <v>21</v>
      </c>
      <c r="L259" s="356"/>
      <c r="M259" s="356"/>
      <c r="N259" s="357">
        <f t="shared" si="52"/>
        <v>0</v>
      </c>
      <c r="O259" s="358"/>
      <c r="P259" s="358"/>
      <c r="Q259" s="359">
        <f t="shared" si="53"/>
        <v>0</v>
      </c>
      <c r="R259" s="359">
        <f t="shared" si="53"/>
        <v>0</v>
      </c>
      <c r="S259" s="360"/>
      <c r="T259" s="361"/>
      <c r="U259" s="255">
        <f t="shared" si="44"/>
        <v>4</v>
      </c>
      <c r="V259" s="169"/>
      <c r="W259" s="169"/>
      <c r="X259" s="169"/>
      <c r="Y259" s="169"/>
      <c r="Z259" s="169"/>
      <c r="AA259" s="378"/>
      <c r="AB259" s="169"/>
      <c r="AC259" s="169"/>
      <c r="AD259" s="169"/>
      <c r="AE259" s="371"/>
      <c r="AF259" s="371"/>
      <c r="AG259" s="371"/>
      <c r="AH259" s="169"/>
      <c r="AI259" s="169"/>
      <c r="AJ259" s="169"/>
      <c r="AK259" s="169"/>
      <c r="AL259" s="169"/>
      <c r="AM259" s="169"/>
      <c r="AN259" s="176"/>
      <c r="AO259" s="176"/>
      <c r="AP259" s="176"/>
    </row>
    <row r="260" spans="1:42" s="253" customFormat="1" ht="21" hidden="1" customHeight="1">
      <c r="A260" s="252"/>
      <c r="B260" s="252"/>
      <c r="C260" s="252"/>
      <c r="D260" s="252"/>
      <c r="E260" s="252"/>
      <c r="F260" s="252"/>
      <c r="G260" s="252"/>
      <c r="I260" s="265">
        <f t="shared" si="51"/>
        <v>0</v>
      </c>
      <c r="J260" s="255">
        <f t="shared" si="43"/>
        <v>4</v>
      </c>
      <c r="K260" s="1144">
        <f t="shared" si="54"/>
        <v>22</v>
      </c>
      <c r="L260" s="356"/>
      <c r="M260" s="356"/>
      <c r="N260" s="357">
        <f t="shared" si="52"/>
        <v>0</v>
      </c>
      <c r="O260" s="358"/>
      <c r="P260" s="358"/>
      <c r="Q260" s="359">
        <f t="shared" si="53"/>
        <v>0</v>
      </c>
      <c r="R260" s="359">
        <f t="shared" si="53"/>
        <v>0</v>
      </c>
      <c r="S260" s="360"/>
      <c r="T260" s="361"/>
      <c r="U260" s="255">
        <f t="shared" si="44"/>
        <v>4</v>
      </c>
      <c r="V260" s="169"/>
      <c r="W260" s="169"/>
      <c r="X260" s="169"/>
      <c r="Y260" s="169"/>
      <c r="Z260" s="169"/>
      <c r="AA260" s="378"/>
      <c r="AB260" s="169"/>
      <c r="AC260" s="169"/>
      <c r="AD260" s="169"/>
      <c r="AE260" s="371"/>
      <c r="AF260" s="371"/>
      <c r="AG260" s="371"/>
      <c r="AH260" s="169"/>
      <c r="AI260" s="169"/>
      <c r="AJ260" s="169"/>
      <c r="AK260" s="169"/>
      <c r="AL260" s="169"/>
      <c r="AM260" s="169"/>
      <c r="AN260" s="176"/>
      <c r="AO260" s="176"/>
      <c r="AP260" s="176"/>
    </row>
    <row r="261" spans="1:42" s="253" customFormat="1" ht="21" hidden="1" customHeight="1">
      <c r="A261" s="252"/>
      <c r="B261" s="252"/>
      <c r="C261" s="252"/>
      <c r="D261" s="252"/>
      <c r="E261" s="252"/>
      <c r="F261" s="252"/>
      <c r="G261" s="252"/>
      <c r="I261" s="265">
        <f t="shared" si="51"/>
        <v>0</v>
      </c>
      <c r="J261" s="255">
        <f t="shared" si="43"/>
        <v>4</v>
      </c>
      <c r="K261" s="1144">
        <f t="shared" si="54"/>
        <v>23</v>
      </c>
      <c r="L261" s="356"/>
      <c r="M261" s="356"/>
      <c r="N261" s="357">
        <f t="shared" si="52"/>
        <v>0</v>
      </c>
      <c r="O261" s="358"/>
      <c r="P261" s="358"/>
      <c r="Q261" s="359">
        <f t="shared" si="53"/>
        <v>0</v>
      </c>
      <c r="R261" s="359">
        <f t="shared" si="53"/>
        <v>0</v>
      </c>
      <c r="S261" s="360"/>
      <c r="T261" s="361"/>
      <c r="U261" s="255">
        <f t="shared" si="44"/>
        <v>4</v>
      </c>
      <c r="V261" s="169"/>
      <c r="W261" s="169"/>
      <c r="X261" s="169"/>
      <c r="Y261" s="169"/>
      <c r="Z261" s="169"/>
      <c r="AA261" s="378"/>
      <c r="AB261" s="169"/>
      <c r="AC261" s="169"/>
      <c r="AD261" s="169"/>
      <c r="AE261" s="371"/>
      <c r="AF261" s="371"/>
      <c r="AG261" s="371"/>
      <c r="AH261" s="169"/>
      <c r="AI261" s="169"/>
      <c r="AJ261" s="169"/>
      <c r="AK261" s="169"/>
      <c r="AL261" s="169"/>
      <c r="AM261" s="169"/>
      <c r="AN261" s="176"/>
      <c r="AO261" s="176"/>
      <c r="AP261" s="176"/>
    </row>
    <row r="262" spans="1:42" s="253" customFormat="1" ht="21" hidden="1" customHeight="1">
      <c r="A262" s="252"/>
      <c r="B262" s="252"/>
      <c r="C262" s="252"/>
      <c r="D262" s="252"/>
      <c r="E262" s="252"/>
      <c r="F262" s="252"/>
      <c r="G262" s="252"/>
      <c r="I262" s="265">
        <f t="shared" si="51"/>
        <v>0</v>
      </c>
      <c r="J262" s="255">
        <f t="shared" si="43"/>
        <v>4</v>
      </c>
      <c r="K262" s="1144">
        <f t="shared" si="54"/>
        <v>24</v>
      </c>
      <c r="L262" s="356"/>
      <c r="M262" s="356"/>
      <c r="N262" s="357">
        <f t="shared" si="52"/>
        <v>0</v>
      </c>
      <c r="O262" s="358"/>
      <c r="P262" s="358"/>
      <c r="Q262" s="359">
        <f t="shared" si="53"/>
        <v>0</v>
      </c>
      <c r="R262" s="359">
        <f t="shared" si="53"/>
        <v>0</v>
      </c>
      <c r="S262" s="360"/>
      <c r="T262" s="361"/>
      <c r="U262" s="255">
        <f t="shared" si="44"/>
        <v>4</v>
      </c>
      <c r="V262" s="169"/>
      <c r="W262" s="169"/>
      <c r="X262" s="169"/>
      <c r="Y262" s="169"/>
      <c r="Z262" s="169"/>
      <c r="AA262" s="378"/>
      <c r="AB262" s="169"/>
      <c r="AC262" s="169"/>
      <c r="AD262" s="169"/>
      <c r="AE262" s="371"/>
      <c r="AF262" s="371"/>
      <c r="AG262" s="371"/>
      <c r="AH262" s="169"/>
      <c r="AI262" s="169"/>
      <c r="AJ262" s="169"/>
      <c r="AK262" s="169"/>
      <c r="AL262" s="169"/>
      <c r="AM262" s="169"/>
      <c r="AN262" s="176"/>
      <c r="AO262" s="176"/>
      <c r="AP262" s="176"/>
    </row>
    <row r="263" spans="1:42" s="253" customFormat="1" ht="21" hidden="1" customHeight="1">
      <c r="A263" s="252"/>
      <c r="B263" s="252"/>
      <c r="C263" s="252"/>
      <c r="D263" s="252"/>
      <c r="E263" s="252"/>
      <c r="F263" s="252"/>
      <c r="G263" s="252"/>
      <c r="I263" s="265">
        <f t="shared" si="51"/>
        <v>0</v>
      </c>
      <c r="J263" s="255">
        <f t="shared" si="43"/>
        <v>4</v>
      </c>
      <c r="K263" s="1144">
        <f t="shared" si="54"/>
        <v>25</v>
      </c>
      <c r="L263" s="356"/>
      <c r="M263" s="356"/>
      <c r="N263" s="357">
        <f t="shared" si="52"/>
        <v>0</v>
      </c>
      <c r="O263" s="358"/>
      <c r="P263" s="358"/>
      <c r="Q263" s="359">
        <f t="shared" si="53"/>
        <v>0</v>
      </c>
      <c r="R263" s="359">
        <f t="shared" si="53"/>
        <v>0</v>
      </c>
      <c r="S263" s="360"/>
      <c r="T263" s="361"/>
      <c r="U263" s="255">
        <f t="shared" si="44"/>
        <v>4</v>
      </c>
      <c r="V263" s="169"/>
      <c r="W263" s="169"/>
      <c r="X263" s="169"/>
      <c r="Y263" s="169"/>
      <c r="Z263" s="169"/>
      <c r="AA263" s="378"/>
      <c r="AB263" s="169"/>
      <c r="AC263" s="169"/>
      <c r="AD263" s="169"/>
      <c r="AE263" s="371"/>
      <c r="AF263" s="371"/>
      <c r="AG263" s="371"/>
      <c r="AH263" s="169"/>
      <c r="AI263" s="169"/>
      <c r="AJ263" s="169"/>
      <c r="AK263" s="169"/>
      <c r="AL263" s="169"/>
      <c r="AM263" s="169"/>
      <c r="AN263" s="176"/>
      <c r="AO263" s="176"/>
      <c r="AP263" s="176"/>
    </row>
    <row r="264" spans="1:42" s="253" customFormat="1" ht="21" hidden="1" customHeight="1">
      <c r="A264" s="252"/>
      <c r="B264" s="252"/>
      <c r="C264" s="252"/>
      <c r="D264" s="252"/>
      <c r="E264" s="252"/>
      <c r="F264" s="252"/>
      <c r="G264" s="252"/>
      <c r="I264" s="265">
        <f t="shared" si="51"/>
        <v>0</v>
      </c>
      <c r="J264" s="255">
        <f t="shared" si="43"/>
        <v>4</v>
      </c>
      <c r="K264" s="1144">
        <f t="shared" si="54"/>
        <v>26</v>
      </c>
      <c r="L264" s="356"/>
      <c r="M264" s="356"/>
      <c r="N264" s="357">
        <f t="shared" si="52"/>
        <v>0</v>
      </c>
      <c r="O264" s="358"/>
      <c r="P264" s="358"/>
      <c r="Q264" s="359">
        <f t="shared" si="53"/>
        <v>0</v>
      </c>
      <c r="R264" s="359">
        <f t="shared" si="53"/>
        <v>0</v>
      </c>
      <c r="S264" s="360"/>
      <c r="T264" s="361"/>
      <c r="U264" s="255">
        <f t="shared" si="44"/>
        <v>4</v>
      </c>
      <c r="V264" s="169"/>
      <c r="W264" s="169"/>
      <c r="X264" s="169"/>
      <c r="Y264" s="169"/>
      <c r="Z264" s="169"/>
      <c r="AA264" s="378"/>
      <c r="AB264" s="169"/>
      <c r="AC264" s="169"/>
      <c r="AD264" s="169"/>
      <c r="AE264" s="371"/>
      <c r="AF264" s="371"/>
      <c r="AG264" s="371"/>
      <c r="AH264" s="169"/>
      <c r="AI264" s="169"/>
      <c r="AJ264" s="169"/>
      <c r="AK264" s="169"/>
      <c r="AL264" s="169"/>
      <c r="AM264" s="169"/>
      <c r="AN264" s="176"/>
      <c r="AO264" s="176"/>
      <c r="AP264" s="176"/>
    </row>
    <row r="265" spans="1:42" s="253" customFormat="1" ht="21" hidden="1" customHeight="1">
      <c r="A265" s="252"/>
      <c r="B265" s="252"/>
      <c r="C265" s="252"/>
      <c r="D265" s="252"/>
      <c r="E265" s="252"/>
      <c r="F265" s="252"/>
      <c r="G265" s="252"/>
      <c r="I265" s="265">
        <f t="shared" si="51"/>
        <v>0</v>
      </c>
      <c r="J265" s="255">
        <f t="shared" si="43"/>
        <v>4</v>
      </c>
      <c r="K265" s="1144">
        <f t="shared" si="54"/>
        <v>27</v>
      </c>
      <c r="L265" s="356"/>
      <c r="M265" s="356"/>
      <c r="N265" s="357">
        <f t="shared" si="52"/>
        <v>0</v>
      </c>
      <c r="O265" s="358"/>
      <c r="P265" s="358"/>
      <c r="Q265" s="359">
        <f t="shared" si="53"/>
        <v>0</v>
      </c>
      <c r="R265" s="359">
        <f t="shared" si="53"/>
        <v>0</v>
      </c>
      <c r="S265" s="360"/>
      <c r="T265" s="361"/>
      <c r="U265" s="255">
        <f t="shared" si="44"/>
        <v>4</v>
      </c>
      <c r="V265" s="169"/>
      <c r="W265" s="169"/>
      <c r="X265" s="169"/>
      <c r="Y265" s="169"/>
      <c r="Z265" s="169"/>
      <c r="AA265" s="378"/>
      <c r="AB265" s="169"/>
      <c r="AC265" s="169"/>
      <c r="AD265" s="169"/>
      <c r="AE265" s="371"/>
      <c r="AF265" s="371"/>
      <c r="AG265" s="371"/>
      <c r="AH265" s="169"/>
      <c r="AI265" s="169"/>
      <c r="AJ265" s="169"/>
      <c r="AK265" s="169"/>
      <c r="AL265" s="169"/>
      <c r="AM265" s="169"/>
      <c r="AN265" s="176"/>
      <c r="AO265" s="176"/>
      <c r="AP265" s="176"/>
    </row>
    <row r="266" spans="1:42" s="253" customFormat="1" ht="21" hidden="1" customHeight="1">
      <c r="A266" s="252"/>
      <c r="B266" s="252"/>
      <c r="C266" s="252"/>
      <c r="D266" s="252"/>
      <c r="E266" s="252"/>
      <c r="F266" s="252"/>
      <c r="G266" s="252"/>
      <c r="I266" s="265">
        <f t="shared" si="51"/>
        <v>0</v>
      </c>
      <c r="J266" s="255">
        <f t="shared" si="43"/>
        <v>4</v>
      </c>
      <c r="K266" s="1144">
        <f t="shared" si="54"/>
        <v>28</v>
      </c>
      <c r="L266" s="356"/>
      <c r="M266" s="356"/>
      <c r="N266" s="357">
        <f t="shared" si="52"/>
        <v>0</v>
      </c>
      <c r="O266" s="358"/>
      <c r="P266" s="358"/>
      <c r="Q266" s="359">
        <f t="shared" si="53"/>
        <v>0</v>
      </c>
      <c r="R266" s="359">
        <f t="shared" si="53"/>
        <v>0</v>
      </c>
      <c r="S266" s="360"/>
      <c r="T266" s="361"/>
      <c r="U266" s="255">
        <f t="shared" si="44"/>
        <v>4</v>
      </c>
      <c r="V266" s="169"/>
      <c r="W266" s="169"/>
      <c r="X266" s="169"/>
      <c r="Y266" s="169"/>
      <c r="Z266" s="169"/>
      <c r="AA266" s="378"/>
      <c r="AB266" s="169"/>
      <c r="AC266" s="169"/>
      <c r="AD266" s="169"/>
      <c r="AE266" s="371"/>
      <c r="AF266" s="371"/>
      <c r="AG266" s="371"/>
      <c r="AH266" s="169"/>
      <c r="AI266" s="169"/>
      <c r="AJ266" s="169"/>
      <c r="AK266" s="169"/>
      <c r="AL266" s="169"/>
      <c r="AM266" s="169"/>
      <c r="AN266" s="176"/>
      <c r="AO266" s="176"/>
      <c r="AP266" s="176"/>
    </row>
    <row r="267" spans="1:42" s="253" customFormat="1" ht="21" hidden="1" customHeight="1">
      <c r="A267" s="252"/>
      <c r="B267" s="252"/>
      <c r="C267" s="252"/>
      <c r="D267" s="252"/>
      <c r="E267" s="252"/>
      <c r="F267" s="252"/>
      <c r="G267" s="252"/>
      <c r="I267" s="265">
        <f t="shared" si="51"/>
        <v>0</v>
      </c>
      <c r="J267" s="255">
        <f t="shared" si="43"/>
        <v>4</v>
      </c>
      <c r="K267" s="1144">
        <f t="shared" si="54"/>
        <v>29</v>
      </c>
      <c r="L267" s="356"/>
      <c r="M267" s="356"/>
      <c r="N267" s="357">
        <f t="shared" si="52"/>
        <v>0</v>
      </c>
      <c r="O267" s="358"/>
      <c r="P267" s="358"/>
      <c r="Q267" s="359">
        <f t="shared" si="53"/>
        <v>0</v>
      </c>
      <c r="R267" s="359">
        <f t="shared" si="53"/>
        <v>0</v>
      </c>
      <c r="S267" s="360"/>
      <c r="T267" s="361"/>
      <c r="U267" s="255">
        <f t="shared" si="44"/>
        <v>4</v>
      </c>
      <c r="V267" s="169"/>
      <c r="W267" s="169"/>
      <c r="X267" s="169"/>
      <c r="Y267" s="169"/>
      <c r="Z267" s="169"/>
      <c r="AA267" s="378"/>
      <c r="AB267" s="169"/>
      <c r="AC267" s="169"/>
      <c r="AD267" s="169"/>
      <c r="AE267" s="371"/>
      <c r="AF267" s="371"/>
      <c r="AG267" s="371"/>
      <c r="AH267" s="169"/>
      <c r="AI267" s="169"/>
      <c r="AJ267" s="169"/>
      <c r="AK267" s="169"/>
      <c r="AL267" s="169"/>
      <c r="AM267" s="169"/>
      <c r="AN267" s="176"/>
      <c r="AO267" s="176"/>
      <c r="AP267" s="176"/>
    </row>
    <row r="268" spans="1:42" s="253" customFormat="1" ht="21" hidden="1" customHeight="1">
      <c r="A268" s="252"/>
      <c r="B268" s="252"/>
      <c r="C268" s="252"/>
      <c r="D268" s="252"/>
      <c r="E268" s="252"/>
      <c r="F268" s="252"/>
      <c r="G268" s="252"/>
      <c r="I268" s="265">
        <f t="shared" si="51"/>
        <v>0</v>
      </c>
      <c r="J268" s="255">
        <f t="shared" si="43"/>
        <v>4</v>
      </c>
      <c r="K268" s="1144">
        <f t="shared" si="54"/>
        <v>30</v>
      </c>
      <c r="L268" s="356"/>
      <c r="M268" s="356"/>
      <c r="N268" s="357">
        <f t="shared" si="52"/>
        <v>0</v>
      </c>
      <c r="O268" s="358"/>
      <c r="P268" s="358"/>
      <c r="Q268" s="359">
        <f t="shared" si="53"/>
        <v>0</v>
      </c>
      <c r="R268" s="359">
        <f t="shared" si="53"/>
        <v>0</v>
      </c>
      <c r="S268" s="360"/>
      <c r="T268" s="361"/>
      <c r="U268" s="255">
        <f t="shared" si="44"/>
        <v>4</v>
      </c>
      <c r="V268" s="169"/>
      <c r="W268" s="169"/>
      <c r="X268" s="169"/>
      <c r="Y268" s="169"/>
      <c r="Z268" s="169"/>
      <c r="AA268" s="378"/>
      <c r="AB268" s="169"/>
      <c r="AC268" s="169"/>
      <c r="AD268" s="169"/>
      <c r="AE268" s="371"/>
      <c r="AF268" s="371"/>
      <c r="AG268" s="371"/>
      <c r="AH268" s="169"/>
      <c r="AI268" s="169"/>
      <c r="AJ268" s="169"/>
      <c r="AK268" s="169"/>
      <c r="AL268" s="169"/>
      <c r="AM268" s="169"/>
      <c r="AN268" s="176"/>
      <c r="AO268" s="176"/>
      <c r="AP268" s="176"/>
    </row>
    <row r="269" spans="1:42" s="253" customFormat="1" ht="21" hidden="1" customHeight="1">
      <c r="A269" s="252"/>
      <c r="B269" s="252"/>
      <c r="C269" s="252"/>
      <c r="D269" s="252"/>
      <c r="E269" s="252"/>
      <c r="F269" s="252"/>
      <c r="G269" s="252"/>
      <c r="I269" s="265">
        <f t="shared" si="51"/>
        <v>0</v>
      </c>
      <c r="J269" s="255">
        <f t="shared" si="43"/>
        <v>4</v>
      </c>
      <c r="K269" s="1144">
        <f t="shared" si="54"/>
        <v>31</v>
      </c>
      <c r="L269" s="356"/>
      <c r="M269" s="356"/>
      <c r="N269" s="357">
        <f t="shared" si="52"/>
        <v>0</v>
      </c>
      <c r="O269" s="358"/>
      <c r="P269" s="358"/>
      <c r="Q269" s="359">
        <f t="shared" si="53"/>
        <v>0</v>
      </c>
      <c r="R269" s="359">
        <f t="shared" si="53"/>
        <v>0</v>
      </c>
      <c r="S269" s="360"/>
      <c r="T269" s="361"/>
      <c r="U269" s="255">
        <f t="shared" si="44"/>
        <v>4</v>
      </c>
      <c r="V269" s="169"/>
      <c r="W269" s="169"/>
      <c r="X269" s="169"/>
      <c r="Y269" s="169"/>
      <c r="Z269" s="169"/>
      <c r="AA269" s="378"/>
      <c r="AB269" s="169"/>
      <c r="AC269" s="169"/>
      <c r="AD269" s="169"/>
      <c r="AE269" s="371"/>
      <c r="AF269" s="371"/>
      <c r="AG269" s="371"/>
      <c r="AH269" s="169"/>
      <c r="AI269" s="169"/>
      <c r="AJ269" s="169"/>
      <c r="AK269" s="169"/>
      <c r="AL269" s="169"/>
      <c r="AM269" s="169"/>
      <c r="AN269" s="176"/>
      <c r="AO269" s="176"/>
      <c r="AP269" s="176"/>
    </row>
    <row r="270" spans="1:42" s="253" customFormat="1" ht="21" hidden="1" customHeight="1">
      <c r="A270" s="252"/>
      <c r="B270" s="252"/>
      <c r="C270" s="252"/>
      <c r="D270" s="252"/>
      <c r="E270" s="252"/>
      <c r="F270" s="252"/>
      <c r="G270" s="252"/>
      <c r="I270" s="265">
        <f t="shared" si="51"/>
        <v>0</v>
      </c>
      <c r="J270" s="255">
        <f t="shared" si="43"/>
        <v>4</v>
      </c>
      <c r="K270" s="1144">
        <f t="shared" si="54"/>
        <v>32</v>
      </c>
      <c r="L270" s="356"/>
      <c r="M270" s="356"/>
      <c r="N270" s="357">
        <f t="shared" si="52"/>
        <v>0</v>
      </c>
      <c r="O270" s="358"/>
      <c r="P270" s="358"/>
      <c r="Q270" s="359">
        <f t="shared" si="53"/>
        <v>0</v>
      </c>
      <c r="R270" s="359">
        <f t="shared" si="53"/>
        <v>0</v>
      </c>
      <c r="S270" s="360"/>
      <c r="T270" s="361"/>
      <c r="U270" s="255">
        <f t="shared" si="44"/>
        <v>4</v>
      </c>
      <c r="V270" s="169"/>
      <c r="W270" s="169"/>
      <c r="X270" s="169"/>
      <c r="Y270" s="169"/>
      <c r="Z270" s="169"/>
      <c r="AA270" s="378"/>
      <c r="AB270" s="169"/>
      <c r="AC270" s="169"/>
      <c r="AD270" s="169"/>
      <c r="AE270" s="371"/>
      <c r="AF270" s="371"/>
      <c r="AG270" s="371"/>
      <c r="AH270" s="169"/>
      <c r="AI270" s="169"/>
      <c r="AJ270" s="169"/>
      <c r="AK270" s="169"/>
      <c r="AL270" s="169"/>
      <c r="AM270" s="169"/>
      <c r="AN270" s="176"/>
      <c r="AO270" s="176"/>
      <c r="AP270" s="176"/>
    </row>
    <row r="271" spans="1:42" s="253" customFormat="1" ht="21" hidden="1" customHeight="1">
      <c r="A271" s="252"/>
      <c r="B271" s="252"/>
      <c r="C271" s="252"/>
      <c r="D271" s="252"/>
      <c r="E271" s="252"/>
      <c r="F271" s="252"/>
      <c r="G271" s="252"/>
      <c r="I271" s="265">
        <f t="shared" si="51"/>
        <v>0</v>
      </c>
      <c r="J271" s="255">
        <f t="shared" si="43"/>
        <v>4</v>
      </c>
      <c r="K271" s="1144">
        <f t="shared" si="54"/>
        <v>33</v>
      </c>
      <c r="L271" s="356"/>
      <c r="M271" s="356"/>
      <c r="N271" s="357">
        <f t="shared" si="52"/>
        <v>0</v>
      </c>
      <c r="O271" s="358"/>
      <c r="P271" s="358"/>
      <c r="Q271" s="359">
        <f t="shared" si="53"/>
        <v>0</v>
      </c>
      <c r="R271" s="359">
        <f t="shared" si="53"/>
        <v>0</v>
      </c>
      <c r="S271" s="360"/>
      <c r="T271" s="361"/>
      <c r="U271" s="255">
        <f t="shared" si="44"/>
        <v>4</v>
      </c>
      <c r="V271" s="169"/>
      <c r="W271" s="169"/>
      <c r="X271" s="169"/>
      <c r="Y271" s="169"/>
      <c r="Z271" s="169"/>
      <c r="AA271" s="378"/>
      <c r="AB271" s="169"/>
      <c r="AC271" s="169"/>
      <c r="AD271" s="169"/>
      <c r="AE271" s="371"/>
      <c r="AF271" s="371"/>
      <c r="AG271" s="371"/>
      <c r="AH271" s="169"/>
      <c r="AI271" s="169"/>
      <c r="AJ271" s="169"/>
      <c r="AK271" s="169"/>
      <c r="AL271" s="169"/>
      <c r="AM271" s="169"/>
      <c r="AN271" s="176"/>
      <c r="AO271" s="176"/>
      <c r="AP271" s="176"/>
    </row>
    <row r="272" spans="1:42" s="253" customFormat="1" ht="21" hidden="1" customHeight="1">
      <c r="A272" s="252"/>
      <c r="B272" s="252"/>
      <c r="C272" s="252"/>
      <c r="D272" s="252"/>
      <c r="E272" s="252"/>
      <c r="F272" s="252"/>
      <c r="G272" s="252"/>
      <c r="I272" s="265">
        <f t="shared" si="51"/>
        <v>0</v>
      </c>
      <c r="J272" s="255">
        <f t="shared" si="43"/>
        <v>4</v>
      </c>
      <c r="K272" s="1144">
        <f t="shared" si="54"/>
        <v>34</v>
      </c>
      <c r="L272" s="356"/>
      <c r="M272" s="356"/>
      <c r="N272" s="357">
        <f t="shared" si="52"/>
        <v>0</v>
      </c>
      <c r="O272" s="358"/>
      <c r="P272" s="358"/>
      <c r="Q272" s="359">
        <f t="shared" si="53"/>
        <v>0</v>
      </c>
      <c r="R272" s="359">
        <f t="shared" si="53"/>
        <v>0</v>
      </c>
      <c r="S272" s="360"/>
      <c r="T272" s="361"/>
      <c r="U272" s="255">
        <f t="shared" si="44"/>
        <v>4</v>
      </c>
      <c r="V272" s="169"/>
      <c r="W272" s="169"/>
      <c r="X272" s="169"/>
      <c r="Y272" s="169"/>
      <c r="Z272" s="169"/>
      <c r="AA272" s="378"/>
      <c r="AB272" s="169"/>
      <c r="AC272" s="169"/>
      <c r="AD272" s="169"/>
      <c r="AE272" s="371"/>
      <c r="AF272" s="371"/>
      <c r="AG272" s="371"/>
      <c r="AH272" s="169"/>
      <c r="AI272" s="169"/>
      <c r="AJ272" s="169"/>
      <c r="AK272" s="169"/>
      <c r="AL272" s="169"/>
      <c r="AM272" s="169"/>
      <c r="AN272" s="176"/>
      <c r="AO272" s="176"/>
      <c r="AP272" s="176"/>
    </row>
    <row r="273" spans="1:42" s="253" customFormat="1" ht="21" hidden="1" customHeight="1">
      <c r="A273" s="252"/>
      <c r="B273" s="252"/>
      <c r="C273" s="252"/>
      <c r="D273" s="252"/>
      <c r="E273" s="252"/>
      <c r="F273" s="252"/>
      <c r="G273" s="252"/>
      <c r="I273" s="265">
        <f t="shared" si="51"/>
        <v>0</v>
      </c>
      <c r="J273" s="255">
        <f t="shared" si="43"/>
        <v>4</v>
      </c>
      <c r="K273" s="1144">
        <f t="shared" si="54"/>
        <v>35</v>
      </c>
      <c r="L273" s="356"/>
      <c r="M273" s="356"/>
      <c r="N273" s="357">
        <f t="shared" si="52"/>
        <v>0</v>
      </c>
      <c r="O273" s="358"/>
      <c r="P273" s="358"/>
      <c r="Q273" s="359">
        <f t="shared" si="53"/>
        <v>0</v>
      </c>
      <c r="R273" s="359">
        <f t="shared" si="53"/>
        <v>0</v>
      </c>
      <c r="S273" s="360"/>
      <c r="T273" s="361"/>
      <c r="U273" s="255">
        <f t="shared" si="44"/>
        <v>4</v>
      </c>
      <c r="V273" s="169"/>
      <c r="W273" s="169"/>
      <c r="X273" s="169"/>
      <c r="Y273" s="169"/>
      <c r="Z273" s="169"/>
      <c r="AA273" s="378"/>
      <c r="AB273" s="169"/>
      <c r="AC273" s="169"/>
      <c r="AD273" s="169"/>
      <c r="AE273" s="371"/>
      <c r="AF273" s="371"/>
      <c r="AG273" s="371"/>
      <c r="AH273" s="169"/>
      <c r="AI273" s="169"/>
      <c r="AJ273" s="169"/>
      <c r="AK273" s="169"/>
      <c r="AL273" s="169"/>
      <c r="AM273" s="169"/>
      <c r="AN273" s="176"/>
      <c r="AO273" s="176"/>
      <c r="AP273" s="176"/>
    </row>
    <row r="274" spans="1:42" s="253" customFormat="1" ht="21" hidden="1" customHeight="1">
      <c r="A274" s="252"/>
      <c r="B274" s="252"/>
      <c r="C274" s="252"/>
      <c r="D274" s="252"/>
      <c r="E274" s="252"/>
      <c r="F274" s="252"/>
      <c r="G274" s="252"/>
      <c r="I274" s="265">
        <f t="shared" si="51"/>
        <v>0</v>
      </c>
      <c r="J274" s="255">
        <f t="shared" si="43"/>
        <v>4</v>
      </c>
      <c r="K274" s="1144">
        <f t="shared" si="54"/>
        <v>36</v>
      </c>
      <c r="L274" s="356"/>
      <c r="M274" s="356"/>
      <c r="N274" s="357">
        <f t="shared" si="52"/>
        <v>0</v>
      </c>
      <c r="O274" s="358"/>
      <c r="P274" s="358"/>
      <c r="Q274" s="359">
        <f t="shared" si="53"/>
        <v>0</v>
      </c>
      <c r="R274" s="359">
        <f t="shared" si="53"/>
        <v>0</v>
      </c>
      <c r="S274" s="360"/>
      <c r="T274" s="361"/>
      <c r="U274" s="255">
        <f t="shared" si="44"/>
        <v>4</v>
      </c>
      <c r="V274" s="169"/>
      <c r="W274" s="169"/>
      <c r="X274" s="169"/>
      <c r="Y274" s="169"/>
      <c r="Z274" s="169"/>
      <c r="AA274" s="378"/>
      <c r="AB274" s="169"/>
      <c r="AC274" s="169"/>
      <c r="AD274" s="169"/>
      <c r="AE274" s="371"/>
      <c r="AF274" s="371"/>
      <c r="AG274" s="371"/>
      <c r="AH274" s="169"/>
      <c r="AI274" s="169"/>
      <c r="AJ274" s="169"/>
      <c r="AK274" s="169"/>
      <c r="AL274" s="169"/>
      <c r="AM274" s="169"/>
      <c r="AN274" s="176"/>
      <c r="AO274" s="176"/>
      <c r="AP274" s="176"/>
    </row>
    <row r="275" spans="1:42" s="253" customFormat="1" ht="21" hidden="1" customHeight="1" thickBot="1">
      <c r="A275" s="252"/>
      <c r="B275" s="252"/>
      <c r="C275" s="252"/>
      <c r="D275" s="252"/>
      <c r="E275" s="252"/>
      <c r="F275" s="252"/>
      <c r="G275" s="252"/>
      <c r="I275" s="265">
        <f t="shared" si="51"/>
        <v>0</v>
      </c>
      <c r="J275" s="255">
        <f t="shared" si="43"/>
        <v>4</v>
      </c>
      <c r="K275" s="385">
        <f t="shared" si="54"/>
        <v>37</v>
      </c>
      <c r="L275" s="356"/>
      <c r="M275" s="356"/>
      <c r="N275" s="387">
        <f t="shared" si="52"/>
        <v>0</v>
      </c>
      <c r="O275" s="388"/>
      <c r="P275" s="388"/>
      <c r="Q275" s="389">
        <f t="shared" si="53"/>
        <v>0</v>
      </c>
      <c r="R275" s="389">
        <f t="shared" si="53"/>
        <v>0</v>
      </c>
      <c r="S275" s="390"/>
      <c r="T275" s="391"/>
      <c r="U275" s="255">
        <f t="shared" si="44"/>
        <v>4</v>
      </c>
      <c r="V275" s="169"/>
      <c r="W275" s="169"/>
      <c r="X275" s="169"/>
      <c r="Y275" s="169"/>
      <c r="Z275" s="169"/>
      <c r="AA275" s="378"/>
      <c r="AB275" s="169"/>
      <c r="AC275" s="169"/>
      <c r="AD275" s="169"/>
      <c r="AE275" s="371"/>
      <c r="AF275" s="371"/>
      <c r="AG275" s="371"/>
      <c r="AH275" s="169"/>
      <c r="AI275" s="169"/>
      <c r="AJ275" s="169"/>
      <c r="AK275" s="169"/>
      <c r="AL275" s="169"/>
      <c r="AM275" s="169"/>
      <c r="AN275" s="176"/>
      <c r="AO275" s="176"/>
      <c r="AP275" s="176"/>
    </row>
    <row r="276" spans="1:42" s="253" customFormat="1" ht="21" hidden="1" customHeight="1">
      <c r="A276" s="252"/>
      <c r="B276" s="252"/>
      <c r="C276" s="252"/>
      <c r="D276" s="252"/>
      <c r="E276" s="252"/>
      <c r="F276" s="252"/>
      <c r="G276" s="252"/>
      <c r="I276" s="265">
        <f>IF((O$278+P$278)&gt;0,1,0)</f>
        <v>0</v>
      </c>
      <c r="J276" s="255">
        <f t="shared" si="43"/>
        <v>4</v>
      </c>
      <c r="K276" s="2439" t="s">
        <v>942</v>
      </c>
      <c r="L276" s="2441" t="s">
        <v>943</v>
      </c>
      <c r="M276" s="2443" t="s">
        <v>944</v>
      </c>
      <c r="N276" s="2443" t="s">
        <v>945</v>
      </c>
      <c r="O276" s="2445" t="s">
        <v>946</v>
      </c>
      <c r="P276" s="2445"/>
      <c r="Q276" s="2445" t="s">
        <v>947</v>
      </c>
      <c r="R276" s="2445"/>
      <c r="S276" s="2446" t="s">
        <v>948</v>
      </c>
      <c r="T276" s="2448" t="s">
        <v>1162</v>
      </c>
      <c r="U276" s="255">
        <f t="shared" si="44"/>
        <v>4</v>
      </c>
      <c r="V276" s="169"/>
      <c r="W276" s="169"/>
      <c r="X276" s="169"/>
      <c r="Y276" s="169"/>
      <c r="Z276" s="169"/>
      <c r="AA276" s="378"/>
      <c r="AB276" s="169"/>
      <c r="AC276" s="169"/>
      <c r="AD276" s="169"/>
      <c r="AE276" s="371"/>
      <c r="AF276" s="371"/>
      <c r="AG276" s="371"/>
      <c r="AH276" s="169"/>
      <c r="AI276" s="169"/>
      <c r="AJ276" s="169"/>
      <c r="AK276" s="169"/>
      <c r="AL276" s="169"/>
      <c r="AM276" s="169"/>
      <c r="AN276" s="176"/>
      <c r="AO276" s="176"/>
      <c r="AP276" s="176"/>
    </row>
    <row r="277" spans="1:42" s="253" customFormat="1" ht="21" hidden="1" customHeight="1">
      <c r="A277" s="252"/>
      <c r="B277" s="252"/>
      <c r="C277" s="252"/>
      <c r="D277" s="252"/>
      <c r="E277" s="252"/>
      <c r="F277" s="252"/>
      <c r="G277" s="252"/>
      <c r="I277" s="265">
        <f t="shared" ref="I277:I300" si="55">IF((O$278+P$278)&gt;0,1,0)</f>
        <v>0</v>
      </c>
      <c r="J277" s="255">
        <f t="shared" si="43"/>
        <v>4</v>
      </c>
      <c r="K277" s="2440"/>
      <c r="L277" s="2442"/>
      <c r="M277" s="2444"/>
      <c r="N277" s="2444"/>
      <c r="O277" s="1146" t="s">
        <v>786</v>
      </c>
      <c r="P277" s="335" t="s">
        <v>787</v>
      </c>
      <c r="Q277" s="335" t="s">
        <v>786</v>
      </c>
      <c r="R277" s="336" t="s">
        <v>787</v>
      </c>
      <c r="S277" s="2447"/>
      <c r="T277" s="2449"/>
      <c r="U277" s="255">
        <f t="shared" si="44"/>
        <v>4</v>
      </c>
      <c r="V277" s="169"/>
      <c r="W277" s="169"/>
      <c r="X277" s="169"/>
      <c r="Y277" s="169"/>
      <c r="Z277" s="169"/>
      <c r="AA277" s="378"/>
      <c r="AB277" s="169"/>
      <c r="AC277" s="169"/>
      <c r="AD277" s="169"/>
      <c r="AE277" s="371"/>
      <c r="AF277" s="371"/>
      <c r="AG277" s="371"/>
      <c r="AH277" s="169"/>
      <c r="AI277" s="169"/>
      <c r="AJ277" s="169"/>
      <c r="AK277" s="169"/>
      <c r="AL277" s="169"/>
      <c r="AM277" s="169"/>
      <c r="AN277" s="176"/>
      <c r="AO277" s="176"/>
      <c r="AP277" s="176"/>
    </row>
    <row r="278" spans="1:42" s="253" customFormat="1" ht="21" hidden="1" customHeight="1">
      <c r="A278" s="252"/>
      <c r="B278" s="252"/>
      <c r="C278" s="252"/>
      <c r="D278" s="252"/>
      <c r="E278" s="252"/>
      <c r="F278" s="252"/>
      <c r="G278" s="252"/>
      <c r="I278" s="265">
        <f t="shared" si="55"/>
        <v>0</v>
      </c>
      <c r="J278" s="255">
        <f t="shared" si="43"/>
        <v>4</v>
      </c>
      <c r="K278" s="1144">
        <f>+K50+1</f>
        <v>38</v>
      </c>
      <c r="L278" s="356"/>
      <c r="M278" s="356"/>
      <c r="N278" s="357">
        <f t="shared" ref="N278:N300" si="56">IF(O278+P278&gt;0,$W$227,)</f>
        <v>0</v>
      </c>
      <c r="O278" s="358"/>
      <c r="P278" s="358"/>
      <c r="Q278" s="359">
        <f t="shared" si="53"/>
        <v>0</v>
      </c>
      <c r="R278" s="359">
        <f t="shared" si="53"/>
        <v>0</v>
      </c>
      <c r="S278" s="360"/>
      <c r="T278" s="361"/>
      <c r="U278" s="255">
        <f t="shared" si="44"/>
        <v>4</v>
      </c>
      <c r="V278" s="169"/>
      <c r="W278" s="169"/>
      <c r="X278" s="169"/>
      <c r="Y278" s="169"/>
      <c r="Z278" s="169"/>
      <c r="AA278" s="378"/>
      <c r="AB278" s="169"/>
      <c r="AC278" s="169"/>
      <c r="AD278" s="169"/>
      <c r="AE278" s="371"/>
      <c r="AF278" s="371"/>
      <c r="AG278" s="371"/>
      <c r="AH278" s="169"/>
      <c r="AI278" s="169"/>
      <c r="AJ278" s="169"/>
      <c r="AK278" s="169"/>
      <c r="AL278" s="169"/>
      <c r="AM278" s="169"/>
      <c r="AN278" s="176"/>
      <c r="AO278" s="176"/>
      <c r="AP278" s="176"/>
    </row>
    <row r="279" spans="1:42" s="253" customFormat="1" ht="21" hidden="1" customHeight="1">
      <c r="A279" s="252"/>
      <c r="B279" s="252"/>
      <c r="C279" s="252"/>
      <c r="D279" s="252"/>
      <c r="E279" s="252"/>
      <c r="F279" s="252"/>
      <c r="G279" s="252"/>
      <c r="I279" s="265">
        <f t="shared" si="55"/>
        <v>0</v>
      </c>
      <c r="J279" s="255">
        <f t="shared" si="43"/>
        <v>4</v>
      </c>
      <c r="K279" s="1144">
        <f t="shared" ref="K279:K300" si="57">+K278+1</f>
        <v>39</v>
      </c>
      <c r="L279" s="356"/>
      <c r="M279" s="356"/>
      <c r="N279" s="357">
        <f t="shared" si="56"/>
        <v>0</v>
      </c>
      <c r="O279" s="358"/>
      <c r="P279" s="358"/>
      <c r="Q279" s="359">
        <f t="shared" si="53"/>
        <v>0</v>
      </c>
      <c r="R279" s="359">
        <f t="shared" si="53"/>
        <v>0</v>
      </c>
      <c r="S279" s="360"/>
      <c r="T279" s="361"/>
      <c r="U279" s="255">
        <f t="shared" si="44"/>
        <v>4</v>
      </c>
      <c r="V279" s="169"/>
      <c r="W279" s="169"/>
      <c r="X279" s="169"/>
      <c r="Y279" s="169"/>
      <c r="Z279" s="169"/>
      <c r="AA279" s="378"/>
      <c r="AB279" s="169"/>
      <c r="AC279" s="169"/>
      <c r="AD279" s="169"/>
      <c r="AE279" s="371"/>
      <c r="AF279" s="371"/>
      <c r="AG279" s="371"/>
      <c r="AH279" s="169"/>
      <c r="AI279" s="169"/>
      <c r="AJ279" s="169"/>
      <c r="AK279" s="169"/>
      <c r="AL279" s="169"/>
      <c r="AM279" s="169"/>
      <c r="AN279" s="176"/>
      <c r="AO279" s="176"/>
      <c r="AP279" s="176"/>
    </row>
    <row r="280" spans="1:42" s="253" customFormat="1" ht="21" hidden="1" customHeight="1">
      <c r="A280" s="252"/>
      <c r="B280" s="252"/>
      <c r="C280" s="252"/>
      <c r="D280" s="252"/>
      <c r="E280" s="252"/>
      <c r="F280" s="252"/>
      <c r="G280" s="252"/>
      <c r="I280" s="265">
        <f t="shared" si="55"/>
        <v>0</v>
      </c>
      <c r="J280" s="255">
        <f t="shared" si="43"/>
        <v>4</v>
      </c>
      <c r="K280" s="1144">
        <f t="shared" si="57"/>
        <v>40</v>
      </c>
      <c r="L280" s="356"/>
      <c r="M280" s="356"/>
      <c r="N280" s="357">
        <f t="shared" si="56"/>
        <v>0</v>
      </c>
      <c r="O280" s="358"/>
      <c r="P280" s="358"/>
      <c r="Q280" s="359">
        <f t="shared" si="53"/>
        <v>0</v>
      </c>
      <c r="R280" s="359">
        <f t="shared" si="53"/>
        <v>0</v>
      </c>
      <c r="S280" s="360"/>
      <c r="T280" s="361"/>
      <c r="U280" s="255">
        <f t="shared" si="44"/>
        <v>4</v>
      </c>
      <c r="V280" s="169"/>
      <c r="W280" s="169"/>
      <c r="X280" s="169"/>
      <c r="Y280" s="169"/>
      <c r="Z280" s="169"/>
      <c r="AA280" s="378"/>
      <c r="AB280" s="169"/>
      <c r="AC280" s="169"/>
      <c r="AD280" s="169"/>
      <c r="AE280" s="371"/>
      <c r="AF280" s="371"/>
      <c r="AG280" s="371"/>
      <c r="AH280" s="169"/>
      <c r="AI280" s="169"/>
      <c r="AJ280" s="169"/>
      <c r="AK280" s="169"/>
      <c r="AL280" s="169"/>
      <c r="AM280" s="169"/>
      <c r="AN280" s="176"/>
      <c r="AO280" s="176"/>
      <c r="AP280" s="176"/>
    </row>
    <row r="281" spans="1:42" s="253" customFormat="1" ht="21" hidden="1" customHeight="1">
      <c r="A281" s="252"/>
      <c r="B281" s="252"/>
      <c r="C281" s="252"/>
      <c r="D281" s="252"/>
      <c r="E281" s="252"/>
      <c r="F281" s="252"/>
      <c r="G281" s="252"/>
      <c r="I281" s="265">
        <f t="shared" si="55"/>
        <v>0</v>
      </c>
      <c r="J281" s="255">
        <f t="shared" si="43"/>
        <v>4</v>
      </c>
      <c r="K281" s="1144">
        <f t="shared" si="57"/>
        <v>41</v>
      </c>
      <c r="L281" s="356"/>
      <c r="M281" s="356"/>
      <c r="N281" s="357">
        <f t="shared" si="56"/>
        <v>0</v>
      </c>
      <c r="O281" s="358"/>
      <c r="P281" s="358"/>
      <c r="Q281" s="359">
        <f t="shared" si="53"/>
        <v>0</v>
      </c>
      <c r="R281" s="359">
        <f t="shared" si="53"/>
        <v>0</v>
      </c>
      <c r="S281" s="360"/>
      <c r="T281" s="361"/>
      <c r="U281" s="255">
        <f t="shared" si="44"/>
        <v>4</v>
      </c>
      <c r="V281" s="169"/>
      <c r="W281" s="169"/>
      <c r="X281" s="169"/>
      <c r="Y281" s="169"/>
      <c r="Z281" s="169"/>
      <c r="AA281" s="378"/>
      <c r="AB281" s="169"/>
      <c r="AC281" s="169"/>
      <c r="AD281" s="169"/>
      <c r="AE281" s="371"/>
      <c r="AF281" s="371"/>
      <c r="AG281" s="371"/>
      <c r="AH281" s="169"/>
      <c r="AI281" s="169"/>
      <c r="AJ281" s="169"/>
      <c r="AK281" s="169"/>
      <c r="AL281" s="169"/>
      <c r="AM281" s="169"/>
      <c r="AN281" s="176"/>
      <c r="AO281" s="176"/>
      <c r="AP281" s="176"/>
    </row>
    <row r="282" spans="1:42" s="253" customFormat="1" ht="21" hidden="1" customHeight="1">
      <c r="A282" s="252"/>
      <c r="B282" s="252"/>
      <c r="C282" s="252"/>
      <c r="D282" s="252"/>
      <c r="E282" s="252"/>
      <c r="F282" s="252"/>
      <c r="G282" s="252"/>
      <c r="I282" s="265">
        <f t="shared" si="55"/>
        <v>0</v>
      </c>
      <c r="J282" s="255">
        <f t="shared" si="43"/>
        <v>4</v>
      </c>
      <c r="K282" s="1144">
        <f t="shared" si="57"/>
        <v>42</v>
      </c>
      <c r="L282" s="356"/>
      <c r="M282" s="356"/>
      <c r="N282" s="357">
        <f t="shared" si="56"/>
        <v>0</v>
      </c>
      <c r="O282" s="358"/>
      <c r="P282" s="358"/>
      <c r="Q282" s="359">
        <f t="shared" si="53"/>
        <v>0</v>
      </c>
      <c r="R282" s="359">
        <f t="shared" si="53"/>
        <v>0</v>
      </c>
      <c r="S282" s="360"/>
      <c r="T282" s="361"/>
      <c r="U282" s="255">
        <f t="shared" si="44"/>
        <v>4</v>
      </c>
      <c r="V282" s="169"/>
      <c r="W282" s="169"/>
      <c r="X282" s="169"/>
      <c r="Y282" s="169"/>
      <c r="Z282" s="169"/>
      <c r="AA282" s="378"/>
      <c r="AB282" s="169"/>
      <c r="AC282" s="169"/>
      <c r="AD282" s="169"/>
      <c r="AE282" s="371"/>
      <c r="AF282" s="371"/>
      <c r="AG282" s="371"/>
      <c r="AH282" s="169"/>
      <c r="AI282" s="169"/>
      <c r="AJ282" s="169"/>
      <c r="AK282" s="169"/>
      <c r="AL282" s="169"/>
      <c r="AM282" s="169"/>
      <c r="AN282" s="176"/>
      <c r="AO282" s="176"/>
      <c r="AP282" s="176"/>
    </row>
    <row r="283" spans="1:42" s="253" customFormat="1" ht="21" hidden="1" customHeight="1">
      <c r="A283" s="252"/>
      <c r="B283" s="252"/>
      <c r="C283" s="252"/>
      <c r="D283" s="252"/>
      <c r="E283" s="252"/>
      <c r="F283" s="252"/>
      <c r="G283" s="252"/>
      <c r="I283" s="265">
        <f t="shared" si="55"/>
        <v>0</v>
      </c>
      <c r="J283" s="255">
        <f t="shared" si="43"/>
        <v>4</v>
      </c>
      <c r="K283" s="1144">
        <f t="shared" si="57"/>
        <v>43</v>
      </c>
      <c r="L283" s="356"/>
      <c r="M283" s="356"/>
      <c r="N283" s="357">
        <f t="shared" si="56"/>
        <v>0</v>
      </c>
      <c r="O283" s="358"/>
      <c r="P283" s="358"/>
      <c r="Q283" s="359">
        <f t="shared" si="53"/>
        <v>0</v>
      </c>
      <c r="R283" s="359">
        <f t="shared" si="53"/>
        <v>0</v>
      </c>
      <c r="S283" s="360"/>
      <c r="T283" s="361"/>
      <c r="U283" s="255">
        <f t="shared" si="44"/>
        <v>4</v>
      </c>
      <c r="V283" s="169"/>
      <c r="W283" s="169"/>
      <c r="X283" s="169"/>
      <c r="Y283" s="169"/>
      <c r="Z283" s="169"/>
      <c r="AA283" s="378"/>
      <c r="AB283" s="169"/>
      <c r="AC283" s="169"/>
      <c r="AD283" s="169"/>
      <c r="AE283" s="371"/>
      <c r="AF283" s="371"/>
      <c r="AG283" s="371"/>
      <c r="AH283" s="169"/>
      <c r="AI283" s="169"/>
      <c r="AJ283" s="169"/>
      <c r="AK283" s="169"/>
      <c r="AL283" s="169"/>
      <c r="AM283" s="169"/>
      <c r="AN283" s="176"/>
      <c r="AO283" s="176"/>
      <c r="AP283" s="176"/>
    </row>
    <row r="284" spans="1:42" s="253" customFormat="1" ht="21" hidden="1" customHeight="1">
      <c r="A284" s="252"/>
      <c r="B284" s="252"/>
      <c r="C284" s="252"/>
      <c r="D284" s="252"/>
      <c r="E284" s="252"/>
      <c r="F284" s="252"/>
      <c r="G284" s="252"/>
      <c r="I284" s="265">
        <f t="shared" si="55"/>
        <v>0</v>
      </c>
      <c r="J284" s="255">
        <f t="shared" si="43"/>
        <v>4</v>
      </c>
      <c r="K284" s="1144">
        <f t="shared" si="57"/>
        <v>44</v>
      </c>
      <c r="L284" s="356"/>
      <c r="M284" s="356"/>
      <c r="N284" s="357">
        <f t="shared" si="56"/>
        <v>0</v>
      </c>
      <c r="O284" s="358"/>
      <c r="P284" s="358"/>
      <c r="Q284" s="359">
        <f t="shared" si="53"/>
        <v>0</v>
      </c>
      <c r="R284" s="359">
        <f t="shared" si="53"/>
        <v>0</v>
      </c>
      <c r="S284" s="360"/>
      <c r="T284" s="361"/>
      <c r="U284" s="255">
        <f t="shared" si="44"/>
        <v>4</v>
      </c>
      <c r="V284" s="169"/>
      <c r="W284" s="169"/>
      <c r="X284" s="169"/>
      <c r="Y284" s="169"/>
      <c r="Z284" s="169"/>
      <c r="AA284" s="378"/>
      <c r="AB284" s="169"/>
      <c r="AC284" s="169"/>
      <c r="AD284" s="169"/>
      <c r="AE284" s="371"/>
      <c r="AF284" s="371"/>
      <c r="AG284" s="371"/>
      <c r="AH284" s="169"/>
      <c r="AI284" s="169"/>
      <c r="AJ284" s="169"/>
      <c r="AK284" s="169"/>
      <c r="AL284" s="169"/>
      <c r="AM284" s="169"/>
      <c r="AN284" s="176"/>
      <c r="AO284" s="176"/>
      <c r="AP284" s="176"/>
    </row>
    <row r="285" spans="1:42" s="253" customFormat="1" ht="21" hidden="1" customHeight="1">
      <c r="A285" s="252"/>
      <c r="B285" s="252"/>
      <c r="C285" s="252"/>
      <c r="D285" s="252"/>
      <c r="E285" s="252"/>
      <c r="F285" s="252"/>
      <c r="G285" s="252"/>
      <c r="I285" s="265">
        <f t="shared" si="55"/>
        <v>0</v>
      </c>
      <c r="J285" s="255">
        <f t="shared" si="43"/>
        <v>4</v>
      </c>
      <c r="K285" s="1144">
        <f t="shared" si="57"/>
        <v>45</v>
      </c>
      <c r="L285" s="356"/>
      <c r="M285" s="356"/>
      <c r="N285" s="357">
        <f t="shared" si="56"/>
        <v>0</v>
      </c>
      <c r="O285" s="358"/>
      <c r="P285" s="358"/>
      <c r="Q285" s="359">
        <f t="shared" si="53"/>
        <v>0</v>
      </c>
      <c r="R285" s="359">
        <f t="shared" si="53"/>
        <v>0</v>
      </c>
      <c r="S285" s="360"/>
      <c r="T285" s="361"/>
      <c r="U285" s="255">
        <f t="shared" si="44"/>
        <v>4</v>
      </c>
      <c r="V285" s="169"/>
      <c r="W285" s="169"/>
      <c r="X285" s="169"/>
      <c r="Y285" s="169"/>
      <c r="Z285" s="169"/>
      <c r="AA285" s="378"/>
      <c r="AB285" s="169"/>
      <c r="AC285" s="169"/>
      <c r="AD285" s="169"/>
      <c r="AE285" s="371"/>
      <c r="AF285" s="371"/>
      <c r="AG285" s="371"/>
      <c r="AH285" s="169"/>
      <c r="AI285" s="169"/>
      <c r="AJ285" s="169"/>
      <c r="AK285" s="169"/>
      <c r="AL285" s="169"/>
      <c r="AM285" s="169"/>
      <c r="AN285" s="176"/>
      <c r="AO285" s="176"/>
      <c r="AP285" s="176"/>
    </row>
    <row r="286" spans="1:42" s="253" customFormat="1" ht="21" hidden="1" customHeight="1">
      <c r="A286" s="252"/>
      <c r="B286" s="252"/>
      <c r="C286" s="252"/>
      <c r="D286" s="252"/>
      <c r="E286" s="252"/>
      <c r="F286" s="252"/>
      <c r="G286" s="252"/>
      <c r="I286" s="265">
        <f t="shared" si="55"/>
        <v>0</v>
      </c>
      <c r="J286" s="255">
        <f t="shared" si="43"/>
        <v>4</v>
      </c>
      <c r="K286" s="1144">
        <f t="shared" si="57"/>
        <v>46</v>
      </c>
      <c r="L286" s="356"/>
      <c r="M286" s="356"/>
      <c r="N286" s="357">
        <f t="shared" si="56"/>
        <v>0</v>
      </c>
      <c r="O286" s="358"/>
      <c r="P286" s="358"/>
      <c r="Q286" s="359">
        <f t="shared" si="53"/>
        <v>0</v>
      </c>
      <c r="R286" s="359">
        <f t="shared" si="53"/>
        <v>0</v>
      </c>
      <c r="S286" s="360"/>
      <c r="T286" s="361"/>
      <c r="U286" s="255">
        <f t="shared" si="44"/>
        <v>4</v>
      </c>
      <c r="V286" s="169"/>
      <c r="W286" s="169"/>
      <c r="X286" s="169"/>
      <c r="Y286" s="169"/>
      <c r="Z286" s="169"/>
      <c r="AA286" s="378"/>
      <c r="AB286" s="169"/>
      <c r="AC286" s="169"/>
      <c r="AD286" s="169"/>
      <c r="AE286" s="371"/>
      <c r="AF286" s="371"/>
      <c r="AG286" s="371"/>
      <c r="AH286" s="169"/>
      <c r="AI286" s="169"/>
      <c r="AJ286" s="169"/>
      <c r="AK286" s="169"/>
      <c r="AL286" s="169"/>
      <c r="AM286" s="169"/>
      <c r="AN286" s="176"/>
      <c r="AO286" s="176"/>
      <c r="AP286" s="176"/>
    </row>
    <row r="287" spans="1:42" s="253" customFormat="1" ht="21" hidden="1" customHeight="1">
      <c r="A287" s="252"/>
      <c r="B287" s="252"/>
      <c r="C287" s="252"/>
      <c r="D287" s="252"/>
      <c r="E287" s="252"/>
      <c r="F287" s="252"/>
      <c r="G287" s="252"/>
      <c r="I287" s="265">
        <f t="shared" si="55"/>
        <v>0</v>
      </c>
      <c r="J287" s="255">
        <f t="shared" si="43"/>
        <v>4</v>
      </c>
      <c r="K287" s="1144">
        <f t="shared" si="57"/>
        <v>47</v>
      </c>
      <c r="L287" s="356"/>
      <c r="M287" s="356"/>
      <c r="N287" s="357">
        <f t="shared" si="56"/>
        <v>0</v>
      </c>
      <c r="O287" s="358"/>
      <c r="P287" s="358"/>
      <c r="Q287" s="359">
        <f t="shared" si="53"/>
        <v>0</v>
      </c>
      <c r="R287" s="359">
        <f t="shared" si="53"/>
        <v>0</v>
      </c>
      <c r="S287" s="360"/>
      <c r="T287" s="361"/>
      <c r="U287" s="255">
        <f t="shared" si="44"/>
        <v>4</v>
      </c>
      <c r="V287" s="169"/>
      <c r="W287" s="169"/>
      <c r="X287" s="169"/>
      <c r="Y287" s="169"/>
      <c r="Z287" s="169"/>
      <c r="AA287" s="378"/>
      <c r="AB287" s="169"/>
      <c r="AC287" s="169"/>
      <c r="AD287" s="169"/>
      <c r="AE287" s="371"/>
      <c r="AF287" s="371"/>
      <c r="AG287" s="371"/>
      <c r="AH287" s="169"/>
      <c r="AI287" s="169"/>
      <c r="AJ287" s="169"/>
      <c r="AK287" s="169"/>
      <c r="AL287" s="169"/>
      <c r="AM287" s="169"/>
      <c r="AN287" s="176"/>
      <c r="AO287" s="176"/>
      <c r="AP287" s="176"/>
    </row>
    <row r="288" spans="1:42" s="253" customFormat="1" ht="21" hidden="1" customHeight="1">
      <c r="A288" s="252"/>
      <c r="B288" s="252"/>
      <c r="C288" s="252"/>
      <c r="D288" s="252"/>
      <c r="E288" s="252"/>
      <c r="F288" s="252"/>
      <c r="G288" s="252"/>
      <c r="I288" s="265">
        <f t="shared" si="55"/>
        <v>0</v>
      </c>
      <c r="J288" s="255">
        <f t="shared" si="43"/>
        <v>4</v>
      </c>
      <c r="K288" s="1144">
        <f t="shared" si="57"/>
        <v>48</v>
      </c>
      <c r="L288" s="356"/>
      <c r="M288" s="356"/>
      <c r="N288" s="357">
        <f t="shared" si="56"/>
        <v>0</v>
      </c>
      <c r="O288" s="358"/>
      <c r="P288" s="358"/>
      <c r="Q288" s="359">
        <f t="shared" si="53"/>
        <v>0</v>
      </c>
      <c r="R288" s="359">
        <f t="shared" si="53"/>
        <v>0</v>
      </c>
      <c r="S288" s="360"/>
      <c r="T288" s="361"/>
      <c r="U288" s="255">
        <f t="shared" si="44"/>
        <v>4</v>
      </c>
      <c r="V288" s="169"/>
      <c r="W288" s="169"/>
      <c r="X288" s="169"/>
      <c r="Y288" s="169"/>
      <c r="Z288" s="169"/>
      <c r="AA288" s="378"/>
      <c r="AB288" s="169"/>
      <c r="AC288" s="169"/>
      <c r="AD288" s="169"/>
      <c r="AE288" s="371"/>
      <c r="AF288" s="371"/>
      <c r="AG288" s="371"/>
      <c r="AH288" s="169"/>
      <c r="AI288" s="169"/>
      <c r="AJ288" s="169"/>
      <c r="AK288" s="169"/>
      <c r="AL288" s="169"/>
      <c r="AM288" s="169"/>
      <c r="AN288" s="176"/>
      <c r="AO288" s="176"/>
      <c r="AP288" s="176"/>
    </row>
    <row r="289" spans="1:42" s="253" customFormat="1" ht="21" hidden="1" customHeight="1">
      <c r="A289" s="252"/>
      <c r="B289" s="252"/>
      <c r="C289" s="252"/>
      <c r="D289" s="252"/>
      <c r="E289" s="252"/>
      <c r="F289" s="252"/>
      <c r="G289" s="252"/>
      <c r="I289" s="265">
        <f t="shared" si="55"/>
        <v>0</v>
      </c>
      <c r="J289" s="255">
        <f t="shared" si="43"/>
        <v>4</v>
      </c>
      <c r="K289" s="1144">
        <f t="shared" si="57"/>
        <v>49</v>
      </c>
      <c r="L289" s="356"/>
      <c r="M289" s="356"/>
      <c r="N289" s="357">
        <f t="shared" si="56"/>
        <v>0</v>
      </c>
      <c r="O289" s="358"/>
      <c r="P289" s="358"/>
      <c r="Q289" s="359">
        <f t="shared" si="53"/>
        <v>0</v>
      </c>
      <c r="R289" s="359">
        <f t="shared" si="53"/>
        <v>0</v>
      </c>
      <c r="S289" s="360"/>
      <c r="T289" s="361"/>
      <c r="U289" s="255">
        <f t="shared" si="44"/>
        <v>4</v>
      </c>
      <c r="V289" s="169"/>
      <c r="W289" s="169"/>
      <c r="X289" s="169"/>
      <c r="Y289" s="169"/>
      <c r="Z289" s="169"/>
      <c r="AA289" s="378"/>
      <c r="AB289" s="169"/>
      <c r="AC289" s="169"/>
      <c r="AD289" s="169"/>
      <c r="AE289" s="371"/>
      <c r="AF289" s="371"/>
      <c r="AG289" s="371"/>
      <c r="AH289" s="169"/>
      <c r="AI289" s="169"/>
      <c r="AJ289" s="169"/>
      <c r="AK289" s="169"/>
      <c r="AL289" s="169"/>
      <c r="AM289" s="169"/>
      <c r="AN289" s="176"/>
      <c r="AO289" s="176"/>
      <c r="AP289" s="176"/>
    </row>
    <row r="290" spans="1:42" s="253" customFormat="1" ht="21" hidden="1" customHeight="1">
      <c r="A290" s="252"/>
      <c r="B290" s="252"/>
      <c r="C290" s="252"/>
      <c r="D290" s="252"/>
      <c r="E290" s="252"/>
      <c r="F290" s="252"/>
      <c r="G290" s="252"/>
      <c r="I290" s="265">
        <f t="shared" si="55"/>
        <v>0</v>
      </c>
      <c r="J290" s="255">
        <f t="shared" ref="J290:J300" si="58">IF($Q$229&gt;0,4,)</f>
        <v>4</v>
      </c>
      <c r="K290" s="1144">
        <f t="shared" si="57"/>
        <v>50</v>
      </c>
      <c r="L290" s="356"/>
      <c r="M290" s="356"/>
      <c r="N290" s="357">
        <f t="shared" si="56"/>
        <v>0</v>
      </c>
      <c r="O290" s="358"/>
      <c r="P290" s="358"/>
      <c r="Q290" s="359">
        <f t="shared" si="53"/>
        <v>0</v>
      </c>
      <c r="R290" s="359">
        <f t="shared" si="53"/>
        <v>0</v>
      </c>
      <c r="S290" s="360"/>
      <c r="T290" s="361"/>
      <c r="U290" s="255">
        <f t="shared" ref="U290:U300" si="59">IF($Q$229&gt;0,4,)</f>
        <v>4</v>
      </c>
      <c r="V290" s="169"/>
      <c r="W290" s="169"/>
      <c r="X290" s="169"/>
      <c r="Y290" s="169"/>
      <c r="Z290" s="169"/>
      <c r="AA290" s="378"/>
      <c r="AB290" s="169"/>
      <c r="AC290" s="169"/>
      <c r="AD290" s="169"/>
      <c r="AE290" s="371"/>
      <c r="AF290" s="371"/>
      <c r="AG290" s="371"/>
      <c r="AH290" s="169"/>
      <c r="AI290" s="169"/>
      <c r="AJ290" s="169"/>
      <c r="AK290" s="169"/>
      <c r="AL290" s="169"/>
      <c r="AM290" s="169"/>
      <c r="AN290" s="176"/>
      <c r="AO290" s="176"/>
      <c r="AP290" s="176"/>
    </row>
    <row r="291" spans="1:42" s="253" customFormat="1" ht="21" hidden="1" customHeight="1">
      <c r="A291" s="252"/>
      <c r="B291" s="252"/>
      <c r="C291" s="252"/>
      <c r="D291" s="252"/>
      <c r="E291" s="252"/>
      <c r="F291" s="252"/>
      <c r="G291" s="252"/>
      <c r="I291" s="265">
        <f t="shared" si="55"/>
        <v>0</v>
      </c>
      <c r="J291" s="255">
        <f t="shared" si="58"/>
        <v>4</v>
      </c>
      <c r="K291" s="1144">
        <f t="shared" si="57"/>
        <v>51</v>
      </c>
      <c r="L291" s="356"/>
      <c r="M291" s="356"/>
      <c r="N291" s="357">
        <f t="shared" si="56"/>
        <v>0</v>
      </c>
      <c r="O291" s="358"/>
      <c r="P291" s="358"/>
      <c r="Q291" s="359">
        <f t="shared" si="53"/>
        <v>0</v>
      </c>
      <c r="R291" s="359">
        <f t="shared" si="53"/>
        <v>0</v>
      </c>
      <c r="S291" s="360"/>
      <c r="T291" s="361"/>
      <c r="U291" s="255">
        <f t="shared" si="59"/>
        <v>4</v>
      </c>
      <c r="V291" s="169"/>
      <c r="W291" s="169"/>
      <c r="X291" s="169"/>
      <c r="Y291" s="169"/>
      <c r="Z291" s="169"/>
      <c r="AA291" s="378"/>
      <c r="AB291" s="169"/>
      <c r="AC291" s="169"/>
      <c r="AD291" s="169"/>
      <c r="AE291" s="371"/>
      <c r="AF291" s="371"/>
      <c r="AG291" s="371"/>
      <c r="AH291" s="169"/>
      <c r="AI291" s="169"/>
      <c r="AJ291" s="169"/>
      <c r="AK291" s="169"/>
      <c r="AL291" s="169"/>
      <c r="AM291" s="169"/>
      <c r="AN291" s="176"/>
      <c r="AO291" s="176"/>
      <c r="AP291" s="176"/>
    </row>
    <row r="292" spans="1:42" s="253" customFormat="1" ht="21" hidden="1" customHeight="1">
      <c r="A292" s="252"/>
      <c r="B292" s="252"/>
      <c r="C292" s="252"/>
      <c r="D292" s="252"/>
      <c r="E292" s="252"/>
      <c r="F292" s="252"/>
      <c r="G292" s="252"/>
      <c r="I292" s="265">
        <f t="shared" si="55"/>
        <v>0</v>
      </c>
      <c r="J292" s="255">
        <f t="shared" si="58"/>
        <v>4</v>
      </c>
      <c r="K292" s="1144">
        <f t="shared" si="57"/>
        <v>52</v>
      </c>
      <c r="L292" s="356"/>
      <c r="M292" s="356"/>
      <c r="N292" s="357">
        <f t="shared" si="56"/>
        <v>0</v>
      </c>
      <c r="O292" s="358"/>
      <c r="P292" s="358"/>
      <c r="Q292" s="359">
        <f t="shared" si="53"/>
        <v>0</v>
      </c>
      <c r="R292" s="359">
        <f t="shared" si="53"/>
        <v>0</v>
      </c>
      <c r="S292" s="360"/>
      <c r="T292" s="361"/>
      <c r="U292" s="255">
        <f t="shared" si="59"/>
        <v>4</v>
      </c>
      <c r="V292" s="169"/>
      <c r="W292" s="169"/>
      <c r="X292" s="169"/>
      <c r="Y292" s="169"/>
      <c r="Z292" s="169"/>
      <c r="AA292" s="378"/>
      <c r="AB292" s="169"/>
      <c r="AC292" s="169"/>
      <c r="AD292" s="169"/>
      <c r="AE292" s="371"/>
      <c r="AF292" s="371"/>
      <c r="AG292" s="371"/>
      <c r="AH292" s="169"/>
      <c r="AI292" s="169"/>
      <c r="AJ292" s="169"/>
      <c r="AK292" s="169"/>
      <c r="AL292" s="169"/>
      <c r="AM292" s="169"/>
      <c r="AN292" s="176"/>
      <c r="AO292" s="176"/>
      <c r="AP292" s="176"/>
    </row>
    <row r="293" spans="1:42" s="253" customFormat="1" ht="21" hidden="1" customHeight="1">
      <c r="A293" s="252"/>
      <c r="B293" s="252"/>
      <c r="C293" s="252"/>
      <c r="D293" s="252"/>
      <c r="E293" s="252"/>
      <c r="F293" s="252"/>
      <c r="G293" s="252"/>
      <c r="I293" s="265">
        <f t="shared" si="55"/>
        <v>0</v>
      </c>
      <c r="J293" s="255">
        <f t="shared" si="58"/>
        <v>4</v>
      </c>
      <c r="K293" s="1144">
        <f t="shared" si="57"/>
        <v>53</v>
      </c>
      <c r="L293" s="356"/>
      <c r="M293" s="356"/>
      <c r="N293" s="357">
        <f t="shared" si="56"/>
        <v>0</v>
      </c>
      <c r="O293" s="358"/>
      <c r="P293" s="358"/>
      <c r="Q293" s="359">
        <f t="shared" si="53"/>
        <v>0</v>
      </c>
      <c r="R293" s="359">
        <f t="shared" si="53"/>
        <v>0</v>
      </c>
      <c r="S293" s="360"/>
      <c r="T293" s="361"/>
      <c r="U293" s="255">
        <f t="shared" si="59"/>
        <v>4</v>
      </c>
      <c r="V293" s="169"/>
      <c r="W293" s="169"/>
      <c r="X293" s="169"/>
      <c r="Y293" s="169"/>
      <c r="Z293" s="169"/>
      <c r="AA293" s="378"/>
      <c r="AB293" s="169"/>
      <c r="AC293" s="169"/>
      <c r="AD293" s="169"/>
      <c r="AE293" s="371"/>
      <c r="AF293" s="371"/>
      <c r="AG293" s="371"/>
      <c r="AH293" s="169"/>
      <c r="AI293" s="169"/>
      <c r="AJ293" s="169"/>
      <c r="AK293" s="169"/>
      <c r="AL293" s="169"/>
      <c r="AM293" s="169"/>
      <c r="AN293" s="176"/>
      <c r="AO293" s="176"/>
      <c r="AP293" s="176"/>
    </row>
    <row r="294" spans="1:42" s="253" customFormat="1" ht="21" hidden="1" customHeight="1">
      <c r="A294" s="252"/>
      <c r="B294" s="252"/>
      <c r="C294" s="252"/>
      <c r="D294" s="252"/>
      <c r="E294" s="252"/>
      <c r="F294" s="252"/>
      <c r="G294" s="252"/>
      <c r="I294" s="265">
        <f t="shared" si="55"/>
        <v>0</v>
      </c>
      <c r="J294" s="255">
        <f t="shared" si="58"/>
        <v>4</v>
      </c>
      <c r="K294" s="1144">
        <f t="shared" si="57"/>
        <v>54</v>
      </c>
      <c r="L294" s="356"/>
      <c r="M294" s="356"/>
      <c r="N294" s="357">
        <f t="shared" si="56"/>
        <v>0</v>
      </c>
      <c r="O294" s="358"/>
      <c r="P294" s="358"/>
      <c r="Q294" s="359">
        <f t="shared" si="53"/>
        <v>0</v>
      </c>
      <c r="R294" s="359">
        <f t="shared" si="53"/>
        <v>0</v>
      </c>
      <c r="S294" s="360"/>
      <c r="T294" s="361"/>
      <c r="U294" s="255">
        <f t="shared" si="59"/>
        <v>4</v>
      </c>
      <c r="V294" s="169"/>
      <c r="W294" s="169"/>
      <c r="X294" s="169"/>
      <c r="Y294" s="169"/>
      <c r="Z294" s="169"/>
      <c r="AA294" s="378"/>
      <c r="AB294" s="169"/>
      <c r="AC294" s="169"/>
      <c r="AD294" s="169"/>
      <c r="AE294" s="371"/>
      <c r="AF294" s="371"/>
      <c r="AG294" s="371"/>
      <c r="AH294" s="169"/>
      <c r="AI294" s="169"/>
      <c r="AJ294" s="169"/>
      <c r="AK294" s="169"/>
      <c r="AL294" s="169"/>
      <c r="AM294" s="169"/>
      <c r="AN294" s="176"/>
      <c r="AO294" s="176"/>
      <c r="AP294" s="176"/>
    </row>
    <row r="295" spans="1:42" s="253" customFormat="1" ht="21" hidden="1" customHeight="1">
      <c r="A295" s="252"/>
      <c r="B295" s="252"/>
      <c r="C295" s="252"/>
      <c r="D295" s="252"/>
      <c r="E295" s="252"/>
      <c r="F295" s="252"/>
      <c r="G295" s="252"/>
      <c r="I295" s="265">
        <f t="shared" si="55"/>
        <v>0</v>
      </c>
      <c r="J295" s="255">
        <f t="shared" si="58"/>
        <v>4</v>
      </c>
      <c r="K295" s="1144">
        <f t="shared" si="57"/>
        <v>55</v>
      </c>
      <c r="L295" s="356"/>
      <c r="M295" s="356"/>
      <c r="N295" s="357">
        <f t="shared" si="56"/>
        <v>0</v>
      </c>
      <c r="O295" s="358"/>
      <c r="P295" s="358"/>
      <c r="Q295" s="359">
        <f t="shared" si="53"/>
        <v>0</v>
      </c>
      <c r="R295" s="359">
        <f t="shared" si="53"/>
        <v>0</v>
      </c>
      <c r="S295" s="360"/>
      <c r="T295" s="361"/>
      <c r="U295" s="255">
        <f t="shared" si="59"/>
        <v>4</v>
      </c>
      <c r="V295" s="169"/>
      <c r="W295" s="169"/>
      <c r="X295" s="169"/>
      <c r="Y295" s="169"/>
      <c r="Z295" s="169"/>
      <c r="AA295" s="378"/>
      <c r="AB295" s="169"/>
      <c r="AC295" s="169"/>
      <c r="AD295" s="169"/>
      <c r="AE295" s="371"/>
      <c r="AF295" s="371"/>
      <c r="AG295" s="371"/>
      <c r="AH295" s="169"/>
      <c r="AI295" s="169"/>
      <c r="AJ295" s="169"/>
      <c r="AK295" s="169"/>
      <c r="AL295" s="169"/>
      <c r="AM295" s="169"/>
      <c r="AN295" s="176"/>
      <c r="AO295" s="176"/>
      <c r="AP295" s="176"/>
    </row>
    <row r="296" spans="1:42" s="253" customFormat="1" ht="21" hidden="1" customHeight="1">
      <c r="A296" s="252"/>
      <c r="B296" s="252"/>
      <c r="C296" s="252"/>
      <c r="D296" s="252"/>
      <c r="E296" s="252"/>
      <c r="F296" s="252"/>
      <c r="G296" s="252"/>
      <c r="I296" s="265">
        <f t="shared" si="55"/>
        <v>0</v>
      </c>
      <c r="J296" s="255">
        <f t="shared" si="58"/>
        <v>4</v>
      </c>
      <c r="K296" s="1144">
        <f t="shared" si="57"/>
        <v>56</v>
      </c>
      <c r="L296" s="356"/>
      <c r="M296" s="356"/>
      <c r="N296" s="357">
        <f t="shared" si="56"/>
        <v>0</v>
      </c>
      <c r="O296" s="358"/>
      <c r="P296" s="358"/>
      <c r="Q296" s="359">
        <f t="shared" si="53"/>
        <v>0</v>
      </c>
      <c r="R296" s="359">
        <f t="shared" si="53"/>
        <v>0</v>
      </c>
      <c r="S296" s="360"/>
      <c r="T296" s="361"/>
      <c r="U296" s="255">
        <f t="shared" si="59"/>
        <v>4</v>
      </c>
      <c r="V296" s="169"/>
      <c r="W296" s="169"/>
      <c r="X296" s="169"/>
      <c r="Y296" s="169"/>
      <c r="Z296" s="169"/>
      <c r="AA296" s="378"/>
      <c r="AB296" s="169"/>
      <c r="AC296" s="169"/>
      <c r="AD296" s="169"/>
      <c r="AE296" s="371"/>
      <c r="AF296" s="371"/>
      <c r="AG296" s="371"/>
      <c r="AH296" s="169"/>
      <c r="AI296" s="169"/>
      <c r="AJ296" s="169"/>
      <c r="AK296" s="169"/>
      <c r="AL296" s="169"/>
      <c r="AM296" s="169"/>
      <c r="AN296" s="176"/>
      <c r="AO296" s="176"/>
      <c r="AP296" s="176"/>
    </row>
    <row r="297" spans="1:42" s="253" customFormat="1" ht="21" hidden="1" customHeight="1">
      <c r="A297" s="252"/>
      <c r="B297" s="252"/>
      <c r="C297" s="252"/>
      <c r="D297" s="252"/>
      <c r="E297" s="252"/>
      <c r="F297" s="252"/>
      <c r="G297" s="252"/>
      <c r="I297" s="265">
        <f t="shared" si="55"/>
        <v>0</v>
      </c>
      <c r="J297" s="255">
        <f t="shared" si="58"/>
        <v>4</v>
      </c>
      <c r="K297" s="1144">
        <f t="shared" si="57"/>
        <v>57</v>
      </c>
      <c r="L297" s="356"/>
      <c r="M297" s="356"/>
      <c r="N297" s="357">
        <f t="shared" si="56"/>
        <v>0</v>
      </c>
      <c r="O297" s="358"/>
      <c r="P297" s="358"/>
      <c r="Q297" s="359">
        <f t="shared" si="53"/>
        <v>0</v>
      </c>
      <c r="R297" s="359">
        <f t="shared" si="53"/>
        <v>0</v>
      </c>
      <c r="S297" s="360"/>
      <c r="T297" s="361"/>
      <c r="U297" s="255">
        <f t="shared" si="59"/>
        <v>4</v>
      </c>
      <c r="V297" s="169"/>
      <c r="W297" s="169"/>
      <c r="X297" s="169"/>
      <c r="Y297" s="169"/>
      <c r="Z297" s="169"/>
      <c r="AA297" s="378"/>
      <c r="AB297" s="169"/>
      <c r="AC297" s="169"/>
      <c r="AD297" s="169"/>
      <c r="AE297" s="371"/>
      <c r="AF297" s="371"/>
      <c r="AG297" s="371"/>
      <c r="AH297" s="169"/>
      <c r="AI297" s="169"/>
      <c r="AJ297" s="169"/>
      <c r="AK297" s="169"/>
      <c r="AL297" s="169"/>
      <c r="AM297" s="169"/>
      <c r="AN297" s="176"/>
      <c r="AO297" s="176"/>
      <c r="AP297" s="176"/>
    </row>
    <row r="298" spans="1:42" s="253" customFormat="1" ht="21" hidden="1" customHeight="1">
      <c r="A298" s="252"/>
      <c r="B298" s="252"/>
      <c r="C298" s="252"/>
      <c r="D298" s="252"/>
      <c r="E298" s="252"/>
      <c r="F298" s="252"/>
      <c r="G298" s="252"/>
      <c r="I298" s="265">
        <f t="shared" si="55"/>
        <v>0</v>
      </c>
      <c r="J298" s="255">
        <f t="shared" si="58"/>
        <v>4</v>
      </c>
      <c r="K298" s="1144">
        <f t="shared" si="57"/>
        <v>58</v>
      </c>
      <c r="L298" s="356"/>
      <c r="M298" s="356"/>
      <c r="N298" s="357">
        <f t="shared" si="56"/>
        <v>0</v>
      </c>
      <c r="O298" s="358"/>
      <c r="P298" s="358"/>
      <c r="Q298" s="359">
        <f t="shared" si="53"/>
        <v>0</v>
      </c>
      <c r="R298" s="359">
        <f t="shared" si="53"/>
        <v>0</v>
      </c>
      <c r="S298" s="360"/>
      <c r="T298" s="361"/>
      <c r="U298" s="255">
        <f t="shared" si="59"/>
        <v>4</v>
      </c>
      <c r="V298" s="169"/>
      <c r="W298" s="169"/>
      <c r="X298" s="169"/>
      <c r="Y298" s="169"/>
      <c r="Z298" s="169"/>
      <c r="AA298" s="378"/>
      <c r="AB298" s="169"/>
      <c r="AC298" s="169"/>
      <c r="AD298" s="169"/>
      <c r="AE298" s="371"/>
      <c r="AF298" s="371"/>
      <c r="AG298" s="371"/>
      <c r="AH298" s="169"/>
      <c r="AI298" s="169"/>
      <c r="AJ298" s="169"/>
      <c r="AK298" s="169"/>
      <c r="AL298" s="169"/>
      <c r="AM298" s="169"/>
      <c r="AN298" s="176"/>
      <c r="AO298" s="176"/>
      <c r="AP298" s="176"/>
    </row>
    <row r="299" spans="1:42" s="253" customFormat="1" ht="21" hidden="1" customHeight="1">
      <c r="A299" s="252"/>
      <c r="B299" s="252"/>
      <c r="C299" s="252"/>
      <c r="D299" s="252"/>
      <c r="E299" s="252"/>
      <c r="F299" s="252"/>
      <c r="G299" s="252"/>
      <c r="I299" s="265">
        <f t="shared" si="55"/>
        <v>0</v>
      </c>
      <c r="J299" s="255">
        <f t="shared" si="58"/>
        <v>4</v>
      </c>
      <c r="K299" s="1144">
        <f t="shared" si="57"/>
        <v>59</v>
      </c>
      <c r="L299" s="356"/>
      <c r="M299" s="356"/>
      <c r="N299" s="357">
        <f t="shared" si="56"/>
        <v>0</v>
      </c>
      <c r="O299" s="358"/>
      <c r="P299" s="358"/>
      <c r="Q299" s="359">
        <f t="shared" si="53"/>
        <v>0</v>
      </c>
      <c r="R299" s="359">
        <f t="shared" si="53"/>
        <v>0</v>
      </c>
      <c r="S299" s="360"/>
      <c r="T299" s="361"/>
      <c r="U299" s="255">
        <f t="shared" si="59"/>
        <v>4</v>
      </c>
      <c r="V299" s="169"/>
      <c r="W299" s="169"/>
      <c r="X299" s="169"/>
      <c r="Y299" s="169"/>
      <c r="Z299" s="169"/>
      <c r="AA299" s="378"/>
      <c r="AB299" s="169"/>
      <c r="AC299" s="169"/>
      <c r="AD299" s="169"/>
      <c r="AE299" s="371"/>
      <c r="AF299" s="371"/>
      <c r="AG299" s="371"/>
      <c r="AH299" s="169"/>
      <c r="AI299" s="169"/>
      <c r="AJ299" s="169"/>
      <c r="AK299" s="169"/>
      <c r="AL299" s="169"/>
      <c r="AM299" s="169"/>
      <c r="AN299" s="176"/>
      <c r="AO299" s="176"/>
      <c r="AP299" s="176"/>
    </row>
    <row r="300" spans="1:42" s="253" customFormat="1" ht="21" hidden="1" customHeight="1" thickBot="1">
      <c r="A300" s="252"/>
      <c r="B300" s="252"/>
      <c r="C300" s="252"/>
      <c r="D300" s="252"/>
      <c r="E300" s="252"/>
      <c r="F300" s="252"/>
      <c r="G300" s="252"/>
      <c r="I300" s="265">
        <f t="shared" si="55"/>
        <v>0</v>
      </c>
      <c r="J300" s="255">
        <f t="shared" si="58"/>
        <v>4</v>
      </c>
      <c r="K300" s="379">
        <f t="shared" si="57"/>
        <v>60</v>
      </c>
      <c r="L300" s="356"/>
      <c r="M300" s="356"/>
      <c r="N300" s="380">
        <f t="shared" si="56"/>
        <v>0</v>
      </c>
      <c r="O300" s="381"/>
      <c r="P300" s="381"/>
      <c r="Q300" s="382">
        <f t="shared" si="53"/>
        <v>0</v>
      </c>
      <c r="R300" s="382">
        <f t="shared" si="53"/>
        <v>0</v>
      </c>
      <c r="S300" s="383"/>
      <c r="T300" s="384"/>
      <c r="U300" s="255">
        <f t="shared" si="59"/>
        <v>4</v>
      </c>
      <c r="V300" s="169"/>
      <c r="W300" s="169"/>
      <c r="X300" s="169"/>
      <c r="Y300" s="169"/>
      <c r="Z300" s="169"/>
      <c r="AA300" s="378"/>
      <c r="AB300" s="169"/>
      <c r="AC300" s="169"/>
      <c r="AD300" s="169"/>
      <c r="AE300" s="371"/>
      <c r="AF300" s="371"/>
      <c r="AG300" s="371"/>
      <c r="AH300" s="169"/>
      <c r="AI300" s="169"/>
      <c r="AJ300" s="169"/>
      <c r="AK300" s="169"/>
      <c r="AL300" s="169"/>
      <c r="AM300" s="169"/>
      <c r="AN300" s="176"/>
      <c r="AO300" s="176"/>
      <c r="AP300" s="176"/>
    </row>
    <row r="301" spans="1:42" ht="30" customHeight="1" thickBot="1">
      <c r="I301" s="952">
        <f t="shared" ref="I301:I311" si="60">IF(Q$304&gt;0,1,0)</f>
        <v>1</v>
      </c>
      <c r="J301" s="941">
        <f>IF($Q$304&gt;0,5,)</f>
        <v>5</v>
      </c>
      <c r="K301" s="2477" t="s">
        <v>891</v>
      </c>
      <c r="L301" s="2477"/>
      <c r="M301" s="2477"/>
      <c r="N301" s="2477"/>
      <c r="O301" s="2477"/>
      <c r="P301" s="2477"/>
      <c r="Q301" s="2477"/>
      <c r="R301" s="2477"/>
      <c r="S301" s="2477"/>
      <c r="T301" s="2477"/>
      <c r="U301" s="941">
        <f>IF($Q$304&gt;0,5,)</f>
        <v>5</v>
      </c>
      <c r="V301" s="1074" t="s">
        <v>833</v>
      </c>
      <c r="AF301" s="947" t="s">
        <v>834</v>
      </c>
      <c r="AG301" s="948"/>
      <c r="AH301" s="948"/>
      <c r="AI301" s="948"/>
      <c r="AJ301" s="949"/>
      <c r="AN301" s="950"/>
      <c r="AO301" s="819"/>
      <c r="AP301" s="950"/>
    </row>
    <row r="302" spans="1:42" ht="21" customHeight="1" thickBot="1">
      <c r="I302" s="952">
        <f t="shared" si="60"/>
        <v>1</v>
      </c>
      <c r="J302" s="941">
        <f t="shared" ref="J302:J375" si="61">IF($Q$304&gt;0,5,)</f>
        <v>5</v>
      </c>
      <c r="K302" s="2478" t="s">
        <v>578</v>
      </c>
      <c r="L302" s="2478"/>
      <c r="M302" s="2478"/>
      <c r="N302" s="2478"/>
      <c r="O302" s="2478"/>
      <c r="P302" s="2478"/>
      <c r="Q302" s="2478"/>
      <c r="R302" s="2478"/>
      <c r="S302" s="2478"/>
      <c r="T302" s="2478"/>
      <c r="U302" s="941">
        <f t="shared" ref="U302:U375" si="62">IF($Q$304&gt;0,5,)</f>
        <v>5</v>
      </c>
      <c r="V302" s="1075" t="s">
        <v>861</v>
      </c>
      <c r="W302" s="1076">
        <v>200</v>
      </c>
      <c r="X302" s="955"/>
      <c r="Y302" s="955" t="s">
        <v>2450</v>
      </c>
      <c r="Z302" s="1785">
        <v>0</v>
      </c>
      <c r="AA302" s="957"/>
      <c r="AB302" s="956"/>
      <c r="AC302" s="958"/>
      <c r="AD302" s="959"/>
      <c r="AE302" s="565"/>
      <c r="AF302" s="960" t="s">
        <v>862</v>
      </c>
      <c r="AG302" s="961" t="s">
        <v>863</v>
      </c>
      <c r="AH302" s="961" t="s">
        <v>864</v>
      </c>
      <c r="AI302" s="962" t="s">
        <v>865</v>
      </c>
      <c r="AJ302" s="949"/>
      <c r="AN302" s="950"/>
      <c r="AO302" s="819"/>
      <c r="AP302" s="963"/>
    </row>
    <row r="303" spans="1:42" ht="21" customHeight="1">
      <c r="I303" s="952">
        <f t="shared" si="60"/>
        <v>1</v>
      </c>
      <c r="J303" s="941">
        <f t="shared" si="61"/>
        <v>5</v>
      </c>
      <c r="K303" s="1149" t="s">
        <v>564</v>
      </c>
      <c r="L303" s="965" t="s">
        <v>565</v>
      </c>
      <c r="M303" s="1151" t="s">
        <v>1653</v>
      </c>
      <c r="N303" s="965" t="s">
        <v>940</v>
      </c>
      <c r="O303" s="1151" t="s">
        <v>859</v>
      </c>
      <c r="P303" s="965" t="s">
        <v>566</v>
      </c>
      <c r="Q303" s="965" t="s">
        <v>575</v>
      </c>
      <c r="R303" s="965" t="s">
        <v>570</v>
      </c>
      <c r="S303" s="965" t="s">
        <v>576</v>
      </c>
      <c r="T303" s="967" t="s">
        <v>577</v>
      </c>
      <c r="U303" s="941">
        <f t="shared" si="62"/>
        <v>5</v>
      </c>
      <c r="V303" s="1077" t="s">
        <v>866</v>
      </c>
      <c r="W303" s="1779">
        <v>537</v>
      </c>
      <c r="X303" s="970"/>
      <c r="Y303" s="970"/>
      <c r="Z303" s="971"/>
      <c r="AA303" s="972"/>
      <c r="AB303" s="971"/>
      <c r="AC303" s="973"/>
      <c r="AD303" s="974"/>
      <c r="AE303" s="565"/>
      <c r="AF303" s="975" t="s">
        <v>867</v>
      </c>
      <c r="AG303" s="976" t="s">
        <v>868</v>
      </c>
      <c r="AH303" s="976" t="s">
        <v>869</v>
      </c>
      <c r="AI303" s="977" t="s">
        <v>870</v>
      </c>
      <c r="AJ303" s="949"/>
      <c r="AN303" s="950"/>
      <c r="AO303" s="950"/>
      <c r="AP303" s="963"/>
    </row>
    <row r="304" spans="1:42" ht="21" customHeight="1" thickBot="1">
      <c r="I304" s="952">
        <f t="shared" si="60"/>
        <v>1</v>
      </c>
      <c r="J304" s="941">
        <f t="shared" si="61"/>
        <v>5</v>
      </c>
      <c r="K304" s="1638" t="str">
        <f>V307</f>
        <v>66-0</v>
      </c>
      <c r="L304" s="983" t="str">
        <f>W307</f>
        <v>14-2</v>
      </c>
      <c r="M304" s="983" t="str">
        <f>X307</f>
        <v>단양</v>
      </c>
      <c r="N304" s="983" t="str">
        <f>Y307</f>
        <v>영춘</v>
      </c>
      <c r="O304" s="983" t="str">
        <f>Z307</f>
        <v>상</v>
      </c>
      <c r="P304" s="980" t="str">
        <f>IF(COUNTA(Y309:Y316)&gt;1,CONCATENATE(V309,"번지 외 ",COUNTA(Y309:Y316)-1,"필지"),CONCATENATE(V309,"번지"))</f>
        <v>산40-1번지</v>
      </c>
      <c r="Q304" s="981">
        <f>+Y317</f>
        <v>4.7</v>
      </c>
      <c r="R304" s="982" t="s">
        <v>616</v>
      </c>
      <c r="S304" s="983">
        <f>COUNT(L312:L324)</f>
        <v>3</v>
      </c>
      <c r="T304" s="984">
        <f>200*S304</f>
        <v>600</v>
      </c>
      <c r="U304" s="941">
        <f t="shared" si="62"/>
        <v>5</v>
      </c>
      <c r="V304" s="1077" t="s">
        <v>871</v>
      </c>
      <c r="W304" s="1779">
        <v>603</v>
      </c>
      <c r="X304" s="970"/>
      <c r="Y304" s="970"/>
      <c r="Z304" s="971"/>
      <c r="AA304" s="972"/>
      <c r="AB304" s="971"/>
      <c r="AC304" s="973"/>
      <c r="AD304" s="974"/>
      <c r="AE304" s="565"/>
      <c r="AF304" s="975" t="s">
        <v>872</v>
      </c>
      <c r="AG304" s="976" t="s">
        <v>873</v>
      </c>
      <c r="AH304" s="985" t="s">
        <v>874</v>
      </c>
      <c r="AI304" s="977" t="s">
        <v>875</v>
      </c>
      <c r="AJ304" s="949"/>
      <c r="AN304" s="950"/>
      <c r="AO304" s="950"/>
      <c r="AP304" s="963"/>
    </row>
    <row r="305" spans="1:44" ht="21" customHeight="1" thickBot="1">
      <c r="I305" s="952">
        <f t="shared" si="60"/>
        <v>1</v>
      </c>
      <c r="J305" s="941">
        <f t="shared" si="61"/>
        <v>5</v>
      </c>
      <c r="K305" s="1149" t="s">
        <v>568</v>
      </c>
      <c r="L305" s="965" t="s">
        <v>569</v>
      </c>
      <c r="M305" s="965" t="s">
        <v>562</v>
      </c>
      <c r="N305" s="965" t="s">
        <v>567</v>
      </c>
      <c r="O305" s="965" t="s">
        <v>571</v>
      </c>
      <c r="P305" s="1148" t="s">
        <v>572</v>
      </c>
      <c r="Q305" s="1148" t="s">
        <v>573</v>
      </c>
      <c r="R305" s="987" t="s">
        <v>574</v>
      </c>
      <c r="S305" s="988" t="s">
        <v>972</v>
      </c>
      <c r="T305" s="967" t="s">
        <v>563</v>
      </c>
      <c r="U305" s="941">
        <f t="shared" si="62"/>
        <v>5</v>
      </c>
      <c r="V305" s="1078" t="s">
        <v>876</v>
      </c>
      <c r="W305" s="990">
        <v>19.899999999999999</v>
      </c>
      <c r="X305" s="1079"/>
      <c r="Y305" s="1079"/>
      <c r="Z305" s="1080"/>
      <c r="AA305" s="1081"/>
      <c r="AB305" s="1080"/>
      <c r="AC305" s="1082"/>
      <c r="AD305" s="1083"/>
      <c r="AE305" s="565"/>
      <c r="AF305" s="975" t="s">
        <v>877</v>
      </c>
      <c r="AG305" s="996" t="s">
        <v>878</v>
      </c>
      <c r="AH305" s="997" t="s">
        <v>879</v>
      </c>
      <c r="AI305" s="977" t="s">
        <v>880</v>
      </c>
      <c r="AJ305" s="949"/>
      <c r="AN305" s="950"/>
      <c r="AO305" s="950"/>
      <c r="AP305" s="963"/>
    </row>
    <row r="306" spans="1:44" ht="21" customHeight="1" thickBot="1">
      <c r="I306" s="952">
        <f t="shared" si="60"/>
        <v>1</v>
      </c>
      <c r="J306" s="941">
        <f t="shared" si="61"/>
        <v>5</v>
      </c>
      <c r="K306" s="998" t="str">
        <f>Z309</f>
        <v>낙엽송</v>
      </c>
      <c r="L306" s="999" t="str">
        <f>AA309</f>
        <v>(용)2-0</v>
      </c>
      <c r="M306" s="1000">
        <f>AC309</f>
        <v>2023</v>
      </c>
      <c r="N306" s="1001">
        <f>AB318</f>
        <v>3000</v>
      </c>
      <c r="O306" s="1002">
        <f>IF((Q310+R310)&gt;0,ROUND((Q310/(Q310+R310)),4),0)</f>
        <v>0.52569999999999995</v>
      </c>
      <c r="P306" s="1003" t="str">
        <f>IF(W305&lt;=15,AI303,IF(W305&gt;30,AI305,AI304))</f>
        <v>중 (15˚ ~ 30˚)</v>
      </c>
      <c r="Q306" s="1004" t="str">
        <f>AF311</f>
        <v>개소당3ha이상</v>
      </c>
      <c r="R306" s="1005" t="s">
        <v>1150</v>
      </c>
      <c r="S306" s="1006">
        <f>W305</f>
        <v>19.899999999999999</v>
      </c>
      <c r="T306" s="1007">
        <f>ROUND(N306/10000*N312,0)</f>
        <v>60</v>
      </c>
      <c r="U306" s="941">
        <f t="shared" si="62"/>
        <v>5</v>
      </c>
      <c r="V306" s="1084">
        <v>0</v>
      </c>
      <c r="W306" s="1084"/>
      <c r="X306" s="1084"/>
      <c r="Y306" s="1084"/>
      <c r="Z306" s="1084"/>
      <c r="AA306" s="1085"/>
      <c r="AB306" s="1084"/>
      <c r="AC306" s="1084"/>
      <c r="AD306" s="1084"/>
      <c r="AE306" s="565"/>
      <c r="AF306" s="975" t="s">
        <v>881</v>
      </c>
      <c r="AG306" s="976"/>
      <c r="AH306" s="1008"/>
      <c r="AI306" s="977"/>
      <c r="AJ306" s="949"/>
      <c r="AN306" s="950"/>
      <c r="AO306" s="950"/>
      <c r="AP306" s="963"/>
    </row>
    <row r="307" spans="1:44" ht="21" customHeight="1" thickBot="1">
      <c r="I307" s="952">
        <f t="shared" si="60"/>
        <v>1</v>
      </c>
      <c r="J307" s="941">
        <f t="shared" si="61"/>
        <v>5</v>
      </c>
      <c r="K307" s="2479" t="s">
        <v>941</v>
      </c>
      <c r="L307" s="2479"/>
      <c r="M307" s="2479"/>
      <c r="N307" s="2479"/>
      <c r="O307" s="2479"/>
      <c r="P307" s="2479"/>
      <c r="Q307" s="2479"/>
      <c r="R307" s="2479"/>
      <c r="S307" s="2479"/>
      <c r="T307" s="2479"/>
      <c r="U307" s="941">
        <f t="shared" si="62"/>
        <v>5</v>
      </c>
      <c r="V307" s="1009" t="s">
        <v>2461</v>
      </c>
      <c r="W307" s="1795" t="s">
        <v>2495</v>
      </c>
      <c r="X307" s="1009" t="s">
        <v>2442</v>
      </c>
      <c r="Y307" s="1009" t="s">
        <v>2462</v>
      </c>
      <c r="Z307" s="1010" t="s">
        <v>2493</v>
      </c>
      <c r="AE307" s="565"/>
      <c r="AF307" s="975"/>
      <c r="AG307" s="976"/>
      <c r="AH307" s="1008"/>
      <c r="AI307" s="977"/>
      <c r="AJ307" s="949"/>
      <c r="AN307" s="950"/>
      <c r="AO307" s="950"/>
      <c r="AP307" s="963"/>
    </row>
    <row r="308" spans="1:44" ht="21" customHeight="1" thickBot="1">
      <c r="I308" s="952">
        <f t="shared" si="60"/>
        <v>1</v>
      </c>
      <c r="J308" s="941">
        <f t="shared" si="61"/>
        <v>5</v>
      </c>
      <c r="K308" s="2480" t="s">
        <v>942</v>
      </c>
      <c r="L308" s="2482" t="s">
        <v>943</v>
      </c>
      <c r="M308" s="2484" t="s">
        <v>944</v>
      </c>
      <c r="N308" s="2484" t="s">
        <v>945</v>
      </c>
      <c r="O308" s="2476" t="s">
        <v>946</v>
      </c>
      <c r="P308" s="2476"/>
      <c r="Q308" s="2476" t="s">
        <v>947</v>
      </c>
      <c r="R308" s="2476"/>
      <c r="S308" s="2472" t="s">
        <v>1162</v>
      </c>
      <c r="T308" s="2473"/>
      <c r="U308" s="941">
        <f t="shared" si="62"/>
        <v>5</v>
      </c>
      <c r="V308" s="1075" t="s">
        <v>2383</v>
      </c>
      <c r="W308" s="1086" t="s">
        <v>2384</v>
      </c>
      <c r="X308" s="1086" t="s">
        <v>2385</v>
      </c>
      <c r="Y308" s="1086" t="s">
        <v>2386</v>
      </c>
      <c r="Z308" s="1086" t="s">
        <v>2387</v>
      </c>
      <c r="AA308" s="1087" t="s">
        <v>2388</v>
      </c>
      <c r="AB308" s="1086" t="s">
        <v>2389</v>
      </c>
      <c r="AC308" s="1088" t="s">
        <v>2390</v>
      </c>
      <c r="AD308" s="1089" t="s">
        <v>1147</v>
      </c>
      <c r="AE308" s="565"/>
      <c r="AF308" s="1016"/>
      <c r="AG308" s="1017"/>
      <c r="AH308" s="1018"/>
      <c r="AI308" s="1019"/>
      <c r="AJ308" s="1020"/>
      <c r="AN308" s="1020"/>
      <c r="AO308" s="950"/>
      <c r="AP308" s="963"/>
    </row>
    <row r="309" spans="1:44" ht="21" customHeight="1" thickBot="1">
      <c r="I309" s="952">
        <f t="shared" si="60"/>
        <v>1</v>
      </c>
      <c r="J309" s="941">
        <f t="shared" si="61"/>
        <v>5</v>
      </c>
      <c r="K309" s="2481"/>
      <c r="L309" s="2483"/>
      <c r="M309" s="2485"/>
      <c r="N309" s="2485"/>
      <c r="O309" s="1152" t="s">
        <v>786</v>
      </c>
      <c r="P309" s="1022" t="s">
        <v>787</v>
      </c>
      <c r="Q309" s="1022" t="s">
        <v>786</v>
      </c>
      <c r="R309" s="1023" t="s">
        <v>787</v>
      </c>
      <c r="S309" s="2474"/>
      <c r="T309" s="2475"/>
      <c r="U309" s="941">
        <f t="shared" si="62"/>
        <v>5</v>
      </c>
      <c r="V309" s="1036" t="s">
        <v>2494</v>
      </c>
      <c r="W309" s="1691">
        <v>486.21</v>
      </c>
      <c r="X309" s="1691">
        <v>4.7</v>
      </c>
      <c r="Y309" s="1691">
        <v>4.7</v>
      </c>
      <c r="Z309" s="1691" t="s">
        <v>2438</v>
      </c>
      <c r="AA309" s="1692" t="s">
        <v>2391</v>
      </c>
      <c r="AB309" s="1691">
        <v>3000</v>
      </c>
      <c r="AC309" s="1778">
        <v>2023</v>
      </c>
      <c r="AD309" s="1028" t="s">
        <v>2437</v>
      </c>
      <c r="AE309" s="565"/>
      <c r="AF309" s="948"/>
      <c r="AG309" s="948"/>
      <c r="AH309" s="948"/>
      <c r="AI309" s="1029"/>
      <c r="AJ309" s="1020"/>
      <c r="AN309" s="1020"/>
      <c r="AO309" s="950"/>
      <c r="AP309" s="963"/>
    </row>
    <row r="310" spans="1:44" ht="21" customHeight="1">
      <c r="I310" s="952">
        <f t="shared" si="60"/>
        <v>1</v>
      </c>
      <c r="J310" s="941">
        <f t="shared" si="61"/>
        <v>5</v>
      </c>
      <c r="K310" s="1150" t="s">
        <v>953</v>
      </c>
      <c r="L310" s="1031"/>
      <c r="M310" s="1031"/>
      <c r="N310" s="1032">
        <f>N311/S304</f>
        <v>200</v>
      </c>
      <c r="O310" s="1033">
        <f>ROUND(O311/S304,1)</f>
        <v>30.7</v>
      </c>
      <c r="P310" s="1033">
        <f>ROUND(P311/S304,1)</f>
        <v>27.7</v>
      </c>
      <c r="Q310" s="1032">
        <f>ROUND(Q311/S304,0)</f>
        <v>1533</v>
      </c>
      <c r="R310" s="1032">
        <f>ROUND(R311/S304,0)</f>
        <v>1383</v>
      </c>
      <c r="S310" s="1034"/>
      <c r="T310" s="1035"/>
      <c r="U310" s="941">
        <f t="shared" si="62"/>
        <v>5</v>
      </c>
      <c r="V310" s="1036"/>
      <c r="W310" s="1767"/>
      <c r="X310" s="1767"/>
      <c r="Y310" s="1767"/>
      <c r="Z310" s="1691"/>
      <c r="AA310" s="1692"/>
      <c r="AB310" s="1691"/>
      <c r="AC310" s="1778"/>
      <c r="AD310" s="1028"/>
      <c r="AE310" s="565"/>
      <c r="AF310" s="960" t="s">
        <v>882</v>
      </c>
      <c r="AG310" s="961" t="s">
        <v>561</v>
      </c>
      <c r="AH310" s="1012" t="s">
        <v>884</v>
      </c>
      <c r="AI310" s="1038"/>
      <c r="AJ310" s="949"/>
      <c r="AN310" s="950"/>
      <c r="AO310" s="565"/>
      <c r="AP310" s="963"/>
    </row>
    <row r="311" spans="1:44" ht="21" customHeight="1">
      <c r="I311" s="952">
        <f t="shared" si="60"/>
        <v>1</v>
      </c>
      <c r="J311" s="941">
        <f t="shared" si="61"/>
        <v>5</v>
      </c>
      <c r="K311" s="1150" t="s">
        <v>832</v>
      </c>
      <c r="L311" s="1031"/>
      <c r="M311" s="1031"/>
      <c r="N311" s="1039">
        <f>SUM(N312:N375)</f>
        <v>600</v>
      </c>
      <c r="O311" s="1039">
        <f>SUM(O312:O375)</f>
        <v>92</v>
      </c>
      <c r="P311" s="1039">
        <f>SUM(P312:P375)</f>
        <v>83</v>
      </c>
      <c r="Q311" s="1039">
        <f>SUM(Q312:Q375)</f>
        <v>4600</v>
      </c>
      <c r="R311" s="1039">
        <f>SUM(R312:R375)</f>
        <v>4150</v>
      </c>
      <c r="S311" s="1040"/>
      <c r="T311" s="1041"/>
      <c r="U311" s="941">
        <f t="shared" si="62"/>
        <v>5</v>
      </c>
      <c r="V311" s="1036"/>
      <c r="W311" s="1025"/>
      <c r="X311" s="1025"/>
      <c r="Y311" s="1025"/>
      <c r="Z311" s="1025"/>
      <c r="AA311" s="1026"/>
      <c r="AB311" s="1025"/>
      <c r="AC311" s="1027"/>
      <c r="AD311" s="1028"/>
      <c r="AE311" s="565"/>
      <c r="AF311" s="975" t="s">
        <v>2414</v>
      </c>
      <c r="AG311" s="976" t="s">
        <v>1151</v>
      </c>
      <c r="AH311" s="1042">
        <v>0</v>
      </c>
      <c r="AI311" s="1043"/>
      <c r="AJ311" s="949"/>
      <c r="AN311" s="950"/>
      <c r="AO311" s="565"/>
      <c r="AP311" s="963"/>
    </row>
    <row r="312" spans="1:44" ht="21" customHeight="1">
      <c r="I312" s="952">
        <f>IF((O$312+P$312)&gt;0,1,0)</f>
        <v>1</v>
      </c>
      <c r="J312" s="941">
        <f t="shared" si="61"/>
        <v>5</v>
      </c>
      <c r="K312" s="1150">
        <v>1</v>
      </c>
      <c r="L312" s="1694">
        <v>330854</v>
      </c>
      <c r="M312" s="1694">
        <v>499895</v>
      </c>
      <c r="N312" s="1695">
        <f>IF(O312+P312&gt;0,$W$152,)</f>
        <v>200</v>
      </c>
      <c r="O312" s="1780">
        <v>37</v>
      </c>
      <c r="P312" s="1780">
        <v>22</v>
      </c>
      <c r="Q312" s="1054">
        <f t="shared" ref="Q312:R325" si="63">ROUND(O312*50,0)</f>
        <v>1850</v>
      </c>
      <c r="R312" s="1054">
        <f t="shared" si="63"/>
        <v>1100</v>
      </c>
      <c r="S312" s="1047"/>
      <c r="T312" s="1048"/>
      <c r="U312" s="941">
        <f t="shared" si="62"/>
        <v>5</v>
      </c>
      <c r="V312" s="1036"/>
      <c r="W312" s="1025"/>
      <c r="X312" s="1025"/>
      <c r="Y312" s="1025"/>
      <c r="Z312" s="1025"/>
      <c r="AA312" s="1026"/>
      <c r="AB312" s="1025"/>
      <c r="AC312" s="1027"/>
      <c r="AD312" s="1028"/>
      <c r="AE312" s="565"/>
      <c r="AF312" s="975" t="s">
        <v>2412</v>
      </c>
      <c r="AG312" s="976" t="s">
        <v>887</v>
      </c>
      <c r="AH312" s="1049">
        <v>0.05</v>
      </c>
      <c r="AI312" s="1043"/>
      <c r="AJ312" s="949"/>
      <c r="AN312" s="950"/>
      <c r="AO312" s="565"/>
      <c r="AP312" s="963"/>
    </row>
    <row r="313" spans="1:44" ht="21" customHeight="1">
      <c r="I313" s="952">
        <f t="shared" ref="I313:I325" si="64">IF((O$312+P$312)&gt;0,1,0)</f>
        <v>1</v>
      </c>
      <c r="J313" s="941">
        <f t="shared" si="61"/>
        <v>5</v>
      </c>
      <c r="K313" s="1150">
        <f t="shared" ref="K313:K325" si="65">+K312+1</f>
        <v>2</v>
      </c>
      <c r="L313" s="1694">
        <v>330734</v>
      </c>
      <c r="M313" s="1694">
        <v>499866</v>
      </c>
      <c r="N313" s="1695">
        <f t="shared" ref="N313" si="66">IF(O313+P313&gt;0,$W$77,)</f>
        <v>200</v>
      </c>
      <c r="O313" s="1696">
        <v>21</v>
      </c>
      <c r="P313" s="1696">
        <v>35</v>
      </c>
      <c r="Q313" s="1054">
        <f t="shared" si="63"/>
        <v>1050</v>
      </c>
      <c r="R313" s="1054">
        <f t="shared" si="63"/>
        <v>1750</v>
      </c>
      <c r="S313" s="1047"/>
      <c r="T313" s="1048"/>
      <c r="U313" s="941">
        <f t="shared" si="62"/>
        <v>5</v>
      </c>
      <c r="V313" s="1036"/>
      <c r="W313" s="1037"/>
      <c r="X313" s="1037"/>
      <c r="Y313" s="1037"/>
      <c r="Z313" s="1025"/>
      <c r="AA313" s="1026"/>
      <c r="AB313" s="1025"/>
      <c r="AC313" s="1027"/>
      <c r="AD313" s="1028"/>
      <c r="AE313" s="565"/>
      <c r="AF313" s="975" t="s">
        <v>2413</v>
      </c>
      <c r="AG313" s="976" t="s">
        <v>1150</v>
      </c>
      <c r="AH313" s="1049">
        <v>0.1</v>
      </c>
      <c r="AI313" s="1050"/>
      <c r="AJ313" s="949"/>
      <c r="AN313" s="950"/>
      <c r="AO313" s="565"/>
      <c r="AP313" s="963"/>
    </row>
    <row r="314" spans="1:44" ht="21" customHeight="1">
      <c r="I314" s="952">
        <f t="shared" si="64"/>
        <v>1</v>
      </c>
      <c r="J314" s="941">
        <f t="shared" si="61"/>
        <v>5</v>
      </c>
      <c r="K314" s="1150">
        <f t="shared" si="65"/>
        <v>3</v>
      </c>
      <c r="L314" s="1044">
        <v>330749</v>
      </c>
      <c r="M314" s="1044">
        <v>499707</v>
      </c>
      <c r="N314" s="1052">
        <f t="shared" ref="N314:N375" si="67">IF(O314+P314&gt;0,$W$302,)</f>
        <v>200</v>
      </c>
      <c r="O314" s="1053">
        <v>34</v>
      </c>
      <c r="P314" s="1053">
        <v>26</v>
      </c>
      <c r="Q314" s="1054">
        <f t="shared" si="63"/>
        <v>1700</v>
      </c>
      <c r="R314" s="1054">
        <f t="shared" si="63"/>
        <v>1300</v>
      </c>
      <c r="S314" s="1047"/>
      <c r="T314" s="1048"/>
      <c r="U314" s="941">
        <f t="shared" si="62"/>
        <v>5</v>
      </c>
      <c r="V314" s="1036"/>
      <c r="W314" s="1037"/>
      <c r="X314" s="1037"/>
      <c r="Y314" s="1037"/>
      <c r="Z314" s="1025"/>
      <c r="AA314" s="1026"/>
      <c r="AB314" s="1025"/>
      <c r="AC314" s="1027"/>
      <c r="AD314" s="1028"/>
      <c r="AE314" s="565"/>
      <c r="AF314" s="975"/>
      <c r="AG314" s="976"/>
      <c r="AH314" s="1051"/>
      <c r="AI314" s="977"/>
      <c r="AJ314" s="1020"/>
      <c r="AN314" s="1020"/>
      <c r="AO314" s="565"/>
      <c r="AP314" s="963"/>
      <c r="AQ314" s="819"/>
    </row>
    <row r="315" spans="1:44" ht="21" customHeight="1" thickBot="1">
      <c r="I315" s="952">
        <f t="shared" si="64"/>
        <v>1</v>
      </c>
      <c r="J315" s="941">
        <f t="shared" si="61"/>
        <v>5</v>
      </c>
      <c r="K315" s="1150">
        <f t="shared" si="65"/>
        <v>4</v>
      </c>
      <c r="L315" s="1044"/>
      <c r="M315" s="1044"/>
      <c r="N315" s="1052">
        <f t="shared" si="67"/>
        <v>0</v>
      </c>
      <c r="O315" s="1053"/>
      <c r="P315" s="1053"/>
      <c r="Q315" s="1054">
        <f t="shared" si="63"/>
        <v>0</v>
      </c>
      <c r="R315" s="1054">
        <f t="shared" si="63"/>
        <v>0</v>
      </c>
      <c r="S315" s="1047"/>
      <c r="T315" s="1048"/>
      <c r="U315" s="941">
        <f t="shared" si="62"/>
        <v>5</v>
      </c>
      <c r="V315" s="1036"/>
      <c r="W315" s="1037"/>
      <c r="X315" s="1037"/>
      <c r="Y315" s="1037"/>
      <c r="Z315" s="1025"/>
      <c r="AA315" s="1026"/>
      <c r="AB315" s="1025"/>
      <c r="AC315" s="1027"/>
      <c r="AD315" s="1028"/>
      <c r="AE315" s="565"/>
      <c r="AF315" s="1016"/>
      <c r="AG315" s="1055"/>
      <c r="AH315" s="1017"/>
      <c r="AI315" s="1019"/>
      <c r="AJ315" s="1020"/>
      <c r="AN315" s="1020"/>
      <c r="AO315" s="565"/>
      <c r="AP315" s="963"/>
    </row>
    <row r="316" spans="1:44" ht="21" customHeight="1">
      <c r="I316" s="952">
        <f t="shared" si="64"/>
        <v>1</v>
      </c>
      <c r="J316" s="941">
        <f t="shared" si="61"/>
        <v>5</v>
      </c>
      <c r="K316" s="1150">
        <f t="shared" si="65"/>
        <v>5</v>
      </c>
      <c r="L316" s="1044"/>
      <c r="M316" s="1044"/>
      <c r="N316" s="1052">
        <f t="shared" si="67"/>
        <v>0</v>
      </c>
      <c r="O316" s="1053"/>
      <c r="P316" s="1053"/>
      <c r="Q316" s="1054">
        <f t="shared" si="63"/>
        <v>0</v>
      </c>
      <c r="R316" s="1054">
        <f t="shared" si="63"/>
        <v>0</v>
      </c>
      <c r="S316" s="1047"/>
      <c r="T316" s="1048"/>
      <c r="U316" s="941">
        <f t="shared" si="62"/>
        <v>5</v>
      </c>
      <c r="V316" s="1036"/>
      <c r="W316" s="1037"/>
      <c r="X316" s="1037"/>
      <c r="Y316" s="1037"/>
      <c r="Z316" s="1025"/>
      <c r="AA316" s="1026"/>
      <c r="AB316" s="1025"/>
      <c r="AC316" s="1027"/>
      <c r="AD316" s="1028"/>
      <c r="AE316" s="819"/>
      <c r="AF316" s="963"/>
      <c r="AG316" s="963"/>
      <c r="AH316" s="963"/>
      <c r="AI316" s="963"/>
      <c r="AJ316" s="963"/>
      <c r="AK316" s="819"/>
      <c r="AL316" s="819"/>
      <c r="AM316" s="819"/>
      <c r="AN316" s="963"/>
      <c r="AO316" s="565"/>
      <c r="AP316" s="963"/>
      <c r="AR316" s="819"/>
    </row>
    <row r="317" spans="1:44" ht="21" customHeight="1">
      <c r="I317" s="952">
        <f t="shared" si="64"/>
        <v>1</v>
      </c>
      <c r="J317" s="941">
        <f t="shared" si="61"/>
        <v>5</v>
      </c>
      <c r="K317" s="1150">
        <f t="shared" si="65"/>
        <v>6</v>
      </c>
      <c r="L317" s="1044"/>
      <c r="M317" s="1044"/>
      <c r="N317" s="1052">
        <f t="shared" si="67"/>
        <v>0</v>
      </c>
      <c r="O317" s="1053"/>
      <c r="P317" s="1053"/>
      <c r="Q317" s="1054">
        <f t="shared" si="63"/>
        <v>0</v>
      </c>
      <c r="R317" s="1054">
        <f t="shared" si="63"/>
        <v>0</v>
      </c>
      <c r="S317" s="1047"/>
      <c r="T317" s="1048"/>
      <c r="U317" s="941">
        <f t="shared" si="62"/>
        <v>5</v>
      </c>
      <c r="V317" s="968" t="s">
        <v>832</v>
      </c>
      <c r="W317" s="1056">
        <f>SUM(W309:W316)</f>
        <v>486.21</v>
      </c>
      <c r="X317" s="1056">
        <f>SUM(X309:X316)</f>
        <v>4.7</v>
      </c>
      <c r="Y317" s="1056">
        <f>SUM(Y309:Y316)</f>
        <v>4.7</v>
      </c>
      <c r="Z317" s="1057"/>
      <c r="AA317" s="1058"/>
      <c r="AB317" s="1056">
        <f>SUM(AB309:AB316)</f>
        <v>3000</v>
      </c>
      <c r="AC317" s="1059"/>
      <c r="AD317" s="1060"/>
      <c r="AE317" s="1061"/>
      <c r="AF317" s="565"/>
      <c r="AG317" s="565"/>
      <c r="AH317" s="565"/>
      <c r="AI317" s="565"/>
      <c r="AJ317" s="565"/>
      <c r="AN317" s="963"/>
      <c r="AO317" s="565"/>
      <c r="AP317" s="963"/>
    </row>
    <row r="318" spans="1:44" s="819" customFormat="1" ht="21" customHeight="1" thickBot="1">
      <c r="A318" s="372"/>
      <c r="B318" s="372"/>
      <c r="C318" s="372"/>
      <c r="D318" s="372"/>
      <c r="E318" s="372"/>
      <c r="F318" s="372"/>
      <c r="G318" s="372"/>
      <c r="H318" s="167"/>
      <c r="I318" s="952">
        <f t="shared" si="64"/>
        <v>1</v>
      </c>
      <c r="J318" s="941">
        <f t="shared" si="61"/>
        <v>5</v>
      </c>
      <c r="K318" s="1150">
        <f t="shared" si="65"/>
        <v>7</v>
      </c>
      <c r="L318" s="1044"/>
      <c r="M318" s="1044"/>
      <c r="N318" s="1052">
        <f t="shared" si="67"/>
        <v>0</v>
      </c>
      <c r="O318" s="1053"/>
      <c r="P318" s="1053"/>
      <c r="Q318" s="1054">
        <f t="shared" si="63"/>
        <v>0</v>
      </c>
      <c r="R318" s="1054">
        <f t="shared" si="63"/>
        <v>0</v>
      </c>
      <c r="S318" s="1047"/>
      <c r="T318" s="1048"/>
      <c r="U318" s="941">
        <f t="shared" si="62"/>
        <v>5</v>
      </c>
      <c r="V318" s="1062" t="s">
        <v>889</v>
      </c>
      <c r="W318" s="1063"/>
      <c r="X318" s="1063"/>
      <c r="Y318" s="1063"/>
      <c r="Z318" s="1063"/>
      <c r="AA318" s="1064"/>
      <c r="AB318" s="1063">
        <f>IF(AB317&gt;0,ROUND(AB317/COUNTA(AB309:AB316),0),)</f>
        <v>3000</v>
      </c>
      <c r="AC318" s="1065"/>
      <c r="AD318" s="1066"/>
      <c r="AE318" s="1061"/>
      <c r="AF318" s="1061"/>
      <c r="AG318" s="1061"/>
      <c r="AH318" s="565"/>
      <c r="AI318" s="565"/>
      <c r="AJ318" s="565"/>
      <c r="AK318" s="565"/>
      <c r="AL318" s="565"/>
      <c r="AM318" s="565"/>
      <c r="AN318" s="963"/>
      <c r="AO318" s="963"/>
      <c r="AP318" s="963"/>
      <c r="AQ318" s="951"/>
      <c r="AR318" s="951"/>
    </row>
    <row r="319" spans="1:44" ht="21" customHeight="1">
      <c r="I319" s="952">
        <f t="shared" si="64"/>
        <v>1</v>
      </c>
      <c r="J319" s="941">
        <f t="shared" si="61"/>
        <v>5</v>
      </c>
      <c r="K319" s="1150">
        <f t="shared" si="65"/>
        <v>8</v>
      </c>
      <c r="L319" s="1044"/>
      <c r="M319" s="1044"/>
      <c r="N319" s="1052">
        <f t="shared" si="67"/>
        <v>0</v>
      </c>
      <c r="O319" s="1053"/>
      <c r="P319" s="1053"/>
      <c r="Q319" s="1054">
        <f t="shared" si="63"/>
        <v>0</v>
      </c>
      <c r="R319" s="1054">
        <f t="shared" si="63"/>
        <v>0</v>
      </c>
      <c r="S319" s="1047"/>
      <c r="T319" s="1048"/>
      <c r="U319" s="941">
        <f t="shared" si="62"/>
        <v>5</v>
      </c>
      <c r="V319" s="565"/>
      <c r="W319" s="565"/>
      <c r="X319" s="565"/>
      <c r="Y319" s="565"/>
      <c r="Z319" s="565"/>
      <c r="AA319" s="1067"/>
      <c r="AB319" s="565"/>
      <c r="AC319" s="565"/>
      <c r="AD319" s="565"/>
      <c r="AE319" s="1061"/>
      <c r="AF319" s="1061"/>
      <c r="AG319" s="1061"/>
      <c r="AH319" s="565"/>
      <c r="AI319" s="565"/>
      <c r="AJ319" s="565"/>
      <c r="AK319" s="565"/>
      <c r="AL319" s="565"/>
      <c r="AM319" s="565"/>
      <c r="AN319" s="963"/>
      <c r="AO319" s="963"/>
      <c r="AP319" s="963"/>
    </row>
    <row r="320" spans="1:44" ht="21" customHeight="1">
      <c r="I320" s="952">
        <f t="shared" si="64"/>
        <v>1</v>
      </c>
      <c r="J320" s="941">
        <f t="shared" si="61"/>
        <v>5</v>
      </c>
      <c r="K320" s="1150">
        <f t="shared" si="65"/>
        <v>9</v>
      </c>
      <c r="L320" s="1044"/>
      <c r="M320" s="1044"/>
      <c r="N320" s="1052">
        <f t="shared" si="67"/>
        <v>0</v>
      </c>
      <c r="O320" s="1053"/>
      <c r="P320" s="1053"/>
      <c r="Q320" s="1054">
        <f t="shared" si="63"/>
        <v>0</v>
      </c>
      <c r="R320" s="1054">
        <f t="shared" si="63"/>
        <v>0</v>
      </c>
      <c r="S320" s="1047"/>
      <c r="T320" s="1048"/>
      <c r="U320" s="941">
        <f t="shared" si="62"/>
        <v>5</v>
      </c>
      <c r="V320" s="565"/>
      <c r="W320" s="565"/>
      <c r="X320" s="565"/>
      <c r="Y320" s="565"/>
      <c r="Z320" s="565"/>
      <c r="AA320" s="1067"/>
      <c r="AB320" s="565"/>
      <c r="AC320" s="565"/>
      <c r="AD320" s="565"/>
      <c r="AE320" s="1061"/>
      <c r="AF320" s="1061"/>
      <c r="AG320" s="1061"/>
      <c r="AH320" s="565"/>
      <c r="AI320" s="565"/>
      <c r="AJ320" s="565"/>
      <c r="AK320" s="565"/>
      <c r="AL320" s="565"/>
      <c r="AM320" s="565"/>
      <c r="AN320" s="963"/>
      <c r="AO320" s="963"/>
      <c r="AP320" s="963"/>
    </row>
    <row r="321" spans="1:42" ht="21" customHeight="1">
      <c r="I321" s="952">
        <f t="shared" si="64"/>
        <v>1</v>
      </c>
      <c r="J321" s="941">
        <f t="shared" si="61"/>
        <v>5</v>
      </c>
      <c r="K321" s="1150">
        <f t="shared" si="65"/>
        <v>10</v>
      </c>
      <c r="L321" s="1044"/>
      <c r="M321" s="1044"/>
      <c r="N321" s="1052">
        <f t="shared" si="67"/>
        <v>0</v>
      </c>
      <c r="O321" s="1053"/>
      <c r="P321" s="1053"/>
      <c r="Q321" s="1054">
        <f t="shared" si="63"/>
        <v>0</v>
      </c>
      <c r="R321" s="1054">
        <f t="shared" si="63"/>
        <v>0</v>
      </c>
      <c r="S321" s="1047"/>
      <c r="T321" s="1048"/>
      <c r="U321" s="941">
        <f t="shared" si="62"/>
        <v>5</v>
      </c>
      <c r="V321" s="565"/>
      <c r="W321" s="565"/>
      <c r="X321" s="565"/>
      <c r="Y321" s="565"/>
      <c r="Z321" s="565"/>
      <c r="AA321" s="1067"/>
      <c r="AB321" s="565"/>
      <c r="AC321" s="565"/>
      <c r="AD321" s="565"/>
      <c r="AE321" s="1061"/>
      <c r="AF321" s="1061"/>
      <c r="AG321" s="1061"/>
      <c r="AH321" s="565"/>
      <c r="AI321" s="565"/>
      <c r="AJ321" s="565"/>
      <c r="AK321" s="565"/>
      <c r="AL321" s="565"/>
      <c r="AM321" s="565"/>
      <c r="AN321" s="963"/>
      <c r="AO321" s="963"/>
      <c r="AP321" s="963"/>
    </row>
    <row r="322" spans="1:42" ht="21" customHeight="1">
      <c r="I322" s="952">
        <f t="shared" si="64"/>
        <v>1</v>
      </c>
      <c r="J322" s="941">
        <f t="shared" si="61"/>
        <v>5</v>
      </c>
      <c r="K322" s="1150">
        <f t="shared" si="65"/>
        <v>11</v>
      </c>
      <c r="L322" s="1044"/>
      <c r="M322" s="1044"/>
      <c r="N322" s="1052">
        <f t="shared" si="67"/>
        <v>0</v>
      </c>
      <c r="O322" s="1053"/>
      <c r="P322" s="1053"/>
      <c r="Q322" s="1054">
        <f t="shared" si="63"/>
        <v>0</v>
      </c>
      <c r="R322" s="1054">
        <f t="shared" si="63"/>
        <v>0</v>
      </c>
      <c r="S322" s="1047"/>
      <c r="T322" s="1048"/>
      <c r="U322" s="941">
        <f t="shared" si="62"/>
        <v>5</v>
      </c>
      <c r="V322" s="565"/>
      <c r="W322" s="565"/>
      <c r="X322" s="565"/>
      <c r="Y322" s="565"/>
      <c r="Z322" s="565"/>
      <c r="AA322" s="1067"/>
      <c r="AB322" s="565"/>
      <c r="AC322" s="565"/>
      <c r="AD322" s="565"/>
      <c r="AE322" s="1061"/>
      <c r="AF322" s="1061"/>
      <c r="AG322" s="1061"/>
      <c r="AH322" s="565"/>
      <c r="AI322" s="565"/>
      <c r="AJ322" s="565"/>
      <c r="AK322" s="565"/>
      <c r="AL322" s="565"/>
      <c r="AM322" s="565"/>
      <c r="AN322" s="963"/>
      <c r="AO322" s="963"/>
      <c r="AP322" s="963"/>
    </row>
    <row r="323" spans="1:42" ht="21" customHeight="1">
      <c r="I323" s="952">
        <f t="shared" si="64"/>
        <v>1</v>
      </c>
      <c r="J323" s="941">
        <f t="shared" si="61"/>
        <v>5</v>
      </c>
      <c r="K323" s="1150">
        <f t="shared" si="65"/>
        <v>12</v>
      </c>
      <c r="L323" s="1044"/>
      <c r="M323" s="1044"/>
      <c r="N323" s="1052">
        <f t="shared" si="67"/>
        <v>0</v>
      </c>
      <c r="O323" s="1053"/>
      <c r="P323" s="1053"/>
      <c r="Q323" s="1054">
        <f t="shared" si="63"/>
        <v>0</v>
      </c>
      <c r="R323" s="1054">
        <f t="shared" si="63"/>
        <v>0</v>
      </c>
      <c r="S323" s="1047"/>
      <c r="T323" s="1048"/>
      <c r="U323" s="941">
        <f t="shared" si="62"/>
        <v>5</v>
      </c>
      <c r="V323" s="565"/>
      <c r="W323" s="565"/>
      <c r="X323" s="565"/>
      <c r="Y323" s="565"/>
      <c r="Z323" s="565"/>
      <c r="AA323" s="1067"/>
      <c r="AB323" s="565"/>
      <c r="AC323" s="565"/>
      <c r="AD323" s="565"/>
      <c r="AE323" s="1061"/>
      <c r="AF323" s="1061"/>
      <c r="AG323" s="1061"/>
      <c r="AH323" s="565"/>
      <c r="AI323" s="565"/>
      <c r="AJ323" s="565"/>
      <c r="AK323" s="565"/>
      <c r="AL323" s="565"/>
      <c r="AM323" s="565"/>
      <c r="AN323" s="963"/>
      <c r="AO323" s="963"/>
      <c r="AP323" s="963"/>
    </row>
    <row r="324" spans="1:42" ht="21" customHeight="1">
      <c r="I324" s="952">
        <f t="shared" si="64"/>
        <v>1</v>
      </c>
      <c r="J324" s="941">
        <f t="shared" si="61"/>
        <v>5</v>
      </c>
      <c r="K324" s="1150">
        <f t="shared" si="65"/>
        <v>13</v>
      </c>
      <c r="L324" s="1044"/>
      <c r="M324" s="1044"/>
      <c r="N324" s="1052">
        <f t="shared" si="67"/>
        <v>0</v>
      </c>
      <c r="O324" s="1053"/>
      <c r="P324" s="1053"/>
      <c r="Q324" s="1054">
        <f t="shared" si="63"/>
        <v>0</v>
      </c>
      <c r="R324" s="1054">
        <f t="shared" si="63"/>
        <v>0</v>
      </c>
      <c r="S324" s="1047"/>
      <c r="T324" s="1048"/>
      <c r="U324" s="941">
        <f t="shared" si="62"/>
        <v>5</v>
      </c>
      <c r="V324" s="565"/>
      <c r="W324" s="565"/>
      <c r="X324" s="565"/>
      <c r="Y324" s="565"/>
      <c r="Z324" s="565"/>
      <c r="AA324" s="1067"/>
      <c r="AB324" s="565"/>
      <c r="AC324" s="565"/>
      <c r="AD324" s="565"/>
      <c r="AE324" s="1061"/>
      <c r="AF324" s="1061"/>
      <c r="AG324" s="1061"/>
      <c r="AH324" s="565"/>
      <c r="AI324" s="565"/>
      <c r="AJ324" s="565"/>
      <c r="AK324" s="565"/>
      <c r="AL324" s="565"/>
      <c r="AM324" s="565"/>
      <c r="AN324" s="963"/>
      <c r="AO324" s="963"/>
      <c r="AP324" s="963"/>
    </row>
    <row r="325" spans="1:42" ht="21" customHeight="1">
      <c r="I325" s="952">
        <f t="shared" si="64"/>
        <v>1</v>
      </c>
      <c r="J325" s="941">
        <f t="shared" si="61"/>
        <v>5</v>
      </c>
      <c r="K325" s="1090">
        <f t="shared" si="65"/>
        <v>14</v>
      </c>
      <c r="L325" s="1044"/>
      <c r="M325" s="1044"/>
      <c r="N325" s="1091">
        <f t="shared" si="67"/>
        <v>0</v>
      </c>
      <c r="O325" s="1092"/>
      <c r="P325" s="1092"/>
      <c r="Q325" s="1093">
        <f t="shared" si="63"/>
        <v>0</v>
      </c>
      <c r="R325" s="1093">
        <f t="shared" si="63"/>
        <v>0</v>
      </c>
      <c r="S325" s="1094"/>
      <c r="T325" s="1095"/>
      <c r="U325" s="941">
        <f t="shared" si="62"/>
        <v>5</v>
      </c>
      <c r="V325" s="565"/>
      <c r="W325" s="565"/>
      <c r="X325" s="565"/>
      <c r="Y325" s="565"/>
      <c r="Z325" s="565"/>
      <c r="AA325" s="1067"/>
      <c r="AB325" s="565"/>
      <c r="AC325" s="565"/>
      <c r="AD325" s="565"/>
      <c r="AE325" s="1061"/>
      <c r="AF325" s="1061"/>
      <c r="AG325" s="1061"/>
      <c r="AH325" s="565"/>
      <c r="AI325" s="565"/>
      <c r="AJ325" s="565"/>
      <c r="AK325" s="565"/>
      <c r="AL325" s="565"/>
      <c r="AM325" s="565"/>
      <c r="AN325" s="963"/>
      <c r="AO325" s="963"/>
      <c r="AP325" s="963"/>
    </row>
    <row r="326" spans="1:42" s="253" customFormat="1" ht="21" hidden="1" customHeight="1">
      <c r="A326" s="252"/>
      <c r="B326" s="252"/>
      <c r="C326" s="252"/>
      <c r="D326" s="252"/>
      <c r="E326" s="252"/>
      <c r="F326" s="252"/>
      <c r="G326" s="252"/>
      <c r="I326" s="265">
        <f>IF((O$328+P$328)&gt;0,1,0)</f>
        <v>0</v>
      </c>
      <c r="J326" s="255">
        <f t="shared" si="61"/>
        <v>5</v>
      </c>
      <c r="K326" s="2439" t="s">
        <v>942</v>
      </c>
      <c r="L326" s="2441" t="s">
        <v>943</v>
      </c>
      <c r="M326" s="2443" t="s">
        <v>944</v>
      </c>
      <c r="N326" s="2443" t="s">
        <v>945</v>
      </c>
      <c r="O326" s="2445" t="s">
        <v>946</v>
      </c>
      <c r="P326" s="2445"/>
      <c r="Q326" s="2445" t="s">
        <v>947</v>
      </c>
      <c r="R326" s="2445"/>
      <c r="S326" s="2446" t="s">
        <v>948</v>
      </c>
      <c r="T326" s="2448" t="s">
        <v>1162</v>
      </c>
      <c r="U326" s="255">
        <f t="shared" si="62"/>
        <v>5</v>
      </c>
      <c r="V326" s="169"/>
      <c r="W326" s="169"/>
      <c r="X326" s="169"/>
      <c r="Y326" s="169"/>
      <c r="Z326" s="169"/>
      <c r="AA326" s="378"/>
      <c r="AB326" s="169"/>
      <c r="AC326" s="169"/>
      <c r="AD326" s="169"/>
      <c r="AE326" s="371"/>
      <c r="AF326" s="371"/>
      <c r="AG326" s="371"/>
      <c r="AH326" s="169"/>
      <c r="AI326" s="169"/>
      <c r="AJ326" s="169"/>
      <c r="AK326" s="169"/>
      <c r="AL326" s="169"/>
      <c r="AM326" s="169"/>
      <c r="AN326" s="176"/>
      <c r="AO326" s="176"/>
      <c r="AP326" s="176"/>
    </row>
    <row r="327" spans="1:42" s="253" customFormat="1" ht="21" hidden="1" customHeight="1">
      <c r="A327" s="252"/>
      <c r="B327" s="252"/>
      <c r="C327" s="252"/>
      <c r="D327" s="252"/>
      <c r="E327" s="252"/>
      <c r="F327" s="252"/>
      <c r="G327" s="252"/>
      <c r="I327" s="265">
        <f t="shared" ref="I327:I350" si="68">IF((O$328+P$328)&gt;0,1,0)</f>
        <v>0</v>
      </c>
      <c r="J327" s="255">
        <f t="shared" si="61"/>
        <v>5</v>
      </c>
      <c r="K327" s="2440"/>
      <c r="L327" s="2442"/>
      <c r="M327" s="2444"/>
      <c r="N327" s="2444"/>
      <c r="O327" s="1146" t="s">
        <v>786</v>
      </c>
      <c r="P327" s="335" t="s">
        <v>787</v>
      </c>
      <c r="Q327" s="335" t="s">
        <v>786</v>
      </c>
      <c r="R327" s="336" t="s">
        <v>787</v>
      </c>
      <c r="S327" s="2447"/>
      <c r="T327" s="2449"/>
      <c r="U327" s="255">
        <f t="shared" si="62"/>
        <v>5</v>
      </c>
      <c r="V327" s="169"/>
      <c r="W327" s="169"/>
      <c r="X327" s="169"/>
      <c r="Y327" s="169"/>
      <c r="Z327" s="169"/>
      <c r="AA327" s="378"/>
      <c r="AB327" s="169"/>
      <c r="AC327" s="169"/>
      <c r="AD327" s="169"/>
      <c r="AE327" s="371"/>
      <c r="AF327" s="371"/>
      <c r="AG327" s="371"/>
      <c r="AH327" s="169"/>
      <c r="AI327" s="169"/>
      <c r="AJ327" s="169"/>
      <c r="AK327" s="169"/>
      <c r="AL327" s="169"/>
      <c r="AM327" s="169"/>
      <c r="AN327" s="176"/>
      <c r="AO327" s="176"/>
      <c r="AP327" s="176"/>
    </row>
    <row r="328" spans="1:42" s="253" customFormat="1" ht="21" hidden="1" customHeight="1">
      <c r="A328" s="252"/>
      <c r="B328" s="252"/>
      <c r="C328" s="252"/>
      <c r="D328" s="252"/>
      <c r="E328" s="252"/>
      <c r="F328" s="252"/>
      <c r="G328" s="252"/>
      <c r="I328" s="265">
        <f t="shared" si="68"/>
        <v>0</v>
      </c>
      <c r="J328" s="255">
        <f t="shared" si="61"/>
        <v>5</v>
      </c>
      <c r="K328" s="1144">
        <f>+K25+1</f>
        <v>15</v>
      </c>
      <c r="L328" s="356"/>
      <c r="M328" s="356"/>
      <c r="N328" s="357">
        <f t="shared" si="67"/>
        <v>0</v>
      </c>
      <c r="O328" s="358"/>
      <c r="P328" s="358"/>
      <c r="Q328" s="359">
        <f t="shared" ref="Q328:R375" si="69">ROUND(O328*50,0)</f>
        <v>0</v>
      </c>
      <c r="R328" s="359">
        <f t="shared" si="69"/>
        <v>0</v>
      </c>
      <c r="S328" s="360"/>
      <c r="T328" s="361"/>
      <c r="U328" s="255">
        <f t="shared" si="62"/>
        <v>5</v>
      </c>
      <c r="V328" s="169"/>
      <c r="W328" s="169"/>
      <c r="X328" s="169"/>
      <c r="Y328" s="169"/>
      <c r="Z328" s="169"/>
      <c r="AA328" s="378"/>
      <c r="AB328" s="169"/>
      <c r="AC328" s="169"/>
      <c r="AD328" s="169"/>
      <c r="AE328" s="371"/>
      <c r="AF328" s="371"/>
      <c r="AG328" s="371"/>
      <c r="AH328" s="169"/>
      <c r="AI328" s="169"/>
      <c r="AJ328" s="169"/>
      <c r="AK328" s="169"/>
      <c r="AL328" s="169"/>
      <c r="AM328" s="169"/>
      <c r="AN328" s="176"/>
      <c r="AO328" s="176"/>
      <c r="AP328" s="176"/>
    </row>
    <row r="329" spans="1:42" s="253" customFormat="1" ht="21" hidden="1" customHeight="1">
      <c r="A329" s="252"/>
      <c r="B329" s="252"/>
      <c r="C329" s="252"/>
      <c r="D329" s="252"/>
      <c r="E329" s="252"/>
      <c r="F329" s="252"/>
      <c r="G329" s="252"/>
      <c r="I329" s="265">
        <f t="shared" si="68"/>
        <v>0</v>
      </c>
      <c r="J329" s="255">
        <f t="shared" si="61"/>
        <v>5</v>
      </c>
      <c r="K329" s="1144">
        <f t="shared" ref="K329:K350" si="70">+K328+1</f>
        <v>16</v>
      </c>
      <c r="L329" s="356"/>
      <c r="M329" s="356"/>
      <c r="N329" s="357">
        <f t="shared" si="67"/>
        <v>0</v>
      </c>
      <c r="O329" s="358"/>
      <c r="P329" s="358"/>
      <c r="Q329" s="359">
        <f t="shared" si="69"/>
        <v>0</v>
      </c>
      <c r="R329" s="359">
        <f t="shared" si="69"/>
        <v>0</v>
      </c>
      <c r="S329" s="360"/>
      <c r="T329" s="361"/>
      <c r="U329" s="255">
        <f t="shared" si="62"/>
        <v>5</v>
      </c>
      <c r="V329" s="169"/>
      <c r="W329" s="169"/>
      <c r="X329" s="169"/>
      <c r="Y329" s="169"/>
      <c r="Z329" s="169"/>
      <c r="AA329" s="378"/>
      <c r="AB329" s="169"/>
      <c r="AC329" s="169"/>
      <c r="AD329" s="169"/>
      <c r="AE329" s="371"/>
      <c r="AF329" s="371"/>
      <c r="AG329" s="371"/>
      <c r="AH329" s="169"/>
      <c r="AI329" s="169"/>
      <c r="AJ329" s="169"/>
      <c r="AK329" s="169"/>
      <c r="AL329" s="169"/>
      <c r="AM329" s="169"/>
      <c r="AN329" s="176"/>
      <c r="AO329" s="176"/>
      <c r="AP329" s="176"/>
    </row>
    <row r="330" spans="1:42" s="253" customFormat="1" ht="21" hidden="1" customHeight="1">
      <c r="A330" s="252"/>
      <c r="B330" s="252"/>
      <c r="C330" s="252"/>
      <c r="D330" s="252"/>
      <c r="E330" s="252"/>
      <c r="F330" s="252"/>
      <c r="G330" s="252"/>
      <c r="I330" s="265">
        <f t="shared" si="68"/>
        <v>0</v>
      </c>
      <c r="J330" s="255">
        <f t="shared" si="61"/>
        <v>5</v>
      </c>
      <c r="K330" s="1144">
        <f t="shared" si="70"/>
        <v>17</v>
      </c>
      <c r="L330" s="356"/>
      <c r="M330" s="356"/>
      <c r="N330" s="357">
        <f t="shared" si="67"/>
        <v>0</v>
      </c>
      <c r="O330" s="358"/>
      <c r="P330" s="358"/>
      <c r="Q330" s="359">
        <f t="shared" si="69"/>
        <v>0</v>
      </c>
      <c r="R330" s="359">
        <f t="shared" si="69"/>
        <v>0</v>
      </c>
      <c r="S330" s="360"/>
      <c r="T330" s="361"/>
      <c r="U330" s="255">
        <f t="shared" si="62"/>
        <v>5</v>
      </c>
      <c r="V330" s="169"/>
      <c r="W330" s="169"/>
      <c r="X330" s="169"/>
      <c r="Y330" s="169"/>
      <c r="Z330" s="169"/>
      <c r="AA330" s="378"/>
      <c r="AB330" s="169"/>
      <c r="AC330" s="169"/>
      <c r="AD330" s="169"/>
      <c r="AE330" s="371"/>
      <c r="AF330" s="371"/>
      <c r="AG330" s="371"/>
      <c r="AH330" s="169"/>
      <c r="AI330" s="169"/>
      <c r="AJ330" s="169"/>
      <c r="AK330" s="169"/>
      <c r="AL330" s="169"/>
      <c r="AM330" s="169"/>
      <c r="AN330" s="176"/>
      <c r="AO330" s="176"/>
      <c r="AP330" s="176"/>
    </row>
    <row r="331" spans="1:42" s="253" customFormat="1" ht="21" hidden="1" customHeight="1">
      <c r="A331" s="252"/>
      <c r="B331" s="252"/>
      <c r="C331" s="252"/>
      <c r="D331" s="252"/>
      <c r="E331" s="252"/>
      <c r="F331" s="252"/>
      <c r="G331" s="252"/>
      <c r="I331" s="265">
        <f t="shared" si="68"/>
        <v>0</v>
      </c>
      <c r="J331" s="255">
        <f t="shared" si="61"/>
        <v>5</v>
      </c>
      <c r="K331" s="1144">
        <f t="shared" si="70"/>
        <v>18</v>
      </c>
      <c r="L331" s="356"/>
      <c r="M331" s="356"/>
      <c r="N331" s="357">
        <f t="shared" si="67"/>
        <v>0</v>
      </c>
      <c r="O331" s="358"/>
      <c r="P331" s="358"/>
      <c r="Q331" s="359">
        <f t="shared" si="69"/>
        <v>0</v>
      </c>
      <c r="R331" s="359">
        <f t="shared" si="69"/>
        <v>0</v>
      </c>
      <c r="S331" s="360"/>
      <c r="T331" s="361"/>
      <c r="U331" s="255">
        <f t="shared" si="62"/>
        <v>5</v>
      </c>
      <c r="V331" s="169"/>
      <c r="W331" s="169"/>
      <c r="X331" s="169"/>
      <c r="Y331" s="169"/>
      <c r="Z331" s="169"/>
      <c r="AA331" s="378"/>
      <c r="AB331" s="169"/>
      <c r="AC331" s="169"/>
      <c r="AD331" s="169"/>
      <c r="AE331" s="371"/>
      <c r="AF331" s="371"/>
      <c r="AG331" s="371"/>
      <c r="AH331" s="169"/>
      <c r="AI331" s="169"/>
      <c r="AJ331" s="169"/>
      <c r="AK331" s="169"/>
      <c r="AL331" s="169"/>
      <c r="AM331" s="169"/>
      <c r="AN331" s="176"/>
      <c r="AO331" s="176"/>
      <c r="AP331" s="176"/>
    </row>
    <row r="332" spans="1:42" s="253" customFormat="1" ht="21" hidden="1" customHeight="1">
      <c r="A332" s="252"/>
      <c r="B332" s="252"/>
      <c r="C332" s="252"/>
      <c r="D332" s="252"/>
      <c r="E332" s="252"/>
      <c r="F332" s="252"/>
      <c r="G332" s="252"/>
      <c r="I332" s="265">
        <f t="shared" si="68"/>
        <v>0</v>
      </c>
      <c r="J332" s="255">
        <f t="shared" si="61"/>
        <v>5</v>
      </c>
      <c r="K332" s="1144">
        <f t="shared" si="70"/>
        <v>19</v>
      </c>
      <c r="L332" s="356"/>
      <c r="M332" s="356"/>
      <c r="N332" s="357">
        <f t="shared" si="67"/>
        <v>0</v>
      </c>
      <c r="O332" s="358"/>
      <c r="P332" s="358"/>
      <c r="Q332" s="359">
        <f t="shared" si="69"/>
        <v>0</v>
      </c>
      <c r="R332" s="359">
        <f t="shared" si="69"/>
        <v>0</v>
      </c>
      <c r="S332" s="360"/>
      <c r="T332" s="361"/>
      <c r="U332" s="255">
        <f t="shared" si="62"/>
        <v>5</v>
      </c>
      <c r="V332" s="169"/>
      <c r="W332" s="169"/>
      <c r="X332" s="169"/>
      <c r="Y332" s="169"/>
      <c r="Z332" s="169"/>
      <c r="AA332" s="378"/>
      <c r="AB332" s="169"/>
      <c r="AC332" s="169"/>
      <c r="AD332" s="169"/>
      <c r="AE332" s="371"/>
      <c r="AF332" s="371"/>
      <c r="AG332" s="371"/>
      <c r="AH332" s="169"/>
      <c r="AI332" s="169"/>
      <c r="AJ332" s="169"/>
      <c r="AK332" s="169"/>
      <c r="AL332" s="169"/>
      <c r="AM332" s="169"/>
      <c r="AN332" s="176"/>
      <c r="AO332" s="176"/>
      <c r="AP332" s="176"/>
    </row>
    <row r="333" spans="1:42" s="253" customFormat="1" ht="21" hidden="1" customHeight="1">
      <c r="A333" s="252"/>
      <c r="B333" s="252"/>
      <c r="C333" s="252"/>
      <c r="D333" s="252"/>
      <c r="E333" s="252"/>
      <c r="F333" s="252"/>
      <c r="G333" s="252"/>
      <c r="I333" s="265">
        <f t="shared" si="68"/>
        <v>0</v>
      </c>
      <c r="J333" s="255">
        <f t="shared" si="61"/>
        <v>5</v>
      </c>
      <c r="K333" s="1144">
        <f t="shared" si="70"/>
        <v>20</v>
      </c>
      <c r="L333" s="356"/>
      <c r="M333" s="356"/>
      <c r="N333" s="357">
        <f t="shared" si="67"/>
        <v>0</v>
      </c>
      <c r="O333" s="358"/>
      <c r="P333" s="358"/>
      <c r="Q333" s="359">
        <f t="shared" si="69"/>
        <v>0</v>
      </c>
      <c r="R333" s="359">
        <f t="shared" si="69"/>
        <v>0</v>
      </c>
      <c r="S333" s="360"/>
      <c r="T333" s="361"/>
      <c r="U333" s="255">
        <f t="shared" si="62"/>
        <v>5</v>
      </c>
      <c r="V333" s="169"/>
      <c r="W333" s="169"/>
      <c r="X333" s="169"/>
      <c r="Y333" s="169"/>
      <c r="Z333" s="169"/>
      <c r="AA333" s="378"/>
      <c r="AB333" s="169"/>
      <c r="AC333" s="169"/>
      <c r="AD333" s="169"/>
      <c r="AE333" s="371"/>
      <c r="AF333" s="371"/>
      <c r="AG333" s="371"/>
      <c r="AH333" s="169"/>
      <c r="AI333" s="169"/>
      <c r="AJ333" s="169"/>
      <c r="AK333" s="169"/>
      <c r="AL333" s="169"/>
      <c r="AM333" s="169"/>
      <c r="AN333" s="176"/>
      <c r="AO333" s="176"/>
      <c r="AP333" s="176"/>
    </row>
    <row r="334" spans="1:42" s="253" customFormat="1" ht="21" hidden="1" customHeight="1">
      <c r="A334" s="252"/>
      <c r="B334" s="252"/>
      <c r="C334" s="252"/>
      <c r="D334" s="252"/>
      <c r="E334" s="252"/>
      <c r="F334" s="252"/>
      <c r="G334" s="252"/>
      <c r="I334" s="265">
        <f t="shared" si="68"/>
        <v>0</v>
      </c>
      <c r="J334" s="255">
        <f t="shared" si="61"/>
        <v>5</v>
      </c>
      <c r="K334" s="1144">
        <f t="shared" si="70"/>
        <v>21</v>
      </c>
      <c r="L334" s="356"/>
      <c r="M334" s="356"/>
      <c r="N334" s="357">
        <f t="shared" si="67"/>
        <v>0</v>
      </c>
      <c r="O334" s="358"/>
      <c r="P334" s="358"/>
      <c r="Q334" s="359">
        <f t="shared" si="69"/>
        <v>0</v>
      </c>
      <c r="R334" s="359">
        <f t="shared" si="69"/>
        <v>0</v>
      </c>
      <c r="S334" s="360"/>
      <c r="T334" s="361"/>
      <c r="U334" s="255">
        <f t="shared" si="62"/>
        <v>5</v>
      </c>
      <c r="V334" s="169"/>
      <c r="W334" s="169"/>
      <c r="X334" s="169"/>
      <c r="Y334" s="169"/>
      <c r="Z334" s="169"/>
      <c r="AA334" s="378"/>
      <c r="AB334" s="169"/>
      <c r="AC334" s="169"/>
      <c r="AD334" s="169"/>
      <c r="AE334" s="371"/>
      <c r="AF334" s="371"/>
      <c r="AG334" s="371"/>
      <c r="AH334" s="169"/>
      <c r="AI334" s="169"/>
      <c r="AJ334" s="169"/>
      <c r="AK334" s="169"/>
      <c r="AL334" s="169"/>
      <c r="AM334" s="169"/>
      <c r="AN334" s="176"/>
      <c r="AO334" s="176"/>
      <c r="AP334" s="176"/>
    </row>
    <row r="335" spans="1:42" s="253" customFormat="1" ht="21" hidden="1" customHeight="1">
      <c r="A335" s="252"/>
      <c r="B335" s="252"/>
      <c r="C335" s="252"/>
      <c r="D335" s="252"/>
      <c r="E335" s="252"/>
      <c r="F335" s="252"/>
      <c r="G335" s="252"/>
      <c r="I335" s="265">
        <f t="shared" si="68"/>
        <v>0</v>
      </c>
      <c r="J335" s="255">
        <f t="shared" si="61"/>
        <v>5</v>
      </c>
      <c r="K335" s="1144">
        <f t="shared" si="70"/>
        <v>22</v>
      </c>
      <c r="L335" s="356"/>
      <c r="M335" s="356"/>
      <c r="N335" s="357">
        <f t="shared" si="67"/>
        <v>0</v>
      </c>
      <c r="O335" s="358"/>
      <c r="P335" s="358"/>
      <c r="Q335" s="359">
        <f t="shared" si="69"/>
        <v>0</v>
      </c>
      <c r="R335" s="359">
        <f t="shared" si="69"/>
        <v>0</v>
      </c>
      <c r="S335" s="360"/>
      <c r="T335" s="361"/>
      <c r="U335" s="255">
        <f t="shared" si="62"/>
        <v>5</v>
      </c>
      <c r="V335" s="169"/>
      <c r="W335" s="169"/>
      <c r="X335" s="169"/>
      <c r="Y335" s="169"/>
      <c r="Z335" s="169"/>
      <c r="AA335" s="378"/>
      <c r="AB335" s="169"/>
      <c r="AC335" s="169"/>
      <c r="AD335" s="169"/>
      <c r="AE335" s="371"/>
      <c r="AF335" s="371"/>
      <c r="AG335" s="371"/>
      <c r="AH335" s="169"/>
      <c r="AI335" s="169"/>
      <c r="AJ335" s="169"/>
      <c r="AK335" s="169"/>
      <c r="AL335" s="169"/>
      <c r="AM335" s="169"/>
      <c r="AN335" s="176"/>
      <c r="AO335" s="176"/>
      <c r="AP335" s="176"/>
    </row>
    <row r="336" spans="1:42" s="253" customFormat="1" ht="21" hidden="1" customHeight="1">
      <c r="A336" s="252"/>
      <c r="B336" s="252"/>
      <c r="C336" s="252"/>
      <c r="D336" s="252"/>
      <c r="E336" s="252"/>
      <c r="F336" s="252"/>
      <c r="G336" s="252"/>
      <c r="I336" s="265">
        <f t="shared" si="68"/>
        <v>0</v>
      </c>
      <c r="J336" s="255">
        <f t="shared" si="61"/>
        <v>5</v>
      </c>
      <c r="K336" s="1144">
        <f t="shared" si="70"/>
        <v>23</v>
      </c>
      <c r="L336" s="356"/>
      <c r="M336" s="356"/>
      <c r="N336" s="357">
        <f t="shared" si="67"/>
        <v>0</v>
      </c>
      <c r="O336" s="358"/>
      <c r="P336" s="358"/>
      <c r="Q336" s="359">
        <f t="shared" si="69"/>
        <v>0</v>
      </c>
      <c r="R336" s="359">
        <f t="shared" si="69"/>
        <v>0</v>
      </c>
      <c r="S336" s="360"/>
      <c r="T336" s="361"/>
      <c r="U336" s="255">
        <f t="shared" si="62"/>
        <v>5</v>
      </c>
      <c r="V336" s="169"/>
      <c r="W336" s="169"/>
      <c r="X336" s="169"/>
      <c r="Y336" s="169"/>
      <c r="Z336" s="169"/>
      <c r="AA336" s="378"/>
      <c r="AB336" s="169"/>
      <c r="AC336" s="169"/>
      <c r="AD336" s="169"/>
      <c r="AE336" s="371"/>
      <c r="AF336" s="371"/>
      <c r="AG336" s="371"/>
      <c r="AH336" s="169"/>
      <c r="AI336" s="169"/>
      <c r="AJ336" s="169"/>
      <c r="AK336" s="169"/>
      <c r="AL336" s="169"/>
      <c r="AM336" s="169"/>
      <c r="AN336" s="176"/>
      <c r="AO336" s="176"/>
      <c r="AP336" s="176"/>
    </row>
    <row r="337" spans="1:42" s="253" customFormat="1" ht="21" hidden="1" customHeight="1">
      <c r="A337" s="252"/>
      <c r="B337" s="252"/>
      <c r="C337" s="252"/>
      <c r="D337" s="252"/>
      <c r="E337" s="252"/>
      <c r="F337" s="252"/>
      <c r="G337" s="252"/>
      <c r="I337" s="265">
        <f t="shared" si="68"/>
        <v>0</v>
      </c>
      <c r="J337" s="255">
        <f t="shared" si="61"/>
        <v>5</v>
      </c>
      <c r="K337" s="1144">
        <f t="shared" si="70"/>
        <v>24</v>
      </c>
      <c r="L337" s="356"/>
      <c r="M337" s="356"/>
      <c r="N337" s="357">
        <f t="shared" si="67"/>
        <v>0</v>
      </c>
      <c r="O337" s="358"/>
      <c r="P337" s="358"/>
      <c r="Q337" s="359">
        <f t="shared" si="69"/>
        <v>0</v>
      </c>
      <c r="R337" s="359">
        <f t="shared" si="69"/>
        <v>0</v>
      </c>
      <c r="S337" s="360"/>
      <c r="T337" s="361"/>
      <c r="U337" s="255">
        <f t="shared" si="62"/>
        <v>5</v>
      </c>
      <c r="V337" s="169"/>
      <c r="W337" s="169"/>
      <c r="X337" s="169"/>
      <c r="Y337" s="169"/>
      <c r="Z337" s="169"/>
      <c r="AA337" s="378"/>
      <c r="AB337" s="169"/>
      <c r="AC337" s="169"/>
      <c r="AD337" s="169"/>
      <c r="AE337" s="371"/>
      <c r="AF337" s="371"/>
      <c r="AG337" s="371"/>
      <c r="AH337" s="169"/>
      <c r="AI337" s="169"/>
      <c r="AJ337" s="169"/>
      <c r="AK337" s="169"/>
      <c r="AL337" s="169"/>
      <c r="AM337" s="169"/>
      <c r="AN337" s="176"/>
      <c r="AO337" s="176"/>
      <c r="AP337" s="176"/>
    </row>
    <row r="338" spans="1:42" s="253" customFormat="1" ht="21" hidden="1" customHeight="1">
      <c r="A338" s="252"/>
      <c r="B338" s="252"/>
      <c r="C338" s="252"/>
      <c r="D338" s="252"/>
      <c r="E338" s="252"/>
      <c r="F338" s="252"/>
      <c r="G338" s="252"/>
      <c r="I338" s="265">
        <f t="shared" si="68"/>
        <v>0</v>
      </c>
      <c r="J338" s="255">
        <f t="shared" si="61"/>
        <v>5</v>
      </c>
      <c r="K338" s="1144">
        <f t="shared" si="70"/>
        <v>25</v>
      </c>
      <c r="L338" s="356"/>
      <c r="M338" s="356"/>
      <c r="N338" s="357">
        <f t="shared" si="67"/>
        <v>0</v>
      </c>
      <c r="O338" s="358"/>
      <c r="P338" s="358"/>
      <c r="Q338" s="359">
        <f t="shared" si="69"/>
        <v>0</v>
      </c>
      <c r="R338" s="359">
        <f t="shared" si="69"/>
        <v>0</v>
      </c>
      <c r="S338" s="360"/>
      <c r="T338" s="361"/>
      <c r="U338" s="255">
        <f t="shared" si="62"/>
        <v>5</v>
      </c>
      <c r="V338" s="169"/>
      <c r="W338" s="169"/>
      <c r="X338" s="169"/>
      <c r="Y338" s="169"/>
      <c r="Z338" s="169"/>
      <c r="AA338" s="378"/>
      <c r="AB338" s="169"/>
      <c r="AC338" s="169"/>
      <c r="AD338" s="169"/>
      <c r="AE338" s="371"/>
      <c r="AF338" s="371"/>
      <c r="AG338" s="371"/>
      <c r="AH338" s="169"/>
      <c r="AI338" s="169"/>
      <c r="AJ338" s="169"/>
      <c r="AK338" s="169"/>
      <c r="AL338" s="169"/>
      <c r="AM338" s="169"/>
      <c r="AN338" s="176"/>
      <c r="AO338" s="176"/>
      <c r="AP338" s="176"/>
    </row>
    <row r="339" spans="1:42" s="253" customFormat="1" ht="21" hidden="1" customHeight="1">
      <c r="A339" s="252"/>
      <c r="B339" s="252"/>
      <c r="C339" s="252"/>
      <c r="D339" s="252"/>
      <c r="E339" s="252"/>
      <c r="F339" s="252"/>
      <c r="G339" s="252"/>
      <c r="I339" s="265">
        <f t="shared" si="68"/>
        <v>0</v>
      </c>
      <c r="J339" s="255">
        <f t="shared" si="61"/>
        <v>5</v>
      </c>
      <c r="K339" s="1144">
        <f t="shared" si="70"/>
        <v>26</v>
      </c>
      <c r="L339" s="356"/>
      <c r="M339" s="356"/>
      <c r="N339" s="357">
        <f t="shared" si="67"/>
        <v>0</v>
      </c>
      <c r="O339" s="358"/>
      <c r="P339" s="358"/>
      <c r="Q339" s="359">
        <f t="shared" si="69"/>
        <v>0</v>
      </c>
      <c r="R339" s="359">
        <f t="shared" si="69"/>
        <v>0</v>
      </c>
      <c r="S339" s="360"/>
      <c r="T339" s="361"/>
      <c r="U339" s="255">
        <f t="shared" si="62"/>
        <v>5</v>
      </c>
      <c r="V339" s="169"/>
      <c r="W339" s="169"/>
      <c r="X339" s="169"/>
      <c r="Y339" s="169"/>
      <c r="Z339" s="169"/>
      <c r="AA339" s="378"/>
      <c r="AB339" s="169"/>
      <c r="AC339" s="169"/>
      <c r="AD339" s="169"/>
      <c r="AE339" s="371"/>
      <c r="AF339" s="371"/>
      <c r="AG339" s="371"/>
      <c r="AH339" s="169"/>
      <c r="AI339" s="169"/>
      <c r="AJ339" s="169"/>
      <c r="AK339" s="169"/>
      <c r="AL339" s="169"/>
      <c r="AM339" s="169"/>
      <c r="AN339" s="176"/>
      <c r="AO339" s="176"/>
      <c r="AP339" s="176"/>
    </row>
    <row r="340" spans="1:42" s="253" customFormat="1" ht="21" hidden="1" customHeight="1">
      <c r="A340" s="252"/>
      <c r="B340" s="252"/>
      <c r="C340" s="252"/>
      <c r="D340" s="252"/>
      <c r="E340" s="252"/>
      <c r="F340" s="252"/>
      <c r="G340" s="252"/>
      <c r="I340" s="265">
        <f t="shared" si="68"/>
        <v>0</v>
      </c>
      <c r="J340" s="255">
        <f t="shared" si="61"/>
        <v>5</v>
      </c>
      <c r="K340" s="1144">
        <f t="shared" si="70"/>
        <v>27</v>
      </c>
      <c r="L340" s="356"/>
      <c r="M340" s="356"/>
      <c r="N340" s="357">
        <f t="shared" si="67"/>
        <v>0</v>
      </c>
      <c r="O340" s="358"/>
      <c r="P340" s="358"/>
      <c r="Q340" s="359">
        <f t="shared" si="69"/>
        <v>0</v>
      </c>
      <c r="R340" s="359">
        <f t="shared" si="69"/>
        <v>0</v>
      </c>
      <c r="S340" s="360"/>
      <c r="T340" s="361"/>
      <c r="U340" s="255">
        <f t="shared" si="62"/>
        <v>5</v>
      </c>
      <c r="V340" s="169"/>
      <c r="W340" s="169"/>
      <c r="X340" s="169"/>
      <c r="Y340" s="169"/>
      <c r="Z340" s="169"/>
      <c r="AA340" s="378"/>
      <c r="AB340" s="169"/>
      <c r="AC340" s="169"/>
      <c r="AD340" s="169"/>
      <c r="AE340" s="371"/>
      <c r="AF340" s="371"/>
      <c r="AG340" s="371"/>
      <c r="AH340" s="169"/>
      <c r="AI340" s="169"/>
      <c r="AJ340" s="169"/>
      <c r="AK340" s="169"/>
      <c r="AL340" s="169"/>
      <c r="AM340" s="169"/>
      <c r="AN340" s="176"/>
      <c r="AO340" s="176"/>
      <c r="AP340" s="176"/>
    </row>
    <row r="341" spans="1:42" s="253" customFormat="1" ht="21" hidden="1" customHeight="1">
      <c r="A341" s="252"/>
      <c r="B341" s="252"/>
      <c r="C341" s="252"/>
      <c r="D341" s="252"/>
      <c r="E341" s="252"/>
      <c r="F341" s="252"/>
      <c r="G341" s="252"/>
      <c r="I341" s="265">
        <f t="shared" si="68"/>
        <v>0</v>
      </c>
      <c r="J341" s="255">
        <f t="shared" si="61"/>
        <v>5</v>
      </c>
      <c r="K341" s="1144">
        <f t="shared" si="70"/>
        <v>28</v>
      </c>
      <c r="L341" s="356"/>
      <c r="M341" s="356"/>
      <c r="N341" s="357">
        <f t="shared" si="67"/>
        <v>0</v>
      </c>
      <c r="O341" s="358"/>
      <c r="P341" s="358"/>
      <c r="Q341" s="359">
        <f t="shared" si="69"/>
        <v>0</v>
      </c>
      <c r="R341" s="359">
        <f t="shared" si="69"/>
        <v>0</v>
      </c>
      <c r="S341" s="360"/>
      <c r="T341" s="361"/>
      <c r="U341" s="255">
        <f t="shared" si="62"/>
        <v>5</v>
      </c>
      <c r="V341" s="169"/>
      <c r="W341" s="169"/>
      <c r="X341" s="169"/>
      <c r="Y341" s="169"/>
      <c r="Z341" s="169"/>
      <c r="AA341" s="378"/>
      <c r="AB341" s="169"/>
      <c r="AC341" s="169"/>
      <c r="AD341" s="169"/>
      <c r="AE341" s="371"/>
      <c r="AF341" s="371"/>
      <c r="AG341" s="371"/>
      <c r="AH341" s="169"/>
      <c r="AI341" s="169"/>
      <c r="AJ341" s="169"/>
      <c r="AK341" s="169"/>
      <c r="AL341" s="169"/>
      <c r="AM341" s="169"/>
      <c r="AN341" s="176"/>
      <c r="AO341" s="176"/>
      <c r="AP341" s="176"/>
    </row>
    <row r="342" spans="1:42" s="253" customFormat="1" ht="21" hidden="1" customHeight="1">
      <c r="A342" s="252"/>
      <c r="B342" s="252"/>
      <c r="C342" s="252"/>
      <c r="D342" s="252"/>
      <c r="E342" s="252"/>
      <c r="F342" s="252"/>
      <c r="G342" s="252"/>
      <c r="I342" s="265">
        <f t="shared" si="68"/>
        <v>0</v>
      </c>
      <c r="J342" s="255">
        <f t="shared" si="61"/>
        <v>5</v>
      </c>
      <c r="K342" s="1144">
        <f t="shared" si="70"/>
        <v>29</v>
      </c>
      <c r="L342" s="356"/>
      <c r="M342" s="356"/>
      <c r="N342" s="357">
        <f t="shared" si="67"/>
        <v>0</v>
      </c>
      <c r="O342" s="358"/>
      <c r="P342" s="358"/>
      <c r="Q342" s="359">
        <f t="shared" si="69"/>
        <v>0</v>
      </c>
      <c r="R342" s="359">
        <f t="shared" si="69"/>
        <v>0</v>
      </c>
      <c r="S342" s="360"/>
      <c r="T342" s="361"/>
      <c r="U342" s="255">
        <f t="shared" si="62"/>
        <v>5</v>
      </c>
      <c r="V342" s="169"/>
      <c r="W342" s="169"/>
      <c r="X342" s="169"/>
      <c r="Y342" s="169"/>
      <c r="Z342" s="169"/>
      <c r="AA342" s="378"/>
      <c r="AB342" s="169"/>
      <c r="AC342" s="169"/>
      <c r="AD342" s="169"/>
      <c r="AE342" s="371"/>
      <c r="AF342" s="371"/>
      <c r="AG342" s="371"/>
      <c r="AH342" s="169"/>
      <c r="AI342" s="169"/>
      <c r="AJ342" s="169"/>
      <c r="AK342" s="169"/>
      <c r="AL342" s="169"/>
      <c r="AM342" s="169"/>
      <c r="AN342" s="176"/>
      <c r="AO342" s="176"/>
      <c r="AP342" s="176"/>
    </row>
    <row r="343" spans="1:42" s="253" customFormat="1" ht="21" hidden="1" customHeight="1">
      <c r="A343" s="252"/>
      <c r="B343" s="252"/>
      <c r="C343" s="252"/>
      <c r="D343" s="252"/>
      <c r="E343" s="252"/>
      <c r="F343" s="252"/>
      <c r="G343" s="252"/>
      <c r="I343" s="265">
        <f t="shared" si="68"/>
        <v>0</v>
      </c>
      <c r="J343" s="255">
        <f t="shared" si="61"/>
        <v>5</v>
      </c>
      <c r="K343" s="1144">
        <f t="shared" si="70"/>
        <v>30</v>
      </c>
      <c r="L343" s="356"/>
      <c r="M343" s="356"/>
      <c r="N343" s="357">
        <f t="shared" si="67"/>
        <v>0</v>
      </c>
      <c r="O343" s="358"/>
      <c r="P343" s="358"/>
      <c r="Q343" s="359">
        <f t="shared" si="69"/>
        <v>0</v>
      </c>
      <c r="R343" s="359">
        <f t="shared" si="69"/>
        <v>0</v>
      </c>
      <c r="S343" s="360"/>
      <c r="T343" s="361"/>
      <c r="U343" s="255">
        <f t="shared" si="62"/>
        <v>5</v>
      </c>
      <c r="V343" s="169"/>
      <c r="W343" s="169"/>
      <c r="X343" s="169"/>
      <c r="Y343" s="169"/>
      <c r="Z343" s="169"/>
      <c r="AA343" s="378"/>
      <c r="AB343" s="169"/>
      <c r="AC343" s="169"/>
      <c r="AD343" s="169"/>
      <c r="AE343" s="371"/>
      <c r="AF343" s="371"/>
      <c r="AG343" s="371"/>
      <c r="AH343" s="169"/>
      <c r="AI343" s="169"/>
      <c r="AJ343" s="169"/>
      <c r="AK343" s="169"/>
      <c r="AL343" s="169"/>
      <c r="AM343" s="169"/>
      <c r="AN343" s="176"/>
      <c r="AO343" s="176"/>
      <c r="AP343" s="176"/>
    </row>
    <row r="344" spans="1:42" s="253" customFormat="1" ht="21" hidden="1" customHeight="1">
      <c r="A344" s="252"/>
      <c r="B344" s="252"/>
      <c r="C344" s="252"/>
      <c r="D344" s="252"/>
      <c r="E344" s="252"/>
      <c r="F344" s="252"/>
      <c r="G344" s="252"/>
      <c r="I344" s="265">
        <f t="shared" si="68"/>
        <v>0</v>
      </c>
      <c r="J344" s="255">
        <f t="shared" si="61"/>
        <v>5</v>
      </c>
      <c r="K344" s="1144">
        <f t="shared" si="70"/>
        <v>31</v>
      </c>
      <c r="L344" s="356"/>
      <c r="M344" s="356"/>
      <c r="N344" s="357">
        <f t="shared" si="67"/>
        <v>0</v>
      </c>
      <c r="O344" s="358"/>
      <c r="P344" s="358"/>
      <c r="Q344" s="359">
        <f t="shared" si="69"/>
        <v>0</v>
      </c>
      <c r="R344" s="359">
        <f t="shared" si="69"/>
        <v>0</v>
      </c>
      <c r="S344" s="360"/>
      <c r="T344" s="361"/>
      <c r="U344" s="255">
        <f t="shared" si="62"/>
        <v>5</v>
      </c>
      <c r="V344" s="169"/>
      <c r="W344" s="169"/>
      <c r="X344" s="169"/>
      <c r="Y344" s="169"/>
      <c r="Z344" s="169"/>
      <c r="AA344" s="378"/>
      <c r="AB344" s="169"/>
      <c r="AC344" s="169"/>
      <c r="AD344" s="169"/>
      <c r="AE344" s="371"/>
      <c r="AF344" s="371"/>
      <c r="AG344" s="371"/>
      <c r="AH344" s="169"/>
      <c r="AI344" s="169"/>
      <c r="AJ344" s="169"/>
      <c r="AK344" s="169"/>
      <c r="AL344" s="169"/>
      <c r="AM344" s="169"/>
      <c r="AN344" s="176"/>
      <c r="AO344" s="176"/>
      <c r="AP344" s="176"/>
    </row>
    <row r="345" spans="1:42" s="253" customFormat="1" ht="21" hidden="1" customHeight="1">
      <c r="A345" s="252"/>
      <c r="B345" s="252"/>
      <c r="C345" s="252"/>
      <c r="D345" s="252"/>
      <c r="E345" s="252"/>
      <c r="F345" s="252"/>
      <c r="G345" s="252"/>
      <c r="I345" s="265">
        <f t="shared" si="68"/>
        <v>0</v>
      </c>
      <c r="J345" s="255">
        <f t="shared" si="61"/>
        <v>5</v>
      </c>
      <c r="K345" s="1144">
        <f t="shared" si="70"/>
        <v>32</v>
      </c>
      <c r="L345" s="356"/>
      <c r="M345" s="356"/>
      <c r="N345" s="357">
        <f t="shared" si="67"/>
        <v>0</v>
      </c>
      <c r="O345" s="358"/>
      <c r="P345" s="358"/>
      <c r="Q345" s="359">
        <f t="shared" si="69"/>
        <v>0</v>
      </c>
      <c r="R345" s="359">
        <f t="shared" si="69"/>
        <v>0</v>
      </c>
      <c r="S345" s="360"/>
      <c r="T345" s="361"/>
      <c r="U345" s="255">
        <f t="shared" si="62"/>
        <v>5</v>
      </c>
      <c r="V345" s="169"/>
      <c r="W345" s="169"/>
      <c r="X345" s="169"/>
      <c r="Y345" s="169"/>
      <c r="Z345" s="169"/>
      <c r="AA345" s="378"/>
      <c r="AB345" s="169"/>
      <c r="AC345" s="169"/>
      <c r="AD345" s="169"/>
      <c r="AE345" s="371"/>
      <c r="AF345" s="371"/>
      <c r="AG345" s="371"/>
      <c r="AH345" s="169"/>
      <c r="AI345" s="169"/>
      <c r="AJ345" s="169"/>
      <c r="AK345" s="169"/>
      <c r="AL345" s="169"/>
      <c r="AM345" s="169"/>
      <c r="AN345" s="176"/>
      <c r="AO345" s="176"/>
      <c r="AP345" s="176"/>
    </row>
    <row r="346" spans="1:42" s="253" customFormat="1" ht="21" hidden="1" customHeight="1">
      <c r="A346" s="252"/>
      <c r="B346" s="252"/>
      <c r="C346" s="252"/>
      <c r="D346" s="252"/>
      <c r="E346" s="252"/>
      <c r="F346" s="252"/>
      <c r="G346" s="252"/>
      <c r="I346" s="265">
        <f t="shared" si="68"/>
        <v>0</v>
      </c>
      <c r="J346" s="255">
        <f t="shared" si="61"/>
        <v>5</v>
      </c>
      <c r="K346" s="1144">
        <f t="shared" si="70"/>
        <v>33</v>
      </c>
      <c r="L346" s="356"/>
      <c r="M346" s="356"/>
      <c r="N346" s="357">
        <f t="shared" si="67"/>
        <v>0</v>
      </c>
      <c r="O346" s="358"/>
      <c r="P346" s="358"/>
      <c r="Q346" s="359">
        <f t="shared" si="69"/>
        <v>0</v>
      </c>
      <c r="R346" s="359">
        <f t="shared" si="69"/>
        <v>0</v>
      </c>
      <c r="S346" s="360"/>
      <c r="T346" s="361"/>
      <c r="U346" s="255">
        <f t="shared" si="62"/>
        <v>5</v>
      </c>
      <c r="V346" s="169"/>
      <c r="W346" s="169"/>
      <c r="X346" s="169"/>
      <c r="Y346" s="169"/>
      <c r="Z346" s="169"/>
      <c r="AA346" s="378"/>
      <c r="AB346" s="169"/>
      <c r="AC346" s="169"/>
      <c r="AD346" s="169"/>
      <c r="AE346" s="371"/>
      <c r="AF346" s="371"/>
      <c r="AG346" s="371"/>
      <c r="AH346" s="169"/>
      <c r="AI346" s="169"/>
      <c r="AJ346" s="169"/>
      <c r="AK346" s="169"/>
      <c r="AL346" s="169"/>
      <c r="AM346" s="169"/>
      <c r="AN346" s="176"/>
      <c r="AO346" s="176"/>
      <c r="AP346" s="176"/>
    </row>
    <row r="347" spans="1:42" s="253" customFormat="1" ht="21" hidden="1" customHeight="1">
      <c r="A347" s="252"/>
      <c r="B347" s="252"/>
      <c r="C347" s="252"/>
      <c r="D347" s="252"/>
      <c r="E347" s="252"/>
      <c r="F347" s="252"/>
      <c r="G347" s="252"/>
      <c r="I347" s="265">
        <f t="shared" si="68"/>
        <v>0</v>
      </c>
      <c r="J347" s="255">
        <f t="shared" si="61"/>
        <v>5</v>
      </c>
      <c r="K347" s="1144">
        <f t="shared" si="70"/>
        <v>34</v>
      </c>
      <c r="L347" s="356"/>
      <c r="M347" s="356"/>
      <c r="N347" s="357">
        <f t="shared" si="67"/>
        <v>0</v>
      </c>
      <c r="O347" s="358"/>
      <c r="P347" s="358"/>
      <c r="Q347" s="359">
        <f t="shared" si="69"/>
        <v>0</v>
      </c>
      <c r="R347" s="359">
        <f t="shared" si="69"/>
        <v>0</v>
      </c>
      <c r="S347" s="360"/>
      <c r="T347" s="361"/>
      <c r="U347" s="255">
        <f t="shared" si="62"/>
        <v>5</v>
      </c>
      <c r="V347" s="169"/>
      <c r="W347" s="169"/>
      <c r="X347" s="169"/>
      <c r="Y347" s="169"/>
      <c r="Z347" s="169"/>
      <c r="AA347" s="378"/>
      <c r="AB347" s="169"/>
      <c r="AC347" s="169"/>
      <c r="AD347" s="169"/>
      <c r="AE347" s="371"/>
      <c r="AF347" s="371"/>
      <c r="AG347" s="371"/>
      <c r="AH347" s="169"/>
      <c r="AI347" s="169"/>
      <c r="AJ347" s="169"/>
      <c r="AK347" s="169"/>
      <c r="AL347" s="169"/>
      <c r="AM347" s="169"/>
      <c r="AN347" s="176"/>
      <c r="AO347" s="176"/>
      <c r="AP347" s="176"/>
    </row>
    <row r="348" spans="1:42" s="253" customFormat="1" ht="21" hidden="1" customHeight="1">
      <c r="A348" s="252"/>
      <c r="B348" s="252"/>
      <c r="C348" s="252"/>
      <c r="D348" s="252"/>
      <c r="E348" s="252"/>
      <c r="F348" s="252"/>
      <c r="G348" s="252"/>
      <c r="I348" s="265">
        <f t="shared" si="68"/>
        <v>0</v>
      </c>
      <c r="J348" s="255">
        <f t="shared" si="61"/>
        <v>5</v>
      </c>
      <c r="K348" s="1144">
        <f t="shared" si="70"/>
        <v>35</v>
      </c>
      <c r="L348" s="356"/>
      <c r="M348" s="356"/>
      <c r="N348" s="357">
        <f t="shared" si="67"/>
        <v>0</v>
      </c>
      <c r="O348" s="358"/>
      <c r="P348" s="358"/>
      <c r="Q348" s="359">
        <f t="shared" si="69"/>
        <v>0</v>
      </c>
      <c r="R348" s="359">
        <f t="shared" si="69"/>
        <v>0</v>
      </c>
      <c r="S348" s="360"/>
      <c r="T348" s="361"/>
      <c r="U348" s="255">
        <f t="shared" si="62"/>
        <v>5</v>
      </c>
      <c r="V348" s="169"/>
      <c r="W348" s="169"/>
      <c r="X348" s="169"/>
      <c r="Y348" s="169"/>
      <c r="Z348" s="169"/>
      <c r="AA348" s="378"/>
      <c r="AB348" s="169"/>
      <c r="AC348" s="169"/>
      <c r="AD348" s="169"/>
      <c r="AE348" s="371"/>
      <c r="AF348" s="371"/>
      <c r="AG348" s="371"/>
      <c r="AH348" s="169"/>
      <c r="AI348" s="169"/>
      <c r="AJ348" s="169"/>
      <c r="AK348" s="169"/>
      <c r="AL348" s="169"/>
      <c r="AM348" s="169"/>
      <c r="AN348" s="176"/>
      <c r="AO348" s="176"/>
      <c r="AP348" s="176"/>
    </row>
    <row r="349" spans="1:42" s="253" customFormat="1" ht="21" hidden="1" customHeight="1">
      <c r="A349" s="252"/>
      <c r="B349" s="252"/>
      <c r="C349" s="252"/>
      <c r="D349" s="252"/>
      <c r="E349" s="252"/>
      <c r="F349" s="252"/>
      <c r="G349" s="252"/>
      <c r="I349" s="265">
        <f t="shared" si="68"/>
        <v>0</v>
      </c>
      <c r="J349" s="255">
        <f t="shared" si="61"/>
        <v>5</v>
      </c>
      <c r="K349" s="1144">
        <f t="shared" si="70"/>
        <v>36</v>
      </c>
      <c r="L349" s="356"/>
      <c r="M349" s="356"/>
      <c r="N349" s="357">
        <f t="shared" si="67"/>
        <v>0</v>
      </c>
      <c r="O349" s="358"/>
      <c r="P349" s="358"/>
      <c r="Q349" s="359">
        <f t="shared" si="69"/>
        <v>0</v>
      </c>
      <c r="R349" s="359">
        <f t="shared" si="69"/>
        <v>0</v>
      </c>
      <c r="S349" s="360"/>
      <c r="T349" s="361"/>
      <c r="U349" s="255">
        <f t="shared" si="62"/>
        <v>5</v>
      </c>
      <c r="V349" s="169"/>
      <c r="W349" s="169"/>
      <c r="X349" s="169"/>
      <c r="Y349" s="169"/>
      <c r="Z349" s="169"/>
      <c r="AA349" s="378"/>
      <c r="AB349" s="169"/>
      <c r="AC349" s="169"/>
      <c r="AD349" s="169"/>
      <c r="AE349" s="371"/>
      <c r="AF349" s="371"/>
      <c r="AG349" s="371"/>
      <c r="AH349" s="169"/>
      <c r="AI349" s="169"/>
      <c r="AJ349" s="169"/>
      <c r="AK349" s="169"/>
      <c r="AL349" s="169"/>
      <c r="AM349" s="169"/>
      <c r="AN349" s="176"/>
      <c r="AO349" s="176"/>
      <c r="AP349" s="176"/>
    </row>
    <row r="350" spans="1:42" s="253" customFormat="1" ht="21" hidden="1" customHeight="1" thickBot="1">
      <c r="A350" s="252"/>
      <c r="B350" s="252"/>
      <c r="C350" s="252"/>
      <c r="D350" s="252"/>
      <c r="E350" s="252"/>
      <c r="F350" s="252"/>
      <c r="G350" s="252"/>
      <c r="I350" s="265">
        <f t="shared" si="68"/>
        <v>0</v>
      </c>
      <c r="J350" s="255">
        <f t="shared" si="61"/>
        <v>5</v>
      </c>
      <c r="K350" s="385">
        <f t="shared" si="70"/>
        <v>37</v>
      </c>
      <c r="L350" s="356"/>
      <c r="M350" s="356"/>
      <c r="N350" s="387">
        <f t="shared" si="67"/>
        <v>0</v>
      </c>
      <c r="O350" s="388"/>
      <c r="P350" s="388"/>
      <c r="Q350" s="389">
        <f t="shared" si="69"/>
        <v>0</v>
      </c>
      <c r="R350" s="389">
        <f t="shared" si="69"/>
        <v>0</v>
      </c>
      <c r="S350" s="390"/>
      <c r="T350" s="391"/>
      <c r="U350" s="255">
        <f t="shared" si="62"/>
        <v>5</v>
      </c>
      <c r="V350" s="169"/>
      <c r="W350" s="169"/>
      <c r="X350" s="169"/>
      <c r="Y350" s="169"/>
      <c r="Z350" s="169"/>
      <c r="AA350" s="378"/>
      <c r="AB350" s="169"/>
      <c r="AC350" s="169"/>
      <c r="AD350" s="169"/>
      <c r="AE350" s="371"/>
      <c r="AF350" s="371"/>
      <c r="AG350" s="371"/>
      <c r="AH350" s="169"/>
      <c r="AI350" s="169"/>
      <c r="AJ350" s="169"/>
      <c r="AK350" s="169"/>
      <c r="AL350" s="169"/>
      <c r="AM350" s="169"/>
      <c r="AN350" s="176"/>
      <c r="AO350" s="176"/>
      <c r="AP350" s="176"/>
    </row>
    <row r="351" spans="1:42" s="253" customFormat="1" ht="21" hidden="1" customHeight="1">
      <c r="A351" s="252"/>
      <c r="B351" s="252"/>
      <c r="C351" s="252"/>
      <c r="D351" s="252"/>
      <c r="E351" s="252"/>
      <c r="F351" s="252"/>
      <c r="G351" s="252"/>
      <c r="I351" s="265">
        <f>IF((O$353+P$353)&gt;0,1,0)</f>
        <v>0</v>
      </c>
      <c r="J351" s="255">
        <f t="shared" si="61"/>
        <v>5</v>
      </c>
      <c r="K351" s="2439" t="s">
        <v>942</v>
      </c>
      <c r="L351" s="2441" t="s">
        <v>943</v>
      </c>
      <c r="M351" s="2443" t="s">
        <v>944</v>
      </c>
      <c r="N351" s="2443" t="s">
        <v>945</v>
      </c>
      <c r="O351" s="2445" t="s">
        <v>946</v>
      </c>
      <c r="P351" s="2445"/>
      <c r="Q351" s="2445" t="s">
        <v>947</v>
      </c>
      <c r="R351" s="2445"/>
      <c r="S351" s="2446" t="s">
        <v>948</v>
      </c>
      <c r="T351" s="2448" t="s">
        <v>1162</v>
      </c>
      <c r="U351" s="255">
        <f t="shared" si="62"/>
        <v>5</v>
      </c>
      <c r="V351" s="169"/>
      <c r="W351" s="169"/>
      <c r="X351" s="169"/>
      <c r="Y351" s="169"/>
      <c r="Z351" s="169"/>
      <c r="AA351" s="378"/>
      <c r="AB351" s="169"/>
      <c r="AC351" s="169"/>
      <c r="AD351" s="169"/>
      <c r="AE351" s="371"/>
      <c r="AF351" s="371"/>
      <c r="AG351" s="371"/>
      <c r="AH351" s="169"/>
      <c r="AI351" s="169"/>
      <c r="AJ351" s="169"/>
      <c r="AK351" s="169"/>
      <c r="AL351" s="169"/>
      <c r="AM351" s="169"/>
      <c r="AN351" s="176"/>
      <c r="AO351" s="176"/>
      <c r="AP351" s="176"/>
    </row>
    <row r="352" spans="1:42" s="253" customFormat="1" ht="21" hidden="1" customHeight="1">
      <c r="A352" s="252"/>
      <c r="B352" s="252"/>
      <c r="C352" s="252"/>
      <c r="D352" s="252"/>
      <c r="E352" s="252"/>
      <c r="F352" s="252"/>
      <c r="G352" s="252"/>
      <c r="I352" s="265">
        <f t="shared" ref="I352:I375" si="71">IF((O$353+P$353)&gt;0,1,0)</f>
        <v>0</v>
      </c>
      <c r="J352" s="255">
        <f t="shared" si="61"/>
        <v>5</v>
      </c>
      <c r="K352" s="2440"/>
      <c r="L352" s="2442"/>
      <c r="M352" s="2444"/>
      <c r="N352" s="2444"/>
      <c r="O352" s="1146" t="s">
        <v>786</v>
      </c>
      <c r="P352" s="335" t="s">
        <v>787</v>
      </c>
      <c r="Q352" s="335" t="s">
        <v>786</v>
      </c>
      <c r="R352" s="336" t="s">
        <v>787</v>
      </c>
      <c r="S352" s="2447"/>
      <c r="T352" s="2449"/>
      <c r="U352" s="255">
        <f t="shared" si="62"/>
        <v>5</v>
      </c>
      <c r="V352" s="169"/>
      <c r="W352" s="169"/>
      <c r="X352" s="169"/>
      <c r="Y352" s="169"/>
      <c r="Z352" s="169"/>
      <c r="AA352" s="378"/>
      <c r="AB352" s="169"/>
      <c r="AC352" s="169"/>
      <c r="AD352" s="169"/>
      <c r="AE352" s="371"/>
      <c r="AF352" s="371"/>
      <c r="AG352" s="371"/>
      <c r="AH352" s="169"/>
      <c r="AI352" s="169"/>
      <c r="AJ352" s="169"/>
      <c r="AK352" s="169"/>
      <c r="AL352" s="169"/>
      <c r="AM352" s="169"/>
      <c r="AN352" s="176"/>
      <c r="AO352" s="176"/>
      <c r="AP352" s="176"/>
    </row>
    <row r="353" spans="1:42" s="253" customFormat="1" ht="21" hidden="1" customHeight="1">
      <c r="A353" s="252"/>
      <c r="B353" s="252"/>
      <c r="C353" s="252"/>
      <c r="D353" s="252"/>
      <c r="E353" s="252"/>
      <c r="F353" s="252"/>
      <c r="G353" s="252"/>
      <c r="I353" s="265">
        <f t="shared" si="71"/>
        <v>0</v>
      </c>
      <c r="J353" s="255">
        <f t="shared" si="61"/>
        <v>5</v>
      </c>
      <c r="K353" s="1144">
        <f>+K50+1</f>
        <v>38</v>
      </c>
      <c r="L353" s="356"/>
      <c r="M353" s="356"/>
      <c r="N353" s="357">
        <f t="shared" si="67"/>
        <v>0</v>
      </c>
      <c r="O353" s="358"/>
      <c r="P353" s="358"/>
      <c r="Q353" s="359">
        <f t="shared" si="69"/>
        <v>0</v>
      </c>
      <c r="R353" s="359">
        <f t="shared" si="69"/>
        <v>0</v>
      </c>
      <c r="S353" s="360"/>
      <c r="T353" s="361"/>
      <c r="U353" s="255">
        <f t="shared" si="62"/>
        <v>5</v>
      </c>
      <c r="V353" s="169"/>
      <c r="W353" s="169"/>
      <c r="X353" s="169"/>
      <c r="Y353" s="169"/>
      <c r="Z353" s="169"/>
      <c r="AA353" s="378"/>
      <c r="AB353" s="169"/>
      <c r="AC353" s="169"/>
      <c r="AD353" s="169"/>
      <c r="AE353" s="371"/>
      <c r="AF353" s="371"/>
      <c r="AG353" s="371"/>
      <c r="AH353" s="169"/>
      <c r="AI353" s="169"/>
      <c r="AJ353" s="169"/>
      <c r="AK353" s="169"/>
      <c r="AL353" s="169"/>
      <c r="AM353" s="169"/>
      <c r="AN353" s="176"/>
      <c r="AO353" s="176"/>
      <c r="AP353" s="176"/>
    </row>
    <row r="354" spans="1:42" s="253" customFormat="1" ht="21" hidden="1" customHeight="1">
      <c r="A354" s="252"/>
      <c r="B354" s="252"/>
      <c r="C354" s="252"/>
      <c r="D354" s="252"/>
      <c r="E354" s="252"/>
      <c r="F354" s="252"/>
      <c r="G354" s="252"/>
      <c r="I354" s="265">
        <f t="shared" si="71"/>
        <v>0</v>
      </c>
      <c r="J354" s="255">
        <f t="shared" si="61"/>
        <v>5</v>
      </c>
      <c r="K354" s="1144">
        <f t="shared" ref="K354:K375" si="72">+K353+1</f>
        <v>39</v>
      </c>
      <c r="L354" s="356"/>
      <c r="M354" s="356"/>
      <c r="N354" s="357">
        <f t="shared" si="67"/>
        <v>0</v>
      </c>
      <c r="O354" s="358"/>
      <c r="P354" s="358"/>
      <c r="Q354" s="359">
        <f t="shared" si="69"/>
        <v>0</v>
      </c>
      <c r="R354" s="359">
        <f t="shared" si="69"/>
        <v>0</v>
      </c>
      <c r="S354" s="360"/>
      <c r="T354" s="361"/>
      <c r="U354" s="255">
        <f t="shared" si="62"/>
        <v>5</v>
      </c>
      <c r="V354" s="169"/>
      <c r="W354" s="169"/>
      <c r="X354" s="169"/>
      <c r="Y354" s="169"/>
      <c r="Z354" s="169"/>
      <c r="AA354" s="378"/>
      <c r="AB354" s="169"/>
      <c r="AC354" s="169"/>
      <c r="AD354" s="169"/>
      <c r="AE354" s="371"/>
      <c r="AF354" s="371"/>
      <c r="AG354" s="371"/>
      <c r="AH354" s="169"/>
      <c r="AI354" s="169"/>
      <c r="AJ354" s="169"/>
      <c r="AK354" s="169"/>
      <c r="AL354" s="169"/>
      <c r="AM354" s="169"/>
      <c r="AN354" s="176"/>
      <c r="AO354" s="176"/>
      <c r="AP354" s="176"/>
    </row>
    <row r="355" spans="1:42" s="253" customFormat="1" ht="21" hidden="1" customHeight="1">
      <c r="A355" s="252"/>
      <c r="B355" s="252"/>
      <c r="C355" s="252"/>
      <c r="D355" s="252"/>
      <c r="E355" s="252"/>
      <c r="F355" s="252"/>
      <c r="G355" s="252"/>
      <c r="I355" s="265">
        <f t="shared" si="71"/>
        <v>0</v>
      </c>
      <c r="J355" s="255">
        <f t="shared" si="61"/>
        <v>5</v>
      </c>
      <c r="K355" s="1144">
        <f t="shared" si="72"/>
        <v>40</v>
      </c>
      <c r="L355" s="356"/>
      <c r="M355" s="356"/>
      <c r="N355" s="357">
        <f t="shared" si="67"/>
        <v>0</v>
      </c>
      <c r="O355" s="358"/>
      <c r="P355" s="358"/>
      <c r="Q355" s="359">
        <f t="shared" si="69"/>
        <v>0</v>
      </c>
      <c r="R355" s="359">
        <f t="shared" si="69"/>
        <v>0</v>
      </c>
      <c r="S355" s="360"/>
      <c r="T355" s="361"/>
      <c r="U355" s="255">
        <f t="shared" si="62"/>
        <v>5</v>
      </c>
      <c r="V355" s="169"/>
      <c r="W355" s="169"/>
      <c r="X355" s="169"/>
      <c r="Y355" s="169"/>
      <c r="Z355" s="169"/>
      <c r="AA355" s="378"/>
      <c r="AB355" s="169"/>
      <c r="AC355" s="169"/>
      <c r="AD355" s="169"/>
      <c r="AE355" s="371"/>
      <c r="AF355" s="371"/>
      <c r="AG355" s="371"/>
      <c r="AH355" s="169"/>
      <c r="AI355" s="169"/>
      <c r="AJ355" s="169"/>
      <c r="AK355" s="169"/>
      <c r="AL355" s="169"/>
      <c r="AM355" s="169"/>
      <c r="AN355" s="176"/>
      <c r="AO355" s="176"/>
      <c r="AP355" s="176"/>
    </row>
    <row r="356" spans="1:42" s="253" customFormat="1" ht="21" hidden="1" customHeight="1">
      <c r="A356" s="252"/>
      <c r="B356" s="252"/>
      <c r="C356" s="252"/>
      <c r="D356" s="252"/>
      <c r="E356" s="252"/>
      <c r="F356" s="252"/>
      <c r="G356" s="252"/>
      <c r="I356" s="265">
        <f t="shared" si="71"/>
        <v>0</v>
      </c>
      <c r="J356" s="255">
        <f t="shared" si="61"/>
        <v>5</v>
      </c>
      <c r="K356" s="1144">
        <f t="shared" si="72"/>
        <v>41</v>
      </c>
      <c r="L356" s="356"/>
      <c r="M356" s="356"/>
      <c r="N356" s="357">
        <f t="shared" si="67"/>
        <v>0</v>
      </c>
      <c r="O356" s="358"/>
      <c r="P356" s="358"/>
      <c r="Q356" s="359">
        <f t="shared" si="69"/>
        <v>0</v>
      </c>
      <c r="R356" s="359">
        <f t="shared" si="69"/>
        <v>0</v>
      </c>
      <c r="S356" s="360"/>
      <c r="T356" s="361"/>
      <c r="U356" s="255">
        <f t="shared" si="62"/>
        <v>5</v>
      </c>
      <c r="V356" s="169"/>
      <c r="W356" s="169"/>
      <c r="X356" s="169"/>
      <c r="Y356" s="169"/>
      <c r="Z356" s="169"/>
      <c r="AA356" s="378"/>
      <c r="AB356" s="169"/>
      <c r="AC356" s="169"/>
      <c r="AD356" s="169"/>
      <c r="AE356" s="371"/>
      <c r="AF356" s="371"/>
      <c r="AG356" s="371"/>
      <c r="AH356" s="169"/>
      <c r="AI356" s="169"/>
      <c r="AJ356" s="169"/>
      <c r="AK356" s="169"/>
      <c r="AL356" s="169"/>
      <c r="AM356" s="169"/>
      <c r="AN356" s="176"/>
      <c r="AO356" s="176"/>
      <c r="AP356" s="176"/>
    </row>
    <row r="357" spans="1:42" s="253" customFormat="1" ht="21" hidden="1" customHeight="1">
      <c r="A357" s="252"/>
      <c r="B357" s="252"/>
      <c r="C357" s="252"/>
      <c r="D357" s="252"/>
      <c r="E357" s="252"/>
      <c r="F357" s="252"/>
      <c r="G357" s="252"/>
      <c r="I357" s="265">
        <f t="shared" si="71"/>
        <v>0</v>
      </c>
      <c r="J357" s="255">
        <f t="shared" si="61"/>
        <v>5</v>
      </c>
      <c r="K357" s="1144">
        <f t="shared" si="72"/>
        <v>42</v>
      </c>
      <c r="L357" s="356"/>
      <c r="M357" s="356"/>
      <c r="N357" s="357">
        <f t="shared" si="67"/>
        <v>0</v>
      </c>
      <c r="O357" s="358"/>
      <c r="P357" s="358"/>
      <c r="Q357" s="359">
        <f t="shared" si="69"/>
        <v>0</v>
      </c>
      <c r="R357" s="359">
        <f t="shared" si="69"/>
        <v>0</v>
      </c>
      <c r="S357" s="360"/>
      <c r="T357" s="361"/>
      <c r="U357" s="255">
        <f t="shared" si="62"/>
        <v>5</v>
      </c>
      <c r="V357" s="169"/>
      <c r="W357" s="169"/>
      <c r="X357" s="169"/>
      <c r="Y357" s="169"/>
      <c r="Z357" s="169"/>
      <c r="AA357" s="378"/>
      <c r="AB357" s="169"/>
      <c r="AC357" s="169"/>
      <c r="AD357" s="169"/>
      <c r="AE357" s="371"/>
      <c r="AF357" s="371"/>
      <c r="AG357" s="371"/>
      <c r="AH357" s="169"/>
      <c r="AI357" s="169"/>
      <c r="AJ357" s="169"/>
      <c r="AK357" s="169"/>
      <c r="AL357" s="169"/>
      <c r="AM357" s="169"/>
      <c r="AN357" s="176"/>
      <c r="AO357" s="176"/>
      <c r="AP357" s="176"/>
    </row>
    <row r="358" spans="1:42" s="253" customFormat="1" ht="21" hidden="1" customHeight="1">
      <c r="A358" s="252"/>
      <c r="B358" s="252"/>
      <c r="C358" s="252"/>
      <c r="D358" s="252"/>
      <c r="E358" s="252"/>
      <c r="F358" s="252"/>
      <c r="G358" s="252"/>
      <c r="I358" s="265">
        <f t="shared" si="71"/>
        <v>0</v>
      </c>
      <c r="J358" s="255">
        <f t="shared" si="61"/>
        <v>5</v>
      </c>
      <c r="K358" s="1144">
        <f t="shared" si="72"/>
        <v>43</v>
      </c>
      <c r="L358" s="356"/>
      <c r="M358" s="356"/>
      <c r="N358" s="357">
        <f t="shared" si="67"/>
        <v>0</v>
      </c>
      <c r="O358" s="358"/>
      <c r="P358" s="358"/>
      <c r="Q358" s="359">
        <f t="shared" si="69"/>
        <v>0</v>
      </c>
      <c r="R358" s="359">
        <f t="shared" si="69"/>
        <v>0</v>
      </c>
      <c r="S358" s="360"/>
      <c r="T358" s="361"/>
      <c r="U358" s="255">
        <f t="shared" si="62"/>
        <v>5</v>
      </c>
      <c r="V358" s="169"/>
      <c r="W358" s="169"/>
      <c r="X358" s="169"/>
      <c r="Y358" s="169"/>
      <c r="Z358" s="169"/>
      <c r="AA358" s="378"/>
      <c r="AB358" s="169"/>
      <c r="AC358" s="169"/>
      <c r="AD358" s="169"/>
      <c r="AE358" s="371"/>
      <c r="AF358" s="371"/>
      <c r="AG358" s="371"/>
      <c r="AH358" s="169"/>
      <c r="AI358" s="169"/>
      <c r="AJ358" s="169"/>
      <c r="AK358" s="169"/>
      <c r="AL358" s="169"/>
      <c r="AM358" s="169"/>
      <c r="AN358" s="176"/>
      <c r="AO358" s="176"/>
      <c r="AP358" s="176"/>
    </row>
    <row r="359" spans="1:42" s="253" customFormat="1" ht="21" hidden="1" customHeight="1">
      <c r="A359" s="252"/>
      <c r="B359" s="252"/>
      <c r="C359" s="252"/>
      <c r="D359" s="252"/>
      <c r="E359" s="252"/>
      <c r="F359" s="252"/>
      <c r="G359" s="252"/>
      <c r="I359" s="265">
        <f t="shared" si="71"/>
        <v>0</v>
      </c>
      <c r="J359" s="255">
        <f t="shared" si="61"/>
        <v>5</v>
      </c>
      <c r="K359" s="1144">
        <f t="shared" si="72"/>
        <v>44</v>
      </c>
      <c r="L359" s="356"/>
      <c r="M359" s="356"/>
      <c r="N359" s="357">
        <f t="shared" si="67"/>
        <v>0</v>
      </c>
      <c r="O359" s="358"/>
      <c r="P359" s="358"/>
      <c r="Q359" s="359">
        <f t="shared" si="69"/>
        <v>0</v>
      </c>
      <c r="R359" s="359">
        <f t="shared" si="69"/>
        <v>0</v>
      </c>
      <c r="S359" s="360"/>
      <c r="T359" s="361"/>
      <c r="U359" s="255">
        <f t="shared" si="62"/>
        <v>5</v>
      </c>
      <c r="V359" s="169"/>
      <c r="W359" s="169"/>
      <c r="X359" s="169"/>
      <c r="Y359" s="169"/>
      <c r="Z359" s="169"/>
      <c r="AA359" s="378"/>
      <c r="AB359" s="169"/>
      <c r="AC359" s="169"/>
      <c r="AD359" s="169"/>
      <c r="AE359" s="371"/>
      <c r="AF359" s="371"/>
      <c r="AG359" s="371"/>
      <c r="AH359" s="169"/>
      <c r="AI359" s="169"/>
      <c r="AJ359" s="169"/>
      <c r="AK359" s="169"/>
      <c r="AL359" s="169"/>
      <c r="AM359" s="169"/>
      <c r="AN359" s="176"/>
      <c r="AO359" s="176"/>
      <c r="AP359" s="176"/>
    </row>
    <row r="360" spans="1:42" s="253" customFormat="1" ht="21" hidden="1" customHeight="1">
      <c r="A360" s="252"/>
      <c r="B360" s="252"/>
      <c r="C360" s="252"/>
      <c r="D360" s="252"/>
      <c r="E360" s="252"/>
      <c r="F360" s="252"/>
      <c r="G360" s="252"/>
      <c r="I360" s="265">
        <f t="shared" si="71"/>
        <v>0</v>
      </c>
      <c r="J360" s="255">
        <f t="shared" si="61"/>
        <v>5</v>
      </c>
      <c r="K360" s="1144">
        <f t="shared" si="72"/>
        <v>45</v>
      </c>
      <c r="L360" s="356"/>
      <c r="M360" s="356"/>
      <c r="N360" s="357">
        <f t="shared" si="67"/>
        <v>0</v>
      </c>
      <c r="O360" s="358"/>
      <c r="P360" s="358"/>
      <c r="Q360" s="359">
        <f t="shared" si="69"/>
        <v>0</v>
      </c>
      <c r="R360" s="359">
        <f t="shared" si="69"/>
        <v>0</v>
      </c>
      <c r="S360" s="360"/>
      <c r="T360" s="361"/>
      <c r="U360" s="255">
        <f t="shared" si="62"/>
        <v>5</v>
      </c>
      <c r="V360" s="169"/>
      <c r="W360" s="169"/>
      <c r="X360" s="169"/>
      <c r="Y360" s="169"/>
      <c r="Z360" s="169"/>
      <c r="AA360" s="378"/>
      <c r="AB360" s="169"/>
      <c r="AC360" s="169"/>
      <c r="AD360" s="169"/>
      <c r="AE360" s="371"/>
      <c r="AF360" s="371"/>
      <c r="AG360" s="371"/>
      <c r="AH360" s="169"/>
      <c r="AI360" s="169"/>
      <c r="AJ360" s="169"/>
      <c r="AK360" s="169"/>
      <c r="AL360" s="169"/>
      <c r="AM360" s="169"/>
      <c r="AN360" s="176"/>
      <c r="AO360" s="176"/>
      <c r="AP360" s="176"/>
    </row>
    <row r="361" spans="1:42" s="253" customFormat="1" ht="21" hidden="1" customHeight="1">
      <c r="A361" s="252"/>
      <c r="B361" s="252"/>
      <c r="C361" s="252"/>
      <c r="D361" s="252"/>
      <c r="E361" s="252"/>
      <c r="F361" s="252"/>
      <c r="G361" s="252"/>
      <c r="I361" s="265">
        <f t="shared" si="71"/>
        <v>0</v>
      </c>
      <c r="J361" s="255">
        <f t="shared" si="61"/>
        <v>5</v>
      </c>
      <c r="K361" s="1144">
        <f t="shared" si="72"/>
        <v>46</v>
      </c>
      <c r="L361" s="356"/>
      <c r="M361" s="356"/>
      <c r="N361" s="357">
        <f t="shared" si="67"/>
        <v>0</v>
      </c>
      <c r="O361" s="358"/>
      <c r="P361" s="358"/>
      <c r="Q361" s="359">
        <f t="shared" si="69"/>
        <v>0</v>
      </c>
      <c r="R361" s="359">
        <f t="shared" si="69"/>
        <v>0</v>
      </c>
      <c r="S361" s="360"/>
      <c r="T361" s="361"/>
      <c r="U361" s="255">
        <f t="shared" si="62"/>
        <v>5</v>
      </c>
      <c r="V361" s="169"/>
      <c r="W361" s="169"/>
      <c r="X361" s="169"/>
      <c r="Y361" s="169"/>
      <c r="Z361" s="169"/>
      <c r="AA361" s="378"/>
      <c r="AB361" s="169"/>
      <c r="AC361" s="169"/>
      <c r="AD361" s="169"/>
      <c r="AE361" s="371"/>
      <c r="AF361" s="371"/>
      <c r="AG361" s="371"/>
      <c r="AH361" s="169"/>
      <c r="AI361" s="169"/>
      <c r="AJ361" s="169"/>
      <c r="AK361" s="169"/>
      <c r="AL361" s="169"/>
      <c r="AM361" s="169"/>
      <c r="AN361" s="176"/>
      <c r="AO361" s="176"/>
      <c r="AP361" s="176"/>
    </row>
    <row r="362" spans="1:42" s="253" customFormat="1" ht="21" hidden="1" customHeight="1">
      <c r="A362" s="252"/>
      <c r="B362" s="252"/>
      <c r="C362" s="252"/>
      <c r="D362" s="252"/>
      <c r="E362" s="252"/>
      <c r="F362" s="252"/>
      <c r="G362" s="252"/>
      <c r="I362" s="265">
        <f t="shared" si="71"/>
        <v>0</v>
      </c>
      <c r="J362" s="255">
        <f t="shared" si="61"/>
        <v>5</v>
      </c>
      <c r="K362" s="1144">
        <f t="shared" si="72"/>
        <v>47</v>
      </c>
      <c r="L362" s="356"/>
      <c r="M362" s="356"/>
      <c r="N362" s="357">
        <f t="shared" si="67"/>
        <v>0</v>
      </c>
      <c r="O362" s="358"/>
      <c r="P362" s="358"/>
      <c r="Q362" s="359">
        <f t="shared" si="69"/>
        <v>0</v>
      </c>
      <c r="R362" s="359">
        <f t="shared" si="69"/>
        <v>0</v>
      </c>
      <c r="S362" s="360"/>
      <c r="T362" s="361"/>
      <c r="U362" s="255">
        <f t="shared" si="62"/>
        <v>5</v>
      </c>
      <c r="V362" s="169"/>
      <c r="W362" s="169"/>
      <c r="X362" s="169"/>
      <c r="Y362" s="169"/>
      <c r="Z362" s="169"/>
      <c r="AA362" s="378"/>
      <c r="AB362" s="169"/>
      <c r="AC362" s="169"/>
      <c r="AD362" s="169"/>
      <c r="AE362" s="371"/>
      <c r="AF362" s="371"/>
      <c r="AG362" s="371"/>
      <c r="AH362" s="169"/>
      <c r="AI362" s="169"/>
      <c r="AJ362" s="169"/>
      <c r="AK362" s="169"/>
      <c r="AL362" s="169"/>
      <c r="AM362" s="169"/>
      <c r="AN362" s="176"/>
      <c r="AO362" s="176"/>
      <c r="AP362" s="176"/>
    </row>
    <row r="363" spans="1:42" s="253" customFormat="1" ht="21" hidden="1" customHeight="1">
      <c r="A363" s="252"/>
      <c r="B363" s="252"/>
      <c r="C363" s="252"/>
      <c r="D363" s="252"/>
      <c r="E363" s="252"/>
      <c r="F363" s="252"/>
      <c r="G363" s="252"/>
      <c r="I363" s="265">
        <f t="shared" si="71"/>
        <v>0</v>
      </c>
      <c r="J363" s="255">
        <f t="shared" si="61"/>
        <v>5</v>
      </c>
      <c r="K363" s="1144">
        <f t="shared" si="72"/>
        <v>48</v>
      </c>
      <c r="L363" s="356"/>
      <c r="M363" s="356"/>
      <c r="N363" s="357">
        <f t="shared" si="67"/>
        <v>0</v>
      </c>
      <c r="O363" s="358"/>
      <c r="P363" s="358"/>
      <c r="Q363" s="359">
        <f t="shared" si="69"/>
        <v>0</v>
      </c>
      <c r="R363" s="359">
        <f t="shared" si="69"/>
        <v>0</v>
      </c>
      <c r="S363" s="360"/>
      <c r="T363" s="361"/>
      <c r="U363" s="255">
        <f t="shared" si="62"/>
        <v>5</v>
      </c>
      <c r="V363" s="169"/>
      <c r="W363" s="169"/>
      <c r="X363" s="169"/>
      <c r="Y363" s="169"/>
      <c r="Z363" s="169"/>
      <c r="AA363" s="378"/>
      <c r="AB363" s="169"/>
      <c r="AC363" s="169"/>
      <c r="AD363" s="169"/>
      <c r="AE363" s="371"/>
      <c r="AF363" s="371"/>
      <c r="AG363" s="371"/>
      <c r="AH363" s="169"/>
      <c r="AI363" s="169"/>
      <c r="AJ363" s="169"/>
      <c r="AK363" s="169"/>
      <c r="AL363" s="169"/>
      <c r="AM363" s="169"/>
      <c r="AN363" s="176"/>
      <c r="AO363" s="176"/>
      <c r="AP363" s="176"/>
    </row>
    <row r="364" spans="1:42" s="253" customFormat="1" ht="21" hidden="1" customHeight="1">
      <c r="A364" s="252"/>
      <c r="B364" s="252"/>
      <c r="C364" s="252"/>
      <c r="D364" s="252"/>
      <c r="E364" s="252"/>
      <c r="F364" s="252"/>
      <c r="G364" s="252"/>
      <c r="I364" s="265">
        <f t="shared" si="71"/>
        <v>0</v>
      </c>
      <c r="J364" s="255">
        <f t="shared" si="61"/>
        <v>5</v>
      </c>
      <c r="K364" s="1144">
        <f t="shared" si="72"/>
        <v>49</v>
      </c>
      <c r="L364" s="356"/>
      <c r="M364" s="356"/>
      <c r="N364" s="357">
        <f t="shared" si="67"/>
        <v>0</v>
      </c>
      <c r="O364" s="358"/>
      <c r="P364" s="358"/>
      <c r="Q364" s="359">
        <f t="shared" si="69"/>
        <v>0</v>
      </c>
      <c r="R364" s="359">
        <f t="shared" si="69"/>
        <v>0</v>
      </c>
      <c r="S364" s="360"/>
      <c r="T364" s="361"/>
      <c r="U364" s="255">
        <f t="shared" si="62"/>
        <v>5</v>
      </c>
      <c r="V364" s="169"/>
      <c r="W364" s="169"/>
      <c r="X364" s="169"/>
      <c r="Y364" s="169"/>
      <c r="Z364" s="169"/>
      <c r="AA364" s="378"/>
      <c r="AB364" s="169"/>
      <c r="AC364" s="169"/>
      <c r="AD364" s="169"/>
      <c r="AE364" s="371"/>
      <c r="AF364" s="371"/>
      <c r="AG364" s="371"/>
      <c r="AH364" s="169"/>
      <c r="AI364" s="169"/>
      <c r="AJ364" s="169"/>
      <c r="AK364" s="169"/>
      <c r="AL364" s="169"/>
      <c r="AM364" s="169"/>
      <c r="AN364" s="176"/>
      <c r="AO364" s="176"/>
      <c r="AP364" s="176"/>
    </row>
    <row r="365" spans="1:42" s="253" customFormat="1" ht="21" hidden="1" customHeight="1">
      <c r="A365" s="252"/>
      <c r="B365" s="252"/>
      <c r="C365" s="252"/>
      <c r="D365" s="252"/>
      <c r="E365" s="252"/>
      <c r="F365" s="252"/>
      <c r="G365" s="252"/>
      <c r="I365" s="265">
        <f t="shared" si="71"/>
        <v>0</v>
      </c>
      <c r="J365" s="255">
        <f t="shared" si="61"/>
        <v>5</v>
      </c>
      <c r="K365" s="1144">
        <f t="shared" si="72"/>
        <v>50</v>
      </c>
      <c r="L365" s="356"/>
      <c r="M365" s="356"/>
      <c r="N365" s="357">
        <f t="shared" si="67"/>
        <v>0</v>
      </c>
      <c r="O365" s="358"/>
      <c r="P365" s="358"/>
      <c r="Q365" s="359">
        <f t="shared" si="69"/>
        <v>0</v>
      </c>
      <c r="R365" s="359">
        <f t="shared" si="69"/>
        <v>0</v>
      </c>
      <c r="S365" s="360"/>
      <c r="T365" s="361"/>
      <c r="U365" s="255">
        <f t="shared" si="62"/>
        <v>5</v>
      </c>
      <c r="V365" s="169"/>
      <c r="W365" s="169"/>
      <c r="X365" s="169"/>
      <c r="Y365" s="169"/>
      <c r="Z365" s="169"/>
      <c r="AA365" s="378"/>
      <c r="AB365" s="169"/>
      <c r="AC365" s="169"/>
      <c r="AD365" s="169"/>
      <c r="AE365" s="371"/>
      <c r="AF365" s="371"/>
      <c r="AG365" s="371"/>
      <c r="AH365" s="169"/>
      <c r="AI365" s="169"/>
      <c r="AJ365" s="169"/>
      <c r="AK365" s="169"/>
      <c r="AL365" s="169"/>
      <c r="AM365" s="169"/>
      <c r="AN365" s="176"/>
      <c r="AO365" s="176"/>
      <c r="AP365" s="176"/>
    </row>
    <row r="366" spans="1:42" s="253" customFormat="1" ht="21" hidden="1" customHeight="1">
      <c r="A366" s="252"/>
      <c r="B366" s="252"/>
      <c r="C366" s="252"/>
      <c r="D366" s="252"/>
      <c r="E366" s="252"/>
      <c r="F366" s="252"/>
      <c r="G366" s="252"/>
      <c r="I366" s="265">
        <f t="shared" si="71"/>
        <v>0</v>
      </c>
      <c r="J366" s="255">
        <f t="shared" si="61"/>
        <v>5</v>
      </c>
      <c r="K366" s="1144">
        <f t="shared" si="72"/>
        <v>51</v>
      </c>
      <c r="L366" s="356"/>
      <c r="M366" s="356"/>
      <c r="N366" s="357">
        <f t="shared" si="67"/>
        <v>0</v>
      </c>
      <c r="O366" s="358"/>
      <c r="P366" s="358"/>
      <c r="Q366" s="359">
        <f t="shared" si="69"/>
        <v>0</v>
      </c>
      <c r="R366" s="359">
        <f t="shared" si="69"/>
        <v>0</v>
      </c>
      <c r="S366" s="360"/>
      <c r="T366" s="361"/>
      <c r="U366" s="255">
        <f t="shared" si="62"/>
        <v>5</v>
      </c>
      <c r="V366" s="169"/>
      <c r="W366" s="169"/>
      <c r="X366" s="169"/>
      <c r="Y366" s="169"/>
      <c r="Z366" s="169"/>
      <c r="AA366" s="378"/>
      <c r="AB366" s="169"/>
      <c r="AC366" s="169"/>
      <c r="AD366" s="169"/>
      <c r="AE366" s="371"/>
      <c r="AF366" s="371"/>
      <c r="AG366" s="371"/>
      <c r="AH366" s="169"/>
      <c r="AI366" s="169"/>
      <c r="AJ366" s="169"/>
      <c r="AK366" s="169"/>
      <c r="AL366" s="169"/>
      <c r="AM366" s="169"/>
      <c r="AN366" s="176"/>
      <c r="AO366" s="176"/>
      <c r="AP366" s="176"/>
    </row>
    <row r="367" spans="1:42" s="253" customFormat="1" ht="21" hidden="1" customHeight="1">
      <c r="A367" s="252"/>
      <c r="B367" s="252"/>
      <c r="C367" s="252"/>
      <c r="D367" s="252"/>
      <c r="E367" s="252"/>
      <c r="F367" s="252"/>
      <c r="G367" s="252"/>
      <c r="I367" s="265">
        <f t="shared" si="71"/>
        <v>0</v>
      </c>
      <c r="J367" s="255">
        <f t="shared" si="61"/>
        <v>5</v>
      </c>
      <c r="K367" s="1144">
        <f t="shared" si="72"/>
        <v>52</v>
      </c>
      <c r="L367" s="356"/>
      <c r="M367" s="356"/>
      <c r="N367" s="357">
        <f t="shared" si="67"/>
        <v>0</v>
      </c>
      <c r="O367" s="358"/>
      <c r="P367" s="358"/>
      <c r="Q367" s="359">
        <f t="shared" si="69"/>
        <v>0</v>
      </c>
      <c r="R367" s="359">
        <f t="shared" si="69"/>
        <v>0</v>
      </c>
      <c r="S367" s="360"/>
      <c r="T367" s="361"/>
      <c r="U367" s="255">
        <f t="shared" si="62"/>
        <v>5</v>
      </c>
      <c r="V367" s="169"/>
      <c r="W367" s="169"/>
      <c r="X367" s="169"/>
      <c r="Y367" s="169"/>
      <c r="Z367" s="169"/>
      <c r="AA367" s="378"/>
      <c r="AB367" s="169"/>
      <c r="AC367" s="169"/>
      <c r="AD367" s="169"/>
      <c r="AE367" s="371"/>
      <c r="AF367" s="371"/>
      <c r="AG367" s="371"/>
      <c r="AH367" s="169"/>
      <c r="AI367" s="169"/>
      <c r="AJ367" s="169"/>
      <c r="AK367" s="169"/>
      <c r="AL367" s="169"/>
      <c r="AM367" s="169"/>
      <c r="AN367" s="176"/>
      <c r="AO367" s="176"/>
      <c r="AP367" s="176"/>
    </row>
    <row r="368" spans="1:42" s="253" customFormat="1" ht="21" hidden="1" customHeight="1">
      <c r="A368" s="252"/>
      <c r="B368" s="252"/>
      <c r="C368" s="252"/>
      <c r="D368" s="252"/>
      <c r="E368" s="252"/>
      <c r="F368" s="252"/>
      <c r="G368" s="252"/>
      <c r="I368" s="265">
        <f t="shared" si="71"/>
        <v>0</v>
      </c>
      <c r="J368" s="255">
        <f t="shared" si="61"/>
        <v>5</v>
      </c>
      <c r="K368" s="1144">
        <f t="shared" si="72"/>
        <v>53</v>
      </c>
      <c r="L368" s="356"/>
      <c r="M368" s="356"/>
      <c r="N368" s="357">
        <f t="shared" si="67"/>
        <v>0</v>
      </c>
      <c r="O368" s="358"/>
      <c r="P368" s="358"/>
      <c r="Q368" s="359">
        <f t="shared" si="69"/>
        <v>0</v>
      </c>
      <c r="R368" s="359">
        <f t="shared" si="69"/>
        <v>0</v>
      </c>
      <c r="S368" s="360"/>
      <c r="T368" s="361"/>
      <c r="U368" s="255">
        <f t="shared" si="62"/>
        <v>5</v>
      </c>
      <c r="V368" s="169"/>
      <c r="W368" s="169"/>
      <c r="X368" s="169"/>
      <c r="Y368" s="169"/>
      <c r="Z368" s="169"/>
      <c r="AA368" s="378"/>
      <c r="AB368" s="169"/>
      <c r="AC368" s="169"/>
      <c r="AD368" s="169"/>
      <c r="AE368" s="371"/>
      <c r="AF368" s="371"/>
      <c r="AG368" s="371"/>
      <c r="AH368" s="169"/>
      <c r="AI368" s="169"/>
      <c r="AJ368" s="169"/>
      <c r="AK368" s="169"/>
      <c r="AL368" s="169"/>
      <c r="AM368" s="169"/>
      <c r="AN368" s="176"/>
      <c r="AO368" s="176"/>
      <c r="AP368" s="176"/>
    </row>
    <row r="369" spans="1:42" s="253" customFormat="1" ht="21" hidden="1" customHeight="1">
      <c r="A369" s="252"/>
      <c r="B369" s="252"/>
      <c r="C369" s="252"/>
      <c r="D369" s="252"/>
      <c r="E369" s="252"/>
      <c r="F369" s="252"/>
      <c r="G369" s="252"/>
      <c r="I369" s="265">
        <f t="shared" si="71"/>
        <v>0</v>
      </c>
      <c r="J369" s="255">
        <f t="shared" si="61"/>
        <v>5</v>
      </c>
      <c r="K369" s="1144">
        <f t="shared" si="72"/>
        <v>54</v>
      </c>
      <c r="L369" s="356"/>
      <c r="M369" s="356"/>
      <c r="N369" s="357">
        <f t="shared" si="67"/>
        <v>0</v>
      </c>
      <c r="O369" s="358"/>
      <c r="P369" s="358"/>
      <c r="Q369" s="359">
        <f t="shared" si="69"/>
        <v>0</v>
      </c>
      <c r="R369" s="359">
        <f t="shared" si="69"/>
        <v>0</v>
      </c>
      <c r="S369" s="360"/>
      <c r="T369" s="361"/>
      <c r="U369" s="255">
        <f t="shared" si="62"/>
        <v>5</v>
      </c>
      <c r="V369" s="169"/>
      <c r="W369" s="169"/>
      <c r="X369" s="169"/>
      <c r="Y369" s="169"/>
      <c r="Z369" s="169"/>
      <c r="AA369" s="378"/>
      <c r="AB369" s="169"/>
      <c r="AC369" s="169"/>
      <c r="AD369" s="169"/>
      <c r="AE369" s="371"/>
      <c r="AF369" s="371"/>
      <c r="AG369" s="371"/>
      <c r="AH369" s="169"/>
      <c r="AI369" s="169"/>
      <c r="AJ369" s="169"/>
      <c r="AK369" s="169"/>
      <c r="AL369" s="169"/>
      <c r="AM369" s="169"/>
      <c r="AN369" s="176"/>
      <c r="AO369" s="176"/>
      <c r="AP369" s="176"/>
    </row>
    <row r="370" spans="1:42" s="253" customFormat="1" ht="21" hidden="1" customHeight="1">
      <c r="A370" s="252"/>
      <c r="B370" s="252"/>
      <c r="C370" s="252"/>
      <c r="D370" s="252"/>
      <c r="E370" s="252"/>
      <c r="F370" s="252"/>
      <c r="G370" s="252"/>
      <c r="I370" s="265">
        <f t="shared" si="71"/>
        <v>0</v>
      </c>
      <c r="J370" s="255">
        <f t="shared" si="61"/>
        <v>5</v>
      </c>
      <c r="K370" s="1144">
        <f t="shared" si="72"/>
        <v>55</v>
      </c>
      <c r="L370" s="356"/>
      <c r="M370" s="356"/>
      <c r="N370" s="357">
        <f t="shared" si="67"/>
        <v>0</v>
      </c>
      <c r="O370" s="358"/>
      <c r="P370" s="358"/>
      <c r="Q370" s="359">
        <f t="shared" si="69"/>
        <v>0</v>
      </c>
      <c r="R370" s="359">
        <f t="shared" si="69"/>
        <v>0</v>
      </c>
      <c r="S370" s="360"/>
      <c r="T370" s="361"/>
      <c r="U370" s="255">
        <f t="shared" si="62"/>
        <v>5</v>
      </c>
      <c r="V370" s="169"/>
      <c r="W370" s="169"/>
      <c r="X370" s="169"/>
      <c r="Y370" s="169"/>
      <c r="Z370" s="169"/>
      <c r="AA370" s="378"/>
      <c r="AB370" s="169"/>
      <c r="AC370" s="169"/>
      <c r="AD370" s="169"/>
      <c r="AE370" s="371"/>
      <c r="AF370" s="371"/>
      <c r="AG370" s="371"/>
      <c r="AH370" s="169"/>
      <c r="AI370" s="169"/>
      <c r="AJ370" s="169"/>
      <c r="AK370" s="169"/>
      <c r="AL370" s="169"/>
      <c r="AM370" s="169"/>
      <c r="AN370" s="176"/>
      <c r="AO370" s="176"/>
      <c r="AP370" s="176"/>
    </row>
    <row r="371" spans="1:42" s="253" customFormat="1" ht="21" hidden="1" customHeight="1">
      <c r="A371" s="252"/>
      <c r="B371" s="252"/>
      <c r="C371" s="252"/>
      <c r="D371" s="252"/>
      <c r="E371" s="252"/>
      <c r="F371" s="252"/>
      <c r="G371" s="252"/>
      <c r="I371" s="265">
        <f t="shared" si="71"/>
        <v>0</v>
      </c>
      <c r="J371" s="255">
        <f t="shared" si="61"/>
        <v>5</v>
      </c>
      <c r="K371" s="1144">
        <f t="shared" si="72"/>
        <v>56</v>
      </c>
      <c r="L371" s="356"/>
      <c r="M371" s="356"/>
      <c r="N371" s="357">
        <f t="shared" si="67"/>
        <v>0</v>
      </c>
      <c r="O371" s="358"/>
      <c r="P371" s="358"/>
      <c r="Q371" s="359">
        <f t="shared" si="69"/>
        <v>0</v>
      </c>
      <c r="R371" s="359">
        <f t="shared" si="69"/>
        <v>0</v>
      </c>
      <c r="S371" s="360"/>
      <c r="T371" s="361"/>
      <c r="U371" s="255">
        <f t="shared" si="62"/>
        <v>5</v>
      </c>
      <c r="V371" s="169"/>
      <c r="W371" s="169"/>
      <c r="X371" s="169"/>
      <c r="Y371" s="169"/>
      <c r="Z371" s="169"/>
      <c r="AA371" s="378"/>
      <c r="AB371" s="169"/>
      <c r="AC371" s="169"/>
      <c r="AD371" s="169"/>
      <c r="AE371" s="371"/>
      <c r="AF371" s="371"/>
      <c r="AG371" s="371"/>
      <c r="AH371" s="169"/>
      <c r="AI371" s="169"/>
      <c r="AJ371" s="169"/>
      <c r="AK371" s="169"/>
      <c r="AL371" s="169"/>
      <c r="AM371" s="169"/>
      <c r="AN371" s="176"/>
      <c r="AO371" s="176"/>
      <c r="AP371" s="176"/>
    </row>
    <row r="372" spans="1:42" s="253" customFormat="1" ht="21" hidden="1" customHeight="1">
      <c r="A372" s="252"/>
      <c r="B372" s="252"/>
      <c r="C372" s="252"/>
      <c r="D372" s="252"/>
      <c r="E372" s="252"/>
      <c r="F372" s="252"/>
      <c r="G372" s="252"/>
      <c r="I372" s="265">
        <f t="shared" si="71"/>
        <v>0</v>
      </c>
      <c r="J372" s="255">
        <f t="shared" si="61"/>
        <v>5</v>
      </c>
      <c r="K372" s="1144">
        <f t="shared" si="72"/>
        <v>57</v>
      </c>
      <c r="L372" s="356"/>
      <c r="M372" s="356"/>
      <c r="N372" s="357">
        <f t="shared" si="67"/>
        <v>0</v>
      </c>
      <c r="O372" s="358"/>
      <c r="P372" s="358"/>
      <c r="Q372" s="359">
        <f t="shared" si="69"/>
        <v>0</v>
      </c>
      <c r="R372" s="359">
        <f t="shared" si="69"/>
        <v>0</v>
      </c>
      <c r="S372" s="360"/>
      <c r="T372" s="361"/>
      <c r="U372" s="255">
        <f t="shared" si="62"/>
        <v>5</v>
      </c>
      <c r="V372" s="169"/>
      <c r="W372" s="169"/>
      <c r="X372" s="169"/>
      <c r="Y372" s="169"/>
      <c r="Z372" s="169"/>
      <c r="AA372" s="378"/>
      <c r="AB372" s="169"/>
      <c r="AC372" s="169"/>
      <c r="AD372" s="169"/>
      <c r="AE372" s="371"/>
      <c r="AF372" s="371"/>
      <c r="AG372" s="371"/>
      <c r="AH372" s="169"/>
      <c r="AI372" s="169"/>
      <c r="AJ372" s="169"/>
      <c r="AK372" s="169"/>
      <c r="AL372" s="169"/>
      <c r="AM372" s="169"/>
      <c r="AN372" s="176"/>
      <c r="AO372" s="176"/>
      <c r="AP372" s="176"/>
    </row>
    <row r="373" spans="1:42" s="253" customFormat="1" ht="21" hidden="1" customHeight="1">
      <c r="A373" s="252"/>
      <c r="B373" s="252"/>
      <c r="C373" s="252"/>
      <c r="D373" s="252"/>
      <c r="E373" s="252"/>
      <c r="F373" s="252"/>
      <c r="G373" s="252"/>
      <c r="I373" s="265">
        <f t="shared" si="71"/>
        <v>0</v>
      </c>
      <c r="J373" s="255">
        <f t="shared" si="61"/>
        <v>5</v>
      </c>
      <c r="K373" s="1144">
        <f t="shared" si="72"/>
        <v>58</v>
      </c>
      <c r="L373" s="356"/>
      <c r="M373" s="356"/>
      <c r="N373" s="357">
        <f t="shared" si="67"/>
        <v>0</v>
      </c>
      <c r="O373" s="358"/>
      <c r="P373" s="358"/>
      <c r="Q373" s="359">
        <f t="shared" si="69"/>
        <v>0</v>
      </c>
      <c r="R373" s="359">
        <f t="shared" si="69"/>
        <v>0</v>
      </c>
      <c r="S373" s="360"/>
      <c r="T373" s="361"/>
      <c r="U373" s="255">
        <f t="shared" si="62"/>
        <v>5</v>
      </c>
      <c r="V373" s="169"/>
      <c r="W373" s="169"/>
      <c r="X373" s="169"/>
      <c r="Y373" s="169"/>
      <c r="Z373" s="169"/>
      <c r="AA373" s="378"/>
      <c r="AB373" s="169"/>
      <c r="AC373" s="169"/>
      <c r="AD373" s="169"/>
      <c r="AE373" s="371"/>
      <c r="AF373" s="371"/>
      <c r="AG373" s="371"/>
      <c r="AH373" s="169"/>
      <c r="AI373" s="169"/>
      <c r="AJ373" s="169"/>
      <c r="AK373" s="169"/>
      <c r="AL373" s="169"/>
      <c r="AM373" s="371"/>
      <c r="AN373" s="167"/>
      <c r="AO373" s="176"/>
      <c r="AP373" s="167"/>
    </row>
    <row r="374" spans="1:42" s="253" customFormat="1" ht="21" hidden="1" customHeight="1">
      <c r="A374" s="252"/>
      <c r="B374" s="252"/>
      <c r="C374" s="252"/>
      <c r="D374" s="252"/>
      <c r="E374" s="252"/>
      <c r="F374" s="252"/>
      <c r="G374" s="252"/>
      <c r="I374" s="265">
        <f t="shared" si="71"/>
        <v>0</v>
      </c>
      <c r="J374" s="255">
        <f t="shared" si="61"/>
        <v>5</v>
      </c>
      <c r="K374" s="1144">
        <f t="shared" si="72"/>
        <v>59</v>
      </c>
      <c r="L374" s="356"/>
      <c r="M374" s="356"/>
      <c r="N374" s="357">
        <f t="shared" si="67"/>
        <v>0</v>
      </c>
      <c r="O374" s="358"/>
      <c r="P374" s="358"/>
      <c r="Q374" s="359">
        <f t="shared" si="69"/>
        <v>0</v>
      </c>
      <c r="R374" s="359">
        <f t="shared" si="69"/>
        <v>0</v>
      </c>
      <c r="S374" s="360"/>
      <c r="T374" s="361"/>
      <c r="U374" s="255">
        <f t="shared" si="62"/>
        <v>5</v>
      </c>
      <c r="V374" s="169"/>
      <c r="W374" s="169"/>
      <c r="X374" s="169"/>
      <c r="Y374" s="169"/>
      <c r="Z374" s="169"/>
      <c r="AA374" s="378"/>
      <c r="AB374" s="169"/>
      <c r="AC374" s="169"/>
      <c r="AD374" s="169"/>
      <c r="AE374" s="371"/>
      <c r="AF374" s="371"/>
      <c r="AG374" s="371"/>
      <c r="AH374" s="169"/>
      <c r="AI374" s="169"/>
      <c r="AJ374" s="169"/>
      <c r="AK374" s="169"/>
      <c r="AL374" s="169"/>
      <c r="AM374" s="258"/>
    </row>
    <row r="375" spans="1:42" s="253" customFormat="1" ht="21" hidden="1" customHeight="1" thickBot="1">
      <c r="A375" s="252"/>
      <c r="B375" s="252"/>
      <c r="C375" s="252"/>
      <c r="D375" s="252"/>
      <c r="E375" s="252"/>
      <c r="F375" s="252"/>
      <c r="G375" s="252"/>
      <c r="I375" s="265">
        <f t="shared" si="71"/>
        <v>0</v>
      </c>
      <c r="J375" s="255">
        <f t="shared" si="61"/>
        <v>5</v>
      </c>
      <c r="K375" s="379">
        <f t="shared" si="72"/>
        <v>60</v>
      </c>
      <c r="L375" s="356"/>
      <c r="M375" s="356"/>
      <c r="N375" s="380">
        <f t="shared" si="67"/>
        <v>0</v>
      </c>
      <c r="O375" s="381"/>
      <c r="P375" s="381"/>
      <c r="Q375" s="382">
        <f t="shared" si="69"/>
        <v>0</v>
      </c>
      <c r="R375" s="382">
        <f t="shared" si="69"/>
        <v>0</v>
      </c>
      <c r="S375" s="383"/>
      <c r="T375" s="384"/>
      <c r="U375" s="255">
        <f t="shared" si="62"/>
        <v>5</v>
      </c>
      <c r="V375" s="392"/>
      <c r="W375" s="392"/>
      <c r="X375" s="392"/>
      <c r="Y375" s="392"/>
      <c r="Z375" s="392"/>
      <c r="AA375" s="393"/>
      <c r="AB375" s="392"/>
      <c r="AC375" s="392"/>
      <c r="AD375" s="392"/>
      <c r="AE375" s="394"/>
      <c r="AF375" s="394"/>
      <c r="AG375" s="394"/>
      <c r="AH375" s="394"/>
      <c r="AI375" s="394"/>
      <c r="AJ375" s="394"/>
      <c r="AK375" s="371"/>
      <c r="AL375" s="371"/>
      <c r="AM375" s="258"/>
    </row>
    <row r="376" spans="1:42" ht="30" customHeight="1" thickBot="1">
      <c r="I376" s="952">
        <f t="shared" ref="I376:I386" si="73">IF(Q$379&gt;0,1,0)</f>
        <v>1</v>
      </c>
      <c r="J376" s="941">
        <f t="shared" ref="J376:J439" si="74">IF($Q$379&gt;0,6,)</f>
        <v>6</v>
      </c>
      <c r="K376" s="2477" t="s">
        <v>891</v>
      </c>
      <c r="L376" s="2477"/>
      <c r="M376" s="2477"/>
      <c r="N376" s="2477"/>
      <c r="O376" s="2477"/>
      <c r="P376" s="2477"/>
      <c r="Q376" s="2477"/>
      <c r="R376" s="2477"/>
      <c r="S376" s="2477"/>
      <c r="T376" s="2477"/>
      <c r="U376" s="941">
        <f t="shared" ref="U376:U439" si="75">IF($Q$379&gt;0,6,)</f>
        <v>6</v>
      </c>
      <c r="V376" s="1074" t="s">
        <v>833</v>
      </c>
      <c r="AF376" s="947" t="s">
        <v>834</v>
      </c>
      <c r="AG376" s="948"/>
      <c r="AH376" s="948"/>
      <c r="AI376" s="948"/>
      <c r="AJ376" s="949"/>
      <c r="AN376" s="950"/>
      <c r="AO376" s="950"/>
      <c r="AP376" s="963"/>
    </row>
    <row r="377" spans="1:42" ht="21" customHeight="1" thickBot="1">
      <c r="I377" s="952">
        <f t="shared" si="73"/>
        <v>1</v>
      </c>
      <c r="J377" s="941">
        <f t="shared" si="74"/>
        <v>6</v>
      </c>
      <c r="K377" s="2478" t="s">
        <v>578</v>
      </c>
      <c r="L377" s="2478"/>
      <c r="M377" s="2478"/>
      <c r="N377" s="2478"/>
      <c r="O377" s="2478"/>
      <c r="P377" s="2478"/>
      <c r="Q377" s="2478"/>
      <c r="R377" s="2478"/>
      <c r="S377" s="2478"/>
      <c r="T377" s="2478"/>
      <c r="U377" s="941">
        <f t="shared" si="75"/>
        <v>6</v>
      </c>
      <c r="V377" s="1075" t="s">
        <v>861</v>
      </c>
      <c r="W377" s="1076">
        <v>200</v>
      </c>
      <c r="X377" s="955"/>
      <c r="Y377" s="955" t="s">
        <v>2450</v>
      </c>
      <c r="Z377" s="1785">
        <v>0</v>
      </c>
      <c r="AA377" s="957"/>
      <c r="AB377" s="956"/>
      <c r="AC377" s="958"/>
      <c r="AD377" s="959"/>
      <c r="AE377" s="565"/>
      <c r="AF377" s="960" t="s">
        <v>862</v>
      </c>
      <c r="AG377" s="961" t="s">
        <v>863</v>
      </c>
      <c r="AH377" s="961" t="s">
        <v>864</v>
      </c>
      <c r="AI377" s="962" t="s">
        <v>865</v>
      </c>
      <c r="AJ377" s="949"/>
      <c r="AN377" s="950"/>
      <c r="AO377" s="950"/>
      <c r="AP377" s="963"/>
    </row>
    <row r="378" spans="1:42" ht="21" customHeight="1">
      <c r="I378" s="952">
        <f t="shared" si="73"/>
        <v>1</v>
      </c>
      <c r="J378" s="941">
        <f t="shared" si="74"/>
        <v>6</v>
      </c>
      <c r="K378" s="1149" t="s">
        <v>564</v>
      </c>
      <c r="L378" s="965" t="s">
        <v>565</v>
      </c>
      <c r="M378" s="1151" t="s">
        <v>1653</v>
      </c>
      <c r="N378" s="965" t="s">
        <v>940</v>
      </c>
      <c r="O378" s="1151" t="s">
        <v>859</v>
      </c>
      <c r="P378" s="965" t="s">
        <v>566</v>
      </c>
      <c r="Q378" s="965" t="s">
        <v>575</v>
      </c>
      <c r="R378" s="965" t="s">
        <v>570</v>
      </c>
      <c r="S378" s="965" t="s">
        <v>576</v>
      </c>
      <c r="T378" s="967" t="s">
        <v>577</v>
      </c>
      <c r="U378" s="941">
        <f t="shared" si="75"/>
        <v>6</v>
      </c>
      <c r="V378" s="1077" t="s">
        <v>866</v>
      </c>
      <c r="W378" s="1779">
        <v>252</v>
      </c>
      <c r="X378" s="970"/>
      <c r="Y378" s="970"/>
      <c r="Z378" s="971"/>
      <c r="AA378" s="972"/>
      <c r="AB378" s="971"/>
      <c r="AC378" s="973"/>
      <c r="AD378" s="974"/>
      <c r="AE378" s="565"/>
      <c r="AF378" s="975" t="s">
        <v>867</v>
      </c>
      <c r="AG378" s="976" t="s">
        <v>868</v>
      </c>
      <c r="AH378" s="976" t="s">
        <v>869</v>
      </c>
      <c r="AI378" s="977" t="s">
        <v>870</v>
      </c>
      <c r="AJ378" s="949"/>
      <c r="AN378" s="950"/>
      <c r="AO378" s="950"/>
      <c r="AP378" s="963"/>
    </row>
    <row r="379" spans="1:42" ht="21" customHeight="1" thickBot="1">
      <c r="I379" s="952">
        <f t="shared" si="73"/>
        <v>1</v>
      </c>
      <c r="J379" s="941">
        <f t="shared" si="74"/>
        <v>6</v>
      </c>
      <c r="K379" s="1638" t="str">
        <f>V382</f>
        <v>66-0</v>
      </c>
      <c r="L379" s="983" t="str">
        <f>W382</f>
        <v>14-3</v>
      </c>
      <c r="M379" s="983" t="str">
        <f>X382</f>
        <v>단양</v>
      </c>
      <c r="N379" s="983" t="str">
        <f>Y382</f>
        <v>영춘</v>
      </c>
      <c r="O379" s="983" t="str">
        <f>Z382</f>
        <v>상</v>
      </c>
      <c r="P379" s="980" t="str">
        <f>IF(COUNTA(Y384:Y391)&gt;1,CONCATENATE(V384,"번지 외 ",COUNTA(Y384:Y391)-1,"필지"),CONCATENATE(V384,"번지"))</f>
        <v>산40-1번지</v>
      </c>
      <c r="Q379" s="981">
        <f>+Y392</f>
        <v>0.9</v>
      </c>
      <c r="R379" s="982" t="s">
        <v>616</v>
      </c>
      <c r="S379" s="983">
        <f>COUNT(L387:L399)</f>
        <v>1</v>
      </c>
      <c r="T379" s="984">
        <f>200*S379</f>
        <v>200</v>
      </c>
      <c r="U379" s="941">
        <f t="shared" si="75"/>
        <v>6</v>
      </c>
      <c r="V379" s="1077" t="s">
        <v>871</v>
      </c>
      <c r="W379" s="1779">
        <v>299</v>
      </c>
      <c r="X379" s="970"/>
      <c r="Y379" s="970"/>
      <c r="Z379" s="971"/>
      <c r="AA379" s="972"/>
      <c r="AB379" s="971"/>
      <c r="AC379" s="973"/>
      <c r="AD379" s="974"/>
      <c r="AE379" s="565"/>
      <c r="AF379" s="975" t="s">
        <v>872</v>
      </c>
      <c r="AG379" s="976" t="s">
        <v>873</v>
      </c>
      <c r="AH379" s="985" t="s">
        <v>874</v>
      </c>
      <c r="AI379" s="977" t="s">
        <v>875</v>
      </c>
      <c r="AJ379" s="949"/>
      <c r="AN379" s="950"/>
      <c r="AO379" s="950"/>
      <c r="AP379" s="963"/>
    </row>
    <row r="380" spans="1:42" ht="21" customHeight="1" thickBot="1">
      <c r="I380" s="952">
        <f t="shared" si="73"/>
        <v>1</v>
      </c>
      <c r="J380" s="941">
        <f t="shared" si="74"/>
        <v>6</v>
      </c>
      <c r="K380" s="1149" t="s">
        <v>568</v>
      </c>
      <c r="L380" s="965" t="s">
        <v>569</v>
      </c>
      <c r="M380" s="965" t="s">
        <v>562</v>
      </c>
      <c r="N380" s="965" t="s">
        <v>567</v>
      </c>
      <c r="O380" s="965" t="s">
        <v>571</v>
      </c>
      <c r="P380" s="1148" t="s">
        <v>572</v>
      </c>
      <c r="Q380" s="1148" t="s">
        <v>573</v>
      </c>
      <c r="R380" s="987" t="s">
        <v>574</v>
      </c>
      <c r="S380" s="988" t="s">
        <v>972</v>
      </c>
      <c r="T380" s="967" t="s">
        <v>563</v>
      </c>
      <c r="U380" s="941">
        <f t="shared" si="75"/>
        <v>6</v>
      </c>
      <c r="V380" s="1078" t="s">
        <v>876</v>
      </c>
      <c r="W380" s="990">
        <v>27.8</v>
      </c>
      <c r="X380" s="1079"/>
      <c r="Y380" s="1079"/>
      <c r="Z380" s="1080"/>
      <c r="AA380" s="1081"/>
      <c r="AB380" s="1080"/>
      <c r="AC380" s="1082"/>
      <c r="AD380" s="1083"/>
      <c r="AE380" s="565"/>
      <c r="AF380" s="975" t="s">
        <v>877</v>
      </c>
      <c r="AG380" s="996" t="s">
        <v>878</v>
      </c>
      <c r="AH380" s="997" t="s">
        <v>879</v>
      </c>
      <c r="AI380" s="977" t="s">
        <v>880</v>
      </c>
      <c r="AJ380" s="949"/>
      <c r="AN380" s="950"/>
      <c r="AO380" s="950"/>
      <c r="AP380" s="963"/>
    </row>
    <row r="381" spans="1:42" ht="21" customHeight="1" thickBot="1">
      <c r="I381" s="952">
        <f t="shared" si="73"/>
        <v>1</v>
      </c>
      <c r="J381" s="941">
        <f t="shared" si="74"/>
        <v>6</v>
      </c>
      <c r="K381" s="998" t="str">
        <f>Z384</f>
        <v>낙엽송</v>
      </c>
      <c r="L381" s="999" t="str">
        <f>AA384</f>
        <v>(용)2-0</v>
      </c>
      <c r="M381" s="1000">
        <f>AC384</f>
        <v>2023</v>
      </c>
      <c r="N381" s="1001">
        <f>AB393</f>
        <v>3000</v>
      </c>
      <c r="O381" s="1002">
        <f>IF((Q385+R385)&gt;0,ROUND((Q385/(Q385+R385)),4),0)</f>
        <v>0.7</v>
      </c>
      <c r="P381" s="1003" t="str">
        <f>IF(W380&lt;=15,AI378,IF(W380&gt;30,AI380,AI379))</f>
        <v>중 (15˚ ~ 30˚)</v>
      </c>
      <c r="Q381" s="1004" t="str">
        <f>AF386</f>
        <v>개소당3ha이상</v>
      </c>
      <c r="R381" s="1005" t="s">
        <v>1150</v>
      </c>
      <c r="S381" s="1006">
        <f>W380</f>
        <v>27.8</v>
      </c>
      <c r="T381" s="1007">
        <f>ROUND(N381/10000*N387,0)</f>
        <v>60</v>
      </c>
      <c r="U381" s="941">
        <f t="shared" si="75"/>
        <v>6</v>
      </c>
      <c r="V381" s="1084">
        <v>0</v>
      </c>
      <c r="W381" s="1084"/>
      <c r="X381" s="1084"/>
      <c r="Y381" s="1084"/>
      <c r="Z381" s="1084"/>
      <c r="AA381" s="1085"/>
      <c r="AB381" s="1084"/>
      <c r="AC381" s="1084"/>
      <c r="AD381" s="1084"/>
      <c r="AE381" s="565"/>
      <c r="AF381" s="975" t="s">
        <v>881</v>
      </c>
      <c r="AG381" s="976"/>
      <c r="AH381" s="1008"/>
      <c r="AI381" s="977"/>
      <c r="AJ381" s="949"/>
      <c r="AN381" s="1020"/>
      <c r="AO381" s="950"/>
      <c r="AP381" s="963"/>
    </row>
    <row r="382" spans="1:42" ht="21" customHeight="1" thickBot="1">
      <c r="I382" s="952">
        <f t="shared" si="73"/>
        <v>1</v>
      </c>
      <c r="J382" s="941">
        <f t="shared" si="74"/>
        <v>6</v>
      </c>
      <c r="K382" s="2479" t="s">
        <v>941</v>
      </c>
      <c r="L382" s="2479"/>
      <c r="M382" s="2479"/>
      <c r="N382" s="2479"/>
      <c r="O382" s="2479"/>
      <c r="P382" s="2479"/>
      <c r="Q382" s="2479"/>
      <c r="R382" s="2479"/>
      <c r="S382" s="2479"/>
      <c r="T382" s="2479"/>
      <c r="U382" s="941">
        <f t="shared" si="75"/>
        <v>6</v>
      </c>
      <c r="V382" s="1009" t="s">
        <v>2461</v>
      </c>
      <c r="W382" s="1796" t="s">
        <v>2496</v>
      </c>
      <c r="X382" s="1009" t="s">
        <v>2442</v>
      </c>
      <c r="Y382" s="1009" t="s">
        <v>2462</v>
      </c>
      <c r="Z382" s="1010" t="s">
        <v>2493</v>
      </c>
      <c r="AE382" s="565"/>
      <c r="AF382" s="975"/>
      <c r="AG382" s="976"/>
      <c r="AH382" s="1008"/>
      <c r="AI382" s="977"/>
      <c r="AJ382" s="949"/>
      <c r="AN382" s="1020"/>
      <c r="AO382" s="950"/>
      <c r="AP382" s="963"/>
    </row>
    <row r="383" spans="1:42" ht="21" customHeight="1" thickBot="1">
      <c r="I383" s="952">
        <f t="shared" si="73"/>
        <v>1</v>
      </c>
      <c r="J383" s="941">
        <f t="shared" si="74"/>
        <v>6</v>
      </c>
      <c r="K383" s="2480" t="s">
        <v>942</v>
      </c>
      <c r="L383" s="2482" t="s">
        <v>943</v>
      </c>
      <c r="M383" s="2484" t="s">
        <v>944</v>
      </c>
      <c r="N383" s="2484" t="s">
        <v>945</v>
      </c>
      <c r="O383" s="2476" t="s">
        <v>946</v>
      </c>
      <c r="P383" s="2476"/>
      <c r="Q383" s="2476" t="s">
        <v>947</v>
      </c>
      <c r="R383" s="2476"/>
      <c r="S383" s="2472" t="s">
        <v>1162</v>
      </c>
      <c r="T383" s="2473"/>
      <c r="U383" s="941">
        <f t="shared" si="75"/>
        <v>6</v>
      </c>
      <c r="V383" s="1075" t="s">
        <v>2402</v>
      </c>
      <c r="W383" s="1086" t="s">
        <v>2403</v>
      </c>
      <c r="X383" s="1086" t="s">
        <v>2404</v>
      </c>
      <c r="Y383" s="1086" t="s">
        <v>2405</v>
      </c>
      <c r="Z383" s="1086" t="s">
        <v>2406</v>
      </c>
      <c r="AA383" s="1087" t="s">
        <v>2407</v>
      </c>
      <c r="AB383" s="1086" t="s">
        <v>2408</v>
      </c>
      <c r="AC383" s="1088" t="s">
        <v>2409</v>
      </c>
      <c r="AD383" s="1089" t="s">
        <v>1147</v>
      </c>
      <c r="AE383" s="565"/>
      <c r="AF383" s="1016"/>
      <c r="AG383" s="1017"/>
      <c r="AH383" s="1018"/>
      <c r="AI383" s="1019"/>
      <c r="AJ383" s="1020"/>
      <c r="AN383" s="950"/>
      <c r="AO383" s="565"/>
      <c r="AP383" s="963"/>
    </row>
    <row r="384" spans="1:42" ht="21" customHeight="1" thickBot="1">
      <c r="I384" s="952">
        <f t="shared" si="73"/>
        <v>1</v>
      </c>
      <c r="J384" s="941">
        <f t="shared" si="74"/>
        <v>6</v>
      </c>
      <c r="K384" s="2481"/>
      <c r="L384" s="2483"/>
      <c r="M384" s="2485"/>
      <c r="N384" s="2485"/>
      <c r="O384" s="1152" t="s">
        <v>786</v>
      </c>
      <c r="P384" s="1022" t="s">
        <v>787</v>
      </c>
      <c r="Q384" s="1022" t="s">
        <v>786</v>
      </c>
      <c r="R384" s="1023" t="s">
        <v>787</v>
      </c>
      <c r="S384" s="2474"/>
      <c r="T384" s="2475"/>
      <c r="U384" s="941">
        <f t="shared" si="75"/>
        <v>6</v>
      </c>
      <c r="V384" s="1036" t="s">
        <v>2494</v>
      </c>
      <c r="W384" s="1691">
        <v>486.21</v>
      </c>
      <c r="X384" s="1691">
        <v>0.9</v>
      </c>
      <c r="Y384" s="1691">
        <v>0.9</v>
      </c>
      <c r="Z384" s="1691" t="s">
        <v>2438</v>
      </c>
      <c r="AA384" s="1692" t="s">
        <v>2436</v>
      </c>
      <c r="AB384" s="1691">
        <v>3000</v>
      </c>
      <c r="AC384" s="1778">
        <v>2023</v>
      </c>
      <c r="AD384" s="1028" t="s">
        <v>2437</v>
      </c>
      <c r="AE384" s="565"/>
      <c r="AF384" s="948"/>
      <c r="AG384" s="948"/>
      <c r="AH384" s="948"/>
      <c r="AI384" s="1029"/>
      <c r="AJ384" s="1020"/>
      <c r="AN384" s="950"/>
      <c r="AO384" s="565"/>
      <c r="AP384" s="963"/>
    </row>
    <row r="385" spans="1:44" ht="21" customHeight="1">
      <c r="I385" s="952">
        <f t="shared" si="73"/>
        <v>1</v>
      </c>
      <c r="J385" s="941">
        <f t="shared" si="74"/>
        <v>6</v>
      </c>
      <c r="K385" s="1150" t="s">
        <v>953</v>
      </c>
      <c r="L385" s="1031"/>
      <c r="M385" s="1031"/>
      <c r="N385" s="1032">
        <f>N386/S379</f>
        <v>200</v>
      </c>
      <c r="O385" s="1033">
        <f>ROUND(O386/S379,1)</f>
        <v>42</v>
      </c>
      <c r="P385" s="1033">
        <f>ROUND(P386/S379,1)</f>
        <v>18</v>
      </c>
      <c r="Q385" s="1032">
        <f>ROUND(Q386/S379,0)</f>
        <v>2100</v>
      </c>
      <c r="R385" s="1032">
        <f>ROUND(R386/S379,0)</f>
        <v>900</v>
      </c>
      <c r="S385" s="1034"/>
      <c r="T385" s="1035"/>
      <c r="U385" s="941">
        <f t="shared" si="75"/>
        <v>6</v>
      </c>
      <c r="V385" s="1036"/>
      <c r="W385" s="1025"/>
      <c r="X385" s="1037"/>
      <c r="Y385" s="1037"/>
      <c r="Z385" s="1025"/>
      <c r="AA385" s="1026"/>
      <c r="AB385" s="1025"/>
      <c r="AC385" s="1027"/>
      <c r="AD385" s="1028"/>
      <c r="AE385" s="565"/>
      <c r="AF385" s="960" t="s">
        <v>882</v>
      </c>
      <c r="AG385" s="961" t="s">
        <v>561</v>
      </c>
      <c r="AH385" s="1012" t="s">
        <v>884</v>
      </c>
      <c r="AI385" s="1038"/>
      <c r="AJ385" s="949"/>
      <c r="AN385" s="950"/>
      <c r="AO385" s="819"/>
      <c r="AP385" s="963"/>
    </row>
    <row r="386" spans="1:44" ht="21" customHeight="1">
      <c r="I386" s="952">
        <f t="shared" si="73"/>
        <v>1</v>
      </c>
      <c r="J386" s="941">
        <f t="shared" si="74"/>
        <v>6</v>
      </c>
      <c r="K386" s="1150" t="s">
        <v>832</v>
      </c>
      <c r="L386" s="1031"/>
      <c r="M386" s="1031"/>
      <c r="N386" s="1039">
        <f>SUM(N387:N450)</f>
        <v>200</v>
      </c>
      <c r="O386" s="1039">
        <f>SUM(O387:O450)</f>
        <v>42</v>
      </c>
      <c r="P386" s="1039">
        <f>SUM(P387:P450)</f>
        <v>18</v>
      </c>
      <c r="Q386" s="1039">
        <f>SUM(Q387:Q450)</f>
        <v>2100</v>
      </c>
      <c r="R386" s="1039">
        <f>SUM(R387:R450)</f>
        <v>900</v>
      </c>
      <c r="S386" s="1040"/>
      <c r="T386" s="1041"/>
      <c r="U386" s="941">
        <f t="shared" si="75"/>
        <v>6</v>
      </c>
      <c r="V386" s="1036"/>
      <c r="W386" s="1025"/>
      <c r="X386" s="1037"/>
      <c r="Y386" s="1037"/>
      <c r="Z386" s="1025"/>
      <c r="AA386" s="1026"/>
      <c r="AB386" s="1025"/>
      <c r="AC386" s="1027"/>
      <c r="AD386" s="1028"/>
      <c r="AE386" s="565"/>
      <c r="AF386" s="975" t="s">
        <v>2414</v>
      </c>
      <c r="AG386" s="976" t="s">
        <v>1151</v>
      </c>
      <c r="AH386" s="1042">
        <v>0</v>
      </c>
      <c r="AI386" s="1043"/>
      <c r="AJ386" s="949"/>
      <c r="AN386" s="950"/>
      <c r="AO386" s="819"/>
      <c r="AP386" s="950"/>
    </row>
    <row r="387" spans="1:44" ht="21" customHeight="1">
      <c r="I387" s="952">
        <f>IF((O$387+P$387)&gt;0,1,0)</f>
        <v>1</v>
      </c>
      <c r="J387" s="941">
        <f t="shared" si="74"/>
        <v>6</v>
      </c>
      <c r="K387" s="1150">
        <v>1</v>
      </c>
      <c r="L387" s="1694">
        <v>330037</v>
      </c>
      <c r="M387" s="1694">
        <v>499379</v>
      </c>
      <c r="N387" s="1695">
        <f t="shared" ref="N387" si="76">IF(O387+P387&gt;0,$W$152,)</f>
        <v>200</v>
      </c>
      <c r="O387" s="1780">
        <v>42</v>
      </c>
      <c r="P387" s="1780">
        <v>18</v>
      </c>
      <c r="Q387" s="1054">
        <f t="shared" ref="Q387:R400" si="77">ROUND(O387*50,0)</f>
        <v>2100</v>
      </c>
      <c r="R387" s="1054">
        <f t="shared" si="77"/>
        <v>900</v>
      </c>
      <c r="S387" s="1047"/>
      <c r="T387" s="1048"/>
      <c r="U387" s="941">
        <f t="shared" si="75"/>
        <v>6</v>
      </c>
      <c r="V387" s="1036"/>
      <c r="W387" s="1025"/>
      <c r="X387" s="1037"/>
      <c r="Y387" s="1037"/>
      <c r="Z387" s="1025"/>
      <c r="AA387" s="1026"/>
      <c r="AB387" s="1025"/>
      <c r="AC387" s="1027"/>
      <c r="AD387" s="1028"/>
      <c r="AE387" s="565"/>
      <c r="AF387" s="975" t="s">
        <v>2415</v>
      </c>
      <c r="AG387" s="976" t="s">
        <v>887</v>
      </c>
      <c r="AH387" s="1049">
        <v>0.05</v>
      </c>
      <c r="AI387" s="1043"/>
      <c r="AJ387" s="949"/>
      <c r="AN387" s="1020"/>
      <c r="AO387" s="565"/>
      <c r="AP387" s="963"/>
    </row>
    <row r="388" spans="1:44" ht="21" customHeight="1">
      <c r="I388" s="952">
        <f t="shared" ref="I388:I400" si="78">IF((O$387+P$387)&gt;0,1,0)</f>
        <v>1</v>
      </c>
      <c r="J388" s="941">
        <f t="shared" si="74"/>
        <v>6</v>
      </c>
      <c r="K388" s="1150">
        <f t="shared" ref="K388:K400" si="79">+K387+1</f>
        <v>2</v>
      </c>
      <c r="L388" s="1044"/>
      <c r="M388" s="1044"/>
      <c r="N388" s="1052">
        <f t="shared" ref="N388:N393" si="80">IF(O388+P388&gt;0,$W$302,)</f>
        <v>0</v>
      </c>
      <c r="O388" s="1053"/>
      <c r="P388" s="1053"/>
      <c r="Q388" s="1054">
        <f t="shared" si="77"/>
        <v>0</v>
      </c>
      <c r="R388" s="1054">
        <f t="shared" si="77"/>
        <v>0</v>
      </c>
      <c r="S388" s="1047"/>
      <c r="T388" s="1048"/>
      <c r="U388" s="941">
        <f t="shared" si="75"/>
        <v>6</v>
      </c>
      <c r="V388" s="1036"/>
      <c r="W388" s="1037"/>
      <c r="X388" s="1037"/>
      <c r="Y388" s="1037"/>
      <c r="Z388" s="1025"/>
      <c r="AA388" s="1026"/>
      <c r="AB388" s="1025"/>
      <c r="AC388" s="1027"/>
      <c r="AD388" s="1028"/>
      <c r="AE388" s="565"/>
      <c r="AF388" s="975" t="s">
        <v>2416</v>
      </c>
      <c r="AG388" s="976" t="s">
        <v>1150</v>
      </c>
      <c r="AH388" s="1049">
        <v>0.1</v>
      </c>
      <c r="AI388" s="1050"/>
      <c r="AJ388" s="949"/>
      <c r="AN388" s="1020"/>
      <c r="AO388" s="565"/>
      <c r="AP388" s="963"/>
    </row>
    <row r="389" spans="1:44" ht="21" customHeight="1">
      <c r="I389" s="952">
        <f t="shared" si="78"/>
        <v>1</v>
      </c>
      <c r="J389" s="941">
        <f t="shared" si="74"/>
        <v>6</v>
      </c>
      <c r="K389" s="1150">
        <f t="shared" si="79"/>
        <v>3</v>
      </c>
      <c r="L389" s="1044"/>
      <c r="M389" s="1044"/>
      <c r="N389" s="1052">
        <f t="shared" si="80"/>
        <v>0</v>
      </c>
      <c r="O389" s="1053"/>
      <c r="P389" s="1053"/>
      <c r="Q389" s="1054">
        <f t="shared" si="77"/>
        <v>0</v>
      </c>
      <c r="R389" s="1054">
        <f t="shared" si="77"/>
        <v>0</v>
      </c>
      <c r="S389" s="1047"/>
      <c r="T389" s="1048"/>
      <c r="U389" s="941">
        <f t="shared" si="75"/>
        <v>6</v>
      </c>
      <c r="V389" s="1036"/>
      <c r="W389" s="1037"/>
      <c r="X389" s="1037"/>
      <c r="Y389" s="1037"/>
      <c r="Z389" s="1025"/>
      <c r="AA389" s="1026"/>
      <c r="AB389" s="1025"/>
      <c r="AC389" s="1027"/>
      <c r="AD389" s="1028"/>
      <c r="AE389" s="565"/>
      <c r="AF389" s="975"/>
      <c r="AG389" s="976"/>
      <c r="AH389" s="1051"/>
      <c r="AI389" s="977"/>
      <c r="AJ389" s="1020"/>
      <c r="AM389" s="819"/>
      <c r="AN389" s="963"/>
      <c r="AO389" s="565"/>
      <c r="AP389" s="963"/>
      <c r="AQ389" s="819"/>
    </row>
    <row r="390" spans="1:44" ht="21" customHeight="1" thickBot="1">
      <c r="I390" s="952">
        <f t="shared" si="78"/>
        <v>1</v>
      </c>
      <c r="J390" s="941">
        <f t="shared" si="74"/>
        <v>6</v>
      </c>
      <c r="K390" s="1150">
        <f t="shared" si="79"/>
        <v>4</v>
      </c>
      <c r="L390" s="1044"/>
      <c r="M390" s="1044"/>
      <c r="N390" s="1052">
        <f t="shared" si="80"/>
        <v>0</v>
      </c>
      <c r="O390" s="1053"/>
      <c r="P390" s="1053"/>
      <c r="Q390" s="1054">
        <f t="shared" si="77"/>
        <v>0</v>
      </c>
      <c r="R390" s="1054">
        <f t="shared" si="77"/>
        <v>0</v>
      </c>
      <c r="S390" s="1047"/>
      <c r="T390" s="1048"/>
      <c r="U390" s="941">
        <f t="shared" si="75"/>
        <v>6</v>
      </c>
      <c r="V390" s="1036"/>
      <c r="W390" s="1037"/>
      <c r="X390" s="1037"/>
      <c r="Y390" s="1037"/>
      <c r="Z390" s="1025"/>
      <c r="AA390" s="1026"/>
      <c r="AB390" s="1025"/>
      <c r="AC390" s="1027"/>
      <c r="AD390" s="1028"/>
      <c r="AE390" s="565"/>
      <c r="AF390" s="1016"/>
      <c r="AG390" s="1055"/>
      <c r="AH390" s="1017"/>
      <c r="AI390" s="1019"/>
      <c r="AJ390" s="1020"/>
      <c r="AN390" s="963"/>
      <c r="AO390" s="565"/>
      <c r="AP390" s="963"/>
    </row>
    <row r="391" spans="1:44" ht="21" customHeight="1">
      <c r="I391" s="952">
        <f t="shared" si="78"/>
        <v>1</v>
      </c>
      <c r="J391" s="941">
        <f t="shared" si="74"/>
        <v>6</v>
      </c>
      <c r="K391" s="1150">
        <f t="shared" si="79"/>
        <v>5</v>
      </c>
      <c r="L391" s="1044"/>
      <c r="M391" s="1044"/>
      <c r="N391" s="1052">
        <f t="shared" si="80"/>
        <v>0</v>
      </c>
      <c r="O391" s="1053"/>
      <c r="P391" s="1053"/>
      <c r="Q391" s="1054">
        <f t="shared" si="77"/>
        <v>0</v>
      </c>
      <c r="R391" s="1054">
        <f t="shared" si="77"/>
        <v>0</v>
      </c>
      <c r="S391" s="1047"/>
      <c r="T391" s="1048"/>
      <c r="U391" s="941">
        <f t="shared" si="75"/>
        <v>6</v>
      </c>
      <c r="V391" s="1036"/>
      <c r="W391" s="1037"/>
      <c r="X391" s="1037"/>
      <c r="Y391" s="1037"/>
      <c r="Z391" s="1025"/>
      <c r="AA391" s="1026"/>
      <c r="AB391" s="1025"/>
      <c r="AC391" s="1027"/>
      <c r="AD391" s="1028"/>
      <c r="AE391" s="819"/>
      <c r="AF391" s="963"/>
      <c r="AG391" s="963"/>
      <c r="AH391" s="963"/>
      <c r="AI391" s="963"/>
      <c r="AJ391" s="963"/>
      <c r="AK391" s="819"/>
      <c r="AL391" s="819"/>
      <c r="AM391" s="565"/>
      <c r="AN391" s="963"/>
      <c r="AO391" s="565"/>
      <c r="AP391" s="963"/>
      <c r="AR391" s="819"/>
    </row>
    <row r="392" spans="1:44" ht="21" customHeight="1">
      <c r="I392" s="952">
        <f t="shared" si="78"/>
        <v>1</v>
      </c>
      <c r="J392" s="941">
        <f t="shared" si="74"/>
        <v>6</v>
      </c>
      <c r="K392" s="1150">
        <f t="shared" si="79"/>
        <v>6</v>
      </c>
      <c r="L392" s="1044"/>
      <c r="M392" s="1044"/>
      <c r="N392" s="1052">
        <f t="shared" si="80"/>
        <v>0</v>
      </c>
      <c r="O392" s="1053"/>
      <c r="P392" s="1053"/>
      <c r="Q392" s="1054">
        <f t="shared" si="77"/>
        <v>0</v>
      </c>
      <c r="R392" s="1054">
        <f t="shared" si="77"/>
        <v>0</v>
      </c>
      <c r="S392" s="1047"/>
      <c r="T392" s="1048"/>
      <c r="U392" s="941">
        <f t="shared" si="75"/>
        <v>6</v>
      </c>
      <c r="V392" s="968" t="s">
        <v>832</v>
      </c>
      <c r="W392" s="1056">
        <f>SUM(W384:W391)</f>
        <v>486.21</v>
      </c>
      <c r="X392" s="1056">
        <f>SUM(X384:X391)</f>
        <v>0.9</v>
      </c>
      <c r="Y392" s="1056">
        <f>SUM(Y384:Y391)</f>
        <v>0.9</v>
      </c>
      <c r="Z392" s="1057"/>
      <c r="AA392" s="1058"/>
      <c r="AB392" s="1056">
        <f>SUM(AB384:AB391)</f>
        <v>3000</v>
      </c>
      <c r="AC392" s="1059"/>
      <c r="AD392" s="1060"/>
      <c r="AE392" s="1061"/>
      <c r="AF392" s="565"/>
      <c r="AG392" s="565"/>
      <c r="AH392" s="565"/>
      <c r="AI392" s="565"/>
      <c r="AJ392" s="565"/>
      <c r="AM392" s="565"/>
      <c r="AN392" s="963"/>
      <c r="AO392" s="565"/>
      <c r="AP392" s="963"/>
    </row>
    <row r="393" spans="1:44" s="819" customFormat="1" ht="21" customHeight="1" thickBot="1">
      <c r="A393" s="372"/>
      <c r="B393" s="372"/>
      <c r="C393" s="372"/>
      <c r="D393" s="372"/>
      <c r="E393" s="372"/>
      <c r="F393" s="372"/>
      <c r="G393" s="372"/>
      <c r="H393" s="167"/>
      <c r="I393" s="952">
        <f t="shared" si="78"/>
        <v>1</v>
      </c>
      <c r="J393" s="941">
        <f t="shared" si="74"/>
        <v>6</v>
      </c>
      <c r="K393" s="1150">
        <f t="shared" si="79"/>
        <v>7</v>
      </c>
      <c r="L393" s="1044"/>
      <c r="M393" s="1044"/>
      <c r="N393" s="1052">
        <f t="shared" si="80"/>
        <v>0</v>
      </c>
      <c r="O393" s="1053"/>
      <c r="P393" s="1053"/>
      <c r="Q393" s="1054">
        <f t="shared" si="77"/>
        <v>0</v>
      </c>
      <c r="R393" s="1054">
        <f t="shared" si="77"/>
        <v>0</v>
      </c>
      <c r="S393" s="1047"/>
      <c r="T393" s="1048"/>
      <c r="U393" s="941">
        <f t="shared" si="75"/>
        <v>6</v>
      </c>
      <c r="V393" s="1062" t="s">
        <v>889</v>
      </c>
      <c r="W393" s="1063"/>
      <c r="X393" s="1063"/>
      <c r="Y393" s="1063"/>
      <c r="Z393" s="1063"/>
      <c r="AA393" s="1064"/>
      <c r="AB393" s="1063">
        <f>IF(AB392&gt;0,ROUND(AB392/COUNTA(AB384:AB391),0),)</f>
        <v>3000</v>
      </c>
      <c r="AC393" s="1065"/>
      <c r="AD393" s="1066"/>
      <c r="AE393" s="1061"/>
      <c r="AF393" s="1061"/>
      <c r="AG393" s="1061"/>
      <c r="AH393" s="565"/>
      <c r="AI393" s="565"/>
      <c r="AJ393" s="565"/>
      <c r="AK393" s="565"/>
      <c r="AL393" s="565"/>
      <c r="AM393" s="565"/>
      <c r="AN393" s="963"/>
      <c r="AO393" s="963"/>
      <c r="AP393" s="963"/>
      <c r="AQ393" s="951"/>
      <c r="AR393" s="951"/>
    </row>
    <row r="394" spans="1:44" ht="21" customHeight="1">
      <c r="I394" s="952">
        <f t="shared" si="78"/>
        <v>1</v>
      </c>
      <c r="J394" s="941">
        <f t="shared" si="74"/>
        <v>6</v>
      </c>
      <c r="K394" s="1150">
        <f t="shared" si="79"/>
        <v>8</v>
      </c>
      <c r="L394" s="1044"/>
      <c r="M394" s="1044"/>
      <c r="N394" s="1052">
        <f t="shared" ref="N394:N400" si="81">IF(O394+P394&gt;0,$W$377,)</f>
        <v>0</v>
      </c>
      <c r="O394" s="1053"/>
      <c r="P394" s="1053"/>
      <c r="Q394" s="1054">
        <f t="shared" si="77"/>
        <v>0</v>
      </c>
      <c r="R394" s="1054">
        <f t="shared" si="77"/>
        <v>0</v>
      </c>
      <c r="S394" s="1047"/>
      <c r="T394" s="1048"/>
      <c r="U394" s="941">
        <f t="shared" si="75"/>
        <v>6</v>
      </c>
      <c r="V394" s="565"/>
      <c r="W394" s="565"/>
      <c r="X394" s="565"/>
      <c r="Y394" s="565"/>
      <c r="Z394" s="565"/>
      <c r="AA394" s="1067"/>
      <c r="AB394" s="565"/>
      <c r="AC394" s="565"/>
      <c r="AD394" s="565"/>
      <c r="AE394" s="1061"/>
      <c r="AF394" s="1061"/>
      <c r="AG394" s="1061"/>
      <c r="AH394" s="565"/>
      <c r="AI394" s="565"/>
      <c r="AJ394" s="565"/>
      <c r="AK394" s="565"/>
      <c r="AL394" s="565"/>
      <c r="AM394" s="565"/>
      <c r="AN394" s="963"/>
      <c r="AO394" s="963"/>
      <c r="AP394" s="963"/>
    </row>
    <row r="395" spans="1:44" ht="21" customHeight="1">
      <c r="I395" s="952">
        <f t="shared" si="78"/>
        <v>1</v>
      </c>
      <c r="J395" s="941">
        <f t="shared" si="74"/>
        <v>6</v>
      </c>
      <c r="K395" s="1150">
        <f t="shared" si="79"/>
        <v>9</v>
      </c>
      <c r="L395" s="1044"/>
      <c r="M395" s="1044"/>
      <c r="N395" s="1052">
        <f t="shared" si="81"/>
        <v>0</v>
      </c>
      <c r="O395" s="1053"/>
      <c r="P395" s="1053"/>
      <c r="Q395" s="1054">
        <f t="shared" si="77"/>
        <v>0</v>
      </c>
      <c r="R395" s="1054">
        <f t="shared" si="77"/>
        <v>0</v>
      </c>
      <c r="S395" s="1047"/>
      <c r="T395" s="1048"/>
      <c r="U395" s="941">
        <f t="shared" si="75"/>
        <v>6</v>
      </c>
      <c r="V395" s="565"/>
      <c r="W395" s="565"/>
      <c r="X395" s="565"/>
      <c r="Y395" s="565"/>
      <c r="Z395" s="565"/>
      <c r="AA395" s="1067"/>
      <c r="AB395" s="565"/>
      <c r="AC395" s="565"/>
      <c r="AD395" s="565"/>
      <c r="AE395" s="1061"/>
      <c r="AF395" s="1061"/>
      <c r="AG395" s="1061"/>
      <c r="AH395" s="565"/>
      <c r="AI395" s="565"/>
      <c r="AJ395" s="565"/>
      <c r="AK395" s="565"/>
      <c r="AL395" s="565"/>
      <c r="AM395" s="565"/>
      <c r="AN395" s="963"/>
      <c r="AO395" s="963"/>
      <c r="AP395" s="963"/>
    </row>
    <row r="396" spans="1:44" ht="21" customHeight="1">
      <c r="I396" s="952">
        <f t="shared" si="78"/>
        <v>1</v>
      </c>
      <c r="J396" s="941">
        <f t="shared" si="74"/>
        <v>6</v>
      </c>
      <c r="K396" s="1150">
        <f t="shared" si="79"/>
        <v>10</v>
      </c>
      <c r="L396" s="1044"/>
      <c r="M396" s="1044"/>
      <c r="N396" s="1052">
        <f t="shared" si="81"/>
        <v>0</v>
      </c>
      <c r="O396" s="1053"/>
      <c r="P396" s="1053"/>
      <c r="Q396" s="1054">
        <f t="shared" si="77"/>
        <v>0</v>
      </c>
      <c r="R396" s="1054">
        <f t="shared" si="77"/>
        <v>0</v>
      </c>
      <c r="S396" s="1047"/>
      <c r="T396" s="1048"/>
      <c r="U396" s="941">
        <f t="shared" si="75"/>
        <v>6</v>
      </c>
      <c r="V396" s="565"/>
      <c r="W396" s="565"/>
      <c r="X396" s="565"/>
      <c r="Y396" s="565"/>
      <c r="Z396" s="565"/>
      <c r="AA396" s="1067"/>
      <c r="AB396" s="565"/>
      <c r="AC396" s="565"/>
      <c r="AD396" s="565"/>
      <c r="AE396" s="1061"/>
      <c r="AF396" s="1061"/>
      <c r="AG396" s="1061"/>
      <c r="AH396" s="565"/>
      <c r="AI396" s="565"/>
      <c r="AJ396" s="565"/>
      <c r="AK396" s="565"/>
      <c r="AL396" s="565"/>
      <c r="AM396" s="565"/>
      <c r="AN396" s="963"/>
      <c r="AO396" s="963"/>
      <c r="AP396" s="963"/>
    </row>
    <row r="397" spans="1:44" ht="21" customHeight="1">
      <c r="I397" s="952">
        <f t="shared" si="78"/>
        <v>1</v>
      </c>
      <c r="J397" s="941">
        <f t="shared" si="74"/>
        <v>6</v>
      </c>
      <c r="K397" s="1150">
        <f t="shared" si="79"/>
        <v>11</v>
      </c>
      <c r="L397" s="1044"/>
      <c r="M397" s="1044"/>
      <c r="N397" s="1052">
        <f t="shared" si="81"/>
        <v>0</v>
      </c>
      <c r="O397" s="1053"/>
      <c r="P397" s="1053"/>
      <c r="Q397" s="1054">
        <f t="shared" si="77"/>
        <v>0</v>
      </c>
      <c r="R397" s="1054">
        <f t="shared" si="77"/>
        <v>0</v>
      </c>
      <c r="S397" s="1047"/>
      <c r="T397" s="1048"/>
      <c r="U397" s="941">
        <f t="shared" si="75"/>
        <v>6</v>
      </c>
      <c r="V397" s="565"/>
      <c r="W397" s="565"/>
      <c r="X397" s="565"/>
      <c r="Y397" s="565"/>
      <c r="Z397" s="565"/>
      <c r="AA397" s="1067"/>
      <c r="AB397" s="565"/>
      <c r="AC397" s="565"/>
      <c r="AD397" s="565"/>
      <c r="AE397" s="1061"/>
      <c r="AF397" s="1061"/>
      <c r="AG397" s="1061"/>
      <c r="AH397" s="565"/>
      <c r="AI397" s="565"/>
      <c r="AJ397" s="565"/>
      <c r="AK397" s="565"/>
      <c r="AL397" s="565"/>
      <c r="AM397" s="565"/>
      <c r="AN397" s="963"/>
      <c r="AO397" s="963"/>
      <c r="AP397" s="963"/>
    </row>
    <row r="398" spans="1:44" ht="21" customHeight="1">
      <c r="I398" s="952">
        <f t="shared" si="78"/>
        <v>1</v>
      </c>
      <c r="J398" s="941">
        <f t="shared" si="74"/>
        <v>6</v>
      </c>
      <c r="K398" s="1150">
        <f t="shared" si="79"/>
        <v>12</v>
      </c>
      <c r="L398" s="1044"/>
      <c r="M398" s="1044"/>
      <c r="N398" s="1052">
        <f t="shared" si="81"/>
        <v>0</v>
      </c>
      <c r="O398" s="1053"/>
      <c r="P398" s="1053"/>
      <c r="Q398" s="1054">
        <f t="shared" si="77"/>
        <v>0</v>
      </c>
      <c r="R398" s="1054">
        <f t="shared" si="77"/>
        <v>0</v>
      </c>
      <c r="S398" s="1047"/>
      <c r="T398" s="1048"/>
      <c r="U398" s="941">
        <f t="shared" si="75"/>
        <v>6</v>
      </c>
      <c r="V398" s="565"/>
      <c r="W398" s="565"/>
      <c r="X398" s="565"/>
      <c r="Y398" s="565"/>
      <c r="Z398" s="565"/>
      <c r="AA398" s="1067"/>
      <c r="AB398" s="565"/>
      <c r="AC398" s="565"/>
      <c r="AD398" s="565"/>
      <c r="AE398" s="1061"/>
      <c r="AF398" s="1061"/>
      <c r="AG398" s="1061"/>
      <c r="AH398" s="565"/>
      <c r="AI398" s="565"/>
      <c r="AJ398" s="565"/>
      <c r="AK398" s="565"/>
      <c r="AL398" s="565"/>
      <c r="AM398" s="565"/>
      <c r="AN398" s="963"/>
      <c r="AO398" s="963"/>
      <c r="AP398" s="963"/>
    </row>
    <row r="399" spans="1:44" ht="21" customHeight="1">
      <c r="I399" s="952">
        <f t="shared" si="78"/>
        <v>1</v>
      </c>
      <c r="J399" s="941">
        <f t="shared" si="74"/>
        <v>6</v>
      </c>
      <c r="K399" s="1150">
        <f t="shared" si="79"/>
        <v>13</v>
      </c>
      <c r="L399" s="1044"/>
      <c r="M399" s="1044"/>
      <c r="N399" s="1052">
        <f t="shared" si="81"/>
        <v>0</v>
      </c>
      <c r="O399" s="1053"/>
      <c r="P399" s="1053"/>
      <c r="Q399" s="1054">
        <f t="shared" si="77"/>
        <v>0</v>
      </c>
      <c r="R399" s="1054">
        <f t="shared" si="77"/>
        <v>0</v>
      </c>
      <c r="S399" s="1047"/>
      <c r="T399" s="1048"/>
      <c r="U399" s="941">
        <f t="shared" si="75"/>
        <v>6</v>
      </c>
      <c r="V399" s="565"/>
      <c r="W399" s="565"/>
      <c r="X399" s="565"/>
      <c r="Y399" s="565"/>
      <c r="Z399" s="565"/>
      <c r="AA399" s="1067"/>
      <c r="AB399" s="565"/>
      <c r="AC399" s="565"/>
      <c r="AD399" s="565"/>
      <c r="AE399" s="1061"/>
      <c r="AF399" s="1061"/>
      <c r="AG399" s="1061"/>
      <c r="AH399" s="565"/>
      <c r="AI399" s="565"/>
      <c r="AJ399" s="565"/>
      <c r="AK399" s="565"/>
      <c r="AL399" s="565"/>
      <c r="AM399" s="565"/>
      <c r="AN399" s="963"/>
      <c r="AO399" s="963"/>
      <c r="AP399" s="963"/>
    </row>
    <row r="400" spans="1:44" ht="21" customHeight="1">
      <c r="I400" s="952">
        <f t="shared" si="78"/>
        <v>1</v>
      </c>
      <c r="J400" s="941">
        <f t="shared" si="74"/>
        <v>6</v>
      </c>
      <c r="K400" s="1090">
        <f t="shared" si="79"/>
        <v>14</v>
      </c>
      <c r="L400" s="1044"/>
      <c r="M400" s="1044"/>
      <c r="N400" s="1091">
        <f t="shared" si="81"/>
        <v>0</v>
      </c>
      <c r="O400" s="1092"/>
      <c r="P400" s="1092"/>
      <c r="Q400" s="1093">
        <f t="shared" si="77"/>
        <v>0</v>
      </c>
      <c r="R400" s="1093">
        <f t="shared" si="77"/>
        <v>0</v>
      </c>
      <c r="S400" s="1094"/>
      <c r="T400" s="1095"/>
      <c r="U400" s="941">
        <f t="shared" si="75"/>
        <v>6</v>
      </c>
      <c r="V400" s="565"/>
      <c r="W400" s="565"/>
      <c r="X400" s="565"/>
      <c r="Y400" s="565"/>
      <c r="Z400" s="565"/>
      <c r="AA400" s="1067"/>
      <c r="AB400" s="565"/>
      <c r="AC400" s="565"/>
      <c r="AD400" s="565"/>
      <c r="AE400" s="1061"/>
      <c r="AF400" s="1061"/>
      <c r="AG400" s="1061"/>
      <c r="AH400" s="565"/>
      <c r="AI400" s="565"/>
      <c r="AJ400" s="565"/>
      <c r="AK400" s="565"/>
      <c r="AL400" s="565"/>
      <c r="AM400" s="565"/>
      <c r="AN400" s="963"/>
      <c r="AO400" s="963"/>
      <c r="AP400" s="963"/>
    </row>
    <row r="401" spans="1:42" s="253" customFormat="1" ht="21" hidden="1" customHeight="1">
      <c r="A401" s="252"/>
      <c r="B401" s="252"/>
      <c r="C401" s="252"/>
      <c r="D401" s="252"/>
      <c r="E401" s="252"/>
      <c r="F401" s="252"/>
      <c r="G401" s="252"/>
      <c r="I401" s="265">
        <f>IF((O$403+P$403)&gt;0,1,0)</f>
        <v>0</v>
      </c>
      <c r="J401" s="255">
        <f t="shared" si="74"/>
        <v>6</v>
      </c>
      <c r="K401" s="2439" t="s">
        <v>942</v>
      </c>
      <c r="L401" s="2441" t="s">
        <v>943</v>
      </c>
      <c r="M401" s="2443" t="s">
        <v>944</v>
      </c>
      <c r="N401" s="2443" t="s">
        <v>945</v>
      </c>
      <c r="O401" s="2445" t="s">
        <v>946</v>
      </c>
      <c r="P401" s="2445"/>
      <c r="Q401" s="2445" t="s">
        <v>947</v>
      </c>
      <c r="R401" s="2445"/>
      <c r="S401" s="2446" t="s">
        <v>948</v>
      </c>
      <c r="T401" s="2448" t="s">
        <v>949</v>
      </c>
      <c r="U401" s="255">
        <f t="shared" si="75"/>
        <v>6</v>
      </c>
      <c r="V401" s="169"/>
      <c r="W401" s="169"/>
      <c r="X401" s="169"/>
      <c r="Y401" s="169"/>
      <c r="Z401" s="169"/>
      <c r="AA401" s="378"/>
      <c r="AB401" s="169"/>
      <c r="AC401" s="169"/>
      <c r="AD401" s="169"/>
      <c r="AE401" s="371"/>
      <c r="AF401" s="371"/>
      <c r="AG401" s="371"/>
      <c r="AH401" s="169"/>
      <c r="AI401" s="169"/>
      <c r="AJ401" s="169"/>
      <c r="AK401" s="169"/>
      <c r="AL401" s="169"/>
      <c r="AM401" s="169"/>
      <c r="AN401" s="176"/>
      <c r="AO401" s="176"/>
      <c r="AP401" s="176"/>
    </row>
    <row r="402" spans="1:42" s="253" customFormat="1" ht="21" hidden="1" customHeight="1">
      <c r="A402" s="252"/>
      <c r="B402" s="252"/>
      <c r="C402" s="252"/>
      <c r="D402" s="252"/>
      <c r="E402" s="252"/>
      <c r="F402" s="252"/>
      <c r="G402" s="252"/>
      <c r="I402" s="265">
        <f t="shared" ref="I402:I425" si="82">IF((O$403+P$403)&gt;0,1,0)</f>
        <v>0</v>
      </c>
      <c r="J402" s="255">
        <f t="shared" si="74"/>
        <v>6</v>
      </c>
      <c r="K402" s="2440"/>
      <c r="L402" s="2442"/>
      <c r="M402" s="2444"/>
      <c r="N402" s="2444"/>
      <c r="O402" s="1146" t="s">
        <v>786</v>
      </c>
      <c r="P402" s="335" t="s">
        <v>787</v>
      </c>
      <c r="Q402" s="335" t="s">
        <v>786</v>
      </c>
      <c r="R402" s="336" t="s">
        <v>787</v>
      </c>
      <c r="S402" s="2447"/>
      <c r="T402" s="2449"/>
      <c r="U402" s="255">
        <f t="shared" si="75"/>
        <v>6</v>
      </c>
      <c r="V402" s="169"/>
      <c r="W402" s="169"/>
      <c r="X402" s="169"/>
      <c r="Y402" s="169"/>
      <c r="Z402" s="169"/>
      <c r="AA402" s="378"/>
      <c r="AB402" s="169"/>
      <c r="AC402" s="169"/>
      <c r="AD402" s="169"/>
      <c r="AE402" s="371"/>
      <c r="AF402" s="371"/>
      <c r="AG402" s="371"/>
      <c r="AH402" s="169"/>
      <c r="AI402" s="169"/>
      <c r="AJ402" s="169"/>
      <c r="AK402" s="169"/>
      <c r="AL402" s="169"/>
      <c r="AM402" s="169"/>
      <c r="AN402" s="176"/>
      <c r="AO402" s="176"/>
      <c r="AP402" s="176"/>
    </row>
    <row r="403" spans="1:42" s="253" customFormat="1" ht="21" hidden="1" customHeight="1">
      <c r="A403" s="252"/>
      <c r="B403" s="252"/>
      <c r="C403" s="252"/>
      <c r="D403" s="252"/>
      <c r="E403" s="252"/>
      <c r="F403" s="252"/>
      <c r="G403" s="252"/>
      <c r="I403" s="265">
        <f t="shared" si="82"/>
        <v>0</v>
      </c>
      <c r="J403" s="255">
        <f t="shared" si="74"/>
        <v>6</v>
      </c>
      <c r="K403" s="1144">
        <f>+K25+1</f>
        <v>15</v>
      </c>
      <c r="L403" s="356"/>
      <c r="M403" s="356"/>
      <c r="N403" s="357">
        <f t="shared" ref="N403:N425" si="83">IF(O403+P403&gt;0,$W$377,)</f>
        <v>0</v>
      </c>
      <c r="O403" s="358"/>
      <c r="P403" s="358"/>
      <c r="Q403" s="359">
        <f t="shared" ref="Q403:R450" si="84">ROUND(O403*50,0)</f>
        <v>0</v>
      </c>
      <c r="R403" s="359">
        <f t="shared" si="84"/>
        <v>0</v>
      </c>
      <c r="S403" s="360"/>
      <c r="T403" s="361"/>
      <c r="U403" s="255">
        <f t="shared" si="75"/>
        <v>6</v>
      </c>
      <c r="V403" s="169"/>
      <c r="W403" s="169"/>
      <c r="X403" s="169"/>
      <c r="Y403" s="169"/>
      <c r="Z403" s="169"/>
      <c r="AA403" s="378"/>
      <c r="AB403" s="169"/>
      <c r="AC403" s="169"/>
      <c r="AD403" s="169"/>
      <c r="AE403" s="371"/>
      <c r="AF403" s="371"/>
      <c r="AG403" s="371"/>
      <c r="AH403" s="169"/>
      <c r="AI403" s="169"/>
      <c r="AJ403" s="169"/>
      <c r="AK403" s="169"/>
      <c r="AL403" s="169"/>
      <c r="AM403" s="169"/>
      <c r="AN403" s="176"/>
      <c r="AO403" s="176"/>
      <c r="AP403" s="176"/>
    </row>
    <row r="404" spans="1:42" s="253" customFormat="1" ht="21" hidden="1" customHeight="1">
      <c r="A404" s="252"/>
      <c r="B404" s="252"/>
      <c r="C404" s="252"/>
      <c r="D404" s="252"/>
      <c r="E404" s="252"/>
      <c r="F404" s="252"/>
      <c r="G404" s="252"/>
      <c r="I404" s="265">
        <f t="shared" si="82"/>
        <v>0</v>
      </c>
      <c r="J404" s="255">
        <f t="shared" si="74"/>
        <v>6</v>
      </c>
      <c r="K404" s="1144">
        <f t="shared" ref="K404:K425" si="85">+K403+1</f>
        <v>16</v>
      </c>
      <c r="L404" s="356"/>
      <c r="M404" s="356"/>
      <c r="N404" s="357">
        <f t="shared" si="83"/>
        <v>0</v>
      </c>
      <c r="O404" s="358"/>
      <c r="P404" s="358"/>
      <c r="Q404" s="359">
        <f t="shared" si="84"/>
        <v>0</v>
      </c>
      <c r="R404" s="359">
        <f t="shared" si="84"/>
        <v>0</v>
      </c>
      <c r="S404" s="360"/>
      <c r="T404" s="361"/>
      <c r="U404" s="255">
        <f t="shared" si="75"/>
        <v>6</v>
      </c>
      <c r="V404" s="169"/>
      <c r="W404" s="169"/>
      <c r="X404" s="169"/>
      <c r="Y404" s="169"/>
      <c r="Z404" s="169"/>
      <c r="AA404" s="378"/>
      <c r="AB404" s="169"/>
      <c r="AC404" s="169"/>
      <c r="AD404" s="169"/>
      <c r="AE404" s="371"/>
      <c r="AF404" s="371"/>
      <c r="AG404" s="371"/>
      <c r="AH404" s="169"/>
      <c r="AI404" s="169"/>
      <c r="AJ404" s="169"/>
      <c r="AK404" s="169"/>
      <c r="AL404" s="169"/>
      <c r="AM404" s="169"/>
      <c r="AN404" s="176"/>
      <c r="AO404" s="176"/>
      <c r="AP404" s="176"/>
    </row>
    <row r="405" spans="1:42" s="253" customFormat="1" ht="21" hidden="1" customHeight="1">
      <c r="A405" s="252"/>
      <c r="B405" s="252"/>
      <c r="C405" s="252"/>
      <c r="D405" s="252"/>
      <c r="E405" s="252"/>
      <c r="F405" s="252"/>
      <c r="G405" s="252"/>
      <c r="I405" s="265">
        <f t="shared" si="82"/>
        <v>0</v>
      </c>
      <c r="J405" s="255">
        <f t="shared" si="74"/>
        <v>6</v>
      </c>
      <c r="K405" s="1144">
        <f t="shared" si="85"/>
        <v>17</v>
      </c>
      <c r="L405" s="356"/>
      <c r="M405" s="356"/>
      <c r="N405" s="357">
        <f t="shared" si="83"/>
        <v>0</v>
      </c>
      <c r="O405" s="358"/>
      <c r="P405" s="358"/>
      <c r="Q405" s="359">
        <f t="shared" si="84"/>
        <v>0</v>
      </c>
      <c r="R405" s="359">
        <f t="shared" si="84"/>
        <v>0</v>
      </c>
      <c r="S405" s="360"/>
      <c r="T405" s="361"/>
      <c r="U405" s="255">
        <f t="shared" si="75"/>
        <v>6</v>
      </c>
      <c r="V405" s="169"/>
      <c r="W405" s="169"/>
      <c r="X405" s="169"/>
      <c r="Y405" s="169"/>
      <c r="Z405" s="169"/>
      <c r="AA405" s="378"/>
      <c r="AB405" s="169"/>
      <c r="AC405" s="169"/>
      <c r="AD405" s="169"/>
      <c r="AE405" s="371"/>
      <c r="AF405" s="371"/>
      <c r="AG405" s="371"/>
      <c r="AH405" s="169"/>
      <c r="AI405" s="169"/>
      <c r="AJ405" s="169"/>
      <c r="AK405" s="169"/>
      <c r="AL405" s="169"/>
      <c r="AM405" s="169"/>
      <c r="AN405" s="176"/>
      <c r="AO405" s="176"/>
      <c r="AP405" s="176"/>
    </row>
    <row r="406" spans="1:42" s="253" customFormat="1" ht="21" hidden="1" customHeight="1">
      <c r="A406" s="252"/>
      <c r="B406" s="252"/>
      <c r="C406" s="252"/>
      <c r="D406" s="252"/>
      <c r="E406" s="252"/>
      <c r="F406" s="252"/>
      <c r="G406" s="252"/>
      <c r="I406" s="265">
        <f t="shared" si="82"/>
        <v>0</v>
      </c>
      <c r="J406" s="255">
        <f t="shared" si="74"/>
        <v>6</v>
      </c>
      <c r="K406" s="1144">
        <f t="shared" si="85"/>
        <v>18</v>
      </c>
      <c r="L406" s="356"/>
      <c r="M406" s="356"/>
      <c r="N406" s="357">
        <f t="shared" si="83"/>
        <v>0</v>
      </c>
      <c r="O406" s="358"/>
      <c r="P406" s="358"/>
      <c r="Q406" s="359">
        <f t="shared" si="84"/>
        <v>0</v>
      </c>
      <c r="R406" s="359">
        <f t="shared" si="84"/>
        <v>0</v>
      </c>
      <c r="S406" s="360"/>
      <c r="T406" s="361"/>
      <c r="U406" s="255">
        <f t="shared" si="75"/>
        <v>6</v>
      </c>
      <c r="V406" s="169"/>
      <c r="W406" s="169"/>
      <c r="X406" s="169"/>
      <c r="Y406" s="169"/>
      <c r="Z406" s="169"/>
      <c r="AA406" s="378"/>
      <c r="AB406" s="169"/>
      <c r="AC406" s="169"/>
      <c r="AD406" s="169"/>
      <c r="AE406" s="371"/>
      <c r="AF406" s="371"/>
      <c r="AG406" s="371"/>
      <c r="AH406" s="169"/>
      <c r="AI406" s="169"/>
      <c r="AJ406" s="169"/>
      <c r="AK406" s="169"/>
      <c r="AL406" s="169"/>
      <c r="AM406" s="169"/>
      <c r="AN406" s="176"/>
      <c r="AO406" s="176"/>
      <c r="AP406" s="176"/>
    </row>
    <row r="407" spans="1:42" s="253" customFormat="1" ht="21" hidden="1" customHeight="1">
      <c r="A407" s="252"/>
      <c r="B407" s="252"/>
      <c r="C407" s="252"/>
      <c r="D407" s="252"/>
      <c r="E407" s="252"/>
      <c r="F407" s="252"/>
      <c r="G407" s="252"/>
      <c r="I407" s="265">
        <f t="shared" si="82"/>
        <v>0</v>
      </c>
      <c r="J407" s="255">
        <f t="shared" si="74"/>
        <v>6</v>
      </c>
      <c r="K407" s="1144">
        <f t="shared" si="85"/>
        <v>19</v>
      </c>
      <c r="L407" s="356"/>
      <c r="M407" s="356"/>
      <c r="N407" s="357">
        <f t="shared" si="83"/>
        <v>0</v>
      </c>
      <c r="O407" s="358"/>
      <c r="P407" s="358"/>
      <c r="Q407" s="359">
        <f t="shared" si="84"/>
        <v>0</v>
      </c>
      <c r="R407" s="359">
        <f t="shared" si="84"/>
        <v>0</v>
      </c>
      <c r="S407" s="360"/>
      <c r="T407" s="361"/>
      <c r="U407" s="255">
        <f t="shared" si="75"/>
        <v>6</v>
      </c>
      <c r="V407" s="169"/>
      <c r="W407" s="169"/>
      <c r="X407" s="169"/>
      <c r="Y407" s="169"/>
      <c r="Z407" s="169"/>
      <c r="AA407" s="378"/>
      <c r="AB407" s="169"/>
      <c r="AC407" s="169"/>
      <c r="AD407" s="169"/>
      <c r="AE407" s="371"/>
      <c r="AF407" s="371"/>
      <c r="AG407" s="371"/>
      <c r="AH407" s="169"/>
      <c r="AI407" s="169"/>
      <c r="AJ407" s="169"/>
      <c r="AK407" s="169"/>
      <c r="AL407" s="169"/>
      <c r="AM407" s="169"/>
      <c r="AN407" s="176"/>
      <c r="AO407" s="176"/>
      <c r="AP407" s="176"/>
    </row>
    <row r="408" spans="1:42" s="253" customFormat="1" ht="21" hidden="1" customHeight="1">
      <c r="A408" s="252"/>
      <c r="B408" s="252"/>
      <c r="C408" s="252"/>
      <c r="D408" s="252"/>
      <c r="E408" s="252"/>
      <c r="F408" s="252"/>
      <c r="G408" s="252"/>
      <c r="I408" s="265">
        <f t="shared" si="82"/>
        <v>0</v>
      </c>
      <c r="J408" s="255">
        <f t="shared" si="74"/>
        <v>6</v>
      </c>
      <c r="K408" s="1144">
        <f t="shared" si="85"/>
        <v>20</v>
      </c>
      <c r="L408" s="356"/>
      <c r="M408" s="356"/>
      <c r="N408" s="357">
        <f t="shared" si="83"/>
        <v>0</v>
      </c>
      <c r="O408" s="358"/>
      <c r="P408" s="358"/>
      <c r="Q408" s="359">
        <f t="shared" si="84"/>
        <v>0</v>
      </c>
      <c r="R408" s="359">
        <f t="shared" si="84"/>
        <v>0</v>
      </c>
      <c r="S408" s="360"/>
      <c r="T408" s="361"/>
      <c r="U408" s="255">
        <f t="shared" si="75"/>
        <v>6</v>
      </c>
      <c r="V408" s="169"/>
      <c r="W408" s="169"/>
      <c r="X408" s="169"/>
      <c r="Y408" s="169"/>
      <c r="Z408" s="169"/>
      <c r="AA408" s="378"/>
      <c r="AB408" s="169"/>
      <c r="AC408" s="169"/>
      <c r="AD408" s="169"/>
      <c r="AE408" s="371"/>
      <c r="AF408" s="371"/>
      <c r="AG408" s="371"/>
      <c r="AH408" s="169"/>
      <c r="AI408" s="169"/>
      <c r="AJ408" s="169"/>
      <c r="AK408" s="169"/>
      <c r="AL408" s="169"/>
      <c r="AM408" s="169"/>
      <c r="AN408" s="176"/>
      <c r="AO408" s="176"/>
      <c r="AP408" s="176"/>
    </row>
    <row r="409" spans="1:42" s="253" customFormat="1" ht="21" hidden="1" customHeight="1">
      <c r="A409" s="252"/>
      <c r="B409" s="252"/>
      <c r="C409" s="252"/>
      <c r="D409" s="252"/>
      <c r="E409" s="252"/>
      <c r="F409" s="252"/>
      <c r="G409" s="252"/>
      <c r="I409" s="265">
        <f t="shared" si="82"/>
        <v>0</v>
      </c>
      <c r="J409" s="255">
        <f t="shared" si="74"/>
        <v>6</v>
      </c>
      <c r="K409" s="1144">
        <f t="shared" si="85"/>
        <v>21</v>
      </c>
      <c r="L409" s="356"/>
      <c r="M409" s="356"/>
      <c r="N409" s="357">
        <f t="shared" si="83"/>
        <v>0</v>
      </c>
      <c r="O409" s="358"/>
      <c r="P409" s="358"/>
      <c r="Q409" s="359">
        <f t="shared" si="84"/>
        <v>0</v>
      </c>
      <c r="R409" s="359">
        <f t="shared" si="84"/>
        <v>0</v>
      </c>
      <c r="S409" s="360"/>
      <c r="T409" s="361"/>
      <c r="U409" s="255">
        <f t="shared" si="75"/>
        <v>6</v>
      </c>
      <c r="V409" s="169"/>
      <c r="W409" s="169"/>
      <c r="X409" s="169"/>
      <c r="Y409" s="169"/>
      <c r="Z409" s="169"/>
      <c r="AA409" s="378"/>
      <c r="AB409" s="169"/>
      <c r="AC409" s="169"/>
      <c r="AD409" s="169"/>
      <c r="AE409" s="371"/>
      <c r="AF409" s="371"/>
      <c r="AG409" s="371"/>
      <c r="AH409" s="169"/>
      <c r="AI409" s="169"/>
      <c r="AJ409" s="169"/>
      <c r="AK409" s="169"/>
      <c r="AL409" s="169"/>
      <c r="AM409" s="169"/>
      <c r="AN409" s="176"/>
      <c r="AO409" s="176"/>
      <c r="AP409" s="176"/>
    </row>
    <row r="410" spans="1:42" s="253" customFormat="1" ht="21" hidden="1" customHeight="1">
      <c r="A410" s="252"/>
      <c r="B410" s="252"/>
      <c r="C410" s="252"/>
      <c r="D410" s="252"/>
      <c r="E410" s="252"/>
      <c r="F410" s="252"/>
      <c r="G410" s="252"/>
      <c r="I410" s="265">
        <f t="shared" si="82"/>
        <v>0</v>
      </c>
      <c r="J410" s="255">
        <f t="shared" si="74"/>
        <v>6</v>
      </c>
      <c r="K410" s="1144">
        <f t="shared" si="85"/>
        <v>22</v>
      </c>
      <c r="L410" s="356"/>
      <c r="M410" s="356"/>
      <c r="N410" s="357">
        <f t="shared" si="83"/>
        <v>0</v>
      </c>
      <c r="O410" s="358"/>
      <c r="P410" s="358"/>
      <c r="Q410" s="359">
        <f t="shared" si="84"/>
        <v>0</v>
      </c>
      <c r="R410" s="359">
        <f t="shared" si="84"/>
        <v>0</v>
      </c>
      <c r="S410" s="360"/>
      <c r="T410" s="361"/>
      <c r="U410" s="255">
        <f t="shared" si="75"/>
        <v>6</v>
      </c>
      <c r="V410" s="169"/>
      <c r="W410" s="169"/>
      <c r="X410" s="169"/>
      <c r="Y410" s="169"/>
      <c r="Z410" s="169"/>
      <c r="AA410" s="378"/>
      <c r="AB410" s="169"/>
      <c r="AC410" s="169"/>
      <c r="AD410" s="169"/>
      <c r="AE410" s="371"/>
      <c r="AF410" s="371"/>
      <c r="AG410" s="371"/>
      <c r="AH410" s="169"/>
      <c r="AI410" s="169"/>
      <c r="AJ410" s="169"/>
      <c r="AK410" s="169"/>
      <c r="AL410" s="169"/>
      <c r="AM410" s="169"/>
      <c r="AN410" s="176"/>
      <c r="AO410" s="176"/>
      <c r="AP410" s="176"/>
    </row>
    <row r="411" spans="1:42" s="253" customFormat="1" ht="21" hidden="1" customHeight="1">
      <c r="A411" s="252"/>
      <c r="B411" s="252"/>
      <c r="C411" s="252"/>
      <c r="D411" s="252"/>
      <c r="E411" s="252"/>
      <c r="F411" s="252"/>
      <c r="G411" s="252"/>
      <c r="I411" s="265">
        <f t="shared" si="82"/>
        <v>0</v>
      </c>
      <c r="J411" s="255">
        <f t="shared" si="74"/>
        <v>6</v>
      </c>
      <c r="K411" s="1144">
        <f t="shared" si="85"/>
        <v>23</v>
      </c>
      <c r="L411" s="356"/>
      <c r="M411" s="356"/>
      <c r="N411" s="357">
        <f t="shared" si="83"/>
        <v>0</v>
      </c>
      <c r="O411" s="358"/>
      <c r="P411" s="358"/>
      <c r="Q411" s="359">
        <f t="shared" si="84"/>
        <v>0</v>
      </c>
      <c r="R411" s="359">
        <f t="shared" si="84"/>
        <v>0</v>
      </c>
      <c r="S411" s="360"/>
      <c r="T411" s="361"/>
      <c r="U411" s="255">
        <f t="shared" si="75"/>
        <v>6</v>
      </c>
      <c r="V411" s="169"/>
      <c r="W411" s="169"/>
      <c r="X411" s="169"/>
      <c r="Y411" s="169"/>
      <c r="Z411" s="169"/>
      <c r="AA411" s="378"/>
      <c r="AB411" s="169"/>
      <c r="AC411" s="169"/>
      <c r="AD411" s="169"/>
      <c r="AE411" s="371"/>
      <c r="AF411" s="371"/>
      <c r="AG411" s="371"/>
      <c r="AH411" s="169"/>
      <c r="AI411" s="169"/>
      <c r="AJ411" s="169"/>
      <c r="AK411" s="169"/>
      <c r="AL411" s="169"/>
      <c r="AM411" s="169"/>
      <c r="AN411" s="176"/>
      <c r="AO411" s="176"/>
      <c r="AP411" s="176"/>
    </row>
    <row r="412" spans="1:42" s="253" customFormat="1" ht="21" hidden="1" customHeight="1">
      <c r="A412" s="252"/>
      <c r="B412" s="252"/>
      <c r="C412" s="252"/>
      <c r="D412" s="252"/>
      <c r="E412" s="252"/>
      <c r="F412" s="252"/>
      <c r="G412" s="252"/>
      <c r="I412" s="265">
        <f t="shared" si="82"/>
        <v>0</v>
      </c>
      <c r="J412" s="255">
        <f t="shared" si="74"/>
        <v>6</v>
      </c>
      <c r="K412" s="1144">
        <f t="shared" si="85"/>
        <v>24</v>
      </c>
      <c r="L412" s="356"/>
      <c r="M412" s="356"/>
      <c r="N412" s="357">
        <f t="shared" si="83"/>
        <v>0</v>
      </c>
      <c r="O412" s="358"/>
      <c r="P412" s="358"/>
      <c r="Q412" s="359">
        <f t="shared" si="84"/>
        <v>0</v>
      </c>
      <c r="R412" s="359">
        <f t="shared" si="84"/>
        <v>0</v>
      </c>
      <c r="S412" s="360"/>
      <c r="T412" s="361"/>
      <c r="U412" s="255">
        <f t="shared" si="75"/>
        <v>6</v>
      </c>
      <c r="V412" s="169"/>
      <c r="W412" s="169"/>
      <c r="X412" s="169"/>
      <c r="Y412" s="169"/>
      <c r="Z412" s="169"/>
      <c r="AA412" s="378"/>
      <c r="AB412" s="169"/>
      <c r="AC412" s="169"/>
      <c r="AD412" s="169"/>
      <c r="AE412" s="371"/>
      <c r="AF412" s="371"/>
      <c r="AG412" s="371"/>
      <c r="AH412" s="169"/>
      <c r="AI412" s="169"/>
      <c r="AJ412" s="169"/>
      <c r="AK412" s="169"/>
      <c r="AL412" s="169"/>
      <c r="AM412" s="169"/>
      <c r="AN412" s="176"/>
      <c r="AO412" s="176"/>
      <c r="AP412" s="176"/>
    </row>
    <row r="413" spans="1:42" s="253" customFormat="1" ht="21" hidden="1" customHeight="1">
      <c r="A413" s="252"/>
      <c r="B413" s="252"/>
      <c r="C413" s="252"/>
      <c r="D413" s="252"/>
      <c r="E413" s="252"/>
      <c r="F413" s="252"/>
      <c r="G413" s="252"/>
      <c r="I413" s="265">
        <f t="shared" si="82"/>
        <v>0</v>
      </c>
      <c r="J413" s="255">
        <f t="shared" si="74"/>
        <v>6</v>
      </c>
      <c r="K413" s="1144">
        <f t="shared" si="85"/>
        <v>25</v>
      </c>
      <c r="L413" s="356"/>
      <c r="M413" s="356"/>
      <c r="N413" s="357">
        <f t="shared" si="83"/>
        <v>0</v>
      </c>
      <c r="O413" s="358"/>
      <c r="P413" s="358"/>
      <c r="Q413" s="359">
        <f t="shared" si="84"/>
        <v>0</v>
      </c>
      <c r="R413" s="359">
        <f t="shared" si="84"/>
        <v>0</v>
      </c>
      <c r="S413" s="360"/>
      <c r="T413" s="361"/>
      <c r="U413" s="255">
        <f t="shared" si="75"/>
        <v>6</v>
      </c>
      <c r="V413" s="169"/>
      <c r="W413" s="169"/>
      <c r="X413" s="169"/>
      <c r="Y413" s="169"/>
      <c r="Z413" s="169"/>
      <c r="AA413" s="378"/>
      <c r="AB413" s="169"/>
      <c r="AC413" s="169"/>
      <c r="AD413" s="169"/>
      <c r="AE413" s="371"/>
      <c r="AF413" s="371"/>
      <c r="AG413" s="371"/>
      <c r="AH413" s="169"/>
      <c r="AI413" s="169"/>
      <c r="AJ413" s="169"/>
      <c r="AK413" s="169"/>
      <c r="AL413" s="169"/>
      <c r="AM413" s="169"/>
      <c r="AN413" s="176"/>
      <c r="AO413" s="176"/>
      <c r="AP413" s="176"/>
    </row>
    <row r="414" spans="1:42" s="253" customFormat="1" ht="21" hidden="1" customHeight="1">
      <c r="A414" s="252"/>
      <c r="B414" s="252"/>
      <c r="C414" s="252"/>
      <c r="D414" s="252"/>
      <c r="E414" s="252"/>
      <c r="F414" s="252"/>
      <c r="G414" s="252"/>
      <c r="I414" s="265">
        <f t="shared" si="82"/>
        <v>0</v>
      </c>
      <c r="J414" s="255">
        <f t="shared" si="74"/>
        <v>6</v>
      </c>
      <c r="K414" s="1144">
        <f t="shared" si="85"/>
        <v>26</v>
      </c>
      <c r="L414" s="356"/>
      <c r="M414" s="356"/>
      <c r="N414" s="357">
        <f t="shared" si="83"/>
        <v>0</v>
      </c>
      <c r="O414" s="358"/>
      <c r="P414" s="358"/>
      <c r="Q414" s="359">
        <f t="shared" si="84"/>
        <v>0</v>
      </c>
      <c r="R414" s="359">
        <f t="shared" si="84"/>
        <v>0</v>
      </c>
      <c r="S414" s="360"/>
      <c r="T414" s="361"/>
      <c r="U414" s="255">
        <f t="shared" si="75"/>
        <v>6</v>
      </c>
      <c r="V414" s="169"/>
      <c r="W414" s="169"/>
      <c r="X414" s="169"/>
      <c r="Y414" s="169"/>
      <c r="Z414" s="169"/>
      <c r="AA414" s="378"/>
      <c r="AB414" s="169"/>
      <c r="AC414" s="169"/>
      <c r="AD414" s="169"/>
      <c r="AE414" s="371"/>
      <c r="AF414" s="371"/>
      <c r="AG414" s="371"/>
      <c r="AH414" s="169"/>
      <c r="AI414" s="169"/>
      <c r="AJ414" s="169"/>
      <c r="AK414" s="169"/>
      <c r="AL414" s="169"/>
      <c r="AM414" s="169"/>
      <c r="AN414" s="176"/>
      <c r="AO414" s="176"/>
      <c r="AP414" s="176"/>
    </row>
    <row r="415" spans="1:42" s="253" customFormat="1" ht="21" hidden="1" customHeight="1">
      <c r="A415" s="252"/>
      <c r="B415" s="252"/>
      <c r="C415" s="252"/>
      <c r="D415" s="252"/>
      <c r="E415" s="252"/>
      <c r="F415" s="252"/>
      <c r="G415" s="252"/>
      <c r="I415" s="265">
        <f t="shared" si="82"/>
        <v>0</v>
      </c>
      <c r="J415" s="255">
        <f t="shared" si="74"/>
        <v>6</v>
      </c>
      <c r="K415" s="1144">
        <f t="shared" si="85"/>
        <v>27</v>
      </c>
      <c r="L415" s="356"/>
      <c r="M415" s="356"/>
      <c r="N415" s="357">
        <f t="shared" si="83"/>
        <v>0</v>
      </c>
      <c r="O415" s="358"/>
      <c r="P415" s="358"/>
      <c r="Q415" s="359">
        <f t="shared" si="84"/>
        <v>0</v>
      </c>
      <c r="R415" s="359">
        <f t="shared" si="84"/>
        <v>0</v>
      </c>
      <c r="S415" s="360"/>
      <c r="T415" s="361"/>
      <c r="U415" s="255">
        <f t="shared" si="75"/>
        <v>6</v>
      </c>
      <c r="V415" s="169"/>
      <c r="W415" s="169"/>
      <c r="X415" s="169"/>
      <c r="Y415" s="169"/>
      <c r="Z415" s="169"/>
      <c r="AA415" s="378"/>
      <c r="AB415" s="169"/>
      <c r="AC415" s="169"/>
      <c r="AD415" s="169"/>
      <c r="AE415" s="371"/>
      <c r="AF415" s="371"/>
      <c r="AG415" s="371"/>
      <c r="AH415" s="169"/>
      <c r="AI415" s="169"/>
      <c r="AJ415" s="169"/>
      <c r="AK415" s="169"/>
      <c r="AL415" s="169"/>
      <c r="AM415" s="169"/>
      <c r="AN415" s="176"/>
      <c r="AO415" s="176"/>
      <c r="AP415" s="176"/>
    </row>
    <row r="416" spans="1:42" s="253" customFormat="1" ht="21" hidden="1" customHeight="1">
      <c r="A416" s="252"/>
      <c r="B416" s="252"/>
      <c r="C416" s="252"/>
      <c r="D416" s="252"/>
      <c r="E416" s="252"/>
      <c r="F416" s="252"/>
      <c r="G416" s="252"/>
      <c r="I416" s="265">
        <f t="shared" si="82"/>
        <v>0</v>
      </c>
      <c r="J416" s="255">
        <f t="shared" si="74"/>
        <v>6</v>
      </c>
      <c r="K416" s="1144">
        <f t="shared" si="85"/>
        <v>28</v>
      </c>
      <c r="L416" s="356"/>
      <c r="M416" s="356"/>
      <c r="N416" s="357">
        <f t="shared" si="83"/>
        <v>0</v>
      </c>
      <c r="O416" s="358"/>
      <c r="P416" s="358"/>
      <c r="Q416" s="359">
        <f t="shared" si="84"/>
        <v>0</v>
      </c>
      <c r="R416" s="359">
        <f t="shared" si="84"/>
        <v>0</v>
      </c>
      <c r="S416" s="360"/>
      <c r="T416" s="361"/>
      <c r="U416" s="255">
        <f t="shared" si="75"/>
        <v>6</v>
      </c>
      <c r="V416" s="169"/>
      <c r="W416" s="169"/>
      <c r="X416" s="169"/>
      <c r="Y416" s="169"/>
      <c r="Z416" s="169"/>
      <c r="AA416" s="378"/>
      <c r="AB416" s="169"/>
      <c r="AC416" s="169"/>
      <c r="AD416" s="169"/>
      <c r="AE416" s="371"/>
      <c r="AF416" s="371"/>
      <c r="AG416" s="371"/>
      <c r="AH416" s="169"/>
      <c r="AI416" s="169"/>
      <c r="AJ416" s="169"/>
      <c r="AK416" s="169"/>
      <c r="AL416" s="169"/>
      <c r="AM416" s="169"/>
      <c r="AN416" s="176"/>
      <c r="AO416" s="176"/>
      <c r="AP416" s="176"/>
    </row>
    <row r="417" spans="1:42" s="253" customFormat="1" ht="21" hidden="1" customHeight="1">
      <c r="A417" s="252"/>
      <c r="B417" s="252"/>
      <c r="C417" s="252"/>
      <c r="D417" s="252"/>
      <c r="E417" s="252"/>
      <c r="F417" s="252"/>
      <c r="G417" s="252"/>
      <c r="I417" s="265">
        <f t="shared" si="82"/>
        <v>0</v>
      </c>
      <c r="J417" s="255">
        <f t="shared" si="74"/>
        <v>6</v>
      </c>
      <c r="K417" s="1144">
        <f t="shared" si="85"/>
        <v>29</v>
      </c>
      <c r="L417" s="356"/>
      <c r="M417" s="356"/>
      <c r="N417" s="357">
        <f t="shared" si="83"/>
        <v>0</v>
      </c>
      <c r="O417" s="358"/>
      <c r="P417" s="358"/>
      <c r="Q417" s="359">
        <f t="shared" si="84"/>
        <v>0</v>
      </c>
      <c r="R417" s="359">
        <f t="shared" si="84"/>
        <v>0</v>
      </c>
      <c r="S417" s="360"/>
      <c r="T417" s="361"/>
      <c r="U417" s="255">
        <f t="shared" si="75"/>
        <v>6</v>
      </c>
      <c r="V417" s="169"/>
      <c r="W417" s="169"/>
      <c r="X417" s="169"/>
      <c r="Y417" s="169"/>
      <c r="Z417" s="169"/>
      <c r="AA417" s="378"/>
      <c r="AB417" s="169"/>
      <c r="AC417" s="169"/>
      <c r="AD417" s="169"/>
      <c r="AE417" s="371"/>
      <c r="AF417" s="371"/>
      <c r="AG417" s="371"/>
      <c r="AH417" s="169"/>
      <c r="AI417" s="169"/>
      <c r="AJ417" s="169"/>
      <c r="AK417" s="169"/>
      <c r="AL417" s="169"/>
      <c r="AM417" s="169"/>
      <c r="AN417" s="176"/>
      <c r="AO417" s="176"/>
      <c r="AP417" s="176"/>
    </row>
    <row r="418" spans="1:42" s="253" customFormat="1" ht="21" hidden="1" customHeight="1">
      <c r="A418" s="252"/>
      <c r="B418" s="252"/>
      <c r="C418" s="252"/>
      <c r="D418" s="252"/>
      <c r="E418" s="252"/>
      <c r="F418" s="252"/>
      <c r="G418" s="252"/>
      <c r="I418" s="265">
        <f t="shared" si="82"/>
        <v>0</v>
      </c>
      <c r="J418" s="255">
        <f t="shared" si="74"/>
        <v>6</v>
      </c>
      <c r="K418" s="1144">
        <f t="shared" si="85"/>
        <v>30</v>
      </c>
      <c r="L418" s="356"/>
      <c r="M418" s="356"/>
      <c r="N418" s="357">
        <f t="shared" si="83"/>
        <v>0</v>
      </c>
      <c r="O418" s="358"/>
      <c r="P418" s="358"/>
      <c r="Q418" s="359">
        <f t="shared" si="84"/>
        <v>0</v>
      </c>
      <c r="R418" s="359">
        <f t="shared" si="84"/>
        <v>0</v>
      </c>
      <c r="S418" s="360"/>
      <c r="T418" s="361"/>
      <c r="U418" s="255">
        <f t="shared" si="75"/>
        <v>6</v>
      </c>
      <c r="V418" s="169"/>
      <c r="W418" s="169"/>
      <c r="X418" s="169"/>
      <c r="Y418" s="169"/>
      <c r="Z418" s="169"/>
      <c r="AA418" s="378"/>
      <c r="AB418" s="169"/>
      <c r="AC418" s="169"/>
      <c r="AD418" s="169"/>
      <c r="AE418" s="371"/>
      <c r="AF418" s="371"/>
      <c r="AG418" s="371"/>
      <c r="AH418" s="169"/>
      <c r="AI418" s="169"/>
      <c r="AJ418" s="169"/>
      <c r="AK418" s="169"/>
      <c r="AL418" s="169"/>
      <c r="AM418" s="169"/>
      <c r="AN418" s="176"/>
      <c r="AO418" s="176"/>
      <c r="AP418" s="176"/>
    </row>
    <row r="419" spans="1:42" s="253" customFormat="1" ht="21" hidden="1" customHeight="1">
      <c r="A419" s="252"/>
      <c r="B419" s="252"/>
      <c r="C419" s="252"/>
      <c r="D419" s="252"/>
      <c r="E419" s="252"/>
      <c r="F419" s="252"/>
      <c r="G419" s="252"/>
      <c r="I419" s="265">
        <f t="shared" si="82"/>
        <v>0</v>
      </c>
      <c r="J419" s="255">
        <f t="shared" si="74"/>
        <v>6</v>
      </c>
      <c r="K419" s="1144">
        <f t="shared" si="85"/>
        <v>31</v>
      </c>
      <c r="L419" s="356"/>
      <c r="M419" s="356"/>
      <c r="N419" s="357">
        <f t="shared" si="83"/>
        <v>0</v>
      </c>
      <c r="O419" s="358"/>
      <c r="P419" s="358"/>
      <c r="Q419" s="359">
        <f t="shared" si="84"/>
        <v>0</v>
      </c>
      <c r="R419" s="359">
        <f t="shared" si="84"/>
        <v>0</v>
      </c>
      <c r="S419" s="360"/>
      <c r="T419" s="361"/>
      <c r="U419" s="255">
        <f t="shared" si="75"/>
        <v>6</v>
      </c>
      <c r="V419" s="169"/>
      <c r="W419" s="169"/>
      <c r="X419" s="169"/>
      <c r="Y419" s="169"/>
      <c r="Z419" s="169"/>
      <c r="AA419" s="378"/>
      <c r="AB419" s="169"/>
      <c r="AC419" s="169"/>
      <c r="AD419" s="169"/>
      <c r="AE419" s="371"/>
      <c r="AF419" s="371"/>
      <c r="AG419" s="371"/>
      <c r="AH419" s="169"/>
      <c r="AI419" s="169"/>
      <c r="AJ419" s="169"/>
      <c r="AK419" s="169"/>
      <c r="AL419" s="169"/>
      <c r="AM419" s="169"/>
      <c r="AN419" s="176"/>
      <c r="AO419" s="176"/>
      <c r="AP419" s="176"/>
    </row>
    <row r="420" spans="1:42" s="253" customFormat="1" ht="21" hidden="1" customHeight="1">
      <c r="A420" s="252"/>
      <c r="B420" s="252"/>
      <c r="C420" s="252"/>
      <c r="D420" s="252"/>
      <c r="E420" s="252"/>
      <c r="F420" s="252"/>
      <c r="G420" s="252"/>
      <c r="I420" s="265">
        <f t="shared" si="82"/>
        <v>0</v>
      </c>
      <c r="J420" s="255">
        <f t="shared" si="74"/>
        <v>6</v>
      </c>
      <c r="K420" s="1144">
        <f t="shared" si="85"/>
        <v>32</v>
      </c>
      <c r="L420" s="356"/>
      <c r="M420" s="356"/>
      <c r="N420" s="357">
        <f t="shared" si="83"/>
        <v>0</v>
      </c>
      <c r="O420" s="358"/>
      <c r="P420" s="358"/>
      <c r="Q420" s="359">
        <f t="shared" si="84"/>
        <v>0</v>
      </c>
      <c r="R420" s="359">
        <f t="shared" si="84"/>
        <v>0</v>
      </c>
      <c r="S420" s="360"/>
      <c r="T420" s="361"/>
      <c r="U420" s="255">
        <f t="shared" si="75"/>
        <v>6</v>
      </c>
      <c r="V420" s="169"/>
      <c r="W420" s="169"/>
      <c r="X420" s="169"/>
      <c r="Y420" s="169"/>
      <c r="Z420" s="169"/>
      <c r="AA420" s="378"/>
      <c r="AB420" s="169"/>
      <c r="AC420" s="169"/>
      <c r="AD420" s="169"/>
      <c r="AE420" s="371"/>
      <c r="AF420" s="371"/>
      <c r="AG420" s="371"/>
      <c r="AH420" s="169"/>
      <c r="AI420" s="169"/>
      <c r="AJ420" s="169"/>
      <c r="AK420" s="169"/>
      <c r="AL420" s="169"/>
      <c r="AM420" s="169"/>
      <c r="AN420" s="176"/>
      <c r="AO420" s="176"/>
      <c r="AP420" s="176"/>
    </row>
    <row r="421" spans="1:42" s="253" customFormat="1" ht="21" hidden="1" customHeight="1">
      <c r="A421" s="252"/>
      <c r="B421" s="252"/>
      <c r="C421" s="252"/>
      <c r="D421" s="252"/>
      <c r="E421" s="252"/>
      <c r="F421" s="252"/>
      <c r="G421" s="252"/>
      <c r="I421" s="265">
        <f t="shared" si="82"/>
        <v>0</v>
      </c>
      <c r="J421" s="255">
        <f t="shared" si="74"/>
        <v>6</v>
      </c>
      <c r="K421" s="1144">
        <f t="shared" si="85"/>
        <v>33</v>
      </c>
      <c r="L421" s="356"/>
      <c r="M421" s="356"/>
      <c r="N421" s="357">
        <f t="shared" si="83"/>
        <v>0</v>
      </c>
      <c r="O421" s="358"/>
      <c r="P421" s="358"/>
      <c r="Q421" s="359">
        <f t="shared" si="84"/>
        <v>0</v>
      </c>
      <c r="R421" s="359">
        <f t="shared" si="84"/>
        <v>0</v>
      </c>
      <c r="S421" s="360"/>
      <c r="T421" s="361"/>
      <c r="U421" s="255">
        <f t="shared" si="75"/>
        <v>6</v>
      </c>
      <c r="V421" s="169"/>
      <c r="W421" s="169"/>
      <c r="X421" s="169"/>
      <c r="Y421" s="169"/>
      <c r="Z421" s="169"/>
      <c r="AA421" s="378"/>
      <c r="AB421" s="169"/>
      <c r="AC421" s="169"/>
      <c r="AD421" s="169"/>
      <c r="AE421" s="371"/>
      <c r="AF421" s="371"/>
      <c r="AG421" s="371"/>
      <c r="AH421" s="169"/>
      <c r="AI421" s="169"/>
      <c r="AJ421" s="169"/>
      <c r="AK421" s="169"/>
      <c r="AL421" s="169"/>
      <c r="AM421" s="169"/>
      <c r="AN421" s="176"/>
      <c r="AO421" s="176"/>
      <c r="AP421" s="176"/>
    </row>
    <row r="422" spans="1:42" s="253" customFormat="1" ht="21" hidden="1" customHeight="1">
      <c r="A422" s="252"/>
      <c r="B422" s="252"/>
      <c r="C422" s="252"/>
      <c r="D422" s="252"/>
      <c r="E422" s="252"/>
      <c r="F422" s="252"/>
      <c r="G422" s="252"/>
      <c r="I422" s="265">
        <f t="shared" si="82"/>
        <v>0</v>
      </c>
      <c r="J422" s="255">
        <f t="shared" si="74"/>
        <v>6</v>
      </c>
      <c r="K422" s="1144">
        <f t="shared" si="85"/>
        <v>34</v>
      </c>
      <c r="L422" s="356"/>
      <c r="M422" s="356"/>
      <c r="N422" s="357">
        <f t="shared" si="83"/>
        <v>0</v>
      </c>
      <c r="O422" s="358"/>
      <c r="P422" s="358"/>
      <c r="Q422" s="359">
        <f t="shared" si="84"/>
        <v>0</v>
      </c>
      <c r="R422" s="359">
        <f t="shared" si="84"/>
        <v>0</v>
      </c>
      <c r="S422" s="360"/>
      <c r="T422" s="361"/>
      <c r="U422" s="255">
        <f t="shared" si="75"/>
        <v>6</v>
      </c>
      <c r="V422" s="169"/>
      <c r="W422" s="169"/>
      <c r="X422" s="169"/>
      <c r="Y422" s="169"/>
      <c r="Z422" s="169"/>
      <c r="AA422" s="378"/>
      <c r="AB422" s="169"/>
      <c r="AC422" s="169"/>
      <c r="AD422" s="169"/>
      <c r="AE422" s="371"/>
      <c r="AF422" s="371"/>
      <c r="AG422" s="371"/>
      <c r="AH422" s="169"/>
      <c r="AI422" s="169"/>
      <c r="AJ422" s="169"/>
      <c r="AK422" s="169"/>
      <c r="AL422" s="169"/>
      <c r="AM422" s="169"/>
      <c r="AN422" s="176"/>
      <c r="AO422" s="176"/>
      <c r="AP422" s="176"/>
    </row>
    <row r="423" spans="1:42" s="253" customFormat="1" ht="21" hidden="1" customHeight="1">
      <c r="A423" s="252"/>
      <c r="B423" s="252"/>
      <c r="C423" s="252"/>
      <c r="D423" s="252"/>
      <c r="E423" s="252"/>
      <c r="F423" s="252"/>
      <c r="G423" s="252"/>
      <c r="I423" s="265">
        <f t="shared" si="82"/>
        <v>0</v>
      </c>
      <c r="J423" s="255">
        <f t="shared" si="74"/>
        <v>6</v>
      </c>
      <c r="K423" s="1144">
        <f t="shared" si="85"/>
        <v>35</v>
      </c>
      <c r="L423" s="356"/>
      <c r="M423" s="356"/>
      <c r="N423" s="357">
        <f t="shared" si="83"/>
        <v>0</v>
      </c>
      <c r="O423" s="358"/>
      <c r="P423" s="358"/>
      <c r="Q423" s="359">
        <f t="shared" si="84"/>
        <v>0</v>
      </c>
      <c r="R423" s="359">
        <f t="shared" si="84"/>
        <v>0</v>
      </c>
      <c r="S423" s="360"/>
      <c r="T423" s="361"/>
      <c r="U423" s="255">
        <f t="shared" si="75"/>
        <v>6</v>
      </c>
      <c r="V423" s="169"/>
      <c r="W423" s="169"/>
      <c r="X423" s="169"/>
      <c r="Y423" s="169"/>
      <c r="Z423" s="169"/>
      <c r="AA423" s="378"/>
      <c r="AB423" s="169"/>
      <c r="AC423" s="169"/>
      <c r="AD423" s="169"/>
      <c r="AE423" s="371"/>
      <c r="AF423" s="371"/>
      <c r="AG423" s="371"/>
      <c r="AH423" s="169"/>
      <c r="AI423" s="169"/>
      <c r="AJ423" s="169"/>
      <c r="AK423" s="169"/>
      <c r="AL423" s="169"/>
      <c r="AM423" s="169"/>
      <c r="AN423" s="176"/>
      <c r="AO423" s="176"/>
      <c r="AP423" s="176"/>
    </row>
    <row r="424" spans="1:42" s="253" customFormat="1" ht="21" hidden="1" customHeight="1">
      <c r="A424" s="252"/>
      <c r="B424" s="252"/>
      <c r="C424" s="252"/>
      <c r="D424" s="252"/>
      <c r="E424" s="252"/>
      <c r="F424" s="252"/>
      <c r="G424" s="252"/>
      <c r="I424" s="265">
        <f t="shared" si="82"/>
        <v>0</v>
      </c>
      <c r="J424" s="255">
        <f t="shared" si="74"/>
        <v>6</v>
      </c>
      <c r="K424" s="1144">
        <f t="shared" si="85"/>
        <v>36</v>
      </c>
      <c r="L424" s="356"/>
      <c r="M424" s="356"/>
      <c r="N424" s="357">
        <f t="shared" si="83"/>
        <v>0</v>
      </c>
      <c r="O424" s="358"/>
      <c r="P424" s="358"/>
      <c r="Q424" s="359">
        <f t="shared" si="84"/>
        <v>0</v>
      </c>
      <c r="R424" s="359">
        <f t="shared" si="84"/>
        <v>0</v>
      </c>
      <c r="S424" s="360"/>
      <c r="T424" s="361"/>
      <c r="U424" s="255">
        <f t="shared" si="75"/>
        <v>6</v>
      </c>
      <c r="V424" s="169"/>
      <c r="W424" s="169"/>
      <c r="X424" s="169"/>
      <c r="Y424" s="169"/>
      <c r="Z424" s="169"/>
      <c r="AA424" s="378"/>
      <c r="AB424" s="169"/>
      <c r="AC424" s="169"/>
      <c r="AD424" s="169"/>
      <c r="AE424" s="371"/>
      <c r="AF424" s="371"/>
      <c r="AG424" s="371"/>
      <c r="AH424" s="169"/>
      <c r="AI424" s="169"/>
      <c r="AJ424" s="169"/>
      <c r="AK424" s="169"/>
      <c r="AL424" s="169"/>
      <c r="AM424" s="169"/>
      <c r="AN424" s="176"/>
      <c r="AO424" s="176"/>
      <c r="AP424" s="176"/>
    </row>
    <row r="425" spans="1:42" s="253" customFormat="1" ht="21" hidden="1" customHeight="1" thickBot="1">
      <c r="A425" s="252"/>
      <c r="B425" s="252"/>
      <c r="C425" s="252"/>
      <c r="D425" s="252"/>
      <c r="E425" s="252"/>
      <c r="F425" s="252"/>
      <c r="G425" s="252"/>
      <c r="I425" s="265">
        <f t="shared" si="82"/>
        <v>0</v>
      </c>
      <c r="J425" s="255">
        <f t="shared" si="74"/>
        <v>6</v>
      </c>
      <c r="K425" s="385">
        <f t="shared" si="85"/>
        <v>37</v>
      </c>
      <c r="L425" s="356"/>
      <c r="M425" s="356"/>
      <c r="N425" s="387">
        <f t="shared" si="83"/>
        <v>0</v>
      </c>
      <c r="O425" s="388"/>
      <c r="P425" s="388"/>
      <c r="Q425" s="389">
        <f t="shared" si="84"/>
        <v>0</v>
      </c>
      <c r="R425" s="389">
        <f t="shared" si="84"/>
        <v>0</v>
      </c>
      <c r="S425" s="390"/>
      <c r="T425" s="391"/>
      <c r="U425" s="255">
        <f t="shared" si="75"/>
        <v>6</v>
      </c>
      <c r="V425" s="169"/>
      <c r="W425" s="169"/>
      <c r="X425" s="169"/>
      <c r="Y425" s="169"/>
      <c r="Z425" s="169"/>
      <c r="AA425" s="378"/>
      <c r="AB425" s="169"/>
      <c r="AC425" s="169"/>
      <c r="AD425" s="169"/>
      <c r="AE425" s="371"/>
      <c r="AF425" s="371"/>
      <c r="AG425" s="371"/>
      <c r="AH425" s="169"/>
      <c r="AI425" s="169"/>
      <c r="AJ425" s="169"/>
      <c r="AK425" s="169"/>
      <c r="AL425" s="169"/>
      <c r="AM425" s="169"/>
      <c r="AN425" s="176"/>
      <c r="AO425" s="176"/>
      <c r="AP425" s="176"/>
    </row>
    <row r="426" spans="1:42" s="253" customFormat="1" ht="21" hidden="1" customHeight="1">
      <c r="A426" s="252"/>
      <c r="B426" s="252"/>
      <c r="C426" s="252"/>
      <c r="D426" s="252"/>
      <c r="E426" s="252"/>
      <c r="F426" s="252"/>
      <c r="G426" s="252"/>
      <c r="I426" s="265">
        <f>IF((O$428+P$428)&gt;0,1,0)</f>
        <v>0</v>
      </c>
      <c r="J426" s="255">
        <f t="shared" si="74"/>
        <v>6</v>
      </c>
      <c r="K426" s="2439" t="s">
        <v>942</v>
      </c>
      <c r="L426" s="2441" t="s">
        <v>943</v>
      </c>
      <c r="M426" s="2443" t="s">
        <v>944</v>
      </c>
      <c r="N426" s="2443" t="s">
        <v>945</v>
      </c>
      <c r="O426" s="2445" t="s">
        <v>946</v>
      </c>
      <c r="P426" s="2445"/>
      <c r="Q426" s="2445" t="s">
        <v>947</v>
      </c>
      <c r="R426" s="2445"/>
      <c r="S426" s="2446" t="s">
        <v>948</v>
      </c>
      <c r="T426" s="2448" t="s">
        <v>1162</v>
      </c>
      <c r="U426" s="255">
        <f t="shared" si="75"/>
        <v>6</v>
      </c>
      <c r="V426" s="169"/>
      <c r="W426" s="169"/>
      <c r="X426" s="169"/>
      <c r="Y426" s="169"/>
      <c r="Z426" s="169"/>
      <c r="AA426" s="378"/>
      <c r="AB426" s="169"/>
      <c r="AC426" s="169"/>
      <c r="AD426" s="169"/>
      <c r="AE426" s="371"/>
      <c r="AF426" s="371"/>
      <c r="AG426" s="371"/>
      <c r="AH426" s="169"/>
      <c r="AI426" s="169"/>
      <c r="AJ426" s="169"/>
      <c r="AK426" s="169"/>
      <c r="AL426" s="169"/>
      <c r="AM426" s="169"/>
      <c r="AN426" s="176"/>
      <c r="AO426" s="176"/>
      <c r="AP426" s="176"/>
    </row>
    <row r="427" spans="1:42" s="253" customFormat="1" ht="21" hidden="1" customHeight="1">
      <c r="A427" s="252"/>
      <c r="B427" s="252"/>
      <c r="C427" s="252"/>
      <c r="D427" s="252"/>
      <c r="E427" s="252"/>
      <c r="F427" s="252"/>
      <c r="G427" s="252"/>
      <c r="I427" s="265">
        <f t="shared" ref="I427:I450" si="86">IF((O$428+P$428)&gt;0,1,0)</f>
        <v>0</v>
      </c>
      <c r="J427" s="255">
        <f t="shared" si="74"/>
        <v>6</v>
      </c>
      <c r="K427" s="2440"/>
      <c r="L427" s="2442"/>
      <c r="M427" s="2444"/>
      <c r="N427" s="2444"/>
      <c r="O427" s="1146" t="s">
        <v>786</v>
      </c>
      <c r="P427" s="335" t="s">
        <v>787</v>
      </c>
      <c r="Q427" s="335" t="s">
        <v>786</v>
      </c>
      <c r="R427" s="336" t="s">
        <v>787</v>
      </c>
      <c r="S427" s="2447"/>
      <c r="T427" s="2449"/>
      <c r="U427" s="255">
        <f t="shared" si="75"/>
        <v>6</v>
      </c>
      <c r="V427" s="169"/>
      <c r="W427" s="169"/>
      <c r="X427" s="169"/>
      <c r="Y427" s="169"/>
      <c r="Z427" s="169"/>
      <c r="AA427" s="378"/>
      <c r="AB427" s="169"/>
      <c r="AC427" s="169"/>
      <c r="AD427" s="169"/>
      <c r="AE427" s="371"/>
      <c r="AF427" s="371"/>
      <c r="AG427" s="371"/>
      <c r="AH427" s="169"/>
      <c r="AI427" s="169"/>
      <c r="AJ427" s="169"/>
      <c r="AK427" s="169"/>
      <c r="AL427" s="169"/>
      <c r="AM427" s="169"/>
      <c r="AN427" s="176"/>
      <c r="AO427" s="176"/>
      <c r="AP427" s="176"/>
    </row>
    <row r="428" spans="1:42" s="253" customFormat="1" ht="21" hidden="1" customHeight="1">
      <c r="A428" s="252"/>
      <c r="B428" s="252"/>
      <c r="C428" s="252"/>
      <c r="D428" s="252"/>
      <c r="E428" s="252"/>
      <c r="F428" s="252"/>
      <c r="G428" s="252"/>
      <c r="I428" s="265">
        <f t="shared" si="86"/>
        <v>0</v>
      </c>
      <c r="J428" s="255">
        <f t="shared" si="74"/>
        <v>6</v>
      </c>
      <c r="K428" s="1144">
        <f>+K50+1</f>
        <v>38</v>
      </c>
      <c r="L428" s="356"/>
      <c r="M428" s="356"/>
      <c r="N428" s="357">
        <f t="shared" ref="N428:N450" si="87">IF(O428+P428&gt;0,$W$377,)</f>
        <v>0</v>
      </c>
      <c r="O428" s="358"/>
      <c r="P428" s="358"/>
      <c r="Q428" s="359">
        <f t="shared" si="84"/>
        <v>0</v>
      </c>
      <c r="R428" s="359">
        <f t="shared" si="84"/>
        <v>0</v>
      </c>
      <c r="S428" s="360"/>
      <c r="T428" s="361"/>
      <c r="U428" s="255">
        <f t="shared" si="75"/>
        <v>6</v>
      </c>
      <c r="V428" s="169"/>
      <c r="W428" s="169"/>
      <c r="X428" s="169"/>
      <c r="Y428" s="169"/>
      <c r="Z428" s="169"/>
      <c r="AA428" s="378"/>
      <c r="AB428" s="169"/>
      <c r="AC428" s="169"/>
      <c r="AD428" s="169"/>
      <c r="AE428" s="371"/>
      <c r="AF428" s="371"/>
      <c r="AG428" s="371"/>
      <c r="AH428" s="169"/>
      <c r="AI428" s="169"/>
      <c r="AJ428" s="169"/>
      <c r="AK428" s="169"/>
      <c r="AL428" s="169"/>
      <c r="AM428" s="169"/>
      <c r="AN428" s="176"/>
      <c r="AO428" s="176"/>
      <c r="AP428" s="176"/>
    </row>
    <row r="429" spans="1:42" s="253" customFormat="1" ht="21" hidden="1" customHeight="1">
      <c r="A429" s="252"/>
      <c r="B429" s="252"/>
      <c r="C429" s="252"/>
      <c r="D429" s="252"/>
      <c r="E429" s="252"/>
      <c r="F429" s="252"/>
      <c r="G429" s="252"/>
      <c r="I429" s="265">
        <f t="shared" si="86"/>
        <v>0</v>
      </c>
      <c r="J429" s="255">
        <f t="shared" si="74"/>
        <v>6</v>
      </c>
      <c r="K429" s="1144">
        <f t="shared" ref="K429:K450" si="88">+K428+1</f>
        <v>39</v>
      </c>
      <c r="L429" s="356"/>
      <c r="M429" s="356"/>
      <c r="N429" s="357">
        <f t="shared" si="87"/>
        <v>0</v>
      </c>
      <c r="O429" s="358"/>
      <c r="P429" s="358"/>
      <c r="Q429" s="359">
        <f t="shared" si="84"/>
        <v>0</v>
      </c>
      <c r="R429" s="359">
        <f t="shared" si="84"/>
        <v>0</v>
      </c>
      <c r="S429" s="360"/>
      <c r="T429" s="361"/>
      <c r="U429" s="255">
        <f t="shared" si="75"/>
        <v>6</v>
      </c>
      <c r="V429" s="169"/>
      <c r="W429" s="169"/>
      <c r="X429" s="169"/>
      <c r="Y429" s="169"/>
      <c r="Z429" s="169"/>
      <c r="AA429" s="378"/>
      <c r="AB429" s="169"/>
      <c r="AC429" s="169"/>
      <c r="AD429" s="169"/>
      <c r="AE429" s="371"/>
      <c r="AF429" s="371"/>
      <c r="AG429" s="371"/>
      <c r="AH429" s="169"/>
      <c r="AI429" s="169"/>
      <c r="AJ429" s="169"/>
      <c r="AK429" s="169"/>
      <c r="AL429" s="169"/>
      <c r="AM429" s="169"/>
      <c r="AN429" s="176"/>
      <c r="AO429" s="176"/>
      <c r="AP429" s="176"/>
    </row>
    <row r="430" spans="1:42" s="253" customFormat="1" ht="21" hidden="1" customHeight="1">
      <c r="A430" s="252"/>
      <c r="B430" s="252"/>
      <c r="C430" s="252"/>
      <c r="D430" s="252"/>
      <c r="E430" s="252"/>
      <c r="F430" s="252"/>
      <c r="G430" s="252"/>
      <c r="I430" s="265">
        <f t="shared" si="86"/>
        <v>0</v>
      </c>
      <c r="J430" s="255">
        <f t="shared" si="74"/>
        <v>6</v>
      </c>
      <c r="K430" s="1144">
        <f t="shared" si="88"/>
        <v>40</v>
      </c>
      <c r="L430" s="356"/>
      <c r="M430" s="356"/>
      <c r="N430" s="357">
        <f t="shared" si="87"/>
        <v>0</v>
      </c>
      <c r="O430" s="358"/>
      <c r="P430" s="358"/>
      <c r="Q430" s="359">
        <f t="shared" si="84"/>
        <v>0</v>
      </c>
      <c r="R430" s="359">
        <f t="shared" si="84"/>
        <v>0</v>
      </c>
      <c r="S430" s="360"/>
      <c r="T430" s="361"/>
      <c r="U430" s="255">
        <f t="shared" si="75"/>
        <v>6</v>
      </c>
      <c r="V430" s="169"/>
      <c r="W430" s="169"/>
      <c r="X430" s="169"/>
      <c r="Y430" s="169"/>
      <c r="Z430" s="169"/>
      <c r="AA430" s="378"/>
      <c r="AB430" s="169"/>
      <c r="AC430" s="169"/>
      <c r="AD430" s="169"/>
      <c r="AE430" s="371"/>
      <c r="AF430" s="371"/>
      <c r="AG430" s="371"/>
      <c r="AH430" s="169"/>
      <c r="AI430" s="169"/>
      <c r="AJ430" s="169"/>
      <c r="AK430" s="169"/>
      <c r="AL430" s="169"/>
      <c r="AM430" s="169"/>
      <c r="AN430" s="176"/>
      <c r="AO430" s="176"/>
      <c r="AP430" s="176"/>
    </row>
    <row r="431" spans="1:42" s="253" customFormat="1" ht="21" hidden="1" customHeight="1">
      <c r="A431" s="252"/>
      <c r="B431" s="252"/>
      <c r="C431" s="252"/>
      <c r="D431" s="252"/>
      <c r="E431" s="252"/>
      <c r="F431" s="252"/>
      <c r="G431" s="252"/>
      <c r="I431" s="265">
        <f t="shared" si="86"/>
        <v>0</v>
      </c>
      <c r="J431" s="255">
        <f t="shared" si="74"/>
        <v>6</v>
      </c>
      <c r="K431" s="1144">
        <f t="shared" si="88"/>
        <v>41</v>
      </c>
      <c r="L431" s="356"/>
      <c r="M431" s="356"/>
      <c r="N431" s="357">
        <f t="shared" si="87"/>
        <v>0</v>
      </c>
      <c r="O431" s="358"/>
      <c r="P431" s="358"/>
      <c r="Q431" s="359">
        <f t="shared" si="84"/>
        <v>0</v>
      </c>
      <c r="R431" s="359">
        <f t="shared" si="84"/>
        <v>0</v>
      </c>
      <c r="S431" s="360"/>
      <c r="T431" s="361"/>
      <c r="U431" s="255">
        <f t="shared" si="75"/>
        <v>6</v>
      </c>
      <c r="V431" s="169"/>
      <c r="W431" s="169"/>
      <c r="X431" s="169"/>
      <c r="Y431" s="169"/>
      <c r="Z431" s="169"/>
      <c r="AA431" s="378"/>
      <c r="AB431" s="169"/>
      <c r="AC431" s="169"/>
      <c r="AD431" s="169"/>
      <c r="AE431" s="371"/>
      <c r="AF431" s="371"/>
      <c r="AG431" s="371"/>
      <c r="AH431" s="169"/>
      <c r="AI431" s="169"/>
      <c r="AJ431" s="169"/>
      <c r="AK431" s="169"/>
      <c r="AL431" s="169"/>
      <c r="AM431" s="169"/>
      <c r="AN431" s="176"/>
      <c r="AO431" s="176"/>
      <c r="AP431" s="176"/>
    </row>
    <row r="432" spans="1:42" s="253" customFormat="1" ht="21" hidden="1" customHeight="1">
      <c r="A432" s="252"/>
      <c r="B432" s="252"/>
      <c r="C432" s="252"/>
      <c r="D432" s="252"/>
      <c r="E432" s="252"/>
      <c r="F432" s="252"/>
      <c r="G432" s="252"/>
      <c r="I432" s="265">
        <f t="shared" si="86"/>
        <v>0</v>
      </c>
      <c r="J432" s="255">
        <f t="shared" si="74"/>
        <v>6</v>
      </c>
      <c r="K432" s="1144">
        <f t="shared" si="88"/>
        <v>42</v>
      </c>
      <c r="L432" s="356"/>
      <c r="M432" s="356"/>
      <c r="N432" s="357">
        <f t="shared" si="87"/>
        <v>0</v>
      </c>
      <c r="O432" s="358"/>
      <c r="P432" s="358"/>
      <c r="Q432" s="359">
        <f t="shared" si="84"/>
        <v>0</v>
      </c>
      <c r="R432" s="359">
        <f t="shared" si="84"/>
        <v>0</v>
      </c>
      <c r="S432" s="360"/>
      <c r="T432" s="361"/>
      <c r="U432" s="255">
        <f t="shared" si="75"/>
        <v>6</v>
      </c>
      <c r="V432" s="169"/>
      <c r="W432" s="169"/>
      <c r="X432" s="169"/>
      <c r="Y432" s="169"/>
      <c r="Z432" s="169"/>
      <c r="AA432" s="378"/>
      <c r="AB432" s="169"/>
      <c r="AC432" s="169"/>
      <c r="AD432" s="169"/>
      <c r="AE432" s="371"/>
      <c r="AF432" s="371"/>
      <c r="AG432" s="371"/>
      <c r="AH432" s="169"/>
      <c r="AI432" s="169"/>
      <c r="AJ432" s="169"/>
      <c r="AK432" s="169"/>
      <c r="AL432" s="169"/>
      <c r="AM432" s="169"/>
      <c r="AN432" s="176"/>
      <c r="AO432" s="176"/>
      <c r="AP432" s="176"/>
    </row>
    <row r="433" spans="1:42" s="253" customFormat="1" ht="21" hidden="1" customHeight="1">
      <c r="A433" s="252"/>
      <c r="B433" s="252"/>
      <c r="C433" s="252"/>
      <c r="D433" s="252"/>
      <c r="E433" s="252"/>
      <c r="F433" s="252"/>
      <c r="G433" s="252"/>
      <c r="I433" s="265">
        <f t="shared" si="86"/>
        <v>0</v>
      </c>
      <c r="J433" s="255">
        <f t="shared" si="74"/>
        <v>6</v>
      </c>
      <c r="K433" s="1144">
        <f t="shared" si="88"/>
        <v>43</v>
      </c>
      <c r="L433" s="356"/>
      <c r="M433" s="356"/>
      <c r="N433" s="357">
        <f t="shared" si="87"/>
        <v>0</v>
      </c>
      <c r="O433" s="358"/>
      <c r="P433" s="358"/>
      <c r="Q433" s="359">
        <f t="shared" si="84"/>
        <v>0</v>
      </c>
      <c r="R433" s="359">
        <f t="shared" si="84"/>
        <v>0</v>
      </c>
      <c r="S433" s="360"/>
      <c r="T433" s="361"/>
      <c r="U433" s="255">
        <f t="shared" si="75"/>
        <v>6</v>
      </c>
      <c r="V433" s="169"/>
      <c r="W433" s="169"/>
      <c r="X433" s="169"/>
      <c r="Y433" s="169"/>
      <c r="Z433" s="169"/>
      <c r="AA433" s="378"/>
      <c r="AB433" s="169"/>
      <c r="AC433" s="169"/>
      <c r="AD433" s="169"/>
      <c r="AE433" s="371"/>
      <c r="AF433" s="371"/>
      <c r="AG433" s="371"/>
      <c r="AH433" s="169"/>
      <c r="AI433" s="169"/>
      <c r="AJ433" s="169"/>
      <c r="AK433" s="169"/>
      <c r="AL433" s="169"/>
      <c r="AM433" s="169"/>
      <c r="AN433" s="176"/>
      <c r="AO433" s="176"/>
      <c r="AP433" s="176"/>
    </row>
    <row r="434" spans="1:42" s="253" customFormat="1" ht="21" hidden="1" customHeight="1">
      <c r="A434" s="252"/>
      <c r="B434" s="252"/>
      <c r="C434" s="252"/>
      <c r="D434" s="252"/>
      <c r="E434" s="252"/>
      <c r="F434" s="252"/>
      <c r="G434" s="252"/>
      <c r="I434" s="265">
        <f t="shared" si="86"/>
        <v>0</v>
      </c>
      <c r="J434" s="255">
        <f t="shared" si="74"/>
        <v>6</v>
      </c>
      <c r="K434" s="1144">
        <f t="shared" si="88"/>
        <v>44</v>
      </c>
      <c r="L434" s="356"/>
      <c r="M434" s="356"/>
      <c r="N434" s="357">
        <f t="shared" si="87"/>
        <v>0</v>
      </c>
      <c r="O434" s="358"/>
      <c r="P434" s="358"/>
      <c r="Q434" s="359">
        <f t="shared" si="84"/>
        <v>0</v>
      </c>
      <c r="R434" s="359">
        <f t="shared" si="84"/>
        <v>0</v>
      </c>
      <c r="S434" s="360"/>
      <c r="T434" s="361"/>
      <c r="U434" s="255">
        <f t="shared" si="75"/>
        <v>6</v>
      </c>
      <c r="V434" s="169"/>
      <c r="W434" s="169"/>
      <c r="X434" s="169"/>
      <c r="Y434" s="169"/>
      <c r="Z434" s="169"/>
      <c r="AA434" s="378"/>
      <c r="AB434" s="169"/>
      <c r="AC434" s="169"/>
      <c r="AD434" s="169"/>
      <c r="AE434" s="371"/>
      <c r="AF434" s="371"/>
      <c r="AG434" s="371"/>
      <c r="AH434" s="169"/>
      <c r="AI434" s="169"/>
      <c r="AJ434" s="169"/>
      <c r="AK434" s="169"/>
      <c r="AL434" s="169"/>
      <c r="AM434" s="169"/>
      <c r="AN434" s="176"/>
      <c r="AO434" s="176"/>
      <c r="AP434" s="176"/>
    </row>
    <row r="435" spans="1:42" s="253" customFormat="1" ht="21" hidden="1" customHeight="1">
      <c r="A435" s="252"/>
      <c r="B435" s="252"/>
      <c r="C435" s="252"/>
      <c r="D435" s="252"/>
      <c r="E435" s="252"/>
      <c r="F435" s="252"/>
      <c r="G435" s="252"/>
      <c r="I435" s="265">
        <f t="shared" si="86"/>
        <v>0</v>
      </c>
      <c r="J435" s="255">
        <f t="shared" si="74"/>
        <v>6</v>
      </c>
      <c r="K435" s="1144">
        <f t="shared" si="88"/>
        <v>45</v>
      </c>
      <c r="L435" s="356"/>
      <c r="M435" s="356"/>
      <c r="N435" s="357">
        <f t="shared" si="87"/>
        <v>0</v>
      </c>
      <c r="O435" s="358"/>
      <c r="P435" s="358"/>
      <c r="Q435" s="359">
        <f t="shared" si="84"/>
        <v>0</v>
      </c>
      <c r="R435" s="359">
        <f t="shared" si="84"/>
        <v>0</v>
      </c>
      <c r="S435" s="360"/>
      <c r="T435" s="361"/>
      <c r="U435" s="255">
        <f t="shared" si="75"/>
        <v>6</v>
      </c>
      <c r="V435" s="169"/>
      <c r="W435" s="169"/>
      <c r="X435" s="169"/>
      <c r="Y435" s="169"/>
      <c r="Z435" s="169"/>
      <c r="AA435" s="378"/>
      <c r="AB435" s="169"/>
      <c r="AC435" s="169"/>
      <c r="AD435" s="169"/>
      <c r="AE435" s="371"/>
      <c r="AF435" s="371"/>
      <c r="AG435" s="371"/>
      <c r="AH435" s="169"/>
      <c r="AI435" s="169"/>
      <c r="AJ435" s="169"/>
      <c r="AK435" s="169"/>
      <c r="AL435" s="169"/>
      <c r="AM435" s="169"/>
      <c r="AN435" s="176"/>
      <c r="AO435" s="176"/>
      <c r="AP435" s="176"/>
    </row>
    <row r="436" spans="1:42" s="253" customFormat="1" ht="21" hidden="1" customHeight="1">
      <c r="A436" s="252"/>
      <c r="B436" s="252"/>
      <c r="C436" s="252"/>
      <c r="D436" s="252"/>
      <c r="E436" s="252"/>
      <c r="F436" s="252"/>
      <c r="G436" s="252"/>
      <c r="I436" s="265">
        <f t="shared" si="86"/>
        <v>0</v>
      </c>
      <c r="J436" s="255">
        <f t="shared" si="74"/>
        <v>6</v>
      </c>
      <c r="K436" s="1144">
        <f t="shared" si="88"/>
        <v>46</v>
      </c>
      <c r="L436" s="356"/>
      <c r="M436" s="356"/>
      <c r="N436" s="357">
        <f t="shared" si="87"/>
        <v>0</v>
      </c>
      <c r="O436" s="358"/>
      <c r="P436" s="358"/>
      <c r="Q436" s="359">
        <f t="shared" si="84"/>
        <v>0</v>
      </c>
      <c r="R436" s="359">
        <f t="shared" si="84"/>
        <v>0</v>
      </c>
      <c r="S436" s="360"/>
      <c r="T436" s="361"/>
      <c r="U436" s="255">
        <f t="shared" si="75"/>
        <v>6</v>
      </c>
      <c r="V436" s="169"/>
      <c r="W436" s="169"/>
      <c r="X436" s="169"/>
      <c r="Y436" s="169"/>
      <c r="Z436" s="169"/>
      <c r="AA436" s="378"/>
      <c r="AB436" s="169"/>
      <c r="AC436" s="169"/>
      <c r="AD436" s="169"/>
      <c r="AE436" s="371"/>
      <c r="AF436" s="371"/>
      <c r="AG436" s="371"/>
      <c r="AH436" s="169"/>
      <c r="AI436" s="169"/>
      <c r="AJ436" s="169"/>
      <c r="AK436" s="169"/>
      <c r="AL436" s="169"/>
      <c r="AM436" s="169"/>
      <c r="AN436" s="176"/>
      <c r="AO436" s="176"/>
      <c r="AP436" s="176"/>
    </row>
    <row r="437" spans="1:42" s="253" customFormat="1" ht="21" hidden="1" customHeight="1">
      <c r="A437" s="252"/>
      <c r="B437" s="252"/>
      <c r="C437" s="252"/>
      <c r="D437" s="252"/>
      <c r="E437" s="252"/>
      <c r="F437" s="252"/>
      <c r="G437" s="252"/>
      <c r="I437" s="265">
        <f t="shared" si="86"/>
        <v>0</v>
      </c>
      <c r="J437" s="255">
        <f t="shared" si="74"/>
        <v>6</v>
      </c>
      <c r="K437" s="1144">
        <f t="shared" si="88"/>
        <v>47</v>
      </c>
      <c r="L437" s="356"/>
      <c r="M437" s="356"/>
      <c r="N437" s="357">
        <f t="shared" si="87"/>
        <v>0</v>
      </c>
      <c r="O437" s="358"/>
      <c r="P437" s="358"/>
      <c r="Q437" s="359">
        <f t="shared" si="84"/>
        <v>0</v>
      </c>
      <c r="R437" s="359">
        <f t="shared" si="84"/>
        <v>0</v>
      </c>
      <c r="S437" s="360"/>
      <c r="T437" s="361"/>
      <c r="U437" s="255">
        <f t="shared" si="75"/>
        <v>6</v>
      </c>
      <c r="V437" s="169"/>
      <c r="W437" s="169"/>
      <c r="X437" s="169"/>
      <c r="Y437" s="169"/>
      <c r="Z437" s="169"/>
      <c r="AA437" s="378"/>
      <c r="AB437" s="169"/>
      <c r="AC437" s="169"/>
      <c r="AD437" s="169"/>
      <c r="AE437" s="371"/>
      <c r="AF437" s="371"/>
      <c r="AG437" s="371"/>
      <c r="AH437" s="169"/>
      <c r="AI437" s="169"/>
      <c r="AJ437" s="169"/>
      <c r="AK437" s="169"/>
      <c r="AL437" s="169"/>
      <c r="AM437" s="169"/>
      <c r="AN437" s="176"/>
      <c r="AO437" s="176"/>
      <c r="AP437" s="176"/>
    </row>
    <row r="438" spans="1:42" s="253" customFormat="1" ht="21" hidden="1" customHeight="1">
      <c r="A438" s="252"/>
      <c r="B438" s="252"/>
      <c r="C438" s="252"/>
      <c r="D438" s="252"/>
      <c r="E438" s="252"/>
      <c r="F438" s="252"/>
      <c r="G438" s="252"/>
      <c r="I438" s="265">
        <f t="shared" si="86"/>
        <v>0</v>
      </c>
      <c r="J438" s="255">
        <f t="shared" si="74"/>
        <v>6</v>
      </c>
      <c r="K438" s="1144">
        <f t="shared" si="88"/>
        <v>48</v>
      </c>
      <c r="L438" s="356"/>
      <c r="M438" s="356"/>
      <c r="N438" s="357">
        <f t="shared" si="87"/>
        <v>0</v>
      </c>
      <c r="O438" s="358"/>
      <c r="P438" s="358"/>
      <c r="Q438" s="359">
        <f t="shared" si="84"/>
        <v>0</v>
      </c>
      <c r="R438" s="359">
        <f t="shared" si="84"/>
        <v>0</v>
      </c>
      <c r="S438" s="360"/>
      <c r="T438" s="361"/>
      <c r="U438" s="255">
        <f t="shared" si="75"/>
        <v>6</v>
      </c>
      <c r="V438" s="169"/>
      <c r="W438" s="169"/>
      <c r="X438" s="169"/>
      <c r="Y438" s="169"/>
      <c r="Z438" s="169"/>
      <c r="AA438" s="378"/>
      <c r="AB438" s="169"/>
      <c r="AC438" s="169"/>
      <c r="AD438" s="169"/>
      <c r="AE438" s="371"/>
      <c r="AF438" s="371"/>
      <c r="AG438" s="371"/>
      <c r="AH438" s="169"/>
      <c r="AI438" s="169"/>
      <c r="AJ438" s="169"/>
      <c r="AK438" s="169"/>
      <c r="AL438" s="169"/>
      <c r="AM438" s="169"/>
      <c r="AN438" s="176"/>
      <c r="AO438" s="176"/>
      <c r="AP438" s="176"/>
    </row>
    <row r="439" spans="1:42" s="253" customFormat="1" ht="21" hidden="1" customHeight="1">
      <c r="A439" s="252"/>
      <c r="B439" s="252"/>
      <c r="C439" s="252"/>
      <c r="D439" s="252"/>
      <c r="E439" s="252"/>
      <c r="F439" s="252"/>
      <c r="G439" s="252"/>
      <c r="I439" s="265">
        <f t="shared" si="86"/>
        <v>0</v>
      </c>
      <c r="J439" s="255">
        <f t="shared" si="74"/>
        <v>6</v>
      </c>
      <c r="K439" s="1144">
        <f t="shared" si="88"/>
        <v>49</v>
      </c>
      <c r="L439" s="356"/>
      <c r="M439" s="356"/>
      <c r="N439" s="357">
        <f t="shared" si="87"/>
        <v>0</v>
      </c>
      <c r="O439" s="358"/>
      <c r="P439" s="358"/>
      <c r="Q439" s="359">
        <f t="shared" si="84"/>
        <v>0</v>
      </c>
      <c r="R439" s="359">
        <f t="shared" si="84"/>
        <v>0</v>
      </c>
      <c r="S439" s="360"/>
      <c r="T439" s="361"/>
      <c r="U439" s="255">
        <f t="shared" si="75"/>
        <v>6</v>
      </c>
      <c r="V439" s="169"/>
      <c r="W439" s="169"/>
      <c r="X439" s="169"/>
      <c r="Y439" s="169"/>
      <c r="Z439" s="169"/>
      <c r="AA439" s="378"/>
      <c r="AB439" s="169"/>
      <c r="AC439" s="169"/>
      <c r="AD439" s="169"/>
      <c r="AE439" s="371"/>
      <c r="AF439" s="371"/>
      <c r="AG439" s="371"/>
      <c r="AH439" s="169"/>
      <c r="AI439" s="169"/>
      <c r="AJ439" s="169"/>
      <c r="AK439" s="169"/>
      <c r="AL439" s="169"/>
      <c r="AM439" s="169"/>
      <c r="AN439" s="176"/>
      <c r="AO439" s="176"/>
      <c r="AP439" s="176"/>
    </row>
    <row r="440" spans="1:42" s="253" customFormat="1" ht="21" hidden="1" customHeight="1">
      <c r="A440" s="252"/>
      <c r="B440" s="252"/>
      <c r="C440" s="252"/>
      <c r="D440" s="252"/>
      <c r="E440" s="252"/>
      <c r="F440" s="252"/>
      <c r="G440" s="252"/>
      <c r="I440" s="265">
        <f t="shared" si="86"/>
        <v>0</v>
      </c>
      <c r="J440" s="255">
        <f t="shared" ref="J440:J450" si="89">IF($Q$379&gt;0,6,)</f>
        <v>6</v>
      </c>
      <c r="K440" s="1144">
        <f t="shared" si="88"/>
        <v>50</v>
      </c>
      <c r="L440" s="356"/>
      <c r="M440" s="356"/>
      <c r="N440" s="357">
        <f t="shared" si="87"/>
        <v>0</v>
      </c>
      <c r="O440" s="358"/>
      <c r="P440" s="358"/>
      <c r="Q440" s="359">
        <f t="shared" si="84"/>
        <v>0</v>
      </c>
      <c r="R440" s="359">
        <f t="shared" si="84"/>
        <v>0</v>
      </c>
      <c r="S440" s="360"/>
      <c r="T440" s="361"/>
      <c r="U440" s="255">
        <f t="shared" ref="U440:U450" si="90">IF($Q$379&gt;0,6,)</f>
        <v>6</v>
      </c>
      <c r="V440" s="169"/>
      <c r="W440" s="169"/>
      <c r="X440" s="169"/>
      <c r="Y440" s="169"/>
      <c r="Z440" s="169"/>
      <c r="AA440" s="378"/>
      <c r="AB440" s="169"/>
      <c r="AC440" s="169"/>
      <c r="AD440" s="169"/>
      <c r="AE440" s="371"/>
      <c r="AF440" s="371"/>
      <c r="AG440" s="371"/>
      <c r="AH440" s="169"/>
      <c r="AI440" s="169"/>
      <c r="AJ440" s="169"/>
      <c r="AK440" s="169"/>
      <c r="AL440" s="169"/>
      <c r="AM440" s="169"/>
      <c r="AN440" s="176"/>
      <c r="AO440" s="176"/>
      <c r="AP440" s="176"/>
    </row>
    <row r="441" spans="1:42" s="253" customFormat="1" ht="21" hidden="1" customHeight="1">
      <c r="A441" s="252"/>
      <c r="B441" s="252"/>
      <c r="C441" s="252"/>
      <c r="D441" s="252"/>
      <c r="E441" s="252"/>
      <c r="F441" s="252"/>
      <c r="G441" s="252"/>
      <c r="I441" s="265">
        <f t="shared" si="86"/>
        <v>0</v>
      </c>
      <c r="J441" s="255">
        <f t="shared" si="89"/>
        <v>6</v>
      </c>
      <c r="K441" s="1144">
        <f t="shared" si="88"/>
        <v>51</v>
      </c>
      <c r="L441" s="356"/>
      <c r="M441" s="356"/>
      <c r="N441" s="357">
        <f t="shared" si="87"/>
        <v>0</v>
      </c>
      <c r="O441" s="358"/>
      <c r="P441" s="358"/>
      <c r="Q441" s="359">
        <f t="shared" si="84"/>
        <v>0</v>
      </c>
      <c r="R441" s="359">
        <f t="shared" si="84"/>
        <v>0</v>
      </c>
      <c r="S441" s="360"/>
      <c r="T441" s="361"/>
      <c r="U441" s="255">
        <f t="shared" si="90"/>
        <v>6</v>
      </c>
      <c r="V441" s="169"/>
      <c r="W441" s="169"/>
      <c r="X441" s="169"/>
      <c r="Y441" s="169"/>
      <c r="Z441" s="169"/>
      <c r="AA441" s="378"/>
      <c r="AB441" s="169"/>
      <c r="AC441" s="169"/>
      <c r="AD441" s="169"/>
      <c r="AE441" s="371"/>
      <c r="AF441" s="371"/>
      <c r="AG441" s="371"/>
      <c r="AH441" s="169"/>
      <c r="AI441" s="169"/>
      <c r="AJ441" s="169"/>
      <c r="AK441" s="169"/>
      <c r="AL441" s="169"/>
      <c r="AM441" s="169"/>
      <c r="AN441" s="176"/>
      <c r="AO441" s="176"/>
      <c r="AP441" s="176"/>
    </row>
    <row r="442" spans="1:42" s="253" customFormat="1" ht="21" hidden="1" customHeight="1">
      <c r="A442" s="252"/>
      <c r="B442" s="252"/>
      <c r="C442" s="252"/>
      <c r="D442" s="252"/>
      <c r="E442" s="252"/>
      <c r="F442" s="252"/>
      <c r="G442" s="252"/>
      <c r="I442" s="265">
        <f t="shared" si="86"/>
        <v>0</v>
      </c>
      <c r="J442" s="255">
        <f t="shared" si="89"/>
        <v>6</v>
      </c>
      <c r="K442" s="1144">
        <f t="shared" si="88"/>
        <v>52</v>
      </c>
      <c r="L442" s="356"/>
      <c r="M442" s="356"/>
      <c r="N442" s="357">
        <f t="shared" si="87"/>
        <v>0</v>
      </c>
      <c r="O442" s="358"/>
      <c r="P442" s="358"/>
      <c r="Q442" s="359">
        <f t="shared" si="84"/>
        <v>0</v>
      </c>
      <c r="R442" s="359">
        <f t="shared" si="84"/>
        <v>0</v>
      </c>
      <c r="S442" s="360"/>
      <c r="T442" s="361"/>
      <c r="U442" s="255">
        <f t="shared" si="90"/>
        <v>6</v>
      </c>
      <c r="V442" s="169"/>
      <c r="W442" s="169"/>
      <c r="X442" s="169"/>
      <c r="Y442" s="169"/>
      <c r="Z442" s="169"/>
      <c r="AA442" s="378"/>
      <c r="AB442" s="169"/>
      <c r="AC442" s="169"/>
      <c r="AD442" s="169"/>
      <c r="AE442" s="371"/>
      <c r="AF442" s="371"/>
      <c r="AG442" s="371"/>
      <c r="AH442" s="169"/>
      <c r="AI442" s="169"/>
      <c r="AJ442" s="169"/>
      <c r="AK442" s="169"/>
      <c r="AL442" s="169"/>
      <c r="AM442" s="169"/>
      <c r="AN442" s="176"/>
      <c r="AO442" s="176"/>
      <c r="AP442" s="176"/>
    </row>
    <row r="443" spans="1:42" s="253" customFormat="1" ht="21" hidden="1" customHeight="1">
      <c r="A443" s="252"/>
      <c r="B443" s="252"/>
      <c r="C443" s="252"/>
      <c r="D443" s="252"/>
      <c r="E443" s="252"/>
      <c r="F443" s="252"/>
      <c r="G443" s="252"/>
      <c r="I443" s="265">
        <f t="shared" si="86"/>
        <v>0</v>
      </c>
      <c r="J443" s="255">
        <f t="shared" si="89"/>
        <v>6</v>
      </c>
      <c r="K443" s="1144">
        <f t="shared" si="88"/>
        <v>53</v>
      </c>
      <c r="L443" s="356"/>
      <c r="M443" s="356"/>
      <c r="N443" s="357">
        <f t="shared" si="87"/>
        <v>0</v>
      </c>
      <c r="O443" s="358"/>
      <c r="P443" s="358"/>
      <c r="Q443" s="359">
        <f t="shared" si="84"/>
        <v>0</v>
      </c>
      <c r="R443" s="359">
        <f t="shared" si="84"/>
        <v>0</v>
      </c>
      <c r="S443" s="360"/>
      <c r="T443" s="361"/>
      <c r="U443" s="255">
        <f t="shared" si="90"/>
        <v>6</v>
      </c>
      <c r="V443" s="169"/>
      <c r="W443" s="169"/>
      <c r="X443" s="169"/>
      <c r="Y443" s="169"/>
      <c r="Z443" s="169"/>
      <c r="AA443" s="378"/>
      <c r="AB443" s="169"/>
      <c r="AC443" s="169"/>
      <c r="AD443" s="169"/>
      <c r="AE443" s="371"/>
      <c r="AF443" s="371"/>
      <c r="AG443" s="371"/>
      <c r="AH443" s="169"/>
      <c r="AI443" s="169"/>
      <c r="AJ443" s="169"/>
      <c r="AK443" s="169"/>
      <c r="AL443" s="169"/>
      <c r="AM443" s="169"/>
      <c r="AN443" s="176"/>
      <c r="AO443" s="176"/>
      <c r="AP443" s="176"/>
    </row>
    <row r="444" spans="1:42" s="253" customFormat="1" ht="21" hidden="1" customHeight="1">
      <c r="A444" s="252"/>
      <c r="B444" s="252"/>
      <c r="C444" s="252"/>
      <c r="D444" s="252"/>
      <c r="E444" s="252"/>
      <c r="F444" s="252"/>
      <c r="G444" s="252"/>
      <c r="I444" s="265">
        <f t="shared" si="86"/>
        <v>0</v>
      </c>
      <c r="J444" s="255">
        <f t="shared" si="89"/>
        <v>6</v>
      </c>
      <c r="K444" s="1144">
        <f t="shared" si="88"/>
        <v>54</v>
      </c>
      <c r="L444" s="356"/>
      <c r="M444" s="356"/>
      <c r="N444" s="357">
        <f t="shared" si="87"/>
        <v>0</v>
      </c>
      <c r="O444" s="358"/>
      <c r="P444" s="358"/>
      <c r="Q444" s="359">
        <f t="shared" si="84"/>
        <v>0</v>
      </c>
      <c r="R444" s="359">
        <f t="shared" si="84"/>
        <v>0</v>
      </c>
      <c r="S444" s="360"/>
      <c r="T444" s="361"/>
      <c r="U444" s="255">
        <f t="shared" si="90"/>
        <v>6</v>
      </c>
      <c r="V444" s="169"/>
      <c r="W444" s="169"/>
      <c r="X444" s="169"/>
      <c r="Y444" s="169"/>
      <c r="Z444" s="169"/>
      <c r="AA444" s="378"/>
      <c r="AB444" s="169"/>
      <c r="AC444" s="169"/>
      <c r="AD444" s="169"/>
      <c r="AE444" s="371"/>
      <c r="AF444" s="371"/>
      <c r="AG444" s="371"/>
      <c r="AH444" s="169"/>
      <c r="AI444" s="169"/>
      <c r="AJ444" s="169"/>
      <c r="AK444" s="169"/>
      <c r="AL444" s="169"/>
      <c r="AM444" s="169"/>
      <c r="AN444" s="176"/>
      <c r="AO444" s="176"/>
      <c r="AP444" s="176"/>
    </row>
    <row r="445" spans="1:42" s="253" customFormat="1" ht="21" hidden="1" customHeight="1">
      <c r="A445" s="252"/>
      <c r="B445" s="252"/>
      <c r="C445" s="252"/>
      <c r="D445" s="252"/>
      <c r="E445" s="252"/>
      <c r="F445" s="252"/>
      <c r="G445" s="252"/>
      <c r="I445" s="265">
        <f t="shared" si="86"/>
        <v>0</v>
      </c>
      <c r="J445" s="255">
        <f t="shared" si="89"/>
        <v>6</v>
      </c>
      <c r="K445" s="1144">
        <f t="shared" si="88"/>
        <v>55</v>
      </c>
      <c r="L445" s="356"/>
      <c r="M445" s="356"/>
      <c r="N445" s="357">
        <f t="shared" si="87"/>
        <v>0</v>
      </c>
      <c r="O445" s="358"/>
      <c r="P445" s="358"/>
      <c r="Q445" s="359">
        <f t="shared" si="84"/>
        <v>0</v>
      </c>
      <c r="R445" s="359">
        <f t="shared" si="84"/>
        <v>0</v>
      </c>
      <c r="S445" s="360"/>
      <c r="T445" s="361"/>
      <c r="U445" s="255">
        <f t="shared" si="90"/>
        <v>6</v>
      </c>
      <c r="V445" s="169"/>
      <c r="W445" s="169"/>
      <c r="X445" s="169"/>
      <c r="Y445" s="169"/>
      <c r="Z445" s="169"/>
      <c r="AA445" s="378"/>
      <c r="AB445" s="169"/>
      <c r="AC445" s="169"/>
      <c r="AD445" s="169"/>
      <c r="AE445" s="371"/>
      <c r="AF445" s="371"/>
      <c r="AG445" s="371"/>
      <c r="AH445" s="169"/>
      <c r="AI445" s="169"/>
      <c r="AJ445" s="169"/>
      <c r="AK445" s="169"/>
      <c r="AL445" s="169"/>
      <c r="AM445" s="169"/>
      <c r="AN445" s="176"/>
      <c r="AO445" s="176"/>
      <c r="AP445" s="176"/>
    </row>
    <row r="446" spans="1:42" s="253" customFormat="1" ht="21" hidden="1" customHeight="1">
      <c r="A446" s="252"/>
      <c r="B446" s="252"/>
      <c r="C446" s="252"/>
      <c r="D446" s="252"/>
      <c r="E446" s="252"/>
      <c r="F446" s="252"/>
      <c r="G446" s="252"/>
      <c r="I446" s="265">
        <f t="shared" si="86"/>
        <v>0</v>
      </c>
      <c r="J446" s="255">
        <f t="shared" si="89"/>
        <v>6</v>
      </c>
      <c r="K446" s="1144">
        <f t="shared" si="88"/>
        <v>56</v>
      </c>
      <c r="L446" s="356"/>
      <c r="M446" s="356"/>
      <c r="N446" s="357">
        <f t="shared" si="87"/>
        <v>0</v>
      </c>
      <c r="O446" s="358"/>
      <c r="P446" s="358"/>
      <c r="Q446" s="359">
        <f t="shared" si="84"/>
        <v>0</v>
      </c>
      <c r="R446" s="359">
        <f t="shared" si="84"/>
        <v>0</v>
      </c>
      <c r="S446" s="360"/>
      <c r="T446" s="361"/>
      <c r="U446" s="255">
        <f t="shared" si="90"/>
        <v>6</v>
      </c>
      <c r="V446" s="169"/>
      <c r="W446" s="169"/>
      <c r="X446" s="169"/>
      <c r="Y446" s="169"/>
      <c r="Z446" s="169"/>
      <c r="AA446" s="378"/>
      <c r="AB446" s="169"/>
      <c r="AC446" s="169"/>
      <c r="AD446" s="169"/>
      <c r="AE446" s="371"/>
      <c r="AF446" s="371"/>
      <c r="AG446" s="371"/>
      <c r="AH446" s="169"/>
      <c r="AI446" s="169"/>
      <c r="AJ446" s="169"/>
      <c r="AK446" s="169"/>
      <c r="AL446" s="169"/>
      <c r="AM446" s="169"/>
      <c r="AN446" s="176"/>
      <c r="AO446" s="176"/>
      <c r="AP446" s="176"/>
    </row>
    <row r="447" spans="1:42" s="253" customFormat="1" ht="21" hidden="1" customHeight="1">
      <c r="A447" s="252"/>
      <c r="B447" s="252"/>
      <c r="C447" s="252"/>
      <c r="D447" s="252"/>
      <c r="E447" s="252"/>
      <c r="F447" s="252"/>
      <c r="G447" s="252"/>
      <c r="I447" s="265">
        <f t="shared" si="86"/>
        <v>0</v>
      </c>
      <c r="J447" s="255">
        <f t="shared" si="89"/>
        <v>6</v>
      </c>
      <c r="K447" s="1144">
        <f t="shared" si="88"/>
        <v>57</v>
      </c>
      <c r="L447" s="356"/>
      <c r="M447" s="356"/>
      <c r="N447" s="357">
        <f t="shared" si="87"/>
        <v>0</v>
      </c>
      <c r="O447" s="358"/>
      <c r="P447" s="358"/>
      <c r="Q447" s="359">
        <f t="shared" si="84"/>
        <v>0</v>
      </c>
      <c r="R447" s="359">
        <f t="shared" si="84"/>
        <v>0</v>
      </c>
      <c r="S447" s="360"/>
      <c r="T447" s="361"/>
      <c r="U447" s="255">
        <f t="shared" si="90"/>
        <v>6</v>
      </c>
      <c r="V447" s="169"/>
      <c r="W447" s="169"/>
      <c r="X447" s="169"/>
      <c r="Y447" s="169"/>
      <c r="Z447" s="169"/>
      <c r="AA447" s="378"/>
      <c r="AB447" s="169"/>
      <c r="AC447" s="169"/>
      <c r="AD447" s="169"/>
      <c r="AE447" s="371"/>
      <c r="AF447" s="371"/>
      <c r="AG447" s="371"/>
      <c r="AH447" s="169"/>
      <c r="AI447" s="169"/>
      <c r="AJ447" s="169"/>
      <c r="AK447" s="169"/>
      <c r="AL447" s="169"/>
      <c r="AM447" s="371"/>
      <c r="AN447" s="167"/>
      <c r="AO447" s="176"/>
      <c r="AP447" s="176"/>
    </row>
    <row r="448" spans="1:42" s="253" customFormat="1" ht="21" hidden="1" customHeight="1">
      <c r="A448" s="252"/>
      <c r="B448" s="252"/>
      <c r="C448" s="252"/>
      <c r="D448" s="252"/>
      <c r="E448" s="252"/>
      <c r="F448" s="252"/>
      <c r="G448" s="252"/>
      <c r="I448" s="265">
        <f t="shared" si="86"/>
        <v>0</v>
      </c>
      <c r="J448" s="255">
        <f t="shared" si="89"/>
        <v>6</v>
      </c>
      <c r="K448" s="1144">
        <f t="shared" si="88"/>
        <v>58</v>
      </c>
      <c r="L448" s="356"/>
      <c r="M448" s="356"/>
      <c r="N448" s="357">
        <f t="shared" si="87"/>
        <v>0</v>
      </c>
      <c r="O448" s="358"/>
      <c r="P448" s="358"/>
      <c r="Q448" s="359">
        <f t="shared" si="84"/>
        <v>0</v>
      </c>
      <c r="R448" s="359">
        <f t="shared" si="84"/>
        <v>0</v>
      </c>
      <c r="S448" s="360"/>
      <c r="T448" s="361"/>
      <c r="U448" s="255">
        <f t="shared" si="90"/>
        <v>6</v>
      </c>
      <c r="V448" s="169"/>
      <c r="W448" s="169"/>
      <c r="X448" s="169"/>
      <c r="Y448" s="169"/>
      <c r="Z448" s="169"/>
      <c r="AA448" s="378"/>
      <c r="AB448" s="169"/>
      <c r="AC448" s="169"/>
      <c r="AD448" s="169"/>
      <c r="AE448" s="371"/>
      <c r="AF448" s="371"/>
      <c r="AG448" s="371"/>
      <c r="AH448" s="169"/>
      <c r="AI448" s="169"/>
      <c r="AJ448" s="169"/>
      <c r="AK448" s="169"/>
      <c r="AL448" s="169"/>
      <c r="AM448" s="371"/>
      <c r="AN448" s="167"/>
      <c r="AO448" s="176"/>
      <c r="AP448" s="176"/>
    </row>
    <row r="449" spans="1:44" s="253" customFormat="1" ht="21" hidden="1" customHeight="1">
      <c r="A449" s="252"/>
      <c r="B449" s="252"/>
      <c r="C449" s="252"/>
      <c r="D449" s="252"/>
      <c r="E449" s="252"/>
      <c r="F449" s="252"/>
      <c r="G449" s="252"/>
      <c r="I449" s="265">
        <f t="shared" si="86"/>
        <v>0</v>
      </c>
      <c r="J449" s="255">
        <f t="shared" si="89"/>
        <v>6</v>
      </c>
      <c r="K449" s="1144">
        <f t="shared" si="88"/>
        <v>59</v>
      </c>
      <c r="L449" s="356"/>
      <c r="M449" s="356"/>
      <c r="N449" s="357">
        <f t="shared" si="87"/>
        <v>0</v>
      </c>
      <c r="O449" s="358"/>
      <c r="P449" s="358"/>
      <c r="Q449" s="359">
        <f t="shared" si="84"/>
        <v>0</v>
      </c>
      <c r="R449" s="359">
        <f t="shared" si="84"/>
        <v>0</v>
      </c>
      <c r="S449" s="360"/>
      <c r="T449" s="361"/>
      <c r="U449" s="255">
        <f t="shared" si="90"/>
        <v>6</v>
      </c>
      <c r="V449" s="169"/>
      <c r="W449" s="169"/>
      <c r="X449" s="169"/>
      <c r="Y449" s="169"/>
      <c r="Z449" s="169"/>
      <c r="AA449" s="378"/>
      <c r="AB449" s="169"/>
      <c r="AC449" s="169"/>
      <c r="AD449" s="169"/>
      <c r="AE449" s="371"/>
      <c r="AF449" s="371"/>
      <c r="AG449" s="371"/>
      <c r="AH449" s="169"/>
      <c r="AI449" s="169"/>
      <c r="AJ449" s="169"/>
      <c r="AK449" s="169"/>
      <c r="AL449" s="169"/>
      <c r="AM449" s="258"/>
      <c r="AO449" s="176"/>
      <c r="AP449" s="167"/>
    </row>
    <row r="450" spans="1:44" s="253" customFormat="1" ht="21" hidden="1" customHeight="1" thickBot="1">
      <c r="A450" s="252"/>
      <c r="B450" s="252"/>
      <c r="C450" s="252"/>
      <c r="D450" s="252"/>
      <c r="E450" s="252"/>
      <c r="F450" s="252"/>
      <c r="G450" s="252"/>
      <c r="I450" s="265">
        <f t="shared" si="86"/>
        <v>0</v>
      </c>
      <c r="J450" s="255">
        <f t="shared" si="89"/>
        <v>6</v>
      </c>
      <c r="K450" s="379">
        <f t="shared" si="88"/>
        <v>60</v>
      </c>
      <c r="L450" s="356"/>
      <c r="M450" s="356"/>
      <c r="N450" s="380">
        <f t="shared" si="87"/>
        <v>0</v>
      </c>
      <c r="O450" s="381"/>
      <c r="P450" s="381"/>
      <c r="Q450" s="382">
        <f t="shared" si="84"/>
        <v>0</v>
      </c>
      <c r="R450" s="382">
        <f t="shared" si="84"/>
        <v>0</v>
      </c>
      <c r="S450" s="383"/>
      <c r="T450" s="384"/>
      <c r="U450" s="255">
        <f t="shared" si="90"/>
        <v>6</v>
      </c>
      <c r="V450" s="169"/>
      <c r="W450" s="169"/>
      <c r="X450" s="169"/>
      <c r="Y450" s="169"/>
      <c r="Z450" s="169"/>
      <c r="AA450" s="378"/>
      <c r="AB450" s="169"/>
      <c r="AC450" s="169"/>
      <c r="AD450" s="169"/>
      <c r="AE450" s="371"/>
      <c r="AF450" s="371"/>
      <c r="AG450" s="371"/>
      <c r="AH450" s="169"/>
      <c r="AI450" s="169"/>
      <c r="AJ450" s="169"/>
      <c r="AK450" s="169"/>
      <c r="AL450" s="169"/>
      <c r="AM450" s="258"/>
      <c r="AO450" s="176"/>
      <c r="AP450" s="167"/>
    </row>
    <row r="451" spans="1:44" ht="30" customHeight="1" thickBot="1">
      <c r="I451" s="952">
        <f t="shared" ref="I451:I461" si="91">IF(Q$454&gt;0,1,0)</f>
        <v>1</v>
      </c>
      <c r="J451" s="941">
        <f>IF($Q$454&gt;0,7,)</f>
        <v>7</v>
      </c>
      <c r="K451" s="2477" t="s">
        <v>891</v>
      </c>
      <c r="L451" s="2477"/>
      <c r="M451" s="2477"/>
      <c r="N451" s="2477"/>
      <c r="O451" s="2477"/>
      <c r="P451" s="2477"/>
      <c r="Q451" s="2477"/>
      <c r="R451" s="2477"/>
      <c r="S451" s="2477"/>
      <c r="T451" s="2477"/>
      <c r="U451" s="941">
        <f t="shared" ref="U451:U514" si="92">IF($Q$454&gt;0,7,)</f>
        <v>7</v>
      </c>
      <c r="V451" s="1074" t="s">
        <v>833</v>
      </c>
      <c r="AF451" s="947" t="s">
        <v>834</v>
      </c>
      <c r="AG451" s="948"/>
      <c r="AH451" s="948"/>
      <c r="AI451" s="948"/>
      <c r="AJ451" s="949"/>
      <c r="AN451" s="950"/>
      <c r="AO451" s="950"/>
      <c r="AP451" s="963"/>
    </row>
    <row r="452" spans="1:44" ht="21" customHeight="1" thickBot="1">
      <c r="I452" s="952">
        <f t="shared" si="91"/>
        <v>1</v>
      </c>
      <c r="J452" s="941">
        <f t="shared" ref="J452:J525" si="93">IF($Q$454&gt;0,7,)</f>
        <v>7</v>
      </c>
      <c r="K452" s="2478" t="s">
        <v>578</v>
      </c>
      <c r="L452" s="2478"/>
      <c r="M452" s="2478"/>
      <c r="N452" s="2478"/>
      <c r="O452" s="2478"/>
      <c r="P452" s="2478"/>
      <c r="Q452" s="2478"/>
      <c r="R452" s="2478"/>
      <c r="S452" s="2478"/>
      <c r="T452" s="2478"/>
      <c r="U452" s="941">
        <f t="shared" si="92"/>
        <v>7</v>
      </c>
      <c r="V452" s="1075" t="s">
        <v>861</v>
      </c>
      <c r="W452" s="1076">
        <v>200</v>
      </c>
      <c r="X452" s="955"/>
      <c r="Y452" s="955"/>
      <c r="Z452" s="956"/>
      <c r="AA452" s="957"/>
      <c r="AB452" s="956"/>
      <c r="AC452" s="958"/>
      <c r="AD452" s="959"/>
      <c r="AE452" s="565"/>
      <c r="AF452" s="960" t="s">
        <v>862</v>
      </c>
      <c r="AG452" s="961" t="s">
        <v>863</v>
      </c>
      <c r="AH452" s="961" t="s">
        <v>864</v>
      </c>
      <c r="AI452" s="962" t="s">
        <v>865</v>
      </c>
      <c r="AJ452" s="949"/>
      <c r="AN452" s="950"/>
      <c r="AO452" s="950"/>
      <c r="AP452" s="963"/>
    </row>
    <row r="453" spans="1:44" ht="21" customHeight="1">
      <c r="I453" s="952">
        <f t="shared" si="91"/>
        <v>1</v>
      </c>
      <c r="J453" s="941">
        <f t="shared" si="93"/>
        <v>7</v>
      </c>
      <c r="K453" s="1149" t="s">
        <v>564</v>
      </c>
      <c r="L453" s="965" t="s">
        <v>565</v>
      </c>
      <c r="M453" s="1151" t="s">
        <v>1653</v>
      </c>
      <c r="N453" s="965" t="s">
        <v>940</v>
      </c>
      <c r="O453" s="1151" t="s">
        <v>859</v>
      </c>
      <c r="P453" s="965" t="s">
        <v>566</v>
      </c>
      <c r="Q453" s="965" t="s">
        <v>575</v>
      </c>
      <c r="R453" s="965" t="s">
        <v>570</v>
      </c>
      <c r="S453" s="965" t="s">
        <v>576</v>
      </c>
      <c r="T453" s="967" t="s">
        <v>577</v>
      </c>
      <c r="U453" s="941">
        <f t="shared" si="92"/>
        <v>7</v>
      </c>
      <c r="V453" s="1077" t="s">
        <v>866</v>
      </c>
      <c r="W453" s="969">
        <v>728</v>
      </c>
      <c r="X453" s="970"/>
      <c r="Y453" s="970"/>
      <c r="Z453" s="971"/>
      <c r="AA453" s="972"/>
      <c r="AB453" s="971"/>
      <c r="AC453" s="973"/>
      <c r="AD453" s="974"/>
      <c r="AE453" s="565"/>
      <c r="AF453" s="975" t="s">
        <v>867</v>
      </c>
      <c r="AG453" s="976" t="s">
        <v>868</v>
      </c>
      <c r="AH453" s="976" t="s">
        <v>869</v>
      </c>
      <c r="AI453" s="977" t="s">
        <v>870</v>
      </c>
      <c r="AJ453" s="949"/>
      <c r="AN453" s="950"/>
      <c r="AO453" s="950"/>
      <c r="AP453" s="963"/>
    </row>
    <row r="454" spans="1:44" ht="21" customHeight="1" thickBot="1">
      <c r="I454" s="952">
        <f t="shared" si="91"/>
        <v>1</v>
      </c>
      <c r="J454" s="941">
        <f t="shared" si="93"/>
        <v>7</v>
      </c>
      <c r="K454" s="1638" t="str">
        <f>V457</f>
        <v>66-0</v>
      </c>
      <c r="L454" s="983" t="str">
        <f>W457</f>
        <v>28-0</v>
      </c>
      <c r="M454" s="983" t="str">
        <f>X457</f>
        <v>단양</v>
      </c>
      <c r="N454" s="983" t="str">
        <f>Y457</f>
        <v>영춘</v>
      </c>
      <c r="O454" s="983" t="str">
        <f>Z457</f>
        <v>오사</v>
      </c>
      <c r="P454" s="980" t="str">
        <f>IF(COUNTA(Y459:Y466)&gt;1,CONCATENATE(V459,"번지 외 ",COUNTA(Y459:Y466)-1,"필지"),CONCATENATE(V459,"번지"))</f>
        <v>산1번지</v>
      </c>
      <c r="Q454" s="981">
        <f>+Y467</f>
        <v>4.7</v>
      </c>
      <c r="R454" s="982" t="s">
        <v>616</v>
      </c>
      <c r="S454" s="983">
        <f>COUNT(L462:L474)</f>
        <v>3</v>
      </c>
      <c r="T454" s="984">
        <f>200*S454</f>
        <v>600</v>
      </c>
      <c r="U454" s="941">
        <f t="shared" si="92"/>
        <v>7</v>
      </c>
      <c r="V454" s="1077" t="s">
        <v>871</v>
      </c>
      <c r="W454" s="969">
        <v>837</v>
      </c>
      <c r="X454" s="970"/>
      <c r="Y454" s="970"/>
      <c r="Z454" s="971"/>
      <c r="AA454" s="972"/>
      <c r="AB454" s="971"/>
      <c r="AC454" s="973"/>
      <c r="AD454" s="974"/>
      <c r="AE454" s="565"/>
      <c r="AF454" s="975" t="s">
        <v>872</v>
      </c>
      <c r="AG454" s="976" t="s">
        <v>873</v>
      </c>
      <c r="AH454" s="985" t="s">
        <v>874</v>
      </c>
      <c r="AI454" s="977" t="s">
        <v>875</v>
      </c>
      <c r="AJ454" s="949"/>
      <c r="AN454" s="1020"/>
      <c r="AO454" s="950"/>
      <c r="AP454" s="963"/>
    </row>
    <row r="455" spans="1:44" ht="21" customHeight="1" thickBot="1">
      <c r="I455" s="952">
        <f t="shared" si="91"/>
        <v>1</v>
      </c>
      <c r="J455" s="941">
        <f t="shared" si="93"/>
        <v>7</v>
      </c>
      <c r="K455" s="1149" t="s">
        <v>568</v>
      </c>
      <c r="L455" s="965" t="s">
        <v>569</v>
      </c>
      <c r="M455" s="965" t="s">
        <v>562</v>
      </c>
      <c r="N455" s="965" t="s">
        <v>567</v>
      </c>
      <c r="O455" s="965" t="s">
        <v>571</v>
      </c>
      <c r="P455" s="1148" t="s">
        <v>572</v>
      </c>
      <c r="Q455" s="1148" t="s">
        <v>573</v>
      </c>
      <c r="R455" s="987" t="s">
        <v>574</v>
      </c>
      <c r="S455" s="988" t="s">
        <v>972</v>
      </c>
      <c r="T455" s="967" t="s">
        <v>563</v>
      </c>
      <c r="U455" s="941">
        <f t="shared" si="92"/>
        <v>7</v>
      </c>
      <c r="V455" s="1078" t="s">
        <v>876</v>
      </c>
      <c r="W455" s="990">
        <v>27.1</v>
      </c>
      <c r="X455" s="1079"/>
      <c r="Y455" s="1079"/>
      <c r="Z455" s="1080"/>
      <c r="AA455" s="1081"/>
      <c r="AB455" s="1080"/>
      <c r="AC455" s="1082"/>
      <c r="AD455" s="1083"/>
      <c r="AE455" s="565"/>
      <c r="AF455" s="975" t="s">
        <v>877</v>
      </c>
      <c r="AG455" s="996" t="s">
        <v>878</v>
      </c>
      <c r="AH455" s="997" t="s">
        <v>879</v>
      </c>
      <c r="AI455" s="977" t="s">
        <v>880</v>
      </c>
      <c r="AJ455" s="949"/>
      <c r="AN455" s="1020"/>
      <c r="AO455" s="950"/>
      <c r="AP455" s="963"/>
    </row>
    <row r="456" spans="1:44" ht="21" customHeight="1" thickBot="1">
      <c r="I456" s="952">
        <f t="shared" si="91"/>
        <v>1</v>
      </c>
      <c r="J456" s="941">
        <f t="shared" si="93"/>
        <v>7</v>
      </c>
      <c r="K456" s="998" t="str">
        <f>Z459</f>
        <v>낙엽송</v>
      </c>
      <c r="L456" s="999" t="str">
        <f>AA459</f>
        <v>(용)2-0</v>
      </c>
      <c r="M456" s="1000">
        <f>AC459</f>
        <v>2023</v>
      </c>
      <c r="N456" s="1001">
        <f>AB468</f>
        <v>3000</v>
      </c>
      <c r="O456" s="1002">
        <f>IF((Q460+R460)&gt;0,ROUND((Q460/(Q460+R460)),4),0)</f>
        <v>0.70889999999999997</v>
      </c>
      <c r="P456" s="1003" t="str">
        <f>IF(W455&lt;=15,AI453,IF(W455&gt;30,AI455,AI454))</f>
        <v>중 (15˚ ~ 30˚)</v>
      </c>
      <c r="Q456" s="1004" t="str">
        <f>AF461</f>
        <v>개소당3ha이상</v>
      </c>
      <c r="R456" s="1005" t="s">
        <v>1150</v>
      </c>
      <c r="S456" s="1006">
        <f>W455</f>
        <v>27.1</v>
      </c>
      <c r="T456" s="1007">
        <f>ROUND(N456/10000*N462,0)</f>
        <v>60</v>
      </c>
      <c r="U456" s="941">
        <f t="shared" si="92"/>
        <v>7</v>
      </c>
      <c r="V456" s="1084">
        <v>0</v>
      </c>
      <c r="W456" s="1084"/>
      <c r="X456" s="1084"/>
      <c r="Y456" s="1084"/>
      <c r="Z456" s="1084"/>
      <c r="AA456" s="1085"/>
      <c r="AB456" s="1084"/>
      <c r="AC456" s="1084"/>
      <c r="AD456" s="1084"/>
      <c r="AE456" s="565"/>
      <c r="AF456" s="975" t="s">
        <v>881</v>
      </c>
      <c r="AG456" s="976"/>
      <c r="AH456" s="1008"/>
      <c r="AI456" s="977"/>
      <c r="AJ456" s="949"/>
      <c r="AN456" s="950"/>
      <c r="AO456" s="950"/>
      <c r="AP456" s="963"/>
    </row>
    <row r="457" spans="1:44" ht="21" customHeight="1" thickBot="1">
      <c r="I457" s="952">
        <f t="shared" si="91"/>
        <v>1</v>
      </c>
      <c r="J457" s="941">
        <f t="shared" si="93"/>
        <v>7</v>
      </c>
      <c r="K457" s="2479" t="s">
        <v>941</v>
      </c>
      <c r="L457" s="2479"/>
      <c r="M457" s="2479"/>
      <c r="N457" s="2479"/>
      <c r="O457" s="2479"/>
      <c r="P457" s="2479"/>
      <c r="Q457" s="2479"/>
      <c r="R457" s="2479"/>
      <c r="S457" s="2479"/>
      <c r="T457" s="2479"/>
      <c r="U457" s="941">
        <f t="shared" si="92"/>
        <v>7</v>
      </c>
      <c r="V457" s="1009" t="s">
        <v>2497</v>
      </c>
      <c r="W457" s="1009" t="s">
        <v>2498</v>
      </c>
      <c r="X457" s="1009" t="s">
        <v>2499</v>
      </c>
      <c r="Y457" s="1009" t="s">
        <v>2500</v>
      </c>
      <c r="Z457" s="1010" t="s">
        <v>2501</v>
      </c>
      <c r="AE457" s="565"/>
      <c r="AF457" s="975"/>
      <c r="AG457" s="976"/>
      <c r="AH457" s="1008"/>
      <c r="AI457" s="977"/>
      <c r="AJ457" s="949"/>
      <c r="AN457" s="950"/>
      <c r="AO457" s="950"/>
      <c r="AP457" s="963"/>
    </row>
    <row r="458" spans="1:44" ht="21" customHeight="1" thickBot="1">
      <c r="I458" s="952">
        <f t="shared" si="91"/>
        <v>1</v>
      </c>
      <c r="J458" s="941">
        <f t="shared" si="93"/>
        <v>7</v>
      </c>
      <c r="K458" s="2480" t="s">
        <v>942</v>
      </c>
      <c r="L458" s="2482" t="s">
        <v>943</v>
      </c>
      <c r="M458" s="2484" t="s">
        <v>944</v>
      </c>
      <c r="N458" s="2484" t="s">
        <v>945</v>
      </c>
      <c r="O458" s="2476" t="s">
        <v>946</v>
      </c>
      <c r="P458" s="2476"/>
      <c r="Q458" s="2476" t="s">
        <v>947</v>
      </c>
      <c r="R458" s="2476"/>
      <c r="S458" s="2472" t="s">
        <v>1162</v>
      </c>
      <c r="T458" s="2473"/>
      <c r="U458" s="941">
        <f t="shared" si="92"/>
        <v>7</v>
      </c>
      <c r="V458" s="1075" t="s">
        <v>837</v>
      </c>
      <c r="W458" s="1086" t="s">
        <v>838</v>
      </c>
      <c r="X458" s="1086" t="s">
        <v>835</v>
      </c>
      <c r="Y458" s="1086" t="s">
        <v>890</v>
      </c>
      <c r="Z458" s="1086" t="s">
        <v>568</v>
      </c>
      <c r="AA458" s="1087" t="s">
        <v>902</v>
      </c>
      <c r="AB458" s="1086" t="s">
        <v>836</v>
      </c>
      <c r="AC458" s="1088" t="s">
        <v>562</v>
      </c>
      <c r="AD458" s="1089" t="s">
        <v>1147</v>
      </c>
      <c r="AE458" s="565"/>
      <c r="AF458" s="1016"/>
      <c r="AG458" s="1017"/>
      <c r="AH458" s="1018"/>
      <c r="AI458" s="1019"/>
      <c r="AJ458" s="1020"/>
      <c r="AN458" s="950"/>
      <c r="AO458" s="565"/>
      <c r="AP458" s="963"/>
    </row>
    <row r="459" spans="1:44" ht="21" customHeight="1" thickBot="1">
      <c r="I459" s="952">
        <f t="shared" si="91"/>
        <v>1</v>
      </c>
      <c r="J459" s="941">
        <f t="shared" si="93"/>
        <v>7</v>
      </c>
      <c r="K459" s="2481"/>
      <c r="L459" s="2483"/>
      <c r="M459" s="2485"/>
      <c r="N459" s="2485"/>
      <c r="O459" s="1152" t="s">
        <v>786</v>
      </c>
      <c r="P459" s="1022" t="s">
        <v>787</v>
      </c>
      <c r="Q459" s="1022" t="s">
        <v>786</v>
      </c>
      <c r="R459" s="1023" t="s">
        <v>787</v>
      </c>
      <c r="S459" s="2474"/>
      <c r="T459" s="2475"/>
      <c r="U459" s="941">
        <f t="shared" si="92"/>
        <v>7</v>
      </c>
      <c r="V459" s="1036" t="s">
        <v>2502</v>
      </c>
      <c r="W459" s="1691">
        <v>211.88</v>
      </c>
      <c r="X459" s="1025">
        <v>4.7</v>
      </c>
      <c r="Y459" s="1025">
        <v>4.7</v>
      </c>
      <c r="Z459" s="1025" t="s">
        <v>2503</v>
      </c>
      <c r="AA459" s="1026" t="s">
        <v>2504</v>
      </c>
      <c r="AB459" s="1025">
        <v>3000</v>
      </c>
      <c r="AC459" s="1027">
        <v>2023</v>
      </c>
      <c r="AD459" s="1028" t="s">
        <v>2525</v>
      </c>
      <c r="AE459" s="565"/>
      <c r="AF459" s="948"/>
      <c r="AG459" s="948"/>
      <c r="AH459" s="948"/>
      <c r="AI459" s="1029"/>
      <c r="AJ459" s="1020"/>
      <c r="AN459" s="950"/>
      <c r="AO459" s="565"/>
      <c r="AP459" s="963"/>
    </row>
    <row r="460" spans="1:44" ht="21" customHeight="1">
      <c r="I460" s="952">
        <f t="shared" si="91"/>
        <v>1</v>
      </c>
      <c r="J460" s="941">
        <f t="shared" si="93"/>
        <v>7</v>
      </c>
      <c r="K460" s="1150" t="s">
        <v>953</v>
      </c>
      <c r="L460" s="1031"/>
      <c r="M460" s="1031"/>
      <c r="N460" s="1032">
        <f>N461/S454</f>
        <v>200</v>
      </c>
      <c r="O460" s="1033">
        <f>ROUND(O461/S454,1)</f>
        <v>43</v>
      </c>
      <c r="P460" s="1033">
        <f>ROUND(P461/S454,1)</f>
        <v>17.7</v>
      </c>
      <c r="Q460" s="1032">
        <f>ROUND(Q461/S454,0)</f>
        <v>2150</v>
      </c>
      <c r="R460" s="1032">
        <f>ROUND(R461/S454,0)</f>
        <v>883</v>
      </c>
      <c r="S460" s="1034"/>
      <c r="T460" s="1035"/>
      <c r="U460" s="941">
        <f t="shared" si="92"/>
        <v>7</v>
      </c>
      <c r="V460" s="1036"/>
      <c r="W460" s="1025"/>
      <c r="X460" s="1037"/>
      <c r="Y460" s="1037"/>
      <c r="Z460" s="1025"/>
      <c r="AA460" s="1026"/>
      <c r="AB460" s="1025"/>
      <c r="AC460" s="1027"/>
      <c r="AD460" s="1028"/>
      <c r="AE460" s="565"/>
      <c r="AF460" s="960" t="s">
        <v>882</v>
      </c>
      <c r="AG460" s="961" t="s">
        <v>561</v>
      </c>
      <c r="AH460" s="1012" t="s">
        <v>884</v>
      </c>
      <c r="AI460" s="1038"/>
      <c r="AJ460" s="949"/>
      <c r="AN460" s="1020"/>
      <c r="AO460" s="565"/>
      <c r="AP460" s="963"/>
    </row>
    <row r="461" spans="1:44" ht="21" customHeight="1">
      <c r="I461" s="952">
        <f t="shared" si="91"/>
        <v>1</v>
      </c>
      <c r="J461" s="941">
        <f t="shared" si="93"/>
        <v>7</v>
      </c>
      <c r="K461" s="1150" t="s">
        <v>832</v>
      </c>
      <c r="L461" s="1031"/>
      <c r="M461" s="1031"/>
      <c r="N461" s="1039">
        <f>SUM(N462:N525)</f>
        <v>600</v>
      </c>
      <c r="O461" s="1039">
        <f>SUM(O462:O525)</f>
        <v>129</v>
      </c>
      <c r="P461" s="1039">
        <f>SUM(P462:P525)</f>
        <v>53</v>
      </c>
      <c r="Q461" s="1039">
        <f>SUM(Q462:Q525)</f>
        <v>6450</v>
      </c>
      <c r="R461" s="1039">
        <f>SUM(R462:R525)</f>
        <v>2650</v>
      </c>
      <c r="S461" s="1040"/>
      <c r="T461" s="1041"/>
      <c r="U461" s="941">
        <f t="shared" si="92"/>
        <v>7</v>
      </c>
      <c r="V461" s="1036"/>
      <c r="W461" s="1025"/>
      <c r="X461" s="1025"/>
      <c r="Y461" s="1025"/>
      <c r="Z461" s="1025"/>
      <c r="AA461" s="1026"/>
      <c r="AB461" s="1025"/>
      <c r="AC461" s="1027"/>
      <c r="AD461" s="1028"/>
      <c r="AE461" s="565"/>
      <c r="AF461" s="975" t="s">
        <v>1932</v>
      </c>
      <c r="AG461" s="976" t="s">
        <v>1151</v>
      </c>
      <c r="AH461" s="1042">
        <v>0</v>
      </c>
      <c r="AI461" s="1043"/>
      <c r="AJ461" s="949"/>
      <c r="AN461" s="1020"/>
      <c r="AO461" s="565"/>
      <c r="AP461" s="963"/>
    </row>
    <row r="462" spans="1:44" ht="21" customHeight="1">
      <c r="I462" s="952">
        <f>IF((O$462+P$462)&gt;0,1,0)</f>
        <v>1</v>
      </c>
      <c r="J462" s="941">
        <f t="shared" si="93"/>
        <v>7</v>
      </c>
      <c r="K462" s="1150">
        <v>1</v>
      </c>
      <c r="L462" s="1044">
        <v>331856</v>
      </c>
      <c r="M462" s="1044">
        <v>501891</v>
      </c>
      <c r="N462" s="1052">
        <f t="shared" ref="N462:N468" si="94">IF(O462+P462&gt;0,$W$377,)</f>
        <v>200</v>
      </c>
      <c r="O462" s="1053">
        <v>36</v>
      </c>
      <c r="P462" s="1053">
        <v>25</v>
      </c>
      <c r="Q462" s="1054">
        <f t="shared" ref="Q462:R475" si="95">ROUND(O462*50,0)</f>
        <v>1800</v>
      </c>
      <c r="R462" s="1054">
        <f t="shared" si="95"/>
        <v>1250</v>
      </c>
      <c r="S462" s="1047"/>
      <c r="T462" s="1048"/>
      <c r="U462" s="941">
        <f t="shared" si="92"/>
        <v>7</v>
      </c>
      <c r="V462" s="1036"/>
      <c r="W462" s="1025"/>
      <c r="X462" s="1025"/>
      <c r="Y462" s="1025"/>
      <c r="Z462" s="1025"/>
      <c r="AA462" s="1026"/>
      <c r="AB462" s="1025"/>
      <c r="AC462" s="1027"/>
      <c r="AD462" s="1028"/>
      <c r="AE462" s="565"/>
      <c r="AF462" s="975" t="s">
        <v>1934</v>
      </c>
      <c r="AG462" s="976" t="s">
        <v>887</v>
      </c>
      <c r="AH462" s="1049">
        <v>0.05</v>
      </c>
      <c r="AI462" s="1043"/>
      <c r="AJ462" s="949"/>
      <c r="AM462" s="819"/>
      <c r="AN462" s="963"/>
      <c r="AO462" s="565"/>
      <c r="AP462" s="963"/>
      <c r="AQ462" s="819"/>
    </row>
    <row r="463" spans="1:44" ht="21" customHeight="1">
      <c r="I463" s="952">
        <f t="shared" ref="I463:I475" si="96">IF((O$462+P$462)&gt;0,1,0)</f>
        <v>1</v>
      </c>
      <c r="J463" s="941">
        <f t="shared" si="93"/>
        <v>7</v>
      </c>
      <c r="K463" s="1150">
        <f t="shared" ref="K463:K475" si="97">+K462+1</f>
        <v>2</v>
      </c>
      <c r="L463" s="1044">
        <v>331720</v>
      </c>
      <c r="M463" s="1044">
        <v>501672</v>
      </c>
      <c r="N463" s="1052">
        <f t="shared" si="94"/>
        <v>200</v>
      </c>
      <c r="O463" s="1053">
        <v>38</v>
      </c>
      <c r="P463" s="1053">
        <v>23</v>
      </c>
      <c r="Q463" s="1054">
        <f t="shared" si="95"/>
        <v>1900</v>
      </c>
      <c r="R463" s="1054">
        <f t="shared" si="95"/>
        <v>1150</v>
      </c>
      <c r="S463" s="1047"/>
      <c r="T463" s="1048"/>
      <c r="U463" s="941">
        <f t="shared" si="92"/>
        <v>7</v>
      </c>
      <c r="V463" s="1036"/>
      <c r="W463" s="1025"/>
      <c r="X463" s="1025"/>
      <c r="Y463" s="1025"/>
      <c r="Z463" s="1025"/>
      <c r="AA463" s="1026"/>
      <c r="AB463" s="1025"/>
      <c r="AC463" s="1027"/>
      <c r="AD463" s="1028"/>
      <c r="AE463" s="565"/>
      <c r="AF463" s="975" t="s">
        <v>1937</v>
      </c>
      <c r="AG463" s="976" t="s">
        <v>1150</v>
      </c>
      <c r="AH463" s="1049">
        <v>0.1</v>
      </c>
      <c r="AI463" s="1050"/>
      <c r="AJ463" s="949"/>
      <c r="AN463" s="963"/>
      <c r="AO463" s="565"/>
      <c r="AP463" s="963"/>
    </row>
    <row r="464" spans="1:44" ht="21" customHeight="1">
      <c r="I464" s="952">
        <f t="shared" si="96"/>
        <v>1</v>
      </c>
      <c r="J464" s="941">
        <f t="shared" si="93"/>
        <v>7</v>
      </c>
      <c r="K464" s="1150">
        <f t="shared" si="97"/>
        <v>3</v>
      </c>
      <c r="L464" s="1044">
        <v>331741</v>
      </c>
      <c r="M464" s="1044">
        <v>501529</v>
      </c>
      <c r="N464" s="1052">
        <f t="shared" si="94"/>
        <v>200</v>
      </c>
      <c r="O464" s="1053">
        <v>55</v>
      </c>
      <c r="P464" s="1053">
        <v>5</v>
      </c>
      <c r="Q464" s="1054">
        <f t="shared" si="95"/>
        <v>2750</v>
      </c>
      <c r="R464" s="1054">
        <f t="shared" si="95"/>
        <v>250</v>
      </c>
      <c r="S464" s="1047"/>
      <c r="T464" s="1048"/>
      <c r="U464" s="941">
        <f t="shared" si="92"/>
        <v>7</v>
      </c>
      <c r="V464" s="1036"/>
      <c r="W464" s="1025"/>
      <c r="X464" s="1025"/>
      <c r="Y464" s="1025"/>
      <c r="Z464" s="1025"/>
      <c r="AA464" s="1026"/>
      <c r="AB464" s="1025"/>
      <c r="AC464" s="1027"/>
      <c r="AD464" s="1028"/>
      <c r="AE464" s="565"/>
      <c r="AF464" s="975"/>
      <c r="AG464" s="976"/>
      <c r="AH464" s="1051"/>
      <c r="AI464" s="977"/>
      <c r="AJ464" s="1020"/>
      <c r="AM464" s="565"/>
      <c r="AN464" s="963"/>
      <c r="AO464" s="565"/>
      <c r="AP464" s="963"/>
      <c r="AR464" s="819"/>
    </row>
    <row r="465" spans="1:45" ht="21" customHeight="1" thickBot="1">
      <c r="I465" s="952">
        <f t="shared" si="96"/>
        <v>1</v>
      </c>
      <c r="J465" s="941">
        <f t="shared" si="93"/>
        <v>7</v>
      </c>
      <c r="K465" s="1150">
        <f t="shared" si="97"/>
        <v>4</v>
      </c>
      <c r="L465" s="1044"/>
      <c r="M465" s="1044"/>
      <c r="N465" s="1052">
        <f t="shared" si="94"/>
        <v>0</v>
      </c>
      <c r="O465" s="1053"/>
      <c r="P465" s="1053"/>
      <c r="Q465" s="1054">
        <f t="shared" si="95"/>
        <v>0</v>
      </c>
      <c r="R465" s="1054">
        <f t="shared" si="95"/>
        <v>0</v>
      </c>
      <c r="S465" s="1047"/>
      <c r="T465" s="1048"/>
      <c r="U465" s="941">
        <f t="shared" si="92"/>
        <v>7</v>
      </c>
      <c r="V465" s="1036"/>
      <c r="W465" s="1025"/>
      <c r="X465" s="1025"/>
      <c r="Y465" s="1025"/>
      <c r="Z465" s="1025"/>
      <c r="AA465" s="1026"/>
      <c r="AB465" s="1025"/>
      <c r="AC465" s="1027"/>
      <c r="AD465" s="1028"/>
      <c r="AE465" s="565"/>
      <c r="AF465" s="1016"/>
      <c r="AG465" s="1055"/>
      <c r="AH465" s="1017"/>
      <c r="AI465" s="1019"/>
      <c r="AJ465" s="1020"/>
      <c r="AM465" s="565"/>
      <c r="AN465" s="963"/>
      <c r="AO465" s="565"/>
      <c r="AP465" s="963"/>
    </row>
    <row r="466" spans="1:45" ht="21" customHeight="1">
      <c r="I466" s="952">
        <f t="shared" si="96"/>
        <v>1</v>
      </c>
      <c r="J466" s="941">
        <f t="shared" si="93"/>
        <v>7</v>
      </c>
      <c r="K466" s="1150">
        <f t="shared" si="97"/>
        <v>5</v>
      </c>
      <c r="L466" s="1044"/>
      <c r="M466" s="1044"/>
      <c r="N466" s="1052">
        <f t="shared" si="94"/>
        <v>0</v>
      </c>
      <c r="O466" s="1053"/>
      <c r="P466" s="1053"/>
      <c r="Q466" s="1054">
        <f t="shared" si="95"/>
        <v>0</v>
      </c>
      <c r="R466" s="1054">
        <f t="shared" si="95"/>
        <v>0</v>
      </c>
      <c r="S466" s="1047"/>
      <c r="T466" s="1048"/>
      <c r="U466" s="941">
        <f t="shared" si="92"/>
        <v>7</v>
      </c>
      <c r="V466" s="1036"/>
      <c r="W466" s="1025"/>
      <c r="X466" s="1025"/>
      <c r="Y466" s="1025"/>
      <c r="Z466" s="1025"/>
      <c r="AA466" s="1026"/>
      <c r="AB466" s="1025"/>
      <c r="AC466" s="1027"/>
      <c r="AD466" s="1028"/>
      <c r="AE466" s="819"/>
      <c r="AF466" s="963"/>
      <c r="AG466" s="963"/>
      <c r="AH466" s="963"/>
      <c r="AI466" s="963"/>
      <c r="AJ466" s="963"/>
      <c r="AK466" s="819"/>
      <c r="AL466" s="819"/>
      <c r="AM466" s="565"/>
      <c r="AN466" s="963"/>
      <c r="AO466" s="963"/>
      <c r="AP466" s="963"/>
      <c r="AS466" s="819"/>
    </row>
    <row r="467" spans="1:45" ht="21" customHeight="1">
      <c r="I467" s="952">
        <f t="shared" si="96"/>
        <v>1</v>
      </c>
      <c r="J467" s="941">
        <f t="shared" si="93"/>
        <v>7</v>
      </c>
      <c r="K467" s="1150">
        <f t="shared" si="97"/>
        <v>6</v>
      </c>
      <c r="L467" s="1044"/>
      <c r="M467" s="1044"/>
      <c r="N467" s="1052">
        <f t="shared" si="94"/>
        <v>0</v>
      </c>
      <c r="O467" s="1053"/>
      <c r="P467" s="1053"/>
      <c r="Q467" s="1054">
        <f t="shared" si="95"/>
        <v>0</v>
      </c>
      <c r="R467" s="1054">
        <f t="shared" si="95"/>
        <v>0</v>
      </c>
      <c r="S467" s="1047"/>
      <c r="T467" s="1048"/>
      <c r="U467" s="941">
        <f t="shared" si="92"/>
        <v>7</v>
      </c>
      <c r="V467" s="968" t="s">
        <v>832</v>
      </c>
      <c r="W467" s="1056">
        <f>SUM(W459:W466)</f>
        <v>211.88</v>
      </c>
      <c r="X467" s="1056">
        <f>SUM(X459:X466)</f>
        <v>4.7</v>
      </c>
      <c r="Y467" s="1056">
        <f>SUM(Y459:Y466)</f>
        <v>4.7</v>
      </c>
      <c r="Z467" s="1057"/>
      <c r="AA467" s="1058"/>
      <c r="AB467" s="1056">
        <f>SUM(AB459:AB466)</f>
        <v>3000</v>
      </c>
      <c r="AC467" s="1059"/>
      <c r="AD467" s="1060"/>
      <c r="AE467" s="1061"/>
      <c r="AF467" s="565"/>
      <c r="AG467" s="565"/>
      <c r="AH467" s="565"/>
      <c r="AI467" s="565"/>
      <c r="AJ467" s="565"/>
      <c r="AM467" s="565"/>
      <c r="AN467" s="963"/>
      <c r="AO467" s="963"/>
      <c r="AP467" s="963"/>
    </row>
    <row r="468" spans="1:45" s="819" customFormat="1" ht="21" customHeight="1" thickBot="1">
      <c r="A468" s="372"/>
      <c r="B468" s="372"/>
      <c r="C468" s="372"/>
      <c r="D468" s="372"/>
      <c r="E468" s="372"/>
      <c r="F468" s="372"/>
      <c r="G468" s="372"/>
      <c r="H468" s="167"/>
      <c r="I468" s="952">
        <f t="shared" si="96"/>
        <v>1</v>
      </c>
      <c r="J468" s="941">
        <f t="shared" si="93"/>
        <v>7</v>
      </c>
      <c r="K468" s="1150">
        <f t="shared" si="97"/>
        <v>7</v>
      </c>
      <c r="L468" s="1044"/>
      <c r="M468" s="1044"/>
      <c r="N468" s="1052">
        <f t="shared" si="94"/>
        <v>0</v>
      </c>
      <c r="O468" s="1053"/>
      <c r="P468" s="1053"/>
      <c r="Q468" s="1054">
        <f t="shared" si="95"/>
        <v>0</v>
      </c>
      <c r="R468" s="1054">
        <f t="shared" si="95"/>
        <v>0</v>
      </c>
      <c r="S468" s="1047"/>
      <c r="T468" s="1048"/>
      <c r="U468" s="941">
        <f t="shared" si="92"/>
        <v>7</v>
      </c>
      <c r="V468" s="1062" t="s">
        <v>889</v>
      </c>
      <c r="W468" s="1063"/>
      <c r="X468" s="1063"/>
      <c r="Y468" s="1063"/>
      <c r="Z468" s="1063"/>
      <c r="AA468" s="1064"/>
      <c r="AB468" s="1063">
        <f>IF(AB467&gt;0,ROUND(AB467/COUNTA(AB459:AB466),0),)</f>
        <v>3000</v>
      </c>
      <c r="AC468" s="1065"/>
      <c r="AD468" s="1066"/>
      <c r="AE468" s="1061"/>
      <c r="AF468" s="1061"/>
      <c r="AG468" s="1061"/>
      <c r="AH468" s="565"/>
      <c r="AI468" s="565"/>
      <c r="AJ468" s="565"/>
      <c r="AK468" s="565"/>
      <c r="AL468" s="565"/>
      <c r="AM468" s="565"/>
      <c r="AN468" s="963"/>
      <c r="AO468" s="963"/>
      <c r="AP468" s="963"/>
      <c r="AQ468" s="951"/>
      <c r="AR468" s="951"/>
      <c r="AS468" s="951"/>
    </row>
    <row r="469" spans="1:45" ht="21" customHeight="1">
      <c r="I469" s="952">
        <f t="shared" si="96"/>
        <v>1</v>
      </c>
      <c r="J469" s="941">
        <f t="shared" si="93"/>
        <v>7</v>
      </c>
      <c r="K469" s="1150">
        <f t="shared" si="97"/>
        <v>8</v>
      </c>
      <c r="L469" s="1044"/>
      <c r="M469" s="1044"/>
      <c r="N469" s="1052">
        <f t="shared" ref="N469:N525" si="98">IF(O469+P469&gt;0,$W$452,)</f>
        <v>0</v>
      </c>
      <c r="O469" s="1053"/>
      <c r="P469" s="1053"/>
      <c r="Q469" s="1054">
        <f t="shared" si="95"/>
        <v>0</v>
      </c>
      <c r="R469" s="1054">
        <f t="shared" si="95"/>
        <v>0</v>
      </c>
      <c r="S469" s="1047"/>
      <c r="T469" s="1048"/>
      <c r="U469" s="941">
        <f t="shared" si="92"/>
        <v>7</v>
      </c>
      <c r="V469" s="565"/>
      <c r="W469" s="565"/>
      <c r="X469" s="565"/>
      <c r="Y469" s="565"/>
      <c r="Z469" s="565"/>
      <c r="AA469" s="1067"/>
      <c r="AB469" s="565"/>
      <c r="AC469" s="565"/>
      <c r="AD469" s="565"/>
      <c r="AE469" s="1061"/>
      <c r="AF469" s="1061"/>
      <c r="AG469" s="1061"/>
      <c r="AH469" s="565"/>
      <c r="AI469" s="565"/>
      <c r="AJ469" s="565"/>
      <c r="AK469" s="565"/>
      <c r="AL469" s="565"/>
      <c r="AM469" s="565"/>
      <c r="AN469" s="963"/>
      <c r="AO469" s="963"/>
      <c r="AP469" s="963"/>
    </row>
    <row r="470" spans="1:45" ht="21" customHeight="1">
      <c r="I470" s="952">
        <f t="shared" si="96"/>
        <v>1</v>
      </c>
      <c r="J470" s="941">
        <f t="shared" si="93"/>
        <v>7</v>
      </c>
      <c r="K470" s="1150">
        <f t="shared" si="97"/>
        <v>9</v>
      </c>
      <c r="L470" s="1044"/>
      <c r="M470" s="1044"/>
      <c r="N470" s="1052">
        <f t="shared" si="98"/>
        <v>0</v>
      </c>
      <c r="O470" s="1053"/>
      <c r="P470" s="1053"/>
      <c r="Q470" s="1054">
        <f t="shared" si="95"/>
        <v>0</v>
      </c>
      <c r="R470" s="1054">
        <f t="shared" si="95"/>
        <v>0</v>
      </c>
      <c r="S470" s="1047"/>
      <c r="T470" s="1048"/>
      <c r="U470" s="941">
        <f t="shared" si="92"/>
        <v>7</v>
      </c>
      <c r="V470" s="565"/>
      <c r="W470" s="565"/>
      <c r="X470" s="565"/>
      <c r="Y470" s="565"/>
      <c r="Z470" s="565"/>
      <c r="AA470" s="1067"/>
      <c r="AB470" s="565"/>
      <c r="AC470" s="565"/>
      <c r="AD470" s="565"/>
      <c r="AE470" s="1061"/>
      <c r="AF470" s="1061"/>
      <c r="AG470" s="1061"/>
      <c r="AH470" s="565"/>
      <c r="AI470" s="565"/>
      <c r="AJ470" s="565"/>
      <c r="AK470" s="565"/>
      <c r="AL470" s="565"/>
      <c r="AM470" s="565"/>
      <c r="AN470" s="963"/>
      <c r="AO470" s="963"/>
      <c r="AP470" s="963"/>
    </row>
    <row r="471" spans="1:45" ht="21" customHeight="1">
      <c r="I471" s="952">
        <f t="shared" si="96"/>
        <v>1</v>
      </c>
      <c r="J471" s="941">
        <f t="shared" si="93"/>
        <v>7</v>
      </c>
      <c r="K471" s="1150">
        <f t="shared" si="97"/>
        <v>10</v>
      </c>
      <c r="L471" s="1044"/>
      <c r="M471" s="1044"/>
      <c r="N471" s="1052">
        <f t="shared" si="98"/>
        <v>0</v>
      </c>
      <c r="O471" s="1053"/>
      <c r="P471" s="1053"/>
      <c r="Q471" s="1054">
        <f t="shared" si="95"/>
        <v>0</v>
      </c>
      <c r="R471" s="1054">
        <f t="shared" si="95"/>
        <v>0</v>
      </c>
      <c r="S471" s="1047"/>
      <c r="T471" s="1048"/>
      <c r="U471" s="941">
        <f t="shared" si="92"/>
        <v>7</v>
      </c>
      <c r="V471" s="565"/>
      <c r="W471" s="565"/>
      <c r="X471" s="565"/>
      <c r="Y471" s="565"/>
      <c r="Z471" s="565"/>
      <c r="AA471" s="1067"/>
      <c r="AB471" s="565"/>
      <c r="AC471" s="565"/>
      <c r="AD471" s="565"/>
      <c r="AE471" s="1061"/>
      <c r="AF471" s="1061"/>
      <c r="AG471" s="1061"/>
      <c r="AH471" s="565"/>
      <c r="AI471" s="565"/>
      <c r="AJ471" s="565"/>
      <c r="AK471" s="565"/>
      <c r="AL471" s="565"/>
      <c r="AM471" s="565"/>
      <c r="AN471" s="963"/>
      <c r="AO471" s="963"/>
      <c r="AP471" s="963"/>
    </row>
    <row r="472" spans="1:45" ht="21" customHeight="1">
      <c r="I472" s="952">
        <f t="shared" si="96"/>
        <v>1</v>
      </c>
      <c r="J472" s="941">
        <f t="shared" si="93"/>
        <v>7</v>
      </c>
      <c r="K472" s="1150">
        <f t="shared" si="97"/>
        <v>11</v>
      </c>
      <c r="L472" s="1044"/>
      <c r="M472" s="1044"/>
      <c r="N472" s="1052">
        <f t="shared" si="98"/>
        <v>0</v>
      </c>
      <c r="O472" s="1053"/>
      <c r="P472" s="1053"/>
      <c r="Q472" s="1054">
        <f t="shared" si="95"/>
        <v>0</v>
      </c>
      <c r="R472" s="1054">
        <f t="shared" si="95"/>
        <v>0</v>
      </c>
      <c r="S472" s="1047"/>
      <c r="T472" s="1048"/>
      <c r="U472" s="941">
        <f t="shared" si="92"/>
        <v>7</v>
      </c>
      <c r="V472" s="565"/>
      <c r="W472" s="565"/>
      <c r="X472" s="565"/>
      <c r="Y472" s="565"/>
      <c r="Z472" s="565"/>
      <c r="AA472" s="1067"/>
      <c r="AB472" s="565"/>
      <c r="AC472" s="565"/>
      <c r="AD472" s="565"/>
      <c r="AE472" s="1061"/>
      <c r="AF472" s="1061"/>
      <c r="AG472" s="1061"/>
      <c r="AH472" s="565"/>
      <c r="AI472" s="565"/>
      <c r="AJ472" s="565"/>
      <c r="AK472" s="565"/>
      <c r="AL472" s="565"/>
      <c r="AM472" s="565"/>
      <c r="AN472" s="963"/>
      <c r="AO472" s="963"/>
      <c r="AP472" s="963"/>
    </row>
    <row r="473" spans="1:45" ht="21" customHeight="1">
      <c r="I473" s="952">
        <f t="shared" si="96"/>
        <v>1</v>
      </c>
      <c r="J473" s="941">
        <f t="shared" si="93"/>
        <v>7</v>
      </c>
      <c r="K473" s="1150">
        <f t="shared" si="97"/>
        <v>12</v>
      </c>
      <c r="L473" s="1044"/>
      <c r="M473" s="1044"/>
      <c r="N473" s="1052">
        <f t="shared" si="98"/>
        <v>0</v>
      </c>
      <c r="O473" s="1053"/>
      <c r="P473" s="1053"/>
      <c r="Q473" s="1054">
        <f t="shared" si="95"/>
        <v>0</v>
      </c>
      <c r="R473" s="1054">
        <f t="shared" si="95"/>
        <v>0</v>
      </c>
      <c r="S473" s="1047"/>
      <c r="T473" s="1048"/>
      <c r="U473" s="941">
        <f t="shared" si="92"/>
        <v>7</v>
      </c>
      <c r="V473" s="565"/>
      <c r="W473" s="565"/>
      <c r="X473" s="565"/>
      <c r="Y473" s="565"/>
      <c r="Z473" s="565"/>
      <c r="AA473" s="1067"/>
      <c r="AB473" s="565"/>
      <c r="AC473" s="565"/>
      <c r="AD473" s="565"/>
      <c r="AE473" s="1061"/>
      <c r="AF473" s="1061"/>
      <c r="AG473" s="1061"/>
      <c r="AH473" s="565"/>
      <c r="AI473" s="565"/>
      <c r="AJ473" s="565"/>
      <c r="AK473" s="565"/>
      <c r="AL473" s="565"/>
      <c r="AM473" s="565"/>
      <c r="AN473" s="963"/>
      <c r="AO473" s="963"/>
      <c r="AP473" s="963"/>
    </row>
    <row r="474" spans="1:45" ht="21" customHeight="1">
      <c r="I474" s="952">
        <f t="shared" si="96"/>
        <v>1</v>
      </c>
      <c r="J474" s="941">
        <f t="shared" si="93"/>
        <v>7</v>
      </c>
      <c r="K474" s="1150">
        <f t="shared" si="97"/>
        <v>13</v>
      </c>
      <c r="L474" s="1044"/>
      <c r="M474" s="1044"/>
      <c r="N474" s="1052">
        <f t="shared" si="98"/>
        <v>0</v>
      </c>
      <c r="O474" s="1053"/>
      <c r="P474" s="1053"/>
      <c r="Q474" s="1054">
        <f t="shared" si="95"/>
        <v>0</v>
      </c>
      <c r="R474" s="1054">
        <f t="shared" si="95"/>
        <v>0</v>
      </c>
      <c r="S474" s="1047"/>
      <c r="T474" s="1048"/>
      <c r="U474" s="941">
        <f t="shared" si="92"/>
        <v>7</v>
      </c>
      <c r="V474" s="565"/>
      <c r="W474" s="565"/>
      <c r="X474" s="565"/>
      <c r="Y474" s="565"/>
      <c r="Z474" s="565"/>
      <c r="AA474" s="1067"/>
      <c r="AB474" s="565"/>
      <c r="AC474" s="565"/>
      <c r="AD474" s="565"/>
      <c r="AE474" s="1061"/>
      <c r="AF474" s="1061"/>
      <c r="AG474" s="1061"/>
      <c r="AH474" s="565"/>
      <c r="AI474" s="565"/>
      <c r="AJ474" s="565"/>
      <c r="AK474" s="565"/>
      <c r="AL474" s="565"/>
      <c r="AM474" s="565"/>
      <c r="AN474" s="963"/>
      <c r="AO474" s="963"/>
      <c r="AP474" s="963"/>
    </row>
    <row r="475" spans="1:45" ht="21" customHeight="1">
      <c r="I475" s="952">
        <f t="shared" si="96"/>
        <v>1</v>
      </c>
      <c r="J475" s="941">
        <f t="shared" si="93"/>
        <v>7</v>
      </c>
      <c r="K475" s="1090">
        <f t="shared" si="97"/>
        <v>14</v>
      </c>
      <c r="L475" s="1044"/>
      <c r="M475" s="1044"/>
      <c r="N475" s="1091">
        <f t="shared" si="98"/>
        <v>0</v>
      </c>
      <c r="O475" s="1092"/>
      <c r="P475" s="1092"/>
      <c r="Q475" s="1093">
        <f t="shared" si="95"/>
        <v>0</v>
      </c>
      <c r="R475" s="1093">
        <f t="shared" si="95"/>
        <v>0</v>
      </c>
      <c r="S475" s="1094"/>
      <c r="T475" s="1095"/>
      <c r="U475" s="941">
        <f t="shared" si="92"/>
        <v>7</v>
      </c>
      <c r="V475" s="565"/>
      <c r="W475" s="565"/>
      <c r="X475" s="565"/>
      <c r="Y475" s="565"/>
      <c r="Z475" s="565"/>
      <c r="AA475" s="1067"/>
      <c r="AB475" s="565"/>
      <c r="AC475" s="565"/>
      <c r="AD475" s="565"/>
      <c r="AE475" s="1061"/>
      <c r="AF475" s="1061"/>
      <c r="AG475" s="1061"/>
      <c r="AH475" s="565"/>
      <c r="AI475" s="565"/>
      <c r="AJ475" s="565"/>
      <c r="AK475" s="565"/>
      <c r="AL475" s="565"/>
      <c r="AM475" s="565"/>
      <c r="AN475" s="963"/>
      <c r="AO475" s="963"/>
      <c r="AP475" s="963"/>
    </row>
    <row r="476" spans="1:45" s="253" customFormat="1" ht="21" hidden="1" customHeight="1">
      <c r="A476" s="252"/>
      <c r="B476" s="252"/>
      <c r="C476" s="252"/>
      <c r="D476" s="252"/>
      <c r="E476" s="252"/>
      <c r="F476" s="252"/>
      <c r="G476" s="252"/>
      <c r="I476" s="265">
        <f>IF((O$478+P$478)&gt;0,1,0)</f>
        <v>0</v>
      </c>
      <c r="J476" s="255">
        <f t="shared" si="93"/>
        <v>7</v>
      </c>
      <c r="K476" s="2439" t="s">
        <v>942</v>
      </c>
      <c r="L476" s="2441" t="s">
        <v>943</v>
      </c>
      <c r="M476" s="2443" t="s">
        <v>944</v>
      </c>
      <c r="N476" s="2443" t="s">
        <v>945</v>
      </c>
      <c r="O476" s="2445" t="s">
        <v>946</v>
      </c>
      <c r="P476" s="2445"/>
      <c r="Q476" s="2445" t="s">
        <v>947</v>
      </c>
      <c r="R476" s="2445"/>
      <c r="S476" s="2446" t="s">
        <v>948</v>
      </c>
      <c r="T476" s="2448" t="s">
        <v>1162</v>
      </c>
      <c r="U476" s="255">
        <f t="shared" si="92"/>
        <v>7</v>
      </c>
      <c r="V476" s="169"/>
      <c r="W476" s="169"/>
      <c r="X476" s="169"/>
      <c r="Y476" s="169"/>
      <c r="Z476" s="169"/>
      <c r="AA476" s="378"/>
      <c r="AB476" s="169"/>
      <c r="AC476" s="169"/>
      <c r="AD476" s="169"/>
      <c r="AE476" s="371"/>
      <c r="AF476" s="371"/>
      <c r="AG476" s="371"/>
      <c r="AH476" s="169"/>
      <c r="AI476" s="169"/>
      <c r="AJ476" s="169"/>
      <c r="AK476" s="169"/>
      <c r="AL476" s="169"/>
      <c r="AM476" s="169"/>
      <c r="AN476" s="176"/>
      <c r="AO476" s="176"/>
      <c r="AP476" s="176"/>
    </row>
    <row r="477" spans="1:45" s="253" customFormat="1" ht="21" hidden="1" customHeight="1">
      <c r="A477" s="252"/>
      <c r="B477" s="252"/>
      <c r="C477" s="252"/>
      <c r="D477" s="252"/>
      <c r="E477" s="252"/>
      <c r="F477" s="252"/>
      <c r="G477" s="252"/>
      <c r="I477" s="265">
        <f t="shared" ref="I477:I500" si="99">IF((O$478+P$478)&gt;0,1,0)</f>
        <v>0</v>
      </c>
      <c r="J477" s="255">
        <f t="shared" si="93"/>
        <v>7</v>
      </c>
      <c r="K477" s="2440"/>
      <c r="L477" s="2442"/>
      <c r="M477" s="2444"/>
      <c r="N477" s="2444"/>
      <c r="O477" s="1146" t="s">
        <v>786</v>
      </c>
      <c r="P477" s="335" t="s">
        <v>787</v>
      </c>
      <c r="Q477" s="335" t="s">
        <v>786</v>
      </c>
      <c r="R477" s="336" t="s">
        <v>787</v>
      </c>
      <c r="S477" s="2447"/>
      <c r="T477" s="2449"/>
      <c r="U477" s="255">
        <f t="shared" si="92"/>
        <v>7</v>
      </c>
      <c r="V477" s="169"/>
      <c r="W477" s="169"/>
      <c r="X477" s="169"/>
      <c r="Y477" s="169"/>
      <c r="Z477" s="169"/>
      <c r="AA477" s="378"/>
      <c r="AB477" s="169"/>
      <c r="AC477" s="169"/>
      <c r="AD477" s="169"/>
      <c r="AE477" s="371"/>
      <c r="AF477" s="371"/>
      <c r="AG477" s="371"/>
      <c r="AH477" s="169"/>
      <c r="AI477" s="169"/>
      <c r="AJ477" s="169"/>
      <c r="AK477" s="169"/>
      <c r="AL477" s="169"/>
      <c r="AM477" s="169"/>
      <c r="AN477" s="176"/>
      <c r="AO477" s="176"/>
      <c r="AP477" s="176"/>
    </row>
    <row r="478" spans="1:45" s="253" customFormat="1" ht="21" hidden="1" customHeight="1">
      <c r="A478" s="252"/>
      <c r="B478" s="252"/>
      <c r="C478" s="252"/>
      <c r="D478" s="252"/>
      <c r="E478" s="252"/>
      <c r="F478" s="252"/>
      <c r="G478" s="252"/>
      <c r="I478" s="265">
        <f t="shared" si="99"/>
        <v>0</v>
      </c>
      <c r="J478" s="255">
        <f t="shared" si="93"/>
        <v>7</v>
      </c>
      <c r="K478" s="1144">
        <f>+K25+1</f>
        <v>15</v>
      </c>
      <c r="L478" s="356"/>
      <c r="M478" s="356"/>
      <c r="N478" s="357">
        <f t="shared" si="98"/>
        <v>0</v>
      </c>
      <c r="O478" s="358"/>
      <c r="P478" s="358"/>
      <c r="Q478" s="359">
        <f t="shared" ref="Q478:R525" si="100">ROUND(O478*50,0)</f>
        <v>0</v>
      </c>
      <c r="R478" s="359">
        <f t="shared" si="100"/>
        <v>0</v>
      </c>
      <c r="S478" s="360"/>
      <c r="T478" s="361"/>
      <c r="U478" s="255">
        <f t="shared" si="92"/>
        <v>7</v>
      </c>
      <c r="V478" s="169"/>
      <c r="W478" s="169"/>
      <c r="X478" s="169"/>
      <c r="Y478" s="169"/>
      <c r="Z478" s="169"/>
      <c r="AA478" s="378"/>
      <c r="AB478" s="169"/>
      <c r="AC478" s="169"/>
      <c r="AD478" s="169"/>
      <c r="AE478" s="371"/>
      <c r="AF478" s="371"/>
      <c r="AG478" s="371"/>
      <c r="AH478" s="169"/>
      <c r="AI478" s="169"/>
      <c r="AJ478" s="169"/>
      <c r="AK478" s="169"/>
      <c r="AL478" s="169"/>
      <c r="AM478" s="169"/>
      <c r="AN478" s="176"/>
      <c r="AO478" s="176"/>
      <c r="AP478" s="176"/>
    </row>
    <row r="479" spans="1:45" s="253" customFormat="1" ht="21" hidden="1" customHeight="1">
      <c r="A479" s="252"/>
      <c r="B479" s="252"/>
      <c r="C479" s="252"/>
      <c r="D479" s="252"/>
      <c r="E479" s="252"/>
      <c r="F479" s="252"/>
      <c r="G479" s="252"/>
      <c r="I479" s="265">
        <f t="shared" si="99"/>
        <v>0</v>
      </c>
      <c r="J479" s="255">
        <f t="shared" si="93"/>
        <v>7</v>
      </c>
      <c r="K479" s="1144">
        <f t="shared" ref="K479:K500" si="101">+K478+1</f>
        <v>16</v>
      </c>
      <c r="L479" s="356"/>
      <c r="M479" s="356"/>
      <c r="N479" s="357">
        <f t="shared" si="98"/>
        <v>0</v>
      </c>
      <c r="O479" s="358"/>
      <c r="P479" s="358"/>
      <c r="Q479" s="359">
        <f t="shared" si="100"/>
        <v>0</v>
      </c>
      <c r="R479" s="359">
        <f t="shared" si="100"/>
        <v>0</v>
      </c>
      <c r="S479" s="360"/>
      <c r="T479" s="361"/>
      <c r="U479" s="255">
        <f t="shared" si="92"/>
        <v>7</v>
      </c>
      <c r="V479" s="169"/>
      <c r="W479" s="169"/>
      <c r="X479" s="169"/>
      <c r="Y479" s="169"/>
      <c r="Z479" s="169"/>
      <c r="AA479" s="378"/>
      <c r="AB479" s="169"/>
      <c r="AC479" s="169"/>
      <c r="AD479" s="169"/>
      <c r="AE479" s="371"/>
      <c r="AF479" s="371"/>
      <c r="AG479" s="371"/>
      <c r="AH479" s="169"/>
      <c r="AI479" s="169"/>
      <c r="AJ479" s="169"/>
      <c r="AK479" s="169"/>
      <c r="AL479" s="169"/>
      <c r="AM479" s="169"/>
      <c r="AN479" s="176"/>
      <c r="AO479" s="176"/>
      <c r="AP479" s="176"/>
    </row>
    <row r="480" spans="1:45" s="253" customFormat="1" ht="21" hidden="1" customHeight="1">
      <c r="A480" s="252"/>
      <c r="B480" s="252"/>
      <c r="C480" s="252"/>
      <c r="D480" s="252"/>
      <c r="E480" s="252"/>
      <c r="F480" s="252"/>
      <c r="G480" s="252"/>
      <c r="I480" s="265">
        <f t="shared" si="99"/>
        <v>0</v>
      </c>
      <c r="J480" s="255">
        <f t="shared" si="93"/>
        <v>7</v>
      </c>
      <c r="K480" s="1144">
        <f t="shared" si="101"/>
        <v>17</v>
      </c>
      <c r="L480" s="356"/>
      <c r="M480" s="356"/>
      <c r="N480" s="357">
        <f t="shared" si="98"/>
        <v>0</v>
      </c>
      <c r="O480" s="358"/>
      <c r="P480" s="358"/>
      <c r="Q480" s="359">
        <f t="shared" si="100"/>
        <v>0</v>
      </c>
      <c r="R480" s="359">
        <f t="shared" si="100"/>
        <v>0</v>
      </c>
      <c r="S480" s="360"/>
      <c r="T480" s="361"/>
      <c r="U480" s="255">
        <f t="shared" si="92"/>
        <v>7</v>
      </c>
      <c r="V480" s="169"/>
      <c r="W480" s="169"/>
      <c r="X480" s="169"/>
      <c r="Y480" s="169"/>
      <c r="Z480" s="169"/>
      <c r="AA480" s="378"/>
      <c r="AB480" s="169"/>
      <c r="AC480" s="169"/>
      <c r="AD480" s="169"/>
      <c r="AE480" s="371"/>
      <c r="AF480" s="371"/>
      <c r="AG480" s="371"/>
      <c r="AH480" s="169"/>
      <c r="AI480" s="169"/>
      <c r="AJ480" s="169"/>
      <c r="AK480" s="169"/>
      <c r="AL480" s="169"/>
      <c r="AM480" s="169"/>
      <c r="AN480" s="176"/>
      <c r="AO480" s="176"/>
      <c r="AP480" s="176"/>
    </row>
    <row r="481" spans="1:42" s="253" customFormat="1" ht="21" hidden="1" customHeight="1">
      <c r="A481" s="252"/>
      <c r="B481" s="252"/>
      <c r="C481" s="252"/>
      <c r="D481" s="252"/>
      <c r="E481" s="252"/>
      <c r="F481" s="252"/>
      <c r="G481" s="252"/>
      <c r="I481" s="265">
        <f t="shared" si="99"/>
        <v>0</v>
      </c>
      <c r="J481" s="255">
        <f t="shared" si="93"/>
        <v>7</v>
      </c>
      <c r="K481" s="1144">
        <f t="shared" si="101"/>
        <v>18</v>
      </c>
      <c r="L481" s="356"/>
      <c r="M481" s="356"/>
      <c r="N481" s="357">
        <f t="shared" si="98"/>
        <v>0</v>
      </c>
      <c r="O481" s="358"/>
      <c r="P481" s="358"/>
      <c r="Q481" s="359">
        <f t="shared" si="100"/>
        <v>0</v>
      </c>
      <c r="R481" s="359">
        <f t="shared" si="100"/>
        <v>0</v>
      </c>
      <c r="S481" s="360"/>
      <c r="T481" s="361"/>
      <c r="U481" s="255">
        <f t="shared" si="92"/>
        <v>7</v>
      </c>
      <c r="V481" s="169"/>
      <c r="W481" s="169"/>
      <c r="X481" s="169"/>
      <c r="Y481" s="169"/>
      <c r="Z481" s="169"/>
      <c r="AA481" s="378"/>
      <c r="AB481" s="169"/>
      <c r="AC481" s="169"/>
      <c r="AD481" s="169"/>
      <c r="AE481" s="371"/>
      <c r="AF481" s="371"/>
      <c r="AG481" s="371"/>
      <c r="AH481" s="169"/>
      <c r="AI481" s="169"/>
      <c r="AJ481" s="169"/>
      <c r="AK481" s="169"/>
      <c r="AL481" s="169"/>
      <c r="AM481" s="169"/>
      <c r="AN481" s="176"/>
      <c r="AO481" s="176"/>
      <c r="AP481" s="176"/>
    </row>
    <row r="482" spans="1:42" s="253" customFormat="1" ht="21" hidden="1" customHeight="1">
      <c r="A482" s="252"/>
      <c r="B482" s="252"/>
      <c r="C482" s="252"/>
      <c r="D482" s="252"/>
      <c r="E482" s="252"/>
      <c r="F482" s="252"/>
      <c r="G482" s="252"/>
      <c r="I482" s="265">
        <f t="shared" si="99"/>
        <v>0</v>
      </c>
      <c r="J482" s="255">
        <f t="shared" si="93"/>
        <v>7</v>
      </c>
      <c r="K482" s="1144">
        <f t="shared" si="101"/>
        <v>19</v>
      </c>
      <c r="L482" s="356"/>
      <c r="M482" s="356"/>
      <c r="N482" s="357">
        <f t="shared" si="98"/>
        <v>0</v>
      </c>
      <c r="O482" s="358"/>
      <c r="P482" s="358"/>
      <c r="Q482" s="359">
        <f t="shared" si="100"/>
        <v>0</v>
      </c>
      <c r="R482" s="359">
        <f t="shared" si="100"/>
        <v>0</v>
      </c>
      <c r="S482" s="360"/>
      <c r="T482" s="361"/>
      <c r="U482" s="255">
        <f t="shared" si="92"/>
        <v>7</v>
      </c>
      <c r="V482" s="169"/>
      <c r="W482" s="169"/>
      <c r="X482" s="169"/>
      <c r="Y482" s="169"/>
      <c r="Z482" s="169"/>
      <c r="AA482" s="378"/>
      <c r="AB482" s="169"/>
      <c r="AC482" s="169"/>
      <c r="AD482" s="169"/>
      <c r="AE482" s="371"/>
      <c r="AF482" s="371"/>
      <c r="AG482" s="371"/>
      <c r="AH482" s="169"/>
      <c r="AI482" s="169"/>
      <c r="AJ482" s="169"/>
      <c r="AK482" s="169"/>
      <c r="AL482" s="169"/>
      <c r="AM482" s="169"/>
      <c r="AN482" s="176"/>
      <c r="AO482" s="176"/>
      <c r="AP482" s="176"/>
    </row>
    <row r="483" spans="1:42" s="253" customFormat="1" ht="21" hidden="1" customHeight="1">
      <c r="A483" s="252"/>
      <c r="B483" s="252"/>
      <c r="C483" s="252"/>
      <c r="D483" s="252"/>
      <c r="E483" s="252"/>
      <c r="F483" s="252"/>
      <c r="G483" s="252"/>
      <c r="I483" s="265">
        <f t="shared" si="99"/>
        <v>0</v>
      </c>
      <c r="J483" s="255">
        <f t="shared" si="93"/>
        <v>7</v>
      </c>
      <c r="K483" s="1144">
        <f t="shared" si="101"/>
        <v>20</v>
      </c>
      <c r="L483" s="356"/>
      <c r="M483" s="356"/>
      <c r="N483" s="357">
        <f t="shared" si="98"/>
        <v>0</v>
      </c>
      <c r="O483" s="358"/>
      <c r="P483" s="358"/>
      <c r="Q483" s="359">
        <f t="shared" si="100"/>
        <v>0</v>
      </c>
      <c r="R483" s="359">
        <f t="shared" si="100"/>
        <v>0</v>
      </c>
      <c r="S483" s="360"/>
      <c r="T483" s="361"/>
      <c r="U483" s="255">
        <f t="shared" si="92"/>
        <v>7</v>
      </c>
      <c r="V483" s="169"/>
      <c r="W483" s="169"/>
      <c r="X483" s="169"/>
      <c r="Y483" s="169"/>
      <c r="Z483" s="169"/>
      <c r="AA483" s="378"/>
      <c r="AB483" s="169"/>
      <c r="AC483" s="169"/>
      <c r="AD483" s="169"/>
      <c r="AE483" s="371"/>
      <c r="AF483" s="371"/>
      <c r="AG483" s="371"/>
      <c r="AH483" s="169"/>
      <c r="AI483" s="169"/>
      <c r="AJ483" s="169"/>
      <c r="AK483" s="169"/>
      <c r="AL483" s="169"/>
      <c r="AM483" s="169"/>
      <c r="AN483" s="176"/>
      <c r="AO483" s="176"/>
      <c r="AP483" s="176"/>
    </row>
    <row r="484" spans="1:42" s="253" customFormat="1" ht="21" hidden="1" customHeight="1">
      <c r="A484" s="252"/>
      <c r="B484" s="252"/>
      <c r="C484" s="252"/>
      <c r="D484" s="252"/>
      <c r="E484" s="252"/>
      <c r="F484" s="252"/>
      <c r="G484" s="252"/>
      <c r="I484" s="265">
        <f t="shared" si="99"/>
        <v>0</v>
      </c>
      <c r="J484" s="255">
        <f t="shared" si="93"/>
        <v>7</v>
      </c>
      <c r="K484" s="1144">
        <f t="shared" si="101"/>
        <v>21</v>
      </c>
      <c r="L484" s="356"/>
      <c r="M484" s="356"/>
      <c r="N484" s="357">
        <f t="shared" si="98"/>
        <v>0</v>
      </c>
      <c r="O484" s="358"/>
      <c r="P484" s="358"/>
      <c r="Q484" s="359">
        <f t="shared" si="100"/>
        <v>0</v>
      </c>
      <c r="R484" s="359">
        <f t="shared" si="100"/>
        <v>0</v>
      </c>
      <c r="S484" s="360"/>
      <c r="T484" s="361"/>
      <c r="U484" s="255">
        <f t="shared" si="92"/>
        <v>7</v>
      </c>
      <c r="V484" s="169"/>
      <c r="W484" s="169"/>
      <c r="X484" s="169"/>
      <c r="Y484" s="169"/>
      <c r="Z484" s="169"/>
      <c r="AA484" s="378"/>
      <c r="AB484" s="169"/>
      <c r="AC484" s="169"/>
      <c r="AD484" s="169"/>
      <c r="AE484" s="371"/>
      <c r="AF484" s="371"/>
      <c r="AG484" s="371"/>
      <c r="AH484" s="169"/>
      <c r="AI484" s="169"/>
      <c r="AJ484" s="169"/>
      <c r="AK484" s="169"/>
      <c r="AL484" s="169"/>
      <c r="AM484" s="169"/>
      <c r="AN484" s="176"/>
      <c r="AO484" s="176"/>
      <c r="AP484" s="176"/>
    </row>
    <row r="485" spans="1:42" s="253" customFormat="1" ht="21" hidden="1" customHeight="1">
      <c r="A485" s="252"/>
      <c r="B485" s="252"/>
      <c r="C485" s="252"/>
      <c r="D485" s="252"/>
      <c r="E485" s="252"/>
      <c r="F485" s="252"/>
      <c r="G485" s="252"/>
      <c r="I485" s="265">
        <f t="shared" si="99"/>
        <v>0</v>
      </c>
      <c r="J485" s="255">
        <f t="shared" si="93"/>
        <v>7</v>
      </c>
      <c r="K485" s="1144">
        <f t="shared" si="101"/>
        <v>22</v>
      </c>
      <c r="L485" s="356"/>
      <c r="M485" s="356"/>
      <c r="N485" s="357">
        <f t="shared" si="98"/>
        <v>0</v>
      </c>
      <c r="O485" s="358"/>
      <c r="P485" s="358"/>
      <c r="Q485" s="359">
        <f t="shared" si="100"/>
        <v>0</v>
      </c>
      <c r="R485" s="359">
        <f t="shared" si="100"/>
        <v>0</v>
      </c>
      <c r="S485" s="360"/>
      <c r="T485" s="361"/>
      <c r="U485" s="255">
        <f t="shared" si="92"/>
        <v>7</v>
      </c>
      <c r="V485" s="169"/>
      <c r="W485" s="169"/>
      <c r="X485" s="169"/>
      <c r="Y485" s="169"/>
      <c r="Z485" s="169"/>
      <c r="AA485" s="378"/>
      <c r="AB485" s="169"/>
      <c r="AC485" s="169"/>
      <c r="AD485" s="169"/>
      <c r="AE485" s="371"/>
      <c r="AF485" s="371"/>
      <c r="AG485" s="371"/>
      <c r="AH485" s="169"/>
      <c r="AI485" s="169"/>
      <c r="AJ485" s="169"/>
      <c r="AK485" s="169"/>
      <c r="AL485" s="169"/>
      <c r="AM485" s="169"/>
      <c r="AN485" s="176"/>
      <c r="AO485" s="176"/>
      <c r="AP485" s="176"/>
    </row>
    <row r="486" spans="1:42" s="253" customFormat="1" ht="21" hidden="1" customHeight="1">
      <c r="A486" s="252"/>
      <c r="B486" s="252"/>
      <c r="C486" s="252"/>
      <c r="D486" s="252"/>
      <c r="E486" s="252"/>
      <c r="F486" s="252"/>
      <c r="G486" s="252"/>
      <c r="I486" s="265">
        <f t="shared" si="99"/>
        <v>0</v>
      </c>
      <c r="J486" s="255">
        <f t="shared" si="93"/>
        <v>7</v>
      </c>
      <c r="K486" s="1144">
        <f t="shared" si="101"/>
        <v>23</v>
      </c>
      <c r="L486" s="356"/>
      <c r="M486" s="356"/>
      <c r="N486" s="357">
        <f t="shared" si="98"/>
        <v>0</v>
      </c>
      <c r="O486" s="358"/>
      <c r="P486" s="358"/>
      <c r="Q486" s="359">
        <f t="shared" si="100"/>
        <v>0</v>
      </c>
      <c r="R486" s="359">
        <f t="shared" si="100"/>
        <v>0</v>
      </c>
      <c r="S486" s="360"/>
      <c r="T486" s="361"/>
      <c r="U486" s="255">
        <f t="shared" si="92"/>
        <v>7</v>
      </c>
      <c r="V486" s="169"/>
      <c r="W486" s="169"/>
      <c r="X486" s="169"/>
      <c r="Y486" s="169"/>
      <c r="Z486" s="169"/>
      <c r="AA486" s="378"/>
      <c r="AB486" s="169"/>
      <c r="AC486" s="169"/>
      <c r="AD486" s="169"/>
      <c r="AE486" s="371"/>
      <c r="AF486" s="371"/>
      <c r="AG486" s="371"/>
      <c r="AH486" s="169"/>
      <c r="AI486" s="169"/>
      <c r="AJ486" s="169"/>
      <c r="AK486" s="169"/>
      <c r="AL486" s="169"/>
      <c r="AM486" s="169"/>
      <c r="AN486" s="176"/>
      <c r="AO486" s="176"/>
      <c r="AP486" s="176"/>
    </row>
    <row r="487" spans="1:42" s="253" customFormat="1" ht="21" hidden="1" customHeight="1">
      <c r="A487" s="252"/>
      <c r="B487" s="252"/>
      <c r="C487" s="252"/>
      <c r="D487" s="252"/>
      <c r="E487" s="252"/>
      <c r="F487" s="252"/>
      <c r="G487" s="252"/>
      <c r="I487" s="265">
        <f t="shared" si="99"/>
        <v>0</v>
      </c>
      <c r="J487" s="255">
        <f t="shared" si="93"/>
        <v>7</v>
      </c>
      <c r="K487" s="1144">
        <f t="shared" si="101"/>
        <v>24</v>
      </c>
      <c r="L487" s="356"/>
      <c r="M487" s="356"/>
      <c r="N487" s="357">
        <f t="shared" si="98"/>
        <v>0</v>
      </c>
      <c r="O487" s="358"/>
      <c r="P487" s="358"/>
      <c r="Q487" s="359">
        <f t="shared" si="100"/>
        <v>0</v>
      </c>
      <c r="R487" s="359">
        <f t="shared" si="100"/>
        <v>0</v>
      </c>
      <c r="S487" s="360"/>
      <c r="T487" s="361"/>
      <c r="U487" s="255">
        <f t="shared" si="92"/>
        <v>7</v>
      </c>
      <c r="V487" s="169"/>
      <c r="W487" s="169"/>
      <c r="X487" s="169"/>
      <c r="Y487" s="169"/>
      <c r="Z487" s="169"/>
      <c r="AA487" s="378"/>
      <c r="AB487" s="169"/>
      <c r="AC487" s="169"/>
      <c r="AD487" s="169"/>
      <c r="AE487" s="371"/>
      <c r="AF487" s="371"/>
      <c r="AG487" s="371"/>
      <c r="AH487" s="169"/>
      <c r="AI487" s="169"/>
      <c r="AJ487" s="169"/>
      <c r="AK487" s="169"/>
      <c r="AL487" s="169"/>
      <c r="AM487" s="169"/>
      <c r="AN487" s="176"/>
      <c r="AO487" s="176"/>
      <c r="AP487" s="176"/>
    </row>
    <row r="488" spans="1:42" s="253" customFormat="1" ht="21" hidden="1" customHeight="1">
      <c r="A488" s="252"/>
      <c r="B488" s="252"/>
      <c r="C488" s="252"/>
      <c r="D488" s="252"/>
      <c r="E488" s="252"/>
      <c r="F488" s="252"/>
      <c r="G488" s="252"/>
      <c r="I488" s="265">
        <f t="shared" si="99"/>
        <v>0</v>
      </c>
      <c r="J488" s="255">
        <f t="shared" si="93"/>
        <v>7</v>
      </c>
      <c r="K488" s="1144">
        <f t="shared" si="101"/>
        <v>25</v>
      </c>
      <c r="L488" s="356"/>
      <c r="M488" s="356"/>
      <c r="N488" s="357">
        <f t="shared" si="98"/>
        <v>0</v>
      </c>
      <c r="O488" s="358"/>
      <c r="P488" s="358"/>
      <c r="Q488" s="359">
        <f t="shared" si="100"/>
        <v>0</v>
      </c>
      <c r="R488" s="359">
        <f t="shared" si="100"/>
        <v>0</v>
      </c>
      <c r="S488" s="360"/>
      <c r="T488" s="361"/>
      <c r="U488" s="255">
        <f t="shared" si="92"/>
        <v>7</v>
      </c>
      <c r="V488" s="169"/>
      <c r="W488" s="169"/>
      <c r="X488" s="169"/>
      <c r="Y488" s="169"/>
      <c r="Z488" s="169"/>
      <c r="AA488" s="378"/>
      <c r="AB488" s="169"/>
      <c r="AC488" s="169"/>
      <c r="AD488" s="169"/>
      <c r="AE488" s="371"/>
      <c r="AF488" s="371"/>
      <c r="AG488" s="371"/>
      <c r="AH488" s="169"/>
      <c r="AI488" s="169"/>
      <c r="AJ488" s="169"/>
      <c r="AK488" s="169"/>
      <c r="AL488" s="169"/>
      <c r="AM488" s="169"/>
      <c r="AN488" s="176"/>
      <c r="AO488" s="176"/>
      <c r="AP488" s="176"/>
    </row>
    <row r="489" spans="1:42" s="253" customFormat="1" ht="21" hidden="1" customHeight="1">
      <c r="A489" s="252"/>
      <c r="B489" s="252"/>
      <c r="C489" s="252"/>
      <c r="D489" s="252"/>
      <c r="E489" s="252"/>
      <c r="F489" s="252"/>
      <c r="G489" s="252"/>
      <c r="I489" s="265">
        <f t="shared" si="99"/>
        <v>0</v>
      </c>
      <c r="J489" s="255">
        <f t="shared" si="93"/>
        <v>7</v>
      </c>
      <c r="K489" s="1144">
        <f t="shared" si="101"/>
        <v>26</v>
      </c>
      <c r="L489" s="356"/>
      <c r="M489" s="356"/>
      <c r="N489" s="357">
        <f t="shared" si="98"/>
        <v>0</v>
      </c>
      <c r="O489" s="358"/>
      <c r="P489" s="358"/>
      <c r="Q489" s="359">
        <f t="shared" si="100"/>
        <v>0</v>
      </c>
      <c r="R489" s="359">
        <f t="shared" si="100"/>
        <v>0</v>
      </c>
      <c r="S489" s="360"/>
      <c r="T489" s="361"/>
      <c r="U489" s="255">
        <f t="shared" si="92"/>
        <v>7</v>
      </c>
      <c r="V489" s="169"/>
      <c r="W489" s="169"/>
      <c r="X489" s="169"/>
      <c r="Y489" s="169"/>
      <c r="Z489" s="169"/>
      <c r="AA489" s="378"/>
      <c r="AB489" s="169"/>
      <c r="AC489" s="169"/>
      <c r="AD489" s="169"/>
      <c r="AE489" s="371"/>
      <c r="AF489" s="371"/>
      <c r="AG489" s="371"/>
      <c r="AH489" s="169"/>
      <c r="AI489" s="169"/>
      <c r="AJ489" s="169"/>
      <c r="AK489" s="169"/>
      <c r="AL489" s="169"/>
      <c r="AM489" s="169"/>
      <c r="AN489" s="176"/>
      <c r="AO489" s="176"/>
      <c r="AP489" s="176"/>
    </row>
    <row r="490" spans="1:42" s="253" customFormat="1" ht="21" hidden="1" customHeight="1">
      <c r="A490" s="252"/>
      <c r="B490" s="252"/>
      <c r="C490" s="252"/>
      <c r="D490" s="252"/>
      <c r="E490" s="252"/>
      <c r="F490" s="252"/>
      <c r="G490" s="252"/>
      <c r="I490" s="265">
        <f t="shared" si="99"/>
        <v>0</v>
      </c>
      <c r="J490" s="255">
        <f t="shared" si="93"/>
        <v>7</v>
      </c>
      <c r="K490" s="1144">
        <f t="shared" si="101"/>
        <v>27</v>
      </c>
      <c r="L490" s="356"/>
      <c r="M490" s="356"/>
      <c r="N490" s="357">
        <f t="shared" si="98"/>
        <v>0</v>
      </c>
      <c r="O490" s="358"/>
      <c r="P490" s="358"/>
      <c r="Q490" s="359">
        <f t="shared" si="100"/>
        <v>0</v>
      </c>
      <c r="R490" s="359">
        <f t="shared" si="100"/>
        <v>0</v>
      </c>
      <c r="S490" s="360"/>
      <c r="T490" s="361"/>
      <c r="U490" s="255">
        <f t="shared" si="92"/>
        <v>7</v>
      </c>
      <c r="V490" s="169"/>
      <c r="W490" s="169"/>
      <c r="X490" s="169"/>
      <c r="Y490" s="169"/>
      <c r="Z490" s="169"/>
      <c r="AA490" s="378"/>
      <c r="AB490" s="169"/>
      <c r="AC490" s="169"/>
      <c r="AD490" s="169"/>
      <c r="AE490" s="371"/>
      <c r="AF490" s="371"/>
      <c r="AG490" s="371"/>
      <c r="AH490" s="169"/>
      <c r="AI490" s="169"/>
      <c r="AJ490" s="169"/>
      <c r="AK490" s="169"/>
      <c r="AL490" s="169"/>
      <c r="AM490" s="169"/>
      <c r="AN490" s="176"/>
      <c r="AO490" s="176"/>
      <c r="AP490" s="176"/>
    </row>
    <row r="491" spans="1:42" s="253" customFormat="1" ht="21" hidden="1" customHeight="1">
      <c r="A491" s="252"/>
      <c r="B491" s="252"/>
      <c r="C491" s="252"/>
      <c r="D491" s="252"/>
      <c r="E491" s="252"/>
      <c r="F491" s="252"/>
      <c r="G491" s="252"/>
      <c r="I491" s="265">
        <f t="shared" si="99"/>
        <v>0</v>
      </c>
      <c r="J491" s="255">
        <f t="shared" si="93"/>
        <v>7</v>
      </c>
      <c r="K491" s="1144">
        <f t="shared" si="101"/>
        <v>28</v>
      </c>
      <c r="L491" s="356"/>
      <c r="M491" s="356"/>
      <c r="N491" s="357">
        <f t="shared" si="98"/>
        <v>0</v>
      </c>
      <c r="O491" s="358"/>
      <c r="P491" s="358"/>
      <c r="Q491" s="359">
        <f t="shared" si="100"/>
        <v>0</v>
      </c>
      <c r="R491" s="359">
        <f t="shared" si="100"/>
        <v>0</v>
      </c>
      <c r="S491" s="360"/>
      <c r="T491" s="361"/>
      <c r="U491" s="255">
        <f t="shared" si="92"/>
        <v>7</v>
      </c>
      <c r="V491" s="169"/>
      <c r="W491" s="169"/>
      <c r="X491" s="169"/>
      <c r="Y491" s="169"/>
      <c r="Z491" s="169"/>
      <c r="AA491" s="378"/>
      <c r="AB491" s="169"/>
      <c r="AC491" s="169"/>
      <c r="AD491" s="169"/>
      <c r="AE491" s="371"/>
      <c r="AF491" s="371"/>
      <c r="AG491" s="371"/>
      <c r="AH491" s="169"/>
      <c r="AI491" s="169"/>
      <c r="AJ491" s="169"/>
      <c r="AK491" s="169"/>
      <c r="AL491" s="169"/>
      <c r="AM491" s="169"/>
      <c r="AN491" s="176"/>
      <c r="AO491" s="176"/>
      <c r="AP491" s="176"/>
    </row>
    <row r="492" spans="1:42" s="253" customFormat="1" ht="21" hidden="1" customHeight="1">
      <c r="A492" s="252"/>
      <c r="B492" s="252"/>
      <c r="C492" s="252"/>
      <c r="D492" s="252"/>
      <c r="E492" s="252"/>
      <c r="F492" s="252"/>
      <c r="G492" s="252"/>
      <c r="I492" s="265">
        <f t="shared" si="99"/>
        <v>0</v>
      </c>
      <c r="J492" s="255">
        <f t="shared" si="93"/>
        <v>7</v>
      </c>
      <c r="K492" s="1144">
        <f t="shared" si="101"/>
        <v>29</v>
      </c>
      <c r="L492" s="356"/>
      <c r="M492" s="356"/>
      <c r="N492" s="357">
        <f t="shared" si="98"/>
        <v>0</v>
      </c>
      <c r="O492" s="358"/>
      <c r="P492" s="358"/>
      <c r="Q492" s="359">
        <f t="shared" si="100"/>
        <v>0</v>
      </c>
      <c r="R492" s="359">
        <f t="shared" si="100"/>
        <v>0</v>
      </c>
      <c r="S492" s="360"/>
      <c r="T492" s="361"/>
      <c r="U492" s="255">
        <f t="shared" si="92"/>
        <v>7</v>
      </c>
      <c r="V492" s="169"/>
      <c r="W492" s="169"/>
      <c r="X492" s="169"/>
      <c r="Y492" s="169"/>
      <c r="Z492" s="169"/>
      <c r="AA492" s="378"/>
      <c r="AB492" s="169"/>
      <c r="AC492" s="169"/>
      <c r="AD492" s="169"/>
      <c r="AE492" s="371"/>
      <c r="AF492" s="371"/>
      <c r="AG492" s="371"/>
      <c r="AH492" s="169"/>
      <c r="AI492" s="169"/>
      <c r="AJ492" s="169"/>
      <c r="AK492" s="169"/>
      <c r="AL492" s="169"/>
      <c r="AM492" s="169"/>
      <c r="AN492" s="176"/>
      <c r="AO492" s="176"/>
      <c r="AP492" s="176"/>
    </row>
    <row r="493" spans="1:42" s="253" customFormat="1" ht="21" hidden="1" customHeight="1">
      <c r="A493" s="252"/>
      <c r="B493" s="252"/>
      <c r="C493" s="252"/>
      <c r="D493" s="252"/>
      <c r="E493" s="252"/>
      <c r="F493" s="252"/>
      <c r="G493" s="252"/>
      <c r="I493" s="265">
        <f t="shared" si="99"/>
        <v>0</v>
      </c>
      <c r="J493" s="255">
        <f t="shared" si="93"/>
        <v>7</v>
      </c>
      <c r="K493" s="1144">
        <f t="shared" si="101"/>
        <v>30</v>
      </c>
      <c r="L493" s="356"/>
      <c r="M493" s="356"/>
      <c r="N493" s="357">
        <f t="shared" si="98"/>
        <v>0</v>
      </c>
      <c r="O493" s="358"/>
      <c r="P493" s="358"/>
      <c r="Q493" s="359">
        <f t="shared" si="100"/>
        <v>0</v>
      </c>
      <c r="R493" s="359">
        <f t="shared" si="100"/>
        <v>0</v>
      </c>
      <c r="S493" s="360"/>
      <c r="T493" s="361"/>
      <c r="U493" s="255">
        <f t="shared" si="92"/>
        <v>7</v>
      </c>
      <c r="V493" s="169"/>
      <c r="W493" s="169"/>
      <c r="X493" s="169"/>
      <c r="Y493" s="169"/>
      <c r="Z493" s="169"/>
      <c r="AA493" s="378"/>
      <c r="AB493" s="169"/>
      <c r="AC493" s="169"/>
      <c r="AD493" s="169"/>
      <c r="AE493" s="371"/>
      <c r="AF493" s="371"/>
      <c r="AG493" s="371"/>
      <c r="AH493" s="169"/>
      <c r="AI493" s="169"/>
      <c r="AJ493" s="169"/>
      <c r="AK493" s="169"/>
      <c r="AL493" s="169"/>
      <c r="AM493" s="169"/>
      <c r="AN493" s="176"/>
      <c r="AO493" s="176"/>
      <c r="AP493" s="176"/>
    </row>
    <row r="494" spans="1:42" s="253" customFormat="1" ht="21" hidden="1" customHeight="1">
      <c r="A494" s="252"/>
      <c r="B494" s="252"/>
      <c r="C494" s="252"/>
      <c r="D494" s="252"/>
      <c r="E494" s="252"/>
      <c r="F494" s="252"/>
      <c r="G494" s="252"/>
      <c r="I494" s="265">
        <f t="shared" si="99"/>
        <v>0</v>
      </c>
      <c r="J494" s="255">
        <f t="shared" si="93"/>
        <v>7</v>
      </c>
      <c r="K494" s="1144">
        <f t="shared" si="101"/>
        <v>31</v>
      </c>
      <c r="L494" s="356"/>
      <c r="M494" s="356"/>
      <c r="N494" s="357">
        <f t="shared" si="98"/>
        <v>0</v>
      </c>
      <c r="O494" s="358"/>
      <c r="P494" s="358"/>
      <c r="Q494" s="359">
        <f t="shared" si="100"/>
        <v>0</v>
      </c>
      <c r="R494" s="359">
        <f t="shared" si="100"/>
        <v>0</v>
      </c>
      <c r="S494" s="360"/>
      <c r="T494" s="361"/>
      <c r="U494" s="255">
        <f t="shared" si="92"/>
        <v>7</v>
      </c>
      <c r="V494" s="169"/>
      <c r="W494" s="169"/>
      <c r="X494" s="169"/>
      <c r="Y494" s="169"/>
      <c r="Z494" s="169"/>
      <c r="AA494" s="378"/>
      <c r="AB494" s="169"/>
      <c r="AC494" s="169"/>
      <c r="AD494" s="169"/>
      <c r="AE494" s="371"/>
      <c r="AF494" s="371"/>
      <c r="AG494" s="371"/>
      <c r="AH494" s="169"/>
      <c r="AI494" s="169"/>
      <c r="AJ494" s="169"/>
      <c r="AK494" s="169"/>
      <c r="AL494" s="169"/>
      <c r="AM494" s="169"/>
      <c r="AN494" s="176"/>
      <c r="AO494" s="176"/>
      <c r="AP494" s="176"/>
    </row>
    <row r="495" spans="1:42" s="253" customFormat="1" ht="21" hidden="1" customHeight="1">
      <c r="A495" s="252"/>
      <c r="B495" s="252"/>
      <c r="C495" s="252"/>
      <c r="D495" s="252"/>
      <c r="E495" s="252"/>
      <c r="F495" s="252"/>
      <c r="G495" s="252"/>
      <c r="I495" s="265">
        <f t="shared" si="99"/>
        <v>0</v>
      </c>
      <c r="J495" s="255">
        <f t="shared" si="93"/>
        <v>7</v>
      </c>
      <c r="K495" s="1144">
        <f t="shared" si="101"/>
        <v>32</v>
      </c>
      <c r="L495" s="356"/>
      <c r="M495" s="356"/>
      <c r="N495" s="357">
        <f t="shared" si="98"/>
        <v>0</v>
      </c>
      <c r="O495" s="358"/>
      <c r="P495" s="358"/>
      <c r="Q495" s="359">
        <f t="shared" si="100"/>
        <v>0</v>
      </c>
      <c r="R495" s="359">
        <f t="shared" si="100"/>
        <v>0</v>
      </c>
      <c r="S495" s="360"/>
      <c r="T495" s="361"/>
      <c r="U495" s="255">
        <f t="shared" si="92"/>
        <v>7</v>
      </c>
      <c r="V495" s="169"/>
      <c r="W495" s="169"/>
      <c r="X495" s="169"/>
      <c r="Y495" s="169"/>
      <c r="Z495" s="169"/>
      <c r="AA495" s="378"/>
      <c r="AB495" s="169"/>
      <c r="AC495" s="169"/>
      <c r="AD495" s="169"/>
      <c r="AE495" s="371"/>
      <c r="AF495" s="371"/>
      <c r="AG495" s="371"/>
      <c r="AH495" s="169"/>
      <c r="AI495" s="169"/>
      <c r="AJ495" s="169"/>
      <c r="AK495" s="169"/>
      <c r="AL495" s="169"/>
      <c r="AM495" s="169"/>
      <c r="AN495" s="176"/>
      <c r="AO495" s="176"/>
      <c r="AP495" s="176"/>
    </row>
    <row r="496" spans="1:42" s="253" customFormat="1" ht="21" hidden="1" customHeight="1">
      <c r="A496" s="252"/>
      <c r="B496" s="252"/>
      <c r="C496" s="252"/>
      <c r="D496" s="252"/>
      <c r="E496" s="252"/>
      <c r="F496" s="252"/>
      <c r="G496" s="252"/>
      <c r="I496" s="265">
        <f t="shared" si="99"/>
        <v>0</v>
      </c>
      <c r="J496" s="255">
        <f t="shared" si="93"/>
        <v>7</v>
      </c>
      <c r="K496" s="1144">
        <f t="shared" si="101"/>
        <v>33</v>
      </c>
      <c r="L496" s="356"/>
      <c r="M496" s="356"/>
      <c r="N496" s="357">
        <f t="shared" si="98"/>
        <v>0</v>
      </c>
      <c r="O496" s="358"/>
      <c r="P496" s="358"/>
      <c r="Q496" s="359">
        <f t="shared" si="100"/>
        <v>0</v>
      </c>
      <c r="R496" s="359">
        <f t="shared" si="100"/>
        <v>0</v>
      </c>
      <c r="S496" s="360"/>
      <c r="T496" s="361"/>
      <c r="U496" s="255">
        <f t="shared" si="92"/>
        <v>7</v>
      </c>
      <c r="V496" s="169"/>
      <c r="W496" s="169"/>
      <c r="X496" s="169"/>
      <c r="Y496" s="169"/>
      <c r="Z496" s="169"/>
      <c r="AA496" s="378"/>
      <c r="AB496" s="169"/>
      <c r="AC496" s="169"/>
      <c r="AD496" s="169"/>
      <c r="AE496" s="371"/>
      <c r="AF496" s="371"/>
      <c r="AG496" s="371"/>
      <c r="AH496" s="169"/>
      <c r="AI496" s="169"/>
      <c r="AJ496" s="169"/>
      <c r="AK496" s="169"/>
      <c r="AL496" s="169"/>
      <c r="AM496" s="169"/>
      <c r="AN496" s="176"/>
      <c r="AO496" s="176"/>
      <c r="AP496" s="176"/>
    </row>
    <row r="497" spans="1:42" s="253" customFormat="1" ht="21" hidden="1" customHeight="1">
      <c r="A497" s="252"/>
      <c r="B497" s="252"/>
      <c r="C497" s="252"/>
      <c r="D497" s="252"/>
      <c r="E497" s="252"/>
      <c r="F497" s="252"/>
      <c r="G497" s="252"/>
      <c r="I497" s="265">
        <f t="shared" si="99"/>
        <v>0</v>
      </c>
      <c r="J497" s="255">
        <f t="shared" si="93"/>
        <v>7</v>
      </c>
      <c r="K497" s="1144">
        <f t="shared" si="101"/>
        <v>34</v>
      </c>
      <c r="L497" s="356"/>
      <c r="M497" s="356"/>
      <c r="N497" s="357">
        <f t="shared" si="98"/>
        <v>0</v>
      </c>
      <c r="O497" s="358"/>
      <c r="P497" s="358"/>
      <c r="Q497" s="359">
        <f t="shared" si="100"/>
        <v>0</v>
      </c>
      <c r="R497" s="359">
        <f t="shared" si="100"/>
        <v>0</v>
      </c>
      <c r="S497" s="360"/>
      <c r="T497" s="361"/>
      <c r="U497" s="255">
        <f t="shared" si="92"/>
        <v>7</v>
      </c>
      <c r="V497" s="169"/>
      <c r="W497" s="169"/>
      <c r="X497" s="169"/>
      <c r="Y497" s="169"/>
      <c r="Z497" s="169"/>
      <c r="AA497" s="378"/>
      <c r="AB497" s="169"/>
      <c r="AC497" s="169"/>
      <c r="AD497" s="169"/>
      <c r="AE497" s="371"/>
      <c r="AF497" s="371"/>
      <c r="AG497" s="371"/>
      <c r="AH497" s="169"/>
      <c r="AI497" s="169"/>
      <c r="AJ497" s="169"/>
      <c r="AK497" s="169"/>
      <c r="AL497" s="169"/>
      <c r="AM497" s="169"/>
      <c r="AN497" s="176"/>
      <c r="AO497" s="176"/>
      <c r="AP497" s="176"/>
    </row>
    <row r="498" spans="1:42" s="253" customFormat="1" ht="21" hidden="1" customHeight="1">
      <c r="A498" s="252"/>
      <c r="B498" s="252"/>
      <c r="C498" s="252"/>
      <c r="D498" s="252"/>
      <c r="E498" s="252"/>
      <c r="F498" s="252"/>
      <c r="G498" s="252"/>
      <c r="I498" s="265">
        <f t="shared" si="99"/>
        <v>0</v>
      </c>
      <c r="J498" s="255">
        <f t="shared" si="93"/>
        <v>7</v>
      </c>
      <c r="K498" s="1144">
        <f t="shared" si="101"/>
        <v>35</v>
      </c>
      <c r="L498" s="356"/>
      <c r="M498" s="356"/>
      <c r="N498" s="357">
        <f t="shared" si="98"/>
        <v>0</v>
      </c>
      <c r="O498" s="358"/>
      <c r="P498" s="358"/>
      <c r="Q498" s="359">
        <f t="shared" si="100"/>
        <v>0</v>
      </c>
      <c r="R498" s="359">
        <f t="shared" si="100"/>
        <v>0</v>
      </c>
      <c r="S498" s="360"/>
      <c r="T498" s="361"/>
      <c r="U498" s="255">
        <f t="shared" si="92"/>
        <v>7</v>
      </c>
      <c r="V498" s="169"/>
      <c r="W498" s="169"/>
      <c r="X498" s="169"/>
      <c r="Y498" s="169"/>
      <c r="Z498" s="169"/>
      <c r="AA498" s="378"/>
      <c r="AB498" s="169"/>
      <c r="AC498" s="169"/>
      <c r="AD498" s="169"/>
      <c r="AE498" s="371"/>
      <c r="AF498" s="371"/>
      <c r="AG498" s="371"/>
      <c r="AH498" s="169"/>
      <c r="AI498" s="169"/>
      <c r="AJ498" s="169"/>
      <c r="AK498" s="169"/>
      <c r="AL498" s="169"/>
      <c r="AM498" s="169"/>
      <c r="AN498" s="176"/>
      <c r="AO498" s="176"/>
      <c r="AP498" s="176"/>
    </row>
    <row r="499" spans="1:42" s="253" customFormat="1" ht="21" hidden="1" customHeight="1">
      <c r="A499" s="252"/>
      <c r="B499" s="252"/>
      <c r="C499" s="252"/>
      <c r="D499" s="252"/>
      <c r="E499" s="252"/>
      <c r="F499" s="252"/>
      <c r="G499" s="252"/>
      <c r="I499" s="265">
        <f t="shared" si="99"/>
        <v>0</v>
      </c>
      <c r="J499" s="255">
        <f t="shared" si="93"/>
        <v>7</v>
      </c>
      <c r="K499" s="1144">
        <f t="shared" si="101"/>
        <v>36</v>
      </c>
      <c r="L499" s="356"/>
      <c r="M499" s="356"/>
      <c r="N499" s="357">
        <f t="shared" si="98"/>
        <v>0</v>
      </c>
      <c r="O499" s="358"/>
      <c r="P499" s="358"/>
      <c r="Q499" s="359">
        <f t="shared" si="100"/>
        <v>0</v>
      </c>
      <c r="R499" s="359">
        <f t="shared" si="100"/>
        <v>0</v>
      </c>
      <c r="S499" s="360"/>
      <c r="T499" s="361"/>
      <c r="U499" s="255">
        <f t="shared" si="92"/>
        <v>7</v>
      </c>
      <c r="V499" s="169"/>
      <c r="W499" s="169"/>
      <c r="X499" s="169"/>
      <c r="Y499" s="169"/>
      <c r="Z499" s="169"/>
      <c r="AA499" s="378"/>
      <c r="AB499" s="169"/>
      <c r="AC499" s="169"/>
      <c r="AD499" s="169"/>
      <c r="AE499" s="371"/>
      <c r="AF499" s="371"/>
      <c r="AG499" s="371"/>
      <c r="AH499" s="169"/>
      <c r="AI499" s="169"/>
      <c r="AJ499" s="169"/>
      <c r="AK499" s="169"/>
      <c r="AL499" s="169"/>
      <c r="AM499" s="169"/>
      <c r="AN499" s="176"/>
      <c r="AO499" s="176"/>
      <c r="AP499" s="176"/>
    </row>
    <row r="500" spans="1:42" s="253" customFormat="1" ht="21" hidden="1" customHeight="1" thickBot="1">
      <c r="A500" s="252"/>
      <c r="B500" s="252"/>
      <c r="C500" s="252"/>
      <c r="D500" s="252"/>
      <c r="E500" s="252"/>
      <c r="F500" s="252"/>
      <c r="G500" s="252"/>
      <c r="I500" s="265">
        <f t="shared" si="99"/>
        <v>0</v>
      </c>
      <c r="J500" s="255">
        <f t="shared" si="93"/>
        <v>7</v>
      </c>
      <c r="K500" s="385">
        <f t="shared" si="101"/>
        <v>37</v>
      </c>
      <c r="L500" s="356"/>
      <c r="M500" s="356"/>
      <c r="N500" s="387">
        <f t="shared" si="98"/>
        <v>0</v>
      </c>
      <c r="O500" s="388"/>
      <c r="P500" s="388"/>
      <c r="Q500" s="389">
        <f t="shared" si="100"/>
        <v>0</v>
      </c>
      <c r="R500" s="389">
        <f t="shared" si="100"/>
        <v>0</v>
      </c>
      <c r="S500" s="390"/>
      <c r="T500" s="391"/>
      <c r="U500" s="255">
        <f t="shared" si="92"/>
        <v>7</v>
      </c>
      <c r="V500" s="169"/>
      <c r="W500" s="169"/>
      <c r="X500" s="169"/>
      <c r="Y500" s="169"/>
      <c r="Z500" s="169"/>
      <c r="AA500" s="378"/>
      <c r="AB500" s="169"/>
      <c r="AC500" s="169"/>
      <c r="AD500" s="169"/>
      <c r="AE500" s="371"/>
      <c r="AF500" s="371"/>
      <c r="AG500" s="371"/>
      <c r="AH500" s="169"/>
      <c r="AI500" s="169"/>
      <c r="AJ500" s="169"/>
      <c r="AK500" s="169"/>
      <c r="AL500" s="169"/>
      <c r="AM500" s="169"/>
      <c r="AN500" s="176"/>
      <c r="AO500" s="176"/>
      <c r="AP500" s="176"/>
    </row>
    <row r="501" spans="1:42" s="253" customFormat="1" ht="21" hidden="1" customHeight="1">
      <c r="A501" s="252"/>
      <c r="B501" s="252"/>
      <c r="C501" s="252"/>
      <c r="D501" s="252"/>
      <c r="E501" s="252"/>
      <c r="F501" s="252"/>
      <c r="G501" s="252"/>
      <c r="I501" s="265">
        <f>IF((O$503+P$503)&gt;0,1,0)</f>
        <v>0</v>
      </c>
      <c r="J501" s="255">
        <f t="shared" si="93"/>
        <v>7</v>
      </c>
      <c r="K501" s="2439" t="s">
        <v>942</v>
      </c>
      <c r="L501" s="2441" t="s">
        <v>943</v>
      </c>
      <c r="M501" s="2443" t="s">
        <v>944</v>
      </c>
      <c r="N501" s="2443" t="s">
        <v>945</v>
      </c>
      <c r="O501" s="2445" t="s">
        <v>946</v>
      </c>
      <c r="P501" s="2445"/>
      <c r="Q501" s="2445" t="s">
        <v>947</v>
      </c>
      <c r="R501" s="2445"/>
      <c r="S501" s="2446" t="s">
        <v>948</v>
      </c>
      <c r="T501" s="2448" t="s">
        <v>1162</v>
      </c>
      <c r="U501" s="255">
        <f t="shared" si="92"/>
        <v>7</v>
      </c>
      <c r="V501" s="169"/>
      <c r="W501" s="169"/>
      <c r="X501" s="169"/>
      <c r="Y501" s="169"/>
      <c r="Z501" s="169"/>
      <c r="AA501" s="378"/>
      <c r="AB501" s="169"/>
      <c r="AC501" s="169"/>
      <c r="AD501" s="169"/>
      <c r="AE501" s="371"/>
      <c r="AF501" s="371"/>
      <c r="AG501" s="371"/>
      <c r="AH501" s="169"/>
      <c r="AI501" s="169"/>
      <c r="AJ501" s="169"/>
      <c r="AK501" s="169"/>
      <c r="AL501" s="169"/>
      <c r="AM501" s="169"/>
      <c r="AN501" s="176"/>
      <c r="AO501" s="176"/>
      <c r="AP501" s="176"/>
    </row>
    <row r="502" spans="1:42" s="253" customFormat="1" ht="21" hidden="1" customHeight="1">
      <c r="A502" s="252"/>
      <c r="B502" s="252"/>
      <c r="C502" s="252"/>
      <c r="D502" s="252"/>
      <c r="E502" s="252"/>
      <c r="F502" s="252"/>
      <c r="G502" s="252"/>
      <c r="I502" s="265">
        <f t="shared" ref="I502:I525" si="102">IF((O$503+P$503)&gt;0,1,0)</f>
        <v>0</v>
      </c>
      <c r="J502" s="255">
        <f t="shared" si="93"/>
        <v>7</v>
      </c>
      <c r="K502" s="2440"/>
      <c r="L502" s="2442"/>
      <c r="M502" s="2444"/>
      <c r="N502" s="2444"/>
      <c r="O502" s="1146" t="s">
        <v>786</v>
      </c>
      <c r="P502" s="335" t="s">
        <v>787</v>
      </c>
      <c r="Q502" s="335" t="s">
        <v>786</v>
      </c>
      <c r="R502" s="336" t="s">
        <v>787</v>
      </c>
      <c r="S502" s="2447"/>
      <c r="T502" s="2449"/>
      <c r="U502" s="255">
        <f t="shared" si="92"/>
        <v>7</v>
      </c>
      <c r="V502" s="169"/>
      <c r="W502" s="169"/>
      <c r="X502" s="169"/>
      <c r="Y502" s="169"/>
      <c r="Z502" s="169"/>
      <c r="AA502" s="378"/>
      <c r="AB502" s="169"/>
      <c r="AC502" s="169"/>
      <c r="AD502" s="169"/>
      <c r="AE502" s="371"/>
      <c r="AF502" s="371"/>
      <c r="AG502" s="371"/>
      <c r="AH502" s="169"/>
      <c r="AI502" s="169"/>
      <c r="AJ502" s="169"/>
      <c r="AK502" s="169"/>
      <c r="AL502" s="169"/>
      <c r="AM502" s="169"/>
      <c r="AN502" s="176"/>
      <c r="AO502" s="176"/>
      <c r="AP502" s="176"/>
    </row>
    <row r="503" spans="1:42" s="253" customFormat="1" ht="21" hidden="1" customHeight="1">
      <c r="A503" s="252"/>
      <c r="B503" s="252"/>
      <c r="C503" s="252"/>
      <c r="D503" s="252"/>
      <c r="E503" s="252"/>
      <c r="F503" s="252"/>
      <c r="G503" s="252"/>
      <c r="I503" s="265">
        <f t="shared" si="102"/>
        <v>0</v>
      </c>
      <c r="J503" s="255">
        <f t="shared" si="93"/>
        <v>7</v>
      </c>
      <c r="K503" s="1144">
        <f>+K50+1</f>
        <v>38</v>
      </c>
      <c r="L503" s="356"/>
      <c r="M503" s="356"/>
      <c r="N503" s="357">
        <f t="shared" si="98"/>
        <v>0</v>
      </c>
      <c r="O503" s="358"/>
      <c r="P503" s="358"/>
      <c r="Q503" s="359">
        <f t="shared" si="100"/>
        <v>0</v>
      </c>
      <c r="R503" s="359">
        <f t="shared" si="100"/>
        <v>0</v>
      </c>
      <c r="S503" s="360"/>
      <c r="T503" s="361"/>
      <c r="U503" s="255">
        <f t="shared" si="92"/>
        <v>7</v>
      </c>
      <c r="V503" s="169"/>
      <c r="W503" s="169"/>
      <c r="X503" s="169"/>
      <c r="Y503" s="169"/>
      <c r="Z503" s="169"/>
      <c r="AA503" s="378"/>
      <c r="AB503" s="169"/>
      <c r="AC503" s="169"/>
      <c r="AD503" s="169"/>
      <c r="AE503" s="371"/>
      <c r="AF503" s="371"/>
      <c r="AG503" s="371"/>
      <c r="AH503" s="169"/>
      <c r="AI503" s="169"/>
      <c r="AJ503" s="169"/>
      <c r="AK503" s="169"/>
      <c r="AL503" s="169"/>
      <c r="AM503" s="169"/>
      <c r="AN503" s="176"/>
      <c r="AO503" s="176"/>
      <c r="AP503" s="176"/>
    </row>
    <row r="504" spans="1:42" s="253" customFormat="1" ht="21" hidden="1" customHeight="1">
      <c r="A504" s="252"/>
      <c r="B504" s="252"/>
      <c r="C504" s="252"/>
      <c r="D504" s="252"/>
      <c r="E504" s="252"/>
      <c r="F504" s="252"/>
      <c r="G504" s="252"/>
      <c r="I504" s="265">
        <f t="shared" si="102"/>
        <v>0</v>
      </c>
      <c r="J504" s="255">
        <f t="shared" si="93"/>
        <v>7</v>
      </c>
      <c r="K504" s="1144">
        <f t="shared" ref="K504:K525" si="103">+K503+1</f>
        <v>39</v>
      </c>
      <c r="L504" s="356"/>
      <c r="M504" s="356"/>
      <c r="N504" s="357">
        <f t="shared" si="98"/>
        <v>0</v>
      </c>
      <c r="O504" s="358"/>
      <c r="P504" s="358"/>
      <c r="Q504" s="359">
        <f t="shared" si="100"/>
        <v>0</v>
      </c>
      <c r="R504" s="359">
        <f t="shared" si="100"/>
        <v>0</v>
      </c>
      <c r="S504" s="360"/>
      <c r="T504" s="361"/>
      <c r="U504" s="255">
        <f t="shared" si="92"/>
        <v>7</v>
      </c>
      <c r="V504" s="169"/>
      <c r="W504" s="169"/>
      <c r="X504" s="169"/>
      <c r="Y504" s="169"/>
      <c r="Z504" s="169"/>
      <c r="AA504" s="378"/>
      <c r="AB504" s="169"/>
      <c r="AC504" s="169"/>
      <c r="AD504" s="169"/>
      <c r="AE504" s="371"/>
      <c r="AF504" s="371"/>
      <c r="AG504" s="371"/>
      <c r="AH504" s="169"/>
      <c r="AI504" s="169"/>
      <c r="AJ504" s="169"/>
      <c r="AK504" s="169"/>
      <c r="AL504" s="169"/>
      <c r="AM504" s="169"/>
      <c r="AN504" s="176"/>
      <c r="AO504" s="176"/>
      <c r="AP504" s="176"/>
    </row>
    <row r="505" spans="1:42" s="253" customFormat="1" ht="21" hidden="1" customHeight="1">
      <c r="A505" s="252"/>
      <c r="B505" s="252"/>
      <c r="C505" s="252"/>
      <c r="D505" s="252"/>
      <c r="E505" s="252"/>
      <c r="F505" s="252"/>
      <c r="G505" s="252"/>
      <c r="I505" s="265">
        <f t="shared" si="102"/>
        <v>0</v>
      </c>
      <c r="J505" s="255">
        <f t="shared" si="93"/>
        <v>7</v>
      </c>
      <c r="K505" s="1144">
        <f t="shared" si="103"/>
        <v>40</v>
      </c>
      <c r="L505" s="356"/>
      <c r="M505" s="356"/>
      <c r="N505" s="357">
        <f t="shared" si="98"/>
        <v>0</v>
      </c>
      <c r="O505" s="358"/>
      <c r="P505" s="358"/>
      <c r="Q505" s="359">
        <f t="shared" si="100"/>
        <v>0</v>
      </c>
      <c r="R505" s="359">
        <f t="shared" si="100"/>
        <v>0</v>
      </c>
      <c r="S505" s="360"/>
      <c r="T505" s="361"/>
      <c r="U505" s="255">
        <f t="shared" si="92"/>
        <v>7</v>
      </c>
      <c r="V505" s="169"/>
      <c r="W505" s="169"/>
      <c r="X505" s="169"/>
      <c r="Y505" s="169"/>
      <c r="Z505" s="169"/>
      <c r="AA505" s="378"/>
      <c r="AB505" s="169"/>
      <c r="AC505" s="169"/>
      <c r="AD505" s="169"/>
      <c r="AE505" s="371"/>
      <c r="AF505" s="371"/>
      <c r="AG505" s="371"/>
      <c r="AH505" s="169"/>
      <c r="AI505" s="169"/>
      <c r="AJ505" s="169"/>
      <c r="AK505" s="169"/>
      <c r="AL505" s="169"/>
      <c r="AM505" s="169"/>
      <c r="AN505" s="176"/>
      <c r="AO505" s="176"/>
      <c r="AP505" s="176"/>
    </row>
    <row r="506" spans="1:42" s="253" customFormat="1" ht="21" hidden="1" customHeight="1">
      <c r="A506" s="252"/>
      <c r="B506" s="252"/>
      <c r="C506" s="252"/>
      <c r="D506" s="252"/>
      <c r="E506" s="252"/>
      <c r="F506" s="252"/>
      <c r="G506" s="252"/>
      <c r="I506" s="265">
        <f t="shared" si="102"/>
        <v>0</v>
      </c>
      <c r="J506" s="255">
        <f t="shared" si="93"/>
        <v>7</v>
      </c>
      <c r="K506" s="1144">
        <f t="shared" si="103"/>
        <v>41</v>
      </c>
      <c r="L506" s="356"/>
      <c r="M506" s="356"/>
      <c r="N506" s="357">
        <f t="shared" si="98"/>
        <v>0</v>
      </c>
      <c r="O506" s="358"/>
      <c r="P506" s="358"/>
      <c r="Q506" s="359">
        <f t="shared" si="100"/>
        <v>0</v>
      </c>
      <c r="R506" s="359">
        <f t="shared" si="100"/>
        <v>0</v>
      </c>
      <c r="S506" s="360"/>
      <c r="T506" s="361"/>
      <c r="U506" s="255">
        <f t="shared" si="92"/>
        <v>7</v>
      </c>
      <c r="V506" s="169"/>
      <c r="W506" s="169"/>
      <c r="X506" s="169"/>
      <c r="Y506" s="169"/>
      <c r="Z506" s="169"/>
      <c r="AA506" s="378"/>
      <c r="AB506" s="169"/>
      <c r="AC506" s="169"/>
      <c r="AD506" s="169"/>
      <c r="AE506" s="371"/>
      <c r="AF506" s="371"/>
      <c r="AG506" s="371"/>
      <c r="AH506" s="169"/>
      <c r="AI506" s="169"/>
      <c r="AJ506" s="169"/>
      <c r="AK506" s="169"/>
      <c r="AL506" s="169"/>
      <c r="AM506" s="169"/>
      <c r="AN506" s="176"/>
      <c r="AO506" s="176"/>
      <c r="AP506" s="176"/>
    </row>
    <row r="507" spans="1:42" s="253" customFormat="1" ht="21" hidden="1" customHeight="1">
      <c r="A507" s="252"/>
      <c r="B507" s="252"/>
      <c r="C507" s="252"/>
      <c r="D507" s="252"/>
      <c r="E507" s="252"/>
      <c r="F507" s="252"/>
      <c r="G507" s="252"/>
      <c r="I507" s="265">
        <f t="shared" si="102"/>
        <v>0</v>
      </c>
      <c r="J507" s="255">
        <f t="shared" si="93"/>
        <v>7</v>
      </c>
      <c r="K507" s="1144">
        <f t="shared" si="103"/>
        <v>42</v>
      </c>
      <c r="L507" s="356"/>
      <c r="M507" s="356"/>
      <c r="N507" s="357">
        <f t="shared" si="98"/>
        <v>0</v>
      </c>
      <c r="O507" s="358"/>
      <c r="P507" s="358"/>
      <c r="Q507" s="359">
        <f t="shared" si="100"/>
        <v>0</v>
      </c>
      <c r="R507" s="359">
        <f t="shared" si="100"/>
        <v>0</v>
      </c>
      <c r="S507" s="360"/>
      <c r="T507" s="361"/>
      <c r="U507" s="255">
        <f t="shared" si="92"/>
        <v>7</v>
      </c>
      <c r="V507" s="169"/>
      <c r="W507" s="169"/>
      <c r="X507" s="169"/>
      <c r="Y507" s="169"/>
      <c r="Z507" s="169"/>
      <c r="AA507" s="378"/>
      <c r="AB507" s="169"/>
      <c r="AC507" s="169"/>
      <c r="AD507" s="169"/>
      <c r="AE507" s="371"/>
      <c r="AF507" s="371"/>
      <c r="AG507" s="371"/>
      <c r="AH507" s="169"/>
      <c r="AI507" s="169"/>
      <c r="AJ507" s="169"/>
      <c r="AK507" s="169"/>
      <c r="AL507" s="169"/>
      <c r="AM507" s="169"/>
      <c r="AN507" s="176"/>
      <c r="AO507" s="176"/>
      <c r="AP507" s="176"/>
    </row>
    <row r="508" spans="1:42" s="253" customFormat="1" ht="21" hidden="1" customHeight="1">
      <c r="A508" s="252"/>
      <c r="B508" s="252"/>
      <c r="C508" s="252"/>
      <c r="D508" s="252"/>
      <c r="E508" s="252"/>
      <c r="F508" s="252"/>
      <c r="G508" s="252"/>
      <c r="I508" s="265">
        <f t="shared" si="102"/>
        <v>0</v>
      </c>
      <c r="J508" s="255">
        <f t="shared" si="93"/>
        <v>7</v>
      </c>
      <c r="K508" s="1144">
        <f t="shared" si="103"/>
        <v>43</v>
      </c>
      <c r="L508" s="356"/>
      <c r="M508" s="356"/>
      <c r="N508" s="357">
        <f t="shared" si="98"/>
        <v>0</v>
      </c>
      <c r="O508" s="358"/>
      <c r="P508" s="358"/>
      <c r="Q508" s="359">
        <f t="shared" si="100"/>
        <v>0</v>
      </c>
      <c r="R508" s="359">
        <f t="shared" si="100"/>
        <v>0</v>
      </c>
      <c r="S508" s="360"/>
      <c r="T508" s="361"/>
      <c r="U508" s="255">
        <f t="shared" si="92"/>
        <v>7</v>
      </c>
      <c r="V508" s="169"/>
      <c r="W508" s="169"/>
      <c r="X508" s="169"/>
      <c r="Y508" s="169"/>
      <c r="Z508" s="169"/>
      <c r="AA508" s="378"/>
      <c r="AB508" s="169"/>
      <c r="AC508" s="169"/>
      <c r="AD508" s="169"/>
      <c r="AE508" s="371"/>
      <c r="AF508" s="371"/>
      <c r="AG508" s="371"/>
      <c r="AH508" s="169"/>
      <c r="AI508" s="169"/>
      <c r="AJ508" s="169"/>
      <c r="AK508" s="169"/>
      <c r="AL508" s="169"/>
      <c r="AM508" s="169"/>
      <c r="AN508" s="176"/>
      <c r="AO508" s="176"/>
      <c r="AP508" s="176"/>
    </row>
    <row r="509" spans="1:42" s="253" customFormat="1" ht="21" hidden="1" customHeight="1">
      <c r="A509" s="252"/>
      <c r="B509" s="252"/>
      <c r="C509" s="252"/>
      <c r="D509" s="252"/>
      <c r="E509" s="252"/>
      <c r="F509" s="252"/>
      <c r="G509" s="252"/>
      <c r="I509" s="265">
        <f t="shared" si="102"/>
        <v>0</v>
      </c>
      <c r="J509" s="255">
        <f t="shared" si="93"/>
        <v>7</v>
      </c>
      <c r="K509" s="1144">
        <f t="shared" si="103"/>
        <v>44</v>
      </c>
      <c r="L509" s="356"/>
      <c r="M509" s="356"/>
      <c r="N509" s="357">
        <f t="shared" si="98"/>
        <v>0</v>
      </c>
      <c r="O509" s="358"/>
      <c r="P509" s="358"/>
      <c r="Q509" s="359">
        <f t="shared" si="100"/>
        <v>0</v>
      </c>
      <c r="R509" s="359">
        <f t="shared" si="100"/>
        <v>0</v>
      </c>
      <c r="S509" s="360"/>
      <c r="T509" s="361"/>
      <c r="U509" s="255">
        <f t="shared" si="92"/>
        <v>7</v>
      </c>
      <c r="V509" s="169"/>
      <c r="W509" s="169"/>
      <c r="X509" s="169"/>
      <c r="Y509" s="169"/>
      <c r="Z509" s="169"/>
      <c r="AA509" s="378"/>
      <c r="AB509" s="169"/>
      <c r="AC509" s="169"/>
      <c r="AD509" s="169"/>
      <c r="AE509" s="371"/>
      <c r="AF509" s="371"/>
      <c r="AG509" s="371"/>
      <c r="AH509" s="169"/>
      <c r="AI509" s="169"/>
      <c r="AJ509" s="169"/>
      <c r="AK509" s="169"/>
      <c r="AL509" s="169"/>
      <c r="AM509" s="169"/>
      <c r="AN509" s="176"/>
      <c r="AO509" s="176"/>
      <c r="AP509" s="176"/>
    </row>
    <row r="510" spans="1:42" s="253" customFormat="1" ht="21" hidden="1" customHeight="1">
      <c r="A510" s="252"/>
      <c r="B510" s="252"/>
      <c r="C510" s="252"/>
      <c r="D510" s="252"/>
      <c r="E510" s="252"/>
      <c r="F510" s="252"/>
      <c r="G510" s="252"/>
      <c r="I510" s="265">
        <f t="shared" si="102"/>
        <v>0</v>
      </c>
      <c r="J510" s="255">
        <f t="shared" si="93"/>
        <v>7</v>
      </c>
      <c r="K510" s="1144">
        <f t="shared" si="103"/>
        <v>45</v>
      </c>
      <c r="L510" s="356"/>
      <c r="M510" s="356"/>
      <c r="N510" s="357">
        <f t="shared" si="98"/>
        <v>0</v>
      </c>
      <c r="O510" s="358"/>
      <c r="P510" s="358"/>
      <c r="Q510" s="359">
        <f t="shared" si="100"/>
        <v>0</v>
      </c>
      <c r="R510" s="359">
        <f t="shared" si="100"/>
        <v>0</v>
      </c>
      <c r="S510" s="360"/>
      <c r="T510" s="361"/>
      <c r="U510" s="255">
        <f t="shared" si="92"/>
        <v>7</v>
      </c>
      <c r="V510" s="169"/>
      <c r="W510" s="169"/>
      <c r="X510" s="169"/>
      <c r="Y510" s="169"/>
      <c r="Z510" s="169"/>
      <c r="AA510" s="378"/>
      <c r="AB510" s="169"/>
      <c r="AC510" s="169"/>
      <c r="AD510" s="169"/>
      <c r="AE510" s="371"/>
      <c r="AF510" s="371"/>
      <c r="AG510" s="371"/>
      <c r="AH510" s="169"/>
      <c r="AI510" s="169"/>
      <c r="AJ510" s="169"/>
      <c r="AK510" s="169"/>
      <c r="AL510" s="169"/>
      <c r="AM510" s="169"/>
      <c r="AN510" s="176"/>
      <c r="AO510" s="176"/>
      <c r="AP510" s="176"/>
    </row>
    <row r="511" spans="1:42" s="253" customFormat="1" ht="21" hidden="1" customHeight="1">
      <c r="A511" s="252"/>
      <c r="B511" s="252"/>
      <c r="C511" s="252"/>
      <c r="D511" s="252"/>
      <c r="E511" s="252"/>
      <c r="F511" s="252"/>
      <c r="G511" s="252"/>
      <c r="I511" s="265">
        <f t="shared" si="102"/>
        <v>0</v>
      </c>
      <c r="J511" s="255">
        <f t="shared" si="93"/>
        <v>7</v>
      </c>
      <c r="K511" s="1144">
        <f t="shared" si="103"/>
        <v>46</v>
      </c>
      <c r="L511" s="356"/>
      <c r="M511" s="356"/>
      <c r="N511" s="357">
        <f t="shared" si="98"/>
        <v>0</v>
      </c>
      <c r="O511" s="358"/>
      <c r="P511" s="358"/>
      <c r="Q511" s="359">
        <f t="shared" si="100"/>
        <v>0</v>
      </c>
      <c r="R511" s="359">
        <f t="shared" si="100"/>
        <v>0</v>
      </c>
      <c r="S511" s="360"/>
      <c r="T511" s="361"/>
      <c r="U511" s="255">
        <f t="shared" si="92"/>
        <v>7</v>
      </c>
      <c r="V511" s="169"/>
      <c r="W511" s="169"/>
      <c r="X511" s="169"/>
      <c r="Y511" s="169"/>
      <c r="Z511" s="169"/>
      <c r="AA511" s="378"/>
      <c r="AB511" s="169"/>
      <c r="AC511" s="169"/>
      <c r="AD511" s="169"/>
      <c r="AE511" s="371"/>
      <c r="AF511" s="371"/>
      <c r="AG511" s="371"/>
      <c r="AH511" s="169"/>
      <c r="AI511" s="169"/>
      <c r="AJ511" s="169"/>
      <c r="AK511" s="169"/>
      <c r="AL511" s="169"/>
      <c r="AM511" s="169"/>
      <c r="AN511" s="176"/>
      <c r="AO511" s="176"/>
      <c r="AP511" s="176"/>
    </row>
    <row r="512" spans="1:42" s="253" customFormat="1" ht="21" hidden="1" customHeight="1">
      <c r="A512" s="252"/>
      <c r="B512" s="252"/>
      <c r="C512" s="252"/>
      <c r="D512" s="252"/>
      <c r="E512" s="252"/>
      <c r="F512" s="252"/>
      <c r="G512" s="252"/>
      <c r="I512" s="265">
        <f t="shared" si="102"/>
        <v>0</v>
      </c>
      <c r="J512" s="255">
        <f t="shared" si="93"/>
        <v>7</v>
      </c>
      <c r="K512" s="1144">
        <f t="shared" si="103"/>
        <v>47</v>
      </c>
      <c r="L512" s="356"/>
      <c r="M512" s="356"/>
      <c r="N512" s="357">
        <f t="shared" si="98"/>
        <v>0</v>
      </c>
      <c r="O512" s="358"/>
      <c r="P512" s="358"/>
      <c r="Q512" s="359">
        <f t="shared" si="100"/>
        <v>0</v>
      </c>
      <c r="R512" s="359">
        <f t="shared" si="100"/>
        <v>0</v>
      </c>
      <c r="S512" s="360"/>
      <c r="T512" s="361"/>
      <c r="U512" s="255">
        <f t="shared" si="92"/>
        <v>7</v>
      </c>
      <c r="V512" s="169"/>
      <c r="W512" s="169"/>
      <c r="X512" s="169"/>
      <c r="Y512" s="169"/>
      <c r="Z512" s="169"/>
      <c r="AA512" s="378"/>
      <c r="AB512" s="169"/>
      <c r="AC512" s="169"/>
      <c r="AD512" s="169"/>
      <c r="AE512" s="371"/>
      <c r="AF512" s="371"/>
      <c r="AG512" s="371"/>
      <c r="AH512" s="169"/>
      <c r="AI512" s="169"/>
      <c r="AJ512" s="169"/>
      <c r="AK512" s="169"/>
      <c r="AL512" s="169"/>
      <c r="AM512" s="169"/>
      <c r="AN512" s="176"/>
      <c r="AO512" s="176"/>
      <c r="AP512" s="176"/>
    </row>
    <row r="513" spans="1:42" s="253" customFormat="1" ht="21" hidden="1" customHeight="1">
      <c r="A513" s="252"/>
      <c r="B513" s="252"/>
      <c r="C513" s="252"/>
      <c r="D513" s="252"/>
      <c r="E513" s="252"/>
      <c r="F513" s="252"/>
      <c r="G513" s="252"/>
      <c r="I513" s="265">
        <f t="shared" si="102"/>
        <v>0</v>
      </c>
      <c r="J513" s="255">
        <f t="shared" si="93"/>
        <v>7</v>
      </c>
      <c r="K513" s="1144">
        <f t="shared" si="103"/>
        <v>48</v>
      </c>
      <c r="L513" s="356"/>
      <c r="M513" s="356"/>
      <c r="N513" s="357">
        <f t="shared" si="98"/>
        <v>0</v>
      </c>
      <c r="O513" s="358"/>
      <c r="P513" s="358"/>
      <c r="Q513" s="359">
        <f t="shared" si="100"/>
        <v>0</v>
      </c>
      <c r="R513" s="359">
        <f t="shared" si="100"/>
        <v>0</v>
      </c>
      <c r="S513" s="360"/>
      <c r="T513" s="361"/>
      <c r="U513" s="255">
        <f t="shared" si="92"/>
        <v>7</v>
      </c>
      <c r="V513" s="169"/>
      <c r="W513" s="169"/>
      <c r="X513" s="169"/>
      <c r="Y513" s="169"/>
      <c r="Z513" s="169"/>
      <c r="AA513" s="378"/>
      <c r="AB513" s="169"/>
      <c r="AC513" s="169"/>
      <c r="AD513" s="169"/>
      <c r="AE513" s="371"/>
      <c r="AF513" s="371"/>
      <c r="AG513" s="371"/>
      <c r="AH513" s="169"/>
      <c r="AI513" s="169"/>
      <c r="AJ513" s="169"/>
      <c r="AK513" s="169"/>
      <c r="AL513" s="169"/>
      <c r="AM513" s="169"/>
      <c r="AN513" s="176"/>
      <c r="AO513" s="176"/>
      <c r="AP513" s="176"/>
    </row>
    <row r="514" spans="1:42" s="253" customFormat="1" ht="21" hidden="1" customHeight="1">
      <c r="A514" s="252"/>
      <c r="B514" s="252"/>
      <c r="C514" s="252"/>
      <c r="D514" s="252"/>
      <c r="E514" s="252"/>
      <c r="F514" s="252"/>
      <c r="G514" s="252"/>
      <c r="I514" s="265">
        <f t="shared" si="102"/>
        <v>0</v>
      </c>
      <c r="J514" s="255">
        <f t="shared" si="93"/>
        <v>7</v>
      </c>
      <c r="K514" s="1144">
        <f t="shared" si="103"/>
        <v>49</v>
      </c>
      <c r="L514" s="356"/>
      <c r="M514" s="356"/>
      <c r="N514" s="357">
        <f t="shared" si="98"/>
        <v>0</v>
      </c>
      <c r="O514" s="358"/>
      <c r="P514" s="358"/>
      <c r="Q514" s="359">
        <f t="shared" si="100"/>
        <v>0</v>
      </c>
      <c r="R514" s="359">
        <f t="shared" si="100"/>
        <v>0</v>
      </c>
      <c r="S514" s="360"/>
      <c r="T514" s="361"/>
      <c r="U514" s="255">
        <f t="shared" si="92"/>
        <v>7</v>
      </c>
      <c r="V514" s="169"/>
      <c r="W514" s="169"/>
      <c r="X514" s="169"/>
      <c r="Y514" s="169"/>
      <c r="Z514" s="169"/>
      <c r="AA514" s="378"/>
      <c r="AB514" s="169"/>
      <c r="AC514" s="169"/>
      <c r="AD514" s="169"/>
      <c r="AE514" s="371"/>
      <c r="AF514" s="371"/>
      <c r="AG514" s="371"/>
      <c r="AH514" s="169"/>
      <c r="AI514" s="169"/>
      <c r="AJ514" s="169"/>
      <c r="AK514" s="169"/>
      <c r="AL514" s="169"/>
      <c r="AM514" s="169"/>
      <c r="AN514" s="176"/>
      <c r="AO514" s="176"/>
      <c r="AP514" s="176"/>
    </row>
    <row r="515" spans="1:42" s="253" customFormat="1" ht="21" hidden="1" customHeight="1">
      <c r="A515" s="252"/>
      <c r="B515" s="252"/>
      <c r="C515" s="252"/>
      <c r="D515" s="252"/>
      <c r="E515" s="252"/>
      <c r="F515" s="252"/>
      <c r="G515" s="252"/>
      <c r="I515" s="265">
        <f t="shared" si="102"/>
        <v>0</v>
      </c>
      <c r="J515" s="255">
        <f t="shared" si="93"/>
        <v>7</v>
      </c>
      <c r="K515" s="1144">
        <f t="shared" si="103"/>
        <v>50</v>
      </c>
      <c r="L515" s="356"/>
      <c r="M515" s="356"/>
      <c r="N515" s="357">
        <f t="shared" si="98"/>
        <v>0</v>
      </c>
      <c r="O515" s="358"/>
      <c r="P515" s="358"/>
      <c r="Q515" s="359">
        <f t="shared" si="100"/>
        <v>0</v>
      </c>
      <c r="R515" s="359">
        <f t="shared" si="100"/>
        <v>0</v>
      </c>
      <c r="S515" s="360"/>
      <c r="T515" s="361"/>
      <c r="U515" s="255">
        <f t="shared" ref="U515:U525" si="104">IF($Q$454&gt;0,7,)</f>
        <v>7</v>
      </c>
      <c r="V515" s="169"/>
      <c r="W515" s="169"/>
      <c r="X515" s="169"/>
      <c r="Y515" s="169"/>
      <c r="Z515" s="169"/>
      <c r="AA515" s="378"/>
      <c r="AB515" s="169"/>
      <c r="AC515" s="169"/>
      <c r="AD515" s="169"/>
      <c r="AE515" s="371"/>
      <c r="AF515" s="371"/>
      <c r="AG515" s="371"/>
      <c r="AH515" s="169"/>
      <c r="AI515" s="169"/>
      <c r="AJ515" s="169"/>
      <c r="AK515" s="169"/>
      <c r="AL515" s="169"/>
      <c r="AM515" s="169"/>
      <c r="AN515" s="176"/>
      <c r="AO515" s="176"/>
      <c r="AP515" s="176"/>
    </row>
    <row r="516" spans="1:42" s="253" customFormat="1" ht="21" hidden="1" customHeight="1">
      <c r="A516" s="252"/>
      <c r="B516" s="252"/>
      <c r="C516" s="252"/>
      <c r="D516" s="252"/>
      <c r="E516" s="252"/>
      <c r="F516" s="252"/>
      <c r="G516" s="252"/>
      <c r="I516" s="265">
        <f t="shared" si="102"/>
        <v>0</v>
      </c>
      <c r="J516" s="255">
        <f t="shared" si="93"/>
        <v>7</v>
      </c>
      <c r="K516" s="1144">
        <f t="shared" si="103"/>
        <v>51</v>
      </c>
      <c r="L516" s="356"/>
      <c r="M516" s="356"/>
      <c r="N516" s="357">
        <f t="shared" si="98"/>
        <v>0</v>
      </c>
      <c r="O516" s="358"/>
      <c r="P516" s="358"/>
      <c r="Q516" s="359">
        <f t="shared" si="100"/>
        <v>0</v>
      </c>
      <c r="R516" s="359">
        <f t="shared" si="100"/>
        <v>0</v>
      </c>
      <c r="S516" s="360"/>
      <c r="T516" s="361"/>
      <c r="U516" s="255">
        <f t="shared" si="104"/>
        <v>7</v>
      </c>
      <c r="V516" s="169"/>
      <c r="W516" s="169"/>
      <c r="X516" s="169"/>
      <c r="Y516" s="169"/>
      <c r="Z516" s="169"/>
      <c r="AA516" s="378"/>
      <c r="AB516" s="169"/>
      <c r="AC516" s="169"/>
      <c r="AD516" s="169"/>
      <c r="AE516" s="371"/>
      <c r="AF516" s="371"/>
      <c r="AG516" s="371"/>
      <c r="AH516" s="169"/>
      <c r="AI516" s="169"/>
      <c r="AJ516" s="169"/>
      <c r="AK516" s="169"/>
      <c r="AL516" s="169"/>
      <c r="AM516" s="169"/>
      <c r="AN516" s="176"/>
      <c r="AO516" s="176"/>
      <c r="AP516" s="176"/>
    </row>
    <row r="517" spans="1:42" s="253" customFormat="1" ht="21" hidden="1" customHeight="1">
      <c r="A517" s="252"/>
      <c r="B517" s="252"/>
      <c r="C517" s="252"/>
      <c r="D517" s="252"/>
      <c r="E517" s="252"/>
      <c r="F517" s="252"/>
      <c r="G517" s="252"/>
      <c r="I517" s="265">
        <f t="shared" si="102"/>
        <v>0</v>
      </c>
      <c r="J517" s="255">
        <f t="shared" si="93"/>
        <v>7</v>
      </c>
      <c r="K517" s="1144">
        <f t="shared" si="103"/>
        <v>52</v>
      </c>
      <c r="L517" s="356"/>
      <c r="M517" s="356"/>
      <c r="N517" s="357">
        <f t="shared" si="98"/>
        <v>0</v>
      </c>
      <c r="O517" s="358"/>
      <c r="P517" s="358"/>
      <c r="Q517" s="359">
        <f t="shared" si="100"/>
        <v>0</v>
      </c>
      <c r="R517" s="359">
        <f t="shared" si="100"/>
        <v>0</v>
      </c>
      <c r="S517" s="360"/>
      <c r="T517" s="361"/>
      <c r="U517" s="255">
        <f t="shared" si="104"/>
        <v>7</v>
      </c>
      <c r="V517" s="169"/>
      <c r="W517" s="169"/>
      <c r="X517" s="169"/>
      <c r="Y517" s="169"/>
      <c r="Z517" s="169"/>
      <c r="AA517" s="378"/>
      <c r="AB517" s="169"/>
      <c r="AC517" s="169"/>
      <c r="AD517" s="169"/>
      <c r="AE517" s="371"/>
      <c r="AF517" s="371"/>
      <c r="AG517" s="371"/>
      <c r="AH517" s="169"/>
      <c r="AI517" s="169"/>
      <c r="AJ517" s="169"/>
      <c r="AK517" s="169"/>
      <c r="AL517" s="169"/>
      <c r="AM517" s="169"/>
      <c r="AN517" s="176"/>
      <c r="AO517" s="176"/>
      <c r="AP517" s="176"/>
    </row>
    <row r="518" spans="1:42" s="253" customFormat="1" ht="21" hidden="1" customHeight="1">
      <c r="A518" s="252"/>
      <c r="B518" s="252"/>
      <c r="C518" s="252"/>
      <c r="D518" s="252"/>
      <c r="E518" s="252"/>
      <c r="F518" s="252"/>
      <c r="G518" s="252"/>
      <c r="I518" s="265">
        <f t="shared" si="102"/>
        <v>0</v>
      </c>
      <c r="J518" s="255">
        <f t="shared" si="93"/>
        <v>7</v>
      </c>
      <c r="K518" s="1144">
        <f t="shared" si="103"/>
        <v>53</v>
      </c>
      <c r="L518" s="356"/>
      <c r="M518" s="356"/>
      <c r="N518" s="357">
        <f t="shared" si="98"/>
        <v>0</v>
      </c>
      <c r="O518" s="358"/>
      <c r="P518" s="358"/>
      <c r="Q518" s="359">
        <f t="shared" si="100"/>
        <v>0</v>
      </c>
      <c r="R518" s="359">
        <f t="shared" si="100"/>
        <v>0</v>
      </c>
      <c r="S518" s="360"/>
      <c r="T518" s="361"/>
      <c r="U518" s="255">
        <f t="shared" si="104"/>
        <v>7</v>
      </c>
      <c r="V518" s="169"/>
      <c r="W518" s="169"/>
      <c r="X518" s="169"/>
      <c r="Y518" s="169"/>
      <c r="Z518" s="169"/>
      <c r="AA518" s="378"/>
      <c r="AB518" s="169"/>
      <c r="AC518" s="169"/>
      <c r="AD518" s="169"/>
      <c r="AE518" s="371"/>
      <c r="AF518" s="371"/>
      <c r="AG518" s="371"/>
      <c r="AH518" s="169"/>
      <c r="AI518" s="169"/>
      <c r="AJ518" s="169"/>
      <c r="AK518" s="169"/>
      <c r="AL518" s="169"/>
      <c r="AM518" s="169"/>
      <c r="AN518" s="176"/>
      <c r="AO518" s="176"/>
      <c r="AP518" s="176"/>
    </row>
    <row r="519" spans="1:42" s="253" customFormat="1" ht="21" hidden="1" customHeight="1">
      <c r="A519" s="252"/>
      <c r="B519" s="252"/>
      <c r="C519" s="252"/>
      <c r="D519" s="252"/>
      <c r="E519" s="252"/>
      <c r="F519" s="252"/>
      <c r="G519" s="252"/>
      <c r="I519" s="265">
        <f t="shared" si="102"/>
        <v>0</v>
      </c>
      <c r="J519" s="255">
        <f t="shared" si="93"/>
        <v>7</v>
      </c>
      <c r="K519" s="1144">
        <f t="shared" si="103"/>
        <v>54</v>
      </c>
      <c r="L519" s="356"/>
      <c r="M519" s="356"/>
      <c r="N519" s="357">
        <f t="shared" si="98"/>
        <v>0</v>
      </c>
      <c r="O519" s="358"/>
      <c r="P519" s="358"/>
      <c r="Q519" s="359">
        <f t="shared" si="100"/>
        <v>0</v>
      </c>
      <c r="R519" s="359">
        <f t="shared" si="100"/>
        <v>0</v>
      </c>
      <c r="S519" s="360"/>
      <c r="T519" s="361"/>
      <c r="U519" s="255">
        <f t="shared" si="104"/>
        <v>7</v>
      </c>
      <c r="V519" s="169"/>
      <c r="W519" s="169"/>
      <c r="X519" s="169"/>
      <c r="Y519" s="169"/>
      <c r="Z519" s="169"/>
      <c r="AA519" s="378"/>
      <c r="AB519" s="169"/>
      <c r="AC519" s="169"/>
      <c r="AD519" s="169"/>
      <c r="AE519" s="371"/>
      <c r="AF519" s="371"/>
      <c r="AG519" s="371"/>
      <c r="AH519" s="169"/>
      <c r="AI519" s="169"/>
      <c r="AJ519" s="169"/>
      <c r="AK519" s="169"/>
      <c r="AL519" s="169"/>
      <c r="AM519" s="371"/>
      <c r="AN519" s="167"/>
      <c r="AO519" s="176"/>
      <c r="AP519" s="176"/>
    </row>
    <row r="520" spans="1:42" s="253" customFormat="1" ht="21" hidden="1" customHeight="1">
      <c r="A520" s="252"/>
      <c r="B520" s="252"/>
      <c r="C520" s="252"/>
      <c r="D520" s="252"/>
      <c r="E520" s="252"/>
      <c r="F520" s="252"/>
      <c r="G520" s="252"/>
      <c r="I520" s="265">
        <f t="shared" si="102"/>
        <v>0</v>
      </c>
      <c r="J520" s="255">
        <f t="shared" si="93"/>
        <v>7</v>
      </c>
      <c r="K520" s="1144">
        <f t="shared" si="103"/>
        <v>55</v>
      </c>
      <c r="L520" s="356"/>
      <c r="M520" s="356"/>
      <c r="N520" s="357">
        <f t="shared" si="98"/>
        <v>0</v>
      </c>
      <c r="O520" s="358"/>
      <c r="P520" s="358"/>
      <c r="Q520" s="359">
        <f t="shared" si="100"/>
        <v>0</v>
      </c>
      <c r="R520" s="359">
        <f t="shared" si="100"/>
        <v>0</v>
      </c>
      <c r="S520" s="360"/>
      <c r="T520" s="361"/>
      <c r="U520" s="255">
        <f t="shared" si="104"/>
        <v>7</v>
      </c>
      <c r="V520" s="169"/>
      <c r="W520" s="169"/>
      <c r="X520" s="169"/>
      <c r="Y520" s="169"/>
      <c r="Z520" s="169"/>
      <c r="AA520" s="378"/>
      <c r="AB520" s="169"/>
      <c r="AC520" s="169"/>
      <c r="AD520" s="169"/>
      <c r="AE520" s="371"/>
      <c r="AF520" s="371"/>
      <c r="AG520" s="371"/>
      <c r="AH520" s="169"/>
      <c r="AI520" s="169"/>
      <c r="AJ520" s="169"/>
      <c r="AK520" s="169"/>
      <c r="AL520" s="169"/>
      <c r="AM520" s="371"/>
      <c r="AN520" s="167"/>
      <c r="AO520" s="176"/>
      <c r="AP520" s="176"/>
    </row>
    <row r="521" spans="1:42" s="253" customFormat="1" ht="21" hidden="1" customHeight="1">
      <c r="A521" s="252"/>
      <c r="B521" s="252"/>
      <c r="C521" s="252"/>
      <c r="D521" s="252"/>
      <c r="E521" s="252"/>
      <c r="F521" s="252"/>
      <c r="G521" s="252"/>
      <c r="I521" s="265">
        <f t="shared" si="102"/>
        <v>0</v>
      </c>
      <c r="J521" s="255">
        <f t="shared" si="93"/>
        <v>7</v>
      </c>
      <c r="K521" s="1144">
        <f t="shared" si="103"/>
        <v>56</v>
      </c>
      <c r="L521" s="356"/>
      <c r="M521" s="356"/>
      <c r="N521" s="357">
        <f t="shared" si="98"/>
        <v>0</v>
      </c>
      <c r="O521" s="358"/>
      <c r="P521" s="358"/>
      <c r="Q521" s="359">
        <f t="shared" si="100"/>
        <v>0</v>
      </c>
      <c r="R521" s="359">
        <f t="shared" si="100"/>
        <v>0</v>
      </c>
      <c r="S521" s="360"/>
      <c r="T521" s="361"/>
      <c r="U521" s="255">
        <f t="shared" si="104"/>
        <v>7</v>
      </c>
      <c r="V521" s="169"/>
      <c r="W521" s="169"/>
      <c r="X521" s="169"/>
      <c r="Y521" s="169"/>
      <c r="Z521" s="169"/>
      <c r="AA521" s="378"/>
      <c r="AB521" s="169"/>
      <c r="AC521" s="169"/>
      <c r="AD521" s="169"/>
      <c r="AE521" s="371"/>
      <c r="AF521" s="371"/>
      <c r="AG521" s="371"/>
      <c r="AH521" s="169"/>
      <c r="AI521" s="169"/>
      <c r="AJ521" s="169"/>
      <c r="AK521" s="169"/>
      <c r="AL521" s="169"/>
      <c r="AM521" s="371"/>
      <c r="AN521" s="167"/>
      <c r="AO521" s="176"/>
      <c r="AP521" s="176"/>
    </row>
    <row r="522" spans="1:42" s="253" customFormat="1" ht="21" hidden="1" customHeight="1">
      <c r="A522" s="252"/>
      <c r="B522" s="252"/>
      <c r="C522" s="252"/>
      <c r="D522" s="252"/>
      <c r="E522" s="252"/>
      <c r="F522" s="252"/>
      <c r="G522" s="252"/>
      <c r="I522" s="265">
        <f t="shared" si="102"/>
        <v>0</v>
      </c>
      <c r="J522" s="255">
        <f t="shared" si="93"/>
        <v>7</v>
      </c>
      <c r="K522" s="1144">
        <f t="shared" si="103"/>
        <v>57</v>
      </c>
      <c r="L522" s="356"/>
      <c r="M522" s="356"/>
      <c r="N522" s="357">
        <f t="shared" si="98"/>
        <v>0</v>
      </c>
      <c r="O522" s="358"/>
      <c r="P522" s="358"/>
      <c r="Q522" s="359">
        <f t="shared" si="100"/>
        <v>0</v>
      </c>
      <c r="R522" s="359">
        <f t="shared" si="100"/>
        <v>0</v>
      </c>
      <c r="S522" s="360"/>
      <c r="T522" s="361"/>
      <c r="U522" s="255">
        <f t="shared" si="104"/>
        <v>7</v>
      </c>
      <c r="V522" s="169"/>
      <c r="W522" s="169"/>
      <c r="X522" s="169"/>
      <c r="Y522" s="169"/>
      <c r="Z522" s="169"/>
      <c r="AA522" s="378"/>
      <c r="AB522" s="169"/>
      <c r="AC522" s="169"/>
      <c r="AD522" s="169"/>
      <c r="AE522" s="371"/>
      <c r="AF522" s="371"/>
      <c r="AG522" s="371"/>
      <c r="AH522" s="169"/>
      <c r="AI522" s="169"/>
      <c r="AJ522" s="169"/>
      <c r="AK522" s="169"/>
      <c r="AL522" s="169"/>
      <c r="AM522" s="371"/>
      <c r="AN522" s="167"/>
      <c r="AO522" s="176"/>
      <c r="AP522" s="176"/>
    </row>
    <row r="523" spans="1:42" s="253" customFormat="1" ht="21" hidden="1" customHeight="1">
      <c r="A523" s="252"/>
      <c r="B523" s="252"/>
      <c r="C523" s="252"/>
      <c r="D523" s="252"/>
      <c r="E523" s="252"/>
      <c r="F523" s="252"/>
      <c r="G523" s="252"/>
      <c r="I523" s="265">
        <f t="shared" si="102"/>
        <v>0</v>
      </c>
      <c r="J523" s="255">
        <f t="shared" si="93"/>
        <v>7</v>
      </c>
      <c r="K523" s="1144">
        <f t="shared" si="103"/>
        <v>58</v>
      </c>
      <c r="L523" s="356"/>
      <c r="M523" s="356"/>
      <c r="N523" s="357">
        <f t="shared" si="98"/>
        <v>0</v>
      </c>
      <c r="O523" s="358"/>
      <c r="P523" s="358"/>
      <c r="Q523" s="359">
        <f t="shared" si="100"/>
        <v>0</v>
      </c>
      <c r="R523" s="359">
        <f t="shared" si="100"/>
        <v>0</v>
      </c>
      <c r="S523" s="360"/>
      <c r="T523" s="361"/>
      <c r="U523" s="255">
        <f t="shared" si="104"/>
        <v>7</v>
      </c>
      <c r="V523" s="169"/>
      <c r="W523" s="169"/>
      <c r="X523" s="169"/>
      <c r="Y523" s="169"/>
      <c r="Z523" s="169"/>
      <c r="AA523" s="378"/>
      <c r="AB523" s="169"/>
      <c r="AC523" s="169"/>
      <c r="AD523" s="169"/>
      <c r="AE523" s="371"/>
      <c r="AF523" s="371"/>
      <c r="AG523" s="371"/>
      <c r="AH523" s="169"/>
      <c r="AI523" s="169"/>
      <c r="AJ523" s="169"/>
      <c r="AK523" s="169"/>
      <c r="AL523" s="169"/>
      <c r="AM523" s="371"/>
      <c r="AN523" s="167"/>
      <c r="AO523" s="176"/>
      <c r="AP523" s="167"/>
    </row>
    <row r="524" spans="1:42" s="253" customFormat="1" ht="21" hidden="1" customHeight="1">
      <c r="A524" s="252"/>
      <c r="B524" s="252"/>
      <c r="C524" s="252"/>
      <c r="D524" s="252"/>
      <c r="E524" s="252"/>
      <c r="F524" s="252"/>
      <c r="G524" s="252"/>
      <c r="I524" s="265">
        <f t="shared" si="102"/>
        <v>0</v>
      </c>
      <c r="J524" s="255">
        <f t="shared" si="93"/>
        <v>7</v>
      </c>
      <c r="K524" s="1144">
        <f t="shared" si="103"/>
        <v>59</v>
      </c>
      <c r="L524" s="356"/>
      <c r="M524" s="356"/>
      <c r="N524" s="357">
        <f t="shared" si="98"/>
        <v>0</v>
      </c>
      <c r="O524" s="358"/>
      <c r="P524" s="358"/>
      <c r="Q524" s="359">
        <f t="shared" si="100"/>
        <v>0</v>
      </c>
      <c r="R524" s="359">
        <f t="shared" si="100"/>
        <v>0</v>
      </c>
      <c r="S524" s="360"/>
      <c r="T524" s="361"/>
      <c r="U524" s="255">
        <f t="shared" si="104"/>
        <v>7</v>
      </c>
      <c r="V524" s="169"/>
      <c r="W524" s="169"/>
      <c r="X524" s="169"/>
      <c r="Y524" s="169"/>
      <c r="Z524" s="169"/>
      <c r="AA524" s="378"/>
      <c r="AB524" s="169"/>
      <c r="AC524" s="169"/>
      <c r="AD524" s="169"/>
      <c r="AE524" s="371"/>
      <c r="AF524" s="371"/>
      <c r="AG524" s="371"/>
      <c r="AH524" s="169"/>
      <c r="AI524" s="169"/>
      <c r="AJ524" s="169"/>
      <c r="AK524" s="169"/>
      <c r="AL524" s="169"/>
      <c r="AM524" s="258"/>
      <c r="AN524" s="264"/>
      <c r="AO524" s="176"/>
      <c r="AP524" s="167"/>
    </row>
    <row r="525" spans="1:42" s="253" customFormat="1" ht="21" hidden="1" customHeight="1" thickBot="1">
      <c r="A525" s="252"/>
      <c r="B525" s="252"/>
      <c r="C525" s="252"/>
      <c r="D525" s="252"/>
      <c r="E525" s="252"/>
      <c r="F525" s="252"/>
      <c r="G525" s="252"/>
      <c r="I525" s="265">
        <f t="shared" si="102"/>
        <v>0</v>
      </c>
      <c r="J525" s="255">
        <f t="shared" si="93"/>
        <v>7</v>
      </c>
      <c r="K525" s="379">
        <f t="shared" si="103"/>
        <v>60</v>
      </c>
      <c r="L525" s="356"/>
      <c r="M525" s="356"/>
      <c r="N525" s="380">
        <f t="shared" si="98"/>
        <v>0</v>
      </c>
      <c r="O525" s="381"/>
      <c r="P525" s="381"/>
      <c r="Q525" s="382">
        <f t="shared" si="100"/>
        <v>0</v>
      </c>
      <c r="R525" s="382">
        <f t="shared" si="100"/>
        <v>0</v>
      </c>
      <c r="S525" s="383"/>
      <c r="T525" s="384"/>
      <c r="U525" s="255">
        <f t="shared" si="104"/>
        <v>7</v>
      </c>
      <c r="V525" s="392"/>
      <c r="W525" s="392"/>
      <c r="X525" s="392"/>
      <c r="Y525" s="392"/>
      <c r="Z525" s="392"/>
      <c r="AA525" s="393"/>
      <c r="AB525" s="392"/>
      <c r="AC525" s="392"/>
      <c r="AD525" s="392"/>
      <c r="AE525" s="394"/>
      <c r="AF525" s="394"/>
      <c r="AG525" s="394"/>
      <c r="AH525" s="394"/>
      <c r="AI525" s="394"/>
      <c r="AJ525" s="394"/>
      <c r="AK525" s="371"/>
      <c r="AL525" s="371"/>
      <c r="AM525" s="258"/>
      <c r="AN525" s="264"/>
      <c r="AO525" s="167"/>
      <c r="AP525" s="167"/>
    </row>
    <row r="526" spans="1:42" ht="30" customHeight="1" thickBot="1">
      <c r="I526" s="265">
        <f t="shared" ref="I526:I536" si="105">IF(Q$529&gt;0,1,0)</f>
        <v>1</v>
      </c>
      <c r="J526" s="255">
        <f>IF($Q$529&gt;0,8,)</f>
        <v>8</v>
      </c>
      <c r="K526" s="2433" t="s">
        <v>891</v>
      </c>
      <c r="L526" s="2433"/>
      <c r="M526" s="2433"/>
      <c r="N526" s="2433"/>
      <c r="O526" s="2433"/>
      <c r="P526" s="2433"/>
      <c r="Q526" s="2433"/>
      <c r="R526" s="2433"/>
      <c r="S526" s="2433"/>
      <c r="T526" s="2433"/>
      <c r="U526" s="255">
        <f t="shared" ref="U526:U589" si="106">IF($Q$529&gt;0,8,)</f>
        <v>8</v>
      </c>
      <c r="V526" s="1074" t="s">
        <v>833</v>
      </c>
      <c r="AF526" s="947" t="s">
        <v>834</v>
      </c>
      <c r="AG526" s="948"/>
      <c r="AH526" s="948"/>
      <c r="AI526" s="948"/>
      <c r="AJ526" s="949"/>
      <c r="AN526" s="950"/>
      <c r="AO526" s="950"/>
      <c r="AP526" s="963"/>
    </row>
    <row r="527" spans="1:42" ht="21" customHeight="1" thickBot="1">
      <c r="I527" s="265">
        <f t="shared" si="105"/>
        <v>1</v>
      </c>
      <c r="J527" s="255">
        <f t="shared" ref="J527:J600" si="107">IF($Q$529&gt;0,8,)</f>
        <v>8</v>
      </c>
      <c r="K527" s="2502" t="s">
        <v>578</v>
      </c>
      <c r="L527" s="2502"/>
      <c r="M527" s="2502"/>
      <c r="N527" s="2502"/>
      <c r="O527" s="2502"/>
      <c r="P527" s="2502"/>
      <c r="Q527" s="2502"/>
      <c r="R527" s="2502"/>
      <c r="S527" s="2502"/>
      <c r="T527" s="2502"/>
      <c r="U527" s="255">
        <f t="shared" si="106"/>
        <v>8</v>
      </c>
      <c r="V527" s="1075" t="s">
        <v>861</v>
      </c>
      <c r="W527" s="1076">
        <v>200</v>
      </c>
      <c r="X527" s="955"/>
      <c r="Y527" s="955"/>
      <c r="Z527" s="956"/>
      <c r="AA527" s="957"/>
      <c r="AB527" s="956"/>
      <c r="AC527" s="958"/>
      <c r="AD527" s="959"/>
      <c r="AE527" s="565"/>
      <c r="AF527" s="960" t="s">
        <v>862</v>
      </c>
      <c r="AG527" s="961" t="s">
        <v>863</v>
      </c>
      <c r="AH527" s="961" t="s">
        <v>864</v>
      </c>
      <c r="AI527" s="962" t="s">
        <v>865</v>
      </c>
      <c r="AJ527" s="949"/>
      <c r="AN527" s="950"/>
      <c r="AO527" s="950"/>
      <c r="AP527" s="963"/>
    </row>
    <row r="528" spans="1:42" ht="21" customHeight="1">
      <c r="I528" s="265">
        <f t="shared" si="105"/>
        <v>1</v>
      </c>
      <c r="J528" s="255">
        <f t="shared" si="107"/>
        <v>8</v>
      </c>
      <c r="K528" s="1143" t="s">
        <v>564</v>
      </c>
      <c r="L528" s="277" t="s">
        <v>565</v>
      </c>
      <c r="M528" s="1145" t="s">
        <v>1653</v>
      </c>
      <c r="N528" s="277" t="s">
        <v>940</v>
      </c>
      <c r="O528" s="1145" t="s">
        <v>859</v>
      </c>
      <c r="P528" s="277" t="s">
        <v>566</v>
      </c>
      <c r="Q528" s="277" t="s">
        <v>575</v>
      </c>
      <c r="R528" s="277" t="s">
        <v>570</v>
      </c>
      <c r="S528" s="277" t="s">
        <v>576</v>
      </c>
      <c r="T528" s="279" t="s">
        <v>577</v>
      </c>
      <c r="U528" s="255">
        <f t="shared" si="106"/>
        <v>8</v>
      </c>
      <c r="V528" s="1077" t="s">
        <v>866</v>
      </c>
      <c r="W528" s="969">
        <v>716</v>
      </c>
      <c r="X528" s="970"/>
      <c r="Y528" s="970"/>
      <c r="Z528" s="971"/>
      <c r="AA528" s="972"/>
      <c r="AB528" s="971"/>
      <c r="AC528" s="973"/>
      <c r="AD528" s="974"/>
      <c r="AE528" s="565"/>
      <c r="AF528" s="975" t="s">
        <v>867</v>
      </c>
      <c r="AG528" s="976" t="s">
        <v>868</v>
      </c>
      <c r="AH528" s="976" t="s">
        <v>869</v>
      </c>
      <c r="AI528" s="977" t="s">
        <v>870</v>
      </c>
      <c r="AJ528" s="949"/>
      <c r="AN528" s="950"/>
      <c r="AO528" s="950"/>
      <c r="AP528" s="963"/>
    </row>
    <row r="529" spans="1:45" ht="21" customHeight="1" thickBot="1">
      <c r="I529" s="265">
        <f t="shared" si="105"/>
        <v>1</v>
      </c>
      <c r="J529" s="255">
        <f t="shared" si="107"/>
        <v>8</v>
      </c>
      <c r="K529" s="1638" t="str">
        <f>V532</f>
        <v>66-0</v>
      </c>
      <c r="L529" s="983" t="str">
        <f>W532</f>
        <v>29-0</v>
      </c>
      <c r="M529" s="983" t="str">
        <f>X532</f>
        <v>단양</v>
      </c>
      <c r="N529" s="983" t="str">
        <f>Y532</f>
        <v>영춘</v>
      </c>
      <c r="O529" s="983" t="str">
        <f>Z532</f>
        <v>오사</v>
      </c>
      <c r="P529" s="293" t="str">
        <f>IF(COUNTA(Y534:Y541)&gt;1,CONCATENATE(V534,"번지 외 ",COUNTA(Y534:Y541)-1,"필지"),CONCATENATE(V534,"번지"))</f>
        <v>산1번지</v>
      </c>
      <c r="Q529" s="294">
        <f>+Y542</f>
        <v>1.7</v>
      </c>
      <c r="R529" s="295" t="s">
        <v>616</v>
      </c>
      <c r="S529" s="296">
        <f>COUNT(L537:L549)</f>
        <v>1</v>
      </c>
      <c r="T529" s="297">
        <f>200*S529</f>
        <v>200</v>
      </c>
      <c r="U529" s="255">
        <f t="shared" si="106"/>
        <v>8</v>
      </c>
      <c r="V529" s="1077" t="s">
        <v>871</v>
      </c>
      <c r="W529" s="969">
        <v>766</v>
      </c>
      <c r="X529" s="970"/>
      <c r="Y529" s="970"/>
      <c r="Z529" s="971"/>
      <c r="AA529" s="972"/>
      <c r="AB529" s="971"/>
      <c r="AC529" s="973"/>
      <c r="AD529" s="974"/>
      <c r="AE529" s="565"/>
      <c r="AF529" s="975" t="s">
        <v>872</v>
      </c>
      <c r="AG529" s="976" t="s">
        <v>873</v>
      </c>
      <c r="AH529" s="985" t="s">
        <v>874</v>
      </c>
      <c r="AI529" s="977" t="s">
        <v>875</v>
      </c>
      <c r="AJ529" s="949"/>
      <c r="AN529" s="1020"/>
      <c r="AO529" s="950"/>
      <c r="AP529" s="963"/>
    </row>
    <row r="530" spans="1:45" ht="21" customHeight="1" thickBot="1">
      <c r="I530" s="265">
        <f t="shared" si="105"/>
        <v>1</v>
      </c>
      <c r="J530" s="255">
        <f t="shared" si="107"/>
        <v>8</v>
      </c>
      <c r="K530" s="1143" t="s">
        <v>568</v>
      </c>
      <c r="L530" s="277" t="s">
        <v>569</v>
      </c>
      <c r="M530" s="277" t="s">
        <v>562</v>
      </c>
      <c r="N530" s="277" t="s">
        <v>567</v>
      </c>
      <c r="O530" s="277" t="s">
        <v>571</v>
      </c>
      <c r="P530" s="1147" t="s">
        <v>572</v>
      </c>
      <c r="Q530" s="1147" t="s">
        <v>573</v>
      </c>
      <c r="R530" s="300" t="s">
        <v>574</v>
      </c>
      <c r="S530" s="301" t="s">
        <v>972</v>
      </c>
      <c r="T530" s="279" t="s">
        <v>563</v>
      </c>
      <c r="U530" s="255">
        <f t="shared" si="106"/>
        <v>8</v>
      </c>
      <c r="V530" s="1078" t="s">
        <v>876</v>
      </c>
      <c r="W530" s="990">
        <v>25.4</v>
      </c>
      <c r="X530" s="1079"/>
      <c r="Y530" s="1079"/>
      <c r="Z530" s="1080"/>
      <c r="AA530" s="1081"/>
      <c r="AB530" s="1080"/>
      <c r="AC530" s="1082"/>
      <c r="AD530" s="1083"/>
      <c r="AE530" s="565"/>
      <c r="AF530" s="975" t="s">
        <v>877</v>
      </c>
      <c r="AG530" s="996" t="s">
        <v>878</v>
      </c>
      <c r="AH530" s="997" t="s">
        <v>879</v>
      </c>
      <c r="AI530" s="977" t="s">
        <v>880</v>
      </c>
      <c r="AJ530" s="949"/>
      <c r="AN530" s="1020"/>
      <c r="AO530" s="950"/>
      <c r="AP530" s="963"/>
    </row>
    <row r="531" spans="1:45" ht="21" customHeight="1" thickBot="1">
      <c r="I531" s="265">
        <f t="shared" si="105"/>
        <v>1</v>
      </c>
      <c r="J531" s="255">
        <f t="shared" si="107"/>
        <v>8</v>
      </c>
      <c r="K531" s="311" t="str">
        <f>Z534</f>
        <v>낙엽송</v>
      </c>
      <c r="L531" s="312" t="str">
        <f>AA534</f>
        <v>(용)2-0</v>
      </c>
      <c r="M531" s="313">
        <f>AC534</f>
        <v>2023</v>
      </c>
      <c r="N531" s="314">
        <f>AB543</f>
        <v>3000</v>
      </c>
      <c r="O531" s="315">
        <f>IF((Q535+R535)&gt;0,ROUND((Q535/(Q535+R535)),4),0)</f>
        <v>0.67210000000000003</v>
      </c>
      <c r="P531" s="316" t="str">
        <f>IF(W530&lt;=15,AI528,IF(W530&gt;30,AI530,AI529))</f>
        <v>중 (15˚ ~ 30˚)</v>
      </c>
      <c r="Q531" s="317" t="str">
        <f>AF536</f>
        <v>개소당3ha이상</v>
      </c>
      <c r="R531" s="318" t="s">
        <v>1150</v>
      </c>
      <c r="S531" s="319">
        <f>W530</f>
        <v>25.4</v>
      </c>
      <c r="T531" s="320">
        <f>ROUND(N531/10000*N537,0)</f>
        <v>60</v>
      </c>
      <c r="U531" s="255">
        <f t="shared" si="106"/>
        <v>8</v>
      </c>
      <c r="V531" s="1084">
        <v>0</v>
      </c>
      <c r="W531" s="1084"/>
      <c r="X531" s="1084"/>
      <c r="Y531" s="1084"/>
      <c r="Z531" s="1084"/>
      <c r="AA531" s="1085"/>
      <c r="AB531" s="1084"/>
      <c r="AC531" s="1084"/>
      <c r="AD531" s="1084"/>
      <c r="AE531" s="565"/>
      <c r="AF531" s="975" t="s">
        <v>881</v>
      </c>
      <c r="AG531" s="976"/>
      <c r="AH531" s="1008"/>
      <c r="AI531" s="977"/>
      <c r="AJ531" s="949"/>
      <c r="AN531" s="950"/>
      <c r="AO531" s="950"/>
      <c r="AP531" s="963"/>
    </row>
    <row r="532" spans="1:45" ht="21" customHeight="1" thickBot="1">
      <c r="I532" s="265">
        <f t="shared" si="105"/>
        <v>1</v>
      </c>
      <c r="J532" s="255">
        <f t="shared" si="107"/>
        <v>8</v>
      </c>
      <c r="K532" s="2503" t="s">
        <v>941</v>
      </c>
      <c r="L532" s="2503"/>
      <c r="M532" s="2503"/>
      <c r="N532" s="2503"/>
      <c r="O532" s="2503"/>
      <c r="P532" s="2503"/>
      <c r="Q532" s="2503"/>
      <c r="R532" s="2503"/>
      <c r="S532" s="2503"/>
      <c r="T532" s="2503"/>
      <c r="U532" s="255">
        <f t="shared" si="106"/>
        <v>8</v>
      </c>
      <c r="V532" s="1009" t="s">
        <v>2497</v>
      </c>
      <c r="W532" s="1009" t="s">
        <v>2505</v>
      </c>
      <c r="X532" s="1009" t="s">
        <v>2499</v>
      </c>
      <c r="Y532" s="1009" t="s">
        <v>2500</v>
      </c>
      <c r="Z532" s="1010" t="s">
        <v>2501</v>
      </c>
      <c r="AE532" s="565"/>
      <c r="AF532" s="975"/>
      <c r="AG532" s="976"/>
      <c r="AH532" s="1008"/>
      <c r="AI532" s="977"/>
      <c r="AJ532" s="949"/>
      <c r="AN532" s="950"/>
      <c r="AO532" s="950"/>
      <c r="AP532" s="963"/>
    </row>
    <row r="533" spans="1:45" ht="21" customHeight="1" thickBot="1">
      <c r="I533" s="265">
        <f t="shared" si="105"/>
        <v>1</v>
      </c>
      <c r="J533" s="255">
        <f t="shared" si="107"/>
        <v>8</v>
      </c>
      <c r="K533" s="2439" t="s">
        <v>942</v>
      </c>
      <c r="L533" s="2441" t="s">
        <v>943</v>
      </c>
      <c r="M533" s="2443" t="s">
        <v>944</v>
      </c>
      <c r="N533" s="2443" t="s">
        <v>945</v>
      </c>
      <c r="O533" s="2445" t="s">
        <v>946</v>
      </c>
      <c r="P533" s="2445"/>
      <c r="Q533" s="2445" t="s">
        <v>947</v>
      </c>
      <c r="R533" s="2445"/>
      <c r="S533" s="2504" t="s">
        <v>1162</v>
      </c>
      <c r="T533" s="2505"/>
      <c r="U533" s="255">
        <f t="shared" si="106"/>
        <v>8</v>
      </c>
      <c r="V533" s="1075" t="s">
        <v>837</v>
      </c>
      <c r="W533" s="1086" t="s">
        <v>838</v>
      </c>
      <c r="X533" s="1086" t="s">
        <v>835</v>
      </c>
      <c r="Y533" s="1086" t="s">
        <v>890</v>
      </c>
      <c r="Z533" s="1086" t="s">
        <v>568</v>
      </c>
      <c r="AA533" s="1087" t="s">
        <v>902</v>
      </c>
      <c r="AB533" s="1086" t="s">
        <v>836</v>
      </c>
      <c r="AC533" s="1088" t="s">
        <v>562</v>
      </c>
      <c r="AD533" s="1089" t="s">
        <v>1147</v>
      </c>
      <c r="AE533" s="565"/>
      <c r="AF533" s="1016"/>
      <c r="AG533" s="1017"/>
      <c r="AH533" s="1018"/>
      <c r="AI533" s="1019"/>
      <c r="AJ533" s="1020"/>
      <c r="AN533" s="950"/>
      <c r="AO533" s="565"/>
      <c r="AP533" s="963"/>
    </row>
    <row r="534" spans="1:45" ht="21" customHeight="1" thickBot="1">
      <c r="I534" s="265">
        <f t="shared" si="105"/>
        <v>1</v>
      </c>
      <c r="J534" s="255">
        <f t="shared" si="107"/>
        <v>8</v>
      </c>
      <c r="K534" s="2440"/>
      <c r="L534" s="2442"/>
      <c r="M534" s="2444"/>
      <c r="N534" s="2444"/>
      <c r="O534" s="1146" t="s">
        <v>786</v>
      </c>
      <c r="P534" s="335" t="s">
        <v>787</v>
      </c>
      <c r="Q534" s="335" t="s">
        <v>786</v>
      </c>
      <c r="R534" s="336" t="s">
        <v>787</v>
      </c>
      <c r="S534" s="2506"/>
      <c r="T534" s="2507"/>
      <c r="U534" s="255">
        <f t="shared" si="106"/>
        <v>8</v>
      </c>
      <c r="V534" s="1036" t="s">
        <v>2502</v>
      </c>
      <c r="W534" s="1691">
        <v>211.88</v>
      </c>
      <c r="X534" s="1025">
        <v>1.7</v>
      </c>
      <c r="Y534" s="1025">
        <v>1.7</v>
      </c>
      <c r="Z534" s="1025" t="s">
        <v>2503</v>
      </c>
      <c r="AA534" s="1026" t="s">
        <v>2504</v>
      </c>
      <c r="AB534" s="1025">
        <v>3000</v>
      </c>
      <c r="AC534" s="1027">
        <v>2023</v>
      </c>
      <c r="AD534" s="1028" t="s">
        <v>2525</v>
      </c>
      <c r="AE534" s="565"/>
      <c r="AF534" s="948"/>
      <c r="AG534" s="948"/>
      <c r="AH534" s="948"/>
      <c r="AI534" s="1029"/>
      <c r="AJ534" s="1020"/>
      <c r="AN534" s="950"/>
      <c r="AO534" s="565"/>
      <c r="AP534" s="963"/>
    </row>
    <row r="535" spans="1:45" ht="21" customHeight="1">
      <c r="I535" s="265">
        <f t="shared" si="105"/>
        <v>1</v>
      </c>
      <c r="J535" s="255">
        <f t="shared" si="107"/>
        <v>8</v>
      </c>
      <c r="K535" s="1144" t="s">
        <v>953</v>
      </c>
      <c r="L535" s="344"/>
      <c r="M535" s="344"/>
      <c r="N535" s="345">
        <f>N536/S529</f>
        <v>200</v>
      </c>
      <c r="O535" s="346">
        <f>ROUND(O536/S529,1)</f>
        <v>41</v>
      </c>
      <c r="P535" s="346">
        <f>ROUND(P536/S529,1)</f>
        <v>20</v>
      </c>
      <c r="Q535" s="345">
        <f>ROUND(Q536/S529,0)</f>
        <v>2050</v>
      </c>
      <c r="R535" s="345">
        <f>ROUND(R536/S529,0)</f>
        <v>1000</v>
      </c>
      <c r="S535" s="347"/>
      <c r="T535" s="348"/>
      <c r="U535" s="255">
        <f t="shared" si="106"/>
        <v>8</v>
      </c>
      <c r="V535" s="1036"/>
      <c r="W535" s="1025"/>
      <c r="X535" s="1037"/>
      <c r="Y535" s="1037"/>
      <c r="Z535" s="1025"/>
      <c r="AA535" s="1026"/>
      <c r="AB535" s="1025"/>
      <c r="AC535" s="1027"/>
      <c r="AD535" s="1028"/>
      <c r="AE535" s="565"/>
      <c r="AF535" s="960" t="s">
        <v>882</v>
      </c>
      <c r="AG535" s="961" t="s">
        <v>561</v>
      </c>
      <c r="AH535" s="1012" t="s">
        <v>884</v>
      </c>
      <c r="AI535" s="1038"/>
      <c r="AJ535" s="949"/>
      <c r="AN535" s="1020"/>
      <c r="AO535" s="565"/>
      <c r="AP535" s="963"/>
    </row>
    <row r="536" spans="1:45" ht="21" customHeight="1">
      <c r="I536" s="265">
        <f t="shared" si="105"/>
        <v>1</v>
      </c>
      <c r="J536" s="255">
        <f t="shared" si="107"/>
        <v>8</v>
      </c>
      <c r="K536" s="1144" t="s">
        <v>832</v>
      </c>
      <c r="L536" s="344"/>
      <c r="M536" s="344"/>
      <c r="N536" s="351">
        <f>SUM(N537:N600)</f>
        <v>200</v>
      </c>
      <c r="O536" s="351">
        <f>SUM(O537:O600)</f>
        <v>41</v>
      </c>
      <c r="P536" s="351">
        <f>SUM(P537:P600)</f>
        <v>20</v>
      </c>
      <c r="Q536" s="351">
        <f>SUM(Q537:Q600)</f>
        <v>2050</v>
      </c>
      <c r="R536" s="351">
        <f>SUM(R537:R600)</f>
        <v>1000</v>
      </c>
      <c r="S536" s="352"/>
      <c r="T536" s="353"/>
      <c r="U536" s="255">
        <f t="shared" si="106"/>
        <v>8</v>
      </c>
      <c r="V536" s="1036"/>
      <c r="W536" s="1037"/>
      <c r="X536" s="1037"/>
      <c r="Y536" s="1037"/>
      <c r="Z536" s="1025"/>
      <c r="AA536" s="1026"/>
      <c r="AB536" s="1025"/>
      <c r="AC536" s="1027"/>
      <c r="AD536" s="1028"/>
      <c r="AE536" s="565"/>
      <c r="AF536" s="975" t="s">
        <v>1932</v>
      </c>
      <c r="AG536" s="976" t="s">
        <v>1151</v>
      </c>
      <c r="AH536" s="1042">
        <v>0</v>
      </c>
      <c r="AI536" s="1043"/>
      <c r="AJ536" s="949"/>
      <c r="AN536" s="1020"/>
      <c r="AO536" s="565"/>
      <c r="AP536" s="963"/>
    </row>
    <row r="537" spans="1:45" ht="21" customHeight="1">
      <c r="I537" s="265">
        <f>IF((O$537+P$537)&gt;0,1,0)</f>
        <v>1</v>
      </c>
      <c r="J537" s="255">
        <f t="shared" si="107"/>
        <v>8</v>
      </c>
      <c r="K537" s="1144">
        <v>1</v>
      </c>
      <c r="L537" s="356">
        <v>331826</v>
      </c>
      <c r="M537" s="356">
        <v>501671</v>
      </c>
      <c r="N537" s="357">
        <f t="shared" ref="N537:N543" si="108">IF(O537+P537&gt;0,$W$452,)</f>
        <v>200</v>
      </c>
      <c r="O537" s="358">
        <v>41</v>
      </c>
      <c r="P537" s="358">
        <v>20</v>
      </c>
      <c r="Q537" s="359">
        <f t="shared" ref="Q537:R550" si="109">ROUND(O537*50,0)</f>
        <v>2050</v>
      </c>
      <c r="R537" s="359">
        <f t="shared" si="109"/>
        <v>1000</v>
      </c>
      <c r="S537" s="360"/>
      <c r="T537" s="361"/>
      <c r="U537" s="255">
        <f t="shared" si="106"/>
        <v>8</v>
      </c>
      <c r="V537" s="1036"/>
      <c r="W537" s="1037"/>
      <c r="X537" s="1037"/>
      <c r="Y537" s="1037"/>
      <c r="Z537" s="1025"/>
      <c r="AA537" s="1026"/>
      <c r="AB537" s="1025"/>
      <c r="AC537" s="1027"/>
      <c r="AD537" s="1028"/>
      <c r="AE537" s="565"/>
      <c r="AF537" s="975" t="s">
        <v>1934</v>
      </c>
      <c r="AG537" s="976" t="s">
        <v>887</v>
      </c>
      <c r="AH537" s="1049">
        <v>0.05</v>
      </c>
      <c r="AI537" s="1043"/>
      <c r="AJ537" s="949"/>
      <c r="AM537" s="819"/>
      <c r="AN537" s="963"/>
      <c r="AO537" s="565"/>
      <c r="AP537" s="963"/>
    </row>
    <row r="538" spans="1:45" ht="21" customHeight="1">
      <c r="I538" s="265">
        <f t="shared" ref="I538:I550" si="110">IF((O$537+P$537)&gt;0,1,0)</f>
        <v>1</v>
      </c>
      <c r="J538" s="255">
        <f t="shared" si="107"/>
        <v>8</v>
      </c>
      <c r="K538" s="1144">
        <f t="shared" ref="K538:K550" si="111">+K537+1</f>
        <v>2</v>
      </c>
      <c r="L538" s="356"/>
      <c r="M538" s="356"/>
      <c r="N538" s="357">
        <f t="shared" si="108"/>
        <v>0</v>
      </c>
      <c r="O538" s="358"/>
      <c r="P538" s="358"/>
      <c r="Q538" s="359">
        <f t="shared" si="109"/>
        <v>0</v>
      </c>
      <c r="R538" s="359">
        <f t="shared" si="109"/>
        <v>0</v>
      </c>
      <c r="S538" s="360"/>
      <c r="T538" s="361"/>
      <c r="U538" s="255">
        <f t="shared" si="106"/>
        <v>8</v>
      </c>
      <c r="V538" s="1036"/>
      <c r="W538" s="1037"/>
      <c r="X538" s="1037"/>
      <c r="Y538" s="1037"/>
      <c r="Z538" s="1025"/>
      <c r="AA538" s="1026"/>
      <c r="AB538" s="1025"/>
      <c r="AC538" s="1027"/>
      <c r="AD538" s="1028"/>
      <c r="AE538" s="565"/>
      <c r="AF538" s="975" t="s">
        <v>1937</v>
      </c>
      <c r="AG538" s="976" t="s">
        <v>1150</v>
      </c>
      <c r="AH538" s="1049">
        <v>0.1</v>
      </c>
      <c r="AI538" s="1050"/>
      <c r="AJ538" s="949"/>
      <c r="AN538" s="963"/>
      <c r="AO538" s="565"/>
      <c r="AP538" s="963"/>
    </row>
    <row r="539" spans="1:45" ht="21" customHeight="1">
      <c r="I539" s="265">
        <f t="shared" si="110"/>
        <v>1</v>
      </c>
      <c r="J539" s="255">
        <f t="shared" si="107"/>
        <v>8</v>
      </c>
      <c r="K539" s="1144">
        <f t="shared" si="111"/>
        <v>3</v>
      </c>
      <c r="L539" s="356"/>
      <c r="M539" s="356"/>
      <c r="N539" s="357">
        <f t="shared" si="108"/>
        <v>0</v>
      </c>
      <c r="O539" s="358"/>
      <c r="P539" s="358"/>
      <c r="Q539" s="359">
        <f t="shared" si="109"/>
        <v>0</v>
      </c>
      <c r="R539" s="359">
        <f t="shared" si="109"/>
        <v>0</v>
      </c>
      <c r="S539" s="360"/>
      <c r="T539" s="361"/>
      <c r="U539" s="255">
        <f t="shared" si="106"/>
        <v>8</v>
      </c>
      <c r="V539" s="1036"/>
      <c r="W539" s="1037"/>
      <c r="X539" s="1037"/>
      <c r="Y539" s="1037"/>
      <c r="Z539" s="1025"/>
      <c r="AA539" s="1026"/>
      <c r="AB539" s="1025"/>
      <c r="AC539" s="1027"/>
      <c r="AD539" s="1028"/>
      <c r="AE539" s="565"/>
      <c r="AF539" s="975"/>
      <c r="AG539" s="976"/>
      <c r="AH539" s="1051"/>
      <c r="AI539" s="977"/>
      <c r="AJ539" s="1020"/>
      <c r="AM539" s="565"/>
      <c r="AN539" s="963"/>
      <c r="AO539" s="565"/>
      <c r="AP539" s="963"/>
      <c r="AQ539" s="819"/>
      <c r="AR539" s="819"/>
    </row>
    <row r="540" spans="1:45" ht="21" customHeight="1" thickBot="1">
      <c r="I540" s="265">
        <f t="shared" si="110"/>
        <v>1</v>
      </c>
      <c r="J540" s="255">
        <f t="shared" si="107"/>
        <v>8</v>
      </c>
      <c r="K540" s="1144">
        <f t="shared" si="111"/>
        <v>4</v>
      </c>
      <c r="L540" s="356"/>
      <c r="M540" s="356"/>
      <c r="N540" s="357">
        <f t="shared" si="108"/>
        <v>0</v>
      </c>
      <c r="O540" s="358"/>
      <c r="P540" s="358"/>
      <c r="Q540" s="359">
        <f t="shared" si="109"/>
        <v>0</v>
      </c>
      <c r="R540" s="359">
        <f t="shared" si="109"/>
        <v>0</v>
      </c>
      <c r="S540" s="360"/>
      <c r="T540" s="361"/>
      <c r="U540" s="255">
        <f t="shared" si="106"/>
        <v>8</v>
      </c>
      <c r="V540" s="1036"/>
      <c r="W540" s="1037"/>
      <c r="X540" s="1037"/>
      <c r="Y540" s="1037"/>
      <c r="Z540" s="1025"/>
      <c r="AA540" s="1026"/>
      <c r="AB540" s="1025"/>
      <c r="AC540" s="1027"/>
      <c r="AD540" s="1028"/>
      <c r="AE540" s="565"/>
      <c r="AF540" s="1016"/>
      <c r="AG540" s="1055"/>
      <c r="AH540" s="1017"/>
      <c r="AI540" s="1019"/>
      <c r="AJ540" s="1020"/>
      <c r="AM540" s="565"/>
      <c r="AN540" s="963"/>
      <c r="AO540" s="565"/>
      <c r="AP540" s="963"/>
    </row>
    <row r="541" spans="1:45" ht="21" customHeight="1">
      <c r="I541" s="265">
        <f t="shared" si="110"/>
        <v>1</v>
      </c>
      <c r="J541" s="255">
        <f t="shared" si="107"/>
        <v>8</v>
      </c>
      <c r="K541" s="1144">
        <f t="shared" si="111"/>
        <v>5</v>
      </c>
      <c r="L541" s="356"/>
      <c r="M541" s="356"/>
      <c r="N541" s="357">
        <f t="shared" si="108"/>
        <v>0</v>
      </c>
      <c r="O541" s="358"/>
      <c r="P541" s="358"/>
      <c r="Q541" s="359">
        <f t="shared" si="109"/>
        <v>0</v>
      </c>
      <c r="R541" s="359">
        <f t="shared" si="109"/>
        <v>0</v>
      </c>
      <c r="S541" s="360"/>
      <c r="T541" s="361"/>
      <c r="U541" s="255">
        <f t="shared" si="106"/>
        <v>8</v>
      </c>
      <c r="V541" s="1036"/>
      <c r="W541" s="1037"/>
      <c r="X541" s="1037"/>
      <c r="Y541" s="1037"/>
      <c r="Z541" s="1025"/>
      <c r="AA541" s="1026"/>
      <c r="AB541" s="1025"/>
      <c r="AC541" s="1027"/>
      <c r="AD541" s="1028"/>
      <c r="AE541" s="819"/>
      <c r="AF541" s="963"/>
      <c r="AG541" s="963"/>
      <c r="AH541" s="963"/>
      <c r="AI541" s="963"/>
      <c r="AJ541" s="963"/>
      <c r="AK541" s="819"/>
      <c r="AL541" s="819"/>
      <c r="AM541" s="565"/>
      <c r="AN541" s="963"/>
      <c r="AO541" s="963"/>
      <c r="AP541" s="963"/>
      <c r="AS541" s="819"/>
    </row>
    <row r="542" spans="1:45" ht="21" customHeight="1">
      <c r="I542" s="265">
        <f t="shared" si="110"/>
        <v>1</v>
      </c>
      <c r="J542" s="255">
        <f t="shared" si="107"/>
        <v>8</v>
      </c>
      <c r="K542" s="1144">
        <f t="shared" si="111"/>
        <v>6</v>
      </c>
      <c r="L542" s="356"/>
      <c r="M542" s="356"/>
      <c r="N542" s="357">
        <f t="shared" si="108"/>
        <v>0</v>
      </c>
      <c r="O542" s="358"/>
      <c r="P542" s="358"/>
      <c r="Q542" s="359">
        <f t="shared" si="109"/>
        <v>0</v>
      </c>
      <c r="R542" s="359">
        <f t="shared" si="109"/>
        <v>0</v>
      </c>
      <c r="S542" s="360"/>
      <c r="T542" s="361"/>
      <c r="U542" s="255">
        <f t="shared" si="106"/>
        <v>8</v>
      </c>
      <c r="V542" s="968" t="s">
        <v>832</v>
      </c>
      <c r="W542" s="1056">
        <f>SUM(W534:W541)</f>
        <v>211.88</v>
      </c>
      <c r="X542" s="1056">
        <f>SUM(X534:X541)</f>
        <v>1.7</v>
      </c>
      <c r="Y542" s="1056">
        <f>SUM(Y534:Y541)</f>
        <v>1.7</v>
      </c>
      <c r="Z542" s="1057"/>
      <c r="AA542" s="1058"/>
      <c r="AB542" s="1056">
        <f>SUM(AB534:AB541)</f>
        <v>3000</v>
      </c>
      <c r="AC542" s="1059"/>
      <c r="AD542" s="1060"/>
      <c r="AE542" s="1061"/>
      <c r="AF542" s="565"/>
      <c r="AG542" s="565"/>
      <c r="AH542" s="565"/>
      <c r="AI542" s="565"/>
      <c r="AJ542" s="565"/>
      <c r="AM542" s="565"/>
      <c r="AN542" s="963"/>
      <c r="AO542" s="963"/>
      <c r="AP542" s="963"/>
    </row>
    <row r="543" spans="1:45" s="819" customFormat="1" ht="21" customHeight="1" thickBot="1">
      <c r="A543" s="372"/>
      <c r="B543" s="372"/>
      <c r="C543" s="372"/>
      <c r="D543" s="372"/>
      <c r="E543" s="372"/>
      <c r="F543" s="372"/>
      <c r="G543" s="372"/>
      <c r="H543" s="167"/>
      <c r="I543" s="265">
        <f t="shared" si="110"/>
        <v>1</v>
      </c>
      <c r="J543" s="255">
        <f t="shared" si="107"/>
        <v>8</v>
      </c>
      <c r="K543" s="1144">
        <f t="shared" si="111"/>
        <v>7</v>
      </c>
      <c r="L543" s="356"/>
      <c r="M543" s="356"/>
      <c r="N543" s="357">
        <f t="shared" si="108"/>
        <v>0</v>
      </c>
      <c r="O543" s="358"/>
      <c r="P543" s="358"/>
      <c r="Q543" s="359">
        <f t="shared" si="109"/>
        <v>0</v>
      </c>
      <c r="R543" s="359">
        <f t="shared" si="109"/>
        <v>0</v>
      </c>
      <c r="S543" s="360"/>
      <c r="T543" s="361"/>
      <c r="U543" s="255">
        <f t="shared" si="106"/>
        <v>8</v>
      </c>
      <c r="V543" s="1062" t="s">
        <v>889</v>
      </c>
      <c r="W543" s="1063"/>
      <c r="X543" s="1063"/>
      <c r="Y543" s="1063"/>
      <c r="Z543" s="1063"/>
      <c r="AA543" s="1064"/>
      <c r="AB543" s="1063">
        <f>IF(AB542&gt;0,ROUND(AB542/COUNTA(AB534:AB541),0),)</f>
        <v>3000</v>
      </c>
      <c r="AC543" s="1065"/>
      <c r="AD543" s="1066"/>
      <c r="AE543" s="1061"/>
      <c r="AF543" s="1061"/>
      <c r="AG543" s="1061"/>
      <c r="AH543" s="565"/>
      <c r="AI543" s="565"/>
      <c r="AJ543" s="565"/>
      <c r="AK543" s="565"/>
      <c r="AL543" s="565"/>
      <c r="AM543" s="565"/>
      <c r="AN543" s="963"/>
      <c r="AO543" s="963"/>
      <c r="AP543" s="963"/>
      <c r="AQ543" s="951"/>
      <c r="AR543" s="951"/>
      <c r="AS543" s="951"/>
    </row>
    <row r="544" spans="1:45" ht="21" customHeight="1">
      <c r="I544" s="265">
        <f t="shared" si="110"/>
        <v>1</v>
      </c>
      <c r="J544" s="255">
        <f t="shared" si="107"/>
        <v>8</v>
      </c>
      <c r="K544" s="1144">
        <f t="shared" si="111"/>
        <v>8</v>
      </c>
      <c r="L544" s="356"/>
      <c r="M544" s="356"/>
      <c r="N544" s="357">
        <f t="shared" ref="N544:N600" si="112">IF(O544+P544&gt;0,$W$527,)</f>
        <v>0</v>
      </c>
      <c r="O544" s="358"/>
      <c r="P544" s="358"/>
      <c r="Q544" s="359">
        <f t="shared" si="109"/>
        <v>0</v>
      </c>
      <c r="R544" s="359">
        <f t="shared" si="109"/>
        <v>0</v>
      </c>
      <c r="S544" s="360"/>
      <c r="T544" s="361"/>
      <c r="U544" s="255">
        <f t="shared" si="106"/>
        <v>8</v>
      </c>
      <c r="V544" s="565"/>
      <c r="W544" s="565"/>
      <c r="X544" s="565"/>
      <c r="Y544" s="565"/>
      <c r="Z544" s="565"/>
      <c r="AA544" s="1067"/>
      <c r="AB544" s="565"/>
      <c r="AC544" s="565"/>
      <c r="AD544" s="565"/>
      <c r="AE544" s="1061"/>
      <c r="AF544" s="1061"/>
      <c r="AG544" s="1061"/>
      <c r="AH544" s="565"/>
      <c r="AI544" s="565"/>
      <c r="AJ544" s="565"/>
      <c r="AK544" s="565"/>
      <c r="AL544" s="565"/>
      <c r="AM544" s="565"/>
      <c r="AN544" s="963"/>
      <c r="AO544" s="963"/>
      <c r="AP544" s="963"/>
    </row>
    <row r="545" spans="1:42" ht="21" customHeight="1">
      <c r="I545" s="265">
        <f t="shared" si="110"/>
        <v>1</v>
      </c>
      <c r="J545" s="255">
        <f t="shared" si="107"/>
        <v>8</v>
      </c>
      <c r="K545" s="1144">
        <f t="shared" si="111"/>
        <v>9</v>
      </c>
      <c r="L545" s="356"/>
      <c r="M545" s="356"/>
      <c r="N545" s="357">
        <f t="shared" si="112"/>
        <v>0</v>
      </c>
      <c r="O545" s="358"/>
      <c r="P545" s="358"/>
      <c r="Q545" s="359">
        <f t="shared" si="109"/>
        <v>0</v>
      </c>
      <c r="R545" s="359">
        <f t="shared" si="109"/>
        <v>0</v>
      </c>
      <c r="S545" s="360"/>
      <c r="T545" s="361"/>
      <c r="U545" s="255">
        <f t="shared" si="106"/>
        <v>8</v>
      </c>
      <c r="V545" s="565"/>
      <c r="W545" s="565"/>
      <c r="X545" s="565"/>
      <c r="Y545" s="565"/>
      <c r="Z545" s="565"/>
      <c r="AA545" s="1067"/>
      <c r="AB545" s="565"/>
      <c r="AC545" s="565"/>
      <c r="AD545" s="565"/>
      <c r="AE545" s="1061"/>
      <c r="AF545" s="1061"/>
      <c r="AG545" s="1061"/>
      <c r="AH545" s="565"/>
      <c r="AI545" s="565"/>
      <c r="AJ545" s="565"/>
      <c r="AK545" s="565"/>
      <c r="AL545" s="565"/>
      <c r="AM545" s="565"/>
      <c r="AN545" s="963"/>
      <c r="AO545" s="963"/>
      <c r="AP545" s="963"/>
    </row>
    <row r="546" spans="1:42" ht="21" customHeight="1">
      <c r="I546" s="265">
        <f t="shared" si="110"/>
        <v>1</v>
      </c>
      <c r="J546" s="255">
        <f t="shared" si="107"/>
        <v>8</v>
      </c>
      <c r="K546" s="1144">
        <f t="shared" si="111"/>
        <v>10</v>
      </c>
      <c r="L546" s="356"/>
      <c r="M546" s="356"/>
      <c r="N546" s="357">
        <f t="shared" si="112"/>
        <v>0</v>
      </c>
      <c r="O546" s="358"/>
      <c r="P546" s="358"/>
      <c r="Q546" s="359">
        <f t="shared" si="109"/>
        <v>0</v>
      </c>
      <c r="R546" s="359">
        <f t="shared" si="109"/>
        <v>0</v>
      </c>
      <c r="S546" s="360"/>
      <c r="T546" s="361"/>
      <c r="U546" s="255">
        <f t="shared" si="106"/>
        <v>8</v>
      </c>
      <c r="V546" s="565"/>
      <c r="W546" s="565"/>
      <c r="X546" s="565"/>
      <c r="Y546" s="565"/>
      <c r="Z546" s="565"/>
      <c r="AA546" s="1067"/>
      <c r="AB546" s="565"/>
      <c r="AC546" s="565"/>
      <c r="AD546" s="565"/>
      <c r="AE546" s="1061"/>
      <c r="AF546" s="1061"/>
      <c r="AG546" s="1061"/>
      <c r="AH546" s="565"/>
      <c r="AI546" s="565"/>
      <c r="AJ546" s="565"/>
      <c r="AK546" s="565"/>
      <c r="AL546" s="565"/>
      <c r="AM546" s="565"/>
      <c r="AN546" s="963"/>
      <c r="AO546" s="963"/>
      <c r="AP546" s="963"/>
    </row>
    <row r="547" spans="1:42" ht="21" customHeight="1">
      <c r="I547" s="265">
        <f t="shared" si="110"/>
        <v>1</v>
      </c>
      <c r="J547" s="255">
        <f t="shared" si="107"/>
        <v>8</v>
      </c>
      <c r="K547" s="1144">
        <f t="shared" si="111"/>
        <v>11</v>
      </c>
      <c r="L547" s="356"/>
      <c r="M547" s="356"/>
      <c r="N547" s="357">
        <f t="shared" si="112"/>
        <v>0</v>
      </c>
      <c r="O547" s="358"/>
      <c r="P547" s="358"/>
      <c r="Q547" s="359">
        <f t="shared" si="109"/>
        <v>0</v>
      </c>
      <c r="R547" s="359">
        <f t="shared" si="109"/>
        <v>0</v>
      </c>
      <c r="S547" s="360"/>
      <c r="T547" s="361"/>
      <c r="U547" s="255">
        <f t="shared" si="106"/>
        <v>8</v>
      </c>
      <c r="V547" s="565"/>
      <c r="W547" s="565"/>
      <c r="X547" s="565"/>
      <c r="Y547" s="565"/>
      <c r="Z547" s="565"/>
      <c r="AA547" s="1067"/>
      <c r="AB547" s="565"/>
      <c r="AC547" s="565"/>
      <c r="AD547" s="565"/>
      <c r="AE547" s="1061"/>
      <c r="AF547" s="1061"/>
      <c r="AG547" s="1061"/>
      <c r="AH547" s="565"/>
      <c r="AI547" s="565"/>
      <c r="AJ547" s="565"/>
      <c r="AK547" s="565"/>
      <c r="AL547" s="565"/>
      <c r="AM547" s="565"/>
      <c r="AN547" s="963"/>
      <c r="AO547" s="963"/>
      <c r="AP547" s="963"/>
    </row>
    <row r="548" spans="1:42" ht="21" customHeight="1">
      <c r="I548" s="265">
        <f t="shared" si="110"/>
        <v>1</v>
      </c>
      <c r="J548" s="255">
        <f t="shared" si="107"/>
        <v>8</v>
      </c>
      <c r="K548" s="1144">
        <f t="shared" si="111"/>
        <v>12</v>
      </c>
      <c r="L548" s="356"/>
      <c r="M548" s="356"/>
      <c r="N548" s="357">
        <f t="shared" si="112"/>
        <v>0</v>
      </c>
      <c r="O548" s="358"/>
      <c r="P548" s="358"/>
      <c r="Q548" s="359">
        <f t="shared" si="109"/>
        <v>0</v>
      </c>
      <c r="R548" s="359">
        <f t="shared" si="109"/>
        <v>0</v>
      </c>
      <c r="S548" s="360"/>
      <c r="T548" s="361"/>
      <c r="U548" s="255">
        <f t="shared" si="106"/>
        <v>8</v>
      </c>
      <c r="V548" s="565"/>
      <c r="W548" s="565"/>
      <c r="X548" s="565"/>
      <c r="Y548" s="565"/>
      <c r="Z548" s="565"/>
      <c r="AA548" s="1067"/>
      <c r="AB548" s="565"/>
      <c r="AC548" s="565"/>
      <c r="AD548" s="565"/>
      <c r="AE548" s="1061"/>
      <c r="AF548" s="1061"/>
      <c r="AG548" s="1061"/>
      <c r="AH548" s="565"/>
      <c r="AI548" s="565"/>
      <c r="AJ548" s="565"/>
      <c r="AK548" s="565"/>
      <c r="AL548" s="565"/>
      <c r="AM548" s="565"/>
      <c r="AN548" s="963"/>
      <c r="AO548" s="963"/>
      <c r="AP548" s="963"/>
    </row>
    <row r="549" spans="1:42" ht="21" customHeight="1">
      <c r="I549" s="265">
        <f t="shared" si="110"/>
        <v>1</v>
      </c>
      <c r="J549" s="255">
        <f t="shared" si="107"/>
        <v>8</v>
      </c>
      <c r="K549" s="1144">
        <f t="shared" si="111"/>
        <v>13</v>
      </c>
      <c r="L549" s="356"/>
      <c r="M549" s="356"/>
      <c r="N549" s="357">
        <f t="shared" si="112"/>
        <v>0</v>
      </c>
      <c r="O549" s="358"/>
      <c r="P549" s="358"/>
      <c r="Q549" s="359">
        <f t="shared" si="109"/>
        <v>0</v>
      </c>
      <c r="R549" s="359">
        <f t="shared" si="109"/>
        <v>0</v>
      </c>
      <c r="S549" s="360"/>
      <c r="T549" s="361"/>
      <c r="U549" s="255">
        <f t="shared" si="106"/>
        <v>8</v>
      </c>
      <c r="V549" s="565"/>
      <c r="W549" s="565"/>
      <c r="X549" s="565"/>
      <c r="Y549" s="565"/>
      <c r="Z549" s="565"/>
      <c r="AA549" s="1067"/>
      <c r="AB549" s="565"/>
      <c r="AC549" s="565"/>
      <c r="AD549" s="565"/>
      <c r="AE549" s="1061"/>
      <c r="AF549" s="1061"/>
      <c r="AG549" s="1061"/>
      <c r="AH549" s="565"/>
      <c r="AI549" s="565"/>
      <c r="AJ549" s="565"/>
      <c r="AK549" s="565"/>
      <c r="AL549" s="565"/>
      <c r="AM549" s="565"/>
      <c r="AN549" s="963"/>
      <c r="AO549" s="963"/>
      <c r="AP549" s="963"/>
    </row>
    <row r="550" spans="1:42" ht="21" customHeight="1">
      <c r="I550" s="265">
        <f t="shared" si="110"/>
        <v>1</v>
      </c>
      <c r="J550" s="255">
        <f t="shared" si="107"/>
        <v>8</v>
      </c>
      <c r="K550" s="385">
        <f t="shared" si="111"/>
        <v>14</v>
      </c>
      <c r="L550" s="356"/>
      <c r="M550" s="356"/>
      <c r="N550" s="387">
        <f t="shared" si="112"/>
        <v>0</v>
      </c>
      <c r="O550" s="388"/>
      <c r="P550" s="388"/>
      <c r="Q550" s="389">
        <f t="shared" si="109"/>
        <v>0</v>
      </c>
      <c r="R550" s="389">
        <f t="shared" si="109"/>
        <v>0</v>
      </c>
      <c r="S550" s="390"/>
      <c r="T550" s="391"/>
      <c r="U550" s="255">
        <f t="shared" si="106"/>
        <v>8</v>
      </c>
      <c r="V550" s="565"/>
      <c r="W550" s="565"/>
      <c r="X550" s="565"/>
      <c r="Y550" s="565"/>
      <c r="Z550" s="565"/>
      <c r="AA550" s="1067"/>
      <c r="AB550" s="565"/>
      <c r="AC550" s="565"/>
      <c r="AD550" s="565"/>
      <c r="AE550" s="1061"/>
      <c r="AF550" s="1061"/>
      <c r="AG550" s="1061"/>
      <c r="AH550" s="565"/>
      <c r="AI550" s="565"/>
      <c r="AJ550" s="565"/>
      <c r="AK550" s="565"/>
      <c r="AL550" s="565"/>
      <c r="AM550" s="565"/>
      <c r="AN550" s="963"/>
      <c r="AO550" s="963"/>
      <c r="AP550" s="963"/>
    </row>
    <row r="551" spans="1:42" s="253" customFormat="1" ht="21" hidden="1" customHeight="1">
      <c r="A551" s="252"/>
      <c r="B551" s="252"/>
      <c r="C551" s="252"/>
      <c r="D551" s="252"/>
      <c r="E551" s="252"/>
      <c r="F551" s="252"/>
      <c r="G551" s="252"/>
      <c r="I551" s="265">
        <f>IF((O$553+P$553)&gt;0,1,0)</f>
        <v>0</v>
      </c>
      <c r="J551" s="255">
        <f t="shared" si="107"/>
        <v>8</v>
      </c>
      <c r="K551" s="2439" t="s">
        <v>942</v>
      </c>
      <c r="L551" s="2441" t="s">
        <v>943</v>
      </c>
      <c r="M551" s="2443" t="s">
        <v>944</v>
      </c>
      <c r="N551" s="2443" t="s">
        <v>945</v>
      </c>
      <c r="O551" s="2445" t="s">
        <v>946</v>
      </c>
      <c r="P551" s="2445"/>
      <c r="Q551" s="2445" t="s">
        <v>947</v>
      </c>
      <c r="R551" s="2445"/>
      <c r="S551" s="2446" t="s">
        <v>948</v>
      </c>
      <c r="T551" s="2448" t="s">
        <v>949</v>
      </c>
      <c r="U551" s="255">
        <f t="shared" si="106"/>
        <v>8</v>
      </c>
      <c r="V551" s="169"/>
      <c r="W551" s="169"/>
      <c r="X551" s="169"/>
      <c r="Y551" s="169"/>
      <c r="Z551" s="169"/>
      <c r="AA551" s="378"/>
      <c r="AB551" s="169"/>
      <c r="AC551" s="169"/>
      <c r="AD551" s="169"/>
      <c r="AE551" s="371"/>
      <c r="AF551" s="371"/>
      <c r="AG551" s="371"/>
      <c r="AH551" s="169"/>
      <c r="AI551" s="169"/>
      <c r="AJ551" s="169"/>
      <c r="AK551" s="169"/>
      <c r="AL551" s="169"/>
      <c r="AM551" s="169"/>
      <c r="AN551" s="176"/>
      <c r="AO551" s="176"/>
      <c r="AP551" s="176"/>
    </row>
    <row r="552" spans="1:42" s="253" customFormat="1" ht="21" hidden="1" customHeight="1">
      <c r="A552" s="252"/>
      <c r="B552" s="252"/>
      <c r="C552" s="252"/>
      <c r="D552" s="252"/>
      <c r="E552" s="252"/>
      <c r="F552" s="252"/>
      <c r="G552" s="252"/>
      <c r="I552" s="265">
        <f t="shared" ref="I552:I575" si="113">IF((O$553+P$553)&gt;0,1,0)</f>
        <v>0</v>
      </c>
      <c r="J552" s="255">
        <f t="shared" si="107"/>
        <v>8</v>
      </c>
      <c r="K552" s="2440"/>
      <c r="L552" s="2442"/>
      <c r="M552" s="2444"/>
      <c r="N552" s="2444"/>
      <c r="O552" s="1146" t="s">
        <v>786</v>
      </c>
      <c r="P552" s="335" t="s">
        <v>787</v>
      </c>
      <c r="Q552" s="335" t="s">
        <v>786</v>
      </c>
      <c r="R552" s="336" t="s">
        <v>787</v>
      </c>
      <c r="S552" s="2447"/>
      <c r="T552" s="2449"/>
      <c r="U552" s="255">
        <f t="shared" si="106"/>
        <v>8</v>
      </c>
      <c r="V552" s="169"/>
      <c r="W552" s="169"/>
      <c r="X552" s="169"/>
      <c r="Y552" s="169"/>
      <c r="Z552" s="169"/>
      <c r="AA552" s="378"/>
      <c r="AB552" s="169"/>
      <c r="AC552" s="169"/>
      <c r="AD552" s="169"/>
      <c r="AE552" s="371"/>
      <c r="AF552" s="371"/>
      <c r="AG552" s="371"/>
      <c r="AH552" s="169"/>
      <c r="AI552" s="169"/>
      <c r="AJ552" s="169"/>
      <c r="AK552" s="169"/>
      <c r="AL552" s="169"/>
      <c r="AM552" s="169"/>
      <c r="AN552" s="176"/>
      <c r="AO552" s="176"/>
      <c r="AP552" s="176"/>
    </row>
    <row r="553" spans="1:42" s="253" customFormat="1" ht="21" hidden="1" customHeight="1">
      <c r="A553" s="252"/>
      <c r="B553" s="252"/>
      <c r="C553" s="252"/>
      <c r="D553" s="252"/>
      <c r="E553" s="252"/>
      <c r="F553" s="252"/>
      <c r="G553" s="252"/>
      <c r="I553" s="265">
        <f t="shared" si="113"/>
        <v>0</v>
      </c>
      <c r="J553" s="255">
        <f t="shared" si="107"/>
        <v>8</v>
      </c>
      <c r="K553" s="1144">
        <f>+K25+1</f>
        <v>15</v>
      </c>
      <c r="L553" s="356"/>
      <c r="M553" s="356"/>
      <c r="N553" s="357">
        <f t="shared" si="112"/>
        <v>0</v>
      </c>
      <c r="O553" s="358"/>
      <c r="P553" s="358"/>
      <c r="Q553" s="359">
        <f t="shared" ref="Q553:R600" si="114">ROUND(O553*50,0)</f>
        <v>0</v>
      </c>
      <c r="R553" s="359">
        <f t="shared" si="114"/>
        <v>0</v>
      </c>
      <c r="S553" s="360"/>
      <c r="T553" s="361"/>
      <c r="U553" s="255">
        <f t="shared" si="106"/>
        <v>8</v>
      </c>
      <c r="V553" s="169"/>
      <c r="W553" s="169"/>
      <c r="X553" s="169"/>
      <c r="Y553" s="169"/>
      <c r="Z553" s="169"/>
      <c r="AA553" s="378"/>
      <c r="AB553" s="169"/>
      <c r="AC553" s="169"/>
      <c r="AD553" s="169"/>
      <c r="AE553" s="371"/>
      <c r="AF553" s="371"/>
      <c r="AG553" s="371"/>
      <c r="AH553" s="169"/>
      <c r="AI553" s="169"/>
      <c r="AJ553" s="169"/>
      <c r="AK553" s="169"/>
      <c r="AL553" s="169"/>
      <c r="AM553" s="169"/>
      <c r="AN553" s="176"/>
      <c r="AO553" s="176"/>
      <c r="AP553" s="176"/>
    </row>
    <row r="554" spans="1:42" s="253" customFormat="1" ht="21" hidden="1" customHeight="1">
      <c r="A554" s="252"/>
      <c r="B554" s="252"/>
      <c r="C554" s="252"/>
      <c r="D554" s="252"/>
      <c r="E554" s="252"/>
      <c r="F554" s="252"/>
      <c r="G554" s="252"/>
      <c r="I554" s="265">
        <f t="shared" si="113"/>
        <v>0</v>
      </c>
      <c r="J554" s="255">
        <f t="shared" si="107"/>
        <v>8</v>
      </c>
      <c r="K554" s="1144">
        <f t="shared" ref="K554:K575" si="115">+K553+1</f>
        <v>16</v>
      </c>
      <c r="L554" s="356"/>
      <c r="M554" s="356"/>
      <c r="N554" s="357">
        <f t="shared" si="112"/>
        <v>0</v>
      </c>
      <c r="O554" s="358"/>
      <c r="P554" s="358"/>
      <c r="Q554" s="359">
        <f t="shared" si="114"/>
        <v>0</v>
      </c>
      <c r="R554" s="359">
        <f t="shared" si="114"/>
        <v>0</v>
      </c>
      <c r="S554" s="360"/>
      <c r="T554" s="361"/>
      <c r="U554" s="255">
        <f t="shared" si="106"/>
        <v>8</v>
      </c>
      <c r="V554" s="169"/>
      <c r="W554" s="169"/>
      <c r="X554" s="169"/>
      <c r="Y554" s="169"/>
      <c r="Z554" s="169"/>
      <c r="AA554" s="378"/>
      <c r="AB554" s="169"/>
      <c r="AC554" s="169"/>
      <c r="AD554" s="169"/>
      <c r="AE554" s="371"/>
      <c r="AF554" s="371"/>
      <c r="AG554" s="371"/>
      <c r="AH554" s="169"/>
      <c r="AI554" s="169"/>
      <c r="AJ554" s="169"/>
      <c r="AK554" s="169"/>
      <c r="AL554" s="169"/>
      <c r="AM554" s="169"/>
      <c r="AN554" s="176"/>
      <c r="AO554" s="176"/>
      <c r="AP554" s="176"/>
    </row>
    <row r="555" spans="1:42" s="253" customFormat="1" ht="21" hidden="1" customHeight="1">
      <c r="A555" s="252"/>
      <c r="B555" s="252"/>
      <c r="C555" s="252"/>
      <c r="D555" s="252"/>
      <c r="E555" s="252"/>
      <c r="F555" s="252"/>
      <c r="G555" s="252"/>
      <c r="I555" s="265">
        <f t="shared" si="113"/>
        <v>0</v>
      </c>
      <c r="J555" s="255">
        <f t="shared" si="107"/>
        <v>8</v>
      </c>
      <c r="K555" s="1144">
        <f t="shared" si="115"/>
        <v>17</v>
      </c>
      <c r="L555" s="356"/>
      <c r="M555" s="356"/>
      <c r="N555" s="357">
        <f t="shared" si="112"/>
        <v>0</v>
      </c>
      <c r="O555" s="358"/>
      <c r="P555" s="358"/>
      <c r="Q555" s="359">
        <f t="shared" si="114"/>
        <v>0</v>
      </c>
      <c r="R555" s="359">
        <f t="shared" si="114"/>
        <v>0</v>
      </c>
      <c r="S555" s="360"/>
      <c r="T555" s="361"/>
      <c r="U555" s="255">
        <f t="shared" si="106"/>
        <v>8</v>
      </c>
      <c r="V555" s="169"/>
      <c r="W555" s="169"/>
      <c r="X555" s="169"/>
      <c r="Y555" s="169"/>
      <c r="Z555" s="169"/>
      <c r="AA555" s="378"/>
      <c r="AB555" s="169"/>
      <c r="AC555" s="169"/>
      <c r="AD555" s="169"/>
      <c r="AE555" s="371"/>
      <c r="AF555" s="371"/>
      <c r="AG555" s="371"/>
      <c r="AH555" s="169"/>
      <c r="AI555" s="169"/>
      <c r="AJ555" s="169"/>
      <c r="AK555" s="169"/>
      <c r="AL555" s="169"/>
      <c r="AM555" s="169"/>
      <c r="AN555" s="176"/>
      <c r="AO555" s="176"/>
      <c r="AP555" s="176"/>
    </row>
    <row r="556" spans="1:42" s="253" customFormat="1" ht="21" hidden="1" customHeight="1">
      <c r="A556" s="252"/>
      <c r="B556" s="252"/>
      <c r="C556" s="252"/>
      <c r="D556" s="252"/>
      <c r="E556" s="252"/>
      <c r="F556" s="252"/>
      <c r="G556" s="252"/>
      <c r="I556" s="265">
        <f t="shared" si="113"/>
        <v>0</v>
      </c>
      <c r="J556" s="255">
        <f t="shared" si="107"/>
        <v>8</v>
      </c>
      <c r="K556" s="1144">
        <f t="shared" si="115"/>
        <v>18</v>
      </c>
      <c r="L556" s="356"/>
      <c r="M556" s="356"/>
      <c r="N556" s="357">
        <f t="shared" si="112"/>
        <v>0</v>
      </c>
      <c r="O556" s="358"/>
      <c r="P556" s="358"/>
      <c r="Q556" s="359">
        <f t="shared" si="114"/>
        <v>0</v>
      </c>
      <c r="R556" s="359">
        <f t="shared" si="114"/>
        <v>0</v>
      </c>
      <c r="S556" s="360"/>
      <c r="T556" s="361"/>
      <c r="U556" s="255">
        <f t="shared" si="106"/>
        <v>8</v>
      </c>
      <c r="V556" s="169"/>
      <c r="W556" s="169"/>
      <c r="X556" s="169"/>
      <c r="Y556" s="169"/>
      <c r="Z556" s="169"/>
      <c r="AA556" s="378"/>
      <c r="AB556" s="169"/>
      <c r="AC556" s="169"/>
      <c r="AD556" s="169"/>
      <c r="AE556" s="371"/>
      <c r="AF556" s="371"/>
      <c r="AG556" s="371"/>
      <c r="AH556" s="169"/>
      <c r="AI556" s="169"/>
      <c r="AJ556" s="169"/>
      <c r="AK556" s="169"/>
      <c r="AL556" s="169"/>
      <c r="AM556" s="169"/>
      <c r="AN556" s="176"/>
      <c r="AO556" s="176"/>
      <c r="AP556" s="176"/>
    </row>
    <row r="557" spans="1:42" s="253" customFormat="1" ht="21" hidden="1" customHeight="1">
      <c r="A557" s="252"/>
      <c r="B557" s="252"/>
      <c r="C557" s="252"/>
      <c r="D557" s="252"/>
      <c r="E557" s="252"/>
      <c r="F557" s="252"/>
      <c r="G557" s="252"/>
      <c r="I557" s="265">
        <f t="shared" si="113"/>
        <v>0</v>
      </c>
      <c r="J557" s="255">
        <f t="shared" si="107"/>
        <v>8</v>
      </c>
      <c r="K557" s="1144">
        <f t="shared" si="115"/>
        <v>19</v>
      </c>
      <c r="L557" s="356"/>
      <c r="M557" s="356"/>
      <c r="N557" s="357">
        <f t="shared" si="112"/>
        <v>0</v>
      </c>
      <c r="O557" s="358"/>
      <c r="P557" s="358"/>
      <c r="Q557" s="359">
        <f t="shared" si="114"/>
        <v>0</v>
      </c>
      <c r="R557" s="359">
        <f t="shared" si="114"/>
        <v>0</v>
      </c>
      <c r="S557" s="360"/>
      <c r="T557" s="361"/>
      <c r="U557" s="255">
        <f t="shared" si="106"/>
        <v>8</v>
      </c>
      <c r="V557" s="169"/>
      <c r="W557" s="169"/>
      <c r="X557" s="169"/>
      <c r="Y557" s="169"/>
      <c r="Z557" s="169"/>
      <c r="AA557" s="378"/>
      <c r="AB557" s="169"/>
      <c r="AC557" s="169"/>
      <c r="AD557" s="169"/>
      <c r="AE557" s="371"/>
      <c r="AF557" s="371"/>
      <c r="AG557" s="371"/>
      <c r="AH557" s="169"/>
      <c r="AI557" s="169"/>
      <c r="AJ557" s="169"/>
      <c r="AK557" s="169"/>
      <c r="AL557" s="169"/>
      <c r="AM557" s="169"/>
      <c r="AN557" s="176"/>
      <c r="AO557" s="176"/>
      <c r="AP557" s="176"/>
    </row>
    <row r="558" spans="1:42" s="253" customFormat="1" ht="21" hidden="1" customHeight="1">
      <c r="A558" s="252"/>
      <c r="B558" s="252"/>
      <c r="C558" s="252"/>
      <c r="D558" s="252"/>
      <c r="E558" s="252"/>
      <c r="F558" s="252"/>
      <c r="G558" s="252"/>
      <c r="I558" s="265">
        <f t="shared" si="113"/>
        <v>0</v>
      </c>
      <c r="J558" s="255">
        <f t="shared" si="107"/>
        <v>8</v>
      </c>
      <c r="K558" s="1144">
        <f t="shared" si="115"/>
        <v>20</v>
      </c>
      <c r="L558" s="356"/>
      <c r="M558" s="356"/>
      <c r="N558" s="357">
        <f t="shared" si="112"/>
        <v>0</v>
      </c>
      <c r="O558" s="358"/>
      <c r="P558" s="358"/>
      <c r="Q558" s="359">
        <f t="shared" si="114"/>
        <v>0</v>
      </c>
      <c r="R558" s="359">
        <f t="shared" si="114"/>
        <v>0</v>
      </c>
      <c r="S558" s="360"/>
      <c r="T558" s="361"/>
      <c r="U558" s="255">
        <f t="shared" si="106"/>
        <v>8</v>
      </c>
      <c r="V558" s="169"/>
      <c r="W558" s="169"/>
      <c r="X558" s="169"/>
      <c r="Y558" s="169"/>
      <c r="Z558" s="169"/>
      <c r="AA558" s="378"/>
      <c r="AB558" s="169"/>
      <c r="AC558" s="169"/>
      <c r="AD558" s="169"/>
      <c r="AE558" s="371"/>
      <c r="AF558" s="371"/>
      <c r="AG558" s="371"/>
      <c r="AH558" s="169"/>
      <c r="AI558" s="169"/>
      <c r="AJ558" s="169"/>
      <c r="AK558" s="169"/>
      <c r="AL558" s="169"/>
      <c r="AM558" s="169"/>
      <c r="AN558" s="176"/>
      <c r="AO558" s="176"/>
      <c r="AP558" s="176"/>
    </row>
    <row r="559" spans="1:42" s="253" customFormat="1" ht="21" hidden="1" customHeight="1">
      <c r="A559" s="252"/>
      <c r="B559" s="252"/>
      <c r="C559" s="252"/>
      <c r="D559" s="252"/>
      <c r="E559" s="252"/>
      <c r="F559" s="252"/>
      <c r="G559" s="252"/>
      <c r="I559" s="265">
        <f t="shared" si="113"/>
        <v>0</v>
      </c>
      <c r="J559" s="255">
        <f t="shared" si="107"/>
        <v>8</v>
      </c>
      <c r="K559" s="1144">
        <f t="shared" si="115"/>
        <v>21</v>
      </c>
      <c r="L559" s="356"/>
      <c r="M559" s="356"/>
      <c r="N559" s="357">
        <f t="shared" si="112"/>
        <v>0</v>
      </c>
      <c r="O559" s="358"/>
      <c r="P559" s="358"/>
      <c r="Q559" s="359">
        <f t="shared" si="114"/>
        <v>0</v>
      </c>
      <c r="R559" s="359">
        <f t="shared" si="114"/>
        <v>0</v>
      </c>
      <c r="S559" s="360"/>
      <c r="T559" s="361"/>
      <c r="U559" s="255">
        <f t="shared" si="106"/>
        <v>8</v>
      </c>
      <c r="V559" s="169"/>
      <c r="W559" s="169"/>
      <c r="X559" s="169"/>
      <c r="Y559" s="169"/>
      <c r="Z559" s="169"/>
      <c r="AA559" s="378"/>
      <c r="AB559" s="169"/>
      <c r="AC559" s="169"/>
      <c r="AD559" s="169"/>
      <c r="AE559" s="371"/>
      <c r="AF559" s="371"/>
      <c r="AG559" s="371"/>
      <c r="AH559" s="169"/>
      <c r="AI559" s="169"/>
      <c r="AJ559" s="169"/>
      <c r="AK559" s="169"/>
      <c r="AL559" s="169"/>
      <c r="AM559" s="169"/>
      <c r="AN559" s="176"/>
      <c r="AO559" s="176"/>
      <c r="AP559" s="176"/>
    </row>
    <row r="560" spans="1:42" s="253" customFormat="1" ht="21" hidden="1" customHeight="1">
      <c r="A560" s="252"/>
      <c r="B560" s="252"/>
      <c r="C560" s="252"/>
      <c r="D560" s="252"/>
      <c r="E560" s="252"/>
      <c r="F560" s="252"/>
      <c r="G560" s="252"/>
      <c r="I560" s="265">
        <f t="shared" si="113"/>
        <v>0</v>
      </c>
      <c r="J560" s="255">
        <f t="shared" si="107"/>
        <v>8</v>
      </c>
      <c r="K560" s="1144">
        <f t="shared" si="115"/>
        <v>22</v>
      </c>
      <c r="L560" s="356"/>
      <c r="M560" s="356"/>
      <c r="N560" s="357">
        <f t="shared" si="112"/>
        <v>0</v>
      </c>
      <c r="O560" s="358"/>
      <c r="P560" s="358"/>
      <c r="Q560" s="359">
        <f t="shared" si="114"/>
        <v>0</v>
      </c>
      <c r="R560" s="359">
        <f t="shared" si="114"/>
        <v>0</v>
      </c>
      <c r="S560" s="360"/>
      <c r="T560" s="361"/>
      <c r="U560" s="255">
        <f t="shared" si="106"/>
        <v>8</v>
      </c>
      <c r="V560" s="169"/>
      <c r="W560" s="169"/>
      <c r="X560" s="169"/>
      <c r="Y560" s="169"/>
      <c r="Z560" s="169"/>
      <c r="AA560" s="378"/>
      <c r="AB560" s="169"/>
      <c r="AC560" s="169"/>
      <c r="AD560" s="169"/>
      <c r="AE560" s="371"/>
      <c r="AF560" s="371"/>
      <c r="AG560" s="371"/>
      <c r="AH560" s="169"/>
      <c r="AI560" s="169"/>
      <c r="AJ560" s="169"/>
      <c r="AK560" s="169"/>
      <c r="AL560" s="169"/>
      <c r="AM560" s="169"/>
      <c r="AN560" s="176"/>
      <c r="AO560" s="176"/>
      <c r="AP560" s="176"/>
    </row>
    <row r="561" spans="1:42" s="253" customFormat="1" ht="21" hidden="1" customHeight="1">
      <c r="A561" s="252"/>
      <c r="B561" s="252"/>
      <c r="C561" s="252"/>
      <c r="D561" s="252"/>
      <c r="E561" s="252"/>
      <c r="F561" s="252"/>
      <c r="G561" s="252"/>
      <c r="I561" s="265">
        <f t="shared" si="113"/>
        <v>0</v>
      </c>
      <c r="J561" s="255">
        <f t="shared" si="107"/>
        <v>8</v>
      </c>
      <c r="K561" s="1144">
        <f t="shared" si="115"/>
        <v>23</v>
      </c>
      <c r="L561" s="356"/>
      <c r="M561" s="356"/>
      <c r="N561" s="357">
        <f t="shared" si="112"/>
        <v>0</v>
      </c>
      <c r="O561" s="358"/>
      <c r="P561" s="358"/>
      <c r="Q561" s="359">
        <f t="shared" si="114"/>
        <v>0</v>
      </c>
      <c r="R561" s="359">
        <f t="shared" si="114"/>
        <v>0</v>
      </c>
      <c r="S561" s="360"/>
      <c r="T561" s="361"/>
      <c r="U561" s="255">
        <f t="shared" si="106"/>
        <v>8</v>
      </c>
      <c r="V561" s="169"/>
      <c r="W561" s="169"/>
      <c r="X561" s="169"/>
      <c r="Y561" s="169"/>
      <c r="Z561" s="169"/>
      <c r="AA561" s="378"/>
      <c r="AB561" s="169"/>
      <c r="AC561" s="169"/>
      <c r="AD561" s="169"/>
      <c r="AE561" s="371"/>
      <c r="AF561" s="371"/>
      <c r="AG561" s="371"/>
      <c r="AH561" s="169"/>
      <c r="AI561" s="169"/>
      <c r="AJ561" s="169"/>
      <c r="AK561" s="169"/>
      <c r="AL561" s="169"/>
      <c r="AM561" s="169"/>
      <c r="AN561" s="176"/>
      <c r="AO561" s="176"/>
      <c r="AP561" s="176"/>
    </row>
    <row r="562" spans="1:42" s="253" customFormat="1" ht="21" hidden="1" customHeight="1">
      <c r="A562" s="252"/>
      <c r="B562" s="252"/>
      <c r="C562" s="252"/>
      <c r="D562" s="252"/>
      <c r="E562" s="252"/>
      <c r="F562" s="252"/>
      <c r="G562" s="252"/>
      <c r="I562" s="265">
        <f t="shared" si="113"/>
        <v>0</v>
      </c>
      <c r="J562" s="255">
        <f t="shared" si="107"/>
        <v>8</v>
      </c>
      <c r="K562" s="1144">
        <f t="shared" si="115"/>
        <v>24</v>
      </c>
      <c r="L562" s="356"/>
      <c r="M562" s="356"/>
      <c r="N562" s="357">
        <f t="shared" si="112"/>
        <v>0</v>
      </c>
      <c r="O562" s="358"/>
      <c r="P562" s="358"/>
      <c r="Q562" s="359">
        <f t="shared" si="114"/>
        <v>0</v>
      </c>
      <c r="R562" s="359">
        <f t="shared" si="114"/>
        <v>0</v>
      </c>
      <c r="S562" s="360"/>
      <c r="T562" s="361"/>
      <c r="U562" s="255">
        <f t="shared" si="106"/>
        <v>8</v>
      </c>
      <c r="V562" s="169"/>
      <c r="W562" s="169"/>
      <c r="X562" s="169"/>
      <c r="Y562" s="169"/>
      <c r="Z562" s="169"/>
      <c r="AA562" s="378"/>
      <c r="AB562" s="169"/>
      <c r="AC562" s="169"/>
      <c r="AD562" s="169"/>
      <c r="AE562" s="371"/>
      <c r="AF562" s="371"/>
      <c r="AG562" s="371"/>
      <c r="AH562" s="169"/>
      <c r="AI562" s="169"/>
      <c r="AJ562" s="169"/>
      <c r="AK562" s="169"/>
      <c r="AL562" s="169"/>
      <c r="AM562" s="169"/>
      <c r="AN562" s="176"/>
      <c r="AO562" s="176"/>
      <c r="AP562" s="176"/>
    </row>
    <row r="563" spans="1:42" s="253" customFormat="1" ht="21" hidden="1" customHeight="1">
      <c r="A563" s="252"/>
      <c r="B563" s="252"/>
      <c r="C563" s="252"/>
      <c r="D563" s="252"/>
      <c r="E563" s="252"/>
      <c r="F563" s="252"/>
      <c r="G563" s="252"/>
      <c r="I563" s="265">
        <f t="shared" si="113"/>
        <v>0</v>
      </c>
      <c r="J563" s="255">
        <f t="shared" si="107"/>
        <v>8</v>
      </c>
      <c r="K563" s="1144">
        <f t="shared" si="115"/>
        <v>25</v>
      </c>
      <c r="L563" s="356"/>
      <c r="M563" s="356"/>
      <c r="N563" s="357">
        <f t="shared" si="112"/>
        <v>0</v>
      </c>
      <c r="O563" s="358"/>
      <c r="P563" s="358"/>
      <c r="Q563" s="359">
        <f t="shared" si="114"/>
        <v>0</v>
      </c>
      <c r="R563" s="359">
        <f t="shared" si="114"/>
        <v>0</v>
      </c>
      <c r="S563" s="360"/>
      <c r="T563" s="361"/>
      <c r="U563" s="255">
        <f t="shared" si="106"/>
        <v>8</v>
      </c>
      <c r="V563" s="169"/>
      <c r="W563" s="169"/>
      <c r="X563" s="169"/>
      <c r="Y563" s="169"/>
      <c r="Z563" s="169"/>
      <c r="AA563" s="378"/>
      <c r="AB563" s="169"/>
      <c r="AC563" s="169"/>
      <c r="AD563" s="169"/>
      <c r="AE563" s="371"/>
      <c r="AF563" s="371"/>
      <c r="AG563" s="371"/>
      <c r="AH563" s="169"/>
      <c r="AI563" s="169"/>
      <c r="AJ563" s="169"/>
      <c r="AK563" s="169"/>
      <c r="AL563" s="169"/>
      <c r="AM563" s="169"/>
      <c r="AN563" s="176"/>
      <c r="AO563" s="176"/>
      <c r="AP563" s="176"/>
    </row>
    <row r="564" spans="1:42" s="253" customFormat="1" ht="21" hidden="1" customHeight="1">
      <c r="A564" s="252"/>
      <c r="B564" s="252"/>
      <c r="C564" s="252"/>
      <c r="D564" s="252"/>
      <c r="E564" s="252"/>
      <c r="F564" s="252"/>
      <c r="G564" s="252"/>
      <c r="I564" s="265">
        <f t="shared" si="113"/>
        <v>0</v>
      </c>
      <c r="J564" s="255">
        <f t="shared" si="107"/>
        <v>8</v>
      </c>
      <c r="K564" s="1144">
        <f t="shared" si="115"/>
        <v>26</v>
      </c>
      <c r="L564" s="356"/>
      <c r="M564" s="356"/>
      <c r="N564" s="357">
        <f t="shared" si="112"/>
        <v>0</v>
      </c>
      <c r="O564" s="358"/>
      <c r="P564" s="358"/>
      <c r="Q564" s="359">
        <f t="shared" si="114"/>
        <v>0</v>
      </c>
      <c r="R564" s="359">
        <f t="shared" si="114"/>
        <v>0</v>
      </c>
      <c r="S564" s="360"/>
      <c r="T564" s="361"/>
      <c r="U564" s="255">
        <f t="shared" si="106"/>
        <v>8</v>
      </c>
      <c r="V564" s="169"/>
      <c r="W564" s="169"/>
      <c r="X564" s="169"/>
      <c r="Y564" s="169"/>
      <c r="Z564" s="169"/>
      <c r="AA564" s="378"/>
      <c r="AB564" s="169"/>
      <c r="AC564" s="169"/>
      <c r="AD564" s="169"/>
      <c r="AE564" s="371"/>
      <c r="AF564" s="371"/>
      <c r="AG564" s="371"/>
      <c r="AH564" s="169"/>
      <c r="AI564" s="169"/>
      <c r="AJ564" s="169"/>
      <c r="AK564" s="169"/>
      <c r="AL564" s="169"/>
      <c r="AM564" s="169"/>
      <c r="AN564" s="176"/>
      <c r="AO564" s="176"/>
      <c r="AP564" s="176"/>
    </row>
    <row r="565" spans="1:42" s="253" customFormat="1" ht="21" hidden="1" customHeight="1">
      <c r="A565" s="252"/>
      <c r="B565" s="252"/>
      <c r="C565" s="252"/>
      <c r="D565" s="252"/>
      <c r="E565" s="252"/>
      <c r="F565" s="252"/>
      <c r="G565" s="252"/>
      <c r="I565" s="265">
        <f t="shared" si="113"/>
        <v>0</v>
      </c>
      <c r="J565" s="255">
        <f t="shared" si="107"/>
        <v>8</v>
      </c>
      <c r="K565" s="1144">
        <f t="shared" si="115"/>
        <v>27</v>
      </c>
      <c r="L565" s="356"/>
      <c r="M565" s="356"/>
      <c r="N565" s="357">
        <f t="shared" si="112"/>
        <v>0</v>
      </c>
      <c r="O565" s="358"/>
      <c r="P565" s="358"/>
      <c r="Q565" s="359">
        <f t="shared" si="114"/>
        <v>0</v>
      </c>
      <c r="R565" s="359">
        <f t="shared" si="114"/>
        <v>0</v>
      </c>
      <c r="S565" s="360"/>
      <c r="T565" s="361"/>
      <c r="U565" s="255">
        <f t="shared" si="106"/>
        <v>8</v>
      </c>
      <c r="V565" s="169"/>
      <c r="W565" s="169"/>
      <c r="X565" s="169"/>
      <c r="Y565" s="169"/>
      <c r="Z565" s="169"/>
      <c r="AA565" s="378"/>
      <c r="AB565" s="169"/>
      <c r="AC565" s="169"/>
      <c r="AD565" s="169"/>
      <c r="AE565" s="371"/>
      <c r="AF565" s="371"/>
      <c r="AG565" s="371"/>
      <c r="AH565" s="169"/>
      <c r="AI565" s="169"/>
      <c r="AJ565" s="169"/>
      <c r="AK565" s="169"/>
      <c r="AL565" s="169"/>
      <c r="AM565" s="169"/>
      <c r="AN565" s="176"/>
      <c r="AO565" s="176"/>
      <c r="AP565" s="176"/>
    </row>
    <row r="566" spans="1:42" s="253" customFormat="1" ht="21" hidden="1" customHeight="1">
      <c r="A566" s="252"/>
      <c r="B566" s="252"/>
      <c r="C566" s="252"/>
      <c r="D566" s="252"/>
      <c r="E566" s="252"/>
      <c r="F566" s="252"/>
      <c r="G566" s="252"/>
      <c r="I566" s="265">
        <f t="shared" si="113"/>
        <v>0</v>
      </c>
      <c r="J566" s="255">
        <f t="shared" si="107"/>
        <v>8</v>
      </c>
      <c r="K566" s="1144">
        <f t="shared" si="115"/>
        <v>28</v>
      </c>
      <c r="L566" s="356"/>
      <c r="M566" s="356"/>
      <c r="N566" s="357">
        <f t="shared" si="112"/>
        <v>0</v>
      </c>
      <c r="O566" s="358"/>
      <c r="P566" s="358"/>
      <c r="Q566" s="359">
        <f t="shared" si="114"/>
        <v>0</v>
      </c>
      <c r="R566" s="359">
        <f t="shared" si="114"/>
        <v>0</v>
      </c>
      <c r="S566" s="360"/>
      <c r="T566" s="361"/>
      <c r="U566" s="255">
        <f t="shared" si="106"/>
        <v>8</v>
      </c>
      <c r="V566" s="169"/>
      <c r="W566" s="169"/>
      <c r="X566" s="169"/>
      <c r="Y566" s="169"/>
      <c r="Z566" s="169"/>
      <c r="AA566" s="378"/>
      <c r="AB566" s="169"/>
      <c r="AC566" s="169"/>
      <c r="AD566" s="169"/>
      <c r="AE566" s="371"/>
      <c r="AF566" s="371"/>
      <c r="AG566" s="371"/>
      <c r="AH566" s="169"/>
      <c r="AI566" s="169"/>
      <c r="AJ566" s="169"/>
      <c r="AK566" s="169"/>
      <c r="AL566" s="169"/>
      <c r="AM566" s="169"/>
      <c r="AN566" s="176"/>
      <c r="AO566" s="176"/>
      <c r="AP566" s="176"/>
    </row>
    <row r="567" spans="1:42" s="253" customFormat="1" ht="21" hidden="1" customHeight="1">
      <c r="A567" s="252"/>
      <c r="B567" s="252"/>
      <c r="C567" s="252"/>
      <c r="D567" s="252"/>
      <c r="E567" s="252"/>
      <c r="F567" s="252"/>
      <c r="G567" s="252"/>
      <c r="I567" s="265">
        <f t="shared" si="113"/>
        <v>0</v>
      </c>
      <c r="J567" s="255">
        <f t="shared" si="107"/>
        <v>8</v>
      </c>
      <c r="K567" s="1144">
        <f t="shared" si="115"/>
        <v>29</v>
      </c>
      <c r="L567" s="356"/>
      <c r="M567" s="356"/>
      <c r="N567" s="357">
        <f t="shared" si="112"/>
        <v>0</v>
      </c>
      <c r="O567" s="358"/>
      <c r="P567" s="358"/>
      <c r="Q567" s="359">
        <f t="shared" si="114"/>
        <v>0</v>
      </c>
      <c r="R567" s="359">
        <f t="shared" si="114"/>
        <v>0</v>
      </c>
      <c r="S567" s="360"/>
      <c r="T567" s="361"/>
      <c r="U567" s="255">
        <f t="shared" si="106"/>
        <v>8</v>
      </c>
      <c r="V567" s="169"/>
      <c r="W567" s="169"/>
      <c r="X567" s="169"/>
      <c r="Y567" s="169"/>
      <c r="Z567" s="169"/>
      <c r="AA567" s="378"/>
      <c r="AB567" s="169"/>
      <c r="AC567" s="169"/>
      <c r="AD567" s="169"/>
      <c r="AE567" s="371"/>
      <c r="AF567" s="371"/>
      <c r="AG567" s="371"/>
      <c r="AH567" s="169"/>
      <c r="AI567" s="169"/>
      <c r="AJ567" s="169"/>
      <c r="AK567" s="169"/>
      <c r="AL567" s="169"/>
      <c r="AM567" s="169"/>
      <c r="AN567" s="176"/>
      <c r="AO567" s="176"/>
      <c r="AP567" s="176"/>
    </row>
    <row r="568" spans="1:42" s="253" customFormat="1" ht="21" hidden="1" customHeight="1">
      <c r="A568" s="252"/>
      <c r="B568" s="252"/>
      <c r="C568" s="252"/>
      <c r="D568" s="252"/>
      <c r="E568" s="252"/>
      <c r="F568" s="252"/>
      <c r="G568" s="252"/>
      <c r="I568" s="265">
        <f t="shared" si="113"/>
        <v>0</v>
      </c>
      <c r="J568" s="255">
        <f t="shared" si="107"/>
        <v>8</v>
      </c>
      <c r="K568" s="1144">
        <f t="shared" si="115"/>
        <v>30</v>
      </c>
      <c r="L568" s="356"/>
      <c r="M568" s="356"/>
      <c r="N568" s="357">
        <f t="shared" si="112"/>
        <v>0</v>
      </c>
      <c r="O568" s="358"/>
      <c r="P568" s="358"/>
      <c r="Q568" s="359">
        <f t="shared" si="114"/>
        <v>0</v>
      </c>
      <c r="R568" s="359">
        <f t="shared" si="114"/>
        <v>0</v>
      </c>
      <c r="S568" s="360"/>
      <c r="T568" s="361"/>
      <c r="U568" s="255">
        <f t="shared" si="106"/>
        <v>8</v>
      </c>
      <c r="V568" s="169"/>
      <c r="W568" s="169"/>
      <c r="X568" s="169"/>
      <c r="Y568" s="169"/>
      <c r="Z568" s="169"/>
      <c r="AA568" s="378"/>
      <c r="AB568" s="169"/>
      <c r="AC568" s="169"/>
      <c r="AD568" s="169"/>
      <c r="AE568" s="371"/>
      <c r="AF568" s="371"/>
      <c r="AG568" s="371"/>
      <c r="AH568" s="169"/>
      <c r="AI568" s="169"/>
      <c r="AJ568" s="169"/>
      <c r="AK568" s="169"/>
      <c r="AL568" s="169"/>
      <c r="AM568" s="169"/>
      <c r="AN568" s="176"/>
      <c r="AO568" s="176"/>
      <c r="AP568" s="176"/>
    </row>
    <row r="569" spans="1:42" s="253" customFormat="1" ht="21" hidden="1" customHeight="1">
      <c r="A569" s="252"/>
      <c r="B569" s="252"/>
      <c r="C569" s="252"/>
      <c r="D569" s="252"/>
      <c r="E569" s="252"/>
      <c r="F569" s="252"/>
      <c r="G569" s="252"/>
      <c r="I569" s="265">
        <f t="shared" si="113"/>
        <v>0</v>
      </c>
      <c r="J569" s="255">
        <f t="shared" si="107"/>
        <v>8</v>
      </c>
      <c r="K569" s="1144">
        <f t="shared" si="115"/>
        <v>31</v>
      </c>
      <c r="L569" s="356"/>
      <c r="M569" s="356"/>
      <c r="N569" s="357">
        <f t="shared" si="112"/>
        <v>0</v>
      </c>
      <c r="O569" s="358"/>
      <c r="P569" s="358"/>
      <c r="Q569" s="359">
        <f t="shared" si="114"/>
        <v>0</v>
      </c>
      <c r="R569" s="359">
        <f t="shared" si="114"/>
        <v>0</v>
      </c>
      <c r="S569" s="360"/>
      <c r="T569" s="361"/>
      <c r="U569" s="255">
        <f t="shared" si="106"/>
        <v>8</v>
      </c>
      <c r="V569" s="169"/>
      <c r="W569" s="169"/>
      <c r="X569" s="169"/>
      <c r="Y569" s="169"/>
      <c r="Z569" s="169"/>
      <c r="AA569" s="378"/>
      <c r="AB569" s="169"/>
      <c r="AC569" s="169"/>
      <c r="AD569" s="169"/>
      <c r="AE569" s="371"/>
      <c r="AF569" s="371"/>
      <c r="AG569" s="371"/>
      <c r="AH569" s="169"/>
      <c r="AI569" s="169"/>
      <c r="AJ569" s="169"/>
      <c r="AK569" s="169"/>
      <c r="AL569" s="169"/>
      <c r="AM569" s="169"/>
      <c r="AN569" s="176"/>
      <c r="AO569" s="176"/>
      <c r="AP569" s="176"/>
    </row>
    <row r="570" spans="1:42" s="253" customFormat="1" ht="21" hidden="1" customHeight="1">
      <c r="A570" s="252"/>
      <c r="B570" s="252"/>
      <c r="C570" s="252"/>
      <c r="D570" s="252"/>
      <c r="E570" s="252"/>
      <c r="F570" s="252"/>
      <c r="G570" s="252"/>
      <c r="I570" s="265">
        <f t="shared" si="113"/>
        <v>0</v>
      </c>
      <c r="J570" s="255">
        <f t="shared" si="107"/>
        <v>8</v>
      </c>
      <c r="K570" s="1144">
        <f t="shared" si="115"/>
        <v>32</v>
      </c>
      <c r="L570" s="356"/>
      <c r="M570" s="356"/>
      <c r="N570" s="357">
        <f t="shared" si="112"/>
        <v>0</v>
      </c>
      <c r="O570" s="358"/>
      <c r="P570" s="358"/>
      <c r="Q570" s="359">
        <f t="shared" si="114"/>
        <v>0</v>
      </c>
      <c r="R570" s="359">
        <f t="shared" si="114"/>
        <v>0</v>
      </c>
      <c r="S570" s="360"/>
      <c r="T570" s="361"/>
      <c r="U570" s="255">
        <f t="shared" si="106"/>
        <v>8</v>
      </c>
      <c r="V570" s="169"/>
      <c r="W570" s="169"/>
      <c r="X570" s="169"/>
      <c r="Y570" s="169"/>
      <c r="Z570" s="169"/>
      <c r="AA570" s="378"/>
      <c r="AB570" s="169"/>
      <c r="AC570" s="169"/>
      <c r="AD570" s="169"/>
      <c r="AE570" s="371"/>
      <c r="AF570" s="371"/>
      <c r="AG570" s="371"/>
      <c r="AH570" s="169"/>
      <c r="AI570" s="169"/>
      <c r="AJ570" s="169"/>
      <c r="AK570" s="169"/>
      <c r="AL570" s="169"/>
      <c r="AM570" s="169"/>
      <c r="AN570" s="176"/>
      <c r="AO570" s="176"/>
      <c r="AP570" s="176"/>
    </row>
    <row r="571" spans="1:42" s="253" customFormat="1" ht="21" hidden="1" customHeight="1">
      <c r="A571" s="252"/>
      <c r="B571" s="252"/>
      <c r="C571" s="252"/>
      <c r="D571" s="252"/>
      <c r="E571" s="252"/>
      <c r="F571" s="252"/>
      <c r="G571" s="252"/>
      <c r="I571" s="265">
        <f t="shared" si="113"/>
        <v>0</v>
      </c>
      <c r="J571" s="255">
        <f t="shared" si="107"/>
        <v>8</v>
      </c>
      <c r="K571" s="1144">
        <f t="shared" si="115"/>
        <v>33</v>
      </c>
      <c r="L571" s="356"/>
      <c r="M571" s="356"/>
      <c r="N571" s="357">
        <f t="shared" si="112"/>
        <v>0</v>
      </c>
      <c r="O571" s="358"/>
      <c r="P571" s="358"/>
      <c r="Q571" s="359">
        <f t="shared" si="114"/>
        <v>0</v>
      </c>
      <c r="R571" s="359">
        <f t="shared" si="114"/>
        <v>0</v>
      </c>
      <c r="S571" s="360"/>
      <c r="T571" s="361"/>
      <c r="U571" s="255">
        <f t="shared" si="106"/>
        <v>8</v>
      </c>
      <c r="V571" s="169"/>
      <c r="W571" s="169"/>
      <c r="X571" s="169"/>
      <c r="Y571" s="169"/>
      <c r="Z571" s="169"/>
      <c r="AA571" s="378"/>
      <c r="AB571" s="169"/>
      <c r="AC571" s="169"/>
      <c r="AD571" s="169"/>
      <c r="AE571" s="371"/>
      <c r="AF571" s="371"/>
      <c r="AG571" s="371"/>
      <c r="AH571" s="169"/>
      <c r="AI571" s="169"/>
      <c r="AJ571" s="169"/>
      <c r="AK571" s="169"/>
      <c r="AL571" s="169"/>
      <c r="AM571" s="169"/>
      <c r="AN571" s="176"/>
      <c r="AO571" s="176"/>
      <c r="AP571" s="176"/>
    </row>
    <row r="572" spans="1:42" s="253" customFormat="1" ht="21" hidden="1" customHeight="1">
      <c r="A572" s="252"/>
      <c r="B572" s="252"/>
      <c r="C572" s="252"/>
      <c r="D572" s="252"/>
      <c r="E572" s="252"/>
      <c r="F572" s="252"/>
      <c r="G572" s="252"/>
      <c r="I572" s="265">
        <f t="shared" si="113"/>
        <v>0</v>
      </c>
      <c r="J572" s="255">
        <f t="shared" si="107"/>
        <v>8</v>
      </c>
      <c r="K572" s="1144">
        <f t="shared" si="115"/>
        <v>34</v>
      </c>
      <c r="L572" s="356"/>
      <c r="M572" s="356"/>
      <c r="N572" s="357">
        <f t="shared" si="112"/>
        <v>0</v>
      </c>
      <c r="O572" s="358"/>
      <c r="P572" s="358"/>
      <c r="Q572" s="359">
        <f t="shared" si="114"/>
        <v>0</v>
      </c>
      <c r="R572" s="359">
        <f t="shared" si="114"/>
        <v>0</v>
      </c>
      <c r="S572" s="360"/>
      <c r="T572" s="361"/>
      <c r="U572" s="255">
        <f t="shared" si="106"/>
        <v>8</v>
      </c>
      <c r="V572" s="169"/>
      <c r="W572" s="169"/>
      <c r="X572" s="169"/>
      <c r="Y572" s="169"/>
      <c r="Z572" s="169"/>
      <c r="AA572" s="378"/>
      <c r="AB572" s="169"/>
      <c r="AC572" s="169"/>
      <c r="AD572" s="169"/>
      <c r="AE572" s="371"/>
      <c r="AF572" s="371"/>
      <c r="AG572" s="371"/>
      <c r="AH572" s="169"/>
      <c r="AI572" s="169"/>
      <c r="AJ572" s="169"/>
      <c r="AK572" s="169"/>
      <c r="AL572" s="169"/>
      <c r="AM572" s="169"/>
      <c r="AN572" s="176"/>
      <c r="AO572" s="176"/>
      <c r="AP572" s="176"/>
    </row>
    <row r="573" spans="1:42" s="253" customFormat="1" ht="21" hidden="1" customHeight="1">
      <c r="A573" s="252"/>
      <c r="B573" s="252"/>
      <c r="C573" s="252"/>
      <c r="D573" s="252"/>
      <c r="E573" s="252"/>
      <c r="F573" s="252"/>
      <c r="G573" s="252"/>
      <c r="I573" s="265">
        <f t="shared" si="113"/>
        <v>0</v>
      </c>
      <c r="J573" s="255">
        <f t="shared" si="107"/>
        <v>8</v>
      </c>
      <c r="K573" s="1144">
        <f t="shared" si="115"/>
        <v>35</v>
      </c>
      <c r="L573" s="356"/>
      <c r="M573" s="356"/>
      <c r="N573" s="357">
        <f t="shared" si="112"/>
        <v>0</v>
      </c>
      <c r="O573" s="358"/>
      <c r="P573" s="358"/>
      <c r="Q573" s="359">
        <f t="shared" si="114"/>
        <v>0</v>
      </c>
      <c r="R573" s="359">
        <f t="shared" si="114"/>
        <v>0</v>
      </c>
      <c r="S573" s="360"/>
      <c r="T573" s="361"/>
      <c r="U573" s="255">
        <f t="shared" si="106"/>
        <v>8</v>
      </c>
      <c r="V573" s="169"/>
      <c r="W573" s="169"/>
      <c r="X573" s="169"/>
      <c r="Y573" s="169"/>
      <c r="Z573" s="169"/>
      <c r="AA573" s="378"/>
      <c r="AB573" s="169"/>
      <c r="AC573" s="169"/>
      <c r="AD573" s="169"/>
      <c r="AE573" s="371"/>
      <c r="AF573" s="371"/>
      <c r="AG573" s="371"/>
      <c r="AH573" s="169"/>
      <c r="AI573" s="169"/>
      <c r="AJ573" s="169"/>
      <c r="AK573" s="169"/>
      <c r="AL573" s="169"/>
      <c r="AM573" s="169"/>
      <c r="AN573" s="176"/>
      <c r="AO573" s="176"/>
      <c r="AP573" s="176"/>
    </row>
    <row r="574" spans="1:42" s="253" customFormat="1" ht="21" hidden="1" customHeight="1">
      <c r="A574" s="252"/>
      <c r="B574" s="252"/>
      <c r="C574" s="252"/>
      <c r="D574" s="252"/>
      <c r="E574" s="252"/>
      <c r="F574" s="252"/>
      <c r="G574" s="252"/>
      <c r="I574" s="265">
        <f t="shared" si="113"/>
        <v>0</v>
      </c>
      <c r="J574" s="255">
        <f t="shared" si="107"/>
        <v>8</v>
      </c>
      <c r="K574" s="1144">
        <f t="shared" si="115"/>
        <v>36</v>
      </c>
      <c r="L574" s="356"/>
      <c r="M574" s="356"/>
      <c r="N574" s="357">
        <f t="shared" si="112"/>
        <v>0</v>
      </c>
      <c r="O574" s="358"/>
      <c r="P574" s="358"/>
      <c r="Q574" s="359">
        <f t="shared" si="114"/>
        <v>0</v>
      </c>
      <c r="R574" s="359">
        <f t="shared" si="114"/>
        <v>0</v>
      </c>
      <c r="S574" s="360"/>
      <c r="T574" s="361"/>
      <c r="U574" s="255">
        <f t="shared" si="106"/>
        <v>8</v>
      </c>
      <c r="V574" s="169"/>
      <c r="W574" s="169"/>
      <c r="X574" s="169"/>
      <c r="Y574" s="169"/>
      <c r="Z574" s="169"/>
      <c r="AA574" s="378"/>
      <c r="AB574" s="169"/>
      <c r="AC574" s="169"/>
      <c r="AD574" s="169"/>
      <c r="AE574" s="371"/>
      <c r="AF574" s="371"/>
      <c r="AG574" s="371"/>
      <c r="AH574" s="169"/>
      <c r="AI574" s="169"/>
      <c r="AJ574" s="169"/>
      <c r="AK574" s="169"/>
      <c r="AL574" s="169"/>
      <c r="AM574" s="169"/>
      <c r="AN574" s="176"/>
      <c r="AO574" s="176"/>
      <c r="AP574" s="176"/>
    </row>
    <row r="575" spans="1:42" s="253" customFormat="1" ht="21" hidden="1" customHeight="1" thickBot="1">
      <c r="A575" s="252"/>
      <c r="B575" s="252"/>
      <c r="C575" s="252"/>
      <c r="D575" s="252"/>
      <c r="E575" s="252"/>
      <c r="F575" s="252"/>
      <c r="G575" s="252"/>
      <c r="I575" s="265">
        <f t="shared" si="113"/>
        <v>0</v>
      </c>
      <c r="J575" s="255">
        <f t="shared" si="107"/>
        <v>8</v>
      </c>
      <c r="K575" s="385">
        <f t="shared" si="115"/>
        <v>37</v>
      </c>
      <c r="L575" s="356"/>
      <c r="M575" s="356"/>
      <c r="N575" s="387">
        <f t="shared" si="112"/>
        <v>0</v>
      </c>
      <c r="O575" s="388"/>
      <c r="P575" s="388"/>
      <c r="Q575" s="389">
        <f t="shared" si="114"/>
        <v>0</v>
      </c>
      <c r="R575" s="389">
        <f t="shared" si="114"/>
        <v>0</v>
      </c>
      <c r="S575" s="390"/>
      <c r="T575" s="391"/>
      <c r="U575" s="255">
        <f t="shared" si="106"/>
        <v>8</v>
      </c>
      <c r="V575" s="169"/>
      <c r="W575" s="169"/>
      <c r="X575" s="169"/>
      <c r="Y575" s="169"/>
      <c r="Z575" s="169"/>
      <c r="AA575" s="378"/>
      <c r="AB575" s="169"/>
      <c r="AC575" s="169"/>
      <c r="AD575" s="169"/>
      <c r="AE575" s="371"/>
      <c r="AF575" s="371"/>
      <c r="AG575" s="371"/>
      <c r="AH575" s="169"/>
      <c r="AI575" s="169"/>
      <c r="AJ575" s="169"/>
      <c r="AK575" s="169"/>
      <c r="AL575" s="169"/>
      <c r="AM575" s="169"/>
      <c r="AN575" s="176"/>
      <c r="AO575" s="176"/>
      <c r="AP575" s="176"/>
    </row>
    <row r="576" spans="1:42" s="253" customFormat="1" ht="21" hidden="1" customHeight="1">
      <c r="A576" s="252"/>
      <c r="B576" s="252"/>
      <c r="C576" s="252"/>
      <c r="D576" s="252"/>
      <c r="E576" s="252"/>
      <c r="F576" s="252"/>
      <c r="G576" s="252"/>
      <c r="I576" s="265">
        <f>IF((O$578+P$578)&gt;0,1,0)</f>
        <v>0</v>
      </c>
      <c r="J576" s="255">
        <f t="shared" si="107"/>
        <v>8</v>
      </c>
      <c r="K576" s="2439" t="s">
        <v>942</v>
      </c>
      <c r="L576" s="2441" t="s">
        <v>943</v>
      </c>
      <c r="M576" s="2443" t="s">
        <v>944</v>
      </c>
      <c r="N576" s="2443" t="s">
        <v>945</v>
      </c>
      <c r="O576" s="2445" t="s">
        <v>946</v>
      </c>
      <c r="P576" s="2445"/>
      <c r="Q576" s="2445" t="s">
        <v>947</v>
      </c>
      <c r="R576" s="2445"/>
      <c r="S576" s="2446" t="s">
        <v>948</v>
      </c>
      <c r="T576" s="2448" t="s">
        <v>1162</v>
      </c>
      <c r="U576" s="255">
        <f t="shared" si="106"/>
        <v>8</v>
      </c>
      <c r="V576" s="169"/>
      <c r="W576" s="169"/>
      <c r="X576" s="169"/>
      <c r="Y576" s="169"/>
      <c r="Z576" s="169"/>
      <c r="AA576" s="378"/>
      <c r="AB576" s="169"/>
      <c r="AC576" s="169"/>
      <c r="AD576" s="169"/>
      <c r="AE576" s="371"/>
      <c r="AF576" s="371"/>
      <c r="AG576" s="371"/>
      <c r="AH576" s="169"/>
      <c r="AI576" s="169"/>
      <c r="AJ576" s="169"/>
      <c r="AK576" s="169"/>
      <c r="AL576" s="169"/>
      <c r="AM576" s="169"/>
      <c r="AN576" s="176"/>
      <c r="AO576" s="176"/>
      <c r="AP576" s="176"/>
    </row>
    <row r="577" spans="1:42" s="253" customFormat="1" ht="21" hidden="1" customHeight="1">
      <c r="A577" s="252"/>
      <c r="B577" s="252"/>
      <c r="C577" s="252"/>
      <c r="D577" s="252"/>
      <c r="E577" s="252"/>
      <c r="F577" s="252"/>
      <c r="G577" s="252"/>
      <c r="I577" s="265">
        <f t="shared" ref="I577:I600" si="116">IF((O$578+P$578)&gt;0,1,0)</f>
        <v>0</v>
      </c>
      <c r="J577" s="255">
        <f t="shared" si="107"/>
        <v>8</v>
      </c>
      <c r="K577" s="2440"/>
      <c r="L577" s="2442"/>
      <c r="M577" s="2444"/>
      <c r="N577" s="2444"/>
      <c r="O577" s="1146" t="s">
        <v>786</v>
      </c>
      <c r="P577" s="335" t="s">
        <v>787</v>
      </c>
      <c r="Q577" s="335" t="s">
        <v>786</v>
      </c>
      <c r="R577" s="336" t="s">
        <v>787</v>
      </c>
      <c r="S577" s="2447"/>
      <c r="T577" s="2449"/>
      <c r="U577" s="255">
        <f t="shared" si="106"/>
        <v>8</v>
      </c>
      <c r="V577" s="169"/>
      <c r="W577" s="169"/>
      <c r="X577" s="169"/>
      <c r="Y577" s="169"/>
      <c r="Z577" s="169"/>
      <c r="AA577" s="378"/>
      <c r="AB577" s="169"/>
      <c r="AC577" s="169"/>
      <c r="AD577" s="169"/>
      <c r="AE577" s="371"/>
      <c r="AF577" s="371"/>
      <c r="AG577" s="371"/>
      <c r="AH577" s="169"/>
      <c r="AI577" s="169"/>
      <c r="AJ577" s="169"/>
      <c r="AK577" s="169"/>
      <c r="AL577" s="169"/>
      <c r="AM577" s="169"/>
      <c r="AN577" s="176"/>
      <c r="AO577" s="176"/>
      <c r="AP577" s="176"/>
    </row>
    <row r="578" spans="1:42" s="253" customFormat="1" ht="21" hidden="1" customHeight="1">
      <c r="A578" s="252"/>
      <c r="B578" s="252"/>
      <c r="C578" s="252"/>
      <c r="D578" s="252"/>
      <c r="E578" s="252"/>
      <c r="F578" s="252"/>
      <c r="G578" s="252"/>
      <c r="I578" s="265">
        <f t="shared" si="116"/>
        <v>0</v>
      </c>
      <c r="J578" s="255">
        <f t="shared" si="107"/>
        <v>8</v>
      </c>
      <c r="K578" s="1144">
        <f>+K50+1</f>
        <v>38</v>
      </c>
      <c r="L578" s="356"/>
      <c r="M578" s="356"/>
      <c r="N578" s="357">
        <f t="shared" si="112"/>
        <v>0</v>
      </c>
      <c r="O578" s="358"/>
      <c r="P578" s="358"/>
      <c r="Q578" s="359">
        <f t="shared" si="114"/>
        <v>0</v>
      </c>
      <c r="R578" s="359">
        <f t="shared" si="114"/>
        <v>0</v>
      </c>
      <c r="S578" s="360"/>
      <c r="T578" s="361"/>
      <c r="U578" s="255">
        <f t="shared" si="106"/>
        <v>8</v>
      </c>
      <c r="V578" s="169"/>
      <c r="W578" s="169"/>
      <c r="X578" s="169"/>
      <c r="Y578" s="169"/>
      <c r="Z578" s="169"/>
      <c r="AA578" s="378"/>
      <c r="AB578" s="169"/>
      <c r="AC578" s="169"/>
      <c r="AD578" s="169"/>
      <c r="AE578" s="371"/>
      <c r="AF578" s="371"/>
      <c r="AG578" s="371"/>
      <c r="AH578" s="169"/>
      <c r="AI578" s="169"/>
      <c r="AJ578" s="169"/>
      <c r="AK578" s="169"/>
      <c r="AL578" s="169"/>
      <c r="AM578" s="169"/>
      <c r="AN578" s="176"/>
      <c r="AO578" s="176"/>
      <c r="AP578" s="176"/>
    </row>
    <row r="579" spans="1:42" s="253" customFormat="1" ht="21" hidden="1" customHeight="1">
      <c r="A579" s="252"/>
      <c r="B579" s="252"/>
      <c r="C579" s="252"/>
      <c r="D579" s="252"/>
      <c r="E579" s="252"/>
      <c r="F579" s="252"/>
      <c r="G579" s="252"/>
      <c r="I579" s="265">
        <f t="shared" si="116"/>
        <v>0</v>
      </c>
      <c r="J579" s="255">
        <f t="shared" si="107"/>
        <v>8</v>
      </c>
      <c r="K579" s="1144">
        <f t="shared" ref="K579:K600" si="117">+K578+1</f>
        <v>39</v>
      </c>
      <c r="L579" s="356"/>
      <c r="M579" s="356"/>
      <c r="N579" s="357">
        <f t="shared" si="112"/>
        <v>0</v>
      </c>
      <c r="O579" s="358"/>
      <c r="P579" s="358"/>
      <c r="Q579" s="359">
        <f t="shared" si="114"/>
        <v>0</v>
      </c>
      <c r="R579" s="359">
        <f t="shared" si="114"/>
        <v>0</v>
      </c>
      <c r="S579" s="360"/>
      <c r="T579" s="361"/>
      <c r="U579" s="255">
        <f t="shared" si="106"/>
        <v>8</v>
      </c>
      <c r="V579" s="169"/>
      <c r="W579" s="169"/>
      <c r="X579" s="169"/>
      <c r="Y579" s="169"/>
      <c r="Z579" s="169"/>
      <c r="AA579" s="378"/>
      <c r="AB579" s="169"/>
      <c r="AC579" s="169"/>
      <c r="AD579" s="169"/>
      <c r="AE579" s="371"/>
      <c r="AF579" s="371"/>
      <c r="AG579" s="371"/>
      <c r="AH579" s="169"/>
      <c r="AI579" s="169"/>
      <c r="AJ579" s="169"/>
      <c r="AK579" s="169"/>
      <c r="AL579" s="169"/>
      <c r="AM579" s="169"/>
      <c r="AN579" s="176"/>
      <c r="AO579" s="176"/>
      <c r="AP579" s="176"/>
    </row>
    <row r="580" spans="1:42" s="253" customFormat="1" ht="21" hidden="1" customHeight="1">
      <c r="A580" s="252"/>
      <c r="B580" s="252"/>
      <c r="C580" s="252"/>
      <c r="D580" s="252"/>
      <c r="E580" s="252"/>
      <c r="F580" s="252"/>
      <c r="G580" s="252"/>
      <c r="I580" s="265">
        <f t="shared" si="116"/>
        <v>0</v>
      </c>
      <c r="J580" s="255">
        <f t="shared" si="107"/>
        <v>8</v>
      </c>
      <c r="K580" s="1144">
        <f t="shared" si="117"/>
        <v>40</v>
      </c>
      <c r="L580" s="356"/>
      <c r="M580" s="356"/>
      <c r="N580" s="357">
        <f t="shared" si="112"/>
        <v>0</v>
      </c>
      <c r="O580" s="358"/>
      <c r="P580" s="358"/>
      <c r="Q580" s="359">
        <f t="shared" si="114"/>
        <v>0</v>
      </c>
      <c r="R580" s="359">
        <f t="shared" si="114"/>
        <v>0</v>
      </c>
      <c r="S580" s="360"/>
      <c r="T580" s="361"/>
      <c r="U580" s="255">
        <f t="shared" si="106"/>
        <v>8</v>
      </c>
      <c r="V580" s="169"/>
      <c r="W580" s="169"/>
      <c r="X580" s="169"/>
      <c r="Y580" s="169"/>
      <c r="Z580" s="169"/>
      <c r="AA580" s="378"/>
      <c r="AB580" s="169"/>
      <c r="AC580" s="169"/>
      <c r="AD580" s="169"/>
      <c r="AE580" s="371"/>
      <c r="AF580" s="371"/>
      <c r="AG580" s="371"/>
      <c r="AH580" s="169"/>
      <c r="AI580" s="169"/>
      <c r="AJ580" s="169"/>
      <c r="AK580" s="169"/>
      <c r="AL580" s="169"/>
      <c r="AM580" s="169"/>
      <c r="AN580" s="176"/>
      <c r="AO580" s="176"/>
      <c r="AP580" s="176"/>
    </row>
    <row r="581" spans="1:42" s="253" customFormat="1" ht="21" hidden="1" customHeight="1">
      <c r="A581" s="252"/>
      <c r="B581" s="252"/>
      <c r="C581" s="252"/>
      <c r="D581" s="252"/>
      <c r="E581" s="252"/>
      <c r="F581" s="252"/>
      <c r="G581" s="252"/>
      <c r="I581" s="265">
        <f t="shared" si="116"/>
        <v>0</v>
      </c>
      <c r="J581" s="255">
        <f t="shared" si="107"/>
        <v>8</v>
      </c>
      <c r="K581" s="1144">
        <f t="shared" si="117"/>
        <v>41</v>
      </c>
      <c r="L581" s="356"/>
      <c r="M581" s="356"/>
      <c r="N581" s="357">
        <f t="shared" si="112"/>
        <v>0</v>
      </c>
      <c r="O581" s="358"/>
      <c r="P581" s="358"/>
      <c r="Q581" s="359">
        <f t="shared" si="114"/>
        <v>0</v>
      </c>
      <c r="R581" s="359">
        <f t="shared" si="114"/>
        <v>0</v>
      </c>
      <c r="S581" s="360"/>
      <c r="T581" s="361"/>
      <c r="U581" s="255">
        <f t="shared" si="106"/>
        <v>8</v>
      </c>
      <c r="V581" s="169"/>
      <c r="W581" s="169"/>
      <c r="X581" s="169"/>
      <c r="Y581" s="169"/>
      <c r="Z581" s="169"/>
      <c r="AA581" s="378"/>
      <c r="AB581" s="169"/>
      <c r="AC581" s="169"/>
      <c r="AD581" s="169"/>
      <c r="AE581" s="371"/>
      <c r="AF581" s="371"/>
      <c r="AG581" s="371"/>
      <c r="AH581" s="169"/>
      <c r="AI581" s="169"/>
      <c r="AJ581" s="169"/>
      <c r="AK581" s="169"/>
      <c r="AL581" s="169"/>
      <c r="AM581" s="169"/>
      <c r="AN581" s="176"/>
      <c r="AO581" s="176"/>
      <c r="AP581" s="176"/>
    </row>
    <row r="582" spans="1:42" s="253" customFormat="1" ht="21" hidden="1" customHeight="1">
      <c r="A582" s="252"/>
      <c r="B582" s="252"/>
      <c r="C582" s="252"/>
      <c r="D582" s="252"/>
      <c r="E582" s="252"/>
      <c r="F582" s="252"/>
      <c r="G582" s="252"/>
      <c r="I582" s="265">
        <f t="shared" si="116"/>
        <v>0</v>
      </c>
      <c r="J582" s="255">
        <f t="shared" si="107"/>
        <v>8</v>
      </c>
      <c r="K582" s="1144">
        <f t="shared" si="117"/>
        <v>42</v>
      </c>
      <c r="L582" s="356"/>
      <c r="M582" s="356"/>
      <c r="N582" s="357">
        <f t="shared" si="112"/>
        <v>0</v>
      </c>
      <c r="O582" s="358"/>
      <c r="P582" s="358"/>
      <c r="Q582" s="359">
        <f t="shared" si="114"/>
        <v>0</v>
      </c>
      <c r="R582" s="359">
        <f t="shared" si="114"/>
        <v>0</v>
      </c>
      <c r="S582" s="360"/>
      <c r="T582" s="361"/>
      <c r="U582" s="255">
        <f t="shared" si="106"/>
        <v>8</v>
      </c>
      <c r="V582" s="169"/>
      <c r="W582" s="169"/>
      <c r="X582" s="169"/>
      <c r="Y582" s="169"/>
      <c r="Z582" s="169"/>
      <c r="AA582" s="378"/>
      <c r="AB582" s="169"/>
      <c r="AC582" s="169"/>
      <c r="AD582" s="169"/>
      <c r="AE582" s="371"/>
      <c r="AF582" s="371"/>
      <c r="AG582" s="371"/>
      <c r="AH582" s="169"/>
      <c r="AI582" s="169"/>
      <c r="AJ582" s="169"/>
      <c r="AK582" s="169"/>
      <c r="AL582" s="169"/>
      <c r="AM582" s="169"/>
      <c r="AN582" s="176"/>
      <c r="AO582" s="176"/>
      <c r="AP582" s="176"/>
    </row>
    <row r="583" spans="1:42" s="253" customFormat="1" ht="21" hidden="1" customHeight="1">
      <c r="A583" s="252"/>
      <c r="B583" s="252"/>
      <c r="C583" s="252"/>
      <c r="D583" s="252"/>
      <c r="E583" s="252"/>
      <c r="F583" s="252"/>
      <c r="G583" s="252"/>
      <c r="I583" s="265">
        <f t="shared" si="116"/>
        <v>0</v>
      </c>
      <c r="J583" s="255">
        <f t="shared" si="107"/>
        <v>8</v>
      </c>
      <c r="K583" s="1144">
        <f t="shared" si="117"/>
        <v>43</v>
      </c>
      <c r="L583" s="356"/>
      <c r="M583" s="356"/>
      <c r="N583" s="357">
        <f t="shared" si="112"/>
        <v>0</v>
      </c>
      <c r="O583" s="358"/>
      <c r="P583" s="358"/>
      <c r="Q583" s="359">
        <f t="shared" si="114"/>
        <v>0</v>
      </c>
      <c r="R583" s="359">
        <f t="shared" si="114"/>
        <v>0</v>
      </c>
      <c r="S583" s="360"/>
      <c r="T583" s="361"/>
      <c r="U583" s="255">
        <f t="shared" si="106"/>
        <v>8</v>
      </c>
      <c r="V583" s="169"/>
      <c r="W583" s="169"/>
      <c r="X583" s="169"/>
      <c r="Y583" s="169"/>
      <c r="Z583" s="169"/>
      <c r="AA583" s="378"/>
      <c r="AB583" s="169"/>
      <c r="AC583" s="169"/>
      <c r="AD583" s="169"/>
      <c r="AE583" s="371"/>
      <c r="AF583" s="371"/>
      <c r="AG583" s="371"/>
      <c r="AH583" s="169"/>
      <c r="AI583" s="169"/>
      <c r="AJ583" s="169"/>
      <c r="AK583" s="169"/>
      <c r="AL583" s="169"/>
      <c r="AM583" s="169"/>
      <c r="AN583" s="176"/>
      <c r="AO583" s="176"/>
      <c r="AP583" s="176"/>
    </row>
    <row r="584" spans="1:42" s="253" customFormat="1" ht="21" hidden="1" customHeight="1">
      <c r="A584" s="252"/>
      <c r="B584" s="252"/>
      <c r="C584" s="252"/>
      <c r="D584" s="252"/>
      <c r="E584" s="252"/>
      <c r="F584" s="252"/>
      <c r="G584" s="252"/>
      <c r="I584" s="265">
        <f t="shared" si="116"/>
        <v>0</v>
      </c>
      <c r="J584" s="255">
        <f t="shared" si="107"/>
        <v>8</v>
      </c>
      <c r="K584" s="1144">
        <f t="shared" si="117"/>
        <v>44</v>
      </c>
      <c r="L584" s="356"/>
      <c r="M584" s="356"/>
      <c r="N584" s="357">
        <f t="shared" si="112"/>
        <v>0</v>
      </c>
      <c r="O584" s="358"/>
      <c r="P584" s="358"/>
      <c r="Q584" s="359">
        <f t="shared" si="114"/>
        <v>0</v>
      </c>
      <c r="R584" s="359">
        <f t="shared" si="114"/>
        <v>0</v>
      </c>
      <c r="S584" s="360"/>
      <c r="T584" s="361"/>
      <c r="U584" s="255">
        <f t="shared" si="106"/>
        <v>8</v>
      </c>
      <c r="V584" s="169"/>
      <c r="W584" s="169"/>
      <c r="X584" s="169"/>
      <c r="Y584" s="169"/>
      <c r="Z584" s="169"/>
      <c r="AA584" s="378"/>
      <c r="AB584" s="169"/>
      <c r="AC584" s="169"/>
      <c r="AD584" s="169"/>
      <c r="AE584" s="371"/>
      <c r="AF584" s="371"/>
      <c r="AG584" s="371"/>
      <c r="AH584" s="169"/>
      <c r="AI584" s="169"/>
      <c r="AJ584" s="169"/>
      <c r="AK584" s="169"/>
      <c r="AL584" s="169"/>
      <c r="AM584" s="169"/>
      <c r="AN584" s="176"/>
      <c r="AO584" s="176"/>
      <c r="AP584" s="176"/>
    </row>
    <row r="585" spans="1:42" s="253" customFormat="1" ht="21" hidden="1" customHeight="1">
      <c r="A585" s="252"/>
      <c r="B585" s="252"/>
      <c r="C585" s="252"/>
      <c r="D585" s="252"/>
      <c r="E585" s="252"/>
      <c r="F585" s="252"/>
      <c r="G585" s="252"/>
      <c r="I585" s="265">
        <f t="shared" si="116"/>
        <v>0</v>
      </c>
      <c r="J585" s="255">
        <f t="shared" si="107"/>
        <v>8</v>
      </c>
      <c r="K585" s="1144">
        <f t="shared" si="117"/>
        <v>45</v>
      </c>
      <c r="L585" s="356"/>
      <c r="M585" s="356"/>
      <c r="N585" s="357">
        <f t="shared" si="112"/>
        <v>0</v>
      </c>
      <c r="O585" s="358"/>
      <c r="P585" s="358"/>
      <c r="Q585" s="359">
        <f t="shared" si="114"/>
        <v>0</v>
      </c>
      <c r="R585" s="359">
        <f t="shared" si="114"/>
        <v>0</v>
      </c>
      <c r="S585" s="360"/>
      <c r="T585" s="361"/>
      <c r="U585" s="255">
        <f t="shared" si="106"/>
        <v>8</v>
      </c>
      <c r="V585" s="169"/>
      <c r="W585" s="169"/>
      <c r="X585" s="169"/>
      <c r="Y585" s="169"/>
      <c r="Z585" s="169"/>
      <c r="AA585" s="378"/>
      <c r="AB585" s="169"/>
      <c r="AC585" s="169"/>
      <c r="AD585" s="169"/>
      <c r="AE585" s="371"/>
      <c r="AF585" s="371"/>
      <c r="AG585" s="371"/>
      <c r="AH585" s="169"/>
      <c r="AI585" s="169"/>
      <c r="AJ585" s="169"/>
      <c r="AK585" s="169"/>
      <c r="AL585" s="169"/>
      <c r="AM585" s="169"/>
      <c r="AN585" s="176"/>
      <c r="AO585" s="176"/>
      <c r="AP585" s="176"/>
    </row>
    <row r="586" spans="1:42" s="253" customFormat="1" ht="21" hidden="1" customHeight="1">
      <c r="A586" s="252"/>
      <c r="B586" s="252"/>
      <c r="C586" s="252"/>
      <c r="D586" s="252"/>
      <c r="E586" s="252"/>
      <c r="F586" s="252"/>
      <c r="G586" s="252"/>
      <c r="I586" s="265">
        <f t="shared" si="116"/>
        <v>0</v>
      </c>
      <c r="J586" s="255">
        <f t="shared" si="107"/>
        <v>8</v>
      </c>
      <c r="K586" s="1144">
        <f t="shared" si="117"/>
        <v>46</v>
      </c>
      <c r="L586" s="356"/>
      <c r="M586" s="356"/>
      <c r="N586" s="357">
        <f t="shared" si="112"/>
        <v>0</v>
      </c>
      <c r="O586" s="358"/>
      <c r="P586" s="358"/>
      <c r="Q586" s="359">
        <f t="shared" si="114"/>
        <v>0</v>
      </c>
      <c r="R586" s="359">
        <f t="shared" si="114"/>
        <v>0</v>
      </c>
      <c r="S586" s="360"/>
      <c r="T586" s="361"/>
      <c r="U586" s="255">
        <f t="shared" si="106"/>
        <v>8</v>
      </c>
      <c r="V586" s="169"/>
      <c r="W586" s="169"/>
      <c r="X586" s="169"/>
      <c r="Y586" s="169"/>
      <c r="Z586" s="169"/>
      <c r="AA586" s="378"/>
      <c r="AB586" s="169"/>
      <c r="AC586" s="169"/>
      <c r="AD586" s="169"/>
      <c r="AE586" s="371"/>
      <c r="AF586" s="371"/>
      <c r="AG586" s="371"/>
      <c r="AH586" s="169"/>
      <c r="AI586" s="169"/>
      <c r="AJ586" s="169"/>
      <c r="AK586" s="169"/>
      <c r="AL586" s="169"/>
      <c r="AM586" s="169"/>
      <c r="AN586" s="176"/>
      <c r="AO586" s="176"/>
      <c r="AP586" s="176"/>
    </row>
    <row r="587" spans="1:42" s="253" customFormat="1" ht="21" hidden="1" customHeight="1">
      <c r="A587" s="252"/>
      <c r="B587" s="252"/>
      <c r="C587" s="252"/>
      <c r="D587" s="252"/>
      <c r="E587" s="252"/>
      <c r="F587" s="252"/>
      <c r="G587" s="252"/>
      <c r="I587" s="265">
        <f t="shared" si="116"/>
        <v>0</v>
      </c>
      <c r="J587" s="255">
        <f t="shared" si="107"/>
        <v>8</v>
      </c>
      <c r="K587" s="1144">
        <f t="shared" si="117"/>
        <v>47</v>
      </c>
      <c r="L587" s="356"/>
      <c r="M587" s="356"/>
      <c r="N587" s="357">
        <f t="shared" si="112"/>
        <v>0</v>
      </c>
      <c r="O587" s="358"/>
      <c r="P587" s="358"/>
      <c r="Q587" s="359">
        <f t="shared" si="114"/>
        <v>0</v>
      </c>
      <c r="R587" s="359">
        <f t="shared" si="114"/>
        <v>0</v>
      </c>
      <c r="S587" s="360"/>
      <c r="T587" s="361"/>
      <c r="U587" s="255">
        <f t="shared" si="106"/>
        <v>8</v>
      </c>
      <c r="V587" s="169"/>
      <c r="W587" s="169"/>
      <c r="X587" s="169"/>
      <c r="Y587" s="169"/>
      <c r="Z587" s="169"/>
      <c r="AA587" s="378"/>
      <c r="AB587" s="169"/>
      <c r="AC587" s="169"/>
      <c r="AD587" s="169"/>
      <c r="AE587" s="371"/>
      <c r="AF587" s="371"/>
      <c r="AG587" s="371"/>
      <c r="AH587" s="169"/>
      <c r="AI587" s="169"/>
      <c r="AJ587" s="169"/>
      <c r="AK587" s="169"/>
      <c r="AL587" s="169"/>
      <c r="AM587" s="169"/>
      <c r="AN587" s="176"/>
      <c r="AO587" s="176"/>
      <c r="AP587" s="176"/>
    </row>
    <row r="588" spans="1:42" s="253" customFormat="1" ht="21" hidden="1" customHeight="1">
      <c r="A588" s="252"/>
      <c r="B588" s="252"/>
      <c r="C588" s="252"/>
      <c r="D588" s="252"/>
      <c r="E588" s="252"/>
      <c r="F588" s="252"/>
      <c r="G588" s="252"/>
      <c r="I588" s="265">
        <f t="shared" si="116"/>
        <v>0</v>
      </c>
      <c r="J588" s="255">
        <f t="shared" si="107"/>
        <v>8</v>
      </c>
      <c r="K588" s="1144">
        <f t="shared" si="117"/>
        <v>48</v>
      </c>
      <c r="L588" s="356"/>
      <c r="M588" s="356"/>
      <c r="N588" s="357">
        <f t="shared" si="112"/>
        <v>0</v>
      </c>
      <c r="O588" s="358"/>
      <c r="P588" s="358"/>
      <c r="Q588" s="359">
        <f t="shared" si="114"/>
        <v>0</v>
      </c>
      <c r="R588" s="359">
        <f t="shared" si="114"/>
        <v>0</v>
      </c>
      <c r="S588" s="360"/>
      <c r="T588" s="361"/>
      <c r="U588" s="255">
        <f t="shared" si="106"/>
        <v>8</v>
      </c>
      <c r="V588" s="169"/>
      <c r="W588" s="169"/>
      <c r="X588" s="169"/>
      <c r="Y588" s="169"/>
      <c r="Z588" s="169"/>
      <c r="AA588" s="378"/>
      <c r="AB588" s="169"/>
      <c r="AC588" s="169"/>
      <c r="AD588" s="169"/>
      <c r="AE588" s="371"/>
      <c r="AF588" s="371"/>
      <c r="AG588" s="371"/>
      <c r="AH588" s="169"/>
      <c r="AI588" s="169"/>
      <c r="AJ588" s="169"/>
      <c r="AK588" s="169"/>
      <c r="AL588" s="169"/>
      <c r="AM588" s="169"/>
      <c r="AN588" s="176"/>
      <c r="AO588" s="176"/>
      <c r="AP588" s="176"/>
    </row>
    <row r="589" spans="1:42" s="253" customFormat="1" ht="21" hidden="1" customHeight="1">
      <c r="A589" s="252"/>
      <c r="B589" s="252"/>
      <c r="C589" s="252"/>
      <c r="D589" s="252"/>
      <c r="E589" s="252"/>
      <c r="F589" s="252"/>
      <c r="G589" s="252"/>
      <c r="I589" s="265">
        <f t="shared" si="116"/>
        <v>0</v>
      </c>
      <c r="J589" s="255">
        <f t="shared" si="107"/>
        <v>8</v>
      </c>
      <c r="K589" s="1144">
        <f t="shared" si="117"/>
        <v>49</v>
      </c>
      <c r="L589" s="356"/>
      <c r="M589" s="356"/>
      <c r="N589" s="357">
        <f t="shared" si="112"/>
        <v>0</v>
      </c>
      <c r="O589" s="358"/>
      <c r="P589" s="358"/>
      <c r="Q589" s="359">
        <f t="shared" si="114"/>
        <v>0</v>
      </c>
      <c r="R589" s="359">
        <f t="shared" si="114"/>
        <v>0</v>
      </c>
      <c r="S589" s="360"/>
      <c r="T589" s="361"/>
      <c r="U589" s="255">
        <f t="shared" si="106"/>
        <v>8</v>
      </c>
      <c r="V589" s="169"/>
      <c r="W589" s="169"/>
      <c r="X589" s="169"/>
      <c r="Y589" s="169"/>
      <c r="Z589" s="169"/>
      <c r="AA589" s="378"/>
      <c r="AB589" s="169"/>
      <c r="AC589" s="169"/>
      <c r="AD589" s="169"/>
      <c r="AE589" s="371"/>
      <c r="AF589" s="371"/>
      <c r="AG589" s="371"/>
      <c r="AH589" s="169"/>
      <c r="AI589" s="169"/>
      <c r="AJ589" s="169"/>
      <c r="AK589" s="169"/>
      <c r="AL589" s="169"/>
      <c r="AM589" s="169"/>
      <c r="AN589" s="176"/>
      <c r="AO589" s="176"/>
      <c r="AP589" s="176"/>
    </row>
    <row r="590" spans="1:42" s="253" customFormat="1" ht="21" hidden="1" customHeight="1">
      <c r="A590" s="252"/>
      <c r="B590" s="252"/>
      <c r="C590" s="252"/>
      <c r="D590" s="252"/>
      <c r="E590" s="252"/>
      <c r="F590" s="252"/>
      <c r="G590" s="252"/>
      <c r="I590" s="265">
        <f t="shared" si="116"/>
        <v>0</v>
      </c>
      <c r="J590" s="255">
        <f t="shared" si="107"/>
        <v>8</v>
      </c>
      <c r="K590" s="1144">
        <f t="shared" si="117"/>
        <v>50</v>
      </c>
      <c r="L590" s="356"/>
      <c r="M590" s="356"/>
      <c r="N590" s="357">
        <f t="shared" si="112"/>
        <v>0</v>
      </c>
      <c r="O590" s="358"/>
      <c r="P590" s="358"/>
      <c r="Q590" s="359">
        <f t="shared" si="114"/>
        <v>0</v>
      </c>
      <c r="R590" s="359">
        <f t="shared" si="114"/>
        <v>0</v>
      </c>
      <c r="S590" s="360"/>
      <c r="T590" s="361"/>
      <c r="U590" s="255">
        <f t="shared" ref="U590:U600" si="118">IF($Q$529&gt;0,8,)</f>
        <v>8</v>
      </c>
      <c r="V590" s="169"/>
      <c r="W590" s="169"/>
      <c r="X590" s="169"/>
      <c r="Y590" s="169"/>
      <c r="Z590" s="169"/>
      <c r="AA590" s="378"/>
      <c r="AB590" s="169"/>
      <c r="AC590" s="169"/>
      <c r="AD590" s="169"/>
      <c r="AE590" s="371"/>
      <c r="AF590" s="371"/>
      <c r="AG590" s="371"/>
      <c r="AH590" s="169"/>
      <c r="AI590" s="169"/>
      <c r="AJ590" s="169"/>
      <c r="AK590" s="169"/>
      <c r="AL590" s="169"/>
      <c r="AM590" s="169"/>
      <c r="AN590" s="176"/>
      <c r="AO590" s="176"/>
      <c r="AP590" s="176"/>
    </row>
    <row r="591" spans="1:42" s="253" customFormat="1" ht="21" hidden="1" customHeight="1">
      <c r="A591" s="252"/>
      <c r="B591" s="252"/>
      <c r="C591" s="252"/>
      <c r="D591" s="252"/>
      <c r="E591" s="252"/>
      <c r="F591" s="252"/>
      <c r="G591" s="252"/>
      <c r="I591" s="265">
        <f t="shared" si="116"/>
        <v>0</v>
      </c>
      <c r="J591" s="255">
        <f t="shared" si="107"/>
        <v>8</v>
      </c>
      <c r="K591" s="1144">
        <f t="shared" si="117"/>
        <v>51</v>
      </c>
      <c r="L591" s="356"/>
      <c r="M591" s="356"/>
      <c r="N591" s="357">
        <f t="shared" si="112"/>
        <v>0</v>
      </c>
      <c r="O591" s="358"/>
      <c r="P591" s="358"/>
      <c r="Q591" s="359">
        <f t="shared" si="114"/>
        <v>0</v>
      </c>
      <c r="R591" s="359">
        <f t="shared" si="114"/>
        <v>0</v>
      </c>
      <c r="S591" s="360"/>
      <c r="T591" s="361"/>
      <c r="U591" s="255">
        <f t="shared" si="118"/>
        <v>8</v>
      </c>
      <c r="V591" s="169"/>
      <c r="W591" s="169"/>
      <c r="X591" s="169"/>
      <c r="Y591" s="169"/>
      <c r="Z591" s="169"/>
      <c r="AA591" s="378"/>
      <c r="AB591" s="169"/>
      <c r="AC591" s="169"/>
      <c r="AD591" s="169"/>
      <c r="AE591" s="371"/>
      <c r="AF591" s="371"/>
      <c r="AG591" s="371"/>
      <c r="AH591" s="169"/>
      <c r="AI591" s="169"/>
      <c r="AJ591" s="169"/>
      <c r="AK591" s="169"/>
      <c r="AL591" s="169"/>
      <c r="AM591" s="169"/>
      <c r="AN591" s="176"/>
      <c r="AO591" s="176"/>
      <c r="AP591" s="176"/>
    </row>
    <row r="592" spans="1:42" s="253" customFormat="1" ht="21" hidden="1" customHeight="1">
      <c r="A592" s="252"/>
      <c r="B592" s="252"/>
      <c r="C592" s="252"/>
      <c r="D592" s="252"/>
      <c r="E592" s="252"/>
      <c r="F592" s="252"/>
      <c r="G592" s="252"/>
      <c r="I592" s="265">
        <f t="shared" si="116"/>
        <v>0</v>
      </c>
      <c r="J592" s="255">
        <f t="shared" si="107"/>
        <v>8</v>
      </c>
      <c r="K592" s="1144">
        <f t="shared" si="117"/>
        <v>52</v>
      </c>
      <c r="L592" s="356"/>
      <c r="M592" s="356"/>
      <c r="N592" s="357">
        <f t="shared" si="112"/>
        <v>0</v>
      </c>
      <c r="O592" s="358"/>
      <c r="P592" s="358"/>
      <c r="Q592" s="359">
        <f t="shared" si="114"/>
        <v>0</v>
      </c>
      <c r="R592" s="359">
        <f t="shared" si="114"/>
        <v>0</v>
      </c>
      <c r="S592" s="360"/>
      <c r="T592" s="361"/>
      <c r="U592" s="255">
        <f t="shared" si="118"/>
        <v>8</v>
      </c>
      <c r="V592" s="169"/>
      <c r="W592" s="169"/>
      <c r="X592" s="169"/>
      <c r="Y592" s="169"/>
      <c r="Z592" s="169"/>
      <c r="AA592" s="378"/>
      <c r="AB592" s="169"/>
      <c r="AC592" s="169"/>
      <c r="AD592" s="169"/>
      <c r="AE592" s="371"/>
      <c r="AF592" s="371"/>
      <c r="AG592" s="371"/>
      <c r="AH592" s="169"/>
      <c r="AI592" s="169"/>
      <c r="AJ592" s="169"/>
      <c r="AK592" s="169"/>
      <c r="AL592" s="169"/>
      <c r="AM592" s="169"/>
      <c r="AN592" s="176"/>
      <c r="AO592" s="176"/>
      <c r="AP592" s="176"/>
    </row>
    <row r="593" spans="1:42" s="253" customFormat="1" ht="21" hidden="1" customHeight="1">
      <c r="A593" s="252"/>
      <c r="B593" s="252"/>
      <c r="C593" s="252"/>
      <c r="D593" s="252"/>
      <c r="E593" s="252"/>
      <c r="F593" s="252"/>
      <c r="G593" s="252"/>
      <c r="I593" s="265">
        <f t="shared" si="116"/>
        <v>0</v>
      </c>
      <c r="J593" s="255">
        <f t="shared" si="107"/>
        <v>8</v>
      </c>
      <c r="K593" s="1144">
        <f t="shared" si="117"/>
        <v>53</v>
      </c>
      <c r="L593" s="356"/>
      <c r="M593" s="356"/>
      <c r="N593" s="357">
        <f t="shared" si="112"/>
        <v>0</v>
      </c>
      <c r="O593" s="358"/>
      <c r="P593" s="358"/>
      <c r="Q593" s="359">
        <f t="shared" si="114"/>
        <v>0</v>
      </c>
      <c r="R593" s="359">
        <f t="shared" si="114"/>
        <v>0</v>
      </c>
      <c r="S593" s="360"/>
      <c r="T593" s="361"/>
      <c r="U593" s="255">
        <f t="shared" si="118"/>
        <v>8</v>
      </c>
      <c r="V593" s="169"/>
      <c r="W593" s="169"/>
      <c r="X593" s="169"/>
      <c r="Y593" s="169"/>
      <c r="Z593" s="169"/>
      <c r="AA593" s="378"/>
      <c r="AB593" s="169"/>
      <c r="AC593" s="169"/>
      <c r="AD593" s="169"/>
      <c r="AE593" s="371"/>
      <c r="AF593" s="371"/>
      <c r="AG593" s="371"/>
      <c r="AH593" s="169"/>
      <c r="AI593" s="169"/>
      <c r="AJ593" s="169"/>
      <c r="AK593" s="169"/>
      <c r="AL593" s="169"/>
      <c r="AM593" s="169"/>
      <c r="AN593" s="176"/>
      <c r="AO593" s="176"/>
      <c r="AP593" s="176"/>
    </row>
    <row r="594" spans="1:42" s="253" customFormat="1" ht="21" hidden="1" customHeight="1">
      <c r="A594" s="252"/>
      <c r="B594" s="252"/>
      <c r="C594" s="252"/>
      <c r="D594" s="252"/>
      <c r="E594" s="252"/>
      <c r="F594" s="252"/>
      <c r="G594" s="252"/>
      <c r="I594" s="265">
        <f t="shared" si="116"/>
        <v>0</v>
      </c>
      <c r="J594" s="255">
        <f t="shared" si="107"/>
        <v>8</v>
      </c>
      <c r="K594" s="1144">
        <f t="shared" si="117"/>
        <v>54</v>
      </c>
      <c r="L594" s="356"/>
      <c r="M594" s="356"/>
      <c r="N594" s="357">
        <f t="shared" si="112"/>
        <v>0</v>
      </c>
      <c r="O594" s="358"/>
      <c r="P594" s="358"/>
      <c r="Q594" s="359">
        <f t="shared" si="114"/>
        <v>0</v>
      </c>
      <c r="R594" s="359">
        <f t="shared" si="114"/>
        <v>0</v>
      </c>
      <c r="S594" s="360"/>
      <c r="T594" s="361"/>
      <c r="U594" s="255">
        <f t="shared" si="118"/>
        <v>8</v>
      </c>
      <c r="V594" s="169"/>
      <c r="W594" s="169"/>
      <c r="X594" s="169"/>
      <c r="Y594" s="169"/>
      <c r="Z594" s="169"/>
      <c r="AA594" s="378"/>
      <c r="AB594" s="169"/>
      <c r="AC594" s="169"/>
      <c r="AD594" s="169"/>
      <c r="AE594" s="371"/>
      <c r="AF594" s="371"/>
      <c r="AG594" s="371"/>
      <c r="AH594" s="169"/>
      <c r="AI594" s="169"/>
      <c r="AJ594" s="169"/>
      <c r="AK594" s="169"/>
      <c r="AL594" s="169"/>
      <c r="AM594" s="169"/>
      <c r="AN594" s="176"/>
      <c r="AO594" s="176"/>
      <c r="AP594" s="176"/>
    </row>
    <row r="595" spans="1:42" s="253" customFormat="1" ht="21" hidden="1" customHeight="1">
      <c r="A595" s="252"/>
      <c r="B595" s="252"/>
      <c r="C595" s="252"/>
      <c r="D595" s="252"/>
      <c r="E595" s="252"/>
      <c r="F595" s="252"/>
      <c r="G595" s="252"/>
      <c r="I595" s="265">
        <f t="shared" si="116"/>
        <v>0</v>
      </c>
      <c r="J595" s="255">
        <f t="shared" si="107"/>
        <v>8</v>
      </c>
      <c r="K595" s="1144">
        <f t="shared" si="117"/>
        <v>55</v>
      </c>
      <c r="L595" s="356"/>
      <c r="M595" s="356"/>
      <c r="N595" s="357">
        <f t="shared" si="112"/>
        <v>0</v>
      </c>
      <c r="O595" s="358"/>
      <c r="P595" s="358"/>
      <c r="Q595" s="359">
        <f t="shared" si="114"/>
        <v>0</v>
      </c>
      <c r="R595" s="359">
        <f t="shared" si="114"/>
        <v>0</v>
      </c>
      <c r="S595" s="360"/>
      <c r="T595" s="361"/>
      <c r="U595" s="255">
        <f t="shared" si="118"/>
        <v>8</v>
      </c>
      <c r="V595" s="169"/>
      <c r="W595" s="169"/>
      <c r="X595" s="169"/>
      <c r="Y595" s="169"/>
      <c r="Z595" s="169"/>
      <c r="AA595" s="378"/>
      <c r="AB595" s="169"/>
      <c r="AC595" s="169"/>
      <c r="AD595" s="169"/>
      <c r="AE595" s="371"/>
      <c r="AF595" s="371"/>
      <c r="AG595" s="371"/>
      <c r="AH595" s="169"/>
      <c r="AI595" s="169"/>
      <c r="AJ595" s="169"/>
      <c r="AK595" s="169"/>
      <c r="AL595" s="169"/>
      <c r="AM595" s="371"/>
      <c r="AN595" s="167"/>
      <c r="AO595" s="176"/>
      <c r="AP595" s="176"/>
    </row>
    <row r="596" spans="1:42" s="253" customFormat="1" ht="21" hidden="1" customHeight="1">
      <c r="A596" s="252"/>
      <c r="B596" s="252"/>
      <c r="C596" s="252"/>
      <c r="D596" s="252"/>
      <c r="E596" s="252"/>
      <c r="F596" s="252"/>
      <c r="G596" s="252"/>
      <c r="I596" s="265">
        <f t="shared" si="116"/>
        <v>0</v>
      </c>
      <c r="J596" s="255">
        <f t="shared" si="107"/>
        <v>8</v>
      </c>
      <c r="K596" s="1144">
        <f t="shared" si="117"/>
        <v>56</v>
      </c>
      <c r="L596" s="356"/>
      <c r="M596" s="356"/>
      <c r="N596" s="357">
        <f t="shared" si="112"/>
        <v>0</v>
      </c>
      <c r="O596" s="358"/>
      <c r="P596" s="358"/>
      <c r="Q596" s="359">
        <f t="shared" si="114"/>
        <v>0</v>
      </c>
      <c r="R596" s="359">
        <f t="shared" si="114"/>
        <v>0</v>
      </c>
      <c r="S596" s="360"/>
      <c r="T596" s="361"/>
      <c r="U596" s="255">
        <f t="shared" si="118"/>
        <v>8</v>
      </c>
      <c r="V596" s="169"/>
      <c r="W596" s="169"/>
      <c r="X596" s="169"/>
      <c r="Y596" s="169"/>
      <c r="Z596" s="169"/>
      <c r="AA596" s="378"/>
      <c r="AB596" s="169"/>
      <c r="AC596" s="169"/>
      <c r="AD596" s="169"/>
      <c r="AE596" s="371"/>
      <c r="AF596" s="371"/>
      <c r="AG596" s="371"/>
      <c r="AH596" s="169"/>
      <c r="AI596" s="169"/>
      <c r="AJ596" s="169"/>
      <c r="AK596" s="169"/>
      <c r="AL596" s="169"/>
      <c r="AM596" s="371"/>
      <c r="AN596" s="167"/>
      <c r="AO596" s="176"/>
      <c r="AP596" s="176"/>
    </row>
    <row r="597" spans="1:42" s="253" customFormat="1" ht="21" hidden="1" customHeight="1">
      <c r="A597" s="252"/>
      <c r="B597" s="252"/>
      <c r="C597" s="252"/>
      <c r="D597" s="252"/>
      <c r="E597" s="252"/>
      <c r="F597" s="252"/>
      <c r="G597" s="252"/>
      <c r="I597" s="265">
        <f t="shared" si="116"/>
        <v>0</v>
      </c>
      <c r="J597" s="255">
        <f t="shared" si="107"/>
        <v>8</v>
      </c>
      <c r="K597" s="1144">
        <f t="shared" si="117"/>
        <v>57</v>
      </c>
      <c r="L597" s="356"/>
      <c r="M597" s="356"/>
      <c r="N597" s="357">
        <f t="shared" si="112"/>
        <v>0</v>
      </c>
      <c r="O597" s="358"/>
      <c r="P597" s="358"/>
      <c r="Q597" s="359">
        <f t="shared" si="114"/>
        <v>0</v>
      </c>
      <c r="R597" s="359">
        <f t="shared" si="114"/>
        <v>0</v>
      </c>
      <c r="S597" s="360"/>
      <c r="T597" s="361"/>
      <c r="U597" s="255">
        <f t="shared" si="118"/>
        <v>8</v>
      </c>
      <c r="V597" s="169"/>
      <c r="W597" s="169"/>
      <c r="X597" s="169"/>
      <c r="Y597" s="169"/>
      <c r="Z597" s="169"/>
      <c r="AA597" s="378"/>
      <c r="AB597" s="169"/>
      <c r="AC597" s="169"/>
      <c r="AD597" s="169"/>
      <c r="AE597" s="371"/>
      <c r="AF597" s="371"/>
      <c r="AG597" s="371"/>
      <c r="AH597" s="169"/>
      <c r="AI597" s="169"/>
      <c r="AJ597" s="169"/>
      <c r="AK597" s="169"/>
      <c r="AL597" s="169"/>
      <c r="AM597" s="258"/>
      <c r="AO597" s="176"/>
      <c r="AP597" s="167"/>
    </row>
    <row r="598" spans="1:42" s="253" customFormat="1" ht="21" hidden="1" customHeight="1">
      <c r="A598" s="252"/>
      <c r="B598" s="252"/>
      <c r="C598" s="252"/>
      <c r="D598" s="252"/>
      <c r="E598" s="252"/>
      <c r="F598" s="252"/>
      <c r="G598" s="252"/>
      <c r="I598" s="265">
        <f t="shared" si="116"/>
        <v>0</v>
      </c>
      <c r="J598" s="255">
        <f t="shared" si="107"/>
        <v>8</v>
      </c>
      <c r="K598" s="1144">
        <f t="shared" si="117"/>
        <v>58</v>
      </c>
      <c r="L598" s="356"/>
      <c r="M598" s="356"/>
      <c r="N598" s="357">
        <f t="shared" si="112"/>
        <v>0</v>
      </c>
      <c r="O598" s="358"/>
      <c r="P598" s="358"/>
      <c r="Q598" s="359">
        <f t="shared" si="114"/>
        <v>0</v>
      </c>
      <c r="R598" s="359">
        <f t="shared" si="114"/>
        <v>0</v>
      </c>
      <c r="S598" s="360"/>
      <c r="T598" s="361"/>
      <c r="U598" s="255">
        <f t="shared" si="118"/>
        <v>8</v>
      </c>
      <c r="V598" s="169"/>
      <c r="W598" s="169"/>
      <c r="X598" s="169"/>
      <c r="Y598" s="169"/>
      <c r="Z598" s="169"/>
      <c r="AA598" s="378"/>
      <c r="AB598" s="169"/>
      <c r="AC598" s="169"/>
      <c r="AD598" s="169"/>
      <c r="AE598" s="371"/>
      <c r="AF598" s="371"/>
      <c r="AG598" s="371"/>
      <c r="AH598" s="169"/>
      <c r="AI598" s="169"/>
      <c r="AJ598" s="169"/>
      <c r="AK598" s="169"/>
      <c r="AL598" s="169"/>
      <c r="AM598" s="258"/>
      <c r="AO598" s="176"/>
      <c r="AP598" s="167"/>
    </row>
    <row r="599" spans="1:42" s="253" customFormat="1" ht="21" hidden="1" customHeight="1">
      <c r="A599" s="252"/>
      <c r="B599" s="252"/>
      <c r="C599" s="252"/>
      <c r="D599" s="252"/>
      <c r="E599" s="252"/>
      <c r="F599" s="252"/>
      <c r="G599" s="252"/>
      <c r="I599" s="265">
        <f t="shared" si="116"/>
        <v>0</v>
      </c>
      <c r="J599" s="255">
        <f t="shared" si="107"/>
        <v>8</v>
      </c>
      <c r="K599" s="1144">
        <f t="shared" si="117"/>
        <v>59</v>
      </c>
      <c r="L599" s="356"/>
      <c r="M599" s="356"/>
      <c r="N599" s="357">
        <f t="shared" si="112"/>
        <v>0</v>
      </c>
      <c r="O599" s="358"/>
      <c r="P599" s="358"/>
      <c r="Q599" s="359">
        <f t="shared" si="114"/>
        <v>0</v>
      </c>
      <c r="R599" s="359">
        <f t="shared" si="114"/>
        <v>0</v>
      </c>
      <c r="S599" s="360"/>
      <c r="T599" s="361"/>
      <c r="U599" s="255">
        <f t="shared" si="118"/>
        <v>8</v>
      </c>
      <c r="V599" s="322"/>
      <c r="W599" s="322"/>
      <c r="X599" s="322"/>
      <c r="Y599" s="322"/>
      <c r="Z599" s="323"/>
      <c r="AA599" s="324"/>
      <c r="AB599" s="323"/>
      <c r="AC599" s="323"/>
      <c r="AD599" s="323"/>
      <c r="AE599" s="259"/>
      <c r="AF599" s="259"/>
      <c r="AG599" s="259"/>
      <c r="AH599" s="259"/>
      <c r="AI599" s="259"/>
      <c r="AJ599" s="259"/>
      <c r="AK599" s="259"/>
      <c r="AL599" s="259"/>
      <c r="AM599" s="258"/>
    </row>
    <row r="600" spans="1:42" s="253" customFormat="1" ht="21" hidden="1" customHeight="1" thickBot="1">
      <c r="A600" s="252"/>
      <c r="B600" s="252"/>
      <c r="C600" s="252"/>
      <c r="D600" s="252"/>
      <c r="E600" s="252"/>
      <c r="F600" s="252"/>
      <c r="G600" s="252"/>
      <c r="I600" s="265">
        <f t="shared" si="116"/>
        <v>0</v>
      </c>
      <c r="J600" s="255">
        <f t="shared" si="107"/>
        <v>8</v>
      </c>
      <c r="K600" s="379">
        <f t="shared" si="117"/>
        <v>60</v>
      </c>
      <c r="L600" s="356"/>
      <c r="M600" s="356"/>
      <c r="N600" s="380">
        <f t="shared" si="112"/>
        <v>0</v>
      </c>
      <c r="O600" s="381"/>
      <c r="P600" s="381"/>
      <c r="Q600" s="382">
        <f t="shared" si="114"/>
        <v>0</v>
      </c>
      <c r="R600" s="382">
        <f t="shared" si="114"/>
        <v>0</v>
      </c>
      <c r="S600" s="383"/>
      <c r="T600" s="384"/>
      <c r="U600" s="255">
        <f t="shared" si="118"/>
        <v>8</v>
      </c>
      <c r="V600" s="322"/>
      <c r="W600" s="322"/>
      <c r="X600" s="322"/>
      <c r="Y600" s="322"/>
      <c r="Z600" s="323"/>
      <c r="AA600" s="324"/>
      <c r="AB600" s="323"/>
      <c r="AC600" s="323"/>
      <c r="AD600" s="323"/>
      <c r="AE600" s="259"/>
      <c r="AF600" s="259"/>
      <c r="AG600" s="259"/>
      <c r="AH600" s="259"/>
      <c r="AI600" s="259"/>
      <c r="AJ600" s="259"/>
      <c r="AK600" s="259"/>
      <c r="AL600" s="259"/>
      <c r="AM600" s="258"/>
    </row>
    <row r="601" spans="1:42" ht="30" customHeight="1" thickBot="1">
      <c r="I601" s="265">
        <f>IF(Q$604&gt;0,1,0)</f>
        <v>1</v>
      </c>
      <c r="J601" s="255">
        <f>IF($Q$604&gt;0,9,)</f>
        <v>9</v>
      </c>
      <c r="K601" s="2433" t="s">
        <v>891</v>
      </c>
      <c r="L601" s="2433"/>
      <c r="M601" s="2433"/>
      <c r="N601" s="2433"/>
      <c r="O601" s="2433"/>
      <c r="P601" s="2433"/>
      <c r="Q601" s="2433"/>
      <c r="R601" s="2433"/>
      <c r="S601" s="2433"/>
      <c r="T601" s="2433"/>
      <c r="U601" s="255">
        <f>IF($Q$604&gt;0,9,)</f>
        <v>9</v>
      </c>
      <c r="V601" s="1074" t="s">
        <v>833</v>
      </c>
      <c r="AF601" s="947" t="s">
        <v>834</v>
      </c>
      <c r="AG601" s="948"/>
      <c r="AH601" s="948"/>
      <c r="AI601" s="948"/>
      <c r="AJ601" s="949"/>
      <c r="AN601" s="950"/>
      <c r="AO601" s="950"/>
      <c r="AP601" s="963"/>
    </row>
    <row r="602" spans="1:42" ht="21" customHeight="1" thickBot="1">
      <c r="I602" s="265">
        <f t="shared" ref="I602:I625" si="119">IF(Q$604&gt;0,1,0)</f>
        <v>1</v>
      </c>
      <c r="J602" s="255">
        <f t="shared" ref="J602:J625" si="120">IF($Q$604&gt;0,9,)</f>
        <v>9</v>
      </c>
      <c r="K602" s="2502" t="s">
        <v>578</v>
      </c>
      <c r="L602" s="2502"/>
      <c r="M602" s="2502"/>
      <c r="N602" s="2502"/>
      <c r="O602" s="2502"/>
      <c r="P602" s="2502"/>
      <c r="Q602" s="2502"/>
      <c r="R602" s="2502"/>
      <c r="S602" s="2502"/>
      <c r="T602" s="2502"/>
      <c r="U602" s="255">
        <f t="shared" ref="U602:U625" si="121">IF($Q$604&gt;0,9,)</f>
        <v>9</v>
      </c>
      <c r="V602" s="1075" t="s">
        <v>861</v>
      </c>
      <c r="W602" s="1076">
        <v>200</v>
      </c>
      <c r="X602" s="955"/>
      <c r="Y602" s="955"/>
      <c r="Z602" s="956"/>
      <c r="AA602" s="957"/>
      <c r="AB602" s="956"/>
      <c r="AC602" s="958"/>
      <c r="AD602" s="959"/>
      <c r="AE602" s="565"/>
      <c r="AF602" s="960" t="s">
        <v>862</v>
      </c>
      <c r="AG602" s="961" t="s">
        <v>863</v>
      </c>
      <c r="AH602" s="961" t="s">
        <v>864</v>
      </c>
      <c r="AI602" s="962" t="s">
        <v>865</v>
      </c>
      <c r="AJ602" s="949"/>
      <c r="AN602" s="950"/>
      <c r="AO602" s="950"/>
      <c r="AP602" s="963"/>
    </row>
    <row r="603" spans="1:42" ht="21" customHeight="1">
      <c r="I603" s="265">
        <f t="shared" si="119"/>
        <v>1</v>
      </c>
      <c r="J603" s="255">
        <f t="shared" si="120"/>
        <v>9</v>
      </c>
      <c r="K603" s="1143" t="s">
        <v>564</v>
      </c>
      <c r="L603" s="277" t="s">
        <v>565</v>
      </c>
      <c r="M603" s="1145" t="s">
        <v>1653</v>
      </c>
      <c r="N603" s="277" t="s">
        <v>940</v>
      </c>
      <c r="O603" s="1145" t="s">
        <v>859</v>
      </c>
      <c r="P603" s="277" t="s">
        <v>566</v>
      </c>
      <c r="Q603" s="277" t="s">
        <v>575</v>
      </c>
      <c r="R603" s="277" t="s">
        <v>570</v>
      </c>
      <c r="S603" s="277" t="s">
        <v>576</v>
      </c>
      <c r="T603" s="279" t="s">
        <v>577</v>
      </c>
      <c r="U603" s="255">
        <f t="shared" si="121"/>
        <v>9</v>
      </c>
      <c r="V603" s="1077" t="s">
        <v>866</v>
      </c>
      <c r="W603" s="969">
        <v>714</v>
      </c>
      <c r="X603" s="970"/>
      <c r="Y603" s="970"/>
      <c r="Z603" s="971"/>
      <c r="AA603" s="972"/>
      <c r="AB603" s="971"/>
      <c r="AC603" s="973"/>
      <c r="AD603" s="974"/>
      <c r="AE603" s="565"/>
      <c r="AF603" s="975" t="s">
        <v>867</v>
      </c>
      <c r="AG603" s="976" t="s">
        <v>868</v>
      </c>
      <c r="AH603" s="976" t="s">
        <v>869</v>
      </c>
      <c r="AI603" s="977" t="s">
        <v>870</v>
      </c>
      <c r="AJ603" s="949"/>
      <c r="AN603" s="950"/>
      <c r="AO603" s="950"/>
      <c r="AP603" s="963"/>
    </row>
    <row r="604" spans="1:42" ht="21" customHeight="1" thickBot="1">
      <c r="I604" s="265">
        <f t="shared" si="119"/>
        <v>1</v>
      </c>
      <c r="J604" s="255">
        <f t="shared" si="120"/>
        <v>9</v>
      </c>
      <c r="K604" s="1638" t="str">
        <f>V607</f>
        <v>66-0</v>
      </c>
      <c r="L604" s="983" t="str">
        <f>W607</f>
        <v>31-0</v>
      </c>
      <c r="M604" s="983" t="str">
        <f>X607</f>
        <v>단양</v>
      </c>
      <c r="N604" s="983" t="str">
        <f>Y607</f>
        <v>영춘</v>
      </c>
      <c r="O604" s="983" t="str">
        <f>Z607</f>
        <v>오사</v>
      </c>
      <c r="P604" s="293" t="str">
        <f>IF(COUNTA(Y609:Y616)&gt;1,CONCATENATE(V609,"번지 외 ",COUNTA(Y609:Y616)-1,"필지"),CONCATENATE(V609,"번지"))</f>
        <v>산1번지</v>
      </c>
      <c r="Q604" s="294">
        <f>+Y617</f>
        <v>2</v>
      </c>
      <c r="R604" s="295" t="s">
        <v>616</v>
      </c>
      <c r="S604" s="296">
        <f>COUNT(L612:L624)</f>
        <v>1</v>
      </c>
      <c r="T604" s="297">
        <f>200*S604</f>
        <v>200</v>
      </c>
      <c r="U604" s="255">
        <f t="shared" si="121"/>
        <v>9</v>
      </c>
      <c r="V604" s="1077" t="s">
        <v>871</v>
      </c>
      <c r="W604" s="969">
        <v>782</v>
      </c>
      <c r="X604" s="970"/>
      <c r="Y604" s="970"/>
      <c r="Z604" s="971"/>
      <c r="AA604" s="972"/>
      <c r="AB604" s="971"/>
      <c r="AC604" s="973"/>
      <c r="AD604" s="974"/>
      <c r="AE604" s="565"/>
      <c r="AF604" s="975" t="s">
        <v>872</v>
      </c>
      <c r="AG604" s="976" t="s">
        <v>873</v>
      </c>
      <c r="AH604" s="985" t="s">
        <v>874</v>
      </c>
      <c r="AI604" s="977" t="s">
        <v>875</v>
      </c>
      <c r="AJ604" s="949"/>
      <c r="AN604" s="1020"/>
      <c r="AO604" s="950"/>
      <c r="AP604" s="963"/>
    </row>
    <row r="605" spans="1:42" ht="21" customHeight="1" thickBot="1">
      <c r="I605" s="265">
        <f t="shared" si="119"/>
        <v>1</v>
      </c>
      <c r="J605" s="255">
        <f t="shared" si="120"/>
        <v>9</v>
      </c>
      <c r="K605" s="1143" t="s">
        <v>568</v>
      </c>
      <c r="L605" s="277" t="s">
        <v>569</v>
      </c>
      <c r="M605" s="277" t="s">
        <v>562</v>
      </c>
      <c r="N605" s="277" t="s">
        <v>567</v>
      </c>
      <c r="O605" s="277" t="s">
        <v>571</v>
      </c>
      <c r="P605" s="1147" t="s">
        <v>572</v>
      </c>
      <c r="Q605" s="1147" t="s">
        <v>573</v>
      </c>
      <c r="R605" s="300" t="s">
        <v>574</v>
      </c>
      <c r="S605" s="301" t="s">
        <v>972</v>
      </c>
      <c r="T605" s="279" t="s">
        <v>563</v>
      </c>
      <c r="U605" s="255">
        <f t="shared" si="121"/>
        <v>9</v>
      </c>
      <c r="V605" s="1078" t="s">
        <v>876</v>
      </c>
      <c r="W605" s="990">
        <v>29</v>
      </c>
      <c r="X605" s="1079"/>
      <c r="Y605" s="1079"/>
      <c r="Z605" s="1080"/>
      <c r="AA605" s="1081"/>
      <c r="AB605" s="1080"/>
      <c r="AC605" s="1082"/>
      <c r="AD605" s="1083"/>
      <c r="AE605" s="565"/>
      <c r="AF605" s="975" t="s">
        <v>877</v>
      </c>
      <c r="AG605" s="996" t="s">
        <v>878</v>
      </c>
      <c r="AH605" s="997" t="s">
        <v>879</v>
      </c>
      <c r="AI605" s="977" t="s">
        <v>880</v>
      </c>
      <c r="AJ605" s="949"/>
      <c r="AN605" s="1020"/>
      <c r="AO605" s="950"/>
      <c r="AP605" s="963"/>
    </row>
    <row r="606" spans="1:42" ht="21" customHeight="1" thickBot="1">
      <c r="I606" s="265">
        <f t="shared" si="119"/>
        <v>1</v>
      </c>
      <c r="J606" s="255">
        <f t="shared" si="120"/>
        <v>9</v>
      </c>
      <c r="K606" s="311" t="str">
        <f>Z609</f>
        <v>낙엽송</v>
      </c>
      <c r="L606" s="312" t="str">
        <f>AA609</f>
        <v>(용)2-0</v>
      </c>
      <c r="M606" s="313">
        <f>AC609</f>
        <v>2023</v>
      </c>
      <c r="N606" s="314">
        <f>AB618</f>
        <v>3000</v>
      </c>
      <c r="O606" s="315">
        <f>IF((Q610+R610)&gt;0,ROUND((Q610/(Q610+R610)),4),0)</f>
        <v>0.70179999999999998</v>
      </c>
      <c r="P606" s="316" t="str">
        <f>IF(W605&lt;=15,AI603,IF(W605&gt;30,AI605,AI604))</f>
        <v>중 (15˚ ~ 30˚)</v>
      </c>
      <c r="Q606" s="317" t="str">
        <f>AF612</f>
        <v xml:space="preserve">개소당1~3ha미만 </v>
      </c>
      <c r="R606" s="318" t="s">
        <v>1150</v>
      </c>
      <c r="S606" s="319">
        <f>W605</f>
        <v>29</v>
      </c>
      <c r="T606" s="320">
        <f>ROUND(N606/10000*N612,0)</f>
        <v>60</v>
      </c>
      <c r="U606" s="255">
        <f t="shared" si="121"/>
        <v>9</v>
      </c>
      <c r="V606" s="1084">
        <v>0</v>
      </c>
      <c r="W606" s="1084"/>
      <c r="X606" s="1084"/>
      <c r="Y606" s="1084"/>
      <c r="Z606" s="1084"/>
      <c r="AA606" s="1085"/>
      <c r="AB606" s="1084"/>
      <c r="AC606" s="1084"/>
      <c r="AD606" s="1084"/>
      <c r="AE606" s="565"/>
      <c r="AF606" s="975" t="s">
        <v>881</v>
      </c>
      <c r="AG606" s="976"/>
      <c r="AH606" s="1008"/>
      <c r="AI606" s="977"/>
      <c r="AJ606" s="949"/>
      <c r="AN606" s="950"/>
      <c r="AO606" s="950"/>
      <c r="AP606" s="963"/>
    </row>
    <row r="607" spans="1:42" ht="21" customHeight="1" thickBot="1">
      <c r="I607" s="265">
        <f t="shared" si="119"/>
        <v>1</v>
      </c>
      <c r="J607" s="255">
        <f t="shared" si="120"/>
        <v>9</v>
      </c>
      <c r="K607" s="2503" t="s">
        <v>941</v>
      </c>
      <c r="L607" s="2503"/>
      <c r="M607" s="2503"/>
      <c r="N607" s="2503"/>
      <c r="O607" s="2503"/>
      <c r="P607" s="2503"/>
      <c r="Q607" s="2503"/>
      <c r="R607" s="2503"/>
      <c r="S607" s="2503"/>
      <c r="T607" s="2503"/>
      <c r="U607" s="255">
        <f t="shared" si="121"/>
        <v>9</v>
      </c>
      <c r="V607" s="1009" t="s">
        <v>2497</v>
      </c>
      <c r="W607" s="1009" t="s">
        <v>2506</v>
      </c>
      <c r="X607" s="1009" t="s">
        <v>2499</v>
      </c>
      <c r="Y607" s="1009" t="s">
        <v>2500</v>
      </c>
      <c r="Z607" s="1010" t="s">
        <v>2501</v>
      </c>
      <c r="AE607" s="565"/>
      <c r="AF607" s="975"/>
      <c r="AG607" s="976"/>
      <c r="AH607" s="1008"/>
      <c r="AI607" s="977"/>
      <c r="AJ607" s="949"/>
      <c r="AN607" s="950"/>
      <c r="AO607" s="950"/>
      <c r="AP607" s="963"/>
    </row>
    <row r="608" spans="1:42" ht="21" customHeight="1" thickBot="1">
      <c r="I608" s="265">
        <f t="shared" si="119"/>
        <v>1</v>
      </c>
      <c r="J608" s="255">
        <f t="shared" si="120"/>
        <v>9</v>
      </c>
      <c r="K608" s="2439" t="s">
        <v>942</v>
      </c>
      <c r="L608" s="2441" t="s">
        <v>943</v>
      </c>
      <c r="M608" s="2443" t="s">
        <v>944</v>
      </c>
      <c r="N608" s="2443" t="s">
        <v>945</v>
      </c>
      <c r="O608" s="2445" t="s">
        <v>946</v>
      </c>
      <c r="P608" s="2445"/>
      <c r="Q608" s="2445" t="s">
        <v>947</v>
      </c>
      <c r="R608" s="2445"/>
      <c r="S608" s="2504" t="s">
        <v>1162</v>
      </c>
      <c r="T608" s="2505"/>
      <c r="U608" s="255">
        <f t="shared" si="121"/>
        <v>9</v>
      </c>
      <c r="V608" s="1075" t="s">
        <v>837</v>
      </c>
      <c r="W608" s="1086" t="s">
        <v>838</v>
      </c>
      <c r="X608" s="1086" t="s">
        <v>835</v>
      </c>
      <c r="Y608" s="1086" t="s">
        <v>890</v>
      </c>
      <c r="Z608" s="1086" t="s">
        <v>568</v>
      </c>
      <c r="AA608" s="1087" t="s">
        <v>902</v>
      </c>
      <c r="AB608" s="1086" t="s">
        <v>836</v>
      </c>
      <c r="AC608" s="1088" t="s">
        <v>562</v>
      </c>
      <c r="AD608" s="1089" t="s">
        <v>1147</v>
      </c>
      <c r="AE608" s="565"/>
      <c r="AF608" s="1016"/>
      <c r="AG608" s="1017"/>
      <c r="AH608" s="1018"/>
      <c r="AI608" s="1019"/>
      <c r="AJ608" s="1020"/>
      <c r="AN608" s="950"/>
      <c r="AO608" s="565"/>
      <c r="AP608" s="963"/>
    </row>
    <row r="609" spans="1:45" ht="21" customHeight="1" thickBot="1">
      <c r="I609" s="265">
        <f t="shared" si="119"/>
        <v>1</v>
      </c>
      <c r="J609" s="255">
        <f t="shared" si="120"/>
        <v>9</v>
      </c>
      <c r="K609" s="2440"/>
      <c r="L609" s="2442"/>
      <c r="M609" s="2444"/>
      <c r="N609" s="2444"/>
      <c r="O609" s="1146" t="s">
        <v>786</v>
      </c>
      <c r="P609" s="335" t="s">
        <v>787</v>
      </c>
      <c r="Q609" s="335" t="s">
        <v>786</v>
      </c>
      <c r="R609" s="336" t="s">
        <v>787</v>
      </c>
      <c r="S609" s="2506"/>
      <c r="T609" s="2507"/>
      <c r="U609" s="255">
        <f t="shared" si="121"/>
        <v>9</v>
      </c>
      <c r="V609" s="1036" t="s">
        <v>2502</v>
      </c>
      <c r="W609" s="1691">
        <v>211.88</v>
      </c>
      <c r="X609" s="1025">
        <v>2</v>
      </c>
      <c r="Y609" s="1025">
        <v>2</v>
      </c>
      <c r="Z609" s="1025" t="s">
        <v>2503</v>
      </c>
      <c r="AA609" s="1026" t="s">
        <v>2504</v>
      </c>
      <c r="AB609" s="1025">
        <v>3000</v>
      </c>
      <c r="AC609" s="1027">
        <v>2023</v>
      </c>
      <c r="AD609" s="1028" t="s">
        <v>2525</v>
      </c>
      <c r="AE609" s="565"/>
      <c r="AF609" s="948"/>
      <c r="AG609" s="948"/>
      <c r="AH609" s="948"/>
      <c r="AI609" s="1029"/>
      <c r="AJ609" s="1020"/>
      <c r="AN609" s="950"/>
      <c r="AO609" s="565"/>
      <c r="AP609" s="963"/>
    </row>
    <row r="610" spans="1:45" ht="21" customHeight="1">
      <c r="I610" s="265">
        <f t="shared" si="119"/>
        <v>1</v>
      </c>
      <c r="J610" s="255">
        <f t="shared" si="120"/>
        <v>9</v>
      </c>
      <c r="K610" s="1144" t="s">
        <v>953</v>
      </c>
      <c r="L610" s="344"/>
      <c r="M610" s="344"/>
      <c r="N610" s="345">
        <f>N611/S604</f>
        <v>200</v>
      </c>
      <c r="O610" s="346">
        <f>ROUND(O611/S604,1)</f>
        <v>40</v>
      </c>
      <c r="P610" s="346">
        <f>ROUND(P611/S604,1)</f>
        <v>17</v>
      </c>
      <c r="Q610" s="345">
        <f>ROUND(Q611/S604,0)</f>
        <v>2000</v>
      </c>
      <c r="R610" s="345">
        <f>ROUND(R611/S604,0)</f>
        <v>850</v>
      </c>
      <c r="S610" s="347"/>
      <c r="T610" s="348"/>
      <c r="U610" s="255">
        <f t="shared" si="121"/>
        <v>9</v>
      </c>
      <c r="V610" s="1036"/>
      <c r="W610" s="1037"/>
      <c r="X610" s="1037"/>
      <c r="Y610" s="1037"/>
      <c r="Z610" s="1025"/>
      <c r="AA610" s="1026"/>
      <c r="AB610" s="1025"/>
      <c r="AC610" s="1027"/>
      <c r="AD610" s="1028"/>
      <c r="AE610" s="565"/>
      <c r="AF610" s="960" t="s">
        <v>882</v>
      </c>
      <c r="AG610" s="961" t="s">
        <v>561</v>
      </c>
      <c r="AH610" s="1012" t="s">
        <v>884</v>
      </c>
      <c r="AI610" s="1038"/>
      <c r="AJ610" s="949"/>
      <c r="AN610" s="1020"/>
      <c r="AO610" s="565"/>
      <c r="AP610" s="963"/>
    </row>
    <row r="611" spans="1:45" ht="21" customHeight="1">
      <c r="I611" s="265">
        <f t="shared" si="119"/>
        <v>1</v>
      </c>
      <c r="J611" s="255">
        <f t="shared" si="120"/>
        <v>9</v>
      </c>
      <c r="K611" s="1144" t="s">
        <v>832</v>
      </c>
      <c r="L611" s="344"/>
      <c r="M611" s="344"/>
      <c r="N611" s="351">
        <f>SUM(N612:N675)</f>
        <v>200</v>
      </c>
      <c r="O611" s="351">
        <f>SUM(O612:O675)</f>
        <v>40</v>
      </c>
      <c r="P611" s="351">
        <f>SUM(P612:P675)</f>
        <v>17</v>
      </c>
      <c r="Q611" s="351">
        <f>SUM(Q612:Q675)</f>
        <v>2000</v>
      </c>
      <c r="R611" s="351">
        <f>SUM(R612:R675)</f>
        <v>850</v>
      </c>
      <c r="S611" s="352"/>
      <c r="T611" s="353"/>
      <c r="U611" s="255">
        <f t="shared" si="121"/>
        <v>9</v>
      </c>
      <c r="V611" s="1036"/>
      <c r="W611" s="1037"/>
      <c r="X611" s="1037"/>
      <c r="Y611" s="1037"/>
      <c r="Z611" s="1025"/>
      <c r="AA611" s="1026"/>
      <c r="AB611" s="1025"/>
      <c r="AC611" s="1027"/>
      <c r="AD611" s="1028"/>
      <c r="AE611" s="565"/>
      <c r="AF611" s="975" t="s">
        <v>1932</v>
      </c>
      <c r="AG611" s="976" t="s">
        <v>1151</v>
      </c>
      <c r="AH611" s="1042">
        <v>0</v>
      </c>
      <c r="AI611" s="1043"/>
      <c r="AJ611" s="949"/>
      <c r="AN611" s="1020"/>
      <c r="AO611" s="565"/>
      <c r="AP611" s="963"/>
    </row>
    <row r="612" spans="1:45" ht="21" customHeight="1">
      <c r="I612" s="265">
        <f t="shared" si="119"/>
        <v>1</v>
      </c>
      <c r="J612" s="255">
        <f t="shared" si="120"/>
        <v>9</v>
      </c>
      <c r="K612" s="1144">
        <v>1</v>
      </c>
      <c r="L612" s="356">
        <v>332092</v>
      </c>
      <c r="M612" s="356">
        <v>502260</v>
      </c>
      <c r="N612" s="357">
        <f t="shared" ref="N612:N618" si="122">IF(O612+P612&gt;0,$W$452,)</f>
        <v>200</v>
      </c>
      <c r="O612" s="358">
        <v>40</v>
      </c>
      <c r="P612" s="358">
        <v>17</v>
      </c>
      <c r="Q612" s="359">
        <f t="shared" ref="Q612:R625" si="123">ROUND(O612*50,0)</f>
        <v>2000</v>
      </c>
      <c r="R612" s="359">
        <f t="shared" si="123"/>
        <v>850</v>
      </c>
      <c r="S612" s="360"/>
      <c r="T612" s="361"/>
      <c r="U612" s="255">
        <f t="shared" si="121"/>
        <v>9</v>
      </c>
      <c r="V612" s="1036"/>
      <c r="W612" s="1037"/>
      <c r="X612" s="1037"/>
      <c r="Y612" s="1037"/>
      <c r="Z612" s="1025"/>
      <c r="AA612" s="1026"/>
      <c r="AB612" s="1025"/>
      <c r="AC612" s="1027"/>
      <c r="AD612" s="1028"/>
      <c r="AE612" s="565"/>
      <c r="AF612" s="975" t="s">
        <v>1934</v>
      </c>
      <c r="AG612" s="976" t="s">
        <v>887</v>
      </c>
      <c r="AH612" s="1049">
        <v>0.05</v>
      </c>
      <c r="AI612" s="1043"/>
      <c r="AJ612" s="949"/>
      <c r="AM612" s="819"/>
      <c r="AN612" s="963"/>
      <c r="AO612" s="565"/>
      <c r="AP612" s="963"/>
    </row>
    <row r="613" spans="1:45" ht="21" customHeight="1">
      <c r="I613" s="265">
        <f t="shared" si="119"/>
        <v>1</v>
      </c>
      <c r="J613" s="255">
        <f t="shared" si="120"/>
        <v>9</v>
      </c>
      <c r="K613" s="1144">
        <f t="shared" ref="K613:K625" si="124">+K612+1</f>
        <v>2</v>
      </c>
      <c r="L613" s="356"/>
      <c r="M613" s="356"/>
      <c r="N613" s="357">
        <f t="shared" si="122"/>
        <v>0</v>
      </c>
      <c r="O613" s="358"/>
      <c r="P613" s="358"/>
      <c r="Q613" s="359">
        <f t="shared" si="123"/>
        <v>0</v>
      </c>
      <c r="R613" s="359">
        <f t="shared" si="123"/>
        <v>0</v>
      </c>
      <c r="S613" s="360"/>
      <c r="T613" s="361"/>
      <c r="U613" s="255">
        <f t="shared" si="121"/>
        <v>9</v>
      </c>
      <c r="V613" s="1036"/>
      <c r="W613" s="1037"/>
      <c r="X613" s="1037"/>
      <c r="Y613" s="1037"/>
      <c r="Z613" s="1025"/>
      <c r="AA613" s="1026"/>
      <c r="AB613" s="1025"/>
      <c r="AC613" s="1027"/>
      <c r="AD613" s="1028"/>
      <c r="AE613" s="565"/>
      <c r="AF613" s="975" t="s">
        <v>1937</v>
      </c>
      <c r="AG613" s="976" t="s">
        <v>1150</v>
      </c>
      <c r="AH613" s="1049">
        <v>0.1</v>
      </c>
      <c r="AI613" s="1050"/>
      <c r="AJ613" s="949"/>
      <c r="AN613" s="963"/>
      <c r="AO613" s="565"/>
      <c r="AP613" s="963"/>
    </row>
    <row r="614" spans="1:45" ht="21" customHeight="1">
      <c r="I614" s="265">
        <f t="shared" si="119"/>
        <v>1</v>
      </c>
      <c r="J614" s="255">
        <f t="shared" si="120"/>
        <v>9</v>
      </c>
      <c r="K614" s="1144">
        <f t="shared" si="124"/>
        <v>3</v>
      </c>
      <c r="L614" s="356"/>
      <c r="M614" s="356"/>
      <c r="N614" s="357">
        <f t="shared" si="122"/>
        <v>0</v>
      </c>
      <c r="O614" s="358"/>
      <c r="P614" s="358"/>
      <c r="Q614" s="359">
        <f t="shared" si="123"/>
        <v>0</v>
      </c>
      <c r="R614" s="359">
        <f t="shared" si="123"/>
        <v>0</v>
      </c>
      <c r="S614" s="360"/>
      <c r="T614" s="361"/>
      <c r="U614" s="255">
        <f t="shared" si="121"/>
        <v>9</v>
      </c>
      <c r="V614" s="1036"/>
      <c r="W614" s="1037"/>
      <c r="X614" s="1037"/>
      <c r="Y614" s="1037"/>
      <c r="Z614" s="1025"/>
      <c r="AA614" s="1026"/>
      <c r="AB614" s="1025"/>
      <c r="AC614" s="1027"/>
      <c r="AD614" s="1028"/>
      <c r="AE614" s="565"/>
      <c r="AF614" s="975"/>
      <c r="AG614" s="976"/>
      <c r="AH614" s="1051"/>
      <c r="AI614" s="977"/>
      <c r="AJ614" s="1020"/>
      <c r="AM614" s="565"/>
      <c r="AN614" s="963"/>
      <c r="AO614" s="565"/>
      <c r="AP614" s="963"/>
      <c r="AQ614" s="819"/>
      <c r="AR614" s="819"/>
    </row>
    <row r="615" spans="1:45" ht="21" customHeight="1" thickBot="1">
      <c r="I615" s="265">
        <f t="shared" si="119"/>
        <v>1</v>
      </c>
      <c r="J615" s="255">
        <f t="shared" si="120"/>
        <v>9</v>
      </c>
      <c r="K615" s="1144">
        <f t="shared" si="124"/>
        <v>4</v>
      </c>
      <c r="L615" s="356"/>
      <c r="M615" s="356"/>
      <c r="N615" s="357">
        <f t="shared" si="122"/>
        <v>0</v>
      </c>
      <c r="O615" s="358"/>
      <c r="P615" s="358"/>
      <c r="Q615" s="359">
        <f t="shared" si="123"/>
        <v>0</v>
      </c>
      <c r="R615" s="359">
        <f t="shared" si="123"/>
        <v>0</v>
      </c>
      <c r="S615" s="360"/>
      <c r="T615" s="361"/>
      <c r="U615" s="255">
        <f t="shared" si="121"/>
        <v>9</v>
      </c>
      <c r="V615" s="1036"/>
      <c r="W615" s="1037"/>
      <c r="X615" s="1037"/>
      <c r="Y615" s="1037"/>
      <c r="Z615" s="1025"/>
      <c r="AA615" s="1026"/>
      <c r="AB615" s="1025"/>
      <c r="AC615" s="1027"/>
      <c r="AD615" s="1028"/>
      <c r="AE615" s="565"/>
      <c r="AF615" s="1016"/>
      <c r="AG615" s="1055"/>
      <c r="AH615" s="1017"/>
      <c r="AI615" s="1019"/>
      <c r="AJ615" s="1020"/>
      <c r="AM615" s="565"/>
      <c r="AN615" s="963"/>
      <c r="AO615" s="565"/>
      <c r="AP615" s="963"/>
    </row>
    <row r="616" spans="1:45" ht="21" customHeight="1">
      <c r="I616" s="265">
        <f t="shared" si="119"/>
        <v>1</v>
      </c>
      <c r="J616" s="255">
        <f t="shared" si="120"/>
        <v>9</v>
      </c>
      <c r="K616" s="1144">
        <f t="shared" si="124"/>
        <v>5</v>
      </c>
      <c r="L616" s="356"/>
      <c r="M616" s="356"/>
      <c r="N616" s="357">
        <f t="shared" si="122"/>
        <v>0</v>
      </c>
      <c r="O616" s="358"/>
      <c r="P616" s="358"/>
      <c r="Q616" s="359">
        <f t="shared" si="123"/>
        <v>0</v>
      </c>
      <c r="R616" s="359">
        <f t="shared" si="123"/>
        <v>0</v>
      </c>
      <c r="S616" s="360"/>
      <c r="T616" s="361"/>
      <c r="U616" s="255">
        <f t="shared" si="121"/>
        <v>9</v>
      </c>
      <c r="V616" s="1036"/>
      <c r="W616" s="1037"/>
      <c r="X616" s="1037"/>
      <c r="Y616" s="1037"/>
      <c r="Z616" s="1025"/>
      <c r="AA616" s="1026"/>
      <c r="AB616" s="1025"/>
      <c r="AC616" s="1027"/>
      <c r="AD616" s="1028"/>
      <c r="AE616" s="819"/>
      <c r="AF616" s="963"/>
      <c r="AG616" s="963"/>
      <c r="AH616" s="963"/>
      <c r="AI616" s="963"/>
      <c r="AJ616" s="963"/>
      <c r="AK616" s="819"/>
      <c r="AL616" s="819"/>
      <c r="AM616" s="565"/>
      <c r="AN616" s="963"/>
      <c r="AO616" s="963"/>
      <c r="AP616" s="963"/>
      <c r="AS616" s="819"/>
    </row>
    <row r="617" spans="1:45" ht="21" customHeight="1">
      <c r="I617" s="265">
        <f t="shared" si="119"/>
        <v>1</v>
      </c>
      <c r="J617" s="255">
        <f t="shared" si="120"/>
        <v>9</v>
      </c>
      <c r="K617" s="1144">
        <f t="shared" si="124"/>
        <v>6</v>
      </c>
      <c r="L617" s="356"/>
      <c r="M617" s="356"/>
      <c r="N617" s="357">
        <f t="shared" si="122"/>
        <v>0</v>
      </c>
      <c r="O617" s="358"/>
      <c r="P617" s="358"/>
      <c r="Q617" s="359">
        <f t="shared" si="123"/>
        <v>0</v>
      </c>
      <c r="R617" s="359">
        <f t="shared" si="123"/>
        <v>0</v>
      </c>
      <c r="S617" s="360"/>
      <c r="T617" s="361"/>
      <c r="U617" s="255">
        <f t="shared" si="121"/>
        <v>9</v>
      </c>
      <c r="V617" s="968" t="s">
        <v>832</v>
      </c>
      <c r="W617" s="1056">
        <f>SUM(W609:W616)</f>
        <v>211.88</v>
      </c>
      <c r="X617" s="1056">
        <f>SUM(X609:X616)</f>
        <v>2</v>
      </c>
      <c r="Y617" s="1056">
        <f>SUM(Y609:Y616)</f>
        <v>2</v>
      </c>
      <c r="Z617" s="1057"/>
      <c r="AA617" s="1058"/>
      <c r="AB617" s="1056">
        <f>SUM(AB609:AB616)</f>
        <v>3000</v>
      </c>
      <c r="AC617" s="1059"/>
      <c r="AD617" s="1060"/>
      <c r="AE617" s="1061"/>
      <c r="AF617" s="565"/>
      <c r="AG617" s="565"/>
      <c r="AH617" s="565"/>
      <c r="AI617" s="565"/>
      <c r="AJ617" s="565"/>
      <c r="AM617" s="565"/>
      <c r="AN617" s="963"/>
      <c r="AO617" s="963"/>
      <c r="AP617" s="963"/>
    </row>
    <row r="618" spans="1:45" s="819" customFormat="1" ht="21" customHeight="1" thickBot="1">
      <c r="A618" s="372"/>
      <c r="B618" s="372"/>
      <c r="C618" s="372"/>
      <c r="D618" s="372"/>
      <c r="E618" s="372"/>
      <c r="F618" s="372"/>
      <c r="G618" s="372"/>
      <c r="H618" s="167"/>
      <c r="I618" s="265">
        <f t="shared" si="119"/>
        <v>1</v>
      </c>
      <c r="J618" s="255">
        <f t="shared" si="120"/>
        <v>9</v>
      </c>
      <c r="K618" s="1144">
        <f t="shared" si="124"/>
        <v>7</v>
      </c>
      <c r="L618" s="356"/>
      <c r="M618" s="356"/>
      <c r="N618" s="357">
        <f t="shared" si="122"/>
        <v>0</v>
      </c>
      <c r="O618" s="358"/>
      <c r="P618" s="358"/>
      <c r="Q618" s="359">
        <f t="shared" si="123"/>
        <v>0</v>
      </c>
      <c r="R618" s="359">
        <f t="shared" si="123"/>
        <v>0</v>
      </c>
      <c r="S618" s="360"/>
      <c r="T618" s="361"/>
      <c r="U618" s="255">
        <f t="shared" si="121"/>
        <v>9</v>
      </c>
      <c r="V618" s="1062" t="s">
        <v>889</v>
      </c>
      <c r="W618" s="1063"/>
      <c r="X618" s="1063"/>
      <c r="Y618" s="1063"/>
      <c r="Z618" s="1063"/>
      <c r="AA618" s="1064"/>
      <c r="AB618" s="1063">
        <f>IF(AB617&gt;0,ROUND(AB617/COUNTA(AB609:AB616),0),)</f>
        <v>3000</v>
      </c>
      <c r="AC618" s="1065"/>
      <c r="AD618" s="1066"/>
      <c r="AE618" s="1061"/>
      <c r="AF618" s="1061"/>
      <c r="AG618" s="1061"/>
      <c r="AH618" s="565"/>
      <c r="AI618" s="565"/>
      <c r="AJ618" s="565"/>
      <c r="AK618" s="565"/>
      <c r="AL618" s="565"/>
      <c r="AM618" s="565"/>
      <c r="AN618" s="963"/>
      <c r="AO618" s="963"/>
      <c r="AP618" s="963"/>
      <c r="AQ618" s="951"/>
      <c r="AR618" s="951"/>
      <c r="AS618" s="951"/>
    </row>
    <row r="619" spans="1:45" ht="21" customHeight="1">
      <c r="I619" s="265">
        <f t="shared" si="119"/>
        <v>1</v>
      </c>
      <c r="J619" s="255">
        <f t="shared" si="120"/>
        <v>9</v>
      </c>
      <c r="K619" s="1144">
        <f t="shared" si="124"/>
        <v>8</v>
      </c>
      <c r="L619" s="356"/>
      <c r="M619" s="356"/>
      <c r="N619" s="357">
        <f t="shared" ref="N619:N625" si="125">IF(O619+P619&gt;0,$W$527,)</f>
        <v>0</v>
      </c>
      <c r="O619" s="358"/>
      <c r="P619" s="358"/>
      <c r="Q619" s="359">
        <f t="shared" si="123"/>
        <v>0</v>
      </c>
      <c r="R619" s="359">
        <f t="shared" si="123"/>
        <v>0</v>
      </c>
      <c r="S619" s="360"/>
      <c r="T619" s="361"/>
      <c r="U619" s="255">
        <f t="shared" si="121"/>
        <v>9</v>
      </c>
      <c r="V619" s="565"/>
      <c r="W619" s="565"/>
      <c r="X619" s="565"/>
      <c r="Y619" s="565"/>
      <c r="Z619" s="565"/>
      <c r="AA619" s="1067"/>
      <c r="AB619" s="565"/>
      <c r="AC619" s="565"/>
      <c r="AD619" s="565"/>
      <c r="AE619" s="1061"/>
      <c r="AF619" s="1061"/>
      <c r="AG619" s="1061"/>
      <c r="AH619" s="565"/>
      <c r="AI619" s="565"/>
      <c r="AJ619" s="565"/>
      <c r="AK619" s="565"/>
      <c r="AL619" s="565"/>
      <c r="AM619" s="565"/>
      <c r="AN619" s="963"/>
      <c r="AO619" s="963"/>
      <c r="AP619" s="963"/>
    </row>
    <row r="620" spans="1:45" ht="21" customHeight="1">
      <c r="I620" s="265">
        <f t="shared" si="119"/>
        <v>1</v>
      </c>
      <c r="J620" s="255">
        <f t="shared" si="120"/>
        <v>9</v>
      </c>
      <c r="K620" s="1144">
        <f t="shared" si="124"/>
        <v>9</v>
      </c>
      <c r="L620" s="356"/>
      <c r="M620" s="356"/>
      <c r="N620" s="357">
        <f t="shared" si="125"/>
        <v>0</v>
      </c>
      <c r="O620" s="358"/>
      <c r="P620" s="358"/>
      <c r="Q620" s="359">
        <f t="shared" si="123"/>
        <v>0</v>
      </c>
      <c r="R620" s="359">
        <f t="shared" si="123"/>
        <v>0</v>
      </c>
      <c r="S620" s="360"/>
      <c r="T620" s="361"/>
      <c r="U620" s="255">
        <f t="shared" si="121"/>
        <v>9</v>
      </c>
      <c r="V620" s="565"/>
      <c r="W620" s="565"/>
      <c r="X620" s="565"/>
      <c r="Y620" s="565"/>
      <c r="Z620" s="565"/>
      <c r="AA620" s="1067"/>
      <c r="AB620" s="565"/>
      <c r="AC620" s="565"/>
      <c r="AD620" s="565"/>
      <c r="AE620" s="1061"/>
      <c r="AF620" s="1061"/>
      <c r="AG620" s="1061"/>
      <c r="AH620" s="565"/>
      <c r="AI620" s="565"/>
      <c r="AJ620" s="565"/>
      <c r="AK620" s="565"/>
      <c r="AL620" s="565"/>
      <c r="AM620" s="565"/>
      <c r="AN620" s="963"/>
      <c r="AO620" s="963"/>
      <c r="AP620" s="963"/>
    </row>
    <row r="621" spans="1:45" ht="21" customHeight="1">
      <c r="I621" s="265">
        <f t="shared" si="119"/>
        <v>1</v>
      </c>
      <c r="J621" s="255">
        <f t="shared" si="120"/>
        <v>9</v>
      </c>
      <c r="K621" s="1144">
        <f t="shared" si="124"/>
        <v>10</v>
      </c>
      <c r="L621" s="356"/>
      <c r="M621" s="356"/>
      <c r="N621" s="357">
        <f t="shared" si="125"/>
        <v>0</v>
      </c>
      <c r="O621" s="358"/>
      <c r="P621" s="358"/>
      <c r="Q621" s="359">
        <f t="shared" si="123"/>
        <v>0</v>
      </c>
      <c r="R621" s="359">
        <f t="shared" si="123"/>
        <v>0</v>
      </c>
      <c r="S621" s="360"/>
      <c r="T621" s="361"/>
      <c r="U621" s="255">
        <f t="shared" si="121"/>
        <v>9</v>
      </c>
      <c r="V621" s="565"/>
      <c r="W621" s="565"/>
      <c r="X621" s="565"/>
      <c r="Y621" s="565"/>
      <c r="Z621" s="565"/>
      <c r="AA621" s="1067"/>
      <c r="AB621" s="565"/>
      <c r="AC621" s="565"/>
      <c r="AD621" s="565"/>
      <c r="AE621" s="1061"/>
      <c r="AF621" s="1061"/>
      <c r="AG621" s="1061"/>
      <c r="AH621" s="565"/>
      <c r="AI621" s="565"/>
      <c r="AJ621" s="565"/>
      <c r="AK621" s="565"/>
      <c r="AL621" s="565"/>
      <c r="AM621" s="565"/>
      <c r="AN621" s="963"/>
      <c r="AO621" s="963"/>
      <c r="AP621" s="963"/>
    </row>
    <row r="622" spans="1:45" ht="21" customHeight="1">
      <c r="I622" s="265">
        <f t="shared" si="119"/>
        <v>1</v>
      </c>
      <c r="J622" s="255">
        <f t="shared" si="120"/>
        <v>9</v>
      </c>
      <c r="K622" s="1144">
        <f t="shared" si="124"/>
        <v>11</v>
      </c>
      <c r="L622" s="356"/>
      <c r="M622" s="356"/>
      <c r="N622" s="357">
        <f t="shared" si="125"/>
        <v>0</v>
      </c>
      <c r="O622" s="358"/>
      <c r="P622" s="358"/>
      <c r="Q622" s="359">
        <f t="shared" si="123"/>
        <v>0</v>
      </c>
      <c r="R622" s="359">
        <f t="shared" si="123"/>
        <v>0</v>
      </c>
      <c r="S622" s="360"/>
      <c r="T622" s="361"/>
      <c r="U622" s="255">
        <f t="shared" si="121"/>
        <v>9</v>
      </c>
      <c r="V622" s="565"/>
      <c r="W622" s="565"/>
      <c r="X622" s="565"/>
      <c r="Y622" s="565"/>
      <c r="Z622" s="565"/>
      <c r="AA622" s="1067"/>
      <c r="AB622" s="565"/>
      <c r="AC622" s="565"/>
      <c r="AD622" s="565"/>
      <c r="AE622" s="1061"/>
      <c r="AF622" s="1061"/>
      <c r="AG622" s="1061"/>
      <c r="AH622" s="565"/>
      <c r="AI622" s="565"/>
      <c r="AJ622" s="565"/>
      <c r="AK622" s="565"/>
      <c r="AL622" s="565"/>
      <c r="AM622" s="565"/>
      <c r="AN622" s="963"/>
      <c r="AO622" s="963"/>
      <c r="AP622" s="963"/>
    </row>
    <row r="623" spans="1:45" ht="21" customHeight="1">
      <c r="I623" s="265">
        <f t="shared" si="119"/>
        <v>1</v>
      </c>
      <c r="J623" s="255">
        <f t="shared" si="120"/>
        <v>9</v>
      </c>
      <c r="K623" s="1144">
        <f t="shared" si="124"/>
        <v>12</v>
      </c>
      <c r="L623" s="356"/>
      <c r="M623" s="356"/>
      <c r="N623" s="357">
        <f t="shared" si="125"/>
        <v>0</v>
      </c>
      <c r="O623" s="358"/>
      <c r="P623" s="358"/>
      <c r="Q623" s="359">
        <f t="shared" si="123"/>
        <v>0</v>
      </c>
      <c r="R623" s="359">
        <f t="shared" si="123"/>
        <v>0</v>
      </c>
      <c r="S623" s="360"/>
      <c r="T623" s="361"/>
      <c r="U623" s="255">
        <f t="shared" si="121"/>
        <v>9</v>
      </c>
      <c r="V623" s="565"/>
      <c r="W623" s="565"/>
      <c r="X623" s="565"/>
      <c r="Y623" s="565"/>
      <c r="Z623" s="565"/>
      <c r="AA623" s="1067"/>
      <c r="AB623" s="565"/>
      <c r="AC623" s="565"/>
      <c r="AD623" s="565"/>
      <c r="AE623" s="1061"/>
      <c r="AF623" s="1061"/>
      <c r="AG623" s="1061"/>
      <c r="AH623" s="565"/>
      <c r="AI623" s="565"/>
      <c r="AJ623" s="565"/>
      <c r="AK623" s="565"/>
      <c r="AL623" s="565"/>
      <c r="AM623" s="565"/>
      <c r="AN623" s="963"/>
      <c r="AO623" s="963"/>
      <c r="AP623" s="963"/>
    </row>
    <row r="624" spans="1:45" ht="21" customHeight="1">
      <c r="I624" s="265">
        <f t="shared" si="119"/>
        <v>1</v>
      </c>
      <c r="J624" s="255">
        <f t="shared" si="120"/>
        <v>9</v>
      </c>
      <c r="K624" s="1144">
        <f t="shared" si="124"/>
        <v>13</v>
      </c>
      <c r="L624" s="356"/>
      <c r="M624" s="356"/>
      <c r="N624" s="357">
        <f t="shared" si="125"/>
        <v>0</v>
      </c>
      <c r="O624" s="358"/>
      <c r="P624" s="358"/>
      <c r="Q624" s="359">
        <f t="shared" si="123"/>
        <v>0</v>
      </c>
      <c r="R624" s="359">
        <f t="shared" si="123"/>
        <v>0</v>
      </c>
      <c r="S624" s="360"/>
      <c r="T624" s="361"/>
      <c r="U624" s="255">
        <f t="shared" si="121"/>
        <v>9</v>
      </c>
      <c r="V624" s="565"/>
      <c r="W624" s="565"/>
      <c r="X624" s="565"/>
      <c r="Y624" s="565"/>
      <c r="Z624" s="565"/>
      <c r="AA624" s="1067"/>
      <c r="AB624" s="565"/>
      <c r="AC624" s="565"/>
      <c r="AD624" s="565"/>
      <c r="AE624" s="1061"/>
      <c r="AF624" s="1061"/>
      <c r="AG624" s="1061"/>
      <c r="AH624" s="565"/>
      <c r="AI624" s="565"/>
      <c r="AJ624" s="565"/>
      <c r="AK624" s="565"/>
      <c r="AL624" s="565"/>
      <c r="AM624" s="565"/>
      <c r="AN624" s="963"/>
      <c r="AO624" s="963"/>
      <c r="AP624" s="963"/>
    </row>
    <row r="625" spans="1:42" ht="21" customHeight="1">
      <c r="I625" s="265">
        <f t="shared" si="119"/>
        <v>1</v>
      </c>
      <c r="J625" s="255">
        <f t="shared" si="120"/>
        <v>9</v>
      </c>
      <c r="K625" s="385">
        <f t="shared" si="124"/>
        <v>14</v>
      </c>
      <c r="L625" s="356"/>
      <c r="M625" s="356"/>
      <c r="N625" s="387">
        <f t="shared" si="125"/>
        <v>0</v>
      </c>
      <c r="O625" s="388"/>
      <c r="P625" s="388"/>
      <c r="Q625" s="389">
        <f t="shared" si="123"/>
        <v>0</v>
      </c>
      <c r="R625" s="389">
        <f t="shared" si="123"/>
        <v>0</v>
      </c>
      <c r="S625" s="390"/>
      <c r="T625" s="391"/>
      <c r="U625" s="255">
        <f t="shared" si="121"/>
        <v>9</v>
      </c>
      <c r="V625" s="565"/>
      <c r="W625" s="565"/>
      <c r="X625" s="565"/>
      <c r="Y625" s="565"/>
      <c r="Z625" s="565"/>
      <c r="AA625" s="1067"/>
      <c r="AB625" s="565"/>
      <c r="AC625" s="565"/>
      <c r="AD625" s="565"/>
      <c r="AE625" s="1061"/>
      <c r="AF625" s="1061"/>
      <c r="AG625" s="1061"/>
      <c r="AH625" s="565"/>
      <c r="AI625" s="565"/>
      <c r="AJ625" s="565"/>
      <c r="AK625" s="565"/>
      <c r="AL625" s="565"/>
      <c r="AM625" s="565"/>
      <c r="AN625" s="963"/>
      <c r="AO625" s="963"/>
      <c r="AP625" s="963"/>
    </row>
    <row r="626" spans="1:42" s="253" customFormat="1" ht="21" hidden="1" customHeight="1">
      <c r="A626" s="252"/>
      <c r="B626" s="252"/>
      <c r="C626" s="252"/>
      <c r="D626" s="252"/>
      <c r="E626" s="252"/>
      <c r="F626" s="252"/>
      <c r="G626" s="252"/>
      <c r="I626" s="265">
        <f>IF((O$553+P$553)&gt;0,1,0)</f>
        <v>0</v>
      </c>
      <c r="J626" s="255">
        <f t="shared" ref="J626:J675" si="126">IF($Q$529&gt;0,9,)</f>
        <v>9</v>
      </c>
      <c r="K626" s="2439" t="s">
        <v>942</v>
      </c>
      <c r="L626" s="2441" t="s">
        <v>943</v>
      </c>
      <c r="M626" s="2443" t="s">
        <v>944</v>
      </c>
      <c r="N626" s="2443" t="s">
        <v>945</v>
      </c>
      <c r="O626" s="2445" t="s">
        <v>946</v>
      </c>
      <c r="P626" s="2445"/>
      <c r="Q626" s="2445" t="s">
        <v>947</v>
      </c>
      <c r="R626" s="2445"/>
      <c r="S626" s="2446" t="s">
        <v>948</v>
      </c>
      <c r="T626" s="2448" t="s">
        <v>949</v>
      </c>
      <c r="U626" s="255">
        <f t="shared" ref="U626:U675" si="127">IF($Q$529&gt;0,9,)</f>
        <v>9</v>
      </c>
      <c r="V626" s="169"/>
      <c r="W626" s="169"/>
      <c r="X626" s="169"/>
      <c r="Y626" s="169"/>
      <c r="Z626" s="169"/>
      <c r="AA626" s="378"/>
      <c r="AB626" s="169"/>
      <c r="AC626" s="169"/>
      <c r="AD626" s="169"/>
      <c r="AE626" s="371"/>
      <c r="AF626" s="371"/>
      <c r="AG626" s="371"/>
      <c r="AH626" s="169"/>
      <c r="AI626" s="169"/>
      <c r="AJ626" s="169"/>
      <c r="AK626" s="169"/>
      <c r="AL626" s="169"/>
      <c r="AM626" s="169"/>
      <c r="AN626" s="176"/>
      <c r="AO626" s="176"/>
      <c r="AP626" s="176"/>
    </row>
    <row r="627" spans="1:42" s="253" customFormat="1" ht="21" hidden="1" customHeight="1">
      <c r="A627" s="252"/>
      <c r="B627" s="252"/>
      <c r="C627" s="252"/>
      <c r="D627" s="252"/>
      <c r="E627" s="252"/>
      <c r="F627" s="252"/>
      <c r="G627" s="252"/>
      <c r="I627" s="265">
        <f t="shared" ref="I627:I650" si="128">IF((O$553+P$553)&gt;0,1,0)</f>
        <v>0</v>
      </c>
      <c r="J627" s="255">
        <f t="shared" si="126"/>
        <v>9</v>
      </c>
      <c r="K627" s="2440"/>
      <c r="L627" s="2442"/>
      <c r="M627" s="2444"/>
      <c r="N627" s="2444"/>
      <c r="O627" s="1146" t="s">
        <v>786</v>
      </c>
      <c r="P627" s="335" t="s">
        <v>787</v>
      </c>
      <c r="Q627" s="335" t="s">
        <v>786</v>
      </c>
      <c r="R627" s="336" t="s">
        <v>787</v>
      </c>
      <c r="S627" s="2447"/>
      <c r="T627" s="2449"/>
      <c r="U627" s="255">
        <f t="shared" si="127"/>
        <v>9</v>
      </c>
      <c r="V627" s="169"/>
      <c r="W627" s="169"/>
      <c r="X627" s="169"/>
      <c r="Y627" s="169"/>
      <c r="Z627" s="169"/>
      <c r="AA627" s="378"/>
      <c r="AB627" s="169"/>
      <c r="AC627" s="169"/>
      <c r="AD627" s="169"/>
      <c r="AE627" s="371"/>
      <c r="AF627" s="371"/>
      <c r="AG627" s="371"/>
      <c r="AH627" s="169"/>
      <c r="AI627" s="169"/>
      <c r="AJ627" s="169"/>
      <c r="AK627" s="169"/>
      <c r="AL627" s="169"/>
      <c r="AM627" s="169"/>
      <c r="AN627" s="176"/>
      <c r="AO627" s="176"/>
      <c r="AP627" s="176"/>
    </row>
    <row r="628" spans="1:42" s="253" customFormat="1" ht="21" hidden="1" customHeight="1">
      <c r="A628" s="252"/>
      <c r="B628" s="252"/>
      <c r="C628" s="252"/>
      <c r="D628" s="252"/>
      <c r="E628" s="252"/>
      <c r="F628" s="252"/>
      <c r="G628" s="252"/>
      <c r="I628" s="265">
        <f t="shared" si="128"/>
        <v>0</v>
      </c>
      <c r="J628" s="255">
        <f t="shared" si="126"/>
        <v>9</v>
      </c>
      <c r="K628" s="1144">
        <f>+K100+1</f>
        <v>15</v>
      </c>
      <c r="L628" s="356"/>
      <c r="M628" s="356"/>
      <c r="N628" s="357">
        <f t="shared" ref="N628:N650" si="129">IF(O628+P628&gt;0,$W$527,)</f>
        <v>0</v>
      </c>
      <c r="O628" s="358"/>
      <c r="P628" s="358"/>
      <c r="Q628" s="359">
        <f t="shared" ref="Q628:R650" si="130">ROUND(O628*50,0)</f>
        <v>0</v>
      </c>
      <c r="R628" s="359">
        <f t="shared" si="130"/>
        <v>0</v>
      </c>
      <c r="S628" s="360"/>
      <c r="T628" s="361"/>
      <c r="U628" s="255">
        <f t="shared" si="127"/>
        <v>9</v>
      </c>
      <c r="V628" s="169"/>
      <c r="W628" s="169"/>
      <c r="X628" s="169"/>
      <c r="Y628" s="169"/>
      <c r="Z628" s="169"/>
      <c r="AA628" s="378"/>
      <c r="AB628" s="169"/>
      <c r="AC628" s="169"/>
      <c r="AD628" s="169"/>
      <c r="AE628" s="371"/>
      <c r="AF628" s="371"/>
      <c r="AG628" s="371"/>
      <c r="AH628" s="169"/>
      <c r="AI628" s="169"/>
      <c r="AJ628" s="169"/>
      <c r="AK628" s="169"/>
      <c r="AL628" s="169"/>
      <c r="AM628" s="169"/>
      <c r="AN628" s="176"/>
      <c r="AO628" s="176"/>
      <c r="AP628" s="176"/>
    </row>
    <row r="629" spans="1:42" s="253" customFormat="1" ht="21" hidden="1" customHeight="1">
      <c r="A629" s="252"/>
      <c r="B629" s="252"/>
      <c r="C629" s="252"/>
      <c r="D629" s="252"/>
      <c r="E629" s="252"/>
      <c r="F629" s="252"/>
      <c r="G629" s="252"/>
      <c r="I629" s="265">
        <f t="shared" si="128"/>
        <v>0</v>
      </c>
      <c r="J629" s="255">
        <f t="shared" si="126"/>
        <v>9</v>
      </c>
      <c r="K629" s="1144">
        <f t="shared" ref="K629:K650" si="131">+K628+1</f>
        <v>16</v>
      </c>
      <c r="L629" s="356"/>
      <c r="M629" s="356"/>
      <c r="N629" s="357">
        <f t="shared" si="129"/>
        <v>0</v>
      </c>
      <c r="O629" s="358"/>
      <c r="P629" s="358"/>
      <c r="Q629" s="359">
        <f t="shared" si="130"/>
        <v>0</v>
      </c>
      <c r="R629" s="359">
        <f t="shared" si="130"/>
        <v>0</v>
      </c>
      <c r="S629" s="360"/>
      <c r="T629" s="361"/>
      <c r="U629" s="255">
        <f t="shared" si="127"/>
        <v>9</v>
      </c>
      <c r="V629" s="169"/>
      <c r="W629" s="169"/>
      <c r="X629" s="169"/>
      <c r="Y629" s="169"/>
      <c r="Z629" s="169"/>
      <c r="AA629" s="378"/>
      <c r="AB629" s="169"/>
      <c r="AC629" s="169"/>
      <c r="AD629" s="169"/>
      <c r="AE629" s="371"/>
      <c r="AF629" s="371"/>
      <c r="AG629" s="371"/>
      <c r="AH629" s="169"/>
      <c r="AI629" s="169"/>
      <c r="AJ629" s="169"/>
      <c r="AK629" s="169"/>
      <c r="AL629" s="169"/>
      <c r="AM629" s="169"/>
      <c r="AN629" s="176"/>
      <c r="AO629" s="176"/>
      <c r="AP629" s="176"/>
    </row>
    <row r="630" spans="1:42" s="253" customFormat="1" ht="21" hidden="1" customHeight="1">
      <c r="A630" s="252"/>
      <c r="B630" s="252"/>
      <c r="C630" s="252"/>
      <c r="D630" s="252"/>
      <c r="E630" s="252"/>
      <c r="F630" s="252"/>
      <c r="G630" s="252"/>
      <c r="I630" s="265">
        <f t="shared" si="128"/>
        <v>0</v>
      </c>
      <c r="J630" s="255">
        <f t="shared" si="126"/>
        <v>9</v>
      </c>
      <c r="K630" s="1144">
        <f t="shared" si="131"/>
        <v>17</v>
      </c>
      <c r="L630" s="356"/>
      <c r="M630" s="356"/>
      <c r="N630" s="357">
        <f t="shared" si="129"/>
        <v>0</v>
      </c>
      <c r="O630" s="358"/>
      <c r="P630" s="358"/>
      <c r="Q630" s="359">
        <f t="shared" si="130"/>
        <v>0</v>
      </c>
      <c r="R630" s="359">
        <f t="shared" si="130"/>
        <v>0</v>
      </c>
      <c r="S630" s="360"/>
      <c r="T630" s="361"/>
      <c r="U630" s="255">
        <f t="shared" si="127"/>
        <v>9</v>
      </c>
      <c r="V630" s="169"/>
      <c r="W630" s="169"/>
      <c r="X630" s="169"/>
      <c r="Y630" s="169"/>
      <c r="Z630" s="169"/>
      <c r="AA630" s="378"/>
      <c r="AB630" s="169"/>
      <c r="AC630" s="169"/>
      <c r="AD630" s="169"/>
      <c r="AE630" s="371"/>
      <c r="AF630" s="371"/>
      <c r="AG630" s="371"/>
      <c r="AH630" s="169"/>
      <c r="AI630" s="169"/>
      <c r="AJ630" s="169"/>
      <c r="AK630" s="169"/>
      <c r="AL630" s="169"/>
      <c r="AM630" s="169"/>
      <c r="AN630" s="176"/>
      <c r="AO630" s="176"/>
      <c r="AP630" s="176"/>
    </row>
    <row r="631" spans="1:42" s="253" customFormat="1" ht="21" hidden="1" customHeight="1">
      <c r="A631" s="252"/>
      <c r="B631" s="252"/>
      <c r="C631" s="252"/>
      <c r="D631" s="252"/>
      <c r="E631" s="252"/>
      <c r="F631" s="252"/>
      <c r="G631" s="252"/>
      <c r="I631" s="265">
        <f t="shared" si="128"/>
        <v>0</v>
      </c>
      <c r="J631" s="255">
        <f t="shared" si="126"/>
        <v>9</v>
      </c>
      <c r="K631" s="1144">
        <f t="shared" si="131"/>
        <v>18</v>
      </c>
      <c r="L631" s="356"/>
      <c r="M631" s="356"/>
      <c r="N631" s="357">
        <f t="shared" si="129"/>
        <v>0</v>
      </c>
      <c r="O631" s="358"/>
      <c r="P631" s="358"/>
      <c r="Q631" s="359">
        <f t="shared" si="130"/>
        <v>0</v>
      </c>
      <c r="R631" s="359">
        <f t="shared" si="130"/>
        <v>0</v>
      </c>
      <c r="S631" s="360"/>
      <c r="T631" s="361"/>
      <c r="U631" s="255">
        <f t="shared" si="127"/>
        <v>9</v>
      </c>
      <c r="V631" s="169"/>
      <c r="W631" s="169"/>
      <c r="X631" s="169"/>
      <c r="Y631" s="169"/>
      <c r="Z631" s="169"/>
      <c r="AA631" s="378"/>
      <c r="AB631" s="169"/>
      <c r="AC631" s="169"/>
      <c r="AD631" s="169"/>
      <c r="AE631" s="371"/>
      <c r="AF631" s="371"/>
      <c r="AG631" s="371"/>
      <c r="AH631" s="169"/>
      <c r="AI631" s="169"/>
      <c r="AJ631" s="169"/>
      <c r="AK631" s="169"/>
      <c r="AL631" s="169"/>
      <c r="AM631" s="169"/>
      <c r="AN631" s="176"/>
      <c r="AO631" s="176"/>
      <c r="AP631" s="176"/>
    </row>
    <row r="632" spans="1:42" s="253" customFormat="1" ht="21" hidden="1" customHeight="1">
      <c r="A632" s="252"/>
      <c r="B632" s="252"/>
      <c r="C632" s="252"/>
      <c r="D632" s="252"/>
      <c r="E632" s="252"/>
      <c r="F632" s="252"/>
      <c r="G632" s="252"/>
      <c r="I632" s="265">
        <f t="shared" si="128"/>
        <v>0</v>
      </c>
      <c r="J632" s="255">
        <f t="shared" si="126"/>
        <v>9</v>
      </c>
      <c r="K632" s="1144">
        <f t="shared" si="131"/>
        <v>19</v>
      </c>
      <c r="L632" s="356"/>
      <c r="M632" s="356"/>
      <c r="N632" s="357">
        <f t="shared" si="129"/>
        <v>0</v>
      </c>
      <c r="O632" s="358"/>
      <c r="P632" s="358"/>
      <c r="Q632" s="359">
        <f t="shared" si="130"/>
        <v>0</v>
      </c>
      <c r="R632" s="359">
        <f t="shared" si="130"/>
        <v>0</v>
      </c>
      <c r="S632" s="360"/>
      <c r="T632" s="361"/>
      <c r="U632" s="255">
        <f t="shared" si="127"/>
        <v>9</v>
      </c>
      <c r="V632" s="169"/>
      <c r="W632" s="169"/>
      <c r="X632" s="169"/>
      <c r="Y632" s="169"/>
      <c r="Z632" s="169"/>
      <c r="AA632" s="378"/>
      <c r="AB632" s="169"/>
      <c r="AC632" s="169"/>
      <c r="AD632" s="169"/>
      <c r="AE632" s="371"/>
      <c r="AF632" s="371"/>
      <c r="AG632" s="371"/>
      <c r="AH632" s="169"/>
      <c r="AI632" s="169"/>
      <c r="AJ632" s="169"/>
      <c r="AK632" s="169"/>
      <c r="AL632" s="169"/>
      <c r="AM632" s="169"/>
      <c r="AN632" s="176"/>
      <c r="AO632" s="176"/>
      <c r="AP632" s="176"/>
    </row>
    <row r="633" spans="1:42" s="253" customFormat="1" ht="21" hidden="1" customHeight="1">
      <c r="A633" s="252"/>
      <c r="B633" s="252"/>
      <c r="C633" s="252"/>
      <c r="D633" s="252"/>
      <c r="E633" s="252"/>
      <c r="F633" s="252"/>
      <c r="G633" s="252"/>
      <c r="I633" s="265">
        <f t="shared" si="128"/>
        <v>0</v>
      </c>
      <c r="J633" s="255">
        <f t="shared" si="126"/>
        <v>9</v>
      </c>
      <c r="K633" s="1144">
        <f t="shared" si="131"/>
        <v>20</v>
      </c>
      <c r="L633" s="356"/>
      <c r="M633" s="356"/>
      <c r="N633" s="357">
        <f t="shared" si="129"/>
        <v>0</v>
      </c>
      <c r="O633" s="358"/>
      <c r="P633" s="358"/>
      <c r="Q633" s="359">
        <f t="shared" si="130"/>
        <v>0</v>
      </c>
      <c r="R633" s="359">
        <f t="shared" si="130"/>
        <v>0</v>
      </c>
      <c r="S633" s="360"/>
      <c r="T633" s="361"/>
      <c r="U633" s="255">
        <f t="shared" si="127"/>
        <v>9</v>
      </c>
      <c r="V633" s="169"/>
      <c r="W633" s="169"/>
      <c r="X633" s="169"/>
      <c r="Y633" s="169"/>
      <c r="Z633" s="169"/>
      <c r="AA633" s="378"/>
      <c r="AB633" s="169"/>
      <c r="AC633" s="169"/>
      <c r="AD633" s="169"/>
      <c r="AE633" s="371"/>
      <c r="AF633" s="371"/>
      <c r="AG633" s="371"/>
      <c r="AH633" s="169"/>
      <c r="AI633" s="169"/>
      <c r="AJ633" s="169"/>
      <c r="AK633" s="169"/>
      <c r="AL633" s="169"/>
      <c r="AM633" s="169"/>
      <c r="AN633" s="176"/>
      <c r="AO633" s="176"/>
      <c r="AP633" s="176"/>
    </row>
    <row r="634" spans="1:42" s="253" customFormat="1" ht="21" hidden="1" customHeight="1">
      <c r="A634" s="252"/>
      <c r="B634" s="252"/>
      <c r="C634" s="252"/>
      <c r="D634" s="252"/>
      <c r="E634" s="252"/>
      <c r="F634" s="252"/>
      <c r="G634" s="252"/>
      <c r="I634" s="265">
        <f t="shared" si="128"/>
        <v>0</v>
      </c>
      <c r="J634" s="255">
        <f t="shared" si="126"/>
        <v>9</v>
      </c>
      <c r="K634" s="1144">
        <f t="shared" si="131"/>
        <v>21</v>
      </c>
      <c r="L634" s="356"/>
      <c r="M634" s="356"/>
      <c r="N634" s="357">
        <f t="shared" si="129"/>
        <v>0</v>
      </c>
      <c r="O634" s="358"/>
      <c r="P634" s="358"/>
      <c r="Q634" s="359">
        <f t="shared" si="130"/>
        <v>0</v>
      </c>
      <c r="R634" s="359">
        <f t="shared" si="130"/>
        <v>0</v>
      </c>
      <c r="S634" s="360"/>
      <c r="T634" s="361"/>
      <c r="U634" s="255">
        <f t="shared" si="127"/>
        <v>9</v>
      </c>
      <c r="V634" s="169"/>
      <c r="W634" s="169"/>
      <c r="X634" s="169"/>
      <c r="Y634" s="169"/>
      <c r="Z634" s="169"/>
      <c r="AA634" s="378"/>
      <c r="AB634" s="169"/>
      <c r="AC634" s="169"/>
      <c r="AD634" s="169"/>
      <c r="AE634" s="371"/>
      <c r="AF634" s="371"/>
      <c r="AG634" s="371"/>
      <c r="AH634" s="169"/>
      <c r="AI634" s="169"/>
      <c r="AJ634" s="169"/>
      <c r="AK634" s="169"/>
      <c r="AL634" s="169"/>
      <c r="AM634" s="169"/>
      <c r="AN634" s="176"/>
      <c r="AO634" s="176"/>
      <c r="AP634" s="176"/>
    </row>
    <row r="635" spans="1:42" s="253" customFormat="1" ht="21" hidden="1" customHeight="1">
      <c r="A635" s="252"/>
      <c r="B635" s="252"/>
      <c r="C635" s="252"/>
      <c r="D635" s="252"/>
      <c r="E635" s="252"/>
      <c r="F635" s="252"/>
      <c r="G635" s="252"/>
      <c r="I635" s="265">
        <f t="shared" si="128"/>
        <v>0</v>
      </c>
      <c r="J635" s="255">
        <f t="shared" si="126"/>
        <v>9</v>
      </c>
      <c r="K635" s="1144">
        <f t="shared" si="131"/>
        <v>22</v>
      </c>
      <c r="L635" s="356"/>
      <c r="M635" s="356"/>
      <c r="N635" s="357">
        <f t="shared" si="129"/>
        <v>0</v>
      </c>
      <c r="O635" s="358"/>
      <c r="P635" s="358"/>
      <c r="Q635" s="359">
        <f t="shared" si="130"/>
        <v>0</v>
      </c>
      <c r="R635" s="359">
        <f t="shared" si="130"/>
        <v>0</v>
      </c>
      <c r="S635" s="360"/>
      <c r="T635" s="361"/>
      <c r="U635" s="255">
        <f t="shared" si="127"/>
        <v>9</v>
      </c>
      <c r="V635" s="169"/>
      <c r="W635" s="169"/>
      <c r="X635" s="169"/>
      <c r="Y635" s="169"/>
      <c r="Z635" s="169"/>
      <c r="AA635" s="378"/>
      <c r="AB635" s="169"/>
      <c r="AC635" s="169"/>
      <c r="AD635" s="169"/>
      <c r="AE635" s="371"/>
      <c r="AF635" s="371"/>
      <c r="AG635" s="371"/>
      <c r="AH635" s="169"/>
      <c r="AI635" s="169"/>
      <c r="AJ635" s="169"/>
      <c r="AK635" s="169"/>
      <c r="AL635" s="169"/>
      <c r="AM635" s="169"/>
      <c r="AN635" s="176"/>
      <c r="AO635" s="176"/>
      <c r="AP635" s="176"/>
    </row>
    <row r="636" spans="1:42" s="253" customFormat="1" ht="21" hidden="1" customHeight="1">
      <c r="A636" s="252"/>
      <c r="B636" s="252"/>
      <c r="C636" s="252"/>
      <c r="D636" s="252"/>
      <c r="E636" s="252"/>
      <c r="F636" s="252"/>
      <c r="G636" s="252"/>
      <c r="I636" s="265">
        <f t="shared" si="128"/>
        <v>0</v>
      </c>
      <c r="J636" s="255">
        <f t="shared" si="126"/>
        <v>9</v>
      </c>
      <c r="K636" s="1144">
        <f t="shared" si="131"/>
        <v>23</v>
      </c>
      <c r="L636" s="356"/>
      <c r="M636" s="356"/>
      <c r="N636" s="357">
        <f t="shared" si="129"/>
        <v>0</v>
      </c>
      <c r="O636" s="358"/>
      <c r="P636" s="358"/>
      <c r="Q636" s="359">
        <f t="shared" si="130"/>
        <v>0</v>
      </c>
      <c r="R636" s="359">
        <f t="shared" si="130"/>
        <v>0</v>
      </c>
      <c r="S636" s="360"/>
      <c r="T636" s="361"/>
      <c r="U636" s="255">
        <f t="shared" si="127"/>
        <v>9</v>
      </c>
      <c r="V636" s="169"/>
      <c r="W636" s="169"/>
      <c r="X636" s="169"/>
      <c r="Y636" s="169"/>
      <c r="Z636" s="169"/>
      <c r="AA636" s="378"/>
      <c r="AB636" s="169"/>
      <c r="AC636" s="169"/>
      <c r="AD636" s="169"/>
      <c r="AE636" s="371"/>
      <c r="AF636" s="371"/>
      <c r="AG636" s="371"/>
      <c r="AH636" s="169"/>
      <c r="AI636" s="169"/>
      <c r="AJ636" s="169"/>
      <c r="AK636" s="169"/>
      <c r="AL636" s="169"/>
      <c r="AM636" s="169"/>
      <c r="AN636" s="176"/>
      <c r="AO636" s="176"/>
      <c r="AP636" s="176"/>
    </row>
    <row r="637" spans="1:42" s="253" customFormat="1" ht="21" hidden="1" customHeight="1">
      <c r="A637" s="252"/>
      <c r="B637" s="252"/>
      <c r="C637" s="252"/>
      <c r="D637" s="252"/>
      <c r="E637" s="252"/>
      <c r="F637" s="252"/>
      <c r="G637" s="252"/>
      <c r="I637" s="265">
        <f t="shared" si="128"/>
        <v>0</v>
      </c>
      <c r="J637" s="255">
        <f t="shared" si="126"/>
        <v>9</v>
      </c>
      <c r="K637" s="1144">
        <f t="shared" si="131"/>
        <v>24</v>
      </c>
      <c r="L637" s="356"/>
      <c r="M637" s="356"/>
      <c r="N637" s="357">
        <f t="shared" si="129"/>
        <v>0</v>
      </c>
      <c r="O637" s="358"/>
      <c r="P637" s="358"/>
      <c r="Q637" s="359">
        <f t="shared" si="130"/>
        <v>0</v>
      </c>
      <c r="R637" s="359">
        <f t="shared" si="130"/>
        <v>0</v>
      </c>
      <c r="S637" s="360"/>
      <c r="T637" s="361"/>
      <c r="U637" s="255">
        <f t="shared" si="127"/>
        <v>9</v>
      </c>
      <c r="V637" s="169"/>
      <c r="W637" s="169"/>
      <c r="X637" s="169"/>
      <c r="Y637" s="169"/>
      <c r="Z637" s="169"/>
      <c r="AA637" s="378"/>
      <c r="AB637" s="169"/>
      <c r="AC637" s="169"/>
      <c r="AD637" s="169"/>
      <c r="AE637" s="371"/>
      <c r="AF637" s="371"/>
      <c r="AG637" s="371"/>
      <c r="AH637" s="169"/>
      <c r="AI637" s="169"/>
      <c r="AJ637" s="169"/>
      <c r="AK637" s="169"/>
      <c r="AL637" s="169"/>
      <c r="AM637" s="169"/>
      <c r="AN637" s="176"/>
      <c r="AO637" s="176"/>
      <c r="AP637" s="176"/>
    </row>
    <row r="638" spans="1:42" s="253" customFormat="1" ht="21" hidden="1" customHeight="1">
      <c r="A638" s="252"/>
      <c r="B638" s="252"/>
      <c r="C638" s="252"/>
      <c r="D638" s="252"/>
      <c r="E638" s="252"/>
      <c r="F638" s="252"/>
      <c r="G638" s="252"/>
      <c r="I638" s="265">
        <f t="shared" si="128"/>
        <v>0</v>
      </c>
      <c r="J638" s="255">
        <f t="shared" si="126"/>
        <v>9</v>
      </c>
      <c r="K638" s="1144">
        <f t="shared" si="131"/>
        <v>25</v>
      </c>
      <c r="L638" s="356"/>
      <c r="M638" s="356"/>
      <c r="N638" s="357">
        <f t="shared" si="129"/>
        <v>0</v>
      </c>
      <c r="O638" s="358"/>
      <c r="P638" s="358"/>
      <c r="Q638" s="359">
        <f t="shared" si="130"/>
        <v>0</v>
      </c>
      <c r="R638" s="359">
        <f t="shared" si="130"/>
        <v>0</v>
      </c>
      <c r="S638" s="360"/>
      <c r="T638" s="361"/>
      <c r="U638" s="255">
        <f t="shared" si="127"/>
        <v>9</v>
      </c>
      <c r="V638" s="169"/>
      <c r="W638" s="169"/>
      <c r="X638" s="169"/>
      <c r="Y638" s="169"/>
      <c r="Z638" s="169"/>
      <c r="AA638" s="378"/>
      <c r="AB638" s="169"/>
      <c r="AC638" s="169"/>
      <c r="AD638" s="169"/>
      <c r="AE638" s="371"/>
      <c r="AF638" s="371"/>
      <c r="AG638" s="371"/>
      <c r="AH638" s="169"/>
      <c r="AI638" s="169"/>
      <c r="AJ638" s="169"/>
      <c r="AK638" s="169"/>
      <c r="AL638" s="169"/>
      <c r="AM638" s="169"/>
      <c r="AN638" s="176"/>
      <c r="AO638" s="176"/>
      <c r="AP638" s="176"/>
    </row>
    <row r="639" spans="1:42" s="253" customFormat="1" ht="21" hidden="1" customHeight="1">
      <c r="A639" s="252"/>
      <c r="B639" s="252"/>
      <c r="C639" s="252"/>
      <c r="D639" s="252"/>
      <c r="E639" s="252"/>
      <c r="F639" s="252"/>
      <c r="G639" s="252"/>
      <c r="I639" s="265">
        <f t="shared" si="128"/>
        <v>0</v>
      </c>
      <c r="J639" s="255">
        <f t="shared" si="126"/>
        <v>9</v>
      </c>
      <c r="K639" s="1144">
        <f t="shared" si="131"/>
        <v>26</v>
      </c>
      <c r="L639" s="356"/>
      <c r="M639" s="356"/>
      <c r="N639" s="357">
        <f t="shared" si="129"/>
        <v>0</v>
      </c>
      <c r="O639" s="358"/>
      <c r="P639" s="358"/>
      <c r="Q639" s="359">
        <f t="shared" si="130"/>
        <v>0</v>
      </c>
      <c r="R639" s="359">
        <f t="shared" si="130"/>
        <v>0</v>
      </c>
      <c r="S639" s="360"/>
      <c r="T639" s="361"/>
      <c r="U639" s="255">
        <f t="shared" si="127"/>
        <v>9</v>
      </c>
      <c r="V639" s="169"/>
      <c r="W639" s="169"/>
      <c r="X639" s="169"/>
      <c r="Y639" s="169"/>
      <c r="Z639" s="169"/>
      <c r="AA639" s="378"/>
      <c r="AB639" s="169"/>
      <c r="AC639" s="169"/>
      <c r="AD639" s="169"/>
      <c r="AE639" s="371"/>
      <c r="AF639" s="371"/>
      <c r="AG639" s="371"/>
      <c r="AH639" s="169"/>
      <c r="AI639" s="169"/>
      <c r="AJ639" s="169"/>
      <c r="AK639" s="169"/>
      <c r="AL639" s="169"/>
      <c r="AM639" s="169"/>
      <c r="AN639" s="176"/>
      <c r="AO639" s="176"/>
      <c r="AP639" s="176"/>
    </row>
    <row r="640" spans="1:42" s="253" customFormat="1" ht="21" hidden="1" customHeight="1">
      <c r="A640" s="252"/>
      <c r="B640" s="252"/>
      <c r="C640" s="252"/>
      <c r="D640" s="252"/>
      <c r="E640" s="252"/>
      <c r="F640" s="252"/>
      <c r="G640" s="252"/>
      <c r="I640" s="265">
        <f t="shared" si="128"/>
        <v>0</v>
      </c>
      <c r="J640" s="255">
        <f t="shared" si="126"/>
        <v>9</v>
      </c>
      <c r="K640" s="1144">
        <f t="shared" si="131"/>
        <v>27</v>
      </c>
      <c r="L640" s="356"/>
      <c r="M640" s="356"/>
      <c r="N640" s="357">
        <f t="shared" si="129"/>
        <v>0</v>
      </c>
      <c r="O640" s="358"/>
      <c r="P640" s="358"/>
      <c r="Q640" s="359">
        <f t="shared" si="130"/>
        <v>0</v>
      </c>
      <c r="R640" s="359">
        <f t="shared" si="130"/>
        <v>0</v>
      </c>
      <c r="S640" s="360"/>
      <c r="T640" s="361"/>
      <c r="U640" s="255">
        <f t="shared" si="127"/>
        <v>9</v>
      </c>
      <c r="V640" s="169"/>
      <c r="W640" s="169"/>
      <c r="X640" s="169"/>
      <c r="Y640" s="169"/>
      <c r="Z640" s="169"/>
      <c r="AA640" s="378"/>
      <c r="AB640" s="169"/>
      <c r="AC640" s="169"/>
      <c r="AD640" s="169"/>
      <c r="AE640" s="371"/>
      <c r="AF640" s="371"/>
      <c r="AG640" s="371"/>
      <c r="AH640" s="169"/>
      <c r="AI640" s="169"/>
      <c r="AJ640" s="169"/>
      <c r="AK640" s="169"/>
      <c r="AL640" s="169"/>
      <c r="AM640" s="169"/>
      <c r="AN640" s="176"/>
      <c r="AO640" s="176"/>
      <c r="AP640" s="176"/>
    </row>
    <row r="641" spans="1:42" s="253" customFormat="1" ht="21" hidden="1" customHeight="1">
      <c r="A641" s="252"/>
      <c r="B641" s="252"/>
      <c r="C641" s="252"/>
      <c r="D641" s="252"/>
      <c r="E641" s="252"/>
      <c r="F641" s="252"/>
      <c r="G641" s="252"/>
      <c r="I641" s="265">
        <f t="shared" si="128"/>
        <v>0</v>
      </c>
      <c r="J641" s="255">
        <f t="shared" si="126"/>
        <v>9</v>
      </c>
      <c r="K641" s="1144">
        <f t="shared" si="131"/>
        <v>28</v>
      </c>
      <c r="L641" s="356"/>
      <c r="M641" s="356"/>
      <c r="N641" s="357">
        <f t="shared" si="129"/>
        <v>0</v>
      </c>
      <c r="O641" s="358"/>
      <c r="P641" s="358"/>
      <c r="Q641" s="359">
        <f t="shared" si="130"/>
        <v>0</v>
      </c>
      <c r="R641" s="359">
        <f t="shared" si="130"/>
        <v>0</v>
      </c>
      <c r="S641" s="360"/>
      <c r="T641" s="361"/>
      <c r="U641" s="255">
        <f t="shared" si="127"/>
        <v>9</v>
      </c>
      <c r="V641" s="169"/>
      <c r="W641" s="169"/>
      <c r="X641" s="169"/>
      <c r="Y641" s="169"/>
      <c r="Z641" s="169"/>
      <c r="AA641" s="378"/>
      <c r="AB641" s="169"/>
      <c r="AC641" s="169"/>
      <c r="AD641" s="169"/>
      <c r="AE641" s="371"/>
      <c r="AF641" s="371"/>
      <c r="AG641" s="371"/>
      <c r="AH641" s="169"/>
      <c r="AI641" s="169"/>
      <c r="AJ641" s="169"/>
      <c r="AK641" s="169"/>
      <c r="AL641" s="169"/>
      <c r="AM641" s="169"/>
      <c r="AN641" s="176"/>
      <c r="AO641" s="176"/>
      <c r="AP641" s="176"/>
    </row>
    <row r="642" spans="1:42" s="253" customFormat="1" ht="21" hidden="1" customHeight="1">
      <c r="A642" s="252"/>
      <c r="B642" s="252"/>
      <c r="C642" s="252"/>
      <c r="D642" s="252"/>
      <c r="E642" s="252"/>
      <c r="F642" s="252"/>
      <c r="G642" s="252"/>
      <c r="I642" s="265">
        <f t="shared" si="128"/>
        <v>0</v>
      </c>
      <c r="J642" s="255">
        <f t="shared" si="126"/>
        <v>9</v>
      </c>
      <c r="K642" s="1144">
        <f t="shared" si="131"/>
        <v>29</v>
      </c>
      <c r="L642" s="356"/>
      <c r="M642" s="356"/>
      <c r="N642" s="357">
        <f t="shared" si="129"/>
        <v>0</v>
      </c>
      <c r="O642" s="358"/>
      <c r="P642" s="358"/>
      <c r="Q642" s="359">
        <f t="shared" si="130"/>
        <v>0</v>
      </c>
      <c r="R642" s="359">
        <f t="shared" si="130"/>
        <v>0</v>
      </c>
      <c r="S642" s="360"/>
      <c r="T642" s="361"/>
      <c r="U642" s="255">
        <f t="shared" si="127"/>
        <v>9</v>
      </c>
      <c r="V642" s="169"/>
      <c r="W642" s="169"/>
      <c r="X642" s="169"/>
      <c r="Y642" s="169"/>
      <c r="Z642" s="169"/>
      <c r="AA642" s="378"/>
      <c r="AB642" s="169"/>
      <c r="AC642" s="169"/>
      <c r="AD642" s="169"/>
      <c r="AE642" s="371"/>
      <c r="AF642" s="371"/>
      <c r="AG642" s="371"/>
      <c r="AH642" s="169"/>
      <c r="AI642" s="169"/>
      <c r="AJ642" s="169"/>
      <c r="AK642" s="169"/>
      <c r="AL642" s="169"/>
      <c r="AM642" s="169"/>
      <c r="AN642" s="176"/>
      <c r="AO642" s="176"/>
      <c r="AP642" s="176"/>
    </row>
    <row r="643" spans="1:42" s="253" customFormat="1" ht="21" hidden="1" customHeight="1">
      <c r="A643" s="252"/>
      <c r="B643" s="252"/>
      <c r="C643" s="252"/>
      <c r="D643" s="252"/>
      <c r="E643" s="252"/>
      <c r="F643" s="252"/>
      <c r="G643" s="252"/>
      <c r="I643" s="265">
        <f t="shared" si="128"/>
        <v>0</v>
      </c>
      <c r="J643" s="255">
        <f t="shared" si="126"/>
        <v>9</v>
      </c>
      <c r="K643" s="1144">
        <f t="shared" si="131"/>
        <v>30</v>
      </c>
      <c r="L643" s="356"/>
      <c r="M643" s="356"/>
      <c r="N643" s="357">
        <f t="shared" si="129"/>
        <v>0</v>
      </c>
      <c r="O643" s="358"/>
      <c r="P643" s="358"/>
      <c r="Q643" s="359">
        <f t="shared" si="130"/>
        <v>0</v>
      </c>
      <c r="R643" s="359">
        <f t="shared" si="130"/>
        <v>0</v>
      </c>
      <c r="S643" s="360"/>
      <c r="T643" s="361"/>
      <c r="U643" s="255">
        <f t="shared" si="127"/>
        <v>9</v>
      </c>
      <c r="V643" s="169"/>
      <c r="W643" s="169"/>
      <c r="X643" s="169"/>
      <c r="Y643" s="169"/>
      <c r="Z643" s="169"/>
      <c r="AA643" s="378"/>
      <c r="AB643" s="169"/>
      <c r="AC643" s="169"/>
      <c r="AD643" s="169"/>
      <c r="AE643" s="371"/>
      <c r="AF643" s="371"/>
      <c r="AG643" s="371"/>
      <c r="AH643" s="169"/>
      <c r="AI643" s="169"/>
      <c r="AJ643" s="169"/>
      <c r="AK643" s="169"/>
      <c r="AL643" s="169"/>
      <c r="AM643" s="169"/>
      <c r="AN643" s="176"/>
      <c r="AO643" s="176"/>
      <c r="AP643" s="176"/>
    </row>
    <row r="644" spans="1:42" s="253" customFormat="1" ht="21" hidden="1" customHeight="1">
      <c r="A644" s="252"/>
      <c r="B644" s="252"/>
      <c r="C644" s="252"/>
      <c r="D644" s="252"/>
      <c r="E644" s="252"/>
      <c r="F644" s="252"/>
      <c r="G644" s="252"/>
      <c r="I644" s="265">
        <f t="shared" si="128"/>
        <v>0</v>
      </c>
      <c r="J644" s="255">
        <f t="shared" si="126"/>
        <v>9</v>
      </c>
      <c r="K644" s="1144">
        <f t="shared" si="131"/>
        <v>31</v>
      </c>
      <c r="L644" s="356"/>
      <c r="M644" s="356"/>
      <c r="N644" s="357">
        <f t="shared" si="129"/>
        <v>0</v>
      </c>
      <c r="O644" s="358"/>
      <c r="P644" s="358"/>
      <c r="Q644" s="359">
        <f t="shared" si="130"/>
        <v>0</v>
      </c>
      <c r="R644" s="359">
        <f t="shared" si="130"/>
        <v>0</v>
      </c>
      <c r="S644" s="360"/>
      <c r="T644" s="361"/>
      <c r="U644" s="255">
        <f t="shared" si="127"/>
        <v>9</v>
      </c>
      <c r="V644" s="169"/>
      <c r="W644" s="169"/>
      <c r="X644" s="169"/>
      <c r="Y644" s="169"/>
      <c r="Z644" s="169"/>
      <c r="AA644" s="378"/>
      <c r="AB644" s="169"/>
      <c r="AC644" s="169"/>
      <c r="AD644" s="169"/>
      <c r="AE644" s="371"/>
      <c r="AF644" s="371"/>
      <c r="AG644" s="371"/>
      <c r="AH644" s="169"/>
      <c r="AI644" s="169"/>
      <c r="AJ644" s="169"/>
      <c r="AK644" s="169"/>
      <c r="AL644" s="169"/>
      <c r="AM644" s="169"/>
      <c r="AN644" s="176"/>
      <c r="AO644" s="176"/>
      <c r="AP644" s="176"/>
    </row>
    <row r="645" spans="1:42" s="253" customFormat="1" ht="21" hidden="1" customHeight="1">
      <c r="A645" s="252"/>
      <c r="B645" s="252"/>
      <c r="C645" s="252"/>
      <c r="D645" s="252"/>
      <c r="E645" s="252"/>
      <c r="F645" s="252"/>
      <c r="G645" s="252"/>
      <c r="I645" s="265">
        <f t="shared" si="128"/>
        <v>0</v>
      </c>
      <c r="J645" s="255">
        <f t="shared" si="126"/>
        <v>9</v>
      </c>
      <c r="K645" s="1144">
        <f t="shared" si="131"/>
        <v>32</v>
      </c>
      <c r="L645" s="356"/>
      <c r="M645" s="356"/>
      <c r="N645" s="357">
        <f t="shared" si="129"/>
        <v>0</v>
      </c>
      <c r="O645" s="358"/>
      <c r="P645" s="358"/>
      <c r="Q645" s="359">
        <f t="shared" si="130"/>
        <v>0</v>
      </c>
      <c r="R645" s="359">
        <f t="shared" si="130"/>
        <v>0</v>
      </c>
      <c r="S645" s="360"/>
      <c r="T645" s="361"/>
      <c r="U645" s="255">
        <f t="shared" si="127"/>
        <v>9</v>
      </c>
      <c r="V645" s="169"/>
      <c r="W645" s="169"/>
      <c r="X645" s="169"/>
      <c r="Y645" s="169"/>
      <c r="Z645" s="169"/>
      <c r="AA645" s="378"/>
      <c r="AB645" s="169"/>
      <c r="AC645" s="169"/>
      <c r="AD645" s="169"/>
      <c r="AE645" s="371"/>
      <c r="AF645" s="371"/>
      <c r="AG645" s="371"/>
      <c r="AH645" s="169"/>
      <c r="AI645" s="169"/>
      <c r="AJ645" s="169"/>
      <c r="AK645" s="169"/>
      <c r="AL645" s="169"/>
      <c r="AM645" s="169"/>
      <c r="AN645" s="176"/>
      <c r="AO645" s="176"/>
      <c r="AP645" s="176"/>
    </row>
    <row r="646" spans="1:42" s="253" customFormat="1" ht="21" hidden="1" customHeight="1">
      <c r="A646" s="252"/>
      <c r="B646" s="252"/>
      <c r="C646" s="252"/>
      <c r="D646" s="252"/>
      <c r="E646" s="252"/>
      <c r="F646" s="252"/>
      <c r="G646" s="252"/>
      <c r="I646" s="265">
        <f t="shared" si="128"/>
        <v>0</v>
      </c>
      <c r="J646" s="255">
        <f t="shared" si="126"/>
        <v>9</v>
      </c>
      <c r="K646" s="1144">
        <f t="shared" si="131"/>
        <v>33</v>
      </c>
      <c r="L646" s="356"/>
      <c r="M646" s="356"/>
      <c r="N646" s="357">
        <f t="shared" si="129"/>
        <v>0</v>
      </c>
      <c r="O646" s="358"/>
      <c r="P646" s="358"/>
      <c r="Q646" s="359">
        <f t="shared" si="130"/>
        <v>0</v>
      </c>
      <c r="R646" s="359">
        <f t="shared" si="130"/>
        <v>0</v>
      </c>
      <c r="S646" s="360"/>
      <c r="T646" s="361"/>
      <c r="U646" s="255">
        <f t="shared" si="127"/>
        <v>9</v>
      </c>
      <c r="V646" s="169"/>
      <c r="W646" s="169"/>
      <c r="X646" s="169"/>
      <c r="Y646" s="169"/>
      <c r="Z646" s="169"/>
      <c r="AA646" s="378"/>
      <c r="AB646" s="169"/>
      <c r="AC646" s="169"/>
      <c r="AD646" s="169"/>
      <c r="AE646" s="371"/>
      <c r="AF646" s="371"/>
      <c r="AG646" s="371"/>
      <c r="AH646" s="169"/>
      <c r="AI646" s="169"/>
      <c r="AJ646" s="169"/>
      <c r="AK646" s="169"/>
      <c r="AL646" s="169"/>
      <c r="AM646" s="169"/>
      <c r="AN646" s="176"/>
      <c r="AO646" s="176"/>
      <c r="AP646" s="176"/>
    </row>
    <row r="647" spans="1:42" s="253" customFormat="1" ht="21" hidden="1" customHeight="1">
      <c r="A647" s="252"/>
      <c r="B647" s="252"/>
      <c r="C647" s="252"/>
      <c r="D647" s="252"/>
      <c r="E647" s="252"/>
      <c r="F647" s="252"/>
      <c r="G647" s="252"/>
      <c r="I647" s="265">
        <f t="shared" si="128"/>
        <v>0</v>
      </c>
      <c r="J647" s="255">
        <f t="shared" si="126"/>
        <v>9</v>
      </c>
      <c r="K647" s="1144">
        <f t="shared" si="131"/>
        <v>34</v>
      </c>
      <c r="L647" s="356"/>
      <c r="M647" s="356"/>
      <c r="N647" s="357">
        <f t="shared" si="129"/>
        <v>0</v>
      </c>
      <c r="O647" s="358"/>
      <c r="P647" s="358"/>
      <c r="Q647" s="359">
        <f t="shared" si="130"/>
        <v>0</v>
      </c>
      <c r="R647" s="359">
        <f t="shared" si="130"/>
        <v>0</v>
      </c>
      <c r="S647" s="360"/>
      <c r="T647" s="361"/>
      <c r="U647" s="255">
        <f t="shared" si="127"/>
        <v>9</v>
      </c>
      <c r="V647" s="169"/>
      <c r="W647" s="169"/>
      <c r="X647" s="169"/>
      <c r="Y647" s="169"/>
      <c r="Z647" s="169"/>
      <c r="AA647" s="378"/>
      <c r="AB647" s="169"/>
      <c r="AC647" s="169"/>
      <c r="AD647" s="169"/>
      <c r="AE647" s="371"/>
      <c r="AF647" s="371"/>
      <c r="AG647" s="371"/>
      <c r="AH647" s="169"/>
      <c r="AI647" s="169"/>
      <c r="AJ647" s="169"/>
      <c r="AK647" s="169"/>
      <c r="AL647" s="169"/>
      <c r="AM647" s="169"/>
      <c r="AN647" s="176"/>
      <c r="AO647" s="176"/>
      <c r="AP647" s="176"/>
    </row>
    <row r="648" spans="1:42" s="253" customFormat="1" ht="21" hidden="1" customHeight="1">
      <c r="A648" s="252"/>
      <c r="B648" s="252"/>
      <c r="C648" s="252"/>
      <c r="D648" s="252"/>
      <c r="E648" s="252"/>
      <c r="F648" s="252"/>
      <c r="G648" s="252"/>
      <c r="I648" s="265">
        <f t="shared" si="128"/>
        <v>0</v>
      </c>
      <c r="J648" s="255">
        <f t="shared" si="126"/>
        <v>9</v>
      </c>
      <c r="K648" s="1144">
        <f t="shared" si="131"/>
        <v>35</v>
      </c>
      <c r="L648" s="356"/>
      <c r="M648" s="356"/>
      <c r="N648" s="357">
        <f t="shared" si="129"/>
        <v>0</v>
      </c>
      <c r="O648" s="358"/>
      <c r="P648" s="358"/>
      <c r="Q648" s="359">
        <f t="shared" si="130"/>
        <v>0</v>
      </c>
      <c r="R648" s="359">
        <f t="shared" si="130"/>
        <v>0</v>
      </c>
      <c r="S648" s="360"/>
      <c r="T648" s="361"/>
      <c r="U648" s="255">
        <f t="shared" si="127"/>
        <v>9</v>
      </c>
      <c r="V648" s="169"/>
      <c r="W648" s="169"/>
      <c r="X648" s="169"/>
      <c r="Y648" s="169"/>
      <c r="Z648" s="169"/>
      <c r="AA648" s="378"/>
      <c r="AB648" s="169"/>
      <c r="AC648" s="169"/>
      <c r="AD648" s="169"/>
      <c r="AE648" s="371"/>
      <c r="AF648" s="371"/>
      <c r="AG648" s="371"/>
      <c r="AH648" s="169"/>
      <c r="AI648" s="169"/>
      <c r="AJ648" s="169"/>
      <c r="AK648" s="169"/>
      <c r="AL648" s="169"/>
      <c r="AM648" s="169"/>
      <c r="AN648" s="176"/>
      <c r="AO648" s="176"/>
      <c r="AP648" s="176"/>
    </row>
    <row r="649" spans="1:42" s="253" customFormat="1" ht="21" hidden="1" customHeight="1">
      <c r="A649" s="252"/>
      <c r="B649" s="252"/>
      <c r="C649" s="252"/>
      <c r="D649" s="252"/>
      <c r="E649" s="252"/>
      <c r="F649" s="252"/>
      <c r="G649" s="252"/>
      <c r="I649" s="265">
        <f t="shared" si="128"/>
        <v>0</v>
      </c>
      <c r="J649" s="255">
        <f t="shared" si="126"/>
        <v>9</v>
      </c>
      <c r="K649" s="1144">
        <f t="shared" si="131"/>
        <v>36</v>
      </c>
      <c r="L649" s="356"/>
      <c r="M649" s="356"/>
      <c r="N649" s="357">
        <f t="shared" si="129"/>
        <v>0</v>
      </c>
      <c r="O649" s="358"/>
      <c r="P649" s="358"/>
      <c r="Q649" s="359">
        <f t="shared" si="130"/>
        <v>0</v>
      </c>
      <c r="R649" s="359">
        <f t="shared" si="130"/>
        <v>0</v>
      </c>
      <c r="S649" s="360"/>
      <c r="T649" s="361"/>
      <c r="U649" s="255">
        <f t="shared" si="127"/>
        <v>9</v>
      </c>
      <c r="V649" s="169"/>
      <c r="W649" s="169"/>
      <c r="X649" s="169"/>
      <c r="Y649" s="169"/>
      <c r="Z649" s="169"/>
      <c r="AA649" s="378"/>
      <c r="AB649" s="169"/>
      <c r="AC649" s="169"/>
      <c r="AD649" s="169"/>
      <c r="AE649" s="371"/>
      <c r="AF649" s="371"/>
      <c r="AG649" s="371"/>
      <c r="AH649" s="169"/>
      <c r="AI649" s="169"/>
      <c r="AJ649" s="169"/>
      <c r="AK649" s="169"/>
      <c r="AL649" s="169"/>
      <c r="AM649" s="169"/>
      <c r="AN649" s="176"/>
      <c r="AO649" s="176"/>
      <c r="AP649" s="176"/>
    </row>
    <row r="650" spans="1:42" s="253" customFormat="1" ht="21" hidden="1" customHeight="1" thickBot="1">
      <c r="A650" s="252"/>
      <c r="B650" s="252"/>
      <c r="C650" s="252"/>
      <c r="D650" s="252"/>
      <c r="E650" s="252"/>
      <c r="F650" s="252"/>
      <c r="G650" s="252"/>
      <c r="I650" s="265">
        <f t="shared" si="128"/>
        <v>0</v>
      </c>
      <c r="J650" s="255">
        <f t="shared" si="126"/>
        <v>9</v>
      </c>
      <c r="K650" s="385">
        <f t="shared" si="131"/>
        <v>37</v>
      </c>
      <c r="L650" s="356"/>
      <c r="M650" s="356"/>
      <c r="N650" s="387">
        <f t="shared" si="129"/>
        <v>0</v>
      </c>
      <c r="O650" s="388"/>
      <c r="P650" s="388"/>
      <c r="Q650" s="389">
        <f t="shared" si="130"/>
        <v>0</v>
      </c>
      <c r="R650" s="389">
        <f t="shared" si="130"/>
        <v>0</v>
      </c>
      <c r="S650" s="390"/>
      <c r="T650" s="391"/>
      <c r="U650" s="255">
        <f t="shared" si="127"/>
        <v>9</v>
      </c>
      <c r="V650" s="169"/>
      <c r="W650" s="169"/>
      <c r="X650" s="169"/>
      <c r="Y650" s="169"/>
      <c r="Z650" s="169"/>
      <c r="AA650" s="378"/>
      <c r="AB650" s="169"/>
      <c r="AC650" s="169"/>
      <c r="AD650" s="169"/>
      <c r="AE650" s="371"/>
      <c r="AF650" s="371"/>
      <c r="AG650" s="371"/>
      <c r="AH650" s="169"/>
      <c r="AI650" s="169"/>
      <c r="AJ650" s="169"/>
      <c r="AK650" s="169"/>
      <c r="AL650" s="169"/>
      <c r="AM650" s="169"/>
      <c r="AN650" s="176"/>
      <c r="AO650" s="176"/>
      <c r="AP650" s="176"/>
    </row>
    <row r="651" spans="1:42" s="253" customFormat="1" ht="21" hidden="1" customHeight="1">
      <c r="A651" s="252"/>
      <c r="B651" s="252"/>
      <c r="C651" s="252"/>
      <c r="D651" s="252"/>
      <c r="E651" s="252"/>
      <c r="F651" s="252"/>
      <c r="G651" s="252"/>
      <c r="I651" s="265">
        <f>IF((O$578+P$578)&gt;0,1,0)</f>
        <v>0</v>
      </c>
      <c r="J651" s="255">
        <f t="shared" si="126"/>
        <v>9</v>
      </c>
      <c r="K651" s="2439" t="s">
        <v>942</v>
      </c>
      <c r="L651" s="2441" t="s">
        <v>943</v>
      </c>
      <c r="M651" s="2443" t="s">
        <v>944</v>
      </c>
      <c r="N651" s="2443" t="s">
        <v>945</v>
      </c>
      <c r="O651" s="2445" t="s">
        <v>946</v>
      </c>
      <c r="P651" s="2445"/>
      <c r="Q651" s="2445" t="s">
        <v>947</v>
      </c>
      <c r="R651" s="2445"/>
      <c r="S651" s="2446" t="s">
        <v>948</v>
      </c>
      <c r="T651" s="2448" t="s">
        <v>1162</v>
      </c>
      <c r="U651" s="255">
        <f t="shared" si="127"/>
        <v>9</v>
      </c>
      <c r="V651" s="169"/>
      <c r="W651" s="169"/>
      <c r="X651" s="169"/>
      <c r="Y651" s="169"/>
      <c r="Z651" s="169"/>
      <c r="AA651" s="378"/>
      <c r="AB651" s="169"/>
      <c r="AC651" s="169"/>
      <c r="AD651" s="169"/>
      <c r="AE651" s="371"/>
      <c r="AF651" s="371"/>
      <c r="AG651" s="371"/>
      <c r="AH651" s="169"/>
      <c r="AI651" s="169"/>
      <c r="AJ651" s="169"/>
      <c r="AK651" s="169"/>
      <c r="AL651" s="169"/>
      <c r="AM651" s="169"/>
      <c r="AN651" s="176"/>
      <c r="AO651" s="176"/>
      <c r="AP651" s="176"/>
    </row>
    <row r="652" spans="1:42" s="253" customFormat="1" ht="21" hidden="1" customHeight="1">
      <c r="A652" s="252"/>
      <c r="B652" s="252"/>
      <c r="C652" s="252"/>
      <c r="D652" s="252"/>
      <c r="E652" s="252"/>
      <c r="F652" s="252"/>
      <c r="G652" s="252"/>
      <c r="I652" s="265">
        <f t="shared" ref="I652:I675" si="132">IF((O$578+P$578)&gt;0,1,0)</f>
        <v>0</v>
      </c>
      <c r="J652" s="255">
        <f t="shared" si="126"/>
        <v>9</v>
      </c>
      <c r="K652" s="2440"/>
      <c r="L652" s="2442"/>
      <c r="M652" s="2444"/>
      <c r="N652" s="2444"/>
      <c r="O652" s="1146" t="s">
        <v>786</v>
      </c>
      <c r="P652" s="335" t="s">
        <v>787</v>
      </c>
      <c r="Q652" s="335" t="s">
        <v>786</v>
      </c>
      <c r="R652" s="336" t="s">
        <v>787</v>
      </c>
      <c r="S652" s="2447"/>
      <c r="T652" s="2449"/>
      <c r="U652" s="255">
        <f t="shared" si="127"/>
        <v>9</v>
      </c>
      <c r="V652" s="169"/>
      <c r="W652" s="169"/>
      <c r="X652" s="169"/>
      <c r="Y652" s="169"/>
      <c r="Z652" s="169"/>
      <c r="AA652" s="378"/>
      <c r="AB652" s="169"/>
      <c r="AC652" s="169"/>
      <c r="AD652" s="169"/>
      <c r="AE652" s="371"/>
      <c r="AF652" s="371"/>
      <c r="AG652" s="371"/>
      <c r="AH652" s="169"/>
      <c r="AI652" s="169"/>
      <c r="AJ652" s="169"/>
      <c r="AK652" s="169"/>
      <c r="AL652" s="169"/>
      <c r="AM652" s="169"/>
      <c r="AN652" s="176"/>
      <c r="AO652" s="176"/>
      <c r="AP652" s="176"/>
    </row>
    <row r="653" spans="1:42" s="253" customFormat="1" ht="21" hidden="1" customHeight="1">
      <c r="A653" s="252"/>
      <c r="B653" s="252"/>
      <c r="C653" s="252"/>
      <c r="D653" s="252"/>
      <c r="E653" s="252"/>
      <c r="F653" s="252"/>
      <c r="G653" s="252"/>
      <c r="I653" s="265">
        <f t="shared" si="132"/>
        <v>0</v>
      </c>
      <c r="J653" s="255">
        <f t="shared" si="126"/>
        <v>9</v>
      </c>
      <c r="K653" s="1144">
        <f>+K125+1</f>
        <v>38</v>
      </c>
      <c r="L653" s="356"/>
      <c r="M653" s="356"/>
      <c r="N653" s="357">
        <f t="shared" ref="N653:N675" si="133">IF(O653+P653&gt;0,$W$527,)</f>
        <v>0</v>
      </c>
      <c r="O653" s="358"/>
      <c r="P653" s="358"/>
      <c r="Q653" s="359">
        <f t="shared" ref="Q653:R675" si="134">ROUND(O653*50,0)</f>
        <v>0</v>
      </c>
      <c r="R653" s="359">
        <f t="shared" si="134"/>
        <v>0</v>
      </c>
      <c r="S653" s="360"/>
      <c r="T653" s="361"/>
      <c r="U653" s="255">
        <f t="shared" si="127"/>
        <v>9</v>
      </c>
      <c r="V653" s="169"/>
      <c r="W653" s="169"/>
      <c r="X653" s="169"/>
      <c r="Y653" s="169"/>
      <c r="Z653" s="169"/>
      <c r="AA653" s="378"/>
      <c r="AB653" s="169"/>
      <c r="AC653" s="169"/>
      <c r="AD653" s="169"/>
      <c r="AE653" s="371"/>
      <c r="AF653" s="371"/>
      <c r="AG653" s="371"/>
      <c r="AH653" s="169"/>
      <c r="AI653" s="169"/>
      <c r="AJ653" s="169"/>
      <c r="AK653" s="169"/>
      <c r="AL653" s="169"/>
      <c r="AM653" s="169"/>
      <c r="AN653" s="176"/>
      <c r="AO653" s="176"/>
      <c r="AP653" s="176"/>
    </row>
    <row r="654" spans="1:42" s="253" customFormat="1" ht="21" hidden="1" customHeight="1">
      <c r="A654" s="252"/>
      <c r="B654" s="252"/>
      <c r="C654" s="252"/>
      <c r="D654" s="252"/>
      <c r="E654" s="252"/>
      <c r="F654" s="252"/>
      <c r="G654" s="252"/>
      <c r="I654" s="265">
        <f t="shared" si="132"/>
        <v>0</v>
      </c>
      <c r="J654" s="255">
        <f t="shared" si="126"/>
        <v>9</v>
      </c>
      <c r="K654" s="1144">
        <f t="shared" ref="K654:K675" si="135">+K653+1</f>
        <v>39</v>
      </c>
      <c r="L654" s="356"/>
      <c r="M654" s="356"/>
      <c r="N654" s="357">
        <f t="shared" si="133"/>
        <v>0</v>
      </c>
      <c r="O654" s="358"/>
      <c r="P654" s="358"/>
      <c r="Q654" s="359">
        <f t="shared" si="134"/>
        <v>0</v>
      </c>
      <c r="R654" s="359">
        <f t="shared" si="134"/>
        <v>0</v>
      </c>
      <c r="S654" s="360"/>
      <c r="T654" s="361"/>
      <c r="U654" s="255">
        <f t="shared" si="127"/>
        <v>9</v>
      </c>
      <c r="V654" s="169"/>
      <c r="W654" s="169"/>
      <c r="X654" s="169"/>
      <c r="Y654" s="169"/>
      <c r="Z654" s="169"/>
      <c r="AA654" s="378"/>
      <c r="AB654" s="169"/>
      <c r="AC654" s="169"/>
      <c r="AD654" s="169"/>
      <c r="AE654" s="371"/>
      <c r="AF654" s="371"/>
      <c r="AG654" s="371"/>
      <c r="AH654" s="169"/>
      <c r="AI654" s="169"/>
      <c r="AJ654" s="169"/>
      <c r="AK654" s="169"/>
      <c r="AL654" s="169"/>
      <c r="AM654" s="169"/>
      <c r="AN654" s="176"/>
      <c r="AO654" s="176"/>
      <c r="AP654" s="176"/>
    </row>
    <row r="655" spans="1:42" s="253" customFormat="1" ht="21" hidden="1" customHeight="1">
      <c r="A655" s="252"/>
      <c r="B655" s="252"/>
      <c r="C655" s="252"/>
      <c r="D655" s="252"/>
      <c r="E655" s="252"/>
      <c r="F655" s="252"/>
      <c r="G655" s="252"/>
      <c r="I655" s="265">
        <f t="shared" si="132"/>
        <v>0</v>
      </c>
      <c r="J655" s="255">
        <f t="shared" si="126"/>
        <v>9</v>
      </c>
      <c r="K655" s="1144">
        <f t="shared" si="135"/>
        <v>40</v>
      </c>
      <c r="L655" s="356"/>
      <c r="M655" s="356"/>
      <c r="N655" s="357">
        <f t="shared" si="133"/>
        <v>0</v>
      </c>
      <c r="O655" s="358"/>
      <c r="P655" s="358"/>
      <c r="Q655" s="359">
        <f t="shared" si="134"/>
        <v>0</v>
      </c>
      <c r="R655" s="359">
        <f t="shared" si="134"/>
        <v>0</v>
      </c>
      <c r="S655" s="360"/>
      <c r="T655" s="361"/>
      <c r="U655" s="255">
        <f t="shared" si="127"/>
        <v>9</v>
      </c>
      <c r="V655" s="169"/>
      <c r="W655" s="169"/>
      <c r="X655" s="169"/>
      <c r="Y655" s="169"/>
      <c r="Z655" s="169"/>
      <c r="AA655" s="378"/>
      <c r="AB655" s="169"/>
      <c r="AC655" s="169"/>
      <c r="AD655" s="169"/>
      <c r="AE655" s="371"/>
      <c r="AF655" s="371"/>
      <c r="AG655" s="371"/>
      <c r="AH655" s="169"/>
      <c r="AI655" s="169"/>
      <c r="AJ655" s="169"/>
      <c r="AK655" s="169"/>
      <c r="AL655" s="169"/>
      <c r="AM655" s="169"/>
      <c r="AN655" s="176"/>
      <c r="AO655" s="176"/>
      <c r="AP655" s="176"/>
    </row>
    <row r="656" spans="1:42" s="253" customFormat="1" ht="21" hidden="1" customHeight="1">
      <c r="A656" s="252"/>
      <c r="B656" s="252"/>
      <c r="C656" s="252"/>
      <c r="D656" s="252"/>
      <c r="E656" s="252"/>
      <c r="F656" s="252"/>
      <c r="G656" s="252"/>
      <c r="I656" s="265">
        <f t="shared" si="132"/>
        <v>0</v>
      </c>
      <c r="J656" s="255">
        <f t="shared" si="126"/>
        <v>9</v>
      </c>
      <c r="K656" s="1144">
        <f t="shared" si="135"/>
        <v>41</v>
      </c>
      <c r="L656" s="356"/>
      <c r="M656" s="356"/>
      <c r="N656" s="357">
        <f t="shared" si="133"/>
        <v>0</v>
      </c>
      <c r="O656" s="358"/>
      <c r="P656" s="358"/>
      <c r="Q656" s="359">
        <f t="shared" si="134"/>
        <v>0</v>
      </c>
      <c r="R656" s="359">
        <f t="shared" si="134"/>
        <v>0</v>
      </c>
      <c r="S656" s="360"/>
      <c r="T656" s="361"/>
      <c r="U656" s="255">
        <f t="shared" si="127"/>
        <v>9</v>
      </c>
      <c r="V656" s="169"/>
      <c r="W656" s="169"/>
      <c r="X656" s="169"/>
      <c r="Y656" s="169"/>
      <c r="Z656" s="169"/>
      <c r="AA656" s="378"/>
      <c r="AB656" s="169"/>
      <c r="AC656" s="169"/>
      <c r="AD656" s="169"/>
      <c r="AE656" s="371"/>
      <c r="AF656" s="371"/>
      <c r="AG656" s="371"/>
      <c r="AH656" s="169"/>
      <c r="AI656" s="169"/>
      <c r="AJ656" s="169"/>
      <c r="AK656" s="169"/>
      <c r="AL656" s="169"/>
      <c r="AM656" s="169"/>
      <c r="AN656" s="176"/>
      <c r="AO656" s="176"/>
      <c r="AP656" s="176"/>
    </row>
    <row r="657" spans="1:42" s="253" customFormat="1" ht="21" hidden="1" customHeight="1">
      <c r="A657" s="252"/>
      <c r="B657" s="252"/>
      <c r="C657" s="252"/>
      <c r="D657" s="252"/>
      <c r="E657" s="252"/>
      <c r="F657" s="252"/>
      <c r="G657" s="252"/>
      <c r="I657" s="265">
        <f t="shared" si="132"/>
        <v>0</v>
      </c>
      <c r="J657" s="255">
        <f t="shared" si="126"/>
        <v>9</v>
      </c>
      <c r="K657" s="1144">
        <f t="shared" si="135"/>
        <v>42</v>
      </c>
      <c r="L657" s="356"/>
      <c r="M657" s="356"/>
      <c r="N657" s="357">
        <f t="shared" si="133"/>
        <v>0</v>
      </c>
      <c r="O657" s="358"/>
      <c r="P657" s="358"/>
      <c r="Q657" s="359">
        <f t="shared" si="134"/>
        <v>0</v>
      </c>
      <c r="R657" s="359">
        <f t="shared" si="134"/>
        <v>0</v>
      </c>
      <c r="S657" s="360"/>
      <c r="T657" s="361"/>
      <c r="U657" s="255">
        <f t="shared" si="127"/>
        <v>9</v>
      </c>
      <c r="V657" s="169"/>
      <c r="W657" s="169"/>
      <c r="X657" s="169"/>
      <c r="Y657" s="169"/>
      <c r="Z657" s="169"/>
      <c r="AA657" s="378"/>
      <c r="AB657" s="169"/>
      <c r="AC657" s="169"/>
      <c r="AD657" s="169"/>
      <c r="AE657" s="371"/>
      <c r="AF657" s="371"/>
      <c r="AG657" s="371"/>
      <c r="AH657" s="169"/>
      <c r="AI657" s="169"/>
      <c r="AJ657" s="169"/>
      <c r="AK657" s="169"/>
      <c r="AL657" s="169"/>
      <c r="AM657" s="169"/>
      <c r="AN657" s="176"/>
      <c r="AO657" s="176"/>
      <c r="AP657" s="176"/>
    </row>
    <row r="658" spans="1:42" s="253" customFormat="1" ht="21" hidden="1" customHeight="1">
      <c r="A658" s="252"/>
      <c r="B658" s="252"/>
      <c r="C658" s="252"/>
      <c r="D658" s="252"/>
      <c r="E658" s="252"/>
      <c r="F658" s="252"/>
      <c r="G658" s="252"/>
      <c r="I658" s="265">
        <f t="shared" si="132"/>
        <v>0</v>
      </c>
      <c r="J658" s="255">
        <f t="shared" si="126"/>
        <v>9</v>
      </c>
      <c r="K658" s="1144">
        <f t="shared" si="135"/>
        <v>43</v>
      </c>
      <c r="L658" s="356"/>
      <c r="M658" s="356"/>
      <c r="N658" s="357">
        <f t="shared" si="133"/>
        <v>0</v>
      </c>
      <c r="O658" s="358"/>
      <c r="P658" s="358"/>
      <c r="Q658" s="359">
        <f t="shared" si="134"/>
        <v>0</v>
      </c>
      <c r="R658" s="359">
        <f t="shared" si="134"/>
        <v>0</v>
      </c>
      <c r="S658" s="360"/>
      <c r="T658" s="361"/>
      <c r="U658" s="255">
        <f t="shared" si="127"/>
        <v>9</v>
      </c>
      <c r="V658" s="169"/>
      <c r="W658" s="169"/>
      <c r="X658" s="169"/>
      <c r="Y658" s="169"/>
      <c r="Z658" s="169"/>
      <c r="AA658" s="378"/>
      <c r="AB658" s="169"/>
      <c r="AC658" s="169"/>
      <c r="AD658" s="169"/>
      <c r="AE658" s="371"/>
      <c r="AF658" s="371"/>
      <c r="AG658" s="371"/>
      <c r="AH658" s="169"/>
      <c r="AI658" s="169"/>
      <c r="AJ658" s="169"/>
      <c r="AK658" s="169"/>
      <c r="AL658" s="169"/>
      <c r="AM658" s="169"/>
      <c r="AN658" s="176"/>
      <c r="AO658" s="176"/>
      <c r="AP658" s="176"/>
    </row>
    <row r="659" spans="1:42" s="253" customFormat="1" ht="21" hidden="1" customHeight="1">
      <c r="A659" s="252"/>
      <c r="B659" s="252"/>
      <c r="C659" s="252"/>
      <c r="D659" s="252"/>
      <c r="E659" s="252"/>
      <c r="F659" s="252"/>
      <c r="G659" s="252"/>
      <c r="I659" s="265">
        <f t="shared" si="132"/>
        <v>0</v>
      </c>
      <c r="J659" s="255">
        <f t="shared" si="126"/>
        <v>9</v>
      </c>
      <c r="K659" s="1144">
        <f t="shared" si="135"/>
        <v>44</v>
      </c>
      <c r="L659" s="356"/>
      <c r="M659" s="356"/>
      <c r="N659" s="357">
        <f t="shared" si="133"/>
        <v>0</v>
      </c>
      <c r="O659" s="358"/>
      <c r="P659" s="358"/>
      <c r="Q659" s="359">
        <f t="shared" si="134"/>
        <v>0</v>
      </c>
      <c r="R659" s="359">
        <f t="shared" si="134"/>
        <v>0</v>
      </c>
      <c r="S659" s="360"/>
      <c r="T659" s="361"/>
      <c r="U659" s="255">
        <f t="shared" si="127"/>
        <v>9</v>
      </c>
      <c r="V659" s="169"/>
      <c r="W659" s="169"/>
      <c r="X659" s="169"/>
      <c r="Y659" s="169"/>
      <c r="Z659" s="169"/>
      <c r="AA659" s="378"/>
      <c r="AB659" s="169"/>
      <c r="AC659" s="169"/>
      <c r="AD659" s="169"/>
      <c r="AE659" s="371"/>
      <c r="AF659" s="371"/>
      <c r="AG659" s="371"/>
      <c r="AH659" s="169"/>
      <c r="AI659" s="169"/>
      <c r="AJ659" s="169"/>
      <c r="AK659" s="169"/>
      <c r="AL659" s="169"/>
      <c r="AM659" s="169"/>
      <c r="AN659" s="176"/>
      <c r="AO659" s="176"/>
      <c r="AP659" s="176"/>
    </row>
    <row r="660" spans="1:42" s="253" customFormat="1" ht="21" hidden="1" customHeight="1">
      <c r="A660" s="252"/>
      <c r="B660" s="252"/>
      <c r="C660" s="252"/>
      <c r="D660" s="252"/>
      <c r="E660" s="252"/>
      <c r="F660" s="252"/>
      <c r="G660" s="252"/>
      <c r="I660" s="265">
        <f t="shared" si="132"/>
        <v>0</v>
      </c>
      <c r="J660" s="255">
        <f t="shared" si="126"/>
        <v>9</v>
      </c>
      <c r="K660" s="1144">
        <f t="shared" si="135"/>
        <v>45</v>
      </c>
      <c r="L660" s="356"/>
      <c r="M660" s="356"/>
      <c r="N660" s="357">
        <f t="shared" si="133"/>
        <v>0</v>
      </c>
      <c r="O660" s="358"/>
      <c r="P660" s="358"/>
      <c r="Q660" s="359">
        <f t="shared" si="134"/>
        <v>0</v>
      </c>
      <c r="R660" s="359">
        <f t="shared" si="134"/>
        <v>0</v>
      </c>
      <c r="S660" s="360"/>
      <c r="T660" s="361"/>
      <c r="U660" s="255">
        <f t="shared" si="127"/>
        <v>9</v>
      </c>
      <c r="V660" s="169"/>
      <c r="W660" s="169"/>
      <c r="X660" s="169"/>
      <c r="Y660" s="169"/>
      <c r="Z660" s="169"/>
      <c r="AA660" s="378"/>
      <c r="AB660" s="169"/>
      <c r="AC660" s="169"/>
      <c r="AD660" s="169"/>
      <c r="AE660" s="371"/>
      <c r="AF660" s="371"/>
      <c r="AG660" s="371"/>
      <c r="AH660" s="169"/>
      <c r="AI660" s="169"/>
      <c r="AJ660" s="169"/>
      <c r="AK660" s="169"/>
      <c r="AL660" s="169"/>
      <c r="AM660" s="169"/>
      <c r="AN660" s="176"/>
      <c r="AO660" s="176"/>
      <c r="AP660" s="176"/>
    </row>
    <row r="661" spans="1:42" s="253" customFormat="1" ht="21" hidden="1" customHeight="1">
      <c r="A661" s="252"/>
      <c r="B661" s="252"/>
      <c r="C661" s="252"/>
      <c r="D661" s="252"/>
      <c r="E661" s="252"/>
      <c r="F661" s="252"/>
      <c r="G661" s="252"/>
      <c r="I661" s="265">
        <f t="shared" si="132"/>
        <v>0</v>
      </c>
      <c r="J661" s="255">
        <f t="shared" si="126"/>
        <v>9</v>
      </c>
      <c r="K661" s="1144">
        <f t="shared" si="135"/>
        <v>46</v>
      </c>
      <c r="L661" s="356"/>
      <c r="M661" s="356"/>
      <c r="N661" s="357">
        <f t="shared" si="133"/>
        <v>0</v>
      </c>
      <c r="O661" s="358"/>
      <c r="P661" s="358"/>
      <c r="Q661" s="359">
        <f t="shared" si="134"/>
        <v>0</v>
      </c>
      <c r="R661" s="359">
        <f t="shared" si="134"/>
        <v>0</v>
      </c>
      <c r="S661" s="360"/>
      <c r="T661" s="361"/>
      <c r="U661" s="255">
        <f t="shared" si="127"/>
        <v>9</v>
      </c>
      <c r="V661" s="169"/>
      <c r="W661" s="169"/>
      <c r="X661" s="169"/>
      <c r="Y661" s="169"/>
      <c r="Z661" s="169"/>
      <c r="AA661" s="378"/>
      <c r="AB661" s="169"/>
      <c r="AC661" s="169"/>
      <c r="AD661" s="169"/>
      <c r="AE661" s="371"/>
      <c r="AF661" s="371"/>
      <c r="AG661" s="371"/>
      <c r="AH661" s="169"/>
      <c r="AI661" s="169"/>
      <c r="AJ661" s="169"/>
      <c r="AK661" s="169"/>
      <c r="AL661" s="169"/>
      <c r="AM661" s="169"/>
      <c r="AN661" s="176"/>
      <c r="AO661" s="176"/>
      <c r="AP661" s="176"/>
    </row>
    <row r="662" spans="1:42" s="253" customFormat="1" ht="21" hidden="1" customHeight="1">
      <c r="A662" s="252"/>
      <c r="B662" s="252"/>
      <c r="C662" s="252"/>
      <c r="D662" s="252"/>
      <c r="E662" s="252"/>
      <c r="F662" s="252"/>
      <c r="G662" s="252"/>
      <c r="I662" s="265">
        <f t="shared" si="132"/>
        <v>0</v>
      </c>
      <c r="J662" s="255">
        <f t="shared" si="126"/>
        <v>9</v>
      </c>
      <c r="K662" s="1144">
        <f t="shared" si="135"/>
        <v>47</v>
      </c>
      <c r="L662" s="356"/>
      <c r="M662" s="356"/>
      <c r="N662" s="357">
        <f t="shared" si="133"/>
        <v>0</v>
      </c>
      <c r="O662" s="358"/>
      <c r="P662" s="358"/>
      <c r="Q662" s="359">
        <f t="shared" si="134"/>
        <v>0</v>
      </c>
      <c r="R662" s="359">
        <f t="shared" si="134"/>
        <v>0</v>
      </c>
      <c r="S662" s="360"/>
      <c r="T662" s="361"/>
      <c r="U662" s="255">
        <f t="shared" si="127"/>
        <v>9</v>
      </c>
      <c r="V662" s="169"/>
      <c r="W662" s="169"/>
      <c r="X662" s="169"/>
      <c r="Y662" s="169"/>
      <c r="Z662" s="169"/>
      <c r="AA662" s="378"/>
      <c r="AB662" s="169"/>
      <c r="AC662" s="169"/>
      <c r="AD662" s="169"/>
      <c r="AE662" s="371"/>
      <c r="AF662" s="371"/>
      <c r="AG662" s="371"/>
      <c r="AH662" s="169"/>
      <c r="AI662" s="169"/>
      <c r="AJ662" s="169"/>
      <c r="AK662" s="169"/>
      <c r="AL662" s="169"/>
      <c r="AM662" s="169"/>
      <c r="AN662" s="176"/>
      <c r="AO662" s="176"/>
      <c r="AP662" s="176"/>
    </row>
    <row r="663" spans="1:42" s="253" customFormat="1" ht="21" hidden="1" customHeight="1">
      <c r="A663" s="252"/>
      <c r="B663" s="252"/>
      <c r="C663" s="252"/>
      <c r="D663" s="252"/>
      <c r="E663" s="252"/>
      <c r="F663" s="252"/>
      <c r="G663" s="252"/>
      <c r="I663" s="265">
        <f t="shared" si="132"/>
        <v>0</v>
      </c>
      <c r="J663" s="255">
        <f t="shared" si="126"/>
        <v>9</v>
      </c>
      <c r="K663" s="1144">
        <f t="shared" si="135"/>
        <v>48</v>
      </c>
      <c r="L663" s="356"/>
      <c r="M663" s="356"/>
      <c r="N663" s="357">
        <f t="shared" si="133"/>
        <v>0</v>
      </c>
      <c r="O663" s="358"/>
      <c r="P663" s="358"/>
      <c r="Q663" s="359">
        <f t="shared" si="134"/>
        <v>0</v>
      </c>
      <c r="R663" s="359">
        <f t="shared" si="134"/>
        <v>0</v>
      </c>
      <c r="S663" s="360"/>
      <c r="T663" s="361"/>
      <c r="U663" s="255">
        <f t="shared" si="127"/>
        <v>9</v>
      </c>
      <c r="V663" s="169"/>
      <c r="W663" s="169"/>
      <c r="X663" s="169"/>
      <c r="Y663" s="169"/>
      <c r="Z663" s="169"/>
      <c r="AA663" s="378"/>
      <c r="AB663" s="169"/>
      <c r="AC663" s="169"/>
      <c r="AD663" s="169"/>
      <c r="AE663" s="371"/>
      <c r="AF663" s="371"/>
      <c r="AG663" s="371"/>
      <c r="AH663" s="169"/>
      <c r="AI663" s="169"/>
      <c r="AJ663" s="169"/>
      <c r="AK663" s="169"/>
      <c r="AL663" s="169"/>
      <c r="AM663" s="169"/>
      <c r="AN663" s="176"/>
      <c r="AO663" s="176"/>
      <c r="AP663" s="176"/>
    </row>
    <row r="664" spans="1:42" s="253" customFormat="1" ht="21" hidden="1" customHeight="1">
      <c r="A664" s="252"/>
      <c r="B664" s="252"/>
      <c r="C664" s="252"/>
      <c r="D664" s="252"/>
      <c r="E664" s="252"/>
      <c r="F664" s="252"/>
      <c r="G664" s="252"/>
      <c r="I664" s="265">
        <f t="shared" si="132"/>
        <v>0</v>
      </c>
      <c r="J664" s="255">
        <f t="shared" si="126"/>
        <v>9</v>
      </c>
      <c r="K664" s="1144">
        <f t="shared" si="135"/>
        <v>49</v>
      </c>
      <c r="L664" s="356"/>
      <c r="M664" s="356"/>
      <c r="N664" s="357">
        <f t="shared" si="133"/>
        <v>0</v>
      </c>
      <c r="O664" s="358"/>
      <c r="P664" s="358"/>
      <c r="Q664" s="359">
        <f t="shared" si="134"/>
        <v>0</v>
      </c>
      <c r="R664" s="359">
        <f t="shared" si="134"/>
        <v>0</v>
      </c>
      <c r="S664" s="360"/>
      <c r="T664" s="361"/>
      <c r="U664" s="255">
        <f t="shared" si="127"/>
        <v>9</v>
      </c>
      <c r="V664" s="169"/>
      <c r="W664" s="169"/>
      <c r="X664" s="169"/>
      <c r="Y664" s="169"/>
      <c r="Z664" s="169"/>
      <c r="AA664" s="378"/>
      <c r="AB664" s="169"/>
      <c r="AC664" s="169"/>
      <c r="AD664" s="169"/>
      <c r="AE664" s="371"/>
      <c r="AF664" s="371"/>
      <c r="AG664" s="371"/>
      <c r="AH664" s="169"/>
      <c r="AI664" s="169"/>
      <c r="AJ664" s="169"/>
      <c r="AK664" s="169"/>
      <c r="AL664" s="169"/>
      <c r="AM664" s="169"/>
      <c r="AN664" s="176"/>
      <c r="AO664" s="176"/>
      <c r="AP664" s="176"/>
    </row>
    <row r="665" spans="1:42" s="253" customFormat="1" ht="21" hidden="1" customHeight="1">
      <c r="A665" s="252"/>
      <c r="B665" s="252"/>
      <c r="C665" s="252"/>
      <c r="D665" s="252"/>
      <c r="E665" s="252"/>
      <c r="F665" s="252"/>
      <c r="G665" s="252"/>
      <c r="I665" s="265">
        <f t="shared" si="132"/>
        <v>0</v>
      </c>
      <c r="J665" s="255">
        <f t="shared" si="126"/>
        <v>9</v>
      </c>
      <c r="K665" s="1144">
        <f t="shared" si="135"/>
        <v>50</v>
      </c>
      <c r="L665" s="356"/>
      <c r="M665" s="356"/>
      <c r="N665" s="357">
        <f t="shared" si="133"/>
        <v>0</v>
      </c>
      <c r="O665" s="358"/>
      <c r="P665" s="358"/>
      <c r="Q665" s="359">
        <f t="shared" si="134"/>
        <v>0</v>
      </c>
      <c r="R665" s="359">
        <f t="shared" si="134"/>
        <v>0</v>
      </c>
      <c r="S665" s="360"/>
      <c r="T665" s="361"/>
      <c r="U665" s="255">
        <f t="shared" si="127"/>
        <v>9</v>
      </c>
      <c r="V665" s="169"/>
      <c r="W665" s="169"/>
      <c r="X665" s="169"/>
      <c r="Y665" s="169"/>
      <c r="Z665" s="169"/>
      <c r="AA665" s="378"/>
      <c r="AB665" s="169"/>
      <c r="AC665" s="169"/>
      <c r="AD665" s="169"/>
      <c r="AE665" s="371"/>
      <c r="AF665" s="371"/>
      <c r="AG665" s="371"/>
      <c r="AH665" s="169"/>
      <c r="AI665" s="169"/>
      <c r="AJ665" s="169"/>
      <c r="AK665" s="169"/>
      <c r="AL665" s="169"/>
      <c r="AM665" s="169"/>
      <c r="AN665" s="176"/>
      <c r="AO665" s="176"/>
      <c r="AP665" s="176"/>
    </row>
    <row r="666" spans="1:42" s="253" customFormat="1" ht="21" hidden="1" customHeight="1">
      <c r="A666" s="252"/>
      <c r="B666" s="252"/>
      <c r="C666" s="252"/>
      <c r="D666" s="252"/>
      <c r="E666" s="252"/>
      <c r="F666" s="252"/>
      <c r="G666" s="252"/>
      <c r="I666" s="265">
        <f t="shared" si="132"/>
        <v>0</v>
      </c>
      <c r="J666" s="255">
        <f t="shared" si="126"/>
        <v>9</v>
      </c>
      <c r="K666" s="1144">
        <f t="shared" si="135"/>
        <v>51</v>
      </c>
      <c r="L666" s="356"/>
      <c r="M666" s="356"/>
      <c r="N666" s="357">
        <f t="shared" si="133"/>
        <v>0</v>
      </c>
      <c r="O666" s="358"/>
      <c r="P666" s="358"/>
      <c r="Q666" s="359">
        <f t="shared" si="134"/>
        <v>0</v>
      </c>
      <c r="R666" s="359">
        <f t="shared" si="134"/>
        <v>0</v>
      </c>
      <c r="S666" s="360"/>
      <c r="T666" s="361"/>
      <c r="U666" s="255">
        <f t="shared" si="127"/>
        <v>9</v>
      </c>
      <c r="V666" s="169"/>
      <c r="W666" s="169"/>
      <c r="X666" s="169"/>
      <c r="Y666" s="169"/>
      <c r="Z666" s="169"/>
      <c r="AA666" s="378"/>
      <c r="AB666" s="169"/>
      <c r="AC666" s="169"/>
      <c r="AD666" s="169"/>
      <c r="AE666" s="371"/>
      <c r="AF666" s="371"/>
      <c r="AG666" s="371"/>
      <c r="AH666" s="169"/>
      <c r="AI666" s="169"/>
      <c r="AJ666" s="169"/>
      <c r="AK666" s="169"/>
      <c r="AL666" s="169"/>
      <c r="AM666" s="169"/>
      <c r="AN666" s="176"/>
      <c r="AO666" s="176"/>
      <c r="AP666" s="176"/>
    </row>
    <row r="667" spans="1:42" s="253" customFormat="1" ht="21" hidden="1" customHeight="1">
      <c r="A667" s="252"/>
      <c r="B667" s="252"/>
      <c r="C667" s="252"/>
      <c r="D667" s="252"/>
      <c r="E667" s="252"/>
      <c r="F667" s="252"/>
      <c r="G667" s="252"/>
      <c r="I667" s="265">
        <f t="shared" si="132"/>
        <v>0</v>
      </c>
      <c r="J667" s="255">
        <f t="shared" si="126"/>
        <v>9</v>
      </c>
      <c r="K667" s="1144">
        <f t="shared" si="135"/>
        <v>52</v>
      </c>
      <c r="L667" s="356"/>
      <c r="M667" s="356"/>
      <c r="N667" s="357">
        <f t="shared" si="133"/>
        <v>0</v>
      </c>
      <c r="O667" s="358"/>
      <c r="P667" s="358"/>
      <c r="Q667" s="359">
        <f t="shared" si="134"/>
        <v>0</v>
      </c>
      <c r="R667" s="359">
        <f t="shared" si="134"/>
        <v>0</v>
      </c>
      <c r="S667" s="360"/>
      <c r="T667" s="361"/>
      <c r="U667" s="255">
        <f t="shared" si="127"/>
        <v>9</v>
      </c>
      <c r="V667" s="169"/>
      <c r="W667" s="169"/>
      <c r="X667" s="169"/>
      <c r="Y667" s="169"/>
      <c r="Z667" s="169"/>
      <c r="AA667" s="378"/>
      <c r="AB667" s="169"/>
      <c r="AC667" s="169"/>
      <c r="AD667" s="169"/>
      <c r="AE667" s="371"/>
      <c r="AF667" s="371"/>
      <c r="AG667" s="371"/>
      <c r="AH667" s="169"/>
      <c r="AI667" s="169"/>
      <c r="AJ667" s="169"/>
      <c r="AK667" s="169"/>
      <c r="AL667" s="169"/>
      <c r="AM667" s="169"/>
      <c r="AN667" s="176"/>
      <c r="AO667" s="176"/>
      <c r="AP667" s="176"/>
    </row>
    <row r="668" spans="1:42" s="253" customFormat="1" ht="21" hidden="1" customHeight="1">
      <c r="A668" s="252"/>
      <c r="B668" s="252"/>
      <c r="C668" s="252"/>
      <c r="D668" s="252"/>
      <c r="E668" s="252"/>
      <c r="F668" s="252"/>
      <c r="G668" s="252"/>
      <c r="I668" s="265">
        <f t="shared" si="132"/>
        <v>0</v>
      </c>
      <c r="J668" s="255">
        <f t="shared" si="126"/>
        <v>9</v>
      </c>
      <c r="K668" s="1144">
        <f t="shared" si="135"/>
        <v>53</v>
      </c>
      <c r="L668" s="356"/>
      <c r="M668" s="356"/>
      <c r="N668" s="357">
        <f t="shared" si="133"/>
        <v>0</v>
      </c>
      <c r="O668" s="358"/>
      <c r="P668" s="358"/>
      <c r="Q668" s="359">
        <f t="shared" si="134"/>
        <v>0</v>
      </c>
      <c r="R668" s="359">
        <f t="shared" si="134"/>
        <v>0</v>
      </c>
      <c r="S668" s="360"/>
      <c r="T668" s="361"/>
      <c r="U668" s="255">
        <f t="shared" si="127"/>
        <v>9</v>
      </c>
      <c r="V668" s="169"/>
      <c r="W668" s="169"/>
      <c r="X668" s="169"/>
      <c r="Y668" s="169"/>
      <c r="Z668" s="169"/>
      <c r="AA668" s="378"/>
      <c r="AB668" s="169"/>
      <c r="AC668" s="169"/>
      <c r="AD668" s="169"/>
      <c r="AE668" s="371"/>
      <c r="AF668" s="371"/>
      <c r="AG668" s="371"/>
      <c r="AH668" s="169"/>
      <c r="AI668" s="169"/>
      <c r="AJ668" s="169"/>
      <c r="AK668" s="169"/>
      <c r="AL668" s="169"/>
      <c r="AM668" s="169"/>
      <c r="AN668" s="176"/>
      <c r="AO668" s="176"/>
      <c r="AP668" s="176"/>
    </row>
    <row r="669" spans="1:42" s="253" customFormat="1" ht="21" hidden="1" customHeight="1">
      <c r="A669" s="252"/>
      <c r="B669" s="252"/>
      <c r="C669" s="252"/>
      <c r="D669" s="252"/>
      <c r="E669" s="252"/>
      <c r="F669" s="252"/>
      <c r="G669" s="252"/>
      <c r="I669" s="265">
        <f t="shared" si="132"/>
        <v>0</v>
      </c>
      <c r="J669" s="255">
        <f t="shared" si="126"/>
        <v>9</v>
      </c>
      <c r="K669" s="1144">
        <f t="shared" si="135"/>
        <v>54</v>
      </c>
      <c r="L669" s="356"/>
      <c r="M669" s="356"/>
      <c r="N669" s="357">
        <f t="shared" si="133"/>
        <v>0</v>
      </c>
      <c r="O669" s="358"/>
      <c r="P669" s="358"/>
      <c r="Q669" s="359">
        <f t="shared" si="134"/>
        <v>0</v>
      </c>
      <c r="R669" s="359">
        <f t="shared" si="134"/>
        <v>0</v>
      </c>
      <c r="S669" s="360"/>
      <c r="T669" s="361"/>
      <c r="U669" s="255">
        <f t="shared" si="127"/>
        <v>9</v>
      </c>
      <c r="V669" s="169"/>
      <c r="W669" s="169"/>
      <c r="X669" s="169"/>
      <c r="Y669" s="169"/>
      <c r="Z669" s="169"/>
      <c r="AA669" s="378"/>
      <c r="AB669" s="169"/>
      <c r="AC669" s="169"/>
      <c r="AD669" s="169"/>
      <c r="AE669" s="371"/>
      <c r="AF669" s="371"/>
      <c r="AG669" s="371"/>
      <c r="AH669" s="169"/>
      <c r="AI669" s="169"/>
      <c r="AJ669" s="169"/>
      <c r="AK669" s="169"/>
      <c r="AL669" s="169"/>
      <c r="AM669" s="169"/>
      <c r="AN669" s="176"/>
      <c r="AO669" s="176"/>
      <c r="AP669" s="176"/>
    </row>
    <row r="670" spans="1:42" s="253" customFormat="1" ht="21" hidden="1" customHeight="1">
      <c r="A670" s="252"/>
      <c r="B670" s="252"/>
      <c r="C670" s="252"/>
      <c r="D670" s="252"/>
      <c r="E670" s="252"/>
      <c r="F670" s="252"/>
      <c r="G670" s="252"/>
      <c r="I670" s="265">
        <f t="shared" si="132"/>
        <v>0</v>
      </c>
      <c r="J670" s="255">
        <f t="shared" si="126"/>
        <v>9</v>
      </c>
      <c r="K670" s="1144">
        <f t="shared" si="135"/>
        <v>55</v>
      </c>
      <c r="L670" s="356"/>
      <c r="M670" s="356"/>
      <c r="N670" s="357">
        <f t="shared" si="133"/>
        <v>0</v>
      </c>
      <c r="O670" s="358"/>
      <c r="P670" s="358"/>
      <c r="Q670" s="359">
        <f t="shared" si="134"/>
        <v>0</v>
      </c>
      <c r="R670" s="359">
        <f t="shared" si="134"/>
        <v>0</v>
      </c>
      <c r="S670" s="360"/>
      <c r="T670" s="361"/>
      <c r="U670" s="255">
        <f t="shared" si="127"/>
        <v>9</v>
      </c>
      <c r="V670" s="169"/>
      <c r="W670" s="169"/>
      <c r="X670" s="169"/>
      <c r="Y670" s="169"/>
      <c r="Z670" s="169"/>
      <c r="AA670" s="378"/>
      <c r="AB670" s="169"/>
      <c r="AC670" s="169"/>
      <c r="AD670" s="169"/>
      <c r="AE670" s="371"/>
      <c r="AF670" s="371"/>
      <c r="AG670" s="371"/>
      <c r="AH670" s="169"/>
      <c r="AI670" s="169"/>
      <c r="AJ670" s="169"/>
      <c r="AK670" s="169"/>
      <c r="AL670" s="169"/>
      <c r="AM670" s="371"/>
      <c r="AN670" s="167"/>
      <c r="AO670" s="176"/>
      <c r="AP670" s="176"/>
    </row>
    <row r="671" spans="1:42" s="253" customFormat="1" ht="21" hidden="1" customHeight="1">
      <c r="A671" s="252"/>
      <c r="B671" s="252"/>
      <c r="C671" s="252"/>
      <c r="D671" s="252"/>
      <c r="E671" s="252"/>
      <c r="F671" s="252"/>
      <c r="G671" s="252"/>
      <c r="I671" s="265">
        <f t="shared" si="132"/>
        <v>0</v>
      </c>
      <c r="J671" s="255">
        <f t="shared" si="126"/>
        <v>9</v>
      </c>
      <c r="K671" s="1144">
        <f t="shared" si="135"/>
        <v>56</v>
      </c>
      <c r="L671" s="356"/>
      <c r="M671" s="356"/>
      <c r="N671" s="357">
        <f t="shared" si="133"/>
        <v>0</v>
      </c>
      <c r="O671" s="358"/>
      <c r="P671" s="358"/>
      <c r="Q671" s="359">
        <f t="shared" si="134"/>
        <v>0</v>
      </c>
      <c r="R671" s="359">
        <f t="shared" si="134"/>
        <v>0</v>
      </c>
      <c r="S671" s="360"/>
      <c r="T671" s="361"/>
      <c r="U671" s="255">
        <f t="shared" si="127"/>
        <v>9</v>
      </c>
      <c r="V671" s="169"/>
      <c r="W671" s="169"/>
      <c r="X671" s="169"/>
      <c r="Y671" s="169"/>
      <c r="Z671" s="169"/>
      <c r="AA671" s="378"/>
      <c r="AB671" s="169"/>
      <c r="AC671" s="169"/>
      <c r="AD671" s="169"/>
      <c r="AE671" s="371"/>
      <c r="AF671" s="371"/>
      <c r="AG671" s="371"/>
      <c r="AH671" s="169"/>
      <c r="AI671" s="169"/>
      <c r="AJ671" s="169"/>
      <c r="AK671" s="169"/>
      <c r="AL671" s="169"/>
      <c r="AM671" s="371"/>
      <c r="AN671" s="167"/>
      <c r="AO671" s="176"/>
      <c r="AP671" s="176"/>
    </row>
    <row r="672" spans="1:42" s="253" customFormat="1" ht="21" hidden="1" customHeight="1">
      <c r="A672" s="252"/>
      <c r="B672" s="252"/>
      <c r="C672" s="252"/>
      <c r="D672" s="252"/>
      <c r="E672" s="252"/>
      <c r="F672" s="252"/>
      <c r="G672" s="252"/>
      <c r="I672" s="265">
        <f t="shared" si="132"/>
        <v>0</v>
      </c>
      <c r="J672" s="255">
        <f t="shared" si="126"/>
        <v>9</v>
      </c>
      <c r="K672" s="1144">
        <f t="shared" si="135"/>
        <v>57</v>
      </c>
      <c r="L672" s="356"/>
      <c r="M672" s="356"/>
      <c r="N672" s="357">
        <f t="shared" si="133"/>
        <v>0</v>
      </c>
      <c r="O672" s="358"/>
      <c r="P672" s="358"/>
      <c r="Q672" s="359">
        <f t="shared" si="134"/>
        <v>0</v>
      </c>
      <c r="R672" s="359">
        <f t="shared" si="134"/>
        <v>0</v>
      </c>
      <c r="S672" s="360"/>
      <c r="T672" s="361"/>
      <c r="U672" s="255">
        <f t="shared" si="127"/>
        <v>9</v>
      </c>
      <c r="V672" s="169"/>
      <c r="W672" s="169"/>
      <c r="X672" s="169"/>
      <c r="Y672" s="169"/>
      <c r="Z672" s="169"/>
      <c r="AA672" s="378"/>
      <c r="AB672" s="169"/>
      <c r="AC672" s="169"/>
      <c r="AD672" s="169"/>
      <c r="AE672" s="371"/>
      <c r="AF672" s="371"/>
      <c r="AG672" s="371"/>
      <c r="AH672" s="169"/>
      <c r="AI672" s="169"/>
      <c r="AJ672" s="169"/>
      <c r="AK672" s="169"/>
      <c r="AL672" s="169"/>
      <c r="AM672" s="258"/>
      <c r="AO672" s="176"/>
      <c r="AP672" s="167"/>
    </row>
    <row r="673" spans="1:42" s="253" customFormat="1" ht="21" hidden="1" customHeight="1">
      <c r="A673" s="252"/>
      <c r="B673" s="252"/>
      <c r="C673" s="252"/>
      <c r="D673" s="252"/>
      <c r="E673" s="252"/>
      <c r="F673" s="252"/>
      <c r="G673" s="252"/>
      <c r="I673" s="265">
        <f t="shared" si="132"/>
        <v>0</v>
      </c>
      <c r="J673" s="255">
        <f t="shared" si="126"/>
        <v>9</v>
      </c>
      <c r="K673" s="1144">
        <f t="shared" si="135"/>
        <v>58</v>
      </c>
      <c r="L673" s="356"/>
      <c r="M673" s="356"/>
      <c r="N673" s="357">
        <f t="shared" si="133"/>
        <v>0</v>
      </c>
      <c r="O673" s="358"/>
      <c r="P673" s="358"/>
      <c r="Q673" s="359">
        <f t="shared" si="134"/>
        <v>0</v>
      </c>
      <c r="R673" s="359">
        <f t="shared" si="134"/>
        <v>0</v>
      </c>
      <c r="S673" s="360"/>
      <c r="T673" s="361"/>
      <c r="U673" s="255">
        <f t="shared" si="127"/>
        <v>9</v>
      </c>
      <c r="V673" s="169"/>
      <c r="W673" s="169"/>
      <c r="X673" s="169"/>
      <c r="Y673" s="169"/>
      <c r="Z673" s="169"/>
      <c r="AA673" s="378"/>
      <c r="AB673" s="169"/>
      <c r="AC673" s="169"/>
      <c r="AD673" s="169"/>
      <c r="AE673" s="371"/>
      <c r="AF673" s="371"/>
      <c r="AG673" s="371"/>
      <c r="AH673" s="169"/>
      <c r="AI673" s="169"/>
      <c r="AJ673" s="169"/>
      <c r="AK673" s="169"/>
      <c r="AL673" s="169"/>
      <c r="AM673" s="258"/>
      <c r="AO673" s="176"/>
      <c r="AP673" s="167"/>
    </row>
    <row r="674" spans="1:42" s="253" customFormat="1" ht="21" hidden="1" customHeight="1">
      <c r="A674" s="252"/>
      <c r="B674" s="252"/>
      <c r="C674" s="252"/>
      <c r="D674" s="252"/>
      <c r="E674" s="252"/>
      <c r="F674" s="252"/>
      <c r="G674" s="252"/>
      <c r="I674" s="265">
        <f t="shared" si="132"/>
        <v>0</v>
      </c>
      <c r="J674" s="255">
        <f t="shared" si="126"/>
        <v>9</v>
      </c>
      <c r="K674" s="1144">
        <f t="shared" si="135"/>
        <v>59</v>
      </c>
      <c r="L674" s="356"/>
      <c r="M674" s="356"/>
      <c r="N674" s="357">
        <f t="shared" si="133"/>
        <v>0</v>
      </c>
      <c r="O674" s="358"/>
      <c r="P674" s="358"/>
      <c r="Q674" s="359">
        <f t="shared" si="134"/>
        <v>0</v>
      </c>
      <c r="R674" s="359">
        <f t="shared" si="134"/>
        <v>0</v>
      </c>
      <c r="S674" s="360"/>
      <c r="T674" s="361"/>
      <c r="U674" s="255">
        <f t="shared" si="127"/>
        <v>9</v>
      </c>
      <c r="V674" s="322"/>
      <c r="W674" s="322"/>
      <c r="X674" s="322"/>
      <c r="Y674" s="322"/>
      <c r="Z674" s="323"/>
      <c r="AA674" s="324"/>
      <c r="AB674" s="323"/>
      <c r="AC674" s="323"/>
      <c r="AD674" s="323"/>
      <c r="AE674" s="259"/>
      <c r="AF674" s="259"/>
      <c r="AG674" s="259"/>
      <c r="AH674" s="259"/>
      <c r="AI674" s="259"/>
      <c r="AJ674" s="259"/>
      <c r="AK674" s="259"/>
      <c r="AL674" s="259"/>
      <c r="AM674" s="258"/>
    </row>
    <row r="675" spans="1:42" s="253" customFormat="1" ht="21" hidden="1" customHeight="1" thickBot="1">
      <c r="A675" s="252"/>
      <c r="B675" s="252"/>
      <c r="C675" s="252"/>
      <c r="D675" s="252"/>
      <c r="E675" s="252"/>
      <c r="F675" s="252"/>
      <c r="G675" s="252"/>
      <c r="I675" s="265">
        <f t="shared" si="132"/>
        <v>0</v>
      </c>
      <c r="J675" s="255">
        <f t="shared" si="126"/>
        <v>9</v>
      </c>
      <c r="K675" s="379">
        <f t="shared" si="135"/>
        <v>60</v>
      </c>
      <c r="L675" s="356"/>
      <c r="M675" s="356"/>
      <c r="N675" s="380">
        <f t="shared" si="133"/>
        <v>0</v>
      </c>
      <c r="O675" s="381"/>
      <c r="P675" s="381"/>
      <c r="Q675" s="382">
        <f t="shared" si="134"/>
        <v>0</v>
      </c>
      <c r="R675" s="382">
        <f t="shared" si="134"/>
        <v>0</v>
      </c>
      <c r="S675" s="383"/>
      <c r="T675" s="384"/>
      <c r="U675" s="255">
        <f t="shared" si="127"/>
        <v>9</v>
      </c>
      <c r="V675" s="322"/>
      <c r="W675" s="322"/>
      <c r="X675" s="322"/>
      <c r="Y675" s="322"/>
      <c r="Z675" s="323"/>
      <c r="AA675" s="324"/>
      <c r="AB675" s="323"/>
      <c r="AC675" s="323"/>
      <c r="AD675" s="323"/>
      <c r="AE675" s="259"/>
      <c r="AF675" s="259"/>
      <c r="AG675" s="259"/>
      <c r="AH675" s="259"/>
      <c r="AI675" s="259"/>
      <c r="AJ675" s="259"/>
      <c r="AK675" s="259"/>
      <c r="AL675" s="259"/>
      <c r="AM675" s="258"/>
    </row>
    <row r="676" spans="1:42" s="253" customFormat="1" ht="21" hidden="1" customHeight="1">
      <c r="A676" s="252"/>
      <c r="B676" s="252"/>
      <c r="C676" s="252"/>
      <c r="D676" s="252"/>
      <c r="E676" s="252"/>
      <c r="F676" s="252"/>
      <c r="G676" s="252"/>
      <c r="I676" s="265"/>
      <c r="J676" s="255"/>
      <c r="K676" s="252"/>
      <c r="L676" s="252"/>
      <c r="M676" s="252"/>
      <c r="N676" s="252"/>
      <c r="O676" s="252"/>
      <c r="P676" s="252"/>
      <c r="Q676" s="252"/>
      <c r="R676" s="252"/>
      <c r="S676" s="252"/>
      <c r="T676" s="252"/>
      <c r="U676" s="255"/>
      <c r="V676" s="322"/>
      <c r="W676" s="322"/>
      <c r="X676" s="322"/>
      <c r="Y676" s="322"/>
      <c r="Z676" s="323"/>
      <c r="AA676" s="324"/>
      <c r="AB676" s="323"/>
      <c r="AC676" s="323"/>
      <c r="AD676" s="323"/>
      <c r="AE676" s="259"/>
      <c r="AF676" s="259"/>
      <c r="AG676" s="259"/>
      <c r="AH676" s="259"/>
      <c r="AI676" s="259"/>
      <c r="AJ676" s="259"/>
      <c r="AK676" s="259"/>
      <c r="AL676" s="259"/>
      <c r="AM676" s="258"/>
    </row>
    <row r="677" spans="1:42" s="253" customFormat="1" ht="21" hidden="1" customHeight="1">
      <c r="A677" s="252"/>
      <c r="B677" s="252"/>
      <c r="C677" s="252"/>
      <c r="D677" s="252"/>
      <c r="E677" s="252"/>
      <c r="F677" s="252"/>
      <c r="G677" s="252"/>
      <c r="I677" s="265"/>
      <c r="J677" s="255"/>
      <c r="K677" s="252"/>
      <c r="L677" s="252"/>
      <c r="M677" s="252"/>
      <c r="N677" s="252"/>
      <c r="O677" s="252"/>
      <c r="P677" s="252"/>
      <c r="Q677" s="252"/>
      <c r="R677" s="252"/>
      <c r="S677" s="252"/>
      <c r="T677" s="252"/>
      <c r="U677" s="255"/>
      <c r="V677" s="322"/>
      <c r="W677" s="322"/>
      <c r="X677" s="322"/>
      <c r="Y677" s="322"/>
      <c r="Z677" s="323"/>
      <c r="AA677" s="324"/>
      <c r="AB677" s="323"/>
      <c r="AC677" s="323"/>
      <c r="AD677" s="323"/>
      <c r="AE677" s="259"/>
      <c r="AF677" s="259"/>
      <c r="AG677" s="259"/>
      <c r="AH677" s="259"/>
      <c r="AI677" s="259"/>
      <c r="AJ677" s="259"/>
      <c r="AK677" s="259"/>
      <c r="AL677" s="259"/>
      <c r="AM677" s="258"/>
    </row>
  </sheetData>
  <sheetProtection selectLockedCells="1" autoFilter="0" selectUnlockedCells="1"/>
  <autoFilter ref="I1:I677">
    <filterColumn colId="0">
      <customFilters>
        <customFilter operator="notEqual" val=" "/>
      </customFilters>
    </filterColumn>
  </autoFilter>
  <mergeCells count="237">
    <mergeCell ref="K1:T1"/>
    <mergeCell ref="K2:T2"/>
    <mergeCell ref="V6:AD6"/>
    <mergeCell ref="K7:T7"/>
    <mergeCell ref="K8:K9"/>
    <mergeCell ref="L8:L9"/>
    <mergeCell ref="M8:M9"/>
    <mergeCell ref="N8:N9"/>
    <mergeCell ref="O8:P8"/>
    <mergeCell ref="Q8:R8"/>
    <mergeCell ref="S8:T9"/>
    <mergeCell ref="V20:AB21"/>
    <mergeCell ref="V23:AB24"/>
    <mergeCell ref="K26:K27"/>
    <mergeCell ref="L26:L27"/>
    <mergeCell ref="M26:M27"/>
    <mergeCell ref="N26:N27"/>
    <mergeCell ref="O26:P26"/>
    <mergeCell ref="Q26:R26"/>
    <mergeCell ref="S26:S27"/>
    <mergeCell ref="T26:T27"/>
    <mergeCell ref="K51:K52"/>
    <mergeCell ref="L51:L52"/>
    <mergeCell ref="M51:M52"/>
    <mergeCell ref="N51:N52"/>
    <mergeCell ref="O51:P51"/>
    <mergeCell ref="Q51:R51"/>
    <mergeCell ref="S51:S52"/>
    <mergeCell ref="T51:T52"/>
    <mergeCell ref="K76:T76"/>
    <mergeCell ref="K77:T77"/>
    <mergeCell ref="K82:T82"/>
    <mergeCell ref="K83:K84"/>
    <mergeCell ref="L83:L84"/>
    <mergeCell ref="M83:M84"/>
    <mergeCell ref="N83:N84"/>
    <mergeCell ref="O83:P83"/>
    <mergeCell ref="Q83:R83"/>
    <mergeCell ref="S83:T84"/>
    <mergeCell ref="K101:K102"/>
    <mergeCell ref="L101:L102"/>
    <mergeCell ref="M101:M102"/>
    <mergeCell ref="N101:N102"/>
    <mergeCell ref="O101:P101"/>
    <mergeCell ref="Q101:R101"/>
    <mergeCell ref="S101:S102"/>
    <mergeCell ref="T101:T102"/>
    <mergeCell ref="S126:S127"/>
    <mergeCell ref="T126:T127"/>
    <mergeCell ref="K151:T151"/>
    <mergeCell ref="K152:T152"/>
    <mergeCell ref="K157:T157"/>
    <mergeCell ref="K158:K159"/>
    <mergeCell ref="L158:L159"/>
    <mergeCell ref="M158:M159"/>
    <mergeCell ref="N158:N159"/>
    <mergeCell ref="O158:P158"/>
    <mergeCell ref="K126:K127"/>
    <mergeCell ref="L126:L127"/>
    <mergeCell ref="M126:M127"/>
    <mergeCell ref="N126:N127"/>
    <mergeCell ref="O126:P126"/>
    <mergeCell ref="Q126:R126"/>
    <mergeCell ref="Q158:R158"/>
    <mergeCell ref="S158:T159"/>
    <mergeCell ref="K176:K177"/>
    <mergeCell ref="L176:L177"/>
    <mergeCell ref="M176:M177"/>
    <mergeCell ref="N176:N177"/>
    <mergeCell ref="O176:P176"/>
    <mergeCell ref="Q176:R176"/>
    <mergeCell ref="S176:S177"/>
    <mergeCell ref="T176:T177"/>
    <mergeCell ref="K201:K202"/>
    <mergeCell ref="L201:L202"/>
    <mergeCell ref="M201:M202"/>
    <mergeCell ref="N201:N202"/>
    <mergeCell ref="O201:P201"/>
    <mergeCell ref="Q201:R201"/>
    <mergeCell ref="S201:S202"/>
    <mergeCell ref="T201:T202"/>
    <mergeCell ref="K226:T226"/>
    <mergeCell ref="K227:T227"/>
    <mergeCell ref="K232:T232"/>
    <mergeCell ref="K233:K234"/>
    <mergeCell ref="L233:L234"/>
    <mergeCell ref="M233:M234"/>
    <mergeCell ref="N233:N234"/>
    <mergeCell ref="O233:P233"/>
    <mergeCell ref="Q233:R233"/>
    <mergeCell ref="S233:T234"/>
    <mergeCell ref="K251:K252"/>
    <mergeCell ref="L251:L252"/>
    <mergeCell ref="M251:M252"/>
    <mergeCell ref="N251:N252"/>
    <mergeCell ref="O251:P251"/>
    <mergeCell ref="Q251:R251"/>
    <mergeCell ref="S251:S252"/>
    <mergeCell ref="T251:T252"/>
    <mergeCell ref="S276:S277"/>
    <mergeCell ref="T276:T277"/>
    <mergeCell ref="K301:T301"/>
    <mergeCell ref="K302:T302"/>
    <mergeCell ref="K307:T307"/>
    <mergeCell ref="K308:K309"/>
    <mergeCell ref="L308:L309"/>
    <mergeCell ref="M308:M309"/>
    <mergeCell ref="N308:N309"/>
    <mergeCell ref="O308:P308"/>
    <mergeCell ref="K276:K277"/>
    <mergeCell ref="L276:L277"/>
    <mergeCell ref="M276:M277"/>
    <mergeCell ref="N276:N277"/>
    <mergeCell ref="O276:P276"/>
    <mergeCell ref="Q276:R276"/>
    <mergeCell ref="Q308:R308"/>
    <mergeCell ref="S308:T309"/>
    <mergeCell ref="K326:K327"/>
    <mergeCell ref="L326:L327"/>
    <mergeCell ref="M326:M327"/>
    <mergeCell ref="N326:N327"/>
    <mergeCell ref="O326:P326"/>
    <mergeCell ref="Q326:R326"/>
    <mergeCell ref="S326:S327"/>
    <mergeCell ref="T326:T327"/>
    <mergeCell ref="K351:K352"/>
    <mergeCell ref="L351:L352"/>
    <mergeCell ref="M351:M352"/>
    <mergeCell ref="N351:N352"/>
    <mergeCell ref="O351:P351"/>
    <mergeCell ref="Q351:R351"/>
    <mergeCell ref="S351:S352"/>
    <mergeCell ref="T351:T352"/>
    <mergeCell ref="K376:T376"/>
    <mergeCell ref="K377:T377"/>
    <mergeCell ref="K382:T382"/>
    <mergeCell ref="K383:K384"/>
    <mergeCell ref="L383:L384"/>
    <mergeCell ref="M383:M384"/>
    <mergeCell ref="N383:N384"/>
    <mergeCell ref="O383:P383"/>
    <mergeCell ref="Q383:R383"/>
    <mergeCell ref="S383:T384"/>
    <mergeCell ref="K401:K402"/>
    <mergeCell ref="L401:L402"/>
    <mergeCell ref="M401:M402"/>
    <mergeCell ref="N401:N402"/>
    <mergeCell ref="O401:P401"/>
    <mergeCell ref="Q401:R401"/>
    <mergeCell ref="S401:S402"/>
    <mergeCell ref="T401:T402"/>
    <mergeCell ref="S426:S427"/>
    <mergeCell ref="T426:T427"/>
    <mergeCell ref="K451:T451"/>
    <mergeCell ref="K452:T452"/>
    <mergeCell ref="K457:T457"/>
    <mergeCell ref="K458:K459"/>
    <mergeCell ref="L458:L459"/>
    <mergeCell ref="M458:M459"/>
    <mergeCell ref="N458:N459"/>
    <mergeCell ref="O458:P458"/>
    <mergeCell ref="K426:K427"/>
    <mergeCell ref="L426:L427"/>
    <mergeCell ref="M426:M427"/>
    <mergeCell ref="N426:N427"/>
    <mergeCell ref="O426:P426"/>
    <mergeCell ref="Q426:R426"/>
    <mergeCell ref="Q458:R458"/>
    <mergeCell ref="S458:T459"/>
    <mergeCell ref="K476:K477"/>
    <mergeCell ref="L476:L477"/>
    <mergeCell ref="M476:M477"/>
    <mergeCell ref="N476:N477"/>
    <mergeCell ref="O476:P476"/>
    <mergeCell ref="Q476:R476"/>
    <mergeCell ref="S476:S477"/>
    <mergeCell ref="T476:T477"/>
    <mergeCell ref="K501:K502"/>
    <mergeCell ref="L501:L502"/>
    <mergeCell ref="M501:M502"/>
    <mergeCell ref="N501:N502"/>
    <mergeCell ref="O501:P501"/>
    <mergeCell ref="Q501:R501"/>
    <mergeCell ref="S501:S502"/>
    <mergeCell ref="T501:T502"/>
    <mergeCell ref="K526:T526"/>
    <mergeCell ref="K527:T527"/>
    <mergeCell ref="K532:T532"/>
    <mergeCell ref="K533:K534"/>
    <mergeCell ref="L533:L534"/>
    <mergeCell ref="M533:M534"/>
    <mergeCell ref="N533:N534"/>
    <mergeCell ref="O533:P533"/>
    <mergeCell ref="Q533:R533"/>
    <mergeCell ref="S533:T534"/>
    <mergeCell ref="K651:K652"/>
    <mergeCell ref="L651:L652"/>
    <mergeCell ref="M651:M652"/>
    <mergeCell ref="N651:N652"/>
    <mergeCell ref="O651:P651"/>
    <mergeCell ref="Q651:R651"/>
    <mergeCell ref="S651:S652"/>
    <mergeCell ref="T651:T652"/>
    <mergeCell ref="K601:T601"/>
    <mergeCell ref="K602:T602"/>
    <mergeCell ref="K607:T607"/>
    <mergeCell ref="K608:K609"/>
    <mergeCell ref="L608:L609"/>
    <mergeCell ref="M608:M609"/>
    <mergeCell ref="N608:N609"/>
    <mergeCell ref="O608:P608"/>
    <mergeCell ref="Q608:R608"/>
    <mergeCell ref="S608:T609"/>
    <mergeCell ref="K626:K627"/>
    <mergeCell ref="L626:L627"/>
    <mergeCell ref="M626:M627"/>
    <mergeCell ref="N626:N627"/>
    <mergeCell ref="O626:P626"/>
    <mergeCell ref="Q626:R626"/>
    <mergeCell ref="S626:S627"/>
    <mergeCell ref="T626:T627"/>
    <mergeCell ref="K576:K577"/>
    <mergeCell ref="L576:L577"/>
    <mergeCell ref="M576:M577"/>
    <mergeCell ref="N576:N577"/>
    <mergeCell ref="O576:P576"/>
    <mergeCell ref="Q576:R576"/>
    <mergeCell ref="K551:K552"/>
    <mergeCell ref="L551:L552"/>
    <mergeCell ref="M551:M552"/>
    <mergeCell ref="N551:N552"/>
    <mergeCell ref="O551:P551"/>
    <mergeCell ref="Q551:R551"/>
    <mergeCell ref="S551:S552"/>
    <mergeCell ref="T551:T552"/>
    <mergeCell ref="S576:S577"/>
    <mergeCell ref="T576:T577"/>
  </mergeCells>
  <phoneticPr fontId="2" type="noConversion"/>
  <dataValidations count="4">
    <dataValidation type="list" allowBlank="1" showInputMessage="1" showErrorMessage="1" sqref="R6 R531 R456 R306 R231 R156 R81 R381 R606">
      <formula1>$AG$11:$AG$13</formula1>
    </dataValidation>
    <dataValidation type="list" allowBlank="1" showInputMessage="1" showErrorMessage="1" sqref="R79 R529 R454 R304 R229 R154 R4 R379 R604">
      <formula1>$AF$3:$AF$6</formula1>
    </dataValidation>
    <dataValidation type="list" allowBlank="1" showInputMessage="1" showErrorMessage="1" sqref="T537:T550 T503:T525 T553:T575 T385 T462:T475 T428:T450 T403:T425 T478:T500 T310 T235 T160 T85 T10 T12:T25 T28:T50 T53:T75 T87:T100 T103:T125 T128:T150 T162:T175 T178:T200 T203:T225 T237:T250 T253:T275 T278:T300 T653:T675 T328:T350 T353:T375 T460 T535 T387:T400 T578:T600 T612:T625 T628:T650 T610 T312:T325">
      <formula1>$AH$3:$AH$5</formula1>
    </dataValidation>
    <dataValidation type="list" allowBlank="1" showInputMessage="1" showErrorMessage="1" sqref="S537:S550 S503:S525 S553:S575 S385 S462:S475 S428:S450 S403:S425 S478:S500 S310 S235 S160 S85 S10 S12:S25 S28:S50 S53:S75 S87:S100 S103:S125 S128:S150 S162:S175 S178:S200 S203:S225 S237:S250 S253:S275 S278:S300 S653:S675 S328:S350 S353:S375 S460 S535 S387:S400 S578:S600 S612:S625 S628:S650 S610 S312:S325">
      <formula1>$AG$3:$AG$5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0" orientation="landscape" blackAndWhite="1" r:id="rId1"/>
  <legacy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FF0000"/>
  </sheetPr>
  <dimension ref="A1:AS677"/>
  <sheetViews>
    <sheetView showZeros="0" view="pageBreakPreview" topLeftCell="I1" zoomScale="85" zoomScaleNormal="100" zoomScaleSheetLayoutView="85" workbookViewId="0">
      <selection activeCell="AF161" sqref="AF161:AF163"/>
    </sheetView>
  </sheetViews>
  <sheetFormatPr defaultRowHeight="21" customHeight="1"/>
  <cols>
    <col min="1" max="7" width="0.125" style="252" hidden="1" customWidth="1"/>
    <col min="8" max="8" width="5.875" style="253" hidden="1" customWidth="1"/>
    <col min="9" max="9" width="7.625" style="952" customWidth="1"/>
    <col min="10" max="10" width="4.375" style="941" bestFit="1" customWidth="1"/>
    <col min="11" max="20" width="12.25" style="1096" customWidth="1"/>
    <col min="21" max="21" width="4.375" style="941" bestFit="1" customWidth="1"/>
    <col min="22" max="25" width="10.125" style="1009" customWidth="1"/>
    <col min="26" max="26" width="10.125" style="1010" customWidth="1"/>
    <col min="27" max="27" width="10.125" style="1011" customWidth="1"/>
    <col min="28" max="29" width="10.125" style="1010" customWidth="1"/>
    <col min="30" max="30" width="5.125" style="1010" customWidth="1"/>
    <col min="31" max="31" width="1.875" style="945" customWidth="1"/>
    <col min="32" max="32" width="15.125" style="945" customWidth="1"/>
    <col min="33" max="36" width="12.125" style="945" customWidth="1"/>
    <col min="37" max="37" width="15" style="945" customWidth="1"/>
    <col min="38" max="38" width="11.25" style="945" customWidth="1"/>
    <col min="39" max="39" width="11.25" style="944" customWidth="1"/>
    <col min="40" max="16384" width="9" style="951"/>
  </cols>
  <sheetData>
    <row r="1" spans="9:43" ht="30" customHeight="1" thickTop="1" thickBot="1">
      <c r="I1" s="940" t="s">
        <v>939</v>
      </c>
      <c r="J1" s="941">
        <f>IF($Q$4&gt;0,1,)</f>
        <v>1</v>
      </c>
      <c r="K1" s="2477" t="s">
        <v>891</v>
      </c>
      <c r="L1" s="2477"/>
      <c r="M1" s="2477"/>
      <c r="N1" s="2477"/>
      <c r="O1" s="2477"/>
      <c r="P1" s="2477"/>
      <c r="Q1" s="2477"/>
      <c r="R1" s="2477"/>
      <c r="S1" s="2477"/>
      <c r="T1" s="2477"/>
      <c r="U1" s="941">
        <f>IF($Q$4&gt;0,1,)</f>
        <v>1</v>
      </c>
      <c r="V1" s="942" t="s">
        <v>833</v>
      </c>
      <c r="W1" s="943" t="s">
        <v>1032</v>
      </c>
      <c r="X1" s="944"/>
      <c r="Y1" s="944"/>
      <c r="Z1" s="945"/>
      <c r="AA1" s="946"/>
      <c r="AB1" s="945"/>
      <c r="AC1" s="945"/>
      <c r="AD1" s="945"/>
      <c r="AF1" s="947" t="s">
        <v>834</v>
      </c>
      <c r="AG1" s="948"/>
      <c r="AH1" s="948"/>
      <c r="AI1" s="948"/>
      <c r="AJ1" s="949"/>
      <c r="AN1" s="950"/>
      <c r="AO1" s="950"/>
      <c r="AP1" s="950"/>
    </row>
    <row r="2" spans="9:43" ht="21" customHeight="1" thickTop="1" thickBot="1">
      <c r="I2" s="952">
        <f>IF(Q$4&gt;0,1,0)</f>
        <v>1</v>
      </c>
      <c r="J2" s="941">
        <f t="shared" ref="J2:J75" si="0">IF($Q$4&gt;0,1,)</f>
        <v>1</v>
      </c>
      <c r="K2" s="2478" t="s">
        <v>578</v>
      </c>
      <c r="L2" s="2478"/>
      <c r="M2" s="2478"/>
      <c r="N2" s="2478"/>
      <c r="O2" s="2478"/>
      <c r="P2" s="2478"/>
      <c r="Q2" s="2478"/>
      <c r="R2" s="2478"/>
      <c r="S2" s="2478"/>
      <c r="T2" s="2478"/>
      <c r="U2" s="941">
        <f t="shared" ref="U2:U75" si="1">IF($Q$4&gt;0,1,)</f>
        <v>1</v>
      </c>
      <c r="V2" s="953" t="s">
        <v>861</v>
      </c>
      <c r="W2" s="1076">
        <v>200</v>
      </c>
      <c r="X2" s="955"/>
      <c r="Y2" s="955"/>
      <c r="Z2" s="956"/>
      <c r="AA2" s="957"/>
      <c r="AB2" s="956"/>
      <c r="AC2" s="958"/>
      <c r="AD2" s="959"/>
      <c r="AE2" s="565"/>
      <c r="AF2" s="960" t="s">
        <v>862</v>
      </c>
      <c r="AG2" s="961" t="s">
        <v>863</v>
      </c>
      <c r="AH2" s="961" t="s">
        <v>864</v>
      </c>
      <c r="AI2" s="962" t="s">
        <v>865</v>
      </c>
      <c r="AJ2" s="949"/>
      <c r="AN2" s="950"/>
      <c r="AO2" s="950"/>
      <c r="AP2" s="963"/>
    </row>
    <row r="3" spans="9:43" ht="21" customHeight="1">
      <c r="I3" s="952">
        <f t="shared" ref="I3:I11" si="2">IF(Q$4&gt;0,1,0)</f>
        <v>1</v>
      </c>
      <c r="J3" s="941">
        <f t="shared" si="0"/>
        <v>1</v>
      </c>
      <c r="K3" s="964" t="s">
        <v>564</v>
      </c>
      <c r="L3" s="965" t="s">
        <v>565</v>
      </c>
      <c r="M3" s="966" t="s">
        <v>1653</v>
      </c>
      <c r="N3" s="965" t="s">
        <v>940</v>
      </c>
      <c r="O3" s="966" t="s">
        <v>859</v>
      </c>
      <c r="P3" s="965" t="s">
        <v>566</v>
      </c>
      <c r="Q3" s="965" t="s">
        <v>575</v>
      </c>
      <c r="R3" s="965" t="s">
        <v>570</v>
      </c>
      <c r="S3" s="965" t="s">
        <v>576</v>
      </c>
      <c r="T3" s="967" t="s">
        <v>577</v>
      </c>
      <c r="U3" s="941">
        <f t="shared" si="1"/>
        <v>1</v>
      </c>
      <c r="V3" s="968" t="s">
        <v>866</v>
      </c>
      <c r="W3" s="969">
        <v>705</v>
      </c>
      <c r="X3" s="970"/>
      <c r="Y3" s="970"/>
      <c r="Z3" s="971"/>
      <c r="AA3" s="972"/>
      <c r="AB3" s="971"/>
      <c r="AC3" s="973"/>
      <c r="AD3" s="974"/>
      <c r="AE3" s="565"/>
      <c r="AF3" s="975" t="s">
        <v>867</v>
      </c>
      <c r="AG3" s="976" t="s">
        <v>868</v>
      </c>
      <c r="AH3" s="976" t="s">
        <v>869</v>
      </c>
      <c r="AI3" s="977" t="s">
        <v>870</v>
      </c>
      <c r="AJ3" s="949"/>
      <c r="AN3" s="950"/>
      <c r="AO3" s="950"/>
      <c r="AP3" s="963"/>
    </row>
    <row r="4" spans="9:43" ht="21" customHeight="1" thickBot="1">
      <c r="I4" s="952">
        <f t="shared" si="2"/>
        <v>1</v>
      </c>
      <c r="J4" s="941">
        <f t="shared" si="0"/>
        <v>1</v>
      </c>
      <c r="K4" s="1638" t="str">
        <f>V7</f>
        <v>66-0</v>
      </c>
      <c r="L4" s="983" t="str">
        <f>W7</f>
        <v>5-1</v>
      </c>
      <c r="M4" s="983" t="str">
        <f>X7</f>
        <v>단양</v>
      </c>
      <c r="N4" s="983" t="str">
        <f>Y7</f>
        <v>영춘</v>
      </c>
      <c r="O4" s="983" t="str">
        <f>Z7</f>
        <v>사지원</v>
      </c>
      <c r="P4" s="980" t="str">
        <f>IF(COUNTA(Y9:Y16)&gt;1,CONCATENATE(V9,"번지 외 ",COUNTA(Y9:Y16)-1,"필지"),CONCATENATE(V9,"번지"))</f>
        <v>산10-2번지</v>
      </c>
      <c r="Q4" s="981">
        <f>+Y17</f>
        <v>5.6</v>
      </c>
      <c r="R4" s="982" t="s">
        <v>616</v>
      </c>
      <c r="S4" s="983">
        <f>COUNT(L12:L24)</f>
        <v>3</v>
      </c>
      <c r="T4" s="984">
        <f>200*S4</f>
        <v>600</v>
      </c>
      <c r="U4" s="941">
        <f t="shared" si="1"/>
        <v>1</v>
      </c>
      <c r="V4" s="968" t="s">
        <v>871</v>
      </c>
      <c r="W4" s="969">
        <v>872</v>
      </c>
      <c r="X4" s="970"/>
      <c r="Y4" s="970"/>
      <c r="Z4" s="971"/>
      <c r="AA4" s="972"/>
      <c r="AB4" s="971"/>
      <c r="AC4" s="973"/>
      <c r="AD4" s="974"/>
      <c r="AE4" s="565"/>
      <c r="AF4" s="975" t="s">
        <v>872</v>
      </c>
      <c r="AG4" s="976" t="s">
        <v>873</v>
      </c>
      <c r="AH4" s="985" t="s">
        <v>874</v>
      </c>
      <c r="AI4" s="977" t="s">
        <v>875</v>
      </c>
      <c r="AJ4" s="949"/>
      <c r="AN4" s="950"/>
      <c r="AO4" s="950"/>
      <c r="AP4" s="963"/>
    </row>
    <row r="5" spans="9:43" ht="21" customHeight="1" thickBot="1">
      <c r="I5" s="952">
        <f t="shared" si="2"/>
        <v>1</v>
      </c>
      <c r="J5" s="941">
        <f t="shared" si="0"/>
        <v>1</v>
      </c>
      <c r="K5" s="964" t="s">
        <v>568</v>
      </c>
      <c r="L5" s="965" t="s">
        <v>569</v>
      </c>
      <c r="M5" s="965" t="s">
        <v>562</v>
      </c>
      <c r="N5" s="965" t="s">
        <v>567</v>
      </c>
      <c r="O5" s="965" t="s">
        <v>571</v>
      </c>
      <c r="P5" s="986" t="s">
        <v>572</v>
      </c>
      <c r="Q5" s="986" t="s">
        <v>573</v>
      </c>
      <c r="R5" s="987" t="s">
        <v>574</v>
      </c>
      <c r="S5" s="988" t="s">
        <v>593</v>
      </c>
      <c r="T5" s="967" t="s">
        <v>563</v>
      </c>
      <c r="U5" s="941">
        <f t="shared" si="1"/>
        <v>1</v>
      </c>
      <c r="V5" s="989" t="s">
        <v>876</v>
      </c>
      <c r="W5" s="990">
        <v>27.9</v>
      </c>
      <c r="X5" s="991"/>
      <c r="Y5" s="991"/>
      <c r="Z5" s="992"/>
      <c r="AA5" s="993"/>
      <c r="AB5" s="992"/>
      <c r="AC5" s="994"/>
      <c r="AD5" s="995"/>
      <c r="AE5" s="565"/>
      <c r="AF5" s="975" t="s">
        <v>877</v>
      </c>
      <c r="AG5" s="996" t="s">
        <v>878</v>
      </c>
      <c r="AH5" s="997" t="s">
        <v>879</v>
      </c>
      <c r="AI5" s="977" t="s">
        <v>880</v>
      </c>
      <c r="AJ5" s="949"/>
      <c r="AN5" s="950"/>
      <c r="AO5" s="950"/>
      <c r="AP5" s="963"/>
    </row>
    <row r="6" spans="9:43" ht="21" customHeight="1" thickTop="1" thickBot="1">
      <c r="I6" s="952">
        <f t="shared" si="2"/>
        <v>1</v>
      </c>
      <c r="J6" s="941">
        <f t="shared" si="0"/>
        <v>1</v>
      </c>
      <c r="K6" s="998" t="str">
        <f>Z9</f>
        <v>소나무</v>
      </c>
      <c r="L6" s="999" t="str">
        <f>AA9</f>
        <v>(용)2-0</v>
      </c>
      <c r="M6" s="1000">
        <f>AC9</f>
        <v>2023</v>
      </c>
      <c r="N6" s="1001">
        <f>AB18</f>
        <v>3000</v>
      </c>
      <c r="O6" s="1002">
        <f>IF((Q10+R10)&gt;0,ROUND((Q10/(Q10+R10)),4),0)</f>
        <v>0.83699999999999997</v>
      </c>
      <c r="P6" s="1003" t="str">
        <f>IF(W5&lt;=15,AI3,IF(W5&gt;30,AI5,AI4))</f>
        <v>중 (15˚ ~ 30˚)</v>
      </c>
      <c r="Q6" s="1004" t="str">
        <f>AF11</f>
        <v>개소당3ha이상</v>
      </c>
      <c r="R6" s="1005" t="s">
        <v>1150</v>
      </c>
      <c r="S6" s="1006">
        <f>W5</f>
        <v>27.9</v>
      </c>
      <c r="T6" s="1007">
        <f>ROUND(N6/10000*N12,0)</f>
        <v>60</v>
      </c>
      <c r="U6" s="941">
        <f t="shared" si="1"/>
        <v>1</v>
      </c>
      <c r="V6" s="2493"/>
      <c r="W6" s="2494"/>
      <c r="X6" s="2494"/>
      <c r="Y6" s="2494"/>
      <c r="Z6" s="2494"/>
      <c r="AA6" s="2494"/>
      <c r="AB6" s="2494"/>
      <c r="AC6" s="2494"/>
      <c r="AD6" s="2495"/>
      <c r="AE6" s="565"/>
      <c r="AF6" s="975" t="s">
        <v>881</v>
      </c>
      <c r="AG6" s="976"/>
      <c r="AH6" s="1008"/>
      <c r="AI6" s="977"/>
      <c r="AJ6" s="949"/>
      <c r="AN6" s="950"/>
      <c r="AO6" s="950"/>
      <c r="AP6" s="963"/>
    </row>
    <row r="7" spans="9:43" ht="21" customHeight="1" thickBot="1">
      <c r="I7" s="952">
        <f t="shared" si="2"/>
        <v>1</v>
      </c>
      <c r="J7" s="941">
        <f t="shared" si="0"/>
        <v>1</v>
      </c>
      <c r="K7" s="2479" t="s">
        <v>941</v>
      </c>
      <c r="L7" s="2479"/>
      <c r="M7" s="2479"/>
      <c r="N7" s="2479"/>
      <c r="O7" s="2479"/>
      <c r="P7" s="2479"/>
      <c r="Q7" s="2479"/>
      <c r="R7" s="2479"/>
      <c r="S7" s="2479"/>
      <c r="T7" s="2479"/>
      <c r="U7" s="941">
        <f t="shared" si="1"/>
        <v>1</v>
      </c>
      <c r="V7" s="1009" t="s">
        <v>2497</v>
      </c>
      <c r="W7" s="1796" t="s">
        <v>2507</v>
      </c>
      <c r="X7" s="1009" t="s">
        <v>2499</v>
      </c>
      <c r="Y7" s="1009" t="s">
        <v>2500</v>
      </c>
      <c r="Z7" s="1010" t="s">
        <v>2508</v>
      </c>
      <c r="AE7" s="565"/>
      <c r="AF7" s="975"/>
      <c r="AG7" s="976"/>
      <c r="AH7" s="1008"/>
      <c r="AI7" s="977"/>
      <c r="AJ7" s="949"/>
      <c r="AN7" s="950"/>
      <c r="AO7" s="950"/>
      <c r="AP7" s="963"/>
    </row>
    <row r="8" spans="9:43" ht="21" customHeight="1" thickBot="1">
      <c r="I8" s="952">
        <f t="shared" si="2"/>
        <v>1</v>
      </c>
      <c r="J8" s="941">
        <f t="shared" si="0"/>
        <v>1</v>
      </c>
      <c r="K8" s="2480" t="s">
        <v>942</v>
      </c>
      <c r="L8" s="2482" t="s">
        <v>943</v>
      </c>
      <c r="M8" s="2484" t="s">
        <v>944</v>
      </c>
      <c r="N8" s="2484" t="s">
        <v>945</v>
      </c>
      <c r="O8" s="2476" t="s">
        <v>946</v>
      </c>
      <c r="P8" s="2476"/>
      <c r="Q8" s="2476" t="s">
        <v>947</v>
      </c>
      <c r="R8" s="2476"/>
      <c r="S8" s="2472" t="s">
        <v>1162</v>
      </c>
      <c r="T8" s="2473"/>
      <c r="U8" s="941">
        <f t="shared" si="1"/>
        <v>1</v>
      </c>
      <c r="V8" s="953" t="s">
        <v>837</v>
      </c>
      <c r="W8" s="1012" t="s">
        <v>838</v>
      </c>
      <c r="X8" s="1012" t="s">
        <v>835</v>
      </c>
      <c r="Y8" s="1012" t="s">
        <v>890</v>
      </c>
      <c r="Z8" s="1012" t="s">
        <v>568</v>
      </c>
      <c r="AA8" s="1013" t="s">
        <v>902</v>
      </c>
      <c r="AB8" s="1012" t="s">
        <v>836</v>
      </c>
      <c r="AC8" s="1014" t="s">
        <v>562</v>
      </c>
      <c r="AD8" s="1015" t="s">
        <v>1147</v>
      </c>
      <c r="AE8" s="565"/>
      <c r="AF8" s="1016"/>
      <c r="AG8" s="1017"/>
      <c r="AH8" s="1018"/>
      <c r="AI8" s="1019"/>
      <c r="AJ8" s="1020"/>
      <c r="AN8" s="1020"/>
      <c r="AO8" s="565"/>
      <c r="AP8" s="963"/>
    </row>
    <row r="9" spans="9:43" ht="21" customHeight="1" thickBot="1">
      <c r="I9" s="952">
        <f t="shared" si="2"/>
        <v>1</v>
      </c>
      <c r="J9" s="941">
        <f t="shared" si="0"/>
        <v>1</v>
      </c>
      <c r="K9" s="2481"/>
      <c r="L9" s="2483"/>
      <c r="M9" s="2485"/>
      <c r="N9" s="2485"/>
      <c r="O9" s="1021" t="s">
        <v>786</v>
      </c>
      <c r="P9" s="1022" t="s">
        <v>787</v>
      </c>
      <c r="Q9" s="1022" t="s">
        <v>786</v>
      </c>
      <c r="R9" s="1023" t="s">
        <v>787</v>
      </c>
      <c r="S9" s="2474"/>
      <c r="T9" s="2475"/>
      <c r="U9" s="941">
        <f t="shared" si="1"/>
        <v>1</v>
      </c>
      <c r="V9" s="1036" t="s">
        <v>2509</v>
      </c>
      <c r="W9" s="1025">
        <v>196.51</v>
      </c>
      <c r="X9" s="1025">
        <v>5.6</v>
      </c>
      <c r="Y9" s="1025">
        <v>5.6</v>
      </c>
      <c r="Z9" s="1025" t="s">
        <v>2510</v>
      </c>
      <c r="AA9" s="1026" t="s">
        <v>2504</v>
      </c>
      <c r="AB9" s="1025">
        <v>3000</v>
      </c>
      <c r="AC9" s="1027">
        <v>2023</v>
      </c>
      <c r="AD9" s="1028" t="s">
        <v>2526</v>
      </c>
      <c r="AE9" s="565"/>
      <c r="AF9" s="948"/>
      <c r="AG9" s="948"/>
      <c r="AH9" s="948"/>
      <c r="AI9" s="1029"/>
      <c r="AJ9" s="1020"/>
      <c r="AN9" s="1020"/>
      <c r="AO9" s="565"/>
      <c r="AP9" s="963"/>
    </row>
    <row r="10" spans="9:43" ht="21" customHeight="1">
      <c r="I10" s="952">
        <f t="shared" si="2"/>
        <v>1</v>
      </c>
      <c r="J10" s="941">
        <f t="shared" si="0"/>
        <v>1</v>
      </c>
      <c r="K10" s="1030" t="s">
        <v>953</v>
      </c>
      <c r="L10" s="1031"/>
      <c r="M10" s="1031"/>
      <c r="N10" s="1032">
        <f>N11/S4</f>
        <v>200</v>
      </c>
      <c r="O10" s="1033">
        <f>ROUND(O11/S4,1)</f>
        <v>51.3</v>
      </c>
      <c r="P10" s="1033">
        <f>ROUND(P11/S4,1)</f>
        <v>10</v>
      </c>
      <c r="Q10" s="1032">
        <f>ROUND(Q11/S4,0)</f>
        <v>2567</v>
      </c>
      <c r="R10" s="1032">
        <f>ROUND(R11/S4,0)</f>
        <v>500</v>
      </c>
      <c r="S10" s="1034"/>
      <c r="T10" s="1035"/>
      <c r="U10" s="941">
        <f t="shared" si="1"/>
        <v>1</v>
      </c>
      <c r="V10" s="1036"/>
      <c r="W10" s="1037"/>
      <c r="X10" s="1037"/>
      <c r="Y10" s="1037"/>
      <c r="Z10" s="1025"/>
      <c r="AA10" s="1026"/>
      <c r="AB10" s="1025"/>
      <c r="AC10" s="1027"/>
      <c r="AD10" s="1028"/>
      <c r="AE10" s="565"/>
      <c r="AF10" s="960" t="s">
        <v>882</v>
      </c>
      <c r="AG10" s="961" t="s">
        <v>561</v>
      </c>
      <c r="AH10" s="1012" t="s">
        <v>884</v>
      </c>
      <c r="AI10" s="1038"/>
      <c r="AJ10" s="949"/>
      <c r="AN10" s="950"/>
      <c r="AO10" s="565"/>
      <c r="AP10" s="963"/>
    </row>
    <row r="11" spans="9:43" ht="21" customHeight="1">
      <c r="I11" s="952">
        <f t="shared" si="2"/>
        <v>1</v>
      </c>
      <c r="J11" s="941">
        <f t="shared" si="0"/>
        <v>1</v>
      </c>
      <c r="K11" s="1030" t="s">
        <v>952</v>
      </c>
      <c r="L11" s="1031"/>
      <c r="M11" s="1031"/>
      <c r="N11" s="1039">
        <f>SUM(N12:N75)</f>
        <v>600</v>
      </c>
      <c r="O11" s="1039">
        <f>SUM(O12:O75)</f>
        <v>154</v>
      </c>
      <c r="P11" s="1039">
        <f>SUM(P12:P75)</f>
        <v>30</v>
      </c>
      <c r="Q11" s="1039">
        <f>SUM(Q12:Q75)</f>
        <v>7700</v>
      </c>
      <c r="R11" s="1039">
        <f>SUM(R12:R75)</f>
        <v>1500</v>
      </c>
      <c r="S11" s="1040"/>
      <c r="T11" s="1041"/>
      <c r="U11" s="941">
        <f t="shared" si="1"/>
        <v>1</v>
      </c>
      <c r="V11" s="1036"/>
      <c r="W11" s="1037"/>
      <c r="X11" s="1037"/>
      <c r="Y11" s="1037"/>
      <c r="Z11" s="1025"/>
      <c r="AA11" s="1026"/>
      <c r="AB11" s="1025"/>
      <c r="AC11" s="1027"/>
      <c r="AD11" s="1028"/>
      <c r="AE11" s="565"/>
      <c r="AF11" s="975" t="s">
        <v>1932</v>
      </c>
      <c r="AG11" s="976" t="s">
        <v>1151</v>
      </c>
      <c r="AH11" s="1042">
        <v>0</v>
      </c>
      <c r="AI11" s="1043"/>
      <c r="AJ11" s="949"/>
      <c r="AN11" s="950"/>
      <c r="AO11" s="565"/>
      <c r="AP11" s="963"/>
    </row>
    <row r="12" spans="9:43" ht="21" customHeight="1">
      <c r="I12" s="952">
        <f>IF(($O$12+$P$12)&gt;0,1,0)</f>
        <v>1</v>
      </c>
      <c r="J12" s="941">
        <f t="shared" si="0"/>
        <v>1</v>
      </c>
      <c r="K12" s="1030">
        <v>1</v>
      </c>
      <c r="L12" s="1044">
        <v>330967</v>
      </c>
      <c r="M12" s="1044">
        <v>501989</v>
      </c>
      <c r="N12" s="1045">
        <f t="shared" ref="N12:N75" si="3">IF(O12+P12&gt;0,$W$2,)</f>
        <v>200</v>
      </c>
      <c r="O12" s="1053">
        <v>49</v>
      </c>
      <c r="P12" s="1053">
        <v>12</v>
      </c>
      <c r="Q12" s="1045">
        <f t="shared" ref="Q12:R25" si="4">ROUND(O12*50,0)</f>
        <v>2450</v>
      </c>
      <c r="R12" s="1045">
        <f t="shared" si="4"/>
        <v>600</v>
      </c>
      <c r="S12" s="1047"/>
      <c r="T12" s="1048"/>
      <c r="U12" s="941">
        <f t="shared" si="1"/>
        <v>1</v>
      </c>
      <c r="V12" s="1036"/>
      <c r="W12" s="1037"/>
      <c r="X12" s="1037"/>
      <c r="Y12" s="1037"/>
      <c r="Z12" s="1025"/>
      <c r="AA12" s="1026"/>
      <c r="AB12" s="1025"/>
      <c r="AC12" s="1027"/>
      <c r="AD12" s="1028"/>
      <c r="AE12" s="565"/>
      <c r="AF12" s="975" t="s">
        <v>1934</v>
      </c>
      <c r="AG12" s="976" t="s">
        <v>887</v>
      </c>
      <c r="AH12" s="1049">
        <v>0.05</v>
      </c>
      <c r="AI12" s="1043"/>
      <c r="AJ12" s="949"/>
      <c r="AN12" s="950"/>
      <c r="AO12" s="565"/>
      <c r="AP12" s="963"/>
    </row>
    <row r="13" spans="9:43" ht="21" customHeight="1">
      <c r="I13" s="952">
        <f t="shared" ref="I13:I25" si="5">IF(($O$12+$P$12)&gt;0,1,0)</f>
        <v>1</v>
      </c>
      <c r="J13" s="941">
        <f t="shared" si="0"/>
        <v>1</v>
      </c>
      <c r="K13" s="1030">
        <f t="shared" ref="K13:K25" si="6">+K12+1</f>
        <v>2</v>
      </c>
      <c r="L13" s="1044">
        <v>331075</v>
      </c>
      <c r="M13" s="1044">
        <v>502095</v>
      </c>
      <c r="N13" s="1045">
        <f t="shared" si="3"/>
        <v>200</v>
      </c>
      <c r="O13" s="1053">
        <v>50</v>
      </c>
      <c r="P13" s="1053">
        <v>11</v>
      </c>
      <c r="Q13" s="1045">
        <f t="shared" si="4"/>
        <v>2500</v>
      </c>
      <c r="R13" s="1045">
        <f t="shared" si="4"/>
        <v>550</v>
      </c>
      <c r="S13" s="1047"/>
      <c r="T13" s="1048"/>
      <c r="U13" s="941">
        <f t="shared" si="1"/>
        <v>1</v>
      </c>
      <c r="V13" s="1036"/>
      <c r="W13" s="1037"/>
      <c r="X13" s="1037"/>
      <c r="Y13" s="1037"/>
      <c r="Z13" s="1025"/>
      <c r="AA13" s="1026"/>
      <c r="AB13" s="1025"/>
      <c r="AC13" s="1027"/>
      <c r="AD13" s="1028"/>
      <c r="AE13" s="565"/>
      <c r="AF13" s="975" t="s">
        <v>1937</v>
      </c>
      <c r="AG13" s="976" t="s">
        <v>1153</v>
      </c>
      <c r="AH13" s="1049">
        <v>0.1</v>
      </c>
      <c r="AI13" s="1050"/>
      <c r="AJ13" s="949"/>
      <c r="AN13" s="950"/>
      <c r="AO13" s="565"/>
      <c r="AP13" s="963"/>
    </row>
    <row r="14" spans="9:43" ht="21" customHeight="1">
      <c r="I14" s="952">
        <f t="shared" si="5"/>
        <v>1</v>
      </c>
      <c r="J14" s="941">
        <f t="shared" si="0"/>
        <v>1</v>
      </c>
      <c r="K14" s="1030">
        <f t="shared" si="6"/>
        <v>3</v>
      </c>
      <c r="L14" s="1044">
        <v>331095</v>
      </c>
      <c r="M14" s="1044">
        <v>502143</v>
      </c>
      <c r="N14" s="1045">
        <f t="shared" si="3"/>
        <v>200</v>
      </c>
      <c r="O14" s="1046">
        <v>55</v>
      </c>
      <c r="P14" s="1046">
        <v>7</v>
      </c>
      <c r="Q14" s="1045">
        <f>ROUND(O14*50,0)</f>
        <v>2750</v>
      </c>
      <c r="R14" s="1045">
        <f>ROUND(P14*50,0)</f>
        <v>350</v>
      </c>
      <c r="S14" s="1047"/>
      <c r="T14" s="1048"/>
      <c r="U14" s="941">
        <f t="shared" si="1"/>
        <v>1</v>
      </c>
      <c r="V14" s="1036"/>
      <c r="W14" s="1037"/>
      <c r="X14" s="1037"/>
      <c r="Y14" s="1037"/>
      <c r="Z14" s="1025"/>
      <c r="AA14" s="1026"/>
      <c r="AB14" s="1025"/>
      <c r="AC14" s="1027"/>
      <c r="AD14" s="1028"/>
      <c r="AE14" s="565"/>
      <c r="AF14" s="975"/>
      <c r="AG14" s="976"/>
      <c r="AH14" s="1051"/>
      <c r="AI14" s="977"/>
      <c r="AJ14" s="1020"/>
      <c r="AN14" s="1020"/>
      <c r="AO14" s="565"/>
      <c r="AP14" s="963"/>
    </row>
    <row r="15" spans="9:43" ht="21" customHeight="1" thickBot="1">
      <c r="I15" s="952">
        <f t="shared" si="5"/>
        <v>1</v>
      </c>
      <c r="J15" s="941">
        <f t="shared" si="0"/>
        <v>1</v>
      </c>
      <c r="K15" s="1030">
        <f t="shared" si="6"/>
        <v>4</v>
      </c>
      <c r="L15" s="1044"/>
      <c r="M15" s="1044"/>
      <c r="N15" s="1045">
        <f t="shared" si="3"/>
        <v>0</v>
      </c>
      <c r="O15" s="1053"/>
      <c r="P15" s="1053"/>
      <c r="Q15" s="1045">
        <f>ROUND(O15*50,0)</f>
        <v>0</v>
      </c>
      <c r="R15" s="1045">
        <f>ROUND(P15*50,0)</f>
        <v>0</v>
      </c>
      <c r="S15" s="1047"/>
      <c r="T15" s="1048"/>
      <c r="U15" s="941">
        <f t="shared" si="1"/>
        <v>1</v>
      </c>
      <c r="V15" s="1036"/>
      <c r="W15" s="1037"/>
      <c r="X15" s="1037"/>
      <c r="Y15" s="1037"/>
      <c r="Z15" s="1025"/>
      <c r="AA15" s="1026"/>
      <c r="AB15" s="1025"/>
      <c r="AC15" s="1027"/>
      <c r="AD15" s="1028"/>
      <c r="AE15" s="565"/>
      <c r="AF15" s="1016"/>
      <c r="AG15" s="1055"/>
      <c r="AH15" s="1017"/>
      <c r="AI15" s="1019"/>
      <c r="AJ15" s="1020"/>
      <c r="AN15" s="1020"/>
      <c r="AO15" s="565"/>
      <c r="AP15" s="963"/>
    </row>
    <row r="16" spans="9:43" ht="21" customHeight="1">
      <c r="I16" s="952">
        <f t="shared" si="5"/>
        <v>1</v>
      </c>
      <c r="J16" s="941">
        <f t="shared" si="0"/>
        <v>1</v>
      </c>
      <c r="K16" s="1030">
        <f t="shared" si="6"/>
        <v>5</v>
      </c>
      <c r="L16" s="1044"/>
      <c r="M16" s="1044"/>
      <c r="N16" s="1052">
        <f t="shared" si="3"/>
        <v>0</v>
      </c>
      <c r="O16" s="1053"/>
      <c r="P16" s="1053"/>
      <c r="Q16" s="1054">
        <f t="shared" si="4"/>
        <v>0</v>
      </c>
      <c r="R16" s="1054">
        <f t="shared" si="4"/>
        <v>0</v>
      </c>
      <c r="S16" s="1047"/>
      <c r="T16" s="1048"/>
      <c r="U16" s="941">
        <f t="shared" si="1"/>
        <v>1</v>
      </c>
      <c r="V16" s="1036"/>
      <c r="W16" s="1037"/>
      <c r="X16" s="1037"/>
      <c r="Y16" s="1037"/>
      <c r="Z16" s="1025"/>
      <c r="AA16" s="1026"/>
      <c r="AB16" s="1025"/>
      <c r="AC16" s="1027"/>
      <c r="AD16" s="1028"/>
      <c r="AE16" s="819"/>
      <c r="AF16" s="963"/>
      <c r="AG16" s="963"/>
      <c r="AH16" s="963"/>
      <c r="AI16" s="963"/>
      <c r="AJ16" s="963"/>
      <c r="AK16" s="819"/>
      <c r="AL16" s="819"/>
      <c r="AM16" s="819"/>
      <c r="AN16" s="963"/>
      <c r="AO16" s="963"/>
      <c r="AP16" s="963"/>
      <c r="AQ16" s="819"/>
    </row>
    <row r="17" spans="1:43" ht="21" customHeight="1">
      <c r="I17" s="952">
        <f t="shared" si="5"/>
        <v>1</v>
      </c>
      <c r="J17" s="941">
        <f t="shared" si="0"/>
        <v>1</v>
      </c>
      <c r="K17" s="1030">
        <f t="shared" si="6"/>
        <v>6</v>
      </c>
      <c r="L17" s="1044"/>
      <c r="M17" s="1044"/>
      <c r="N17" s="1052">
        <f t="shared" si="3"/>
        <v>0</v>
      </c>
      <c r="O17" s="1053"/>
      <c r="P17" s="1053"/>
      <c r="Q17" s="1054">
        <f t="shared" si="4"/>
        <v>0</v>
      </c>
      <c r="R17" s="1054">
        <f t="shared" si="4"/>
        <v>0</v>
      </c>
      <c r="S17" s="1047"/>
      <c r="T17" s="1048"/>
      <c r="U17" s="941">
        <f t="shared" si="1"/>
        <v>1</v>
      </c>
      <c r="V17" s="968" t="s">
        <v>832</v>
      </c>
      <c r="W17" s="1056">
        <f>SUM(W9:W16)</f>
        <v>196.51</v>
      </c>
      <c r="X17" s="1056">
        <f>SUM(X9:X16)</f>
        <v>5.6</v>
      </c>
      <c r="Y17" s="1056">
        <f>SUM(Y9:Y16)</f>
        <v>5.6</v>
      </c>
      <c r="Z17" s="1057"/>
      <c r="AA17" s="1058"/>
      <c r="AB17" s="1056">
        <f>SUM(AB9:AB16)</f>
        <v>3000</v>
      </c>
      <c r="AC17" s="1059"/>
      <c r="AD17" s="1060"/>
      <c r="AE17" s="1061"/>
      <c r="AF17" s="565"/>
      <c r="AG17" s="565"/>
      <c r="AH17" s="565"/>
      <c r="AI17" s="565"/>
      <c r="AJ17" s="565"/>
      <c r="AN17" s="963"/>
      <c r="AO17" s="963"/>
      <c r="AP17" s="963"/>
    </row>
    <row r="18" spans="1:43" s="819" customFormat="1" ht="21" customHeight="1" thickBot="1">
      <c r="A18" s="372"/>
      <c r="B18" s="372"/>
      <c r="C18" s="372"/>
      <c r="D18" s="372"/>
      <c r="E18" s="372"/>
      <c r="F18" s="372"/>
      <c r="G18" s="372"/>
      <c r="H18" s="167"/>
      <c r="I18" s="952">
        <f t="shared" si="5"/>
        <v>1</v>
      </c>
      <c r="J18" s="941">
        <f t="shared" si="0"/>
        <v>1</v>
      </c>
      <c r="K18" s="1030">
        <f t="shared" si="6"/>
        <v>7</v>
      </c>
      <c r="L18" s="1044"/>
      <c r="M18" s="1044"/>
      <c r="N18" s="1052">
        <f t="shared" si="3"/>
        <v>0</v>
      </c>
      <c r="O18" s="1053"/>
      <c r="P18" s="1053"/>
      <c r="Q18" s="1054">
        <f t="shared" si="4"/>
        <v>0</v>
      </c>
      <c r="R18" s="1054">
        <f t="shared" si="4"/>
        <v>0</v>
      </c>
      <c r="S18" s="1047"/>
      <c r="T18" s="1048"/>
      <c r="U18" s="941">
        <f t="shared" si="1"/>
        <v>1</v>
      </c>
      <c r="V18" s="1062" t="s">
        <v>889</v>
      </c>
      <c r="W18" s="1063"/>
      <c r="X18" s="1063"/>
      <c r="Y18" s="1063"/>
      <c r="Z18" s="1063"/>
      <c r="AA18" s="1064"/>
      <c r="AB18" s="1063">
        <f>IF(AB17&gt;0,ROUND(AB17/COUNTA(AB9:AB16),0),)</f>
        <v>3000</v>
      </c>
      <c r="AC18" s="1065"/>
      <c r="AD18" s="1066"/>
      <c r="AE18" s="1061"/>
      <c r="AF18" s="1061"/>
      <c r="AG18" s="1061"/>
      <c r="AH18" s="565"/>
      <c r="AI18" s="565"/>
      <c r="AJ18" s="565"/>
      <c r="AK18" s="565"/>
      <c r="AL18" s="565"/>
      <c r="AM18" s="565"/>
      <c r="AN18" s="963"/>
      <c r="AO18" s="963"/>
      <c r="AP18" s="963"/>
      <c r="AQ18" s="951"/>
    </row>
    <row r="19" spans="1:43" ht="21" customHeight="1" thickBot="1">
      <c r="I19" s="952">
        <f t="shared" si="5"/>
        <v>1</v>
      </c>
      <c r="J19" s="941">
        <f t="shared" si="0"/>
        <v>1</v>
      </c>
      <c r="K19" s="1030">
        <f t="shared" si="6"/>
        <v>8</v>
      </c>
      <c r="L19" s="1044"/>
      <c r="M19" s="1044"/>
      <c r="N19" s="1052">
        <f t="shared" si="3"/>
        <v>0</v>
      </c>
      <c r="O19" s="1053"/>
      <c r="P19" s="1053"/>
      <c r="Q19" s="1054">
        <f t="shared" si="4"/>
        <v>0</v>
      </c>
      <c r="R19" s="1054">
        <f t="shared" si="4"/>
        <v>0</v>
      </c>
      <c r="S19" s="1047"/>
      <c r="T19" s="1048"/>
      <c r="U19" s="941">
        <f t="shared" si="1"/>
        <v>1</v>
      </c>
      <c r="V19" s="565"/>
      <c r="W19" s="565"/>
      <c r="X19" s="565"/>
      <c r="Y19" s="565"/>
      <c r="Z19" s="565"/>
      <c r="AA19" s="1067"/>
      <c r="AB19" s="565"/>
      <c r="AC19" s="565"/>
      <c r="AD19" s="565"/>
      <c r="AE19" s="1061"/>
      <c r="AF19" s="1061"/>
      <c r="AG19" s="1061"/>
      <c r="AH19" s="565"/>
      <c r="AI19" s="565"/>
      <c r="AJ19" s="565"/>
      <c r="AK19" s="565"/>
      <c r="AL19" s="565"/>
      <c r="AM19" s="565"/>
      <c r="AN19" s="963"/>
      <c r="AO19" s="963"/>
      <c r="AP19" s="963"/>
    </row>
    <row r="20" spans="1:43" ht="21" customHeight="1" thickTop="1" thickBot="1">
      <c r="I20" s="952">
        <f t="shared" si="5"/>
        <v>1</v>
      </c>
      <c r="J20" s="941">
        <f t="shared" si="0"/>
        <v>1</v>
      </c>
      <c r="K20" s="1030">
        <f t="shared" si="6"/>
        <v>9</v>
      </c>
      <c r="L20" s="1044"/>
      <c r="M20" s="1044"/>
      <c r="N20" s="1052">
        <f t="shared" si="3"/>
        <v>0</v>
      </c>
      <c r="O20" s="1053"/>
      <c r="P20" s="1053"/>
      <c r="Q20" s="1054">
        <f t="shared" si="4"/>
        <v>0</v>
      </c>
      <c r="R20" s="1054">
        <f t="shared" si="4"/>
        <v>0</v>
      </c>
      <c r="S20" s="1047"/>
      <c r="T20" s="1048"/>
      <c r="U20" s="941">
        <f t="shared" si="1"/>
        <v>1</v>
      </c>
      <c r="V20" s="2490" t="s">
        <v>892</v>
      </c>
      <c r="W20" s="2491"/>
      <c r="X20" s="2491"/>
      <c r="Y20" s="2491"/>
      <c r="Z20" s="2491"/>
      <c r="AA20" s="2491"/>
      <c r="AB20" s="2492"/>
      <c r="AC20" s="565"/>
      <c r="AD20" s="565"/>
      <c r="AE20" s="1061"/>
      <c r="AF20" s="1061"/>
      <c r="AG20" s="1061"/>
      <c r="AH20" s="565"/>
      <c r="AI20" s="565"/>
      <c r="AJ20" s="565"/>
      <c r="AK20" s="565"/>
      <c r="AL20" s="565"/>
      <c r="AM20" s="565"/>
      <c r="AN20" s="963"/>
      <c r="AO20" s="963"/>
      <c r="AP20" s="963"/>
    </row>
    <row r="21" spans="1:43" ht="21" customHeight="1" thickTop="1" thickBot="1">
      <c r="I21" s="952">
        <f t="shared" si="5"/>
        <v>1</v>
      </c>
      <c r="J21" s="941">
        <f t="shared" si="0"/>
        <v>1</v>
      </c>
      <c r="K21" s="1030">
        <f t="shared" si="6"/>
        <v>10</v>
      </c>
      <c r="L21" s="1044"/>
      <c r="M21" s="1044"/>
      <c r="N21" s="1052">
        <f t="shared" si="3"/>
        <v>0</v>
      </c>
      <c r="O21" s="1053"/>
      <c r="P21" s="1053"/>
      <c r="Q21" s="1054">
        <f t="shared" si="4"/>
        <v>0</v>
      </c>
      <c r="R21" s="1054">
        <f t="shared" si="4"/>
        <v>0</v>
      </c>
      <c r="S21" s="1047"/>
      <c r="T21" s="1048"/>
      <c r="U21" s="941">
        <f t="shared" si="1"/>
        <v>1</v>
      </c>
      <c r="V21" s="2490"/>
      <c r="W21" s="2491"/>
      <c r="X21" s="2491"/>
      <c r="Y21" s="2491"/>
      <c r="Z21" s="2491"/>
      <c r="AA21" s="2491"/>
      <c r="AB21" s="2492"/>
      <c r="AC21" s="565"/>
      <c r="AD21" s="565"/>
      <c r="AE21" s="1061"/>
      <c r="AF21" s="1061"/>
      <c r="AG21" s="1061"/>
      <c r="AH21" s="565"/>
      <c r="AI21" s="565"/>
      <c r="AJ21" s="565"/>
      <c r="AK21" s="565"/>
      <c r="AL21" s="565"/>
      <c r="AM21" s="565"/>
      <c r="AN21" s="963"/>
      <c r="AO21" s="963"/>
      <c r="AP21" s="963"/>
    </row>
    <row r="22" spans="1:43" ht="21" customHeight="1" thickTop="1" thickBot="1">
      <c r="I22" s="952">
        <f t="shared" si="5"/>
        <v>1</v>
      </c>
      <c r="J22" s="941">
        <f t="shared" si="0"/>
        <v>1</v>
      </c>
      <c r="K22" s="1030">
        <f t="shared" si="6"/>
        <v>11</v>
      </c>
      <c r="L22" s="1044"/>
      <c r="M22" s="1044"/>
      <c r="N22" s="1052">
        <f t="shared" si="3"/>
        <v>0</v>
      </c>
      <c r="O22" s="1053"/>
      <c r="P22" s="1053"/>
      <c r="Q22" s="1054">
        <f t="shared" si="4"/>
        <v>0</v>
      </c>
      <c r="R22" s="1054">
        <f t="shared" si="4"/>
        <v>0</v>
      </c>
      <c r="S22" s="1047"/>
      <c r="T22" s="1048"/>
      <c r="U22" s="941">
        <f t="shared" si="1"/>
        <v>1</v>
      </c>
      <c r="V22" s="565"/>
      <c r="W22" s="565"/>
      <c r="X22" s="565"/>
      <c r="Y22" s="565"/>
      <c r="Z22" s="565"/>
      <c r="AA22" s="1067"/>
      <c r="AB22" s="565"/>
      <c r="AC22" s="565"/>
      <c r="AD22" s="565"/>
      <c r="AE22" s="1061"/>
      <c r="AF22" s="1061"/>
      <c r="AG22" s="1061"/>
      <c r="AH22" s="565"/>
      <c r="AI22" s="565"/>
      <c r="AJ22" s="565"/>
      <c r="AK22" s="565"/>
      <c r="AL22" s="565"/>
      <c r="AM22" s="565"/>
      <c r="AN22" s="963"/>
      <c r="AO22" s="963"/>
      <c r="AP22" s="963"/>
    </row>
    <row r="23" spans="1:43" ht="21" customHeight="1" thickTop="1">
      <c r="I23" s="952">
        <f t="shared" si="5"/>
        <v>1</v>
      </c>
      <c r="J23" s="941">
        <f t="shared" si="0"/>
        <v>1</v>
      </c>
      <c r="K23" s="1030">
        <f t="shared" si="6"/>
        <v>12</v>
      </c>
      <c r="L23" s="1044"/>
      <c r="M23" s="1044"/>
      <c r="N23" s="1052">
        <f t="shared" si="3"/>
        <v>0</v>
      </c>
      <c r="O23" s="1053"/>
      <c r="P23" s="1053"/>
      <c r="Q23" s="1054">
        <f t="shared" si="4"/>
        <v>0</v>
      </c>
      <c r="R23" s="1054">
        <f t="shared" si="4"/>
        <v>0</v>
      </c>
      <c r="S23" s="1047"/>
      <c r="T23" s="1048"/>
      <c r="U23" s="941">
        <f t="shared" si="1"/>
        <v>1</v>
      </c>
      <c r="V23" s="2496" t="s">
        <v>1148</v>
      </c>
      <c r="W23" s="2497"/>
      <c r="X23" s="2497"/>
      <c r="Y23" s="2497"/>
      <c r="Z23" s="2497"/>
      <c r="AA23" s="2497"/>
      <c r="AB23" s="2498"/>
      <c r="AC23" s="565"/>
      <c r="AD23" s="565"/>
      <c r="AE23" s="1061"/>
      <c r="AF23" s="1061"/>
      <c r="AG23" s="1061"/>
      <c r="AH23" s="565"/>
      <c r="AI23" s="565"/>
      <c r="AJ23" s="565"/>
      <c r="AK23" s="565"/>
      <c r="AL23" s="565"/>
      <c r="AM23" s="565"/>
      <c r="AN23" s="963"/>
      <c r="AO23" s="963"/>
      <c r="AP23" s="963"/>
    </row>
    <row r="24" spans="1:43" ht="21" customHeight="1" thickBot="1">
      <c r="I24" s="952">
        <f t="shared" si="5"/>
        <v>1</v>
      </c>
      <c r="J24" s="941">
        <f t="shared" si="0"/>
        <v>1</v>
      </c>
      <c r="K24" s="1030">
        <f t="shared" si="6"/>
        <v>13</v>
      </c>
      <c r="L24" s="1044"/>
      <c r="M24" s="1044"/>
      <c r="N24" s="1052">
        <f t="shared" si="3"/>
        <v>0</v>
      </c>
      <c r="O24" s="1053"/>
      <c r="P24" s="1053"/>
      <c r="Q24" s="1054">
        <f t="shared" si="4"/>
        <v>0</v>
      </c>
      <c r="R24" s="1054">
        <f t="shared" si="4"/>
        <v>0</v>
      </c>
      <c r="S24" s="1047"/>
      <c r="T24" s="1048"/>
      <c r="U24" s="941">
        <f t="shared" si="1"/>
        <v>1</v>
      </c>
      <c r="V24" s="2499"/>
      <c r="W24" s="2500"/>
      <c r="X24" s="2500"/>
      <c r="Y24" s="2500"/>
      <c r="Z24" s="2500"/>
      <c r="AA24" s="2500"/>
      <c r="AB24" s="2501"/>
      <c r="AC24" s="565"/>
      <c r="AD24" s="565"/>
      <c r="AE24" s="1061"/>
      <c r="AF24" s="1061"/>
      <c r="AG24" s="1061"/>
      <c r="AH24" s="565"/>
      <c r="AI24" s="565"/>
      <c r="AJ24" s="565"/>
      <c r="AK24" s="565"/>
      <c r="AL24" s="565"/>
      <c r="AM24" s="565"/>
      <c r="AN24" s="963"/>
      <c r="AO24" s="963"/>
      <c r="AP24" s="963"/>
    </row>
    <row r="25" spans="1:43" ht="21" customHeight="1" thickTop="1" thickBot="1">
      <c r="I25" s="952">
        <f t="shared" si="5"/>
        <v>1</v>
      </c>
      <c r="J25" s="941">
        <f t="shared" si="0"/>
        <v>1</v>
      </c>
      <c r="K25" s="1068">
        <f t="shared" si="6"/>
        <v>14</v>
      </c>
      <c r="L25" s="1000"/>
      <c r="M25" s="1000"/>
      <c r="N25" s="1069">
        <f t="shared" si="3"/>
        <v>0</v>
      </c>
      <c r="O25" s="1070"/>
      <c r="P25" s="1070"/>
      <c r="Q25" s="1071">
        <f t="shared" si="4"/>
        <v>0</v>
      </c>
      <c r="R25" s="1071">
        <f t="shared" si="4"/>
        <v>0</v>
      </c>
      <c r="S25" s="1072"/>
      <c r="T25" s="1073"/>
      <c r="U25" s="941">
        <f t="shared" si="1"/>
        <v>1</v>
      </c>
      <c r="V25" s="565"/>
      <c r="W25" s="565"/>
      <c r="X25" s="565"/>
      <c r="Y25" s="565"/>
      <c r="Z25" s="565"/>
      <c r="AA25" s="1067"/>
      <c r="AB25" s="565"/>
      <c r="AC25" s="565"/>
      <c r="AD25" s="565"/>
      <c r="AE25" s="1061"/>
      <c r="AF25" s="1061"/>
      <c r="AG25" s="1061"/>
      <c r="AH25" s="565"/>
      <c r="AI25" s="565"/>
      <c r="AJ25" s="565"/>
      <c r="AK25" s="565"/>
      <c r="AL25" s="565"/>
      <c r="AM25" s="565"/>
      <c r="AN25" s="963"/>
      <c r="AO25" s="963"/>
      <c r="AP25" s="963"/>
    </row>
    <row r="26" spans="1:43" s="253" customFormat="1" ht="21" hidden="1" customHeight="1">
      <c r="A26" s="252"/>
      <c r="B26" s="252"/>
      <c r="C26" s="252"/>
      <c r="D26" s="252"/>
      <c r="E26" s="252"/>
      <c r="F26" s="252"/>
      <c r="G26" s="252"/>
      <c r="I26" s="265">
        <f>IF((O$28+P$28)&gt;0,1,0)</f>
        <v>0</v>
      </c>
      <c r="J26" s="255">
        <f t="shared" si="0"/>
        <v>1</v>
      </c>
      <c r="K26" s="2459" t="s">
        <v>942</v>
      </c>
      <c r="L26" s="2460" t="s">
        <v>943</v>
      </c>
      <c r="M26" s="2461" t="s">
        <v>944</v>
      </c>
      <c r="N26" s="2461" t="s">
        <v>945</v>
      </c>
      <c r="O26" s="2462" t="s">
        <v>946</v>
      </c>
      <c r="P26" s="2462"/>
      <c r="Q26" s="2462" t="s">
        <v>947</v>
      </c>
      <c r="R26" s="2462"/>
      <c r="S26" s="2463" t="s">
        <v>948</v>
      </c>
      <c r="T26" s="2464" t="s">
        <v>1162</v>
      </c>
      <c r="U26" s="255">
        <f t="shared" si="1"/>
        <v>1</v>
      </c>
      <c r="V26" s="169"/>
      <c r="W26" s="169"/>
      <c r="X26" s="169"/>
      <c r="Y26" s="169"/>
      <c r="Z26" s="169"/>
      <c r="AA26" s="378"/>
      <c r="AB26" s="169"/>
      <c r="AC26" s="169"/>
      <c r="AD26" s="169"/>
      <c r="AE26" s="371"/>
      <c r="AF26" s="371"/>
      <c r="AG26" s="371"/>
      <c r="AH26" s="169"/>
      <c r="AI26" s="169"/>
      <c r="AJ26" s="169"/>
      <c r="AK26" s="169"/>
      <c r="AL26" s="169"/>
      <c r="AM26" s="169"/>
      <c r="AN26" s="176"/>
      <c r="AO26" s="176"/>
      <c r="AP26" s="176"/>
    </row>
    <row r="27" spans="1:43" s="253" customFormat="1" ht="21" hidden="1" customHeight="1">
      <c r="A27" s="252"/>
      <c r="B27" s="252"/>
      <c r="C27" s="252"/>
      <c r="D27" s="252"/>
      <c r="E27" s="252"/>
      <c r="F27" s="252"/>
      <c r="G27" s="252"/>
      <c r="I27" s="265">
        <f t="shared" ref="I27:I50" si="7">IF((O$28+P$28)&gt;0,1,0)</f>
        <v>0</v>
      </c>
      <c r="J27" s="255">
        <f t="shared" si="0"/>
        <v>1</v>
      </c>
      <c r="K27" s="2440"/>
      <c r="L27" s="2442"/>
      <c r="M27" s="2444"/>
      <c r="N27" s="2444"/>
      <c r="O27" s="548" t="s">
        <v>786</v>
      </c>
      <c r="P27" s="335" t="s">
        <v>787</v>
      </c>
      <c r="Q27" s="335" t="s">
        <v>786</v>
      </c>
      <c r="R27" s="336" t="s">
        <v>787</v>
      </c>
      <c r="S27" s="2447"/>
      <c r="T27" s="2449"/>
      <c r="U27" s="255">
        <f t="shared" si="1"/>
        <v>1</v>
      </c>
      <c r="V27" s="169"/>
      <c r="W27" s="169"/>
      <c r="X27" s="169"/>
      <c r="Y27" s="169"/>
      <c r="Z27" s="169"/>
      <c r="AA27" s="378"/>
      <c r="AB27" s="169"/>
      <c r="AC27" s="169"/>
      <c r="AD27" s="169"/>
      <c r="AE27" s="371"/>
      <c r="AF27" s="371"/>
      <c r="AG27" s="371"/>
      <c r="AH27" s="169"/>
      <c r="AI27" s="169"/>
      <c r="AJ27" s="169"/>
      <c r="AK27" s="169"/>
      <c r="AL27" s="169"/>
      <c r="AM27" s="169"/>
      <c r="AN27" s="176"/>
      <c r="AO27" s="176"/>
      <c r="AP27" s="176"/>
    </row>
    <row r="28" spans="1:43" s="253" customFormat="1" ht="21" hidden="1" customHeight="1">
      <c r="A28" s="252"/>
      <c r="B28" s="252"/>
      <c r="C28" s="252"/>
      <c r="D28" s="252"/>
      <c r="E28" s="252"/>
      <c r="F28" s="252"/>
      <c r="G28" s="252"/>
      <c r="I28" s="265">
        <f t="shared" si="7"/>
        <v>0</v>
      </c>
      <c r="J28" s="255">
        <f t="shared" si="0"/>
        <v>1</v>
      </c>
      <c r="K28" s="546">
        <f>+K25+1</f>
        <v>15</v>
      </c>
      <c r="L28" s="356"/>
      <c r="M28" s="356"/>
      <c r="N28" s="357">
        <f t="shared" si="3"/>
        <v>0</v>
      </c>
      <c r="O28" s="358"/>
      <c r="P28" s="358"/>
      <c r="Q28" s="359">
        <f t="shared" ref="Q28:R75" si="8">ROUND(O28*50,0)</f>
        <v>0</v>
      </c>
      <c r="R28" s="359">
        <f t="shared" si="8"/>
        <v>0</v>
      </c>
      <c r="S28" s="360"/>
      <c r="T28" s="361"/>
      <c r="U28" s="255">
        <f t="shared" si="1"/>
        <v>1</v>
      </c>
      <c r="V28" s="169"/>
      <c r="W28" s="169"/>
      <c r="X28" s="169"/>
      <c r="Y28" s="169"/>
      <c r="Z28" s="169"/>
      <c r="AA28" s="378"/>
      <c r="AB28" s="169"/>
      <c r="AC28" s="169"/>
      <c r="AD28" s="169"/>
      <c r="AE28" s="371"/>
      <c r="AF28" s="371"/>
      <c r="AG28" s="371"/>
      <c r="AH28" s="169"/>
      <c r="AI28" s="169"/>
      <c r="AJ28" s="169"/>
      <c r="AK28" s="169"/>
      <c r="AL28" s="169"/>
      <c r="AM28" s="169"/>
      <c r="AN28" s="176"/>
      <c r="AO28" s="176"/>
      <c r="AP28" s="176"/>
    </row>
    <row r="29" spans="1:43" s="253" customFormat="1" ht="21" hidden="1" customHeight="1">
      <c r="A29" s="252"/>
      <c r="B29" s="252"/>
      <c r="C29" s="252"/>
      <c r="D29" s="252"/>
      <c r="E29" s="252"/>
      <c r="F29" s="252"/>
      <c r="G29" s="252"/>
      <c r="I29" s="265">
        <f t="shared" si="7"/>
        <v>0</v>
      </c>
      <c r="J29" s="255">
        <f t="shared" si="0"/>
        <v>1</v>
      </c>
      <c r="K29" s="546">
        <f t="shared" ref="K29:K50" si="9">+K28+1</f>
        <v>16</v>
      </c>
      <c r="L29" s="356"/>
      <c r="M29" s="356"/>
      <c r="N29" s="357">
        <f t="shared" si="3"/>
        <v>0</v>
      </c>
      <c r="O29" s="358"/>
      <c r="P29" s="358"/>
      <c r="Q29" s="359">
        <f t="shared" si="8"/>
        <v>0</v>
      </c>
      <c r="R29" s="359">
        <f t="shared" si="8"/>
        <v>0</v>
      </c>
      <c r="S29" s="360"/>
      <c r="T29" s="361"/>
      <c r="U29" s="255">
        <f t="shared" si="1"/>
        <v>1</v>
      </c>
      <c r="V29" s="169"/>
      <c r="W29" s="169"/>
      <c r="X29" s="169"/>
      <c r="Y29" s="169"/>
      <c r="Z29" s="169"/>
      <c r="AA29" s="378"/>
      <c r="AB29" s="169"/>
      <c r="AC29" s="169"/>
      <c r="AD29" s="169"/>
      <c r="AE29" s="371"/>
      <c r="AF29" s="371"/>
      <c r="AG29" s="371"/>
      <c r="AH29" s="169"/>
      <c r="AI29" s="169"/>
      <c r="AJ29" s="169"/>
      <c r="AK29" s="169"/>
      <c r="AL29" s="169"/>
      <c r="AM29" s="169"/>
      <c r="AN29" s="176"/>
      <c r="AO29" s="176"/>
      <c r="AP29" s="176"/>
    </row>
    <row r="30" spans="1:43" s="253" customFormat="1" ht="21" hidden="1" customHeight="1">
      <c r="A30" s="252"/>
      <c r="B30" s="252"/>
      <c r="C30" s="252"/>
      <c r="D30" s="252"/>
      <c r="E30" s="252"/>
      <c r="F30" s="252"/>
      <c r="G30" s="252"/>
      <c r="I30" s="265">
        <f t="shared" si="7"/>
        <v>0</v>
      </c>
      <c r="J30" s="255">
        <f t="shared" si="0"/>
        <v>1</v>
      </c>
      <c r="K30" s="546">
        <f t="shared" si="9"/>
        <v>17</v>
      </c>
      <c r="L30" s="356"/>
      <c r="M30" s="356"/>
      <c r="N30" s="357">
        <f t="shared" si="3"/>
        <v>0</v>
      </c>
      <c r="O30" s="358"/>
      <c r="P30" s="358"/>
      <c r="Q30" s="359">
        <f t="shared" si="8"/>
        <v>0</v>
      </c>
      <c r="R30" s="359">
        <f t="shared" si="8"/>
        <v>0</v>
      </c>
      <c r="S30" s="360"/>
      <c r="T30" s="361"/>
      <c r="U30" s="255">
        <f t="shared" si="1"/>
        <v>1</v>
      </c>
      <c r="V30" s="169"/>
      <c r="W30" s="169"/>
      <c r="X30" s="169"/>
      <c r="Y30" s="169"/>
      <c r="Z30" s="169"/>
      <c r="AA30" s="378"/>
      <c r="AB30" s="169"/>
      <c r="AC30" s="169"/>
      <c r="AD30" s="169"/>
      <c r="AE30" s="371"/>
      <c r="AF30" s="371"/>
      <c r="AG30" s="371"/>
      <c r="AH30" s="169"/>
      <c r="AI30" s="169"/>
      <c r="AJ30" s="169"/>
      <c r="AK30" s="169"/>
      <c r="AL30" s="169"/>
      <c r="AM30" s="169"/>
      <c r="AN30" s="176"/>
      <c r="AO30" s="176"/>
      <c r="AP30" s="176"/>
    </row>
    <row r="31" spans="1:43" s="253" customFormat="1" ht="21" hidden="1" customHeight="1">
      <c r="A31" s="252"/>
      <c r="B31" s="252"/>
      <c r="C31" s="252"/>
      <c r="D31" s="252"/>
      <c r="E31" s="252"/>
      <c r="F31" s="252"/>
      <c r="G31" s="252"/>
      <c r="I31" s="265">
        <f t="shared" si="7"/>
        <v>0</v>
      </c>
      <c r="J31" s="255">
        <f t="shared" si="0"/>
        <v>1</v>
      </c>
      <c r="K31" s="546">
        <f t="shared" si="9"/>
        <v>18</v>
      </c>
      <c r="L31" s="356"/>
      <c r="M31" s="356"/>
      <c r="N31" s="357">
        <f t="shared" si="3"/>
        <v>0</v>
      </c>
      <c r="O31" s="358"/>
      <c r="P31" s="358"/>
      <c r="Q31" s="359">
        <f t="shared" si="8"/>
        <v>0</v>
      </c>
      <c r="R31" s="359">
        <f t="shared" si="8"/>
        <v>0</v>
      </c>
      <c r="S31" s="360"/>
      <c r="T31" s="361"/>
      <c r="U31" s="255">
        <f t="shared" si="1"/>
        <v>1</v>
      </c>
      <c r="V31" s="169"/>
      <c r="W31" s="169"/>
      <c r="X31" s="169"/>
      <c r="Y31" s="169"/>
      <c r="Z31" s="169"/>
      <c r="AA31" s="378"/>
      <c r="AB31" s="169"/>
      <c r="AC31" s="169"/>
      <c r="AD31" s="169"/>
      <c r="AE31" s="371"/>
      <c r="AF31" s="371"/>
      <c r="AG31" s="371"/>
      <c r="AH31" s="169"/>
      <c r="AI31" s="169"/>
      <c r="AJ31" s="169"/>
      <c r="AK31" s="169"/>
      <c r="AL31" s="169"/>
      <c r="AM31" s="169"/>
      <c r="AN31" s="176"/>
      <c r="AO31" s="176"/>
      <c r="AP31" s="176"/>
    </row>
    <row r="32" spans="1:43" s="253" customFormat="1" ht="21" hidden="1" customHeight="1">
      <c r="A32" s="252"/>
      <c r="B32" s="252"/>
      <c r="C32" s="252"/>
      <c r="D32" s="252"/>
      <c r="E32" s="252"/>
      <c r="F32" s="252"/>
      <c r="G32" s="252"/>
      <c r="I32" s="265">
        <f t="shared" si="7"/>
        <v>0</v>
      </c>
      <c r="J32" s="255">
        <f t="shared" si="0"/>
        <v>1</v>
      </c>
      <c r="K32" s="546">
        <f t="shared" si="9"/>
        <v>19</v>
      </c>
      <c r="L32" s="356"/>
      <c r="M32" s="356"/>
      <c r="N32" s="357">
        <f t="shared" si="3"/>
        <v>0</v>
      </c>
      <c r="O32" s="358"/>
      <c r="P32" s="358"/>
      <c r="Q32" s="359">
        <f t="shared" si="8"/>
        <v>0</v>
      </c>
      <c r="R32" s="359">
        <f t="shared" si="8"/>
        <v>0</v>
      </c>
      <c r="S32" s="360"/>
      <c r="T32" s="361"/>
      <c r="U32" s="255">
        <f t="shared" si="1"/>
        <v>1</v>
      </c>
      <c r="V32" s="169"/>
      <c r="W32" s="169"/>
      <c r="X32" s="169"/>
      <c r="Y32" s="169"/>
      <c r="Z32" s="169"/>
      <c r="AA32" s="378"/>
      <c r="AB32" s="169"/>
      <c r="AC32" s="169"/>
      <c r="AD32" s="169"/>
      <c r="AE32" s="371"/>
      <c r="AF32" s="371"/>
      <c r="AG32" s="371"/>
      <c r="AH32" s="169"/>
      <c r="AI32" s="169"/>
      <c r="AJ32" s="169"/>
      <c r="AK32" s="169"/>
      <c r="AL32" s="169"/>
      <c r="AM32" s="169"/>
      <c r="AN32" s="176"/>
      <c r="AO32" s="176"/>
      <c r="AP32" s="176"/>
    </row>
    <row r="33" spans="1:42" s="253" customFormat="1" ht="21" hidden="1" customHeight="1">
      <c r="A33" s="252"/>
      <c r="B33" s="252"/>
      <c r="C33" s="252"/>
      <c r="D33" s="252"/>
      <c r="E33" s="252"/>
      <c r="F33" s="252"/>
      <c r="G33" s="252"/>
      <c r="I33" s="265">
        <f t="shared" si="7"/>
        <v>0</v>
      </c>
      <c r="J33" s="255">
        <f t="shared" si="0"/>
        <v>1</v>
      </c>
      <c r="K33" s="546">
        <f t="shared" si="9"/>
        <v>20</v>
      </c>
      <c r="L33" s="356"/>
      <c r="M33" s="356"/>
      <c r="N33" s="357">
        <f t="shared" si="3"/>
        <v>0</v>
      </c>
      <c r="O33" s="358"/>
      <c r="P33" s="358"/>
      <c r="Q33" s="359">
        <f t="shared" si="8"/>
        <v>0</v>
      </c>
      <c r="R33" s="359">
        <f t="shared" si="8"/>
        <v>0</v>
      </c>
      <c r="S33" s="360"/>
      <c r="T33" s="361"/>
      <c r="U33" s="255">
        <f t="shared" si="1"/>
        <v>1</v>
      </c>
      <c r="V33" s="169"/>
      <c r="W33" s="169"/>
      <c r="X33" s="169"/>
      <c r="Y33" s="169"/>
      <c r="Z33" s="169"/>
      <c r="AA33" s="378"/>
      <c r="AB33" s="169"/>
      <c r="AC33" s="169"/>
      <c r="AD33" s="169"/>
      <c r="AE33" s="371"/>
      <c r="AF33" s="371"/>
      <c r="AG33" s="371"/>
      <c r="AH33" s="169"/>
      <c r="AI33" s="169"/>
      <c r="AJ33" s="169"/>
      <c r="AK33" s="169"/>
      <c r="AL33" s="169"/>
      <c r="AM33" s="169"/>
      <c r="AN33" s="176"/>
      <c r="AO33" s="176"/>
      <c r="AP33" s="176"/>
    </row>
    <row r="34" spans="1:42" s="253" customFormat="1" ht="21" hidden="1" customHeight="1">
      <c r="A34" s="252"/>
      <c r="B34" s="252"/>
      <c r="C34" s="252"/>
      <c r="D34" s="252"/>
      <c r="E34" s="252"/>
      <c r="F34" s="252"/>
      <c r="G34" s="252"/>
      <c r="I34" s="265">
        <f t="shared" si="7"/>
        <v>0</v>
      </c>
      <c r="J34" s="255">
        <f t="shared" si="0"/>
        <v>1</v>
      </c>
      <c r="K34" s="546">
        <f t="shared" si="9"/>
        <v>21</v>
      </c>
      <c r="L34" s="356"/>
      <c r="M34" s="356"/>
      <c r="N34" s="357">
        <f t="shared" si="3"/>
        <v>0</v>
      </c>
      <c r="O34" s="358"/>
      <c r="P34" s="358"/>
      <c r="Q34" s="359">
        <f t="shared" si="8"/>
        <v>0</v>
      </c>
      <c r="R34" s="359">
        <f t="shared" si="8"/>
        <v>0</v>
      </c>
      <c r="S34" s="360"/>
      <c r="T34" s="361"/>
      <c r="U34" s="255">
        <f t="shared" si="1"/>
        <v>1</v>
      </c>
      <c r="V34" s="169"/>
      <c r="W34" s="169"/>
      <c r="X34" s="169"/>
      <c r="Y34" s="169"/>
      <c r="Z34" s="169"/>
      <c r="AA34" s="378"/>
      <c r="AB34" s="169"/>
      <c r="AC34" s="169"/>
      <c r="AD34" s="169"/>
      <c r="AE34" s="371"/>
      <c r="AF34" s="371"/>
      <c r="AG34" s="371"/>
      <c r="AH34" s="169"/>
      <c r="AI34" s="169"/>
      <c r="AJ34" s="169"/>
      <c r="AK34" s="169"/>
      <c r="AL34" s="169"/>
      <c r="AM34" s="169"/>
      <c r="AN34" s="176"/>
      <c r="AO34" s="176"/>
      <c r="AP34" s="176"/>
    </row>
    <row r="35" spans="1:42" s="253" customFormat="1" ht="21" hidden="1" customHeight="1">
      <c r="A35" s="252"/>
      <c r="B35" s="252"/>
      <c r="C35" s="252"/>
      <c r="D35" s="252"/>
      <c r="E35" s="252"/>
      <c r="F35" s="252"/>
      <c r="G35" s="252"/>
      <c r="I35" s="265">
        <f t="shared" si="7"/>
        <v>0</v>
      </c>
      <c r="J35" s="255">
        <f t="shared" si="0"/>
        <v>1</v>
      </c>
      <c r="K35" s="546">
        <f t="shared" si="9"/>
        <v>22</v>
      </c>
      <c r="L35" s="356"/>
      <c r="M35" s="356"/>
      <c r="N35" s="357">
        <f t="shared" si="3"/>
        <v>0</v>
      </c>
      <c r="O35" s="358"/>
      <c r="P35" s="358"/>
      <c r="Q35" s="359">
        <f t="shared" si="8"/>
        <v>0</v>
      </c>
      <c r="R35" s="359">
        <f t="shared" si="8"/>
        <v>0</v>
      </c>
      <c r="S35" s="360"/>
      <c r="T35" s="361"/>
      <c r="U35" s="255">
        <f t="shared" si="1"/>
        <v>1</v>
      </c>
      <c r="V35" s="169"/>
      <c r="W35" s="169"/>
      <c r="X35" s="169"/>
      <c r="Y35" s="169"/>
      <c r="Z35" s="169"/>
      <c r="AA35" s="378"/>
      <c r="AB35" s="169"/>
      <c r="AC35" s="169"/>
      <c r="AD35" s="169"/>
      <c r="AE35" s="371"/>
      <c r="AF35" s="371"/>
      <c r="AG35" s="371"/>
      <c r="AH35" s="169"/>
      <c r="AI35" s="169"/>
      <c r="AJ35" s="169"/>
      <c r="AK35" s="169"/>
      <c r="AL35" s="169"/>
      <c r="AM35" s="169"/>
      <c r="AN35" s="176"/>
      <c r="AO35" s="176"/>
      <c r="AP35" s="176"/>
    </row>
    <row r="36" spans="1:42" s="253" customFormat="1" ht="21" hidden="1" customHeight="1">
      <c r="A36" s="252"/>
      <c r="B36" s="252"/>
      <c r="C36" s="252"/>
      <c r="D36" s="252"/>
      <c r="E36" s="252"/>
      <c r="F36" s="252"/>
      <c r="G36" s="252"/>
      <c r="I36" s="265">
        <f t="shared" si="7"/>
        <v>0</v>
      </c>
      <c r="J36" s="255">
        <f t="shared" si="0"/>
        <v>1</v>
      </c>
      <c r="K36" s="546">
        <f t="shared" si="9"/>
        <v>23</v>
      </c>
      <c r="L36" s="356"/>
      <c r="M36" s="356"/>
      <c r="N36" s="357">
        <f t="shared" si="3"/>
        <v>0</v>
      </c>
      <c r="O36" s="358"/>
      <c r="P36" s="358"/>
      <c r="Q36" s="359">
        <f t="shared" si="8"/>
        <v>0</v>
      </c>
      <c r="R36" s="359">
        <f t="shared" si="8"/>
        <v>0</v>
      </c>
      <c r="S36" s="360"/>
      <c r="T36" s="361"/>
      <c r="U36" s="255">
        <f t="shared" si="1"/>
        <v>1</v>
      </c>
      <c r="V36" s="169"/>
      <c r="W36" s="169"/>
      <c r="X36" s="169"/>
      <c r="Y36" s="169"/>
      <c r="Z36" s="169"/>
      <c r="AA36" s="378"/>
      <c r="AB36" s="169"/>
      <c r="AC36" s="169"/>
      <c r="AD36" s="169"/>
      <c r="AE36" s="371"/>
      <c r="AF36" s="371"/>
      <c r="AG36" s="371"/>
      <c r="AH36" s="169"/>
      <c r="AI36" s="169"/>
      <c r="AJ36" s="169"/>
      <c r="AK36" s="169"/>
      <c r="AL36" s="169"/>
      <c r="AM36" s="169"/>
      <c r="AN36" s="176"/>
      <c r="AO36" s="176"/>
      <c r="AP36" s="176"/>
    </row>
    <row r="37" spans="1:42" s="253" customFormat="1" ht="21" hidden="1" customHeight="1">
      <c r="A37" s="252"/>
      <c r="B37" s="252"/>
      <c r="C37" s="252"/>
      <c r="D37" s="252"/>
      <c r="E37" s="252"/>
      <c r="F37" s="252"/>
      <c r="G37" s="252"/>
      <c r="I37" s="265">
        <f t="shared" si="7"/>
        <v>0</v>
      </c>
      <c r="J37" s="255">
        <f t="shared" si="0"/>
        <v>1</v>
      </c>
      <c r="K37" s="546">
        <f t="shared" si="9"/>
        <v>24</v>
      </c>
      <c r="L37" s="356"/>
      <c r="M37" s="356"/>
      <c r="N37" s="357">
        <f t="shared" si="3"/>
        <v>0</v>
      </c>
      <c r="O37" s="358"/>
      <c r="P37" s="358"/>
      <c r="Q37" s="359">
        <f t="shared" si="8"/>
        <v>0</v>
      </c>
      <c r="R37" s="359">
        <f t="shared" si="8"/>
        <v>0</v>
      </c>
      <c r="S37" s="360"/>
      <c r="T37" s="361"/>
      <c r="U37" s="255">
        <f t="shared" si="1"/>
        <v>1</v>
      </c>
      <c r="V37" s="169"/>
      <c r="W37" s="169"/>
      <c r="X37" s="169"/>
      <c r="Y37" s="169"/>
      <c r="Z37" s="169"/>
      <c r="AA37" s="378"/>
      <c r="AB37" s="169"/>
      <c r="AC37" s="169"/>
      <c r="AD37" s="169"/>
      <c r="AE37" s="371"/>
      <c r="AF37" s="371"/>
      <c r="AG37" s="371"/>
      <c r="AH37" s="169"/>
      <c r="AI37" s="169"/>
      <c r="AJ37" s="169"/>
      <c r="AK37" s="169"/>
      <c r="AL37" s="169"/>
      <c r="AM37" s="169"/>
      <c r="AN37" s="176"/>
      <c r="AO37" s="176"/>
      <c r="AP37" s="176"/>
    </row>
    <row r="38" spans="1:42" s="253" customFormat="1" ht="21" hidden="1" customHeight="1">
      <c r="A38" s="252"/>
      <c r="B38" s="252"/>
      <c r="C38" s="252"/>
      <c r="D38" s="252"/>
      <c r="E38" s="252"/>
      <c r="F38" s="252"/>
      <c r="G38" s="252"/>
      <c r="I38" s="265">
        <f t="shared" si="7"/>
        <v>0</v>
      </c>
      <c r="J38" s="255">
        <f t="shared" si="0"/>
        <v>1</v>
      </c>
      <c r="K38" s="546">
        <f t="shared" si="9"/>
        <v>25</v>
      </c>
      <c r="L38" s="356"/>
      <c r="M38" s="356"/>
      <c r="N38" s="357">
        <f t="shared" si="3"/>
        <v>0</v>
      </c>
      <c r="O38" s="358"/>
      <c r="P38" s="358"/>
      <c r="Q38" s="359">
        <f t="shared" si="8"/>
        <v>0</v>
      </c>
      <c r="R38" s="359">
        <f t="shared" si="8"/>
        <v>0</v>
      </c>
      <c r="S38" s="360"/>
      <c r="T38" s="361"/>
      <c r="U38" s="255">
        <f t="shared" si="1"/>
        <v>1</v>
      </c>
      <c r="V38" s="169"/>
      <c r="W38" s="169"/>
      <c r="X38" s="169"/>
      <c r="Y38" s="169"/>
      <c r="Z38" s="169"/>
      <c r="AA38" s="378"/>
      <c r="AB38" s="169"/>
      <c r="AC38" s="169"/>
      <c r="AD38" s="169"/>
      <c r="AE38" s="371"/>
      <c r="AF38" s="371"/>
      <c r="AG38" s="371"/>
      <c r="AH38" s="169"/>
      <c r="AI38" s="169"/>
      <c r="AJ38" s="169"/>
      <c r="AK38" s="169"/>
      <c r="AL38" s="169"/>
      <c r="AM38" s="169"/>
      <c r="AN38" s="176"/>
      <c r="AO38" s="176"/>
      <c r="AP38" s="176"/>
    </row>
    <row r="39" spans="1:42" s="253" customFormat="1" ht="21" hidden="1" customHeight="1">
      <c r="A39" s="252"/>
      <c r="B39" s="252"/>
      <c r="C39" s="252"/>
      <c r="D39" s="252"/>
      <c r="E39" s="252"/>
      <c r="F39" s="252"/>
      <c r="G39" s="252"/>
      <c r="I39" s="265">
        <f t="shared" si="7"/>
        <v>0</v>
      </c>
      <c r="J39" s="255">
        <f t="shared" si="0"/>
        <v>1</v>
      </c>
      <c r="K39" s="546">
        <f t="shared" si="9"/>
        <v>26</v>
      </c>
      <c r="L39" s="356"/>
      <c r="M39" s="356"/>
      <c r="N39" s="357">
        <f t="shared" si="3"/>
        <v>0</v>
      </c>
      <c r="O39" s="358"/>
      <c r="P39" s="358"/>
      <c r="Q39" s="359">
        <f t="shared" si="8"/>
        <v>0</v>
      </c>
      <c r="R39" s="359">
        <f t="shared" si="8"/>
        <v>0</v>
      </c>
      <c r="S39" s="360"/>
      <c r="T39" s="361"/>
      <c r="U39" s="255">
        <f t="shared" si="1"/>
        <v>1</v>
      </c>
      <c r="V39" s="169"/>
      <c r="W39" s="169"/>
      <c r="X39" s="169"/>
      <c r="Y39" s="169"/>
      <c r="Z39" s="169"/>
      <c r="AA39" s="378"/>
      <c r="AB39" s="169"/>
      <c r="AC39" s="169"/>
      <c r="AD39" s="169"/>
      <c r="AE39" s="371"/>
      <c r="AF39" s="371"/>
      <c r="AG39" s="371"/>
      <c r="AH39" s="169"/>
      <c r="AI39" s="169"/>
      <c r="AJ39" s="169"/>
      <c r="AK39" s="169"/>
      <c r="AL39" s="169"/>
      <c r="AM39" s="169"/>
      <c r="AN39" s="176"/>
      <c r="AO39" s="176"/>
      <c r="AP39" s="176"/>
    </row>
    <row r="40" spans="1:42" s="253" customFormat="1" ht="21" hidden="1" customHeight="1">
      <c r="A40" s="252"/>
      <c r="B40" s="252"/>
      <c r="C40" s="252"/>
      <c r="D40" s="252"/>
      <c r="E40" s="252"/>
      <c r="F40" s="252"/>
      <c r="G40" s="252"/>
      <c r="I40" s="265">
        <f t="shared" si="7"/>
        <v>0</v>
      </c>
      <c r="J40" s="255">
        <f t="shared" si="0"/>
        <v>1</v>
      </c>
      <c r="K40" s="546">
        <f t="shared" si="9"/>
        <v>27</v>
      </c>
      <c r="L40" s="356"/>
      <c r="M40" s="356"/>
      <c r="N40" s="357">
        <f t="shared" si="3"/>
        <v>0</v>
      </c>
      <c r="O40" s="358"/>
      <c r="P40" s="358"/>
      <c r="Q40" s="359">
        <f t="shared" si="8"/>
        <v>0</v>
      </c>
      <c r="R40" s="359">
        <f t="shared" si="8"/>
        <v>0</v>
      </c>
      <c r="S40" s="360"/>
      <c r="T40" s="361"/>
      <c r="U40" s="255">
        <f t="shared" si="1"/>
        <v>1</v>
      </c>
      <c r="V40" s="169"/>
      <c r="W40" s="169"/>
      <c r="X40" s="169"/>
      <c r="Y40" s="169"/>
      <c r="Z40" s="169"/>
      <c r="AA40" s="378"/>
      <c r="AB40" s="169"/>
      <c r="AC40" s="169"/>
      <c r="AD40" s="169"/>
      <c r="AE40" s="371"/>
      <c r="AF40" s="371"/>
      <c r="AG40" s="371"/>
      <c r="AH40" s="169"/>
      <c r="AI40" s="169"/>
      <c r="AJ40" s="169"/>
      <c r="AK40" s="169"/>
      <c r="AL40" s="169"/>
      <c r="AM40" s="169"/>
      <c r="AN40" s="176"/>
      <c r="AO40" s="176"/>
      <c r="AP40" s="176"/>
    </row>
    <row r="41" spans="1:42" s="253" customFormat="1" ht="21" hidden="1" customHeight="1">
      <c r="A41" s="252"/>
      <c r="B41" s="252"/>
      <c r="C41" s="252"/>
      <c r="D41" s="252"/>
      <c r="E41" s="252"/>
      <c r="F41" s="252"/>
      <c r="G41" s="252"/>
      <c r="I41" s="265">
        <f t="shared" si="7"/>
        <v>0</v>
      </c>
      <c r="J41" s="255">
        <f t="shared" si="0"/>
        <v>1</v>
      </c>
      <c r="K41" s="546">
        <f t="shared" si="9"/>
        <v>28</v>
      </c>
      <c r="L41" s="356"/>
      <c r="M41" s="356"/>
      <c r="N41" s="357">
        <f t="shared" si="3"/>
        <v>0</v>
      </c>
      <c r="O41" s="358"/>
      <c r="P41" s="358"/>
      <c r="Q41" s="359">
        <f t="shared" si="8"/>
        <v>0</v>
      </c>
      <c r="R41" s="359">
        <f t="shared" si="8"/>
        <v>0</v>
      </c>
      <c r="S41" s="360"/>
      <c r="T41" s="361"/>
      <c r="U41" s="255">
        <f t="shared" si="1"/>
        <v>1</v>
      </c>
      <c r="V41" s="169"/>
      <c r="W41" s="169"/>
      <c r="X41" s="169"/>
      <c r="Y41" s="169"/>
      <c r="Z41" s="169"/>
      <c r="AA41" s="378"/>
      <c r="AB41" s="169"/>
      <c r="AC41" s="169"/>
      <c r="AD41" s="169"/>
      <c r="AE41" s="371"/>
      <c r="AF41" s="371"/>
      <c r="AG41" s="371"/>
      <c r="AH41" s="169"/>
      <c r="AI41" s="169"/>
      <c r="AJ41" s="169"/>
      <c r="AK41" s="169"/>
      <c r="AL41" s="169"/>
      <c r="AM41" s="169"/>
      <c r="AN41" s="176"/>
      <c r="AO41" s="176"/>
      <c r="AP41" s="176"/>
    </row>
    <row r="42" spans="1:42" s="253" customFormat="1" ht="21" hidden="1" customHeight="1">
      <c r="A42" s="252"/>
      <c r="B42" s="252"/>
      <c r="C42" s="252"/>
      <c r="D42" s="252"/>
      <c r="E42" s="252"/>
      <c r="F42" s="252"/>
      <c r="G42" s="252"/>
      <c r="I42" s="265">
        <f t="shared" si="7"/>
        <v>0</v>
      </c>
      <c r="J42" s="255">
        <f t="shared" si="0"/>
        <v>1</v>
      </c>
      <c r="K42" s="546">
        <f t="shared" si="9"/>
        <v>29</v>
      </c>
      <c r="L42" s="356"/>
      <c r="M42" s="356"/>
      <c r="N42" s="357">
        <f t="shared" si="3"/>
        <v>0</v>
      </c>
      <c r="O42" s="358"/>
      <c r="P42" s="358"/>
      <c r="Q42" s="359">
        <f t="shared" si="8"/>
        <v>0</v>
      </c>
      <c r="R42" s="359">
        <f t="shared" si="8"/>
        <v>0</v>
      </c>
      <c r="S42" s="360"/>
      <c r="T42" s="361"/>
      <c r="U42" s="255">
        <f t="shared" si="1"/>
        <v>1</v>
      </c>
      <c r="V42" s="169"/>
      <c r="W42" s="169"/>
      <c r="X42" s="169"/>
      <c r="Y42" s="169"/>
      <c r="Z42" s="169"/>
      <c r="AA42" s="378"/>
      <c r="AB42" s="169"/>
      <c r="AC42" s="169"/>
      <c r="AD42" s="169"/>
      <c r="AE42" s="371"/>
      <c r="AF42" s="371"/>
      <c r="AG42" s="371"/>
      <c r="AH42" s="169"/>
      <c r="AI42" s="169"/>
      <c r="AJ42" s="169"/>
      <c r="AK42" s="169"/>
      <c r="AL42" s="169"/>
      <c r="AM42" s="169"/>
      <c r="AN42" s="176"/>
      <c r="AO42" s="176"/>
      <c r="AP42" s="176"/>
    </row>
    <row r="43" spans="1:42" s="253" customFormat="1" ht="21" hidden="1" customHeight="1">
      <c r="A43" s="252"/>
      <c r="B43" s="252"/>
      <c r="C43" s="252"/>
      <c r="D43" s="252"/>
      <c r="E43" s="252"/>
      <c r="F43" s="252"/>
      <c r="G43" s="252"/>
      <c r="I43" s="265">
        <f t="shared" si="7"/>
        <v>0</v>
      </c>
      <c r="J43" s="255">
        <f t="shared" si="0"/>
        <v>1</v>
      </c>
      <c r="K43" s="546">
        <f t="shared" si="9"/>
        <v>30</v>
      </c>
      <c r="L43" s="356"/>
      <c r="M43" s="356"/>
      <c r="N43" s="357">
        <f t="shared" si="3"/>
        <v>0</v>
      </c>
      <c r="O43" s="358"/>
      <c r="P43" s="358"/>
      <c r="Q43" s="359">
        <f t="shared" si="8"/>
        <v>0</v>
      </c>
      <c r="R43" s="359">
        <f t="shared" si="8"/>
        <v>0</v>
      </c>
      <c r="S43" s="360"/>
      <c r="T43" s="361"/>
      <c r="U43" s="255">
        <f t="shared" si="1"/>
        <v>1</v>
      </c>
      <c r="V43" s="169"/>
      <c r="W43" s="169"/>
      <c r="X43" s="169"/>
      <c r="Y43" s="169"/>
      <c r="Z43" s="169"/>
      <c r="AA43" s="378"/>
      <c r="AB43" s="169"/>
      <c r="AC43" s="169"/>
      <c r="AD43" s="169"/>
      <c r="AE43" s="371"/>
      <c r="AF43" s="371"/>
      <c r="AG43" s="371"/>
      <c r="AH43" s="169"/>
      <c r="AI43" s="169"/>
      <c r="AJ43" s="169"/>
      <c r="AK43" s="169"/>
      <c r="AL43" s="169"/>
      <c r="AM43" s="169"/>
      <c r="AN43" s="176"/>
      <c r="AO43" s="176"/>
      <c r="AP43" s="176"/>
    </row>
    <row r="44" spans="1:42" s="253" customFormat="1" ht="21" hidden="1" customHeight="1">
      <c r="A44" s="252"/>
      <c r="B44" s="252"/>
      <c r="C44" s="252"/>
      <c r="D44" s="252"/>
      <c r="E44" s="252"/>
      <c r="F44" s="252"/>
      <c r="G44" s="252"/>
      <c r="I44" s="265">
        <f t="shared" si="7"/>
        <v>0</v>
      </c>
      <c r="J44" s="255">
        <f t="shared" si="0"/>
        <v>1</v>
      </c>
      <c r="K44" s="546">
        <f t="shared" si="9"/>
        <v>31</v>
      </c>
      <c r="L44" s="356"/>
      <c r="M44" s="356"/>
      <c r="N44" s="357">
        <f t="shared" si="3"/>
        <v>0</v>
      </c>
      <c r="O44" s="358"/>
      <c r="P44" s="358"/>
      <c r="Q44" s="359">
        <f t="shared" si="8"/>
        <v>0</v>
      </c>
      <c r="R44" s="359">
        <f t="shared" si="8"/>
        <v>0</v>
      </c>
      <c r="S44" s="360"/>
      <c r="T44" s="361"/>
      <c r="U44" s="255">
        <f t="shared" si="1"/>
        <v>1</v>
      </c>
      <c r="V44" s="169"/>
      <c r="W44" s="169"/>
      <c r="X44" s="169"/>
      <c r="Y44" s="169"/>
      <c r="Z44" s="169"/>
      <c r="AA44" s="378"/>
      <c r="AB44" s="169"/>
      <c r="AC44" s="169"/>
      <c r="AD44" s="169"/>
      <c r="AE44" s="371"/>
      <c r="AF44" s="371"/>
      <c r="AG44" s="371"/>
      <c r="AH44" s="169"/>
      <c r="AI44" s="169"/>
      <c r="AJ44" s="169"/>
      <c r="AK44" s="169"/>
      <c r="AL44" s="169"/>
      <c r="AM44" s="169"/>
      <c r="AN44" s="176"/>
      <c r="AO44" s="176"/>
      <c r="AP44" s="176"/>
    </row>
    <row r="45" spans="1:42" s="253" customFormat="1" ht="21" hidden="1" customHeight="1">
      <c r="A45" s="252"/>
      <c r="B45" s="252"/>
      <c r="C45" s="252"/>
      <c r="D45" s="252"/>
      <c r="E45" s="252"/>
      <c r="F45" s="252"/>
      <c r="G45" s="252"/>
      <c r="I45" s="265">
        <f t="shared" si="7"/>
        <v>0</v>
      </c>
      <c r="J45" s="255">
        <f t="shared" si="0"/>
        <v>1</v>
      </c>
      <c r="K45" s="546">
        <f t="shared" si="9"/>
        <v>32</v>
      </c>
      <c r="L45" s="356"/>
      <c r="M45" s="356"/>
      <c r="N45" s="357">
        <f t="shared" si="3"/>
        <v>0</v>
      </c>
      <c r="O45" s="358"/>
      <c r="P45" s="358"/>
      <c r="Q45" s="359">
        <f t="shared" si="8"/>
        <v>0</v>
      </c>
      <c r="R45" s="359">
        <f t="shared" si="8"/>
        <v>0</v>
      </c>
      <c r="S45" s="360"/>
      <c r="T45" s="361"/>
      <c r="U45" s="255">
        <f t="shared" si="1"/>
        <v>1</v>
      </c>
      <c r="V45" s="169"/>
      <c r="W45" s="169"/>
      <c r="X45" s="169"/>
      <c r="Y45" s="169"/>
      <c r="Z45" s="169"/>
      <c r="AA45" s="378"/>
      <c r="AB45" s="169"/>
      <c r="AC45" s="169"/>
      <c r="AD45" s="169"/>
      <c r="AE45" s="371"/>
      <c r="AF45" s="371"/>
      <c r="AG45" s="371"/>
      <c r="AH45" s="169"/>
      <c r="AI45" s="169"/>
      <c r="AJ45" s="169"/>
      <c r="AK45" s="169"/>
      <c r="AL45" s="169"/>
      <c r="AM45" s="169"/>
      <c r="AN45" s="176"/>
      <c r="AO45" s="176"/>
      <c r="AP45" s="176"/>
    </row>
    <row r="46" spans="1:42" s="253" customFormat="1" ht="21" hidden="1" customHeight="1">
      <c r="A46" s="252"/>
      <c r="B46" s="252"/>
      <c r="C46" s="252"/>
      <c r="D46" s="252"/>
      <c r="E46" s="252"/>
      <c r="F46" s="252"/>
      <c r="G46" s="252"/>
      <c r="I46" s="265">
        <f t="shared" si="7"/>
        <v>0</v>
      </c>
      <c r="J46" s="255">
        <f t="shared" si="0"/>
        <v>1</v>
      </c>
      <c r="K46" s="546">
        <f t="shared" si="9"/>
        <v>33</v>
      </c>
      <c r="L46" s="356"/>
      <c r="M46" s="356"/>
      <c r="N46" s="357">
        <f t="shared" si="3"/>
        <v>0</v>
      </c>
      <c r="O46" s="358"/>
      <c r="P46" s="358"/>
      <c r="Q46" s="359">
        <f t="shared" si="8"/>
        <v>0</v>
      </c>
      <c r="R46" s="359">
        <f t="shared" si="8"/>
        <v>0</v>
      </c>
      <c r="S46" s="360"/>
      <c r="T46" s="361"/>
      <c r="U46" s="255">
        <f t="shared" si="1"/>
        <v>1</v>
      </c>
      <c r="V46" s="169"/>
      <c r="W46" s="169"/>
      <c r="X46" s="169"/>
      <c r="Y46" s="169"/>
      <c r="Z46" s="169"/>
      <c r="AA46" s="378"/>
      <c r="AB46" s="169"/>
      <c r="AC46" s="169"/>
      <c r="AD46" s="169"/>
      <c r="AE46" s="371"/>
      <c r="AF46" s="371"/>
      <c r="AG46" s="371"/>
      <c r="AH46" s="169"/>
      <c r="AI46" s="169"/>
      <c r="AJ46" s="169"/>
      <c r="AK46" s="169"/>
      <c r="AL46" s="169"/>
      <c r="AM46" s="169"/>
      <c r="AN46" s="176"/>
      <c r="AO46" s="176"/>
      <c r="AP46" s="176"/>
    </row>
    <row r="47" spans="1:42" s="253" customFormat="1" ht="21" hidden="1" customHeight="1">
      <c r="A47" s="252"/>
      <c r="B47" s="252"/>
      <c r="C47" s="252"/>
      <c r="D47" s="252"/>
      <c r="E47" s="252"/>
      <c r="F47" s="252"/>
      <c r="G47" s="252"/>
      <c r="I47" s="265">
        <f t="shared" si="7"/>
        <v>0</v>
      </c>
      <c r="J47" s="255">
        <f t="shared" si="0"/>
        <v>1</v>
      </c>
      <c r="K47" s="546">
        <f t="shared" si="9"/>
        <v>34</v>
      </c>
      <c r="L47" s="356"/>
      <c r="M47" s="356"/>
      <c r="N47" s="357">
        <f t="shared" si="3"/>
        <v>0</v>
      </c>
      <c r="O47" s="358"/>
      <c r="P47" s="358"/>
      <c r="Q47" s="359">
        <f t="shared" si="8"/>
        <v>0</v>
      </c>
      <c r="R47" s="359">
        <f t="shared" si="8"/>
        <v>0</v>
      </c>
      <c r="S47" s="360"/>
      <c r="T47" s="361"/>
      <c r="U47" s="255">
        <f t="shared" si="1"/>
        <v>1</v>
      </c>
      <c r="V47" s="169"/>
      <c r="W47" s="169"/>
      <c r="X47" s="169"/>
      <c r="Y47" s="169"/>
      <c r="Z47" s="169"/>
      <c r="AA47" s="378"/>
      <c r="AB47" s="169"/>
      <c r="AC47" s="169"/>
      <c r="AD47" s="169"/>
      <c r="AE47" s="371"/>
      <c r="AF47" s="371"/>
      <c r="AG47" s="371"/>
      <c r="AH47" s="169"/>
      <c r="AI47" s="169"/>
      <c r="AJ47" s="169"/>
      <c r="AK47" s="169"/>
      <c r="AL47" s="169"/>
      <c r="AM47" s="169"/>
      <c r="AN47" s="176"/>
      <c r="AO47" s="176"/>
      <c r="AP47" s="176"/>
    </row>
    <row r="48" spans="1:42" s="253" customFormat="1" ht="21" hidden="1" customHeight="1">
      <c r="A48" s="252"/>
      <c r="B48" s="252"/>
      <c r="C48" s="252"/>
      <c r="D48" s="252"/>
      <c r="E48" s="252"/>
      <c r="F48" s="252"/>
      <c r="G48" s="252"/>
      <c r="I48" s="265">
        <f t="shared" si="7"/>
        <v>0</v>
      </c>
      <c r="J48" s="255">
        <f t="shared" si="0"/>
        <v>1</v>
      </c>
      <c r="K48" s="546">
        <f t="shared" si="9"/>
        <v>35</v>
      </c>
      <c r="L48" s="356"/>
      <c r="M48" s="356"/>
      <c r="N48" s="357">
        <f t="shared" si="3"/>
        <v>0</v>
      </c>
      <c r="O48" s="358"/>
      <c r="P48" s="358"/>
      <c r="Q48" s="359">
        <f t="shared" si="8"/>
        <v>0</v>
      </c>
      <c r="R48" s="359">
        <f t="shared" si="8"/>
        <v>0</v>
      </c>
      <c r="S48" s="360"/>
      <c r="T48" s="361"/>
      <c r="U48" s="255">
        <f t="shared" si="1"/>
        <v>1</v>
      </c>
      <c r="V48" s="169"/>
      <c r="W48" s="169"/>
      <c r="X48" s="169"/>
      <c r="Y48" s="169"/>
      <c r="Z48" s="169"/>
      <c r="AA48" s="378"/>
      <c r="AB48" s="169"/>
      <c r="AC48" s="169"/>
      <c r="AD48" s="169"/>
      <c r="AE48" s="371"/>
      <c r="AF48" s="371"/>
      <c r="AG48" s="371"/>
      <c r="AH48" s="169"/>
      <c r="AI48" s="169"/>
      <c r="AJ48" s="169"/>
      <c r="AK48" s="169"/>
      <c r="AL48" s="169"/>
      <c r="AM48" s="169"/>
      <c r="AN48" s="176"/>
      <c r="AO48" s="176"/>
      <c r="AP48" s="176"/>
    </row>
    <row r="49" spans="1:42" s="253" customFormat="1" ht="21" hidden="1" customHeight="1">
      <c r="A49" s="252"/>
      <c r="B49" s="252"/>
      <c r="C49" s="252"/>
      <c r="D49" s="252"/>
      <c r="E49" s="252"/>
      <c r="F49" s="252"/>
      <c r="G49" s="252"/>
      <c r="I49" s="265">
        <f t="shared" si="7"/>
        <v>0</v>
      </c>
      <c r="J49" s="255">
        <f t="shared" si="0"/>
        <v>1</v>
      </c>
      <c r="K49" s="546">
        <f t="shared" si="9"/>
        <v>36</v>
      </c>
      <c r="L49" s="356"/>
      <c r="M49" s="356"/>
      <c r="N49" s="357">
        <f t="shared" si="3"/>
        <v>0</v>
      </c>
      <c r="O49" s="358"/>
      <c r="P49" s="358"/>
      <c r="Q49" s="359">
        <f t="shared" si="8"/>
        <v>0</v>
      </c>
      <c r="R49" s="359">
        <f t="shared" si="8"/>
        <v>0</v>
      </c>
      <c r="S49" s="360"/>
      <c r="T49" s="361"/>
      <c r="U49" s="255">
        <f t="shared" si="1"/>
        <v>1</v>
      </c>
      <c r="V49" s="169"/>
      <c r="W49" s="169"/>
      <c r="X49" s="169"/>
      <c r="Y49" s="169"/>
      <c r="Z49" s="169"/>
      <c r="AA49" s="378"/>
      <c r="AB49" s="169"/>
      <c r="AC49" s="169"/>
      <c r="AD49" s="169"/>
      <c r="AE49" s="371"/>
      <c r="AF49" s="371"/>
      <c r="AG49" s="371"/>
      <c r="AH49" s="169"/>
      <c r="AI49" s="169"/>
      <c r="AJ49" s="169"/>
      <c r="AK49" s="169"/>
      <c r="AL49" s="169"/>
      <c r="AM49" s="169"/>
      <c r="AN49" s="176"/>
      <c r="AO49" s="176"/>
      <c r="AP49" s="176"/>
    </row>
    <row r="50" spans="1:42" s="253" customFormat="1" ht="21" hidden="1" customHeight="1" thickBot="1">
      <c r="A50" s="252"/>
      <c r="B50" s="252"/>
      <c r="C50" s="252"/>
      <c r="D50" s="252"/>
      <c r="E50" s="252"/>
      <c r="F50" s="252"/>
      <c r="G50" s="252"/>
      <c r="I50" s="265">
        <f t="shared" si="7"/>
        <v>0</v>
      </c>
      <c r="J50" s="255">
        <f t="shared" si="0"/>
        <v>1</v>
      </c>
      <c r="K50" s="385">
        <f t="shared" si="9"/>
        <v>37</v>
      </c>
      <c r="L50" s="386"/>
      <c r="M50" s="386"/>
      <c r="N50" s="387">
        <f t="shared" si="3"/>
        <v>0</v>
      </c>
      <c r="O50" s="388"/>
      <c r="P50" s="388"/>
      <c r="Q50" s="389">
        <f t="shared" si="8"/>
        <v>0</v>
      </c>
      <c r="R50" s="389">
        <f t="shared" si="8"/>
        <v>0</v>
      </c>
      <c r="S50" s="390"/>
      <c r="T50" s="391"/>
      <c r="U50" s="255">
        <f t="shared" si="1"/>
        <v>1</v>
      </c>
      <c r="V50" s="169"/>
      <c r="W50" s="169"/>
      <c r="X50" s="169"/>
      <c r="Y50" s="169"/>
      <c r="Z50" s="169"/>
      <c r="AA50" s="378"/>
      <c r="AB50" s="169"/>
      <c r="AC50" s="169"/>
      <c r="AD50" s="169"/>
      <c r="AE50" s="371"/>
      <c r="AF50" s="371"/>
      <c r="AG50" s="371"/>
      <c r="AH50" s="169"/>
      <c r="AI50" s="169"/>
      <c r="AJ50" s="169"/>
      <c r="AK50" s="169"/>
      <c r="AL50" s="169"/>
      <c r="AM50" s="169"/>
      <c r="AN50" s="176"/>
      <c r="AO50" s="176"/>
      <c r="AP50" s="176"/>
    </row>
    <row r="51" spans="1:42" s="253" customFormat="1" ht="21" hidden="1" customHeight="1">
      <c r="A51" s="252"/>
      <c r="B51" s="252"/>
      <c r="C51" s="252"/>
      <c r="D51" s="252"/>
      <c r="E51" s="252"/>
      <c r="F51" s="252"/>
      <c r="G51" s="252"/>
      <c r="I51" s="265">
        <f>IF((O$53+P$53)&gt;0,1,0)</f>
        <v>0</v>
      </c>
      <c r="J51" s="255">
        <f t="shared" si="0"/>
        <v>1</v>
      </c>
      <c r="K51" s="2439" t="s">
        <v>942</v>
      </c>
      <c r="L51" s="2441" t="s">
        <v>943</v>
      </c>
      <c r="M51" s="2443" t="s">
        <v>944</v>
      </c>
      <c r="N51" s="2443" t="s">
        <v>945</v>
      </c>
      <c r="O51" s="2445" t="s">
        <v>946</v>
      </c>
      <c r="P51" s="2445"/>
      <c r="Q51" s="2445" t="s">
        <v>947</v>
      </c>
      <c r="R51" s="2445"/>
      <c r="S51" s="2446" t="s">
        <v>948</v>
      </c>
      <c r="T51" s="2448" t="s">
        <v>1162</v>
      </c>
      <c r="U51" s="255">
        <f t="shared" si="1"/>
        <v>1</v>
      </c>
      <c r="V51" s="169"/>
      <c r="W51" s="169"/>
      <c r="X51" s="169"/>
      <c r="Y51" s="169"/>
      <c r="Z51" s="169"/>
      <c r="AA51" s="378"/>
      <c r="AB51" s="169"/>
      <c r="AC51" s="169"/>
      <c r="AD51" s="169"/>
      <c r="AE51" s="371"/>
      <c r="AF51" s="371"/>
      <c r="AG51" s="371"/>
      <c r="AH51" s="169"/>
      <c r="AI51" s="169"/>
      <c r="AJ51" s="169"/>
      <c r="AK51" s="169"/>
      <c r="AL51" s="169"/>
      <c r="AM51" s="169"/>
      <c r="AN51" s="176"/>
      <c r="AO51" s="176"/>
      <c r="AP51" s="176"/>
    </row>
    <row r="52" spans="1:42" s="253" customFormat="1" ht="21" hidden="1" customHeight="1">
      <c r="A52" s="252"/>
      <c r="B52" s="252"/>
      <c r="C52" s="252"/>
      <c r="D52" s="252"/>
      <c r="E52" s="252"/>
      <c r="F52" s="252"/>
      <c r="G52" s="252"/>
      <c r="I52" s="265">
        <f t="shared" ref="I52:I75" si="10">IF((O$53+P$53)&gt;0,1,0)</f>
        <v>0</v>
      </c>
      <c r="J52" s="255">
        <f t="shared" si="0"/>
        <v>1</v>
      </c>
      <c r="K52" s="2440"/>
      <c r="L52" s="2442"/>
      <c r="M52" s="2444"/>
      <c r="N52" s="2444"/>
      <c r="O52" s="548" t="s">
        <v>786</v>
      </c>
      <c r="P52" s="335" t="s">
        <v>787</v>
      </c>
      <c r="Q52" s="335" t="s">
        <v>786</v>
      </c>
      <c r="R52" s="336" t="s">
        <v>787</v>
      </c>
      <c r="S52" s="2447"/>
      <c r="T52" s="2449"/>
      <c r="U52" s="255">
        <f t="shared" si="1"/>
        <v>1</v>
      </c>
      <c r="V52" s="169"/>
      <c r="W52" s="169"/>
      <c r="X52" s="169"/>
      <c r="Y52" s="169"/>
      <c r="Z52" s="169"/>
      <c r="AA52" s="378"/>
      <c r="AB52" s="169"/>
      <c r="AC52" s="169"/>
      <c r="AD52" s="169"/>
      <c r="AE52" s="371"/>
      <c r="AF52" s="371"/>
      <c r="AG52" s="371"/>
      <c r="AH52" s="169"/>
      <c r="AI52" s="169"/>
      <c r="AJ52" s="169"/>
      <c r="AK52" s="169"/>
      <c r="AL52" s="169"/>
      <c r="AM52" s="169"/>
      <c r="AN52" s="176"/>
      <c r="AO52" s="176"/>
      <c r="AP52" s="176"/>
    </row>
    <row r="53" spans="1:42" s="253" customFormat="1" ht="21" hidden="1" customHeight="1">
      <c r="A53" s="252"/>
      <c r="B53" s="252"/>
      <c r="C53" s="252"/>
      <c r="D53" s="252"/>
      <c r="E53" s="252"/>
      <c r="F53" s="252"/>
      <c r="G53" s="252"/>
      <c r="I53" s="265">
        <f t="shared" si="10"/>
        <v>0</v>
      </c>
      <c r="J53" s="255">
        <f t="shared" si="0"/>
        <v>1</v>
      </c>
      <c r="K53" s="546">
        <f>+K50+1</f>
        <v>38</v>
      </c>
      <c r="L53" s="356"/>
      <c r="M53" s="356"/>
      <c r="N53" s="357">
        <f t="shared" si="3"/>
        <v>0</v>
      </c>
      <c r="O53" s="358"/>
      <c r="P53" s="358"/>
      <c r="Q53" s="359">
        <f t="shared" si="8"/>
        <v>0</v>
      </c>
      <c r="R53" s="359">
        <f t="shared" si="8"/>
        <v>0</v>
      </c>
      <c r="S53" s="360"/>
      <c r="T53" s="361"/>
      <c r="U53" s="255">
        <f t="shared" si="1"/>
        <v>1</v>
      </c>
      <c r="V53" s="169"/>
      <c r="W53" s="169"/>
      <c r="X53" s="169"/>
      <c r="Y53" s="169"/>
      <c r="Z53" s="169"/>
      <c r="AA53" s="378"/>
      <c r="AB53" s="169"/>
      <c r="AC53" s="169"/>
      <c r="AD53" s="169"/>
      <c r="AE53" s="371"/>
      <c r="AF53" s="371"/>
      <c r="AG53" s="371"/>
      <c r="AH53" s="169"/>
      <c r="AI53" s="169"/>
      <c r="AJ53" s="169"/>
      <c r="AK53" s="169"/>
      <c r="AL53" s="169"/>
      <c r="AM53" s="169"/>
      <c r="AN53" s="176"/>
      <c r="AO53" s="176"/>
      <c r="AP53" s="176"/>
    </row>
    <row r="54" spans="1:42" s="253" customFormat="1" ht="21" hidden="1" customHeight="1">
      <c r="A54" s="252"/>
      <c r="B54" s="252"/>
      <c r="C54" s="252"/>
      <c r="D54" s="252"/>
      <c r="E54" s="252"/>
      <c r="F54" s="252"/>
      <c r="G54" s="252"/>
      <c r="I54" s="265">
        <f t="shared" si="10"/>
        <v>0</v>
      </c>
      <c r="J54" s="255">
        <f t="shared" si="0"/>
        <v>1</v>
      </c>
      <c r="K54" s="546">
        <f t="shared" ref="K54:K75" si="11">+K53+1</f>
        <v>39</v>
      </c>
      <c r="L54" s="356"/>
      <c r="M54" s="356"/>
      <c r="N54" s="357">
        <f t="shared" si="3"/>
        <v>0</v>
      </c>
      <c r="O54" s="358"/>
      <c r="P54" s="358"/>
      <c r="Q54" s="359">
        <f t="shared" si="8"/>
        <v>0</v>
      </c>
      <c r="R54" s="359">
        <f t="shared" si="8"/>
        <v>0</v>
      </c>
      <c r="S54" s="360"/>
      <c r="T54" s="361"/>
      <c r="U54" s="255">
        <f t="shared" si="1"/>
        <v>1</v>
      </c>
      <c r="V54" s="169"/>
      <c r="W54" s="169"/>
      <c r="X54" s="169"/>
      <c r="Y54" s="169"/>
      <c r="Z54" s="169"/>
      <c r="AA54" s="378"/>
      <c r="AB54" s="169"/>
      <c r="AC54" s="169"/>
      <c r="AD54" s="169"/>
      <c r="AE54" s="371"/>
      <c r="AF54" s="371"/>
      <c r="AG54" s="371"/>
      <c r="AH54" s="169"/>
      <c r="AI54" s="169"/>
      <c r="AJ54" s="169"/>
      <c r="AK54" s="169"/>
      <c r="AL54" s="169"/>
      <c r="AM54" s="169"/>
      <c r="AN54" s="176"/>
      <c r="AO54" s="176"/>
      <c r="AP54" s="176"/>
    </row>
    <row r="55" spans="1:42" s="253" customFormat="1" ht="21" hidden="1" customHeight="1">
      <c r="A55" s="252"/>
      <c r="B55" s="252"/>
      <c r="C55" s="252"/>
      <c r="D55" s="252"/>
      <c r="E55" s="252"/>
      <c r="F55" s="252"/>
      <c r="G55" s="252"/>
      <c r="I55" s="265">
        <f t="shared" si="10"/>
        <v>0</v>
      </c>
      <c r="J55" s="255">
        <f t="shared" si="0"/>
        <v>1</v>
      </c>
      <c r="K55" s="546">
        <f t="shared" si="11"/>
        <v>40</v>
      </c>
      <c r="L55" s="356"/>
      <c r="M55" s="356"/>
      <c r="N55" s="357">
        <f t="shared" si="3"/>
        <v>0</v>
      </c>
      <c r="O55" s="358"/>
      <c r="P55" s="358"/>
      <c r="Q55" s="359">
        <f t="shared" si="8"/>
        <v>0</v>
      </c>
      <c r="R55" s="359">
        <f t="shared" si="8"/>
        <v>0</v>
      </c>
      <c r="S55" s="360"/>
      <c r="T55" s="361"/>
      <c r="U55" s="255">
        <f t="shared" si="1"/>
        <v>1</v>
      </c>
      <c r="V55" s="169"/>
      <c r="W55" s="169"/>
      <c r="X55" s="169"/>
      <c r="Y55" s="169"/>
      <c r="Z55" s="169"/>
      <c r="AA55" s="378"/>
      <c r="AB55" s="169"/>
      <c r="AC55" s="169"/>
      <c r="AD55" s="169"/>
      <c r="AE55" s="371"/>
      <c r="AF55" s="371"/>
      <c r="AG55" s="371"/>
      <c r="AH55" s="169"/>
      <c r="AI55" s="169"/>
      <c r="AJ55" s="169"/>
      <c r="AK55" s="169"/>
      <c r="AL55" s="169"/>
      <c r="AM55" s="169"/>
      <c r="AN55" s="176"/>
      <c r="AO55" s="176"/>
      <c r="AP55" s="176"/>
    </row>
    <row r="56" spans="1:42" s="253" customFormat="1" ht="21" hidden="1" customHeight="1">
      <c r="A56" s="252"/>
      <c r="B56" s="252"/>
      <c r="C56" s="252"/>
      <c r="D56" s="252"/>
      <c r="E56" s="252"/>
      <c r="F56" s="252"/>
      <c r="G56" s="252"/>
      <c r="I56" s="265">
        <f t="shared" si="10"/>
        <v>0</v>
      </c>
      <c r="J56" s="255">
        <f t="shared" si="0"/>
        <v>1</v>
      </c>
      <c r="K56" s="546">
        <f t="shared" si="11"/>
        <v>41</v>
      </c>
      <c r="L56" s="356"/>
      <c r="M56" s="356"/>
      <c r="N56" s="357">
        <f t="shared" si="3"/>
        <v>0</v>
      </c>
      <c r="O56" s="358"/>
      <c r="P56" s="358"/>
      <c r="Q56" s="359">
        <f t="shared" si="8"/>
        <v>0</v>
      </c>
      <c r="R56" s="359">
        <f t="shared" si="8"/>
        <v>0</v>
      </c>
      <c r="S56" s="360"/>
      <c r="T56" s="361"/>
      <c r="U56" s="255">
        <f t="shared" si="1"/>
        <v>1</v>
      </c>
      <c r="V56" s="169"/>
      <c r="W56" s="169"/>
      <c r="X56" s="169"/>
      <c r="Y56" s="169"/>
      <c r="Z56" s="169"/>
      <c r="AA56" s="378"/>
      <c r="AB56" s="169"/>
      <c r="AC56" s="169"/>
      <c r="AD56" s="169"/>
      <c r="AE56" s="371"/>
      <c r="AF56" s="371"/>
      <c r="AG56" s="371"/>
      <c r="AH56" s="169"/>
      <c r="AI56" s="169"/>
      <c r="AJ56" s="169"/>
      <c r="AK56" s="169"/>
      <c r="AL56" s="169"/>
      <c r="AM56" s="169"/>
      <c r="AN56" s="176"/>
      <c r="AO56" s="176"/>
      <c r="AP56" s="176"/>
    </row>
    <row r="57" spans="1:42" s="253" customFormat="1" ht="21" hidden="1" customHeight="1">
      <c r="A57" s="252"/>
      <c r="B57" s="252"/>
      <c r="C57" s="252"/>
      <c r="D57" s="252"/>
      <c r="E57" s="252"/>
      <c r="F57" s="252"/>
      <c r="G57" s="252"/>
      <c r="I57" s="265">
        <f t="shared" si="10"/>
        <v>0</v>
      </c>
      <c r="J57" s="255">
        <f t="shared" si="0"/>
        <v>1</v>
      </c>
      <c r="K57" s="546">
        <f t="shared" si="11"/>
        <v>42</v>
      </c>
      <c r="L57" s="356"/>
      <c r="M57" s="356"/>
      <c r="N57" s="357">
        <f t="shared" si="3"/>
        <v>0</v>
      </c>
      <c r="O57" s="358"/>
      <c r="P57" s="358"/>
      <c r="Q57" s="359">
        <f t="shared" si="8"/>
        <v>0</v>
      </c>
      <c r="R57" s="359">
        <f t="shared" si="8"/>
        <v>0</v>
      </c>
      <c r="S57" s="360"/>
      <c r="T57" s="361"/>
      <c r="U57" s="255">
        <f t="shared" si="1"/>
        <v>1</v>
      </c>
      <c r="V57" s="169"/>
      <c r="W57" s="169"/>
      <c r="X57" s="169"/>
      <c r="Y57" s="169"/>
      <c r="Z57" s="169"/>
      <c r="AA57" s="378"/>
      <c r="AB57" s="169"/>
      <c r="AC57" s="169"/>
      <c r="AD57" s="169"/>
      <c r="AE57" s="371"/>
      <c r="AF57" s="371"/>
      <c r="AG57" s="371"/>
      <c r="AH57" s="169"/>
      <c r="AI57" s="169"/>
      <c r="AJ57" s="169"/>
      <c r="AK57" s="169"/>
      <c r="AL57" s="169"/>
      <c r="AM57" s="169"/>
      <c r="AN57" s="176"/>
      <c r="AO57" s="176"/>
      <c r="AP57" s="176"/>
    </row>
    <row r="58" spans="1:42" s="253" customFormat="1" ht="21" hidden="1" customHeight="1">
      <c r="A58" s="252"/>
      <c r="B58" s="252"/>
      <c r="C58" s="252"/>
      <c r="D58" s="252"/>
      <c r="E58" s="252"/>
      <c r="F58" s="252"/>
      <c r="G58" s="252"/>
      <c r="I58" s="265">
        <f t="shared" si="10"/>
        <v>0</v>
      </c>
      <c r="J58" s="255">
        <f t="shared" si="0"/>
        <v>1</v>
      </c>
      <c r="K58" s="546">
        <f t="shared" si="11"/>
        <v>43</v>
      </c>
      <c r="L58" s="356"/>
      <c r="M58" s="356"/>
      <c r="N58" s="357">
        <f t="shared" si="3"/>
        <v>0</v>
      </c>
      <c r="O58" s="358"/>
      <c r="P58" s="358"/>
      <c r="Q58" s="359">
        <f t="shared" si="8"/>
        <v>0</v>
      </c>
      <c r="R58" s="359">
        <f t="shared" si="8"/>
        <v>0</v>
      </c>
      <c r="S58" s="360"/>
      <c r="T58" s="361"/>
      <c r="U58" s="255">
        <f t="shared" si="1"/>
        <v>1</v>
      </c>
      <c r="V58" s="169"/>
      <c r="W58" s="169"/>
      <c r="X58" s="169"/>
      <c r="Y58" s="169"/>
      <c r="Z58" s="169"/>
      <c r="AA58" s="378"/>
      <c r="AB58" s="169"/>
      <c r="AC58" s="169"/>
      <c r="AD58" s="169"/>
      <c r="AE58" s="371"/>
      <c r="AF58" s="371"/>
      <c r="AG58" s="371"/>
      <c r="AH58" s="169"/>
      <c r="AI58" s="169"/>
      <c r="AJ58" s="169"/>
      <c r="AK58" s="169"/>
      <c r="AL58" s="169"/>
      <c r="AM58" s="169"/>
      <c r="AN58" s="176"/>
      <c r="AO58" s="176"/>
      <c r="AP58" s="176"/>
    </row>
    <row r="59" spans="1:42" s="253" customFormat="1" ht="21" hidden="1" customHeight="1">
      <c r="A59" s="252"/>
      <c r="B59" s="252"/>
      <c r="C59" s="252"/>
      <c r="D59" s="252"/>
      <c r="E59" s="252"/>
      <c r="F59" s="252"/>
      <c r="G59" s="252"/>
      <c r="I59" s="265">
        <f t="shared" si="10"/>
        <v>0</v>
      </c>
      <c r="J59" s="255">
        <f t="shared" si="0"/>
        <v>1</v>
      </c>
      <c r="K59" s="546">
        <f t="shared" si="11"/>
        <v>44</v>
      </c>
      <c r="L59" s="356"/>
      <c r="M59" s="356"/>
      <c r="N59" s="357">
        <f t="shared" si="3"/>
        <v>0</v>
      </c>
      <c r="O59" s="358"/>
      <c r="P59" s="358"/>
      <c r="Q59" s="359">
        <f t="shared" si="8"/>
        <v>0</v>
      </c>
      <c r="R59" s="359">
        <f t="shared" si="8"/>
        <v>0</v>
      </c>
      <c r="S59" s="360"/>
      <c r="T59" s="361"/>
      <c r="U59" s="255">
        <f t="shared" si="1"/>
        <v>1</v>
      </c>
      <c r="V59" s="169"/>
      <c r="W59" s="169"/>
      <c r="X59" s="169"/>
      <c r="Y59" s="169"/>
      <c r="Z59" s="169"/>
      <c r="AA59" s="378"/>
      <c r="AB59" s="169"/>
      <c r="AC59" s="169"/>
      <c r="AD59" s="169"/>
      <c r="AE59" s="371"/>
      <c r="AF59" s="371"/>
      <c r="AG59" s="371"/>
      <c r="AH59" s="169"/>
      <c r="AI59" s="169"/>
      <c r="AJ59" s="169"/>
      <c r="AK59" s="169"/>
      <c r="AL59" s="169"/>
      <c r="AM59" s="169"/>
      <c r="AN59" s="176"/>
      <c r="AO59" s="176"/>
      <c r="AP59" s="176"/>
    </row>
    <row r="60" spans="1:42" s="253" customFormat="1" ht="21" hidden="1" customHeight="1">
      <c r="A60" s="252"/>
      <c r="B60" s="252"/>
      <c r="C60" s="252"/>
      <c r="D60" s="252"/>
      <c r="E60" s="252"/>
      <c r="F60" s="252"/>
      <c r="G60" s="252"/>
      <c r="I60" s="265">
        <f t="shared" si="10"/>
        <v>0</v>
      </c>
      <c r="J60" s="255">
        <f t="shared" si="0"/>
        <v>1</v>
      </c>
      <c r="K60" s="546">
        <f t="shared" si="11"/>
        <v>45</v>
      </c>
      <c r="L60" s="356"/>
      <c r="M60" s="356"/>
      <c r="N60" s="357">
        <f t="shared" si="3"/>
        <v>0</v>
      </c>
      <c r="O60" s="358"/>
      <c r="P60" s="358"/>
      <c r="Q60" s="359">
        <f t="shared" si="8"/>
        <v>0</v>
      </c>
      <c r="R60" s="359">
        <f t="shared" si="8"/>
        <v>0</v>
      </c>
      <c r="S60" s="360"/>
      <c r="T60" s="361"/>
      <c r="U60" s="255">
        <f t="shared" si="1"/>
        <v>1</v>
      </c>
      <c r="V60" s="169"/>
      <c r="W60" s="169"/>
      <c r="X60" s="169"/>
      <c r="Y60" s="169"/>
      <c r="Z60" s="169"/>
      <c r="AA60" s="378"/>
      <c r="AB60" s="169"/>
      <c r="AC60" s="169"/>
      <c r="AD60" s="169"/>
      <c r="AE60" s="371"/>
      <c r="AF60" s="371"/>
      <c r="AG60" s="371"/>
      <c r="AH60" s="169"/>
      <c r="AI60" s="169"/>
      <c r="AJ60" s="169"/>
      <c r="AK60" s="169"/>
      <c r="AL60" s="169"/>
      <c r="AM60" s="169"/>
      <c r="AN60" s="176"/>
      <c r="AO60" s="176"/>
      <c r="AP60" s="176"/>
    </row>
    <row r="61" spans="1:42" s="253" customFormat="1" ht="21" hidden="1" customHeight="1">
      <c r="A61" s="252"/>
      <c r="B61" s="252"/>
      <c r="C61" s="252"/>
      <c r="D61" s="252"/>
      <c r="E61" s="252"/>
      <c r="F61" s="252"/>
      <c r="G61" s="252"/>
      <c r="I61" s="265">
        <f t="shared" si="10"/>
        <v>0</v>
      </c>
      <c r="J61" s="255">
        <f t="shared" si="0"/>
        <v>1</v>
      </c>
      <c r="K61" s="546">
        <f t="shared" si="11"/>
        <v>46</v>
      </c>
      <c r="L61" s="356"/>
      <c r="M61" s="356"/>
      <c r="N61" s="357">
        <f t="shared" si="3"/>
        <v>0</v>
      </c>
      <c r="O61" s="358"/>
      <c r="P61" s="358"/>
      <c r="Q61" s="359">
        <f t="shared" si="8"/>
        <v>0</v>
      </c>
      <c r="R61" s="359">
        <f t="shared" si="8"/>
        <v>0</v>
      </c>
      <c r="S61" s="360"/>
      <c r="T61" s="361"/>
      <c r="U61" s="255">
        <f t="shared" si="1"/>
        <v>1</v>
      </c>
      <c r="V61" s="169"/>
      <c r="W61" s="169"/>
      <c r="X61" s="169"/>
      <c r="Y61" s="169"/>
      <c r="Z61" s="169"/>
      <c r="AA61" s="378"/>
      <c r="AB61" s="169"/>
      <c r="AC61" s="169"/>
      <c r="AD61" s="169"/>
      <c r="AE61" s="371"/>
      <c r="AF61" s="371"/>
      <c r="AG61" s="371"/>
      <c r="AH61" s="169"/>
      <c r="AI61" s="169"/>
      <c r="AJ61" s="169"/>
      <c r="AK61" s="169"/>
      <c r="AL61" s="169"/>
      <c r="AM61" s="169"/>
      <c r="AN61" s="176"/>
      <c r="AO61" s="176"/>
      <c r="AP61" s="176"/>
    </row>
    <row r="62" spans="1:42" s="253" customFormat="1" ht="21" hidden="1" customHeight="1">
      <c r="A62" s="252"/>
      <c r="B62" s="252"/>
      <c r="C62" s="252"/>
      <c r="D62" s="252"/>
      <c r="E62" s="252"/>
      <c r="F62" s="252"/>
      <c r="G62" s="252"/>
      <c r="I62" s="265">
        <f t="shared" si="10"/>
        <v>0</v>
      </c>
      <c r="J62" s="255">
        <f t="shared" si="0"/>
        <v>1</v>
      </c>
      <c r="K62" s="546">
        <f t="shared" si="11"/>
        <v>47</v>
      </c>
      <c r="L62" s="356"/>
      <c r="M62" s="356"/>
      <c r="N62" s="357">
        <f t="shared" si="3"/>
        <v>0</v>
      </c>
      <c r="O62" s="358"/>
      <c r="P62" s="358"/>
      <c r="Q62" s="359">
        <f t="shared" si="8"/>
        <v>0</v>
      </c>
      <c r="R62" s="359">
        <f t="shared" si="8"/>
        <v>0</v>
      </c>
      <c r="S62" s="360"/>
      <c r="T62" s="361"/>
      <c r="U62" s="255">
        <f t="shared" si="1"/>
        <v>1</v>
      </c>
      <c r="V62" s="169"/>
      <c r="W62" s="169"/>
      <c r="X62" s="169"/>
      <c r="Y62" s="169"/>
      <c r="Z62" s="169"/>
      <c r="AA62" s="378"/>
      <c r="AB62" s="169"/>
      <c r="AC62" s="169"/>
      <c r="AD62" s="169"/>
      <c r="AE62" s="371"/>
      <c r="AF62" s="371"/>
      <c r="AG62" s="371"/>
      <c r="AH62" s="169"/>
      <c r="AI62" s="169"/>
      <c r="AJ62" s="169"/>
      <c r="AK62" s="169"/>
      <c r="AL62" s="169"/>
      <c r="AM62" s="169"/>
      <c r="AN62" s="176"/>
      <c r="AO62" s="176"/>
      <c r="AP62" s="176"/>
    </row>
    <row r="63" spans="1:42" s="253" customFormat="1" ht="21" hidden="1" customHeight="1">
      <c r="A63" s="252"/>
      <c r="B63" s="252"/>
      <c r="C63" s="252"/>
      <c r="D63" s="252"/>
      <c r="E63" s="252"/>
      <c r="F63" s="252"/>
      <c r="G63" s="252"/>
      <c r="I63" s="265">
        <f t="shared" si="10"/>
        <v>0</v>
      </c>
      <c r="J63" s="255">
        <f t="shared" si="0"/>
        <v>1</v>
      </c>
      <c r="K63" s="546">
        <f t="shared" si="11"/>
        <v>48</v>
      </c>
      <c r="L63" s="356"/>
      <c r="M63" s="356"/>
      <c r="N63" s="357">
        <f t="shared" si="3"/>
        <v>0</v>
      </c>
      <c r="O63" s="358"/>
      <c r="P63" s="358"/>
      <c r="Q63" s="359">
        <f t="shared" si="8"/>
        <v>0</v>
      </c>
      <c r="R63" s="359">
        <f t="shared" si="8"/>
        <v>0</v>
      </c>
      <c r="S63" s="360"/>
      <c r="T63" s="361"/>
      <c r="U63" s="255">
        <f t="shared" si="1"/>
        <v>1</v>
      </c>
      <c r="V63" s="169"/>
      <c r="W63" s="169"/>
      <c r="X63" s="169"/>
      <c r="Y63" s="169"/>
      <c r="Z63" s="169"/>
      <c r="AA63" s="378"/>
      <c r="AB63" s="169"/>
      <c r="AC63" s="169"/>
      <c r="AD63" s="169"/>
      <c r="AE63" s="371"/>
      <c r="AF63" s="371"/>
      <c r="AG63" s="371"/>
      <c r="AH63" s="169"/>
      <c r="AI63" s="169"/>
      <c r="AJ63" s="169"/>
      <c r="AK63" s="169"/>
      <c r="AL63" s="169"/>
      <c r="AM63" s="169"/>
      <c r="AN63" s="176"/>
      <c r="AO63" s="176"/>
      <c r="AP63" s="176"/>
    </row>
    <row r="64" spans="1:42" s="253" customFormat="1" ht="21" hidden="1" customHeight="1">
      <c r="A64" s="252"/>
      <c r="B64" s="252"/>
      <c r="C64" s="252"/>
      <c r="D64" s="252"/>
      <c r="E64" s="252"/>
      <c r="F64" s="252"/>
      <c r="G64" s="252"/>
      <c r="I64" s="265">
        <f t="shared" si="10"/>
        <v>0</v>
      </c>
      <c r="J64" s="255">
        <f t="shared" si="0"/>
        <v>1</v>
      </c>
      <c r="K64" s="546">
        <f t="shared" si="11"/>
        <v>49</v>
      </c>
      <c r="L64" s="356"/>
      <c r="M64" s="356"/>
      <c r="N64" s="357">
        <f t="shared" si="3"/>
        <v>0</v>
      </c>
      <c r="O64" s="358"/>
      <c r="P64" s="358"/>
      <c r="Q64" s="359">
        <f t="shared" si="8"/>
        <v>0</v>
      </c>
      <c r="R64" s="359">
        <f t="shared" si="8"/>
        <v>0</v>
      </c>
      <c r="S64" s="360"/>
      <c r="T64" s="361"/>
      <c r="U64" s="255">
        <f t="shared" si="1"/>
        <v>1</v>
      </c>
      <c r="V64" s="169"/>
      <c r="W64" s="169"/>
      <c r="X64" s="169"/>
      <c r="Y64" s="169"/>
      <c r="Z64" s="169"/>
      <c r="AA64" s="378"/>
      <c r="AB64" s="169"/>
      <c r="AC64" s="169"/>
      <c r="AD64" s="169"/>
      <c r="AE64" s="371"/>
      <c r="AF64" s="371"/>
      <c r="AG64" s="371"/>
      <c r="AH64" s="169"/>
      <c r="AI64" s="169"/>
      <c r="AJ64" s="169"/>
      <c r="AK64" s="169"/>
      <c r="AL64" s="169"/>
      <c r="AM64" s="169"/>
      <c r="AN64" s="176"/>
      <c r="AO64" s="176"/>
      <c r="AP64" s="176"/>
    </row>
    <row r="65" spans="1:42" s="253" customFormat="1" ht="21" hidden="1" customHeight="1">
      <c r="A65" s="252"/>
      <c r="B65" s="252"/>
      <c r="C65" s="252"/>
      <c r="D65" s="252"/>
      <c r="E65" s="252"/>
      <c r="F65" s="252"/>
      <c r="G65" s="252"/>
      <c r="I65" s="265">
        <f t="shared" si="10"/>
        <v>0</v>
      </c>
      <c r="J65" s="255">
        <f t="shared" si="0"/>
        <v>1</v>
      </c>
      <c r="K65" s="546">
        <f t="shared" si="11"/>
        <v>50</v>
      </c>
      <c r="L65" s="356"/>
      <c r="M65" s="356"/>
      <c r="N65" s="357">
        <f t="shared" si="3"/>
        <v>0</v>
      </c>
      <c r="O65" s="358"/>
      <c r="P65" s="358"/>
      <c r="Q65" s="359">
        <f t="shared" si="8"/>
        <v>0</v>
      </c>
      <c r="R65" s="359">
        <f t="shared" si="8"/>
        <v>0</v>
      </c>
      <c r="S65" s="360"/>
      <c r="T65" s="361"/>
      <c r="U65" s="255">
        <f t="shared" si="1"/>
        <v>1</v>
      </c>
      <c r="V65" s="169"/>
      <c r="W65" s="169"/>
      <c r="X65" s="169"/>
      <c r="Y65" s="169"/>
      <c r="Z65" s="169"/>
      <c r="AA65" s="378"/>
      <c r="AB65" s="169"/>
      <c r="AC65" s="169"/>
      <c r="AD65" s="169"/>
      <c r="AE65" s="371"/>
      <c r="AF65" s="371"/>
      <c r="AG65" s="371"/>
      <c r="AH65" s="169"/>
      <c r="AI65" s="169"/>
      <c r="AJ65" s="169"/>
      <c r="AK65" s="169"/>
      <c r="AL65" s="169"/>
      <c r="AM65" s="169"/>
      <c r="AN65" s="176"/>
      <c r="AO65" s="176"/>
      <c r="AP65" s="176"/>
    </row>
    <row r="66" spans="1:42" s="253" customFormat="1" ht="21" hidden="1" customHeight="1">
      <c r="A66" s="252"/>
      <c r="B66" s="252"/>
      <c r="C66" s="252"/>
      <c r="D66" s="252"/>
      <c r="E66" s="252"/>
      <c r="F66" s="252"/>
      <c r="G66" s="252"/>
      <c r="I66" s="265">
        <f t="shared" si="10"/>
        <v>0</v>
      </c>
      <c r="J66" s="255">
        <f t="shared" si="0"/>
        <v>1</v>
      </c>
      <c r="K66" s="546">
        <f t="shared" si="11"/>
        <v>51</v>
      </c>
      <c r="L66" s="356"/>
      <c r="M66" s="356"/>
      <c r="N66" s="357">
        <f t="shared" si="3"/>
        <v>0</v>
      </c>
      <c r="O66" s="358"/>
      <c r="P66" s="358"/>
      <c r="Q66" s="359">
        <f t="shared" si="8"/>
        <v>0</v>
      </c>
      <c r="R66" s="359">
        <f t="shared" si="8"/>
        <v>0</v>
      </c>
      <c r="S66" s="360"/>
      <c r="T66" s="361"/>
      <c r="U66" s="255">
        <f t="shared" si="1"/>
        <v>1</v>
      </c>
      <c r="V66" s="169"/>
      <c r="W66" s="169"/>
      <c r="X66" s="169"/>
      <c r="Y66" s="169"/>
      <c r="Z66" s="169"/>
      <c r="AA66" s="378"/>
      <c r="AB66" s="169"/>
      <c r="AC66" s="169"/>
      <c r="AD66" s="169"/>
      <c r="AE66" s="371"/>
      <c r="AF66" s="371"/>
      <c r="AG66" s="371"/>
      <c r="AH66" s="169"/>
      <c r="AI66" s="169"/>
      <c r="AJ66" s="169"/>
      <c r="AK66" s="169"/>
      <c r="AL66" s="169"/>
      <c r="AM66" s="169"/>
      <c r="AN66" s="176"/>
      <c r="AO66" s="176"/>
      <c r="AP66" s="176"/>
    </row>
    <row r="67" spans="1:42" s="253" customFormat="1" ht="21" hidden="1" customHeight="1">
      <c r="A67" s="252"/>
      <c r="B67" s="252"/>
      <c r="C67" s="252"/>
      <c r="D67" s="252"/>
      <c r="E67" s="252"/>
      <c r="F67" s="252"/>
      <c r="G67" s="252"/>
      <c r="I67" s="265">
        <f t="shared" si="10"/>
        <v>0</v>
      </c>
      <c r="J67" s="255">
        <f t="shared" si="0"/>
        <v>1</v>
      </c>
      <c r="K67" s="546">
        <f t="shared" si="11"/>
        <v>52</v>
      </c>
      <c r="L67" s="356"/>
      <c r="M67" s="356"/>
      <c r="N67" s="357">
        <f t="shared" si="3"/>
        <v>0</v>
      </c>
      <c r="O67" s="358"/>
      <c r="P67" s="358"/>
      <c r="Q67" s="359">
        <f t="shared" si="8"/>
        <v>0</v>
      </c>
      <c r="R67" s="359">
        <f t="shared" si="8"/>
        <v>0</v>
      </c>
      <c r="S67" s="360"/>
      <c r="T67" s="361"/>
      <c r="U67" s="255">
        <f t="shared" si="1"/>
        <v>1</v>
      </c>
      <c r="V67" s="169"/>
      <c r="W67" s="169"/>
      <c r="X67" s="169"/>
      <c r="Y67" s="169"/>
      <c r="Z67" s="169"/>
      <c r="AA67" s="378"/>
      <c r="AB67" s="169"/>
      <c r="AC67" s="169"/>
      <c r="AD67" s="169"/>
      <c r="AE67" s="371"/>
      <c r="AF67" s="371"/>
      <c r="AG67" s="371"/>
      <c r="AH67" s="169"/>
      <c r="AI67" s="169"/>
      <c r="AJ67" s="169"/>
      <c r="AK67" s="169"/>
      <c r="AL67" s="169"/>
      <c r="AM67" s="169"/>
      <c r="AN67" s="176"/>
      <c r="AO67" s="176"/>
      <c r="AP67" s="176"/>
    </row>
    <row r="68" spans="1:42" s="253" customFormat="1" ht="21" hidden="1" customHeight="1">
      <c r="A68" s="252"/>
      <c r="B68" s="252"/>
      <c r="C68" s="252"/>
      <c r="D68" s="252"/>
      <c r="E68" s="252"/>
      <c r="F68" s="252"/>
      <c r="G68" s="252"/>
      <c r="I68" s="265">
        <f t="shared" si="10"/>
        <v>0</v>
      </c>
      <c r="J68" s="255">
        <f t="shared" si="0"/>
        <v>1</v>
      </c>
      <c r="K68" s="546">
        <f t="shared" si="11"/>
        <v>53</v>
      </c>
      <c r="L68" s="356"/>
      <c r="M68" s="356"/>
      <c r="N68" s="357">
        <f t="shared" si="3"/>
        <v>0</v>
      </c>
      <c r="O68" s="358"/>
      <c r="P68" s="358"/>
      <c r="Q68" s="359">
        <f t="shared" si="8"/>
        <v>0</v>
      </c>
      <c r="R68" s="359">
        <f t="shared" si="8"/>
        <v>0</v>
      </c>
      <c r="S68" s="360"/>
      <c r="T68" s="361"/>
      <c r="U68" s="255">
        <f t="shared" si="1"/>
        <v>1</v>
      </c>
      <c r="V68" s="169"/>
      <c r="W68" s="169"/>
      <c r="X68" s="169"/>
      <c r="Y68" s="169"/>
      <c r="Z68" s="169"/>
      <c r="AA68" s="378"/>
      <c r="AB68" s="169"/>
      <c r="AC68" s="169"/>
      <c r="AD68" s="169"/>
      <c r="AE68" s="371"/>
      <c r="AF68" s="371"/>
      <c r="AG68" s="371"/>
      <c r="AH68" s="169"/>
      <c r="AI68" s="169"/>
      <c r="AJ68" s="169"/>
      <c r="AK68" s="169"/>
      <c r="AL68" s="169"/>
      <c r="AM68" s="169"/>
      <c r="AN68" s="176"/>
      <c r="AO68" s="176"/>
      <c r="AP68" s="176"/>
    </row>
    <row r="69" spans="1:42" s="253" customFormat="1" ht="21" hidden="1" customHeight="1">
      <c r="A69" s="252"/>
      <c r="B69" s="252"/>
      <c r="C69" s="252"/>
      <c r="D69" s="252"/>
      <c r="E69" s="252"/>
      <c r="F69" s="252"/>
      <c r="G69" s="252"/>
      <c r="I69" s="265">
        <f t="shared" si="10"/>
        <v>0</v>
      </c>
      <c r="J69" s="255">
        <f t="shared" si="0"/>
        <v>1</v>
      </c>
      <c r="K69" s="546">
        <f t="shared" si="11"/>
        <v>54</v>
      </c>
      <c r="L69" s="356"/>
      <c r="M69" s="356"/>
      <c r="N69" s="357">
        <f t="shared" si="3"/>
        <v>0</v>
      </c>
      <c r="O69" s="358"/>
      <c r="P69" s="358"/>
      <c r="Q69" s="359">
        <f t="shared" si="8"/>
        <v>0</v>
      </c>
      <c r="R69" s="359">
        <f t="shared" si="8"/>
        <v>0</v>
      </c>
      <c r="S69" s="360"/>
      <c r="T69" s="361"/>
      <c r="U69" s="255">
        <f t="shared" si="1"/>
        <v>1</v>
      </c>
      <c r="V69" s="169"/>
      <c r="W69" s="169"/>
      <c r="X69" s="169"/>
      <c r="Y69" s="169"/>
      <c r="Z69" s="169"/>
      <c r="AA69" s="378"/>
      <c r="AB69" s="169"/>
      <c r="AC69" s="169"/>
      <c r="AD69" s="169"/>
      <c r="AE69" s="371"/>
      <c r="AF69" s="371"/>
      <c r="AG69" s="371"/>
      <c r="AH69" s="169"/>
      <c r="AI69" s="169"/>
      <c r="AJ69" s="169"/>
      <c r="AK69" s="169"/>
      <c r="AL69" s="169"/>
      <c r="AM69" s="169"/>
      <c r="AN69" s="176"/>
      <c r="AO69" s="176"/>
      <c r="AP69" s="176"/>
    </row>
    <row r="70" spans="1:42" s="253" customFormat="1" ht="21" hidden="1" customHeight="1">
      <c r="A70" s="252"/>
      <c r="B70" s="252"/>
      <c r="C70" s="252"/>
      <c r="D70" s="252"/>
      <c r="E70" s="252"/>
      <c r="F70" s="252"/>
      <c r="G70" s="252"/>
      <c r="I70" s="265">
        <f t="shared" si="10"/>
        <v>0</v>
      </c>
      <c r="J70" s="255">
        <f t="shared" si="0"/>
        <v>1</v>
      </c>
      <c r="K70" s="546">
        <f t="shared" si="11"/>
        <v>55</v>
      </c>
      <c r="L70" s="356"/>
      <c r="M70" s="356"/>
      <c r="N70" s="357">
        <f t="shared" si="3"/>
        <v>0</v>
      </c>
      <c r="O70" s="358"/>
      <c r="P70" s="358"/>
      <c r="Q70" s="359">
        <f t="shared" si="8"/>
        <v>0</v>
      </c>
      <c r="R70" s="359">
        <f t="shared" si="8"/>
        <v>0</v>
      </c>
      <c r="S70" s="360"/>
      <c r="T70" s="361"/>
      <c r="U70" s="255">
        <f t="shared" si="1"/>
        <v>1</v>
      </c>
      <c r="V70" s="169"/>
      <c r="W70" s="169"/>
      <c r="X70" s="169"/>
      <c r="Y70" s="169"/>
      <c r="Z70" s="169"/>
      <c r="AA70" s="378"/>
      <c r="AB70" s="169"/>
      <c r="AC70" s="169"/>
      <c r="AD70" s="169"/>
      <c r="AE70" s="371"/>
      <c r="AF70" s="371"/>
      <c r="AG70" s="371"/>
      <c r="AH70" s="169"/>
      <c r="AI70" s="169"/>
      <c r="AJ70" s="169"/>
      <c r="AK70" s="169"/>
      <c r="AL70" s="169"/>
      <c r="AM70" s="169"/>
      <c r="AN70" s="176"/>
      <c r="AO70" s="176"/>
      <c r="AP70" s="176"/>
    </row>
    <row r="71" spans="1:42" s="253" customFormat="1" ht="21" hidden="1" customHeight="1">
      <c r="A71" s="252"/>
      <c r="B71" s="252"/>
      <c r="C71" s="252"/>
      <c r="D71" s="252"/>
      <c r="E71" s="252"/>
      <c r="F71" s="252"/>
      <c r="G71" s="252"/>
      <c r="I71" s="265">
        <f t="shared" si="10"/>
        <v>0</v>
      </c>
      <c r="J71" s="255">
        <f t="shared" si="0"/>
        <v>1</v>
      </c>
      <c r="K71" s="546">
        <f t="shared" si="11"/>
        <v>56</v>
      </c>
      <c r="L71" s="356"/>
      <c r="M71" s="356"/>
      <c r="N71" s="357">
        <f t="shared" si="3"/>
        <v>0</v>
      </c>
      <c r="O71" s="358"/>
      <c r="P71" s="358"/>
      <c r="Q71" s="359">
        <f t="shared" si="8"/>
        <v>0</v>
      </c>
      <c r="R71" s="359">
        <f t="shared" si="8"/>
        <v>0</v>
      </c>
      <c r="S71" s="360"/>
      <c r="T71" s="361"/>
      <c r="U71" s="255">
        <f t="shared" si="1"/>
        <v>1</v>
      </c>
      <c r="V71" s="169"/>
      <c r="W71" s="169"/>
      <c r="X71" s="169"/>
      <c r="Y71" s="169"/>
      <c r="Z71" s="169"/>
      <c r="AA71" s="378"/>
      <c r="AB71" s="169"/>
      <c r="AC71" s="169"/>
      <c r="AD71" s="169"/>
      <c r="AE71" s="371"/>
      <c r="AF71" s="371"/>
      <c r="AG71" s="371"/>
      <c r="AH71" s="169"/>
      <c r="AI71" s="169"/>
      <c r="AJ71" s="169"/>
      <c r="AK71" s="169"/>
      <c r="AL71" s="169"/>
      <c r="AM71" s="169"/>
      <c r="AN71" s="176"/>
      <c r="AO71" s="176"/>
      <c r="AP71" s="176"/>
    </row>
    <row r="72" spans="1:42" s="253" customFormat="1" ht="21" hidden="1" customHeight="1">
      <c r="A72" s="252"/>
      <c r="B72" s="252"/>
      <c r="C72" s="252"/>
      <c r="D72" s="252"/>
      <c r="E72" s="252"/>
      <c r="F72" s="252"/>
      <c r="G72" s="252"/>
      <c r="I72" s="265">
        <f t="shared" si="10"/>
        <v>0</v>
      </c>
      <c r="J72" s="255">
        <f t="shared" si="0"/>
        <v>1</v>
      </c>
      <c r="K72" s="546">
        <f t="shared" si="11"/>
        <v>57</v>
      </c>
      <c r="L72" s="356"/>
      <c r="M72" s="356"/>
      <c r="N72" s="357">
        <f t="shared" si="3"/>
        <v>0</v>
      </c>
      <c r="O72" s="358"/>
      <c r="P72" s="358"/>
      <c r="Q72" s="359">
        <f t="shared" si="8"/>
        <v>0</v>
      </c>
      <c r="R72" s="359">
        <f t="shared" si="8"/>
        <v>0</v>
      </c>
      <c r="S72" s="360"/>
      <c r="T72" s="361"/>
      <c r="U72" s="255">
        <f t="shared" si="1"/>
        <v>1</v>
      </c>
      <c r="V72" s="169"/>
      <c r="W72" s="169"/>
      <c r="X72" s="169"/>
      <c r="Y72" s="169"/>
      <c r="Z72" s="169"/>
      <c r="AA72" s="378"/>
      <c r="AB72" s="169"/>
      <c r="AC72" s="169"/>
      <c r="AD72" s="169"/>
      <c r="AE72" s="371"/>
      <c r="AF72" s="371"/>
      <c r="AG72" s="371"/>
      <c r="AH72" s="169"/>
      <c r="AI72" s="169"/>
      <c r="AJ72" s="169"/>
      <c r="AK72" s="169"/>
      <c r="AL72" s="169"/>
      <c r="AM72" s="169"/>
      <c r="AN72" s="176"/>
      <c r="AO72" s="176"/>
      <c r="AP72" s="176"/>
    </row>
    <row r="73" spans="1:42" s="253" customFormat="1" ht="21" hidden="1" customHeight="1">
      <c r="A73" s="252"/>
      <c r="B73" s="252"/>
      <c r="C73" s="252"/>
      <c r="D73" s="252"/>
      <c r="E73" s="252"/>
      <c r="F73" s="252"/>
      <c r="G73" s="252"/>
      <c r="I73" s="265">
        <f t="shared" si="10"/>
        <v>0</v>
      </c>
      <c r="J73" s="255">
        <f t="shared" si="0"/>
        <v>1</v>
      </c>
      <c r="K73" s="546">
        <f t="shared" si="11"/>
        <v>58</v>
      </c>
      <c r="L73" s="356"/>
      <c r="M73" s="356"/>
      <c r="N73" s="357">
        <f t="shared" si="3"/>
        <v>0</v>
      </c>
      <c r="O73" s="358"/>
      <c r="P73" s="358"/>
      <c r="Q73" s="359">
        <f t="shared" si="8"/>
        <v>0</v>
      </c>
      <c r="R73" s="359">
        <f t="shared" si="8"/>
        <v>0</v>
      </c>
      <c r="S73" s="360"/>
      <c r="T73" s="361"/>
      <c r="U73" s="255">
        <f t="shared" si="1"/>
        <v>1</v>
      </c>
      <c r="V73" s="169"/>
      <c r="W73" s="169"/>
      <c r="X73" s="169"/>
      <c r="Y73" s="169"/>
      <c r="Z73" s="169"/>
      <c r="AA73" s="378"/>
      <c r="AB73" s="169"/>
      <c r="AC73" s="169"/>
      <c r="AD73" s="169"/>
      <c r="AE73" s="371"/>
      <c r="AF73" s="371"/>
      <c r="AG73" s="371"/>
      <c r="AH73" s="169"/>
      <c r="AI73" s="169"/>
      <c r="AJ73" s="169"/>
      <c r="AK73" s="169"/>
      <c r="AL73" s="169"/>
      <c r="AM73" s="169"/>
      <c r="AN73" s="176"/>
      <c r="AO73" s="176"/>
      <c r="AP73" s="176"/>
    </row>
    <row r="74" spans="1:42" s="253" customFormat="1" ht="21" hidden="1" customHeight="1">
      <c r="A74" s="252"/>
      <c r="B74" s="252"/>
      <c r="C74" s="252"/>
      <c r="D74" s="252"/>
      <c r="E74" s="252"/>
      <c r="F74" s="252"/>
      <c r="G74" s="252"/>
      <c r="I74" s="265">
        <f t="shared" si="10"/>
        <v>0</v>
      </c>
      <c r="J74" s="255">
        <f t="shared" si="0"/>
        <v>1</v>
      </c>
      <c r="K74" s="546">
        <f t="shared" si="11"/>
        <v>59</v>
      </c>
      <c r="L74" s="356"/>
      <c r="M74" s="356"/>
      <c r="N74" s="357">
        <f t="shared" si="3"/>
        <v>0</v>
      </c>
      <c r="O74" s="358"/>
      <c r="P74" s="358"/>
      <c r="Q74" s="359">
        <f t="shared" si="8"/>
        <v>0</v>
      </c>
      <c r="R74" s="359">
        <f t="shared" si="8"/>
        <v>0</v>
      </c>
      <c r="S74" s="360"/>
      <c r="T74" s="361"/>
      <c r="U74" s="255">
        <f t="shared" si="1"/>
        <v>1</v>
      </c>
      <c r="V74" s="169"/>
      <c r="W74" s="169"/>
      <c r="X74" s="169"/>
      <c r="Y74" s="169"/>
      <c r="Z74" s="169"/>
      <c r="AA74" s="378"/>
      <c r="AB74" s="169"/>
      <c r="AC74" s="169"/>
      <c r="AD74" s="169"/>
      <c r="AE74" s="371"/>
      <c r="AF74" s="371"/>
      <c r="AG74" s="371"/>
      <c r="AH74" s="169"/>
      <c r="AI74" s="169"/>
      <c r="AJ74" s="169"/>
      <c r="AK74" s="169"/>
      <c r="AL74" s="169"/>
      <c r="AM74" s="169"/>
      <c r="AN74" s="176"/>
      <c r="AO74" s="176"/>
      <c r="AP74" s="176"/>
    </row>
    <row r="75" spans="1:42" s="253" customFormat="1" ht="21" hidden="1" customHeight="1" thickBot="1">
      <c r="A75" s="252"/>
      <c r="B75" s="252"/>
      <c r="C75" s="252"/>
      <c r="D75" s="252"/>
      <c r="E75" s="252"/>
      <c r="F75" s="252"/>
      <c r="G75" s="252"/>
      <c r="I75" s="265">
        <f t="shared" si="10"/>
        <v>0</v>
      </c>
      <c r="J75" s="255">
        <f t="shared" si="0"/>
        <v>1</v>
      </c>
      <c r="K75" s="379">
        <f t="shared" si="11"/>
        <v>60</v>
      </c>
      <c r="L75" s="313"/>
      <c r="M75" s="313"/>
      <c r="N75" s="380">
        <f t="shared" si="3"/>
        <v>0</v>
      </c>
      <c r="O75" s="381"/>
      <c r="P75" s="381"/>
      <c r="Q75" s="382">
        <f t="shared" si="8"/>
        <v>0</v>
      </c>
      <c r="R75" s="382">
        <f t="shared" si="8"/>
        <v>0</v>
      </c>
      <c r="S75" s="383"/>
      <c r="T75" s="384"/>
      <c r="U75" s="255">
        <f t="shared" si="1"/>
        <v>1</v>
      </c>
      <c r="V75" s="392"/>
      <c r="W75" s="392"/>
      <c r="X75" s="392"/>
      <c r="Y75" s="392"/>
      <c r="Z75" s="392"/>
      <c r="AA75" s="393"/>
      <c r="AB75" s="392"/>
      <c r="AC75" s="392"/>
      <c r="AD75" s="392"/>
      <c r="AE75" s="394"/>
      <c r="AF75" s="394"/>
      <c r="AG75" s="394"/>
      <c r="AH75" s="394"/>
      <c r="AI75" s="394"/>
      <c r="AJ75" s="394"/>
      <c r="AK75" s="371"/>
      <c r="AL75" s="371"/>
      <c r="AM75" s="371"/>
      <c r="AN75" s="167"/>
      <c r="AO75" s="167"/>
      <c r="AP75" s="167"/>
    </row>
    <row r="76" spans="1:42" ht="30" customHeight="1" thickBot="1">
      <c r="I76" s="952">
        <f t="shared" ref="I76:I86" si="12">IF(Q$79&gt;0,1,0)</f>
        <v>1</v>
      </c>
      <c r="J76" s="941">
        <f>IF($Q$79&gt;0,2,)</f>
        <v>2</v>
      </c>
      <c r="K76" s="2477" t="s">
        <v>891</v>
      </c>
      <c r="L76" s="2477"/>
      <c r="M76" s="2477"/>
      <c r="N76" s="2477"/>
      <c r="O76" s="2477"/>
      <c r="P76" s="2477"/>
      <c r="Q76" s="2477"/>
      <c r="R76" s="2477"/>
      <c r="S76" s="2477"/>
      <c r="T76" s="2477"/>
      <c r="U76" s="941">
        <f>IF($Q$79&gt;0,2,)</f>
        <v>2</v>
      </c>
      <c r="V76" s="1074" t="s">
        <v>833</v>
      </c>
      <c r="AF76" s="947" t="s">
        <v>834</v>
      </c>
      <c r="AG76" s="948"/>
      <c r="AH76" s="948"/>
      <c r="AI76" s="948"/>
      <c r="AJ76" s="949"/>
      <c r="AN76" s="950"/>
      <c r="AO76" s="950"/>
      <c r="AP76" s="950"/>
    </row>
    <row r="77" spans="1:42" ht="21" customHeight="1" thickBot="1">
      <c r="I77" s="952">
        <f t="shared" si="12"/>
        <v>1</v>
      </c>
      <c r="J77" s="941">
        <f t="shared" ref="J77:J150" si="13">IF($Q$79&gt;0,2,)</f>
        <v>2</v>
      </c>
      <c r="K77" s="2478" t="s">
        <v>578</v>
      </c>
      <c r="L77" s="2478"/>
      <c r="M77" s="2478"/>
      <c r="N77" s="2478"/>
      <c r="O77" s="2478"/>
      <c r="P77" s="2478"/>
      <c r="Q77" s="2478"/>
      <c r="R77" s="2478"/>
      <c r="S77" s="2478"/>
      <c r="T77" s="2478"/>
      <c r="U77" s="941">
        <f t="shared" ref="U77:U150" si="14">IF($Q$79&gt;0,2,)</f>
        <v>2</v>
      </c>
      <c r="V77" s="1075" t="s">
        <v>861</v>
      </c>
      <c r="W77" s="1076">
        <v>200</v>
      </c>
      <c r="X77" s="955"/>
      <c r="Y77" s="955"/>
      <c r="Z77" s="956"/>
      <c r="AA77" s="957"/>
      <c r="AB77" s="956"/>
      <c r="AC77" s="958"/>
      <c r="AD77" s="959"/>
      <c r="AE77" s="565"/>
      <c r="AF77" s="960" t="s">
        <v>862</v>
      </c>
      <c r="AG77" s="961" t="s">
        <v>863</v>
      </c>
      <c r="AH77" s="961" t="s">
        <v>864</v>
      </c>
      <c r="AI77" s="962" t="s">
        <v>865</v>
      </c>
      <c r="AJ77" s="949"/>
      <c r="AN77" s="950"/>
      <c r="AO77" s="950"/>
      <c r="AP77" s="963"/>
    </row>
    <row r="78" spans="1:42" ht="21" customHeight="1">
      <c r="I78" s="952">
        <f t="shared" si="12"/>
        <v>1</v>
      </c>
      <c r="J78" s="941">
        <f t="shared" si="13"/>
        <v>2</v>
      </c>
      <c r="K78" s="964" t="s">
        <v>564</v>
      </c>
      <c r="L78" s="965" t="s">
        <v>565</v>
      </c>
      <c r="M78" s="966" t="s">
        <v>1653</v>
      </c>
      <c r="N78" s="965" t="s">
        <v>940</v>
      </c>
      <c r="O78" s="966" t="s">
        <v>859</v>
      </c>
      <c r="P78" s="965" t="s">
        <v>566</v>
      </c>
      <c r="Q78" s="965" t="s">
        <v>575</v>
      </c>
      <c r="R78" s="965" t="s">
        <v>570</v>
      </c>
      <c r="S78" s="965" t="s">
        <v>576</v>
      </c>
      <c r="T78" s="967" t="s">
        <v>577</v>
      </c>
      <c r="U78" s="941">
        <f t="shared" si="14"/>
        <v>2</v>
      </c>
      <c r="V78" s="1077" t="s">
        <v>866</v>
      </c>
      <c r="W78" s="969">
        <v>705</v>
      </c>
      <c r="X78" s="970"/>
      <c r="Y78" s="970"/>
      <c r="Z78" s="971"/>
      <c r="AA78" s="972"/>
      <c r="AB78" s="971"/>
      <c r="AC78" s="973"/>
      <c r="AD78" s="974"/>
      <c r="AE78" s="565"/>
      <c r="AF78" s="975" t="s">
        <v>867</v>
      </c>
      <c r="AG78" s="976" t="s">
        <v>868</v>
      </c>
      <c r="AH78" s="976" t="s">
        <v>869</v>
      </c>
      <c r="AI78" s="977" t="s">
        <v>870</v>
      </c>
      <c r="AJ78" s="949"/>
      <c r="AN78" s="950"/>
      <c r="AO78" s="950"/>
      <c r="AP78" s="963"/>
    </row>
    <row r="79" spans="1:42" ht="21" customHeight="1" thickBot="1">
      <c r="I79" s="952">
        <f t="shared" si="12"/>
        <v>1</v>
      </c>
      <c r="J79" s="941">
        <f t="shared" si="13"/>
        <v>2</v>
      </c>
      <c r="K79" s="1638" t="str">
        <f>V82</f>
        <v>66-0</v>
      </c>
      <c r="L79" s="983" t="str">
        <f>W82</f>
        <v>5-2</v>
      </c>
      <c r="M79" s="983" t="str">
        <f>X82</f>
        <v>단양</v>
      </c>
      <c r="N79" s="983" t="str">
        <f>Y82</f>
        <v>영춘</v>
      </c>
      <c r="O79" s="983" t="str">
        <f>Z82</f>
        <v>사지원</v>
      </c>
      <c r="P79" s="980" t="str">
        <f>IF(COUNTA(Y84:Y91)&gt;1,CONCATENATE(V84,"번지 외 ",COUNTA(Y84:Y91)-1,"필지"),CONCATENATE(V84,"번지"))</f>
        <v>산10-2번지</v>
      </c>
      <c r="Q79" s="981">
        <f>+Y92</f>
        <v>0.9</v>
      </c>
      <c r="R79" s="982" t="s">
        <v>616</v>
      </c>
      <c r="S79" s="983">
        <f>COUNT(L87:L99)</f>
        <v>1</v>
      </c>
      <c r="T79" s="984">
        <f>200*S79</f>
        <v>200</v>
      </c>
      <c r="U79" s="941">
        <f t="shared" si="14"/>
        <v>2</v>
      </c>
      <c r="V79" s="1077" t="s">
        <v>871</v>
      </c>
      <c r="W79" s="969">
        <v>778</v>
      </c>
      <c r="X79" s="970"/>
      <c r="Y79" s="970"/>
      <c r="Z79" s="971"/>
      <c r="AA79" s="972"/>
      <c r="AB79" s="971"/>
      <c r="AC79" s="973"/>
      <c r="AD79" s="974"/>
      <c r="AE79" s="565"/>
      <c r="AF79" s="975" t="s">
        <v>872</v>
      </c>
      <c r="AG79" s="976" t="s">
        <v>873</v>
      </c>
      <c r="AH79" s="985" t="s">
        <v>874</v>
      </c>
      <c r="AI79" s="977" t="s">
        <v>875</v>
      </c>
      <c r="AJ79" s="949"/>
      <c r="AN79" s="950"/>
      <c r="AO79" s="950"/>
      <c r="AP79" s="963"/>
    </row>
    <row r="80" spans="1:42" ht="21" customHeight="1" thickBot="1">
      <c r="I80" s="952">
        <f t="shared" si="12"/>
        <v>1</v>
      </c>
      <c r="J80" s="941">
        <f t="shared" si="13"/>
        <v>2</v>
      </c>
      <c r="K80" s="964" t="s">
        <v>568</v>
      </c>
      <c r="L80" s="965" t="s">
        <v>569</v>
      </c>
      <c r="M80" s="965" t="s">
        <v>562</v>
      </c>
      <c r="N80" s="965" t="s">
        <v>567</v>
      </c>
      <c r="O80" s="965" t="s">
        <v>571</v>
      </c>
      <c r="P80" s="986" t="s">
        <v>572</v>
      </c>
      <c r="Q80" s="986" t="s">
        <v>573</v>
      </c>
      <c r="R80" s="987" t="s">
        <v>574</v>
      </c>
      <c r="S80" s="988" t="s">
        <v>593</v>
      </c>
      <c r="T80" s="967" t="s">
        <v>563</v>
      </c>
      <c r="U80" s="941">
        <f t="shared" si="14"/>
        <v>2</v>
      </c>
      <c r="V80" s="1078" t="s">
        <v>876</v>
      </c>
      <c r="W80" s="990">
        <v>28.8</v>
      </c>
      <c r="X80" s="1079"/>
      <c r="Y80" s="1079"/>
      <c r="Z80" s="1080"/>
      <c r="AA80" s="1081"/>
      <c r="AB80" s="1080"/>
      <c r="AC80" s="1082"/>
      <c r="AD80" s="1083"/>
      <c r="AE80" s="565"/>
      <c r="AF80" s="975" t="s">
        <v>877</v>
      </c>
      <c r="AG80" s="996" t="s">
        <v>878</v>
      </c>
      <c r="AH80" s="997" t="s">
        <v>879</v>
      </c>
      <c r="AI80" s="977" t="s">
        <v>880</v>
      </c>
      <c r="AJ80" s="949"/>
      <c r="AN80" s="950"/>
      <c r="AO80" s="950"/>
      <c r="AP80" s="963"/>
    </row>
    <row r="81" spans="1:43" ht="21" customHeight="1" thickBot="1">
      <c r="I81" s="952">
        <f t="shared" si="12"/>
        <v>1</v>
      </c>
      <c r="J81" s="941">
        <f t="shared" si="13"/>
        <v>2</v>
      </c>
      <c r="K81" s="998" t="str">
        <f>Z84</f>
        <v>소나무</v>
      </c>
      <c r="L81" s="999" t="str">
        <f>AA84</f>
        <v>(용)2-0</v>
      </c>
      <c r="M81" s="1000">
        <f>AC84</f>
        <v>2023</v>
      </c>
      <c r="N81" s="1001">
        <f>AB93</f>
        <v>3000</v>
      </c>
      <c r="O81" s="1002">
        <f>IF((Q85+R85)&gt;0,ROUND((Q85/(Q85+R85)),4),0)</f>
        <v>0.79659999999999997</v>
      </c>
      <c r="P81" s="1003" t="str">
        <f>IF(W80&lt;=15,AI78,IF(W80&gt;30,AI80,AI79))</f>
        <v>중 (15˚ ~ 30˚)</v>
      </c>
      <c r="Q81" s="1004" t="str">
        <f>AF86</f>
        <v>개소당3ha이상</v>
      </c>
      <c r="R81" s="1005" t="s">
        <v>1150</v>
      </c>
      <c r="S81" s="1006">
        <f>W80</f>
        <v>28.8</v>
      </c>
      <c r="T81" s="1007">
        <f>ROUND(N81/10000*N87,0)</f>
        <v>60</v>
      </c>
      <c r="U81" s="941">
        <f t="shared" si="14"/>
        <v>2</v>
      </c>
      <c r="V81" s="1084">
        <v>0</v>
      </c>
      <c r="W81" s="1084"/>
      <c r="X81" s="1084"/>
      <c r="Y81" s="1084"/>
      <c r="Z81" s="1084"/>
      <c r="AA81" s="1085"/>
      <c r="AB81" s="1084"/>
      <c r="AC81" s="1084"/>
      <c r="AD81" s="1084"/>
      <c r="AE81" s="565"/>
      <c r="AF81" s="975" t="s">
        <v>881</v>
      </c>
      <c r="AG81" s="976"/>
      <c r="AH81" s="1008"/>
      <c r="AI81" s="977"/>
      <c r="AJ81" s="949"/>
      <c r="AN81" s="950"/>
      <c r="AO81" s="950"/>
      <c r="AP81" s="963"/>
    </row>
    <row r="82" spans="1:43" ht="21" customHeight="1" thickBot="1">
      <c r="I82" s="952">
        <f t="shared" si="12"/>
        <v>1</v>
      </c>
      <c r="J82" s="941">
        <f t="shared" si="13"/>
        <v>2</v>
      </c>
      <c r="K82" s="2479" t="s">
        <v>941</v>
      </c>
      <c r="L82" s="2479"/>
      <c r="M82" s="2479"/>
      <c r="N82" s="2479"/>
      <c r="O82" s="2479"/>
      <c r="P82" s="2479"/>
      <c r="Q82" s="2479"/>
      <c r="R82" s="2479"/>
      <c r="S82" s="2479"/>
      <c r="T82" s="2479"/>
      <c r="U82" s="941">
        <f t="shared" si="14"/>
        <v>2</v>
      </c>
      <c r="V82" s="1009" t="s">
        <v>2497</v>
      </c>
      <c r="W82" s="1796" t="s">
        <v>2511</v>
      </c>
      <c r="X82" s="1009" t="s">
        <v>2499</v>
      </c>
      <c r="Y82" s="1009" t="s">
        <v>2500</v>
      </c>
      <c r="Z82" s="1010" t="s">
        <v>2508</v>
      </c>
      <c r="AE82" s="565"/>
      <c r="AF82" s="975"/>
      <c r="AG82" s="976"/>
      <c r="AH82" s="1008"/>
      <c r="AI82" s="977"/>
      <c r="AJ82" s="949"/>
      <c r="AN82" s="950"/>
      <c r="AO82" s="950"/>
      <c r="AP82" s="963"/>
    </row>
    <row r="83" spans="1:43" ht="21" customHeight="1" thickBot="1">
      <c r="I83" s="952">
        <f t="shared" si="12"/>
        <v>1</v>
      </c>
      <c r="J83" s="941">
        <f t="shared" si="13"/>
        <v>2</v>
      </c>
      <c r="K83" s="2480" t="s">
        <v>942</v>
      </c>
      <c r="L83" s="2482" t="s">
        <v>943</v>
      </c>
      <c r="M83" s="2484" t="s">
        <v>944</v>
      </c>
      <c r="N83" s="2484" t="s">
        <v>945</v>
      </c>
      <c r="O83" s="2476" t="s">
        <v>946</v>
      </c>
      <c r="P83" s="2476"/>
      <c r="Q83" s="2476" t="s">
        <v>947</v>
      </c>
      <c r="R83" s="2476"/>
      <c r="S83" s="2472" t="s">
        <v>1162</v>
      </c>
      <c r="T83" s="2473"/>
      <c r="U83" s="941">
        <f t="shared" si="14"/>
        <v>2</v>
      </c>
      <c r="V83" s="1075" t="s">
        <v>837</v>
      </c>
      <c r="W83" s="1086" t="s">
        <v>838</v>
      </c>
      <c r="X83" s="1086" t="s">
        <v>835</v>
      </c>
      <c r="Y83" s="1086" t="s">
        <v>890</v>
      </c>
      <c r="Z83" s="1086" t="s">
        <v>568</v>
      </c>
      <c r="AA83" s="1087" t="s">
        <v>902</v>
      </c>
      <c r="AB83" s="1086" t="s">
        <v>836</v>
      </c>
      <c r="AC83" s="1088" t="s">
        <v>562</v>
      </c>
      <c r="AD83" s="1089" t="s">
        <v>1147</v>
      </c>
      <c r="AE83" s="565"/>
      <c r="AF83" s="1016"/>
      <c r="AG83" s="1017"/>
      <c r="AH83" s="1018"/>
      <c r="AI83" s="1019"/>
      <c r="AJ83" s="1020"/>
      <c r="AN83" s="1020"/>
      <c r="AO83" s="565"/>
      <c r="AP83" s="963"/>
    </row>
    <row r="84" spans="1:43" ht="21" customHeight="1" thickBot="1">
      <c r="I84" s="952">
        <f t="shared" si="12"/>
        <v>1</v>
      </c>
      <c r="J84" s="941">
        <f t="shared" si="13"/>
        <v>2</v>
      </c>
      <c r="K84" s="2481"/>
      <c r="L84" s="2483"/>
      <c r="M84" s="2485"/>
      <c r="N84" s="2485"/>
      <c r="O84" s="1021" t="s">
        <v>786</v>
      </c>
      <c r="P84" s="1022" t="s">
        <v>787</v>
      </c>
      <c r="Q84" s="1022" t="s">
        <v>786</v>
      </c>
      <c r="R84" s="1023" t="s">
        <v>787</v>
      </c>
      <c r="S84" s="2474"/>
      <c r="T84" s="2475"/>
      <c r="U84" s="941">
        <f t="shared" si="14"/>
        <v>2</v>
      </c>
      <c r="V84" s="1036" t="s">
        <v>2509</v>
      </c>
      <c r="W84" s="1025">
        <v>196.51</v>
      </c>
      <c r="X84" s="1025">
        <v>0.9</v>
      </c>
      <c r="Y84" s="1025">
        <v>0.9</v>
      </c>
      <c r="Z84" s="1025" t="s">
        <v>2510</v>
      </c>
      <c r="AA84" s="1026" t="s">
        <v>2504</v>
      </c>
      <c r="AB84" s="1025">
        <v>3000</v>
      </c>
      <c r="AC84" s="1027">
        <v>2023</v>
      </c>
      <c r="AD84" s="1028" t="s">
        <v>2526</v>
      </c>
      <c r="AE84" s="565"/>
      <c r="AF84" s="948"/>
      <c r="AG84" s="948"/>
      <c r="AH84" s="948"/>
      <c r="AI84" s="1029"/>
      <c r="AJ84" s="1020"/>
      <c r="AN84" s="1020"/>
      <c r="AO84" s="565"/>
      <c r="AP84" s="963"/>
    </row>
    <row r="85" spans="1:43" ht="21" customHeight="1">
      <c r="I85" s="952">
        <f t="shared" si="12"/>
        <v>1</v>
      </c>
      <c r="J85" s="941">
        <f t="shared" si="13"/>
        <v>2</v>
      </c>
      <c r="K85" s="1030" t="s">
        <v>953</v>
      </c>
      <c r="L85" s="1031"/>
      <c r="M85" s="1031"/>
      <c r="N85" s="1032">
        <f>N86/S79</f>
        <v>200</v>
      </c>
      <c r="O85" s="1033">
        <f>ROUND(O86/S79,1)</f>
        <v>47</v>
      </c>
      <c r="P85" s="1033">
        <f>ROUND(P86/S79,1)</f>
        <v>12</v>
      </c>
      <c r="Q85" s="1032">
        <f>ROUND(Q86/S79,0)</f>
        <v>2350</v>
      </c>
      <c r="R85" s="1032">
        <f>ROUND(R86/S79,0)</f>
        <v>600</v>
      </c>
      <c r="S85" s="1034"/>
      <c r="T85" s="1035"/>
      <c r="U85" s="941">
        <f t="shared" si="14"/>
        <v>2</v>
      </c>
      <c r="V85" s="1036"/>
      <c r="W85" s="1037"/>
      <c r="X85" s="1037"/>
      <c r="Y85" s="1037"/>
      <c r="Z85" s="1025"/>
      <c r="AA85" s="1026"/>
      <c r="AB85" s="1025"/>
      <c r="AC85" s="1027"/>
      <c r="AD85" s="1028"/>
      <c r="AE85" s="565"/>
      <c r="AF85" s="960" t="s">
        <v>882</v>
      </c>
      <c r="AG85" s="961" t="s">
        <v>561</v>
      </c>
      <c r="AH85" s="1012" t="s">
        <v>884</v>
      </c>
      <c r="AI85" s="1038"/>
      <c r="AJ85" s="949"/>
      <c r="AN85" s="950"/>
      <c r="AO85" s="565"/>
      <c r="AP85" s="963"/>
    </row>
    <row r="86" spans="1:43" ht="21" customHeight="1">
      <c r="I86" s="952">
        <f t="shared" si="12"/>
        <v>1</v>
      </c>
      <c r="J86" s="941">
        <f t="shared" si="13"/>
        <v>2</v>
      </c>
      <c r="K86" s="1030" t="s">
        <v>832</v>
      </c>
      <c r="L86" s="1031"/>
      <c r="M86" s="1031"/>
      <c r="N86" s="1039">
        <f>SUM(N87:N150)</f>
        <v>200</v>
      </c>
      <c r="O86" s="1039">
        <f>SUM(O87:O150)</f>
        <v>47</v>
      </c>
      <c r="P86" s="1039">
        <f>SUM(P87:P150)</f>
        <v>12</v>
      </c>
      <c r="Q86" s="1039">
        <f>SUM(Q87:Q150)</f>
        <v>2350</v>
      </c>
      <c r="R86" s="1039">
        <f>SUM(R87:R150)</f>
        <v>600</v>
      </c>
      <c r="S86" s="1040"/>
      <c r="T86" s="1041"/>
      <c r="U86" s="941">
        <f t="shared" si="14"/>
        <v>2</v>
      </c>
      <c r="V86" s="1036"/>
      <c r="W86" s="1025"/>
      <c r="X86" s="1025"/>
      <c r="Y86" s="1025"/>
      <c r="Z86" s="1025"/>
      <c r="AA86" s="1026"/>
      <c r="AB86" s="1025"/>
      <c r="AC86" s="1027"/>
      <c r="AD86" s="1028"/>
      <c r="AE86" s="565"/>
      <c r="AF86" s="975" t="s">
        <v>1932</v>
      </c>
      <c r="AG86" s="976" t="s">
        <v>1151</v>
      </c>
      <c r="AH86" s="1042">
        <v>0</v>
      </c>
      <c r="AI86" s="1043"/>
      <c r="AJ86" s="949"/>
      <c r="AN86" s="950"/>
      <c r="AO86" s="565"/>
      <c r="AP86" s="963"/>
    </row>
    <row r="87" spans="1:43" ht="21" customHeight="1">
      <c r="I87" s="952">
        <f>IF((O$87+P$87)&gt;0,1,0)</f>
        <v>1</v>
      </c>
      <c r="J87" s="941">
        <f t="shared" si="13"/>
        <v>2</v>
      </c>
      <c r="K87" s="1030">
        <v>1</v>
      </c>
      <c r="L87" s="1044">
        <v>330955</v>
      </c>
      <c r="M87" s="1044">
        <v>502143</v>
      </c>
      <c r="N87" s="1045">
        <f t="shared" ref="N87:N150" si="15">IF(O87+P87&gt;0,$W$77,)</f>
        <v>200</v>
      </c>
      <c r="O87" s="1053">
        <v>47</v>
      </c>
      <c r="P87" s="1053">
        <v>12</v>
      </c>
      <c r="Q87" s="1045">
        <f t="shared" ref="Q87:R100" si="16">ROUND(O87*50,0)</f>
        <v>2350</v>
      </c>
      <c r="R87" s="1045">
        <f t="shared" si="16"/>
        <v>600</v>
      </c>
      <c r="S87" s="1047"/>
      <c r="T87" s="1048"/>
      <c r="U87" s="941">
        <f t="shared" si="14"/>
        <v>2</v>
      </c>
      <c r="V87" s="1036"/>
      <c r="W87" s="1025"/>
      <c r="X87" s="1025"/>
      <c r="Y87" s="1025"/>
      <c r="Z87" s="1025"/>
      <c r="AA87" s="1026"/>
      <c r="AB87" s="1025"/>
      <c r="AC87" s="1027"/>
      <c r="AD87" s="1028"/>
      <c r="AE87" s="565"/>
      <c r="AF87" s="975" t="s">
        <v>1934</v>
      </c>
      <c r="AG87" s="976" t="s">
        <v>887</v>
      </c>
      <c r="AH87" s="1049">
        <v>0.05</v>
      </c>
      <c r="AI87" s="1043"/>
      <c r="AJ87" s="949"/>
      <c r="AN87" s="950"/>
      <c r="AO87" s="565"/>
      <c r="AP87" s="963"/>
    </row>
    <row r="88" spans="1:43" ht="21" customHeight="1">
      <c r="I88" s="952">
        <f t="shared" ref="I88:I100" si="17">IF((O$87+P$87)&gt;0,1,0)</f>
        <v>1</v>
      </c>
      <c r="J88" s="941">
        <f t="shared" si="13"/>
        <v>2</v>
      </c>
      <c r="K88" s="1030">
        <f t="shared" ref="K88:K100" si="18">+K87+1</f>
        <v>2</v>
      </c>
      <c r="L88" s="1044"/>
      <c r="M88" s="1044"/>
      <c r="N88" s="1045">
        <f t="shared" si="15"/>
        <v>0</v>
      </c>
      <c r="O88" s="1053"/>
      <c r="P88" s="1053"/>
      <c r="Q88" s="1045">
        <f t="shared" si="16"/>
        <v>0</v>
      </c>
      <c r="R88" s="1045">
        <f t="shared" si="16"/>
        <v>0</v>
      </c>
      <c r="S88" s="1047"/>
      <c r="T88" s="1048"/>
      <c r="U88" s="941">
        <f t="shared" si="14"/>
        <v>2</v>
      </c>
      <c r="V88" s="1036"/>
      <c r="W88" s="1025"/>
      <c r="X88" s="1025"/>
      <c r="Y88" s="1025"/>
      <c r="Z88" s="1025"/>
      <c r="AA88" s="1026"/>
      <c r="AB88" s="1025"/>
      <c r="AC88" s="1027"/>
      <c r="AD88" s="1028"/>
      <c r="AE88" s="565"/>
      <c r="AF88" s="975" t="s">
        <v>1937</v>
      </c>
      <c r="AG88" s="976" t="s">
        <v>1150</v>
      </c>
      <c r="AH88" s="1049">
        <v>0.1</v>
      </c>
      <c r="AI88" s="1050"/>
      <c r="AJ88" s="949"/>
      <c r="AN88" s="950"/>
      <c r="AO88" s="565"/>
      <c r="AP88" s="963"/>
    </row>
    <row r="89" spans="1:43" ht="21" customHeight="1">
      <c r="I89" s="952">
        <f t="shared" si="17"/>
        <v>1</v>
      </c>
      <c r="J89" s="941">
        <f t="shared" si="13"/>
        <v>2</v>
      </c>
      <c r="K89" s="1030">
        <f t="shared" si="18"/>
        <v>3</v>
      </c>
      <c r="L89" s="1044"/>
      <c r="M89" s="1044"/>
      <c r="N89" s="1045">
        <f>IF(O89+P89&gt;0,$W$77,)</f>
        <v>0</v>
      </c>
      <c r="O89" s="1053"/>
      <c r="P89" s="1053"/>
      <c r="Q89" s="1045">
        <f>ROUND(O89*50,0)</f>
        <v>0</v>
      </c>
      <c r="R89" s="1045">
        <f>ROUND(P89*50,0)</f>
        <v>0</v>
      </c>
      <c r="S89" s="1047"/>
      <c r="T89" s="1048"/>
      <c r="U89" s="941">
        <f t="shared" si="14"/>
        <v>2</v>
      </c>
      <c r="V89" s="1036"/>
      <c r="W89" s="1025"/>
      <c r="X89" s="1025"/>
      <c r="Y89" s="1025"/>
      <c r="Z89" s="1025"/>
      <c r="AA89" s="1026"/>
      <c r="AB89" s="1025"/>
      <c r="AC89" s="1027"/>
      <c r="AD89" s="1028"/>
      <c r="AE89" s="565"/>
      <c r="AF89" s="975"/>
      <c r="AG89" s="976"/>
      <c r="AH89" s="1051"/>
      <c r="AI89" s="977"/>
      <c r="AJ89" s="1020"/>
      <c r="AN89" s="1020"/>
      <c r="AO89" s="565"/>
      <c r="AP89" s="963"/>
      <c r="AQ89" s="819"/>
    </row>
    <row r="90" spans="1:43" ht="21" customHeight="1" thickBot="1">
      <c r="I90" s="952">
        <f t="shared" si="17"/>
        <v>1</v>
      </c>
      <c r="J90" s="941">
        <f t="shared" si="13"/>
        <v>2</v>
      </c>
      <c r="K90" s="1030">
        <f t="shared" si="18"/>
        <v>4</v>
      </c>
      <c r="L90" s="1044"/>
      <c r="M90" s="1044"/>
      <c r="N90" s="1052">
        <f t="shared" si="15"/>
        <v>0</v>
      </c>
      <c r="O90" s="1053"/>
      <c r="P90" s="1053"/>
      <c r="Q90" s="1054">
        <f t="shared" si="16"/>
        <v>0</v>
      </c>
      <c r="R90" s="1054">
        <f t="shared" si="16"/>
        <v>0</v>
      </c>
      <c r="S90" s="1047"/>
      <c r="T90" s="1048"/>
      <c r="U90" s="941">
        <f t="shared" si="14"/>
        <v>2</v>
      </c>
      <c r="V90" s="1036"/>
      <c r="W90" s="1025"/>
      <c r="X90" s="1025"/>
      <c r="Y90" s="1025"/>
      <c r="Z90" s="1025"/>
      <c r="AA90" s="1026"/>
      <c r="AB90" s="1025"/>
      <c r="AC90" s="1027"/>
      <c r="AD90" s="1028"/>
      <c r="AE90" s="565"/>
      <c r="AF90" s="1016"/>
      <c r="AG90" s="1055"/>
      <c r="AH90" s="1017"/>
      <c r="AI90" s="1019"/>
      <c r="AJ90" s="1020"/>
      <c r="AN90" s="1020"/>
      <c r="AO90" s="565"/>
      <c r="AP90" s="963"/>
    </row>
    <row r="91" spans="1:43" ht="21" customHeight="1">
      <c r="I91" s="952">
        <f t="shared" si="17"/>
        <v>1</v>
      </c>
      <c r="J91" s="941">
        <f t="shared" si="13"/>
        <v>2</v>
      </c>
      <c r="K91" s="1030">
        <f t="shared" si="18"/>
        <v>5</v>
      </c>
      <c r="L91" s="1044"/>
      <c r="M91" s="1044"/>
      <c r="N91" s="1052">
        <f t="shared" si="15"/>
        <v>0</v>
      </c>
      <c r="O91" s="1053"/>
      <c r="P91" s="1053"/>
      <c r="Q91" s="1054">
        <f t="shared" si="16"/>
        <v>0</v>
      </c>
      <c r="R91" s="1054">
        <f t="shared" si="16"/>
        <v>0</v>
      </c>
      <c r="S91" s="1047"/>
      <c r="T91" s="1048"/>
      <c r="U91" s="941">
        <f t="shared" si="14"/>
        <v>2</v>
      </c>
      <c r="V91" s="1036"/>
      <c r="W91" s="1025"/>
      <c r="X91" s="1025"/>
      <c r="Y91" s="1025"/>
      <c r="Z91" s="1025"/>
      <c r="AA91" s="1026"/>
      <c r="AB91" s="1025"/>
      <c r="AC91" s="1027"/>
      <c r="AD91" s="1028"/>
      <c r="AE91" s="819"/>
      <c r="AF91" s="963"/>
      <c r="AG91" s="963"/>
      <c r="AH91" s="963"/>
      <c r="AI91" s="963"/>
      <c r="AJ91" s="963"/>
      <c r="AK91" s="819"/>
      <c r="AL91" s="819"/>
      <c r="AM91" s="819"/>
      <c r="AN91" s="963"/>
      <c r="AO91" s="963"/>
      <c r="AP91" s="963"/>
    </row>
    <row r="92" spans="1:43" ht="21" customHeight="1">
      <c r="I92" s="952">
        <f t="shared" si="17"/>
        <v>1</v>
      </c>
      <c r="J92" s="941">
        <f t="shared" si="13"/>
        <v>2</v>
      </c>
      <c r="K92" s="1030">
        <f t="shared" si="18"/>
        <v>6</v>
      </c>
      <c r="L92" s="1044"/>
      <c r="M92" s="1044"/>
      <c r="N92" s="1052">
        <f t="shared" si="15"/>
        <v>0</v>
      </c>
      <c r="O92" s="1053"/>
      <c r="P92" s="1053"/>
      <c r="Q92" s="1054">
        <f t="shared" si="16"/>
        <v>0</v>
      </c>
      <c r="R92" s="1054">
        <f t="shared" si="16"/>
        <v>0</v>
      </c>
      <c r="S92" s="1047"/>
      <c r="T92" s="1048"/>
      <c r="U92" s="941">
        <f t="shared" si="14"/>
        <v>2</v>
      </c>
      <c r="V92" s="968" t="s">
        <v>832</v>
      </c>
      <c r="W92" s="1056">
        <f>SUM(W84:W91)</f>
        <v>196.51</v>
      </c>
      <c r="X92" s="1056">
        <f>SUM(X84:X91)</f>
        <v>0.9</v>
      </c>
      <c r="Y92" s="1056">
        <f>SUM(Y84:Y91)</f>
        <v>0.9</v>
      </c>
      <c r="Z92" s="1057"/>
      <c r="AA92" s="1058"/>
      <c r="AB92" s="1056">
        <f>SUM(AB84:AB91)</f>
        <v>3000</v>
      </c>
      <c r="AC92" s="1059"/>
      <c r="AD92" s="1060"/>
      <c r="AE92" s="1061"/>
      <c r="AF92" s="565"/>
      <c r="AG92" s="565"/>
      <c r="AH92" s="565"/>
      <c r="AI92" s="565"/>
      <c r="AJ92" s="565"/>
      <c r="AN92" s="963"/>
      <c r="AO92" s="963"/>
      <c r="AP92" s="963"/>
    </row>
    <row r="93" spans="1:43" s="819" customFormat="1" ht="21" customHeight="1" thickBot="1">
      <c r="A93" s="372"/>
      <c r="B93" s="372"/>
      <c r="C93" s="372"/>
      <c r="D93" s="372"/>
      <c r="E93" s="372"/>
      <c r="F93" s="372"/>
      <c r="G93" s="372"/>
      <c r="H93" s="167"/>
      <c r="I93" s="952">
        <f t="shared" si="17"/>
        <v>1</v>
      </c>
      <c r="J93" s="941">
        <f t="shared" si="13"/>
        <v>2</v>
      </c>
      <c r="K93" s="1030">
        <f t="shared" si="18"/>
        <v>7</v>
      </c>
      <c r="L93" s="1044"/>
      <c r="M93" s="1044"/>
      <c r="N93" s="1052">
        <f t="shared" si="15"/>
        <v>0</v>
      </c>
      <c r="O93" s="1053"/>
      <c r="P93" s="1053"/>
      <c r="Q93" s="1054">
        <f t="shared" si="16"/>
        <v>0</v>
      </c>
      <c r="R93" s="1054">
        <f t="shared" si="16"/>
        <v>0</v>
      </c>
      <c r="S93" s="1047"/>
      <c r="T93" s="1048"/>
      <c r="U93" s="941">
        <f t="shared" si="14"/>
        <v>2</v>
      </c>
      <c r="V93" s="1062" t="s">
        <v>889</v>
      </c>
      <c r="W93" s="1063"/>
      <c r="X93" s="1063"/>
      <c r="Y93" s="1063"/>
      <c r="Z93" s="1063"/>
      <c r="AA93" s="1064"/>
      <c r="AB93" s="1063">
        <f>IF(AB92&gt;0,ROUND(AB92/COUNTA(AB84:AB91),0),)</f>
        <v>3000</v>
      </c>
      <c r="AC93" s="1065"/>
      <c r="AD93" s="1066"/>
      <c r="AE93" s="1061"/>
      <c r="AF93" s="1061"/>
      <c r="AG93" s="1061"/>
      <c r="AH93" s="565"/>
      <c r="AI93" s="565"/>
      <c r="AJ93" s="565"/>
      <c r="AK93" s="565"/>
      <c r="AL93" s="565"/>
      <c r="AM93" s="565"/>
      <c r="AN93" s="963"/>
      <c r="AO93" s="963"/>
      <c r="AP93" s="963"/>
      <c r="AQ93" s="951"/>
    </row>
    <row r="94" spans="1:43" ht="21" customHeight="1">
      <c r="I94" s="952">
        <f t="shared" si="17"/>
        <v>1</v>
      </c>
      <c r="J94" s="941">
        <f t="shared" si="13"/>
        <v>2</v>
      </c>
      <c r="K94" s="1030">
        <f t="shared" si="18"/>
        <v>8</v>
      </c>
      <c r="L94" s="1044"/>
      <c r="M94" s="1044"/>
      <c r="N94" s="1052">
        <f t="shared" si="15"/>
        <v>0</v>
      </c>
      <c r="O94" s="1053"/>
      <c r="P94" s="1053"/>
      <c r="Q94" s="1054">
        <f t="shared" si="16"/>
        <v>0</v>
      </c>
      <c r="R94" s="1054">
        <f t="shared" si="16"/>
        <v>0</v>
      </c>
      <c r="S94" s="1047"/>
      <c r="T94" s="1048"/>
      <c r="U94" s="941">
        <f t="shared" si="14"/>
        <v>2</v>
      </c>
      <c r="V94" s="565"/>
      <c r="W94" s="565"/>
      <c r="X94" s="565"/>
      <c r="Y94" s="565"/>
      <c r="Z94" s="565"/>
      <c r="AA94" s="1067"/>
      <c r="AB94" s="565"/>
      <c r="AC94" s="565"/>
      <c r="AD94" s="565"/>
      <c r="AE94" s="1061"/>
      <c r="AF94" s="1061"/>
      <c r="AG94" s="1061"/>
      <c r="AH94" s="565"/>
      <c r="AI94" s="565"/>
      <c r="AJ94" s="565"/>
      <c r="AK94" s="565"/>
      <c r="AL94" s="565"/>
      <c r="AM94" s="565"/>
      <c r="AN94" s="963"/>
      <c r="AO94" s="963"/>
      <c r="AP94" s="963"/>
    </row>
    <row r="95" spans="1:43" ht="21" customHeight="1">
      <c r="I95" s="952">
        <f t="shared" si="17"/>
        <v>1</v>
      </c>
      <c r="J95" s="941">
        <f t="shared" si="13"/>
        <v>2</v>
      </c>
      <c r="K95" s="1030">
        <f t="shared" si="18"/>
        <v>9</v>
      </c>
      <c r="L95" s="1044"/>
      <c r="M95" s="1044"/>
      <c r="N95" s="1052">
        <f t="shared" si="15"/>
        <v>0</v>
      </c>
      <c r="O95" s="1053"/>
      <c r="P95" s="1053"/>
      <c r="Q95" s="1054">
        <f t="shared" si="16"/>
        <v>0</v>
      </c>
      <c r="R95" s="1054">
        <f t="shared" si="16"/>
        <v>0</v>
      </c>
      <c r="S95" s="1047"/>
      <c r="T95" s="1048"/>
      <c r="U95" s="941">
        <f t="shared" si="14"/>
        <v>2</v>
      </c>
      <c r="V95" s="565"/>
      <c r="W95" s="565"/>
      <c r="X95" s="565"/>
      <c r="Y95" s="565"/>
      <c r="Z95" s="565"/>
      <c r="AA95" s="1067"/>
      <c r="AB95" s="565"/>
      <c r="AC95" s="565"/>
      <c r="AD95" s="565"/>
      <c r="AE95" s="1061"/>
      <c r="AF95" s="1061"/>
      <c r="AG95" s="1061"/>
      <c r="AH95" s="565"/>
      <c r="AI95" s="565"/>
      <c r="AJ95" s="565"/>
      <c r="AK95" s="565"/>
      <c r="AL95" s="565"/>
      <c r="AM95" s="565"/>
      <c r="AN95" s="963"/>
      <c r="AO95" s="963"/>
      <c r="AP95" s="963"/>
    </row>
    <row r="96" spans="1:43" ht="21" customHeight="1">
      <c r="I96" s="952">
        <f t="shared" si="17"/>
        <v>1</v>
      </c>
      <c r="J96" s="941">
        <f t="shared" si="13"/>
        <v>2</v>
      </c>
      <c r="K96" s="1030">
        <f t="shared" si="18"/>
        <v>10</v>
      </c>
      <c r="L96" s="1044"/>
      <c r="M96" s="1044"/>
      <c r="N96" s="1052">
        <f t="shared" si="15"/>
        <v>0</v>
      </c>
      <c r="O96" s="1053"/>
      <c r="P96" s="1053"/>
      <c r="Q96" s="1054">
        <f t="shared" si="16"/>
        <v>0</v>
      </c>
      <c r="R96" s="1054">
        <f t="shared" si="16"/>
        <v>0</v>
      </c>
      <c r="S96" s="1047"/>
      <c r="T96" s="1048"/>
      <c r="U96" s="941">
        <f t="shared" si="14"/>
        <v>2</v>
      </c>
      <c r="V96" s="565"/>
      <c r="W96" s="565"/>
      <c r="X96" s="565"/>
      <c r="Y96" s="565"/>
      <c r="Z96" s="565"/>
      <c r="AA96" s="1067"/>
      <c r="AB96" s="565"/>
      <c r="AC96" s="565"/>
      <c r="AD96" s="565"/>
      <c r="AE96" s="1061"/>
      <c r="AF96" s="1061"/>
      <c r="AG96" s="1061"/>
      <c r="AH96" s="565"/>
      <c r="AI96" s="565"/>
      <c r="AJ96" s="565"/>
      <c r="AK96" s="565"/>
      <c r="AL96" s="565"/>
      <c r="AM96" s="565"/>
      <c r="AN96" s="963"/>
      <c r="AO96" s="963"/>
      <c r="AP96" s="963"/>
    </row>
    <row r="97" spans="1:42" ht="21" customHeight="1">
      <c r="I97" s="952">
        <f t="shared" si="17"/>
        <v>1</v>
      </c>
      <c r="J97" s="941">
        <f t="shared" si="13"/>
        <v>2</v>
      </c>
      <c r="K97" s="1030">
        <f t="shared" si="18"/>
        <v>11</v>
      </c>
      <c r="L97" s="1044"/>
      <c r="M97" s="1044"/>
      <c r="N97" s="1052">
        <f t="shared" si="15"/>
        <v>0</v>
      </c>
      <c r="O97" s="1053"/>
      <c r="P97" s="1053"/>
      <c r="Q97" s="1054">
        <f t="shared" si="16"/>
        <v>0</v>
      </c>
      <c r="R97" s="1054">
        <f t="shared" si="16"/>
        <v>0</v>
      </c>
      <c r="S97" s="1047"/>
      <c r="T97" s="1048"/>
      <c r="U97" s="941">
        <f t="shared" si="14"/>
        <v>2</v>
      </c>
      <c r="V97" s="565"/>
      <c r="W97" s="565"/>
      <c r="X97" s="565"/>
      <c r="Y97" s="565"/>
      <c r="Z97" s="565"/>
      <c r="AA97" s="1067"/>
      <c r="AB97" s="565"/>
      <c r="AC97" s="565"/>
      <c r="AD97" s="565"/>
      <c r="AE97" s="1061"/>
      <c r="AF97" s="1061"/>
      <c r="AG97" s="1061"/>
      <c r="AH97" s="565"/>
      <c r="AI97" s="565"/>
      <c r="AJ97" s="565"/>
      <c r="AK97" s="565"/>
      <c r="AL97" s="565"/>
      <c r="AM97" s="565"/>
      <c r="AN97" s="963"/>
      <c r="AO97" s="963"/>
      <c r="AP97" s="963"/>
    </row>
    <row r="98" spans="1:42" ht="21" customHeight="1">
      <c r="I98" s="952">
        <f t="shared" si="17"/>
        <v>1</v>
      </c>
      <c r="J98" s="941">
        <f t="shared" si="13"/>
        <v>2</v>
      </c>
      <c r="K98" s="1030">
        <f t="shared" si="18"/>
        <v>12</v>
      </c>
      <c r="L98" s="1044"/>
      <c r="M98" s="1044"/>
      <c r="N98" s="1052">
        <f t="shared" si="15"/>
        <v>0</v>
      </c>
      <c r="O98" s="1053"/>
      <c r="P98" s="1053"/>
      <c r="Q98" s="1054">
        <f t="shared" si="16"/>
        <v>0</v>
      </c>
      <c r="R98" s="1054">
        <f t="shared" si="16"/>
        <v>0</v>
      </c>
      <c r="S98" s="1047"/>
      <c r="T98" s="1048"/>
      <c r="U98" s="941">
        <f t="shared" si="14"/>
        <v>2</v>
      </c>
      <c r="V98" s="565"/>
      <c r="W98" s="565"/>
      <c r="X98" s="565"/>
      <c r="Y98" s="565"/>
      <c r="Z98" s="565"/>
      <c r="AA98" s="1067"/>
      <c r="AB98" s="565"/>
      <c r="AC98" s="565"/>
      <c r="AD98" s="565"/>
      <c r="AE98" s="1061"/>
      <c r="AF98" s="1061"/>
      <c r="AG98" s="1061"/>
      <c r="AH98" s="565"/>
      <c r="AI98" s="565"/>
      <c r="AJ98" s="565"/>
      <c r="AK98" s="565"/>
      <c r="AL98" s="565"/>
      <c r="AM98" s="565"/>
      <c r="AN98" s="963"/>
      <c r="AO98" s="963"/>
      <c r="AP98" s="963"/>
    </row>
    <row r="99" spans="1:42" ht="21" customHeight="1">
      <c r="I99" s="952">
        <f t="shared" si="17"/>
        <v>1</v>
      </c>
      <c r="J99" s="941">
        <f t="shared" si="13"/>
        <v>2</v>
      </c>
      <c r="K99" s="1030">
        <f t="shared" si="18"/>
        <v>13</v>
      </c>
      <c r="L99" s="1044"/>
      <c r="M99" s="1044"/>
      <c r="N99" s="1052">
        <f t="shared" si="15"/>
        <v>0</v>
      </c>
      <c r="O99" s="1053"/>
      <c r="P99" s="1053"/>
      <c r="Q99" s="1054">
        <f t="shared" si="16"/>
        <v>0</v>
      </c>
      <c r="R99" s="1054">
        <f t="shared" si="16"/>
        <v>0</v>
      </c>
      <c r="S99" s="1047"/>
      <c r="T99" s="1048"/>
      <c r="U99" s="941">
        <f t="shared" si="14"/>
        <v>2</v>
      </c>
      <c r="V99" s="565"/>
      <c r="W99" s="565"/>
      <c r="X99" s="565"/>
      <c r="Y99" s="565"/>
      <c r="Z99" s="565"/>
      <c r="AA99" s="1067"/>
      <c r="AB99" s="565"/>
      <c r="AC99" s="565"/>
      <c r="AD99" s="565"/>
      <c r="AE99" s="1061"/>
      <c r="AF99" s="1061"/>
      <c r="AG99" s="1061"/>
      <c r="AH99" s="565"/>
      <c r="AI99" s="565"/>
      <c r="AJ99" s="565"/>
      <c r="AK99" s="565"/>
      <c r="AL99" s="565"/>
      <c r="AM99" s="565"/>
      <c r="AN99" s="963"/>
      <c r="AO99" s="963"/>
      <c r="AP99" s="963"/>
    </row>
    <row r="100" spans="1:42" ht="21" customHeight="1" thickBot="1">
      <c r="I100" s="952">
        <f t="shared" si="17"/>
        <v>1</v>
      </c>
      <c r="J100" s="941">
        <f t="shared" si="13"/>
        <v>2</v>
      </c>
      <c r="K100" s="1068">
        <f t="shared" si="18"/>
        <v>14</v>
      </c>
      <c r="L100" s="1000"/>
      <c r="M100" s="1000"/>
      <c r="N100" s="1069">
        <f t="shared" si="15"/>
        <v>0</v>
      </c>
      <c r="O100" s="1070"/>
      <c r="P100" s="1070"/>
      <c r="Q100" s="1071">
        <f t="shared" si="16"/>
        <v>0</v>
      </c>
      <c r="R100" s="1071">
        <f t="shared" si="16"/>
        <v>0</v>
      </c>
      <c r="S100" s="1072"/>
      <c r="T100" s="1073"/>
      <c r="U100" s="941">
        <f t="shared" si="14"/>
        <v>2</v>
      </c>
      <c r="V100" s="565"/>
      <c r="W100" s="565"/>
      <c r="X100" s="565"/>
      <c r="Y100" s="565"/>
      <c r="Z100" s="565"/>
      <c r="AA100" s="1067"/>
      <c r="AB100" s="565"/>
      <c r="AC100" s="565"/>
      <c r="AD100" s="565"/>
      <c r="AE100" s="1061"/>
      <c r="AF100" s="1061"/>
      <c r="AG100" s="1061"/>
      <c r="AH100" s="565"/>
      <c r="AI100" s="565"/>
      <c r="AJ100" s="565"/>
      <c r="AK100" s="565"/>
      <c r="AL100" s="565"/>
      <c r="AM100" s="565"/>
      <c r="AN100" s="963"/>
      <c r="AO100" s="963"/>
      <c r="AP100" s="963"/>
    </row>
    <row r="101" spans="1:42" s="253" customFormat="1" ht="21" hidden="1" customHeight="1">
      <c r="A101" s="252"/>
      <c r="B101" s="252"/>
      <c r="C101" s="252"/>
      <c r="D101" s="252"/>
      <c r="E101" s="252"/>
      <c r="F101" s="252"/>
      <c r="G101" s="252"/>
      <c r="I101" s="265">
        <f>IF((O$103+P$103)&gt;0,1,0)</f>
        <v>0</v>
      </c>
      <c r="J101" s="255">
        <f t="shared" si="13"/>
        <v>2</v>
      </c>
      <c r="K101" s="2439" t="s">
        <v>942</v>
      </c>
      <c r="L101" s="2441" t="s">
        <v>943</v>
      </c>
      <c r="M101" s="2443" t="s">
        <v>944</v>
      </c>
      <c r="N101" s="2443" t="s">
        <v>945</v>
      </c>
      <c r="O101" s="2445" t="s">
        <v>946</v>
      </c>
      <c r="P101" s="2445"/>
      <c r="Q101" s="2445" t="s">
        <v>947</v>
      </c>
      <c r="R101" s="2445"/>
      <c r="S101" s="2446" t="s">
        <v>948</v>
      </c>
      <c r="T101" s="2448" t="s">
        <v>1162</v>
      </c>
      <c r="U101" s="255">
        <f t="shared" si="14"/>
        <v>2</v>
      </c>
      <c r="V101" s="169"/>
      <c r="W101" s="169"/>
      <c r="X101" s="169"/>
      <c r="Y101" s="169"/>
      <c r="Z101" s="169"/>
      <c r="AA101" s="378"/>
      <c r="AB101" s="169"/>
      <c r="AC101" s="169"/>
      <c r="AD101" s="169"/>
      <c r="AE101" s="371"/>
      <c r="AF101" s="371"/>
      <c r="AG101" s="371"/>
      <c r="AH101" s="169"/>
      <c r="AI101" s="169"/>
      <c r="AJ101" s="169"/>
      <c r="AK101" s="169"/>
      <c r="AL101" s="169"/>
      <c r="AM101" s="169"/>
      <c r="AN101" s="176"/>
      <c r="AO101" s="176"/>
      <c r="AP101" s="176"/>
    </row>
    <row r="102" spans="1:42" s="253" customFormat="1" ht="21" hidden="1" customHeight="1">
      <c r="A102" s="252"/>
      <c r="B102" s="252"/>
      <c r="C102" s="252"/>
      <c r="D102" s="252"/>
      <c r="E102" s="252"/>
      <c r="F102" s="252"/>
      <c r="G102" s="252"/>
      <c r="I102" s="265">
        <f t="shared" ref="I102:I125" si="19">IF((O$103+P$103)&gt;0,1,0)</f>
        <v>0</v>
      </c>
      <c r="J102" s="255">
        <f t="shared" si="13"/>
        <v>2</v>
      </c>
      <c r="K102" s="2440"/>
      <c r="L102" s="2442"/>
      <c r="M102" s="2444"/>
      <c r="N102" s="2444"/>
      <c r="O102" s="548" t="s">
        <v>786</v>
      </c>
      <c r="P102" s="335" t="s">
        <v>787</v>
      </c>
      <c r="Q102" s="335" t="s">
        <v>786</v>
      </c>
      <c r="R102" s="336" t="s">
        <v>787</v>
      </c>
      <c r="S102" s="2447"/>
      <c r="T102" s="2449"/>
      <c r="U102" s="255">
        <f t="shared" si="14"/>
        <v>2</v>
      </c>
      <c r="V102" s="169"/>
      <c r="W102" s="169"/>
      <c r="X102" s="169"/>
      <c r="Y102" s="169"/>
      <c r="Z102" s="169"/>
      <c r="AA102" s="378"/>
      <c r="AB102" s="169"/>
      <c r="AC102" s="169"/>
      <c r="AD102" s="169"/>
      <c r="AE102" s="371"/>
      <c r="AF102" s="371"/>
      <c r="AG102" s="371"/>
      <c r="AH102" s="169"/>
      <c r="AI102" s="169"/>
      <c r="AJ102" s="169"/>
      <c r="AK102" s="169"/>
      <c r="AL102" s="169"/>
      <c r="AM102" s="169"/>
      <c r="AN102" s="176"/>
      <c r="AO102" s="176"/>
      <c r="AP102" s="176"/>
    </row>
    <row r="103" spans="1:42" s="253" customFormat="1" ht="21" hidden="1" customHeight="1">
      <c r="A103" s="252"/>
      <c r="B103" s="252"/>
      <c r="C103" s="252"/>
      <c r="D103" s="252"/>
      <c r="E103" s="252"/>
      <c r="F103" s="252"/>
      <c r="G103" s="252"/>
      <c r="I103" s="265">
        <f t="shared" si="19"/>
        <v>0</v>
      </c>
      <c r="J103" s="255">
        <f t="shared" si="13"/>
        <v>2</v>
      </c>
      <c r="K103" s="546">
        <f>+K25+1</f>
        <v>15</v>
      </c>
      <c r="L103" s="356"/>
      <c r="M103" s="356"/>
      <c r="N103" s="357">
        <f t="shared" si="15"/>
        <v>0</v>
      </c>
      <c r="O103" s="358">
        <v>0</v>
      </c>
      <c r="P103" s="358"/>
      <c r="Q103" s="359">
        <f t="shared" ref="Q103:R150" si="20">ROUND(O103*50,0)</f>
        <v>0</v>
      </c>
      <c r="R103" s="359">
        <f t="shared" si="20"/>
        <v>0</v>
      </c>
      <c r="S103" s="360"/>
      <c r="T103" s="361"/>
      <c r="U103" s="255">
        <f t="shared" si="14"/>
        <v>2</v>
      </c>
      <c r="V103" s="169"/>
      <c r="W103" s="169"/>
      <c r="X103" s="169"/>
      <c r="Y103" s="169"/>
      <c r="Z103" s="169"/>
      <c r="AA103" s="378"/>
      <c r="AB103" s="169"/>
      <c r="AC103" s="169"/>
      <c r="AD103" s="169"/>
      <c r="AE103" s="371"/>
      <c r="AF103" s="371"/>
      <c r="AG103" s="371"/>
      <c r="AH103" s="169"/>
      <c r="AI103" s="169"/>
      <c r="AJ103" s="169"/>
      <c r="AK103" s="169"/>
      <c r="AL103" s="169"/>
      <c r="AM103" s="169"/>
      <c r="AN103" s="176"/>
      <c r="AO103" s="176"/>
      <c r="AP103" s="176"/>
    </row>
    <row r="104" spans="1:42" s="253" customFormat="1" ht="21" hidden="1" customHeight="1">
      <c r="A104" s="252"/>
      <c r="B104" s="252"/>
      <c r="C104" s="252"/>
      <c r="D104" s="252"/>
      <c r="E104" s="252"/>
      <c r="F104" s="252"/>
      <c r="G104" s="252"/>
      <c r="I104" s="265">
        <f t="shared" si="19"/>
        <v>0</v>
      </c>
      <c r="J104" s="255">
        <f t="shared" si="13"/>
        <v>2</v>
      </c>
      <c r="K104" s="546">
        <f t="shared" ref="K104:K125" si="21">+K103+1</f>
        <v>16</v>
      </c>
      <c r="L104" s="356"/>
      <c r="M104" s="356"/>
      <c r="N104" s="357">
        <f t="shared" si="15"/>
        <v>0</v>
      </c>
      <c r="O104" s="358"/>
      <c r="P104" s="358"/>
      <c r="Q104" s="359">
        <f t="shared" si="20"/>
        <v>0</v>
      </c>
      <c r="R104" s="359">
        <f t="shared" si="20"/>
        <v>0</v>
      </c>
      <c r="S104" s="360"/>
      <c r="T104" s="361"/>
      <c r="U104" s="255">
        <f t="shared" si="14"/>
        <v>2</v>
      </c>
      <c r="V104" s="169"/>
      <c r="W104" s="169"/>
      <c r="X104" s="169"/>
      <c r="Y104" s="169"/>
      <c r="Z104" s="169"/>
      <c r="AA104" s="378"/>
      <c r="AB104" s="169"/>
      <c r="AC104" s="169"/>
      <c r="AD104" s="169"/>
      <c r="AE104" s="371"/>
      <c r="AF104" s="371"/>
      <c r="AG104" s="371"/>
      <c r="AH104" s="169"/>
      <c r="AI104" s="169"/>
      <c r="AJ104" s="169"/>
      <c r="AK104" s="169"/>
      <c r="AL104" s="169"/>
      <c r="AM104" s="169"/>
      <c r="AN104" s="176"/>
      <c r="AO104" s="176"/>
      <c r="AP104" s="176"/>
    </row>
    <row r="105" spans="1:42" s="253" customFormat="1" ht="21" hidden="1" customHeight="1">
      <c r="A105" s="252"/>
      <c r="B105" s="252"/>
      <c r="C105" s="252"/>
      <c r="D105" s="252"/>
      <c r="E105" s="252"/>
      <c r="F105" s="252"/>
      <c r="G105" s="252"/>
      <c r="I105" s="265">
        <f t="shared" si="19"/>
        <v>0</v>
      </c>
      <c r="J105" s="255">
        <f t="shared" si="13"/>
        <v>2</v>
      </c>
      <c r="K105" s="546">
        <f t="shared" si="21"/>
        <v>17</v>
      </c>
      <c r="L105" s="356"/>
      <c r="M105" s="356"/>
      <c r="N105" s="357">
        <f t="shared" si="15"/>
        <v>0</v>
      </c>
      <c r="O105" s="358">
        <v>0</v>
      </c>
      <c r="P105" s="358"/>
      <c r="Q105" s="359">
        <f t="shared" si="20"/>
        <v>0</v>
      </c>
      <c r="R105" s="359">
        <f t="shared" si="20"/>
        <v>0</v>
      </c>
      <c r="S105" s="360"/>
      <c r="T105" s="361"/>
      <c r="U105" s="255">
        <f t="shared" si="14"/>
        <v>2</v>
      </c>
      <c r="V105" s="169"/>
      <c r="W105" s="169"/>
      <c r="X105" s="169"/>
      <c r="Y105" s="169"/>
      <c r="Z105" s="169"/>
      <c r="AA105" s="378"/>
      <c r="AB105" s="169"/>
      <c r="AC105" s="169"/>
      <c r="AD105" s="169"/>
      <c r="AE105" s="371"/>
      <c r="AF105" s="371"/>
      <c r="AG105" s="371"/>
      <c r="AH105" s="169"/>
      <c r="AI105" s="169"/>
      <c r="AJ105" s="169"/>
      <c r="AK105" s="169"/>
      <c r="AL105" s="169"/>
      <c r="AM105" s="169"/>
      <c r="AN105" s="176"/>
      <c r="AO105" s="176"/>
      <c r="AP105" s="176"/>
    </row>
    <row r="106" spans="1:42" s="253" customFormat="1" ht="21" hidden="1" customHeight="1">
      <c r="A106" s="252"/>
      <c r="B106" s="252"/>
      <c r="C106" s="252"/>
      <c r="D106" s="252"/>
      <c r="E106" s="252"/>
      <c r="F106" s="252"/>
      <c r="G106" s="252"/>
      <c r="I106" s="265">
        <f t="shared" si="19"/>
        <v>0</v>
      </c>
      <c r="J106" s="255">
        <f t="shared" si="13"/>
        <v>2</v>
      </c>
      <c r="K106" s="546">
        <f t="shared" si="21"/>
        <v>18</v>
      </c>
      <c r="L106" s="356"/>
      <c r="M106" s="356"/>
      <c r="N106" s="357">
        <f t="shared" si="15"/>
        <v>0</v>
      </c>
      <c r="O106" s="358"/>
      <c r="P106" s="358"/>
      <c r="Q106" s="359">
        <f t="shared" si="20"/>
        <v>0</v>
      </c>
      <c r="R106" s="359">
        <f t="shared" si="20"/>
        <v>0</v>
      </c>
      <c r="S106" s="360"/>
      <c r="T106" s="361"/>
      <c r="U106" s="255">
        <f t="shared" si="14"/>
        <v>2</v>
      </c>
      <c r="V106" s="169"/>
      <c r="W106" s="169"/>
      <c r="X106" s="169"/>
      <c r="Y106" s="169"/>
      <c r="Z106" s="169"/>
      <c r="AA106" s="378"/>
      <c r="AB106" s="169"/>
      <c r="AC106" s="169"/>
      <c r="AD106" s="169"/>
      <c r="AE106" s="371"/>
      <c r="AF106" s="371"/>
      <c r="AG106" s="371"/>
      <c r="AH106" s="169"/>
      <c r="AI106" s="169"/>
      <c r="AJ106" s="169"/>
      <c r="AK106" s="169"/>
      <c r="AL106" s="169"/>
      <c r="AM106" s="169"/>
      <c r="AN106" s="176"/>
      <c r="AO106" s="176"/>
      <c r="AP106" s="176"/>
    </row>
    <row r="107" spans="1:42" s="253" customFormat="1" ht="21" hidden="1" customHeight="1">
      <c r="A107" s="252"/>
      <c r="B107" s="252"/>
      <c r="C107" s="252"/>
      <c r="D107" s="252"/>
      <c r="E107" s="252"/>
      <c r="F107" s="252"/>
      <c r="G107" s="252"/>
      <c r="I107" s="265">
        <f t="shared" si="19"/>
        <v>0</v>
      </c>
      <c r="J107" s="255">
        <f t="shared" si="13"/>
        <v>2</v>
      </c>
      <c r="K107" s="546">
        <f t="shared" si="21"/>
        <v>19</v>
      </c>
      <c r="L107" s="356"/>
      <c r="M107" s="356"/>
      <c r="N107" s="357">
        <f t="shared" si="15"/>
        <v>0</v>
      </c>
      <c r="O107" s="358"/>
      <c r="P107" s="358"/>
      <c r="Q107" s="359">
        <f t="shared" si="20"/>
        <v>0</v>
      </c>
      <c r="R107" s="359">
        <f t="shared" si="20"/>
        <v>0</v>
      </c>
      <c r="S107" s="360"/>
      <c r="T107" s="361"/>
      <c r="U107" s="255">
        <f t="shared" si="14"/>
        <v>2</v>
      </c>
      <c r="V107" s="169"/>
      <c r="W107" s="169"/>
      <c r="X107" s="169"/>
      <c r="Y107" s="169"/>
      <c r="Z107" s="169"/>
      <c r="AA107" s="378"/>
      <c r="AB107" s="169"/>
      <c r="AC107" s="169"/>
      <c r="AD107" s="169"/>
      <c r="AE107" s="371"/>
      <c r="AF107" s="371"/>
      <c r="AG107" s="371"/>
      <c r="AH107" s="169"/>
      <c r="AI107" s="169"/>
      <c r="AJ107" s="169"/>
      <c r="AK107" s="169"/>
      <c r="AL107" s="169"/>
      <c r="AM107" s="169"/>
      <c r="AN107" s="176"/>
      <c r="AO107" s="176"/>
      <c r="AP107" s="176"/>
    </row>
    <row r="108" spans="1:42" s="253" customFormat="1" ht="21" hidden="1" customHeight="1">
      <c r="A108" s="252"/>
      <c r="B108" s="252"/>
      <c r="C108" s="252"/>
      <c r="D108" s="252"/>
      <c r="E108" s="252"/>
      <c r="F108" s="252"/>
      <c r="G108" s="252"/>
      <c r="I108" s="265">
        <f t="shared" si="19"/>
        <v>0</v>
      </c>
      <c r="J108" s="255">
        <f t="shared" si="13"/>
        <v>2</v>
      </c>
      <c r="K108" s="546">
        <f t="shared" si="21"/>
        <v>20</v>
      </c>
      <c r="L108" s="356"/>
      <c r="M108" s="356"/>
      <c r="N108" s="357">
        <f t="shared" si="15"/>
        <v>0</v>
      </c>
      <c r="O108" s="358"/>
      <c r="P108" s="358"/>
      <c r="Q108" s="359">
        <f t="shared" si="20"/>
        <v>0</v>
      </c>
      <c r="R108" s="359">
        <f t="shared" si="20"/>
        <v>0</v>
      </c>
      <c r="S108" s="360"/>
      <c r="T108" s="361"/>
      <c r="U108" s="255">
        <f t="shared" si="14"/>
        <v>2</v>
      </c>
      <c r="V108" s="169"/>
      <c r="W108" s="169"/>
      <c r="X108" s="169"/>
      <c r="Y108" s="169"/>
      <c r="Z108" s="169"/>
      <c r="AA108" s="378"/>
      <c r="AB108" s="169"/>
      <c r="AC108" s="169"/>
      <c r="AD108" s="169"/>
      <c r="AE108" s="371"/>
      <c r="AF108" s="371"/>
      <c r="AG108" s="371"/>
      <c r="AH108" s="169"/>
      <c r="AI108" s="169"/>
      <c r="AJ108" s="169"/>
      <c r="AK108" s="169"/>
      <c r="AL108" s="169"/>
      <c r="AM108" s="169"/>
      <c r="AN108" s="176"/>
      <c r="AO108" s="176"/>
      <c r="AP108" s="176"/>
    </row>
    <row r="109" spans="1:42" s="253" customFormat="1" ht="21" hidden="1" customHeight="1">
      <c r="A109" s="252"/>
      <c r="B109" s="252"/>
      <c r="C109" s="252"/>
      <c r="D109" s="252"/>
      <c r="E109" s="252"/>
      <c r="F109" s="252"/>
      <c r="G109" s="252"/>
      <c r="I109" s="265">
        <f t="shared" si="19"/>
        <v>0</v>
      </c>
      <c r="J109" s="255">
        <f t="shared" si="13"/>
        <v>2</v>
      </c>
      <c r="K109" s="546">
        <f t="shared" si="21"/>
        <v>21</v>
      </c>
      <c r="L109" s="356"/>
      <c r="M109" s="356"/>
      <c r="N109" s="357">
        <f t="shared" si="15"/>
        <v>0</v>
      </c>
      <c r="O109" s="358"/>
      <c r="P109" s="358"/>
      <c r="Q109" s="359">
        <f t="shared" si="20"/>
        <v>0</v>
      </c>
      <c r="R109" s="359">
        <f t="shared" si="20"/>
        <v>0</v>
      </c>
      <c r="S109" s="360"/>
      <c r="T109" s="361"/>
      <c r="U109" s="255">
        <f t="shared" si="14"/>
        <v>2</v>
      </c>
      <c r="V109" s="169"/>
      <c r="W109" s="169"/>
      <c r="X109" s="169"/>
      <c r="Y109" s="169"/>
      <c r="Z109" s="169"/>
      <c r="AA109" s="378"/>
      <c r="AB109" s="169"/>
      <c r="AC109" s="169"/>
      <c r="AD109" s="169"/>
      <c r="AE109" s="371"/>
      <c r="AF109" s="371"/>
      <c r="AG109" s="371"/>
      <c r="AH109" s="169"/>
      <c r="AI109" s="169"/>
      <c r="AJ109" s="169"/>
      <c r="AK109" s="169"/>
      <c r="AL109" s="169"/>
      <c r="AM109" s="169"/>
      <c r="AN109" s="176"/>
      <c r="AO109" s="176"/>
      <c r="AP109" s="176"/>
    </row>
    <row r="110" spans="1:42" s="253" customFormat="1" ht="21" hidden="1" customHeight="1">
      <c r="A110" s="252"/>
      <c r="B110" s="252"/>
      <c r="C110" s="252"/>
      <c r="D110" s="252"/>
      <c r="E110" s="252"/>
      <c r="F110" s="252"/>
      <c r="G110" s="252"/>
      <c r="I110" s="265">
        <f t="shared" si="19"/>
        <v>0</v>
      </c>
      <c r="J110" s="255">
        <f t="shared" si="13"/>
        <v>2</v>
      </c>
      <c r="K110" s="546">
        <f t="shared" si="21"/>
        <v>22</v>
      </c>
      <c r="L110" s="356"/>
      <c r="M110" s="356"/>
      <c r="N110" s="357">
        <f t="shared" si="15"/>
        <v>0</v>
      </c>
      <c r="O110" s="358"/>
      <c r="P110" s="358"/>
      <c r="Q110" s="359">
        <f t="shared" si="20"/>
        <v>0</v>
      </c>
      <c r="R110" s="359">
        <f t="shared" si="20"/>
        <v>0</v>
      </c>
      <c r="S110" s="360"/>
      <c r="T110" s="361"/>
      <c r="U110" s="255">
        <f t="shared" si="14"/>
        <v>2</v>
      </c>
      <c r="V110" s="169"/>
      <c r="W110" s="169"/>
      <c r="X110" s="169"/>
      <c r="Y110" s="169"/>
      <c r="Z110" s="169"/>
      <c r="AA110" s="378"/>
      <c r="AB110" s="169"/>
      <c r="AC110" s="169"/>
      <c r="AD110" s="169"/>
      <c r="AE110" s="371"/>
      <c r="AF110" s="371"/>
      <c r="AG110" s="371"/>
      <c r="AH110" s="169"/>
      <c r="AI110" s="169"/>
      <c r="AJ110" s="169"/>
      <c r="AK110" s="169"/>
      <c r="AL110" s="169"/>
      <c r="AM110" s="169"/>
      <c r="AN110" s="176"/>
      <c r="AO110" s="176"/>
      <c r="AP110" s="176"/>
    </row>
    <row r="111" spans="1:42" s="253" customFormat="1" ht="21" hidden="1" customHeight="1">
      <c r="A111" s="252"/>
      <c r="B111" s="252"/>
      <c r="C111" s="252"/>
      <c r="D111" s="252"/>
      <c r="E111" s="252"/>
      <c r="F111" s="252"/>
      <c r="G111" s="252"/>
      <c r="I111" s="265">
        <f t="shared" si="19"/>
        <v>0</v>
      </c>
      <c r="J111" s="255">
        <f t="shared" si="13"/>
        <v>2</v>
      </c>
      <c r="K111" s="546">
        <f t="shared" si="21"/>
        <v>23</v>
      </c>
      <c r="L111" s="356"/>
      <c r="M111" s="356"/>
      <c r="N111" s="357">
        <f t="shared" si="15"/>
        <v>0</v>
      </c>
      <c r="O111" s="358"/>
      <c r="P111" s="358"/>
      <c r="Q111" s="359">
        <f t="shared" si="20"/>
        <v>0</v>
      </c>
      <c r="R111" s="359">
        <f t="shared" si="20"/>
        <v>0</v>
      </c>
      <c r="S111" s="360"/>
      <c r="T111" s="361"/>
      <c r="U111" s="255">
        <f t="shared" si="14"/>
        <v>2</v>
      </c>
      <c r="V111" s="169"/>
      <c r="W111" s="169"/>
      <c r="X111" s="169"/>
      <c r="Y111" s="169"/>
      <c r="Z111" s="169"/>
      <c r="AA111" s="378"/>
      <c r="AB111" s="169"/>
      <c r="AC111" s="169"/>
      <c r="AD111" s="169"/>
      <c r="AE111" s="371"/>
      <c r="AF111" s="371"/>
      <c r="AG111" s="371"/>
      <c r="AH111" s="169"/>
      <c r="AI111" s="169"/>
      <c r="AJ111" s="169"/>
      <c r="AK111" s="169"/>
      <c r="AL111" s="169"/>
      <c r="AM111" s="169"/>
      <c r="AN111" s="176"/>
      <c r="AO111" s="176"/>
      <c r="AP111" s="176"/>
    </row>
    <row r="112" spans="1:42" s="253" customFormat="1" ht="21" hidden="1" customHeight="1">
      <c r="A112" s="252"/>
      <c r="B112" s="252"/>
      <c r="C112" s="252"/>
      <c r="D112" s="252"/>
      <c r="E112" s="252"/>
      <c r="F112" s="252"/>
      <c r="G112" s="252"/>
      <c r="I112" s="265">
        <f t="shared" si="19"/>
        <v>0</v>
      </c>
      <c r="J112" s="255">
        <f t="shared" si="13"/>
        <v>2</v>
      </c>
      <c r="K112" s="546">
        <f t="shared" si="21"/>
        <v>24</v>
      </c>
      <c r="L112" s="356"/>
      <c r="M112" s="356"/>
      <c r="N112" s="357">
        <f t="shared" si="15"/>
        <v>0</v>
      </c>
      <c r="O112" s="358"/>
      <c r="P112" s="358"/>
      <c r="Q112" s="359">
        <f t="shared" si="20"/>
        <v>0</v>
      </c>
      <c r="R112" s="359">
        <f t="shared" si="20"/>
        <v>0</v>
      </c>
      <c r="S112" s="360"/>
      <c r="T112" s="361"/>
      <c r="U112" s="255">
        <f t="shared" si="14"/>
        <v>2</v>
      </c>
      <c r="V112" s="169"/>
      <c r="W112" s="169"/>
      <c r="X112" s="169"/>
      <c r="Y112" s="169"/>
      <c r="Z112" s="169"/>
      <c r="AA112" s="378"/>
      <c r="AB112" s="169"/>
      <c r="AC112" s="169"/>
      <c r="AD112" s="169"/>
      <c r="AE112" s="371"/>
      <c r="AF112" s="371"/>
      <c r="AG112" s="371"/>
      <c r="AH112" s="169"/>
      <c r="AI112" s="169"/>
      <c r="AJ112" s="169"/>
      <c r="AK112" s="169"/>
      <c r="AL112" s="169"/>
      <c r="AM112" s="169"/>
      <c r="AN112" s="176"/>
      <c r="AO112" s="176"/>
      <c r="AP112" s="176"/>
    </row>
    <row r="113" spans="1:42" s="253" customFormat="1" ht="21" hidden="1" customHeight="1">
      <c r="A113" s="252"/>
      <c r="B113" s="252"/>
      <c r="C113" s="252"/>
      <c r="D113" s="252"/>
      <c r="E113" s="252"/>
      <c r="F113" s="252"/>
      <c r="G113" s="252"/>
      <c r="I113" s="265">
        <f t="shared" si="19"/>
        <v>0</v>
      </c>
      <c r="J113" s="255">
        <f t="shared" si="13"/>
        <v>2</v>
      </c>
      <c r="K113" s="546">
        <f t="shared" si="21"/>
        <v>25</v>
      </c>
      <c r="L113" s="356"/>
      <c r="M113" s="356"/>
      <c r="N113" s="357">
        <f t="shared" si="15"/>
        <v>0</v>
      </c>
      <c r="O113" s="358"/>
      <c r="P113" s="358"/>
      <c r="Q113" s="359">
        <f t="shared" si="20"/>
        <v>0</v>
      </c>
      <c r="R113" s="359">
        <f t="shared" si="20"/>
        <v>0</v>
      </c>
      <c r="S113" s="360"/>
      <c r="T113" s="361"/>
      <c r="U113" s="255">
        <f t="shared" si="14"/>
        <v>2</v>
      </c>
      <c r="V113" s="169"/>
      <c r="W113" s="169"/>
      <c r="X113" s="169"/>
      <c r="Y113" s="169"/>
      <c r="Z113" s="169"/>
      <c r="AA113" s="378"/>
      <c r="AB113" s="169"/>
      <c r="AC113" s="169"/>
      <c r="AD113" s="169"/>
      <c r="AE113" s="371"/>
      <c r="AF113" s="371"/>
      <c r="AG113" s="371"/>
      <c r="AH113" s="169"/>
      <c r="AI113" s="169"/>
      <c r="AJ113" s="169"/>
      <c r="AK113" s="169"/>
      <c r="AL113" s="169"/>
      <c r="AM113" s="169"/>
      <c r="AN113" s="176"/>
      <c r="AO113" s="176"/>
      <c r="AP113" s="176"/>
    </row>
    <row r="114" spans="1:42" s="253" customFormat="1" ht="21" hidden="1" customHeight="1">
      <c r="A114" s="252"/>
      <c r="B114" s="252"/>
      <c r="C114" s="252"/>
      <c r="D114" s="252"/>
      <c r="E114" s="252"/>
      <c r="F114" s="252"/>
      <c r="G114" s="252"/>
      <c r="I114" s="265">
        <f t="shared" si="19"/>
        <v>0</v>
      </c>
      <c r="J114" s="255">
        <f t="shared" si="13"/>
        <v>2</v>
      </c>
      <c r="K114" s="546">
        <f t="shared" si="21"/>
        <v>26</v>
      </c>
      <c r="L114" s="356"/>
      <c r="M114" s="356"/>
      <c r="N114" s="357">
        <f t="shared" si="15"/>
        <v>0</v>
      </c>
      <c r="O114" s="358"/>
      <c r="P114" s="358"/>
      <c r="Q114" s="359">
        <f t="shared" si="20"/>
        <v>0</v>
      </c>
      <c r="R114" s="359">
        <f t="shared" si="20"/>
        <v>0</v>
      </c>
      <c r="S114" s="360"/>
      <c r="T114" s="361"/>
      <c r="U114" s="255">
        <f t="shared" si="14"/>
        <v>2</v>
      </c>
      <c r="V114" s="169"/>
      <c r="W114" s="169"/>
      <c r="X114" s="169"/>
      <c r="Y114" s="169"/>
      <c r="Z114" s="169"/>
      <c r="AA114" s="378"/>
      <c r="AB114" s="169"/>
      <c r="AC114" s="169"/>
      <c r="AD114" s="169"/>
      <c r="AE114" s="371"/>
      <c r="AF114" s="371"/>
      <c r="AG114" s="371"/>
      <c r="AH114" s="169"/>
      <c r="AI114" s="169"/>
      <c r="AJ114" s="169"/>
      <c r="AK114" s="169"/>
      <c r="AL114" s="169"/>
      <c r="AM114" s="169"/>
      <c r="AN114" s="176"/>
      <c r="AO114" s="176"/>
      <c r="AP114" s="176"/>
    </row>
    <row r="115" spans="1:42" s="253" customFormat="1" ht="21" hidden="1" customHeight="1">
      <c r="A115" s="252"/>
      <c r="B115" s="252"/>
      <c r="C115" s="252"/>
      <c r="D115" s="252"/>
      <c r="E115" s="252"/>
      <c r="F115" s="252"/>
      <c r="G115" s="252"/>
      <c r="I115" s="265">
        <f t="shared" si="19"/>
        <v>0</v>
      </c>
      <c r="J115" s="255">
        <f t="shared" si="13"/>
        <v>2</v>
      </c>
      <c r="K115" s="546">
        <f t="shared" si="21"/>
        <v>27</v>
      </c>
      <c r="L115" s="356"/>
      <c r="M115" s="356"/>
      <c r="N115" s="357">
        <f t="shared" si="15"/>
        <v>0</v>
      </c>
      <c r="O115" s="358"/>
      <c r="P115" s="358"/>
      <c r="Q115" s="359">
        <f t="shared" si="20"/>
        <v>0</v>
      </c>
      <c r="R115" s="359">
        <f t="shared" si="20"/>
        <v>0</v>
      </c>
      <c r="S115" s="360"/>
      <c r="T115" s="361"/>
      <c r="U115" s="255">
        <f t="shared" si="14"/>
        <v>2</v>
      </c>
      <c r="V115" s="169"/>
      <c r="W115" s="169"/>
      <c r="X115" s="169"/>
      <c r="Y115" s="169"/>
      <c r="Z115" s="169"/>
      <c r="AA115" s="378"/>
      <c r="AB115" s="169"/>
      <c r="AC115" s="169"/>
      <c r="AD115" s="169"/>
      <c r="AE115" s="371"/>
      <c r="AF115" s="371"/>
      <c r="AG115" s="371"/>
      <c r="AH115" s="169"/>
      <c r="AI115" s="169"/>
      <c r="AJ115" s="169"/>
      <c r="AK115" s="169"/>
      <c r="AL115" s="169"/>
      <c r="AM115" s="169"/>
      <c r="AN115" s="176"/>
      <c r="AO115" s="176"/>
      <c r="AP115" s="176"/>
    </row>
    <row r="116" spans="1:42" s="253" customFormat="1" ht="21" hidden="1" customHeight="1">
      <c r="A116" s="252"/>
      <c r="B116" s="252"/>
      <c r="C116" s="252"/>
      <c r="D116" s="252"/>
      <c r="E116" s="252"/>
      <c r="F116" s="252"/>
      <c r="G116" s="252"/>
      <c r="I116" s="265">
        <f t="shared" si="19"/>
        <v>0</v>
      </c>
      <c r="J116" s="255">
        <f t="shared" si="13"/>
        <v>2</v>
      </c>
      <c r="K116" s="546">
        <f t="shared" si="21"/>
        <v>28</v>
      </c>
      <c r="L116" s="356"/>
      <c r="M116" s="356"/>
      <c r="N116" s="357">
        <f t="shared" si="15"/>
        <v>0</v>
      </c>
      <c r="O116" s="358"/>
      <c r="P116" s="358"/>
      <c r="Q116" s="359">
        <f t="shared" si="20"/>
        <v>0</v>
      </c>
      <c r="R116" s="359">
        <f t="shared" si="20"/>
        <v>0</v>
      </c>
      <c r="S116" s="360"/>
      <c r="T116" s="361"/>
      <c r="U116" s="255">
        <f t="shared" si="14"/>
        <v>2</v>
      </c>
      <c r="V116" s="169"/>
      <c r="W116" s="169"/>
      <c r="X116" s="169"/>
      <c r="Y116" s="169"/>
      <c r="Z116" s="169"/>
      <c r="AA116" s="378"/>
      <c r="AB116" s="169"/>
      <c r="AC116" s="169"/>
      <c r="AD116" s="169"/>
      <c r="AE116" s="371"/>
      <c r="AF116" s="371"/>
      <c r="AG116" s="371"/>
      <c r="AH116" s="169"/>
      <c r="AI116" s="169"/>
      <c r="AJ116" s="169"/>
      <c r="AK116" s="169"/>
      <c r="AL116" s="169"/>
      <c r="AM116" s="169"/>
      <c r="AN116" s="176"/>
      <c r="AO116" s="176"/>
      <c r="AP116" s="176"/>
    </row>
    <row r="117" spans="1:42" s="253" customFormat="1" ht="21" hidden="1" customHeight="1">
      <c r="A117" s="252"/>
      <c r="B117" s="252"/>
      <c r="C117" s="252"/>
      <c r="D117" s="252"/>
      <c r="E117" s="252"/>
      <c r="F117" s="252"/>
      <c r="G117" s="252"/>
      <c r="I117" s="265">
        <f t="shared" si="19"/>
        <v>0</v>
      </c>
      <c r="J117" s="255">
        <f t="shared" si="13"/>
        <v>2</v>
      </c>
      <c r="K117" s="546">
        <f t="shared" si="21"/>
        <v>29</v>
      </c>
      <c r="L117" s="356"/>
      <c r="M117" s="356"/>
      <c r="N117" s="357">
        <f t="shared" si="15"/>
        <v>0</v>
      </c>
      <c r="O117" s="358"/>
      <c r="P117" s="358"/>
      <c r="Q117" s="359">
        <f t="shared" si="20"/>
        <v>0</v>
      </c>
      <c r="R117" s="359">
        <f t="shared" si="20"/>
        <v>0</v>
      </c>
      <c r="S117" s="360"/>
      <c r="T117" s="361"/>
      <c r="U117" s="255">
        <f t="shared" si="14"/>
        <v>2</v>
      </c>
      <c r="V117" s="169"/>
      <c r="W117" s="169"/>
      <c r="X117" s="169"/>
      <c r="Y117" s="169"/>
      <c r="Z117" s="169"/>
      <c r="AA117" s="378"/>
      <c r="AB117" s="169"/>
      <c r="AC117" s="169"/>
      <c r="AD117" s="169"/>
      <c r="AE117" s="371"/>
      <c r="AF117" s="371"/>
      <c r="AG117" s="371"/>
      <c r="AH117" s="169"/>
      <c r="AI117" s="169"/>
      <c r="AJ117" s="169"/>
      <c r="AK117" s="169"/>
      <c r="AL117" s="169"/>
      <c r="AM117" s="169"/>
      <c r="AN117" s="176"/>
      <c r="AO117" s="176"/>
      <c r="AP117" s="176"/>
    </row>
    <row r="118" spans="1:42" s="253" customFormat="1" ht="21" hidden="1" customHeight="1">
      <c r="A118" s="252"/>
      <c r="B118" s="252"/>
      <c r="C118" s="252"/>
      <c r="D118" s="252"/>
      <c r="E118" s="252"/>
      <c r="F118" s="252"/>
      <c r="G118" s="252"/>
      <c r="I118" s="265">
        <f t="shared" si="19"/>
        <v>0</v>
      </c>
      <c r="J118" s="255">
        <f t="shared" si="13"/>
        <v>2</v>
      </c>
      <c r="K118" s="546">
        <f t="shared" si="21"/>
        <v>30</v>
      </c>
      <c r="L118" s="356"/>
      <c r="M118" s="356"/>
      <c r="N118" s="357">
        <f t="shared" si="15"/>
        <v>0</v>
      </c>
      <c r="O118" s="358"/>
      <c r="P118" s="358"/>
      <c r="Q118" s="359">
        <f t="shared" si="20"/>
        <v>0</v>
      </c>
      <c r="R118" s="359">
        <f t="shared" si="20"/>
        <v>0</v>
      </c>
      <c r="S118" s="360"/>
      <c r="T118" s="361"/>
      <c r="U118" s="255">
        <f t="shared" si="14"/>
        <v>2</v>
      </c>
      <c r="V118" s="169"/>
      <c r="W118" s="169"/>
      <c r="X118" s="169"/>
      <c r="Y118" s="169"/>
      <c r="Z118" s="169"/>
      <c r="AA118" s="378"/>
      <c r="AB118" s="169"/>
      <c r="AC118" s="169"/>
      <c r="AD118" s="169"/>
      <c r="AE118" s="371"/>
      <c r="AF118" s="371"/>
      <c r="AG118" s="371"/>
      <c r="AH118" s="169"/>
      <c r="AI118" s="169"/>
      <c r="AJ118" s="169"/>
      <c r="AK118" s="169"/>
      <c r="AL118" s="169"/>
      <c r="AM118" s="169"/>
      <c r="AN118" s="176"/>
      <c r="AO118" s="176"/>
      <c r="AP118" s="176"/>
    </row>
    <row r="119" spans="1:42" s="253" customFormat="1" ht="21" hidden="1" customHeight="1">
      <c r="A119" s="252"/>
      <c r="B119" s="252"/>
      <c r="C119" s="252"/>
      <c r="D119" s="252"/>
      <c r="E119" s="252"/>
      <c r="F119" s="252"/>
      <c r="G119" s="252"/>
      <c r="I119" s="265">
        <f t="shared" si="19"/>
        <v>0</v>
      </c>
      <c r="J119" s="255">
        <f t="shared" si="13"/>
        <v>2</v>
      </c>
      <c r="K119" s="546">
        <f t="shared" si="21"/>
        <v>31</v>
      </c>
      <c r="L119" s="356"/>
      <c r="M119" s="356"/>
      <c r="N119" s="357">
        <f t="shared" si="15"/>
        <v>0</v>
      </c>
      <c r="O119" s="358"/>
      <c r="P119" s="358"/>
      <c r="Q119" s="359">
        <f t="shared" si="20"/>
        <v>0</v>
      </c>
      <c r="R119" s="359">
        <f t="shared" si="20"/>
        <v>0</v>
      </c>
      <c r="S119" s="360"/>
      <c r="T119" s="361"/>
      <c r="U119" s="255">
        <f t="shared" si="14"/>
        <v>2</v>
      </c>
      <c r="V119" s="169"/>
      <c r="W119" s="169"/>
      <c r="X119" s="169"/>
      <c r="Y119" s="169"/>
      <c r="Z119" s="169"/>
      <c r="AA119" s="378"/>
      <c r="AB119" s="169"/>
      <c r="AC119" s="169"/>
      <c r="AD119" s="169"/>
      <c r="AE119" s="371"/>
      <c r="AF119" s="371"/>
      <c r="AG119" s="371"/>
      <c r="AH119" s="169"/>
      <c r="AI119" s="169"/>
      <c r="AJ119" s="169"/>
      <c r="AK119" s="169"/>
      <c r="AL119" s="169"/>
      <c r="AM119" s="169"/>
      <c r="AN119" s="176"/>
      <c r="AO119" s="176"/>
      <c r="AP119" s="176"/>
    </row>
    <row r="120" spans="1:42" s="253" customFormat="1" ht="21" hidden="1" customHeight="1">
      <c r="A120" s="252"/>
      <c r="B120" s="252"/>
      <c r="C120" s="252"/>
      <c r="D120" s="252"/>
      <c r="E120" s="252"/>
      <c r="F120" s="252"/>
      <c r="G120" s="252"/>
      <c r="I120" s="265">
        <f t="shared" si="19"/>
        <v>0</v>
      </c>
      <c r="J120" s="255">
        <f t="shared" si="13"/>
        <v>2</v>
      </c>
      <c r="K120" s="546">
        <f t="shared" si="21"/>
        <v>32</v>
      </c>
      <c r="L120" s="356"/>
      <c r="M120" s="356"/>
      <c r="N120" s="357">
        <f t="shared" si="15"/>
        <v>0</v>
      </c>
      <c r="O120" s="358"/>
      <c r="P120" s="358"/>
      <c r="Q120" s="359">
        <f t="shared" si="20"/>
        <v>0</v>
      </c>
      <c r="R120" s="359">
        <f t="shared" si="20"/>
        <v>0</v>
      </c>
      <c r="S120" s="360"/>
      <c r="T120" s="361"/>
      <c r="U120" s="255">
        <f t="shared" si="14"/>
        <v>2</v>
      </c>
      <c r="V120" s="169"/>
      <c r="W120" s="169"/>
      <c r="X120" s="169"/>
      <c r="Y120" s="169"/>
      <c r="Z120" s="169"/>
      <c r="AA120" s="378"/>
      <c r="AB120" s="169"/>
      <c r="AC120" s="169"/>
      <c r="AD120" s="169"/>
      <c r="AE120" s="371"/>
      <c r="AF120" s="371"/>
      <c r="AG120" s="371"/>
      <c r="AH120" s="169"/>
      <c r="AI120" s="169"/>
      <c r="AJ120" s="169"/>
      <c r="AK120" s="169"/>
      <c r="AL120" s="169"/>
      <c r="AM120" s="169"/>
      <c r="AN120" s="176"/>
      <c r="AO120" s="176"/>
      <c r="AP120" s="176"/>
    </row>
    <row r="121" spans="1:42" s="253" customFormat="1" ht="21" hidden="1" customHeight="1">
      <c r="A121" s="252"/>
      <c r="B121" s="252"/>
      <c r="C121" s="252"/>
      <c r="D121" s="252"/>
      <c r="E121" s="252"/>
      <c r="F121" s="252"/>
      <c r="G121" s="252"/>
      <c r="I121" s="265">
        <f t="shared" si="19"/>
        <v>0</v>
      </c>
      <c r="J121" s="255">
        <f t="shared" si="13"/>
        <v>2</v>
      </c>
      <c r="K121" s="546">
        <f t="shared" si="21"/>
        <v>33</v>
      </c>
      <c r="L121" s="356"/>
      <c r="M121" s="356"/>
      <c r="N121" s="357">
        <f t="shared" si="15"/>
        <v>0</v>
      </c>
      <c r="O121" s="358"/>
      <c r="P121" s="358"/>
      <c r="Q121" s="359">
        <f t="shared" si="20"/>
        <v>0</v>
      </c>
      <c r="R121" s="359">
        <f t="shared" si="20"/>
        <v>0</v>
      </c>
      <c r="S121" s="360"/>
      <c r="T121" s="361"/>
      <c r="U121" s="255">
        <f t="shared" si="14"/>
        <v>2</v>
      </c>
      <c r="V121" s="169"/>
      <c r="W121" s="169"/>
      <c r="X121" s="169"/>
      <c r="Y121" s="169"/>
      <c r="Z121" s="169"/>
      <c r="AA121" s="378"/>
      <c r="AB121" s="169"/>
      <c r="AC121" s="169"/>
      <c r="AD121" s="169"/>
      <c r="AE121" s="371"/>
      <c r="AF121" s="371"/>
      <c r="AG121" s="371"/>
      <c r="AH121" s="169"/>
      <c r="AI121" s="169"/>
      <c r="AJ121" s="169"/>
      <c r="AK121" s="169"/>
      <c r="AL121" s="169"/>
      <c r="AM121" s="169"/>
      <c r="AN121" s="176"/>
      <c r="AO121" s="176"/>
      <c r="AP121" s="176"/>
    </row>
    <row r="122" spans="1:42" s="253" customFormat="1" ht="21" hidden="1" customHeight="1">
      <c r="A122" s="252"/>
      <c r="B122" s="252"/>
      <c r="C122" s="252"/>
      <c r="D122" s="252"/>
      <c r="E122" s="252"/>
      <c r="F122" s="252"/>
      <c r="G122" s="252"/>
      <c r="I122" s="265">
        <f t="shared" si="19"/>
        <v>0</v>
      </c>
      <c r="J122" s="255">
        <f t="shared" si="13"/>
        <v>2</v>
      </c>
      <c r="K122" s="546">
        <f t="shared" si="21"/>
        <v>34</v>
      </c>
      <c r="L122" s="356"/>
      <c r="M122" s="356"/>
      <c r="N122" s="357">
        <f t="shared" si="15"/>
        <v>0</v>
      </c>
      <c r="O122" s="358"/>
      <c r="P122" s="358"/>
      <c r="Q122" s="359">
        <f t="shared" si="20"/>
        <v>0</v>
      </c>
      <c r="R122" s="359">
        <f t="shared" si="20"/>
        <v>0</v>
      </c>
      <c r="S122" s="360"/>
      <c r="T122" s="361"/>
      <c r="U122" s="255">
        <f t="shared" si="14"/>
        <v>2</v>
      </c>
      <c r="V122" s="169"/>
      <c r="W122" s="169"/>
      <c r="X122" s="169"/>
      <c r="Y122" s="169"/>
      <c r="Z122" s="169"/>
      <c r="AA122" s="378"/>
      <c r="AB122" s="169"/>
      <c r="AC122" s="169"/>
      <c r="AD122" s="169"/>
      <c r="AE122" s="371"/>
      <c r="AF122" s="371"/>
      <c r="AG122" s="371"/>
      <c r="AH122" s="169"/>
      <c r="AI122" s="169"/>
      <c r="AJ122" s="169"/>
      <c r="AK122" s="169"/>
      <c r="AL122" s="169"/>
      <c r="AM122" s="169"/>
      <c r="AN122" s="176"/>
      <c r="AO122" s="176"/>
      <c r="AP122" s="176"/>
    </row>
    <row r="123" spans="1:42" s="253" customFormat="1" ht="21" hidden="1" customHeight="1">
      <c r="A123" s="252"/>
      <c r="B123" s="252"/>
      <c r="C123" s="252"/>
      <c r="D123" s="252"/>
      <c r="E123" s="252"/>
      <c r="F123" s="252"/>
      <c r="G123" s="252"/>
      <c r="I123" s="265">
        <f t="shared" si="19"/>
        <v>0</v>
      </c>
      <c r="J123" s="255">
        <f t="shared" si="13"/>
        <v>2</v>
      </c>
      <c r="K123" s="546">
        <f t="shared" si="21"/>
        <v>35</v>
      </c>
      <c r="L123" s="356"/>
      <c r="M123" s="356"/>
      <c r="N123" s="357">
        <f t="shared" si="15"/>
        <v>0</v>
      </c>
      <c r="O123" s="358"/>
      <c r="P123" s="358"/>
      <c r="Q123" s="359">
        <f t="shared" si="20"/>
        <v>0</v>
      </c>
      <c r="R123" s="359">
        <f t="shared" si="20"/>
        <v>0</v>
      </c>
      <c r="S123" s="360"/>
      <c r="T123" s="361"/>
      <c r="U123" s="255">
        <f t="shared" si="14"/>
        <v>2</v>
      </c>
      <c r="V123" s="169"/>
      <c r="W123" s="169"/>
      <c r="X123" s="169"/>
      <c r="Y123" s="169"/>
      <c r="Z123" s="169"/>
      <c r="AA123" s="378"/>
      <c r="AB123" s="169"/>
      <c r="AC123" s="169"/>
      <c r="AD123" s="169"/>
      <c r="AE123" s="371"/>
      <c r="AF123" s="371"/>
      <c r="AG123" s="371"/>
      <c r="AH123" s="169"/>
      <c r="AI123" s="169"/>
      <c r="AJ123" s="169"/>
      <c r="AK123" s="169"/>
      <c r="AL123" s="169"/>
      <c r="AM123" s="169"/>
      <c r="AN123" s="176"/>
      <c r="AO123" s="176"/>
      <c r="AP123" s="176"/>
    </row>
    <row r="124" spans="1:42" s="253" customFormat="1" ht="21" hidden="1" customHeight="1">
      <c r="A124" s="252"/>
      <c r="B124" s="252"/>
      <c r="C124" s="252"/>
      <c r="D124" s="252"/>
      <c r="E124" s="252"/>
      <c r="F124" s="252"/>
      <c r="G124" s="252"/>
      <c r="I124" s="265">
        <f t="shared" si="19"/>
        <v>0</v>
      </c>
      <c r="J124" s="255">
        <f t="shared" si="13"/>
        <v>2</v>
      </c>
      <c r="K124" s="546">
        <f t="shared" si="21"/>
        <v>36</v>
      </c>
      <c r="L124" s="356"/>
      <c r="M124" s="356"/>
      <c r="N124" s="357">
        <f t="shared" si="15"/>
        <v>0</v>
      </c>
      <c r="O124" s="358"/>
      <c r="P124" s="358"/>
      <c r="Q124" s="359">
        <f t="shared" si="20"/>
        <v>0</v>
      </c>
      <c r="R124" s="359">
        <f t="shared" si="20"/>
        <v>0</v>
      </c>
      <c r="S124" s="360"/>
      <c r="T124" s="361"/>
      <c r="U124" s="255">
        <f t="shared" si="14"/>
        <v>2</v>
      </c>
      <c r="V124" s="169"/>
      <c r="W124" s="169"/>
      <c r="X124" s="169"/>
      <c r="Y124" s="169"/>
      <c r="Z124" s="169"/>
      <c r="AA124" s="378"/>
      <c r="AB124" s="169"/>
      <c r="AC124" s="169"/>
      <c r="AD124" s="169"/>
      <c r="AE124" s="371"/>
      <c r="AF124" s="371"/>
      <c r="AG124" s="371"/>
      <c r="AH124" s="169"/>
      <c r="AI124" s="169"/>
      <c r="AJ124" s="169"/>
      <c r="AK124" s="169"/>
      <c r="AL124" s="169"/>
      <c r="AM124" s="169"/>
      <c r="AN124" s="176"/>
      <c r="AO124" s="176"/>
      <c r="AP124" s="176"/>
    </row>
    <row r="125" spans="1:42" s="253" customFormat="1" ht="21" hidden="1" customHeight="1" thickBot="1">
      <c r="A125" s="252"/>
      <c r="B125" s="252"/>
      <c r="C125" s="252"/>
      <c r="D125" s="252"/>
      <c r="E125" s="252"/>
      <c r="F125" s="252"/>
      <c r="G125" s="252"/>
      <c r="I125" s="265">
        <f t="shared" si="19"/>
        <v>0</v>
      </c>
      <c r="J125" s="255">
        <f t="shared" si="13"/>
        <v>2</v>
      </c>
      <c r="K125" s="385">
        <f t="shared" si="21"/>
        <v>37</v>
      </c>
      <c r="L125" s="356"/>
      <c r="M125" s="356"/>
      <c r="N125" s="380">
        <f t="shared" si="15"/>
        <v>0</v>
      </c>
      <c r="O125" s="381"/>
      <c r="P125" s="381"/>
      <c r="Q125" s="382">
        <f t="shared" si="20"/>
        <v>0</v>
      </c>
      <c r="R125" s="382">
        <f t="shared" si="20"/>
        <v>0</v>
      </c>
      <c r="S125" s="383"/>
      <c r="T125" s="384"/>
      <c r="U125" s="255">
        <f t="shared" si="14"/>
        <v>2</v>
      </c>
      <c r="V125" s="169"/>
      <c r="W125" s="169"/>
      <c r="X125" s="169"/>
      <c r="Y125" s="169"/>
      <c r="Z125" s="169"/>
      <c r="AA125" s="378"/>
      <c r="AB125" s="169"/>
      <c r="AC125" s="169"/>
      <c r="AD125" s="169"/>
      <c r="AE125" s="371"/>
      <c r="AF125" s="371"/>
      <c r="AG125" s="371"/>
      <c r="AH125" s="169"/>
      <c r="AI125" s="169"/>
      <c r="AJ125" s="169"/>
      <c r="AK125" s="169"/>
      <c r="AL125" s="169"/>
      <c r="AM125" s="169"/>
      <c r="AN125" s="176"/>
      <c r="AO125" s="176"/>
      <c r="AP125" s="176"/>
    </row>
    <row r="126" spans="1:42" s="253" customFormat="1" ht="21" hidden="1" customHeight="1">
      <c r="A126" s="252"/>
      <c r="B126" s="252"/>
      <c r="C126" s="252"/>
      <c r="D126" s="252"/>
      <c r="E126" s="252"/>
      <c r="F126" s="252"/>
      <c r="G126" s="252"/>
      <c r="I126" s="265">
        <f>IF((O$128+P$128)&gt;0,1,0)</f>
        <v>0</v>
      </c>
      <c r="J126" s="255">
        <f t="shared" si="13"/>
        <v>2</v>
      </c>
      <c r="K126" s="2439" t="s">
        <v>942</v>
      </c>
      <c r="L126" s="2441" t="s">
        <v>943</v>
      </c>
      <c r="M126" s="2443" t="s">
        <v>944</v>
      </c>
      <c r="N126" s="2443" t="s">
        <v>945</v>
      </c>
      <c r="O126" s="2445" t="s">
        <v>946</v>
      </c>
      <c r="P126" s="2445"/>
      <c r="Q126" s="2445" t="s">
        <v>947</v>
      </c>
      <c r="R126" s="2445"/>
      <c r="S126" s="2446" t="s">
        <v>948</v>
      </c>
      <c r="T126" s="2448" t="s">
        <v>1162</v>
      </c>
      <c r="U126" s="255">
        <f t="shared" si="14"/>
        <v>2</v>
      </c>
      <c r="V126" s="169"/>
      <c r="W126" s="169"/>
      <c r="X126" s="169"/>
      <c r="Y126" s="169"/>
      <c r="Z126" s="169"/>
      <c r="AA126" s="378"/>
      <c r="AB126" s="169"/>
      <c r="AC126" s="169"/>
      <c r="AD126" s="169"/>
      <c r="AE126" s="371"/>
      <c r="AF126" s="371"/>
      <c r="AG126" s="371"/>
      <c r="AH126" s="169"/>
      <c r="AI126" s="169"/>
      <c r="AJ126" s="169"/>
      <c r="AK126" s="169"/>
      <c r="AL126" s="169"/>
      <c r="AM126" s="169"/>
      <c r="AN126" s="176"/>
      <c r="AO126" s="176"/>
      <c r="AP126" s="176"/>
    </row>
    <row r="127" spans="1:42" s="253" customFormat="1" ht="21" hidden="1" customHeight="1">
      <c r="A127" s="252"/>
      <c r="B127" s="252"/>
      <c r="C127" s="252"/>
      <c r="D127" s="252"/>
      <c r="E127" s="252"/>
      <c r="F127" s="252"/>
      <c r="G127" s="252"/>
      <c r="I127" s="265">
        <f t="shared" ref="I127:I150" si="22">IF((O$128+P$128)&gt;0,1,0)</f>
        <v>0</v>
      </c>
      <c r="J127" s="255">
        <f t="shared" si="13"/>
        <v>2</v>
      </c>
      <c r="K127" s="2440"/>
      <c r="L127" s="2442"/>
      <c r="M127" s="2444"/>
      <c r="N127" s="2444"/>
      <c r="O127" s="548" t="s">
        <v>786</v>
      </c>
      <c r="P127" s="335" t="s">
        <v>787</v>
      </c>
      <c r="Q127" s="335" t="s">
        <v>786</v>
      </c>
      <c r="R127" s="336" t="s">
        <v>787</v>
      </c>
      <c r="S127" s="2447"/>
      <c r="T127" s="2449"/>
      <c r="U127" s="255">
        <f t="shared" si="14"/>
        <v>2</v>
      </c>
      <c r="V127" s="169"/>
      <c r="W127" s="169"/>
      <c r="X127" s="169"/>
      <c r="Y127" s="169"/>
      <c r="Z127" s="169"/>
      <c r="AA127" s="378"/>
      <c r="AB127" s="169"/>
      <c r="AC127" s="169"/>
      <c r="AD127" s="169"/>
      <c r="AE127" s="371"/>
      <c r="AF127" s="371"/>
      <c r="AG127" s="371"/>
      <c r="AH127" s="169"/>
      <c r="AI127" s="169"/>
      <c r="AJ127" s="169"/>
      <c r="AK127" s="169"/>
      <c r="AL127" s="169"/>
      <c r="AM127" s="169"/>
      <c r="AN127" s="176"/>
      <c r="AO127" s="176"/>
      <c r="AP127" s="176"/>
    </row>
    <row r="128" spans="1:42" s="253" customFormat="1" ht="21" hidden="1" customHeight="1">
      <c r="A128" s="252"/>
      <c r="B128" s="252"/>
      <c r="C128" s="252"/>
      <c r="D128" s="252"/>
      <c r="E128" s="252"/>
      <c r="F128" s="252"/>
      <c r="G128" s="252"/>
      <c r="I128" s="265">
        <f t="shared" si="22"/>
        <v>0</v>
      </c>
      <c r="J128" s="255">
        <f t="shared" si="13"/>
        <v>2</v>
      </c>
      <c r="K128" s="546">
        <f>+K50+1</f>
        <v>38</v>
      </c>
      <c r="L128" s="356"/>
      <c r="M128" s="356"/>
      <c r="N128" s="357">
        <f t="shared" si="15"/>
        <v>0</v>
      </c>
      <c r="O128" s="358"/>
      <c r="P128" s="358"/>
      <c r="Q128" s="359">
        <f t="shared" si="20"/>
        <v>0</v>
      </c>
      <c r="R128" s="359">
        <f t="shared" si="20"/>
        <v>0</v>
      </c>
      <c r="S128" s="360"/>
      <c r="T128" s="361"/>
      <c r="U128" s="255">
        <f t="shared" si="14"/>
        <v>2</v>
      </c>
      <c r="V128" s="169"/>
      <c r="W128" s="169"/>
      <c r="X128" s="169"/>
      <c r="Y128" s="169"/>
      <c r="Z128" s="169"/>
      <c r="AA128" s="378"/>
      <c r="AB128" s="169"/>
      <c r="AC128" s="169"/>
      <c r="AD128" s="169"/>
      <c r="AE128" s="371"/>
      <c r="AF128" s="371"/>
      <c r="AG128" s="371"/>
      <c r="AH128" s="169"/>
      <c r="AI128" s="169"/>
      <c r="AJ128" s="169"/>
      <c r="AK128" s="169"/>
      <c r="AL128" s="169"/>
      <c r="AM128" s="169"/>
      <c r="AN128" s="176"/>
      <c r="AO128" s="176"/>
      <c r="AP128" s="176"/>
    </row>
    <row r="129" spans="1:42" s="253" customFormat="1" ht="21" hidden="1" customHeight="1">
      <c r="A129" s="252"/>
      <c r="B129" s="252"/>
      <c r="C129" s="252"/>
      <c r="D129" s="252"/>
      <c r="E129" s="252"/>
      <c r="F129" s="252"/>
      <c r="G129" s="252"/>
      <c r="I129" s="265">
        <f t="shared" si="22"/>
        <v>0</v>
      </c>
      <c r="J129" s="255">
        <f t="shared" si="13"/>
        <v>2</v>
      </c>
      <c r="K129" s="546">
        <f t="shared" ref="K129:K150" si="23">+K128+1</f>
        <v>39</v>
      </c>
      <c r="L129" s="356"/>
      <c r="M129" s="356"/>
      <c r="N129" s="357">
        <f t="shared" si="15"/>
        <v>0</v>
      </c>
      <c r="O129" s="358"/>
      <c r="P129" s="358"/>
      <c r="Q129" s="359">
        <f t="shared" si="20"/>
        <v>0</v>
      </c>
      <c r="R129" s="359">
        <f t="shared" si="20"/>
        <v>0</v>
      </c>
      <c r="S129" s="360"/>
      <c r="T129" s="361"/>
      <c r="U129" s="255">
        <f t="shared" si="14"/>
        <v>2</v>
      </c>
      <c r="V129" s="169"/>
      <c r="W129" s="169"/>
      <c r="X129" s="169"/>
      <c r="Y129" s="169"/>
      <c r="Z129" s="169"/>
      <c r="AA129" s="378"/>
      <c r="AB129" s="169"/>
      <c r="AC129" s="169"/>
      <c r="AD129" s="169"/>
      <c r="AE129" s="371"/>
      <c r="AF129" s="371"/>
      <c r="AG129" s="371"/>
      <c r="AH129" s="169"/>
      <c r="AI129" s="169"/>
      <c r="AJ129" s="169"/>
      <c r="AK129" s="169"/>
      <c r="AL129" s="169"/>
      <c r="AM129" s="169"/>
      <c r="AN129" s="176"/>
      <c r="AO129" s="176"/>
      <c r="AP129" s="176"/>
    </row>
    <row r="130" spans="1:42" s="253" customFormat="1" ht="21" hidden="1" customHeight="1">
      <c r="A130" s="252"/>
      <c r="B130" s="252"/>
      <c r="C130" s="252"/>
      <c r="D130" s="252"/>
      <c r="E130" s="252"/>
      <c r="F130" s="252"/>
      <c r="G130" s="252"/>
      <c r="I130" s="265">
        <f t="shared" si="22"/>
        <v>0</v>
      </c>
      <c r="J130" s="255">
        <f t="shared" si="13"/>
        <v>2</v>
      </c>
      <c r="K130" s="546">
        <f t="shared" si="23"/>
        <v>40</v>
      </c>
      <c r="L130" s="356"/>
      <c r="M130" s="356"/>
      <c r="N130" s="357">
        <f t="shared" si="15"/>
        <v>0</v>
      </c>
      <c r="O130" s="358"/>
      <c r="P130" s="358"/>
      <c r="Q130" s="359">
        <f t="shared" si="20"/>
        <v>0</v>
      </c>
      <c r="R130" s="359">
        <f t="shared" si="20"/>
        <v>0</v>
      </c>
      <c r="S130" s="360"/>
      <c r="T130" s="361"/>
      <c r="U130" s="255">
        <f t="shared" si="14"/>
        <v>2</v>
      </c>
      <c r="V130" s="169"/>
      <c r="W130" s="169"/>
      <c r="X130" s="169"/>
      <c r="Y130" s="169"/>
      <c r="Z130" s="169"/>
      <c r="AA130" s="378"/>
      <c r="AB130" s="169"/>
      <c r="AC130" s="169"/>
      <c r="AD130" s="169"/>
      <c r="AE130" s="371"/>
      <c r="AF130" s="371"/>
      <c r="AG130" s="371"/>
      <c r="AH130" s="169"/>
      <c r="AI130" s="169"/>
      <c r="AJ130" s="169"/>
      <c r="AK130" s="169"/>
      <c r="AL130" s="169"/>
      <c r="AM130" s="169"/>
      <c r="AN130" s="176"/>
      <c r="AO130" s="176"/>
      <c r="AP130" s="176"/>
    </row>
    <row r="131" spans="1:42" s="253" customFormat="1" ht="21" hidden="1" customHeight="1">
      <c r="A131" s="252"/>
      <c r="B131" s="252"/>
      <c r="C131" s="252"/>
      <c r="D131" s="252"/>
      <c r="E131" s="252"/>
      <c r="F131" s="252"/>
      <c r="G131" s="252"/>
      <c r="I131" s="265">
        <f t="shared" si="22"/>
        <v>0</v>
      </c>
      <c r="J131" s="255">
        <f t="shared" si="13"/>
        <v>2</v>
      </c>
      <c r="K131" s="546">
        <f t="shared" si="23"/>
        <v>41</v>
      </c>
      <c r="L131" s="356"/>
      <c r="M131" s="356"/>
      <c r="N131" s="357">
        <f t="shared" si="15"/>
        <v>0</v>
      </c>
      <c r="O131" s="358"/>
      <c r="P131" s="358"/>
      <c r="Q131" s="359">
        <f t="shared" si="20"/>
        <v>0</v>
      </c>
      <c r="R131" s="359">
        <f t="shared" si="20"/>
        <v>0</v>
      </c>
      <c r="S131" s="360"/>
      <c r="T131" s="361"/>
      <c r="U131" s="255">
        <f t="shared" si="14"/>
        <v>2</v>
      </c>
      <c r="V131" s="169"/>
      <c r="W131" s="169"/>
      <c r="X131" s="169"/>
      <c r="Y131" s="169"/>
      <c r="Z131" s="169"/>
      <c r="AA131" s="378"/>
      <c r="AB131" s="169"/>
      <c r="AC131" s="169"/>
      <c r="AD131" s="169"/>
      <c r="AE131" s="371"/>
      <c r="AF131" s="371"/>
      <c r="AG131" s="371"/>
      <c r="AH131" s="169"/>
      <c r="AI131" s="169"/>
      <c r="AJ131" s="169"/>
      <c r="AK131" s="169"/>
      <c r="AL131" s="169"/>
      <c r="AM131" s="169"/>
      <c r="AN131" s="176"/>
      <c r="AO131" s="176"/>
      <c r="AP131" s="176"/>
    </row>
    <row r="132" spans="1:42" s="253" customFormat="1" ht="21" hidden="1" customHeight="1">
      <c r="A132" s="252"/>
      <c r="B132" s="252"/>
      <c r="C132" s="252"/>
      <c r="D132" s="252"/>
      <c r="E132" s="252"/>
      <c r="F132" s="252"/>
      <c r="G132" s="252"/>
      <c r="I132" s="265">
        <f t="shared" si="22"/>
        <v>0</v>
      </c>
      <c r="J132" s="255">
        <f t="shared" si="13"/>
        <v>2</v>
      </c>
      <c r="K132" s="546">
        <f t="shared" si="23"/>
        <v>42</v>
      </c>
      <c r="L132" s="356"/>
      <c r="M132" s="356"/>
      <c r="N132" s="357">
        <f t="shared" si="15"/>
        <v>0</v>
      </c>
      <c r="O132" s="358"/>
      <c r="P132" s="358"/>
      <c r="Q132" s="359">
        <f t="shared" si="20"/>
        <v>0</v>
      </c>
      <c r="R132" s="359">
        <f t="shared" si="20"/>
        <v>0</v>
      </c>
      <c r="S132" s="360"/>
      <c r="T132" s="361"/>
      <c r="U132" s="255">
        <f t="shared" si="14"/>
        <v>2</v>
      </c>
      <c r="V132" s="169"/>
      <c r="W132" s="169"/>
      <c r="X132" s="169"/>
      <c r="Y132" s="169"/>
      <c r="Z132" s="169"/>
      <c r="AA132" s="378"/>
      <c r="AB132" s="169"/>
      <c r="AC132" s="169"/>
      <c r="AD132" s="169"/>
      <c r="AE132" s="371"/>
      <c r="AF132" s="371"/>
      <c r="AG132" s="371"/>
      <c r="AH132" s="169"/>
      <c r="AI132" s="169"/>
      <c r="AJ132" s="169"/>
      <c r="AK132" s="169"/>
      <c r="AL132" s="169"/>
      <c r="AM132" s="169"/>
      <c r="AN132" s="176"/>
      <c r="AO132" s="176"/>
      <c r="AP132" s="176"/>
    </row>
    <row r="133" spans="1:42" s="253" customFormat="1" ht="21" hidden="1" customHeight="1">
      <c r="A133" s="252"/>
      <c r="B133" s="252"/>
      <c r="C133" s="252"/>
      <c r="D133" s="252"/>
      <c r="E133" s="252"/>
      <c r="F133" s="252"/>
      <c r="G133" s="252"/>
      <c r="I133" s="265">
        <f t="shared" si="22"/>
        <v>0</v>
      </c>
      <c r="J133" s="255">
        <f t="shared" si="13"/>
        <v>2</v>
      </c>
      <c r="K133" s="546">
        <f t="shared" si="23"/>
        <v>43</v>
      </c>
      <c r="L133" s="356"/>
      <c r="M133" s="356"/>
      <c r="N133" s="357">
        <f t="shared" si="15"/>
        <v>0</v>
      </c>
      <c r="O133" s="358"/>
      <c r="P133" s="358"/>
      <c r="Q133" s="359">
        <f t="shared" si="20"/>
        <v>0</v>
      </c>
      <c r="R133" s="359">
        <f t="shared" si="20"/>
        <v>0</v>
      </c>
      <c r="S133" s="360"/>
      <c r="T133" s="361"/>
      <c r="U133" s="255">
        <f t="shared" si="14"/>
        <v>2</v>
      </c>
      <c r="V133" s="169"/>
      <c r="W133" s="169"/>
      <c r="X133" s="169"/>
      <c r="Y133" s="169"/>
      <c r="Z133" s="169"/>
      <c r="AA133" s="378"/>
      <c r="AB133" s="169"/>
      <c r="AC133" s="169"/>
      <c r="AD133" s="169"/>
      <c r="AE133" s="371"/>
      <c r="AF133" s="371"/>
      <c r="AG133" s="371"/>
      <c r="AH133" s="169"/>
      <c r="AI133" s="169"/>
      <c r="AJ133" s="169"/>
      <c r="AK133" s="169"/>
      <c r="AL133" s="169"/>
      <c r="AM133" s="169"/>
      <c r="AN133" s="176"/>
      <c r="AO133" s="176"/>
      <c r="AP133" s="176"/>
    </row>
    <row r="134" spans="1:42" s="253" customFormat="1" ht="21" hidden="1" customHeight="1">
      <c r="A134" s="252"/>
      <c r="B134" s="252"/>
      <c r="C134" s="252"/>
      <c r="D134" s="252"/>
      <c r="E134" s="252"/>
      <c r="F134" s="252"/>
      <c r="G134" s="252"/>
      <c r="I134" s="265">
        <f t="shared" si="22"/>
        <v>0</v>
      </c>
      <c r="J134" s="255">
        <f t="shared" si="13"/>
        <v>2</v>
      </c>
      <c r="K134" s="546">
        <f t="shared" si="23"/>
        <v>44</v>
      </c>
      <c r="L134" s="356"/>
      <c r="M134" s="356"/>
      <c r="N134" s="357">
        <f t="shared" si="15"/>
        <v>0</v>
      </c>
      <c r="O134" s="358"/>
      <c r="P134" s="358"/>
      <c r="Q134" s="359">
        <f t="shared" si="20"/>
        <v>0</v>
      </c>
      <c r="R134" s="359">
        <f t="shared" si="20"/>
        <v>0</v>
      </c>
      <c r="S134" s="360"/>
      <c r="T134" s="361"/>
      <c r="U134" s="255">
        <f t="shared" si="14"/>
        <v>2</v>
      </c>
      <c r="V134" s="169"/>
      <c r="W134" s="169"/>
      <c r="X134" s="169"/>
      <c r="Y134" s="169"/>
      <c r="Z134" s="169"/>
      <c r="AA134" s="378"/>
      <c r="AB134" s="169"/>
      <c r="AC134" s="169"/>
      <c r="AD134" s="169"/>
      <c r="AE134" s="371"/>
      <c r="AF134" s="371"/>
      <c r="AG134" s="371"/>
      <c r="AH134" s="169"/>
      <c r="AI134" s="169"/>
      <c r="AJ134" s="169"/>
      <c r="AK134" s="169"/>
      <c r="AL134" s="169"/>
      <c r="AM134" s="169"/>
      <c r="AN134" s="176"/>
      <c r="AO134" s="176"/>
      <c r="AP134" s="176"/>
    </row>
    <row r="135" spans="1:42" s="253" customFormat="1" ht="21" hidden="1" customHeight="1">
      <c r="A135" s="252"/>
      <c r="B135" s="252"/>
      <c r="C135" s="252"/>
      <c r="D135" s="252"/>
      <c r="E135" s="252"/>
      <c r="F135" s="252"/>
      <c r="G135" s="252"/>
      <c r="I135" s="265">
        <f t="shared" si="22"/>
        <v>0</v>
      </c>
      <c r="J135" s="255">
        <f t="shared" si="13"/>
        <v>2</v>
      </c>
      <c r="K135" s="546">
        <f t="shared" si="23"/>
        <v>45</v>
      </c>
      <c r="L135" s="356"/>
      <c r="M135" s="356"/>
      <c r="N135" s="357">
        <f t="shared" si="15"/>
        <v>0</v>
      </c>
      <c r="O135" s="358"/>
      <c r="P135" s="358"/>
      <c r="Q135" s="359">
        <f t="shared" si="20"/>
        <v>0</v>
      </c>
      <c r="R135" s="359">
        <f t="shared" si="20"/>
        <v>0</v>
      </c>
      <c r="S135" s="360"/>
      <c r="T135" s="361"/>
      <c r="U135" s="255">
        <f t="shared" si="14"/>
        <v>2</v>
      </c>
      <c r="V135" s="169"/>
      <c r="W135" s="169"/>
      <c r="X135" s="169"/>
      <c r="Y135" s="169"/>
      <c r="Z135" s="169"/>
      <c r="AA135" s="378"/>
      <c r="AB135" s="169"/>
      <c r="AC135" s="169"/>
      <c r="AD135" s="169"/>
      <c r="AE135" s="371"/>
      <c r="AF135" s="371"/>
      <c r="AG135" s="371"/>
      <c r="AH135" s="169"/>
      <c r="AI135" s="169"/>
      <c r="AJ135" s="169"/>
      <c r="AK135" s="169"/>
      <c r="AL135" s="169"/>
      <c r="AM135" s="169"/>
      <c r="AN135" s="176"/>
      <c r="AO135" s="176"/>
      <c r="AP135" s="176"/>
    </row>
    <row r="136" spans="1:42" s="253" customFormat="1" ht="21" hidden="1" customHeight="1">
      <c r="A136" s="252"/>
      <c r="B136" s="252"/>
      <c r="C136" s="252"/>
      <c r="D136" s="252"/>
      <c r="E136" s="252"/>
      <c r="F136" s="252"/>
      <c r="G136" s="252"/>
      <c r="I136" s="265">
        <f t="shared" si="22"/>
        <v>0</v>
      </c>
      <c r="J136" s="255">
        <f t="shared" si="13"/>
        <v>2</v>
      </c>
      <c r="K136" s="546">
        <f t="shared" si="23"/>
        <v>46</v>
      </c>
      <c r="L136" s="356"/>
      <c r="M136" s="356"/>
      <c r="N136" s="357">
        <f t="shared" si="15"/>
        <v>0</v>
      </c>
      <c r="O136" s="358"/>
      <c r="P136" s="358"/>
      <c r="Q136" s="359">
        <f t="shared" si="20"/>
        <v>0</v>
      </c>
      <c r="R136" s="359">
        <f t="shared" si="20"/>
        <v>0</v>
      </c>
      <c r="S136" s="360"/>
      <c r="T136" s="361"/>
      <c r="U136" s="255">
        <f t="shared" si="14"/>
        <v>2</v>
      </c>
      <c r="V136" s="169"/>
      <c r="W136" s="169"/>
      <c r="X136" s="169"/>
      <c r="Y136" s="169"/>
      <c r="Z136" s="169"/>
      <c r="AA136" s="378"/>
      <c r="AB136" s="169"/>
      <c r="AC136" s="169"/>
      <c r="AD136" s="169"/>
      <c r="AE136" s="371"/>
      <c r="AF136" s="371"/>
      <c r="AG136" s="371"/>
      <c r="AH136" s="169"/>
      <c r="AI136" s="169"/>
      <c r="AJ136" s="169"/>
      <c r="AK136" s="169"/>
      <c r="AL136" s="169"/>
      <c r="AM136" s="169"/>
      <c r="AN136" s="176"/>
      <c r="AO136" s="176"/>
      <c r="AP136" s="176"/>
    </row>
    <row r="137" spans="1:42" s="253" customFormat="1" ht="21" hidden="1" customHeight="1">
      <c r="A137" s="252"/>
      <c r="B137" s="252"/>
      <c r="C137" s="252"/>
      <c r="D137" s="252"/>
      <c r="E137" s="252"/>
      <c r="F137" s="252"/>
      <c r="G137" s="252"/>
      <c r="I137" s="265">
        <f t="shared" si="22"/>
        <v>0</v>
      </c>
      <c r="J137" s="255">
        <f t="shared" si="13"/>
        <v>2</v>
      </c>
      <c r="K137" s="546">
        <f t="shared" si="23"/>
        <v>47</v>
      </c>
      <c r="L137" s="356"/>
      <c r="M137" s="356"/>
      <c r="N137" s="357">
        <f t="shared" si="15"/>
        <v>0</v>
      </c>
      <c r="O137" s="358"/>
      <c r="P137" s="358"/>
      <c r="Q137" s="359">
        <f t="shared" si="20"/>
        <v>0</v>
      </c>
      <c r="R137" s="359">
        <f t="shared" si="20"/>
        <v>0</v>
      </c>
      <c r="S137" s="360"/>
      <c r="T137" s="361"/>
      <c r="U137" s="255">
        <f t="shared" si="14"/>
        <v>2</v>
      </c>
      <c r="V137" s="169"/>
      <c r="W137" s="169"/>
      <c r="X137" s="169"/>
      <c r="Y137" s="169"/>
      <c r="Z137" s="169"/>
      <c r="AA137" s="378"/>
      <c r="AB137" s="169"/>
      <c r="AC137" s="169"/>
      <c r="AD137" s="169"/>
      <c r="AE137" s="371"/>
      <c r="AF137" s="371"/>
      <c r="AG137" s="371"/>
      <c r="AH137" s="169"/>
      <c r="AI137" s="169"/>
      <c r="AJ137" s="169"/>
      <c r="AK137" s="169"/>
      <c r="AL137" s="169"/>
      <c r="AM137" s="169"/>
      <c r="AN137" s="176"/>
      <c r="AO137" s="176"/>
      <c r="AP137" s="176"/>
    </row>
    <row r="138" spans="1:42" s="253" customFormat="1" ht="21" hidden="1" customHeight="1">
      <c r="A138" s="252"/>
      <c r="B138" s="252"/>
      <c r="C138" s="252"/>
      <c r="D138" s="252"/>
      <c r="E138" s="252"/>
      <c r="F138" s="252"/>
      <c r="G138" s="252"/>
      <c r="I138" s="265">
        <f t="shared" si="22"/>
        <v>0</v>
      </c>
      <c r="J138" s="255">
        <f t="shared" si="13"/>
        <v>2</v>
      </c>
      <c r="K138" s="546">
        <f t="shared" si="23"/>
        <v>48</v>
      </c>
      <c r="L138" s="356"/>
      <c r="M138" s="356"/>
      <c r="N138" s="357">
        <f t="shared" si="15"/>
        <v>0</v>
      </c>
      <c r="O138" s="358"/>
      <c r="P138" s="358"/>
      <c r="Q138" s="359">
        <f t="shared" si="20"/>
        <v>0</v>
      </c>
      <c r="R138" s="359">
        <f t="shared" si="20"/>
        <v>0</v>
      </c>
      <c r="S138" s="360"/>
      <c r="T138" s="361"/>
      <c r="U138" s="255">
        <f t="shared" si="14"/>
        <v>2</v>
      </c>
      <c r="V138" s="169"/>
      <c r="W138" s="169"/>
      <c r="X138" s="169"/>
      <c r="Y138" s="169"/>
      <c r="Z138" s="169"/>
      <c r="AA138" s="378"/>
      <c r="AB138" s="169"/>
      <c r="AC138" s="169"/>
      <c r="AD138" s="169"/>
      <c r="AE138" s="371"/>
      <c r="AF138" s="371"/>
      <c r="AG138" s="371"/>
      <c r="AH138" s="169"/>
      <c r="AI138" s="169"/>
      <c r="AJ138" s="169"/>
      <c r="AK138" s="169"/>
      <c r="AL138" s="169"/>
      <c r="AM138" s="169"/>
      <c r="AN138" s="176"/>
      <c r="AO138" s="176"/>
      <c r="AP138" s="176"/>
    </row>
    <row r="139" spans="1:42" s="253" customFormat="1" ht="21" hidden="1" customHeight="1">
      <c r="A139" s="252"/>
      <c r="B139" s="252"/>
      <c r="C139" s="252"/>
      <c r="D139" s="252"/>
      <c r="E139" s="252"/>
      <c r="F139" s="252"/>
      <c r="G139" s="252"/>
      <c r="I139" s="265">
        <f t="shared" si="22"/>
        <v>0</v>
      </c>
      <c r="J139" s="255">
        <f t="shared" si="13"/>
        <v>2</v>
      </c>
      <c r="K139" s="546">
        <f t="shared" si="23"/>
        <v>49</v>
      </c>
      <c r="L139" s="356"/>
      <c r="M139" s="356"/>
      <c r="N139" s="357">
        <f t="shared" si="15"/>
        <v>0</v>
      </c>
      <c r="O139" s="358"/>
      <c r="P139" s="358"/>
      <c r="Q139" s="359">
        <f t="shared" si="20"/>
        <v>0</v>
      </c>
      <c r="R139" s="359">
        <f t="shared" si="20"/>
        <v>0</v>
      </c>
      <c r="S139" s="360"/>
      <c r="T139" s="361"/>
      <c r="U139" s="255">
        <f t="shared" si="14"/>
        <v>2</v>
      </c>
      <c r="V139" s="169"/>
      <c r="W139" s="169"/>
      <c r="X139" s="169"/>
      <c r="Y139" s="169"/>
      <c r="Z139" s="169"/>
      <c r="AA139" s="378"/>
      <c r="AB139" s="169"/>
      <c r="AC139" s="169"/>
      <c r="AD139" s="169"/>
      <c r="AE139" s="371"/>
      <c r="AF139" s="371"/>
      <c r="AG139" s="371"/>
      <c r="AH139" s="169"/>
      <c r="AI139" s="169"/>
      <c r="AJ139" s="169"/>
      <c r="AK139" s="169"/>
      <c r="AL139" s="169"/>
      <c r="AM139" s="169"/>
      <c r="AN139" s="176"/>
      <c r="AO139" s="176"/>
      <c r="AP139" s="176"/>
    </row>
    <row r="140" spans="1:42" s="253" customFormat="1" ht="21" hidden="1" customHeight="1">
      <c r="A140" s="252"/>
      <c r="B140" s="252"/>
      <c r="C140" s="252"/>
      <c r="D140" s="252"/>
      <c r="E140" s="252"/>
      <c r="F140" s="252"/>
      <c r="G140" s="252"/>
      <c r="I140" s="265">
        <f t="shared" si="22"/>
        <v>0</v>
      </c>
      <c r="J140" s="255">
        <f t="shared" si="13"/>
        <v>2</v>
      </c>
      <c r="K140" s="546">
        <f t="shared" si="23"/>
        <v>50</v>
      </c>
      <c r="L140" s="356"/>
      <c r="M140" s="356"/>
      <c r="N140" s="357">
        <f t="shared" si="15"/>
        <v>0</v>
      </c>
      <c r="O140" s="358"/>
      <c r="P140" s="358"/>
      <c r="Q140" s="359">
        <f t="shared" si="20"/>
        <v>0</v>
      </c>
      <c r="R140" s="359">
        <f t="shared" si="20"/>
        <v>0</v>
      </c>
      <c r="S140" s="360"/>
      <c r="T140" s="361"/>
      <c r="U140" s="255">
        <f t="shared" si="14"/>
        <v>2</v>
      </c>
      <c r="V140" s="169"/>
      <c r="W140" s="169"/>
      <c r="X140" s="169"/>
      <c r="Y140" s="169"/>
      <c r="Z140" s="169"/>
      <c r="AA140" s="378"/>
      <c r="AB140" s="169"/>
      <c r="AC140" s="169"/>
      <c r="AD140" s="169"/>
      <c r="AE140" s="371"/>
      <c r="AF140" s="371"/>
      <c r="AG140" s="371"/>
      <c r="AH140" s="169"/>
      <c r="AI140" s="169"/>
      <c r="AJ140" s="169"/>
      <c r="AK140" s="169"/>
      <c r="AL140" s="169"/>
      <c r="AM140" s="169"/>
      <c r="AN140" s="176"/>
      <c r="AO140" s="176"/>
      <c r="AP140" s="176"/>
    </row>
    <row r="141" spans="1:42" s="253" customFormat="1" ht="21" hidden="1" customHeight="1">
      <c r="A141" s="252"/>
      <c r="B141" s="252"/>
      <c r="C141" s="252"/>
      <c r="D141" s="252"/>
      <c r="E141" s="252"/>
      <c r="F141" s="252"/>
      <c r="G141" s="252"/>
      <c r="I141" s="265">
        <f t="shared" si="22"/>
        <v>0</v>
      </c>
      <c r="J141" s="255">
        <f t="shared" si="13"/>
        <v>2</v>
      </c>
      <c r="K141" s="546">
        <f t="shared" si="23"/>
        <v>51</v>
      </c>
      <c r="L141" s="356"/>
      <c r="M141" s="356"/>
      <c r="N141" s="357">
        <f t="shared" si="15"/>
        <v>0</v>
      </c>
      <c r="O141" s="358"/>
      <c r="P141" s="358"/>
      <c r="Q141" s="359">
        <f t="shared" si="20"/>
        <v>0</v>
      </c>
      <c r="R141" s="359">
        <f t="shared" si="20"/>
        <v>0</v>
      </c>
      <c r="S141" s="360"/>
      <c r="T141" s="361"/>
      <c r="U141" s="255">
        <f t="shared" si="14"/>
        <v>2</v>
      </c>
      <c r="V141" s="169"/>
      <c r="W141" s="169"/>
      <c r="X141" s="169"/>
      <c r="Y141" s="169"/>
      <c r="Z141" s="169"/>
      <c r="AA141" s="378"/>
      <c r="AB141" s="169"/>
      <c r="AC141" s="169"/>
      <c r="AD141" s="169"/>
      <c r="AE141" s="371"/>
      <c r="AF141" s="371"/>
      <c r="AG141" s="371"/>
      <c r="AH141" s="169"/>
      <c r="AI141" s="169"/>
      <c r="AJ141" s="169"/>
      <c r="AK141" s="169"/>
      <c r="AL141" s="169"/>
      <c r="AM141" s="169"/>
      <c r="AN141" s="176"/>
      <c r="AO141" s="176"/>
      <c r="AP141" s="176"/>
    </row>
    <row r="142" spans="1:42" s="253" customFormat="1" ht="21" hidden="1" customHeight="1">
      <c r="A142" s="252"/>
      <c r="B142" s="252"/>
      <c r="C142" s="252"/>
      <c r="D142" s="252"/>
      <c r="E142" s="252"/>
      <c r="F142" s="252"/>
      <c r="G142" s="252"/>
      <c r="I142" s="265">
        <f t="shared" si="22"/>
        <v>0</v>
      </c>
      <c r="J142" s="255">
        <f t="shared" si="13"/>
        <v>2</v>
      </c>
      <c r="K142" s="546">
        <f t="shared" si="23"/>
        <v>52</v>
      </c>
      <c r="L142" s="356"/>
      <c r="M142" s="356"/>
      <c r="N142" s="357">
        <f t="shared" si="15"/>
        <v>0</v>
      </c>
      <c r="O142" s="358"/>
      <c r="P142" s="358"/>
      <c r="Q142" s="359">
        <f t="shared" si="20"/>
        <v>0</v>
      </c>
      <c r="R142" s="359">
        <f t="shared" si="20"/>
        <v>0</v>
      </c>
      <c r="S142" s="360"/>
      <c r="T142" s="361"/>
      <c r="U142" s="255">
        <f t="shared" si="14"/>
        <v>2</v>
      </c>
      <c r="V142" s="169"/>
      <c r="W142" s="169"/>
      <c r="X142" s="169"/>
      <c r="Y142" s="169"/>
      <c r="Z142" s="169"/>
      <c r="AA142" s="378"/>
      <c r="AB142" s="169"/>
      <c r="AC142" s="169"/>
      <c r="AD142" s="169"/>
      <c r="AE142" s="371"/>
      <c r="AF142" s="371"/>
      <c r="AG142" s="371"/>
      <c r="AH142" s="169"/>
      <c r="AI142" s="169"/>
      <c r="AJ142" s="169"/>
      <c r="AK142" s="169"/>
      <c r="AL142" s="169"/>
      <c r="AM142" s="169"/>
      <c r="AN142" s="176"/>
      <c r="AO142" s="176"/>
      <c r="AP142" s="176"/>
    </row>
    <row r="143" spans="1:42" s="253" customFormat="1" ht="21" hidden="1" customHeight="1">
      <c r="A143" s="252"/>
      <c r="B143" s="252"/>
      <c r="C143" s="252"/>
      <c r="D143" s="252"/>
      <c r="E143" s="252"/>
      <c r="F143" s="252"/>
      <c r="G143" s="252"/>
      <c r="I143" s="265">
        <f t="shared" si="22"/>
        <v>0</v>
      </c>
      <c r="J143" s="255">
        <f t="shared" si="13"/>
        <v>2</v>
      </c>
      <c r="K143" s="546">
        <f t="shared" si="23"/>
        <v>53</v>
      </c>
      <c r="L143" s="356"/>
      <c r="M143" s="356"/>
      <c r="N143" s="357">
        <f t="shared" si="15"/>
        <v>0</v>
      </c>
      <c r="O143" s="358"/>
      <c r="P143" s="358"/>
      <c r="Q143" s="359">
        <f t="shared" si="20"/>
        <v>0</v>
      </c>
      <c r="R143" s="359">
        <f t="shared" si="20"/>
        <v>0</v>
      </c>
      <c r="S143" s="360"/>
      <c r="T143" s="361"/>
      <c r="U143" s="255">
        <f t="shared" si="14"/>
        <v>2</v>
      </c>
      <c r="V143" s="169"/>
      <c r="W143" s="169"/>
      <c r="X143" s="169"/>
      <c r="Y143" s="169"/>
      <c r="Z143" s="169"/>
      <c r="AA143" s="378"/>
      <c r="AB143" s="169"/>
      <c r="AC143" s="169"/>
      <c r="AD143" s="169"/>
      <c r="AE143" s="371"/>
      <c r="AF143" s="371"/>
      <c r="AG143" s="371"/>
      <c r="AH143" s="169"/>
      <c r="AI143" s="169"/>
      <c r="AJ143" s="169"/>
      <c r="AK143" s="169"/>
      <c r="AL143" s="169"/>
      <c r="AM143" s="169"/>
      <c r="AN143" s="176"/>
      <c r="AO143" s="176"/>
      <c r="AP143" s="176"/>
    </row>
    <row r="144" spans="1:42" s="253" customFormat="1" ht="21" hidden="1" customHeight="1">
      <c r="A144" s="252"/>
      <c r="B144" s="252"/>
      <c r="C144" s="252"/>
      <c r="D144" s="252"/>
      <c r="E144" s="252"/>
      <c r="F144" s="252"/>
      <c r="G144" s="252"/>
      <c r="I144" s="265">
        <f t="shared" si="22"/>
        <v>0</v>
      </c>
      <c r="J144" s="255">
        <f t="shared" si="13"/>
        <v>2</v>
      </c>
      <c r="K144" s="546">
        <f t="shared" si="23"/>
        <v>54</v>
      </c>
      <c r="L144" s="356"/>
      <c r="M144" s="356"/>
      <c r="N144" s="357">
        <f t="shared" si="15"/>
        <v>0</v>
      </c>
      <c r="O144" s="358"/>
      <c r="P144" s="358"/>
      <c r="Q144" s="359">
        <f t="shared" si="20"/>
        <v>0</v>
      </c>
      <c r="R144" s="359">
        <f t="shared" si="20"/>
        <v>0</v>
      </c>
      <c r="S144" s="360"/>
      <c r="T144" s="361"/>
      <c r="U144" s="255">
        <f t="shared" si="14"/>
        <v>2</v>
      </c>
      <c r="V144" s="169"/>
      <c r="W144" s="169"/>
      <c r="X144" s="169"/>
      <c r="Y144" s="169"/>
      <c r="Z144" s="169"/>
      <c r="AA144" s="378"/>
      <c r="AB144" s="169"/>
      <c r="AC144" s="169"/>
      <c r="AD144" s="169"/>
      <c r="AE144" s="371"/>
      <c r="AF144" s="371"/>
      <c r="AG144" s="371"/>
      <c r="AH144" s="169"/>
      <c r="AI144" s="169"/>
      <c r="AJ144" s="169"/>
      <c r="AK144" s="169"/>
      <c r="AL144" s="169"/>
      <c r="AM144" s="169"/>
      <c r="AN144" s="176"/>
      <c r="AO144" s="176"/>
      <c r="AP144" s="176"/>
    </row>
    <row r="145" spans="1:42" s="253" customFormat="1" ht="21" hidden="1" customHeight="1">
      <c r="A145" s="252"/>
      <c r="B145" s="252"/>
      <c r="C145" s="252"/>
      <c r="D145" s="252"/>
      <c r="E145" s="252"/>
      <c r="F145" s="252"/>
      <c r="G145" s="252"/>
      <c r="I145" s="265">
        <f t="shared" si="22"/>
        <v>0</v>
      </c>
      <c r="J145" s="255">
        <f t="shared" si="13"/>
        <v>2</v>
      </c>
      <c r="K145" s="546">
        <f t="shared" si="23"/>
        <v>55</v>
      </c>
      <c r="L145" s="356"/>
      <c r="M145" s="356"/>
      <c r="N145" s="357">
        <f t="shared" si="15"/>
        <v>0</v>
      </c>
      <c r="O145" s="358"/>
      <c r="P145" s="358"/>
      <c r="Q145" s="359">
        <f t="shared" si="20"/>
        <v>0</v>
      </c>
      <c r="R145" s="359">
        <f t="shared" si="20"/>
        <v>0</v>
      </c>
      <c r="S145" s="360"/>
      <c r="T145" s="361"/>
      <c r="U145" s="255">
        <f t="shared" si="14"/>
        <v>2</v>
      </c>
      <c r="V145" s="169"/>
      <c r="W145" s="169"/>
      <c r="X145" s="169"/>
      <c r="Y145" s="169"/>
      <c r="Z145" s="169"/>
      <c r="AA145" s="378"/>
      <c r="AB145" s="169"/>
      <c r="AC145" s="169"/>
      <c r="AD145" s="169"/>
      <c r="AE145" s="371"/>
      <c r="AF145" s="371"/>
      <c r="AG145" s="371"/>
      <c r="AH145" s="169"/>
      <c r="AI145" s="169"/>
      <c r="AJ145" s="169"/>
      <c r="AK145" s="169"/>
      <c r="AL145" s="169"/>
      <c r="AM145" s="169"/>
      <c r="AN145" s="176"/>
      <c r="AO145" s="176"/>
      <c r="AP145" s="176"/>
    </row>
    <row r="146" spans="1:42" s="253" customFormat="1" ht="21" hidden="1" customHeight="1">
      <c r="A146" s="252"/>
      <c r="B146" s="252"/>
      <c r="C146" s="252"/>
      <c r="D146" s="252"/>
      <c r="E146" s="252"/>
      <c r="F146" s="252"/>
      <c r="G146" s="252"/>
      <c r="I146" s="265">
        <f t="shared" si="22"/>
        <v>0</v>
      </c>
      <c r="J146" s="255">
        <f t="shared" si="13"/>
        <v>2</v>
      </c>
      <c r="K146" s="546">
        <f t="shared" si="23"/>
        <v>56</v>
      </c>
      <c r="L146" s="356"/>
      <c r="M146" s="356"/>
      <c r="N146" s="357">
        <f t="shared" si="15"/>
        <v>0</v>
      </c>
      <c r="O146" s="358"/>
      <c r="P146" s="358"/>
      <c r="Q146" s="359">
        <f t="shared" si="20"/>
        <v>0</v>
      </c>
      <c r="R146" s="359">
        <f t="shared" si="20"/>
        <v>0</v>
      </c>
      <c r="S146" s="360"/>
      <c r="T146" s="361"/>
      <c r="U146" s="255">
        <f t="shared" si="14"/>
        <v>2</v>
      </c>
      <c r="V146" s="169"/>
      <c r="W146" s="169"/>
      <c r="X146" s="169"/>
      <c r="Y146" s="169"/>
      <c r="Z146" s="169"/>
      <c r="AA146" s="378"/>
      <c r="AB146" s="169"/>
      <c r="AC146" s="169"/>
      <c r="AD146" s="169"/>
      <c r="AE146" s="371"/>
      <c r="AF146" s="371"/>
      <c r="AG146" s="371"/>
      <c r="AH146" s="169"/>
      <c r="AI146" s="169"/>
      <c r="AJ146" s="169"/>
      <c r="AK146" s="169"/>
      <c r="AL146" s="169"/>
      <c r="AM146" s="169"/>
      <c r="AN146" s="176"/>
      <c r="AO146" s="176"/>
      <c r="AP146" s="176"/>
    </row>
    <row r="147" spans="1:42" s="253" customFormat="1" ht="21" hidden="1" customHeight="1">
      <c r="A147" s="252"/>
      <c r="B147" s="252"/>
      <c r="C147" s="252"/>
      <c r="D147" s="252"/>
      <c r="E147" s="252"/>
      <c r="F147" s="252"/>
      <c r="G147" s="252"/>
      <c r="I147" s="265">
        <f t="shared" si="22"/>
        <v>0</v>
      </c>
      <c r="J147" s="255">
        <f t="shared" si="13"/>
        <v>2</v>
      </c>
      <c r="K147" s="546">
        <f t="shared" si="23"/>
        <v>57</v>
      </c>
      <c r="L147" s="356"/>
      <c r="M147" s="356"/>
      <c r="N147" s="357">
        <f t="shared" si="15"/>
        <v>0</v>
      </c>
      <c r="O147" s="358"/>
      <c r="P147" s="358"/>
      <c r="Q147" s="359">
        <f t="shared" si="20"/>
        <v>0</v>
      </c>
      <c r="R147" s="359">
        <f t="shared" si="20"/>
        <v>0</v>
      </c>
      <c r="S147" s="360"/>
      <c r="T147" s="361"/>
      <c r="U147" s="255">
        <f t="shared" si="14"/>
        <v>2</v>
      </c>
      <c r="V147" s="169"/>
      <c r="W147" s="169"/>
      <c r="X147" s="169"/>
      <c r="Y147" s="169"/>
      <c r="Z147" s="169"/>
      <c r="AA147" s="378"/>
      <c r="AB147" s="169"/>
      <c r="AC147" s="169"/>
      <c r="AD147" s="169"/>
      <c r="AE147" s="371"/>
      <c r="AF147" s="371"/>
      <c r="AG147" s="371"/>
      <c r="AH147" s="169"/>
      <c r="AI147" s="169"/>
      <c r="AJ147" s="169"/>
      <c r="AK147" s="169"/>
      <c r="AL147" s="169"/>
      <c r="AM147" s="169"/>
      <c r="AN147" s="176"/>
      <c r="AO147" s="176"/>
      <c r="AP147" s="176"/>
    </row>
    <row r="148" spans="1:42" s="253" customFormat="1" ht="21" hidden="1" customHeight="1">
      <c r="A148" s="252"/>
      <c r="B148" s="252"/>
      <c r="C148" s="252"/>
      <c r="D148" s="252"/>
      <c r="E148" s="252"/>
      <c r="F148" s="252"/>
      <c r="G148" s="252"/>
      <c r="I148" s="265">
        <f t="shared" si="22"/>
        <v>0</v>
      </c>
      <c r="J148" s="255">
        <f t="shared" si="13"/>
        <v>2</v>
      </c>
      <c r="K148" s="546">
        <f t="shared" si="23"/>
        <v>58</v>
      </c>
      <c r="L148" s="356"/>
      <c r="M148" s="356"/>
      <c r="N148" s="357">
        <f t="shared" si="15"/>
        <v>0</v>
      </c>
      <c r="O148" s="358"/>
      <c r="P148" s="358"/>
      <c r="Q148" s="359">
        <f t="shared" si="20"/>
        <v>0</v>
      </c>
      <c r="R148" s="359">
        <f t="shared" si="20"/>
        <v>0</v>
      </c>
      <c r="S148" s="360"/>
      <c r="T148" s="361"/>
      <c r="U148" s="255">
        <f t="shared" si="14"/>
        <v>2</v>
      </c>
      <c r="V148" s="392"/>
      <c r="W148" s="392"/>
      <c r="X148" s="392"/>
      <c r="Y148" s="392"/>
      <c r="Z148" s="392"/>
      <c r="AA148" s="393"/>
      <c r="AB148" s="392"/>
      <c r="AC148" s="392"/>
      <c r="AD148" s="392"/>
      <c r="AE148" s="394"/>
      <c r="AF148" s="394"/>
      <c r="AG148" s="394"/>
      <c r="AH148" s="394"/>
      <c r="AI148" s="394"/>
      <c r="AJ148" s="394"/>
      <c r="AK148" s="371"/>
      <c r="AL148" s="371"/>
      <c r="AM148" s="371"/>
      <c r="AN148" s="167"/>
      <c r="AO148" s="167"/>
      <c r="AP148" s="167"/>
    </row>
    <row r="149" spans="1:42" s="253" customFormat="1" ht="21" hidden="1" customHeight="1">
      <c r="A149" s="252"/>
      <c r="B149" s="252"/>
      <c r="C149" s="252"/>
      <c r="D149" s="252"/>
      <c r="E149" s="252"/>
      <c r="F149" s="252"/>
      <c r="G149" s="252"/>
      <c r="I149" s="265">
        <f t="shared" si="22"/>
        <v>0</v>
      </c>
      <c r="J149" s="255">
        <f t="shared" si="13"/>
        <v>2</v>
      </c>
      <c r="K149" s="546">
        <f t="shared" si="23"/>
        <v>59</v>
      </c>
      <c r="L149" s="356"/>
      <c r="M149" s="356"/>
      <c r="N149" s="357">
        <f t="shared" si="15"/>
        <v>0</v>
      </c>
      <c r="O149" s="358"/>
      <c r="P149" s="358"/>
      <c r="Q149" s="359">
        <f t="shared" si="20"/>
        <v>0</v>
      </c>
      <c r="R149" s="359">
        <f t="shared" si="20"/>
        <v>0</v>
      </c>
      <c r="S149" s="360"/>
      <c r="T149" s="361"/>
      <c r="U149" s="255">
        <f t="shared" si="14"/>
        <v>2</v>
      </c>
      <c r="V149" s="392"/>
      <c r="W149" s="392"/>
      <c r="X149" s="392"/>
      <c r="Y149" s="392"/>
      <c r="Z149" s="392"/>
      <c r="AA149" s="393"/>
      <c r="AB149" s="392"/>
      <c r="AC149" s="392"/>
      <c r="AD149" s="392"/>
      <c r="AE149" s="394"/>
      <c r="AF149" s="394"/>
      <c r="AG149" s="394"/>
      <c r="AH149" s="394"/>
      <c r="AI149" s="394"/>
      <c r="AJ149" s="394"/>
      <c r="AK149" s="371"/>
      <c r="AL149" s="371"/>
      <c r="AM149" s="371"/>
      <c r="AN149" s="167"/>
      <c r="AO149" s="167"/>
      <c r="AP149" s="167"/>
    </row>
    <row r="150" spans="1:42" s="253" customFormat="1" ht="21" hidden="1" customHeight="1" thickBot="1">
      <c r="A150" s="252"/>
      <c r="B150" s="252"/>
      <c r="C150" s="252"/>
      <c r="D150" s="252"/>
      <c r="E150" s="252"/>
      <c r="F150" s="252"/>
      <c r="G150" s="252"/>
      <c r="I150" s="265">
        <f t="shared" si="22"/>
        <v>0</v>
      </c>
      <c r="J150" s="255">
        <f t="shared" si="13"/>
        <v>2</v>
      </c>
      <c r="K150" s="379">
        <f t="shared" si="23"/>
        <v>60</v>
      </c>
      <c r="L150" s="356"/>
      <c r="M150" s="356"/>
      <c r="N150" s="380">
        <f t="shared" si="15"/>
        <v>0</v>
      </c>
      <c r="O150" s="381"/>
      <c r="P150" s="381"/>
      <c r="Q150" s="382">
        <f t="shared" si="20"/>
        <v>0</v>
      </c>
      <c r="R150" s="382">
        <f t="shared" si="20"/>
        <v>0</v>
      </c>
      <c r="S150" s="383"/>
      <c r="T150" s="384"/>
      <c r="U150" s="255">
        <f t="shared" si="14"/>
        <v>2</v>
      </c>
      <c r="V150" s="392"/>
      <c r="W150" s="392"/>
      <c r="X150" s="392"/>
      <c r="Y150" s="392"/>
      <c r="Z150" s="392"/>
      <c r="AA150" s="393"/>
      <c r="AB150" s="392"/>
      <c r="AC150" s="392"/>
      <c r="AD150" s="392"/>
      <c r="AE150" s="394"/>
      <c r="AF150" s="394"/>
      <c r="AG150" s="394"/>
      <c r="AH150" s="394"/>
      <c r="AI150" s="394"/>
      <c r="AJ150" s="394"/>
      <c r="AK150" s="371"/>
      <c r="AL150" s="371"/>
      <c r="AM150" s="371"/>
      <c r="AN150" s="167"/>
      <c r="AO150" s="167"/>
      <c r="AP150" s="167"/>
    </row>
    <row r="151" spans="1:42" ht="30" customHeight="1" thickBot="1">
      <c r="I151" s="952">
        <f t="shared" ref="I151:I161" si="24">IF(Q$154&gt;0,1,0)</f>
        <v>1</v>
      </c>
      <c r="J151" s="941">
        <f t="shared" ref="J151:J214" si="25">IF($Q$154&gt;0,3,)</f>
        <v>3</v>
      </c>
      <c r="K151" s="2477" t="s">
        <v>891</v>
      </c>
      <c r="L151" s="2477"/>
      <c r="M151" s="2477"/>
      <c r="N151" s="2477"/>
      <c r="O151" s="2477"/>
      <c r="P151" s="2477"/>
      <c r="Q151" s="2477"/>
      <c r="R151" s="2477"/>
      <c r="S151" s="2477"/>
      <c r="T151" s="2477"/>
      <c r="U151" s="941">
        <f t="shared" ref="U151:U214" si="26">IF($Q$154&gt;0,3,)</f>
        <v>3</v>
      </c>
      <c r="V151" s="1074" t="s">
        <v>833</v>
      </c>
      <c r="AF151" s="947" t="s">
        <v>834</v>
      </c>
      <c r="AG151" s="948"/>
      <c r="AH151" s="948"/>
      <c r="AI151" s="948"/>
      <c r="AJ151" s="949"/>
      <c r="AN151" s="950"/>
      <c r="AO151" s="950"/>
      <c r="AP151" s="950"/>
    </row>
    <row r="152" spans="1:42" ht="21" customHeight="1" thickBot="1">
      <c r="I152" s="952">
        <f t="shared" si="24"/>
        <v>1</v>
      </c>
      <c r="J152" s="941">
        <f t="shared" si="25"/>
        <v>3</v>
      </c>
      <c r="K152" s="2478" t="s">
        <v>578</v>
      </c>
      <c r="L152" s="2478"/>
      <c r="M152" s="2478"/>
      <c r="N152" s="2478"/>
      <c r="O152" s="2478"/>
      <c r="P152" s="2478"/>
      <c r="Q152" s="2478"/>
      <c r="R152" s="2478"/>
      <c r="S152" s="2478"/>
      <c r="T152" s="2478"/>
      <c r="U152" s="941">
        <f t="shared" si="26"/>
        <v>3</v>
      </c>
      <c r="V152" s="1075" t="s">
        <v>861</v>
      </c>
      <c r="W152" s="1076">
        <v>200</v>
      </c>
      <c r="X152" s="955"/>
      <c r="Y152" s="955"/>
      <c r="Z152" s="956"/>
      <c r="AA152" s="957"/>
      <c r="AB152" s="956"/>
      <c r="AC152" s="958"/>
      <c r="AD152" s="959"/>
      <c r="AE152" s="565"/>
      <c r="AF152" s="960" t="s">
        <v>862</v>
      </c>
      <c r="AG152" s="961" t="s">
        <v>863</v>
      </c>
      <c r="AH152" s="961" t="s">
        <v>864</v>
      </c>
      <c r="AI152" s="962" t="s">
        <v>865</v>
      </c>
      <c r="AJ152" s="949"/>
      <c r="AN152" s="950"/>
      <c r="AO152" s="950"/>
      <c r="AP152" s="963"/>
    </row>
    <row r="153" spans="1:42" ht="21" customHeight="1">
      <c r="I153" s="952">
        <f t="shared" si="24"/>
        <v>1</v>
      </c>
      <c r="J153" s="941">
        <f t="shared" si="25"/>
        <v>3</v>
      </c>
      <c r="K153" s="964" t="s">
        <v>564</v>
      </c>
      <c r="L153" s="965" t="s">
        <v>565</v>
      </c>
      <c r="M153" s="966" t="s">
        <v>1653</v>
      </c>
      <c r="N153" s="965" t="s">
        <v>940</v>
      </c>
      <c r="O153" s="966" t="s">
        <v>859</v>
      </c>
      <c r="P153" s="965" t="s">
        <v>566</v>
      </c>
      <c r="Q153" s="965" t="s">
        <v>575</v>
      </c>
      <c r="R153" s="965" t="s">
        <v>962</v>
      </c>
      <c r="S153" s="965" t="s">
        <v>576</v>
      </c>
      <c r="T153" s="967" t="s">
        <v>964</v>
      </c>
      <c r="U153" s="941">
        <f t="shared" si="26"/>
        <v>3</v>
      </c>
      <c r="V153" s="1077" t="s">
        <v>866</v>
      </c>
      <c r="W153" s="969">
        <v>443</v>
      </c>
      <c r="X153" s="970"/>
      <c r="Y153" s="970"/>
      <c r="Z153" s="971"/>
      <c r="AA153" s="972"/>
      <c r="AB153" s="971"/>
      <c r="AC153" s="973"/>
      <c r="AD153" s="974"/>
      <c r="AE153" s="565"/>
      <c r="AF153" s="975" t="s">
        <v>867</v>
      </c>
      <c r="AG153" s="976" t="s">
        <v>868</v>
      </c>
      <c r="AH153" s="976" t="s">
        <v>869</v>
      </c>
      <c r="AI153" s="977" t="s">
        <v>870</v>
      </c>
      <c r="AJ153" s="949"/>
      <c r="AN153" s="950"/>
      <c r="AO153" s="950"/>
      <c r="AP153" s="963"/>
    </row>
    <row r="154" spans="1:42" ht="21" customHeight="1" thickBot="1">
      <c r="I154" s="952">
        <f t="shared" si="24"/>
        <v>1</v>
      </c>
      <c r="J154" s="941">
        <f t="shared" si="25"/>
        <v>3</v>
      </c>
      <c r="K154" s="1638" t="str">
        <f>V157</f>
        <v>1-0</v>
      </c>
      <c r="L154" s="983" t="str">
        <f>W157</f>
        <v>2-0</v>
      </c>
      <c r="M154" s="983" t="str">
        <f>X157</f>
        <v>제천</v>
      </c>
      <c r="N154" s="983">
        <f>Y157</f>
        <v>0</v>
      </c>
      <c r="O154" s="983" t="str">
        <f>Z157</f>
        <v>자작</v>
      </c>
      <c r="P154" s="980" t="str">
        <f>IF(COUNTA(Y159:Y166)&gt;1,CONCATENATE(V159,"번지 외 ",COUNTA(Y159:Y166)-1,"필지"),CONCATENATE(V159,"번지"))</f>
        <v>산11-4번지</v>
      </c>
      <c r="Q154" s="981">
        <f>+Y167</f>
        <v>5.7</v>
      </c>
      <c r="R154" s="982" t="s">
        <v>616</v>
      </c>
      <c r="S154" s="983">
        <f>COUNT(L162:L174)</f>
        <v>3</v>
      </c>
      <c r="T154" s="984">
        <f>200*S154</f>
        <v>600</v>
      </c>
      <c r="U154" s="941">
        <f t="shared" si="26"/>
        <v>3</v>
      </c>
      <c r="V154" s="1077" t="s">
        <v>871</v>
      </c>
      <c r="W154" s="969">
        <v>514</v>
      </c>
      <c r="X154" s="970"/>
      <c r="Y154" s="970"/>
      <c r="Z154" s="971"/>
      <c r="AA154" s="972"/>
      <c r="AB154" s="971"/>
      <c r="AC154" s="973"/>
      <c r="AD154" s="974"/>
      <c r="AE154" s="565"/>
      <c r="AF154" s="975" t="s">
        <v>872</v>
      </c>
      <c r="AG154" s="976" t="s">
        <v>873</v>
      </c>
      <c r="AH154" s="985" t="s">
        <v>874</v>
      </c>
      <c r="AI154" s="977" t="s">
        <v>875</v>
      </c>
      <c r="AJ154" s="949"/>
      <c r="AN154" s="950"/>
      <c r="AO154" s="950"/>
      <c r="AP154" s="963"/>
    </row>
    <row r="155" spans="1:42" ht="21" customHeight="1" thickBot="1">
      <c r="I155" s="952">
        <f t="shared" si="24"/>
        <v>1</v>
      </c>
      <c r="J155" s="941">
        <f t="shared" si="25"/>
        <v>3</v>
      </c>
      <c r="K155" s="964" t="s">
        <v>568</v>
      </c>
      <c r="L155" s="965" t="s">
        <v>569</v>
      </c>
      <c r="M155" s="965" t="s">
        <v>562</v>
      </c>
      <c r="N155" s="965" t="s">
        <v>967</v>
      </c>
      <c r="O155" s="965" t="s">
        <v>571</v>
      </c>
      <c r="P155" s="986" t="s">
        <v>969</v>
      </c>
      <c r="Q155" s="986" t="s">
        <v>573</v>
      </c>
      <c r="R155" s="987" t="s">
        <v>574</v>
      </c>
      <c r="S155" s="988" t="s">
        <v>972</v>
      </c>
      <c r="T155" s="967" t="s">
        <v>973</v>
      </c>
      <c r="U155" s="941">
        <f t="shared" si="26"/>
        <v>3</v>
      </c>
      <c r="V155" s="1078" t="s">
        <v>876</v>
      </c>
      <c r="W155" s="990">
        <v>29.2</v>
      </c>
      <c r="X155" s="1079"/>
      <c r="Y155" s="1079"/>
      <c r="Z155" s="1080"/>
      <c r="AA155" s="1081"/>
      <c r="AB155" s="1080"/>
      <c r="AC155" s="1082"/>
      <c r="AD155" s="1083"/>
      <c r="AE155" s="565"/>
      <c r="AF155" s="975" t="s">
        <v>877</v>
      </c>
      <c r="AG155" s="996" t="s">
        <v>878</v>
      </c>
      <c r="AH155" s="997" t="s">
        <v>879</v>
      </c>
      <c r="AI155" s="977" t="s">
        <v>880</v>
      </c>
      <c r="AJ155" s="949"/>
      <c r="AN155" s="950"/>
      <c r="AO155" s="950"/>
      <c r="AP155" s="963"/>
    </row>
    <row r="156" spans="1:42" ht="21" customHeight="1" thickBot="1">
      <c r="I156" s="952">
        <f t="shared" si="24"/>
        <v>1</v>
      </c>
      <c r="J156" s="941">
        <f t="shared" si="25"/>
        <v>3</v>
      </c>
      <c r="K156" s="998" t="str">
        <f>Z159</f>
        <v>낙엽송</v>
      </c>
      <c r="L156" s="999" t="str">
        <f>AA159</f>
        <v>(용)2-0</v>
      </c>
      <c r="M156" s="1000" t="str">
        <f>AC159</f>
        <v>2022 추</v>
      </c>
      <c r="N156" s="1001">
        <f>AB168</f>
        <v>3000</v>
      </c>
      <c r="O156" s="1002">
        <f>IF((Q160+R160)&gt;0,ROUND((Q160/(Q160+R160)),4),0)</f>
        <v>0.53900000000000003</v>
      </c>
      <c r="P156" s="1003" t="str">
        <f>IF(W155&lt;=15,AI153,IF(W155&gt;30,AI155,AI154))</f>
        <v>중 (15˚ ~ 30˚)</v>
      </c>
      <c r="Q156" s="1004" t="str">
        <f>AF161</f>
        <v>개소당3ha이상</v>
      </c>
      <c r="R156" s="1005" t="s">
        <v>1150</v>
      </c>
      <c r="S156" s="1006">
        <f>W155</f>
        <v>29.2</v>
      </c>
      <c r="T156" s="1007">
        <f>ROUND(N156/10000*N162,0)</f>
        <v>60</v>
      </c>
      <c r="U156" s="941">
        <f t="shared" si="26"/>
        <v>3</v>
      </c>
      <c r="V156" s="1084">
        <v>0</v>
      </c>
      <c r="W156" s="1084"/>
      <c r="X156" s="1084"/>
      <c r="Y156" s="1084"/>
      <c r="Z156" s="1084"/>
      <c r="AA156" s="1085"/>
      <c r="AB156" s="1084"/>
      <c r="AC156" s="1084"/>
      <c r="AD156" s="1084"/>
      <c r="AE156" s="565"/>
      <c r="AF156" s="975" t="s">
        <v>881</v>
      </c>
      <c r="AG156" s="976"/>
      <c r="AH156" s="1008"/>
      <c r="AI156" s="977"/>
      <c r="AJ156" s="949"/>
      <c r="AN156" s="950"/>
      <c r="AO156" s="950"/>
      <c r="AP156" s="963"/>
    </row>
    <row r="157" spans="1:42" ht="21" customHeight="1" thickBot="1">
      <c r="I157" s="952">
        <f t="shared" si="24"/>
        <v>1</v>
      </c>
      <c r="J157" s="941">
        <f t="shared" si="25"/>
        <v>3</v>
      </c>
      <c r="K157" s="2479" t="s">
        <v>941</v>
      </c>
      <c r="L157" s="2479"/>
      <c r="M157" s="2479"/>
      <c r="N157" s="2479"/>
      <c r="O157" s="2479"/>
      <c r="P157" s="2479"/>
      <c r="Q157" s="2479"/>
      <c r="R157" s="2479"/>
      <c r="S157" s="2479"/>
      <c r="T157" s="2479"/>
      <c r="U157" s="941">
        <f t="shared" si="26"/>
        <v>3</v>
      </c>
      <c r="V157" s="1009" t="s">
        <v>2512</v>
      </c>
      <c r="W157" s="1009" t="s">
        <v>2513</v>
      </c>
      <c r="X157" s="1009" t="s">
        <v>2514</v>
      </c>
      <c r="Z157" s="1010" t="s">
        <v>2515</v>
      </c>
      <c r="AE157" s="565"/>
      <c r="AF157" s="975"/>
      <c r="AG157" s="976"/>
      <c r="AH157" s="1008"/>
      <c r="AI157" s="977"/>
      <c r="AJ157" s="949"/>
      <c r="AN157" s="950"/>
      <c r="AO157" s="950"/>
      <c r="AP157" s="963"/>
    </row>
    <row r="158" spans="1:42" ht="21" customHeight="1" thickBot="1">
      <c r="I158" s="952">
        <f t="shared" si="24"/>
        <v>1</v>
      </c>
      <c r="J158" s="941">
        <f t="shared" si="25"/>
        <v>3</v>
      </c>
      <c r="K158" s="2480" t="s">
        <v>942</v>
      </c>
      <c r="L158" s="2482" t="s">
        <v>943</v>
      </c>
      <c r="M158" s="2484" t="s">
        <v>944</v>
      </c>
      <c r="N158" s="2484" t="s">
        <v>945</v>
      </c>
      <c r="O158" s="2476" t="s">
        <v>946</v>
      </c>
      <c r="P158" s="2476"/>
      <c r="Q158" s="2476" t="s">
        <v>947</v>
      </c>
      <c r="R158" s="2476"/>
      <c r="S158" s="2472" t="s">
        <v>1162</v>
      </c>
      <c r="T158" s="2473"/>
      <c r="U158" s="941">
        <f t="shared" si="26"/>
        <v>3</v>
      </c>
      <c r="V158" s="1075" t="s">
        <v>837</v>
      </c>
      <c r="W158" s="1086" t="s">
        <v>838</v>
      </c>
      <c r="X158" s="1086" t="s">
        <v>835</v>
      </c>
      <c r="Y158" s="1086" t="s">
        <v>890</v>
      </c>
      <c r="Z158" s="1086" t="s">
        <v>568</v>
      </c>
      <c r="AA158" s="1087" t="s">
        <v>902</v>
      </c>
      <c r="AB158" s="1086" t="s">
        <v>836</v>
      </c>
      <c r="AC158" s="1088" t="s">
        <v>562</v>
      </c>
      <c r="AD158" s="1089" t="s">
        <v>1147</v>
      </c>
      <c r="AE158" s="565"/>
      <c r="AF158" s="1016"/>
      <c r="AG158" s="1017"/>
      <c r="AH158" s="1018"/>
      <c r="AI158" s="1019"/>
      <c r="AJ158" s="1020"/>
      <c r="AN158" s="1020"/>
      <c r="AO158" s="565"/>
      <c r="AP158" s="963"/>
    </row>
    <row r="159" spans="1:42" ht="21" customHeight="1" thickBot="1">
      <c r="I159" s="952">
        <f t="shared" si="24"/>
        <v>1</v>
      </c>
      <c r="J159" s="941">
        <f t="shared" si="25"/>
        <v>3</v>
      </c>
      <c r="K159" s="2481"/>
      <c r="L159" s="2483"/>
      <c r="M159" s="2485"/>
      <c r="N159" s="2485"/>
      <c r="O159" s="1021" t="s">
        <v>786</v>
      </c>
      <c r="P159" s="1022" t="s">
        <v>787</v>
      </c>
      <c r="Q159" s="1022" t="s">
        <v>786</v>
      </c>
      <c r="R159" s="1023" t="s">
        <v>787</v>
      </c>
      <c r="S159" s="2474"/>
      <c r="T159" s="2475"/>
      <c r="U159" s="941">
        <f t="shared" si="26"/>
        <v>3</v>
      </c>
      <c r="V159" s="1036" t="s">
        <v>2516</v>
      </c>
      <c r="W159" s="338">
        <v>78.64</v>
      </c>
      <c r="X159" s="1037">
        <v>5.7</v>
      </c>
      <c r="Y159" s="1037">
        <v>5.7</v>
      </c>
      <c r="Z159" s="1025" t="s">
        <v>2503</v>
      </c>
      <c r="AA159" s="1026" t="s">
        <v>2504</v>
      </c>
      <c r="AB159" s="1025">
        <v>3000</v>
      </c>
      <c r="AC159" s="1027" t="s">
        <v>2517</v>
      </c>
      <c r="AD159" s="1028" t="s">
        <v>2527</v>
      </c>
      <c r="AE159" s="565"/>
      <c r="AF159" s="948"/>
      <c r="AG159" s="948"/>
      <c r="AH159" s="948"/>
      <c r="AI159" s="1029"/>
      <c r="AJ159" s="1020"/>
      <c r="AN159" s="1020"/>
      <c r="AO159" s="565"/>
      <c r="AP159" s="963"/>
    </row>
    <row r="160" spans="1:42" ht="21" customHeight="1">
      <c r="I160" s="952">
        <f t="shared" si="24"/>
        <v>1</v>
      </c>
      <c r="J160" s="941">
        <f t="shared" si="25"/>
        <v>3</v>
      </c>
      <c r="K160" s="1030" t="s">
        <v>953</v>
      </c>
      <c r="L160" s="1031"/>
      <c r="M160" s="1031"/>
      <c r="N160" s="1032">
        <f>N161/S154</f>
        <v>200</v>
      </c>
      <c r="O160" s="1033">
        <f>ROUND(O161/S154,1)</f>
        <v>32.299999999999997</v>
      </c>
      <c r="P160" s="1033">
        <f>ROUND(P161/S154,1)</f>
        <v>27.7</v>
      </c>
      <c r="Q160" s="1032">
        <f>ROUND(Q161/S154,0)</f>
        <v>1617</v>
      </c>
      <c r="R160" s="1032">
        <f>ROUND(R161/S154,0)</f>
        <v>1383</v>
      </c>
      <c r="S160" s="1047"/>
      <c r="T160" s="1035"/>
      <c r="U160" s="941">
        <f t="shared" si="26"/>
        <v>3</v>
      </c>
      <c r="V160" s="1036"/>
      <c r="W160" s="1025"/>
      <c r="X160" s="1037"/>
      <c r="Y160" s="1037"/>
      <c r="Z160" s="1025"/>
      <c r="AA160" s="1026"/>
      <c r="AB160" s="1025"/>
      <c r="AC160" s="1027"/>
      <c r="AD160" s="1028"/>
      <c r="AE160" s="565"/>
      <c r="AF160" s="960" t="s">
        <v>882</v>
      </c>
      <c r="AG160" s="961" t="s">
        <v>561</v>
      </c>
      <c r="AH160" s="1012" t="s">
        <v>884</v>
      </c>
      <c r="AI160" s="1038"/>
      <c r="AJ160" s="949"/>
      <c r="AN160" s="950"/>
      <c r="AO160" s="819"/>
      <c r="AP160" s="819"/>
    </row>
    <row r="161" spans="1:43" ht="21" customHeight="1">
      <c r="I161" s="952">
        <f t="shared" si="24"/>
        <v>1</v>
      </c>
      <c r="J161" s="941">
        <f t="shared" si="25"/>
        <v>3</v>
      </c>
      <c r="K161" s="1030" t="s">
        <v>832</v>
      </c>
      <c r="L161" s="1031"/>
      <c r="M161" s="1031"/>
      <c r="N161" s="1039">
        <f>SUM(N162:N225)</f>
        <v>600</v>
      </c>
      <c r="O161" s="1039">
        <f>SUM(O162:O225)</f>
        <v>97</v>
      </c>
      <c r="P161" s="1039">
        <f>SUM(P162:P225)</f>
        <v>83</v>
      </c>
      <c r="Q161" s="1039">
        <f>SUM(Q162:Q225)</f>
        <v>4850</v>
      </c>
      <c r="R161" s="1039">
        <f>SUM(R162:R225)</f>
        <v>4150</v>
      </c>
      <c r="S161" s="1040"/>
      <c r="T161" s="1041"/>
      <c r="U161" s="941">
        <f t="shared" si="26"/>
        <v>3</v>
      </c>
      <c r="V161" s="1036"/>
      <c r="W161" s="1037"/>
      <c r="X161" s="1037"/>
      <c r="Y161" s="1037"/>
      <c r="Z161" s="1025"/>
      <c r="AA161" s="1026"/>
      <c r="AB161" s="1025"/>
      <c r="AC161" s="1027"/>
      <c r="AD161" s="1028"/>
      <c r="AE161" s="565"/>
      <c r="AF161" s="975" t="s">
        <v>1932</v>
      </c>
      <c r="AG161" s="976" t="s">
        <v>1151</v>
      </c>
      <c r="AH161" s="1042">
        <v>0</v>
      </c>
      <c r="AI161" s="1043"/>
      <c r="AJ161" s="949"/>
      <c r="AN161" s="950"/>
      <c r="AO161" s="819"/>
      <c r="AP161" s="819"/>
    </row>
    <row r="162" spans="1:43" ht="21" customHeight="1">
      <c r="I162" s="952">
        <f>IF((O$162+P$162)&gt;0,1,0)</f>
        <v>1</v>
      </c>
      <c r="J162" s="941">
        <f t="shared" si="25"/>
        <v>3</v>
      </c>
      <c r="K162" s="1030">
        <v>1</v>
      </c>
      <c r="L162" s="1044">
        <v>315768</v>
      </c>
      <c r="M162" s="1044">
        <v>503504</v>
      </c>
      <c r="N162" s="1045">
        <f t="shared" ref="N162:N170" si="27">IF(O162+P162&gt;0,$W$152,)</f>
        <v>200</v>
      </c>
      <c r="O162" s="1053">
        <v>33</v>
      </c>
      <c r="P162" s="1053">
        <v>27</v>
      </c>
      <c r="Q162" s="1045">
        <f t="shared" ref="Q162:R175" si="28">ROUND(O162*50,0)</f>
        <v>1650</v>
      </c>
      <c r="R162" s="1045">
        <f t="shared" si="28"/>
        <v>1350</v>
      </c>
      <c r="S162" s="1047"/>
      <c r="T162" s="1048"/>
      <c r="U162" s="941">
        <f t="shared" si="26"/>
        <v>3</v>
      </c>
      <c r="V162" s="1036"/>
      <c r="W162" s="1037"/>
      <c r="X162" s="1037"/>
      <c r="Y162" s="1037"/>
      <c r="Z162" s="1025"/>
      <c r="AA162" s="1026"/>
      <c r="AB162" s="1025"/>
      <c r="AC162" s="1027"/>
      <c r="AD162" s="1028"/>
      <c r="AE162" s="565"/>
      <c r="AF162" s="975" t="s">
        <v>1934</v>
      </c>
      <c r="AG162" s="976" t="s">
        <v>887</v>
      </c>
      <c r="AH162" s="1049">
        <v>0.05</v>
      </c>
      <c r="AI162" s="1043"/>
      <c r="AJ162" s="949"/>
      <c r="AN162" s="950"/>
      <c r="AO162" s="565"/>
      <c r="AP162" s="963"/>
    </row>
    <row r="163" spans="1:43" ht="21" customHeight="1">
      <c r="I163" s="952">
        <f t="shared" ref="I163:I175" si="29">IF((O$162+P$162)&gt;0,1,0)</f>
        <v>1</v>
      </c>
      <c r="J163" s="941">
        <f t="shared" si="25"/>
        <v>3</v>
      </c>
      <c r="K163" s="1030">
        <f t="shared" ref="K163:K175" si="30">+K162+1</f>
        <v>2</v>
      </c>
      <c r="L163" s="1044">
        <v>315750</v>
      </c>
      <c r="M163" s="1044">
        <v>503209</v>
      </c>
      <c r="N163" s="1045">
        <f t="shared" si="27"/>
        <v>200</v>
      </c>
      <c r="O163" s="1053">
        <v>33</v>
      </c>
      <c r="P163" s="1053">
        <v>27</v>
      </c>
      <c r="Q163" s="1045">
        <f t="shared" si="28"/>
        <v>1650</v>
      </c>
      <c r="R163" s="1045">
        <f t="shared" si="28"/>
        <v>1350</v>
      </c>
      <c r="S163" s="1047"/>
      <c r="T163" s="1048"/>
      <c r="U163" s="941">
        <f t="shared" si="26"/>
        <v>3</v>
      </c>
      <c r="V163" s="1036"/>
      <c r="W163" s="1037"/>
      <c r="X163" s="1037"/>
      <c r="Y163" s="1037"/>
      <c r="Z163" s="1025"/>
      <c r="AA163" s="1026"/>
      <c r="AB163" s="1025"/>
      <c r="AC163" s="1027"/>
      <c r="AD163" s="1028"/>
      <c r="AE163" s="565"/>
      <c r="AF163" s="975" t="s">
        <v>1937</v>
      </c>
      <c r="AG163" s="976" t="s">
        <v>1150</v>
      </c>
      <c r="AH163" s="1049">
        <v>0.1</v>
      </c>
      <c r="AI163" s="1050"/>
      <c r="AJ163" s="949"/>
      <c r="AN163" s="950"/>
      <c r="AO163" s="565"/>
      <c r="AP163" s="963"/>
    </row>
    <row r="164" spans="1:43" ht="21" customHeight="1">
      <c r="I164" s="952">
        <f t="shared" si="29"/>
        <v>1</v>
      </c>
      <c r="J164" s="941">
        <f t="shared" si="25"/>
        <v>3</v>
      </c>
      <c r="K164" s="1030">
        <f t="shared" si="30"/>
        <v>3</v>
      </c>
      <c r="L164" s="1044">
        <v>315786</v>
      </c>
      <c r="M164" s="1044">
        <v>503027</v>
      </c>
      <c r="N164" s="1045">
        <f t="shared" si="27"/>
        <v>200</v>
      </c>
      <c r="O164" s="1053">
        <v>31</v>
      </c>
      <c r="P164" s="1053">
        <v>29</v>
      </c>
      <c r="Q164" s="1045">
        <f t="shared" si="28"/>
        <v>1550</v>
      </c>
      <c r="R164" s="1045">
        <f t="shared" si="28"/>
        <v>1450</v>
      </c>
      <c r="S164" s="1047"/>
      <c r="T164" s="1048"/>
      <c r="U164" s="941">
        <f t="shared" si="26"/>
        <v>3</v>
      </c>
      <c r="V164" s="1036"/>
      <c r="W164" s="1037"/>
      <c r="X164" s="1037"/>
      <c r="Y164" s="1037"/>
      <c r="Z164" s="1025"/>
      <c r="AA164" s="1026"/>
      <c r="AB164" s="1025"/>
      <c r="AC164" s="1027"/>
      <c r="AD164" s="1028"/>
      <c r="AE164" s="565"/>
      <c r="AF164" s="975"/>
      <c r="AG164" s="976"/>
      <c r="AH164" s="1051"/>
      <c r="AI164" s="977"/>
      <c r="AJ164" s="1020"/>
      <c r="AN164" s="1020"/>
      <c r="AO164" s="565"/>
      <c r="AP164" s="963"/>
    </row>
    <row r="165" spans="1:43" ht="21" customHeight="1" thickBot="1">
      <c r="I165" s="952">
        <f t="shared" si="29"/>
        <v>1</v>
      </c>
      <c r="J165" s="941">
        <f t="shared" si="25"/>
        <v>3</v>
      </c>
      <c r="K165" s="1030">
        <f t="shared" si="30"/>
        <v>4</v>
      </c>
      <c r="L165" s="1044"/>
      <c r="M165" s="1044"/>
      <c r="N165" s="1052">
        <f t="shared" si="27"/>
        <v>0</v>
      </c>
      <c r="O165" s="1053"/>
      <c r="P165" s="1053"/>
      <c r="Q165" s="1054">
        <f t="shared" si="28"/>
        <v>0</v>
      </c>
      <c r="R165" s="1054">
        <f t="shared" si="28"/>
        <v>0</v>
      </c>
      <c r="S165" s="1047"/>
      <c r="T165" s="1048"/>
      <c r="U165" s="941">
        <f t="shared" si="26"/>
        <v>3</v>
      </c>
      <c r="V165" s="1036"/>
      <c r="W165" s="1037"/>
      <c r="X165" s="1037"/>
      <c r="Y165" s="1037"/>
      <c r="Z165" s="1025"/>
      <c r="AA165" s="1026"/>
      <c r="AB165" s="1025"/>
      <c r="AC165" s="1027"/>
      <c r="AD165" s="1028"/>
      <c r="AE165" s="565"/>
      <c r="AF165" s="1016"/>
      <c r="AG165" s="1055"/>
      <c r="AH165" s="1017"/>
      <c r="AI165" s="1019"/>
      <c r="AJ165" s="1020"/>
      <c r="AN165" s="1020"/>
      <c r="AO165" s="565"/>
      <c r="AP165" s="963"/>
    </row>
    <row r="166" spans="1:43" ht="21" customHeight="1">
      <c r="I166" s="952">
        <f t="shared" si="29"/>
        <v>1</v>
      </c>
      <c r="J166" s="941">
        <f t="shared" si="25"/>
        <v>3</v>
      </c>
      <c r="K166" s="1030">
        <f t="shared" si="30"/>
        <v>5</v>
      </c>
      <c r="L166" s="1044"/>
      <c r="M166" s="1044"/>
      <c r="N166" s="1052">
        <f t="shared" si="27"/>
        <v>0</v>
      </c>
      <c r="O166" s="1053"/>
      <c r="P166" s="1053"/>
      <c r="Q166" s="1054">
        <f t="shared" si="28"/>
        <v>0</v>
      </c>
      <c r="R166" s="1054">
        <f t="shared" si="28"/>
        <v>0</v>
      </c>
      <c r="S166" s="1047"/>
      <c r="T166" s="1048"/>
      <c r="U166" s="941">
        <f t="shared" si="26"/>
        <v>3</v>
      </c>
      <c r="V166" s="1036"/>
      <c r="W166" s="1037"/>
      <c r="X166" s="1037"/>
      <c r="Y166" s="1037"/>
      <c r="Z166" s="1025"/>
      <c r="AA166" s="1026"/>
      <c r="AB166" s="1025"/>
      <c r="AC166" s="1027"/>
      <c r="AD166" s="1028"/>
      <c r="AE166" s="819"/>
      <c r="AF166" s="963"/>
      <c r="AG166" s="963"/>
      <c r="AH166" s="963"/>
      <c r="AI166" s="963"/>
      <c r="AJ166" s="963"/>
      <c r="AK166" s="819"/>
      <c r="AL166" s="819"/>
      <c r="AM166" s="819"/>
      <c r="AN166" s="963"/>
      <c r="AO166" s="565"/>
      <c r="AP166" s="963"/>
      <c r="AQ166" s="819"/>
    </row>
    <row r="167" spans="1:43" ht="21" customHeight="1">
      <c r="I167" s="952">
        <f t="shared" si="29"/>
        <v>1</v>
      </c>
      <c r="J167" s="941">
        <f t="shared" si="25"/>
        <v>3</v>
      </c>
      <c r="K167" s="1030">
        <f t="shared" si="30"/>
        <v>6</v>
      </c>
      <c r="L167" s="1044"/>
      <c r="M167" s="1044"/>
      <c r="N167" s="1052">
        <f t="shared" si="27"/>
        <v>0</v>
      </c>
      <c r="O167" s="1053"/>
      <c r="P167" s="1053"/>
      <c r="Q167" s="1054">
        <f t="shared" si="28"/>
        <v>0</v>
      </c>
      <c r="R167" s="1054">
        <f t="shared" si="28"/>
        <v>0</v>
      </c>
      <c r="S167" s="1047"/>
      <c r="T167" s="1048"/>
      <c r="U167" s="941">
        <f t="shared" si="26"/>
        <v>3</v>
      </c>
      <c r="V167" s="968" t="s">
        <v>832</v>
      </c>
      <c r="W167" s="1056">
        <f>SUM(W159:W166)</f>
        <v>78.64</v>
      </c>
      <c r="X167" s="1056">
        <f>SUM(X159:X166)</f>
        <v>5.7</v>
      </c>
      <c r="Y167" s="1056">
        <f>SUM(Y159:Y166)</f>
        <v>5.7</v>
      </c>
      <c r="Z167" s="1057"/>
      <c r="AA167" s="1058"/>
      <c r="AB167" s="1056">
        <f>SUM(AB159:AB166)</f>
        <v>3000</v>
      </c>
      <c r="AC167" s="1059"/>
      <c r="AD167" s="1060"/>
      <c r="AE167" s="1061"/>
      <c r="AF167" s="565"/>
      <c r="AG167" s="565"/>
      <c r="AH167" s="565"/>
      <c r="AI167" s="565"/>
      <c r="AJ167" s="565"/>
      <c r="AN167" s="963"/>
      <c r="AO167" s="565"/>
      <c r="AP167" s="963"/>
    </row>
    <row r="168" spans="1:43" s="819" customFormat="1" ht="21" customHeight="1" thickBot="1">
      <c r="A168" s="372"/>
      <c r="B168" s="372"/>
      <c r="C168" s="372"/>
      <c r="D168" s="372"/>
      <c r="E168" s="372"/>
      <c r="F168" s="372"/>
      <c r="G168" s="372"/>
      <c r="H168" s="167"/>
      <c r="I168" s="952">
        <f t="shared" si="29"/>
        <v>1</v>
      </c>
      <c r="J168" s="941">
        <f t="shared" si="25"/>
        <v>3</v>
      </c>
      <c r="K168" s="1030">
        <f t="shared" si="30"/>
        <v>7</v>
      </c>
      <c r="L168" s="1044"/>
      <c r="M168" s="1044"/>
      <c r="N168" s="1052">
        <f t="shared" si="27"/>
        <v>0</v>
      </c>
      <c r="O168" s="1053"/>
      <c r="P168" s="1053"/>
      <c r="Q168" s="1054">
        <f t="shared" si="28"/>
        <v>0</v>
      </c>
      <c r="R168" s="1054">
        <f t="shared" si="28"/>
        <v>0</v>
      </c>
      <c r="S168" s="1047"/>
      <c r="T168" s="1048"/>
      <c r="U168" s="941">
        <f t="shared" si="26"/>
        <v>3</v>
      </c>
      <c r="V168" s="1062" t="s">
        <v>889</v>
      </c>
      <c r="W168" s="1063"/>
      <c r="X168" s="1063"/>
      <c r="Y168" s="1063"/>
      <c r="Z168" s="1063"/>
      <c r="AA168" s="1064"/>
      <c r="AB168" s="1063">
        <f>IF(AB167&gt;0,ROUND(AB167/COUNTA(AB159:AB166),0),)</f>
        <v>3000</v>
      </c>
      <c r="AC168" s="1065"/>
      <c r="AD168" s="1066"/>
      <c r="AE168" s="1061"/>
      <c r="AF168" s="1061"/>
      <c r="AG168" s="1061"/>
      <c r="AH168" s="565"/>
      <c r="AI168" s="565"/>
      <c r="AJ168" s="565"/>
      <c r="AK168" s="565"/>
      <c r="AL168" s="565"/>
      <c r="AM168" s="565"/>
      <c r="AN168" s="963"/>
      <c r="AO168" s="963"/>
      <c r="AP168" s="963"/>
      <c r="AQ168" s="951"/>
    </row>
    <row r="169" spans="1:43" ht="21" customHeight="1">
      <c r="I169" s="952">
        <f t="shared" si="29"/>
        <v>1</v>
      </c>
      <c r="J169" s="941">
        <f t="shared" si="25"/>
        <v>3</v>
      </c>
      <c r="K169" s="1030">
        <f t="shared" si="30"/>
        <v>8</v>
      </c>
      <c r="L169" s="1044"/>
      <c r="M169" s="1044"/>
      <c r="N169" s="1052">
        <f t="shared" si="27"/>
        <v>0</v>
      </c>
      <c r="O169" s="1053"/>
      <c r="P169" s="1053"/>
      <c r="Q169" s="1054">
        <f t="shared" si="28"/>
        <v>0</v>
      </c>
      <c r="R169" s="1054">
        <f t="shared" si="28"/>
        <v>0</v>
      </c>
      <c r="S169" s="1047"/>
      <c r="T169" s="1048"/>
      <c r="U169" s="941">
        <f t="shared" si="26"/>
        <v>3</v>
      </c>
      <c r="V169" s="565"/>
      <c r="W169" s="565"/>
      <c r="X169" s="565"/>
      <c r="Y169" s="565"/>
      <c r="Z169" s="565"/>
      <c r="AA169" s="1067"/>
      <c r="AB169" s="565"/>
      <c r="AC169" s="565"/>
      <c r="AD169" s="565"/>
      <c r="AE169" s="1061"/>
      <c r="AF169" s="1061"/>
      <c r="AG169" s="1061"/>
      <c r="AH169" s="565"/>
      <c r="AI169" s="565"/>
      <c r="AJ169" s="565"/>
      <c r="AK169" s="565"/>
      <c r="AL169" s="565"/>
      <c r="AM169" s="565"/>
      <c r="AN169" s="963"/>
      <c r="AO169" s="963"/>
      <c r="AP169" s="963"/>
    </row>
    <row r="170" spans="1:43" ht="21" customHeight="1">
      <c r="I170" s="952">
        <f t="shared" si="29"/>
        <v>1</v>
      </c>
      <c r="J170" s="941">
        <f t="shared" si="25"/>
        <v>3</v>
      </c>
      <c r="K170" s="1030">
        <f t="shared" si="30"/>
        <v>9</v>
      </c>
      <c r="L170" s="1044"/>
      <c r="M170" s="1044"/>
      <c r="N170" s="1052">
        <f t="shared" si="27"/>
        <v>0</v>
      </c>
      <c r="O170" s="1053"/>
      <c r="P170" s="1053"/>
      <c r="Q170" s="1054">
        <f t="shared" si="28"/>
        <v>0</v>
      </c>
      <c r="R170" s="1054">
        <f t="shared" si="28"/>
        <v>0</v>
      </c>
      <c r="S170" s="1047"/>
      <c r="T170" s="1048"/>
      <c r="U170" s="941">
        <f t="shared" si="26"/>
        <v>3</v>
      </c>
      <c r="V170" s="565"/>
      <c r="W170" s="565"/>
      <c r="X170" s="565"/>
      <c r="Y170" s="565"/>
      <c r="Z170" s="565"/>
      <c r="AA170" s="1067"/>
      <c r="AB170" s="565"/>
      <c r="AC170" s="565"/>
      <c r="AD170" s="565"/>
      <c r="AE170" s="1061"/>
      <c r="AF170" s="1061"/>
      <c r="AG170" s="1061"/>
      <c r="AH170" s="565"/>
      <c r="AI170" s="565"/>
      <c r="AJ170" s="565"/>
      <c r="AK170" s="565"/>
      <c r="AL170" s="565"/>
      <c r="AM170" s="565"/>
      <c r="AN170" s="963"/>
      <c r="AO170" s="963"/>
      <c r="AP170" s="963"/>
    </row>
    <row r="171" spans="1:43" ht="21" customHeight="1">
      <c r="I171" s="952">
        <f t="shared" si="29"/>
        <v>1</v>
      </c>
      <c r="J171" s="941">
        <f t="shared" si="25"/>
        <v>3</v>
      </c>
      <c r="K171" s="1030">
        <f t="shared" si="30"/>
        <v>10</v>
      </c>
      <c r="L171" s="1044"/>
      <c r="M171" s="1044"/>
      <c r="N171" s="1052">
        <f>IF(O171+P171&gt;0,$W$152,)</f>
        <v>0</v>
      </c>
      <c r="O171" s="1053"/>
      <c r="P171" s="1053"/>
      <c r="Q171" s="1054">
        <f t="shared" si="28"/>
        <v>0</v>
      </c>
      <c r="R171" s="1054">
        <f t="shared" si="28"/>
        <v>0</v>
      </c>
      <c r="S171" s="1047"/>
      <c r="T171" s="1048"/>
      <c r="U171" s="941">
        <f t="shared" si="26"/>
        <v>3</v>
      </c>
      <c r="V171" s="565"/>
      <c r="W171" s="565"/>
      <c r="X171" s="565"/>
      <c r="Y171" s="565"/>
      <c r="Z171" s="565"/>
      <c r="AA171" s="1067"/>
      <c r="AB171" s="565"/>
      <c r="AC171" s="565"/>
      <c r="AD171" s="565"/>
      <c r="AE171" s="1061"/>
      <c r="AF171" s="1061"/>
      <c r="AG171" s="1061"/>
      <c r="AH171" s="565"/>
      <c r="AI171" s="565"/>
      <c r="AJ171" s="565"/>
      <c r="AK171" s="565"/>
      <c r="AL171" s="565"/>
      <c r="AM171" s="565"/>
      <c r="AN171" s="963"/>
      <c r="AO171" s="963"/>
      <c r="AP171" s="963"/>
    </row>
    <row r="172" spans="1:43" ht="21" customHeight="1">
      <c r="I172" s="952">
        <f t="shared" si="29"/>
        <v>1</v>
      </c>
      <c r="J172" s="941">
        <f t="shared" si="25"/>
        <v>3</v>
      </c>
      <c r="K172" s="1030">
        <f t="shared" si="30"/>
        <v>11</v>
      </c>
      <c r="L172" s="1044"/>
      <c r="M172" s="1044"/>
      <c r="N172" s="1052">
        <f>IF(O172+P172&gt;0,$W$152,)</f>
        <v>0</v>
      </c>
      <c r="O172" s="1053"/>
      <c r="P172" s="1053"/>
      <c r="Q172" s="1054">
        <f t="shared" si="28"/>
        <v>0</v>
      </c>
      <c r="R172" s="1054">
        <f t="shared" si="28"/>
        <v>0</v>
      </c>
      <c r="S172" s="1047"/>
      <c r="T172" s="1048"/>
      <c r="U172" s="941">
        <f t="shared" si="26"/>
        <v>3</v>
      </c>
      <c r="V172" s="565"/>
      <c r="W172" s="565"/>
      <c r="X172" s="565"/>
      <c r="Y172" s="565"/>
      <c r="Z172" s="565"/>
      <c r="AA172" s="1067"/>
      <c r="AB172" s="565"/>
      <c r="AC172" s="565"/>
      <c r="AD172" s="565"/>
      <c r="AE172" s="1061"/>
      <c r="AF172" s="1061"/>
      <c r="AG172" s="1061"/>
      <c r="AH172" s="565"/>
      <c r="AI172" s="565"/>
      <c r="AJ172" s="565"/>
      <c r="AK172" s="565"/>
      <c r="AL172" s="565"/>
      <c r="AM172" s="565"/>
      <c r="AN172" s="963"/>
      <c r="AO172" s="963"/>
      <c r="AP172" s="963"/>
    </row>
    <row r="173" spans="1:43" ht="21" customHeight="1">
      <c r="I173" s="952">
        <f t="shared" si="29"/>
        <v>1</v>
      </c>
      <c r="J173" s="941">
        <f t="shared" si="25"/>
        <v>3</v>
      </c>
      <c r="K173" s="1030">
        <f t="shared" si="30"/>
        <v>12</v>
      </c>
      <c r="L173" s="1044"/>
      <c r="M173" s="1044"/>
      <c r="N173" s="1052">
        <f>IF(O173+P173&gt;0,$W$152,)</f>
        <v>0</v>
      </c>
      <c r="O173" s="1053"/>
      <c r="P173" s="1053"/>
      <c r="Q173" s="1054">
        <f t="shared" si="28"/>
        <v>0</v>
      </c>
      <c r="R173" s="1054">
        <f t="shared" si="28"/>
        <v>0</v>
      </c>
      <c r="S173" s="1047"/>
      <c r="T173" s="1048"/>
      <c r="U173" s="941">
        <f t="shared" si="26"/>
        <v>3</v>
      </c>
      <c r="V173" s="565"/>
      <c r="W173" s="565"/>
      <c r="X173" s="565"/>
      <c r="Y173" s="565"/>
      <c r="Z173" s="565"/>
      <c r="AA173" s="1067"/>
      <c r="AB173" s="565"/>
      <c r="AC173" s="565"/>
      <c r="AD173" s="565"/>
      <c r="AE173" s="1061"/>
      <c r="AF173" s="1061"/>
      <c r="AG173" s="1061"/>
      <c r="AH173" s="565"/>
      <c r="AI173" s="565"/>
      <c r="AJ173" s="565"/>
      <c r="AK173" s="565"/>
      <c r="AL173" s="565"/>
      <c r="AM173" s="565"/>
      <c r="AN173" s="963"/>
      <c r="AO173" s="963"/>
      <c r="AP173" s="963"/>
    </row>
    <row r="174" spans="1:43" ht="21" customHeight="1">
      <c r="I174" s="952">
        <f t="shared" si="29"/>
        <v>1</v>
      </c>
      <c r="J174" s="941">
        <f t="shared" si="25"/>
        <v>3</v>
      </c>
      <c r="K174" s="1030">
        <f t="shared" si="30"/>
        <v>13</v>
      </c>
      <c r="L174" s="1044"/>
      <c r="M174" s="1044"/>
      <c r="N174" s="1052">
        <f>IF(O174+P174&gt;0,$W$152,)</f>
        <v>0</v>
      </c>
      <c r="O174" s="1053"/>
      <c r="P174" s="1053"/>
      <c r="Q174" s="1054">
        <f t="shared" si="28"/>
        <v>0</v>
      </c>
      <c r="R174" s="1054">
        <f t="shared" si="28"/>
        <v>0</v>
      </c>
      <c r="S174" s="1047"/>
      <c r="T174" s="1048"/>
      <c r="U174" s="941">
        <f t="shared" si="26"/>
        <v>3</v>
      </c>
      <c r="V174" s="565"/>
      <c r="W174" s="565"/>
      <c r="X174" s="565"/>
      <c r="Y174" s="565"/>
      <c r="Z174" s="565"/>
      <c r="AA174" s="1067"/>
      <c r="AB174" s="565"/>
      <c r="AC174" s="565"/>
      <c r="AD174" s="565"/>
      <c r="AE174" s="1061"/>
      <c r="AF174" s="1061"/>
      <c r="AG174" s="1061"/>
      <c r="AH174" s="565"/>
      <c r="AI174" s="565"/>
      <c r="AJ174" s="565"/>
      <c r="AK174" s="565"/>
      <c r="AL174" s="565"/>
      <c r="AM174" s="565"/>
      <c r="AN174" s="963"/>
      <c r="AO174" s="963"/>
      <c r="AP174" s="963"/>
    </row>
    <row r="175" spans="1:43" ht="21" customHeight="1" thickBot="1">
      <c r="I175" s="952">
        <f t="shared" si="29"/>
        <v>1</v>
      </c>
      <c r="J175" s="941">
        <f t="shared" si="25"/>
        <v>3</v>
      </c>
      <c r="K175" s="1068">
        <f t="shared" si="30"/>
        <v>14</v>
      </c>
      <c r="L175" s="1000"/>
      <c r="M175" s="1000"/>
      <c r="N175" s="1069">
        <f>IF(O175+P175&gt;0,$W$152,)</f>
        <v>0</v>
      </c>
      <c r="O175" s="1070"/>
      <c r="P175" s="1070"/>
      <c r="Q175" s="1071">
        <f t="shared" si="28"/>
        <v>0</v>
      </c>
      <c r="R175" s="1071">
        <f t="shared" si="28"/>
        <v>0</v>
      </c>
      <c r="S175" s="1072"/>
      <c r="T175" s="1073"/>
      <c r="U175" s="941">
        <f t="shared" si="26"/>
        <v>3</v>
      </c>
      <c r="V175" s="565"/>
      <c r="W175" s="565"/>
      <c r="X175" s="565"/>
      <c r="Y175" s="565"/>
      <c r="Z175" s="565"/>
      <c r="AA175" s="1067"/>
      <c r="AB175" s="565"/>
      <c r="AC175" s="565"/>
      <c r="AD175" s="565"/>
      <c r="AE175" s="1061"/>
      <c r="AF175" s="1061"/>
      <c r="AG175" s="1061"/>
      <c r="AH175" s="565"/>
      <c r="AI175" s="565"/>
      <c r="AJ175" s="565"/>
      <c r="AK175" s="565"/>
      <c r="AL175" s="565"/>
      <c r="AM175" s="565"/>
      <c r="AN175" s="963"/>
      <c r="AO175" s="963"/>
      <c r="AP175" s="963"/>
    </row>
    <row r="176" spans="1:43" s="253" customFormat="1" ht="21" hidden="1" customHeight="1">
      <c r="A176" s="252"/>
      <c r="B176" s="252"/>
      <c r="C176" s="252"/>
      <c r="D176" s="252"/>
      <c r="E176" s="252"/>
      <c r="F176" s="252"/>
      <c r="G176" s="252"/>
      <c r="I176" s="265">
        <f>IF((O$178+P$178)&gt;0,1,0)</f>
        <v>0</v>
      </c>
      <c r="J176" s="255">
        <f t="shared" si="25"/>
        <v>3</v>
      </c>
      <c r="K176" s="2439" t="s">
        <v>942</v>
      </c>
      <c r="L176" s="2441" t="s">
        <v>943</v>
      </c>
      <c r="M176" s="2443" t="s">
        <v>944</v>
      </c>
      <c r="N176" s="2443" t="s">
        <v>945</v>
      </c>
      <c r="O176" s="2445" t="s">
        <v>946</v>
      </c>
      <c r="P176" s="2445"/>
      <c r="Q176" s="2445" t="s">
        <v>947</v>
      </c>
      <c r="R176" s="2445"/>
      <c r="S176" s="2446" t="s">
        <v>948</v>
      </c>
      <c r="T176" s="2448" t="s">
        <v>1162</v>
      </c>
      <c r="U176" s="255">
        <f t="shared" si="26"/>
        <v>3</v>
      </c>
      <c r="V176" s="169"/>
      <c r="W176" s="169"/>
      <c r="X176" s="169"/>
      <c r="Y176" s="169"/>
      <c r="Z176" s="169"/>
      <c r="AA176" s="378"/>
      <c r="AB176" s="169"/>
      <c r="AC176" s="169"/>
      <c r="AD176" s="169"/>
      <c r="AE176" s="371"/>
      <c r="AF176" s="371"/>
      <c r="AG176" s="371"/>
      <c r="AH176" s="169"/>
      <c r="AI176" s="169"/>
      <c r="AJ176" s="169"/>
      <c r="AK176" s="169"/>
      <c r="AL176" s="169"/>
      <c r="AM176" s="169"/>
      <c r="AN176" s="176"/>
      <c r="AO176" s="176"/>
      <c r="AP176" s="176"/>
    </row>
    <row r="177" spans="1:42" s="253" customFormat="1" ht="21" hidden="1" customHeight="1">
      <c r="A177" s="252"/>
      <c r="B177" s="252"/>
      <c r="C177" s="252"/>
      <c r="D177" s="252"/>
      <c r="E177" s="252"/>
      <c r="F177" s="252"/>
      <c r="G177" s="252"/>
      <c r="I177" s="265">
        <f t="shared" ref="I177:I200" si="31">IF((O$178+P$178)&gt;0,1,0)</f>
        <v>0</v>
      </c>
      <c r="J177" s="255">
        <f t="shared" si="25"/>
        <v>3</v>
      </c>
      <c r="K177" s="2440"/>
      <c r="L177" s="2442"/>
      <c r="M177" s="2444"/>
      <c r="N177" s="2444"/>
      <c r="O177" s="548" t="s">
        <v>786</v>
      </c>
      <c r="P177" s="335" t="s">
        <v>787</v>
      </c>
      <c r="Q177" s="335" t="s">
        <v>786</v>
      </c>
      <c r="R177" s="336" t="s">
        <v>787</v>
      </c>
      <c r="S177" s="2447"/>
      <c r="T177" s="2449"/>
      <c r="U177" s="255">
        <f t="shared" si="26"/>
        <v>3</v>
      </c>
      <c r="V177" s="169"/>
      <c r="W177" s="169"/>
      <c r="X177" s="169"/>
      <c r="Y177" s="169"/>
      <c r="Z177" s="169"/>
      <c r="AA177" s="378"/>
      <c r="AB177" s="169"/>
      <c r="AC177" s="169"/>
      <c r="AD177" s="169"/>
      <c r="AE177" s="371"/>
      <c r="AF177" s="371"/>
      <c r="AG177" s="371"/>
      <c r="AH177" s="169"/>
      <c r="AI177" s="169"/>
      <c r="AJ177" s="169"/>
      <c r="AK177" s="169"/>
      <c r="AL177" s="169"/>
      <c r="AM177" s="169"/>
      <c r="AN177" s="176"/>
      <c r="AO177" s="176"/>
      <c r="AP177" s="176"/>
    </row>
    <row r="178" spans="1:42" s="253" customFormat="1" ht="21" hidden="1" customHeight="1">
      <c r="A178" s="252"/>
      <c r="B178" s="252"/>
      <c r="C178" s="252"/>
      <c r="D178" s="252"/>
      <c r="E178" s="252"/>
      <c r="F178" s="252"/>
      <c r="G178" s="252"/>
      <c r="I178" s="265">
        <f t="shared" si="31"/>
        <v>0</v>
      </c>
      <c r="J178" s="255">
        <f t="shared" si="25"/>
        <v>3</v>
      </c>
      <c r="K178" s="546">
        <f>+K25+1</f>
        <v>15</v>
      </c>
      <c r="L178" s="356"/>
      <c r="M178" s="356"/>
      <c r="N178" s="357">
        <f t="shared" ref="N178:N200" si="32">IF(O178+P178&gt;0,$W$152,)</f>
        <v>0</v>
      </c>
      <c r="O178" s="358"/>
      <c r="P178" s="358"/>
      <c r="Q178" s="359">
        <f t="shared" ref="Q178:R225" si="33">ROUND(O178*50,0)</f>
        <v>0</v>
      </c>
      <c r="R178" s="359">
        <f t="shared" si="33"/>
        <v>0</v>
      </c>
      <c r="S178" s="360"/>
      <c r="T178" s="361"/>
      <c r="U178" s="255">
        <f t="shared" si="26"/>
        <v>3</v>
      </c>
      <c r="V178" s="169"/>
      <c r="W178" s="169"/>
      <c r="X178" s="169"/>
      <c r="Y178" s="169"/>
      <c r="Z178" s="169"/>
      <c r="AA178" s="378"/>
      <c r="AB178" s="169"/>
      <c r="AC178" s="169"/>
      <c r="AD178" s="169"/>
      <c r="AE178" s="371"/>
      <c r="AF178" s="371"/>
      <c r="AG178" s="371"/>
      <c r="AH178" s="169"/>
      <c r="AI178" s="169"/>
      <c r="AJ178" s="169"/>
      <c r="AK178" s="169"/>
      <c r="AL178" s="169"/>
      <c r="AM178" s="169"/>
      <c r="AN178" s="176"/>
      <c r="AO178" s="176"/>
      <c r="AP178" s="176"/>
    </row>
    <row r="179" spans="1:42" s="253" customFormat="1" ht="21" hidden="1" customHeight="1">
      <c r="A179" s="252"/>
      <c r="B179" s="252"/>
      <c r="C179" s="252"/>
      <c r="D179" s="252"/>
      <c r="E179" s="252"/>
      <c r="F179" s="252"/>
      <c r="G179" s="252"/>
      <c r="I179" s="265">
        <f t="shared" si="31"/>
        <v>0</v>
      </c>
      <c r="J179" s="255">
        <f t="shared" si="25"/>
        <v>3</v>
      </c>
      <c r="K179" s="546">
        <f t="shared" ref="K179:K200" si="34">+K178+1</f>
        <v>16</v>
      </c>
      <c r="L179" s="356"/>
      <c r="M179" s="356"/>
      <c r="N179" s="357">
        <f t="shared" si="32"/>
        <v>0</v>
      </c>
      <c r="O179" s="358"/>
      <c r="P179" s="358"/>
      <c r="Q179" s="359">
        <f t="shared" si="33"/>
        <v>0</v>
      </c>
      <c r="R179" s="359">
        <f t="shared" si="33"/>
        <v>0</v>
      </c>
      <c r="S179" s="360"/>
      <c r="T179" s="361"/>
      <c r="U179" s="255">
        <f t="shared" si="26"/>
        <v>3</v>
      </c>
      <c r="V179" s="169"/>
      <c r="W179" s="169"/>
      <c r="X179" s="169"/>
      <c r="Y179" s="169"/>
      <c r="Z179" s="169"/>
      <c r="AA179" s="378"/>
      <c r="AB179" s="169"/>
      <c r="AC179" s="169"/>
      <c r="AD179" s="169"/>
      <c r="AE179" s="371"/>
      <c r="AF179" s="371"/>
      <c r="AG179" s="371"/>
      <c r="AH179" s="169"/>
      <c r="AI179" s="169"/>
      <c r="AJ179" s="169"/>
      <c r="AK179" s="169"/>
      <c r="AL179" s="169"/>
      <c r="AM179" s="169"/>
      <c r="AN179" s="176"/>
      <c r="AO179" s="176"/>
      <c r="AP179" s="176"/>
    </row>
    <row r="180" spans="1:42" s="253" customFormat="1" ht="21" hidden="1" customHeight="1">
      <c r="A180" s="252"/>
      <c r="B180" s="252"/>
      <c r="C180" s="252"/>
      <c r="D180" s="252"/>
      <c r="E180" s="252"/>
      <c r="F180" s="252"/>
      <c r="G180" s="252"/>
      <c r="I180" s="265">
        <f t="shared" si="31"/>
        <v>0</v>
      </c>
      <c r="J180" s="255">
        <f t="shared" si="25"/>
        <v>3</v>
      </c>
      <c r="K180" s="546">
        <f t="shared" si="34"/>
        <v>17</v>
      </c>
      <c r="L180" s="356"/>
      <c r="M180" s="356"/>
      <c r="N180" s="357">
        <f t="shared" si="32"/>
        <v>0</v>
      </c>
      <c r="O180" s="358"/>
      <c r="P180" s="358"/>
      <c r="Q180" s="359">
        <f t="shared" si="33"/>
        <v>0</v>
      </c>
      <c r="R180" s="359">
        <f t="shared" si="33"/>
        <v>0</v>
      </c>
      <c r="S180" s="360"/>
      <c r="T180" s="361"/>
      <c r="U180" s="255">
        <f t="shared" si="26"/>
        <v>3</v>
      </c>
      <c r="V180" s="169"/>
      <c r="W180" s="169"/>
      <c r="X180" s="169"/>
      <c r="Y180" s="169"/>
      <c r="Z180" s="169"/>
      <c r="AA180" s="378"/>
      <c r="AB180" s="169"/>
      <c r="AC180" s="169"/>
      <c r="AD180" s="169"/>
      <c r="AE180" s="371"/>
      <c r="AF180" s="371"/>
      <c r="AG180" s="371"/>
      <c r="AH180" s="169"/>
      <c r="AI180" s="169"/>
      <c r="AJ180" s="169"/>
      <c r="AK180" s="169"/>
      <c r="AL180" s="169"/>
      <c r="AM180" s="169"/>
      <c r="AN180" s="176"/>
      <c r="AO180" s="176"/>
      <c r="AP180" s="176"/>
    </row>
    <row r="181" spans="1:42" s="253" customFormat="1" ht="21" hidden="1" customHeight="1">
      <c r="A181" s="252"/>
      <c r="B181" s="252"/>
      <c r="C181" s="252"/>
      <c r="D181" s="252"/>
      <c r="E181" s="252"/>
      <c r="F181" s="252"/>
      <c r="G181" s="252"/>
      <c r="I181" s="265">
        <f t="shared" si="31"/>
        <v>0</v>
      </c>
      <c r="J181" s="255">
        <f t="shared" si="25"/>
        <v>3</v>
      </c>
      <c r="K181" s="546">
        <f t="shared" si="34"/>
        <v>18</v>
      </c>
      <c r="L181" s="356"/>
      <c r="M181" s="356"/>
      <c r="N181" s="357">
        <f t="shared" si="32"/>
        <v>0</v>
      </c>
      <c r="O181" s="358"/>
      <c r="P181" s="358"/>
      <c r="Q181" s="359">
        <f t="shared" si="33"/>
        <v>0</v>
      </c>
      <c r="R181" s="359">
        <f t="shared" si="33"/>
        <v>0</v>
      </c>
      <c r="S181" s="360"/>
      <c r="T181" s="361"/>
      <c r="U181" s="255">
        <f t="shared" si="26"/>
        <v>3</v>
      </c>
      <c r="V181" s="169"/>
      <c r="W181" s="169"/>
      <c r="X181" s="169"/>
      <c r="Y181" s="169"/>
      <c r="Z181" s="169"/>
      <c r="AA181" s="378"/>
      <c r="AB181" s="169"/>
      <c r="AC181" s="169"/>
      <c r="AD181" s="169"/>
      <c r="AE181" s="371"/>
      <c r="AF181" s="371"/>
      <c r="AG181" s="371"/>
      <c r="AH181" s="169"/>
      <c r="AI181" s="169"/>
      <c r="AJ181" s="169"/>
      <c r="AK181" s="169"/>
      <c r="AL181" s="169"/>
      <c r="AM181" s="169"/>
      <c r="AN181" s="176"/>
      <c r="AO181" s="176"/>
      <c r="AP181" s="176"/>
    </row>
    <row r="182" spans="1:42" s="253" customFormat="1" ht="21" hidden="1" customHeight="1">
      <c r="A182" s="252"/>
      <c r="B182" s="252"/>
      <c r="C182" s="252"/>
      <c r="D182" s="252"/>
      <c r="E182" s="252"/>
      <c r="F182" s="252"/>
      <c r="G182" s="252"/>
      <c r="I182" s="265">
        <f t="shared" si="31"/>
        <v>0</v>
      </c>
      <c r="J182" s="255">
        <f t="shared" si="25"/>
        <v>3</v>
      </c>
      <c r="K182" s="546">
        <f t="shared" si="34"/>
        <v>19</v>
      </c>
      <c r="L182" s="356"/>
      <c r="M182" s="356"/>
      <c r="N182" s="357">
        <f t="shared" si="32"/>
        <v>0</v>
      </c>
      <c r="O182" s="358"/>
      <c r="P182" s="358"/>
      <c r="Q182" s="359">
        <f t="shared" si="33"/>
        <v>0</v>
      </c>
      <c r="R182" s="359">
        <f t="shared" si="33"/>
        <v>0</v>
      </c>
      <c r="S182" s="360"/>
      <c r="T182" s="361"/>
      <c r="U182" s="255">
        <f t="shared" si="26"/>
        <v>3</v>
      </c>
      <c r="V182" s="169"/>
      <c r="W182" s="169"/>
      <c r="X182" s="169"/>
      <c r="Y182" s="169"/>
      <c r="Z182" s="169"/>
      <c r="AA182" s="378"/>
      <c r="AB182" s="169"/>
      <c r="AC182" s="169"/>
      <c r="AD182" s="169"/>
      <c r="AE182" s="371"/>
      <c r="AF182" s="371"/>
      <c r="AG182" s="371"/>
      <c r="AH182" s="169"/>
      <c r="AI182" s="169"/>
      <c r="AJ182" s="169"/>
      <c r="AK182" s="169"/>
      <c r="AL182" s="169"/>
      <c r="AM182" s="169"/>
      <c r="AN182" s="176"/>
      <c r="AO182" s="176"/>
      <c r="AP182" s="176"/>
    </row>
    <row r="183" spans="1:42" s="253" customFormat="1" ht="21" hidden="1" customHeight="1">
      <c r="A183" s="252"/>
      <c r="B183" s="252"/>
      <c r="C183" s="252"/>
      <c r="D183" s="252"/>
      <c r="E183" s="252"/>
      <c r="F183" s="252"/>
      <c r="G183" s="252"/>
      <c r="I183" s="265">
        <f t="shared" si="31"/>
        <v>0</v>
      </c>
      <c r="J183" s="255">
        <f t="shared" si="25"/>
        <v>3</v>
      </c>
      <c r="K183" s="546">
        <f t="shared" si="34"/>
        <v>20</v>
      </c>
      <c r="L183" s="356"/>
      <c r="M183" s="356"/>
      <c r="N183" s="357">
        <f t="shared" si="32"/>
        <v>0</v>
      </c>
      <c r="O183" s="358"/>
      <c r="P183" s="358"/>
      <c r="Q183" s="359">
        <f t="shared" si="33"/>
        <v>0</v>
      </c>
      <c r="R183" s="359">
        <f t="shared" si="33"/>
        <v>0</v>
      </c>
      <c r="S183" s="360"/>
      <c r="T183" s="361"/>
      <c r="U183" s="255">
        <f t="shared" si="26"/>
        <v>3</v>
      </c>
      <c r="V183" s="169"/>
      <c r="W183" s="169"/>
      <c r="X183" s="169"/>
      <c r="Y183" s="169"/>
      <c r="Z183" s="169"/>
      <c r="AA183" s="378"/>
      <c r="AB183" s="169"/>
      <c r="AC183" s="169"/>
      <c r="AD183" s="169"/>
      <c r="AE183" s="371"/>
      <c r="AF183" s="371"/>
      <c r="AG183" s="371"/>
      <c r="AH183" s="169"/>
      <c r="AI183" s="169"/>
      <c r="AJ183" s="169"/>
      <c r="AK183" s="169"/>
      <c r="AL183" s="169"/>
      <c r="AM183" s="169"/>
      <c r="AN183" s="176"/>
      <c r="AO183" s="176"/>
      <c r="AP183" s="176"/>
    </row>
    <row r="184" spans="1:42" s="253" customFormat="1" ht="21" hidden="1" customHeight="1">
      <c r="A184" s="252"/>
      <c r="B184" s="252"/>
      <c r="C184" s="252"/>
      <c r="D184" s="252"/>
      <c r="E184" s="252"/>
      <c r="F184" s="252"/>
      <c r="G184" s="252"/>
      <c r="I184" s="265">
        <f t="shared" si="31"/>
        <v>0</v>
      </c>
      <c r="J184" s="255">
        <f t="shared" si="25"/>
        <v>3</v>
      </c>
      <c r="K184" s="546">
        <f t="shared" si="34"/>
        <v>21</v>
      </c>
      <c r="L184" s="356"/>
      <c r="M184" s="356"/>
      <c r="N184" s="357">
        <f t="shared" si="32"/>
        <v>0</v>
      </c>
      <c r="O184" s="358"/>
      <c r="P184" s="358"/>
      <c r="Q184" s="359">
        <f t="shared" si="33"/>
        <v>0</v>
      </c>
      <c r="R184" s="359">
        <f t="shared" si="33"/>
        <v>0</v>
      </c>
      <c r="S184" s="360"/>
      <c r="T184" s="361"/>
      <c r="U184" s="255">
        <f t="shared" si="26"/>
        <v>3</v>
      </c>
      <c r="V184" s="169"/>
      <c r="W184" s="169"/>
      <c r="X184" s="169"/>
      <c r="Y184" s="169"/>
      <c r="Z184" s="169"/>
      <c r="AA184" s="378"/>
      <c r="AB184" s="169"/>
      <c r="AC184" s="169"/>
      <c r="AD184" s="169"/>
      <c r="AE184" s="371"/>
      <c r="AF184" s="371"/>
      <c r="AG184" s="371"/>
      <c r="AH184" s="169"/>
      <c r="AI184" s="169"/>
      <c r="AJ184" s="169"/>
      <c r="AK184" s="169"/>
      <c r="AL184" s="169"/>
      <c r="AM184" s="169"/>
      <c r="AN184" s="176"/>
      <c r="AO184" s="176"/>
      <c r="AP184" s="176"/>
    </row>
    <row r="185" spans="1:42" s="253" customFormat="1" ht="21" hidden="1" customHeight="1">
      <c r="A185" s="252"/>
      <c r="B185" s="252"/>
      <c r="C185" s="252"/>
      <c r="D185" s="252"/>
      <c r="E185" s="252"/>
      <c r="F185" s="252"/>
      <c r="G185" s="252"/>
      <c r="I185" s="265">
        <f t="shared" si="31"/>
        <v>0</v>
      </c>
      <c r="J185" s="255">
        <f t="shared" si="25"/>
        <v>3</v>
      </c>
      <c r="K185" s="546">
        <f t="shared" si="34"/>
        <v>22</v>
      </c>
      <c r="L185" s="356"/>
      <c r="M185" s="356"/>
      <c r="N185" s="357">
        <f t="shared" si="32"/>
        <v>0</v>
      </c>
      <c r="O185" s="358"/>
      <c r="P185" s="358"/>
      <c r="Q185" s="359">
        <f t="shared" si="33"/>
        <v>0</v>
      </c>
      <c r="R185" s="359">
        <f t="shared" si="33"/>
        <v>0</v>
      </c>
      <c r="S185" s="360"/>
      <c r="T185" s="361"/>
      <c r="U185" s="255">
        <f t="shared" si="26"/>
        <v>3</v>
      </c>
      <c r="V185" s="169"/>
      <c r="W185" s="169"/>
      <c r="X185" s="169"/>
      <c r="Y185" s="169"/>
      <c r="Z185" s="169"/>
      <c r="AA185" s="378"/>
      <c r="AB185" s="169"/>
      <c r="AC185" s="169"/>
      <c r="AD185" s="169"/>
      <c r="AE185" s="371"/>
      <c r="AF185" s="371"/>
      <c r="AG185" s="371"/>
      <c r="AH185" s="169"/>
      <c r="AI185" s="169"/>
      <c r="AJ185" s="169"/>
      <c r="AK185" s="169"/>
      <c r="AL185" s="169"/>
      <c r="AM185" s="169"/>
      <c r="AN185" s="176"/>
      <c r="AO185" s="176"/>
      <c r="AP185" s="176"/>
    </row>
    <row r="186" spans="1:42" s="253" customFormat="1" ht="21" hidden="1" customHeight="1">
      <c r="A186" s="252"/>
      <c r="B186" s="252"/>
      <c r="C186" s="252"/>
      <c r="D186" s="252"/>
      <c r="E186" s="252"/>
      <c r="F186" s="252"/>
      <c r="G186" s="252"/>
      <c r="I186" s="265">
        <f t="shared" si="31"/>
        <v>0</v>
      </c>
      <c r="J186" s="255">
        <f t="shared" si="25"/>
        <v>3</v>
      </c>
      <c r="K186" s="546">
        <f t="shared" si="34"/>
        <v>23</v>
      </c>
      <c r="L186" s="356"/>
      <c r="M186" s="356"/>
      <c r="N186" s="357">
        <f t="shared" si="32"/>
        <v>0</v>
      </c>
      <c r="O186" s="358"/>
      <c r="P186" s="358"/>
      <c r="Q186" s="359">
        <f t="shared" si="33"/>
        <v>0</v>
      </c>
      <c r="R186" s="359">
        <f t="shared" si="33"/>
        <v>0</v>
      </c>
      <c r="S186" s="360"/>
      <c r="T186" s="361"/>
      <c r="U186" s="255">
        <f t="shared" si="26"/>
        <v>3</v>
      </c>
      <c r="V186" s="169"/>
      <c r="W186" s="169"/>
      <c r="X186" s="169"/>
      <c r="Y186" s="169"/>
      <c r="Z186" s="169"/>
      <c r="AA186" s="378"/>
      <c r="AB186" s="169"/>
      <c r="AC186" s="169"/>
      <c r="AD186" s="169"/>
      <c r="AE186" s="371"/>
      <c r="AF186" s="371"/>
      <c r="AG186" s="371"/>
      <c r="AH186" s="169"/>
      <c r="AI186" s="169"/>
      <c r="AJ186" s="169"/>
      <c r="AK186" s="169"/>
      <c r="AL186" s="169"/>
      <c r="AM186" s="169"/>
      <c r="AN186" s="176"/>
      <c r="AO186" s="176"/>
      <c r="AP186" s="176"/>
    </row>
    <row r="187" spans="1:42" s="253" customFormat="1" ht="21" hidden="1" customHeight="1">
      <c r="A187" s="252"/>
      <c r="B187" s="252"/>
      <c r="C187" s="252"/>
      <c r="D187" s="252"/>
      <c r="E187" s="252"/>
      <c r="F187" s="252"/>
      <c r="G187" s="252"/>
      <c r="I187" s="265">
        <f t="shared" si="31"/>
        <v>0</v>
      </c>
      <c r="J187" s="255">
        <f t="shared" si="25"/>
        <v>3</v>
      </c>
      <c r="K187" s="546">
        <f t="shared" si="34"/>
        <v>24</v>
      </c>
      <c r="L187" s="356"/>
      <c r="M187" s="356"/>
      <c r="N187" s="357">
        <f t="shared" si="32"/>
        <v>0</v>
      </c>
      <c r="O187" s="358"/>
      <c r="P187" s="358"/>
      <c r="Q187" s="359">
        <f t="shared" si="33"/>
        <v>0</v>
      </c>
      <c r="R187" s="359">
        <f t="shared" si="33"/>
        <v>0</v>
      </c>
      <c r="S187" s="360"/>
      <c r="T187" s="361"/>
      <c r="U187" s="255">
        <f t="shared" si="26"/>
        <v>3</v>
      </c>
      <c r="V187" s="169"/>
      <c r="W187" s="169"/>
      <c r="X187" s="169"/>
      <c r="Y187" s="169"/>
      <c r="Z187" s="169"/>
      <c r="AA187" s="378"/>
      <c r="AB187" s="169"/>
      <c r="AC187" s="169"/>
      <c r="AD187" s="169"/>
      <c r="AE187" s="371"/>
      <c r="AF187" s="371"/>
      <c r="AG187" s="371"/>
      <c r="AH187" s="169"/>
      <c r="AI187" s="169"/>
      <c r="AJ187" s="169"/>
      <c r="AK187" s="169"/>
      <c r="AL187" s="169"/>
      <c r="AM187" s="169"/>
      <c r="AN187" s="176"/>
      <c r="AO187" s="176"/>
      <c r="AP187" s="176"/>
    </row>
    <row r="188" spans="1:42" s="253" customFormat="1" ht="21" hidden="1" customHeight="1">
      <c r="A188" s="252"/>
      <c r="B188" s="252"/>
      <c r="C188" s="252"/>
      <c r="D188" s="252"/>
      <c r="E188" s="252"/>
      <c r="F188" s="252"/>
      <c r="G188" s="252"/>
      <c r="I188" s="265">
        <f t="shared" si="31"/>
        <v>0</v>
      </c>
      <c r="J188" s="255">
        <f t="shared" si="25"/>
        <v>3</v>
      </c>
      <c r="K188" s="546">
        <f t="shared" si="34"/>
        <v>25</v>
      </c>
      <c r="L188" s="356"/>
      <c r="M188" s="356"/>
      <c r="N188" s="357">
        <f t="shared" si="32"/>
        <v>0</v>
      </c>
      <c r="O188" s="358"/>
      <c r="P188" s="358"/>
      <c r="Q188" s="359">
        <f t="shared" si="33"/>
        <v>0</v>
      </c>
      <c r="R188" s="359">
        <f t="shared" si="33"/>
        <v>0</v>
      </c>
      <c r="S188" s="360"/>
      <c r="T188" s="361"/>
      <c r="U188" s="255">
        <f t="shared" si="26"/>
        <v>3</v>
      </c>
      <c r="V188" s="169"/>
      <c r="W188" s="169"/>
      <c r="X188" s="169"/>
      <c r="Y188" s="169"/>
      <c r="Z188" s="169"/>
      <c r="AA188" s="378"/>
      <c r="AB188" s="169"/>
      <c r="AC188" s="169"/>
      <c r="AD188" s="169"/>
      <c r="AE188" s="371"/>
      <c r="AF188" s="371"/>
      <c r="AG188" s="371"/>
      <c r="AH188" s="169"/>
      <c r="AI188" s="169"/>
      <c r="AJ188" s="169"/>
      <c r="AK188" s="169"/>
      <c r="AL188" s="169"/>
      <c r="AM188" s="169"/>
      <c r="AN188" s="176"/>
      <c r="AO188" s="176"/>
      <c r="AP188" s="176"/>
    </row>
    <row r="189" spans="1:42" s="253" customFormat="1" ht="21" hidden="1" customHeight="1">
      <c r="A189" s="252"/>
      <c r="B189" s="252"/>
      <c r="C189" s="252"/>
      <c r="D189" s="252"/>
      <c r="E189" s="252"/>
      <c r="F189" s="252"/>
      <c r="G189" s="252"/>
      <c r="I189" s="265">
        <f t="shared" si="31"/>
        <v>0</v>
      </c>
      <c r="J189" s="255">
        <f t="shared" si="25"/>
        <v>3</v>
      </c>
      <c r="K189" s="546">
        <f t="shared" si="34"/>
        <v>26</v>
      </c>
      <c r="L189" s="356"/>
      <c r="M189" s="356"/>
      <c r="N189" s="357">
        <f t="shared" si="32"/>
        <v>0</v>
      </c>
      <c r="O189" s="358"/>
      <c r="P189" s="358"/>
      <c r="Q189" s="359">
        <f t="shared" si="33"/>
        <v>0</v>
      </c>
      <c r="R189" s="359">
        <f t="shared" si="33"/>
        <v>0</v>
      </c>
      <c r="S189" s="360"/>
      <c r="T189" s="361"/>
      <c r="U189" s="255">
        <f t="shared" si="26"/>
        <v>3</v>
      </c>
      <c r="V189" s="169"/>
      <c r="W189" s="169"/>
      <c r="X189" s="169"/>
      <c r="Y189" s="169"/>
      <c r="Z189" s="169"/>
      <c r="AA189" s="378"/>
      <c r="AB189" s="169"/>
      <c r="AC189" s="169"/>
      <c r="AD189" s="169"/>
      <c r="AE189" s="371"/>
      <c r="AF189" s="371"/>
      <c r="AG189" s="371"/>
      <c r="AH189" s="169"/>
      <c r="AI189" s="169"/>
      <c r="AJ189" s="169"/>
      <c r="AK189" s="169"/>
      <c r="AL189" s="169"/>
      <c r="AM189" s="169"/>
      <c r="AN189" s="176"/>
      <c r="AO189" s="176"/>
      <c r="AP189" s="176"/>
    </row>
    <row r="190" spans="1:42" s="253" customFormat="1" ht="21" hidden="1" customHeight="1">
      <c r="A190" s="252"/>
      <c r="B190" s="252"/>
      <c r="C190" s="252"/>
      <c r="D190" s="252"/>
      <c r="E190" s="252"/>
      <c r="F190" s="252"/>
      <c r="G190" s="252"/>
      <c r="I190" s="265">
        <f t="shared" si="31"/>
        <v>0</v>
      </c>
      <c r="J190" s="255">
        <f t="shared" si="25"/>
        <v>3</v>
      </c>
      <c r="K190" s="546">
        <f t="shared" si="34"/>
        <v>27</v>
      </c>
      <c r="L190" s="356"/>
      <c r="M190" s="356"/>
      <c r="N190" s="357">
        <f t="shared" si="32"/>
        <v>0</v>
      </c>
      <c r="O190" s="358"/>
      <c r="P190" s="358"/>
      <c r="Q190" s="359">
        <f t="shared" si="33"/>
        <v>0</v>
      </c>
      <c r="R190" s="359">
        <f t="shared" si="33"/>
        <v>0</v>
      </c>
      <c r="S190" s="360"/>
      <c r="T190" s="361"/>
      <c r="U190" s="255">
        <f t="shared" si="26"/>
        <v>3</v>
      </c>
      <c r="V190" s="169"/>
      <c r="W190" s="169"/>
      <c r="X190" s="169"/>
      <c r="Y190" s="169"/>
      <c r="Z190" s="169"/>
      <c r="AA190" s="378"/>
      <c r="AB190" s="169"/>
      <c r="AC190" s="169"/>
      <c r="AD190" s="169"/>
      <c r="AE190" s="371"/>
      <c r="AF190" s="371"/>
      <c r="AG190" s="371"/>
      <c r="AH190" s="169"/>
      <c r="AI190" s="169"/>
      <c r="AJ190" s="169"/>
      <c r="AK190" s="169"/>
      <c r="AL190" s="169"/>
      <c r="AM190" s="169"/>
      <c r="AN190" s="176"/>
      <c r="AO190" s="176"/>
      <c r="AP190" s="176"/>
    </row>
    <row r="191" spans="1:42" s="253" customFormat="1" ht="21" hidden="1" customHeight="1">
      <c r="A191" s="252"/>
      <c r="B191" s="252"/>
      <c r="C191" s="252"/>
      <c r="D191" s="252"/>
      <c r="E191" s="252"/>
      <c r="F191" s="252"/>
      <c r="G191" s="252"/>
      <c r="I191" s="265">
        <f t="shared" si="31"/>
        <v>0</v>
      </c>
      <c r="J191" s="255">
        <f t="shared" si="25"/>
        <v>3</v>
      </c>
      <c r="K191" s="546">
        <f t="shared" si="34"/>
        <v>28</v>
      </c>
      <c r="L191" s="356"/>
      <c r="M191" s="356"/>
      <c r="N191" s="357">
        <f t="shared" si="32"/>
        <v>0</v>
      </c>
      <c r="O191" s="358"/>
      <c r="P191" s="358"/>
      <c r="Q191" s="359">
        <f t="shared" si="33"/>
        <v>0</v>
      </c>
      <c r="R191" s="359">
        <f t="shared" si="33"/>
        <v>0</v>
      </c>
      <c r="S191" s="360"/>
      <c r="T191" s="361"/>
      <c r="U191" s="255">
        <f t="shared" si="26"/>
        <v>3</v>
      </c>
      <c r="V191" s="169"/>
      <c r="W191" s="169"/>
      <c r="X191" s="169"/>
      <c r="Y191" s="169"/>
      <c r="Z191" s="169"/>
      <c r="AA191" s="378"/>
      <c r="AB191" s="169"/>
      <c r="AC191" s="169"/>
      <c r="AD191" s="169"/>
      <c r="AE191" s="371"/>
      <c r="AF191" s="371"/>
      <c r="AG191" s="371"/>
      <c r="AH191" s="169"/>
      <c r="AI191" s="169"/>
      <c r="AJ191" s="169"/>
      <c r="AK191" s="169"/>
      <c r="AL191" s="169"/>
      <c r="AM191" s="169"/>
      <c r="AN191" s="176"/>
      <c r="AO191" s="176"/>
      <c r="AP191" s="176"/>
    </row>
    <row r="192" spans="1:42" s="253" customFormat="1" ht="21" hidden="1" customHeight="1">
      <c r="A192" s="252"/>
      <c r="B192" s="252"/>
      <c r="C192" s="252"/>
      <c r="D192" s="252"/>
      <c r="E192" s="252"/>
      <c r="F192" s="252"/>
      <c r="G192" s="252"/>
      <c r="I192" s="265">
        <f t="shared" si="31"/>
        <v>0</v>
      </c>
      <c r="J192" s="255">
        <f t="shared" si="25"/>
        <v>3</v>
      </c>
      <c r="K192" s="546">
        <f t="shared" si="34"/>
        <v>29</v>
      </c>
      <c r="L192" s="356"/>
      <c r="M192" s="356"/>
      <c r="N192" s="357">
        <f t="shared" si="32"/>
        <v>0</v>
      </c>
      <c r="O192" s="358"/>
      <c r="P192" s="358"/>
      <c r="Q192" s="359">
        <f t="shared" si="33"/>
        <v>0</v>
      </c>
      <c r="R192" s="359">
        <f t="shared" si="33"/>
        <v>0</v>
      </c>
      <c r="S192" s="360"/>
      <c r="T192" s="361"/>
      <c r="U192" s="255">
        <f t="shared" si="26"/>
        <v>3</v>
      </c>
      <c r="V192" s="169"/>
      <c r="W192" s="169"/>
      <c r="X192" s="169"/>
      <c r="Y192" s="169"/>
      <c r="Z192" s="169"/>
      <c r="AA192" s="378"/>
      <c r="AB192" s="169"/>
      <c r="AC192" s="169"/>
      <c r="AD192" s="169"/>
      <c r="AE192" s="371"/>
      <c r="AF192" s="371"/>
      <c r="AG192" s="371"/>
      <c r="AH192" s="169"/>
      <c r="AI192" s="169"/>
      <c r="AJ192" s="169"/>
      <c r="AK192" s="169"/>
      <c r="AL192" s="169"/>
      <c r="AM192" s="169"/>
      <c r="AN192" s="176"/>
      <c r="AO192" s="176"/>
      <c r="AP192" s="176"/>
    </row>
    <row r="193" spans="1:42" s="253" customFormat="1" ht="21" hidden="1" customHeight="1">
      <c r="A193" s="252"/>
      <c r="B193" s="252"/>
      <c r="C193" s="252"/>
      <c r="D193" s="252"/>
      <c r="E193" s="252"/>
      <c r="F193" s="252"/>
      <c r="G193" s="252"/>
      <c r="I193" s="265">
        <f t="shared" si="31"/>
        <v>0</v>
      </c>
      <c r="J193" s="255">
        <f t="shared" si="25"/>
        <v>3</v>
      </c>
      <c r="K193" s="546">
        <f t="shared" si="34"/>
        <v>30</v>
      </c>
      <c r="L193" s="356"/>
      <c r="M193" s="356"/>
      <c r="N193" s="357">
        <f t="shared" si="32"/>
        <v>0</v>
      </c>
      <c r="O193" s="358"/>
      <c r="P193" s="358"/>
      <c r="Q193" s="359">
        <f t="shared" si="33"/>
        <v>0</v>
      </c>
      <c r="R193" s="359">
        <f t="shared" si="33"/>
        <v>0</v>
      </c>
      <c r="S193" s="360"/>
      <c r="T193" s="361"/>
      <c r="U193" s="255">
        <f t="shared" si="26"/>
        <v>3</v>
      </c>
      <c r="V193" s="169"/>
      <c r="W193" s="169"/>
      <c r="X193" s="169"/>
      <c r="Y193" s="169"/>
      <c r="Z193" s="169"/>
      <c r="AA193" s="378"/>
      <c r="AB193" s="169"/>
      <c r="AC193" s="169"/>
      <c r="AD193" s="169"/>
      <c r="AE193" s="371"/>
      <c r="AF193" s="371"/>
      <c r="AG193" s="371"/>
      <c r="AH193" s="169"/>
      <c r="AI193" s="169"/>
      <c r="AJ193" s="169"/>
      <c r="AK193" s="169"/>
      <c r="AL193" s="169"/>
      <c r="AM193" s="169"/>
      <c r="AN193" s="176"/>
      <c r="AO193" s="176"/>
      <c r="AP193" s="176"/>
    </row>
    <row r="194" spans="1:42" s="253" customFormat="1" ht="21" hidden="1" customHeight="1">
      <c r="A194" s="252"/>
      <c r="B194" s="252"/>
      <c r="C194" s="252"/>
      <c r="D194" s="252"/>
      <c r="E194" s="252"/>
      <c r="F194" s="252"/>
      <c r="G194" s="252"/>
      <c r="I194" s="265">
        <f t="shared" si="31"/>
        <v>0</v>
      </c>
      <c r="J194" s="255">
        <f t="shared" si="25"/>
        <v>3</v>
      </c>
      <c r="K194" s="546">
        <f t="shared" si="34"/>
        <v>31</v>
      </c>
      <c r="L194" s="356"/>
      <c r="M194" s="356"/>
      <c r="N194" s="357">
        <f t="shared" si="32"/>
        <v>0</v>
      </c>
      <c r="O194" s="358"/>
      <c r="P194" s="358"/>
      <c r="Q194" s="359">
        <f t="shared" si="33"/>
        <v>0</v>
      </c>
      <c r="R194" s="359">
        <f t="shared" si="33"/>
        <v>0</v>
      </c>
      <c r="S194" s="360"/>
      <c r="T194" s="361"/>
      <c r="U194" s="255">
        <f t="shared" si="26"/>
        <v>3</v>
      </c>
      <c r="V194" s="169"/>
      <c r="W194" s="169"/>
      <c r="X194" s="169"/>
      <c r="Y194" s="169"/>
      <c r="Z194" s="169"/>
      <c r="AA194" s="378"/>
      <c r="AB194" s="169"/>
      <c r="AC194" s="169"/>
      <c r="AD194" s="169"/>
      <c r="AE194" s="371"/>
      <c r="AF194" s="371"/>
      <c r="AG194" s="371"/>
      <c r="AH194" s="169"/>
      <c r="AI194" s="169"/>
      <c r="AJ194" s="169"/>
      <c r="AK194" s="169"/>
      <c r="AL194" s="169"/>
      <c r="AM194" s="169"/>
      <c r="AN194" s="176"/>
      <c r="AO194" s="176"/>
      <c r="AP194" s="176"/>
    </row>
    <row r="195" spans="1:42" s="253" customFormat="1" ht="21" hidden="1" customHeight="1">
      <c r="A195" s="252"/>
      <c r="B195" s="252"/>
      <c r="C195" s="252"/>
      <c r="D195" s="252"/>
      <c r="E195" s="252"/>
      <c r="F195" s="252"/>
      <c r="G195" s="252"/>
      <c r="I195" s="265">
        <f t="shared" si="31"/>
        <v>0</v>
      </c>
      <c r="J195" s="255">
        <f t="shared" si="25"/>
        <v>3</v>
      </c>
      <c r="K195" s="546">
        <f t="shared" si="34"/>
        <v>32</v>
      </c>
      <c r="L195" s="356"/>
      <c r="M195" s="356"/>
      <c r="N195" s="357">
        <f t="shared" si="32"/>
        <v>0</v>
      </c>
      <c r="O195" s="358"/>
      <c r="P195" s="358"/>
      <c r="Q195" s="359">
        <f t="shared" si="33"/>
        <v>0</v>
      </c>
      <c r="R195" s="359">
        <f t="shared" si="33"/>
        <v>0</v>
      </c>
      <c r="S195" s="360"/>
      <c r="T195" s="361"/>
      <c r="U195" s="255">
        <f t="shared" si="26"/>
        <v>3</v>
      </c>
      <c r="V195" s="169"/>
      <c r="W195" s="169"/>
      <c r="X195" s="169"/>
      <c r="Y195" s="169"/>
      <c r="Z195" s="169"/>
      <c r="AA195" s="378"/>
      <c r="AB195" s="169"/>
      <c r="AC195" s="169"/>
      <c r="AD195" s="169"/>
      <c r="AE195" s="371"/>
      <c r="AF195" s="371"/>
      <c r="AG195" s="371"/>
      <c r="AH195" s="169"/>
      <c r="AI195" s="169"/>
      <c r="AJ195" s="169"/>
      <c r="AK195" s="169"/>
      <c r="AL195" s="169"/>
      <c r="AM195" s="169"/>
      <c r="AN195" s="176"/>
      <c r="AO195" s="176"/>
      <c r="AP195" s="176"/>
    </row>
    <row r="196" spans="1:42" s="253" customFormat="1" ht="21" hidden="1" customHeight="1">
      <c r="A196" s="252"/>
      <c r="B196" s="252"/>
      <c r="C196" s="252"/>
      <c r="D196" s="252"/>
      <c r="E196" s="252"/>
      <c r="F196" s="252"/>
      <c r="G196" s="252"/>
      <c r="I196" s="265">
        <f t="shared" si="31"/>
        <v>0</v>
      </c>
      <c r="J196" s="255">
        <f t="shared" si="25"/>
        <v>3</v>
      </c>
      <c r="K196" s="546">
        <f t="shared" si="34"/>
        <v>33</v>
      </c>
      <c r="L196" s="356"/>
      <c r="M196" s="356"/>
      <c r="N196" s="357">
        <f t="shared" si="32"/>
        <v>0</v>
      </c>
      <c r="O196" s="358"/>
      <c r="P196" s="358"/>
      <c r="Q196" s="359">
        <f t="shared" si="33"/>
        <v>0</v>
      </c>
      <c r="R196" s="359">
        <f t="shared" si="33"/>
        <v>0</v>
      </c>
      <c r="S196" s="360"/>
      <c r="T196" s="361"/>
      <c r="U196" s="255">
        <f t="shared" si="26"/>
        <v>3</v>
      </c>
      <c r="V196" s="169"/>
      <c r="W196" s="169"/>
      <c r="X196" s="169"/>
      <c r="Y196" s="169"/>
      <c r="Z196" s="169"/>
      <c r="AA196" s="378"/>
      <c r="AB196" s="169"/>
      <c r="AC196" s="169"/>
      <c r="AD196" s="169"/>
      <c r="AE196" s="371"/>
      <c r="AF196" s="371"/>
      <c r="AG196" s="371"/>
      <c r="AH196" s="169"/>
      <c r="AI196" s="169"/>
      <c r="AJ196" s="169"/>
      <c r="AK196" s="169"/>
      <c r="AL196" s="169"/>
      <c r="AM196" s="169"/>
      <c r="AN196" s="176"/>
      <c r="AO196" s="176"/>
      <c r="AP196" s="176"/>
    </row>
    <row r="197" spans="1:42" s="253" customFormat="1" ht="21" hidden="1" customHeight="1">
      <c r="A197" s="252"/>
      <c r="B197" s="252"/>
      <c r="C197" s="252"/>
      <c r="D197" s="252"/>
      <c r="E197" s="252"/>
      <c r="F197" s="252"/>
      <c r="G197" s="252"/>
      <c r="I197" s="265">
        <f t="shared" si="31"/>
        <v>0</v>
      </c>
      <c r="J197" s="255">
        <f t="shared" si="25"/>
        <v>3</v>
      </c>
      <c r="K197" s="546">
        <f t="shared" si="34"/>
        <v>34</v>
      </c>
      <c r="L197" s="356"/>
      <c r="M197" s="356"/>
      <c r="N197" s="357">
        <f t="shared" si="32"/>
        <v>0</v>
      </c>
      <c r="O197" s="358"/>
      <c r="P197" s="358"/>
      <c r="Q197" s="359">
        <f t="shared" si="33"/>
        <v>0</v>
      </c>
      <c r="R197" s="359">
        <f t="shared" si="33"/>
        <v>0</v>
      </c>
      <c r="S197" s="360"/>
      <c r="T197" s="361"/>
      <c r="U197" s="255">
        <f t="shared" si="26"/>
        <v>3</v>
      </c>
      <c r="V197" s="169"/>
      <c r="W197" s="169"/>
      <c r="X197" s="169"/>
      <c r="Y197" s="169"/>
      <c r="Z197" s="169"/>
      <c r="AA197" s="378"/>
      <c r="AB197" s="169"/>
      <c r="AC197" s="169"/>
      <c r="AD197" s="169"/>
      <c r="AE197" s="371"/>
      <c r="AF197" s="371"/>
      <c r="AG197" s="371"/>
      <c r="AH197" s="169"/>
      <c r="AI197" s="169"/>
      <c r="AJ197" s="169"/>
      <c r="AK197" s="169"/>
      <c r="AL197" s="169"/>
      <c r="AM197" s="169"/>
      <c r="AN197" s="176"/>
      <c r="AO197" s="176"/>
      <c r="AP197" s="176"/>
    </row>
    <row r="198" spans="1:42" s="253" customFormat="1" ht="21" hidden="1" customHeight="1">
      <c r="A198" s="252"/>
      <c r="B198" s="252"/>
      <c r="C198" s="252"/>
      <c r="D198" s="252"/>
      <c r="E198" s="252"/>
      <c r="F198" s="252"/>
      <c r="G198" s="252"/>
      <c r="I198" s="265">
        <f t="shared" si="31"/>
        <v>0</v>
      </c>
      <c r="J198" s="255">
        <f t="shared" si="25"/>
        <v>3</v>
      </c>
      <c r="K198" s="546">
        <f t="shared" si="34"/>
        <v>35</v>
      </c>
      <c r="L198" s="356"/>
      <c r="M198" s="356"/>
      <c r="N198" s="357">
        <f t="shared" si="32"/>
        <v>0</v>
      </c>
      <c r="O198" s="358"/>
      <c r="P198" s="358"/>
      <c r="Q198" s="359">
        <f t="shared" si="33"/>
        <v>0</v>
      </c>
      <c r="R198" s="359">
        <f t="shared" si="33"/>
        <v>0</v>
      </c>
      <c r="S198" s="360"/>
      <c r="T198" s="361"/>
      <c r="U198" s="255">
        <f t="shared" si="26"/>
        <v>3</v>
      </c>
      <c r="V198" s="169"/>
      <c r="W198" s="169"/>
      <c r="X198" s="169"/>
      <c r="Y198" s="169"/>
      <c r="Z198" s="169"/>
      <c r="AA198" s="378"/>
      <c r="AB198" s="169"/>
      <c r="AC198" s="169"/>
      <c r="AD198" s="169"/>
      <c r="AE198" s="371"/>
      <c r="AF198" s="371"/>
      <c r="AG198" s="371"/>
      <c r="AH198" s="169"/>
      <c r="AI198" s="169"/>
      <c r="AJ198" s="169"/>
      <c r="AK198" s="169"/>
      <c r="AL198" s="169"/>
      <c r="AM198" s="169"/>
      <c r="AN198" s="176"/>
      <c r="AO198" s="176"/>
      <c r="AP198" s="176"/>
    </row>
    <row r="199" spans="1:42" s="253" customFormat="1" ht="21" hidden="1" customHeight="1">
      <c r="A199" s="252"/>
      <c r="B199" s="252"/>
      <c r="C199" s="252"/>
      <c r="D199" s="252"/>
      <c r="E199" s="252"/>
      <c r="F199" s="252"/>
      <c r="G199" s="252"/>
      <c r="I199" s="265">
        <f t="shared" si="31"/>
        <v>0</v>
      </c>
      <c r="J199" s="255">
        <f t="shared" si="25"/>
        <v>3</v>
      </c>
      <c r="K199" s="546">
        <f t="shared" si="34"/>
        <v>36</v>
      </c>
      <c r="L199" s="356"/>
      <c r="M199" s="356"/>
      <c r="N199" s="357">
        <f t="shared" si="32"/>
        <v>0</v>
      </c>
      <c r="O199" s="358"/>
      <c r="P199" s="358"/>
      <c r="Q199" s="359">
        <f t="shared" si="33"/>
        <v>0</v>
      </c>
      <c r="R199" s="359">
        <f t="shared" si="33"/>
        <v>0</v>
      </c>
      <c r="S199" s="360"/>
      <c r="T199" s="361"/>
      <c r="U199" s="255">
        <f t="shared" si="26"/>
        <v>3</v>
      </c>
      <c r="V199" s="169"/>
      <c r="W199" s="169"/>
      <c r="X199" s="169"/>
      <c r="Y199" s="169"/>
      <c r="Z199" s="169"/>
      <c r="AA199" s="378"/>
      <c r="AB199" s="169"/>
      <c r="AC199" s="169"/>
      <c r="AD199" s="169"/>
      <c r="AE199" s="371"/>
      <c r="AF199" s="371"/>
      <c r="AG199" s="371"/>
      <c r="AH199" s="169"/>
      <c r="AI199" s="169"/>
      <c r="AJ199" s="169"/>
      <c r="AK199" s="169"/>
      <c r="AL199" s="169"/>
      <c r="AM199" s="169"/>
      <c r="AN199" s="176"/>
      <c r="AO199" s="176"/>
      <c r="AP199" s="176"/>
    </row>
    <row r="200" spans="1:42" s="253" customFormat="1" ht="21" hidden="1" customHeight="1" thickBot="1">
      <c r="A200" s="252"/>
      <c r="B200" s="252"/>
      <c r="C200" s="252"/>
      <c r="D200" s="252"/>
      <c r="E200" s="252"/>
      <c r="F200" s="252"/>
      <c r="G200" s="252"/>
      <c r="I200" s="265">
        <f t="shared" si="31"/>
        <v>0</v>
      </c>
      <c r="J200" s="255">
        <f t="shared" si="25"/>
        <v>3</v>
      </c>
      <c r="K200" s="385">
        <f t="shared" si="34"/>
        <v>37</v>
      </c>
      <c r="L200" s="356"/>
      <c r="M200" s="356"/>
      <c r="N200" s="387">
        <f t="shared" si="32"/>
        <v>0</v>
      </c>
      <c r="O200" s="388"/>
      <c r="P200" s="388"/>
      <c r="Q200" s="389">
        <f t="shared" si="33"/>
        <v>0</v>
      </c>
      <c r="R200" s="389">
        <f t="shared" si="33"/>
        <v>0</v>
      </c>
      <c r="S200" s="390"/>
      <c r="T200" s="391"/>
      <c r="U200" s="255">
        <f t="shared" si="26"/>
        <v>3</v>
      </c>
      <c r="V200" s="169"/>
      <c r="W200" s="169"/>
      <c r="X200" s="169"/>
      <c r="Y200" s="169"/>
      <c r="Z200" s="169"/>
      <c r="AA200" s="378"/>
      <c r="AB200" s="169"/>
      <c r="AC200" s="169"/>
      <c r="AD200" s="169"/>
      <c r="AE200" s="371"/>
      <c r="AF200" s="371"/>
      <c r="AG200" s="371"/>
      <c r="AH200" s="169"/>
      <c r="AI200" s="169"/>
      <c r="AJ200" s="169"/>
      <c r="AK200" s="169"/>
      <c r="AL200" s="169"/>
      <c r="AM200" s="169"/>
      <c r="AN200" s="176"/>
      <c r="AO200" s="176"/>
      <c r="AP200" s="176"/>
    </row>
    <row r="201" spans="1:42" s="253" customFormat="1" ht="21" hidden="1" customHeight="1">
      <c r="A201" s="252"/>
      <c r="B201" s="252"/>
      <c r="C201" s="252"/>
      <c r="D201" s="252"/>
      <c r="E201" s="252"/>
      <c r="F201" s="252"/>
      <c r="G201" s="252"/>
      <c r="I201" s="265">
        <f>IF((O$203+P$203)&gt;0,1,0)</f>
        <v>0</v>
      </c>
      <c r="J201" s="255">
        <f t="shared" si="25"/>
        <v>3</v>
      </c>
      <c r="K201" s="2439" t="s">
        <v>942</v>
      </c>
      <c r="L201" s="2465" t="s">
        <v>943</v>
      </c>
      <c r="M201" s="2467" t="s">
        <v>944</v>
      </c>
      <c r="N201" s="2443" t="s">
        <v>945</v>
      </c>
      <c r="O201" s="2445" t="s">
        <v>946</v>
      </c>
      <c r="P201" s="2445"/>
      <c r="Q201" s="2445" t="s">
        <v>947</v>
      </c>
      <c r="R201" s="2445"/>
      <c r="S201" s="2446" t="s">
        <v>948</v>
      </c>
      <c r="T201" s="2448" t="s">
        <v>1162</v>
      </c>
      <c r="U201" s="255">
        <f t="shared" si="26"/>
        <v>3</v>
      </c>
      <c r="V201" s="169"/>
      <c r="W201" s="169"/>
      <c r="X201" s="169"/>
      <c r="Y201" s="169"/>
      <c r="Z201" s="169"/>
      <c r="AA201" s="378"/>
      <c r="AB201" s="169"/>
      <c r="AC201" s="169"/>
      <c r="AD201" s="169"/>
      <c r="AE201" s="371"/>
      <c r="AF201" s="371"/>
      <c r="AG201" s="371"/>
      <c r="AH201" s="169"/>
      <c r="AI201" s="169"/>
      <c r="AJ201" s="169"/>
      <c r="AK201" s="169"/>
      <c r="AL201" s="169"/>
      <c r="AM201" s="169"/>
      <c r="AN201" s="176"/>
      <c r="AO201" s="176"/>
      <c r="AP201" s="176"/>
    </row>
    <row r="202" spans="1:42" s="253" customFormat="1" ht="21" hidden="1" customHeight="1">
      <c r="A202" s="252"/>
      <c r="B202" s="252"/>
      <c r="C202" s="252"/>
      <c r="D202" s="252"/>
      <c r="E202" s="252"/>
      <c r="F202" s="252"/>
      <c r="G202" s="252"/>
      <c r="I202" s="265">
        <f t="shared" ref="I202:I225" si="35">IF((O$203+P$203)&gt;0,1,0)</f>
        <v>0</v>
      </c>
      <c r="J202" s="255">
        <f t="shared" si="25"/>
        <v>3</v>
      </c>
      <c r="K202" s="2440"/>
      <c r="L202" s="2466"/>
      <c r="M202" s="2468"/>
      <c r="N202" s="2444"/>
      <c r="O202" s="548" t="s">
        <v>786</v>
      </c>
      <c r="P202" s="335" t="s">
        <v>787</v>
      </c>
      <c r="Q202" s="335" t="s">
        <v>786</v>
      </c>
      <c r="R202" s="336" t="s">
        <v>787</v>
      </c>
      <c r="S202" s="2447"/>
      <c r="T202" s="2449"/>
      <c r="U202" s="255">
        <f t="shared" si="26"/>
        <v>3</v>
      </c>
      <c r="V202" s="169"/>
      <c r="W202" s="169"/>
      <c r="X202" s="169"/>
      <c r="Y202" s="169"/>
      <c r="Z202" s="169"/>
      <c r="AA202" s="378"/>
      <c r="AB202" s="169"/>
      <c r="AC202" s="169"/>
      <c r="AD202" s="169"/>
      <c r="AE202" s="371"/>
      <c r="AF202" s="371"/>
      <c r="AG202" s="371"/>
      <c r="AH202" s="169"/>
      <c r="AI202" s="169"/>
      <c r="AJ202" s="169"/>
      <c r="AK202" s="169"/>
      <c r="AL202" s="169"/>
      <c r="AM202" s="169"/>
      <c r="AN202" s="176"/>
      <c r="AO202" s="176"/>
      <c r="AP202" s="176"/>
    </row>
    <row r="203" spans="1:42" s="253" customFormat="1" ht="21" hidden="1" customHeight="1">
      <c r="A203" s="252"/>
      <c r="B203" s="252"/>
      <c r="C203" s="252"/>
      <c r="D203" s="252"/>
      <c r="E203" s="252"/>
      <c r="F203" s="252"/>
      <c r="G203" s="252"/>
      <c r="I203" s="265">
        <f t="shared" si="35"/>
        <v>0</v>
      </c>
      <c r="J203" s="255">
        <f t="shared" si="25"/>
        <v>3</v>
      </c>
      <c r="K203" s="546">
        <f>+K50+1</f>
        <v>38</v>
      </c>
      <c r="L203" s="356"/>
      <c r="M203" s="356"/>
      <c r="N203" s="357">
        <f t="shared" ref="N203:N225" si="36">IF(O203+P203&gt;0,$W$152,)</f>
        <v>0</v>
      </c>
      <c r="O203" s="358"/>
      <c r="P203" s="358"/>
      <c r="Q203" s="359">
        <f t="shared" si="33"/>
        <v>0</v>
      </c>
      <c r="R203" s="359">
        <f t="shared" si="33"/>
        <v>0</v>
      </c>
      <c r="S203" s="360"/>
      <c r="T203" s="361"/>
      <c r="U203" s="255">
        <f t="shared" si="26"/>
        <v>3</v>
      </c>
      <c r="V203" s="169"/>
      <c r="W203" s="169"/>
      <c r="X203" s="169"/>
      <c r="Y203" s="169"/>
      <c r="Z203" s="169"/>
      <c r="AA203" s="378"/>
      <c r="AB203" s="169"/>
      <c r="AC203" s="169"/>
      <c r="AD203" s="169"/>
      <c r="AE203" s="371"/>
      <c r="AF203" s="371"/>
      <c r="AG203" s="371"/>
      <c r="AH203" s="169"/>
      <c r="AI203" s="169"/>
      <c r="AJ203" s="169"/>
      <c r="AK203" s="169"/>
      <c r="AL203" s="169"/>
      <c r="AM203" s="169"/>
      <c r="AN203" s="176"/>
      <c r="AO203" s="176"/>
      <c r="AP203" s="176"/>
    </row>
    <row r="204" spans="1:42" s="253" customFormat="1" ht="21" hidden="1" customHeight="1">
      <c r="A204" s="252"/>
      <c r="B204" s="252"/>
      <c r="C204" s="252"/>
      <c r="D204" s="252"/>
      <c r="E204" s="252"/>
      <c r="F204" s="252"/>
      <c r="G204" s="252"/>
      <c r="I204" s="265">
        <f t="shared" si="35"/>
        <v>0</v>
      </c>
      <c r="J204" s="255">
        <f t="shared" si="25"/>
        <v>3</v>
      </c>
      <c r="K204" s="546">
        <f t="shared" ref="K204:K225" si="37">+K203+1</f>
        <v>39</v>
      </c>
      <c r="L204" s="356"/>
      <c r="M204" s="356"/>
      <c r="N204" s="357">
        <f t="shared" si="36"/>
        <v>0</v>
      </c>
      <c r="O204" s="358"/>
      <c r="P204" s="358"/>
      <c r="Q204" s="359">
        <f t="shared" si="33"/>
        <v>0</v>
      </c>
      <c r="R204" s="359">
        <f t="shared" si="33"/>
        <v>0</v>
      </c>
      <c r="S204" s="360"/>
      <c r="T204" s="361"/>
      <c r="U204" s="255">
        <f t="shared" si="26"/>
        <v>3</v>
      </c>
      <c r="V204" s="169"/>
      <c r="W204" s="169"/>
      <c r="X204" s="169"/>
      <c r="Y204" s="169"/>
      <c r="Z204" s="169"/>
      <c r="AA204" s="378"/>
      <c r="AB204" s="169"/>
      <c r="AC204" s="169"/>
      <c r="AD204" s="169"/>
      <c r="AE204" s="371"/>
      <c r="AF204" s="371"/>
      <c r="AG204" s="371"/>
      <c r="AH204" s="169"/>
      <c r="AI204" s="169"/>
      <c r="AJ204" s="169"/>
      <c r="AK204" s="169"/>
      <c r="AL204" s="169"/>
      <c r="AM204" s="169"/>
      <c r="AN204" s="176"/>
      <c r="AO204" s="176"/>
      <c r="AP204" s="176"/>
    </row>
    <row r="205" spans="1:42" s="253" customFormat="1" ht="21" hidden="1" customHeight="1">
      <c r="A205" s="252"/>
      <c r="B205" s="252"/>
      <c r="C205" s="252"/>
      <c r="D205" s="252"/>
      <c r="E205" s="252"/>
      <c r="F205" s="252"/>
      <c r="G205" s="252"/>
      <c r="I205" s="265">
        <f t="shared" si="35"/>
        <v>0</v>
      </c>
      <c r="J205" s="255">
        <f t="shared" si="25"/>
        <v>3</v>
      </c>
      <c r="K205" s="546">
        <f t="shared" si="37"/>
        <v>40</v>
      </c>
      <c r="L205" s="356"/>
      <c r="M205" s="356"/>
      <c r="N205" s="357">
        <f t="shared" si="36"/>
        <v>0</v>
      </c>
      <c r="O205" s="358"/>
      <c r="P205" s="358"/>
      <c r="Q205" s="359">
        <f t="shared" si="33"/>
        <v>0</v>
      </c>
      <c r="R205" s="359">
        <f t="shared" si="33"/>
        <v>0</v>
      </c>
      <c r="S205" s="360"/>
      <c r="T205" s="361"/>
      <c r="U205" s="255">
        <f t="shared" si="26"/>
        <v>3</v>
      </c>
      <c r="V205" s="169"/>
      <c r="W205" s="169"/>
      <c r="X205" s="169"/>
      <c r="Y205" s="169"/>
      <c r="Z205" s="169"/>
      <c r="AA205" s="378"/>
      <c r="AB205" s="169"/>
      <c r="AC205" s="169"/>
      <c r="AD205" s="169"/>
      <c r="AE205" s="371"/>
      <c r="AF205" s="371"/>
      <c r="AG205" s="371"/>
      <c r="AH205" s="169"/>
      <c r="AI205" s="169"/>
      <c r="AJ205" s="169"/>
      <c r="AK205" s="169"/>
      <c r="AL205" s="169"/>
      <c r="AM205" s="169"/>
      <c r="AN205" s="176"/>
      <c r="AO205" s="176"/>
      <c r="AP205" s="176"/>
    </row>
    <row r="206" spans="1:42" s="253" customFormat="1" ht="21" hidden="1" customHeight="1">
      <c r="A206" s="252"/>
      <c r="B206" s="252"/>
      <c r="C206" s="252"/>
      <c r="D206" s="252"/>
      <c r="E206" s="252"/>
      <c r="F206" s="252"/>
      <c r="G206" s="252"/>
      <c r="I206" s="265">
        <f t="shared" si="35"/>
        <v>0</v>
      </c>
      <c r="J206" s="255">
        <f t="shared" si="25"/>
        <v>3</v>
      </c>
      <c r="K206" s="546">
        <f t="shared" si="37"/>
        <v>41</v>
      </c>
      <c r="L206" s="356"/>
      <c r="M206" s="356"/>
      <c r="N206" s="357">
        <f t="shared" si="36"/>
        <v>0</v>
      </c>
      <c r="O206" s="358"/>
      <c r="P206" s="358"/>
      <c r="Q206" s="359">
        <f t="shared" si="33"/>
        <v>0</v>
      </c>
      <c r="R206" s="359">
        <f t="shared" si="33"/>
        <v>0</v>
      </c>
      <c r="S206" s="360"/>
      <c r="T206" s="361"/>
      <c r="U206" s="255">
        <f t="shared" si="26"/>
        <v>3</v>
      </c>
      <c r="V206" s="169"/>
      <c r="W206" s="169"/>
      <c r="X206" s="169"/>
      <c r="Y206" s="169"/>
      <c r="Z206" s="169"/>
      <c r="AA206" s="378"/>
      <c r="AB206" s="169"/>
      <c r="AC206" s="169"/>
      <c r="AD206" s="169"/>
      <c r="AE206" s="371"/>
      <c r="AF206" s="371"/>
      <c r="AG206" s="371"/>
      <c r="AH206" s="169"/>
      <c r="AI206" s="169"/>
      <c r="AJ206" s="169"/>
      <c r="AK206" s="169"/>
      <c r="AL206" s="169"/>
      <c r="AM206" s="169"/>
      <c r="AN206" s="176"/>
      <c r="AO206" s="176"/>
      <c r="AP206" s="176"/>
    </row>
    <row r="207" spans="1:42" s="253" customFormat="1" ht="21" hidden="1" customHeight="1">
      <c r="A207" s="252"/>
      <c r="B207" s="252"/>
      <c r="C207" s="252"/>
      <c r="D207" s="252"/>
      <c r="E207" s="252"/>
      <c r="F207" s="252"/>
      <c r="G207" s="252"/>
      <c r="I207" s="265">
        <f t="shared" si="35"/>
        <v>0</v>
      </c>
      <c r="J207" s="255">
        <f t="shared" si="25"/>
        <v>3</v>
      </c>
      <c r="K207" s="546">
        <f t="shared" si="37"/>
        <v>42</v>
      </c>
      <c r="L207" s="356"/>
      <c r="M207" s="356"/>
      <c r="N207" s="357">
        <f t="shared" si="36"/>
        <v>0</v>
      </c>
      <c r="O207" s="358"/>
      <c r="P207" s="358"/>
      <c r="Q207" s="359">
        <f t="shared" si="33"/>
        <v>0</v>
      </c>
      <c r="R207" s="359">
        <f t="shared" si="33"/>
        <v>0</v>
      </c>
      <c r="S207" s="360"/>
      <c r="T207" s="361"/>
      <c r="U207" s="255">
        <f t="shared" si="26"/>
        <v>3</v>
      </c>
      <c r="V207" s="169"/>
      <c r="W207" s="169"/>
      <c r="X207" s="169"/>
      <c r="Y207" s="169"/>
      <c r="Z207" s="169"/>
      <c r="AA207" s="378"/>
      <c r="AB207" s="169"/>
      <c r="AC207" s="169"/>
      <c r="AD207" s="169"/>
      <c r="AE207" s="371"/>
      <c r="AF207" s="371"/>
      <c r="AG207" s="371"/>
      <c r="AH207" s="169"/>
      <c r="AI207" s="169"/>
      <c r="AJ207" s="169"/>
      <c r="AK207" s="169"/>
      <c r="AL207" s="169"/>
      <c r="AM207" s="169"/>
      <c r="AN207" s="176"/>
      <c r="AO207" s="176"/>
      <c r="AP207" s="176"/>
    </row>
    <row r="208" spans="1:42" s="253" customFormat="1" ht="21" hidden="1" customHeight="1">
      <c r="A208" s="252"/>
      <c r="B208" s="252"/>
      <c r="C208" s="252"/>
      <c r="D208" s="252"/>
      <c r="E208" s="252"/>
      <c r="F208" s="252"/>
      <c r="G208" s="252"/>
      <c r="I208" s="265">
        <f t="shared" si="35"/>
        <v>0</v>
      </c>
      <c r="J208" s="255">
        <f t="shared" si="25"/>
        <v>3</v>
      </c>
      <c r="K208" s="546">
        <f t="shared" si="37"/>
        <v>43</v>
      </c>
      <c r="L208" s="356"/>
      <c r="M208" s="356"/>
      <c r="N208" s="357">
        <f t="shared" si="36"/>
        <v>0</v>
      </c>
      <c r="O208" s="358"/>
      <c r="P208" s="358"/>
      <c r="Q208" s="359">
        <f t="shared" si="33"/>
        <v>0</v>
      </c>
      <c r="R208" s="359">
        <f t="shared" si="33"/>
        <v>0</v>
      </c>
      <c r="S208" s="360"/>
      <c r="T208" s="361"/>
      <c r="U208" s="255">
        <f t="shared" si="26"/>
        <v>3</v>
      </c>
      <c r="V208" s="169"/>
      <c r="W208" s="169"/>
      <c r="X208" s="169"/>
      <c r="Y208" s="169"/>
      <c r="Z208" s="169"/>
      <c r="AA208" s="378"/>
      <c r="AB208" s="169"/>
      <c r="AC208" s="169"/>
      <c r="AD208" s="169"/>
      <c r="AE208" s="371"/>
      <c r="AF208" s="371"/>
      <c r="AG208" s="371"/>
      <c r="AH208" s="169"/>
      <c r="AI208" s="169"/>
      <c r="AJ208" s="169"/>
      <c r="AK208" s="169"/>
      <c r="AL208" s="169"/>
      <c r="AM208" s="169"/>
      <c r="AN208" s="176"/>
      <c r="AO208" s="176"/>
      <c r="AP208" s="176"/>
    </row>
    <row r="209" spans="1:42" s="253" customFormat="1" ht="21" hidden="1" customHeight="1">
      <c r="A209" s="252"/>
      <c r="B209" s="252"/>
      <c r="C209" s="252"/>
      <c r="D209" s="252"/>
      <c r="E209" s="252"/>
      <c r="F209" s="252"/>
      <c r="G209" s="252"/>
      <c r="I209" s="265">
        <f t="shared" si="35"/>
        <v>0</v>
      </c>
      <c r="J209" s="255">
        <f t="shared" si="25"/>
        <v>3</v>
      </c>
      <c r="K209" s="546">
        <f t="shared" si="37"/>
        <v>44</v>
      </c>
      <c r="L209" s="356"/>
      <c r="M209" s="356"/>
      <c r="N209" s="357">
        <f t="shared" si="36"/>
        <v>0</v>
      </c>
      <c r="O209" s="358"/>
      <c r="P209" s="358"/>
      <c r="Q209" s="359">
        <f t="shared" si="33"/>
        <v>0</v>
      </c>
      <c r="R209" s="359">
        <f t="shared" si="33"/>
        <v>0</v>
      </c>
      <c r="S209" s="360"/>
      <c r="T209" s="361"/>
      <c r="U209" s="255">
        <f t="shared" si="26"/>
        <v>3</v>
      </c>
      <c r="V209" s="169"/>
      <c r="W209" s="169"/>
      <c r="X209" s="169"/>
      <c r="Y209" s="169"/>
      <c r="Z209" s="169"/>
      <c r="AA209" s="378"/>
      <c r="AB209" s="169"/>
      <c r="AC209" s="169"/>
      <c r="AD209" s="169"/>
      <c r="AE209" s="371"/>
      <c r="AF209" s="371"/>
      <c r="AG209" s="371"/>
      <c r="AH209" s="169"/>
      <c r="AI209" s="169"/>
      <c r="AJ209" s="169"/>
      <c r="AK209" s="169"/>
      <c r="AL209" s="169"/>
      <c r="AM209" s="169"/>
      <c r="AN209" s="176"/>
      <c r="AO209" s="176"/>
      <c r="AP209" s="176"/>
    </row>
    <row r="210" spans="1:42" s="253" customFormat="1" ht="21" hidden="1" customHeight="1">
      <c r="A210" s="252"/>
      <c r="B210" s="252"/>
      <c r="C210" s="252"/>
      <c r="D210" s="252"/>
      <c r="E210" s="252"/>
      <c r="F210" s="252"/>
      <c r="G210" s="252"/>
      <c r="I210" s="265">
        <f t="shared" si="35"/>
        <v>0</v>
      </c>
      <c r="J210" s="255">
        <f t="shared" si="25"/>
        <v>3</v>
      </c>
      <c r="K210" s="546">
        <f t="shared" si="37"/>
        <v>45</v>
      </c>
      <c r="L210" s="356"/>
      <c r="M210" s="356"/>
      <c r="N210" s="357">
        <f t="shared" si="36"/>
        <v>0</v>
      </c>
      <c r="O210" s="358"/>
      <c r="P210" s="358"/>
      <c r="Q210" s="359">
        <f t="shared" si="33"/>
        <v>0</v>
      </c>
      <c r="R210" s="359">
        <f t="shared" si="33"/>
        <v>0</v>
      </c>
      <c r="S210" s="360"/>
      <c r="T210" s="361"/>
      <c r="U210" s="255">
        <f t="shared" si="26"/>
        <v>3</v>
      </c>
      <c r="V210" s="169"/>
      <c r="W210" s="169"/>
      <c r="X210" s="169"/>
      <c r="Y210" s="169"/>
      <c r="Z210" s="169"/>
      <c r="AA210" s="378"/>
      <c r="AB210" s="169"/>
      <c r="AC210" s="169"/>
      <c r="AD210" s="169"/>
      <c r="AE210" s="371"/>
      <c r="AF210" s="371"/>
      <c r="AG210" s="371"/>
      <c r="AH210" s="169"/>
      <c r="AI210" s="169"/>
      <c r="AJ210" s="169"/>
      <c r="AK210" s="169"/>
      <c r="AL210" s="169"/>
      <c r="AM210" s="169"/>
      <c r="AN210" s="176"/>
      <c r="AO210" s="176"/>
      <c r="AP210" s="176"/>
    </row>
    <row r="211" spans="1:42" s="253" customFormat="1" ht="21" hidden="1" customHeight="1">
      <c r="A211" s="252"/>
      <c r="B211" s="252"/>
      <c r="C211" s="252"/>
      <c r="D211" s="252"/>
      <c r="E211" s="252"/>
      <c r="F211" s="252"/>
      <c r="G211" s="252"/>
      <c r="I211" s="265">
        <f t="shared" si="35"/>
        <v>0</v>
      </c>
      <c r="J211" s="255">
        <f t="shared" si="25"/>
        <v>3</v>
      </c>
      <c r="K211" s="546">
        <f t="shared" si="37"/>
        <v>46</v>
      </c>
      <c r="L211" s="356"/>
      <c r="M211" s="356"/>
      <c r="N211" s="357">
        <f t="shared" si="36"/>
        <v>0</v>
      </c>
      <c r="O211" s="358"/>
      <c r="P211" s="358"/>
      <c r="Q211" s="359">
        <f t="shared" si="33"/>
        <v>0</v>
      </c>
      <c r="R211" s="359">
        <f t="shared" si="33"/>
        <v>0</v>
      </c>
      <c r="S211" s="360"/>
      <c r="T211" s="361"/>
      <c r="U211" s="255">
        <f t="shared" si="26"/>
        <v>3</v>
      </c>
      <c r="V211" s="169"/>
      <c r="W211" s="169"/>
      <c r="X211" s="169"/>
      <c r="Y211" s="169"/>
      <c r="Z211" s="169"/>
      <c r="AA211" s="378"/>
      <c r="AB211" s="169"/>
      <c r="AC211" s="169"/>
      <c r="AD211" s="169"/>
      <c r="AE211" s="371"/>
      <c r="AF211" s="371"/>
      <c r="AG211" s="371"/>
      <c r="AH211" s="169"/>
      <c r="AI211" s="169"/>
      <c r="AJ211" s="169"/>
      <c r="AK211" s="169"/>
      <c r="AL211" s="169"/>
      <c r="AM211" s="169"/>
      <c r="AN211" s="176"/>
      <c r="AO211" s="176"/>
      <c r="AP211" s="176"/>
    </row>
    <row r="212" spans="1:42" s="253" customFormat="1" ht="21" hidden="1" customHeight="1">
      <c r="A212" s="252"/>
      <c r="B212" s="252"/>
      <c r="C212" s="252"/>
      <c r="D212" s="252"/>
      <c r="E212" s="252"/>
      <c r="F212" s="252"/>
      <c r="G212" s="252"/>
      <c r="I212" s="265">
        <f t="shared" si="35"/>
        <v>0</v>
      </c>
      <c r="J212" s="255">
        <f t="shared" si="25"/>
        <v>3</v>
      </c>
      <c r="K212" s="546">
        <f t="shared" si="37"/>
        <v>47</v>
      </c>
      <c r="L212" s="356"/>
      <c r="M212" s="356"/>
      <c r="N212" s="357">
        <f t="shared" si="36"/>
        <v>0</v>
      </c>
      <c r="O212" s="358"/>
      <c r="P212" s="358"/>
      <c r="Q212" s="359">
        <f t="shared" si="33"/>
        <v>0</v>
      </c>
      <c r="R212" s="359">
        <f t="shared" si="33"/>
        <v>0</v>
      </c>
      <c r="S212" s="360"/>
      <c r="T212" s="361"/>
      <c r="U212" s="255">
        <f t="shared" si="26"/>
        <v>3</v>
      </c>
      <c r="V212" s="169"/>
      <c r="W212" s="169"/>
      <c r="X212" s="169"/>
      <c r="Y212" s="169"/>
      <c r="Z212" s="169"/>
      <c r="AA212" s="378"/>
      <c r="AB212" s="169"/>
      <c r="AC212" s="169"/>
      <c r="AD212" s="169"/>
      <c r="AE212" s="371"/>
      <c r="AF212" s="371"/>
      <c r="AG212" s="371"/>
      <c r="AH212" s="169"/>
      <c r="AI212" s="169"/>
      <c r="AJ212" s="169"/>
      <c r="AK212" s="169"/>
      <c r="AL212" s="169"/>
      <c r="AM212" s="169"/>
      <c r="AN212" s="176"/>
      <c r="AO212" s="176"/>
      <c r="AP212" s="176"/>
    </row>
    <row r="213" spans="1:42" s="253" customFormat="1" ht="21" hidden="1" customHeight="1">
      <c r="A213" s="252"/>
      <c r="B213" s="252"/>
      <c r="C213" s="252"/>
      <c r="D213" s="252"/>
      <c r="E213" s="252"/>
      <c r="F213" s="252"/>
      <c r="G213" s="252"/>
      <c r="I213" s="265">
        <f t="shared" si="35"/>
        <v>0</v>
      </c>
      <c r="J213" s="255">
        <f t="shared" si="25"/>
        <v>3</v>
      </c>
      <c r="K213" s="546">
        <f t="shared" si="37"/>
        <v>48</v>
      </c>
      <c r="L213" s="356"/>
      <c r="M213" s="356"/>
      <c r="N213" s="357">
        <f t="shared" si="36"/>
        <v>0</v>
      </c>
      <c r="O213" s="358"/>
      <c r="P213" s="358"/>
      <c r="Q213" s="359">
        <f t="shared" si="33"/>
        <v>0</v>
      </c>
      <c r="R213" s="359">
        <f t="shared" si="33"/>
        <v>0</v>
      </c>
      <c r="S213" s="360"/>
      <c r="T213" s="361"/>
      <c r="U213" s="255">
        <f t="shared" si="26"/>
        <v>3</v>
      </c>
      <c r="V213" s="169"/>
      <c r="W213" s="169"/>
      <c r="X213" s="169"/>
      <c r="Y213" s="169"/>
      <c r="Z213" s="169"/>
      <c r="AA213" s="378"/>
      <c r="AB213" s="169"/>
      <c r="AC213" s="169"/>
      <c r="AD213" s="169"/>
      <c r="AE213" s="371"/>
      <c r="AF213" s="371"/>
      <c r="AG213" s="371"/>
      <c r="AH213" s="169"/>
      <c r="AI213" s="169"/>
      <c r="AJ213" s="169"/>
      <c r="AK213" s="169"/>
      <c r="AL213" s="169"/>
      <c r="AM213" s="169"/>
      <c r="AN213" s="176"/>
      <c r="AO213" s="176"/>
      <c r="AP213" s="176"/>
    </row>
    <row r="214" spans="1:42" s="253" customFormat="1" ht="21" hidden="1" customHeight="1">
      <c r="A214" s="252"/>
      <c r="B214" s="252"/>
      <c r="C214" s="252"/>
      <c r="D214" s="252"/>
      <c r="E214" s="252"/>
      <c r="F214" s="252"/>
      <c r="G214" s="252"/>
      <c r="I214" s="265">
        <f t="shared" si="35"/>
        <v>0</v>
      </c>
      <c r="J214" s="255">
        <f t="shared" si="25"/>
        <v>3</v>
      </c>
      <c r="K214" s="546">
        <f t="shared" si="37"/>
        <v>49</v>
      </c>
      <c r="L214" s="356"/>
      <c r="M214" s="356"/>
      <c r="N214" s="357">
        <f t="shared" si="36"/>
        <v>0</v>
      </c>
      <c r="O214" s="358"/>
      <c r="P214" s="358"/>
      <c r="Q214" s="359">
        <f t="shared" si="33"/>
        <v>0</v>
      </c>
      <c r="R214" s="359">
        <f t="shared" si="33"/>
        <v>0</v>
      </c>
      <c r="S214" s="360"/>
      <c r="T214" s="361"/>
      <c r="U214" s="255">
        <f t="shared" si="26"/>
        <v>3</v>
      </c>
      <c r="V214" s="169"/>
      <c r="W214" s="169"/>
      <c r="X214" s="169"/>
      <c r="Y214" s="169"/>
      <c r="Z214" s="169"/>
      <c r="AA214" s="378"/>
      <c r="AB214" s="169"/>
      <c r="AC214" s="169"/>
      <c r="AD214" s="169"/>
      <c r="AE214" s="371"/>
      <c r="AF214" s="371"/>
      <c r="AG214" s="371"/>
      <c r="AH214" s="169"/>
      <c r="AI214" s="169"/>
      <c r="AJ214" s="169"/>
      <c r="AK214" s="169"/>
      <c r="AL214" s="169"/>
      <c r="AM214" s="169"/>
      <c r="AN214" s="176"/>
      <c r="AO214" s="176"/>
      <c r="AP214" s="176"/>
    </row>
    <row r="215" spans="1:42" s="253" customFormat="1" ht="21" hidden="1" customHeight="1">
      <c r="A215" s="252"/>
      <c r="B215" s="252"/>
      <c r="C215" s="252"/>
      <c r="D215" s="252"/>
      <c r="E215" s="252"/>
      <c r="F215" s="252"/>
      <c r="G215" s="252"/>
      <c r="I215" s="265">
        <f t="shared" si="35"/>
        <v>0</v>
      </c>
      <c r="J215" s="255">
        <f t="shared" ref="J215:J225" si="38">IF($Q$154&gt;0,3,)</f>
        <v>3</v>
      </c>
      <c r="K215" s="546">
        <f t="shared" si="37"/>
        <v>50</v>
      </c>
      <c r="L215" s="356"/>
      <c r="M215" s="356"/>
      <c r="N215" s="357">
        <f t="shared" si="36"/>
        <v>0</v>
      </c>
      <c r="O215" s="358"/>
      <c r="P215" s="358"/>
      <c r="Q215" s="359">
        <f t="shared" si="33"/>
        <v>0</v>
      </c>
      <c r="R215" s="359">
        <f t="shared" si="33"/>
        <v>0</v>
      </c>
      <c r="S215" s="360"/>
      <c r="T215" s="361"/>
      <c r="U215" s="255">
        <f t="shared" ref="U215:U225" si="39">IF($Q$154&gt;0,3,)</f>
        <v>3</v>
      </c>
      <c r="V215" s="169"/>
      <c r="W215" s="169"/>
      <c r="X215" s="169"/>
      <c r="Y215" s="169"/>
      <c r="Z215" s="169"/>
      <c r="AA215" s="378"/>
      <c r="AB215" s="169"/>
      <c r="AC215" s="169"/>
      <c r="AD215" s="169"/>
      <c r="AE215" s="371"/>
      <c r="AF215" s="371"/>
      <c r="AG215" s="371"/>
      <c r="AH215" s="169"/>
      <c r="AI215" s="169"/>
      <c r="AJ215" s="169"/>
      <c r="AK215" s="169"/>
      <c r="AL215" s="169"/>
      <c r="AM215" s="169"/>
      <c r="AN215" s="176"/>
      <c r="AO215" s="176"/>
      <c r="AP215" s="176"/>
    </row>
    <row r="216" spans="1:42" s="253" customFormat="1" ht="21" hidden="1" customHeight="1">
      <c r="A216" s="252"/>
      <c r="B216" s="252"/>
      <c r="C216" s="252"/>
      <c r="D216" s="252"/>
      <c r="E216" s="252"/>
      <c r="F216" s="252"/>
      <c r="G216" s="252"/>
      <c r="I216" s="265">
        <f t="shared" si="35"/>
        <v>0</v>
      </c>
      <c r="J216" s="255">
        <f t="shared" si="38"/>
        <v>3</v>
      </c>
      <c r="K216" s="546">
        <f t="shared" si="37"/>
        <v>51</v>
      </c>
      <c r="L216" s="356"/>
      <c r="M216" s="356"/>
      <c r="N216" s="357">
        <f t="shared" si="36"/>
        <v>0</v>
      </c>
      <c r="O216" s="358"/>
      <c r="P216" s="358"/>
      <c r="Q216" s="359">
        <f t="shared" si="33"/>
        <v>0</v>
      </c>
      <c r="R216" s="359">
        <f t="shared" si="33"/>
        <v>0</v>
      </c>
      <c r="S216" s="360"/>
      <c r="T216" s="361"/>
      <c r="U216" s="255">
        <f t="shared" si="39"/>
        <v>3</v>
      </c>
      <c r="V216" s="169"/>
      <c r="W216" s="169"/>
      <c r="X216" s="169"/>
      <c r="Y216" s="169"/>
      <c r="Z216" s="169"/>
      <c r="AA216" s="378"/>
      <c r="AB216" s="169"/>
      <c r="AC216" s="169"/>
      <c r="AD216" s="169"/>
      <c r="AE216" s="371"/>
      <c r="AF216" s="371"/>
      <c r="AG216" s="371"/>
      <c r="AH216" s="169"/>
      <c r="AI216" s="169"/>
      <c r="AJ216" s="169"/>
      <c r="AK216" s="169"/>
      <c r="AL216" s="169"/>
      <c r="AM216" s="169"/>
      <c r="AN216" s="176"/>
      <c r="AO216" s="176"/>
      <c r="AP216" s="176"/>
    </row>
    <row r="217" spans="1:42" s="253" customFormat="1" ht="21" hidden="1" customHeight="1">
      <c r="A217" s="252"/>
      <c r="B217" s="252"/>
      <c r="C217" s="252"/>
      <c r="D217" s="252"/>
      <c r="E217" s="252"/>
      <c r="F217" s="252"/>
      <c r="G217" s="252"/>
      <c r="I217" s="265">
        <f t="shared" si="35"/>
        <v>0</v>
      </c>
      <c r="J217" s="255">
        <f t="shared" si="38"/>
        <v>3</v>
      </c>
      <c r="K217" s="546">
        <f t="shared" si="37"/>
        <v>52</v>
      </c>
      <c r="L217" s="356"/>
      <c r="M217" s="356"/>
      <c r="N217" s="357">
        <f t="shared" si="36"/>
        <v>0</v>
      </c>
      <c r="O217" s="358"/>
      <c r="P217" s="358"/>
      <c r="Q217" s="359">
        <f t="shared" si="33"/>
        <v>0</v>
      </c>
      <c r="R217" s="359">
        <f t="shared" si="33"/>
        <v>0</v>
      </c>
      <c r="S217" s="360"/>
      <c r="T217" s="361"/>
      <c r="U217" s="255">
        <f t="shared" si="39"/>
        <v>3</v>
      </c>
      <c r="V217" s="169"/>
      <c r="W217" s="169"/>
      <c r="X217" s="169"/>
      <c r="Y217" s="169"/>
      <c r="Z217" s="169"/>
      <c r="AA217" s="378"/>
      <c r="AB217" s="169"/>
      <c r="AC217" s="169"/>
      <c r="AD217" s="169"/>
      <c r="AE217" s="371"/>
      <c r="AF217" s="371"/>
      <c r="AG217" s="371"/>
      <c r="AH217" s="169"/>
      <c r="AI217" s="169"/>
      <c r="AJ217" s="169"/>
      <c r="AK217" s="169"/>
      <c r="AL217" s="169"/>
      <c r="AM217" s="169"/>
      <c r="AN217" s="176"/>
      <c r="AO217" s="176"/>
      <c r="AP217" s="176"/>
    </row>
    <row r="218" spans="1:42" s="253" customFormat="1" ht="21" hidden="1" customHeight="1">
      <c r="A218" s="252"/>
      <c r="B218" s="252"/>
      <c r="C218" s="252"/>
      <c r="D218" s="252"/>
      <c r="E218" s="252"/>
      <c r="F218" s="252"/>
      <c r="G218" s="252"/>
      <c r="I218" s="265">
        <f t="shared" si="35"/>
        <v>0</v>
      </c>
      <c r="J218" s="255">
        <f t="shared" si="38"/>
        <v>3</v>
      </c>
      <c r="K218" s="546">
        <f t="shared" si="37"/>
        <v>53</v>
      </c>
      <c r="L218" s="356"/>
      <c r="M218" s="356"/>
      <c r="N218" s="357">
        <f t="shared" si="36"/>
        <v>0</v>
      </c>
      <c r="O218" s="358"/>
      <c r="P218" s="358"/>
      <c r="Q218" s="359">
        <f t="shared" si="33"/>
        <v>0</v>
      </c>
      <c r="R218" s="359">
        <f t="shared" si="33"/>
        <v>0</v>
      </c>
      <c r="S218" s="360"/>
      <c r="T218" s="361"/>
      <c r="U218" s="255">
        <f t="shared" si="39"/>
        <v>3</v>
      </c>
      <c r="V218" s="169"/>
      <c r="W218" s="169"/>
      <c r="X218" s="169"/>
      <c r="Y218" s="169"/>
      <c r="Z218" s="169"/>
      <c r="AA218" s="378"/>
      <c r="AB218" s="169"/>
      <c r="AC218" s="169"/>
      <c r="AD218" s="169"/>
      <c r="AE218" s="371"/>
      <c r="AF218" s="371"/>
      <c r="AG218" s="371"/>
      <c r="AH218" s="169"/>
      <c r="AI218" s="169"/>
      <c r="AJ218" s="169"/>
      <c r="AK218" s="169"/>
      <c r="AL218" s="169"/>
      <c r="AM218" s="169"/>
      <c r="AN218" s="176"/>
      <c r="AO218" s="176"/>
      <c r="AP218" s="176"/>
    </row>
    <row r="219" spans="1:42" s="253" customFormat="1" ht="21" hidden="1" customHeight="1">
      <c r="A219" s="252"/>
      <c r="B219" s="252"/>
      <c r="C219" s="252"/>
      <c r="D219" s="252"/>
      <c r="E219" s="252"/>
      <c r="F219" s="252"/>
      <c r="G219" s="252"/>
      <c r="I219" s="265">
        <f t="shared" si="35"/>
        <v>0</v>
      </c>
      <c r="J219" s="255">
        <f t="shared" si="38"/>
        <v>3</v>
      </c>
      <c r="K219" s="546">
        <f t="shared" si="37"/>
        <v>54</v>
      </c>
      <c r="L219" s="356"/>
      <c r="M219" s="356"/>
      <c r="N219" s="357">
        <f t="shared" si="36"/>
        <v>0</v>
      </c>
      <c r="O219" s="358"/>
      <c r="P219" s="358"/>
      <c r="Q219" s="359">
        <f t="shared" si="33"/>
        <v>0</v>
      </c>
      <c r="R219" s="359">
        <f t="shared" si="33"/>
        <v>0</v>
      </c>
      <c r="S219" s="360"/>
      <c r="T219" s="361"/>
      <c r="U219" s="255">
        <f t="shared" si="39"/>
        <v>3</v>
      </c>
      <c r="V219" s="169"/>
      <c r="W219" s="169"/>
      <c r="X219" s="169"/>
      <c r="Y219" s="169"/>
      <c r="Z219" s="169"/>
      <c r="AA219" s="378"/>
      <c r="AB219" s="169"/>
      <c r="AC219" s="169"/>
      <c r="AD219" s="169"/>
      <c r="AE219" s="371"/>
      <c r="AF219" s="371"/>
      <c r="AG219" s="371"/>
      <c r="AH219" s="169"/>
      <c r="AI219" s="169"/>
      <c r="AJ219" s="169"/>
      <c r="AK219" s="169"/>
      <c r="AL219" s="169"/>
      <c r="AM219" s="169"/>
      <c r="AN219" s="176"/>
      <c r="AO219" s="176"/>
      <c r="AP219" s="176"/>
    </row>
    <row r="220" spans="1:42" s="253" customFormat="1" ht="21" hidden="1" customHeight="1">
      <c r="A220" s="252"/>
      <c r="B220" s="252"/>
      <c r="C220" s="252"/>
      <c r="D220" s="252"/>
      <c r="E220" s="252"/>
      <c r="F220" s="252"/>
      <c r="G220" s="252"/>
      <c r="I220" s="265">
        <f t="shared" si="35"/>
        <v>0</v>
      </c>
      <c r="J220" s="255">
        <f t="shared" si="38"/>
        <v>3</v>
      </c>
      <c r="K220" s="546">
        <f t="shared" si="37"/>
        <v>55</v>
      </c>
      <c r="L220" s="356"/>
      <c r="M220" s="356"/>
      <c r="N220" s="357">
        <f t="shared" si="36"/>
        <v>0</v>
      </c>
      <c r="O220" s="358"/>
      <c r="P220" s="358"/>
      <c r="Q220" s="359">
        <f t="shared" si="33"/>
        <v>0</v>
      </c>
      <c r="R220" s="359">
        <f t="shared" si="33"/>
        <v>0</v>
      </c>
      <c r="S220" s="360"/>
      <c r="T220" s="361"/>
      <c r="U220" s="255">
        <f t="shared" si="39"/>
        <v>3</v>
      </c>
      <c r="V220" s="169"/>
      <c r="W220" s="169"/>
      <c r="X220" s="169"/>
      <c r="Y220" s="169"/>
      <c r="Z220" s="169"/>
      <c r="AA220" s="378"/>
      <c r="AB220" s="169"/>
      <c r="AC220" s="169"/>
      <c r="AD220" s="169"/>
      <c r="AE220" s="371"/>
      <c r="AF220" s="371"/>
      <c r="AG220" s="371"/>
      <c r="AH220" s="169"/>
      <c r="AI220" s="169"/>
      <c r="AJ220" s="169"/>
      <c r="AK220" s="169"/>
      <c r="AL220" s="169"/>
      <c r="AM220" s="169"/>
      <c r="AN220" s="176"/>
      <c r="AO220" s="176"/>
      <c r="AP220" s="176"/>
    </row>
    <row r="221" spans="1:42" s="253" customFormat="1" ht="21" hidden="1" customHeight="1">
      <c r="A221" s="252"/>
      <c r="B221" s="252"/>
      <c r="C221" s="252"/>
      <c r="D221" s="252"/>
      <c r="E221" s="252"/>
      <c r="F221" s="252"/>
      <c r="G221" s="252"/>
      <c r="I221" s="265">
        <f t="shared" si="35"/>
        <v>0</v>
      </c>
      <c r="J221" s="255">
        <f t="shared" si="38"/>
        <v>3</v>
      </c>
      <c r="K221" s="546">
        <f t="shared" si="37"/>
        <v>56</v>
      </c>
      <c r="L221" s="356"/>
      <c r="M221" s="356"/>
      <c r="N221" s="357">
        <f t="shared" si="36"/>
        <v>0</v>
      </c>
      <c r="O221" s="358"/>
      <c r="P221" s="358"/>
      <c r="Q221" s="359">
        <f t="shared" si="33"/>
        <v>0</v>
      </c>
      <c r="R221" s="359">
        <f t="shared" si="33"/>
        <v>0</v>
      </c>
      <c r="S221" s="360"/>
      <c r="T221" s="361"/>
      <c r="U221" s="255">
        <f t="shared" si="39"/>
        <v>3</v>
      </c>
      <c r="V221" s="169"/>
      <c r="W221" s="169"/>
      <c r="X221" s="169"/>
      <c r="Y221" s="169"/>
      <c r="Z221" s="169"/>
      <c r="AA221" s="378"/>
      <c r="AB221" s="169"/>
      <c r="AC221" s="169"/>
      <c r="AD221" s="169"/>
      <c r="AE221" s="371"/>
      <c r="AF221" s="371"/>
      <c r="AG221" s="371"/>
      <c r="AH221" s="169"/>
      <c r="AI221" s="169"/>
      <c r="AJ221" s="169"/>
      <c r="AK221" s="169"/>
      <c r="AL221" s="169"/>
      <c r="AM221" s="169"/>
      <c r="AN221" s="176"/>
      <c r="AO221" s="176"/>
      <c r="AP221" s="176"/>
    </row>
    <row r="222" spans="1:42" s="253" customFormat="1" ht="21" hidden="1" customHeight="1">
      <c r="A222" s="252"/>
      <c r="B222" s="252"/>
      <c r="C222" s="252"/>
      <c r="D222" s="252"/>
      <c r="E222" s="252"/>
      <c r="F222" s="252"/>
      <c r="G222" s="252"/>
      <c r="I222" s="265">
        <f t="shared" si="35"/>
        <v>0</v>
      </c>
      <c r="J222" s="255">
        <f t="shared" si="38"/>
        <v>3</v>
      </c>
      <c r="K222" s="546">
        <f t="shared" si="37"/>
        <v>57</v>
      </c>
      <c r="L222" s="356"/>
      <c r="M222" s="356"/>
      <c r="N222" s="357">
        <f t="shared" si="36"/>
        <v>0</v>
      </c>
      <c r="O222" s="358"/>
      <c r="P222" s="358"/>
      <c r="Q222" s="359">
        <f t="shared" si="33"/>
        <v>0</v>
      </c>
      <c r="R222" s="359">
        <f t="shared" si="33"/>
        <v>0</v>
      </c>
      <c r="S222" s="360"/>
      <c r="T222" s="361"/>
      <c r="U222" s="255">
        <f t="shared" si="39"/>
        <v>3</v>
      </c>
      <c r="V222" s="169"/>
      <c r="W222" s="169"/>
      <c r="X222" s="169"/>
      <c r="Y222" s="169"/>
      <c r="Z222" s="169"/>
      <c r="AA222" s="378"/>
      <c r="AB222" s="169"/>
      <c r="AC222" s="169"/>
      <c r="AD222" s="169"/>
      <c r="AE222" s="371"/>
      <c r="AF222" s="371"/>
      <c r="AG222" s="371"/>
      <c r="AH222" s="169"/>
      <c r="AI222" s="169"/>
      <c r="AJ222" s="169"/>
      <c r="AK222" s="169"/>
      <c r="AL222" s="169"/>
      <c r="AM222" s="169"/>
      <c r="AN222" s="176"/>
      <c r="AO222" s="176"/>
      <c r="AP222" s="176"/>
    </row>
    <row r="223" spans="1:42" s="253" customFormat="1" ht="21" hidden="1" customHeight="1">
      <c r="A223" s="252"/>
      <c r="B223" s="252"/>
      <c r="C223" s="252"/>
      <c r="D223" s="252"/>
      <c r="E223" s="252"/>
      <c r="F223" s="252"/>
      <c r="G223" s="252"/>
      <c r="I223" s="265">
        <f t="shared" si="35"/>
        <v>0</v>
      </c>
      <c r="J223" s="255">
        <f t="shared" si="38"/>
        <v>3</v>
      </c>
      <c r="K223" s="546">
        <f t="shared" si="37"/>
        <v>58</v>
      </c>
      <c r="L223" s="356"/>
      <c r="M223" s="356"/>
      <c r="N223" s="357">
        <f t="shared" si="36"/>
        <v>0</v>
      </c>
      <c r="O223" s="358"/>
      <c r="P223" s="358"/>
      <c r="Q223" s="359">
        <f t="shared" si="33"/>
        <v>0</v>
      </c>
      <c r="R223" s="359">
        <f t="shared" si="33"/>
        <v>0</v>
      </c>
      <c r="S223" s="360"/>
      <c r="T223" s="361"/>
      <c r="U223" s="255">
        <f t="shared" si="39"/>
        <v>3</v>
      </c>
      <c r="V223" s="169"/>
      <c r="W223" s="169"/>
      <c r="X223" s="169"/>
      <c r="Y223" s="169"/>
      <c r="Z223" s="169"/>
      <c r="AA223" s="378"/>
      <c r="AB223" s="169"/>
      <c r="AC223" s="169"/>
      <c r="AD223" s="169"/>
      <c r="AE223" s="371"/>
      <c r="AF223" s="371"/>
      <c r="AG223" s="371"/>
      <c r="AH223" s="169"/>
      <c r="AI223" s="169"/>
      <c r="AJ223" s="169"/>
      <c r="AK223" s="169"/>
      <c r="AL223" s="169"/>
      <c r="AM223" s="169"/>
      <c r="AN223" s="176"/>
      <c r="AO223" s="176"/>
      <c r="AP223" s="176"/>
    </row>
    <row r="224" spans="1:42" s="253" customFormat="1" ht="21" hidden="1" customHeight="1">
      <c r="A224" s="252"/>
      <c r="B224" s="252"/>
      <c r="C224" s="252"/>
      <c r="D224" s="252"/>
      <c r="E224" s="252"/>
      <c r="F224" s="252"/>
      <c r="G224" s="252"/>
      <c r="I224" s="265">
        <f t="shared" si="35"/>
        <v>0</v>
      </c>
      <c r="J224" s="255">
        <f t="shared" si="38"/>
        <v>3</v>
      </c>
      <c r="K224" s="546">
        <f t="shared" si="37"/>
        <v>59</v>
      </c>
      <c r="L224" s="356"/>
      <c r="M224" s="356"/>
      <c r="N224" s="357">
        <f t="shared" si="36"/>
        <v>0</v>
      </c>
      <c r="O224" s="358"/>
      <c r="P224" s="358"/>
      <c r="Q224" s="359">
        <f t="shared" si="33"/>
        <v>0</v>
      </c>
      <c r="R224" s="359">
        <f t="shared" si="33"/>
        <v>0</v>
      </c>
      <c r="S224" s="360"/>
      <c r="T224" s="361"/>
      <c r="U224" s="255">
        <f t="shared" si="39"/>
        <v>3</v>
      </c>
      <c r="V224" s="169"/>
      <c r="W224" s="169"/>
      <c r="X224" s="169"/>
      <c r="Y224" s="169"/>
      <c r="Z224" s="169"/>
      <c r="AA224" s="378"/>
      <c r="AB224" s="169"/>
      <c r="AC224" s="169"/>
      <c r="AD224" s="169"/>
      <c r="AE224" s="371"/>
      <c r="AF224" s="371"/>
      <c r="AG224" s="371"/>
      <c r="AH224" s="169"/>
      <c r="AI224" s="169"/>
      <c r="AJ224" s="169"/>
      <c r="AK224" s="169"/>
      <c r="AL224" s="169"/>
      <c r="AM224" s="169"/>
      <c r="AN224" s="176"/>
      <c r="AO224" s="176"/>
      <c r="AP224" s="176"/>
    </row>
    <row r="225" spans="1:43" s="253" customFormat="1" ht="21" hidden="1" customHeight="1" thickBot="1">
      <c r="A225" s="252"/>
      <c r="B225" s="252"/>
      <c r="C225" s="252"/>
      <c r="D225" s="252"/>
      <c r="E225" s="252"/>
      <c r="F225" s="252"/>
      <c r="G225" s="252"/>
      <c r="I225" s="265">
        <f t="shared" si="35"/>
        <v>0</v>
      </c>
      <c r="J225" s="255">
        <f t="shared" si="38"/>
        <v>3</v>
      </c>
      <c r="K225" s="379">
        <f t="shared" si="37"/>
        <v>60</v>
      </c>
      <c r="L225" s="356"/>
      <c r="M225" s="356"/>
      <c r="N225" s="380">
        <f t="shared" si="36"/>
        <v>0</v>
      </c>
      <c r="O225" s="381"/>
      <c r="P225" s="381"/>
      <c r="Q225" s="382">
        <f t="shared" si="33"/>
        <v>0</v>
      </c>
      <c r="R225" s="382">
        <f t="shared" si="33"/>
        <v>0</v>
      </c>
      <c r="S225" s="383"/>
      <c r="T225" s="384"/>
      <c r="U225" s="255">
        <f t="shared" si="39"/>
        <v>3</v>
      </c>
      <c r="V225" s="169"/>
      <c r="W225" s="169"/>
      <c r="X225" s="169"/>
      <c r="Y225" s="169"/>
      <c r="Z225" s="169"/>
      <c r="AA225" s="378"/>
      <c r="AB225" s="169"/>
      <c r="AC225" s="169"/>
      <c r="AD225" s="169"/>
      <c r="AE225" s="371"/>
      <c r="AF225" s="371"/>
      <c r="AG225" s="371"/>
      <c r="AH225" s="169"/>
      <c r="AI225" s="169"/>
      <c r="AJ225" s="169"/>
      <c r="AK225" s="169"/>
      <c r="AL225" s="169"/>
      <c r="AM225" s="169"/>
      <c r="AN225" s="176"/>
      <c r="AO225" s="176"/>
      <c r="AP225" s="176"/>
    </row>
    <row r="226" spans="1:43" ht="30" hidden="1" customHeight="1" thickBot="1">
      <c r="I226" s="952">
        <f t="shared" ref="I226:I236" si="40">IF(Q$229&gt;0,1,0)</f>
        <v>0</v>
      </c>
      <c r="J226" s="941">
        <f t="shared" ref="J226:J289" si="41">IF($Q$229&gt;0,4,)</f>
        <v>0</v>
      </c>
      <c r="K226" s="2477" t="s">
        <v>891</v>
      </c>
      <c r="L226" s="2477"/>
      <c r="M226" s="2477"/>
      <c r="N226" s="2477"/>
      <c r="O226" s="2477"/>
      <c r="P226" s="2477"/>
      <c r="Q226" s="2477"/>
      <c r="R226" s="2477"/>
      <c r="S226" s="2477"/>
      <c r="T226" s="2477"/>
      <c r="U226" s="941">
        <f t="shared" ref="U226:U289" si="42">IF($Q$229&gt;0,4,)</f>
        <v>0</v>
      </c>
      <c r="V226" s="1074" t="s">
        <v>833</v>
      </c>
      <c r="AF226" s="947" t="s">
        <v>834</v>
      </c>
      <c r="AG226" s="948"/>
      <c r="AH226" s="948"/>
      <c r="AI226" s="948"/>
      <c r="AJ226" s="949"/>
      <c r="AN226" s="950"/>
      <c r="AP226" s="950"/>
    </row>
    <row r="227" spans="1:43" ht="21" hidden="1" customHeight="1" thickBot="1">
      <c r="I227" s="952">
        <f t="shared" si="40"/>
        <v>0</v>
      </c>
      <c r="J227" s="941">
        <f t="shared" si="41"/>
        <v>0</v>
      </c>
      <c r="K227" s="2478" t="s">
        <v>578</v>
      </c>
      <c r="L227" s="2478"/>
      <c r="M227" s="2478"/>
      <c r="N227" s="2478"/>
      <c r="O227" s="2478"/>
      <c r="P227" s="2478"/>
      <c r="Q227" s="2478"/>
      <c r="R227" s="2478"/>
      <c r="S227" s="2478"/>
      <c r="T227" s="2478"/>
      <c r="U227" s="941">
        <f t="shared" si="42"/>
        <v>0</v>
      </c>
      <c r="V227" s="1075" t="s">
        <v>861</v>
      </c>
      <c r="W227" s="1076">
        <v>200</v>
      </c>
      <c r="X227" s="955"/>
      <c r="Y227" s="955"/>
      <c r="Z227" s="956"/>
      <c r="AA227" s="957"/>
      <c r="AB227" s="956"/>
      <c r="AC227" s="958"/>
      <c r="AD227" s="959"/>
      <c r="AE227" s="565"/>
      <c r="AF227" s="960" t="s">
        <v>862</v>
      </c>
      <c r="AG227" s="961" t="s">
        <v>863</v>
      </c>
      <c r="AH227" s="961" t="s">
        <v>864</v>
      </c>
      <c r="AI227" s="962" t="s">
        <v>865</v>
      </c>
      <c r="AJ227" s="949"/>
      <c r="AN227" s="950"/>
      <c r="AP227" s="963"/>
    </row>
    <row r="228" spans="1:43" ht="21" hidden="1" customHeight="1">
      <c r="I228" s="952">
        <f t="shared" si="40"/>
        <v>0</v>
      </c>
      <c r="J228" s="941">
        <f t="shared" si="41"/>
        <v>0</v>
      </c>
      <c r="K228" s="964" t="s">
        <v>564</v>
      </c>
      <c r="L228" s="965" t="s">
        <v>565</v>
      </c>
      <c r="M228" s="966" t="s">
        <v>1653</v>
      </c>
      <c r="N228" s="965" t="s">
        <v>940</v>
      </c>
      <c r="O228" s="966" t="s">
        <v>859</v>
      </c>
      <c r="P228" s="965" t="s">
        <v>566</v>
      </c>
      <c r="Q228" s="965" t="s">
        <v>575</v>
      </c>
      <c r="R228" s="965" t="s">
        <v>962</v>
      </c>
      <c r="S228" s="965" t="s">
        <v>576</v>
      </c>
      <c r="T228" s="967" t="s">
        <v>964</v>
      </c>
      <c r="U228" s="941">
        <f t="shared" si="42"/>
        <v>0</v>
      </c>
      <c r="V228" s="1077" t="s">
        <v>866</v>
      </c>
      <c r="W228" s="969"/>
      <c r="X228" s="970"/>
      <c r="Y228" s="970"/>
      <c r="Z228" s="971"/>
      <c r="AA228" s="972"/>
      <c r="AB228" s="971"/>
      <c r="AC228" s="973"/>
      <c r="AD228" s="974"/>
      <c r="AE228" s="565"/>
      <c r="AF228" s="975" t="s">
        <v>867</v>
      </c>
      <c r="AG228" s="976" t="s">
        <v>868</v>
      </c>
      <c r="AH228" s="976" t="s">
        <v>869</v>
      </c>
      <c r="AI228" s="977" t="s">
        <v>870</v>
      </c>
      <c r="AJ228" s="949"/>
      <c r="AN228" s="950"/>
      <c r="AO228" s="950"/>
      <c r="AP228" s="963"/>
    </row>
    <row r="229" spans="1:43" ht="21" hidden="1" customHeight="1" thickBot="1">
      <c r="I229" s="952">
        <f t="shared" si="40"/>
        <v>0</v>
      </c>
      <c r="J229" s="941">
        <f t="shared" si="41"/>
        <v>0</v>
      </c>
      <c r="K229" s="978"/>
      <c r="L229" s="979"/>
      <c r="M229" s="979"/>
      <c r="N229" s="979"/>
      <c r="O229" s="979"/>
      <c r="P229" s="980" t="str">
        <f>IF(COUNTA(Y234:Y241)&gt;1,CONCATENATE(V234,"번지 외 ",COUNTA(Y234:Y241)-1,"필지"),CONCATENATE(V234,"번지"))</f>
        <v>번지</v>
      </c>
      <c r="Q229" s="981">
        <f>+Y242</f>
        <v>0</v>
      </c>
      <c r="R229" s="982"/>
      <c r="S229" s="983">
        <f>COUNT(L237:L249)</f>
        <v>0</v>
      </c>
      <c r="T229" s="984">
        <f>200*S229</f>
        <v>0</v>
      </c>
      <c r="U229" s="941">
        <f t="shared" si="42"/>
        <v>0</v>
      </c>
      <c r="V229" s="1077" t="s">
        <v>871</v>
      </c>
      <c r="W229" s="969"/>
      <c r="X229" s="970"/>
      <c r="Y229" s="970"/>
      <c r="Z229" s="971"/>
      <c r="AA229" s="972"/>
      <c r="AB229" s="971"/>
      <c r="AC229" s="973"/>
      <c r="AD229" s="974"/>
      <c r="AE229" s="565"/>
      <c r="AF229" s="975" t="s">
        <v>872</v>
      </c>
      <c r="AG229" s="976" t="s">
        <v>873</v>
      </c>
      <c r="AH229" s="985" t="s">
        <v>874</v>
      </c>
      <c r="AI229" s="977" t="s">
        <v>875</v>
      </c>
      <c r="AJ229" s="949"/>
      <c r="AN229" s="950"/>
      <c r="AO229" s="950"/>
      <c r="AP229" s="963"/>
    </row>
    <row r="230" spans="1:43" ht="21" hidden="1" customHeight="1" thickBot="1">
      <c r="I230" s="952">
        <f t="shared" si="40"/>
        <v>0</v>
      </c>
      <c r="J230" s="941">
        <f t="shared" si="41"/>
        <v>0</v>
      </c>
      <c r="K230" s="964" t="s">
        <v>568</v>
      </c>
      <c r="L230" s="965" t="s">
        <v>569</v>
      </c>
      <c r="M230" s="965" t="s">
        <v>562</v>
      </c>
      <c r="N230" s="965" t="s">
        <v>567</v>
      </c>
      <c r="O230" s="965" t="s">
        <v>571</v>
      </c>
      <c r="P230" s="986" t="s">
        <v>979</v>
      </c>
      <c r="Q230" s="986" t="s">
        <v>573</v>
      </c>
      <c r="R230" s="987" t="s">
        <v>574</v>
      </c>
      <c r="S230" s="988" t="s">
        <v>982</v>
      </c>
      <c r="T230" s="967" t="s">
        <v>563</v>
      </c>
      <c r="U230" s="941">
        <f t="shared" si="42"/>
        <v>0</v>
      </c>
      <c r="V230" s="1078" t="s">
        <v>876</v>
      </c>
      <c r="W230" s="990"/>
      <c r="X230" s="1079"/>
      <c r="Y230" s="1079"/>
      <c r="Z230" s="1080"/>
      <c r="AA230" s="1081"/>
      <c r="AB230" s="1080"/>
      <c r="AC230" s="1082"/>
      <c r="AD230" s="1083"/>
      <c r="AE230" s="565"/>
      <c r="AF230" s="975" t="s">
        <v>877</v>
      </c>
      <c r="AG230" s="996" t="s">
        <v>878</v>
      </c>
      <c r="AH230" s="997" t="s">
        <v>879</v>
      </c>
      <c r="AI230" s="977" t="s">
        <v>880</v>
      </c>
      <c r="AJ230" s="949"/>
      <c r="AN230" s="950"/>
      <c r="AO230" s="950"/>
      <c r="AP230" s="963"/>
    </row>
    <row r="231" spans="1:43" ht="21" hidden="1" customHeight="1" thickBot="1">
      <c r="I231" s="952">
        <f t="shared" si="40"/>
        <v>0</v>
      </c>
      <c r="J231" s="941">
        <f t="shared" si="41"/>
        <v>0</v>
      </c>
      <c r="K231" s="998">
        <f>Z234</f>
        <v>0</v>
      </c>
      <c r="L231" s="999">
        <f>AA234</f>
        <v>0</v>
      </c>
      <c r="M231" s="1000">
        <f>AC234</f>
        <v>0</v>
      </c>
      <c r="N231" s="1001">
        <f>AB243</f>
        <v>0</v>
      </c>
      <c r="O231" s="1002" t="e">
        <f>IF((Q235+R235)&gt;0,ROUND((Q235/(Q235+R235)),4),0)</f>
        <v>#DIV/0!</v>
      </c>
      <c r="P231" s="1003" t="str">
        <f>IF(W230&lt;=15,AI228,IF(W230&gt;30,AI230,AI229))</f>
        <v>완 (15˚ 이하)</v>
      </c>
      <c r="Q231" s="1004" t="str">
        <f>AF236</f>
        <v>개소당5ha이상</v>
      </c>
      <c r="R231" s="1005"/>
      <c r="S231" s="1006">
        <f>W230</f>
        <v>0</v>
      </c>
      <c r="T231" s="1007">
        <f>ROUND(N231/10000*N237,0)</f>
        <v>0</v>
      </c>
      <c r="U231" s="941">
        <f t="shared" si="42"/>
        <v>0</v>
      </c>
      <c r="V231" s="1084">
        <v>0</v>
      </c>
      <c r="W231" s="1084"/>
      <c r="X231" s="1084"/>
      <c r="Y231" s="1084"/>
      <c r="Z231" s="1084"/>
      <c r="AA231" s="1085"/>
      <c r="AB231" s="1084"/>
      <c r="AC231" s="1084"/>
      <c r="AD231" s="1084"/>
      <c r="AE231" s="565"/>
      <c r="AF231" s="975" t="s">
        <v>881</v>
      </c>
      <c r="AG231" s="976"/>
      <c r="AH231" s="1008"/>
      <c r="AI231" s="977"/>
      <c r="AJ231" s="949"/>
      <c r="AN231" s="950"/>
      <c r="AO231" s="950"/>
      <c r="AP231" s="963"/>
    </row>
    <row r="232" spans="1:43" ht="21" hidden="1" customHeight="1" thickBot="1">
      <c r="I232" s="952">
        <f t="shared" si="40"/>
        <v>0</v>
      </c>
      <c r="J232" s="941">
        <f t="shared" si="41"/>
        <v>0</v>
      </c>
      <c r="K232" s="2479" t="s">
        <v>941</v>
      </c>
      <c r="L232" s="2479"/>
      <c r="M232" s="2479"/>
      <c r="N232" s="2479"/>
      <c r="O232" s="2479"/>
      <c r="P232" s="2479"/>
      <c r="Q232" s="2479"/>
      <c r="R232" s="2479"/>
      <c r="S232" s="2479"/>
      <c r="T232" s="2479"/>
      <c r="U232" s="941">
        <f t="shared" si="42"/>
        <v>0</v>
      </c>
      <c r="AE232" s="565"/>
      <c r="AF232" s="975"/>
      <c r="AG232" s="976"/>
      <c r="AH232" s="1008"/>
      <c r="AI232" s="977"/>
      <c r="AJ232" s="949"/>
      <c r="AN232" s="950"/>
      <c r="AO232" s="950"/>
      <c r="AP232" s="963"/>
    </row>
    <row r="233" spans="1:43" ht="21" hidden="1" customHeight="1" thickBot="1">
      <c r="I233" s="952">
        <f t="shared" si="40"/>
        <v>0</v>
      </c>
      <c r="J233" s="941">
        <f t="shared" si="41"/>
        <v>0</v>
      </c>
      <c r="K233" s="2480" t="s">
        <v>942</v>
      </c>
      <c r="L233" s="2482" t="s">
        <v>943</v>
      </c>
      <c r="M233" s="2484" t="s">
        <v>944</v>
      </c>
      <c r="N233" s="2484" t="s">
        <v>945</v>
      </c>
      <c r="O233" s="2476" t="s">
        <v>946</v>
      </c>
      <c r="P233" s="2476"/>
      <c r="Q233" s="2476" t="s">
        <v>947</v>
      </c>
      <c r="R233" s="2476"/>
      <c r="S233" s="2472" t="s">
        <v>1162</v>
      </c>
      <c r="T233" s="2473"/>
      <c r="U233" s="941">
        <f t="shared" si="42"/>
        <v>0</v>
      </c>
      <c r="V233" s="1075" t="s">
        <v>837</v>
      </c>
      <c r="W233" s="1086" t="s">
        <v>838</v>
      </c>
      <c r="X233" s="1086" t="s">
        <v>835</v>
      </c>
      <c r="Y233" s="1086" t="s">
        <v>890</v>
      </c>
      <c r="Z233" s="1086" t="s">
        <v>568</v>
      </c>
      <c r="AA233" s="1087" t="s">
        <v>902</v>
      </c>
      <c r="AB233" s="1086" t="s">
        <v>836</v>
      </c>
      <c r="AC233" s="1088" t="s">
        <v>562</v>
      </c>
      <c r="AD233" s="1089" t="s">
        <v>1147</v>
      </c>
      <c r="AE233" s="565"/>
      <c r="AF233" s="1016"/>
      <c r="AG233" s="1017"/>
      <c r="AH233" s="1018"/>
      <c r="AI233" s="1019"/>
      <c r="AJ233" s="1020"/>
      <c r="AN233" s="1020"/>
      <c r="AO233" s="950"/>
      <c r="AP233" s="963"/>
    </row>
    <row r="234" spans="1:43" ht="21" hidden="1" customHeight="1" thickBot="1">
      <c r="I234" s="952">
        <f t="shared" si="40"/>
        <v>0</v>
      </c>
      <c r="J234" s="941">
        <f t="shared" si="41"/>
        <v>0</v>
      </c>
      <c r="K234" s="2481"/>
      <c r="L234" s="2483"/>
      <c r="M234" s="2485"/>
      <c r="N234" s="2485"/>
      <c r="O234" s="1021" t="s">
        <v>786</v>
      </c>
      <c r="P234" s="1022" t="s">
        <v>787</v>
      </c>
      <c r="Q234" s="1022" t="s">
        <v>786</v>
      </c>
      <c r="R234" s="1023" t="s">
        <v>787</v>
      </c>
      <c r="S234" s="2474"/>
      <c r="T234" s="2475"/>
      <c r="U234" s="941">
        <f t="shared" si="42"/>
        <v>0</v>
      </c>
      <c r="V234" s="1036"/>
      <c r="W234" s="338"/>
      <c r="X234" s="1037"/>
      <c r="Y234" s="1037"/>
      <c r="Z234" s="1025"/>
      <c r="AA234" s="1026"/>
      <c r="AB234" s="1025"/>
      <c r="AC234" s="1027"/>
      <c r="AD234" s="1028"/>
      <c r="AE234" s="565"/>
      <c r="AF234" s="948"/>
      <c r="AG234" s="948"/>
      <c r="AH234" s="948"/>
      <c r="AI234" s="1029"/>
      <c r="AJ234" s="1020"/>
      <c r="AN234" s="1020"/>
      <c r="AO234" s="950"/>
      <c r="AP234" s="963"/>
    </row>
    <row r="235" spans="1:43" ht="21" hidden="1" customHeight="1">
      <c r="I235" s="952">
        <f t="shared" si="40"/>
        <v>0</v>
      </c>
      <c r="J235" s="941">
        <f t="shared" si="41"/>
        <v>0</v>
      </c>
      <c r="K235" s="1030" t="s">
        <v>953</v>
      </c>
      <c r="L235" s="1031"/>
      <c r="M235" s="1031"/>
      <c r="N235" s="1032" t="e">
        <f>N236/S229</f>
        <v>#DIV/0!</v>
      </c>
      <c r="O235" s="1033" t="e">
        <f>ROUND(O236/S229,1)</f>
        <v>#DIV/0!</v>
      </c>
      <c r="P235" s="1033" t="e">
        <f>ROUND(P236/S229,1)</f>
        <v>#DIV/0!</v>
      </c>
      <c r="Q235" s="1032" t="e">
        <f>ROUND(Q236/S229,0)</f>
        <v>#DIV/0!</v>
      </c>
      <c r="R235" s="1032" t="e">
        <f>ROUND(R236/S229,0)</f>
        <v>#DIV/0!</v>
      </c>
      <c r="S235" s="1034"/>
      <c r="T235" s="1035"/>
      <c r="U235" s="941">
        <f t="shared" si="42"/>
        <v>0</v>
      </c>
      <c r="V235" s="1036"/>
      <c r="W235" s="1025"/>
      <c r="X235" s="1037"/>
      <c r="Y235" s="1037"/>
      <c r="Z235" s="1025"/>
      <c r="AA235" s="1026"/>
      <c r="AB235" s="1025"/>
      <c r="AC235" s="1027"/>
      <c r="AD235" s="1028"/>
      <c r="AE235" s="565"/>
      <c r="AF235" s="960" t="s">
        <v>882</v>
      </c>
      <c r="AG235" s="961" t="s">
        <v>561</v>
      </c>
      <c r="AH235" s="1012" t="s">
        <v>884</v>
      </c>
      <c r="AI235" s="1038"/>
      <c r="AJ235" s="949"/>
      <c r="AN235" s="950"/>
      <c r="AO235" s="565"/>
      <c r="AP235" s="963"/>
    </row>
    <row r="236" spans="1:43" ht="21" hidden="1" customHeight="1">
      <c r="I236" s="952">
        <f t="shared" si="40"/>
        <v>0</v>
      </c>
      <c r="J236" s="941">
        <f t="shared" si="41"/>
        <v>0</v>
      </c>
      <c r="K236" s="1030" t="s">
        <v>832</v>
      </c>
      <c r="L236" s="1031"/>
      <c r="M236" s="1031"/>
      <c r="N236" s="1039">
        <f>SUM(N237:N300)</f>
        <v>0</v>
      </c>
      <c r="O236" s="1039">
        <f>SUM(O237:O300)</f>
        <v>0</v>
      </c>
      <c r="P236" s="1039">
        <f>SUM(P237:P300)</f>
        <v>0</v>
      </c>
      <c r="Q236" s="1039">
        <f>SUM(Q237:Q300)</f>
        <v>0</v>
      </c>
      <c r="R236" s="1039">
        <f>SUM(R237:R300)</f>
        <v>0</v>
      </c>
      <c r="S236" s="1040"/>
      <c r="T236" s="1041"/>
      <c r="U236" s="941">
        <f t="shared" si="42"/>
        <v>0</v>
      </c>
      <c r="V236" s="1036"/>
      <c r="W236" s="1025"/>
      <c r="X236" s="1025"/>
      <c r="Y236" s="1025"/>
      <c r="Z236" s="1025"/>
      <c r="AA236" s="1026"/>
      <c r="AB236" s="1025"/>
      <c r="AC236" s="1027"/>
      <c r="AD236" s="1028"/>
      <c r="AE236" s="565"/>
      <c r="AF236" s="975" t="s">
        <v>885</v>
      </c>
      <c r="AG236" s="976" t="s">
        <v>1151</v>
      </c>
      <c r="AH236" s="1042">
        <v>0</v>
      </c>
      <c r="AI236" s="1043"/>
      <c r="AJ236" s="949"/>
      <c r="AN236" s="950"/>
      <c r="AO236" s="565"/>
      <c r="AP236" s="963"/>
    </row>
    <row r="237" spans="1:43" ht="21" hidden="1" customHeight="1">
      <c r="I237" s="952">
        <f>IF((O$237+P$237)&gt;0,1,0)</f>
        <v>0</v>
      </c>
      <c r="J237" s="941">
        <f t="shared" si="41"/>
        <v>0</v>
      </c>
      <c r="K237" s="1030">
        <v>1</v>
      </c>
      <c r="L237" s="1044"/>
      <c r="M237" s="1044"/>
      <c r="N237" s="1045">
        <f t="shared" ref="N237:N250" si="43">IF(O237+P237&gt;0,$W$227,)</f>
        <v>0</v>
      </c>
      <c r="O237" s="1053"/>
      <c r="P237" s="1053"/>
      <c r="Q237" s="1045">
        <f t="shared" ref="Q237:R240" si="44">ROUND(O237*50,0)</f>
        <v>0</v>
      </c>
      <c r="R237" s="1045">
        <f t="shared" si="44"/>
        <v>0</v>
      </c>
      <c r="S237" s="1047"/>
      <c r="T237" s="1048"/>
      <c r="U237" s="941">
        <f t="shared" si="42"/>
        <v>0</v>
      </c>
      <c r="V237" s="1036"/>
      <c r="W237" s="1025"/>
      <c r="X237" s="1025"/>
      <c r="Y237" s="1025"/>
      <c r="Z237" s="1025"/>
      <c r="AA237" s="1026"/>
      <c r="AB237" s="1025"/>
      <c r="AC237" s="1027"/>
      <c r="AD237" s="1028"/>
      <c r="AE237" s="565"/>
      <c r="AF237" s="975" t="s">
        <v>886</v>
      </c>
      <c r="AG237" s="976" t="s">
        <v>887</v>
      </c>
      <c r="AH237" s="1049">
        <v>0.05</v>
      </c>
      <c r="AI237" s="1043"/>
      <c r="AJ237" s="949"/>
      <c r="AN237" s="950"/>
      <c r="AO237" s="565"/>
      <c r="AP237" s="963"/>
    </row>
    <row r="238" spans="1:43" ht="21" hidden="1" customHeight="1">
      <c r="I238" s="952">
        <f t="shared" ref="I238:I250" si="45">IF((O$237+P$237)&gt;0,1,0)</f>
        <v>0</v>
      </c>
      <c r="J238" s="941">
        <f t="shared" si="41"/>
        <v>0</v>
      </c>
      <c r="K238" s="1030">
        <f t="shared" ref="K238:K250" si="46">+K237+1</f>
        <v>2</v>
      </c>
      <c r="L238" s="1044"/>
      <c r="M238" s="1044"/>
      <c r="N238" s="1045">
        <f t="shared" si="43"/>
        <v>0</v>
      </c>
      <c r="O238" s="1053"/>
      <c r="P238" s="1053"/>
      <c r="Q238" s="1045">
        <f t="shared" si="44"/>
        <v>0</v>
      </c>
      <c r="R238" s="1045">
        <f t="shared" si="44"/>
        <v>0</v>
      </c>
      <c r="S238" s="1047"/>
      <c r="T238" s="1048"/>
      <c r="U238" s="941">
        <f t="shared" si="42"/>
        <v>0</v>
      </c>
      <c r="V238" s="1036"/>
      <c r="W238" s="1025"/>
      <c r="X238" s="1025"/>
      <c r="Y238" s="1025"/>
      <c r="Z238" s="1025"/>
      <c r="AA238" s="1026"/>
      <c r="AB238" s="1025"/>
      <c r="AC238" s="1027"/>
      <c r="AD238" s="1028"/>
      <c r="AE238" s="565"/>
      <c r="AF238" s="975" t="s">
        <v>888</v>
      </c>
      <c r="AG238" s="976" t="s">
        <v>1150</v>
      </c>
      <c r="AH238" s="1049">
        <v>0.1</v>
      </c>
      <c r="AI238" s="1050"/>
      <c r="AJ238" s="949"/>
      <c r="AN238" s="950"/>
      <c r="AO238" s="565"/>
      <c r="AP238" s="963"/>
    </row>
    <row r="239" spans="1:43" ht="21" hidden="1" customHeight="1">
      <c r="I239" s="952">
        <f t="shared" si="45"/>
        <v>0</v>
      </c>
      <c r="J239" s="941">
        <f t="shared" si="41"/>
        <v>0</v>
      </c>
      <c r="K239" s="1030">
        <f t="shared" si="46"/>
        <v>3</v>
      </c>
      <c r="L239" s="1044"/>
      <c r="M239" s="1044"/>
      <c r="N239" s="1045">
        <f t="shared" si="43"/>
        <v>0</v>
      </c>
      <c r="O239" s="1053"/>
      <c r="P239" s="1053"/>
      <c r="Q239" s="1045">
        <f t="shared" si="44"/>
        <v>0</v>
      </c>
      <c r="R239" s="1045">
        <f t="shared" si="44"/>
        <v>0</v>
      </c>
      <c r="S239" s="1047"/>
      <c r="T239" s="1048"/>
      <c r="U239" s="941">
        <f t="shared" si="42"/>
        <v>0</v>
      </c>
      <c r="V239" s="1036"/>
      <c r="W239" s="1025"/>
      <c r="X239" s="1025"/>
      <c r="Y239" s="1025"/>
      <c r="Z239" s="1025"/>
      <c r="AA239" s="1026"/>
      <c r="AB239" s="1025"/>
      <c r="AC239" s="1027"/>
      <c r="AD239" s="1028"/>
      <c r="AE239" s="565"/>
      <c r="AF239" s="975"/>
      <c r="AG239" s="976"/>
      <c r="AH239" s="1051"/>
      <c r="AI239" s="977"/>
      <c r="AJ239" s="1020"/>
      <c r="AN239" s="1020"/>
      <c r="AO239" s="565"/>
      <c r="AP239" s="963"/>
      <c r="AQ239" s="819"/>
    </row>
    <row r="240" spans="1:43" ht="21" hidden="1" customHeight="1" thickBot="1">
      <c r="I240" s="952">
        <f t="shared" si="45"/>
        <v>0</v>
      </c>
      <c r="J240" s="941">
        <f t="shared" si="41"/>
        <v>0</v>
      </c>
      <c r="K240" s="1030">
        <f t="shared" si="46"/>
        <v>4</v>
      </c>
      <c r="L240" s="1044"/>
      <c r="M240" s="1044"/>
      <c r="N240" s="1045">
        <f t="shared" si="43"/>
        <v>0</v>
      </c>
      <c r="O240" s="1053"/>
      <c r="P240" s="1053"/>
      <c r="Q240" s="1045">
        <f t="shared" si="44"/>
        <v>0</v>
      </c>
      <c r="R240" s="1045">
        <f t="shared" si="44"/>
        <v>0</v>
      </c>
      <c r="S240" s="1047"/>
      <c r="T240" s="1048"/>
      <c r="U240" s="941">
        <f t="shared" si="42"/>
        <v>0</v>
      </c>
      <c r="V240" s="1036"/>
      <c r="W240" s="1025"/>
      <c r="X240" s="1025"/>
      <c r="Y240" s="1025"/>
      <c r="Z240" s="1025"/>
      <c r="AA240" s="1026"/>
      <c r="AB240" s="1025"/>
      <c r="AC240" s="1027"/>
      <c r="AD240" s="1028"/>
      <c r="AE240" s="565"/>
      <c r="AF240" s="1016"/>
      <c r="AG240" s="1055"/>
      <c r="AH240" s="1017"/>
      <c r="AI240" s="1019"/>
      <c r="AJ240" s="1020"/>
      <c r="AN240" s="1020"/>
      <c r="AO240" s="565"/>
      <c r="AP240" s="963"/>
    </row>
    <row r="241" spans="1:44" ht="21" hidden="1" customHeight="1">
      <c r="I241" s="952">
        <f t="shared" si="45"/>
        <v>0</v>
      </c>
      <c r="J241" s="941">
        <f t="shared" si="41"/>
        <v>0</v>
      </c>
      <c r="K241" s="1030">
        <f t="shared" si="46"/>
        <v>5</v>
      </c>
      <c r="L241" s="1044"/>
      <c r="M241" s="1044"/>
      <c r="N241" s="1052">
        <f t="shared" si="43"/>
        <v>0</v>
      </c>
      <c r="O241" s="1053"/>
      <c r="P241" s="1053"/>
      <c r="Q241" s="1097">
        <f>ROUND(O241*50,0)</f>
        <v>0</v>
      </c>
      <c r="R241" s="1097"/>
      <c r="S241" s="1047"/>
      <c r="T241" s="1048"/>
      <c r="U241" s="941">
        <f t="shared" si="42"/>
        <v>0</v>
      </c>
      <c r="V241" s="1036"/>
      <c r="W241" s="1025"/>
      <c r="X241" s="1025"/>
      <c r="Y241" s="1025"/>
      <c r="Z241" s="1025"/>
      <c r="AA241" s="1026"/>
      <c r="AB241" s="1025"/>
      <c r="AC241" s="1027"/>
      <c r="AD241" s="1028"/>
      <c r="AE241" s="819"/>
      <c r="AF241" s="963"/>
      <c r="AG241" s="963"/>
      <c r="AH241" s="963"/>
      <c r="AI241" s="963"/>
      <c r="AJ241" s="963"/>
      <c r="AK241" s="819"/>
      <c r="AL241" s="819"/>
      <c r="AM241" s="819"/>
      <c r="AN241" s="963"/>
      <c r="AO241" s="565"/>
      <c r="AP241" s="963"/>
      <c r="AR241" s="819"/>
    </row>
    <row r="242" spans="1:44" ht="21" hidden="1" customHeight="1">
      <c r="I242" s="952">
        <f t="shared" si="45"/>
        <v>0</v>
      </c>
      <c r="J242" s="941">
        <f t="shared" si="41"/>
        <v>0</v>
      </c>
      <c r="K242" s="1030">
        <f t="shared" si="46"/>
        <v>6</v>
      </c>
      <c r="L242" s="1044"/>
      <c r="M242" s="1044"/>
      <c r="N242" s="1052"/>
      <c r="O242" s="1053"/>
      <c r="P242" s="1053"/>
      <c r="Q242" s="1054"/>
      <c r="R242" s="1054"/>
      <c r="S242" s="1047"/>
      <c r="T242" s="1048"/>
      <c r="U242" s="941">
        <f t="shared" si="42"/>
        <v>0</v>
      </c>
      <c r="V242" s="968" t="s">
        <v>832</v>
      </c>
      <c r="W242" s="1056">
        <f>SUM(W234:W241)</f>
        <v>0</v>
      </c>
      <c r="X242" s="1056">
        <f>SUM(X234:X241)</f>
        <v>0</v>
      </c>
      <c r="Y242" s="1056">
        <f>SUM(Y234:Y241)</f>
        <v>0</v>
      </c>
      <c r="Z242" s="1057"/>
      <c r="AA242" s="1058"/>
      <c r="AB242" s="1056">
        <f>SUM(AB234:AB241)</f>
        <v>0</v>
      </c>
      <c r="AC242" s="1059"/>
      <c r="AD242" s="1060"/>
      <c r="AE242" s="1061"/>
      <c r="AF242" s="565"/>
      <c r="AG242" s="565"/>
      <c r="AH242" s="565"/>
      <c r="AI242" s="565"/>
      <c r="AJ242" s="565"/>
      <c r="AN242" s="963"/>
      <c r="AO242" s="565"/>
      <c r="AP242" s="963"/>
    </row>
    <row r="243" spans="1:44" s="819" customFormat="1" ht="21" hidden="1" customHeight="1" thickBot="1">
      <c r="A243" s="372"/>
      <c r="B243" s="372"/>
      <c r="C243" s="372"/>
      <c r="D243" s="372"/>
      <c r="E243" s="372"/>
      <c r="F243" s="372"/>
      <c r="G243" s="372"/>
      <c r="H243" s="167"/>
      <c r="I243" s="952">
        <f t="shared" si="45"/>
        <v>0</v>
      </c>
      <c r="J243" s="941">
        <f t="shared" si="41"/>
        <v>0</v>
      </c>
      <c r="K243" s="1030">
        <f t="shared" si="46"/>
        <v>7</v>
      </c>
      <c r="L243" s="1044"/>
      <c r="M243" s="1044"/>
      <c r="N243" s="1052"/>
      <c r="O243" s="1053"/>
      <c r="P243" s="1053"/>
      <c r="Q243" s="1054"/>
      <c r="R243" s="1054"/>
      <c r="S243" s="1047"/>
      <c r="T243" s="1048"/>
      <c r="U243" s="941">
        <f t="shared" si="42"/>
        <v>0</v>
      </c>
      <c r="V243" s="1062" t="s">
        <v>889</v>
      </c>
      <c r="W243" s="1063"/>
      <c r="X243" s="1063"/>
      <c r="Y243" s="1063"/>
      <c r="Z243" s="1063"/>
      <c r="AA243" s="1064"/>
      <c r="AB243" s="1063">
        <f>IF(AB242&gt;0,ROUND(AB242/COUNTA(AB234:AB241),0),)</f>
        <v>0</v>
      </c>
      <c r="AC243" s="1065"/>
      <c r="AD243" s="1066"/>
      <c r="AE243" s="1061"/>
      <c r="AF243" s="1061"/>
      <c r="AG243" s="1061"/>
      <c r="AH243" s="565"/>
      <c r="AI243" s="565"/>
      <c r="AJ243" s="565"/>
      <c r="AK243" s="565"/>
      <c r="AL243" s="565"/>
      <c r="AM243" s="565"/>
      <c r="AN243" s="963"/>
      <c r="AO243" s="963"/>
      <c r="AP243" s="963"/>
      <c r="AQ243" s="951"/>
      <c r="AR243" s="951"/>
    </row>
    <row r="244" spans="1:44" ht="21" hidden="1" customHeight="1">
      <c r="I244" s="952">
        <f t="shared" si="45"/>
        <v>0</v>
      </c>
      <c r="J244" s="941">
        <f t="shared" si="41"/>
        <v>0</v>
      </c>
      <c r="K244" s="1030">
        <f t="shared" si="46"/>
        <v>8</v>
      </c>
      <c r="L244" s="1044"/>
      <c r="M244" s="1044"/>
      <c r="N244" s="1052"/>
      <c r="O244" s="1053"/>
      <c r="P244" s="1053"/>
      <c r="Q244" s="1054"/>
      <c r="R244" s="1054"/>
      <c r="S244" s="1047"/>
      <c r="T244" s="1048"/>
      <c r="U244" s="941">
        <f t="shared" si="42"/>
        <v>0</v>
      </c>
      <c r="V244" s="565"/>
      <c r="W244" s="565"/>
      <c r="X244" s="565"/>
      <c r="Y244" s="565"/>
      <c r="Z244" s="565"/>
      <c r="AA244" s="1067"/>
      <c r="AB244" s="565"/>
      <c r="AC244" s="565"/>
      <c r="AD244" s="565"/>
      <c r="AE244" s="1061"/>
      <c r="AF244" s="1061"/>
      <c r="AG244" s="1061"/>
      <c r="AH244" s="565"/>
      <c r="AI244" s="565"/>
      <c r="AJ244" s="565"/>
      <c r="AK244" s="565"/>
      <c r="AL244" s="565"/>
      <c r="AM244" s="565"/>
      <c r="AN244" s="963"/>
      <c r="AO244" s="963"/>
      <c r="AP244" s="963"/>
    </row>
    <row r="245" spans="1:44" ht="21" hidden="1" customHeight="1">
      <c r="I245" s="952">
        <f t="shared" si="45"/>
        <v>0</v>
      </c>
      <c r="J245" s="941">
        <f t="shared" si="41"/>
        <v>0</v>
      </c>
      <c r="K245" s="1030">
        <f t="shared" si="46"/>
        <v>9</v>
      </c>
      <c r="L245" s="1044"/>
      <c r="M245" s="1044"/>
      <c r="N245" s="1052"/>
      <c r="O245" s="1053"/>
      <c r="P245" s="1053"/>
      <c r="Q245" s="1054"/>
      <c r="R245" s="1054"/>
      <c r="S245" s="1047"/>
      <c r="T245" s="1048"/>
      <c r="U245" s="941">
        <f t="shared" si="42"/>
        <v>0</v>
      </c>
      <c r="V245" s="565"/>
      <c r="W245" s="565"/>
      <c r="X245" s="565"/>
      <c r="Y245" s="565"/>
      <c r="Z245" s="565"/>
      <c r="AA245" s="1067"/>
      <c r="AB245" s="565"/>
      <c r="AC245" s="565"/>
      <c r="AD245" s="565"/>
      <c r="AE245" s="1061"/>
      <c r="AF245" s="1061"/>
      <c r="AG245" s="1061"/>
      <c r="AH245" s="565"/>
      <c r="AI245" s="565"/>
      <c r="AJ245" s="565"/>
      <c r="AK245" s="565"/>
      <c r="AL245" s="565"/>
      <c r="AM245" s="565"/>
      <c r="AN245" s="963"/>
      <c r="AO245" s="963"/>
      <c r="AP245" s="963"/>
    </row>
    <row r="246" spans="1:44" ht="21" hidden="1" customHeight="1">
      <c r="I246" s="952">
        <f t="shared" si="45"/>
        <v>0</v>
      </c>
      <c r="J246" s="941">
        <f t="shared" si="41"/>
        <v>0</v>
      </c>
      <c r="K246" s="1030">
        <f t="shared" si="46"/>
        <v>10</v>
      </c>
      <c r="L246" s="1044"/>
      <c r="M246" s="1044"/>
      <c r="N246" s="1052"/>
      <c r="O246" s="1053"/>
      <c r="P246" s="1053"/>
      <c r="Q246" s="1054"/>
      <c r="R246" s="1054"/>
      <c r="S246" s="1047"/>
      <c r="T246" s="1048"/>
      <c r="U246" s="941">
        <f t="shared" si="42"/>
        <v>0</v>
      </c>
      <c r="V246" s="565"/>
      <c r="W246" s="565"/>
      <c r="X246" s="565"/>
      <c r="Y246" s="565"/>
      <c r="Z246" s="565"/>
      <c r="AA246" s="1067"/>
      <c r="AB246" s="565"/>
      <c r="AC246" s="565"/>
      <c r="AD246" s="565"/>
      <c r="AE246" s="1061"/>
      <c r="AF246" s="1061"/>
      <c r="AG246" s="1061"/>
      <c r="AH246" s="565"/>
      <c r="AI246" s="565"/>
      <c r="AJ246" s="565"/>
      <c r="AK246" s="565"/>
      <c r="AL246" s="565"/>
      <c r="AM246" s="565"/>
      <c r="AN246" s="963"/>
      <c r="AO246" s="963"/>
      <c r="AP246" s="963"/>
    </row>
    <row r="247" spans="1:44" ht="21" hidden="1" customHeight="1">
      <c r="I247" s="952">
        <f t="shared" si="45"/>
        <v>0</v>
      </c>
      <c r="J247" s="941">
        <f t="shared" si="41"/>
        <v>0</v>
      </c>
      <c r="K247" s="1030">
        <f t="shared" si="46"/>
        <v>11</v>
      </c>
      <c r="L247" s="1044"/>
      <c r="M247" s="1044"/>
      <c r="N247" s="1052">
        <f t="shared" si="43"/>
        <v>0</v>
      </c>
      <c r="O247" s="1053"/>
      <c r="P247" s="1053"/>
      <c r="Q247" s="1054">
        <f t="shared" ref="Q247:R250" si="47">ROUND(O247*50,0)</f>
        <v>0</v>
      </c>
      <c r="R247" s="1054">
        <f t="shared" si="47"/>
        <v>0</v>
      </c>
      <c r="S247" s="1047"/>
      <c r="T247" s="1048"/>
      <c r="U247" s="941">
        <f t="shared" si="42"/>
        <v>0</v>
      </c>
      <c r="V247" s="565"/>
      <c r="W247" s="565"/>
      <c r="X247" s="565"/>
      <c r="Y247" s="565"/>
      <c r="Z247" s="565"/>
      <c r="AA247" s="1067"/>
      <c r="AB247" s="565"/>
      <c r="AC247" s="565"/>
      <c r="AD247" s="565"/>
      <c r="AE247" s="1061"/>
      <c r="AF247" s="1061"/>
      <c r="AG247" s="1061"/>
      <c r="AH247" s="565"/>
      <c r="AI247" s="565"/>
      <c r="AJ247" s="565"/>
      <c r="AK247" s="565"/>
      <c r="AL247" s="565"/>
      <c r="AM247" s="565"/>
      <c r="AN247" s="963"/>
      <c r="AO247" s="963"/>
      <c r="AP247" s="963"/>
    </row>
    <row r="248" spans="1:44" ht="21" hidden="1" customHeight="1">
      <c r="I248" s="952">
        <f t="shared" si="45"/>
        <v>0</v>
      </c>
      <c r="J248" s="941">
        <f t="shared" si="41"/>
        <v>0</v>
      </c>
      <c r="K248" s="1030">
        <f t="shared" si="46"/>
        <v>12</v>
      </c>
      <c r="L248" s="1044"/>
      <c r="M248" s="1044"/>
      <c r="N248" s="1052">
        <f t="shared" si="43"/>
        <v>0</v>
      </c>
      <c r="O248" s="1053"/>
      <c r="P248" s="1053"/>
      <c r="Q248" s="1054">
        <f t="shared" si="47"/>
        <v>0</v>
      </c>
      <c r="R248" s="1054">
        <f t="shared" si="47"/>
        <v>0</v>
      </c>
      <c r="S248" s="1047"/>
      <c r="T248" s="1048"/>
      <c r="U248" s="941">
        <f t="shared" si="42"/>
        <v>0</v>
      </c>
      <c r="V248" s="565"/>
      <c r="W248" s="565"/>
      <c r="X248" s="565"/>
      <c r="Y248" s="565"/>
      <c r="Z248" s="565"/>
      <c r="AA248" s="1067"/>
      <c r="AB248" s="565"/>
      <c r="AC248" s="565"/>
      <c r="AD248" s="565"/>
      <c r="AE248" s="1061"/>
      <c r="AF248" s="1061"/>
      <c r="AG248" s="1061"/>
      <c r="AH248" s="565"/>
      <c r="AI248" s="565"/>
      <c r="AJ248" s="565"/>
      <c r="AK248" s="565"/>
      <c r="AL248" s="565"/>
      <c r="AM248" s="565"/>
      <c r="AN248" s="963"/>
      <c r="AO248" s="963"/>
      <c r="AP248" s="963"/>
    </row>
    <row r="249" spans="1:44" ht="21" hidden="1" customHeight="1">
      <c r="I249" s="952">
        <f t="shared" si="45"/>
        <v>0</v>
      </c>
      <c r="J249" s="941">
        <f t="shared" si="41"/>
        <v>0</v>
      </c>
      <c r="K249" s="1030">
        <f t="shared" si="46"/>
        <v>13</v>
      </c>
      <c r="L249" s="1044"/>
      <c r="M249" s="1044"/>
      <c r="N249" s="1052">
        <f t="shared" si="43"/>
        <v>0</v>
      </c>
      <c r="O249" s="1053"/>
      <c r="P249" s="1053"/>
      <c r="Q249" s="1054">
        <f t="shared" si="47"/>
        <v>0</v>
      </c>
      <c r="R249" s="1054">
        <f t="shared" si="47"/>
        <v>0</v>
      </c>
      <c r="S249" s="1047"/>
      <c r="T249" s="1048"/>
      <c r="U249" s="941">
        <f t="shared" si="42"/>
        <v>0</v>
      </c>
      <c r="V249" s="565"/>
      <c r="W249" s="565"/>
      <c r="X249" s="565"/>
      <c r="Y249" s="565"/>
      <c r="Z249" s="565"/>
      <c r="AA249" s="1067"/>
      <c r="AB249" s="565"/>
      <c r="AC249" s="565"/>
      <c r="AD249" s="565"/>
      <c r="AE249" s="1061"/>
      <c r="AF249" s="1061"/>
      <c r="AG249" s="1061"/>
      <c r="AH249" s="565"/>
      <c r="AI249" s="565"/>
      <c r="AJ249" s="565"/>
      <c r="AK249" s="565"/>
      <c r="AL249" s="565"/>
      <c r="AM249" s="565"/>
      <c r="AN249" s="963"/>
      <c r="AO249" s="963"/>
      <c r="AP249" s="963"/>
    </row>
    <row r="250" spans="1:44" ht="21" hidden="1" customHeight="1" thickBot="1">
      <c r="I250" s="952">
        <f t="shared" si="45"/>
        <v>0</v>
      </c>
      <c r="J250" s="941">
        <f t="shared" si="41"/>
        <v>0</v>
      </c>
      <c r="K250" s="1068">
        <f t="shared" si="46"/>
        <v>14</v>
      </c>
      <c r="L250" s="1000"/>
      <c r="M250" s="1000"/>
      <c r="N250" s="1069">
        <f t="shared" si="43"/>
        <v>0</v>
      </c>
      <c r="O250" s="1070"/>
      <c r="P250" s="1070"/>
      <c r="Q250" s="1071">
        <f t="shared" si="47"/>
        <v>0</v>
      </c>
      <c r="R250" s="1071">
        <f t="shared" si="47"/>
        <v>0</v>
      </c>
      <c r="S250" s="1072"/>
      <c r="T250" s="1073"/>
      <c r="U250" s="941">
        <f t="shared" si="42"/>
        <v>0</v>
      </c>
      <c r="V250" s="565"/>
      <c r="W250" s="565"/>
      <c r="X250" s="565"/>
      <c r="Y250" s="565"/>
      <c r="Z250" s="565"/>
      <c r="AA250" s="1067"/>
      <c r="AB250" s="565"/>
      <c r="AC250" s="565"/>
      <c r="AD250" s="565"/>
      <c r="AE250" s="1061"/>
      <c r="AF250" s="1061"/>
      <c r="AG250" s="1061"/>
      <c r="AH250" s="565"/>
      <c r="AI250" s="565"/>
      <c r="AJ250" s="565"/>
      <c r="AK250" s="565"/>
      <c r="AL250" s="565"/>
      <c r="AM250" s="565"/>
      <c r="AN250" s="963"/>
      <c r="AO250" s="963"/>
      <c r="AP250" s="963"/>
    </row>
    <row r="251" spans="1:44" s="253" customFormat="1" ht="21" hidden="1" customHeight="1">
      <c r="A251" s="252"/>
      <c r="B251" s="252"/>
      <c r="C251" s="252"/>
      <c r="D251" s="252"/>
      <c r="E251" s="252"/>
      <c r="F251" s="252"/>
      <c r="G251" s="252"/>
      <c r="I251" s="265">
        <f>IF((O$253+P$253)&gt;0,1,0)</f>
        <v>0</v>
      </c>
      <c r="J251" s="255">
        <f t="shared" si="41"/>
        <v>0</v>
      </c>
      <c r="K251" s="2439" t="s">
        <v>942</v>
      </c>
      <c r="L251" s="2441" t="s">
        <v>943</v>
      </c>
      <c r="M251" s="2443" t="s">
        <v>944</v>
      </c>
      <c r="N251" s="2443" t="s">
        <v>945</v>
      </c>
      <c r="O251" s="2445" t="s">
        <v>946</v>
      </c>
      <c r="P251" s="2445"/>
      <c r="Q251" s="2445" t="s">
        <v>947</v>
      </c>
      <c r="R251" s="2445"/>
      <c r="S251" s="2446" t="s">
        <v>948</v>
      </c>
      <c r="T251" s="2448" t="s">
        <v>1162</v>
      </c>
      <c r="U251" s="255">
        <f t="shared" si="42"/>
        <v>0</v>
      </c>
      <c r="V251" s="169"/>
      <c r="W251" s="169"/>
      <c r="X251" s="169"/>
      <c r="Y251" s="169"/>
      <c r="Z251" s="169"/>
      <c r="AA251" s="378"/>
      <c r="AB251" s="169"/>
      <c r="AC251" s="169"/>
      <c r="AD251" s="169"/>
      <c r="AE251" s="371"/>
      <c r="AF251" s="371"/>
      <c r="AG251" s="371"/>
      <c r="AH251" s="169"/>
      <c r="AI251" s="169"/>
      <c r="AJ251" s="169"/>
      <c r="AK251" s="169"/>
      <c r="AL251" s="169"/>
      <c r="AM251" s="169"/>
      <c r="AN251" s="176"/>
      <c r="AO251" s="176"/>
      <c r="AP251" s="176"/>
    </row>
    <row r="252" spans="1:44" s="253" customFormat="1" ht="21" hidden="1" customHeight="1">
      <c r="A252" s="252"/>
      <c r="B252" s="252"/>
      <c r="C252" s="252"/>
      <c r="D252" s="252"/>
      <c r="E252" s="252"/>
      <c r="F252" s="252"/>
      <c r="G252" s="252"/>
      <c r="I252" s="265">
        <f t="shared" ref="I252:I275" si="48">IF((O$253+P$253)&gt;0,1,0)</f>
        <v>0</v>
      </c>
      <c r="J252" s="255">
        <f t="shared" si="41"/>
        <v>0</v>
      </c>
      <c r="K252" s="2440"/>
      <c r="L252" s="2442"/>
      <c r="M252" s="2444"/>
      <c r="N252" s="2444"/>
      <c r="O252" s="548" t="s">
        <v>786</v>
      </c>
      <c r="P252" s="335" t="s">
        <v>787</v>
      </c>
      <c r="Q252" s="335" t="s">
        <v>786</v>
      </c>
      <c r="R252" s="336" t="s">
        <v>787</v>
      </c>
      <c r="S252" s="2447"/>
      <c r="T252" s="2449"/>
      <c r="U252" s="255">
        <f t="shared" si="42"/>
        <v>0</v>
      </c>
      <c r="V252" s="169"/>
      <c r="W252" s="169"/>
      <c r="X252" s="169"/>
      <c r="Y252" s="169"/>
      <c r="Z252" s="169"/>
      <c r="AA252" s="378"/>
      <c r="AB252" s="169"/>
      <c r="AC252" s="169"/>
      <c r="AD252" s="169"/>
      <c r="AE252" s="371"/>
      <c r="AF252" s="371"/>
      <c r="AG252" s="371"/>
      <c r="AH252" s="169"/>
      <c r="AI252" s="169"/>
      <c r="AJ252" s="169"/>
      <c r="AK252" s="169"/>
      <c r="AL252" s="169"/>
      <c r="AM252" s="169"/>
      <c r="AN252" s="176"/>
      <c r="AO252" s="176"/>
      <c r="AP252" s="176"/>
    </row>
    <row r="253" spans="1:44" s="253" customFormat="1" ht="21" hidden="1" customHeight="1">
      <c r="A253" s="252"/>
      <c r="B253" s="252"/>
      <c r="C253" s="252"/>
      <c r="D253" s="252"/>
      <c r="E253" s="252"/>
      <c r="F253" s="252"/>
      <c r="G253" s="252"/>
      <c r="I253" s="265">
        <f t="shared" si="48"/>
        <v>0</v>
      </c>
      <c r="J253" s="255">
        <f t="shared" si="41"/>
        <v>0</v>
      </c>
      <c r="K253" s="546">
        <f>+K25+1</f>
        <v>15</v>
      </c>
      <c r="L253" s="356"/>
      <c r="M253" s="356"/>
      <c r="N253" s="357">
        <f t="shared" ref="N253:N275" si="49">IF(O253+P253&gt;0,$W$227,)</f>
        <v>0</v>
      </c>
      <c r="O253" s="358"/>
      <c r="P253" s="358"/>
      <c r="Q253" s="359">
        <f t="shared" ref="Q253:R300" si="50">ROUND(O253*50,0)</f>
        <v>0</v>
      </c>
      <c r="R253" s="359">
        <f t="shared" si="50"/>
        <v>0</v>
      </c>
      <c r="S253" s="360"/>
      <c r="T253" s="361"/>
      <c r="U253" s="255">
        <f t="shared" si="42"/>
        <v>0</v>
      </c>
      <c r="V253" s="169"/>
      <c r="W253" s="169"/>
      <c r="X253" s="169"/>
      <c r="Y253" s="169"/>
      <c r="Z253" s="169"/>
      <c r="AA253" s="378"/>
      <c r="AB253" s="169"/>
      <c r="AC253" s="169"/>
      <c r="AD253" s="169"/>
      <c r="AE253" s="371"/>
      <c r="AF253" s="371"/>
      <c r="AG253" s="371"/>
      <c r="AH253" s="169"/>
      <c r="AI253" s="169"/>
      <c r="AJ253" s="169"/>
      <c r="AK253" s="169"/>
      <c r="AL253" s="169"/>
      <c r="AM253" s="169"/>
      <c r="AN253" s="176"/>
      <c r="AO253" s="176"/>
      <c r="AP253" s="176"/>
    </row>
    <row r="254" spans="1:44" s="253" customFormat="1" ht="21" hidden="1" customHeight="1">
      <c r="A254" s="252"/>
      <c r="B254" s="252"/>
      <c r="C254" s="252"/>
      <c r="D254" s="252"/>
      <c r="E254" s="252"/>
      <c r="F254" s="252"/>
      <c r="G254" s="252"/>
      <c r="I254" s="265">
        <f t="shared" si="48"/>
        <v>0</v>
      </c>
      <c r="J254" s="255">
        <f t="shared" si="41"/>
        <v>0</v>
      </c>
      <c r="K254" s="546">
        <f t="shared" ref="K254:K275" si="51">+K253+1</f>
        <v>16</v>
      </c>
      <c r="L254" s="356"/>
      <c r="M254" s="356"/>
      <c r="N254" s="357">
        <f t="shared" si="49"/>
        <v>0</v>
      </c>
      <c r="O254" s="358"/>
      <c r="P254" s="358"/>
      <c r="Q254" s="359">
        <f t="shared" si="50"/>
        <v>0</v>
      </c>
      <c r="R254" s="359">
        <f t="shared" si="50"/>
        <v>0</v>
      </c>
      <c r="S254" s="360"/>
      <c r="T254" s="361"/>
      <c r="U254" s="255">
        <f t="shared" si="42"/>
        <v>0</v>
      </c>
      <c r="V254" s="169"/>
      <c r="W254" s="169"/>
      <c r="X254" s="169"/>
      <c r="Y254" s="169"/>
      <c r="Z254" s="169"/>
      <c r="AA254" s="378"/>
      <c r="AB254" s="169"/>
      <c r="AC254" s="169"/>
      <c r="AD254" s="169"/>
      <c r="AE254" s="371"/>
      <c r="AF254" s="371"/>
      <c r="AG254" s="371"/>
      <c r="AH254" s="169"/>
      <c r="AI254" s="169"/>
      <c r="AJ254" s="169"/>
      <c r="AK254" s="169"/>
      <c r="AL254" s="169"/>
      <c r="AM254" s="169"/>
      <c r="AN254" s="176"/>
      <c r="AO254" s="176"/>
      <c r="AP254" s="176"/>
    </row>
    <row r="255" spans="1:44" s="253" customFormat="1" ht="21" hidden="1" customHeight="1">
      <c r="A255" s="252"/>
      <c r="B255" s="252"/>
      <c r="C255" s="252"/>
      <c r="D255" s="252"/>
      <c r="E255" s="252"/>
      <c r="F255" s="252"/>
      <c r="G255" s="252"/>
      <c r="I255" s="265">
        <f t="shared" si="48"/>
        <v>0</v>
      </c>
      <c r="J255" s="255">
        <f t="shared" si="41"/>
        <v>0</v>
      </c>
      <c r="K255" s="546">
        <f t="shared" si="51"/>
        <v>17</v>
      </c>
      <c r="L255" s="356"/>
      <c r="M255" s="356"/>
      <c r="N255" s="357">
        <f t="shared" si="49"/>
        <v>0</v>
      </c>
      <c r="O255" s="358"/>
      <c r="P255" s="358"/>
      <c r="Q255" s="359">
        <f t="shared" si="50"/>
        <v>0</v>
      </c>
      <c r="R255" s="359">
        <f t="shared" si="50"/>
        <v>0</v>
      </c>
      <c r="S255" s="360"/>
      <c r="T255" s="361"/>
      <c r="U255" s="255">
        <f t="shared" si="42"/>
        <v>0</v>
      </c>
      <c r="V255" s="169"/>
      <c r="W255" s="169"/>
      <c r="X255" s="169"/>
      <c r="Y255" s="169"/>
      <c r="Z255" s="169"/>
      <c r="AA255" s="378"/>
      <c r="AB255" s="169"/>
      <c r="AC255" s="169"/>
      <c r="AD255" s="169"/>
      <c r="AE255" s="371"/>
      <c r="AF255" s="371"/>
      <c r="AG255" s="371"/>
      <c r="AH255" s="169"/>
      <c r="AI255" s="169"/>
      <c r="AJ255" s="169"/>
      <c r="AK255" s="169"/>
      <c r="AL255" s="169"/>
      <c r="AM255" s="169"/>
      <c r="AN255" s="176"/>
      <c r="AO255" s="176"/>
      <c r="AP255" s="176"/>
    </row>
    <row r="256" spans="1:44" s="253" customFormat="1" ht="21" hidden="1" customHeight="1">
      <c r="A256" s="252"/>
      <c r="B256" s="252"/>
      <c r="C256" s="252"/>
      <c r="D256" s="252"/>
      <c r="E256" s="252"/>
      <c r="F256" s="252"/>
      <c r="G256" s="252"/>
      <c r="I256" s="265">
        <f t="shared" si="48"/>
        <v>0</v>
      </c>
      <c r="J256" s="255">
        <f t="shared" si="41"/>
        <v>0</v>
      </c>
      <c r="K256" s="546">
        <f t="shared" si="51"/>
        <v>18</v>
      </c>
      <c r="L256" s="356"/>
      <c r="M256" s="356"/>
      <c r="N256" s="357">
        <f t="shared" si="49"/>
        <v>0</v>
      </c>
      <c r="O256" s="358"/>
      <c r="P256" s="358"/>
      <c r="Q256" s="359">
        <f t="shared" si="50"/>
        <v>0</v>
      </c>
      <c r="R256" s="359">
        <f t="shared" si="50"/>
        <v>0</v>
      </c>
      <c r="S256" s="360"/>
      <c r="T256" s="361"/>
      <c r="U256" s="255">
        <f t="shared" si="42"/>
        <v>0</v>
      </c>
      <c r="V256" s="169"/>
      <c r="W256" s="169"/>
      <c r="X256" s="169"/>
      <c r="Y256" s="169"/>
      <c r="Z256" s="169"/>
      <c r="AA256" s="378"/>
      <c r="AB256" s="169"/>
      <c r="AC256" s="169"/>
      <c r="AD256" s="169"/>
      <c r="AE256" s="371"/>
      <c r="AF256" s="371"/>
      <c r="AG256" s="371"/>
      <c r="AH256" s="169"/>
      <c r="AI256" s="169"/>
      <c r="AJ256" s="169"/>
      <c r="AK256" s="169"/>
      <c r="AL256" s="169"/>
      <c r="AM256" s="169"/>
      <c r="AN256" s="176"/>
      <c r="AO256" s="176"/>
      <c r="AP256" s="176"/>
    </row>
    <row r="257" spans="1:42" s="253" customFormat="1" ht="21" hidden="1" customHeight="1">
      <c r="A257" s="252"/>
      <c r="B257" s="252"/>
      <c r="C257" s="252"/>
      <c r="D257" s="252"/>
      <c r="E257" s="252"/>
      <c r="F257" s="252"/>
      <c r="G257" s="252"/>
      <c r="I257" s="265">
        <f t="shared" si="48"/>
        <v>0</v>
      </c>
      <c r="J257" s="255">
        <f t="shared" si="41"/>
        <v>0</v>
      </c>
      <c r="K257" s="546">
        <f t="shared" si="51"/>
        <v>19</v>
      </c>
      <c r="L257" s="356"/>
      <c r="M257" s="356"/>
      <c r="N257" s="357">
        <f t="shared" si="49"/>
        <v>0</v>
      </c>
      <c r="O257" s="358"/>
      <c r="P257" s="358"/>
      <c r="Q257" s="359">
        <f t="shared" si="50"/>
        <v>0</v>
      </c>
      <c r="R257" s="359">
        <f t="shared" si="50"/>
        <v>0</v>
      </c>
      <c r="S257" s="360"/>
      <c r="T257" s="361"/>
      <c r="U257" s="255">
        <f t="shared" si="42"/>
        <v>0</v>
      </c>
      <c r="V257" s="169"/>
      <c r="W257" s="169"/>
      <c r="X257" s="169"/>
      <c r="Y257" s="169"/>
      <c r="Z257" s="169"/>
      <c r="AA257" s="378"/>
      <c r="AB257" s="169"/>
      <c r="AC257" s="169"/>
      <c r="AD257" s="169"/>
      <c r="AE257" s="371"/>
      <c r="AF257" s="371"/>
      <c r="AG257" s="371"/>
      <c r="AH257" s="169"/>
      <c r="AI257" s="169"/>
      <c r="AJ257" s="169"/>
      <c r="AK257" s="169"/>
      <c r="AL257" s="169"/>
      <c r="AM257" s="169"/>
      <c r="AN257" s="176"/>
      <c r="AO257" s="176"/>
      <c r="AP257" s="176"/>
    </row>
    <row r="258" spans="1:42" s="253" customFormat="1" ht="21" hidden="1" customHeight="1">
      <c r="A258" s="252"/>
      <c r="B258" s="252"/>
      <c r="C258" s="252"/>
      <c r="D258" s="252"/>
      <c r="E258" s="252"/>
      <c r="F258" s="252"/>
      <c r="G258" s="252"/>
      <c r="I258" s="265">
        <f t="shared" si="48"/>
        <v>0</v>
      </c>
      <c r="J258" s="255">
        <f t="shared" si="41"/>
        <v>0</v>
      </c>
      <c r="K258" s="546">
        <f t="shared" si="51"/>
        <v>20</v>
      </c>
      <c r="L258" s="356"/>
      <c r="M258" s="356"/>
      <c r="N258" s="357">
        <f t="shared" si="49"/>
        <v>0</v>
      </c>
      <c r="O258" s="358"/>
      <c r="P258" s="358"/>
      <c r="Q258" s="359">
        <f t="shared" si="50"/>
        <v>0</v>
      </c>
      <c r="R258" s="359">
        <f t="shared" si="50"/>
        <v>0</v>
      </c>
      <c r="S258" s="360"/>
      <c r="T258" s="361"/>
      <c r="U258" s="255">
        <f t="shared" si="42"/>
        <v>0</v>
      </c>
      <c r="V258" s="169"/>
      <c r="W258" s="169"/>
      <c r="X258" s="169"/>
      <c r="Y258" s="169"/>
      <c r="Z258" s="169"/>
      <c r="AA258" s="378"/>
      <c r="AB258" s="169"/>
      <c r="AC258" s="169"/>
      <c r="AD258" s="169"/>
      <c r="AE258" s="371"/>
      <c r="AF258" s="371"/>
      <c r="AG258" s="371"/>
      <c r="AH258" s="169"/>
      <c r="AI258" s="169"/>
      <c r="AJ258" s="169"/>
      <c r="AK258" s="169"/>
      <c r="AL258" s="169"/>
      <c r="AM258" s="169"/>
      <c r="AN258" s="176"/>
      <c r="AO258" s="176"/>
      <c r="AP258" s="176"/>
    </row>
    <row r="259" spans="1:42" s="253" customFormat="1" ht="21" hidden="1" customHeight="1">
      <c r="A259" s="252"/>
      <c r="B259" s="252"/>
      <c r="C259" s="252"/>
      <c r="D259" s="252"/>
      <c r="E259" s="252"/>
      <c r="F259" s="252"/>
      <c r="G259" s="252"/>
      <c r="I259" s="265">
        <f t="shared" si="48"/>
        <v>0</v>
      </c>
      <c r="J259" s="255">
        <f t="shared" si="41"/>
        <v>0</v>
      </c>
      <c r="K259" s="546">
        <f t="shared" si="51"/>
        <v>21</v>
      </c>
      <c r="L259" s="356"/>
      <c r="M259" s="356"/>
      <c r="N259" s="357">
        <f t="shared" si="49"/>
        <v>0</v>
      </c>
      <c r="O259" s="358"/>
      <c r="P259" s="358"/>
      <c r="Q259" s="359">
        <f t="shared" si="50"/>
        <v>0</v>
      </c>
      <c r="R259" s="359">
        <f t="shared" si="50"/>
        <v>0</v>
      </c>
      <c r="S259" s="360"/>
      <c r="T259" s="361"/>
      <c r="U259" s="255">
        <f t="shared" si="42"/>
        <v>0</v>
      </c>
      <c r="V259" s="169"/>
      <c r="W259" s="169"/>
      <c r="X259" s="169"/>
      <c r="Y259" s="169"/>
      <c r="Z259" s="169"/>
      <c r="AA259" s="378"/>
      <c r="AB259" s="169"/>
      <c r="AC259" s="169"/>
      <c r="AD259" s="169"/>
      <c r="AE259" s="371"/>
      <c r="AF259" s="371"/>
      <c r="AG259" s="371"/>
      <c r="AH259" s="169"/>
      <c r="AI259" s="169"/>
      <c r="AJ259" s="169"/>
      <c r="AK259" s="169"/>
      <c r="AL259" s="169"/>
      <c r="AM259" s="169"/>
      <c r="AN259" s="176"/>
      <c r="AO259" s="176"/>
      <c r="AP259" s="176"/>
    </row>
    <row r="260" spans="1:42" s="253" customFormat="1" ht="21" hidden="1" customHeight="1">
      <c r="A260" s="252"/>
      <c r="B260" s="252"/>
      <c r="C260" s="252"/>
      <c r="D260" s="252"/>
      <c r="E260" s="252"/>
      <c r="F260" s="252"/>
      <c r="G260" s="252"/>
      <c r="I260" s="265">
        <f t="shared" si="48"/>
        <v>0</v>
      </c>
      <c r="J260" s="255">
        <f t="shared" si="41"/>
        <v>0</v>
      </c>
      <c r="K260" s="546">
        <f t="shared" si="51"/>
        <v>22</v>
      </c>
      <c r="L260" s="356"/>
      <c r="M260" s="356"/>
      <c r="N260" s="357">
        <f t="shared" si="49"/>
        <v>0</v>
      </c>
      <c r="O260" s="358"/>
      <c r="P260" s="358"/>
      <c r="Q260" s="359">
        <f t="shared" si="50"/>
        <v>0</v>
      </c>
      <c r="R260" s="359">
        <f t="shared" si="50"/>
        <v>0</v>
      </c>
      <c r="S260" s="360"/>
      <c r="T260" s="361"/>
      <c r="U260" s="255">
        <f t="shared" si="42"/>
        <v>0</v>
      </c>
      <c r="V260" s="169"/>
      <c r="W260" s="169"/>
      <c r="X260" s="169"/>
      <c r="Y260" s="169"/>
      <c r="Z260" s="169"/>
      <c r="AA260" s="378"/>
      <c r="AB260" s="169"/>
      <c r="AC260" s="169"/>
      <c r="AD260" s="169"/>
      <c r="AE260" s="371"/>
      <c r="AF260" s="371"/>
      <c r="AG260" s="371"/>
      <c r="AH260" s="169"/>
      <c r="AI260" s="169"/>
      <c r="AJ260" s="169"/>
      <c r="AK260" s="169"/>
      <c r="AL260" s="169"/>
      <c r="AM260" s="169"/>
      <c r="AN260" s="176"/>
      <c r="AO260" s="176"/>
      <c r="AP260" s="176"/>
    </row>
    <row r="261" spans="1:42" s="253" customFormat="1" ht="21" hidden="1" customHeight="1">
      <c r="A261" s="252"/>
      <c r="B261" s="252"/>
      <c r="C261" s="252"/>
      <c r="D261" s="252"/>
      <c r="E261" s="252"/>
      <c r="F261" s="252"/>
      <c r="G261" s="252"/>
      <c r="I261" s="265">
        <f t="shared" si="48"/>
        <v>0</v>
      </c>
      <c r="J261" s="255">
        <f t="shared" si="41"/>
        <v>0</v>
      </c>
      <c r="K261" s="546">
        <f t="shared" si="51"/>
        <v>23</v>
      </c>
      <c r="L261" s="356"/>
      <c r="M261" s="356"/>
      <c r="N261" s="357">
        <f t="shared" si="49"/>
        <v>0</v>
      </c>
      <c r="O261" s="358"/>
      <c r="P261" s="358"/>
      <c r="Q261" s="359">
        <f t="shared" si="50"/>
        <v>0</v>
      </c>
      <c r="R261" s="359">
        <f t="shared" si="50"/>
        <v>0</v>
      </c>
      <c r="S261" s="360"/>
      <c r="T261" s="361"/>
      <c r="U261" s="255">
        <f t="shared" si="42"/>
        <v>0</v>
      </c>
      <c r="V261" s="169"/>
      <c r="W261" s="169"/>
      <c r="X261" s="169"/>
      <c r="Y261" s="169"/>
      <c r="Z261" s="169"/>
      <c r="AA261" s="378"/>
      <c r="AB261" s="169"/>
      <c r="AC261" s="169"/>
      <c r="AD261" s="169"/>
      <c r="AE261" s="371"/>
      <c r="AF261" s="371"/>
      <c r="AG261" s="371"/>
      <c r="AH261" s="169"/>
      <c r="AI261" s="169"/>
      <c r="AJ261" s="169"/>
      <c r="AK261" s="169"/>
      <c r="AL261" s="169"/>
      <c r="AM261" s="169"/>
      <c r="AN261" s="176"/>
      <c r="AO261" s="176"/>
      <c r="AP261" s="176"/>
    </row>
    <row r="262" spans="1:42" s="253" customFormat="1" ht="21" hidden="1" customHeight="1">
      <c r="A262" s="252"/>
      <c r="B262" s="252"/>
      <c r="C262" s="252"/>
      <c r="D262" s="252"/>
      <c r="E262" s="252"/>
      <c r="F262" s="252"/>
      <c r="G262" s="252"/>
      <c r="I262" s="265">
        <f t="shared" si="48"/>
        <v>0</v>
      </c>
      <c r="J262" s="255">
        <f t="shared" si="41"/>
        <v>0</v>
      </c>
      <c r="K262" s="546">
        <f t="shared" si="51"/>
        <v>24</v>
      </c>
      <c r="L262" s="356"/>
      <c r="M262" s="356"/>
      <c r="N262" s="357">
        <f t="shared" si="49"/>
        <v>0</v>
      </c>
      <c r="O262" s="358"/>
      <c r="P262" s="358"/>
      <c r="Q262" s="359">
        <f t="shared" si="50"/>
        <v>0</v>
      </c>
      <c r="R262" s="359">
        <f t="shared" si="50"/>
        <v>0</v>
      </c>
      <c r="S262" s="360"/>
      <c r="T262" s="361"/>
      <c r="U262" s="255">
        <f t="shared" si="42"/>
        <v>0</v>
      </c>
      <c r="V262" s="169"/>
      <c r="W262" s="169"/>
      <c r="X262" s="169"/>
      <c r="Y262" s="169"/>
      <c r="Z262" s="169"/>
      <c r="AA262" s="378"/>
      <c r="AB262" s="169"/>
      <c r="AC262" s="169"/>
      <c r="AD262" s="169"/>
      <c r="AE262" s="371"/>
      <c r="AF262" s="371"/>
      <c r="AG262" s="371"/>
      <c r="AH262" s="169"/>
      <c r="AI262" s="169"/>
      <c r="AJ262" s="169"/>
      <c r="AK262" s="169"/>
      <c r="AL262" s="169"/>
      <c r="AM262" s="169"/>
      <c r="AN262" s="176"/>
      <c r="AO262" s="176"/>
      <c r="AP262" s="176"/>
    </row>
    <row r="263" spans="1:42" s="253" customFormat="1" ht="21" hidden="1" customHeight="1">
      <c r="A263" s="252"/>
      <c r="B263" s="252"/>
      <c r="C263" s="252"/>
      <c r="D263" s="252"/>
      <c r="E263" s="252"/>
      <c r="F263" s="252"/>
      <c r="G263" s="252"/>
      <c r="I263" s="265">
        <f t="shared" si="48"/>
        <v>0</v>
      </c>
      <c r="J263" s="255">
        <f t="shared" si="41"/>
        <v>0</v>
      </c>
      <c r="K263" s="546">
        <f t="shared" si="51"/>
        <v>25</v>
      </c>
      <c r="L263" s="356"/>
      <c r="M263" s="356"/>
      <c r="N263" s="357">
        <f t="shared" si="49"/>
        <v>0</v>
      </c>
      <c r="O263" s="358"/>
      <c r="P263" s="358"/>
      <c r="Q263" s="359">
        <f t="shared" si="50"/>
        <v>0</v>
      </c>
      <c r="R263" s="359">
        <f t="shared" si="50"/>
        <v>0</v>
      </c>
      <c r="S263" s="360"/>
      <c r="T263" s="361"/>
      <c r="U263" s="255">
        <f t="shared" si="42"/>
        <v>0</v>
      </c>
      <c r="V263" s="169"/>
      <c r="W263" s="169"/>
      <c r="X263" s="169"/>
      <c r="Y263" s="169"/>
      <c r="Z263" s="169"/>
      <c r="AA263" s="378"/>
      <c r="AB263" s="169"/>
      <c r="AC263" s="169"/>
      <c r="AD263" s="169"/>
      <c r="AE263" s="371"/>
      <c r="AF263" s="371"/>
      <c r="AG263" s="371"/>
      <c r="AH263" s="169"/>
      <c r="AI263" s="169"/>
      <c r="AJ263" s="169"/>
      <c r="AK263" s="169"/>
      <c r="AL263" s="169"/>
      <c r="AM263" s="169"/>
      <c r="AN263" s="176"/>
      <c r="AO263" s="176"/>
      <c r="AP263" s="176"/>
    </row>
    <row r="264" spans="1:42" s="253" customFormat="1" ht="21" hidden="1" customHeight="1">
      <c r="A264" s="252"/>
      <c r="B264" s="252"/>
      <c r="C264" s="252"/>
      <c r="D264" s="252"/>
      <c r="E264" s="252"/>
      <c r="F264" s="252"/>
      <c r="G264" s="252"/>
      <c r="I264" s="265">
        <f t="shared" si="48"/>
        <v>0</v>
      </c>
      <c r="J264" s="255">
        <f t="shared" si="41"/>
        <v>0</v>
      </c>
      <c r="K264" s="546">
        <f t="shared" si="51"/>
        <v>26</v>
      </c>
      <c r="L264" s="356"/>
      <c r="M264" s="356"/>
      <c r="N264" s="357">
        <f t="shared" si="49"/>
        <v>0</v>
      </c>
      <c r="O264" s="358"/>
      <c r="P264" s="358"/>
      <c r="Q264" s="359">
        <f t="shared" si="50"/>
        <v>0</v>
      </c>
      <c r="R264" s="359">
        <f t="shared" si="50"/>
        <v>0</v>
      </c>
      <c r="S264" s="360"/>
      <c r="T264" s="361"/>
      <c r="U264" s="255">
        <f t="shared" si="42"/>
        <v>0</v>
      </c>
      <c r="V264" s="169"/>
      <c r="W264" s="169"/>
      <c r="X264" s="169"/>
      <c r="Y264" s="169"/>
      <c r="Z264" s="169"/>
      <c r="AA264" s="378"/>
      <c r="AB264" s="169"/>
      <c r="AC264" s="169"/>
      <c r="AD264" s="169"/>
      <c r="AE264" s="371"/>
      <c r="AF264" s="371"/>
      <c r="AG264" s="371"/>
      <c r="AH264" s="169"/>
      <c r="AI264" s="169"/>
      <c r="AJ264" s="169"/>
      <c r="AK264" s="169"/>
      <c r="AL264" s="169"/>
      <c r="AM264" s="169"/>
      <c r="AN264" s="176"/>
      <c r="AO264" s="176"/>
      <c r="AP264" s="176"/>
    </row>
    <row r="265" spans="1:42" s="253" customFormat="1" ht="21" hidden="1" customHeight="1">
      <c r="A265" s="252"/>
      <c r="B265" s="252"/>
      <c r="C265" s="252"/>
      <c r="D265" s="252"/>
      <c r="E265" s="252"/>
      <c r="F265" s="252"/>
      <c r="G265" s="252"/>
      <c r="I265" s="265">
        <f t="shared" si="48"/>
        <v>0</v>
      </c>
      <c r="J265" s="255">
        <f t="shared" si="41"/>
        <v>0</v>
      </c>
      <c r="K265" s="546">
        <f t="shared" si="51"/>
        <v>27</v>
      </c>
      <c r="L265" s="356"/>
      <c r="M265" s="356"/>
      <c r="N265" s="357">
        <f t="shared" si="49"/>
        <v>0</v>
      </c>
      <c r="O265" s="358"/>
      <c r="P265" s="358"/>
      <c r="Q265" s="359">
        <f t="shared" si="50"/>
        <v>0</v>
      </c>
      <c r="R265" s="359">
        <f t="shared" si="50"/>
        <v>0</v>
      </c>
      <c r="S265" s="360"/>
      <c r="T265" s="361"/>
      <c r="U265" s="255">
        <f t="shared" si="42"/>
        <v>0</v>
      </c>
      <c r="V265" s="169"/>
      <c r="W265" s="169"/>
      <c r="X265" s="169"/>
      <c r="Y265" s="169"/>
      <c r="Z265" s="169"/>
      <c r="AA265" s="378"/>
      <c r="AB265" s="169"/>
      <c r="AC265" s="169"/>
      <c r="AD265" s="169"/>
      <c r="AE265" s="371"/>
      <c r="AF265" s="371"/>
      <c r="AG265" s="371"/>
      <c r="AH265" s="169"/>
      <c r="AI265" s="169"/>
      <c r="AJ265" s="169"/>
      <c r="AK265" s="169"/>
      <c r="AL265" s="169"/>
      <c r="AM265" s="169"/>
      <c r="AN265" s="176"/>
      <c r="AO265" s="176"/>
      <c r="AP265" s="176"/>
    </row>
    <row r="266" spans="1:42" s="253" customFormat="1" ht="21" hidden="1" customHeight="1">
      <c r="A266" s="252"/>
      <c r="B266" s="252"/>
      <c r="C266" s="252"/>
      <c r="D266" s="252"/>
      <c r="E266" s="252"/>
      <c r="F266" s="252"/>
      <c r="G266" s="252"/>
      <c r="I266" s="265">
        <f t="shared" si="48"/>
        <v>0</v>
      </c>
      <c r="J266" s="255">
        <f t="shared" si="41"/>
        <v>0</v>
      </c>
      <c r="K266" s="546">
        <f t="shared" si="51"/>
        <v>28</v>
      </c>
      <c r="L266" s="356"/>
      <c r="M266" s="356"/>
      <c r="N266" s="357">
        <f t="shared" si="49"/>
        <v>0</v>
      </c>
      <c r="O266" s="358"/>
      <c r="P266" s="358"/>
      <c r="Q266" s="359">
        <f t="shared" si="50"/>
        <v>0</v>
      </c>
      <c r="R266" s="359">
        <f t="shared" si="50"/>
        <v>0</v>
      </c>
      <c r="S266" s="360"/>
      <c r="T266" s="361"/>
      <c r="U266" s="255">
        <f t="shared" si="42"/>
        <v>0</v>
      </c>
      <c r="V266" s="169"/>
      <c r="W266" s="169"/>
      <c r="X266" s="169"/>
      <c r="Y266" s="169"/>
      <c r="Z266" s="169"/>
      <c r="AA266" s="378"/>
      <c r="AB266" s="169"/>
      <c r="AC266" s="169"/>
      <c r="AD266" s="169"/>
      <c r="AE266" s="371"/>
      <c r="AF266" s="371"/>
      <c r="AG266" s="371"/>
      <c r="AH266" s="169"/>
      <c r="AI266" s="169"/>
      <c r="AJ266" s="169"/>
      <c r="AK266" s="169"/>
      <c r="AL266" s="169"/>
      <c r="AM266" s="169"/>
      <c r="AN266" s="176"/>
      <c r="AO266" s="176"/>
      <c r="AP266" s="176"/>
    </row>
    <row r="267" spans="1:42" s="253" customFormat="1" ht="21" hidden="1" customHeight="1">
      <c r="A267" s="252"/>
      <c r="B267" s="252"/>
      <c r="C267" s="252"/>
      <c r="D267" s="252"/>
      <c r="E267" s="252"/>
      <c r="F267" s="252"/>
      <c r="G267" s="252"/>
      <c r="I267" s="265">
        <f t="shared" si="48"/>
        <v>0</v>
      </c>
      <c r="J267" s="255">
        <f t="shared" si="41"/>
        <v>0</v>
      </c>
      <c r="K267" s="546">
        <f t="shared" si="51"/>
        <v>29</v>
      </c>
      <c r="L267" s="356"/>
      <c r="M267" s="356"/>
      <c r="N267" s="357">
        <f t="shared" si="49"/>
        <v>0</v>
      </c>
      <c r="O267" s="358"/>
      <c r="P267" s="358"/>
      <c r="Q267" s="359">
        <f t="shared" si="50"/>
        <v>0</v>
      </c>
      <c r="R267" s="359">
        <f t="shared" si="50"/>
        <v>0</v>
      </c>
      <c r="S267" s="360"/>
      <c r="T267" s="361"/>
      <c r="U267" s="255">
        <f t="shared" si="42"/>
        <v>0</v>
      </c>
      <c r="V267" s="169"/>
      <c r="W267" s="169"/>
      <c r="X267" s="169"/>
      <c r="Y267" s="169"/>
      <c r="Z267" s="169"/>
      <c r="AA267" s="378"/>
      <c r="AB267" s="169"/>
      <c r="AC267" s="169"/>
      <c r="AD267" s="169"/>
      <c r="AE267" s="371"/>
      <c r="AF267" s="371"/>
      <c r="AG267" s="371"/>
      <c r="AH267" s="169"/>
      <c r="AI267" s="169"/>
      <c r="AJ267" s="169"/>
      <c r="AK267" s="169"/>
      <c r="AL267" s="169"/>
      <c r="AM267" s="169"/>
      <c r="AN267" s="176"/>
      <c r="AO267" s="176"/>
      <c r="AP267" s="176"/>
    </row>
    <row r="268" spans="1:42" s="253" customFormat="1" ht="21" hidden="1" customHeight="1">
      <c r="A268" s="252"/>
      <c r="B268" s="252"/>
      <c r="C268" s="252"/>
      <c r="D268" s="252"/>
      <c r="E268" s="252"/>
      <c r="F268" s="252"/>
      <c r="G268" s="252"/>
      <c r="I268" s="265">
        <f t="shared" si="48"/>
        <v>0</v>
      </c>
      <c r="J268" s="255">
        <f t="shared" si="41"/>
        <v>0</v>
      </c>
      <c r="K268" s="546">
        <f t="shared" si="51"/>
        <v>30</v>
      </c>
      <c r="L268" s="356"/>
      <c r="M268" s="356"/>
      <c r="N268" s="357">
        <f t="shared" si="49"/>
        <v>0</v>
      </c>
      <c r="O268" s="358"/>
      <c r="P268" s="358"/>
      <c r="Q268" s="359">
        <f t="shared" si="50"/>
        <v>0</v>
      </c>
      <c r="R268" s="359">
        <f t="shared" si="50"/>
        <v>0</v>
      </c>
      <c r="S268" s="360"/>
      <c r="T268" s="361"/>
      <c r="U268" s="255">
        <f t="shared" si="42"/>
        <v>0</v>
      </c>
      <c r="V268" s="169"/>
      <c r="W268" s="169"/>
      <c r="X268" s="169"/>
      <c r="Y268" s="169"/>
      <c r="Z268" s="169"/>
      <c r="AA268" s="378"/>
      <c r="AB268" s="169"/>
      <c r="AC268" s="169"/>
      <c r="AD268" s="169"/>
      <c r="AE268" s="371"/>
      <c r="AF268" s="371"/>
      <c r="AG268" s="371"/>
      <c r="AH268" s="169"/>
      <c r="AI268" s="169"/>
      <c r="AJ268" s="169"/>
      <c r="AK268" s="169"/>
      <c r="AL268" s="169"/>
      <c r="AM268" s="169"/>
      <c r="AN268" s="176"/>
      <c r="AO268" s="176"/>
      <c r="AP268" s="176"/>
    </row>
    <row r="269" spans="1:42" s="253" customFormat="1" ht="21" hidden="1" customHeight="1">
      <c r="A269" s="252"/>
      <c r="B269" s="252"/>
      <c r="C269" s="252"/>
      <c r="D269" s="252"/>
      <c r="E269" s="252"/>
      <c r="F269" s="252"/>
      <c r="G269" s="252"/>
      <c r="I269" s="265">
        <f t="shared" si="48"/>
        <v>0</v>
      </c>
      <c r="J269" s="255">
        <f t="shared" si="41"/>
        <v>0</v>
      </c>
      <c r="K269" s="546">
        <f t="shared" si="51"/>
        <v>31</v>
      </c>
      <c r="L269" s="356"/>
      <c r="M269" s="356"/>
      <c r="N269" s="357">
        <f t="shared" si="49"/>
        <v>0</v>
      </c>
      <c r="O269" s="358"/>
      <c r="P269" s="358"/>
      <c r="Q269" s="359">
        <f t="shared" si="50"/>
        <v>0</v>
      </c>
      <c r="R269" s="359">
        <f t="shared" si="50"/>
        <v>0</v>
      </c>
      <c r="S269" s="360"/>
      <c r="T269" s="361"/>
      <c r="U269" s="255">
        <f t="shared" si="42"/>
        <v>0</v>
      </c>
      <c r="V269" s="169"/>
      <c r="W269" s="169"/>
      <c r="X269" s="169"/>
      <c r="Y269" s="169"/>
      <c r="Z269" s="169"/>
      <c r="AA269" s="378"/>
      <c r="AB269" s="169"/>
      <c r="AC269" s="169"/>
      <c r="AD269" s="169"/>
      <c r="AE269" s="371"/>
      <c r="AF269" s="371"/>
      <c r="AG269" s="371"/>
      <c r="AH269" s="169"/>
      <c r="AI269" s="169"/>
      <c r="AJ269" s="169"/>
      <c r="AK269" s="169"/>
      <c r="AL269" s="169"/>
      <c r="AM269" s="169"/>
      <c r="AN269" s="176"/>
      <c r="AO269" s="176"/>
      <c r="AP269" s="176"/>
    </row>
    <row r="270" spans="1:42" s="253" customFormat="1" ht="21" hidden="1" customHeight="1">
      <c r="A270" s="252"/>
      <c r="B270" s="252"/>
      <c r="C270" s="252"/>
      <c r="D270" s="252"/>
      <c r="E270" s="252"/>
      <c r="F270" s="252"/>
      <c r="G270" s="252"/>
      <c r="I270" s="265">
        <f t="shared" si="48"/>
        <v>0</v>
      </c>
      <c r="J270" s="255">
        <f t="shared" si="41"/>
        <v>0</v>
      </c>
      <c r="K270" s="546">
        <f t="shared" si="51"/>
        <v>32</v>
      </c>
      <c r="L270" s="356"/>
      <c r="M270" s="356"/>
      <c r="N270" s="357">
        <f t="shared" si="49"/>
        <v>0</v>
      </c>
      <c r="O270" s="358"/>
      <c r="P270" s="358"/>
      <c r="Q270" s="359">
        <f t="shared" si="50"/>
        <v>0</v>
      </c>
      <c r="R270" s="359">
        <f t="shared" si="50"/>
        <v>0</v>
      </c>
      <c r="S270" s="360"/>
      <c r="T270" s="361"/>
      <c r="U270" s="255">
        <f t="shared" si="42"/>
        <v>0</v>
      </c>
      <c r="V270" s="169"/>
      <c r="W270" s="169"/>
      <c r="X270" s="169"/>
      <c r="Y270" s="169"/>
      <c r="Z270" s="169"/>
      <c r="AA270" s="378"/>
      <c r="AB270" s="169"/>
      <c r="AC270" s="169"/>
      <c r="AD270" s="169"/>
      <c r="AE270" s="371"/>
      <c r="AF270" s="371"/>
      <c r="AG270" s="371"/>
      <c r="AH270" s="169"/>
      <c r="AI270" s="169"/>
      <c r="AJ270" s="169"/>
      <c r="AK270" s="169"/>
      <c r="AL270" s="169"/>
      <c r="AM270" s="169"/>
      <c r="AN270" s="176"/>
      <c r="AO270" s="176"/>
      <c r="AP270" s="176"/>
    </row>
    <row r="271" spans="1:42" s="253" customFormat="1" ht="21" hidden="1" customHeight="1">
      <c r="A271" s="252"/>
      <c r="B271" s="252"/>
      <c r="C271" s="252"/>
      <c r="D271" s="252"/>
      <c r="E271" s="252"/>
      <c r="F271" s="252"/>
      <c r="G271" s="252"/>
      <c r="I271" s="265">
        <f t="shared" si="48"/>
        <v>0</v>
      </c>
      <c r="J271" s="255">
        <f t="shared" si="41"/>
        <v>0</v>
      </c>
      <c r="K271" s="546">
        <f t="shared" si="51"/>
        <v>33</v>
      </c>
      <c r="L271" s="356"/>
      <c r="M271" s="356"/>
      <c r="N271" s="357">
        <f t="shared" si="49"/>
        <v>0</v>
      </c>
      <c r="O271" s="358"/>
      <c r="P271" s="358"/>
      <c r="Q271" s="359">
        <f t="shared" si="50"/>
        <v>0</v>
      </c>
      <c r="R271" s="359">
        <f t="shared" si="50"/>
        <v>0</v>
      </c>
      <c r="S271" s="360"/>
      <c r="T271" s="361"/>
      <c r="U271" s="255">
        <f t="shared" si="42"/>
        <v>0</v>
      </c>
      <c r="V271" s="169"/>
      <c r="W271" s="169"/>
      <c r="X271" s="169"/>
      <c r="Y271" s="169"/>
      <c r="Z271" s="169"/>
      <c r="AA271" s="378"/>
      <c r="AB271" s="169"/>
      <c r="AC271" s="169"/>
      <c r="AD271" s="169"/>
      <c r="AE271" s="371"/>
      <c r="AF271" s="371"/>
      <c r="AG271" s="371"/>
      <c r="AH271" s="169"/>
      <c r="AI271" s="169"/>
      <c r="AJ271" s="169"/>
      <c r="AK271" s="169"/>
      <c r="AL271" s="169"/>
      <c r="AM271" s="169"/>
      <c r="AN271" s="176"/>
      <c r="AO271" s="176"/>
      <c r="AP271" s="176"/>
    </row>
    <row r="272" spans="1:42" s="253" customFormat="1" ht="21" hidden="1" customHeight="1">
      <c r="A272" s="252"/>
      <c r="B272" s="252"/>
      <c r="C272" s="252"/>
      <c r="D272" s="252"/>
      <c r="E272" s="252"/>
      <c r="F272" s="252"/>
      <c r="G272" s="252"/>
      <c r="I272" s="265">
        <f t="shared" si="48"/>
        <v>0</v>
      </c>
      <c r="J272" s="255">
        <f t="shared" si="41"/>
        <v>0</v>
      </c>
      <c r="K272" s="546">
        <f t="shared" si="51"/>
        <v>34</v>
      </c>
      <c r="L272" s="356"/>
      <c r="M272" s="356"/>
      <c r="N272" s="357">
        <f t="shared" si="49"/>
        <v>0</v>
      </c>
      <c r="O272" s="358"/>
      <c r="P272" s="358"/>
      <c r="Q272" s="359">
        <f t="shared" si="50"/>
        <v>0</v>
      </c>
      <c r="R272" s="359">
        <f t="shared" si="50"/>
        <v>0</v>
      </c>
      <c r="S272" s="360"/>
      <c r="T272" s="361"/>
      <c r="U272" s="255">
        <f t="shared" si="42"/>
        <v>0</v>
      </c>
      <c r="V272" s="169"/>
      <c r="W272" s="169"/>
      <c r="X272" s="169"/>
      <c r="Y272" s="169"/>
      <c r="Z272" s="169"/>
      <c r="AA272" s="378"/>
      <c r="AB272" s="169"/>
      <c r="AC272" s="169"/>
      <c r="AD272" s="169"/>
      <c r="AE272" s="371"/>
      <c r="AF272" s="371"/>
      <c r="AG272" s="371"/>
      <c r="AH272" s="169"/>
      <c r="AI272" s="169"/>
      <c r="AJ272" s="169"/>
      <c r="AK272" s="169"/>
      <c r="AL272" s="169"/>
      <c r="AM272" s="169"/>
      <c r="AN272" s="176"/>
      <c r="AO272" s="176"/>
      <c r="AP272" s="176"/>
    </row>
    <row r="273" spans="1:42" s="253" customFormat="1" ht="21" hidden="1" customHeight="1">
      <c r="A273" s="252"/>
      <c r="B273" s="252"/>
      <c r="C273" s="252"/>
      <c r="D273" s="252"/>
      <c r="E273" s="252"/>
      <c r="F273" s="252"/>
      <c r="G273" s="252"/>
      <c r="I273" s="265">
        <f t="shared" si="48"/>
        <v>0</v>
      </c>
      <c r="J273" s="255">
        <f t="shared" si="41"/>
        <v>0</v>
      </c>
      <c r="K273" s="546">
        <f t="shared" si="51"/>
        <v>35</v>
      </c>
      <c r="L273" s="356"/>
      <c r="M273" s="356"/>
      <c r="N273" s="357">
        <f t="shared" si="49"/>
        <v>0</v>
      </c>
      <c r="O273" s="358"/>
      <c r="P273" s="358"/>
      <c r="Q273" s="359">
        <f t="shared" si="50"/>
        <v>0</v>
      </c>
      <c r="R273" s="359">
        <f t="shared" si="50"/>
        <v>0</v>
      </c>
      <c r="S273" s="360"/>
      <c r="T273" s="361"/>
      <c r="U273" s="255">
        <f t="shared" si="42"/>
        <v>0</v>
      </c>
      <c r="V273" s="169"/>
      <c r="W273" s="169"/>
      <c r="X273" s="169"/>
      <c r="Y273" s="169"/>
      <c r="Z273" s="169"/>
      <c r="AA273" s="378"/>
      <c r="AB273" s="169"/>
      <c r="AC273" s="169"/>
      <c r="AD273" s="169"/>
      <c r="AE273" s="371"/>
      <c r="AF273" s="371"/>
      <c r="AG273" s="371"/>
      <c r="AH273" s="169"/>
      <c r="AI273" s="169"/>
      <c r="AJ273" s="169"/>
      <c r="AK273" s="169"/>
      <c r="AL273" s="169"/>
      <c r="AM273" s="169"/>
      <c r="AN273" s="176"/>
      <c r="AO273" s="176"/>
      <c r="AP273" s="176"/>
    </row>
    <row r="274" spans="1:42" s="253" customFormat="1" ht="21" hidden="1" customHeight="1">
      <c r="A274" s="252"/>
      <c r="B274" s="252"/>
      <c r="C274" s="252"/>
      <c r="D274" s="252"/>
      <c r="E274" s="252"/>
      <c r="F274" s="252"/>
      <c r="G274" s="252"/>
      <c r="I274" s="265">
        <f t="shared" si="48"/>
        <v>0</v>
      </c>
      <c r="J274" s="255">
        <f t="shared" si="41"/>
        <v>0</v>
      </c>
      <c r="K274" s="546">
        <f t="shared" si="51"/>
        <v>36</v>
      </c>
      <c r="L274" s="356"/>
      <c r="M274" s="356"/>
      <c r="N274" s="357">
        <f t="shared" si="49"/>
        <v>0</v>
      </c>
      <c r="O274" s="358"/>
      <c r="P274" s="358"/>
      <c r="Q274" s="359">
        <f t="shared" si="50"/>
        <v>0</v>
      </c>
      <c r="R274" s="359">
        <f t="shared" si="50"/>
        <v>0</v>
      </c>
      <c r="S274" s="360"/>
      <c r="T274" s="361"/>
      <c r="U274" s="255">
        <f t="shared" si="42"/>
        <v>0</v>
      </c>
      <c r="V274" s="169"/>
      <c r="W274" s="169"/>
      <c r="X274" s="169"/>
      <c r="Y274" s="169"/>
      <c r="Z274" s="169"/>
      <c r="AA274" s="378"/>
      <c r="AB274" s="169"/>
      <c r="AC274" s="169"/>
      <c r="AD274" s="169"/>
      <c r="AE274" s="371"/>
      <c r="AF274" s="371"/>
      <c r="AG274" s="371"/>
      <c r="AH274" s="169"/>
      <c r="AI274" s="169"/>
      <c r="AJ274" s="169"/>
      <c r="AK274" s="169"/>
      <c r="AL274" s="169"/>
      <c r="AM274" s="169"/>
      <c r="AN274" s="176"/>
      <c r="AO274" s="176"/>
      <c r="AP274" s="176"/>
    </row>
    <row r="275" spans="1:42" s="253" customFormat="1" ht="21" hidden="1" customHeight="1" thickBot="1">
      <c r="A275" s="252"/>
      <c r="B275" s="252"/>
      <c r="C275" s="252"/>
      <c r="D275" s="252"/>
      <c r="E275" s="252"/>
      <c r="F275" s="252"/>
      <c r="G275" s="252"/>
      <c r="I275" s="265">
        <f t="shared" si="48"/>
        <v>0</v>
      </c>
      <c r="J275" s="255">
        <f t="shared" si="41"/>
        <v>0</v>
      </c>
      <c r="K275" s="385">
        <f t="shared" si="51"/>
        <v>37</v>
      </c>
      <c r="L275" s="356"/>
      <c r="M275" s="356"/>
      <c r="N275" s="387">
        <f t="shared" si="49"/>
        <v>0</v>
      </c>
      <c r="O275" s="388"/>
      <c r="P275" s="388"/>
      <c r="Q275" s="389">
        <f t="shared" si="50"/>
        <v>0</v>
      </c>
      <c r="R275" s="389">
        <f t="shared" si="50"/>
        <v>0</v>
      </c>
      <c r="S275" s="390"/>
      <c r="T275" s="391"/>
      <c r="U275" s="255">
        <f t="shared" si="42"/>
        <v>0</v>
      </c>
      <c r="V275" s="169"/>
      <c r="W275" s="169"/>
      <c r="X275" s="169"/>
      <c r="Y275" s="169"/>
      <c r="Z275" s="169"/>
      <c r="AA275" s="378"/>
      <c r="AB275" s="169"/>
      <c r="AC275" s="169"/>
      <c r="AD275" s="169"/>
      <c r="AE275" s="371"/>
      <c r="AF275" s="371"/>
      <c r="AG275" s="371"/>
      <c r="AH275" s="169"/>
      <c r="AI275" s="169"/>
      <c r="AJ275" s="169"/>
      <c r="AK275" s="169"/>
      <c r="AL275" s="169"/>
      <c r="AM275" s="169"/>
      <c r="AN275" s="176"/>
      <c r="AO275" s="176"/>
      <c r="AP275" s="176"/>
    </row>
    <row r="276" spans="1:42" s="253" customFormat="1" ht="21" hidden="1" customHeight="1">
      <c r="A276" s="252"/>
      <c r="B276" s="252"/>
      <c r="C276" s="252"/>
      <c r="D276" s="252"/>
      <c r="E276" s="252"/>
      <c r="F276" s="252"/>
      <c r="G276" s="252"/>
      <c r="I276" s="265">
        <f>IF((O$278+P$278)&gt;0,1,0)</f>
        <v>0</v>
      </c>
      <c r="J276" s="255">
        <f t="shared" si="41"/>
        <v>0</v>
      </c>
      <c r="K276" s="2439" t="s">
        <v>942</v>
      </c>
      <c r="L276" s="2441" t="s">
        <v>943</v>
      </c>
      <c r="M276" s="2443" t="s">
        <v>944</v>
      </c>
      <c r="N276" s="2443" t="s">
        <v>945</v>
      </c>
      <c r="O276" s="2445" t="s">
        <v>946</v>
      </c>
      <c r="P276" s="2445"/>
      <c r="Q276" s="2445" t="s">
        <v>947</v>
      </c>
      <c r="R276" s="2445"/>
      <c r="S276" s="2446" t="s">
        <v>948</v>
      </c>
      <c r="T276" s="2448" t="s">
        <v>1162</v>
      </c>
      <c r="U276" s="255">
        <f t="shared" si="42"/>
        <v>0</v>
      </c>
      <c r="V276" s="169"/>
      <c r="W276" s="169"/>
      <c r="X276" s="169"/>
      <c r="Y276" s="169"/>
      <c r="Z276" s="169"/>
      <c r="AA276" s="378"/>
      <c r="AB276" s="169"/>
      <c r="AC276" s="169"/>
      <c r="AD276" s="169"/>
      <c r="AE276" s="371"/>
      <c r="AF276" s="371"/>
      <c r="AG276" s="371"/>
      <c r="AH276" s="169"/>
      <c r="AI276" s="169"/>
      <c r="AJ276" s="169"/>
      <c r="AK276" s="169"/>
      <c r="AL276" s="169"/>
      <c r="AM276" s="169"/>
      <c r="AN276" s="176"/>
      <c r="AO276" s="176"/>
      <c r="AP276" s="176"/>
    </row>
    <row r="277" spans="1:42" s="253" customFormat="1" ht="21" hidden="1" customHeight="1">
      <c r="A277" s="252"/>
      <c r="B277" s="252"/>
      <c r="C277" s="252"/>
      <c r="D277" s="252"/>
      <c r="E277" s="252"/>
      <c r="F277" s="252"/>
      <c r="G277" s="252"/>
      <c r="I277" s="265">
        <f t="shared" ref="I277:I300" si="52">IF((O$278+P$278)&gt;0,1,0)</f>
        <v>0</v>
      </c>
      <c r="J277" s="255">
        <f t="shared" si="41"/>
        <v>0</v>
      </c>
      <c r="K277" s="2440"/>
      <c r="L277" s="2442"/>
      <c r="M277" s="2444"/>
      <c r="N277" s="2444"/>
      <c r="O277" s="548" t="s">
        <v>786</v>
      </c>
      <c r="P277" s="335" t="s">
        <v>787</v>
      </c>
      <c r="Q277" s="335" t="s">
        <v>786</v>
      </c>
      <c r="R277" s="336" t="s">
        <v>787</v>
      </c>
      <c r="S277" s="2447"/>
      <c r="T277" s="2449"/>
      <c r="U277" s="255">
        <f t="shared" si="42"/>
        <v>0</v>
      </c>
      <c r="V277" s="169"/>
      <c r="W277" s="169"/>
      <c r="X277" s="169"/>
      <c r="Y277" s="169"/>
      <c r="Z277" s="169"/>
      <c r="AA277" s="378"/>
      <c r="AB277" s="169"/>
      <c r="AC277" s="169"/>
      <c r="AD277" s="169"/>
      <c r="AE277" s="371"/>
      <c r="AF277" s="371"/>
      <c r="AG277" s="371"/>
      <c r="AH277" s="169"/>
      <c r="AI277" s="169"/>
      <c r="AJ277" s="169"/>
      <c r="AK277" s="169"/>
      <c r="AL277" s="169"/>
      <c r="AM277" s="169"/>
      <c r="AN277" s="176"/>
      <c r="AO277" s="176"/>
      <c r="AP277" s="176"/>
    </row>
    <row r="278" spans="1:42" s="253" customFormat="1" ht="21" hidden="1" customHeight="1">
      <c r="A278" s="252"/>
      <c r="B278" s="252"/>
      <c r="C278" s="252"/>
      <c r="D278" s="252"/>
      <c r="E278" s="252"/>
      <c r="F278" s="252"/>
      <c r="G278" s="252"/>
      <c r="I278" s="265">
        <f t="shared" si="52"/>
        <v>0</v>
      </c>
      <c r="J278" s="255">
        <f t="shared" si="41"/>
        <v>0</v>
      </c>
      <c r="K278" s="546">
        <f>+K50+1</f>
        <v>38</v>
      </c>
      <c r="L278" s="356"/>
      <c r="M278" s="356"/>
      <c r="N278" s="357">
        <f t="shared" ref="N278:N300" si="53">IF(O278+P278&gt;0,$W$227,)</f>
        <v>0</v>
      </c>
      <c r="O278" s="358"/>
      <c r="P278" s="358"/>
      <c r="Q278" s="359">
        <f t="shared" si="50"/>
        <v>0</v>
      </c>
      <c r="R278" s="359">
        <f t="shared" si="50"/>
        <v>0</v>
      </c>
      <c r="S278" s="360"/>
      <c r="T278" s="361"/>
      <c r="U278" s="255">
        <f t="shared" si="42"/>
        <v>0</v>
      </c>
      <c r="V278" s="169"/>
      <c r="W278" s="169"/>
      <c r="X278" s="169"/>
      <c r="Y278" s="169"/>
      <c r="Z278" s="169"/>
      <c r="AA278" s="378"/>
      <c r="AB278" s="169"/>
      <c r="AC278" s="169"/>
      <c r="AD278" s="169"/>
      <c r="AE278" s="371"/>
      <c r="AF278" s="371"/>
      <c r="AG278" s="371"/>
      <c r="AH278" s="169"/>
      <c r="AI278" s="169"/>
      <c r="AJ278" s="169"/>
      <c r="AK278" s="169"/>
      <c r="AL278" s="169"/>
      <c r="AM278" s="169"/>
      <c r="AN278" s="176"/>
      <c r="AO278" s="176"/>
      <c r="AP278" s="176"/>
    </row>
    <row r="279" spans="1:42" s="253" customFormat="1" ht="21" hidden="1" customHeight="1">
      <c r="A279" s="252"/>
      <c r="B279" s="252"/>
      <c r="C279" s="252"/>
      <c r="D279" s="252"/>
      <c r="E279" s="252"/>
      <c r="F279" s="252"/>
      <c r="G279" s="252"/>
      <c r="I279" s="265">
        <f t="shared" si="52"/>
        <v>0</v>
      </c>
      <c r="J279" s="255">
        <f t="shared" si="41"/>
        <v>0</v>
      </c>
      <c r="K279" s="546">
        <f t="shared" ref="K279:K300" si="54">+K278+1</f>
        <v>39</v>
      </c>
      <c r="L279" s="356"/>
      <c r="M279" s="356"/>
      <c r="N279" s="357">
        <f t="shared" si="53"/>
        <v>0</v>
      </c>
      <c r="O279" s="358"/>
      <c r="P279" s="358"/>
      <c r="Q279" s="359">
        <f t="shared" si="50"/>
        <v>0</v>
      </c>
      <c r="R279" s="359">
        <f t="shared" si="50"/>
        <v>0</v>
      </c>
      <c r="S279" s="360"/>
      <c r="T279" s="361"/>
      <c r="U279" s="255">
        <f t="shared" si="42"/>
        <v>0</v>
      </c>
      <c r="V279" s="169"/>
      <c r="W279" s="169"/>
      <c r="X279" s="169"/>
      <c r="Y279" s="169"/>
      <c r="Z279" s="169"/>
      <c r="AA279" s="378"/>
      <c r="AB279" s="169"/>
      <c r="AC279" s="169"/>
      <c r="AD279" s="169"/>
      <c r="AE279" s="371"/>
      <c r="AF279" s="371"/>
      <c r="AG279" s="371"/>
      <c r="AH279" s="169"/>
      <c r="AI279" s="169"/>
      <c r="AJ279" s="169"/>
      <c r="AK279" s="169"/>
      <c r="AL279" s="169"/>
      <c r="AM279" s="169"/>
      <c r="AN279" s="176"/>
      <c r="AO279" s="176"/>
      <c r="AP279" s="176"/>
    </row>
    <row r="280" spans="1:42" s="253" customFormat="1" ht="21" hidden="1" customHeight="1">
      <c r="A280" s="252"/>
      <c r="B280" s="252"/>
      <c r="C280" s="252"/>
      <c r="D280" s="252"/>
      <c r="E280" s="252"/>
      <c r="F280" s="252"/>
      <c r="G280" s="252"/>
      <c r="I280" s="265">
        <f t="shared" si="52"/>
        <v>0</v>
      </c>
      <c r="J280" s="255">
        <f t="shared" si="41"/>
        <v>0</v>
      </c>
      <c r="K280" s="546">
        <f t="shared" si="54"/>
        <v>40</v>
      </c>
      <c r="L280" s="356"/>
      <c r="M280" s="356"/>
      <c r="N280" s="357">
        <f t="shared" si="53"/>
        <v>0</v>
      </c>
      <c r="O280" s="358"/>
      <c r="P280" s="358"/>
      <c r="Q280" s="359">
        <f t="shared" si="50"/>
        <v>0</v>
      </c>
      <c r="R280" s="359">
        <f t="shared" si="50"/>
        <v>0</v>
      </c>
      <c r="S280" s="360"/>
      <c r="T280" s="361"/>
      <c r="U280" s="255">
        <f t="shared" si="42"/>
        <v>0</v>
      </c>
      <c r="V280" s="169"/>
      <c r="W280" s="169"/>
      <c r="X280" s="169"/>
      <c r="Y280" s="169"/>
      <c r="Z280" s="169"/>
      <c r="AA280" s="378"/>
      <c r="AB280" s="169"/>
      <c r="AC280" s="169"/>
      <c r="AD280" s="169"/>
      <c r="AE280" s="371"/>
      <c r="AF280" s="371"/>
      <c r="AG280" s="371"/>
      <c r="AH280" s="169"/>
      <c r="AI280" s="169"/>
      <c r="AJ280" s="169"/>
      <c r="AK280" s="169"/>
      <c r="AL280" s="169"/>
      <c r="AM280" s="169"/>
      <c r="AN280" s="176"/>
      <c r="AO280" s="176"/>
      <c r="AP280" s="176"/>
    </row>
    <row r="281" spans="1:42" s="253" customFormat="1" ht="21" hidden="1" customHeight="1">
      <c r="A281" s="252"/>
      <c r="B281" s="252"/>
      <c r="C281" s="252"/>
      <c r="D281" s="252"/>
      <c r="E281" s="252"/>
      <c r="F281" s="252"/>
      <c r="G281" s="252"/>
      <c r="I281" s="265">
        <f t="shared" si="52"/>
        <v>0</v>
      </c>
      <c r="J281" s="255">
        <f t="shared" si="41"/>
        <v>0</v>
      </c>
      <c r="K281" s="546">
        <f t="shared" si="54"/>
        <v>41</v>
      </c>
      <c r="L281" s="356"/>
      <c r="M281" s="356"/>
      <c r="N281" s="357">
        <f t="shared" si="53"/>
        <v>0</v>
      </c>
      <c r="O281" s="358"/>
      <c r="P281" s="358"/>
      <c r="Q281" s="359">
        <f t="shared" si="50"/>
        <v>0</v>
      </c>
      <c r="R281" s="359">
        <f t="shared" si="50"/>
        <v>0</v>
      </c>
      <c r="S281" s="360"/>
      <c r="T281" s="361"/>
      <c r="U281" s="255">
        <f t="shared" si="42"/>
        <v>0</v>
      </c>
      <c r="V281" s="169"/>
      <c r="W281" s="169"/>
      <c r="X281" s="169"/>
      <c r="Y281" s="169"/>
      <c r="Z281" s="169"/>
      <c r="AA281" s="378"/>
      <c r="AB281" s="169"/>
      <c r="AC281" s="169"/>
      <c r="AD281" s="169"/>
      <c r="AE281" s="371"/>
      <c r="AF281" s="371"/>
      <c r="AG281" s="371"/>
      <c r="AH281" s="169"/>
      <c r="AI281" s="169"/>
      <c r="AJ281" s="169"/>
      <c r="AK281" s="169"/>
      <c r="AL281" s="169"/>
      <c r="AM281" s="169"/>
      <c r="AN281" s="176"/>
      <c r="AO281" s="176"/>
      <c r="AP281" s="176"/>
    </row>
    <row r="282" spans="1:42" s="253" customFormat="1" ht="21" hidden="1" customHeight="1">
      <c r="A282" s="252"/>
      <c r="B282" s="252"/>
      <c r="C282" s="252"/>
      <c r="D282" s="252"/>
      <c r="E282" s="252"/>
      <c r="F282" s="252"/>
      <c r="G282" s="252"/>
      <c r="I282" s="265">
        <f t="shared" si="52"/>
        <v>0</v>
      </c>
      <c r="J282" s="255">
        <f t="shared" si="41"/>
        <v>0</v>
      </c>
      <c r="K282" s="546">
        <f t="shared" si="54"/>
        <v>42</v>
      </c>
      <c r="L282" s="356"/>
      <c r="M282" s="356"/>
      <c r="N282" s="357">
        <f t="shared" si="53"/>
        <v>0</v>
      </c>
      <c r="O282" s="358"/>
      <c r="P282" s="358"/>
      <c r="Q282" s="359">
        <f t="shared" si="50"/>
        <v>0</v>
      </c>
      <c r="R282" s="359">
        <f t="shared" si="50"/>
        <v>0</v>
      </c>
      <c r="S282" s="360"/>
      <c r="T282" s="361"/>
      <c r="U282" s="255">
        <f t="shared" si="42"/>
        <v>0</v>
      </c>
      <c r="V282" s="169"/>
      <c r="W282" s="169"/>
      <c r="X282" s="169"/>
      <c r="Y282" s="169"/>
      <c r="Z282" s="169"/>
      <c r="AA282" s="378"/>
      <c r="AB282" s="169"/>
      <c r="AC282" s="169"/>
      <c r="AD282" s="169"/>
      <c r="AE282" s="371"/>
      <c r="AF282" s="371"/>
      <c r="AG282" s="371"/>
      <c r="AH282" s="169"/>
      <c r="AI282" s="169"/>
      <c r="AJ282" s="169"/>
      <c r="AK282" s="169"/>
      <c r="AL282" s="169"/>
      <c r="AM282" s="169"/>
      <c r="AN282" s="176"/>
      <c r="AO282" s="176"/>
      <c r="AP282" s="176"/>
    </row>
    <row r="283" spans="1:42" s="253" customFormat="1" ht="21" hidden="1" customHeight="1">
      <c r="A283" s="252"/>
      <c r="B283" s="252"/>
      <c r="C283" s="252"/>
      <c r="D283" s="252"/>
      <c r="E283" s="252"/>
      <c r="F283" s="252"/>
      <c r="G283" s="252"/>
      <c r="I283" s="265">
        <f t="shared" si="52"/>
        <v>0</v>
      </c>
      <c r="J283" s="255">
        <f t="shared" si="41"/>
        <v>0</v>
      </c>
      <c r="K283" s="546">
        <f t="shared" si="54"/>
        <v>43</v>
      </c>
      <c r="L283" s="356"/>
      <c r="M283" s="356"/>
      <c r="N283" s="357">
        <f t="shared" si="53"/>
        <v>0</v>
      </c>
      <c r="O283" s="358"/>
      <c r="P283" s="358"/>
      <c r="Q283" s="359">
        <f t="shared" si="50"/>
        <v>0</v>
      </c>
      <c r="R283" s="359">
        <f t="shared" si="50"/>
        <v>0</v>
      </c>
      <c r="S283" s="360"/>
      <c r="T283" s="361"/>
      <c r="U283" s="255">
        <f t="shared" si="42"/>
        <v>0</v>
      </c>
      <c r="V283" s="169"/>
      <c r="W283" s="169"/>
      <c r="X283" s="169"/>
      <c r="Y283" s="169"/>
      <c r="Z283" s="169"/>
      <c r="AA283" s="378"/>
      <c r="AB283" s="169"/>
      <c r="AC283" s="169"/>
      <c r="AD283" s="169"/>
      <c r="AE283" s="371"/>
      <c r="AF283" s="371"/>
      <c r="AG283" s="371"/>
      <c r="AH283" s="169"/>
      <c r="AI283" s="169"/>
      <c r="AJ283" s="169"/>
      <c r="AK283" s="169"/>
      <c r="AL283" s="169"/>
      <c r="AM283" s="169"/>
      <c r="AN283" s="176"/>
      <c r="AO283" s="176"/>
      <c r="AP283" s="176"/>
    </row>
    <row r="284" spans="1:42" s="253" customFormat="1" ht="21" hidden="1" customHeight="1">
      <c r="A284" s="252"/>
      <c r="B284" s="252"/>
      <c r="C284" s="252"/>
      <c r="D284" s="252"/>
      <c r="E284" s="252"/>
      <c r="F284" s="252"/>
      <c r="G284" s="252"/>
      <c r="I284" s="265">
        <f t="shared" si="52"/>
        <v>0</v>
      </c>
      <c r="J284" s="255">
        <f t="shared" si="41"/>
        <v>0</v>
      </c>
      <c r="K284" s="546">
        <f t="shared" si="54"/>
        <v>44</v>
      </c>
      <c r="L284" s="356"/>
      <c r="M284" s="356"/>
      <c r="N284" s="357">
        <f t="shared" si="53"/>
        <v>0</v>
      </c>
      <c r="O284" s="358"/>
      <c r="P284" s="358"/>
      <c r="Q284" s="359">
        <f t="shared" si="50"/>
        <v>0</v>
      </c>
      <c r="R284" s="359">
        <f t="shared" si="50"/>
        <v>0</v>
      </c>
      <c r="S284" s="360"/>
      <c r="T284" s="361"/>
      <c r="U284" s="255">
        <f t="shared" si="42"/>
        <v>0</v>
      </c>
      <c r="V284" s="169"/>
      <c r="W284" s="169"/>
      <c r="X284" s="169"/>
      <c r="Y284" s="169"/>
      <c r="Z284" s="169"/>
      <c r="AA284" s="378"/>
      <c r="AB284" s="169"/>
      <c r="AC284" s="169"/>
      <c r="AD284" s="169"/>
      <c r="AE284" s="371"/>
      <c r="AF284" s="371"/>
      <c r="AG284" s="371"/>
      <c r="AH284" s="169"/>
      <c r="AI284" s="169"/>
      <c r="AJ284" s="169"/>
      <c r="AK284" s="169"/>
      <c r="AL284" s="169"/>
      <c r="AM284" s="169"/>
      <c r="AN284" s="176"/>
      <c r="AO284" s="176"/>
      <c r="AP284" s="176"/>
    </row>
    <row r="285" spans="1:42" s="253" customFormat="1" ht="21" hidden="1" customHeight="1">
      <c r="A285" s="252"/>
      <c r="B285" s="252"/>
      <c r="C285" s="252"/>
      <c r="D285" s="252"/>
      <c r="E285" s="252"/>
      <c r="F285" s="252"/>
      <c r="G285" s="252"/>
      <c r="I285" s="265">
        <f t="shared" si="52"/>
        <v>0</v>
      </c>
      <c r="J285" s="255">
        <f t="shared" si="41"/>
        <v>0</v>
      </c>
      <c r="K285" s="546">
        <f t="shared" si="54"/>
        <v>45</v>
      </c>
      <c r="L285" s="356"/>
      <c r="M285" s="356"/>
      <c r="N285" s="357">
        <f t="shared" si="53"/>
        <v>0</v>
      </c>
      <c r="O285" s="358"/>
      <c r="P285" s="358"/>
      <c r="Q285" s="359">
        <f t="shared" si="50"/>
        <v>0</v>
      </c>
      <c r="R285" s="359">
        <f t="shared" si="50"/>
        <v>0</v>
      </c>
      <c r="S285" s="360"/>
      <c r="T285" s="361"/>
      <c r="U285" s="255">
        <f t="shared" si="42"/>
        <v>0</v>
      </c>
      <c r="V285" s="169"/>
      <c r="W285" s="169"/>
      <c r="X285" s="169"/>
      <c r="Y285" s="169"/>
      <c r="Z285" s="169"/>
      <c r="AA285" s="378"/>
      <c r="AB285" s="169"/>
      <c r="AC285" s="169"/>
      <c r="AD285" s="169"/>
      <c r="AE285" s="371"/>
      <c r="AF285" s="371"/>
      <c r="AG285" s="371"/>
      <c r="AH285" s="169"/>
      <c r="AI285" s="169"/>
      <c r="AJ285" s="169"/>
      <c r="AK285" s="169"/>
      <c r="AL285" s="169"/>
      <c r="AM285" s="169"/>
      <c r="AN285" s="176"/>
      <c r="AO285" s="176"/>
      <c r="AP285" s="176"/>
    </row>
    <row r="286" spans="1:42" s="253" customFormat="1" ht="21" hidden="1" customHeight="1">
      <c r="A286" s="252"/>
      <c r="B286" s="252"/>
      <c r="C286" s="252"/>
      <c r="D286" s="252"/>
      <c r="E286" s="252"/>
      <c r="F286" s="252"/>
      <c r="G286" s="252"/>
      <c r="I286" s="265">
        <f t="shared" si="52"/>
        <v>0</v>
      </c>
      <c r="J286" s="255">
        <f t="shared" si="41"/>
        <v>0</v>
      </c>
      <c r="K286" s="546">
        <f t="shared" si="54"/>
        <v>46</v>
      </c>
      <c r="L286" s="356"/>
      <c r="M286" s="356"/>
      <c r="N286" s="357">
        <f t="shared" si="53"/>
        <v>0</v>
      </c>
      <c r="O286" s="358"/>
      <c r="P286" s="358"/>
      <c r="Q286" s="359">
        <f t="shared" si="50"/>
        <v>0</v>
      </c>
      <c r="R286" s="359">
        <f t="shared" si="50"/>
        <v>0</v>
      </c>
      <c r="S286" s="360"/>
      <c r="T286" s="361"/>
      <c r="U286" s="255">
        <f t="shared" si="42"/>
        <v>0</v>
      </c>
      <c r="V286" s="169"/>
      <c r="W286" s="169"/>
      <c r="X286" s="169"/>
      <c r="Y286" s="169"/>
      <c r="Z286" s="169"/>
      <c r="AA286" s="378"/>
      <c r="AB286" s="169"/>
      <c r="AC286" s="169"/>
      <c r="AD286" s="169"/>
      <c r="AE286" s="371"/>
      <c r="AF286" s="371"/>
      <c r="AG286" s="371"/>
      <c r="AH286" s="169"/>
      <c r="AI286" s="169"/>
      <c r="AJ286" s="169"/>
      <c r="AK286" s="169"/>
      <c r="AL286" s="169"/>
      <c r="AM286" s="169"/>
      <c r="AN286" s="176"/>
      <c r="AO286" s="176"/>
      <c r="AP286" s="176"/>
    </row>
    <row r="287" spans="1:42" s="253" customFormat="1" ht="21" hidden="1" customHeight="1">
      <c r="A287" s="252"/>
      <c r="B287" s="252"/>
      <c r="C287" s="252"/>
      <c r="D287" s="252"/>
      <c r="E287" s="252"/>
      <c r="F287" s="252"/>
      <c r="G287" s="252"/>
      <c r="I287" s="265">
        <f t="shared" si="52"/>
        <v>0</v>
      </c>
      <c r="J287" s="255">
        <f t="shared" si="41"/>
        <v>0</v>
      </c>
      <c r="K287" s="546">
        <f t="shared" si="54"/>
        <v>47</v>
      </c>
      <c r="L287" s="356"/>
      <c r="M287" s="356"/>
      <c r="N287" s="357">
        <f t="shared" si="53"/>
        <v>0</v>
      </c>
      <c r="O287" s="358"/>
      <c r="P287" s="358"/>
      <c r="Q287" s="359">
        <f t="shared" si="50"/>
        <v>0</v>
      </c>
      <c r="R287" s="359">
        <f t="shared" si="50"/>
        <v>0</v>
      </c>
      <c r="S287" s="360"/>
      <c r="T287" s="361"/>
      <c r="U287" s="255">
        <f t="shared" si="42"/>
        <v>0</v>
      </c>
      <c r="V287" s="169"/>
      <c r="W287" s="169"/>
      <c r="X287" s="169"/>
      <c r="Y287" s="169"/>
      <c r="Z287" s="169"/>
      <c r="AA287" s="378"/>
      <c r="AB287" s="169"/>
      <c r="AC287" s="169"/>
      <c r="AD287" s="169"/>
      <c r="AE287" s="371"/>
      <c r="AF287" s="371"/>
      <c r="AG287" s="371"/>
      <c r="AH287" s="169"/>
      <c r="AI287" s="169"/>
      <c r="AJ287" s="169"/>
      <c r="AK287" s="169"/>
      <c r="AL287" s="169"/>
      <c r="AM287" s="169"/>
      <c r="AN287" s="176"/>
      <c r="AO287" s="176"/>
      <c r="AP287" s="176"/>
    </row>
    <row r="288" spans="1:42" s="253" customFormat="1" ht="21" hidden="1" customHeight="1">
      <c r="A288" s="252"/>
      <c r="B288" s="252"/>
      <c r="C288" s="252"/>
      <c r="D288" s="252"/>
      <c r="E288" s="252"/>
      <c r="F288" s="252"/>
      <c r="G288" s="252"/>
      <c r="I288" s="265">
        <f t="shared" si="52"/>
        <v>0</v>
      </c>
      <c r="J288" s="255">
        <f t="shared" si="41"/>
        <v>0</v>
      </c>
      <c r="K288" s="546">
        <f t="shared" si="54"/>
        <v>48</v>
      </c>
      <c r="L288" s="356"/>
      <c r="M288" s="356"/>
      <c r="N288" s="357">
        <f t="shared" si="53"/>
        <v>0</v>
      </c>
      <c r="O288" s="358"/>
      <c r="P288" s="358"/>
      <c r="Q288" s="359">
        <f t="shared" si="50"/>
        <v>0</v>
      </c>
      <c r="R288" s="359">
        <f t="shared" si="50"/>
        <v>0</v>
      </c>
      <c r="S288" s="360"/>
      <c r="T288" s="361"/>
      <c r="U288" s="255">
        <f t="shared" si="42"/>
        <v>0</v>
      </c>
      <c r="V288" s="169"/>
      <c r="W288" s="169"/>
      <c r="X288" s="169"/>
      <c r="Y288" s="169"/>
      <c r="Z288" s="169"/>
      <c r="AA288" s="378"/>
      <c r="AB288" s="169"/>
      <c r="AC288" s="169"/>
      <c r="AD288" s="169"/>
      <c r="AE288" s="371"/>
      <c r="AF288" s="371"/>
      <c r="AG288" s="371"/>
      <c r="AH288" s="169"/>
      <c r="AI288" s="169"/>
      <c r="AJ288" s="169"/>
      <c r="AK288" s="169"/>
      <c r="AL288" s="169"/>
      <c r="AM288" s="169"/>
      <c r="AN288" s="176"/>
      <c r="AO288" s="176"/>
      <c r="AP288" s="176"/>
    </row>
    <row r="289" spans="1:42" s="253" customFormat="1" ht="21" hidden="1" customHeight="1">
      <c r="A289" s="252"/>
      <c r="B289" s="252"/>
      <c r="C289" s="252"/>
      <c r="D289" s="252"/>
      <c r="E289" s="252"/>
      <c r="F289" s="252"/>
      <c r="G289" s="252"/>
      <c r="I289" s="265">
        <f t="shared" si="52"/>
        <v>0</v>
      </c>
      <c r="J289" s="255">
        <f t="shared" si="41"/>
        <v>0</v>
      </c>
      <c r="K289" s="546">
        <f t="shared" si="54"/>
        <v>49</v>
      </c>
      <c r="L289" s="356"/>
      <c r="M289" s="356"/>
      <c r="N289" s="357">
        <f t="shared" si="53"/>
        <v>0</v>
      </c>
      <c r="O289" s="358"/>
      <c r="P289" s="358"/>
      <c r="Q289" s="359">
        <f t="shared" si="50"/>
        <v>0</v>
      </c>
      <c r="R289" s="359">
        <f t="shared" si="50"/>
        <v>0</v>
      </c>
      <c r="S289" s="360"/>
      <c r="T289" s="361"/>
      <c r="U289" s="255">
        <f t="shared" si="42"/>
        <v>0</v>
      </c>
      <c r="V289" s="169"/>
      <c r="W289" s="169"/>
      <c r="X289" s="169"/>
      <c r="Y289" s="169"/>
      <c r="Z289" s="169"/>
      <c r="AA289" s="378"/>
      <c r="AB289" s="169"/>
      <c r="AC289" s="169"/>
      <c r="AD289" s="169"/>
      <c r="AE289" s="371"/>
      <c r="AF289" s="371"/>
      <c r="AG289" s="371"/>
      <c r="AH289" s="169"/>
      <c r="AI289" s="169"/>
      <c r="AJ289" s="169"/>
      <c r="AK289" s="169"/>
      <c r="AL289" s="169"/>
      <c r="AM289" s="169"/>
      <c r="AN289" s="176"/>
      <c r="AO289" s="176"/>
      <c r="AP289" s="176"/>
    </row>
    <row r="290" spans="1:42" s="253" customFormat="1" ht="21" hidden="1" customHeight="1">
      <c r="A290" s="252"/>
      <c r="B290" s="252"/>
      <c r="C290" s="252"/>
      <c r="D290" s="252"/>
      <c r="E290" s="252"/>
      <c r="F290" s="252"/>
      <c r="G290" s="252"/>
      <c r="I290" s="265">
        <f t="shared" si="52"/>
        <v>0</v>
      </c>
      <c r="J290" s="255">
        <f t="shared" ref="J290:J300" si="55">IF($Q$229&gt;0,4,)</f>
        <v>0</v>
      </c>
      <c r="K290" s="546">
        <f t="shared" si="54"/>
        <v>50</v>
      </c>
      <c r="L290" s="356"/>
      <c r="M290" s="356"/>
      <c r="N290" s="357">
        <f t="shared" si="53"/>
        <v>0</v>
      </c>
      <c r="O290" s="358"/>
      <c r="P290" s="358"/>
      <c r="Q290" s="359">
        <f t="shared" si="50"/>
        <v>0</v>
      </c>
      <c r="R290" s="359">
        <f t="shared" si="50"/>
        <v>0</v>
      </c>
      <c r="S290" s="360"/>
      <c r="T290" s="361"/>
      <c r="U290" s="255">
        <f t="shared" ref="U290:U300" si="56">IF($Q$229&gt;0,4,)</f>
        <v>0</v>
      </c>
      <c r="V290" s="169"/>
      <c r="W290" s="169"/>
      <c r="X290" s="169"/>
      <c r="Y290" s="169"/>
      <c r="Z290" s="169"/>
      <c r="AA290" s="378"/>
      <c r="AB290" s="169"/>
      <c r="AC290" s="169"/>
      <c r="AD290" s="169"/>
      <c r="AE290" s="371"/>
      <c r="AF290" s="371"/>
      <c r="AG290" s="371"/>
      <c r="AH290" s="169"/>
      <c r="AI290" s="169"/>
      <c r="AJ290" s="169"/>
      <c r="AK290" s="169"/>
      <c r="AL290" s="169"/>
      <c r="AM290" s="169"/>
      <c r="AN290" s="176"/>
      <c r="AO290" s="176"/>
      <c r="AP290" s="176"/>
    </row>
    <row r="291" spans="1:42" s="253" customFormat="1" ht="21" hidden="1" customHeight="1">
      <c r="A291" s="252"/>
      <c r="B291" s="252"/>
      <c r="C291" s="252"/>
      <c r="D291" s="252"/>
      <c r="E291" s="252"/>
      <c r="F291" s="252"/>
      <c r="G291" s="252"/>
      <c r="I291" s="265">
        <f t="shared" si="52"/>
        <v>0</v>
      </c>
      <c r="J291" s="255">
        <f t="shared" si="55"/>
        <v>0</v>
      </c>
      <c r="K291" s="546">
        <f t="shared" si="54"/>
        <v>51</v>
      </c>
      <c r="L291" s="356"/>
      <c r="M291" s="356"/>
      <c r="N291" s="357">
        <f t="shared" si="53"/>
        <v>0</v>
      </c>
      <c r="O291" s="358"/>
      <c r="P291" s="358"/>
      <c r="Q291" s="359">
        <f t="shared" si="50"/>
        <v>0</v>
      </c>
      <c r="R291" s="359">
        <f t="shared" si="50"/>
        <v>0</v>
      </c>
      <c r="S291" s="360"/>
      <c r="T291" s="361"/>
      <c r="U291" s="255">
        <f t="shared" si="56"/>
        <v>0</v>
      </c>
      <c r="V291" s="169"/>
      <c r="W291" s="169"/>
      <c r="X291" s="169"/>
      <c r="Y291" s="169"/>
      <c r="Z291" s="169"/>
      <c r="AA291" s="378"/>
      <c r="AB291" s="169"/>
      <c r="AC291" s="169"/>
      <c r="AD291" s="169"/>
      <c r="AE291" s="371"/>
      <c r="AF291" s="371"/>
      <c r="AG291" s="371"/>
      <c r="AH291" s="169"/>
      <c r="AI291" s="169"/>
      <c r="AJ291" s="169"/>
      <c r="AK291" s="169"/>
      <c r="AL291" s="169"/>
      <c r="AM291" s="169"/>
      <c r="AN291" s="176"/>
      <c r="AO291" s="176"/>
      <c r="AP291" s="176"/>
    </row>
    <row r="292" spans="1:42" s="253" customFormat="1" ht="21" hidden="1" customHeight="1">
      <c r="A292" s="252"/>
      <c r="B292" s="252"/>
      <c r="C292" s="252"/>
      <c r="D292" s="252"/>
      <c r="E292" s="252"/>
      <c r="F292" s="252"/>
      <c r="G292" s="252"/>
      <c r="I292" s="265">
        <f t="shared" si="52"/>
        <v>0</v>
      </c>
      <c r="J292" s="255">
        <f t="shared" si="55"/>
        <v>0</v>
      </c>
      <c r="K292" s="546">
        <f t="shared" si="54"/>
        <v>52</v>
      </c>
      <c r="L292" s="356"/>
      <c r="M292" s="356"/>
      <c r="N292" s="357">
        <f t="shared" si="53"/>
        <v>0</v>
      </c>
      <c r="O292" s="358"/>
      <c r="P292" s="358"/>
      <c r="Q292" s="359">
        <f t="shared" si="50"/>
        <v>0</v>
      </c>
      <c r="R292" s="359">
        <f t="shared" si="50"/>
        <v>0</v>
      </c>
      <c r="S292" s="360"/>
      <c r="T292" s="361"/>
      <c r="U292" s="255">
        <f t="shared" si="56"/>
        <v>0</v>
      </c>
      <c r="V292" s="169"/>
      <c r="W292" s="169"/>
      <c r="X292" s="169"/>
      <c r="Y292" s="169"/>
      <c r="Z292" s="169"/>
      <c r="AA292" s="378"/>
      <c r="AB292" s="169"/>
      <c r="AC292" s="169"/>
      <c r="AD292" s="169"/>
      <c r="AE292" s="371"/>
      <c r="AF292" s="371"/>
      <c r="AG292" s="371"/>
      <c r="AH292" s="169"/>
      <c r="AI292" s="169"/>
      <c r="AJ292" s="169"/>
      <c r="AK292" s="169"/>
      <c r="AL292" s="169"/>
      <c r="AM292" s="169"/>
      <c r="AN292" s="176"/>
      <c r="AO292" s="176"/>
      <c r="AP292" s="176"/>
    </row>
    <row r="293" spans="1:42" s="253" customFormat="1" ht="21" hidden="1" customHeight="1">
      <c r="A293" s="252"/>
      <c r="B293" s="252"/>
      <c r="C293" s="252"/>
      <c r="D293" s="252"/>
      <c r="E293" s="252"/>
      <c r="F293" s="252"/>
      <c r="G293" s="252"/>
      <c r="I293" s="265">
        <f t="shared" si="52"/>
        <v>0</v>
      </c>
      <c r="J293" s="255">
        <f t="shared" si="55"/>
        <v>0</v>
      </c>
      <c r="K293" s="546">
        <f t="shared" si="54"/>
        <v>53</v>
      </c>
      <c r="L293" s="356"/>
      <c r="M293" s="356"/>
      <c r="N293" s="357">
        <f t="shared" si="53"/>
        <v>0</v>
      </c>
      <c r="O293" s="358"/>
      <c r="P293" s="358"/>
      <c r="Q293" s="359">
        <f t="shared" si="50"/>
        <v>0</v>
      </c>
      <c r="R293" s="359">
        <f t="shared" si="50"/>
        <v>0</v>
      </c>
      <c r="S293" s="360"/>
      <c r="T293" s="361"/>
      <c r="U293" s="255">
        <f t="shared" si="56"/>
        <v>0</v>
      </c>
      <c r="V293" s="169"/>
      <c r="W293" s="169"/>
      <c r="X293" s="169"/>
      <c r="Y293" s="169"/>
      <c r="Z293" s="169"/>
      <c r="AA293" s="378"/>
      <c r="AB293" s="169"/>
      <c r="AC293" s="169"/>
      <c r="AD293" s="169"/>
      <c r="AE293" s="371"/>
      <c r="AF293" s="371"/>
      <c r="AG293" s="371"/>
      <c r="AH293" s="169"/>
      <c r="AI293" s="169"/>
      <c r="AJ293" s="169"/>
      <c r="AK293" s="169"/>
      <c r="AL293" s="169"/>
      <c r="AM293" s="169"/>
      <c r="AN293" s="176"/>
      <c r="AO293" s="176"/>
      <c r="AP293" s="176"/>
    </row>
    <row r="294" spans="1:42" s="253" customFormat="1" ht="21" hidden="1" customHeight="1">
      <c r="A294" s="252"/>
      <c r="B294" s="252"/>
      <c r="C294" s="252"/>
      <c r="D294" s="252"/>
      <c r="E294" s="252"/>
      <c r="F294" s="252"/>
      <c r="G294" s="252"/>
      <c r="I294" s="265">
        <f t="shared" si="52"/>
        <v>0</v>
      </c>
      <c r="J294" s="255">
        <f t="shared" si="55"/>
        <v>0</v>
      </c>
      <c r="K294" s="546">
        <f t="shared" si="54"/>
        <v>54</v>
      </c>
      <c r="L294" s="356"/>
      <c r="M294" s="356"/>
      <c r="N294" s="357">
        <f t="shared" si="53"/>
        <v>0</v>
      </c>
      <c r="O294" s="358"/>
      <c r="P294" s="358"/>
      <c r="Q294" s="359">
        <f t="shared" si="50"/>
        <v>0</v>
      </c>
      <c r="R294" s="359">
        <f t="shared" si="50"/>
        <v>0</v>
      </c>
      <c r="S294" s="360"/>
      <c r="T294" s="361"/>
      <c r="U294" s="255">
        <f t="shared" si="56"/>
        <v>0</v>
      </c>
      <c r="V294" s="169"/>
      <c r="W294" s="169"/>
      <c r="X294" s="169"/>
      <c r="Y294" s="169"/>
      <c r="Z294" s="169"/>
      <c r="AA294" s="378"/>
      <c r="AB294" s="169"/>
      <c r="AC294" s="169"/>
      <c r="AD294" s="169"/>
      <c r="AE294" s="371"/>
      <c r="AF294" s="371"/>
      <c r="AG294" s="371"/>
      <c r="AH294" s="169"/>
      <c r="AI294" s="169"/>
      <c r="AJ294" s="169"/>
      <c r="AK294" s="169"/>
      <c r="AL294" s="169"/>
      <c r="AM294" s="169"/>
      <c r="AN294" s="176"/>
      <c r="AO294" s="176"/>
      <c r="AP294" s="176"/>
    </row>
    <row r="295" spans="1:42" s="253" customFormat="1" ht="21" hidden="1" customHeight="1">
      <c r="A295" s="252"/>
      <c r="B295" s="252"/>
      <c r="C295" s="252"/>
      <c r="D295" s="252"/>
      <c r="E295" s="252"/>
      <c r="F295" s="252"/>
      <c r="G295" s="252"/>
      <c r="I295" s="265">
        <f t="shared" si="52"/>
        <v>0</v>
      </c>
      <c r="J295" s="255">
        <f t="shared" si="55"/>
        <v>0</v>
      </c>
      <c r="K295" s="546">
        <f t="shared" si="54"/>
        <v>55</v>
      </c>
      <c r="L295" s="356"/>
      <c r="M295" s="356"/>
      <c r="N295" s="357">
        <f t="shared" si="53"/>
        <v>0</v>
      </c>
      <c r="O295" s="358"/>
      <c r="P295" s="358"/>
      <c r="Q295" s="359">
        <f t="shared" si="50"/>
        <v>0</v>
      </c>
      <c r="R295" s="359">
        <f t="shared" si="50"/>
        <v>0</v>
      </c>
      <c r="S295" s="360"/>
      <c r="T295" s="361"/>
      <c r="U295" s="255">
        <f t="shared" si="56"/>
        <v>0</v>
      </c>
      <c r="V295" s="169"/>
      <c r="W295" s="169"/>
      <c r="X295" s="169"/>
      <c r="Y295" s="169"/>
      <c r="Z295" s="169"/>
      <c r="AA295" s="378"/>
      <c r="AB295" s="169"/>
      <c r="AC295" s="169"/>
      <c r="AD295" s="169"/>
      <c r="AE295" s="371"/>
      <c r="AF295" s="371"/>
      <c r="AG295" s="371"/>
      <c r="AH295" s="169"/>
      <c r="AI295" s="169"/>
      <c r="AJ295" s="169"/>
      <c r="AK295" s="169"/>
      <c r="AL295" s="169"/>
      <c r="AM295" s="169"/>
      <c r="AN295" s="176"/>
      <c r="AO295" s="176"/>
      <c r="AP295" s="176"/>
    </row>
    <row r="296" spans="1:42" s="253" customFormat="1" ht="21" hidden="1" customHeight="1">
      <c r="A296" s="252"/>
      <c r="B296" s="252"/>
      <c r="C296" s="252"/>
      <c r="D296" s="252"/>
      <c r="E296" s="252"/>
      <c r="F296" s="252"/>
      <c r="G296" s="252"/>
      <c r="I296" s="265">
        <f t="shared" si="52"/>
        <v>0</v>
      </c>
      <c r="J296" s="255">
        <f t="shared" si="55"/>
        <v>0</v>
      </c>
      <c r="K296" s="546">
        <f t="shared" si="54"/>
        <v>56</v>
      </c>
      <c r="L296" s="356"/>
      <c r="M296" s="356"/>
      <c r="N296" s="357">
        <f t="shared" si="53"/>
        <v>0</v>
      </c>
      <c r="O296" s="358"/>
      <c r="P296" s="358"/>
      <c r="Q296" s="359">
        <f t="shared" si="50"/>
        <v>0</v>
      </c>
      <c r="R296" s="359">
        <f t="shared" si="50"/>
        <v>0</v>
      </c>
      <c r="S296" s="360"/>
      <c r="T296" s="361"/>
      <c r="U296" s="255">
        <f t="shared" si="56"/>
        <v>0</v>
      </c>
      <c r="V296" s="169"/>
      <c r="W296" s="169"/>
      <c r="X296" s="169"/>
      <c r="Y296" s="169"/>
      <c r="Z296" s="169"/>
      <c r="AA296" s="378"/>
      <c r="AB296" s="169"/>
      <c r="AC296" s="169"/>
      <c r="AD296" s="169"/>
      <c r="AE296" s="371"/>
      <c r="AF296" s="371"/>
      <c r="AG296" s="371"/>
      <c r="AH296" s="169"/>
      <c r="AI296" s="169"/>
      <c r="AJ296" s="169"/>
      <c r="AK296" s="169"/>
      <c r="AL296" s="169"/>
      <c r="AM296" s="169"/>
      <c r="AN296" s="176"/>
      <c r="AO296" s="176"/>
      <c r="AP296" s="176"/>
    </row>
    <row r="297" spans="1:42" s="253" customFormat="1" ht="21" hidden="1" customHeight="1">
      <c r="A297" s="252"/>
      <c r="B297" s="252"/>
      <c r="C297" s="252"/>
      <c r="D297" s="252"/>
      <c r="E297" s="252"/>
      <c r="F297" s="252"/>
      <c r="G297" s="252"/>
      <c r="I297" s="265">
        <f t="shared" si="52"/>
        <v>0</v>
      </c>
      <c r="J297" s="255">
        <f t="shared" si="55"/>
        <v>0</v>
      </c>
      <c r="K297" s="546">
        <f t="shared" si="54"/>
        <v>57</v>
      </c>
      <c r="L297" s="356"/>
      <c r="M297" s="356"/>
      <c r="N297" s="357">
        <f t="shared" si="53"/>
        <v>0</v>
      </c>
      <c r="O297" s="358"/>
      <c r="P297" s="358"/>
      <c r="Q297" s="359">
        <f t="shared" si="50"/>
        <v>0</v>
      </c>
      <c r="R297" s="359">
        <f t="shared" si="50"/>
        <v>0</v>
      </c>
      <c r="S297" s="360"/>
      <c r="T297" s="361"/>
      <c r="U297" s="255">
        <f t="shared" si="56"/>
        <v>0</v>
      </c>
      <c r="V297" s="169"/>
      <c r="W297" s="169"/>
      <c r="X297" s="169"/>
      <c r="Y297" s="169"/>
      <c r="Z297" s="169"/>
      <c r="AA297" s="378"/>
      <c r="AB297" s="169"/>
      <c r="AC297" s="169"/>
      <c r="AD297" s="169"/>
      <c r="AE297" s="371"/>
      <c r="AF297" s="371"/>
      <c r="AG297" s="371"/>
      <c r="AH297" s="169"/>
      <c r="AI297" s="169"/>
      <c r="AJ297" s="169"/>
      <c r="AK297" s="169"/>
      <c r="AL297" s="169"/>
      <c r="AM297" s="169"/>
      <c r="AN297" s="176"/>
      <c r="AO297" s="176"/>
      <c r="AP297" s="176"/>
    </row>
    <row r="298" spans="1:42" s="253" customFormat="1" ht="21" hidden="1" customHeight="1">
      <c r="A298" s="252"/>
      <c r="B298" s="252"/>
      <c r="C298" s="252"/>
      <c r="D298" s="252"/>
      <c r="E298" s="252"/>
      <c r="F298" s="252"/>
      <c r="G298" s="252"/>
      <c r="I298" s="265">
        <f t="shared" si="52"/>
        <v>0</v>
      </c>
      <c r="J298" s="255">
        <f t="shared" si="55"/>
        <v>0</v>
      </c>
      <c r="K298" s="546">
        <f t="shared" si="54"/>
        <v>58</v>
      </c>
      <c r="L298" s="356"/>
      <c r="M298" s="356"/>
      <c r="N298" s="357">
        <f t="shared" si="53"/>
        <v>0</v>
      </c>
      <c r="O298" s="358"/>
      <c r="P298" s="358"/>
      <c r="Q298" s="359">
        <f t="shared" si="50"/>
        <v>0</v>
      </c>
      <c r="R298" s="359">
        <f t="shared" si="50"/>
        <v>0</v>
      </c>
      <c r="S298" s="360"/>
      <c r="T298" s="361"/>
      <c r="U298" s="255">
        <f t="shared" si="56"/>
        <v>0</v>
      </c>
      <c r="V298" s="169"/>
      <c r="W298" s="169"/>
      <c r="X298" s="169"/>
      <c r="Y298" s="169"/>
      <c r="Z298" s="169"/>
      <c r="AA298" s="378"/>
      <c r="AB298" s="169"/>
      <c r="AC298" s="169"/>
      <c r="AD298" s="169"/>
      <c r="AE298" s="371"/>
      <c r="AF298" s="371"/>
      <c r="AG298" s="371"/>
      <c r="AH298" s="169"/>
      <c r="AI298" s="169"/>
      <c r="AJ298" s="169"/>
      <c r="AK298" s="169"/>
      <c r="AL298" s="169"/>
      <c r="AM298" s="169"/>
      <c r="AN298" s="176"/>
      <c r="AO298" s="176"/>
      <c r="AP298" s="176"/>
    </row>
    <row r="299" spans="1:42" s="253" customFormat="1" ht="21" hidden="1" customHeight="1">
      <c r="A299" s="252"/>
      <c r="B299" s="252"/>
      <c r="C299" s="252"/>
      <c r="D299" s="252"/>
      <c r="E299" s="252"/>
      <c r="F299" s="252"/>
      <c r="G299" s="252"/>
      <c r="I299" s="265">
        <f t="shared" si="52"/>
        <v>0</v>
      </c>
      <c r="J299" s="255">
        <f t="shared" si="55"/>
        <v>0</v>
      </c>
      <c r="K299" s="546">
        <f t="shared" si="54"/>
        <v>59</v>
      </c>
      <c r="L299" s="356"/>
      <c r="M299" s="356"/>
      <c r="N299" s="357">
        <f t="shared" si="53"/>
        <v>0</v>
      </c>
      <c r="O299" s="358"/>
      <c r="P299" s="358"/>
      <c r="Q299" s="359">
        <f t="shared" si="50"/>
        <v>0</v>
      </c>
      <c r="R299" s="359">
        <f t="shared" si="50"/>
        <v>0</v>
      </c>
      <c r="S299" s="360"/>
      <c r="T299" s="361"/>
      <c r="U299" s="255">
        <f t="shared" si="56"/>
        <v>0</v>
      </c>
      <c r="V299" s="169"/>
      <c r="W299" s="169"/>
      <c r="X299" s="169"/>
      <c r="Y299" s="169"/>
      <c r="Z299" s="169"/>
      <c r="AA299" s="378"/>
      <c r="AB299" s="169"/>
      <c r="AC299" s="169"/>
      <c r="AD299" s="169"/>
      <c r="AE299" s="371"/>
      <c r="AF299" s="371"/>
      <c r="AG299" s="371"/>
      <c r="AH299" s="169"/>
      <c r="AI299" s="169"/>
      <c r="AJ299" s="169"/>
      <c r="AK299" s="169"/>
      <c r="AL299" s="169"/>
      <c r="AM299" s="169"/>
      <c r="AN299" s="176"/>
      <c r="AO299" s="176"/>
      <c r="AP299" s="176"/>
    </row>
    <row r="300" spans="1:42" s="253" customFormat="1" ht="21" hidden="1" customHeight="1" thickBot="1">
      <c r="A300" s="252"/>
      <c r="B300" s="252"/>
      <c r="C300" s="252"/>
      <c r="D300" s="252"/>
      <c r="E300" s="252"/>
      <c r="F300" s="252"/>
      <c r="G300" s="252"/>
      <c r="I300" s="265">
        <f t="shared" si="52"/>
        <v>0</v>
      </c>
      <c r="J300" s="255">
        <f t="shared" si="55"/>
        <v>0</v>
      </c>
      <c r="K300" s="379">
        <f t="shared" si="54"/>
        <v>60</v>
      </c>
      <c r="L300" s="356"/>
      <c r="M300" s="356"/>
      <c r="N300" s="380">
        <f t="shared" si="53"/>
        <v>0</v>
      </c>
      <c r="O300" s="381"/>
      <c r="P300" s="381"/>
      <c r="Q300" s="382">
        <f t="shared" si="50"/>
        <v>0</v>
      </c>
      <c r="R300" s="382">
        <f t="shared" si="50"/>
        <v>0</v>
      </c>
      <c r="S300" s="383"/>
      <c r="T300" s="384"/>
      <c r="U300" s="255">
        <f t="shared" si="56"/>
        <v>0</v>
      </c>
      <c r="V300" s="169"/>
      <c r="W300" s="169"/>
      <c r="X300" s="169"/>
      <c r="Y300" s="169"/>
      <c r="Z300" s="169"/>
      <c r="AA300" s="378"/>
      <c r="AB300" s="169"/>
      <c r="AC300" s="169"/>
      <c r="AD300" s="169"/>
      <c r="AE300" s="371"/>
      <c r="AF300" s="371"/>
      <c r="AG300" s="371"/>
      <c r="AH300" s="169"/>
      <c r="AI300" s="169"/>
      <c r="AJ300" s="169"/>
      <c r="AK300" s="169"/>
      <c r="AL300" s="169"/>
      <c r="AM300" s="169"/>
      <c r="AN300" s="176"/>
      <c r="AO300" s="176"/>
      <c r="AP300" s="176"/>
    </row>
    <row r="301" spans="1:42" ht="30" hidden="1" customHeight="1" thickBot="1">
      <c r="I301" s="952">
        <f t="shared" ref="I301:I311" si="57">IF(Q$304&gt;0,1,0)</f>
        <v>0</v>
      </c>
      <c r="J301" s="941">
        <f>IF($Q$304&gt;0,5,)</f>
        <v>0</v>
      </c>
      <c r="K301" s="2477" t="s">
        <v>891</v>
      </c>
      <c r="L301" s="2477"/>
      <c r="M301" s="2477"/>
      <c r="N301" s="2477"/>
      <c r="O301" s="2477"/>
      <c r="P301" s="2477"/>
      <c r="Q301" s="2477"/>
      <c r="R301" s="2477"/>
      <c r="S301" s="2477"/>
      <c r="T301" s="2477"/>
      <c r="U301" s="941">
        <f>IF($Q$304&gt;0,5,)</f>
        <v>0</v>
      </c>
      <c r="V301" s="1074" t="s">
        <v>833</v>
      </c>
      <c r="AF301" s="947" t="s">
        <v>834</v>
      </c>
      <c r="AG301" s="948"/>
      <c r="AH301" s="948"/>
      <c r="AI301" s="948"/>
      <c r="AJ301" s="949"/>
      <c r="AN301" s="950"/>
      <c r="AO301" s="819"/>
      <c r="AP301" s="950"/>
    </row>
    <row r="302" spans="1:42" ht="21" hidden="1" customHeight="1" thickBot="1">
      <c r="I302" s="952">
        <f t="shared" si="57"/>
        <v>0</v>
      </c>
      <c r="J302" s="941">
        <f t="shared" ref="J302:J375" si="58">IF($Q$304&gt;0,5,)</f>
        <v>0</v>
      </c>
      <c r="K302" s="2478" t="s">
        <v>578</v>
      </c>
      <c r="L302" s="2478"/>
      <c r="M302" s="2478"/>
      <c r="N302" s="2478"/>
      <c r="O302" s="2478"/>
      <c r="P302" s="2478"/>
      <c r="Q302" s="2478"/>
      <c r="R302" s="2478"/>
      <c r="S302" s="2478"/>
      <c r="T302" s="2478"/>
      <c r="U302" s="941">
        <f t="shared" ref="U302:U375" si="59">IF($Q$304&gt;0,5,)</f>
        <v>0</v>
      </c>
      <c r="V302" s="1075" t="s">
        <v>861</v>
      </c>
      <c r="W302" s="1076">
        <v>200</v>
      </c>
      <c r="X302" s="955"/>
      <c r="Y302" s="955"/>
      <c r="Z302" s="956"/>
      <c r="AA302" s="957"/>
      <c r="AB302" s="956"/>
      <c r="AC302" s="958"/>
      <c r="AD302" s="959"/>
      <c r="AE302" s="565"/>
      <c r="AF302" s="960" t="s">
        <v>862</v>
      </c>
      <c r="AG302" s="961" t="s">
        <v>863</v>
      </c>
      <c r="AH302" s="961" t="s">
        <v>864</v>
      </c>
      <c r="AI302" s="962" t="s">
        <v>865</v>
      </c>
      <c r="AJ302" s="949"/>
      <c r="AN302" s="950"/>
      <c r="AO302" s="819"/>
      <c r="AP302" s="963"/>
    </row>
    <row r="303" spans="1:42" ht="21" hidden="1" customHeight="1">
      <c r="I303" s="952">
        <f t="shared" si="57"/>
        <v>0</v>
      </c>
      <c r="J303" s="941">
        <f t="shared" si="58"/>
        <v>0</v>
      </c>
      <c r="K303" s="964" t="s">
        <v>564</v>
      </c>
      <c r="L303" s="965" t="s">
        <v>565</v>
      </c>
      <c r="M303" s="966" t="s">
        <v>1653</v>
      </c>
      <c r="N303" s="965" t="s">
        <v>940</v>
      </c>
      <c r="O303" s="966" t="s">
        <v>859</v>
      </c>
      <c r="P303" s="965" t="s">
        <v>566</v>
      </c>
      <c r="Q303" s="965" t="s">
        <v>575</v>
      </c>
      <c r="R303" s="965" t="s">
        <v>962</v>
      </c>
      <c r="S303" s="965" t="s">
        <v>576</v>
      </c>
      <c r="T303" s="967" t="s">
        <v>964</v>
      </c>
      <c r="U303" s="941">
        <f t="shared" si="59"/>
        <v>0</v>
      </c>
      <c r="V303" s="1077" t="s">
        <v>866</v>
      </c>
      <c r="W303" s="969"/>
      <c r="X303" s="970"/>
      <c r="Y303" s="970"/>
      <c r="Z303" s="971"/>
      <c r="AA303" s="972"/>
      <c r="AB303" s="971"/>
      <c r="AC303" s="973"/>
      <c r="AD303" s="974"/>
      <c r="AE303" s="565"/>
      <c r="AF303" s="975" t="s">
        <v>867</v>
      </c>
      <c r="AG303" s="976" t="s">
        <v>868</v>
      </c>
      <c r="AH303" s="976" t="s">
        <v>869</v>
      </c>
      <c r="AI303" s="977" t="s">
        <v>870</v>
      </c>
      <c r="AJ303" s="949"/>
      <c r="AN303" s="950"/>
      <c r="AO303" s="950"/>
      <c r="AP303" s="963"/>
    </row>
    <row r="304" spans="1:42" ht="21" hidden="1" customHeight="1" thickBot="1">
      <c r="I304" s="952">
        <f t="shared" si="57"/>
        <v>0</v>
      </c>
      <c r="J304" s="941">
        <f t="shared" si="58"/>
        <v>0</v>
      </c>
      <c r="K304" s="978"/>
      <c r="L304" s="979"/>
      <c r="M304" s="979"/>
      <c r="N304" s="979"/>
      <c r="O304" s="979"/>
      <c r="P304" s="980" t="str">
        <f>IF(COUNTA(Y309:Y316)&gt;1,CONCATENATE(V309,"번지 외 ",COUNTA(Y309:Y316)-1,"필지"),CONCATENATE(V309,"번지"))</f>
        <v>번지</v>
      </c>
      <c r="Q304" s="981">
        <f>+Y317</f>
        <v>0</v>
      </c>
      <c r="R304" s="982"/>
      <c r="S304" s="983">
        <f>COUNT(L312:L324)</f>
        <v>0</v>
      </c>
      <c r="T304" s="984">
        <f>200*S304</f>
        <v>0</v>
      </c>
      <c r="U304" s="941">
        <f t="shared" si="59"/>
        <v>0</v>
      </c>
      <c r="V304" s="1077" t="s">
        <v>871</v>
      </c>
      <c r="W304" s="969"/>
      <c r="X304" s="970"/>
      <c r="Y304" s="970"/>
      <c r="Z304" s="971"/>
      <c r="AA304" s="972"/>
      <c r="AB304" s="971"/>
      <c r="AC304" s="973"/>
      <c r="AD304" s="974"/>
      <c r="AE304" s="565"/>
      <c r="AF304" s="975" t="s">
        <v>872</v>
      </c>
      <c r="AG304" s="976" t="s">
        <v>873</v>
      </c>
      <c r="AH304" s="985" t="s">
        <v>874</v>
      </c>
      <c r="AI304" s="977" t="s">
        <v>875</v>
      </c>
      <c r="AJ304" s="949"/>
      <c r="AN304" s="950"/>
      <c r="AO304" s="950"/>
      <c r="AP304" s="963"/>
    </row>
    <row r="305" spans="1:44" ht="21" hidden="1" customHeight="1" thickBot="1">
      <c r="I305" s="952">
        <f t="shared" si="57"/>
        <v>0</v>
      </c>
      <c r="J305" s="941">
        <f t="shared" si="58"/>
        <v>0</v>
      </c>
      <c r="K305" s="964" t="s">
        <v>568</v>
      </c>
      <c r="L305" s="965" t="s">
        <v>569</v>
      </c>
      <c r="M305" s="965" t="s">
        <v>562</v>
      </c>
      <c r="N305" s="965" t="s">
        <v>567</v>
      </c>
      <c r="O305" s="965" t="s">
        <v>571</v>
      </c>
      <c r="P305" s="986" t="s">
        <v>979</v>
      </c>
      <c r="Q305" s="986" t="s">
        <v>573</v>
      </c>
      <c r="R305" s="987" t="s">
        <v>574</v>
      </c>
      <c r="S305" s="988" t="s">
        <v>982</v>
      </c>
      <c r="T305" s="967" t="s">
        <v>563</v>
      </c>
      <c r="U305" s="941">
        <f t="shared" si="59"/>
        <v>0</v>
      </c>
      <c r="V305" s="1078" t="s">
        <v>876</v>
      </c>
      <c r="W305" s="990"/>
      <c r="X305" s="1079"/>
      <c r="Y305" s="1079"/>
      <c r="Z305" s="1080"/>
      <c r="AA305" s="1081"/>
      <c r="AB305" s="1080"/>
      <c r="AC305" s="1082"/>
      <c r="AD305" s="1083"/>
      <c r="AE305" s="565"/>
      <c r="AF305" s="975" t="s">
        <v>877</v>
      </c>
      <c r="AG305" s="996" t="s">
        <v>878</v>
      </c>
      <c r="AH305" s="997" t="s">
        <v>879</v>
      </c>
      <c r="AI305" s="977" t="s">
        <v>880</v>
      </c>
      <c r="AJ305" s="949"/>
      <c r="AN305" s="950"/>
      <c r="AO305" s="950"/>
      <c r="AP305" s="963"/>
    </row>
    <row r="306" spans="1:44" ht="21" hidden="1" customHeight="1" thickBot="1">
      <c r="I306" s="952">
        <f t="shared" si="57"/>
        <v>0</v>
      </c>
      <c r="J306" s="941">
        <f t="shared" si="58"/>
        <v>0</v>
      </c>
      <c r="K306" s="998">
        <f>Z309</f>
        <v>0</v>
      </c>
      <c r="L306" s="999">
        <f>AA309</f>
        <v>0</v>
      </c>
      <c r="M306" s="1000">
        <f>AC309</f>
        <v>0</v>
      </c>
      <c r="N306" s="1001">
        <f>AB318</f>
        <v>0</v>
      </c>
      <c r="O306" s="1002" t="e">
        <f>IF((Q310+R310)&gt;0,ROUND((Q310/(Q310+R310)),4),0)</f>
        <v>#DIV/0!</v>
      </c>
      <c r="P306" s="1003" t="str">
        <f>IF(W305&lt;=15,AI303,IF(W305&gt;30,AI305,AI304))</f>
        <v>완 (15˚ 이하)</v>
      </c>
      <c r="Q306" s="1004" t="str">
        <f>AF311</f>
        <v>개소당5ha이상</v>
      </c>
      <c r="R306" s="1005"/>
      <c r="S306" s="1006">
        <f>W305</f>
        <v>0</v>
      </c>
      <c r="T306" s="1007">
        <f>ROUND(N306/10000*N312,0)</f>
        <v>0</v>
      </c>
      <c r="U306" s="941">
        <f t="shared" si="59"/>
        <v>0</v>
      </c>
      <c r="V306" s="1084">
        <v>0</v>
      </c>
      <c r="W306" s="1084"/>
      <c r="X306" s="1084"/>
      <c r="Y306" s="1084"/>
      <c r="Z306" s="1084"/>
      <c r="AA306" s="1085"/>
      <c r="AB306" s="1084"/>
      <c r="AC306" s="1084"/>
      <c r="AD306" s="1084"/>
      <c r="AE306" s="565"/>
      <c r="AF306" s="975" t="s">
        <v>881</v>
      </c>
      <c r="AG306" s="976"/>
      <c r="AH306" s="1008"/>
      <c r="AI306" s="977"/>
      <c r="AJ306" s="949"/>
      <c r="AN306" s="950"/>
      <c r="AO306" s="950"/>
      <c r="AP306" s="963"/>
    </row>
    <row r="307" spans="1:44" ht="21" hidden="1" customHeight="1" thickBot="1">
      <c r="I307" s="952">
        <f t="shared" si="57"/>
        <v>0</v>
      </c>
      <c r="J307" s="941">
        <f t="shared" si="58"/>
        <v>0</v>
      </c>
      <c r="K307" s="2479" t="s">
        <v>941</v>
      </c>
      <c r="L307" s="2479"/>
      <c r="M307" s="2479"/>
      <c r="N307" s="2479"/>
      <c r="O307" s="2479"/>
      <c r="P307" s="2479"/>
      <c r="Q307" s="2479"/>
      <c r="R307" s="2479"/>
      <c r="S307" s="2479"/>
      <c r="T307" s="2479"/>
      <c r="U307" s="941">
        <f t="shared" si="59"/>
        <v>0</v>
      </c>
      <c r="AE307" s="565"/>
      <c r="AF307" s="975"/>
      <c r="AG307" s="976"/>
      <c r="AH307" s="1008"/>
      <c r="AI307" s="977"/>
      <c r="AJ307" s="949"/>
      <c r="AN307" s="950"/>
      <c r="AO307" s="950"/>
      <c r="AP307" s="963"/>
    </row>
    <row r="308" spans="1:44" ht="21" hidden="1" customHeight="1" thickBot="1">
      <c r="I308" s="952">
        <f t="shared" si="57"/>
        <v>0</v>
      </c>
      <c r="J308" s="941">
        <f t="shared" si="58"/>
        <v>0</v>
      </c>
      <c r="K308" s="2480" t="s">
        <v>942</v>
      </c>
      <c r="L308" s="2482" t="s">
        <v>943</v>
      </c>
      <c r="M308" s="2484" t="s">
        <v>944</v>
      </c>
      <c r="N308" s="2484" t="s">
        <v>945</v>
      </c>
      <c r="O308" s="2476" t="s">
        <v>946</v>
      </c>
      <c r="P308" s="2476"/>
      <c r="Q308" s="2476" t="s">
        <v>947</v>
      </c>
      <c r="R308" s="2476"/>
      <c r="S308" s="2472" t="s">
        <v>1162</v>
      </c>
      <c r="T308" s="2473"/>
      <c r="U308" s="941">
        <f t="shared" si="59"/>
        <v>0</v>
      </c>
      <c r="V308" s="1075" t="s">
        <v>837</v>
      </c>
      <c r="W308" s="1086" t="s">
        <v>838</v>
      </c>
      <c r="X308" s="1086" t="s">
        <v>835</v>
      </c>
      <c r="Y308" s="1086" t="s">
        <v>890</v>
      </c>
      <c r="Z308" s="1086" t="s">
        <v>568</v>
      </c>
      <c r="AA308" s="1087" t="s">
        <v>902</v>
      </c>
      <c r="AB308" s="1086" t="s">
        <v>836</v>
      </c>
      <c r="AC308" s="1088" t="s">
        <v>562</v>
      </c>
      <c r="AD308" s="1089" t="s">
        <v>1147</v>
      </c>
      <c r="AE308" s="565"/>
      <c r="AF308" s="1016"/>
      <c r="AG308" s="1017"/>
      <c r="AH308" s="1018"/>
      <c r="AI308" s="1019"/>
      <c r="AJ308" s="1020"/>
      <c r="AN308" s="1020"/>
      <c r="AO308" s="950"/>
      <c r="AP308" s="963"/>
    </row>
    <row r="309" spans="1:44" ht="21" hidden="1" customHeight="1" thickBot="1">
      <c r="I309" s="952">
        <f t="shared" si="57"/>
        <v>0</v>
      </c>
      <c r="J309" s="941">
        <f t="shared" si="58"/>
        <v>0</v>
      </c>
      <c r="K309" s="2481"/>
      <c r="L309" s="2483"/>
      <c r="M309" s="2485"/>
      <c r="N309" s="2485"/>
      <c r="O309" s="1021" t="s">
        <v>786</v>
      </c>
      <c r="P309" s="1022" t="s">
        <v>787</v>
      </c>
      <c r="Q309" s="1022" t="s">
        <v>786</v>
      </c>
      <c r="R309" s="1023" t="s">
        <v>787</v>
      </c>
      <c r="S309" s="2474"/>
      <c r="T309" s="2475"/>
      <c r="U309" s="941">
        <f t="shared" si="59"/>
        <v>0</v>
      </c>
      <c r="V309" s="1036"/>
      <c r="W309" s="338"/>
      <c r="X309" s="1037"/>
      <c r="Y309" s="1037"/>
      <c r="Z309" s="1025"/>
      <c r="AA309" s="1026"/>
      <c r="AB309" s="1025"/>
      <c r="AC309" s="1027"/>
      <c r="AD309" s="1028"/>
      <c r="AE309" s="565"/>
      <c r="AF309" s="948"/>
      <c r="AG309" s="948"/>
      <c r="AH309" s="948"/>
      <c r="AI309" s="1029"/>
      <c r="AJ309" s="1020"/>
      <c r="AN309" s="1020"/>
      <c r="AO309" s="950"/>
      <c r="AP309" s="963"/>
    </row>
    <row r="310" spans="1:44" ht="21" hidden="1" customHeight="1">
      <c r="I310" s="952">
        <f t="shared" si="57"/>
        <v>0</v>
      </c>
      <c r="J310" s="941">
        <f t="shared" si="58"/>
        <v>0</v>
      </c>
      <c r="K310" s="1030" t="s">
        <v>953</v>
      </c>
      <c r="L310" s="1031"/>
      <c r="M310" s="1031"/>
      <c r="N310" s="1032" t="e">
        <f>N311/S304</f>
        <v>#DIV/0!</v>
      </c>
      <c r="O310" s="1033" t="e">
        <f>ROUND(O311/S304,1)</f>
        <v>#DIV/0!</v>
      </c>
      <c r="P310" s="1033" t="e">
        <f>ROUND(P311/S304,1)</f>
        <v>#DIV/0!</v>
      </c>
      <c r="Q310" s="1032" t="e">
        <f>ROUND(Q311/S304,0)</f>
        <v>#DIV/0!</v>
      </c>
      <c r="R310" s="1032" t="e">
        <f>ROUND(R311/S304,0)</f>
        <v>#DIV/0!</v>
      </c>
      <c r="S310" s="1034"/>
      <c r="T310" s="1035"/>
      <c r="U310" s="941">
        <f t="shared" si="59"/>
        <v>0</v>
      </c>
      <c r="V310" s="1036"/>
      <c r="W310" s="1025"/>
      <c r="X310" s="1037"/>
      <c r="Y310" s="1037"/>
      <c r="Z310" s="1025"/>
      <c r="AA310" s="1026"/>
      <c r="AB310" s="1025"/>
      <c r="AC310" s="1027"/>
      <c r="AD310" s="1028"/>
      <c r="AE310" s="565"/>
      <c r="AF310" s="960" t="s">
        <v>882</v>
      </c>
      <c r="AG310" s="961" t="s">
        <v>561</v>
      </c>
      <c r="AH310" s="1012" t="s">
        <v>884</v>
      </c>
      <c r="AI310" s="1038"/>
      <c r="AJ310" s="949"/>
      <c r="AN310" s="950"/>
      <c r="AO310" s="565"/>
      <c r="AP310" s="963"/>
    </row>
    <row r="311" spans="1:44" ht="21" hidden="1" customHeight="1">
      <c r="I311" s="952">
        <f t="shared" si="57"/>
        <v>0</v>
      </c>
      <c r="J311" s="941">
        <f t="shared" si="58"/>
        <v>0</v>
      </c>
      <c r="K311" s="1030" t="s">
        <v>832</v>
      </c>
      <c r="L311" s="1031"/>
      <c r="M311" s="1031"/>
      <c r="N311" s="1039">
        <f>SUM(N312:N375)</f>
        <v>0</v>
      </c>
      <c r="O311" s="1039">
        <f>SUM(O312:O375)</f>
        <v>0</v>
      </c>
      <c r="P311" s="1039">
        <f>SUM(P312:P375)</f>
        <v>0</v>
      </c>
      <c r="Q311" s="1039">
        <f>SUM(Q312:Q375)</f>
        <v>0</v>
      </c>
      <c r="R311" s="1039">
        <f>SUM(R312:R375)</f>
        <v>0</v>
      </c>
      <c r="S311" s="1040"/>
      <c r="T311" s="1041"/>
      <c r="U311" s="941">
        <f t="shared" si="59"/>
        <v>0</v>
      </c>
      <c r="V311" s="1036"/>
      <c r="W311" s="1037"/>
      <c r="X311" s="1037"/>
      <c r="Y311" s="1037"/>
      <c r="Z311" s="1025"/>
      <c r="AA311" s="1026"/>
      <c r="AB311" s="1025"/>
      <c r="AC311" s="1027"/>
      <c r="AD311" s="1028"/>
      <c r="AE311" s="565"/>
      <c r="AF311" s="975" t="s">
        <v>885</v>
      </c>
      <c r="AG311" s="976" t="s">
        <v>1151</v>
      </c>
      <c r="AH311" s="1042">
        <v>0</v>
      </c>
      <c r="AI311" s="1043"/>
      <c r="AJ311" s="949"/>
      <c r="AN311" s="950"/>
      <c r="AO311" s="565"/>
      <c r="AP311" s="963"/>
    </row>
    <row r="312" spans="1:44" ht="21" hidden="1" customHeight="1">
      <c r="I312" s="952">
        <f>IF((O$312+P$312)&gt;0,1,0)</f>
        <v>0</v>
      </c>
      <c r="J312" s="941">
        <f t="shared" si="58"/>
        <v>0</v>
      </c>
      <c r="K312" s="1030">
        <v>1</v>
      </c>
      <c r="L312" s="1044"/>
      <c r="M312" s="1044"/>
      <c r="N312" s="1052">
        <f t="shared" ref="N312:N375" si="60">IF(O312+P312&gt;0,$W$302,)</f>
        <v>0</v>
      </c>
      <c r="O312" s="1053"/>
      <c r="P312" s="1053"/>
      <c r="Q312" s="1054">
        <f t="shared" ref="Q312:R325" si="61">ROUND(O312*50,0)</f>
        <v>0</v>
      </c>
      <c r="R312" s="1054">
        <f t="shared" si="61"/>
        <v>0</v>
      </c>
      <c r="S312" s="1047"/>
      <c r="T312" s="1048"/>
      <c r="U312" s="941">
        <f t="shared" si="59"/>
        <v>0</v>
      </c>
      <c r="V312" s="1036"/>
      <c r="W312" s="1037"/>
      <c r="X312" s="1037"/>
      <c r="Y312" s="1037"/>
      <c r="Z312" s="1025"/>
      <c r="AA312" s="1026"/>
      <c r="AB312" s="1025"/>
      <c r="AC312" s="1027"/>
      <c r="AD312" s="1028"/>
      <c r="AE312" s="565"/>
      <c r="AF312" s="975" t="s">
        <v>886</v>
      </c>
      <c r="AG312" s="976" t="s">
        <v>887</v>
      </c>
      <c r="AH312" s="1049">
        <v>0.05</v>
      </c>
      <c r="AI312" s="1043"/>
      <c r="AJ312" s="949"/>
      <c r="AN312" s="950"/>
      <c r="AO312" s="565"/>
      <c r="AP312" s="963"/>
    </row>
    <row r="313" spans="1:44" ht="21" hidden="1" customHeight="1">
      <c r="I313" s="952">
        <f t="shared" ref="I313:I325" si="62">IF((O$312+P$312)&gt;0,1,0)</f>
        <v>0</v>
      </c>
      <c r="J313" s="941">
        <f t="shared" si="58"/>
        <v>0</v>
      </c>
      <c r="K313" s="1030">
        <f t="shared" ref="K313:K325" si="63">+K312+1</f>
        <v>2</v>
      </c>
      <c r="L313" s="1044"/>
      <c r="M313" s="1044"/>
      <c r="N313" s="1052">
        <f t="shared" si="60"/>
        <v>0</v>
      </c>
      <c r="O313" s="1053"/>
      <c r="P313" s="1053"/>
      <c r="Q313" s="1054">
        <f t="shared" si="61"/>
        <v>0</v>
      </c>
      <c r="R313" s="1054">
        <f t="shared" si="61"/>
        <v>0</v>
      </c>
      <c r="S313" s="1047"/>
      <c r="T313" s="1048"/>
      <c r="U313" s="941">
        <f t="shared" si="59"/>
        <v>0</v>
      </c>
      <c r="V313" s="1036"/>
      <c r="W313" s="1037"/>
      <c r="X313" s="1037"/>
      <c r="Y313" s="1037"/>
      <c r="Z313" s="1025"/>
      <c r="AA313" s="1026"/>
      <c r="AB313" s="1025"/>
      <c r="AC313" s="1027"/>
      <c r="AD313" s="1028"/>
      <c r="AE313" s="565"/>
      <c r="AF313" s="975" t="s">
        <v>888</v>
      </c>
      <c r="AG313" s="976" t="s">
        <v>1150</v>
      </c>
      <c r="AH313" s="1049">
        <v>0.1</v>
      </c>
      <c r="AI313" s="1050"/>
      <c r="AJ313" s="949"/>
      <c r="AN313" s="950"/>
      <c r="AO313" s="565"/>
      <c r="AP313" s="963"/>
    </row>
    <row r="314" spans="1:44" ht="21" hidden="1" customHeight="1">
      <c r="I314" s="952">
        <f t="shared" si="62"/>
        <v>0</v>
      </c>
      <c r="J314" s="941">
        <f t="shared" si="58"/>
        <v>0</v>
      </c>
      <c r="K314" s="1030">
        <f t="shared" si="63"/>
        <v>3</v>
      </c>
      <c r="L314" s="1044"/>
      <c r="M314" s="1044"/>
      <c r="N314" s="1052">
        <f t="shared" si="60"/>
        <v>0</v>
      </c>
      <c r="O314" s="1053"/>
      <c r="P314" s="1053"/>
      <c r="Q314" s="1054">
        <f t="shared" si="61"/>
        <v>0</v>
      </c>
      <c r="R314" s="1054">
        <f t="shared" si="61"/>
        <v>0</v>
      </c>
      <c r="S314" s="1047"/>
      <c r="T314" s="1048"/>
      <c r="U314" s="941">
        <f t="shared" si="59"/>
        <v>0</v>
      </c>
      <c r="V314" s="1036"/>
      <c r="W314" s="1037"/>
      <c r="X314" s="1037"/>
      <c r="Y314" s="1037"/>
      <c r="Z314" s="1025"/>
      <c r="AA314" s="1026"/>
      <c r="AB314" s="1025"/>
      <c r="AC314" s="1027"/>
      <c r="AD314" s="1028"/>
      <c r="AE314" s="565"/>
      <c r="AF314" s="975"/>
      <c r="AG314" s="976"/>
      <c r="AH314" s="1051"/>
      <c r="AI314" s="977"/>
      <c r="AJ314" s="1020"/>
      <c r="AN314" s="1020"/>
      <c r="AO314" s="565"/>
      <c r="AP314" s="963"/>
      <c r="AQ314" s="819"/>
    </row>
    <row r="315" spans="1:44" ht="21" hidden="1" customHeight="1" thickBot="1">
      <c r="I315" s="952">
        <f t="shared" si="62"/>
        <v>0</v>
      </c>
      <c r="J315" s="941">
        <f t="shared" si="58"/>
        <v>0</v>
      </c>
      <c r="K315" s="1030">
        <f t="shared" si="63"/>
        <v>4</v>
      </c>
      <c r="L315" s="1044"/>
      <c r="M315" s="1044"/>
      <c r="N315" s="1052">
        <f t="shared" si="60"/>
        <v>0</v>
      </c>
      <c r="O315" s="1053"/>
      <c r="P315" s="1053"/>
      <c r="Q315" s="1054">
        <f t="shared" si="61"/>
        <v>0</v>
      </c>
      <c r="R315" s="1054">
        <f t="shared" si="61"/>
        <v>0</v>
      </c>
      <c r="S315" s="1047"/>
      <c r="T315" s="1048"/>
      <c r="U315" s="941">
        <f t="shared" si="59"/>
        <v>0</v>
      </c>
      <c r="V315" s="1036"/>
      <c r="W315" s="1037"/>
      <c r="X315" s="1037"/>
      <c r="Y315" s="1037"/>
      <c r="Z315" s="1025"/>
      <c r="AA315" s="1026"/>
      <c r="AB315" s="1025"/>
      <c r="AC315" s="1027"/>
      <c r="AD315" s="1028"/>
      <c r="AE315" s="565"/>
      <c r="AF315" s="1016"/>
      <c r="AG315" s="1055"/>
      <c r="AH315" s="1017"/>
      <c r="AI315" s="1019"/>
      <c r="AJ315" s="1020"/>
      <c r="AN315" s="1020"/>
      <c r="AO315" s="565"/>
      <c r="AP315" s="963"/>
    </row>
    <row r="316" spans="1:44" ht="21" hidden="1" customHeight="1">
      <c r="I316" s="952">
        <f t="shared" si="62"/>
        <v>0</v>
      </c>
      <c r="J316" s="941">
        <f t="shared" si="58"/>
        <v>0</v>
      </c>
      <c r="K316" s="1030">
        <f t="shared" si="63"/>
        <v>5</v>
      </c>
      <c r="L316" s="1044"/>
      <c r="M316" s="1044"/>
      <c r="N316" s="1052">
        <f t="shared" si="60"/>
        <v>0</v>
      </c>
      <c r="O316" s="1053"/>
      <c r="P316" s="1053"/>
      <c r="Q316" s="1054">
        <f t="shared" si="61"/>
        <v>0</v>
      </c>
      <c r="R316" s="1054">
        <f t="shared" si="61"/>
        <v>0</v>
      </c>
      <c r="S316" s="1047"/>
      <c r="T316" s="1048"/>
      <c r="U316" s="941">
        <f t="shared" si="59"/>
        <v>0</v>
      </c>
      <c r="V316" s="1036"/>
      <c r="W316" s="1037"/>
      <c r="X316" s="1037"/>
      <c r="Y316" s="1037"/>
      <c r="Z316" s="1025"/>
      <c r="AA316" s="1026"/>
      <c r="AB316" s="1025"/>
      <c r="AC316" s="1027"/>
      <c r="AD316" s="1028"/>
      <c r="AE316" s="819"/>
      <c r="AF316" s="963"/>
      <c r="AG316" s="963"/>
      <c r="AH316" s="963"/>
      <c r="AI316" s="963"/>
      <c r="AJ316" s="963"/>
      <c r="AK316" s="819"/>
      <c r="AL316" s="819"/>
      <c r="AM316" s="819"/>
      <c r="AN316" s="963"/>
      <c r="AO316" s="565"/>
      <c r="AP316" s="963"/>
      <c r="AR316" s="819"/>
    </row>
    <row r="317" spans="1:44" ht="21" hidden="1" customHeight="1">
      <c r="I317" s="952">
        <f t="shared" si="62"/>
        <v>0</v>
      </c>
      <c r="J317" s="941">
        <f t="shared" si="58"/>
        <v>0</v>
      </c>
      <c r="K317" s="1030">
        <f t="shared" si="63"/>
        <v>6</v>
      </c>
      <c r="L317" s="1044"/>
      <c r="M317" s="1044"/>
      <c r="N317" s="1052">
        <f t="shared" si="60"/>
        <v>0</v>
      </c>
      <c r="O317" s="1053"/>
      <c r="P317" s="1053"/>
      <c r="Q317" s="1054">
        <f t="shared" si="61"/>
        <v>0</v>
      </c>
      <c r="R317" s="1054">
        <f t="shared" si="61"/>
        <v>0</v>
      </c>
      <c r="S317" s="1047"/>
      <c r="T317" s="1048"/>
      <c r="U317" s="941">
        <f t="shared" si="59"/>
        <v>0</v>
      </c>
      <c r="V317" s="968" t="s">
        <v>832</v>
      </c>
      <c r="W317" s="1056">
        <f>SUM(W309:W316)</f>
        <v>0</v>
      </c>
      <c r="X317" s="1056">
        <f>SUM(X309:X316)</f>
        <v>0</v>
      </c>
      <c r="Y317" s="1056">
        <f>SUM(Y309:Y316)</f>
        <v>0</v>
      </c>
      <c r="Z317" s="1057"/>
      <c r="AA317" s="1058"/>
      <c r="AB317" s="1056">
        <f>SUM(AB309:AB316)</f>
        <v>0</v>
      </c>
      <c r="AC317" s="1059"/>
      <c r="AD317" s="1060"/>
      <c r="AE317" s="1061"/>
      <c r="AF317" s="565"/>
      <c r="AG317" s="565"/>
      <c r="AH317" s="565"/>
      <c r="AI317" s="565"/>
      <c r="AJ317" s="565"/>
      <c r="AN317" s="963"/>
      <c r="AO317" s="565"/>
      <c r="AP317" s="963"/>
    </row>
    <row r="318" spans="1:44" s="819" customFormat="1" ht="21" hidden="1" customHeight="1" thickBot="1">
      <c r="A318" s="372"/>
      <c r="B318" s="372"/>
      <c r="C318" s="372"/>
      <c r="D318" s="372"/>
      <c r="E318" s="372"/>
      <c r="F318" s="372"/>
      <c r="G318" s="372"/>
      <c r="H318" s="167"/>
      <c r="I318" s="952">
        <f t="shared" si="62"/>
        <v>0</v>
      </c>
      <c r="J318" s="941">
        <f t="shared" si="58"/>
        <v>0</v>
      </c>
      <c r="K318" s="1030">
        <f t="shared" si="63"/>
        <v>7</v>
      </c>
      <c r="L318" s="1044"/>
      <c r="M318" s="1044"/>
      <c r="N318" s="1052">
        <f t="shared" si="60"/>
        <v>0</v>
      </c>
      <c r="O318" s="1053"/>
      <c r="P318" s="1053"/>
      <c r="Q318" s="1054">
        <f t="shared" si="61"/>
        <v>0</v>
      </c>
      <c r="R318" s="1054">
        <f t="shared" si="61"/>
        <v>0</v>
      </c>
      <c r="S318" s="1047"/>
      <c r="T318" s="1048"/>
      <c r="U318" s="941">
        <f t="shared" si="59"/>
        <v>0</v>
      </c>
      <c r="V318" s="1062" t="s">
        <v>889</v>
      </c>
      <c r="W318" s="1063"/>
      <c r="X318" s="1063"/>
      <c r="Y318" s="1063"/>
      <c r="Z318" s="1063"/>
      <c r="AA318" s="1064"/>
      <c r="AB318" s="1063">
        <f>IF(AB317&gt;0,ROUND(AB317/COUNTA(AB309:AB316),0),)</f>
        <v>0</v>
      </c>
      <c r="AC318" s="1065"/>
      <c r="AD318" s="1066"/>
      <c r="AE318" s="1061"/>
      <c r="AF318" s="1061"/>
      <c r="AG318" s="1061"/>
      <c r="AH318" s="565"/>
      <c r="AI318" s="565"/>
      <c r="AJ318" s="565"/>
      <c r="AK318" s="565"/>
      <c r="AL318" s="565"/>
      <c r="AM318" s="565"/>
      <c r="AN318" s="963"/>
      <c r="AO318" s="963"/>
      <c r="AP318" s="963"/>
      <c r="AQ318" s="951"/>
      <c r="AR318" s="951"/>
    </row>
    <row r="319" spans="1:44" ht="21" hidden="1" customHeight="1">
      <c r="I319" s="952">
        <f t="shared" si="62"/>
        <v>0</v>
      </c>
      <c r="J319" s="941">
        <f t="shared" si="58"/>
        <v>0</v>
      </c>
      <c r="K319" s="1030">
        <f t="shared" si="63"/>
        <v>8</v>
      </c>
      <c r="L319" s="1044"/>
      <c r="M319" s="1044"/>
      <c r="N319" s="1052">
        <f t="shared" si="60"/>
        <v>0</v>
      </c>
      <c r="O319" s="1053"/>
      <c r="P319" s="1053"/>
      <c r="Q319" s="1054">
        <f t="shared" si="61"/>
        <v>0</v>
      </c>
      <c r="R319" s="1054">
        <f t="shared" si="61"/>
        <v>0</v>
      </c>
      <c r="S319" s="1047"/>
      <c r="T319" s="1048"/>
      <c r="U319" s="941">
        <f t="shared" si="59"/>
        <v>0</v>
      </c>
      <c r="V319" s="565"/>
      <c r="W319" s="565"/>
      <c r="X319" s="565"/>
      <c r="Y319" s="565"/>
      <c r="Z319" s="565"/>
      <c r="AA319" s="1067"/>
      <c r="AB319" s="565"/>
      <c r="AC319" s="565"/>
      <c r="AD319" s="565"/>
      <c r="AE319" s="1061"/>
      <c r="AF319" s="1061"/>
      <c r="AG319" s="1061"/>
      <c r="AH319" s="565"/>
      <c r="AI319" s="565"/>
      <c r="AJ319" s="565"/>
      <c r="AK319" s="565"/>
      <c r="AL319" s="565"/>
      <c r="AM319" s="565"/>
      <c r="AN319" s="963"/>
      <c r="AO319" s="963"/>
      <c r="AP319" s="963"/>
    </row>
    <row r="320" spans="1:44" ht="21" hidden="1" customHeight="1">
      <c r="I320" s="952">
        <f t="shared" si="62"/>
        <v>0</v>
      </c>
      <c r="J320" s="941">
        <f t="shared" si="58"/>
        <v>0</v>
      </c>
      <c r="K320" s="1030">
        <f t="shared" si="63"/>
        <v>9</v>
      </c>
      <c r="L320" s="1044"/>
      <c r="M320" s="1044"/>
      <c r="N320" s="1052">
        <f t="shared" si="60"/>
        <v>0</v>
      </c>
      <c r="O320" s="1053"/>
      <c r="P320" s="1053"/>
      <c r="Q320" s="1054">
        <f t="shared" si="61"/>
        <v>0</v>
      </c>
      <c r="R320" s="1054">
        <f t="shared" si="61"/>
        <v>0</v>
      </c>
      <c r="S320" s="1047"/>
      <c r="T320" s="1048"/>
      <c r="U320" s="941">
        <f t="shared" si="59"/>
        <v>0</v>
      </c>
      <c r="V320" s="565"/>
      <c r="W320" s="565"/>
      <c r="X320" s="565"/>
      <c r="Y320" s="565"/>
      <c r="Z320" s="565"/>
      <c r="AA320" s="1067"/>
      <c r="AB320" s="565"/>
      <c r="AC320" s="565"/>
      <c r="AD320" s="565"/>
      <c r="AE320" s="1061"/>
      <c r="AF320" s="1061"/>
      <c r="AG320" s="1061"/>
      <c r="AH320" s="565"/>
      <c r="AI320" s="565"/>
      <c r="AJ320" s="565"/>
      <c r="AK320" s="565"/>
      <c r="AL320" s="565"/>
      <c r="AM320" s="565"/>
      <c r="AN320" s="963"/>
      <c r="AO320" s="963"/>
      <c r="AP320" s="963"/>
    </row>
    <row r="321" spans="1:42" ht="21" hidden="1" customHeight="1">
      <c r="I321" s="952">
        <f t="shared" si="62"/>
        <v>0</v>
      </c>
      <c r="J321" s="941">
        <f t="shared" si="58"/>
        <v>0</v>
      </c>
      <c r="K321" s="1030">
        <f t="shared" si="63"/>
        <v>10</v>
      </c>
      <c r="L321" s="1044"/>
      <c r="M321" s="1044"/>
      <c r="N321" s="1052">
        <f t="shared" si="60"/>
        <v>0</v>
      </c>
      <c r="O321" s="1053"/>
      <c r="P321" s="1053"/>
      <c r="Q321" s="1054">
        <f t="shared" si="61"/>
        <v>0</v>
      </c>
      <c r="R321" s="1054">
        <f t="shared" si="61"/>
        <v>0</v>
      </c>
      <c r="S321" s="1047"/>
      <c r="T321" s="1048"/>
      <c r="U321" s="941">
        <f t="shared" si="59"/>
        <v>0</v>
      </c>
      <c r="V321" s="565"/>
      <c r="W321" s="565"/>
      <c r="X321" s="565"/>
      <c r="Y321" s="565"/>
      <c r="Z321" s="565"/>
      <c r="AA321" s="1067"/>
      <c r="AB321" s="565"/>
      <c r="AC321" s="565"/>
      <c r="AD321" s="565"/>
      <c r="AE321" s="1061"/>
      <c r="AF321" s="1061"/>
      <c r="AG321" s="1061"/>
      <c r="AH321" s="565"/>
      <c r="AI321" s="565"/>
      <c r="AJ321" s="565"/>
      <c r="AK321" s="565"/>
      <c r="AL321" s="565"/>
      <c r="AM321" s="565"/>
      <c r="AN321" s="963"/>
      <c r="AO321" s="963"/>
      <c r="AP321" s="963"/>
    </row>
    <row r="322" spans="1:42" ht="21" hidden="1" customHeight="1">
      <c r="I322" s="952">
        <f t="shared" si="62"/>
        <v>0</v>
      </c>
      <c r="J322" s="941">
        <f t="shared" si="58"/>
        <v>0</v>
      </c>
      <c r="K322" s="1030">
        <f t="shared" si="63"/>
        <v>11</v>
      </c>
      <c r="L322" s="1044"/>
      <c r="M322" s="1044"/>
      <c r="N322" s="1052">
        <f t="shared" si="60"/>
        <v>0</v>
      </c>
      <c r="O322" s="1053"/>
      <c r="P322" s="1053"/>
      <c r="Q322" s="1054">
        <f t="shared" si="61"/>
        <v>0</v>
      </c>
      <c r="R322" s="1054">
        <f t="shared" si="61"/>
        <v>0</v>
      </c>
      <c r="S322" s="1047"/>
      <c r="T322" s="1048"/>
      <c r="U322" s="941">
        <f t="shared" si="59"/>
        <v>0</v>
      </c>
      <c r="V322" s="565"/>
      <c r="W322" s="565"/>
      <c r="X322" s="565"/>
      <c r="Y322" s="565"/>
      <c r="Z322" s="565"/>
      <c r="AA322" s="1067"/>
      <c r="AB322" s="565"/>
      <c r="AC322" s="565"/>
      <c r="AD322" s="565"/>
      <c r="AE322" s="1061"/>
      <c r="AF322" s="1061"/>
      <c r="AG322" s="1061"/>
      <c r="AH322" s="565"/>
      <c r="AI322" s="565"/>
      <c r="AJ322" s="565"/>
      <c r="AK322" s="565"/>
      <c r="AL322" s="565"/>
      <c r="AM322" s="565"/>
      <c r="AN322" s="963"/>
      <c r="AO322" s="963"/>
      <c r="AP322" s="963"/>
    </row>
    <row r="323" spans="1:42" ht="21" hidden="1" customHeight="1">
      <c r="I323" s="952">
        <f t="shared" si="62"/>
        <v>0</v>
      </c>
      <c r="J323" s="941">
        <f t="shared" si="58"/>
        <v>0</v>
      </c>
      <c r="K323" s="1030">
        <f t="shared" si="63"/>
        <v>12</v>
      </c>
      <c r="L323" s="1044"/>
      <c r="M323" s="1044"/>
      <c r="N323" s="1052">
        <f t="shared" si="60"/>
        <v>0</v>
      </c>
      <c r="O323" s="1053"/>
      <c r="P323" s="1053"/>
      <c r="Q323" s="1054">
        <f t="shared" si="61"/>
        <v>0</v>
      </c>
      <c r="R323" s="1054">
        <f t="shared" si="61"/>
        <v>0</v>
      </c>
      <c r="S323" s="1047"/>
      <c r="T323" s="1048"/>
      <c r="U323" s="941">
        <f t="shared" si="59"/>
        <v>0</v>
      </c>
      <c r="V323" s="565"/>
      <c r="W323" s="565"/>
      <c r="X323" s="565"/>
      <c r="Y323" s="565"/>
      <c r="Z323" s="565"/>
      <c r="AA323" s="1067"/>
      <c r="AB323" s="565"/>
      <c r="AC323" s="565"/>
      <c r="AD323" s="565"/>
      <c r="AE323" s="1061"/>
      <c r="AF323" s="1061"/>
      <c r="AG323" s="1061"/>
      <c r="AH323" s="565"/>
      <c r="AI323" s="565"/>
      <c r="AJ323" s="565"/>
      <c r="AK323" s="565"/>
      <c r="AL323" s="565"/>
      <c r="AM323" s="565"/>
      <c r="AN323" s="963"/>
      <c r="AO323" s="963"/>
      <c r="AP323" s="963"/>
    </row>
    <row r="324" spans="1:42" ht="21" hidden="1" customHeight="1">
      <c r="I324" s="952">
        <f t="shared" si="62"/>
        <v>0</v>
      </c>
      <c r="J324" s="941">
        <f t="shared" si="58"/>
        <v>0</v>
      </c>
      <c r="K324" s="1030">
        <f t="shared" si="63"/>
        <v>13</v>
      </c>
      <c r="L324" s="1044"/>
      <c r="M324" s="1044"/>
      <c r="N324" s="1052">
        <f t="shared" si="60"/>
        <v>0</v>
      </c>
      <c r="O324" s="1053"/>
      <c r="P324" s="1053"/>
      <c r="Q324" s="1054">
        <f t="shared" si="61"/>
        <v>0</v>
      </c>
      <c r="R324" s="1054">
        <f t="shared" si="61"/>
        <v>0</v>
      </c>
      <c r="S324" s="1047"/>
      <c r="T324" s="1048"/>
      <c r="U324" s="941">
        <f t="shared" si="59"/>
        <v>0</v>
      </c>
      <c r="V324" s="565"/>
      <c r="W324" s="565"/>
      <c r="X324" s="565"/>
      <c r="Y324" s="565"/>
      <c r="Z324" s="565"/>
      <c r="AA324" s="1067"/>
      <c r="AB324" s="565"/>
      <c r="AC324" s="565"/>
      <c r="AD324" s="565"/>
      <c r="AE324" s="1061"/>
      <c r="AF324" s="1061"/>
      <c r="AG324" s="1061"/>
      <c r="AH324" s="565"/>
      <c r="AI324" s="565"/>
      <c r="AJ324" s="565"/>
      <c r="AK324" s="565"/>
      <c r="AL324" s="565"/>
      <c r="AM324" s="565"/>
      <c r="AN324" s="963"/>
      <c r="AO324" s="963"/>
      <c r="AP324" s="963"/>
    </row>
    <row r="325" spans="1:42" ht="21" hidden="1" customHeight="1">
      <c r="I325" s="952">
        <f t="shared" si="62"/>
        <v>0</v>
      </c>
      <c r="J325" s="941">
        <f t="shared" si="58"/>
        <v>0</v>
      </c>
      <c r="K325" s="1090">
        <f t="shared" si="63"/>
        <v>14</v>
      </c>
      <c r="L325" s="1044"/>
      <c r="M325" s="1044"/>
      <c r="N325" s="1091">
        <f t="shared" si="60"/>
        <v>0</v>
      </c>
      <c r="O325" s="1092"/>
      <c r="P325" s="1092"/>
      <c r="Q325" s="1093">
        <f t="shared" si="61"/>
        <v>0</v>
      </c>
      <c r="R325" s="1093">
        <f t="shared" si="61"/>
        <v>0</v>
      </c>
      <c r="S325" s="1094"/>
      <c r="T325" s="1095"/>
      <c r="U325" s="941">
        <f t="shared" si="59"/>
        <v>0</v>
      </c>
      <c r="V325" s="565"/>
      <c r="W325" s="565"/>
      <c r="X325" s="565"/>
      <c r="Y325" s="565"/>
      <c r="Z325" s="565"/>
      <c r="AA325" s="1067"/>
      <c r="AB325" s="565"/>
      <c r="AC325" s="565"/>
      <c r="AD325" s="565"/>
      <c r="AE325" s="1061"/>
      <c r="AF325" s="1061"/>
      <c r="AG325" s="1061"/>
      <c r="AH325" s="565"/>
      <c r="AI325" s="565"/>
      <c r="AJ325" s="565"/>
      <c r="AK325" s="565"/>
      <c r="AL325" s="565"/>
      <c r="AM325" s="565"/>
      <c r="AN325" s="963"/>
      <c r="AO325" s="963"/>
      <c r="AP325" s="963"/>
    </row>
    <row r="326" spans="1:42" s="253" customFormat="1" ht="21" hidden="1" customHeight="1">
      <c r="A326" s="252"/>
      <c r="B326" s="252"/>
      <c r="C326" s="252"/>
      <c r="D326" s="252"/>
      <c r="E326" s="252"/>
      <c r="F326" s="252"/>
      <c r="G326" s="252"/>
      <c r="I326" s="265">
        <f>IF((O$328+P$328)&gt;0,1,0)</f>
        <v>0</v>
      </c>
      <c r="J326" s="255">
        <f t="shared" si="58"/>
        <v>0</v>
      </c>
      <c r="K326" s="2439" t="s">
        <v>942</v>
      </c>
      <c r="L326" s="2441" t="s">
        <v>943</v>
      </c>
      <c r="M326" s="2443" t="s">
        <v>944</v>
      </c>
      <c r="N326" s="2443" t="s">
        <v>945</v>
      </c>
      <c r="O326" s="2445" t="s">
        <v>946</v>
      </c>
      <c r="P326" s="2445"/>
      <c r="Q326" s="2445" t="s">
        <v>947</v>
      </c>
      <c r="R326" s="2445"/>
      <c r="S326" s="2446" t="s">
        <v>948</v>
      </c>
      <c r="T326" s="2448" t="s">
        <v>1162</v>
      </c>
      <c r="U326" s="255">
        <f t="shared" si="59"/>
        <v>0</v>
      </c>
      <c r="V326" s="169"/>
      <c r="W326" s="169"/>
      <c r="X326" s="169"/>
      <c r="Y326" s="169"/>
      <c r="Z326" s="169"/>
      <c r="AA326" s="378"/>
      <c r="AB326" s="169"/>
      <c r="AC326" s="169"/>
      <c r="AD326" s="169"/>
      <c r="AE326" s="371"/>
      <c r="AF326" s="371"/>
      <c r="AG326" s="371"/>
      <c r="AH326" s="169"/>
      <c r="AI326" s="169"/>
      <c r="AJ326" s="169"/>
      <c r="AK326" s="169"/>
      <c r="AL326" s="169"/>
      <c r="AM326" s="169"/>
      <c r="AN326" s="176"/>
      <c r="AO326" s="176"/>
      <c r="AP326" s="176"/>
    </row>
    <row r="327" spans="1:42" s="253" customFormat="1" ht="21" hidden="1" customHeight="1">
      <c r="A327" s="252"/>
      <c r="B327" s="252"/>
      <c r="C327" s="252"/>
      <c r="D327" s="252"/>
      <c r="E327" s="252"/>
      <c r="F327" s="252"/>
      <c r="G327" s="252"/>
      <c r="I327" s="265">
        <f t="shared" ref="I327:I350" si="64">IF((O$328+P$328)&gt;0,1,0)</f>
        <v>0</v>
      </c>
      <c r="J327" s="255">
        <f t="shared" si="58"/>
        <v>0</v>
      </c>
      <c r="K327" s="2440"/>
      <c r="L327" s="2442"/>
      <c r="M327" s="2444"/>
      <c r="N327" s="2444"/>
      <c r="O327" s="548" t="s">
        <v>786</v>
      </c>
      <c r="P327" s="335" t="s">
        <v>787</v>
      </c>
      <c r="Q327" s="335" t="s">
        <v>786</v>
      </c>
      <c r="R327" s="336" t="s">
        <v>787</v>
      </c>
      <c r="S327" s="2447"/>
      <c r="T327" s="2449"/>
      <c r="U327" s="255">
        <f t="shared" si="59"/>
        <v>0</v>
      </c>
      <c r="V327" s="169"/>
      <c r="W327" s="169"/>
      <c r="X327" s="169"/>
      <c r="Y327" s="169"/>
      <c r="Z327" s="169"/>
      <c r="AA327" s="378"/>
      <c r="AB327" s="169"/>
      <c r="AC327" s="169"/>
      <c r="AD327" s="169"/>
      <c r="AE327" s="371"/>
      <c r="AF327" s="371"/>
      <c r="AG327" s="371"/>
      <c r="AH327" s="169"/>
      <c r="AI327" s="169"/>
      <c r="AJ327" s="169"/>
      <c r="AK327" s="169"/>
      <c r="AL327" s="169"/>
      <c r="AM327" s="169"/>
      <c r="AN327" s="176"/>
      <c r="AO327" s="176"/>
      <c r="AP327" s="176"/>
    </row>
    <row r="328" spans="1:42" s="253" customFormat="1" ht="21" hidden="1" customHeight="1">
      <c r="A328" s="252"/>
      <c r="B328" s="252"/>
      <c r="C328" s="252"/>
      <c r="D328" s="252"/>
      <c r="E328" s="252"/>
      <c r="F328" s="252"/>
      <c r="G328" s="252"/>
      <c r="I328" s="265">
        <f t="shared" si="64"/>
        <v>0</v>
      </c>
      <c r="J328" s="255">
        <f t="shared" si="58"/>
        <v>0</v>
      </c>
      <c r="K328" s="546">
        <f>+K25+1</f>
        <v>15</v>
      </c>
      <c r="L328" s="356"/>
      <c r="M328" s="356"/>
      <c r="N328" s="357">
        <f t="shared" si="60"/>
        <v>0</v>
      </c>
      <c r="O328" s="358"/>
      <c r="P328" s="358"/>
      <c r="Q328" s="359">
        <f t="shared" ref="Q328:R375" si="65">ROUND(O328*50,0)</f>
        <v>0</v>
      </c>
      <c r="R328" s="359">
        <f t="shared" si="65"/>
        <v>0</v>
      </c>
      <c r="S328" s="360"/>
      <c r="T328" s="361"/>
      <c r="U328" s="255">
        <f t="shared" si="59"/>
        <v>0</v>
      </c>
      <c r="V328" s="169"/>
      <c r="W328" s="169"/>
      <c r="X328" s="169"/>
      <c r="Y328" s="169"/>
      <c r="Z328" s="169"/>
      <c r="AA328" s="378"/>
      <c r="AB328" s="169"/>
      <c r="AC328" s="169"/>
      <c r="AD328" s="169"/>
      <c r="AE328" s="371"/>
      <c r="AF328" s="371"/>
      <c r="AG328" s="371"/>
      <c r="AH328" s="169"/>
      <c r="AI328" s="169"/>
      <c r="AJ328" s="169"/>
      <c r="AK328" s="169"/>
      <c r="AL328" s="169"/>
      <c r="AM328" s="169"/>
      <c r="AN328" s="176"/>
      <c r="AO328" s="176"/>
      <c r="AP328" s="176"/>
    </row>
    <row r="329" spans="1:42" s="253" customFormat="1" ht="21" hidden="1" customHeight="1">
      <c r="A329" s="252"/>
      <c r="B329" s="252"/>
      <c r="C329" s="252"/>
      <c r="D329" s="252"/>
      <c r="E329" s="252"/>
      <c r="F329" s="252"/>
      <c r="G329" s="252"/>
      <c r="I329" s="265">
        <f t="shared" si="64"/>
        <v>0</v>
      </c>
      <c r="J329" s="255">
        <f t="shared" si="58"/>
        <v>0</v>
      </c>
      <c r="K329" s="546">
        <f t="shared" ref="K329:K350" si="66">+K328+1</f>
        <v>16</v>
      </c>
      <c r="L329" s="356"/>
      <c r="M329" s="356"/>
      <c r="N329" s="357">
        <f t="shared" si="60"/>
        <v>0</v>
      </c>
      <c r="O329" s="358"/>
      <c r="P329" s="358"/>
      <c r="Q329" s="359">
        <f t="shared" si="65"/>
        <v>0</v>
      </c>
      <c r="R329" s="359">
        <f t="shared" si="65"/>
        <v>0</v>
      </c>
      <c r="S329" s="360"/>
      <c r="T329" s="361"/>
      <c r="U329" s="255">
        <f t="shared" si="59"/>
        <v>0</v>
      </c>
      <c r="V329" s="169"/>
      <c r="W329" s="169"/>
      <c r="X329" s="169"/>
      <c r="Y329" s="169"/>
      <c r="Z329" s="169"/>
      <c r="AA329" s="378"/>
      <c r="AB329" s="169"/>
      <c r="AC329" s="169"/>
      <c r="AD329" s="169"/>
      <c r="AE329" s="371"/>
      <c r="AF329" s="371"/>
      <c r="AG329" s="371"/>
      <c r="AH329" s="169"/>
      <c r="AI329" s="169"/>
      <c r="AJ329" s="169"/>
      <c r="AK329" s="169"/>
      <c r="AL329" s="169"/>
      <c r="AM329" s="169"/>
      <c r="AN329" s="176"/>
      <c r="AO329" s="176"/>
      <c r="AP329" s="176"/>
    </row>
    <row r="330" spans="1:42" s="253" customFormat="1" ht="21" hidden="1" customHeight="1">
      <c r="A330" s="252"/>
      <c r="B330" s="252"/>
      <c r="C330" s="252"/>
      <c r="D330" s="252"/>
      <c r="E330" s="252"/>
      <c r="F330" s="252"/>
      <c r="G330" s="252"/>
      <c r="I330" s="265">
        <f t="shared" si="64"/>
        <v>0</v>
      </c>
      <c r="J330" s="255">
        <f t="shared" si="58"/>
        <v>0</v>
      </c>
      <c r="K330" s="546">
        <f t="shared" si="66"/>
        <v>17</v>
      </c>
      <c r="L330" s="356"/>
      <c r="M330" s="356"/>
      <c r="N330" s="357">
        <f t="shared" si="60"/>
        <v>0</v>
      </c>
      <c r="O330" s="358"/>
      <c r="P330" s="358"/>
      <c r="Q330" s="359">
        <f t="shared" si="65"/>
        <v>0</v>
      </c>
      <c r="R330" s="359">
        <f t="shared" si="65"/>
        <v>0</v>
      </c>
      <c r="S330" s="360"/>
      <c r="T330" s="361"/>
      <c r="U330" s="255">
        <f t="shared" si="59"/>
        <v>0</v>
      </c>
      <c r="V330" s="169"/>
      <c r="W330" s="169"/>
      <c r="X330" s="169"/>
      <c r="Y330" s="169"/>
      <c r="Z330" s="169"/>
      <c r="AA330" s="378"/>
      <c r="AB330" s="169"/>
      <c r="AC330" s="169"/>
      <c r="AD330" s="169"/>
      <c r="AE330" s="371"/>
      <c r="AF330" s="371"/>
      <c r="AG330" s="371"/>
      <c r="AH330" s="169"/>
      <c r="AI330" s="169"/>
      <c r="AJ330" s="169"/>
      <c r="AK330" s="169"/>
      <c r="AL330" s="169"/>
      <c r="AM330" s="169"/>
      <c r="AN330" s="176"/>
      <c r="AO330" s="176"/>
      <c r="AP330" s="176"/>
    </row>
    <row r="331" spans="1:42" s="253" customFormat="1" ht="21" hidden="1" customHeight="1">
      <c r="A331" s="252"/>
      <c r="B331" s="252"/>
      <c r="C331" s="252"/>
      <c r="D331" s="252"/>
      <c r="E331" s="252"/>
      <c r="F331" s="252"/>
      <c r="G331" s="252"/>
      <c r="I331" s="265">
        <f t="shared" si="64"/>
        <v>0</v>
      </c>
      <c r="J331" s="255">
        <f t="shared" si="58"/>
        <v>0</v>
      </c>
      <c r="K331" s="546">
        <f t="shared" si="66"/>
        <v>18</v>
      </c>
      <c r="L331" s="356"/>
      <c r="M331" s="356"/>
      <c r="N331" s="357">
        <f t="shared" si="60"/>
        <v>0</v>
      </c>
      <c r="O331" s="358"/>
      <c r="P331" s="358"/>
      <c r="Q331" s="359">
        <f t="shared" si="65"/>
        <v>0</v>
      </c>
      <c r="R331" s="359">
        <f t="shared" si="65"/>
        <v>0</v>
      </c>
      <c r="S331" s="360"/>
      <c r="T331" s="361"/>
      <c r="U331" s="255">
        <f t="shared" si="59"/>
        <v>0</v>
      </c>
      <c r="V331" s="169"/>
      <c r="W331" s="169"/>
      <c r="X331" s="169"/>
      <c r="Y331" s="169"/>
      <c r="Z331" s="169"/>
      <c r="AA331" s="378"/>
      <c r="AB331" s="169"/>
      <c r="AC331" s="169"/>
      <c r="AD331" s="169"/>
      <c r="AE331" s="371"/>
      <c r="AF331" s="371"/>
      <c r="AG331" s="371"/>
      <c r="AH331" s="169"/>
      <c r="AI331" s="169"/>
      <c r="AJ331" s="169"/>
      <c r="AK331" s="169"/>
      <c r="AL331" s="169"/>
      <c r="AM331" s="169"/>
      <c r="AN331" s="176"/>
      <c r="AO331" s="176"/>
      <c r="AP331" s="176"/>
    </row>
    <row r="332" spans="1:42" s="253" customFormat="1" ht="21" hidden="1" customHeight="1">
      <c r="A332" s="252"/>
      <c r="B332" s="252"/>
      <c r="C332" s="252"/>
      <c r="D332" s="252"/>
      <c r="E332" s="252"/>
      <c r="F332" s="252"/>
      <c r="G332" s="252"/>
      <c r="I332" s="265">
        <f t="shared" si="64"/>
        <v>0</v>
      </c>
      <c r="J332" s="255">
        <f t="shared" si="58"/>
        <v>0</v>
      </c>
      <c r="K332" s="546">
        <f t="shared" si="66"/>
        <v>19</v>
      </c>
      <c r="L332" s="356"/>
      <c r="M332" s="356"/>
      <c r="N332" s="357">
        <f t="shared" si="60"/>
        <v>0</v>
      </c>
      <c r="O332" s="358"/>
      <c r="P332" s="358"/>
      <c r="Q332" s="359">
        <f t="shared" si="65"/>
        <v>0</v>
      </c>
      <c r="R332" s="359">
        <f t="shared" si="65"/>
        <v>0</v>
      </c>
      <c r="S332" s="360"/>
      <c r="T332" s="361"/>
      <c r="U332" s="255">
        <f t="shared" si="59"/>
        <v>0</v>
      </c>
      <c r="V332" s="169"/>
      <c r="W332" s="169"/>
      <c r="X332" s="169"/>
      <c r="Y332" s="169"/>
      <c r="Z332" s="169"/>
      <c r="AA332" s="378"/>
      <c r="AB332" s="169"/>
      <c r="AC332" s="169"/>
      <c r="AD332" s="169"/>
      <c r="AE332" s="371"/>
      <c r="AF332" s="371"/>
      <c r="AG332" s="371"/>
      <c r="AH332" s="169"/>
      <c r="AI332" s="169"/>
      <c r="AJ332" s="169"/>
      <c r="AK332" s="169"/>
      <c r="AL332" s="169"/>
      <c r="AM332" s="169"/>
      <c r="AN332" s="176"/>
      <c r="AO332" s="176"/>
      <c r="AP332" s="176"/>
    </row>
    <row r="333" spans="1:42" s="253" customFormat="1" ht="21" hidden="1" customHeight="1">
      <c r="A333" s="252"/>
      <c r="B333" s="252"/>
      <c r="C333" s="252"/>
      <c r="D333" s="252"/>
      <c r="E333" s="252"/>
      <c r="F333" s="252"/>
      <c r="G333" s="252"/>
      <c r="I333" s="265">
        <f t="shared" si="64"/>
        <v>0</v>
      </c>
      <c r="J333" s="255">
        <f t="shared" si="58"/>
        <v>0</v>
      </c>
      <c r="K333" s="546">
        <f t="shared" si="66"/>
        <v>20</v>
      </c>
      <c r="L333" s="356"/>
      <c r="M333" s="356"/>
      <c r="N333" s="357">
        <f t="shared" si="60"/>
        <v>0</v>
      </c>
      <c r="O333" s="358"/>
      <c r="P333" s="358"/>
      <c r="Q333" s="359">
        <f t="shared" si="65"/>
        <v>0</v>
      </c>
      <c r="R333" s="359">
        <f t="shared" si="65"/>
        <v>0</v>
      </c>
      <c r="S333" s="360"/>
      <c r="T333" s="361"/>
      <c r="U333" s="255">
        <f t="shared" si="59"/>
        <v>0</v>
      </c>
      <c r="V333" s="169"/>
      <c r="W333" s="169"/>
      <c r="X333" s="169"/>
      <c r="Y333" s="169"/>
      <c r="Z333" s="169"/>
      <c r="AA333" s="378"/>
      <c r="AB333" s="169"/>
      <c r="AC333" s="169"/>
      <c r="AD333" s="169"/>
      <c r="AE333" s="371"/>
      <c r="AF333" s="371"/>
      <c r="AG333" s="371"/>
      <c r="AH333" s="169"/>
      <c r="AI333" s="169"/>
      <c r="AJ333" s="169"/>
      <c r="AK333" s="169"/>
      <c r="AL333" s="169"/>
      <c r="AM333" s="169"/>
      <c r="AN333" s="176"/>
      <c r="AO333" s="176"/>
      <c r="AP333" s="176"/>
    </row>
    <row r="334" spans="1:42" s="253" customFormat="1" ht="21" hidden="1" customHeight="1">
      <c r="A334" s="252"/>
      <c r="B334" s="252"/>
      <c r="C334" s="252"/>
      <c r="D334" s="252"/>
      <c r="E334" s="252"/>
      <c r="F334" s="252"/>
      <c r="G334" s="252"/>
      <c r="I334" s="265">
        <f t="shared" si="64"/>
        <v>0</v>
      </c>
      <c r="J334" s="255">
        <f t="shared" si="58"/>
        <v>0</v>
      </c>
      <c r="K334" s="546">
        <f t="shared" si="66"/>
        <v>21</v>
      </c>
      <c r="L334" s="356"/>
      <c r="M334" s="356"/>
      <c r="N334" s="357">
        <f t="shared" si="60"/>
        <v>0</v>
      </c>
      <c r="O334" s="358"/>
      <c r="P334" s="358"/>
      <c r="Q334" s="359">
        <f t="shared" si="65"/>
        <v>0</v>
      </c>
      <c r="R334" s="359">
        <f t="shared" si="65"/>
        <v>0</v>
      </c>
      <c r="S334" s="360"/>
      <c r="T334" s="361"/>
      <c r="U334" s="255">
        <f t="shared" si="59"/>
        <v>0</v>
      </c>
      <c r="V334" s="169"/>
      <c r="W334" s="169"/>
      <c r="X334" s="169"/>
      <c r="Y334" s="169"/>
      <c r="Z334" s="169"/>
      <c r="AA334" s="378"/>
      <c r="AB334" s="169"/>
      <c r="AC334" s="169"/>
      <c r="AD334" s="169"/>
      <c r="AE334" s="371"/>
      <c r="AF334" s="371"/>
      <c r="AG334" s="371"/>
      <c r="AH334" s="169"/>
      <c r="AI334" s="169"/>
      <c r="AJ334" s="169"/>
      <c r="AK334" s="169"/>
      <c r="AL334" s="169"/>
      <c r="AM334" s="169"/>
      <c r="AN334" s="176"/>
      <c r="AO334" s="176"/>
      <c r="AP334" s="176"/>
    </row>
    <row r="335" spans="1:42" s="253" customFormat="1" ht="21" hidden="1" customHeight="1">
      <c r="A335" s="252"/>
      <c r="B335" s="252"/>
      <c r="C335" s="252"/>
      <c r="D335" s="252"/>
      <c r="E335" s="252"/>
      <c r="F335" s="252"/>
      <c r="G335" s="252"/>
      <c r="I335" s="265">
        <f t="shared" si="64"/>
        <v>0</v>
      </c>
      <c r="J335" s="255">
        <f t="shared" si="58"/>
        <v>0</v>
      </c>
      <c r="K335" s="546">
        <f t="shared" si="66"/>
        <v>22</v>
      </c>
      <c r="L335" s="356"/>
      <c r="M335" s="356"/>
      <c r="N335" s="357">
        <f t="shared" si="60"/>
        <v>0</v>
      </c>
      <c r="O335" s="358"/>
      <c r="P335" s="358"/>
      <c r="Q335" s="359">
        <f t="shared" si="65"/>
        <v>0</v>
      </c>
      <c r="R335" s="359">
        <f t="shared" si="65"/>
        <v>0</v>
      </c>
      <c r="S335" s="360"/>
      <c r="T335" s="361"/>
      <c r="U335" s="255">
        <f t="shared" si="59"/>
        <v>0</v>
      </c>
      <c r="V335" s="169"/>
      <c r="W335" s="169"/>
      <c r="X335" s="169"/>
      <c r="Y335" s="169"/>
      <c r="Z335" s="169"/>
      <c r="AA335" s="378"/>
      <c r="AB335" s="169"/>
      <c r="AC335" s="169"/>
      <c r="AD335" s="169"/>
      <c r="AE335" s="371"/>
      <c r="AF335" s="371"/>
      <c r="AG335" s="371"/>
      <c r="AH335" s="169"/>
      <c r="AI335" s="169"/>
      <c r="AJ335" s="169"/>
      <c r="AK335" s="169"/>
      <c r="AL335" s="169"/>
      <c r="AM335" s="169"/>
      <c r="AN335" s="176"/>
      <c r="AO335" s="176"/>
      <c r="AP335" s="176"/>
    </row>
    <row r="336" spans="1:42" s="253" customFormat="1" ht="21" hidden="1" customHeight="1">
      <c r="A336" s="252"/>
      <c r="B336" s="252"/>
      <c r="C336" s="252"/>
      <c r="D336" s="252"/>
      <c r="E336" s="252"/>
      <c r="F336" s="252"/>
      <c r="G336" s="252"/>
      <c r="I336" s="265">
        <f t="shared" si="64"/>
        <v>0</v>
      </c>
      <c r="J336" s="255">
        <f t="shared" si="58"/>
        <v>0</v>
      </c>
      <c r="K336" s="546">
        <f t="shared" si="66"/>
        <v>23</v>
      </c>
      <c r="L336" s="356"/>
      <c r="M336" s="356"/>
      <c r="N336" s="357">
        <f t="shared" si="60"/>
        <v>0</v>
      </c>
      <c r="O336" s="358"/>
      <c r="P336" s="358"/>
      <c r="Q336" s="359">
        <f t="shared" si="65"/>
        <v>0</v>
      </c>
      <c r="R336" s="359">
        <f t="shared" si="65"/>
        <v>0</v>
      </c>
      <c r="S336" s="360"/>
      <c r="T336" s="361"/>
      <c r="U336" s="255">
        <f t="shared" si="59"/>
        <v>0</v>
      </c>
      <c r="V336" s="169"/>
      <c r="W336" s="169"/>
      <c r="X336" s="169"/>
      <c r="Y336" s="169"/>
      <c r="Z336" s="169"/>
      <c r="AA336" s="378"/>
      <c r="AB336" s="169"/>
      <c r="AC336" s="169"/>
      <c r="AD336" s="169"/>
      <c r="AE336" s="371"/>
      <c r="AF336" s="371"/>
      <c r="AG336" s="371"/>
      <c r="AH336" s="169"/>
      <c r="AI336" s="169"/>
      <c r="AJ336" s="169"/>
      <c r="AK336" s="169"/>
      <c r="AL336" s="169"/>
      <c r="AM336" s="169"/>
      <c r="AN336" s="176"/>
      <c r="AO336" s="176"/>
      <c r="AP336" s="176"/>
    </row>
    <row r="337" spans="1:42" s="253" customFormat="1" ht="21" hidden="1" customHeight="1">
      <c r="A337" s="252"/>
      <c r="B337" s="252"/>
      <c r="C337" s="252"/>
      <c r="D337" s="252"/>
      <c r="E337" s="252"/>
      <c r="F337" s="252"/>
      <c r="G337" s="252"/>
      <c r="I337" s="265">
        <f t="shared" si="64"/>
        <v>0</v>
      </c>
      <c r="J337" s="255">
        <f t="shared" si="58"/>
        <v>0</v>
      </c>
      <c r="K337" s="546">
        <f t="shared" si="66"/>
        <v>24</v>
      </c>
      <c r="L337" s="356"/>
      <c r="M337" s="356"/>
      <c r="N337" s="357">
        <f t="shared" si="60"/>
        <v>0</v>
      </c>
      <c r="O337" s="358"/>
      <c r="P337" s="358"/>
      <c r="Q337" s="359">
        <f t="shared" si="65"/>
        <v>0</v>
      </c>
      <c r="R337" s="359">
        <f t="shared" si="65"/>
        <v>0</v>
      </c>
      <c r="S337" s="360"/>
      <c r="T337" s="361"/>
      <c r="U337" s="255">
        <f t="shared" si="59"/>
        <v>0</v>
      </c>
      <c r="V337" s="169"/>
      <c r="W337" s="169"/>
      <c r="X337" s="169"/>
      <c r="Y337" s="169"/>
      <c r="Z337" s="169"/>
      <c r="AA337" s="378"/>
      <c r="AB337" s="169"/>
      <c r="AC337" s="169"/>
      <c r="AD337" s="169"/>
      <c r="AE337" s="371"/>
      <c r="AF337" s="371"/>
      <c r="AG337" s="371"/>
      <c r="AH337" s="169"/>
      <c r="AI337" s="169"/>
      <c r="AJ337" s="169"/>
      <c r="AK337" s="169"/>
      <c r="AL337" s="169"/>
      <c r="AM337" s="169"/>
      <c r="AN337" s="176"/>
      <c r="AO337" s="176"/>
      <c r="AP337" s="176"/>
    </row>
    <row r="338" spans="1:42" s="253" customFormat="1" ht="21" hidden="1" customHeight="1">
      <c r="A338" s="252"/>
      <c r="B338" s="252"/>
      <c r="C338" s="252"/>
      <c r="D338" s="252"/>
      <c r="E338" s="252"/>
      <c r="F338" s="252"/>
      <c r="G338" s="252"/>
      <c r="I338" s="265">
        <f t="shared" si="64"/>
        <v>0</v>
      </c>
      <c r="J338" s="255">
        <f t="shared" si="58"/>
        <v>0</v>
      </c>
      <c r="K338" s="546">
        <f t="shared" si="66"/>
        <v>25</v>
      </c>
      <c r="L338" s="356"/>
      <c r="M338" s="356"/>
      <c r="N338" s="357">
        <f t="shared" si="60"/>
        <v>0</v>
      </c>
      <c r="O338" s="358"/>
      <c r="P338" s="358"/>
      <c r="Q338" s="359">
        <f t="shared" si="65"/>
        <v>0</v>
      </c>
      <c r="R338" s="359">
        <f t="shared" si="65"/>
        <v>0</v>
      </c>
      <c r="S338" s="360"/>
      <c r="T338" s="361"/>
      <c r="U338" s="255">
        <f t="shared" si="59"/>
        <v>0</v>
      </c>
      <c r="V338" s="169"/>
      <c r="W338" s="169"/>
      <c r="X338" s="169"/>
      <c r="Y338" s="169"/>
      <c r="Z338" s="169"/>
      <c r="AA338" s="378"/>
      <c r="AB338" s="169"/>
      <c r="AC338" s="169"/>
      <c r="AD338" s="169"/>
      <c r="AE338" s="371"/>
      <c r="AF338" s="371"/>
      <c r="AG338" s="371"/>
      <c r="AH338" s="169"/>
      <c r="AI338" s="169"/>
      <c r="AJ338" s="169"/>
      <c r="AK338" s="169"/>
      <c r="AL338" s="169"/>
      <c r="AM338" s="169"/>
      <c r="AN338" s="176"/>
      <c r="AO338" s="176"/>
      <c r="AP338" s="176"/>
    </row>
    <row r="339" spans="1:42" s="253" customFormat="1" ht="21" hidden="1" customHeight="1">
      <c r="A339" s="252"/>
      <c r="B339" s="252"/>
      <c r="C339" s="252"/>
      <c r="D339" s="252"/>
      <c r="E339" s="252"/>
      <c r="F339" s="252"/>
      <c r="G339" s="252"/>
      <c r="I339" s="265">
        <f t="shared" si="64"/>
        <v>0</v>
      </c>
      <c r="J339" s="255">
        <f t="shared" si="58"/>
        <v>0</v>
      </c>
      <c r="K339" s="546">
        <f t="shared" si="66"/>
        <v>26</v>
      </c>
      <c r="L339" s="356"/>
      <c r="M339" s="356"/>
      <c r="N339" s="357">
        <f t="shared" si="60"/>
        <v>0</v>
      </c>
      <c r="O339" s="358"/>
      <c r="P339" s="358"/>
      <c r="Q339" s="359">
        <f t="shared" si="65"/>
        <v>0</v>
      </c>
      <c r="R339" s="359">
        <f t="shared" si="65"/>
        <v>0</v>
      </c>
      <c r="S339" s="360"/>
      <c r="T339" s="361"/>
      <c r="U339" s="255">
        <f t="shared" si="59"/>
        <v>0</v>
      </c>
      <c r="V339" s="169"/>
      <c r="W339" s="169"/>
      <c r="X339" s="169"/>
      <c r="Y339" s="169"/>
      <c r="Z339" s="169"/>
      <c r="AA339" s="378"/>
      <c r="AB339" s="169"/>
      <c r="AC339" s="169"/>
      <c r="AD339" s="169"/>
      <c r="AE339" s="371"/>
      <c r="AF339" s="371"/>
      <c r="AG339" s="371"/>
      <c r="AH339" s="169"/>
      <c r="AI339" s="169"/>
      <c r="AJ339" s="169"/>
      <c r="AK339" s="169"/>
      <c r="AL339" s="169"/>
      <c r="AM339" s="169"/>
      <c r="AN339" s="176"/>
      <c r="AO339" s="176"/>
      <c r="AP339" s="176"/>
    </row>
    <row r="340" spans="1:42" s="253" customFormat="1" ht="21" hidden="1" customHeight="1">
      <c r="A340" s="252"/>
      <c r="B340" s="252"/>
      <c r="C340" s="252"/>
      <c r="D340" s="252"/>
      <c r="E340" s="252"/>
      <c r="F340" s="252"/>
      <c r="G340" s="252"/>
      <c r="I340" s="265">
        <f t="shared" si="64"/>
        <v>0</v>
      </c>
      <c r="J340" s="255">
        <f t="shared" si="58"/>
        <v>0</v>
      </c>
      <c r="K340" s="546">
        <f t="shared" si="66"/>
        <v>27</v>
      </c>
      <c r="L340" s="356"/>
      <c r="M340" s="356"/>
      <c r="N340" s="357">
        <f t="shared" si="60"/>
        <v>0</v>
      </c>
      <c r="O340" s="358"/>
      <c r="P340" s="358"/>
      <c r="Q340" s="359">
        <f t="shared" si="65"/>
        <v>0</v>
      </c>
      <c r="R340" s="359">
        <f t="shared" si="65"/>
        <v>0</v>
      </c>
      <c r="S340" s="360"/>
      <c r="T340" s="361"/>
      <c r="U340" s="255">
        <f t="shared" si="59"/>
        <v>0</v>
      </c>
      <c r="V340" s="169"/>
      <c r="W340" s="169"/>
      <c r="X340" s="169"/>
      <c r="Y340" s="169"/>
      <c r="Z340" s="169"/>
      <c r="AA340" s="378"/>
      <c r="AB340" s="169"/>
      <c r="AC340" s="169"/>
      <c r="AD340" s="169"/>
      <c r="AE340" s="371"/>
      <c r="AF340" s="371"/>
      <c r="AG340" s="371"/>
      <c r="AH340" s="169"/>
      <c r="AI340" s="169"/>
      <c r="AJ340" s="169"/>
      <c r="AK340" s="169"/>
      <c r="AL340" s="169"/>
      <c r="AM340" s="169"/>
      <c r="AN340" s="176"/>
      <c r="AO340" s="176"/>
      <c r="AP340" s="176"/>
    </row>
    <row r="341" spans="1:42" s="253" customFormat="1" ht="21" hidden="1" customHeight="1">
      <c r="A341" s="252"/>
      <c r="B341" s="252"/>
      <c r="C341" s="252"/>
      <c r="D341" s="252"/>
      <c r="E341" s="252"/>
      <c r="F341" s="252"/>
      <c r="G341" s="252"/>
      <c r="I341" s="265">
        <f t="shared" si="64"/>
        <v>0</v>
      </c>
      <c r="J341" s="255">
        <f t="shared" si="58"/>
        <v>0</v>
      </c>
      <c r="K341" s="546">
        <f t="shared" si="66"/>
        <v>28</v>
      </c>
      <c r="L341" s="356"/>
      <c r="M341" s="356"/>
      <c r="N341" s="357">
        <f t="shared" si="60"/>
        <v>0</v>
      </c>
      <c r="O341" s="358"/>
      <c r="P341" s="358"/>
      <c r="Q341" s="359">
        <f t="shared" si="65"/>
        <v>0</v>
      </c>
      <c r="R341" s="359">
        <f t="shared" si="65"/>
        <v>0</v>
      </c>
      <c r="S341" s="360"/>
      <c r="T341" s="361"/>
      <c r="U341" s="255">
        <f t="shared" si="59"/>
        <v>0</v>
      </c>
      <c r="V341" s="169"/>
      <c r="W341" s="169"/>
      <c r="X341" s="169"/>
      <c r="Y341" s="169"/>
      <c r="Z341" s="169"/>
      <c r="AA341" s="378"/>
      <c r="AB341" s="169"/>
      <c r="AC341" s="169"/>
      <c r="AD341" s="169"/>
      <c r="AE341" s="371"/>
      <c r="AF341" s="371"/>
      <c r="AG341" s="371"/>
      <c r="AH341" s="169"/>
      <c r="AI341" s="169"/>
      <c r="AJ341" s="169"/>
      <c r="AK341" s="169"/>
      <c r="AL341" s="169"/>
      <c r="AM341" s="169"/>
      <c r="AN341" s="176"/>
      <c r="AO341" s="176"/>
      <c r="AP341" s="176"/>
    </row>
    <row r="342" spans="1:42" s="253" customFormat="1" ht="21" hidden="1" customHeight="1">
      <c r="A342" s="252"/>
      <c r="B342" s="252"/>
      <c r="C342" s="252"/>
      <c r="D342" s="252"/>
      <c r="E342" s="252"/>
      <c r="F342" s="252"/>
      <c r="G342" s="252"/>
      <c r="I342" s="265">
        <f t="shared" si="64"/>
        <v>0</v>
      </c>
      <c r="J342" s="255">
        <f t="shared" si="58"/>
        <v>0</v>
      </c>
      <c r="K342" s="546">
        <f t="shared" si="66"/>
        <v>29</v>
      </c>
      <c r="L342" s="356"/>
      <c r="M342" s="356"/>
      <c r="N342" s="357">
        <f t="shared" si="60"/>
        <v>0</v>
      </c>
      <c r="O342" s="358"/>
      <c r="P342" s="358"/>
      <c r="Q342" s="359">
        <f t="shared" si="65"/>
        <v>0</v>
      </c>
      <c r="R342" s="359">
        <f t="shared" si="65"/>
        <v>0</v>
      </c>
      <c r="S342" s="360"/>
      <c r="T342" s="361"/>
      <c r="U342" s="255">
        <f t="shared" si="59"/>
        <v>0</v>
      </c>
      <c r="V342" s="169"/>
      <c r="W342" s="169"/>
      <c r="X342" s="169"/>
      <c r="Y342" s="169"/>
      <c r="Z342" s="169"/>
      <c r="AA342" s="378"/>
      <c r="AB342" s="169"/>
      <c r="AC342" s="169"/>
      <c r="AD342" s="169"/>
      <c r="AE342" s="371"/>
      <c r="AF342" s="371"/>
      <c r="AG342" s="371"/>
      <c r="AH342" s="169"/>
      <c r="AI342" s="169"/>
      <c r="AJ342" s="169"/>
      <c r="AK342" s="169"/>
      <c r="AL342" s="169"/>
      <c r="AM342" s="169"/>
      <c r="AN342" s="176"/>
      <c r="AO342" s="176"/>
      <c r="AP342" s="176"/>
    </row>
    <row r="343" spans="1:42" s="253" customFormat="1" ht="21" hidden="1" customHeight="1">
      <c r="A343" s="252"/>
      <c r="B343" s="252"/>
      <c r="C343" s="252"/>
      <c r="D343" s="252"/>
      <c r="E343" s="252"/>
      <c r="F343" s="252"/>
      <c r="G343" s="252"/>
      <c r="I343" s="265">
        <f t="shared" si="64"/>
        <v>0</v>
      </c>
      <c r="J343" s="255">
        <f t="shared" si="58"/>
        <v>0</v>
      </c>
      <c r="K343" s="546">
        <f t="shared" si="66"/>
        <v>30</v>
      </c>
      <c r="L343" s="356"/>
      <c r="M343" s="356"/>
      <c r="N343" s="357">
        <f t="shared" si="60"/>
        <v>0</v>
      </c>
      <c r="O343" s="358"/>
      <c r="P343" s="358"/>
      <c r="Q343" s="359">
        <f t="shared" si="65"/>
        <v>0</v>
      </c>
      <c r="R343" s="359">
        <f t="shared" si="65"/>
        <v>0</v>
      </c>
      <c r="S343" s="360"/>
      <c r="T343" s="361"/>
      <c r="U343" s="255">
        <f t="shared" si="59"/>
        <v>0</v>
      </c>
      <c r="V343" s="169"/>
      <c r="W343" s="169"/>
      <c r="X343" s="169"/>
      <c r="Y343" s="169"/>
      <c r="Z343" s="169"/>
      <c r="AA343" s="378"/>
      <c r="AB343" s="169"/>
      <c r="AC343" s="169"/>
      <c r="AD343" s="169"/>
      <c r="AE343" s="371"/>
      <c r="AF343" s="371"/>
      <c r="AG343" s="371"/>
      <c r="AH343" s="169"/>
      <c r="AI343" s="169"/>
      <c r="AJ343" s="169"/>
      <c r="AK343" s="169"/>
      <c r="AL343" s="169"/>
      <c r="AM343" s="169"/>
      <c r="AN343" s="176"/>
      <c r="AO343" s="176"/>
      <c r="AP343" s="176"/>
    </row>
    <row r="344" spans="1:42" s="253" customFormat="1" ht="21" hidden="1" customHeight="1">
      <c r="A344" s="252"/>
      <c r="B344" s="252"/>
      <c r="C344" s="252"/>
      <c r="D344" s="252"/>
      <c r="E344" s="252"/>
      <c r="F344" s="252"/>
      <c r="G344" s="252"/>
      <c r="I344" s="265">
        <f t="shared" si="64"/>
        <v>0</v>
      </c>
      <c r="J344" s="255">
        <f t="shared" si="58"/>
        <v>0</v>
      </c>
      <c r="K344" s="546">
        <f t="shared" si="66"/>
        <v>31</v>
      </c>
      <c r="L344" s="356"/>
      <c r="M344" s="356"/>
      <c r="N344" s="357">
        <f t="shared" si="60"/>
        <v>0</v>
      </c>
      <c r="O344" s="358"/>
      <c r="P344" s="358"/>
      <c r="Q344" s="359">
        <f t="shared" si="65"/>
        <v>0</v>
      </c>
      <c r="R344" s="359">
        <f t="shared" si="65"/>
        <v>0</v>
      </c>
      <c r="S344" s="360"/>
      <c r="T344" s="361"/>
      <c r="U344" s="255">
        <f t="shared" si="59"/>
        <v>0</v>
      </c>
      <c r="V344" s="169"/>
      <c r="W344" s="169"/>
      <c r="X344" s="169"/>
      <c r="Y344" s="169"/>
      <c r="Z344" s="169"/>
      <c r="AA344" s="378"/>
      <c r="AB344" s="169"/>
      <c r="AC344" s="169"/>
      <c r="AD344" s="169"/>
      <c r="AE344" s="371"/>
      <c r="AF344" s="371"/>
      <c r="AG344" s="371"/>
      <c r="AH344" s="169"/>
      <c r="AI344" s="169"/>
      <c r="AJ344" s="169"/>
      <c r="AK344" s="169"/>
      <c r="AL344" s="169"/>
      <c r="AM344" s="169"/>
      <c r="AN344" s="176"/>
      <c r="AO344" s="176"/>
      <c r="AP344" s="176"/>
    </row>
    <row r="345" spans="1:42" s="253" customFormat="1" ht="21" hidden="1" customHeight="1">
      <c r="A345" s="252"/>
      <c r="B345" s="252"/>
      <c r="C345" s="252"/>
      <c r="D345" s="252"/>
      <c r="E345" s="252"/>
      <c r="F345" s="252"/>
      <c r="G345" s="252"/>
      <c r="I345" s="265">
        <f t="shared" si="64"/>
        <v>0</v>
      </c>
      <c r="J345" s="255">
        <f t="shared" si="58"/>
        <v>0</v>
      </c>
      <c r="K345" s="546">
        <f t="shared" si="66"/>
        <v>32</v>
      </c>
      <c r="L345" s="356"/>
      <c r="M345" s="356"/>
      <c r="N345" s="357">
        <f t="shared" si="60"/>
        <v>0</v>
      </c>
      <c r="O345" s="358"/>
      <c r="P345" s="358"/>
      <c r="Q345" s="359">
        <f t="shared" si="65"/>
        <v>0</v>
      </c>
      <c r="R345" s="359">
        <f t="shared" si="65"/>
        <v>0</v>
      </c>
      <c r="S345" s="360"/>
      <c r="T345" s="361"/>
      <c r="U345" s="255">
        <f t="shared" si="59"/>
        <v>0</v>
      </c>
      <c r="V345" s="169"/>
      <c r="W345" s="169"/>
      <c r="X345" s="169"/>
      <c r="Y345" s="169"/>
      <c r="Z345" s="169"/>
      <c r="AA345" s="378"/>
      <c r="AB345" s="169"/>
      <c r="AC345" s="169"/>
      <c r="AD345" s="169"/>
      <c r="AE345" s="371"/>
      <c r="AF345" s="371"/>
      <c r="AG345" s="371"/>
      <c r="AH345" s="169"/>
      <c r="AI345" s="169"/>
      <c r="AJ345" s="169"/>
      <c r="AK345" s="169"/>
      <c r="AL345" s="169"/>
      <c r="AM345" s="169"/>
      <c r="AN345" s="176"/>
      <c r="AO345" s="176"/>
      <c r="AP345" s="176"/>
    </row>
    <row r="346" spans="1:42" s="253" customFormat="1" ht="21" hidden="1" customHeight="1">
      <c r="A346" s="252"/>
      <c r="B346" s="252"/>
      <c r="C346" s="252"/>
      <c r="D346" s="252"/>
      <c r="E346" s="252"/>
      <c r="F346" s="252"/>
      <c r="G346" s="252"/>
      <c r="I346" s="265">
        <f t="shared" si="64"/>
        <v>0</v>
      </c>
      <c r="J346" s="255">
        <f t="shared" si="58"/>
        <v>0</v>
      </c>
      <c r="K346" s="546">
        <f t="shared" si="66"/>
        <v>33</v>
      </c>
      <c r="L346" s="356"/>
      <c r="M346" s="356"/>
      <c r="N346" s="357">
        <f t="shared" si="60"/>
        <v>0</v>
      </c>
      <c r="O346" s="358"/>
      <c r="P346" s="358"/>
      <c r="Q346" s="359">
        <f t="shared" si="65"/>
        <v>0</v>
      </c>
      <c r="R346" s="359">
        <f t="shared" si="65"/>
        <v>0</v>
      </c>
      <c r="S346" s="360"/>
      <c r="T346" s="361"/>
      <c r="U346" s="255">
        <f t="shared" si="59"/>
        <v>0</v>
      </c>
      <c r="V346" s="169"/>
      <c r="W346" s="169"/>
      <c r="X346" s="169"/>
      <c r="Y346" s="169"/>
      <c r="Z346" s="169"/>
      <c r="AA346" s="378"/>
      <c r="AB346" s="169"/>
      <c r="AC346" s="169"/>
      <c r="AD346" s="169"/>
      <c r="AE346" s="371"/>
      <c r="AF346" s="371"/>
      <c r="AG346" s="371"/>
      <c r="AH346" s="169"/>
      <c r="AI346" s="169"/>
      <c r="AJ346" s="169"/>
      <c r="AK346" s="169"/>
      <c r="AL346" s="169"/>
      <c r="AM346" s="169"/>
      <c r="AN346" s="176"/>
      <c r="AO346" s="176"/>
      <c r="AP346" s="176"/>
    </row>
    <row r="347" spans="1:42" s="253" customFormat="1" ht="21" hidden="1" customHeight="1">
      <c r="A347" s="252"/>
      <c r="B347" s="252"/>
      <c r="C347" s="252"/>
      <c r="D347" s="252"/>
      <c r="E347" s="252"/>
      <c r="F347" s="252"/>
      <c r="G347" s="252"/>
      <c r="I347" s="265">
        <f t="shared" si="64"/>
        <v>0</v>
      </c>
      <c r="J347" s="255">
        <f t="shared" si="58"/>
        <v>0</v>
      </c>
      <c r="K347" s="546">
        <f t="shared" si="66"/>
        <v>34</v>
      </c>
      <c r="L347" s="356"/>
      <c r="M347" s="356"/>
      <c r="N347" s="357">
        <f t="shared" si="60"/>
        <v>0</v>
      </c>
      <c r="O347" s="358"/>
      <c r="P347" s="358"/>
      <c r="Q347" s="359">
        <f t="shared" si="65"/>
        <v>0</v>
      </c>
      <c r="R347" s="359">
        <f t="shared" si="65"/>
        <v>0</v>
      </c>
      <c r="S347" s="360"/>
      <c r="T347" s="361"/>
      <c r="U347" s="255">
        <f t="shared" si="59"/>
        <v>0</v>
      </c>
      <c r="V347" s="169"/>
      <c r="W347" s="169"/>
      <c r="X347" s="169"/>
      <c r="Y347" s="169"/>
      <c r="Z347" s="169"/>
      <c r="AA347" s="378"/>
      <c r="AB347" s="169"/>
      <c r="AC347" s="169"/>
      <c r="AD347" s="169"/>
      <c r="AE347" s="371"/>
      <c r="AF347" s="371"/>
      <c r="AG347" s="371"/>
      <c r="AH347" s="169"/>
      <c r="AI347" s="169"/>
      <c r="AJ347" s="169"/>
      <c r="AK347" s="169"/>
      <c r="AL347" s="169"/>
      <c r="AM347" s="169"/>
      <c r="AN347" s="176"/>
      <c r="AO347" s="176"/>
      <c r="AP347" s="176"/>
    </row>
    <row r="348" spans="1:42" s="253" customFormat="1" ht="21" hidden="1" customHeight="1">
      <c r="A348" s="252"/>
      <c r="B348" s="252"/>
      <c r="C348" s="252"/>
      <c r="D348" s="252"/>
      <c r="E348" s="252"/>
      <c r="F348" s="252"/>
      <c r="G348" s="252"/>
      <c r="I348" s="265">
        <f t="shared" si="64"/>
        <v>0</v>
      </c>
      <c r="J348" s="255">
        <f t="shared" si="58"/>
        <v>0</v>
      </c>
      <c r="K348" s="546">
        <f t="shared" si="66"/>
        <v>35</v>
      </c>
      <c r="L348" s="356"/>
      <c r="M348" s="356"/>
      <c r="N348" s="357">
        <f t="shared" si="60"/>
        <v>0</v>
      </c>
      <c r="O348" s="358"/>
      <c r="P348" s="358"/>
      <c r="Q348" s="359">
        <f t="shared" si="65"/>
        <v>0</v>
      </c>
      <c r="R348" s="359">
        <f t="shared" si="65"/>
        <v>0</v>
      </c>
      <c r="S348" s="360"/>
      <c r="T348" s="361"/>
      <c r="U348" s="255">
        <f t="shared" si="59"/>
        <v>0</v>
      </c>
      <c r="V348" s="169"/>
      <c r="W348" s="169"/>
      <c r="X348" s="169"/>
      <c r="Y348" s="169"/>
      <c r="Z348" s="169"/>
      <c r="AA348" s="378"/>
      <c r="AB348" s="169"/>
      <c r="AC348" s="169"/>
      <c r="AD348" s="169"/>
      <c r="AE348" s="371"/>
      <c r="AF348" s="371"/>
      <c r="AG348" s="371"/>
      <c r="AH348" s="169"/>
      <c r="AI348" s="169"/>
      <c r="AJ348" s="169"/>
      <c r="AK348" s="169"/>
      <c r="AL348" s="169"/>
      <c r="AM348" s="169"/>
      <c r="AN348" s="176"/>
      <c r="AO348" s="176"/>
      <c r="AP348" s="176"/>
    </row>
    <row r="349" spans="1:42" s="253" customFormat="1" ht="21" hidden="1" customHeight="1">
      <c r="A349" s="252"/>
      <c r="B349" s="252"/>
      <c r="C349" s="252"/>
      <c r="D349" s="252"/>
      <c r="E349" s="252"/>
      <c r="F349" s="252"/>
      <c r="G349" s="252"/>
      <c r="I349" s="265">
        <f t="shared" si="64"/>
        <v>0</v>
      </c>
      <c r="J349" s="255">
        <f t="shared" si="58"/>
        <v>0</v>
      </c>
      <c r="K349" s="546">
        <f t="shared" si="66"/>
        <v>36</v>
      </c>
      <c r="L349" s="356"/>
      <c r="M349" s="356"/>
      <c r="N349" s="357">
        <f t="shared" si="60"/>
        <v>0</v>
      </c>
      <c r="O349" s="358"/>
      <c r="P349" s="358"/>
      <c r="Q349" s="359">
        <f t="shared" si="65"/>
        <v>0</v>
      </c>
      <c r="R349" s="359">
        <f t="shared" si="65"/>
        <v>0</v>
      </c>
      <c r="S349" s="360"/>
      <c r="T349" s="361"/>
      <c r="U349" s="255">
        <f t="shared" si="59"/>
        <v>0</v>
      </c>
      <c r="V349" s="169"/>
      <c r="W349" s="169"/>
      <c r="X349" s="169"/>
      <c r="Y349" s="169"/>
      <c r="Z349" s="169"/>
      <c r="AA349" s="378"/>
      <c r="AB349" s="169"/>
      <c r="AC349" s="169"/>
      <c r="AD349" s="169"/>
      <c r="AE349" s="371"/>
      <c r="AF349" s="371"/>
      <c r="AG349" s="371"/>
      <c r="AH349" s="169"/>
      <c r="AI349" s="169"/>
      <c r="AJ349" s="169"/>
      <c r="AK349" s="169"/>
      <c r="AL349" s="169"/>
      <c r="AM349" s="169"/>
      <c r="AN349" s="176"/>
      <c r="AO349" s="176"/>
      <c r="AP349" s="176"/>
    </row>
    <row r="350" spans="1:42" s="253" customFormat="1" ht="21" hidden="1" customHeight="1" thickBot="1">
      <c r="A350" s="252"/>
      <c r="B350" s="252"/>
      <c r="C350" s="252"/>
      <c r="D350" s="252"/>
      <c r="E350" s="252"/>
      <c r="F350" s="252"/>
      <c r="G350" s="252"/>
      <c r="I350" s="265">
        <f t="shared" si="64"/>
        <v>0</v>
      </c>
      <c r="J350" s="255">
        <f t="shared" si="58"/>
        <v>0</v>
      </c>
      <c r="K350" s="385">
        <f t="shared" si="66"/>
        <v>37</v>
      </c>
      <c r="L350" s="356"/>
      <c r="M350" s="356"/>
      <c r="N350" s="387">
        <f t="shared" si="60"/>
        <v>0</v>
      </c>
      <c r="O350" s="388"/>
      <c r="P350" s="388"/>
      <c r="Q350" s="389">
        <f t="shared" si="65"/>
        <v>0</v>
      </c>
      <c r="R350" s="389">
        <f t="shared" si="65"/>
        <v>0</v>
      </c>
      <c r="S350" s="390"/>
      <c r="T350" s="391"/>
      <c r="U350" s="255">
        <f t="shared" si="59"/>
        <v>0</v>
      </c>
      <c r="V350" s="169"/>
      <c r="W350" s="169"/>
      <c r="X350" s="169"/>
      <c r="Y350" s="169"/>
      <c r="Z350" s="169"/>
      <c r="AA350" s="378"/>
      <c r="AB350" s="169"/>
      <c r="AC350" s="169"/>
      <c r="AD350" s="169"/>
      <c r="AE350" s="371"/>
      <c r="AF350" s="371"/>
      <c r="AG350" s="371"/>
      <c r="AH350" s="169"/>
      <c r="AI350" s="169"/>
      <c r="AJ350" s="169"/>
      <c r="AK350" s="169"/>
      <c r="AL350" s="169"/>
      <c r="AM350" s="169"/>
      <c r="AN350" s="176"/>
      <c r="AO350" s="176"/>
      <c r="AP350" s="176"/>
    </row>
    <row r="351" spans="1:42" s="253" customFormat="1" ht="21" hidden="1" customHeight="1">
      <c r="A351" s="252"/>
      <c r="B351" s="252"/>
      <c r="C351" s="252"/>
      <c r="D351" s="252"/>
      <c r="E351" s="252"/>
      <c r="F351" s="252"/>
      <c r="G351" s="252"/>
      <c r="I351" s="265">
        <f>IF((O$353+P$353)&gt;0,1,0)</f>
        <v>0</v>
      </c>
      <c r="J351" s="255">
        <f t="shared" si="58"/>
        <v>0</v>
      </c>
      <c r="K351" s="2439" t="s">
        <v>942</v>
      </c>
      <c r="L351" s="2441" t="s">
        <v>943</v>
      </c>
      <c r="M351" s="2443" t="s">
        <v>944</v>
      </c>
      <c r="N351" s="2443" t="s">
        <v>945</v>
      </c>
      <c r="O351" s="2445" t="s">
        <v>946</v>
      </c>
      <c r="P351" s="2445"/>
      <c r="Q351" s="2445" t="s">
        <v>947</v>
      </c>
      <c r="R351" s="2445"/>
      <c r="S351" s="2446" t="s">
        <v>948</v>
      </c>
      <c r="T351" s="2448" t="s">
        <v>1162</v>
      </c>
      <c r="U351" s="255">
        <f t="shared" si="59"/>
        <v>0</v>
      </c>
      <c r="V351" s="169"/>
      <c r="W351" s="169"/>
      <c r="X351" s="169"/>
      <c r="Y351" s="169"/>
      <c r="Z351" s="169"/>
      <c r="AA351" s="378"/>
      <c r="AB351" s="169"/>
      <c r="AC351" s="169"/>
      <c r="AD351" s="169"/>
      <c r="AE351" s="371"/>
      <c r="AF351" s="371"/>
      <c r="AG351" s="371"/>
      <c r="AH351" s="169"/>
      <c r="AI351" s="169"/>
      <c r="AJ351" s="169"/>
      <c r="AK351" s="169"/>
      <c r="AL351" s="169"/>
      <c r="AM351" s="169"/>
      <c r="AN351" s="176"/>
      <c r="AO351" s="176"/>
      <c r="AP351" s="176"/>
    </row>
    <row r="352" spans="1:42" s="253" customFormat="1" ht="21" hidden="1" customHeight="1">
      <c r="A352" s="252"/>
      <c r="B352" s="252"/>
      <c r="C352" s="252"/>
      <c r="D352" s="252"/>
      <c r="E352" s="252"/>
      <c r="F352" s="252"/>
      <c r="G352" s="252"/>
      <c r="I352" s="265">
        <f t="shared" ref="I352:I375" si="67">IF((O$353+P$353)&gt;0,1,0)</f>
        <v>0</v>
      </c>
      <c r="J352" s="255">
        <f t="shared" si="58"/>
        <v>0</v>
      </c>
      <c r="K352" s="2440"/>
      <c r="L352" s="2442"/>
      <c r="M352" s="2444"/>
      <c r="N352" s="2444"/>
      <c r="O352" s="548" t="s">
        <v>786</v>
      </c>
      <c r="P352" s="335" t="s">
        <v>787</v>
      </c>
      <c r="Q352" s="335" t="s">
        <v>786</v>
      </c>
      <c r="R352" s="336" t="s">
        <v>787</v>
      </c>
      <c r="S352" s="2447"/>
      <c r="T352" s="2449"/>
      <c r="U352" s="255">
        <f t="shared" si="59"/>
        <v>0</v>
      </c>
      <c r="V352" s="169"/>
      <c r="W352" s="169"/>
      <c r="X352" s="169"/>
      <c r="Y352" s="169"/>
      <c r="Z352" s="169"/>
      <c r="AA352" s="378"/>
      <c r="AB352" s="169"/>
      <c r="AC352" s="169"/>
      <c r="AD352" s="169"/>
      <c r="AE352" s="371"/>
      <c r="AF352" s="371"/>
      <c r="AG352" s="371"/>
      <c r="AH352" s="169"/>
      <c r="AI352" s="169"/>
      <c r="AJ352" s="169"/>
      <c r="AK352" s="169"/>
      <c r="AL352" s="169"/>
      <c r="AM352" s="169"/>
      <c r="AN352" s="176"/>
      <c r="AO352" s="176"/>
      <c r="AP352" s="176"/>
    </row>
    <row r="353" spans="1:42" s="253" customFormat="1" ht="21" hidden="1" customHeight="1">
      <c r="A353" s="252"/>
      <c r="B353" s="252"/>
      <c r="C353" s="252"/>
      <c r="D353" s="252"/>
      <c r="E353" s="252"/>
      <c r="F353" s="252"/>
      <c r="G353" s="252"/>
      <c r="I353" s="265">
        <f t="shared" si="67"/>
        <v>0</v>
      </c>
      <c r="J353" s="255">
        <f t="shared" si="58"/>
        <v>0</v>
      </c>
      <c r="K353" s="546">
        <f>+K50+1</f>
        <v>38</v>
      </c>
      <c r="L353" s="356"/>
      <c r="M353" s="356"/>
      <c r="N353" s="357">
        <f t="shared" si="60"/>
        <v>0</v>
      </c>
      <c r="O353" s="358"/>
      <c r="P353" s="358"/>
      <c r="Q353" s="359">
        <f t="shared" si="65"/>
        <v>0</v>
      </c>
      <c r="R353" s="359">
        <f t="shared" si="65"/>
        <v>0</v>
      </c>
      <c r="S353" s="360"/>
      <c r="T353" s="361"/>
      <c r="U353" s="255">
        <f t="shared" si="59"/>
        <v>0</v>
      </c>
      <c r="V353" s="169"/>
      <c r="W353" s="169"/>
      <c r="X353" s="169"/>
      <c r="Y353" s="169"/>
      <c r="Z353" s="169"/>
      <c r="AA353" s="378"/>
      <c r="AB353" s="169"/>
      <c r="AC353" s="169"/>
      <c r="AD353" s="169"/>
      <c r="AE353" s="371"/>
      <c r="AF353" s="371"/>
      <c r="AG353" s="371"/>
      <c r="AH353" s="169"/>
      <c r="AI353" s="169"/>
      <c r="AJ353" s="169"/>
      <c r="AK353" s="169"/>
      <c r="AL353" s="169"/>
      <c r="AM353" s="169"/>
      <c r="AN353" s="176"/>
      <c r="AO353" s="176"/>
      <c r="AP353" s="176"/>
    </row>
    <row r="354" spans="1:42" s="253" customFormat="1" ht="21" hidden="1" customHeight="1">
      <c r="A354" s="252"/>
      <c r="B354" s="252"/>
      <c r="C354" s="252"/>
      <c r="D354" s="252"/>
      <c r="E354" s="252"/>
      <c r="F354" s="252"/>
      <c r="G354" s="252"/>
      <c r="I354" s="265">
        <f t="shared" si="67"/>
        <v>0</v>
      </c>
      <c r="J354" s="255">
        <f t="shared" si="58"/>
        <v>0</v>
      </c>
      <c r="K354" s="546">
        <f t="shared" ref="K354:K375" si="68">+K353+1</f>
        <v>39</v>
      </c>
      <c r="L354" s="356"/>
      <c r="M354" s="356"/>
      <c r="N354" s="357">
        <f t="shared" si="60"/>
        <v>0</v>
      </c>
      <c r="O354" s="358"/>
      <c r="P354" s="358"/>
      <c r="Q354" s="359">
        <f t="shared" si="65"/>
        <v>0</v>
      </c>
      <c r="R354" s="359">
        <f t="shared" si="65"/>
        <v>0</v>
      </c>
      <c r="S354" s="360"/>
      <c r="T354" s="361"/>
      <c r="U354" s="255">
        <f t="shared" si="59"/>
        <v>0</v>
      </c>
      <c r="V354" s="169"/>
      <c r="W354" s="169"/>
      <c r="X354" s="169"/>
      <c r="Y354" s="169"/>
      <c r="Z354" s="169"/>
      <c r="AA354" s="378"/>
      <c r="AB354" s="169"/>
      <c r="AC354" s="169"/>
      <c r="AD354" s="169"/>
      <c r="AE354" s="371"/>
      <c r="AF354" s="371"/>
      <c r="AG354" s="371"/>
      <c r="AH354" s="169"/>
      <c r="AI354" s="169"/>
      <c r="AJ354" s="169"/>
      <c r="AK354" s="169"/>
      <c r="AL354" s="169"/>
      <c r="AM354" s="169"/>
      <c r="AN354" s="176"/>
      <c r="AO354" s="176"/>
      <c r="AP354" s="176"/>
    </row>
    <row r="355" spans="1:42" s="253" customFormat="1" ht="21" hidden="1" customHeight="1">
      <c r="A355" s="252"/>
      <c r="B355" s="252"/>
      <c r="C355" s="252"/>
      <c r="D355" s="252"/>
      <c r="E355" s="252"/>
      <c r="F355" s="252"/>
      <c r="G355" s="252"/>
      <c r="I355" s="265">
        <f t="shared" si="67"/>
        <v>0</v>
      </c>
      <c r="J355" s="255">
        <f t="shared" si="58"/>
        <v>0</v>
      </c>
      <c r="K355" s="546">
        <f t="shared" si="68"/>
        <v>40</v>
      </c>
      <c r="L355" s="356"/>
      <c r="M355" s="356"/>
      <c r="N355" s="357">
        <f t="shared" si="60"/>
        <v>0</v>
      </c>
      <c r="O355" s="358"/>
      <c r="P355" s="358"/>
      <c r="Q355" s="359">
        <f t="shared" si="65"/>
        <v>0</v>
      </c>
      <c r="R355" s="359">
        <f t="shared" si="65"/>
        <v>0</v>
      </c>
      <c r="S355" s="360"/>
      <c r="T355" s="361"/>
      <c r="U355" s="255">
        <f t="shared" si="59"/>
        <v>0</v>
      </c>
      <c r="V355" s="169"/>
      <c r="W355" s="169"/>
      <c r="X355" s="169"/>
      <c r="Y355" s="169"/>
      <c r="Z355" s="169"/>
      <c r="AA355" s="378"/>
      <c r="AB355" s="169"/>
      <c r="AC355" s="169"/>
      <c r="AD355" s="169"/>
      <c r="AE355" s="371"/>
      <c r="AF355" s="371"/>
      <c r="AG355" s="371"/>
      <c r="AH355" s="169"/>
      <c r="AI355" s="169"/>
      <c r="AJ355" s="169"/>
      <c r="AK355" s="169"/>
      <c r="AL355" s="169"/>
      <c r="AM355" s="169"/>
      <c r="AN355" s="176"/>
      <c r="AO355" s="176"/>
      <c r="AP355" s="176"/>
    </row>
    <row r="356" spans="1:42" s="253" customFormat="1" ht="21" hidden="1" customHeight="1">
      <c r="A356" s="252"/>
      <c r="B356" s="252"/>
      <c r="C356" s="252"/>
      <c r="D356" s="252"/>
      <c r="E356" s="252"/>
      <c r="F356" s="252"/>
      <c r="G356" s="252"/>
      <c r="I356" s="265">
        <f t="shared" si="67"/>
        <v>0</v>
      </c>
      <c r="J356" s="255">
        <f t="shared" si="58"/>
        <v>0</v>
      </c>
      <c r="K356" s="546">
        <f t="shared" si="68"/>
        <v>41</v>
      </c>
      <c r="L356" s="356"/>
      <c r="M356" s="356"/>
      <c r="N356" s="357">
        <f t="shared" si="60"/>
        <v>0</v>
      </c>
      <c r="O356" s="358"/>
      <c r="P356" s="358"/>
      <c r="Q356" s="359">
        <f t="shared" si="65"/>
        <v>0</v>
      </c>
      <c r="R356" s="359">
        <f t="shared" si="65"/>
        <v>0</v>
      </c>
      <c r="S356" s="360"/>
      <c r="T356" s="361"/>
      <c r="U356" s="255">
        <f t="shared" si="59"/>
        <v>0</v>
      </c>
      <c r="V356" s="169"/>
      <c r="W356" s="169"/>
      <c r="X356" s="169"/>
      <c r="Y356" s="169"/>
      <c r="Z356" s="169"/>
      <c r="AA356" s="378"/>
      <c r="AB356" s="169"/>
      <c r="AC356" s="169"/>
      <c r="AD356" s="169"/>
      <c r="AE356" s="371"/>
      <c r="AF356" s="371"/>
      <c r="AG356" s="371"/>
      <c r="AH356" s="169"/>
      <c r="AI356" s="169"/>
      <c r="AJ356" s="169"/>
      <c r="AK356" s="169"/>
      <c r="AL356" s="169"/>
      <c r="AM356" s="169"/>
      <c r="AN356" s="176"/>
      <c r="AO356" s="176"/>
      <c r="AP356" s="176"/>
    </row>
    <row r="357" spans="1:42" s="253" customFormat="1" ht="21" hidden="1" customHeight="1">
      <c r="A357" s="252"/>
      <c r="B357" s="252"/>
      <c r="C357" s="252"/>
      <c r="D357" s="252"/>
      <c r="E357" s="252"/>
      <c r="F357" s="252"/>
      <c r="G357" s="252"/>
      <c r="I357" s="265">
        <f t="shared" si="67"/>
        <v>0</v>
      </c>
      <c r="J357" s="255">
        <f t="shared" si="58"/>
        <v>0</v>
      </c>
      <c r="K357" s="546">
        <f t="shared" si="68"/>
        <v>42</v>
      </c>
      <c r="L357" s="356"/>
      <c r="M357" s="356"/>
      <c r="N357" s="357">
        <f t="shared" si="60"/>
        <v>0</v>
      </c>
      <c r="O357" s="358"/>
      <c r="P357" s="358"/>
      <c r="Q357" s="359">
        <f t="shared" si="65"/>
        <v>0</v>
      </c>
      <c r="R357" s="359">
        <f t="shared" si="65"/>
        <v>0</v>
      </c>
      <c r="S357" s="360"/>
      <c r="T357" s="361"/>
      <c r="U357" s="255">
        <f t="shared" si="59"/>
        <v>0</v>
      </c>
      <c r="V357" s="169"/>
      <c r="W357" s="169"/>
      <c r="X357" s="169"/>
      <c r="Y357" s="169"/>
      <c r="Z357" s="169"/>
      <c r="AA357" s="378"/>
      <c r="AB357" s="169"/>
      <c r="AC357" s="169"/>
      <c r="AD357" s="169"/>
      <c r="AE357" s="371"/>
      <c r="AF357" s="371"/>
      <c r="AG357" s="371"/>
      <c r="AH357" s="169"/>
      <c r="AI357" s="169"/>
      <c r="AJ357" s="169"/>
      <c r="AK357" s="169"/>
      <c r="AL357" s="169"/>
      <c r="AM357" s="169"/>
      <c r="AN357" s="176"/>
      <c r="AO357" s="176"/>
      <c r="AP357" s="176"/>
    </row>
    <row r="358" spans="1:42" s="253" customFormat="1" ht="21" hidden="1" customHeight="1">
      <c r="A358" s="252"/>
      <c r="B358" s="252"/>
      <c r="C358" s="252"/>
      <c r="D358" s="252"/>
      <c r="E358" s="252"/>
      <c r="F358" s="252"/>
      <c r="G358" s="252"/>
      <c r="I358" s="265">
        <f t="shared" si="67"/>
        <v>0</v>
      </c>
      <c r="J358" s="255">
        <f t="shared" si="58"/>
        <v>0</v>
      </c>
      <c r="K358" s="546">
        <f t="shared" si="68"/>
        <v>43</v>
      </c>
      <c r="L358" s="356"/>
      <c r="M358" s="356"/>
      <c r="N358" s="357">
        <f t="shared" si="60"/>
        <v>0</v>
      </c>
      <c r="O358" s="358"/>
      <c r="P358" s="358"/>
      <c r="Q358" s="359">
        <f t="shared" si="65"/>
        <v>0</v>
      </c>
      <c r="R358" s="359">
        <f t="shared" si="65"/>
        <v>0</v>
      </c>
      <c r="S358" s="360"/>
      <c r="T358" s="361"/>
      <c r="U358" s="255">
        <f t="shared" si="59"/>
        <v>0</v>
      </c>
      <c r="V358" s="169"/>
      <c r="W358" s="169"/>
      <c r="X358" s="169"/>
      <c r="Y358" s="169"/>
      <c r="Z358" s="169"/>
      <c r="AA358" s="378"/>
      <c r="AB358" s="169"/>
      <c r="AC358" s="169"/>
      <c r="AD358" s="169"/>
      <c r="AE358" s="371"/>
      <c r="AF358" s="371"/>
      <c r="AG358" s="371"/>
      <c r="AH358" s="169"/>
      <c r="AI358" s="169"/>
      <c r="AJ358" s="169"/>
      <c r="AK358" s="169"/>
      <c r="AL358" s="169"/>
      <c r="AM358" s="169"/>
      <c r="AN358" s="176"/>
      <c r="AO358" s="176"/>
      <c r="AP358" s="176"/>
    </row>
    <row r="359" spans="1:42" s="253" customFormat="1" ht="21" hidden="1" customHeight="1">
      <c r="A359" s="252"/>
      <c r="B359" s="252"/>
      <c r="C359" s="252"/>
      <c r="D359" s="252"/>
      <c r="E359" s="252"/>
      <c r="F359" s="252"/>
      <c r="G359" s="252"/>
      <c r="I359" s="265">
        <f t="shared" si="67"/>
        <v>0</v>
      </c>
      <c r="J359" s="255">
        <f t="shared" si="58"/>
        <v>0</v>
      </c>
      <c r="K359" s="546">
        <f t="shared" si="68"/>
        <v>44</v>
      </c>
      <c r="L359" s="356"/>
      <c r="M359" s="356"/>
      <c r="N359" s="357">
        <f t="shared" si="60"/>
        <v>0</v>
      </c>
      <c r="O359" s="358"/>
      <c r="P359" s="358"/>
      <c r="Q359" s="359">
        <f t="shared" si="65"/>
        <v>0</v>
      </c>
      <c r="R359" s="359">
        <f t="shared" si="65"/>
        <v>0</v>
      </c>
      <c r="S359" s="360"/>
      <c r="T359" s="361"/>
      <c r="U359" s="255">
        <f t="shared" si="59"/>
        <v>0</v>
      </c>
      <c r="V359" s="169"/>
      <c r="W359" s="169"/>
      <c r="X359" s="169"/>
      <c r="Y359" s="169"/>
      <c r="Z359" s="169"/>
      <c r="AA359" s="378"/>
      <c r="AB359" s="169"/>
      <c r="AC359" s="169"/>
      <c r="AD359" s="169"/>
      <c r="AE359" s="371"/>
      <c r="AF359" s="371"/>
      <c r="AG359" s="371"/>
      <c r="AH359" s="169"/>
      <c r="AI359" s="169"/>
      <c r="AJ359" s="169"/>
      <c r="AK359" s="169"/>
      <c r="AL359" s="169"/>
      <c r="AM359" s="169"/>
      <c r="AN359" s="176"/>
      <c r="AO359" s="176"/>
      <c r="AP359" s="176"/>
    </row>
    <row r="360" spans="1:42" s="253" customFormat="1" ht="21" hidden="1" customHeight="1">
      <c r="A360" s="252"/>
      <c r="B360" s="252"/>
      <c r="C360" s="252"/>
      <c r="D360" s="252"/>
      <c r="E360" s="252"/>
      <c r="F360" s="252"/>
      <c r="G360" s="252"/>
      <c r="I360" s="265">
        <f t="shared" si="67"/>
        <v>0</v>
      </c>
      <c r="J360" s="255">
        <f t="shared" si="58"/>
        <v>0</v>
      </c>
      <c r="K360" s="546">
        <f t="shared" si="68"/>
        <v>45</v>
      </c>
      <c r="L360" s="356"/>
      <c r="M360" s="356"/>
      <c r="N360" s="357">
        <f t="shared" si="60"/>
        <v>0</v>
      </c>
      <c r="O360" s="358"/>
      <c r="P360" s="358"/>
      <c r="Q360" s="359">
        <f t="shared" si="65"/>
        <v>0</v>
      </c>
      <c r="R360" s="359">
        <f t="shared" si="65"/>
        <v>0</v>
      </c>
      <c r="S360" s="360"/>
      <c r="T360" s="361"/>
      <c r="U360" s="255">
        <f t="shared" si="59"/>
        <v>0</v>
      </c>
      <c r="V360" s="169"/>
      <c r="W360" s="169"/>
      <c r="X360" s="169"/>
      <c r="Y360" s="169"/>
      <c r="Z360" s="169"/>
      <c r="AA360" s="378"/>
      <c r="AB360" s="169"/>
      <c r="AC360" s="169"/>
      <c r="AD360" s="169"/>
      <c r="AE360" s="371"/>
      <c r="AF360" s="371"/>
      <c r="AG360" s="371"/>
      <c r="AH360" s="169"/>
      <c r="AI360" s="169"/>
      <c r="AJ360" s="169"/>
      <c r="AK360" s="169"/>
      <c r="AL360" s="169"/>
      <c r="AM360" s="169"/>
      <c r="AN360" s="176"/>
      <c r="AO360" s="176"/>
      <c r="AP360" s="176"/>
    </row>
    <row r="361" spans="1:42" s="253" customFormat="1" ht="21" hidden="1" customHeight="1">
      <c r="A361" s="252"/>
      <c r="B361" s="252"/>
      <c r="C361" s="252"/>
      <c r="D361" s="252"/>
      <c r="E361" s="252"/>
      <c r="F361" s="252"/>
      <c r="G361" s="252"/>
      <c r="I361" s="265">
        <f t="shared" si="67"/>
        <v>0</v>
      </c>
      <c r="J361" s="255">
        <f t="shared" si="58"/>
        <v>0</v>
      </c>
      <c r="K361" s="546">
        <f t="shared" si="68"/>
        <v>46</v>
      </c>
      <c r="L361" s="356"/>
      <c r="M361" s="356"/>
      <c r="N361" s="357">
        <f t="shared" si="60"/>
        <v>0</v>
      </c>
      <c r="O361" s="358"/>
      <c r="P361" s="358"/>
      <c r="Q361" s="359">
        <f t="shared" si="65"/>
        <v>0</v>
      </c>
      <c r="R361" s="359">
        <f t="shared" si="65"/>
        <v>0</v>
      </c>
      <c r="S361" s="360"/>
      <c r="T361" s="361"/>
      <c r="U361" s="255">
        <f t="shared" si="59"/>
        <v>0</v>
      </c>
      <c r="V361" s="169"/>
      <c r="W361" s="169"/>
      <c r="X361" s="169"/>
      <c r="Y361" s="169"/>
      <c r="Z361" s="169"/>
      <c r="AA361" s="378"/>
      <c r="AB361" s="169"/>
      <c r="AC361" s="169"/>
      <c r="AD361" s="169"/>
      <c r="AE361" s="371"/>
      <c r="AF361" s="371"/>
      <c r="AG361" s="371"/>
      <c r="AH361" s="169"/>
      <c r="AI361" s="169"/>
      <c r="AJ361" s="169"/>
      <c r="AK361" s="169"/>
      <c r="AL361" s="169"/>
      <c r="AM361" s="169"/>
      <c r="AN361" s="176"/>
      <c r="AO361" s="176"/>
      <c r="AP361" s="176"/>
    </row>
    <row r="362" spans="1:42" s="253" customFormat="1" ht="21" hidden="1" customHeight="1">
      <c r="A362" s="252"/>
      <c r="B362" s="252"/>
      <c r="C362" s="252"/>
      <c r="D362" s="252"/>
      <c r="E362" s="252"/>
      <c r="F362" s="252"/>
      <c r="G362" s="252"/>
      <c r="I362" s="265">
        <f t="shared" si="67"/>
        <v>0</v>
      </c>
      <c r="J362" s="255">
        <f t="shared" si="58"/>
        <v>0</v>
      </c>
      <c r="K362" s="546">
        <f t="shared" si="68"/>
        <v>47</v>
      </c>
      <c r="L362" s="356"/>
      <c r="M362" s="356"/>
      <c r="N362" s="357">
        <f t="shared" si="60"/>
        <v>0</v>
      </c>
      <c r="O362" s="358"/>
      <c r="P362" s="358"/>
      <c r="Q362" s="359">
        <f t="shared" si="65"/>
        <v>0</v>
      </c>
      <c r="R362" s="359">
        <f t="shared" si="65"/>
        <v>0</v>
      </c>
      <c r="S362" s="360"/>
      <c r="T362" s="361"/>
      <c r="U362" s="255">
        <f t="shared" si="59"/>
        <v>0</v>
      </c>
      <c r="V362" s="169"/>
      <c r="W362" s="169"/>
      <c r="X362" s="169"/>
      <c r="Y362" s="169"/>
      <c r="Z362" s="169"/>
      <c r="AA362" s="378"/>
      <c r="AB362" s="169"/>
      <c r="AC362" s="169"/>
      <c r="AD362" s="169"/>
      <c r="AE362" s="371"/>
      <c r="AF362" s="371"/>
      <c r="AG362" s="371"/>
      <c r="AH362" s="169"/>
      <c r="AI362" s="169"/>
      <c r="AJ362" s="169"/>
      <c r="AK362" s="169"/>
      <c r="AL362" s="169"/>
      <c r="AM362" s="169"/>
      <c r="AN362" s="176"/>
      <c r="AO362" s="176"/>
      <c r="AP362" s="176"/>
    </row>
    <row r="363" spans="1:42" s="253" customFormat="1" ht="21" hidden="1" customHeight="1">
      <c r="A363" s="252"/>
      <c r="B363" s="252"/>
      <c r="C363" s="252"/>
      <c r="D363" s="252"/>
      <c r="E363" s="252"/>
      <c r="F363" s="252"/>
      <c r="G363" s="252"/>
      <c r="I363" s="265">
        <f t="shared" si="67"/>
        <v>0</v>
      </c>
      <c r="J363" s="255">
        <f t="shared" si="58"/>
        <v>0</v>
      </c>
      <c r="K363" s="546">
        <f t="shared" si="68"/>
        <v>48</v>
      </c>
      <c r="L363" s="356"/>
      <c r="M363" s="356"/>
      <c r="N363" s="357">
        <f t="shared" si="60"/>
        <v>0</v>
      </c>
      <c r="O363" s="358"/>
      <c r="P363" s="358"/>
      <c r="Q363" s="359">
        <f t="shared" si="65"/>
        <v>0</v>
      </c>
      <c r="R363" s="359">
        <f t="shared" si="65"/>
        <v>0</v>
      </c>
      <c r="S363" s="360"/>
      <c r="T363" s="361"/>
      <c r="U363" s="255">
        <f t="shared" si="59"/>
        <v>0</v>
      </c>
      <c r="V363" s="169"/>
      <c r="W363" s="169"/>
      <c r="X363" s="169"/>
      <c r="Y363" s="169"/>
      <c r="Z363" s="169"/>
      <c r="AA363" s="378"/>
      <c r="AB363" s="169"/>
      <c r="AC363" s="169"/>
      <c r="AD363" s="169"/>
      <c r="AE363" s="371"/>
      <c r="AF363" s="371"/>
      <c r="AG363" s="371"/>
      <c r="AH363" s="169"/>
      <c r="AI363" s="169"/>
      <c r="AJ363" s="169"/>
      <c r="AK363" s="169"/>
      <c r="AL363" s="169"/>
      <c r="AM363" s="169"/>
      <c r="AN363" s="176"/>
      <c r="AO363" s="176"/>
      <c r="AP363" s="176"/>
    </row>
    <row r="364" spans="1:42" s="253" customFormat="1" ht="21" hidden="1" customHeight="1">
      <c r="A364" s="252"/>
      <c r="B364" s="252"/>
      <c r="C364" s="252"/>
      <c r="D364" s="252"/>
      <c r="E364" s="252"/>
      <c r="F364" s="252"/>
      <c r="G364" s="252"/>
      <c r="I364" s="265">
        <f t="shared" si="67"/>
        <v>0</v>
      </c>
      <c r="J364" s="255">
        <f t="shared" si="58"/>
        <v>0</v>
      </c>
      <c r="K364" s="546">
        <f t="shared" si="68"/>
        <v>49</v>
      </c>
      <c r="L364" s="356"/>
      <c r="M364" s="356"/>
      <c r="N364" s="357">
        <f t="shared" si="60"/>
        <v>0</v>
      </c>
      <c r="O364" s="358"/>
      <c r="P364" s="358"/>
      <c r="Q364" s="359">
        <f t="shared" si="65"/>
        <v>0</v>
      </c>
      <c r="R364" s="359">
        <f t="shared" si="65"/>
        <v>0</v>
      </c>
      <c r="S364" s="360"/>
      <c r="T364" s="361"/>
      <c r="U364" s="255">
        <f t="shared" si="59"/>
        <v>0</v>
      </c>
      <c r="V364" s="169"/>
      <c r="W364" s="169"/>
      <c r="X364" s="169"/>
      <c r="Y364" s="169"/>
      <c r="Z364" s="169"/>
      <c r="AA364" s="378"/>
      <c r="AB364" s="169"/>
      <c r="AC364" s="169"/>
      <c r="AD364" s="169"/>
      <c r="AE364" s="371"/>
      <c r="AF364" s="371"/>
      <c r="AG364" s="371"/>
      <c r="AH364" s="169"/>
      <c r="AI364" s="169"/>
      <c r="AJ364" s="169"/>
      <c r="AK364" s="169"/>
      <c r="AL364" s="169"/>
      <c r="AM364" s="169"/>
      <c r="AN364" s="176"/>
      <c r="AO364" s="176"/>
      <c r="AP364" s="176"/>
    </row>
    <row r="365" spans="1:42" s="253" customFormat="1" ht="21" hidden="1" customHeight="1">
      <c r="A365" s="252"/>
      <c r="B365" s="252"/>
      <c r="C365" s="252"/>
      <c r="D365" s="252"/>
      <c r="E365" s="252"/>
      <c r="F365" s="252"/>
      <c r="G365" s="252"/>
      <c r="I365" s="265">
        <f t="shared" si="67"/>
        <v>0</v>
      </c>
      <c r="J365" s="255">
        <f t="shared" si="58"/>
        <v>0</v>
      </c>
      <c r="K365" s="546">
        <f t="shared" si="68"/>
        <v>50</v>
      </c>
      <c r="L365" s="356"/>
      <c r="M365" s="356"/>
      <c r="N365" s="357">
        <f t="shared" si="60"/>
        <v>0</v>
      </c>
      <c r="O365" s="358"/>
      <c r="P365" s="358"/>
      <c r="Q365" s="359">
        <f t="shared" si="65"/>
        <v>0</v>
      </c>
      <c r="R365" s="359">
        <f t="shared" si="65"/>
        <v>0</v>
      </c>
      <c r="S365" s="360"/>
      <c r="T365" s="361"/>
      <c r="U365" s="255">
        <f t="shared" si="59"/>
        <v>0</v>
      </c>
      <c r="V365" s="169"/>
      <c r="W365" s="169"/>
      <c r="X365" s="169"/>
      <c r="Y365" s="169"/>
      <c r="Z365" s="169"/>
      <c r="AA365" s="378"/>
      <c r="AB365" s="169"/>
      <c r="AC365" s="169"/>
      <c r="AD365" s="169"/>
      <c r="AE365" s="371"/>
      <c r="AF365" s="371"/>
      <c r="AG365" s="371"/>
      <c r="AH365" s="169"/>
      <c r="AI365" s="169"/>
      <c r="AJ365" s="169"/>
      <c r="AK365" s="169"/>
      <c r="AL365" s="169"/>
      <c r="AM365" s="169"/>
      <c r="AN365" s="176"/>
      <c r="AO365" s="176"/>
      <c r="AP365" s="176"/>
    </row>
    <row r="366" spans="1:42" s="253" customFormat="1" ht="21" hidden="1" customHeight="1">
      <c r="A366" s="252"/>
      <c r="B366" s="252"/>
      <c r="C366" s="252"/>
      <c r="D366" s="252"/>
      <c r="E366" s="252"/>
      <c r="F366" s="252"/>
      <c r="G366" s="252"/>
      <c r="I366" s="265">
        <f t="shared" si="67"/>
        <v>0</v>
      </c>
      <c r="J366" s="255">
        <f t="shared" si="58"/>
        <v>0</v>
      </c>
      <c r="K366" s="546">
        <f t="shared" si="68"/>
        <v>51</v>
      </c>
      <c r="L366" s="356"/>
      <c r="M366" s="356"/>
      <c r="N366" s="357">
        <f t="shared" si="60"/>
        <v>0</v>
      </c>
      <c r="O366" s="358"/>
      <c r="P366" s="358"/>
      <c r="Q366" s="359">
        <f t="shared" si="65"/>
        <v>0</v>
      </c>
      <c r="R366" s="359">
        <f t="shared" si="65"/>
        <v>0</v>
      </c>
      <c r="S366" s="360"/>
      <c r="T366" s="361"/>
      <c r="U366" s="255">
        <f t="shared" si="59"/>
        <v>0</v>
      </c>
      <c r="V366" s="169"/>
      <c r="W366" s="169"/>
      <c r="X366" s="169"/>
      <c r="Y366" s="169"/>
      <c r="Z366" s="169"/>
      <c r="AA366" s="378"/>
      <c r="AB366" s="169"/>
      <c r="AC366" s="169"/>
      <c r="AD366" s="169"/>
      <c r="AE366" s="371"/>
      <c r="AF366" s="371"/>
      <c r="AG366" s="371"/>
      <c r="AH366" s="169"/>
      <c r="AI366" s="169"/>
      <c r="AJ366" s="169"/>
      <c r="AK366" s="169"/>
      <c r="AL366" s="169"/>
      <c r="AM366" s="169"/>
      <c r="AN366" s="176"/>
      <c r="AO366" s="176"/>
      <c r="AP366" s="176"/>
    </row>
    <row r="367" spans="1:42" s="253" customFormat="1" ht="21" hidden="1" customHeight="1">
      <c r="A367" s="252"/>
      <c r="B367" s="252"/>
      <c r="C367" s="252"/>
      <c r="D367" s="252"/>
      <c r="E367" s="252"/>
      <c r="F367" s="252"/>
      <c r="G367" s="252"/>
      <c r="I367" s="265">
        <f t="shared" si="67"/>
        <v>0</v>
      </c>
      <c r="J367" s="255">
        <f t="shared" si="58"/>
        <v>0</v>
      </c>
      <c r="K367" s="546">
        <f t="shared" si="68"/>
        <v>52</v>
      </c>
      <c r="L367" s="356"/>
      <c r="M367" s="356"/>
      <c r="N367" s="357">
        <f t="shared" si="60"/>
        <v>0</v>
      </c>
      <c r="O367" s="358"/>
      <c r="P367" s="358"/>
      <c r="Q367" s="359">
        <f t="shared" si="65"/>
        <v>0</v>
      </c>
      <c r="R367" s="359">
        <f t="shared" si="65"/>
        <v>0</v>
      </c>
      <c r="S367" s="360"/>
      <c r="T367" s="361"/>
      <c r="U367" s="255">
        <f t="shared" si="59"/>
        <v>0</v>
      </c>
      <c r="V367" s="169"/>
      <c r="W367" s="169"/>
      <c r="X367" s="169"/>
      <c r="Y367" s="169"/>
      <c r="Z367" s="169"/>
      <c r="AA367" s="378"/>
      <c r="AB367" s="169"/>
      <c r="AC367" s="169"/>
      <c r="AD367" s="169"/>
      <c r="AE367" s="371"/>
      <c r="AF367" s="371"/>
      <c r="AG367" s="371"/>
      <c r="AH367" s="169"/>
      <c r="AI367" s="169"/>
      <c r="AJ367" s="169"/>
      <c r="AK367" s="169"/>
      <c r="AL367" s="169"/>
      <c r="AM367" s="169"/>
      <c r="AN367" s="176"/>
      <c r="AO367" s="176"/>
      <c r="AP367" s="176"/>
    </row>
    <row r="368" spans="1:42" s="253" customFormat="1" ht="21" hidden="1" customHeight="1">
      <c r="A368" s="252"/>
      <c r="B368" s="252"/>
      <c r="C368" s="252"/>
      <c r="D368" s="252"/>
      <c r="E368" s="252"/>
      <c r="F368" s="252"/>
      <c r="G368" s="252"/>
      <c r="I368" s="265">
        <f t="shared" si="67"/>
        <v>0</v>
      </c>
      <c r="J368" s="255">
        <f t="shared" si="58"/>
        <v>0</v>
      </c>
      <c r="K368" s="546">
        <f t="shared" si="68"/>
        <v>53</v>
      </c>
      <c r="L368" s="356"/>
      <c r="M368" s="356"/>
      <c r="N368" s="357">
        <f t="shared" si="60"/>
        <v>0</v>
      </c>
      <c r="O368" s="358"/>
      <c r="P368" s="358"/>
      <c r="Q368" s="359">
        <f t="shared" si="65"/>
        <v>0</v>
      </c>
      <c r="R368" s="359">
        <f t="shared" si="65"/>
        <v>0</v>
      </c>
      <c r="S368" s="360"/>
      <c r="T368" s="361"/>
      <c r="U368" s="255">
        <f t="shared" si="59"/>
        <v>0</v>
      </c>
      <c r="V368" s="169"/>
      <c r="W368" s="169"/>
      <c r="X368" s="169"/>
      <c r="Y368" s="169"/>
      <c r="Z368" s="169"/>
      <c r="AA368" s="378"/>
      <c r="AB368" s="169"/>
      <c r="AC368" s="169"/>
      <c r="AD368" s="169"/>
      <c r="AE368" s="371"/>
      <c r="AF368" s="371"/>
      <c r="AG368" s="371"/>
      <c r="AH368" s="169"/>
      <c r="AI368" s="169"/>
      <c r="AJ368" s="169"/>
      <c r="AK368" s="169"/>
      <c r="AL368" s="169"/>
      <c r="AM368" s="169"/>
      <c r="AN368" s="176"/>
      <c r="AO368" s="176"/>
      <c r="AP368" s="176"/>
    </row>
    <row r="369" spans="1:42" s="253" customFormat="1" ht="21" hidden="1" customHeight="1">
      <c r="A369" s="252"/>
      <c r="B369" s="252"/>
      <c r="C369" s="252"/>
      <c r="D369" s="252"/>
      <c r="E369" s="252"/>
      <c r="F369" s="252"/>
      <c r="G369" s="252"/>
      <c r="I369" s="265">
        <f t="shared" si="67"/>
        <v>0</v>
      </c>
      <c r="J369" s="255">
        <f t="shared" si="58"/>
        <v>0</v>
      </c>
      <c r="K369" s="546">
        <f t="shared" si="68"/>
        <v>54</v>
      </c>
      <c r="L369" s="356"/>
      <c r="M369" s="356"/>
      <c r="N369" s="357">
        <f t="shared" si="60"/>
        <v>0</v>
      </c>
      <c r="O369" s="358"/>
      <c r="P369" s="358"/>
      <c r="Q369" s="359">
        <f t="shared" si="65"/>
        <v>0</v>
      </c>
      <c r="R369" s="359">
        <f t="shared" si="65"/>
        <v>0</v>
      </c>
      <c r="S369" s="360"/>
      <c r="T369" s="361"/>
      <c r="U369" s="255">
        <f t="shared" si="59"/>
        <v>0</v>
      </c>
      <c r="V369" s="169"/>
      <c r="W369" s="169"/>
      <c r="X369" s="169"/>
      <c r="Y369" s="169"/>
      <c r="Z369" s="169"/>
      <c r="AA369" s="378"/>
      <c r="AB369" s="169"/>
      <c r="AC369" s="169"/>
      <c r="AD369" s="169"/>
      <c r="AE369" s="371"/>
      <c r="AF369" s="371"/>
      <c r="AG369" s="371"/>
      <c r="AH369" s="169"/>
      <c r="AI369" s="169"/>
      <c r="AJ369" s="169"/>
      <c r="AK369" s="169"/>
      <c r="AL369" s="169"/>
      <c r="AM369" s="169"/>
      <c r="AN369" s="176"/>
      <c r="AO369" s="176"/>
      <c r="AP369" s="176"/>
    </row>
    <row r="370" spans="1:42" s="253" customFormat="1" ht="21" hidden="1" customHeight="1">
      <c r="A370" s="252"/>
      <c r="B370" s="252"/>
      <c r="C370" s="252"/>
      <c r="D370" s="252"/>
      <c r="E370" s="252"/>
      <c r="F370" s="252"/>
      <c r="G370" s="252"/>
      <c r="I370" s="265">
        <f t="shared" si="67"/>
        <v>0</v>
      </c>
      <c r="J370" s="255">
        <f t="shared" si="58"/>
        <v>0</v>
      </c>
      <c r="K370" s="546">
        <f t="shared" si="68"/>
        <v>55</v>
      </c>
      <c r="L370" s="356"/>
      <c r="M370" s="356"/>
      <c r="N370" s="357">
        <f t="shared" si="60"/>
        <v>0</v>
      </c>
      <c r="O370" s="358"/>
      <c r="P370" s="358"/>
      <c r="Q370" s="359">
        <f t="shared" si="65"/>
        <v>0</v>
      </c>
      <c r="R370" s="359">
        <f t="shared" si="65"/>
        <v>0</v>
      </c>
      <c r="S370" s="360"/>
      <c r="T370" s="361"/>
      <c r="U370" s="255">
        <f t="shared" si="59"/>
        <v>0</v>
      </c>
      <c r="V370" s="169"/>
      <c r="W370" s="169"/>
      <c r="X370" s="169"/>
      <c r="Y370" s="169"/>
      <c r="Z370" s="169"/>
      <c r="AA370" s="378"/>
      <c r="AB370" s="169"/>
      <c r="AC370" s="169"/>
      <c r="AD370" s="169"/>
      <c r="AE370" s="371"/>
      <c r="AF370" s="371"/>
      <c r="AG370" s="371"/>
      <c r="AH370" s="169"/>
      <c r="AI370" s="169"/>
      <c r="AJ370" s="169"/>
      <c r="AK370" s="169"/>
      <c r="AL370" s="169"/>
      <c r="AM370" s="169"/>
      <c r="AN370" s="176"/>
      <c r="AO370" s="176"/>
      <c r="AP370" s="176"/>
    </row>
    <row r="371" spans="1:42" s="253" customFormat="1" ht="21" hidden="1" customHeight="1">
      <c r="A371" s="252"/>
      <c r="B371" s="252"/>
      <c r="C371" s="252"/>
      <c r="D371" s="252"/>
      <c r="E371" s="252"/>
      <c r="F371" s="252"/>
      <c r="G371" s="252"/>
      <c r="I371" s="265">
        <f t="shared" si="67"/>
        <v>0</v>
      </c>
      <c r="J371" s="255">
        <f t="shared" si="58"/>
        <v>0</v>
      </c>
      <c r="K371" s="546">
        <f t="shared" si="68"/>
        <v>56</v>
      </c>
      <c r="L371" s="356"/>
      <c r="M371" s="356"/>
      <c r="N371" s="357">
        <f t="shared" si="60"/>
        <v>0</v>
      </c>
      <c r="O371" s="358"/>
      <c r="P371" s="358"/>
      <c r="Q371" s="359">
        <f t="shared" si="65"/>
        <v>0</v>
      </c>
      <c r="R371" s="359">
        <f t="shared" si="65"/>
        <v>0</v>
      </c>
      <c r="S371" s="360"/>
      <c r="T371" s="361"/>
      <c r="U371" s="255">
        <f t="shared" si="59"/>
        <v>0</v>
      </c>
      <c r="V371" s="169"/>
      <c r="W371" s="169"/>
      <c r="X371" s="169"/>
      <c r="Y371" s="169"/>
      <c r="Z371" s="169"/>
      <c r="AA371" s="378"/>
      <c r="AB371" s="169"/>
      <c r="AC371" s="169"/>
      <c r="AD371" s="169"/>
      <c r="AE371" s="371"/>
      <c r="AF371" s="371"/>
      <c r="AG371" s="371"/>
      <c r="AH371" s="169"/>
      <c r="AI371" s="169"/>
      <c r="AJ371" s="169"/>
      <c r="AK371" s="169"/>
      <c r="AL371" s="169"/>
      <c r="AM371" s="169"/>
      <c r="AN371" s="176"/>
      <c r="AO371" s="176"/>
      <c r="AP371" s="176"/>
    </row>
    <row r="372" spans="1:42" s="253" customFormat="1" ht="21" hidden="1" customHeight="1">
      <c r="A372" s="252"/>
      <c r="B372" s="252"/>
      <c r="C372" s="252"/>
      <c r="D372" s="252"/>
      <c r="E372" s="252"/>
      <c r="F372" s="252"/>
      <c r="G372" s="252"/>
      <c r="I372" s="265">
        <f t="shared" si="67"/>
        <v>0</v>
      </c>
      <c r="J372" s="255">
        <f t="shared" si="58"/>
        <v>0</v>
      </c>
      <c r="K372" s="546">
        <f t="shared" si="68"/>
        <v>57</v>
      </c>
      <c r="L372" s="356"/>
      <c r="M372" s="356"/>
      <c r="N372" s="357">
        <f t="shared" si="60"/>
        <v>0</v>
      </c>
      <c r="O372" s="358"/>
      <c r="P372" s="358"/>
      <c r="Q372" s="359">
        <f t="shared" si="65"/>
        <v>0</v>
      </c>
      <c r="R372" s="359">
        <f t="shared" si="65"/>
        <v>0</v>
      </c>
      <c r="S372" s="360"/>
      <c r="T372" s="361"/>
      <c r="U372" s="255">
        <f t="shared" si="59"/>
        <v>0</v>
      </c>
      <c r="V372" s="169"/>
      <c r="W372" s="169"/>
      <c r="X372" s="169"/>
      <c r="Y372" s="169"/>
      <c r="Z372" s="169"/>
      <c r="AA372" s="378"/>
      <c r="AB372" s="169"/>
      <c r="AC372" s="169"/>
      <c r="AD372" s="169"/>
      <c r="AE372" s="371"/>
      <c r="AF372" s="371"/>
      <c r="AG372" s="371"/>
      <c r="AH372" s="169"/>
      <c r="AI372" s="169"/>
      <c r="AJ372" s="169"/>
      <c r="AK372" s="169"/>
      <c r="AL372" s="169"/>
      <c r="AM372" s="169"/>
      <c r="AN372" s="176"/>
      <c r="AO372" s="176"/>
      <c r="AP372" s="176"/>
    </row>
    <row r="373" spans="1:42" s="253" customFormat="1" ht="21" hidden="1" customHeight="1">
      <c r="A373" s="252"/>
      <c r="B373" s="252"/>
      <c r="C373" s="252"/>
      <c r="D373" s="252"/>
      <c r="E373" s="252"/>
      <c r="F373" s="252"/>
      <c r="G373" s="252"/>
      <c r="I373" s="265">
        <f t="shared" si="67"/>
        <v>0</v>
      </c>
      <c r="J373" s="255">
        <f t="shared" si="58"/>
        <v>0</v>
      </c>
      <c r="K373" s="546">
        <f t="shared" si="68"/>
        <v>58</v>
      </c>
      <c r="L373" s="356"/>
      <c r="M373" s="356"/>
      <c r="N373" s="357">
        <f t="shared" si="60"/>
        <v>0</v>
      </c>
      <c r="O373" s="358"/>
      <c r="P373" s="358"/>
      <c r="Q373" s="359">
        <f t="shared" si="65"/>
        <v>0</v>
      </c>
      <c r="R373" s="359">
        <f t="shared" si="65"/>
        <v>0</v>
      </c>
      <c r="S373" s="360"/>
      <c r="T373" s="361"/>
      <c r="U373" s="255">
        <f t="shared" si="59"/>
        <v>0</v>
      </c>
      <c r="V373" s="169"/>
      <c r="W373" s="169"/>
      <c r="X373" s="169"/>
      <c r="Y373" s="169"/>
      <c r="Z373" s="169"/>
      <c r="AA373" s="378"/>
      <c r="AB373" s="169"/>
      <c r="AC373" s="169"/>
      <c r="AD373" s="169"/>
      <c r="AE373" s="371"/>
      <c r="AF373" s="371"/>
      <c r="AG373" s="371"/>
      <c r="AH373" s="169"/>
      <c r="AI373" s="169"/>
      <c r="AJ373" s="169"/>
      <c r="AK373" s="169"/>
      <c r="AL373" s="169"/>
      <c r="AM373" s="371"/>
      <c r="AN373" s="167"/>
      <c r="AO373" s="176"/>
      <c r="AP373" s="167"/>
    </row>
    <row r="374" spans="1:42" s="253" customFormat="1" ht="21" hidden="1" customHeight="1">
      <c r="A374" s="252"/>
      <c r="B374" s="252"/>
      <c r="C374" s="252"/>
      <c r="D374" s="252"/>
      <c r="E374" s="252"/>
      <c r="F374" s="252"/>
      <c r="G374" s="252"/>
      <c r="I374" s="265">
        <f t="shared" si="67"/>
        <v>0</v>
      </c>
      <c r="J374" s="255">
        <f t="shared" si="58"/>
        <v>0</v>
      </c>
      <c r="K374" s="546">
        <f t="shared" si="68"/>
        <v>59</v>
      </c>
      <c r="L374" s="356"/>
      <c r="M374" s="356"/>
      <c r="N374" s="357">
        <f t="shared" si="60"/>
        <v>0</v>
      </c>
      <c r="O374" s="358"/>
      <c r="P374" s="358"/>
      <c r="Q374" s="359">
        <f t="shared" si="65"/>
        <v>0</v>
      </c>
      <c r="R374" s="359">
        <f t="shared" si="65"/>
        <v>0</v>
      </c>
      <c r="S374" s="360"/>
      <c r="T374" s="361"/>
      <c r="U374" s="255">
        <f t="shared" si="59"/>
        <v>0</v>
      </c>
      <c r="V374" s="169"/>
      <c r="W374" s="169"/>
      <c r="X374" s="169"/>
      <c r="Y374" s="169"/>
      <c r="Z374" s="169"/>
      <c r="AA374" s="378"/>
      <c r="AB374" s="169"/>
      <c r="AC374" s="169"/>
      <c r="AD374" s="169"/>
      <c r="AE374" s="371"/>
      <c r="AF374" s="371"/>
      <c r="AG374" s="371"/>
      <c r="AH374" s="169"/>
      <c r="AI374" s="169"/>
      <c r="AJ374" s="169"/>
      <c r="AK374" s="169"/>
      <c r="AL374" s="169"/>
      <c r="AM374" s="258"/>
    </row>
    <row r="375" spans="1:42" s="253" customFormat="1" ht="21" hidden="1" customHeight="1" thickBot="1">
      <c r="A375" s="252"/>
      <c r="B375" s="252"/>
      <c r="C375" s="252"/>
      <c r="D375" s="252"/>
      <c r="E375" s="252"/>
      <c r="F375" s="252"/>
      <c r="G375" s="252"/>
      <c r="I375" s="265">
        <f t="shared" si="67"/>
        <v>0</v>
      </c>
      <c r="J375" s="255">
        <f t="shared" si="58"/>
        <v>0</v>
      </c>
      <c r="K375" s="379">
        <f t="shared" si="68"/>
        <v>60</v>
      </c>
      <c r="L375" s="356"/>
      <c r="M375" s="356"/>
      <c r="N375" s="380">
        <f t="shared" si="60"/>
        <v>0</v>
      </c>
      <c r="O375" s="381"/>
      <c r="P375" s="381"/>
      <c r="Q375" s="382">
        <f t="shared" si="65"/>
        <v>0</v>
      </c>
      <c r="R375" s="382">
        <f t="shared" si="65"/>
        <v>0</v>
      </c>
      <c r="S375" s="383"/>
      <c r="T375" s="384"/>
      <c r="U375" s="255">
        <f t="shared" si="59"/>
        <v>0</v>
      </c>
      <c r="V375" s="392"/>
      <c r="W375" s="392"/>
      <c r="X375" s="392"/>
      <c r="Y375" s="392"/>
      <c r="Z375" s="392"/>
      <c r="AA375" s="393"/>
      <c r="AB375" s="392"/>
      <c r="AC375" s="392"/>
      <c r="AD375" s="392"/>
      <c r="AE375" s="394"/>
      <c r="AF375" s="394"/>
      <c r="AG375" s="394"/>
      <c r="AH375" s="394"/>
      <c r="AI375" s="394"/>
      <c r="AJ375" s="394"/>
      <c r="AK375" s="371"/>
      <c r="AL375" s="371"/>
      <c r="AM375" s="258"/>
    </row>
    <row r="376" spans="1:42" ht="30" hidden="1" customHeight="1" thickBot="1">
      <c r="I376" s="952">
        <f t="shared" ref="I376:I386" si="69">IF(Q$379&gt;0,1,0)</f>
        <v>0</v>
      </c>
      <c r="J376" s="941">
        <f t="shared" ref="J376:J439" si="70">IF($Q$379&gt;0,6,)</f>
        <v>0</v>
      </c>
      <c r="K376" s="2477" t="s">
        <v>891</v>
      </c>
      <c r="L376" s="2477"/>
      <c r="M376" s="2477"/>
      <c r="N376" s="2477"/>
      <c r="O376" s="2477"/>
      <c r="P376" s="2477"/>
      <c r="Q376" s="2477"/>
      <c r="R376" s="2477"/>
      <c r="S376" s="2477"/>
      <c r="T376" s="2477"/>
      <c r="U376" s="941">
        <f t="shared" ref="U376:U439" si="71">IF($Q$379&gt;0,6,)</f>
        <v>0</v>
      </c>
      <c r="V376" s="1074" t="s">
        <v>833</v>
      </c>
      <c r="AF376" s="947" t="s">
        <v>834</v>
      </c>
      <c r="AG376" s="948"/>
      <c r="AH376" s="948"/>
      <c r="AI376" s="948"/>
      <c r="AJ376" s="949"/>
      <c r="AN376" s="950"/>
      <c r="AO376" s="950"/>
      <c r="AP376" s="963"/>
    </row>
    <row r="377" spans="1:42" ht="21" hidden="1" customHeight="1" thickBot="1">
      <c r="I377" s="952">
        <f t="shared" si="69"/>
        <v>0</v>
      </c>
      <c r="J377" s="941">
        <f t="shared" si="70"/>
        <v>0</v>
      </c>
      <c r="K377" s="2478" t="s">
        <v>578</v>
      </c>
      <c r="L377" s="2478"/>
      <c r="M377" s="2478"/>
      <c r="N377" s="2478"/>
      <c r="O377" s="2478"/>
      <c r="P377" s="2478"/>
      <c r="Q377" s="2478"/>
      <c r="R377" s="2478"/>
      <c r="S377" s="2478"/>
      <c r="T377" s="2478"/>
      <c r="U377" s="941">
        <f t="shared" si="71"/>
        <v>0</v>
      </c>
      <c r="V377" s="1075" t="s">
        <v>861</v>
      </c>
      <c r="W377" s="1076">
        <v>200</v>
      </c>
      <c r="X377" s="955"/>
      <c r="Y377" s="955"/>
      <c r="Z377" s="956"/>
      <c r="AA377" s="957"/>
      <c r="AB377" s="956"/>
      <c r="AC377" s="958"/>
      <c r="AD377" s="959"/>
      <c r="AE377" s="565"/>
      <c r="AF377" s="960" t="s">
        <v>862</v>
      </c>
      <c r="AG377" s="961" t="s">
        <v>863</v>
      </c>
      <c r="AH377" s="961" t="s">
        <v>864</v>
      </c>
      <c r="AI377" s="962" t="s">
        <v>865</v>
      </c>
      <c r="AJ377" s="949"/>
      <c r="AN377" s="950"/>
      <c r="AO377" s="950"/>
      <c r="AP377" s="963"/>
    </row>
    <row r="378" spans="1:42" ht="21" hidden="1" customHeight="1">
      <c r="I378" s="952">
        <f t="shared" si="69"/>
        <v>0</v>
      </c>
      <c r="J378" s="941">
        <f t="shared" si="70"/>
        <v>0</v>
      </c>
      <c r="K378" s="964" t="s">
        <v>564</v>
      </c>
      <c r="L378" s="965" t="s">
        <v>565</v>
      </c>
      <c r="M378" s="966" t="s">
        <v>1653</v>
      </c>
      <c r="N378" s="965" t="s">
        <v>940</v>
      </c>
      <c r="O378" s="966" t="s">
        <v>859</v>
      </c>
      <c r="P378" s="965" t="s">
        <v>566</v>
      </c>
      <c r="Q378" s="965" t="s">
        <v>575</v>
      </c>
      <c r="R378" s="965" t="s">
        <v>962</v>
      </c>
      <c r="S378" s="965" t="s">
        <v>576</v>
      </c>
      <c r="T378" s="967" t="s">
        <v>964</v>
      </c>
      <c r="U378" s="941">
        <f t="shared" si="71"/>
        <v>0</v>
      </c>
      <c r="V378" s="1077" t="s">
        <v>866</v>
      </c>
      <c r="W378" s="969"/>
      <c r="X378" s="970"/>
      <c r="Y378" s="970"/>
      <c r="Z378" s="971"/>
      <c r="AA378" s="972"/>
      <c r="AB378" s="971"/>
      <c r="AC378" s="973"/>
      <c r="AD378" s="974"/>
      <c r="AE378" s="565"/>
      <c r="AF378" s="975" t="s">
        <v>867</v>
      </c>
      <c r="AG378" s="976" t="s">
        <v>868</v>
      </c>
      <c r="AH378" s="976" t="s">
        <v>869</v>
      </c>
      <c r="AI378" s="977" t="s">
        <v>870</v>
      </c>
      <c r="AJ378" s="949"/>
      <c r="AN378" s="950"/>
      <c r="AO378" s="950"/>
      <c r="AP378" s="963"/>
    </row>
    <row r="379" spans="1:42" ht="21" hidden="1" customHeight="1" thickBot="1">
      <c r="I379" s="952">
        <f t="shared" si="69"/>
        <v>0</v>
      </c>
      <c r="J379" s="941">
        <f t="shared" si="70"/>
        <v>0</v>
      </c>
      <c r="K379" s="978"/>
      <c r="L379" s="979"/>
      <c r="M379" s="979"/>
      <c r="N379" s="979"/>
      <c r="O379" s="979"/>
      <c r="P379" s="980" t="str">
        <f>IF(COUNTA(Y384:Y391)&gt;1,CONCATENATE(V384,"번지 외 ",COUNTA(Y384:Y391)-1,"필지"),CONCATENATE(V384,"번지"))</f>
        <v>번지</v>
      </c>
      <c r="Q379" s="981">
        <f>+Y392</f>
        <v>0</v>
      </c>
      <c r="R379" s="982"/>
      <c r="S379" s="983">
        <f>COUNT(L387:L399)</f>
        <v>0</v>
      </c>
      <c r="T379" s="984">
        <f>200*S379</f>
        <v>0</v>
      </c>
      <c r="U379" s="941">
        <f t="shared" si="71"/>
        <v>0</v>
      </c>
      <c r="V379" s="1077" t="s">
        <v>871</v>
      </c>
      <c r="W379" s="969"/>
      <c r="X379" s="970"/>
      <c r="Y379" s="970"/>
      <c r="Z379" s="971"/>
      <c r="AA379" s="972"/>
      <c r="AB379" s="971"/>
      <c r="AC379" s="973"/>
      <c r="AD379" s="974"/>
      <c r="AE379" s="565"/>
      <c r="AF379" s="975" t="s">
        <v>872</v>
      </c>
      <c r="AG379" s="976" t="s">
        <v>873</v>
      </c>
      <c r="AH379" s="985" t="s">
        <v>874</v>
      </c>
      <c r="AI379" s="977" t="s">
        <v>875</v>
      </c>
      <c r="AJ379" s="949"/>
      <c r="AN379" s="950"/>
      <c r="AO379" s="950"/>
      <c r="AP379" s="963"/>
    </row>
    <row r="380" spans="1:42" ht="21" hidden="1" customHeight="1" thickBot="1">
      <c r="I380" s="952">
        <f t="shared" si="69"/>
        <v>0</v>
      </c>
      <c r="J380" s="941">
        <f t="shared" si="70"/>
        <v>0</v>
      </c>
      <c r="K380" s="964" t="s">
        <v>568</v>
      </c>
      <c r="L380" s="965" t="s">
        <v>569</v>
      </c>
      <c r="M380" s="965" t="s">
        <v>562</v>
      </c>
      <c r="N380" s="965" t="s">
        <v>567</v>
      </c>
      <c r="O380" s="965" t="s">
        <v>571</v>
      </c>
      <c r="P380" s="986" t="s">
        <v>979</v>
      </c>
      <c r="Q380" s="986" t="s">
        <v>573</v>
      </c>
      <c r="R380" s="987" t="s">
        <v>574</v>
      </c>
      <c r="S380" s="988" t="s">
        <v>982</v>
      </c>
      <c r="T380" s="967" t="s">
        <v>563</v>
      </c>
      <c r="U380" s="941">
        <f t="shared" si="71"/>
        <v>0</v>
      </c>
      <c r="V380" s="1078" t="s">
        <v>876</v>
      </c>
      <c r="W380" s="990"/>
      <c r="X380" s="1079"/>
      <c r="Y380" s="1079"/>
      <c r="Z380" s="1080"/>
      <c r="AA380" s="1081"/>
      <c r="AB380" s="1080"/>
      <c r="AC380" s="1082"/>
      <c r="AD380" s="1083"/>
      <c r="AE380" s="565"/>
      <c r="AF380" s="975" t="s">
        <v>877</v>
      </c>
      <c r="AG380" s="996" t="s">
        <v>878</v>
      </c>
      <c r="AH380" s="997" t="s">
        <v>879</v>
      </c>
      <c r="AI380" s="977" t="s">
        <v>880</v>
      </c>
      <c r="AJ380" s="949"/>
      <c r="AN380" s="950"/>
      <c r="AO380" s="950"/>
      <c r="AP380" s="963"/>
    </row>
    <row r="381" spans="1:42" ht="21" hidden="1" customHeight="1" thickBot="1">
      <c r="I381" s="952">
        <f t="shared" si="69"/>
        <v>0</v>
      </c>
      <c r="J381" s="941">
        <f t="shared" si="70"/>
        <v>0</v>
      </c>
      <c r="K381" s="998">
        <f>Z384</f>
        <v>0</v>
      </c>
      <c r="L381" s="999">
        <f>AA384</f>
        <v>0</v>
      </c>
      <c r="M381" s="1000">
        <f>AC384</f>
        <v>0</v>
      </c>
      <c r="N381" s="1001">
        <f>AB393</f>
        <v>0</v>
      </c>
      <c r="O381" s="1002" t="e">
        <f>IF((Q385+R385)&gt;0,ROUND((Q385/(Q385+R385)),4),0)</f>
        <v>#DIV/0!</v>
      </c>
      <c r="P381" s="1003" t="str">
        <f>IF(W380&lt;=15,AI378,IF(W380&gt;30,AI380,AI379))</f>
        <v>완 (15˚ 이하)</v>
      </c>
      <c r="Q381" s="1004" t="str">
        <f>AF386</f>
        <v>개소당5ha이상</v>
      </c>
      <c r="R381" s="1005"/>
      <c r="S381" s="1006">
        <f>W380</f>
        <v>0</v>
      </c>
      <c r="T381" s="1007">
        <f>ROUND(N381/10000*N387,0)</f>
        <v>0</v>
      </c>
      <c r="U381" s="941">
        <f t="shared" si="71"/>
        <v>0</v>
      </c>
      <c r="V381" s="1084">
        <v>0</v>
      </c>
      <c r="W381" s="1084"/>
      <c r="X381" s="1084"/>
      <c r="Y381" s="1084"/>
      <c r="Z381" s="1084"/>
      <c r="AA381" s="1085"/>
      <c r="AB381" s="1084"/>
      <c r="AC381" s="1084"/>
      <c r="AD381" s="1084"/>
      <c r="AE381" s="565"/>
      <c r="AF381" s="975" t="s">
        <v>881</v>
      </c>
      <c r="AG381" s="976"/>
      <c r="AH381" s="1008"/>
      <c r="AI381" s="977"/>
      <c r="AJ381" s="949"/>
      <c r="AN381" s="1020"/>
      <c r="AO381" s="950"/>
      <c r="AP381" s="963"/>
    </row>
    <row r="382" spans="1:42" ht="21" hidden="1" customHeight="1" thickBot="1">
      <c r="I382" s="952">
        <f t="shared" si="69"/>
        <v>0</v>
      </c>
      <c r="J382" s="941">
        <f t="shared" si="70"/>
        <v>0</v>
      </c>
      <c r="K382" s="2479" t="s">
        <v>941</v>
      </c>
      <c r="L382" s="2479"/>
      <c r="M382" s="2479"/>
      <c r="N382" s="2479"/>
      <c r="O382" s="2479"/>
      <c r="P382" s="2479"/>
      <c r="Q382" s="2479"/>
      <c r="R382" s="2479"/>
      <c r="S382" s="2479"/>
      <c r="T382" s="2479"/>
      <c r="U382" s="941">
        <f t="shared" si="71"/>
        <v>0</v>
      </c>
      <c r="AE382" s="565"/>
      <c r="AF382" s="975"/>
      <c r="AG382" s="976"/>
      <c r="AH382" s="1008"/>
      <c r="AI382" s="977"/>
      <c r="AJ382" s="949"/>
      <c r="AN382" s="1020"/>
      <c r="AO382" s="950"/>
      <c r="AP382" s="963"/>
    </row>
    <row r="383" spans="1:42" ht="21" hidden="1" customHeight="1" thickBot="1">
      <c r="I383" s="952">
        <f t="shared" si="69"/>
        <v>0</v>
      </c>
      <c r="J383" s="941">
        <f t="shared" si="70"/>
        <v>0</v>
      </c>
      <c r="K383" s="2480" t="s">
        <v>942</v>
      </c>
      <c r="L383" s="2482" t="s">
        <v>943</v>
      </c>
      <c r="M383" s="2484" t="s">
        <v>944</v>
      </c>
      <c r="N383" s="2484" t="s">
        <v>945</v>
      </c>
      <c r="O383" s="2476" t="s">
        <v>946</v>
      </c>
      <c r="P383" s="2476"/>
      <c r="Q383" s="2476" t="s">
        <v>947</v>
      </c>
      <c r="R383" s="2476"/>
      <c r="S383" s="2472" t="s">
        <v>1162</v>
      </c>
      <c r="T383" s="2473"/>
      <c r="U383" s="941">
        <f t="shared" si="71"/>
        <v>0</v>
      </c>
      <c r="V383" s="1075" t="s">
        <v>837</v>
      </c>
      <c r="W383" s="1086" t="s">
        <v>838</v>
      </c>
      <c r="X383" s="1086" t="s">
        <v>835</v>
      </c>
      <c r="Y383" s="1086" t="s">
        <v>890</v>
      </c>
      <c r="Z383" s="1086" t="s">
        <v>568</v>
      </c>
      <c r="AA383" s="1087" t="s">
        <v>902</v>
      </c>
      <c r="AB383" s="1086" t="s">
        <v>836</v>
      </c>
      <c r="AC383" s="1088" t="s">
        <v>562</v>
      </c>
      <c r="AD383" s="1089" t="s">
        <v>1147</v>
      </c>
      <c r="AE383" s="565"/>
      <c r="AF383" s="1016"/>
      <c r="AG383" s="1017"/>
      <c r="AH383" s="1018"/>
      <c r="AI383" s="1019"/>
      <c r="AJ383" s="1020"/>
      <c r="AN383" s="950"/>
      <c r="AO383" s="565"/>
      <c r="AP383" s="963"/>
    </row>
    <row r="384" spans="1:42" ht="21" hidden="1" customHeight="1" thickBot="1">
      <c r="I384" s="952">
        <f t="shared" si="69"/>
        <v>0</v>
      </c>
      <c r="J384" s="941">
        <f t="shared" si="70"/>
        <v>0</v>
      </c>
      <c r="K384" s="2481"/>
      <c r="L384" s="2483"/>
      <c r="M384" s="2485"/>
      <c r="N384" s="2485"/>
      <c r="O384" s="1021" t="s">
        <v>786</v>
      </c>
      <c r="P384" s="1022" t="s">
        <v>787</v>
      </c>
      <c r="Q384" s="1022" t="s">
        <v>786</v>
      </c>
      <c r="R384" s="1023" t="s">
        <v>787</v>
      </c>
      <c r="S384" s="2474"/>
      <c r="T384" s="2475"/>
      <c r="U384" s="941">
        <f t="shared" si="71"/>
        <v>0</v>
      </c>
      <c r="V384" s="1036"/>
      <c r="W384" s="338"/>
      <c r="X384" s="1025"/>
      <c r="Y384" s="1025"/>
      <c r="Z384" s="1025"/>
      <c r="AA384" s="1026"/>
      <c r="AB384" s="1025"/>
      <c r="AC384" s="1027"/>
      <c r="AD384" s="1028"/>
      <c r="AE384" s="565"/>
      <c r="AF384" s="948"/>
      <c r="AG384" s="948"/>
      <c r="AH384" s="948"/>
      <c r="AI384" s="1029"/>
      <c r="AJ384" s="1020"/>
      <c r="AN384" s="950"/>
      <c r="AO384" s="565"/>
      <c r="AP384" s="963"/>
    </row>
    <row r="385" spans="1:44" ht="21" hidden="1" customHeight="1">
      <c r="I385" s="952">
        <f t="shared" si="69"/>
        <v>0</v>
      </c>
      <c r="J385" s="941">
        <f t="shared" si="70"/>
        <v>0</v>
      </c>
      <c r="K385" s="1030" t="s">
        <v>953</v>
      </c>
      <c r="L385" s="1031"/>
      <c r="M385" s="1031"/>
      <c r="N385" s="1032" t="e">
        <f>N386/S379</f>
        <v>#DIV/0!</v>
      </c>
      <c r="O385" s="1033" t="e">
        <f>ROUND(O386/S379,1)</f>
        <v>#DIV/0!</v>
      </c>
      <c r="P385" s="1033" t="e">
        <f>ROUND(P386/S379,1)</f>
        <v>#DIV/0!</v>
      </c>
      <c r="Q385" s="1032" t="e">
        <f>ROUND(Q386/S379,0)</f>
        <v>#DIV/0!</v>
      </c>
      <c r="R385" s="1032" t="e">
        <f>ROUND(R386/S379,0)</f>
        <v>#DIV/0!</v>
      </c>
      <c r="S385" s="1034"/>
      <c r="T385" s="1035"/>
      <c r="U385" s="941">
        <f t="shared" si="71"/>
        <v>0</v>
      </c>
      <c r="V385" s="1036"/>
      <c r="W385" s="1037"/>
      <c r="X385" s="1037"/>
      <c r="Y385" s="1037"/>
      <c r="Z385" s="1025"/>
      <c r="AA385" s="1026"/>
      <c r="AB385" s="1025"/>
      <c r="AC385" s="1027"/>
      <c r="AD385" s="1028"/>
      <c r="AE385" s="565"/>
      <c r="AF385" s="960" t="s">
        <v>882</v>
      </c>
      <c r="AG385" s="961" t="s">
        <v>561</v>
      </c>
      <c r="AH385" s="1012" t="s">
        <v>884</v>
      </c>
      <c r="AI385" s="1038"/>
      <c r="AJ385" s="949"/>
      <c r="AN385" s="950"/>
      <c r="AO385" s="819"/>
      <c r="AP385" s="963"/>
    </row>
    <row r="386" spans="1:44" ht="21" hidden="1" customHeight="1">
      <c r="I386" s="952">
        <f t="shared" si="69"/>
        <v>0</v>
      </c>
      <c r="J386" s="941">
        <f t="shared" si="70"/>
        <v>0</v>
      </c>
      <c r="K386" s="1030" t="s">
        <v>832</v>
      </c>
      <c r="L386" s="1031"/>
      <c r="M386" s="1031"/>
      <c r="N386" s="1039">
        <f>SUM(N387:N450)</f>
        <v>0</v>
      </c>
      <c r="O386" s="1039">
        <f>SUM(O387:O450)</f>
        <v>0</v>
      </c>
      <c r="P386" s="1039">
        <f>SUM(P387:P450)</f>
        <v>0</v>
      </c>
      <c r="Q386" s="1039">
        <f>SUM(Q387:Q450)</f>
        <v>0</v>
      </c>
      <c r="R386" s="1039">
        <f>SUM(R387:R450)</f>
        <v>0</v>
      </c>
      <c r="S386" s="1040"/>
      <c r="T386" s="1041"/>
      <c r="U386" s="941">
        <f t="shared" si="71"/>
        <v>0</v>
      </c>
      <c r="V386" s="1036"/>
      <c r="W386" s="1037"/>
      <c r="X386" s="1037"/>
      <c r="Y386" s="1037"/>
      <c r="Z386" s="1025"/>
      <c r="AA386" s="1026"/>
      <c r="AB386" s="1025"/>
      <c r="AC386" s="1027"/>
      <c r="AD386" s="1028"/>
      <c r="AE386" s="565"/>
      <c r="AF386" s="975" t="s">
        <v>885</v>
      </c>
      <c r="AG386" s="976" t="s">
        <v>1151</v>
      </c>
      <c r="AH386" s="1042">
        <v>0</v>
      </c>
      <c r="AI386" s="1043"/>
      <c r="AJ386" s="949"/>
      <c r="AN386" s="950"/>
      <c r="AO386" s="819"/>
      <c r="AP386" s="950"/>
    </row>
    <row r="387" spans="1:44" ht="21" hidden="1" customHeight="1">
      <c r="I387" s="952">
        <f>IF((O$387+P$387)&gt;0,1,0)</f>
        <v>0</v>
      </c>
      <c r="J387" s="941">
        <f t="shared" si="70"/>
        <v>0</v>
      </c>
      <c r="K387" s="1030">
        <v>1</v>
      </c>
      <c r="L387" s="1044"/>
      <c r="M387" s="1044"/>
      <c r="N387" s="1052">
        <f t="shared" ref="N387:N393" si="72">IF(O387+P387&gt;0,$W$302,)</f>
        <v>0</v>
      </c>
      <c r="O387" s="1053"/>
      <c r="P387" s="1053"/>
      <c r="Q387" s="1054">
        <f t="shared" ref="Q387:R400" si="73">ROUND(O387*50,0)</f>
        <v>0</v>
      </c>
      <c r="R387" s="1054">
        <f t="shared" si="73"/>
        <v>0</v>
      </c>
      <c r="S387" s="1047"/>
      <c r="T387" s="1048"/>
      <c r="U387" s="941">
        <f t="shared" si="71"/>
        <v>0</v>
      </c>
      <c r="V387" s="1036"/>
      <c r="W387" s="1037"/>
      <c r="X387" s="1037"/>
      <c r="Y387" s="1037"/>
      <c r="Z387" s="1025"/>
      <c r="AA387" s="1026"/>
      <c r="AB387" s="1025"/>
      <c r="AC387" s="1027"/>
      <c r="AD387" s="1028"/>
      <c r="AE387" s="565"/>
      <c r="AF387" s="975" t="s">
        <v>886</v>
      </c>
      <c r="AG387" s="976" t="s">
        <v>887</v>
      </c>
      <c r="AH387" s="1049">
        <v>0.05</v>
      </c>
      <c r="AI387" s="1043"/>
      <c r="AJ387" s="949"/>
      <c r="AN387" s="1020"/>
      <c r="AO387" s="565"/>
      <c r="AP387" s="963"/>
    </row>
    <row r="388" spans="1:44" ht="21" hidden="1" customHeight="1">
      <c r="I388" s="952">
        <f t="shared" ref="I388:I400" si="74">IF((O$387+P$387)&gt;0,1,0)</f>
        <v>0</v>
      </c>
      <c r="J388" s="941">
        <f t="shared" si="70"/>
        <v>0</v>
      </c>
      <c r="K388" s="1030">
        <f t="shared" ref="K388:K400" si="75">+K387+1</f>
        <v>2</v>
      </c>
      <c r="L388" s="1044"/>
      <c r="M388" s="1044"/>
      <c r="N388" s="1052">
        <f t="shared" si="72"/>
        <v>0</v>
      </c>
      <c r="O388" s="1053"/>
      <c r="P388" s="1053"/>
      <c r="Q388" s="1054">
        <f t="shared" si="73"/>
        <v>0</v>
      </c>
      <c r="R388" s="1054">
        <f t="shared" si="73"/>
        <v>0</v>
      </c>
      <c r="S388" s="1047"/>
      <c r="T388" s="1048"/>
      <c r="U388" s="941">
        <f t="shared" si="71"/>
        <v>0</v>
      </c>
      <c r="V388" s="1036"/>
      <c r="W388" s="1037"/>
      <c r="X388" s="1037"/>
      <c r="Y388" s="1037"/>
      <c r="Z388" s="1025"/>
      <c r="AA388" s="1026"/>
      <c r="AB388" s="1025"/>
      <c r="AC388" s="1027"/>
      <c r="AD388" s="1028"/>
      <c r="AE388" s="565"/>
      <c r="AF388" s="975" t="s">
        <v>888</v>
      </c>
      <c r="AG388" s="976" t="s">
        <v>1150</v>
      </c>
      <c r="AH388" s="1049">
        <v>0.1</v>
      </c>
      <c r="AI388" s="1050"/>
      <c r="AJ388" s="949"/>
      <c r="AN388" s="1020"/>
      <c r="AO388" s="565"/>
      <c r="AP388" s="963"/>
    </row>
    <row r="389" spans="1:44" ht="21" hidden="1" customHeight="1">
      <c r="I389" s="952">
        <f t="shared" si="74"/>
        <v>0</v>
      </c>
      <c r="J389" s="941">
        <f t="shared" si="70"/>
        <v>0</v>
      </c>
      <c r="K389" s="1030">
        <f t="shared" si="75"/>
        <v>3</v>
      </c>
      <c r="L389" s="1044"/>
      <c r="M389" s="1044"/>
      <c r="N389" s="1052">
        <f t="shared" si="72"/>
        <v>0</v>
      </c>
      <c r="O389" s="1053"/>
      <c r="P389" s="1053"/>
      <c r="Q389" s="1054">
        <f t="shared" si="73"/>
        <v>0</v>
      </c>
      <c r="R389" s="1054">
        <f t="shared" si="73"/>
        <v>0</v>
      </c>
      <c r="S389" s="1047"/>
      <c r="T389" s="1048"/>
      <c r="U389" s="941">
        <f t="shared" si="71"/>
        <v>0</v>
      </c>
      <c r="V389" s="1036"/>
      <c r="W389" s="1037"/>
      <c r="X389" s="1037"/>
      <c r="Y389" s="1037"/>
      <c r="Z389" s="1025"/>
      <c r="AA389" s="1026"/>
      <c r="AB389" s="1025"/>
      <c r="AC389" s="1027"/>
      <c r="AD389" s="1028"/>
      <c r="AE389" s="565"/>
      <c r="AF389" s="975"/>
      <c r="AG389" s="976"/>
      <c r="AH389" s="1051"/>
      <c r="AI389" s="977"/>
      <c r="AJ389" s="1020"/>
      <c r="AM389" s="819"/>
      <c r="AN389" s="963"/>
      <c r="AO389" s="565"/>
      <c r="AP389" s="963"/>
      <c r="AQ389" s="819"/>
    </row>
    <row r="390" spans="1:44" ht="21" hidden="1" customHeight="1" thickBot="1">
      <c r="I390" s="952">
        <f t="shared" si="74"/>
        <v>0</v>
      </c>
      <c r="J390" s="941">
        <f t="shared" si="70"/>
        <v>0</v>
      </c>
      <c r="K390" s="1030">
        <f t="shared" si="75"/>
        <v>4</v>
      </c>
      <c r="L390" s="1044"/>
      <c r="M390" s="1044"/>
      <c r="N390" s="1052">
        <f t="shared" si="72"/>
        <v>0</v>
      </c>
      <c r="O390" s="1053"/>
      <c r="P390" s="1053"/>
      <c r="Q390" s="1054">
        <f t="shared" si="73"/>
        <v>0</v>
      </c>
      <c r="R390" s="1054">
        <f t="shared" si="73"/>
        <v>0</v>
      </c>
      <c r="S390" s="1047"/>
      <c r="T390" s="1048"/>
      <c r="U390" s="941">
        <f t="shared" si="71"/>
        <v>0</v>
      </c>
      <c r="V390" s="1036"/>
      <c r="W390" s="1037"/>
      <c r="X390" s="1037"/>
      <c r="Y390" s="1037"/>
      <c r="Z390" s="1025"/>
      <c r="AA390" s="1026"/>
      <c r="AB390" s="1025"/>
      <c r="AC390" s="1027"/>
      <c r="AD390" s="1028"/>
      <c r="AE390" s="565"/>
      <c r="AF390" s="1016"/>
      <c r="AG390" s="1055"/>
      <c r="AH390" s="1017"/>
      <c r="AI390" s="1019"/>
      <c r="AJ390" s="1020"/>
      <c r="AN390" s="963"/>
      <c r="AO390" s="565"/>
      <c r="AP390" s="963"/>
    </row>
    <row r="391" spans="1:44" ht="21" hidden="1" customHeight="1">
      <c r="I391" s="952">
        <f t="shared" si="74"/>
        <v>0</v>
      </c>
      <c r="J391" s="941">
        <f t="shared" si="70"/>
        <v>0</v>
      </c>
      <c r="K391" s="1030">
        <f t="shared" si="75"/>
        <v>5</v>
      </c>
      <c r="L391" s="1044"/>
      <c r="M391" s="1044"/>
      <c r="N391" s="1052">
        <f t="shared" si="72"/>
        <v>0</v>
      </c>
      <c r="O391" s="1053"/>
      <c r="P391" s="1053"/>
      <c r="Q391" s="1054">
        <f t="shared" si="73"/>
        <v>0</v>
      </c>
      <c r="R391" s="1054">
        <f t="shared" si="73"/>
        <v>0</v>
      </c>
      <c r="S391" s="1047"/>
      <c r="T391" s="1048"/>
      <c r="U391" s="941">
        <f t="shared" si="71"/>
        <v>0</v>
      </c>
      <c r="V391" s="1036"/>
      <c r="W391" s="1037"/>
      <c r="X391" s="1037"/>
      <c r="Y391" s="1037"/>
      <c r="Z391" s="1025"/>
      <c r="AA391" s="1026"/>
      <c r="AB391" s="1025"/>
      <c r="AC391" s="1027"/>
      <c r="AD391" s="1028"/>
      <c r="AE391" s="819"/>
      <c r="AF391" s="963"/>
      <c r="AG391" s="963"/>
      <c r="AH391" s="963"/>
      <c r="AI391" s="963"/>
      <c r="AJ391" s="963"/>
      <c r="AK391" s="819"/>
      <c r="AL391" s="819"/>
      <c r="AM391" s="565"/>
      <c r="AN391" s="963"/>
      <c r="AO391" s="565"/>
      <c r="AP391" s="963"/>
      <c r="AR391" s="819"/>
    </row>
    <row r="392" spans="1:44" ht="21" hidden="1" customHeight="1">
      <c r="I392" s="952">
        <f t="shared" si="74"/>
        <v>0</v>
      </c>
      <c r="J392" s="941">
        <f t="shared" si="70"/>
        <v>0</v>
      </c>
      <c r="K392" s="1030">
        <f t="shared" si="75"/>
        <v>6</v>
      </c>
      <c r="L392" s="1044"/>
      <c r="M392" s="1044"/>
      <c r="N392" s="1052">
        <f t="shared" si="72"/>
        <v>0</v>
      </c>
      <c r="O392" s="1053"/>
      <c r="P392" s="1053"/>
      <c r="Q392" s="1054">
        <f t="shared" si="73"/>
        <v>0</v>
      </c>
      <c r="R392" s="1054">
        <f t="shared" si="73"/>
        <v>0</v>
      </c>
      <c r="S392" s="1047"/>
      <c r="T392" s="1048"/>
      <c r="U392" s="941">
        <f t="shared" si="71"/>
        <v>0</v>
      </c>
      <c r="V392" s="968" t="s">
        <v>832</v>
      </c>
      <c r="W392" s="1056">
        <f>SUM(W384:W391)</f>
        <v>0</v>
      </c>
      <c r="X392" s="1056">
        <f>SUM(X384:X391)</f>
        <v>0</v>
      </c>
      <c r="Y392" s="1056">
        <f>SUM(Y384:Y391)</f>
        <v>0</v>
      </c>
      <c r="Z392" s="1057"/>
      <c r="AA392" s="1058"/>
      <c r="AB392" s="1056">
        <f>SUM(AB384:AB391)</f>
        <v>0</v>
      </c>
      <c r="AC392" s="1059"/>
      <c r="AD392" s="1060"/>
      <c r="AE392" s="1061"/>
      <c r="AF392" s="565"/>
      <c r="AG392" s="565"/>
      <c r="AH392" s="565"/>
      <c r="AI392" s="565"/>
      <c r="AJ392" s="565"/>
      <c r="AM392" s="565"/>
      <c r="AN392" s="963"/>
      <c r="AO392" s="565"/>
      <c r="AP392" s="963"/>
    </row>
    <row r="393" spans="1:44" s="819" customFormat="1" ht="21" hidden="1" customHeight="1" thickBot="1">
      <c r="A393" s="372"/>
      <c r="B393" s="372"/>
      <c r="C393" s="372"/>
      <c r="D393" s="372"/>
      <c r="E393" s="372"/>
      <c r="F393" s="372"/>
      <c r="G393" s="372"/>
      <c r="H393" s="167"/>
      <c r="I393" s="952">
        <f t="shared" si="74"/>
        <v>0</v>
      </c>
      <c r="J393" s="941">
        <f t="shared" si="70"/>
        <v>0</v>
      </c>
      <c r="K393" s="1030">
        <f t="shared" si="75"/>
        <v>7</v>
      </c>
      <c r="L393" s="1044"/>
      <c r="M393" s="1044"/>
      <c r="N393" s="1052">
        <f t="shared" si="72"/>
        <v>0</v>
      </c>
      <c r="O393" s="1053"/>
      <c r="P393" s="1053"/>
      <c r="Q393" s="1054">
        <f t="shared" si="73"/>
        <v>0</v>
      </c>
      <c r="R393" s="1054">
        <f t="shared" si="73"/>
        <v>0</v>
      </c>
      <c r="S393" s="1047"/>
      <c r="T393" s="1048"/>
      <c r="U393" s="941">
        <f t="shared" si="71"/>
        <v>0</v>
      </c>
      <c r="V393" s="1062" t="s">
        <v>889</v>
      </c>
      <c r="W393" s="1063"/>
      <c r="X393" s="1063"/>
      <c r="Y393" s="1063"/>
      <c r="Z393" s="1063"/>
      <c r="AA393" s="1064"/>
      <c r="AB393" s="1063">
        <f>IF(AB392&gt;0,ROUND(AB392/COUNTA(AB384:AB391),0),)</f>
        <v>0</v>
      </c>
      <c r="AC393" s="1065"/>
      <c r="AD393" s="1066"/>
      <c r="AE393" s="1061"/>
      <c r="AF393" s="1061"/>
      <c r="AG393" s="1061"/>
      <c r="AH393" s="565"/>
      <c r="AI393" s="565"/>
      <c r="AJ393" s="565"/>
      <c r="AK393" s="565"/>
      <c r="AL393" s="565"/>
      <c r="AM393" s="565"/>
      <c r="AN393" s="963"/>
      <c r="AO393" s="963"/>
      <c r="AP393" s="963"/>
      <c r="AQ393" s="951"/>
      <c r="AR393" s="951"/>
    </row>
    <row r="394" spans="1:44" ht="21" hidden="1" customHeight="1">
      <c r="I394" s="952">
        <f t="shared" si="74"/>
        <v>0</v>
      </c>
      <c r="J394" s="941">
        <f t="shared" si="70"/>
        <v>0</v>
      </c>
      <c r="K394" s="1030">
        <f t="shared" si="75"/>
        <v>8</v>
      </c>
      <c r="L394" s="1044"/>
      <c r="M394" s="1044"/>
      <c r="N394" s="1052">
        <f t="shared" ref="N394:N400" si="76">IF(O394+P394&gt;0,$W$377,)</f>
        <v>0</v>
      </c>
      <c r="O394" s="1053"/>
      <c r="P394" s="1053"/>
      <c r="Q394" s="1054">
        <f t="shared" si="73"/>
        <v>0</v>
      </c>
      <c r="R394" s="1054">
        <f t="shared" si="73"/>
        <v>0</v>
      </c>
      <c r="S394" s="1047"/>
      <c r="T394" s="1048"/>
      <c r="U394" s="941">
        <f t="shared" si="71"/>
        <v>0</v>
      </c>
      <c r="V394" s="565"/>
      <c r="W394" s="565"/>
      <c r="X394" s="565"/>
      <c r="Y394" s="565"/>
      <c r="Z394" s="565"/>
      <c r="AA394" s="1067"/>
      <c r="AB394" s="565"/>
      <c r="AC394" s="565"/>
      <c r="AD394" s="565"/>
      <c r="AE394" s="1061"/>
      <c r="AF394" s="1061"/>
      <c r="AG394" s="1061"/>
      <c r="AH394" s="565"/>
      <c r="AI394" s="565"/>
      <c r="AJ394" s="565"/>
      <c r="AK394" s="565"/>
      <c r="AL394" s="565"/>
      <c r="AM394" s="565"/>
      <c r="AN394" s="963"/>
      <c r="AO394" s="963"/>
      <c r="AP394" s="963"/>
    </row>
    <row r="395" spans="1:44" ht="21" hidden="1" customHeight="1">
      <c r="I395" s="952">
        <f t="shared" si="74"/>
        <v>0</v>
      </c>
      <c r="J395" s="941">
        <f t="shared" si="70"/>
        <v>0</v>
      </c>
      <c r="K395" s="1030">
        <f t="shared" si="75"/>
        <v>9</v>
      </c>
      <c r="L395" s="1044"/>
      <c r="M395" s="1044"/>
      <c r="N395" s="1052">
        <f t="shared" si="76"/>
        <v>0</v>
      </c>
      <c r="O395" s="1053"/>
      <c r="P395" s="1053"/>
      <c r="Q395" s="1054">
        <f t="shared" si="73"/>
        <v>0</v>
      </c>
      <c r="R395" s="1054">
        <f t="shared" si="73"/>
        <v>0</v>
      </c>
      <c r="S395" s="1047"/>
      <c r="T395" s="1048"/>
      <c r="U395" s="941">
        <f t="shared" si="71"/>
        <v>0</v>
      </c>
      <c r="V395" s="565"/>
      <c r="W395" s="565"/>
      <c r="X395" s="565"/>
      <c r="Y395" s="565"/>
      <c r="Z395" s="565"/>
      <c r="AA395" s="1067"/>
      <c r="AB395" s="565"/>
      <c r="AC395" s="565"/>
      <c r="AD395" s="565"/>
      <c r="AE395" s="1061"/>
      <c r="AF395" s="1061"/>
      <c r="AG395" s="1061"/>
      <c r="AH395" s="565"/>
      <c r="AI395" s="565"/>
      <c r="AJ395" s="565"/>
      <c r="AK395" s="565"/>
      <c r="AL395" s="565"/>
      <c r="AM395" s="565"/>
      <c r="AN395" s="963"/>
      <c r="AO395" s="963"/>
      <c r="AP395" s="963"/>
    </row>
    <row r="396" spans="1:44" ht="21" hidden="1" customHeight="1">
      <c r="I396" s="952">
        <f t="shared" si="74"/>
        <v>0</v>
      </c>
      <c r="J396" s="941">
        <f t="shared" si="70"/>
        <v>0</v>
      </c>
      <c r="K396" s="1030">
        <f t="shared" si="75"/>
        <v>10</v>
      </c>
      <c r="L396" s="1044"/>
      <c r="M396" s="1044"/>
      <c r="N396" s="1052">
        <f t="shared" si="76"/>
        <v>0</v>
      </c>
      <c r="O396" s="1053"/>
      <c r="P396" s="1053"/>
      <c r="Q396" s="1054">
        <f t="shared" si="73"/>
        <v>0</v>
      </c>
      <c r="R396" s="1054">
        <f t="shared" si="73"/>
        <v>0</v>
      </c>
      <c r="S396" s="1047"/>
      <c r="T396" s="1048"/>
      <c r="U396" s="941">
        <f t="shared" si="71"/>
        <v>0</v>
      </c>
      <c r="V396" s="565"/>
      <c r="W396" s="565"/>
      <c r="X396" s="565"/>
      <c r="Y396" s="565"/>
      <c r="Z396" s="565"/>
      <c r="AA396" s="1067"/>
      <c r="AB396" s="565"/>
      <c r="AC396" s="565"/>
      <c r="AD396" s="565"/>
      <c r="AE396" s="1061"/>
      <c r="AF396" s="1061"/>
      <c r="AG396" s="1061"/>
      <c r="AH396" s="565"/>
      <c r="AI396" s="565"/>
      <c r="AJ396" s="565"/>
      <c r="AK396" s="565"/>
      <c r="AL396" s="565"/>
      <c r="AM396" s="565"/>
      <c r="AN396" s="963"/>
      <c r="AO396" s="963"/>
      <c r="AP396" s="963"/>
    </row>
    <row r="397" spans="1:44" ht="21" hidden="1" customHeight="1">
      <c r="I397" s="952">
        <f t="shared" si="74"/>
        <v>0</v>
      </c>
      <c r="J397" s="941">
        <f t="shared" si="70"/>
        <v>0</v>
      </c>
      <c r="K397" s="1030">
        <f t="shared" si="75"/>
        <v>11</v>
      </c>
      <c r="L397" s="1044"/>
      <c r="M397" s="1044"/>
      <c r="N397" s="1052">
        <f t="shared" si="76"/>
        <v>0</v>
      </c>
      <c r="O397" s="1053"/>
      <c r="P397" s="1053"/>
      <c r="Q397" s="1054">
        <f t="shared" si="73"/>
        <v>0</v>
      </c>
      <c r="R397" s="1054">
        <f t="shared" si="73"/>
        <v>0</v>
      </c>
      <c r="S397" s="1047"/>
      <c r="T397" s="1048"/>
      <c r="U397" s="941">
        <f t="shared" si="71"/>
        <v>0</v>
      </c>
      <c r="V397" s="565"/>
      <c r="W397" s="565"/>
      <c r="X397" s="565"/>
      <c r="Y397" s="565"/>
      <c r="Z397" s="565"/>
      <c r="AA397" s="1067"/>
      <c r="AB397" s="565"/>
      <c r="AC397" s="565"/>
      <c r="AD397" s="565"/>
      <c r="AE397" s="1061"/>
      <c r="AF397" s="1061"/>
      <c r="AG397" s="1061"/>
      <c r="AH397" s="565"/>
      <c r="AI397" s="565"/>
      <c r="AJ397" s="565"/>
      <c r="AK397" s="565"/>
      <c r="AL397" s="565"/>
      <c r="AM397" s="565"/>
      <c r="AN397" s="963"/>
      <c r="AO397" s="963"/>
      <c r="AP397" s="963"/>
    </row>
    <row r="398" spans="1:44" ht="21" hidden="1" customHeight="1">
      <c r="I398" s="952">
        <f t="shared" si="74"/>
        <v>0</v>
      </c>
      <c r="J398" s="941">
        <f t="shared" si="70"/>
        <v>0</v>
      </c>
      <c r="K398" s="1030">
        <f t="shared" si="75"/>
        <v>12</v>
      </c>
      <c r="L398" s="1044"/>
      <c r="M398" s="1044"/>
      <c r="N398" s="1052">
        <f t="shared" si="76"/>
        <v>0</v>
      </c>
      <c r="O398" s="1053"/>
      <c r="P398" s="1053"/>
      <c r="Q398" s="1054">
        <f t="shared" si="73"/>
        <v>0</v>
      </c>
      <c r="R398" s="1054">
        <f t="shared" si="73"/>
        <v>0</v>
      </c>
      <c r="S398" s="1047"/>
      <c r="T398" s="1048"/>
      <c r="U398" s="941">
        <f t="shared" si="71"/>
        <v>0</v>
      </c>
      <c r="V398" s="565"/>
      <c r="W398" s="565"/>
      <c r="X398" s="565"/>
      <c r="Y398" s="565"/>
      <c r="Z398" s="565"/>
      <c r="AA398" s="1067"/>
      <c r="AB398" s="565"/>
      <c r="AC398" s="565"/>
      <c r="AD398" s="565"/>
      <c r="AE398" s="1061"/>
      <c r="AF398" s="1061"/>
      <c r="AG398" s="1061"/>
      <c r="AH398" s="565"/>
      <c r="AI398" s="565"/>
      <c r="AJ398" s="565"/>
      <c r="AK398" s="565"/>
      <c r="AL398" s="565"/>
      <c r="AM398" s="565"/>
      <c r="AN398" s="963"/>
      <c r="AO398" s="963"/>
      <c r="AP398" s="963"/>
    </row>
    <row r="399" spans="1:44" ht="21" hidden="1" customHeight="1">
      <c r="I399" s="952">
        <f t="shared" si="74"/>
        <v>0</v>
      </c>
      <c r="J399" s="941">
        <f t="shared" si="70"/>
        <v>0</v>
      </c>
      <c r="K399" s="1030">
        <f t="shared" si="75"/>
        <v>13</v>
      </c>
      <c r="L399" s="1044"/>
      <c r="M399" s="1044"/>
      <c r="N399" s="1052">
        <f t="shared" si="76"/>
        <v>0</v>
      </c>
      <c r="O399" s="1053"/>
      <c r="P399" s="1053"/>
      <c r="Q399" s="1054">
        <f t="shared" si="73"/>
        <v>0</v>
      </c>
      <c r="R399" s="1054">
        <f t="shared" si="73"/>
        <v>0</v>
      </c>
      <c r="S399" s="1047"/>
      <c r="T399" s="1048"/>
      <c r="U399" s="941">
        <f t="shared" si="71"/>
        <v>0</v>
      </c>
      <c r="V399" s="565"/>
      <c r="W399" s="565"/>
      <c r="X399" s="565"/>
      <c r="Y399" s="565"/>
      <c r="Z399" s="565"/>
      <c r="AA399" s="1067"/>
      <c r="AB399" s="565"/>
      <c r="AC399" s="565"/>
      <c r="AD399" s="565"/>
      <c r="AE399" s="1061"/>
      <c r="AF399" s="1061"/>
      <c r="AG399" s="1061"/>
      <c r="AH399" s="565"/>
      <c r="AI399" s="565"/>
      <c r="AJ399" s="565"/>
      <c r="AK399" s="565"/>
      <c r="AL399" s="565"/>
      <c r="AM399" s="565"/>
      <c r="AN399" s="963"/>
      <c r="AO399" s="963"/>
      <c r="AP399" s="963"/>
    </row>
    <row r="400" spans="1:44" ht="21" hidden="1" customHeight="1">
      <c r="I400" s="952">
        <f t="shared" si="74"/>
        <v>0</v>
      </c>
      <c r="J400" s="941">
        <f t="shared" si="70"/>
        <v>0</v>
      </c>
      <c r="K400" s="1090">
        <f t="shared" si="75"/>
        <v>14</v>
      </c>
      <c r="L400" s="1044"/>
      <c r="M400" s="1044"/>
      <c r="N400" s="1091">
        <f t="shared" si="76"/>
        <v>0</v>
      </c>
      <c r="O400" s="1092"/>
      <c r="P400" s="1092"/>
      <c r="Q400" s="1093">
        <f t="shared" si="73"/>
        <v>0</v>
      </c>
      <c r="R400" s="1093">
        <f t="shared" si="73"/>
        <v>0</v>
      </c>
      <c r="S400" s="1094"/>
      <c r="T400" s="1095"/>
      <c r="U400" s="941">
        <f t="shared" si="71"/>
        <v>0</v>
      </c>
      <c r="V400" s="565"/>
      <c r="W400" s="565"/>
      <c r="X400" s="565"/>
      <c r="Y400" s="565"/>
      <c r="Z400" s="565"/>
      <c r="AA400" s="1067"/>
      <c r="AB400" s="565"/>
      <c r="AC400" s="565"/>
      <c r="AD400" s="565"/>
      <c r="AE400" s="1061"/>
      <c r="AF400" s="1061"/>
      <c r="AG400" s="1061"/>
      <c r="AH400" s="565"/>
      <c r="AI400" s="565"/>
      <c r="AJ400" s="565"/>
      <c r="AK400" s="565"/>
      <c r="AL400" s="565"/>
      <c r="AM400" s="565"/>
      <c r="AN400" s="963"/>
      <c r="AO400" s="963"/>
      <c r="AP400" s="963"/>
    </row>
    <row r="401" spans="1:42" s="253" customFormat="1" ht="21" hidden="1" customHeight="1">
      <c r="A401" s="252"/>
      <c r="B401" s="252"/>
      <c r="C401" s="252"/>
      <c r="D401" s="252"/>
      <c r="E401" s="252"/>
      <c r="F401" s="252"/>
      <c r="G401" s="252"/>
      <c r="I401" s="265">
        <f>IF((O$403+P$403)&gt;0,1,0)</f>
        <v>0</v>
      </c>
      <c r="J401" s="255">
        <f t="shared" si="70"/>
        <v>0</v>
      </c>
      <c r="K401" s="2439" t="s">
        <v>942</v>
      </c>
      <c r="L401" s="2441" t="s">
        <v>943</v>
      </c>
      <c r="M401" s="2443" t="s">
        <v>944</v>
      </c>
      <c r="N401" s="2443" t="s">
        <v>945</v>
      </c>
      <c r="O401" s="2445" t="s">
        <v>946</v>
      </c>
      <c r="P401" s="2445"/>
      <c r="Q401" s="2445" t="s">
        <v>947</v>
      </c>
      <c r="R401" s="2445"/>
      <c r="S401" s="2446" t="s">
        <v>948</v>
      </c>
      <c r="T401" s="2448" t="s">
        <v>949</v>
      </c>
      <c r="U401" s="255">
        <f t="shared" si="71"/>
        <v>0</v>
      </c>
      <c r="V401" s="169"/>
      <c r="W401" s="169"/>
      <c r="X401" s="169"/>
      <c r="Y401" s="169"/>
      <c r="Z401" s="169"/>
      <c r="AA401" s="378"/>
      <c r="AB401" s="169"/>
      <c r="AC401" s="169"/>
      <c r="AD401" s="169"/>
      <c r="AE401" s="371"/>
      <c r="AF401" s="371"/>
      <c r="AG401" s="371"/>
      <c r="AH401" s="169"/>
      <c r="AI401" s="169"/>
      <c r="AJ401" s="169"/>
      <c r="AK401" s="169"/>
      <c r="AL401" s="169"/>
      <c r="AM401" s="169"/>
      <c r="AN401" s="176"/>
      <c r="AO401" s="176"/>
      <c r="AP401" s="176"/>
    </row>
    <row r="402" spans="1:42" s="253" customFormat="1" ht="21" hidden="1" customHeight="1">
      <c r="A402" s="252"/>
      <c r="B402" s="252"/>
      <c r="C402" s="252"/>
      <c r="D402" s="252"/>
      <c r="E402" s="252"/>
      <c r="F402" s="252"/>
      <c r="G402" s="252"/>
      <c r="I402" s="265">
        <f t="shared" ref="I402:I425" si="77">IF((O$403+P$403)&gt;0,1,0)</f>
        <v>0</v>
      </c>
      <c r="J402" s="255">
        <f t="shared" si="70"/>
        <v>0</v>
      </c>
      <c r="K402" s="2440"/>
      <c r="L402" s="2442"/>
      <c r="M402" s="2444"/>
      <c r="N402" s="2444"/>
      <c r="O402" s="548" t="s">
        <v>786</v>
      </c>
      <c r="P402" s="335" t="s">
        <v>787</v>
      </c>
      <c r="Q402" s="335" t="s">
        <v>786</v>
      </c>
      <c r="R402" s="336" t="s">
        <v>787</v>
      </c>
      <c r="S402" s="2447"/>
      <c r="T402" s="2449"/>
      <c r="U402" s="255">
        <f t="shared" si="71"/>
        <v>0</v>
      </c>
      <c r="V402" s="169"/>
      <c r="W402" s="169"/>
      <c r="X402" s="169"/>
      <c r="Y402" s="169"/>
      <c r="Z402" s="169"/>
      <c r="AA402" s="378"/>
      <c r="AB402" s="169"/>
      <c r="AC402" s="169"/>
      <c r="AD402" s="169"/>
      <c r="AE402" s="371"/>
      <c r="AF402" s="371"/>
      <c r="AG402" s="371"/>
      <c r="AH402" s="169"/>
      <c r="AI402" s="169"/>
      <c r="AJ402" s="169"/>
      <c r="AK402" s="169"/>
      <c r="AL402" s="169"/>
      <c r="AM402" s="169"/>
      <c r="AN402" s="176"/>
      <c r="AO402" s="176"/>
      <c r="AP402" s="176"/>
    </row>
    <row r="403" spans="1:42" s="253" customFormat="1" ht="21" hidden="1" customHeight="1">
      <c r="A403" s="252"/>
      <c r="B403" s="252"/>
      <c r="C403" s="252"/>
      <c r="D403" s="252"/>
      <c r="E403" s="252"/>
      <c r="F403" s="252"/>
      <c r="G403" s="252"/>
      <c r="I403" s="265">
        <f t="shared" si="77"/>
        <v>0</v>
      </c>
      <c r="J403" s="255">
        <f t="shared" si="70"/>
        <v>0</v>
      </c>
      <c r="K403" s="546">
        <f>+K25+1</f>
        <v>15</v>
      </c>
      <c r="L403" s="356"/>
      <c r="M403" s="356"/>
      <c r="N403" s="357">
        <f t="shared" ref="N403:N425" si="78">IF(O403+P403&gt;0,$W$377,)</f>
        <v>0</v>
      </c>
      <c r="O403" s="358"/>
      <c r="P403" s="358"/>
      <c r="Q403" s="359">
        <f t="shared" ref="Q403:R450" si="79">ROUND(O403*50,0)</f>
        <v>0</v>
      </c>
      <c r="R403" s="359">
        <f t="shared" si="79"/>
        <v>0</v>
      </c>
      <c r="S403" s="360"/>
      <c r="T403" s="361"/>
      <c r="U403" s="255">
        <f t="shared" si="71"/>
        <v>0</v>
      </c>
      <c r="V403" s="169"/>
      <c r="W403" s="169"/>
      <c r="X403" s="169"/>
      <c r="Y403" s="169"/>
      <c r="Z403" s="169"/>
      <c r="AA403" s="378"/>
      <c r="AB403" s="169"/>
      <c r="AC403" s="169"/>
      <c r="AD403" s="169"/>
      <c r="AE403" s="371"/>
      <c r="AF403" s="371"/>
      <c r="AG403" s="371"/>
      <c r="AH403" s="169"/>
      <c r="AI403" s="169"/>
      <c r="AJ403" s="169"/>
      <c r="AK403" s="169"/>
      <c r="AL403" s="169"/>
      <c r="AM403" s="169"/>
      <c r="AN403" s="176"/>
      <c r="AO403" s="176"/>
      <c r="AP403" s="176"/>
    </row>
    <row r="404" spans="1:42" s="253" customFormat="1" ht="21" hidden="1" customHeight="1">
      <c r="A404" s="252"/>
      <c r="B404" s="252"/>
      <c r="C404" s="252"/>
      <c r="D404" s="252"/>
      <c r="E404" s="252"/>
      <c r="F404" s="252"/>
      <c r="G404" s="252"/>
      <c r="I404" s="265">
        <f t="shared" si="77"/>
        <v>0</v>
      </c>
      <c r="J404" s="255">
        <f t="shared" si="70"/>
        <v>0</v>
      </c>
      <c r="K404" s="546">
        <f t="shared" ref="K404:K425" si="80">+K403+1</f>
        <v>16</v>
      </c>
      <c r="L404" s="356"/>
      <c r="M404" s="356"/>
      <c r="N404" s="357">
        <f t="shared" si="78"/>
        <v>0</v>
      </c>
      <c r="O404" s="358"/>
      <c r="P404" s="358"/>
      <c r="Q404" s="359">
        <f t="shared" si="79"/>
        <v>0</v>
      </c>
      <c r="R404" s="359">
        <f t="shared" si="79"/>
        <v>0</v>
      </c>
      <c r="S404" s="360"/>
      <c r="T404" s="361"/>
      <c r="U404" s="255">
        <f t="shared" si="71"/>
        <v>0</v>
      </c>
      <c r="V404" s="169"/>
      <c r="W404" s="169"/>
      <c r="X404" s="169"/>
      <c r="Y404" s="169"/>
      <c r="Z404" s="169"/>
      <c r="AA404" s="378"/>
      <c r="AB404" s="169"/>
      <c r="AC404" s="169"/>
      <c r="AD404" s="169"/>
      <c r="AE404" s="371"/>
      <c r="AF404" s="371"/>
      <c r="AG404" s="371"/>
      <c r="AH404" s="169"/>
      <c r="AI404" s="169"/>
      <c r="AJ404" s="169"/>
      <c r="AK404" s="169"/>
      <c r="AL404" s="169"/>
      <c r="AM404" s="169"/>
      <c r="AN404" s="176"/>
      <c r="AO404" s="176"/>
      <c r="AP404" s="176"/>
    </row>
    <row r="405" spans="1:42" s="253" customFormat="1" ht="21" hidden="1" customHeight="1">
      <c r="A405" s="252"/>
      <c r="B405" s="252"/>
      <c r="C405" s="252"/>
      <c r="D405" s="252"/>
      <c r="E405" s="252"/>
      <c r="F405" s="252"/>
      <c r="G405" s="252"/>
      <c r="I405" s="265">
        <f t="shared" si="77"/>
        <v>0</v>
      </c>
      <c r="J405" s="255">
        <f t="shared" si="70"/>
        <v>0</v>
      </c>
      <c r="K405" s="546">
        <f t="shared" si="80"/>
        <v>17</v>
      </c>
      <c r="L405" s="356"/>
      <c r="M405" s="356"/>
      <c r="N405" s="357">
        <f t="shared" si="78"/>
        <v>0</v>
      </c>
      <c r="O405" s="358"/>
      <c r="P405" s="358"/>
      <c r="Q405" s="359">
        <f t="shared" si="79"/>
        <v>0</v>
      </c>
      <c r="R405" s="359">
        <f t="shared" si="79"/>
        <v>0</v>
      </c>
      <c r="S405" s="360"/>
      <c r="T405" s="361"/>
      <c r="U405" s="255">
        <f t="shared" si="71"/>
        <v>0</v>
      </c>
      <c r="V405" s="169"/>
      <c r="W405" s="169"/>
      <c r="X405" s="169"/>
      <c r="Y405" s="169"/>
      <c r="Z405" s="169"/>
      <c r="AA405" s="378"/>
      <c r="AB405" s="169"/>
      <c r="AC405" s="169"/>
      <c r="AD405" s="169"/>
      <c r="AE405" s="371"/>
      <c r="AF405" s="371"/>
      <c r="AG405" s="371"/>
      <c r="AH405" s="169"/>
      <c r="AI405" s="169"/>
      <c r="AJ405" s="169"/>
      <c r="AK405" s="169"/>
      <c r="AL405" s="169"/>
      <c r="AM405" s="169"/>
      <c r="AN405" s="176"/>
      <c r="AO405" s="176"/>
      <c r="AP405" s="176"/>
    </row>
    <row r="406" spans="1:42" s="253" customFormat="1" ht="21" hidden="1" customHeight="1">
      <c r="A406" s="252"/>
      <c r="B406" s="252"/>
      <c r="C406" s="252"/>
      <c r="D406" s="252"/>
      <c r="E406" s="252"/>
      <c r="F406" s="252"/>
      <c r="G406" s="252"/>
      <c r="I406" s="265">
        <f t="shared" si="77"/>
        <v>0</v>
      </c>
      <c r="J406" s="255">
        <f t="shared" si="70"/>
        <v>0</v>
      </c>
      <c r="K406" s="546">
        <f t="shared" si="80"/>
        <v>18</v>
      </c>
      <c r="L406" s="356"/>
      <c r="M406" s="356"/>
      <c r="N406" s="357">
        <f t="shared" si="78"/>
        <v>0</v>
      </c>
      <c r="O406" s="358"/>
      <c r="P406" s="358"/>
      <c r="Q406" s="359">
        <f t="shared" si="79"/>
        <v>0</v>
      </c>
      <c r="R406" s="359">
        <f t="shared" si="79"/>
        <v>0</v>
      </c>
      <c r="S406" s="360"/>
      <c r="T406" s="361"/>
      <c r="U406" s="255">
        <f t="shared" si="71"/>
        <v>0</v>
      </c>
      <c r="V406" s="169"/>
      <c r="W406" s="169"/>
      <c r="X406" s="169"/>
      <c r="Y406" s="169"/>
      <c r="Z406" s="169"/>
      <c r="AA406" s="378"/>
      <c r="AB406" s="169"/>
      <c r="AC406" s="169"/>
      <c r="AD406" s="169"/>
      <c r="AE406" s="371"/>
      <c r="AF406" s="371"/>
      <c r="AG406" s="371"/>
      <c r="AH406" s="169"/>
      <c r="AI406" s="169"/>
      <c r="AJ406" s="169"/>
      <c r="AK406" s="169"/>
      <c r="AL406" s="169"/>
      <c r="AM406" s="169"/>
      <c r="AN406" s="176"/>
      <c r="AO406" s="176"/>
      <c r="AP406" s="176"/>
    </row>
    <row r="407" spans="1:42" s="253" customFormat="1" ht="21" hidden="1" customHeight="1">
      <c r="A407" s="252"/>
      <c r="B407" s="252"/>
      <c r="C407" s="252"/>
      <c r="D407" s="252"/>
      <c r="E407" s="252"/>
      <c r="F407" s="252"/>
      <c r="G407" s="252"/>
      <c r="I407" s="265">
        <f t="shared" si="77"/>
        <v>0</v>
      </c>
      <c r="J407" s="255">
        <f t="shared" si="70"/>
        <v>0</v>
      </c>
      <c r="K407" s="546">
        <f t="shared" si="80"/>
        <v>19</v>
      </c>
      <c r="L407" s="356"/>
      <c r="M407" s="356"/>
      <c r="N407" s="357">
        <f t="shared" si="78"/>
        <v>0</v>
      </c>
      <c r="O407" s="358"/>
      <c r="P407" s="358"/>
      <c r="Q407" s="359">
        <f t="shared" si="79"/>
        <v>0</v>
      </c>
      <c r="R407" s="359">
        <f t="shared" si="79"/>
        <v>0</v>
      </c>
      <c r="S407" s="360"/>
      <c r="T407" s="361"/>
      <c r="U407" s="255">
        <f t="shared" si="71"/>
        <v>0</v>
      </c>
      <c r="V407" s="169"/>
      <c r="W407" s="169"/>
      <c r="X407" s="169"/>
      <c r="Y407" s="169"/>
      <c r="Z407" s="169"/>
      <c r="AA407" s="378"/>
      <c r="AB407" s="169"/>
      <c r="AC407" s="169"/>
      <c r="AD407" s="169"/>
      <c r="AE407" s="371"/>
      <c r="AF407" s="371"/>
      <c r="AG407" s="371"/>
      <c r="AH407" s="169"/>
      <c r="AI407" s="169"/>
      <c r="AJ407" s="169"/>
      <c r="AK407" s="169"/>
      <c r="AL407" s="169"/>
      <c r="AM407" s="169"/>
      <c r="AN407" s="176"/>
      <c r="AO407" s="176"/>
      <c r="AP407" s="176"/>
    </row>
    <row r="408" spans="1:42" s="253" customFormat="1" ht="21" hidden="1" customHeight="1">
      <c r="A408" s="252"/>
      <c r="B408" s="252"/>
      <c r="C408" s="252"/>
      <c r="D408" s="252"/>
      <c r="E408" s="252"/>
      <c r="F408" s="252"/>
      <c r="G408" s="252"/>
      <c r="I408" s="265">
        <f t="shared" si="77"/>
        <v>0</v>
      </c>
      <c r="J408" s="255">
        <f t="shared" si="70"/>
        <v>0</v>
      </c>
      <c r="K408" s="546">
        <f t="shared" si="80"/>
        <v>20</v>
      </c>
      <c r="L408" s="356"/>
      <c r="M408" s="356"/>
      <c r="N408" s="357">
        <f t="shared" si="78"/>
        <v>0</v>
      </c>
      <c r="O408" s="358"/>
      <c r="P408" s="358"/>
      <c r="Q408" s="359">
        <f t="shared" si="79"/>
        <v>0</v>
      </c>
      <c r="R408" s="359">
        <f t="shared" si="79"/>
        <v>0</v>
      </c>
      <c r="S408" s="360"/>
      <c r="T408" s="361"/>
      <c r="U408" s="255">
        <f t="shared" si="71"/>
        <v>0</v>
      </c>
      <c r="V408" s="169"/>
      <c r="W408" s="169"/>
      <c r="X408" s="169"/>
      <c r="Y408" s="169"/>
      <c r="Z408" s="169"/>
      <c r="AA408" s="378"/>
      <c r="AB408" s="169"/>
      <c r="AC408" s="169"/>
      <c r="AD408" s="169"/>
      <c r="AE408" s="371"/>
      <c r="AF408" s="371"/>
      <c r="AG408" s="371"/>
      <c r="AH408" s="169"/>
      <c r="AI408" s="169"/>
      <c r="AJ408" s="169"/>
      <c r="AK408" s="169"/>
      <c r="AL408" s="169"/>
      <c r="AM408" s="169"/>
      <c r="AN408" s="176"/>
      <c r="AO408" s="176"/>
      <c r="AP408" s="176"/>
    </row>
    <row r="409" spans="1:42" s="253" customFormat="1" ht="21" hidden="1" customHeight="1">
      <c r="A409" s="252"/>
      <c r="B409" s="252"/>
      <c r="C409" s="252"/>
      <c r="D409" s="252"/>
      <c r="E409" s="252"/>
      <c r="F409" s="252"/>
      <c r="G409" s="252"/>
      <c r="I409" s="265">
        <f t="shared" si="77"/>
        <v>0</v>
      </c>
      <c r="J409" s="255">
        <f t="shared" si="70"/>
        <v>0</v>
      </c>
      <c r="K409" s="546">
        <f t="shared" si="80"/>
        <v>21</v>
      </c>
      <c r="L409" s="356"/>
      <c r="M409" s="356"/>
      <c r="N409" s="357">
        <f t="shared" si="78"/>
        <v>0</v>
      </c>
      <c r="O409" s="358"/>
      <c r="P409" s="358"/>
      <c r="Q409" s="359">
        <f t="shared" si="79"/>
        <v>0</v>
      </c>
      <c r="R409" s="359">
        <f t="shared" si="79"/>
        <v>0</v>
      </c>
      <c r="S409" s="360"/>
      <c r="T409" s="361"/>
      <c r="U409" s="255">
        <f t="shared" si="71"/>
        <v>0</v>
      </c>
      <c r="V409" s="169"/>
      <c r="W409" s="169"/>
      <c r="X409" s="169"/>
      <c r="Y409" s="169"/>
      <c r="Z409" s="169"/>
      <c r="AA409" s="378"/>
      <c r="AB409" s="169"/>
      <c r="AC409" s="169"/>
      <c r="AD409" s="169"/>
      <c r="AE409" s="371"/>
      <c r="AF409" s="371"/>
      <c r="AG409" s="371"/>
      <c r="AH409" s="169"/>
      <c r="AI409" s="169"/>
      <c r="AJ409" s="169"/>
      <c r="AK409" s="169"/>
      <c r="AL409" s="169"/>
      <c r="AM409" s="169"/>
      <c r="AN409" s="176"/>
      <c r="AO409" s="176"/>
      <c r="AP409" s="176"/>
    </row>
    <row r="410" spans="1:42" s="253" customFormat="1" ht="21" hidden="1" customHeight="1">
      <c r="A410" s="252"/>
      <c r="B410" s="252"/>
      <c r="C410" s="252"/>
      <c r="D410" s="252"/>
      <c r="E410" s="252"/>
      <c r="F410" s="252"/>
      <c r="G410" s="252"/>
      <c r="I410" s="265">
        <f t="shared" si="77"/>
        <v>0</v>
      </c>
      <c r="J410" s="255">
        <f t="shared" si="70"/>
        <v>0</v>
      </c>
      <c r="K410" s="546">
        <f t="shared" si="80"/>
        <v>22</v>
      </c>
      <c r="L410" s="356"/>
      <c r="M410" s="356"/>
      <c r="N410" s="357">
        <f t="shared" si="78"/>
        <v>0</v>
      </c>
      <c r="O410" s="358"/>
      <c r="P410" s="358"/>
      <c r="Q410" s="359">
        <f t="shared" si="79"/>
        <v>0</v>
      </c>
      <c r="R410" s="359">
        <f t="shared" si="79"/>
        <v>0</v>
      </c>
      <c r="S410" s="360"/>
      <c r="T410" s="361"/>
      <c r="U410" s="255">
        <f t="shared" si="71"/>
        <v>0</v>
      </c>
      <c r="V410" s="169"/>
      <c r="W410" s="169"/>
      <c r="X410" s="169"/>
      <c r="Y410" s="169"/>
      <c r="Z410" s="169"/>
      <c r="AA410" s="378"/>
      <c r="AB410" s="169"/>
      <c r="AC410" s="169"/>
      <c r="AD410" s="169"/>
      <c r="AE410" s="371"/>
      <c r="AF410" s="371"/>
      <c r="AG410" s="371"/>
      <c r="AH410" s="169"/>
      <c r="AI410" s="169"/>
      <c r="AJ410" s="169"/>
      <c r="AK410" s="169"/>
      <c r="AL410" s="169"/>
      <c r="AM410" s="169"/>
      <c r="AN410" s="176"/>
      <c r="AO410" s="176"/>
      <c r="AP410" s="176"/>
    </row>
    <row r="411" spans="1:42" s="253" customFormat="1" ht="21" hidden="1" customHeight="1">
      <c r="A411" s="252"/>
      <c r="B411" s="252"/>
      <c r="C411" s="252"/>
      <c r="D411" s="252"/>
      <c r="E411" s="252"/>
      <c r="F411" s="252"/>
      <c r="G411" s="252"/>
      <c r="I411" s="265">
        <f t="shared" si="77"/>
        <v>0</v>
      </c>
      <c r="J411" s="255">
        <f t="shared" si="70"/>
        <v>0</v>
      </c>
      <c r="K411" s="546">
        <f t="shared" si="80"/>
        <v>23</v>
      </c>
      <c r="L411" s="356"/>
      <c r="M411" s="356"/>
      <c r="N411" s="357">
        <f t="shared" si="78"/>
        <v>0</v>
      </c>
      <c r="O411" s="358"/>
      <c r="P411" s="358"/>
      <c r="Q411" s="359">
        <f t="shared" si="79"/>
        <v>0</v>
      </c>
      <c r="R411" s="359">
        <f t="shared" si="79"/>
        <v>0</v>
      </c>
      <c r="S411" s="360"/>
      <c r="T411" s="361"/>
      <c r="U411" s="255">
        <f t="shared" si="71"/>
        <v>0</v>
      </c>
      <c r="V411" s="169"/>
      <c r="W411" s="169"/>
      <c r="X411" s="169"/>
      <c r="Y411" s="169"/>
      <c r="Z411" s="169"/>
      <c r="AA411" s="378"/>
      <c r="AB411" s="169"/>
      <c r="AC411" s="169"/>
      <c r="AD411" s="169"/>
      <c r="AE411" s="371"/>
      <c r="AF411" s="371"/>
      <c r="AG411" s="371"/>
      <c r="AH411" s="169"/>
      <c r="AI411" s="169"/>
      <c r="AJ411" s="169"/>
      <c r="AK411" s="169"/>
      <c r="AL411" s="169"/>
      <c r="AM411" s="169"/>
      <c r="AN411" s="176"/>
      <c r="AO411" s="176"/>
      <c r="AP411" s="176"/>
    </row>
    <row r="412" spans="1:42" s="253" customFormat="1" ht="21" hidden="1" customHeight="1">
      <c r="A412" s="252"/>
      <c r="B412" s="252"/>
      <c r="C412" s="252"/>
      <c r="D412" s="252"/>
      <c r="E412" s="252"/>
      <c r="F412" s="252"/>
      <c r="G412" s="252"/>
      <c r="I412" s="265">
        <f t="shared" si="77"/>
        <v>0</v>
      </c>
      <c r="J412" s="255">
        <f t="shared" si="70"/>
        <v>0</v>
      </c>
      <c r="K412" s="546">
        <f t="shared" si="80"/>
        <v>24</v>
      </c>
      <c r="L412" s="356"/>
      <c r="M412" s="356"/>
      <c r="N412" s="357">
        <f t="shared" si="78"/>
        <v>0</v>
      </c>
      <c r="O412" s="358"/>
      <c r="P412" s="358"/>
      <c r="Q412" s="359">
        <f t="shared" si="79"/>
        <v>0</v>
      </c>
      <c r="R412" s="359">
        <f t="shared" si="79"/>
        <v>0</v>
      </c>
      <c r="S412" s="360"/>
      <c r="T412" s="361"/>
      <c r="U412" s="255">
        <f t="shared" si="71"/>
        <v>0</v>
      </c>
      <c r="V412" s="169"/>
      <c r="W412" s="169"/>
      <c r="X412" s="169"/>
      <c r="Y412" s="169"/>
      <c r="Z412" s="169"/>
      <c r="AA412" s="378"/>
      <c r="AB412" s="169"/>
      <c r="AC412" s="169"/>
      <c r="AD412" s="169"/>
      <c r="AE412" s="371"/>
      <c r="AF412" s="371"/>
      <c r="AG412" s="371"/>
      <c r="AH412" s="169"/>
      <c r="AI412" s="169"/>
      <c r="AJ412" s="169"/>
      <c r="AK412" s="169"/>
      <c r="AL412" s="169"/>
      <c r="AM412" s="169"/>
      <c r="AN412" s="176"/>
      <c r="AO412" s="176"/>
      <c r="AP412" s="176"/>
    </row>
    <row r="413" spans="1:42" s="253" customFormat="1" ht="21" hidden="1" customHeight="1">
      <c r="A413" s="252"/>
      <c r="B413" s="252"/>
      <c r="C413" s="252"/>
      <c r="D413" s="252"/>
      <c r="E413" s="252"/>
      <c r="F413" s="252"/>
      <c r="G413" s="252"/>
      <c r="I413" s="265">
        <f t="shared" si="77"/>
        <v>0</v>
      </c>
      <c r="J413" s="255">
        <f t="shared" si="70"/>
        <v>0</v>
      </c>
      <c r="K413" s="546">
        <f t="shared" si="80"/>
        <v>25</v>
      </c>
      <c r="L413" s="356"/>
      <c r="M413" s="356"/>
      <c r="N413" s="357">
        <f t="shared" si="78"/>
        <v>0</v>
      </c>
      <c r="O413" s="358"/>
      <c r="P413" s="358"/>
      <c r="Q413" s="359">
        <f t="shared" si="79"/>
        <v>0</v>
      </c>
      <c r="R413" s="359">
        <f t="shared" si="79"/>
        <v>0</v>
      </c>
      <c r="S413" s="360"/>
      <c r="T413" s="361"/>
      <c r="U413" s="255">
        <f t="shared" si="71"/>
        <v>0</v>
      </c>
      <c r="V413" s="169"/>
      <c r="W413" s="169"/>
      <c r="X413" s="169"/>
      <c r="Y413" s="169"/>
      <c r="Z413" s="169"/>
      <c r="AA413" s="378"/>
      <c r="AB413" s="169"/>
      <c r="AC413" s="169"/>
      <c r="AD413" s="169"/>
      <c r="AE413" s="371"/>
      <c r="AF413" s="371"/>
      <c r="AG413" s="371"/>
      <c r="AH413" s="169"/>
      <c r="AI413" s="169"/>
      <c r="AJ413" s="169"/>
      <c r="AK413" s="169"/>
      <c r="AL413" s="169"/>
      <c r="AM413" s="169"/>
      <c r="AN413" s="176"/>
      <c r="AO413" s="176"/>
      <c r="AP413" s="176"/>
    </row>
    <row r="414" spans="1:42" s="253" customFormat="1" ht="21" hidden="1" customHeight="1">
      <c r="A414" s="252"/>
      <c r="B414" s="252"/>
      <c r="C414" s="252"/>
      <c r="D414" s="252"/>
      <c r="E414" s="252"/>
      <c r="F414" s="252"/>
      <c r="G414" s="252"/>
      <c r="I414" s="265">
        <f t="shared" si="77"/>
        <v>0</v>
      </c>
      <c r="J414" s="255">
        <f t="shared" si="70"/>
        <v>0</v>
      </c>
      <c r="K414" s="546">
        <f t="shared" si="80"/>
        <v>26</v>
      </c>
      <c r="L414" s="356"/>
      <c r="M414" s="356"/>
      <c r="N414" s="357">
        <f t="shared" si="78"/>
        <v>0</v>
      </c>
      <c r="O414" s="358"/>
      <c r="P414" s="358"/>
      <c r="Q414" s="359">
        <f t="shared" si="79"/>
        <v>0</v>
      </c>
      <c r="R414" s="359">
        <f t="shared" si="79"/>
        <v>0</v>
      </c>
      <c r="S414" s="360"/>
      <c r="T414" s="361"/>
      <c r="U414" s="255">
        <f t="shared" si="71"/>
        <v>0</v>
      </c>
      <c r="V414" s="169"/>
      <c r="W414" s="169"/>
      <c r="X414" s="169"/>
      <c r="Y414" s="169"/>
      <c r="Z414" s="169"/>
      <c r="AA414" s="378"/>
      <c r="AB414" s="169"/>
      <c r="AC414" s="169"/>
      <c r="AD414" s="169"/>
      <c r="AE414" s="371"/>
      <c r="AF414" s="371"/>
      <c r="AG414" s="371"/>
      <c r="AH414" s="169"/>
      <c r="AI414" s="169"/>
      <c r="AJ414" s="169"/>
      <c r="AK414" s="169"/>
      <c r="AL414" s="169"/>
      <c r="AM414" s="169"/>
      <c r="AN414" s="176"/>
      <c r="AO414" s="176"/>
      <c r="AP414" s="176"/>
    </row>
    <row r="415" spans="1:42" s="253" customFormat="1" ht="21" hidden="1" customHeight="1">
      <c r="A415" s="252"/>
      <c r="B415" s="252"/>
      <c r="C415" s="252"/>
      <c r="D415" s="252"/>
      <c r="E415" s="252"/>
      <c r="F415" s="252"/>
      <c r="G415" s="252"/>
      <c r="I415" s="265">
        <f t="shared" si="77"/>
        <v>0</v>
      </c>
      <c r="J415" s="255">
        <f t="shared" si="70"/>
        <v>0</v>
      </c>
      <c r="K415" s="546">
        <f t="shared" si="80"/>
        <v>27</v>
      </c>
      <c r="L415" s="356"/>
      <c r="M415" s="356"/>
      <c r="N415" s="357">
        <f t="shared" si="78"/>
        <v>0</v>
      </c>
      <c r="O415" s="358"/>
      <c r="P415" s="358"/>
      <c r="Q415" s="359">
        <f t="shared" si="79"/>
        <v>0</v>
      </c>
      <c r="R415" s="359">
        <f t="shared" si="79"/>
        <v>0</v>
      </c>
      <c r="S415" s="360"/>
      <c r="T415" s="361"/>
      <c r="U415" s="255">
        <f t="shared" si="71"/>
        <v>0</v>
      </c>
      <c r="V415" s="169"/>
      <c r="W415" s="169"/>
      <c r="X415" s="169"/>
      <c r="Y415" s="169"/>
      <c r="Z415" s="169"/>
      <c r="AA415" s="378"/>
      <c r="AB415" s="169"/>
      <c r="AC415" s="169"/>
      <c r="AD415" s="169"/>
      <c r="AE415" s="371"/>
      <c r="AF415" s="371"/>
      <c r="AG415" s="371"/>
      <c r="AH415" s="169"/>
      <c r="AI415" s="169"/>
      <c r="AJ415" s="169"/>
      <c r="AK415" s="169"/>
      <c r="AL415" s="169"/>
      <c r="AM415" s="169"/>
      <c r="AN415" s="176"/>
      <c r="AO415" s="176"/>
      <c r="AP415" s="176"/>
    </row>
    <row r="416" spans="1:42" s="253" customFormat="1" ht="21" hidden="1" customHeight="1">
      <c r="A416" s="252"/>
      <c r="B416" s="252"/>
      <c r="C416" s="252"/>
      <c r="D416" s="252"/>
      <c r="E416" s="252"/>
      <c r="F416" s="252"/>
      <c r="G416" s="252"/>
      <c r="I416" s="265">
        <f t="shared" si="77"/>
        <v>0</v>
      </c>
      <c r="J416" s="255">
        <f t="shared" si="70"/>
        <v>0</v>
      </c>
      <c r="K416" s="546">
        <f t="shared" si="80"/>
        <v>28</v>
      </c>
      <c r="L416" s="356"/>
      <c r="M416" s="356"/>
      <c r="N416" s="357">
        <f t="shared" si="78"/>
        <v>0</v>
      </c>
      <c r="O416" s="358"/>
      <c r="P416" s="358"/>
      <c r="Q416" s="359">
        <f t="shared" si="79"/>
        <v>0</v>
      </c>
      <c r="R416" s="359">
        <f t="shared" si="79"/>
        <v>0</v>
      </c>
      <c r="S416" s="360"/>
      <c r="T416" s="361"/>
      <c r="U416" s="255">
        <f t="shared" si="71"/>
        <v>0</v>
      </c>
      <c r="V416" s="169"/>
      <c r="W416" s="169"/>
      <c r="X416" s="169"/>
      <c r="Y416" s="169"/>
      <c r="Z416" s="169"/>
      <c r="AA416" s="378"/>
      <c r="AB416" s="169"/>
      <c r="AC416" s="169"/>
      <c r="AD416" s="169"/>
      <c r="AE416" s="371"/>
      <c r="AF416" s="371"/>
      <c r="AG416" s="371"/>
      <c r="AH416" s="169"/>
      <c r="AI416" s="169"/>
      <c r="AJ416" s="169"/>
      <c r="AK416" s="169"/>
      <c r="AL416" s="169"/>
      <c r="AM416" s="169"/>
      <c r="AN416" s="176"/>
      <c r="AO416" s="176"/>
      <c r="AP416" s="176"/>
    </row>
    <row r="417" spans="1:42" s="253" customFormat="1" ht="21" hidden="1" customHeight="1">
      <c r="A417" s="252"/>
      <c r="B417" s="252"/>
      <c r="C417" s="252"/>
      <c r="D417" s="252"/>
      <c r="E417" s="252"/>
      <c r="F417" s="252"/>
      <c r="G417" s="252"/>
      <c r="I417" s="265">
        <f t="shared" si="77"/>
        <v>0</v>
      </c>
      <c r="J417" s="255">
        <f t="shared" si="70"/>
        <v>0</v>
      </c>
      <c r="K417" s="546">
        <f t="shared" si="80"/>
        <v>29</v>
      </c>
      <c r="L417" s="356"/>
      <c r="M417" s="356"/>
      <c r="N417" s="357">
        <f t="shared" si="78"/>
        <v>0</v>
      </c>
      <c r="O417" s="358"/>
      <c r="P417" s="358"/>
      <c r="Q417" s="359">
        <f t="shared" si="79"/>
        <v>0</v>
      </c>
      <c r="R417" s="359">
        <f t="shared" si="79"/>
        <v>0</v>
      </c>
      <c r="S417" s="360"/>
      <c r="T417" s="361"/>
      <c r="U417" s="255">
        <f t="shared" si="71"/>
        <v>0</v>
      </c>
      <c r="V417" s="169"/>
      <c r="W417" s="169"/>
      <c r="X417" s="169"/>
      <c r="Y417" s="169"/>
      <c r="Z417" s="169"/>
      <c r="AA417" s="378"/>
      <c r="AB417" s="169"/>
      <c r="AC417" s="169"/>
      <c r="AD417" s="169"/>
      <c r="AE417" s="371"/>
      <c r="AF417" s="371"/>
      <c r="AG417" s="371"/>
      <c r="AH417" s="169"/>
      <c r="AI417" s="169"/>
      <c r="AJ417" s="169"/>
      <c r="AK417" s="169"/>
      <c r="AL417" s="169"/>
      <c r="AM417" s="169"/>
      <c r="AN417" s="176"/>
      <c r="AO417" s="176"/>
      <c r="AP417" s="176"/>
    </row>
    <row r="418" spans="1:42" s="253" customFormat="1" ht="21" hidden="1" customHeight="1">
      <c r="A418" s="252"/>
      <c r="B418" s="252"/>
      <c r="C418" s="252"/>
      <c r="D418" s="252"/>
      <c r="E418" s="252"/>
      <c r="F418" s="252"/>
      <c r="G418" s="252"/>
      <c r="I418" s="265">
        <f t="shared" si="77"/>
        <v>0</v>
      </c>
      <c r="J418" s="255">
        <f t="shared" si="70"/>
        <v>0</v>
      </c>
      <c r="K418" s="546">
        <f t="shared" si="80"/>
        <v>30</v>
      </c>
      <c r="L418" s="356"/>
      <c r="M418" s="356"/>
      <c r="N418" s="357">
        <f t="shared" si="78"/>
        <v>0</v>
      </c>
      <c r="O418" s="358"/>
      <c r="P418" s="358"/>
      <c r="Q418" s="359">
        <f t="shared" si="79"/>
        <v>0</v>
      </c>
      <c r="R418" s="359">
        <f t="shared" si="79"/>
        <v>0</v>
      </c>
      <c r="S418" s="360"/>
      <c r="T418" s="361"/>
      <c r="U418" s="255">
        <f t="shared" si="71"/>
        <v>0</v>
      </c>
      <c r="V418" s="169"/>
      <c r="W418" s="169"/>
      <c r="X418" s="169"/>
      <c r="Y418" s="169"/>
      <c r="Z418" s="169"/>
      <c r="AA418" s="378"/>
      <c r="AB418" s="169"/>
      <c r="AC418" s="169"/>
      <c r="AD418" s="169"/>
      <c r="AE418" s="371"/>
      <c r="AF418" s="371"/>
      <c r="AG418" s="371"/>
      <c r="AH418" s="169"/>
      <c r="AI418" s="169"/>
      <c r="AJ418" s="169"/>
      <c r="AK418" s="169"/>
      <c r="AL418" s="169"/>
      <c r="AM418" s="169"/>
      <c r="AN418" s="176"/>
      <c r="AO418" s="176"/>
      <c r="AP418" s="176"/>
    </row>
    <row r="419" spans="1:42" s="253" customFormat="1" ht="21" hidden="1" customHeight="1">
      <c r="A419" s="252"/>
      <c r="B419" s="252"/>
      <c r="C419" s="252"/>
      <c r="D419" s="252"/>
      <c r="E419" s="252"/>
      <c r="F419" s="252"/>
      <c r="G419" s="252"/>
      <c r="I419" s="265">
        <f t="shared" si="77"/>
        <v>0</v>
      </c>
      <c r="J419" s="255">
        <f t="shared" si="70"/>
        <v>0</v>
      </c>
      <c r="K419" s="546">
        <f t="shared" si="80"/>
        <v>31</v>
      </c>
      <c r="L419" s="356"/>
      <c r="M419" s="356"/>
      <c r="N419" s="357">
        <f t="shared" si="78"/>
        <v>0</v>
      </c>
      <c r="O419" s="358"/>
      <c r="P419" s="358"/>
      <c r="Q419" s="359">
        <f t="shared" si="79"/>
        <v>0</v>
      </c>
      <c r="R419" s="359">
        <f t="shared" si="79"/>
        <v>0</v>
      </c>
      <c r="S419" s="360"/>
      <c r="T419" s="361"/>
      <c r="U419" s="255">
        <f t="shared" si="71"/>
        <v>0</v>
      </c>
      <c r="V419" s="169"/>
      <c r="W419" s="169"/>
      <c r="X419" s="169"/>
      <c r="Y419" s="169"/>
      <c r="Z419" s="169"/>
      <c r="AA419" s="378"/>
      <c r="AB419" s="169"/>
      <c r="AC419" s="169"/>
      <c r="AD419" s="169"/>
      <c r="AE419" s="371"/>
      <c r="AF419" s="371"/>
      <c r="AG419" s="371"/>
      <c r="AH419" s="169"/>
      <c r="AI419" s="169"/>
      <c r="AJ419" s="169"/>
      <c r="AK419" s="169"/>
      <c r="AL419" s="169"/>
      <c r="AM419" s="169"/>
      <c r="AN419" s="176"/>
      <c r="AO419" s="176"/>
      <c r="AP419" s="176"/>
    </row>
    <row r="420" spans="1:42" s="253" customFormat="1" ht="21" hidden="1" customHeight="1">
      <c r="A420" s="252"/>
      <c r="B420" s="252"/>
      <c r="C420" s="252"/>
      <c r="D420" s="252"/>
      <c r="E420" s="252"/>
      <c r="F420" s="252"/>
      <c r="G420" s="252"/>
      <c r="I420" s="265">
        <f t="shared" si="77"/>
        <v>0</v>
      </c>
      <c r="J420" s="255">
        <f t="shared" si="70"/>
        <v>0</v>
      </c>
      <c r="K420" s="546">
        <f t="shared" si="80"/>
        <v>32</v>
      </c>
      <c r="L420" s="356"/>
      <c r="M420" s="356"/>
      <c r="N420" s="357">
        <f t="shared" si="78"/>
        <v>0</v>
      </c>
      <c r="O420" s="358"/>
      <c r="P420" s="358"/>
      <c r="Q420" s="359">
        <f t="shared" si="79"/>
        <v>0</v>
      </c>
      <c r="R420" s="359">
        <f t="shared" si="79"/>
        <v>0</v>
      </c>
      <c r="S420" s="360"/>
      <c r="T420" s="361"/>
      <c r="U420" s="255">
        <f t="shared" si="71"/>
        <v>0</v>
      </c>
      <c r="V420" s="169"/>
      <c r="W420" s="169"/>
      <c r="X420" s="169"/>
      <c r="Y420" s="169"/>
      <c r="Z420" s="169"/>
      <c r="AA420" s="378"/>
      <c r="AB420" s="169"/>
      <c r="AC420" s="169"/>
      <c r="AD420" s="169"/>
      <c r="AE420" s="371"/>
      <c r="AF420" s="371"/>
      <c r="AG420" s="371"/>
      <c r="AH420" s="169"/>
      <c r="AI420" s="169"/>
      <c r="AJ420" s="169"/>
      <c r="AK420" s="169"/>
      <c r="AL420" s="169"/>
      <c r="AM420" s="169"/>
      <c r="AN420" s="176"/>
      <c r="AO420" s="176"/>
      <c r="AP420" s="176"/>
    </row>
    <row r="421" spans="1:42" s="253" customFormat="1" ht="21" hidden="1" customHeight="1">
      <c r="A421" s="252"/>
      <c r="B421" s="252"/>
      <c r="C421" s="252"/>
      <c r="D421" s="252"/>
      <c r="E421" s="252"/>
      <c r="F421" s="252"/>
      <c r="G421" s="252"/>
      <c r="I421" s="265">
        <f t="shared" si="77"/>
        <v>0</v>
      </c>
      <c r="J421" s="255">
        <f t="shared" si="70"/>
        <v>0</v>
      </c>
      <c r="K421" s="546">
        <f t="shared" si="80"/>
        <v>33</v>
      </c>
      <c r="L421" s="356"/>
      <c r="M421" s="356"/>
      <c r="N421" s="357">
        <f t="shared" si="78"/>
        <v>0</v>
      </c>
      <c r="O421" s="358"/>
      <c r="P421" s="358"/>
      <c r="Q421" s="359">
        <f t="shared" si="79"/>
        <v>0</v>
      </c>
      <c r="R421" s="359">
        <f t="shared" si="79"/>
        <v>0</v>
      </c>
      <c r="S421" s="360"/>
      <c r="T421" s="361"/>
      <c r="U421" s="255">
        <f t="shared" si="71"/>
        <v>0</v>
      </c>
      <c r="V421" s="169"/>
      <c r="W421" s="169"/>
      <c r="X421" s="169"/>
      <c r="Y421" s="169"/>
      <c r="Z421" s="169"/>
      <c r="AA421" s="378"/>
      <c r="AB421" s="169"/>
      <c r="AC421" s="169"/>
      <c r="AD421" s="169"/>
      <c r="AE421" s="371"/>
      <c r="AF421" s="371"/>
      <c r="AG421" s="371"/>
      <c r="AH421" s="169"/>
      <c r="AI421" s="169"/>
      <c r="AJ421" s="169"/>
      <c r="AK421" s="169"/>
      <c r="AL421" s="169"/>
      <c r="AM421" s="169"/>
      <c r="AN421" s="176"/>
      <c r="AO421" s="176"/>
      <c r="AP421" s="176"/>
    </row>
    <row r="422" spans="1:42" s="253" customFormat="1" ht="21" hidden="1" customHeight="1">
      <c r="A422" s="252"/>
      <c r="B422" s="252"/>
      <c r="C422" s="252"/>
      <c r="D422" s="252"/>
      <c r="E422" s="252"/>
      <c r="F422" s="252"/>
      <c r="G422" s="252"/>
      <c r="I422" s="265">
        <f t="shared" si="77"/>
        <v>0</v>
      </c>
      <c r="J422" s="255">
        <f t="shared" si="70"/>
        <v>0</v>
      </c>
      <c r="K422" s="546">
        <f t="shared" si="80"/>
        <v>34</v>
      </c>
      <c r="L422" s="356"/>
      <c r="M422" s="356"/>
      <c r="N422" s="357">
        <f t="shared" si="78"/>
        <v>0</v>
      </c>
      <c r="O422" s="358"/>
      <c r="P422" s="358"/>
      <c r="Q422" s="359">
        <f t="shared" si="79"/>
        <v>0</v>
      </c>
      <c r="R422" s="359">
        <f t="shared" si="79"/>
        <v>0</v>
      </c>
      <c r="S422" s="360"/>
      <c r="T422" s="361"/>
      <c r="U422" s="255">
        <f t="shared" si="71"/>
        <v>0</v>
      </c>
      <c r="V422" s="169"/>
      <c r="W422" s="169"/>
      <c r="X422" s="169"/>
      <c r="Y422" s="169"/>
      <c r="Z422" s="169"/>
      <c r="AA422" s="378"/>
      <c r="AB422" s="169"/>
      <c r="AC422" s="169"/>
      <c r="AD422" s="169"/>
      <c r="AE422" s="371"/>
      <c r="AF422" s="371"/>
      <c r="AG422" s="371"/>
      <c r="AH422" s="169"/>
      <c r="AI422" s="169"/>
      <c r="AJ422" s="169"/>
      <c r="AK422" s="169"/>
      <c r="AL422" s="169"/>
      <c r="AM422" s="169"/>
      <c r="AN422" s="176"/>
      <c r="AO422" s="176"/>
      <c r="AP422" s="176"/>
    </row>
    <row r="423" spans="1:42" s="253" customFormat="1" ht="21" hidden="1" customHeight="1">
      <c r="A423" s="252"/>
      <c r="B423" s="252"/>
      <c r="C423" s="252"/>
      <c r="D423" s="252"/>
      <c r="E423" s="252"/>
      <c r="F423" s="252"/>
      <c r="G423" s="252"/>
      <c r="I423" s="265">
        <f t="shared" si="77"/>
        <v>0</v>
      </c>
      <c r="J423" s="255">
        <f t="shared" si="70"/>
        <v>0</v>
      </c>
      <c r="K423" s="546">
        <f t="shared" si="80"/>
        <v>35</v>
      </c>
      <c r="L423" s="356"/>
      <c r="M423" s="356"/>
      <c r="N423" s="357">
        <f t="shared" si="78"/>
        <v>0</v>
      </c>
      <c r="O423" s="358"/>
      <c r="P423" s="358"/>
      <c r="Q423" s="359">
        <f t="shared" si="79"/>
        <v>0</v>
      </c>
      <c r="R423" s="359">
        <f t="shared" si="79"/>
        <v>0</v>
      </c>
      <c r="S423" s="360"/>
      <c r="T423" s="361"/>
      <c r="U423" s="255">
        <f t="shared" si="71"/>
        <v>0</v>
      </c>
      <c r="V423" s="169"/>
      <c r="W423" s="169"/>
      <c r="X423" s="169"/>
      <c r="Y423" s="169"/>
      <c r="Z423" s="169"/>
      <c r="AA423" s="378"/>
      <c r="AB423" s="169"/>
      <c r="AC423" s="169"/>
      <c r="AD423" s="169"/>
      <c r="AE423" s="371"/>
      <c r="AF423" s="371"/>
      <c r="AG423" s="371"/>
      <c r="AH423" s="169"/>
      <c r="AI423" s="169"/>
      <c r="AJ423" s="169"/>
      <c r="AK423" s="169"/>
      <c r="AL423" s="169"/>
      <c r="AM423" s="169"/>
      <c r="AN423" s="176"/>
      <c r="AO423" s="176"/>
      <c r="AP423" s="176"/>
    </row>
    <row r="424" spans="1:42" s="253" customFormat="1" ht="21" hidden="1" customHeight="1">
      <c r="A424" s="252"/>
      <c r="B424" s="252"/>
      <c r="C424" s="252"/>
      <c r="D424" s="252"/>
      <c r="E424" s="252"/>
      <c r="F424" s="252"/>
      <c r="G424" s="252"/>
      <c r="I424" s="265">
        <f t="shared" si="77"/>
        <v>0</v>
      </c>
      <c r="J424" s="255">
        <f t="shared" si="70"/>
        <v>0</v>
      </c>
      <c r="K424" s="546">
        <f t="shared" si="80"/>
        <v>36</v>
      </c>
      <c r="L424" s="356"/>
      <c r="M424" s="356"/>
      <c r="N424" s="357">
        <f t="shared" si="78"/>
        <v>0</v>
      </c>
      <c r="O424" s="358"/>
      <c r="P424" s="358"/>
      <c r="Q424" s="359">
        <f t="shared" si="79"/>
        <v>0</v>
      </c>
      <c r="R424" s="359">
        <f t="shared" si="79"/>
        <v>0</v>
      </c>
      <c r="S424" s="360"/>
      <c r="T424" s="361"/>
      <c r="U424" s="255">
        <f t="shared" si="71"/>
        <v>0</v>
      </c>
      <c r="V424" s="169"/>
      <c r="W424" s="169"/>
      <c r="X424" s="169"/>
      <c r="Y424" s="169"/>
      <c r="Z424" s="169"/>
      <c r="AA424" s="378"/>
      <c r="AB424" s="169"/>
      <c r="AC424" s="169"/>
      <c r="AD424" s="169"/>
      <c r="AE424" s="371"/>
      <c r="AF424" s="371"/>
      <c r="AG424" s="371"/>
      <c r="AH424" s="169"/>
      <c r="AI424" s="169"/>
      <c r="AJ424" s="169"/>
      <c r="AK424" s="169"/>
      <c r="AL424" s="169"/>
      <c r="AM424" s="169"/>
      <c r="AN424" s="176"/>
      <c r="AO424" s="176"/>
      <c r="AP424" s="176"/>
    </row>
    <row r="425" spans="1:42" s="253" customFormat="1" ht="21" hidden="1" customHeight="1" thickBot="1">
      <c r="A425" s="252"/>
      <c r="B425" s="252"/>
      <c r="C425" s="252"/>
      <c r="D425" s="252"/>
      <c r="E425" s="252"/>
      <c r="F425" s="252"/>
      <c r="G425" s="252"/>
      <c r="I425" s="265">
        <f t="shared" si="77"/>
        <v>0</v>
      </c>
      <c r="J425" s="255">
        <f t="shared" si="70"/>
        <v>0</v>
      </c>
      <c r="K425" s="385">
        <f t="shared" si="80"/>
        <v>37</v>
      </c>
      <c r="L425" s="356"/>
      <c r="M425" s="356"/>
      <c r="N425" s="387">
        <f t="shared" si="78"/>
        <v>0</v>
      </c>
      <c r="O425" s="388"/>
      <c r="P425" s="388"/>
      <c r="Q425" s="389">
        <f t="shared" si="79"/>
        <v>0</v>
      </c>
      <c r="R425" s="389">
        <f t="shared" si="79"/>
        <v>0</v>
      </c>
      <c r="S425" s="390"/>
      <c r="T425" s="391"/>
      <c r="U425" s="255">
        <f t="shared" si="71"/>
        <v>0</v>
      </c>
      <c r="V425" s="169"/>
      <c r="W425" s="169"/>
      <c r="X425" s="169"/>
      <c r="Y425" s="169"/>
      <c r="Z425" s="169"/>
      <c r="AA425" s="378"/>
      <c r="AB425" s="169"/>
      <c r="AC425" s="169"/>
      <c r="AD425" s="169"/>
      <c r="AE425" s="371"/>
      <c r="AF425" s="371"/>
      <c r="AG425" s="371"/>
      <c r="AH425" s="169"/>
      <c r="AI425" s="169"/>
      <c r="AJ425" s="169"/>
      <c r="AK425" s="169"/>
      <c r="AL425" s="169"/>
      <c r="AM425" s="169"/>
      <c r="AN425" s="176"/>
      <c r="AO425" s="176"/>
      <c r="AP425" s="176"/>
    </row>
    <row r="426" spans="1:42" s="253" customFormat="1" ht="21" hidden="1" customHeight="1">
      <c r="A426" s="252"/>
      <c r="B426" s="252"/>
      <c r="C426" s="252"/>
      <c r="D426" s="252"/>
      <c r="E426" s="252"/>
      <c r="F426" s="252"/>
      <c r="G426" s="252"/>
      <c r="I426" s="265">
        <f>IF((O$428+P$428)&gt;0,1,0)</f>
        <v>0</v>
      </c>
      <c r="J426" s="255">
        <f t="shared" si="70"/>
        <v>0</v>
      </c>
      <c r="K426" s="2439" t="s">
        <v>942</v>
      </c>
      <c r="L426" s="2441" t="s">
        <v>943</v>
      </c>
      <c r="M426" s="2443" t="s">
        <v>944</v>
      </c>
      <c r="N426" s="2443" t="s">
        <v>945</v>
      </c>
      <c r="O426" s="2445" t="s">
        <v>946</v>
      </c>
      <c r="P426" s="2445"/>
      <c r="Q426" s="2445" t="s">
        <v>947</v>
      </c>
      <c r="R426" s="2445"/>
      <c r="S426" s="2446" t="s">
        <v>948</v>
      </c>
      <c r="T426" s="2448" t="s">
        <v>1162</v>
      </c>
      <c r="U426" s="255">
        <f t="shared" si="71"/>
        <v>0</v>
      </c>
      <c r="V426" s="169"/>
      <c r="W426" s="169"/>
      <c r="X426" s="169"/>
      <c r="Y426" s="169"/>
      <c r="Z426" s="169"/>
      <c r="AA426" s="378"/>
      <c r="AB426" s="169"/>
      <c r="AC426" s="169"/>
      <c r="AD426" s="169"/>
      <c r="AE426" s="371"/>
      <c r="AF426" s="371"/>
      <c r="AG426" s="371"/>
      <c r="AH426" s="169"/>
      <c r="AI426" s="169"/>
      <c r="AJ426" s="169"/>
      <c r="AK426" s="169"/>
      <c r="AL426" s="169"/>
      <c r="AM426" s="169"/>
      <c r="AN426" s="176"/>
      <c r="AO426" s="176"/>
      <c r="AP426" s="176"/>
    </row>
    <row r="427" spans="1:42" s="253" customFormat="1" ht="21" hidden="1" customHeight="1">
      <c r="A427" s="252"/>
      <c r="B427" s="252"/>
      <c r="C427" s="252"/>
      <c r="D427" s="252"/>
      <c r="E427" s="252"/>
      <c r="F427" s="252"/>
      <c r="G427" s="252"/>
      <c r="I427" s="265">
        <f t="shared" ref="I427:I450" si="81">IF((O$428+P$428)&gt;0,1,0)</f>
        <v>0</v>
      </c>
      <c r="J427" s="255">
        <f t="shared" si="70"/>
        <v>0</v>
      </c>
      <c r="K427" s="2440"/>
      <c r="L427" s="2442"/>
      <c r="M427" s="2444"/>
      <c r="N427" s="2444"/>
      <c r="O427" s="548" t="s">
        <v>786</v>
      </c>
      <c r="P427" s="335" t="s">
        <v>787</v>
      </c>
      <c r="Q427" s="335" t="s">
        <v>786</v>
      </c>
      <c r="R427" s="336" t="s">
        <v>787</v>
      </c>
      <c r="S427" s="2447"/>
      <c r="T427" s="2449"/>
      <c r="U427" s="255">
        <f t="shared" si="71"/>
        <v>0</v>
      </c>
      <c r="V427" s="169"/>
      <c r="W427" s="169"/>
      <c r="X427" s="169"/>
      <c r="Y427" s="169"/>
      <c r="Z427" s="169"/>
      <c r="AA427" s="378"/>
      <c r="AB427" s="169"/>
      <c r="AC427" s="169"/>
      <c r="AD427" s="169"/>
      <c r="AE427" s="371"/>
      <c r="AF427" s="371"/>
      <c r="AG427" s="371"/>
      <c r="AH427" s="169"/>
      <c r="AI427" s="169"/>
      <c r="AJ427" s="169"/>
      <c r="AK427" s="169"/>
      <c r="AL427" s="169"/>
      <c r="AM427" s="169"/>
      <c r="AN427" s="176"/>
      <c r="AO427" s="176"/>
      <c r="AP427" s="176"/>
    </row>
    <row r="428" spans="1:42" s="253" customFormat="1" ht="21" hidden="1" customHeight="1">
      <c r="A428" s="252"/>
      <c r="B428" s="252"/>
      <c r="C428" s="252"/>
      <c r="D428" s="252"/>
      <c r="E428" s="252"/>
      <c r="F428" s="252"/>
      <c r="G428" s="252"/>
      <c r="I428" s="265">
        <f t="shared" si="81"/>
        <v>0</v>
      </c>
      <c r="J428" s="255">
        <f t="shared" si="70"/>
        <v>0</v>
      </c>
      <c r="K428" s="546">
        <f>+K50+1</f>
        <v>38</v>
      </c>
      <c r="L428" s="356"/>
      <c r="M428" s="356"/>
      <c r="N428" s="357">
        <f t="shared" ref="N428:N450" si="82">IF(O428+P428&gt;0,$W$377,)</f>
        <v>0</v>
      </c>
      <c r="O428" s="358"/>
      <c r="P428" s="358"/>
      <c r="Q428" s="359">
        <f t="shared" si="79"/>
        <v>0</v>
      </c>
      <c r="R428" s="359">
        <f t="shared" si="79"/>
        <v>0</v>
      </c>
      <c r="S428" s="360"/>
      <c r="T428" s="361"/>
      <c r="U428" s="255">
        <f t="shared" si="71"/>
        <v>0</v>
      </c>
      <c r="V428" s="169"/>
      <c r="W428" s="169"/>
      <c r="X428" s="169"/>
      <c r="Y428" s="169"/>
      <c r="Z428" s="169"/>
      <c r="AA428" s="378"/>
      <c r="AB428" s="169"/>
      <c r="AC428" s="169"/>
      <c r="AD428" s="169"/>
      <c r="AE428" s="371"/>
      <c r="AF428" s="371"/>
      <c r="AG428" s="371"/>
      <c r="AH428" s="169"/>
      <c r="AI428" s="169"/>
      <c r="AJ428" s="169"/>
      <c r="AK428" s="169"/>
      <c r="AL428" s="169"/>
      <c r="AM428" s="169"/>
      <c r="AN428" s="176"/>
      <c r="AO428" s="176"/>
      <c r="AP428" s="176"/>
    </row>
    <row r="429" spans="1:42" s="253" customFormat="1" ht="21" hidden="1" customHeight="1">
      <c r="A429" s="252"/>
      <c r="B429" s="252"/>
      <c r="C429" s="252"/>
      <c r="D429" s="252"/>
      <c r="E429" s="252"/>
      <c r="F429" s="252"/>
      <c r="G429" s="252"/>
      <c r="I429" s="265">
        <f t="shared" si="81"/>
        <v>0</v>
      </c>
      <c r="J429" s="255">
        <f t="shared" si="70"/>
        <v>0</v>
      </c>
      <c r="K429" s="546">
        <f t="shared" ref="K429:K450" si="83">+K428+1</f>
        <v>39</v>
      </c>
      <c r="L429" s="356"/>
      <c r="M429" s="356"/>
      <c r="N429" s="357">
        <f t="shared" si="82"/>
        <v>0</v>
      </c>
      <c r="O429" s="358"/>
      <c r="P429" s="358"/>
      <c r="Q429" s="359">
        <f t="shared" si="79"/>
        <v>0</v>
      </c>
      <c r="R429" s="359">
        <f t="shared" si="79"/>
        <v>0</v>
      </c>
      <c r="S429" s="360"/>
      <c r="T429" s="361"/>
      <c r="U429" s="255">
        <f t="shared" si="71"/>
        <v>0</v>
      </c>
      <c r="V429" s="169"/>
      <c r="W429" s="169"/>
      <c r="X429" s="169"/>
      <c r="Y429" s="169"/>
      <c r="Z429" s="169"/>
      <c r="AA429" s="378"/>
      <c r="AB429" s="169"/>
      <c r="AC429" s="169"/>
      <c r="AD429" s="169"/>
      <c r="AE429" s="371"/>
      <c r="AF429" s="371"/>
      <c r="AG429" s="371"/>
      <c r="AH429" s="169"/>
      <c r="AI429" s="169"/>
      <c r="AJ429" s="169"/>
      <c r="AK429" s="169"/>
      <c r="AL429" s="169"/>
      <c r="AM429" s="169"/>
      <c r="AN429" s="176"/>
      <c r="AO429" s="176"/>
      <c r="AP429" s="176"/>
    </row>
    <row r="430" spans="1:42" s="253" customFormat="1" ht="21" hidden="1" customHeight="1">
      <c r="A430" s="252"/>
      <c r="B430" s="252"/>
      <c r="C430" s="252"/>
      <c r="D430" s="252"/>
      <c r="E430" s="252"/>
      <c r="F430" s="252"/>
      <c r="G430" s="252"/>
      <c r="I430" s="265">
        <f t="shared" si="81"/>
        <v>0</v>
      </c>
      <c r="J430" s="255">
        <f t="shared" si="70"/>
        <v>0</v>
      </c>
      <c r="K430" s="546">
        <f t="shared" si="83"/>
        <v>40</v>
      </c>
      <c r="L430" s="356"/>
      <c r="M430" s="356"/>
      <c r="N430" s="357">
        <f t="shared" si="82"/>
        <v>0</v>
      </c>
      <c r="O430" s="358"/>
      <c r="P430" s="358"/>
      <c r="Q430" s="359">
        <f t="shared" si="79"/>
        <v>0</v>
      </c>
      <c r="R430" s="359">
        <f t="shared" si="79"/>
        <v>0</v>
      </c>
      <c r="S430" s="360"/>
      <c r="T430" s="361"/>
      <c r="U430" s="255">
        <f t="shared" si="71"/>
        <v>0</v>
      </c>
      <c r="V430" s="169"/>
      <c r="W430" s="169"/>
      <c r="X430" s="169"/>
      <c r="Y430" s="169"/>
      <c r="Z430" s="169"/>
      <c r="AA430" s="378"/>
      <c r="AB430" s="169"/>
      <c r="AC430" s="169"/>
      <c r="AD430" s="169"/>
      <c r="AE430" s="371"/>
      <c r="AF430" s="371"/>
      <c r="AG430" s="371"/>
      <c r="AH430" s="169"/>
      <c r="AI430" s="169"/>
      <c r="AJ430" s="169"/>
      <c r="AK430" s="169"/>
      <c r="AL430" s="169"/>
      <c r="AM430" s="169"/>
      <c r="AN430" s="176"/>
      <c r="AO430" s="176"/>
      <c r="AP430" s="176"/>
    </row>
    <row r="431" spans="1:42" s="253" customFormat="1" ht="21" hidden="1" customHeight="1">
      <c r="A431" s="252"/>
      <c r="B431" s="252"/>
      <c r="C431" s="252"/>
      <c r="D431" s="252"/>
      <c r="E431" s="252"/>
      <c r="F431" s="252"/>
      <c r="G431" s="252"/>
      <c r="I431" s="265">
        <f t="shared" si="81"/>
        <v>0</v>
      </c>
      <c r="J431" s="255">
        <f t="shared" si="70"/>
        <v>0</v>
      </c>
      <c r="K431" s="546">
        <f t="shared" si="83"/>
        <v>41</v>
      </c>
      <c r="L431" s="356"/>
      <c r="M431" s="356"/>
      <c r="N431" s="357">
        <f t="shared" si="82"/>
        <v>0</v>
      </c>
      <c r="O431" s="358"/>
      <c r="P431" s="358"/>
      <c r="Q431" s="359">
        <f t="shared" si="79"/>
        <v>0</v>
      </c>
      <c r="R431" s="359">
        <f t="shared" si="79"/>
        <v>0</v>
      </c>
      <c r="S431" s="360"/>
      <c r="T431" s="361"/>
      <c r="U431" s="255">
        <f t="shared" si="71"/>
        <v>0</v>
      </c>
      <c r="V431" s="169"/>
      <c r="W431" s="169"/>
      <c r="X431" s="169"/>
      <c r="Y431" s="169"/>
      <c r="Z431" s="169"/>
      <c r="AA431" s="378"/>
      <c r="AB431" s="169"/>
      <c r="AC431" s="169"/>
      <c r="AD431" s="169"/>
      <c r="AE431" s="371"/>
      <c r="AF431" s="371"/>
      <c r="AG431" s="371"/>
      <c r="AH431" s="169"/>
      <c r="AI431" s="169"/>
      <c r="AJ431" s="169"/>
      <c r="AK431" s="169"/>
      <c r="AL431" s="169"/>
      <c r="AM431" s="169"/>
      <c r="AN431" s="176"/>
      <c r="AO431" s="176"/>
      <c r="AP431" s="176"/>
    </row>
    <row r="432" spans="1:42" s="253" customFormat="1" ht="21" hidden="1" customHeight="1">
      <c r="A432" s="252"/>
      <c r="B432" s="252"/>
      <c r="C432" s="252"/>
      <c r="D432" s="252"/>
      <c r="E432" s="252"/>
      <c r="F432" s="252"/>
      <c r="G432" s="252"/>
      <c r="I432" s="265">
        <f t="shared" si="81"/>
        <v>0</v>
      </c>
      <c r="J432" s="255">
        <f t="shared" si="70"/>
        <v>0</v>
      </c>
      <c r="K432" s="546">
        <f t="shared" si="83"/>
        <v>42</v>
      </c>
      <c r="L432" s="356"/>
      <c r="M432" s="356"/>
      <c r="N432" s="357">
        <f t="shared" si="82"/>
        <v>0</v>
      </c>
      <c r="O432" s="358"/>
      <c r="P432" s="358"/>
      <c r="Q432" s="359">
        <f t="shared" si="79"/>
        <v>0</v>
      </c>
      <c r="R432" s="359">
        <f t="shared" si="79"/>
        <v>0</v>
      </c>
      <c r="S432" s="360"/>
      <c r="T432" s="361"/>
      <c r="U432" s="255">
        <f t="shared" si="71"/>
        <v>0</v>
      </c>
      <c r="V432" s="169"/>
      <c r="W432" s="169"/>
      <c r="X432" s="169"/>
      <c r="Y432" s="169"/>
      <c r="Z432" s="169"/>
      <c r="AA432" s="378"/>
      <c r="AB432" s="169"/>
      <c r="AC432" s="169"/>
      <c r="AD432" s="169"/>
      <c r="AE432" s="371"/>
      <c r="AF432" s="371"/>
      <c r="AG432" s="371"/>
      <c r="AH432" s="169"/>
      <c r="AI432" s="169"/>
      <c r="AJ432" s="169"/>
      <c r="AK432" s="169"/>
      <c r="AL432" s="169"/>
      <c r="AM432" s="169"/>
      <c r="AN432" s="176"/>
      <c r="AO432" s="176"/>
      <c r="AP432" s="176"/>
    </row>
    <row r="433" spans="1:42" s="253" customFormat="1" ht="21" hidden="1" customHeight="1">
      <c r="A433" s="252"/>
      <c r="B433" s="252"/>
      <c r="C433" s="252"/>
      <c r="D433" s="252"/>
      <c r="E433" s="252"/>
      <c r="F433" s="252"/>
      <c r="G433" s="252"/>
      <c r="I433" s="265">
        <f t="shared" si="81"/>
        <v>0</v>
      </c>
      <c r="J433" s="255">
        <f t="shared" si="70"/>
        <v>0</v>
      </c>
      <c r="K433" s="546">
        <f t="shared" si="83"/>
        <v>43</v>
      </c>
      <c r="L433" s="356"/>
      <c r="M433" s="356"/>
      <c r="N433" s="357">
        <f t="shared" si="82"/>
        <v>0</v>
      </c>
      <c r="O433" s="358"/>
      <c r="P433" s="358"/>
      <c r="Q433" s="359">
        <f t="shared" si="79"/>
        <v>0</v>
      </c>
      <c r="R433" s="359">
        <f t="shared" si="79"/>
        <v>0</v>
      </c>
      <c r="S433" s="360"/>
      <c r="T433" s="361"/>
      <c r="U433" s="255">
        <f t="shared" si="71"/>
        <v>0</v>
      </c>
      <c r="V433" s="169"/>
      <c r="W433" s="169"/>
      <c r="X433" s="169"/>
      <c r="Y433" s="169"/>
      <c r="Z433" s="169"/>
      <c r="AA433" s="378"/>
      <c r="AB433" s="169"/>
      <c r="AC433" s="169"/>
      <c r="AD433" s="169"/>
      <c r="AE433" s="371"/>
      <c r="AF433" s="371"/>
      <c r="AG433" s="371"/>
      <c r="AH433" s="169"/>
      <c r="AI433" s="169"/>
      <c r="AJ433" s="169"/>
      <c r="AK433" s="169"/>
      <c r="AL433" s="169"/>
      <c r="AM433" s="169"/>
      <c r="AN433" s="176"/>
      <c r="AO433" s="176"/>
      <c r="AP433" s="176"/>
    </row>
    <row r="434" spans="1:42" s="253" customFormat="1" ht="21" hidden="1" customHeight="1">
      <c r="A434" s="252"/>
      <c r="B434" s="252"/>
      <c r="C434" s="252"/>
      <c r="D434" s="252"/>
      <c r="E434" s="252"/>
      <c r="F434" s="252"/>
      <c r="G434" s="252"/>
      <c r="I434" s="265">
        <f t="shared" si="81"/>
        <v>0</v>
      </c>
      <c r="J434" s="255">
        <f t="shared" si="70"/>
        <v>0</v>
      </c>
      <c r="K434" s="546">
        <f t="shared" si="83"/>
        <v>44</v>
      </c>
      <c r="L434" s="356"/>
      <c r="M434" s="356"/>
      <c r="N434" s="357">
        <f t="shared" si="82"/>
        <v>0</v>
      </c>
      <c r="O434" s="358"/>
      <c r="P434" s="358"/>
      <c r="Q434" s="359">
        <f t="shared" si="79"/>
        <v>0</v>
      </c>
      <c r="R434" s="359">
        <f t="shared" si="79"/>
        <v>0</v>
      </c>
      <c r="S434" s="360"/>
      <c r="T434" s="361"/>
      <c r="U434" s="255">
        <f t="shared" si="71"/>
        <v>0</v>
      </c>
      <c r="V434" s="169"/>
      <c r="W434" s="169"/>
      <c r="X434" s="169"/>
      <c r="Y434" s="169"/>
      <c r="Z434" s="169"/>
      <c r="AA434" s="378"/>
      <c r="AB434" s="169"/>
      <c r="AC434" s="169"/>
      <c r="AD434" s="169"/>
      <c r="AE434" s="371"/>
      <c r="AF434" s="371"/>
      <c r="AG434" s="371"/>
      <c r="AH434" s="169"/>
      <c r="AI434" s="169"/>
      <c r="AJ434" s="169"/>
      <c r="AK434" s="169"/>
      <c r="AL434" s="169"/>
      <c r="AM434" s="169"/>
      <c r="AN434" s="176"/>
      <c r="AO434" s="176"/>
      <c r="AP434" s="176"/>
    </row>
    <row r="435" spans="1:42" s="253" customFormat="1" ht="21" hidden="1" customHeight="1">
      <c r="A435" s="252"/>
      <c r="B435" s="252"/>
      <c r="C435" s="252"/>
      <c r="D435" s="252"/>
      <c r="E435" s="252"/>
      <c r="F435" s="252"/>
      <c r="G435" s="252"/>
      <c r="I435" s="265">
        <f t="shared" si="81"/>
        <v>0</v>
      </c>
      <c r="J435" s="255">
        <f t="shared" si="70"/>
        <v>0</v>
      </c>
      <c r="K435" s="546">
        <f t="shared" si="83"/>
        <v>45</v>
      </c>
      <c r="L435" s="356"/>
      <c r="M435" s="356"/>
      <c r="N435" s="357">
        <f t="shared" si="82"/>
        <v>0</v>
      </c>
      <c r="O435" s="358"/>
      <c r="P435" s="358"/>
      <c r="Q435" s="359">
        <f t="shared" si="79"/>
        <v>0</v>
      </c>
      <c r="R435" s="359">
        <f t="shared" si="79"/>
        <v>0</v>
      </c>
      <c r="S435" s="360"/>
      <c r="T435" s="361"/>
      <c r="U435" s="255">
        <f t="shared" si="71"/>
        <v>0</v>
      </c>
      <c r="V435" s="169"/>
      <c r="W435" s="169"/>
      <c r="X435" s="169"/>
      <c r="Y435" s="169"/>
      <c r="Z435" s="169"/>
      <c r="AA435" s="378"/>
      <c r="AB435" s="169"/>
      <c r="AC435" s="169"/>
      <c r="AD435" s="169"/>
      <c r="AE435" s="371"/>
      <c r="AF435" s="371"/>
      <c r="AG435" s="371"/>
      <c r="AH435" s="169"/>
      <c r="AI435" s="169"/>
      <c r="AJ435" s="169"/>
      <c r="AK435" s="169"/>
      <c r="AL435" s="169"/>
      <c r="AM435" s="169"/>
      <c r="AN435" s="176"/>
      <c r="AO435" s="176"/>
      <c r="AP435" s="176"/>
    </row>
    <row r="436" spans="1:42" s="253" customFormat="1" ht="21" hidden="1" customHeight="1">
      <c r="A436" s="252"/>
      <c r="B436" s="252"/>
      <c r="C436" s="252"/>
      <c r="D436" s="252"/>
      <c r="E436" s="252"/>
      <c r="F436" s="252"/>
      <c r="G436" s="252"/>
      <c r="I436" s="265">
        <f t="shared" si="81"/>
        <v>0</v>
      </c>
      <c r="J436" s="255">
        <f t="shared" si="70"/>
        <v>0</v>
      </c>
      <c r="K436" s="546">
        <f t="shared" si="83"/>
        <v>46</v>
      </c>
      <c r="L436" s="356"/>
      <c r="M436" s="356"/>
      <c r="N436" s="357">
        <f t="shared" si="82"/>
        <v>0</v>
      </c>
      <c r="O436" s="358"/>
      <c r="P436" s="358"/>
      <c r="Q436" s="359">
        <f t="shared" si="79"/>
        <v>0</v>
      </c>
      <c r="R436" s="359">
        <f t="shared" si="79"/>
        <v>0</v>
      </c>
      <c r="S436" s="360"/>
      <c r="T436" s="361"/>
      <c r="U436" s="255">
        <f t="shared" si="71"/>
        <v>0</v>
      </c>
      <c r="V436" s="169"/>
      <c r="W436" s="169"/>
      <c r="X436" s="169"/>
      <c r="Y436" s="169"/>
      <c r="Z436" s="169"/>
      <c r="AA436" s="378"/>
      <c r="AB436" s="169"/>
      <c r="AC436" s="169"/>
      <c r="AD436" s="169"/>
      <c r="AE436" s="371"/>
      <c r="AF436" s="371"/>
      <c r="AG436" s="371"/>
      <c r="AH436" s="169"/>
      <c r="AI436" s="169"/>
      <c r="AJ436" s="169"/>
      <c r="AK436" s="169"/>
      <c r="AL436" s="169"/>
      <c r="AM436" s="169"/>
      <c r="AN436" s="176"/>
      <c r="AO436" s="176"/>
      <c r="AP436" s="176"/>
    </row>
    <row r="437" spans="1:42" s="253" customFormat="1" ht="21" hidden="1" customHeight="1">
      <c r="A437" s="252"/>
      <c r="B437" s="252"/>
      <c r="C437" s="252"/>
      <c r="D437" s="252"/>
      <c r="E437" s="252"/>
      <c r="F437" s="252"/>
      <c r="G437" s="252"/>
      <c r="I437" s="265">
        <f t="shared" si="81"/>
        <v>0</v>
      </c>
      <c r="J437" s="255">
        <f t="shared" si="70"/>
        <v>0</v>
      </c>
      <c r="K437" s="546">
        <f t="shared" si="83"/>
        <v>47</v>
      </c>
      <c r="L437" s="356"/>
      <c r="M437" s="356"/>
      <c r="N437" s="357">
        <f t="shared" si="82"/>
        <v>0</v>
      </c>
      <c r="O437" s="358"/>
      <c r="P437" s="358"/>
      <c r="Q437" s="359">
        <f t="shared" si="79"/>
        <v>0</v>
      </c>
      <c r="R437" s="359">
        <f t="shared" si="79"/>
        <v>0</v>
      </c>
      <c r="S437" s="360"/>
      <c r="T437" s="361"/>
      <c r="U437" s="255">
        <f t="shared" si="71"/>
        <v>0</v>
      </c>
      <c r="V437" s="169"/>
      <c r="W437" s="169"/>
      <c r="X437" s="169"/>
      <c r="Y437" s="169"/>
      <c r="Z437" s="169"/>
      <c r="AA437" s="378"/>
      <c r="AB437" s="169"/>
      <c r="AC437" s="169"/>
      <c r="AD437" s="169"/>
      <c r="AE437" s="371"/>
      <c r="AF437" s="371"/>
      <c r="AG437" s="371"/>
      <c r="AH437" s="169"/>
      <c r="AI437" s="169"/>
      <c r="AJ437" s="169"/>
      <c r="AK437" s="169"/>
      <c r="AL437" s="169"/>
      <c r="AM437" s="169"/>
      <c r="AN437" s="176"/>
      <c r="AO437" s="176"/>
      <c r="AP437" s="176"/>
    </row>
    <row r="438" spans="1:42" s="253" customFormat="1" ht="21" hidden="1" customHeight="1">
      <c r="A438" s="252"/>
      <c r="B438" s="252"/>
      <c r="C438" s="252"/>
      <c r="D438" s="252"/>
      <c r="E438" s="252"/>
      <c r="F438" s="252"/>
      <c r="G438" s="252"/>
      <c r="I438" s="265">
        <f t="shared" si="81"/>
        <v>0</v>
      </c>
      <c r="J438" s="255">
        <f t="shared" si="70"/>
        <v>0</v>
      </c>
      <c r="K438" s="546">
        <f t="shared" si="83"/>
        <v>48</v>
      </c>
      <c r="L438" s="356"/>
      <c r="M438" s="356"/>
      <c r="N438" s="357">
        <f t="shared" si="82"/>
        <v>0</v>
      </c>
      <c r="O438" s="358"/>
      <c r="P438" s="358"/>
      <c r="Q438" s="359">
        <f t="shared" si="79"/>
        <v>0</v>
      </c>
      <c r="R438" s="359">
        <f t="shared" si="79"/>
        <v>0</v>
      </c>
      <c r="S438" s="360"/>
      <c r="T438" s="361"/>
      <c r="U438" s="255">
        <f t="shared" si="71"/>
        <v>0</v>
      </c>
      <c r="V438" s="169"/>
      <c r="W438" s="169"/>
      <c r="X438" s="169"/>
      <c r="Y438" s="169"/>
      <c r="Z438" s="169"/>
      <c r="AA438" s="378"/>
      <c r="AB438" s="169"/>
      <c r="AC438" s="169"/>
      <c r="AD438" s="169"/>
      <c r="AE438" s="371"/>
      <c r="AF438" s="371"/>
      <c r="AG438" s="371"/>
      <c r="AH438" s="169"/>
      <c r="AI438" s="169"/>
      <c r="AJ438" s="169"/>
      <c r="AK438" s="169"/>
      <c r="AL438" s="169"/>
      <c r="AM438" s="169"/>
      <c r="AN438" s="176"/>
      <c r="AO438" s="176"/>
      <c r="AP438" s="176"/>
    </row>
    <row r="439" spans="1:42" s="253" customFormat="1" ht="21" hidden="1" customHeight="1">
      <c r="A439" s="252"/>
      <c r="B439" s="252"/>
      <c r="C439" s="252"/>
      <c r="D439" s="252"/>
      <c r="E439" s="252"/>
      <c r="F439" s="252"/>
      <c r="G439" s="252"/>
      <c r="I439" s="265">
        <f t="shared" si="81"/>
        <v>0</v>
      </c>
      <c r="J439" s="255">
        <f t="shared" si="70"/>
        <v>0</v>
      </c>
      <c r="K439" s="546">
        <f t="shared" si="83"/>
        <v>49</v>
      </c>
      <c r="L439" s="356"/>
      <c r="M439" s="356"/>
      <c r="N439" s="357">
        <f t="shared" si="82"/>
        <v>0</v>
      </c>
      <c r="O439" s="358"/>
      <c r="P439" s="358"/>
      <c r="Q439" s="359">
        <f t="shared" si="79"/>
        <v>0</v>
      </c>
      <c r="R439" s="359">
        <f t="shared" si="79"/>
        <v>0</v>
      </c>
      <c r="S439" s="360"/>
      <c r="T439" s="361"/>
      <c r="U439" s="255">
        <f t="shared" si="71"/>
        <v>0</v>
      </c>
      <c r="V439" s="169"/>
      <c r="W439" s="169"/>
      <c r="X439" s="169"/>
      <c r="Y439" s="169"/>
      <c r="Z439" s="169"/>
      <c r="AA439" s="378"/>
      <c r="AB439" s="169"/>
      <c r="AC439" s="169"/>
      <c r="AD439" s="169"/>
      <c r="AE439" s="371"/>
      <c r="AF439" s="371"/>
      <c r="AG439" s="371"/>
      <c r="AH439" s="169"/>
      <c r="AI439" s="169"/>
      <c r="AJ439" s="169"/>
      <c r="AK439" s="169"/>
      <c r="AL439" s="169"/>
      <c r="AM439" s="169"/>
      <c r="AN439" s="176"/>
      <c r="AO439" s="176"/>
      <c r="AP439" s="176"/>
    </row>
    <row r="440" spans="1:42" s="253" customFormat="1" ht="21" hidden="1" customHeight="1">
      <c r="A440" s="252"/>
      <c r="B440" s="252"/>
      <c r="C440" s="252"/>
      <c r="D440" s="252"/>
      <c r="E440" s="252"/>
      <c r="F440" s="252"/>
      <c r="G440" s="252"/>
      <c r="I440" s="265">
        <f t="shared" si="81"/>
        <v>0</v>
      </c>
      <c r="J440" s="255">
        <f t="shared" ref="J440:J450" si="84">IF($Q$379&gt;0,6,)</f>
        <v>0</v>
      </c>
      <c r="K440" s="546">
        <f t="shared" si="83"/>
        <v>50</v>
      </c>
      <c r="L440" s="356"/>
      <c r="M440" s="356"/>
      <c r="N440" s="357">
        <f t="shared" si="82"/>
        <v>0</v>
      </c>
      <c r="O440" s="358"/>
      <c r="P440" s="358"/>
      <c r="Q440" s="359">
        <f t="shared" si="79"/>
        <v>0</v>
      </c>
      <c r="R440" s="359">
        <f t="shared" si="79"/>
        <v>0</v>
      </c>
      <c r="S440" s="360"/>
      <c r="T440" s="361"/>
      <c r="U440" s="255">
        <f t="shared" ref="U440:U450" si="85">IF($Q$379&gt;0,6,)</f>
        <v>0</v>
      </c>
      <c r="V440" s="169"/>
      <c r="W440" s="169"/>
      <c r="X440" s="169"/>
      <c r="Y440" s="169"/>
      <c r="Z440" s="169"/>
      <c r="AA440" s="378"/>
      <c r="AB440" s="169"/>
      <c r="AC440" s="169"/>
      <c r="AD440" s="169"/>
      <c r="AE440" s="371"/>
      <c r="AF440" s="371"/>
      <c r="AG440" s="371"/>
      <c r="AH440" s="169"/>
      <c r="AI440" s="169"/>
      <c r="AJ440" s="169"/>
      <c r="AK440" s="169"/>
      <c r="AL440" s="169"/>
      <c r="AM440" s="169"/>
      <c r="AN440" s="176"/>
      <c r="AO440" s="176"/>
      <c r="AP440" s="176"/>
    </row>
    <row r="441" spans="1:42" s="253" customFormat="1" ht="21" hidden="1" customHeight="1">
      <c r="A441" s="252"/>
      <c r="B441" s="252"/>
      <c r="C441" s="252"/>
      <c r="D441" s="252"/>
      <c r="E441" s="252"/>
      <c r="F441" s="252"/>
      <c r="G441" s="252"/>
      <c r="I441" s="265">
        <f t="shared" si="81"/>
        <v>0</v>
      </c>
      <c r="J441" s="255">
        <f t="shared" si="84"/>
        <v>0</v>
      </c>
      <c r="K441" s="546">
        <f t="shared" si="83"/>
        <v>51</v>
      </c>
      <c r="L441" s="356"/>
      <c r="M441" s="356"/>
      <c r="N441" s="357">
        <f t="shared" si="82"/>
        <v>0</v>
      </c>
      <c r="O441" s="358"/>
      <c r="P441" s="358"/>
      <c r="Q441" s="359">
        <f t="shared" si="79"/>
        <v>0</v>
      </c>
      <c r="R441" s="359">
        <f t="shared" si="79"/>
        <v>0</v>
      </c>
      <c r="S441" s="360"/>
      <c r="T441" s="361"/>
      <c r="U441" s="255">
        <f t="shared" si="85"/>
        <v>0</v>
      </c>
      <c r="V441" s="169"/>
      <c r="W441" s="169"/>
      <c r="X441" s="169"/>
      <c r="Y441" s="169"/>
      <c r="Z441" s="169"/>
      <c r="AA441" s="378"/>
      <c r="AB441" s="169"/>
      <c r="AC441" s="169"/>
      <c r="AD441" s="169"/>
      <c r="AE441" s="371"/>
      <c r="AF441" s="371"/>
      <c r="AG441" s="371"/>
      <c r="AH441" s="169"/>
      <c r="AI441" s="169"/>
      <c r="AJ441" s="169"/>
      <c r="AK441" s="169"/>
      <c r="AL441" s="169"/>
      <c r="AM441" s="169"/>
      <c r="AN441" s="176"/>
      <c r="AO441" s="176"/>
      <c r="AP441" s="176"/>
    </row>
    <row r="442" spans="1:42" s="253" customFormat="1" ht="21" hidden="1" customHeight="1">
      <c r="A442" s="252"/>
      <c r="B442" s="252"/>
      <c r="C442" s="252"/>
      <c r="D442" s="252"/>
      <c r="E442" s="252"/>
      <c r="F442" s="252"/>
      <c r="G442" s="252"/>
      <c r="I442" s="265">
        <f t="shared" si="81"/>
        <v>0</v>
      </c>
      <c r="J442" s="255">
        <f t="shared" si="84"/>
        <v>0</v>
      </c>
      <c r="K442" s="546">
        <f t="shared" si="83"/>
        <v>52</v>
      </c>
      <c r="L442" s="356"/>
      <c r="M442" s="356"/>
      <c r="N442" s="357">
        <f t="shared" si="82"/>
        <v>0</v>
      </c>
      <c r="O442" s="358"/>
      <c r="P442" s="358"/>
      <c r="Q442" s="359">
        <f t="shared" si="79"/>
        <v>0</v>
      </c>
      <c r="R442" s="359">
        <f t="shared" si="79"/>
        <v>0</v>
      </c>
      <c r="S442" s="360"/>
      <c r="T442" s="361"/>
      <c r="U442" s="255">
        <f t="shared" si="85"/>
        <v>0</v>
      </c>
      <c r="V442" s="169"/>
      <c r="W442" s="169"/>
      <c r="X442" s="169"/>
      <c r="Y442" s="169"/>
      <c r="Z442" s="169"/>
      <c r="AA442" s="378"/>
      <c r="AB442" s="169"/>
      <c r="AC442" s="169"/>
      <c r="AD442" s="169"/>
      <c r="AE442" s="371"/>
      <c r="AF442" s="371"/>
      <c r="AG442" s="371"/>
      <c r="AH442" s="169"/>
      <c r="AI442" s="169"/>
      <c r="AJ442" s="169"/>
      <c r="AK442" s="169"/>
      <c r="AL442" s="169"/>
      <c r="AM442" s="169"/>
      <c r="AN442" s="176"/>
      <c r="AO442" s="176"/>
      <c r="AP442" s="176"/>
    </row>
    <row r="443" spans="1:42" s="253" customFormat="1" ht="21" hidden="1" customHeight="1">
      <c r="A443" s="252"/>
      <c r="B443" s="252"/>
      <c r="C443" s="252"/>
      <c r="D443" s="252"/>
      <c r="E443" s="252"/>
      <c r="F443" s="252"/>
      <c r="G443" s="252"/>
      <c r="I443" s="265">
        <f t="shared" si="81"/>
        <v>0</v>
      </c>
      <c r="J443" s="255">
        <f t="shared" si="84"/>
        <v>0</v>
      </c>
      <c r="K443" s="546">
        <f t="shared" si="83"/>
        <v>53</v>
      </c>
      <c r="L443" s="356"/>
      <c r="M443" s="356"/>
      <c r="N443" s="357">
        <f t="shared" si="82"/>
        <v>0</v>
      </c>
      <c r="O443" s="358"/>
      <c r="P443" s="358"/>
      <c r="Q443" s="359">
        <f t="shared" si="79"/>
        <v>0</v>
      </c>
      <c r="R443" s="359">
        <f t="shared" si="79"/>
        <v>0</v>
      </c>
      <c r="S443" s="360"/>
      <c r="T443" s="361"/>
      <c r="U443" s="255">
        <f t="shared" si="85"/>
        <v>0</v>
      </c>
      <c r="V443" s="169"/>
      <c r="W443" s="169"/>
      <c r="X443" s="169"/>
      <c r="Y443" s="169"/>
      <c r="Z443" s="169"/>
      <c r="AA443" s="378"/>
      <c r="AB443" s="169"/>
      <c r="AC443" s="169"/>
      <c r="AD443" s="169"/>
      <c r="AE443" s="371"/>
      <c r="AF443" s="371"/>
      <c r="AG443" s="371"/>
      <c r="AH443" s="169"/>
      <c r="AI443" s="169"/>
      <c r="AJ443" s="169"/>
      <c r="AK443" s="169"/>
      <c r="AL443" s="169"/>
      <c r="AM443" s="169"/>
      <c r="AN443" s="176"/>
      <c r="AO443" s="176"/>
      <c r="AP443" s="176"/>
    </row>
    <row r="444" spans="1:42" s="253" customFormat="1" ht="21" hidden="1" customHeight="1">
      <c r="A444" s="252"/>
      <c r="B444" s="252"/>
      <c r="C444" s="252"/>
      <c r="D444" s="252"/>
      <c r="E444" s="252"/>
      <c r="F444" s="252"/>
      <c r="G444" s="252"/>
      <c r="I444" s="265">
        <f t="shared" si="81"/>
        <v>0</v>
      </c>
      <c r="J444" s="255">
        <f t="shared" si="84"/>
        <v>0</v>
      </c>
      <c r="K444" s="546">
        <f t="shared" si="83"/>
        <v>54</v>
      </c>
      <c r="L444" s="356"/>
      <c r="M444" s="356"/>
      <c r="N444" s="357">
        <f t="shared" si="82"/>
        <v>0</v>
      </c>
      <c r="O444" s="358"/>
      <c r="P444" s="358"/>
      <c r="Q444" s="359">
        <f t="shared" si="79"/>
        <v>0</v>
      </c>
      <c r="R444" s="359">
        <f t="shared" si="79"/>
        <v>0</v>
      </c>
      <c r="S444" s="360"/>
      <c r="T444" s="361"/>
      <c r="U444" s="255">
        <f t="shared" si="85"/>
        <v>0</v>
      </c>
      <c r="V444" s="169"/>
      <c r="W444" s="169"/>
      <c r="X444" s="169"/>
      <c r="Y444" s="169"/>
      <c r="Z444" s="169"/>
      <c r="AA444" s="378"/>
      <c r="AB444" s="169"/>
      <c r="AC444" s="169"/>
      <c r="AD444" s="169"/>
      <c r="AE444" s="371"/>
      <c r="AF444" s="371"/>
      <c r="AG444" s="371"/>
      <c r="AH444" s="169"/>
      <c r="AI444" s="169"/>
      <c r="AJ444" s="169"/>
      <c r="AK444" s="169"/>
      <c r="AL444" s="169"/>
      <c r="AM444" s="169"/>
      <c r="AN444" s="176"/>
      <c r="AO444" s="176"/>
      <c r="AP444" s="176"/>
    </row>
    <row r="445" spans="1:42" s="253" customFormat="1" ht="21" hidden="1" customHeight="1">
      <c r="A445" s="252"/>
      <c r="B445" s="252"/>
      <c r="C445" s="252"/>
      <c r="D445" s="252"/>
      <c r="E445" s="252"/>
      <c r="F445" s="252"/>
      <c r="G445" s="252"/>
      <c r="I445" s="265">
        <f t="shared" si="81"/>
        <v>0</v>
      </c>
      <c r="J445" s="255">
        <f t="shared" si="84"/>
        <v>0</v>
      </c>
      <c r="K445" s="546">
        <f t="shared" si="83"/>
        <v>55</v>
      </c>
      <c r="L445" s="356"/>
      <c r="M445" s="356"/>
      <c r="N445" s="357">
        <f t="shared" si="82"/>
        <v>0</v>
      </c>
      <c r="O445" s="358"/>
      <c r="P445" s="358"/>
      <c r="Q445" s="359">
        <f t="shared" si="79"/>
        <v>0</v>
      </c>
      <c r="R445" s="359">
        <f t="shared" si="79"/>
        <v>0</v>
      </c>
      <c r="S445" s="360"/>
      <c r="T445" s="361"/>
      <c r="U445" s="255">
        <f t="shared" si="85"/>
        <v>0</v>
      </c>
      <c r="V445" s="169"/>
      <c r="W445" s="169"/>
      <c r="X445" s="169"/>
      <c r="Y445" s="169"/>
      <c r="Z445" s="169"/>
      <c r="AA445" s="378"/>
      <c r="AB445" s="169"/>
      <c r="AC445" s="169"/>
      <c r="AD445" s="169"/>
      <c r="AE445" s="371"/>
      <c r="AF445" s="371"/>
      <c r="AG445" s="371"/>
      <c r="AH445" s="169"/>
      <c r="AI445" s="169"/>
      <c r="AJ445" s="169"/>
      <c r="AK445" s="169"/>
      <c r="AL445" s="169"/>
      <c r="AM445" s="169"/>
      <c r="AN445" s="176"/>
      <c r="AO445" s="176"/>
      <c r="AP445" s="176"/>
    </row>
    <row r="446" spans="1:42" s="253" customFormat="1" ht="21" hidden="1" customHeight="1">
      <c r="A446" s="252"/>
      <c r="B446" s="252"/>
      <c r="C446" s="252"/>
      <c r="D446" s="252"/>
      <c r="E446" s="252"/>
      <c r="F446" s="252"/>
      <c r="G446" s="252"/>
      <c r="I446" s="265">
        <f t="shared" si="81"/>
        <v>0</v>
      </c>
      <c r="J446" s="255">
        <f t="shared" si="84"/>
        <v>0</v>
      </c>
      <c r="K446" s="546">
        <f t="shared" si="83"/>
        <v>56</v>
      </c>
      <c r="L446" s="356"/>
      <c r="M446" s="356"/>
      <c r="N446" s="357">
        <f t="shared" si="82"/>
        <v>0</v>
      </c>
      <c r="O446" s="358"/>
      <c r="P446" s="358"/>
      <c r="Q446" s="359">
        <f t="shared" si="79"/>
        <v>0</v>
      </c>
      <c r="R446" s="359">
        <f t="shared" si="79"/>
        <v>0</v>
      </c>
      <c r="S446" s="360"/>
      <c r="T446" s="361"/>
      <c r="U446" s="255">
        <f t="shared" si="85"/>
        <v>0</v>
      </c>
      <c r="V446" s="169"/>
      <c r="W446" s="169"/>
      <c r="X446" s="169"/>
      <c r="Y446" s="169"/>
      <c r="Z446" s="169"/>
      <c r="AA446" s="378"/>
      <c r="AB446" s="169"/>
      <c r="AC446" s="169"/>
      <c r="AD446" s="169"/>
      <c r="AE446" s="371"/>
      <c r="AF446" s="371"/>
      <c r="AG446" s="371"/>
      <c r="AH446" s="169"/>
      <c r="AI446" s="169"/>
      <c r="AJ446" s="169"/>
      <c r="AK446" s="169"/>
      <c r="AL446" s="169"/>
      <c r="AM446" s="169"/>
      <c r="AN446" s="176"/>
      <c r="AO446" s="176"/>
      <c r="AP446" s="176"/>
    </row>
    <row r="447" spans="1:42" s="253" customFormat="1" ht="21" hidden="1" customHeight="1">
      <c r="A447" s="252"/>
      <c r="B447" s="252"/>
      <c r="C447" s="252"/>
      <c r="D447" s="252"/>
      <c r="E447" s="252"/>
      <c r="F447" s="252"/>
      <c r="G447" s="252"/>
      <c r="I447" s="265">
        <f t="shared" si="81"/>
        <v>0</v>
      </c>
      <c r="J447" s="255">
        <f t="shared" si="84"/>
        <v>0</v>
      </c>
      <c r="K447" s="546">
        <f t="shared" si="83"/>
        <v>57</v>
      </c>
      <c r="L447" s="356"/>
      <c r="M447" s="356"/>
      <c r="N447" s="357">
        <f t="shared" si="82"/>
        <v>0</v>
      </c>
      <c r="O447" s="358"/>
      <c r="P447" s="358"/>
      <c r="Q447" s="359">
        <f t="shared" si="79"/>
        <v>0</v>
      </c>
      <c r="R447" s="359">
        <f t="shared" si="79"/>
        <v>0</v>
      </c>
      <c r="S447" s="360"/>
      <c r="T447" s="361"/>
      <c r="U447" s="255">
        <f t="shared" si="85"/>
        <v>0</v>
      </c>
      <c r="V447" s="169"/>
      <c r="W447" s="169"/>
      <c r="X447" s="169"/>
      <c r="Y447" s="169"/>
      <c r="Z447" s="169"/>
      <c r="AA447" s="378"/>
      <c r="AB447" s="169"/>
      <c r="AC447" s="169"/>
      <c r="AD447" s="169"/>
      <c r="AE447" s="371"/>
      <c r="AF447" s="371"/>
      <c r="AG447" s="371"/>
      <c r="AH447" s="169"/>
      <c r="AI447" s="169"/>
      <c r="AJ447" s="169"/>
      <c r="AK447" s="169"/>
      <c r="AL447" s="169"/>
      <c r="AM447" s="371"/>
      <c r="AN447" s="167"/>
      <c r="AO447" s="176"/>
      <c r="AP447" s="176"/>
    </row>
    <row r="448" spans="1:42" s="253" customFormat="1" ht="21" hidden="1" customHeight="1">
      <c r="A448" s="252"/>
      <c r="B448" s="252"/>
      <c r="C448" s="252"/>
      <c r="D448" s="252"/>
      <c r="E448" s="252"/>
      <c r="F448" s="252"/>
      <c r="G448" s="252"/>
      <c r="I448" s="265">
        <f t="shared" si="81"/>
        <v>0</v>
      </c>
      <c r="J448" s="255">
        <f t="shared" si="84"/>
        <v>0</v>
      </c>
      <c r="K448" s="546">
        <f t="shared" si="83"/>
        <v>58</v>
      </c>
      <c r="L448" s="356"/>
      <c r="M448" s="356"/>
      <c r="N448" s="357">
        <f t="shared" si="82"/>
        <v>0</v>
      </c>
      <c r="O448" s="358"/>
      <c r="P448" s="358"/>
      <c r="Q448" s="359">
        <f t="shared" si="79"/>
        <v>0</v>
      </c>
      <c r="R448" s="359">
        <f t="shared" si="79"/>
        <v>0</v>
      </c>
      <c r="S448" s="360"/>
      <c r="T448" s="361"/>
      <c r="U448" s="255">
        <f t="shared" si="85"/>
        <v>0</v>
      </c>
      <c r="V448" s="169"/>
      <c r="W448" s="169"/>
      <c r="X448" s="169"/>
      <c r="Y448" s="169"/>
      <c r="Z448" s="169"/>
      <c r="AA448" s="378"/>
      <c r="AB448" s="169"/>
      <c r="AC448" s="169"/>
      <c r="AD448" s="169"/>
      <c r="AE448" s="371"/>
      <c r="AF448" s="371"/>
      <c r="AG448" s="371"/>
      <c r="AH448" s="169"/>
      <c r="AI448" s="169"/>
      <c r="AJ448" s="169"/>
      <c r="AK448" s="169"/>
      <c r="AL448" s="169"/>
      <c r="AM448" s="371"/>
      <c r="AN448" s="167"/>
      <c r="AO448" s="176"/>
      <c r="AP448" s="176"/>
    </row>
    <row r="449" spans="1:44" s="253" customFormat="1" ht="21" hidden="1" customHeight="1">
      <c r="A449" s="252"/>
      <c r="B449" s="252"/>
      <c r="C449" s="252"/>
      <c r="D449" s="252"/>
      <c r="E449" s="252"/>
      <c r="F449" s="252"/>
      <c r="G449" s="252"/>
      <c r="I449" s="265">
        <f t="shared" si="81"/>
        <v>0</v>
      </c>
      <c r="J449" s="255">
        <f t="shared" si="84"/>
        <v>0</v>
      </c>
      <c r="K449" s="546">
        <f t="shared" si="83"/>
        <v>59</v>
      </c>
      <c r="L449" s="356"/>
      <c r="M449" s="356"/>
      <c r="N449" s="357">
        <f t="shared" si="82"/>
        <v>0</v>
      </c>
      <c r="O449" s="358"/>
      <c r="P449" s="358"/>
      <c r="Q449" s="359">
        <f t="shared" si="79"/>
        <v>0</v>
      </c>
      <c r="R449" s="359">
        <f t="shared" si="79"/>
        <v>0</v>
      </c>
      <c r="S449" s="360"/>
      <c r="T449" s="361"/>
      <c r="U449" s="255">
        <f t="shared" si="85"/>
        <v>0</v>
      </c>
      <c r="V449" s="169"/>
      <c r="W449" s="169"/>
      <c r="X449" s="169"/>
      <c r="Y449" s="169"/>
      <c r="Z449" s="169"/>
      <c r="AA449" s="378"/>
      <c r="AB449" s="169"/>
      <c r="AC449" s="169"/>
      <c r="AD449" s="169"/>
      <c r="AE449" s="371"/>
      <c r="AF449" s="371"/>
      <c r="AG449" s="371"/>
      <c r="AH449" s="169"/>
      <c r="AI449" s="169"/>
      <c r="AJ449" s="169"/>
      <c r="AK449" s="169"/>
      <c r="AL449" s="169"/>
      <c r="AM449" s="258"/>
      <c r="AO449" s="176"/>
      <c r="AP449" s="167"/>
    </row>
    <row r="450" spans="1:44" s="253" customFormat="1" ht="21" hidden="1" customHeight="1" thickBot="1">
      <c r="A450" s="252"/>
      <c r="B450" s="252"/>
      <c r="C450" s="252"/>
      <c r="D450" s="252"/>
      <c r="E450" s="252"/>
      <c r="F450" s="252"/>
      <c r="G450" s="252"/>
      <c r="I450" s="265">
        <f t="shared" si="81"/>
        <v>0</v>
      </c>
      <c r="J450" s="255">
        <f t="shared" si="84"/>
        <v>0</v>
      </c>
      <c r="K450" s="379">
        <f t="shared" si="83"/>
        <v>60</v>
      </c>
      <c r="L450" s="356"/>
      <c r="M450" s="356"/>
      <c r="N450" s="380">
        <f t="shared" si="82"/>
        <v>0</v>
      </c>
      <c r="O450" s="381"/>
      <c r="P450" s="381"/>
      <c r="Q450" s="382">
        <f t="shared" si="79"/>
        <v>0</v>
      </c>
      <c r="R450" s="382">
        <f t="shared" si="79"/>
        <v>0</v>
      </c>
      <c r="S450" s="383"/>
      <c r="T450" s="384"/>
      <c r="U450" s="255">
        <f t="shared" si="85"/>
        <v>0</v>
      </c>
      <c r="V450" s="169"/>
      <c r="W450" s="169"/>
      <c r="X450" s="169"/>
      <c r="Y450" s="169"/>
      <c r="Z450" s="169"/>
      <c r="AA450" s="378"/>
      <c r="AB450" s="169"/>
      <c r="AC450" s="169"/>
      <c r="AD450" s="169"/>
      <c r="AE450" s="371"/>
      <c r="AF450" s="371"/>
      <c r="AG450" s="371"/>
      <c r="AH450" s="169"/>
      <c r="AI450" s="169"/>
      <c r="AJ450" s="169"/>
      <c r="AK450" s="169"/>
      <c r="AL450" s="169"/>
      <c r="AM450" s="258"/>
      <c r="AO450" s="176"/>
      <c r="AP450" s="167"/>
    </row>
    <row r="451" spans="1:44" ht="30" hidden="1" customHeight="1" thickBot="1">
      <c r="I451" s="952">
        <f t="shared" ref="I451:I461" si="86">IF(Q$454&gt;0,1,0)</f>
        <v>0</v>
      </c>
      <c r="J451" s="941">
        <f>IF($Q$454&gt;0,7,)</f>
        <v>0</v>
      </c>
      <c r="K451" s="2477" t="s">
        <v>891</v>
      </c>
      <c r="L451" s="2477"/>
      <c r="M451" s="2477"/>
      <c r="N451" s="2477"/>
      <c r="O451" s="2477"/>
      <c r="P451" s="2477"/>
      <c r="Q451" s="2477"/>
      <c r="R451" s="2477"/>
      <c r="S451" s="2477"/>
      <c r="T451" s="2477"/>
      <c r="U451" s="941">
        <f t="shared" ref="U451:U514" si="87">IF($Q$454&gt;0,7,)</f>
        <v>0</v>
      </c>
      <c r="V451" s="1074" t="s">
        <v>833</v>
      </c>
      <c r="AF451" s="947" t="s">
        <v>834</v>
      </c>
      <c r="AG451" s="948"/>
      <c r="AH451" s="948"/>
      <c r="AI451" s="948"/>
      <c r="AJ451" s="949"/>
      <c r="AN451" s="950"/>
      <c r="AO451" s="950"/>
      <c r="AP451" s="963"/>
    </row>
    <row r="452" spans="1:44" ht="21" hidden="1" customHeight="1" thickBot="1">
      <c r="I452" s="952">
        <f t="shared" si="86"/>
        <v>0</v>
      </c>
      <c r="J452" s="941">
        <f t="shared" ref="J452:J525" si="88">IF($Q$454&gt;0,7,)</f>
        <v>0</v>
      </c>
      <c r="K452" s="2478" t="s">
        <v>578</v>
      </c>
      <c r="L452" s="2478"/>
      <c r="M452" s="2478"/>
      <c r="N452" s="2478"/>
      <c r="O452" s="2478"/>
      <c r="P452" s="2478"/>
      <c r="Q452" s="2478"/>
      <c r="R452" s="2478"/>
      <c r="S452" s="2478"/>
      <c r="T452" s="2478"/>
      <c r="U452" s="941">
        <f t="shared" si="87"/>
        <v>0</v>
      </c>
      <c r="V452" s="1075" t="s">
        <v>861</v>
      </c>
      <c r="W452" s="1076">
        <v>200</v>
      </c>
      <c r="X452" s="955"/>
      <c r="Y452" s="955"/>
      <c r="Z452" s="956"/>
      <c r="AA452" s="957"/>
      <c r="AB452" s="956"/>
      <c r="AC452" s="958"/>
      <c r="AD452" s="959"/>
      <c r="AE452" s="565"/>
      <c r="AF452" s="960" t="s">
        <v>862</v>
      </c>
      <c r="AG452" s="961" t="s">
        <v>863</v>
      </c>
      <c r="AH452" s="961" t="s">
        <v>864</v>
      </c>
      <c r="AI452" s="962" t="s">
        <v>865</v>
      </c>
      <c r="AJ452" s="949"/>
      <c r="AN452" s="950"/>
      <c r="AO452" s="950"/>
      <c r="AP452" s="963"/>
    </row>
    <row r="453" spans="1:44" ht="21" hidden="1" customHeight="1">
      <c r="I453" s="952">
        <f t="shared" si="86"/>
        <v>0</v>
      </c>
      <c r="J453" s="941">
        <f t="shared" si="88"/>
        <v>0</v>
      </c>
      <c r="K453" s="964" t="s">
        <v>564</v>
      </c>
      <c r="L453" s="965" t="s">
        <v>565</v>
      </c>
      <c r="M453" s="966" t="s">
        <v>1653</v>
      </c>
      <c r="N453" s="965" t="s">
        <v>940</v>
      </c>
      <c r="O453" s="966" t="s">
        <v>859</v>
      </c>
      <c r="P453" s="965" t="s">
        <v>566</v>
      </c>
      <c r="Q453" s="965" t="s">
        <v>575</v>
      </c>
      <c r="R453" s="965" t="s">
        <v>962</v>
      </c>
      <c r="S453" s="965" t="s">
        <v>576</v>
      </c>
      <c r="T453" s="967" t="s">
        <v>964</v>
      </c>
      <c r="U453" s="941">
        <f t="shared" si="87"/>
        <v>0</v>
      </c>
      <c r="V453" s="1077" t="s">
        <v>866</v>
      </c>
      <c r="W453" s="969"/>
      <c r="X453" s="970"/>
      <c r="Y453" s="970"/>
      <c r="Z453" s="971"/>
      <c r="AA453" s="972"/>
      <c r="AB453" s="971"/>
      <c r="AC453" s="973"/>
      <c r="AD453" s="974"/>
      <c r="AE453" s="565"/>
      <c r="AF453" s="975" t="s">
        <v>867</v>
      </c>
      <c r="AG453" s="976" t="s">
        <v>868</v>
      </c>
      <c r="AH453" s="976" t="s">
        <v>869</v>
      </c>
      <c r="AI453" s="977" t="s">
        <v>870</v>
      </c>
      <c r="AJ453" s="949"/>
      <c r="AN453" s="950"/>
      <c r="AO453" s="950"/>
      <c r="AP453" s="963"/>
    </row>
    <row r="454" spans="1:44" ht="21" hidden="1" customHeight="1" thickBot="1">
      <c r="I454" s="952">
        <f t="shared" si="86"/>
        <v>0</v>
      </c>
      <c r="J454" s="941">
        <f t="shared" si="88"/>
        <v>0</v>
      </c>
      <c r="K454" s="978"/>
      <c r="L454" s="979"/>
      <c r="M454" s="979"/>
      <c r="N454" s="979"/>
      <c r="O454" s="979"/>
      <c r="P454" s="980" t="str">
        <f>IF(COUNTA(Y459:Y466)&gt;1,CONCATENATE(V459,"번지 외 ",COUNTA(Y459:Y466)-1,"필지"),CONCATENATE(V459,"번지"))</f>
        <v>번지</v>
      </c>
      <c r="Q454" s="981">
        <f>+Y467</f>
        <v>0</v>
      </c>
      <c r="R454" s="982"/>
      <c r="S454" s="983">
        <f>COUNT(L462:L474)</f>
        <v>0</v>
      </c>
      <c r="T454" s="984">
        <f>200*S454</f>
        <v>0</v>
      </c>
      <c r="U454" s="941">
        <f t="shared" si="87"/>
        <v>0</v>
      </c>
      <c r="V454" s="1077" t="s">
        <v>871</v>
      </c>
      <c r="W454" s="969"/>
      <c r="X454" s="970"/>
      <c r="Y454" s="970"/>
      <c r="Z454" s="971"/>
      <c r="AA454" s="972"/>
      <c r="AB454" s="971"/>
      <c r="AC454" s="973"/>
      <c r="AD454" s="974"/>
      <c r="AE454" s="565"/>
      <c r="AF454" s="975" t="s">
        <v>872</v>
      </c>
      <c r="AG454" s="976" t="s">
        <v>873</v>
      </c>
      <c r="AH454" s="985" t="s">
        <v>874</v>
      </c>
      <c r="AI454" s="977" t="s">
        <v>875</v>
      </c>
      <c r="AJ454" s="949"/>
      <c r="AN454" s="1020"/>
      <c r="AO454" s="950"/>
      <c r="AP454" s="963"/>
    </row>
    <row r="455" spans="1:44" ht="21" hidden="1" customHeight="1" thickBot="1">
      <c r="I455" s="952">
        <f t="shared" si="86"/>
        <v>0</v>
      </c>
      <c r="J455" s="941">
        <f t="shared" si="88"/>
        <v>0</v>
      </c>
      <c r="K455" s="964" t="s">
        <v>568</v>
      </c>
      <c r="L455" s="965" t="s">
        <v>569</v>
      </c>
      <c r="M455" s="965" t="s">
        <v>562</v>
      </c>
      <c r="N455" s="965" t="s">
        <v>567</v>
      </c>
      <c r="O455" s="965" t="s">
        <v>571</v>
      </c>
      <c r="P455" s="986" t="s">
        <v>979</v>
      </c>
      <c r="Q455" s="986" t="s">
        <v>573</v>
      </c>
      <c r="R455" s="987" t="s">
        <v>574</v>
      </c>
      <c r="S455" s="988" t="s">
        <v>982</v>
      </c>
      <c r="T455" s="967" t="s">
        <v>563</v>
      </c>
      <c r="U455" s="941">
        <f t="shared" si="87"/>
        <v>0</v>
      </c>
      <c r="V455" s="1078" t="s">
        <v>876</v>
      </c>
      <c r="W455" s="990"/>
      <c r="X455" s="1079"/>
      <c r="Y455" s="1079"/>
      <c r="Z455" s="1080"/>
      <c r="AA455" s="1081"/>
      <c r="AB455" s="1080"/>
      <c r="AC455" s="1082"/>
      <c r="AD455" s="1083"/>
      <c r="AE455" s="565"/>
      <c r="AF455" s="975" t="s">
        <v>877</v>
      </c>
      <c r="AG455" s="996" t="s">
        <v>878</v>
      </c>
      <c r="AH455" s="997" t="s">
        <v>879</v>
      </c>
      <c r="AI455" s="977" t="s">
        <v>880</v>
      </c>
      <c r="AJ455" s="949"/>
      <c r="AN455" s="1020"/>
      <c r="AO455" s="950"/>
      <c r="AP455" s="963"/>
    </row>
    <row r="456" spans="1:44" ht="21" hidden="1" customHeight="1" thickBot="1">
      <c r="I456" s="952">
        <f t="shared" si="86"/>
        <v>0</v>
      </c>
      <c r="J456" s="941">
        <f t="shared" si="88"/>
        <v>0</v>
      </c>
      <c r="K456" s="998">
        <f>Z459</f>
        <v>0</v>
      </c>
      <c r="L456" s="999">
        <f>AA459</f>
        <v>0</v>
      </c>
      <c r="M456" s="1000">
        <f>AC459</f>
        <v>0</v>
      </c>
      <c r="N456" s="1001">
        <f>AB468</f>
        <v>0</v>
      </c>
      <c r="O456" s="1002" t="e">
        <f>IF((Q460+R460)&gt;0,ROUND((Q460/(Q460+R460)),4),0)</f>
        <v>#DIV/0!</v>
      </c>
      <c r="P456" s="1003" t="str">
        <f>IF(W455&lt;=15,AI453,IF(W455&gt;30,AI455,AI454))</f>
        <v>완 (15˚ 이하)</v>
      </c>
      <c r="Q456" s="1004" t="str">
        <f>AF461</f>
        <v>개소당5ha이상</v>
      </c>
      <c r="R456" s="1005"/>
      <c r="S456" s="1006">
        <f>W455</f>
        <v>0</v>
      </c>
      <c r="T456" s="1007">
        <f>ROUND(N456/10000*N462,0)</f>
        <v>0</v>
      </c>
      <c r="U456" s="941">
        <f t="shared" si="87"/>
        <v>0</v>
      </c>
      <c r="V456" s="1084">
        <v>0</v>
      </c>
      <c r="W456" s="1084"/>
      <c r="X456" s="1084"/>
      <c r="Y456" s="1084"/>
      <c r="Z456" s="1084"/>
      <c r="AA456" s="1085"/>
      <c r="AB456" s="1084"/>
      <c r="AC456" s="1084"/>
      <c r="AD456" s="1084"/>
      <c r="AE456" s="565"/>
      <c r="AF456" s="975" t="s">
        <v>881</v>
      </c>
      <c r="AG456" s="976"/>
      <c r="AH456" s="1008"/>
      <c r="AI456" s="977"/>
      <c r="AJ456" s="949"/>
      <c r="AN456" s="950"/>
      <c r="AO456" s="950"/>
      <c r="AP456" s="963"/>
    </row>
    <row r="457" spans="1:44" ht="21" hidden="1" customHeight="1" thickBot="1">
      <c r="I457" s="952">
        <f t="shared" si="86"/>
        <v>0</v>
      </c>
      <c r="J457" s="941">
        <f t="shared" si="88"/>
        <v>0</v>
      </c>
      <c r="K457" s="2479" t="s">
        <v>941</v>
      </c>
      <c r="L457" s="2479"/>
      <c r="M457" s="2479"/>
      <c r="N457" s="2479"/>
      <c r="O457" s="2479"/>
      <c r="P457" s="2479"/>
      <c r="Q457" s="2479"/>
      <c r="R457" s="2479"/>
      <c r="S457" s="2479"/>
      <c r="T457" s="2479"/>
      <c r="U457" s="941">
        <f t="shared" si="87"/>
        <v>0</v>
      </c>
      <c r="AE457" s="565"/>
      <c r="AF457" s="975"/>
      <c r="AG457" s="976"/>
      <c r="AH457" s="1008"/>
      <c r="AI457" s="977"/>
      <c r="AJ457" s="949"/>
      <c r="AN457" s="950"/>
      <c r="AO457" s="950"/>
      <c r="AP457" s="963"/>
    </row>
    <row r="458" spans="1:44" ht="21" hidden="1" customHeight="1" thickBot="1">
      <c r="I458" s="952">
        <f t="shared" si="86"/>
        <v>0</v>
      </c>
      <c r="J458" s="941">
        <f t="shared" si="88"/>
        <v>0</v>
      </c>
      <c r="K458" s="2480" t="s">
        <v>942</v>
      </c>
      <c r="L458" s="2482" t="s">
        <v>943</v>
      </c>
      <c r="M458" s="2484" t="s">
        <v>944</v>
      </c>
      <c r="N458" s="2484" t="s">
        <v>945</v>
      </c>
      <c r="O458" s="2476" t="s">
        <v>946</v>
      </c>
      <c r="P458" s="2476"/>
      <c r="Q458" s="2476" t="s">
        <v>947</v>
      </c>
      <c r="R458" s="2476"/>
      <c r="S458" s="2472" t="s">
        <v>1162</v>
      </c>
      <c r="T458" s="2473"/>
      <c r="U458" s="941">
        <f t="shared" si="87"/>
        <v>0</v>
      </c>
      <c r="V458" s="1075" t="s">
        <v>837</v>
      </c>
      <c r="W458" s="1086" t="s">
        <v>838</v>
      </c>
      <c r="X458" s="1086" t="s">
        <v>835</v>
      </c>
      <c r="Y458" s="1086" t="s">
        <v>890</v>
      </c>
      <c r="Z458" s="1086" t="s">
        <v>568</v>
      </c>
      <c r="AA458" s="1087" t="s">
        <v>902</v>
      </c>
      <c r="AB458" s="1086" t="s">
        <v>836</v>
      </c>
      <c r="AC458" s="1088" t="s">
        <v>562</v>
      </c>
      <c r="AD458" s="1089" t="s">
        <v>1147</v>
      </c>
      <c r="AE458" s="565"/>
      <c r="AF458" s="1016"/>
      <c r="AG458" s="1017"/>
      <c r="AH458" s="1018"/>
      <c r="AI458" s="1019"/>
      <c r="AJ458" s="1020"/>
      <c r="AN458" s="950"/>
      <c r="AO458" s="565"/>
      <c r="AP458" s="963"/>
    </row>
    <row r="459" spans="1:44" ht="21" hidden="1" customHeight="1" thickBot="1">
      <c r="I459" s="952">
        <f t="shared" si="86"/>
        <v>0</v>
      </c>
      <c r="J459" s="941">
        <f t="shared" si="88"/>
        <v>0</v>
      </c>
      <c r="K459" s="2481"/>
      <c r="L459" s="2483"/>
      <c r="M459" s="2485"/>
      <c r="N459" s="2485"/>
      <c r="O459" s="1021" t="s">
        <v>786</v>
      </c>
      <c r="P459" s="1022" t="s">
        <v>787</v>
      </c>
      <c r="Q459" s="1022" t="s">
        <v>786</v>
      </c>
      <c r="R459" s="1023" t="s">
        <v>787</v>
      </c>
      <c r="S459" s="2474"/>
      <c r="T459" s="2475"/>
      <c r="U459" s="941">
        <f t="shared" si="87"/>
        <v>0</v>
      </c>
      <c r="V459" s="1036"/>
      <c r="W459" s="338"/>
      <c r="X459" s="1025"/>
      <c r="Y459" s="1025"/>
      <c r="Z459" s="1025"/>
      <c r="AA459" s="1026"/>
      <c r="AB459" s="1025"/>
      <c r="AC459" s="1027"/>
      <c r="AD459" s="1028"/>
      <c r="AE459" s="565"/>
      <c r="AF459" s="948"/>
      <c r="AG459" s="948"/>
      <c r="AH459" s="948"/>
      <c r="AI459" s="1029"/>
      <c r="AJ459" s="1020"/>
      <c r="AN459" s="950"/>
      <c r="AO459" s="565"/>
      <c r="AP459" s="963"/>
    </row>
    <row r="460" spans="1:44" ht="21" hidden="1" customHeight="1">
      <c r="I460" s="952">
        <f t="shared" si="86"/>
        <v>0</v>
      </c>
      <c r="J460" s="941">
        <f t="shared" si="88"/>
        <v>0</v>
      </c>
      <c r="K460" s="1030" t="s">
        <v>953</v>
      </c>
      <c r="L460" s="1031"/>
      <c r="M460" s="1031"/>
      <c r="N460" s="1032" t="e">
        <f>N461/S454</f>
        <v>#DIV/0!</v>
      </c>
      <c r="O460" s="1033" t="e">
        <f>ROUND(O461/S454,1)</f>
        <v>#DIV/0!</v>
      </c>
      <c r="P460" s="1033" t="e">
        <f>ROUND(P461/S454,1)</f>
        <v>#DIV/0!</v>
      </c>
      <c r="Q460" s="1032" t="e">
        <f>ROUND(Q461/S454,0)</f>
        <v>#DIV/0!</v>
      </c>
      <c r="R460" s="1032" t="e">
        <f>ROUND(R461/S454,0)</f>
        <v>#DIV/0!</v>
      </c>
      <c r="S460" s="1034"/>
      <c r="T460" s="1035"/>
      <c r="U460" s="941">
        <f t="shared" si="87"/>
        <v>0</v>
      </c>
      <c r="V460" s="1036"/>
      <c r="W460" s="1037"/>
      <c r="X460" s="1037"/>
      <c r="Y460" s="1037"/>
      <c r="Z460" s="1025"/>
      <c r="AA460" s="1026"/>
      <c r="AB460" s="1025"/>
      <c r="AC460" s="1027"/>
      <c r="AD460" s="1028"/>
      <c r="AE460" s="565"/>
      <c r="AF460" s="960" t="s">
        <v>882</v>
      </c>
      <c r="AG460" s="961" t="s">
        <v>561</v>
      </c>
      <c r="AH460" s="1012" t="s">
        <v>884</v>
      </c>
      <c r="AI460" s="1038"/>
      <c r="AJ460" s="949"/>
      <c r="AN460" s="1020"/>
      <c r="AO460" s="565"/>
      <c r="AP460" s="963"/>
    </row>
    <row r="461" spans="1:44" ht="21" hidden="1" customHeight="1">
      <c r="I461" s="952">
        <f t="shared" si="86"/>
        <v>0</v>
      </c>
      <c r="J461" s="941">
        <f t="shared" si="88"/>
        <v>0</v>
      </c>
      <c r="K461" s="1030" t="s">
        <v>832</v>
      </c>
      <c r="L461" s="1031"/>
      <c r="M461" s="1031"/>
      <c r="N461" s="1039">
        <f>SUM(N462:N525)</f>
        <v>0</v>
      </c>
      <c r="O461" s="1039">
        <f>SUM(O462:O525)</f>
        <v>0</v>
      </c>
      <c r="P461" s="1039">
        <f>SUM(P462:P525)</f>
        <v>0</v>
      </c>
      <c r="Q461" s="1039">
        <f>SUM(Q462:Q525)</f>
        <v>0</v>
      </c>
      <c r="R461" s="1039">
        <f>SUM(R462:R525)</f>
        <v>0</v>
      </c>
      <c r="S461" s="1040"/>
      <c r="T461" s="1041"/>
      <c r="U461" s="941">
        <f t="shared" si="87"/>
        <v>0</v>
      </c>
      <c r="V461" s="1036"/>
      <c r="W461" s="1025"/>
      <c r="X461" s="1025"/>
      <c r="Y461" s="1025"/>
      <c r="Z461" s="1025"/>
      <c r="AA461" s="1026"/>
      <c r="AB461" s="1025"/>
      <c r="AC461" s="1027"/>
      <c r="AD461" s="1028"/>
      <c r="AE461" s="565"/>
      <c r="AF461" s="975" t="s">
        <v>885</v>
      </c>
      <c r="AG461" s="976" t="s">
        <v>1151</v>
      </c>
      <c r="AH461" s="1042">
        <v>0</v>
      </c>
      <c r="AI461" s="1043"/>
      <c r="AJ461" s="949"/>
      <c r="AN461" s="1020"/>
      <c r="AO461" s="565"/>
      <c r="AP461" s="963"/>
    </row>
    <row r="462" spans="1:44" ht="21" hidden="1" customHeight="1">
      <c r="I462" s="952">
        <f>IF((O$462+P$462)&gt;0,1,0)</f>
        <v>0</v>
      </c>
      <c r="J462" s="941">
        <f t="shared" si="88"/>
        <v>0</v>
      </c>
      <c r="K462" s="1030">
        <v>1</v>
      </c>
      <c r="L462" s="1044"/>
      <c r="M462" s="1044"/>
      <c r="N462" s="1052">
        <f t="shared" ref="N462:N468" si="89">IF(O462+P462&gt;0,$W$377,)</f>
        <v>0</v>
      </c>
      <c r="O462" s="1053"/>
      <c r="P462" s="1053"/>
      <c r="Q462" s="1054">
        <f t="shared" ref="Q462:R475" si="90">ROUND(O462*50,0)</f>
        <v>0</v>
      </c>
      <c r="R462" s="1054">
        <f t="shared" si="90"/>
        <v>0</v>
      </c>
      <c r="S462" s="1047"/>
      <c r="T462" s="1048"/>
      <c r="U462" s="941">
        <f t="shared" si="87"/>
        <v>0</v>
      </c>
      <c r="V462" s="1036"/>
      <c r="W462" s="1025"/>
      <c r="X462" s="1025"/>
      <c r="Y462" s="1025"/>
      <c r="Z462" s="1025"/>
      <c r="AA462" s="1026"/>
      <c r="AB462" s="1025"/>
      <c r="AC462" s="1027"/>
      <c r="AD462" s="1028"/>
      <c r="AE462" s="565"/>
      <c r="AF462" s="975" t="s">
        <v>886</v>
      </c>
      <c r="AG462" s="976" t="s">
        <v>887</v>
      </c>
      <c r="AH462" s="1049">
        <v>0.05</v>
      </c>
      <c r="AI462" s="1043"/>
      <c r="AJ462" s="949"/>
      <c r="AM462" s="819"/>
      <c r="AN462" s="963"/>
      <c r="AO462" s="565"/>
      <c r="AP462" s="963"/>
      <c r="AQ462" s="819"/>
    </row>
    <row r="463" spans="1:44" ht="21" hidden="1" customHeight="1">
      <c r="I463" s="952">
        <f t="shared" ref="I463:I475" si="91">IF((O$462+P$462)&gt;0,1,0)</f>
        <v>0</v>
      </c>
      <c r="J463" s="941">
        <f t="shared" si="88"/>
        <v>0</v>
      </c>
      <c r="K463" s="1030">
        <f t="shared" ref="K463:K475" si="92">+K462+1</f>
        <v>2</v>
      </c>
      <c r="L463" s="1044"/>
      <c r="M463" s="1044"/>
      <c r="N463" s="1052">
        <f t="shared" si="89"/>
        <v>0</v>
      </c>
      <c r="O463" s="1053"/>
      <c r="P463" s="1053"/>
      <c r="Q463" s="1054">
        <f t="shared" si="90"/>
        <v>0</v>
      </c>
      <c r="R463" s="1054">
        <f t="shared" si="90"/>
        <v>0</v>
      </c>
      <c r="S463" s="1047"/>
      <c r="T463" s="1048"/>
      <c r="U463" s="941">
        <f t="shared" si="87"/>
        <v>0</v>
      </c>
      <c r="V463" s="1036"/>
      <c r="W463" s="1025"/>
      <c r="X463" s="1025"/>
      <c r="Y463" s="1025"/>
      <c r="Z463" s="1025"/>
      <c r="AA463" s="1026"/>
      <c r="AB463" s="1025"/>
      <c r="AC463" s="1027"/>
      <c r="AD463" s="1028"/>
      <c r="AE463" s="565"/>
      <c r="AF463" s="975" t="s">
        <v>888</v>
      </c>
      <c r="AG463" s="976" t="s">
        <v>1150</v>
      </c>
      <c r="AH463" s="1049">
        <v>0.1</v>
      </c>
      <c r="AI463" s="1050"/>
      <c r="AJ463" s="949"/>
      <c r="AN463" s="963"/>
      <c r="AO463" s="565"/>
      <c r="AP463" s="963"/>
    </row>
    <row r="464" spans="1:44" ht="21" hidden="1" customHeight="1">
      <c r="I464" s="952">
        <f t="shared" si="91"/>
        <v>0</v>
      </c>
      <c r="J464" s="941">
        <f t="shared" si="88"/>
        <v>0</v>
      </c>
      <c r="K464" s="1030">
        <f t="shared" si="92"/>
        <v>3</v>
      </c>
      <c r="L464" s="1044"/>
      <c r="M464" s="1044"/>
      <c r="N464" s="1052">
        <f t="shared" si="89"/>
        <v>0</v>
      </c>
      <c r="O464" s="1053"/>
      <c r="P464" s="1053"/>
      <c r="Q464" s="1054">
        <f t="shared" si="90"/>
        <v>0</v>
      </c>
      <c r="R464" s="1054">
        <f t="shared" si="90"/>
        <v>0</v>
      </c>
      <c r="S464" s="1047"/>
      <c r="T464" s="1048"/>
      <c r="U464" s="941">
        <f t="shared" si="87"/>
        <v>0</v>
      </c>
      <c r="V464" s="1036"/>
      <c r="W464" s="1025"/>
      <c r="X464" s="1025"/>
      <c r="Y464" s="1025"/>
      <c r="Z464" s="1025"/>
      <c r="AA464" s="1026"/>
      <c r="AB464" s="1025"/>
      <c r="AC464" s="1027"/>
      <c r="AD464" s="1028"/>
      <c r="AE464" s="565"/>
      <c r="AF464" s="975"/>
      <c r="AG464" s="976"/>
      <c r="AH464" s="1051"/>
      <c r="AI464" s="977"/>
      <c r="AJ464" s="1020"/>
      <c r="AM464" s="565"/>
      <c r="AN464" s="963"/>
      <c r="AO464" s="565"/>
      <c r="AP464" s="963"/>
      <c r="AR464" s="819"/>
    </row>
    <row r="465" spans="1:45" ht="21" hidden="1" customHeight="1" thickBot="1">
      <c r="I465" s="952">
        <f t="shared" si="91"/>
        <v>0</v>
      </c>
      <c r="J465" s="941">
        <f t="shared" si="88"/>
        <v>0</v>
      </c>
      <c r="K465" s="1030">
        <f t="shared" si="92"/>
        <v>4</v>
      </c>
      <c r="L465" s="1044"/>
      <c r="M465" s="1044"/>
      <c r="N465" s="1052">
        <f t="shared" si="89"/>
        <v>0</v>
      </c>
      <c r="O465" s="1053"/>
      <c r="P465" s="1053"/>
      <c r="Q465" s="1054">
        <f t="shared" si="90"/>
        <v>0</v>
      </c>
      <c r="R465" s="1054">
        <f t="shared" si="90"/>
        <v>0</v>
      </c>
      <c r="S465" s="1047"/>
      <c r="T465" s="1048"/>
      <c r="U465" s="941">
        <f t="shared" si="87"/>
        <v>0</v>
      </c>
      <c r="V465" s="1036"/>
      <c r="W465" s="1025"/>
      <c r="X465" s="1025"/>
      <c r="Y465" s="1025"/>
      <c r="Z465" s="1025"/>
      <c r="AA465" s="1026"/>
      <c r="AB465" s="1025"/>
      <c r="AC465" s="1027"/>
      <c r="AD465" s="1028"/>
      <c r="AE465" s="565"/>
      <c r="AF465" s="1016"/>
      <c r="AG465" s="1055"/>
      <c r="AH465" s="1017"/>
      <c r="AI465" s="1019"/>
      <c r="AJ465" s="1020"/>
      <c r="AM465" s="565"/>
      <c r="AN465" s="963"/>
      <c r="AO465" s="565"/>
      <c r="AP465" s="963"/>
    </row>
    <row r="466" spans="1:45" ht="21" hidden="1" customHeight="1">
      <c r="I466" s="952">
        <f t="shared" si="91"/>
        <v>0</v>
      </c>
      <c r="J466" s="941">
        <f t="shared" si="88"/>
        <v>0</v>
      </c>
      <c r="K466" s="1030">
        <f t="shared" si="92"/>
        <v>5</v>
      </c>
      <c r="L466" s="1044"/>
      <c r="M466" s="1044"/>
      <c r="N466" s="1052">
        <f t="shared" si="89"/>
        <v>0</v>
      </c>
      <c r="O466" s="1053"/>
      <c r="P466" s="1053"/>
      <c r="Q466" s="1054">
        <f t="shared" si="90"/>
        <v>0</v>
      </c>
      <c r="R466" s="1054">
        <f t="shared" si="90"/>
        <v>0</v>
      </c>
      <c r="S466" s="1047"/>
      <c r="T466" s="1048"/>
      <c r="U466" s="941">
        <f t="shared" si="87"/>
        <v>0</v>
      </c>
      <c r="V466" s="1036"/>
      <c r="W466" s="1025"/>
      <c r="X466" s="1025"/>
      <c r="Y466" s="1025"/>
      <c r="Z466" s="1025"/>
      <c r="AA466" s="1026"/>
      <c r="AB466" s="1025"/>
      <c r="AC466" s="1027"/>
      <c r="AD466" s="1028"/>
      <c r="AE466" s="819"/>
      <c r="AF466" s="963"/>
      <c r="AG466" s="963"/>
      <c r="AH466" s="963"/>
      <c r="AI466" s="963"/>
      <c r="AJ466" s="963"/>
      <c r="AK466" s="819"/>
      <c r="AL466" s="819"/>
      <c r="AM466" s="565"/>
      <c r="AN466" s="963"/>
      <c r="AO466" s="963"/>
      <c r="AP466" s="963"/>
      <c r="AS466" s="819"/>
    </row>
    <row r="467" spans="1:45" ht="21" hidden="1" customHeight="1">
      <c r="I467" s="952">
        <f t="shared" si="91"/>
        <v>0</v>
      </c>
      <c r="J467" s="941">
        <f t="shared" si="88"/>
        <v>0</v>
      </c>
      <c r="K467" s="1030">
        <f t="shared" si="92"/>
        <v>6</v>
      </c>
      <c r="L467" s="1044"/>
      <c r="M467" s="1044"/>
      <c r="N467" s="1052">
        <f t="shared" si="89"/>
        <v>0</v>
      </c>
      <c r="O467" s="1053"/>
      <c r="P467" s="1053"/>
      <c r="Q467" s="1054">
        <f t="shared" si="90"/>
        <v>0</v>
      </c>
      <c r="R467" s="1054">
        <f t="shared" si="90"/>
        <v>0</v>
      </c>
      <c r="S467" s="1047"/>
      <c r="T467" s="1048"/>
      <c r="U467" s="941">
        <f t="shared" si="87"/>
        <v>0</v>
      </c>
      <c r="V467" s="968" t="s">
        <v>832</v>
      </c>
      <c r="W467" s="1056">
        <f>SUM(W459:W466)</f>
        <v>0</v>
      </c>
      <c r="X467" s="1056">
        <f>SUM(X459:X466)</f>
        <v>0</v>
      </c>
      <c r="Y467" s="1056">
        <f>SUM(Y459:Y466)</f>
        <v>0</v>
      </c>
      <c r="Z467" s="1057"/>
      <c r="AA467" s="1058"/>
      <c r="AB467" s="1056">
        <f>SUM(AB459:AB466)</f>
        <v>0</v>
      </c>
      <c r="AC467" s="1059"/>
      <c r="AD467" s="1060"/>
      <c r="AE467" s="1061"/>
      <c r="AF467" s="565"/>
      <c r="AG467" s="565"/>
      <c r="AH467" s="565"/>
      <c r="AI467" s="565"/>
      <c r="AJ467" s="565"/>
      <c r="AM467" s="565"/>
      <c r="AN467" s="963"/>
      <c r="AO467" s="963"/>
      <c r="AP467" s="963"/>
    </row>
    <row r="468" spans="1:45" s="819" customFormat="1" ht="21" hidden="1" customHeight="1" thickBot="1">
      <c r="A468" s="372"/>
      <c r="B468" s="372"/>
      <c r="C468" s="372"/>
      <c r="D468" s="372"/>
      <c r="E468" s="372"/>
      <c r="F468" s="372"/>
      <c r="G468" s="372"/>
      <c r="H468" s="167"/>
      <c r="I468" s="952">
        <f t="shared" si="91"/>
        <v>0</v>
      </c>
      <c r="J468" s="941">
        <f t="shared" si="88"/>
        <v>0</v>
      </c>
      <c r="K468" s="1030">
        <f t="shared" si="92"/>
        <v>7</v>
      </c>
      <c r="L468" s="1044"/>
      <c r="M468" s="1044"/>
      <c r="N468" s="1052">
        <f t="shared" si="89"/>
        <v>0</v>
      </c>
      <c r="O468" s="1053"/>
      <c r="P468" s="1053"/>
      <c r="Q468" s="1054">
        <f t="shared" si="90"/>
        <v>0</v>
      </c>
      <c r="R468" s="1054">
        <f t="shared" si="90"/>
        <v>0</v>
      </c>
      <c r="S468" s="1047"/>
      <c r="T468" s="1048"/>
      <c r="U468" s="941">
        <f t="shared" si="87"/>
        <v>0</v>
      </c>
      <c r="V468" s="1062" t="s">
        <v>889</v>
      </c>
      <c r="W468" s="1063"/>
      <c r="X468" s="1063"/>
      <c r="Y468" s="1063"/>
      <c r="Z468" s="1063"/>
      <c r="AA468" s="1064"/>
      <c r="AB468" s="1063">
        <f>IF(AB467&gt;0,ROUND(AB467/COUNTA(AB459:AB466),0),)</f>
        <v>0</v>
      </c>
      <c r="AC468" s="1065"/>
      <c r="AD468" s="1066"/>
      <c r="AE468" s="1061"/>
      <c r="AF468" s="1061"/>
      <c r="AG468" s="1061"/>
      <c r="AH468" s="565"/>
      <c r="AI468" s="565"/>
      <c r="AJ468" s="565"/>
      <c r="AK468" s="565"/>
      <c r="AL468" s="565"/>
      <c r="AM468" s="565"/>
      <c r="AN468" s="963"/>
      <c r="AO468" s="963"/>
      <c r="AP468" s="963"/>
      <c r="AQ468" s="951"/>
      <c r="AR468" s="951"/>
      <c r="AS468" s="951"/>
    </row>
    <row r="469" spans="1:45" ht="21" hidden="1" customHeight="1">
      <c r="I469" s="952">
        <f t="shared" si="91"/>
        <v>0</v>
      </c>
      <c r="J469" s="941">
        <f t="shared" si="88"/>
        <v>0</v>
      </c>
      <c r="K469" s="1030">
        <f t="shared" si="92"/>
        <v>8</v>
      </c>
      <c r="L469" s="1044"/>
      <c r="M469" s="1044"/>
      <c r="N469" s="1052">
        <f t="shared" ref="N469:N525" si="93">IF(O469+P469&gt;0,$W$452,)</f>
        <v>0</v>
      </c>
      <c r="O469" s="1053"/>
      <c r="P469" s="1053"/>
      <c r="Q469" s="1054">
        <f t="shared" si="90"/>
        <v>0</v>
      </c>
      <c r="R469" s="1054">
        <f t="shared" si="90"/>
        <v>0</v>
      </c>
      <c r="S469" s="1047"/>
      <c r="T469" s="1048"/>
      <c r="U469" s="941">
        <f t="shared" si="87"/>
        <v>0</v>
      </c>
      <c r="V469" s="565"/>
      <c r="W469" s="565"/>
      <c r="X469" s="565"/>
      <c r="Y469" s="565"/>
      <c r="Z469" s="565"/>
      <c r="AA469" s="1067"/>
      <c r="AB469" s="565"/>
      <c r="AC469" s="565"/>
      <c r="AD469" s="565"/>
      <c r="AE469" s="1061"/>
      <c r="AF469" s="1061"/>
      <c r="AG469" s="1061"/>
      <c r="AH469" s="565"/>
      <c r="AI469" s="565"/>
      <c r="AJ469" s="565"/>
      <c r="AK469" s="565"/>
      <c r="AL469" s="565"/>
      <c r="AM469" s="565"/>
      <c r="AN469" s="963"/>
      <c r="AO469" s="963"/>
      <c r="AP469" s="963"/>
    </row>
    <row r="470" spans="1:45" ht="21" hidden="1" customHeight="1">
      <c r="I470" s="952">
        <f t="shared" si="91"/>
        <v>0</v>
      </c>
      <c r="J470" s="941">
        <f t="shared" si="88"/>
        <v>0</v>
      </c>
      <c r="K470" s="1030">
        <f t="shared" si="92"/>
        <v>9</v>
      </c>
      <c r="L470" s="1044"/>
      <c r="M470" s="1044"/>
      <c r="N470" s="1052">
        <f t="shared" si="93"/>
        <v>0</v>
      </c>
      <c r="O470" s="1053"/>
      <c r="P470" s="1053"/>
      <c r="Q470" s="1054">
        <f t="shared" si="90"/>
        <v>0</v>
      </c>
      <c r="R470" s="1054">
        <f t="shared" si="90"/>
        <v>0</v>
      </c>
      <c r="S470" s="1047"/>
      <c r="T470" s="1048"/>
      <c r="U470" s="941">
        <f t="shared" si="87"/>
        <v>0</v>
      </c>
      <c r="V470" s="565"/>
      <c r="W470" s="565"/>
      <c r="X470" s="565"/>
      <c r="Y470" s="565"/>
      <c r="Z470" s="565"/>
      <c r="AA470" s="1067"/>
      <c r="AB470" s="565"/>
      <c r="AC470" s="565"/>
      <c r="AD470" s="565"/>
      <c r="AE470" s="1061"/>
      <c r="AF470" s="1061"/>
      <c r="AG470" s="1061"/>
      <c r="AH470" s="565"/>
      <c r="AI470" s="565"/>
      <c r="AJ470" s="565"/>
      <c r="AK470" s="565"/>
      <c r="AL470" s="565"/>
      <c r="AM470" s="565"/>
      <c r="AN470" s="963"/>
      <c r="AO470" s="963"/>
      <c r="AP470" s="963"/>
    </row>
    <row r="471" spans="1:45" ht="21" hidden="1" customHeight="1">
      <c r="I471" s="952">
        <f t="shared" si="91"/>
        <v>0</v>
      </c>
      <c r="J471" s="941">
        <f t="shared" si="88"/>
        <v>0</v>
      </c>
      <c r="K471" s="1030">
        <f t="shared" si="92"/>
        <v>10</v>
      </c>
      <c r="L471" s="1044"/>
      <c r="M471" s="1044"/>
      <c r="N471" s="1052">
        <f t="shared" si="93"/>
        <v>0</v>
      </c>
      <c r="O471" s="1053"/>
      <c r="P471" s="1053"/>
      <c r="Q471" s="1054">
        <f t="shared" si="90"/>
        <v>0</v>
      </c>
      <c r="R471" s="1054">
        <f t="shared" si="90"/>
        <v>0</v>
      </c>
      <c r="S471" s="1047"/>
      <c r="T471" s="1048"/>
      <c r="U471" s="941">
        <f t="shared" si="87"/>
        <v>0</v>
      </c>
      <c r="V471" s="565"/>
      <c r="W471" s="565"/>
      <c r="X471" s="565"/>
      <c r="Y471" s="565"/>
      <c r="Z471" s="565"/>
      <c r="AA471" s="1067"/>
      <c r="AB471" s="565"/>
      <c r="AC471" s="565"/>
      <c r="AD471" s="565"/>
      <c r="AE471" s="1061"/>
      <c r="AF471" s="1061"/>
      <c r="AG471" s="1061"/>
      <c r="AH471" s="565"/>
      <c r="AI471" s="565"/>
      <c r="AJ471" s="565"/>
      <c r="AK471" s="565"/>
      <c r="AL471" s="565"/>
      <c r="AM471" s="565"/>
      <c r="AN471" s="963"/>
      <c r="AO471" s="963"/>
      <c r="AP471" s="963"/>
    </row>
    <row r="472" spans="1:45" ht="21" hidden="1" customHeight="1">
      <c r="I472" s="952">
        <f t="shared" si="91"/>
        <v>0</v>
      </c>
      <c r="J472" s="941">
        <f t="shared" si="88"/>
        <v>0</v>
      </c>
      <c r="K472" s="1030">
        <f t="shared" si="92"/>
        <v>11</v>
      </c>
      <c r="L472" s="1044"/>
      <c r="M472" s="1044"/>
      <c r="N472" s="1052">
        <f t="shared" si="93"/>
        <v>0</v>
      </c>
      <c r="O472" s="1053"/>
      <c r="P472" s="1053"/>
      <c r="Q472" s="1054">
        <f t="shared" si="90"/>
        <v>0</v>
      </c>
      <c r="R472" s="1054">
        <f t="shared" si="90"/>
        <v>0</v>
      </c>
      <c r="S472" s="1047"/>
      <c r="T472" s="1048"/>
      <c r="U472" s="941">
        <f t="shared" si="87"/>
        <v>0</v>
      </c>
      <c r="V472" s="565"/>
      <c r="W472" s="565"/>
      <c r="X472" s="565"/>
      <c r="Y472" s="565"/>
      <c r="Z472" s="565"/>
      <c r="AA472" s="1067"/>
      <c r="AB472" s="565"/>
      <c r="AC472" s="565"/>
      <c r="AD472" s="565"/>
      <c r="AE472" s="1061"/>
      <c r="AF472" s="1061"/>
      <c r="AG472" s="1061"/>
      <c r="AH472" s="565"/>
      <c r="AI472" s="565"/>
      <c r="AJ472" s="565"/>
      <c r="AK472" s="565"/>
      <c r="AL472" s="565"/>
      <c r="AM472" s="565"/>
      <c r="AN472" s="963"/>
      <c r="AO472" s="963"/>
      <c r="AP472" s="963"/>
    </row>
    <row r="473" spans="1:45" ht="21" hidden="1" customHeight="1">
      <c r="I473" s="952">
        <f t="shared" si="91"/>
        <v>0</v>
      </c>
      <c r="J473" s="941">
        <f t="shared" si="88"/>
        <v>0</v>
      </c>
      <c r="K473" s="1030">
        <f t="shared" si="92"/>
        <v>12</v>
      </c>
      <c r="L473" s="1044"/>
      <c r="M473" s="1044"/>
      <c r="N473" s="1052">
        <f t="shared" si="93"/>
        <v>0</v>
      </c>
      <c r="O473" s="1053"/>
      <c r="P473" s="1053"/>
      <c r="Q473" s="1054">
        <f t="shared" si="90"/>
        <v>0</v>
      </c>
      <c r="R473" s="1054">
        <f t="shared" si="90"/>
        <v>0</v>
      </c>
      <c r="S473" s="1047"/>
      <c r="T473" s="1048"/>
      <c r="U473" s="941">
        <f t="shared" si="87"/>
        <v>0</v>
      </c>
      <c r="V473" s="565"/>
      <c r="W473" s="565"/>
      <c r="X473" s="565"/>
      <c r="Y473" s="565"/>
      <c r="Z473" s="565"/>
      <c r="AA473" s="1067"/>
      <c r="AB473" s="565"/>
      <c r="AC473" s="565"/>
      <c r="AD473" s="565"/>
      <c r="AE473" s="1061"/>
      <c r="AF473" s="1061"/>
      <c r="AG473" s="1061"/>
      <c r="AH473" s="565"/>
      <c r="AI473" s="565"/>
      <c r="AJ473" s="565"/>
      <c r="AK473" s="565"/>
      <c r="AL473" s="565"/>
      <c r="AM473" s="565"/>
      <c r="AN473" s="963"/>
      <c r="AO473" s="963"/>
      <c r="AP473" s="963"/>
    </row>
    <row r="474" spans="1:45" ht="21" hidden="1" customHeight="1">
      <c r="I474" s="952">
        <f t="shared" si="91"/>
        <v>0</v>
      </c>
      <c r="J474" s="941">
        <f t="shared" si="88"/>
        <v>0</v>
      </c>
      <c r="K474" s="1030">
        <f t="shared" si="92"/>
        <v>13</v>
      </c>
      <c r="L474" s="1044"/>
      <c r="M474" s="1044"/>
      <c r="N474" s="1052">
        <f t="shared" si="93"/>
        <v>0</v>
      </c>
      <c r="O474" s="1053"/>
      <c r="P474" s="1053"/>
      <c r="Q474" s="1054">
        <f t="shared" si="90"/>
        <v>0</v>
      </c>
      <c r="R474" s="1054">
        <f t="shared" si="90"/>
        <v>0</v>
      </c>
      <c r="S474" s="1047"/>
      <c r="T474" s="1048"/>
      <c r="U474" s="941">
        <f t="shared" si="87"/>
        <v>0</v>
      </c>
      <c r="V474" s="565"/>
      <c r="W474" s="565"/>
      <c r="X474" s="565"/>
      <c r="Y474" s="565"/>
      <c r="Z474" s="565"/>
      <c r="AA474" s="1067"/>
      <c r="AB474" s="565"/>
      <c r="AC474" s="565"/>
      <c r="AD474" s="565"/>
      <c r="AE474" s="1061"/>
      <c r="AF474" s="1061"/>
      <c r="AG474" s="1061"/>
      <c r="AH474" s="565"/>
      <c r="AI474" s="565"/>
      <c r="AJ474" s="565"/>
      <c r="AK474" s="565"/>
      <c r="AL474" s="565"/>
      <c r="AM474" s="565"/>
      <c r="AN474" s="963"/>
      <c r="AO474" s="963"/>
      <c r="AP474" s="963"/>
    </row>
    <row r="475" spans="1:45" ht="21" hidden="1" customHeight="1">
      <c r="I475" s="952">
        <f t="shared" si="91"/>
        <v>0</v>
      </c>
      <c r="J475" s="941">
        <f t="shared" si="88"/>
        <v>0</v>
      </c>
      <c r="K475" s="1090">
        <f t="shared" si="92"/>
        <v>14</v>
      </c>
      <c r="L475" s="1044"/>
      <c r="M475" s="1044"/>
      <c r="N475" s="1091">
        <f t="shared" si="93"/>
        <v>0</v>
      </c>
      <c r="O475" s="1092"/>
      <c r="P475" s="1092"/>
      <c r="Q475" s="1093">
        <f t="shared" si="90"/>
        <v>0</v>
      </c>
      <c r="R475" s="1093">
        <f t="shared" si="90"/>
        <v>0</v>
      </c>
      <c r="S475" s="1094"/>
      <c r="T475" s="1095"/>
      <c r="U475" s="941">
        <f t="shared" si="87"/>
        <v>0</v>
      </c>
      <c r="V475" s="565"/>
      <c r="W475" s="565"/>
      <c r="X475" s="565"/>
      <c r="Y475" s="565"/>
      <c r="Z475" s="565"/>
      <c r="AA475" s="1067"/>
      <c r="AB475" s="565"/>
      <c r="AC475" s="565"/>
      <c r="AD475" s="565"/>
      <c r="AE475" s="1061"/>
      <c r="AF475" s="1061"/>
      <c r="AG475" s="1061"/>
      <c r="AH475" s="565"/>
      <c r="AI475" s="565"/>
      <c r="AJ475" s="565"/>
      <c r="AK475" s="565"/>
      <c r="AL475" s="565"/>
      <c r="AM475" s="565"/>
      <c r="AN475" s="963"/>
      <c r="AO475" s="963"/>
      <c r="AP475" s="963"/>
    </row>
    <row r="476" spans="1:45" s="253" customFormat="1" ht="21" hidden="1" customHeight="1">
      <c r="A476" s="252"/>
      <c r="B476" s="252"/>
      <c r="C476" s="252"/>
      <c r="D476" s="252"/>
      <c r="E476" s="252"/>
      <c r="F476" s="252"/>
      <c r="G476" s="252"/>
      <c r="I476" s="265">
        <f>IF((O$478+P$478)&gt;0,1,0)</f>
        <v>0</v>
      </c>
      <c r="J476" s="255">
        <f t="shared" si="88"/>
        <v>0</v>
      </c>
      <c r="K476" s="2439" t="s">
        <v>942</v>
      </c>
      <c r="L476" s="2441" t="s">
        <v>943</v>
      </c>
      <c r="M476" s="2443" t="s">
        <v>944</v>
      </c>
      <c r="N476" s="2443" t="s">
        <v>945</v>
      </c>
      <c r="O476" s="2445" t="s">
        <v>946</v>
      </c>
      <c r="P476" s="2445"/>
      <c r="Q476" s="2445" t="s">
        <v>947</v>
      </c>
      <c r="R476" s="2445"/>
      <c r="S476" s="2446" t="s">
        <v>948</v>
      </c>
      <c r="T476" s="2448" t="s">
        <v>1162</v>
      </c>
      <c r="U476" s="255">
        <f t="shared" si="87"/>
        <v>0</v>
      </c>
      <c r="V476" s="169"/>
      <c r="W476" s="169"/>
      <c r="X476" s="169"/>
      <c r="Y476" s="169"/>
      <c r="Z476" s="169"/>
      <c r="AA476" s="378"/>
      <c r="AB476" s="169"/>
      <c r="AC476" s="169"/>
      <c r="AD476" s="169"/>
      <c r="AE476" s="371"/>
      <c r="AF476" s="371"/>
      <c r="AG476" s="371"/>
      <c r="AH476" s="169"/>
      <c r="AI476" s="169"/>
      <c r="AJ476" s="169"/>
      <c r="AK476" s="169"/>
      <c r="AL476" s="169"/>
      <c r="AM476" s="169"/>
      <c r="AN476" s="176"/>
      <c r="AO476" s="176"/>
      <c r="AP476" s="176"/>
    </row>
    <row r="477" spans="1:45" s="253" customFormat="1" ht="21" hidden="1" customHeight="1">
      <c r="A477" s="252"/>
      <c r="B477" s="252"/>
      <c r="C477" s="252"/>
      <c r="D477" s="252"/>
      <c r="E477" s="252"/>
      <c r="F477" s="252"/>
      <c r="G477" s="252"/>
      <c r="I477" s="265">
        <f t="shared" ref="I477:I500" si="94">IF((O$478+P$478)&gt;0,1,0)</f>
        <v>0</v>
      </c>
      <c r="J477" s="255">
        <f t="shared" si="88"/>
        <v>0</v>
      </c>
      <c r="K477" s="2440"/>
      <c r="L477" s="2442"/>
      <c r="M477" s="2444"/>
      <c r="N477" s="2444"/>
      <c r="O477" s="548" t="s">
        <v>786</v>
      </c>
      <c r="P477" s="335" t="s">
        <v>787</v>
      </c>
      <c r="Q477" s="335" t="s">
        <v>786</v>
      </c>
      <c r="R477" s="336" t="s">
        <v>787</v>
      </c>
      <c r="S477" s="2447"/>
      <c r="T477" s="2449"/>
      <c r="U477" s="255">
        <f t="shared" si="87"/>
        <v>0</v>
      </c>
      <c r="V477" s="169"/>
      <c r="W477" s="169"/>
      <c r="X477" s="169"/>
      <c r="Y477" s="169"/>
      <c r="Z477" s="169"/>
      <c r="AA477" s="378"/>
      <c r="AB477" s="169"/>
      <c r="AC477" s="169"/>
      <c r="AD477" s="169"/>
      <c r="AE477" s="371"/>
      <c r="AF477" s="371"/>
      <c r="AG477" s="371"/>
      <c r="AH477" s="169"/>
      <c r="AI477" s="169"/>
      <c r="AJ477" s="169"/>
      <c r="AK477" s="169"/>
      <c r="AL477" s="169"/>
      <c r="AM477" s="169"/>
      <c r="AN477" s="176"/>
      <c r="AO477" s="176"/>
      <c r="AP477" s="176"/>
    </row>
    <row r="478" spans="1:45" s="253" customFormat="1" ht="21" hidden="1" customHeight="1">
      <c r="A478" s="252"/>
      <c r="B478" s="252"/>
      <c r="C478" s="252"/>
      <c r="D478" s="252"/>
      <c r="E478" s="252"/>
      <c r="F478" s="252"/>
      <c r="G478" s="252"/>
      <c r="I478" s="265">
        <f t="shared" si="94"/>
        <v>0</v>
      </c>
      <c r="J478" s="255">
        <f t="shared" si="88"/>
        <v>0</v>
      </c>
      <c r="K478" s="546">
        <f>+K25+1</f>
        <v>15</v>
      </c>
      <c r="L478" s="356"/>
      <c r="M478" s="356"/>
      <c r="N478" s="357">
        <f t="shared" si="93"/>
        <v>0</v>
      </c>
      <c r="O478" s="358"/>
      <c r="P478" s="358"/>
      <c r="Q478" s="359">
        <f t="shared" ref="Q478:R525" si="95">ROUND(O478*50,0)</f>
        <v>0</v>
      </c>
      <c r="R478" s="359">
        <f t="shared" si="95"/>
        <v>0</v>
      </c>
      <c r="S478" s="360"/>
      <c r="T478" s="361"/>
      <c r="U478" s="255">
        <f t="shared" si="87"/>
        <v>0</v>
      </c>
      <c r="V478" s="169"/>
      <c r="W478" s="169"/>
      <c r="X478" s="169"/>
      <c r="Y478" s="169"/>
      <c r="Z478" s="169"/>
      <c r="AA478" s="378"/>
      <c r="AB478" s="169"/>
      <c r="AC478" s="169"/>
      <c r="AD478" s="169"/>
      <c r="AE478" s="371"/>
      <c r="AF478" s="371"/>
      <c r="AG478" s="371"/>
      <c r="AH478" s="169"/>
      <c r="AI478" s="169"/>
      <c r="AJ478" s="169"/>
      <c r="AK478" s="169"/>
      <c r="AL478" s="169"/>
      <c r="AM478" s="169"/>
      <c r="AN478" s="176"/>
      <c r="AO478" s="176"/>
      <c r="AP478" s="176"/>
    </row>
    <row r="479" spans="1:45" s="253" customFormat="1" ht="21" hidden="1" customHeight="1">
      <c r="A479" s="252"/>
      <c r="B479" s="252"/>
      <c r="C479" s="252"/>
      <c r="D479" s="252"/>
      <c r="E479" s="252"/>
      <c r="F479" s="252"/>
      <c r="G479" s="252"/>
      <c r="I479" s="265">
        <f t="shared" si="94"/>
        <v>0</v>
      </c>
      <c r="J479" s="255">
        <f t="shared" si="88"/>
        <v>0</v>
      </c>
      <c r="K479" s="546">
        <f t="shared" ref="K479:K500" si="96">+K478+1</f>
        <v>16</v>
      </c>
      <c r="L479" s="356"/>
      <c r="M479" s="356"/>
      <c r="N479" s="357">
        <f t="shared" si="93"/>
        <v>0</v>
      </c>
      <c r="O479" s="358"/>
      <c r="P479" s="358"/>
      <c r="Q479" s="359">
        <f t="shared" si="95"/>
        <v>0</v>
      </c>
      <c r="R479" s="359">
        <f t="shared" si="95"/>
        <v>0</v>
      </c>
      <c r="S479" s="360"/>
      <c r="T479" s="361"/>
      <c r="U479" s="255">
        <f t="shared" si="87"/>
        <v>0</v>
      </c>
      <c r="V479" s="169"/>
      <c r="W479" s="169"/>
      <c r="X479" s="169"/>
      <c r="Y479" s="169"/>
      <c r="Z479" s="169"/>
      <c r="AA479" s="378"/>
      <c r="AB479" s="169"/>
      <c r="AC479" s="169"/>
      <c r="AD479" s="169"/>
      <c r="AE479" s="371"/>
      <c r="AF479" s="371"/>
      <c r="AG479" s="371"/>
      <c r="AH479" s="169"/>
      <c r="AI479" s="169"/>
      <c r="AJ479" s="169"/>
      <c r="AK479" s="169"/>
      <c r="AL479" s="169"/>
      <c r="AM479" s="169"/>
      <c r="AN479" s="176"/>
      <c r="AO479" s="176"/>
      <c r="AP479" s="176"/>
    </row>
    <row r="480" spans="1:45" s="253" customFormat="1" ht="21" hidden="1" customHeight="1">
      <c r="A480" s="252"/>
      <c r="B480" s="252"/>
      <c r="C480" s="252"/>
      <c r="D480" s="252"/>
      <c r="E480" s="252"/>
      <c r="F480" s="252"/>
      <c r="G480" s="252"/>
      <c r="I480" s="265">
        <f t="shared" si="94"/>
        <v>0</v>
      </c>
      <c r="J480" s="255">
        <f t="shared" si="88"/>
        <v>0</v>
      </c>
      <c r="K480" s="546">
        <f t="shared" si="96"/>
        <v>17</v>
      </c>
      <c r="L480" s="356"/>
      <c r="M480" s="356"/>
      <c r="N480" s="357">
        <f t="shared" si="93"/>
        <v>0</v>
      </c>
      <c r="O480" s="358"/>
      <c r="P480" s="358"/>
      <c r="Q480" s="359">
        <f t="shared" si="95"/>
        <v>0</v>
      </c>
      <c r="R480" s="359">
        <f t="shared" si="95"/>
        <v>0</v>
      </c>
      <c r="S480" s="360"/>
      <c r="T480" s="361"/>
      <c r="U480" s="255">
        <f t="shared" si="87"/>
        <v>0</v>
      </c>
      <c r="V480" s="169"/>
      <c r="W480" s="169"/>
      <c r="X480" s="169"/>
      <c r="Y480" s="169"/>
      <c r="Z480" s="169"/>
      <c r="AA480" s="378"/>
      <c r="AB480" s="169"/>
      <c r="AC480" s="169"/>
      <c r="AD480" s="169"/>
      <c r="AE480" s="371"/>
      <c r="AF480" s="371"/>
      <c r="AG480" s="371"/>
      <c r="AH480" s="169"/>
      <c r="AI480" s="169"/>
      <c r="AJ480" s="169"/>
      <c r="AK480" s="169"/>
      <c r="AL480" s="169"/>
      <c r="AM480" s="169"/>
      <c r="AN480" s="176"/>
      <c r="AO480" s="176"/>
      <c r="AP480" s="176"/>
    </row>
    <row r="481" spans="1:42" s="253" customFormat="1" ht="21" hidden="1" customHeight="1">
      <c r="A481" s="252"/>
      <c r="B481" s="252"/>
      <c r="C481" s="252"/>
      <c r="D481" s="252"/>
      <c r="E481" s="252"/>
      <c r="F481" s="252"/>
      <c r="G481" s="252"/>
      <c r="I481" s="265">
        <f t="shared" si="94"/>
        <v>0</v>
      </c>
      <c r="J481" s="255">
        <f t="shared" si="88"/>
        <v>0</v>
      </c>
      <c r="K481" s="546">
        <f t="shared" si="96"/>
        <v>18</v>
      </c>
      <c r="L481" s="356"/>
      <c r="M481" s="356"/>
      <c r="N481" s="357">
        <f t="shared" si="93"/>
        <v>0</v>
      </c>
      <c r="O481" s="358"/>
      <c r="P481" s="358"/>
      <c r="Q481" s="359">
        <f t="shared" si="95"/>
        <v>0</v>
      </c>
      <c r="R481" s="359">
        <f t="shared" si="95"/>
        <v>0</v>
      </c>
      <c r="S481" s="360"/>
      <c r="T481" s="361"/>
      <c r="U481" s="255">
        <f t="shared" si="87"/>
        <v>0</v>
      </c>
      <c r="V481" s="169"/>
      <c r="W481" s="169"/>
      <c r="X481" s="169"/>
      <c r="Y481" s="169"/>
      <c r="Z481" s="169"/>
      <c r="AA481" s="378"/>
      <c r="AB481" s="169"/>
      <c r="AC481" s="169"/>
      <c r="AD481" s="169"/>
      <c r="AE481" s="371"/>
      <c r="AF481" s="371"/>
      <c r="AG481" s="371"/>
      <c r="AH481" s="169"/>
      <c r="AI481" s="169"/>
      <c r="AJ481" s="169"/>
      <c r="AK481" s="169"/>
      <c r="AL481" s="169"/>
      <c r="AM481" s="169"/>
      <c r="AN481" s="176"/>
      <c r="AO481" s="176"/>
      <c r="AP481" s="176"/>
    </row>
    <row r="482" spans="1:42" s="253" customFormat="1" ht="21" hidden="1" customHeight="1">
      <c r="A482" s="252"/>
      <c r="B482" s="252"/>
      <c r="C482" s="252"/>
      <c r="D482" s="252"/>
      <c r="E482" s="252"/>
      <c r="F482" s="252"/>
      <c r="G482" s="252"/>
      <c r="I482" s="265">
        <f t="shared" si="94"/>
        <v>0</v>
      </c>
      <c r="J482" s="255">
        <f t="shared" si="88"/>
        <v>0</v>
      </c>
      <c r="K482" s="546">
        <f t="shared" si="96"/>
        <v>19</v>
      </c>
      <c r="L482" s="356"/>
      <c r="M482" s="356"/>
      <c r="N482" s="357">
        <f t="shared" si="93"/>
        <v>0</v>
      </c>
      <c r="O482" s="358"/>
      <c r="P482" s="358"/>
      <c r="Q482" s="359">
        <f t="shared" si="95"/>
        <v>0</v>
      </c>
      <c r="R482" s="359">
        <f t="shared" si="95"/>
        <v>0</v>
      </c>
      <c r="S482" s="360"/>
      <c r="T482" s="361"/>
      <c r="U482" s="255">
        <f t="shared" si="87"/>
        <v>0</v>
      </c>
      <c r="V482" s="169"/>
      <c r="W482" s="169"/>
      <c r="X482" s="169"/>
      <c r="Y482" s="169"/>
      <c r="Z482" s="169"/>
      <c r="AA482" s="378"/>
      <c r="AB482" s="169"/>
      <c r="AC482" s="169"/>
      <c r="AD482" s="169"/>
      <c r="AE482" s="371"/>
      <c r="AF482" s="371"/>
      <c r="AG482" s="371"/>
      <c r="AH482" s="169"/>
      <c r="AI482" s="169"/>
      <c r="AJ482" s="169"/>
      <c r="AK482" s="169"/>
      <c r="AL482" s="169"/>
      <c r="AM482" s="169"/>
      <c r="AN482" s="176"/>
      <c r="AO482" s="176"/>
      <c r="AP482" s="176"/>
    </row>
    <row r="483" spans="1:42" s="253" customFormat="1" ht="21" hidden="1" customHeight="1">
      <c r="A483" s="252"/>
      <c r="B483" s="252"/>
      <c r="C483" s="252"/>
      <c r="D483" s="252"/>
      <c r="E483" s="252"/>
      <c r="F483" s="252"/>
      <c r="G483" s="252"/>
      <c r="I483" s="265">
        <f t="shared" si="94"/>
        <v>0</v>
      </c>
      <c r="J483" s="255">
        <f t="shared" si="88"/>
        <v>0</v>
      </c>
      <c r="K483" s="546">
        <f t="shared" si="96"/>
        <v>20</v>
      </c>
      <c r="L483" s="356"/>
      <c r="M483" s="356"/>
      <c r="N483" s="357">
        <f t="shared" si="93"/>
        <v>0</v>
      </c>
      <c r="O483" s="358"/>
      <c r="P483" s="358"/>
      <c r="Q483" s="359">
        <f t="shared" si="95"/>
        <v>0</v>
      </c>
      <c r="R483" s="359">
        <f t="shared" si="95"/>
        <v>0</v>
      </c>
      <c r="S483" s="360"/>
      <c r="T483" s="361"/>
      <c r="U483" s="255">
        <f t="shared" si="87"/>
        <v>0</v>
      </c>
      <c r="V483" s="169"/>
      <c r="W483" s="169"/>
      <c r="X483" s="169"/>
      <c r="Y483" s="169"/>
      <c r="Z483" s="169"/>
      <c r="AA483" s="378"/>
      <c r="AB483" s="169"/>
      <c r="AC483" s="169"/>
      <c r="AD483" s="169"/>
      <c r="AE483" s="371"/>
      <c r="AF483" s="371"/>
      <c r="AG483" s="371"/>
      <c r="AH483" s="169"/>
      <c r="AI483" s="169"/>
      <c r="AJ483" s="169"/>
      <c r="AK483" s="169"/>
      <c r="AL483" s="169"/>
      <c r="AM483" s="169"/>
      <c r="AN483" s="176"/>
      <c r="AO483" s="176"/>
      <c r="AP483" s="176"/>
    </row>
    <row r="484" spans="1:42" s="253" customFormat="1" ht="21" hidden="1" customHeight="1">
      <c r="A484" s="252"/>
      <c r="B484" s="252"/>
      <c r="C484" s="252"/>
      <c r="D484" s="252"/>
      <c r="E484" s="252"/>
      <c r="F484" s="252"/>
      <c r="G484" s="252"/>
      <c r="I484" s="265">
        <f t="shared" si="94"/>
        <v>0</v>
      </c>
      <c r="J484" s="255">
        <f t="shared" si="88"/>
        <v>0</v>
      </c>
      <c r="K484" s="546">
        <f t="shared" si="96"/>
        <v>21</v>
      </c>
      <c r="L484" s="356"/>
      <c r="M484" s="356"/>
      <c r="N484" s="357">
        <f t="shared" si="93"/>
        <v>0</v>
      </c>
      <c r="O484" s="358"/>
      <c r="P484" s="358"/>
      <c r="Q484" s="359">
        <f t="shared" si="95"/>
        <v>0</v>
      </c>
      <c r="R484" s="359">
        <f t="shared" si="95"/>
        <v>0</v>
      </c>
      <c r="S484" s="360"/>
      <c r="T484" s="361"/>
      <c r="U484" s="255">
        <f t="shared" si="87"/>
        <v>0</v>
      </c>
      <c r="V484" s="169"/>
      <c r="W484" s="169"/>
      <c r="X484" s="169"/>
      <c r="Y484" s="169"/>
      <c r="Z484" s="169"/>
      <c r="AA484" s="378"/>
      <c r="AB484" s="169"/>
      <c r="AC484" s="169"/>
      <c r="AD484" s="169"/>
      <c r="AE484" s="371"/>
      <c r="AF484" s="371"/>
      <c r="AG484" s="371"/>
      <c r="AH484" s="169"/>
      <c r="AI484" s="169"/>
      <c r="AJ484" s="169"/>
      <c r="AK484" s="169"/>
      <c r="AL484" s="169"/>
      <c r="AM484" s="169"/>
      <c r="AN484" s="176"/>
      <c r="AO484" s="176"/>
      <c r="AP484" s="176"/>
    </row>
    <row r="485" spans="1:42" s="253" customFormat="1" ht="21" hidden="1" customHeight="1">
      <c r="A485" s="252"/>
      <c r="B485" s="252"/>
      <c r="C485" s="252"/>
      <c r="D485" s="252"/>
      <c r="E485" s="252"/>
      <c r="F485" s="252"/>
      <c r="G485" s="252"/>
      <c r="I485" s="265">
        <f t="shared" si="94"/>
        <v>0</v>
      </c>
      <c r="J485" s="255">
        <f t="shared" si="88"/>
        <v>0</v>
      </c>
      <c r="K485" s="546">
        <f t="shared" si="96"/>
        <v>22</v>
      </c>
      <c r="L485" s="356"/>
      <c r="M485" s="356"/>
      <c r="N485" s="357">
        <f t="shared" si="93"/>
        <v>0</v>
      </c>
      <c r="O485" s="358"/>
      <c r="P485" s="358"/>
      <c r="Q485" s="359">
        <f t="shared" si="95"/>
        <v>0</v>
      </c>
      <c r="R485" s="359">
        <f t="shared" si="95"/>
        <v>0</v>
      </c>
      <c r="S485" s="360"/>
      <c r="T485" s="361"/>
      <c r="U485" s="255">
        <f t="shared" si="87"/>
        <v>0</v>
      </c>
      <c r="V485" s="169"/>
      <c r="W485" s="169"/>
      <c r="X485" s="169"/>
      <c r="Y485" s="169"/>
      <c r="Z485" s="169"/>
      <c r="AA485" s="378"/>
      <c r="AB485" s="169"/>
      <c r="AC485" s="169"/>
      <c r="AD485" s="169"/>
      <c r="AE485" s="371"/>
      <c r="AF485" s="371"/>
      <c r="AG485" s="371"/>
      <c r="AH485" s="169"/>
      <c r="AI485" s="169"/>
      <c r="AJ485" s="169"/>
      <c r="AK485" s="169"/>
      <c r="AL485" s="169"/>
      <c r="AM485" s="169"/>
      <c r="AN485" s="176"/>
      <c r="AO485" s="176"/>
      <c r="AP485" s="176"/>
    </row>
    <row r="486" spans="1:42" s="253" customFormat="1" ht="21" hidden="1" customHeight="1">
      <c r="A486" s="252"/>
      <c r="B486" s="252"/>
      <c r="C486" s="252"/>
      <c r="D486" s="252"/>
      <c r="E486" s="252"/>
      <c r="F486" s="252"/>
      <c r="G486" s="252"/>
      <c r="I486" s="265">
        <f t="shared" si="94"/>
        <v>0</v>
      </c>
      <c r="J486" s="255">
        <f t="shared" si="88"/>
        <v>0</v>
      </c>
      <c r="K486" s="546">
        <f t="shared" si="96"/>
        <v>23</v>
      </c>
      <c r="L486" s="356"/>
      <c r="M486" s="356"/>
      <c r="N486" s="357">
        <f t="shared" si="93"/>
        <v>0</v>
      </c>
      <c r="O486" s="358"/>
      <c r="P486" s="358"/>
      <c r="Q486" s="359">
        <f t="shared" si="95"/>
        <v>0</v>
      </c>
      <c r="R486" s="359">
        <f t="shared" si="95"/>
        <v>0</v>
      </c>
      <c r="S486" s="360"/>
      <c r="T486" s="361"/>
      <c r="U486" s="255">
        <f t="shared" si="87"/>
        <v>0</v>
      </c>
      <c r="V486" s="169"/>
      <c r="W486" s="169"/>
      <c r="X486" s="169"/>
      <c r="Y486" s="169"/>
      <c r="Z486" s="169"/>
      <c r="AA486" s="378"/>
      <c r="AB486" s="169"/>
      <c r="AC486" s="169"/>
      <c r="AD486" s="169"/>
      <c r="AE486" s="371"/>
      <c r="AF486" s="371"/>
      <c r="AG486" s="371"/>
      <c r="AH486" s="169"/>
      <c r="AI486" s="169"/>
      <c r="AJ486" s="169"/>
      <c r="AK486" s="169"/>
      <c r="AL486" s="169"/>
      <c r="AM486" s="169"/>
      <c r="AN486" s="176"/>
      <c r="AO486" s="176"/>
      <c r="AP486" s="176"/>
    </row>
    <row r="487" spans="1:42" s="253" customFormat="1" ht="21" hidden="1" customHeight="1">
      <c r="A487" s="252"/>
      <c r="B487" s="252"/>
      <c r="C487" s="252"/>
      <c r="D487" s="252"/>
      <c r="E487" s="252"/>
      <c r="F487" s="252"/>
      <c r="G487" s="252"/>
      <c r="I487" s="265">
        <f t="shared" si="94"/>
        <v>0</v>
      </c>
      <c r="J487" s="255">
        <f t="shared" si="88"/>
        <v>0</v>
      </c>
      <c r="K487" s="546">
        <f t="shared" si="96"/>
        <v>24</v>
      </c>
      <c r="L487" s="356"/>
      <c r="M487" s="356"/>
      <c r="N487" s="357">
        <f t="shared" si="93"/>
        <v>0</v>
      </c>
      <c r="O487" s="358"/>
      <c r="P487" s="358"/>
      <c r="Q487" s="359">
        <f t="shared" si="95"/>
        <v>0</v>
      </c>
      <c r="R487" s="359">
        <f t="shared" si="95"/>
        <v>0</v>
      </c>
      <c r="S487" s="360"/>
      <c r="T487" s="361"/>
      <c r="U487" s="255">
        <f t="shared" si="87"/>
        <v>0</v>
      </c>
      <c r="V487" s="169"/>
      <c r="W487" s="169"/>
      <c r="X487" s="169"/>
      <c r="Y487" s="169"/>
      <c r="Z487" s="169"/>
      <c r="AA487" s="378"/>
      <c r="AB487" s="169"/>
      <c r="AC487" s="169"/>
      <c r="AD487" s="169"/>
      <c r="AE487" s="371"/>
      <c r="AF487" s="371"/>
      <c r="AG487" s="371"/>
      <c r="AH487" s="169"/>
      <c r="AI487" s="169"/>
      <c r="AJ487" s="169"/>
      <c r="AK487" s="169"/>
      <c r="AL487" s="169"/>
      <c r="AM487" s="169"/>
      <c r="AN487" s="176"/>
      <c r="AO487" s="176"/>
      <c r="AP487" s="176"/>
    </row>
    <row r="488" spans="1:42" s="253" customFormat="1" ht="21" hidden="1" customHeight="1">
      <c r="A488" s="252"/>
      <c r="B488" s="252"/>
      <c r="C488" s="252"/>
      <c r="D488" s="252"/>
      <c r="E488" s="252"/>
      <c r="F488" s="252"/>
      <c r="G488" s="252"/>
      <c r="I488" s="265">
        <f t="shared" si="94"/>
        <v>0</v>
      </c>
      <c r="J488" s="255">
        <f t="shared" si="88"/>
        <v>0</v>
      </c>
      <c r="K488" s="546">
        <f t="shared" si="96"/>
        <v>25</v>
      </c>
      <c r="L488" s="356"/>
      <c r="M488" s="356"/>
      <c r="N488" s="357">
        <f t="shared" si="93"/>
        <v>0</v>
      </c>
      <c r="O488" s="358"/>
      <c r="P488" s="358"/>
      <c r="Q488" s="359">
        <f t="shared" si="95"/>
        <v>0</v>
      </c>
      <c r="R488" s="359">
        <f t="shared" si="95"/>
        <v>0</v>
      </c>
      <c r="S488" s="360"/>
      <c r="T488" s="361"/>
      <c r="U488" s="255">
        <f t="shared" si="87"/>
        <v>0</v>
      </c>
      <c r="V488" s="169"/>
      <c r="W488" s="169"/>
      <c r="X488" s="169"/>
      <c r="Y488" s="169"/>
      <c r="Z488" s="169"/>
      <c r="AA488" s="378"/>
      <c r="AB488" s="169"/>
      <c r="AC488" s="169"/>
      <c r="AD488" s="169"/>
      <c r="AE488" s="371"/>
      <c r="AF488" s="371"/>
      <c r="AG488" s="371"/>
      <c r="AH488" s="169"/>
      <c r="AI488" s="169"/>
      <c r="AJ488" s="169"/>
      <c r="AK488" s="169"/>
      <c r="AL488" s="169"/>
      <c r="AM488" s="169"/>
      <c r="AN488" s="176"/>
      <c r="AO488" s="176"/>
      <c r="AP488" s="176"/>
    </row>
    <row r="489" spans="1:42" s="253" customFormat="1" ht="21" hidden="1" customHeight="1">
      <c r="A489" s="252"/>
      <c r="B489" s="252"/>
      <c r="C489" s="252"/>
      <c r="D489" s="252"/>
      <c r="E489" s="252"/>
      <c r="F489" s="252"/>
      <c r="G489" s="252"/>
      <c r="I489" s="265">
        <f t="shared" si="94"/>
        <v>0</v>
      </c>
      <c r="J489" s="255">
        <f t="shared" si="88"/>
        <v>0</v>
      </c>
      <c r="K489" s="546">
        <f t="shared" si="96"/>
        <v>26</v>
      </c>
      <c r="L489" s="356"/>
      <c r="M489" s="356"/>
      <c r="N489" s="357">
        <f t="shared" si="93"/>
        <v>0</v>
      </c>
      <c r="O489" s="358"/>
      <c r="P489" s="358"/>
      <c r="Q489" s="359">
        <f t="shared" si="95"/>
        <v>0</v>
      </c>
      <c r="R489" s="359">
        <f t="shared" si="95"/>
        <v>0</v>
      </c>
      <c r="S489" s="360"/>
      <c r="T489" s="361"/>
      <c r="U489" s="255">
        <f t="shared" si="87"/>
        <v>0</v>
      </c>
      <c r="V489" s="169"/>
      <c r="W489" s="169"/>
      <c r="X489" s="169"/>
      <c r="Y489" s="169"/>
      <c r="Z489" s="169"/>
      <c r="AA489" s="378"/>
      <c r="AB489" s="169"/>
      <c r="AC489" s="169"/>
      <c r="AD489" s="169"/>
      <c r="AE489" s="371"/>
      <c r="AF489" s="371"/>
      <c r="AG489" s="371"/>
      <c r="AH489" s="169"/>
      <c r="AI489" s="169"/>
      <c r="AJ489" s="169"/>
      <c r="AK489" s="169"/>
      <c r="AL489" s="169"/>
      <c r="AM489" s="169"/>
      <c r="AN489" s="176"/>
      <c r="AO489" s="176"/>
      <c r="AP489" s="176"/>
    </row>
    <row r="490" spans="1:42" s="253" customFormat="1" ht="21" hidden="1" customHeight="1">
      <c r="A490" s="252"/>
      <c r="B490" s="252"/>
      <c r="C490" s="252"/>
      <c r="D490" s="252"/>
      <c r="E490" s="252"/>
      <c r="F490" s="252"/>
      <c r="G490" s="252"/>
      <c r="I490" s="265">
        <f t="shared" si="94"/>
        <v>0</v>
      </c>
      <c r="J490" s="255">
        <f t="shared" si="88"/>
        <v>0</v>
      </c>
      <c r="K490" s="546">
        <f t="shared" si="96"/>
        <v>27</v>
      </c>
      <c r="L490" s="356"/>
      <c r="M490" s="356"/>
      <c r="N490" s="357">
        <f t="shared" si="93"/>
        <v>0</v>
      </c>
      <c r="O490" s="358"/>
      <c r="P490" s="358"/>
      <c r="Q490" s="359">
        <f t="shared" si="95"/>
        <v>0</v>
      </c>
      <c r="R490" s="359">
        <f t="shared" si="95"/>
        <v>0</v>
      </c>
      <c r="S490" s="360"/>
      <c r="T490" s="361"/>
      <c r="U490" s="255">
        <f t="shared" si="87"/>
        <v>0</v>
      </c>
      <c r="V490" s="169"/>
      <c r="W490" s="169"/>
      <c r="X490" s="169"/>
      <c r="Y490" s="169"/>
      <c r="Z490" s="169"/>
      <c r="AA490" s="378"/>
      <c r="AB490" s="169"/>
      <c r="AC490" s="169"/>
      <c r="AD490" s="169"/>
      <c r="AE490" s="371"/>
      <c r="AF490" s="371"/>
      <c r="AG490" s="371"/>
      <c r="AH490" s="169"/>
      <c r="AI490" s="169"/>
      <c r="AJ490" s="169"/>
      <c r="AK490" s="169"/>
      <c r="AL490" s="169"/>
      <c r="AM490" s="169"/>
      <c r="AN490" s="176"/>
      <c r="AO490" s="176"/>
      <c r="AP490" s="176"/>
    </row>
    <row r="491" spans="1:42" s="253" customFormat="1" ht="21" hidden="1" customHeight="1">
      <c r="A491" s="252"/>
      <c r="B491" s="252"/>
      <c r="C491" s="252"/>
      <c r="D491" s="252"/>
      <c r="E491" s="252"/>
      <c r="F491" s="252"/>
      <c r="G491" s="252"/>
      <c r="I491" s="265">
        <f t="shared" si="94"/>
        <v>0</v>
      </c>
      <c r="J491" s="255">
        <f t="shared" si="88"/>
        <v>0</v>
      </c>
      <c r="K491" s="546">
        <f t="shared" si="96"/>
        <v>28</v>
      </c>
      <c r="L491" s="356"/>
      <c r="M491" s="356"/>
      <c r="N491" s="357">
        <f t="shared" si="93"/>
        <v>0</v>
      </c>
      <c r="O491" s="358"/>
      <c r="P491" s="358"/>
      <c r="Q491" s="359">
        <f t="shared" si="95"/>
        <v>0</v>
      </c>
      <c r="R491" s="359">
        <f t="shared" si="95"/>
        <v>0</v>
      </c>
      <c r="S491" s="360"/>
      <c r="T491" s="361"/>
      <c r="U491" s="255">
        <f t="shared" si="87"/>
        <v>0</v>
      </c>
      <c r="V491" s="169"/>
      <c r="W491" s="169"/>
      <c r="X491" s="169"/>
      <c r="Y491" s="169"/>
      <c r="Z491" s="169"/>
      <c r="AA491" s="378"/>
      <c r="AB491" s="169"/>
      <c r="AC491" s="169"/>
      <c r="AD491" s="169"/>
      <c r="AE491" s="371"/>
      <c r="AF491" s="371"/>
      <c r="AG491" s="371"/>
      <c r="AH491" s="169"/>
      <c r="AI491" s="169"/>
      <c r="AJ491" s="169"/>
      <c r="AK491" s="169"/>
      <c r="AL491" s="169"/>
      <c r="AM491" s="169"/>
      <c r="AN491" s="176"/>
      <c r="AO491" s="176"/>
      <c r="AP491" s="176"/>
    </row>
    <row r="492" spans="1:42" s="253" customFormat="1" ht="21" hidden="1" customHeight="1">
      <c r="A492" s="252"/>
      <c r="B492" s="252"/>
      <c r="C492" s="252"/>
      <c r="D492" s="252"/>
      <c r="E492" s="252"/>
      <c r="F492" s="252"/>
      <c r="G492" s="252"/>
      <c r="I492" s="265">
        <f t="shared" si="94"/>
        <v>0</v>
      </c>
      <c r="J492" s="255">
        <f t="shared" si="88"/>
        <v>0</v>
      </c>
      <c r="K492" s="546">
        <f t="shared" si="96"/>
        <v>29</v>
      </c>
      <c r="L492" s="356"/>
      <c r="M492" s="356"/>
      <c r="N492" s="357">
        <f t="shared" si="93"/>
        <v>0</v>
      </c>
      <c r="O492" s="358"/>
      <c r="P492" s="358"/>
      <c r="Q492" s="359">
        <f t="shared" si="95"/>
        <v>0</v>
      </c>
      <c r="R492" s="359">
        <f t="shared" si="95"/>
        <v>0</v>
      </c>
      <c r="S492" s="360"/>
      <c r="T492" s="361"/>
      <c r="U492" s="255">
        <f t="shared" si="87"/>
        <v>0</v>
      </c>
      <c r="V492" s="169"/>
      <c r="W492" s="169"/>
      <c r="X492" s="169"/>
      <c r="Y492" s="169"/>
      <c r="Z492" s="169"/>
      <c r="AA492" s="378"/>
      <c r="AB492" s="169"/>
      <c r="AC492" s="169"/>
      <c r="AD492" s="169"/>
      <c r="AE492" s="371"/>
      <c r="AF492" s="371"/>
      <c r="AG492" s="371"/>
      <c r="AH492" s="169"/>
      <c r="AI492" s="169"/>
      <c r="AJ492" s="169"/>
      <c r="AK492" s="169"/>
      <c r="AL492" s="169"/>
      <c r="AM492" s="169"/>
      <c r="AN492" s="176"/>
      <c r="AO492" s="176"/>
      <c r="AP492" s="176"/>
    </row>
    <row r="493" spans="1:42" s="253" customFormat="1" ht="21" hidden="1" customHeight="1">
      <c r="A493" s="252"/>
      <c r="B493" s="252"/>
      <c r="C493" s="252"/>
      <c r="D493" s="252"/>
      <c r="E493" s="252"/>
      <c r="F493" s="252"/>
      <c r="G493" s="252"/>
      <c r="I493" s="265">
        <f t="shared" si="94"/>
        <v>0</v>
      </c>
      <c r="J493" s="255">
        <f t="shared" si="88"/>
        <v>0</v>
      </c>
      <c r="K493" s="546">
        <f t="shared" si="96"/>
        <v>30</v>
      </c>
      <c r="L493" s="356"/>
      <c r="M493" s="356"/>
      <c r="N493" s="357">
        <f t="shared" si="93"/>
        <v>0</v>
      </c>
      <c r="O493" s="358"/>
      <c r="P493" s="358"/>
      <c r="Q493" s="359">
        <f t="shared" si="95"/>
        <v>0</v>
      </c>
      <c r="R493" s="359">
        <f t="shared" si="95"/>
        <v>0</v>
      </c>
      <c r="S493" s="360"/>
      <c r="T493" s="361"/>
      <c r="U493" s="255">
        <f t="shared" si="87"/>
        <v>0</v>
      </c>
      <c r="V493" s="169"/>
      <c r="W493" s="169"/>
      <c r="X493" s="169"/>
      <c r="Y493" s="169"/>
      <c r="Z493" s="169"/>
      <c r="AA493" s="378"/>
      <c r="AB493" s="169"/>
      <c r="AC493" s="169"/>
      <c r="AD493" s="169"/>
      <c r="AE493" s="371"/>
      <c r="AF493" s="371"/>
      <c r="AG493" s="371"/>
      <c r="AH493" s="169"/>
      <c r="AI493" s="169"/>
      <c r="AJ493" s="169"/>
      <c r="AK493" s="169"/>
      <c r="AL493" s="169"/>
      <c r="AM493" s="169"/>
      <c r="AN493" s="176"/>
      <c r="AO493" s="176"/>
      <c r="AP493" s="176"/>
    </row>
    <row r="494" spans="1:42" s="253" customFormat="1" ht="21" hidden="1" customHeight="1">
      <c r="A494" s="252"/>
      <c r="B494" s="252"/>
      <c r="C494" s="252"/>
      <c r="D494" s="252"/>
      <c r="E494" s="252"/>
      <c r="F494" s="252"/>
      <c r="G494" s="252"/>
      <c r="I494" s="265">
        <f t="shared" si="94"/>
        <v>0</v>
      </c>
      <c r="J494" s="255">
        <f t="shared" si="88"/>
        <v>0</v>
      </c>
      <c r="K494" s="546">
        <f t="shared" si="96"/>
        <v>31</v>
      </c>
      <c r="L494" s="356"/>
      <c r="M494" s="356"/>
      <c r="N494" s="357">
        <f t="shared" si="93"/>
        <v>0</v>
      </c>
      <c r="O494" s="358"/>
      <c r="P494" s="358"/>
      <c r="Q494" s="359">
        <f t="shared" si="95"/>
        <v>0</v>
      </c>
      <c r="R494" s="359">
        <f t="shared" si="95"/>
        <v>0</v>
      </c>
      <c r="S494" s="360"/>
      <c r="T494" s="361"/>
      <c r="U494" s="255">
        <f t="shared" si="87"/>
        <v>0</v>
      </c>
      <c r="V494" s="169"/>
      <c r="W494" s="169"/>
      <c r="X494" s="169"/>
      <c r="Y494" s="169"/>
      <c r="Z494" s="169"/>
      <c r="AA494" s="378"/>
      <c r="AB494" s="169"/>
      <c r="AC494" s="169"/>
      <c r="AD494" s="169"/>
      <c r="AE494" s="371"/>
      <c r="AF494" s="371"/>
      <c r="AG494" s="371"/>
      <c r="AH494" s="169"/>
      <c r="AI494" s="169"/>
      <c r="AJ494" s="169"/>
      <c r="AK494" s="169"/>
      <c r="AL494" s="169"/>
      <c r="AM494" s="169"/>
      <c r="AN494" s="176"/>
      <c r="AO494" s="176"/>
      <c r="AP494" s="176"/>
    </row>
    <row r="495" spans="1:42" s="253" customFormat="1" ht="21" hidden="1" customHeight="1">
      <c r="A495" s="252"/>
      <c r="B495" s="252"/>
      <c r="C495" s="252"/>
      <c r="D495" s="252"/>
      <c r="E495" s="252"/>
      <c r="F495" s="252"/>
      <c r="G495" s="252"/>
      <c r="I495" s="265">
        <f t="shared" si="94"/>
        <v>0</v>
      </c>
      <c r="J495" s="255">
        <f t="shared" si="88"/>
        <v>0</v>
      </c>
      <c r="K495" s="546">
        <f t="shared" si="96"/>
        <v>32</v>
      </c>
      <c r="L495" s="356"/>
      <c r="M495" s="356"/>
      <c r="N495" s="357">
        <f t="shared" si="93"/>
        <v>0</v>
      </c>
      <c r="O495" s="358"/>
      <c r="P495" s="358"/>
      <c r="Q495" s="359">
        <f t="shared" si="95"/>
        <v>0</v>
      </c>
      <c r="R495" s="359">
        <f t="shared" si="95"/>
        <v>0</v>
      </c>
      <c r="S495" s="360"/>
      <c r="T495" s="361"/>
      <c r="U495" s="255">
        <f t="shared" si="87"/>
        <v>0</v>
      </c>
      <c r="V495" s="169"/>
      <c r="W495" s="169"/>
      <c r="X495" s="169"/>
      <c r="Y495" s="169"/>
      <c r="Z495" s="169"/>
      <c r="AA495" s="378"/>
      <c r="AB495" s="169"/>
      <c r="AC495" s="169"/>
      <c r="AD495" s="169"/>
      <c r="AE495" s="371"/>
      <c r="AF495" s="371"/>
      <c r="AG495" s="371"/>
      <c r="AH495" s="169"/>
      <c r="AI495" s="169"/>
      <c r="AJ495" s="169"/>
      <c r="AK495" s="169"/>
      <c r="AL495" s="169"/>
      <c r="AM495" s="169"/>
      <c r="AN495" s="176"/>
      <c r="AO495" s="176"/>
      <c r="AP495" s="176"/>
    </row>
    <row r="496" spans="1:42" s="253" customFormat="1" ht="21" hidden="1" customHeight="1">
      <c r="A496" s="252"/>
      <c r="B496" s="252"/>
      <c r="C496" s="252"/>
      <c r="D496" s="252"/>
      <c r="E496" s="252"/>
      <c r="F496" s="252"/>
      <c r="G496" s="252"/>
      <c r="I496" s="265">
        <f t="shared" si="94"/>
        <v>0</v>
      </c>
      <c r="J496" s="255">
        <f t="shared" si="88"/>
        <v>0</v>
      </c>
      <c r="K496" s="546">
        <f t="shared" si="96"/>
        <v>33</v>
      </c>
      <c r="L496" s="356"/>
      <c r="M496" s="356"/>
      <c r="N496" s="357">
        <f t="shared" si="93"/>
        <v>0</v>
      </c>
      <c r="O496" s="358"/>
      <c r="P496" s="358"/>
      <c r="Q496" s="359">
        <f t="shared" si="95"/>
        <v>0</v>
      </c>
      <c r="R496" s="359">
        <f t="shared" si="95"/>
        <v>0</v>
      </c>
      <c r="S496" s="360"/>
      <c r="T496" s="361"/>
      <c r="U496" s="255">
        <f t="shared" si="87"/>
        <v>0</v>
      </c>
      <c r="V496" s="169"/>
      <c r="W496" s="169"/>
      <c r="X496" s="169"/>
      <c r="Y496" s="169"/>
      <c r="Z496" s="169"/>
      <c r="AA496" s="378"/>
      <c r="AB496" s="169"/>
      <c r="AC496" s="169"/>
      <c r="AD496" s="169"/>
      <c r="AE496" s="371"/>
      <c r="AF496" s="371"/>
      <c r="AG496" s="371"/>
      <c r="AH496" s="169"/>
      <c r="AI496" s="169"/>
      <c r="AJ496" s="169"/>
      <c r="AK496" s="169"/>
      <c r="AL496" s="169"/>
      <c r="AM496" s="169"/>
      <c r="AN496" s="176"/>
      <c r="AO496" s="176"/>
      <c r="AP496" s="176"/>
    </row>
    <row r="497" spans="1:42" s="253" customFormat="1" ht="21" hidden="1" customHeight="1">
      <c r="A497" s="252"/>
      <c r="B497" s="252"/>
      <c r="C497" s="252"/>
      <c r="D497" s="252"/>
      <c r="E497" s="252"/>
      <c r="F497" s="252"/>
      <c r="G497" s="252"/>
      <c r="I497" s="265">
        <f t="shared" si="94"/>
        <v>0</v>
      </c>
      <c r="J497" s="255">
        <f t="shared" si="88"/>
        <v>0</v>
      </c>
      <c r="K497" s="546">
        <f t="shared" si="96"/>
        <v>34</v>
      </c>
      <c r="L497" s="356"/>
      <c r="M497" s="356"/>
      <c r="N497" s="357">
        <f t="shared" si="93"/>
        <v>0</v>
      </c>
      <c r="O497" s="358"/>
      <c r="P497" s="358"/>
      <c r="Q497" s="359">
        <f t="shared" si="95"/>
        <v>0</v>
      </c>
      <c r="R497" s="359">
        <f t="shared" si="95"/>
        <v>0</v>
      </c>
      <c r="S497" s="360"/>
      <c r="T497" s="361"/>
      <c r="U497" s="255">
        <f t="shared" si="87"/>
        <v>0</v>
      </c>
      <c r="V497" s="169"/>
      <c r="W497" s="169"/>
      <c r="X497" s="169"/>
      <c r="Y497" s="169"/>
      <c r="Z497" s="169"/>
      <c r="AA497" s="378"/>
      <c r="AB497" s="169"/>
      <c r="AC497" s="169"/>
      <c r="AD497" s="169"/>
      <c r="AE497" s="371"/>
      <c r="AF497" s="371"/>
      <c r="AG497" s="371"/>
      <c r="AH497" s="169"/>
      <c r="AI497" s="169"/>
      <c r="AJ497" s="169"/>
      <c r="AK497" s="169"/>
      <c r="AL497" s="169"/>
      <c r="AM497" s="169"/>
      <c r="AN497" s="176"/>
      <c r="AO497" s="176"/>
      <c r="AP497" s="176"/>
    </row>
    <row r="498" spans="1:42" s="253" customFormat="1" ht="21" hidden="1" customHeight="1">
      <c r="A498" s="252"/>
      <c r="B498" s="252"/>
      <c r="C498" s="252"/>
      <c r="D498" s="252"/>
      <c r="E498" s="252"/>
      <c r="F498" s="252"/>
      <c r="G498" s="252"/>
      <c r="I498" s="265">
        <f t="shared" si="94"/>
        <v>0</v>
      </c>
      <c r="J498" s="255">
        <f t="shared" si="88"/>
        <v>0</v>
      </c>
      <c r="K498" s="546">
        <f t="shared" si="96"/>
        <v>35</v>
      </c>
      <c r="L498" s="356"/>
      <c r="M498" s="356"/>
      <c r="N498" s="357">
        <f t="shared" si="93"/>
        <v>0</v>
      </c>
      <c r="O498" s="358"/>
      <c r="P498" s="358"/>
      <c r="Q498" s="359">
        <f t="shared" si="95"/>
        <v>0</v>
      </c>
      <c r="R498" s="359">
        <f t="shared" si="95"/>
        <v>0</v>
      </c>
      <c r="S498" s="360"/>
      <c r="T498" s="361"/>
      <c r="U498" s="255">
        <f t="shared" si="87"/>
        <v>0</v>
      </c>
      <c r="V498" s="169"/>
      <c r="W498" s="169"/>
      <c r="X498" s="169"/>
      <c r="Y498" s="169"/>
      <c r="Z498" s="169"/>
      <c r="AA498" s="378"/>
      <c r="AB498" s="169"/>
      <c r="AC498" s="169"/>
      <c r="AD498" s="169"/>
      <c r="AE498" s="371"/>
      <c r="AF498" s="371"/>
      <c r="AG498" s="371"/>
      <c r="AH498" s="169"/>
      <c r="AI498" s="169"/>
      <c r="AJ498" s="169"/>
      <c r="AK498" s="169"/>
      <c r="AL498" s="169"/>
      <c r="AM498" s="169"/>
      <c r="AN498" s="176"/>
      <c r="AO498" s="176"/>
      <c r="AP498" s="176"/>
    </row>
    <row r="499" spans="1:42" s="253" customFormat="1" ht="21" hidden="1" customHeight="1">
      <c r="A499" s="252"/>
      <c r="B499" s="252"/>
      <c r="C499" s="252"/>
      <c r="D499" s="252"/>
      <c r="E499" s="252"/>
      <c r="F499" s="252"/>
      <c r="G499" s="252"/>
      <c r="I499" s="265">
        <f t="shared" si="94"/>
        <v>0</v>
      </c>
      <c r="J499" s="255">
        <f t="shared" si="88"/>
        <v>0</v>
      </c>
      <c r="K499" s="546">
        <f t="shared" si="96"/>
        <v>36</v>
      </c>
      <c r="L499" s="356"/>
      <c r="M499" s="356"/>
      <c r="N499" s="357">
        <f t="shared" si="93"/>
        <v>0</v>
      </c>
      <c r="O499" s="358"/>
      <c r="P499" s="358"/>
      <c r="Q499" s="359">
        <f t="shared" si="95"/>
        <v>0</v>
      </c>
      <c r="R499" s="359">
        <f t="shared" si="95"/>
        <v>0</v>
      </c>
      <c r="S499" s="360"/>
      <c r="T499" s="361"/>
      <c r="U499" s="255">
        <f t="shared" si="87"/>
        <v>0</v>
      </c>
      <c r="V499" s="169"/>
      <c r="W499" s="169"/>
      <c r="X499" s="169"/>
      <c r="Y499" s="169"/>
      <c r="Z499" s="169"/>
      <c r="AA499" s="378"/>
      <c r="AB499" s="169"/>
      <c r="AC499" s="169"/>
      <c r="AD499" s="169"/>
      <c r="AE499" s="371"/>
      <c r="AF499" s="371"/>
      <c r="AG499" s="371"/>
      <c r="AH499" s="169"/>
      <c r="AI499" s="169"/>
      <c r="AJ499" s="169"/>
      <c r="AK499" s="169"/>
      <c r="AL499" s="169"/>
      <c r="AM499" s="169"/>
      <c r="AN499" s="176"/>
      <c r="AO499" s="176"/>
      <c r="AP499" s="176"/>
    </row>
    <row r="500" spans="1:42" s="253" customFormat="1" ht="21" hidden="1" customHeight="1" thickBot="1">
      <c r="A500" s="252"/>
      <c r="B500" s="252"/>
      <c r="C500" s="252"/>
      <c r="D500" s="252"/>
      <c r="E500" s="252"/>
      <c r="F500" s="252"/>
      <c r="G500" s="252"/>
      <c r="I500" s="265">
        <f t="shared" si="94"/>
        <v>0</v>
      </c>
      <c r="J500" s="255">
        <f t="shared" si="88"/>
        <v>0</v>
      </c>
      <c r="K500" s="385">
        <f t="shared" si="96"/>
        <v>37</v>
      </c>
      <c r="L500" s="356"/>
      <c r="M500" s="356"/>
      <c r="N500" s="387">
        <f t="shared" si="93"/>
        <v>0</v>
      </c>
      <c r="O500" s="388"/>
      <c r="P500" s="388"/>
      <c r="Q500" s="389">
        <f t="shared" si="95"/>
        <v>0</v>
      </c>
      <c r="R500" s="389">
        <f t="shared" si="95"/>
        <v>0</v>
      </c>
      <c r="S500" s="390"/>
      <c r="T500" s="391"/>
      <c r="U500" s="255">
        <f t="shared" si="87"/>
        <v>0</v>
      </c>
      <c r="V500" s="169"/>
      <c r="W500" s="169"/>
      <c r="X500" s="169"/>
      <c r="Y500" s="169"/>
      <c r="Z500" s="169"/>
      <c r="AA500" s="378"/>
      <c r="AB500" s="169"/>
      <c r="AC500" s="169"/>
      <c r="AD500" s="169"/>
      <c r="AE500" s="371"/>
      <c r="AF500" s="371"/>
      <c r="AG500" s="371"/>
      <c r="AH500" s="169"/>
      <c r="AI500" s="169"/>
      <c r="AJ500" s="169"/>
      <c r="AK500" s="169"/>
      <c r="AL500" s="169"/>
      <c r="AM500" s="169"/>
      <c r="AN500" s="176"/>
      <c r="AO500" s="176"/>
      <c r="AP500" s="176"/>
    </row>
    <row r="501" spans="1:42" s="253" customFormat="1" ht="21" hidden="1" customHeight="1">
      <c r="A501" s="252"/>
      <c r="B501" s="252"/>
      <c r="C501" s="252"/>
      <c r="D501" s="252"/>
      <c r="E501" s="252"/>
      <c r="F501" s="252"/>
      <c r="G501" s="252"/>
      <c r="I501" s="265">
        <f>IF((O$503+P$503)&gt;0,1,0)</f>
        <v>0</v>
      </c>
      <c r="J501" s="255">
        <f t="shared" si="88"/>
        <v>0</v>
      </c>
      <c r="K501" s="2439" t="s">
        <v>942</v>
      </c>
      <c r="L501" s="2441" t="s">
        <v>943</v>
      </c>
      <c r="M501" s="2443" t="s">
        <v>944</v>
      </c>
      <c r="N501" s="2443" t="s">
        <v>945</v>
      </c>
      <c r="O501" s="2445" t="s">
        <v>946</v>
      </c>
      <c r="P501" s="2445"/>
      <c r="Q501" s="2445" t="s">
        <v>947</v>
      </c>
      <c r="R501" s="2445"/>
      <c r="S501" s="2446" t="s">
        <v>948</v>
      </c>
      <c r="T501" s="2448" t="s">
        <v>1162</v>
      </c>
      <c r="U501" s="255">
        <f t="shared" si="87"/>
        <v>0</v>
      </c>
      <c r="V501" s="169"/>
      <c r="W501" s="169"/>
      <c r="X501" s="169"/>
      <c r="Y501" s="169"/>
      <c r="Z501" s="169"/>
      <c r="AA501" s="378"/>
      <c r="AB501" s="169"/>
      <c r="AC501" s="169"/>
      <c r="AD501" s="169"/>
      <c r="AE501" s="371"/>
      <c r="AF501" s="371"/>
      <c r="AG501" s="371"/>
      <c r="AH501" s="169"/>
      <c r="AI501" s="169"/>
      <c r="AJ501" s="169"/>
      <c r="AK501" s="169"/>
      <c r="AL501" s="169"/>
      <c r="AM501" s="169"/>
      <c r="AN501" s="176"/>
      <c r="AO501" s="176"/>
      <c r="AP501" s="176"/>
    </row>
    <row r="502" spans="1:42" s="253" customFormat="1" ht="21" hidden="1" customHeight="1">
      <c r="A502" s="252"/>
      <c r="B502" s="252"/>
      <c r="C502" s="252"/>
      <c r="D502" s="252"/>
      <c r="E502" s="252"/>
      <c r="F502" s="252"/>
      <c r="G502" s="252"/>
      <c r="I502" s="265">
        <f t="shared" ref="I502:I525" si="97">IF((O$503+P$503)&gt;0,1,0)</f>
        <v>0</v>
      </c>
      <c r="J502" s="255">
        <f t="shared" si="88"/>
        <v>0</v>
      </c>
      <c r="K502" s="2440"/>
      <c r="L502" s="2442"/>
      <c r="M502" s="2444"/>
      <c r="N502" s="2444"/>
      <c r="O502" s="548" t="s">
        <v>786</v>
      </c>
      <c r="P502" s="335" t="s">
        <v>787</v>
      </c>
      <c r="Q502" s="335" t="s">
        <v>786</v>
      </c>
      <c r="R502" s="336" t="s">
        <v>787</v>
      </c>
      <c r="S502" s="2447"/>
      <c r="T502" s="2449"/>
      <c r="U502" s="255">
        <f t="shared" si="87"/>
        <v>0</v>
      </c>
      <c r="V502" s="169"/>
      <c r="W502" s="169"/>
      <c r="X502" s="169"/>
      <c r="Y502" s="169"/>
      <c r="Z502" s="169"/>
      <c r="AA502" s="378"/>
      <c r="AB502" s="169"/>
      <c r="AC502" s="169"/>
      <c r="AD502" s="169"/>
      <c r="AE502" s="371"/>
      <c r="AF502" s="371"/>
      <c r="AG502" s="371"/>
      <c r="AH502" s="169"/>
      <c r="AI502" s="169"/>
      <c r="AJ502" s="169"/>
      <c r="AK502" s="169"/>
      <c r="AL502" s="169"/>
      <c r="AM502" s="169"/>
      <c r="AN502" s="176"/>
      <c r="AO502" s="176"/>
      <c r="AP502" s="176"/>
    </row>
    <row r="503" spans="1:42" s="253" customFormat="1" ht="21" hidden="1" customHeight="1">
      <c r="A503" s="252"/>
      <c r="B503" s="252"/>
      <c r="C503" s="252"/>
      <c r="D503" s="252"/>
      <c r="E503" s="252"/>
      <c r="F503" s="252"/>
      <c r="G503" s="252"/>
      <c r="I503" s="265">
        <f t="shared" si="97"/>
        <v>0</v>
      </c>
      <c r="J503" s="255">
        <f t="shared" si="88"/>
        <v>0</v>
      </c>
      <c r="K503" s="546">
        <f>+K50+1</f>
        <v>38</v>
      </c>
      <c r="L503" s="356"/>
      <c r="M503" s="356"/>
      <c r="N503" s="357">
        <f t="shared" si="93"/>
        <v>0</v>
      </c>
      <c r="O503" s="358"/>
      <c r="P503" s="358"/>
      <c r="Q503" s="359">
        <f t="shared" si="95"/>
        <v>0</v>
      </c>
      <c r="R503" s="359">
        <f t="shared" si="95"/>
        <v>0</v>
      </c>
      <c r="S503" s="360"/>
      <c r="T503" s="361"/>
      <c r="U503" s="255">
        <f t="shared" si="87"/>
        <v>0</v>
      </c>
      <c r="V503" s="169"/>
      <c r="W503" s="169"/>
      <c r="X503" s="169"/>
      <c r="Y503" s="169"/>
      <c r="Z503" s="169"/>
      <c r="AA503" s="378"/>
      <c r="AB503" s="169"/>
      <c r="AC503" s="169"/>
      <c r="AD503" s="169"/>
      <c r="AE503" s="371"/>
      <c r="AF503" s="371"/>
      <c r="AG503" s="371"/>
      <c r="AH503" s="169"/>
      <c r="AI503" s="169"/>
      <c r="AJ503" s="169"/>
      <c r="AK503" s="169"/>
      <c r="AL503" s="169"/>
      <c r="AM503" s="169"/>
      <c r="AN503" s="176"/>
      <c r="AO503" s="176"/>
      <c r="AP503" s="176"/>
    </row>
    <row r="504" spans="1:42" s="253" customFormat="1" ht="21" hidden="1" customHeight="1">
      <c r="A504" s="252"/>
      <c r="B504" s="252"/>
      <c r="C504" s="252"/>
      <c r="D504" s="252"/>
      <c r="E504" s="252"/>
      <c r="F504" s="252"/>
      <c r="G504" s="252"/>
      <c r="I504" s="265">
        <f t="shared" si="97"/>
        <v>0</v>
      </c>
      <c r="J504" s="255">
        <f t="shared" si="88"/>
        <v>0</v>
      </c>
      <c r="K504" s="546">
        <f t="shared" ref="K504:K525" si="98">+K503+1</f>
        <v>39</v>
      </c>
      <c r="L504" s="356"/>
      <c r="M504" s="356"/>
      <c r="N504" s="357">
        <f t="shared" si="93"/>
        <v>0</v>
      </c>
      <c r="O504" s="358"/>
      <c r="P504" s="358"/>
      <c r="Q504" s="359">
        <f t="shared" si="95"/>
        <v>0</v>
      </c>
      <c r="R504" s="359">
        <f t="shared" si="95"/>
        <v>0</v>
      </c>
      <c r="S504" s="360"/>
      <c r="T504" s="361"/>
      <c r="U504" s="255">
        <f t="shared" si="87"/>
        <v>0</v>
      </c>
      <c r="V504" s="169"/>
      <c r="W504" s="169"/>
      <c r="X504" s="169"/>
      <c r="Y504" s="169"/>
      <c r="Z504" s="169"/>
      <c r="AA504" s="378"/>
      <c r="AB504" s="169"/>
      <c r="AC504" s="169"/>
      <c r="AD504" s="169"/>
      <c r="AE504" s="371"/>
      <c r="AF504" s="371"/>
      <c r="AG504" s="371"/>
      <c r="AH504" s="169"/>
      <c r="AI504" s="169"/>
      <c r="AJ504" s="169"/>
      <c r="AK504" s="169"/>
      <c r="AL504" s="169"/>
      <c r="AM504" s="169"/>
      <c r="AN504" s="176"/>
      <c r="AO504" s="176"/>
      <c r="AP504" s="176"/>
    </row>
    <row r="505" spans="1:42" s="253" customFormat="1" ht="21" hidden="1" customHeight="1">
      <c r="A505" s="252"/>
      <c r="B505" s="252"/>
      <c r="C505" s="252"/>
      <c r="D505" s="252"/>
      <c r="E505" s="252"/>
      <c r="F505" s="252"/>
      <c r="G505" s="252"/>
      <c r="I505" s="265">
        <f t="shared" si="97"/>
        <v>0</v>
      </c>
      <c r="J505" s="255">
        <f t="shared" si="88"/>
        <v>0</v>
      </c>
      <c r="K505" s="546">
        <f t="shared" si="98"/>
        <v>40</v>
      </c>
      <c r="L505" s="356"/>
      <c r="M505" s="356"/>
      <c r="N505" s="357">
        <f t="shared" si="93"/>
        <v>0</v>
      </c>
      <c r="O505" s="358"/>
      <c r="P505" s="358"/>
      <c r="Q505" s="359">
        <f t="shared" si="95"/>
        <v>0</v>
      </c>
      <c r="R505" s="359">
        <f t="shared" si="95"/>
        <v>0</v>
      </c>
      <c r="S505" s="360"/>
      <c r="T505" s="361"/>
      <c r="U505" s="255">
        <f t="shared" si="87"/>
        <v>0</v>
      </c>
      <c r="V505" s="169"/>
      <c r="W505" s="169"/>
      <c r="X505" s="169"/>
      <c r="Y505" s="169"/>
      <c r="Z505" s="169"/>
      <c r="AA505" s="378"/>
      <c r="AB505" s="169"/>
      <c r="AC505" s="169"/>
      <c r="AD505" s="169"/>
      <c r="AE505" s="371"/>
      <c r="AF505" s="371"/>
      <c r="AG505" s="371"/>
      <c r="AH505" s="169"/>
      <c r="AI505" s="169"/>
      <c r="AJ505" s="169"/>
      <c r="AK505" s="169"/>
      <c r="AL505" s="169"/>
      <c r="AM505" s="169"/>
      <c r="AN505" s="176"/>
      <c r="AO505" s="176"/>
      <c r="AP505" s="176"/>
    </row>
    <row r="506" spans="1:42" s="253" customFormat="1" ht="21" hidden="1" customHeight="1">
      <c r="A506" s="252"/>
      <c r="B506" s="252"/>
      <c r="C506" s="252"/>
      <c r="D506" s="252"/>
      <c r="E506" s="252"/>
      <c r="F506" s="252"/>
      <c r="G506" s="252"/>
      <c r="I506" s="265">
        <f t="shared" si="97"/>
        <v>0</v>
      </c>
      <c r="J506" s="255">
        <f t="shared" si="88"/>
        <v>0</v>
      </c>
      <c r="K506" s="546">
        <f t="shared" si="98"/>
        <v>41</v>
      </c>
      <c r="L506" s="356"/>
      <c r="M506" s="356"/>
      <c r="N506" s="357">
        <f t="shared" si="93"/>
        <v>0</v>
      </c>
      <c r="O506" s="358"/>
      <c r="P506" s="358"/>
      <c r="Q506" s="359">
        <f t="shared" si="95"/>
        <v>0</v>
      </c>
      <c r="R506" s="359">
        <f t="shared" si="95"/>
        <v>0</v>
      </c>
      <c r="S506" s="360"/>
      <c r="T506" s="361"/>
      <c r="U506" s="255">
        <f t="shared" si="87"/>
        <v>0</v>
      </c>
      <c r="V506" s="169"/>
      <c r="W506" s="169"/>
      <c r="X506" s="169"/>
      <c r="Y506" s="169"/>
      <c r="Z506" s="169"/>
      <c r="AA506" s="378"/>
      <c r="AB506" s="169"/>
      <c r="AC506" s="169"/>
      <c r="AD506" s="169"/>
      <c r="AE506" s="371"/>
      <c r="AF506" s="371"/>
      <c r="AG506" s="371"/>
      <c r="AH506" s="169"/>
      <c r="AI506" s="169"/>
      <c r="AJ506" s="169"/>
      <c r="AK506" s="169"/>
      <c r="AL506" s="169"/>
      <c r="AM506" s="169"/>
      <c r="AN506" s="176"/>
      <c r="AO506" s="176"/>
      <c r="AP506" s="176"/>
    </row>
    <row r="507" spans="1:42" s="253" customFormat="1" ht="21" hidden="1" customHeight="1">
      <c r="A507" s="252"/>
      <c r="B507" s="252"/>
      <c r="C507" s="252"/>
      <c r="D507" s="252"/>
      <c r="E507" s="252"/>
      <c r="F507" s="252"/>
      <c r="G507" s="252"/>
      <c r="I507" s="265">
        <f t="shared" si="97"/>
        <v>0</v>
      </c>
      <c r="J507" s="255">
        <f t="shared" si="88"/>
        <v>0</v>
      </c>
      <c r="K507" s="546">
        <f t="shared" si="98"/>
        <v>42</v>
      </c>
      <c r="L507" s="356"/>
      <c r="M507" s="356"/>
      <c r="N507" s="357">
        <f t="shared" si="93"/>
        <v>0</v>
      </c>
      <c r="O507" s="358"/>
      <c r="P507" s="358"/>
      <c r="Q507" s="359">
        <f t="shared" si="95"/>
        <v>0</v>
      </c>
      <c r="R507" s="359">
        <f t="shared" si="95"/>
        <v>0</v>
      </c>
      <c r="S507" s="360"/>
      <c r="T507" s="361"/>
      <c r="U507" s="255">
        <f t="shared" si="87"/>
        <v>0</v>
      </c>
      <c r="V507" s="169"/>
      <c r="W507" s="169"/>
      <c r="X507" s="169"/>
      <c r="Y507" s="169"/>
      <c r="Z507" s="169"/>
      <c r="AA507" s="378"/>
      <c r="AB507" s="169"/>
      <c r="AC507" s="169"/>
      <c r="AD507" s="169"/>
      <c r="AE507" s="371"/>
      <c r="AF507" s="371"/>
      <c r="AG507" s="371"/>
      <c r="AH507" s="169"/>
      <c r="AI507" s="169"/>
      <c r="AJ507" s="169"/>
      <c r="AK507" s="169"/>
      <c r="AL507" s="169"/>
      <c r="AM507" s="169"/>
      <c r="AN507" s="176"/>
      <c r="AO507" s="176"/>
      <c r="AP507" s="176"/>
    </row>
    <row r="508" spans="1:42" s="253" customFormat="1" ht="21" hidden="1" customHeight="1">
      <c r="A508" s="252"/>
      <c r="B508" s="252"/>
      <c r="C508" s="252"/>
      <c r="D508" s="252"/>
      <c r="E508" s="252"/>
      <c r="F508" s="252"/>
      <c r="G508" s="252"/>
      <c r="I508" s="265">
        <f t="shared" si="97"/>
        <v>0</v>
      </c>
      <c r="J508" s="255">
        <f t="shared" si="88"/>
        <v>0</v>
      </c>
      <c r="K508" s="546">
        <f t="shared" si="98"/>
        <v>43</v>
      </c>
      <c r="L508" s="356"/>
      <c r="M508" s="356"/>
      <c r="N508" s="357">
        <f t="shared" si="93"/>
        <v>0</v>
      </c>
      <c r="O508" s="358"/>
      <c r="P508" s="358"/>
      <c r="Q508" s="359">
        <f t="shared" si="95"/>
        <v>0</v>
      </c>
      <c r="R508" s="359">
        <f t="shared" si="95"/>
        <v>0</v>
      </c>
      <c r="S508" s="360"/>
      <c r="T508" s="361"/>
      <c r="U508" s="255">
        <f t="shared" si="87"/>
        <v>0</v>
      </c>
      <c r="V508" s="169"/>
      <c r="W508" s="169"/>
      <c r="X508" s="169"/>
      <c r="Y508" s="169"/>
      <c r="Z508" s="169"/>
      <c r="AA508" s="378"/>
      <c r="AB508" s="169"/>
      <c r="AC508" s="169"/>
      <c r="AD508" s="169"/>
      <c r="AE508" s="371"/>
      <c r="AF508" s="371"/>
      <c r="AG508" s="371"/>
      <c r="AH508" s="169"/>
      <c r="AI508" s="169"/>
      <c r="AJ508" s="169"/>
      <c r="AK508" s="169"/>
      <c r="AL508" s="169"/>
      <c r="AM508" s="169"/>
      <c r="AN508" s="176"/>
      <c r="AO508" s="176"/>
      <c r="AP508" s="176"/>
    </row>
    <row r="509" spans="1:42" s="253" customFormat="1" ht="21" hidden="1" customHeight="1">
      <c r="A509" s="252"/>
      <c r="B509" s="252"/>
      <c r="C509" s="252"/>
      <c r="D509" s="252"/>
      <c r="E509" s="252"/>
      <c r="F509" s="252"/>
      <c r="G509" s="252"/>
      <c r="I509" s="265">
        <f t="shared" si="97"/>
        <v>0</v>
      </c>
      <c r="J509" s="255">
        <f t="shared" si="88"/>
        <v>0</v>
      </c>
      <c r="K509" s="546">
        <f t="shared" si="98"/>
        <v>44</v>
      </c>
      <c r="L509" s="356"/>
      <c r="M509" s="356"/>
      <c r="N509" s="357">
        <f t="shared" si="93"/>
        <v>0</v>
      </c>
      <c r="O509" s="358"/>
      <c r="P509" s="358"/>
      <c r="Q509" s="359">
        <f t="shared" si="95"/>
        <v>0</v>
      </c>
      <c r="R509" s="359">
        <f t="shared" si="95"/>
        <v>0</v>
      </c>
      <c r="S509" s="360"/>
      <c r="T509" s="361"/>
      <c r="U509" s="255">
        <f t="shared" si="87"/>
        <v>0</v>
      </c>
      <c r="V509" s="169"/>
      <c r="W509" s="169"/>
      <c r="X509" s="169"/>
      <c r="Y509" s="169"/>
      <c r="Z509" s="169"/>
      <c r="AA509" s="378"/>
      <c r="AB509" s="169"/>
      <c r="AC509" s="169"/>
      <c r="AD509" s="169"/>
      <c r="AE509" s="371"/>
      <c r="AF509" s="371"/>
      <c r="AG509" s="371"/>
      <c r="AH509" s="169"/>
      <c r="AI509" s="169"/>
      <c r="AJ509" s="169"/>
      <c r="AK509" s="169"/>
      <c r="AL509" s="169"/>
      <c r="AM509" s="169"/>
      <c r="AN509" s="176"/>
      <c r="AO509" s="176"/>
      <c r="AP509" s="176"/>
    </row>
    <row r="510" spans="1:42" s="253" customFormat="1" ht="21" hidden="1" customHeight="1">
      <c r="A510" s="252"/>
      <c r="B510" s="252"/>
      <c r="C510" s="252"/>
      <c r="D510" s="252"/>
      <c r="E510" s="252"/>
      <c r="F510" s="252"/>
      <c r="G510" s="252"/>
      <c r="I510" s="265">
        <f t="shared" si="97"/>
        <v>0</v>
      </c>
      <c r="J510" s="255">
        <f t="shared" si="88"/>
        <v>0</v>
      </c>
      <c r="K510" s="546">
        <f t="shared" si="98"/>
        <v>45</v>
      </c>
      <c r="L510" s="356"/>
      <c r="M510" s="356"/>
      <c r="N510" s="357">
        <f t="shared" si="93"/>
        <v>0</v>
      </c>
      <c r="O510" s="358"/>
      <c r="P510" s="358"/>
      <c r="Q510" s="359">
        <f t="shared" si="95"/>
        <v>0</v>
      </c>
      <c r="R510" s="359">
        <f t="shared" si="95"/>
        <v>0</v>
      </c>
      <c r="S510" s="360"/>
      <c r="T510" s="361"/>
      <c r="U510" s="255">
        <f t="shared" si="87"/>
        <v>0</v>
      </c>
      <c r="V510" s="169"/>
      <c r="W510" s="169"/>
      <c r="X510" s="169"/>
      <c r="Y510" s="169"/>
      <c r="Z510" s="169"/>
      <c r="AA510" s="378"/>
      <c r="AB510" s="169"/>
      <c r="AC510" s="169"/>
      <c r="AD510" s="169"/>
      <c r="AE510" s="371"/>
      <c r="AF510" s="371"/>
      <c r="AG510" s="371"/>
      <c r="AH510" s="169"/>
      <c r="AI510" s="169"/>
      <c r="AJ510" s="169"/>
      <c r="AK510" s="169"/>
      <c r="AL510" s="169"/>
      <c r="AM510" s="169"/>
      <c r="AN510" s="176"/>
      <c r="AO510" s="176"/>
      <c r="AP510" s="176"/>
    </row>
    <row r="511" spans="1:42" s="253" customFormat="1" ht="21" hidden="1" customHeight="1">
      <c r="A511" s="252"/>
      <c r="B511" s="252"/>
      <c r="C511" s="252"/>
      <c r="D511" s="252"/>
      <c r="E511" s="252"/>
      <c r="F511" s="252"/>
      <c r="G511" s="252"/>
      <c r="I511" s="265">
        <f t="shared" si="97"/>
        <v>0</v>
      </c>
      <c r="J511" s="255">
        <f t="shared" si="88"/>
        <v>0</v>
      </c>
      <c r="K511" s="546">
        <f t="shared" si="98"/>
        <v>46</v>
      </c>
      <c r="L511" s="356"/>
      <c r="M511" s="356"/>
      <c r="N511" s="357">
        <f t="shared" si="93"/>
        <v>0</v>
      </c>
      <c r="O511" s="358"/>
      <c r="P511" s="358"/>
      <c r="Q511" s="359">
        <f t="shared" si="95"/>
        <v>0</v>
      </c>
      <c r="R511" s="359">
        <f t="shared" si="95"/>
        <v>0</v>
      </c>
      <c r="S511" s="360"/>
      <c r="T511" s="361"/>
      <c r="U511" s="255">
        <f t="shared" si="87"/>
        <v>0</v>
      </c>
      <c r="V511" s="169"/>
      <c r="W511" s="169"/>
      <c r="X511" s="169"/>
      <c r="Y511" s="169"/>
      <c r="Z511" s="169"/>
      <c r="AA511" s="378"/>
      <c r="AB511" s="169"/>
      <c r="AC511" s="169"/>
      <c r="AD511" s="169"/>
      <c r="AE511" s="371"/>
      <c r="AF511" s="371"/>
      <c r="AG511" s="371"/>
      <c r="AH511" s="169"/>
      <c r="AI511" s="169"/>
      <c r="AJ511" s="169"/>
      <c r="AK511" s="169"/>
      <c r="AL511" s="169"/>
      <c r="AM511" s="169"/>
      <c r="AN511" s="176"/>
      <c r="AO511" s="176"/>
      <c r="AP511" s="176"/>
    </row>
    <row r="512" spans="1:42" s="253" customFormat="1" ht="21" hidden="1" customHeight="1">
      <c r="A512" s="252"/>
      <c r="B512" s="252"/>
      <c r="C512" s="252"/>
      <c r="D512" s="252"/>
      <c r="E512" s="252"/>
      <c r="F512" s="252"/>
      <c r="G512" s="252"/>
      <c r="I512" s="265">
        <f t="shared" si="97"/>
        <v>0</v>
      </c>
      <c r="J512" s="255">
        <f t="shared" si="88"/>
        <v>0</v>
      </c>
      <c r="K512" s="546">
        <f t="shared" si="98"/>
        <v>47</v>
      </c>
      <c r="L512" s="356"/>
      <c r="M512" s="356"/>
      <c r="N512" s="357">
        <f t="shared" si="93"/>
        <v>0</v>
      </c>
      <c r="O512" s="358"/>
      <c r="P512" s="358"/>
      <c r="Q512" s="359">
        <f t="shared" si="95"/>
        <v>0</v>
      </c>
      <c r="R512" s="359">
        <f t="shared" si="95"/>
        <v>0</v>
      </c>
      <c r="S512" s="360"/>
      <c r="T512" s="361"/>
      <c r="U512" s="255">
        <f t="shared" si="87"/>
        <v>0</v>
      </c>
      <c r="V512" s="169"/>
      <c r="W512" s="169"/>
      <c r="X512" s="169"/>
      <c r="Y512" s="169"/>
      <c r="Z512" s="169"/>
      <c r="AA512" s="378"/>
      <c r="AB512" s="169"/>
      <c r="AC512" s="169"/>
      <c r="AD512" s="169"/>
      <c r="AE512" s="371"/>
      <c r="AF512" s="371"/>
      <c r="AG512" s="371"/>
      <c r="AH512" s="169"/>
      <c r="AI512" s="169"/>
      <c r="AJ512" s="169"/>
      <c r="AK512" s="169"/>
      <c r="AL512" s="169"/>
      <c r="AM512" s="169"/>
      <c r="AN512" s="176"/>
      <c r="AO512" s="176"/>
      <c r="AP512" s="176"/>
    </row>
    <row r="513" spans="1:42" s="253" customFormat="1" ht="21" hidden="1" customHeight="1">
      <c r="A513" s="252"/>
      <c r="B513" s="252"/>
      <c r="C513" s="252"/>
      <c r="D513" s="252"/>
      <c r="E513" s="252"/>
      <c r="F513" s="252"/>
      <c r="G513" s="252"/>
      <c r="I513" s="265">
        <f t="shared" si="97"/>
        <v>0</v>
      </c>
      <c r="J513" s="255">
        <f t="shared" si="88"/>
        <v>0</v>
      </c>
      <c r="K513" s="546">
        <f t="shared" si="98"/>
        <v>48</v>
      </c>
      <c r="L513" s="356"/>
      <c r="M513" s="356"/>
      <c r="N513" s="357">
        <f t="shared" si="93"/>
        <v>0</v>
      </c>
      <c r="O513" s="358"/>
      <c r="P513" s="358"/>
      <c r="Q513" s="359">
        <f t="shared" si="95"/>
        <v>0</v>
      </c>
      <c r="R513" s="359">
        <f t="shared" si="95"/>
        <v>0</v>
      </c>
      <c r="S513" s="360"/>
      <c r="T513" s="361"/>
      <c r="U513" s="255">
        <f t="shared" si="87"/>
        <v>0</v>
      </c>
      <c r="V513" s="169"/>
      <c r="W513" s="169"/>
      <c r="X513" s="169"/>
      <c r="Y513" s="169"/>
      <c r="Z513" s="169"/>
      <c r="AA513" s="378"/>
      <c r="AB513" s="169"/>
      <c r="AC513" s="169"/>
      <c r="AD513" s="169"/>
      <c r="AE513" s="371"/>
      <c r="AF513" s="371"/>
      <c r="AG513" s="371"/>
      <c r="AH513" s="169"/>
      <c r="AI513" s="169"/>
      <c r="AJ513" s="169"/>
      <c r="AK513" s="169"/>
      <c r="AL513" s="169"/>
      <c r="AM513" s="169"/>
      <c r="AN513" s="176"/>
      <c r="AO513" s="176"/>
      <c r="AP513" s="176"/>
    </row>
    <row r="514" spans="1:42" s="253" customFormat="1" ht="21" hidden="1" customHeight="1">
      <c r="A514" s="252"/>
      <c r="B514" s="252"/>
      <c r="C514" s="252"/>
      <c r="D514" s="252"/>
      <c r="E514" s="252"/>
      <c r="F514" s="252"/>
      <c r="G514" s="252"/>
      <c r="I514" s="265">
        <f t="shared" si="97"/>
        <v>0</v>
      </c>
      <c r="J514" s="255">
        <f t="shared" si="88"/>
        <v>0</v>
      </c>
      <c r="K514" s="546">
        <f t="shared" si="98"/>
        <v>49</v>
      </c>
      <c r="L514" s="356"/>
      <c r="M514" s="356"/>
      <c r="N514" s="357">
        <f t="shared" si="93"/>
        <v>0</v>
      </c>
      <c r="O514" s="358"/>
      <c r="P514" s="358"/>
      <c r="Q514" s="359">
        <f t="shared" si="95"/>
        <v>0</v>
      </c>
      <c r="R514" s="359">
        <f t="shared" si="95"/>
        <v>0</v>
      </c>
      <c r="S514" s="360"/>
      <c r="T514" s="361"/>
      <c r="U514" s="255">
        <f t="shared" si="87"/>
        <v>0</v>
      </c>
      <c r="V514" s="169"/>
      <c r="W514" s="169"/>
      <c r="X514" s="169"/>
      <c r="Y514" s="169"/>
      <c r="Z514" s="169"/>
      <c r="AA514" s="378"/>
      <c r="AB514" s="169"/>
      <c r="AC514" s="169"/>
      <c r="AD514" s="169"/>
      <c r="AE514" s="371"/>
      <c r="AF514" s="371"/>
      <c r="AG514" s="371"/>
      <c r="AH514" s="169"/>
      <c r="AI514" s="169"/>
      <c r="AJ514" s="169"/>
      <c r="AK514" s="169"/>
      <c r="AL514" s="169"/>
      <c r="AM514" s="169"/>
      <c r="AN514" s="176"/>
      <c r="AO514" s="176"/>
      <c r="AP514" s="176"/>
    </row>
    <row r="515" spans="1:42" s="253" customFormat="1" ht="21" hidden="1" customHeight="1">
      <c r="A515" s="252"/>
      <c r="B515" s="252"/>
      <c r="C515" s="252"/>
      <c r="D515" s="252"/>
      <c r="E515" s="252"/>
      <c r="F515" s="252"/>
      <c r="G515" s="252"/>
      <c r="I515" s="265">
        <f t="shared" si="97"/>
        <v>0</v>
      </c>
      <c r="J515" s="255">
        <f t="shared" si="88"/>
        <v>0</v>
      </c>
      <c r="K515" s="546">
        <f t="shared" si="98"/>
        <v>50</v>
      </c>
      <c r="L515" s="356"/>
      <c r="M515" s="356"/>
      <c r="N515" s="357">
        <f t="shared" si="93"/>
        <v>0</v>
      </c>
      <c r="O515" s="358"/>
      <c r="P515" s="358"/>
      <c r="Q515" s="359">
        <f t="shared" si="95"/>
        <v>0</v>
      </c>
      <c r="R515" s="359">
        <f t="shared" si="95"/>
        <v>0</v>
      </c>
      <c r="S515" s="360"/>
      <c r="T515" s="361"/>
      <c r="U515" s="255">
        <f t="shared" ref="U515:U525" si="99">IF($Q$454&gt;0,7,)</f>
        <v>0</v>
      </c>
      <c r="V515" s="169"/>
      <c r="W515" s="169"/>
      <c r="X515" s="169"/>
      <c r="Y515" s="169"/>
      <c r="Z515" s="169"/>
      <c r="AA515" s="378"/>
      <c r="AB515" s="169"/>
      <c r="AC515" s="169"/>
      <c r="AD515" s="169"/>
      <c r="AE515" s="371"/>
      <c r="AF515" s="371"/>
      <c r="AG515" s="371"/>
      <c r="AH515" s="169"/>
      <c r="AI515" s="169"/>
      <c r="AJ515" s="169"/>
      <c r="AK515" s="169"/>
      <c r="AL515" s="169"/>
      <c r="AM515" s="169"/>
      <c r="AN515" s="176"/>
      <c r="AO515" s="176"/>
      <c r="AP515" s="176"/>
    </row>
    <row r="516" spans="1:42" s="253" customFormat="1" ht="21" hidden="1" customHeight="1">
      <c r="A516" s="252"/>
      <c r="B516" s="252"/>
      <c r="C516" s="252"/>
      <c r="D516" s="252"/>
      <c r="E516" s="252"/>
      <c r="F516" s="252"/>
      <c r="G516" s="252"/>
      <c r="I516" s="265">
        <f t="shared" si="97"/>
        <v>0</v>
      </c>
      <c r="J516" s="255">
        <f t="shared" si="88"/>
        <v>0</v>
      </c>
      <c r="K516" s="546">
        <f t="shared" si="98"/>
        <v>51</v>
      </c>
      <c r="L516" s="356"/>
      <c r="M516" s="356"/>
      <c r="N516" s="357">
        <f t="shared" si="93"/>
        <v>0</v>
      </c>
      <c r="O516" s="358"/>
      <c r="P516" s="358"/>
      <c r="Q516" s="359">
        <f t="shared" si="95"/>
        <v>0</v>
      </c>
      <c r="R516" s="359">
        <f t="shared" si="95"/>
        <v>0</v>
      </c>
      <c r="S516" s="360"/>
      <c r="T516" s="361"/>
      <c r="U516" s="255">
        <f t="shared" si="99"/>
        <v>0</v>
      </c>
      <c r="V516" s="169"/>
      <c r="W516" s="169"/>
      <c r="X516" s="169"/>
      <c r="Y516" s="169"/>
      <c r="Z516" s="169"/>
      <c r="AA516" s="378"/>
      <c r="AB516" s="169"/>
      <c r="AC516" s="169"/>
      <c r="AD516" s="169"/>
      <c r="AE516" s="371"/>
      <c r="AF516" s="371"/>
      <c r="AG516" s="371"/>
      <c r="AH516" s="169"/>
      <c r="AI516" s="169"/>
      <c r="AJ516" s="169"/>
      <c r="AK516" s="169"/>
      <c r="AL516" s="169"/>
      <c r="AM516" s="169"/>
      <c r="AN516" s="176"/>
      <c r="AO516" s="176"/>
      <c r="AP516" s="176"/>
    </row>
    <row r="517" spans="1:42" s="253" customFormat="1" ht="21" hidden="1" customHeight="1">
      <c r="A517" s="252"/>
      <c r="B517" s="252"/>
      <c r="C517" s="252"/>
      <c r="D517" s="252"/>
      <c r="E517" s="252"/>
      <c r="F517" s="252"/>
      <c r="G517" s="252"/>
      <c r="I517" s="265">
        <f t="shared" si="97"/>
        <v>0</v>
      </c>
      <c r="J517" s="255">
        <f t="shared" si="88"/>
        <v>0</v>
      </c>
      <c r="K517" s="546">
        <f t="shared" si="98"/>
        <v>52</v>
      </c>
      <c r="L517" s="356"/>
      <c r="M517" s="356"/>
      <c r="N517" s="357">
        <f t="shared" si="93"/>
        <v>0</v>
      </c>
      <c r="O517" s="358"/>
      <c r="P517" s="358"/>
      <c r="Q517" s="359">
        <f t="shared" si="95"/>
        <v>0</v>
      </c>
      <c r="R517" s="359">
        <f t="shared" si="95"/>
        <v>0</v>
      </c>
      <c r="S517" s="360"/>
      <c r="T517" s="361"/>
      <c r="U517" s="255">
        <f t="shared" si="99"/>
        <v>0</v>
      </c>
      <c r="V517" s="169"/>
      <c r="W517" s="169"/>
      <c r="X517" s="169"/>
      <c r="Y517" s="169"/>
      <c r="Z517" s="169"/>
      <c r="AA517" s="378"/>
      <c r="AB517" s="169"/>
      <c r="AC517" s="169"/>
      <c r="AD517" s="169"/>
      <c r="AE517" s="371"/>
      <c r="AF517" s="371"/>
      <c r="AG517" s="371"/>
      <c r="AH517" s="169"/>
      <c r="AI517" s="169"/>
      <c r="AJ517" s="169"/>
      <c r="AK517" s="169"/>
      <c r="AL517" s="169"/>
      <c r="AM517" s="169"/>
      <c r="AN517" s="176"/>
      <c r="AO517" s="176"/>
      <c r="AP517" s="176"/>
    </row>
    <row r="518" spans="1:42" s="253" customFormat="1" ht="21" hidden="1" customHeight="1">
      <c r="A518" s="252"/>
      <c r="B518" s="252"/>
      <c r="C518" s="252"/>
      <c r="D518" s="252"/>
      <c r="E518" s="252"/>
      <c r="F518" s="252"/>
      <c r="G518" s="252"/>
      <c r="I518" s="265">
        <f t="shared" si="97"/>
        <v>0</v>
      </c>
      <c r="J518" s="255">
        <f t="shared" si="88"/>
        <v>0</v>
      </c>
      <c r="K518" s="546">
        <f t="shared" si="98"/>
        <v>53</v>
      </c>
      <c r="L518" s="356"/>
      <c r="M518" s="356"/>
      <c r="N518" s="357">
        <f t="shared" si="93"/>
        <v>0</v>
      </c>
      <c r="O518" s="358"/>
      <c r="P518" s="358"/>
      <c r="Q518" s="359">
        <f t="shared" si="95"/>
        <v>0</v>
      </c>
      <c r="R518" s="359">
        <f t="shared" si="95"/>
        <v>0</v>
      </c>
      <c r="S518" s="360"/>
      <c r="T518" s="361"/>
      <c r="U518" s="255">
        <f t="shared" si="99"/>
        <v>0</v>
      </c>
      <c r="V518" s="169"/>
      <c r="W518" s="169"/>
      <c r="X518" s="169"/>
      <c r="Y518" s="169"/>
      <c r="Z518" s="169"/>
      <c r="AA518" s="378"/>
      <c r="AB518" s="169"/>
      <c r="AC518" s="169"/>
      <c r="AD518" s="169"/>
      <c r="AE518" s="371"/>
      <c r="AF518" s="371"/>
      <c r="AG518" s="371"/>
      <c r="AH518" s="169"/>
      <c r="AI518" s="169"/>
      <c r="AJ518" s="169"/>
      <c r="AK518" s="169"/>
      <c r="AL518" s="169"/>
      <c r="AM518" s="169"/>
      <c r="AN518" s="176"/>
      <c r="AO518" s="176"/>
      <c r="AP518" s="176"/>
    </row>
    <row r="519" spans="1:42" s="253" customFormat="1" ht="21" hidden="1" customHeight="1">
      <c r="A519" s="252"/>
      <c r="B519" s="252"/>
      <c r="C519" s="252"/>
      <c r="D519" s="252"/>
      <c r="E519" s="252"/>
      <c r="F519" s="252"/>
      <c r="G519" s="252"/>
      <c r="I519" s="265">
        <f t="shared" si="97"/>
        <v>0</v>
      </c>
      <c r="J519" s="255">
        <f t="shared" si="88"/>
        <v>0</v>
      </c>
      <c r="K519" s="546">
        <f t="shared" si="98"/>
        <v>54</v>
      </c>
      <c r="L519" s="356"/>
      <c r="M519" s="356"/>
      <c r="N519" s="357">
        <f t="shared" si="93"/>
        <v>0</v>
      </c>
      <c r="O519" s="358"/>
      <c r="P519" s="358"/>
      <c r="Q519" s="359">
        <f t="shared" si="95"/>
        <v>0</v>
      </c>
      <c r="R519" s="359">
        <f t="shared" si="95"/>
        <v>0</v>
      </c>
      <c r="S519" s="360"/>
      <c r="T519" s="361"/>
      <c r="U519" s="255">
        <f t="shared" si="99"/>
        <v>0</v>
      </c>
      <c r="V519" s="169"/>
      <c r="W519" s="169"/>
      <c r="X519" s="169"/>
      <c r="Y519" s="169"/>
      <c r="Z519" s="169"/>
      <c r="AA519" s="378"/>
      <c r="AB519" s="169"/>
      <c r="AC519" s="169"/>
      <c r="AD519" s="169"/>
      <c r="AE519" s="371"/>
      <c r="AF519" s="371"/>
      <c r="AG519" s="371"/>
      <c r="AH519" s="169"/>
      <c r="AI519" s="169"/>
      <c r="AJ519" s="169"/>
      <c r="AK519" s="169"/>
      <c r="AL519" s="169"/>
      <c r="AM519" s="371"/>
      <c r="AN519" s="167"/>
      <c r="AO519" s="176"/>
      <c r="AP519" s="176"/>
    </row>
    <row r="520" spans="1:42" s="253" customFormat="1" ht="21" hidden="1" customHeight="1">
      <c r="A520" s="252"/>
      <c r="B520" s="252"/>
      <c r="C520" s="252"/>
      <c r="D520" s="252"/>
      <c r="E520" s="252"/>
      <c r="F520" s="252"/>
      <c r="G520" s="252"/>
      <c r="I520" s="265">
        <f t="shared" si="97"/>
        <v>0</v>
      </c>
      <c r="J520" s="255">
        <f t="shared" si="88"/>
        <v>0</v>
      </c>
      <c r="K520" s="546">
        <f t="shared" si="98"/>
        <v>55</v>
      </c>
      <c r="L520" s="356"/>
      <c r="M520" s="356"/>
      <c r="N520" s="357">
        <f t="shared" si="93"/>
        <v>0</v>
      </c>
      <c r="O520" s="358"/>
      <c r="P520" s="358"/>
      <c r="Q520" s="359">
        <f t="shared" si="95"/>
        <v>0</v>
      </c>
      <c r="R520" s="359">
        <f t="shared" si="95"/>
        <v>0</v>
      </c>
      <c r="S520" s="360"/>
      <c r="T520" s="361"/>
      <c r="U520" s="255">
        <f t="shared" si="99"/>
        <v>0</v>
      </c>
      <c r="V520" s="169"/>
      <c r="W520" s="169"/>
      <c r="X520" s="169"/>
      <c r="Y520" s="169"/>
      <c r="Z520" s="169"/>
      <c r="AA520" s="378"/>
      <c r="AB520" s="169"/>
      <c r="AC520" s="169"/>
      <c r="AD520" s="169"/>
      <c r="AE520" s="371"/>
      <c r="AF520" s="371"/>
      <c r="AG520" s="371"/>
      <c r="AH520" s="169"/>
      <c r="AI520" s="169"/>
      <c r="AJ520" s="169"/>
      <c r="AK520" s="169"/>
      <c r="AL520" s="169"/>
      <c r="AM520" s="371"/>
      <c r="AN520" s="167"/>
      <c r="AO520" s="176"/>
      <c r="AP520" s="176"/>
    </row>
    <row r="521" spans="1:42" s="253" customFormat="1" ht="21" hidden="1" customHeight="1">
      <c r="A521" s="252"/>
      <c r="B521" s="252"/>
      <c r="C521" s="252"/>
      <c r="D521" s="252"/>
      <c r="E521" s="252"/>
      <c r="F521" s="252"/>
      <c r="G521" s="252"/>
      <c r="I521" s="265">
        <f t="shared" si="97"/>
        <v>0</v>
      </c>
      <c r="J521" s="255">
        <f t="shared" si="88"/>
        <v>0</v>
      </c>
      <c r="K521" s="546">
        <f t="shared" si="98"/>
        <v>56</v>
      </c>
      <c r="L521" s="356"/>
      <c r="M521" s="356"/>
      <c r="N521" s="357">
        <f t="shared" si="93"/>
        <v>0</v>
      </c>
      <c r="O521" s="358"/>
      <c r="P521" s="358"/>
      <c r="Q521" s="359">
        <f t="shared" si="95"/>
        <v>0</v>
      </c>
      <c r="R521" s="359">
        <f t="shared" si="95"/>
        <v>0</v>
      </c>
      <c r="S521" s="360"/>
      <c r="T521" s="361"/>
      <c r="U521" s="255">
        <f t="shared" si="99"/>
        <v>0</v>
      </c>
      <c r="V521" s="169"/>
      <c r="W521" s="169"/>
      <c r="X521" s="169"/>
      <c r="Y521" s="169"/>
      <c r="Z521" s="169"/>
      <c r="AA521" s="378"/>
      <c r="AB521" s="169"/>
      <c r="AC521" s="169"/>
      <c r="AD521" s="169"/>
      <c r="AE521" s="371"/>
      <c r="AF521" s="371"/>
      <c r="AG521" s="371"/>
      <c r="AH521" s="169"/>
      <c r="AI521" s="169"/>
      <c r="AJ521" s="169"/>
      <c r="AK521" s="169"/>
      <c r="AL521" s="169"/>
      <c r="AM521" s="371"/>
      <c r="AN521" s="167"/>
      <c r="AO521" s="176"/>
      <c r="AP521" s="176"/>
    </row>
    <row r="522" spans="1:42" s="253" customFormat="1" ht="21" hidden="1" customHeight="1">
      <c r="A522" s="252"/>
      <c r="B522" s="252"/>
      <c r="C522" s="252"/>
      <c r="D522" s="252"/>
      <c r="E522" s="252"/>
      <c r="F522" s="252"/>
      <c r="G522" s="252"/>
      <c r="I522" s="265">
        <f t="shared" si="97"/>
        <v>0</v>
      </c>
      <c r="J522" s="255">
        <f t="shared" si="88"/>
        <v>0</v>
      </c>
      <c r="K522" s="546">
        <f t="shared" si="98"/>
        <v>57</v>
      </c>
      <c r="L522" s="356"/>
      <c r="M522" s="356"/>
      <c r="N522" s="357">
        <f t="shared" si="93"/>
        <v>0</v>
      </c>
      <c r="O522" s="358"/>
      <c r="P522" s="358"/>
      <c r="Q522" s="359">
        <f t="shared" si="95"/>
        <v>0</v>
      </c>
      <c r="R522" s="359">
        <f t="shared" si="95"/>
        <v>0</v>
      </c>
      <c r="S522" s="360"/>
      <c r="T522" s="361"/>
      <c r="U522" s="255">
        <f t="shared" si="99"/>
        <v>0</v>
      </c>
      <c r="V522" s="169"/>
      <c r="W522" s="169"/>
      <c r="X522" s="169"/>
      <c r="Y522" s="169"/>
      <c r="Z522" s="169"/>
      <c r="AA522" s="378"/>
      <c r="AB522" s="169"/>
      <c r="AC522" s="169"/>
      <c r="AD522" s="169"/>
      <c r="AE522" s="371"/>
      <c r="AF522" s="371"/>
      <c r="AG522" s="371"/>
      <c r="AH522" s="169"/>
      <c r="AI522" s="169"/>
      <c r="AJ522" s="169"/>
      <c r="AK522" s="169"/>
      <c r="AL522" s="169"/>
      <c r="AM522" s="371"/>
      <c r="AN522" s="167"/>
      <c r="AO522" s="176"/>
      <c r="AP522" s="176"/>
    </row>
    <row r="523" spans="1:42" s="253" customFormat="1" ht="21" hidden="1" customHeight="1">
      <c r="A523" s="252"/>
      <c r="B523" s="252"/>
      <c r="C523" s="252"/>
      <c r="D523" s="252"/>
      <c r="E523" s="252"/>
      <c r="F523" s="252"/>
      <c r="G523" s="252"/>
      <c r="I523" s="265">
        <f t="shared" si="97"/>
        <v>0</v>
      </c>
      <c r="J523" s="255">
        <f t="shared" si="88"/>
        <v>0</v>
      </c>
      <c r="K523" s="546">
        <f t="shared" si="98"/>
        <v>58</v>
      </c>
      <c r="L523" s="356"/>
      <c r="M523" s="356"/>
      <c r="N523" s="357">
        <f t="shared" si="93"/>
        <v>0</v>
      </c>
      <c r="O523" s="358"/>
      <c r="P523" s="358"/>
      <c r="Q523" s="359">
        <f t="shared" si="95"/>
        <v>0</v>
      </c>
      <c r="R523" s="359">
        <f t="shared" si="95"/>
        <v>0</v>
      </c>
      <c r="S523" s="360"/>
      <c r="T523" s="361"/>
      <c r="U523" s="255">
        <f t="shared" si="99"/>
        <v>0</v>
      </c>
      <c r="V523" s="169"/>
      <c r="W523" s="169"/>
      <c r="X523" s="169"/>
      <c r="Y523" s="169"/>
      <c r="Z523" s="169"/>
      <c r="AA523" s="378"/>
      <c r="AB523" s="169"/>
      <c r="AC523" s="169"/>
      <c r="AD523" s="169"/>
      <c r="AE523" s="371"/>
      <c r="AF523" s="371"/>
      <c r="AG523" s="371"/>
      <c r="AH523" s="169"/>
      <c r="AI523" s="169"/>
      <c r="AJ523" s="169"/>
      <c r="AK523" s="169"/>
      <c r="AL523" s="169"/>
      <c r="AM523" s="371"/>
      <c r="AN523" s="167"/>
      <c r="AO523" s="176"/>
      <c r="AP523" s="167"/>
    </row>
    <row r="524" spans="1:42" s="253" customFormat="1" ht="21" hidden="1" customHeight="1">
      <c r="A524" s="252"/>
      <c r="B524" s="252"/>
      <c r="C524" s="252"/>
      <c r="D524" s="252"/>
      <c r="E524" s="252"/>
      <c r="F524" s="252"/>
      <c r="G524" s="252"/>
      <c r="I524" s="265">
        <f t="shared" si="97"/>
        <v>0</v>
      </c>
      <c r="J524" s="255">
        <f t="shared" si="88"/>
        <v>0</v>
      </c>
      <c r="K524" s="546">
        <f t="shared" si="98"/>
        <v>59</v>
      </c>
      <c r="L524" s="356"/>
      <c r="M524" s="356"/>
      <c r="N524" s="357">
        <f t="shared" si="93"/>
        <v>0</v>
      </c>
      <c r="O524" s="358"/>
      <c r="P524" s="358"/>
      <c r="Q524" s="359">
        <f t="shared" si="95"/>
        <v>0</v>
      </c>
      <c r="R524" s="359">
        <f t="shared" si="95"/>
        <v>0</v>
      </c>
      <c r="S524" s="360"/>
      <c r="T524" s="361"/>
      <c r="U524" s="255">
        <f t="shared" si="99"/>
        <v>0</v>
      </c>
      <c r="V524" s="169"/>
      <c r="W524" s="169"/>
      <c r="X524" s="169"/>
      <c r="Y524" s="169"/>
      <c r="Z524" s="169"/>
      <c r="AA524" s="378"/>
      <c r="AB524" s="169"/>
      <c r="AC524" s="169"/>
      <c r="AD524" s="169"/>
      <c r="AE524" s="371"/>
      <c r="AF524" s="371"/>
      <c r="AG524" s="371"/>
      <c r="AH524" s="169"/>
      <c r="AI524" s="169"/>
      <c r="AJ524" s="169"/>
      <c r="AK524" s="169"/>
      <c r="AL524" s="169"/>
      <c r="AM524" s="258"/>
      <c r="AN524" s="264"/>
      <c r="AO524" s="176"/>
      <c r="AP524" s="167"/>
    </row>
    <row r="525" spans="1:42" s="253" customFormat="1" ht="21" hidden="1" customHeight="1" thickBot="1">
      <c r="A525" s="252"/>
      <c r="B525" s="252"/>
      <c r="C525" s="252"/>
      <c r="D525" s="252"/>
      <c r="E525" s="252"/>
      <c r="F525" s="252"/>
      <c r="G525" s="252"/>
      <c r="I525" s="265">
        <f t="shared" si="97"/>
        <v>0</v>
      </c>
      <c r="J525" s="255">
        <f t="shared" si="88"/>
        <v>0</v>
      </c>
      <c r="K525" s="379">
        <f t="shared" si="98"/>
        <v>60</v>
      </c>
      <c r="L525" s="356"/>
      <c r="M525" s="356"/>
      <c r="N525" s="380">
        <f t="shared" si="93"/>
        <v>0</v>
      </c>
      <c r="O525" s="381"/>
      <c r="P525" s="381"/>
      <c r="Q525" s="382">
        <f t="shared" si="95"/>
        <v>0</v>
      </c>
      <c r="R525" s="382">
        <f t="shared" si="95"/>
        <v>0</v>
      </c>
      <c r="S525" s="383"/>
      <c r="T525" s="384"/>
      <c r="U525" s="255">
        <f t="shared" si="99"/>
        <v>0</v>
      </c>
      <c r="V525" s="392"/>
      <c r="W525" s="392"/>
      <c r="X525" s="392"/>
      <c r="Y525" s="392"/>
      <c r="Z525" s="392"/>
      <c r="AA525" s="393"/>
      <c r="AB525" s="392"/>
      <c r="AC525" s="392"/>
      <c r="AD525" s="392"/>
      <c r="AE525" s="394"/>
      <c r="AF525" s="394"/>
      <c r="AG525" s="394"/>
      <c r="AH525" s="394"/>
      <c r="AI525" s="394"/>
      <c r="AJ525" s="394"/>
      <c r="AK525" s="371"/>
      <c r="AL525" s="371"/>
      <c r="AM525" s="258"/>
      <c r="AN525" s="264"/>
      <c r="AO525" s="167"/>
      <c r="AP525" s="167"/>
    </row>
    <row r="526" spans="1:42" s="253" customFormat="1" ht="30" hidden="1" customHeight="1" thickBot="1">
      <c r="A526" s="252"/>
      <c r="B526" s="252"/>
      <c r="C526" s="252"/>
      <c r="D526" s="252"/>
      <c r="E526" s="252"/>
      <c r="F526" s="252"/>
      <c r="G526" s="252"/>
      <c r="I526" s="265">
        <f t="shared" ref="I526:I536" si="100">IF(Q$529&gt;0,1,0)</f>
        <v>0</v>
      </c>
      <c r="J526" s="255">
        <f>IF($Q$529&gt;0,8,)</f>
        <v>0</v>
      </c>
      <c r="K526" s="2433" t="s">
        <v>891</v>
      </c>
      <c r="L526" s="2433"/>
      <c r="M526" s="2433"/>
      <c r="N526" s="2433"/>
      <c r="O526" s="2433"/>
      <c r="P526" s="2433"/>
      <c r="Q526" s="2433"/>
      <c r="R526" s="2433"/>
      <c r="S526" s="2433"/>
      <c r="T526" s="2433"/>
      <c r="U526" s="255">
        <f t="shared" ref="U526:U589" si="101">IF($Q$529&gt;0,8,)</f>
        <v>0</v>
      </c>
      <c r="V526" s="395" t="s">
        <v>833</v>
      </c>
      <c r="W526" s="322"/>
      <c r="X526" s="322"/>
      <c r="Y526" s="322"/>
      <c r="Z526" s="323"/>
      <c r="AA526" s="324"/>
      <c r="AB526" s="323"/>
      <c r="AC526" s="323"/>
      <c r="AD526" s="323"/>
      <c r="AE526" s="259"/>
      <c r="AF526" s="261" t="s">
        <v>834</v>
      </c>
      <c r="AG526" s="262"/>
      <c r="AH526" s="262"/>
      <c r="AI526" s="262"/>
      <c r="AJ526" s="263"/>
      <c r="AK526" s="259"/>
      <c r="AL526" s="259"/>
      <c r="AM526" s="258"/>
      <c r="AN526" s="264"/>
      <c r="AO526" s="264"/>
      <c r="AP526" s="176"/>
    </row>
    <row r="527" spans="1:42" s="253" customFormat="1" ht="21" hidden="1" customHeight="1" thickBot="1">
      <c r="A527" s="252"/>
      <c r="B527" s="252"/>
      <c r="C527" s="252"/>
      <c r="D527" s="252"/>
      <c r="E527" s="252"/>
      <c r="F527" s="252"/>
      <c r="G527" s="252"/>
      <c r="I527" s="265">
        <f t="shared" si="100"/>
        <v>0</v>
      </c>
      <c r="J527" s="255">
        <f t="shared" ref="J527:J600" si="102">IF($Q$529&gt;0,8,)</f>
        <v>0</v>
      </c>
      <c r="K527" s="2502" t="s">
        <v>578</v>
      </c>
      <c r="L527" s="2502"/>
      <c r="M527" s="2502"/>
      <c r="N527" s="2502"/>
      <c r="O527" s="2502"/>
      <c r="P527" s="2502"/>
      <c r="Q527" s="2502"/>
      <c r="R527" s="2502"/>
      <c r="S527" s="2502"/>
      <c r="T527" s="2502"/>
      <c r="U527" s="255">
        <f t="shared" si="101"/>
        <v>0</v>
      </c>
      <c r="V527" s="396" t="s">
        <v>861</v>
      </c>
      <c r="W527" s="267">
        <v>200</v>
      </c>
      <c r="X527" s="268"/>
      <c r="Y527" s="268"/>
      <c r="Z527" s="269"/>
      <c r="AA527" s="270"/>
      <c r="AB527" s="269"/>
      <c r="AC527" s="271"/>
      <c r="AD527" s="272"/>
      <c r="AE527" s="169"/>
      <c r="AF527" s="273" t="s">
        <v>862</v>
      </c>
      <c r="AG527" s="274" t="s">
        <v>863</v>
      </c>
      <c r="AH527" s="274" t="s">
        <v>864</v>
      </c>
      <c r="AI527" s="275" t="s">
        <v>865</v>
      </c>
      <c r="AJ527" s="263"/>
      <c r="AK527" s="259"/>
      <c r="AL527" s="259"/>
      <c r="AM527" s="258"/>
      <c r="AN527" s="264"/>
      <c r="AO527" s="264"/>
      <c r="AP527" s="176"/>
    </row>
    <row r="528" spans="1:42" s="253" customFormat="1" ht="21" hidden="1" customHeight="1">
      <c r="A528" s="252"/>
      <c r="B528" s="252"/>
      <c r="C528" s="252"/>
      <c r="D528" s="252"/>
      <c r="E528" s="252"/>
      <c r="F528" s="252"/>
      <c r="G528" s="252"/>
      <c r="I528" s="265">
        <f t="shared" si="100"/>
        <v>0</v>
      </c>
      <c r="J528" s="255">
        <f t="shared" si="102"/>
        <v>0</v>
      </c>
      <c r="K528" s="545" t="s">
        <v>564</v>
      </c>
      <c r="L528" s="277" t="s">
        <v>565</v>
      </c>
      <c r="M528" s="547" t="s">
        <v>1653</v>
      </c>
      <c r="N528" s="277" t="s">
        <v>940</v>
      </c>
      <c r="O528" s="547" t="s">
        <v>859</v>
      </c>
      <c r="P528" s="277" t="s">
        <v>566</v>
      </c>
      <c r="Q528" s="277" t="s">
        <v>575</v>
      </c>
      <c r="R528" s="277" t="s">
        <v>962</v>
      </c>
      <c r="S528" s="277" t="s">
        <v>576</v>
      </c>
      <c r="T528" s="279" t="s">
        <v>964</v>
      </c>
      <c r="U528" s="255">
        <f t="shared" si="101"/>
        <v>0</v>
      </c>
      <c r="V528" s="397" t="s">
        <v>866</v>
      </c>
      <c r="W528" s="281"/>
      <c r="X528" s="282"/>
      <c r="Y528" s="282"/>
      <c r="Z528" s="283"/>
      <c r="AA528" s="284"/>
      <c r="AB528" s="283"/>
      <c r="AC528" s="285"/>
      <c r="AD528" s="286"/>
      <c r="AE528" s="169"/>
      <c r="AF528" s="287" t="s">
        <v>867</v>
      </c>
      <c r="AG528" s="288" t="s">
        <v>868</v>
      </c>
      <c r="AH528" s="288" t="s">
        <v>869</v>
      </c>
      <c r="AI528" s="289" t="s">
        <v>870</v>
      </c>
      <c r="AJ528" s="263"/>
      <c r="AK528" s="259"/>
      <c r="AL528" s="259"/>
      <c r="AM528" s="258"/>
      <c r="AN528" s="264"/>
      <c r="AO528" s="264"/>
      <c r="AP528" s="176"/>
    </row>
    <row r="529" spans="1:45" s="253" customFormat="1" ht="21" hidden="1" customHeight="1" thickBot="1">
      <c r="A529" s="252"/>
      <c r="B529" s="252"/>
      <c r="C529" s="252"/>
      <c r="D529" s="252"/>
      <c r="E529" s="252"/>
      <c r="F529" s="252"/>
      <c r="G529" s="252"/>
      <c r="I529" s="265">
        <f t="shared" si="100"/>
        <v>0</v>
      </c>
      <c r="J529" s="255">
        <f t="shared" si="102"/>
        <v>0</v>
      </c>
      <c r="K529" s="549"/>
      <c r="L529" s="550"/>
      <c r="M529" s="550"/>
      <c r="N529" s="550"/>
      <c r="O529" s="550"/>
      <c r="P529" s="293" t="str">
        <f>IF(COUNTA(Y534:Y541)&gt;1,CONCATENATE(V534,"번지 외 ",COUNTA(Y534:Y541)-1,"필지"),CONCATENATE(V534,"번지"))</f>
        <v>번지</v>
      </c>
      <c r="Q529" s="294">
        <f>+Y542</f>
        <v>0</v>
      </c>
      <c r="R529" s="295"/>
      <c r="S529" s="296">
        <f>COUNT(L537:L549)</f>
        <v>0</v>
      </c>
      <c r="T529" s="297">
        <f>200*S529</f>
        <v>0</v>
      </c>
      <c r="U529" s="255">
        <f t="shared" si="101"/>
        <v>0</v>
      </c>
      <c r="V529" s="397" t="s">
        <v>871</v>
      </c>
      <c r="W529" s="281"/>
      <c r="X529" s="282"/>
      <c r="Y529" s="282"/>
      <c r="Z529" s="283"/>
      <c r="AA529" s="284"/>
      <c r="AB529" s="283"/>
      <c r="AC529" s="285"/>
      <c r="AD529" s="286"/>
      <c r="AE529" s="169"/>
      <c r="AF529" s="287" t="s">
        <v>872</v>
      </c>
      <c r="AG529" s="288" t="s">
        <v>873</v>
      </c>
      <c r="AH529" s="298" t="s">
        <v>874</v>
      </c>
      <c r="AI529" s="289" t="s">
        <v>875</v>
      </c>
      <c r="AJ529" s="263"/>
      <c r="AK529" s="259"/>
      <c r="AL529" s="259"/>
      <c r="AM529" s="258"/>
      <c r="AN529" s="333"/>
      <c r="AO529" s="264"/>
      <c r="AP529" s="176"/>
    </row>
    <row r="530" spans="1:45" s="253" customFormat="1" ht="21" hidden="1" customHeight="1" thickBot="1">
      <c r="A530" s="252"/>
      <c r="B530" s="252"/>
      <c r="C530" s="252"/>
      <c r="D530" s="252"/>
      <c r="E530" s="252"/>
      <c r="F530" s="252"/>
      <c r="G530" s="252"/>
      <c r="I530" s="265">
        <f t="shared" si="100"/>
        <v>0</v>
      </c>
      <c r="J530" s="255">
        <f t="shared" si="102"/>
        <v>0</v>
      </c>
      <c r="K530" s="545" t="s">
        <v>568</v>
      </c>
      <c r="L530" s="277" t="s">
        <v>569</v>
      </c>
      <c r="M530" s="277" t="s">
        <v>562</v>
      </c>
      <c r="N530" s="277" t="s">
        <v>567</v>
      </c>
      <c r="O530" s="277" t="s">
        <v>571</v>
      </c>
      <c r="P530" s="544" t="s">
        <v>979</v>
      </c>
      <c r="Q530" s="544" t="s">
        <v>573</v>
      </c>
      <c r="R530" s="300" t="s">
        <v>574</v>
      </c>
      <c r="S530" s="301" t="s">
        <v>982</v>
      </c>
      <c r="T530" s="279" t="s">
        <v>563</v>
      </c>
      <c r="U530" s="255">
        <f t="shared" si="101"/>
        <v>0</v>
      </c>
      <c r="V530" s="398" t="s">
        <v>876</v>
      </c>
      <c r="W530" s="399"/>
      <c r="X530" s="400"/>
      <c r="Y530" s="400"/>
      <c r="Z530" s="401"/>
      <c r="AA530" s="402"/>
      <c r="AB530" s="401"/>
      <c r="AC530" s="403"/>
      <c r="AD530" s="404"/>
      <c r="AE530" s="169"/>
      <c r="AF530" s="287" t="s">
        <v>877</v>
      </c>
      <c r="AG530" s="309" t="s">
        <v>878</v>
      </c>
      <c r="AH530" s="310" t="s">
        <v>879</v>
      </c>
      <c r="AI530" s="289" t="s">
        <v>880</v>
      </c>
      <c r="AJ530" s="263"/>
      <c r="AK530" s="259"/>
      <c r="AL530" s="259"/>
      <c r="AM530" s="258"/>
      <c r="AN530" s="333"/>
      <c r="AO530" s="264"/>
      <c r="AP530" s="176"/>
    </row>
    <row r="531" spans="1:45" s="253" customFormat="1" ht="21" hidden="1" customHeight="1" thickBot="1">
      <c r="A531" s="252"/>
      <c r="B531" s="252"/>
      <c r="C531" s="252"/>
      <c r="D531" s="252"/>
      <c r="E531" s="252"/>
      <c r="F531" s="252"/>
      <c r="G531" s="252"/>
      <c r="I531" s="265">
        <f t="shared" si="100"/>
        <v>0</v>
      </c>
      <c r="J531" s="255">
        <f t="shared" si="102"/>
        <v>0</v>
      </c>
      <c r="K531" s="311">
        <f>Z534</f>
        <v>0</v>
      </c>
      <c r="L531" s="312">
        <f>AA534</f>
        <v>0</v>
      </c>
      <c r="M531" s="313">
        <f>AC534</f>
        <v>0</v>
      </c>
      <c r="N531" s="314">
        <f>AB543</f>
        <v>0</v>
      </c>
      <c r="O531" s="315" t="e">
        <f>IF((Q535+R535)&gt;0,ROUND((Q535/(Q535+R535)),4),0)</f>
        <v>#DIV/0!</v>
      </c>
      <c r="P531" s="316" t="str">
        <f>IF(W530&lt;=15,AI528,IF(W530&gt;30,AI530,AI529))</f>
        <v>완 (15˚ 이하)</v>
      </c>
      <c r="Q531" s="317" t="str">
        <f>AF536</f>
        <v>개소당5ha이상</v>
      </c>
      <c r="R531" s="318"/>
      <c r="S531" s="319">
        <f>W530</f>
        <v>0</v>
      </c>
      <c r="T531" s="320">
        <f>ROUND(N531/10000*N537,0)</f>
        <v>0</v>
      </c>
      <c r="U531" s="255">
        <f t="shared" si="101"/>
        <v>0</v>
      </c>
      <c r="V531" s="405">
        <v>0</v>
      </c>
      <c r="W531" s="405"/>
      <c r="X531" s="405"/>
      <c r="Y531" s="405"/>
      <c r="Z531" s="405"/>
      <c r="AA531" s="406"/>
      <c r="AB531" s="405"/>
      <c r="AC531" s="405"/>
      <c r="AD531" s="405"/>
      <c r="AE531" s="169"/>
      <c r="AF531" s="287" t="s">
        <v>881</v>
      </c>
      <c r="AG531" s="288"/>
      <c r="AH531" s="321"/>
      <c r="AI531" s="289"/>
      <c r="AJ531" s="263"/>
      <c r="AK531" s="259"/>
      <c r="AL531" s="259"/>
      <c r="AM531" s="258"/>
      <c r="AN531" s="264"/>
      <c r="AO531" s="264"/>
      <c r="AP531" s="176"/>
    </row>
    <row r="532" spans="1:45" s="253" customFormat="1" ht="21" hidden="1" customHeight="1" thickBot="1">
      <c r="A532" s="252"/>
      <c r="B532" s="252"/>
      <c r="C532" s="252"/>
      <c r="D532" s="252"/>
      <c r="E532" s="252"/>
      <c r="F532" s="252"/>
      <c r="G532" s="252"/>
      <c r="I532" s="265">
        <f t="shared" si="100"/>
        <v>0</v>
      </c>
      <c r="J532" s="255">
        <f t="shared" si="102"/>
        <v>0</v>
      </c>
      <c r="K532" s="2503" t="s">
        <v>941</v>
      </c>
      <c r="L532" s="2503"/>
      <c r="M532" s="2503"/>
      <c r="N532" s="2503"/>
      <c r="O532" s="2503"/>
      <c r="P532" s="2503"/>
      <c r="Q532" s="2503"/>
      <c r="R532" s="2503"/>
      <c r="S532" s="2503"/>
      <c r="T532" s="2503"/>
      <c r="U532" s="255">
        <f t="shared" si="101"/>
        <v>0</v>
      </c>
      <c r="V532" s="322"/>
      <c r="W532" s="322"/>
      <c r="X532" s="322"/>
      <c r="Y532" s="322"/>
      <c r="Z532" s="323"/>
      <c r="AA532" s="324"/>
      <c r="AB532" s="323"/>
      <c r="AC532" s="323"/>
      <c r="AD532" s="323"/>
      <c r="AE532" s="169"/>
      <c r="AF532" s="287"/>
      <c r="AG532" s="288"/>
      <c r="AH532" s="321"/>
      <c r="AI532" s="289"/>
      <c r="AJ532" s="263"/>
      <c r="AK532" s="259"/>
      <c r="AL532" s="259"/>
      <c r="AM532" s="258"/>
      <c r="AN532" s="264"/>
      <c r="AO532" s="264"/>
      <c r="AP532" s="176"/>
    </row>
    <row r="533" spans="1:45" s="253" customFormat="1" ht="21" hidden="1" customHeight="1" thickBot="1">
      <c r="A533" s="252"/>
      <c r="B533" s="252"/>
      <c r="C533" s="252"/>
      <c r="D533" s="252"/>
      <c r="E533" s="252"/>
      <c r="F533" s="252"/>
      <c r="G533" s="252"/>
      <c r="I533" s="265">
        <f t="shared" si="100"/>
        <v>0</v>
      </c>
      <c r="J533" s="255">
        <f t="shared" si="102"/>
        <v>0</v>
      </c>
      <c r="K533" s="2439" t="s">
        <v>942</v>
      </c>
      <c r="L533" s="2441" t="s">
        <v>943</v>
      </c>
      <c r="M533" s="2443" t="s">
        <v>944</v>
      </c>
      <c r="N533" s="2443" t="s">
        <v>945</v>
      </c>
      <c r="O533" s="2445" t="s">
        <v>946</v>
      </c>
      <c r="P533" s="2445"/>
      <c r="Q533" s="2445" t="s">
        <v>947</v>
      </c>
      <c r="R533" s="2445"/>
      <c r="S533" s="2504" t="s">
        <v>1162</v>
      </c>
      <c r="T533" s="2505"/>
      <c r="U533" s="255">
        <f t="shared" si="101"/>
        <v>0</v>
      </c>
      <c r="V533" s="396" t="s">
        <v>837</v>
      </c>
      <c r="W533" s="407" t="s">
        <v>838</v>
      </c>
      <c r="X533" s="407" t="s">
        <v>835</v>
      </c>
      <c r="Y533" s="407" t="s">
        <v>890</v>
      </c>
      <c r="Z533" s="407" t="s">
        <v>568</v>
      </c>
      <c r="AA533" s="408" t="s">
        <v>902</v>
      </c>
      <c r="AB533" s="407" t="s">
        <v>836</v>
      </c>
      <c r="AC533" s="409" t="s">
        <v>562</v>
      </c>
      <c r="AD533" s="410" t="s">
        <v>1147</v>
      </c>
      <c r="AE533" s="169"/>
      <c r="AF533" s="329"/>
      <c r="AG533" s="330"/>
      <c r="AH533" s="331"/>
      <c r="AI533" s="332"/>
      <c r="AJ533" s="333"/>
      <c r="AK533" s="259"/>
      <c r="AL533" s="259"/>
      <c r="AM533" s="258"/>
      <c r="AN533" s="264"/>
      <c r="AO533" s="169"/>
      <c r="AP533" s="176"/>
    </row>
    <row r="534" spans="1:45" s="253" customFormat="1" ht="21" hidden="1" customHeight="1" thickBot="1">
      <c r="A534" s="252"/>
      <c r="B534" s="252"/>
      <c r="C534" s="252"/>
      <c r="D534" s="252"/>
      <c r="E534" s="252"/>
      <c r="F534" s="252"/>
      <c r="G534" s="252"/>
      <c r="I534" s="265">
        <f t="shared" si="100"/>
        <v>0</v>
      </c>
      <c r="J534" s="255">
        <f t="shared" si="102"/>
        <v>0</v>
      </c>
      <c r="K534" s="2440"/>
      <c r="L534" s="2442"/>
      <c r="M534" s="2444"/>
      <c r="N534" s="2444"/>
      <c r="O534" s="548" t="s">
        <v>786</v>
      </c>
      <c r="P534" s="335" t="s">
        <v>787</v>
      </c>
      <c r="Q534" s="335" t="s">
        <v>786</v>
      </c>
      <c r="R534" s="336" t="s">
        <v>787</v>
      </c>
      <c r="S534" s="2506"/>
      <c r="T534" s="2507"/>
      <c r="U534" s="255">
        <f t="shared" si="101"/>
        <v>0</v>
      </c>
      <c r="V534" s="337"/>
      <c r="W534" s="1025"/>
      <c r="X534" s="338"/>
      <c r="Y534" s="338"/>
      <c r="Z534" s="338"/>
      <c r="AA534" s="339"/>
      <c r="AB534" s="338"/>
      <c r="AC534" s="340"/>
      <c r="AD534" s="341"/>
      <c r="AE534" s="169"/>
      <c r="AF534" s="262"/>
      <c r="AG534" s="262"/>
      <c r="AH534" s="262"/>
      <c r="AI534" s="342"/>
      <c r="AJ534" s="333"/>
      <c r="AK534" s="259"/>
      <c r="AL534" s="259"/>
      <c r="AM534" s="258"/>
      <c r="AN534" s="264"/>
      <c r="AO534" s="169"/>
      <c r="AP534" s="176"/>
    </row>
    <row r="535" spans="1:45" s="253" customFormat="1" ht="21" hidden="1" customHeight="1">
      <c r="A535" s="252"/>
      <c r="B535" s="252"/>
      <c r="C535" s="252"/>
      <c r="D535" s="252"/>
      <c r="E535" s="252"/>
      <c r="F535" s="252"/>
      <c r="G535" s="252"/>
      <c r="I535" s="265">
        <f t="shared" si="100"/>
        <v>0</v>
      </c>
      <c r="J535" s="255">
        <f t="shared" si="102"/>
        <v>0</v>
      </c>
      <c r="K535" s="546" t="s">
        <v>953</v>
      </c>
      <c r="L535" s="344"/>
      <c r="M535" s="344"/>
      <c r="N535" s="345" t="e">
        <f>N536/S529</f>
        <v>#DIV/0!</v>
      </c>
      <c r="O535" s="346" t="e">
        <f>ROUND(O536/S529,1)</f>
        <v>#DIV/0!</v>
      </c>
      <c r="P535" s="346" t="e">
        <f>ROUND(P536/S529,1)</f>
        <v>#DIV/0!</v>
      </c>
      <c r="Q535" s="345" t="e">
        <f>ROUND(Q536/S529,0)</f>
        <v>#DIV/0!</v>
      </c>
      <c r="R535" s="345" t="e">
        <f>ROUND(R536/S529,0)</f>
        <v>#DIV/0!</v>
      </c>
      <c r="S535" s="347"/>
      <c r="T535" s="348"/>
      <c r="U535" s="255">
        <f t="shared" si="101"/>
        <v>0</v>
      </c>
      <c r="V535" s="337"/>
      <c r="W535" s="338"/>
      <c r="X535" s="349"/>
      <c r="Y535" s="349"/>
      <c r="Z535" s="338"/>
      <c r="AA535" s="339"/>
      <c r="AB535" s="338"/>
      <c r="AC535" s="340"/>
      <c r="AD535" s="341"/>
      <c r="AE535" s="169"/>
      <c r="AF535" s="273" t="s">
        <v>882</v>
      </c>
      <c r="AG535" s="274" t="s">
        <v>561</v>
      </c>
      <c r="AH535" s="325" t="s">
        <v>884</v>
      </c>
      <c r="AI535" s="350"/>
      <c r="AJ535" s="263"/>
      <c r="AK535" s="259"/>
      <c r="AL535" s="259"/>
      <c r="AM535" s="258"/>
      <c r="AN535" s="333"/>
      <c r="AO535" s="169"/>
      <c r="AP535" s="176"/>
    </row>
    <row r="536" spans="1:45" s="253" customFormat="1" ht="21" hidden="1" customHeight="1">
      <c r="A536" s="252"/>
      <c r="B536" s="252"/>
      <c r="C536" s="252"/>
      <c r="D536" s="252"/>
      <c r="E536" s="252"/>
      <c r="F536" s="252"/>
      <c r="G536" s="252"/>
      <c r="I536" s="265">
        <f t="shared" si="100"/>
        <v>0</v>
      </c>
      <c r="J536" s="255">
        <f t="shared" si="102"/>
        <v>0</v>
      </c>
      <c r="K536" s="546" t="s">
        <v>832</v>
      </c>
      <c r="L536" s="344"/>
      <c r="M536" s="344"/>
      <c r="N536" s="351">
        <f>SUM(N537:N600)</f>
        <v>0</v>
      </c>
      <c r="O536" s="351">
        <f>SUM(O537:O600)</f>
        <v>0</v>
      </c>
      <c r="P536" s="351">
        <f>SUM(P537:P600)</f>
        <v>0</v>
      </c>
      <c r="Q536" s="351">
        <f>SUM(Q537:Q600)</f>
        <v>0</v>
      </c>
      <c r="R536" s="351">
        <f>SUM(R537:R600)</f>
        <v>0</v>
      </c>
      <c r="S536" s="352"/>
      <c r="T536" s="353"/>
      <c r="U536" s="255">
        <f t="shared" si="101"/>
        <v>0</v>
      </c>
      <c r="V536" s="337"/>
      <c r="W536" s="349"/>
      <c r="X536" s="349"/>
      <c r="Y536" s="349"/>
      <c r="Z536" s="338"/>
      <c r="AA536" s="339"/>
      <c r="AB536" s="338"/>
      <c r="AC536" s="340"/>
      <c r="AD536" s="341"/>
      <c r="AE536" s="169"/>
      <c r="AF536" s="287" t="s">
        <v>885</v>
      </c>
      <c r="AG536" s="288" t="s">
        <v>1151</v>
      </c>
      <c r="AH536" s="354">
        <v>0</v>
      </c>
      <c r="AI536" s="355"/>
      <c r="AJ536" s="263"/>
      <c r="AK536" s="259"/>
      <c r="AL536" s="259"/>
      <c r="AM536" s="258"/>
      <c r="AN536" s="333"/>
      <c r="AO536" s="169"/>
      <c r="AP536" s="176"/>
    </row>
    <row r="537" spans="1:45" s="253" customFormat="1" ht="21" hidden="1" customHeight="1">
      <c r="A537" s="252"/>
      <c r="B537" s="252"/>
      <c r="C537" s="252"/>
      <c r="D537" s="252"/>
      <c r="E537" s="252"/>
      <c r="F537" s="252"/>
      <c r="G537" s="252"/>
      <c r="I537" s="265">
        <f>IF((O$537+P$537)&gt;0,1,0)</f>
        <v>0</v>
      </c>
      <c r="J537" s="255">
        <f t="shared" si="102"/>
        <v>0</v>
      </c>
      <c r="K537" s="546">
        <v>1</v>
      </c>
      <c r="L537" s="356"/>
      <c r="M537" s="356"/>
      <c r="N537" s="357">
        <f t="shared" ref="N537:N543" si="103">IF(O537+P537&gt;0,$W$452,)</f>
        <v>0</v>
      </c>
      <c r="O537" s="358"/>
      <c r="P537" s="358"/>
      <c r="Q537" s="359">
        <f t="shared" ref="Q537:R550" si="104">ROUND(O537*50,0)</f>
        <v>0</v>
      </c>
      <c r="R537" s="359">
        <f t="shared" si="104"/>
        <v>0</v>
      </c>
      <c r="S537" s="360"/>
      <c r="T537" s="361"/>
      <c r="U537" s="255">
        <f t="shared" si="101"/>
        <v>0</v>
      </c>
      <c r="V537" s="337"/>
      <c r="W537" s="349"/>
      <c r="X537" s="349"/>
      <c r="Y537" s="349"/>
      <c r="Z537" s="338"/>
      <c r="AA537" s="339"/>
      <c r="AB537" s="338"/>
      <c r="AC537" s="340"/>
      <c r="AD537" s="341"/>
      <c r="AE537" s="169"/>
      <c r="AF537" s="287" t="s">
        <v>886</v>
      </c>
      <c r="AG537" s="288" t="s">
        <v>887</v>
      </c>
      <c r="AH537" s="362">
        <v>0.05</v>
      </c>
      <c r="AI537" s="355"/>
      <c r="AJ537" s="263"/>
      <c r="AK537" s="259"/>
      <c r="AL537" s="259"/>
      <c r="AM537" s="167"/>
      <c r="AN537" s="176"/>
      <c r="AO537" s="169"/>
      <c r="AP537" s="176"/>
    </row>
    <row r="538" spans="1:45" s="253" customFormat="1" ht="21" hidden="1" customHeight="1">
      <c r="A538" s="252"/>
      <c r="B538" s="252"/>
      <c r="C538" s="252"/>
      <c r="D538" s="252"/>
      <c r="E538" s="252"/>
      <c r="F538" s="252"/>
      <c r="G538" s="252"/>
      <c r="I538" s="265">
        <f t="shared" ref="I538:I550" si="105">IF((O$537+P$537)&gt;0,1,0)</f>
        <v>0</v>
      </c>
      <c r="J538" s="255">
        <f t="shared" si="102"/>
        <v>0</v>
      </c>
      <c r="K538" s="546">
        <f t="shared" ref="K538:K550" si="106">+K537+1</f>
        <v>2</v>
      </c>
      <c r="L538" s="356"/>
      <c r="M538" s="356"/>
      <c r="N538" s="357">
        <f t="shared" si="103"/>
        <v>0</v>
      </c>
      <c r="O538" s="358"/>
      <c r="P538" s="358"/>
      <c r="Q538" s="359">
        <f t="shared" si="104"/>
        <v>0</v>
      </c>
      <c r="R538" s="359">
        <f t="shared" si="104"/>
        <v>0</v>
      </c>
      <c r="S538" s="360"/>
      <c r="T538" s="361"/>
      <c r="U538" s="255">
        <f t="shared" si="101"/>
        <v>0</v>
      </c>
      <c r="V538" s="337"/>
      <c r="W538" s="349"/>
      <c r="X538" s="349"/>
      <c r="Y538" s="349"/>
      <c r="Z538" s="338"/>
      <c r="AA538" s="339"/>
      <c r="AB538" s="338"/>
      <c r="AC538" s="340"/>
      <c r="AD538" s="341"/>
      <c r="AE538" s="169"/>
      <c r="AF538" s="287" t="s">
        <v>888</v>
      </c>
      <c r="AG538" s="288" t="s">
        <v>1150</v>
      </c>
      <c r="AH538" s="362">
        <v>0.1</v>
      </c>
      <c r="AI538" s="363"/>
      <c r="AJ538" s="263"/>
      <c r="AK538" s="259"/>
      <c r="AL538" s="259"/>
      <c r="AM538" s="258"/>
      <c r="AN538" s="176"/>
      <c r="AO538" s="169"/>
      <c r="AP538" s="176"/>
    </row>
    <row r="539" spans="1:45" s="253" customFormat="1" ht="21" hidden="1" customHeight="1">
      <c r="A539" s="252"/>
      <c r="B539" s="252"/>
      <c r="C539" s="252"/>
      <c r="D539" s="252"/>
      <c r="E539" s="252"/>
      <c r="F539" s="252"/>
      <c r="G539" s="252"/>
      <c r="I539" s="265">
        <f t="shared" si="105"/>
        <v>0</v>
      </c>
      <c r="J539" s="255">
        <f t="shared" si="102"/>
        <v>0</v>
      </c>
      <c r="K539" s="546">
        <f t="shared" si="106"/>
        <v>3</v>
      </c>
      <c r="L539" s="356"/>
      <c r="M539" s="356"/>
      <c r="N539" s="357">
        <f t="shared" si="103"/>
        <v>0</v>
      </c>
      <c r="O539" s="358"/>
      <c r="P539" s="358"/>
      <c r="Q539" s="359">
        <f t="shared" si="104"/>
        <v>0</v>
      </c>
      <c r="R539" s="359">
        <f t="shared" si="104"/>
        <v>0</v>
      </c>
      <c r="S539" s="360"/>
      <c r="T539" s="361"/>
      <c r="U539" s="255">
        <f t="shared" si="101"/>
        <v>0</v>
      </c>
      <c r="V539" s="337"/>
      <c r="W539" s="349"/>
      <c r="X539" s="349"/>
      <c r="Y539" s="349"/>
      <c r="Z539" s="338"/>
      <c r="AA539" s="339"/>
      <c r="AB539" s="338"/>
      <c r="AC539" s="340"/>
      <c r="AD539" s="341"/>
      <c r="AE539" s="169"/>
      <c r="AF539" s="287"/>
      <c r="AG539" s="288"/>
      <c r="AH539" s="364"/>
      <c r="AI539" s="289"/>
      <c r="AJ539" s="333"/>
      <c r="AK539" s="259"/>
      <c r="AL539" s="259"/>
      <c r="AM539" s="169"/>
      <c r="AN539" s="176"/>
      <c r="AO539" s="169"/>
      <c r="AP539" s="176"/>
      <c r="AQ539" s="167"/>
      <c r="AR539" s="167"/>
    </row>
    <row r="540" spans="1:45" s="253" customFormat="1" ht="21" hidden="1" customHeight="1" thickBot="1">
      <c r="A540" s="252"/>
      <c r="B540" s="252"/>
      <c r="C540" s="252"/>
      <c r="D540" s="252"/>
      <c r="E540" s="252"/>
      <c r="F540" s="252"/>
      <c r="G540" s="252"/>
      <c r="I540" s="265">
        <f t="shared" si="105"/>
        <v>0</v>
      </c>
      <c r="J540" s="255">
        <f t="shared" si="102"/>
        <v>0</v>
      </c>
      <c r="K540" s="546">
        <f t="shared" si="106"/>
        <v>4</v>
      </c>
      <c r="L540" s="356"/>
      <c r="M540" s="356"/>
      <c r="N540" s="357">
        <f t="shared" si="103"/>
        <v>0</v>
      </c>
      <c r="O540" s="358"/>
      <c r="P540" s="358"/>
      <c r="Q540" s="359">
        <f t="shared" si="104"/>
        <v>0</v>
      </c>
      <c r="R540" s="359">
        <f t="shared" si="104"/>
        <v>0</v>
      </c>
      <c r="S540" s="360"/>
      <c r="T540" s="361"/>
      <c r="U540" s="255">
        <f t="shared" si="101"/>
        <v>0</v>
      </c>
      <c r="V540" s="337"/>
      <c r="W540" s="349"/>
      <c r="X540" s="349"/>
      <c r="Y540" s="349"/>
      <c r="Z540" s="338"/>
      <c r="AA540" s="339"/>
      <c r="AB540" s="338"/>
      <c r="AC540" s="340"/>
      <c r="AD540" s="341"/>
      <c r="AE540" s="169"/>
      <c r="AF540" s="329"/>
      <c r="AG540" s="365"/>
      <c r="AH540" s="330"/>
      <c r="AI540" s="332"/>
      <c r="AJ540" s="333"/>
      <c r="AK540" s="259"/>
      <c r="AL540" s="259"/>
      <c r="AM540" s="169"/>
      <c r="AN540" s="176"/>
      <c r="AO540" s="169"/>
      <c r="AP540" s="176"/>
    </row>
    <row r="541" spans="1:45" s="253" customFormat="1" ht="21" hidden="1" customHeight="1">
      <c r="A541" s="252"/>
      <c r="B541" s="252"/>
      <c r="C541" s="252"/>
      <c r="D541" s="252"/>
      <c r="E541" s="252"/>
      <c r="F541" s="252"/>
      <c r="G541" s="252"/>
      <c r="I541" s="265">
        <f t="shared" si="105"/>
        <v>0</v>
      </c>
      <c r="J541" s="255">
        <f t="shared" si="102"/>
        <v>0</v>
      </c>
      <c r="K541" s="546">
        <f t="shared" si="106"/>
        <v>5</v>
      </c>
      <c r="L541" s="356"/>
      <c r="M541" s="356"/>
      <c r="N541" s="357">
        <f t="shared" si="103"/>
        <v>0</v>
      </c>
      <c r="O541" s="358"/>
      <c r="P541" s="358"/>
      <c r="Q541" s="359">
        <f t="shared" si="104"/>
        <v>0</v>
      </c>
      <c r="R541" s="359">
        <f t="shared" si="104"/>
        <v>0</v>
      </c>
      <c r="S541" s="360"/>
      <c r="T541" s="361"/>
      <c r="U541" s="255">
        <f t="shared" si="101"/>
        <v>0</v>
      </c>
      <c r="V541" s="337"/>
      <c r="W541" s="349"/>
      <c r="X541" s="349"/>
      <c r="Y541" s="349"/>
      <c r="Z541" s="338"/>
      <c r="AA541" s="339"/>
      <c r="AB541" s="338"/>
      <c r="AC541" s="340"/>
      <c r="AD541" s="341"/>
      <c r="AE541" s="167"/>
      <c r="AF541" s="176"/>
      <c r="AG541" s="176"/>
      <c r="AH541" s="176"/>
      <c r="AI541" s="176"/>
      <c r="AJ541" s="176"/>
      <c r="AK541" s="167"/>
      <c r="AL541" s="167"/>
      <c r="AM541" s="169"/>
      <c r="AN541" s="176"/>
      <c r="AO541" s="176"/>
      <c r="AP541" s="176"/>
      <c r="AS541" s="167"/>
    </row>
    <row r="542" spans="1:45" s="253" customFormat="1" ht="21" hidden="1" customHeight="1">
      <c r="A542" s="252"/>
      <c r="B542" s="252"/>
      <c r="C542" s="252"/>
      <c r="D542" s="252"/>
      <c r="E542" s="252"/>
      <c r="F542" s="252"/>
      <c r="G542" s="252"/>
      <c r="I542" s="265">
        <f t="shared" si="105"/>
        <v>0</v>
      </c>
      <c r="J542" s="255">
        <f t="shared" si="102"/>
        <v>0</v>
      </c>
      <c r="K542" s="546">
        <f t="shared" si="106"/>
        <v>6</v>
      </c>
      <c r="L542" s="356"/>
      <c r="M542" s="356"/>
      <c r="N542" s="357">
        <f t="shared" si="103"/>
        <v>0</v>
      </c>
      <c r="O542" s="358"/>
      <c r="P542" s="358"/>
      <c r="Q542" s="359">
        <f t="shared" si="104"/>
        <v>0</v>
      </c>
      <c r="R542" s="359">
        <f t="shared" si="104"/>
        <v>0</v>
      </c>
      <c r="S542" s="360"/>
      <c r="T542" s="361"/>
      <c r="U542" s="255">
        <f t="shared" si="101"/>
        <v>0</v>
      </c>
      <c r="V542" s="280" t="s">
        <v>832</v>
      </c>
      <c r="W542" s="366">
        <f>SUM(W534:W541)</f>
        <v>0</v>
      </c>
      <c r="X542" s="366">
        <f>SUM(X534:X541)</f>
        <v>0</v>
      </c>
      <c r="Y542" s="366">
        <f>SUM(Y534:Y541)</f>
        <v>0</v>
      </c>
      <c r="Z542" s="367"/>
      <c r="AA542" s="368"/>
      <c r="AB542" s="366">
        <f>SUM(AB534:AB541)</f>
        <v>0</v>
      </c>
      <c r="AC542" s="369"/>
      <c r="AD542" s="370"/>
      <c r="AE542" s="371"/>
      <c r="AF542" s="169"/>
      <c r="AG542" s="169"/>
      <c r="AH542" s="169"/>
      <c r="AI542" s="169"/>
      <c r="AJ542" s="169"/>
      <c r="AK542" s="259"/>
      <c r="AL542" s="259"/>
      <c r="AM542" s="169"/>
      <c r="AN542" s="176"/>
      <c r="AO542" s="176"/>
      <c r="AP542" s="176"/>
    </row>
    <row r="543" spans="1:45" s="167" customFormat="1" ht="21" hidden="1" customHeight="1" thickBot="1">
      <c r="A543" s="372"/>
      <c r="B543" s="372"/>
      <c r="C543" s="372"/>
      <c r="D543" s="372"/>
      <c r="E543" s="372"/>
      <c r="F543" s="372"/>
      <c r="G543" s="372"/>
      <c r="I543" s="265">
        <f t="shared" si="105"/>
        <v>0</v>
      </c>
      <c r="J543" s="255">
        <f t="shared" si="102"/>
        <v>0</v>
      </c>
      <c r="K543" s="546">
        <f t="shared" si="106"/>
        <v>7</v>
      </c>
      <c r="L543" s="356"/>
      <c r="M543" s="356"/>
      <c r="N543" s="357">
        <f t="shared" si="103"/>
        <v>0</v>
      </c>
      <c r="O543" s="358"/>
      <c r="P543" s="358"/>
      <c r="Q543" s="359">
        <f t="shared" si="104"/>
        <v>0</v>
      </c>
      <c r="R543" s="359">
        <f t="shared" si="104"/>
        <v>0</v>
      </c>
      <c r="S543" s="360"/>
      <c r="T543" s="361"/>
      <c r="U543" s="255">
        <f t="shared" si="101"/>
        <v>0</v>
      </c>
      <c r="V543" s="373" t="s">
        <v>889</v>
      </c>
      <c r="W543" s="374"/>
      <c r="X543" s="374"/>
      <c r="Y543" s="374"/>
      <c r="Z543" s="374"/>
      <c r="AA543" s="375"/>
      <c r="AB543" s="374">
        <f>IF(AB542&gt;0,ROUND(AB542/COUNTA(AB534:AB541),0),)</f>
        <v>0</v>
      </c>
      <c r="AC543" s="376"/>
      <c r="AD543" s="377"/>
      <c r="AE543" s="371"/>
      <c r="AF543" s="371"/>
      <c r="AG543" s="371"/>
      <c r="AH543" s="169"/>
      <c r="AI543" s="169"/>
      <c r="AJ543" s="169"/>
      <c r="AK543" s="169"/>
      <c r="AL543" s="169"/>
      <c r="AM543" s="169"/>
      <c r="AN543" s="176"/>
      <c r="AO543" s="176"/>
      <c r="AP543" s="176"/>
      <c r="AQ543" s="253"/>
      <c r="AR543" s="253"/>
      <c r="AS543" s="253"/>
    </row>
    <row r="544" spans="1:45" s="253" customFormat="1" ht="21" hidden="1" customHeight="1">
      <c r="A544" s="252"/>
      <c r="B544" s="252"/>
      <c r="C544" s="252"/>
      <c r="D544" s="252"/>
      <c r="E544" s="252"/>
      <c r="F544" s="252"/>
      <c r="G544" s="252"/>
      <c r="I544" s="265">
        <f t="shared" si="105"/>
        <v>0</v>
      </c>
      <c r="J544" s="255">
        <f t="shared" si="102"/>
        <v>0</v>
      </c>
      <c r="K544" s="546">
        <f t="shared" si="106"/>
        <v>8</v>
      </c>
      <c r="L544" s="356"/>
      <c r="M544" s="356"/>
      <c r="N544" s="357">
        <f t="shared" ref="N544:N600" si="107">IF(O544+P544&gt;0,$W$527,)</f>
        <v>0</v>
      </c>
      <c r="O544" s="358"/>
      <c r="P544" s="358"/>
      <c r="Q544" s="359">
        <f t="shared" si="104"/>
        <v>0</v>
      </c>
      <c r="R544" s="359">
        <f t="shared" si="104"/>
        <v>0</v>
      </c>
      <c r="S544" s="360"/>
      <c r="T544" s="361"/>
      <c r="U544" s="255">
        <f t="shared" si="101"/>
        <v>0</v>
      </c>
      <c r="V544" s="169"/>
      <c r="W544" s="169"/>
      <c r="X544" s="169"/>
      <c r="Y544" s="169"/>
      <c r="Z544" s="169"/>
      <c r="AA544" s="378"/>
      <c r="AB544" s="169"/>
      <c r="AC544" s="169"/>
      <c r="AD544" s="169"/>
      <c r="AE544" s="371"/>
      <c r="AF544" s="371"/>
      <c r="AG544" s="371"/>
      <c r="AH544" s="169"/>
      <c r="AI544" s="169"/>
      <c r="AJ544" s="169"/>
      <c r="AK544" s="169"/>
      <c r="AL544" s="169"/>
      <c r="AM544" s="169"/>
      <c r="AN544" s="176"/>
      <c r="AO544" s="176"/>
      <c r="AP544" s="176"/>
    </row>
    <row r="545" spans="1:42" s="253" customFormat="1" ht="21" hidden="1" customHeight="1">
      <c r="A545" s="252"/>
      <c r="B545" s="252"/>
      <c r="C545" s="252"/>
      <c r="D545" s="252"/>
      <c r="E545" s="252"/>
      <c r="F545" s="252"/>
      <c r="G545" s="252"/>
      <c r="I545" s="265">
        <f t="shared" si="105"/>
        <v>0</v>
      </c>
      <c r="J545" s="255">
        <f t="shared" si="102"/>
        <v>0</v>
      </c>
      <c r="K545" s="546">
        <f t="shared" si="106"/>
        <v>9</v>
      </c>
      <c r="L545" s="356"/>
      <c r="M545" s="356"/>
      <c r="N545" s="357">
        <f t="shared" si="107"/>
        <v>0</v>
      </c>
      <c r="O545" s="358"/>
      <c r="P545" s="358"/>
      <c r="Q545" s="359">
        <f t="shared" si="104"/>
        <v>0</v>
      </c>
      <c r="R545" s="359">
        <f t="shared" si="104"/>
        <v>0</v>
      </c>
      <c r="S545" s="360"/>
      <c r="T545" s="361"/>
      <c r="U545" s="255">
        <f t="shared" si="101"/>
        <v>0</v>
      </c>
      <c r="V545" s="169"/>
      <c r="W545" s="169"/>
      <c r="X545" s="169"/>
      <c r="Y545" s="169"/>
      <c r="Z545" s="169"/>
      <c r="AA545" s="378"/>
      <c r="AB545" s="169"/>
      <c r="AC545" s="169"/>
      <c r="AD545" s="169"/>
      <c r="AE545" s="371"/>
      <c r="AF545" s="371"/>
      <c r="AG545" s="371"/>
      <c r="AH545" s="169"/>
      <c r="AI545" s="169"/>
      <c r="AJ545" s="169"/>
      <c r="AK545" s="169"/>
      <c r="AL545" s="169"/>
      <c r="AM545" s="169"/>
      <c r="AN545" s="176"/>
      <c r="AO545" s="176"/>
      <c r="AP545" s="176"/>
    </row>
    <row r="546" spans="1:42" s="253" customFormat="1" ht="21" hidden="1" customHeight="1">
      <c r="A546" s="252"/>
      <c r="B546" s="252"/>
      <c r="C546" s="252"/>
      <c r="D546" s="252"/>
      <c r="E546" s="252"/>
      <c r="F546" s="252"/>
      <c r="G546" s="252"/>
      <c r="I546" s="265">
        <f t="shared" si="105"/>
        <v>0</v>
      </c>
      <c r="J546" s="255">
        <f t="shared" si="102"/>
        <v>0</v>
      </c>
      <c r="K546" s="546">
        <f t="shared" si="106"/>
        <v>10</v>
      </c>
      <c r="L546" s="356"/>
      <c r="M546" s="356"/>
      <c r="N546" s="357">
        <f t="shared" si="107"/>
        <v>0</v>
      </c>
      <c r="O546" s="358"/>
      <c r="P546" s="358"/>
      <c r="Q546" s="359">
        <f t="shared" si="104"/>
        <v>0</v>
      </c>
      <c r="R546" s="359">
        <f t="shared" si="104"/>
        <v>0</v>
      </c>
      <c r="S546" s="360"/>
      <c r="T546" s="361"/>
      <c r="U546" s="255">
        <f t="shared" si="101"/>
        <v>0</v>
      </c>
      <c r="V546" s="169"/>
      <c r="W546" s="169"/>
      <c r="X546" s="169"/>
      <c r="Y546" s="169"/>
      <c r="Z546" s="169"/>
      <c r="AA546" s="378"/>
      <c r="AB546" s="169"/>
      <c r="AC546" s="169"/>
      <c r="AD546" s="169"/>
      <c r="AE546" s="371"/>
      <c r="AF546" s="371"/>
      <c r="AG546" s="371"/>
      <c r="AH546" s="169"/>
      <c r="AI546" s="169"/>
      <c r="AJ546" s="169"/>
      <c r="AK546" s="169"/>
      <c r="AL546" s="169"/>
      <c r="AM546" s="169"/>
      <c r="AN546" s="176"/>
      <c r="AO546" s="176"/>
      <c r="AP546" s="176"/>
    </row>
    <row r="547" spans="1:42" s="253" customFormat="1" ht="21" hidden="1" customHeight="1">
      <c r="A547" s="252"/>
      <c r="B547" s="252"/>
      <c r="C547" s="252"/>
      <c r="D547" s="252"/>
      <c r="E547" s="252"/>
      <c r="F547" s="252"/>
      <c r="G547" s="252"/>
      <c r="I547" s="265">
        <f t="shared" si="105"/>
        <v>0</v>
      </c>
      <c r="J547" s="255">
        <f t="shared" si="102"/>
        <v>0</v>
      </c>
      <c r="K547" s="546">
        <f t="shared" si="106"/>
        <v>11</v>
      </c>
      <c r="L547" s="356"/>
      <c r="M547" s="356"/>
      <c r="N547" s="357">
        <f t="shared" si="107"/>
        <v>0</v>
      </c>
      <c r="O547" s="358"/>
      <c r="P547" s="358"/>
      <c r="Q547" s="359">
        <f t="shared" si="104"/>
        <v>0</v>
      </c>
      <c r="R547" s="359">
        <f t="shared" si="104"/>
        <v>0</v>
      </c>
      <c r="S547" s="360"/>
      <c r="T547" s="361"/>
      <c r="U547" s="255">
        <f t="shared" si="101"/>
        <v>0</v>
      </c>
      <c r="V547" s="169"/>
      <c r="W547" s="169"/>
      <c r="X547" s="169"/>
      <c r="Y547" s="169"/>
      <c r="Z547" s="169"/>
      <c r="AA547" s="378"/>
      <c r="AB547" s="169"/>
      <c r="AC547" s="169"/>
      <c r="AD547" s="169"/>
      <c r="AE547" s="371"/>
      <c r="AF547" s="371"/>
      <c r="AG547" s="371"/>
      <c r="AH547" s="169"/>
      <c r="AI547" s="169"/>
      <c r="AJ547" s="169"/>
      <c r="AK547" s="169"/>
      <c r="AL547" s="169"/>
      <c r="AM547" s="169"/>
      <c r="AN547" s="176"/>
      <c r="AO547" s="176"/>
      <c r="AP547" s="176"/>
    </row>
    <row r="548" spans="1:42" s="253" customFormat="1" ht="21" hidden="1" customHeight="1">
      <c r="A548" s="252"/>
      <c r="B548" s="252"/>
      <c r="C548" s="252"/>
      <c r="D548" s="252"/>
      <c r="E548" s="252"/>
      <c r="F548" s="252"/>
      <c r="G548" s="252"/>
      <c r="I548" s="265">
        <f t="shared" si="105"/>
        <v>0</v>
      </c>
      <c r="J548" s="255">
        <f t="shared" si="102"/>
        <v>0</v>
      </c>
      <c r="K548" s="546">
        <f t="shared" si="106"/>
        <v>12</v>
      </c>
      <c r="L548" s="356"/>
      <c r="M548" s="356"/>
      <c r="N548" s="357">
        <f t="shared" si="107"/>
        <v>0</v>
      </c>
      <c r="O548" s="358"/>
      <c r="P548" s="358"/>
      <c r="Q548" s="359">
        <f t="shared" si="104"/>
        <v>0</v>
      </c>
      <c r="R548" s="359">
        <f t="shared" si="104"/>
        <v>0</v>
      </c>
      <c r="S548" s="360"/>
      <c r="T548" s="361"/>
      <c r="U548" s="255">
        <f t="shared" si="101"/>
        <v>0</v>
      </c>
      <c r="V548" s="169"/>
      <c r="W548" s="169"/>
      <c r="X548" s="169"/>
      <c r="Y548" s="169"/>
      <c r="Z548" s="169"/>
      <c r="AA548" s="378"/>
      <c r="AB548" s="169"/>
      <c r="AC548" s="169"/>
      <c r="AD548" s="169"/>
      <c r="AE548" s="371"/>
      <c r="AF548" s="371"/>
      <c r="AG548" s="371"/>
      <c r="AH548" s="169"/>
      <c r="AI548" s="169"/>
      <c r="AJ548" s="169"/>
      <c r="AK548" s="169"/>
      <c r="AL548" s="169"/>
      <c r="AM548" s="169"/>
      <c r="AN548" s="176"/>
      <c r="AO548" s="176"/>
      <c r="AP548" s="176"/>
    </row>
    <row r="549" spans="1:42" s="253" customFormat="1" ht="21" hidden="1" customHeight="1">
      <c r="A549" s="252"/>
      <c r="B549" s="252"/>
      <c r="C549" s="252"/>
      <c r="D549" s="252"/>
      <c r="E549" s="252"/>
      <c r="F549" s="252"/>
      <c r="G549" s="252"/>
      <c r="I549" s="265">
        <f t="shared" si="105"/>
        <v>0</v>
      </c>
      <c r="J549" s="255">
        <f t="shared" si="102"/>
        <v>0</v>
      </c>
      <c r="K549" s="546">
        <f t="shared" si="106"/>
        <v>13</v>
      </c>
      <c r="L549" s="356"/>
      <c r="M549" s="356"/>
      <c r="N549" s="357">
        <f t="shared" si="107"/>
        <v>0</v>
      </c>
      <c r="O549" s="358"/>
      <c r="P549" s="358"/>
      <c r="Q549" s="359">
        <f t="shared" si="104"/>
        <v>0</v>
      </c>
      <c r="R549" s="359">
        <f t="shared" si="104"/>
        <v>0</v>
      </c>
      <c r="S549" s="360"/>
      <c r="T549" s="361"/>
      <c r="U549" s="255">
        <f t="shared" si="101"/>
        <v>0</v>
      </c>
      <c r="V549" s="169"/>
      <c r="W549" s="169"/>
      <c r="X549" s="169"/>
      <c r="Y549" s="169"/>
      <c r="Z549" s="169"/>
      <c r="AA549" s="378"/>
      <c r="AB549" s="169"/>
      <c r="AC549" s="169"/>
      <c r="AD549" s="169"/>
      <c r="AE549" s="371"/>
      <c r="AF549" s="371"/>
      <c r="AG549" s="371"/>
      <c r="AH549" s="169"/>
      <c r="AI549" s="169"/>
      <c r="AJ549" s="169"/>
      <c r="AK549" s="169"/>
      <c r="AL549" s="169"/>
      <c r="AM549" s="169"/>
      <c r="AN549" s="176"/>
      <c r="AO549" s="176"/>
      <c r="AP549" s="176"/>
    </row>
    <row r="550" spans="1:42" s="253" customFormat="1" ht="21" hidden="1" customHeight="1">
      <c r="A550" s="252"/>
      <c r="B550" s="252"/>
      <c r="C550" s="252"/>
      <c r="D550" s="252"/>
      <c r="E550" s="252"/>
      <c r="F550" s="252"/>
      <c r="G550" s="252"/>
      <c r="I550" s="265">
        <f t="shared" si="105"/>
        <v>0</v>
      </c>
      <c r="J550" s="255">
        <f t="shared" si="102"/>
        <v>0</v>
      </c>
      <c r="K550" s="385">
        <f t="shared" si="106"/>
        <v>14</v>
      </c>
      <c r="L550" s="356"/>
      <c r="M550" s="356"/>
      <c r="N550" s="387">
        <f t="shared" si="107"/>
        <v>0</v>
      </c>
      <c r="O550" s="388"/>
      <c r="P550" s="388"/>
      <c r="Q550" s="389">
        <f t="shared" si="104"/>
        <v>0</v>
      </c>
      <c r="R550" s="389">
        <f t="shared" si="104"/>
        <v>0</v>
      </c>
      <c r="S550" s="390"/>
      <c r="T550" s="391"/>
      <c r="U550" s="255">
        <f t="shared" si="101"/>
        <v>0</v>
      </c>
      <c r="V550" s="169"/>
      <c r="W550" s="169"/>
      <c r="X550" s="169"/>
      <c r="Y550" s="169"/>
      <c r="Z550" s="169"/>
      <c r="AA550" s="378"/>
      <c r="AB550" s="169"/>
      <c r="AC550" s="169"/>
      <c r="AD550" s="169"/>
      <c r="AE550" s="371"/>
      <c r="AF550" s="371"/>
      <c r="AG550" s="371"/>
      <c r="AH550" s="169"/>
      <c r="AI550" s="169"/>
      <c r="AJ550" s="169"/>
      <c r="AK550" s="169"/>
      <c r="AL550" s="169"/>
      <c r="AM550" s="169"/>
      <c r="AN550" s="176"/>
      <c r="AO550" s="176"/>
      <c r="AP550" s="176"/>
    </row>
    <row r="551" spans="1:42" s="253" customFormat="1" ht="21" hidden="1" customHeight="1">
      <c r="A551" s="252"/>
      <c r="B551" s="252"/>
      <c r="C551" s="252"/>
      <c r="D551" s="252"/>
      <c r="E551" s="252"/>
      <c r="F551" s="252"/>
      <c r="G551" s="252"/>
      <c r="I551" s="265">
        <f>IF((O$553+P$553)&gt;0,1,0)</f>
        <v>0</v>
      </c>
      <c r="J551" s="255">
        <f t="shared" si="102"/>
        <v>0</v>
      </c>
      <c r="K551" s="2439" t="s">
        <v>942</v>
      </c>
      <c r="L551" s="2441" t="s">
        <v>943</v>
      </c>
      <c r="M551" s="2443" t="s">
        <v>944</v>
      </c>
      <c r="N551" s="2443" t="s">
        <v>945</v>
      </c>
      <c r="O551" s="2445" t="s">
        <v>946</v>
      </c>
      <c r="P551" s="2445"/>
      <c r="Q551" s="2445" t="s">
        <v>947</v>
      </c>
      <c r="R551" s="2445"/>
      <c r="S551" s="2446" t="s">
        <v>948</v>
      </c>
      <c r="T551" s="2448" t="s">
        <v>949</v>
      </c>
      <c r="U551" s="255">
        <f t="shared" si="101"/>
        <v>0</v>
      </c>
      <c r="V551" s="169"/>
      <c r="W551" s="169"/>
      <c r="X551" s="169"/>
      <c r="Y551" s="169"/>
      <c r="Z551" s="169"/>
      <c r="AA551" s="378"/>
      <c r="AB551" s="169"/>
      <c r="AC551" s="169"/>
      <c r="AD551" s="169"/>
      <c r="AE551" s="371"/>
      <c r="AF551" s="371"/>
      <c r="AG551" s="371"/>
      <c r="AH551" s="169"/>
      <c r="AI551" s="169"/>
      <c r="AJ551" s="169"/>
      <c r="AK551" s="169"/>
      <c r="AL551" s="169"/>
      <c r="AM551" s="169"/>
      <c r="AN551" s="176"/>
      <c r="AO551" s="176"/>
      <c r="AP551" s="176"/>
    </row>
    <row r="552" spans="1:42" s="253" customFormat="1" ht="21" hidden="1" customHeight="1">
      <c r="A552" s="252"/>
      <c r="B552" s="252"/>
      <c r="C552" s="252"/>
      <c r="D552" s="252"/>
      <c r="E552" s="252"/>
      <c r="F552" s="252"/>
      <c r="G552" s="252"/>
      <c r="I552" s="265">
        <f t="shared" ref="I552:I575" si="108">IF((O$553+P$553)&gt;0,1,0)</f>
        <v>0</v>
      </c>
      <c r="J552" s="255">
        <f t="shared" si="102"/>
        <v>0</v>
      </c>
      <c r="K552" s="2440"/>
      <c r="L552" s="2442"/>
      <c r="M552" s="2444"/>
      <c r="N552" s="2444"/>
      <c r="O552" s="548" t="s">
        <v>786</v>
      </c>
      <c r="P552" s="335" t="s">
        <v>787</v>
      </c>
      <c r="Q552" s="335" t="s">
        <v>786</v>
      </c>
      <c r="R552" s="336" t="s">
        <v>787</v>
      </c>
      <c r="S552" s="2447"/>
      <c r="T552" s="2449"/>
      <c r="U552" s="255">
        <f t="shared" si="101"/>
        <v>0</v>
      </c>
      <c r="V552" s="169"/>
      <c r="W552" s="169"/>
      <c r="X552" s="169"/>
      <c r="Y552" s="169"/>
      <c r="Z552" s="169"/>
      <c r="AA552" s="378"/>
      <c r="AB552" s="169"/>
      <c r="AC552" s="169"/>
      <c r="AD552" s="169"/>
      <c r="AE552" s="371"/>
      <c r="AF552" s="371"/>
      <c r="AG552" s="371"/>
      <c r="AH552" s="169"/>
      <c r="AI552" s="169"/>
      <c r="AJ552" s="169"/>
      <c r="AK552" s="169"/>
      <c r="AL552" s="169"/>
      <c r="AM552" s="169"/>
      <c r="AN552" s="176"/>
      <c r="AO552" s="176"/>
      <c r="AP552" s="176"/>
    </row>
    <row r="553" spans="1:42" s="253" customFormat="1" ht="21" hidden="1" customHeight="1">
      <c r="A553" s="252"/>
      <c r="B553" s="252"/>
      <c r="C553" s="252"/>
      <c r="D553" s="252"/>
      <c r="E553" s="252"/>
      <c r="F553" s="252"/>
      <c r="G553" s="252"/>
      <c r="I553" s="265">
        <f t="shared" si="108"/>
        <v>0</v>
      </c>
      <c r="J553" s="255">
        <f t="shared" si="102"/>
        <v>0</v>
      </c>
      <c r="K553" s="546">
        <f>+K25+1</f>
        <v>15</v>
      </c>
      <c r="L553" s="356"/>
      <c r="M553" s="356"/>
      <c r="N553" s="357">
        <f t="shared" si="107"/>
        <v>0</v>
      </c>
      <c r="O553" s="358"/>
      <c r="P553" s="358"/>
      <c r="Q553" s="359">
        <f t="shared" ref="Q553:R600" si="109">ROUND(O553*50,0)</f>
        <v>0</v>
      </c>
      <c r="R553" s="359">
        <f t="shared" si="109"/>
        <v>0</v>
      </c>
      <c r="S553" s="360"/>
      <c r="T553" s="361"/>
      <c r="U553" s="255">
        <f t="shared" si="101"/>
        <v>0</v>
      </c>
      <c r="V553" s="169"/>
      <c r="W553" s="169"/>
      <c r="X553" s="169"/>
      <c r="Y553" s="169"/>
      <c r="Z553" s="169"/>
      <c r="AA553" s="378"/>
      <c r="AB553" s="169"/>
      <c r="AC553" s="169"/>
      <c r="AD553" s="169"/>
      <c r="AE553" s="371"/>
      <c r="AF553" s="371"/>
      <c r="AG553" s="371"/>
      <c r="AH553" s="169"/>
      <c r="AI553" s="169"/>
      <c r="AJ553" s="169"/>
      <c r="AK553" s="169"/>
      <c r="AL553" s="169"/>
      <c r="AM553" s="169"/>
      <c r="AN553" s="176"/>
      <c r="AO553" s="176"/>
      <c r="AP553" s="176"/>
    </row>
    <row r="554" spans="1:42" s="253" customFormat="1" ht="21" hidden="1" customHeight="1">
      <c r="A554" s="252"/>
      <c r="B554" s="252"/>
      <c r="C554" s="252"/>
      <c r="D554" s="252"/>
      <c r="E554" s="252"/>
      <c r="F554" s="252"/>
      <c r="G554" s="252"/>
      <c r="I554" s="265">
        <f t="shared" si="108"/>
        <v>0</v>
      </c>
      <c r="J554" s="255">
        <f t="shared" si="102"/>
        <v>0</v>
      </c>
      <c r="K554" s="546">
        <f t="shared" ref="K554:K575" si="110">+K553+1</f>
        <v>16</v>
      </c>
      <c r="L554" s="356"/>
      <c r="M554" s="356"/>
      <c r="N554" s="357">
        <f t="shared" si="107"/>
        <v>0</v>
      </c>
      <c r="O554" s="358"/>
      <c r="P554" s="358"/>
      <c r="Q554" s="359">
        <f t="shared" si="109"/>
        <v>0</v>
      </c>
      <c r="R554" s="359">
        <f t="shared" si="109"/>
        <v>0</v>
      </c>
      <c r="S554" s="360"/>
      <c r="T554" s="361"/>
      <c r="U554" s="255">
        <f t="shared" si="101"/>
        <v>0</v>
      </c>
      <c r="V554" s="169"/>
      <c r="W554" s="169"/>
      <c r="X554" s="169"/>
      <c r="Y554" s="169"/>
      <c r="Z554" s="169"/>
      <c r="AA554" s="378"/>
      <c r="AB554" s="169"/>
      <c r="AC554" s="169"/>
      <c r="AD554" s="169"/>
      <c r="AE554" s="371"/>
      <c r="AF554" s="371"/>
      <c r="AG554" s="371"/>
      <c r="AH554" s="169"/>
      <c r="AI554" s="169"/>
      <c r="AJ554" s="169"/>
      <c r="AK554" s="169"/>
      <c r="AL554" s="169"/>
      <c r="AM554" s="169"/>
      <c r="AN554" s="176"/>
      <c r="AO554" s="176"/>
      <c r="AP554" s="176"/>
    </row>
    <row r="555" spans="1:42" s="253" customFormat="1" ht="21" hidden="1" customHeight="1">
      <c r="A555" s="252"/>
      <c r="B555" s="252"/>
      <c r="C555" s="252"/>
      <c r="D555" s="252"/>
      <c r="E555" s="252"/>
      <c r="F555" s="252"/>
      <c r="G555" s="252"/>
      <c r="I555" s="265">
        <f t="shared" si="108"/>
        <v>0</v>
      </c>
      <c r="J555" s="255">
        <f t="shared" si="102"/>
        <v>0</v>
      </c>
      <c r="K555" s="546">
        <f t="shared" si="110"/>
        <v>17</v>
      </c>
      <c r="L555" s="356"/>
      <c r="M555" s="356"/>
      <c r="N555" s="357">
        <f t="shared" si="107"/>
        <v>0</v>
      </c>
      <c r="O555" s="358"/>
      <c r="P555" s="358"/>
      <c r="Q555" s="359">
        <f t="shared" si="109"/>
        <v>0</v>
      </c>
      <c r="R555" s="359">
        <f t="shared" si="109"/>
        <v>0</v>
      </c>
      <c r="S555" s="360"/>
      <c r="T555" s="361"/>
      <c r="U555" s="255">
        <f t="shared" si="101"/>
        <v>0</v>
      </c>
      <c r="V555" s="169"/>
      <c r="W555" s="169"/>
      <c r="X555" s="169"/>
      <c r="Y555" s="169"/>
      <c r="Z555" s="169"/>
      <c r="AA555" s="378"/>
      <c r="AB555" s="169"/>
      <c r="AC555" s="169"/>
      <c r="AD555" s="169"/>
      <c r="AE555" s="371"/>
      <c r="AF555" s="371"/>
      <c r="AG555" s="371"/>
      <c r="AH555" s="169"/>
      <c r="AI555" s="169"/>
      <c r="AJ555" s="169"/>
      <c r="AK555" s="169"/>
      <c r="AL555" s="169"/>
      <c r="AM555" s="169"/>
      <c r="AN555" s="176"/>
      <c r="AO555" s="176"/>
      <c r="AP555" s="176"/>
    </row>
    <row r="556" spans="1:42" s="253" customFormat="1" ht="21" hidden="1" customHeight="1">
      <c r="A556" s="252"/>
      <c r="B556" s="252"/>
      <c r="C556" s="252"/>
      <c r="D556" s="252"/>
      <c r="E556" s="252"/>
      <c r="F556" s="252"/>
      <c r="G556" s="252"/>
      <c r="I556" s="265">
        <f t="shared" si="108"/>
        <v>0</v>
      </c>
      <c r="J556" s="255">
        <f t="shared" si="102"/>
        <v>0</v>
      </c>
      <c r="K556" s="546">
        <f t="shared" si="110"/>
        <v>18</v>
      </c>
      <c r="L556" s="356"/>
      <c r="M556" s="356"/>
      <c r="N556" s="357">
        <f t="shared" si="107"/>
        <v>0</v>
      </c>
      <c r="O556" s="358"/>
      <c r="P556" s="358"/>
      <c r="Q556" s="359">
        <f t="shared" si="109"/>
        <v>0</v>
      </c>
      <c r="R556" s="359">
        <f t="shared" si="109"/>
        <v>0</v>
      </c>
      <c r="S556" s="360"/>
      <c r="T556" s="361"/>
      <c r="U556" s="255">
        <f t="shared" si="101"/>
        <v>0</v>
      </c>
      <c r="V556" s="169"/>
      <c r="W556" s="169"/>
      <c r="X556" s="169"/>
      <c r="Y556" s="169"/>
      <c r="Z556" s="169"/>
      <c r="AA556" s="378"/>
      <c r="AB556" s="169"/>
      <c r="AC556" s="169"/>
      <c r="AD556" s="169"/>
      <c r="AE556" s="371"/>
      <c r="AF556" s="371"/>
      <c r="AG556" s="371"/>
      <c r="AH556" s="169"/>
      <c r="AI556" s="169"/>
      <c r="AJ556" s="169"/>
      <c r="AK556" s="169"/>
      <c r="AL556" s="169"/>
      <c r="AM556" s="169"/>
      <c r="AN556" s="176"/>
      <c r="AO556" s="176"/>
      <c r="AP556" s="176"/>
    </row>
    <row r="557" spans="1:42" s="253" customFormat="1" ht="21" hidden="1" customHeight="1">
      <c r="A557" s="252"/>
      <c r="B557" s="252"/>
      <c r="C557" s="252"/>
      <c r="D557" s="252"/>
      <c r="E557" s="252"/>
      <c r="F557" s="252"/>
      <c r="G557" s="252"/>
      <c r="I557" s="265">
        <f t="shared" si="108"/>
        <v>0</v>
      </c>
      <c r="J557" s="255">
        <f t="shared" si="102"/>
        <v>0</v>
      </c>
      <c r="K557" s="546">
        <f t="shared" si="110"/>
        <v>19</v>
      </c>
      <c r="L557" s="356"/>
      <c r="M557" s="356"/>
      <c r="N557" s="357">
        <f t="shared" si="107"/>
        <v>0</v>
      </c>
      <c r="O557" s="358"/>
      <c r="P557" s="358"/>
      <c r="Q557" s="359">
        <f t="shared" si="109"/>
        <v>0</v>
      </c>
      <c r="R557" s="359">
        <f t="shared" si="109"/>
        <v>0</v>
      </c>
      <c r="S557" s="360"/>
      <c r="T557" s="361"/>
      <c r="U557" s="255">
        <f t="shared" si="101"/>
        <v>0</v>
      </c>
      <c r="V557" s="169"/>
      <c r="W557" s="169"/>
      <c r="X557" s="169"/>
      <c r="Y557" s="169"/>
      <c r="Z557" s="169"/>
      <c r="AA557" s="378"/>
      <c r="AB557" s="169"/>
      <c r="AC557" s="169"/>
      <c r="AD557" s="169"/>
      <c r="AE557" s="371"/>
      <c r="AF557" s="371"/>
      <c r="AG557" s="371"/>
      <c r="AH557" s="169"/>
      <c r="AI557" s="169"/>
      <c r="AJ557" s="169"/>
      <c r="AK557" s="169"/>
      <c r="AL557" s="169"/>
      <c r="AM557" s="169"/>
      <c r="AN557" s="176"/>
      <c r="AO557" s="176"/>
      <c r="AP557" s="176"/>
    </row>
    <row r="558" spans="1:42" s="253" customFormat="1" ht="21" hidden="1" customHeight="1">
      <c r="A558" s="252"/>
      <c r="B558" s="252"/>
      <c r="C558" s="252"/>
      <c r="D558" s="252"/>
      <c r="E558" s="252"/>
      <c r="F558" s="252"/>
      <c r="G558" s="252"/>
      <c r="I558" s="265">
        <f t="shared" si="108"/>
        <v>0</v>
      </c>
      <c r="J558" s="255">
        <f t="shared" si="102"/>
        <v>0</v>
      </c>
      <c r="K558" s="546">
        <f t="shared" si="110"/>
        <v>20</v>
      </c>
      <c r="L558" s="356"/>
      <c r="M558" s="356"/>
      <c r="N558" s="357">
        <f t="shared" si="107"/>
        <v>0</v>
      </c>
      <c r="O558" s="358"/>
      <c r="P558" s="358"/>
      <c r="Q558" s="359">
        <f t="shared" si="109"/>
        <v>0</v>
      </c>
      <c r="R558" s="359">
        <f t="shared" si="109"/>
        <v>0</v>
      </c>
      <c r="S558" s="360"/>
      <c r="T558" s="361"/>
      <c r="U558" s="255">
        <f t="shared" si="101"/>
        <v>0</v>
      </c>
      <c r="V558" s="169"/>
      <c r="W558" s="169"/>
      <c r="X558" s="169"/>
      <c r="Y558" s="169"/>
      <c r="Z558" s="169"/>
      <c r="AA558" s="378"/>
      <c r="AB558" s="169"/>
      <c r="AC558" s="169"/>
      <c r="AD558" s="169"/>
      <c r="AE558" s="371"/>
      <c r="AF558" s="371"/>
      <c r="AG558" s="371"/>
      <c r="AH558" s="169"/>
      <c r="AI558" s="169"/>
      <c r="AJ558" s="169"/>
      <c r="AK558" s="169"/>
      <c r="AL558" s="169"/>
      <c r="AM558" s="169"/>
      <c r="AN558" s="176"/>
      <c r="AO558" s="176"/>
      <c r="AP558" s="176"/>
    </row>
    <row r="559" spans="1:42" s="253" customFormat="1" ht="21" hidden="1" customHeight="1">
      <c r="A559" s="252"/>
      <c r="B559" s="252"/>
      <c r="C559" s="252"/>
      <c r="D559" s="252"/>
      <c r="E559" s="252"/>
      <c r="F559" s="252"/>
      <c r="G559" s="252"/>
      <c r="I559" s="265">
        <f t="shared" si="108"/>
        <v>0</v>
      </c>
      <c r="J559" s="255">
        <f t="shared" si="102"/>
        <v>0</v>
      </c>
      <c r="K559" s="546">
        <f t="shared" si="110"/>
        <v>21</v>
      </c>
      <c r="L559" s="356"/>
      <c r="M559" s="356"/>
      <c r="N559" s="357">
        <f t="shared" si="107"/>
        <v>0</v>
      </c>
      <c r="O559" s="358"/>
      <c r="P559" s="358"/>
      <c r="Q559" s="359">
        <f t="shared" si="109"/>
        <v>0</v>
      </c>
      <c r="R559" s="359">
        <f t="shared" si="109"/>
        <v>0</v>
      </c>
      <c r="S559" s="360"/>
      <c r="T559" s="361"/>
      <c r="U559" s="255">
        <f t="shared" si="101"/>
        <v>0</v>
      </c>
      <c r="V559" s="169"/>
      <c r="W559" s="169"/>
      <c r="X559" s="169"/>
      <c r="Y559" s="169"/>
      <c r="Z559" s="169"/>
      <c r="AA559" s="378"/>
      <c r="AB559" s="169"/>
      <c r="AC559" s="169"/>
      <c r="AD559" s="169"/>
      <c r="AE559" s="371"/>
      <c r="AF559" s="371"/>
      <c r="AG559" s="371"/>
      <c r="AH559" s="169"/>
      <c r="AI559" s="169"/>
      <c r="AJ559" s="169"/>
      <c r="AK559" s="169"/>
      <c r="AL559" s="169"/>
      <c r="AM559" s="169"/>
      <c r="AN559" s="176"/>
      <c r="AO559" s="176"/>
      <c r="AP559" s="176"/>
    </row>
    <row r="560" spans="1:42" s="253" customFormat="1" ht="21" hidden="1" customHeight="1">
      <c r="A560" s="252"/>
      <c r="B560" s="252"/>
      <c r="C560" s="252"/>
      <c r="D560" s="252"/>
      <c r="E560" s="252"/>
      <c r="F560" s="252"/>
      <c r="G560" s="252"/>
      <c r="I560" s="265">
        <f t="shared" si="108"/>
        <v>0</v>
      </c>
      <c r="J560" s="255">
        <f t="shared" si="102"/>
        <v>0</v>
      </c>
      <c r="K560" s="546">
        <f t="shared" si="110"/>
        <v>22</v>
      </c>
      <c r="L560" s="356"/>
      <c r="M560" s="356"/>
      <c r="N560" s="357">
        <f t="shared" si="107"/>
        <v>0</v>
      </c>
      <c r="O560" s="358"/>
      <c r="P560" s="358"/>
      <c r="Q560" s="359">
        <f t="shared" si="109"/>
        <v>0</v>
      </c>
      <c r="R560" s="359">
        <f t="shared" si="109"/>
        <v>0</v>
      </c>
      <c r="S560" s="360"/>
      <c r="T560" s="361"/>
      <c r="U560" s="255">
        <f t="shared" si="101"/>
        <v>0</v>
      </c>
      <c r="V560" s="169"/>
      <c r="W560" s="169"/>
      <c r="X560" s="169"/>
      <c r="Y560" s="169"/>
      <c r="Z560" s="169"/>
      <c r="AA560" s="378"/>
      <c r="AB560" s="169"/>
      <c r="AC560" s="169"/>
      <c r="AD560" s="169"/>
      <c r="AE560" s="371"/>
      <c r="AF560" s="371"/>
      <c r="AG560" s="371"/>
      <c r="AH560" s="169"/>
      <c r="AI560" s="169"/>
      <c r="AJ560" s="169"/>
      <c r="AK560" s="169"/>
      <c r="AL560" s="169"/>
      <c r="AM560" s="169"/>
      <c r="AN560" s="176"/>
      <c r="AO560" s="176"/>
      <c r="AP560" s="176"/>
    </row>
    <row r="561" spans="1:42" s="253" customFormat="1" ht="21" hidden="1" customHeight="1">
      <c r="A561" s="252"/>
      <c r="B561" s="252"/>
      <c r="C561" s="252"/>
      <c r="D561" s="252"/>
      <c r="E561" s="252"/>
      <c r="F561" s="252"/>
      <c r="G561" s="252"/>
      <c r="I561" s="265">
        <f t="shared" si="108"/>
        <v>0</v>
      </c>
      <c r="J561" s="255">
        <f t="shared" si="102"/>
        <v>0</v>
      </c>
      <c r="K561" s="546">
        <f t="shared" si="110"/>
        <v>23</v>
      </c>
      <c r="L561" s="356"/>
      <c r="M561" s="356"/>
      <c r="N561" s="357">
        <f t="shared" si="107"/>
        <v>0</v>
      </c>
      <c r="O561" s="358"/>
      <c r="P561" s="358"/>
      <c r="Q561" s="359">
        <f t="shared" si="109"/>
        <v>0</v>
      </c>
      <c r="R561" s="359">
        <f t="shared" si="109"/>
        <v>0</v>
      </c>
      <c r="S561" s="360"/>
      <c r="T561" s="361"/>
      <c r="U561" s="255">
        <f t="shared" si="101"/>
        <v>0</v>
      </c>
      <c r="V561" s="169"/>
      <c r="W561" s="169"/>
      <c r="X561" s="169"/>
      <c r="Y561" s="169"/>
      <c r="Z561" s="169"/>
      <c r="AA561" s="378"/>
      <c r="AB561" s="169"/>
      <c r="AC561" s="169"/>
      <c r="AD561" s="169"/>
      <c r="AE561" s="371"/>
      <c r="AF561" s="371"/>
      <c r="AG561" s="371"/>
      <c r="AH561" s="169"/>
      <c r="AI561" s="169"/>
      <c r="AJ561" s="169"/>
      <c r="AK561" s="169"/>
      <c r="AL561" s="169"/>
      <c r="AM561" s="169"/>
      <c r="AN561" s="176"/>
      <c r="AO561" s="176"/>
      <c r="AP561" s="176"/>
    </row>
    <row r="562" spans="1:42" s="253" customFormat="1" ht="21" hidden="1" customHeight="1">
      <c r="A562" s="252"/>
      <c r="B562" s="252"/>
      <c r="C562" s="252"/>
      <c r="D562" s="252"/>
      <c r="E562" s="252"/>
      <c r="F562" s="252"/>
      <c r="G562" s="252"/>
      <c r="I562" s="265">
        <f t="shared" si="108"/>
        <v>0</v>
      </c>
      <c r="J562" s="255">
        <f t="shared" si="102"/>
        <v>0</v>
      </c>
      <c r="K562" s="546">
        <f t="shared" si="110"/>
        <v>24</v>
      </c>
      <c r="L562" s="356"/>
      <c r="M562" s="356"/>
      <c r="N562" s="357">
        <f t="shared" si="107"/>
        <v>0</v>
      </c>
      <c r="O562" s="358"/>
      <c r="P562" s="358"/>
      <c r="Q562" s="359">
        <f t="shared" si="109"/>
        <v>0</v>
      </c>
      <c r="R562" s="359">
        <f t="shared" si="109"/>
        <v>0</v>
      </c>
      <c r="S562" s="360"/>
      <c r="T562" s="361"/>
      <c r="U562" s="255">
        <f t="shared" si="101"/>
        <v>0</v>
      </c>
      <c r="V562" s="169"/>
      <c r="W562" s="169"/>
      <c r="X562" s="169"/>
      <c r="Y562" s="169"/>
      <c r="Z562" s="169"/>
      <c r="AA562" s="378"/>
      <c r="AB562" s="169"/>
      <c r="AC562" s="169"/>
      <c r="AD562" s="169"/>
      <c r="AE562" s="371"/>
      <c r="AF562" s="371"/>
      <c r="AG562" s="371"/>
      <c r="AH562" s="169"/>
      <c r="AI562" s="169"/>
      <c r="AJ562" s="169"/>
      <c r="AK562" s="169"/>
      <c r="AL562" s="169"/>
      <c r="AM562" s="169"/>
      <c r="AN562" s="176"/>
      <c r="AO562" s="176"/>
      <c r="AP562" s="176"/>
    </row>
    <row r="563" spans="1:42" s="253" customFormat="1" ht="21" hidden="1" customHeight="1">
      <c r="A563" s="252"/>
      <c r="B563" s="252"/>
      <c r="C563" s="252"/>
      <c r="D563" s="252"/>
      <c r="E563" s="252"/>
      <c r="F563" s="252"/>
      <c r="G563" s="252"/>
      <c r="I563" s="265">
        <f t="shared" si="108"/>
        <v>0</v>
      </c>
      <c r="J563" s="255">
        <f t="shared" si="102"/>
        <v>0</v>
      </c>
      <c r="K563" s="546">
        <f t="shared" si="110"/>
        <v>25</v>
      </c>
      <c r="L563" s="356"/>
      <c r="M563" s="356"/>
      <c r="N563" s="357">
        <f t="shared" si="107"/>
        <v>0</v>
      </c>
      <c r="O563" s="358"/>
      <c r="P563" s="358"/>
      <c r="Q563" s="359">
        <f t="shared" si="109"/>
        <v>0</v>
      </c>
      <c r="R563" s="359">
        <f t="shared" si="109"/>
        <v>0</v>
      </c>
      <c r="S563" s="360"/>
      <c r="T563" s="361"/>
      <c r="U563" s="255">
        <f t="shared" si="101"/>
        <v>0</v>
      </c>
      <c r="V563" s="169"/>
      <c r="W563" s="169"/>
      <c r="X563" s="169"/>
      <c r="Y563" s="169"/>
      <c r="Z563" s="169"/>
      <c r="AA563" s="378"/>
      <c r="AB563" s="169"/>
      <c r="AC563" s="169"/>
      <c r="AD563" s="169"/>
      <c r="AE563" s="371"/>
      <c r="AF563" s="371"/>
      <c r="AG563" s="371"/>
      <c r="AH563" s="169"/>
      <c r="AI563" s="169"/>
      <c r="AJ563" s="169"/>
      <c r="AK563" s="169"/>
      <c r="AL563" s="169"/>
      <c r="AM563" s="169"/>
      <c r="AN563" s="176"/>
      <c r="AO563" s="176"/>
      <c r="AP563" s="176"/>
    </row>
    <row r="564" spans="1:42" s="253" customFormat="1" ht="21" hidden="1" customHeight="1">
      <c r="A564" s="252"/>
      <c r="B564" s="252"/>
      <c r="C564" s="252"/>
      <c r="D564" s="252"/>
      <c r="E564" s="252"/>
      <c r="F564" s="252"/>
      <c r="G564" s="252"/>
      <c r="I564" s="265">
        <f t="shared" si="108"/>
        <v>0</v>
      </c>
      <c r="J564" s="255">
        <f t="shared" si="102"/>
        <v>0</v>
      </c>
      <c r="K564" s="546">
        <f t="shared" si="110"/>
        <v>26</v>
      </c>
      <c r="L564" s="356"/>
      <c r="M564" s="356"/>
      <c r="N564" s="357">
        <f t="shared" si="107"/>
        <v>0</v>
      </c>
      <c r="O564" s="358"/>
      <c r="P564" s="358"/>
      <c r="Q564" s="359">
        <f t="shared" si="109"/>
        <v>0</v>
      </c>
      <c r="R564" s="359">
        <f t="shared" si="109"/>
        <v>0</v>
      </c>
      <c r="S564" s="360"/>
      <c r="T564" s="361"/>
      <c r="U564" s="255">
        <f t="shared" si="101"/>
        <v>0</v>
      </c>
      <c r="V564" s="169"/>
      <c r="W564" s="169"/>
      <c r="X564" s="169"/>
      <c r="Y564" s="169"/>
      <c r="Z564" s="169"/>
      <c r="AA564" s="378"/>
      <c r="AB564" s="169"/>
      <c r="AC564" s="169"/>
      <c r="AD564" s="169"/>
      <c r="AE564" s="371"/>
      <c r="AF564" s="371"/>
      <c r="AG564" s="371"/>
      <c r="AH564" s="169"/>
      <c r="AI564" s="169"/>
      <c r="AJ564" s="169"/>
      <c r="AK564" s="169"/>
      <c r="AL564" s="169"/>
      <c r="AM564" s="169"/>
      <c r="AN564" s="176"/>
      <c r="AO564" s="176"/>
      <c r="AP564" s="176"/>
    </row>
    <row r="565" spans="1:42" s="253" customFormat="1" ht="21" hidden="1" customHeight="1">
      <c r="A565" s="252"/>
      <c r="B565" s="252"/>
      <c r="C565" s="252"/>
      <c r="D565" s="252"/>
      <c r="E565" s="252"/>
      <c r="F565" s="252"/>
      <c r="G565" s="252"/>
      <c r="I565" s="265">
        <f t="shared" si="108"/>
        <v>0</v>
      </c>
      <c r="J565" s="255">
        <f t="shared" si="102"/>
        <v>0</v>
      </c>
      <c r="K565" s="546">
        <f t="shared" si="110"/>
        <v>27</v>
      </c>
      <c r="L565" s="356"/>
      <c r="M565" s="356"/>
      <c r="N565" s="357">
        <f t="shared" si="107"/>
        <v>0</v>
      </c>
      <c r="O565" s="358"/>
      <c r="P565" s="358"/>
      <c r="Q565" s="359">
        <f t="shared" si="109"/>
        <v>0</v>
      </c>
      <c r="R565" s="359">
        <f t="shared" si="109"/>
        <v>0</v>
      </c>
      <c r="S565" s="360"/>
      <c r="T565" s="361"/>
      <c r="U565" s="255">
        <f t="shared" si="101"/>
        <v>0</v>
      </c>
      <c r="V565" s="169"/>
      <c r="W565" s="169"/>
      <c r="X565" s="169"/>
      <c r="Y565" s="169"/>
      <c r="Z565" s="169"/>
      <c r="AA565" s="378"/>
      <c r="AB565" s="169"/>
      <c r="AC565" s="169"/>
      <c r="AD565" s="169"/>
      <c r="AE565" s="371"/>
      <c r="AF565" s="371"/>
      <c r="AG565" s="371"/>
      <c r="AH565" s="169"/>
      <c r="AI565" s="169"/>
      <c r="AJ565" s="169"/>
      <c r="AK565" s="169"/>
      <c r="AL565" s="169"/>
      <c r="AM565" s="169"/>
      <c r="AN565" s="176"/>
      <c r="AO565" s="176"/>
      <c r="AP565" s="176"/>
    </row>
    <row r="566" spans="1:42" s="253" customFormat="1" ht="21" hidden="1" customHeight="1">
      <c r="A566" s="252"/>
      <c r="B566" s="252"/>
      <c r="C566" s="252"/>
      <c r="D566" s="252"/>
      <c r="E566" s="252"/>
      <c r="F566" s="252"/>
      <c r="G566" s="252"/>
      <c r="I566" s="265">
        <f t="shared" si="108"/>
        <v>0</v>
      </c>
      <c r="J566" s="255">
        <f t="shared" si="102"/>
        <v>0</v>
      </c>
      <c r="K566" s="546">
        <f t="shared" si="110"/>
        <v>28</v>
      </c>
      <c r="L566" s="356"/>
      <c r="M566" s="356"/>
      <c r="N566" s="357">
        <f t="shared" si="107"/>
        <v>0</v>
      </c>
      <c r="O566" s="358"/>
      <c r="P566" s="358"/>
      <c r="Q566" s="359">
        <f t="shared" si="109"/>
        <v>0</v>
      </c>
      <c r="R566" s="359">
        <f t="shared" si="109"/>
        <v>0</v>
      </c>
      <c r="S566" s="360"/>
      <c r="T566" s="361"/>
      <c r="U566" s="255">
        <f t="shared" si="101"/>
        <v>0</v>
      </c>
      <c r="V566" s="169"/>
      <c r="W566" s="169"/>
      <c r="X566" s="169"/>
      <c r="Y566" s="169"/>
      <c r="Z566" s="169"/>
      <c r="AA566" s="378"/>
      <c r="AB566" s="169"/>
      <c r="AC566" s="169"/>
      <c r="AD566" s="169"/>
      <c r="AE566" s="371"/>
      <c r="AF566" s="371"/>
      <c r="AG566" s="371"/>
      <c r="AH566" s="169"/>
      <c r="AI566" s="169"/>
      <c r="AJ566" s="169"/>
      <c r="AK566" s="169"/>
      <c r="AL566" s="169"/>
      <c r="AM566" s="169"/>
      <c r="AN566" s="176"/>
      <c r="AO566" s="176"/>
      <c r="AP566" s="176"/>
    </row>
    <row r="567" spans="1:42" s="253" customFormat="1" ht="21" hidden="1" customHeight="1">
      <c r="A567" s="252"/>
      <c r="B567" s="252"/>
      <c r="C567" s="252"/>
      <c r="D567" s="252"/>
      <c r="E567" s="252"/>
      <c r="F567" s="252"/>
      <c r="G567" s="252"/>
      <c r="I567" s="265">
        <f t="shared" si="108"/>
        <v>0</v>
      </c>
      <c r="J567" s="255">
        <f t="shared" si="102"/>
        <v>0</v>
      </c>
      <c r="K567" s="546">
        <f t="shared" si="110"/>
        <v>29</v>
      </c>
      <c r="L567" s="356"/>
      <c r="M567" s="356"/>
      <c r="N567" s="357">
        <f t="shared" si="107"/>
        <v>0</v>
      </c>
      <c r="O567" s="358"/>
      <c r="P567" s="358"/>
      <c r="Q567" s="359">
        <f t="shared" si="109"/>
        <v>0</v>
      </c>
      <c r="R567" s="359">
        <f t="shared" si="109"/>
        <v>0</v>
      </c>
      <c r="S567" s="360"/>
      <c r="T567" s="361"/>
      <c r="U567" s="255">
        <f t="shared" si="101"/>
        <v>0</v>
      </c>
      <c r="V567" s="169"/>
      <c r="W567" s="169"/>
      <c r="X567" s="169"/>
      <c r="Y567" s="169"/>
      <c r="Z567" s="169"/>
      <c r="AA567" s="378"/>
      <c r="AB567" s="169"/>
      <c r="AC567" s="169"/>
      <c r="AD567" s="169"/>
      <c r="AE567" s="371"/>
      <c r="AF567" s="371"/>
      <c r="AG567" s="371"/>
      <c r="AH567" s="169"/>
      <c r="AI567" s="169"/>
      <c r="AJ567" s="169"/>
      <c r="AK567" s="169"/>
      <c r="AL567" s="169"/>
      <c r="AM567" s="169"/>
      <c r="AN567" s="176"/>
      <c r="AO567" s="176"/>
      <c r="AP567" s="176"/>
    </row>
    <row r="568" spans="1:42" s="253" customFormat="1" ht="21" hidden="1" customHeight="1">
      <c r="A568" s="252"/>
      <c r="B568" s="252"/>
      <c r="C568" s="252"/>
      <c r="D568" s="252"/>
      <c r="E568" s="252"/>
      <c r="F568" s="252"/>
      <c r="G568" s="252"/>
      <c r="I568" s="265">
        <f t="shared" si="108"/>
        <v>0</v>
      </c>
      <c r="J568" s="255">
        <f t="shared" si="102"/>
        <v>0</v>
      </c>
      <c r="K568" s="546">
        <f t="shared" si="110"/>
        <v>30</v>
      </c>
      <c r="L568" s="356"/>
      <c r="M568" s="356"/>
      <c r="N568" s="357">
        <f t="shared" si="107"/>
        <v>0</v>
      </c>
      <c r="O568" s="358"/>
      <c r="P568" s="358"/>
      <c r="Q568" s="359">
        <f t="shared" si="109"/>
        <v>0</v>
      </c>
      <c r="R568" s="359">
        <f t="shared" si="109"/>
        <v>0</v>
      </c>
      <c r="S568" s="360"/>
      <c r="T568" s="361"/>
      <c r="U568" s="255">
        <f t="shared" si="101"/>
        <v>0</v>
      </c>
      <c r="V568" s="169"/>
      <c r="W568" s="169"/>
      <c r="X568" s="169"/>
      <c r="Y568" s="169"/>
      <c r="Z568" s="169"/>
      <c r="AA568" s="378"/>
      <c r="AB568" s="169"/>
      <c r="AC568" s="169"/>
      <c r="AD568" s="169"/>
      <c r="AE568" s="371"/>
      <c r="AF568" s="371"/>
      <c r="AG568" s="371"/>
      <c r="AH568" s="169"/>
      <c r="AI568" s="169"/>
      <c r="AJ568" s="169"/>
      <c r="AK568" s="169"/>
      <c r="AL568" s="169"/>
      <c r="AM568" s="169"/>
      <c r="AN568" s="176"/>
      <c r="AO568" s="176"/>
      <c r="AP568" s="176"/>
    </row>
    <row r="569" spans="1:42" s="253" customFormat="1" ht="21" hidden="1" customHeight="1">
      <c r="A569" s="252"/>
      <c r="B569" s="252"/>
      <c r="C569" s="252"/>
      <c r="D569" s="252"/>
      <c r="E569" s="252"/>
      <c r="F569" s="252"/>
      <c r="G569" s="252"/>
      <c r="I569" s="265">
        <f t="shared" si="108"/>
        <v>0</v>
      </c>
      <c r="J569" s="255">
        <f t="shared" si="102"/>
        <v>0</v>
      </c>
      <c r="K569" s="546">
        <f t="shared" si="110"/>
        <v>31</v>
      </c>
      <c r="L569" s="356"/>
      <c r="M569" s="356"/>
      <c r="N569" s="357">
        <f t="shared" si="107"/>
        <v>0</v>
      </c>
      <c r="O569" s="358"/>
      <c r="P569" s="358"/>
      <c r="Q569" s="359">
        <f t="shared" si="109"/>
        <v>0</v>
      </c>
      <c r="R569" s="359">
        <f t="shared" si="109"/>
        <v>0</v>
      </c>
      <c r="S569" s="360"/>
      <c r="T569" s="361"/>
      <c r="U569" s="255">
        <f t="shared" si="101"/>
        <v>0</v>
      </c>
      <c r="V569" s="169"/>
      <c r="W569" s="169"/>
      <c r="X569" s="169"/>
      <c r="Y569" s="169"/>
      <c r="Z569" s="169"/>
      <c r="AA569" s="378"/>
      <c r="AB569" s="169"/>
      <c r="AC569" s="169"/>
      <c r="AD569" s="169"/>
      <c r="AE569" s="371"/>
      <c r="AF569" s="371"/>
      <c r="AG569" s="371"/>
      <c r="AH569" s="169"/>
      <c r="AI569" s="169"/>
      <c r="AJ569" s="169"/>
      <c r="AK569" s="169"/>
      <c r="AL569" s="169"/>
      <c r="AM569" s="169"/>
      <c r="AN569" s="176"/>
      <c r="AO569" s="176"/>
      <c r="AP569" s="176"/>
    </row>
    <row r="570" spans="1:42" s="253" customFormat="1" ht="21" hidden="1" customHeight="1">
      <c r="A570" s="252"/>
      <c r="B570" s="252"/>
      <c r="C570" s="252"/>
      <c r="D570" s="252"/>
      <c r="E570" s="252"/>
      <c r="F570" s="252"/>
      <c r="G570" s="252"/>
      <c r="I570" s="265">
        <f t="shared" si="108"/>
        <v>0</v>
      </c>
      <c r="J570" s="255">
        <f t="shared" si="102"/>
        <v>0</v>
      </c>
      <c r="K570" s="546">
        <f t="shared" si="110"/>
        <v>32</v>
      </c>
      <c r="L570" s="356"/>
      <c r="M570" s="356"/>
      <c r="N570" s="357">
        <f t="shared" si="107"/>
        <v>0</v>
      </c>
      <c r="O570" s="358"/>
      <c r="P570" s="358"/>
      <c r="Q570" s="359">
        <f t="shared" si="109"/>
        <v>0</v>
      </c>
      <c r="R570" s="359">
        <f t="shared" si="109"/>
        <v>0</v>
      </c>
      <c r="S570" s="360"/>
      <c r="T570" s="361"/>
      <c r="U570" s="255">
        <f t="shared" si="101"/>
        <v>0</v>
      </c>
      <c r="V570" s="169"/>
      <c r="W570" s="169"/>
      <c r="X570" s="169"/>
      <c r="Y570" s="169"/>
      <c r="Z570" s="169"/>
      <c r="AA570" s="378"/>
      <c r="AB570" s="169"/>
      <c r="AC570" s="169"/>
      <c r="AD570" s="169"/>
      <c r="AE570" s="371"/>
      <c r="AF570" s="371"/>
      <c r="AG570" s="371"/>
      <c r="AH570" s="169"/>
      <c r="AI570" s="169"/>
      <c r="AJ570" s="169"/>
      <c r="AK570" s="169"/>
      <c r="AL570" s="169"/>
      <c r="AM570" s="169"/>
      <c r="AN570" s="176"/>
      <c r="AO570" s="176"/>
      <c r="AP570" s="176"/>
    </row>
    <row r="571" spans="1:42" s="253" customFormat="1" ht="21" hidden="1" customHeight="1">
      <c r="A571" s="252"/>
      <c r="B571" s="252"/>
      <c r="C571" s="252"/>
      <c r="D571" s="252"/>
      <c r="E571" s="252"/>
      <c r="F571" s="252"/>
      <c r="G571" s="252"/>
      <c r="I571" s="265">
        <f t="shared" si="108"/>
        <v>0</v>
      </c>
      <c r="J571" s="255">
        <f t="shared" si="102"/>
        <v>0</v>
      </c>
      <c r="K571" s="546">
        <f t="shared" si="110"/>
        <v>33</v>
      </c>
      <c r="L571" s="356"/>
      <c r="M571" s="356"/>
      <c r="N571" s="357">
        <f t="shared" si="107"/>
        <v>0</v>
      </c>
      <c r="O571" s="358"/>
      <c r="P571" s="358"/>
      <c r="Q571" s="359">
        <f t="shared" si="109"/>
        <v>0</v>
      </c>
      <c r="R571" s="359">
        <f t="shared" si="109"/>
        <v>0</v>
      </c>
      <c r="S571" s="360"/>
      <c r="T571" s="361"/>
      <c r="U571" s="255">
        <f t="shared" si="101"/>
        <v>0</v>
      </c>
      <c r="V571" s="169"/>
      <c r="W571" s="169"/>
      <c r="X571" s="169"/>
      <c r="Y571" s="169"/>
      <c r="Z571" s="169"/>
      <c r="AA571" s="378"/>
      <c r="AB571" s="169"/>
      <c r="AC571" s="169"/>
      <c r="AD571" s="169"/>
      <c r="AE571" s="371"/>
      <c r="AF571" s="371"/>
      <c r="AG571" s="371"/>
      <c r="AH571" s="169"/>
      <c r="AI571" s="169"/>
      <c r="AJ571" s="169"/>
      <c r="AK571" s="169"/>
      <c r="AL571" s="169"/>
      <c r="AM571" s="169"/>
      <c r="AN571" s="176"/>
      <c r="AO571" s="176"/>
      <c r="AP571" s="176"/>
    </row>
    <row r="572" spans="1:42" s="253" customFormat="1" ht="21" hidden="1" customHeight="1">
      <c r="A572" s="252"/>
      <c r="B572" s="252"/>
      <c r="C572" s="252"/>
      <c r="D572" s="252"/>
      <c r="E572" s="252"/>
      <c r="F572" s="252"/>
      <c r="G572" s="252"/>
      <c r="I572" s="265">
        <f t="shared" si="108"/>
        <v>0</v>
      </c>
      <c r="J572" s="255">
        <f t="shared" si="102"/>
        <v>0</v>
      </c>
      <c r="K572" s="546">
        <f t="shared" si="110"/>
        <v>34</v>
      </c>
      <c r="L572" s="356"/>
      <c r="M572" s="356"/>
      <c r="N572" s="357">
        <f t="shared" si="107"/>
        <v>0</v>
      </c>
      <c r="O572" s="358"/>
      <c r="P572" s="358"/>
      <c r="Q572" s="359">
        <f t="shared" si="109"/>
        <v>0</v>
      </c>
      <c r="R572" s="359">
        <f t="shared" si="109"/>
        <v>0</v>
      </c>
      <c r="S572" s="360"/>
      <c r="T572" s="361"/>
      <c r="U572" s="255">
        <f t="shared" si="101"/>
        <v>0</v>
      </c>
      <c r="V572" s="169"/>
      <c r="W572" s="169"/>
      <c r="X572" s="169"/>
      <c r="Y572" s="169"/>
      <c r="Z572" s="169"/>
      <c r="AA572" s="378"/>
      <c r="AB572" s="169"/>
      <c r="AC572" s="169"/>
      <c r="AD572" s="169"/>
      <c r="AE572" s="371"/>
      <c r="AF572" s="371"/>
      <c r="AG572" s="371"/>
      <c r="AH572" s="169"/>
      <c r="AI572" s="169"/>
      <c r="AJ572" s="169"/>
      <c r="AK572" s="169"/>
      <c r="AL572" s="169"/>
      <c r="AM572" s="169"/>
      <c r="AN572" s="176"/>
      <c r="AO572" s="176"/>
      <c r="AP572" s="176"/>
    </row>
    <row r="573" spans="1:42" s="253" customFormat="1" ht="21" hidden="1" customHeight="1">
      <c r="A573" s="252"/>
      <c r="B573" s="252"/>
      <c r="C573" s="252"/>
      <c r="D573" s="252"/>
      <c r="E573" s="252"/>
      <c r="F573" s="252"/>
      <c r="G573" s="252"/>
      <c r="I573" s="265">
        <f t="shared" si="108"/>
        <v>0</v>
      </c>
      <c r="J573" s="255">
        <f t="shared" si="102"/>
        <v>0</v>
      </c>
      <c r="K573" s="546">
        <f t="shared" si="110"/>
        <v>35</v>
      </c>
      <c r="L573" s="356"/>
      <c r="M573" s="356"/>
      <c r="N573" s="357">
        <f t="shared" si="107"/>
        <v>0</v>
      </c>
      <c r="O573" s="358"/>
      <c r="P573" s="358"/>
      <c r="Q573" s="359">
        <f t="shared" si="109"/>
        <v>0</v>
      </c>
      <c r="R573" s="359">
        <f t="shared" si="109"/>
        <v>0</v>
      </c>
      <c r="S573" s="360"/>
      <c r="T573" s="361"/>
      <c r="U573" s="255">
        <f t="shared" si="101"/>
        <v>0</v>
      </c>
      <c r="V573" s="169"/>
      <c r="W573" s="169"/>
      <c r="X573" s="169"/>
      <c r="Y573" s="169"/>
      <c r="Z573" s="169"/>
      <c r="AA573" s="378"/>
      <c r="AB573" s="169"/>
      <c r="AC573" s="169"/>
      <c r="AD573" s="169"/>
      <c r="AE573" s="371"/>
      <c r="AF573" s="371"/>
      <c r="AG573" s="371"/>
      <c r="AH573" s="169"/>
      <c r="AI573" s="169"/>
      <c r="AJ573" s="169"/>
      <c r="AK573" s="169"/>
      <c r="AL573" s="169"/>
      <c r="AM573" s="169"/>
      <c r="AN573" s="176"/>
      <c r="AO573" s="176"/>
      <c r="AP573" s="176"/>
    </row>
    <row r="574" spans="1:42" s="253" customFormat="1" ht="21" hidden="1" customHeight="1">
      <c r="A574" s="252"/>
      <c r="B574" s="252"/>
      <c r="C574" s="252"/>
      <c r="D574" s="252"/>
      <c r="E574" s="252"/>
      <c r="F574" s="252"/>
      <c r="G574" s="252"/>
      <c r="I574" s="265">
        <f t="shared" si="108"/>
        <v>0</v>
      </c>
      <c r="J574" s="255">
        <f t="shared" si="102"/>
        <v>0</v>
      </c>
      <c r="K574" s="546">
        <f t="shared" si="110"/>
        <v>36</v>
      </c>
      <c r="L574" s="356"/>
      <c r="M574" s="356"/>
      <c r="N574" s="357">
        <f t="shared" si="107"/>
        <v>0</v>
      </c>
      <c r="O574" s="358"/>
      <c r="P574" s="358"/>
      <c r="Q574" s="359">
        <f t="shared" si="109"/>
        <v>0</v>
      </c>
      <c r="R574" s="359">
        <f t="shared" si="109"/>
        <v>0</v>
      </c>
      <c r="S574" s="360"/>
      <c r="T574" s="361"/>
      <c r="U574" s="255">
        <f t="shared" si="101"/>
        <v>0</v>
      </c>
      <c r="V574" s="169"/>
      <c r="W574" s="169"/>
      <c r="X574" s="169"/>
      <c r="Y574" s="169"/>
      <c r="Z574" s="169"/>
      <c r="AA574" s="378"/>
      <c r="AB574" s="169"/>
      <c r="AC574" s="169"/>
      <c r="AD574" s="169"/>
      <c r="AE574" s="371"/>
      <c r="AF574" s="371"/>
      <c r="AG574" s="371"/>
      <c r="AH574" s="169"/>
      <c r="AI574" s="169"/>
      <c r="AJ574" s="169"/>
      <c r="AK574" s="169"/>
      <c r="AL574" s="169"/>
      <c r="AM574" s="169"/>
      <c r="AN574" s="176"/>
      <c r="AO574" s="176"/>
      <c r="AP574" s="176"/>
    </row>
    <row r="575" spans="1:42" s="253" customFormat="1" ht="21" hidden="1" customHeight="1" thickBot="1">
      <c r="A575" s="252"/>
      <c r="B575" s="252"/>
      <c r="C575" s="252"/>
      <c r="D575" s="252"/>
      <c r="E575" s="252"/>
      <c r="F575" s="252"/>
      <c r="G575" s="252"/>
      <c r="I575" s="265">
        <f t="shared" si="108"/>
        <v>0</v>
      </c>
      <c r="J575" s="255">
        <f t="shared" si="102"/>
        <v>0</v>
      </c>
      <c r="K575" s="385">
        <f t="shared" si="110"/>
        <v>37</v>
      </c>
      <c r="L575" s="356"/>
      <c r="M575" s="356"/>
      <c r="N575" s="387">
        <f t="shared" si="107"/>
        <v>0</v>
      </c>
      <c r="O575" s="388"/>
      <c r="P575" s="388"/>
      <c r="Q575" s="389">
        <f t="shared" si="109"/>
        <v>0</v>
      </c>
      <c r="R575" s="389">
        <f t="shared" si="109"/>
        <v>0</v>
      </c>
      <c r="S575" s="390"/>
      <c r="T575" s="391"/>
      <c r="U575" s="255">
        <f t="shared" si="101"/>
        <v>0</v>
      </c>
      <c r="V575" s="169"/>
      <c r="W575" s="169"/>
      <c r="X575" s="169"/>
      <c r="Y575" s="169"/>
      <c r="Z575" s="169"/>
      <c r="AA575" s="378"/>
      <c r="AB575" s="169"/>
      <c r="AC575" s="169"/>
      <c r="AD575" s="169"/>
      <c r="AE575" s="371"/>
      <c r="AF575" s="371"/>
      <c r="AG575" s="371"/>
      <c r="AH575" s="169"/>
      <c r="AI575" s="169"/>
      <c r="AJ575" s="169"/>
      <c r="AK575" s="169"/>
      <c r="AL575" s="169"/>
      <c r="AM575" s="169"/>
      <c r="AN575" s="176"/>
      <c r="AO575" s="176"/>
      <c r="AP575" s="176"/>
    </row>
    <row r="576" spans="1:42" s="253" customFormat="1" ht="21" hidden="1" customHeight="1">
      <c r="A576" s="252"/>
      <c r="B576" s="252"/>
      <c r="C576" s="252"/>
      <c r="D576" s="252"/>
      <c r="E576" s="252"/>
      <c r="F576" s="252"/>
      <c r="G576" s="252"/>
      <c r="I576" s="265">
        <f>IF((O$578+P$578)&gt;0,1,0)</f>
        <v>0</v>
      </c>
      <c r="J576" s="255">
        <f t="shared" si="102"/>
        <v>0</v>
      </c>
      <c r="K576" s="2439" t="s">
        <v>942</v>
      </c>
      <c r="L576" s="2441" t="s">
        <v>943</v>
      </c>
      <c r="M576" s="2443" t="s">
        <v>944</v>
      </c>
      <c r="N576" s="2443" t="s">
        <v>945</v>
      </c>
      <c r="O576" s="2445" t="s">
        <v>946</v>
      </c>
      <c r="P576" s="2445"/>
      <c r="Q576" s="2445" t="s">
        <v>947</v>
      </c>
      <c r="R576" s="2445"/>
      <c r="S576" s="2446" t="s">
        <v>948</v>
      </c>
      <c r="T576" s="2448" t="s">
        <v>1162</v>
      </c>
      <c r="U576" s="255">
        <f t="shared" si="101"/>
        <v>0</v>
      </c>
      <c r="V576" s="169"/>
      <c r="W576" s="169"/>
      <c r="X576" s="169"/>
      <c r="Y576" s="169"/>
      <c r="Z576" s="169"/>
      <c r="AA576" s="378"/>
      <c r="AB576" s="169"/>
      <c r="AC576" s="169"/>
      <c r="AD576" s="169"/>
      <c r="AE576" s="371"/>
      <c r="AF576" s="371"/>
      <c r="AG576" s="371"/>
      <c r="AH576" s="169"/>
      <c r="AI576" s="169"/>
      <c r="AJ576" s="169"/>
      <c r="AK576" s="169"/>
      <c r="AL576" s="169"/>
      <c r="AM576" s="169"/>
      <c r="AN576" s="176"/>
      <c r="AO576" s="176"/>
      <c r="AP576" s="176"/>
    </row>
    <row r="577" spans="1:42" s="253" customFormat="1" ht="21" hidden="1" customHeight="1">
      <c r="A577" s="252"/>
      <c r="B577" s="252"/>
      <c r="C577" s="252"/>
      <c r="D577" s="252"/>
      <c r="E577" s="252"/>
      <c r="F577" s="252"/>
      <c r="G577" s="252"/>
      <c r="I577" s="265">
        <f t="shared" ref="I577:I600" si="111">IF((O$578+P$578)&gt;0,1,0)</f>
        <v>0</v>
      </c>
      <c r="J577" s="255">
        <f t="shared" si="102"/>
        <v>0</v>
      </c>
      <c r="K577" s="2440"/>
      <c r="L577" s="2442"/>
      <c r="M577" s="2444"/>
      <c r="N577" s="2444"/>
      <c r="O577" s="548" t="s">
        <v>786</v>
      </c>
      <c r="P577" s="335" t="s">
        <v>787</v>
      </c>
      <c r="Q577" s="335" t="s">
        <v>786</v>
      </c>
      <c r="R577" s="336" t="s">
        <v>787</v>
      </c>
      <c r="S577" s="2447"/>
      <c r="T577" s="2449"/>
      <c r="U577" s="255">
        <f t="shared" si="101"/>
        <v>0</v>
      </c>
      <c r="V577" s="169"/>
      <c r="W577" s="169"/>
      <c r="X577" s="169"/>
      <c r="Y577" s="169"/>
      <c r="Z577" s="169"/>
      <c r="AA577" s="378"/>
      <c r="AB577" s="169"/>
      <c r="AC577" s="169"/>
      <c r="AD577" s="169"/>
      <c r="AE577" s="371"/>
      <c r="AF577" s="371"/>
      <c r="AG577" s="371"/>
      <c r="AH577" s="169"/>
      <c r="AI577" s="169"/>
      <c r="AJ577" s="169"/>
      <c r="AK577" s="169"/>
      <c r="AL577" s="169"/>
      <c r="AM577" s="169"/>
      <c r="AN577" s="176"/>
      <c r="AO577" s="176"/>
      <c r="AP577" s="176"/>
    </row>
    <row r="578" spans="1:42" s="253" customFormat="1" ht="21" hidden="1" customHeight="1">
      <c r="A578" s="252"/>
      <c r="B578" s="252"/>
      <c r="C578" s="252"/>
      <c r="D578" s="252"/>
      <c r="E578" s="252"/>
      <c r="F578" s="252"/>
      <c r="G578" s="252"/>
      <c r="I578" s="265">
        <f t="shared" si="111"/>
        <v>0</v>
      </c>
      <c r="J578" s="255">
        <f t="shared" si="102"/>
        <v>0</v>
      </c>
      <c r="K578" s="546">
        <f>+K50+1</f>
        <v>38</v>
      </c>
      <c r="L578" s="356"/>
      <c r="M578" s="356"/>
      <c r="N578" s="357">
        <f t="shared" si="107"/>
        <v>0</v>
      </c>
      <c r="O578" s="358"/>
      <c r="P578" s="358"/>
      <c r="Q578" s="359">
        <f t="shared" si="109"/>
        <v>0</v>
      </c>
      <c r="R578" s="359">
        <f t="shared" si="109"/>
        <v>0</v>
      </c>
      <c r="S578" s="360"/>
      <c r="T578" s="361"/>
      <c r="U578" s="255">
        <f t="shared" si="101"/>
        <v>0</v>
      </c>
      <c r="V578" s="169"/>
      <c r="W578" s="169"/>
      <c r="X578" s="169"/>
      <c r="Y578" s="169"/>
      <c r="Z578" s="169"/>
      <c r="AA578" s="378"/>
      <c r="AB578" s="169"/>
      <c r="AC578" s="169"/>
      <c r="AD578" s="169"/>
      <c r="AE578" s="371"/>
      <c r="AF578" s="371"/>
      <c r="AG578" s="371"/>
      <c r="AH578" s="169"/>
      <c r="AI578" s="169"/>
      <c r="AJ578" s="169"/>
      <c r="AK578" s="169"/>
      <c r="AL578" s="169"/>
      <c r="AM578" s="169"/>
      <c r="AN578" s="176"/>
      <c r="AO578" s="176"/>
      <c r="AP578" s="176"/>
    </row>
    <row r="579" spans="1:42" s="253" customFormat="1" ht="21" hidden="1" customHeight="1">
      <c r="A579" s="252"/>
      <c r="B579" s="252"/>
      <c r="C579" s="252"/>
      <c r="D579" s="252"/>
      <c r="E579" s="252"/>
      <c r="F579" s="252"/>
      <c r="G579" s="252"/>
      <c r="I579" s="265">
        <f t="shared" si="111"/>
        <v>0</v>
      </c>
      <c r="J579" s="255">
        <f t="shared" si="102"/>
        <v>0</v>
      </c>
      <c r="K579" s="546">
        <f t="shared" ref="K579:K600" si="112">+K578+1</f>
        <v>39</v>
      </c>
      <c r="L579" s="356"/>
      <c r="M579" s="356"/>
      <c r="N579" s="357">
        <f t="shared" si="107"/>
        <v>0</v>
      </c>
      <c r="O579" s="358"/>
      <c r="P579" s="358"/>
      <c r="Q579" s="359">
        <f t="shared" si="109"/>
        <v>0</v>
      </c>
      <c r="R579" s="359">
        <f t="shared" si="109"/>
        <v>0</v>
      </c>
      <c r="S579" s="360"/>
      <c r="T579" s="361"/>
      <c r="U579" s="255">
        <f t="shared" si="101"/>
        <v>0</v>
      </c>
      <c r="V579" s="169"/>
      <c r="W579" s="169"/>
      <c r="X579" s="169"/>
      <c r="Y579" s="169"/>
      <c r="Z579" s="169"/>
      <c r="AA579" s="378"/>
      <c r="AB579" s="169"/>
      <c r="AC579" s="169"/>
      <c r="AD579" s="169"/>
      <c r="AE579" s="371"/>
      <c r="AF579" s="371"/>
      <c r="AG579" s="371"/>
      <c r="AH579" s="169"/>
      <c r="AI579" s="169"/>
      <c r="AJ579" s="169"/>
      <c r="AK579" s="169"/>
      <c r="AL579" s="169"/>
      <c r="AM579" s="169"/>
      <c r="AN579" s="176"/>
      <c r="AO579" s="176"/>
      <c r="AP579" s="176"/>
    </row>
    <row r="580" spans="1:42" s="253" customFormat="1" ht="21" hidden="1" customHeight="1">
      <c r="A580" s="252"/>
      <c r="B580" s="252"/>
      <c r="C580" s="252"/>
      <c r="D580" s="252"/>
      <c r="E580" s="252"/>
      <c r="F580" s="252"/>
      <c r="G580" s="252"/>
      <c r="I580" s="265">
        <f t="shared" si="111"/>
        <v>0</v>
      </c>
      <c r="J580" s="255">
        <f t="shared" si="102"/>
        <v>0</v>
      </c>
      <c r="K580" s="546">
        <f t="shared" si="112"/>
        <v>40</v>
      </c>
      <c r="L580" s="356"/>
      <c r="M580" s="356"/>
      <c r="N580" s="357">
        <f t="shared" si="107"/>
        <v>0</v>
      </c>
      <c r="O580" s="358"/>
      <c r="P580" s="358"/>
      <c r="Q580" s="359">
        <f t="shared" si="109"/>
        <v>0</v>
      </c>
      <c r="R580" s="359">
        <f t="shared" si="109"/>
        <v>0</v>
      </c>
      <c r="S580" s="360"/>
      <c r="T580" s="361"/>
      <c r="U580" s="255">
        <f t="shared" si="101"/>
        <v>0</v>
      </c>
      <c r="V580" s="169"/>
      <c r="W580" s="169"/>
      <c r="X580" s="169"/>
      <c r="Y580" s="169"/>
      <c r="Z580" s="169"/>
      <c r="AA580" s="378"/>
      <c r="AB580" s="169"/>
      <c r="AC580" s="169"/>
      <c r="AD580" s="169"/>
      <c r="AE580" s="371"/>
      <c r="AF580" s="371"/>
      <c r="AG580" s="371"/>
      <c r="AH580" s="169"/>
      <c r="AI580" s="169"/>
      <c r="AJ580" s="169"/>
      <c r="AK580" s="169"/>
      <c r="AL580" s="169"/>
      <c r="AM580" s="169"/>
      <c r="AN580" s="176"/>
      <c r="AO580" s="176"/>
      <c r="AP580" s="176"/>
    </row>
    <row r="581" spans="1:42" s="253" customFormat="1" ht="21" hidden="1" customHeight="1">
      <c r="A581" s="252"/>
      <c r="B581" s="252"/>
      <c r="C581" s="252"/>
      <c r="D581" s="252"/>
      <c r="E581" s="252"/>
      <c r="F581" s="252"/>
      <c r="G581" s="252"/>
      <c r="I581" s="265">
        <f t="shared" si="111"/>
        <v>0</v>
      </c>
      <c r="J581" s="255">
        <f t="shared" si="102"/>
        <v>0</v>
      </c>
      <c r="K581" s="546">
        <f t="shared" si="112"/>
        <v>41</v>
      </c>
      <c r="L581" s="356"/>
      <c r="M581" s="356"/>
      <c r="N581" s="357">
        <f t="shared" si="107"/>
        <v>0</v>
      </c>
      <c r="O581" s="358"/>
      <c r="P581" s="358"/>
      <c r="Q581" s="359">
        <f t="shared" si="109"/>
        <v>0</v>
      </c>
      <c r="R581" s="359">
        <f t="shared" si="109"/>
        <v>0</v>
      </c>
      <c r="S581" s="360"/>
      <c r="T581" s="361"/>
      <c r="U581" s="255">
        <f t="shared" si="101"/>
        <v>0</v>
      </c>
      <c r="V581" s="169"/>
      <c r="W581" s="169"/>
      <c r="X581" s="169"/>
      <c r="Y581" s="169"/>
      <c r="Z581" s="169"/>
      <c r="AA581" s="378"/>
      <c r="AB581" s="169"/>
      <c r="AC581" s="169"/>
      <c r="AD581" s="169"/>
      <c r="AE581" s="371"/>
      <c r="AF581" s="371"/>
      <c r="AG581" s="371"/>
      <c r="AH581" s="169"/>
      <c r="AI581" s="169"/>
      <c r="AJ581" s="169"/>
      <c r="AK581" s="169"/>
      <c r="AL581" s="169"/>
      <c r="AM581" s="169"/>
      <c r="AN581" s="176"/>
      <c r="AO581" s="176"/>
      <c r="AP581" s="176"/>
    </row>
    <row r="582" spans="1:42" s="253" customFormat="1" ht="21" hidden="1" customHeight="1">
      <c r="A582" s="252"/>
      <c r="B582" s="252"/>
      <c r="C582" s="252"/>
      <c r="D582" s="252"/>
      <c r="E582" s="252"/>
      <c r="F582" s="252"/>
      <c r="G582" s="252"/>
      <c r="I582" s="265">
        <f t="shared" si="111"/>
        <v>0</v>
      </c>
      <c r="J582" s="255">
        <f t="shared" si="102"/>
        <v>0</v>
      </c>
      <c r="K582" s="546">
        <f t="shared" si="112"/>
        <v>42</v>
      </c>
      <c r="L582" s="356"/>
      <c r="M582" s="356"/>
      <c r="N582" s="357">
        <f t="shared" si="107"/>
        <v>0</v>
      </c>
      <c r="O582" s="358"/>
      <c r="P582" s="358"/>
      <c r="Q582" s="359">
        <f t="shared" si="109"/>
        <v>0</v>
      </c>
      <c r="R582" s="359">
        <f t="shared" si="109"/>
        <v>0</v>
      </c>
      <c r="S582" s="360"/>
      <c r="T582" s="361"/>
      <c r="U582" s="255">
        <f t="shared" si="101"/>
        <v>0</v>
      </c>
      <c r="V582" s="169"/>
      <c r="W582" s="169"/>
      <c r="X582" s="169"/>
      <c r="Y582" s="169"/>
      <c r="Z582" s="169"/>
      <c r="AA582" s="378"/>
      <c r="AB582" s="169"/>
      <c r="AC582" s="169"/>
      <c r="AD582" s="169"/>
      <c r="AE582" s="371"/>
      <c r="AF582" s="371"/>
      <c r="AG582" s="371"/>
      <c r="AH582" s="169"/>
      <c r="AI582" s="169"/>
      <c r="AJ582" s="169"/>
      <c r="AK582" s="169"/>
      <c r="AL582" s="169"/>
      <c r="AM582" s="169"/>
      <c r="AN582" s="176"/>
      <c r="AO582" s="176"/>
      <c r="AP582" s="176"/>
    </row>
    <row r="583" spans="1:42" s="253" customFormat="1" ht="21" hidden="1" customHeight="1">
      <c r="A583" s="252"/>
      <c r="B583" s="252"/>
      <c r="C583" s="252"/>
      <c r="D583" s="252"/>
      <c r="E583" s="252"/>
      <c r="F583" s="252"/>
      <c r="G583" s="252"/>
      <c r="I583" s="265">
        <f t="shared" si="111"/>
        <v>0</v>
      </c>
      <c r="J583" s="255">
        <f t="shared" si="102"/>
        <v>0</v>
      </c>
      <c r="K583" s="546">
        <f t="shared" si="112"/>
        <v>43</v>
      </c>
      <c r="L583" s="356"/>
      <c r="M583" s="356"/>
      <c r="N583" s="357">
        <f t="shared" si="107"/>
        <v>0</v>
      </c>
      <c r="O583" s="358"/>
      <c r="P583" s="358"/>
      <c r="Q583" s="359">
        <f t="shared" si="109"/>
        <v>0</v>
      </c>
      <c r="R583" s="359">
        <f t="shared" si="109"/>
        <v>0</v>
      </c>
      <c r="S583" s="360"/>
      <c r="T583" s="361"/>
      <c r="U583" s="255">
        <f t="shared" si="101"/>
        <v>0</v>
      </c>
      <c r="V583" s="169"/>
      <c r="W583" s="169"/>
      <c r="X583" s="169"/>
      <c r="Y583" s="169"/>
      <c r="Z583" s="169"/>
      <c r="AA583" s="378"/>
      <c r="AB583" s="169"/>
      <c r="AC583" s="169"/>
      <c r="AD583" s="169"/>
      <c r="AE583" s="371"/>
      <c r="AF583" s="371"/>
      <c r="AG583" s="371"/>
      <c r="AH583" s="169"/>
      <c r="AI583" s="169"/>
      <c r="AJ583" s="169"/>
      <c r="AK583" s="169"/>
      <c r="AL583" s="169"/>
      <c r="AM583" s="169"/>
      <c r="AN583" s="176"/>
      <c r="AO583" s="176"/>
      <c r="AP583" s="176"/>
    </row>
    <row r="584" spans="1:42" s="253" customFormat="1" ht="21" hidden="1" customHeight="1">
      <c r="A584" s="252"/>
      <c r="B584" s="252"/>
      <c r="C584" s="252"/>
      <c r="D584" s="252"/>
      <c r="E584" s="252"/>
      <c r="F584" s="252"/>
      <c r="G584" s="252"/>
      <c r="I584" s="265">
        <f t="shared" si="111"/>
        <v>0</v>
      </c>
      <c r="J584" s="255">
        <f t="shared" si="102"/>
        <v>0</v>
      </c>
      <c r="K584" s="546">
        <f t="shared" si="112"/>
        <v>44</v>
      </c>
      <c r="L584" s="356"/>
      <c r="M584" s="356"/>
      <c r="N584" s="357">
        <f t="shared" si="107"/>
        <v>0</v>
      </c>
      <c r="O584" s="358"/>
      <c r="P584" s="358"/>
      <c r="Q584" s="359">
        <f t="shared" si="109"/>
        <v>0</v>
      </c>
      <c r="R584" s="359">
        <f t="shared" si="109"/>
        <v>0</v>
      </c>
      <c r="S584" s="360"/>
      <c r="T584" s="361"/>
      <c r="U584" s="255">
        <f t="shared" si="101"/>
        <v>0</v>
      </c>
      <c r="V584" s="169"/>
      <c r="W584" s="169"/>
      <c r="X584" s="169"/>
      <c r="Y584" s="169"/>
      <c r="Z584" s="169"/>
      <c r="AA584" s="378"/>
      <c r="AB584" s="169"/>
      <c r="AC584" s="169"/>
      <c r="AD584" s="169"/>
      <c r="AE584" s="371"/>
      <c r="AF584" s="371"/>
      <c r="AG584" s="371"/>
      <c r="AH584" s="169"/>
      <c r="AI584" s="169"/>
      <c r="AJ584" s="169"/>
      <c r="AK584" s="169"/>
      <c r="AL584" s="169"/>
      <c r="AM584" s="169"/>
      <c r="AN584" s="176"/>
      <c r="AO584" s="176"/>
      <c r="AP584" s="176"/>
    </row>
    <row r="585" spans="1:42" s="253" customFormat="1" ht="21" hidden="1" customHeight="1">
      <c r="A585" s="252"/>
      <c r="B585" s="252"/>
      <c r="C585" s="252"/>
      <c r="D585" s="252"/>
      <c r="E585" s="252"/>
      <c r="F585" s="252"/>
      <c r="G585" s="252"/>
      <c r="I585" s="265">
        <f t="shared" si="111"/>
        <v>0</v>
      </c>
      <c r="J585" s="255">
        <f t="shared" si="102"/>
        <v>0</v>
      </c>
      <c r="K585" s="546">
        <f t="shared" si="112"/>
        <v>45</v>
      </c>
      <c r="L585" s="356"/>
      <c r="M585" s="356"/>
      <c r="N585" s="357">
        <f t="shared" si="107"/>
        <v>0</v>
      </c>
      <c r="O585" s="358"/>
      <c r="P585" s="358"/>
      <c r="Q585" s="359">
        <f t="shared" si="109"/>
        <v>0</v>
      </c>
      <c r="R585" s="359">
        <f t="shared" si="109"/>
        <v>0</v>
      </c>
      <c r="S585" s="360"/>
      <c r="T585" s="361"/>
      <c r="U585" s="255">
        <f t="shared" si="101"/>
        <v>0</v>
      </c>
      <c r="V585" s="169"/>
      <c r="W585" s="169"/>
      <c r="X585" s="169"/>
      <c r="Y585" s="169"/>
      <c r="Z585" s="169"/>
      <c r="AA585" s="378"/>
      <c r="AB585" s="169"/>
      <c r="AC585" s="169"/>
      <c r="AD585" s="169"/>
      <c r="AE585" s="371"/>
      <c r="AF585" s="371"/>
      <c r="AG585" s="371"/>
      <c r="AH585" s="169"/>
      <c r="AI585" s="169"/>
      <c r="AJ585" s="169"/>
      <c r="AK585" s="169"/>
      <c r="AL585" s="169"/>
      <c r="AM585" s="169"/>
      <c r="AN585" s="176"/>
      <c r="AO585" s="176"/>
      <c r="AP585" s="176"/>
    </row>
    <row r="586" spans="1:42" s="253" customFormat="1" ht="21" hidden="1" customHeight="1">
      <c r="A586" s="252"/>
      <c r="B586" s="252"/>
      <c r="C586" s="252"/>
      <c r="D586" s="252"/>
      <c r="E586" s="252"/>
      <c r="F586" s="252"/>
      <c r="G586" s="252"/>
      <c r="I586" s="265">
        <f t="shared" si="111"/>
        <v>0</v>
      </c>
      <c r="J586" s="255">
        <f t="shared" si="102"/>
        <v>0</v>
      </c>
      <c r="K586" s="546">
        <f t="shared" si="112"/>
        <v>46</v>
      </c>
      <c r="L586" s="356"/>
      <c r="M586" s="356"/>
      <c r="N586" s="357">
        <f t="shared" si="107"/>
        <v>0</v>
      </c>
      <c r="O586" s="358"/>
      <c r="P586" s="358"/>
      <c r="Q586" s="359">
        <f t="shared" si="109"/>
        <v>0</v>
      </c>
      <c r="R586" s="359">
        <f t="shared" si="109"/>
        <v>0</v>
      </c>
      <c r="S586" s="360"/>
      <c r="T586" s="361"/>
      <c r="U586" s="255">
        <f t="shared" si="101"/>
        <v>0</v>
      </c>
      <c r="V586" s="169"/>
      <c r="W586" s="169"/>
      <c r="X586" s="169"/>
      <c r="Y586" s="169"/>
      <c r="Z586" s="169"/>
      <c r="AA586" s="378"/>
      <c r="AB586" s="169"/>
      <c r="AC586" s="169"/>
      <c r="AD586" s="169"/>
      <c r="AE586" s="371"/>
      <c r="AF586" s="371"/>
      <c r="AG586" s="371"/>
      <c r="AH586" s="169"/>
      <c r="AI586" s="169"/>
      <c r="AJ586" s="169"/>
      <c r="AK586" s="169"/>
      <c r="AL586" s="169"/>
      <c r="AM586" s="169"/>
      <c r="AN586" s="176"/>
      <c r="AO586" s="176"/>
      <c r="AP586" s="176"/>
    </row>
    <row r="587" spans="1:42" s="253" customFormat="1" ht="21" hidden="1" customHeight="1">
      <c r="A587" s="252"/>
      <c r="B587" s="252"/>
      <c r="C587" s="252"/>
      <c r="D587" s="252"/>
      <c r="E587" s="252"/>
      <c r="F587" s="252"/>
      <c r="G587" s="252"/>
      <c r="I587" s="265">
        <f t="shared" si="111"/>
        <v>0</v>
      </c>
      <c r="J587" s="255">
        <f t="shared" si="102"/>
        <v>0</v>
      </c>
      <c r="K587" s="546">
        <f t="shared" si="112"/>
        <v>47</v>
      </c>
      <c r="L587" s="356"/>
      <c r="M587" s="356"/>
      <c r="N587" s="357">
        <f t="shared" si="107"/>
        <v>0</v>
      </c>
      <c r="O587" s="358"/>
      <c r="P587" s="358"/>
      <c r="Q587" s="359">
        <f t="shared" si="109"/>
        <v>0</v>
      </c>
      <c r="R587" s="359">
        <f t="shared" si="109"/>
        <v>0</v>
      </c>
      <c r="S587" s="360"/>
      <c r="T587" s="361"/>
      <c r="U587" s="255">
        <f t="shared" si="101"/>
        <v>0</v>
      </c>
      <c r="V587" s="169"/>
      <c r="W587" s="169"/>
      <c r="X587" s="169"/>
      <c r="Y587" s="169"/>
      <c r="Z587" s="169"/>
      <c r="AA587" s="378"/>
      <c r="AB587" s="169"/>
      <c r="AC587" s="169"/>
      <c r="AD587" s="169"/>
      <c r="AE587" s="371"/>
      <c r="AF587" s="371"/>
      <c r="AG587" s="371"/>
      <c r="AH587" s="169"/>
      <c r="AI587" s="169"/>
      <c r="AJ587" s="169"/>
      <c r="AK587" s="169"/>
      <c r="AL587" s="169"/>
      <c r="AM587" s="169"/>
      <c r="AN587" s="176"/>
      <c r="AO587" s="176"/>
      <c r="AP587" s="176"/>
    </row>
    <row r="588" spans="1:42" s="253" customFormat="1" ht="21" hidden="1" customHeight="1">
      <c r="A588" s="252"/>
      <c r="B588" s="252"/>
      <c r="C588" s="252"/>
      <c r="D588" s="252"/>
      <c r="E588" s="252"/>
      <c r="F588" s="252"/>
      <c r="G588" s="252"/>
      <c r="I588" s="265">
        <f t="shared" si="111"/>
        <v>0</v>
      </c>
      <c r="J588" s="255">
        <f t="shared" si="102"/>
        <v>0</v>
      </c>
      <c r="K588" s="546">
        <f t="shared" si="112"/>
        <v>48</v>
      </c>
      <c r="L588" s="356"/>
      <c r="M588" s="356"/>
      <c r="N588" s="357">
        <f t="shared" si="107"/>
        <v>0</v>
      </c>
      <c r="O588" s="358"/>
      <c r="P588" s="358"/>
      <c r="Q588" s="359">
        <f t="shared" si="109"/>
        <v>0</v>
      </c>
      <c r="R588" s="359">
        <f t="shared" si="109"/>
        <v>0</v>
      </c>
      <c r="S588" s="360"/>
      <c r="T588" s="361"/>
      <c r="U588" s="255">
        <f t="shared" si="101"/>
        <v>0</v>
      </c>
      <c r="V588" s="169"/>
      <c r="W588" s="169"/>
      <c r="X588" s="169"/>
      <c r="Y588" s="169"/>
      <c r="Z588" s="169"/>
      <c r="AA588" s="378"/>
      <c r="AB588" s="169"/>
      <c r="AC588" s="169"/>
      <c r="AD588" s="169"/>
      <c r="AE588" s="371"/>
      <c r="AF588" s="371"/>
      <c r="AG588" s="371"/>
      <c r="AH588" s="169"/>
      <c r="AI588" s="169"/>
      <c r="AJ588" s="169"/>
      <c r="AK588" s="169"/>
      <c r="AL588" s="169"/>
      <c r="AM588" s="169"/>
      <c r="AN588" s="176"/>
      <c r="AO588" s="176"/>
      <c r="AP588" s="176"/>
    </row>
    <row r="589" spans="1:42" s="253" customFormat="1" ht="21" hidden="1" customHeight="1">
      <c r="A589" s="252"/>
      <c r="B589" s="252"/>
      <c r="C589" s="252"/>
      <c r="D589" s="252"/>
      <c r="E589" s="252"/>
      <c r="F589" s="252"/>
      <c r="G589" s="252"/>
      <c r="I589" s="265">
        <f t="shared" si="111"/>
        <v>0</v>
      </c>
      <c r="J589" s="255">
        <f t="shared" si="102"/>
        <v>0</v>
      </c>
      <c r="K589" s="546">
        <f t="shared" si="112"/>
        <v>49</v>
      </c>
      <c r="L589" s="356"/>
      <c r="M589" s="356"/>
      <c r="N589" s="357">
        <f t="shared" si="107"/>
        <v>0</v>
      </c>
      <c r="O589" s="358"/>
      <c r="P589" s="358"/>
      <c r="Q589" s="359">
        <f t="shared" si="109"/>
        <v>0</v>
      </c>
      <c r="R589" s="359">
        <f t="shared" si="109"/>
        <v>0</v>
      </c>
      <c r="S589" s="360"/>
      <c r="T589" s="361"/>
      <c r="U589" s="255">
        <f t="shared" si="101"/>
        <v>0</v>
      </c>
      <c r="V589" s="169"/>
      <c r="W589" s="169"/>
      <c r="X589" s="169"/>
      <c r="Y589" s="169"/>
      <c r="Z589" s="169"/>
      <c r="AA589" s="378"/>
      <c r="AB589" s="169"/>
      <c r="AC589" s="169"/>
      <c r="AD589" s="169"/>
      <c r="AE589" s="371"/>
      <c r="AF589" s="371"/>
      <c r="AG589" s="371"/>
      <c r="AH589" s="169"/>
      <c r="AI589" s="169"/>
      <c r="AJ589" s="169"/>
      <c r="AK589" s="169"/>
      <c r="AL589" s="169"/>
      <c r="AM589" s="169"/>
      <c r="AN589" s="176"/>
      <c r="AO589" s="176"/>
      <c r="AP589" s="176"/>
    </row>
    <row r="590" spans="1:42" s="253" customFormat="1" ht="21" hidden="1" customHeight="1">
      <c r="A590" s="252"/>
      <c r="B590" s="252"/>
      <c r="C590" s="252"/>
      <c r="D590" s="252"/>
      <c r="E590" s="252"/>
      <c r="F590" s="252"/>
      <c r="G590" s="252"/>
      <c r="I590" s="265">
        <f t="shared" si="111"/>
        <v>0</v>
      </c>
      <c r="J590" s="255">
        <f t="shared" si="102"/>
        <v>0</v>
      </c>
      <c r="K590" s="546">
        <f t="shared" si="112"/>
        <v>50</v>
      </c>
      <c r="L590" s="356"/>
      <c r="M590" s="356"/>
      <c r="N590" s="357">
        <f t="shared" si="107"/>
        <v>0</v>
      </c>
      <c r="O590" s="358"/>
      <c r="P590" s="358"/>
      <c r="Q590" s="359">
        <f t="shared" si="109"/>
        <v>0</v>
      </c>
      <c r="R590" s="359">
        <f t="shared" si="109"/>
        <v>0</v>
      </c>
      <c r="S590" s="360"/>
      <c r="T590" s="361"/>
      <c r="U590" s="255">
        <f t="shared" ref="U590:U600" si="113">IF($Q$529&gt;0,8,)</f>
        <v>0</v>
      </c>
      <c r="V590" s="169"/>
      <c r="W590" s="169"/>
      <c r="X590" s="169"/>
      <c r="Y590" s="169"/>
      <c r="Z590" s="169"/>
      <c r="AA590" s="378"/>
      <c r="AB590" s="169"/>
      <c r="AC590" s="169"/>
      <c r="AD590" s="169"/>
      <c r="AE590" s="371"/>
      <c r="AF590" s="371"/>
      <c r="AG590" s="371"/>
      <c r="AH590" s="169"/>
      <c r="AI590" s="169"/>
      <c r="AJ590" s="169"/>
      <c r="AK590" s="169"/>
      <c r="AL590" s="169"/>
      <c r="AM590" s="169"/>
      <c r="AN590" s="176"/>
      <c r="AO590" s="176"/>
      <c r="AP590" s="176"/>
    </row>
    <row r="591" spans="1:42" s="253" customFormat="1" ht="21" hidden="1" customHeight="1">
      <c r="A591" s="252"/>
      <c r="B591" s="252"/>
      <c r="C591" s="252"/>
      <c r="D591" s="252"/>
      <c r="E591" s="252"/>
      <c r="F591" s="252"/>
      <c r="G591" s="252"/>
      <c r="I591" s="265">
        <f t="shared" si="111"/>
        <v>0</v>
      </c>
      <c r="J591" s="255">
        <f t="shared" si="102"/>
        <v>0</v>
      </c>
      <c r="K591" s="546">
        <f t="shared" si="112"/>
        <v>51</v>
      </c>
      <c r="L591" s="356"/>
      <c r="M591" s="356"/>
      <c r="N591" s="357">
        <f t="shared" si="107"/>
        <v>0</v>
      </c>
      <c r="O591" s="358"/>
      <c r="P591" s="358"/>
      <c r="Q591" s="359">
        <f t="shared" si="109"/>
        <v>0</v>
      </c>
      <c r="R591" s="359">
        <f t="shared" si="109"/>
        <v>0</v>
      </c>
      <c r="S591" s="360"/>
      <c r="T591" s="361"/>
      <c r="U591" s="255">
        <f t="shared" si="113"/>
        <v>0</v>
      </c>
      <c r="V591" s="169"/>
      <c r="W591" s="169"/>
      <c r="X591" s="169"/>
      <c r="Y591" s="169"/>
      <c r="Z591" s="169"/>
      <c r="AA591" s="378"/>
      <c r="AB591" s="169"/>
      <c r="AC591" s="169"/>
      <c r="AD591" s="169"/>
      <c r="AE591" s="371"/>
      <c r="AF591" s="371"/>
      <c r="AG591" s="371"/>
      <c r="AH591" s="169"/>
      <c r="AI591" s="169"/>
      <c r="AJ591" s="169"/>
      <c r="AK591" s="169"/>
      <c r="AL591" s="169"/>
      <c r="AM591" s="169"/>
      <c r="AN591" s="176"/>
      <c r="AO591" s="176"/>
      <c r="AP591" s="176"/>
    </row>
    <row r="592" spans="1:42" s="253" customFormat="1" ht="21" hidden="1" customHeight="1">
      <c r="A592" s="252"/>
      <c r="B592" s="252"/>
      <c r="C592" s="252"/>
      <c r="D592" s="252"/>
      <c r="E592" s="252"/>
      <c r="F592" s="252"/>
      <c r="G592" s="252"/>
      <c r="I592" s="265">
        <f t="shared" si="111"/>
        <v>0</v>
      </c>
      <c r="J592" s="255">
        <f t="shared" si="102"/>
        <v>0</v>
      </c>
      <c r="K592" s="546">
        <f t="shared" si="112"/>
        <v>52</v>
      </c>
      <c r="L592" s="356"/>
      <c r="M592" s="356"/>
      <c r="N592" s="357">
        <f t="shared" si="107"/>
        <v>0</v>
      </c>
      <c r="O592" s="358"/>
      <c r="P592" s="358"/>
      <c r="Q592" s="359">
        <f t="shared" si="109"/>
        <v>0</v>
      </c>
      <c r="R592" s="359">
        <f t="shared" si="109"/>
        <v>0</v>
      </c>
      <c r="S592" s="360"/>
      <c r="T592" s="361"/>
      <c r="U592" s="255">
        <f t="shared" si="113"/>
        <v>0</v>
      </c>
      <c r="V592" s="169"/>
      <c r="W592" s="169"/>
      <c r="X592" s="169"/>
      <c r="Y592" s="169"/>
      <c r="Z592" s="169"/>
      <c r="AA592" s="378"/>
      <c r="AB592" s="169"/>
      <c r="AC592" s="169"/>
      <c r="AD592" s="169"/>
      <c r="AE592" s="371"/>
      <c r="AF592" s="371"/>
      <c r="AG592" s="371"/>
      <c r="AH592" s="169"/>
      <c r="AI592" s="169"/>
      <c r="AJ592" s="169"/>
      <c r="AK592" s="169"/>
      <c r="AL592" s="169"/>
      <c r="AM592" s="169"/>
      <c r="AN592" s="176"/>
      <c r="AO592" s="176"/>
      <c r="AP592" s="176"/>
    </row>
    <row r="593" spans="1:42" s="253" customFormat="1" ht="21" hidden="1" customHeight="1">
      <c r="A593" s="252"/>
      <c r="B593" s="252"/>
      <c r="C593" s="252"/>
      <c r="D593" s="252"/>
      <c r="E593" s="252"/>
      <c r="F593" s="252"/>
      <c r="G593" s="252"/>
      <c r="I593" s="265">
        <f t="shared" si="111"/>
        <v>0</v>
      </c>
      <c r="J593" s="255">
        <f t="shared" si="102"/>
        <v>0</v>
      </c>
      <c r="K593" s="546">
        <f t="shared" si="112"/>
        <v>53</v>
      </c>
      <c r="L593" s="356"/>
      <c r="M593" s="356"/>
      <c r="N593" s="357">
        <f t="shared" si="107"/>
        <v>0</v>
      </c>
      <c r="O593" s="358"/>
      <c r="P593" s="358"/>
      <c r="Q593" s="359">
        <f t="shared" si="109"/>
        <v>0</v>
      </c>
      <c r="R593" s="359">
        <f t="shared" si="109"/>
        <v>0</v>
      </c>
      <c r="S593" s="360"/>
      <c r="T593" s="361"/>
      <c r="U593" s="255">
        <f t="shared" si="113"/>
        <v>0</v>
      </c>
      <c r="V593" s="169"/>
      <c r="W593" s="169"/>
      <c r="X593" s="169"/>
      <c r="Y593" s="169"/>
      <c r="Z593" s="169"/>
      <c r="AA593" s="378"/>
      <c r="AB593" s="169"/>
      <c r="AC593" s="169"/>
      <c r="AD593" s="169"/>
      <c r="AE593" s="371"/>
      <c r="AF593" s="371"/>
      <c r="AG593" s="371"/>
      <c r="AH593" s="169"/>
      <c r="AI593" s="169"/>
      <c r="AJ593" s="169"/>
      <c r="AK593" s="169"/>
      <c r="AL593" s="169"/>
      <c r="AM593" s="169"/>
      <c r="AN593" s="176"/>
      <c r="AO593" s="176"/>
      <c r="AP593" s="176"/>
    </row>
    <row r="594" spans="1:42" s="253" customFormat="1" ht="21" hidden="1" customHeight="1">
      <c r="A594" s="252"/>
      <c r="B594" s="252"/>
      <c r="C594" s="252"/>
      <c r="D594" s="252"/>
      <c r="E594" s="252"/>
      <c r="F594" s="252"/>
      <c r="G594" s="252"/>
      <c r="I594" s="265">
        <f t="shared" si="111"/>
        <v>0</v>
      </c>
      <c r="J594" s="255">
        <f t="shared" si="102"/>
        <v>0</v>
      </c>
      <c r="K594" s="546">
        <f t="shared" si="112"/>
        <v>54</v>
      </c>
      <c r="L594" s="356"/>
      <c r="M594" s="356"/>
      <c r="N594" s="357">
        <f t="shared" si="107"/>
        <v>0</v>
      </c>
      <c r="O594" s="358"/>
      <c r="P594" s="358"/>
      <c r="Q594" s="359">
        <f t="shared" si="109"/>
        <v>0</v>
      </c>
      <c r="R594" s="359">
        <f t="shared" si="109"/>
        <v>0</v>
      </c>
      <c r="S594" s="360"/>
      <c r="T594" s="361"/>
      <c r="U594" s="255">
        <f t="shared" si="113"/>
        <v>0</v>
      </c>
      <c r="V594" s="169"/>
      <c r="W594" s="169"/>
      <c r="X594" s="169"/>
      <c r="Y594" s="169"/>
      <c r="Z594" s="169"/>
      <c r="AA594" s="378"/>
      <c r="AB594" s="169"/>
      <c r="AC594" s="169"/>
      <c r="AD594" s="169"/>
      <c r="AE594" s="371"/>
      <c r="AF594" s="371"/>
      <c r="AG594" s="371"/>
      <c r="AH594" s="169"/>
      <c r="AI594" s="169"/>
      <c r="AJ594" s="169"/>
      <c r="AK594" s="169"/>
      <c r="AL594" s="169"/>
      <c r="AM594" s="169"/>
      <c r="AN594" s="176"/>
      <c r="AO594" s="176"/>
      <c r="AP594" s="176"/>
    </row>
    <row r="595" spans="1:42" s="253" customFormat="1" ht="21" hidden="1" customHeight="1">
      <c r="A595" s="252"/>
      <c r="B595" s="252"/>
      <c r="C595" s="252"/>
      <c r="D595" s="252"/>
      <c r="E595" s="252"/>
      <c r="F595" s="252"/>
      <c r="G595" s="252"/>
      <c r="I595" s="265">
        <f t="shared" si="111"/>
        <v>0</v>
      </c>
      <c r="J595" s="255">
        <f t="shared" si="102"/>
        <v>0</v>
      </c>
      <c r="K595" s="546">
        <f t="shared" si="112"/>
        <v>55</v>
      </c>
      <c r="L595" s="356"/>
      <c r="M595" s="356"/>
      <c r="N595" s="357">
        <f t="shared" si="107"/>
        <v>0</v>
      </c>
      <c r="O595" s="358"/>
      <c r="P595" s="358"/>
      <c r="Q595" s="359">
        <f t="shared" si="109"/>
        <v>0</v>
      </c>
      <c r="R595" s="359">
        <f t="shared" si="109"/>
        <v>0</v>
      </c>
      <c r="S595" s="360"/>
      <c r="T595" s="361"/>
      <c r="U595" s="255">
        <f t="shared" si="113"/>
        <v>0</v>
      </c>
      <c r="V595" s="169"/>
      <c r="W595" s="169"/>
      <c r="X595" s="169"/>
      <c r="Y595" s="169"/>
      <c r="Z595" s="169"/>
      <c r="AA595" s="378"/>
      <c r="AB595" s="169"/>
      <c r="AC595" s="169"/>
      <c r="AD595" s="169"/>
      <c r="AE595" s="371"/>
      <c r="AF595" s="371"/>
      <c r="AG595" s="371"/>
      <c r="AH595" s="169"/>
      <c r="AI595" s="169"/>
      <c r="AJ595" s="169"/>
      <c r="AK595" s="169"/>
      <c r="AL595" s="169"/>
      <c r="AM595" s="371"/>
      <c r="AN595" s="167"/>
      <c r="AO595" s="176"/>
      <c r="AP595" s="176"/>
    </row>
    <row r="596" spans="1:42" s="253" customFormat="1" ht="21" hidden="1" customHeight="1">
      <c r="A596" s="252"/>
      <c r="B596" s="252"/>
      <c r="C596" s="252"/>
      <c r="D596" s="252"/>
      <c r="E596" s="252"/>
      <c r="F596" s="252"/>
      <c r="G596" s="252"/>
      <c r="I596" s="265">
        <f t="shared" si="111"/>
        <v>0</v>
      </c>
      <c r="J596" s="255">
        <f t="shared" si="102"/>
        <v>0</v>
      </c>
      <c r="K596" s="546">
        <f t="shared" si="112"/>
        <v>56</v>
      </c>
      <c r="L596" s="356"/>
      <c r="M596" s="356"/>
      <c r="N596" s="357">
        <f t="shared" si="107"/>
        <v>0</v>
      </c>
      <c r="O596" s="358"/>
      <c r="P596" s="358"/>
      <c r="Q596" s="359">
        <f t="shared" si="109"/>
        <v>0</v>
      </c>
      <c r="R596" s="359">
        <f t="shared" si="109"/>
        <v>0</v>
      </c>
      <c r="S596" s="360"/>
      <c r="T596" s="361"/>
      <c r="U596" s="255">
        <f t="shared" si="113"/>
        <v>0</v>
      </c>
      <c r="V596" s="169"/>
      <c r="W596" s="169"/>
      <c r="X596" s="169"/>
      <c r="Y596" s="169"/>
      <c r="Z596" s="169"/>
      <c r="AA596" s="378"/>
      <c r="AB596" s="169"/>
      <c r="AC596" s="169"/>
      <c r="AD596" s="169"/>
      <c r="AE596" s="371"/>
      <c r="AF596" s="371"/>
      <c r="AG596" s="371"/>
      <c r="AH596" s="169"/>
      <c r="AI596" s="169"/>
      <c r="AJ596" s="169"/>
      <c r="AK596" s="169"/>
      <c r="AL596" s="169"/>
      <c r="AM596" s="371"/>
      <c r="AN596" s="167"/>
      <c r="AO596" s="176"/>
      <c r="AP596" s="176"/>
    </row>
    <row r="597" spans="1:42" s="253" customFormat="1" ht="21" hidden="1" customHeight="1">
      <c r="A597" s="252"/>
      <c r="B597" s="252"/>
      <c r="C597" s="252"/>
      <c r="D597" s="252"/>
      <c r="E597" s="252"/>
      <c r="F597" s="252"/>
      <c r="G597" s="252"/>
      <c r="I597" s="265">
        <f t="shared" si="111"/>
        <v>0</v>
      </c>
      <c r="J597" s="255">
        <f t="shared" si="102"/>
        <v>0</v>
      </c>
      <c r="K597" s="546">
        <f t="shared" si="112"/>
        <v>57</v>
      </c>
      <c r="L597" s="356"/>
      <c r="M597" s="356"/>
      <c r="N597" s="357">
        <f t="shared" si="107"/>
        <v>0</v>
      </c>
      <c r="O597" s="358"/>
      <c r="P597" s="358"/>
      <c r="Q597" s="359">
        <f t="shared" si="109"/>
        <v>0</v>
      </c>
      <c r="R597" s="359">
        <f t="shared" si="109"/>
        <v>0</v>
      </c>
      <c r="S597" s="360"/>
      <c r="T597" s="361"/>
      <c r="U597" s="255">
        <f t="shared" si="113"/>
        <v>0</v>
      </c>
      <c r="V597" s="169"/>
      <c r="W597" s="169"/>
      <c r="X597" s="169"/>
      <c r="Y597" s="169"/>
      <c r="Z597" s="169"/>
      <c r="AA597" s="378"/>
      <c r="AB597" s="169"/>
      <c r="AC597" s="169"/>
      <c r="AD597" s="169"/>
      <c r="AE597" s="371"/>
      <c r="AF597" s="371"/>
      <c r="AG597" s="371"/>
      <c r="AH597" s="169"/>
      <c r="AI597" s="169"/>
      <c r="AJ597" s="169"/>
      <c r="AK597" s="169"/>
      <c r="AL597" s="169"/>
      <c r="AM597" s="258"/>
      <c r="AO597" s="176"/>
      <c r="AP597" s="167"/>
    </row>
    <row r="598" spans="1:42" s="253" customFormat="1" ht="21" hidden="1" customHeight="1">
      <c r="A598" s="252"/>
      <c r="B598" s="252"/>
      <c r="C598" s="252"/>
      <c r="D598" s="252"/>
      <c r="E598" s="252"/>
      <c r="F598" s="252"/>
      <c r="G598" s="252"/>
      <c r="I598" s="265">
        <f t="shared" si="111"/>
        <v>0</v>
      </c>
      <c r="J598" s="255">
        <f t="shared" si="102"/>
        <v>0</v>
      </c>
      <c r="K598" s="546">
        <f t="shared" si="112"/>
        <v>58</v>
      </c>
      <c r="L598" s="356"/>
      <c r="M598" s="356"/>
      <c r="N598" s="357">
        <f t="shared" si="107"/>
        <v>0</v>
      </c>
      <c r="O598" s="358"/>
      <c r="P598" s="358"/>
      <c r="Q598" s="359">
        <f t="shared" si="109"/>
        <v>0</v>
      </c>
      <c r="R598" s="359">
        <f t="shared" si="109"/>
        <v>0</v>
      </c>
      <c r="S598" s="360"/>
      <c r="T598" s="361"/>
      <c r="U598" s="255">
        <f t="shared" si="113"/>
        <v>0</v>
      </c>
      <c r="V598" s="169"/>
      <c r="W598" s="169"/>
      <c r="X598" s="169"/>
      <c r="Y598" s="169"/>
      <c r="Z598" s="169"/>
      <c r="AA598" s="378"/>
      <c r="AB598" s="169"/>
      <c r="AC598" s="169"/>
      <c r="AD598" s="169"/>
      <c r="AE598" s="371"/>
      <c r="AF598" s="371"/>
      <c r="AG598" s="371"/>
      <c r="AH598" s="169"/>
      <c r="AI598" s="169"/>
      <c r="AJ598" s="169"/>
      <c r="AK598" s="169"/>
      <c r="AL598" s="169"/>
      <c r="AM598" s="258"/>
      <c r="AO598" s="176"/>
      <c r="AP598" s="167"/>
    </row>
    <row r="599" spans="1:42" s="253" customFormat="1" ht="21" hidden="1" customHeight="1">
      <c r="A599" s="252"/>
      <c r="B599" s="252"/>
      <c r="C599" s="252"/>
      <c r="D599" s="252"/>
      <c r="E599" s="252"/>
      <c r="F599" s="252"/>
      <c r="G599" s="252"/>
      <c r="I599" s="265">
        <f t="shared" si="111"/>
        <v>0</v>
      </c>
      <c r="J599" s="255">
        <f t="shared" si="102"/>
        <v>0</v>
      </c>
      <c r="K599" s="546">
        <f t="shared" si="112"/>
        <v>59</v>
      </c>
      <c r="L599" s="356"/>
      <c r="M599" s="356"/>
      <c r="N599" s="357">
        <f t="shared" si="107"/>
        <v>0</v>
      </c>
      <c r="O599" s="358"/>
      <c r="P599" s="358"/>
      <c r="Q599" s="359">
        <f t="shared" si="109"/>
        <v>0</v>
      </c>
      <c r="R599" s="359">
        <f t="shared" si="109"/>
        <v>0</v>
      </c>
      <c r="S599" s="360"/>
      <c r="T599" s="361"/>
      <c r="U599" s="255">
        <f t="shared" si="113"/>
        <v>0</v>
      </c>
      <c r="V599" s="322"/>
      <c r="W599" s="322"/>
      <c r="X599" s="322"/>
      <c r="Y599" s="322"/>
      <c r="Z599" s="323"/>
      <c r="AA599" s="324"/>
      <c r="AB599" s="323"/>
      <c r="AC599" s="323"/>
      <c r="AD599" s="323"/>
      <c r="AE599" s="259"/>
      <c r="AF599" s="259"/>
      <c r="AG599" s="259"/>
      <c r="AH599" s="259"/>
      <c r="AI599" s="259"/>
      <c r="AJ599" s="259"/>
      <c r="AK599" s="259"/>
      <c r="AL599" s="259"/>
      <c r="AM599" s="258"/>
    </row>
    <row r="600" spans="1:42" s="253" customFormat="1" ht="21" hidden="1" customHeight="1" thickBot="1">
      <c r="A600" s="252"/>
      <c r="B600" s="252"/>
      <c r="C600" s="252"/>
      <c r="D600" s="252"/>
      <c r="E600" s="252"/>
      <c r="F600" s="252"/>
      <c r="G600" s="252"/>
      <c r="I600" s="265">
        <f t="shared" si="111"/>
        <v>0</v>
      </c>
      <c r="J600" s="255">
        <f t="shared" si="102"/>
        <v>0</v>
      </c>
      <c r="K600" s="379">
        <f t="shared" si="112"/>
        <v>60</v>
      </c>
      <c r="L600" s="356"/>
      <c r="M600" s="356"/>
      <c r="N600" s="380">
        <f t="shared" si="107"/>
        <v>0</v>
      </c>
      <c r="O600" s="381"/>
      <c r="P600" s="381"/>
      <c r="Q600" s="382">
        <f t="shared" si="109"/>
        <v>0</v>
      </c>
      <c r="R600" s="382">
        <f t="shared" si="109"/>
        <v>0</v>
      </c>
      <c r="S600" s="383"/>
      <c r="T600" s="384"/>
      <c r="U600" s="255">
        <f t="shared" si="113"/>
        <v>0</v>
      </c>
      <c r="V600" s="322"/>
      <c r="W600" s="322"/>
      <c r="X600" s="322"/>
      <c r="Y600" s="322"/>
      <c r="Z600" s="323"/>
      <c r="AA600" s="324"/>
      <c r="AB600" s="323"/>
      <c r="AC600" s="323"/>
      <c r="AD600" s="323"/>
      <c r="AE600" s="259"/>
      <c r="AF600" s="259"/>
      <c r="AG600" s="259"/>
      <c r="AH600" s="259"/>
      <c r="AI600" s="259"/>
      <c r="AJ600" s="259"/>
      <c r="AK600" s="259"/>
      <c r="AL600" s="259"/>
      <c r="AM600" s="258"/>
    </row>
    <row r="601" spans="1:42" s="253" customFormat="1" ht="30" hidden="1" customHeight="1" thickBot="1">
      <c r="A601" s="252"/>
      <c r="B601" s="252"/>
      <c r="C601" s="252"/>
      <c r="D601" s="252"/>
      <c r="E601" s="252"/>
      <c r="F601" s="252"/>
      <c r="G601" s="252"/>
      <c r="I601" s="265">
        <f>IF(Q$604&gt;0,1,0)</f>
        <v>0</v>
      </c>
      <c r="J601" s="255">
        <f>IF($Q$604&gt;0,9,)</f>
        <v>0</v>
      </c>
      <c r="K601" s="2433" t="s">
        <v>891</v>
      </c>
      <c r="L601" s="2433"/>
      <c r="M601" s="2433"/>
      <c r="N601" s="2433"/>
      <c r="O601" s="2433"/>
      <c r="P601" s="2433"/>
      <c r="Q601" s="2433"/>
      <c r="R601" s="2433"/>
      <c r="S601" s="2433"/>
      <c r="T601" s="2433"/>
      <c r="U601" s="255">
        <f>IF($Q$604&gt;0,9,)</f>
        <v>0</v>
      </c>
      <c r="V601" s="395" t="s">
        <v>833</v>
      </c>
      <c r="W601" s="322"/>
      <c r="X601" s="322"/>
      <c r="Y601" s="322"/>
      <c r="Z601" s="323"/>
      <c r="AA601" s="324"/>
      <c r="AB601" s="323"/>
      <c r="AC601" s="323"/>
      <c r="AD601" s="323"/>
      <c r="AE601" s="259"/>
      <c r="AF601" s="261" t="s">
        <v>834</v>
      </c>
      <c r="AG601" s="262"/>
      <c r="AH601" s="262"/>
      <c r="AI601" s="262"/>
      <c r="AJ601" s="263"/>
      <c r="AK601" s="259"/>
      <c r="AL601" s="259"/>
      <c r="AM601" s="258"/>
      <c r="AN601" s="264"/>
      <c r="AO601" s="264"/>
      <c r="AP601" s="176"/>
    </row>
    <row r="602" spans="1:42" s="253" customFormat="1" ht="21" hidden="1" customHeight="1" thickBot="1">
      <c r="A602" s="252"/>
      <c r="B602" s="252"/>
      <c r="C602" s="252"/>
      <c r="D602" s="252"/>
      <c r="E602" s="252"/>
      <c r="F602" s="252"/>
      <c r="G602" s="252"/>
      <c r="I602" s="265">
        <f t="shared" ref="I602:I625" si="114">IF(Q$604&gt;0,1,0)</f>
        <v>0</v>
      </c>
      <c r="J602" s="255">
        <f t="shared" ref="J602:J625" si="115">IF($Q$604&gt;0,9,)</f>
        <v>0</v>
      </c>
      <c r="K602" s="2502" t="s">
        <v>578</v>
      </c>
      <c r="L602" s="2502"/>
      <c r="M602" s="2502"/>
      <c r="N602" s="2502"/>
      <c r="O602" s="2502"/>
      <c r="P602" s="2502"/>
      <c r="Q602" s="2502"/>
      <c r="R602" s="2502"/>
      <c r="S602" s="2502"/>
      <c r="T602" s="2502"/>
      <c r="U602" s="255">
        <f t="shared" ref="U602:U625" si="116">IF($Q$604&gt;0,9,)</f>
        <v>0</v>
      </c>
      <c r="V602" s="396" t="s">
        <v>861</v>
      </c>
      <c r="W602" s="267">
        <v>200</v>
      </c>
      <c r="X602" s="268"/>
      <c r="Y602" s="268"/>
      <c r="Z602" s="269"/>
      <c r="AA602" s="270"/>
      <c r="AB602" s="269"/>
      <c r="AC602" s="271"/>
      <c r="AD602" s="272"/>
      <c r="AE602" s="169"/>
      <c r="AF602" s="273" t="s">
        <v>862</v>
      </c>
      <c r="AG602" s="274" t="s">
        <v>863</v>
      </c>
      <c r="AH602" s="274" t="s">
        <v>864</v>
      </c>
      <c r="AI602" s="275" t="s">
        <v>865</v>
      </c>
      <c r="AJ602" s="263"/>
      <c r="AK602" s="259"/>
      <c r="AL602" s="259"/>
      <c r="AM602" s="258"/>
      <c r="AN602" s="264"/>
      <c r="AO602" s="264"/>
      <c r="AP602" s="176"/>
    </row>
    <row r="603" spans="1:42" s="253" customFormat="1" ht="21" hidden="1" customHeight="1">
      <c r="A603" s="252"/>
      <c r="B603" s="252"/>
      <c r="C603" s="252"/>
      <c r="D603" s="252"/>
      <c r="E603" s="252"/>
      <c r="F603" s="252"/>
      <c r="G603" s="252"/>
      <c r="I603" s="265">
        <f t="shared" si="114"/>
        <v>0</v>
      </c>
      <c r="J603" s="255">
        <f t="shared" si="115"/>
        <v>0</v>
      </c>
      <c r="K603" s="545" t="s">
        <v>564</v>
      </c>
      <c r="L603" s="277" t="s">
        <v>565</v>
      </c>
      <c r="M603" s="547" t="s">
        <v>1653</v>
      </c>
      <c r="N603" s="277" t="s">
        <v>940</v>
      </c>
      <c r="O603" s="547" t="s">
        <v>859</v>
      </c>
      <c r="P603" s="277" t="s">
        <v>566</v>
      </c>
      <c r="Q603" s="277" t="s">
        <v>575</v>
      </c>
      <c r="R603" s="277" t="s">
        <v>962</v>
      </c>
      <c r="S603" s="277" t="s">
        <v>576</v>
      </c>
      <c r="T603" s="279" t="s">
        <v>964</v>
      </c>
      <c r="U603" s="255">
        <f t="shared" si="116"/>
        <v>0</v>
      </c>
      <c r="V603" s="397" t="s">
        <v>866</v>
      </c>
      <c r="W603" s="281"/>
      <c r="X603" s="282"/>
      <c r="Y603" s="282"/>
      <c r="Z603" s="283"/>
      <c r="AA603" s="284"/>
      <c r="AB603" s="283"/>
      <c r="AC603" s="285"/>
      <c r="AD603" s="286"/>
      <c r="AE603" s="169"/>
      <c r="AF603" s="287" t="s">
        <v>867</v>
      </c>
      <c r="AG603" s="288" t="s">
        <v>868</v>
      </c>
      <c r="AH603" s="288" t="s">
        <v>869</v>
      </c>
      <c r="AI603" s="289" t="s">
        <v>870</v>
      </c>
      <c r="AJ603" s="263"/>
      <c r="AK603" s="259"/>
      <c r="AL603" s="259"/>
      <c r="AM603" s="258"/>
      <c r="AN603" s="264"/>
      <c r="AO603" s="264"/>
      <c r="AP603" s="176"/>
    </row>
    <row r="604" spans="1:42" s="253" customFormat="1" ht="21" hidden="1" customHeight="1" thickBot="1">
      <c r="A604" s="252"/>
      <c r="B604" s="252"/>
      <c r="C604" s="252"/>
      <c r="D604" s="252"/>
      <c r="E604" s="252"/>
      <c r="F604" s="252"/>
      <c r="G604" s="252"/>
      <c r="I604" s="265">
        <f t="shared" si="114"/>
        <v>0</v>
      </c>
      <c r="J604" s="255">
        <f t="shared" si="115"/>
        <v>0</v>
      </c>
      <c r="K604" s="549"/>
      <c r="L604" s="550"/>
      <c r="M604" s="550"/>
      <c r="N604" s="550"/>
      <c r="O604" s="550"/>
      <c r="P604" s="293" t="str">
        <f>IF(COUNTA(Y609:Y616)&gt;1,CONCATENATE(V609,"번지 외 ",COUNTA(Y609:Y616)-1,"필지"),CONCATENATE(V609,"번지"))</f>
        <v>번지</v>
      </c>
      <c r="Q604" s="294">
        <f>+Y617</f>
        <v>0</v>
      </c>
      <c r="R604" s="295"/>
      <c r="S604" s="296">
        <f>COUNT(L612:L624)</f>
        <v>0</v>
      </c>
      <c r="T604" s="297">
        <f>200*S604</f>
        <v>0</v>
      </c>
      <c r="U604" s="255">
        <f t="shared" si="116"/>
        <v>0</v>
      </c>
      <c r="V604" s="397" t="s">
        <v>871</v>
      </c>
      <c r="W604" s="281"/>
      <c r="X604" s="282"/>
      <c r="Y604" s="282"/>
      <c r="Z604" s="283"/>
      <c r="AA604" s="284"/>
      <c r="AB604" s="283"/>
      <c r="AC604" s="285"/>
      <c r="AD604" s="286"/>
      <c r="AE604" s="169"/>
      <c r="AF604" s="287" t="s">
        <v>872</v>
      </c>
      <c r="AG604" s="288" t="s">
        <v>873</v>
      </c>
      <c r="AH604" s="298" t="s">
        <v>874</v>
      </c>
      <c r="AI604" s="289" t="s">
        <v>875</v>
      </c>
      <c r="AJ604" s="263"/>
      <c r="AK604" s="259"/>
      <c r="AL604" s="259"/>
      <c r="AM604" s="258"/>
      <c r="AN604" s="333"/>
      <c r="AO604" s="264"/>
      <c r="AP604" s="176"/>
    </row>
    <row r="605" spans="1:42" s="253" customFormat="1" ht="21" hidden="1" customHeight="1" thickBot="1">
      <c r="A605" s="252"/>
      <c r="B605" s="252"/>
      <c r="C605" s="252"/>
      <c r="D605" s="252"/>
      <c r="E605" s="252"/>
      <c r="F605" s="252"/>
      <c r="G605" s="252"/>
      <c r="I605" s="265">
        <f t="shared" si="114"/>
        <v>0</v>
      </c>
      <c r="J605" s="255">
        <f t="shared" si="115"/>
        <v>0</v>
      </c>
      <c r="K605" s="545" t="s">
        <v>568</v>
      </c>
      <c r="L605" s="277" t="s">
        <v>569</v>
      </c>
      <c r="M605" s="277" t="s">
        <v>562</v>
      </c>
      <c r="N605" s="277" t="s">
        <v>567</v>
      </c>
      <c r="O605" s="277" t="s">
        <v>571</v>
      </c>
      <c r="P605" s="544" t="s">
        <v>979</v>
      </c>
      <c r="Q605" s="544" t="s">
        <v>573</v>
      </c>
      <c r="R605" s="300" t="s">
        <v>574</v>
      </c>
      <c r="S605" s="301" t="s">
        <v>982</v>
      </c>
      <c r="T605" s="279" t="s">
        <v>563</v>
      </c>
      <c r="U605" s="255">
        <f t="shared" si="116"/>
        <v>0</v>
      </c>
      <c r="V605" s="398" t="s">
        <v>876</v>
      </c>
      <c r="W605" s="399"/>
      <c r="X605" s="400"/>
      <c r="Y605" s="400"/>
      <c r="Z605" s="401"/>
      <c r="AA605" s="402"/>
      <c r="AB605" s="401"/>
      <c r="AC605" s="403"/>
      <c r="AD605" s="404"/>
      <c r="AE605" s="169"/>
      <c r="AF605" s="287" t="s">
        <v>877</v>
      </c>
      <c r="AG605" s="309" t="s">
        <v>878</v>
      </c>
      <c r="AH605" s="310" t="s">
        <v>879</v>
      </c>
      <c r="AI605" s="289" t="s">
        <v>880</v>
      </c>
      <c r="AJ605" s="263"/>
      <c r="AK605" s="259"/>
      <c r="AL605" s="259"/>
      <c r="AM605" s="258"/>
      <c r="AN605" s="333"/>
      <c r="AO605" s="264"/>
      <c r="AP605" s="176"/>
    </row>
    <row r="606" spans="1:42" s="253" customFormat="1" ht="21" hidden="1" customHeight="1" thickBot="1">
      <c r="A606" s="252"/>
      <c r="B606" s="252"/>
      <c r="C606" s="252"/>
      <c r="D606" s="252"/>
      <c r="E606" s="252"/>
      <c r="F606" s="252"/>
      <c r="G606" s="252"/>
      <c r="I606" s="265">
        <f t="shared" si="114"/>
        <v>0</v>
      </c>
      <c r="J606" s="255">
        <f t="shared" si="115"/>
        <v>0</v>
      </c>
      <c r="K606" s="311">
        <f>Z609</f>
        <v>0</v>
      </c>
      <c r="L606" s="312">
        <f>AA609</f>
        <v>0</v>
      </c>
      <c r="M606" s="313">
        <f>AC609</f>
        <v>0</v>
      </c>
      <c r="N606" s="314">
        <f>AB618</f>
        <v>0</v>
      </c>
      <c r="O606" s="315" t="e">
        <f>IF((Q610+R610)&gt;0,ROUND((Q610/(Q610+R610)),4),0)</f>
        <v>#DIV/0!</v>
      </c>
      <c r="P606" s="316" t="str">
        <f>IF(W605&lt;=15,AI603,IF(W605&gt;30,AI605,AI604))</f>
        <v>완 (15˚ 이하)</v>
      </c>
      <c r="Q606" s="317" t="str">
        <f>AF611</f>
        <v>개소당5ha이상</v>
      </c>
      <c r="R606" s="318"/>
      <c r="S606" s="319">
        <f>W605</f>
        <v>0</v>
      </c>
      <c r="T606" s="320">
        <f>ROUND(N606/10000*N612,0)</f>
        <v>0</v>
      </c>
      <c r="U606" s="255">
        <f t="shared" si="116"/>
        <v>0</v>
      </c>
      <c r="V606" s="405">
        <v>0</v>
      </c>
      <c r="W606" s="405"/>
      <c r="X606" s="405"/>
      <c r="Y606" s="405"/>
      <c r="Z606" s="405"/>
      <c r="AA606" s="406"/>
      <c r="AB606" s="405"/>
      <c r="AC606" s="405"/>
      <c r="AD606" s="405"/>
      <c r="AE606" s="169"/>
      <c r="AF606" s="287" t="s">
        <v>881</v>
      </c>
      <c r="AG606" s="288"/>
      <c r="AH606" s="321"/>
      <c r="AI606" s="289"/>
      <c r="AJ606" s="263"/>
      <c r="AK606" s="259"/>
      <c r="AL606" s="259"/>
      <c r="AM606" s="258"/>
      <c r="AN606" s="264"/>
      <c r="AO606" s="264"/>
      <c r="AP606" s="176"/>
    </row>
    <row r="607" spans="1:42" s="253" customFormat="1" ht="21" hidden="1" customHeight="1" thickBot="1">
      <c r="A607" s="252"/>
      <c r="B607" s="252"/>
      <c r="C607" s="252"/>
      <c r="D607" s="252"/>
      <c r="E607" s="252"/>
      <c r="F607" s="252"/>
      <c r="G607" s="252"/>
      <c r="I607" s="265">
        <f t="shared" si="114"/>
        <v>0</v>
      </c>
      <c r="J607" s="255">
        <f t="shared" si="115"/>
        <v>0</v>
      </c>
      <c r="K607" s="2503" t="s">
        <v>941</v>
      </c>
      <c r="L607" s="2503"/>
      <c r="M607" s="2503"/>
      <c r="N607" s="2503"/>
      <c r="O607" s="2503"/>
      <c r="P607" s="2503"/>
      <c r="Q607" s="2503"/>
      <c r="R607" s="2503"/>
      <c r="S607" s="2503"/>
      <c r="T607" s="2503"/>
      <c r="U607" s="255">
        <f t="shared" si="116"/>
        <v>0</v>
      </c>
      <c r="V607" s="322"/>
      <c r="W607" s="322"/>
      <c r="X607" s="322"/>
      <c r="Y607" s="322"/>
      <c r="Z607" s="323"/>
      <c r="AA607" s="324"/>
      <c r="AB607" s="323"/>
      <c r="AC607" s="323"/>
      <c r="AD607" s="323"/>
      <c r="AE607" s="169"/>
      <c r="AF607" s="287"/>
      <c r="AG607" s="288"/>
      <c r="AH607" s="321"/>
      <c r="AI607" s="289"/>
      <c r="AJ607" s="263"/>
      <c r="AK607" s="259"/>
      <c r="AL607" s="259"/>
      <c r="AM607" s="258"/>
      <c r="AN607" s="264"/>
      <c r="AO607" s="264"/>
      <c r="AP607" s="176"/>
    </row>
    <row r="608" spans="1:42" s="253" customFormat="1" ht="21" hidden="1" customHeight="1" thickBot="1">
      <c r="A608" s="252"/>
      <c r="B608" s="252"/>
      <c r="C608" s="252"/>
      <c r="D608" s="252"/>
      <c r="E608" s="252"/>
      <c r="F608" s="252"/>
      <c r="G608" s="252"/>
      <c r="I608" s="265">
        <f t="shared" si="114"/>
        <v>0</v>
      </c>
      <c r="J608" s="255">
        <f t="shared" si="115"/>
        <v>0</v>
      </c>
      <c r="K608" s="2439" t="s">
        <v>942</v>
      </c>
      <c r="L608" s="2441" t="s">
        <v>943</v>
      </c>
      <c r="M608" s="2443" t="s">
        <v>944</v>
      </c>
      <c r="N608" s="2443" t="s">
        <v>945</v>
      </c>
      <c r="O608" s="2445" t="s">
        <v>946</v>
      </c>
      <c r="P608" s="2445"/>
      <c r="Q608" s="2445" t="s">
        <v>947</v>
      </c>
      <c r="R608" s="2445"/>
      <c r="S608" s="2504" t="s">
        <v>1162</v>
      </c>
      <c r="T608" s="2505"/>
      <c r="U608" s="255">
        <f t="shared" si="116"/>
        <v>0</v>
      </c>
      <c r="V608" s="396" t="s">
        <v>837</v>
      </c>
      <c r="W608" s="407" t="s">
        <v>838</v>
      </c>
      <c r="X608" s="407" t="s">
        <v>835</v>
      </c>
      <c r="Y608" s="407" t="s">
        <v>890</v>
      </c>
      <c r="Z608" s="407" t="s">
        <v>568</v>
      </c>
      <c r="AA608" s="408" t="s">
        <v>902</v>
      </c>
      <c r="AB608" s="407" t="s">
        <v>836</v>
      </c>
      <c r="AC608" s="409" t="s">
        <v>562</v>
      </c>
      <c r="AD608" s="410" t="s">
        <v>1147</v>
      </c>
      <c r="AE608" s="169"/>
      <c r="AF608" s="329"/>
      <c r="AG608" s="330"/>
      <c r="AH608" s="331"/>
      <c r="AI608" s="332"/>
      <c r="AJ608" s="333"/>
      <c r="AK608" s="259"/>
      <c r="AL608" s="259"/>
      <c r="AM608" s="258"/>
      <c r="AN608" s="264"/>
      <c r="AO608" s="169"/>
      <c r="AP608" s="176"/>
    </row>
    <row r="609" spans="1:45" s="253" customFormat="1" ht="21" hidden="1" customHeight="1" thickBot="1">
      <c r="A609" s="252"/>
      <c r="B609" s="252"/>
      <c r="C609" s="252"/>
      <c r="D609" s="252"/>
      <c r="E609" s="252"/>
      <c r="F609" s="252"/>
      <c r="G609" s="252"/>
      <c r="I609" s="265">
        <f t="shared" si="114"/>
        <v>0</v>
      </c>
      <c r="J609" s="255">
        <f t="shared" si="115"/>
        <v>0</v>
      </c>
      <c r="K609" s="2440"/>
      <c r="L609" s="2442"/>
      <c r="M609" s="2444"/>
      <c r="N609" s="2444"/>
      <c r="O609" s="548" t="s">
        <v>786</v>
      </c>
      <c r="P609" s="335" t="s">
        <v>787</v>
      </c>
      <c r="Q609" s="335" t="s">
        <v>786</v>
      </c>
      <c r="R609" s="336" t="s">
        <v>787</v>
      </c>
      <c r="S609" s="2506"/>
      <c r="T609" s="2507"/>
      <c r="U609" s="255">
        <f t="shared" si="116"/>
        <v>0</v>
      </c>
      <c r="V609" s="337"/>
      <c r="W609" s="1025"/>
      <c r="X609" s="338"/>
      <c r="Y609" s="338"/>
      <c r="Z609" s="338"/>
      <c r="AA609" s="339"/>
      <c r="AB609" s="338"/>
      <c r="AC609" s="340"/>
      <c r="AD609" s="341"/>
      <c r="AE609" s="169"/>
      <c r="AF609" s="262"/>
      <c r="AG609" s="262"/>
      <c r="AH609" s="262"/>
      <c r="AI609" s="342"/>
      <c r="AJ609" s="333"/>
      <c r="AK609" s="259"/>
      <c r="AL609" s="259"/>
      <c r="AM609" s="258"/>
      <c r="AN609" s="264"/>
      <c r="AO609" s="169"/>
      <c r="AP609" s="176"/>
    </row>
    <row r="610" spans="1:45" s="253" customFormat="1" ht="21" hidden="1" customHeight="1">
      <c r="A610" s="252"/>
      <c r="B610" s="252"/>
      <c r="C610" s="252"/>
      <c r="D610" s="252"/>
      <c r="E610" s="252"/>
      <c r="F610" s="252"/>
      <c r="G610" s="252"/>
      <c r="I610" s="265">
        <f t="shared" si="114"/>
        <v>0</v>
      </c>
      <c r="J610" s="255">
        <f t="shared" si="115"/>
        <v>0</v>
      </c>
      <c r="K610" s="546" t="s">
        <v>953</v>
      </c>
      <c r="L610" s="344"/>
      <c r="M610" s="344"/>
      <c r="N610" s="345" t="e">
        <f>N611/S604</f>
        <v>#DIV/0!</v>
      </c>
      <c r="O610" s="346" t="e">
        <f>ROUND(O611/S604,1)</f>
        <v>#DIV/0!</v>
      </c>
      <c r="P610" s="346" t="e">
        <f>ROUND(P611/S604,1)</f>
        <v>#DIV/0!</v>
      </c>
      <c r="Q610" s="345" t="e">
        <f>ROUND(Q611/S604,0)</f>
        <v>#DIV/0!</v>
      </c>
      <c r="R610" s="345" t="e">
        <f>ROUND(R611/S604,0)</f>
        <v>#DIV/0!</v>
      </c>
      <c r="S610" s="347"/>
      <c r="T610" s="348"/>
      <c r="U610" s="255">
        <f t="shared" si="116"/>
        <v>0</v>
      </c>
      <c r="V610" s="337"/>
      <c r="W610" s="349"/>
      <c r="X610" s="349"/>
      <c r="Y610" s="349"/>
      <c r="Z610" s="338"/>
      <c r="AA610" s="339"/>
      <c r="AB610" s="338"/>
      <c r="AC610" s="340"/>
      <c r="AD610" s="341"/>
      <c r="AE610" s="169"/>
      <c r="AF610" s="273" t="s">
        <v>882</v>
      </c>
      <c r="AG610" s="274" t="s">
        <v>561</v>
      </c>
      <c r="AH610" s="325" t="s">
        <v>884</v>
      </c>
      <c r="AI610" s="350"/>
      <c r="AJ610" s="263"/>
      <c r="AK610" s="259"/>
      <c r="AL610" s="259"/>
      <c r="AM610" s="258"/>
      <c r="AN610" s="333"/>
      <c r="AO610" s="169"/>
      <c r="AP610" s="176"/>
    </row>
    <row r="611" spans="1:45" s="253" customFormat="1" ht="21" hidden="1" customHeight="1">
      <c r="A611" s="252"/>
      <c r="B611" s="252"/>
      <c r="C611" s="252"/>
      <c r="D611" s="252"/>
      <c r="E611" s="252"/>
      <c r="F611" s="252"/>
      <c r="G611" s="252"/>
      <c r="I611" s="265">
        <f t="shared" si="114"/>
        <v>0</v>
      </c>
      <c r="J611" s="255">
        <f t="shared" si="115"/>
        <v>0</v>
      </c>
      <c r="K611" s="546" t="s">
        <v>832</v>
      </c>
      <c r="L611" s="344"/>
      <c r="M611" s="344"/>
      <c r="N611" s="351">
        <f>SUM(N612:N675)</f>
        <v>0</v>
      </c>
      <c r="O611" s="351">
        <f>SUM(O612:O675)</f>
        <v>0</v>
      </c>
      <c r="P611" s="351">
        <f>SUM(P612:P675)</f>
        <v>0</v>
      </c>
      <c r="Q611" s="351">
        <f>SUM(Q612:Q675)</f>
        <v>0</v>
      </c>
      <c r="R611" s="351">
        <f>SUM(R612:R675)</f>
        <v>0</v>
      </c>
      <c r="S611" s="352"/>
      <c r="T611" s="353"/>
      <c r="U611" s="255">
        <f t="shared" si="116"/>
        <v>0</v>
      </c>
      <c r="V611" s="337"/>
      <c r="W611" s="349"/>
      <c r="X611" s="349"/>
      <c r="Y611" s="349"/>
      <c r="Z611" s="338"/>
      <c r="AA611" s="339"/>
      <c r="AB611" s="338"/>
      <c r="AC611" s="340"/>
      <c r="AD611" s="341"/>
      <c r="AE611" s="169"/>
      <c r="AF611" s="287" t="s">
        <v>885</v>
      </c>
      <c r="AG611" s="288" t="s">
        <v>1151</v>
      </c>
      <c r="AH611" s="354">
        <v>0</v>
      </c>
      <c r="AI611" s="355"/>
      <c r="AJ611" s="263"/>
      <c r="AK611" s="259"/>
      <c r="AL611" s="259"/>
      <c r="AM611" s="258"/>
      <c r="AN611" s="333"/>
      <c r="AO611" s="169"/>
      <c r="AP611" s="176"/>
    </row>
    <row r="612" spans="1:45" s="253" customFormat="1" ht="21" hidden="1" customHeight="1">
      <c r="A612" s="252"/>
      <c r="B612" s="252"/>
      <c r="C612" s="252"/>
      <c r="D612" s="252"/>
      <c r="E612" s="252"/>
      <c r="F612" s="252"/>
      <c r="G612" s="252"/>
      <c r="I612" s="265">
        <f t="shared" si="114"/>
        <v>0</v>
      </c>
      <c r="J612" s="255">
        <f t="shared" si="115"/>
        <v>0</v>
      </c>
      <c r="K612" s="546">
        <v>1</v>
      </c>
      <c r="L612" s="356"/>
      <c r="M612" s="356"/>
      <c r="N612" s="357">
        <f t="shared" ref="N612:N618" si="117">IF(O612+P612&gt;0,$W$452,)</f>
        <v>0</v>
      </c>
      <c r="O612" s="358"/>
      <c r="P612" s="358"/>
      <c r="Q612" s="359">
        <f t="shared" ref="Q612:R625" si="118">ROUND(O612*50,0)</f>
        <v>0</v>
      </c>
      <c r="R612" s="359">
        <f t="shared" si="118"/>
        <v>0</v>
      </c>
      <c r="S612" s="360"/>
      <c r="T612" s="361"/>
      <c r="U612" s="255">
        <f t="shared" si="116"/>
        <v>0</v>
      </c>
      <c r="V612" s="337"/>
      <c r="W612" s="349"/>
      <c r="X612" s="349"/>
      <c r="Y612" s="349"/>
      <c r="Z612" s="338"/>
      <c r="AA612" s="339"/>
      <c r="AB612" s="338"/>
      <c r="AC612" s="340"/>
      <c r="AD612" s="341"/>
      <c r="AE612" s="169"/>
      <c r="AF612" s="287" t="s">
        <v>886</v>
      </c>
      <c r="AG612" s="288" t="s">
        <v>887</v>
      </c>
      <c r="AH612" s="362">
        <v>0.05</v>
      </c>
      <c r="AI612" s="355"/>
      <c r="AJ612" s="263"/>
      <c r="AK612" s="259"/>
      <c r="AL612" s="259"/>
      <c r="AM612" s="167"/>
      <c r="AN612" s="176"/>
      <c r="AO612" s="169"/>
      <c r="AP612" s="176"/>
    </row>
    <row r="613" spans="1:45" s="253" customFormat="1" ht="21" hidden="1" customHeight="1">
      <c r="A613" s="252"/>
      <c r="B613" s="252"/>
      <c r="C613" s="252"/>
      <c r="D613" s="252"/>
      <c r="E613" s="252"/>
      <c r="F613" s="252"/>
      <c r="G613" s="252"/>
      <c r="I613" s="265">
        <f t="shared" si="114"/>
        <v>0</v>
      </c>
      <c r="J613" s="255">
        <f t="shared" si="115"/>
        <v>0</v>
      </c>
      <c r="K613" s="546">
        <f t="shared" ref="K613:K625" si="119">+K612+1</f>
        <v>2</v>
      </c>
      <c r="L613" s="356"/>
      <c r="M613" s="356"/>
      <c r="N613" s="357">
        <f t="shared" si="117"/>
        <v>0</v>
      </c>
      <c r="O613" s="358"/>
      <c r="P613" s="358"/>
      <c r="Q613" s="359">
        <f t="shared" si="118"/>
        <v>0</v>
      </c>
      <c r="R613" s="359">
        <f t="shared" si="118"/>
        <v>0</v>
      </c>
      <c r="S613" s="360"/>
      <c r="T613" s="361"/>
      <c r="U613" s="255">
        <f t="shared" si="116"/>
        <v>0</v>
      </c>
      <c r="V613" s="337"/>
      <c r="W613" s="349"/>
      <c r="X613" s="349"/>
      <c r="Y613" s="349"/>
      <c r="Z613" s="338"/>
      <c r="AA613" s="339"/>
      <c r="AB613" s="338"/>
      <c r="AC613" s="340"/>
      <c r="AD613" s="341"/>
      <c r="AE613" s="169"/>
      <c r="AF613" s="287" t="s">
        <v>888</v>
      </c>
      <c r="AG613" s="288" t="s">
        <v>1150</v>
      </c>
      <c r="AH613" s="362">
        <v>0.1</v>
      </c>
      <c r="AI613" s="363"/>
      <c r="AJ613" s="263"/>
      <c r="AK613" s="259"/>
      <c r="AL613" s="259"/>
      <c r="AM613" s="258"/>
      <c r="AN613" s="176"/>
      <c r="AO613" s="169"/>
      <c r="AP613" s="176"/>
    </row>
    <row r="614" spans="1:45" s="253" customFormat="1" ht="21" hidden="1" customHeight="1">
      <c r="A614" s="252"/>
      <c r="B614" s="252"/>
      <c r="C614" s="252"/>
      <c r="D614" s="252"/>
      <c r="E614" s="252"/>
      <c r="F614" s="252"/>
      <c r="G614" s="252"/>
      <c r="I614" s="265">
        <f t="shared" si="114"/>
        <v>0</v>
      </c>
      <c r="J614" s="255">
        <f t="shared" si="115"/>
        <v>0</v>
      </c>
      <c r="K614" s="546">
        <f t="shared" si="119"/>
        <v>3</v>
      </c>
      <c r="L614" s="356"/>
      <c r="M614" s="356"/>
      <c r="N614" s="357">
        <f t="shared" si="117"/>
        <v>0</v>
      </c>
      <c r="O614" s="358"/>
      <c r="P614" s="358"/>
      <c r="Q614" s="359">
        <f t="shared" si="118"/>
        <v>0</v>
      </c>
      <c r="R614" s="359">
        <f t="shared" si="118"/>
        <v>0</v>
      </c>
      <c r="S614" s="360"/>
      <c r="T614" s="361"/>
      <c r="U614" s="255">
        <f t="shared" si="116"/>
        <v>0</v>
      </c>
      <c r="V614" s="337"/>
      <c r="W614" s="349"/>
      <c r="X614" s="349"/>
      <c r="Y614" s="349"/>
      <c r="Z614" s="338"/>
      <c r="AA614" s="339"/>
      <c r="AB614" s="338"/>
      <c r="AC614" s="340"/>
      <c r="AD614" s="341"/>
      <c r="AE614" s="169"/>
      <c r="AF614" s="287"/>
      <c r="AG614" s="288"/>
      <c r="AH614" s="364"/>
      <c r="AI614" s="289"/>
      <c r="AJ614" s="333"/>
      <c r="AK614" s="259"/>
      <c r="AL614" s="259"/>
      <c r="AM614" s="169"/>
      <c r="AN614" s="176"/>
      <c r="AO614" s="169"/>
      <c r="AP614" s="176"/>
      <c r="AQ614" s="167"/>
      <c r="AR614" s="167"/>
    </row>
    <row r="615" spans="1:45" s="253" customFormat="1" ht="21" hidden="1" customHeight="1" thickBot="1">
      <c r="A615" s="252"/>
      <c r="B615" s="252"/>
      <c r="C615" s="252"/>
      <c r="D615" s="252"/>
      <c r="E615" s="252"/>
      <c r="F615" s="252"/>
      <c r="G615" s="252"/>
      <c r="I615" s="265">
        <f t="shared" si="114"/>
        <v>0</v>
      </c>
      <c r="J615" s="255">
        <f t="shared" si="115"/>
        <v>0</v>
      </c>
      <c r="K615" s="546">
        <f t="shared" si="119"/>
        <v>4</v>
      </c>
      <c r="L615" s="356"/>
      <c r="M615" s="356"/>
      <c r="N615" s="357">
        <f t="shared" si="117"/>
        <v>0</v>
      </c>
      <c r="O615" s="358"/>
      <c r="P615" s="358"/>
      <c r="Q615" s="359">
        <f t="shared" si="118"/>
        <v>0</v>
      </c>
      <c r="R615" s="359">
        <f t="shared" si="118"/>
        <v>0</v>
      </c>
      <c r="S615" s="360"/>
      <c r="T615" s="361"/>
      <c r="U615" s="255">
        <f t="shared" si="116"/>
        <v>0</v>
      </c>
      <c r="V615" s="337"/>
      <c r="W615" s="349"/>
      <c r="X615" s="349"/>
      <c r="Y615" s="349"/>
      <c r="Z615" s="338"/>
      <c r="AA615" s="339"/>
      <c r="AB615" s="338"/>
      <c r="AC615" s="340"/>
      <c r="AD615" s="341"/>
      <c r="AE615" s="169"/>
      <c r="AF615" s="329"/>
      <c r="AG615" s="365"/>
      <c r="AH615" s="330"/>
      <c r="AI615" s="332"/>
      <c r="AJ615" s="333"/>
      <c r="AK615" s="259"/>
      <c r="AL615" s="259"/>
      <c r="AM615" s="169"/>
      <c r="AN615" s="176"/>
      <c r="AO615" s="169"/>
      <c r="AP615" s="176"/>
    </row>
    <row r="616" spans="1:45" s="253" customFormat="1" ht="21" hidden="1" customHeight="1">
      <c r="A616" s="252"/>
      <c r="B616" s="252"/>
      <c r="C616" s="252"/>
      <c r="D616" s="252"/>
      <c r="E616" s="252"/>
      <c r="F616" s="252"/>
      <c r="G616" s="252"/>
      <c r="I616" s="265">
        <f t="shared" si="114"/>
        <v>0</v>
      </c>
      <c r="J616" s="255">
        <f t="shared" si="115"/>
        <v>0</v>
      </c>
      <c r="K616" s="546">
        <f t="shared" si="119"/>
        <v>5</v>
      </c>
      <c r="L616" s="356"/>
      <c r="M616" s="356"/>
      <c r="N616" s="357">
        <f t="shared" si="117"/>
        <v>0</v>
      </c>
      <c r="O616" s="358"/>
      <c r="P616" s="358"/>
      <c r="Q616" s="359">
        <f t="shared" si="118"/>
        <v>0</v>
      </c>
      <c r="R616" s="359">
        <f t="shared" si="118"/>
        <v>0</v>
      </c>
      <c r="S616" s="360"/>
      <c r="T616" s="361"/>
      <c r="U616" s="255">
        <f t="shared" si="116"/>
        <v>0</v>
      </c>
      <c r="V616" s="337"/>
      <c r="W616" s="349"/>
      <c r="X616" s="349"/>
      <c r="Y616" s="349"/>
      <c r="Z616" s="338"/>
      <c r="AA616" s="339"/>
      <c r="AB616" s="338"/>
      <c r="AC616" s="340"/>
      <c r="AD616" s="341"/>
      <c r="AE616" s="167"/>
      <c r="AF616" s="176"/>
      <c r="AG616" s="176"/>
      <c r="AH616" s="176"/>
      <c r="AI616" s="176"/>
      <c r="AJ616" s="176"/>
      <c r="AK616" s="167"/>
      <c r="AL616" s="167"/>
      <c r="AM616" s="169"/>
      <c r="AN616" s="176"/>
      <c r="AO616" s="176"/>
      <c r="AP616" s="176"/>
      <c r="AS616" s="167"/>
    </row>
    <row r="617" spans="1:45" s="253" customFormat="1" ht="21" hidden="1" customHeight="1">
      <c r="A617" s="252"/>
      <c r="B617" s="252"/>
      <c r="C617" s="252"/>
      <c r="D617" s="252"/>
      <c r="E617" s="252"/>
      <c r="F617" s="252"/>
      <c r="G617" s="252"/>
      <c r="I617" s="265">
        <f t="shared" si="114"/>
        <v>0</v>
      </c>
      <c r="J617" s="255">
        <f t="shared" si="115"/>
        <v>0</v>
      </c>
      <c r="K617" s="546">
        <f t="shared" si="119"/>
        <v>6</v>
      </c>
      <c r="L617" s="356"/>
      <c r="M617" s="356"/>
      <c r="N617" s="357">
        <f t="shared" si="117"/>
        <v>0</v>
      </c>
      <c r="O617" s="358"/>
      <c r="P617" s="358"/>
      <c r="Q617" s="359">
        <f t="shared" si="118"/>
        <v>0</v>
      </c>
      <c r="R617" s="359">
        <f t="shared" si="118"/>
        <v>0</v>
      </c>
      <c r="S617" s="360"/>
      <c r="T617" s="361"/>
      <c r="U617" s="255">
        <f t="shared" si="116"/>
        <v>0</v>
      </c>
      <c r="V617" s="280" t="s">
        <v>832</v>
      </c>
      <c r="W617" s="366">
        <f>SUM(W609:W616)</f>
        <v>0</v>
      </c>
      <c r="X617" s="366">
        <f>SUM(X609:X616)</f>
        <v>0</v>
      </c>
      <c r="Y617" s="366">
        <f>SUM(Y609:Y616)</f>
        <v>0</v>
      </c>
      <c r="Z617" s="367"/>
      <c r="AA617" s="368"/>
      <c r="AB617" s="366">
        <f>SUM(AB609:AB616)</f>
        <v>0</v>
      </c>
      <c r="AC617" s="369"/>
      <c r="AD617" s="370"/>
      <c r="AE617" s="371"/>
      <c r="AF617" s="169"/>
      <c r="AG617" s="169"/>
      <c r="AH617" s="169"/>
      <c r="AI617" s="169"/>
      <c r="AJ617" s="169"/>
      <c r="AK617" s="259"/>
      <c r="AL617" s="259"/>
      <c r="AM617" s="169"/>
      <c r="AN617" s="176"/>
      <c r="AO617" s="176"/>
      <c r="AP617" s="176"/>
    </row>
    <row r="618" spans="1:45" s="167" customFormat="1" ht="21" hidden="1" customHeight="1" thickBot="1">
      <c r="A618" s="372"/>
      <c r="B618" s="372"/>
      <c r="C618" s="372"/>
      <c r="D618" s="372"/>
      <c r="E618" s="372"/>
      <c r="F618" s="372"/>
      <c r="G618" s="372"/>
      <c r="I618" s="265">
        <f t="shared" si="114"/>
        <v>0</v>
      </c>
      <c r="J618" s="255">
        <f t="shared" si="115"/>
        <v>0</v>
      </c>
      <c r="K618" s="546">
        <f t="shared" si="119"/>
        <v>7</v>
      </c>
      <c r="L618" s="356"/>
      <c r="M618" s="356"/>
      <c r="N618" s="357">
        <f t="shared" si="117"/>
        <v>0</v>
      </c>
      <c r="O618" s="358"/>
      <c r="P618" s="358"/>
      <c r="Q618" s="359">
        <f t="shared" si="118"/>
        <v>0</v>
      </c>
      <c r="R618" s="359">
        <f t="shared" si="118"/>
        <v>0</v>
      </c>
      <c r="S618" s="360"/>
      <c r="T618" s="361"/>
      <c r="U618" s="255">
        <f t="shared" si="116"/>
        <v>0</v>
      </c>
      <c r="V618" s="373" t="s">
        <v>889</v>
      </c>
      <c r="W618" s="374"/>
      <c r="X618" s="374"/>
      <c r="Y618" s="374"/>
      <c r="Z618" s="374"/>
      <c r="AA618" s="375"/>
      <c r="AB618" s="374">
        <f>IF(AB617&gt;0,ROUND(AB617/COUNTA(AB609:AB616),0),)</f>
        <v>0</v>
      </c>
      <c r="AC618" s="376"/>
      <c r="AD618" s="377"/>
      <c r="AE618" s="371"/>
      <c r="AF618" s="371"/>
      <c r="AG618" s="371"/>
      <c r="AH618" s="169"/>
      <c r="AI618" s="169"/>
      <c r="AJ618" s="169"/>
      <c r="AK618" s="169"/>
      <c r="AL618" s="169"/>
      <c r="AM618" s="169"/>
      <c r="AN618" s="176"/>
      <c r="AO618" s="176"/>
      <c r="AP618" s="176"/>
      <c r="AQ618" s="253"/>
      <c r="AR618" s="253"/>
      <c r="AS618" s="253"/>
    </row>
    <row r="619" spans="1:45" s="253" customFormat="1" ht="21" hidden="1" customHeight="1">
      <c r="A619" s="252"/>
      <c r="B619" s="252"/>
      <c r="C619" s="252"/>
      <c r="D619" s="252"/>
      <c r="E619" s="252"/>
      <c r="F619" s="252"/>
      <c r="G619" s="252"/>
      <c r="I619" s="265">
        <f t="shared" si="114"/>
        <v>0</v>
      </c>
      <c r="J619" s="255">
        <f t="shared" si="115"/>
        <v>0</v>
      </c>
      <c r="K619" s="546">
        <f t="shared" si="119"/>
        <v>8</v>
      </c>
      <c r="L619" s="356"/>
      <c r="M619" s="356"/>
      <c r="N619" s="357">
        <f t="shared" ref="N619:N625" si="120">IF(O619+P619&gt;0,$W$527,)</f>
        <v>0</v>
      </c>
      <c r="O619" s="358"/>
      <c r="P619" s="358"/>
      <c r="Q619" s="359">
        <f t="shared" si="118"/>
        <v>0</v>
      </c>
      <c r="R619" s="359">
        <f t="shared" si="118"/>
        <v>0</v>
      </c>
      <c r="S619" s="360"/>
      <c r="T619" s="361"/>
      <c r="U619" s="255">
        <f t="shared" si="116"/>
        <v>0</v>
      </c>
      <c r="V619" s="169"/>
      <c r="W619" s="169"/>
      <c r="X619" s="169"/>
      <c r="Y619" s="169"/>
      <c r="Z619" s="169"/>
      <c r="AA619" s="378"/>
      <c r="AB619" s="169"/>
      <c r="AC619" s="169"/>
      <c r="AD619" s="169"/>
      <c r="AE619" s="371"/>
      <c r="AF619" s="371"/>
      <c r="AG619" s="371"/>
      <c r="AH619" s="169"/>
      <c r="AI619" s="169"/>
      <c r="AJ619" s="169"/>
      <c r="AK619" s="169"/>
      <c r="AL619" s="169"/>
      <c r="AM619" s="169"/>
      <c r="AN619" s="176"/>
      <c r="AO619" s="176"/>
      <c r="AP619" s="176"/>
    </row>
    <row r="620" spans="1:45" s="253" customFormat="1" ht="21" hidden="1" customHeight="1">
      <c r="A620" s="252"/>
      <c r="B620" s="252"/>
      <c r="C620" s="252"/>
      <c r="D620" s="252"/>
      <c r="E620" s="252"/>
      <c r="F620" s="252"/>
      <c r="G620" s="252"/>
      <c r="I620" s="265">
        <f t="shared" si="114"/>
        <v>0</v>
      </c>
      <c r="J620" s="255">
        <f t="shared" si="115"/>
        <v>0</v>
      </c>
      <c r="K620" s="546">
        <f t="shared" si="119"/>
        <v>9</v>
      </c>
      <c r="L620" s="356"/>
      <c r="M620" s="356"/>
      <c r="N620" s="357">
        <f t="shared" si="120"/>
        <v>0</v>
      </c>
      <c r="O620" s="358"/>
      <c r="P620" s="358"/>
      <c r="Q620" s="359">
        <f t="shared" si="118"/>
        <v>0</v>
      </c>
      <c r="R620" s="359">
        <f t="shared" si="118"/>
        <v>0</v>
      </c>
      <c r="S620" s="360"/>
      <c r="T620" s="361"/>
      <c r="U620" s="255">
        <f t="shared" si="116"/>
        <v>0</v>
      </c>
      <c r="V620" s="169"/>
      <c r="W620" s="169"/>
      <c r="X620" s="169"/>
      <c r="Y620" s="169"/>
      <c r="Z620" s="169"/>
      <c r="AA620" s="378"/>
      <c r="AB620" s="169"/>
      <c r="AC620" s="169"/>
      <c r="AD620" s="169"/>
      <c r="AE620" s="371"/>
      <c r="AF620" s="371"/>
      <c r="AG620" s="371"/>
      <c r="AH620" s="169"/>
      <c r="AI620" s="169"/>
      <c r="AJ620" s="169"/>
      <c r="AK620" s="169"/>
      <c r="AL620" s="169"/>
      <c r="AM620" s="169"/>
      <c r="AN620" s="176"/>
      <c r="AO620" s="176"/>
      <c r="AP620" s="176"/>
    </row>
    <row r="621" spans="1:45" s="253" customFormat="1" ht="21" hidden="1" customHeight="1">
      <c r="A621" s="252"/>
      <c r="B621" s="252"/>
      <c r="C621" s="252"/>
      <c r="D621" s="252"/>
      <c r="E621" s="252"/>
      <c r="F621" s="252"/>
      <c r="G621" s="252"/>
      <c r="I621" s="265">
        <f t="shared" si="114"/>
        <v>0</v>
      </c>
      <c r="J621" s="255">
        <f t="shared" si="115"/>
        <v>0</v>
      </c>
      <c r="K621" s="546">
        <f t="shared" si="119"/>
        <v>10</v>
      </c>
      <c r="L621" s="356"/>
      <c r="M621" s="356"/>
      <c r="N621" s="357">
        <f t="shared" si="120"/>
        <v>0</v>
      </c>
      <c r="O621" s="358"/>
      <c r="P621" s="358"/>
      <c r="Q621" s="359">
        <f t="shared" si="118"/>
        <v>0</v>
      </c>
      <c r="R621" s="359">
        <f t="shared" si="118"/>
        <v>0</v>
      </c>
      <c r="S621" s="360"/>
      <c r="T621" s="361"/>
      <c r="U621" s="255">
        <f t="shared" si="116"/>
        <v>0</v>
      </c>
      <c r="V621" s="169"/>
      <c r="W621" s="169"/>
      <c r="X621" s="169"/>
      <c r="Y621" s="169"/>
      <c r="Z621" s="169"/>
      <c r="AA621" s="378"/>
      <c r="AB621" s="169"/>
      <c r="AC621" s="169"/>
      <c r="AD621" s="169"/>
      <c r="AE621" s="371"/>
      <c r="AF621" s="371"/>
      <c r="AG621" s="371"/>
      <c r="AH621" s="169"/>
      <c r="AI621" s="169"/>
      <c r="AJ621" s="169"/>
      <c r="AK621" s="169"/>
      <c r="AL621" s="169"/>
      <c r="AM621" s="169"/>
      <c r="AN621" s="176"/>
      <c r="AO621" s="176"/>
      <c r="AP621" s="176"/>
    </row>
    <row r="622" spans="1:45" s="253" customFormat="1" ht="21" hidden="1" customHeight="1">
      <c r="A622" s="252"/>
      <c r="B622" s="252"/>
      <c r="C622" s="252"/>
      <c r="D622" s="252"/>
      <c r="E622" s="252"/>
      <c r="F622" s="252"/>
      <c r="G622" s="252"/>
      <c r="I622" s="265">
        <f t="shared" si="114"/>
        <v>0</v>
      </c>
      <c r="J622" s="255">
        <f t="shared" si="115"/>
        <v>0</v>
      </c>
      <c r="K622" s="546">
        <f t="shared" si="119"/>
        <v>11</v>
      </c>
      <c r="L622" s="356"/>
      <c r="M622" s="356"/>
      <c r="N622" s="357">
        <f t="shared" si="120"/>
        <v>0</v>
      </c>
      <c r="O622" s="358"/>
      <c r="P622" s="358"/>
      <c r="Q622" s="359">
        <f t="shared" si="118"/>
        <v>0</v>
      </c>
      <c r="R622" s="359">
        <f t="shared" si="118"/>
        <v>0</v>
      </c>
      <c r="S622" s="360"/>
      <c r="T622" s="361"/>
      <c r="U622" s="255">
        <f t="shared" si="116"/>
        <v>0</v>
      </c>
      <c r="V622" s="169"/>
      <c r="W622" s="169"/>
      <c r="X622" s="169"/>
      <c r="Y622" s="169"/>
      <c r="Z622" s="169"/>
      <c r="AA622" s="378"/>
      <c r="AB622" s="169"/>
      <c r="AC622" s="169"/>
      <c r="AD622" s="169"/>
      <c r="AE622" s="371"/>
      <c r="AF622" s="371"/>
      <c r="AG622" s="371"/>
      <c r="AH622" s="169"/>
      <c r="AI622" s="169"/>
      <c r="AJ622" s="169"/>
      <c r="AK622" s="169"/>
      <c r="AL622" s="169"/>
      <c r="AM622" s="169"/>
      <c r="AN622" s="176"/>
      <c r="AO622" s="176"/>
      <c r="AP622" s="176"/>
    </row>
    <row r="623" spans="1:45" s="253" customFormat="1" ht="21" hidden="1" customHeight="1">
      <c r="A623" s="252"/>
      <c r="B623" s="252"/>
      <c r="C623" s="252"/>
      <c r="D623" s="252"/>
      <c r="E623" s="252"/>
      <c r="F623" s="252"/>
      <c r="G623" s="252"/>
      <c r="I623" s="265">
        <f t="shared" si="114"/>
        <v>0</v>
      </c>
      <c r="J623" s="255">
        <f t="shared" si="115"/>
        <v>0</v>
      </c>
      <c r="K623" s="546">
        <f t="shared" si="119"/>
        <v>12</v>
      </c>
      <c r="L623" s="356"/>
      <c r="M623" s="356"/>
      <c r="N623" s="357">
        <f t="shared" si="120"/>
        <v>0</v>
      </c>
      <c r="O623" s="358"/>
      <c r="P623" s="358"/>
      <c r="Q623" s="359">
        <f t="shared" si="118"/>
        <v>0</v>
      </c>
      <c r="R623" s="359">
        <f t="shared" si="118"/>
        <v>0</v>
      </c>
      <c r="S623" s="360"/>
      <c r="T623" s="361"/>
      <c r="U623" s="255">
        <f t="shared" si="116"/>
        <v>0</v>
      </c>
      <c r="V623" s="169"/>
      <c r="W623" s="169"/>
      <c r="X623" s="169"/>
      <c r="Y623" s="169"/>
      <c r="Z623" s="169"/>
      <c r="AA623" s="378"/>
      <c r="AB623" s="169"/>
      <c r="AC623" s="169"/>
      <c r="AD623" s="169"/>
      <c r="AE623" s="371"/>
      <c r="AF623" s="371"/>
      <c r="AG623" s="371"/>
      <c r="AH623" s="169"/>
      <c r="AI623" s="169"/>
      <c r="AJ623" s="169"/>
      <c r="AK623" s="169"/>
      <c r="AL623" s="169"/>
      <c r="AM623" s="169"/>
      <c r="AN623" s="176"/>
      <c r="AO623" s="176"/>
      <c r="AP623" s="176"/>
    </row>
    <row r="624" spans="1:45" s="253" customFormat="1" ht="21" hidden="1" customHeight="1">
      <c r="A624" s="252"/>
      <c r="B624" s="252"/>
      <c r="C624" s="252"/>
      <c r="D624" s="252"/>
      <c r="E624" s="252"/>
      <c r="F624" s="252"/>
      <c r="G624" s="252"/>
      <c r="I624" s="265">
        <f t="shared" si="114"/>
        <v>0</v>
      </c>
      <c r="J624" s="255">
        <f t="shared" si="115"/>
        <v>0</v>
      </c>
      <c r="K624" s="546">
        <f t="shared" si="119"/>
        <v>13</v>
      </c>
      <c r="L624" s="356"/>
      <c r="M624" s="356"/>
      <c r="N624" s="357">
        <f t="shared" si="120"/>
        <v>0</v>
      </c>
      <c r="O624" s="358"/>
      <c r="P624" s="358"/>
      <c r="Q624" s="359">
        <f t="shared" si="118"/>
        <v>0</v>
      </c>
      <c r="R624" s="359">
        <f t="shared" si="118"/>
        <v>0</v>
      </c>
      <c r="S624" s="360"/>
      <c r="T624" s="361"/>
      <c r="U624" s="255">
        <f t="shared" si="116"/>
        <v>0</v>
      </c>
      <c r="V624" s="169"/>
      <c r="W624" s="169"/>
      <c r="X624" s="169"/>
      <c r="Y624" s="169"/>
      <c r="Z624" s="169"/>
      <c r="AA624" s="378"/>
      <c r="AB624" s="169"/>
      <c r="AC624" s="169"/>
      <c r="AD624" s="169"/>
      <c r="AE624" s="371"/>
      <c r="AF624" s="371"/>
      <c r="AG624" s="371"/>
      <c r="AH624" s="169"/>
      <c r="AI624" s="169"/>
      <c r="AJ624" s="169"/>
      <c r="AK624" s="169"/>
      <c r="AL624" s="169"/>
      <c r="AM624" s="169"/>
      <c r="AN624" s="176"/>
      <c r="AO624" s="176"/>
      <c r="AP624" s="176"/>
    </row>
    <row r="625" spans="1:42" s="253" customFormat="1" ht="21" hidden="1" customHeight="1">
      <c r="A625" s="252"/>
      <c r="B625" s="252"/>
      <c r="C625" s="252"/>
      <c r="D625" s="252"/>
      <c r="E625" s="252"/>
      <c r="F625" s="252"/>
      <c r="G625" s="252"/>
      <c r="I625" s="265">
        <f t="shared" si="114"/>
        <v>0</v>
      </c>
      <c r="J625" s="255">
        <f t="shared" si="115"/>
        <v>0</v>
      </c>
      <c r="K625" s="385">
        <f t="shared" si="119"/>
        <v>14</v>
      </c>
      <c r="L625" s="356"/>
      <c r="M625" s="356"/>
      <c r="N625" s="387">
        <f t="shared" si="120"/>
        <v>0</v>
      </c>
      <c r="O625" s="388"/>
      <c r="P625" s="388"/>
      <c r="Q625" s="389">
        <f t="shared" si="118"/>
        <v>0</v>
      </c>
      <c r="R625" s="389">
        <f t="shared" si="118"/>
        <v>0</v>
      </c>
      <c r="S625" s="390"/>
      <c r="T625" s="391"/>
      <c r="U625" s="255">
        <f t="shared" si="116"/>
        <v>0</v>
      </c>
      <c r="V625" s="169"/>
      <c r="W625" s="169"/>
      <c r="X625" s="169"/>
      <c r="Y625" s="169"/>
      <c r="Z625" s="169"/>
      <c r="AA625" s="378"/>
      <c r="AB625" s="169"/>
      <c r="AC625" s="169"/>
      <c r="AD625" s="169"/>
      <c r="AE625" s="371"/>
      <c r="AF625" s="371"/>
      <c r="AG625" s="371"/>
      <c r="AH625" s="169"/>
      <c r="AI625" s="169"/>
      <c r="AJ625" s="169"/>
      <c r="AK625" s="169"/>
      <c r="AL625" s="169"/>
      <c r="AM625" s="169"/>
      <c r="AN625" s="176"/>
      <c r="AO625" s="176"/>
      <c r="AP625" s="176"/>
    </row>
    <row r="626" spans="1:42" s="253" customFormat="1" ht="21" hidden="1" customHeight="1">
      <c r="A626" s="252"/>
      <c r="B626" s="252"/>
      <c r="C626" s="252"/>
      <c r="D626" s="252"/>
      <c r="E626" s="252"/>
      <c r="F626" s="252"/>
      <c r="G626" s="252"/>
      <c r="I626" s="265">
        <f>IF((O$553+P$553)&gt;0,1,0)</f>
        <v>0</v>
      </c>
      <c r="J626" s="255">
        <f t="shared" ref="J626:J675" si="121">IF($Q$529&gt;0,9,)</f>
        <v>0</v>
      </c>
      <c r="K626" s="2439" t="s">
        <v>942</v>
      </c>
      <c r="L626" s="2441" t="s">
        <v>943</v>
      </c>
      <c r="M626" s="2443" t="s">
        <v>944</v>
      </c>
      <c r="N626" s="2443" t="s">
        <v>945</v>
      </c>
      <c r="O626" s="2445" t="s">
        <v>946</v>
      </c>
      <c r="P626" s="2445"/>
      <c r="Q626" s="2445" t="s">
        <v>947</v>
      </c>
      <c r="R626" s="2445"/>
      <c r="S626" s="2446" t="s">
        <v>948</v>
      </c>
      <c r="T626" s="2448" t="s">
        <v>949</v>
      </c>
      <c r="U626" s="255">
        <f t="shared" ref="U626:U675" si="122">IF($Q$529&gt;0,9,)</f>
        <v>0</v>
      </c>
      <c r="V626" s="169"/>
      <c r="W626" s="169"/>
      <c r="X626" s="169"/>
      <c r="Y626" s="169"/>
      <c r="Z626" s="169"/>
      <c r="AA626" s="378"/>
      <c r="AB626" s="169"/>
      <c r="AC626" s="169"/>
      <c r="AD626" s="169"/>
      <c r="AE626" s="371"/>
      <c r="AF626" s="371"/>
      <c r="AG626" s="371"/>
      <c r="AH626" s="169"/>
      <c r="AI626" s="169"/>
      <c r="AJ626" s="169"/>
      <c r="AK626" s="169"/>
      <c r="AL626" s="169"/>
      <c r="AM626" s="169"/>
      <c r="AN626" s="176"/>
      <c r="AO626" s="176"/>
      <c r="AP626" s="176"/>
    </row>
    <row r="627" spans="1:42" s="253" customFormat="1" ht="21" hidden="1" customHeight="1">
      <c r="A627" s="252"/>
      <c r="B627" s="252"/>
      <c r="C627" s="252"/>
      <c r="D627" s="252"/>
      <c r="E627" s="252"/>
      <c r="F627" s="252"/>
      <c r="G627" s="252"/>
      <c r="I627" s="265">
        <f t="shared" ref="I627:I650" si="123">IF((O$553+P$553)&gt;0,1,0)</f>
        <v>0</v>
      </c>
      <c r="J627" s="255">
        <f t="shared" si="121"/>
        <v>0</v>
      </c>
      <c r="K627" s="2440"/>
      <c r="L627" s="2442"/>
      <c r="M627" s="2444"/>
      <c r="N627" s="2444"/>
      <c r="O627" s="548" t="s">
        <v>786</v>
      </c>
      <c r="P627" s="335" t="s">
        <v>787</v>
      </c>
      <c r="Q627" s="335" t="s">
        <v>786</v>
      </c>
      <c r="R627" s="336" t="s">
        <v>787</v>
      </c>
      <c r="S627" s="2447"/>
      <c r="T627" s="2449"/>
      <c r="U627" s="255">
        <f t="shared" si="122"/>
        <v>0</v>
      </c>
      <c r="V627" s="169"/>
      <c r="W627" s="169"/>
      <c r="X627" s="169"/>
      <c r="Y627" s="169"/>
      <c r="Z627" s="169"/>
      <c r="AA627" s="378"/>
      <c r="AB627" s="169"/>
      <c r="AC627" s="169"/>
      <c r="AD627" s="169"/>
      <c r="AE627" s="371"/>
      <c r="AF627" s="371"/>
      <c r="AG627" s="371"/>
      <c r="AH627" s="169"/>
      <c r="AI627" s="169"/>
      <c r="AJ627" s="169"/>
      <c r="AK627" s="169"/>
      <c r="AL627" s="169"/>
      <c r="AM627" s="169"/>
      <c r="AN627" s="176"/>
      <c r="AO627" s="176"/>
      <c r="AP627" s="176"/>
    </row>
    <row r="628" spans="1:42" s="253" customFormat="1" ht="21" hidden="1" customHeight="1">
      <c r="A628" s="252"/>
      <c r="B628" s="252"/>
      <c r="C628" s="252"/>
      <c r="D628" s="252"/>
      <c r="E628" s="252"/>
      <c r="F628" s="252"/>
      <c r="G628" s="252"/>
      <c r="I628" s="265">
        <f t="shared" si="123"/>
        <v>0</v>
      </c>
      <c r="J628" s="255">
        <f t="shared" si="121"/>
        <v>0</v>
      </c>
      <c r="K628" s="546">
        <f>+K100+1</f>
        <v>15</v>
      </c>
      <c r="L628" s="356"/>
      <c r="M628" s="356"/>
      <c r="N628" s="357">
        <f t="shared" ref="N628:N650" si="124">IF(O628+P628&gt;0,$W$527,)</f>
        <v>0</v>
      </c>
      <c r="O628" s="358"/>
      <c r="P628" s="358"/>
      <c r="Q628" s="359">
        <f t="shared" ref="Q628:R650" si="125">ROUND(O628*50,0)</f>
        <v>0</v>
      </c>
      <c r="R628" s="359">
        <f t="shared" si="125"/>
        <v>0</v>
      </c>
      <c r="S628" s="360"/>
      <c r="T628" s="361"/>
      <c r="U628" s="255">
        <f t="shared" si="122"/>
        <v>0</v>
      </c>
      <c r="V628" s="169"/>
      <c r="W628" s="169"/>
      <c r="X628" s="169"/>
      <c r="Y628" s="169"/>
      <c r="Z628" s="169"/>
      <c r="AA628" s="378"/>
      <c r="AB628" s="169"/>
      <c r="AC628" s="169"/>
      <c r="AD628" s="169"/>
      <c r="AE628" s="371"/>
      <c r="AF628" s="371"/>
      <c r="AG628" s="371"/>
      <c r="AH628" s="169"/>
      <c r="AI628" s="169"/>
      <c r="AJ628" s="169"/>
      <c r="AK628" s="169"/>
      <c r="AL628" s="169"/>
      <c r="AM628" s="169"/>
      <c r="AN628" s="176"/>
      <c r="AO628" s="176"/>
      <c r="AP628" s="176"/>
    </row>
    <row r="629" spans="1:42" s="253" customFormat="1" ht="21" hidden="1" customHeight="1">
      <c r="A629" s="252"/>
      <c r="B629" s="252"/>
      <c r="C629" s="252"/>
      <c r="D629" s="252"/>
      <c r="E629" s="252"/>
      <c r="F629" s="252"/>
      <c r="G629" s="252"/>
      <c r="I629" s="265">
        <f t="shared" si="123"/>
        <v>0</v>
      </c>
      <c r="J629" s="255">
        <f t="shared" si="121"/>
        <v>0</v>
      </c>
      <c r="K629" s="546">
        <f t="shared" ref="K629:K650" si="126">+K628+1</f>
        <v>16</v>
      </c>
      <c r="L629" s="356"/>
      <c r="M629" s="356"/>
      <c r="N629" s="357">
        <f t="shared" si="124"/>
        <v>0</v>
      </c>
      <c r="O629" s="358"/>
      <c r="P629" s="358"/>
      <c r="Q629" s="359">
        <f t="shared" si="125"/>
        <v>0</v>
      </c>
      <c r="R629" s="359">
        <f t="shared" si="125"/>
        <v>0</v>
      </c>
      <c r="S629" s="360"/>
      <c r="T629" s="361"/>
      <c r="U629" s="255">
        <f t="shared" si="122"/>
        <v>0</v>
      </c>
      <c r="V629" s="169"/>
      <c r="W629" s="169"/>
      <c r="X629" s="169"/>
      <c r="Y629" s="169"/>
      <c r="Z629" s="169"/>
      <c r="AA629" s="378"/>
      <c r="AB629" s="169"/>
      <c r="AC629" s="169"/>
      <c r="AD629" s="169"/>
      <c r="AE629" s="371"/>
      <c r="AF629" s="371"/>
      <c r="AG629" s="371"/>
      <c r="AH629" s="169"/>
      <c r="AI629" s="169"/>
      <c r="AJ629" s="169"/>
      <c r="AK629" s="169"/>
      <c r="AL629" s="169"/>
      <c r="AM629" s="169"/>
      <c r="AN629" s="176"/>
      <c r="AO629" s="176"/>
      <c r="AP629" s="176"/>
    </row>
    <row r="630" spans="1:42" s="253" customFormat="1" ht="21" hidden="1" customHeight="1">
      <c r="A630" s="252"/>
      <c r="B630" s="252"/>
      <c r="C630" s="252"/>
      <c r="D630" s="252"/>
      <c r="E630" s="252"/>
      <c r="F630" s="252"/>
      <c r="G630" s="252"/>
      <c r="I630" s="265">
        <f t="shared" si="123"/>
        <v>0</v>
      </c>
      <c r="J630" s="255">
        <f t="shared" si="121"/>
        <v>0</v>
      </c>
      <c r="K630" s="546">
        <f t="shared" si="126"/>
        <v>17</v>
      </c>
      <c r="L630" s="356"/>
      <c r="M630" s="356"/>
      <c r="N630" s="357">
        <f t="shared" si="124"/>
        <v>0</v>
      </c>
      <c r="O630" s="358"/>
      <c r="P630" s="358"/>
      <c r="Q630" s="359">
        <f t="shared" si="125"/>
        <v>0</v>
      </c>
      <c r="R630" s="359">
        <f t="shared" si="125"/>
        <v>0</v>
      </c>
      <c r="S630" s="360"/>
      <c r="T630" s="361"/>
      <c r="U630" s="255">
        <f t="shared" si="122"/>
        <v>0</v>
      </c>
      <c r="V630" s="169"/>
      <c r="W630" s="169"/>
      <c r="X630" s="169"/>
      <c r="Y630" s="169"/>
      <c r="Z630" s="169"/>
      <c r="AA630" s="378"/>
      <c r="AB630" s="169"/>
      <c r="AC630" s="169"/>
      <c r="AD630" s="169"/>
      <c r="AE630" s="371"/>
      <c r="AF630" s="371"/>
      <c r="AG630" s="371"/>
      <c r="AH630" s="169"/>
      <c r="AI630" s="169"/>
      <c r="AJ630" s="169"/>
      <c r="AK630" s="169"/>
      <c r="AL630" s="169"/>
      <c r="AM630" s="169"/>
      <c r="AN630" s="176"/>
      <c r="AO630" s="176"/>
      <c r="AP630" s="176"/>
    </row>
    <row r="631" spans="1:42" s="253" customFormat="1" ht="21" hidden="1" customHeight="1">
      <c r="A631" s="252"/>
      <c r="B631" s="252"/>
      <c r="C631" s="252"/>
      <c r="D631" s="252"/>
      <c r="E631" s="252"/>
      <c r="F631" s="252"/>
      <c r="G631" s="252"/>
      <c r="I631" s="265">
        <f t="shared" si="123"/>
        <v>0</v>
      </c>
      <c r="J631" s="255">
        <f t="shared" si="121"/>
        <v>0</v>
      </c>
      <c r="K631" s="546">
        <f t="shared" si="126"/>
        <v>18</v>
      </c>
      <c r="L631" s="356"/>
      <c r="M631" s="356"/>
      <c r="N631" s="357">
        <f t="shared" si="124"/>
        <v>0</v>
      </c>
      <c r="O631" s="358"/>
      <c r="P631" s="358"/>
      <c r="Q631" s="359">
        <f t="shared" si="125"/>
        <v>0</v>
      </c>
      <c r="R631" s="359">
        <f t="shared" si="125"/>
        <v>0</v>
      </c>
      <c r="S631" s="360"/>
      <c r="T631" s="361"/>
      <c r="U631" s="255">
        <f t="shared" si="122"/>
        <v>0</v>
      </c>
      <c r="V631" s="169"/>
      <c r="W631" s="169"/>
      <c r="X631" s="169"/>
      <c r="Y631" s="169"/>
      <c r="Z631" s="169"/>
      <c r="AA631" s="378"/>
      <c r="AB631" s="169"/>
      <c r="AC631" s="169"/>
      <c r="AD631" s="169"/>
      <c r="AE631" s="371"/>
      <c r="AF631" s="371"/>
      <c r="AG631" s="371"/>
      <c r="AH631" s="169"/>
      <c r="AI631" s="169"/>
      <c r="AJ631" s="169"/>
      <c r="AK631" s="169"/>
      <c r="AL631" s="169"/>
      <c r="AM631" s="169"/>
      <c r="AN631" s="176"/>
      <c r="AO631" s="176"/>
      <c r="AP631" s="176"/>
    </row>
    <row r="632" spans="1:42" s="253" customFormat="1" ht="21" hidden="1" customHeight="1">
      <c r="A632" s="252"/>
      <c r="B632" s="252"/>
      <c r="C632" s="252"/>
      <c r="D632" s="252"/>
      <c r="E632" s="252"/>
      <c r="F632" s="252"/>
      <c r="G632" s="252"/>
      <c r="I632" s="265">
        <f t="shared" si="123"/>
        <v>0</v>
      </c>
      <c r="J632" s="255">
        <f t="shared" si="121"/>
        <v>0</v>
      </c>
      <c r="K632" s="546">
        <f t="shared" si="126"/>
        <v>19</v>
      </c>
      <c r="L632" s="356"/>
      <c r="M632" s="356"/>
      <c r="N632" s="357">
        <f t="shared" si="124"/>
        <v>0</v>
      </c>
      <c r="O632" s="358"/>
      <c r="P632" s="358"/>
      <c r="Q632" s="359">
        <f t="shared" si="125"/>
        <v>0</v>
      </c>
      <c r="R632" s="359">
        <f t="shared" si="125"/>
        <v>0</v>
      </c>
      <c r="S632" s="360"/>
      <c r="T632" s="361"/>
      <c r="U632" s="255">
        <f t="shared" si="122"/>
        <v>0</v>
      </c>
      <c r="V632" s="169"/>
      <c r="W632" s="169"/>
      <c r="X632" s="169"/>
      <c r="Y632" s="169"/>
      <c r="Z632" s="169"/>
      <c r="AA632" s="378"/>
      <c r="AB632" s="169"/>
      <c r="AC632" s="169"/>
      <c r="AD632" s="169"/>
      <c r="AE632" s="371"/>
      <c r="AF632" s="371"/>
      <c r="AG632" s="371"/>
      <c r="AH632" s="169"/>
      <c r="AI632" s="169"/>
      <c r="AJ632" s="169"/>
      <c r="AK632" s="169"/>
      <c r="AL632" s="169"/>
      <c r="AM632" s="169"/>
      <c r="AN632" s="176"/>
      <c r="AO632" s="176"/>
      <c r="AP632" s="176"/>
    </row>
    <row r="633" spans="1:42" s="253" customFormat="1" ht="21" hidden="1" customHeight="1">
      <c r="A633" s="252"/>
      <c r="B633" s="252"/>
      <c r="C633" s="252"/>
      <c r="D633" s="252"/>
      <c r="E633" s="252"/>
      <c r="F633" s="252"/>
      <c r="G633" s="252"/>
      <c r="I633" s="265">
        <f t="shared" si="123"/>
        <v>0</v>
      </c>
      <c r="J633" s="255">
        <f t="shared" si="121"/>
        <v>0</v>
      </c>
      <c r="K633" s="546">
        <f t="shared" si="126"/>
        <v>20</v>
      </c>
      <c r="L633" s="356"/>
      <c r="M633" s="356"/>
      <c r="N633" s="357">
        <f t="shared" si="124"/>
        <v>0</v>
      </c>
      <c r="O633" s="358"/>
      <c r="P633" s="358"/>
      <c r="Q633" s="359">
        <f t="shared" si="125"/>
        <v>0</v>
      </c>
      <c r="R633" s="359">
        <f t="shared" si="125"/>
        <v>0</v>
      </c>
      <c r="S633" s="360"/>
      <c r="T633" s="361"/>
      <c r="U633" s="255">
        <f t="shared" si="122"/>
        <v>0</v>
      </c>
      <c r="V633" s="169"/>
      <c r="W633" s="169"/>
      <c r="X633" s="169"/>
      <c r="Y633" s="169"/>
      <c r="Z633" s="169"/>
      <c r="AA633" s="378"/>
      <c r="AB633" s="169"/>
      <c r="AC633" s="169"/>
      <c r="AD633" s="169"/>
      <c r="AE633" s="371"/>
      <c r="AF633" s="371"/>
      <c r="AG633" s="371"/>
      <c r="AH633" s="169"/>
      <c r="AI633" s="169"/>
      <c r="AJ633" s="169"/>
      <c r="AK633" s="169"/>
      <c r="AL633" s="169"/>
      <c r="AM633" s="169"/>
      <c r="AN633" s="176"/>
      <c r="AO633" s="176"/>
      <c r="AP633" s="176"/>
    </row>
    <row r="634" spans="1:42" s="253" customFormat="1" ht="21" hidden="1" customHeight="1">
      <c r="A634" s="252"/>
      <c r="B634" s="252"/>
      <c r="C634" s="252"/>
      <c r="D634" s="252"/>
      <c r="E634" s="252"/>
      <c r="F634" s="252"/>
      <c r="G634" s="252"/>
      <c r="I634" s="265">
        <f t="shared" si="123"/>
        <v>0</v>
      </c>
      <c r="J634" s="255">
        <f t="shared" si="121"/>
        <v>0</v>
      </c>
      <c r="K634" s="546">
        <f t="shared" si="126"/>
        <v>21</v>
      </c>
      <c r="L634" s="356"/>
      <c r="M634" s="356"/>
      <c r="N634" s="357">
        <f t="shared" si="124"/>
        <v>0</v>
      </c>
      <c r="O634" s="358"/>
      <c r="P634" s="358"/>
      <c r="Q634" s="359">
        <f t="shared" si="125"/>
        <v>0</v>
      </c>
      <c r="R634" s="359">
        <f t="shared" si="125"/>
        <v>0</v>
      </c>
      <c r="S634" s="360"/>
      <c r="T634" s="361"/>
      <c r="U634" s="255">
        <f t="shared" si="122"/>
        <v>0</v>
      </c>
      <c r="V634" s="169"/>
      <c r="W634" s="169"/>
      <c r="X634" s="169"/>
      <c r="Y634" s="169"/>
      <c r="Z634" s="169"/>
      <c r="AA634" s="378"/>
      <c r="AB634" s="169"/>
      <c r="AC634" s="169"/>
      <c r="AD634" s="169"/>
      <c r="AE634" s="371"/>
      <c r="AF634" s="371"/>
      <c r="AG634" s="371"/>
      <c r="AH634" s="169"/>
      <c r="AI634" s="169"/>
      <c r="AJ634" s="169"/>
      <c r="AK634" s="169"/>
      <c r="AL634" s="169"/>
      <c r="AM634" s="169"/>
      <c r="AN634" s="176"/>
      <c r="AO634" s="176"/>
      <c r="AP634" s="176"/>
    </row>
    <row r="635" spans="1:42" s="253" customFormat="1" ht="21" hidden="1" customHeight="1">
      <c r="A635" s="252"/>
      <c r="B635" s="252"/>
      <c r="C635" s="252"/>
      <c r="D635" s="252"/>
      <c r="E635" s="252"/>
      <c r="F635" s="252"/>
      <c r="G635" s="252"/>
      <c r="I635" s="265">
        <f t="shared" si="123"/>
        <v>0</v>
      </c>
      <c r="J635" s="255">
        <f t="shared" si="121"/>
        <v>0</v>
      </c>
      <c r="K635" s="546">
        <f t="shared" si="126"/>
        <v>22</v>
      </c>
      <c r="L635" s="356"/>
      <c r="M635" s="356"/>
      <c r="N635" s="357">
        <f t="shared" si="124"/>
        <v>0</v>
      </c>
      <c r="O635" s="358"/>
      <c r="P635" s="358"/>
      <c r="Q635" s="359">
        <f t="shared" si="125"/>
        <v>0</v>
      </c>
      <c r="R635" s="359">
        <f t="shared" si="125"/>
        <v>0</v>
      </c>
      <c r="S635" s="360"/>
      <c r="T635" s="361"/>
      <c r="U635" s="255">
        <f t="shared" si="122"/>
        <v>0</v>
      </c>
      <c r="V635" s="169"/>
      <c r="W635" s="169"/>
      <c r="X635" s="169"/>
      <c r="Y635" s="169"/>
      <c r="Z635" s="169"/>
      <c r="AA635" s="378"/>
      <c r="AB635" s="169"/>
      <c r="AC635" s="169"/>
      <c r="AD635" s="169"/>
      <c r="AE635" s="371"/>
      <c r="AF635" s="371"/>
      <c r="AG635" s="371"/>
      <c r="AH635" s="169"/>
      <c r="AI635" s="169"/>
      <c r="AJ635" s="169"/>
      <c r="AK635" s="169"/>
      <c r="AL635" s="169"/>
      <c r="AM635" s="169"/>
      <c r="AN635" s="176"/>
      <c r="AO635" s="176"/>
      <c r="AP635" s="176"/>
    </row>
    <row r="636" spans="1:42" s="253" customFormat="1" ht="21" hidden="1" customHeight="1">
      <c r="A636" s="252"/>
      <c r="B636" s="252"/>
      <c r="C636" s="252"/>
      <c r="D636" s="252"/>
      <c r="E636" s="252"/>
      <c r="F636" s="252"/>
      <c r="G636" s="252"/>
      <c r="I636" s="265">
        <f t="shared" si="123"/>
        <v>0</v>
      </c>
      <c r="J636" s="255">
        <f t="shared" si="121"/>
        <v>0</v>
      </c>
      <c r="K636" s="546">
        <f t="shared" si="126"/>
        <v>23</v>
      </c>
      <c r="L636" s="356"/>
      <c r="M636" s="356"/>
      <c r="N636" s="357">
        <f t="shared" si="124"/>
        <v>0</v>
      </c>
      <c r="O636" s="358"/>
      <c r="P636" s="358"/>
      <c r="Q636" s="359">
        <f t="shared" si="125"/>
        <v>0</v>
      </c>
      <c r="R636" s="359">
        <f t="shared" si="125"/>
        <v>0</v>
      </c>
      <c r="S636" s="360"/>
      <c r="T636" s="361"/>
      <c r="U636" s="255">
        <f t="shared" si="122"/>
        <v>0</v>
      </c>
      <c r="V636" s="169"/>
      <c r="W636" s="169"/>
      <c r="X636" s="169"/>
      <c r="Y636" s="169"/>
      <c r="Z636" s="169"/>
      <c r="AA636" s="378"/>
      <c r="AB636" s="169"/>
      <c r="AC636" s="169"/>
      <c r="AD636" s="169"/>
      <c r="AE636" s="371"/>
      <c r="AF636" s="371"/>
      <c r="AG636" s="371"/>
      <c r="AH636" s="169"/>
      <c r="AI636" s="169"/>
      <c r="AJ636" s="169"/>
      <c r="AK636" s="169"/>
      <c r="AL636" s="169"/>
      <c r="AM636" s="169"/>
      <c r="AN636" s="176"/>
      <c r="AO636" s="176"/>
      <c r="AP636" s="176"/>
    </row>
    <row r="637" spans="1:42" s="253" customFormat="1" ht="21" hidden="1" customHeight="1">
      <c r="A637" s="252"/>
      <c r="B637" s="252"/>
      <c r="C637" s="252"/>
      <c r="D637" s="252"/>
      <c r="E637" s="252"/>
      <c r="F637" s="252"/>
      <c r="G637" s="252"/>
      <c r="I637" s="265">
        <f t="shared" si="123"/>
        <v>0</v>
      </c>
      <c r="J637" s="255">
        <f t="shared" si="121"/>
        <v>0</v>
      </c>
      <c r="K637" s="546">
        <f t="shared" si="126"/>
        <v>24</v>
      </c>
      <c r="L637" s="356"/>
      <c r="M637" s="356"/>
      <c r="N637" s="357">
        <f t="shared" si="124"/>
        <v>0</v>
      </c>
      <c r="O637" s="358"/>
      <c r="P637" s="358"/>
      <c r="Q637" s="359">
        <f t="shared" si="125"/>
        <v>0</v>
      </c>
      <c r="R637" s="359">
        <f t="shared" si="125"/>
        <v>0</v>
      </c>
      <c r="S637" s="360"/>
      <c r="T637" s="361"/>
      <c r="U637" s="255">
        <f t="shared" si="122"/>
        <v>0</v>
      </c>
      <c r="V637" s="169"/>
      <c r="W637" s="169"/>
      <c r="X637" s="169"/>
      <c r="Y637" s="169"/>
      <c r="Z637" s="169"/>
      <c r="AA637" s="378"/>
      <c r="AB637" s="169"/>
      <c r="AC637" s="169"/>
      <c r="AD637" s="169"/>
      <c r="AE637" s="371"/>
      <c r="AF637" s="371"/>
      <c r="AG637" s="371"/>
      <c r="AH637" s="169"/>
      <c r="AI637" s="169"/>
      <c r="AJ637" s="169"/>
      <c r="AK637" s="169"/>
      <c r="AL637" s="169"/>
      <c r="AM637" s="169"/>
      <c r="AN637" s="176"/>
      <c r="AO637" s="176"/>
      <c r="AP637" s="176"/>
    </row>
    <row r="638" spans="1:42" s="253" customFormat="1" ht="21" hidden="1" customHeight="1">
      <c r="A638" s="252"/>
      <c r="B638" s="252"/>
      <c r="C638" s="252"/>
      <c r="D638" s="252"/>
      <c r="E638" s="252"/>
      <c r="F638" s="252"/>
      <c r="G638" s="252"/>
      <c r="I638" s="265">
        <f t="shared" si="123"/>
        <v>0</v>
      </c>
      <c r="J638" s="255">
        <f t="shared" si="121"/>
        <v>0</v>
      </c>
      <c r="K638" s="546">
        <f t="shared" si="126"/>
        <v>25</v>
      </c>
      <c r="L638" s="356"/>
      <c r="M638" s="356"/>
      <c r="N638" s="357">
        <f t="shared" si="124"/>
        <v>0</v>
      </c>
      <c r="O638" s="358"/>
      <c r="P638" s="358"/>
      <c r="Q638" s="359">
        <f t="shared" si="125"/>
        <v>0</v>
      </c>
      <c r="R638" s="359">
        <f t="shared" si="125"/>
        <v>0</v>
      </c>
      <c r="S638" s="360"/>
      <c r="T638" s="361"/>
      <c r="U638" s="255">
        <f t="shared" si="122"/>
        <v>0</v>
      </c>
      <c r="V638" s="169"/>
      <c r="W638" s="169"/>
      <c r="X638" s="169"/>
      <c r="Y638" s="169"/>
      <c r="Z638" s="169"/>
      <c r="AA638" s="378"/>
      <c r="AB638" s="169"/>
      <c r="AC638" s="169"/>
      <c r="AD638" s="169"/>
      <c r="AE638" s="371"/>
      <c r="AF638" s="371"/>
      <c r="AG638" s="371"/>
      <c r="AH638" s="169"/>
      <c r="AI638" s="169"/>
      <c r="AJ638" s="169"/>
      <c r="AK638" s="169"/>
      <c r="AL638" s="169"/>
      <c r="AM638" s="169"/>
      <c r="AN638" s="176"/>
      <c r="AO638" s="176"/>
      <c r="AP638" s="176"/>
    </row>
    <row r="639" spans="1:42" s="253" customFormat="1" ht="21" hidden="1" customHeight="1">
      <c r="A639" s="252"/>
      <c r="B639" s="252"/>
      <c r="C639" s="252"/>
      <c r="D639" s="252"/>
      <c r="E639" s="252"/>
      <c r="F639" s="252"/>
      <c r="G639" s="252"/>
      <c r="I639" s="265">
        <f t="shared" si="123"/>
        <v>0</v>
      </c>
      <c r="J639" s="255">
        <f t="shared" si="121"/>
        <v>0</v>
      </c>
      <c r="K639" s="546">
        <f t="shared" si="126"/>
        <v>26</v>
      </c>
      <c r="L639" s="356"/>
      <c r="M639" s="356"/>
      <c r="N639" s="357">
        <f t="shared" si="124"/>
        <v>0</v>
      </c>
      <c r="O639" s="358"/>
      <c r="P639" s="358"/>
      <c r="Q639" s="359">
        <f t="shared" si="125"/>
        <v>0</v>
      </c>
      <c r="R639" s="359">
        <f t="shared" si="125"/>
        <v>0</v>
      </c>
      <c r="S639" s="360"/>
      <c r="T639" s="361"/>
      <c r="U639" s="255">
        <f t="shared" si="122"/>
        <v>0</v>
      </c>
      <c r="V639" s="169"/>
      <c r="W639" s="169"/>
      <c r="X639" s="169"/>
      <c r="Y639" s="169"/>
      <c r="Z639" s="169"/>
      <c r="AA639" s="378"/>
      <c r="AB639" s="169"/>
      <c r="AC639" s="169"/>
      <c r="AD639" s="169"/>
      <c r="AE639" s="371"/>
      <c r="AF639" s="371"/>
      <c r="AG639" s="371"/>
      <c r="AH639" s="169"/>
      <c r="AI639" s="169"/>
      <c r="AJ639" s="169"/>
      <c r="AK639" s="169"/>
      <c r="AL639" s="169"/>
      <c r="AM639" s="169"/>
      <c r="AN639" s="176"/>
      <c r="AO639" s="176"/>
      <c r="AP639" s="176"/>
    </row>
    <row r="640" spans="1:42" s="253" customFormat="1" ht="21" hidden="1" customHeight="1">
      <c r="A640" s="252"/>
      <c r="B640" s="252"/>
      <c r="C640" s="252"/>
      <c r="D640" s="252"/>
      <c r="E640" s="252"/>
      <c r="F640" s="252"/>
      <c r="G640" s="252"/>
      <c r="I640" s="265">
        <f t="shared" si="123"/>
        <v>0</v>
      </c>
      <c r="J640" s="255">
        <f t="shared" si="121"/>
        <v>0</v>
      </c>
      <c r="K640" s="546">
        <f t="shared" si="126"/>
        <v>27</v>
      </c>
      <c r="L640" s="356"/>
      <c r="M640" s="356"/>
      <c r="N640" s="357">
        <f t="shared" si="124"/>
        <v>0</v>
      </c>
      <c r="O640" s="358"/>
      <c r="P640" s="358"/>
      <c r="Q640" s="359">
        <f t="shared" si="125"/>
        <v>0</v>
      </c>
      <c r="R640" s="359">
        <f t="shared" si="125"/>
        <v>0</v>
      </c>
      <c r="S640" s="360"/>
      <c r="T640" s="361"/>
      <c r="U640" s="255">
        <f t="shared" si="122"/>
        <v>0</v>
      </c>
      <c r="V640" s="169"/>
      <c r="W640" s="169"/>
      <c r="X640" s="169"/>
      <c r="Y640" s="169"/>
      <c r="Z640" s="169"/>
      <c r="AA640" s="378"/>
      <c r="AB640" s="169"/>
      <c r="AC640" s="169"/>
      <c r="AD640" s="169"/>
      <c r="AE640" s="371"/>
      <c r="AF640" s="371"/>
      <c r="AG640" s="371"/>
      <c r="AH640" s="169"/>
      <c r="AI640" s="169"/>
      <c r="AJ640" s="169"/>
      <c r="AK640" s="169"/>
      <c r="AL640" s="169"/>
      <c r="AM640" s="169"/>
      <c r="AN640" s="176"/>
      <c r="AO640" s="176"/>
      <c r="AP640" s="176"/>
    </row>
    <row r="641" spans="1:42" s="253" customFormat="1" ht="21" hidden="1" customHeight="1">
      <c r="A641" s="252"/>
      <c r="B641" s="252"/>
      <c r="C641" s="252"/>
      <c r="D641" s="252"/>
      <c r="E641" s="252"/>
      <c r="F641" s="252"/>
      <c r="G641" s="252"/>
      <c r="I641" s="265">
        <f t="shared" si="123"/>
        <v>0</v>
      </c>
      <c r="J641" s="255">
        <f t="shared" si="121"/>
        <v>0</v>
      </c>
      <c r="K641" s="546">
        <f t="shared" si="126"/>
        <v>28</v>
      </c>
      <c r="L641" s="356"/>
      <c r="M641" s="356"/>
      <c r="N641" s="357">
        <f t="shared" si="124"/>
        <v>0</v>
      </c>
      <c r="O641" s="358"/>
      <c r="P641" s="358"/>
      <c r="Q641" s="359">
        <f t="shared" si="125"/>
        <v>0</v>
      </c>
      <c r="R641" s="359">
        <f t="shared" si="125"/>
        <v>0</v>
      </c>
      <c r="S641" s="360"/>
      <c r="T641" s="361"/>
      <c r="U641" s="255">
        <f t="shared" si="122"/>
        <v>0</v>
      </c>
      <c r="V641" s="169"/>
      <c r="W641" s="169"/>
      <c r="X641" s="169"/>
      <c r="Y641" s="169"/>
      <c r="Z641" s="169"/>
      <c r="AA641" s="378"/>
      <c r="AB641" s="169"/>
      <c r="AC641" s="169"/>
      <c r="AD641" s="169"/>
      <c r="AE641" s="371"/>
      <c r="AF641" s="371"/>
      <c r="AG641" s="371"/>
      <c r="AH641" s="169"/>
      <c r="AI641" s="169"/>
      <c r="AJ641" s="169"/>
      <c r="AK641" s="169"/>
      <c r="AL641" s="169"/>
      <c r="AM641" s="169"/>
      <c r="AN641" s="176"/>
      <c r="AO641" s="176"/>
      <c r="AP641" s="176"/>
    </row>
    <row r="642" spans="1:42" s="253" customFormat="1" ht="21" hidden="1" customHeight="1">
      <c r="A642" s="252"/>
      <c r="B642" s="252"/>
      <c r="C642" s="252"/>
      <c r="D642" s="252"/>
      <c r="E642" s="252"/>
      <c r="F642" s="252"/>
      <c r="G642" s="252"/>
      <c r="I642" s="265">
        <f t="shared" si="123"/>
        <v>0</v>
      </c>
      <c r="J642" s="255">
        <f t="shared" si="121"/>
        <v>0</v>
      </c>
      <c r="K642" s="546">
        <f t="shared" si="126"/>
        <v>29</v>
      </c>
      <c r="L642" s="356"/>
      <c r="M642" s="356"/>
      <c r="N642" s="357">
        <f t="shared" si="124"/>
        <v>0</v>
      </c>
      <c r="O642" s="358"/>
      <c r="P642" s="358"/>
      <c r="Q642" s="359">
        <f t="shared" si="125"/>
        <v>0</v>
      </c>
      <c r="R642" s="359">
        <f t="shared" si="125"/>
        <v>0</v>
      </c>
      <c r="S642" s="360"/>
      <c r="T642" s="361"/>
      <c r="U642" s="255">
        <f t="shared" si="122"/>
        <v>0</v>
      </c>
      <c r="V642" s="169"/>
      <c r="W642" s="169"/>
      <c r="X642" s="169"/>
      <c r="Y642" s="169"/>
      <c r="Z642" s="169"/>
      <c r="AA642" s="378"/>
      <c r="AB642" s="169"/>
      <c r="AC642" s="169"/>
      <c r="AD642" s="169"/>
      <c r="AE642" s="371"/>
      <c r="AF642" s="371"/>
      <c r="AG642" s="371"/>
      <c r="AH642" s="169"/>
      <c r="AI642" s="169"/>
      <c r="AJ642" s="169"/>
      <c r="AK642" s="169"/>
      <c r="AL642" s="169"/>
      <c r="AM642" s="169"/>
      <c r="AN642" s="176"/>
      <c r="AO642" s="176"/>
      <c r="AP642" s="176"/>
    </row>
    <row r="643" spans="1:42" s="253" customFormat="1" ht="21" hidden="1" customHeight="1">
      <c r="A643" s="252"/>
      <c r="B643" s="252"/>
      <c r="C643" s="252"/>
      <c r="D643" s="252"/>
      <c r="E643" s="252"/>
      <c r="F643" s="252"/>
      <c r="G643" s="252"/>
      <c r="I643" s="265">
        <f t="shared" si="123"/>
        <v>0</v>
      </c>
      <c r="J643" s="255">
        <f t="shared" si="121"/>
        <v>0</v>
      </c>
      <c r="K643" s="546">
        <f t="shared" si="126"/>
        <v>30</v>
      </c>
      <c r="L643" s="356"/>
      <c r="M643" s="356"/>
      <c r="N643" s="357">
        <f t="shared" si="124"/>
        <v>0</v>
      </c>
      <c r="O643" s="358"/>
      <c r="P643" s="358"/>
      <c r="Q643" s="359">
        <f t="shared" si="125"/>
        <v>0</v>
      </c>
      <c r="R643" s="359">
        <f t="shared" si="125"/>
        <v>0</v>
      </c>
      <c r="S643" s="360"/>
      <c r="T643" s="361"/>
      <c r="U643" s="255">
        <f t="shared" si="122"/>
        <v>0</v>
      </c>
      <c r="V643" s="169"/>
      <c r="W643" s="169"/>
      <c r="X643" s="169"/>
      <c r="Y643" s="169"/>
      <c r="Z643" s="169"/>
      <c r="AA643" s="378"/>
      <c r="AB643" s="169"/>
      <c r="AC643" s="169"/>
      <c r="AD643" s="169"/>
      <c r="AE643" s="371"/>
      <c r="AF643" s="371"/>
      <c r="AG643" s="371"/>
      <c r="AH643" s="169"/>
      <c r="AI643" s="169"/>
      <c r="AJ643" s="169"/>
      <c r="AK643" s="169"/>
      <c r="AL643" s="169"/>
      <c r="AM643" s="169"/>
      <c r="AN643" s="176"/>
      <c r="AO643" s="176"/>
      <c r="AP643" s="176"/>
    </row>
    <row r="644" spans="1:42" s="253" customFormat="1" ht="21" hidden="1" customHeight="1">
      <c r="A644" s="252"/>
      <c r="B644" s="252"/>
      <c r="C644" s="252"/>
      <c r="D644" s="252"/>
      <c r="E644" s="252"/>
      <c r="F644" s="252"/>
      <c r="G644" s="252"/>
      <c r="I644" s="265">
        <f t="shared" si="123"/>
        <v>0</v>
      </c>
      <c r="J644" s="255">
        <f t="shared" si="121"/>
        <v>0</v>
      </c>
      <c r="K644" s="546">
        <f t="shared" si="126"/>
        <v>31</v>
      </c>
      <c r="L644" s="356"/>
      <c r="M644" s="356"/>
      <c r="N644" s="357">
        <f t="shared" si="124"/>
        <v>0</v>
      </c>
      <c r="O644" s="358"/>
      <c r="P644" s="358"/>
      <c r="Q644" s="359">
        <f t="shared" si="125"/>
        <v>0</v>
      </c>
      <c r="R644" s="359">
        <f t="shared" si="125"/>
        <v>0</v>
      </c>
      <c r="S644" s="360"/>
      <c r="T644" s="361"/>
      <c r="U644" s="255">
        <f t="shared" si="122"/>
        <v>0</v>
      </c>
      <c r="V644" s="169"/>
      <c r="W644" s="169"/>
      <c r="X644" s="169"/>
      <c r="Y644" s="169"/>
      <c r="Z644" s="169"/>
      <c r="AA644" s="378"/>
      <c r="AB644" s="169"/>
      <c r="AC644" s="169"/>
      <c r="AD644" s="169"/>
      <c r="AE644" s="371"/>
      <c r="AF644" s="371"/>
      <c r="AG644" s="371"/>
      <c r="AH644" s="169"/>
      <c r="AI644" s="169"/>
      <c r="AJ644" s="169"/>
      <c r="AK644" s="169"/>
      <c r="AL644" s="169"/>
      <c r="AM644" s="169"/>
      <c r="AN644" s="176"/>
      <c r="AO644" s="176"/>
      <c r="AP644" s="176"/>
    </row>
    <row r="645" spans="1:42" s="253" customFormat="1" ht="21" hidden="1" customHeight="1">
      <c r="A645" s="252"/>
      <c r="B645" s="252"/>
      <c r="C645" s="252"/>
      <c r="D645" s="252"/>
      <c r="E645" s="252"/>
      <c r="F645" s="252"/>
      <c r="G645" s="252"/>
      <c r="I645" s="265">
        <f t="shared" si="123"/>
        <v>0</v>
      </c>
      <c r="J645" s="255">
        <f t="shared" si="121"/>
        <v>0</v>
      </c>
      <c r="K645" s="546">
        <f t="shared" si="126"/>
        <v>32</v>
      </c>
      <c r="L645" s="356"/>
      <c r="M645" s="356"/>
      <c r="N645" s="357">
        <f t="shared" si="124"/>
        <v>0</v>
      </c>
      <c r="O645" s="358"/>
      <c r="P645" s="358"/>
      <c r="Q645" s="359">
        <f t="shared" si="125"/>
        <v>0</v>
      </c>
      <c r="R645" s="359">
        <f t="shared" si="125"/>
        <v>0</v>
      </c>
      <c r="S645" s="360"/>
      <c r="T645" s="361"/>
      <c r="U645" s="255">
        <f t="shared" si="122"/>
        <v>0</v>
      </c>
      <c r="V645" s="169"/>
      <c r="W645" s="169"/>
      <c r="X645" s="169"/>
      <c r="Y645" s="169"/>
      <c r="Z645" s="169"/>
      <c r="AA645" s="378"/>
      <c r="AB645" s="169"/>
      <c r="AC645" s="169"/>
      <c r="AD645" s="169"/>
      <c r="AE645" s="371"/>
      <c r="AF645" s="371"/>
      <c r="AG645" s="371"/>
      <c r="AH645" s="169"/>
      <c r="AI645" s="169"/>
      <c r="AJ645" s="169"/>
      <c r="AK645" s="169"/>
      <c r="AL645" s="169"/>
      <c r="AM645" s="169"/>
      <c r="AN645" s="176"/>
      <c r="AO645" s="176"/>
      <c r="AP645" s="176"/>
    </row>
    <row r="646" spans="1:42" s="253" customFormat="1" ht="21" hidden="1" customHeight="1">
      <c r="A646" s="252"/>
      <c r="B646" s="252"/>
      <c r="C646" s="252"/>
      <c r="D646" s="252"/>
      <c r="E646" s="252"/>
      <c r="F646" s="252"/>
      <c r="G646" s="252"/>
      <c r="I646" s="265">
        <f t="shared" si="123"/>
        <v>0</v>
      </c>
      <c r="J646" s="255">
        <f t="shared" si="121"/>
        <v>0</v>
      </c>
      <c r="K646" s="546">
        <f t="shared" si="126"/>
        <v>33</v>
      </c>
      <c r="L646" s="356"/>
      <c r="M646" s="356"/>
      <c r="N646" s="357">
        <f t="shared" si="124"/>
        <v>0</v>
      </c>
      <c r="O646" s="358"/>
      <c r="P646" s="358"/>
      <c r="Q646" s="359">
        <f t="shared" si="125"/>
        <v>0</v>
      </c>
      <c r="R646" s="359">
        <f t="shared" si="125"/>
        <v>0</v>
      </c>
      <c r="S646" s="360"/>
      <c r="T646" s="361"/>
      <c r="U646" s="255">
        <f t="shared" si="122"/>
        <v>0</v>
      </c>
      <c r="V646" s="169"/>
      <c r="W646" s="169"/>
      <c r="X646" s="169"/>
      <c r="Y646" s="169"/>
      <c r="Z646" s="169"/>
      <c r="AA646" s="378"/>
      <c r="AB646" s="169"/>
      <c r="AC646" s="169"/>
      <c r="AD646" s="169"/>
      <c r="AE646" s="371"/>
      <c r="AF646" s="371"/>
      <c r="AG646" s="371"/>
      <c r="AH646" s="169"/>
      <c r="AI646" s="169"/>
      <c r="AJ646" s="169"/>
      <c r="AK646" s="169"/>
      <c r="AL646" s="169"/>
      <c r="AM646" s="169"/>
      <c r="AN646" s="176"/>
      <c r="AO646" s="176"/>
      <c r="AP646" s="176"/>
    </row>
    <row r="647" spans="1:42" s="253" customFormat="1" ht="21" hidden="1" customHeight="1">
      <c r="A647" s="252"/>
      <c r="B647" s="252"/>
      <c r="C647" s="252"/>
      <c r="D647" s="252"/>
      <c r="E647" s="252"/>
      <c r="F647" s="252"/>
      <c r="G647" s="252"/>
      <c r="I647" s="265">
        <f t="shared" si="123"/>
        <v>0</v>
      </c>
      <c r="J647" s="255">
        <f t="shared" si="121"/>
        <v>0</v>
      </c>
      <c r="K647" s="546">
        <f t="shared" si="126"/>
        <v>34</v>
      </c>
      <c r="L647" s="356"/>
      <c r="M647" s="356"/>
      <c r="N647" s="357">
        <f t="shared" si="124"/>
        <v>0</v>
      </c>
      <c r="O647" s="358"/>
      <c r="P647" s="358"/>
      <c r="Q647" s="359">
        <f t="shared" si="125"/>
        <v>0</v>
      </c>
      <c r="R647" s="359">
        <f t="shared" si="125"/>
        <v>0</v>
      </c>
      <c r="S647" s="360"/>
      <c r="T647" s="361"/>
      <c r="U647" s="255">
        <f t="shared" si="122"/>
        <v>0</v>
      </c>
      <c r="V647" s="169"/>
      <c r="W647" s="169"/>
      <c r="X647" s="169"/>
      <c r="Y647" s="169"/>
      <c r="Z647" s="169"/>
      <c r="AA647" s="378"/>
      <c r="AB647" s="169"/>
      <c r="AC647" s="169"/>
      <c r="AD647" s="169"/>
      <c r="AE647" s="371"/>
      <c r="AF647" s="371"/>
      <c r="AG647" s="371"/>
      <c r="AH647" s="169"/>
      <c r="AI647" s="169"/>
      <c r="AJ647" s="169"/>
      <c r="AK647" s="169"/>
      <c r="AL647" s="169"/>
      <c r="AM647" s="169"/>
      <c r="AN647" s="176"/>
      <c r="AO647" s="176"/>
      <c r="AP647" s="176"/>
    </row>
    <row r="648" spans="1:42" s="253" customFormat="1" ht="21" hidden="1" customHeight="1">
      <c r="A648" s="252"/>
      <c r="B648" s="252"/>
      <c r="C648" s="252"/>
      <c r="D648" s="252"/>
      <c r="E648" s="252"/>
      <c r="F648" s="252"/>
      <c r="G648" s="252"/>
      <c r="I648" s="265">
        <f t="shared" si="123"/>
        <v>0</v>
      </c>
      <c r="J648" s="255">
        <f t="shared" si="121"/>
        <v>0</v>
      </c>
      <c r="K648" s="546">
        <f t="shared" si="126"/>
        <v>35</v>
      </c>
      <c r="L648" s="356"/>
      <c r="M648" s="356"/>
      <c r="N648" s="357">
        <f t="shared" si="124"/>
        <v>0</v>
      </c>
      <c r="O648" s="358"/>
      <c r="P648" s="358"/>
      <c r="Q648" s="359">
        <f t="shared" si="125"/>
        <v>0</v>
      </c>
      <c r="R648" s="359">
        <f t="shared" si="125"/>
        <v>0</v>
      </c>
      <c r="S648" s="360"/>
      <c r="T648" s="361"/>
      <c r="U648" s="255">
        <f t="shared" si="122"/>
        <v>0</v>
      </c>
      <c r="V648" s="169"/>
      <c r="W648" s="169"/>
      <c r="X648" s="169"/>
      <c r="Y648" s="169"/>
      <c r="Z648" s="169"/>
      <c r="AA648" s="378"/>
      <c r="AB648" s="169"/>
      <c r="AC648" s="169"/>
      <c r="AD648" s="169"/>
      <c r="AE648" s="371"/>
      <c r="AF648" s="371"/>
      <c r="AG648" s="371"/>
      <c r="AH648" s="169"/>
      <c r="AI648" s="169"/>
      <c r="AJ648" s="169"/>
      <c r="AK648" s="169"/>
      <c r="AL648" s="169"/>
      <c r="AM648" s="169"/>
      <c r="AN648" s="176"/>
      <c r="AO648" s="176"/>
      <c r="AP648" s="176"/>
    </row>
    <row r="649" spans="1:42" s="253" customFormat="1" ht="21" hidden="1" customHeight="1">
      <c r="A649" s="252"/>
      <c r="B649" s="252"/>
      <c r="C649" s="252"/>
      <c r="D649" s="252"/>
      <c r="E649" s="252"/>
      <c r="F649" s="252"/>
      <c r="G649" s="252"/>
      <c r="I649" s="265">
        <f t="shared" si="123"/>
        <v>0</v>
      </c>
      <c r="J649" s="255">
        <f t="shared" si="121"/>
        <v>0</v>
      </c>
      <c r="K649" s="546">
        <f t="shared" si="126"/>
        <v>36</v>
      </c>
      <c r="L649" s="356"/>
      <c r="M649" s="356"/>
      <c r="N649" s="357">
        <f t="shared" si="124"/>
        <v>0</v>
      </c>
      <c r="O649" s="358"/>
      <c r="P649" s="358"/>
      <c r="Q649" s="359">
        <f t="shared" si="125"/>
        <v>0</v>
      </c>
      <c r="R649" s="359">
        <f t="shared" si="125"/>
        <v>0</v>
      </c>
      <c r="S649" s="360"/>
      <c r="T649" s="361"/>
      <c r="U649" s="255">
        <f t="shared" si="122"/>
        <v>0</v>
      </c>
      <c r="V649" s="169"/>
      <c r="W649" s="169"/>
      <c r="X649" s="169"/>
      <c r="Y649" s="169"/>
      <c r="Z649" s="169"/>
      <c r="AA649" s="378"/>
      <c r="AB649" s="169"/>
      <c r="AC649" s="169"/>
      <c r="AD649" s="169"/>
      <c r="AE649" s="371"/>
      <c r="AF649" s="371"/>
      <c r="AG649" s="371"/>
      <c r="AH649" s="169"/>
      <c r="AI649" s="169"/>
      <c r="AJ649" s="169"/>
      <c r="AK649" s="169"/>
      <c r="AL649" s="169"/>
      <c r="AM649" s="169"/>
      <c r="AN649" s="176"/>
      <c r="AO649" s="176"/>
      <c r="AP649" s="176"/>
    </row>
    <row r="650" spans="1:42" s="253" customFormat="1" ht="21" hidden="1" customHeight="1" thickBot="1">
      <c r="A650" s="252"/>
      <c r="B650" s="252"/>
      <c r="C650" s="252"/>
      <c r="D650" s="252"/>
      <c r="E650" s="252"/>
      <c r="F650" s="252"/>
      <c r="G650" s="252"/>
      <c r="I650" s="265">
        <f t="shared" si="123"/>
        <v>0</v>
      </c>
      <c r="J650" s="255">
        <f t="shared" si="121"/>
        <v>0</v>
      </c>
      <c r="K650" s="385">
        <f t="shared" si="126"/>
        <v>37</v>
      </c>
      <c r="L650" s="356"/>
      <c r="M650" s="356"/>
      <c r="N650" s="387">
        <f t="shared" si="124"/>
        <v>0</v>
      </c>
      <c r="O650" s="388"/>
      <c r="P650" s="388"/>
      <c r="Q650" s="389">
        <f t="shared" si="125"/>
        <v>0</v>
      </c>
      <c r="R650" s="389">
        <f t="shared" si="125"/>
        <v>0</v>
      </c>
      <c r="S650" s="390"/>
      <c r="T650" s="391"/>
      <c r="U650" s="255">
        <f t="shared" si="122"/>
        <v>0</v>
      </c>
      <c r="V650" s="169"/>
      <c r="W650" s="169"/>
      <c r="X650" s="169"/>
      <c r="Y650" s="169"/>
      <c r="Z650" s="169"/>
      <c r="AA650" s="378"/>
      <c r="AB650" s="169"/>
      <c r="AC650" s="169"/>
      <c r="AD650" s="169"/>
      <c r="AE650" s="371"/>
      <c r="AF650" s="371"/>
      <c r="AG650" s="371"/>
      <c r="AH650" s="169"/>
      <c r="AI650" s="169"/>
      <c r="AJ650" s="169"/>
      <c r="AK650" s="169"/>
      <c r="AL650" s="169"/>
      <c r="AM650" s="169"/>
      <c r="AN650" s="176"/>
      <c r="AO650" s="176"/>
      <c r="AP650" s="176"/>
    </row>
    <row r="651" spans="1:42" s="253" customFormat="1" ht="21" hidden="1" customHeight="1">
      <c r="A651" s="252"/>
      <c r="B651" s="252"/>
      <c r="C651" s="252"/>
      <c r="D651" s="252"/>
      <c r="E651" s="252"/>
      <c r="F651" s="252"/>
      <c r="G651" s="252"/>
      <c r="I651" s="265">
        <f>IF((O$578+P$578)&gt;0,1,0)</f>
        <v>0</v>
      </c>
      <c r="J651" s="255">
        <f t="shared" si="121"/>
        <v>0</v>
      </c>
      <c r="K651" s="2439" t="s">
        <v>942</v>
      </c>
      <c r="L651" s="2441" t="s">
        <v>943</v>
      </c>
      <c r="M651" s="2443" t="s">
        <v>944</v>
      </c>
      <c r="N651" s="2443" t="s">
        <v>945</v>
      </c>
      <c r="O651" s="2445" t="s">
        <v>946</v>
      </c>
      <c r="P651" s="2445"/>
      <c r="Q651" s="2445" t="s">
        <v>947</v>
      </c>
      <c r="R651" s="2445"/>
      <c r="S651" s="2446" t="s">
        <v>948</v>
      </c>
      <c r="T651" s="2448" t="s">
        <v>1162</v>
      </c>
      <c r="U651" s="255">
        <f t="shared" si="122"/>
        <v>0</v>
      </c>
      <c r="V651" s="169"/>
      <c r="W651" s="169"/>
      <c r="X651" s="169"/>
      <c r="Y651" s="169"/>
      <c r="Z651" s="169"/>
      <c r="AA651" s="378"/>
      <c r="AB651" s="169"/>
      <c r="AC651" s="169"/>
      <c r="AD651" s="169"/>
      <c r="AE651" s="371"/>
      <c r="AF651" s="371"/>
      <c r="AG651" s="371"/>
      <c r="AH651" s="169"/>
      <c r="AI651" s="169"/>
      <c r="AJ651" s="169"/>
      <c r="AK651" s="169"/>
      <c r="AL651" s="169"/>
      <c r="AM651" s="169"/>
      <c r="AN651" s="176"/>
      <c r="AO651" s="176"/>
      <c r="AP651" s="176"/>
    </row>
    <row r="652" spans="1:42" s="253" customFormat="1" ht="21" hidden="1" customHeight="1">
      <c r="A652" s="252"/>
      <c r="B652" s="252"/>
      <c r="C652" s="252"/>
      <c r="D652" s="252"/>
      <c r="E652" s="252"/>
      <c r="F652" s="252"/>
      <c r="G652" s="252"/>
      <c r="I652" s="265">
        <f t="shared" ref="I652:I675" si="127">IF((O$578+P$578)&gt;0,1,0)</f>
        <v>0</v>
      </c>
      <c r="J652" s="255">
        <f t="shared" si="121"/>
        <v>0</v>
      </c>
      <c r="K652" s="2440"/>
      <c r="L652" s="2442"/>
      <c r="M652" s="2444"/>
      <c r="N652" s="2444"/>
      <c r="O652" s="548" t="s">
        <v>786</v>
      </c>
      <c r="P652" s="335" t="s">
        <v>787</v>
      </c>
      <c r="Q652" s="335" t="s">
        <v>786</v>
      </c>
      <c r="R652" s="336" t="s">
        <v>787</v>
      </c>
      <c r="S652" s="2447"/>
      <c r="T652" s="2449"/>
      <c r="U652" s="255">
        <f t="shared" si="122"/>
        <v>0</v>
      </c>
      <c r="V652" s="169"/>
      <c r="W652" s="169"/>
      <c r="X652" s="169"/>
      <c r="Y652" s="169"/>
      <c r="Z652" s="169"/>
      <c r="AA652" s="378"/>
      <c r="AB652" s="169"/>
      <c r="AC652" s="169"/>
      <c r="AD652" s="169"/>
      <c r="AE652" s="371"/>
      <c r="AF652" s="371"/>
      <c r="AG652" s="371"/>
      <c r="AH652" s="169"/>
      <c r="AI652" s="169"/>
      <c r="AJ652" s="169"/>
      <c r="AK652" s="169"/>
      <c r="AL652" s="169"/>
      <c r="AM652" s="169"/>
      <c r="AN652" s="176"/>
      <c r="AO652" s="176"/>
      <c r="AP652" s="176"/>
    </row>
    <row r="653" spans="1:42" s="253" customFormat="1" ht="21" hidden="1" customHeight="1">
      <c r="A653" s="252"/>
      <c r="B653" s="252"/>
      <c r="C653" s="252"/>
      <c r="D653" s="252"/>
      <c r="E653" s="252"/>
      <c r="F653" s="252"/>
      <c r="G653" s="252"/>
      <c r="I653" s="265">
        <f t="shared" si="127"/>
        <v>0</v>
      </c>
      <c r="J653" s="255">
        <f t="shared" si="121"/>
        <v>0</v>
      </c>
      <c r="K653" s="546">
        <f>+K125+1</f>
        <v>38</v>
      </c>
      <c r="L653" s="356"/>
      <c r="M653" s="356"/>
      <c r="N653" s="357">
        <f t="shared" ref="N653:N675" si="128">IF(O653+P653&gt;0,$W$527,)</f>
        <v>0</v>
      </c>
      <c r="O653" s="358"/>
      <c r="P653" s="358"/>
      <c r="Q653" s="359">
        <f t="shared" ref="Q653:R675" si="129">ROUND(O653*50,0)</f>
        <v>0</v>
      </c>
      <c r="R653" s="359">
        <f t="shared" si="129"/>
        <v>0</v>
      </c>
      <c r="S653" s="360"/>
      <c r="T653" s="361"/>
      <c r="U653" s="255">
        <f t="shared" si="122"/>
        <v>0</v>
      </c>
      <c r="V653" s="169"/>
      <c r="W653" s="169"/>
      <c r="X653" s="169"/>
      <c r="Y653" s="169"/>
      <c r="Z653" s="169"/>
      <c r="AA653" s="378"/>
      <c r="AB653" s="169"/>
      <c r="AC653" s="169"/>
      <c r="AD653" s="169"/>
      <c r="AE653" s="371"/>
      <c r="AF653" s="371"/>
      <c r="AG653" s="371"/>
      <c r="AH653" s="169"/>
      <c r="AI653" s="169"/>
      <c r="AJ653" s="169"/>
      <c r="AK653" s="169"/>
      <c r="AL653" s="169"/>
      <c r="AM653" s="169"/>
      <c r="AN653" s="176"/>
      <c r="AO653" s="176"/>
      <c r="AP653" s="176"/>
    </row>
    <row r="654" spans="1:42" s="253" customFormat="1" ht="21" hidden="1" customHeight="1">
      <c r="A654" s="252"/>
      <c r="B654" s="252"/>
      <c r="C654" s="252"/>
      <c r="D654" s="252"/>
      <c r="E654" s="252"/>
      <c r="F654" s="252"/>
      <c r="G654" s="252"/>
      <c r="I654" s="265">
        <f t="shared" si="127"/>
        <v>0</v>
      </c>
      <c r="J654" s="255">
        <f t="shared" si="121"/>
        <v>0</v>
      </c>
      <c r="K654" s="546">
        <f t="shared" ref="K654:K675" si="130">+K653+1</f>
        <v>39</v>
      </c>
      <c r="L654" s="356"/>
      <c r="M654" s="356"/>
      <c r="N654" s="357">
        <f t="shared" si="128"/>
        <v>0</v>
      </c>
      <c r="O654" s="358"/>
      <c r="P654" s="358"/>
      <c r="Q654" s="359">
        <f t="shared" si="129"/>
        <v>0</v>
      </c>
      <c r="R654" s="359">
        <f t="shared" si="129"/>
        <v>0</v>
      </c>
      <c r="S654" s="360"/>
      <c r="T654" s="361"/>
      <c r="U654" s="255">
        <f t="shared" si="122"/>
        <v>0</v>
      </c>
      <c r="V654" s="169"/>
      <c r="W654" s="169"/>
      <c r="X654" s="169"/>
      <c r="Y654" s="169"/>
      <c r="Z654" s="169"/>
      <c r="AA654" s="378"/>
      <c r="AB654" s="169"/>
      <c r="AC654" s="169"/>
      <c r="AD654" s="169"/>
      <c r="AE654" s="371"/>
      <c r="AF654" s="371"/>
      <c r="AG654" s="371"/>
      <c r="AH654" s="169"/>
      <c r="AI654" s="169"/>
      <c r="AJ654" s="169"/>
      <c r="AK654" s="169"/>
      <c r="AL654" s="169"/>
      <c r="AM654" s="169"/>
      <c r="AN654" s="176"/>
      <c r="AO654" s="176"/>
      <c r="AP654" s="176"/>
    </row>
    <row r="655" spans="1:42" s="253" customFormat="1" ht="21" hidden="1" customHeight="1">
      <c r="A655" s="252"/>
      <c r="B655" s="252"/>
      <c r="C655" s="252"/>
      <c r="D655" s="252"/>
      <c r="E655" s="252"/>
      <c r="F655" s="252"/>
      <c r="G655" s="252"/>
      <c r="I655" s="265">
        <f t="shared" si="127"/>
        <v>0</v>
      </c>
      <c r="J655" s="255">
        <f t="shared" si="121"/>
        <v>0</v>
      </c>
      <c r="K655" s="546">
        <f t="shared" si="130"/>
        <v>40</v>
      </c>
      <c r="L655" s="356"/>
      <c r="M655" s="356"/>
      <c r="N655" s="357">
        <f t="shared" si="128"/>
        <v>0</v>
      </c>
      <c r="O655" s="358"/>
      <c r="P655" s="358"/>
      <c r="Q655" s="359">
        <f t="shared" si="129"/>
        <v>0</v>
      </c>
      <c r="R655" s="359">
        <f t="shared" si="129"/>
        <v>0</v>
      </c>
      <c r="S655" s="360"/>
      <c r="T655" s="361"/>
      <c r="U655" s="255">
        <f t="shared" si="122"/>
        <v>0</v>
      </c>
      <c r="V655" s="169"/>
      <c r="W655" s="169"/>
      <c r="X655" s="169"/>
      <c r="Y655" s="169"/>
      <c r="Z655" s="169"/>
      <c r="AA655" s="378"/>
      <c r="AB655" s="169"/>
      <c r="AC655" s="169"/>
      <c r="AD655" s="169"/>
      <c r="AE655" s="371"/>
      <c r="AF655" s="371"/>
      <c r="AG655" s="371"/>
      <c r="AH655" s="169"/>
      <c r="AI655" s="169"/>
      <c r="AJ655" s="169"/>
      <c r="AK655" s="169"/>
      <c r="AL655" s="169"/>
      <c r="AM655" s="169"/>
      <c r="AN655" s="176"/>
      <c r="AO655" s="176"/>
      <c r="AP655" s="176"/>
    </row>
    <row r="656" spans="1:42" s="253" customFormat="1" ht="21" hidden="1" customHeight="1">
      <c r="A656" s="252"/>
      <c r="B656" s="252"/>
      <c r="C656" s="252"/>
      <c r="D656" s="252"/>
      <c r="E656" s="252"/>
      <c r="F656" s="252"/>
      <c r="G656" s="252"/>
      <c r="I656" s="265">
        <f t="shared" si="127"/>
        <v>0</v>
      </c>
      <c r="J656" s="255">
        <f t="shared" si="121"/>
        <v>0</v>
      </c>
      <c r="K656" s="546">
        <f t="shared" si="130"/>
        <v>41</v>
      </c>
      <c r="L656" s="356"/>
      <c r="M656" s="356"/>
      <c r="N656" s="357">
        <f t="shared" si="128"/>
        <v>0</v>
      </c>
      <c r="O656" s="358"/>
      <c r="P656" s="358"/>
      <c r="Q656" s="359">
        <f t="shared" si="129"/>
        <v>0</v>
      </c>
      <c r="R656" s="359">
        <f t="shared" si="129"/>
        <v>0</v>
      </c>
      <c r="S656" s="360"/>
      <c r="T656" s="361"/>
      <c r="U656" s="255">
        <f t="shared" si="122"/>
        <v>0</v>
      </c>
      <c r="V656" s="169"/>
      <c r="W656" s="169"/>
      <c r="X656" s="169"/>
      <c r="Y656" s="169"/>
      <c r="Z656" s="169"/>
      <c r="AA656" s="378"/>
      <c r="AB656" s="169"/>
      <c r="AC656" s="169"/>
      <c r="AD656" s="169"/>
      <c r="AE656" s="371"/>
      <c r="AF656" s="371"/>
      <c r="AG656" s="371"/>
      <c r="AH656" s="169"/>
      <c r="AI656" s="169"/>
      <c r="AJ656" s="169"/>
      <c r="AK656" s="169"/>
      <c r="AL656" s="169"/>
      <c r="AM656" s="169"/>
      <c r="AN656" s="176"/>
      <c r="AO656" s="176"/>
      <c r="AP656" s="176"/>
    </row>
    <row r="657" spans="1:42" s="253" customFormat="1" ht="21" hidden="1" customHeight="1">
      <c r="A657" s="252"/>
      <c r="B657" s="252"/>
      <c r="C657" s="252"/>
      <c r="D657" s="252"/>
      <c r="E657" s="252"/>
      <c r="F657" s="252"/>
      <c r="G657" s="252"/>
      <c r="I657" s="265">
        <f t="shared" si="127"/>
        <v>0</v>
      </c>
      <c r="J657" s="255">
        <f t="shared" si="121"/>
        <v>0</v>
      </c>
      <c r="K657" s="546">
        <f t="shared" si="130"/>
        <v>42</v>
      </c>
      <c r="L657" s="356"/>
      <c r="M657" s="356"/>
      <c r="N657" s="357">
        <f t="shared" si="128"/>
        <v>0</v>
      </c>
      <c r="O657" s="358"/>
      <c r="P657" s="358"/>
      <c r="Q657" s="359">
        <f t="shared" si="129"/>
        <v>0</v>
      </c>
      <c r="R657" s="359">
        <f t="shared" si="129"/>
        <v>0</v>
      </c>
      <c r="S657" s="360"/>
      <c r="T657" s="361"/>
      <c r="U657" s="255">
        <f t="shared" si="122"/>
        <v>0</v>
      </c>
      <c r="V657" s="169"/>
      <c r="W657" s="169"/>
      <c r="X657" s="169"/>
      <c r="Y657" s="169"/>
      <c r="Z657" s="169"/>
      <c r="AA657" s="378"/>
      <c r="AB657" s="169"/>
      <c r="AC657" s="169"/>
      <c r="AD657" s="169"/>
      <c r="AE657" s="371"/>
      <c r="AF657" s="371"/>
      <c r="AG657" s="371"/>
      <c r="AH657" s="169"/>
      <c r="AI657" s="169"/>
      <c r="AJ657" s="169"/>
      <c r="AK657" s="169"/>
      <c r="AL657" s="169"/>
      <c r="AM657" s="169"/>
      <c r="AN657" s="176"/>
      <c r="AO657" s="176"/>
      <c r="AP657" s="176"/>
    </row>
    <row r="658" spans="1:42" s="253" customFormat="1" ht="21" hidden="1" customHeight="1">
      <c r="A658" s="252"/>
      <c r="B658" s="252"/>
      <c r="C658" s="252"/>
      <c r="D658" s="252"/>
      <c r="E658" s="252"/>
      <c r="F658" s="252"/>
      <c r="G658" s="252"/>
      <c r="I658" s="265">
        <f t="shared" si="127"/>
        <v>0</v>
      </c>
      <c r="J658" s="255">
        <f t="shared" si="121"/>
        <v>0</v>
      </c>
      <c r="K658" s="546">
        <f t="shared" si="130"/>
        <v>43</v>
      </c>
      <c r="L658" s="356"/>
      <c r="M658" s="356"/>
      <c r="N658" s="357">
        <f t="shared" si="128"/>
        <v>0</v>
      </c>
      <c r="O658" s="358"/>
      <c r="P658" s="358"/>
      <c r="Q658" s="359">
        <f t="shared" si="129"/>
        <v>0</v>
      </c>
      <c r="R658" s="359">
        <f t="shared" si="129"/>
        <v>0</v>
      </c>
      <c r="S658" s="360"/>
      <c r="T658" s="361"/>
      <c r="U658" s="255">
        <f t="shared" si="122"/>
        <v>0</v>
      </c>
      <c r="V658" s="169"/>
      <c r="W658" s="169"/>
      <c r="X658" s="169"/>
      <c r="Y658" s="169"/>
      <c r="Z658" s="169"/>
      <c r="AA658" s="378"/>
      <c r="AB658" s="169"/>
      <c r="AC658" s="169"/>
      <c r="AD658" s="169"/>
      <c r="AE658" s="371"/>
      <c r="AF658" s="371"/>
      <c r="AG658" s="371"/>
      <c r="AH658" s="169"/>
      <c r="AI658" s="169"/>
      <c r="AJ658" s="169"/>
      <c r="AK658" s="169"/>
      <c r="AL658" s="169"/>
      <c r="AM658" s="169"/>
      <c r="AN658" s="176"/>
      <c r="AO658" s="176"/>
      <c r="AP658" s="176"/>
    </row>
    <row r="659" spans="1:42" s="253" customFormat="1" ht="21" hidden="1" customHeight="1">
      <c r="A659" s="252"/>
      <c r="B659" s="252"/>
      <c r="C659" s="252"/>
      <c r="D659" s="252"/>
      <c r="E659" s="252"/>
      <c r="F659" s="252"/>
      <c r="G659" s="252"/>
      <c r="I659" s="265">
        <f t="shared" si="127"/>
        <v>0</v>
      </c>
      <c r="J659" s="255">
        <f t="shared" si="121"/>
        <v>0</v>
      </c>
      <c r="K659" s="546">
        <f t="shared" si="130"/>
        <v>44</v>
      </c>
      <c r="L659" s="356"/>
      <c r="M659" s="356"/>
      <c r="N659" s="357">
        <f t="shared" si="128"/>
        <v>0</v>
      </c>
      <c r="O659" s="358"/>
      <c r="P659" s="358"/>
      <c r="Q659" s="359">
        <f t="shared" si="129"/>
        <v>0</v>
      </c>
      <c r="R659" s="359">
        <f t="shared" si="129"/>
        <v>0</v>
      </c>
      <c r="S659" s="360"/>
      <c r="T659" s="361"/>
      <c r="U659" s="255">
        <f t="shared" si="122"/>
        <v>0</v>
      </c>
      <c r="V659" s="169"/>
      <c r="W659" s="169"/>
      <c r="X659" s="169"/>
      <c r="Y659" s="169"/>
      <c r="Z659" s="169"/>
      <c r="AA659" s="378"/>
      <c r="AB659" s="169"/>
      <c r="AC659" s="169"/>
      <c r="AD659" s="169"/>
      <c r="AE659" s="371"/>
      <c r="AF659" s="371"/>
      <c r="AG659" s="371"/>
      <c r="AH659" s="169"/>
      <c r="AI659" s="169"/>
      <c r="AJ659" s="169"/>
      <c r="AK659" s="169"/>
      <c r="AL659" s="169"/>
      <c r="AM659" s="169"/>
      <c r="AN659" s="176"/>
      <c r="AO659" s="176"/>
      <c r="AP659" s="176"/>
    </row>
    <row r="660" spans="1:42" s="253" customFormat="1" ht="21" hidden="1" customHeight="1">
      <c r="A660" s="252"/>
      <c r="B660" s="252"/>
      <c r="C660" s="252"/>
      <c r="D660" s="252"/>
      <c r="E660" s="252"/>
      <c r="F660" s="252"/>
      <c r="G660" s="252"/>
      <c r="I660" s="265">
        <f t="shared" si="127"/>
        <v>0</v>
      </c>
      <c r="J660" s="255">
        <f t="shared" si="121"/>
        <v>0</v>
      </c>
      <c r="K660" s="546">
        <f t="shared" si="130"/>
        <v>45</v>
      </c>
      <c r="L660" s="356"/>
      <c r="M660" s="356"/>
      <c r="N660" s="357">
        <f t="shared" si="128"/>
        <v>0</v>
      </c>
      <c r="O660" s="358"/>
      <c r="P660" s="358"/>
      <c r="Q660" s="359">
        <f t="shared" si="129"/>
        <v>0</v>
      </c>
      <c r="R660" s="359">
        <f t="shared" si="129"/>
        <v>0</v>
      </c>
      <c r="S660" s="360"/>
      <c r="T660" s="361"/>
      <c r="U660" s="255">
        <f t="shared" si="122"/>
        <v>0</v>
      </c>
      <c r="V660" s="169"/>
      <c r="W660" s="169"/>
      <c r="X660" s="169"/>
      <c r="Y660" s="169"/>
      <c r="Z660" s="169"/>
      <c r="AA660" s="378"/>
      <c r="AB660" s="169"/>
      <c r="AC660" s="169"/>
      <c r="AD660" s="169"/>
      <c r="AE660" s="371"/>
      <c r="AF660" s="371"/>
      <c r="AG660" s="371"/>
      <c r="AH660" s="169"/>
      <c r="AI660" s="169"/>
      <c r="AJ660" s="169"/>
      <c r="AK660" s="169"/>
      <c r="AL660" s="169"/>
      <c r="AM660" s="169"/>
      <c r="AN660" s="176"/>
      <c r="AO660" s="176"/>
      <c r="AP660" s="176"/>
    </row>
    <row r="661" spans="1:42" s="253" customFormat="1" ht="21" hidden="1" customHeight="1">
      <c r="A661" s="252"/>
      <c r="B661" s="252"/>
      <c r="C661" s="252"/>
      <c r="D661" s="252"/>
      <c r="E661" s="252"/>
      <c r="F661" s="252"/>
      <c r="G661" s="252"/>
      <c r="I661" s="265">
        <f t="shared" si="127"/>
        <v>0</v>
      </c>
      <c r="J661" s="255">
        <f t="shared" si="121"/>
        <v>0</v>
      </c>
      <c r="K661" s="546">
        <f t="shared" si="130"/>
        <v>46</v>
      </c>
      <c r="L661" s="356"/>
      <c r="M661" s="356"/>
      <c r="N661" s="357">
        <f t="shared" si="128"/>
        <v>0</v>
      </c>
      <c r="O661" s="358"/>
      <c r="P661" s="358"/>
      <c r="Q661" s="359">
        <f t="shared" si="129"/>
        <v>0</v>
      </c>
      <c r="R661" s="359">
        <f t="shared" si="129"/>
        <v>0</v>
      </c>
      <c r="S661" s="360"/>
      <c r="T661" s="361"/>
      <c r="U661" s="255">
        <f t="shared" si="122"/>
        <v>0</v>
      </c>
      <c r="V661" s="169"/>
      <c r="W661" s="169"/>
      <c r="X661" s="169"/>
      <c r="Y661" s="169"/>
      <c r="Z661" s="169"/>
      <c r="AA661" s="378"/>
      <c r="AB661" s="169"/>
      <c r="AC661" s="169"/>
      <c r="AD661" s="169"/>
      <c r="AE661" s="371"/>
      <c r="AF661" s="371"/>
      <c r="AG661" s="371"/>
      <c r="AH661" s="169"/>
      <c r="AI661" s="169"/>
      <c r="AJ661" s="169"/>
      <c r="AK661" s="169"/>
      <c r="AL661" s="169"/>
      <c r="AM661" s="169"/>
      <c r="AN661" s="176"/>
      <c r="AO661" s="176"/>
      <c r="AP661" s="176"/>
    </row>
    <row r="662" spans="1:42" s="253" customFormat="1" ht="21" hidden="1" customHeight="1">
      <c r="A662" s="252"/>
      <c r="B662" s="252"/>
      <c r="C662" s="252"/>
      <c r="D662" s="252"/>
      <c r="E662" s="252"/>
      <c r="F662" s="252"/>
      <c r="G662" s="252"/>
      <c r="I662" s="265">
        <f t="shared" si="127"/>
        <v>0</v>
      </c>
      <c r="J662" s="255">
        <f t="shared" si="121"/>
        <v>0</v>
      </c>
      <c r="K662" s="546">
        <f t="shared" si="130"/>
        <v>47</v>
      </c>
      <c r="L662" s="356"/>
      <c r="M662" s="356"/>
      <c r="N662" s="357">
        <f t="shared" si="128"/>
        <v>0</v>
      </c>
      <c r="O662" s="358"/>
      <c r="P662" s="358"/>
      <c r="Q662" s="359">
        <f t="shared" si="129"/>
        <v>0</v>
      </c>
      <c r="R662" s="359">
        <f t="shared" si="129"/>
        <v>0</v>
      </c>
      <c r="S662" s="360"/>
      <c r="T662" s="361"/>
      <c r="U662" s="255">
        <f t="shared" si="122"/>
        <v>0</v>
      </c>
      <c r="V662" s="169"/>
      <c r="W662" s="169"/>
      <c r="X662" s="169"/>
      <c r="Y662" s="169"/>
      <c r="Z662" s="169"/>
      <c r="AA662" s="378"/>
      <c r="AB662" s="169"/>
      <c r="AC662" s="169"/>
      <c r="AD662" s="169"/>
      <c r="AE662" s="371"/>
      <c r="AF662" s="371"/>
      <c r="AG662" s="371"/>
      <c r="AH662" s="169"/>
      <c r="AI662" s="169"/>
      <c r="AJ662" s="169"/>
      <c r="AK662" s="169"/>
      <c r="AL662" s="169"/>
      <c r="AM662" s="169"/>
      <c r="AN662" s="176"/>
      <c r="AO662" s="176"/>
      <c r="AP662" s="176"/>
    </row>
    <row r="663" spans="1:42" s="253" customFormat="1" ht="21" hidden="1" customHeight="1">
      <c r="A663" s="252"/>
      <c r="B663" s="252"/>
      <c r="C663" s="252"/>
      <c r="D663" s="252"/>
      <c r="E663" s="252"/>
      <c r="F663" s="252"/>
      <c r="G663" s="252"/>
      <c r="I663" s="265">
        <f t="shared" si="127"/>
        <v>0</v>
      </c>
      <c r="J663" s="255">
        <f t="shared" si="121"/>
        <v>0</v>
      </c>
      <c r="K663" s="546">
        <f t="shared" si="130"/>
        <v>48</v>
      </c>
      <c r="L663" s="356"/>
      <c r="M663" s="356"/>
      <c r="N663" s="357">
        <f t="shared" si="128"/>
        <v>0</v>
      </c>
      <c r="O663" s="358"/>
      <c r="P663" s="358"/>
      <c r="Q663" s="359">
        <f t="shared" si="129"/>
        <v>0</v>
      </c>
      <c r="R663" s="359">
        <f t="shared" si="129"/>
        <v>0</v>
      </c>
      <c r="S663" s="360"/>
      <c r="T663" s="361"/>
      <c r="U663" s="255">
        <f t="shared" si="122"/>
        <v>0</v>
      </c>
      <c r="V663" s="169"/>
      <c r="W663" s="169"/>
      <c r="X663" s="169"/>
      <c r="Y663" s="169"/>
      <c r="Z663" s="169"/>
      <c r="AA663" s="378"/>
      <c r="AB663" s="169"/>
      <c r="AC663" s="169"/>
      <c r="AD663" s="169"/>
      <c r="AE663" s="371"/>
      <c r="AF663" s="371"/>
      <c r="AG663" s="371"/>
      <c r="AH663" s="169"/>
      <c r="AI663" s="169"/>
      <c r="AJ663" s="169"/>
      <c r="AK663" s="169"/>
      <c r="AL663" s="169"/>
      <c r="AM663" s="169"/>
      <c r="AN663" s="176"/>
      <c r="AO663" s="176"/>
      <c r="AP663" s="176"/>
    </row>
    <row r="664" spans="1:42" s="253" customFormat="1" ht="21" hidden="1" customHeight="1">
      <c r="A664" s="252"/>
      <c r="B664" s="252"/>
      <c r="C664" s="252"/>
      <c r="D664" s="252"/>
      <c r="E664" s="252"/>
      <c r="F664" s="252"/>
      <c r="G664" s="252"/>
      <c r="I664" s="265">
        <f t="shared" si="127"/>
        <v>0</v>
      </c>
      <c r="J664" s="255">
        <f t="shared" si="121"/>
        <v>0</v>
      </c>
      <c r="K664" s="546">
        <f t="shared" si="130"/>
        <v>49</v>
      </c>
      <c r="L664" s="356"/>
      <c r="M664" s="356"/>
      <c r="N664" s="357">
        <f t="shared" si="128"/>
        <v>0</v>
      </c>
      <c r="O664" s="358"/>
      <c r="P664" s="358"/>
      <c r="Q664" s="359">
        <f t="shared" si="129"/>
        <v>0</v>
      </c>
      <c r="R664" s="359">
        <f t="shared" si="129"/>
        <v>0</v>
      </c>
      <c r="S664" s="360"/>
      <c r="T664" s="361"/>
      <c r="U664" s="255">
        <f t="shared" si="122"/>
        <v>0</v>
      </c>
      <c r="V664" s="169"/>
      <c r="W664" s="169"/>
      <c r="X664" s="169"/>
      <c r="Y664" s="169"/>
      <c r="Z664" s="169"/>
      <c r="AA664" s="378"/>
      <c r="AB664" s="169"/>
      <c r="AC664" s="169"/>
      <c r="AD664" s="169"/>
      <c r="AE664" s="371"/>
      <c r="AF664" s="371"/>
      <c r="AG664" s="371"/>
      <c r="AH664" s="169"/>
      <c r="AI664" s="169"/>
      <c r="AJ664" s="169"/>
      <c r="AK664" s="169"/>
      <c r="AL664" s="169"/>
      <c r="AM664" s="169"/>
      <c r="AN664" s="176"/>
      <c r="AO664" s="176"/>
      <c r="AP664" s="176"/>
    </row>
    <row r="665" spans="1:42" s="253" customFormat="1" ht="21" hidden="1" customHeight="1">
      <c r="A665" s="252"/>
      <c r="B665" s="252"/>
      <c r="C665" s="252"/>
      <c r="D665" s="252"/>
      <c r="E665" s="252"/>
      <c r="F665" s="252"/>
      <c r="G665" s="252"/>
      <c r="I665" s="265">
        <f t="shared" si="127"/>
        <v>0</v>
      </c>
      <c r="J665" s="255">
        <f t="shared" si="121"/>
        <v>0</v>
      </c>
      <c r="K665" s="546">
        <f t="shared" si="130"/>
        <v>50</v>
      </c>
      <c r="L665" s="356"/>
      <c r="M665" s="356"/>
      <c r="N665" s="357">
        <f t="shared" si="128"/>
        <v>0</v>
      </c>
      <c r="O665" s="358"/>
      <c r="P665" s="358"/>
      <c r="Q665" s="359">
        <f t="shared" si="129"/>
        <v>0</v>
      </c>
      <c r="R665" s="359">
        <f t="shared" si="129"/>
        <v>0</v>
      </c>
      <c r="S665" s="360"/>
      <c r="T665" s="361"/>
      <c r="U665" s="255">
        <f t="shared" si="122"/>
        <v>0</v>
      </c>
      <c r="V665" s="169"/>
      <c r="W665" s="169"/>
      <c r="X665" s="169"/>
      <c r="Y665" s="169"/>
      <c r="Z665" s="169"/>
      <c r="AA665" s="378"/>
      <c r="AB665" s="169"/>
      <c r="AC665" s="169"/>
      <c r="AD665" s="169"/>
      <c r="AE665" s="371"/>
      <c r="AF665" s="371"/>
      <c r="AG665" s="371"/>
      <c r="AH665" s="169"/>
      <c r="AI665" s="169"/>
      <c r="AJ665" s="169"/>
      <c r="AK665" s="169"/>
      <c r="AL665" s="169"/>
      <c r="AM665" s="169"/>
      <c r="AN665" s="176"/>
      <c r="AO665" s="176"/>
      <c r="AP665" s="176"/>
    </row>
    <row r="666" spans="1:42" s="253" customFormat="1" ht="21" hidden="1" customHeight="1">
      <c r="A666" s="252"/>
      <c r="B666" s="252"/>
      <c r="C666" s="252"/>
      <c r="D666" s="252"/>
      <c r="E666" s="252"/>
      <c r="F666" s="252"/>
      <c r="G666" s="252"/>
      <c r="I666" s="265">
        <f t="shared" si="127"/>
        <v>0</v>
      </c>
      <c r="J666" s="255">
        <f t="shared" si="121"/>
        <v>0</v>
      </c>
      <c r="K666" s="546">
        <f t="shared" si="130"/>
        <v>51</v>
      </c>
      <c r="L666" s="356"/>
      <c r="M666" s="356"/>
      <c r="N666" s="357">
        <f t="shared" si="128"/>
        <v>0</v>
      </c>
      <c r="O666" s="358"/>
      <c r="P666" s="358"/>
      <c r="Q666" s="359">
        <f t="shared" si="129"/>
        <v>0</v>
      </c>
      <c r="R666" s="359">
        <f t="shared" si="129"/>
        <v>0</v>
      </c>
      <c r="S666" s="360"/>
      <c r="T666" s="361"/>
      <c r="U666" s="255">
        <f t="shared" si="122"/>
        <v>0</v>
      </c>
      <c r="V666" s="169"/>
      <c r="W666" s="169"/>
      <c r="X666" s="169"/>
      <c r="Y666" s="169"/>
      <c r="Z666" s="169"/>
      <c r="AA666" s="378"/>
      <c r="AB666" s="169"/>
      <c r="AC666" s="169"/>
      <c r="AD666" s="169"/>
      <c r="AE666" s="371"/>
      <c r="AF666" s="371"/>
      <c r="AG666" s="371"/>
      <c r="AH666" s="169"/>
      <c r="AI666" s="169"/>
      <c r="AJ666" s="169"/>
      <c r="AK666" s="169"/>
      <c r="AL666" s="169"/>
      <c r="AM666" s="169"/>
      <c r="AN666" s="176"/>
      <c r="AO666" s="176"/>
      <c r="AP666" s="176"/>
    </row>
    <row r="667" spans="1:42" s="253" customFormat="1" ht="21" hidden="1" customHeight="1">
      <c r="A667" s="252"/>
      <c r="B667" s="252"/>
      <c r="C667" s="252"/>
      <c r="D667" s="252"/>
      <c r="E667" s="252"/>
      <c r="F667" s="252"/>
      <c r="G667" s="252"/>
      <c r="I667" s="265">
        <f t="shared" si="127"/>
        <v>0</v>
      </c>
      <c r="J667" s="255">
        <f t="shared" si="121"/>
        <v>0</v>
      </c>
      <c r="K667" s="546">
        <f t="shared" si="130"/>
        <v>52</v>
      </c>
      <c r="L667" s="356"/>
      <c r="M667" s="356"/>
      <c r="N667" s="357">
        <f t="shared" si="128"/>
        <v>0</v>
      </c>
      <c r="O667" s="358"/>
      <c r="P667" s="358"/>
      <c r="Q667" s="359">
        <f t="shared" si="129"/>
        <v>0</v>
      </c>
      <c r="R667" s="359">
        <f t="shared" si="129"/>
        <v>0</v>
      </c>
      <c r="S667" s="360"/>
      <c r="T667" s="361"/>
      <c r="U667" s="255">
        <f t="shared" si="122"/>
        <v>0</v>
      </c>
      <c r="V667" s="169"/>
      <c r="W667" s="169"/>
      <c r="X667" s="169"/>
      <c r="Y667" s="169"/>
      <c r="Z667" s="169"/>
      <c r="AA667" s="378"/>
      <c r="AB667" s="169"/>
      <c r="AC667" s="169"/>
      <c r="AD667" s="169"/>
      <c r="AE667" s="371"/>
      <c r="AF667" s="371"/>
      <c r="AG667" s="371"/>
      <c r="AH667" s="169"/>
      <c r="AI667" s="169"/>
      <c r="AJ667" s="169"/>
      <c r="AK667" s="169"/>
      <c r="AL667" s="169"/>
      <c r="AM667" s="169"/>
      <c r="AN667" s="176"/>
      <c r="AO667" s="176"/>
      <c r="AP667" s="176"/>
    </row>
    <row r="668" spans="1:42" s="253" customFormat="1" ht="21" hidden="1" customHeight="1">
      <c r="A668" s="252"/>
      <c r="B668" s="252"/>
      <c r="C668" s="252"/>
      <c r="D668" s="252"/>
      <c r="E668" s="252"/>
      <c r="F668" s="252"/>
      <c r="G668" s="252"/>
      <c r="I668" s="265">
        <f t="shared" si="127"/>
        <v>0</v>
      </c>
      <c r="J668" s="255">
        <f t="shared" si="121"/>
        <v>0</v>
      </c>
      <c r="K668" s="546">
        <f t="shared" si="130"/>
        <v>53</v>
      </c>
      <c r="L668" s="356"/>
      <c r="M668" s="356"/>
      <c r="N668" s="357">
        <f t="shared" si="128"/>
        <v>0</v>
      </c>
      <c r="O668" s="358"/>
      <c r="P668" s="358"/>
      <c r="Q668" s="359">
        <f t="shared" si="129"/>
        <v>0</v>
      </c>
      <c r="R668" s="359">
        <f t="shared" si="129"/>
        <v>0</v>
      </c>
      <c r="S668" s="360"/>
      <c r="T668" s="361"/>
      <c r="U668" s="255">
        <f t="shared" si="122"/>
        <v>0</v>
      </c>
      <c r="V668" s="169"/>
      <c r="W668" s="169"/>
      <c r="X668" s="169"/>
      <c r="Y668" s="169"/>
      <c r="Z668" s="169"/>
      <c r="AA668" s="378"/>
      <c r="AB668" s="169"/>
      <c r="AC668" s="169"/>
      <c r="AD668" s="169"/>
      <c r="AE668" s="371"/>
      <c r="AF668" s="371"/>
      <c r="AG668" s="371"/>
      <c r="AH668" s="169"/>
      <c r="AI668" s="169"/>
      <c r="AJ668" s="169"/>
      <c r="AK668" s="169"/>
      <c r="AL668" s="169"/>
      <c r="AM668" s="169"/>
      <c r="AN668" s="176"/>
      <c r="AO668" s="176"/>
      <c r="AP668" s="176"/>
    </row>
    <row r="669" spans="1:42" s="253" customFormat="1" ht="21" hidden="1" customHeight="1">
      <c r="A669" s="252"/>
      <c r="B669" s="252"/>
      <c r="C669" s="252"/>
      <c r="D669" s="252"/>
      <c r="E669" s="252"/>
      <c r="F669" s="252"/>
      <c r="G669" s="252"/>
      <c r="I669" s="265">
        <f t="shared" si="127"/>
        <v>0</v>
      </c>
      <c r="J669" s="255">
        <f t="shared" si="121"/>
        <v>0</v>
      </c>
      <c r="K669" s="546">
        <f t="shared" si="130"/>
        <v>54</v>
      </c>
      <c r="L669" s="356"/>
      <c r="M669" s="356"/>
      <c r="N669" s="357">
        <f t="shared" si="128"/>
        <v>0</v>
      </c>
      <c r="O669" s="358"/>
      <c r="P669" s="358"/>
      <c r="Q669" s="359">
        <f t="shared" si="129"/>
        <v>0</v>
      </c>
      <c r="R669" s="359">
        <f t="shared" si="129"/>
        <v>0</v>
      </c>
      <c r="S669" s="360"/>
      <c r="T669" s="361"/>
      <c r="U669" s="255">
        <f t="shared" si="122"/>
        <v>0</v>
      </c>
      <c r="V669" s="169"/>
      <c r="W669" s="169"/>
      <c r="X669" s="169"/>
      <c r="Y669" s="169"/>
      <c r="Z669" s="169"/>
      <c r="AA669" s="378"/>
      <c r="AB669" s="169"/>
      <c r="AC669" s="169"/>
      <c r="AD669" s="169"/>
      <c r="AE669" s="371"/>
      <c r="AF669" s="371"/>
      <c r="AG669" s="371"/>
      <c r="AH669" s="169"/>
      <c r="AI669" s="169"/>
      <c r="AJ669" s="169"/>
      <c r="AK669" s="169"/>
      <c r="AL669" s="169"/>
      <c r="AM669" s="169"/>
      <c r="AN669" s="176"/>
      <c r="AO669" s="176"/>
      <c r="AP669" s="176"/>
    </row>
    <row r="670" spans="1:42" s="253" customFormat="1" ht="21" hidden="1" customHeight="1">
      <c r="A670" s="252"/>
      <c r="B670" s="252"/>
      <c r="C670" s="252"/>
      <c r="D670" s="252"/>
      <c r="E670" s="252"/>
      <c r="F670" s="252"/>
      <c r="G670" s="252"/>
      <c r="I670" s="265">
        <f t="shared" si="127"/>
        <v>0</v>
      </c>
      <c r="J670" s="255">
        <f t="shared" si="121"/>
        <v>0</v>
      </c>
      <c r="K670" s="546">
        <f t="shared" si="130"/>
        <v>55</v>
      </c>
      <c r="L670" s="356"/>
      <c r="M670" s="356"/>
      <c r="N670" s="357">
        <f t="shared" si="128"/>
        <v>0</v>
      </c>
      <c r="O670" s="358"/>
      <c r="P670" s="358"/>
      <c r="Q670" s="359">
        <f t="shared" si="129"/>
        <v>0</v>
      </c>
      <c r="R670" s="359">
        <f t="shared" si="129"/>
        <v>0</v>
      </c>
      <c r="S670" s="360"/>
      <c r="T670" s="361"/>
      <c r="U670" s="255">
        <f t="shared" si="122"/>
        <v>0</v>
      </c>
      <c r="V670" s="169"/>
      <c r="W670" s="169"/>
      <c r="X670" s="169"/>
      <c r="Y670" s="169"/>
      <c r="Z670" s="169"/>
      <c r="AA670" s="378"/>
      <c r="AB670" s="169"/>
      <c r="AC670" s="169"/>
      <c r="AD670" s="169"/>
      <c r="AE670" s="371"/>
      <c r="AF670" s="371"/>
      <c r="AG670" s="371"/>
      <c r="AH670" s="169"/>
      <c r="AI670" s="169"/>
      <c r="AJ670" s="169"/>
      <c r="AK670" s="169"/>
      <c r="AL670" s="169"/>
      <c r="AM670" s="371"/>
      <c r="AN670" s="167"/>
      <c r="AO670" s="176"/>
      <c r="AP670" s="176"/>
    </row>
    <row r="671" spans="1:42" s="253" customFormat="1" ht="21" hidden="1" customHeight="1">
      <c r="A671" s="252"/>
      <c r="B671" s="252"/>
      <c r="C671" s="252"/>
      <c r="D671" s="252"/>
      <c r="E671" s="252"/>
      <c r="F671" s="252"/>
      <c r="G671" s="252"/>
      <c r="I671" s="265">
        <f t="shared" si="127"/>
        <v>0</v>
      </c>
      <c r="J671" s="255">
        <f t="shared" si="121"/>
        <v>0</v>
      </c>
      <c r="K671" s="546">
        <f t="shared" si="130"/>
        <v>56</v>
      </c>
      <c r="L671" s="356"/>
      <c r="M671" s="356"/>
      <c r="N671" s="357">
        <f t="shared" si="128"/>
        <v>0</v>
      </c>
      <c r="O671" s="358"/>
      <c r="P671" s="358"/>
      <c r="Q671" s="359">
        <f t="shared" si="129"/>
        <v>0</v>
      </c>
      <c r="R671" s="359">
        <f t="shared" si="129"/>
        <v>0</v>
      </c>
      <c r="S671" s="360"/>
      <c r="T671" s="361"/>
      <c r="U671" s="255">
        <f t="shared" si="122"/>
        <v>0</v>
      </c>
      <c r="V671" s="169"/>
      <c r="W671" s="169"/>
      <c r="X671" s="169"/>
      <c r="Y671" s="169"/>
      <c r="Z671" s="169"/>
      <c r="AA671" s="378"/>
      <c r="AB671" s="169"/>
      <c r="AC671" s="169"/>
      <c r="AD671" s="169"/>
      <c r="AE671" s="371"/>
      <c r="AF671" s="371"/>
      <c r="AG671" s="371"/>
      <c r="AH671" s="169"/>
      <c r="AI671" s="169"/>
      <c r="AJ671" s="169"/>
      <c r="AK671" s="169"/>
      <c r="AL671" s="169"/>
      <c r="AM671" s="371"/>
      <c r="AN671" s="167"/>
      <c r="AO671" s="176"/>
      <c r="AP671" s="176"/>
    </row>
    <row r="672" spans="1:42" s="253" customFormat="1" ht="21" hidden="1" customHeight="1">
      <c r="A672" s="252"/>
      <c r="B672" s="252"/>
      <c r="C672" s="252"/>
      <c r="D672" s="252"/>
      <c r="E672" s="252"/>
      <c r="F672" s="252"/>
      <c r="G672" s="252"/>
      <c r="I672" s="265">
        <f t="shared" si="127"/>
        <v>0</v>
      </c>
      <c r="J672" s="255">
        <f t="shared" si="121"/>
        <v>0</v>
      </c>
      <c r="K672" s="546">
        <f t="shared" si="130"/>
        <v>57</v>
      </c>
      <c r="L672" s="356"/>
      <c r="M672" s="356"/>
      <c r="N672" s="357">
        <f t="shared" si="128"/>
        <v>0</v>
      </c>
      <c r="O672" s="358"/>
      <c r="P672" s="358"/>
      <c r="Q672" s="359">
        <f t="shared" si="129"/>
        <v>0</v>
      </c>
      <c r="R672" s="359">
        <f t="shared" si="129"/>
        <v>0</v>
      </c>
      <c r="S672" s="360"/>
      <c r="T672" s="361"/>
      <c r="U672" s="255">
        <f t="shared" si="122"/>
        <v>0</v>
      </c>
      <c r="V672" s="169"/>
      <c r="W672" s="169"/>
      <c r="X672" s="169"/>
      <c r="Y672" s="169"/>
      <c r="Z672" s="169"/>
      <c r="AA672" s="378"/>
      <c r="AB672" s="169"/>
      <c r="AC672" s="169"/>
      <c r="AD672" s="169"/>
      <c r="AE672" s="371"/>
      <c r="AF672" s="371"/>
      <c r="AG672" s="371"/>
      <c r="AH672" s="169"/>
      <c r="AI672" s="169"/>
      <c r="AJ672" s="169"/>
      <c r="AK672" s="169"/>
      <c r="AL672" s="169"/>
      <c r="AM672" s="258"/>
      <c r="AO672" s="176"/>
      <c r="AP672" s="167"/>
    </row>
    <row r="673" spans="1:42" s="253" customFormat="1" ht="21" hidden="1" customHeight="1">
      <c r="A673" s="252"/>
      <c r="B673" s="252"/>
      <c r="C673" s="252"/>
      <c r="D673" s="252"/>
      <c r="E673" s="252"/>
      <c r="F673" s="252"/>
      <c r="G673" s="252"/>
      <c r="I673" s="265">
        <f t="shared" si="127"/>
        <v>0</v>
      </c>
      <c r="J673" s="255">
        <f t="shared" si="121"/>
        <v>0</v>
      </c>
      <c r="K673" s="546">
        <f t="shared" si="130"/>
        <v>58</v>
      </c>
      <c r="L673" s="356"/>
      <c r="M673" s="356"/>
      <c r="N673" s="357">
        <f t="shared" si="128"/>
        <v>0</v>
      </c>
      <c r="O673" s="358"/>
      <c r="P673" s="358"/>
      <c r="Q673" s="359">
        <f t="shared" si="129"/>
        <v>0</v>
      </c>
      <c r="R673" s="359">
        <f t="shared" si="129"/>
        <v>0</v>
      </c>
      <c r="S673" s="360"/>
      <c r="T673" s="361"/>
      <c r="U673" s="255">
        <f t="shared" si="122"/>
        <v>0</v>
      </c>
      <c r="V673" s="169"/>
      <c r="W673" s="169"/>
      <c r="X673" s="169"/>
      <c r="Y673" s="169"/>
      <c r="Z673" s="169"/>
      <c r="AA673" s="378"/>
      <c r="AB673" s="169"/>
      <c r="AC673" s="169"/>
      <c r="AD673" s="169"/>
      <c r="AE673" s="371"/>
      <c r="AF673" s="371"/>
      <c r="AG673" s="371"/>
      <c r="AH673" s="169"/>
      <c r="AI673" s="169"/>
      <c r="AJ673" s="169"/>
      <c r="AK673" s="169"/>
      <c r="AL673" s="169"/>
      <c r="AM673" s="258"/>
      <c r="AO673" s="176"/>
      <c r="AP673" s="167"/>
    </row>
    <row r="674" spans="1:42" s="253" customFormat="1" ht="21" hidden="1" customHeight="1">
      <c r="A674" s="252"/>
      <c r="B674" s="252"/>
      <c r="C674" s="252"/>
      <c r="D674" s="252"/>
      <c r="E674" s="252"/>
      <c r="F674" s="252"/>
      <c r="G674" s="252"/>
      <c r="I674" s="265">
        <f t="shared" si="127"/>
        <v>0</v>
      </c>
      <c r="J674" s="255">
        <f t="shared" si="121"/>
        <v>0</v>
      </c>
      <c r="K674" s="546">
        <f t="shared" si="130"/>
        <v>59</v>
      </c>
      <c r="L674" s="356"/>
      <c r="M674" s="356"/>
      <c r="N674" s="357">
        <f t="shared" si="128"/>
        <v>0</v>
      </c>
      <c r="O674" s="358"/>
      <c r="P674" s="358"/>
      <c r="Q674" s="359">
        <f t="shared" si="129"/>
        <v>0</v>
      </c>
      <c r="R674" s="359">
        <f t="shared" si="129"/>
        <v>0</v>
      </c>
      <c r="S674" s="360"/>
      <c r="T674" s="361"/>
      <c r="U674" s="255">
        <f t="shared" si="122"/>
        <v>0</v>
      </c>
      <c r="V674" s="322"/>
      <c r="W674" s="322"/>
      <c r="X674" s="322"/>
      <c r="Y674" s="322"/>
      <c r="Z674" s="323"/>
      <c r="AA674" s="324"/>
      <c r="AB674" s="323"/>
      <c r="AC674" s="323"/>
      <c r="AD674" s="323"/>
      <c r="AE674" s="259"/>
      <c r="AF674" s="259"/>
      <c r="AG674" s="259"/>
      <c r="AH674" s="259"/>
      <c r="AI674" s="259"/>
      <c r="AJ674" s="259"/>
      <c r="AK674" s="259"/>
      <c r="AL674" s="259"/>
      <c r="AM674" s="258"/>
    </row>
    <row r="675" spans="1:42" s="253" customFormat="1" ht="21" hidden="1" customHeight="1" thickBot="1">
      <c r="A675" s="252"/>
      <c r="B675" s="252"/>
      <c r="C675" s="252"/>
      <c r="D675" s="252"/>
      <c r="E675" s="252"/>
      <c r="F675" s="252"/>
      <c r="G675" s="252"/>
      <c r="I675" s="265">
        <f t="shared" si="127"/>
        <v>0</v>
      </c>
      <c r="J675" s="255">
        <f t="shared" si="121"/>
        <v>0</v>
      </c>
      <c r="K675" s="379">
        <f t="shared" si="130"/>
        <v>60</v>
      </c>
      <c r="L675" s="356"/>
      <c r="M675" s="356"/>
      <c r="N675" s="380">
        <f t="shared" si="128"/>
        <v>0</v>
      </c>
      <c r="O675" s="381"/>
      <c r="P675" s="381"/>
      <c r="Q675" s="382">
        <f t="shared" si="129"/>
        <v>0</v>
      </c>
      <c r="R675" s="382">
        <f t="shared" si="129"/>
        <v>0</v>
      </c>
      <c r="S675" s="383"/>
      <c r="T675" s="384"/>
      <c r="U675" s="255">
        <f t="shared" si="122"/>
        <v>0</v>
      </c>
      <c r="V675" s="322"/>
      <c r="W675" s="322"/>
      <c r="X675" s="322"/>
      <c r="Y675" s="322"/>
      <c r="Z675" s="323"/>
      <c r="AA675" s="324"/>
      <c r="AB675" s="323"/>
      <c r="AC675" s="323"/>
      <c r="AD675" s="323"/>
      <c r="AE675" s="259"/>
      <c r="AF675" s="259"/>
      <c r="AG675" s="259"/>
      <c r="AH675" s="259"/>
      <c r="AI675" s="259"/>
      <c r="AJ675" s="259"/>
      <c r="AK675" s="259"/>
      <c r="AL675" s="259"/>
      <c r="AM675" s="258"/>
    </row>
    <row r="676" spans="1:42" s="253" customFormat="1" ht="21" hidden="1" customHeight="1">
      <c r="A676" s="252"/>
      <c r="B676" s="252"/>
      <c r="C676" s="252"/>
      <c r="D676" s="252"/>
      <c r="E676" s="252"/>
      <c r="F676" s="252"/>
      <c r="G676" s="252"/>
      <c r="I676" s="265"/>
      <c r="J676" s="255"/>
      <c r="K676" s="252"/>
      <c r="L676" s="252"/>
      <c r="M676" s="252"/>
      <c r="N676" s="252"/>
      <c r="O676" s="252"/>
      <c r="P676" s="252"/>
      <c r="Q676" s="252"/>
      <c r="R676" s="252"/>
      <c r="S676" s="252"/>
      <c r="T676" s="252"/>
      <c r="U676" s="255"/>
      <c r="V676" s="322"/>
      <c r="W676" s="322"/>
      <c r="X676" s="322"/>
      <c r="Y676" s="322"/>
      <c r="Z676" s="323"/>
      <c r="AA676" s="324"/>
      <c r="AB676" s="323"/>
      <c r="AC676" s="323"/>
      <c r="AD676" s="323"/>
      <c r="AE676" s="259"/>
      <c r="AF676" s="259"/>
      <c r="AG676" s="259"/>
      <c r="AH676" s="259"/>
      <c r="AI676" s="259"/>
      <c r="AJ676" s="259"/>
      <c r="AK676" s="259"/>
      <c r="AL676" s="259"/>
      <c r="AM676" s="258"/>
    </row>
    <row r="677" spans="1:42" s="253" customFormat="1" ht="21" hidden="1" customHeight="1">
      <c r="A677" s="252"/>
      <c r="B677" s="252"/>
      <c r="C677" s="252"/>
      <c r="D677" s="252"/>
      <c r="E677" s="252"/>
      <c r="F677" s="252"/>
      <c r="G677" s="252"/>
      <c r="I677" s="265"/>
      <c r="J677" s="255"/>
      <c r="K677" s="252"/>
      <c r="L677" s="252"/>
      <c r="M677" s="252"/>
      <c r="N677" s="252"/>
      <c r="O677" s="252"/>
      <c r="P677" s="252"/>
      <c r="Q677" s="252"/>
      <c r="R677" s="252"/>
      <c r="S677" s="252"/>
      <c r="T677" s="252"/>
      <c r="U677" s="255"/>
      <c r="V677" s="322"/>
      <c r="W677" s="322"/>
      <c r="X677" s="322"/>
      <c r="Y677" s="322"/>
      <c r="Z677" s="323"/>
      <c r="AA677" s="324"/>
      <c r="AB677" s="323"/>
      <c r="AC677" s="323"/>
      <c r="AD677" s="323"/>
      <c r="AE677" s="259"/>
      <c r="AF677" s="259"/>
      <c r="AG677" s="259"/>
      <c r="AH677" s="259"/>
      <c r="AI677" s="259"/>
      <c r="AJ677" s="259"/>
      <c r="AK677" s="259"/>
      <c r="AL677" s="259"/>
      <c r="AM677" s="258"/>
    </row>
  </sheetData>
  <sheetProtection selectLockedCells="1" autoFilter="0" selectUnlockedCells="1"/>
  <autoFilter ref="I1:I677">
    <filterColumn colId="0">
      <customFilters>
        <customFilter operator="notEqual" val=" "/>
      </customFilters>
    </filterColumn>
  </autoFilter>
  <mergeCells count="237">
    <mergeCell ref="K1:T1"/>
    <mergeCell ref="K2:T2"/>
    <mergeCell ref="V6:AD6"/>
    <mergeCell ref="K7:T7"/>
    <mergeCell ref="K8:K9"/>
    <mergeCell ref="L8:L9"/>
    <mergeCell ref="M8:M9"/>
    <mergeCell ref="N8:N9"/>
    <mergeCell ref="O8:P8"/>
    <mergeCell ref="Q8:R8"/>
    <mergeCell ref="S8:T9"/>
    <mergeCell ref="V20:AB21"/>
    <mergeCell ref="V23:AB24"/>
    <mergeCell ref="K26:K27"/>
    <mergeCell ref="L26:L27"/>
    <mergeCell ref="M26:M27"/>
    <mergeCell ref="N26:N27"/>
    <mergeCell ref="O26:P26"/>
    <mergeCell ref="Q26:R26"/>
    <mergeCell ref="S26:S27"/>
    <mergeCell ref="T26:T27"/>
    <mergeCell ref="K51:K52"/>
    <mergeCell ref="L51:L52"/>
    <mergeCell ref="M51:M52"/>
    <mergeCell ref="N51:N52"/>
    <mergeCell ref="O51:P51"/>
    <mergeCell ref="Q51:R51"/>
    <mergeCell ref="S51:S52"/>
    <mergeCell ref="T51:T52"/>
    <mergeCell ref="K76:T76"/>
    <mergeCell ref="K77:T77"/>
    <mergeCell ref="K82:T82"/>
    <mergeCell ref="K83:K84"/>
    <mergeCell ref="L83:L84"/>
    <mergeCell ref="M83:M84"/>
    <mergeCell ref="N83:N84"/>
    <mergeCell ref="O83:P83"/>
    <mergeCell ref="Q83:R83"/>
    <mergeCell ref="S83:T84"/>
    <mergeCell ref="K101:K102"/>
    <mergeCell ref="L101:L102"/>
    <mergeCell ref="M101:M102"/>
    <mergeCell ref="N101:N102"/>
    <mergeCell ref="O101:P101"/>
    <mergeCell ref="Q101:R101"/>
    <mergeCell ref="S101:S102"/>
    <mergeCell ref="T101:T102"/>
    <mergeCell ref="S126:S127"/>
    <mergeCell ref="T126:T127"/>
    <mergeCell ref="K151:T151"/>
    <mergeCell ref="K152:T152"/>
    <mergeCell ref="K157:T157"/>
    <mergeCell ref="K158:K159"/>
    <mergeCell ref="L158:L159"/>
    <mergeCell ref="M158:M159"/>
    <mergeCell ref="N158:N159"/>
    <mergeCell ref="O158:P158"/>
    <mergeCell ref="K126:K127"/>
    <mergeCell ref="L126:L127"/>
    <mergeCell ref="M126:M127"/>
    <mergeCell ref="N126:N127"/>
    <mergeCell ref="O126:P126"/>
    <mergeCell ref="Q126:R126"/>
    <mergeCell ref="Q158:R158"/>
    <mergeCell ref="S158:T159"/>
    <mergeCell ref="K176:K177"/>
    <mergeCell ref="L176:L177"/>
    <mergeCell ref="M176:M177"/>
    <mergeCell ref="N176:N177"/>
    <mergeCell ref="O176:P176"/>
    <mergeCell ref="Q176:R176"/>
    <mergeCell ref="S176:S177"/>
    <mergeCell ref="T176:T177"/>
    <mergeCell ref="K201:K202"/>
    <mergeCell ref="L201:L202"/>
    <mergeCell ref="M201:M202"/>
    <mergeCell ref="N201:N202"/>
    <mergeCell ref="O201:P201"/>
    <mergeCell ref="Q201:R201"/>
    <mergeCell ref="S201:S202"/>
    <mergeCell ref="T201:T202"/>
    <mergeCell ref="K226:T226"/>
    <mergeCell ref="K227:T227"/>
    <mergeCell ref="K232:T232"/>
    <mergeCell ref="K233:K234"/>
    <mergeCell ref="L233:L234"/>
    <mergeCell ref="M233:M234"/>
    <mergeCell ref="N233:N234"/>
    <mergeCell ref="O233:P233"/>
    <mergeCell ref="Q233:R233"/>
    <mergeCell ref="S233:T234"/>
    <mergeCell ref="K251:K252"/>
    <mergeCell ref="L251:L252"/>
    <mergeCell ref="M251:M252"/>
    <mergeCell ref="N251:N252"/>
    <mergeCell ref="O251:P251"/>
    <mergeCell ref="Q251:R251"/>
    <mergeCell ref="S251:S252"/>
    <mergeCell ref="T251:T252"/>
    <mergeCell ref="S276:S277"/>
    <mergeCell ref="T276:T277"/>
    <mergeCell ref="K301:T301"/>
    <mergeCell ref="K302:T302"/>
    <mergeCell ref="K307:T307"/>
    <mergeCell ref="K308:K309"/>
    <mergeCell ref="L308:L309"/>
    <mergeCell ref="M308:M309"/>
    <mergeCell ref="N308:N309"/>
    <mergeCell ref="O308:P308"/>
    <mergeCell ref="K276:K277"/>
    <mergeCell ref="L276:L277"/>
    <mergeCell ref="M276:M277"/>
    <mergeCell ref="N276:N277"/>
    <mergeCell ref="O276:P276"/>
    <mergeCell ref="Q276:R276"/>
    <mergeCell ref="Q308:R308"/>
    <mergeCell ref="S308:T309"/>
    <mergeCell ref="K326:K327"/>
    <mergeCell ref="L326:L327"/>
    <mergeCell ref="M326:M327"/>
    <mergeCell ref="N326:N327"/>
    <mergeCell ref="O326:P326"/>
    <mergeCell ref="Q326:R326"/>
    <mergeCell ref="S326:S327"/>
    <mergeCell ref="T326:T327"/>
    <mergeCell ref="K351:K352"/>
    <mergeCell ref="L351:L352"/>
    <mergeCell ref="M351:M352"/>
    <mergeCell ref="N351:N352"/>
    <mergeCell ref="O351:P351"/>
    <mergeCell ref="Q351:R351"/>
    <mergeCell ref="S351:S352"/>
    <mergeCell ref="T351:T352"/>
    <mergeCell ref="K376:T376"/>
    <mergeCell ref="K377:T377"/>
    <mergeCell ref="K382:T382"/>
    <mergeCell ref="K383:K384"/>
    <mergeCell ref="L383:L384"/>
    <mergeCell ref="M383:M384"/>
    <mergeCell ref="N383:N384"/>
    <mergeCell ref="O383:P383"/>
    <mergeCell ref="Q383:R383"/>
    <mergeCell ref="S383:T384"/>
    <mergeCell ref="K401:K402"/>
    <mergeCell ref="L401:L402"/>
    <mergeCell ref="M401:M402"/>
    <mergeCell ref="N401:N402"/>
    <mergeCell ref="O401:P401"/>
    <mergeCell ref="Q401:R401"/>
    <mergeCell ref="S401:S402"/>
    <mergeCell ref="T401:T402"/>
    <mergeCell ref="S426:S427"/>
    <mergeCell ref="T426:T427"/>
    <mergeCell ref="K451:T451"/>
    <mergeCell ref="K452:T452"/>
    <mergeCell ref="K457:T457"/>
    <mergeCell ref="K458:K459"/>
    <mergeCell ref="L458:L459"/>
    <mergeCell ref="M458:M459"/>
    <mergeCell ref="N458:N459"/>
    <mergeCell ref="O458:P458"/>
    <mergeCell ref="K426:K427"/>
    <mergeCell ref="L426:L427"/>
    <mergeCell ref="M426:M427"/>
    <mergeCell ref="N426:N427"/>
    <mergeCell ref="O426:P426"/>
    <mergeCell ref="Q426:R426"/>
    <mergeCell ref="Q458:R458"/>
    <mergeCell ref="S458:T459"/>
    <mergeCell ref="K476:K477"/>
    <mergeCell ref="L476:L477"/>
    <mergeCell ref="M476:M477"/>
    <mergeCell ref="N476:N477"/>
    <mergeCell ref="O476:P476"/>
    <mergeCell ref="Q476:R476"/>
    <mergeCell ref="S476:S477"/>
    <mergeCell ref="T476:T477"/>
    <mergeCell ref="K501:K502"/>
    <mergeCell ref="L501:L502"/>
    <mergeCell ref="M501:M502"/>
    <mergeCell ref="N501:N502"/>
    <mergeCell ref="O501:P501"/>
    <mergeCell ref="Q501:R501"/>
    <mergeCell ref="S501:S502"/>
    <mergeCell ref="T501:T502"/>
    <mergeCell ref="K526:T526"/>
    <mergeCell ref="K527:T527"/>
    <mergeCell ref="K532:T532"/>
    <mergeCell ref="K533:K534"/>
    <mergeCell ref="L533:L534"/>
    <mergeCell ref="M533:M534"/>
    <mergeCell ref="N533:N534"/>
    <mergeCell ref="O533:P533"/>
    <mergeCell ref="Q533:R533"/>
    <mergeCell ref="S533:T534"/>
    <mergeCell ref="K551:K552"/>
    <mergeCell ref="L551:L552"/>
    <mergeCell ref="M551:M552"/>
    <mergeCell ref="N551:N552"/>
    <mergeCell ref="O551:P551"/>
    <mergeCell ref="Q551:R551"/>
    <mergeCell ref="S551:S552"/>
    <mergeCell ref="T551:T552"/>
    <mergeCell ref="S576:S577"/>
    <mergeCell ref="T576:T577"/>
    <mergeCell ref="K601:T601"/>
    <mergeCell ref="K602:T602"/>
    <mergeCell ref="K607:T607"/>
    <mergeCell ref="K608:K609"/>
    <mergeCell ref="L608:L609"/>
    <mergeCell ref="M608:M609"/>
    <mergeCell ref="N608:N609"/>
    <mergeCell ref="O608:P608"/>
    <mergeCell ref="K576:K577"/>
    <mergeCell ref="L576:L577"/>
    <mergeCell ref="M576:M577"/>
    <mergeCell ref="N576:N577"/>
    <mergeCell ref="O576:P576"/>
    <mergeCell ref="Q576:R576"/>
    <mergeCell ref="Q608:R608"/>
    <mergeCell ref="S608:T609"/>
    <mergeCell ref="K626:K627"/>
    <mergeCell ref="L626:L627"/>
    <mergeCell ref="M626:M627"/>
    <mergeCell ref="N626:N627"/>
    <mergeCell ref="O626:P626"/>
    <mergeCell ref="Q626:R626"/>
    <mergeCell ref="S626:S627"/>
    <mergeCell ref="T626:T627"/>
    <mergeCell ref="K651:K652"/>
    <mergeCell ref="L651:L652"/>
    <mergeCell ref="M651:M652"/>
    <mergeCell ref="N651:N652"/>
    <mergeCell ref="O651:P651"/>
    <mergeCell ref="Q651:R651"/>
    <mergeCell ref="S651:S652"/>
    <mergeCell ref="T651:T652"/>
  </mergeCells>
  <phoneticPr fontId="2" type="noConversion"/>
  <conditionalFormatting sqref="K12:K25">
    <cfRule type="expression" dxfId="148" priority="49">
      <formula>IF((L12+M12)&gt;0,(LEN(L12)+LEN(M12))&lt;&gt;12,)</formula>
    </cfRule>
  </conditionalFormatting>
  <conditionalFormatting sqref="K28">
    <cfRule type="expression" dxfId="147" priority="48">
      <formula>IF((L28+M28)&gt;0,(LEN(L28)+LEN(M28))&lt;&gt;12,)</formula>
    </cfRule>
  </conditionalFormatting>
  <conditionalFormatting sqref="K29:K50">
    <cfRule type="expression" dxfId="146" priority="47">
      <formula>IF((L29+M29)&gt;0,(LEN(L29)+LEN(M29))&lt;&gt;12,)</formula>
    </cfRule>
  </conditionalFormatting>
  <conditionalFormatting sqref="K53">
    <cfRule type="expression" dxfId="145" priority="46">
      <formula>IF((L53+M53)&gt;0,(LEN(L53)+LEN(M53))&lt;&gt;12,)</formula>
    </cfRule>
  </conditionalFormatting>
  <conditionalFormatting sqref="K53:K75">
    <cfRule type="expression" dxfId="144" priority="45">
      <formula>IF((L53+M53)&gt;0,(LEN(L53)+LEN(M53))&lt;&gt;12,)</formula>
    </cfRule>
  </conditionalFormatting>
  <conditionalFormatting sqref="K87:K100">
    <cfRule type="expression" dxfId="143" priority="44">
      <formula>IF((L87+M87)&gt;0,(LEN(L87)+LEN(M87))&lt;&gt;12,)</formula>
    </cfRule>
  </conditionalFormatting>
  <conditionalFormatting sqref="K103">
    <cfRule type="expression" dxfId="142" priority="43">
      <formula>IF((L103+M103)&gt;0,(LEN(L103)+LEN(M103))&lt;&gt;12,)</formula>
    </cfRule>
  </conditionalFormatting>
  <conditionalFormatting sqref="K104:K125">
    <cfRule type="expression" dxfId="141" priority="42">
      <formula>IF((L104+M104)&gt;0,(LEN(L104)+LEN(M104))&lt;&gt;12,)</formula>
    </cfRule>
  </conditionalFormatting>
  <conditionalFormatting sqref="K128">
    <cfRule type="expression" dxfId="140" priority="41">
      <formula>IF((L128+M128)&gt;0,(LEN(L128)+LEN(M128))&lt;&gt;12,)</formula>
    </cfRule>
  </conditionalFormatting>
  <conditionalFormatting sqref="K128:K150">
    <cfRule type="expression" dxfId="139" priority="40">
      <formula>IF((L128+M128)&gt;0,(LEN(L128)+LEN(M128))&lt;&gt;12,)</formula>
    </cfRule>
  </conditionalFormatting>
  <conditionalFormatting sqref="K162:K175">
    <cfRule type="expression" dxfId="138" priority="39">
      <formula>IF((L162+M162)&gt;0,(LEN(L162)+LEN(M162))&lt;&gt;12,)</formula>
    </cfRule>
  </conditionalFormatting>
  <conditionalFormatting sqref="K178">
    <cfRule type="expression" dxfId="137" priority="38">
      <formula>IF((L178+M178)&gt;0,(LEN(L178)+LEN(M178))&lt;&gt;12,)</formula>
    </cfRule>
  </conditionalFormatting>
  <conditionalFormatting sqref="K179:K200">
    <cfRule type="expression" dxfId="136" priority="37">
      <formula>IF((L179+M179)&gt;0,(LEN(L179)+LEN(M179))&lt;&gt;12,)</formula>
    </cfRule>
  </conditionalFormatting>
  <conditionalFormatting sqref="K203">
    <cfRule type="expression" dxfId="135" priority="36">
      <formula>IF((L203+M203)&gt;0,(LEN(L203)+LEN(M203))&lt;&gt;12,)</formula>
    </cfRule>
  </conditionalFormatting>
  <conditionalFormatting sqref="K203:K225">
    <cfRule type="expression" dxfId="134" priority="35">
      <formula>IF((L203+M203)&gt;0,(LEN(L203)+LEN(M203))&lt;&gt;12,)</formula>
    </cfRule>
  </conditionalFormatting>
  <conditionalFormatting sqref="K237:K250">
    <cfRule type="expression" dxfId="133" priority="34">
      <formula>IF((L237+M237)&gt;0,(LEN(L237)+LEN(M237))&lt;&gt;12,)</formula>
    </cfRule>
  </conditionalFormatting>
  <conditionalFormatting sqref="K253">
    <cfRule type="expression" dxfId="132" priority="33">
      <formula>IF((L253+M253)&gt;0,(LEN(L253)+LEN(M253))&lt;&gt;12,)</formula>
    </cfRule>
  </conditionalFormatting>
  <conditionalFormatting sqref="K254:K275">
    <cfRule type="expression" dxfId="131" priority="32">
      <formula>IF((L254+M254)&gt;0,(LEN(L254)+LEN(M254))&lt;&gt;12,)</formula>
    </cfRule>
  </conditionalFormatting>
  <conditionalFormatting sqref="K278">
    <cfRule type="expression" dxfId="130" priority="31">
      <formula>IF((L278+M278)&gt;0,(LEN(L278)+LEN(M278))&lt;&gt;12,)</formula>
    </cfRule>
  </conditionalFormatting>
  <conditionalFormatting sqref="K278:K300">
    <cfRule type="expression" dxfId="129" priority="30">
      <formula>IF((L278+M278)&gt;0,(LEN(L278)+LEN(M278))&lt;&gt;12,)</formula>
    </cfRule>
  </conditionalFormatting>
  <conditionalFormatting sqref="K312:K325">
    <cfRule type="expression" dxfId="128" priority="29">
      <formula>IF((L312+M312)&gt;0,(LEN(L312)+LEN(M312))&lt;&gt;12,)</formula>
    </cfRule>
  </conditionalFormatting>
  <conditionalFormatting sqref="K328">
    <cfRule type="expression" dxfId="127" priority="28">
      <formula>IF((L328+M328)&gt;0,(LEN(L328)+LEN(M328))&lt;&gt;12,)</formula>
    </cfRule>
  </conditionalFormatting>
  <conditionalFormatting sqref="K329:K350">
    <cfRule type="expression" dxfId="126" priority="27">
      <formula>IF((L329+M329)&gt;0,(LEN(L329)+LEN(M329))&lt;&gt;12,)</formula>
    </cfRule>
  </conditionalFormatting>
  <conditionalFormatting sqref="K353">
    <cfRule type="expression" dxfId="125" priority="26">
      <formula>IF((L353+M353)&gt;0,(LEN(L353)+LEN(M353))&lt;&gt;12,)</formula>
    </cfRule>
  </conditionalFormatting>
  <conditionalFormatting sqref="K353:K375">
    <cfRule type="expression" dxfId="124" priority="25">
      <formula>IF((L353+M353)&gt;0,(LEN(L353)+LEN(M353))&lt;&gt;12,)</formula>
    </cfRule>
  </conditionalFormatting>
  <conditionalFormatting sqref="K394:K400">
    <cfRule type="expression" dxfId="123" priority="24">
      <formula>IF((L394+M394)&gt;0,(LEN(L394)+LEN(M394))&lt;&gt;12,)</formula>
    </cfRule>
  </conditionalFormatting>
  <conditionalFormatting sqref="K403">
    <cfRule type="expression" dxfId="122" priority="23">
      <formula>IF((L403+M403)&gt;0,(LEN(L403)+LEN(M403))&lt;&gt;12,)</formula>
    </cfRule>
  </conditionalFormatting>
  <conditionalFormatting sqref="K404:K425">
    <cfRule type="expression" dxfId="121" priority="22">
      <formula>IF((L404+M404)&gt;0,(LEN(L404)+LEN(M404))&lt;&gt;12,)</formula>
    </cfRule>
  </conditionalFormatting>
  <conditionalFormatting sqref="K428">
    <cfRule type="expression" dxfId="120" priority="21">
      <formula>IF((L428+M428)&gt;0,(LEN(L428)+LEN(M428))&lt;&gt;12,)</formula>
    </cfRule>
  </conditionalFormatting>
  <conditionalFormatting sqref="K428:K450">
    <cfRule type="expression" dxfId="119" priority="20">
      <formula>IF((L428+M428)&gt;0,(LEN(L428)+LEN(M428))&lt;&gt;12,)</formula>
    </cfRule>
  </conditionalFormatting>
  <conditionalFormatting sqref="K469:K475">
    <cfRule type="expression" dxfId="118" priority="19">
      <formula>IF((L469+M469)&gt;0,(LEN(L469)+LEN(M469))&lt;&gt;12,)</formula>
    </cfRule>
  </conditionalFormatting>
  <conditionalFormatting sqref="K478">
    <cfRule type="expression" dxfId="117" priority="18">
      <formula>IF((L478+M478)&gt;0,(LEN(L478)+LEN(M478))&lt;&gt;12,)</formula>
    </cfRule>
  </conditionalFormatting>
  <conditionalFormatting sqref="K479:K500">
    <cfRule type="expression" dxfId="116" priority="17">
      <formula>IF((L479+M479)&gt;0,(LEN(L479)+LEN(M479))&lt;&gt;12,)</formula>
    </cfRule>
  </conditionalFormatting>
  <conditionalFormatting sqref="K503">
    <cfRule type="expression" dxfId="115" priority="16">
      <formula>IF((L503+M503)&gt;0,(LEN(L503)+LEN(M503))&lt;&gt;12,)</formula>
    </cfRule>
  </conditionalFormatting>
  <conditionalFormatting sqref="K503:K525">
    <cfRule type="expression" dxfId="114" priority="15">
      <formula>IF((L503+M503)&gt;0,(LEN(L503)+LEN(M503))&lt;&gt;12,)</formula>
    </cfRule>
  </conditionalFormatting>
  <conditionalFormatting sqref="K544:K550">
    <cfRule type="expression" dxfId="113" priority="14">
      <formula>IF((L544+M544)&gt;0,(LEN(L544)+LEN(M544))&lt;&gt;12,)</formula>
    </cfRule>
  </conditionalFormatting>
  <conditionalFormatting sqref="K553">
    <cfRule type="expression" dxfId="112" priority="13">
      <formula>IF((L553+M553)&gt;0,(LEN(L553)+LEN(M553))&lt;&gt;12,)</formula>
    </cfRule>
  </conditionalFormatting>
  <conditionalFormatting sqref="K554:K575">
    <cfRule type="expression" dxfId="111" priority="12">
      <formula>IF((L554+M554)&gt;0,(LEN(L554)+LEN(M554))&lt;&gt;12,)</formula>
    </cfRule>
  </conditionalFormatting>
  <conditionalFormatting sqref="K578">
    <cfRule type="expression" dxfId="110" priority="11">
      <formula>IF((L578+M578)&gt;0,(LEN(L578)+LEN(M578))&lt;&gt;12,)</formula>
    </cfRule>
  </conditionalFormatting>
  <conditionalFormatting sqref="K578:K600">
    <cfRule type="expression" dxfId="109" priority="10">
      <formula>IF((L578+M578)&gt;0,(LEN(L578)+LEN(M578))&lt;&gt;12,)</formula>
    </cfRule>
  </conditionalFormatting>
  <conditionalFormatting sqref="K537:K543">
    <cfRule type="expression" dxfId="108" priority="9">
      <formula>IF((L537+M537)&gt;0,(LEN(L537)+LEN(M537))&lt;&gt;12,)</formula>
    </cfRule>
  </conditionalFormatting>
  <conditionalFormatting sqref="K462:K468">
    <cfRule type="expression" dxfId="107" priority="8">
      <formula>IF((L462+M462)&gt;0,(LEN(L462)+LEN(M462))&lt;&gt;12,)</formula>
    </cfRule>
  </conditionalFormatting>
  <conditionalFormatting sqref="K387:K393">
    <cfRule type="expression" dxfId="106" priority="7">
      <formula>IF((L387+M387)&gt;0,(LEN(L387)+LEN(M387))&lt;&gt;12,)</formula>
    </cfRule>
  </conditionalFormatting>
  <conditionalFormatting sqref="K619:K625">
    <cfRule type="expression" dxfId="105" priority="6">
      <formula>IF((L619+M619)&gt;0,(LEN(L619)+LEN(M619))&lt;&gt;12,)</formula>
    </cfRule>
  </conditionalFormatting>
  <conditionalFormatting sqref="K628">
    <cfRule type="expression" dxfId="104" priority="5">
      <formula>IF((L628+M628)&gt;0,(LEN(L628)+LEN(M628))&lt;&gt;12,)</formula>
    </cfRule>
  </conditionalFormatting>
  <conditionalFormatting sqref="K629:K650">
    <cfRule type="expression" dxfId="103" priority="4">
      <formula>IF((L629+M629)&gt;0,(LEN(L629)+LEN(M629))&lt;&gt;12,)</formula>
    </cfRule>
  </conditionalFormatting>
  <conditionalFormatting sqref="K653">
    <cfRule type="expression" dxfId="102" priority="3">
      <formula>IF((L653+M653)&gt;0,(LEN(L653)+LEN(M653))&lt;&gt;12,)</formula>
    </cfRule>
  </conditionalFormatting>
  <conditionalFormatting sqref="K653:K675">
    <cfRule type="expression" dxfId="101" priority="2">
      <formula>IF((L653+M653)&gt;0,(LEN(L653)+LEN(M653))&lt;&gt;12,)</formula>
    </cfRule>
  </conditionalFormatting>
  <conditionalFormatting sqref="K612:K618">
    <cfRule type="expression" dxfId="100" priority="1">
      <formula>IF((L612+M612)&gt;0,(LEN(L612)+LEN(M612))&lt;&gt;12,)</formula>
    </cfRule>
  </conditionalFormatting>
  <dataValidations count="4">
    <dataValidation type="list" allowBlank="1" showInputMessage="1" showErrorMessage="1" sqref="S537:S550 S503:S525 S553:S575 S385 S462:S475 S428:S450 S403:S425 S478:S500 S310 S235 S160 S85 S10 S12:S25 S28:S50 S53:S75 S87:S100 S103:S125 S128:S150 S162:S175 S178:S200 S203:S225 S237:S250 S253:S275 S278:S300 S312:S325 S328:S350 S353:S375 S460 S535 S387:S400 S578:S600 S612:S625 S628:S650 S610 S653:S675">
      <formula1>$AG$3:$AG$5</formula1>
    </dataValidation>
    <dataValidation type="list" allowBlank="1" showInputMessage="1" showErrorMessage="1" sqref="T537:T550 T503:T525 T553:T575 T385 T462:T475 T428:T450 T403:T425 T478:T500 T310 T235 T160 T85 T10 T12:T25 T28:T50 T53:T75 T87:T100 T103:T125 T128:T150 T162:T175 T178:T200 T203:T225 T237:T250 T253:T275 T278:T300 T312:T325 T328:T350 T353:T375 T460 T535 T387:T400 T578:T600 T612:T625 T628:T650 T610 T653:T675">
      <formula1>$AH$3:$AH$5</formula1>
    </dataValidation>
    <dataValidation type="list" allowBlank="1" showInputMessage="1" showErrorMessage="1" sqref="R79 R529 R454 R304 R229 R154 R4 R379 R604">
      <formula1>$AF$3:$AF$6</formula1>
    </dataValidation>
    <dataValidation type="list" allowBlank="1" showInputMessage="1" showErrorMessage="1" sqref="R6 R531 R456 R306 R231 R156 R81 R381 R606">
      <formula1>$AG$11:$AG$13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0" orientation="landscape" blackAndWhite="1" r:id="rId1"/>
  <legacy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FF0000"/>
  </sheetPr>
  <dimension ref="A1:AS677"/>
  <sheetViews>
    <sheetView showZeros="0" view="pageBreakPreview" topLeftCell="I607" zoomScale="85" zoomScaleNormal="100" zoomScaleSheetLayoutView="85" workbookViewId="0">
      <selection activeCell="I45" sqref="I45:M45"/>
    </sheetView>
  </sheetViews>
  <sheetFormatPr defaultRowHeight="21" customHeight="1"/>
  <cols>
    <col min="1" max="7" width="0.125" style="252" hidden="1" customWidth="1"/>
    <col min="8" max="8" width="5.875" style="253" hidden="1" customWidth="1"/>
    <col min="9" max="9" width="7.625" style="952" customWidth="1"/>
    <col min="10" max="10" width="4.375" style="941" bestFit="1" customWidth="1"/>
    <col min="11" max="20" width="12.25" style="1096" customWidth="1"/>
    <col min="21" max="21" width="4.375" style="941" bestFit="1" customWidth="1"/>
    <col min="22" max="25" width="10.125" style="1009" customWidth="1"/>
    <col min="26" max="26" width="10.125" style="1010" customWidth="1"/>
    <col min="27" max="27" width="10.125" style="1011" customWidth="1"/>
    <col min="28" max="29" width="10.125" style="1010" customWidth="1"/>
    <col min="30" max="30" width="5.125" style="1010" customWidth="1"/>
    <col min="31" max="31" width="1.875" style="945" customWidth="1"/>
    <col min="32" max="32" width="15.125" style="945" customWidth="1"/>
    <col min="33" max="36" width="12.125" style="945" customWidth="1"/>
    <col min="37" max="37" width="15" style="945" customWidth="1"/>
    <col min="38" max="38" width="11.25" style="945" customWidth="1"/>
    <col min="39" max="39" width="11.25" style="944" customWidth="1"/>
    <col min="40" max="16384" width="9" style="951"/>
  </cols>
  <sheetData>
    <row r="1" spans="9:43" ht="30" customHeight="1" thickTop="1" thickBot="1">
      <c r="I1" s="940" t="s">
        <v>939</v>
      </c>
      <c r="J1" s="941">
        <f>IF($Q$4&gt;0,1,)</f>
        <v>0</v>
      </c>
      <c r="K1" s="2477" t="s">
        <v>891</v>
      </c>
      <c r="L1" s="2477"/>
      <c r="M1" s="2477"/>
      <c r="N1" s="2477"/>
      <c r="O1" s="2477"/>
      <c r="P1" s="2477"/>
      <c r="Q1" s="2477"/>
      <c r="R1" s="2477"/>
      <c r="S1" s="2477"/>
      <c r="T1" s="2477"/>
      <c r="U1" s="941">
        <f>IF($Q$4&gt;0,1,)</f>
        <v>0</v>
      </c>
      <c r="V1" s="942" t="s">
        <v>833</v>
      </c>
      <c r="W1" s="943" t="s">
        <v>1032</v>
      </c>
      <c r="X1" s="944"/>
      <c r="Y1" s="944"/>
      <c r="Z1" s="945"/>
      <c r="AA1" s="946"/>
      <c r="AB1" s="945"/>
      <c r="AC1" s="945"/>
      <c r="AD1" s="945"/>
      <c r="AF1" s="947" t="s">
        <v>834</v>
      </c>
      <c r="AG1" s="948"/>
      <c r="AH1" s="948"/>
      <c r="AI1" s="948"/>
      <c r="AJ1" s="949"/>
      <c r="AN1" s="950"/>
      <c r="AO1" s="950"/>
      <c r="AP1" s="950"/>
    </row>
    <row r="2" spans="9:43" ht="21" customHeight="1" thickTop="1" thickBot="1">
      <c r="I2" s="952">
        <f>IF(Q$4&gt;0,1,0)</f>
        <v>0</v>
      </c>
      <c r="J2" s="941">
        <f t="shared" ref="J2:J75" si="0">IF($Q$4&gt;0,1,)</f>
        <v>0</v>
      </c>
      <c r="K2" s="2478" t="s">
        <v>578</v>
      </c>
      <c r="L2" s="2478"/>
      <c r="M2" s="2478"/>
      <c r="N2" s="2478"/>
      <c r="O2" s="2478"/>
      <c r="P2" s="2478"/>
      <c r="Q2" s="2478"/>
      <c r="R2" s="2478"/>
      <c r="S2" s="2478"/>
      <c r="T2" s="2478"/>
      <c r="U2" s="941">
        <f t="shared" ref="U2:U75" si="1">IF($Q$4&gt;0,1,)</f>
        <v>0</v>
      </c>
      <c r="V2" s="953" t="s">
        <v>861</v>
      </c>
      <c r="W2" s="1076">
        <v>200</v>
      </c>
      <c r="X2" s="955"/>
      <c r="Y2" s="955"/>
      <c r="Z2" s="956"/>
      <c r="AA2" s="957"/>
      <c r="AB2" s="956"/>
      <c r="AC2" s="958"/>
      <c r="AD2" s="959"/>
      <c r="AE2" s="565"/>
      <c r="AF2" s="960" t="s">
        <v>862</v>
      </c>
      <c r="AG2" s="961" t="s">
        <v>863</v>
      </c>
      <c r="AH2" s="961" t="s">
        <v>864</v>
      </c>
      <c r="AI2" s="962" t="s">
        <v>865</v>
      </c>
      <c r="AJ2" s="949"/>
      <c r="AN2" s="950"/>
      <c r="AO2" s="950"/>
      <c r="AP2" s="963"/>
    </row>
    <row r="3" spans="9:43" ht="21" customHeight="1">
      <c r="I3" s="952">
        <f t="shared" ref="I3:I11" si="2">IF(Q$4&gt;0,1,0)</f>
        <v>0</v>
      </c>
      <c r="J3" s="941">
        <f t="shared" si="0"/>
        <v>0</v>
      </c>
      <c r="K3" s="1149" t="s">
        <v>564</v>
      </c>
      <c r="L3" s="965" t="s">
        <v>565</v>
      </c>
      <c r="M3" s="1151" t="s">
        <v>1653</v>
      </c>
      <c r="N3" s="965" t="s">
        <v>940</v>
      </c>
      <c r="O3" s="1151" t="s">
        <v>859</v>
      </c>
      <c r="P3" s="965" t="s">
        <v>566</v>
      </c>
      <c r="Q3" s="965" t="s">
        <v>575</v>
      </c>
      <c r="R3" s="965" t="s">
        <v>570</v>
      </c>
      <c r="S3" s="965" t="s">
        <v>576</v>
      </c>
      <c r="T3" s="967" t="s">
        <v>577</v>
      </c>
      <c r="U3" s="941">
        <f t="shared" si="1"/>
        <v>0</v>
      </c>
      <c r="V3" s="968" t="s">
        <v>866</v>
      </c>
      <c r="W3" s="969"/>
      <c r="X3" s="970"/>
      <c r="Y3" s="970"/>
      <c r="Z3" s="971"/>
      <c r="AA3" s="972"/>
      <c r="AB3" s="971"/>
      <c r="AC3" s="973"/>
      <c r="AD3" s="974"/>
      <c r="AE3" s="565"/>
      <c r="AF3" s="975" t="s">
        <v>867</v>
      </c>
      <c r="AG3" s="976" t="s">
        <v>868</v>
      </c>
      <c r="AH3" s="976" t="s">
        <v>869</v>
      </c>
      <c r="AI3" s="977" t="s">
        <v>870</v>
      </c>
      <c r="AJ3" s="949"/>
      <c r="AN3" s="950"/>
      <c r="AO3" s="950"/>
      <c r="AP3" s="963"/>
    </row>
    <row r="4" spans="9:43" ht="21" customHeight="1" thickBot="1">
      <c r="I4" s="952">
        <f t="shared" si="2"/>
        <v>0</v>
      </c>
      <c r="J4" s="941">
        <f t="shared" si="0"/>
        <v>0</v>
      </c>
      <c r="K4" s="978"/>
      <c r="L4" s="979"/>
      <c r="M4" s="979"/>
      <c r="N4" s="979"/>
      <c r="O4" s="979"/>
      <c r="P4" s="980" t="str">
        <f>IF(COUNTA(Y9:Y16)&gt;1,CONCATENATE(V9,"번지 외 ",COUNTA(Y9:Y16)-1,"필지"),CONCATENATE(V9,"번지"))</f>
        <v>번지</v>
      </c>
      <c r="Q4" s="981">
        <f>+Y17</f>
        <v>0</v>
      </c>
      <c r="R4" s="982"/>
      <c r="S4" s="983">
        <f>COUNT(L12:L24)</f>
        <v>0</v>
      </c>
      <c r="T4" s="984">
        <f>200*S4</f>
        <v>0</v>
      </c>
      <c r="U4" s="941">
        <f t="shared" si="1"/>
        <v>0</v>
      </c>
      <c r="V4" s="968" t="s">
        <v>871</v>
      </c>
      <c r="W4" s="969"/>
      <c r="X4" s="970"/>
      <c r="Y4" s="970"/>
      <c r="Z4" s="971"/>
      <c r="AA4" s="972"/>
      <c r="AB4" s="971"/>
      <c r="AC4" s="973"/>
      <c r="AD4" s="974"/>
      <c r="AE4" s="565"/>
      <c r="AF4" s="975" t="s">
        <v>872</v>
      </c>
      <c r="AG4" s="976" t="s">
        <v>873</v>
      </c>
      <c r="AH4" s="985" t="s">
        <v>874</v>
      </c>
      <c r="AI4" s="977" t="s">
        <v>875</v>
      </c>
      <c r="AJ4" s="949"/>
      <c r="AN4" s="950"/>
      <c r="AO4" s="950"/>
      <c r="AP4" s="963"/>
    </row>
    <row r="5" spans="9:43" ht="21" customHeight="1" thickBot="1">
      <c r="I5" s="952">
        <f t="shared" si="2"/>
        <v>0</v>
      </c>
      <c r="J5" s="941">
        <f t="shared" si="0"/>
        <v>0</v>
      </c>
      <c r="K5" s="1149" t="s">
        <v>568</v>
      </c>
      <c r="L5" s="965" t="s">
        <v>569</v>
      </c>
      <c r="M5" s="965" t="s">
        <v>562</v>
      </c>
      <c r="N5" s="965" t="s">
        <v>567</v>
      </c>
      <c r="O5" s="965" t="s">
        <v>571</v>
      </c>
      <c r="P5" s="1148" t="s">
        <v>572</v>
      </c>
      <c r="Q5" s="1148" t="s">
        <v>573</v>
      </c>
      <c r="R5" s="987" t="s">
        <v>574</v>
      </c>
      <c r="S5" s="988" t="s">
        <v>593</v>
      </c>
      <c r="T5" s="967" t="s">
        <v>563</v>
      </c>
      <c r="U5" s="941">
        <f t="shared" si="1"/>
        <v>0</v>
      </c>
      <c r="V5" s="989" t="s">
        <v>876</v>
      </c>
      <c r="W5" s="990"/>
      <c r="X5" s="991"/>
      <c r="Y5" s="991"/>
      <c r="Z5" s="992"/>
      <c r="AA5" s="993"/>
      <c r="AB5" s="992"/>
      <c r="AC5" s="994"/>
      <c r="AD5" s="995"/>
      <c r="AE5" s="565"/>
      <c r="AF5" s="975" t="s">
        <v>877</v>
      </c>
      <c r="AG5" s="996" t="s">
        <v>878</v>
      </c>
      <c r="AH5" s="997" t="s">
        <v>879</v>
      </c>
      <c r="AI5" s="977" t="s">
        <v>880</v>
      </c>
      <c r="AJ5" s="949"/>
      <c r="AN5" s="950"/>
      <c r="AO5" s="950"/>
      <c r="AP5" s="963"/>
    </row>
    <row r="6" spans="9:43" ht="21" customHeight="1" thickTop="1" thickBot="1">
      <c r="I6" s="952">
        <f t="shared" si="2"/>
        <v>0</v>
      </c>
      <c r="J6" s="941">
        <f t="shared" si="0"/>
        <v>0</v>
      </c>
      <c r="K6" s="998">
        <f>Z9</f>
        <v>0</v>
      </c>
      <c r="L6" s="999">
        <f>AA9</f>
        <v>0</v>
      </c>
      <c r="M6" s="1000">
        <f>AC9</f>
        <v>0</v>
      </c>
      <c r="N6" s="1001">
        <f>AB18</f>
        <v>0</v>
      </c>
      <c r="O6" s="1002" t="e">
        <f>IF((Q10+R10)&gt;0,ROUND((Q10/(Q10+R10)),4),0)</f>
        <v>#DIV/0!</v>
      </c>
      <c r="P6" s="1003" t="str">
        <f>IF(W5&lt;=15,AI3,IF(W5&gt;30,AI5,AI4))</f>
        <v>완 (15˚ 이하)</v>
      </c>
      <c r="Q6" s="1004" t="str">
        <f>AF11</f>
        <v>개소당5ha이상</v>
      </c>
      <c r="R6" s="1005"/>
      <c r="S6" s="1006">
        <f>W5</f>
        <v>0</v>
      </c>
      <c r="T6" s="1007">
        <f>ROUND(N6/10000*N12,0)</f>
        <v>0</v>
      </c>
      <c r="U6" s="941">
        <f t="shared" si="1"/>
        <v>0</v>
      </c>
      <c r="V6" s="2493"/>
      <c r="W6" s="2494"/>
      <c r="X6" s="2494"/>
      <c r="Y6" s="2494"/>
      <c r="Z6" s="2494"/>
      <c r="AA6" s="2494"/>
      <c r="AB6" s="2494"/>
      <c r="AC6" s="2494"/>
      <c r="AD6" s="2495"/>
      <c r="AE6" s="565"/>
      <c r="AF6" s="975" t="s">
        <v>881</v>
      </c>
      <c r="AG6" s="976"/>
      <c r="AH6" s="1008"/>
      <c r="AI6" s="977"/>
      <c r="AJ6" s="949"/>
      <c r="AN6" s="950"/>
      <c r="AO6" s="950"/>
      <c r="AP6" s="963"/>
    </row>
    <row r="7" spans="9:43" ht="21" customHeight="1" thickBot="1">
      <c r="I7" s="952">
        <f t="shared" si="2"/>
        <v>0</v>
      </c>
      <c r="J7" s="941">
        <f t="shared" si="0"/>
        <v>0</v>
      </c>
      <c r="K7" s="2479" t="s">
        <v>941</v>
      </c>
      <c r="L7" s="2479"/>
      <c r="M7" s="2479"/>
      <c r="N7" s="2479"/>
      <c r="O7" s="2479"/>
      <c r="P7" s="2479"/>
      <c r="Q7" s="2479"/>
      <c r="R7" s="2479"/>
      <c r="S7" s="2479"/>
      <c r="T7" s="2479"/>
      <c r="U7" s="941">
        <f t="shared" si="1"/>
        <v>0</v>
      </c>
      <c r="AE7" s="565"/>
      <c r="AF7" s="975"/>
      <c r="AG7" s="976"/>
      <c r="AH7" s="1008"/>
      <c r="AI7" s="977"/>
      <c r="AJ7" s="949"/>
      <c r="AN7" s="950"/>
      <c r="AO7" s="950"/>
      <c r="AP7" s="963"/>
    </row>
    <row r="8" spans="9:43" ht="21" customHeight="1" thickBot="1">
      <c r="I8" s="952">
        <f t="shared" si="2"/>
        <v>0</v>
      </c>
      <c r="J8" s="941">
        <f t="shared" si="0"/>
        <v>0</v>
      </c>
      <c r="K8" s="2480" t="s">
        <v>942</v>
      </c>
      <c r="L8" s="2482" t="s">
        <v>943</v>
      </c>
      <c r="M8" s="2484" t="s">
        <v>944</v>
      </c>
      <c r="N8" s="2484" t="s">
        <v>945</v>
      </c>
      <c r="O8" s="2476" t="s">
        <v>946</v>
      </c>
      <c r="P8" s="2476"/>
      <c r="Q8" s="2476" t="s">
        <v>947</v>
      </c>
      <c r="R8" s="2476"/>
      <c r="S8" s="2472" t="s">
        <v>1162</v>
      </c>
      <c r="T8" s="2473"/>
      <c r="U8" s="941">
        <f t="shared" si="1"/>
        <v>0</v>
      </c>
      <c r="V8" s="953" t="s">
        <v>837</v>
      </c>
      <c r="W8" s="1012" t="s">
        <v>838</v>
      </c>
      <c r="X8" s="1012" t="s">
        <v>835</v>
      </c>
      <c r="Y8" s="1012" t="s">
        <v>890</v>
      </c>
      <c r="Z8" s="1012" t="s">
        <v>568</v>
      </c>
      <c r="AA8" s="1013" t="s">
        <v>902</v>
      </c>
      <c r="AB8" s="1012" t="s">
        <v>836</v>
      </c>
      <c r="AC8" s="1014" t="s">
        <v>562</v>
      </c>
      <c r="AD8" s="1015" t="s">
        <v>1147</v>
      </c>
      <c r="AE8" s="565"/>
      <c r="AF8" s="1016"/>
      <c r="AG8" s="1017"/>
      <c r="AH8" s="1018"/>
      <c r="AI8" s="1019"/>
      <c r="AJ8" s="1020"/>
      <c r="AN8" s="1020"/>
      <c r="AO8" s="565"/>
      <c r="AP8" s="963"/>
    </row>
    <row r="9" spans="9:43" ht="21" customHeight="1" thickBot="1">
      <c r="I9" s="952">
        <f t="shared" si="2"/>
        <v>0</v>
      </c>
      <c r="J9" s="941">
        <f t="shared" si="0"/>
        <v>0</v>
      </c>
      <c r="K9" s="2481"/>
      <c r="L9" s="2483"/>
      <c r="M9" s="2485"/>
      <c r="N9" s="2485"/>
      <c r="O9" s="1152" t="s">
        <v>786</v>
      </c>
      <c r="P9" s="1022" t="s">
        <v>787</v>
      </c>
      <c r="Q9" s="1022" t="s">
        <v>786</v>
      </c>
      <c r="R9" s="1023" t="s">
        <v>787</v>
      </c>
      <c r="S9" s="2474"/>
      <c r="T9" s="2475"/>
      <c r="U9" s="941">
        <f t="shared" si="1"/>
        <v>0</v>
      </c>
      <c r="V9" s="1036"/>
      <c r="W9" s="1025"/>
      <c r="X9" s="1025"/>
      <c r="Y9" s="1025"/>
      <c r="Z9" s="1025"/>
      <c r="AA9" s="1026"/>
      <c r="AB9" s="1025"/>
      <c r="AC9" s="1027"/>
      <c r="AD9" s="1028"/>
      <c r="AE9" s="565"/>
      <c r="AF9" s="948"/>
      <c r="AG9" s="948"/>
      <c r="AH9" s="948"/>
      <c r="AI9" s="1029"/>
      <c r="AJ9" s="1020"/>
      <c r="AN9" s="1020"/>
      <c r="AO9" s="565"/>
      <c r="AP9" s="963"/>
    </row>
    <row r="10" spans="9:43" ht="21" customHeight="1">
      <c r="I10" s="952">
        <f t="shared" si="2"/>
        <v>0</v>
      </c>
      <c r="J10" s="941">
        <f t="shared" si="0"/>
        <v>0</v>
      </c>
      <c r="K10" s="1150" t="s">
        <v>953</v>
      </c>
      <c r="L10" s="1031"/>
      <c r="M10" s="1031"/>
      <c r="N10" s="1032" t="e">
        <f>N11/S4</f>
        <v>#DIV/0!</v>
      </c>
      <c r="O10" s="1033" t="e">
        <f>ROUND(O11/S4,1)</f>
        <v>#DIV/0!</v>
      </c>
      <c r="P10" s="1033" t="e">
        <f>ROUND(P11/S4,1)</f>
        <v>#DIV/0!</v>
      </c>
      <c r="Q10" s="1032" t="e">
        <f>ROUND(Q11/S4,0)</f>
        <v>#DIV/0!</v>
      </c>
      <c r="R10" s="1032" t="e">
        <f>ROUND(R11/S4,0)</f>
        <v>#DIV/0!</v>
      </c>
      <c r="S10" s="1034"/>
      <c r="T10" s="1035"/>
      <c r="U10" s="941">
        <f t="shared" si="1"/>
        <v>0</v>
      </c>
      <c r="V10" s="1036"/>
      <c r="W10" s="1037"/>
      <c r="X10" s="1037"/>
      <c r="Y10" s="1037"/>
      <c r="Z10" s="1025"/>
      <c r="AA10" s="1026"/>
      <c r="AB10" s="1025"/>
      <c r="AC10" s="1027"/>
      <c r="AD10" s="1028"/>
      <c r="AE10" s="565"/>
      <c r="AF10" s="960" t="s">
        <v>560</v>
      </c>
      <c r="AG10" s="961" t="s">
        <v>561</v>
      </c>
      <c r="AH10" s="1012" t="s">
        <v>884</v>
      </c>
      <c r="AI10" s="1038"/>
      <c r="AJ10" s="949"/>
      <c r="AN10" s="950"/>
      <c r="AO10" s="565"/>
      <c r="AP10" s="963"/>
    </row>
    <row r="11" spans="9:43" ht="21" customHeight="1">
      <c r="I11" s="952">
        <f t="shared" si="2"/>
        <v>0</v>
      </c>
      <c r="J11" s="941">
        <f t="shared" si="0"/>
        <v>0</v>
      </c>
      <c r="K11" s="1150" t="s">
        <v>952</v>
      </c>
      <c r="L11" s="1031"/>
      <c r="M11" s="1031"/>
      <c r="N11" s="1039">
        <f>SUM(N12:N75)</f>
        <v>0</v>
      </c>
      <c r="O11" s="1039">
        <f>SUM(O12:O75)</f>
        <v>0</v>
      </c>
      <c r="P11" s="1039">
        <f>SUM(P12:P75)</f>
        <v>0</v>
      </c>
      <c r="Q11" s="1039">
        <f>SUM(Q12:Q75)</f>
        <v>0</v>
      </c>
      <c r="R11" s="1039">
        <f>SUM(R12:R75)</f>
        <v>0</v>
      </c>
      <c r="S11" s="1040"/>
      <c r="T11" s="1041"/>
      <c r="U11" s="941">
        <f t="shared" si="1"/>
        <v>0</v>
      </c>
      <c r="V11" s="1036"/>
      <c r="W11" s="1037"/>
      <c r="X11" s="1037"/>
      <c r="Y11" s="1037"/>
      <c r="Z11" s="1025"/>
      <c r="AA11" s="1026"/>
      <c r="AB11" s="1025"/>
      <c r="AC11" s="1027"/>
      <c r="AD11" s="1028"/>
      <c r="AE11" s="565"/>
      <c r="AF11" s="975" t="s">
        <v>885</v>
      </c>
      <c r="AG11" s="976" t="s">
        <v>1151</v>
      </c>
      <c r="AH11" s="1042">
        <v>0</v>
      </c>
      <c r="AI11" s="1043"/>
      <c r="AJ11" s="949"/>
      <c r="AN11" s="950"/>
      <c r="AO11" s="565"/>
      <c r="AP11" s="963"/>
    </row>
    <row r="12" spans="9:43" ht="21" customHeight="1">
      <c r="I12" s="952">
        <f>IF(($O$12+$P$12)&gt;0,1,0)</f>
        <v>0</v>
      </c>
      <c r="J12" s="941">
        <f t="shared" si="0"/>
        <v>0</v>
      </c>
      <c r="K12" s="1150">
        <v>1</v>
      </c>
      <c r="L12" s="1044"/>
      <c r="M12" s="1044"/>
      <c r="N12" s="1045">
        <f t="shared" ref="N12:N75" si="3">IF(O12+P12&gt;0,$W$2,)</f>
        <v>0</v>
      </c>
      <c r="O12" s="1053"/>
      <c r="P12" s="1053"/>
      <c r="Q12" s="1045">
        <f t="shared" ref="Q12:R25" si="4">ROUND(O12*50,0)</f>
        <v>0</v>
      </c>
      <c r="R12" s="1045">
        <f t="shared" si="4"/>
        <v>0</v>
      </c>
      <c r="S12" s="1047"/>
      <c r="T12" s="1048"/>
      <c r="U12" s="941">
        <f t="shared" si="1"/>
        <v>0</v>
      </c>
      <c r="V12" s="1036"/>
      <c r="W12" s="1037"/>
      <c r="X12" s="1037"/>
      <c r="Y12" s="1037"/>
      <c r="Z12" s="1025"/>
      <c r="AA12" s="1026"/>
      <c r="AB12" s="1025"/>
      <c r="AC12" s="1027"/>
      <c r="AD12" s="1028"/>
      <c r="AE12" s="565"/>
      <c r="AF12" s="975" t="s">
        <v>886</v>
      </c>
      <c r="AG12" s="976" t="s">
        <v>887</v>
      </c>
      <c r="AH12" s="1049">
        <v>0.05</v>
      </c>
      <c r="AI12" s="1043"/>
      <c r="AJ12" s="949"/>
      <c r="AN12" s="950"/>
      <c r="AO12" s="565"/>
      <c r="AP12" s="963"/>
    </row>
    <row r="13" spans="9:43" ht="21" customHeight="1">
      <c r="I13" s="952">
        <f t="shared" ref="I13:I25" si="5">IF(($O$12+$P$12)&gt;0,1,0)</f>
        <v>0</v>
      </c>
      <c r="J13" s="941">
        <f t="shared" si="0"/>
        <v>0</v>
      </c>
      <c r="K13" s="1150">
        <f t="shared" ref="K13:K25" si="6">+K12+1</f>
        <v>2</v>
      </c>
      <c r="L13" s="1044"/>
      <c r="M13" s="1044"/>
      <c r="N13" s="1045">
        <f t="shared" si="3"/>
        <v>0</v>
      </c>
      <c r="O13" s="1053"/>
      <c r="P13" s="1053"/>
      <c r="Q13" s="1045">
        <f t="shared" si="4"/>
        <v>0</v>
      </c>
      <c r="R13" s="1045">
        <f t="shared" si="4"/>
        <v>0</v>
      </c>
      <c r="S13" s="1047"/>
      <c r="T13" s="1048"/>
      <c r="U13" s="941">
        <f t="shared" si="1"/>
        <v>0</v>
      </c>
      <c r="V13" s="1036"/>
      <c r="W13" s="1037"/>
      <c r="X13" s="1037"/>
      <c r="Y13" s="1037"/>
      <c r="Z13" s="1025"/>
      <c r="AA13" s="1026"/>
      <c r="AB13" s="1025"/>
      <c r="AC13" s="1027"/>
      <c r="AD13" s="1028"/>
      <c r="AE13" s="565"/>
      <c r="AF13" s="975" t="s">
        <v>888</v>
      </c>
      <c r="AG13" s="976" t="s">
        <v>1153</v>
      </c>
      <c r="AH13" s="1049">
        <v>0.1</v>
      </c>
      <c r="AI13" s="1050"/>
      <c r="AJ13" s="949"/>
      <c r="AN13" s="950"/>
      <c r="AO13" s="565"/>
      <c r="AP13" s="963"/>
    </row>
    <row r="14" spans="9:43" ht="21" customHeight="1">
      <c r="I14" s="952">
        <f t="shared" si="5"/>
        <v>0</v>
      </c>
      <c r="J14" s="941">
        <f t="shared" si="0"/>
        <v>0</v>
      </c>
      <c r="K14" s="1150">
        <f t="shared" si="6"/>
        <v>3</v>
      </c>
      <c r="L14" s="1044"/>
      <c r="M14" s="1044"/>
      <c r="N14" s="1045">
        <f t="shared" si="3"/>
        <v>0</v>
      </c>
      <c r="O14" s="1046"/>
      <c r="P14" s="1046"/>
      <c r="Q14" s="1045">
        <f>ROUND(O14*50,0)</f>
        <v>0</v>
      </c>
      <c r="R14" s="1045">
        <f>ROUND(P14*50,0)</f>
        <v>0</v>
      </c>
      <c r="S14" s="1047"/>
      <c r="T14" s="1048"/>
      <c r="U14" s="941">
        <f t="shared" si="1"/>
        <v>0</v>
      </c>
      <c r="V14" s="1036"/>
      <c r="W14" s="1037"/>
      <c r="X14" s="1037"/>
      <c r="Y14" s="1037"/>
      <c r="Z14" s="1025"/>
      <c r="AA14" s="1026"/>
      <c r="AB14" s="1025"/>
      <c r="AC14" s="1027"/>
      <c r="AD14" s="1028"/>
      <c r="AE14" s="565"/>
      <c r="AF14" s="975"/>
      <c r="AG14" s="976"/>
      <c r="AH14" s="1051"/>
      <c r="AI14" s="977"/>
      <c r="AJ14" s="1020"/>
      <c r="AN14" s="1020"/>
      <c r="AO14" s="565"/>
      <c r="AP14" s="963"/>
    </row>
    <row r="15" spans="9:43" ht="21" customHeight="1" thickBot="1">
      <c r="I15" s="952">
        <f t="shared" si="5"/>
        <v>0</v>
      </c>
      <c r="J15" s="941">
        <f t="shared" si="0"/>
        <v>0</v>
      </c>
      <c r="K15" s="1150">
        <f t="shared" si="6"/>
        <v>4</v>
      </c>
      <c r="L15" s="1044"/>
      <c r="M15" s="1044"/>
      <c r="N15" s="1045">
        <f t="shared" si="3"/>
        <v>0</v>
      </c>
      <c r="O15" s="1053"/>
      <c r="P15" s="1053"/>
      <c r="Q15" s="1045">
        <f>ROUND(O15*50,0)</f>
        <v>0</v>
      </c>
      <c r="R15" s="1045">
        <f>ROUND(P15*50,0)</f>
        <v>0</v>
      </c>
      <c r="S15" s="1047"/>
      <c r="T15" s="1048"/>
      <c r="U15" s="941">
        <f t="shared" si="1"/>
        <v>0</v>
      </c>
      <c r="V15" s="1036"/>
      <c r="W15" s="1037"/>
      <c r="X15" s="1037"/>
      <c r="Y15" s="1037"/>
      <c r="Z15" s="1025"/>
      <c r="AA15" s="1026"/>
      <c r="AB15" s="1025"/>
      <c r="AC15" s="1027"/>
      <c r="AD15" s="1028"/>
      <c r="AE15" s="565"/>
      <c r="AF15" s="1016"/>
      <c r="AG15" s="1055"/>
      <c r="AH15" s="1017"/>
      <c r="AI15" s="1019"/>
      <c r="AJ15" s="1020"/>
      <c r="AN15" s="1020"/>
      <c r="AO15" s="565"/>
      <c r="AP15" s="963"/>
    </row>
    <row r="16" spans="9:43" ht="21" customHeight="1">
      <c r="I16" s="952">
        <f t="shared" si="5"/>
        <v>0</v>
      </c>
      <c r="J16" s="941">
        <f t="shared" si="0"/>
        <v>0</v>
      </c>
      <c r="K16" s="1150">
        <f t="shared" si="6"/>
        <v>5</v>
      </c>
      <c r="L16" s="1044"/>
      <c r="M16" s="1044"/>
      <c r="N16" s="1052">
        <f t="shared" si="3"/>
        <v>0</v>
      </c>
      <c r="O16" s="1053"/>
      <c r="P16" s="1053"/>
      <c r="Q16" s="1054">
        <f t="shared" si="4"/>
        <v>0</v>
      </c>
      <c r="R16" s="1054">
        <f t="shared" si="4"/>
        <v>0</v>
      </c>
      <c r="S16" s="1047"/>
      <c r="T16" s="1048"/>
      <c r="U16" s="941">
        <f t="shared" si="1"/>
        <v>0</v>
      </c>
      <c r="V16" s="1036"/>
      <c r="W16" s="1037"/>
      <c r="X16" s="1037"/>
      <c r="Y16" s="1037"/>
      <c r="Z16" s="1025"/>
      <c r="AA16" s="1026"/>
      <c r="AB16" s="1025"/>
      <c r="AC16" s="1027"/>
      <c r="AD16" s="1028"/>
      <c r="AE16" s="819"/>
      <c r="AF16" s="963"/>
      <c r="AG16" s="963"/>
      <c r="AH16" s="963"/>
      <c r="AI16" s="963"/>
      <c r="AJ16" s="963"/>
      <c r="AK16" s="819"/>
      <c r="AL16" s="819"/>
      <c r="AM16" s="819"/>
      <c r="AN16" s="963"/>
      <c r="AO16" s="963"/>
      <c r="AP16" s="963"/>
      <c r="AQ16" s="819"/>
    </row>
    <row r="17" spans="1:43" ht="21" customHeight="1">
      <c r="I17" s="952">
        <f t="shared" si="5"/>
        <v>0</v>
      </c>
      <c r="J17" s="941">
        <f t="shared" si="0"/>
        <v>0</v>
      </c>
      <c r="K17" s="1150">
        <f t="shared" si="6"/>
        <v>6</v>
      </c>
      <c r="L17" s="1044"/>
      <c r="M17" s="1044"/>
      <c r="N17" s="1052">
        <f t="shared" si="3"/>
        <v>0</v>
      </c>
      <c r="O17" s="1053"/>
      <c r="P17" s="1053"/>
      <c r="Q17" s="1054">
        <f t="shared" si="4"/>
        <v>0</v>
      </c>
      <c r="R17" s="1054">
        <f t="shared" si="4"/>
        <v>0</v>
      </c>
      <c r="S17" s="1047"/>
      <c r="T17" s="1048"/>
      <c r="U17" s="941">
        <f t="shared" si="1"/>
        <v>0</v>
      </c>
      <c r="V17" s="968" t="s">
        <v>832</v>
      </c>
      <c r="W17" s="1056">
        <f>SUM(W9:W16)</f>
        <v>0</v>
      </c>
      <c r="X17" s="1056">
        <f>SUM(X9:X16)</f>
        <v>0</v>
      </c>
      <c r="Y17" s="1056">
        <f>SUM(Y9:Y16)</f>
        <v>0</v>
      </c>
      <c r="Z17" s="1057"/>
      <c r="AA17" s="1058"/>
      <c r="AB17" s="1056">
        <f>SUM(AB9:AB16)</f>
        <v>0</v>
      </c>
      <c r="AC17" s="1059"/>
      <c r="AD17" s="1060"/>
      <c r="AE17" s="1061"/>
      <c r="AF17" s="565"/>
      <c r="AG17" s="565"/>
      <c r="AH17" s="565"/>
      <c r="AI17" s="565"/>
      <c r="AJ17" s="565"/>
      <c r="AN17" s="963"/>
      <c r="AO17" s="963"/>
      <c r="AP17" s="963"/>
    </row>
    <row r="18" spans="1:43" s="819" customFormat="1" ht="21" customHeight="1" thickBot="1">
      <c r="A18" s="372"/>
      <c r="B18" s="372"/>
      <c r="C18" s="372"/>
      <c r="D18" s="372"/>
      <c r="E18" s="372"/>
      <c r="F18" s="372"/>
      <c r="G18" s="372"/>
      <c r="H18" s="167"/>
      <c r="I18" s="952">
        <f t="shared" si="5"/>
        <v>0</v>
      </c>
      <c r="J18" s="941">
        <f t="shared" si="0"/>
        <v>0</v>
      </c>
      <c r="K18" s="1150">
        <f t="shared" si="6"/>
        <v>7</v>
      </c>
      <c r="L18" s="1044"/>
      <c r="M18" s="1044"/>
      <c r="N18" s="1052">
        <f t="shared" si="3"/>
        <v>0</v>
      </c>
      <c r="O18" s="1053"/>
      <c r="P18" s="1053"/>
      <c r="Q18" s="1054">
        <f t="shared" si="4"/>
        <v>0</v>
      </c>
      <c r="R18" s="1054">
        <f t="shared" si="4"/>
        <v>0</v>
      </c>
      <c r="S18" s="1047"/>
      <c r="T18" s="1048"/>
      <c r="U18" s="941">
        <f t="shared" si="1"/>
        <v>0</v>
      </c>
      <c r="V18" s="1062" t="s">
        <v>889</v>
      </c>
      <c r="W18" s="1063"/>
      <c r="X18" s="1063"/>
      <c r="Y18" s="1063"/>
      <c r="Z18" s="1063"/>
      <c r="AA18" s="1064"/>
      <c r="AB18" s="1063">
        <f>IF(AB17&gt;0,ROUND(AB17/COUNTA(AB9:AB16),0),)</f>
        <v>0</v>
      </c>
      <c r="AC18" s="1065"/>
      <c r="AD18" s="1066"/>
      <c r="AE18" s="1061"/>
      <c r="AF18" s="1061"/>
      <c r="AG18" s="1061"/>
      <c r="AH18" s="565"/>
      <c r="AI18" s="565"/>
      <c r="AJ18" s="565"/>
      <c r="AK18" s="565"/>
      <c r="AL18" s="565"/>
      <c r="AM18" s="565"/>
      <c r="AN18" s="963"/>
      <c r="AO18" s="963"/>
      <c r="AP18" s="963"/>
      <c r="AQ18" s="951"/>
    </row>
    <row r="19" spans="1:43" ht="21" customHeight="1" thickBot="1">
      <c r="I19" s="952">
        <f t="shared" si="5"/>
        <v>0</v>
      </c>
      <c r="J19" s="941">
        <f t="shared" si="0"/>
        <v>0</v>
      </c>
      <c r="K19" s="1150">
        <f t="shared" si="6"/>
        <v>8</v>
      </c>
      <c r="L19" s="1044"/>
      <c r="M19" s="1044"/>
      <c r="N19" s="1052">
        <f t="shared" si="3"/>
        <v>0</v>
      </c>
      <c r="O19" s="1053"/>
      <c r="P19" s="1053"/>
      <c r="Q19" s="1054">
        <f t="shared" si="4"/>
        <v>0</v>
      </c>
      <c r="R19" s="1054">
        <f t="shared" si="4"/>
        <v>0</v>
      </c>
      <c r="S19" s="1047"/>
      <c r="T19" s="1048"/>
      <c r="U19" s="941">
        <f t="shared" si="1"/>
        <v>0</v>
      </c>
      <c r="V19" s="565"/>
      <c r="W19" s="565"/>
      <c r="X19" s="565"/>
      <c r="Y19" s="565"/>
      <c r="Z19" s="565"/>
      <c r="AA19" s="1067"/>
      <c r="AB19" s="565"/>
      <c r="AC19" s="565"/>
      <c r="AD19" s="565"/>
      <c r="AE19" s="1061"/>
      <c r="AF19" s="1061"/>
      <c r="AG19" s="1061"/>
      <c r="AH19" s="565"/>
      <c r="AI19" s="565"/>
      <c r="AJ19" s="565"/>
      <c r="AK19" s="565"/>
      <c r="AL19" s="565"/>
      <c r="AM19" s="565"/>
      <c r="AN19" s="963"/>
      <c r="AO19" s="963"/>
      <c r="AP19" s="963"/>
    </row>
    <row r="20" spans="1:43" ht="21" customHeight="1" thickTop="1" thickBot="1">
      <c r="I20" s="952">
        <f t="shared" si="5"/>
        <v>0</v>
      </c>
      <c r="J20" s="941">
        <f t="shared" si="0"/>
        <v>0</v>
      </c>
      <c r="K20" s="1150">
        <f t="shared" si="6"/>
        <v>9</v>
      </c>
      <c r="L20" s="1044"/>
      <c r="M20" s="1044"/>
      <c r="N20" s="1052">
        <f t="shared" si="3"/>
        <v>0</v>
      </c>
      <c r="O20" s="1053"/>
      <c r="P20" s="1053"/>
      <c r="Q20" s="1054">
        <f t="shared" si="4"/>
        <v>0</v>
      </c>
      <c r="R20" s="1054">
        <f t="shared" si="4"/>
        <v>0</v>
      </c>
      <c r="S20" s="1047"/>
      <c r="T20" s="1048"/>
      <c r="U20" s="941">
        <f t="shared" si="1"/>
        <v>0</v>
      </c>
      <c r="V20" s="2490" t="s">
        <v>892</v>
      </c>
      <c r="W20" s="2491"/>
      <c r="X20" s="2491"/>
      <c r="Y20" s="2491"/>
      <c r="Z20" s="2491"/>
      <c r="AA20" s="2491"/>
      <c r="AB20" s="2492"/>
      <c r="AC20" s="565"/>
      <c r="AD20" s="565"/>
      <c r="AE20" s="1061"/>
      <c r="AF20" s="1061"/>
      <c r="AG20" s="1061"/>
      <c r="AH20" s="565"/>
      <c r="AI20" s="565"/>
      <c r="AJ20" s="565"/>
      <c r="AK20" s="565"/>
      <c r="AL20" s="565"/>
      <c r="AM20" s="565"/>
      <c r="AN20" s="963"/>
      <c r="AO20" s="963"/>
      <c r="AP20" s="963"/>
    </row>
    <row r="21" spans="1:43" ht="21" customHeight="1" thickTop="1" thickBot="1">
      <c r="I21" s="952">
        <f t="shared" si="5"/>
        <v>0</v>
      </c>
      <c r="J21" s="941">
        <f t="shared" si="0"/>
        <v>0</v>
      </c>
      <c r="K21" s="1150">
        <f t="shared" si="6"/>
        <v>10</v>
      </c>
      <c r="L21" s="1044"/>
      <c r="M21" s="1044"/>
      <c r="N21" s="1052">
        <f t="shared" si="3"/>
        <v>0</v>
      </c>
      <c r="O21" s="1053"/>
      <c r="P21" s="1053"/>
      <c r="Q21" s="1054">
        <f t="shared" si="4"/>
        <v>0</v>
      </c>
      <c r="R21" s="1054">
        <f t="shared" si="4"/>
        <v>0</v>
      </c>
      <c r="S21" s="1047"/>
      <c r="T21" s="1048"/>
      <c r="U21" s="941">
        <f t="shared" si="1"/>
        <v>0</v>
      </c>
      <c r="V21" s="2490"/>
      <c r="W21" s="2491"/>
      <c r="X21" s="2491"/>
      <c r="Y21" s="2491"/>
      <c r="Z21" s="2491"/>
      <c r="AA21" s="2491"/>
      <c r="AB21" s="2492"/>
      <c r="AC21" s="565"/>
      <c r="AD21" s="565"/>
      <c r="AE21" s="1061"/>
      <c r="AF21" s="1061"/>
      <c r="AG21" s="1061"/>
      <c r="AH21" s="565"/>
      <c r="AI21" s="565"/>
      <c r="AJ21" s="565"/>
      <c r="AK21" s="565"/>
      <c r="AL21" s="565"/>
      <c r="AM21" s="565"/>
      <c r="AN21" s="963"/>
      <c r="AO21" s="963"/>
      <c r="AP21" s="963"/>
    </row>
    <row r="22" spans="1:43" ht="21" customHeight="1" thickTop="1" thickBot="1">
      <c r="I22" s="952">
        <f t="shared" si="5"/>
        <v>0</v>
      </c>
      <c r="J22" s="941">
        <f t="shared" si="0"/>
        <v>0</v>
      </c>
      <c r="K22" s="1150">
        <f t="shared" si="6"/>
        <v>11</v>
      </c>
      <c r="L22" s="1044"/>
      <c r="M22" s="1044"/>
      <c r="N22" s="1052">
        <f t="shared" si="3"/>
        <v>0</v>
      </c>
      <c r="O22" s="1053"/>
      <c r="P22" s="1053"/>
      <c r="Q22" s="1054">
        <f t="shared" si="4"/>
        <v>0</v>
      </c>
      <c r="R22" s="1054">
        <f t="shared" si="4"/>
        <v>0</v>
      </c>
      <c r="S22" s="1047"/>
      <c r="T22" s="1048"/>
      <c r="U22" s="941">
        <f t="shared" si="1"/>
        <v>0</v>
      </c>
      <c r="V22" s="565"/>
      <c r="W22" s="565"/>
      <c r="X22" s="565"/>
      <c r="Y22" s="565"/>
      <c r="Z22" s="565"/>
      <c r="AA22" s="1067"/>
      <c r="AB22" s="565"/>
      <c r="AC22" s="565"/>
      <c r="AD22" s="565"/>
      <c r="AE22" s="1061"/>
      <c r="AF22" s="1061"/>
      <c r="AG22" s="1061"/>
      <c r="AH22" s="565"/>
      <c r="AI22" s="565"/>
      <c r="AJ22" s="565"/>
      <c r="AK22" s="565"/>
      <c r="AL22" s="565"/>
      <c r="AM22" s="565"/>
      <c r="AN22" s="963"/>
      <c r="AO22" s="963"/>
      <c r="AP22" s="963"/>
    </row>
    <row r="23" spans="1:43" ht="21" customHeight="1" thickTop="1">
      <c r="I23" s="952">
        <f t="shared" si="5"/>
        <v>0</v>
      </c>
      <c r="J23" s="941">
        <f t="shared" si="0"/>
        <v>0</v>
      </c>
      <c r="K23" s="1150">
        <f t="shared" si="6"/>
        <v>12</v>
      </c>
      <c r="L23" s="1044"/>
      <c r="M23" s="1044"/>
      <c r="N23" s="1052">
        <f t="shared" si="3"/>
        <v>0</v>
      </c>
      <c r="O23" s="1053"/>
      <c r="P23" s="1053"/>
      <c r="Q23" s="1054">
        <f t="shared" si="4"/>
        <v>0</v>
      </c>
      <c r="R23" s="1054">
        <f t="shared" si="4"/>
        <v>0</v>
      </c>
      <c r="S23" s="1047"/>
      <c r="T23" s="1048"/>
      <c r="U23" s="941">
        <f t="shared" si="1"/>
        <v>0</v>
      </c>
      <c r="V23" s="2496" t="s">
        <v>1148</v>
      </c>
      <c r="W23" s="2497"/>
      <c r="X23" s="2497"/>
      <c r="Y23" s="2497"/>
      <c r="Z23" s="2497"/>
      <c r="AA23" s="2497"/>
      <c r="AB23" s="2498"/>
      <c r="AC23" s="565"/>
      <c r="AD23" s="565"/>
      <c r="AE23" s="1061"/>
      <c r="AF23" s="1061"/>
      <c r="AG23" s="1061"/>
      <c r="AH23" s="565"/>
      <c r="AI23" s="565"/>
      <c r="AJ23" s="565"/>
      <c r="AK23" s="565"/>
      <c r="AL23" s="565"/>
      <c r="AM23" s="565"/>
      <c r="AN23" s="963"/>
      <c r="AO23" s="963"/>
      <c r="AP23" s="963"/>
    </row>
    <row r="24" spans="1:43" ht="21" customHeight="1" thickBot="1">
      <c r="I24" s="952">
        <f t="shared" si="5"/>
        <v>0</v>
      </c>
      <c r="J24" s="941">
        <f t="shared" si="0"/>
        <v>0</v>
      </c>
      <c r="K24" s="1150">
        <f t="shared" si="6"/>
        <v>13</v>
      </c>
      <c r="L24" s="1044"/>
      <c r="M24" s="1044"/>
      <c r="N24" s="1052">
        <f t="shared" si="3"/>
        <v>0</v>
      </c>
      <c r="O24" s="1053"/>
      <c r="P24" s="1053"/>
      <c r="Q24" s="1054">
        <f t="shared" si="4"/>
        <v>0</v>
      </c>
      <c r="R24" s="1054">
        <f t="shared" si="4"/>
        <v>0</v>
      </c>
      <c r="S24" s="1047"/>
      <c r="T24" s="1048"/>
      <c r="U24" s="941">
        <f t="shared" si="1"/>
        <v>0</v>
      </c>
      <c r="V24" s="2499"/>
      <c r="W24" s="2500"/>
      <c r="X24" s="2500"/>
      <c r="Y24" s="2500"/>
      <c r="Z24" s="2500"/>
      <c r="AA24" s="2500"/>
      <c r="AB24" s="2501"/>
      <c r="AC24" s="565"/>
      <c r="AD24" s="565"/>
      <c r="AE24" s="1061"/>
      <c r="AF24" s="1061"/>
      <c r="AG24" s="1061"/>
      <c r="AH24" s="565"/>
      <c r="AI24" s="565"/>
      <c r="AJ24" s="565"/>
      <c r="AK24" s="565"/>
      <c r="AL24" s="565"/>
      <c r="AM24" s="565"/>
      <c r="AN24" s="963"/>
      <c r="AO24" s="963"/>
      <c r="AP24" s="963"/>
    </row>
    <row r="25" spans="1:43" ht="21" customHeight="1" thickTop="1" thickBot="1">
      <c r="I25" s="952">
        <f t="shared" si="5"/>
        <v>0</v>
      </c>
      <c r="J25" s="941">
        <f t="shared" si="0"/>
        <v>0</v>
      </c>
      <c r="K25" s="1068">
        <f t="shared" si="6"/>
        <v>14</v>
      </c>
      <c r="L25" s="1000"/>
      <c r="M25" s="1000"/>
      <c r="N25" s="1069">
        <f t="shared" si="3"/>
        <v>0</v>
      </c>
      <c r="O25" s="1070"/>
      <c r="P25" s="1070"/>
      <c r="Q25" s="1071">
        <f t="shared" si="4"/>
        <v>0</v>
      </c>
      <c r="R25" s="1071">
        <f t="shared" si="4"/>
        <v>0</v>
      </c>
      <c r="S25" s="1072"/>
      <c r="T25" s="1073"/>
      <c r="U25" s="941">
        <f t="shared" si="1"/>
        <v>0</v>
      </c>
      <c r="V25" s="565"/>
      <c r="W25" s="565"/>
      <c r="X25" s="565"/>
      <c r="Y25" s="565"/>
      <c r="Z25" s="565"/>
      <c r="AA25" s="1067"/>
      <c r="AB25" s="565"/>
      <c r="AC25" s="565"/>
      <c r="AD25" s="565"/>
      <c r="AE25" s="1061"/>
      <c r="AF25" s="1061"/>
      <c r="AG25" s="1061"/>
      <c r="AH25" s="565"/>
      <c r="AI25" s="565"/>
      <c r="AJ25" s="565"/>
      <c r="AK25" s="565"/>
      <c r="AL25" s="565"/>
      <c r="AM25" s="565"/>
      <c r="AN25" s="963"/>
      <c r="AO25" s="963"/>
      <c r="AP25" s="963"/>
    </row>
    <row r="26" spans="1:43" s="253" customFormat="1" ht="21" hidden="1" customHeight="1">
      <c r="A26" s="252"/>
      <c r="B26" s="252"/>
      <c r="C26" s="252"/>
      <c r="D26" s="252"/>
      <c r="E26" s="252"/>
      <c r="F26" s="252"/>
      <c r="G26" s="252"/>
      <c r="I26" s="265">
        <f>IF((O$28+P$28)&gt;0,1,0)</f>
        <v>0</v>
      </c>
      <c r="J26" s="255">
        <f t="shared" si="0"/>
        <v>0</v>
      </c>
      <c r="K26" s="2459" t="s">
        <v>942</v>
      </c>
      <c r="L26" s="2460" t="s">
        <v>943</v>
      </c>
      <c r="M26" s="2461" t="s">
        <v>944</v>
      </c>
      <c r="N26" s="2461" t="s">
        <v>945</v>
      </c>
      <c r="O26" s="2462" t="s">
        <v>946</v>
      </c>
      <c r="P26" s="2462"/>
      <c r="Q26" s="2462" t="s">
        <v>947</v>
      </c>
      <c r="R26" s="2462"/>
      <c r="S26" s="2463" t="s">
        <v>948</v>
      </c>
      <c r="T26" s="2464" t="s">
        <v>1162</v>
      </c>
      <c r="U26" s="255">
        <f t="shared" si="1"/>
        <v>0</v>
      </c>
      <c r="V26" s="169"/>
      <c r="W26" s="169"/>
      <c r="X26" s="169"/>
      <c r="Y26" s="169"/>
      <c r="Z26" s="169"/>
      <c r="AA26" s="378"/>
      <c r="AB26" s="169"/>
      <c r="AC26" s="169"/>
      <c r="AD26" s="169"/>
      <c r="AE26" s="371"/>
      <c r="AF26" s="371"/>
      <c r="AG26" s="371"/>
      <c r="AH26" s="169"/>
      <c r="AI26" s="169"/>
      <c r="AJ26" s="169"/>
      <c r="AK26" s="169"/>
      <c r="AL26" s="169"/>
      <c r="AM26" s="169"/>
      <c r="AN26" s="176"/>
      <c r="AO26" s="176"/>
      <c r="AP26" s="176"/>
    </row>
    <row r="27" spans="1:43" s="253" customFormat="1" ht="21" hidden="1" customHeight="1">
      <c r="A27" s="252"/>
      <c r="B27" s="252"/>
      <c r="C27" s="252"/>
      <c r="D27" s="252"/>
      <c r="E27" s="252"/>
      <c r="F27" s="252"/>
      <c r="G27" s="252"/>
      <c r="I27" s="265">
        <f t="shared" ref="I27:I50" si="7">IF((O$28+P$28)&gt;0,1,0)</f>
        <v>0</v>
      </c>
      <c r="J27" s="255">
        <f t="shared" si="0"/>
        <v>0</v>
      </c>
      <c r="K27" s="2440"/>
      <c r="L27" s="2442"/>
      <c r="M27" s="2444"/>
      <c r="N27" s="2444"/>
      <c r="O27" s="1146" t="s">
        <v>786</v>
      </c>
      <c r="P27" s="335" t="s">
        <v>787</v>
      </c>
      <c r="Q27" s="335" t="s">
        <v>786</v>
      </c>
      <c r="R27" s="336" t="s">
        <v>787</v>
      </c>
      <c r="S27" s="2447"/>
      <c r="T27" s="2449"/>
      <c r="U27" s="255">
        <f t="shared" si="1"/>
        <v>0</v>
      </c>
      <c r="V27" s="169"/>
      <c r="W27" s="169"/>
      <c r="X27" s="169"/>
      <c r="Y27" s="169"/>
      <c r="Z27" s="169"/>
      <c r="AA27" s="378"/>
      <c r="AB27" s="169"/>
      <c r="AC27" s="169"/>
      <c r="AD27" s="169"/>
      <c r="AE27" s="371"/>
      <c r="AF27" s="371"/>
      <c r="AG27" s="371"/>
      <c r="AH27" s="169"/>
      <c r="AI27" s="169"/>
      <c r="AJ27" s="169"/>
      <c r="AK27" s="169"/>
      <c r="AL27" s="169"/>
      <c r="AM27" s="169"/>
      <c r="AN27" s="176"/>
      <c r="AO27" s="176"/>
      <c r="AP27" s="176"/>
    </row>
    <row r="28" spans="1:43" s="253" customFormat="1" ht="21" hidden="1" customHeight="1">
      <c r="A28" s="252"/>
      <c r="B28" s="252"/>
      <c r="C28" s="252"/>
      <c r="D28" s="252"/>
      <c r="E28" s="252"/>
      <c r="F28" s="252"/>
      <c r="G28" s="252"/>
      <c r="I28" s="265">
        <f t="shared" si="7"/>
        <v>0</v>
      </c>
      <c r="J28" s="255">
        <f t="shared" si="0"/>
        <v>0</v>
      </c>
      <c r="K28" s="1144">
        <f>+K25+1</f>
        <v>15</v>
      </c>
      <c r="L28" s="356"/>
      <c r="M28" s="356"/>
      <c r="N28" s="357">
        <f t="shared" si="3"/>
        <v>0</v>
      </c>
      <c r="O28" s="358"/>
      <c r="P28" s="358"/>
      <c r="Q28" s="359">
        <f t="shared" ref="Q28:R75" si="8">ROUND(O28*50,0)</f>
        <v>0</v>
      </c>
      <c r="R28" s="359">
        <f t="shared" si="8"/>
        <v>0</v>
      </c>
      <c r="S28" s="360"/>
      <c r="T28" s="361"/>
      <c r="U28" s="255">
        <f t="shared" si="1"/>
        <v>0</v>
      </c>
      <c r="V28" s="169"/>
      <c r="W28" s="169"/>
      <c r="X28" s="169"/>
      <c r="Y28" s="169"/>
      <c r="Z28" s="169"/>
      <c r="AA28" s="378"/>
      <c r="AB28" s="169"/>
      <c r="AC28" s="169"/>
      <c r="AD28" s="169"/>
      <c r="AE28" s="371"/>
      <c r="AF28" s="371"/>
      <c r="AG28" s="371"/>
      <c r="AH28" s="169"/>
      <c r="AI28" s="169"/>
      <c r="AJ28" s="169"/>
      <c r="AK28" s="169"/>
      <c r="AL28" s="169"/>
      <c r="AM28" s="169"/>
      <c r="AN28" s="176"/>
      <c r="AO28" s="176"/>
      <c r="AP28" s="176"/>
    </row>
    <row r="29" spans="1:43" s="253" customFormat="1" ht="21" hidden="1" customHeight="1">
      <c r="A29" s="252"/>
      <c r="B29" s="252"/>
      <c r="C29" s="252"/>
      <c r="D29" s="252"/>
      <c r="E29" s="252"/>
      <c r="F29" s="252"/>
      <c r="G29" s="252"/>
      <c r="I29" s="265">
        <f t="shared" si="7"/>
        <v>0</v>
      </c>
      <c r="J29" s="255">
        <f t="shared" si="0"/>
        <v>0</v>
      </c>
      <c r="K29" s="1144">
        <f t="shared" ref="K29:K50" si="9">+K28+1</f>
        <v>16</v>
      </c>
      <c r="L29" s="356"/>
      <c r="M29" s="356"/>
      <c r="N29" s="357">
        <f t="shared" si="3"/>
        <v>0</v>
      </c>
      <c r="O29" s="358"/>
      <c r="P29" s="358"/>
      <c r="Q29" s="359">
        <f t="shared" si="8"/>
        <v>0</v>
      </c>
      <c r="R29" s="359">
        <f t="shared" si="8"/>
        <v>0</v>
      </c>
      <c r="S29" s="360"/>
      <c r="T29" s="361"/>
      <c r="U29" s="255">
        <f t="shared" si="1"/>
        <v>0</v>
      </c>
      <c r="V29" s="169"/>
      <c r="W29" s="169"/>
      <c r="X29" s="169"/>
      <c r="Y29" s="169"/>
      <c r="Z29" s="169"/>
      <c r="AA29" s="378"/>
      <c r="AB29" s="169"/>
      <c r="AC29" s="169"/>
      <c r="AD29" s="169"/>
      <c r="AE29" s="371"/>
      <c r="AF29" s="371"/>
      <c r="AG29" s="371"/>
      <c r="AH29" s="169"/>
      <c r="AI29" s="169"/>
      <c r="AJ29" s="169"/>
      <c r="AK29" s="169"/>
      <c r="AL29" s="169"/>
      <c r="AM29" s="169"/>
      <c r="AN29" s="176"/>
      <c r="AO29" s="176"/>
      <c r="AP29" s="176"/>
    </row>
    <row r="30" spans="1:43" s="253" customFormat="1" ht="21" hidden="1" customHeight="1">
      <c r="A30" s="252"/>
      <c r="B30" s="252"/>
      <c r="C30" s="252"/>
      <c r="D30" s="252"/>
      <c r="E30" s="252"/>
      <c r="F30" s="252"/>
      <c r="G30" s="252"/>
      <c r="I30" s="265">
        <f t="shared" si="7"/>
        <v>0</v>
      </c>
      <c r="J30" s="255">
        <f t="shared" si="0"/>
        <v>0</v>
      </c>
      <c r="K30" s="1144">
        <f t="shared" si="9"/>
        <v>17</v>
      </c>
      <c r="L30" s="356"/>
      <c r="M30" s="356"/>
      <c r="N30" s="357">
        <f t="shared" si="3"/>
        <v>0</v>
      </c>
      <c r="O30" s="358"/>
      <c r="P30" s="358"/>
      <c r="Q30" s="359">
        <f t="shared" si="8"/>
        <v>0</v>
      </c>
      <c r="R30" s="359">
        <f t="shared" si="8"/>
        <v>0</v>
      </c>
      <c r="S30" s="360"/>
      <c r="T30" s="361"/>
      <c r="U30" s="255">
        <f t="shared" si="1"/>
        <v>0</v>
      </c>
      <c r="V30" s="169"/>
      <c r="W30" s="169"/>
      <c r="X30" s="169"/>
      <c r="Y30" s="169"/>
      <c r="Z30" s="169"/>
      <c r="AA30" s="378"/>
      <c r="AB30" s="169"/>
      <c r="AC30" s="169"/>
      <c r="AD30" s="169"/>
      <c r="AE30" s="371"/>
      <c r="AF30" s="371"/>
      <c r="AG30" s="371"/>
      <c r="AH30" s="169"/>
      <c r="AI30" s="169"/>
      <c r="AJ30" s="169"/>
      <c r="AK30" s="169"/>
      <c r="AL30" s="169"/>
      <c r="AM30" s="169"/>
      <c r="AN30" s="176"/>
      <c r="AO30" s="176"/>
      <c r="AP30" s="176"/>
    </row>
    <row r="31" spans="1:43" s="253" customFormat="1" ht="21" hidden="1" customHeight="1">
      <c r="A31" s="252"/>
      <c r="B31" s="252"/>
      <c r="C31" s="252"/>
      <c r="D31" s="252"/>
      <c r="E31" s="252"/>
      <c r="F31" s="252"/>
      <c r="G31" s="252"/>
      <c r="I31" s="265">
        <f t="shared" si="7"/>
        <v>0</v>
      </c>
      <c r="J31" s="255">
        <f t="shared" si="0"/>
        <v>0</v>
      </c>
      <c r="K31" s="1144">
        <f t="shared" si="9"/>
        <v>18</v>
      </c>
      <c r="L31" s="356"/>
      <c r="M31" s="356"/>
      <c r="N31" s="357">
        <f t="shared" si="3"/>
        <v>0</v>
      </c>
      <c r="O31" s="358"/>
      <c r="P31" s="358"/>
      <c r="Q31" s="359">
        <f t="shared" si="8"/>
        <v>0</v>
      </c>
      <c r="R31" s="359">
        <f t="shared" si="8"/>
        <v>0</v>
      </c>
      <c r="S31" s="360"/>
      <c r="T31" s="361"/>
      <c r="U31" s="255">
        <f t="shared" si="1"/>
        <v>0</v>
      </c>
      <c r="V31" s="169"/>
      <c r="W31" s="169"/>
      <c r="X31" s="169"/>
      <c r="Y31" s="169"/>
      <c r="Z31" s="169"/>
      <c r="AA31" s="378"/>
      <c r="AB31" s="169"/>
      <c r="AC31" s="169"/>
      <c r="AD31" s="169"/>
      <c r="AE31" s="371"/>
      <c r="AF31" s="371"/>
      <c r="AG31" s="371"/>
      <c r="AH31" s="169"/>
      <c r="AI31" s="169"/>
      <c r="AJ31" s="169"/>
      <c r="AK31" s="169"/>
      <c r="AL31" s="169"/>
      <c r="AM31" s="169"/>
      <c r="AN31" s="176"/>
      <c r="AO31" s="176"/>
      <c r="AP31" s="176"/>
    </row>
    <row r="32" spans="1:43" s="253" customFormat="1" ht="21" hidden="1" customHeight="1">
      <c r="A32" s="252"/>
      <c r="B32" s="252"/>
      <c r="C32" s="252"/>
      <c r="D32" s="252"/>
      <c r="E32" s="252"/>
      <c r="F32" s="252"/>
      <c r="G32" s="252"/>
      <c r="I32" s="265">
        <f t="shared" si="7"/>
        <v>0</v>
      </c>
      <c r="J32" s="255">
        <f t="shared" si="0"/>
        <v>0</v>
      </c>
      <c r="K32" s="1144">
        <f t="shared" si="9"/>
        <v>19</v>
      </c>
      <c r="L32" s="356"/>
      <c r="M32" s="356"/>
      <c r="N32" s="357">
        <f t="shared" si="3"/>
        <v>0</v>
      </c>
      <c r="O32" s="358"/>
      <c r="P32" s="358"/>
      <c r="Q32" s="359">
        <f t="shared" si="8"/>
        <v>0</v>
      </c>
      <c r="R32" s="359">
        <f t="shared" si="8"/>
        <v>0</v>
      </c>
      <c r="S32" s="360"/>
      <c r="T32" s="361"/>
      <c r="U32" s="255">
        <f t="shared" si="1"/>
        <v>0</v>
      </c>
      <c r="V32" s="169"/>
      <c r="W32" s="169"/>
      <c r="X32" s="169"/>
      <c r="Y32" s="169"/>
      <c r="Z32" s="169"/>
      <c r="AA32" s="378"/>
      <c r="AB32" s="169"/>
      <c r="AC32" s="169"/>
      <c r="AD32" s="169"/>
      <c r="AE32" s="371"/>
      <c r="AF32" s="371"/>
      <c r="AG32" s="371"/>
      <c r="AH32" s="169"/>
      <c r="AI32" s="169"/>
      <c r="AJ32" s="169"/>
      <c r="AK32" s="169"/>
      <c r="AL32" s="169"/>
      <c r="AM32" s="169"/>
      <c r="AN32" s="176"/>
      <c r="AO32" s="176"/>
      <c r="AP32" s="176"/>
    </row>
    <row r="33" spans="1:42" s="253" customFormat="1" ht="21" hidden="1" customHeight="1">
      <c r="A33" s="252"/>
      <c r="B33" s="252"/>
      <c r="C33" s="252"/>
      <c r="D33" s="252"/>
      <c r="E33" s="252"/>
      <c r="F33" s="252"/>
      <c r="G33" s="252"/>
      <c r="I33" s="265">
        <f t="shared" si="7"/>
        <v>0</v>
      </c>
      <c r="J33" s="255">
        <f t="shared" si="0"/>
        <v>0</v>
      </c>
      <c r="K33" s="1144">
        <f t="shared" si="9"/>
        <v>20</v>
      </c>
      <c r="L33" s="356"/>
      <c r="M33" s="356"/>
      <c r="N33" s="357">
        <f t="shared" si="3"/>
        <v>0</v>
      </c>
      <c r="O33" s="358"/>
      <c r="P33" s="358"/>
      <c r="Q33" s="359">
        <f t="shared" si="8"/>
        <v>0</v>
      </c>
      <c r="R33" s="359">
        <f t="shared" si="8"/>
        <v>0</v>
      </c>
      <c r="S33" s="360"/>
      <c r="T33" s="361"/>
      <c r="U33" s="255">
        <f t="shared" si="1"/>
        <v>0</v>
      </c>
      <c r="V33" s="169"/>
      <c r="W33" s="169"/>
      <c r="X33" s="169"/>
      <c r="Y33" s="169"/>
      <c r="Z33" s="169"/>
      <c r="AA33" s="378"/>
      <c r="AB33" s="169"/>
      <c r="AC33" s="169"/>
      <c r="AD33" s="169"/>
      <c r="AE33" s="371"/>
      <c r="AF33" s="371"/>
      <c r="AG33" s="371"/>
      <c r="AH33" s="169"/>
      <c r="AI33" s="169"/>
      <c r="AJ33" s="169"/>
      <c r="AK33" s="169"/>
      <c r="AL33" s="169"/>
      <c r="AM33" s="169"/>
      <c r="AN33" s="176"/>
      <c r="AO33" s="176"/>
      <c r="AP33" s="176"/>
    </row>
    <row r="34" spans="1:42" s="253" customFormat="1" ht="21" hidden="1" customHeight="1">
      <c r="A34" s="252"/>
      <c r="B34" s="252"/>
      <c r="C34" s="252"/>
      <c r="D34" s="252"/>
      <c r="E34" s="252"/>
      <c r="F34" s="252"/>
      <c r="G34" s="252"/>
      <c r="I34" s="265">
        <f t="shared" si="7"/>
        <v>0</v>
      </c>
      <c r="J34" s="255">
        <f t="shared" si="0"/>
        <v>0</v>
      </c>
      <c r="K34" s="1144">
        <f t="shared" si="9"/>
        <v>21</v>
      </c>
      <c r="L34" s="356"/>
      <c r="M34" s="356"/>
      <c r="N34" s="357">
        <f t="shared" si="3"/>
        <v>0</v>
      </c>
      <c r="O34" s="358"/>
      <c r="P34" s="358"/>
      <c r="Q34" s="359">
        <f t="shared" si="8"/>
        <v>0</v>
      </c>
      <c r="R34" s="359">
        <f t="shared" si="8"/>
        <v>0</v>
      </c>
      <c r="S34" s="360"/>
      <c r="T34" s="361"/>
      <c r="U34" s="255">
        <f t="shared" si="1"/>
        <v>0</v>
      </c>
      <c r="V34" s="169"/>
      <c r="W34" s="169"/>
      <c r="X34" s="169"/>
      <c r="Y34" s="169"/>
      <c r="Z34" s="169"/>
      <c r="AA34" s="378"/>
      <c r="AB34" s="169"/>
      <c r="AC34" s="169"/>
      <c r="AD34" s="169"/>
      <c r="AE34" s="371"/>
      <c r="AF34" s="371"/>
      <c r="AG34" s="371"/>
      <c r="AH34" s="169"/>
      <c r="AI34" s="169"/>
      <c r="AJ34" s="169"/>
      <c r="AK34" s="169"/>
      <c r="AL34" s="169"/>
      <c r="AM34" s="169"/>
      <c r="AN34" s="176"/>
      <c r="AO34" s="176"/>
      <c r="AP34" s="176"/>
    </row>
    <row r="35" spans="1:42" s="253" customFormat="1" ht="21" hidden="1" customHeight="1">
      <c r="A35" s="252"/>
      <c r="B35" s="252"/>
      <c r="C35" s="252"/>
      <c r="D35" s="252"/>
      <c r="E35" s="252"/>
      <c r="F35" s="252"/>
      <c r="G35" s="252"/>
      <c r="I35" s="265">
        <f t="shared" si="7"/>
        <v>0</v>
      </c>
      <c r="J35" s="255">
        <f t="shared" si="0"/>
        <v>0</v>
      </c>
      <c r="K35" s="1144">
        <f t="shared" si="9"/>
        <v>22</v>
      </c>
      <c r="L35" s="356"/>
      <c r="M35" s="356"/>
      <c r="N35" s="357">
        <f t="shared" si="3"/>
        <v>0</v>
      </c>
      <c r="O35" s="358"/>
      <c r="P35" s="358"/>
      <c r="Q35" s="359">
        <f t="shared" si="8"/>
        <v>0</v>
      </c>
      <c r="R35" s="359">
        <f t="shared" si="8"/>
        <v>0</v>
      </c>
      <c r="S35" s="360"/>
      <c r="T35" s="361"/>
      <c r="U35" s="255">
        <f t="shared" si="1"/>
        <v>0</v>
      </c>
      <c r="V35" s="169"/>
      <c r="W35" s="169"/>
      <c r="X35" s="169"/>
      <c r="Y35" s="169"/>
      <c r="Z35" s="169"/>
      <c r="AA35" s="378"/>
      <c r="AB35" s="169"/>
      <c r="AC35" s="169"/>
      <c r="AD35" s="169"/>
      <c r="AE35" s="371"/>
      <c r="AF35" s="371"/>
      <c r="AG35" s="371"/>
      <c r="AH35" s="169"/>
      <c r="AI35" s="169"/>
      <c r="AJ35" s="169"/>
      <c r="AK35" s="169"/>
      <c r="AL35" s="169"/>
      <c r="AM35" s="169"/>
      <c r="AN35" s="176"/>
      <c r="AO35" s="176"/>
      <c r="AP35" s="176"/>
    </row>
    <row r="36" spans="1:42" s="253" customFormat="1" ht="21" hidden="1" customHeight="1">
      <c r="A36" s="252"/>
      <c r="B36" s="252"/>
      <c r="C36" s="252"/>
      <c r="D36" s="252"/>
      <c r="E36" s="252"/>
      <c r="F36" s="252"/>
      <c r="G36" s="252"/>
      <c r="I36" s="265">
        <f t="shared" si="7"/>
        <v>0</v>
      </c>
      <c r="J36" s="255">
        <f t="shared" si="0"/>
        <v>0</v>
      </c>
      <c r="K36" s="1144">
        <f t="shared" si="9"/>
        <v>23</v>
      </c>
      <c r="L36" s="356"/>
      <c r="M36" s="356"/>
      <c r="N36" s="357">
        <f t="shared" si="3"/>
        <v>0</v>
      </c>
      <c r="O36" s="358"/>
      <c r="P36" s="358"/>
      <c r="Q36" s="359">
        <f t="shared" si="8"/>
        <v>0</v>
      </c>
      <c r="R36" s="359">
        <f t="shared" si="8"/>
        <v>0</v>
      </c>
      <c r="S36" s="360"/>
      <c r="T36" s="361"/>
      <c r="U36" s="255">
        <f t="shared" si="1"/>
        <v>0</v>
      </c>
      <c r="V36" s="169"/>
      <c r="W36" s="169"/>
      <c r="X36" s="169"/>
      <c r="Y36" s="169"/>
      <c r="Z36" s="169"/>
      <c r="AA36" s="378"/>
      <c r="AB36" s="169"/>
      <c r="AC36" s="169"/>
      <c r="AD36" s="169"/>
      <c r="AE36" s="371"/>
      <c r="AF36" s="371"/>
      <c r="AG36" s="371"/>
      <c r="AH36" s="169"/>
      <c r="AI36" s="169"/>
      <c r="AJ36" s="169"/>
      <c r="AK36" s="169"/>
      <c r="AL36" s="169"/>
      <c r="AM36" s="169"/>
      <c r="AN36" s="176"/>
      <c r="AO36" s="176"/>
      <c r="AP36" s="176"/>
    </row>
    <row r="37" spans="1:42" s="253" customFormat="1" ht="21" hidden="1" customHeight="1">
      <c r="A37" s="252"/>
      <c r="B37" s="252"/>
      <c r="C37" s="252"/>
      <c r="D37" s="252"/>
      <c r="E37" s="252"/>
      <c r="F37" s="252"/>
      <c r="G37" s="252"/>
      <c r="I37" s="265">
        <f t="shared" si="7"/>
        <v>0</v>
      </c>
      <c r="J37" s="255">
        <f t="shared" si="0"/>
        <v>0</v>
      </c>
      <c r="K37" s="1144">
        <f t="shared" si="9"/>
        <v>24</v>
      </c>
      <c r="L37" s="356"/>
      <c r="M37" s="356"/>
      <c r="N37" s="357">
        <f t="shared" si="3"/>
        <v>0</v>
      </c>
      <c r="O37" s="358"/>
      <c r="P37" s="358"/>
      <c r="Q37" s="359">
        <f t="shared" si="8"/>
        <v>0</v>
      </c>
      <c r="R37" s="359">
        <f t="shared" si="8"/>
        <v>0</v>
      </c>
      <c r="S37" s="360"/>
      <c r="T37" s="361"/>
      <c r="U37" s="255">
        <f t="shared" si="1"/>
        <v>0</v>
      </c>
      <c r="V37" s="169"/>
      <c r="W37" s="169"/>
      <c r="X37" s="169"/>
      <c r="Y37" s="169"/>
      <c r="Z37" s="169"/>
      <c r="AA37" s="378"/>
      <c r="AB37" s="169"/>
      <c r="AC37" s="169"/>
      <c r="AD37" s="169"/>
      <c r="AE37" s="371"/>
      <c r="AF37" s="371"/>
      <c r="AG37" s="371"/>
      <c r="AH37" s="169"/>
      <c r="AI37" s="169"/>
      <c r="AJ37" s="169"/>
      <c r="AK37" s="169"/>
      <c r="AL37" s="169"/>
      <c r="AM37" s="169"/>
      <c r="AN37" s="176"/>
      <c r="AO37" s="176"/>
      <c r="AP37" s="176"/>
    </row>
    <row r="38" spans="1:42" s="253" customFormat="1" ht="21" hidden="1" customHeight="1">
      <c r="A38" s="252"/>
      <c r="B38" s="252"/>
      <c r="C38" s="252"/>
      <c r="D38" s="252"/>
      <c r="E38" s="252"/>
      <c r="F38" s="252"/>
      <c r="G38" s="252"/>
      <c r="I38" s="265">
        <f t="shared" si="7"/>
        <v>0</v>
      </c>
      <c r="J38" s="255">
        <f t="shared" si="0"/>
        <v>0</v>
      </c>
      <c r="K38" s="1144">
        <f t="shared" si="9"/>
        <v>25</v>
      </c>
      <c r="L38" s="356"/>
      <c r="M38" s="356"/>
      <c r="N38" s="357">
        <f t="shared" si="3"/>
        <v>0</v>
      </c>
      <c r="O38" s="358"/>
      <c r="P38" s="358"/>
      <c r="Q38" s="359">
        <f t="shared" si="8"/>
        <v>0</v>
      </c>
      <c r="R38" s="359">
        <f t="shared" si="8"/>
        <v>0</v>
      </c>
      <c r="S38" s="360"/>
      <c r="T38" s="361"/>
      <c r="U38" s="255">
        <f t="shared" si="1"/>
        <v>0</v>
      </c>
      <c r="V38" s="169"/>
      <c r="W38" s="169"/>
      <c r="X38" s="169"/>
      <c r="Y38" s="169"/>
      <c r="Z38" s="169"/>
      <c r="AA38" s="378"/>
      <c r="AB38" s="169"/>
      <c r="AC38" s="169"/>
      <c r="AD38" s="169"/>
      <c r="AE38" s="371"/>
      <c r="AF38" s="371"/>
      <c r="AG38" s="371"/>
      <c r="AH38" s="169"/>
      <c r="AI38" s="169"/>
      <c r="AJ38" s="169"/>
      <c r="AK38" s="169"/>
      <c r="AL38" s="169"/>
      <c r="AM38" s="169"/>
      <c r="AN38" s="176"/>
      <c r="AO38" s="176"/>
      <c r="AP38" s="176"/>
    </row>
    <row r="39" spans="1:42" s="253" customFormat="1" ht="21" hidden="1" customHeight="1">
      <c r="A39" s="252"/>
      <c r="B39" s="252"/>
      <c r="C39" s="252"/>
      <c r="D39" s="252"/>
      <c r="E39" s="252"/>
      <c r="F39" s="252"/>
      <c r="G39" s="252"/>
      <c r="I39" s="265">
        <f t="shared" si="7"/>
        <v>0</v>
      </c>
      <c r="J39" s="255">
        <f t="shared" si="0"/>
        <v>0</v>
      </c>
      <c r="K39" s="1144">
        <f t="shared" si="9"/>
        <v>26</v>
      </c>
      <c r="L39" s="356"/>
      <c r="M39" s="356"/>
      <c r="N39" s="357">
        <f t="shared" si="3"/>
        <v>0</v>
      </c>
      <c r="O39" s="358"/>
      <c r="P39" s="358"/>
      <c r="Q39" s="359">
        <f t="shared" si="8"/>
        <v>0</v>
      </c>
      <c r="R39" s="359">
        <f t="shared" si="8"/>
        <v>0</v>
      </c>
      <c r="S39" s="360"/>
      <c r="T39" s="361"/>
      <c r="U39" s="255">
        <f t="shared" si="1"/>
        <v>0</v>
      </c>
      <c r="V39" s="169"/>
      <c r="W39" s="169"/>
      <c r="X39" s="169"/>
      <c r="Y39" s="169"/>
      <c r="Z39" s="169"/>
      <c r="AA39" s="378"/>
      <c r="AB39" s="169"/>
      <c r="AC39" s="169"/>
      <c r="AD39" s="169"/>
      <c r="AE39" s="371"/>
      <c r="AF39" s="371"/>
      <c r="AG39" s="371"/>
      <c r="AH39" s="169"/>
      <c r="AI39" s="169"/>
      <c r="AJ39" s="169"/>
      <c r="AK39" s="169"/>
      <c r="AL39" s="169"/>
      <c r="AM39" s="169"/>
      <c r="AN39" s="176"/>
      <c r="AO39" s="176"/>
      <c r="AP39" s="176"/>
    </row>
    <row r="40" spans="1:42" s="253" customFormat="1" ht="21" hidden="1" customHeight="1">
      <c r="A40" s="252"/>
      <c r="B40" s="252"/>
      <c r="C40" s="252"/>
      <c r="D40" s="252"/>
      <c r="E40" s="252"/>
      <c r="F40" s="252"/>
      <c r="G40" s="252"/>
      <c r="I40" s="265">
        <f t="shared" si="7"/>
        <v>0</v>
      </c>
      <c r="J40" s="255">
        <f t="shared" si="0"/>
        <v>0</v>
      </c>
      <c r="K40" s="1144">
        <f t="shared" si="9"/>
        <v>27</v>
      </c>
      <c r="L40" s="356"/>
      <c r="M40" s="356"/>
      <c r="N40" s="357">
        <f t="shared" si="3"/>
        <v>0</v>
      </c>
      <c r="O40" s="358"/>
      <c r="P40" s="358"/>
      <c r="Q40" s="359">
        <f t="shared" si="8"/>
        <v>0</v>
      </c>
      <c r="R40" s="359">
        <f t="shared" si="8"/>
        <v>0</v>
      </c>
      <c r="S40" s="360"/>
      <c r="T40" s="361"/>
      <c r="U40" s="255">
        <f t="shared" si="1"/>
        <v>0</v>
      </c>
      <c r="V40" s="169"/>
      <c r="W40" s="169"/>
      <c r="X40" s="169"/>
      <c r="Y40" s="169"/>
      <c r="Z40" s="169"/>
      <c r="AA40" s="378"/>
      <c r="AB40" s="169"/>
      <c r="AC40" s="169"/>
      <c r="AD40" s="169"/>
      <c r="AE40" s="371"/>
      <c r="AF40" s="371"/>
      <c r="AG40" s="371"/>
      <c r="AH40" s="169"/>
      <c r="AI40" s="169"/>
      <c r="AJ40" s="169"/>
      <c r="AK40" s="169"/>
      <c r="AL40" s="169"/>
      <c r="AM40" s="169"/>
      <c r="AN40" s="176"/>
      <c r="AO40" s="176"/>
      <c r="AP40" s="176"/>
    </row>
    <row r="41" spans="1:42" s="253" customFormat="1" ht="21" hidden="1" customHeight="1">
      <c r="A41" s="252"/>
      <c r="B41" s="252"/>
      <c r="C41" s="252"/>
      <c r="D41" s="252"/>
      <c r="E41" s="252"/>
      <c r="F41" s="252"/>
      <c r="G41" s="252"/>
      <c r="I41" s="265">
        <f t="shared" si="7"/>
        <v>0</v>
      </c>
      <c r="J41" s="255">
        <f t="shared" si="0"/>
        <v>0</v>
      </c>
      <c r="K41" s="1144">
        <f t="shared" si="9"/>
        <v>28</v>
      </c>
      <c r="L41" s="356"/>
      <c r="M41" s="356"/>
      <c r="N41" s="357">
        <f t="shared" si="3"/>
        <v>0</v>
      </c>
      <c r="O41" s="358"/>
      <c r="P41" s="358"/>
      <c r="Q41" s="359">
        <f t="shared" si="8"/>
        <v>0</v>
      </c>
      <c r="R41" s="359">
        <f t="shared" si="8"/>
        <v>0</v>
      </c>
      <c r="S41" s="360"/>
      <c r="T41" s="361"/>
      <c r="U41" s="255">
        <f t="shared" si="1"/>
        <v>0</v>
      </c>
      <c r="V41" s="169"/>
      <c r="W41" s="169"/>
      <c r="X41" s="169"/>
      <c r="Y41" s="169"/>
      <c r="Z41" s="169"/>
      <c r="AA41" s="378"/>
      <c r="AB41" s="169"/>
      <c r="AC41" s="169"/>
      <c r="AD41" s="169"/>
      <c r="AE41" s="371"/>
      <c r="AF41" s="371"/>
      <c r="AG41" s="371"/>
      <c r="AH41" s="169"/>
      <c r="AI41" s="169"/>
      <c r="AJ41" s="169"/>
      <c r="AK41" s="169"/>
      <c r="AL41" s="169"/>
      <c r="AM41" s="169"/>
      <c r="AN41" s="176"/>
      <c r="AO41" s="176"/>
      <c r="AP41" s="176"/>
    </row>
    <row r="42" spans="1:42" s="253" customFormat="1" ht="21" hidden="1" customHeight="1">
      <c r="A42" s="252"/>
      <c r="B42" s="252"/>
      <c r="C42" s="252"/>
      <c r="D42" s="252"/>
      <c r="E42" s="252"/>
      <c r="F42" s="252"/>
      <c r="G42" s="252"/>
      <c r="I42" s="265">
        <f t="shared" si="7"/>
        <v>0</v>
      </c>
      <c r="J42" s="255">
        <f t="shared" si="0"/>
        <v>0</v>
      </c>
      <c r="K42" s="1144">
        <f t="shared" si="9"/>
        <v>29</v>
      </c>
      <c r="L42" s="356"/>
      <c r="M42" s="356"/>
      <c r="N42" s="357">
        <f t="shared" si="3"/>
        <v>0</v>
      </c>
      <c r="O42" s="358"/>
      <c r="P42" s="358"/>
      <c r="Q42" s="359">
        <f t="shared" si="8"/>
        <v>0</v>
      </c>
      <c r="R42" s="359">
        <f t="shared" si="8"/>
        <v>0</v>
      </c>
      <c r="S42" s="360"/>
      <c r="T42" s="361"/>
      <c r="U42" s="255">
        <f t="shared" si="1"/>
        <v>0</v>
      </c>
      <c r="V42" s="169"/>
      <c r="W42" s="169"/>
      <c r="X42" s="169"/>
      <c r="Y42" s="169"/>
      <c r="Z42" s="169"/>
      <c r="AA42" s="378"/>
      <c r="AB42" s="169"/>
      <c r="AC42" s="169"/>
      <c r="AD42" s="169"/>
      <c r="AE42" s="371"/>
      <c r="AF42" s="371"/>
      <c r="AG42" s="371"/>
      <c r="AH42" s="169"/>
      <c r="AI42" s="169"/>
      <c r="AJ42" s="169"/>
      <c r="AK42" s="169"/>
      <c r="AL42" s="169"/>
      <c r="AM42" s="169"/>
      <c r="AN42" s="176"/>
      <c r="AO42" s="176"/>
      <c r="AP42" s="176"/>
    </row>
    <row r="43" spans="1:42" s="253" customFormat="1" ht="21" hidden="1" customHeight="1">
      <c r="A43" s="252"/>
      <c r="B43" s="252"/>
      <c r="C43" s="252"/>
      <c r="D43" s="252"/>
      <c r="E43" s="252"/>
      <c r="F43" s="252"/>
      <c r="G43" s="252"/>
      <c r="I43" s="265">
        <f t="shared" si="7"/>
        <v>0</v>
      </c>
      <c r="J43" s="255">
        <f t="shared" si="0"/>
        <v>0</v>
      </c>
      <c r="K43" s="1144">
        <f t="shared" si="9"/>
        <v>30</v>
      </c>
      <c r="L43" s="356"/>
      <c r="M43" s="356"/>
      <c r="N43" s="357">
        <f t="shared" si="3"/>
        <v>0</v>
      </c>
      <c r="O43" s="358"/>
      <c r="P43" s="358"/>
      <c r="Q43" s="359">
        <f t="shared" si="8"/>
        <v>0</v>
      </c>
      <c r="R43" s="359">
        <f t="shared" si="8"/>
        <v>0</v>
      </c>
      <c r="S43" s="360"/>
      <c r="T43" s="361"/>
      <c r="U43" s="255">
        <f t="shared" si="1"/>
        <v>0</v>
      </c>
      <c r="V43" s="169"/>
      <c r="W43" s="169"/>
      <c r="X43" s="169"/>
      <c r="Y43" s="169"/>
      <c r="Z43" s="169"/>
      <c r="AA43" s="378"/>
      <c r="AB43" s="169"/>
      <c r="AC43" s="169"/>
      <c r="AD43" s="169"/>
      <c r="AE43" s="371"/>
      <c r="AF43" s="371"/>
      <c r="AG43" s="371"/>
      <c r="AH43" s="169"/>
      <c r="AI43" s="169"/>
      <c r="AJ43" s="169"/>
      <c r="AK43" s="169"/>
      <c r="AL43" s="169"/>
      <c r="AM43" s="169"/>
      <c r="AN43" s="176"/>
      <c r="AO43" s="176"/>
      <c r="AP43" s="176"/>
    </row>
    <row r="44" spans="1:42" s="253" customFormat="1" ht="21" hidden="1" customHeight="1">
      <c r="A44" s="252"/>
      <c r="B44" s="252"/>
      <c r="C44" s="252"/>
      <c r="D44" s="252"/>
      <c r="E44" s="252"/>
      <c r="F44" s="252"/>
      <c r="G44" s="252"/>
      <c r="I44" s="265">
        <f t="shared" si="7"/>
        <v>0</v>
      </c>
      <c r="J44" s="255">
        <f t="shared" si="0"/>
        <v>0</v>
      </c>
      <c r="K44" s="1144">
        <f t="shared" si="9"/>
        <v>31</v>
      </c>
      <c r="L44" s="356"/>
      <c r="M44" s="356"/>
      <c r="N44" s="357">
        <f t="shared" si="3"/>
        <v>0</v>
      </c>
      <c r="O44" s="358"/>
      <c r="P44" s="358"/>
      <c r="Q44" s="359">
        <f t="shared" si="8"/>
        <v>0</v>
      </c>
      <c r="R44" s="359">
        <f t="shared" si="8"/>
        <v>0</v>
      </c>
      <c r="S44" s="360"/>
      <c r="T44" s="361"/>
      <c r="U44" s="255">
        <f t="shared" si="1"/>
        <v>0</v>
      </c>
      <c r="V44" s="169"/>
      <c r="W44" s="169"/>
      <c r="X44" s="169"/>
      <c r="Y44" s="169"/>
      <c r="Z44" s="169"/>
      <c r="AA44" s="378"/>
      <c r="AB44" s="169"/>
      <c r="AC44" s="169"/>
      <c r="AD44" s="169"/>
      <c r="AE44" s="371"/>
      <c r="AF44" s="371"/>
      <c r="AG44" s="371"/>
      <c r="AH44" s="169"/>
      <c r="AI44" s="169"/>
      <c r="AJ44" s="169"/>
      <c r="AK44" s="169"/>
      <c r="AL44" s="169"/>
      <c r="AM44" s="169"/>
      <c r="AN44" s="176"/>
      <c r="AO44" s="176"/>
      <c r="AP44" s="176"/>
    </row>
    <row r="45" spans="1:42" s="253" customFormat="1" ht="21" hidden="1" customHeight="1">
      <c r="A45" s="252"/>
      <c r="B45" s="252"/>
      <c r="C45" s="252"/>
      <c r="D45" s="252"/>
      <c r="E45" s="252"/>
      <c r="F45" s="252"/>
      <c r="G45" s="252"/>
      <c r="I45" s="265">
        <f t="shared" si="7"/>
        <v>0</v>
      </c>
      <c r="J45" s="255">
        <f t="shared" si="0"/>
        <v>0</v>
      </c>
      <c r="K45" s="1144">
        <f t="shared" si="9"/>
        <v>32</v>
      </c>
      <c r="L45" s="356"/>
      <c r="M45" s="356"/>
      <c r="N45" s="357">
        <f t="shared" si="3"/>
        <v>0</v>
      </c>
      <c r="O45" s="358"/>
      <c r="P45" s="358"/>
      <c r="Q45" s="359">
        <f t="shared" si="8"/>
        <v>0</v>
      </c>
      <c r="R45" s="359">
        <f t="shared" si="8"/>
        <v>0</v>
      </c>
      <c r="S45" s="360"/>
      <c r="T45" s="361"/>
      <c r="U45" s="255">
        <f t="shared" si="1"/>
        <v>0</v>
      </c>
      <c r="V45" s="169"/>
      <c r="W45" s="169"/>
      <c r="X45" s="169"/>
      <c r="Y45" s="169"/>
      <c r="Z45" s="169"/>
      <c r="AA45" s="378"/>
      <c r="AB45" s="169"/>
      <c r="AC45" s="169"/>
      <c r="AD45" s="169"/>
      <c r="AE45" s="371"/>
      <c r="AF45" s="371"/>
      <c r="AG45" s="371"/>
      <c r="AH45" s="169"/>
      <c r="AI45" s="169"/>
      <c r="AJ45" s="169"/>
      <c r="AK45" s="169"/>
      <c r="AL45" s="169"/>
      <c r="AM45" s="169"/>
      <c r="AN45" s="176"/>
      <c r="AO45" s="176"/>
      <c r="AP45" s="176"/>
    </row>
    <row r="46" spans="1:42" s="253" customFormat="1" ht="21" hidden="1" customHeight="1">
      <c r="A46" s="252"/>
      <c r="B46" s="252"/>
      <c r="C46" s="252"/>
      <c r="D46" s="252"/>
      <c r="E46" s="252"/>
      <c r="F46" s="252"/>
      <c r="G46" s="252"/>
      <c r="I46" s="265">
        <f t="shared" si="7"/>
        <v>0</v>
      </c>
      <c r="J46" s="255">
        <f t="shared" si="0"/>
        <v>0</v>
      </c>
      <c r="K46" s="1144">
        <f t="shared" si="9"/>
        <v>33</v>
      </c>
      <c r="L46" s="356"/>
      <c r="M46" s="356"/>
      <c r="N46" s="357">
        <f t="shared" si="3"/>
        <v>0</v>
      </c>
      <c r="O46" s="358"/>
      <c r="P46" s="358"/>
      <c r="Q46" s="359">
        <f t="shared" si="8"/>
        <v>0</v>
      </c>
      <c r="R46" s="359">
        <f t="shared" si="8"/>
        <v>0</v>
      </c>
      <c r="S46" s="360"/>
      <c r="T46" s="361"/>
      <c r="U46" s="255">
        <f t="shared" si="1"/>
        <v>0</v>
      </c>
      <c r="V46" s="169"/>
      <c r="W46" s="169"/>
      <c r="X46" s="169"/>
      <c r="Y46" s="169"/>
      <c r="Z46" s="169"/>
      <c r="AA46" s="378"/>
      <c r="AB46" s="169"/>
      <c r="AC46" s="169"/>
      <c r="AD46" s="169"/>
      <c r="AE46" s="371"/>
      <c r="AF46" s="371"/>
      <c r="AG46" s="371"/>
      <c r="AH46" s="169"/>
      <c r="AI46" s="169"/>
      <c r="AJ46" s="169"/>
      <c r="AK46" s="169"/>
      <c r="AL46" s="169"/>
      <c r="AM46" s="169"/>
      <c r="AN46" s="176"/>
      <c r="AO46" s="176"/>
      <c r="AP46" s="176"/>
    </row>
    <row r="47" spans="1:42" s="253" customFormat="1" ht="21" hidden="1" customHeight="1">
      <c r="A47" s="252"/>
      <c r="B47" s="252"/>
      <c r="C47" s="252"/>
      <c r="D47" s="252"/>
      <c r="E47" s="252"/>
      <c r="F47" s="252"/>
      <c r="G47" s="252"/>
      <c r="I47" s="265">
        <f t="shared" si="7"/>
        <v>0</v>
      </c>
      <c r="J47" s="255">
        <f t="shared" si="0"/>
        <v>0</v>
      </c>
      <c r="K47" s="1144">
        <f t="shared" si="9"/>
        <v>34</v>
      </c>
      <c r="L47" s="356"/>
      <c r="M47" s="356"/>
      <c r="N47" s="357">
        <f t="shared" si="3"/>
        <v>0</v>
      </c>
      <c r="O47" s="358"/>
      <c r="P47" s="358"/>
      <c r="Q47" s="359">
        <f t="shared" si="8"/>
        <v>0</v>
      </c>
      <c r="R47" s="359">
        <f t="shared" si="8"/>
        <v>0</v>
      </c>
      <c r="S47" s="360"/>
      <c r="T47" s="361"/>
      <c r="U47" s="255">
        <f t="shared" si="1"/>
        <v>0</v>
      </c>
      <c r="V47" s="169"/>
      <c r="W47" s="169"/>
      <c r="X47" s="169"/>
      <c r="Y47" s="169"/>
      <c r="Z47" s="169"/>
      <c r="AA47" s="378"/>
      <c r="AB47" s="169"/>
      <c r="AC47" s="169"/>
      <c r="AD47" s="169"/>
      <c r="AE47" s="371"/>
      <c r="AF47" s="371"/>
      <c r="AG47" s="371"/>
      <c r="AH47" s="169"/>
      <c r="AI47" s="169"/>
      <c r="AJ47" s="169"/>
      <c r="AK47" s="169"/>
      <c r="AL47" s="169"/>
      <c r="AM47" s="169"/>
      <c r="AN47" s="176"/>
      <c r="AO47" s="176"/>
      <c r="AP47" s="176"/>
    </row>
    <row r="48" spans="1:42" s="253" customFormat="1" ht="21" hidden="1" customHeight="1">
      <c r="A48" s="252"/>
      <c r="B48" s="252"/>
      <c r="C48" s="252"/>
      <c r="D48" s="252"/>
      <c r="E48" s="252"/>
      <c r="F48" s="252"/>
      <c r="G48" s="252"/>
      <c r="I48" s="265">
        <f t="shared" si="7"/>
        <v>0</v>
      </c>
      <c r="J48" s="255">
        <f t="shared" si="0"/>
        <v>0</v>
      </c>
      <c r="K48" s="1144">
        <f t="shared" si="9"/>
        <v>35</v>
      </c>
      <c r="L48" s="356"/>
      <c r="M48" s="356"/>
      <c r="N48" s="357">
        <f t="shared" si="3"/>
        <v>0</v>
      </c>
      <c r="O48" s="358"/>
      <c r="P48" s="358"/>
      <c r="Q48" s="359">
        <f t="shared" si="8"/>
        <v>0</v>
      </c>
      <c r="R48" s="359">
        <f t="shared" si="8"/>
        <v>0</v>
      </c>
      <c r="S48" s="360"/>
      <c r="T48" s="361"/>
      <c r="U48" s="255">
        <f t="shared" si="1"/>
        <v>0</v>
      </c>
      <c r="V48" s="169"/>
      <c r="W48" s="169"/>
      <c r="X48" s="169"/>
      <c r="Y48" s="169"/>
      <c r="Z48" s="169"/>
      <c r="AA48" s="378"/>
      <c r="AB48" s="169"/>
      <c r="AC48" s="169"/>
      <c r="AD48" s="169"/>
      <c r="AE48" s="371"/>
      <c r="AF48" s="371"/>
      <c r="AG48" s="371"/>
      <c r="AH48" s="169"/>
      <c r="AI48" s="169"/>
      <c r="AJ48" s="169"/>
      <c r="AK48" s="169"/>
      <c r="AL48" s="169"/>
      <c r="AM48" s="169"/>
      <c r="AN48" s="176"/>
      <c r="AO48" s="176"/>
      <c r="AP48" s="176"/>
    </row>
    <row r="49" spans="1:42" s="253" customFormat="1" ht="21" hidden="1" customHeight="1">
      <c r="A49" s="252"/>
      <c r="B49" s="252"/>
      <c r="C49" s="252"/>
      <c r="D49" s="252"/>
      <c r="E49" s="252"/>
      <c r="F49" s="252"/>
      <c r="G49" s="252"/>
      <c r="I49" s="265">
        <f t="shared" si="7"/>
        <v>0</v>
      </c>
      <c r="J49" s="255">
        <f t="shared" si="0"/>
        <v>0</v>
      </c>
      <c r="K49" s="1144">
        <f t="shared" si="9"/>
        <v>36</v>
      </c>
      <c r="L49" s="356"/>
      <c r="M49" s="356"/>
      <c r="N49" s="357">
        <f t="shared" si="3"/>
        <v>0</v>
      </c>
      <c r="O49" s="358"/>
      <c r="P49" s="358"/>
      <c r="Q49" s="359">
        <f t="shared" si="8"/>
        <v>0</v>
      </c>
      <c r="R49" s="359">
        <f t="shared" si="8"/>
        <v>0</v>
      </c>
      <c r="S49" s="360"/>
      <c r="T49" s="361"/>
      <c r="U49" s="255">
        <f t="shared" si="1"/>
        <v>0</v>
      </c>
      <c r="V49" s="169"/>
      <c r="W49" s="169"/>
      <c r="X49" s="169"/>
      <c r="Y49" s="169"/>
      <c r="Z49" s="169"/>
      <c r="AA49" s="378"/>
      <c r="AB49" s="169"/>
      <c r="AC49" s="169"/>
      <c r="AD49" s="169"/>
      <c r="AE49" s="371"/>
      <c r="AF49" s="371"/>
      <c r="AG49" s="371"/>
      <c r="AH49" s="169"/>
      <c r="AI49" s="169"/>
      <c r="AJ49" s="169"/>
      <c r="AK49" s="169"/>
      <c r="AL49" s="169"/>
      <c r="AM49" s="169"/>
      <c r="AN49" s="176"/>
      <c r="AO49" s="176"/>
      <c r="AP49" s="176"/>
    </row>
    <row r="50" spans="1:42" s="253" customFormat="1" ht="21" hidden="1" customHeight="1" thickBot="1">
      <c r="A50" s="252"/>
      <c r="B50" s="252"/>
      <c r="C50" s="252"/>
      <c r="D50" s="252"/>
      <c r="E50" s="252"/>
      <c r="F50" s="252"/>
      <c r="G50" s="252"/>
      <c r="I50" s="265">
        <f t="shared" si="7"/>
        <v>0</v>
      </c>
      <c r="J50" s="255">
        <f t="shared" si="0"/>
        <v>0</v>
      </c>
      <c r="K50" s="385">
        <f t="shared" si="9"/>
        <v>37</v>
      </c>
      <c r="L50" s="386"/>
      <c r="M50" s="386"/>
      <c r="N50" s="387">
        <f t="shared" si="3"/>
        <v>0</v>
      </c>
      <c r="O50" s="388"/>
      <c r="P50" s="388"/>
      <c r="Q50" s="389">
        <f t="shared" si="8"/>
        <v>0</v>
      </c>
      <c r="R50" s="389">
        <f t="shared" si="8"/>
        <v>0</v>
      </c>
      <c r="S50" s="390"/>
      <c r="T50" s="391"/>
      <c r="U50" s="255">
        <f t="shared" si="1"/>
        <v>0</v>
      </c>
      <c r="V50" s="169"/>
      <c r="W50" s="169"/>
      <c r="X50" s="169"/>
      <c r="Y50" s="169"/>
      <c r="Z50" s="169"/>
      <c r="AA50" s="378"/>
      <c r="AB50" s="169"/>
      <c r="AC50" s="169"/>
      <c r="AD50" s="169"/>
      <c r="AE50" s="371"/>
      <c r="AF50" s="371"/>
      <c r="AG50" s="371"/>
      <c r="AH50" s="169"/>
      <c r="AI50" s="169"/>
      <c r="AJ50" s="169"/>
      <c r="AK50" s="169"/>
      <c r="AL50" s="169"/>
      <c r="AM50" s="169"/>
      <c r="AN50" s="176"/>
      <c r="AO50" s="176"/>
      <c r="AP50" s="176"/>
    </row>
    <row r="51" spans="1:42" s="253" customFormat="1" ht="21" hidden="1" customHeight="1">
      <c r="A51" s="252"/>
      <c r="B51" s="252"/>
      <c r="C51" s="252"/>
      <c r="D51" s="252"/>
      <c r="E51" s="252"/>
      <c r="F51" s="252"/>
      <c r="G51" s="252"/>
      <c r="I51" s="265">
        <f>IF((O$53+P$53)&gt;0,1,0)</f>
        <v>0</v>
      </c>
      <c r="J51" s="255">
        <f t="shared" si="0"/>
        <v>0</v>
      </c>
      <c r="K51" s="2439" t="s">
        <v>942</v>
      </c>
      <c r="L51" s="2441" t="s">
        <v>943</v>
      </c>
      <c r="M51" s="2443" t="s">
        <v>944</v>
      </c>
      <c r="N51" s="2443" t="s">
        <v>945</v>
      </c>
      <c r="O51" s="2445" t="s">
        <v>946</v>
      </c>
      <c r="P51" s="2445"/>
      <c r="Q51" s="2445" t="s">
        <v>947</v>
      </c>
      <c r="R51" s="2445"/>
      <c r="S51" s="2446" t="s">
        <v>948</v>
      </c>
      <c r="T51" s="2448" t="s">
        <v>1162</v>
      </c>
      <c r="U51" s="255">
        <f t="shared" si="1"/>
        <v>0</v>
      </c>
      <c r="V51" s="169"/>
      <c r="W51" s="169"/>
      <c r="X51" s="169"/>
      <c r="Y51" s="169"/>
      <c r="Z51" s="169"/>
      <c r="AA51" s="378"/>
      <c r="AB51" s="169"/>
      <c r="AC51" s="169"/>
      <c r="AD51" s="169"/>
      <c r="AE51" s="371"/>
      <c r="AF51" s="371"/>
      <c r="AG51" s="371"/>
      <c r="AH51" s="169"/>
      <c r="AI51" s="169"/>
      <c r="AJ51" s="169"/>
      <c r="AK51" s="169"/>
      <c r="AL51" s="169"/>
      <c r="AM51" s="169"/>
      <c r="AN51" s="176"/>
      <c r="AO51" s="176"/>
      <c r="AP51" s="176"/>
    </row>
    <row r="52" spans="1:42" s="253" customFormat="1" ht="21" hidden="1" customHeight="1">
      <c r="A52" s="252"/>
      <c r="B52" s="252"/>
      <c r="C52" s="252"/>
      <c r="D52" s="252"/>
      <c r="E52" s="252"/>
      <c r="F52" s="252"/>
      <c r="G52" s="252"/>
      <c r="I52" s="265">
        <f t="shared" ref="I52:I75" si="10">IF((O$53+P$53)&gt;0,1,0)</f>
        <v>0</v>
      </c>
      <c r="J52" s="255">
        <f t="shared" si="0"/>
        <v>0</v>
      </c>
      <c r="K52" s="2440"/>
      <c r="L52" s="2442"/>
      <c r="M52" s="2444"/>
      <c r="N52" s="2444"/>
      <c r="O52" s="1146" t="s">
        <v>786</v>
      </c>
      <c r="P52" s="335" t="s">
        <v>787</v>
      </c>
      <c r="Q52" s="335" t="s">
        <v>786</v>
      </c>
      <c r="R52" s="336" t="s">
        <v>787</v>
      </c>
      <c r="S52" s="2447"/>
      <c r="T52" s="2449"/>
      <c r="U52" s="255">
        <f t="shared" si="1"/>
        <v>0</v>
      </c>
      <c r="V52" s="169"/>
      <c r="W52" s="169"/>
      <c r="X52" s="169"/>
      <c r="Y52" s="169"/>
      <c r="Z52" s="169"/>
      <c r="AA52" s="378"/>
      <c r="AB52" s="169"/>
      <c r="AC52" s="169"/>
      <c r="AD52" s="169"/>
      <c r="AE52" s="371"/>
      <c r="AF52" s="371"/>
      <c r="AG52" s="371"/>
      <c r="AH52" s="169"/>
      <c r="AI52" s="169"/>
      <c r="AJ52" s="169"/>
      <c r="AK52" s="169"/>
      <c r="AL52" s="169"/>
      <c r="AM52" s="169"/>
      <c r="AN52" s="176"/>
      <c r="AO52" s="176"/>
      <c r="AP52" s="176"/>
    </row>
    <row r="53" spans="1:42" s="253" customFormat="1" ht="21" hidden="1" customHeight="1">
      <c r="A53" s="252"/>
      <c r="B53" s="252"/>
      <c r="C53" s="252"/>
      <c r="D53" s="252"/>
      <c r="E53" s="252"/>
      <c r="F53" s="252"/>
      <c r="G53" s="252"/>
      <c r="I53" s="265">
        <f t="shared" si="10"/>
        <v>0</v>
      </c>
      <c r="J53" s="255">
        <f t="shared" si="0"/>
        <v>0</v>
      </c>
      <c r="K53" s="1144">
        <f>+K50+1</f>
        <v>38</v>
      </c>
      <c r="L53" s="356"/>
      <c r="M53" s="356"/>
      <c r="N53" s="357">
        <f t="shared" si="3"/>
        <v>0</v>
      </c>
      <c r="O53" s="358"/>
      <c r="P53" s="358"/>
      <c r="Q53" s="359">
        <f t="shared" si="8"/>
        <v>0</v>
      </c>
      <c r="R53" s="359">
        <f t="shared" si="8"/>
        <v>0</v>
      </c>
      <c r="S53" s="360"/>
      <c r="T53" s="361"/>
      <c r="U53" s="255">
        <f t="shared" si="1"/>
        <v>0</v>
      </c>
      <c r="V53" s="169"/>
      <c r="W53" s="169"/>
      <c r="X53" s="169"/>
      <c r="Y53" s="169"/>
      <c r="Z53" s="169"/>
      <c r="AA53" s="378"/>
      <c r="AB53" s="169"/>
      <c r="AC53" s="169"/>
      <c r="AD53" s="169"/>
      <c r="AE53" s="371"/>
      <c r="AF53" s="371"/>
      <c r="AG53" s="371"/>
      <c r="AH53" s="169"/>
      <c r="AI53" s="169"/>
      <c r="AJ53" s="169"/>
      <c r="AK53" s="169"/>
      <c r="AL53" s="169"/>
      <c r="AM53" s="169"/>
      <c r="AN53" s="176"/>
      <c r="AO53" s="176"/>
      <c r="AP53" s="176"/>
    </row>
    <row r="54" spans="1:42" s="253" customFormat="1" ht="21" hidden="1" customHeight="1">
      <c r="A54" s="252"/>
      <c r="B54" s="252"/>
      <c r="C54" s="252"/>
      <c r="D54" s="252"/>
      <c r="E54" s="252"/>
      <c r="F54" s="252"/>
      <c r="G54" s="252"/>
      <c r="I54" s="265">
        <f t="shared" si="10"/>
        <v>0</v>
      </c>
      <c r="J54" s="255">
        <f t="shared" si="0"/>
        <v>0</v>
      </c>
      <c r="K54" s="1144">
        <f t="shared" ref="K54:K75" si="11">+K53+1</f>
        <v>39</v>
      </c>
      <c r="L54" s="356"/>
      <c r="M54" s="356"/>
      <c r="N54" s="357">
        <f t="shared" si="3"/>
        <v>0</v>
      </c>
      <c r="O54" s="358"/>
      <c r="P54" s="358"/>
      <c r="Q54" s="359">
        <f t="shared" si="8"/>
        <v>0</v>
      </c>
      <c r="R54" s="359">
        <f t="shared" si="8"/>
        <v>0</v>
      </c>
      <c r="S54" s="360"/>
      <c r="T54" s="361"/>
      <c r="U54" s="255">
        <f t="shared" si="1"/>
        <v>0</v>
      </c>
      <c r="V54" s="169"/>
      <c r="W54" s="169"/>
      <c r="X54" s="169"/>
      <c r="Y54" s="169"/>
      <c r="Z54" s="169"/>
      <c r="AA54" s="378"/>
      <c r="AB54" s="169"/>
      <c r="AC54" s="169"/>
      <c r="AD54" s="169"/>
      <c r="AE54" s="371"/>
      <c r="AF54" s="371"/>
      <c r="AG54" s="371"/>
      <c r="AH54" s="169"/>
      <c r="AI54" s="169"/>
      <c r="AJ54" s="169"/>
      <c r="AK54" s="169"/>
      <c r="AL54" s="169"/>
      <c r="AM54" s="169"/>
      <c r="AN54" s="176"/>
      <c r="AO54" s="176"/>
      <c r="AP54" s="176"/>
    </row>
    <row r="55" spans="1:42" s="253" customFormat="1" ht="21" hidden="1" customHeight="1">
      <c r="A55" s="252"/>
      <c r="B55" s="252"/>
      <c r="C55" s="252"/>
      <c r="D55" s="252"/>
      <c r="E55" s="252"/>
      <c r="F55" s="252"/>
      <c r="G55" s="252"/>
      <c r="I55" s="265">
        <f t="shared" si="10"/>
        <v>0</v>
      </c>
      <c r="J55" s="255">
        <f t="shared" si="0"/>
        <v>0</v>
      </c>
      <c r="K55" s="1144">
        <f t="shared" si="11"/>
        <v>40</v>
      </c>
      <c r="L55" s="356"/>
      <c r="M55" s="356"/>
      <c r="N55" s="357">
        <f t="shared" si="3"/>
        <v>0</v>
      </c>
      <c r="O55" s="358"/>
      <c r="P55" s="358"/>
      <c r="Q55" s="359">
        <f t="shared" si="8"/>
        <v>0</v>
      </c>
      <c r="R55" s="359">
        <f t="shared" si="8"/>
        <v>0</v>
      </c>
      <c r="S55" s="360"/>
      <c r="T55" s="361"/>
      <c r="U55" s="255">
        <f t="shared" si="1"/>
        <v>0</v>
      </c>
      <c r="V55" s="169"/>
      <c r="W55" s="169"/>
      <c r="X55" s="169"/>
      <c r="Y55" s="169"/>
      <c r="Z55" s="169"/>
      <c r="AA55" s="378"/>
      <c r="AB55" s="169"/>
      <c r="AC55" s="169"/>
      <c r="AD55" s="169"/>
      <c r="AE55" s="371"/>
      <c r="AF55" s="371"/>
      <c r="AG55" s="371"/>
      <c r="AH55" s="169"/>
      <c r="AI55" s="169"/>
      <c r="AJ55" s="169"/>
      <c r="AK55" s="169"/>
      <c r="AL55" s="169"/>
      <c r="AM55" s="169"/>
      <c r="AN55" s="176"/>
      <c r="AO55" s="176"/>
      <c r="AP55" s="176"/>
    </row>
    <row r="56" spans="1:42" s="253" customFormat="1" ht="21" hidden="1" customHeight="1">
      <c r="A56" s="252"/>
      <c r="B56" s="252"/>
      <c r="C56" s="252"/>
      <c r="D56" s="252"/>
      <c r="E56" s="252"/>
      <c r="F56" s="252"/>
      <c r="G56" s="252"/>
      <c r="I56" s="265">
        <f t="shared" si="10"/>
        <v>0</v>
      </c>
      <c r="J56" s="255">
        <f t="shared" si="0"/>
        <v>0</v>
      </c>
      <c r="K56" s="1144">
        <f t="shared" si="11"/>
        <v>41</v>
      </c>
      <c r="L56" s="356"/>
      <c r="M56" s="356"/>
      <c r="N56" s="357">
        <f t="shared" si="3"/>
        <v>0</v>
      </c>
      <c r="O56" s="358"/>
      <c r="P56" s="358"/>
      <c r="Q56" s="359">
        <f t="shared" si="8"/>
        <v>0</v>
      </c>
      <c r="R56" s="359">
        <f t="shared" si="8"/>
        <v>0</v>
      </c>
      <c r="S56" s="360"/>
      <c r="T56" s="361"/>
      <c r="U56" s="255">
        <f t="shared" si="1"/>
        <v>0</v>
      </c>
      <c r="V56" s="169"/>
      <c r="W56" s="169"/>
      <c r="X56" s="169"/>
      <c r="Y56" s="169"/>
      <c r="Z56" s="169"/>
      <c r="AA56" s="378"/>
      <c r="AB56" s="169"/>
      <c r="AC56" s="169"/>
      <c r="AD56" s="169"/>
      <c r="AE56" s="371"/>
      <c r="AF56" s="371"/>
      <c r="AG56" s="371"/>
      <c r="AH56" s="169"/>
      <c r="AI56" s="169"/>
      <c r="AJ56" s="169"/>
      <c r="AK56" s="169"/>
      <c r="AL56" s="169"/>
      <c r="AM56" s="169"/>
      <c r="AN56" s="176"/>
      <c r="AO56" s="176"/>
      <c r="AP56" s="176"/>
    </row>
    <row r="57" spans="1:42" s="253" customFormat="1" ht="21" hidden="1" customHeight="1">
      <c r="A57" s="252"/>
      <c r="B57" s="252"/>
      <c r="C57" s="252"/>
      <c r="D57" s="252"/>
      <c r="E57" s="252"/>
      <c r="F57" s="252"/>
      <c r="G57" s="252"/>
      <c r="I57" s="265">
        <f t="shared" si="10"/>
        <v>0</v>
      </c>
      <c r="J57" s="255">
        <f t="shared" si="0"/>
        <v>0</v>
      </c>
      <c r="K57" s="1144">
        <f t="shared" si="11"/>
        <v>42</v>
      </c>
      <c r="L57" s="356"/>
      <c r="M57" s="356"/>
      <c r="N57" s="357">
        <f t="shared" si="3"/>
        <v>0</v>
      </c>
      <c r="O57" s="358"/>
      <c r="P57" s="358"/>
      <c r="Q57" s="359">
        <f t="shared" si="8"/>
        <v>0</v>
      </c>
      <c r="R57" s="359">
        <f t="shared" si="8"/>
        <v>0</v>
      </c>
      <c r="S57" s="360"/>
      <c r="T57" s="361"/>
      <c r="U57" s="255">
        <f t="shared" si="1"/>
        <v>0</v>
      </c>
      <c r="V57" s="169"/>
      <c r="W57" s="169"/>
      <c r="X57" s="169"/>
      <c r="Y57" s="169"/>
      <c r="Z57" s="169"/>
      <c r="AA57" s="378"/>
      <c r="AB57" s="169"/>
      <c r="AC57" s="169"/>
      <c r="AD57" s="169"/>
      <c r="AE57" s="371"/>
      <c r="AF57" s="371"/>
      <c r="AG57" s="371"/>
      <c r="AH57" s="169"/>
      <c r="AI57" s="169"/>
      <c r="AJ57" s="169"/>
      <c r="AK57" s="169"/>
      <c r="AL57" s="169"/>
      <c r="AM57" s="169"/>
      <c r="AN57" s="176"/>
      <c r="AO57" s="176"/>
      <c r="AP57" s="176"/>
    </row>
    <row r="58" spans="1:42" s="253" customFormat="1" ht="21" hidden="1" customHeight="1">
      <c r="A58" s="252"/>
      <c r="B58" s="252"/>
      <c r="C58" s="252"/>
      <c r="D58" s="252"/>
      <c r="E58" s="252"/>
      <c r="F58" s="252"/>
      <c r="G58" s="252"/>
      <c r="I58" s="265">
        <f t="shared" si="10"/>
        <v>0</v>
      </c>
      <c r="J58" s="255">
        <f t="shared" si="0"/>
        <v>0</v>
      </c>
      <c r="K58" s="1144">
        <f t="shared" si="11"/>
        <v>43</v>
      </c>
      <c r="L58" s="356"/>
      <c r="M58" s="356"/>
      <c r="N58" s="357">
        <f t="shared" si="3"/>
        <v>0</v>
      </c>
      <c r="O58" s="358"/>
      <c r="P58" s="358"/>
      <c r="Q58" s="359">
        <f t="shared" si="8"/>
        <v>0</v>
      </c>
      <c r="R58" s="359">
        <f t="shared" si="8"/>
        <v>0</v>
      </c>
      <c r="S58" s="360"/>
      <c r="T58" s="361"/>
      <c r="U58" s="255">
        <f t="shared" si="1"/>
        <v>0</v>
      </c>
      <c r="V58" s="169"/>
      <c r="W58" s="169"/>
      <c r="X58" s="169"/>
      <c r="Y58" s="169"/>
      <c r="Z58" s="169"/>
      <c r="AA58" s="378"/>
      <c r="AB58" s="169"/>
      <c r="AC58" s="169"/>
      <c r="AD58" s="169"/>
      <c r="AE58" s="371"/>
      <c r="AF58" s="371"/>
      <c r="AG58" s="371"/>
      <c r="AH58" s="169"/>
      <c r="AI58" s="169"/>
      <c r="AJ58" s="169"/>
      <c r="AK58" s="169"/>
      <c r="AL58" s="169"/>
      <c r="AM58" s="169"/>
      <c r="AN58" s="176"/>
      <c r="AO58" s="176"/>
      <c r="AP58" s="176"/>
    </row>
    <row r="59" spans="1:42" s="253" customFormat="1" ht="21" hidden="1" customHeight="1">
      <c r="A59" s="252"/>
      <c r="B59" s="252"/>
      <c r="C59" s="252"/>
      <c r="D59" s="252"/>
      <c r="E59" s="252"/>
      <c r="F59" s="252"/>
      <c r="G59" s="252"/>
      <c r="I59" s="265">
        <f t="shared" si="10"/>
        <v>0</v>
      </c>
      <c r="J59" s="255">
        <f t="shared" si="0"/>
        <v>0</v>
      </c>
      <c r="K59" s="1144">
        <f t="shared" si="11"/>
        <v>44</v>
      </c>
      <c r="L59" s="356"/>
      <c r="M59" s="356"/>
      <c r="N59" s="357">
        <f t="shared" si="3"/>
        <v>0</v>
      </c>
      <c r="O59" s="358"/>
      <c r="P59" s="358"/>
      <c r="Q59" s="359">
        <f t="shared" si="8"/>
        <v>0</v>
      </c>
      <c r="R59" s="359">
        <f t="shared" si="8"/>
        <v>0</v>
      </c>
      <c r="S59" s="360"/>
      <c r="T59" s="361"/>
      <c r="U59" s="255">
        <f t="shared" si="1"/>
        <v>0</v>
      </c>
      <c r="V59" s="169"/>
      <c r="W59" s="169"/>
      <c r="X59" s="169"/>
      <c r="Y59" s="169"/>
      <c r="Z59" s="169"/>
      <c r="AA59" s="378"/>
      <c r="AB59" s="169"/>
      <c r="AC59" s="169"/>
      <c r="AD59" s="169"/>
      <c r="AE59" s="371"/>
      <c r="AF59" s="371"/>
      <c r="AG59" s="371"/>
      <c r="AH59" s="169"/>
      <c r="AI59" s="169"/>
      <c r="AJ59" s="169"/>
      <c r="AK59" s="169"/>
      <c r="AL59" s="169"/>
      <c r="AM59" s="169"/>
      <c r="AN59" s="176"/>
      <c r="AO59" s="176"/>
      <c r="AP59" s="176"/>
    </row>
    <row r="60" spans="1:42" s="253" customFormat="1" ht="21" hidden="1" customHeight="1">
      <c r="A60" s="252"/>
      <c r="B60" s="252"/>
      <c r="C60" s="252"/>
      <c r="D60" s="252"/>
      <c r="E60" s="252"/>
      <c r="F60" s="252"/>
      <c r="G60" s="252"/>
      <c r="I60" s="265">
        <f t="shared" si="10"/>
        <v>0</v>
      </c>
      <c r="J60" s="255">
        <f t="shared" si="0"/>
        <v>0</v>
      </c>
      <c r="K60" s="1144">
        <f t="shared" si="11"/>
        <v>45</v>
      </c>
      <c r="L60" s="356"/>
      <c r="M60" s="356"/>
      <c r="N60" s="357">
        <f t="shared" si="3"/>
        <v>0</v>
      </c>
      <c r="O60" s="358"/>
      <c r="P60" s="358"/>
      <c r="Q60" s="359">
        <f t="shared" si="8"/>
        <v>0</v>
      </c>
      <c r="R60" s="359">
        <f t="shared" si="8"/>
        <v>0</v>
      </c>
      <c r="S60" s="360"/>
      <c r="T60" s="361"/>
      <c r="U60" s="255">
        <f t="shared" si="1"/>
        <v>0</v>
      </c>
      <c r="V60" s="169"/>
      <c r="W60" s="169"/>
      <c r="X60" s="169"/>
      <c r="Y60" s="169"/>
      <c r="Z60" s="169"/>
      <c r="AA60" s="378"/>
      <c r="AB60" s="169"/>
      <c r="AC60" s="169"/>
      <c r="AD60" s="169"/>
      <c r="AE60" s="371"/>
      <c r="AF60" s="371"/>
      <c r="AG60" s="371"/>
      <c r="AH60" s="169"/>
      <c r="AI60" s="169"/>
      <c r="AJ60" s="169"/>
      <c r="AK60" s="169"/>
      <c r="AL60" s="169"/>
      <c r="AM60" s="169"/>
      <c r="AN60" s="176"/>
      <c r="AO60" s="176"/>
      <c r="AP60" s="176"/>
    </row>
    <row r="61" spans="1:42" s="253" customFormat="1" ht="21" hidden="1" customHeight="1">
      <c r="A61" s="252"/>
      <c r="B61" s="252"/>
      <c r="C61" s="252"/>
      <c r="D61" s="252"/>
      <c r="E61" s="252"/>
      <c r="F61" s="252"/>
      <c r="G61" s="252"/>
      <c r="I61" s="265">
        <f t="shared" si="10"/>
        <v>0</v>
      </c>
      <c r="J61" s="255">
        <f t="shared" si="0"/>
        <v>0</v>
      </c>
      <c r="K61" s="1144">
        <f t="shared" si="11"/>
        <v>46</v>
      </c>
      <c r="L61" s="356"/>
      <c r="M61" s="356"/>
      <c r="N61" s="357">
        <f t="shared" si="3"/>
        <v>0</v>
      </c>
      <c r="O61" s="358"/>
      <c r="P61" s="358"/>
      <c r="Q61" s="359">
        <f t="shared" si="8"/>
        <v>0</v>
      </c>
      <c r="R61" s="359">
        <f t="shared" si="8"/>
        <v>0</v>
      </c>
      <c r="S61" s="360"/>
      <c r="T61" s="361"/>
      <c r="U61" s="255">
        <f t="shared" si="1"/>
        <v>0</v>
      </c>
      <c r="V61" s="169"/>
      <c r="W61" s="169"/>
      <c r="X61" s="169"/>
      <c r="Y61" s="169"/>
      <c r="Z61" s="169"/>
      <c r="AA61" s="378"/>
      <c r="AB61" s="169"/>
      <c r="AC61" s="169"/>
      <c r="AD61" s="169"/>
      <c r="AE61" s="371"/>
      <c r="AF61" s="371"/>
      <c r="AG61" s="371"/>
      <c r="AH61" s="169"/>
      <c r="AI61" s="169"/>
      <c r="AJ61" s="169"/>
      <c r="AK61" s="169"/>
      <c r="AL61" s="169"/>
      <c r="AM61" s="169"/>
      <c r="AN61" s="176"/>
      <c r="AO61" s="176"/>
      <c r="AP61" s="176"/>
    </row>
    <row r="62" spans="1:42" s="253" customFormat="1" ht="21" hidden="1" customHeight="1">
      <c r="A62" s="252"/>
      <c r="B62" s="252"/>
      <c r="C62" s="252"/>
      <c r="D62" s="252"/>
      <c r="E62" s="252"/>
      <c r="F62" s="252"/>
      <c r="G62" s="252"/>
      <c r="I62" s="265">
        <f t="shared" si="10"/>
        <v>0</v>
      </c>
      <c r="J62" s="255">
        <f t="shared" si="0"/>
        <v>0</v>
      </c>
      <c r="K62" s="1144">
        <f t="shared" si="11"/>
        <v>47</v>
      </c>
      <c r="L62" s="356"/>
      <c r="M62" s="356"/>
      <c r="N62" s="357">
        <f t="shared" si="3"/>
        <v>0</v>
      </c>
      <c r="O62" s="358"/>
      <c r="P62" s="358"/>
      <c r="Q62" s="359">
        <f t="shared" si="8"/>
        <v>0</v>
      </c>
      <c r="R62" s="359">
        <f t="shared" si="8"/>
        <v>0</v>
      </c>
      <c r="S62" s="360"/>
      <c r="T62" s="361"/>
      <c r="U62" s="255">
        <f t="shared" si="1"/>
        <v>0</v>
      </c>
      <c r="V62" s="169"/>
      <c r="W62" s="169"/>
      <c r="X62" s="169"/>
      <c r="Y62" s="169"/>
      <c r="Z62" s="169"/>
      <c r="AA62" s="378"/>
      <c r="AB62" s="169"/>
      <c r="AC62" s="169"/>
      <c r="AD62" s="169"/>
      <c r="AE62" s="371"/>
      <c r="AF62" s="371"/>
      <c r="AG62" s="371"/>
      <c r="AH62" s="169"/>
      <c r="AI62" s="169"/>
      <c r="AJ62" s="169"/>
      <c r="AK62" s="169"/>
      <c r="AL62" s="169"/>
      <c r="AM62" s="169"/>
      <c r="AN62" s="176"/>
      <c r="AO62" s="176"/>
      <c r="AP62" s="176"/>
    </row>
    <row r="63" spans="1:42" s="253" customFormat="1" ht="21" hidden="1" customHeight="1">
      <c r="A63" s="252"/>
      <c r="B63" s="252"/>
      <c r="C63" s="252"/>
      <c r="D63" s="252"/>
      <c r="E63" s="252"/>
      <c r="F63" s="252"/>
      <c r="G63" s="252"/>
      <c r="I63" s="265">
        <f t="shared" si="10"/>
        <v>0</v>
      </c>
      <c r="J63" s="255">
        <f t="shared" si="0"/>
        <v>0</v>
      </c>
      <c r="K63" s="1144">
        <f t="shared" si="11"/>
        <v>48</v>
      </c>
      <c r="L63" s="356"/>
      <c r="M63" s="356"/>
      <c r="N63" s="357">
        <f t="shared" si="3"/>
        <v>0</v>
      </c>
      <c r="O63" s="358"/>
      <c r="P63" s="358"/>
      <c r="Q63" s="359">
        <f t="shared" si="8"/>
        <v>0</v>
      </c>
      <c r="R63" s="359">
        <f t="shared" si="8"/>
        <v>0</v>
      </c>
      <c r="S63" s="360"/>
      <c r="T63" s="361"/>
      <c r="U63" s="255">
        <f t="shared" si="1"/>
        <v>0</v>
      </c>
      <c r="V63" s="169"/>
      <c r="W63" s="169"/>
      <c r="X63" s="169"/>
      <c r="Y63" s="169"/>
      <c r="Z63" s="169"/>
      <c r="AA63" s="378"/>
      <c r="AB63" s="169"/>
      <c r="AC63" s="169"/>
      <c r="AD63" s="169"/>
      <c r="AE63" s="371"/>
      <c r="AF63" s="371"/>
      <c r="AG63" s="371"/>
      <c r="AH63" s="169"/>
      <c r="AI63" s="169"/>
      <c r="AJ63" s="169"/>
      <c r="AK63" s="169"/>
      <c r="AL63" s="169"/>
      <c r="AM63" s="169"/>
      <c r="AN63" s="176"/>
      <c r="AO63" s="176"/>
      <c r="AP63" s="176"/>
    </row>
    <row r="64" spans="1:42" s="253" customFormat="1" ht="21" hidden="1" customHeight="1">
      <c r="A64" s="252"/>
      <c r="B64" s="252"/>
      <c r="C64" s="252"/>
      <c r="D64" s="252"/>
      <c r="E64" s="252"/>
      <c r="F64" s="252"/>
      <c r="G64" s="252"/>
      <c r="I64" s="265">
        <f t="shared" si="10"/>
        <v>0</v>
      </c>
      <c r="J64" s="255">
        <f t="shared" si="0"/>
        <v>0</v>
      </c>
      <c r="K64" s="1144">
        <f t="shared" si="11"/>
        <v>49</v>
      </c>
      <c r="L64" s="356"/>
      <c r="M64" s="356"/>
      <c r="N64" s="357">
        <f t="shared" si="3"/>
        <v>0</v>
      </c>
      <c r="O64" s="358"/>
      <c r="P64" s="358"/>
      <c r="Q64" s="359">
        <f t="shared" si="8"/>
        <v>0</v>
      </c>
      <c r="R64" s="359">
        <f t="shared" si="8"/>
        <v>0</v>
      </c>
      <c r="S64" s="360"/>
      <c r="T64" s="361"/>
      <c r="U64" s="255">
        <f t="shared" si="1"/>
        <v>0</v>
      </c>
      <c r="V64" s="169"/>
      <c r="W64" s="169"/>
      <c r="X64" s="169"/>
      <c r="Y64" s="169"/>
      <c r="Z64" s="169"/>
      <c r="AA64" s="378"/>
      <c r="AB64" s="169"/>
      <c r="AC64" s="169"/>
      <c r="AD64" s="169"/>
      <c r="AE64" s="371"/>
      <c r="AF64" s="371"/>
      <c r="AG64" s="371"/>
      <c r="AH64" s="169"/>
      <c r="AI64" s="169"/>
      <c r="AJ64" s="169"/>
      <c r="AK64" s="169"/>
      <c r="AL64" s="169"/>
      <c r="AM64" s="169"/>
      <c r="AN64" s="176"/>
      <c r="AO64" s="176"/>
      <c r="AP64" s="176"/>
    </row>
    <row r="65" spans="1:42" s="253" customFormat="1" ht="21" hidden="1" customHeight="1">
      <c r="A65" s="252"/>
      <c r="B65" s="252"/>
      <c r="C65" s="252"/>
      <c r="D65" s="252"/>
      <c r="E65" s="252"/>
      <c r="F65" s="252"/>
      <c r="G65" s="252"/>
      <c r="I65" s="265">
        <f t="shared" si="10"/>
        <v>0</v>
      </c>
      <c r="J65" s="255">
        <f t="shared" si="0"/>
        <v>0</v>
      </c>
      <c r="K65" s="1144">
        <f t="shared" si="11"/>
        <v>50</v>
      </c>
      <c r="L65" s="356"/>
      <c r="M65" s="356"/>
      <c r="N65" s="357">
        <f t="shared" si="3"/>
        <v>0</v>
      </c>
      <c r="O65" s="358"/>
      <c r="P65" s="358"/>
      <c r="Q65" s="359">
        <f t="shared" si="8"/>
        <v>0</v>
      </c>
      <c r="R65" s="359">
        <f t="shared" si="8"/>
        <v>0</v>
      </c>
      <c r="S65" s="360"/>
      <c r="T65" s="361"/>
      <c r="U65" s="255">
        <f t="shared" si="1"/>
        <v>0</v>
      </c>
      <c r="V65" s="169"/>
      <c r="W65" s="169"/>
      <c r="X65" s="169"/>
      <c r="Y65" s="169"/>
      <c r="Z65" s="169"/>
      <c r="AA65" s="378"/>
      <c r="AB65" s="169"/>
      <c r="AC65" s="169"/>
      <c r="AD65" s="169"/>
      <c r="AE65" s="371"/>
      <c r="AF65" s="371"/>
      <c r="AG65" s="371"/>
      <c r="AH65" s="169"/>
      <c r="AI65" s="169"/>
      <c r="AJ65" s="169"/>
      <c r="AK65" s="169"/>
      <c r="AL65" s="169"/>
      <c r="AM65" s="169"/>
      <c r="AN65" s="176"/>
      <c r="AO65" s="176"/>
      <c r="AP65" s="176"/>
    </row>
    <row r="66" spans="1:42" s="253" customFormat="1" ht="21" hidden="1" customHeight="1">
      <c r="A66" s="252"/>
      <c r="B66" s="252"/>
      <c r="C66" s="252"/>
      <c r="D66" s="252"/>
      <c r="E66" s="252"/>
      <c r="F66" s="252"/>
      <c r="G66" s="252"/>
      <c r="I66" s="265">
        <f t="shared" si="10"/>
        <v>0</v>
      </c>
      <c r="J66" s="255">
        <f t="shared" si="0"/>
        <v>0</v>
      </c>
      <c r="K66" s="1144">
        <f t="shared" si="11"/>
        <v>51</v>
      </c>
      <c r="L66" s="356"/>
      <c r="M66" s="356"/>
      <c r="N66" s="357">
        <f t="shared" si="3"/>
        <v>0</v>
      </c>
      <c r="O66" s="358"/>
      <c r="P66" s="358"/>
      <c r="Q66" s="359">
        <f t="shared" si="8"/>
        <v>0</v>
      </c>
      <c r="R66" s="359">
        <f t="shared" si="8"/>
        <v>0</v>
      </c>
      <c r="S66" s="360"/>
      <c r="T66" s="361"/>
      <c r="U66" s="255">
        <f t="shared" si="1"/>
        <v>0</v>
      </c>
      <c r="V66" s="169"/>
      <c r="W66" s="169"/>
      <c r="X66" s="169"/>
      <c r="Y66" s="169"/>
      <c r="Z66" s="169"/>
      <c r="AA66" s="378"/>
      <c r="AB66" s="169"/>
      <c r="AC66" s="169"/>
      <c r="AD66" s="169"/>
      <c r="AE66" s="371"/>
      <c r="AF66" s="371"/>
      <c r="AG66" s="371"/>
      <c r="AH66" s="169"/>
      <c r="AI66" s="169"/>
      <c r="AJ66" s="169"/>
      <c r="AK66" s="169"/>
      <c r="AL66" s="169"/>
      <c r="AM66" s="169"/>
      <c r="AN66" s="176"/>
      <c r="AO66" s="176"/>
      <c r="AP66" s="176"/>
    </row>
    <row r="67" spans="1:42" s="253" customFormat="1" ht="21" hidden="1" customHeight="1">
      <c r="A67" s="252"/>
      <c r="B67" s="252"/>
      <c r="C67" s="252"/>
      <c r="D67" s="252"/>
      <c r="E67" s="252"/>
      <c r="F67" s="252"/>
      <c r="G67" s="252"/>
      <c r="I67" s="265">
        <f t="shared" si="10"/>
        <v>0</v>
      </c>
      <c r="J67" s="255">
        <f t="shared" si="0"/>
        <v>0</v>
      </c>
      <c r="K67" s="1144">
        <f t="shared" si="11"/>
        <v>52</v>
      </c>
      <c r="L67" s="356"/>
      <c r="M67" s="356"/>
      <c r="N67" s="357">
        <f t="shared" si="3"/>
        <v>0</v>
      </c>
      <c r="O67" s="358"/>
      <c r="P67" s="358"/>
      <c r="Q67" s="359">
        <f t="shared" si="8"/>
        <v>0</v>
      </c>
      <c r="R67" s="359">
        <f t="shared" si="8"/>
        <v>0</v>
      </c>
      <c r="S67" s="360"/>
      <c r="T67" s="361"/>
      <c r="U67" s="255">
        <f t="shared" si="1"/>
        <v>0</v>
      </c>
      <c r="V67" s="169"/>
      <c r="W67" s="169"/>
      <c r="X67" s="169"/>
      <c r="Y67" s="169"/>
      <c r="Z67" s="169"/>
      <c r="AA67" s="378"/>
      <c r="AB67" s="169"/>
      <c r="AC67" s="169"/>
      <c r="AD67" s="169"/>
      <c r="AE67" s="371"/>
      <c r="AF67" s="371"/>
      <c r="AG67" s="371"/>
      <c r="AH67" s="169"/>
      <c r="AI67" s="169"/>
      <c r="AJ67" s="169"/>
      <c r="AK67" s="169"/>
      <c r="AL67" s="169"/>
      <c r="AM67" s="169"/>
      <c r="AN67" s="176"/>
      <c r="AO67" s="176"/>
      <c r="AP67" s="176"/>
    </row>
    <row r="68" spans="1:42" s="253" customFormat="1" ht="21" hidden="1" customHeight="1">
      <c r="A68" s="252"/>
      <c r="B68" s="252"/>
      <c r="C68" s="252"/>
      <c r="D68" s="252"/>
      <c r="E68" s="252"/>
      <c r="F68" s="252"/>
      <c r="G68" s="252"/>
      <c r="I68" s="265">
        <f t="shared" si="10"/>
        <v>0</v>
      </c>
      <c r="J68" s="255">
        <f t="shared" si="0"/>
        <v>0</v>
      </c>
      <c r="K68" s="1144">
        <f t="shared" si="11"/>
        <v>53</v>
      </c>
      <c r="L68" s="356"/>
      <c r="M68" s="356"/>
      <c r="N68" s="357">
        <f t="shared" si="3"/>
        <v>0</v>
      </c>
      <c r="O68" s="358"/>
      <c r="P68" s="358"/>
      <c r="Q68" s="359">
        <f t="shared" si="8"/>
        <v>0</v>
      </c>
      <c r="R68" s="359">
        <f t="shared" si="8"/>
        <v>0</v>
      </c>
      <c r="S68" s="360"/>
      <c r="T68" s="361"/>
      <c r="U68" s="255">
        <f t="shared" si="1"/>
        <v>0</v>
      </c>
      <c r="V68" s="169"/>
      <c r="W68" s="169"/>
      <c r="X68" s="169"/>
      <c r="Y68" s="169"/>
      <c r="Z68" s="169"/>
      <c r="AA68" s="378"/>
      <c r="AB68" s="169"/>
      <c r="AC68" s="169"/>
      <c r="AD68" s="169"/>
      <c r="AE68" s="371"/>
      <c r="AF68" s="371"/>
      <c r="AG68" s="371"/>
      <c r="AH68" s="169"/>
      <c r="AI68" s="169"/>
      <c r="AJ68" s="169"/>
      <c r="AK68" s="169"/>
      <c r="AL68" s="169"/>
      <c r="AM68" s="169"/>
      <c r="AN68" s="176"/>
      <c r="AO68" s="176"/>
      <c r="AP68" s="176"/>
    </row>
    <row r="69" spans="1:42" s="253" customFormat="1" ht="21" hidden="1" customHeight="1">
      <c r="A69" s="252"/>
      <c r="B69" s="252"/>
      <c r="C69" s="252"/>
      <c r="D69" s="252"/>
      <c r="E69" s="252"/>
      <c r="F69" s="252"/>
      <c r="G69" s="252"/>
      <c r="I69" s="265">
        <f t="shared" si="10"/>
        <v>0</v>
      </c>
      <c r="J69" s="255">
        <f t="shared" si="0"/>
        <v>0</v>
      </c>
      <c r="K69" s="1144">
        <f t="shared" si="11"/>
        <v>54</v>
      </c>
      <c r="L69" s="356"/>
      <c r="M69" s="356"/>
      <c r="N69" s="357">
        <f t="shared" si="3"/>
        <v>0</v>
      </c>
      <c r="O69" s="358"/>
      <c r="P69" s="358"/>
      <c r="Q69" s="359">
        <f t="shared" si="8"/>
        <v>0</v>
      </c>
      <c r="R69" s="359">
        <f t="shared" si="8"/>
        <v>0</v>
      </c>
      <c r="S69" s="360"/>
      <c r="T69" s="361"/>
      <c r="U69" s="255">
        <f t="shared" si="1"/>
        <v>0</v>
      </c>
      <c r="V69" s="169"/>
      <c r="W69" s="169"/>
      <c r="X69" s="169"/>
      <c r="Y69" s="169"/>
      <c r="Z69" s="169"/>
      <c r="AA69" s="378"/>
      <c r="AB69" s="169"/>
      <c r="AC69" s="169"/>
      <c r="AD69" s="169"/>
      <c r="AE69" s="371"/>
      <c r="AF69" s="371"/>
      <c r="AG69" s="371"/>
      <c r="AH69" s="169"/>
      <c r="AI69" s="169"/>
      <c r="AJ69" s="169"/>
      <c r="AK69" s="169"/>
      <c r="AL69" s="169"/>
      <c r="AM69" s="169"/>
      <c r="AN69" s="176"/>
      <c r="AO69" s="176"/>
      <c r="AP69" s="176"/>
    </row>
    <row r="70" spans="1:42" s="253" customFormat="1" ht="21" hidden="1" customHeight="1">
      <c r="A70" s="252"/>
      <c r="B70" s="252"/>
      <c r="C70" s="252"/>
      <c r="D70" s="252"/>
      <c r="E70" s="252"/>
      <c r="F70" s="252"/>
      <c r="G70" s="252"/>
      <c r="I70" s="265">
        <f t="shared" si="10"/>
        <v>0</v>
      </c>
      <c r="J70" s="255">
        <f t="shared" si="0"/>
        <v>0</v>
      </c>
      <c r="K70" s="1144">
        <f t="shared" si="11"/>
        <v>55</v>
      </c>
      <c r="L70" s="356"/>
      <c r="M70" s="356"/>
      <c r="N70" s="357">
        <f t="shared" si="3"/>
        <v>0</v>
      </c>
      <c r="O70" s="358"/>
      <c r="P70" s="358"/>
      <c r="Q70" s="359">
        <f t="shared" si="8"/>
        <v>0</v>
      </c>
      <c r="R70" s="359">
        <f t="shared" si="8"/>
        <v>0</v>
      </c>
      <c r="S70" s="360"/>
      <c r="T70" s="361"/>
      <c r="U70" s="255">
        <f t="shared" si="1"/>
        <v>0</v>
      </c>
      <c r="V70" s="169"/>
      <c r="W70" s="169"/>
      <c r="X70" s="169"/>
      <c r="Y70" s="169"/>
      <c r="Z70" s="169"/>
      <c r="AA70" s="378"/>
      <c r="AB70" s="169"/>
      <c r="AC70" s="169"/>
      <c r="AD70" s="169"/>
      <c r="AE70" s="371"/>
      <c r="AF70" s="371"/>
      <c r="AG70" s="371"/>
      <c r="AH70" s="169"/>
      <c r="AI70" s="169"/>
      <c r="AJ70" s="169"/>
      <c r="AK70" s="169"/>
      <c r="AL70" s="169"/>
      <c r="AM70" s="169"/>
      <c r="AN70" s="176"/>
      <c r="AO70" s="176"/>
      <c r="AP70" s="176"/>
    </row>
    <row r="71" spans="1:42" s="253" customFormat="1" ht="21" hidden="1" customHeight="1">
      <c r="A71" s="252"/>
      <c r="B71" s="252"/>
      <c r="C71" s="252"/>
      <c r="D71" s="252"/>
      <c r="E71" s="252"/>
      <c r="F71" s="252"/>
      <c r="G71" s="252"/>
      <c r="I71" s="265">
        <f t="shared" si="10"/>
        <v>0</v>
      </c>
      <c r="J71" s="255">
        <f t="shared" si="0"/>
        <v>0</v>
      </c>
      <c r="K71" s="1144">
        <f t="shared" si="11"/>
        <v>56</v>
      </c>
      <c r="L71" s="356"/>
      <c r="M71" s="356"/>
      <c r="N71" s="357">
        <f t="shared" si="3"/>
        <v>0</v>
      </c>
      <c r="O71" s="358"/>
      <c r="P71" s="358"/>
      <c r="Q71" s="359">
        <f t="shared" si="8"/>
        <v>0</v>
      </c>
      <c r="R71" s="359">
        <f t="shared" si="8"/>
        <v>0</v>
      </c>
      <c r="S71" s="360"/>
      <c r="T71" s="361"/>
      <c r="U71" s="255">
        <f t="shared" si="1"/>
        <v>0</v>
      </c>
      <c r="V71" s="169"/>
      <c r="W71" s="169"/>
      <c r="X71" s="169"/>
      <c r="Y71" s="169"/>
      <c r="Z71" s="169"/>
      <c r="AA71" s="378"/>
      <c r="AB71" s="169"/>
      <c r="AC71" s="169"/>
      <c r="AD71" s="169"/>
      <c r="AE71" s="371"/>
      <c r="AF71" s="371"/>
      <c r="AG71" s="371"/>
      <c r="AH71" s="169"/>
      <c r="AI71" s="169"/>
      <c r="AJ71" s="169"/>
      <c r="AK71" s="169"/>
      <c r="AL71" s="169"/>
      <c r="AM71" s="169"/>
      <c r="AN71" s="176"/>
      <c r="AO71" s="176"/>
      <c r="AP71" s="176"/>
    </row>
    <row r="72" spans="1:42" s="253" customFormat="1" ht="21" hidden="1" customHeight="1">
      <c r="A72" s="252"/>
      <c r="B72" s="252"/>
      <c r="C72" s="252"/>
      <c r="D72" s="252"/>
      <c r="E72" s="252"/>
      <c r="F72" s="252"/>
      <c r="G72" s="252"/>
      <c r="I72" s="265">
        <f t="shared" si="10"/>
        <v>0</v>
      </c>
      <c r="J72" s="255">
        <f t="shared" si="0"/>
        <v>0</v>
      </c>
      <c r="K72" s="1144">
        <f t="shared" si="11"/>
        <v>57</v>
      </c>
      <c r="L72" s="356"/>
      <c r="M72" s="356"/>
      <c r="N72" s="357">
        <f t="shared" si="3"/>
        <v>0</v>
      </c>
      <c r="O72" s="358"/>
      <c r="P72" s="358"/>
      <c r="Q72" s="359">
        <f t="shared" si="8"/>
        <v>0</v>
      </c>
      <c r="R72" s="359">
        <f t="shared" si="8"/>
        <v>0</v>
      </c>
      <c r="S72" s="360"/>
      <c r="T72" s="361"/>
      <c r="U72" s="255">
        <f t="shared" si="1"/>
        <v>0</v>
      </c>
      <c r="V72" s="169"/>
      <c r="W72" s="169"/>
      <c r="X72" s="169"/>
      <c r="Y72" s="169"/>
      <c r="Z72" s="169"/>
      <c r="AA72" s="378"/>
      <c r="AB72" s="169"/>
      <c r="AC72" s="169"/>
      <c r="AD72" s="169"/>
      <c r="AE72" s="371"/>
      <c r="AF72" s="371"/>
      <c r="AG72" s="371"/>
      <c r="AH72" s="169"/>
      <c r="AI72" s="169"/>
      <c r="AJ72" s="169"/>
      <c r="AK72" s="169"/>
      <c r="AL72" s="169"/>
      <c r="AM72" s="169"/>
      <c r="AN72" s="176"/>
      <c r="AO72" s="176"/>
      <c r="AP72" s="176"/>
    </row>
    <row r="73" spans="1:42" s="253" customFormat="1" ht="21" hidden="1" customHeight="1">
      <c r="A73" s="252"/>
      <c r="B73" s="252"/>
      <c r="C73" s="252"/>
      <c r="D73" s="252"/>
      <c r="E73" s="252"/>
      <c r="F73" s="252"/>
      <c r="G73" s="252"/>
      <c r="I73" s="265">
        <f t="shared" si="10"/>
        <v>0</v>
      </c>
      <c r="J73" s="255">
        <f t="shared" si="0"/>
        <v>0</v>
      </c>
      <c r="K73" s="1144">
        <f t="shared" si="11"/>
        <v>58</v>
      </c>
      <c r="L73" s="356"/>
      <c r="M73" s="356"/>
      <c r="N73" s="357">
        <f t="shared" si="3"/>
        <v>0</v>
      </c>
      <c r="O73" s="358"/>
      <c r="P73" s="358"/>
      <c r="Q73" s="359">
        <f t="shared" si="8"/>
        <v>0</v>
      </c>
      <c r="R73" s="359">
        <f t="shared" si="8"/>
        <v>0</v>
      </c>
      <c r="S73" s="360"/>
      <c r="T73" s="361"/>
      <c r="U73" s="255">
        <f t="shared" si="1"/>
        <v>0</v>
      </c>
      <c r="V73" s="169"/>
      <c r="W73" s="169"/>
      <c r="X73" s="169"/>
      <c r="Y73" s="169"/>
      <c r="Z73" s="169"/>
      <c r="AA73" s="378"/>
      <c r="AB73" s="169"/>
      <c r="AC73" s="169"/>
      <c r="AD73" s="169"/>
      <c r="AE73" s="371"/>
      <c r="AF73" s="371"/>
      <c r="AG73" s="371"/>
      <c r="AH73" s="169"/>
      <c r="AI73" s="169"/>
      <c r="AJ73" s="169"/>
      <c r="AK73" s="169"/>
      <c r="AL73" s="169"/>
      <c r="AM73" s="169"/>
      <c r="AN73" s="176"/>
      <c r="AO73" s="176"/>
      <c r="AP73" s="176"/>
    </row>
    <row r="74" spans="1:42" s="253" customFormat="1" ht="21" hidden="1" customHeight="1">
      <c r="A74" s="252"/>
      <c r="B74" s="252"/>
      <c r="C74" s="252"/>
      <c r="D74" s="252"/>
      <c r="E74" s="252"/>
      <c r="F74" s="252"/>
      <c r="G74" s="252"/>
      <c r="I74" s="265">
        <f t="shared" si="10"/>
        <v>0</v>
      </c>
      <c r="J74" s="255">
        <f t="shared" si="0"/>
        <v>0</v>
      </c>
      <c r="K74" s="1144">
        <f t="shared" si="11"/>
        <v>59</v>
      </c>
      <c r="L74" s="356"/>
      <c r="M74" s="356"/>
      <c r="N74" s="357">
        <f t="shared" si="3"/>
        <v>0</v>
      </c>
      <c r="O74" s="358"/>
      <c r="P74" s="358"/>
      <c r="Q74" s="359">
        <f t="shared" si="8"/>
        <v>0</v>
      </c>
      <c r="R74" s="359">
        <f t="shared" si="8"/>
        <v>0</v>
      </c>
      <c r="S74" s="360"/>
      <c r="T74" s="361"/>
      <c r="U74" s="255">
        <f t="shared" si="1"/>
        <v>0</v>
      </c>
      <c r="V74" s="169"/>
      <c r="W74" s="169"/>
      <c r="X74" s="169"/>
      <c r="Y74" s="169"/>
      <c r="Z74" s="169"/>
      <c r="AA74" s="378"/>
      <c r="AB74" s="169"/>
      <c r="AC74" s="169"/>
      <c r="AD74" s="169"/>
      <c r="AE74" s="371"/>
      <c r="AF74" s="371"/>
      <c r="AG74" s="371"/>
      <c r="AH74" s="169"/>
      <c r="AI74" s="169"/>
      <c r="AJ74" s="169"/>
      <c r="AK74" s="169"/>
      <c r="AL74" s="169"/>
      <c r="AM74" s="169"/>
      <c r="AN74" s="176"/>
      <c r="AO74" s="176"/>
      <c r="AP74" s="176"/>
    </row>
    <row r="75" spans="1:42" s="253" customFormat="1" ht="21" hidden="1" customHeight="1" thickBot="1">
      <c r="A75" s="252"/>
      <c r="B75" s="252"/>
      <c r="C75" s="252"/>
      <c r="D75" s="252"/>
      <c r="E75" s="252"/>
      <c r="F75" s="252"/>
      <c r="G75" s="252"/>
      <c r="I75" s="265">
        <f t="shared" si="10"/>
        <v>0</v>
      </c>
      <c r="J75" s="255">
        <f t="shared" si="0"/>
        <v>0</v>
      </c>
      <c r="K75" s="379">
        <f t="shared" si="11"/>
        <v>60</v>
      </c>
      <c r="L75" s="313"/>
      <c r="M75" s="313"/>
      <c r="N75" s="380">
        <f t="shared" si="3"/>
        <v>0</v>
      </c>
      <c r="O75" s="381"/>
      <c r="P75" s="381"/>
      <c r="Q75" s="382">
        <f t="shared" si="8"/>
        <v>0</v>
      </c>
      <c r="R75" s="382">
        <f t="shared" si="8"/>
        <v>0</v>
      </c>
      <c r="S75" s="383"/>
      <c r="T75" s="384"/>
      <c r="U75" s="255">
        <f t="shared" si="1"/>
        <v>0</v>
      </c>
      <c r="V75" s="392"/>
      <c r="W75" s="392"/>
      <c r="X75" s="392"/>
      <c r="Y75" s="392"/>
      <c r="Z75" s="392"/>
      <c r="AA75" s="393"/>
      <c r="AB75" s="392"/>
      <c r="AC75" s="392"/>
      <c r="AD75" s="392"/>
      <c r="AE75" s="394"/>
      <c r="AF75" s="394"/>
      <c r="AG75" s="394"/>
      <c r="AH75" s="394"/>
      <c r="AI75" s="394"/>
      <c r="AJ75" s="394"/>
      <c r="AK75" s="371"/>
      <c r="AL75" s="371"/>
      <c r="AM75" s="371"/>
      <c r="AN75" s="167"/>
      <c r="AO75" s="167"/>
      <c r="AP75" s="167"/>
    </row>
    <row r="76" spans="1:42" ht="30" customHeight="1" thickBot="1">
      <c r="I76" s="952">
        <f t="shared" ref="I76:I86" si="12">IF(Q$79&gt;0,1,0)</f>
        <v>0</v>
      </c>
      <c r="J76" s="941">
        <f>IF($Q$79&gt;0,2,)</f>
        <v>0</v>
      </c>
      <c r="K76" s="2477" t="s">
        <v>891</v>
      </c>
      <c r="L76" s="2477"/>
      <c r="M76" s="2477"/>
      <c r="N76" s="2477"/>
      <c r="O76" s="2477"/>
      <c r="P76" s="2477"/>
      <c r="Q76" s="2477"/>
      <c r="R76" s="2477"/>
      <c r="S76" s="2477"/>
      <c r="T76" s="2477"/>
      <c r="U76" s="941">
        <f>IF($Q$79&gt;0,2,)</f>
        <v>0</v>
      </c>
      <c r="V76" s="1074" t="s">
        <v>833</v>
      </c>
      <c r="AF76" s="947" t="s">
        <v>834</v>
      </c>
      <c r="AG76" s="948"/>
      <c r="AH76" s="948"/>
      <c r="AI76" s="948"/>
      <c r="AJ76" s="949"/>
      <c r="AN76" s="950"/>
      <c r="AO76" s="950"/>
      <c r="AP76" s="950"/>
    </row>
    <row r="77" spans="1:42" ht="21" customHeight="1" thickBot="1">
      <c r="I77" s="952">
        <f t="shared" si="12"/>
        <v>0</v>
      </c>
      <c r="J77" s="941">
        <f t="shared" ref="J77:J150" si="13">IF($Q$79&gt;0,2,)</f>
        <v>0</v>
      </c>
      <c r="K77" s="2478" t="s">
        <v>578</v>
      </c>
      <c r="L77" s="2478"/>
      <c r="M77" s="2478"/>
      <c r="N77" s="2478"/>
      <c r="O77" s="2478"/>
      <c r="P77" s="2478"/>
      <c r="Q77" s="2478"/>
      <c r="R77" s="2478"/>
      <c r="S77" s="2478"/>
      <c r="T77" s="2478"/>
      <c r="U77" s="941">
        <f t="shared" ref="U77:U150" si="14">IF($Q$79&gt;0,2,)</f>
        <v>0</v>
      </c>
      <c r="V77" s="1075" t="s">
        <v>861</v>
      </c>
      <c r="W77" s="1076">
        <v>200</v>
      </c>
      <c r="X77" s="955"/>
      <c r="Y77" s="955"/>
      <c r="Z77" s="956"/>
      <c r="AA77" s="957"/>
      <c r="AB77" s="956"/>
      <c r="AC77" s="958"/>
      <c r="AD77" s="959"/>
      <c r="AE77" s="565"/>
      <c r="AF77" s="960" t="s">
        <v>862</v>
      </c>
      <c r="AG77" s="961" t="s">
        <v>863</v>
      </c>
      <c r="AH77" s="961" t="s">
        <v>864</v>
      </c>
      <c r="AI77" s="962" t="s">
        <v>865</v>
      </c>
      <c r="AJ77" s="949"/>
      <c r="AN77" s="950"/>
      <c r="AO77" s="950"/>
      <c r="AP77" s="963"/>
    </row>
    <row r="78" spans="1:42" ht="21" customHeight="1">
      <c r="I78" s="952">
        <f t="shared" si="12"/>
        <v>0</v>
      </c>
      <c r="J78" s="941">
        <f t="shared" si="13"/>
        <v>0</v>
      </c>
      <c r="K78" s="1149" t="s">
        <v>564</v>
      </c>
      <c r="L78" s="965" t="s">
        <v>565</v>
      </c>
      <c r="M78" s="1151" t="s">
        <v>1653</v>
      </c>
      <c r="N78" s="965" t="s">
        <v>940</v>
      </c>
      <c r="O78" s="1151" t="s">
        <v>859</v>
      </c>
      <c r="P78" s="965" t="s">
        <v>566</v>
      </c>
      <c r="Q78" s="965" t="s">
        <v>575</v>
      </c>
      <c r="R78" s="965" t="s">
        <v>570</v>
      </c>
      <c r="S78" s="965" t="s">
        <v>576</v>
      </c>
      <c r="T78" s="967" t="s">
        <v>577</v>
      </c>
      <c r="U78" s="941">
        <f t="shared" si="14"/>
        <v>0</v>
      </c>
      <c r="V78" s="1077" t="s">
        <v>866</v>
      </c>
      <c r="W78" s="969"/>
      <c r="X78" s="970"/>
      <c r="Y78" s="970"/>
      <c r="Z78" s="971"/>
      <c r="AA78" s="972"/>
      <c r="AB78" s="971"/>
      <c r="AC78" s="973"/>
      <c r="AD78" s="974"/>
      <c r="AE78" s="565"/>
      <c r="AF78" s="975" t="s">
        <v>867</v>
      </c>
      <c r="AG78" s="976" t="s">
        <v>868</v>
      </c>
      <c r="AH78" s="976" t="s">
        <v>869</v>
      </c>
      <c r="AI78" s="977" t="s">
        <v>870</v>
      </c>
      <c r="AJ78" s="949"/>
      <c r="AN78" s="950"/>
      <c r="AO78" s="950"/>
      <c r="AP78" s="963"/>
    </row>
    <row r="79" spans="1:42" ht="21" customHeight="1" thickBot="1">
      <c r="I79" s="952">
        <f t="shared" si="12"/>
        <v>0</v>
      </c>
      <c r="J79" s="941">
        <f t="shared" si="13"/>
        <v>0</v>
      </c>
      <c r="K79" s="978"/>
      <c r="L79" s="979"/>
      <c r="M79" s="979"/>
      <c r="N79" s="979"/>
      <c r="O79" s="979"/>
      <c r="P79" s="980" t="str">
        <f>IF(COUNTA(Y84:Y91)&gt;1,CONCATENATE(V84,"번지 외 ",COUNTA(Y84:Y91)-1,"필지"),CONCATENATE(V84,"번지"))</f>
        <v>번지</v>
      </c>
      <c r="Q79" s="981">
        <f>+Y92</f>
        <v>0</v>
      </c>
      <c r="R79" s="982"/>
      <c r="S79" s="983">
        <f>COUNT(L87:L99)</f>
        <v>0</v>
      </c>
      <c r="T79" s="984">
        <f>200*S79</f>
        <v>0</v>
      </c>
      <c r="U79" s="941">
        <f t="shared" si="14"/>
        <v>0</v>
      </c>
      <c r="V79" s="1077" t="s">
        <v>871</v>
      </c>
      <c r="W79" s="969"/>
      <c r="X79" s="970"/>
      <c r="Y79" s="970"/>
      <c r="Z79" s="971"/>
      <c r="AA79" s="972"/>
      <c r="AB79" s="971"/>
      <c r="AC79" s="973"/>
      <c r="AD79" s="974"/>
      <c r="AE79" s="565"/>
      <c r="AF79" s="975" t="s">
        <v>872</v>
      </c>
      <c r="AG79" s="976" t="s">
        <v>873</v>
      </c>
      <c r="AH79" s="985" t="s">
        <v>874</v>
      </c>
      <c r="AI79" s="977" t="s">
        <v>875</v>
      </c>
      <c r="AJ79" s="949"/>
      <c r="AN79" s="950"/>
      <c r="AO79" s="950"/>
      <c r="AP79" s="963"/>
    </row>
    <row r="80" spans="1:42" ht="21" customHeight="1" thickBot="1">
      <c r="I80" s="952">
        <f t="shared" si="12"/>
        <v>0</v>
      </c>
      <c r="J80" s="941">
        <f t="shared" si="13"/>
        <v>0</v>
      </c>
      <c r="K80" s="1149" t="s">
        <v>568</v>
      </c>
      <c r="L80" s="965" t="s">
        <v>569</v>
      </c>
      <c r="M80" s="965" t="s">
        <v>562</v>
      </c>
      <c r="N80" s="965" t="s">
        <v>567</v>
      </c>
      <c r="O80" s="965" t="s">
        <v>571</v>
      </c>
      <c r="P80" s="1148" t="s">
        <v>572</v>
      </c>
      <c r="Q80" s="1148" t="s">
        <v>573</v>
      </c>
      <c r="R80" s="987" t="s">
        <v>574</v>
      </c>
      <c r="S80" s="988" t="s">
        <v>593</v>
      </c>
      <c r="T80" s="967" t="s">
        <v>563</v>
      </c>
      <c r="U80" s="941">
        <f t="shared" si="14"/>
        <v>0</v>
      </c>
      <c r="V80" s="1078" t="s">
        <v>876</v>
      </c>
      <c r="W80" s="990"/>
      <c r="X80" s="1079"/>
      <c r="Y80" s="1079"/>
      <c r="Z80" s="1080"/>
      <c r="AA80" s="1081"/>
      <c r="AB80" s="1080"/>
      <c r="AC80" s="1082"/>
      <c r="AD80" s="1083"/>
      <c r="AE80" s="565"/>
      <c r="AF80" s="975" t="s">
        <v>877</v>
      </c>
      <c r="AG80" s="996" t="s">
        <v>878</v>
      </c>
      <c r="AH80" s="997" t="s">
        <v>879</v>
      </c>
      <c r="AI80" s="977" t="s">
        <v>880</v>
      </c>
      <c r="AJ80" s="949"/>
      <c r="AN80" s="950"/>
      <c r="AO80" s="950"/>
      <c r="AP80" s="963"/>
    </row>
    <row r="81" spans="1:43" ht="21" customHeight="1" thickBot="1">
      <c r="I81" s="952">
        <f t="shared" si="12"/>
        <v>0</v>
      </c>
      <c r="J81" s="941">
        <f t="shared" si="13"/>
        <v>0</v>
      </c>
      <c r="K81" s="998">
        <f>Z84</f>
        <v>0</v>
      </c>
      <c r="L81" s="999">
        <f>AA84</f>
        <v>0</v>
      </c>
      <c r="M81" s="1000">
        <f>AC84</f>
        <v>0</v>
      </c>
      <c r="N81" s="1001">
        <f>AB93</f>
        <v>0</v>
      </c>
      <c r="O81" s="1002" t="e">
        <f>IF((Q85+R85)&gt;0,ROUND((Q85/(Q85+R85)),4),0)</f>
        <v>#DIV/0!</v>
      </c>
      <c r="P81" s="1003" t="str">
        <f>IF(W80&lt;=15,AI78,IF(W80&gt;30,AI80,AI79))</f>
        <v>완 (15˚ 이하)</v>
      </c>
      <c r="Q81" s="1004" t="str">
        <f>AF86</f>
        <v>개소당5ha이상</v>
      </c>
      <c r="R81" s="1005"/>
      <c r="S81" s="1006">
        <f>W80</f>
        <v>0</v>
      </c>
      <c r="T81" s="1007">
        <f>ROUND(N81/10000*N87,0)</f>
        <v>0</v>
      </c>
      <c r="U81" s="941">
        <f t="shared" si="14"/>
        <v>0</v>
      </c>
      <c r="V81" s="1084">
        <v>0</v>
      </c>
      <c r="W81" s="1084"/>
      <c r="X81" s="1084"/>
      <c r="Y81" s="1084"/>
      <c r="Z81" s="1084"/>
      <c r="AA81" s="1085"/>
      <c r="AB81" s="1084"/>
      <c r="AC81" s="1084"/>
      <c r="AD81" s="1084"/>
      <c r="AE81" s="565"/>
      <c r="AF81" s="975" t="s">
        <v>881</v>
      </c>
      <c r="AG81" s="976"/>
      <c r="AH81" s="1008"/>
      <c r="AI81" s="977"/>
      <c r="AJ81" s="949"/>
      <c r="AN81" s="950"/>
      <c r="AO81" s="950"/>
      <c r="AP81" s="963"/>
    </row>
    <row r="82" spans="1:43" ht="21" customHeight="1" thickBot="1">
      <c r="I82" s="952">
        <f t="shared" si="12"/>
        <v>0</v>
      </c>
      <c r="J82" s="941">
        <f t="shared" si="13"/>
        <v>0</v>
      </c>
      <c r="K82" s="2479" t="s">
        <v>941</v>
      </c>
      <c r="L82" s="2479"/>
      <c r="M82" s="2479"/>
      <c r="N82" s="2479"/>
      <c r="O82" s="2479"/>
      <c r="P82" s="2479"/>
      <c r="Q82" s="2479"/>
      <c r="R82" s="2479"/>
      <c r="S82" s="2479"/>
      <c r="T82" s="2479"/>
      <c r="U82" s="941">
        <f t="shared" si="14"/>
        <v>0</v>
      </c>
      <c r="AE82" s="565"/>
      <c r="AF82" s="975"/>
      <c r="AG82" s="976"/>
      <c r="AH82" s="1008"/>
      <c r="AI82" s="977"/>
      <c r="AJ82" s="949"/>
      <c r="AN82" s="950"/>
      <c r="AO82" s="950"/>
      <c r="AP82" s="963"/>
    </row>
    <row r="83" spans="1:43" ht="21" customHeight="1" thickBot="1">
      <c r="I83" s="952">
        <f t="shared" si="12"/>
        <v>0</v>
      </c>
      <c r="J83" s="941">
        <f t="shared" si="13"/>
        <v>0</v>
      </c>
      <c r="K83" s="2480" t="s">
        <v>942</v>
      </c>
      <c r="L83" s="2482" t="s">
        <v>943</v>
      </c>
      <c r="M83" s="2484" t="s">
        <v>944</v>
      </c>
      <c r="N83" s="2484" t="s">
        <v>945</v>
      </c>
      <c r="O83" s="2476" t="s">
        <v>946</v>
      </c>
      <c r="P83" s="2476"/>
      <c r="Q83" s="2476" t="s">
        <v>947</v>
      </c>
      <c r="R83" s="2476"/>
      <c r="S83" s="2472" t="s">
        <v>1162</v>
      </c>
      <c r="T83" s="2473"/>
      <c r="U83" s="941">
        <f t="shared" si="14"/>
        <v>0</v>
      </c>
      <c r="V83" s="1075" t="s">
        <v>837</v>
      </c>
      <c r="W83" s="1086" t="s">
        <v>838</v>
      </c>
      <c r="X83" s="1086" t="s">
        <v>835</v>
      </c>
      <c r="Y83" s="1086" t="s">
        <v>890</v>
      </c>
      <c r="Z83" s="1086" t="s">
        <v>568</v>
      </c>
      <c r="AA83" s="1087" t="s">
        <v>902</v>
      </c>
      <c r="AB83" s="1086" t="s">
        <v>836</v>
      </c>
      <c r="AC83" s="1088" t="s">
        <v>562</v>
      </c>
      <c r="AD83" s="1089" t="s">
        <v>1147</v>
      </c>
      <c r="AE83" s="565"/>
      <c r="AF83" s="1016"/>
      <c r="AG83" s="1017"/>
      <c r="AH83" s="1018"/>
      <c r="AI83" s="1019"/>
      <c r="AJ83" s="1020"/>
      <c r="AN83" s="1020"/>
      <c r="AO83" s="565"/>
      <c r="AP83" s="963"/>
    </row>
    <row r="84" spans="1:43" ht="21" customHeight="1" thickBot="1">
      <c r="I84" s="952">
        <f t="shared" si="12"/>
        <v>0</v>
      </c>
      <c r="J84" s="941">
        <f t="shared" si="13"/>
        <v>0</v>
      </c>
      <c r="K84" s="2481"/>
      <c r="L84" s="2483"/>
      <c r="M84" s="2485"/>
      <c r="N84" s="2485"/>
      <c r="O84" s="1152" t="s">
        <v>786</v>
      </c>
      <c r="P84" s="1022" t="s">
        <v>787</v>
      </c>
      <c r="Q84" s="1022" t="s">
        <v>786</v>
      </c>
      <c r="R84" s="1023" t="s">
        <v>787</v>
      </c>
      <c r="S84" s="2474"/>
      <c r="T84" s="2475"/>
      <c r="U84" s="941">
        <f t="shared" si="14"/>
        <v>0</v>
      </c>
      <c r="V84" s="1036"/>
      <c r="W84" s="1025"/>
      <c r="X84" s="1025"/>
      <c r="Y84" s="1025"/>
      <c r="Z84" s="1025"/>
      <c r="AA84" s="1026"/>
      <c r="AB84" s="1025"/>
      <c r="AC84" s="1027"/>
      <c r="AD84" s="1028"/>
      <c r="AE84" s="565"/>
      <c r="AF84" s="948"/>
      <c r="AG84" s="948"/>
      <c r="AH84" s="948"/>
      <c r="AI84" s="1029"/>
      <c r="AJ84" s="1020"/>
      <c r="AN84" s="1020"/>
      <c r="AO84" s="565"/>
      <c r="AP84" s="963"/>
    </row>
    <row r="85" spans="1:43" ht="21" customHeight="1">
      <c r="I85" s="952">
        <f t="shared" si="12"/>
        <v>0</v>
      </c>
      <c r="J85" s="941">
        <f t="shared" si="13"/>
        <v>0</v>
      </c>
      <c r="K85" s="1150" t="s">
        <v>953</v>
      </c>
      <c r="L85" s="1031"/>
      <c r="M85" s="1031"/>
      <c r="N85" s="1032" t="e">
        <f>N86/S79</f>
        <v>#DIV/0!</v>
      </c>
      <c r="O85" s="1033" t="e">
        <f>ROUND(O86/S79,1)</f>
        <v>#DIV/0!</v>
      </c>
      <c r="P85" s="1033" t="e">
        <f>ROUND(P86/S79,1)</f>
        <v>#DIV/0!</v>
      </c>
      <c r="Q85" s="1032" t="e">
        <f>ROUND(Q86/S79,0)</f>
        <v>#DIV/0!</v>
      </c>
      <c r="R85" s="1032" t="e">
        <f>ROUND(R86/S79,0)</f>
        <v>#DIV/0!</v>
      </c>
      <c r="S85" s="1034"/>
      <c r="T85" s="1035"/>
      <c r="U85" s="941">
        <f t="shared" si="14"/>
        <v>0</v>
      </c>
      <c r="V85" s="1036"/>
      <c r="W85" s="1037"/>
      <c r="X85" s="1037"/>
      <c r="Y85" s="1037"/>
      <c r="Z85" s="1025"/>
      <c r="AA85" s="1026"/>
      <c r="AB85" s="1025"/>
      <c r="AC85" s="1027"/>
      <c r="AD85" s="1028"/>
      <c r="AE85" s="565"/>
      <c r="AF85" s="960" t="s">
        <v>560</v>
      </c>
      <c r="AG85" s="961" t="s">
        <v>561</v>
      </c>
      <c r="AH85" s="1012" t="s">
        <v>884</v>
      </c>
      <c r="AI85" s="1038"/>
      <c r="AJ85" s="949"/>
      <c r="AN85" s="950"/>
      <c r="AO85" s="565"/>
      <c r="AP85" s="963"/>
    </row>
    <row r="86" spans="1:43" ht="21" customHeight="1">
      <c r="I86" s="952">
        <f t="shared" si="12"/>
        <v>0</v>
      </c>
      <c r="J86" s="941">
        <f t="shared" si="13"/>
        <v>0</v>
      </c>
      <c r="K86" s="1150" t="s">
        <v>832</v>
      </c>
      <c r="L86" s="1031"/>
      <c r="M86" s="1031"/>
      <c r="N86" s="1039">
        <f>SUM(N87:N150)</f>
        <v>0</v>
      </c>
      <c r="O86" s="1039">
        <f>SUM(O87:O150)</f>
        <v>0</v>
      </c>
      <c r="P86" s="1039">
        <f>SUM(P87:P150)</f>
        <v>0</v>
      </c>
      <c r="Q86" s="1039">
        <f>SUM(Q87:Q150)</f>
        <v>0</v>
      </c>
      <c r="R86" s="1039">
        <f>SUM(R87:R150)</f>
        <v>0</v>
      </c>
      <c r="S86" s="1040"/>
      <c r="T86" s="1041"/>
      <c r="U86" s="941">
        <f t="shared" si="14"/>
        <v>0</v>
      </c>
      <c r="V86" s="1036"/>
      <c r="W86" s="1025"/>
      <c r="X86" s="1025"/>
      <c r="Y86" s="1025"/>
      <c r="Z86" s="1025"/>
      <c r="AA86" s="1026"/>
      <c r="AB86" s="1025"/>
      <c r="AC86" s="1027"/>
      <c r="AD86" s="1028"/>
      <c r="AE86" s="565"/>
      <c r="AF86" s="975" t="s">
        <v>885</v>
      </c>
      <c r="AG86" s="976" t="s">
        <v>1151</v>
      </c>
      <c r="AH86" s="1042">
        <v>0</v>
      </c>
      <c r="AI86" s="1043"/>
      <c r="AJ86" s="949"/>
      <c r="AN86" s="950"/>
      <c r="AO86" s="565"/>
      <c r="AP86" s="963"/>
    </row>
    <row r="87" spans="1:43" ht="21" customHeight="1">
      <c r="I87" s="952">
        <f>IF((O$87+P$87)&gt;0,1,0)</f>
        <v>0</v>
      </c>
      <c r="J87" s="941">
        <f t="shared" si="13"/>
        <v>0</v>
      </c>
      <c r="K87" s="1150">
        <v>1</v>
      </c>
      <c r="L87" s="1044"/>
      <c r="M87" s="1044"/>
      <c r="N87" s="1045">
        <f t="shared" ref="N87:N150" si="15">IF(O87+P87&gt;0,$W$77,)</f>
        <v>0</v>
      </c>
      <c r="O87" s="1053"/>
      <c r="P87" s="1053"/>
      <c r="Q87" s="1045">
        <f t="shared" ref="Q87:R100" si="16">ROUND(O87*50,0)</f>
        <v>0</v>
      </c>
      <c r="R87" s="1045">
        <f t="shared" si="16"/>
        <v>0</v>
      </c>
      <c r="S87" s="1047"/>
      <c r="T87" s="1048"/>
      <c r="U87" s="941">
        <f t="shared" si="14"/>
        <v>0</v>
      </c>
      <c r="V87" s="1036"/>
      <c r="W87" s="1025"/>
      <c r="X87" s="1025"/>
      <c r="Y87" s="1025"/>
      <c r="Z87" s="1025"/>
      <c r="AA87" s="1026"/>
      <c r="AB87" s="1025"/>
      <c r="AC87" s="1027"/>
      <c r="AD87" s="1028"/>
      <c r="AE87" s="565"/>
      <c r="AF87" s="975" t="s">
        <v>886</v>
      </c>
      <c r="AG87" s="976" t="s">
        <v>887</v>
      </c>
      <c r="AH87" s="1049">
        <v>0.05</v>
      </c>
      <c r="AI87" s="1043"/>
      <c r="AJ87" s="949"/>
      <c r="AN87" s="950"/>
      <c r="AO87" s="565"/>
      <c r="AP87" s="963"/>
    </row>
    <row r="88" spans="1:43" ht="21" customHeight="1">
      <c r="I88" s="952">
        <f t="shared" ref="I88:I100" si="17">IF((O$87+P$87)&gt;0,1,0)</f>
        <v>0</v>
      </c>
      <c r="J88" s="941">
        <f t="shared" si="13"/>
        <v>0</v>
      </c>
      <c r="K88" s="1150">
        <f t="shared" ref="K88:K100" si="18">+K87+1</f>
        <v>2</v>
      </c>
      <c r="L88" s="1044"/>
      <c r="M88" s="1044"/>
      <c r="N88" s="1045">
        <f t="shared" si="15"/>
        <v>0</v>
      </c>
      <c r="O88" s="1053"/>
      <c r="P88" s="1053"/>
      <c r="Q88" s="1045">
        <f t="shared" si="16"/>
        <v>0</v>
      </c>
      <c r="R88" s="1045">
        <f t="shared" si="16"/>
        <v>0</v>
      </c>
      <c r="S88" s="1047"/>
      <c r="T88" s="1048"/>
      <c r="U88" s="941">
        <f t="shared" si="14"/>
        <v>0</v>
      </c>
      <c r="V88" s="1036"/>
      <c r="W88" s="1025"/>
      <c r="X88" s="1025"/>
      <c r="Y88" s="1025"/>
      <c r="Z88" s="1025"/>
      <c r="AA88" s="1026"/>
      <c r="AB88" s="1025"/>
      <c r="AC88" s="1027"/>
      <c r="AD88" s="1028"/>
      <c r="AE88" s="565"/>
      <c r="AF88" s="975" t="s">
        <v>888</v>
      </c>
      <c r="AG88" s="976" t="s">
        <v>1150</v>
      </c>
      <c r="AH88" s="1049">
        <v>0.1</v>
      </c>
      <c r="AI88" s="1050"/>
      <c r="AJ88" s="949"/>
      <c r="AN88" s="950"/>
      <c r="AO88" s="565"/>
      <c r="AP88" s="963"/>
    </row>
    <row r="89" spans="1:43" ht="21" customHeight="1">
      <c r="I89" s="952">
        <f t="shared" si="17"/>
        <v>0</v>
      </c>
      <c r="J89" s="941">
        <f t="shared" si="13"/>
        <v>0</v>
      </c>
      <c r="K89" s="1150">
        <f t="shared" si="18"/>
        <v>3</v>
      </c>
      <c r="L89" s="1044"/>
      <c r="M89" s="1044"/>
      <c r="N89" s="1045">
        <f>IF(O89+P89&gt;0,$W$77,)</f>
        <v>0</v>
      </c>
      <c r="O89" s="1053"/>
      <c r="P89" s="1053"/>
      <c r="Q89" s="1045">
        <f>ROUND(O89*50,0)</f>
        <v>0</v>
      </c>
      <c r="R89" s="1045">
        <f>ROUND(P89*50,0)</f>
        <v>0</v>
      </c>
      <c r="S89" s="1047"/>
      <c r="T89" s="1048"/>
      <c r="U89" s="941">
        <f t="shared" si="14"/>
        <v>0</v>
      </c>
      <c r="V89" s="1036"/>
      <c r="W89" s="1025"/>
      <c r="X89" s="1025"/>
      <c r="Y89" s="1025"/>
      <c r="Z89" s="1025"/>
      <c r="AA89" s="1026"/>
      <c r="AB89" s="1025"/>
      <c r="AC89" s="1027"/>
      <c r="AD89" s="1028"/>
      <c r="AE89" s="565"/>
      <c r="AF89" s="975"/>
      <c r="AG89" s="976"/>
      <c r="AH89" s="1051"/>
      <c r="AI89" s="977"/>
      <c r="AJ89" s="1020"/>
      <c r="AN89" s="1020"/>
      <c r="AO89" s="565"/>
      <c r="AP89" s="963"/>
      <c r="AQ89" s="819"/>
    </row>
    <row r="90" spans="1:43" ht="21" customHeight="1" thickBot="1">
      <c r="I90" s="952">
        <f t="shared" si="17"/>
        <v>0</v>
      </c>
      <c r="J90" s="941">
        <f t="shared" si="13"/>
        <v>0</v>
      </c>
      <c r="K90" s="1150">
        <f t="shared" si="18"/>
        <v>4</v>
      </c>
      <c r="L90" s="1044"/>
      <c r="M90" s="1044"/>
      <c r="N90" s="1052">
        <f t="shared" si="15"/>
        <v>0</v>
      </c>
      <c r="O90" s="1053"/>
      <c r="P90" s="1053"/>
      <c r="Q90" s="1054">
        <f t="shared" si="16"/>
        <v>0</v>
      </c>
      <c r="R90" s="1054">
        <f t="shared" si="16"/>
        <v>0</v>
      </c>
      <c r="S90" s="1047"/>
      <c r="T90" s="1048"/>
      <c r="U90" s="941">
        <f t="shared" si="14"/>
        <v>0</v>
      </c>
      <c r="V90" s="1036"/>
      <c r="W90" s="1025"/>
      <c r="X90" s="1025"/>
      <c r="Y90" s="1025"/>
      <c r="Z90" s="1025"/>
      <c r="AA90" s="1026"/>
      <c r="AB90" s="1025"/>
      <c r="AC90" s="1027"/>
      <c r="AD90" s="1028"/>
      <c r="AE90" s="565"/>
      <c r="AF90" s="1016"/>
      <c r="AG90" s="1055"/>
      <c r="AH90" s="1017"/>
      <c r="AI90" s="1019"/>
      <c r="AJ90" s="1020"/>
      <c r="AN90" s="1020"/>
      <c r="AO90" s="565"/>
      <c r="AP90" s="963"/>
    </row>
    <row r="91" spans="1:43" ht="21" customHeight="1">
      <c r="I91" s="952">
        <f t="shared" si="17"/>
        <v>0</v>
      </c>
      <c r="J91" s="941">
        <f t="shared" si="13"/>
        <v>0</v>
      </c>
      <c r="K91" s="1150">
        <f t="shared" si="18"/>
        <v>5</v>
      </c>
      <c r="L91" s="1044"/>
      <c r="M91" s="1044"/>
      <c r="N91" s="1052">
        <f t="shared" si="15"/>
        <v>0</v>
      </c>
      <c r="O91" s="1053"/>
      <c r="P91" s="1053"/>
      <c r="Q91" s="1054">
        <f t="shared" si="16"/>
        <v>0</v>
      </c>
      <c r="R91" s="1054">
        <f t="shared" si="16"/>
        <v>0</v>
      </c>
      <c r="S91" s="1047"/>
      <c r="T91" s="1048"/>
      <c r="U91" s="941">
        <f t="shared" si="14"/>
        <v>0</v>
      </c>
      <c r="V91" s="1036"/>
      <c r="W91" s="1025"/>
      <c r="X91" s="1025"/>
      <c r="Y91" s="1025"/>
      <c r="Z91" s="1025"/>
      <c r="AA91" s="1026"/>
      <c r="AB91" s="1025"/>
      <c r="AC91" s="1027"/>
      <c r="AD91" s="1028"/>
      <c r="AE91" s="819"/>
      <c r="AF91" s="963"/>
      <c r="AG91" s="963"/>
      <c r="AH91" s="963"/>
      <c r="AI91" s="963"/>
      <c r="AJ91" s="963"/>
      <c r="AK91" s="819"/>
      <c r="AL91" s="819"/>
      <c r="AM91" s="819"/>
      <c r="AN91" s="963"/>
      <c r="AO91" s="963"/>
      <c r="AP91" s="963"/>
    </row>
    <row r="92" spans="1:43" ht="21" customHeight="1">
      <c r="I92" s="952">
        <f t="shared" si="17"/>
        <v>0</v>
      </c>
      <c r="J92" s="941">
        <f t="shared" si="13"/>
        <v>0</v>
      </c>
      <c r="K92" s="1150">
        <f t="shared" si="18"/>
        <v>6</v>
      </c>
      <c r="L92" s="1044"/>
      <c r="M92" s="1044"/>
      <c r="N92" s="1052">
        <f t="shared" si="15"/>
        <v>0</v>
      </c>
      <c r="O92" s="1053"/>
      <c r="P92" s="1053"/>
      <c r="Q92" s="1054">
        <f t="shared" si="16"/>
        <v>0</v>
      </c>
      <c r="R92" s="1054">
        <f t="shared" si="16"/>
        <v>0</v>
      </c>
      <c r="S92" s="1047"/>
      <c r="T92" s="1048"/>
      <c r="U92" s="941">
        <f t="shared" si="14"/>
        <v>0</v>
      </c>
      <c r="V92" s="968" t="s">
        <v>832</v>
      </c>
      <c r="W92" s="1056">
        <f>SUM(W84:W91)</f>
        <v>0</v>
      </c>
      <c r="X92" s="1056">
        <f>SUM(X84:X91)</f>
        <v>0</v>
      </c>
      <c r="Y92" s="1056">
        <f>SUM(Y84:Y91)</f>
        <v>0</v>
      </c>
      <c r="Z92" s="1057"/>
      <c r="AA92" s="1058"/>
      <c r="AB92" s="1056">
        <f>SUM(AB84:AB91)</f>
        <v>0</v>
      </c>
      <c r="AC92" s="1059"/>
      <c r="AD92" s="1060"/>
      <c r="AE92" s="1061"/>
      <c r="AF92" s="565"/>
      <c r="AG92" s="565"/>
      <c r="AH92" s="565"/>
      <c r="AI92" s="565"/>
      <c r="AJ92" s="565"/>
      <c r="AN92" s="963"/>
      <c r="AO92" s="963"/>
      <c r="AP92" s="963"/>
    </row>
    <row r="93" spans="1:43" s="819" customFormat="1" ht="21" customHeight="1" thickBot="1">
      <c r="A93" s="372"/>
      <c r="B93" s="372"/>
      <c r="C93" s="372"/>
      <c r="D93" s="372"/>
      <c r="E93" s="372"/>
      <c r="F93" s="372"/>
      <c r="G93" s="372"/>
      <c r="H93" s="167"/>
      <c r="I93" s="952">
        <f t="shared" si="17"/>
        <v>0</v>
      </c>
      <c r="J93" s="941">
        <f t="shared" si="13"/>
        <v>0</v>
      </c>
      <c r="K93" s="1150">
        <f t="shared" si="18"/>
        <v>7</v>
      </c>
      <c r="L93" s="1044"/>
      <c r="M93" s="1044"/>
      <c r="N93" s="1052">
        <f t="shared" si="15"/>
        <v>0</v>
      </c>
      <c r="O93" s="1053"/>
      <c r="P93" s="1053"/>
      <c r="Q93" s="1054">
        <f t="shared" si="16"/>
        <v>0</v>
      </c>
      <c r="R93" s="1054">
        <f t="shared" si="16"/>
        <v>0</v>
      </c>
      <c r="S93" s="1047"/>
      <c r="T93" s="1048"/>
      <c r="U93" s="941">
        <f t="shared" si="14"/>
        <v>0</v>
      </c>
      <c r="V93" s="1062" t="s">
        <v>889</v>
      </c>
      <c r="W93" s="1063"/>
      <c r="X93" s="1063"/>
      <c r="Y93" s="1063"/>
      <c r="Z93" s="1063"/>
      <c r="AA93" s="1064"/>
      <c r="AB93" s="1063">
        <f>IF(AB92&gt;0,ROUND(AB92/COUNTA(AB84:AB91),0),)</f>
        <v>0</v>
      </c>
      <c r="AC93" s="1065"/>
      <c r="AD93" s="1066"/>
      <c r="AE93" s="1061"/>
      <c r="AF93" s="1061"/>
      <c r="AG93" s="1061"/>
      <c r="AH93" s="565"/>
      <c r="AI93" s="565"/>
      <c r="AJ93" s="565"/>
      <c r="AK93" s="565"/>
      <c r="AL93" s="565"/>
      <c r="AM93" s="565"/>
      <c r="AN93" s="963"/>
      <c r="AO93" s="963"/>
      <c r="AP93" s="963"/>
      <c r="AQ93" s="951"/>
    </row>
    <row r="94" spans="1:43" ht="21" customHeight="1">
      <c r="I94" s="952">
        <f t="shared" si="17"/>
        <v>0</v>
      </c>
      <c r="J94" s="941">
        <f t="shared" si="13"/>
        <v>0</v>
      </c>
      <c r="K94" s="1150">
        <f t="shared" si="18"/>
        <v>8</v>
      </c>
      <c r="L94" s="1044"/>
      <c r="M94" s="1044"/>
      <c r="N94" s="1052">
        <f t="shared" si="15"/>
        <v>0</v>
      </c>
      <c r="O94" s="1053"/>
      <c r="P94" s="1053"/>
      <c r="Q94" s="1054">
        <f t="shared" si="16"/>
        <v>0</v>
      </c>
      <c r="R94" s="1054">
        <f t="shared" si="16"/>
        <v>0</v>
      </c>
      <c r="S94" s="1047"/>
      <c r="T94" s="1048"/>
      <c r="U94" s="941">
        <f t="shared" si="14"/>
        <v>0</v>
      </c>
      <c r="V94" s="565"/>
      <c r="W94" s="565"/>
      <c r="X94" s="565"/>
      <c r="Y94" s="565"/>
      <c r="Z94" s="565"/>
      <c r="AA94" s="1067"/>
      <c r="AB94" s="565"/>
      <c r="AC94" s="565"/>
      <c r="AD94" s="565"/>
      <c r="AE94" s="1061"/>
      <c r="AF94" s="1061"/>
      <c r="AG94" s="1061"/>
      <c r="AH94" s="565"/>
      <c r="AI94" s="565"/>
      <c r="AJ94" s="565"/>
      <c r="AK94" s="565"/>
      <c r="AL94" s="565"/>
      <c r="AM94" s="565"/>
      <c r="AN94" s="963"/>
      <c r="AO94" s="963"/>
      <c r="AP94" s="963"/>
    </row>
    <row r="95" spans="1:43" ht="21" customHeight="1">
      <c r="I95" s="952">
        <f t="shared" si="17"/>
        <v>0</v>
      </c>
      <c r="J95" s="941">
        <f t="shared" si="13"/>
        <v>0</v>
      </c>
      <c r="K95" s="1150">
        <f t="shared" si="18"/>
        <v>9</v>
      </c>
      <c r="L95" s="1044"/>
      <c r="M95" s="1044"/>
      <c r="N95" s="1052">
        <f t="shared" si="15"/>
        <v>0</v>
      </c>
      <c r="O95" s="1053"/>
      <c r="P95" s="1053"/>
      <c r="Q95" s="1054">
        <f t="shared" si="16"/>
        <v>0</v>
      </c>
      <c r="R95" s="1054">
        <f t="shared" si="16"/>
        <v>0</v>
      </c>
      <c r="S95" s="1047"/>
      <c r="T95" s="1048"/>
      <c r="U95" s="941">
        <f t="shared" si="14"/>
        <v>0</v>
      </c>
      <c r="V95" s="565"/>
      <c r="W95" s="565"/>
      <c r="X95" s="565"/>
      <c r="Y95" s="565"/>
      <c r="Z95" s="565"/>
      <c r="AA95" s="1067"/>
      <c r="AB95" s="565"/>
      <c r="AC95" s="565"/>
      <c r="AD95" s="565"/>
      <c r="AE95" s="1061"/>
      <c r="AF95" s="1061"/>
      <c r="AG95" s="1061"/>
      <c r="AH95" s="565"/>
      <c r="AI95" s="565"/>
      <c r="AJ95" s="565"/>
      <c r="AK95" s="565"/>
      <c r="AL95" s="565"/>
      <c r="AM95" s="565"/>
      <c r="AN95" s="963"/>
      <c r="AO95" s="963"/>
      <c r="AP95" s="963"/>
    </row>
    <row r="96" spans="1:43" ht="21" customHeight="1">
      <c r="I96" s="952">
        <f t="shared" si="17"/>
        <v>0</v>
      </c>
      <c r="J96" s="941">
        <f t="shared" si="13"/>
        <v>0</v>
      </c>
      <c r="K96" s="1150">
        <f t="shared" si="18"/>
        <v>10</v>
      </c>
      <c r="L96" s="1044"/>
      <c r="M96" s="1044"/>
      <c r="N96" s="1052">
        <f t="shared" si="15"/>
        <v>0</v>
      </c>
      <c r="O96" s="1053"/>
      <c r="P96" s="1053"/>
      <c r="Q96" s="1054">
        <f t="shared" si="16"/>
        <v>0</v>
      </c>
      <c r="R96" s="1054">
        <f t="shared" si="16"/>
        <v>0</v>
      </c>
      <c r="S96" s="1047"/>
      <c r="T96" s="1048"/>
      <c r="U96" s="941">
        <f t="shared" si="14"/>
        <v>0</v>
      </c>
      <c r="V96" s="565"/>
      <c r="W96" s="565"/>
      <c r="X96" s="565"/>
      <c r="Y96" s="565"/>
      <c r="Z96" s="565"/>
      <c r="AA96" s="1067"/>
      <c r="AB96" s="565"/>
      <c r="AC96" s="565"/>
      <c r="AD96" s="565"/>
      <c r="AE96" s="1061"/>
      <c r="AF96" s="1061"/>
      <c r="AG96" s="1061"/>
      <c r="AH96" s="565"/>
      <c r="AI96" s="565"/>
      <c r="AJ96" s="565"/>
      <c r="AK96" s="565"/>
      <c r="AL96" s="565"/>
      <c r="AM96" s="565"/>
      <c r="AN96" s="963"/>
      <c r="AO96" s="963"/>
      <c r="AP96" s="963"/>
    </row>
    <row r="97" spans="1:42" ht="21" customHeight="1">
      <c r="I97" s="952">
        <f t="shared" si="17"/>
        <v>0</v>
      </c>
      <c r="J97" s="941">
        <f t="shared" si="13"/>
        <v>0</v>
      </c>
      <c r="K97" s="1150">
        <f t="shared" si="18"/>
        <v>11</v>
      </c>
      <c r="L97" s="1044"/>
      <c r="M97" s="1044"/>
      <c r="N97" s="1052">
        <f t="shared" si="15"/>
        <v>0</v>
      </c>
      <c r="O97" s="1053"/>
      <c r="P97" s="1053"/>
      <c r="Q97" s="1054">
        <f t="shared" si="16"/>
        <v>0</v>
      </c>
      <c r="R97" s="1054">
        <f t="shared" si="16"/>
        <v>0</v>
      </c>
      <c r="S97" s="1047"/>
      <c r="T97" s="1048"/>
      <c r="U97" s="941">
        <f t="shared" si="14"/>
        <v>0</v>
      </c>
      <c r="V97" s="565"/>
      <c r="W97" s="565"/>
      <c r="X97" s="565"/>
      <c r="Y97" s="565"/>
      <c r="Z97" s="565"/>
      <c r="AA97" s="1067"/>
      <c r="AB97" s="565"/>
      <c r="AC97" s="565"/>
      <c r="AD97" s="565"/>
      <c r="AE97" s="1061"/>
      <c r="AF97" s="1061"/>
      <c r="AG97" s="1061"/>
      <c r="AH97" s="565"/>
      <c r="AI97" s="565"/>
      <c r="AJ97" s="565"/>
      <c r="AK97" s="565"/>
      <c r="AL97" s="565"/>
      <c r="AM97" s="565"/>
      <c r="AN97" s="963"/>
      <c r="AO97" s="963"/>
      <c r="AP97" s="963"/>
    </row>
    <row r="98" spans="1:42" ht="21" customHeight="1">
      <c r="I98" s="952">
        <f t="shared" si="17"/>
        <v>0</v>
      </c>
      <c r="J98" s="941">
        <f t="shared" si="13"/>
        <v>0</v>
      </c>
      <c r="K98" s="1150">
        <f t="shared" si="18"/>
        <v>12</v>
      </c>
      <c r="L98" s="1044"/>
      <c r="M98" s="1044"/>
      <c r="N98" s="1052">
        <f t="shared" si="15"/>
        <v>0</v>
      </c>
      <c r="O98" s="1053"/>
      <c r="P98" s="1053"/>
      <c r="Q98" s="1054">
        <f t="shared" si="16"/>
        <v>0</v>
      </c>
      <c r="R98" s="1054">
        <f t="shared" si="16"/>
        <v>0</v>
      </c>
      <c r="S98" s="1047"/>
      <c r="T98" s="1048"/>
      <c r="U98" s="941">
        <f t="shared" si="14"/>
        <v>0</v>
      </c>
      <c r="V98" s="565"/>
      <c r="W98" s="565"/>
      <c r="X98" s="565"/>
      <c r="Y98" s="565"/>
      <c r="Z98" s="565"/>
      <c r="AA98" s="1067"/>
      <c r="AB98" s="565"/>
      <c r="AC98" s="565"/>
      <c r="AD98" s="565"/>
      <c r="AE98" s="1061"/>
      <c r="AF98" s="1061"/>
      <c r="AG98" s="1061"/>
      <c r="AH98" s="565"/>
      <c r="AI98" s="565"/>
      <c r="AJ98" s="565"/>
      <c r="AK98" s="565"/>
      <c r="AL98" s="565"/>
      <c r="AM98" s="565"/>
      <c r="AN98" s="963"/>
      <c r="AO98" s="963"/>
      <c r="AP98" s="963"/>
    </row>
    <row r="99" spans="1:42" ht="21" customHeight="1">
      <c r="I99" s="952">
        <f t="shared" si="17"/>
        <v>0</v>
      </c>
      <c r="J99" s="941">
        <f t="shared" si="13"/>
        <v>0</v>
      </c>
      <c r="K99" s="1150">
        <f t="shared" si="18"/>
        <v>13</v>
      </c>
      <c r="L99" s="1044"/>
      <c r="M99" s="1044"/>
      <c r="N99" s="1052">
        <f t="shared" si="15"/>
        <v>0</v>
      </c>
      <c r="O99" s="1053"/>
      <c r="P99" s="1053"/>
      <c r="Q99" s="1054">
        <f t="shared" si="16"/>
        <v>0</v>
      </c>
      <c r="R99" s="1054">
        <f t="shared" si="16"/>
        <v>0</v>
      </c>
      <c r="S99" s="1047"/>
      <c r="T99" s="1048"/>
      <c r="U99" s="941">
        <f t="shared" si="14"/>
        <v>0</v>
      </c>
      <c r="V99" s="565"/>
      <c r="W99" s="565"/>
      <c r="X99" s="565"/>
      <c r="Y99" s="565"/>
      <c r="Z99" s="565"/>
      <c r="AA99" s="1067"/>
      <c r="AB99" s="565"/>
      <c r="AC99" s="565"/>
      <c r="AD99" s="565"/>
      <c r="AE99" s="1061"/>
      <c r="AF99" s="1061"/>
      <c r="AG99" s="1061"/>
      <c r="AH99" s="565"/>
      <c r="AI99" s="565"/>
      <c r="AJ99" s="565"/>
      <c r="AK99" s="565"/>
      <c r="AL99" s="565"/>
      <c r="AM99" s="565"/>
      <c r="AN99" s="963"/>
      <c r="AO99" s="963"/>
      <c r="AP99" s="963"/>
    </row>
    <row r="100" spans="1:42" ht="21" customHeight="1" thickBot="1">
      <c r="I100" s="952">
        <f t="shared" si="17"/>
        <v>0</v>
      </c>
      <c r="J100" s="941">
        <f t="shared" si="13"/>
        <v>0</v>
      </c>
      <c r="K100" s="1068">
        <f t="shared" si="18"/>
        <v>14</v>
      </c>
      <c r="L100" s="1000"/>
      <c r="M100" s="1000"/>
      <c r="N100" s="1069">
        <f t="shared" si="15"/>
        <v>0</v>
      </c>
      <c r="O100" s="1070"/>
      <c r="P100" s="1070"/>
      <c r="Q100" s="1071">
        <f t="shared" si="16"/>
        <v>0</v>
      </c>
      <c r="R100" s="1071">
        <f t="shared" si="16"/>
        <v>0</v>
      </c>
      <c r="S100" s="1072"/>
      <c r="T100" s="1073"/>
      <c r="U100" s="941">
        <f t="shared" si="14"/>
        <v>0</v>
      </c>
      <c r="V100" s="565"/>
      <c r="W100" s="565"/>
      <c r="X100" s="565"/>
      <c r="Y100" s="565"/>
      <c r="Z100" s="565"/>
      <c r="AA100" s="1067"/>
      <c r="AB100" s="565"/>
      <c r="AC100" s="565"/>
      <c r="AD100" s="565"/>
      <c r="AE100" s="1061"/>
      <c r="AF100" s="1061"/>
      <c r="AG100" s="1061"/>
      <c r="AH100" s="565"/>
      <c r="AI100" s="565"/>
      <c r="AJ100" s="565"/>
      <c r="AK100" s="565"/>
      <c r="AL100" s="565"/>
      <c r="AM100" s="565"/>
      <c r="AN100" s="963"/>
      <c r="AO100" s="963"/>
      <c r="AP100" s="963"/>
    </row>
    <row r="101" spans="1:42" s="253" customFormat="1" ht="21" hidden="1" customHeight="1">
      <c r="A101" s="252"/>
      <c r="B101" s="252"/>
      <c r="C101" s="252"/>
      <c r="D101" s="252"/>
      <c r="E101" s="252"/>
      <c r="F101" s="252"/>
      <c r="G101" s="252"/>
      <c r="I101" s="265">
        <f>IF((O$103+P$103)&gt;0,1,0)</f>
        <v>0</v>
      </c>
      <c r="J101" s="255">
        <f t="shared" si="13"/>
        <v>0</v>
      </c>
      <c r="K101" s="2439" t="s">
        <v>942</v>
      </c>
      <c r="L101" s="2441" t="s">
        <v>943</v>
      </c>
      <c r="M101" s="2443" t="s">
        <v>944</v>
      </c>
      <c r="N101" s="2443" t="s">
        <v>945</v>
      </c>
      <c r="O101" s="2445" t="s">
        <v>946</v>
      </c>
      <c r="P101" s="2445"/>
      <c r="Q101" s="2445" t="s">
        <v>947</v>
      </c>
      <c r="R101" s="2445"/>
      <c r="S101" s="2446" t="s">
        <v>948</v>
      </c>
      <c r="T101" s="2448" t="s">
        <v>1162</v>
      </c>
      <c r="U101" s="255">
        <f t="shared" si="14"/>
        <v>0</v>
      </c>
      <c r="V101" s="169"/>
      <c r="W101" s="169"/>
      <c r="X101" s="169"/>
      <c r="Y101" s="169"/>
      <c r="Z101" s="169"/>
      <c r="AA101" s="378"/>
      <c r="AB101" s="169"/>
      <c r="AC101" s="169"/>
      <c r="AD101" s="169"/>
      <c r="AE101" s="371"/>
      <c r="AF101" s="371"/>
      <c r="AG101" s="371"/>
      <c r="AH101" s="169"/>
      <c r="AI101" s="169"/>
      <c r="AJ101" s="169"/>
      <c r="AK101" s="169"/>
      <c r="AL101" s="169"/>
      <c r="AM101" s="169"/>
      <c r="AN101" s="176"/>
      <c r="AO101" s="176"/>
      <c r="AP101" s="176"/>
    </row>
    <row r="102" spans="1:42" s="253" customFormat="1" ht="21" hidden="1" customHeight="1">
      <c r="A102" s="252"/>
      <c r="B102" s="252"/>
      <c r="C102" s="252"/>
      <c r="D102" s="252"/>
      <c r="E102" s="252"/>
      <c r="F102" s="252"/>
      <c r="G102" s="252"/>
      <c r="I102" s="265">
        <f t="shared" ref="I102:I125" si="19">IF((O$103+P$103)&gt;0,1,0)</f>
        <v>0</v>
      </c>
      <c r="J102" s="255">
        <f t="shared" si="13"/>
        <v>0</v>
      </c>
      <c r="K102" s="2440"/>
      <c r="L102" s="2442"/>
      <c r="M102" s="2444"/>
      <c r="N102" s="2444"/>
      <c r="O102" s="1146" t="s">
        <v>786</v>
      </c>
      <c r="P102" s="335" t="s">
        <v>787</v>
      </c>
      <c r="Q102" s="335" t="s">
        <v>786</v>
      </c>
      <c r="R102" s="336" t="s">
        <v>787</v>
      </c>
      <c r="S102" s="2447"/>
      <c r="T102" s="2449"/>
      <c r="U102" s="255">
        <f t="shared" si="14"/>
        <v>0</v>
      </c>
      <c r="V102" s="169"/>
      <c r="W102" s="169"/>
      <c r="X102" s="169"/>
      <c r="Y102" s="169"/>
      <c r="Z102" s="169"/>
      <c r="AA102" s="378"/>
      <c r="AB102" s="169"/>
      <c r="AC102" s="169"/>
      <c r="AD102" s="169"/>
      <c r="AE102" s="371"/>
      <c r="AF102" s="371"/>
      <c r="AG102" s="371"/>
      <c r="AH102" s="169"/>
      <c r="AI102" s="169"/>
      <c r="AJ102" s="169"/>
      <c r="AK102" s="169"/>
      <c r="AL102" s="169"/>
      <c r="AM102" s="169"/>
      <c r="AN102" s="176"/>
      <c r="AO102" s="176"/>
      <c r="AP102" s="176"/>
    </row>
    <row r="103" spans="1:42" s="253" customFormat="1" ht="21" hidden="1" customHeight="1">
      <c r="A103" s="252"/>
      <c r="B103" s="252"/>
      <c r="C103" s="252"/>
      <c r="D103" s="252"/>
      <c r="E103" s="252"/>
      <c r="F103" s="252"/>
      <c r="G103" s="252"/>
      <c r="I103" s="265">
        <f t="shared" si="19"/>
        <v>0</v>
      </c>
      <c r="J103" s="255">
        <f t="shared" si="13"/>
        <v>0</v>
      </c>
      <c r="K103" s="1144">
        <f>+K25+1</f>
        <v>15</v>
      </c>
      <c r="L103" s="356"/>
      <c r="M103" s="356"/>
      <c r="N103" s="357">
        <f t="shared" si="15"/>
        <v>0</v>
      </c>
      <c r="O103" s="358">
        <v>0</v>
      </c>
      <c r="P103" s="358"/>
      <c r="Q103" s="359">
        <f t="shared" ref="Q103:R150" si="20">ROUND(O103*50,0)</f>
        <v>0</v>
      </c>
      <c r="R103" s="359">
        <f t="shared" si="20"/>
        <v>0</v>
      </c>
      <c r="S103" s="360"/>
      <c r="T103" s="361"/>
      <c r="U103" s="255">
        <f t="shared" si="14"/>
        <v>0</v>
      </c>
      <c r="V103" s="169"/>
      <c r="W103" s="169"/>
      <c r="X103" s="169"/>
      <c r="Y103" s="169"/>
      <c r="Z103" s="169"/>
      <c r="AA103" s="378"/>
      <c r="AB103" s="169"/>
      <c r="AC103" s="169"/>
      <c r="AD103" s="169"/>
      <c r="AE103" s="371"/>
      <c r="AF103" s="371"/>
      <c r="AG103" s="371"/>
      <c r="AH103" s="169"/>
      <c r="AI103" s="169"/>
      <c r="AJ103" s="169"/>
      <c r="AK103" s="169"/>
      <c r="AL103" s="169"/>
      <c r="AM103" s="169"/>
      <c r="AN103" s="176"/>
      <c r="AO103" s="176"/>
      <c r="AP103" s="176"/>
    </row>
    <row r="104" spans="1:42" s="253" customFormat="1" ht="21" hidden="1" customHeight="1">
      <c r="A104" s="252"/>
      <c r="B104" s="252"/>
      <c r="C104" s="252"/>
      <c r="D104" s="252"/>
      <c r="E104" s="252"/>
      <c r="F104" s="252"/>
      <c r="G104" s="252"/>
      <c r="I104" s="265">
        <f t="shared" si="19"/>
        <v>0</v>
      </c>
      <c r="J104" s="255">
        <f t="shared" si="13"/>
        <v>0</v>
      </c>
      <c r="K104" s="1144">
        <f t="shared" ref="K104:K125" si="21">+K103+1</f>
        <v>16</v>
      </c>
      <c r="L104" s="356"/>
      <c r="M104" s="356"/>
      <c r="N104" s="357">
        <f t="shared" si="15"/>
        <v>0</v>
      </c>
      <c r="O104" s="358"/>
      <c r="P104" s="358"/>
      <c r="Q104" s="359">
        <f t="shared" si="20"/>
        <v>0</v>
      </c>
      <c r="R104" s="359">
        <f t="shared" si="20"/>
        <v>0</v>
      </c>
      <c r="S104" s="360"/>
      <c r="T104" s="361"/>
      <c r="U104" s="255">
        <f t="shared" si="14"/>
        <v>0</v>
      </c>
      <c r="V104" s="169"/>
      <c r="W104" s="169"/>
      <c r="X104" s="169"/>
      <c r="Y104" s="169"/>
      <c r="Z104" s="169"/>
      <c r="AA104" s="378"/>
      <c r="AB104" s="169"/>
      <c r="AC104" s="169"/>
      <c r="AD104" s="169"/>
      <c r="AE104" s="371"/>
      <c r="AF104" s="371"/>
      <c r="AG104" s="371"/>
      <c r="AH104" s="169"/>
      <c r="AI104" s="169"/>
      <c r="AJ104" s="169"/>
      <c r="AK104" s="169"/>
      <c r="AL104" s="169"/>
      <c r="AM104" s="169"/>
      <c r="AN104" s="176"/>
      <c r="AO104" s="176"/>
      <c r="AP104" s="176"/>
    </row>
    <row r="105" spans="1:42" s="253" customFormat="1" ht="21" hidden="1" customHeight="1">
      <c r="A105" s="252"/>
      <c r="B105" s="252"/>
      <c r="C105" s="252"/>
      <c r="D105" s="252"/>
      <c r="E105" s="252"/>
      <c r="F105" s="252"/>
      <c r="G105" s="252"/>
      <c r="I105" s="265">
        <f t="shared" si="19"/>
        <v>0</v>
      </c>
      <c r="J105" s="255">
        <f t="shared" si="13"/>
        <v>0</v>
      </c>
      <c r="K105" s="1144">
        <f t="shared" si="21"/>
        <v>17</v>
      </c>
      <c r="L105" s="356"/>
      <c r="M105" s="356"/>
      <c r="N105" s="357">
        <f t="shared" si="15"/>
        <v>0</v>
      </c>
      <c r="O105" s="358">
        <v>0</v>
      </c>
      <c r="P105" s="358"/>
      <c r="Q105" s="359">
        <f t="shared" si="20"/>
        <v>0</v>
      </c>
      <c r="R105" s="359">
        <f t="shared" si="20"/>
        <v>0</v>
      </c>
      <c r="S105" s="360"/>
      <c r="T105" s="361"/>
      <c r="U105" s="255">
        <f t="shared" si="14"/>
        <v>0</v>
      </c>
      <c r="V105" s="169"/>
      <c r="W105" s="169"/>
      <c r="X105" s="169"/>
      <c r="Y105" s="169"/>
      <c r="Z105" s="169"/>
      <c r="AA105" s="378"/>
      <c r="AB105" s="169"/>
      <c r="AC105" s="169"/>
      <c r="AD105" s="169"/>
      <c r="AE105" s="371"/>
      <c r="AF105" s="371"/>
      <c r="AG105" s="371"/>
      <c r="AH105" s="169"/>
      <c r="AI105" s="169"/>
      <c r="AJ105" s="169"/>
      <c r="AK105" s="169"/>
      <c r="AL105" s="169"/>
      <c r="AM105" s="169"/>
      <c r="AN105" s="176"/>
      <c r="AO105" s="176"/>
      <c r="AP105" s="176"/>
    </row>
    <row r="106" spans="1:42" s="253" customFormat="1" ht="21" hidden="1" customHeight="1">
      <c r="A106" s="252"/>
      <c r="B106" s="252"/>
      <c r="C106" s="252"/>
      <c r="D106" s="252"/>
      <c r="E106" s="252"/>
      <c r="F106" s="252"/>
      <c r="G106" s="252"/>
      <c r="I106" s="265">
        <f t="shared" si="19"/>
        <v>0</v>
      </c>
      <c r="J106" s="255">
        <f t="shared" si="13"/>
        <v>0</v>
      </c>
      <c r="K106" s="1144">
        <f t="shared" si="21"/>
        <v>18</v>
      </c>
      <c r="L106" s="356"/>
      <c r="M106" s="356"/>
      <c r="N106" s="357">
        <f t="shared" si="15"/>
        <v>0</v>
      </c>
      <c r="O106" s="358"/>
      <c r="P106" s="358"/>
      <c r="Q106" s="359">
        <f t="shared" si="20"/>
        <v>0</v>
      </c>
      <c r="R106" s="359">
        <f t="shared" si="20"/>
        <v>0</v>
      </c>
      <c r="S106" s="360"/>
      <c r="T106" s="361"/>
      <c r="U106" s="255">
        <f t="shared" si="14"/>
        <v>0</v>
      </c>
      <c r="V106" s="169"/>
      <c r="W106" s="169"/>
      <c r="X106" s="169"/>
      <c r="Y106" s="169"/>
      <c r="Z106" s="169"/>
      <c r="AA106" s="378"/>
      <c r="AB106" s="169"/>
      <c r="AC106" s="169"/>
      <c r="AD106" s="169"/>
      <c r="AE106" s="371"/>
      <c r="AF106" s="371"/>
      <c r="AG106" s="371"/>
      <c r="AH106" s="169"/>
      <c r="AI106" s="169"/>
      <c r="AJ106" s="169"/>
      <c r="AK106" s="169"/>
      <c r="AL106" s="169"/>
      <c r="AM106" s="169"/>
      <c r="AN106" s="176"/>
      <c r="AO106" s="176"/>
      <c r="AP106" s="176"/>
    </row>
    <row r="107" spans="1:42" s="253" customFormat="1" ht="21" hidden="1" customHeight="1">
      <c r="A107" s="252"/>
      <c r="B107" s="252"/>
      <c r="C107" s="252"/>
      <c r="D107" s="252"/>
      <c r="E107" s="252"/>
      <c r="F107" s="252"/>
      <c r="G107" s="252"/>
      <c r="I107" s="265">
        <f t="shared" si="19"/>
        <v>0</v>
      </c>
      <c r="J107" s="255">
        <f t="shared" si="13"/>
        <v>0</v>
      </c>
      <c r="K107" s="1144">
        <f t="shared" si="21"/>
        <v>19</v>
      </c>
      <c r="L107" s="356"/>
      <c r="M107" s="356"/>
      <c r="N107" s="357">
        <f t="shared" si="15"/>
        <v>0</v>
      </c>
      <c r="O107" s="358"/>
      <c r="P107" s="358"/>
      <c r="Q107" s="359">
        <f t="shared" si="20"/>
        <v>0</v>
      </c>
      <c r="R107" s="359">
        <f t="shared" si="20"/>
        <v>0</v>
      </c>
      <c r="S107" s="360"/>
      <c r="T107" s="361"/>
      <c r="U107" s="255">
        <f t="shared" si="14"/>
        <v>0</v>
      </c>
      <c r="V107" s="169"/>
      <c r="W107" s="169"/>
      <c r="X107" s="169"/>
      <c r="Y107" s="169"/>
      <c r="Z107" s="169"/>
      <c r="AA107" s="378"/>
      <c r="AB107" s="169"/>
      <c r="AC107" s="169"/>
      <c r="AD107" s="169"/>
      <c r="AE107" s="371"/>
      <c r="AF107" s="371"/>
      <c r="AG107" s="371"/>
      <c r="AH107" s="169"/>
      <c r="AI107" s="169"/>
      <c r="AJ107" s="169"/>
      <c r="AK107" s="169"/>
      <c r="AL107" s="169"/>
      <c r="AM107" s="169"/>
      <c r="AN107" s="176"/>
      <c r="AO107" s="176"/>
      <c r="AP107" s="176"/>
    </row>
    <row r="108" spans="1:42" s="253" customFormat="1" ht="21" hidden="1" customHeight="1">
      <c r="A108" s="252"/>
      <c r="B108" s="252"/>
      <c r="C108" s="252"/>
      <c r="D108" s="252"/>
      <c r="E108" s="252"/>
      <c r="F108" s="252"/>
      <c r="G108" s="252"/>
      <c r="I108" s="265">
        <f t="shared" si="19"/>
        <v>0</v>
      </c>
      <c r="J108" s="255">
        <f t="shared" si="13"/>
        <v>0</v>
      </c>
      <c r="K108" s="1144">
        <f t="shared" si="21"/>
        <v>20</v>
      </c>
      <c r="L108" s="356"/>
      <c r="M108" s="356"/>
      <c r="N108" s="357">
        <f t="shared" si="15"/>
        <v>0</v>
      </c>
      <c r="O108" s="358"/>
      <c r="P108" s="358"/>
      <c r="Q108" s="359">
        <f t="shared" si="20"/>
        <v>0</v>
      </c>
      <c r="R108" s="359">
        <f t="shared" si="20"/>
        <v>0</v>
      </c>
      <c r="S108" s="360"/>
      <c r="T108" s="361"/>
      <c r="U108" s="255">
        <f t="shared" si="14"/>
        <v>0</v>
      </c>
      <c r="V108" s="169"/>
      <c r="W108" s="169"/>
      <c r="X108" s="169"/>
      <c r="Y108" s="169"/>
      <c r="Z108" s="169"/>
      <c r="AA108" s="378"/>
      <c r="AB108" s="169"/>
      <c r="AC108" s="169"/>
      <c r="AD108" s="169"/>
      <c r="AE108" s="371"/>
      <c r="AF108" s="371"/>
      <c r="AG108" s="371"/>
      <c r="AH108" s="169"/>
      <c r="AI108" s="169"/>
      <c r="AJ108" s="169"/>
      <c r="AK108" s="169"/>
      <c r="AL108" s="169"/>
      <c r="AM108" s="169"/>
      <c r="AN108" s="176"/>
      <c r="AO108" s="176"/>
      <c r="AP108" s="176"/>
    </row>
    <row r="109" spans="1:42" s="253" customFormat="1" ht="21" hidden="1" customHeight="1">
      <c r="A109" s="252"/>
      <c r="B109" s="252"/>
      <c r="C109" s="252"/>
      <c r="D109" s="252"/>
      <c r="E109" s="252"/>
      <c r="F109" s="252"/>
      <c r="G109" s="252"/>
      <c r="I109" s="265">
        <f t="shared" si="19"/>
        <v>0</v>
      </c>
      <c r="J109" s="255">
        <f t="shared" si="13"/>
        <v>0</v>
      </c>
      <c r="K109" s="1144">
        <f t="shared" si="21"/>
        <v>21</v>
      </c>
      <c r="L109" s="356"/>
      <c r="M109" s="356"/>
      <c r="N109" s="357">
        <f t="shared" si="15"/>
        <v>0</v>
      </c>
      <c r="O109" s="358"/>
      <c r="P109" s="358"/>
      <c r="Q109" s="359">
        <f t="shared" si="20"/>
        <v>0</v>
      </c>
      <c r="R109" s="359">
        <f t="shared" si="20"/>
        <v>0</v>
      </c>
      <c r="S109" s="360"/>
      <c r="T109" s="361"/>
      <c r="U109" s="255">
        <f t="shared" si="14"/>
        <v>0</v>
      </c>
      <c r="V109" s="169"/>
      <c r="W109" s="169"/>
      <c r="X109" s="169"/>
      <c r="Y109" s="169"/>
      <c r="Z109" s="169"/>
      <c r="AA109" s="378"/>
      <c r="AB109" s="169"/>
      <c r="AC109" s="169"/>
      <c r="AD109" s="169"/>
      <c r="AE109" s="371"/>
      <c r="AF109" s="371"/>
      <c r="AG109" s="371"/>
      <c r="AH109" s="169"/>
      <c r="AI109" s="169"/>
      <c r="AJ109" s="169"/>
      <c r="AK109" s="169"/>
      <c r="AL109" s="169"/>
      <c r="AM109" s="169"/>
      <c r="AN109" s="176"/>
      <c r="AO109" s="176"/>
      <c r="AP109" s="176"/>
    </row>
    <row r="110" spans="1:42" s="253" customFormat="1" ht="21" hidden="1" customHeight="1">
      <c r="A110" s="252"/>
      <c r="B110" s="252"/>
      <c r="C110" s="252"/>
      <c r="D110" s="252"/>
      <c r="E110" s="252"/>
      <c r="F110" s="252"/>
      <c r="G110" s="252"/>
      <c r="I110" s="265">
        <f t="shared" si="19"/>
        <v>0</v>
      </c>
      <c r="J110" s="255">
        <f t="shared" si="13"/>
        <v>0</v>
      </c>
      <c r="K110" s="1144">
        <f t="shared" si="21"/>
        <v>22</v>
      </c>
      <c r="L110" s="356"/>
      <c r="M110" s="356"/>
      <c r="N110" s="357">
        <f t="shared" si="15"/>
        <v>0</v>
      </c>
      <c r="O110" s="358"/>
      <c r="P110" s="358"/>
      <c r="Q110" s="359">
        <f t="shared" si="20"/>
        <v>0</v>
      </c>
      <c r="R110" s="359">
        <f t="shared" si="20"/>
        <v>0</v>
      </c>
      <c r="S110" s="360"/>
      <c r="T110" s="361"/>
      <c r="U110" s="255">
        <f t="shared" si="14"/>
        <v>0</v>
      </c>
      <c r="V110" s="169"/>
      <c r="W110" s="169"/>
      <c r="X110" s="169"/>
      <c r="Y110" s="169"/>
      <c r="Z110" s="169"/>
      <c r="AA110" s="378"/>
      <c r="AB110" s="169"/>
      <c r="AC110" s="169"/>
      <c r="AD110" s="169"/>
      <c r="AE110" s="371"/>
      <c r="AF110" s="371"/>
      <c r="AG110" s="371"/>
      <c r="AH110" s="169"/>
      <c r="AI110" s="169"/>
      <c r="AJ110" s="169"/>
      <c r="AK110" s="169"/>
      <c r="AL110" s="169"/>
      <c r="AM110" s="169"/>
      <c r="AN110" s="176"/>
      <c r="AO110" s="176"/>
      <c r="AP110" s="176"/>
    </row>
    <row r="111" spans="1:42" s="253" customFormat="1" ht="21" hidden="1" customHeight="1">
      <c r="A111" s="252"/>
      <c r="B111" s="252"/>
      <c r="C111" s="252"/>
      <c r="D111" s="252"/>
      <c r="E111" s="252"/>
      <c r="F111" s="252"/>
      <c r="G111" s="252"/>
      <c r="I111" s="265">
        <f t="shared" si="19"/>
        <v>0</v>
      </c>
      <c r="J111" s="255">
        <f t="shared" si="13"/>
        <v>0</v>
      </c>
      <c r="K111" s="1144">
        <f t="shared" si="21"/>
        <v>23</v>
      </c>
      <c r="L111" s="356"/>
      <c r="M111" s="356"/>
      <c r="N111" s="357">
        <f t="shared" si="15"/>
        <v>0</v>
      </c>
      <c r="O111" s="358"/>
      <c r="P111" s="358"/>
      <c r="Q111" s="359">
        <f t="shared" si="20"/>
        <v>0</v>
      </c>
      <c r="R111" s="359">
        <f t="shared" si="20"/>
        <v>0</v>
      </c>
      <c r="S111" s="360"/>
      <c r="T111" s="361"/>
      <c r="U111" s="255">
        <f t="shared" si="14"/>
        <v>0</v>
      </c>
      <c r="V111" s="169"/>
      <c r="W111" s="169"/>
      <c r="X111" s="169"/>
      <c r="Y111" s="169"/>
      <c r="Z111" s="169"/>
      <c r="AA111" s="378"/>
      <c r="AB111" s="169"/>
      <c r="AC111" s="169"/>
      <c r="AD111" s="169"/>
      <c r="AE111" s="371"/>
      <c r="AF111" s="371"/>
      <c r="AG111" s="371"/>
      <c r="AH111" s="169"/>
      <c r="AI111" s="169"/>
      <c r="AJ111" s="169"/>
      <c r="AK111" s="169"/>
      <c r="AL111" s="169"/>
      <c r="AM111" s="169"/>
      <c r="AN111" s="176"/>
      <c r="AO111" s="176"/>
      <c r="AP111" s="176"/>
    </row>
    <row r="112" spans="1:42" s="253" customFormat="1" ht="21" hidden="1" customHeight="1">
      <c r="A112" s="252"/>
      <c r="B112" s="252"/>
      <c r="C112" s="252"/>
      <c r="D112" s="252"/>
      <c r="E112" s="252"/>
      <c r="F112" s="252"/>
      <c r="G112" s="252"/>
      <c r="I112" s="265">
        <f t="shared" si="19"/>
        <v>0</v>
      </c>
      <c r="J112" s="255">
        <f t="shared" si="13"/>
        <v>0</v>
      </c>
      <c r="K112" s="1144">
        <f t="shared" si="21"/>
        <v>24</v>
      </c>
      <c r="L112" s="356"/>
      <c r="M112" s="356"/>
      <c r="N112" s="357">
        <f t="shared" si="15"/>
        <v>0</v>
      </c>
      <c r="O112" s="358"/>
      <c r="P112" s="358"/>
      <c r="Q112" s="359">
        <f t="shared" si="20"/>
        <v>0</v>
      </c>
      <c r="R112" s="359">
        <f t="shared" si="20"/>
        <v>0</v>
      </c>
      <c r="S112" s="360"/>
      <c r="T112" s="361"/>
      <c r="U112" s="255">
        <f t="shared" si="14"/>
        <v>0</v>
      </c>
      <c r="V112" s="169"/>
      <c r="W112" s="169"/>
      <c r="X112" s="169"/>
      <c r="Y112" s="169"/>
      <c r="Z112" s="169"/>
      <c r="AA112" s="378"/>
      <c r="AB112" s="169"/>
      <c r="AC112" s="169"/>
      <c r="AD112" s="169"/>
      <c r="AE112" s="371"/>
      <c r="AF112" s="371"/>
      <c r="AG112" s="371"/>
      <c r="AH112" s="169"/>
      <c r="AI112" s="169"/>
      <c r="AJ112" s="169"/>
      <c r="AK112" s="169"/>
      <c r="AL112" s="169"/>
      <c r="AM112" s="169"/>
      <c r="AN112" s="176"/>
      <c r="AO112" s="176"/>
      <c r="AP112" s="176"/>
    </row>
    <row r="113" spans="1:42" s="253" customFormat="1" ht="21" hidden="1" customHeight="1">
      <c r="A113" s="252"/>
      <c r="B113" s="252"/>
      <c r="C113" s="252"/>
      <c r="D113" s="252"/>
      <c r="E113" s="252"/>
      <c r="F113" s="252"/>
      <c r="G113" s="252"/>
      <c r="I113" s="265">
        <f t="shared" si="19"/>
        <v>0</v>
      </c>
      <c r="J113" s="255">
        <f t="shared" si="13"/>
        <v>0</v>
      </c>
      <c r="K113" s="1144">
        <f t="shared" si="21"/>
        <v>25</v>
      </c>
      <c r="L113" s="356"/>
      <c r="M113" s="356"/>
      <c r="N113" s="357">
        <f t="shared" si="15"/>
        <v>0</v>
      </c>
      <c r="O113" s="358"/>
      <c r="P113" s="358"/>
      <c r="Q113" s="359">
        <f t="shared" si="20"/>
        <v>0</v>
      </c>
      <c r="R113" s="359">
        <f t="shared" si="20"/>
        <v>0</v>
      </c>
      <c r="S113" s="360"/>
      <c r="T113" s="361"/>
      <c r="U113" s="255">
        <f t="shared" si="14"/>
        <v>0</v>
      </c>
      <c r="V113" s="169"/>
      <c r="W113" s="169"/>
      <c r="X113" s="169"/>
      <c r="Y113" s="169"/>
      <c r="Z113" s="169"/>
      <c r="AA113" s="378"/>
      <c r="AB113" s="169"/>
      <c r="AC113" s="169"/>
      <c r="AD113" s="169"/>
      <c r="AE113" s="371"/>
      <c r="AF113" s="371"/>
      <c r="AG113" s="371"/>
      <c r="AH113" s="169"/>
      <c r="AI113" s="169"/>
      <c r="AJ113" s="169"/>
      <c r="AK113" s="169"/>
      <c r="AL113" s="169"/>
      <c r="AM113" s="169"/>
      <c r="AN113" s="176"/>
      <c r="AO113" s="176"/>
      <c r="AP113" s="176"/>
    </row>
    <row r="114" spans="1:42" s="253" customFormat="1" ht="21" hidden="1" customHeight="1">
      <c r="A114" s="252"/>
      <c r="B114" s="252"/>
      <c r="C114" s="252"/>
      <c r="D114" s="252"/>
      <c r="E114" s="252"/>
      <c r="F114" s="252"/>
      <c r="G114" s="252"/>
      <c r="I114" s="265">
        <f t="shared" si="19"/>
        <v>0</v>
      </c>
      <c r="J114" s="255">
        <f t="shared" si="13"/>
        <v>0</v>
      </c>
      <c r="K114" s="1144">
        <f t="shared" si="21"/>
        <v>26</v>
      </c>
      <c r="L114" s="356"/>
      <c r="M114" s="356"/>
      <c r="N114" s="357">
        <f t="shared" si="15"/>
        <v>0</v>
      </c>
      <c r="O114" s="358"/>
      <c r="P114" s="358"/>
      <c r="Q114" s="359">
        <f t="shared" si="20"/>
        <v>0</v>
      </c>
      <c r="R114" s="359">
        <f t="shared" si="20"/>
        <v>0</v>
      </c>
      <c r="S114" s="360"/>
      <c r="T114" s="361"/>
      <c r="U114" s="255">
        <f t="shared" si="14"/>
        <v>0</v>
      </c>
      <c r="V114" s="169"/>
      <c r="W114" s="169"/>
      <c r="X114" s="169"/>
      <c r="Y114" s="169"/>
      <c r="Z114" s="169"/>
      <c r="AA114" s="378"/>
      <c r="AB114" s="169"/>
      <c r="AC114" s="169"/>
      <c r="AD114" s="169"/>
      <c r="AE114" s="371"/>
      <c r="AF114" s="371"/>
      <c r="AG114" s="371"/>
      <c r="AH114" s="169"/>
      <c r="AI114" s="169"/>
      <c r="AJ114" s="169"/>
      <c r="AK114" s="169"/>
      <c r="AL114" s="169"/>
      <c r="AM114" s="169"/>
      <c r="AN114" s="176"/>
      <c r="AO114" s="176"/>
      <c r="AP114" s="176"/>
    </row>
    <row r="115" spans="1:42" s="253" customFormat="1" ht="21" hidden="1" customHeight="1">
      <c r="A115" s="252"/>
      <c r="B115" s="252"/>
      <c r="C115" s="252"/>
      <c r="D115" s="252"/>
      <c r="E115" s="252"/>
      <c r="F115" s="252"/>
      <c r="G115" s="252"/>
      <c r="I115" s="265">
        <f t="shared" si="19"/>
        <v>0</v>
      </c>
      <c r="J115" s="255">
        <f t="shared" si="13"/>
        <v>0</v>
      </c>
      <c r="K115" s="1144">
        <f t="shared" si="21"/>
        <v>27</v>
      </c>
      <c r="L115" s="356"/>
      <c r="M115" s="356"/>
      <c r="N115" s="357">
        <f t="shared" si="15"/>
        <v>0</v>
      </c>
      <c r="O115" s="358"/>
      <c r="P115" s="358"/>
      <c r="Q115" s="359">
        <f t="shared" si="20"/>
        <v>0</v>
      </c>
      <c r="R115" s="359">
        <f t="shared" si="20"/>
        <v>0</v>
      </c>
      <c r="S115" s="360"/>
      <c r="T115" s="361"/>
      <c r="U115" s="255">
        <f t="shared" si="14"/>
        <v>0</v>
      </c>
      <c r="V115" s="169"/>
      <c r="W115" s="169"/>
      <c r="X115" s="169"/>
      <c r="Y115" s="169"/>
      <c r="Z115" s="169"/>
      <c r="AA115" s="378"/>
      <c r="AB115" s="169"/>
      <c r="AC115" s="169"/>
      <c r="AD115" s="169"/>
      <c r="AE115" s="371"/>
      <c r="AF115" s="371"/>
      <c r="AG115" s="371"/>
      <c r="AH115" s="169"/>
      <c r="AI115" s="169"/>
      <c r="AJ115" s="169"/>
      <c r="AK115" s="169"/>
      <c r="AL115" s="169"/>
      <c r="AM115" s="169"/>
      <c r="AN115" s="176"/>
      <c r="AO115" s="176"/>
      <c r="AP115" s="176"/>
    </row>
    <row r="116" spans="1:42" s="253" customFormat="1" ht="21" hidden="1" customHeight="1">
      <c r="A116" s="252"/>
      <c r="B116" s="252"/>
      <c r="C116" s="252"/>
      <c r="D116" s="252"/>
      <c r="E116" s="252"/>
      <c r="F116" s="252"/>
      <c r="G116" s="252"/>
      <c r="I116" s="265">
        <f t="shared" si="19"/>
        <v>0</v>
      </c>
      <c r="J116" s="255">
        <f t="shared" si="13"/>
        <v>0</v>
      </c>
      <c r="K116" s="1144">
        <f t="shared" si="21"/>
        <v>28</v>
      </c>
      <c r="L116" s="356"/>
      <c r="M116" s="356"/>
      <c r="N116" s="357">
        <f t="shared" si="15"/>
        <v>0</v>
      </c>
      <c r="O116" s="358"/>
      <c r="P116" s="358"/>
      <c r="Q116" s="359">
        <f t="shared" si="20"/>
        <v>0</v>
      </c>
      <c r="R116" s="359">
        <f t="shared" si="20"/>
        <v>0</v>
      </c>
      <c r="S116" s="360"/>
      <c r="T116" s="361"/>
      <c r="U116" s="255">
        <f t="shared" si="14"/>
        <v>0</v>
      </c>
      <c r="V116" s="169"/>
      <c r="W116" s="169"/>
      <c r="X116" s="169"/>
      <c r="Y116" s="169"/>
      <c r="Z116" s="169"/>
      <c r="AA116" s="378"/>
      <c r="AB116" s="169"/>
      <c r="AC116" s="169"/>
      <c r="AD116" s="169"/>
      <c r="AE116" s="371"/>
      <c r="AF116" s="371"/>
      <c r="AG116" s="371"/>
      <c r="AH116" s="169"/>
      <c r="AI116" s="169"/>
      <c r="AJ116" s="169"/>
      <c r="AK116" s="169"/>
      <c r="AL116" s="169"/>
      <c r="AM116" s="169"/>
      <c r="AN116" s="176"/>
      <c r="AO116" s="176"/>
      <c r="AP116" s="176"/>
    </row>
    <row r="117" spans="1:42" s="253" customFormat="1" ht="21" hidden="1" customHeight="1">
      <c r="A117" s="252"/>
      <c r="B117" s="252"/>
      <c r="C117" s="252"/>
      <c r="D117" s="252"/>
      <c r="E117" s="252"/>
      <c r="F117" s="252"/>
      <c r="G117" s="252"/>
      <c r="I117" s="265">
        <f t="shared" si="19"/>
        <v>0</v>
      </c>
      <c r="J117" s="255">
        <f t="shared" si="13"/>
        <v>0</v>
      </c>
      <c r="K117" s="1144">
        <f t="shared" si="21"/>
        <v>29</v>
      </c>
      <c r="L117" s="356"/>
      <c r="M117" s="356"/>
      <c r="N117" s="357">
        <f t="shared" si="15"/>
        <v>0</v>
      </c>
      <c r="O117" s="358"/>
      <c r="P117" s="358"/>
      <c r="Q117" s="359">
        <f t="shared" si="20"/>
        <v>0</v>
      </c>
      <c r="R117" s="359">
        <f t="shared" si="20"/>
        <v>0</v>
      </c>
      <c r="S117" s="360"/>
      <c r="T117" s="361"/>
      <c r="U117" s="255">
        <f t="shared" si="14"/>
        <v>0</v>
      </c>
      <c r="V117" s="169"/>
      <c r="W117" s="169"/>
      <c r="X117" s="169"/>
      <c r="Y117" s="169"/>
      <c r="Z117" s="169"/>
      <c r="AA117" s="378"/>
      <c r="AB117" s="169"/>
      <c r="AC117" s="169"/>
      <c r="AD117" s="169"/>
      <c r="AE117" s="371"/>
      <c r="AF117" s="371"/>
      <c r="AG117" s="371"/>
      <c r="AH117" s="169"/>
      <c r="AI117" s="169"/>
      <c r="AJ117" s="169"/>
      <c r="AK117" s="169"/>
      <c r="AL117" s="169"/>
      <c r="AM117" s="169"/>
      <c r="AN117" s="176"/>
      <c r="AO117" s="176"/>
      <c r="AP117" s="176"/>
    </row>
    <row r="118" spans="1:42" s="253" customFormat="1" ht="21" hidden="1" customHeight="1">
      <c r="A118" s="252"/>
      <c r="B118" s="252"/>
      <c r="C118" s="252"/>
      <c r="D118" s="252"/>
      <c r="E118" s="252"/>
      <c r="F118" s="252"/>
      <c r="G118" s="252"/>
      <c r="I118" s="265">
        <f t="shared" si="19"/>
        <v>0</v>
      </c>
      <c r="J118" s="255">
        <f t="shared" si="13"/>
        <v>0</v>
      </c>
      <c r="K118" s="1144">
        <f t="shared" si="21"/>
        <v>30</v>
      </c>
      <c r="L118" s="356"/>
      <c r="M118" s="356"/>
      <c r="N118" s="357">
        <f t="shared" si="15"/>
        <v>0</v>
      </c>
      <c r="O118" s="358"/>
      <c r="P118" s="358"/>
      <c r="Q118" s="359">
        <f t="shared" si="20"/>
        <v>0</v>
      </c>
      <c r="R118" s="359">
        <f t="shared" si="20"/>
        <v>0</v>
      </c>
      <c r="S118" s="360"/>
      <c r="T118" s="361"/>
      <c r="U118" s="255">
        <f t="shared" si="14"/>
        <v>0</v>
      </c>
      <c r="V118" s="169"/>
      <c r="W118" s="169"/>
      <c r="X118" s="169"/>
      <c r="Y118" s="169"/>
      <c r="Z118" s="169"/>
      <c r="AA118" s="378"/>
      <c r="AB118" s="169"/>
      <c r="AC118" s="169"/>
      <c r="AD118" s="169"/>
      <c r="AE118" s="371"/>
      <c r="AF118" s="371"/>
      <c r="AG118" s="371"/>
      <c r="AH118" s="169"/>
      <c r="AI118" s="169"/>
      <c r="AJ118" s="169"/>
      <c r="AK118" s="169"/>
      <c r="AL118" s="169"/>
      <c r="AM118" s="169"/>
      <c r="AN118" s="176"/>
      <c r="AO118" s="176"/>
      <c r="AP118" s="176"/>
    </row>
    <row r="119" spans="1:42" s="253" customFormat="1" ht="21" hidden="1" customHeight="1">
      <c r="A119" s="252"/>
      <c r="B119" s="252"/>
      <c r="C119" s="252"/>
      <c r="D119" s="252"/>
      <c r="E119" s="252"/>
      <c r="F119" s="252"/>
      <c r="G119" s="252"/>
      <c r="I119" s="265">
        <f t="shared" si="19"/>
        <v>0</v>
      </c>
      <c r="J119" s="255">
        <f t="shared" si="13"/>
        <v>0</v>
      </c>
      <c r="K119" s="1144">
        <f t="shared" si="21"/>
        <v>31</v>
      </c>
      <c r="L119" s="356"/>
      <c r="M119" s="356"/>
      <c r="N119" s="357">
        <f t="shared" si="15"/>
        <v>0</v>
      </c>
      <c r="O119" s="358"/>
      <c r="P119" s="358"/>
      <c r="Q119" s="359">
        <f t="shared" si="20"/>
        <v>0</v>
      </c>
      <c r="R119" s="359">
        <f t="shared" si="20"/>
        <v>0</v>
      </c>
      <c r="S119" s="360"/>
      <c r="T119" s="361"/>
      <c r="U119" s="255">
        <f t="shared" si="14"/>
        <v>0</v>
      </c>
      <c r="V119" s="169"/>
      <c r="W119" s="169"/>
      <c r="X119" s="169"/>
      <c r="Y119" s="169"/>
      <c r="Z119" s="169"/>
      <c r="AA119" s="378"/>
      <c r="AB119" s="169"/>
      <c r="AC119" s="169"/>
      <c r="AD119" s="169"/>
      <c r="AE119" s="371"/>
      <c r="AF119" s="371"/>
      <c r="AG119" s="371"/>
      <c r="AH119" s="169"/>
      <c r="AI119" s="169"/>
      <c r="AJ119" s="169"/>
      <c r="AK119" s="169"/>
      <c r="AL119" s="169"/>
      <c r="AM119" s="169"/>
      <c r="AN119" s="176"/>
      <c r="AO119" s="176"/>
      <c r="AP119" s="176"/>
    </row>
    <row r="120" spans="1:42" s="253" customFormat="1" ht="21" hidden="1" customHeight="1">
      <c r="A120" s="252"/>
      <c r="B120" s="252"/>
      <c r="C120" s="252"/>
      <c r="D120" s="252"/>
      <c r="E120" s="252"/>
      <c r="F120" s="252"/>
      <c r="G120" s="252"/>
      <c r="I120" s="265">
        <f t="shared" si="19"/>
        <v>0</v>
      </c>
      <c r="J120" s="255">
        <f t="shared" si="13"/>
        <v>0</v>
      </c>
      <c r="K120" s="1144">
        <f t="shared" si="21"/>
        <v>32</v>
      </c>
      <c r="L120" s="356"/>
      <c r="M120" s="356"/>
      <c r="N120" s="357">
        <f t="shared" si="15"/>
        <v>0</v>
      </c>
      <c r="O120" s="358"/>
      <c r="P120" s="358"/>
      <c r="Q120" s="359">
        <f t="shared" si="20"/>
        <v>0</v>
      </c>
      <c r="R120" s="359">
        <f t="shared" si="20"/>
        <v>0</v>
      </c>
      <c r="S120" s="360"/>
      <c r="T120" s="361"/>
      <c r="U120" s="255">
        <f t="shared" si="14"/>
        <v>0</v>
      </c>
      <c r="V120" s="169"/>
      <c r="W120" s="169"/>
      <c r="X120" s="169"/>
      <c r="Y120" s="169"/>
      <c r="Z120" s="169"/>
      <c r="AA120" s="378"/>
      <c r="AB120" s="169"/>
      <c r="AC120" s="169"/>
      <c r="AD120" s="169"/>
      <c r="AE120" s="371"/>
      <c r="AF120" s="371"/>
      <c r="AG120" s="371"/>
      <c r="AH120" s="169"/>
      <c r="AI120" s="169"/>
      <c r="AJ120" s="169"/>
      <c r="AK120" s="169"/>
      <c r="AL120" s="169"/>
      <c r="AM120" s="169"/>
      <c r="AN120" s="176"/>
      <c r="AO120" s="176"/>
      <c r="AP120" s="176"/>
    </row>
    <row r="121" spans="1:42" s="253" customFormat="1" ht="21" hidden="1" customHeight="1">
      <c r="A121" s="252"/>
      <c r="B121" s="252"/>
      <c r="C121" s="252"/>
      <c r="D121" s="252"/>
      <c r="E121" s="252"/>
      <c r="F121" s="252"/>
      <c r="G121" s="252"/>
      <c r="I121" s="265">
        <f t="shared" si="19"/>
        <v>0</v>
      </c>
      <c r="J121" s="255">
        <f t="shared" si="13"/>
        <v>0</v>
      </c>
      <c r="K121" s="1144">
        <f t="shared" si="21"/>
        <v>33</v>
      </c>
      <c r="L121" s="356"/>
      <c r="M121" s="356"/>
      <c r="N121" s="357">
        <f t="shared" si="15"/>
        <v>0</v>
      </c>
      <c r="O121" s="358"/>
      <c r="P121" s="358"/>
      <c r="Q121" s="359">
        <f t="shared" si="20"/>
        <v>0</v>
      </c>
      <c r="R121" s="359">
        <f t="shared" si="20"/>
        <v>0</v>
      </c>
      <c r="S121" s="360"/>
      <c r="T121" s="361"/>
      <c r="U121" s="255">
        <f t="shared" si="14"/>
        <v>0</v>
      </c>
      <c r="V121" s="169"/>
      <c r="W121" s="169"/>
      <c r="X121" s="169"/>
      <c r="Y121" s="169"/>
      <c r="Z121" s="169"/>
      <c r="AA121" s="378"/>
      <c r="AB121" s="169"/>
      <c r="AC121" s="169"/>
      <c r="AD121" s="169"/>
      <c r="AE121" s="371"/>
      <c r="AF121" s="371"/>
      <c r="AG121" s="371"/>
      <c r="AH121" s="169"/>
      <c r="AI121" s="169"/>
      <c r="AJ121" s="169"/>
      <c r="AK121" s="169"/>
      <c r="AL121" s="169"/>
      <c r="AM121" s="169"/>
      <c r="AN121" s="176"/>
      <c r="AO121" s="176"/>
      <c r="AP121" s="176"/>
    </row>
    <row r="122" spans="1:42" s="253" customFormat="1" ht="21" hidden="1" customHeight="1">
      <c r="A122" s="252"/>
      <c r="B122" s="252"/>
      <c r="C122" s="252"/>
      <c r="D122" s="252"/>
      <c r="E122" s="252"/>
      <c r="F122" s="252"/>
      <c r="G122" s="252"/>
      <c r="I122" s="265">
        <f t="shared" si="19"/>
        <v>0</v>
      </c>
      <c r="J122" s="255">
        <f t="shared" si="13"/>
        <v>0</v>
      </c>
      <c r="K122" s="1144">
        <f t="shared" si="21"/>
        <v>34</v>
      </c>
      <c r="L122" s="356"/>
      <c r="M122" s="356"/>
      <c r="N122" s="357">
        <f t="shared" si="15"/>
        <v>0</v>
      </c>
      <c r="O122" s="358"/>
      <c r="P122" s="358"/>
      <c r="Q122" s="359">
        <f t="shared" si="20"/>
        <v>0</v>
      </c>
      <c r="R122" s="359">
        <f t="shared" si="20"/>
        <v>0</v>
      </c>
      <c r="S122" s="360"/>
      <c r="T122" s="361"/>
      <c r="U122" s="255">
        <f t="shared" si="14"/>
        <v>0</v>
      </c>
      <c r="V122" s="169"/>
      <c r="W122" s="169"/>
      <c r="X122" s="169"/>
      <c r="Y122" s="169"/>
      <c r="Z122" s="169"/>
      <c r="AA122" s="378"/>
      <c r="AB122" s="169"/>
      <c r="AC122" s="169"/>
      <c r="AD122" s="169"/>
      <c r="AE122" s="371"/>
      <c r="AF122" s="371"/>
      <c r="AG122" s="371"/>
      <c r="AH122" s="169"/>
      <c r="AI122" s="169"/>
      <c r="AJ122" s="169"/>
      <c r="AK122" s="169"/>
      <c r="AL122" s="169"/>
      <c r="AM122" s="169"/>
      <c r="AN122" s="176"/>
      <c r="AO122" s="176"/>
      <c r="AP122" s="176"/>
    </row>
    <row r="123" spans="1:42" s="253" customFormat="1" ht="21" hidden="1" customHeight="1">
      <c r="A123" s="252"/>
      <c r="B123" s="252"/>
      <c r="C123" s="252"/>
      <c r="D123" s="252"/>
      <c r="E123" s="252"/>
      <c r="F123" s="252"/>
      <c r="G123" s="252"/>
      <c r="I123" s="265">
        <f t="shared" si="19"/>
        <v>0</v>
      </c>
      <c r="J123" s="255">
        <f t="shared" si="13"/>
        <v>0</v>
      </c>
      <c r="K123" s="1144">
        <f t="shared" si="21"/>
        <v>35</v>
      </c>
      <c r="L123" s="356"/>
      <c r="M123" s="356"/>
      <c r="N123" s="357">
        <f t="shared" si="15"/>
        <v>0</v>
      </c>
      <c r="O123" s="358"/>
      <c r="P123" s="358"/>
      <c r="Q123" s="359">
        <f t="shared" si="20"/>
        <v>0</v>
      </c>
      <c r="R123" s="359">
        <f t="shared" si="20"/>
        <v>0</v>
      </c>
      <c r="S123" s="360"/>
      <c r="T123" s="361"/>
      <c r="U123" s="255">
        <f t="shared" si="14"/>
        <v>0</v>
      </c>
      <c r="V123" s="169"/>
      <c r="W123" s="169"/>
      <c r="X123" s="169"/>
      <c r="Y123" s="169"/>
      <c r="Z123" s="169"/>
      <c r="AA123" s="378"/>
      <c r="AB123" s="169"/>
      <c r="AC123" s="169"/>
      <c r="AD123" s="169"/>
      <c r="AE123" s="371"/>
      <c r="AF123" s="371"/>
      <c r="AG123" s="371"/>
      <c r="AH123" s="169"/>
      <c r="AI123" s="169"/>
      <c r="AJ123" s="169"/>
      <c r="AK123" s="169"/>
      <c r="AL123" s="169"/>
      <c r="AM123" s="169"/>
      <c r="AN123" s="176"/>
      <c r="AO123" s="176"/>
      <c r="AP123" s="176"/>
    </row>
    <row r="124" spans="1:42" s="253" customFormat="1" ht="21" hidden="1" customHeight="1">
      <c r="A124" s="252"/>
      <c r="B124" s="252"/>
      <c r="C124" s="252"/>
      <c r="D124" s="252"/>
      <c r="E124" s="252"/>
      <c r="F124" s="252"/>
      <c r="G124" s="252"/>
      <c r="I124" s="265">
        <f t="shared" si="19"/>
        <v>0</v>
      </c>
      <c r="J124" s="255">
        <f t="shared" si="13"/>
        <v>0</v>
      </c>
      <c r="K124" s="1144">
        <f t="shared" si="21"/>
        <v>36</v>
      </c>
      <c r="L124" s="356"/>
      <c r="M124" s="356"/>
      <c r="N124" s="357">
        <f t="shared" si="15"/>
        <v>0</v>
      </c>
      <c r="O124" s="358"/>
      <c r="P124" s="358"/>
      <c r="Q124" s="359">
        <f t="shared" si="20"/>
        <v>0</v>
      </c>
      <c r="R124" s="359">
        <f t="shared" si="20"/>
        <v>0</v>
      </c>
      <c r="S124" s="360"/>
      <c r="T124" s="361"/>
      <c r="U124" s="255">
        <f t="shared" si="14"/>
        <v>0</v>
      </c>
      <c r="V124" s="169"/>
      <c r="W124" s="169"/>
      <c r="X124" s="169"/>
      <c r="Y124" s="169"/>
      <c r="Z124" s="169"/>
      <c r="AA124" s="378"/>
      <c r="AB124" s="169"/>
      <c r="AC124" s="169"/>
      <c r="AD124" s="169"/>
      <c r="AE124" s="371"/>
      <c r="AF124" s="371"/>
      <c r="AG124" s="371"/>
      <c r="AH124" s="169"/>
      <c r="AI124" s="169"/>
      <c r="AJ124" s="169"/>
      <c r="AK124" s="169"/>
      <c r="AL124" s="169"/>
      <c r="AM124" s="169"/>
      <c r="AN124" s="176"/>
      <c r="AO124" s="176"/>
      <c r="AP124" s="176"/>
    </row>
    <row r="125" spans="1:42" s="253" customFormat="1" ht="21" hidden="1" customHeight="1" thickBot="1">
      <c r="A125" s="252"/>
      <c r="B125" s="252"/>
      <c r="C125" s="252"/>
      <c r="D125" s="252"/>
      <c r="E125" s="252"/>
      <c r="F125" s="252"/>
      <c r="G125" s="252"/>
      <c r="I125" s="265">
        <f t="shared" si="19"/>
        <v>0</v>
      </c>
      <c r="J125" s="255">
        <f t="shared" si="13"/>
        <v>0</v>
      </c>
      <c r="K125" s="385">
        <f t="shared" si="21"/>
        <v>37</v>
      </c>
      <c r="L125" s="356"/>
      <c r="M125" s="356"/>
      <c r="N125" s="380">
        <f t="shared" si="15"/>
        <v>0</v>
      </c>
      <c r="O125" s="381"/>
      <c r="P125" s="381"/>
      <c r="Q125" s="382">
        <f t="shared" si="20"/>
        <v>0</v>
      </c>
      <c r="R125" s="382">
        <f t="shared" si="20"/>
        <v>0</v>
      </c>
      <c r="S125" s="383"/>
      <c r="T125" s="384"/>
      <c r="U125" s="255">
        <f t="shared" si="14"/>
        <v>0</v>
      </c>
      <c r="V125" s="169"/>
      <c r="W125" s="169"/>
      <c r="X125" s="169"/>
      <c r="Y125" s="169"/>
      <c r="Z125" s="169"/>
      <c r="AA125" s="378"/>
      <c r="AB125" s="169"/>
      <c r="AC125" s="169"/>
      <c r="AD125" s="169"/>
      <c r="AE125" s="371"/>
      <c r="AF125" s="371"/>
      <c r="AG125" s="371"/>
      <c r="AH125" s="169"/>
      <c r="AI125" s="169"/>
      <c r="AJ125" s="169"/>
      <c r="AK125" s="169"/>
      <c r="AL125" s="169"/>
      <c r="AM125" s="169"/>
      <c r="AN125" s="176"/>
      <c r="AO125" s="176"/>
      <c r="AP125" s="176"/>
    </row>
    <row r="126" spans="1:42" s="253" customFormat="1" ht="21" hidden="1" customHeight="1">
      <c r="A126" s="252"/>
      <c r="B126" s="252"/>
      <c r="C126" s="252"/>
      <c r="D126" s="252"/>
      <c r="E126" s="252"/>
      <c r="F126" s="252"/>
      <c r="G126" s="252"/>
      <c r="I126" s="265">
        <f>IF((O$128+P$128)&gt;0,1,0)</f>
        <v>0</v>
      </c>
      <c r="J126" s="255">
        <f t="shared" si="13"/>
        <v>0</v>
      </c>
      <c r="K126" s="2439" t="s">
        <v>942</v>
      </c>
      <c r="L126" s="2441" t="s">
        <v>943</v>
      </c>
      <c r="M126" s="2443" t="s">
        <v>944</v>
      </c>
      <c r="N126" s="2443" t="s">
        <v>945</v>
      </c>
      <c r="O126" s="2445" t="s">
        <v>946</v>
      </c>
      <c r="P126" s="2445"/>
      <c r="Q126" s="2445" t="s">
        <v>947</v>
      </c>
      <c r="R126" s="2445"/>
      <c r="S126" s="2446" t="s">
        <v>948</v>
      </c>
      <c r="T126" s="2448" t="s">
        <v>1162</v>
      </c>
      <c r="U126" s="255">
        <f t="shared" si="14"/>
        <v>0</v>
      </c>
      <c r="V126" s="169"/>
      <c r="W126" s="169"/>
      <c r="X126" s="169"/>
      <c r="Y126" s="169"/>
      <c r="Z126" s="169"/>
      <c r="AA126" s="378"/>
      <c r="AB126" s="169"/>
      <c r="AC126" s="169"/>
      <c r="AD126" s="169"/>
      <c r="AE126" s="371"/>
      <c r="AF126" s="371"/>
      <c r="AG126" s="371"/>
      <c r="AH126" s="169"/>
      <c r="AI126" s="169"/>
      <c r="AJ126" s="169"/>
      <c r="AK126" s="169"/>
      <c r="AL126" s="169"/>
      <c r="AM126" s="169"/>
      <c r="AN126" s="176"/>
      <c r="AO126" s="176"/>
      <c r="AP126" s="176"/>
    </row>
    <row r="127" spans="1:42" s="253" customFormat="1" ht="21" hidden="1" customHeight="1">
      <c r="A127" s="252"/>
      <c r="B127" s="252"/>
      <c r="C127" s="252"/>
      <c r="D127" s="252"/>
      <c r="E127" s="252"/>
      <c r="F127" s="252"/>
      <c r="G127" s="252"/>
      <c r="I127" s="265">
        <f t="shared" ref="I127:I150" si="22">IF((O$128+P$128)&gt;0,1,0)</f>
        <v>0</v>
      </c>
      <c r="J127" s="255">
        <f t="shared" si="13"/>
        <v>0</v>
      </c>
      <c r="K127" s="2440"/>
      <c r="L127" s="2442"/>
      <c r="M127" s="2444"/>
      <c r="N127" s="2444"/>
      <c r="O127" s="1146" t="s">
        <v>786</v>
      </c>
      <c r="P127" s="335" t="s">
        <v>787</v>
      </c>
      <c r="Q127" s="335" t="s">
        <v>786</v>
      </c>
      <c r="R127" s="336" t="s">
        <v>787</v>
      </c>
      <c r="S127" s="2447"/>
      <c r="T127" s="2449"/>
      <c r="U127" s="255">
        <f t="shared" si="14"/>
        <v>0</v>
      </c>
      <c r="V127" s="169"/>
      <c r="W127" s="169"/>
      <c r="X127" s="169"/>
      <c r="Y127" s="169"/>
      <c r="Z127" s="169"/>
      <c r="AA127" s="378"/>
      <c r="AB127" s="169"/>
      <c r="AC127" s="169"/>
      <c r="AD127" s="169"/>
      <c r="AE127" s="371"/>
      <c r="AF127" s="371"/>
      <c r="AG127" s="371"/>
      <c r="AH127" s="169"/>
      <c r="AI127" s="169"/>
      <c r="AJ127" s="169"/>
      <c r="AK127" s="169"/>
      <c r="AL127" s="169"/>
      <c r="AM127" s="169"/>
      <c r="AN127" s="176"/>
      <c r="AO127" s="176"/>
      <c r="AP127" s="176"/>
    </row>
    <row r="128" spans="1:42" s="253" customFormat="1" ht="21" hidden="1" customHeight="1">
      <c r="A128" s="252"/>
      <c r="B128" s="252"/>
      <c r="C128" s="252"/>
      <c r="D128" s="252"/>
      <c r="E128" s="252"/>
      <c r="F128" s="252"/>
      <c r="G128" s="252"/>
      <c r="I128" s="265">
        <f t="shared" si="22"/>
        <v>0</v>
      </c>
      <c r="J128" s="255">
        <f t="shared" si="13"/>
        <v>0</v>
      </c>
      <c r="K128" s="1144">
        <f>+K50+1</f>
        <v>38</v>
      </c>
      <c r="L128" s="356"/>
      <c r="M128" s="356"/>
      <c r="N128" s="357">
        <f t="shared" si="15"/>
        <v>0</v>
      </c>
      <c r="O128" s="358"/>
      <c r="P128" s="358"/>
      <c r="Q128" s="359">
        <f t="shared" si="20"/>
        <v>0</v>
      </c>
      <c r="R128" s="359">
        <f t="shared" si="20"/>
        <v>0</v>
      </c>
      <c r="S128" s="360"/>
      <c r="T128" s="361"/>
      <c r="U128" s="255">
        <f t="shared" si="14"/>
        <v>0</v>
      </c>
      <c r="V128" s="169"/>
      <c r="W128" s="169"/>
      <c r="X128" s="169"/>
      <c r="Y128" s="169"/>
      <c r="Z128" s="169"/>
      <c r="AA128" s="378"/>
      <c r="AB128" s="169"/>
      <c r="AC128" s="169"/>
      <c r="AD128" s="169"/>
      <c r="AE128" s="371"/>
      <c r="AF128" s="371"/>
      <c r="AG128" s="371"/>
      <c r="AH128" s="169"/>
      <c r="AI128" s="169"/>
      <c r="AJ128" s="169"/>
      <c r="AK128" s="169"/>
      <c r="AL128" s="169"/>
      <c r="AM128" s="169"/>
      <c r="AN128" s="176"/>
      <c r="AO128" s="176"/>
      <c r="AP128" s="176"/>
    </row>
    <row r="129" spans="1:42" s="253" customFormat="1" ht="21" hidden="1" customHeight="1">
      <c r="A129" s="252"/>
      <c r="B129" s="252"/>
      <c r="C129" s="252"/>
      <c r="D129" s="252"/>
      <c r="E129" s="252"/>
      <c r="F129" s="252"/>
      <c r="G129" s="252"/>
      <c r="I129" s="265">
        <f t="shared" si="22"/>
        <v>0</v>
      </c>
      <c r="J129" s="255">
        <f t="shared" si="13"/>
        <v>0</v>
      </c>
      <c r="K129" s="1144">
        <f t="shared" ref="K129:K150" si="23">+K128+1</f>
        <v>39</v>
      </c>
      <c r="L129" s="356"/>
      <c r="M129" s="356"/>
      <c r="N129" s="357">
        <f t="shared" si="15"/>
        <v>0</v>
      </c>
      <c r="O129" s="358"/>
      <c r="P129" s="358"/>
      <c r="Q129" s="359">
        <f t="shared" si="20"/>
        <v>0</v>
      </c>
      <c r="R129" s="359">
        <f t="shared" si="20"/>
        <v>0</v>
      </c>
      <c r="S129" s="360"/>
      <c r="T129" s="361"/>
      <c r="U129" s="255">
        <f t="shared" si="14"/>
        <v>0</v>
      </c>
      <c r="V129" s="169"/>
      <c r="W129" s="169"/>
      <c r="X129" s="169"/>
      <c r="Y129" s="169"/>
      <c r="Z129" s="169"/>
      <c r="AA129" s="378"/>
      <c r="AB129" s="169"/>
      <c r="AC129" s="169"/>
      <c r="AD129" s="169"/>
      <c r="AE129" s="371"/>
      <c r="AF129" s="371"/>
      <c r="AG129" s="371"/>
      <c r="AH129" s="169"/>
      <c r="AI129" s="169"/>
      <c r="AJ129" s="169"/>
      <c r="AK129" s="169"/>
      <c r="AL129" s="169"/>
      <c r="AM129" s="169"/>
      <c r="AN129" s="176"/>
      <c r="AO129" s="176"/>
      <c r="AP129" s="176"/>
    </row>
    <row r="130" spans="1:42" s="253" customFormat="1" ht="21" hidden="1" customHeight="1">
      <c r="A130" s="252"/>
      <c r="B130" s="252"/>
      <c r="C130" s="252"/>
      <c r="D130" s="252"/>
      <c r="E130" s="252"/>
      <c r="F130" s="252"/>
      <c r="G130" s="252"/>
      <c r="I130" s="265">
        <f t="shared" si="22"/>
        <v>0</v>
      </c>
      <c r="J130" s="255">
        <f t="shared" si="13"/>
        <v>0</v>
      </c>
      <c r="K130" s="1144">
        <f t="shared" si="23"/>
        <v>40</v>
      </c>
      <c r="L130" s="356"/>
      <c r="M130" s="356"/>
      <c r="N130" s="357">
        <f t="shared" si="15"/>
        <v>0</v>
      </c>
      <c r="O130" s="358"/>
      <c r="P130" s="358"/>
      <c r="Q130" s="359">
        <f t="shared" si="20"/>
        <v>0</v>
      </c>
      <c r="R130" s="359">
        <f t="shared" si="20"/>
        <v>0</v>
      </c>
      <c r="S130" s="360"/>
      <c r="T130" s="361"/>
      <c r="U130" s="255">
        <f t="shared" si="14"/>
        <v>0</v>
      </c>
      <c r="V130" s="169"/>
      <c r="W130" s="169"/>
      <c r="X130" s="169"/>
      <c r="Y130" s="169"/>
      <c r="Z130" s="169"/>
      <c r="AA130" s="378"/>
      <c r="AB130" s="169"/>
      <c r="AC130" s="169"/>
      <c r="AD130" s="169"/>
      <c r="AE130" s="371"/>
      <c r="AF130" s="371"/>
      <c r="AG130" s="371"/>
      <c r="AH130" s="169"/>
      <c r="AI130" s="169"/>
      <c r="AJ130" s="169"/>
      <c r="AK130" s="169"/>
      <c r="AL130" s="169"/>
      <c r="AM130" s="169"/>
      <c r="AN130" s="176"/>
      <c r="AO130" s="176"/>
      <c r="AP130" s="176"/>
    </row>
    <row r="131" spans="1:42" s="253" customFormat="1" ht="21" hidden="1" customHeight="1">
      <c r="A131" s="252"/>
      <c r="B131" s="252"/>
      <c r="C131" s="252"/>
      <c r="D131" s="252"/>
      <c r="E131" s="252"/>
      <c r="F131" s="252"/>
      <c r="G131" s="252"/>
      <c r="I131" s="265">
        <f t="shared" si="22"/>
        <v>0</v>
      </c>
      <c r="J131" s="255">
        <f t="shared" si="13"/>
        <v>0</v>
      </c>
      <c r="K131" s="1144">
        <f t="shared" si="23"/>
        <v>41</v>
      </c>
      <c r="L131" s="356"/>
      <c r="M131" s="356"/>
      <c r="N131" s="357">
        <f t="shared" si="15"/>
        <v>0</v>
      </c>
      <c r="O131" s="358"/>
      <c r="P131" s="358"/>
      <c r="Q131" s="359">
        <f t="shared" si="20"/>
        <v>0</v>
      </c>
      <c r="R131" s="359">
        <f t="shared" si="20"/>
        <v>0</v>
      </c>
      <c r="S131" s="360"/>
      <c r="T131" s="361"/>
      <c r="U131" s="255">
        <f t="shared" si="14"/>
        <v>0</v>
      </c>
      <c r="V131" s="169"/>
      <c r="W131" s="169"/>
      <c r="X131" s="169"/>
      <c r="Y131" s="169"/>
      <c r="Z131" s="169"/>
      <c r="AA131" s="378"/>
      <c r="AB131" s="169"/>
      <c r="AC131" s="169"/>
      <c r="AD131" s="169"/>
      <c r="AE131" s="371"/>
      <c r="AF131" s="371"/>
      <c r="AG131" s="371"/>
      <c r="AH131" s="169"/>
      <c r="AI131" s="169"/>
      <c r="AJ131" s="169"/>
      <c r="AK131" s="169"/>
      <c r="AL131" s="169"/>
      <c r="AM131" s="169"/>
      <c r="AN131" s="176"/>
      <c r="AO131" s="176"/>
      <c r="AP131" s="176"/>
    </row>
    <row r="132" spans="1:42" s="253" customFormat="1" ht="21" hidden="1" customHeight="1">
      <c r="A132" s="252"/>
      <c r="B132" s="252"/>
      <c r="C132" s="252"/>
      <c r="D132" s="252"/>
      <c r="E132" s="252"/>
      <c r="F132" s="252"/>
      <c r="G132" s="252"/>
      <c r="I132" s="265">
        <f t="shared" si="22"/>
        <v>0</v>
      </c>
      <c r="J132" s="255">
        <f t="shared" si="13"/>
        <v>0</v>
      </c>
      <c r="K132" s="1144">
        <f t="shared" si="23"/>
        <v>42</v>
      </c>
      <c r="L132" s="356"/>
      <c r="M132" s="356"/>
      <c r="N132" s="357">
        <f t="shared" si="15"/>
        <v>0</v>
      </c>
      <c r="O132" s="358"/>
      <c r="P132" s="358"/>
      <c r="Q132" s="359">
        <f t="shared" si="20"/>
        <v>0</v>
      </c>
      <c r="R132" s="359">
        <f t="shared" si="20"/>
        <v>0</v>
      </c>
      <c r="S132" s="360"/>
      <c r="T132" s="361"/>
      <c r="U132" s="255">
        <f t="shared" si="14"/>
        <v>0</v>
      </c>
      <c r="V132" s="169"/>
      <c r="W132" s="169"/>
      <c r="X132" s="169"/>
      <c r="Y132" s="169"/>
      <c r="Z132" s="169"/>
      <c r="AA132" s="378"/>
      <c r="AB132" s="169"/>
      <c r="AC132" s="169"/>
      <c r="AD132" s="169"/>
      <c r="AE132" s="371"/>
      <c r="AF132" s="371"/>
      <c r="AG132" s="371"/>
      <c r="AH132" s="169"/>
      <c r="AI132" s="169"/>
      <c r="AJ132" s="169"/>
      <c r="AK132" s="169"/>
      <c r="AL132" s="169"/>
      <c r="AM132" s="169"/>
      <c r="AN132" s="176"/>
      <c r="AO132" s="176"/>
      <c r="AP132" s="176"/>
    </row>
    <row r="133" spans="1:42" s="253" customFormat="1" ht="21" hidden="1" customHeight="1">
      <c r="A133" s="252"/>
      <c r="B133" s="252"/>
      <c r="C133" s="252"/>
      <c r="D133" s="252"/>
      <c r="E133" s="252"/>
      <c r="F133" s="252"/>
      <c r="G133" s="252"/>
      <c r="I133" s="265">
        <f t="shared" si="22"/>
        <v>0</v>
      </c>
      <c r="J133" s="255">
        <f t="shared" si="13"/>
        <v>0</v>
      </c>
      <c r="K133" s="1144">
        <f t="shared" si="23"/>
        <v>43</v>
      </c>
      <c r="L133" s="356"/>
      <c r="M133" s="356"/>
      <c r="N133" s="357">
        <f t="shared" si="15"/>
        <v>0</v>
      </c>
      <c r="O133" s="358"/>
      <c r="P133" s="358"/>
      <c r="Q133" s="359">
        <f t="shared" si="20"/>
        <v>0</v>
      </c>
      <c r="R133" s="359">
        <f t="shared" si="20"/>
        <v>0</v>
      </c>
      <c r="S133" s="360"/>
      <c r="T133" s="361"/>
      <c r="U133" s="255">
        <f t="shared" si="14"/>
        <v>0</v>
      </c>
      <c r="V133" s="169"/>
      <c r="W133" s="169"/>
      <c r="X133" s="169"/>
      <c r="Y133" s="169"/>
      <c r="Z133" s="169"/>
      <c r="AA133" s="378"/>
      <c r="AB133" s="169"/>
      <c r="AC133" s="169"/>
      <c r="AD133" s="169"/>
      <c r="AE133" s="371"/>
      <c r="AF133" s="371"/>
      <c r="AG133" s="371"/>
      <c r="AH133" s="169"/>
      <c r="AI133" s="169"/>
      <c r="AJ133" s="169"/>
      <c r="AK133" s="169"/>
      <c r="AL133" s="169"/>
      <c r="AM133" s="169"/>
      <c r="AN133" s="176"/>
      <c r="AO133" s="176"/>
      <c r="AP133" s="176"/>
    </row>
    <row r="134" spans="1:42" s="253" customFormat="1" ht="21" hidden="1" customHeight="1">
      <c r="A134" s="252"/>
      <c r="B134" s="252"/>
      <c r="C134" s="252"/>
      <c r="D134" s="252"/>
      <c r="E134" s="252"/>
      <c r="F134" s="252"/>
      <c r="G134" s="252"/>
      <c r="I134" s="265">
        <f t="shared" si="22"/>
        <v>0</v>
      </c>
      <c r="J134" s="255">
        <f t="shared" si="13"/>
        <v>0</v>
      </c>
      <c r="K134" s="1144">
        <f t="shared" si="23"/>
        <v>44</v>
      </c>
      <c r="L134" s="356"/>
      <c r="M134" s="356"/>
      <c r="N134" s="357">
        <f t="shared" si="15"/>
        <v>0</v>
      </c>
      <c r="O134" s="358"/>
      <c r="P134" s="358"/>
      <c r="Q134" s="359">
        <f t="shared" si="20"/>
        <v>0</v>
      </c>
      <c r="R134" s="359">
        <f t="shared" si="20"/>
        <v>0</v>
      </c>
      <c r="S134" s="360"/>
      <c r="T134" s="361"/>
      <c r="U134" s="255">
        <f t="shared" si="14"/>
        <v>0</v>
      </c>
      <c r="V134" s="169"/>
      <c r="W134" s="169"/>
      <c r="X134" s="169"/>
      <c r="Y134" s="169"/>
      <c r="Z134" s="169"/>
      <c r="AA134" s="378"/>
      <c r="AB134" s="169"/>
      <c r="AC134" s="169"/>
      <c r="AD134" s="169"/>
      <c r="AE134" s="371"/>
      <c r="AF134" s="371"/>
      <c r="AG134" s="371"/>
      <c r="AH134" s="169"/>
      <c r="AI134" s="169"/>
      <c r="AJ134" s="169"/>
      <c r="AK134" s="169"/>
      <c r="AL134" s="169"/>
      <c r="AM134" s="169"/>
      <c r="AN134" s="176"/>
      <c r="AO134" s="176"/>
      <c r="AP134" s="176"/>
    </row>
    <row r="135" spans="1:42" s="253" customFormat="1" ht="21" hidden="1" customHeight="1">
      <c r="A135" s="252"/>
      <c r="B135" s="252"/>
      <c r="C135" s="252"/>
      <c r="D135" s="252"/>
      <c r="E135" s="252"/>
      <c r="F135" s="252"/>
      <c r="G135" s="252"/>
      <c r="I135" s="265">
        <f t="shared" si="22"/>
        <v>0</v>
      </c>
      <c r="J135" s="255">
        <f t="shared" si="13"/>
        <v>0</v>
      </c>
      <c r="K135" s="1144">
        <f t="shared" si="23"/>
        <v>45</v>
      </c>
      <c r="L135" s="356"/>
      <c r="M135" s="356"/>
      <c r="N135" s="357">
        <f t="shared" si="15"/>
        <v>0</v>
      </c>
      <c r="O135" s="358"/>
      <c r="P135" s="358"/>
      <c r="Q135" s="359">
        <f t="shared" si="20"/>
        <v>0</v>
      </c>
      <c r="R135" s="359">
        <f t="shared" si="20"/>
        <v>0</v>
      </c>
      <c r="S135" s="360"/>
      <c r="T135" s="361"/>
      <c r="U135" s="255">
        <f t="shared" si="14"/>
        <v>0</v>
      </c>
      <c r="V135" s="169"/>
      <c r="W135" s="169"/>
      <c r="X135" s="169"/>
      <c r="Y135" s="169"/>
      <c r="Z135" s="169"/>
      <c r="AA135" s="378"/>
      <c r="AB135" s="169"/>
      <c r="AC135" s="169"/>
      <c r="AD135" s="169"/>
      <c r="AE135" s="371"/>
      <c r="AF135" s="371"/>
      <c r="AG135" s="371"/>
      <c r="AH135" s="169"/>
      <c r="AI135" s="169"/>
      <c r="AJ135" s="169"/>
      <c r="AK135" s="169"/>
      <c r="AL135" s="169"/>
      <c r="AM135" s="169"/>
      <c r="AN135" s="176"/>
      <c r="AO135" s="176"/>
      <c r="AP135" s="176"/>
    </row>
    <row r="136" spans="1:42" s="253" customFormat="1" ht="21" hidden="1" customHeight="1">
      <c r="A136" s="252"/>
      <c r="B136" s="252"/>
      <c r="C136" s="252"/>
      <c r="D136" s="252"/>
      <c r="E136" s="252"/>
      <c r="F136" s="252"/>
      <c r="G136" s="252"/>
      <c r="I136" s="265">
        <f t="shared" si="22"/>
        <v>0</v>
      </c>
      <c r="J136" s="255">
        <f t="shared" si="13"/>
        <v>0</v>
      </c>
      <c r="K136" s="1144">
        <f t="shared" si="23"/>
        <v>46</v>
      </c>
      <c r="L136" s="356"/>
      <c r="M136" s="356"/>
      <c r="N136" s="357">
        <f t="shared" si="15"/>
        <v>0</v>
      </c>
      <c r="O136" s="358"/>
      <c r="P136" s="358"/>
      <c r="Q136" s="359">
        <f t="shared" si="20"/>
        <v>0</v>
      </c>
      <c r="R136" s="359">
        <f t="shared" si="20"/>
        <v>0</v>
      </c>
      <c r="S136" s="360"/>
      <c r="T136" s="361"/>
      <c r="U136" s="255">
        <f t="shared" si="14"/>
        <v>0</v>
      </c>
      <c r="V136" s="169"/>
      <c r="W136" s="169"/>
      <c r="X136" s="169"/>
      <c r="Y136" s="169"/>
      <c r="Z136" s="169"/>
      <c r="AA136" s="378"/>
      <c r="AB136" s="169"/>
      <c r="AC136" s="169"/>
      <c r="AD136" s="169"/>
      <c r="AE136" s="371"/>
      <c r="AF136" s="371"/>
      <c r="AG136" s="371"/>
      <c r="AH136" s="169"/>
      <c r="AI136" s="169"/>
      <c r="AJ136" s="169"/>
      <c r="AK136" s="169"/>
      <c r="AL136" s="169"/>
      <c r="AM136" s="169"/>
      <c r="AN136" s="176"/>
      <c r="AO136" s="176"/>
      <c r="AP136" s="176"/>
    </row>
    <row r="137" spans="1:42" s="253" customFormat="1" ht="21" hidden="1" customHeight="1">
      <c r="A137" s="252"/>
      <c r="B137" s="252"/>
      <c r="C137" s="252"/>
      <c r="D137" s="252"/>
      <c r="E137" s="252"/>
      <c r="F137" s="252"/>
      <c r="G137" s="252"/>
      <c r="I137" s="265">
        <f t="shared" si="22"/>
        <v>0</v>
      </c>
      <c r="J137" s="255">
        <f t="shared" si="13"/>
        <v>0</v>
      </c>
      <c r="K137" s="1144">
        <f t="shared" si="23"/>
        <v>47</v>
      </c>
      <c r="L137" s="356"/>
      <c r="M137" s="356"/>
      <c r="N137" s="357">
        <f t="shared" si="15"/>
        <v>0</v>
      </c>
      <c r="O137" s="358"/>
      <c r="P137" s="358"/>
      <c r="Q137" s="359">
        <f t="shared" si="20"/>
        <v>0</v>
      </c>
      <c r="R137" s="359">
        <f t="shared" si="20"/>
        <v>0</v>
      </c>
      <c r="S137" s="360"/>
      <c r="T137" s="361"/>
      <c r="U137" s="255">
        <f t="shared" si="14"/>
        <v>0</v>
      </c>
      <c r="V137" s="169"/>
      <c r="W137" s="169"/>
      <c r="X137" s="169"/>
      <c r="Y137" s="169"/>
      <c r="Z137" s="169"/>
      <c r="AA137" s="378"/>
      <c r="AB137" s="169"/>
      <c r="AC137" s="169"/>
      <c r="AD137" s="169"/>
      <c r="AE137" s="371"/>
      <c r="AF137" s="371"/>
      <c r="AG137" s="371"/>
      <c r="AH137" s="169"/>
      <c r="AI137" s="169"/>
      <c r="AJ137" s="169"/>
      <c r="AK137" s="169"/>
      <c r="AL137" s="169"/>
      <c r="AM137" s="169"/>
      <c r="AN137" s="176"/>
      <c r="AO137" s="176"/>
      <c r="AP137" s="176"/>
    </row>
    <row r="138" spans="1:42" s="253" customFormat="1" ht="21" hidden="1" customHeight="1">
      <c r="A138" s="252"/>
      <c r="B138" s="252"/>
      <c r="C138" s="252"/>
      <c r="D138" s="252"/>
      <c r="E138" s="252"/>
      <c r="F138" s="252"/>
      <c r="G138" s="252"/>
      <c r="I138" s="265">
        <f t="shared" si="22"/>
        <v>0</v>
      </c>
      <c r="J138" s="255">
        <f t="shared" si="13"/>
        <v>0</v>
      </c>
      <c r="K138" s="1144">
        <f t="shared" si="23"/>
        <v>48</v>
      </c>
      <c r="L138" s="356"/>
      <c r="M138" s="356"/>
      <c r="N138" s="357">
        <f t="shared" si="15"/>
        <v>0</v>
      </c>
      <c r="O138" s="358"/>
      <c r="P138" s="358"/>
      <c r="Q138" s="359">
        <f t="shared" si="20"/>
        <v>0</v>
      </c>
      <c r="R138" s="359">
        <f t="shared" si="20"/>
        <v>0</v>
      </c>
      <c r="S138" s="360"/>
      <c r="T138" s="361"/>
      <c r="U138" s="255">
        <f t="shared" si="14"/>
        <v>0</v>
      </c>
      <c r="V138" s="169"/>
      <c r="W138" s="169"/>
      <c r="X138" s="169"/>
      <c r="Y138" s="169"/>
      <c r="Z138" s="169"/>
      <c r="AA138" s="378"/>
      <c r="AB138" s="169"/>
      <c r="AC138" s="169"/>
      <c r="AD138" s="169"/>
      <c r="AE138" s="371"/>
      <c r="AF138" s="371"/>
      <c r="AG138" s="371"/>
      <c r="AH138" s="169"/>
      <c r="AI138" s="169"/>
      <c r="AJ138" s="169"/>
      <c r="AK138" s="169"/>
      <c r="AL138" s="169"/>
      <c r="AM138" s="169"/>
      <c r="AN138" s="176"/>
      <c r="AO138" s="176"/>
      <c r="AP138" s="176"/>
    </row>
    <row r="139" spans="1:42" s="253" customFormat="1" ht="21" hidden="1" customHeight="1">
      <c r="A139" s="252"/>
      <c r="B139" s="252"/>
      <c r="C139" s="252"/>
      <c r="D139" s="252"/>
      <c r="E139" s="252"/>
      <c r="F139" s="252"/>
      <c r="G139" s="252"/>
      <c r="I139" s="265">
        <f t="shared" si="22"/>
        <v>0</v>
      </c>
      <c r="J139" s="255">
        <f t="shared" si="13"/>
        <v>0</v>
      </c>
      <c r="K139" s="1144">
        <f t="shared" si="23"/>
        <v>49</v>
      </c>
      <c r="L139" s="356"/>
      <c r="M139" s="356"/>
      <c r="N139" s="357">
        <f t="shared" si="15"/>
        <v>0</v>
      </c>
      <c r="O139" s="358"/>
      <c r="P139" s="358"/>
      <c r="Q139" s="359">
        <f t="shared" si="20"/>
        <v>0</v>
      </c>
      <c r="R139" s="359">
        <f t="shared" si="20"/>
        <v>0</v>
      </c>
      <c r="S139" s="360"/>
      <c r="T139" s="361"/>
      <c r="U139" s="255">
        <f t="shared" si="14"/>
        <v>0</v>
      </c>
      <c r="V139" s="169"/>
      <c r="W139" s="169"/>
      <c r="X139" s="169"/>
      <c r="Y139" s="169"/>
      <c r="Z139" s="169"/>
      <c r="AA139" s="378"/>
      <c r="AB139" s="169"/>
      <c r="AC139" s="169"/>
      <c r="AD139" s="169"/>
      <c r="AE139" s="371"/>
      <c r="AF139" s="371"/>
      <c r="AG139" s="371"/>
      <c r="AH139" s="169"/>
      <c r="AI139" s="169"/>
      <c r="AJ139" s="169"/>
      <c r="AK139" s="169"/>
      <c r="AL139" s="169"/>
      <c r="AM139" s="169"/>
      <c r="AN139" s="176"/>
      <c r="AO139" s="176"/>
      <c r="AP139" s="176"/>
    </row>
    <row r="140" spans="1:42" s="253" customFormat="1" ht="21" hidden="1" customHeight="1">
      <c r="A140" s="252"/>
      <c r="B140" s="252"/>
      <c r="C140" s="252"/>
      <c r="D140" s="252"/>
      <c r="E140" s="252"/>
      <c r="F140" s="252"/>
      <c r="G140" s="252"/>
      <c r="I140" s="265">
        <f t="shared" si="22"/>
        <v>0</v>
      </c>
      <c r="J140" s="255">
        <f t="shared" si="13"/>
        <v>0</v>
      </c>
      <c r="K140" s="1144">
        <f t="shared" si="23"/>
        <v>50</v>
      </c>
      <c r="L140" s="356"/>
      <c r="M140" s="356"/>
      <c r="N140" s="357">
        <f t="shared" si="15"/>
        <v>0</v>
      </c>
      <c r="O140" s="358"/>
      <c r="P140" s="358"/>
      <c r="Q140" s="359">
        <f t="shared" si="20"/>
        <v>0</v>
      </c>
      <c r="R140" s="359">
        <f t="shared" si="20"/>
        <v>0</v>
      </c>
      <c r="S140" s="360"/>
      <c r="T140" s="361"/>
      <c r="U140" s="255">
        <f t="shared" si="14"/>
        <v>0</v>
      </c>
      <c r="V140" s="169"/>
      <c r="W140" s="169"/>
      <c r="X140" s="169"/>
      <c r="Y140" s="169"/>
      <c r="Z140" s="169"/>
      <c r="AA140" s="378"/>
      <c r="AB140" s="169"/>
      <c r="AC140" s="169"/>
      <c r="AD140" s="169"/>
      <c r="AE140" s="371"/>
      <c r="AF140" s="371"/>
      <c r="AG140" s="371"/>
      <c r="AH140" s="169"/>
      <c r="AI140" s="169"/>
      <c r="AJ140" s="169"/>
      <c r="AK140" s="169"/>
      <c r="AL140" s="169"/>
      <c r="AM140" s="169"/>
      <c r="AN140" s="176"/>
      <c r="AO140" s="176"/>
      <c r="AP140" s="176"/>
    </row>
    <row r="141" spans="1:42" s="253" customFormat="1" ht="21" hidden="1" customHeight="1">
      <c r="A141" s="252"/>
      <c r="B141" s="252"/>
      <c r="C141" s="252"/>
      <c r="D141" s="252"/>
      <c r="E141" s="252"/>
      <c r="F141" s="252"/>
      <c r="G141" s="252"/>
      <c r="I141" s="265">
        <f t="shared" si="22"/>
        <v>0</v>
      </c>
      <c r="J141" s="255">
        <f t="shared" si="13"/>
        <v>0</v>
      </c>
      <c r="K141" s="1144">
        <f t="shared" si="23"/>
        <v>51</v>
      </c>
      <c r="L141" s="356"/>
      <c r="M141" s="356"/>
      <c r="N141" s="357">
        <f t="shared" si="15"/>
        <v>0</v>
      </c>
      <c r="O141" s="358"/>
      <c r="P141" s="358"/>
      <c r="Q141" s="359">
        <f t="shared" si="20"/>
        <v>0</v>
      </c>
      <c r="R141" s="359">
        <f t="shared" si="20"/>
        <v>0</v>
      </c>
      <c r="S141" s="360"/>
      <c r="T141" s="361"/>
      <c r="U141" s="255">
        <f t="shared" si="14"/>
        <v>0</v>
      </c>
      <c r="V141" s="169"/>
      <c r="W141" s="169"/>
      <c r="X141" s="169"/>
      <c r="Y141" s="169"/>
      <c r="Z141" s="169"/>
      <c r="AA141" s="378"/>
      <c r="AB141" s="169"/>
      <c r="AC141" s="169"/>
      <c r="AD141" s="169"/>
      <c r="AE141" s="371"/>
      <c r="AF141" s="371"/>
      <c r="AG141" s="371"/>
      <c r="AH141" s="169"/>
      <c r="AI141" s="169"/>
      <c r="AJ141" s="169"/>
      <c r="AK141" s="169"/>
      <c r="AL141" s="169"/>
      <c r="AM141" s="169"/>
      <c r="AN141" s="176"/>
      <c r="AO141" s="176"/>
      <c r="AP141" s="176"/>
    </row>
    <row r="142" spans="1:42" s="253" customFormat="1" ht="21" hidden="1" customHeight="1">
      <c r="A142" s="252"/>
      <c r="B142" s="252"/>
      <c r="C142" s="252"/>
      <c r="D142" s="252"/>
      <c r="E142" s="252"/>
      <c r="F142" s="252"/>
      <c r="G142" s="252"/>
      <c r="I142" s="265">
        <f t="shared" si="22"/>
        <v>0</v>
      </c>
      <c r="J142" s="255">
        <f t="shared" si="13"/>
        <v>0</v>
      </c>
      <c r="K142" s="1144">
        <f t="shared" si="23"/>
        <v>52</v>
      </c>
      <c r="L142" s="356"/>
      <c r="M142" s="356"/>
      <c r="N142" s="357">
        <f t="shared" si="15"/>
        <v>0</v>
      </c>
      <c r="O142" s="358"/>
      <c r="P142" s="358"/>
      <c r="Q142" s="359">
        <f t="shared" si="20"/>
        <v>0</v>
      </c>
      <c r="R142" s="359">
        <f t="shared" si="20"/>
        <v>0</v>
      </c>
      <c r="S142" s="360"/>
      <c r="T142" s="361"/>
      <c r="U142" s="255">
        <f t="shared" si="14"/>
        <v>0</v>
      </c>
      <c r="V142" s="169"/>
      <c r="W142" s="169"/>
      <c r="X142" s="169"/>
      <c r="Y142" s="169"/>
      <c r="Z142" s="169"/>
      <c r="AA142" s="378"/>
      <c r="AB142" s="169"/>
      <c r="AC142" s="169"/>
      <c r="AD142" s="169"/>
      <c r="AE142" s="371"/>
      <c r="AF142" s="371"/>
      <c r="AG142" s="371"/>
      <c r="AH142" s="169"/>
      <c r="AI142" s="169"/>
      <c r="AJ142" s="169"/>
      <c r="AK142" s="169"/>
      <c r="AL142" s="169"/>
      <c r="AM142" s="169"/>
      <c r="AN142" s="176"/>
      <c r="AO142" s="176"/>
      <c r="AP142" s="176"/>
    </row>
    <row r="143" spans="1:42" s="253" customFormat="1" ht="21" hidden="1" customHeight="1">
      <c r="A143" s="252"/>
      <c r="B143" s="252"/>
      <c r="C143" s="252"/>
      <c r="D143" s="252"/>
      <c r="E143" s="252"/>
      <c r="F143" s="252"/>
      <c r="G143" s="252"/>
      <c r="I143" s="265">
        <f t="shared" si="22"/>
        <v>0</v>
      </c>
      <c r="J143" s="255">
        <f t="shared" si="13"/>
        <v>0</v>
      </c>
      <c r="K143" s="1144">
        <f t="shared" si="23"/>
        <v>53</v>
      </c>
      <c r="L143" s="356"/>
      <c r="M143" s="356"/>
      <c r="N143" s="357">
        <f t="shared" si="15"/>
        <v>0</v>
      </c>
      <c r="O143" s="358"/>
      <c r="P143" s="358"/>
      <c r="Q143" s="359">
        <f t="shared" si="20"/>
        <v>0</v>
      </c>
      <c r="R143" s="359">
        <f t="shared" si="20"/>
        <v>0</v>
      </c>
      <c r="S143" s="360"/>
      <c r="T143" s="361"/>
      <c r="U143" s="255">
        <f t="shared" si="14"/>
        <v>0</v>
      </c>
      <c r="V143" s="169"/>
      <c r="W143" s="169"/>
      <c r="X143" s="169"/>
      <c r="Y143" s="169"/>
      <c r="Z143" s="169"/>
      <c r="AA143" s="378"/>
      <c r="AB143" s="169"/>
      <c r="AC143" s="169"/>
      <c r="AD143" s="169"/>
      <c r="AE143" s="371"/>
      <c r="AF143" s="371"/>
      <c r="AG143" s="371"/>
      <c r="AH143" s="169"/>
      <c r="AI143" s="169"/>
      <c r="AJ143" s="169"/>
      <c r="AK143" s="169"/>
      <c r="AL143" s="169"/>
      <c r="AM143" s="169"/>
      <c r="AN143" s="176"/>
      <c r="AO143" s="176"/>
      <c r="AP143" s="176"/>
    </row>
    <row r="144" spans="1:42" s="253" customFormat="1" ht="21" hidden="1" customHeight="1">
      <c r="A144" s="252"/>
      <c r="B144" s="252"/>
      <c r="C144" s="252"/>
      <c r="D144" s="252"/>
      <c r="E144" s="252"/>
      <c r="F144" s="252"/>
      <c r="G144" s="252"/>
      <c r="I144" s="265">
        <f t="shared" si="22"/>
        <v>0</v>
      </c>
      <c r="J144" s="255">
        <f t="shared" si="13"/>
        <v>0</v>
      </c>
      <c r="K144" s="1144">
        <f t="shared" si="23"/>
        <v>54</v>
      </c>
      <c r="L144" s="356"/>
      <c r="M144" s="356"/>
      <c r="N144" s="357">
        <f t="shared" si="15"/>
        <v>0</v>
      </c>
      <c r="O144" s="358"/>
      <c r="P144" s="358"/>
      <c r="Q144" s="359">
        <f t="shared" si="20"/>
        <v>0</v>
      </c>
      <c r="R144" s="359">
        <f t="shared" si="20"/>
        <v>0</v>
      </c>
      <c r="S144" s="360"/>
      <c r="T144" s="361"/>
      <c r="U144" s="255">
        <f t="shared" si="14"/>
        <v>0</v>
      </c>
      <c r="V144" s="169"/>
      <c r="W144" s="169"/>
      <c r="X144" s="169"/>
      <c r="Y144" s="169"/>
      <c r="Z144" s="169"/>
      <c r="AA144" s="378"/>
      <c r="AB144" s="169"/>
      <c r="AC144" s="169"/>
      <c r="AD144" s="169"/>
      <c r="AE144" s="371"/>
      <c r="AF144" s="371"/>
      <c r="AG144" s="371"/>
      <c r="AH144" s="169"/>
      <c r="AI144" s="169"/>
      <c r="AJ144" s="169"/>
      <c r="AK144" s="169"/>
      <c r="AL144" s="169"/>
      <c r="AM144" s="169"/>
      <c r="AN144" s="176"/>
      <c r="AO144" s="176"/>
      <c r="AP144" s="176"/>
    </row>
    <row r="145" spans="1:42" s="253" customFormat="1" ht="21" hidden="1" customHeight="1">
      <c r="A145" s="252"/>
      <c r="B145" s="252"/>
      <c r="C145" s="252"/>
      <c r="D145" s="252"/>
      <c r="E145" s="252"/>
      <c r="F145" s="252"/>
      <c r="G145" s="252"/>
      <c r="I145" s="265">
        <f t="shared" si="22"/>
        <v>0</v>
      </c>
      <c r="J145" s="255">
        <f t="shared" si="13"/>
        <v>0</v>
      </c>
      <c r="K145" s="1144">
        <f t="shared" si="23"/>
        <v>55</v>
      </c>
      <c r="L145" s="356"/>
      <c r="M145" s="356"/>
      <c r="N145" s="357">
        <f t="shared" si="15"/>
        <v>0</v>
      </c>
      <c r="O145" s="358"/>
      <c r="P145" s="358"/>
      <c r="Q145" s="359">
        <f t="shared" si="20"/>
        <v>0</v>
      </c>
      <c r="R145" s="359">
        <f t="shared" si="20"/>
        <v>0</v>
      </c>
      <c r="S145" s="360"/>
      <c r="T145" s="361"/>
      <c r="U145" s="255">
        <f t="shared" si="14"/>
        <v>0</v>
      </c>
      <c r="V145" s="169"/>
      <c r="W145" s="169"/>
      <c r="X145" s="169"/>
      <c r="Y145" s="169"/>
      <c r="Z145" s="169"/>
      <c r="AA145" s="378"/>
      <c r="AB145" s="169"/>
      <c r="AC145" s="169"/>
      <c r="AD145" s="169"/>
      <c r="AE145" s="371"/>
      <c r="AF145" s="371"/>
      <c r="AG145" s="371"/>
      <c r="AH145" s="169"/>
      <c r="AI145" s="169"/>
      <c r="AJ145" s="169"/>
      <c r="AK145" s="169"/>
      <c r="AL145" s="169"/>
      <c r="AM145" s="169"/>
      <c r="AN145" s="176"/>
      <c r="AO145" s="176"/>
      <c r="AP145" s="176"/>
    </row>
    <row r="146" spans="1:42" s="253" customFormat="1" ht="21" hidden="1" customHeight="1">
      <c r="A146" s="252"/>
      <c r="B146" s="252"/>
      <c r="C146" s="252"/>
      <c r="D146" s="252"/>
      <c r="E146" s="252"/>
      <c r="F146" s="252"/>
      <c r="G146" s="252"/>
      <c r="I146" s="265">
        <f t="shared" si="22"/>
        <v>0</v>
      </c>
      <c r="J146" s="255">
        <f t="shared" si="13"/>
        <v>0</v>
      </c>
      <c r="K146" s="1144">
        <f t="shared" si="23"/>
        <v>56</v>
      </c>
      <c r="L146" s="356"/>
      <c r="M146" s="356"/>
      <c r="N146" s="357">
        <f t="shared" si="15"/>
        <v>0</v>
      </c>
      <c r="O146" s="358"/>
      <c r="P146" s="358"/>
      <c r="Q146" s="359">
        <f t="shared" si="20"/>
        <v>0</v>
      </c>
      <c r="R146" s="359">
        <f t="shared" si="20"/>
        <v>0</v>
      </c>
      <c r="S146" s="360"/>
      <c r="T146" s="361"/>
      <c r="U146" s="255">
        <f t="shared" si="14"/>
        <v>0</v>
      </c>
      <c r="V146" s="169"/>
      <c r="W146" s="169"/>
      <c r="X146" s="169"/>
      <c r="Y146" s="169"/>
      <c r="Z146" s="169"/>
      <c r="AA146" s="378"/>
      <c r="AB146" s="169"/>
      <c r="AC146" s="169"/>
      <c r="AD146" s="169"/>
      <c r="AE146" s="371"/>
      <c r="AF146" s="371"/>
      <c r="AG146" s="371"/>
      <c r="AH146" s="169"/>
      <c r="AI146" s="169"/>
      <c r="AJ146" s="169"/>
      <c r="AK146" s="169"/>
      <c r="AL146" s="169"/>
      <c r="AM146" s="169"/>
      <c r="AN146" s="176"/>
      <c r="AO146" s="176"/>
      <c r="AP146" s="176"/>
    </row>
    <row r="147" spans="1:42" s="253" customFormat="1" ht="21" hidden="1" customHeight="1">
      <c r="A147" s="252"/>
      <c r="B147" s="252"/>
      <c r="C147" s="252"/>
      <c r="D147" s="252"/>
      <c r="E147" s="252"/>
      <c r="F147" s="252"/>
      <c r="G147" s="252"/>
      <c r="I147" s="265">
        <f t="shared" si="22"/>
        <v>0</v>
      </c>
      <c r="J147" s="255">
        <f t="shared" si="13"/>
        <v>0</v>
      </c>
      <c r="K147" s="1144">
        <f t="shared" si="23"/>
        <v>57</v>
      </c>
      <c r="L147" s="356"/>
      <c r="M147" s="356"/>
      <c r="N147" s="357">
        <f t="shared" si="15"/>
        <v>0</v>
      </c>
      <c r="O147" s="358"/>
      <c r="P147" s="358"/>
      <c r="Q147" s="359">
        <f t="shared" si="20"/>
        <v>0</v>
      </c>
      <c r="R147" s="359">
        <f t="shared" si="20"/>
        <v>0</v>
      </c>
      <c r="S147" s="360"/>
      <c r="T147" s="361"/>
      <c r="U147" s="255">
        <f t="shared" si="14"/>
        <v>0</v>
      </c>
      <c r="V147" s="169"/>
      <c r="W147" s="169"/>
      <c r="X147" s="169"/>
      <c r="Y147" s="169"/>
      <c r="Z147" s="169"/>
      <c r="AA147" s="378"/>
      <c r="AB147" s="169"/>
      <c r="AC147" s="169"/>
      <c r="AD147" s="169"/>
      <c r="AE147" s="371"/>
      <c r="AF147" s="371"/>
      <c r="AG147" s="371"/>
      <c r="AH147" s="169"/>
      <c r="AI147" s="169"/>
      <c r="AJ147" s="169"/>
      <c r="AK147" s="169"/>
      <c r="AL147" s="169"/>
      <c r="AM147" s="169"/>
      <c r="AN147" s="176"/>
      <c r="AO147" s="176"/>
      <c r="AP147" s="176"/>
    </row>
    <row r="148" spans="1:42" s="253" customFormat="1" ht="21" hidden="1" customHeight="1">
      <c r="A148" s="252"/>
      <c r="B148" s="252"/>
      <c r="C148" s="252"/>
      <c r="D148" s="252"/>
      <c r="E148" s="252"/>
      <c r="F148" s="252"/>
      <c r="G148" s="252"/>
      <c r="I148" s="265">
        <f t="shared" si="22"/>
        <v>0</v>
      </c>
      <c r="J148" s="255">
        <f t="shared" si="13"/>
        <v>0</v>
      </c>
      <c r="K148" s="1144">
        <f t="shared" si="23"/>
        <v>58</v>
      </c>
      <c r="L148" s="356"/>
      <c r="M148" s="356"/>
      <c r="N148" s="357">
        <f t="shared" si="15"/>
        <v>0</v>
      </c>
      <c r="O148" s="358"/>
      <c r="P148" s="358"/>
      <c r="Q148" s="359">
        <f t="shared" si="20"/>
        <v>0</v>
      </c>
      <c r="R148" s="359">
        <f t="shared" si="20"/>
        <v>0</v>
      </c>
      <c r="S148" s="360"/>
      <c r="T148" s="361"/>
      <c r="U148" s="255">
        <f t="shared" si="14"/>
        <v>0</v>
      </c>
      <c r="V148" s="392"/>
      <c r="W148" s="392"/>
      <c r="X148" s="392"/>
      <c r="Y148" s="392"/>
      <c r="Z148" s="392"/>
      <c r="AA148" s="393"/>
      <c r="AB148" s="392"/>
      <c r="AC148" s="392"/>
      <c r="AD148" s="392"/>
      <c r="AE148" s="394"/>
      <c r="AF148" s="394"/>
      <c r="AG148" s="394"/>
      <c r="AH148" s="394"/>
      <c r="AI148" s="394"/>
      <c r="AJ148" s="394"/>
      <c r="AK148" s="371"/>
      <c r="AL148" s="371"/>
      <c r="AM148" s="371"/>
      <c r="AN148" s="167"/>
      <c r="AO148" s="167"/>
      <c r="AP148" s="167"/>
    </row>
    <row r="149" spans="1:42" s="253" customFormat="1" ht="21" hidden="1" customHeight="1">
      <c r="A149" s="252"/>
      <c r="B149" s="252"/>
      <c r="C149" s="252"/>
      <c r="D149" s="252"/>
      <c r="E149" s="252"/>
      <c r="F149" s="252"/>
      <c r="G149" s="252"/>
      <c r="I149" s="265">
        <f t="shared" si="22"/>
        <v>0</v>
      </c>
      <c r="J149" s="255">
        <f t="shared" si="13"/>
        <v>0</v>
      </c>
      <c r="K149" s="1144">
        <f t="shared" si="23"/>
        <v>59</v>
      </c>
      <c r="L149" s="356"/>
      <c r="M149" s="356"/>
      <c r="N149" s="357">
        <f t="shared" si="15"/>
        <v>0</v>
      </c>
      <c r="O149" s="358"/>
      <c r="P149" s="358"/>
      <c r="Q149" s="359">
        <f t="shared" si="20"/>
        <v>0</v>
      </c>
      <c r="R149" s="359">
        <f t="shared" si="20"/>
        <v>0</v>
      </c>
      <c r="S149" s="360"/>
      <c r="T149" s="361"/>
      <c r="U149" s="255">
        <f t="shared" si="14"/>
        <v>0</v>
      </c>
      <c r="V149" s="392"/>
      <c r="W149" s="392"/>
      <c r="X149" s="392"/>
      <c r="Y149" s="392"/>
      <c r="Z149" s="392"/>
      <c r="AA149" s="393"/>
      <c r="AB149" s="392"/>
      <c r="AC149" s="392"/>
      <c r="AD149" s="392"/>
      <c r="AE149" s="394"/>
      <c r="AF149" s="394"/>
      <c r="AG149" s="394"/>
      <c r="AH149" s="394"/>
      <c r="AI149" s="394"/>
      <c r="AJ149" s="394"/>
      <c r="AK149" s="371"/>
      <c r="AL149" s="371"/>
      <c r="AM149" s="371"/>
      <c r="AN149" s="167"/>
      <c r="AO149" s="167"/>
      <c r="AP149" s="167"/>
    </row>
    <row r="150" spans="1:42" s="253" customFormat="1" ht="21" hidden="1" customHeight="1" thickBot="1">
      <c r="A150" s="252"/>
      <c r="B150" s="252"/>
      <c r="C150" s="252"/>
      <c r="D150" s="252"/>
      <c r="E150" s="252"/>
      <c r="F150" s="252"/>
      <c r="G150" s="252"/>
      <c r="I150" s="265">
        <f t="shared" si="22"/>
        <v>0</v>
      </c>
      <c r="J150" s="255">
        <f t="shared" si="13"/>
        <v>0</v>
      </c>
      <c r="K150" s="379">
        <f t="shared" si="23"/>
        <v>60</v>
      </c>
      <c r="L150" s="356"/>
      <c r="M150" s="356"/>
      <c r="N150" s="380">
        <f t="shared" si="15"/>
        <v>0</v>
      </c>
      <c r="O150" s="381"/>
      <c r="P150" s="381"/>
      <c r="Q150" s="382">
        <f t="shared" si="20"/>
        <v>0</v>
      </c>
      <c r="R150" s="382">
        <f t="shared" si="20"/>
        <v>0</v>
      </c>
      <c r="S150" s="383"/>
      <c r="T150" s="384"/>
      <c r="U150" s="255">
        <f t="shared" si="14"/>
        <v>0</v>
      </c>
      <c r="V150" s="392"/>
      <c r="W150" s="392"/>
      <c r="X150" s="392"/>
      <c r="Y150" s="392"/>
      <c r="Z150" s="392"/>
      <c r="AA150" s="393"/>
      <c r="AB150" s="392"/>
      <c r="AC150" s="392"/>
      <c r="AD150" s="392"/>
      <c r="AE150" s="394"/>
      <c r="AF150" s="394"/>
      <c r="AG150" s="394"/>
      <c r="AH150" s="394"/>
      <c r="AI150" s="394"/>
      <c r="AJ150" s="394"/>
      <c r="AK150" s="371"/>
      <c r="AL150" s="371"/>
      <c r="AM150" s="371"/>
      <c r="AN150" s="167"/>
      <c r="AO150" s="167"/>
      <c r="AP150" s="167"/>
    </row>
    <row r="151" spans="1:42" ht="30" customHeight="1" thickBot="1">
      <c r="I151" s="952">
        <f t="shared" ref="I151:I161" si="24">IF(Q$154&gt;0,1,0)</f>
        <v>0</v>
      </c>
      <c r="J151" s="941">
        <f t="shared" ref="J151:J214" si="25">IF($Q$154&gt;0,3,)</f>
        <v>0</v>
      </c>
      <c r="K151" s="2477" t="s">
        <v>891</v>
      </c>
      <c r="L151" s="2477"/>
      <c r="M151" s="2477"/>
      <c r="N151" s="2477"/>
      <c r="O151" s="2477"/>
      <c r="P151" s="2477"/>
      <c r="Q151" s="2477"/>
      <c r="R151" s="2477"/>
      <c r="S151" s="2477"/>
      <c r="T151" s="2477"/>
      <c r="U151" s="941">
        <f t="shared" ref="U151:U214" si="26">IF($Q$154&gt;0,3,)</f>
        <v>0</v>
      </c>
      <c r="V151" s="1074" t="s">
        <v>833</v>
      </c>
      <c r="AF151" s="947" t="s">
        <v>834</v>
      </c>
      <c r="AG151" s="948"/>
      <c r="AH151" s="948"/>
      <c r="AI151" s="948"/>
      <c r="AJ151" s="949"/>
      <c r="AN151" s="950"/>
      <c r="AO151" s="950"/>
      <c r="AP151" s="950"/>
    </row>
    <row r="152" spans="1:42" ht="21" customHeight="1" thickBot="1">
      <c r="I152" s="952">
        <f t="shared" si="24"/>
        <v>0</v>
      </c>
      <c r="J152" s="941">
        <f t="shared" si="25"/>
        <v>0</v>
      </c>
      <c r="K152" s="2478" t="s">
        <v>578</v>
      </c>
      <c r="L152" s="2478"/>
      <c r="M152" s="2478"/>
      <c r="N152" s="2478"/>
      <c r="O152" s="2478"/>
      <c r="P152" s="2478"/>
      <c r="Q152" s="2478"/>
      <c r="R152" s="2478"/>
      <c r="S152" s="2478"/>
      <c r="T152" s="2478"/>
      <c r="U152" s="941">
        <f t="shared" si="26"/>
        <v>0</v>
      </c>
      <c r="V152" s="1075" t="s">
        <v>861</v>
      </c>
      <c r="W152" s="1076">
        <v>200</v>
      </c>
      <c r="X152" s="955"/>
      <c r="Y152" s="955"/>
      <c r="Z152" s="956"/>
      <c r="AA152" s="957"/>
      <c r="AB152" s="956"/>
      <c r="AC152" s="958"/>
      <c r="AD152" s="959"/>
      <c r="AE152" s="565"/>
      <c r="AF152" s="960" t="s">
        <v>862</v>
      </c>
      <c r="AG152" s="961" t="s">
        <v>863</v>
      </c>
      <c r="AH152" s="961" t="s">
        <v>864</v>
      </c>
      <c r="AI152" s="962" t="s">
        <v>865</v>
      </c>
      <c r="AJ152" s="949"/>
      <c r="AN152" s="950"/>
      <c r="AO152" s="950"/>
      <c r="AP152" s="963"/>
    </row>
    <row r="153" spans="1:42" ht="21" customHeight="1">
      <c r="I153" s="952">
        <f t="shared" si="24"/>
        <v>0</v>
      </c>
      <c r="J153" s="941">
        <f t="shared" si="25"/>
        <v>0</v>
      </c>
      <c r="K153" s="1149" t="s">
        <v>564</v>
      </c>
      <c r="L153" s="965" t="s">
        <v>565</v>
      </c>
      <c r="M153" s="1151" t="s">
        <v>1653</v>
      </c>
      <c r="N153" s="965" t="s">
        <v>940</v>
      </c>
      <c r="O153" s="1151" t="s">
        <v>859</v>
      </c>
      <c r="P153" s="965" t="s">
        <v>566</v>
      </c>
      <c r="Q153" s="965" t="s">
        <v>575</v>
      </c>
      <c r="R153" s="965" t="s">
        <v>570</v>
      </c>
      <c r="S153" s="965" t="s">
        <v>576</v>
      </c>
      <c r="T153" s="967" t="s">
        <v>577</v>
      </c>
      <c r="U153" s="941">
        <f t="shared" si="26"/>
        <v>0</v>
      </c>
      <c r="V153" s="1077" t="s">
        <v>866</v>
      </c>
      <c r="W153" s="969"/>
      <c r="X153" s="970"/>
      <c r="Y153" s="970"/>
      <c r="Z153" s="971"/>
      <c r="AA153" s="972"/>
      <c r="AB153" s="971"/>
      <c r="AC153" s="973"/>
      <c r="AD153" s="974"/>
      <c r="AE153" s="565"/>
      <c r="AF153" s="975" t="s">
        <v>867</v>
      </c>
      <c r="AG153" s="976" t="s">
        <v>868</v>
      </c>
      <c r="AH153" s="976" t="s">
        <v>869</v>
      </c>
      <c r="AI153" s="977" t="s">
        <v>870</v>
      </c>
      <c r="AJ153" s="949"/>
      <c r="AN153" s="950"/>
      <c r="AO153" s="950"/>
      <c r="AP153" s="963"/>
    </row>
    <row r="154" spans="1:42" ht="21" customHeight="1" thickBot="1">
      <c r="I154" s="952">
        <f t="shared" si="24"/>
        <v>0</v>
      </c>
      <c r="J154" s="941">
        <f t="shared" si="25"/>
        <v>0</v>
      </c>
      <c r="K154" s="978"/>
      <c r="L154" s="979"/>
      <c r="M154" s="979"/>
      <c r="N154" s="979"/>
      <c r="O154" s="979"/>
      <c r="P154" s="980" t="str">
        <f>IF(COUNTA(Y159:Y166)&gt;1,CONCATENATE(V159,"번지 외 ",COUNTA(Y159:Y166)-1,"필지"),CONCATENATE(V159,"번지"))</f>
        <v>번지</v>
      </c>
      <c r="Q154" s="981">
        <f>+Y167</f>
        <v>0</v>
      </c>
      <c r="R154" s="982"/>
      <c r="S154" s="983">
        <f>COUNT(L162:L174)</f>
        <v>0</v>
      </c>
      <c r="T154" s="984">
        <f>200*S154</f>
        <v>0</v>
      </c>
      <c r="U154" s="941">
        <f t="shared" si="26"/>
        <v>0</v>
      </c>
      <c r="V154" s="1077" t="s">
        <v>871</v>
      </c>
      <c r="W154" s="969"/>
      <c r="X154" s="970"/>
      <c r="Y154" s="970"/>
      <c r="Z154" s="971"/>
      <c r="AA154" s="972"/>
      <c r="AB154" s="971"/>
      <c r="AC154" s="973"/>
      <c r="AD154" s="974"/>
      <c r="AE154" s="565"/>
      <c r="AF154" s="975" t="s">
        <v>872</v>
      </c>
      <c r="AG154" s="976" t="s">
        <v>873</v>
      </c>
      <c r="AH154" s="985" t="s">
        <v>874</v>
      </c>
      <c r="AI154" s="977" t="s">
        <v>875</v>
      </c>
      <c r="AJ154" s="949"/>
      <c r="AN154" s="950"/>
      <c r="AO154" s="950"/>
      <c r="AP154" s="963"/>
    </row>
    <row r="155" spans="1:42" ht="21" customHeight="1" thickBot="1">
      <c r="I155" s="952">
        <f t="shared" si="24"/>
        <v>0</v>
      </c>
      <c r="J155" s="941">
        <f t="shared" si="25"/>
        <v>0</v>
      </c>
      <c r="K155" s="1149" t="s">
        <v>568</v>
      </c>
      <c r="L155" s="965" t="s">
        <v>569</v>
      </c>
      <c r="M155" s="965" t="s">
        <v>562</v>
      </c>
      <c r="N155" s="965" t="s">
        <v>967</v>
      </c>
      <c r="O155" s="965" t="s">
        <v>571</v>
      </c>
      <c r="P155" s="1148" t="s">
        <v>572</v>
      </c>
      <c r="Q155" s="1148" t="s">
        <v>573</v>
      </c>
      <c r="R155" s="987" t="s">
        <v>574</v>
      </c>
      <c r="S155" s="988" t="s">
        <v>972</v>
      </c>
      <c r="T155" s="967" t="s">
        <v>973</v>
      </c>
      <c r="U155" s="941">
        <f t="shared" si="26"/>
        <v>0</v>
      </c>
      <c r="V155" s="1078" t="s">
        <v>876</v>
      </c>
      <c r="W155" s="990"/>
      <c r="X155" s="1079"/>
      <c r="Y155" s="1079"/>
      <c r="Z155" s="1080"/>
      <c r="AA155" s="1081"/>
      <c r="AB155" s="1080"/>
      <c r="AC155" s="1082"/>
      <c r="AD155" s="1083"/>
      <c r="AE155" s="565"/>
      <c r="AF155" s="975" t="s">
        <v>877</v>
      </c>
      <c r="AG155" s="996" t="s">
        <v>878</v>
      </c>
      <c r="AH155" s="997" t="s">
        <v>879</v>
      </c>
      <c r="AI155" s="977" t="s">
        <v>880</v>
      </c>
      <c r="AJ155" s="949"/>
      <c r="AN155" s="950"/>
      <c r="AO155" s="950"/>
      <c r="AP155" s="963"/>
    </row>
    <row r="156" spans="1:42" ht="21" customHeight="1" thickBot="1">
      <c r="I156" s="952">
        <f t="shared" si="24"/>
        <v>0</v>
      </c>
      <c r="J156" s="941">
        <f t="shared" si="25"/>
        <v>0</v>
      </c>
      <c r="K156" s="998">
        <f>Z159</f>
        <v>0</v>
      </c>
      <c r="L156" s="999">
        <f>AA159</f>
        <v>0</v>
      </c>
      <c r="M156" s="1000">
        <f>AC159</f>
        <v>0</v>
      </c>
      <c r="N156" s="1001">
        <f>AB168</f>
        <v>0</v>
      </c>
      <c r="O156" s="1002" t="e">
        <f>IF((Q160+R160)&gt;0,ROUND((Q160/(Q160+R160)),4),0)</f>
        <v>#DIV/0!</v>
      </c>
      <c r="P156" s="1003" t="str">
        <f>IF(W155&lt;=15,AI153,IF(W155&gt;30,AI155,AI154))</f>
        <v>완 (15˚ 이하)</v>
      </c>
      <c r="Q156" s="1004" t="str">
        <f>AF161</f>
        <v>개소당5ha이상</v>
      </c>
      <c r="R156" s="1005"/>
      <c r="S156" s="1006">
        <f>W155</f>
        <v>0</v>
      </c>
      <c r="T156" s="1007">
        <f>ROUND(N156/10000*N162,0)</f>
        <v>0</v>
      </c>
      <c r="U156" s="941">
        <f t="shared" si="26"/>
        <v>0</v>
      </c>
      <c r="V156" s="1084">
        <v>0</v>
      </c>
      <c r="W156" s="1084"/>
      <c r="X156" s="1084"/>
      <c r="Y156" s="1084"/>
      <c r="Z156" s="1084"/>
      <c r="AA156" s="1085"/>
      <c r="AB156" s="1084"/>
      <c r="AC156" s="1084"/>
      <c r="AD156" s="1084"/>
      <c r="AE156" s="565"/>
      <c r="AF156" s="975" t="s">
        <v>881</v>
      </c>
      <c r="AG156" s="976"/>
      <c r="AH156" s="1008"/>
      <c r="AI156" s="977"/>
      <c r="AJ156" s="949"/>
      <c r="AN156" s="950"/>
      <c r="AO156" s="950"/>
      <c r="AP156" s="963"/>
    </row>
    <row r="157" spans="1:42" ht="21" customHeight="1" thickBot="1">
      <c r="I157" s="952">
        <f t="shared" si="24"/>
        <v>0</v>
      </c>
      <c r="J157" s="941">
        <f t="shared" si="25"/>
        <v>0</v>
      </c>
      <c r="K157" s="2479" t="s">
        <v>941</v>
      </c>
      <c r="L157" s="2479"/>
      <c r="M157" s="2479"/>
      <c r="N157" s="2479"/>
      <c r="O157" s="2479"/>
      <c r="P157" s="2479"/>
      <c r="Q157" s="2479"/>
      <c r="R157" s="2479"/>
      <c r="S157" s="2479"/>
      <c r="T157" s="2479"/>
      <c r="U157" s="941">
        <f t="shared" si="26"/>
        <v>0</v>
      </c>
      <c r="AE157" s="565"/>
      <c r="AF157" s="975"/>
      <c r="AG157" s="976"/>
      <c r="AH157" s="1008"/>
      <c r="AI157" s="977"/>
      <c r="AJ157" s="949"/>
      <c r="AN157" s="950"/>
      <c r="AO157" s="950"/>
      <c r="AP157" s="963"/>
    </row>
    <row r="158" spans="1:42" ht="21" customHeight="1" thickBot="1">
      <c r="I158" s="952">
        <f t="shared" si="24"/>
        <v>0</v>
      </c>
      <c r="J158" s="941">
        <f t="shared" si="25"/>
        <v>0</v>
      </c>
      <c r="K158" s="2480" t="s">
        <v>942</v>
      </c>
      <c r="L158" s="2482" t="s">
        <v>943</v>
      </c>
      <c r="M158" s="2484" t="s">
        <v>944</v>
      </c>
      <c r="N158" s="2484" t="s">
        <v>945</v>
      </c>
      <c r="O158" s="2476" t="s">
        <v>946</v>
      </c>
      <c r="P158" s="2476"/>
      <c r="Q158" s="2476" t="s">
        <v>947</v>
      </c>
      <c r="R158" s="2476"/>
      <c r="S158" s="2472" t="s">
        <v>1162</v>
      </c>
      <c r="T158" s="2473"/>
      <c r="U158" s="941">
        <f t="shared" si="26"/>
        <v>0</v>
      </c>
      <c r="V158" s="1075" t="s">
        <v>837</v>
      </c>
      <c r="W158" s="1086" t="s">
        <v>838</v>
      </c>
      <c r="X158" s="1086" t="s">
        <v>835</v>
      </c>
      <c r="Y158" s="1086" t="s">
        <v>890</v>
      </c>
      <c r="Z158" s="1086" t="s">
        <v>568</v>
      </c>
      <c r="AA158" s="1087" t="s">
        <v>902</v>
      </c>
      <c r="AB158" s="1086" t="s">
        <v>836</v>
      </c>
      <c r="AC158" s="1088" t="s">
        <v>562</v>
      </c>
      <c r="AD158" s="1089" t="s">
        <v>1147</v>
      </c>
      <c r="AE158" s="565"/>
      <c r="AF158" s="1016"/>
      <c r="AG158" s="1017"/>
      <c r="AH158" s="1018"/>
      <c r="AI158" s="1019"/>
      <c r="AJ158" s="1020"/>
      <c r="AN158" s="1020"/>
      <c r="AO158" s="565"/>
      <c r="AP158" s="963"/>
    </row>
    <row r="159" spans="1:42" ht="21" customHeight="1" thickBot="1">
      <c r="I159" s="952">
        <f t="shared" si="24"/>
        <v>0</v>
      </c>
      <c r="J159" s="941">
        <f t="shared" si="25"/>
        <v>0</v>
      </c>
      <c r="K159" s="2481"/>
      <c r="L159" s="2483"/>
      <c r="M159" s="2485"/>
      <c r="N159" s="2485"/>
      <c r="O159" s="1152" t="s">
        <v>786</v>
      </c>
      <c r="P159" s="1022" t="s">
        <v>787</v>
      </c>
      <c r="Q159" s="1022" t="s">
        <v>786</v>
      </c>
      <c r="R159" s="1023" t="s">
        <v>787</v>
      </c>
      <c r="S159" s="2474"/>
      <c r="T159" s="2475"/>
      <c r="U159" s="941">
        <f t="shared" si="26"/>
        <v>0</v>
      </c>
      <c r="V159" s="1036"/>
      <c r="W159" s="1025"/>
      <c r="X159" s="1037"/>
      <c r="Y159" s="1037"/>
      <c r="Z159" s="1025"/>
      <c r="AA159" s="1026"/>
      <c r="AB159" s="1025"/>
      <c r="AC159" s="1027"/>
      <c r="AD159" s="1028"/>
      <c r="AE159" s="565"/>
      <c r="AF159" s="948"/>
      <c r="AG159" s="948"/>
      <c r="AH159" s="948"/>
      <c r="AI159" s="1029"/>
      <c r="AJ159" s="1020"/>
      <c r="AN159" s="1020"/>
      <c r="AO159" s="565"/>
      <c r="AP159" s="963"/>
    </row>
    <row r="160" spans="1:42" ht="21" customHeight="1">
      <c r="I160" s="952">
        <f t="shared" si="24"/>
        <v>0</v>
      </c>
      <c r="J160" s="941">
        <f t="shared" si="25"/>
        <v>0</v>
      </c>
      <c r="K160" s="1150" t="s">
        <v>953</v>
      </c>
      <c r="L160" s="1031"/>
      <c r="M160" s="1031"/>
      <c r="N160" s="1032" t="e">
        <f>N161/S154</f>
        <v>#DIV/0!</v>
      </c>
      <c r="O160" s="1033" t="e">
        <f>ROUND(O161/S154,1)</f>
        <v>#DIV/0!</v>
      </c>
      <c r="P160" s="1033" t="e">
        <f>ROUND(P161/S154,1)</f>
        <v>#DIV/0!</v>
      </c>
      <c r="Q160" s="1032" t="e">
        <f>ROUND(Q161/S154,0)</f>
        <v>#DIV/0!</v>
      </c>
      <c r="R160" s="1032" t="e">
        <f>ROUND(R161/S154,0)</f>
        <v>#DIV/0!</v>
      </c>
      <c r="S160" s="1047"/>
      <c r="T160" s="1035"/>
      <c r="U160" s="941">
        <f t="shared" si="26"/>
        <v>0</v>
      </c>
      <c r="V160" s="1036"/>
      <c r="W160" s="1025"/>
      <c r="X160" s="1037"/>
      <c r="Y160" s="1037"/>
      <c r="Z160" s="1025"/>
      <c r="AA160" s="1026"/>
      <c r="AB160" s="1025"/>
      <c r="AC160" s="1027"/>
      <c r="AD160" s="1028"/>
      <c r="AE160" s="565"/>
      <c r="AF160" s="960" t="s">
        <v>560</v>
      </c>
      <c r="AG160" s="961" t="s">
        <v>561</v>
      </c>
      <c r="AH160" s="1012" t="s">
        <v>884</v>
      </c>
      <c r="AI160" s="1038"/>
      <c r="AJ160" s="949"/>
      <c r="AN160" s="950"/>
      <c r="AO160" s="819"/>
      <c r="AP160" s="819"/>
    </row>
    <row r="161" spans="1:43" ht="21" customHeight="1">
      <c r="I161" s="952">
        <f t="shared" si="24"/>
        <v>0</v>
      </c>
      <c r="J161" s="941">
        <f t="shared" si="25"/>
        <v>0</v>
      </c>
      <c r="K161" s="1150" t="s">
        <v>832</v>
      </c>
      <c r="L161" s="1031"/>
      <c r="M161" s="1031"/>
      <c r="N161" s="1039">
        <f>SUM(N162:N225)</f>
        <v>0</v>
      </c>
      <c r="O161" s="1039">
        <f>SUM(O162:O225)</f>
        <v>0</v>
      </c>
      <c r="P161" s="1039">
        <f>SUM(P162:P225)</f>
        <v>0</v>
      </c>
      <c r="Q161" s="1039">
        <f>SUM(Q162:Q225)</f>
        <v>0</v>
      </c>
      <c r="R161" s="1039">
        <f>SUM(R162:R225)</f>
        <v>0</v>
      </c>
      <c r="S161" s="1040"/>
      <c r="T161" s="1041"/>
      <c r="U161" s="941">
        <f t="shared" si="26"/>
        <v>0</v>
      </c>
      <c r="V161" s="1036"/>
      <c r="W161" s="1037"/>
      <c r="X161" s="1037"/>
      <c r="Y161" s="1037"/>
      <c r="Z161" s="1025"/>
      <c r="AA161" s="1026"/>
      <c r="AB161" s="1025"/>
      <c r="AC161" s="1027"/>
      <c r="AD161" s="1028"/>
      <c r="AE161" s="565"/>
      <c r="AF161" s="975" t="s">
        <v>885</v>
      </c>
      <c r="AG161" s="976" t="s">
        <v>1151</v>
      </c>
      <c r="AH161" s="1042">
        <v>0</v>
      </c>
      <c r="AI161" s="1043"/>
      <c r="AJ161" s="949"/>
      <c r="AN161" s="950"/>
      <c r="AO161" s="819"/>
      <c r="AP161" s="819"/>
    </row>
    <row r="162" spans="1:43" ht="21" customHeight="1">
      <c r="I162" s="952">
        <f>IF((O$162+P$162)&gt;0,1,0)</f>
        <v>0</v>
      </c>
      <c r="J162" s="941">
        <f t="shared" si="25"/>
        <v>0</v>
      </c>
      <c r="K162" s="1150">
        <v>1</v>
      </c>
      <c r="L162" s="1044"/>
      <c r="M162" s="1044"/>
      <c r="N162" s="1045">
        <f t="shared" ref="N162:N170" si="27">IF(O162+P162&gt;0,$W$152,)</f>
        <v>0</v>
      </c>
      <c r="O162" s="1053"/>
      <c r="P162" s="1053"/>
      <c r="Q162" s="1045">
        <f t="shared" ref="Q162:R175" si="28">ROUND(O162*50,0)</f>
        <v>0</v>
      </c>
      <c r="R162" s="1045">
        <f t="shared" si="28"/>
        <v>0</v>
      </c>
      <c r="S162" s="1047"/>
      <c r="T162" s="1048"/>
      <c r="U162" s="941">
        <f t="shared" si="26"/>
        <v>0</v>
      </c>
      <c r="V162" s="1036"/>
      <c r="W162" s="1037"/>
      <c r="X162" s="1037"/>
      <c r="Y162" s="1037"/>
      <c r="Z162" s="1025"/>
      <c r="AA162" s="1026"/>
      <c r="AB162" s="1025"/>
      <c r="AC162" s="1027"/>
      <c r="AD162" s="1028"/>
      <c r="AE162" s="565"/>
      <c r="AF162" s="975" t="s">
        <v>886</v>
      </c>
      <c r="AG162" s="976" t="s">
        <v>887</v>
      </c>
      <c r="AH162" s="1049">
        <v>0.05</v>
      </c>
      <c r="AI162" s="1043"/>
      <c r="AJ162" s="949"/>
      <c r="AN162" s="950"/>
      <c r="AO162" s="565"/>
      <c r="AP162" s="963"/>
    </row>
    <row r="163" spans="1:43" ht="21" customHeight="1">
      <c r="I163" s="952">
        <f t="shared" ref="I163:I175" si="29">IF((O$162+P$162)&gt;0,1,0)</f>
        <v>0</v>
      </c>
      <c r="J163" s="941">
        <f t="shared" si="25"/>
        <v>0</v>
      </c>
      <c r="K163" s="1150">
        <f t="shared" ref="K163:K175" si="30">+K162+1</f>
        <v>2</v>
      </c>
      <c r="L163" s="1044"/>
      <c r="M163" s="1044"/>
      <c r="N163" s="1045">
        <f t="shared" si="27"/>
        <v>0</v>
      </c>
      <c r="O163" s="1053"/>
      <c r="P163" s="1053"/>
      <c r="Q163" s="1045">
        <f t="shared" si="28"/>
        <v>0</v>
      </c>
      <c r="R163" s="1045">
        <f t="shared" si="28"/>
        <v>0</v>
      </c>
      <c r="S163" s="1047"/>
      <c r="T163" s="1048"/>
      <c r="U163" s="941">
        <f t="shared" si="26"/>
        <v>0</v>
      </c>
      <c r="V163" s="1036"/>
      <c r="W163" s="1037"/>
      <c r="X163" s="1037"/>
      <c r="Y163" s="1037"/>
      <c r="Z163" s="1025"/>
      <c r="AA163" s="1026"/>
      <c r="AB163" s="1025"/>
      <c r="AC163" s="1027"/>
      <c r="AD163" s="1028"/>
      <c r="AE163" s="565"/>
      <c r="AF163" s="975" t="s">
        <v>888</v>
      </c>
      <c r="AG163" s="976" t="s">
        <v>1150</v>
      </c>
      <c r="AH163" s="1049">
        <v>0.1</v>
      </c>
      <c r="AI163" s="1050"/>
      <c r="AJ163" s="949"/>
      <c r="AN163" s="950"/>
      <c r="AO163" s="565"/>
      <c r="AP163" s="963"/>
    </row>
    <row r="164" spans="1:43" ht="21" customHeight="1">
      <c r="I164" s="952">
        <f t="shared" si="29"/>
        <v>0</v>
      </c>
      <c r="J164" s="941">
        <f t="shared" si="25"/>
        <v>0</v>
      </c>
      <c r="K164" s="1150">
        <f t="shared" si="30"/>
        <v>3</v>
      </c>
      <c r="L164" s="1044"/>
      <c r="M164" s="1044"/>
      <c r="N164" s="1045">
        <f t="shared" si="27"/>
        <v>0</v>
      </c>
      <c r="O164" s="1053"/>
      <c r="P164" s="1053"/>
      <c r="Q164" s="1045">
        <f>ROUND(O164*50,0)</f>
        <v>0</v>
      </c>
      <c r="R164" s="1045">
        <f>ROUND(P164*50,0)</f>
        <v>0</v>
      </c>
      <c r="S164" s="1047"/>
      <c r="T164" s="1048"/>
      <c r="U164" s="941">
        <f t="shared" si="26"/>
        <v>0</v>
      </c>
      <c r="V164" s="1036"/>
      <c r="W164" s="1037"/>
      <c r="X164" s="1037"/>
      <c r="Y164" s="1037"/>
      <c r="Z164" s="1025"/>
      <c r="AA164" s="1026"/>
      <c r="AB164" s="1025"/>
      <c r="AC164" s="1027"/>
      <c r="AD164" s="1028"/>
      <c r="AE164" s="565"/>
      <c r="AF164" s="975"/>
      <c r="AG164" s="976"/>
      <c r="AH164" s="1051"/>
      <c r="AI164" s="977"/>
      <c r="AJ164" s="1020"/>
      <c r="AN164" s="1020"/>
      <c r="AO164" s="565"/>
      <c r="AP164" s="963"/>
    </row>
    <row r="165" spans="1:43" ht="21" customHeight="1" thickBot="1">
      <c r="I165" s="952">
        <f t="shared" si="29"/>
        <v>0</v>
      </c>
      <c r="J165" s="941">
        <f t="shared" si="25"/>
        <v>0</v>
      </c>
      <c r="K165" s="1150">
        <f t="shared" si="30"/>
        <v>4</v>
      </c>
      <c r="L165" s="1044"/>
      <c r="M165" s="1044"/>
      <c r="N165" s="1052">
        <f t="shared" si="27"/>
        <v>0</v>
      </c>
      <c r="O165" s="1053"/>
      <c r="P165" s="1053"/>
      <c r="Q165" s="1054">
        <f t="shared" si="28"/>
        <v>0</v>
      </c>
      <c r="R165" s="1054">
        <f t="shared" si="28"/>
        <v>0</v>
      </c>
      <c r="S165" s="1047"/>
      <c r="T165" s="1048"/>
      <c r="U165" s="941">
        <f t="shared" si="26"/>
        <v>0</v>
      </c>
      <c r="V165" s="1036"/>
      <c r="W165" s="1037"/>
      <c r="X165" s="1037"/>
      <c r="Y165" s="1037"/>
      <c r="Z165" s="1025"/>
      <c r="AA165" s="1026"/>
      <c r="AB165" s="1025"/>
      <c r="AC165" s="1027"/>
      <c r="AD165" s="1028"/>
      <c r="AE165" s="565"/>
      <c r="AF165" s="1016"/>
      <c r="AG165" s="1055"/>
      <c r="AH165" s="1017"/>
      <c r="AI165" s="1019"/>
      <c r="AJ165" s="1020"/>
      <c r="AN165" s="1020"/>
      <c r="AO165" s="565"/>
      <c r="AP165" s="963"/>
    </row>
    <row r="166" spans="1:43" ht="21" customHeight="1">
      <c r="I166" s="952">
        <f t="shared" si="29"/>
        <v>0</v>
      </c>
      <c r="J166" s="941">
        <f t="shared" si="25"/>
        <v>0</v>
      </c>
      <c r="K166" s="1150">
        <f t="shared" si="30"/>
        <v>5</v>
      </c>
      <c r="L166" s="1044"/>
      <c r="M166" s="1044"/>
      <c r="N166" s="1052">
        <f t="shared" si="27"/>
        <v>0</v>
      </c>
      <c r="O166" s="1053"/>
      <c r="P166" s="1053"/>
      <c r="Q166" s="1054">
        <f t="shared" si="28"/>
        <v>0</v>
      </c>
      <c r="R166" s="1054">
        <f t="shared" si="28"/>
        <v>0</v>
      </c>
      <c r="S166" s="1047"/>
      <c r="T166" s="1048"/>
      <c r="U166" s="941">
        <f t="shared" si="26"/>
        <v>0</v>
      </c>
      <c r="V166" s="1036"/>
      <c r="W166" s="1037"/>
      <c r="X166" s="1037"/>
      <c r="Y166" s="1037"/>
      <c r="Z166" s="1025"/>
      <c r="AA166" s="1026"/>
      <c r="AB166" s="1025"/>
      <c r="AC166" s="1027"/>
      <c r="AD166" s="1028"/>
      <c r="AE166" s="819"/>
      <c r="AF166" s="963"/>
      <c r="AG166" s="963"/>
      <c r="AH166" s="963"/>
      <c r="AI166" s="963"/>
      <c r="AJ166" s="963"/>
      <c r="AK166" s="819"/>
      <c r="AL166" s="819"/>
      <c r="AM166" s="819"/>
      <c r="AN166" s="963"/>
      <c r="AO166" s="565"/>
      <c r="AP166" s="963"/>
      <c r="AQ166" s="819"/>
    </row>
    <row r="167" spans="1:43" ht="21" customHeight="1">
      <c r="I167" s="952">
        <f t="shared" si="29"/>
        <v>0</v>
      </c>
      <c r="J167" s="941">
        <f t="shared" si="25"/>
        <v>0</v>
      </c>
      <c r="K167" s="1150">
        <f t="shared" si="30"/>
        <v>6</v>
      </c>
      <c r="L167" s="1044"/>
      <c r="M167" s="1044"/>
      <c r="N167" s="1052">
        <f t="shared" si="27"/>
        <v>0</v>
      </c>
      <c r="O167" s="1053"/>
      <c r="P167" s="1053"/>
      <c r="Q167" s="1054">
        <f t="shared" si="28"/>
        <v>0</v>
      </c>
      <c r="R167" s="1054">
        <f t="shared" si="28"/>
        <v>0</v>
      </c>
      <c r="S167" s="1047"/>
      <c r="T167" s="1048"/>
      <c r="U167" s="941">
        <f t="shared" si="26"/>
        <v>0</v>
      </c>
      <c r="V167" s="968" t="s">
        <v>832</v>
      </c>
      <c r="W167" s="1056">
        <f>SUM(W159:W166)</f>
        <v>0</v>
      </c>
      <c r="X167" s="1056">
        <f>SUM(X159:X166)</f>
        <v>0</v>
      </c>
      <c r="Y167" s="1056">
        <f>SUM(Y159:Y166)</f>
        <v>0</v>
      </c>
      <c r="Z167" s="1057"/>
      <c r="AA167" s="1058"/>
      <c r="AB167" s="1056">
        <f>SUM(AB159:AB166)</f>
        <v>0</v>
      </c>
      <c r="AC167" s="1059"/>
      <c r="AD167" s="1060"/>
      <c r="AE167" s="1061"/>
      <c r="AF167" s="565"/>
      <c r="AG167" s="565"/>
      <c r="AH167" s="565"/>
      <c r="AI167" s="565"/>
      <c r="AJ167" s="565"/>
      <c r="AN167" s="963"/>
      <c r="AO167" s="565"/>
      <c r="AP167" s="963"/>
    </row>
    <row r="168" spans="1:43" s="819" customFormat="1" ht="21" customHeight="1" thickBot="1">
      <c r="A168" s="372"/>
      <c r="B168" s="372"/>
      <c r="C168" s="372"/>
      <c r="D168" s="372"/>
      <c r="E168" s="372"/>
      <c r="F168" s="372"/>
      <c r="G168" s="372"/>
      <c r="H168" s="167"/>
      <c r="I168" s="952">
        <f t="shared" si="29"/>
        <v>0</v>
      </c>
      <c r="J168" s="941">
        <f t="shared" si="25"/>
        <v>0</v>
      </c>
      <c r="K168" s="1150">
        <f t="shared" si="30"/>
        <v>7</v>
      </c>
      <c r="L168" s="1044"/>
      <c r="M168" s="1044"/>
      <c r="N168" s="1052">
        <f t="shared" si="27"/>
        <v>0</v>
      </c>
      <c r="O168" s="1053"/>
      <c r="P168" s="1053"/>
      <c r="Q168" s="1054">
        <f t="shared" si="28"/>
        <v>0</v>
      </c>
      <c r="R168" s="1054">
        <f t="shared" si="28"/>
        <v>0</v>
      </c>
      <c r="S168" s="1047"/>
      <c r="T168" s="1048"/>
      <c r="U168" s="941">
        <f t="shared" si="26"/>
        <v>0</v>
      </c>
      <c r="V168" s="1062" t="s">
        <v>889</v>
      </c>
      <c r="W168" s="1063"/>
      <c r="X168" s="1063"/>
      <c r="Y168" s="1063"/>
      <c r="Z168" s="1063"/>
      <c r="AA168" s="1064"/>
      <c r="AB168" s="1063">
        <f>IF(AB167&gt;0,ROUND(AB167/COUNTA(AB159:AB166),0),)</f>
        <v>0</v>
      </c>
      <c r="AC168" s="1065"/>
      <c r="AD168" s="1066"/>
      <c r="AE168" s="1061"/>
      <c r="AF168" s="1061"/>
      <c r="AG168" s="1061"/>
      <c r="AH168" s="565"/>
      <c r="AI168" s="565"/>
      <c r="AJ168" s="565"/>
      <c r="AK168" s="565"/>
      <c r="AL168" s="565"/>
      <c r="AM168" s="565"/>
      <c r="AN168" s="963"/>
      <c r="AO168" s="963"/>
      <c r="AP168" s="963"/>
      <c r="AQ168" s="951"/>
    </row>
    <row r="169" spans="1:43" ht="21" customHeight="1">
      <c r="I169" s="952">
        <f t="shared" si="29"/>
        <v>0</v>
      </c>
      <c r="J169" s="941">
        <f t="shared" si="25"/>
        <v>0</v>
      </c>
      <c r="K169" s="1150">
        <f t="shared" si="30"/>
        <v>8</v>
      </c>
      <c r="L169" s="1044"/>
      <c r="M169" s="1044"/>
      <c r="N169" s="1052">
        <f t="shared" si="27"/>
        <v>0</v>
      </c>
      <c r="O169" s="1053"/>
      <c r="P169" s="1053"/>
      <c r="Q169" s="1054">
        <f t="shared" si="28"/>
        <v>0</v>
      </c>
      <c r="R169" s="1054">
        <f t="shared" si="28"/>
        <v>0</v>
      </c>
      <c r="S169" s="1047"/>
      <c r="T169" s="1048"/>
      <c r="U169" s="941">
        <f t="shared" si="26"/>
        <v>0</v>
      </c>
      <c r="V169" s="565"/>
      <c r="W169" s="565"/>
      <c r="X169" s="565"/>
      <c r="Y169" s="565"/>
      <c r="Z169" s="565"/>
      <c r="AA169" s="1067"/>
      <c r="AB169" s="565"/>
      <c r="AC169" s="565"/>
      <c r="AD169" s="565"/>
      <c r="AE169" s="1061"/>
      <c r="AF169" s="1061"/>
      <c r="AG169" s="1061"/>
      <c r="AH169" s="565"/>
      <c r="AI169" s="565"/>
      <c r="AJ169" s="565"/>
      <c r="AK169" s="565"/>
      <c r="AL169" s="565"/>
      <c r="AM169" s="565"/>
      <c r="AN169" s="963"/>
      <c r="AO169" s="963"/>
      <c r="AP169" s="963"/>
    </row>
    <row r="170" spans="1:43" ht="21" customHeight="1">
      <c r="I170" s="952">
        <f t="shared" si="29"/>
        <v>0</v>
      </c>
      <c r="J170" s="941">
        <f t="shared" si="25"/>
        <v>0</v>
      </c>
      <c r="K170" s="1150">
        <f t="shared" si="30"/>
        <v>9</v>
      </c>
      <c r="L170" s="1044"/>
      <c r="M170" s="1044"/>
      <c r="N170" s="1052">
        <f t="shared" si="27"/>
        <v>0</v>
      </c>
      <c r="O170" s="1053"/>
      <c r="P170" s="1053"/>
      <c r="Q170" s="1054">
        <f t="shared" si="28"/>
        <v>0</v>
      </c>
      <c r="R170" s="1054">
        <f t="shared" si="28"/>
        <v>0</v>
      </c>
      <c r="S170" s="1047"/>
      <c r="T170" s="1048"/>
      <c r="U170" s="941">
        <f t="shared" si="26"/>
        <v>0</v>
      </c>
      <c r="V170" s="565"/>
      <c r="W170" s="565"/>
      <c r="X170" s="565"/>
      <c r="Y170" s="565"/>
      <c r="Z170" s="565"/>
      <c r="AA170" s="1067"/>
      <c r="AB170" s="565"/>
      <c r="AC170" s="565"/>
      <c r="AD170" s="565"/>
      <c r="AE170" s="1061"/>
      <c r="AF170" s="1061"/>
      <c r="AG170" s="1061"/>
      <c r="AH170" s="565"/>
      <c r="AI170" s="565"/>
      <c r="AJ170" s="565"/>
      <c r="AK170" s="565"/>
      <c r="AL170" s="565"/>
      <c r="AM170" s="565"/>
      <c r="AN170" s="963"/>
      <c r="AO170" s="963"/>
      <c r="AP170" s="963"/>
    </row>
    <row r="171" spans="1:43" ht="21" customHeight="1">
      <c r="I171" s="952">
        <f t="shared" si="29"/>
        <v>0</v>
      </c>
      <c r="J171" s="941">
        <f t="shared" si="25"/>
        <v>0</v>
      </c>
      <c r="K171" s="1150">
        <f t="shared" si="30"/>
        <v>10</v>
      </c>
      <c r="L171" s="1044"/>
      <c r="M171" s="1044"/>
      <c r="N171" s="1052">
        <f>IF(O171+P171&gt;0,$W$152,)</f>
        <v>0</v>
      </c>
      <c r="O171" s="1053"/>
      <c r="P171" s="1053"/>
      <c r="Q171" s="1054">
        <f t="shared" si="28"/>
        <v>0</v>
      </c>
      <c r="R171" s="1054">
        <f t="shared" si="28"/>
        <v>0</v>
      </c>
      <c r="S171" s="1047"/>
      <c r="T171" s="1048"/>
      <c r="U171" s="941">
        <f t="shared" si="26"/>
        <v>0</v>
      </c>
      <c r="V171" s="565"/>
      <c r="W171" s="565"/>
      <c r="X171" s="565"/>
      <c r="Y171" s="565"/>
      <c r="Z171" s="565"/>
      <c r="AA171" s="1067"/>
      <c r="AB171" s="565"/>
      <c r="AC171" s="565"/>
      <c r="AD171" s="565"/>
      <c r="AE171" s="1061"/>
      <c r="AF171" s="1061"/>
      <c r="AG171" s="1061"/>
      <c r="AH171" s="565"/>
      <c r="AI171" s="565"/>
      <c r="AJ171" s="565"/>
      <c r="AK171" s="565"/>
      <c r="AL171" s="565"/>
      <c r="AM171" s="565"/>
      <c r="AN171" s="963"/>
      <c r="AO171" s="963"/>
      <c r="AP171" s="963"/>
    </row>
    <row r="172" spans="1:43" ht="21" customHeight="1">
      <c r="I172" s="952">
        <f t="shared" si="29"/>
        <v>0</v>
      </c>
      <c r="J172" s="941">
        <f t="shared" si="25"/>
        <v>0</v>
      </c>
      <c r="K172" s="1150">
        <f t="shared" si="30"/>
        <v>11</v>
      </c>
      <c r="L172" s="1044"/>
      <c r="M172" s="1044"/>
      <c r="N172" s="1052">
        <f>IF(O172+P172&gt;0,$W$152,)</f>
        <v>0</v>
      </c>
      <c r="O172" s="1053"/>
      <c r="P172" s="1053"/>
      <c r="Q172" s="1054">
        <f t="shared" si="28"/>
        <v>0</v>
      </c>
      <c r="R172" s="1054">
        <f t="shared" si="28"/>
        <v>0</v>
      </c>
      <c r="S172" s="1047"/>
      <c r="T172" s="1048"/>
      <c r="U172" s="941">
        <f t="shared" si="26"/>
        <v>0</v>
      </c>
      <c r="V172" s="565"/>
      <c r="W172" s="565"/>
      <c r="X172" s="565"/>
      <c r="Y172" s="565"/>
      <c r="Z172" s="565"/>
      <c r="AA172" s="1067"/>
      <c r="AB172" s="565"/>
      <c r="AC172" s="565"/>
      <c r="AD172" s="565"/>
      <c r="AE172" s="1061"/>
      <c r="AF172" s="1061"/>
      <c r="AG172" s="1061"/>
      <c r="AH172" s="565"/>
      <c r="AI172" s="565"/>
      <c r="AJ172" s="565"/>
      <c r="AK172" s="565"/>
      <c r="AL172" s="565"/>
      <c r="AM172" s="565"/>
      <c r="AN172" s="963"/>
      <c r="AO172" s="963"/>
      <c r="AP172" s="963"/>
    </row>
    <row r="173" spans="1:43" ht="21" customHeight="1">
      <c r="I173" s="952">
        <f t="shared" si="29"/>
        <v>0</v>
      </c>
      <c r="J173" s="941">
        <f t="shared" si="25"/>
        <v>0</v>
      </c>
      <c r="K173" s="1150">
        <f t="shared" si="30"/>
        <v>12</v>
      </c>
      <c r="L173" s="1044"/>
      <c r="M173" s="1044"/>
      <c r="N173" s="1052">
        <f>IF(O173+P173&gt;0,$W$152,)</f>
        <v>0</v>
      </c>
      <c r="O173" s="1053"/>
      <c r="P173" s="1053"/>
      <c r="Q173" s="1054">
        <f t="shared" si="28"/>
        <v>0</v>
      </c>
      <c r="R173" s="1054">
        <f t="shared" si="28"/>
        <v>0</v>
      </c>
      <c r="S173" s="1047"/>
      <c r="T173" s="1048"/>
      <c r="U173" s="941">
        <f t="shared" si="26"/>
        <v>0</v>
      </c>
      <c r="V173" s="565"/>
      <c r="W173" s="565"/>
      <c r="X173" s="565"/>
      <c r="Y173" s="565"/>
      <c r="Z173" s="565"/>
      <c r="AA173" s="1067"/>
      <c r="AB173" s="565"/>
      <c r="AC173" s="565"/>
      <c r="AD173" s="565"/>
      <c r="AE173" s="1061"/>
      <c r="AF173" s="1061"/>
      <c r="AG173" s="1061"/>
      <c r="AH173" s="565"/>
      <c r="AI173" s="565"/>
      <c r="AJ173" s="565"/>
      <c r="AK173" s="565"/>
      <c r="AL173" s="565"/>
      <c r="AM173" s="565"/>
      <c r="AN173" s="963"/>
      <c r="AO173" s="963"/>
      <c r="AP173" s="963"/>
    </row>
    <row r="174" spans="1:43" ht="21" customHeight="1">
      <c r="I174" s="952">
        <f t="shared" si="29"/>
        <v>0</v>
      </c>
      <c r="J174" s="941">
        <f t="shared" si="25"/>
        <v>0</v>
      </c>
      <c r="K174" s="1150">
        <f t="shared" si="30"/>
        <v>13</v>
      </c>
      <c r="L174" s="1044"/>
      <c r="M174" s="1044"/>
      <c r="N174" s="1052">
        <f>IF(O174+P174&gt;0,$W$152,)</f>
        <v>0</v>
      </c>
      <c r="O174" s="1053"/>
      <c r="P174" s="1053"/>
      <c r="Q174" s="1054">
        <f t="shared" si="28"/>
        <v>0</v>
      </c>
      <c r="R174" s="1054">
        <f t="shared" si="28"/>
        <v>0</v>
      </c>
      <c r="S174" s="1047"/>
      <c r="T174" s="1048"/>
      <c r="U174" s="941">
        <f t="shared" si="26"/>
        <v>0</v>
      </c>
      <c r="V174" s="565"/>
      <c r="W174" s="565"/>
      <c r="X174" s="565"/>
      <c r="Y174" s="565"/>
      <c r="Z174" s="565"/>
      <c r="AA174" s="1067"/>
      <c r="AB174" s="565"/>
      <c r="AC174" s="565"/>
      <c r="AD174" s="565"/>
      <c r="AE174" s="1061"/>
      <c r="AF174" s="1061"/>
      <c r="AG174" s="1061"/>
      <c r="AH174" s="565"/>
      <c r="AI174" s="565"/>
      <c r="AJ174" s="565"/>
      <c r="AK174" s="565"/>
      <c r="AL174" s="565"/>
      <c r="AM174" s="565"/>
      <c r="AN174" s="963"/>
      <c r="AO174" s="963"/>
      <c r="AP174" s="963"/>
    </row>
    <row r="175" spans="1:43" ht="21" customHeight="1" thickBot="1">
      <c r="I175" s="952">
        <f t="shared" si="29"/>
        <v>0</v>
      </c>
      <c r="J175" s="941">
        <f t="shared" si="25"/>
        <v>0</v>
      </c>
      <c r="K175" s="1068">
        <f t="shared" si="30"/>
        <v>14</v>
      </c>
      <c r="L175" s="1000"/>
      <c r="M175" s="1000"/>
      <c r="N175" s="1069">
        <f>IF(O175+P175&gt;0,$W$152,)</f>
        <v>0</v>
      </c>
      <c r="O175" s="1070"/>
      <c r="P175" s="1070"/>
      <c r="Q175" s="1071">
        <f t="shared" si="28"/>
        <v>0</v>
      </c>
      <c r="R175" s="1071">
        <f t="shared" si="28"/>
        <v>0</v>
      </c>
      <c r="S175" s="1072"/>
      <c r="T175" s="1073"/>
      <c r="U175" s="941">
        <f t="shared" si="26"/>
        <v>0</v>
      </c>
      <c r="V175" s="565"/>
      <c r="W175" s="565"/>
      <c r="X175" s="565"/>
      <c r="Y175" s="565"/>
      <c r="Z175" s="565"/>
      <c r="AA175" s="1067"/>
      <c r="AB175" s="565"/>
      <c r="AC175" s="565"/>
      <c r="AD175" s="565"/>
      <c r="AE175" s="1061"/>
      <c r="AF175" s="1061"/>
      <c r="AG175" s="1061"/>
      <c r="AH175" s="565"/>
      <c r="AI175" s="565"/>
      <c r="AJ175" s="565"/>
      <c r="AK175" s="565"/>
      <c r="AL175" s="565"/>
      <c r="AM175" s="565"/>
      <c r="AN175" s="963"/>
      <c r="AO175" s="963"/>
      <c r="AP175" s="963"/>
    </row>
    <row r="176" spans="1:43" s="253" customFormat="1" ht="21" hidden="1" customHeight="1">
      <c r="A176" s="252"/>
      <c r="B176" s="252"/>
      <c r="C176" s="252"/>
      <c r="D176" s="252"/>
      <c r="E176" s="252"/>
      <c r="F176" s="252"/>
      <c r="G176" s="252"/>
      <c r="I176" s="265">
        <f>IF((O$178+P$178)&gt;0,1,0)</f>
        <v>0</v>
      </c>
      <c r="J176" s="255">
        <f t="shared" si="25"/>
        <v>0</v>
      </c>
      <c r="K176" s="2439" t="s">
        <v>942</v>
      </c>
      <c r="L176" s="2441" t="s">
        <v>943</v>
      </c>
      <c r="M176" s="2443" t="s">
        <v>944</v>
      </c>
      <c r="N176" s="2443" t="s">
        <v>945</v>
      </c>
      <c r="O176" s="2445" t="s">
        <v>946</v>
      </c>
      <c r="P176" s="2445"/>
      <c r="Q176" s="2445" t="s">
        <v>947</v>
      </c>
      <c r="R176" s="2445"/>
      <c r="S176" s="2446" t="s">
        <v>948</v>
      </c>
      <c r="T176" s="2448" t="s">
        <v>1162</v>
      </c>
      <c r="U176" s="255">
        <f t="shared" si="26"/>
        <v>0</v>
      </c>
      <c r="V176" s="169"/>
      <c r="W176" s="169"/>
      <c r="X176" s="169"/>
      <c r="Y176" s="169"/>
      <c r="Z176" s="169"/>
      <c r="AA176" s="378"/>
      <c r="AB176" s="169"/>
      <c r="AC176" s="169"/>
      <c r="AD176" s="169"/>
      <c r="AE176" s="371"/>
      <c r="AF176" s="371"/>
      <c r="AG176" s="371"/>
      <c r="AH176" s="169"/>
      <c r="AI176" s="169"/>
      <c r="AJ176" s="169"/>
      <c r="AK176" s="169"/>
      <c r="AL176" s="169"/>
      <c r="AM176" s="169"/>
      <c r="AN176" s="176"/>
      <c r="AO176" s="176"/>
      <c r="AP176" s="176"/>
    </row>
    <row r="177" spans="1:42" s="253" customFormat="1" ht="21" hidden="1" customHeight="1">
      <c r="A177" s="252"/>
      <c r="B177" s="252"/>
      <c r="C177" s="252"/>
      <c r="D177" s="252"/>
      <c r="E177" s="252"/>
      <c r="F177" s="252"/>
      <c r="G177" s="252"/>
      <c r="I177" s="265">
        <f t="shared" ref="I177:I200" si="31">IF((O$178+P$178)&gt;0,1,0)</f>
        <v>0</v>
      </c>
      <c r="J177" s="255">
        <f t="shared" si="25"/>
        <v>0</v>
      </c>
      <c r="K177" s="2440"/>
      <c r="L177" s="2442"/>
      <c r="M177" s="2444"/>
      <c r="N177" s="2444"/>
      <c r="O177" s="1146" t="s">
        <v>786</v>
      </c>
      <c r="P177" s="335" t="s">
        <v>787</v>
      </c>
      <c r="Q177" s="335" t="s">
        <v>786</v>
      </c>
      <c r="R177" s="336" t="s">
        <v>787</v>
      </c>
      <c r="S177" s="2447"/>
      <c r="T177" s="2449"/>
      <c r="U177" s="255">
        <f t="shared" si="26"/>
        <v>0</v>
      </c>
      <c r="V177" s="169"/>
      <c r="W177" s="169"/>
      <c r="X177" s="169"/>
      <c r="Y177" s="169"/>
      <c r="Z177" s="169"/>
      <c r="AA177" s="378"/>
      <c r="AB177" s="169"/>
      <c r="AC177" s="169"/>
      <c r="AD177" s="169"/>
      <c r="AE177" s="371"/>
      <c r="AF177" s="371"/>
      <c r="AG177" s="371"/>
      <c r="AH177" s="169"/>
      <c r="AI177" s="169"/>
      <c r="AJ177" s="169"/>
      <c r="AK177" s="169"/>
      <c r="AL177" s="169"/>
      <c r="AM177" s="169"/>
      <c r="AN177" s="176"/>
      <c r="AO177" s="176"/>
      <c r="AP177" s="176"/>
    </row>
    <row r="178" spans="1:42" s="253" customFormat="1" ht="21" hidden="1" customHeight="1">
      <c r="A178" s="252"/>
      <c r="B178" s="252"/>
      <c r="C178" s="252"/>
      <c r="D178" s="252"/>
      <c r="E178" s="252"/>
      <c r="F178" s="252"/>
      <c r="G178" s="252"/>
      <c r="I178" s="265">
        <f t="shared" si="31"/>
        <v>0</v>
      </c>
      <c r="J178" s="255">
        <f t="shared" si="25"/>
        <v>0</v>
      </c>
      <c r="K178" s="1144">
        <f>+K25+1</f>
        <v>15</v>
      </c>
      <c r="L178" s="356"/>
      <c r="M178" s="356"/>
      <c r="N178" s="357">
        <f t="shared" ref="N178:N200" si="32">IF(O178+P178&gt;0,$W$152,)</f>
        <v>0</v>
      </c>
      <c r="O178" s="358"/>
      <c r="P178" s="358"/>
      <c r="Q178" s="359">
        <f t="shared" ref="Q178:R225" si="33">ROUND(O178*50,0)</f>
        <v>0</v>
      </c>
      <c r="R178" s="359">
        <f t="shared" si="33"/>
        <v>0</v>
      </c>
      <c r="S178" s="360"/>
      <c r="T178" s="361"/>
      <c r="U178" s="255">
        <f t="shared" si="26"/>
        <v>0</v>
      </c>
      <c r="V178" s="169"/>
      <c r="W178" s="169"/>
      <c r="X178" s="169"/>
      <c r="Y178" s="169"/>
      <c r="Z178" s="169"/>
      <c r="AA178" s="378"/>
      <c r="AB178" s="169"/>
      <c r="AC178" s="169"/>
      <c r="AD178" s="169"/>
      <c r="AE178" s="371"/>
      <c r="AF178" s="371"/>
      <c r="AG178" s="371"/>
      <c r="AH178" s="169"/>
      <c r="AI178" s="169"/>
      <c r="AJ178" s="169"/>
      <c r="AK178" s="169"/>
      <c r="AL178" s="169"/>
      <c r="AM178" s="169"/>
      <c r="AN178" s="176"/>
      <c r="AO178" s="176"/>
      <c r="AP178" s="176"/>
    </row>
    <row r="179" spans="1:42" s="253" customFormat="1" ht="21" hidden="1" customHeight="1">
      <c r="A179" s="252"/>
      <c r="B179" s="252"/>
      <c r="C179" s="252"/>
      <c r="D179" s="252"/>
      <c r="E179" s="252"/>
      <c r="F179" s="252"/>
      <c r="G179" s="252"/>
      <c r="I179" s="265">
        <f t="shared" si="31"/>
        <v>0</v>
      </c>
      <c r="J179" s="255">
        <f t="shared" si="25"/>
        <v>0</v>
      </c>
      <c r="K179" s="1144">
        <f t="shared" ref="K179:K200" si="34">+K178+1</f>
        <v>16</v>
      </c>
      <c r="L179" s="356"/>
      <c r="M179" s="356"/>
      <c r="N179" s="357">
        <f t="shared" si="32"/>
        <v>0</v>
      </c>
      <c r="O179" s="358"/>
      <c r="P179" s="358"/>
      <c r="Q179" s="359">
        <f t="shared" si="33"/>
        <v>0</v>
      </c>
      <c r="R179" s="359">
        <f t="shared" si="33"/>
        <v>0</v>
      </c>
      <c r="S179" s="360"/>
      <c r="T179" s="361"/>
      <c r="U179" s="255">
        <f t="shared" si="26"/>
        <v>0</v>
      </c>
      <c r="V179" s="169"/>
      <c r="W179" s="169"/>
      <c r="X179" s="169"/>
      <c r="Y179" s="169"/>
      <c r="Z179" s="169"/>
      <c r="AA179" s="378"/>
      <c r="AB179" s="169"/>
      <c r="AC179" s="169"/>
      <c r="AD179" s="169"/>
      <c r="AE179" s="371"/>
      <c r="AF179" s="371"/>
      <c r="AG179" s="371"/>
      <c r="AH179" s="169"/>
      <c r="AI179" s="169"/>
      <c r="AJ179" s="169"/>
      <c r="AK179" s="169"/>
      <c r="AL179" s="169"/>
      <c r="AM179" s="169"/>
      <c r="AN179" s="176"/>
      <c r="AO179" s="176"/>
      <c r="AP179" s="176"/>
    </row>
    <row r="180" spans="1:42" s="253" customFormat="1" ht="21" hidden="1" customHeight="1">
      <c r="A180" s="252"/>
      <c r="B180" s="252"/>
      <c r="C180" s="252"/>
      <c r="D180" s="252"/>
      <c r="E180" s="252"/>
      <c r="F180" s="252"/>
      <c r="G180" s="252"/>
      <c r="I180" s="265">
        <f t="shared" si="31"/>
        <v>0</v>
      </c>
      <c r="J180" s="255">
        <f t="shared" si="25"/>
        <v>0</v>
      </c>
      <c r="K180" s="1144">
        <f t="shared" si="34"/>
        <v>17</v>
      </c>
      <c r="L180" s="356"/>
      <c r="M180" s="356"/>
      <c r="N180" s="357">
        <f t="shared" si="32"/>
        <v>0</v>
      </c>
      <c r="O180" s="358"/>
      <c r="P180" s="358"/>
      <c r="Q180" s="359">
        <f t="shared" si="33"/>
        <v>0</v>
      </c>
      <c r="R180" s="359">
        <f t="shared" si="33"/>
        <v>0</v>
      </c>
      <c r="S180" s="360"/>
      <c r="T180" s="361"/>
      <c r="U180" s="255">
        <f t="shared" si="26"/>
        <v>0</v>
      </c>
      <c r="V180" s="169"/>
      <c r="W180" s="169"/>
      <c r="X180" s="169"/>
      <c r="Y180" s="169"/>
      <c r="Z180" s="169"/>
      <c r="AA180" s="378"/>
      <c r="AB180" s="169"/>
      <c r="AC180" s="169"/>
      <c r="AD180" s="169"/>
      <c r="AE180" s="371"/>
      <c r="AF180" s="371"/>
      <c r="AG180" s="371"/>
      <c r="AH180" s="169"/>
      <c r="AI180" s="169"/>
      <c r="AJ180" s="169"/>
      <c r="AK180" s="169"/>
      <c r="AL180" s="169"/>
      <c r="AM180" s="169"/>
      <c r="AN180" s="176"/>
      <c r="AO180" s="176"/>
      <c r="AP180" s="176"/>
    </row>
    <row r="181" spans="1:42" s="253" customFormat="1" ht="21" hidden="1" customHeight="1">
      <c r="A181" s="252"/>
      <c r="B181" s="252"/>
      <c r="C181" s="252"/>
      <c r="D181" s="252"/>
      <c r="E181" s="252"/>
      <c r="F181" s="252"/>
      <c r="G181" s="252"/>
      <c r="I181" s="265">
        <f t="shared" si="31"/>
        <v>0</v>
      </c>
      <c r="J181" s="255">
        <f t="shared" si="25"/>
        <v>0</v>
      </c>
      <c r="K181" s="1144">
        <f t="shared" si="34"/>
        <v>18</v>
      </c>
      <c r="L181" s="356"/>
      <c r="M181" s="356"/>
      <c r="N181" s="357">
        <f t="shared" si="32"/>
        <v>0</v>
      </c>
      <c r="O181" s="358"/>
      <c r="P181" s="358"/>
      <c r="Q181" s="359">
        <f t="shared" si="33"/>
        <v>0</v>
      </c>
      <c r="R181" s="359">
        <f t="shared" si="33"/>
        <v>0</v>
      </c>
      <c r="S181" s="360"/>
      <c r="T181" s="361"/>
      <c r="U181" s="255">
        <f t="shared" si="26"/>
        <v>0</v>
      </c>
      <c r="V181" s="169"/>
      <c r="W181" s="169"/>
      <c r="X181" s="169"/>
      <c r="Y181" s="169"/>
      <c r="Z181" s="169"/>
      <c r="AA181" s="378"/>
      <c r="AB181" s="169"/>
      <c r="AC181" s="169"/>
      <c r="AD181" s="169"/>
      <c r="AE181" s="371"/>
      <c r="AF181" s="371"/>
      <c r="AG181" s="371"/>
      <c r="AH181" s="169"/>
      <c r="AI181" s="169"/>
      <c r="AJ181" s="169"/>
      <c r="AK181" s="169"/>
      <c r="AL181" s="169"/>
      <c r="AM181" s="169"/>
      <c r="AN181" s="176"/>
      <c r="AO181" s="176"/>
      <c r="AP181" s="176"/>
    </row>
    <row r="182" spans="1:42" s="253" customFormat="1" ht="21" hidden="1" customHeight="1">
      <c r="A182" s="252"/>
      <c r="B182" s="252"/>
      <c r="C182" s="252"/>
      <c r="D182" s="252"/>
      <c r="E182" s="252"/>
      <c r="F182" s="252"/>
      <c r="G182" s="252"/>
      <c r="I182" s="265">
        <f t="shared" si="31"/>
        <v>0</v>
      </c>
      <c r="J182" s="255">
        <f t="shared" si="25"/>
        <v>0</v>
      </c>
      <c r="K182" s="1144">
        <f t="shared" si="34"/>
        <v>19</v>
      </c>
      <c r="L182" s="356"/>
      <c r="M182" s="356"/>
      <c r="N182" s="357">
        <f t="shared" si="32"/>
        <v>0</v>
      </c>
      <c r="O182" s="358"/>
      <c r="P182" s="358"/>
      <c r="Q182" s="359">
        <f t="shared" si="33"/>
        <v>0</v>
      </c>
      <c r="R182" s="359">
        <f t="shared" si="33"/>
        <v>0</v>
      </c>
      <c r="S182" s="360"/>
      <c r="T182" s="361"/>
      <c r="U182" s="255">
        <f t="shared" si="26"/>
        <v>0</v>
      </c>
      <c r="V182" s="169"/>
      <c r="W182" s="169"/>
      <c r="X182" s="169"/>
      <c r="Y182" s="169"/>
      <c r="Z182" s="169"/>
      <c r="AA182" s="378"/>
      <c r="AB182" s="169"/>
      <c r="AC182" s="169"/>
      <c r="AD182" s="169"/>
      <c r="AE182" s="371"/>
      <c r="AF182" s="371"/>
      <c r="AG182" s="371"/>
      <c r="AH182" s="169"/>
      <c r="AI182" s="169"/>
      <c r="AJ182" s="169"/>
      <c r="AK182" s="169"/>
      <c r="AL182" s="169"/>
      <c r="AM182" s="169"/>
      <c r="AN182" s="176"/>
      <c r="AO182" s="176"/>
      <c r="AP182" s="176"/>
    </row>
    <row r="183" spans="1:42" s="253" customFormat="1" ht="21" hidden="1" customHeight="1">
      <c r="A183" s="252"/>
      <c r="B183" s="252"/>
      <c r="C183" s="252"/>
      <c r="D183" s="252"/>
      <c r="E183" s="252"/>
      <c r="F183" s="252"/>
      <c r="G183" s="252"/>
      <c r="I183" s="265">
        <f t="shared" si="31"/>
        <v>0</v>
      </c>
      <c r="J183" s="255">
        <f t="shared" si="25"/>
        <v>0</v>
      </c>
      <c r="K183" s="1144">
        <f t="shared" si="34"/>
        <v>20</v>
      </c>
      <c r="L183" s="356"/>
      <c r="M183" s="356"/>
      <c r="N183" s="357">
        <f t="shared" si="32"/>
        <v>0</v>
      </c>
      <c r="O183" s="358"/>
      <c r="P183" s="358"/>
      <c r="Q183" s="359">
        <f t="shared" si="33"/>
        <v>0</v>
      </c>
      <c r="R183" s="359">
        <f t="shared" si="33"/>
        <v>0</v>
      </c>
      <c r="S183" s="360"/>
      <c r="T183" s="361"/>
      <c r="U183" s="255">
        <f t="shared" si="26"/>
        <v>0</v>
      </c>
      <c r="V183" s="169"/>
      <c r="W183" s="169"/>
      <c r="X183" s="169"/>
      <c r="Y183" s="169"/>
      <c r="Z183" s="169"/>
      <c r="AA183" s="378"/>
      <c r="AB183" s="169"/>
      <c r="AC183" s="169"/>
      <c r="AD183" s="169"/>
      <c r="AE183" s="371"/>
      <c r="AF183" s="371"/>
      <c r="AG183" s="371"/>
      <c r="AH183" s="169"/>
      <c r="AI183" s="169"/>
      <c r="AJ183" s="169"/>
      <c r="AK183" s="169"/>
      <c r="AL183" s="169"/>
      <c r="AM183" s="169"/>
      <c r="AN183" s="176"/>
      <c r="AO183" s="176"/>
      <c r="AP183" s="176"/>
    </row>
    <row r="184" spans="1:42" s="253" customFormat="1" ht="21" hidden="1" customHeight="1">
      <c r="A184" s="252"/>
      <c r="B184" s="252"/>
      <c r="C184" s="252"/>
      <c r="D184" s="252"/>
      <c r="E184" s="252"/>
      <c r="F184" s="252"/>
      <c r="G184" s="252"/>
      <c r="I184" s="265">
        <f t="shared" si="31"/>
        <v>0</v>
      </c>
      <c r="J184" s="255">
        <f t="shared" si="25"/>
        <v>0</v>
      </c>
      <c r="K184" s="1144">
        <f t="shared" si="34"/>
        <v>21</v>
      </c>
      <c r="L184" s="356"/>
      <c r="M184" s="356"/>
      <c r="N184" s="357">
        <f t="shared" si="32"/>
        <v>0</v>
      </c>
      <c r="O184" s="358"/>
      <c r="P184" s="358"/>
      <c r="Q184" s="359">
        <f t="shared" si="33"/>
        <v>0</v>
      </c>
      <c r="R184" s="359">
        <f t="shared" si="33"/>
        <v>0</v>
      </c>
      <c r="S184" s="360"/>
      <c r="T184" s="361"/>
      <c r="U184" s="255">
        <f t="shared" si="26"/>
        <v>0</v>
      </c>
      <c r="V184" s="169"/>
      <c r="W184" s="169"/>
      <c r="X184" s="169"/>
      <c r="Y184" s="169"/>
      <c r="Z184" s="169"/>
      <c r="AA184" s="378"/>
      <c r="AB184" s="169"/>
      <c r="AC184" s="169"/>
      <c r="AD184" s="169"/>
      <c r="AE184" s="371"/>
      <c r="AF184" s="371"/>
      <c r="AG184" s="371"/>
      <c r="AH184" s="169"/>
      <c r="AI184" s="169"/>
      <c r="AJ184" s="169"/>
      <c r="AK184" s="169"/>
      <c r="AL184" s="169"/>
      <c r="AM184" s="169"/>
      <c r="AN184" s="176"/>
      <c r="AO184" s="176"/>
      <c r="AP184" s="176"/>
    </row>
    <row r="185" spans="1:42" s="253" customFormat="1" ht="21" hidden="1" customHeight="1">
      <c r="A185" s="252"/>
      <c r="B185" s="252"/>
      <c r="C185" s="252"/>
      <c r="D185" s="252"/>
      <c r="E185" s="252"/>
      <c r="F185" s="252"/>
      <c r="G185" s="252"/>
      <c r="I185" s="265">
        <f t="shared" si="31"/>
        <v>0</v>
      </c>
      <c r="J185" s="255">
        <f t="shared" si="25"/>
        <v>0</v>
      </c>
      <c r="K185" s="1144">
        <f t="shared" si="34"/>
        <v>22</v>
      </c>
      <c r="L185" s="356"/>
      <c r="M185" s="356"/>
      <c r="N185" s="357">
        <f t="shared" si="32"/>
        <v>0</v>
      </c>
      <c r="O185" s="358"/>
      <c r="P185" s="358"/>
      <c r="Q185" s="359">
        <f t="shared" si="33"/>
        <v>0</v>
      </c>
      <c r="R185" s="359">
        <f t="shared" si="33"/>
        <v>0</v>
      </c>
      <c r="S185" s="360"/>
      <c r="T185" s="361"/>
      <c r="U185" s="255">
        <f t="shared" si="26"/>
        <v>0</v>
      </c>
      <c r="V185" s="169"/>
      <c r="W185" s="169"/>
      <c r="X185" s="169"/>
      <c r="Y185" s="169"/>
      <c r="Z185" s="169"/>
      <c r="AA185" s="378"/>
      <c r="AB185" s="169"/>
      <c r="AC185" s="169"/>
      <c r="AD185" s="169"/>
      <c r="AE185" s="371"/>
      <c r="AF185" s="371"/>
      <c r="AG185" s="371"/>
      <c r="AH185" s="169"/>
      <c r="AI185" s="169"/>
      <c r="AJ185" s="169"/>
      <c r="AK185" s="169"/>
      <c r="AL185" s="169"/>
      <c r="AM185" s="169"/>
      <c r="AN185" s="176"/>
      <c r="AO185" s="176"/>
      <c r="AP185" s="176"/>
    </row>
    <row r="186" spans="1:42" s="253" customFormat="1" ht="21" hidden="1" customHeight="1">
      <c r="A186" s="252"/>
      <c r="B186" s="252"/>
      <c r="C186" s="252"/>
      <c r="D186" s="252"/>
      <c r="E186" s="252"/>
      <c r="F186" s="252"/>
      <c r="G186" s="252"/>
      <c r="I186" s="265">
        <f t="shared" si="31"/>
        <v>0</v>
      </c>
      <c r="J186" s="255">
        <f t="shared" si="25"/>
        <v>0</v>
      </c>
      <c r="K186" s="1144">
        <f t="shared" si="34"/>
        <v>23</v>
      </c>
      <c r="L186" s="356"/>
      <c r="M186" s="356"/>
      <c r="N186" s="357">
        <f t="shared" si="32"/>
        <v>0</v>
      </c>
      <c r="O186" s="358"/>
      <c r="P186" s="358"/>
      <c r="Q186" s="359">
        <f t="shared" si="33"/>
        <v>0</v>
      </c>
      <c r="R186" s="359">
        <f t="shared" si="33"/>
        <v>0</v>
      </c>
      <c r="S186" s="360"/>
      <c r="T186" s="361"/>
      <c r="U186" s="255">
        <f t="shared" si="26"/>
        <v>0</v>
      </c>
      <c r="V186" s="169"/>
      <c r="W186" s="169"/>
      <c r="X186" s="169"/>
      <c r="Y186" s="169"/>
      <c r="Z186" s="169"/>
      <c r="AA186" s="378"/>
      <c r="AB186" s="169"/>
      <c r="AC186" s="169"/>
      <c r="AD186" s="169"/>
      <c r="AE186" s="371"/>
      <c r="AF186" s="371"/>
      <c r="AG186" s="371"/>
      <c r="AH186" s="169"/>
      <c r="AI186" s="169"/>
      <c r="AJ186" s="169"/>
      <c r="AK186" s="169"/>
      <c r="AL186" s="169"/>
      <c r="AM186" s="169"/>
      <c r="AN186" s="176"/>
      <c r="AO186" s="176"/>
      <c r="AP186" s="176"/>
    </row>
    <row r="187" spans="1:42" s="253" customFormat="1" ht="21" hidden="1" customHeight="1">
      <c r="A187" s="252"/>
      <c r="B187" s="252"/>
      <c r="C187" s="252"/>
      <c r="D187" s="252"/>
      <c r="E187" s="252"/>
      <c r="F187" s="252"/>
      <c r="G187" s="252"/>
      <c r="I187" s="265">
        <f t="shared" si="31"/>
        <v>0</v>
      </c>
      <c r="J187" s="255">
        <f t="shared" si="25"/>
        <v>0</v>
      </c>
      <c r="K187" s="1144">
        <f t="shared" si="34"/>
        <v>24</v>
      </c>
      <c r="L187" s="356"/>
      <c r="M187" s="356"/>
      <c r="N187" s="357">
        <f t="shared" si="32"/>
        <v>0</v>
      </c>
      <c r="O187" s="358"/>
      <c r="P187" s="358"/>
      <c r="Q187" s="359">
        <f t="shared" si="33"/>
        <v>0</v>
      </c>
      <c r="R187" s="359">
        <f t="shared" si="33"/>
        <v>0</v>
      </c>
      <c r="S187" s="360"/>
      <c r="T187" s="361"/>
      <c r="U187" s="255">
        <f t="shared" si="26"/>
        <v>0</v>
      </c>
      <c r="V187" s="169"/>
      <c r="W187" s="169"/>
      <c r="X187" s="169"/>
      <c r="Y187" s="169"/>
      <c r="Z187" s="169"/>
      <c r="AA187" s="378"/>
      <c r="AB187" s="169"/>
      <c r="AC187" s="169"/>
      <c r="AD187" s="169"/>
      <c r="AE187" s="371"/>
      <c r="AF187" s="371"/>
      <c r="AG187" s="371"/>
      <c r="AH187" s="169"/>
      <c r="AI187" s="169"/>
      <c r="AJ187" s="169"/>
      <c r="AK187" s="169"/>
      <c r="AL187" s="169"/>
      <c r="AM187" s="169"/>
      <c r="AN187" s="176"/>
      <c r="AO187" s="176"/>
      <c r="AP187" s="176"/>
    </row>
    <row r="188" spans="1:42" s="253" customFormat="1" ht="21" hidden="1" customHeight="1">
      <c r="A188" s="252"/>
      <c r="B188" s="252"/>
      <c r="C188" s="252"/>
      <c r="D188" s="252"/>
      <c r="E188" s="252"/>
      <c r="F188" s="252"/>
      <c r="G188" s="252"/>
      <c r="I188" s="265">
        <f t="shared" si="31"/>
        <v>0</v>
      </c>
      <c r="J188" s="255">
        <f t="shared" si="25"/>
        <v>0</v>
      </c>
      <c r="K188" s="1144">
        <f t="shared" si="34"/>
        <v>25</v>
      </c>
      <c r="L188" s="356"/>
      <c r="M188" s="356"/>
      <c r="N188" s="357">
        <f t="shared" si="32"/>
        <v>0</v>
      </c>
      <c r="O188" s="358"/>
      <c r="P188" s="358"/>
      <c r="Q188" s="359">
        <f t="shared" si="33"/>
        <v>0</v>
      </c>
      <c r="R188" s="359">
        <f t="shared" si="33"/>
        <v>0</v>
      </c>
      <c r="S188" s="360"/>
      <c r="T188" s="361"/>
      <c r="U188" s="255">
        <f t="shared" si="26"/>
        <v>0</v>
      </c>
      <c r="V188" s="169"/>
      <c r="W188" s="169"/>
      <c r="X188" s="169"/>
      <c r="Y188" s="169"/>
      <c r="Z188" s="169"/>
      <c r="AA188" s="378"/>
      <c r="AB188" s="169"/>
      <c r="AC188" s="169"/>
      <c r="AD188" s="169"/>
      <c r="AE188" s="371"/>
      <c r="AF188" s="371"/>
      <c r="AG188" s="371"/>
      <c r="AH188" s="169"/>
      <c r="AI188" s="169"/>
      <c r="AJ188" s="169"/>
      <c r="AK188" s="169"/>
      <c r="AL188" s="169"/>
      <c r="AM188" s="169"/>
      <c r="AN188" s="176"/>
      <c r="AO188" s="176"/>
      <c r="AP188" s="176"/>
    </row>
    <row r="189" spans="1:42" s="253" customFormat="1" ht="21" hidden="1" customHeight="1">
      <c r="A189" s="252"/>
      <c r="B189" s="252"/>
      <c r="C189" s="252"/>
      <c r="D189" s="252"/>
      <c r="E189" s="252"/>
      <c r="F189" s="252"/>
      <c r="G189" s="252"/>
      <c r="I189" s="265">
        <f t="shared" si="31"/>
        <v>0</v>
      </c>
      <c r="J189" s="255">
        <f t="shared" si="25"/>
        <v>0</v>
      </c>
      <c r="K189" s="1144">
        <f t="shared" si="34"/>
        <v>26</v>
      </c>
      <c r="L189" s="356"/>
      <c r="M189" s="356"/>
      <c r="N189" s="357">
        <f t="shared" si="32"/>
        <v>0</v>
      </c>
      <c r="O189" s="358"/>
      <c r="P189" s="358"/>
      <c r="Q189" s="359">
        <f t="shared" si="33"/>
        <v>0</v>
      </c>
      <c r="R189" s="359">
        <f t="shared" si="33"/>
        <v>0</v>
      </c>
      <c r="S189" s="360"/>
      <c r="T189" s="361"/>
      <c r="U189" s="255">
        <f t="shared" si="26"/>
        <v>0</v>
      </c>
      <c r="V189" s="169"/>
      <c r="W189" s="169"/>
      <c r="X189" s="169"/>
      <c r="Y189" s="169"/>
      <c r="Z189" s="169"/>
      <c r="AA189" s="378"/>
      <c r="AB189" s="169"/>
      <c r="AC189" s="169"/>
      <c r="AD189" s="169"/>
      <c r="AE189" s="371"/>
      <c r="AF189" s="371"/>
      <c r="AG189" s="371"/>
      <c r="AH189" s="169"/>
      <c r="AI189" s="169"/>
      <c r="AJ189" s="169"/>
      <c r="AK189" s="169"/>
      <c r="AL189" s="169"/>
      <c r="AM189" s="169"/>
      <c r="AN189" s="176"/>
      <c r="AO189" s="176"/>
      <c r="AP189" s="176"/>
    </row>
    <row r="190" spans="1:42" s="253" customFormat="1" ht="21" hidden="1" customHeight="1">
      <c r="A190" s="252"/>
      <c r="B190" s="252"/>
      <c r="C190" s="252"/>
      <c r="D190" s="252"/>
      <c r="E190" s="252"/>
      <c r="F190" s="252"/>
      <c r="G190" s="252"/>
      <c r="I190" s="265">
        <f t="shared" si="31"/>
        <v>0</v>
      </c>
      <c r="J190" s="255">
        <f t="shared" si="25"/>
        <v>0</v>
      </c>
      <c r="K190" s="1144">
        <f t="shared" si="34"/>
        <v>27</v>
      </c>
      <c r="L190" s="356"/>
      <c r="M190" s="356"/>
      <c r="N190" s="357">
        <f t="shared" si="32"/>
        <v>0</v>
      </c>
      <c r="O190" s="358"/>
      <c r="P190" s="358"/>
      <c r="Q190" s="359">
        <f t="shared" si="33"/>
        <v>0</v>
      </c>
      <c r="R190" s="359">
        <f t="shared" si="33"/>
        <v>0</v>
      </c>
      <c r="S190" s="360"/>
      <c r="T190" s="361"/>
      <c r="U190" s="255">
        <f t="shared" si="26"/>
        <v>0</v>
      </c>
      <c r="V190" s="169"/>
      <c r="W190" s="169"/>
      <c r="X190" s="169"/>
      <c r="Y190" s="169"/>
      <c r="Z190" s="169"/>
      <c r="AA190" s="378"/>
      <c r="AB190" s="169"/>
      <c r="AC190" s="169"/>
      <c r="AD190" s="169"/>
      <c r="AE190" s="371"/>
      <c r="AF190" s="371"/>
      <c r="AG190" s="371"/>
      <c r="AH190" s="169"/>
      <c r="AI190" s="169"/>
      <c r="AJ190" s="169"/>
      <c r="AK190" s="169"/>
      <c r="AL190" s="169"/>
      <c r="AM190" s="169"/>
      <c r="AN190" s="176"/>
      <c r="AO190" s="176"/>
      <c r="AP190" s="176"/>
    </row>
    <row r="191" spans="1:42" s="253" customFormat="1" ht="21" hidden="1" customHeight="1">
      <c r="A191" s="252"/>
      <c r="B191" s="252"/>
      <c r="C191" s="252"/>
      <c r="D191" s="252"/>
      <c r="E191" s="252"/>
      <c r="F191" s="252"/>
      <c r="G191" s="252"/>
      <c r="I191" s="265">
        <f t="shared" si="31"/>
        <v>0</v>
      </c>
      <c r="J191" s="255">
        <f t="shared" si="25"/>
        <v>0</v>
      </c>
      <c r="K191" s="1144">
        <f t="shared" si="34"/>
        <v>28</v>
      </c>
      <c r="L191" s="356"/>
      <c r="M191" s="356"/>
      <c r="N191" s="357">
        <f t="shared" si="32"/>
        <v>0</v>
      </c>
      <c r="O191" s="358"/>
      <c r="P191" s="358"/>
      <c r="Q191" s="359">
        <f t="shared" si="33"/>
        <v>0</v>
      </c>
      <c r="R191" s="359">
        <f t="shared" si="33"/>
        <v>0</v>
      </c>
      <c r="S191" s="360"/>
      <c r="T191" s="361"/>
      <c r="U191" s="255">
        <f t="shared" si="26"/>
        <v>0</v>
      </c>
      <c r="V191" s="169"/>
      <c r="W191" s="169"/>
      <c r="X191" s="169"/>
      <c r="Y191" s="169"/>
      <c r="Z191" s="169"/>
      <c r="AA191" s="378"/>
      <c r="AB191" s="169"/>
      <c r="AC191" s="169"/>
      <c r="AD191" s="169"/>
      <c r="AE191" s="371"/>
      <c r="AF191" s="371"/>
      <c r="AG191" s="371"/>
      <c r="AH191" s="169"/>
      <c r="AI191" s="169"/>
      <c r="AJ191" s="169"/>
      <c r="AK191" s="169"/>
      <c r="AL191" s="169"/>
      <c r="AM191" s="169"/>
      <c r="AN191" s="176"/>
      <c r="AO191" s="176"/>
      <c r="AP191" s="176"/>
    </row>
    <row r="192" spans="1:42" s="253" customFormat="1" ht="21" hidden="1" customHeight="1">
      <c r="A192" s="252"/>
      <c r="B192" s="252"/>
      <c r="C192" s="252"/>
      <c r="D192" s="252"/>
      <c r="E192" s="252"/>
      <c r="F192" s="252"/>
      <c r="G192" s="252"/>
      <c r="I192" s="265">
        <f t="shared" si="31"/>
        <v>0</v>
      </c>
      <c r="J192" s="255">
        <f t="shared" si="25"/>
        <v>0</v>
      </c>
      <c r="K192" s="1144">
        <f t="shared" si="34"/>
        <v>29</v>
      </c>
      <c r="L192" s="356"/>
      <c r="M192" s="356"/>
      <c r="N192" s="357">
        <f t="shared" si="32"/>
        <v>0</v>
      </c>
      <c r="O192" s="358"/>
      <c r="P192" s="358"/>
      <c r="Q192" s="359">
        <f t="shared" si="33"/>
        <v>0</v>
      </c>
      <c r="R192" s="359">
        <f t="shared" si="33"/>
        <v>0</v>
      </c>
      <c r="S192" s="360"/>
      <c r="T192" s="361"/>
      <c r="U192" s="255">
        <f t="shared" si="26"/>
        <v>0</v>
      </c>
      <c r="V192" s="169"/>
      <c r="W192" s="169"/>
      <c r="X192" s="169"/>
      <c r="Y192" s="169"/>
      <c r="Z192" s="169"/>
      <c r="AA192" s="378"/>
      <c r="AB192" s="169"/>
      <c r="AC192" s="169"/>
      <c r="AD192" s="169"/>
      <c r="AE192" s="371"/>
      <c r="AF192" s="371"/>
      <c r="AG192" s="371"/>
      <c r="AH192" s="169"/>
      <c r="AI192" s="169"/>
      <c r="AJ192" s="169"/>
      <c r="AK192" s="169"/>
      <c r="AL192" s="169"/>
      <c r="AM192" s="169"/>
      <c r="AN192" s="176"/>
      <c r="AO192" s="176"/>
      <c r="AP192" s="176"/>
    </row>
    <row r="193" spans="1:42" s="253" customFormat="1" ht="21" hidden="1" customHeight="1">
      <c r="A193" s="252"/>
      <c r="B193" s="252"/>
      <c r="C193" s="252"/>
      <c r="D193" s="252"/>
      <c r="E193" s="252"/>
      <c r="F193" s="252"/>
      <c r="G193" s="252"/>
      <c r="I193" s="265">
        <f t="shared" si="31"/>
        <v>0</v>
      </c>
      <c r="J193" s="255">
        <f t="shared" si="25"/>
        <v>0</v>
      </c>
      <c r="K193" s="1144">
        <f t="shared" si="34"/>
        <v>30</v>
      </c>
      <c r="L193" s="356"/>
      <c r="M193" s="356"/>
      <c r="N193" s="357">
        <f t="shared" si="32"/>
        <v>0</v>
      </c>
      <c r="O193" s="358"/>
      <c r="P193" s="358"/>
      <c r="Q193" s="359">
        <f t="shared" si="33"/>
        <v>0</v>
      </c>
      <c r="R193" s="359">
        <f t="shared" si="33"/>
        <v>0</v>
      </c>
      <c r="S193" s="360"/>
      <c r="T193" s="361"/>
      <c r="U193" s="255">
        <f t="shared" si="26"/>
        <v>0</v>
      </c>
      <c r="V193" s="169"/>
      <c r="W193" s="169"/>
      <c r="X193" s="169"/>
      <c r="Y193" s="169"/>
      <c r="Z193" s="169"/>
      <c r="AA193" s="378"/>
      <c r="AB193" s="169"/>
      <c r="AC193" s="169"/>
      <c r="AD193" s="169"/>
      <c r="AE193" s="371"/>
      <c r="AF193" s="371"/>
      <c r="AG193" s="371"/>
      <c r="AH193" s="169"/>
      <c r="AI193" s="169"/>
      <c r="AJ193" s="169"/>
      <c r="AK193" s="169"/>
      <c r="AL193" s="169"/>
      <c r="AM193" s="169"/>
      <c r="AN193" s="176"/>
      <c r="AO193" s="176"/>
      <c r="AP193" s="176"/>
    </row>
    <row r="194" spans="1:42" s="253" customFormat="1" ht="21" hidden="1" customHeight="1">
      <c r="A194" s="252"/>
      <c r="B194" s="252"/>
      <c r="C194" s="252"/>
      <c r="D194" s="252"/>
      <c r="E194" s="252"/>
      <c r="F194" s="252"/>
      <c r="G194" s="252"/>
      <c r="I194" s="265">
        <f t="shared" si="31"/>
        <v>0</v>
      </c>
      <c r="J194" s="255">
        <f t="shared" si="25"/>
        <v>0</v>
      </c>
      <c r="K194" s="1144">
        <f t="shared" si="34"/>
        <v>31</v>
      </c>
      <c r="L194" s="356"/>
      <c r="M194" s="356"/>
      <c r="N194" s="357">
        <f t="shared" si="32"/>
        <v>0</v>
      </c>
      <c r="O194" s="358"/>
      <c r="P194" s="358"/>
      <c r="Q194" s="359">
        <f t="shared" si="33"/>
        <v>0</v>
      </c>
      <c r="R194" s="359">
        <f t="shared" si="33"/>
        <v>0</v>
      </c>
      <c r="S194" s="360"/>
      <c r="T194" s="361"/>
      <c r="U194" s="255">
        <f t="shared" si="26"/>
        <v>0</v>
      </c>
      <c r="V194" s="169"/>
      <c r="W194" s="169"/>
      <c r="X194" s="169"/>
      <c r="Y194" s="169"/>
      <c r="Z194" s="169"/>
      <c r="AA194" s="378"/>
      <c r="AB194" s="169"/>
      <c r="AC194" s="169"/>
      <c r="AD194" s="169"/>
      <c r="AE194" s="371"/>
      <c r="AF194" s="371"/>
      <c r="AG194" s="371"/>
      <c r="AH194" s="169"/>
      <c r="AI194" s="169"/>
      <c r="AJ194" s="169"/>
      <c r="AK194" s="169"/>
      <c r="AL194" s="169"/>
      <c r="AM194" s="169"/>
      <c r="AN194" s="176"/>
      <c r="AO194" s="176"/>
      <c r="AP194" s="176"/>
    </row>
    <row r="195" spans="1:42" s="253" customFormat="1" ht="21" hidden="1" customHeight="1">
      <c r="A195" s="252"/>
      <c r="B195" s="252"/>
      <c r="C195" s="252"/>
      <c r="D195" s="252"/>
      <c r="E195" s="252"/>
      <c r="F195" s="252"/>
      <c r="G195" s="252"/>
      <c r="I195" s="265">
        <f t="shared" si="31"/>
        <v>0</v>
      </c>
      <c r="J195" s="255">
        <f t="shared" si="25"/>
        <v>0</v>
      </c>
      <c r="K195" s="1144">
        <f t="shared" si="34"/>
        <v>32</v>
      </c>
      <c r="L195" s="356"/>
      <c r="M195" s="356"/>
      <c r="N195" s="357">
        <f t="shared" si="32"/>
        <v>0</v>
      </c>
      <c r="O195" s="358"/>
      <c r="P195" s="358"/>
      <c r="Q195" s="359">
        <f t="shared" si="33"/>
        <v>0</v>
      </c>
      <c r="R195" s="359">
        <f t="shared" si="33"/>
        <v>0</v>
      </c>
      <c r="S195" s="360"/>
      <c r="T195" s="361"/>
      <c r="U195" s="255">
        <f t="shared" si="26"/>
        <v>0</v>
      </c>
      <c r="V195" s="169"/>
      <c r="W195" s="169"/>
      <c r="X195" s="169"/>
      <c r="Y195" s="169"/>
      <c r="Z195" s="169"/>
      <c r="AA195" s="378"/>
      <c r="AB195" s="169"/>
      <c r="AC195" s="169"/>
      <c r="AD195" s="169"/>
      <c r="AE195" s="371"/>
      <c r="AF195" s="371"/>
      <c r="AG195" s="371"/>
      <c r="AH195" s="169"/>
      <c r="AI195" s="169"/>
      <c r="AJ195" s="169"/>
      <c r="AK195" s="169"/>
      <c r="AL195" s="169"/>
      <c r="AM195" s="169"/>
      <c r="AN195" s="176"/>
      <c r="AO195" s="176"/>
      <c r="AP195" s="176"/>
    </row>
    <row r="196" spans="1:42" s="253" customFormat="1" ht="21" hidden="1" customHeight="1">
      <c r="A196" s="252"/>
      <c r="B196" s="252"/>
      <c r="C196" s="252"/>
      <c r="D196" s="252"/>
      <c r="E196" s="252"/>
      <c r="F196" s="252"/>
      <c r="G196" s="252"/>
      <c r="I196" s="265">
        <f t="shared" si="31"/>
        <v>0</v>
      </c>
      <c r="J196" s="255">
        <f t="shared" si="25"/>
        <v>0</v>
      </c>
      <c r="K196" s="1144">
        <f t="shared" si="34"/>
        <v>33</v>
      </c>
      <c r="L196" s="356"/>
      <c r="M196" s="356"/>
      <c r="N196" s="357">
        <f t="shared" si="32"/>
        <v>0</v>
      </c>
      <c r="O196" s="358"/>
      <c r="P196" s="358"/>
      <c r="Q196" s="359">
        <f t="shared" si="33"/>
        <v>0</v>
      </c>
      <c r="R196" s="359">
        <f t="shared" si="33"/>
        <v>0</v>
      </c>
      <c r="S196" s="360"/>
      <c r="T196" s="361"/>
      <c r="U196" s="255">
        <f t="shared" si="26"/>
        <v>0</v>
      </c>
      <c r="V196" s="169"/>
      <c r="W196" s="169"/>
      <c r="X196" s="169"/>
      <c r="Y196" s="169"/>
      <c r="Z196" s="169"/>
      <c r="AA196" s="378"/>
      <c r="AB196" s="169"/>
      <c r="AC196" s="169"/>
      <c r="AD196" s="169"/>
      <c r="AE196" s="371"/>
      <c r="AF196" s="371"/>
      <c r="AG196" s="371"/>
      <c r="AH196" s="169"/>
      <c r="AI196" s="169"/>
      <c r="AJ196" s="169"/>
      <c r="AK196" s="169"/>
      <c r="AL196" s="169"/>
      <c r="AM196" s="169"/>
      <c r="AN196" s="176"/>
      <c r="AO196" s="176"/>
      <c r="AP196" s="176"/>
    </row>
    <row r="197" spans="1:42" s="253" customFormat="1" ht="21" hidden="1" customHeight="1">
      <c r="A197" s="252"/>
      <c r="B197" s="252"/>
      <c r="C197" s="252"/>
      <c r="D197" s="252"/>
      <c r="E197" s="252"/>
      <c r="F197" s="252"/>
      <c r="G197" s="252"/>
      <c r="I197" s="265">
        <f t="shared" si="31"/>
        <v>0</v>
      </c>
      <c r="J197" s="255">
        <f t="shared" si="25"/>
        <v>0</v>
      </c>
      <c r="K197" s="1144">
        <f t="shared" si="34"/>
        <v>34</v>
      </c>
      <c r="L197" s="356"/>
      <c r="M197" s="356"/>
      <c r="N197" s="357">
        <f t="shared" si="32"/>
        <v>0</v>
      </c>
      <c r="O197" s="358"/>
      <c r="P197" s="358"/>
      <c r="Q197" s="359">
        <f t="shared" si="33"/>
        <v>0</v>
      </c>
      <c r="R197" s="359">
        <f t="shared" si="33"/>
        <v>0</v>
      </c>
      <c r="S197" s="360"/>
      <c r="T197" s="361"/>
      <c r="U197" s="255">
        <f t="shared" si="26"/>
        <v>0</v>
      </c>
      <c r="V197" s="169"/>
      <c r="W197" s="169"/>
      <c r="X197" s="169"/>
      <c r="Y197" s="169"/>
      <c r="Z197" s="169"/>
      <c r="AA197" s="378"/>
      <c r="AB197" s="169"/>
      <c r="AC197" s="169"/>
      <c r="AD197" s="169"/>
      <c r="AE197" s="371"/>
      <c r="AF197" s="371"/>
      <c r="AG197" s="371"/>
      <c r="AH197" s="169"/>
      <c r="AI197" s="169"/>
      <c r="AJ197" s="169"/>
      <c r="AK197" s="169"/>
      <c r="AL197" s="169"/>
      <c r="AM197" s="169"/>
      <c r="AN197" s="176"/>
      <c r="AO197" s="176"/>
      <c r="AP197" s="176"/>
    </row>
    <row r="198" spans="1:42" s="253" customFormat="1" ht="21" hidden="1" customHeight="1">
      <c r="A198" s="252"/>
      <c r="B198" s="252"/>
      <c r="C198" s="252"/>
      <c r="D198" s="252"/>
      <c r="E198" s="252"/>
      <c r="F198" s="252"/>
      <c r="G198" s="252"/>
      <c r="I198" s="265">
        <f t="shared" si="31"/>
        <v>0</v>
      </c>
      <c r="J198" s="255">
        <f t="shared" si="25"/>
        <v>0</v>
      </c>
      <c r="K198" s="1144">
        <f t="shared" si="34"/>
        <v>35</v>
      </c>
      <c r="L198" s="356"/>
      <c r="M198" s="356"/>
      <c r="N198" s="357">
        <f t="shared" si="32"/>
        <v>0</v>
      </c>
      <c r="O198" s="358"/>
      <c r="P198" s="358"/>
      <c r="Q198" s="359">
        <f t="shared" si="33"/>
        <v>0</v>
      </c>
      <c r="R198" s="359">
        <f t="shared" si="33"/>
        <v>0</v>
      </c>
      <c r="S198" s="360"/>
      <c r="T198" s="361"/>
      <c r="U198" s="255">
        <f t="shared" si="26"/>
        <v>0</v>
      </c>
      <c r="V198" s="169"/>
      <c r="W198" s="169"/>
      <c r="X198" s="169"/>
      <c r="Y198" s="169"/>
      <c r="Z198" s="169"/>
      <c r="AA198" s="378"/>
      <c r="AB198" s="169"/>
      <c r="AC198" s="169"/>
      <c r="AD198" s="169"/>
      <c r="AE198" s="371"/>
      <c r="AF198" s="371"/>
      <c r="AG198" s="371"/>
      <c r="AH198" s="169"/>
      <c r="AI198" s="169"/>
      <c r="AJ198" s="169"/>
      <c r="AK198" s="169"/>
      <c r="AL198" s="169"/>
      <c r="AM198" s="169"/>
      <c r="AN198" s="176"/>
      <c r="AO198" s="176"/>
      <c r="AP198" s="176"/>
    </row>
    <row r="199" spans="1:42" s="253" customFormat="1" ht="21" hidden="1" customHeight="1">
      <c r="A199" s="252"/>
      <c r="B199" s="252"/>
      <c r="C199" s="252"/>
      <c r="D199" s="252"/>
      <c r="E199" s="252"/>
      <c r="F199" s="252"/>
      <c r="G199" s="252"/>
      <c r="I199" s="265">
        <f t="shared" si="31"/>
        <v>0</v>
      </c>
      <c r="J199" s="255">
        <f t="shared" si="25"/>
        <v>0</v>
      </c>
      <c r="K199" s="1144">
        <f t="shared" si="34"/>
        <v>36</v>
      </c>
      <c r="L199" s="356"/>
      <c r="M199" s="356"/>
      <c r="N199" s="357">
        <f t="shared" si="32"/>
        <v>0</v>
      </c>
      <c r="O199" s="358"/>
      <c r="P199" s="358"/>
      <c r="Q199" s="359">
        <f t="shared" si="33"/>
        <v>0</v>
      </c>
      <c r="R199" s="359">
        <f t="shared" si="33"/>
        <v>0</v>
      </c>
      <c r="S199" s="360"/>
      <c r="T199" s="361"/>
      <c r="U199" s="255">
        <f t="shared" si="26"/>
        <v>0</v>
      </c>
      <c r="V199" s="169"/>
      <c r="W199" s="169"/>
      <c r="X199" s="169"/>
      <c r="Y199" s="169"/>
      <c r="Z199" s="169"/>
      <c r="AA199" s="378"/>
      <c r="AB199" s="169"/>
      <c r="AC199" s="169"/>
      <c r="AD199" s="169"/>
      <c r="AE199" s="371"/>
      <c r="AF199" s="371"/>
      <c r="AG199" s="371"/>
      <c r="AH199" s="169"/>
      <c r="AI199" s="169"/>
      <c r="AJ199" s="169"/>
      <c r="AK199" s="169"/>
      <c r="AL199" s="169"/>
      <c r="AM199" s="169"/>
      <c r="AN199" s="176"/>
      <c r="AO199" s="176"/>
      <c r="AP199" s="176"/>
    </row>
    <row r="200" spans="1:42" s="253" customFormat="1" ht="21" hidden="1" customHeight="1" thickBot="1">
      <c r="A200" s="252"/>
      <c r="B200" s="252"/>
      <c r="C200" s="252"/>
      <c r="D200" s="252"/>
      <c r="E200" s="252"/>
      <c r="F200" s="252"/>
      <c r="G200" s="252"/>
      <c r="I200" s="265">
        <f t="shared" si="31"/>
        <v>0</v>
      </c>
      <c r="J200" s="255">
        <f t="shared" si="25"/>
        <v>0</v>
      </c>
      <c r="K200" s="385">
        <f t="shared" si="34"/>
        <v>37</v>
      </c>
      <c r="L200" s="356"/>
      <c r="M200" s="356"/>
      <c r="N200" s="387">
        <f t="shared" si="32"/>
        <v>0</v>
      </c>
      <c r="O200" s="388"/>
      <c r="P200" s="388"/>
      <c r="Q200" s="389">
        <f t="shared" si="33"/>
        <v>0</v>
      </c>
      <c r="R200" s="389">
        <f t="shared" si="33"/>
        <v>0</v>
      </c>
      <c r="S200" s="390"/>
      <c r="T200" s="391"/>
      <c r="U200" s="255">
        <f t="shared" si="26"/>
        <v>0</v>
      </c>
      <c r="V200" s="169"/>
      <c r="W200" s="169"/>
      <c r="X200" s="169"/>
      <c r="Y200" s="169"/>
      <c r="Z200" s="169"/>
      <c r="AA200" s="378"/>
      <c r="AB200" s="169"/>
      <c r="AC200" s="169"/>
      <c r="AD200" s="169"/>
      <c r="AE200" s="371"/>
      <c r="AF200" s="371"/>
      <c r="AG200" s="371"/>
      <c r="AH200" s="169"/>
      <c r="AI200" s="169"/>
      <c r="AJ200" s="169"/>
      <c r="AK200" s="169"/>
      <c r="AL200" s="169"/>
      <c r="AM200" s="169"/>
      <c r="AN200" s="176"/>
      <c r="AO200" s="176"/>
      <c r="AP200" s="176"/>
    </row>
    <row r="201" spans="1:42" s="253" customFormat="1" ht="21" hidden="1" customHeight="1">
      <c r="A201" s="252"/>
      <c r="B201" s="252"/>
      <c r="C201" s="252"/>
      <c r="D201" s="252"/>
      <c r="E201" s="252"/>
      <c r="F201" s="252"/>
      <c r="G201" s="252"/>
      <c r="I201" s="265">
        <f>IF((O$203+P$203)&gt;0,1,0)</f>
        <v>0</v>
      </c>
      <c r="J201" s="255">
        <f t="shared" si="25"/>
        <v>0</v>
      </c>
      <c r="K201" s="2439" t="s">
        <v>942</v>
      </c>
      <c r="L201" s="2465" t="s">
        <v>943</v>
      </c>
      <c r="M201" s="2467" t="s">
        <v>944</v>
      </c>
      <c r="N201" s="2443" t="s">
        <v>945</v>
      </c>
      <c r="O201" s="2445" t="s">
        <v>946</v>
      </c>
      <c r="P201" s="2445"/>
      <c r="Q201" s="2445" t="s">
        <v>947</v>
      </c>
      <c r="R201" s="2445"/>
      <c r="S201" s="2446" t="s">
        <v>948</v>
      </c>
      <c r="T201" s="2448" t="s">
        <v>1162</v>
      </c>
      <c r="U201" s="255">
        <f t="shared" si="26"/>
        <v>0</v>
      </c>
      <c r="V201" s="169"/>
      <c r="W201" s="169"/>
      <c r="X201" s="169"/>
      <c r="Y201" s="169"/>
      <c r="Z201" s="169"/>
      <c r="AA201" s="378"/>
      <c r="AB201" s="169"/>
      <c r="AC201" s="169"/>
      <c r="AD201" s="169"/>
      <c r="AE201" s="371"/>
      <c r="AF201" s="371"/>
      <c r="AG201" s="371"/>
      <c r="AH201" s="169"/>
      <c r="AI201" s="169"/>
      <c r="AJ201" s="169"/>
      <c r="AK201" s="169"/>
      <c r="AL201" s="169"/>
      <c r="AM201" s="169"/>
      <c r="AN201" s="176"/>
      <c r="AO201" s="176"/>
      <c r="AP201" s="176"/>
    </row>
    <row r="202" spans="1:42" s="253" customFormat="1" ht="21" hidden="1" customHeight="1">
      <c r="A202" s="252"/>
      <c r="B202" s="252"/>
      <c r="C202" s="252"/>
      <c r="D202" s="252"/>
      <c r="E202" s="252"/>
      <c r="F202" s="252"/>
      <c r="G202" s="252"/>
      <c r="I202" s="265">
        <f t="shared" ref="I202:I225" si="35">IF((O$203+P$203)&gt;0,1,0)</f>
        <v>0</v>
      </c>
      <c r="J202" s="255">
        <f t="shared" si="25"/>
        <v>0</v>
      </c>
      <c r="K202" s="2440"/>
      <c r="L202" s="2466"/>
      <c r="M202" s="2468"/>
      <c r="N202" s="2444"/>
      <c r="O202" s="1146" t="s">
        <v>786</v>
      </c>
      <c r="P202" s="335" t="s">
        <v>787</v>
      </c>
      <c r="Q202" s="335" t="s">
        <v>786</v>
      </c>
      <c r="R202" s="336" t="s">
        <v>787</v>
      </c>
      <c r="S202" s="2447"/>
      <c r="T202" s="2449"/>
      <c r="U202" s="255">
        <f t="shared" si="26"/>
        <v>0</v>
      </c>
      <c r="V202" s="169"/>
      <c r="W202" s="169"/>
      <c r="X202" s="169"/>
      <c r="Y202" s="169"/>
      <c r="Z202" s="169"/>
      <c r="AA202" s="378"/>
      <c r="AB202" s="169"/>
      <c r="AC202" s="169"/>
      <c r="AD202" s="169"/>
      <c r="AE202" s="371"/>
      <c r="AF202" s="371"/>
      <c r="AG202" s="371"/>
      <c r="AH202" s="169"/>
      <c r="AI202" s="169"/>
      <c r="AJ202" s="169"/>
      <c r="AK202" s="169"/>
      <c r="AL202" s="169"/>
      <c r="AM202" s="169"/>
      <c r="AN202" s="176"/>
      <c r="AO202" s="176"/>
      <c r="AP202" s="176"/>
    </row>
    <row r="203" spans="1:42" s="253" customFormat="1" ht="21" hidden="1" customHeight="1">
      <c r="A203" s="252"/>
      <c r="B203" s="252"/>
      <c r="C203" s="252"/>
      <c r="D203" s="252"/>
      <c r="E203" s="252"/>
      <c r="F203" s="252"/>
      <c r="G203" s="252"/>
      <c r="I203" s="265">
        <f t="shared" si="35"/>
        <v>0</v>
      </c>
      <c r="J203" s="255">
        <f t="shared" si="25"/>
        <v>0</v>
      </c>
      <c r="K203" s="1144">
        <f>+K50+1</f>
        <v>38</v>
      </c>
      <c r="L203" s="356"/>
      <c r="M203" s="356"/>
      <c r="N203" s="357">
        <f t="shared" ref="N203:N225" si="36">IF(O203+P203&gt;0,$W$152,)</f>
        <v>0</v>
      </c>
      <c r="O203" s="358"/>
      <c r="P203" s="358"/>
      <c r="Q203" s="359">
        <f t="shared" si="33"/>
        <v>0</v>
      </c>
      <c r="R203" s="359">
        <f t="shared" si="33"/>
        <v>0</v>
      </c>
      <c r="S203" s="360"/>
      <c r="T203" s="361"/>
      <c r="U203" s="255">
        <f t="shared" si="26"/>
        <v>0</v>
      </c>
      <c r="V203" s="169"/>
      <c r="W203" s="169"/>
      <c r="X203" s="169"/>
      <c r="Y203" s="169"/>
      <c r="Z203" s="169"/>
      <c r="AA203" s="378"/>
      <c r="AB203" s="169"/>
      <c r="AC203" s="169"/>
      <c r="AD203" s="169"/>
      <c r="AE203" s="371"/>
      <c r="AF203" s="371"/>
      <c r="AG203" s="371"/>
      <c r="AH203" s="169"/>
      <c r="AI203" s="169"/>
      <c r="AJ203" s="169"/>
      <c r="AK203" s="169"/>
      <c r="AL203" s="169"/>
      <c r="AM203" s="169"/>
      <c r="AN203" s="176"/>
      <c r="AO203" s="176"/>
      <c r="AP203" s="176"/>
    </row>
    <row r="204" spans="1:42" s="253" customFormat="1" ht="21" hidden="1" customHeight="1">
      <c r="A204" s="252"/>
      <c r="B204" s="252"/>
      <c r="C204" s="252"/>
      <c r="D204" s="252"/>
      <c r="E204" s="252"/>
      <c r="F204" s="252"/>
      <c r="G204" s="252"/>
      <c r="I204" s="265">
        <f t="shared" si="35"/>
        <v>0</v>
      </c>
      <c r="J204" s="255">
        <f t="shared" si="25"/>
        <v>0</v>
      </c>
      <c r="K204" s="1144">
        <f t="shared" ref="K204:K225" si="37">+K203+1</f>
        <v>39</v>
      </c>
      <c r="L204" s="356"/>
      <c r="M204" s="356"/>
      <c r="N204" s="357">
        <f t="shared" si="36"/>
        <v>0</v>
      </c>
      <c r="O204" s="358"/>
      <c r="P204" s="358"/>
      <c r="Q204" s="359">
        <f t="shared" si="33"/>
        <v>0</v>
      </c>
      <c r="R204" s="359">
        <f t="shared" si="33"/>
        <v>0</v>
      </c>
      <c r="S204" s="360"/>
      <c r="T204" s="361"/>
      <c r="U204" s="255">
        <f t="shared" si="26"/>
        <v>0</v>
      </c>
      <c r="V204" s="169"/>
      <c r="W204" s="169"/>
      <c r="X204" s="169"/>
      <c r="Y204" s="169"/>
      <c r="Z204" s="169"/>
      <c r="AA204" s="378"/>
      <c r="AB204" s="169"/>
      <c r="AC204" s="169"/>
      <c r="AD204" s="169"/>
      <c r="AE204" s="371"/>
      <c r="AF204" s="371"/>
      <c r="AG204" s="371"/>
      <c r="AH204" s="169"/>
      <c r="AI204" s="169"/>
      <c r="AJ204" s="169"/>
      <c r="AK204" s="169"/>
      <c r="AL204" s="169"/>
      <c r="AM204" s="169"/>
      <c r="AN204" s="176"/>
      <c r="AO204" s="176"/>
      <c r="AP204" s="176"/>
    </row>
    <row r="205" spans="1:42" s="253" customFormat="1" ht="21" hidden="1" customHeight="1">
      <c r="A205" s="252"/>
      <c r="B205" s="252"/>
      <c r="C205" s="252"/>
      <c r="D205" s="252"/>
      <c r="E205" s="252"/>
      <c r="F205" s="252"/>
      <c r="G205" s="252"/>
      <c r="I205" s="265">
        <f t="shared" si="35"/>
        <v>0</v>
      </c>
      <c r="J205" s="255">
        <f t="shared" si="25"/>
        <v>0</v>
      </c>
      <c r="K205" s="1144">
        <f t="shared" si="37"/>
        <v>40</v>
      </c>
      <c r="L205" s="356"/>
      <c r="M205" s="356"/>
      <c r="N205" s="357">
        <f t="shared" si="36"/>
        <v>0</v>
      </c>
      <c r="O205" s="358"/>
      <c r="P205" s="358"/>
      <c r="Q205" s="359">
        <f t="shared" si="33"/>
        <v>0</v>
      </c>
      <c r="R205" s="359">
        <f t="shared" si="33"/>
        <v>0</v>
      </c>
      <c r="S205" s="360"/>
      <c r="T205" s="361"/>
      <c r="U205" s="255">
        <f t="shared" si="26"/>
        <v>0</v>
      </c>
      <c r="V205" s="169"/>
      <c r="W205" s="169"/>
      <c r="X205" s="169"/>
      <c r="Y205" s="169"/>
      <c r="Z205" s="169"/>
      <c r="AA205" s="378"/>
      <c r="AB205" s="169"/>
      <c r="AC205" s="169"/>
      <c r="AD205" s="169"/>
      <c r="AE205" s="371"/>
      <c r="AF205" s="371"/>
      <c r="AG205" s="371"/>
      <c r="AH205" s="169"/>
      <c r="AI205" s="169"/>
      <c r="AJ205" s="169"/>
      <c r="AK205" s="169"/>
      <c r="AL205" s="169"/>
      <c r="AM205" s="169"/>
      <c r="AN205" s="176"/>
      <c r="AO205" s="176"/>
      <c r="AP205" s="176"/>
    </row>
    <row r="206" spans="1:42" s="253" customFormat="1" ht="21" hidden="1" customHeight="1">
      <c r="A206" s="252"/>
      <c r="B206" s="252"/>
      <c r="C206" s="252"/>
      <c r="D206" s="252"/>
      <c r="E206" s="252"/>
      <c r="F206" s="252"/>
      <c r="G206" s="252"/>
      <c r="I206" s="265">
        <f t="shared" si="35"/>
        <v>0</v>
      </c>
      <c r="J206" s="255">
        <f t="shared" si="25"/>
        <v>0</v>
      </c>
      <c r="K206" s="1144">
        <f t="shared" si="37"/>
        <v>41</v>
      </c>
      <c r="L206" s="356"/>
      <c r="M206" s="356"/>
      <c r="N206" s="357">
        <f t="shared" si="36"/>
        <v>0</v>
      </c>
      <c r="O206" s="358"/>
      <c r="P206" s="358"/>
      <c r="Q206" s="359">
        <f t="shared" si="33"/>
        <v>0</v>
      </c>
      <c r="R206" s="359">
        <f t="shared" si="33"/>
        <v>0</v>
      </c>
      <c r="S206" s="360"/>
      <c r="T206" s="361"/>
      <c r="U206" s="255">
        <f t="shared" si="26"/>
        <v>0</v>
      </c>
      <c r="V206" s="169"/>
      <c r="W206" s="169"/>
      <c r="X206" s="169"/>
      <c r="Y206" s="169"/>
      <c r="Z206" s="169"/>
      <c r="AA206" s="378"/>
      <c r="AB206" s="169"/>
      <c r="AC206" s="169"/>
      <c r="AD206" s="169"/>
      <c r="AE206" s="371"/>
      <c r="AF206" s="371"/>
      <c r="AG206" s="371"/>
      <c r="AH206" s="169"/>
      <c r="AI206" s="169"/>
      <c r="AJ206" s="169"/>
      <c r="AK206" s="169"/>
      <c r="AL206" s="169"/>
      <c r="AM206" s="169"/>
      <c r="AN206" s="176"/>
      <c r="AO206" s="176"/>
      <c r="AP206" s="176"/>
    </row>
    <row r="207" spans="1:42" s="253" customFormat="1" ht="21" hidden="1" customHeight="1">
      <c r="A207" s="252"/>
      <c r="B207" s="252"/>
      <c r="C207" s="252"/>
      <c r="D207" s="252"/>
      <c r="E207" s="252"/>
      <c r="F207" s="252"/>
      <c r="G207" s="252"/>
      <c r="I207" s="265">
        <f t="shared" si="35"/>
        <v>0</v>
      </c>
      <c r="J207" s="255">
        <f t="shared" si="25"/>
        <v>0</v>
      </c>
      <c r="K207" s="1144">
        <f t="shared" si="37"/>
        <v>42</v>
      </c>
      <c r="L207" s="356"/>
      <c r="M207" s="356"/>
      <c r="N207" s="357">
        <f t="shared" si="36"/>
        <v>0</v>
      </c>
      <c r="O207" s="358"/>
      <c r="P207" s="358"/>
      <c r="Q207" s="359">
        <f t="shared" si="33"/>
        <v>0</v>
      </c>
      <c r="R207" s="359">
        <f t="shared" si="33"/>
        <v>0</v>
      </c>
      <c r="S207" s="360"/>
      <c r="T207" s="361"/>
      <c r="U207" s="255">
        <f t="shared" si="26"/>
        <v>0</v>
      </c>
      <c r="V207" s="169"/>
      <c r="W207" s="169"/>
      <c r="X207" s="169"/>
      <c r="Y207" s="169"/>
      <c r="Z207" s="169"/>
      <c r="AA207" s="378"/>
      <c r="AB207" s="169"/>
      <c r="AC207" s="169"/>
      <c r="AD207" s="169"/>
      <c r="AE207" s="371"/>
      <c r="AF207" s="371"/>
      <c r="AG207" s="371"/>
      <c r="AH207" s="169"/>
      <c r="AI207" s="169"/>
      <c r="AJ207" s="169"/>
      <c r="AK207" s="169"/>
      <c r="AL207" s="169"/>
      <c r="AM207" s="169"/>
      <c r="AN207" s="176"/>
      <c r="AO207" s="176"/>
      <c r="AP207" s="176"/>
    </row>
    <row r="208" spans="1:42" s="253" customFormat="1" ht="21" hidden="1" customHeight="1">
      <c r="A208" s="252"/>
      <c r="B208" s="252"/>
      <c r="C208" s="252"/>
      <c r="D208" s="252"/>
      <c r="E208" s="252"/>
      <c r="F208" s="252"/>
      <c r="G208" s="252"/>
      <c r="I208" s="265">
        <f t="shared" si="35"/>
        <v>0</v>
      </c>
      <c r="J208" s="255">
        <f t="shared" si="25"/>
        <v>0</v>
      </c>
      <c r="K208" s="1144">
        <f t="shared" si="37"/>
        <v>43</v>
      </c>
      <c r="L208" s="356"/>
      <c r="M208" s="356"/>
      <c r="N208" s="357">
        <f t="shared" si="36"/>
        <v>0</v>
      </c>
      <c r="O208" s="358"/>
      <c r="P208" s="358"/>
      <c r="Q208" s="359">
        <f t="shared" si="33"/>
        <v>0</v>
      </c>
      <c r="R208" s="359">
        <f t="shared" si="33"/>
        <v>0</v>
      </c>
      <c r="S208" s="360"/>
      <c r="T208" s="361"/>
      <c r="U208" s="255">
        <f t="shared" si="26"/>
        <v>0</v>
      </c>
      <c r="V208" s="169"/>
      <c r="W208" s="169"/>
      <c r="X208" s="169"/>
      <c r="Y208" s="169"/>
      <c r="Z208" s="169"/>
      <c r="AA208" s="378"/>
      <c r="AB208" s="169"/>
      <c r="AC208" s="169"/>
      <c r="AD208" s="169"/>
      <c r="AE208" s="371"/>
      <c r="AF208" s="371"/>
      <c r="AG208" s="371"/>
      <c r="AH208" s="169"/>
      <c r="AI208" s="169"/>
      <c r="AJ208" s="169"/>
      <c r="AK208" s="169"/>
      <c r="AL208" s="169"/>
      <c r="AM208" s="169"/>
      <c r="AN208" s="176"/>
      <c r="AO208" s="176"/>
      <c r="AP208" s="176"/>
    </row>
    <row r="209" spans="1:42" s="253" customFormat="1" ht="21" hidden="1" customHeight="1">
      <c r="A209" s="252"/>
      <c r="B209" s="252"/>
      <c r="C209" s="252"/>
      <c r="D209" s="252"/>
      <c r="E209" s="252"/>
      <c r="F209" s="252"/>
      <c r="G209" s="252"/>
      <c r="I209" s="265">
        <f t="shared" si="35"/>
        <v>0</v>
      </c>
      <c r="J209" s="255">
        <f t="shared" si="25"/>
        <v>0</v>
      </c>
      <c r="K209" s="1144">
        <f t="shared" si="37"/>
        <v>44</v>
      </c>
      <c r="L209" s="356"/>
      <c r="M209" s="356"/>
      <c r="N209" s="357">
        <f t="shared" si="36"/>
        <v>0</v>
      </c>
      <c r="O209" s="358"/>
      <c r="P209" s="358"/>
      <c r="Q209" s="359">
        <f t="shared" si="33"/>
        <v>0</v>
      </c>
      <c r="R209" s="359">
        <f t="shared" si="33"/>
        <v>0</v>
      </c>
      <c r="S209" s="360"/>
      <c r="T209" s="361"/>
      <c r="U209" s="255">
        <f t="shared" si="26"/>
        <v>0</v>
      </c>
      <c r="V209" s="169"/>
      <c r="W209" s="169"/>
      <c r="X209" s="169"/>
      <c r="Y209" s="169"/>
      <c r="Z209" s="169"/>
      <c r="AA209" s="378"/>
      <c r="AB209" s="169"/>
      <c r="AC209" s="169"/>
      <c r="AD209" s="169"/>
      <c r="AE209" s="371"/>
      <c r="AF209" s="371"/>
      <c r="AG209" s="371"/>
      <c r="AH209" s="169"/>
      <c r="AI209" s="169"/>
      <c r="AJ209" s="169"/>
      <c r="AK209" s="169"/>
      <c r="AL209" s="169"/>
      <c r="AM209" s="169"/>
      <c r="AN209" s="176"/>
      <c r="AO209" s="176"/>
      <c r="AP209" s="176"/>
    </row>
    <row r="210" spans="1:42" s="253" customFormat="1" ht="21" hidden="1" customHeight="1">
      <c r="A210" s="252"/>
      <c r="B210" s="252"/>
      <c r="C210" s="252"/>
      <c r="D210" s="252"/>
      <c r="E210" s="252"/>
      <c r="F210" s="252"/>
      <c r="G210" s="252"/>
      <c r="I210" s="265">
        <f t="shared" si="35"/>
        <v>0</v>
      </c>
      <c r="J210" s="255">
        <f t="shared" si="25"/>
        <v>0</v>
      </c>
      <c r="K210" s="1144">
        <f t="shared" si="37"/>
        <v>45</v>
      </c>
      <c r="L210" s="356"/>
      <c r="M210" s="356"/>
      <c r="N210" s="357">
        <f t="shared" si="36"/>
        <v>0</v>
      </c>
      <c r="O210" s="358"/>
      <c r="P210" s="358"/>
      <c r="Q210" s="359">
        <f t="shared" si="33"/>
        <v>0</v>
      </c>
      <c r="R210" s="359">
        <f t="shared" si="33"/>
        <v>0</v>
      </c>
      <c r="S210" s="360"/>
      <c r="T210" s="361"/>
      <c r="U210" s="255">
        <f t="shared" si="26"/>
        <v>0</v>
      </c>
      <c r="V210" s="169"/>
      <c r="W210" s="169"/>
      <c r="X210" s="169"/>
      <c r="Y210" s="169"/>
      <c r="Z210" s="169"/>
      <c r="AA210" s="378"/>
      <c r="AB210" s="169"/>
      <c r="AC210" s="169"/>
      <c r="AD210" s="169"/>
      <c r="AE210" s="371"/>
      <c r="AF210" s="371"/>
      <c r="AG210" s="371"/>
      <c r="AH210" s="169"/>
      <c r="AI210" s="169"/>
      <c r="AJ210" s="169"/>
      <c r="AK210" s="169"/>
      <c r="AL210" s="169"/>
      <c r="AM210" s="169"/>
      <c r="AN210" s="176"/>
      <c r="AO210" s="176"/>
      <c r="AP210" s="176"/>
    </row>
    <row r="211" spans="1:42" s="253" customFormat="1" ht="21" hidden="1" customHeight="1">
      <c r="A211" s="252"/>
      <c r="B211" s="252"/>
      <c r="C211" s="252"/>
      <c r="D211" s="252"/>
      <c r="E211" s="252"/>
      <c r="F211" s="252"/>
      <c r="G211" s="252"/>
      <c r="I211" s="265">
        <f t="shared" si="35"/>
        <v>0</v>
      </c>
      <c r="J211" s="255">
        <f t="shared" si="25"/>
        <v>0</v>
      </c>
      <c r="K211" s="1144">
        <f t="shared" si="37"/>
        <v>46</v>
      </c>
      <c r="L211" s="356"/>
      <c r="M211" s="356"/>
      <c r="N211" s="357">
        <f t="shared" si="36"/>
        <v>0</v>
      </c>
      <c r="O211" s="358"/>
      <c r="P211" s="358"/>
      <c r="Q211" s="359">
        <f t="shared" si="33"/>
        <v>0</v>
      </c>
      <c r="R211" s="359">
        <f t="shared" si="33"/>
        <v>0</v>
      </c>
      <c r="S211" s="360"/>
      <c r="T211" s="361"/>
      <c r="U211" s="255">
        <f t="shared" si="26"/>
        <v>0</v>
      </c>
      <c r="V211" s="169"/>
      <c r="W211" s="169"/>
      <c r="X211" s="169"/>
      <c r="Y211" s="169"/>
      <c r="Z211" s="169"/>
      <c r="AA211" s="378"/>
      <c r="AB211" s="169"/>
      <c r="AC211" s="169"/>
      <c r="AD211" s="169"/>
      <c r="AE211" s="371"/>
      <c r="AF211" s="371"/>
      <c r="AG211" s="371"/>
      <c r="AH211" s="169"/>
      <c r="AI211" s="169"/>
      <c r="AJ211" s="169"/>
      <c r="AK211" s="169"/>
      <c r="AL211" s="169"/>
      <c r="AM211" s="169"/>
      <c r="AN211" s="176"/>
      <c r="AO211" s="176"/>
      <c r="AP211" s="176"/>
    </row>
    <row r="212" spans="1:42" s="253" customFormat="1" ht="21" hidden="1" customHeight="1">
      <c r="A212" s="252"/>
      <c r="B212" s="252"/>
      <c r="C212" s="252"/>
      <c r="D212" s="252"/>
      <c r="E212" s="252"/>
      <c r="F212" s="252"/>
      <c r="G212" s="252"/>
      <c r="I212" s="265">
        <f t="shared" si="35"/>
        <v>0</v>
      </c>
      <c r="J212" s="255">
        <f t="shared" si="25"/>
        <v>0</v>
      </c>
      <c r="K212" s="1144">
        <f t="shared" si="37"/>
        <v>47</v>
      </c>
      <c r="L212" s="356"/>
      <c r="M212" s="356"/>
      <c r="N212" s="357">
        <f t="shared" si="36"/>
        <v>0</v>
      </c>
      <c r="O212" s="358"/>
      <c r="P212" s="358"/>
      <c r="Q212" s="359">
        <f t="shared" si="33"/>
        <v>0</v>
      </c>
      <c r="R212" s="359">
        <f t="shared" si="33"/>
        <v>0</v>
      </c>
      <c r="S212" s="360"/>
      <c r="T212" s="361"/>
      <c r="U212" s="255">
        <f t="shared" si="26"/>
        <v>0</v>
      </c>
      <c r="V212" s="169"/>
      <c r="W212" s="169"/>
      <c r="X212" s="169"/>
      <c r="Y212" s="169"/>
      <c r="Z212" s="169"/>
      <c r="AA212" s="378"/>
      <c r="AB212" s="169"/>
      <c r="AC212" s="169"/>
      <c r="AD212" s="169"/>
      <c r="AE212" s="371"/>
      <c r="AF212" s="371"/>
      <c r="AG212" s="371"/>
      <c r="AH212" s="169"/>
      <c r="AI212" s="169"/>
      <c r="AJ212" s="169"/>
      <c r="AK212" s="169"/>
      <c r="AL212" s="169"/>
      <c r="AM212" s="169"/>
      <c r="AN212" s="176"/>
      <c r="AO212" s="176"/>
      <c r="AP212" s="176"/>
    </row>
    <row r="213" spans="1:42" s="253" customFormat="1" ht="21" hidden="1" customHeight="1">
      <c r="A213" s="252"/>
      <c r="B213" s="252"/>
      <c r="C213" s="252"/>
      <c r="D213" s="252"/>
      <c r="E213" s="252"/>
      <c r="F213" s="252"/>
      <c r="G213" s="252"/>
      <c r="I213" s="265">
        <f t="shared" si="35"/>
        <v>0</v>
      </c>
      <c r="J213" s="255">
        <f t="shared" si="25"/>
        <v>0</v>
      </c>
      <c r="K213" s="1144">
        <f t="shared" si="37"/>
        <v>48</v>
      </c>
      <c r="L213" s="356"/>
      <c r="M213" s="356"/>
      <c r="N213" s="357">
        <f t="shared" si="36"/>
        <v>0</v>
      </c>
      <c r="O213" s="358"/>
      <c r="P213" s="358"/>
      <c r="Q213" s="359">
        <f t="shared" si="33"/>
        <v>0</v>
      </c>
      <c r="R213" s="359">
        <f t="shared" si="33"/>
        <v>0</v>
      </c>
      <c r="S213" s="360"/>
      <c r="T213" s="361"/>
      <c r="U213" s="255">
        <f t="shared" si="26"/>
        <v>0</v>
      </c>
      <c r="V213" s="169"/>
      <c r="W213" s="169"/>
      <c r="X213" s="169"/>
      <c r="Y213" s="169"/>
      <c r="Z213" s="169"/>
      <c r="AA213" s="378"/>
      <c r="AB213" s="169"/>
      <c r="AC213" s="169"/>
      <c r="AD213" s="169"/>
      <c r="AE213" s="371"/>
      <c r="AF213" s="371"/>
      <c r="AG213" s="371"/>
      <c r="AH213" s="169"/>
      <c r="AI213" s="169"/>
      <c r="AJ213" s="169"/>
      <c r="AK213" s="169"/>
      <c r="AL213" s="169"/>
      <c r="AM213" s="169"/>
      <c r="AN213" s="176"/>
      <c r="AO213" s="176"/>
      <c r="AP213" s="176"/>
    </row>
    <row r="214" spans="1:42" s="253" customFormat="1" ht="21" hidden="1" customHeight="1">
      <c r="A214" s="252"/>
      <c r="B214" s="252"/>
      <c r="C214" s="252"/>
      <c r="D214" s="252"/>
      <c r="E214" s="252"/>
      <c r="F214" s="252"/>
      <c r="G214" s="252"/>
      <c r="I214" s="265">
        <f t="shared" si="35"/>
        <v>0</v>
      </c>
      <c r="J214" s="255">
        <f t="shared" si="25"/>
        <v>0</v>
      </c>
      <c r="K214" s="1144">
        <f t="shared" si="37"/>
        <v>49</v>
      </c>
      <c r="L214" s="356"/>
      <c r="M214" s="356"/>
      <c r="N214" s="357">
        <f t="shared" si="36"/>
        <v>0</v>
      </c>
      <c r="O214" s="358"/>
      <c r="P214" s="358"/>
      <c r="Q214" s="359">
        <f t="shared" si="33"/>
        <v>0</v>
      </c>
      <c r="R214" s="359">
        <f t="shared" si="33"/>
        <v>0</v>
      </c>
      <c r="S214" s="360"/>
      <c r="T214" s="361"/>
      <c r="U214" s="255">
        <f t="shared" si="26"/>
        <v>0</v>
      </c>
      <c r="V214" s="169"/>
      <c r="W214" s="169"/>
      <c r="X214" s="169"/>
      <c r="Y214" s="169"/>
      <c r="Z214" s="169"/>
      <c r="AA214" s="378"/>
      <c r="AB214" s="169"/>
      <c r="AC214" s="169"/>
      <c r="AD214" s="169"/>
      <c r="AE214" s="371"/>
      <c r="AF214" s="371"/>
      <c r="AG214" s="371"/>
      <c r="AH214" s="169"/>
      <c r="AI214" s="169"/>
      <c r="AJ214" s="169"/>
      <c r="AK214" s="169"/>
      <c r="AL214" s="169"/>
      <c r="AM214" s="169"/>
      <c r="AN214" s="176"/>
      <c r="AO214" s="176"/>
      <c r="AP214" s="176"/>
    </row>
    <row r="215" spans="1:42" s="253" customFormat="1" ht="21" hidden="1" customHeight="1">
      <c r="A215" s="252"/>
      <c r="B215" s="252"/>
      <c r="C215" s="252"/>
      <c r="D215" s="252"/>
      <c r="E215" s="252"/>
      <c r="F215" s="252"/>
      <c r="G215" s="252"/>
      <c r="I215" s="265">
        <f t="shared" si="35"/>
        <v>0</v>
      </c>
      <c r="J215" s="255">
        <f t="shared" ref="J215:J225" si="38">IF($Q$154&gt;0,3,)</f>
        <v>0</v>
      </c>
      <c r="K215" s="1144">
        <f t="shared" si="37"/>
        <v>50</v>
      </c>
      <c r="L215" s="356"/>
      <c r="M215" s="356"/>
      <c r="N215" s="357">
        <f t="shared" si="36"/>
        <v>0</v>
      </c>
      <c r="O215" s="358"/>
      <c r="P215" s="358"/>
      <c r="Q215" s="359">
        <f t="shared" si="33"/>
        <v>0</v>
      </c>
      <c r="R215" s="359">
        <f t="shared" si="33"/>
        <v>0</v>
      </c>
      <c r="S215" s="360"/>
      <c r="T215" s="361"/>
      <c r="U215" s="255">
        <f t="shared" ref="U215:U225" si="39">IF($Q$154&gt;0,3,)</f>
        <v>0</v>
      </c>
      <c r="V215" s="169"/>
      <c r="W215" s="169"/>
      <c r="X215" s="169"/>
      <c r="Y215" s="169"/>
      <c r="Z215" s="169"/>
      <c r="AA215" s="378"/>
      <c r="AB215" s="169"/>
      <c r="AC215" s="169"/>
      <c r="AD215" s="169"/>
      <c r="AE215" s="371"/>
      <c r="AF215" s="371"/>
      <c r="AG215" s="371"/>
      <c r="AH215" s="169"/>
      <c r="AI215" s="169"/>
      <c r="AJ215" s="169"/>
      <c r="AK215" s="169"/>
      <c r="AL215" s="169"/>
      <c r="AM215" s="169"/>
      <c r="AN215" s="176"/>
      <c r="AO215" s="176"/>
      <c r="AP215" s="176"/>
    </row>
    <row r="216" spans="1:42" s="253" customFormat="1" ht="21" hidden="1" customHeight="1">
      <c r="A216" s="252"/>
      <c r="B216" s="252"/>
      <c r="C216" s="252"/>
      <c r="D216" s="252"/>
      <c r="E216" s="252"/>
      <c r="F216" s="252"/>
      <c r="G216" s="252"/>
      <c r="I216" s="265">
        <f t="shared" si="35"/>
        <v>0</v>
      </c>
      <c r="J216" s="255">
        <f t="shared" si="38"/>
        <v>0</v>
      </c>
      <c r="K216" s="1144">
        <f t="shared" si="37"/>
        <v>51</v>
      </c>
      <c r="L216" s="356"/>
      <c r="M216" s="356"/>
      <c r="N216" s="357">
        <f t="shared" si="36"/>
        <v>0</v>
      </c>
      <c r="O216" s="358"/>
      <c r="P216" s="358"/>
      <c r="Q216" s="359">
        <f t="shared" si="33"/>
        <v>0</v>
      </c>
      <c r="R216" s="359">
        <f t="shared" si="33"/>
        <v>0</v>
      </c>
      <c r="S216" s="360"/>
      <c r="T216" s="361"/>
      <c r="U216" s="255">
        <f t="shared" si="39"/>
        <v>0</v>
      </c>
      <c r="V216" s="169"/>
      <c r="W216" s="169"/>
      <c r="X216" s="169"/>
      <c r="Y216" s="169"/>
      <c r="Z216" s="169"/>
      <c r="AA216" s="378"/>
      <c r="AB216" s="169"/>
      <c r="AC216" s="169"/>
      <c r="AD216" s="169"/>
      <c r="AE216" s="371"/>
      <c r="AF216" s="371"/>
      <c r="AG216" s="371"/>
      <c r="AH216" s="169"/>
      <c r="AI216" s="169"/>
      <c r="AJ216" s="169"/>
      <c r="AK216" s="169"/>
      <c r="AL216" s="169"/>
      <c r="AM216" s="169"/>
      <c r="AN216" s="176"/>
      <c r="AO216" s="176"/>
      <c r="AP216" s="176"/>
    </row>
    <row r="217" spans="1:42" s="253" customFormat="1" ht="21" hidden="1" customHeight="1">
      <c r="A217" s="252"/>
      <c r="B217" s="252"/>
      <c r="C217" s="252"/>
      <c r="D217" s="252"/>
      <c r="E217" s="252"/>
      <c r="F217" s="252"/>
      <c r="G217" s="252"/>
      <c r="I217" s="265">
        <f t="shared" si="35"/>
        <v>0</v>
      </c>
      <c r="J217" s="255">
        <f t="shared" si="38"/>
        <v>0</v>
      </c>
      <c r="K217" s="1144">
        <f t="shared" si="37"/>
        <v>52</v>
      </c>
      <c r="L217" s="356"/>
      <c r="M217" s="356"/>
      <c r="N217" s="357">
        <f t="shared" si="36"/>
        <v>0</v>
      </c>
      <c r="O217" s="358"/>
      <c r="P217" s="358"/>
      <c r="Q217" s="359">
        <f t="shared" si="33"/>
        <v>0</v>
      </c>
      <c r="R217" s="359">
        <f t="shared" si="33"/>
        <v>0</v>
      </c>
      <c r="S217" s="360"/>
      <c r="T217" s="361"/>
      <c r="U217" s="255">
        <f t="shared" si="39"/>
        <v>0</v>
      </c>
      <c r="V217" s="169"/>
      <c r="W217" s="169"/>
      <c r="X217" s="169"/>
      <c r="Y217" s="169"/>
      <c r="Z217" s="169"/>
      <c r="AA217" s="378"/>
      <c r="AB217" s="169"/>
      <c r="AC217" s="169"/>
      <c r="AD217" s="169"/>
      <c r="AE217" s="371"/>
      <c r="AF217" s="371"/>
      <c r="AG217" s="371"/>
      <c r="AH217" s="169"/>
      <c r="AI217" s="169"/>
      <c r="AJ217" s="169"/>
      <c r="AK217" s="169"/>
      <c r="AL217" s="169"/>
      <c r="AM217" s="169"/>
      <c r="AN217" s="176"/>
      <c r="AO217" s="176"/>
      <c r="AP217" s="176"/>
    </row>
    <row r="218" spans="1:42" s="253" customFormat="1" ht="21" hidden="1" customHeight="1">
      <c r="A218" s="252"/>
      <c r="B218" s="252"/>
      <c r="C218" s="252"/>
      <c r="D218" s="252"/>
      <c r="E218" s="252"/>
      <c r="F218" s="252"/>
      <c r="G218" s="252"/>
      <c r="I218" s="265">
        <f t="shared" si="35"/>
        <v>0</v>
      </c>
      <c r="J218" s="255">
        <f t="shared" si="38"/>
        <v>0</v>
      </c>
      <c r="K218" s="1144">
        <f t="shared" si="37"/>
        <v>53</v>
      </c>
      <c r="L218" s="356"/>
      <c r="M218" s="356"/>
      <c r="N218" s="357">
        <f t="shared" si="36"/>
        <v>0</v>
      </c>
      <c r="O218" s="358"/>
      <c r="P218" s="358"/>
      <c r="Q218" s="359">
        <f t="shared" si="33"/>
        <v>0</v>
      </c>
      <c r="R218" s="359">
        <f t="shared" si="33"/>
        <v>0</v>
      </c>
      <c r="S218" s="360"/>
      <c r="T218" s="361"/>
      <c r="U218" s="255">
        <f t="shared" si="39"/>
        <v>0</v>
      </c>
      <c r="V218" s="169"/>
      <c r="W218" s="169"/>
      <c r="X218" s="169"/>
      <c r="Y218" s="169"/>
      <c r="Z218" s="169"/>
      <c r="AA218" s="378"/>
      <c r="AB218" s="169"/>
      <c r="AC218" s="169"/>
      <c r="AD218" s="169"/>
      <c r="AE218" s="371"/>
      <c r="AF218" s="371"/>
      <c r="AG218" s="371"/>
      <c r="AH218" s="169"/>
      <c r="AI218" s="169"/>
      <c r="AJ218" s="169"/>
      <c r="AK218" s="169"/>
      <c r="AL218" s="169"/>
      <c r="AM218" s="169"/>
      <c r="AN218" s="176"/>
      <c r="AO218" s="176"/>
      <c r="AP218" s="176"/>
    </row>
    <row r="219" spans="1:42" s="253" customFormat="1" ht="21" hidden="1" customHeight="1">
      <c r="A219" s="252"/>
      <c r="B219" s="252"/>
      <c r="C219" s="252"/>
      <c r="D219" s="252"/>
      <c r="E219" s="252"/>
      <c r="F219" s="252"/>
      <c r="G219" s="252"/>
      <c r="I219" s="265">
        <f t="shared" si="35"/>
        <v>0</v>
      </c>
      <c r="J219" s="255">
        <f t="shared" si="38"/>
        <v>0</v>
      </c>
      <c r="K219" s="1144">
        <f t="shared" si="37"/>
        <v>54</v>
      </c>
      <c r="L219" s="356"/>
      <c r="M219" s="356"/>
      <c r="N219" s="357">
        <f t="shared" si="36"/>
        <v>0</v>
      </c>
      <c r="O219" s="358"/>
      <c r="P219" s="358"/>
      <c r="Q219" s="359">
        <f t="shared" si="33"/>
        <v>0</v>
      </c>
      <c r="R219" s="359">
        <f t="shared" si="33"/>
        <v>0</v>
      </c>
      <c r="S219" s="360"/>
      <c r="T219" s="361"/>
      <c r="U219" s="255">
        <f t="shared" si="39"/>
        <v>0</v>
      </c>
      <c r="V219" s="169"/>
      <c r="W219" s="169"/>
      <c r="X219" s="169"/>
      <c r="Y219" s="169"/>
      <c r="Z219" s="169"/>
      <c r="AA219" s="378"/>
      <c r="AB219" s="169"/>
      <c r="AC219" s="169"/>
      <c r="AD219" s="169"/>
      <c r="AE219" s="371"/>
      <c r="AF219" s="371"/>
      <c r="AG219" s="371"/>
      <c r="AH219" s="169"/>
      <c r="AI219" s="169"/>
      <c r="AJ219" s="169"/>
      <c r="AK219" s="169"/>
      <c r="AL219" s="169"/>
      <c r="AM219" s="169"/>
      <c r="AN219" s="176"/>
      <c r="AO219" s="176"/>
      <c r="AP219" s="176"/>
    </row>
    <row r="220" spans="1:42" s="253" customFormat="1" ht="21" hidden="1" customHeight="1">
      <c r="A220" s="252"/>
      <c r="B220" s="252"/>
      <c r="C220" s="252"/>
      <c r="D220" s="252"/>
      <c r="E220" s="252"/>
      <c r="F220" s="252"/>
      <c r="G220" s="252"/>
      <c r="I220" s="265">
        <f t="shared" si="35"/>
        <v>0</v>
      </c>
      <c r="J220" s="255">
        <f t="shared" si="38"/>
        <v>0</v>
      </c>
      <c r="K220" s="1144">
        <f t="shared" si="37"/>
        <v>55</v>
      </c>
      <c r="L220" s="356"/>
      <c r="M220" s="356"/>
      <c r="N220" s="357">
        <f t="shared" si="36"/>
        <v>0</v>
      </c>
      <c r="O220" s="358"/>
      <c r="P220" s="358"/>
      <c r="Q220" s="359">
        <f t="shared" si="33"/>
        <v>0</v>
      </c>
      <c r="R220" s="359">
        <f t="shared" si="33"/>
        <v>0</v>
      </c>
      <c r="S220" s="360"/>
      <c r="T220" s="361"/>
      <c r="U220" s="255">
        <f t="shared" si="39"/>
        <v>0</v>
      </c>
      <c r="V220" s="169"/>
      <c r="W220" s="169"/>
      <c r="X220" s="169"/>
      <c r="Y220" s="169"/>
      <c r="Z220" s="169"/>
      <c r="AA220" s="378"/>
      <c r="AB220" s="169"/>
      <c r="AC220" s="169"/>
      <c r="AD220" s="169"/>
      <c r="AE220" s="371"/>
      <c r="AF220" s="371"/>
      <c r="AG220" s="371"/>
      <c r="AH220" s="169"/>
      <c r="AI220" s="169"/>
      <c r="AJ220" s="169"/>
      <c r="AK220" s="169"/>
      <c r="AL220" s="169"/>
      <c r="AM220" s="169"/>
      <c r="AN220" s="176"/>
      <c r="AO220" s="176"/>
      <c r="AP220" s="176"/>
    </row>
    <row r="221" spans="1:42" s="253" customFormat="1" ht="21" hidden="1" customHeight="1">
      <c r="A221" s="252"/>
      <c r="B221" s="252"/>
      <c r="C221" s="252"/>
      <c r="D221" s="252"/>
      <c r="E221" s="252"/>
      <c r="F221" s="252"/>
      <c r="G221" s="252"/>
      <c r="I221" s="265">
        <f t="shared" si="35"/>
        <v>0</v>
      </c>
      <c r="J221" s="255">
        <f t="shared" si="38"/>
        <v>0</v>
      </c>
      <c r="K221" s="1144">
        <f t="shared" si="37"/>
        <v>56</v>
      </c>
      <c r="L221" s="356"/>
      <c r="M221" s="356"/>
      <c r="N221" s="357">
        <f t="shared" si="36"/>
        <v>0</v>
      </c>
      <c r="O221" s="358"/>
      <c r="P221" s="358"/>
      <c r="Q221" s="359">
        <f t="shared" si="33"/>
        <v>0</v>
      </c>
      <c r="R221" s="359">
        <f t="shared" si="33"/>
        <v>0</v>
      </c>
      <c r="S221" s="360"/>
      <c r="T221" s="361"/>
      <c r="U221" s="255">
        <f t="shared" si="39"/>
        <v>0</v>
      </c>
      <c r="V221" s="169"/>
      <c r="W221" s="169"/>
      <c r="X221" s="169"/>
      <c r="Y221" s="169"/>
      <c r="Z221" s="169"/>
      <c r="AA221" s="378"/>
      <c r="AB221" s="169"/>
      <c r="AC221" s="169"/>
      <c r="AD221" s="169"/>
      <c r="AE221" s="371"/>
      <c r="AF221" s="371"/>
      <c r="AG221" s="371"/>
      <c r="AH221" s="169"/>
      <c r="AI221" s="169"/>
      <c r="AJ221" s="169"/>
      <c r="AK221" s="169"/>
      <c r="AL221" s="169"/>
      <c r="AM221" s="169"/>
      <c r="AN221" s="176"/>
      <c r="AO221" s="176"/>
      <c r="AP221" s="176"/>
    </row>
    <row r="222" spans="1:42" s="253" customFormat="1" ht="21" hidden="1" customHeight="1">
      <c r="A222" s="252"/>
      <c r="B222" s="252"/>
      <c r="C222" s="252"/>
      <c r="D222" s="252"/>
      <c r="E222" s="252"/>
      <c r="F222" s="252"/>
      <c r="G222" s="252"/>
      <c r="I222" s="265">
        <f t="shared" si="35"/>
        <v>0</v>
      </c>
      <c r="J222" s="255">
        <f t="shared" si="38"/>
        <v>0</v>
      </c>
      <c r="K222" s="1144">
        <f t="shared" si="37"/>
        <v>57</v>
      </c>
      <c r="L222" s="356"/>
      <c r="M222" s="356"/>
      <c r="N222" s="357">
        <f t="shared" si="36"/>
        <v>0</v>
      </c>
      <c r="O222" s="358"/>
      <c r="P222" s="358"/>
      <c r="Q222" s="359">
        <f t="shared" si="33"/>
        <v>0</v>
      </c>
      <c r="R222" s="359">
        <f t="shared" si="33"/>
        <v>0</v>
      </c>
      <c r="S222" s="360"/>
      <c r="T222" s="361"/>
      <c r="U222" s="255">
        <f t="shared" si="39"/>
        <v>0</v>
      </c>
      <c r="V222" s="169"/>
      <c r="W222" s="169"/>
      <c r="X222" s="169"/>
      <c r="Y222" s="169"/>
      <c r="Z222" s="169"/>
      <c r="AA222" s="378"/>
      <c r="AB222" s="169"/>
      <c r="AC222" s="169"/>
      <c r="AD222" s="169"/>
      <c r="AE222" s="371"/>
      <c r="AF222" s="371"/>
      <c r="AG222" s="371"/>
      <c r="AH222" s="169"/>
      <c r="AI222" s="169"/>
      <c r="AJ222" s="169"/>
      <c r="AK222" s="169"/>
      <c r="AL222" s="169"/>
      <c r="AM222" s="169"/>
      <c r="AN222" s="176"/>
      <c r="AO222" s="176"/>
      <c r="AP222" s="176"/>
    </row>
    <row r="223" spans="1:42" s="253" customFormat="1" ht="21" hidden="1" customHeight="1">
      <c r="A223" s="252"/>
      <c r="B223" s="252"/>
      <c r="C223" s="252"/>
      <c r="D223" s="252"/>
      <c r="E223" s="252"/>
      <c r="F223" s="252"/>
      <c r="G223" s="252"/>
      <c r="I223" s="265">
        <f t="shared" si="35"/>
        <v>0</v>
      </c>
      <c r="J223" s="255">
        <f t="shared" si="38"/>
        <v>0</v>
      </c>
      <c r="K223" s="1144">
        <f t="shared" si="37"/>
        <v>58</v>
      </c>
      <c r="L223" s="356"/>
      <c r="M223" s="356"/>
      <c r="N223" s="357">
        <f t="shared" si="36"/>
        <v>0</v>
      </c>
      <c r="O223" s="358"/>
      <c r="P223" s="358"/>
      <c r="Q223" s="359">
        <f t="shared" si="33"/>
        <v>0</v>
      </c>
      <c r="R223" s="359">
        <f t="shared" si="33"/>
        <v>0</v>
      </c>
      <c r="S223" s="360"/>
      <c r="T223" s="361"/>
      <c r="U223" s="255">
        <f t="shared" si="39"/>
        <v>0</v>
      </c>
      <c r="V223" s="169"/>
      <c r="W223" s="169"/>
      <c r="X223" s="169"/>
      <c r="Y223" s="169"/>
      <c r="Z223" s="169"/>
      <c r="AA223" s="378"/>
      <c r="AB223" s="169"/>
      <c r="AC223" s="169"/>
      <c r="AD223" s="169"/>
      <c r="AE223" s="371"/>
      <c r="AF223" s="371"/>
      <c r="AG223" s="371"/>
      <c r="AH223" s="169"/>
      <c r="AI223" s="169"/>
      <c r="AJ223" s="169"/>
      <c r="AK223" s="169"/>
      <c r="AL223" s="169"/>
      <c r="AM223" s="169"/>
      <c r="AN223" s="176"/>
      <c r="AO223" s="176"/>
      <c r="AP223" s="176"/>
    </row>
    <row r="224" spans="1:42" s="253" customFormat="1" ht="21" hidden="1" customHeight="1">
      <c r="A224" s="252"/>
      <c r="B224" s="252"/>
      <c r="C224" s="252"/>
      <c r="D224" s="252"/>
      <c r="E224" s="252"/>
      <c r="F224" s="252"/>
      <c r="G224" s="252"/>
      <c r="I224" s="265">
        <f t="shared" si="35"/>
        <v>0</v>
      </c>
      <c r="J224" s="255">
        <f t="shared" si="38"/>
        <v>0</v>
      </c>
      <c r="K224" s="1144">
        <f t="shared" si="37"/>
        <v>59</v>
      </c>
      <c r="L224" s="356"/>
      <c r="M224" s="356"/>
      <c r="N224" s="357">
        <f t="shared" si="36"/>
        <v>0</v>
      </c>
      <c r="O224" s="358"/>
      <c r="P224" s="358"/>
      <c r="Q224" s="359">
        <f t="shared" si="33"/>
        <v>0</v>
      </c>
      <c r="R224" s="359">
        <f t="shared" si="33"/>
        <v>0</v>
      </c>
      <c r="S224" s="360"/>
      <c r="T224" s="361"/>
      <c r="U224" s="255">
        <f t="shared" si="39"/>
        <v>0</v>
      </c>
      <c r="V224" s="169"/>
      <c r="W224" s="169"/>
      <c r="X224" s="169"/>
      <c r="Y224" s="169"/>
      <c r="Z224" s="169"/>
      <c r="AA224" s="378"/>
      <c r="AB224" s="169"/>
      <c r="AC224" s="169"/>
      <c r="AD224" s="169"/>
      <c r="AE224" s="371"/>
      <c r="AF224" s="371"/>
      <c r="AG224" s="371"/>
      <c r="AH224" s="169"/>
      <c r="AI224" s="169"/>
      <c r="AJ224" s="169"/>
      <c r="AK224" s="169"/>
      <c r="AL224" s="169"/>
      <c r="AM224" s="169"/>
      <c r="AN224" s="176"/>
      <c r="AO224" s="176"/>
      <c r="AP224" s="176"/>
    </row>
    <row r="225" spans="1:43" s="253" customFormat="1" ht="21" hidden="1" customHeight="1" thickBot="1">
      <c r="A225" s="252"/>
      <c r="B225" s="252"/>
      <c r="C225" s="252"/>
      <c r="D225" s="252"/>
      <c r="E225" s="252"/>
      <c r="F225" s="252"/>
      <c r="G225" s="252"/>
      <c r="I225" s="265">
        <f t="shared" si="35"/>
        <v>0</v>
      </c>
      <c r="J225" s="255">
        <f t="shared" si="38"/>
        <v>0</v>
      </c>
      <c r="K225" s="379">
        <f t="shared" si="37"/>
        <v>60</v>
      </c>
      <c r="L225" s="356"/>
      <c r="M225" s="356"/>
      <c r="N225" s="380">
        <f t="shared" si="36"/>
        <v>0</v>
      </c>
      <c r="O225" s="381"/>
      <c r="P225" s="381"/>
      <c r="Q225" s="382">
        <f t="shared" si="33"/>
        <v>0</v>
      </c>
      <c r="R225" s="382">
        <f t="shared" si="33"/>
        <v>0</v>
      </c>
      <c r="S225" s="383"/>
      <c r="T225" s="384"/>
      <c r="U225" s="255">
        <f t="shared" si="39"/>
        <v>0</v>
      </c>
      <c r="V225" s="169"/>
      <c r="W225" s="169"/>
      <c r="X225" s="169"/>
      <c r="Y225" s="169"/>
      <c r="Z225" s="169"/>
      <c r="AA225" s="378"/>
      <c r="AB225" s="169"/>
      <c r="AC225" s="169"/>
      <c r="AD225" s="169"/>
      <c r="AE225" s="371"/>
      <c r="AF225" s="371"/>
      <c r="AG225" s="371"/>
      <c r="AH225" s="169"/>
      <c r="AI225" s="169"/>
      <c r="AJ225" s="169"/>
      <c r="AK225" s="169"/>
      <c r="AL225" s="169"/>
      <c r="AM225" s="169"/>
      <c r="AN225" s="176"/>
      <c r="AO225" s="176"/>
      <c r="AP225" s="176"/>
    </row>
    <row r="226" spans="1:43" ht="30" customHeight="1" thickBot="1">
      <c r="I226" s="952">
        <f t="shared" ref="I226:I236" si="40">IF(Q$229&gt;0,1,0)</f>
        <v>0</v>
      </c>
      <c r="J226" s="941">
        <f t="shared" ref="J226:J289" si="41">IF($Q$229&gt;0,4,)</f>
        <v>0</v>
      </c>
      <c r="K226" s="2477" t="s">
        <v>891</v>
      </c>
      <c r="L226" s="2477"/>
      <c r="M226" s="2477"/>
      <c r="N226" s="2477"/>
      <c r="O226" s="2477"/>
      <c r="P226" s="2477"/>
      <c r="Q226" s="2477"/>
      <c r="R226" s="2477"/>
      <c r="S226" s="2477"/>
      <c r="T226" s="2477"/>
      <c r="U226" s="941">
        <f t="shared" ref="U226:U289" si="42">IF($Q$229&gt;0,4,)</f>
        <v>0</v>
      </c>
      <c r="V226" s="1074" t="s">
        <v>833</v>
      </c>
      <c r="AF226" s="947" t="s">
        <v>834</v>
      </c>
      <c r="AG226" s="948"/>
      <c r="AH226" s="948"/>
      <c r="AI226" s="948"/>
      <c r="AJ226" s="949"/>
      <c r="AN226" s="950"/>
      <c r="AP226" s="950"/>
    </row>
    <row r="227" spans="1:43" ht="21" customHeight="1" thickBot="1">
      <c r="I227" s="952">
        <f t="shared" si="40"/>
        <v>0</v>
      </c>
      <c r="J227" s="941">
        <f t="shared" si="41"/>
        <v>0</v>
      </c>
      <c r="K227" s="2478" t="s">
        <v>578</v>
      </c>
      <c r="L227" s="2478"/>
      <c r="M227" s="2478"/>
      <c r="N227" s="2478"/>
      <c r="O227" s="2478"/>
      <c r="P227" s="2478"/>
      <c r="Q227" s="2478"/>
      <c r="R227" s="2478"/>
      <c r="S227" s="2478"/>
      <c r="T227" s="2478"/>
      <c r="U227" s="941">
        <f t="shared" si="42"/>
        <v>0</v>
      </c>
      <c r="V227" s="1075" t="s">
        <v>861</v>
      </c>
      <c r="W227" s="1076">
        <v>200</v>
      </c>
      <c r="X227" s="955"/>
      <c r="Y227" s="955"/>
      <c r="Z227" s="956"/>
      <c r="AA227" s="957"/>
      <c r="AB227" s="956"/>
      <c r="AC227" s="958"/>
      <c r="AD227" s="959"/>
      <c r="AE227" s="565"/>
      <c r="AF227" s="960" t="s">
        <v>862</v>
      </c>
      <c r="AG227" s="961" t="s">
        <v>863</v>
      </c>
      <c r="AH227" s="961" t="s">
        <v>864</v>
      </c>
      <c r="AI227" s="962" t="s">
        <v>865</v>
      </c>
      <c r="AJ227" s="949"/>
      <c r="AN227" s="950"/>
      <c r="AP227" s="963"/>
    </row>
    <row r="228" spans="1:43" ht="21" customHeight="1">
      <c r="I228" s="952">
        <f t="shared" si="40"/>
        <v>0</v>
      </c>
      <c r="J228" s="941">
        <f t="shared" si="41"/>
        <v>0</v>
      </c>
      <c r="K228" s="1149" t="s">
        <v>564</v>
      </c>
      <c r="L228" s="965" t="s">
        <v>565</v>
      </c>
      <c r="M228" s="1151" t="s">
        <v>1653</v>
      </c>
      <c r="N228" s="965" t="s">
        <v>940</v>
      </c>
      <c r="O228" s="1151" t="s">
        <v>859</v>
      </c>
      <c r="P228" s="965" t="s">
        <v>566</v>
      </c>
      <c r="Q228" s="965" t="s">
        <v>575</v>
      </c>
      <c r="R228" s="965" t="s">
        <v>570</v>
      </c>
      <c r="S228" s="965" t="s">
        <v>576</v>
      </c>
      <c r="T228" s="967" t="s">
        <v>577</v>
      </c>
      <c r="U228" s="941">
        <f t="shared" si="42"/>
        <v>0</v>
      </c>
      <c r="V228" s="1077" t="s">
        <v>866</v>
      </c>
      <c r="W228" s="969"/>
      <c r="X228" s="970"/>
      <c r="Y228" s="970"/>
      <c r="Z228" s="971"/>
      <c r="AA228" s="972"/>
      <c r="AB228" s="971"/>
      <c r="AC228" s="973"/>
      <c r="AD228" s="974"/>
      <c r="AE228" s="565"/>
      <c r="AF228" s="975" t="s">
        <v>867</v>
      </c>
      <c r="AG228" s="976" t="s">
        <v>868</v>
      </c>
      <c r="AH228" s="976" t="s">
        <v>869</v>
      </c>
      <c r="AI228" s="977" t="s">
        <v>870</v>
      </c>
      <c r="AJ228" s="949"/>
      <c r="AN228" s="950"/>
      <c r="AO228" s="950"/>
      <c r="AP228" s="963"/>
    </row>
    <row r="229" spans="1:43" ht="21" customHeight="1" thickBot="1">
      <c r="I229" s="952">
        <f t="shared" si="40"/>
        <v>0</v>
      </c>
      <c r="J229" s="941">
        <f t="shared" si="41"/>
        <v>0</v>
      </c>
      <c r="K229" s="978"/>
      <c r="L229" s="979"/>
      <c r="M229" s="979"/>
      <c r="N229" s="979"/>
      <c r="O229" s="979"/>
      <c r="P229" s="980" t="str">
        <f>IF(COUNTA(Y234:Y241)&gt;1,CONCATENATE(V234,"번지 외 ",COUNTA(Y234:Y241)-1,"필지"),CONCATENATE(V234,"번지"))</f>
        <v>번지</v>
      </c>
      <c r="Q229" s="981">
        <f>+Y242</f>
        <v>0</v>
      </c>
      <c r="R229" s="982"/>
      <c r="S229" s="983">
        <f>COUNT(L237:L249)</f>
        <v>0</v>
      </c>
      <c r="T229" s="984">
        <f>200*S229</f>
        <v>0</v>
      </c>
      <c r="U229" s="941">
        <f t="shared" si="42"/>
        <v>0</v>
      </c>
      <c r="V229" s="1077" t="s">
        <v>871</v>
      </c>
      <c r="W229" s="969"/>
      <c r="X229" s="970"/>
      <c r="Y229" s="970"/>
      <c r="Z229" s="971"/>
      <c r="AA229" s="972"/>
      <c r="AB229" s="971"/>
      <c r="AC229" s="973"/>
      <c r="AD229" s="974"/>
      <c r="AE229" s="565"/>
      <c r="AF229" s="975" t="s">
        <v>872</v>
      </c>
      <c r="AG229" s="976" t="s">
        <v>873</v>
      </c>
      <c r="AH229" s="985" t="s">
        <v>874</v>
      </c>
      <c r="AI229" s="977" t="s">
        <v>875</v>
      </c>
      <c r="AJ229" s="949"/>
      <c r="AN229" s="950"/>
      <c r="AO229" s="950"/>
      <c r="AP229" s="963"/>
    </row>
    <row r="230" spans="1:43" ht="21" customHeight="1" thickBot="1">
      <c r="I230" s="952">
        <f t="shared" si="40"/>
        <v>0</v>
      </c>
      <c r="J230" s="941">
        <f t="shared" si="41"/>
        <v>0</v>
      </c>
      <c r="K230" s="1149" t="s">
        <v>568</v>
      </c>
      <c r="L230" s="965" t="s">
        <v>569</v>
      </c>
      <c r="M230" s="965" t="s">
        <v>562</v>
      </c>
      <c r="N230" s="965" t="s">
        <v>567</v>
      </c>
      <c r="O230" s="965" t="s">
        <v>571</v>
      </c>
      <c r="P230" s="1148" t="s">
        <v>572</v>
      </c>
      <c r="Q230" s="1148" t="s">
        <v>573</v>
      </c>
      <c r="R230" s="987" t="s">
        <v>574</v>
      </c>
      <c r="S230" s="988" t="s">
        <v>972</v>
      </c>
      <c r="T230" s="967" t="s">
        <v>563</v>
      </c>
      <c r="U230" s="941">
        <f t="shared" si="42"/>
        <v>0</v>
      </c>
      <c r="V230" s="1078" t="s">
        <v>876</v>
      </c>
      <c r="W230" s="990"/>
      <c r="X230" s="1079"/>
      <c r="Y230" s="1079"/>
      <c r="Z230" s="1080"/>
      <c r="AA230" s="1081"/>
      <c r="AB230" s="1080"/>
      <c r="AC230" s="1082"/>
      <c r="AD230" s="1083"/>
      <c r="AE230" s="565"/>
      <c r="AF230" s="975" t="s">
        <v>877</v>
      </c>
      <c r="AG230" s="996" t="s">
        <v>878</v>
      </c>
      <c r="AH230" s="997" t="s">
        <v>879</v>
      </c>
      <c r="AI230" s="977" t="s">
        <v>880</v>
      </c>
      <c r="AJ230" s="949"/>
      <c r="AN230" s="950"/>
      <c r="AO230" s="950"/>
      <c r="AP230" s="963"/>
    </row>
    <row r="231" spans="1:43" ht="21" customHeight="1" thickBot="1">
      <c r="I231" s="952">
        <f t="shared" si="40"/>
        <v>0</v>
      </c>
      <c r="J231" s="941">
        <f t="shared" si="41"/>
        <v>0</v>
      </c>
      <c r="K231" s="998">
        <f>Z234</f>
        <v>0</v>
      </c>
      <c r="L231" s="999">
        <f>AA234</f>
        <v>0</v>
      </c>
      <c r="M231" s="1000">
        <f>AC234</f>
        <v>0</v>
      </c>
      <c r="N231" s="1001">
        <f>AB243</f>
        <v>0</v>
      </c>
      <c r="O231" s="1002" t="e">
        <f>IF((Q235+R235)&gt;0,ROUND((Q235/(Q235+R235)),4),0)</f>
        <v>#DIV/0!</v>
      </c>
      <c r="P231" s="1003" t="str">
        <f>IF(W230&lt;=15,AI228,IF(W230&gt;30,AI230,AI229))</f>
        <v>완 (15˚ 이하)</v>
      </c>
      <c r="Q231" s="1004" t="str">
        <f>AF236</f>
        <v>개소당5ha이상</v>
      </c>
      <c r="R231" s="1005"/>
      <c r="S231" s="1006">
        <f>W230</f>
        <v>0</v>
      </c>
      <c r="T231" s="1007">
        <f>ROUND(N231/10000*N237,0)</f>
        <v>0</v>
      </c>
      <c r="U231" s="941">
        <f t="shared" si="42"/>
        <v>0</v>
      </c>
      <c r="V231" s="1084">
        <v>0</v>
      </c>
      <c r="W231" s="1084"/>
      <c r="X231" s="1084"/>
      <c r="Y231" s="1084"/>
      <c r="Z231" s="1084"/>
      <c r="AA231" s="1085"/>
      <c r="AB231" s="1084"/>
      <c r="AC231" s="1084"/>
      <c r="AD231" s="1084"/>
      <c r="AE231" s="565"/>
      <c r="AF231" s="975" t="s">
        <v>881</v>
      </c>
      <c r="AG231" s="976"/>
      <c r="AH231" s="1008"/>
      <c r="AI231" s="977"/>
      <c r="AJ231" s="949"/>
      <c r="AN231" s="950"/>
      <c r="AO231" s="950"/>
      <c r="AP231" s="963"/>
    </row>
    <row r="232" spans="1:43" ht="21" customHeight="1" thickBot="1">
      <c r="I232" s="952">
        <f t="shared" si="40"/>
        <v>0</v>
      </c>
      <c r="J232" s="941">
        <f t="shared" si="41"/>
        <v>0</v>
      </c>
      <c r="K232" s="2479" t="s">
        <v>941</v>
      </c>
      <c r="L232" s="2479"/>
      <c r="M232" s="2479"/>
      <c r="N232" s="2479"/>
      <c r="O232" s="2479"/>
      <c r="P232" s="2479"/>
      <c r="Q232" s="2479"/>
      <c r="R232" s="2479"/>
      <c r="S232" s="2479"/>
      <c r="T232" s="2479"/>
      <c r="U232" s="941">
        <f t="shared" si="42"/>
        <v>0</v>
      </c>
      <c r="AE232" s="565"/>
      <c r="AF232" s="975"/>
      <c r="AG232" s="976"/>
      <c r="AH232" s="1008"/>
      <c r="AI232" s="977"/>
      <c r="AJ232" s="949"/>
      <c r="AN232" s="950"/>
      <c r="AO232" s="950"/>
      <c r="AP232" s="963"/>
    </row>
    <row r="233" spans="1:43" ht="21" customHeight="1" thickBot="1">
      <c r="I233" s="952">
        <f t="shared" si="40"/>
        <v>0</v>
      </c>
      <c r="J233" s="941">
        <f t="shared" si="41"/>
        <v>0</v>
      </c>
      <c r="K233" s="2480" t="s">
        <v>942</v>
      </c>
      <c r="L233" s="2482" t="s">
        <v>943</v>
      </c>
      <c r="M233" s="2484" t="s">
        <v>944</v>
      </c>
      <c r="N233" s="2484" t="s">
        <v>945</v>
      </c>
      <c r="O233" s="2476" t="s">
        <v>946</v>
      </c>
      <c r="P233" s="2476"/>
      <c r="Q233" s="2476" t="s">
        <v>947</v>
      </c>
      <c r="R233" s="2476"/>
      <c r="S233" s="2472" t="s">
        <v>1162</v>
      </c>
      <c r="T233" s="2473"/>
      <c r="U233" s="941">
        <f t="shared" si="42"/>
        <v>0</v>
      </c>
      <c r="V233" s="1075" t="s">
        <v>837</v>
      </c>
      <c r="W233" s="1086" t="s">
        <v>838</v>
      </c>
      <c r="X233" s="1086" t="s">
        <v>835</v>
      </c>
      <c r="Y233" s="1086" t="s">
        <v>890</v>
      </c>
      <c r="Z233" s="1086" t="s">
        <v>568</v>
      </c>
      <c r="AA233" s="1087" t="s">
        <v>902</v>
      </c>
      <c r="AB233" s="1086" t="s">
        <v>836</v>
      </c>
      <c r="AC233" s="1088" t="s">
        <v>562</v>
      </c>
      <c r="AD233" s="1089" t="s">
        <v>1147</v>
      </c>
      <c r="AE233" s="565"/>
      <c r="AF233" s="1016"/>
      <c r="AG233" s="1017"/>
      <c r="AH233" s="1018"/>
      <c r="AI233" s="1019"/>
      <c r="AJ233" s="1020"/>
      <c r="AN233" s="1020"/>
      <c r="AO233" s="950"/>
      <c r="AP233" s="963"/>
    </row>
    <row r="234" spans="1:43" ht="21" customHeight="1" thickBot="1">
      <c r="I234" s="952">
        <f t="shared" si="40"/>
        <v>0</v>
      </c>
      <c r="J234" s="941">
        <f t="shared" si="41"/>
        <v>0</v>
      </c>
      <c r="K234" s="2481"/>
      <c r="L234" s="2483"/>
      <c r="M234" s="2485"/>
      <c r="N234" s="2485"/>
      <c r="O234" s="1152" t="s">
        <v>786</v>
      </c>
      <c r="P234" s="1022" t="s">
        <v>787</v>
      </c>
      <c r="Q234" s="1022" t="s">
        <v>786</v>
      </c>
      <c r="R234" s="1023" t="s">
        <v>787</v>
      </c>
      <c r="S234" s="2474"/>
      <c r="T234" s="2475"/>
      <c r="U234" s="941">
        <f t="shared" si="42"/>
        <v>0</v>
      </c>
      <c r="V234" s="1036"/>
      <c r="W234" s="1025"/>
      <c r="X234" s="1037"/>
      <c r="Y234" s="1037"/>
      <c r="Z234" s="1025"/>
      <c r="AA234" s="1026"/>
      <c r="AB234" s="1025"/>
      <c r="AC234" s="1027"/>
      <c r="AD234" s="1028"/>
      <c r="AE234" s="565"/>
      <c r="AF234" s="948"/>
      <c r="AG234" s="948"/>
      <c r="AH234" s="948"/>
      <c r="AI234" s="1029"/>
      <c r="AJ234" s="1020"/>
      <c r="AN234" s="1020"/>
      <c r="AO234" s="950"/>
      <c r="AP234" s="963"/>
    </row>
    <row r="235" spans="1:43" ht="21" customHeight="1">
      <c r="I235" s="952">
        <f t="shared" si="40"/>
        <v>0</v>
      </c>
      <c r="J235" s="941">
        <f t="shared" si="41"/>
        <v>0</v>
      </c>
      <c r="K235" s="1150" t="s">
        <v>953</v>
      </c>
      <c r="L235" s="1031"/>
      <c r="M235" s="1031"/>
      <c r="N235" s="1032" t="e">
        <f>N236/S229</f>
        <v>#DIV/0!</v>
      </c>
      <c r="O235" s="1033" t="e">
        <f>ROUND(O236/S229,1)</f>
        <v>#DIV/0!</v>
      </c>
      <c r="P235" s="1033" t="e">
        <f>ROUND(P236/S229,1)</f>
        <v>#DIV/0!</v>
      </c>
      <c r="Q235" s="1032" t="e">
        <f>ROUND(Q236/S229,0)</f>
        <v>#DIV/0!</v>
      </c>
      <c r="R235" s="1032" t="e">
        <f>ROUND(R236/S229,0)</f>
        <v>#DIV/0!</v>
      </c>
      <c r="S235" s="1034"/>
      <c r="T235" s="1035"/>
      <c r="U235" s="941">
        <f t="shared" si="42"/>
        <v>0</v>
      </c>
      <c r="V235" s="1036"/>
      <c r="W235" s="1025"/>
      <c r="X235" s="1037"/>
      <c r="Y235" s="1037"/>
      <c r="Z235" s="1025"/>
      <c r="AA235" s="1026"/>
      <c r="AB235" s="1025"/>
      <c r="AC235" s="1027"/>
      <c r="AD235" s="1028"/>
      <c r="AE235" s="565"/>
      <c r="AF235" s="960" t="s">
        <v>560</v>
      </c>
      <c r="AG235" s="961" t="s">
        <v>561</v>
      </c>
      <c r="AH235" s="1012" t="s">
        <v>884</v>
      </c>
      <c r="AI235" s="1038"/>
      <c r="AJ235" s="949"/>
      <c r="AN235" s="950"/>
      <c r="AO235" s="565"/>
      <c r="AP235" s="963"/>
    </row>
    <row r="236" spans="1:43" ht="21" customHeight="1">
      <c r="I236" s="952">
        <f t="shared" si="40"/>
        <v>0</v>
      </c>
      <c r="J236" s="941">
        <f t="shared" si="41"/>
        <v>0</v>
      </c>
      <c r="K236" s="1150" t="s">
        <v>832</v>
      </c>
      <c r="L236" s="1031"/>
      <c r="M236" s="1031"/>
      <c r="N236" s="1039">
        <f>SUM(N237:N300)</f>
        <v>0</v>
      </c>
      <c r="O236" s="1039">
        <f>SUM(O237:O300)</f>
        <v>0</v>
      </c>
      <c r="P236" s="1039">
        <f>SUM(P237:P300)</f>
        <v>0</v>
      </c>
      <c r="Q236" s="1039">
        <f>SUM(Q237:Q300)</f>
        <v>0</v>
      </c>
      <c r="R236" s="1039">
        <f>SUM(R237:R300)</f>
        <v>0</v>
      </c>
      <c r="S236" s="1040"/>
      <c r="T236" s="1041"/>
      <c r="U236" s="941">
        <f t="shared" si="42"/>
        <v>0</v>
      </c>
      <c r="V236" s="1036"/>
      <c r="W236" s="1025"/>
      <c r="X236" s="1025"/>
      <c r="Y236" s="1025"/>
      <c r="Z236" s="1025"/>
      <c r="AA236" s="1026"/>
      <c r="AB236" s="1025"/>
      <c r="AC236" s="1027"/>
      <c r="AD236" s="1028"/>
      <c r="AE236" s="565"/>
      <c r="AF236" s="975" t="s">
        <v>885</v>
      </c>
      <c r="AG236" s="976" t="s">
        <v>1151</v>
      </c>
      <c r="AH236" s="1042">
        <v>0</v>
      </c>
      <c r="AI236" s="1043"/>
      <c r="AJ236" s="949"/>
      <c r="AN236" s="950"/>
      <c r="AO236" s="565"/>
      <c r="AP236" s="963"/>
    </row>
    <row r="237" spans="1:43" ht="21" customHeight="1">
      <c r="I237" s="952">
        <f>IF((O$237+P$237)&gt;0,1,0)</f>
        <v>0</v>
      </c>
      <c r="J237" s="941">
        <f t="shared" si="41"/>
        <v>0</v>
      </c>
      <c r="K237" s="1150">
        <v>1</v>
      </c>
      <c r="L237" s="1044"/>
      <c r="M237" s="1044"/>
      <c r="N237" s="1045">
        <f t="shared" ref="N237:N250" si="43">IF(O237+P237&gt;0,$W$227,)</f>
        <v>0</v>
      </c>
      <c r="O237" s="1053"/>
      <c r="P237" s="1053"/>
      <c r="Q237" s="1045">
        <f t="shared" ref="Q237:R239" si="44">ROUND(O237*50,0)</f>
        <v>0</v>
      </c>
      <c r="R237" s="1045">
        <f t="shared" si="44"/>
        <v>0</v>
      </c>
      <c r="S237" s="1047"/>
      <c r="T237" s="1048"/>
      <c r="U237" s="941">
        <f t="shared" si="42"/>
        <v>0</v>
      </c>
      <c r="V237" s="1036"/>
      <c r="W237" s="1025"/>
      <c r="X237" s="1025"/>
      <c r="Y237" s="1025"/>
      <c r="Z237" s="1025"/>
      <c r="AA237" s="1026"/>
      <c r="AB237" s="1025"/>
      <c r="AC237" s="1027"/>
      <c r="AD237" s="1028"/>
      <c r="AE237" s="565"/>
      <c r="AF237" s="975" t="s">
        <v>886</v>
      </c>
      <c r="AG237" s="976" t="s">
        <v>887</v>
      </c>
      <c r="AH237" s="1049">
        <v>0.05</v>
      </c>
      <c r="AI237" s="1043"/>
      <c r="AJ237" s="949"/>
      <c r="AN237" s="950"/>
      <c r="AO237" s="565"/>
      <c r="AP237" s="963"/>
    </row>
    <row r="238" spans="1:43" ht="21" customHeight="1">
      <c r="I238" s="952">
        <f t="shared" ref="I238:I250" si="45">IF((O$237+P$237)&gt;0,1,0)</f>
        <v>0</v>
      </c>
      <c r="J238" s="941">
        <f t="shared" si="41"/>
        <v>0</v>
      </c>
      <c r="K238" s="1150">
        <f t="shared" ref="K238:K250" si="46">+K237+1</f>
        <v>2</v>
      </c>
      <c r="L238" s="1044"/>
      <c r="M238" s="1044"/>
      <c r="N238" s="1045">
        <f t="shared" si="43"/>
        <v>0</v>
      </c>
      <c r="O238" s="1053"/>
      <c r="P238" s="1053"/>
      <c r="Q238" s="1045">
        <f t="shared" si="44"/>
        <v>0</v>
      </c>
      <c r="R238" s="1045">
        <f t="shared" si="44"/>
        <v>0</v>
      </c>
      <c r="S238" s="1047"/>
      <c r="T238" s="1048"/>
      <c r="U238" s="941">
        <f t="shared" si="42"/>
        <v>0</v>
      </c>
      <c r="V238" s="1036"/>
      <c r="W238" s="1025"/>
      <c r="X238" s="1025"/>
      <c r="Y238" s="1025"/>
      <c r="Z238" s="1025"/>
      <c r="AA238" s="1026"/>
      <c r="AB238" s="1025"/>
      <c r="AC238" s="1027"/>
      <c r="AD238" s="1028"/>
      <c r="AE238" s="565"/>
      <c r="AF238" s="975" t="s">
        <v>888</v>
      </c>
      <c r="AG238" s="976" t="s">
        <v>1150</v>
      </c>
      <c r="AH238" s="1049">
        <v>0.1</v>
      </c>
      <c r="AI238" s="1050"/>
      <c r="AJ238" s="949"/>
      <c r="AN238" s="950"/>
      <c r="AO238" s="565"/>
      <c r="AP238" s="963"/>
    </row>
    <row r="239" spans="1:43" ht="21" customHeight="1">
      <c r="I239" s="952">
        <f t="shared" si="45"/>
        <v>0</v>
      </c>
      <c r="J239" s="941">
        <f t="shared" si="41"/>
        <v>0</v>
      </c>
      <c r="K239" s="1150">
        <f t="shared" si="46"/>
        <v>3</v>
      </c>
      <c r="L239" s="1044"/>
      <c r="M239" s="1044"/>
      <c r="N239" s="1045">
        <f t="shared" si="43"/>
        <v>0</v>
      </c>
      <c r="O239" s="1053"/>
      <c r="P239" s="1053"/>
      <c r="Q239" s="1045">
        <f t="shared" si="44"/>
        <v>0</v>
      </c>
      <c r="R239" s="1045">
        <f t="shared" si="44"/>
        <v>0</v>
      </c>
      <c r="S239" s="1047"/>
      <c r="T239" s="1048"/>
      <c r="U239" s="941">
        <f t="shared" si="42"/>
        <v>0</v>
      </c>
      <c r="V239" s="1036"/>
      <c r="W239" s="1025"/>
      <c r="X239" s="1025"/>
      <c r="Y239" s="1025"/>
      <c r="Z239" s="1025"/>
      <c r="AA239" s="1026"/>
      <c r="AB239" s="1025"/>
      <c r="AC239" s="1027"/>
      <c r="AD239" s="1028"/>
      <c r="AE239" s="565"/>
      <c r="AF239" s="975"/>
      <c r="AG239" s="976"/>
      <c r="AH239" s="1051"/>
      <c r="AI239" s="977"/>
      <c r="AJ239" s="1020"/>
      <c r="AN239" s="1020"/>
      <c r="AO239" s="565"/>
      <c r="AP239" s="963"/>
      <c r="AQ239" s="819"/>
    </row>
    <row r="240" spans="1:43" ht="21" customHeight="1" thickBot="1">
      <c r="I240" s="952">
        <f t="shared" si="45"/>
        <v>0</v>
      </c>
      <c r="J240" s="941">
        <f t="shared" si="41"/>
        <v>0</v>
      </c>
      <c r="K240" s="1150">
        <f t="shared" si="46"/>
        <v>4</v>
      </c>
      <c r="L240" s="1044"/>
      <c r="M240" s="1044"/>
      <c r="N240" s="1045"/>
      <c r="O240" s="1053"/>
      <c r="P240" s="1053"/>
      <c r="Q240" s="1045"/>
      <c r="R240" s="1045"/>
      <c r="S240" s="1047"/>
      <c r="T240" s="1048"/>
      <c r="U240" s="941">
        <f t="shared" si="42"/>
        <v>0</v>
      </c>
      <c r="V240" s="1036"/>
      <c r="W240" s="1025"/>
      <c r="X240" s="1025"/>
      <c r="Y240" s="1025"/>
      <c r="Z240" s="1025"/>
      <c r="AA240" s="1026"/>
      <c r="AB240" s="1025"/>
      <c r="AC240" s="1027"/>
      <c r="AD240" s="1028"/>
      <c r="AE240" s="565"/>
      <c r="AF240" s="1016"/>
      <c r="AG240" s="1055"/>
      <c r="AH240" s="1017"/>
      <c r="AI240" s="1019"/>
      <c r="AJ240" s="1020"/>
      <c r="AN240" s="1020"/>
      <c r="AO240" s="565"/>
      <c r="AP240" s="963"/>
    </row>
    <row r="241" spans="1:44" ht="21" customHeight="1">
      <c r="I241" s="952">
        <f t="shared" si="45"/>
        <v>0</v>
      </c>
      <c r="J241" s="941">
        <f t="shared" si="41"/>
        <v>0</v>
      </c>
      <c r="K241" s="1150">
        <f t="shared" si="46"/>
        <v>5</v>
      </c>
      <c r="L241" s="1044"/>
      <c r="M241" s="1044"/>
      <c r="N241" s="1052"/>
      <c r="O241" s="1053"/>
      <c r="P241" s="1053"/>
      <c r="Q241" s="1097"/>
      <c r="R241" s="1097"/>
      <c r="S241" s="1047"/>
      <c r="T241" s="1048"/>
      <c r="U241" s="941">
        <f t="shared" si="42"/>
        <v>0</v>
      </c>
      <c r="V241" s="1036"/>
      <c r="W241" s="1025"/>
      <c r="X241" s="1025"/>
      <c r="Y241" s="1025"/>
      <c r="Z241" s="1025"/>
      <c r="AA241" s="1026"/>
      <c r="AB241" s="1025"/>
      <c r="AC241" s="1027"/>
      <c r="AD241" s="1028"/>
      <c r="AE241" s="819"/>
      <c r="AF241" s="963"/>
      <c r="AG241" s="963"/>
      <c r="AH241" s="963"/>
      <c r="AI241" s="963"/>
      <c r="AJ241" s="963"/>
      <c r="AK241" s="819"/>
      <c r="AL241" s="819"/>
      <c r="AM241" s="819"/>
      <c r="AN241" s="963"/>
      <c r="AO241" s="565"/>
      <c r="AP241" s="963"/>
      <c r="AR241" s="819"/>
    </row>
    <row r="242" spans="1:44" ht="21" customHeight="1">
      <c r="I242" s="952">
        <f t="shared" si="45"/>
        <v>0</v>
      </c>
      <c r="J242" s="941">
        <f t="shared" si="41"/>
        <v>0</v>
      </c>
      <c r="K242" s="1150">
        <f t="shared" si="46"/>
        <v>6</v>
      </c>
      <c r="L242" s="1044"/>
      <c r="M242" s="1044"/>
      <c r="N242" s="1052"/>
      <c r="O242" s="1053"/>
      <c r="P242" s="1053"/>
      <c r="Q242" s="1054"/>
      <c r="R242" s="1054"/>
      <c r="S242" s="1047"/>
      <c r="T242" s="1048"/>
      <c r="U242" s="941">
        <f t="shared" si="42"/>
        <v>0</v>
      </c>
      <c r="V242" s="968" t="s">
        <v>832</v>
      </c>
      <c r="W242" s="1056">
        <f>SUM(W234:W241)</f>
        <v>0</v>
      </c>
      <c r="X242" s="1056">
        <f>SUM(X234:X241)</f>
        <v>0</v>
      </c>
      <c r="Y242" s="1056">
        <f>SUM(Y234:Y241)</f>
        <v>0</v>
      </c>
      <c r="Z242" s="1057"/>
      <c r="AA242" s="1058"/>
      <c r="AB242" s="1056">
        <f>SUM(AB234:AB241)</f>
        <v>0</v>
      </c>
      <c r="AC242" s="1059"/>
      <c r="AD242" s="1060"/>
      <c r="AE242" s="1061"/>
      <c r="AF242" s="565"/>
      <c r="AG242" s="565"/>
      <c r="AH242" s="565"/>
      <c r="AI242" s="565"/>
      <c r="AJ242" s="565"/>
      <c r="AN242" s="963"/>
      <c r="AO242" s="565"/>
      <c r="AP242" s="963"/>
    </row>
    <row r="243" spans="1:44" s="819" customFormat="1" ht="21" customHeight="1" thickBot="1">
      <c r="A243" s="372"/>
      <c r="B243" s="372"/>
      <c r="C243" s="372"/>
      <c r="D243" s="372"/>
      <c r="E243" s="372"/>
      <c r="F243" s="372"/>
      <c r="G243" s="372"/>
      <c r="H243" s="167"/>
      <c r="I243" s="952">
        <f t="shared" si="45"/>
        <v>0</v>
      </c>
      <c r="J243" s="941">
        <f t="shared" si="41"/>
        <v>0</v>
      </c>
      <c r="K243" s="1150">
        <f t="shared" si="46"/>
        <v>7</v>
      </c>
      <c r="L243" s="1044"/>
      <c r="M243" s="1044"/>
      <c r="N243" s="1052"/>
      <c r="O243" s="1053"/>
      <c r="P243" s="1053"/>
      <c r="Q243" s="1054"/>
      <c r="R243" s="1054"/>
      <c r="S243" s="1047"/>
      <c r="T243" s="1048"/>
      <c r="U243" s="941">
        <f t="shared" si="42"/>
        <v>0</v>
      </c>
      <c r="V243" s="1062" t="s">
        <v>889</v>
      </c>
      <c r="W243" s="1063"/>
      <c r="X243" s="1063"/>
      <c r="Y243" s="1063"/>
      <c r="Z243" s="1063"/>
      <c r="AA243" s="1064"/>
      <c r="AB243" s="1063">
        <f>IF(AB242&gt;0,ROUND(AB242/COUNTA(AB234:AB241),0),)</f>
        <v>0</v>
      </c>
      <c r="AC243" s="1065"/>
      <c r="AD243" s="1066"/>
      <c r="AE243" s="1061"/>
      <c r="AF243" s="1061"/>
      <c r="AG243" s="1061"/>
      <c r="AH243" s="565"/>
      <c r="AI243" s="565"/>
      <c r="AJ243" s="565"/>
      <c r="AK243" s="565"/>
      <c r="AL243" s="565"/>
      <c r="AM243" s="565"/>
      <c r="AN243" s="963"/>
      <c r="AO243" s="963"/>
      <c r="AP243" s="963"/>
      <c r="AQ243" s="951"/>
      <c r="AR243" s="951"/>
    </row>
    <row r="244" spans="1:44" ht="21" customHeight="1">
      <c r="I244" s="952">
        <f t="shared" si="45"/>
        <v>0</v>
      </c>
      <c r="J244" s="941">
        <f t="shared" si="41"/>
        <v>0</v>
      </c>
      <c r="K244" s="1150">
        <f t="shared" si="46"/>
        <v>8</v>
      </c>
      <c r="L244" s="1044"/>
      <c r="M244" s="1044"/>
      <c r="N244" s="1052"/>
      <c r="O244" s="1053"/>
      <c r="P244" s="1053"/>
      <c r="Q244" s="1054"/>
      <c r="R244" s="1054"/>
      <c r="S244" s="1047"/>
      <c r="T244" s="1048"/>
      <c r="U244" s="941">
        <f t="shared" si="42"/>
        <v>0</v>
      </c>
      <c r="V244" s="565"/>
      <c r="W244" s="565"/>
      <c r="X244" s="565"/>
      <c r="Y244" s="565"/>
      <c r="Z244" s="565"/>
      <c r="AA244" s="1067"/>
      <c r="AB244" s="565"/>
      <c r="AC244" s="565"/>
      <c r="AD244" s="565"/>
      <c r="AE244" s="1061"/>
      <c r="AF244" s="1061"/>
      <c r="AG244" s="1061"/>
      <c r="AH244" s="565"/>
      <c r="AI244" s="565"/>
      <c r="AJ244" s="565"/>
      <c r="AK244" s="565"/>
      <c r="AL244" s="565"/>
      <c r="AM244" s="565"/>
      <c r="AN244" s="963"/>
      <c r="AO244" s="963"/>
      <c r="AP244" s="963"/>
    </row>
    <row r="245" spans="1:44" ht="21" customHeight="1">
      <c r="I245" s="952">
        <f t="shared" si="45"/>
        <v>0</v>
      </c>
      <c r="J245" s="941">
        <f t="shared" si="41"/>
        <v>0</v>
      </c>
      <c r="K245" s="1150">
        <f t="shared" si="46"/>
        <v>9</v>
      </c>
      <c r="L245" s="1044"/>
      <c r="M245" s="1044"/>
      <c r="N245" s="1052"/>
      <c r="O245" s="1053"/>
      <c r="P245" s="1053"/>
      <c r="Q245" s="1054"/>
      <c r="R245" s="1054"/>
      <c r="S245" s="1047"/>
      <c r="T245" s="1048"/>
      <c r="U245" s="941">
        <f t="shared" si="42"/>
        <v>0</v>
      </c>
      <c r="V245" s="565"/>
      <c r="W245" s="565"/>
      <c r="X245" s="565"/>
      <c r="Y245" s="565"/>
      <c r="Z245" s="565"/>
      <c r="AA245" s="1067"/>
      <c r="AB245" s="565"/>
      <c r="AC245" s="565"/>
      <c r="AD245" s="565"/>
      <c r="AE245" s="1061"/>
      <c r="AF245" s="1061"/>
      <c r="AG245" s="1061"/>
      <c r="AH245" s="565"/>
      <c r="AI245" s="565"/>
      <c r="AJ245" s="565"/>
      <c r="AK245" s="565"/>
      <c r="AL245" s="565"/>
      <c r="AM245" s="565"/>
      <c r="AN245" s="963"/>
      <c r="AO245" s="963"/>
      <c r="AP245" s="963"/>
    </row>
    <row r="246" spans="1:44" ht="21" customHeight="1">
      <c r="I246" s="952">
        <f t="shared" si="45"/>
        <v>0</v>
      </c>
      <c r="J246" s="941">
        <f t="shared" si="41"/>
        <v>0</v>
      </c>
      <c r="K246" s="1150">
        <f t="shared" si="46"/>
        <v>10</v>
      </c>
      <c r="L246" s="1044"/>
      <c r="M246" s="1044"/>
      <c r="N246" s="1052"/>
      <c r="O246" s="1053"/>
      <c r="P246" s="1053"/>
      <c r="Q246" s="1054"/>
      <c r="R246" s="1054"/>
      <c r="S246" s="1047"/>
      <c r="T246" s="1048"/>
      <c r="U246" s="941">
        <f t="shared" si="42"/>
        <v>0</v>
      </c>
      <c r="V246" s="565"/>
      <c r="W246" s="565"/>
      <c r="X246" s="565"/>
      <c r="Y246" s="565"/>
      <c r="Z246" s="565"/>
      <c r="AA246" s="1067"/>
      <c r="AB246" s="565"/>
      <c r="AC246" s="565"/>
      <c r="AD246" s="565"/>
      <c r="AE246" s="1061"/>
      <c r="AF246" s="1061"/>
      <c r="AG246" s="1061"/>
      <c r="AH246" s="565"/>
      <c r="AI246" s="565"/>
      <c r="AJ246" s="565"/>
      <c r="AK246" s="565"/>
      <c r="AL246" s="565"/>
      <c r="AM246" s="565"/>
      <c r="AN246" s="963"/>
      <c r="AO246" s="963"/>
      <c r="AP246" s="963"/>
    </row>
    <row r="247" spans="1:44" ht="21" customHeight="1">
      <c r="I247" s="952">
        <f t="shared" si="45"/>
        <v>0</v>
      </c>
      <c r="J247" s="941">
        <f t="shared" si="41"/>
        <v>0</v>
      </c>
      <c r="K247" s="1150">
        <f t="shared" si="46"/>
        <v>11</v>
      </c>
      <c r="L247" s="1044"/>
      <c r="M247" s="1044"/>
      <c r="N247" s="1052">
        <f t="shared" si="43"/>
        <v>0</v>
      </c>
      <c r="O247" s="1053"/>
      <c r="P247" s="1053"/>
      <c r="Q247" s="1054">
        <f t="shared" ref="Q247:R250" si="47">ROUND(O247*50,0)</f>
        <v>0</v>
      </c>
      <c r="R247" s="1054">
        <f t="shared" si="47"/>
        <v>0</v>
      </c>
      <c r="S247" s="1047"/>
      <c r="T247" s="1048"/>
      <c r="U247" s="941">
        <f t="shared" si="42"/>
        <v>0</v>
      </c>
      <c r="V247" s="565"/>
      <c r="W247" s="565"/>
      <c r="X247" s="565"/>
      <c r="Y247" s="565"/>
      <c r="Z247" s="565"/>
      <c r="AA247" s="1067"/>
      <c r="AB247" s="565"/>
      <c r="AC247" s="565"/>
      <c r="AD247" s="565"/>
      <c r="AE247" s="1061"/>
      <c r="AF247" s="1061"/>
      <c r="AG247" s="1061"/>
      <c r="AH247" s="565"/>
      <c r="AI247" s="565"/>
      <c r="AJ247" s="565"/>
      <c r="AK247" s="565"/>
      <c r="AL247" s="565"/>
      <c r="AM247" s="565"/>
      <c r="AN247" s="963"/>
      <c r="AO247" s="963"/>
      <c r="AP247" s="963"/>
    </row>
    <row r="248" spans="1:44" ht="21" customHeight="1">
      <c r="I248" s="952">
        <f t="shared" si="45"/>
        <v>0</v>
      </c>
      <c r="J248" s="941">
        <f t="shared" si="41"/>
        <v>0</v>
      </c>
      <c r="K248" s="1150">
        <f t="shared" si="46"/>
        <v>12</v>
      </c>
      <c r="L248" s="1044"/>
      <c r="M248" s="1044"/>
      <c r="N248" s="1052">
        <f t="shared" si="43"/>
        <v>0</v>
      </c>
      <c r="O248" s="1053"/>
      <c r="P248" s="1053"/>
      <c r="Q248" s="1054">
        <f t="shared" si="47"/>
        <v>0</v>
      </c>
      <c r="R248" s="1054">
        <f t="shared" si="47"/>
        <v>0</v>
      </c>
      <c r="S248" s="1047"/>
      <c r="T248" s="1048"/>
      <c r="U248" s="941">
        <f t="shared" si="42"/>
        <v>0</v>
      </c>
      <c r="V248" s="565"/>
      <c r="W248" s="565"/>
      <c r="X248" s="565"/>
      <c r="Y248" s="565"/>
      <c r="Z248" s="565"/>
      <c r="AA248" s="1067"/>
      <c r="AB248" s="565"/>
      <c r="AC248" s="565"/>
      <c r="AD248" s="565"/>
      <c r="AE248" s="1061"/>
      <c r="AF248" s="1061"/>
      <c r="AG248" s="1061"/>
      <c r="AH248" s="565"/>
      <c r="AI248" s="565"/>
      <c r="AJ248" s="565"/>
      <c r="AK248" s="565"/>
      <c r="AL248" s="565"/>
      <c r="AM248" s="565"/>
      <c r="AN248" s="963"/>
      <c r="AO248" s="963"/>
      <c r="AP248" s="963"/>
    </row>
    <row r="249" spans="1:44" ht="21" customHeight="1">
      <c r="I249" s="952">
        <f t="shared" si="45"/>
        <v>0</v>
      </c>
      <c r="J249" s="941">
        <f t="shared" si="41"/>
        <v>0</v>
      </c>
      <c r="K249" s="1150">
        <f t="shared" si="46"/>
        <v>13</v>
      </c>
      <c r="L249" s="1044"/>
      <c r="M249" s="1044"/>
      <c r="N249" s="1052">
        <f t="shared" si="43"/>
        <v>0</v>
      </c>
      <c r="O249" s="1053"/>
      <c r="P249" s="1053"/>
      <c r="Q249" s="1054">
        <f t="shared" si="47"/>
        <v>0</v>
      </c>
      <c r="R249" s="1054">
        <f t="shared" si="47"/>
        <v>0</v>
      </c>
      <c r="S249" s="1047"/>
      <c r="T249" s="1048"/>
      <c r="U249" s="941">
        <f t="shared" si="42"/>
        <v>0</v>
      </c>
      <c r="V249" s="565"/>
      <c r="W249" s="565"/>
      <c r="X249" s="565"/>
      <c r="Y249" s="565"/>
      <c r="Z249" s="565"/>
      <c r="AA249" s="1067"/>
      <c r="AB249" s="565"/>
      <c r="AC249" s="565"/>
      <c r="AD249" s="565"/>
      <c r="AE249" s="1061"/>
      <c r="AF249" s="1061"/>
      <c r="AG249" s="1061"/>
      <c r="AH249" s="565"/>
      <c r="AI249" s="565"/>
      <c r="AJ249" s="565"/>
      <c r="AK249" s="565"/>
      <c r="AL249" s="565"/>
      <c r="AM249" s="565"/>
      <c r="AN249" s="963"/>
      <c r="AO249" s="963"/>
      <c r="AP249" s="963"/>
    </row>
    <row r="250" spans="1:44" ht="21" customHeight="1" thickBot="1">
      <c r="I250" s="952">
        <f t="shared" si="45"/>
        <v>0</v>
      </c>
      <c r="J250" s="941">
        <f t="shared" si="41"/>
        <v>0</v>
      </c>
      <c r="K250" s="1068">
        <f t="shared" si="46"/>
        <v>14</v>
      </c>
      <c r="L250" s="1000"/>
      <c r="M250" s="1000"/>
      <c r="N250" s="1069">
        <f t="shared" si="43"/>
        <v>0</v>
      </c>
      <c r="O250" s="1070"/>
      <c r="P250" s="1070"/>
      <c r="Q250" s="1071">
        <f t="shared" si="47"/>
        <v>0</v>
      </c>
      <c r="R250" s="1071">
        <f t="shared" si="47"/>
        <v>0</v>
      </c>
      <c r="S250" s="1072"/>
      <c r="T250" s="1073"/>
      <c r="U250" s="941">
        <f t="shared" si="42"/>
        <v>0</v>
      </c>
      <c r="V250" s="565"/>
      <c r="W250" s="565"/>
      <c r="X250" s="565"/>
      <c r="Y250" s="565"/>
      <c r="Z250" s="565"/>
      <c r="AA250" s="1067"/>
      <c r="AB250" s="565"/>
      <c r="AC250" s="565"/>
      <c r="AD250" s="565"/>
      <c r="AE250" s="1061"/>
      <c r="AF250" s="1061"/>
      <c r="AG250" s="1061"/>
      <c r="AH250" s="565"/>
      <c r="AI250" s="565"/>
      <c r="AJ250" s="565"/>
      <c r="AK250" s="565"/>
      <c r="AL250" s="565"/>
      <c r="AM250" s="565"/>
      <c r="AN250" s="963"/>
      <c r="AO250" s="963"/>
      <c r="AP250" s="963"/>
    </row>
    <row r="251" spans="1:44" s="253" customFormat="1" ht="21" hidden="1" customHeight="1">
      <c r="A251" s="252"/>
      <c r="B251" s="252"/>
      <c r="C251" s="252"/>
      <c r="D251" s="252"/>
      <c r="E251" s="252"/>
      <c r="F251" s="252"/>
      <c r="G251" s="252"/>
      <c r="I251" s="265">
        <f>IF((O$253+P$253)&gt;0,1,0)</f>
        <v>0</v>
      </c>
      <c r="J251" s="255">
        <f t="shared" si="41"/>
        <v>0</v>
      </c>
      <c r="K251" s="2439" t="s">
        <v>942</v>
      </c>
      <c r="L251" s="2441" t="s">
        <v>943</v>
      </c>
      <c r="M251" s="2443" t="s">
        <v>944</v>
      </c>
      <c r="N251" s="2443" t="s">
        <v>945</v>
      </c>
      <c r="O251" s="2445" t="s">
        <v>946</v>
      </c>
      <c r="P251" s="2445"/>
      <c r="Q251" s="2445" t="s">
        <v>947</v>
      </c>
      <c r="R251" s="2445"/>
      <c r="S251" s="2446" t="s">
        <v>948</v>
      </c>
      <c r="T251" s="2448" t="s">
        <v>1162</v>
      </c>
      <c r="U251" s="255">
        <f t="shared" si="42"/>
        <v>0</v>
      </c>
      <c r="V251" s="169"/>
      <c r="W251" s="169"/>
      <c r="X251" s="169"/>
      <c r="Y251" s="169"/>
      <c r="Z251" s="169"/>
      <c r="AA251" s="378"/>
      <c r="AB251" s="169"/>
      <c r="AC251" s="169"/>
      <c r="AD251" s="169"/>
      <c r="AE251" s="371"/>
      <c r="AF251" s="371"/>
      <c r="AG251" s="371"/>
      <c r="AH251" s="169"/>
      <c r="AI251" s="169"/>
      <c r="AJ251" s="169"/>
      <c r="AK251" s="169"/>
      <c r="AL251" s="169"/>
      <c r="AM251" s="169"/>
      <c r="AN251" s="176"/>
      <c r="AO251" s="176"/>
      <c r="AP251" s="176"/>
    </row>
    <row r="252" spans="1:44" s="253" customFormat="1" ht="21" hidden="1" customHeight="1">
      <c r="A252" s="252"/>
      <c r="B252" s="252"/>
      <c r="C252" s="252"/>
      <c r="D252" s="252"/>
      <c r="E252" s="252"/>
      <c r="F252" s="252"/>
      <c r="G252" s="252"/>
      <c r="I252" s="265">
        <f t="shared" ref="I252:I275" si="48">IF((O$253+P$253)&gt;0,1,0)</f>
        <v>0</v>
      </c>
      <c r="J252" s="255">
        <f t="shared" si="41"/>
        <v>0</v>
      </c>
      <c r="K252" s="2440"/>
      <c r="L252" s="2442"/>
      <c r="M252" s="2444"/>
      <c r="N252" s="2444"/>
      <c r="O252" s="1146" t="s">
        <v>786</v>
      </c>
      <c r="P252" s="335" t="s">
        <v>787</v>
      </c>
      <c r="Q252" s="335" t="s">
        <v>786</v>
      </c>
      <c r="R252" s="336" t="s">
        <v>787</v>
      </c>
      <c r="S252" s="2447"/>
      <c r="T252" s="2449"/>
      <c r="U252" s="255">
        <f t="shared" si="42"/>
        <v>0</v>
      </c>
      <c r="V252" s="169"/>
      <c r="W252" s="169"/>
      <c r="X252" s="169"/>
      <c r="Y252" s="169"/>
      <c r="Z252" s="169"/>
      <c r="AA252" s="378"/>
      <c r="AB252" s="169"/>
      <c r="AC252" s="169"/>
      <c r="AD252" s="169"/>
      <c r="AE252" s="371"/>
      <c r="AF252" s="371"/>
      <c r="AG252" s="371"/>
      <c r="AH252" s="169"/>
      <c r="AI252" s="169"/>
      <c r="AJ252" s="169"/>
      <c r="AK252" s="169"/>
      <c r="AL252" s="169"/>
      <c r="AM252" s="169"/>
      <c r="AN252" s="176"/>
      <c r="AO252" s="176"/>
      <c r="AP252" s="176"/>
    </row>
    <row r="253" spans="1:44" s="253" customFormat="1" ht="21" hidden="1" customHeight="1">
      <c r="A253" s="252"/>
      <c r="B253" s="252"/>
      <c r="C253" s="252"/>
      <c r="D253" s="252"/>
      <c r="E253" s="252"/>
      <c r="F253" s="252"/>
      <c r="G253" s="252"/>
      <c r="I253" s="265">
        <f t="shared" si="48"/>
        <v>0</v>
      </c>
      <c r="J253" s="255">
        <f t="shared" si="41"/>
        <v>0</v>
      </c>
      <c r="K253" s="1144">
        <f>+K25+1</f>
        <v>15</v>
      </c>
      <c r="L253" s="356"/>
      <c r="M253" s="356"/>
      <c r="N253" s="357">
        <f t="shared" ref="N253:N275" si="49">IF(O253+P253&gt;0,$W$227,)</f>
        <v>0</v>
      </c>
      <c r="O253" s="358"/>
      <c r="P253" s="358"/>
      <c r="Q253" s="359">
        <f t="shared" ref="Q253:R300" si="50">ROUND(O253*50,0)</f>
        <v>0</v>
      </c>
      <c r="R253" s="359">
        <f t="shared" si="50"/>
        <v>0</v>
      </c>
      <c r="S253" s="360"/>
      <c r="T253" s="361"/>
      <c r="U253" s="255">
        <f t="shared" si="42"/>
        <v>0</v>
      </c>
      <c r="V253" s="169"/>
      <c r="W253" s="169"/>
      <c r="X253" s="169"/>
      <c r="Y253" s="169"/>
      <c r="Z253" s="169"/>
      <c r="AA253" s="378"/>
      <c r="AB253" s="169"/>
      <c r="AC253" s="169"/>
      <c r="AD253" s="169"/>
      <c r="AE253" s="371"/>
      <c r="AF253" s="371"/>
      <c r="AG253" s="371"/>
      <c r="AH253" s="169"/>
      <c r="AI253" s="169"/>
      <c r="AJ253" s="169"/>
      <c r="AK253" s="169"/>
      <c r="AL253" s="169"/>
      <c r="AM253" s="169"/>
      <c r="AN253" s="176"/>
      <c r="AO253" s="176"/>
      <c r="AP253" s="176"/>
    </row>
    <row r="254" spans="1:44" s="253" customFormat="1" ht="21" hidden="1" customHeight="1">
      <c r="A254" s="252"/>
      <c r="B254" s="252"/>
      <c r="C254" s="252"/>
      <c r="D254" s="252"/>
      <c r="E254" s="252"/>
      <c r="F254" s="252"/>
      <c r="G254" s="252"/>
      <c r="I254" s="265">
        <f t="shared" si="48"/>
        <v>0</v>
      </c>
      <c r="J254" s="255">
        <f t="shared" si="41"/>
        <v>0</v>
      </c>
      <c r="K254" s="1144">
        <f t="shared" ref="K254:K275" si="51">+K253+1</f>
        <v>16</v>
      </c>
      <c r="L254" s="356"/>
      <c r="M254" s="356"/>
      <c r="N254" s="357">
        <f t="shared" si="49"/>
        <v>0</v>
      </c>
      <c r="O254" s="358"/>
      <c r="P254" s="358"/>
      <c r="Q254" s="359">
        <f t="shared" si="50"/>
        <v>0</v>
      </c>
      <c r="R254" s="359">
        <f t="shared" si="50"/>
        <v>0</v>
      </c>
      <c r="S254" s="360"/>
      <c r="T254" s="361"/>
      <c r="U254" s="255">
        <f t="shared" si="42"/>
        <v>0</v>
      </c>
      <c r="V254" s="169"/>
      <c r="W254" s="169"/>
      <c r="X254" s="169"/>
      <c r="Y254" s="169"/>
      <c r="Z254" s="169"/>
      <c r="AA254" s="378"/>
      <c r="AB254" s="169"/>
      <c r="AC254" s="169"/>
      <c r="AD254" s="169"/>
      <c r="AE254" s="371"/>
      <c r="AF254" s="371"/>
      <c r="AG254" s="371"/>
      <c r="AH254" s="169"/>
      <c r="AI254" s="169"/>
      <c r="AJ254" s="169"/>
      <c r="AK254" s="169"/>
      <c r="AL254" s="169"/>
      <c r="AM254" s="169"/>
      <c r="AN254" s="176"/>
      <c r="AO254" s="176"/>
      <c r="AP254" s="176"/>
    </row>
    <row r="255" spans="1:44" s="253" customFormat="1" ht="21" hidden="1" customHeight="1">
      <c r="A255" s="252"/>
      <c r="B255" s="252"/>
      <c r="C255" s="252"/>
      <c r="D255" s="252"/>
      <c r="E255" s="252"/>
      <c r="F255" s="252"/>
      <c r="G255" s="252"/>
      <c r="I255" s="265">
        <f t="shared" si="48"/>
        <v>0</v>
      </c>
      <c r="J255" s="255">
        <f t="shared" si="41"/>
        <v>0</v>
      </c>
      <c r="K255" s="1144">
        <f t="shared" si="51"/>
        <v>17</v>
      </c>
      <c r="L255" s="356"/>
      <c r="M255" s="356"/>
      <c r="N255" s="357">
        <f t="shared" si="49"/>
        <v>0</v>
      </c>
      <c r="O255" s="358"/>
      <c r="P255" s="358"/>
      <c r="Q255" s="359">
        <f t="shared" si="50"/>
        <v>0</v>
      </c>
      <c r="R255" s="359">
        <f t="shared" si="50"/>
        <v>0</v>
      </c>
      <c r="S255" s="360"/>
      <c r="T255" s="361"/>
      <c r="U255" s="255">
        <f t="shared" si="42"/>
        <v>0</v>
      </c>
      <c r="V255" s="169"/>
      <c r="W255" s="169"/>
      <c r="X255" s="169"/>
      <c r="Y255" s="169"/>
      <c r="Z255" s="169"/>
      <c r="AA255" s="378"/>
      <c r="AB255" s="169"/>
      <c r="AC255" s="169"/>
      <c r="AD255" s="169"/>
      <c r="AE255" s="371"/>
      <c r="AF255" s="371"/>
      <c r="AG255" s="371"/>
      <c r="AH255" s="169"/>
      <c r="AI255" s="169"/>
      <c r="AJ255" s="169"/>
      <c r="AK255" s="169"/>
      <c r="AL255" s="169"/>
      <c r="AM255" s="169"/>
      <c r="AN255" s="176"/>
      <c r="AO255" s="176"/>
      <c r="AP255" s="176"/>
    </row>
    <row r="256" spans="1:44" s="253" customFormat="1" ht="21" hidden="1" customHeight="1">
      <c r="A256" s="252"/>
      <c r="B256" s="252"/>
      <c r="C256" s="252"/>
      <c r="D256" s="252"/>
      <c r="E256" s="252"/>
      <c r="F256" s="252"/>
      <c r="G256" s="252"/>
      <c r="I256" s="265">
        <f t="shared" si="48"/>
        <v>0</v>
      </c>
      <c r="J256" s="255">
        <f t="shared" si="41"/>
        <v>0</v>
      </c>
      <c r="K256" s="1144">
        <f t="shared" si="51"/>
        <v>18</v>
      </c>
      <c r="L256" s="356"/>
      <c r="M256" s="356"/>
      <c r="N256" s="357">
        <f t="shared" si="49"/>
        <v>0</v>
      </c>
      <c r="O256" s="358"/>
      <c r="P256" s="358"/>
      <c r="Q256" s="359">
        <f t="shared" si="50"/>
        <v>0</v>
      </c>
      <c r="R256" s="359">
        <f t="shared" si="50"/>
        <v>0</v>
      </c>
      <c r="S256" s="360"/>
      <c r="T256" s="361"/>
      <c r="U256" s="255">
        <f t="shared" si="42"/>
        <v>0</v>
      </c>
      <c r="V256" s="169"/>
      <c r="W256" s="169"/>
      <c r="X256" s="169"/>
      <c r="Y256" s="169"/>
      <c r="Z256" s="169"/>
      <c r="AA256" s="378"/>
      <c r="AB256" s="169"/>
      <c r="AC256" s="169"/>
      <c r="AD256" s="169"/>
      <c r="AE256" s="371"/>
      <c r="AF256" s="371"/>
      <c r="AG256" s="371"/>
      <c r="AH256" s="169"/>
      <c r="AI256" s="169"/>
      <c r="AJ256" s="169"/>
      <c r="AK256" s="169"/>
      <c r="AL256" s="169"/>
      <c r="AM256" s="169"/>
      <c r="AN256" s="176"/>
      <c r="AO256" s="176"/>
      <c r="AP256" s="176"/>
    </row>
    <row r="257" spans="1:42" s="253" customFormat="1" ht="21" hidden="1" customHeight="1">
      <c r="A257" s="252"/>
      <c r="B257" s="252"/>
      <c r="C257" s="252"/>
      <c r="D257" s="252"/>
      <c r="E257" s="252"/>
      <c r="F257" s="252"/>
      <c r="G257" s="252"/>
      <c r="I257" s="265">
        <f t="shared" si="48"/>
        <v>0</v>
      </c>
      <c r="J257" s="255">
        <f t="shared" si="41"/>
        <v>0</v>
      </c>
      <c r="K257" s="1144">
        <f t="shared" si="51"/>
        <v>19</v>
      </c>
      <c r="L257" s="356"/>
      <c r="M257" s="356"/>
      <c r="N257" s="357">
        <f t="shared" si="49"/>
        <v>0</v>
      </c>
      <c r="O257" s="358"/>
      <c r="P257" s="358"/>
      <c r="Q257" s="359">
        <f t="shared" si="50"/>
        <v>0</v>
      </c>
      <c r="R257" s="359">
        <f t="shared" si="50"/>
        <v>0</v>
      </c>
      <c r="S257" s="360"/>
      <c r="T257" s="361"/>
      <c r="U257" s="255">
        <f t="shared" si="42"/>
        <v>0</v>
      </c>
      <c r="V257" s="169"/>
      <c r="W257" s="169"/>
      <c r="X257" s="169"/>
      <c r="Y257" s="169"/>
      <c r="Z257" s="169"/>
      <c r="AA257" s="378"/>
      <c r="AB257" s="169"/>
      <c r="AC257" s="169"/>
      <c r="AD257" s="169"/>
      <c r="AE257" s="371"/>
      <c r="AF257" s="371"/>
      <c r="AG257" s="371"/>
      <c r="AH257" s="169"/>
      <c r="AI257" s="169"/>
      <c r="AJ257" s="169"/>
      <c r="AK257" s="169"/>
      <c r="AL257" s="169"/>
      <c r="AM257" s="169"/>
      <c r="AN257" s="176"/>
      <c r="AO257" s="176"/>
      <c r="AP257" s="176"/>
    </row>
    <row r="258" spans="1:42" s="253" customFormat="1" ht="21" hidden="1" customHeight="1">
      <c r="A258" s="252"/>
      <c r="B258" s="252"/>
      <c r="C258" s="252"/>
      <c r="D258" s="252"/>
      <c r="E258" s="252"/>
      <c r="F258" s="252"/>
      <c r="G258" s="252"/>
      <c r="I258" s="265">
        <f t="shared" si="48"/>
        <v>0</v>
      </c>
      <c r="J258" s="255">
        <f t="shared" si="41"/>
        <v>0</v>
      </c>
      <c r="K258" s="1144">
        <f t="shared" si="51"/>
        <v>20</v>
      </c>
      <c r="L258" s="356"/>
      <c r="M258" s="356"/>
      <c r="N258" s="357">
        <f t="shared" si="49"/>
        <v>0</v>
      </c>
      <c r="O258" s="358"/>
      <c r="P258" s="358"/>
      <c r="Q258" s="359">
        <f t="shared" si="50"/>
        <v>0</v>
      </c>
      <c r="R258" s="359">
        <f t="shared" si="50"/>
        <v>0</v>
      </c>
      <c r="S258" s="360"/>
      <c r="T258" s="361"/>
      <c r="U258" s="255">
        <f t="shared" si="42"/>
        <v>0</v>
      </c>
      <c r="V258" s="169"/>
      <c r="W258" s="169"/>
      <c r="X258" s="169"/>
      <c r="Y258" s="169"/>
      <c r="Z258" s="169"/>
      <c r="AA258" s="378"/>
      <c r="AB258" s="169"/>
      <c r="AC258" s="169"/>
      <c r="AD258" s="169"/>
      <c r="AE258" s="371"/>
      <c r="AF258" s="371"/>
      <c r="AG258" s="371"/>
      <c r="AH258" s="169"/>
      <c r="AI258" s="169"/>
      <c r="AJ258" s="169"/>
      <c r="AK258" s="169"/>
      <c r="AL258" s="169"/>
      <c r="AM258" s="169"/>
      <c r="AN258" s="176"/>
      <c r="AO258" s="176"/>
      <c r="AP258" s="176"/>
    </row>
    <row r="259" spans="1:42" s="253" customFormat="1" ht="21" hidden="1" customHeight="1">
      <c r="A259" s="252"/>
      <c r="B259" s="252"/>
      <c r="C259" s="252"/>
      <c r="D259" s="252"/>
      <c r="E259" s="252"/>
      <c r="F259" s="252"/>
      <c r="G259" s="252"/>
      <c r="I259" s="265">
        <f t="shared" si="48"/>
        <v>0</v>
      </c>
      <c r="J259" s="255">
        <f t="shared" si="41"/>
        <v>0</v>
      </c>
      <c r="K259" s="1144">
        <f t="shared" si="51"/>
        <v>21</v>
      </c>
      <c r="L259" s="356"/>
      <c r="M259" s="356"/>
      <c r="N259" s="357">
        <f t="shared" si="49"/>
        <v>0</v>
      </c>
      <c r="O259" s="358"/>
      <c r="P259" s="358"/>
      <c r="Q259" s="359">
        <f t="shared" si="50"/>
        <v>0</v>
      </c>
      <c r="R259" s="359">
        <f t="shared" si="50"/>
        <v>0</v>
      </c>
      <c r="S259" s="360"/>
      <c r="T259" s="361"/>
      <c r="U259" s="255">
        <f t="shared" si="42"/>
        <v>0</v>
      </c>
      <c r="V259" s="169"/>
      <c r="W259" s="169"/>
      <c r="X259" s="169"/>
      <c r="Y259" s="169"/>
      <c r="Z259" s="169"/>
      <c r="AA259" s="378"/>
      <c r="AB259" s="169"/>
      <c r="AC259" s="169"/>
      <c r="AD259" s="169"/>
      <c r="AE259" s="371"/>
      <c r="AF259" s="371"/>
      <c r="AG259" s="371"/>
      <c r="AH259" s="169"/>
      <c r="AI259" s="169"/>
      <c r="AJ259" s="169"/>
      <c r="AK259" s="169"/>
      <c r="AL259" s="169"/>
      <c r="AM259" s="169"/>
      <c r="AN259" s="176"/>
      <c r="AO259" s="176"/>
      <c r="AP259" s="176"/>
    </row>
    <row r="260" spans="1:42" s="253" customFormat="1" ht="21" hidden="1" customHeight="1">
      <c r="A260" s="252"/>
      <c r="B260" s="252"/>
      <c r="C260" s="252"/>
      <c r="D260" s="252"/>
      <c r="E260" s="252"/>
      <c r="F260" s="252"/>
      <c r="G260" s="252"/>
      <c r="I260" s="265">
        <f t="shared" si="48"/>
        <v>0</v>
      </c>
      <c r="J260" s="255">
        <f t="shared" si="41"/>
        <v>0</v>
      </c>
      <c r="K260" s="1144">
        <f t="shared" si="51"/>
        <v>22</v>
      </c>
      <c r="L260" s="356"/>
      <c r="M260" s="356"/>
      <c r="N260" s="357">
        <f t="shared" si="49"/>
        <v>0</v>
      </c>
      <c r="O260" s="358"/>
      <c r="P260" s="358"/>
      <c r="Q260" s="359">
        <f t="shared" si="50"/>
        <v>0</v>
      </c>
      <c r="R260" s="359">
        <f t="shared" si="50"/>
        <v>0</v>
      </c>
      <c r="S260" s="360"/>
      <c r="T260" s="361"/>
      <c r="U260" s="255">
        <f t="shared" si="42"/>
        <v>0</v>
      </c>
      <c r="V260" s="169"/>
      <c r="W260" s="169"/>
      <c r="X260" s="169"/>
      <c r="Y260" s="169"/>
      <c r="Z260" s="169"/>
      <c r="AA260" s="378"/>
      <c r="AB260" s="169"/>
      <c r="AC260" s="169"/>
      <c r="AD260" s="169"/>
      <c r="AE260" s="371"/>
      <c r="AF260" s="371"/>
      <c r="AG260" s="371"/>
      <c r="AH260" s="169"/>
      <c r="AI260" s="169"/>
      <c r="AJ260" s="169"/>
      <c r="AK260" s="169"/>
      <c r="AL260" s="169"/>
      <c r="AM260" s="169"/>
      <c r="AN260" s="176"/>
      <c r="AO260" s="176"/>
      <c r="AP260" s="176"/>
    </row>
    <row r="261" spans="1:42" s="253" customFormat="1" ht="21" hidden="1" customHeight="1">
      <c r="A261" s="252"/>
      <c r="B261" s="252"/>
      <c r="C261" s="252"/>
      <c r="D261" s="252"/>
      <c r="E261" s="252"/>
      <c r="F261" s="252"/>
      <c r="G261" s="252"/>
      <c r="I261" s="265">
        <f t="shared" si="48"/>
        <v>0</v>
      </c>
      <c r="J261" s="255">
        <f t="shared" si="41"/>
        <v>0</v>
      </c>
      <c r="K261" s="1144">
        <f t="shared" si="51"/>
        <v>23</v>
      </c>
      <c r="L261" s="356"/>
      <c r="M261" s="356"/>
      <c r="N261" s="357">
        <f t="shared" si="49"/>
        <v>0</v>
      </c>
      <c r="O261" s="358"/>
      <c r="P261" s="358"/>
      <c r="Q261" s="359">
        <f t="shared" si="50"/>
        <v>0</v>
      </c>
      <c r="R261" s="359">
        <f t="shared" si="50"/>
        <v>0</v>
      </c>
      <c r="S261" s="360"/>
      <c r="T261" s="361"/>
      <c r="U261" s="255">
        <f t="shared" si="42"/>
        <v>0</v>
      </c>
      <c r="V261" s="169"/>
      <c r="W261" s="169"/>
      <c r="X261" s="169"/>
      <c r="Y261" s="169"/>
      <c r="Z261" s="169"/>
      <c r="AA261" s="378"/>
      <c r="AB261" s="169"/>
      <c r="AC261" s="169"/>
      <c r="AD261" s="169"/>
      <c r="AE261" s="371"/>
      <c r="AF261" s="371"/>
      <c r="AG261" s="371"/>
      <c r="AH261" s="169"/>
      <c r="AI261" s="169"/>
      <c r="AJ261" s="169"/>
      <c r="AK261" s="169"/>
      <c r="AL261" s="169"/>
      <c r="AM261" s="169"/>
      <c r="AN261" s="176"/>
      <c r="AO261" s="176"/>
      <c r="AP261" s="176"/>
    </row>
    <row r="262" spans="1:42" s="253" customFormat="1" ht="21" hidden="1" customHeight="1">
      <c r="A262" s="252"/>
      <c r="B262" s="252"/>
      <c r="C262" s="252"/>
      <c r="D262" s="252"/>
      <c r="E262" s="252"/>
      <c r="F262" s="252"/>
      <c r="G262" s="252"/>
      <c r="I262" s="265">
        <f t="shared" si="48"/>
        <v>0</v>
      </c>
      <c r="J262" s="255">
        <f t="shared" si="41"/>
        <v>0</v>
      </c>
      <c r="K262" s="1144">
        <f t="shared" si="51"/>
        <v>24</v>
      </c>
      <c r="L262" s="356"/>
      <c r="M262" s="356"/>
      <c r="N262" s="357">
        <f t="shared" si="49"/>
        <v>0</v>
      </c>
      <c r="O262" s="358"/>
      <c r="P262" s="358"/>
      <c r="Q262" s="359">
        <f t="shared" si="50"/>
        <v>0</v>
      </c>
      <c r="R262" s="359">
        <f t="shared" si="50"/>
        <v>0</v>
      </c>
      <c r="S262" s="360"/>
      <c r="T262" s="361"/>
      <c r="U262" s="255">
        <f t="shared" si="42"/>
        <v>0</v>
      </c>
      <c r="V262" s="169"/>
      <c r="W262" s="169"/>
      <c r="X262" s="169"/>
      <c r="Y262" s="169"/>
      <c r="Z262" s="169"/>
      <c r="AA262" s="378"/>
      <c r="AB262" s="169"/>
      <c r="AC262" s="169"/>
      <c r="AD262" s="169"/>
      <c r="AE262" s="371"/>
      <c r="AF262" s="371"/>
      <c r="AG262" s="371"/>
      <c r="AH262" s="169"/>
      <c r="AI262" s="169"/>
      <c r="AJ262" s="169"/>
      <c r="AK262" s="169"/>
      <c r="AL262" s="169"/>
      <c r="AM262" s="169"/>
      <c r="AN262" s="176"/>
      <c r="AO262" s="176"/>
      <c r="AP262" s="176"/>
    </row>
    <row r="263" spans="1:42" s="253" customFormat="1" ht="21" hidden="1" customHeight="1">
      <c r="A263" s="252"/>
      <c r="B263" s="252"/>
      <c r="C263" s="252"/>
      <c r="D263" s="252"/>
      <c r="E263" s="252"/>
      <c r="F263" s="252"/>
      <c r="G263" s="252"/>
      <c r="I263" s="265">
        <f t="shared" si="48"/>
        <v>0</v>
      </c>
      <c r="J263" s="255">
        <f t="shared" si="41"/>
        <v>0</v>
      </c>
      <c r="K263" s="1144">
        <f t="shared" si="51"/>
        <v>25</v>
      </c>
      <c r="L263" s="356"/>
      <c r="M263" s="356"/>
      <c r="N263" s="357">
        <f t="shared" si="49"/>
        <v>0</v>
      </c>
      <c r="O263" s="358"/>
      <c r="P263" s="358"/>
      <c r="Q263" s="359">
        <f t="shared" si="50"/>
        <v>0</v>
      </c>
      <c r="R263" s="359">
        <f t="shared" si="50"/>
        <v>0</v>
      </c>
      <c r="S263" s="360"/>
      <c r="T263" s="361"/>
      <c r="U263" s="255">
        <f t="shared" si="42"/>
        <v>0</v>
      </c>
      <c r="V263" s="169"/>
      <c r="W263" s="169"/>
      <c r="X263" s="169"/>
      <c r="Y263" s="169"/>
      <c r="Z263" s="169"/>
      <c r="AA263" s="378"/>
      <c r="AB263" s="169"/>
      <c r="AC263" s="169"/>
      <c r="AD263" s="169"/>
      <c r="AE263" s="371"/>
      <c r="AF263" s="371"/>
      <c r="AG263" s="371"/>
      <c r="AH263" s="169"/>
      <c r="AI263" s="169"/>
      <c r="AJ263" s="169"/>
      <c r="AK263" s="169"/>
      <c r="AL263" s="169"/>
      <c r="AM263" s="169"/>
      <c r="AN263" s="176"/>
      <c r="AO263" s="176"/>
      <c r="AP263" s="176"/>
    </row>
    <row r="264" spans="1:42" s="253" customFormat="1" ht="21" hidden="1" customHeight="1">
      <c r="A264" s="252"/>
      <c r="B264" s="252"/>
      <c r="C264" s="252"/>
      <c r="D264" s="252"/>
      <c r="E264" s="252"/>
      <c r="F264" s="252"/>
      <c r="G264" s="252"/>
      <c r="I264" s="265">
        <f t="shared" si="48"/>
        <v>0</v>
      </c>
      <c r="J264" s="255">
        <f t="shared" si="41"/>
        <v>0</v>
      </c>
      <c r="K264" s="1144">
        <f t="shared" si="51"/>
        <v>26</v>
      </c>
      <c r="L264" s="356"/>
      <c r="M264" s="356"/>
      <c r="N264" s="357">
        <f t="shared" si="49"/>
        <v>0</v>
      </c>
      <c r="O264" s="358"/>
      <c r="P264" s="358"/>
      <c r="Q264" s="359">
        <f t="shared" si="50"/>
        <v>0</v>
      </c>
      <c r="R264" s="359">
        <f t="shared" si="50"/>
        <v>0</v>
      </c>
      <c r="S264" s="360"/>
      <c r="T264" s="361"/>
      <c r="U264" s="255">
        <f t="shared" si="42"/>
        <v>0</v>
      </c>
      <c r="V264" s="169"/>
      <c r="W264" s="169"/>
      <c r="X264" s="169"/>
      <c r="Y264" s="169"/>
      <c r="Z264" s="169"/>
      <c r="AA264" s="378"/>
      <c r="AB264" s="169"/>
      <c r="AC264" s="169"/>
      <c r="AD264" s="169"/>
      <c r="AE264" s="371"/>
      <c r="AF264" s="371"/>
      <c r="AG264" s="371"/>
      <c r="AH264" s="169"/>
      <c r="AI264" s="169"/>
      <c r="AJ264" s="169"/>
      <c r="AK264" s="169"/>
      <c r="AL264" s="169"/>
      <c r="AM264" s="169"/>
      <c r="AN264" s="176"/>
      <c r="AO264" s="176"/>
      <c r="AP264" s="176"/>
    </row>
    <row r="265" spans="1:42" s="253" customFormat="1" ht="21" hidden="1" customHeight="1">
      <c r="A265" s="252"/>
      <c r="B265" s="252"/>
      <c r="C265" s="252"/>
      <c r="D265" s="252"/>
      <c r="E265" s="252"/>
      <c r="F265" s="252"/>
      <c r="G265" s="252"/>
      <c r="I265" s="265">
        <f t="shared" si="48"/>
        <v>0</v>
      </c>
      <c r="J265" s="255">
        <f t="shared" si="41"/>
        <v>0</v>
      </c>
      <c r="K265" s="1144">
        <f t="shared" si="51"/>
        <v>27</v>
      </c>
      <c r="L265" s="356"/>
      <c r="M265" s="356"/>
      <c r="N265" s="357">
        <f t="shared" si="49"/>
        <v>0</v>
      </c>
      <c r="O265" s="358"/>
      <c r="P265" s="358"/>
      <c r="Q265" s="359">
        <f t="shared" si="50"/>
        <v>0</v>
      </c>
      <c r="R265" s="359">
        <f t="shared" si="50"/>
        <v>0</v>
      </c>
      <c r="S265" s="360"/>
      <c r="T265" s="361"/>
      <c r="U265" s="255">
        <f t="shared" si="42"/>
        <v>0</v>
      </c>
      <c r="V265" s="169"/>
      <c r="W265" s="169"/>
      <c r="X265" s="169"/>
      <c r="Y265" s="169"/>
      <c r="Z265" s="169"/>
      <c r="AA265" s="378"/>
      <c r="AB265" s="169"/>
      <c r="AC265" s="169"/>
      <c r="AD265" s="169"/>
      <c r="AE265" s="371"/>
      <c r="AF265" s="371"/>
      <c r="AG265" s="371"/>
      <c r="AH265" s="169"/>
      <c r="AI265" s="169"/>
      <c r="AJ265" s="169"/>
      <c r="AK265" s="169"/>
      <c r="AL265" s="169"/>
      <c r="AM265" s="169"/>
      <c r="AN265" s="176"/>
      <c r="AO265" s="176"/>
      <c r="AP265" s="176"/>
    </row>
    <row r="266" spans="1:42" s="253" customFormat="1" ht="21" hidden="1" customHeight="1">
      <c r="A266" s="252"/>
      <c r="B266" s="252"/>
      <c r="C266" s="252"/>
      <c r="D266" s="252"/>
      <c r="E266" s="252"/>
      <c r="F266" s="252"/>
      <c r="G266" s="252"/>
      <c r="I266" s="265">
        <f t="shared" si="48"/>
        <v>0</v>
      </c>
      <c r="J266" s="255">
        <f t="shared" si="41"/>
        <v>0</v>
      </c>
      <c r="K266" s="1144">
        <f t="shared" si="51"/>
        <v>28</v>
      </c>
      <c r="L266" s="356"/>
      <c r="M266" s="356"/>
      <c r="N266" s="357">
        <f t="shared" si="49"/>
        <v>0</v>
      </c>
      <c r="O266" s="358"/>
      <c r="P266" s="358"/>
      <c r="Q266" s="359">
        <f t="shared" si="50"/>
        <v>0</v>
      </c>
      <c r="R266" s="359">
        <f t="shared" si="50"/>
        <v>0</v>
      </c>
      <c r="S266" s="360"/>
      <c r="T266" s="361"/>
      <c r="U266" s="255">
        <f t="shared" si="42"/>
        <v>0</v>
      </c>
      <c r="V266" s="169"/>
      <c r="W266" s="169"/>
      <c r="X266" s="169"/>
      <c r="Y266" s="169"/>
      <c r="Z266" s="169"/>
      <c r="AA266" s="378"/>
      <c r="AB266" s="169"/>
      <c r="AC266" s="169"/>
      <c r="AD266" s="169"/>
      <c r="AE266" s="371"/>
      <c r="AF266" s="371"/>
      <c r="AG266" s="371"/>
      <c r="AH266" s="169"/>
      <c r="AI266" s="169"/>
      <c r="AJ266" s="169"/>
      <c r="AK266" s="169"/>
      <c r="AL266" s="169"/>
      <c r="AM266" s="169"/>
      <c r="AN266" s="176"/>
      <c r="AO266" s="176"/>
      <c r="AP266" s="176"/>
    </row>
    <row r="267" spans="1:42" s="253" customFormat="1" ht="21" hidden="1" customHeight="1">
      <c r="A267" s="252"/>
      <c r="B267" s="252"/>
      <c r="C267" s="252"/>
      <c r="D267" s="252"/>
      <c r="E267" s="252"/>
      <c r="F267" s="252"/>
      <c r="G267" s="252"/>
      <c r="I267" s="265">
        <f t="shared" si="48"/>
        <v>0</v>
      </c>
      <c r="J267" s="255">
        <f t="shared" si="41"/>
        <v>0</v>
      </c>
      <c r="K267" s="1144">
        <f t="shared" si="51"/>
        <v>29</v>
      </c>
      <c r="L267" s="356"/>
      <c r="M267" s="356"/>
      <c r="N267" s="357">
        <f t="shared" si="49"/>
        <v>0</v>
      </c>
      <c r="O267" s="358"/>
      <c r="P267" s="358"/>
      <c r="Q267" s="359">
        <f t="shared" si="50"/>
        <v>0</v>
      </c>
      <c r="R267" s="359">
        <f t="shared" si="50"/>
        <v>0</v>
      </c>
      <c r="S267" s="360"/>
      <c r="T267" s="361"/>
      <c r="U267" s="255">
        <f t="shared" si="42"/>
        <v>0</v>
      </c>
      <c r="V267" s="169"/>
      <c r="W267" s="169"/>
      <c r="X267" s="169"/>
      <c r="Y267" s="169"/>
      <c r="Z267" s="169"/>
      <c r="AA267" s="378"/>
      <c r="AB267" s="169"/>
      <c r="AC267" s="169"/>
      <c r="AD267" s="169"/>
      <c r="AE267" s="371"/>
      <c r="AF267" s="371"/>
      <c r="AG267" s="371"/>
      <c r="AH267" s="169"/>
      <c r="AI267" s="169"/>
      <c r="AJ267" s="169"/>
      <c r="AK267" s="169"/>
      <c r="AL267" s="169"/>
      <c r="AM267" s="169"/>
      <c r="AN267" s="176"/>
      <c r="AO267" s="176"/>
      <c r="AP267" s="176"/>
    </row>
    <row r="268" spans="1:42" s="253" customFormat="1" ht="21" hidden="1" customHeight="1">
      <c r="A268" s="252"/>
      <c r="B268" s="252"/>
      <c r="C268" s="252"/>
      <c r="D268" s="252"/>
      <c r="E268" s="252"/>
      <c r="F268" s="252"/>
      <c r="G268" s="252"/>
      <c r="I268" s="265">
        <f t="shared" si="48"/>
        <v>0</v>
      </c>
      <c r="J268" s="255">
        <f t="shared" si="41"/>
        <v>0</v>
      </c>
      <c r="K268" s="1144">
        <f t="shared" si="51"/>
        <v>30</v>
      </c>
      <c r="L268" s="356"/>
      <c r="M268" s="356"/>
      <c r="N268" s="357">
        <f t="shared" si="49"/>
        <v>0</v>
      </c>
      <c r="O268" s="358"/>
      <c r="P268" s="358"/>
      <c r="Q268" s="359">
        <f t="shared" si="50"/>
        <v>0</v>
      </c>
      <c r="R268" s="359">
        <f t="shared" si="50"/>
        <v>0</v>
      </c>
      <c r="S268" s="360"/>
      <c r="T268" s="361"/>
      <c r="U268" s="255">
        <f t="shared" si="42"/>
        <v>0</v>
      </c>
      <c r="V268" s="169"/>
      <c r="W268" s="169"/>
      <c r="X268" s="169"/>
      <c r="Y268" s="169"/>
      <c r="Z268" s="169"/>
      <c r="AA268" s="378"/>
      <c r="AB268" s="169"/>
      <c r="AC268" s="169"/>
      <c r="AD268" s="169"/>
      <c r="AE268" s="371"/>
      <c r="AF268" s="371"/>
      <c r="AG268" s="371"/>
      <c r="AH268" s="169"/>
      <c r="AI268" s="169"/>
      <c r="AJ268" s="169"/>
      <c r="AK268" s="169"/>
      <c r="AL268" s="169"/>
      <c r="AM268" s="169"/>
      <c r="AN268" s="176"/>
      <c r="AO268" s="176"/>
      <c r="AP268" s="176"/>
    </row>
    <row r="269" spans="1:42" s="253" customFormat="1" ht="21" hidden="1" customHeight="1">
      <c r="A269" s="252"/>
      <c r="B269" s="252"/>
      <c r="C269" s="252"/>
      <c r="D269" s="252"/>
      <c r="E269" s="252"/>
      <c r="F269" s="252"/>
      <c r="G269" s="252"/>
      <c r="I269" s="265">
        <f t="shared" si="48"/>
        <v>0</v>
      </c>
      <c r="J269" s="255">
        <f t="shared" si="41"/>
        <v>0</v>
      </c>
      <c r="K269" s="1144">
        <f t="shared" si="51"/>
        <v>31</v>
      </c>
      <c r="L269" s="356"/>
      <c r="M269" s="356"/>
      <c r="N269" s="357">
        <f t="shared" si="49"/>
        <v>0</v>
      </c>
      <c r="O269" s="358"/>
      <c r="P269" s="358"/>
      <c r="Q269" s="359">
        <f t="shared" si="50"/>
        <v>0</v>
      </c>
      <c r="R269" s="359">
        <f t="shared" si="50"/>
        <v>0</v>
      </c>
      <c r="S269" s="360"/>
      <c r="T269" s="361"/>
      <c r="U269" s="255">
        <f t="shared" si="42"/>
        <v>0</v>
      </c>
      <c r="V269" s="169"/>
      <c r="W269" s="169"/>
      <c r="X269" s="169"/>
      <c r="Y269" s="169"/>
      <c r="Z269" s="169"/>
      <c r="AA269" s="378"/>
      <c r="AB269" s="169"/>
      <c r="AC269" s="169"/>
      <c r="AD269" s="169"/>
      <c r="AE269" s="371"/>
      <c r="AF269" s="371"/>
      <c r="AG269" s="371"/>
      <c r="AH269" s="169"/>
      <c r="AI269" s="169"/>
      <c r="AJ269" s="169"/>
      <c r="AK269" s="169"/>
      <c r="AL269" s="169"/>
      <c r="AM269" s="169"/>
      <c r="AN269" s="176"/>
      <c r="AO269" s="176"/>
      <c r="AP269" s="176"/>
    </row>
    <row r="270" spans="1:42" s="253" customFormat="1" ht="21" hidden="1" customHeight="1">
      <c r="A270" s="252"/>
      <c r="B270" s="252"/>
      <c r="C270" s="252"/>
      <c r="D270" s="252"/>
      <c r="E270" s="252"/>
      <c r="F270" s="252"/>
      <c r="G270" s="252"/>
      <c r="I270" s="265">
        <f t="shared" si="48"/>
        <v>0</v>
      </c>
      <c r="J270" s="255">
        <f t="shared" si="41"/>
        <v>0</v>
      </c>
      <c r="K270" s="1144">
        <f t="shared" si="51"/>
        <v>32</v>
      </c>
      <c r="L270" s="356"/>
      <c r="M270" s="356"/>
      <c r="N270" s="357">
        <f t="shared" si="49"/>
        <v>0</v>
      </c>
      <c r="O270" s="358"/>
      <c r="P270" s="358"/>
      <c r="Q270" s="359">
        <f t="shared" si="50"/>
        <v>0</v>
      </c>
      <c r="R270" s="359">
        <f t="shared" si="50"/>
        <v>0</v>
      </c>
      <c r="S270" s="360"/>
      <c r="T270" s="361"/>
      <c r="U270" s="255">
        <f t="shared" si="42"/>
        <v>0</v>
      </c>
      <c r="V270" s="169"/>
      <c r="W270" s="169"/>
      <c r="X270" s="169"/>
      <c r="Y270" s="169"/>
      <c r="Z270" s="169"/>
      <c r="AA270" s="378"/>
      <c r="AB270" s="169"/>
      <c r="AC270" s="169"/>
      <c r="AD270" s="169"/>
      <c r="AE270" s="371"/>
      <c r="AF270" s="371"/>
      <c r="AG270" s="371"/>
      <c r="AH270" s="169"/>
      <c r="AI270" s="169"/>
      <c r="AJ270" s="169"/>
      <c r="AK270" s="169"/>
      <c r="AL270" s="169"/>
      <c r="AM270" s="169"/>
      <c r="AN270" s="176"/>
      <c r="AO270" s="176"/>
      <c r="AP270" s="176"/>
    </row>
    <row r="271" spans="1:42" s="253" customFormat="1" ht="21" hidden="1" customHeight="1">
      <c r="A271" s="252"/>
      <c r="B271" s="252"/>
      <c r="C271" s="252"/>
      <c r="D271" s="252"/>
      <c r="E271" s="252"/>
      <c r="F271" s="252"/>
      <c r="G271" s="252"/>
      <c r="I271" s="265">
        <f t="shared" si="48"/>
        <v>0</v>
      </c>
      <c r="J271" s="255">
        <f t="shared" si="41"/>
        <v>0</v>
      </c>
      <c r="K271" s="1144">
        <f t="shared" si="51"/>
        <v>33</v>
      </c>
      <c r="L271" s="356"/>
      <c r="M271" s="356"/>
      <c r="N271" s="357">
        <f t="shared" si="49"/>
        <v>0</v>
      </c>
      <c r="O271" s="358"/>
      <c r="P271" s="358"/>
      <c r="Q271" s="359">
        <f t="shared" si="50"/>
        <v>0</v>
      </c>
      <c r="R271" s="359">
        <f t="shared" si="50"/>
        <v>0</v>
      </c>
      <c r="S271" s="360"/>
      <c r="T271" s="361"/>
      <c r="U271" s="255">
        <f t="shared" si="42"/>
        <v>0</v>
      </c>
      <c r="V271" s="169"/>
      <c r="W271" s="169"/>
      <c r="X271" s="169"/>
      <c r="Y271" s="169"/>
      <c r="Z271" s="169"/>
      <c r="AA271" s="378"/>
      <c r="AB271" s="169"/>
      <c r="AC271" s="169"/>
      <c r="AD271" s="169"/>
      <c r="AE271" s="371"/>
      <c r="AF271" s="371"/>
      <c r="AG271" s="371"/>
      <c r="AH271" s="169"/>
      <c r="AI271" s="169"/>
      <c r="AJ271" s="169"/>
      <c r="AK271" s="169"/>
      <c r="AL271" s="169"/>
      <c r="AM271" s="169"/>
      <c r="AN271" s="176"/>
      <c r="AO271" s="176"/>
      <c r="AP271" s="176"/>
    </row>
    <row r="272" spans="1:42" s="253" customFormat="1" ht="21" hidden="1" customHeight="1">
      <c r="A272" s="252"/>
      <c r="B272" s="252"/>
      <c r="C272" s="252"/>
      <c r="D272" s="252"/>
      <c r="E272" s="252"/>
      <c r="F272" s="252"/>
      <c r="G272" s="252"/>
      <c r="I272" s="265">
        <f t="shared" si="48"/>
        <v>0</v>
      </c>
      <c r="J272" s="255">
        <f t="shared" si="41"/>
        <v>0</v>
      </c>
      <c r="K272" s="1144">
        <f t="shared" si="51"/>
        <v>34</v>
      </c>
      <c r="L272" s="356"/>
      <c r="M272" s="356"/>
      <c r="N272" s="357">
        <f t="shared" si="49"/>
        <v>0</v>
      </c>
      <c r="O272" s="358"/>
      <c r="P272" s="358"/>
      <c r="Q272" s="359">
        <f t="shared" si="50"/>
        <v>0</v>
      </c>
      <c r="R272" s="359">
        <f t="shared" si="50"/>
        <v>0</v>
      </c>
      <c r="S272" s="360"/>
      <c r="T272" s="361"/>
      <c r="U272" s="255">
        <f t="shared" si="42"/>
        <v>0</v>
      </c>
      <c r="V272" s="169"/>
      <c r="W272" s="169"/>
      <c r="X272" s="169"/>
      <c r="Y272" s="169"/>
      <c r="Z272" s="169"/>
      <c r="AA272" s="378"/>
      <c r="AB272" s="169"/>
      <c r="AC272" s="169"/>
      <c r="AD272" s="169"/>
      <c r="AE272" s="371"/>
      <c r="AF272" s="371"/>
      <c r="AG272" s="371"/>
      <c r="AH272" s="169"/>
      <c r="AI272" s="169"/>
      <c r="AJ272" s="169"/>
      <c r="AK272" s="169"/>
      <c r="AL272" s="169"/>
      <c r="AM272" s="169"/>
      <c r="AN272" s="176"/>
      <c r="AO272" s="176"/>
      <c r="AP272" s="176"/>
    </row>
    <row r="273" spans="1:42" s="253" customFormat="1" ht="21" hidden="1" customHeight="1">
      <c r="A273" s="252"/>
      <c r="B273" s="252"/>
      <c r="C273" s="252"/>
      <c r="D273" s="252"/>
      <c r="E273" s="252"/>
      <c r="F273" s="252"/>
      <c r="G273" s="252"/>
      <c r="I273" s="265">
        <f t="shared" si="48"/>
        <v>0</v>
      </c>
      <c r="J273" s="255">
        <f t="shared" si="41"/>
        <v>0</v>
      </c>
      <c r="K273" s="1144">
        <f t="shared" si="51"/>
        <v>35</v>
      </c>
      <c r="L273" s="356"/>
      <c r="M273" s="356"/>
      <c r="N273" s="357">
        <f t="shared" si="49"/>
        <v>0</v>
      </c>
      <c r="O273" s="358"/>
      <c r="P273" s="358"/>
      <c r="Q273" s="359">
        <f t="shared" si="50"/>
        <v>0</v>
      </c>
      <c r="R273" s="359">
        <f t="shared" si="50"/>
        <v>0</v>
      </c>
      <c r="S273" s="360"/>
      <c r="T273" s="361"/>
      <c r="U273" s="255">
        <f t="shared" si="42"/>
        <v>0</v>
      </c>
      <c r="V273" s="169"/>
      <c r="W273" s="169"/>
      <c r="X273" s="169"/>
      <c r="Y273" s="169"/>
      <c r="Z273" s="169"/>
      <c r="AA273" s="378"/>
      <c r="AB273" s="169"/>
      <c r="AC273" s="169"/>
      <c r="AD273" s="169"/>
      <c r="AE273" s="371"/>
      <c r="AF273" s="371"/>
      <c r="AG273" s="371"/>
      <c r="AH273" s="169"/>
      <c r="AI273" s="169"/>
      <c r="AJ273" s="169"/>
      <c r="AK273" s="169"/>
      <c r="AL273" s="169"/>
      <c r="AM273" s="169"/>
      <c r="AN273" s="176"/>
      <c r="AO273" s="176"/>
      <c r="AP273" s="176"/>
    </row>
    <row r="274" spans="1:42" s="253" customFormat="1" ht="21" hidden="1" customHeight="1">
      <c r="A274" s="252"/>
      <c r="B274" s="252"/>
      <c r="C274" s="252"/>
      <c r="D274" s="252"/>
      <c r="E274" s="252"/>
      <c r="F274" s="252"/>
      <c r="G274" s="252"/>
      <c r="I274" s="265">
        <f t="shared" si="48"/>
        <v>0</v>
      </c>
      <c r="J274" s="255">
        <f t="shared" si="41"/>
        <v>0</v>
      </c>
      <c r="K274" s="1144">
        <f t="shared" si="51"/>
        <v>36</v>
      </c>
      <c r="L274" s="356"/>
      <c r="M274" s="356"/>
      <c r="N274" s="357">
        <f t="shared" si="49"/>
        <v>0</v>
      </c>
      <c r="O274" s="358"/>
      <c r="P274" s="358"/>
      <c r="Q274" s="359">
        <f t="shared" si="50"/>
        <v>0</v>
      </c>
      <c r="R274" s="359">
        <f t="shared" si="50"/>
        <v>0</v>
      </c>
      <c r="S274" s="360"/>
      <c r="T274" s="361"/>
      <c r="U274" s="255">
        <f t="shared" si="42"/>
        <v>0</v>
      </c>
      <c r="V274" s="169"/>
      <c r="W274" s="169"/>
      <c r="X274" s="169"/>
      <c r="Y274" s="169"/>
      <c r="Z274" s="169"/>
      <c r="AA274" s="378"/>
      <c r="AB274" s="169"/>
      <c r="AC274" s="169"/>
      <c r="AD274" s="169"/>
      <c r="AE274" s="371"/>
      <c r="AF274" s="371"/>
      <c r="AG274" s="371"/>
      <c r="AH274" s="169"/>
      <c r="AI274" s="169"/>
      <c r="AJ274" s="169"/>
      <c r="AK274" s="169"/>
      <c r="AL274" s="169"/>
      <c r="AM274" s="169"/>
      <c r="AN274" s="176"/>
      <c r="AO274" s="176"/>
      <c r="AP274" s="176"/>
    </row>
    <row r="275" spans="1:42" s="253" customFormat="1" ht="21" hidden="1" customHeight="1" thickBot="1">
      <c r="A275" s="252"/>
      <c r="B275" s="252"/>
      <c r="C275" s="252"/>
      <c r="D275" s="252"/>
      <c r="E275" s="252"/>
      <c r="F275" s="252"/>
      <c r="G275" s="252"/>
      <c r="I275" s="265">
        <f t="shared" si="48"/>
        <v>0</v>
      </c>
      <c r="J275" s="255">
        <f t="shared" si="41"/>
        <v>0</v>
      </c>
      <c r="K275" s="385">
        <f t="shared" si="51"/>
        <v>37</v>
      </c>
      <c r="L275" s="356"/>
      <c r="M275" s="356"/>
      <c r="N275" s="387">
        <f t="shared" si="49"/>
        <v>0</v>
      </c>
      <c r="O275" s="388"/>
      <c r="P275" s="388"/>
      <c r="Q275" s="389">
        <f t="shared" si="50"/>
        <v>0</v>
      </c>
      <c r="R275" s="389">
        <f t="shared" si="50"/>
        <v>0</v>
      </c>
      <c r="S275" s="390"/>
      <c r="T275" s="391"/>
      <c r="U275" s="255">
        <f t="shared" si="42"/>
        <v>0</v>
      </c>
      <c r="V275" s="169"/>
      <c r="W275" s="169"/>
      <c r="X275" s="169"/>
      <c r="Y275" s="169"/>
      <c r="Z275" s="169"/>
      <c r="AA275" s="378"/>
      <c r="AB275" s="169"/>
      <c r="AC275" s="169"/>
      <c r="AD275" s="169"/>
      <c r="AE275" s="371"/>
      <c r="AF275" s="371"/>
      <c r="AG275" s="371"/>
      <c r="AH275" s="169"/>
      <c r="AI275" s="169"/>
      <c r="AJ275" s="169"/>
      <c r="AK275" s="169"/>
      <c r="AL275" s="169"/>
      <c r="AM275" s="169"/>
      <c r="AN275" s="176"/>
      <c r="AO275" s="176"/>
      <c r="AP275" s="176"/>
    </row>
    <row r="276" spans="1:42" s="253" customFormat="1" ht="21" hidden="1" customHeight="1">
      <c r="A276" s="252"/>
      <c r="B276" s="252"/>
      <c r="C276" s="252"/>
      <c r="D276" s="252"/>
      <c r="E276" s="252"/>
      <c r="F276" s="252"/>
      <c r="G276" s="252"/>
      <c r="I276" s="265">
        <f>IF((O$278+P$278)&gt;0,1,0)</f>
        <v>0</v>
      </c>
      <c r="J276" s="255">
        <f t="shared" si="41"/>
        <v>0</v>
      </c>
      <c r="K276" s="2439" t="s">
        <v>942</v>
      </c>
      <c r="L276" s="2441" t="s">
        <v>943</v>
      </c>
      <c r="M276" s="2443" t="s">
        <v>944</v>
      </c>
      <c r="N276" s="2443" t="s">
        <v>945</v>
      </c>
      <c r="O276" s="2445" t="s">
        <v>946</v>
      </c>
      <c r="P276" s="2445"/>
      <c r="Q276" s="2445" t="s">
        <v>947</v>
      </c>
      <c r="R276" s="2445"/>
      <c r="S276" s="2446" t="s">
        <v>948</v>
      </c>
      <c r="T276" s="2448" t="s">
        <v>1162</v>
      </c>
      <c r="U276" s="255">
        <f t="shared" si="42"/>
        <v>0</v>
      </c>
      <c r="V276" s="169"/>
      <c r="W276" s="169"/>
      <c r="X276" s="169"/>
      <c r="Y276" s="169"/>
      <c r="Z276" s="169"/>
      <c r="AA276" s="378"/>
      <c r="AB276" s="169"/>
      <c r="AC276" s="169"/>
      <c r="AD276" s="169"/>
      <c r="AE276" s="371"/>
      <c r="AF276" s="371"/>
      <c r="AG276" s="371"/>
      <c r="AH276" s="169"/>
      <c r="AI276" s="169"/>
      <c r="AJ276" s="169"/>
      <c r="AK276" s="169"/>
      <c r="AL276" s="169"/>
      <c r="AM276" s="169"/>
      <c r="AN276" s="176"/>
      <c r="AO276" s="176"/>
      <c r="AP276" s="176"/>
    </row>
    <row r="277" spans="1:42" s="253" customFormat="1" ht="21" hidden="1" customHeight="1">
      <c r="A277" s="252"/>
      <c r="B277" s="252"/>
      <c r="C277" s="252"/>
      <c r="D277" s="252"/>
      <c r="E277" s="252"/>
      <c r="F277" s="252"/>
      <c r="G277" s="252"/>
      <c r="I277" s="265">
        <f t="shared" ref="I277:I300" si="52">IF((O$278+P$278)&gt;0,1,0)</f>
        <v>0</v>
      </c>
      <c r="J277" s="255">
        <f t="shared" si="41"/>
        <v>0</v>
      </c>
      <c r="K277" s="2440"/>
      <c r="L277" s="2442"/>
      <c r="M277" s="2444"/>
      <c r="N277" s="2444"/>
      <c r="O277" s="1146" t="s">
        <v>786</v>
      </c>
      <c r="P277" s="335" t="s">
        <v>787</v>
      </c>
      <c r="Q277" s="335" t="s">
        <v>786</v>
      </c>
      <c r="R277" s="336" t="s">
        <v>787</v>
      </c>
      <c r="S277" s="2447"/>
      <c r="T277" s="2449"/>
      <c r="U277" s="255">
        <f t="shared" si="42"/>
        <v>0</v>
      </c>
      <c r="V277" s="169"/>
      <c r="W277" s="169"/>
      <c r="X277" s="169"/>
      <c r="Y277" s="169"/>
      <c r="Z277" s="169"/>
      <c r="AA277" s="378"/>
      <c r="AB277" s="169"/>
      <c r="AC277" s="169"/>
      <c r="AD277" s="169"/>
      <c r="AE277" s="371"/>
      <c r="AF277" s="371"/>
      <c r="AG277" s="371"/>
      <c r="AH277" s="169"/>
      <c r="AI277" s="169"/>
      <c r="AJ277" s="169"/>
      <c r="AK277" s="169"/>
      <c r="AL277" s="169"/>
      <c r="AM277" s="169"/>
      <c r="AN277" s="176"/>
      <c r="AO277" s="176"/>
      <c r="AP277" s="176"/>
    </row>
    <row r="278" spans="1:42" s="253" customFormat="1" ht="21" hidden="1" customHeight="1">
      <c r="A278" s="252"/>
      <c r="B278" s="252"/>
      <c r="C278" s="252"/>
      <c r="D278" s="252"/>
      <c r="E278" s="252"/>
      <c r="F278" s="252"/>
      <c r="G278" s="252"/>
      <c r="I278" s="265">
        <f t="shared" si="52"/>
        <v>0</v>
      </c>
      <c r="J278" s="255">
        <f t="shared" si="41"/>
        <v>0</v>
      </c>
      <c r="K278" s="1144">
        <f>+K50+1</f>
        <v>38</v>
      </c>
      <c r="L278" s="356"/>
      <c r="M278" s="356"/>
      <c r="N278" s="357">
        <f t="shared" ref="N278:N300" si="53">IF(O278+P278&gt;0,$W$227,)</f>
        <v>0</v>
      </c>
      <c r="O278" s="358"/>
      <c r="P278" s="358"/>
      <c r="Q278" s="359">
        <f t="shared" si="50"/>
        <v>0</v>
      </c>
      <c r="R278" s="359">
        <f t="shared" si="50"/>
        <v>0</v>
      </c>
      <c r="S278" s="360"/>
      <c r="T278" s="361"/>
      <c r="U278" s="255">
        <f t="shared" si="42"/>
        <v>0</v>
      </c>
      <c r="V278" s="169"/>
      <c r="W278" s="169"/>
      <c r="X278" s="169"/>
      <c r="Y278" s="169"/>
      <c r="Z278" s="169"/>
      <c r="AA278" s="378"/>
      <c r="AB278" s="169"/>
      <c r="AC278" s="169"/>
      <c r="AD278" s="169"/>
      <c r="AE278" s="371"/>
      <c r="AF278" s="371"/>
      <c r="AG278" s="371"/>
      <c r="AH278" s="169"/>
      <c r="AI278" s="169"/>
      <c r="AJ278" s="169"/>
      <c r="AK278" s="169"/>
      <c r="AL278" s="169"/>
      <c r="AM278" s="169"/>
      <c r="AN278" s="176"/>
      <c r="AO278" s="176"/>
      <c r="AP278" s="176"/>
    </row>
    <row r="279" spans="1:42" s="253" customFormat="1" ht="21" hidden="1" customHeight="1">
      <c r="A279" s="252"/>
      <c r="B279" s="252"/>
      <c r="C279" s="252"/>
      <c r="D279" s="252"/>
      <c r="E279" s="252"/>
      <c r="F279" s="252"/>
      <c r="G279" s="252"/>
      <c r="I279" s="265">
        <f t="shared" si="52"/>
        <v>0</v>
      </c>
      <c r="J279" s="255">
        <f t="shared" si="41"/>
        <v>0</v>
      </c>
      <c r="K279" s="1144">
        <f t="shared" ref="K279:K300" si="54">+K278+1</f>
        <v>39</v>
      </c>
      <c r="L279" s="356"/>
      <c r="M279" s="356"/>
      <c r="N279" s="357">
        <f t="shared" si="53"/>
        <v>0</v>
      </c>
      <c r="O279" s="358"/>
      <c r="P279" s="358"/>
      <c r="Q279" s="359">
        <f t="shared" si="50"/>
        <v>0</v>
      </c>
      <c r="R279" s="359">
        <f t="shared" si="50"/>
        <v>0</v>
      </c>
      <c r="S279" s="360"/>
      <c r="T279" s="361"/>
      <c r="U279" s="255">
        <f t="shared" si="42"/>
        <v>0</v>
      </c>
      <c r="V279" s="169"/>
      <c r="W279" s="169"/>
      <c r="X279" s="169"/>
      <c r="Y279" s="169"/>
      <c r="Z279" s="169"/>
      <c r="AA279" s="378"/>
      <c r="AB279" s="169"/>
      <c r="AC279" s="169"/>
      <c r="AD279" s="169"/>
      <c r="AE279" s="371"/>
      <c r="AF279" s="371"/>
      <c r="AG279" s="371"/>
      <c r="AH279" s="169"/>
      <c r="AI279" s="169"/>
      <c r="AJ279" s="169"/>
      <c r="AK279" s="169"/>
      <c r="AL279" s="169"/>
      <c r="AM279" s="169"/>
      <c r="AN279" s="176"/>
      <c r="AO279" s="176"/>
      <c r="AP279" s="176"/>
    </row>
    <row r="280" spans="1:42" s="253" customFormat="1" ht="21" hidden="1" customHeight="1">
      <c r="A280" s="252"/>
      <c r="B280" s="252"/>
      <c r="C280" s="252"/>
      <c r="D280" s="252"/>
      <c r="E280" s="252"/>
      <c r="F280" s="252"/>
      <c r="G280" s="252"/>
      <c r="I280" s="265">
        <f t="shared" si="52"/>
        <v>0</v>
      </c>
      <c r="J280" s="255">
        <f t="shared" si="41"/>
        <v>0</v>
      </c>
      <c r="K280" s="1144">
        <f t="shared" si="54"/>
        <v>40</v>
      </c>
      <c r="L280" s="356"/>
      <c r="M280" s="356"/>
      <c r="N280" s="357">
        <f t="shared" si="53"/>
        <v>0</v>
      </c>
      <c r="O280" s="358"/>
      <c r="P280" s="358"/>
      <c r="Q280" s="359">
        <f t="shared" si="50"/>
        <v>0</v>
      </c>
      <c r="R280" s="359">
        <f t="shared" si="50"/>
        <v>0</v>
      </c>
      <c r="S280" s="360"/>
      <c r="T280" s="361"/>
      <c r="U280" s="255">
        <f t="shared" si="42"/>
        <v>0</v>
      </c>
      <c r="V280" s="169"/>
      <c r="W280" s="169"/>
      <c r="X280" s="169"/>
      <c r="Y280" s="169"/>
      <c r="Z280" s="169"/>
      <c r="AA280" s="378"/>
      <c r="AB280" s="169"/>
      <c r="AC280" s="169"/>
      <c r="AD280" s="169"/>
      <c r="AE280" s="371"/>
      <c r="AF280" s="371"/>
      <c r="AG280" s="371"/>
      <c r="AH280" s="169"/>
      <c r="AI280" s="169"/>
      <c r="AJ280" s="169"/>
      <c r="AK280" s="169"/>
      <c r="AL280" s="169"/>
      <c r="AM280" s="169"/>
      <c r="AN280" s="176"/>
      <c r="AO280" s="176"/>
      <c r="AP280" s="176"/>
    </row>
    <row r="281" spans="1:42" s="253" customFormat="1" ht="21" hidden="1" customHeight="1">
      <c r="A281" s="252"/>
      <c r="B281" s="252"/>
      <c r="C281" s="252"/>
      <c r="D281" s="252"/>
      <c r="E281" s="252"/>
      <c r="F281" s="252"/>
      <c r="G281" s="252"/>
      <c r="I281" s="265">
        <f t="shared" si="52"/>
        <v>0</v>
      </c>
      <c r="J281" s="255">
        <f t="shared" si="41"/>
        <v>0</v>
      </c>
      <c r="K281" s="1144">
        <f t="shared" si="54"/>
        <v>41</v>
      </c>
      <c r="L281" s="356"/>
      <c r="M281" s="356"/>
      <c r="N281" s="357">
        <f t="shared" si="53"/>
        <v>0</v>
      </c>
      <c r="O281" s="358"/>
      <c r="P281" s="358"/>
      <c r="Q281" s="359">
        <f t="shared" si="50"/>
        <v>0</v>
      </c>
      <c r="R281" s="359">
        <f t="shared" si="50"/>
        <v>0</v>
      </c>
      <c r="S281" s="360"/>
      <c r="T281" s="361"/>
      <c r="U281" s="255">
        <f t="shared" si="42"/>
        <v>0</v>
      </c>
      <c r="V281" s="169"/>
      <c r="W281" s="169"/>
      <c r="X281" s="169"/>
      <c r="Y281" s="169"/>
      <c r="Z281" s="169"/>
      <c r="AA281" s="378"/>
      <c r="AB281" s="169"/>
      <c r="AC281" s="169"/>
      <c r="AD281" s="169"/>
      <c r="AE281" s="371"/>
      <c r="AF281" s="371"/>
      <c r="AG281" s="371"/>
      <c r="AH281" s="169"/>
      <c r="AI281" s="169"/>
      <c r="AJ281" s="169"/>
      <c r="AK281" s="169"/>
      <c r="AL281" s="169"/>
      <c r="AM281" s="169"/>
      <c r="AN281" s="176"/>
      <c r="AO281" s="176"/>
      <c r="AP281" s="176"/>
    </row>
    <row r="282" spans="1:42" s="253" customFormat="1" ht="21" hidden="1" customHeight="1">
      <c r="A282" s="252"/>
      <c r="B282" s="252"/>
      <c r="C282" s="252"/>
      <c r="D282" s="252"/>
      <c r="E282" s="252"/>
      <c r="F282" s="252"/>
      <c r="G282" s="252"/>
      <c r="I282" s="265">
        <f t="shared" si="52"/>
        <v>0</v>
      </c>
      <c r="J282" s="255">
        <f t="shared" si="41"/>
        <v>0</v>
      </c>
      <c r="K282" s="1144">
        <f t="shared" si="54"/>
        <v>42</v>
      </c>
      <c r="L282" s="356"/>
      <c r="M282" s="356"/>
      <c r="N282" s="357">
        <f t="shared" si="53"/>
        <v>0</v>
      </c>
      <c r="O282" s="358"/>
      <c r="P282" s="358"/>
      <c r="Q282" s="359">
        <f t="shared" si="50"/>
        <v>0</v>
      </c>
      <c r="R282" s="359">
        <f t="shared" si="50"/>
        <v>0</v>
      </c>
      <c r="S282" s="360"/>
      <c r="T282" s="361"/>
      <c r="U282" s="255">
        <f t="shared" si="42"/>
        <v>0</v>
      </c>
      <c r="V282" s="169"/>
      <c r="W282" s="169"/>
      <c r="X282" s="169"/>
      <c r="Y282" s="169"/>
      <c r="Z282" s="169"/>
      <c r="AA282" s="378"/>
      <c r="AB282" s="169"/>
      <c r="AC282" s="169"/>
      <c r="AD282" s="169"/>
      <c r="AE282" s="371"/>
      <c r="AF282" s="371"/>
      <c r="AG282" s="371"/>
      <c r="AH282" s="169"/>
      <c r="AI282" s="169"/>
      <c r="AJ282" s="169"/>
      <c r="AK282" s="169"/>
      <c r="AL282" s="169"/>
      <c r="AM282" s="169"/>
      <c r="AN282" s="176"/>
      <c r="AO282" s="176"/>
      <c r="AP282" s="176"/>
    </row>
    <row r="283" spans="1:42" s="253" customFormat="1" ht="21" hidden="1" customHeight="1">
      <c r="A283" s="252"/>
      <c r="B283" s="252"/>
      <c r="C283" s="252"/>
      <c r="D283" s="252"/>
      <c r="E283" s="252"/>
      <c r="F283" s="252"/>
      <c r="G283" s="252"/>
      <c r="I283" s="265">
        <f t="shared" si="52"/>
        <v>0</v>
      </c>
      <c r="J283" s="255">
        <f t="shared" si="41"/>
        <v>0</v>
      </c>
      <c r="K283" s="1144">
        <f t="shared" si="54"/>
        <v>43</v>
      </c>
      <c r="L283" s="356"/>
      <c r="M283" s="356"/>
      <c r="N283" s="357">
        <f t="shared" si="53"/>
        <v>0</v>
      </c>
      <c r="O283" s="358"/>
      <c r="P283" s="358"/>
      <c r="Q283" s="359">
        <f t="shared" si="50"/>
        <v>0</v>
      </c>
      <c r="R283" s="359">
        <f t="shared" si="50"/>
        <v>0</v>
      </c>
      <c r="S283" s="360"/>
      <c r="T283" s="361"/>
      <c r="U283" s="255">
        <f t="shared" si="42"/>
        <v>0</v>
      </c>
      <c r="V283" s="169"/>
      <c r="W283" s="169"/>
      <c r="X283" s="169"/>
      <c r="Y283" s="169"/>
      <c r="Z283" s="169"/>
      <c r="AA283" s="378"/>
      <c r="AB283" s="169"/>
      <c r="AC283" s="169"/>
      <c r="AD283" s="169"/>
      <c r="AE283" s="371"/>
      <c r="AF283" s="371"/>
      <c r="AG283" s="371"/>
      <c r="AH283" s="169"/>
      <c r="AI283" s="169"/>
      <c r="AJ283" s="169"/>
      <c r="AK283" s="169"/>
      <c r="AL283" s="169"/>
      <c r="AM283" s="169"/>
      <c r="AN283" s="176"/>
      <c r="AO283" s="176"/>
      <c r="AP283" s="176"/>
    </row>
    <row r="284" spans="1:42" s="253" customFormat="1" ht="21" hidden="1" customHeight="1">
      <c r="A284" s="252"/>
      <c r="B284" s="252"/>
      <c r="C284" s="252"/>
      <c r="D284" s="252"/>
      <c r="E284" s="252"/>
      <c r="F284" s="252"/>
      <c r="G284" s="252"/>
      <c r="I284" s="265">
        <f t="shared" si="52"/>
        <v>0</v>
      </c>
      <c r="J284" s="255">
        <f t="shared" si="41"/>
        <v>0</v>
      </c>
      <c r="K284" s="1144">
        <f t="shared" si="54"/>
        <v>44</v>
      </c>
      <c r="L284" s="356"/>
      <c r="M284" s="356"/>
      <c r="N284" s="357">
        <f t="shared" si="53"/>
        <v>0</v>
      </c>
      <c r="O284" s="358"/>
      <c r="P284" s="358"/>
      <c r="Q284" s="359">
        <f t="shared" si="50"/>
        <v>0</v>
      </c>
      <c r="R284" s="359">
        <f t="shared" si="50"/>
        <v>0</v>
      </c>
      <c r="S284" s="360"/>
      <c r="T284" s="361"/>
      <c r="U284" s="255">
        <f t="shared" si="42"/>
        <v>0</v>
      </c>
      <c r="V284" s="169"/>
      <c r="W284" s="169"/>
      <c r="X284" s="169"/>
      <c r="Y284" s="169"/>
      <c r="Z284" s="169"/>
      <c r="AA284" s="378"/>
      <c r="AB284" s="169"/>
      <c r="AC284" s="169"/>
      <c r="AD284" s="169"/>
      <c r="AE284" s="371"/>
      <c r="AF284" s="371"/>
      <c r="AG284" s="371"/>
      <c r="AH284" s="169"/>
      <c r="AI284" s="169"/>
      <c r="AJ284" s="169"/>
      <c r="AK284" s="169"/>
      <c r="AL284" s="169"/>
      <c r="AM284" s="169"/>
      <c r="AN284" s="176"/>
      <c r="AO284" s="176"/>
      <c r="AP284" s="176"/>
    </row>
    <row r="285" spans="1:42" s="253" customFormat="1" ht="21" hidden="1" customHeight="1">
      <c r="A285" s="252"/>
      <c r="B285" s="252"/>
      <c r="C285" s="252"/>
      <c r="D285" s="252"/>
      <c r="E285" s="252"/>
      <c r="F285" s="252"/>
      <c r="G285" s="252"/>
      <c r="I285" s="265">
        <f t="shared" si="52"/>
        <v>0</v>
      </c>
      <c r="J285" s="255">
        <f t="shared" si="41"/>
        <v>0</v>
      </c>
      <c r="K285" s="1144">
        <f t="shared" si="54"/>
        <v>45</v>
      </c>
      <c r="L285" s="356"/>
      <c r="M285" s="356"/>
      <c r="N285" s="357">
        <f t="shared" si="53"/>
        <v>0</v>
      </c>
      <c r="O285" s="358"/>
      <c r="P285" s="358"/>
      <c r="Q285" s="359">
        <f t="shared" si="50"/>
        <v>0</v>
      </c>
      <c r="R285" s="359">
        <f t="shared" si="50"/>
        <v>0</v>
      </c>
      <c r="S285" s="360"/>
      <c r="T285" s="361"/>
      <c r="U285" s="255">
        <f t="shared" si="42"/>
        <v>0</v>
      </c>
      <c r="V285" s="169"/>
      <c r="W285" s="169"/>
      <c r="X285" s="169"/>
      <c r="Y285" s="169"/>
      <c r="Z285" s="169"/>
      <c r="AA285" s="378"/>
      <c r="AB285" s="169"/>
      <c r="AC285" s="169"/>
      <c r="AD285" s="169"/>
      <c r="AE285" s="371"/>
      <c r="AF285" s="371"/>
      <c r="AG285" s="371"/>
      <c r="AH285" s="169"/>
      <c r="AI285" s="169"/>
      <c r="AJ285" s="169"/>
      <c r="AK285" s="169"/>
      <c r="AL285" s="169"/>
      <c r="AM285" s="169"/>
      <c r="AN285" s="176"/>
      <c r="AO285" s="176"/>
      <c r="AP285" s="176"/>
    </row>
    <row r="286" spans="1:42" s="253" customFormat="1" ht="21" hidden="1" customHeight="1">
      <c r="A286" s="252"/>
      <c r="B286" s="252"/>
      <c r="C286" s="252"/>
      <c r="D286" s="252"/>
      <c r="E286" s="252"/>
      <c r="F286" s="252"/>
      <c r="G286" s="252"/>
      <c r="I286" s="265">
        <f t="shared" si="52"/>
        <v>0</v>
      </c>
      <c r="J286" s="255">
        <f t="shared" si="41"/>
        <v>0</v>
      </c>
      <c r="K286" s="1144">
        <f t="shared" si="54"/>
        <v>46</v>
      </c>
      <c r="L286" s="356"/>
      <c r="M286" s="356"/>
      <c r="N286" s="357">
        <f t="shared" si="53"/>
        <v>0</v>
      </c>
      <c r="O286" s="358"/>
      <c r="P286" s="358"/>
      <c r="Q286" s="359">
        <f t="shared" si="50"/>
        <v>0</v>
      </c>
      <c r="R286" s="359">
        <f t="shared" si="50"/>
        <v>0</v>
      </c>
      <c r="S286" s="360"/>
      <c r="T286" s="361"/>
      <c r="U286" s="255">
        <f t="shared" si="42"/>
        <v>0</v>
      </c>
      <c r="V286" s="169"/>
      <c r="W286" s="169"/>
      <c r="X286" s="169"/>
      <c r="Y286" s="169"/>
      <c r="Z286" s="169"/>
      <c r="AA286" s="378"/>
      <c r="AB286" s="169"/>
      <c r="AC286" s="169"/>
      <c r="AD286" s="169"/>
      <c r="AE286" s="371"/>
      <c r="AF286" s="371"/>
      <c r="AG286" s="371"/>
      <c r="AH286" s="169"/>
      <c r="AI286" s="169"/>
      <c r="AJ286" s="169"/>
      <c r="AK286" s="169"/>
      <c r="AL286" s="169"/>
      <c r="AM286" s="169"/>
      <c r="AN286" s="176"/>
      <c r="AO286" s="176"/>
      <c r="AP286" s="176"/>
    </row>
    <row r="287" spans="1:42" s="253" customFormat="1" ht="21" hidden="1" customHeight="1">
      <c r="A287" s="252"/>
      <c r="B287" s="252"/>
      <c r="C287" s="252"/>
      <c r="D287" s="252"/>
      <c r="E287" s="252"/>
      <c r="F287" s="252"/>
      <c r="G287" s="252"/>
      <c r="I287" s="265">
        <f t="shared" si="52"/>
        <v>0</v>
      </c>
      <c r="J287" s="255">
        <f t="shared" si="41"/>
        <v>0</v>
      </c>
      <c r="K287" s="1144">
        <f t="shared" si="54"/>
        <v>47</v>
      </c>
      <c r="L287" s="356"/>
      <c r="M287" s="356"/>
      <c r="N287" s="357">
        <f t="shared" si="53"/>
        <v>0</v>
      </c>
      <c r="O287" s="358"/>
      <c r="P287" s="358"/>
      <c r="Q287" s="359">
        <f t="shared" si="50"/>
        <v>0</v>
      </c>
      <c r="R287" s="359">
        <f t="shared" si="50"/>
        <v>0</v>
      </c>
      <c r="S287" s="360"/>
      <c r="T287" s="361"/>
      <c r="U287" s="255">
        <f t="shared" si="42"/>
        <v>0</v>
      </c>
      <c r="V287" s="169"/>
      <c r="W287" s="169"/>
      <c r="X287" s="169"/>
      <c r="Y287" s="169"/>
      <c r="Z287" s="169"/>
      <c r="AA287" s="378"/>
      <c r="AB287" s="169"/>
      <c r="AC287" s="169"/>
      <c r="AD287" s="169"/>
      <c r="AE287" s="371"/>
      <c r="AF287" s="371"/>
      <c r="AG287" s="371"/>
      <c r="AH287" s="169"/>
      <c r="AI287" s="169"/>
      <c r="AJ287" s="169"/>
      <c r="AK287" s="169"/>
      <c r="AL287" s="169"/>
      <c r="AM287" s="169"/>
      <c r="AN287" s="176"/>
      <c r="AO287" s="176"/>
      <c r="AP287" s="176"/>
    </row>
    <row r="288" spans="1:42" s="253" customFormat="1" ht="21" hidden="1" customHeight="1">
      <c r="A288" s="252"/>
      <c r="B288" s="252"/>
      <c r="C288" s="252"/>
      <c r="D288" s="252"/>
      <c r="E288" s="252"/>
      <c r="F288" s="252"/>
      <c r="G288" s="252"/>
      <c r="I288" s="265">
        <f t="shared" si="52"/>
        <v>0</v>
      </c>
      <c r="J288" s="255">
        <f t="shared" si="41"/>
        <v>0</v>
      </c>
      <c r="K288" s="1144">
        <f t="shared" si="54"/>
        <v>48</v>
      </c>
      <c r="L288" s="356"/>
      <c r="M288" s="356"/>
      <c r="N288" s="357">
        <f t="shared" si="53"/>
        <v>0</v>
      </c>
      <c r="O288" s="358"/>
      <c r="P288" s="358"/>
      <c r="Q288" s="359">
        <f t="shared" si="50"/>
        <v>0</v>
      </c>
      <c r="R288" s="359">
        <f t="shared" si="50"/>
        <v>0</v>
      </c>
      <c r="S288" s="360"/>
      <c r="T288" s="361"/>
      <c r="U288" s="255">
        <f t="shared" si="42"/>
        <v>0</v>
      </c>
      <c r="V288" s="169"/>
      <c r="W288" s="169"/>
      <c r="X288" s="169"/>
      <c r="Y288" s="169"/>
      <c r="Z288" s="169"/>
      <c r="AA288" s="378"/>
      <c r="AB288" s="169"/>
      <c r="AC288" s="169"/>
      <c r="AD288" s="169"/>
      <c r="AE288" s="371"/>
      <c r="AF288" s="371"/>
      <c r="AG288" s="371"/>
      <c r="AH288" s="169"/>
      <c r="AI288" s="169"/>
      <c r="AJ288" s="169"/>
      <c r="AK288" s="169"/>
      <c r="AL288" s="169"/>
      <c r="AM288" s="169"/>
      <c r="AN288" s="176"/>
      <c r="AO288" s="176"/>
      <c r="AP288" s="176"/>
    </row>
    <row r="289" spans="1:42" s="253" customFormat="1" ht="21" hidden="1" customHeight="1">
      <c r="A289" s="252"/>
      <c r="B289" s="252"/>
      <c r="C289" s="252"/>
      <c r="D289" s="252"/>
      <c r="E289" s="252"/>
      <c r="F289" s="252"/>
      <c r="G289" s="252"/>
      <c r="I289" s="265">
        <f t="shared" si="52"/>
        <v>0</v>
      </c>
      <c r="J289" s="255">
        <f t="shared" si="41"/>
        <v>0</v>
      </c>
      <c r="K289" s="1144">
        <f t="shared" si="54"/>
        <v>49</v>
      </c>
      <c r="L289" s="356"/>
      <c r="M289" s="356"/>
      <c r="N289" s="357">
        <f t="shared" si="53"/>
        <v>0</v>
      </c>
      <c r="O289" s="358"/>
      <c r="P289" s="358"/>
      <c r="Q289" s="359">
        <f t="shared" si="50"/>
        <v>0</v>
      </c>
      <c r="R289" s="359">
        <f t="shared" si="50"/>
        <v>0</v>
      </c>
      <c r="S289" s="360"/>
      <c r="T289" s="361"/>
      <c r="U289" s="255">
        <f t="shared" si="42"/>
        <v>0</v>
      </c>
      <c r="V289" s="169"/>
      <c r="W289" s="169"/>
      <c r="X289" s="169"/>
      <c r="Y289" s="169"/>
      <c r="Z289" s="169"/>
      <c r="AA289" s="378"/>
      <c r="AB289" s="169"/>
      <c r="AC289" s="169"/>
      <c r="AD289" s="169"/>
      <c r="AE289" s="371"/>
      <c r="AF289" s="371"/>
      <c r="AG289" s="371"/>
      <c r="AH289" s="169"/>
      <c r="AI289" s="169"/>
      <c r="AJ289" s="169"/>
      <c r="AK289" s="169"/>
      <c r="AL289" s="169"/>
      <c r="AM289" s="169"/>
      <c r="AN289" s="176"/>
      <c r="AO289" s="176"/>
      <c r="AP289" s="176"/>
    </row>
    <row r="290" spans="1:42" s="253" customFormat="1" ht="21" hidden="1" customHeight="1">
      <c r="A290" s="252"/>
      <c r="B290" s="252"/>
      <c r="C290" s="252"/>
      <c r="D290" s="252"/>
      <c r="E290" s="252"/>
      <c r="F290" s="252"/>
      <c r="G290" s="252"/>
      <c r="I290" s="265">
        <f t="shared" si="52"/>
        <v>0</v>
      </c>
      <c r="J290" s="255">
        <f t="shared" ref="J290:J300" si="55">IF($Q$229&gt;0,4,)</f>
        <v>0</v>
      </c>
      <c r="K290" s="1144">
        <f t="shared" si="54"/>
        <v>50</v>
      </c>
      <c r="L290" s="356"/>
      <c r="M290" s="356"/>
      <c r="N290" s="357">
        <f t="shared" si="53"/>
        <v>0</v>
      </c>
      <c r="O290" s="358"/>
      <c r="P290" s="358"/>
      <c r="Q290" s="359">
        <f t="shared" si="50"/>
        <v>0</v>
      </c>
      <c r="R290" s="359">
        <f t="shared" si="50"/>
        <v>0</v>
      </c>
      <c r="S290" s="360"/>
      <c r="T290" s="361"/>
      <c r="U290" s="255">
        <f t="shared" ref="U290:U300" si="56">IF($Q$229&gt;0,4,)</f>
        <v>0</v>
      </c>
      <c r="V290" s="169"/>
      <c r="W290" s="169"/>
      <c r="X290" s="169"/>
      <c r="Y290" s="169"/>
      <c r="Z290" s="169"/>
      <c r="AA290" s="378"/>
      <c r="AB290" s="169"/>
      <c r="AC290" s="169"/>
      <c r="AD290" s="169"/>
      <c r="AE290" s="371"/>
      <c r="AF290" s="371"/>
      <c r="AG290" s="371"/>
      <c r="AH290" s="169"/>
      <c r="AI290" s="169"/>
      <c r="AJ290" s="169"/>
      <c r="AK290" s="169"/>
      <c r="AL290" s="169"/>
      <c r="AM290" s="169"/>
      <c r="AN290" s="176"/>
      <c r="AO290" s="176"/>
      <c r="AP290" s="176"/>
    </row>
    <row r="291" spans="1:42" s="253" customFormat="1" ht="21" hidden="1" customHeight="1">
      <c r="A291" s="252"/>
      <c r="B291" s="252"/>
      <c r="C291" s="252"/>
      <c r="D291" s="252"/>
      <c r="E291" s="252"/>
      <c r="F291" s="252"/>
      <c r="G291" s="252"/>
      <c r="I291" s="265">
        <f t="shared" si="52"/>
        <v>0</v>
      </c>
      <c r="J291" s="255">
        <f t="shared" si="55"/>
        <v>0</v>
      </c>
      <c r="K291" s="1144">
        <f t="shared" si="54"/>
        <v>51</v>
      </c>
      <c r="L291" s="356"/>
      <c r="M291" s="356"/>
      <c r="N291" s="357">
        <f t="shared" si="53"/>
        <v>0</v>
      </c>
      <c r="O291" s="358"/>
      <c r="P291" s="358"/>
      <c r="Q291" s="359">
        <f t="shared" si="50"/>
        <v>0</v>
      </c>
      <c r="R291" s="359">
        <f t="shared" si="50"/>
        <v>0</v>
      </c>
      <c r="S291" s="360"/>
      <c r="T291" s="361"/>
      <c r="U291" s="255">
        <f t="shared" si="56"/>
        <v>0</v>
      </c>
      <c r="V291" s="169"/>
      <c r="W291" s="169"/>
      <c r="X291" s="169"/>
      <c r="Y291" s="169"/>
      <c r="Z291" s="169"/>
      <c r="AA291" s="378"/>
      <c r="AB291" s="169"/>
      <c r="AC291" s="169"/>
      <c r="AD291" s="169"/>
      <c r="AE291" s="371"/>
      <c r="AF291" s="371"/>
      <c r="AG291" s="371"/>
      <c r="AH291" s="169"/>
      <c r="AI291" s="169"/>
      <c r="AJ291" s="169"/>
      <c r="AK291" s="169"/>
      <c r="AL291" s="169"/>
      <c r="AM291" s="169"/>
      <c r="AN291" s="176"/>
      <c r="AO291" s="176"/>
      <c r="AP291" s="176"/>
    </row>
    <row r="292" spans="1:42" s="253" customFormat="1" ht="21" hidden="1" customHeight="1">
      <c r="A292" s="252"/>
      <c r="B292" s="252"/>
      <c r="C292" s="252"/>
      <c r="D292" s="252"/>
      <c r="E292" s="252"/>
      <c r="F292" s="252"/>
      <c r="G292" s="252"/>
      <c r="I292" s="265">
        <f t="shared" si="52"/>
        <v>0</v>
      </c>
      <c r="J292" s="255">
        <f t="shared" si="55"/>
        <v>0</v>
      </c>
      <c r="K292" s="1144">
        <f t="shared" si="54"/>
        <v>52</v>
      </c>
      <c r="L292" s="356"/>
      <c r="M292" s="356"/>
      <c r="N292" s="357">
        <f t="shared" si="53"/>
        <v>0</v>
      </c>
      <c r="O292" s="358"/>
      <c r="P292" s="358"/>
      <c r="Q292" s="359">
        <f t="shared" si="50"/>
        <v>0</v>
      </c>
      <c r="R292" s="359">
        <f t="shared" si="50"/>
        <v>0</v>
      </c>
      <c r="S292" s="360"/>
      <c r="T292" s="361"/>
      <c r="U292" s="255">
        <f t="shared" si="56"/>
        <v>0</v>
      </c>
      <c r="V292" s="169"/>
      <c r="W292" s="169"/>
      <c r="X292" s="169"/>
      <c r="Y292" s="169"/>
      <c r="Z292" s="169"/>
      <c r="AA292" s="378"/>
      <c r="AB292" s="169"/>
      <c r="AC292" s="169"/>
      <c r="AD292" s="169"/>
      <c r="AE292" s="371"/>
      <c r="AF292" s="371"/>
      <c r="AG292" s="371"/>
      <c r="AH292" s="169"/>
      <c r="AI292" s="169"/>
      <c r="AJ292" s="169"/>
      <c r="AK292" s="169"/>
      <c r="AL292" s="169"/>
      <c r="AM292" s="169"/>
      <c r="AN292" s="176"/>
      <c r="AO292" s="176"/>
      <c r="AP292" s="176"/>
    </row>
    <row r="293" spans="1:42" s="253" customFormat="1" ht="21" hidden="1" customHeight="1">
      <c r="A293" s="252"/>
      <c r="B293" s="252"/>
      <c r="C293" s="252"/>
      <c r="D293" s="252"/>
      <c r="E293" s="252"/>
      <c r="F293" s="252"/>
      <c r="G293" s="252"/>
      <c r="I293" s="265">
        <f t="shared" si="52"/>
        <v>0</v>
      </c>
      <c r="J293" s="255">
        <f t="shared" si="55"/>
        <v>0</v>
      </c>
      <c r="K293" s="1144">
        <f t="shared" si="54"/>
        <v>53</v>
      </c>
      <c r="L293" s="356"/>
      <c r="M293" s="356"/>
      <c r="N293" s="357">
        <f t="shared" si="53"/>
        <v>0</v>
      </c>
      <c r="O293" s="358"/>
      <c r="P293" s="358"/>
      <c r="Q293" s="359">
        <f t="shared" si="50"/>
        <v>0</v>
      </c>
      <c r="R293" s="359">
        <f t="shared" si="50"/>
        <v>0</v>
      </c>
      <c r="S293" s="360"/>
      <c r="T293" s="361"/>
      <c r="U293" s="255">
        <f t="shared" si="56"/>
        <v>0</v>
      </c>
      <c r="V293" s="169"/>
      <c r="W293" s="169"/>
      <c r="X293" s="169"/>
      <c r="Y293" s="169"/>
      <c r="Z293" s="169"/>
      <c r="AA293" s="378"/>
      <c r="AB293" s="169"/>
      <c r="AC293" s="169"/>
      <c r="AD293" s="169"/>
      <c r="AE293" s="371"/>
      <c r="AF293" s="371"/>
      <c r="AG293" s="371"/>
      <c r="AH293" s="169"/>
      <c r="AI293" s="169"/>
      <c r="AJ293" s="169"/>
      <c r="AK293" s="169"/>
      <c r="AL293" s="169"/>
      <c r="AM293" s="169"/>
      <c r="AN293" s="176"/>
      <c r="AO293" s="176"/>
      <c r="AP293" s="176"/>
    </row>
    <row r="294" spans="1:42" s="253" customFormat="1" ht="21" hidden="1" customHeight="1">
      <c r="A294" s="252"/>
      <c r="B294" s="252"/>
      <c r="C294" s="252"/>
      <c r="D294" s="252"/>
      <c r="E294" s="252"/>
      <c r="F294" s="252"/>
      <c r="G294" s="252"/>
      <c r="I294" s="265">
        <f t="shared" si="52"/>
        <v>0</v>
      </c>
      <c r="J294" s="255">
        <f t="shared" si="55"/>
        <v>0</v>
      </c>
      <c r="K294" s="1144">
        <f t="shared" si="54"/>
        <v>54</v>
      </c>
      <c r="L294" s="356"/>
      <c r="M294" s="356"/>
      <c r="N294" s="357">
        <f t="shared" si="53"/>
        <v>0</v>
      </c>
      <c r="O294" s="358"/>
      <c r="P294" s="358"/>
      <c r="Q294" s="359">
        <f t="shared" si="50"/>
        <v>0</v>
      </c>
      <c r="R294" s="359">
        <f t="shared" si="50"/>
        <v>0</v>
      </c>
      <c r="S294" s="360"/>
      <c r="T294" s="361"/>
      <c r="U294" s="255">
        <f t="shared" si="56"/>
        <v>0</v>
      </c>
      <c r="V294" s="169"/>
      <c r="W294" s="169"/>
      <c r="X294" s="169"/>
      <c r="Y294" s="169"/>
      <c r="Z294" s="169"/>
      <c r="AA294" s="378"/>
      <c r="AB294" s="169"/>
      <c r="AC294" s="169"/>
      <c r="AD294" s="169"/>
      <c r="AE294" s="371"/>
      <c r="AF294" s="371"/>
      <c r="AG294" s="371"/>
      <c r="AH294" s="169"/>
      <c r="AI294" s="169"/>
      <c r="AJ294" s="169"/>
      <c r="AK294" s="169"/>
      <c r="AL294" s="169"/>
      <c r="AM294" s="169"/>
      <c r="AN294" s="176"/>
      <c r="AO294" s="176"/>
      <c r="AP294" s="176"/>
    </row>
    <row r="295" spans="1:42" s="253" customFormat="1" ht="21" hidden="1" customHeight="1">
      <c r="A295" s="252"/>
      <c r="B295" s="252"/>
      <c r="C295" s="252"/>
      <c r="D295" s="252"/>
      <c r="E295" s="252"/>
      <c r="F295" s="252"/>
      <c r="G295" s="252"/>
      <c r="I295" s="265">
        <f t="shared" si="52"/>
        <v>0</v>
      </c>
      <c r="J295" s="255">
        <f t="shared" si="55"/>
        <v>0</v>
      </c>
      <c r="K295" s="1144">
        <f t="shared" si="54"/>
        <v>55</v>
      </c>
      <c r="L295" s="356"/>
      <c r="M295" s="356"/>
      <c r="N295" s="357">
        <f t="shared" si="53"/>
        <v>0</v>
      </c>
      <c r="O295" s="358"/>
      <c r="P295" s="358"/>
      <c r="Q295" s="359">
        <f t="shared" si="50"/>
        <v>0</v>
      </c>
      <c r="R295" s="359">
        <f t="shared" si="50"/>
        <v>0</v>
      </c>
      <c r="S295" s="360"/>
      <c r="T295" s="361"/>
      <c r="U295" s="255">
        <f t="shared" si="56"/>
        <v>0</v>
      </c>
      <c r="V295" s="169"/>
      <c r="W295" s="169"/>
      <c r="X295" s="169"/>
      <c r="Y295" s="169"/>
      <c r="Z295" s="169"/>
      <c r="AA295" s="378"/>
      <c r="AB295" s="169"/>
      <c r="AC295" s="169"/>
      <c r="AD295" s="169"/>
      <c r="AE295" s="371"/>
      <c r="AF295" s="371"/>
      <c r="AG295" s="371"/>
      <c r="AH295" s="169"/>
      <c r="AI295" s="169"/>
      <c r="AJ295" s="169"/>
      <c r="AK295" s="169"/>
      <c r="AL295" s="169"/>
      <c r="AM295" s="169"/>
      <c r="AN295" s="176"/>
      <c r="AO295" s="176"/>
      <c r="AP295" s="176"/>
    </row>
    <row r="296" spans="1:42" s="253" customFormat="1" ht="21" hidden="1" customHeight="1">
      <c r="A296" s="252"/>
      <c r="B296" s="252"/>
      <c r="C296" s="252"/>
      <c r="D296" s="252"/>
      <c r="E296" s="252"/>
      <c r="F296" s="252"/>
      <c r="G296" s="252"/>
      <c r="I296" s="265">
        <f t="shared" si="52"/>
        <v>0</v>
      </c>
      <c r="J296" s="255">
        <f t="shared" si="55"/>
        <v>0</v>
      </c>
      <c r="K296" s="1144">
        <f t="shared" si="54"/>
        <v>56</v>
      </c>
      <c r="L296" s="356"/>
      <c r="M296" s="356"/>
      <c r="N296" s="357">
        <f t="shared" si="53"/>
        <v>0</v>
      </c>
      <c r="O296" s="358"/>
      <c r="P296" s="358"/>
      <c r="Q296" s="359">
        <f t="shared" si="50"/>
        <v>0</v>
      </c>
      <c r="R296" s="359">
        <f t="shared" si="50"/>
        <v>0</v>
      </c>
      <c r="S296" s="360"/>
      <c r="T296" s="361"/>
      <c r="U296" s="255">
        <f t="shared" si="56"/>
        <v>0</v>
      </c>
      <c r="V296" s="169"/>
      <c r="W296" s="169"/>
      <c r="X296" s="169"/>
      <c r="Y296" s="169"/>
      <c r="Z296" s="169"/>
      <c r="AA296" s="378"/>
      <c r="AB296" s="169"/>
      <c r="AC296" s="169"/>
      <c r="AD296" s="169"/>
      <c r="AE296" s="371"/>
      <c r="AF296" s="371"/>
      <c r="AG296" s="371"/>
      <c r="AH296" s="169"/>
      <c r="AI296" s="169"/>
      <c r="AJ296" s="169"/>
      <c r="AK296" s="169"/>
      <c r="AL296" s="169"/>
      <c r="AM296" s="169"/>
      <c r="AN296" s="176"/>
      <c r="AO296" s="176"/>
      <c r="AP296" s="176"/>
    </row>
    <row r="297" spans="1:42" s="253" customFormat="1" ht="21" hidden="1" customHeight="1">
      <c r="A297" s="252"/>
      <c r="B297" s="252"/>
      <c r="C297" s="252"/>
      <c r="D297" s="252"/>
      <c r="E297" s="252"/>
      <c r="F297" s="252"/>
      <c r="G297" s="252"/>
      <c r="I297" s="265">
        <f t="shared" si="52"/>
        <v>0</v>
      </c>
      <c r="J297" s="255">
        <f t="shared" si="55"/>
        <v>0</v>
      </c>
      <c r="K297" s="1144">
        <f t="shared" si="54"/>
        <v>57</v>
      </c>
      <c r="L297" s="356"/>
      <c r="M297" s="356"/>
      <c r="N297" s="357">
        <f t="shared" si="53"/>
        <v>0</v>
      </c>
      <c r="O297" s="358"/>
      <c r="P297" s="358"/>
      <c r="Q297" s="359">
        <f t="shared" si="50"/>
        <v>0</v>
      </c>
      <c r="R297" s="359">
        <f t="shared" si="50"/>
        <v>0</v>
      </c>
      <c r="S297" s="360"/>
      <c r="T297" s="361"/>
      <c r="U297" s="255">
        <f t="shared" si="56"/>
        <v>0</v>
      </c>
      <c r="V297" s="169"/>
      <c r="W297" s="169"/>
      <c r="X297" s="169"/>
      <c r="Y297" s="169"/>
      <c r="Z297" s="169"/>
      <c r="AA297" s="378"/>
      <c r="AB297" s="169"/>
      <c r="AC297" s="169"/>
      <c r="AD297" s="169"/>
      <c r="AE297" s="371"/>
      <c r="AF297" s="371"/>
      <c r="AG297" s="371"/>
      <c r="AH297" s="169"/>
      <c r="AI297" s="169"/>
      <c r="AJ297" s="169"/>
      <c r="AK297" s="169"/>
      <c r="AL297" s="169"/>
      <c r="AM297" s="169"/>
      <c r="AN297" s="176"/>
      <c r="AO297" s="176"/>
      <c r="AP297" s="176"/>
    </row>
    <row r="298" spans="1:42" s="253" customFormat="1" ht="21" hidden="1" customHeight="1">
      <c r="A298" s="252"/>
      <c r="B298" s="252"/>
      <c r="C298" s="252"/>
      <c r="D298" s="252"/>
      <c r="E298" s="252"/>
      <c r="F298" s="252"/>
      <c r="G298" s="252"/>
      <c r="I298" s="265">
        <f t="shared" si="52"/>
        <v>0</v>
      </c>
      <c r="J298" s="255">
        <f t="shared" si="55"/>
        <v>0</v>
      </c>
      <c r="K298" s="1144">
        <f t="shared" si="54"/>
        <v>58</v>
      </c>
      <c r="L298" s="356"/>
      <c r="M298" s="356"/>
      <c r="N298" s="357">
        <f t="shared" si="53"/>
        <v>0</v>
      </c>
      <c r="O298" s="358"/>
      <c r="P298" s="358"/>
      <c r="Q298" s="359">
        <f t="shared" si="50"/>
        <v>0</v>
      </c>
      <c r="R298" s="359">
        <f t="shared" si="50"/>
        <v>0</v>
      </c>
      <c r="S298" s="360"/>
      <c r="T298" s="361"/>
      <c r="U298" s="255">
        <f t="shared" si="56"/>
        <v>0</v>
      </c>
      <c r="V298" s="169"/>
      <c r="W298" s="169"/>
      <c r="X298" s="169"/>
      <c r="Y298" s="169"/>
      <c r="Z298" s="169"/>
      <c r="AA298" s="378"/>
      <c r="AB298" s="169"/>
      <c r="AC298" s="169"/>
      <c r="AD298" s="169"/>
      <c r="AE298" s="371"/>
      <c r="AF298" s="371"/>
      <c r="AG298" s="371"/>
      <c r="AH298" s="169"/>
      <c r="AI298" s="169"/>
      <c r="AJ298" s="169"/>
      <c r="AK298" s="169"/>
      <c r="AL298" s="169"/>
      <c r="AM298" s="169"/>
      <c r="AN298" s="176"/>
      <c r="AO298" s="176"/>
      <c r="AP298" s="176"/>
    </row>
    <row r="299" spans="1:42" s="253" customFormat="1" ht="21" hidden="1" customHeight="1">
      <c r="A299" s="252"/>
      <c r="B299" s="252"/>
      <c r="C299" s="252"/>
      <c r="D299" s="252"/>
      <c r="E299" s="252"/>
      <c r="F299" s="252"/>
      <c r="G299" s="252"/>
      <c r="I299" s="265">
        <f t="shared" si="52"/>
        <v>0</v>
      </c>
      <c r="J299" s="255">
        <f t="shared" si="55"/>
        <v>0</v>
      </c>
      <c r="K299" s="1144">
        <f t="shared" si="54"/>
        <v>59</v>
      </c>
      <c r="L299" s="356"/>
      <c r="M299" s="356"/>
      <c r="N299" s="357">
        <f t="shared" si="53"/>
        <v>0</v>
      </c>
      <c r="O299" s="358"/>
      <c r="P299" s="358"/>
      <c r="Q299" s="359">
        <f t="shared" si="50"/>
        <v>0</v>
      </c>
      <c r="R299" s="359">
        <f t="shared" si="50"/>
        <v>0</v>
      </c>
      <c r="S299" s="360"/>
      <c r="T299" s="361"/>
      <c r="U299" s="255">
        <f t="shared" si="56"/>
        <v>0</v>
      </c>
      <c r="V299" s="169"/>
      <c r="W299" s="169"/>
      <c r="X299" s="169"/>
      <c r="Y299" s="169"/>
      <c r="Z299" s="169"/>
      <c r="AA299" s="378"/>
      <c r="AB299" s="169"/>
      <c r="AC299" s="169"/>
      <c r="AD299" s="169"/>
      <c r="AE299" s="371"/>
      <c r="AF299" s="371"/>
      <c r="AG299" s="371"/>
      <c r="AH299" s="169"/>
      <c r="AI299" s="169"/>
      <c r="AJ299" s="169"/>
      <c r="AK299" s="169"/>
      <c r="AL299" s="169"/>
      <c r="AM299" s="169"/>
      <c r="AN299" s="176"/>
      <c r="AO299" s="176"/>
      <c r="AP299" s="176"/>
    </row>
    <row r="300" spans="1:42" s="253" customFormat="1" ht="21" hidden="1" customHeight="1" thickBot="1">
      <c r="A300" s="252"/>
      <c r="B300" s="252"/>
      <c r="C300" s="252"/>
      <c r="D300" s="252"/>
      <c r="E300" s="252"/>
      <c r="F300" s="252"/>
      <c r="G300" s="252"/>
      <c r="I300" s="265">
        <f t="shared" si="52"/>
        <v>0</v>
      </c>
      <c r="J300" s="255">
        <f t="shared" si="55"/>
        <v>0</v>
      </c>
      <c r="K300" s="379">
        <f t="shared" si="54"/>
        <v>60</v>
      </c>
      <c r="L300" s="356"/>
      <c r="M300" s="356"/>
      <c r="N300" s="380">
        <f t="shared" si="53"/>
        <v>0</v>
      </c>
      <c r="O300" s="381"/>
      <c r="P300" s="381"/>
      <c r="Q300" s="382">
        <f t="shared" si="50"/>
        <v>0</v>
      </c>
      <c r="R300" s="382">
        <f t="shared" si="50"/>
        <v>0</v>
      </c>
      <c r="S300" s="383"/>
      <c r="T300" s="384"/>
      <c r="U300" s="255">
        <f t="shared" si="56"/>
        <v>0</v>
      </c>
      <c r="V300" s="169"/>
      <c r="W300" s="169"/>
      <c r="X300" s="169"/>
      <c r="Y300" s="169"/>
      <c r="Z300" s="169"/>
      <c r="AA300" s="378"/>
      <c r="AB300" s="169"/>
      <c r="AC300" s="169"/>
      <c r="AD300" s="169"/>
      <c r="AE300" s="371"/>
      <c r="AF300" s="371"/>
      <c r="AG300" s="371"/>
      <c r="AH300" s="169"/>
      <c r="AI300" s="169"/>
      <c r="AJ300" s="169"/>
      <c r="AK300" s="169"/>
      <c r="AL300" s="169"/>
      <c r="AM300" s="169"/>
      <c r="AN300" s="176"/>
      <c r="AO300" s="176"/>
      <c r="AP300" s="176"/>
    </row>
    <row r="301" spans="1:42" ht="30" customHeight="1" thickBot="1">
      <c r="I301" s="952">
        <f t="shared" ref="I301:I311" si="57">IF(Q$304&gt;0,1,0)</f>
        <v>0</v>
      </c>
      <c r="J301" s="941">
        <f>IF($Q$304&gt;0,5,)</f>
        <v>0</v>
      </c>
      <c r="K301" s="2477" t="s">
        <v>891</v>
      </c>
      <c r="L301" s="2477"/>
      <c r="M301" s="2477"/>
      <c r="N301" s="2477"/>
      <c r="O301" s="2477"/>
      <c r="P301" s="2477"/>
      <c r="Q301" s="2477"/>
      <c r="R301" s="2477"/>
      <c r="S301" s="2477"/>
      <c r="T301" s="2477"/>
      <c r="U301" s="941">
        <f>IF($Q$304&gt;0,5,)</f>
        <v>0</v>
      </c>
      <c r="V301" s="1074" t="s">
        <v>833</v>
      </c>
      <c r="AF301" s="947" t="s">
        <v>834</v>
      </c>
      <c r="AG301" s="948"/>
      <c r="AH301" s="948"/>
      <c r="AI301" s="948"/>
      <c r="AJ301" s="949"/>
      <c r="AN301" s="950"/>
      <c r="AO301" s="819"/>
      <c r="AP301" s="950"/>
    </row>
    <row r="302" spans="1:42" ht="21" customHeight="1" thickBot="1">
      <c r="I302" s="952">
        <f t="shared" si="57"/>
        <v>0</v>
      </c>
      <c r="J302" s="941">
        <f t="shared" ref="J302:J375" si="58">IF($Q$304&gt;0,5,)</f>
        <v>0</v>
      </c>
      <c r="K302" s="2478" t="s">
        <v>578</v>
      </c>
      <c r="L302" s="2478"/>
      <c r="M302" s="2478"/>
      <c r="N302" s="2478"/>
      <c r="O302" s="2478"/>
      <c r="P302" s="2478"/>
      <c r="Q302" s="2478"/>
      <c r="R302" s="2478"/>
      <c r="S302" s="2478"/>
      <c r="T302" s="2478"/>
      <c r="U302" s="941">
        <f t="shared" ref="U302:U375" si="59">IF($Q$304&gt;0,5,)</f>
        <v>0</v>
      </c>
      <c r="V302" s="1075" t="s">
        <v>861</v>
      </c>
      <c r="W302" s="1076">
        <v>200</v>
      </c>
      <c r="X302" s="955"/>
      <c r="Y302" s="955"/>
      <c r="Z302" s="956"/>
      <c r="AA302" s="957"/>
      <c r="AB302" s="956"/>
      <c r="AC302" s="958"/>
      <c r="AD302" s="959"/>
      <c r="AE302" s="565"/>
      <c r="AF302" s="960" t="s">
        <v>862</v>
      </c>
      <c r="AG302" s="961" t="s">
        <v>863</v>
      </c>
      <c r="AH302" s="961" t="s">
        <v>864</v>
      </c>
      <c r="AI302" s="962" t="s">
        <v>865</v>
      </c>
      <c r="AJ302" s="949"/>
      <c r="AN302" s="950"/>
      <c r="AO302" s="819"/>
      <c r="AP302" s="963"/>
    </row>
    <row r="303" spans="1:42" ht="21" customHeight="1">
      <c r="I303" s="952">
        <f t="shared" si="57"/>
        <v>0</v>
      </c>
      <c r="J303" s="941">
        <f t="shared" si="58"/>
        <v>0</v>
      </c>
      <c r="K303" s="1149" t="s">
        <v>564</v>
      </c>
      <c r="L303" s="965" t="s">
        <v>565</v>
      </c>
      <c r="M303" s="1151" t="s">
        <v>1653</v>
      </c>
      <c r="N303" s="965" t="s">
        <v>940</v>
      </c>
      <c r="O303" s="1151" t="s">
        <v>859</v>
      </c>
      <c r="P303" s="965" t="s">
        <v>566</v>
      </c>
      <c r="Q303" s="965" t="s">
        <v>575</v>
      </c>
      <c r="R303" s="965" t="s">
        <v>570</v>
      </c>
      <c r="S303" s="965" t="s">
        <v>576</v>
      </c>
      <c r="T303" s="967" t="s">
        <v>577</v>
      </c>
      <c r="U303" s="941">
        <f t="shared" si="59"/>
        <v>0</v>
      </c>
      <c r="V303" s="1077" t="s">
        <v>866</v>
      </c>
      <c r="W303" s="969"/>
      <c r="X303" s="970"/>
      <c r="Y303" s="970"/>
      <c r="Z303" s="971"/>
      <c r="AA303" s="972"/>
      <c r="AB303" s="971"/>
      <c r="AC303" s="973"/>
      <c r="AD303" s="974"/>
      <c r="AE303" s="565"/>
      <c r="AF303" s="975" t="s">
        <v>867</v>
      </c>
      <c r="AG303" s="976" t="s">
        <v>868</v>
      </c>
      <c r="AH303" s="976" t="s">
        <v>869</v>
      </c>
      <c r="AI303" s="977" t="s">
        <v>870</v>
      </c>
      <c r="AJ303" s="949"/>
      <c r="AN303" s="950"/>
      <c r="AO303" s="950"/>
      <c r="AP303" s="963"/>
    </row>
    <row r="304" spans="1:42" ht="21" customHeight="1" thickBot="1">
      <c r="I304" s="952">
        <f t="shared" si="57"/>
        <v>0</v>
      </c>
      <c r="J304" s="941">
        <f t="shared" si="58"/>
        <v>0</v>
      </c>
      <c r="K304" s="978"/>
      <c r="L304" s="979"/>
      <c r="M304" s="979"/>
      <c r="N304" s="979"/>
      <c r="O304" s="979"/>
      <c r="P304" s="980" t="str">
        <f>IF(COUNTA(Y309:Y316)&gt;1,CONCATENATE(V309,"번지 외 ",COUNTA(Y309:Y316)-1,"필지"),CONCATENATE(V309,"번지"))</f>
        <v>번지</v>
      </c>
      <c r="Q304" s="981">
        <f>+Y317</f>
        <v>0</v>
      </c>
      <c r="R304" s="982"/>
      <c r="S304" s="983">
        <f>COUNT(L312:L324)</f>
        <v>0</v>
      </c>
      <c r="T304" s="984">
        <f>200*S304</f>
        <v>0</v>
      </c>
      <c r="U304" s="941">
        <f t="shared" si="59"/>
        <v>0</v>
      </c>
      <c r="V304" s="1077" t="s">
        <v>871</v>
      </c>
      <c r="W304" s="969"/>
      <c r="X304" s="970"/>
      <c r="Y304" s="970"/>
      <c r="Z304" s="971"/>
      <c r="AA304" s="972"/>
      <c r="AB304" s="971"/>
      <c r="AC304" s="973"/>
      <c r="AD304" s="974"/>
      <c r="AE304" s="565"/>
      <c r="AF304" s="975" t="s">
        <v>872</v>
      </c>
      <c r="AG304" s="976" t="s">
        <v>873</v>
      </c>
      <c r="AH304" s="985" t="s">
        <v>874</v>
      </c>
      <c r="AI304" s="977" t="s">
        <v>875</v>
      </c>
      <c r="AJ304" s="949"/>
      <c r="AN304" s="950"/>
      <c r="AO304" s="950"/>
      <c r="AP304" s="963"/>
    </row>
    <row r="305" spans="1:44" ht="21" customHeight="1" thickBot="1">
      <c r="I305" s="952">
        <f t="shared" si="57"/>
        <v>0</v>
      </c>
      <c r="J305" s="941">
        <f t="shared" si="58"/>
        <v>0</v>
      </c>
      <c r="K305" s="1149" t="s">
        <v>568</v>
      </c>
      <c r="L305" s="965" t="s">
        <v>569</v>
      </c>
      <c r="M305" s="965" t="s">
        <v>562</v>
      </c>
      <c r="N305" s="965" t="s">
        <v>567</v>
      </c>
      <c r="O305" s="965" t="s">
        <v>571</v>
      </c>
      <c r="P305" s="1148" t="s">
        <v>572</v>
      </c>
      <c r="Q305" s="1148" t="s">
        <v>573</v>
      </c>
      <c r="R305" s="987" t="s">
        <v>574</v>
      </c>
      <c r="S305" s="988" t="s">
        <v>972</v>
      </c>
      <c r="T305" s="967" t="s">
        <v>563</v>
      </c>
      <c r="U305" s="941">
        <f t="shared" si="59"/>
        <v>0</v>
      </c>
      <c r="V305" s="1078" t="s">
        <v>876</v>
      </c>
      <c r="W305" s="990"/>
      <c r="X305" s="1079"/>
      <c r="Y305" s="1079"/>
      <c r="Z305" s="1080"/>
      <c r="AA305" s="1081"/>
      <c r="AB305" s="1080"/>
      <c r="AC305" s="1082"/>
      <c r="AD305" s="1083"/>
      <c r="AE305" s="565"/>
      <c r="AF305" s="975" t="s">
        <v>877</v>
      </c>
      <c r="AG305" s="996" t="s">
        <v>878</v>
      </c>
      <c r="AH305" s="997" t="s">
        <v>879</v>
      </c>
      <c r="AI305" s="977" t="s">
        <v>880</v>
      </c>
      <c r="AJ305" s="949"/>
      <c r="AN305" s="950"/>
      <c r="AO305" s="950"/>
      <c r="AP305" s="963"/>
    </row>
    <row r="306" spans="1:44" ht="21" customHeight="1" thickBot="1">
      <c r="I306" s="952">
        <f t="shared" si="57"/>
        <v>0</v>
      </c>
      <c r="J306" s="941">
        <f t="shared" si="58"/>
        <v>0</v>
      </c>
      <c r="K306" s="998">
        <f>Z309</f>
        <v>0</v>
      </c>
      <c r="L306" s="999">
        <f>AA309</f>
        <v>0</v>
      </c>
      <c r="M306" s="1000">
        <f>AC309</f>
        <v>0</v>
      </c>
      <c r="N306" s="1001">
        <f>AB318</f>
        <v>0</v>
      </c>
      <c r="O306" s="1002" t="e">
        <f>IF((Q310+R310)&gt;0,ROUND((Q310/(Q310+R310)),4),0)</f>
        <v>#DIV/0!</v>
      </c>
      <c r="P306" s="1003" t="str">
        <f>IF(W305&lt;=15,AI303,IF(W305&gt;30,AI305,AI304))</f>
        <v>완 (15˚ 이하)</v>
      </c>
      <c r="Q306" s="1004" t="str">
        <f>AF311</f>
        <v>개소당5ha이상</v>
      </c>
      <c r="R306" s="1005"/>
      <c r="S306" s="1006">
        <f>W305</f>
        <v>0</v>
      </c>
      <c r="T306" s="1007">
        <f>ROUND(N306/10000*N312,0)</f>
        <v>0</v>
      </c>
      <c r="U306" s="941">
        <f t="shared" si="59"/>
        <v>0</v>
      </c>
      <c r="V306" s="1084">
        <v>0</v>
      </c>
      <c r="W306" s="1084"/>
      <c r="X306" s="1084"/>
      <c r="Y306" s="1084"/>
      <c r="Z306" s="1084"/>
      <c r="AA306" s="1085"/>
      <c r="AB306" s="1084"/>
      <c r="AC306" s="1084"/>
      <c r="AD306" s="1084"/>
      <c r="AE306" s="565"/>
      <c r="AF306" s="975" t="s">
        <v>881</v>
      </c>
      <c r="AG306" s="976"/>
      <c r="AH306" s="1008"/>
      <c r="AI306" s="977"/>
      <c r="AJ306" s="949"/>
      <c r="AN306" s="950"/>
      <c r="AO306" s="950"/>
      <c r="AP306" s="963"/>
    </row>
    <row r="307" spans="1:44" ht="21" customHeight="1" thickBot="1">
      <c r="I307" s="952">
        <f t="shared" si="57"/>
        <v>0</v>
      </c>
      <c r="J307" s="941">
        <f t="shared" si="58"/>
        <v>0</v>
      </c>
      <c r="K307" s="2479" t="s">
        <v>941</v>
      </c>
      <c r="L307" s="2479"/>
      <c r="M307" s="2479"/>
      <c r="N307" s="2479"/>
      <c r="O307" s="2479"/>
      <c r="P307" s="2479"/>
      <c r="Q307" s="2479"/>
      <c r="R307" s="2479"/>
      <c r="S307" s="2479"/>
      <c r="T307" s="2479"/>
      <c r="U307" s="941">
        <f t="shared" si="59"/>
        <v>0</v>
      </c>
      <c r="AE307" s="565"/>
      <c r="AF307" s="975"/>
      <c r="AG307" s="976"/>
      <c r="AH307" s="1008"/>
      <c r="AI307" s="977"/>
      <c r="AJ307" s="949"/>
      <c r="AN307" s="950"/>
      <c r="AO307" s="950"/>
      <c r="AP307" s="963"/>
    </row>
    <row r="308" spans="1:44" ht="21" customHeight="1" thickBot="1">
      <c r="I308" s="952">
        <f t="shared" si="57"/>
        <v>0</v>
      </c>
      <c r="J308" s="941">
        <f t="shared" si="58"/>
        <v>0</v>
      </c>
      <c r="K308" s="2480" t="s">
        <v>942</v>
      </c>
      <c r="L308" s="2482" t="s">
        <v>943</v>
      </c>
      <c r="M308" s="2484" t="s">
        <v>944</v>
      </c>
      <c r="N308" s="2484" t="s">
        <v>945</v>
      </c>
      <c r="O308" s="2476" t="s">
        <v>946</v>
      </c>
      <c r="P308" s="2476"/>
      <c r="Q308" s="2476" t="s">
        <v>947</v>
      </c>
      <c r="R308" s="2476"/>
      <c r="S308" s="2472" t="s">
        <v>1162</v>
      </c>
      <c r="T308" s="2473"/>
      <c r="U308" s="941">
        <f t="shared" si="59"/>
        <v>0</v>
      </c>
      <c r="V308" s="1075" t="s">
        <v>837</v>
      </c>
      <c r="W308" s="1086" t="s">
        <v>838</v>
      </c>
      <c r="X308" s="1086" t="s">
        <v>835</v>
      </c>
      <c r="Y308" s="1086" t="s">
        <v>890</v>
      </c>
      <c r="Z308" s="1086" t="s">
        <v>568</v>
      </c>
      <c r="AA308" s="1087" t="s">
        <v>902</v>
      </c>
      <c r="AB308" s="1086" t="s">
        <v>836</v>
      </c>
      <c r="AC308" s="1088" t="s">
        <v>562</v>
      </c>
      <c r="AD308" s="1089" t="s">
        <v>1147</v>
      </c>
      <c r="AE308" s="565"/>
      <c r="AF308" s="1016"/>
      <c r="AG308" s="1017"/>
      <c r="AH308" s="1018"/>
      <c r="AI308" s="1019"/>
      <c r="AJ308" s="1020"/>
      <c r="AN308" s="1020"/>
      <c r="AO308" s="950"/>
      <c r="AP308" s="963"/>
    </row>
    <row r="309" spans="1:44" ht="21" customHeight="1" thickBot="1">
      <c r="I309" s="952">
        <f t="shared" si="57"/>
        <v>0</v>
      </c>
      <c r="J309" s="941">
        <f t="shared" si="58"/>
        <v>0</v>
      </c>
      <c r="K309" s="2481"/>
      <c r="L309" s="2483"/>
      <c r="M309" s="2485"/>
      <c r="N309" s="2485"/>
      <c r="O309" s="1152" t="s">
        <v>786</v>
      </c>
      <c r="P309" s="1022" t="s">
        <v>787</v>
      </c>
      <c r="Q309" s="1022" t="s">
        <v>786</v>
      </c>
      <c r="R309" s="1023" t="s">
        <v>787</v>
      </c>
      <c r="S309" s="2474"/>
      <c r="T309" s="2475"/>
      <c r="U309" s="941">
        <f t="shared" si="59"/>
        <v>0</v>
      </c>
      <c r="V309" s="1036"/>
      <c r="W309" s="1025"/>
      <c r="X309" s="1037"/>
      <c r="Y309" s="1037"/>
      <c r="Z309" s="1025"/>
      <c r="AA309" s="1026"/>
      <c r="AB309" s="1025"/>
      <c r="AC309" s="1027"/>
      <c r="AD309" s="1028"/>
      <c r="AE309" s="565"/>
      <c r="AF309" s="948"/>
      <c r="AG309" s="948"/>
      <c r="AH309" s="948"/>
      <c r="AI309" s="1029"/>
      <c r="AJ309" s="1020"/>
      <c r="AN309" s="1020"/>
      <c r="AO309" s="950"/>
      <c r="AP309" s="963"/>
    </row>
    <row r="310" spans="1:44" ht="21" customHeight="1">
      <c r="I310" s="952">
        <f t="shared" si="57"/>
        <v>0</v>
      </c>
      <c r="J310" s="941">
        <f t="shared" si="58"/>
        <v>0</v>
      </c>
      <c r="K310" s="1150" t="s">
        <v>953</v>
      </c>
      <c r="L310" s="1031"/>
      <c r="M310" s="1031"/>
      <c r="N310" s="1032" t="e">
        <f>N311/S304</f>
        <v>#DIV/0!</v>
      </c>
      <c r="O310" s="1033" t="e">
        <f>ROUND(O311/S304,1)</f>
        <v>#DIV/0!</v>
      </c>
      <c r="P310" s="1033" t="e">
        <f>ROUND(P311/S304,1)</f>
        <v>#DIV/0!</v>
      </c>
      <c r="Q310" s="1032" t="e">
        <f>ROUND(Q311/S304,0)</f>
        <v>#DIV/0!</v>
      </c>
      <c r="R310" s="1032" t="e">
        <f>ROUND(R311/S304,0)</f>
        <v>#DIV/0!</v>
      </c>
      <c r="S310" s="1034"/>
      <c r="T310" s="1035"/>
      <c r="U310" s="941">
        <f t="shared" si="59"/>
        <v>0</v>
      </c>
      <c r="V310" s="1036"/>
      <c r="W310" s="1025"/>
      <c r="X310" s="1037"/>
      <c r="Y310" s="1037"/>
      <c r="Z310" s="1025"/>
      <c r="AA310" s="1026"/>
      <c r="AB310" s="1025"/>
      <c r="AC310" s="1027"/>
      <c r="AD310" s="1028"/>
      <c r="AE310" s="565"/>
      <c r="AF310" s="960" t="s">
        <v>560</v>
      </c>
      <c r="AG310" s="961" t="s">
        <v>561</v>
      </c>
      <c r="AH310" s="1012" t="s">
        <v>884</v>
      </c>
      <c r="AI310" s="1038"/>
      <c r="AJ310" s="949"/>
      <c r="AN310" s="950"/>
      <c r="AO310" s="565"/>
      <c r="AP310" s="963"/>
    </row>
    <row r="311" spans="1:44" ht="21" customHeight="1">
      <c r="I311" s="952">
        <f t="shared" si="57"/>
        <v>0</v>
      </c>
      <c r="J311" s="941">
        <f t="shared" si="58"/>
        <v>0</v>
      </c>
      <c r="K311" s="1150" t="s">
        <v>832</v>
      </c>
      <c r="L311" s="1031"/>
      <c r="M311" s="1031"/>
      <c r="N311" s="1039">
        <f>SUM(N312:N375)</f>
        <v>0</v>
      </c>
      <c r="O311" s="1039">
        <f>SUM(O312:O375)</f>
        <v>0</v>
      </c>
      <c r="P311" s="1039">
        <f>SUM(P312:P375)</f>
        <v>0</v>
      </c>
      <c r="Q311" s="1039">
        <f>SUM(Q312:Q375)</f>
        <v>0</v>
      </c>
      <c r="R311" s="1039">
        <f>SUM(R312:R375)</f>
        <v>0</v>
      </c>
      <c r="S311" s="1040"/>
      <c r="T311" s="1041"/>
      <c r="U311" s="941">
        <f t="shared" si="59"/>
        <v>0</v>
      </c>
      <c r="V311" s="1036"/>
      <c r="W311" s="1037"/>
      <c r="X311" s="1037"/>
      <c r="Y311" s="1037"/>
      <c r="Z311" s="1025"/>
      <c r="AA311" s="1026"/>
      <c r="AB311" s="1025"/>
      <c r="AC311" s="1027"/>
      <c r="AD311" s="1028"/>
      <c r="AE311" s="565"/>
      <c r="AF311" s="975" t="s">
        <v>885</v>
      </c>
      <c r="AG311" s="976" t="s">
        <v>1151</v>
      </c>
      <c r="AH311" s="1042">
        <v>0</v>
      </c>
      <c r="AI311" s="1043"/>
      <c r="AJ311" s="949"/>
      <c r="AN311" s="950"/>
      <c r="AO311" s="565"/>
      <c r="AP311" s="963"/>
    </row>
    <row r="312" spans="1:44" ht="21" customHeight="1">
      <c r="I312" s="952">
        <f>IF((O$312+P$312)&gt;0,1,0)</f>
        <v>0</v>
      </c>
      <c r="J312" s="941">
        <f t="shared" si="58"/>
        <v>0</v>
      </c>
      <c r="K312" s="1150">
        <v>1</v>
      </c>
      <c r="L312" s="1044"/>
      <c r="M312" s="1044"/>
      <c r="N312" s="1052">
        <f t="shared" ref="N312:N375" si="60">IF(O312+P312&gt;0,$W$302,)</f>
        <v>0</v>
      </c>
      <c r="O312" s="1053"/>
      <c r="P312" s="1053"/>
      <c r="Q312" s="1054">
        <f t="shared" ref="Q312:R325" si="61">ROUND(O312*50,0)</f>
        <v>0</v>
      </c>
      <c r="R312" s="1054">
        <f t="shared" si="61"/>
        <v>0</v>
      </c>
      <c r="S312" s="1047"/>
      <c r="T312" s="1048"/>
      <c r="U312" s="941">
        <f t="shared" si="59"/>
        <v>0</v>
      </c>
      <c r="V312" s="1036"/>
      <c r="W312" s="1037"/>
      <c r="X312" s="1037"/>
      <c r="Y312" s="1037"/>
      <c r="Z312" s="1025"/>
      <c r="AA312" s="1026"/>
      <c r="AB312" s="1025"/>
      <c r="AC312" s="1027"/>
      <c r="AD312" s="1028"/>
      <c r="AE312" s="565"/>
      <c r="AF312" s="975" t="s">
        <v>886</v>
      </c>
      <c r="AG312" s="976" t="s">
        <v>887</v>
      </c>
      <c r="AH312" s="1049">
        <v>0.05</v>
      </c>
      <c r="AI312" s="1043"/>
      <c r="AJ312" s="949"/>
      <c r="AN312" s="950"/>
      <c r="AO312" s="565"/>
      <c r="AP312" s="963"/>
    </row>
    <row r="313" spans="1:44" ht="21" customHeight="1">
      <c r="I313" s="952">
        <f t="shared" ref="I313:I325" si="62">IF((O$312+P$312)&gt;0,1,0)</f>
        <v>0</v>
      </c>
      <c r="J313" s="941">
        <f t="shared" si="58"/>
        <v>0</v>
      </c>
      <c r="K313" s="1150">
        <f t="shared" ref="K313:K325" si="63">+K312+1</f>
        <v>2</v>
      </c>
      <c r="L313" s="1044"/>
      <c r="M313" s="1044"/>
      <c r="N313" s="1052">
        <f t="shared" si="60"/>
        <v>0</v>
      </c>
      <c r="O313" s="1053"/>
      <c r="P313" s="1053"/>
      <c r="Q313" s="1054">
        <f t="shared" si="61"/>
        <v>0</v>
      </c>
      <c r="R313" s="1054">
        <f t="shared" si="61"/>
        <v>0</v>
      </c>
      <c r="S313" s="1047"/>
      <c r="T313" s="1048"/>
      <c r="U313" s="941">
        <f t="shared" si="59"/>
        <v>0</v>
      </c>
      <c r="V313" s="1036"/>
      <c r="W313" s="1037"/>
      <c r="X313" s="1037"/>
      <c r="Y313" s="1037"/>
      <c r="Z313" s="1025"/>
      <c r="AA313" s="1026"/>
      <c r="AB313" s="1025"/>
      <c r="AC313" s="1027"/>
      <c r="AD313" s="1028"/>
      <c r="AE313" s="565"/>
      <c r="AF313" s="975" t="s">
        <v>888</v>
      </c>
      <c r="AG313" s="976" t="s">
        <v>1150</v>
      </c>
      <c r="AH313" s="1049">
        <v>0.1</v>
      </c>
      <c r="AI313" s="1050"/>
      <c r="AJ313" s="949"/>
      <c r="AN313" s="950"/>
      <c r="AO313" s="565"/>
      <c r="AP313" s="963"/>
    </row>
    <row r="314" spans="1:44" ht="21" customHeight="1">
      <c r="I314" s="952">
        <f t="shared" si="62"/>
        <v>0</v>
      </c>
      <c r="J314" s="941">
        <f t="shared" si="58"/>
        <v>0</v>
      </c>
      <c r="K314" s="1150">
        <f t="shared" si="63"/>
        <v>3</v>
      </c>
      <c r="L314" s="1044"/>
      <c r="M314" s="1044"/>
      <c r="N314" s="1052">
        <f t="shared" si="60"/>
        <v>0</v>
      </c>
      <c r="O314" s="1053"/>
      <c r="P314" s="1053"/>
      <c r="Q314" s="1054">
        <f t="shared" si="61"/>
        <v>0</v>
      </c>
      <c r="R314" s="1054">
        <f t="shared" si="61"/>
        <v>0</v>
      </c>
      <c r="S314" s="1047"/>
      <c r="T314" s="1048"/>
      <c r="U314" s="941">
        <f t="shared" si="59"/>
        <v>0</v>
      </c>
      <c r="V314" s="1036"/>
      <c r="W314" s="1037"/>
      <c r="X314" s="1037"/>
      <c r="Y314" s="1037"/>
      <c r="Z314" s="1025"/>
      <c r="AA314" s="1026"/>
      <c r="AB314" s="1025"/>
      <c r="AC314" s="1027"/>
      <c r="AD314" s="1028"/>
      <c r="AE314" s="565"/>
      <c r="AF314" s="975"/>
      <c r="AG314" s="976"/>
      <c r="AH314" s="1051"/>
      <c r="AI314" s="977"/>
      <c r="AJ314" s="1020"/>
      <c r="AN314" s="1020"/>
      <c r="AO314" s="565"/>
      <c r="AP314" s="963"/>
      <c r="AQ314" s="819"/>
    </row>
    <row r="315" spans="1:44" ht="21" customHeight="1" thickBot="1">
      <c r="I315" s="952">
        <f t="shared" si="62"/>
        <v>0</v>
      </c>
      <c r="J315" s="941">
        <f t="shared" si="58"/>
        <v>0</v>
      </c>
      <c r="K315" s="1150">
        <f t="shared" si="63"/>
        <v>4</v>
      </c>
      <c r="L315" s="1044"/>
      <c r="M315" s="1044"/>
      <c r="N315" s="1052">
        <f t="shared" si="60"/>
        <v>0</v>
      </c>
      <c r="O315" s="1053"/>
      <c r="P315" s="1053"/>
      <c r="Q315" s="1054">
        <f t="shared" si="61"/>
        <v>0</v>
      </c>
      <c r="R315" s="1054">
        <f t="shared" si="61"/>
        <v>0</v>
      </c>
      <c r="S315" s="1047"/>
      <c r="T315" s="1048"/>
      <c r="U315" s="941">
        <f t="shared" si="59"/>
        <v>0</v>
      </c>
      <c r="V315" s="1036"/>
      <c r="W315" s="1037"/>
      <c r="X315" s="1037"/>
      <c r="Y315" s="1037"/>
      <c r="Z315" s="1025"/>
      <c r="AA315" s="1026"/>
      <c r="AB315" s="1025"/>
      <c r="AC315" s="1027"/>
      <c r="AD315" s="1028"/>
      <c r="AE315" s="565"/>
      <c r="AF315" s="1016"/>
      <c r="AG315" s="1055"/>
      <c r="AH315" s="1017"/>
      <c r="AI315" s="1019"/>
      <c r="AJ315" s="1020"/>
      <c r="AN315" s="1020"/>
      <c r="AO315" s="565"/>
      <c r="AP315" s="963"/>
    </row>
    <row r="316" spans="1:44" ht="21" customHeight="1">
      <c r="I316" s="952">
        <f t="shared" si="62"/>
        <v>0</v>
      </c>
      <c r="J316" s="941">
        <f t="shared" si="58"/>
        <v>0</v>
      </c>
      <c r="K316" s="1150">
        <f t="shared" si="63"/>
        <v>5</v>
      </c>
      <c r="L316" s="1044"/>
      <c r="M316" s="1044"/>
      <c r="N316" s="1052">
        <f t="shared" si="60"/>
        <v>0</v>
      </c>
      <c r="O316" s="1053"/>
      <c r="P316" s="1053"/>
      <c r="Q316" s="1054">
        <f t="shared" si="61"/>
        <v>0</v>
      </c>
      <c r="R316" s="1054">
        <f t="shared" si="61"/>
        <v>0</v>
      </c>
      <c r="S316" s="1047"/>
      <c r="T316" s="1048"/>
      <c r="U316" s="941">
        <f t="shared" si="59"/>
        <v>0</v>
      </c>
      <c r="V316" s="1036"/>
      <c r="W316" s="1037"/>
      <c r="X316" s="1037"/>
      <c r="Y316" s="1037"/>
      <c r="Z316" s="1025"/>
      <c r="AA316" s="1026"/>
      <c r="AB316" s="1025"/>
      <c r="AC316" s="1027"/>
      <c r="AD316" s="1028"/>
      <c r="AE316" s="819"/>
      <c r="AF316" s="963"/>
      <c r="AG316" s="963"/>
      <c r="AH316" s="963"/>
      <c r="AI316" s="963"/>
      <c r="AJ316" s="963"/>
      <c r="AK316" s="819"/>
      <c r="AL316" s="819"/>
      <c r="AM316" s="819"/>
      <c r="AN316" s="963"/>
      <c r="AO316" s="565"/>
      <c r="AP316" s="963"/>
      <c r="AR316" s="819"/>
    </row>
    <row r="317" spans="1:44" ht="21" customHeight="1">
      <c r="I317" s="952">
        <f t="shared" si="62"/>
        <v>0</v>
      </c>
      <c r="J317" s="941">
        <f t="shared" si="58"/>
        <v>0</v>
      </c>
      <c r="K317" s="1150">
        <f t="shared" si="63"/>
        <v>6</v>
      </c>
      <c r="L317" s="1044"/>
      <c r="M317" s="1044"/>
      <c r="N317" s="1052">
        <f t="shared" si="60"/>
        <v>0</v>
      </c>
      <c r="O317" s="1053"/>
      <c r="P317" s="1053"/>
      <c r="Q317" s="1054">
        <f t="shared" si="61"/>
        <v>0</v>
      </c>
      <c r="R317" s="1054">
        <f t="shared" si="61"/>
        <v>0</v>
      </c>
      <c r="S317" s="1047"/>
      <c r="T317" s="1048"/>
      <c r="U317" s="941">
        <f t="shared" si="59"/>
        <v>0</v>
      </c>
      <c r="V317" s="968" t="s">
        <v>832</v>
      </c>
      <c r="W317" s="1056">
        <f>SUM(W309:W316)</f>
        <v>0</v>
      </c>
      <c r="X317" s="1056">
        <f>SUM(X309:X316)</f>
        <v>0</v>
      </c>
      <c r="Y317" s="1056">
        <f>SUM(Y309:Y316)</f>
        <v>0</v>
      </c>
      <c r="Z317" s="1057"/>
      <c r="AA317" s="1058"/>
      <c r="AB317" s="1056">
        <f>SUM(AB309:AB316)</f>
        <v>0</v>
      </c>
      <c r="AC317" s="1059"/>
      <c r="AD317" s="1060"/>
      <c r="AE317" s="1061"/>
      <c r="AF317" s="565"/>
      <c r="AG317" s="565"/>
      <c r="AH317" s="565"/>
      <c r="AI317" s="565"/>
      <c r="AJ317" s="565"/>
      <c r="AN317" s="963"/>
      <c r="AO317" s="565"/>
      <c r="AP317" s="963"/>
    </row>
    <row r="318" spans="1:44" s="819" customFormat="1" ht="21" customHeight="1" thickBot="1">
      <c r="A318" s="372"/>
      <c r="B318" s="372"/>
      <c r="C318" s="372"/>
      <c r="D318" s="372"/>
      <c r="E318" s="372"/>
      <c r="F318" s="372"/>
      <c r="G318" s="372"/>
      <c r="H318" s="167"/>
      <c r="I318" s="952">
        <f t="shared" si="62"/>
        <v>0</v>
      </c>
      <c r="J318" s="941">
        <f t="shared" si="58"/>
        <v>0</v>
      </c>
      <c r="K318" s="1150">
        <f t="shared" si="63"/>
        <v>7</v>
      </c>
      <c r="L318" s="1044"/>
      <c r="M318" s="1044"/>
      <c r="N318" s="1052">
        <f t="shared" si="60"/>
        <v>0</v>
      </c>
      <c r="O318" s="1053"/>
      <c r="P318" s="1053"/>
      <c r="Q318" s="1054">
        <f t="shared" si="61"/>
        <v>0</v>
      </c>
      <c r="R318" s="1054">
        <f t="shared" si="61"/>
        <v>0</v>
      </c>
      <c r="S318" s="1047"/>
      <c r="T318" s="1048"/>
      <c r="U318" s="941">
        <f t="shared" si="59"/>
        <v>0</v>
      </c>
      <c r="V318" s="1062" t="s">
        <v>889</v>
      </c>
      <c r="W318" s="1063"/>
      <c r="X318" s="1063"/>
      <c r="Y318" s="1063"/>
      <c r="Z318" s="1063"/>
      <c r="AA318" s="1064"/>
      <c r="AB318" s="1063">
        <f>IF(AB317&gt;0,ROUND(AB317/COUNTA(AB309:AB316),0),)</f>
        <v>0</v>
      </c>
      <c r="AC318" s="1065"/>
      <c r="AD318" s="1066"/>
      <c r="AE318" s="1061"/>
      <c r="AF318" s="1061"/>
      <c r="AG318" s="1061"/>
      <c r="AH318" s="565"/>
      <c r="AI318" s="565"/>
      <c r="AJ318" s="565"/>
      <c r="AK318" s="565"/>
      <c r="AL318" s="565"/>
      <c r="AM318" s="565"/>
      <c r="AN318" s="963"/>
      <c r="AO318" s="963"/>
      <c r="AP318" s="963"/>
      <c r="AQ318" s="951"/>
      <c r="AR318" s="951"/>
    </row>
    <row r="319" spans="1:44" ht="21" customHeight="1">
      <c r="I319" s="952">
        <f t="shared" si="62"/>
        <v>0</v>
      </c>
      <c r="J319" s="941">
        <f t="shared" si="58"/>
        <v>0</v>
      </c>
      <c r="K319" s="1150">
        <f t="shared" si="63"/>
        <v>8</v>
      </c>
      <c r="L319" s="1044"/>
      <c r="M319" s="1044"/>
      <c r="N319" s="1052">
        <f t="shared" si="60"/>
        <v>0</v>
      </c>
      <c r="O319" s="1053"/>
      <c r="P319" s="1053"/>
      <c r="Q319" s="1054">
        <f t="shared" si="61"/>
        <v>0</v>
      </c>
      <c r="R319" s="1054">
        <f t="shared" si="61"/>
        <v>0</v>
      </c>
      <c r="S319" s="1047"/>
      <c r="T319" s="1048"/>
      <c r="U319" s="941">
        <f t="shared" si="59"/>
        <v>0</v>
      </c>
      <c r="V319" s="565"/>
      <c r="W319" s="565"/>
      <c r="X319" s="565"/>
      <c r="Y319" s="565"/>
      <c r="Z319" s="565"/>
      <c r="AA319" s="1067"/>
      <c r="AB319" s="565"/>
      <c r="AC319" s="565"/>
      <c r="AD319" s="565"/>
      <c r="AE319" s="1061"/>
      <c r="AF319" s="1061"/>
      <c r="AG319" s="1061"/>
      <c r="AH319" s="565"/>
      <c r="AI319" s="565"/>
      <c r="AJ319" s="565"/>
      <c r="AK319" s="565"/>
      <c r="AL319" s="565"/>
      <c r="AM319" s="565"/>
      <c r="AN319" s="963"/>
      <c r="AO319" s="963"/>
      <c r="AP319" s="963"/>
    </row>
    <row r="320" spans="1:44" ht="21" customHeight="1">
      <c r="I320" s="952">
        <f t="shared" si="62"/>
        <v>0</v>
      </c>
      <c r="J320" s="941">
        <f t="shared" si="58"/>
        <v>0</v>
      </c>
      <c r="K320" s="1150">
        <f t="shared" si="63"/>
        <v>9</v>
      </c>
      <c r="L320" s="1044"/>
      <c r="M320" s="1044"/>
      <c r="N320" s="1052">
        <f t="shared" si="60"/>
        <v>0</v>
      </c>
      <c r="O320" s="1053"/>
      <c r="P320" s="1053"/>
      <c r="Q320" s="1054">
        <f t="shared" si="61"/>
        <v>0</v>
      </c>
      <c r="R320" s="1054">
        <f t="shared" si="61"/>
        <v>0</v>
      </c>
      <c r="S320" s="1047"/>
      <c r="T320" s="1048"/>
      <c r="U320" s="941">
        <f t="shared" si="59"/>
        <v>0</v>
      </c>
      <c r="V320" s="565"/>
      <c r="W320" s="565"/>
      <c r="X320" s="565"/>
      <c r="Y320" s="565"/>
      <c r="Z320" s="565"/>
      <c r="AA320" s="1067"/>
      <c r="AB320" s="565"/>
      <c r="AC320" s="565"/>
      <c r="AD320" s="565"/>
      <c r="AE320" s="1061"/>
      <c r="AF320" s="1061"/>
      <c r="AG320" s="1061"/>
      <c r="AH320" s="565"/>
      <c r="AI320" s="565"/>
      <c r="AJ320" s="565"/>
      <c r="AK320" s="565"/>
      <c r="AL320" s="565"/>
      <c r="AM320" s="565"/>
      <c r="AN320" s="963"/>
      <c r="AO320" s="963"/>
      <c r="AP320" s="963"/>
    </row>
    <row r="321" spans="1:42" ht="21" customHeight="1">
      <c r="I321" s="952">
        <f t="shared" si="62"/>
        <v>0</v>
      </c>
      <c r="J321" s="941">
        <f t="shared" si="58"/>
        <v>0</v>
      </c>
      <c r="K321" s="1150">
        <f t="shared" si="63"/>
        <v>10</v>
      </c>
      <c r="L321" s="1044"/>
      <c r="M321" s="1044"/>
      <c r="N321" s="1052">
        <f t="shared" si="60"/>
        <v>0</v>
      </c>
      <c r="O321" s="1053"/>
      <c r="P321" s="1053"/>
      <c r="Q321" s="1054">
        <f t="shared" si="61"/>
        <v>0</v>
      </c>
      <c r="R321" s="1054">
        <f t="shared" si="61"/>
        <v>0</v>
      </c>
      <c r="S321" s="1047"/>
      <c r="T321" s="1048"/>
      <c r="U321" s="941">
        <f t="shared" si="59"/>
        <v>0</v>
      </c>
      <c r="V321" s="565"/>
      <c r="W321" s="565"/>
      <c r="X321" s="565"/>
      <c r="Y321" s="565"/>
      <c r="Z321" s="565"/>
      <c r="AA321" s="1067"/>
      <c r="AB321" s="565"/>
      <c r="AC321" s="565"/>
      <c r="AD321" s="565"/>
      <c r="AE321" s="1061"/>
      <c r="AF321" s="1061"/>
      <c r="AG321" s="1061"/>
      <c r="AH321" s="565"/>
      <c r="AI321" s="565"/>
      <c r="AJ321" s="565"/>
      <c r="AK321" s="565"/>
      <c r="AL321" s="565"/>
      <c r="AM321" s="565"/>
      <c r="AN321" s="963"/>
      <c r="AO321" s="963"/>
      <c r="AP321" s="963"/>
    </row>
    <row r="322" spans="1:42" ht="21" customHeight="1">
      <c r="I322" s="952">
        <f t="shared" si="62"/>
        <v>0</v>
      </c>
      <c r="J322" s="941">
        <f t="shared" si="58"/>
        <v>0</v>
      </c>
      <c r="K322" s="1150">
        <f t="shared" si="63"/>
        <v>11</v>
      </c>
      <c r="L322" s="1044"/>
      <c r="M322" s="1044"/>
      <c r="N322" s="1052">
        <f t="shared" si="60"/>
        <v>0</v>
      </c>
      <c r="O322" s="1053"/>
      <c r="P322" s="1053"/>
      <c r="Q322" s="1054">
        <f t="shared" si="61"/>
        <v>0</v>
      </c>
      <c r="R322" s="1054">
        <f t="shared" si="61"/>
        <v>0</v>
      </c>
      <c r="S322" s="1047"/>
      <c r="T322" s="1048"/>
      <c r="U322" s="941">
        <f t="shared" si="59"/>
        <v>0</v>
      </c>
      <c r="V322" s="565"/>
      <c r="W322" s="565"/>
      <c r="X322" s="565"/>
      <c r="Y322" s="565"/>
      <c r="Z322" s="565"/>
      <c r="AA322" s="1067"/>
      <c r="AB322" s="565"/>
      <c r="AC322" s="565"/>
      <c r="AD322" s="565"/>
      <c r="AE322" s="1061"/>
      <c r="AF322" s="1061"/>
      <c r="AG322" s="1061"/>
      <c r="AH322" s="565"/>
      <c r="AI322" s="565"/>
      <c r="AJ322" s="565"/>
      <c r="AK322" s="565"/>
      <c r="AL322" s="565"/>
      <c r="AM322" s="565"/>
      <c r="AN322" s="963"/>
      <c r="AO322" s="963"/>
      <c r="AP322" s="963"/>
    </row>
    <row r="323" spans="1:42" ht="21" customHeight="1">
      <c r="I323" s="952">
        <f t="shared" si="62"/>
        <v>0</v>
      </c>
      <c r="J323" s="941">
        <f t="shared" si="58"/>
        <v>0</v>
      </c>
      <c r="K323" s="1150">
        <f t="shared" si="63"/>
        <v>12</v>
      </c>
      <c r="L323" s="1044"/>
      <c r="M323" s="1044"/>
      <c r="N323" s="1052">
        <f t="shared" si="60"/>
        <v>0</v>
      </c>
      <c r="O323" s="1053"/>
      <c r="P323" s="1053"/>
      <c r="Q323" s="1054">
        <f t="shared" si="61"/>
        <v>0</v>
      </c>
      <c r="R323" s="1054">
        <f t="shared" si="61"/>
        <v>0</v>
      </c>
      <c r="S323" s="1047"/>
      <c r="T323" s="1048"/>
      <c r="U323" s="941">
        <f t="shared" si="59"/>
        <v>0</v>
      </c>
      <c r="V323" s="565"/>
      <c r="W323" s="565"/>
      <c r="X323" s="565"/>
      <c r="Y323" s="565"/>
      <c r="Z323" s="565"/>
      <c r="AA323" s="1067"/>
      <c r="AB323" s="565"/>
      <c r="AC323" s="565"/>
      <c r="AD323" s="565"/>
      <c r="AE323" s="1061"/>
      <c r="AF323" s="1061"/>
      <c r="AG323" s="1061"/>
      <c r="AH323" s="565"/>
      <c r="AI323" s="565"/>
      <c r="AJ323" s="565"/>
      <c r="AK323" s="565"/>
      <c r="AL323" s="565"/>
      <c r="AM323" s="565"/>
      <c r="AN323" s="963"/>
      <c r="AO323" s="963"/>
      <c r="AP323" s="963"/>
    </row>
    <row r="324" spans="1:42" ht="21" customHeight="1">
      <c r="I324" s="952">
        <f t="shared" si="62"/>
        <v>0</v>
      </c>
      <c r="J324" s="941">
        <f t="shared" si="58"/>
        <v>0</v>
      </c>
      <c r="K324" s="1150">
        <f t="shared" si="63"/>
        <v>13</v>
      </c>
      <c r="L324" s="1044"/>
      <c r="M324" s="1044"/>
      <c r="N324" s="1052">
        <f t="shared" si="60"/>
        <v>0</v>
      </c>
      <c r="O324" s="1053"/>
      <c r="P324" s="1053"/>
      <c r="Q324" s="1054">
        <f t="shared" si="61"/>
        <v>0</v>
      </c>
      <c r="R324" s="1054">
        <f t="shared" si="61"/>
        <v>0</v>
      </c>
      <c r="S324" s="1047"/>
      <c r="T324" s="1048"/>
      <c r="U324" s="941">
        <f t="shared" si="59"/>
        <v>0</v>
      </c>
      <c r="V324" s="565"/>
      <c r="W324" s="565"/>
      <c r="X324" s="565"/>
      <c r="Y324" s="565"/>
      <c r="Z324" s="565"/>
      <c r="AA324" s="1067"/>
      <c r="AB324" s="565"/>
      <c r="AC324" s="565"/>
      <c r="AD324" s="565"/>
      <c r="AE324" s="1061"/>
      <c r="AF324" s="1061"/>
      <c r="AG324" s="1061"/>
      <c r="AH324" s="565"/>
      <c r="AI324" s="565"/>
      <c r="AJ324" s="565"/>
      <c r="AK324" s="565"/>
      <c r="AL324" s="565"/>
      <c r="AM324" s="565"/>
      <c r="AN324" s="963"/>
      <c r="AO324" s="963"/>
      <c r="AP324" s="963"/>
    </row>
    <row r="325" spans="1:42" ht="21" customHeight="1">
      <c r="I325" s="952">
        <f t="shared" si="62"/>
        <v>0</v>
      </c>
      <c r="J325" s="941">
        <f t="shared" si="58"/>
        <v>0</v>
      </c>
      <c r="K325" s="1090">
        <f t="shared" si="63"/>
        <v>14</v>
      </c>
      <c r="L325" s="1044"/>
      <c r="M325" s="1044"/>
      <c r="N325" s="1091">
        <f t="shared" si="60"/>
        <v>0</v>
      </c>
      <c r="O325" s="1092"/>
      <c r="P325" s="1092"/>
      <c r="Q325" s="1093">
        <f t="shared" si="61"/>
        <v>0</v>
      </c>
      <c r="R325" s="1093">
        <f t="shared" si="61"/>
        <v>0</v>
      </c>
      <c r="S325" s="1094"/>
      <c r="T325" s="1095"/>
      <c r="U325" s="941">
        <f t="shared" si="59"/>
        <v>0</v>
      </c>
      <c r="V325" s="565"/>
      <c r="W325" s="565"/>
      <c r="X325" s="565"/>
      <c r="Y325" s="565"/>
      <c r="Z325" s="565"/>
      <c r="AA325" s="1067"/>
      <c r="AB325" s="565"/>
      <c r="AC325" s="565"/>
      <c r="AD325" s="565"/>
      <c r="AE325" s="1061"/>
      <c r="AF325" s="1061"/>
      <c r="AG325" s="1061"/>
      <c r="AH325" s="565"/>
      <c r="AI325" s="565"/>
      <c r="AJ325" s="565"/>
      <c r="AK325" s="565"/>
      <c r="AL325" s="565"/>
      <c r="AM325" s="565"/>
      <c r="AN325" s="963"/>
      <c r="AO325" s="963"/>
      <c r="AP325" s="963"/>
    </row>
    <row r="326" spans="1:42" s="253" customFormat="1" ht="21" hidden="1" customHeight="1">
      <c r="A326" s="252"/>
      <c r="B326" s="252"/>
      <c r="C326" s="252"/>
      <c r="D326" s="252"/>
      <c r="E326" s="252"/>
      <c r="F326" s="252"/>
      <c r="G326" s="252"/>
      <c r="I326" s="265">
        <f>IF((O$328+P$328)&gt;0,1,0)</f>
        <v>0</v>
      </c>
      <c r="J326" s="255">
        <f t="shared" si="58"/>
        <v>0</v>
      </c>
      <c r="K326" s="2439" t="s">
        <v>942</v>
      </c>
      <c r="L326" s="2441" t="s">
        <v>943</v>
      </c>
      <c r="M326" s="2443" t="s">
        <v>944</v>
      </c>
      <c r="N326" s="2443" t="s">
        <v>945</v>
      </c>
      <c r="O326" s="2445" t="s">
        <v>946</v>
      </c>
      <c r="P326" s="2445"/>
      <c r="Q326" s="2445" t="s">
        <v>947</v>
      </c>
      <c r="R326" s="2445"/>
      <c r="S326" s="2446" t="s">
        <v>948</v>
      </c>
      <c r="T326" s="2448" t="s">
        <v>1162</v>
      </c>
      <c r="U326" s="255">
        <f t="shared" si="59"/>
        <v>0</v>
      </c>
      <c r="V326" s="169"/>
      <c r="W326" s="169"/>
      <c r="X326" s="169"/>
      <c r="Y326" s="169"/>
      <c r="Z326" s="169"/>
      <c r="AA326" s="378"/>
      <c r="AB326" s="169"/>
      <c r="AC326" s="169"/>
      <c r="AD326" s="169"/>
      <c r="AE326" s="371"/>
      <c r="AF326" s="371"/>
      <c r="AG326" s="371"/>
      <c r="AH326" s="169"/>
      <c r="AI326" s="169"/>
      <c r="AJ326" s="169"/>
      <c r="AK326" s="169"/>
      <c r="AL326" s="169"/>
      <c r="AM326" s="169"/>
      <c r="AN326" s="176"/>
      <c r="AO326" s="176"/>
      <c r="AP326" s="176"/>
    </row>
    <row r="327" spans="1:42" s="253" customFormat="1" ht="21" hidden="1" customHeight="1">
      <c r="A327" s="252"/>
      <c r="B327" s="252"/>
      <c r="C327" s="252"/>
      <c r="D327" s="252"/>
      <c r="E327" s="252"/>
      <c r="F327" s="252"/>
      <c r="G327" s="252"/>
      <c r="I327" s="265">
        <f t="shared" ref="I327:I350" si="64">IF((O$328+P$328)&gt;0,1,0)</f>
        <v>0</v>
      </c>
      <c r="J327" s="255">
        <f t="shared" si="58"/>
        <v>0</v>
      </c>
      <c r="K327" s="2440"/>
      <c r="L327" s="2442"/>
      <c r="M327" s="2444"/>
      <c r="N327" s="2444"/>
      <c r="O327" s="1146" t="s">
        <v>786</v>
      </c>
      <c r="P327" s="335" t="s">
        <v>787</v>
      </c>
      <c r="Q327" s="335" t="s">
        <v>786</v>
      </c>
      <c r="R327" s="336" t="s">
        <v>787</v>
      </c>
      <c r="S327" s="2447"/>
      <c r="T327" s="2449"/>
      <c r="U327" s="255">
        <f t="shared" si="59"/>
        <v>0</v>
      </c>
      <c r="V327" s="169"/>
      <c r="W327" s="169"/>
      <c r="X327" s="169"/>
      <c r="Y327" s="169"/>
      <c r="Z327" s="169"/>
      <c r="AA327" s="378"/>
      <c r="AB327" s="169"/>
      <c r="AC327" s="169"/>
      <c r="AD327" s="169"/>
      <c r="AE327" s="371"/>
      <c r="AF327" s="371"/>
      <c r="AG327" s="371"/>
      <c r="AH327" s="169"/>
      <c r="AI327" s="169"/>
      <c r="AJ327" s="169"/>
      <c r="AK327" s="169"/>
      <c r="AL327" s="169"/>
      <c r="AM327" s="169"/>
      <c r="AN327" s="176"/>
      <c r="AO327" s="176"/>
      <c r="AP327" s="176"/>
    </row>
    <row r="328" spans="1:42" s="253" customFormat="1" ht="21" hidden="1" customHeight="1">
      <c r="A328" s="252"/>
      <c r="B328" s="252"/>
      <c r="C328" s="252"/>
      <c r="D328" s="252"/>
      <c r="E328" s="252"/>
      <c r="F328" s="252"/>
      <c r="G328" s="252"/>
      <c r="I328" s="265">
        <f t="shared" si="64"/>
        <v>0</v>
      </c>
      <c r="J328" s="255">
        <f t="shared" si="58"/>
        <v>0</v>
      </c>
      <c r="K328" s="1144">
        <f>+K25+1</f>
        <v>15</v>
      </c>
      <c r="L328" s="356"/>
      <c r="M328" s="356"/>
      <c r="N328" s="357">
        <f t="shared" si="60"/>
        <v>0</v>
      </c>
      <c r="O328" s="358"/>
      <c r="P328" s="358"/>
      <c r="Q328" s="359">
        <f t="shared" ref="Q328:R375" si="65">ROUND(O328*50,0)</f>
        <v>0</v>
      </c>
      <c r="R328" s="359">
        <f t="shared" si="65"/>
        <v>0</v>
      </c>
      <c r="S328" s="360"/>
      <c r="T328" s="361"/>
      <c r="U328" s="255">
        <f t="shared" si="59"/>
        <v>0</v>
      </c>
      <c r="V328" s="169"/>
      <c r="W328" s="169"/>
      <c r="X328" s="169"/>
      <c r="Y328" s="169"/>
      <c r="Z328" s="169"/>
      <c r="AA328" s="378"/>
      <c r="AB328" s="169"/>
      <c r="AC328" s="169"/>
      <c r="AD328" s="169"/>
      <c r="AE328" s="371"/>
      <c r="AF328" s="371"/>
      <c r="AG328" s="371"/>
      <c r="AH328" s="169"/>
      <c r="AI328" s="169"/>
      <c r="AJ328" s="169"/>
      <c r="AK328" s="169"/>
      <c r="AL328" s="169"/>
      <c r="AM328" s="169"/>
      <c r="AN328" s="176"/>
      <c r="AO328" s="176"/>
      <c r="AP328" s="176"/>
    </row>
    <row r="329" spans="1:42" s="253" customFormat="1" ht="21" hidden="1" customHeight="1">
      <c r="A329" s="252"/>
      <c r="B329" s="252"/>
      <c r="C329" s="252"/>
      <c r="D329" s="252"/>
      <c r="E329" s="252"/>
      <c r="F329" s="252"/>
      <c r="G329" s="252"/>
      <c r="I329" s="265">
        <f t="shared" si="64"/>
        <v>0</v>
      </c>
      <c r="J329" s="255">
        <f t="shared" si="58"/>
        <v>0</v>
      </c>
      <c r="K329" s="1144">
        <f t="shared" ref="K329:K350" si="66">+K328+1</f>
        <v>16</v>
      </c>
      <c r="L329" s="356"/>
      <c r="M329" s="356"/>
      <c r="N329" s="357">
        <f t="shared" si="60"/>
        <v>0</v>
      </c>
      <c r="O329" s="358"/>
      <c r="P329" s="358"/>
      <c r="Q329" s="359">
        <f t="shared" si="65"/>
        <v>0</v>
      </c>
      <c r="R329" s="359">
        <f t="shared" si="65"/>
        <v>0</v>
      </c>
      <c r="S329" s="360"/>
      <c r="T329" s="361"/>
      <c r="U329" s="255">
        <f t="shared" si="59"/>
        <v>0</v>
      </c>
      <c r="V329" s="169"/>
      <c r="W329" s="169"/>
      <c r="X329" s="169"/>
      <c r="Y329" s="169"/>
      <c r="Z329" s="169"/>
      <c r="AA329" s="378"/>
      <c r="AB329" s="169"/>
      <c r="AC329" s="169"/>
      <c r="AD329" s="169"/>
      <c r="AE329" s="371"/>
      <c r="AF329" s="371"/>
      <c r="AG329" s="371"/>
      <c r="AH329" s="169"/>
      <c r="AI329" s="169"/>
      <c r="AJ329" s="169"/>
      <c r="AK329" s="169"/>
      <c r="AL329" s="169"/>
      <c r="AM329" s="169"/>
      <c r="AN329" s="176"/>
      <c r="AO329" s="176"/>
      <c r="AP329" s="176"/>
    </row>
    <row r="330" spans="1:42" s="253" customFormat="1" ht="21" hidden="1" customHeight="1">
      <c r="A330" s="252"/>
      <c r="B330" s="252"/>
      <c r="C330" s="252"/>
      <c r="D330" s="252"/>
      <c r="E330" s="252"/>
      <c r="F330" s="252"/>
      <c r="G330" s="252"/>
      <c r="I330" s="265">
        <f t="shared" si="64"/>
        <v>0</v>
      </c>
      <c r="J330" s="255">
        <f t="shared" si="58"/>
        <v>0</v>
      </c>
      <c r="K330" s="1144">
        <f t="shared" si="66"/>
        <v>17</v>
      </c>
      <c r="L330" s="356"/>
      <c r="M330" s="356"/>
      <c r="N330" s="357">
        <f t="shared" si="60"/>
        <v>0</v>
      </c>
      <c r="O330" s="358"/>
      <c r="P330" s="358"/>
      <c r="Q330" s="359">
        <f t="shared" si="65"/>
        <v>0</v>
      </c>
      <c r="R330" s="359">
        <f t="shared" si="65"/>
        <v>0</v>
      </c>
      <c r="S330" s="360"/>
      <c r="T330" s="361"/>
      <c r="U330" s="255">
        <f t="shared" si="59"/>
        <v>0</v>
      </c>
      <c r="V330" s="169"/>
      <c r="W330" s="169"/>
      <c r="X330" s="169"/>
      <c r="Y330" s="169"/>
      <c r="Z330" s="169"/>
      <c r="AA330" s="378"/>
      <c r="AB330" s="169"/>
      <c r="AC330" s="169"/>
      <c r="AD330" s="169"/>
      <c r="AE330" s="371"/>
      <c r="AF330" s="371"/>
      <c r="AG330" s="371"/>
      <c r="AH330" s="169"/>
      <c r="AI330" s="169"/>
      <c r="AJ330" s="169"/>
      <c r="AK330" s="169"/>
      <c r="AL330" s="169"/>
      <c r="AM330" s="169"/>
      <c r="AN330" s="176"/>
      <c r="AO330" s="176"/>
      <c r="AP330" s="176"/>
    </row>
    <row r="331" spans="1:42" s="253" customFormat="1" ht="21" hidden="1" customHeight="1">
      <c r="A331" s="252"/>
      <c r="B331" s="252"/>
      <c r="C331" s="252"/>
      <c r="D331" s="252"/>
      <c r="E331" s="252"/>
      <c r="F331" s="252"/>
      <c r="G331" s="252"/>
      <c r="I331" s="265">
        <f t="shared" si="64"/>
        <v>0</v>
      </c>
      <c r="J331" s="255">
        <f t="shared" si="58"/>
        <v>0</v>
      </c>
      <c r="K331" s="1144">
        <f t="shared" si="66"/>
        <v>18</v>
      </c>
      <c r="L331" s="356"/>
      <c r="M331" s="356"/>
      <c r="N331" s="357">
        <f t="shared" si="60"/>
        <v>0</v>
      </c>
      <c r="O331" s="358"/>
      <c r="P331" s="358"/>
      <c r="Q331" s="359">
        <f t="shared" si="65"/>
        <v>0</v>
      </c>
      <c r="R331" s="359">
        <f t="shared" si="65"/>
        <v>0</v>
      </c>
      <c r="S331" s="360"/>
      <c r="T331" s="361"/>
      <c r="U331" s="255">
        <f t="shared" si="59"/>
        <v>0</v>
      </c>
      <c r="V331" s="169"/>
      <c r="W331" s="169"/>
      <c r="X331" s="169"/>
      <c r="Y331" s="169"/>
      <c r="Z331" s="169"/>
      <c r="AA331" s="378"/>
      <c r="AB331" s="169"/>
      <c r="AC331" s="169"/>
      <c r="AD331" s="169"/>
      <c r="AE331" s="371"/>
      <c r="AF331" s="371"/>
      <c r="AG331" s="371"/>
      <c r="AH331" s="169"/>
      <c r="AI331" s="169"/>
      <c r="AJ331" s="169"/>
      <c r="AK331" s="169"/>
      <c r="AL331" s="169"/>
      <c r="AM331" s="169"/>
      <c r="AN331" s="176"/>
      <c r="AO331" s="176"/>
      <c r="AP331" s="176"/>
    </row>
    <row r="332" spans="1:42" s="253" customFormat="1" ht="21" hidden="1" customHeight="1">
      <c r="A332" s="252"/>
      <c r="B332" s="252"/>
      <c r="C332" s="252"/>
      <c r="D332" s="252"/>
      <c r="E332" s="252"/>
      <c r="F332" s="252"/>
      <c r="G332" s="252"/>
      <c r="I332" s="265">
        <f t="shared" si="64"/>
        <v>0</v>
      </c>
      <c r="J332" s="255">
        <f t="shared" si="58"/>
        <v>0</v>
      </c>
      <c r="K332" s="1144">
        <f t="shared" si="66"/>
        <v>19</v>
      </c>
      <c r="L332" s="356"/>
      <c r="M332" s="356"/>
      <c r="N332" s="357">
        <f t="shared" si="60"/>
        <v>0</v>
      </c>
      <c r="O332" s="358"/>
      <c r="P332" s="358"/>
      <c r="Q332" s="359">
        <f t="shared" si="65"/>
        <v>0</v>
      </c>
      <c r="R332" s="359">
        <f t="shared" si="65"/>
        <v>0</v>
      </c>
      <c r="S332" s="360"/>
      <c r="T332" s="361"/>
      <c r="U332" s="255">
        <f t="shared" si="59"/>
        <v>0</v>
      </c>
      <c r="V332" s="169"/>
      <c r="W332" s="169"/>
      <c r="X332" s="169"/>
      <c r="Y332" s="169"/>
      <c r="Z332" s="169"/>
      <c r="AA332" s="378"/>
      <c r="AB332" s="169"/>
      <c r="AC332" s="169"/>
      <c r="AD332" s="169"/>
      <c r="AE332" s="371"/>
      <c r="AF332" s="371"/>
      <c r="AG332" s="371"/>
      <c r="AH332" s="169"/>
      <c r="AI332" s="169"/>
      <c r="AJ332" s="169"/>
      <c r="AK332" s="169"/>
      <c r="AL332" s="169"/>
      <c r="AM332" s="169"/>
      <c r="AN332" s="176"/>
      <c r="AO332" s="176"/>
      <c r="AP332" s="176"/>
    </row>
    <row r="333" spans="1:42" s="253" customFormat="1" ht="21" hidden="1" customHeight="1">
      <c r="A333" s="252"/>
      <c r="B333" s="252"/>
      <c r="C333" s="252"/>
      <c r="D333" s="252"/>
      <c r="E333" s="252"/>
      <c r="F333" s="252"/>
      <c r="G333" s="252"/>
      <c r="I333" s="265">
        <f t="shared" si="64"/>
        <v>0</v>
      </c>
      <c r="J333" s="255">
        <f t="shared" si="58"/>
        <v>0</v>
      </c>
      <c r="K333" s="1144">
        <f t="shared" si="66"/>
        <v>20</v>
      </c>
      <c r="L333" s="356"/>
      <c r="M333" s="356"/>
      <c r="N333" s="357">
        <f t="shared" si="60"/>
        <v>0</v>
      </c>
      <c r="O333" s="358"/>
      <c r="P333" s="358"/>
      <c r="Q333" s="359">
        <f t="shared" si="65"/>
        <v>0</v>
      </c>
      <c r="R333" s="359">
        <f t="shared" si="65"/>
        <v>0</v>
      </c>
      <c r="S333" s="360"/>
      <c r="T333" s="361"/>
      <c r="U333" s="255">
        <f t="shared" si="59"/>
        <v>0</v>
      </c>
      <c r="V333" s="169"/>
      <c r="W333" s="169"/>
      <c r="X333" s="169"/>
      <c r="Y333" s="169"/>
      <c r="Z333" s="169"/>
      <c r="AA333" s="378"/>
      <c r="AB333" s="169"/>
      <c r="AC333" s="169"/>
      <c r="AD333" s="169"/>
      <c r="AE333" s="371"/>
      <c r="AF333" s="371"/>
      <c r="AG333" s="371"/>
      <c r="AH333" s="169"/>
      <c r="AI333" s="169"/>
      <c r="AJ333" s="169"/>
      <c r="AK333" s="169"/>
      <c r="AL333" s="169"/>
      <c r="AM333" s="169"/>
      <c r="AN333" s="176"/>
      <c r="AO333" s="176"/>
      <c r="AP333" s="176"/>
    </row>
    <row r="334" spans="1:42" s="253" customFormat="1" ht="21" hidden="1" customHeight="1">
      <c r="A334" s="252"/>
      <c r="B334" s="252"/>
      <c r="C334" s="252"/>
      <c r="D334" s="252"/>
      <c r="E334" s="252"/>
      <c r="F334" s="252"/>
      <c r="G334" s="252"/>
      <c r="I334" s="265">
        <f t="shared" si="64"/>
        <v>0</v>
      </c>
      <c r="J334" s="255">
        <f t="shared" si="58"/>
        <v>0</v>
      </c>
      <c r="K334" s="1144">
        <f t="shared" si="66"/>
        <v>21</v>
      </c>
      <c r="L334" s="356"/>
      <c r="M334" s="356"/>
      <c r="N334" s="357">
        <f t="shared" si="60"/>
        <v>0</v>
      </c>
      <c r="O334" s="358"/>
      <c r="P334" s="358"/>
      <c r="Q334" s="359">
        <f t="shared" si="65"/>
        <v>0</v>
      </c>
      <c r="R334" s="359">
        <f t="shared" si="65"/>
        <v>0</v>
      </c>
      <c r="S334" s="360"/>
      <c r="T334" s="361"/>
      <c r="U334" s="255">
        <f t="shared" si="59"/>
        <v>0</v>
      </c>
      <c r="V334" s="169"/>
      <c r="W334" s="169"/>
      <c r="X334" s="169"/>
      <c r="Y334" s="169"/>
      <c r="Z334" s="169"/>
      <c r="AA334" s="378"/>
      <c r="AB334" s="169"/>
      <c r="AC334" s="169"/>
      <c r="AD334" s="169"/>
      <c r="AE334" s="371"/>
      <c r="AF334" s="371"/>
      <c r="AG334" s="371"/>
      <c r="AH334" s="169"/>
      <c r="AI334" s="169"/>
      <c r="AJ334" s="169"/>
      <c r="AK334" s="169"/>
      <c r="AL334" s="169"/>
      <c r="AM334" s="169"/>
      <c r="AN334" s="176"/>
      <c r="AO334" s="176"/>
      <c r="AP334" s="176"/>
    </row>
    <row r="335" spans="1:42" s="253" customFormat="1" ht="21" hidden="1" customHeight="1">
      <c r="A335" s="252"/>
      <c r="B335" s="252"/>
      <c r="C335" s="252"/>
      <c r="D335" s="252"/>
      <c r="E335" s="252"/>
      <c r="F335" s="252"/>
      <c r="G335" s="252"/>
      <c r="I335" s="265">
        <f t="shared" si="64"/>
        <v>0</v>
      </c>
      <c r="J335" s="255">
        <f t="shared" si="58"/>
        <v>0</v>
      </c>
      <c r="K335" s="1144">
        <f t="shared" si="66"/>
        <v>22</v>
      </c>
      <c r="L335" s="356"/>
      <c r="M335" s="356"/>
      <c r="N335" s="357">
        <f t="shared" si="60"/>
        <v>0</v>
      </c>
      <c r="O335" s="358"/>
      <c r="P335" s="358"/>
      <c r="Q335" s="359">
        <f t="shared" si="65"/>
        <v>0</v>
      </c>
      <c r="R335" s="359">
        <f t="shared" si="65"/>
        <v>0</v>
      </c>
      <c r="S335" s="360"/>
      <c r="T335" s="361"/>
      <c r="U335" s="255">
        <f t="shared" si="59"/>
        <v>0</v>
      </c>
      <c r="V335" s="169"/>
      <c r="W335" s="169"/>
      <c r="X335" s="169"/>
      <c r="Y335" s="169"/>
      <c r="Z335" s="169"/>
      <c r="AA335" s="378"/>
      <c r="AB335" s="169"/>
      <c r="AC335" s="169"/>
      <c r="AD335" s="169"/>
      <c r="AE335" s="371"/>
      <c r="AF335" s="371"/>
      <c r="AG335" s="371"/>
      <c r="AH335" s="169"/>
      <c r="AI335" s="169"/>
      <c r="AJ335" s="169"/>
      <c r="AK335" s="169"/>
      <c r="AL335" s="169"/>
      <c r="AM335" s="169"/>
      <c r="AN335" s="176"/>
      <c r="AO335" s="176"/>
      <c r="AP335" s="176"/>
    </row>
    <row r="336" spans="1:42" s="253" customFormat="1" ht="21" hidden="1" customHeight="1">
      <c r="A336" s="252"/>
      <c r="B336" s="252"/>
      <c r="C336" s="252"/>
      <c r="D336" s="252"/>
      <c r="E336" s="252"/>
      <c r="F336" s="252"/>
      <c r="G336" s="252"/>
      <c r="I336" s="265">
        <f t="shared" si="64"/>
        <v>0</v>
      </c>
      <c r="J336" s="255">
        <f t="shared" si="58"/>
        <v>0</v>
      </c>
      <c r="K336" s="1144">
        <f t="shared" si="66"/>
        <v>23</v>
      </c>
      <c r="L336" s="356"/>
      <c r="M336" s="356"/>
      <c r="N336" s="357">
        <f t="shared" si="60"/>
        <v>0</v>
      </c>
      <c r="O336" s="358"/>
      <c r="P336" s="358"/>
      <c r="Q336" s="359">
        <f t="shared" si="65"/>
        <v>0</v>
      </c>
      <c r="R336" s="359">
        <f t="shared" si="65"/>
        <v>0</v>
      </c>
      <c r="S336" s="360"/>
      <c r="T336" s="361"/>
      <c r="U336" s="255">
        <f t="shared" si="59"/>
        <v>0</v>
      </c>
      <c r="V336" s="169"/>
      <c r="W336" s="169"/>
      <c r="X336" s="169"/>
      <c r="Y336" s="169"/>
      <c r="Z336" s="169"/>
      <c r="AA336" s="378"/>
      <c r="AB336" s="169"/>
      <c r="AC336" s="169"/>
      <c r="AD336" s="169"/>
      <c r="AE336" s="371"/>
      <c r="AF336" s="371"/>
      <c r="AG336" s="371"/>
      <c r="AH336" s="169"/>
      <c r="AI336" s="169"/>
      <c r="AJ336" s="169"/>
      <c r="AK336" s="169"/>
      <c r="AL336" s="169"/>
      <c r="AM336" s="169"/>
      <c r="AN336" s="176"/>
      <c r="AO336" s="176"/>
      <c r="AP336" s="176"/>
    </row>
    <row r="337" spans="1:42" s="253" customFormat="1" ht="21" hidden="1" customHeight="1">
      <c r="A337" s="252"/>
      <c r="B337" s="252"/>
      <c r="C337" s="252"/>
      <c r="D337" s="252"/>
      <c r="E337" s="252"/>
      <c r="F337" s="252"/>
      <c r="G337" s="252"/>
      <c r="I337" s="265">
        <f t="shared" si="64"/>
        <v>0</v>
      </c>
      <c r="J337" s="255">
        <f t="shared" si="58"/>
        <v>0</v>
      </c>
      <c r="K337" s="1144">
        <f t="shared" si="66"/>
        <v>24</v>
      </c>
      <c r="L337" s="356"/>
      <c r="M337" s="356"/>
      <c r="N337" s="357">
        <f t="shared" si="60"/>
        <v>0</v>
      </c>
      <c r="O337" s="358"/>
      <c r="P337" s="358"/>
      <c r="Q337" s="359">
        <f t="shared" si="65"/>
        <v>0</v>
      </c>
      <c r="R337" s="359">
        <f t="shared" si="65"/>
        <v>0</v>
      </c>
      <c r="S337" s="360"/>
      <c r="T337" s="361"/>
      <c r="U337" s="255">
        <f t="shared" si="59"/>
        <v>0</v>
      </c>
      <c r="V337" s="169"/>
      <c r="W337" s="169"/>
      <c r="X337" s="169"/>
      <c r="Y337" s="169"/>
      <c r="Z337" s="169"/>
      <c r="AA337" s="378"/>
      <c r="AB337" s="169"/>
      <c r="AC337" s="169"/>
      <c r="AD337" s="169"/>
      <c r="AE337" s="371"/>
      <c r="AF337" s="371"/>
      <c r="AG337" s="371"/>
      <c r="AH337" s="169"/>
      <c r="AI337" s="169"/>
      <c r="AJ337" s="169"/>
      <c r="AK337" s="169"/>
      <c r="AL337" s="169"/>
      <c r="AM337" s="169"/>
      <c r="AN337" s="176"/>
      <c r="AO337" s="176"/>
      <c r="AP337" s="176"/>
    </row>
    <row r="338" spans="1:42" s="253" customFormat="1" ht="21" hidden="1" customHeight="1">
      <c r="A338" s="252"/>
      <c r="B338" s="252"/>
      <c r="C338" s="252"/>
      <c r="D338" s="252"/>
      <c r="E338" s="252"/>
      <c r="F338" s="252"/>
      <c r="G338" s="252"/>
      <c r="I338" s="265">
        <f t="shared" si="64"/>
        <v>0</v>
      </c>
      <c r="J338" s="255">
        <f t="shared" si="58"/>
        <v>0</v>
      </c>
      <c r="K338" s="1144">
        <f t="shared" si="66"/>
        <v>25</v>
      </c>
      <c r="L338" s="356"/>
      <c r="M338" s="356"/>
      <c r="N338" s="357">
        <f t="shared" si="60"/>
        <v>0</v>
      </c>
      <c r="O338" s="358"/>
      <c r="P338" s="358"/>
      <c r="Q338" s="359">
        <f t="shared" si="65"/>
        <v>0</v>
      </c>
      <c r="R338" s="359">
        <f t="shared" si="65"/>
        <v>0</v>
      </c>
      <c r="S338" s="360"/>
      <c r="T338" s="361"/>
      <c r="U338" s="255">
        <f t="shared" si="59"/>
        <v>0</v>
      </c>
      <c r="V338" s="169"/>
      <c r="W338" s="169"/>
      <c r="X338" s="169"/>
      <c r="Y338" s="169"/>
      <c r="Z338" s="169"/>
      <c r="AA338" s="378"/>
      <c r="AB338" s="169"/>
      <c r="AC338" s="169"/>
      <c r="AD338" s="169"/>
      <c r="AE338" s="371"/>
      <c r="AF338" s="371"/>
      <c r="AG338" s="371"/>
      <c r="AH338" s="169"/>
      <c r="AI338" s="169"/>
      <c r="AJ338" s="169"/>
      <c r="AK338" s="169"/>
      <c r="AL338" s="169"/>
      <c r="AM338" s="169"/>
      <c r="AN338" s="176"/>
      <c r="AO338" s="176"/>
      <c r="AP338" s="176"/>
    </row>
    <row r="339" spans="1:42" s="253" customFormat="1" ht="21" hidden="1" customHeight="1">
      <c r="A339" s="252"/>
      <c r="B339" s="252"/>
      <c r="C339" s="252"/>
      <c r="D339" s="252"/>
      <c r="E339" s="252"/>
      <c r="F339" s="252"/>
      <c r="G339" s="252"/>
      <c r="I339" s="265">
        <f t="shared" si="64"/>
        <v>0</v>
      </c>
      <c r="J339" s="255">
        <f t="shared" si="58"/>
        <v>0</v>
      </c>
      <c r="K339" s="1144">
        <f t="shared" si="66"/>
        <v>26</v>
      </c>
      <c r="L339" s="356"/>
      <c r="M339" s="356"/>
      <c r="N339" s="357">
        <f t="shared" si="60"/>
        <v>0</v>
      </c>
      <c r="O339" s="358"/>
      <c r="P339" s="358"/>
      <c r="Q339" s="359">
        <f t="shared" si="65"/>
        <v>0</v>
      </c>
      <c r="R339" s="359">
        <f t="shared" si="65"/>
        <v>0</v>
      </c>
      <c r="S339" s="360"/>
      <c r="T339" s="361"/>
      <c r="U339" s="255">
        <f t="shared" si="59"/>
        <v>0</v>
      </c>
      <c r="V339" s="169"/>
      <c r="W339" s="169"/>
      <c r="X339" s="169"/>
      <c r="Y339" s="169"/>
      <c r="Z339" s="169"/>
      <c r="AA339" s="378"/>
      <c r="AB339" s="169"/>
      <c r="AC339" s="169"/>
      <c r="AD339" s="169"/>
      <c r="AE339" s="371"/>
      <c r="AF339" s="371"/>
      <c r="AG339" s="371"/>
      <c r="AH339" s="169"/>
      <c r="AI339" s="169"/>
      <c r="AJ339" s="169"/>
      <c r="AK339" s="169"/>
      <c r="AL339" s="169"/>
      <c r="AM339" s="169"/>
      <c r="AN339" s="176"/>
      <c r="AO339" s="176"/>
      <c r="AP339" s="176"/>
    </row>
    <row r="340" spans="1:42" s="253" customFormat="1" ht="21" hidden="1" customHeight="1">
      <c r="A340" s="252"/>
      <c r="B340" s="252"/>
      <c r="C340" s="252"/>
      <c r="D340" s="252"/>
      <c r="E340" s="252"/>
      <c r="F340" s="252"/>
      <c r="G340" s="252"/>
      <c r="I340" s="265">
        <f t="shared" si="64"/>
        <v>0</v>
      </c>
      <c r="J340" s="255">
        <f t="shared" si="58"/>
        <v>0</v>
      </c>
      <c r="K340" s="1144">
        <f t="shared" si="66"/>
        <v>27</v>
      </c>
      <c r="L340" s="356"/>
      <c r="M340" s="356"/>
      <c r="N340" s="357">
        <f t="shared" si="60"/>
        <v>0</v>
      </c>
      <c r="O340" s="358"/>
      <c r="P340" s="358"/>
      <c r="Q340" s="359">
        <f t="shared" si="65"/>
        <v>0</v>
      </c>
      <c r="R340" s="359">
        <f t="shared" si="65"/>
        <v>0</v>
      </c>
      <c r="S340" s="360"/>
      <c r="T340" s="361"/>
      <c r="U340" s="255">
        <f t="shared" si="59"/>
        <v>0</v>
      </c>
      <c r="V340" s="169"/>
      <c r="W340" s="169"/>
      <c r="X340" s="169"/>
      <c r="Y340" s="169"/>
      <c r="Z340" s="169"/>
      <c r="AA340" s="378"/>
      <c r="AB340" s="169"/>
      <c r="AC340" s="169"/>
      <c r="AD340" s="169"/>
      <c r="AE340" s="371"/>
      <c r="AF340" s="371"/>
      <c r="AG340" s="371"/>
      <c r="AH340" s="169"/>
      <c r="AI340" s="169"/>
      <c r="AJ340" s="169"/>
      <c r="AK340" s="169"/>
      <c r="AL340" s="169"/>
      <c r="AM340" s="169"/>
      <c r="AN340" s="176"/>
      <c r="AO340" s="176"/>
      <c r="AP340" s="176"/>
    </row>
    <row r="341" spans="1:42" s="253" customFormat="1" ht="21" hidden="1" customHeight="1">
      <c r="A341" s="252"/>
      <c r="B341" s="252"/>
      <c r="C341" s="252"/>
      <c r="D341" s="252"/>
      <c r="E341" s="252"/>
      <c r="F341" s="252"/>
      <c r="G341" s="252"/>
      <c r="I341" s="265">
        <f t="shared" si="64"/>
        <v>0</v>
      </c>
      <c r="J341" s="255">
        <f t="shared" si="58"/>
        <v>0</v>
      </c>
      <c r="K341" s="1144">
        <f t="shared" si="66"/>
        <v>28</v>
      </c>
      <c r="L341" s="356"/>
      <c r="M341" s="356"/>
      <c r="N341" s="357">
        <f t="shared" si="60"/>
        <v>0</v>
      </c>
      <c r="O341" s="358"/>
      <c r="P341" s="358"/>
      <c r="Q341" s="359">
        <f t="shared" si="65"/>
        <v>0</v>
      </c>
      <c r="R341" s="359">
        <f t="shared" si="65"/>
        <v>0</v>
      </c>
      <c r="S341" s="360"/>
      <c r="T341" s="361"/>
      <c r="U341" s="255">
        <f t="shared" si="59"/>
        <v>0</v>
      </c>
      <c r="V341" s="169"/>
      <c r="W341" s="169"/>
      <c r="X341" s="169"/>
      <c r="Y341" s="169"/>
      <c r="Z341" s="169"/>
      <c r="AA341" s="378"/>
      <c r="AB341" s="169"/>
      <c r="AC341" s="169"/>
      <c r="AD341" s="169"/>
      <c r="AE341" s="371"/>
      <c r="AF341" s="371"/>
      <c r="AG341" s="371"/>
      <c r="AH341" s="169"/>
      <c r="AI341" s="169"/>
      <c r="AJ341" s="169"/>
      <c r="AK341" s="169"/>
      <c r="AL341" s="169"/>
      <c r="AM341" s="169"/>
      <c r="AN341" s="176"/>
      <c r="AO341" s="176"/>
      <c r="AP341" s="176"/>
    </row>
    <row r="342" spans="1:42" s="253" customFormat="1" ht="21" hidden="1" customHeight="1">
      <c r="A342" s="252"/>
      <c r="B342" s="252"/>
      <c r="C342" s="252"/>
      <c r="D342" s="252"/>
      <c r="E342" s="252"/>
      <c r="F342" s="252"/>
      <c r="G342" s="252"/>
      <c r="I342" s="265">
        <f t="shared" si="64"/>
        <v>0</v>
      </c>
      <c r="J342" s="255">
        <f t="shared" si="58"/>
        <v>0</v>
      </c>
      <c r="K342" s="1144">
        <f t="shared" si="66"/>
        <v>29</v>
      </c>
      <c r="L342" s="356"/>
      <c r="M342" s="356"/>
      <c r="N342" s="357">
        <f t="shared" si="60"/>
        <v>0</v>
      </c>
      <c r="O342" s="358"/>
      <c r="P342" s="358"/>
      <c r="Q342" s="359">
        <f t="shared" si="65"/>
        <v>0</v>
      </c>
      <c r="R342" s="359">
        <f t="shared" si="65"/>
        <v>0</v>
      </c>
      <c r="S342" s="360"/>
      <c r="T342" s="361"/>
      <c r="U342" s="255">
        <f t="shared" si="59"/>
        <v>0</v>
      </c>
      <c r="V342" s="169"/>
      <c r="W342" s="169"/>
      <c r="X342" s="169"/>
      <c r="Y342" s="169"/>
      <c r="Z342" s="169"/>
      <c r="AA342" s="378"/>
      <c r="AB342" s="169"/>
      <c r="AC342" s="169"/>
      <c r="AD342" s="169"/>
      <c r="AE342" s="371"/>
      <c r="AF342" s="371"/>
      <c r="AG342" s="371"/>
      <c r="AH342" s="169"/>
      <c r="AI342" s="169"/>
      <c r="AJ342" s="169"/>
      <c r="AK342" s="169"/>
      <c r="AL342" s="169"/>
      <c r="AM342" s="169"/>
      <c r="AN342" s="176"/>
      <c r="AO342" s="176"/>
      <c r="AP342" s="176"/>
    </row>
    <row r="343" spans="1:42" s="253" customFormat="1" ht="21" hidden="1" customHeight="1">
      <c r="A343" s="252"/>
      <c r="B343" s="252"/>
      <c r="C343" s="252"/>
      <c r="D343" s="252"/>
      <c r="E343" s="252"/>
      <c r="F343" s="252"/>
      <c r="G343" s="252"/>
      <c r="I343" s="265">
        <f t="shared" si="64"/>
        <v>0</v>
      </c>
      <c r="J343" s="255">
        <f t="shared" si="58"/>
        <v>0</v>
      </c>
      <c r="K343" s="1144">
        <f t="shared" si="66"/>
        <v>30</v>
      </c>
      <c r="L343" s="356"/>
      <c r="M343" s="356"/>
      <c r="N343" s="357">
        <f t="shared" si="60"/>
        <v>0</v>
      </c>
      <c r="O343" s="358"/>
      <c r="P343" s="358"/>
      <c r="Q343" s="359">
        <f t="shared" si="65"/>
        <v>0</v>
      </c>
      <c r="R343" s="359">
        <f t="shared" si="65"/>
        <v>0</v>
      </c>
      <c r="S343" s="360"/>
      <c r="T343" s="361"/>
      <c r="U343" s="255">
        <f t="shared" si="59"/>
        <v>0</v>
      </c>
      <c r="V343" s="169"/>
      <c r="W343" s="169"/>
      <c r="X343" s="169"/>
      <c r="Y343" s="169"/>
      <c r="Z343" s="169"/>
      <c r="AA343" s="378"/>
      <c r="AB343" s="169"/>
      <c r="AC343" s="169"/>
      <c r="AD343" s="169"/>
      <c r="AE343" s="371"/>
      <c r="AF343" s="371"/>
      <c r="AG343" s="371"/>
      <c r="AH343" s="169"/>
      <c r="AI343" s="169"/>
      <c r="AJ343" s="169"/>
      <c r="AK343" s="169"/>
      <c r="AL343" s="169"/>
      <c r="AM343" s="169"/>
      <c r="AN343" s="176"/>
      <c r="AO343" s="176"/>
      <c r="AP343" s="176"/>
    </row>
    <row r="344" spans="1:42" s="253" customFormat="1" ht="21" hidden="1" customHeight="1">
      <c r="A344" s="252"/>
      <c r="B344" s="252"/>
      <c r="C344" s="252"/>
      <c r="D344" s="252"/>
      <c r="E344" s="252"/>
      <c r="F344" s="252"/>
      <c r="G344" s="252"/>
      <c r="I344" s="265">
        <f t="shared" si="64"/>
        <v>0</v>
      </c>
      <c r="J344" s="255">
        <f t="shared" si="58"/>
        <v>0</v>
      </c>
      <c r="K344" s="1144">
        <f t="shared" si="66"/>
        <v>31</v>
      </c>
      <c r="L344" s="356"/>
      <c r="M344" s="356"/>
      <c r="N344" s="357">
        <f t="shared" si="60"/>
        <v>0</v>
      </c>
      <c r="O344" s="358"/>
      <c r="P344" s="358"/>
      <c r="Q344" s="359">
        <f t="shared" si="65"/>
        <v>0</v>
      </c>
      <c r="R344" s="359">
        <f t="shared" si="65"/>
        <v>0</v>
      </c>
      <c r="S344" s="360"/>
      <c r="T344" s="361"/>
      <c r="U344" s="255">
        <f t="shared" si="59"/>
        <v>0</v>
      </c>
      <c r="V344" s="169"/>
      <c r="W344" s="169"/>
      <c r="X344" s="169"/>
      <c r="Y344" s="169"/>
      <c r="Z344" s="169"/>
      <c r="AA344" s="378"/>
      <c r="AB344" s="169"/>
      <c r="AC344" s="169"/>
      <c r="AD344" s="169"/>
      <c r="AE344" s="371"/>
      <c r="AF344" s="371"/>
      <c r="AG344" s="371"/>
      <c r="AH344" s="169"/>
      <c r="AI344" s="169"/>
      <c r="AJ344" s="169"/>
      <c r="AK344" s="169"/>
      <c r="AL344" s="169"/>
      <c r="AM344" s="169"/>
      <c r="AN344" s="176"/>
      <c r="AO344" s="176"/>
      <c r="AP344" s="176"/>
    </row>
    <row r="345" spans="1:42" s="253" customFormat="1" ht="21" hidden="1" customHeight="1">
      <c r="A345" s="252"/>
      <c r="B345" s="252"/>
      <c r="C345" s="252"/>
      <c r="D345" s="252"/>
      <c r="E345" s="252"/>
      <c r="F345" s="252"/>
      <c r="G345" s="252"/>
      <c r="I345" s="265">
        <f t="shared" si="64"/>
        <v>0</v>
      </c>
      <c r="J345" s="255">
        <f t="shared" si="58"/>
        <v>0</v>
      </c>
      <c r="K345" s="1144">
        <f t="shared" si="66"/>
        <v>32</v>
      </c>
      <c r="L345" s="356"/>
      <c r="M345" s="356"/>
      <c r="N345" s="357">
        <f t="shared" si="60"/>
        <v>0</v>
      </c>
      <c r="O345" s="358"/>
      <c r="P345" s="358"/>
      <c r="Q345" s="359">
        <f t="shared" si="65"/>
        <v>0</v>
      </c>
      <c r="R345" s="359">
        <f t="shared" si="65"/>
        <v>0</v>
      </c>
      <c r="S345" s="360"/>
      <c r="T345" s="361"/>
      <c r="U345" s="255">
        <f t="shared" si="59"/>
        <v>0</v>
      </c>
      <c r="V345" s="169"/>
      <c r="W345" s="169"/>
      <c r="X345" s="169"/>
      <c r="Y345" s="169"/>
      <c r="Z345" s="169"/>
      <c r="AA345" s="378"/>
      <c r="AB345" s="169"/>
      <c r="AC345" s="169"/>
      <c r="AD345" s="169"/>
      <c r="AE345" s="371"/>
      <c r="AF345" s="371"/>
      <c r="AG345" s="371"/>
      <c r="AH345" s="169"/>
      <c r="AI345" s="169"/>
      <c r="AJ345" s="169"/>
      <c r="AK345" s="169"/>
      <c r="AL345" s="169"/>
      <c r="AM345" s="169"/>
      <c r="AN345" s="176"/>
      <c r="AO345" s="176"/>
      <c r="AP345" s="176"/>
    </row>
    <row r="346" spans="1:42" s="253" customFormat="1" ht="21" hidden="1" customHeight="1">
      <c r="A346" s="252"/>
      <c r="B346" s="252"/>
      <c r="C346" s="252"/>
      <c r="D346" s="252"/>
      <c r="E346" s="252"/>
      <c r="F346" s="252"/>
      <c r="G346" s="252"/>
      <c r="I346" s="265">
        <f t="shared" si="64"/>
        <v>0</v>
      </c>
      <c r="J346" s="255">
        <f t="shared" si="58"/>
        <v>0</v>
      </c>
      <c r="K346" s="1144">
        <f t="shared" si="66"/>
        <v>33</v>
      </c>
      <c r="L346" s="356"/>
      <c r="M346" s="356"/>
      <c r="N346" s="357">
        <f t="shared" si="60"/>
        <v>0</v>
      </c>
      <c r="O346" s="358"/>
      <c r="P346" s="358"/>
      <c r="Q346" s="359">
        <f t="shared" si="65"/>
        <v>0</v>
      </c>
      <c r="R346" s="359">
        <f t="shared" si="65"/>
        <v>0</v>
      </c>
      <c r="S346" s="360"/>
      <c r="T346" s="361"/>
      <c r="U346" s="255">
        <f t="shared" si="59"/>
        <v>0</v>
      </c>
      <c r="V346" s="169"/>
      <c r="W346" s="169"/>
      <c r="X346" s="169"/>
      <c r="Y346" s="169"/>
      <c r="Z346" s="169"/>
      <c r="AA346" s="378"/>
      <c r="AB346" s="169"/>
      <c r="AC346" s="169"/>
      <c r="AD346" s="169"/>
      <c r="AE346" s="371"/>
      <c r="AF346" s="371"/>
      <c r="AG346" s="371"/>
      <c r="AH346" s="169"/>
      <c r="AI346" s="169"/>
      <c r="AJ346" s="169"/>
      <c r="AK346" s="169"/>
      <c r="AL346" s="169"/>
      <c r="AM346" s="169"/>
      <c r="AN346" s="176"/>
      <c r="AO346" s="176"/>
      <c r="AP346" s="176"/>
    </row>
    <row r="347" spans="1:42" s="253" customFormat="1" ht="21" hidden="1" customHeight="1">
      <c r="A347" s="252"/>
      <c r="B347" s="252"/>
      <c r="C347" s="252"/>
      <c r="D347" s="252"/>
      <c r="E347" s="252"/>
      <c r="F347" s="252"/>
      <c r="G347" s="252"/>
      <c r="I347" s="265">
        <f t="shared" si="64"/>
        <v>0</v>
      </c>
      <c r="J347" s="255">
        <f t="shared" si="58"/>
        <v>0</v>
      </c>
      <c r="K347" s="1144">
        <f t="shared" si="66"/>
        <v>34</v>
      </c>
      <c r="L347" s="356"/>
      <c r="M347" s="356"/>
      <c r="N347" s="357">
        <f t="shared" si="60"/>
        <v>0</v>
      </c>
      <c r="O347" s="358"/>
      <c r="P347" s="358"/>
      <c r="Q347" s="359">
        <f t="shared" si="65"/>
        <v>0</v>
      </c>
      <c r="R347" s="359">
        <f t="shared" si="65"/>
        <v>0</v>
      </c>
      <c r="S347" s="360"/>
      <c r="T347" s="361"/>
      <c r="U347" s="255">
        <f t="shared" si="59"/>
        <v>0</v>
      </c>
      <c r="V347" s="169"/>
      <c r="W347" s="169"/>
      <c r="X347" s="169"/>
      <c r="Y347" s="169"/>
      <c r="Z347" s="169"/>
      <c r="AA347" s="378"/>
      <c r="AB347" s="169"/>
      <c r="AC347" s="169"/>
      <c r="AD347" s="169"/>
      <c r="AE347" s="371"/>
      <c r="AF347" s="371"/>
      <c r="AG347" s="371"/>
      <c r="AH347" s="169"/>
      <c r="AI347" s="169"/>
      <c r="AJ347" s="169"/>
      <c r="AK347" s="169"/>
      <c r="AL347" s="169"/>
      <c r="AM347" s="169"/>
      <c r="AN347" s="176"/>
      <c r="AO347" s="176"/>
      <c r="AP347" s="176"/>
    </row>
    <row r="348" spans="1:42" s="253" customFormat="1" ht="21" hidden="1" customHeight="1">
      <c r="A348" s="252"/>
      <c r="B348" s="252"/>
      <c r="C348" s="252"/>
      <c r="D348" s="252"/>
      <c r="E348" s="252"/>
      <c r="F348" s="252"/>
      <c r="G348" s="252"/>
      <c r="I348" s="265">
        <f t="shared" si="64"/>
        <v>0</v>
      </c>
      <c r="J348" s="255">
        <f t="shared" si="58"/>
        <v>0</v>
      </c>
      <c r="K348" s="1144">
        <f t="shared" si="66"/>
        <v>35</v>
      </c>
      <c r="L348" s="356"/>
      <c r="M348" s="356"/>
      <c r="N348" s="357">
        <f t="shared" si="60"/>
        <v>0</v>
      </c>
      <c r="O348" s="358"/>
      <c r="P348" s="358"/>
      <c r="Q348" s="359">
        <f t="shared" si="65"/>
        <v>0</v>
      </c>
      <c r="R348" s="359">
        <f t="shared" si="65"/>
        <v>0</v>
      </c>
      <c r="S348" s="360"/>
      <c r="T348" s="361"/>
      <c r="U348" s="255">
        <f t="shared" si="59"/>
        <v>0</v>
      </c>
      <c r="V348" s="169"/>
      <c r="W348" s="169"/>
      <c r="X348" s="169"/>
      <c r="Y348" s="169"/>
      <c r="Z348" s="169"/>
      <c r="AA348" s="378"/>
      <c r="AB348" s="169"/>
      <c r="AC348" s="169"/>
      <c r="AD348" s="169"/>
      <c r="AE348" s="371"/>
      <c r="AF348" s="371"/>
      <c r="AG348" s="371"/>
      <c r="AH348" s="169"/>
      <c r="AI348" s="169"/>
      <c r="AJ348" s="169"/>
      <c r="AK348" s="169"/>
      <c r="AL348" s="169"/>
      <c r="AM348" s="169"/>
      <c r="AN348" s="176"/>
      <c r="AO348" s="176"/>
      <c r="AP348" s="176"/>
    </row>
    <row r="349" spans="1:42" s="253" customFormat="1" ht="21" hidden="1" customHeight="1">
      <c r="A349" s="252"/>
      <c r="B349" s="252"/>
      <c r="C349" s="252"/>
      <c r="D349" s="252"/>
      <c r="E349" s="252"/>
      <c r="F349" s="252"/>
      <c r="G349" s="252"/>
      <c r="I349" s="265">
        <f t="shared" si="64"/>
        <v>0</v>
      </c>
      <c r="J349" s="255">
        <f t="shared" si="58"/>
        <v>0</v>
      </c>
      <c r="K349" s="1144">
        <f t="shared" si="66"/>
        <v>36</v>
      </c>
      <c r="L349" s="356"/>
      <c r="M349" s="356"/>
      <c r="N349" s="357">
        <f t="shared" si="60"/>
        <v>0</v>
      </c>
      <c r="O349" s="358"/>
      <c r="P349" s="358"/>
      <c r="Q349" s="359">
        <f t="shared" si="65"/>
        <v>0</v>
      </c>
      <c r="R349" s="359">
        <f t="shared" si="65"/>
        <v>0</v>
      </c>
      <c r="S349" s="360"/>
      <c r="T349" s="361"/>
      <c r="U349" s="255">
        <f t="shared" si="59"/>
        <v>0</v>
      </c>
      <c r="V349" s="169"/>
      <c r="W349" s="169"/>
      <c r="X349" s="169"/>
      <c r="Y349" s="169"/>
      <c r="Z349" s="169"/>
      <c r="AA349" s="378"/>
      <c r="AB349" s="169"/>
      <c r="AC349" s="169"/>
      <c r="AD349" s="169"/>
      <c r="AE349" s="371"/>
      <c r="AF349" s="371"/>
      <c r="AG349" s="371"/>
      <c r="AH349" s="169"/>
      <c r="AI349" s="169"/>
      <c r="AJ349" s="169"/>
      <c r="AK349" s="169"/>
      <c r="AL349" s="169"/>
      <c r="AM349" s="169"/>
      <c r="AN349" s="176"/>
      <c r="AO349" s="176"/>
      <c r="AP349" s="176"/>
    </row>
    <row r="350" spans="1:42" s="253" customFormat="1" ht="21" hidden="1" customHeight="1" thickBot="1">
      <c r="A350" s="252"/>
      <c r="B350" s="252"/>
      <c r="C350" s="252"/>
      <c r="D350" s="252"/>
      <c r="E350" s="252"/>
      <c r="F350" s="252"/>
      <c r="G350" s="252"/>
      <c r="I350" s="265">
        <f t="shared" si="64"/>
        <v>0</v>
      </c>
      <c r="J350" s="255">
        <f t="shared" si="58"/>
        <v>0</v>
      </c>
      <c r="K350" s="385">
        <f t="shared" si="66"/>
        <v>37</v>
      </c>
      <c r="L350" s="356"/>
      <c r="M350" s="356"/>
      <c r="N350" s="387">
        <f t="shared" si="60"/>
        <v>0</v>
      </c>
      <c r="O350" s="388"/>
      <c r="P350" s="388"/>
      <c r="Q350" s="389">
        <f t="shared" si="65"/>
        <v>0</v>
      </c>
      <c r="R350" s="389">
        <f t="shared" si="65"/>
        <v>0</v>
      </c>
      <c r="S350" s="390"/>
      <c r="T350" s="391"/>
      <c r="U350" s="255">
        <f t="shared" si="59"/>
        <v>0</v>
      </c>
      <c r="V350" s="169"/>
      <c r="W350" s="169"/>
      <c r="X350" s="169"/>
      <c r="Y350" s="169"/>
      <c r="Z350" s="169"/>
      <c r="AA350" s="378"/>
      <c r="AB350" s="169"/>
      <c r="AC350" s="169"/>
      <c r="AD350" s="169"/>
      <c r="AE350" s="371"/>
      <c r="AF350" s="371"/>
      <c r="AG350" s="371"/>
      <c r="AH350" s="169"/>
      <c r="AI350" s="169"/>
      <c r="AJ350" s="169"/>
      <c r="AK350" s="169"/>
      <c r="AL350" s="169"/>
      <c r="AM350" s="169"/>
      <c r="AN350" s="176"/>
      <c r="AO350" s="176"/>
      <c r="AP350" s="176"/>
    </row>
    <row r="351" spans="1:42" s="253" customFormat="1" ht="21" hidden="1" customHeight="1">
      <c r="A351" s="252"/>
      <c r="B351" s="252"/>
      <c r="C351" s="252"/>
      <c r="D351" s="252"/>
      <c r="E351" s="252"/>
      <c r="F351" s="252"/>
      <c r="G351" s="252"/>
      <c r="I351" s="265">
        <f>IF((O$353+P$353)&gt;0,1,0)</f>
        <v>0</v>
      </c>
      <c r="J351" s="255">
        <f t="shared" si="58"/>
        <v>0</v>
      </c>
      <c r="K351" s="2439" t="s">
        <v>942</v>
      </c>
      <c r="L351" s="2441" t="s">
        <v>943</v>
      </c>
      <c r="M351" s="2443" t="s">
        <v>944</v>
      </c>
      <c r="N351" s="2443" t="s">
        <v>945</v>
      </c>
      <c r="O351" s="2445" t="s">
        <v>946</v>
      </c>
      <c r="P351" s="2445"/>
      <c r="Q351" s="2445" t="s">
        <v>947</v>
      </c>
      <c r="R351" s="2445"/>
      <c r="S351" s="2446" t="s">
        <v>948</v>
      </c>
      <c r="T351" s="2448" t="s">
        <v>1162</v>
      </c>
      <c r="U351" s="255">
        <f t="shared" si="59"/>
        <v>0</v>
      </c>
      <c r="V351" s="169"/>
      <c r="W351" s="169"/>
      <c r="X351" s="169"/>
      <c r="Y351" s="169"/>
      <c r="Z351" s="169"/>
      <c r="AA351" s="378"/>
      <c r="AB351" s="169"/>
      <c r="AC351" s="169"/>
      <c r="AD351" s="169"/>
      <c r="AE351" s="371"/>
      <c r="AF351" s="371"/>
      <c r="AG351" s="371"/>
      <c r="AH351" s="169"/>
      <c r="AI351" s="169"/>
      <c r="AJ351" s="169"/>
      <c r="AK351" s="169"/>
      <c r="AL351" s="169"/>
      <c r="AM351" s="169"/>
      <c r="AN351" s="176"/>
      <c r="AO351" s="176"/>
      <c r="AP351" s="176"/>
    </row>
    <row r="352" spans="1:42" s="253" customFormat="1" ht="21" hidden="1" customHeight="1">
      <c r="A352" s="252"/>
      <c r="B352" s="252"/>
      <c r="C352" s="252"/>
      <c r="D352" s="252"/>
      <c r="E352" s="252"/>
      <c r="F352" s="252"/>
      <c r="G352" s="252"/>
      <c r="I352" s="265">
        <f t="shared" ref="I352:I375" si="67">IF((O$353+P$353)&gt;0,1,0)</f>
        <v>0</v>
      </c>
      <c r="J352" s="255">
        <f t="shared" si="58"/>
        <v>0</v>
      </c>
      <c r="K352" s="2440"/>
      <c r="L352" s="2442"/>
      <c r="M352" s="2444"/>
      <c r="N352" s="2444"/>
      <c r="O352" s="1146" t="s">
        <v>786</v>
      </c>
      <c r="P352" s="335" t="s">
        <v>787</v>
      </c>
      <c r="Q352" s="335" t="s">
        <v>786</v>
      </c>
      <c r="R352" s="336" t="s">
        <v>787</v>
      </c>
      <c r="S352" s="2447"/>
      <c r="T352" s="2449"/>
      <c r="U352" s="255">
        <f t="shared" si="59"/>
        <v>0</v>
      </c>
      <c r="V352" s="169"/>
      <c r="W352" s="169"/>
      <c r="X352" s="169"/>
      <c r="Y352" s="169"/>
      <c r="Z352" s="169"/>
      <c r="AA352" s="378"/>
      <c r="AB352" s="169"/>
      <c r="AC352" s="169"/>
      <c r="AD352" s="169"/>
      <c r="AE352" s="371"/>
      <c r="AF352" s="371"/>
      <c r="AG352" s="371"/>
      <c r="AH352" s="169"/>
      <c r="AI352" s="169"/>
      <c r="AJ352" s="169"/>
      <c r="AK352" s="169"/>
      <c r="AL352" s="169"/>
      <c r="AM352" s="169"/>
      <c r="AN352" s="176"/>
      <c r="AO352" s="176"/>
      <c r="AP352" s="176"/>
    </row>
    <row r="353" spans="1:42" s="253" customFormat="1" ht="21" hidden="1" customHeight="1">
      <c r="A353" s="252"/>
      <c r="B353" s="252"/>
      <c r="C353" s="252"/>
      <c r="D353" s="252"/>
      <c r="E353" s="252"/>
      <c r="F353" s="252"/>
      <c r="G353" s="252"/>
      <c r="I353" s="265">
        <f t="shared" si="67"/>
        <v>0</v>
      </c>
      <c r="J353" s="255">
        <f t="shared" si="58"/>
        <v>0</v>
      </c>
      <c r="K353" s="1144">
        <f>+K50+1</f>
        <v>38</v>
      </c>
      <c r="L353" s="356"/>
      <c r="M353" s="356"/>
      <c r="N353" s="357">
        <f t="shared" si="60"/>
        <v>0</v>
      </c>
      <c r="O353" s="358"/>
      <c r="P353" s="358"/>
      <c r="Q353" s="359">
        <f t="shared" si="65"/>
        <v>0</v>
      </c>
      <c r="R353" s="359">
        <f t="shared" si="65"/>
        <v>0</v>
      </c>
      <c r="S353" s="360"/>
      <c r="T353" s="361"/>
      <c r="U353" s="255">
        <f t="shared" si="59"/>
        <v>0</v>
      </c>
      <c r="V353" s="169"/>
      <c r="W353" s="169"/>
      <c r="X353" s="169"/>
      <c r="Y353" s="169"/>
      <c r="Z353" s="169"/>
      <c r="AA353" s="378"/>
      <c r="AB353" s="169"/>
      <c r="AC353" s="169"/>
      <c r="AD353" s="169"/>
      <c r="AE353" s="371"/>
      <c r="AF353" s="371"/>
      <c r="AG353" s="371"/>
      <c r="AH353" s="169"/>
      <c r="AI353" s="169"/>
      <c r="AJ353" s="169"/>
      <c r="AK353" s="169"/>
      <c r="AL353" s="169"/>
      <c r="AM353" s="169"/>
      <c r="AN353" s="176"/>
      <c r="AO353" s="176"/>
      <c r="AP353" s="176"/>
    </row>
    <row r="354" spans="1:42" s="253" customFormat="1" ht="21" hidden="1" customHeight="1">
      <c r="A354" s="252"/>
      <c r="B354" s="252"/>
      <c r="C354" s="252"/>
      <c r="D354" s="252"/>
      <c r="E354" s="252"/>
      <c r="F354" s="252"/>
      <c r="G354" s="252"/>
      <c r="I354" s="265">
        <f t="shared" si="67"/>
        <v>0</v>
      </c>
      <c r="J354" s="255">
        <f t="shared" si="58"/>
        <v>0</v>
      </c>
      <c r="K354" s="1144">
        <f t="shared" ref="K354:K375" si="68">+K353+1</f>
        <v>39</v>
      </c>
      <c r="L354" s="356"/>
      <c r="M354" s="356"/>
      <c r="N354" s="357">
        <f t="shared" si="60"/>
        <v>0</v>
      </c>
      <c r="O354" s="358"/>
      <c r="P354" s="358"/>
      <c r="Q354" s="359">
        <f t="shared" si="65"/>
        <v>0</v>
      </c>
      <c r="R354" s="359">
        <f t="shared" si="65"/>
        <v>0</v>
      </c>
      <c r="S354" s="360"/>
      <c r="T354" s="361"/>
      <c r="U354" s="255">
        <f t="shared" si="59"/>
        <v>0</v>
      </c>
      <c r="V354" s="169"/>
      <c r="W354" s="169"/>
      <c r="X354" s="169"/>
      <c r="Y354" s="169"/>
      <c r="Z354" s="169"/>
      <c r="AA354" s="378"/>
      <c r="AB354" s="169"/>
      <c r="AC354" s="169"/>
      <c r="AD354" s="169"/>
      <c r="AE354" s="371"/>
      <c r="AF354" s="371"/>
      <c r="AG354" s="371"/>
      <c r="AH354" s="169"/>
      <c r="AI354" s="169"/>
      <c r="AJ354" s="169"/>
      <c r="AK354" s="169"/>
      <c r="AL354" s="169"/>
      <c r="AM354" s="169"/>
      <c r="AN354" s="176"/>
      <c r="AO354" s="176"/>
      <c r="AP354" s="176"/>
    </row>
    <row r="355" spans="1:42" s="253" customFormat="1" ht="21" hidden="1" customHeight="1">
      <c r="A355" s="252"/>
      <c r="B355" s="252"/>
      <c r="C355" s="252"/>
      <c r="D355" s="252"/>
      <c r="E355" s="252"/>
      <c r="F355" s="252"/>
      <c r="G355" s="252"/>
      <c r="I355" s="265">
        <f t="shared" si="67"/>
        <v>0</v>
      </c>
      <c r="J355" s="255">
        <f t="shared" si="58"/>
        <v>0</v>
      </c>
      <c r="K355" s="1144">
        <f t="shared" si="68"/>
        <v>40</v>
      </c>
      <c r="L355" s="356"/>
      <c r="M355" s="356"/>
      <c r="N355" s="357">
        <f t="shared" si="60"/>
        <v>0</v>
      </c>
      <c r="O355" s="358"/>
      <c r="P355" s="358"/>
      <c r="Q355" s="359">
        <f t="shared" si="65"/>
        <v>0</v>
      </c>
      <c r="R355" s="359">
        <f t="shared" si="65"/>
        <v>0</v>
      </c>
      <c r="S355" s="360"/>
      <c r="T355" s="361"/>
      <c r="U355" s="255">
        <f t="shared" si="59"/>
        <v>0</v>
      </c>
      <c r="V355" s="169"/>
      <c r="W355" s="169"/>
      <c r="X355" s="169"/>
      <c r="Y355" s="169"/>
      <c r="Z355" s="169"/>
      <c r="AA355" s="378"/>
      <c r="AB355" s="169"/>
      <c r="AC355" s="169"/>
      <c r="AD355" s="169"/>
      <c r="AE355" s="371"/>
      <c r="AF355" s="371"/>
      <c r="AG355" s="371"/>
      <c r="AH355" s="169"/>
      <c r="AI355" s="169"/>
      <c r="AJ355" s="169"/>
      <c r="AK355" s="169"/>
      <c r="AL355" s="169"/>
      <c r="AM355" s="169"/>
      <c r="AN355" s="176"/>
      <c r="AO355" s="176"/>
      <c r="AP355" s="176"/>
    </row>
    <row r="356" spans="1:42" s="253" customFormat="1" ht="21" hidden="1" customHeight="1">
      <c r="A356" s="252"/>
      <c r="B356" s="252"/>
      <c r="C356" s="252"/>
      <c r="D356" s="252"/>
      <c r="E356" s="252"/>
      <c r="F356" s="252"/>
      <c r="G356" s="252"/>
      <c r="I356" s="265">
        <f t="shared" si="67"/>
        <v>0</v>
      </c>
      <c r="J356" s="255">
        <f t="shared" si="58"/>
        <v>0</v>
      </c>
      <c r="K356" s="1144">
        <f t="shared" si="68"/>
        <v>41</v>
      </c>
      <c r="L356" s="356"/>
      <c r="M356" s="356"/>
      <c r="N356" s="357">
        <f t="shared" si="60"/>
        <v>0</v>
      </c>
      <c r="O356" s="358"/>
      <c r="P356" s="358"/>
      <c r="Q356" s="359">
        <f t="shared" si="65"/>
        <v>0</v>
      </c>
      <c r="R356" s="359">
        <f t="shared" si="65"/>
        <v>0</v>
      </c>
      <c r="S356" s="360"/>
      <c r="T356" s="361"/>
      <c r="U356" s="255">
        <f t="shared" si="59"/>
        <v>0</v>
      </c>
      <c r="V356" s="169"/>
      <c r="W356" s="169"/>
      <c r="X356" s="169"/>
      <c r="Y356" s="169"/>
      <c r="Z356" s="169"/>
      <c r="AA356" s="378"/>
      <c r="AB356" s="169"/>
      <c r="AC356" s="169"/>
      <c r="AD356" s="169"/>
      <c r="AE356" s="371"/>
      <c r="AF356" s="371"/>
      <c r="AG356" s="371"/>
      <c r="AH356" s="169"/>
      <c r="AI356" s="169"/>
      <c r="AJ356" s="169"/>
      <c r="AK356" s="169"/>
      <c r="AL356" s="169"/>
      <c r="AM356" s="169"/>
      <c r="AN356" s="176"/>
      <c r="AO356" s="176"/>
      <c r="AP356" s="176"/>
    </row>
    <row r="357" spans="1:42" s="253" customFormat="1" ht="21" hidden="1" customHeight="1">
      <c r="A357" s="252"/>
      <c r="B357" s="252"/>
      <c r="C357" s="252"/>
      <c r="D357" s="252"/>
      <c r="E357" s="252"/>
      <c r="F357" s="252"/>
      <c r="G357" s="252"/>
      <c r="I357" s="265">
        <f t="shared" si="67"/>
        <v>0</v>
      </c>
      <c r="J357" s="255">
        <f t="shared" si="58"/>
        <v>0</v>
      </c>
      <c r="K357" s="1144">
        <f t="shared" si="68"/>
        <v>42</v>
      </c>
      <c r="L357" s="356"/>
      <c r="M357" s="356"/>
      <c r="N357" s="357">
        <f t="shared" si="60"/>
        <v>0</v>
      </c>
      <c r="O357" s="358"/>
      <c r="P357" s="358"/>
      <c r="Q357" s="359">
        <f t="shared" si="65"/>
        <v>0</v>
      </c>
      <c r="R357" s="359">
        <f t="shared" si="65"/>
        <v>0</v>
      </c>
      <c r="S357" s="360"/>
      <c r="T357" s="361"/>
      <c r="U357" s="255">
        <f t="shared" si="59"/>
        <v>0</v>
      </c>
      <c r="V357" s="169"/>
      <c r="W357" s="169"/>
      <c r="X357" s="169"/>
      <c r="Y357" s="169"/>
      <c r="Z357" s="169"/>
      <c r="AA357" s="378"/>
      <c r="AB357" s="169"/>
      <c r="AC357" s="169"/>
      <c r="AD357" s="169"/>
      <c r="AE357" s="371"/>
      <c r="AF357" s="371"/>
      <c r="AG357" s="371"/>
      <c r="AH357" s="169"/>
      <c r="AI357" s="169"/>
      <c r="AJ357" s="169"/>
      <c r="AK357" s="169"/>
      <c r="AL357" s="169"/>
      <c r="AM357" s="169"/>
      <c r="AN357" s="176"/>
      <c r="AO357" s="176"/>
      <c r="AP357" s="176"/>
    </row>
    <row r="358" spans="1:42" s="253" customFormat="1" ht="21" hidden="1" customHeight="1">
      <c r="A358" s="252"/>
      <c r="B358" s="252"/>
      <c r="C358" s="252"/>
      <c r="D358" s="252"/>
      <c r="E358" s="252"/>
      <c r="F358" s="252"/>
      <c r="G358" s="252"/>
      <c r="I358" s="265">
        <f t="shared" si="67"/>
        <v>0</v>
      </c>
      <c r="J358" s="255">
        <f t="shared" si="58"/>
        <v>0</v>
      </c>
      <c r="K358" s="1144">
        <f t="shared" si="68"/>
        <v>43</v>
      </c>
      <c r="L358" s="356"/>
      <c r="M358" s="356"/>
      <c r="N358" s="357">
        <f t="shared" si="60"/>
        <v>0</v>
      </c>
      <c r="O358" s="358"/>
      <c r="P358" s="358"/>
      <c r="Q358" s="359">
        <f t="shared" si="65"/>
        <v>0</v>
      </c>
      <c r="R358" s="359">
        <f t="shared" si="65"/>
        <v>0</v>
      </c>
      <c r="S358" s="360"/>
      <c r="T358" s="361"/>
      <c r="U358" s="255">
        <f t="shared" si="59"/>
        <v>0</v>
      </c>
      <c r="V358" s="169"/>
      <c r="W358" s="169"/>
      <c r="X358" s="169"/>
      <c r="Y358" s="169"/>
      <c r="Z358" s="169"/>
      <c r="AA358" s="378"/>
      <c r="AB358" s="169"/>
      <c r="AC358" s="169"/>
      <c r="AD358" s="169"/>
      <c r="AE358" s="371"/>
      <c r="AF358" s="371"/>
      <c r="AG358" s="371"/>
      <c r="AH358" s="169"/>
      <c r="AI358" s="169"/>
      <c r="AJ358" s="169"/>
      <c r="AK358" s="169"/>
      <c r="AL358" s="169"/>
      <c r="AM358" s="169"/>
      <c r="AN358" s="176"/>
      <c r="AO358" s="176"/>
      <c r="AP358" s="176"/>
    </row>
    <row r="359" spans="1:42" s="253" customFormat="1" ht="21" hidden="1" customHeight="1">
      <c r="A359" s="252"/>
      <c r="B359" s="252"/>
      <c r="C359" s="252"/>
      <c r="D359" s="252"/>
      <c r="E359" s="252"/>
      <c r="F359" s="252"/>
      <c r="G359" s="252"/>
      <c r="I359" s="265">
        <f t="shared" si="67"/>
        <v>0</v>
      </c>
      <c r="J359" s="255">
        <f t="shared" si="58"/>
        <v>0</v>
      </c>
      <c r="K359" s="1144">
        <f t="shared" si="68"/>
        <v>44</v>
      </c>
      <c r="L359" s="356"/>
      <c r="M359" s="356"/>
      <c r="N359" s="357">
        <f t="shared" si="60"/>
        <v>0</v>
      </c>
      <c r="O359" s="358"/>
      <c r="P359" s="358"/>
      <c r="Q359" s="359">
        <f t="shared" si="65"/>
        <v>0</v>
      </c>
      <c r="R359" s="359">
        <f t="shared" si="65"/>
        <v>0</v>
      </c>
      <c r="S359" s="360"/>
      <c r="T359" s="361"/>
      <c r="U359" s="255">
        <f t="shared" si="59"/>
        <v>0</v>
      </c>
      <c r="V359" s="169"/>
      <c r="W359" s="169"/>
      <c r="X359" s="169"/>
      <c r="Y359" s="169"/>
      <c r="Z359" s="169"/>
      <c r="AA359" s="378"/>
      <c r="AB359" s="169"/>
      <c r="AC359" s="169"/>
      <c r="AD359" s="169"/>
      <c r="AE359" s="371"/>
      <c r="AF359" s="371"/>
      <c r="AG359" s="371"/>
      <c r="AH359" s="169"/>
      <c r="AI359" s="169"/>
      <c r="AJ359" s="169"/>
      <c r="AK359" s="169"/>
      <c r="AL359" s="169"/>
      <c r="AM359" s="169"/>
      <c r="AN359" s="176"/>
      <c r="AO359" s="176"/>
      <c r="AP359" s="176"/>
    </row>
    <row r="360" spans="1:42" s="253" customFormat="1" ht="21" hidden="1" customHeight="1">
      <c r="A360" s="252"/>
      <c r="B360" s="252"/>
      <c r="C360" s="252"/>
      <c r="D360" s="252"/>
      <c r="E360" s="252"/>
      <c r="F360" s="252"/>
      <c r="G360" s="252"/>
      <c r="I360" s="265">
        <f t="shared" si="67"/>
        <v>0</v>
      </c>
      <c r="J360" s="255">
        <f t="shared" si="58"/>
        <v>0</v>
      </c>
      <c r="K360" s="1144">
        <f t="shared" si="68"/>
        <v>45</v>
      </c>
      <c r="L360" s="356"/>
      <c r="M360" s="356"/>
      <c r="N360" s="357">
        <f t="shared" si="60"/>
        <v>0</v>
      </c>
      <c r="O360" s="358"/>
      <c r="P360" s="358"/>
      <c r="Q360" s="359">
        <f t="shared" si="65"/>
        <v>0</v>
      </c>
      <c r="R360" s="359">
        <f t="shared" si="65"/>
        <v>0</v>
      </c>
      <c r="S360" s="360"/>
      <c r="T360" s="361"/>
      <c r="U360" s="255">
        <f t="shared" si="59"/>
        <v>0</v>
      </c>
      <c r="V360" s="169"/>
      <c r="W360" s="169"/>
      <c r="X360" s="169"/>
      <c r="Y360" s="169"/>
      <c r="Z360" s="169"/>
      <c r="AA360" s="378"/>
      <c r="AB360" s="169"/>
      <c r="AC360" s="169"/>
      <c r="AD360" s="169"/>
      <c r="AE360" s="371"/>
      <c r="AF360" s="371"/>
      <c r="AG360" s="371"/>
      <c r="AH360" s="169"/>
      <c r="AI360" s="169"/>
      <c r="AJ360" s="169"/>
      <c r="AK360" s="169"/>
      <c r="AL360" s="169"/>
      <c r="AM360" s="169"/>
      <c r="AN360" s="176"/>
      <c r="AO360" s="176"/>
      <c r="AP360" s="176"/>
    </row>
    <row r="361" spans="1:42" s="253" customFormat="1" ht="21" hidden="1" customHeight="1">
      <c r="A361" s="252"/>
      <c r="B361" s="252"/>
      <c r="C361" s="252"/>
      <c r="D361" s="252"/>
      <c r="E361" s="252"/>
      <c r="F361" s="252"/>
      <c r="G361" s="252"/>
      <c r="I361" s="265">
        <f t="shared" si="67"/>
        <v>0</v>
      </c>
      <c r="J361" s="255">
        <f t="shared" si="58"/>
        <v>0</v>
      </c>
      <c r="K361" s="1144">
        <f t="shared" si="68"/>
        <v>46</v>
      </c>
      <c r="L361" s="356"/>
      <c r="M361" s="356"/>
      <c r="N361" s="357">
        <f t="shared" si="60"/>
        <v>0</v>
      </c>
      <c r="O361" s="358"/>
      <c r="P361" s="358"/>
      <c r="Q361" s="359">
        <f t="shared" si="65"/>
        <v>0</v>
      </c>
      <c r="R361" s="359">
        <f t="shared" si="65"/>
        <v>0</v>
      </c>
      <c r="S361" s="360"/>
      <c r="T361" s="361"/>
      <c r="U361" s="255">
        <f t="shared" si="59"/>
        <v>0</v>
      </c>
      <c r="V361" s="169"/>
      <c r="W361" s="169"/>
      <c r="X361" s="169"/>
      <c r="Y361" s="169"/>
      <c r="Z361" s="169"/>
      <c r="AA361" s="378"/>
      <c r="AB361" s="169"/>
      <c r="AC361" s="169"/>
      <c r="AD361" s="169"/>
      <c r="AE361" s="371"/>
      <c r="AF361" s="371"/>
      <c r="AG361" s="371"/>
      <c r="AH361" s="169"/>
      <c r="AI361" s="169"/>
      <c r="AJ361" s="169"/>
      <c r="AK361" s="169"/>
      <c r="AL361" s="169"/>
      <c r="AM361" s="169"/>
      <c r="AN361" s="176"/>
      <c r="AO361" s="176"/>
      <c r="AP361" s="176"/>
    </row>
    <row r="362" spans="1:42" s="253" customFormat="1" ht="21" hidden="1" customHeight="1">
      <c r="A362" s="252"/>
      <c r="B362" s="252"/>
      <c r="C362" s="252"/>
      <c r="D362" s="252"/>
      <c r="E362" s="252"/>
      <c r="F362" s="252"/>
      <c r="G362" s="252"/>
      <c r="I362" s="265">
        <f t="shared" si="67"/>
        <v>0</v>
      </c>
      <c r="J362" s="255">
        <f t="shared" si="58"/>
        <v>0</v>
      </c>
      <c r="K362" s="1144">
        <f t="shared" si="68"/>
        <v>47</v>
      </c>
      <c r="L362" s="356"/>
      <c r="M362" s="356"/>
      <c r="N362" s="357">
        <f t="shared" si="60"/>
        <v>0</v>
      </c>
      <c r="O362" s="358"/>
      <c r="P362" s="358"/>
      <c r="Q362" s="359">
        <f t="shared" si="65"/>
        <v>0</v>
      </c>
      <c r="R362" s="359">
        <f t="shared" si="65"/>
        <v>0</v>
      </c>
      <c r="S362" s="360"/>
      <c r="T362" s="361"/>
      <c r="U362" s="255">
        <f t="shared" si="59"/>
        <v>0</v>
      </c>
      <c r="V362" s="169"/>
      <c r="W362" s="169"/>
      <c r="X362" s="169"/>
      <c r="Y362" s="169"/>
      <c r="Z362" s="169"/>
      <c r="AA362" s="378"/>
      <c r="AB362" s="169"/>
      <c r="AC362" s="169"/>
      <c r="AD362" s="169"/>
      <c r="AE362" s="371"/>
      <c r="AF362" s="371"/>
      <c r="AG362" s="371"/>
      <c r="AH362" s="169"/>
      <c r="AI362" s="169"/>
      <c r="AJ362" s="169"/>
      <c r="AK362" s="169"/>
      <c r="AL362" s="169"/>
      <c r="AM362" s="169"/>
      <c r="AN362" s="176"/>
      <c r="AO362" s="176"/>
      <c r="AP362" s="176"/>
    </row>
    <row r="363" spans="1:42" s="253" customFormat="1" ht="21" hidden="1" customHeight="1">
      <c r="A363" s="252"/>
      <c r="B363" s="252"/>
      <c r="C363" s="252"/>
      <c r="D363" s="252"/>
      <c r="E363" s="252"/>
      <c r="F363" s="252"/>
      <c r="G363" s="252"/>
      <c r="I363" s="265">
        <f t="shared" si="67"/>
        <v>0</v>
      </c>
      <c r="J363" s="255">
        <f t="shared" si="58"/>
        <v>0</v>
      </c>
      <c r="K363" s="1144">
        <f t="shared" si="68"/>
        <v>48</v>
      </c>
      <c r="L363" s="356"/>
      <c r="M363" s="356"/>
      <c r="N363" s="357">
        <f t="shared" si="60"/>
        <v>0</v>
      </c>
      <c r="O363" s="358"/>
      <c r="P363" s="358"/>
      <c r="Q363" s="359">
        <f t="shared" si="65"/>
        <v>0</v>
      </c>
      <c r="R363" s="359">
        <f t="shared" si="65"/>
        <v>0</v>
      </c>
      <c r="S363" s="360"/>
      <c r="T363" s="361"/>
      <c r="U363" s="255">
        <f t="shared" si="59"/>
        <v>0</v>
      </c>
      <c r="V363" s="169"/>
      <c r="W363" s="169"/>
      <c r="X363" s="169"/>
      <c r="Y363" s="169"/>
      <c r="Z363" s="169"/>
      <c r="AA363" s="378"/>
      <c r="AB363" s="169"/>
      <c r="AC363" s="169"/>
      <c r="AD363" s="169"/>
      <c r="AE363" s="371"/>
      <c r="AF363" s="371"/>
      <c r="AG363" s="371"/>
      <c r="AH363" s="169"/>
      <c r="AI363" s="169"/>
      <c r="AJ363" s="169"/>
      <c r="AK363" s="169"/>
      <c r="AL363" s="169"/>
      <c r="AM363" s="169"/>
      <c r="AN363" s="176"/>
      <c r="AO363" s="176"/>
      <c r="AP363" s="176"/>
    </row>
    <row r="364" spans="1:42" s="253" customFormat="1" ht="21" hidden="1" customHeight="1">
      <c r="A364" s="252"/>
      <c r="B364" s="252"/>
      <c r="C364" s="252"/>
      <c r="D364" s="252"/>
      <c r="E364" s="252"/>
      <c r="F364" s="252"/>
      <c r="G364" s="252"/>
      <c r="I364" s="265">
        <f t="shared" si="67"/>
        <v>0</v>
      </c>
      <c r="J364" s="255">
        <f t="shared" si="58"/>
        <v>0</v>
      </c>
      <c r="K364" s="1144">
        <f t="shared" si="68"/>
        <v>49</v>
      </c>
      <c r="L364" s="356"/>
      <c r="M364" s="356"/>
      <c r="N364" s="357">
        <f t="shared" si="60"/>
        <v>0</v>
      </c>
      <c r="O364" s="358"/>
      <c r="P364" s="358"/>
      <c r="Q364" s="359">
        <f t="shared" si="65"/>
        <v>0</v>
      </c>
      <c r="R364" s="359">
        <f t="shared" si="65"/>
        <v>0</v>
      </c>
      <c r="S364" s="360"/>
      <c r="T364" s="361"/>
      <c r="U364" s="255">
        <f t="shared" si="59"/>
        <v>0</v>
      </c>
      <c r="V364" s="169"/>
      <c r="W364" s="169"/>
      <c r="X364" s="169"/>
      <c r="Y364" s="169"/>
      <c r="Z364" s="169"/>
      <c r="AA364" s="378"/>
      <c r="AB364" s="169"/>
      <c r="AC364" s="169"/>
      <c r="AD364" s="169"/>
      <c r="AE364" s="371"/>
      <c r="AF364" s="371"/>
      <c r="AG364" s="371"/>
      <c r="AH364" s="169"/>
      <c r="AI364" s="169"/>
      <c r="AJ364" s="169"/>
      <c r="AK364" s="169"/>
      <c r="AL364" s="169"/>
      <c r="AM364" s="169"/>
      <c r="AN364" s="176"/>
      <c r="AO364" s="176"/>
      <c r="AP364" s="176"/>
    </row>
    <row r="365" spans="1:42" s="253" customFormat="1" ht="21" hidden="1" customHeight="1">
      <c r="A365" s="252"/>
      <c r="B365" s="252"/>
      <c r="C365" s="252"/>
      <c r="D365" s="252"/>
      <c r="E365" s="252"/>
      <c r="F365" s="252"/>
      <c r="G365" s="252"/>
      <c r="I365" s="265">
        <f t="shared" si="67"/>
        <v>0</v>
      </c>
      <c r="J365" s="255">
        <f t="shared" si="58"/>
        <v>0</v>
      </c>
      <c r="K365" s="1144">
        <f t="shared" si="68"/>
        <v>50</v>
      </c>
      <c r="L365" s="356"/>
      <c r="M365" s="356"/>
      <c r="N365" s="357">
        <f t="shared" si="60"/>
        <v>0</v>
      </c>
      <c r="O365" s="358"/>
      <c r="P365" s="358"/>
      <c r="Q365" s="359">
        <f t="shared" si="65"/>
        <v>0</v>
      </c>
      <c r="R365" s="359">
        <f t="shared" si="65"/>
        <v>0</v>
      </c>
      <c r="S365" s="360"/>
      <c r="T365" s="361"/>
      <c r="U365" s="255">
        <f t="shared" si="59"/>
        <v>0</v>
      </c>
      <c r="V365" s="169"/>
      <c r="W365" s="169"/>
      <c r="X365" s="169"/>
      <c r="Y365" s="169"/>
      <c r="Z365" s="169"/>
      <c r="AA365" s="378"/>
      <c r="AB365" s="169"/>
      <c r="AC365" s="169"/>
      <c r="AD365" s="169"/>
      <c r="AE365" s="371"/>
      <c r="AF365" s="371"/>
      <c r="AG365" s="371"/>
      <c r="AH365" s="169"/>
      <c r="AI365" s="169"/>
      <c r="AJ365" s="169"/>
      <c r="AK365" s="169"/>
      <c r="AL365" s="169"/>
      <c r="AM365" s="169"/>
      <c r="AN365" s="176"/>
      <c r="AO365" s="176"/>
      <c r="AP365" s="176"/>
    </row>
    <row r="366" spans="1:42" s="253" customFormat="1" ht="21" hidden="1" customHeight="1">
      <c r="A366" s="252"/>
      <c r="B366" s="252"/>
      <c r="C366" s="252"/>
      <c r="D366" s="252"/>
      <c r="E366" s="252"/>
      <c r="F366" s="252"/>
      <c r="G366" s="252"/>
      <c r="I366" s="265">
        <f t="shared" si="67"/>
        <v>0</v>
      </c>
      <c r="J366" s="255">
        <f t="shared" si="58"/>
        <v>0</v>
      </c>
      <c r="K366" s="1144">
        <f t="shared" si="68"/>
        <v>51</v>
      </c>
      <c r="L366" s="356"/>
      <c r="M366" s="356"/>
      <c r="N366" s="357">
        <f t="shared" si="60"/>
        <v>0</v>
      </c>
      <c r="O366" s="358"/>
      <c r="P366" s="358"/>
      <c r="Q366" s="359">
        <f t="shared" si="65"/>
        <v>0</v>
      </c>
      <c r="R366" s="359">
        <f t="shared" si="65"/>
        <v>0</v>
      </c>
      <c r="S366" s="360"/>
      <c r="T366" s="361"/>
      <c r="U366" s="255">
        <f t="shared" si="59"/>
        <v>0</v>
      </c>
      <c r="V366" s="169"/>
      <c r="W366" s="169"/>
      <c r="X366" s="169"/>
      <c r="Y366" s="169"/>
      <c r="Z366" s="169"/>
      <c r="AA366" s="378"/>
      <c r="AB366" s="169"/>
      <c r="AC366" s="169"/>
      <c r="AD366" s="169"/>
      <c r="AE366" s="371"/>
      <c r="AF366" s="371"/>
      <c r="AG366" s="371"/>
      <c r="AH366" s="169"/>
      <c r="AI366" s="169"/>
      <c r="AJ366" s="169"/>
      <c r="AK366" s="169"/>
      <c r="AL366" s="169"/>
      <c r="AM366" s="169"/>
      <c r="AN366" s="176"/>
      <c r="AO366" s="176"/>
      <c r="AP366" s="176"/>
    </row>
    <row r="367" spans="1:42" s="253" customFormat="1" ht="21" hidden="1" customHeight="1">
      <c r="A367" s="252"/>
      <c r="B367" s="252"/>
      <c r="C367" s="252"/>
      <c r="D367" s="252"/>
      <c r="E367" s="252"/>
      <c r="F367" s="252"/>
      <c r="G367" s="252"/>
      <c r="I367" s="265">
        <f t="shared" si="67"/>
        <v>0</v>
      </c>
      <c r="J367" s="255">
        <f t="shared" si="58"/>
        <v>0</v>
      </c>
      <c r="K367" s="1144">
        <f t="shared" si="68"/>
        <v>52</v>
      </c>
      <c r="L367" s="356"/>
      <c r="M367" s="356"/>
      <c r="N367" s="357">
        <f t="shared" si="60"/>
        <v>0</v>
      </c>
      <c r="O367" s="358"/>
      <c r="P367" s="358"/>
      <c r="Q367" s="359">
        <f t="shared" si="65"/>
        <v>0</v>
      </c>
      <c r="R367" s="359">
        <f t="shared" si="65"/>
        <v>0</v>
      </c>
      <c r="S367" s="360"/>
      <c r="T367" s="361"/>
      <c r="U367" s="255">
        <f t="shared" si="59"/>
        <v>0</v>
      </c>
      <c r="V367" s="169"/>
      <c r="W367" s="169"/>
      <c r="X367" s="169"/>
      <c r="Y367" s="169"/>
      <c r="Z367" s="169"/>
      <c r="AA367" s="378"/>
      <c r="AB367" s="169"/>
      <c r="AC367" s="169"/>
      <c r="AD367" s="169"/>
      <c r="AE367" s="371"/>
      <c r="AF367" s="371"/>
      <c r="AG367" s="371"/>
      <c r="AH367" s="169"/>
      <c r="AI367" s="169"/>
      <c r="AJ367" s="169"/>
      <c r="AK367" s="169"/>
      <c r="AL367" s="169"/>
      <c r="AM367" s="169"/>
      <c r="AN367" s="176"/>
      <c r="AO367" s="176"/>
      <c r="AP367" s="176"/>
    </row>
    <row r="368" spans="1:42" s="253" customFormat="1" ht="21" hidden="1" customHeight="1">
      <c r="A368" s="252"/>
      <c r="B368" s="252"/>
      <c r="C368" s="252"/>
      <c r="D368" s="252"/>
      <c r="E368" s="252"/>
      <c r="F368" s="252"/>
      <c r="G368" s="252"/>
      <c r="I368" s="265">
        <f t="shared" si="67"/>
        <v>0</v>
      </c>
      <c r="J368" s="255">
        <f t="shared" si="58"/>
        <v>0</v>
      </c>
      <c r="K368" s="1144">
        <f t="shared" si="68"/>
        <v>53</v>
      </c>
      <c r="L368" s="356"/>
      <c r="M368" s="356"/>
      <c r="N368" s="357">
        <f t="shared" si="60"/>
        <v>0</v>
      </c>
      <c r="O368" s="358"/>
      <c r="P368" s="358"/>
      <c r="Q368" s="359">
        <f t="shared" si="65"/>
        <v>0</v>
      </c>
      <c r="R368" s="359">
        <f t="shared" si="65"/>
        <v>0</v>
      </c>
      <c r="S368" s="360"/>
      <c r="T368" s="361"/>
      <c r="U368" s="255">
        <f t="shared" si="59"/>
        <v>0</v>
      </c>
      <c r="V368" s="169"/>
      <c r="W368" s="169"/>
      <c r="X368" s="169"/>
      <c r="Y368" s="169"/>
      <c r="Z368" s="169"/>
      <c r="AA368" s="378"/>
      <c r="AB368" s="169"/>
      <c r="AC368" s="169"/>
      <c r="AD368" s="169"/>
      <c r="AE368" s="371"/>
      <c r="AF368" s="371"/>
      <c r="AG368" s="371"/>
      <c r="AH368" s="169"/>
      <c r="AI368" s="169"/>
      <c r="AJ368" s="169"/>
      <c r="AK368" s="169"/>
      <c r="AL368" s="169"/>
      <c r="AM368" s="169"/>
      <c r="AN368" s="176"/>
      <c r="AO368" s="176"/>
      <c r="AP368" s="176"/>
    </row>
    <row r="369" spans="1:42" s="253" customFormat="1" ht="21" hidden="1" customHeight="1">
      <c r="A369" s="252"/>
      <c r="B369" s="252"/>
      <c r="C369" s="252"/>
      <c r="D369" s="252"/>
      <c r="E369" s="252"/>
      <c r="F369" s="252"/>
      <c r="G369" s="252"/>
      <c r="I369" s="265">
        <f t="shared" si="67"/>
        <v>0</v>
      </c>
      <c r="J369" s="255">
        <f t="shared" si="58"/>
        <v>0</v>
      </c>
      <c r="K369" s="1144">
        <f t="shared" si="68"/>
        <v>54</v>
      </c>
      <c r="L369" s="356"/>
      <c r="M369" s="356"/>
      <c r="N369" s="357">
        <f t="shared" si="60"/>
        <v>0</v>
      </c>
      <c r="O369" s="358"/>
      <c r="P369" s="358"/>
      <c r="Q369" s="359">
        <f t="shared" si="65"/>
        <v>0</v>
      </c>
      <c r="R369" s="359">
        <f t="shared" si="65"/>
        <v>0</v>
      </c>
      <c r="S369" s="360"/>
      <c r="T369" s="361"/>
      <c r="U369" s="255">
        <f t="shared" si="59"/>
        <v>0</v>
      </c>
      <c r="V369" s="169"/>
      <c r="W369" s="169"/>
      <c r="X369" s="169"/>
      <c r="Y369" s="169"/>
      <c r="Z369" s="169"/>
      <c r="AA369" s="378"/>
      <c r="AB369" s="169"/>
      <c r="AC369" s="169"/>
      <c r="AD369" s="169"/>
      <c r="AE369" s="371"/>
      <c r="AF369" s="371"/>
      <c r="AG369" s="371"/>
      <c r="AH369" s="169"/>
      <c r="AI369" s="169"/>
      <c r="AJ369" s="169"/>
      <c r="AK369" s="169"/>
      <c r="AL369" s="169"/>
      <c r="AM369" s="169"/>
      <c r="AN369" s="176"/>
      <c r="AO369" s="176"/>
      <c r="AP369" s="176"/>
    </row>
    <row r="370" spans="1:42" s="253" customFormat="1" ht="21" hidden="1" customHeight="1">
      <c r="A370" s="252"/>
      <c r="B370" s="252"/>
      <c r="C370" s="252"/>
      <c r="D370" s="252"/>
      <c r="E370" s="252"/>
      <c r="F370" s="252"/>
      <c r="G370" s="252"/>
      <c r="I370" s="265">
        <f t="shared" si="67"/>
        <v>0</v>
      </c>
      <c r="J370" s="255">
        <f t="shared" si="58"/>
        <v>0</v>
      </c>
      <c r="K370" s="1144">
        <f t="shared" si="68"/>
        <v>55</v>
      </c>
      <c r="L370" s="356"/>
      <c r="M370" s="356"/>
      <c r="N370" s="357">
        <f t="shared" si="60"/>
        <v>0</v>
      </c>
      <c r="O370" s="358"/>
      <c r="P370" s="358"/>
      <c r="Q370" s="359">
        <f t="shared" si="65"/>
        <v>0</v>
      </c>
      <c r="R370" s="359">
        <f t="shared" si="65"/>
        <v>0</v>
      </c>
      <c r="S370" s="360"/>
      <c r="T370" s="361"/>
      <c r="U370" s="255">
        <f t="shared" si="59"/>
        <v>0</v>
      </c>
      <c r="V370" s="169"/>
      <c r="W370" s="169"/>
      <c r="X370" s="169"/>
      <c r="Y370" s="169"/>
      <c r="Z370" s="169"/>
      <c r="AA370" s="378"/>
      <c r="AB370" s="169"/>
      <c r="AC370" s="169"/>
      <c r="AD370" s="169"/>
      <c r="AE370" s="371"/>
      <c r="AF370" s="371"/>
      <c r="AG370" s="371"/>
      <c r="AH370" s="169"/>
      <c r="AI370" s="169"/>
      <c r="AJ370" s="169"/>
      <c r="AK370" s="169"/>
      <c r="AL370" s="169"/>
      <c r="AM370" s="169"/>
      <c r="AN370" s="176"/>
      <c r="AO370" s="176"/>
      <c r="AP370" s="176"/>
    </row>
    <row r="371" spans="1:42" s="253" customFormat="1" ht="21" hidden="1" customHeight="1">
      <c r="A371" s="252"/>
      <c r="B371" s="252"/>
      <c r="C371" s="252"/>
      <c r="D371" s="252"/>
      <c r="E371" s="252"/>
      <c r="F371" s="252"/>
      <c r="G371" s="252"/>
      <c r="I371" s="265">
        <f t="shared" si="67"/>
        <v>0</v>
      </c>
      <c r="J371" s="255">
        <f t="shared" si="58"/>
        <v>0</v>
      </c>
      <c r="K371" s="1144">
        <f t="shared" si="68"/>
        <v>56</v>
      </c>
      <c r="L371" s="356"/>
      <c r="M371" s="356"/>
      <c r="N371" s="357">
        <f t="shared" si="60"/>
        <v>0</v>
      </c>
      <c r="O371" s="358"/>
      <c r="P371" s="358"/>
      <c r="Q371" s="359">
        <f t="shared" si="65"/>
        <v>0</v>
      </c>
      <c r="R371" s="359">
        <f t="shared" si="65"/>
        <v>0</v>
      </c>
      <c r="S371" s="360"/>
      <c r="T371" s="361"/>
      <c r="U371" s="255">
        <f t="shared" si="59"/>
        <v>0</v>
      </c>
      <c r="V371" s="169"/>
      <c r="W371" s="169"/>
      <c r="X371" s="169"/>
      <c r="Y371" s="169"/>
      <c r="Z371" s="169"/>
      <c r="AA371" s="378"/>
      <c r="AB371" s="169"/>
      <c r="AC371" s="169"/>
      <c r="AD371" s="169"/>
      <c r="AE371" s="371"/>
      <c r="AF371" s="371"/>
      <c r="AG371" s="371"/>
      <c r="AH371" s="169"/>
      <c r="AI371" s="169"/>
      <c r="AJ371" s="169"/>
      <c r="AK371" s="169"/>
      <c r="AL371" s="169"/>
      <c r="AM371" s="169"/>
      <c r="AN371" s="176"/>
      <c r="AO371" s="176"/>
      <c r="AP371" s="176"/>
    </row>
    <row r="372" spans="1:42" s="253" customFormat="1" ht="21" hidden="1" customHeight="1">
      <c r="A372" s="252"/>
      <c r="B372" s="252"/>
      <c r="C372" s="252"/>
      <c r="D372" s="252"/>
      <c r="E372" s="252"/>
      <c r="F372" s="252"/>
      <c r="G372" s="252"/>
      <c r="I372" s="265">
        <f t="shared" si="67"/>
        <v>0</v>
      </c>
      <c r="J372" s="255">
        <f t="shared" si="58"/>
        <v>0</v>
      </c>
      <c r="K372" s="1144">
        <f t="shared" si="68"/>
        <v>57</v>
      </c>
      <c r="L372" s="356"/>
      <c r="M372" s="356"/>
      <c r="N372" s="357">
        <f t="shared" si="60"/>
        <v>0</v>
      </c>
      <c r="O372" s="358"/>
      <c r="P372" s="358"/>
      <c r="Q372" s="359">
        <f t="shared" si="65"/>
        <v>0</v>
      </c>
      <c r="R372" s="359">
        <f t="shared" si="65"/>
        <v>0</v>
      </c>
      <c r="S372" s="360"/>
      <c r="T372" s="361"/>
      <c r="U372" s="255">
        <f t="shared" si="59"/>
        <v>0</v>
      </c>
      <c r="V372" s="169"/>
      <c r="W372" s="169"/>
      <c r="X372" s="169"/>
      <c r="Y372" s="169"/>
      <c r="Z372" s="169"/>
      <c r="AA372" s="378"/>
      <c r="AB372" s="169"/>
      <c r="AC372" s="169"/>
      <c r="AD372" s="169"/>
      <c r="AE372" s="371"/>
      <c r="AF372" s="371"/>
      <c r="AG372" s="371"/>
      <c r="AH372" s="169"/>
      <c r="AI372" s="169"/>
      <c r="AJ372" s="169"/>
      <c r="AK372" s="169"/>
      <c r="AL372" s="169"/>
      <c r="AM372" s="169"/>
      <c r="AN372" s="176"/>
      <c r="AO372" s="176"/>
      <c r="AP372" s="176"/>
    </row>
    <row r="373" spans="1:42" s="253" customFormat="1" ht="21" hidden="1" customHeight="1">
      <c r="A373" s="252"/>
      <c r="B373" s="252"/>
      <c r="C373" s="252"/>
      <c r="D373" s="252"/>
      <c r="E373" s="252"/>
      <c r="F373" s="252"/>
      <c r="G373" s="252"/>
      <c r="I373" s="265">
        <f t="shared" si="67"/>
        <v>0</v>
      </c>
      <c r="J373" s="255">
        <f t="shared" si="58"/>
        <v>0</v>
      </c>
      <c r="K373" s="1144">
        <f t="shared" si="68"/>
        <v>58</v>
      </c>
      <c r="L373" s="356"/>
      <c r="M373" s="356"/>
      <c r="N373" s="357">
        <f t="shared" si="60"/>
        <v>0</v>
      </c>
      <c r="O373" s="358"/>
      <c r="P373" s="358"/>
      <c r="Q373" s="359">
        <f t="shared" si="65"/>
        <v>0</v>
      </c>
      <c r="R373" s="359">
        <f t="shared" si="65"/>
        <v>0</v>
      </c>
      <c r="S373" s="360"/>
      <c r="T373" s="361"/>
      <c r="U373" s="255">
        <f t="shared" si="59"/>
        <v>0</v>
      </c>
      <c r="V373" s="169"/>
      <c r="W373" s="169"/>
      <c r="X373" s="169"/>
      <c r="Y373" s="169"/>
      <c r="Z373" s="169"/>
      <c r="AA373" s="378"/>
      <c r="AB373" s="169"/>
      <c r="AC373" s="169"/>
      <c r="AD373" s="169"/>
      <c r="AE373" s="371"/>
      <c r="AF373" s="371"/>
      <c r="AG373" s="371"/>
      <c r="AH373" s="169"/>
      <c r="AI373" s="169"/>
      <c r="AJ373" s="169"/>
      <c r="AK373" s="169"/>
      <c r="AL373" s="169"/>
      <c r="AM373" s="371"/>
      <c r="AN373" s="167"/>
      <c r="AO373" s="176"/>
      <c r="AP373" s="167"/>
    </row>
    <row r="374" spans="1:42" s="253" customFormat="1" ht="21" hidden="1" customHeight="1">
      <c r="A374" s="252"/>
      <c r="B374" s="252"/>
      <c r="C374" s="252"/>
      <c r="D374" s="252"/>
      <c r="E374" s="252"/>
      <c r="F374" s="252"/>
      <c r="G374" s="252"/>
      <c r="I374" s="265">
        <f t="shared" si="67"/>
        <v>0</v>
      </c>
      <c r="J374" s="255">
        <f t="shared" si="58"/>
        <v>0</v>
      </c>
      <c r="K374" s="1144">
        <f t="shared" si="68"/>
        <v>59</v>
      </c>
      <c r="L374" s="356"/>
      <c r="M374" s="356"/>
      <c r="N374" s="357">
        <f t="shared" si="60"/>
        <v>0</v>
      </c>
      <c r="O374" s="358"/>
      <c r="P374" s="358"/>
      <c r="Q374" s="359">
        <f t="shared" si="65"/>
        <v>0</v>
      </c>
      <c r="R374" s="359">
        <f t="shared" si="65"/>
        <v>0</v>
      </c>
      <c r="S374" s="360"/>
      <c r="T374" s="361"/>
      <c r="U374" s="255">
        <f t="shared" si="59"/>
        <v>0</v>
      </c>
      <c r="V374" s="169"/>
      <c r="W374" s="169"/>
      <c r="X374" s="169"/>
      <c r="Y374" s="169"/>
      <c r="Z374" s="169"/>
      <c r="AA374" s="378"/>
      <c r="AB374" s="169"/>
      <c r="AC374" s="169"/>
      <c r="AD374" s="169"/>
      <c r="AE374" s="371"/>
      <c r="AF374" s="371"/>
      <c r="AG374" s="371"/>
      <c r="AH374" s="169"/>
      <c r="AI374" s="169"/>
      <c r="AJ374" s="169"/>
      <c r="AK374" s="169"/>
      <c r="AL374" s="169"/>
      <c r="AM374" s="258"/>
    </row>
    <row r="375" spans="1:42" s="253" customFormat="1" ht="21" hidden="1" customHeight="1" thickBot="1">
      <c r="A375" s="252"/>
      <c r="B375" s="252"/>
      <c r="C375" s="252"/>
      <c r="D375" s="252"/>
      <c r="E375" s="252"/>
      <c r="F375" s="252"/>
      <c r="G375" s="252"/>
      <c r="I375" s="265">
        <f t="shared" si="67"/>
        <v>0</v>
      </c>
      <c r="J375" s="255">
        <f t="shared" si="58"/>
        <v>0</v>
      </c>
      <c r="K375" s="379">
        <f t="shared" si="68"/>
        <v>60</v>
      </c>
      <c r="L375" s="356"/>
      <c r="M375" s="356"/>
      <c r="N375" s="380">
        <f t="shared" si="60"/>
        <v>0</v>
      </c>
      <c r="O375" s="381"/>
      <c r="P375" s="381"/>
      <c r="Q375" s="382">
        <f t="shared" si="65"/>
        <v>0</v>
      </c>
      <c r="R375" s="382">
        <f t="shared" si="65"/>
        <v>0</v>
      </c>
      <c r="S375" s="383"/>
      <c r="T375" s="384"/>
      <c r="U375" s="255">
        <f t="shared" si="59"/>
        <v>0</v>
      </c>
      <c r="V375" s="392"/>
      <c r="W375" s="392"/>
      <c r="X375" s="392"/>
      <c r="Y375" s="392"/>
      <c r="Z375" s="392"/>
      <c r="AA375" s="393"/>
      <c r="AB375" s="392"/>
      <c r="AC375" s="392"/>
      <c r="AD375" s="392"/>
      <c r="AE375" s="394"/>
      <c r="AF375" s="394"/>
      <c r="AG375" s="394"/>
      <c r="AH375" s="394"/>
      <c r="AI375" s="394"/>
      <c r="AJ375" s="394"/>
      <c r="AK375" s="371"/>
      <c r="AL375" s="371"/>
      <c r="AM375" s="258"/>
    </row>
    <row r="376" spans="1:42" ht="30" customHeight="1" thickBot="1">
      <c r="I376" s="952">
        <f t="shared" ref="I376:I386" si="69">IF(Q$379&gt;0,1,0)</f>
        <v>0</v>
      </c>
      <c r="J376" s="941">
        <f t="shared" ref="J376:J439" si="70">IF($Q$379&gt;0,6,)</f>
        <v>0</v>
      </c>
      <c r="K376" s="2477" t="s">
        <v>891</v>
      </c>
      <c r="L376" s="2477"/>
      <c r="M376" s="2477"/>
      <c r="N376" s="2477"/>
      <c r="O376" s="2477"/>
      <c r="P376" s="2477"/>
      <c r="Q376" s="2477"/>
      <c r="R376" s="2477"/>
      <c r="S376" s="2477"/>
      <c r="T376" s="2477"/>
      <c r="U376" s="941">
        <f t="shared" ref="U376:U439" si="71">IF($Q$379&gt;0,6,)</f>
        <v>0</v>
      </c>
      <c r="V376" s="1074" t="s">
        <v>833</v>
      </c>
      <c r="AF376" s="947" t="s">
        <v>834</v>
      </c>
      <c r="AG376" s="948"/>
      <c r="AH376" s="948"/>
      <c r="AI376" s="948"/>
      <c r="AJ376" s="949"/>
      <c r="AN376" s="950"/>
      <c r="AO376" s="950"/>
      <c r="AP376" s="963"/>
    </row>
    <row r="377" spans="1:42" ht="21" customHeight="1" thickBot="1">
      <c r="I377" s="952">
        <f t="shared" si="69"/>
        <v>0</v>
      </c>
      <c r="J377" s="941">
        <f t="shared" si="70"/>
        <v>0</v>
      </c>
      <c r="K377" s="2478" t="s">
        <v>578</v>
      </c>
      <c r="L377" s="2478"/>
      <c r="M377" s="2478"/>
      <c r="N377" s="2478"/>
      <c r="O377" s="2478"/>
      <c r="P377" s="2478"/>
      <c r="Q377" s="2478"/>
      <c r="R377" s="2478"/>
      <c r="S377" s="2478"/>
      <c r="T377" s="2478"/>
      <c r="U377" s="941">
        <f t="shared" si="71"/>
        <v>0</v>
      </c>
      <c r="V377" s="1075" t="s">
        <v>861</v>
      </c>
      <c r="W377" s="1076">
        <v>200</v>
      </c>
      <c r="X377" s="955"/>
      <c r="Y377" s="955"/>
      <c r="Z377" s="956"/>
      <c r="AA377" s="957"/>
      <c r="AB377" s="956"/>
      <c r="AC377" s="958"/>
      <c r="AD377" s="959"/>
      <c r="AE377" s="565"/>
      <c r="AF377" s="960" t="s">
        <v>862</v>
      </c>
      <c r="AG377" s="961" t="s">
        <v>863</v>
      </c>
      <c r="AH377" s="961" t="s">
        <v>864</v>
      </c>
      <c r="AI377" s="962" t="s">
        <v>865</v>
      </c>
      <c r="AJ377" s="949"/>
      <c r="AN377" s="950"/>
      <c r="AO377" s="950"/>
      <c r="AP377" s="963"/>
    </row>
    <row r="378" spans="1:42" ht="21" customHeight="1">
      <c r="I378" s="952">
        <f t="shared" si="69"/>
        <v>0</v>
      </c>
      <c r="J378" s="941">
        <f t="shared" si="70"/>
        <v>0</v>
      </c>
      <c r="K378" s="1149" t="s">
        <v>564</v>
      </c>
      <c r="L378" s="965" t="s">
        <v>565</v>
      </c>
      <c r="M378" s="1151" t="s">
        <v>1653</v>
      </c>
      <c r="N378" s="965" t="s">
        <v>940</v>
      </c>
      <c r="O378" s="1151" t="s">
        <v>859</v>
      </c>
      <c r="P378" s="965" t="s">
        <v>566</v>
      </c>
      <c r="Q378" s="965" t="s">
        <v>575</v>
      </c>
      <c r="R378" s="965" t="s">
        <v>570</v>
      </c>
      <c r="S378" s="965" t="s">
        <v>576</v>
      </c>
      <c r="T378" s="967" t="s">
        <v>577</v>
      </c>
      <c r="U378" s="941">
        <f t="shared" si="71"/>
        <v>0</v>
      </c>
      <c r="V378" s="1077" t="s">
        <v>866</v>
      </c>
      <c r="W378" s="969"/>
      <c r="X378" s="970"/>
      <c r="Y378" s="970"/>
      <c r="Z378" s="971"/>
      <c r="AA378" s="972"/>
      <c r="AB378" s="971"/>
      <c r="AC378" s="973"/>
      <c r="AD378" s="974"/>
      <c r="AE378" s="565"/>
      <c r="AF378" s="975" t="s">
        <v>867</v>
      </c>
      <c r="AG378" s="976" t="s">
        <v>868</v>
      </c>
      <c r="AH378" s="976" t="s">
        <v>869</v>
      </c>
      <c r="AI378" s="977" t="s">
        <v>870</v>
      </c>
      <c r="AJ378" s="949"/>
      <c r="AN378" s="950"/>
      <c r="AO378" s="950"/>
      <c r="AP378" s="963"/>
    </row>
    <row r="379" spans="1:42" ht="21" customHeight="1" thickBot="1">
      <c r="I379" s="952">
        <f t="shared" si="69"/>
        <v>0</v>
      </c>
      <c r="J379" s="941">
        <f t="shared" si="70"/>
        <v>0</v>
      </c>
      <c r="K379" s="978"/>
      <c r="L379" s="979"/>
      <c r="M379" s="979"/>
      <c r="N379" s="979"/>
      <c r="O379" s="979"/>
      <c r="P379" s="980" t="str">
        <f>IF(COUNTA(Y384:Y391)&gt;1,CONCATENATE(V384,"번지 외 ",COUNTA(Y384:Y391)-1,"필지"),CONCATENATE(V384,"번지"))</f>
        <v>번지</v>
      </c>
      <c r="Q379" s="981">
        <f>+Y392</f>
        <v>0</v>
      </c>
      <c r="R379" s="982"/>
      <c r="S379" s="983">
        <f>COUNT(L387:L399)</f>
        <v>0</v>
      </c>
      <c r="T379" s="984">
        <f>200*S379</f>
        <v>0</v>
      </c>
      <c r="U379" s="941">
        <f t="shared" si="71"/>
        <v>0</v>
      </c>
      <c r="V379" s="1077" t="s">
        <v>871</v>
      </c>
      <c r="W379" s="969"/>
      <c r="X379" s="970"/>
      <c r="Y379" s="970"/>
      <c r="Z379" s="971"/>
      <c r="AA379" s="972"/>
      <c r="AB379" s="971"/>
      <c r="AC379" s="973"/>
      <c r="AD379" s="974"/>
      <c r="AE379" s="565"/>
      <c r="AF379" s="975" t="s">
        <v>872</v>
      </c>
      <c r="AG379" s="976" t="s">
        <v>873</v>
      </c>
      <c r="AH379" s="985" t="s">
        <v>874</v>
      </c>
      <c r="AI379" s="977" t="s">
        <v>875</v>
      </c>
      <c r="AJ379" s="949"/>
      <c r="AN379" s="950"/>
      <c r="AO379" s="950"/>
      <c r="AP379" s="963"/>
    </row>
    <row r="380" spans="1:42" ht="21" customHeight="1" thickBot="1">
      <c r="I380" s="952">
        <f t="shared" si="69"/>
        <v>0</v>
      </c>
      <c r="J380" s="941">
        <f t="shared" si="70"/>
        <v>0</v>
      </c>
      <c r="K380" s="1149" t="s">
        <v>568</v>
      </c>
      <c r="L380" s="965" t="s">
        <v>569</v>
      </c>
      <c r="M380" s="965" t="s">
        <v>562</v>
      </c>
      <c r="N380" s="965" t="s">
        <v>567</v>
      </c>
      <c r="O380" s="965" t="s">
        <v>571</v>
      </c>
      <c r="P380" s="1148" t="s">
        <v>572</v>
      </c>
      <c r="Q380" s="1148" t="s">
        <v>573</v>
      </c>
      <c r="R380" s="987" t="s">
        <v>574</v>
      </c>
      <c r="S380" s="988" t="s">
        <v>972</v>
      </c>
      <c r="T380" s="967" t="s">
        <v>563</v>
      </c>
      <c r="U380" s="941">
        <f t="shared" si="71"/>
        <v>0</v>
      </c>
      <c r="V380" s="1078" t="s">
        <v>876</v>
      </c>
      <c r="W380" s="990"/>
      <c r="X380" s="1079"/>
      <c r="Y380" s="1079"/>
      <c r="Z380" s="1080"/>
      <c r="AA380" s="1081"/>
      <c r="AB380" s="1080"/>
      <c r="AC380" s="1082"/>
      <c r="AD380" s="1083"/>
      <c r="AE380" s="565"/>
      <c r="AF380" s="975" t="s">
        <v>877</v>
      </c>
      <c r="AG380" s="996" t="s">
        <v>878</v>
      </c>
      <c r="AH380" s="997" t="s">
        <v>879</v>
      </c>
      <c r="AI380" s="977" t="s">
        <v>880</v>
      </c>
      <c r="AJ380" s="949"/>
      <c r="AN380" s="950"/>
      <c r="AO380" s="950"/>
      <c r="AP380" s="963"/>
    </row>
    <row r="381" spans="1:42" ht="21" customHeight="1" thickBot="1">
      <c r="I381" s="952">
        <f t="shared" si="69"/>
        <v>0</v>
      </c>
      <c r="J381" s="941">
        <f t="shared" si="70"/>
        <v>0</v>
      </c>
      <c r="K381" s="998">
        <f>Z384</f>
        <v>0</v>
      </c>
      <c r="L381" s="999">
        <f>AA384</f>
        <v>0</v>
      </c>
      <c r="M381" s="1000">
        <f>AC384</f>
        <v>0</v>
      </c>
      <c r="N381" s="1001">
        <f>AB393</f>
        <v>0</v>
      </c>
      <c r="O381" s="1002" t="e">
        <f>IF((Q385+R385)&gt;0,ROUND((Q385/(Q385+R385)),4),0)</f>
        <v>#DIV/0!</v>
      </c>
      <c r="P381" s="1003" t="str">
        <f>IF(W380&lt;=15,AI378,IF(W380&gt;30,AI380,AI379))</f>
        <v>완 (15˚ 이하)</v>
      </c>
      <c r="Q381" s="1004" t="str">
        <f>AF386</f>
        <v>개소당5ha이상</v>
      </c>
      <c r="R381" s="1005"/>
      <c r="S381" s="1006">
        <f>W380</f>
        <v>0</v>
      </c>
      <c r="T381" s="1007">
        <f>ROUND(N381/10000*N387,0)</f>
        <v>0</v>
      </c>
      <c r="U381" s="941">
        <f t="shared" si="71"/>
        <v>0</v>
      </c>
      <c r="V381" s="1084">
        <v>0</v>
      </c>
      <c r="W381" s="1084"/>
      <c r="X381" s="1084"/>
      <c r="Y381" s="1084"/>
      <c r="Z381" s="1084"/>
      <c r="AA381" s="1085"/>
      <c r="AB381" s="1084"/>
      <c r="AC381" s="1084"/>
      <c r="AD381" s="1084"/>
      <c r="AE381" s="565"/>
      <c r="AF381" s="975" t="s">
        <v>881</v>
      </c>
      <c r="AG381" s="976"/>
      <c r="AH381" s="1008"/>
      <c r="AI381" s="977"/>
      <c r="AJ381" s="949"/>
      <c r="AN381" s="1020"/>
      <c r="AO381" s="950"/>
      <c r="AP381" s="963"/>
    </row>
    <row r="382" spans="1:42" ht="21" customHeight="1" thickBot="1">
      <c r="I382" s="952">
        <f t="shared" si="69"/>
        <v>0</v>
      </c>
      <c r="J382" s="941">
        <f t="shared" si="70"/>
        <v>0</v>
      </c>
      <c r="K382" s="2479" t="s">
        <v>941</v>
      </c>
      <c r="L382" s="2479"/>
      <c r="M382" s="2479"/>
      <c r="N382" s="2479"/>
      <c r="O382" s="2479"/>
      <c r="P382" s="2479"/>
      <c r="Q382" s="2479"/>
      <c r="R382" s="2479"/>
      <c r="S382" s="2479"/>
      <c r="T382" s="2479"/>
      <c r="U382" s="941">
        <f t="shared" si="71"/>
        <v>0</v>
      </c>
      <c r="AE382" s="565"/>
      <c r="AF382" s="975"/>
      <c r="AG382" s="976"/>
      <c r="AH382" s="1008"/>
      <c r="AI382" s="977"/>
      <c r="AJ382" s="949"/>
      <c r="AN382" s="1020"/>
      <c r="AO382" s="950"/>
      <c r="AP382" s="963"/>
    </row>
    <row r="383" spans="1:42" ht="21" customHeight="1" thickBot="1">
      <c r="I383" s="952">
        <f t="shared" si="69"/>
        <v>0</v>
      </c>
      <c r="J383" s="941">
        <f t="shared" si="70"/>
        <v>0</v>
      </c>
      <c r="K383" s="2480" t="s">
        <v>942</v>
      </c>
      <c r="L383" s="2482" t="s">
        <v>943</v>
      </c>
      <c r="M383" s="2484" t="s">
        <v>944</v>
      </c>
      <c r="N383" s="2484" t="s">
        <v>945</v>
      </c>
      <c r="O383" s="2476" t="s">
        <v>946</v>
      </c>
      <c r="P383" s="2476"/>
      <c r="Q383" s="2476" t="s">
        <v>947</v>
      </c>
      <c r="R383" s="2476"/>
      <c r="S383" s="2472" t="s">
        <v>1162</v>
      </c>
      <c r="T383" s="2473"/>
      <c r="U383" s="941">
        <f t="shared" si="71"/>
        <v>0</v>
      </c>
      <c r="V383" s="1075" t="s">
        <v>837</v>
      </c>
      <c r="W383" s="1086" t="s">
        <v>838</v>
      </c>
      <c r="X383" s="1086" t="s">
        <v>835</v>
      </c>
      <c r="Y383" s="1086" t="s">
        <v>890</v>
      </c>
      <c r="Z383" s="1086" t="s">
        <v>568</v>
      </c>
      <c r="AA383" s="1087" t="s">
        <v>902</v>
      </c>
      <c r="AB383" s="1086" t="s">
        <v>836</v>
      </c>
      <c r="AC383" s="1088" t="s">
        <v>562</v>
      </c>
      <c r="AD383" s="1089" t="s">
        <v>1147</v>
      </c>
      <c r="AE383" s="565"/>
      <c r="AF383" s="1016"/>
      <c r="AG383" s="1017"/>
      <c r="AH383" s="1018"/>
      <c r="AI383" s="1019"/>
      <c r="AJ383" s="1020"/>
      <c r="AN383" s="950"/>
      <c r="AO383" s="565"/>
      <c r="AP383" s="963"/>
    </row>
    <row r="384" spans="1:42" ht="21" customHeight="1" thickBot="1">
      <c r="I384" s="952">
        <f t="shared" si="69"/>
        <v>0</v>
      </c>
      <c r="J384" s="941">
        <f t="shared" si="70"/>
        <v>0</v>
      </c>
      <c r="K384" s="2481"/>
      <c r="L384" s="2483"/>
      <c r="M384" s="2485"/>
      <c r="N384" s="2485"/>
      <c r="O384" s="1152" t="s">
        <v>786</v>
      </c>
      <c r="P384" s="1022" t="s">
        <v>787</v>
      </c>
      <c r="Q384" s="1022" t="s">
        <v>786</v>
      </c>
      <c r="R384" s="1023" t="s">
        <v>787</v>
      </c>
      <c r="S384" s="2474"/>
      <c r="T384" s="2475"/>
      <c r="U384" s="941">
        <f t="shared" si="71"/>
        <v>0</v>
      </c>
      <c r="V384" s="1036"/>
      <c r="W384" s="1025"/>
      <c r="X384" s="1025"/>
      <c r="Y384" s="1025"/>
      <c r="Z384" s="1025"/>
      <c r="AA384" s="1026"/>
      <c r="AB384" s="1025"/>
      <c r="AC384" s="1027"/>
      <c r="AD384" s="1028"/>
      <c r="AE384" s="565"/>
      <c r="AF384" s="948"/>
      <c r="AG384" s="948"/>
      <c r="AH384" s="948"/>
      <c r="AI384" s="1029"/>
      <c r="AJ384" s="1020"/>
      <c r="AN384" s="950"/>
      <c r="AO384" s="565"/>
      <c r="AP384" s="963"/>
    </row>
    <row r="385" spans="1:44" ht="21" customHeight="1">
      <c r="I385" s="952">
        <f t="shared" si="69"/>
        <v>0</v>
      </c>
      <c r="J385" s="941">
        <f t="shared" si="70"/>
        <v>0</v>
      </c>
      <c r="K385" s="1150" t="s">
        <v>953</v>
      </c>
      <c r="L385" s="1031"/>
      <c r="M385" s="1031"/>
      <c r="N385" s="1032" t="e">
        <f>N386/S379</f>
        <v>#DIV/0!</v>
      </c>
      <c r="O385" s="1033" t="e">
        <f>ROUND(O386/S379,1)</f>
        <v>#DIV/0!</v>
      </c>
      <c r="P385" s="1033" t="e">
        <f>ROUND(P386/S379,1)</f>
        <v>#DIV/0!</v>
      </c>
      <c r="Q385" s="1032" t="e">
        <f>ROUND(Q386/S379,0)</f>
        <v>#DIV/0!</v>
      </c>
      <c r="R385" s="1032" t="e">
        <f>ROUND(R386/S379,0)</f>
        <v>#DIV/0!</v>
      </c>
      <c r="S385" s="1034"/>
      <c r="T385" s="1035"/>
      <c r="U385" s="941">
        <f t="shared" si="71"/>
        <v>0</v>
      </c>
      <c r="V385" s="1036"/>
      <c r="W385" s="1037"/>
      <c r="X385" s="1037"/>
      <c r="Y385" s="1037"/>
      <c r="Z385" s="1025"/>
      <c r="AA385" s="1026"/>
      <c r="AB385" s="1025"/>
      <c r="AC385" s="1027"/>
      <c r="AD385" s="1028"/>
      <c r="AE385" s="565"/>
      <c r="AF385" s="960" t="s">
        <v>560</v>
      </c>
      <c r="AG385" s="961" t="s">
        <v>561</v>
      </c>
      <c r="AH385" s="1012" t="s">
        <v>884</v>
      </c>
      <c r="AI385" s="1038"/>
      <c r="AJ385" s="949"/>
      <c r="AN385" s="950"/>
      <c r="AO385" s="819"/>
      <c r="AP385" s="963"/>
    </row>
    <row r="386" spans="1:44" ht="21" customHeight="1">
      <c r="I386" s="952">
        <f t="shared" si="69"/>
        <v>0</v>
      </c>
      <c r="J386" s="941">
        <f t="shared" si="70"/>
        <v>0</v>
      </c>
      <c r="K386" s="1150" t="s">
        <v>832</v>
      </c>
      <c r="L386" s="1031"/>
      <c r="M386" s="1031"/>
      <c r="N386" s="1039">
        <f>SUM(N387:N450)</f>
        <v>0</v>
      </c>
      <c r="O386" s="1039">
        <f>SUM(O387:O450)</f>
        <v>0</v>
      </c>
      <c r="P386" s="1039">
        <f>SUM(P387:P450)</f>
        <v>0</v>
      </c>
      <c r="Q386" s="1039">
        <f>SUM(Q387:Q450)</f>
        <v>0</v>
      </c>
      <c r="R386" s="1039">
        <f>SUM(R387:R450)</f>
        <v>0</v>
      </c>
      <c r="S386" s="1040"/>
      <c r="T386" s="1041"/>
      <c r="U386" s="941">
        <f t="shared" si="71"/>
        <v>0</v>
      </c>
      <c r="V386" s="1036"/>
      <c r="W386" s="1037"/>
      <c r="X386" s="1037"/>
      <c r="Y386" s="1037"/>
      <c r="Z386" s="1025"/>
      <c r="AA386" s="1026"/>
      <c r="AB386" s="1025"/>
      <c r="AC386" s="1027"/>
      <c r="AD386" s="1028"/>
      <c r="AE386" s="565"/>
      <c r="AF386" s="975" t="s">
        <v>885</v>
      </c>
      <c r="AG386" s="976" t="s">
        <v>1151</v>
      </c>
      <c r="AH386" s="1042">
        <v>0</v>
      </c>
      <c r="AI386" s="1043"/>
      <c r="AJ386" s="949"/>
      <c r="AN386" s="950"/>
      <c r="AO386" s="819"/>
      <c r="AP386" s="950"/>
    </row>
    <row r="387" spans="1:44" ht="21" customHeight="1">
      <c r="I387" s="952">
        <f>IF((O$387+P$387)&gt;0,1,0)</f>
        <v>0</v>
      </c>
      <c r="J387" s="941">
        <f t="shared" si="70"/>
        <v>0</v>
      </c>
      <c r="K387" s="1150">
        <v>1</v>
      </c>
      <c r="L387" s="1044"/>
      <c r="M387" s="1044"/>
      <c r="N387" s="1052">
        <f t="shared" ref="N387:N393" si="72">IF(O387+P387&gt;0,$W$302,)</f>
        <v>0</v>
      </c>
      <c r="O387" s="1053"/>
      <c r="P387" s="1053"/>
      <c r="Q387" s="1054">
        <f t="shared" ref="Q387:R400" si="73">ROUND(O387*50,0)</f>
        <v>0</v>
      </c>
      <c r="R387" s="1054">
        <f t="shared" si="73"/>
        <v>0</v>
      </c>
      <c r="S387" s="1047"/>
      <c r="T387" s="1048"/>
      <c r="U387" s="941">
        <f t="shared" si="71"/>
        <v>0</v>
      </c>
      <c r="V387" s="1036"/>
      <c r="W387" s="1037"/>
      <c r="X387" s="1037"/>
      <c r="Y387" s="1037"/>
      <c r="Z387" s="1025"/>
      <c r="AA387" s="1026"/>
      <c r="AB387" s="1025"/>
      <c r="AC387" s="1027"/>
      <c r="AD387" s="1028"/>
      <c r="AE387" s="565"/>
      <c r="AF387" s="975" t="s">
        <v>886</v>
      </c>
      <c r="AG387" s="976" t="s">
        <v>887</v>
      </c>
      <c r="AH387" s="1049">
        <v>0.05</v>
      </c>
      <c r="AI387" s="1043"/>
      <c r="AJ387" s="949"/>
      <c r="AN387" s="1020"/>
      <c r="AO387" s="565"/>
      <c r="AP387" s="963"/>
    </row>
    <row r="388" spans="1:44" ht="21" customHeight="1">
      <c r="I388" s="952">
        <f t="shared" ref="I388:I400" si="74">IF((O$387+P$387)&gt;0,1,0)</f>
        <v>0</v>
      </c>
      <c r="J388" s="941">
        <f t="shared" si="70"/>
        <v>0</v>
      </c>
      <c r="K388" s="1150">
        <f t="shared" ref="K388:K400" si="75">+K387+1</f>
        <v>2</v>
      </c>
      <c r="L388" s="1044"/>
      <c r="M388" s="1044"/>
      <c r="N388" s="1052">
        <f t="shared" si="72"/>
        <v>0</v>
      </c>
      <c r="O388" s="1053"/>
      <c r="P388" s="1053"/>
      <c r="Q388" s="1054">
        <f t="shared" si="73"/>
        <v>0</v>
      </c>
      <c r="R388" s="1054">
        <f t="shared" si="73"/>
        <v>0</v>
      </c>
      <c r="S388" s="1047"/>
      <c r="T388" s="1048"/>
      <c r="U388" s="941">
        <f t="shared" si="71"/>
        <v>0</v>
      </c>
      <c r="V388" s="1036"/>
      <c r="W388" s="1037"/>
      <c r="X388" s="1037"/>
      <c r="Y388" s="1037"/>
      <c r="Z388" s="1025"/>
      <c r="AA388" s="1026"/>
      <c r="AB388" s="1025"/>
      <c r="AC388" s="1027"/>
      <c r="AD388" s="1028"/>
      <c r="AE388" s="565"/>
      <c r="AF388" s="975" t="s">
        <v>888</v>
      </c>
      <c r="AG388" s="976" t="s">
        <v>1150</v>
      </c>
      <c r="AH388" s="1049">
        <v>0.1</v>
      </c>
      <c r="AI388" s="1050"/>
      <c r="AJ388" s="949"/>
      <c r="AN388" s="1020"/>
      <c r="AO388" s="565"/>
      <c r="AP388" s="963"/>
    </row>
    <row r="389" spans="1:44" ht="21" customHeight="1">
      <c r="I389" s="952">
        <f t="shared" si="74"/>
        <v>0</v>
      </c>
      <c r="J389" s="941">
        <f t="shared" si="70"/>
        <v>0</v>
      </c>
      <c r="K389" s="1150">
        <f t="shared" si="75"/>
        <v>3</v>
      </c>
      <c r="L389" s="1044"/>
      <c r="M389" s="1044"/>
      <c r="N389" s="1052">
        <f t="shared" si="72"/>
        <v>0</v>
      </c>
      <c r="O389" s="1053"/>
      <c r="P389" s="1053"/>
      <c r="Q389" s="1054">
        <f t="shared" si="73"/>
        <v>0</v>
      </c>
      <c r="R389" s="1054">
        <f t="shared" si="73"/>
        <v>0</v>
      </c>
      <c r="S389" s="1047"/>
      <c r="T389" s="1048"/>
      <c r="U389" s="941">
        <f t="shared" si="71"/>
        <v>0</v>
      </c>
      <c r="V389" s="1036"/>
      <c r="W389" s="1037"/>
      <c r="X389" s="1037"/>
      <c r="Y389" s="1037"/>
      <c r="Z389" s="1025"/>
      <c r="AA389" s="1026"/>
      <c r="AB389" s="1025"/>
      <c r="AC389" s="1027"/>
      <c r="AD389" s="1028"/>
      <c r="AE389" s="565"/>
      <c r="AF389" s="975"/>
      <c r="AG389" s="976"/>
      <c r="AH389" s="1051"/>
      <c r="AI389" s="977"/>
      <c r="AJ389" s="1020"/>
      <c r="AM389" s="819"/>
      <c r="AN389" s="963"/>
      <c r="AO389" s="565"/>
      <c r="AP389" s="963"/>
      <c r="AQ389" s="819"/>
    </row>
    <row r="390" spans="1:44" ht="21" customHeight="1" thickBot="1">
      <c r="I390" s="952">
        <f t="shared" si="74"/>
        <v>0</v>
      </c>
      <c r="J390" s="941">
        <f t="shared" si="70"/>
        <v>0</v>
      </c>
      <c r="K390" s="1150">
        <f t="shared" si="75"/>
        <v>4</v>
      </c>
      <c r="L390" s="1044"/>
      <c r="M390" s="1044"/>
      <c r="N390" s="1052">
        <f t="shared" si="72"/>
        <v>0</v>
      </c>
      <c r="O390" s="1053"/>
      <c r="P390" s="1053"/>
      <c r="Q390" s="1054">
        <f t="shared" si="73"/>
        <v>0</v>
      </c>
      <c r="R390" s="1054">
        <f t="shared" si="73"/>
        <v>0</v>
      </c>
      <c r="S390" s="1047"/>
      <c r="T390" s="1048"/>
      <c r="U390" s="941">
        <f t="shared" si="71"/>
        <v>0</v>
      </c>
      <c r="V390" s="1036"/>
      <c r="W390" s="1037"/>
      <c r="X390" s="1037"/>
      <c r="Y390" s="1037"/>
      <c r="Z390" s="1025"/>
      <c r="AA390" s="1026"/>
      <c r="AB390" s="1025"/>
      <c r="AC390" s="1027"/>
      <c r="AD390" s="1028"/>
      <c r="AE390" s="565"/>
      <c r="AF390" s="1016"/>
      <c r="AG390" s="1055"/>
      <c r="AH390" s="1017"/>
      <c r="AI390" s="1019"/>
      <c r="AJ390" s="1020"/>
      <c r="AN390" s="963"/>
      <c r="AO390" s="565"/>
      <c r="AP390" s="963"/>
    </row>
    <row r="391" spans="1:44" ht="21" customHeight="1">
      <c r="I391" s="952">
        <f t="shared" si="74"/>
        <v>0</v>
      </c>
      <c r="J391" s="941">
        <f t="shared" si="70"/>
        <v>0</v>
      </c>
      <c r="K391" s="1150">
        <f t="shared" si="75"/>
        <v>5</v>
      </c>
      <c r="L391" s="1044"/>
      <c r="M391" s="1044"/>
      <c r="N391" s="1052">
        <f t="shared" si="72"/>
        <v>0</v>
      </c>
      <c r="O391" s="1053"/>
      <c r="P391" s="1053"/>
      <c r="Q391" s="1054">
        <f t="shared" si="73"/>
        <v>0</v>
      </c>
      <c r="R391" s="1054">
        <f t="shared" si="73"/>
        <v>0</v>
      </c>
      <c r="S391" s="1047"/>
      <c r="T391" s="1048"/>
      <c r="U391" s="941">
        <f t="shared" si="71"/>
        <v>0</v>
      </c>
      <c r="V391" s="1036"/>
      <c r="W391" s="1037"/>
      <c r="X391" s="1037"/>
      <c r="Y391" s="1037"/>
      <c r="Z391" s="1025"/>
      <c r="AA391" s="1026"/>
      <c r="AB391" s="1025"/>
      <c r="AC391" s="1027"/>
      <c r="AD391" s="1028"/>
      <c r="AE391" s="819"/>
      <c r="AF391" s="963"/>
      <c r="AG391" s="963"/>
      <c r="AH391" s="963"/>
      <c r="AI391" s="963"/>
      <c r="AJ391" s="963"/>
      <c r="AK391" s="819"/>
      <c r="AL391" s="819"/>
      <c r="AM391" s="565"/>
      <c r="AN391" s="963"/>
      <c r="AO391" s="565"/>
      <c r="AP391" s="963"/>
      <c r="AR391" s="819"/>
    </row>
    <row r="392" spans="1:44" ht="21" customHeight="1">
      <c r="I392" s="952">
        <f t="shared" si="74"/>
        <v>0</v>
      </c>
      <c r="J392" s="941">
        <f t="shared" si="70"/>
        <v>0</v>
      </c>
      <c r="K392" s="1150">
        <f t="shared" si="75"/>
        <v>6</v>
      </c>
      <c r="L392" s="1044"/>
      <c r="M392" s="1044"/>
      <c r="N392" s="1052">
        <f t="shared" si="72"/>
        <v>0</v>
      </c>
      <c r="O392" s="1053"/>
      <c r="P392" s="1053"/>
      <c r="Q392" s="1054">
        <f t="shared" si="73"/>
        <v>0</v>
      </c>
      <c r="R392" s="1054">
        <f t="shared" si="73"/>
        <v>0</v>
      </c>
      <c r="S392" s="1047"/>
      <c r="T392" s="1048"/>
      <c r="U392" s="941">
        <f t="shared" si="71"/>
        <v>0</v>
      </c>
      <c r="V392" s="968" t="s">
        <v>832</v>
      </c>
      <c r="W392" s="1056">
        <f>SUM(W384:W391)</f>
        <v>0</v>
      </c>
      <c r="X392" s="1056">
        <f>SUM(X384:X391)</f>
        <v>0</v>
      </c>
      <c r="Y392" s="1056">
        <f>SUM(Y384:Y391)</f>
        <v>0</v>
      </c>
      <c r="Z392" s="1057"/>
      <c r="AA392" s="1058"/>
      <c r="AB392" s="1056">
        <f>SUM(AB384:AB391)</f>
        <v>0</v>
      </c>
      <c r="AC392" s="1059"/>
      <c r="AD392" s="1060"/>
      <c r="AE392" s="1061"/>
      <c r="AF392" s="565"/>
      <c r="AG392" s="565"/>
      <c r="AH392" s="565"/>
      <c r="AI392" s="565"/>
      <c r="AJ392" s="565"/>
      <c r="AM392" s="565"/>
      <c r="AN392" s="963"/>
      <c r="AO392" s="565"/>
      <c r="AP392" s="963"/>
    </row>
    <row r="393" spans="1:44" s="819" customFormat="1" ht="21" customHeight="1" thickBot="1">
      <c r="A393" s="372"/>
      <c r="B393" s="372"/>
      <c r="C393" s="372"/>
      <c r="D393" s="372"/>
      <c r="E393" s="372"/>
      <c r="F393" s="372"/>
      <c r="G393" s="372"/>
      <c r="H393" s="167"/>
      <c r="I393" s="952">
        <f t="shared" si="74"/>
        <v>0</v>
      </c>
      <c r="J393" s="941">
        <f t="shared" si="70"/>
        <v>0</v>
      </c>
      <c r="K393" s="1150">
        <f t="shared" si="75"/>
        <v>7</v>
      </c>
      <c r="L393" s="1044"/>
      <c r="M393" s="1044"/>
      <c r="N393" s="1052">
        <f t="shared" si="72"/>
        <v>0</v>
      </c>
      <c r="O393" s="1053"/>
      <c r="P393" s="1053"/>
      <c r="Q393" s="1054">
        <f t="shared" si="73"/>
        <v>0</v>
      </c>
      <c r="R393" s="1054">
        <f t="shared" si="73"/>
        <v>0</v>
      </c>
      <c r="S393" s="1047"/>
      <c r="T393" s="1048"/>
      <c r="U393" s="941">
        <f t="shared" si="71"/>
        <v>0</v>
      </c>
      <c r="V393" s="1062" t="s">
        <v>889</v>
      </c>
      <c r="W393" s="1063"/>
      <c r="X393" s="1063"/>
      <c r="Y393" s="1063"/>
      <c r="Z393" s="1063"/>
      <c r="AA393" s="1064"/>
      <c r="AB393" s="1063">
        <f>IF(AB392&gt;0,ROUND(AB392/COUNTA(AB384:AB391),0),)</f>
        <v>0</v>
      </c>
      <c r="AC393" s="1065"/>
      <c r="AD393" s="1066"/>
      <c r="AE393" s="1061"/>
      <c r="AF393" s="1061"/>
      <c r="AG393" s="1061"/>
      <c r="AH393" s="565"/>
      <c r="AI393" s="565"/>
      <c r="AJ393" s="565"/>
      <c r="AK393" s="565"/>
      <c r="AL393" s="565"/>
      <c r="AM393" s="565"/>
      <c r="AN393" s="963"/>
      <c r="AO393" s="963"/>
      <c r="AP393" s="963"/>
      <c r="AQ393" s="951"/>
      <c r="AR393" s="951"/>
    </row>
    <row r="394" spans="1:44" ht="21" customHeight="1">
      <c r="I394" s="952">
        <f t="shared" si="74"/>
        <v>0</v>
      </c>
      <c r="J394" s="941">
        <f t="shared" si="70"/>
        <v>0</v>
      </c>
      <c r="K394" s="1150">
        <f t="shared" si="75"/>
        <v>8</v>
      </c>
      <c r="L394" s="1044"/>
      <c r="M394" s="1044"/>
      <c r="N394" s="1052">
        <f t="shared" ref="N394:N400" si="76">IF(O394+P394&gt;0,$W$377,)</f>
        <v>0</v>
      </c>
      <c r="O394" s="1053"/>
      <c r="P394" s="1053"/>
      <c r="Q394" s="1054">
        <f t="shared" si="73"/>
        <v>0</v>
      </c>
      <c r="R394" s="1054">
        <f t="shared" si="73"/>
        <v>0</v>
      </c>
      <c r="S394" s="1047"/>
      <c r="T394" s="1048"/>
      <c r="U394" s="941">
        <f t="shared" si="71"/>
        <v>0</v>
      </c>
      <c r="V394" s="565"/>
      <c r="W394" s="565"/>
      <c r="X394" s="565"/>
      <c r="Y394" s="565"/>
      <c r="Z394" s="565"/>
      <c r="AA394" s="1067"/>
      <c r="AB394" s="565"/>
      <c r="AC394" s="565"/>
      <c r="AD394" s="565"/>
      <c r="AE394" s="1061"/>
      <c r="AF394" s="1061"/>
      <c r="AG394" s="1061"/>
      <c r="AH394" s="565"/>
      <c r="AI394" s="565"/>
      <c r="AJ394" s="565"/>
      <c r="AK394" s="565"/>
      <c r="AL394" s="565"/>
      <c r="AM394" s="565"/>
      <c r="AN394" s="963"/>
      <c r="AO394" s="963"/>
      <c r="AP394" s="963"/>
    </row>
    <row r="395" spans="1:44" ht="21" customHeight="1">
      <c r="I395" s="952">
        <f t="shared" si="74"/>
        <v>0</v>
      </c>
      <c r="J395" s="941">
        <f t="shared" si="70"/>
        <v>0</v>
      </c>
      <c r="K395" s="1150">
        <f t="shared" si="75"/>
        <v>9</v>
      </c>
      <c r="L395" s="1044"/>
      <c r="M395" s="1044"/>
      <c r="N395" s="1052">
        <f t="shared" si="76"/>
        <v>0</v>
      </c>
      <c r="O395" s="1053"/>
      <c r="P395" s="1053"/>
      <c r="Q395" s="1054">
        <f t="shared" si="73"/>
        <v>0</v>
      </c>
      <c r="R395" s="1054">
        <f t="shared" si="73"/>
        <v>0</v>
      </c>
      <c r="S395" s="1047"/>
      <c r="T395" s="1048"/>
      <c r="U395" s="941">
        <f t="shared" si="71"/>
        <v>0</v>
      </c>
      <c r="V395" s="565"/>
      <c r="W395" s="565"/>
      <c r="X395" s="565"/>
      <c r="Y395" s="565"/>
      <c r="Z395" s="565"/>
      <c r="AA395" s="1067"/>
      <c r="AB395" s="565"/>
      <c r="AC395" s="565"/>
      <c r="AD395" s="565"/>
      <c r="AE395" s="1061"/>
      <c r="AF395" s="1061"/>
      <c r="AG395" s="1061"/>
      <c r="AH395" s="565"/>
      <c r="AI395" s="565"/>
      <c r="AJ395" s="565"/>
      <c r="AK395" s="565"/>
      <c r="AL395" s="565"/>
      <c r="AM395" s="565"/>
      <c r="AN395" s="963"/>
      <c r="AO395" s="963"/>
      <c r="AP395" s="963"/>
    </row>
    <row r="396" spans="1:44" ht="21" customHeight="1">
      <c r="I396" s="952">
        <f t="shared" si="74"/>
        <v>0</v>
      </c>
      <c r="J396" s="941">
        <f t="shared" si="70"/>
        <v>0</v>
      </c>
      <c r="K396" s="1150">
        <f t="shared" si="75"/>
        <v>10</v>
      </c>
      <c r="L396" s="1044"/>
      <c r="M396" s="1044"/>
      <c r="N396" s="1052">
        <f t="shared" si="76"/>
        <v>0</v>
      </c>
      <c r="O396" s="1053"/>
      <c r="P396" s="1053"/>
      <c r="Q396" s="1054">
        <f t="shared" si="73"/>
        <v>0</v>
      </c>
      <c r="R396" s="1054">
        <f t="shared" si="73"/>
        <v>0</v>
      </c>
      <c r="S396" s="1047"/>
      <c r="T396" s="1048"/>
      <c r="U396" s="941">
        <f t="shared" si="71"/>
        <v>0</v>
      </c>
      <c r="V396" s="565"/>
      <c r="W396" s="565"/>
      <c r="X396" s="565"/>
      <c r="Y396" s="565"/>
      <c r="Z396" s="565"/>
      <c r="AA396" s="1067"/>
      <c r="AB396" s="565"/>
      <c r="AC396" s="565"/>
      <c r="AD396" s="565"/>
      <c r="AE396" s="1061"/>
      <c r="AF396" s="1061"/>
      <c r="AG396" s="1061"/>
      <c r="AH396" s="565"/>
      <c r="AI396" s="565"/>
      <c r="AJ396" s="565"/>
      <c r="AK396" s="565"/>
      <c r="AL396" s="565"/>
      <c r="AM396" s="565"/>
      <c r="AN396" s="963"/>
      <c r="AO396" s="963"/>
      <c r="AP396" s="963"/>
    </row>
    <row r="397" spans="1:44" ht="21" customHeight="1">
      <c r="I397" s="952">
        <f t="shared" si="74"/>
        <v>0</v>
      </c>
      <c r="J397" s="941">
        <f t="shared" si="70"/>
        <v>0</v>
      </c>
      <c r="K397" s="1150">
        <f t="shared" si="75"/>
        <v>11</v>
      </c>
      <c r="L397" s="1044"/>
      <c r="M397" s="1044"/>
      <c r="N397" s="1052">
        <f t="shared" si="76"/>
        <v>0</v>
      </c>
      <c r="O397" s="1053"/>
      <c r="P397" s="1053"/>
      <c r="Q397" s="1054">
        <f t="shared" si="73"/>
        <v>0</v>
      </c>
      <c r="R397" s="1054">
        <f t="shared" si="73"/>
        <v>0</v>
      </c>
      <c r="S397" s="1047"/>
      <c r="T397" s="1048"/>
      <c r="U397" s="941">
        <f t="shared" si="71"/>
        <v>0</v>
      </c>
      <c r="V397" s="565"/>
      <c r="W397" s="565"/>
      <c r="X397" s="565"/>
      <c r="Y397" s="565"/>
      <c r="Z397" s="565"/>
      <c r="AA397" s="1067"/>
      <c r="AB397" s="565"/>
      <c r="AC397" s="565"/>
      <c r="AD397" s="565"/>
      <c r="AE397" s="1061"/>
      <c r="AF397" s="1061"/>
      <c r="AG397" s="1061"/>
      <c r="AH397" s="565"/>
      <c r="AI397" s="565"/>
      <c r="AJ397" s="565"/>
      <c r="AK397" s="565"/>
      <c r="AL397" s="565"/>
      <c r="AM397" s="565"/>
      <c r="AN397" s="963"/>
      <c r="AO397" s="963"/>
      <c r="AP397" s="963"/>
    </row>
    <row r="398" spans="1:44" ht="21" customHeight="1">
      <c r="I398" s="952">
        <f t="shared" si="74"/>
        <v>0</v>
      </c>
      <c r="J398" s="941">
        <f t="shared" si="70"/>
        <v>0</v>
      </c>
      <c r="K398" s="1150">
        <f t="shared" si="75"/>
        <v>12</v>
      </c>
      <c r="L398" s="1044"/>
      <c r="M398" s="1044"/>
      <c r="N398" s="1052">
        <f t="shared" si="76"/>
        <v>0</v>
      </c>
      <c r="O398" s="1053"/>
      <c r="P398" s="1053"/>
      <c r="Q398" s="1054">
        <f t="shared" si="73"/>
        <v>0</v>
      </c>
      <c r="R398" s="1054">
        <f t="shared" si="73"/>
        <v>0</v>
      </c>
      <c r="S398" s="1047"/>
      <c r="T398" s="1048"/>
      <c r="U398" s="941">
        <f t="shared" si="71"/>
        <v>0</v>
      </c>
      <c r="V398" s="565"/>
      <c r="W398" s="565"/>
      <c r="X398" s="565"/>
      <c r="Y398" s="565"/>
      <c r="Z398" s="565"/>
      <c r="AA398" s="1067"/>
      <c r="AB398" s="565"/>
      <c r="AC398" s="565"/>
      <c r="AD398" s="565"/>
      <c r="AE398" s="1061"/>
      <c r="AF398" s="1061"/>
      <c r="AG398" s="1061"/>
      <c r="AH398" s="565"/>
      <c r="AI398" s="565"/>
      <c r="AJ398" s="565"/>
      <c r="AK398" s="565"/>
      <c r="AL398" s="565"/>
      <c r="AM398" s="565"/>
      <c r="AN398" s="963"/>
      <c r="AO398" s="963"/>
      <c r="AP398" s="963"/>
    </row>
    <row r="399" spans="1:44" ht="21" customHeight="1">
      <c r="I399" s="952">
        <f t="shared" si="74"/>
        <v>0</v>
      </c>
      <c r="J399" s="941">
        <f t="shared" si="70"/>
        <v>0</v>
      </c>
      <c r="K399" s="1150">
        <f t="shared" si="75"/>
        <v>13</v>
      </c>
      <c r="L399" s="1044"/>
      <c r="M399" s="1044"/>
      <c r="N399" s="1052">
        <f t="shared" si="76"/>
        <v>0</v>
      </c>
      <c r="O399" s="1053"/>
      <c r="P399" s="1053"/>
      <c r="Q399" s="1054">
        <f t="shared" si="73"/>
        <v>0</v>
      </c>
      <c r="R399" s="1054">
        <f t="shared" si="73"/>
        <v>0</v>
      </c>
      <c r="S399" s="1047"/>
      <c r="T399" s="1048"/>
      <c r="U399" s="941">
        <f t="shared" si="71"/>
        <v>0</v>
      </c>
      <c r="V399" s="565"/>
      <c r="W399" s="565"/>
      <c r="X399" s="565"/>
      <c r="Y399" s="565"/>
      <c r="Z399" s="565"/>
      <c r="AA399" s="1067"/>
      <c r="AB399" s="565"/>
      <c r="AC399" s="565"/>
      <c r="AD399" s="565"/>
      <c r="AE399" s="1061"/>
      <c r="AF399" s="1061"/>
      <c r="AG399" s="1061"/>
      <c r="AH399" s="565"/>
      <c r="AI399" s="565"/>
      <c r="AJ399" s="565"/>
      <c r="AK399" s="565"/>
      <c r="AL399" s="565"/>
      <c r="AM399" s="565"/>
      <c r="AN399" s="963"/>
      <c r="AO399" s="963"/>
      <c r="AP399" s="963"/>
    </row>
    <row r="400" spans="1:44" ht="21" customHeight="1">
      <c r="I400" s="952">
        <f t="shared" si="74"/>
        <v>0</v>
      </c>
      <c r="J400" s="941">
        <f t="shared" si="70"/>
        <v>0</v>
      </c>
      <c r="K400" s="1090">
        <f t="shared" si="75"/>
        <v>14</v>
      </c>
      <c r="L400" s="1044"/>
      <c r="M400" s="1044"/>
      <c r="N400" s="1091">
        <f t="shared" si="76"/>
        <v>0</v>
      </c>
      <c r="O400" s="1092"/>
      <c r="P400" s="1092"/>
      <c r="Q400" s="1093">
        <f t="shared" si="73"/>
        <v>0</v>
      </c>
      <c r="R400" s="1093">
        <f t="shared" si="73"/>
        <v>0</v>
      </c>
      <c r="S400" s="1094"/>
      <c r="T400" s="1095"/>
      <c r="U400" s="941">
        <f t="shared" si="71"/>
        <v>0</v>
      </c>
      <c r="V400" s="565"/>
      <c r="W400" s="565"/>
      <c r="X400" s="565"/>
      <c r="Y400" s="565"/>
      <c r="Z400" s="565"/>
      <c r="AA400" s="1067"/>
      <c r="AB400" s="565"/>
      <c r="AC400" s="565"/>
      <c r="AD400" s="565"/>
      <c r="AE400" s="1061"/>
      <c r="AF400" s="1061"/>
      <c r="AG400" s="1061"/>
      <c r="AH400" s="565"/>
      <c r="AI400" s="565"/>
      <c r="AJ400" s="565"/>
      <c r="AK400" s="565"/>
      <c r="AL400" s="565"/>
      <c r="AM400" s="565"/>
      <c r="AN400" s="963"/>
      <c r="AO400" s="963"/>
      <c r="AP400" s="963"/>
    </row>
    <row r="401" spans="1:42" s="253" customFormat="1" ht="21" hidden="1" customHeight="1">
      <c r="A401" s="252"/>
      <c r="B401" s="252"/>
      <c r="C401" s="252"/>
      <c r="D401" s="252"/>
      <c r="E401" s="252"/>
      <c r="F401" s="252"/>
      <c r="G401" s="252"/>
      <c r="I401" s="265">
        <f>IF((O$403+P$403)&gt;0,1,0)</f>
        <v>0</v>
      </c>
      <c r="J401" s="255">
        <f t="shared" si="70"/>
        <v>0</v>
      </c>
      <c r="K401" s="2439" t="s">
        <v>942</v>
      </c>
      <c r="L401" s="2441" t="s">
        <v>943</v>
      </c>
      <c r="M401" s="2443" t="s">
        <v>944</v>
      </c>
      <c r="N401" s="2443" t="s">
        <v>945</v>
      </c>
      <c r="O401" s="2445" t="s">
        <v>946</v>
      </c>
      <c r="P401" s="2445"/>
      <c r="Q401" s="2445" t="s">
        <v>947</v>
      </c>
      <c r="R401" s="2445"/>
      <c r="S401" s="2446" t="s">
        <v>948</v>
      </c>
      <c r="T401" s="2448" t="s">
        <v>949</v>
      </c>
      <c r="U401" s="255">
        <f t="shared" si="71"/>
        <v>0</v>
      </c>
      <c r="V401" s="169"/>
      <c r="W401" s="169"/>
      <c r="X401" s="169"/>
      <c r="Y401" s="169"/>
      <c r="Z401" s="169"/>
      <c r="AA401" s="378"/>
      <c r="AB401" s="169"/>
      <c r="AC401" s="169"/>
      <c r="AD401" s="169"/>
      <c r="AE401" s="371"/>
      <c r="AF401" s="371"/>
      <c r="AG401" s="371"/>
      <c r="AH401" s="169"/>
      <c r="AI401" s="169"/>
      <c r="AJ401" s="169"/>
      <c r="AK401" s="169"/>
      <c r="AL401" s="169"/>
      <c r="AM401" s="169"/>
      <c r="AN401" s="176"/>
      <c r="AO401" s="176"/>
      <c r="AP401" s="176"/>
    </row>
    <row r="402" spans="1:42" s="253" customFormat="1" ht="21" hidden="1" customHeight="1">
      <c r="A402" s="252"/>
      <c r="B402" s="252"/>
      <c r="C402" s="252"/>
      <c r="D402" s="252"/>
      <c r="E402" s="252"/>
      <c r="F402" s="252"/>
      <c r="G402" s="252"/>
      <c r="I402" s="265">
        <f t="shared" ref="I402:I425" si="77">IF((O$403+P$403)&gt;0,1,0)</f>
        <v>0</v>
      </c>
      <c r="J402" s="255">
        <f t="shared" si="70"/>
        <v>0</v>
      </c>
      <c r="K402" s="2440"/>
      <c r="L402" s="2442"/>
      <c r="M402" s="2444"/>
      <c r="N402" s="2444"/>
      <c r="O402" s="1146" t="s">
        <v>786</v>
      </c>
      <c r="P402" s="335" t="s">
        <v>787</v>
      </c>
      <c r="Q402" s="335" t="s">
        <v>786</v>
      </c>
      <c r="R402" s="336" t="s">
        <v>787</v>
      </c>
      <c r="S402" s="2447"/>
      <c r="T402" s="2449"/>
      <c r="U402" s="255">
        <f t="shared" si="71"/>
        <v>0</v>
      </c>
      <c r="V402" s="169"/>
      <c r="W402" s="169"/>
      <c r="X402" s="169"/>
      <c r="Y402" s="169"/>
      <c r="Z402" s="169"/>
      <c r="AA402" s="378"/>
      <c r="AB402" s="169"/>
      <c r="AC402" s="169"/>
      <c r="AD402" s="169"/>
      <c r="AE402" s="371"/>
      <c r="AF402" s="371"/>
      <c r="AG402" s="371"/>
      <c r="AH402" s="169"/>
      <c r="AI402" s="169"/>
      <c r="AJ402" s="169"/>
      <c r="AK402" s="169"/>
      <c r="AL402" s="169"/>
      <c r="AM402" s="169"/>
      <c r="AN402" s="176"/>
      <c r="AO402" s="176"/>
      <c r="AP402" s="176"/>
    </row>
    <row r="403" spans="1:42" s="253" customFormat="1" ht="21" hidden="1" customHeight="1">
      <c r="A403" s="252"/>
      <c r="B403" s="252"/>
      <c r="C403" s="252"/>
      <c r="D403" s="252"/>
      <c r="E403" s="252"/>
      <c r="F403" s="252"/>
      <c r="G403" s="252"/>
      <c r="I403" s="265">
        <f t="shared" si="77"/>
        <v>0</v>
      </c>
      <c r="J403" s="255">
        <f t="shared" si="70"/>
        <v>0</v>
      </c>
      <c r="K403" s="1144">
        <f>+K25+1</f>
        <v>15</v>
      </c>
      <c r="L403" s="356"/>
      <c r="M403" s="356"/>
      <c r="N403" s="357">
        <f t="shared" ref="N403:N425" si="78">IF(O403+P403&gt;0,$W$377,)</f>
        <v>0</v>
      </c>
      <c r="O403" s="358"/>
      <c r="P403" s="358"/>
      <c r="Q403" s="359">
        <f t="shared" ref="Q403:R450" si="79">ROUND(O403*50,0)</f>
        <v>0</v>
      </c>
      <c r="R403" s="359">
        <f t="shared" si="79"/>
        <v>0</v>
      </c>
      <c r="S403" s="360"/>
      <c r="T403" s="361"/>
      <c r="U403" s="255">
        <f t="shared" si="71"/>
        <v>0</v>
      </c>
      <c r="V403" s="169"/>
      <c r="W403" s="169"/>
      <c r="X403" s="169"/>
      <c r="Y403" s="169"/>
      <c r="Z403" s="169"/>
      <c r="AA403" s="378"/>
      <c r="AB403" s="169"/>
      <c r="AC403" s="169"/>
      <c r="AD403" s="169"/>
      <c r="AE403" s="371"/>
      <c r="AF403" s="371"/>
      <c r="AG403" s="371"/>
      <c r="AH403" s="169"/>
      <c r="AI403" s="169"/>
      <c r="AJ403" s="169"/>
      <c r="AK403" s="169"/>
      <c r="AL403" s="169"/>
      <c r="AM403" s="169"/>
      <c r="AN403" s="176"/>
      <c r="AO403" s="176"/>
      <c r="AP403" s="176"/>
    </row>
    <row r="404" spans="1:42" s="253" customFormat="1" ht="21" hidden="1" customHeight="1">
      <c r="A404" s="252"/>
      <c r="B404" s="252"/>
      <c r="C404" s="252"/>
      <c r="D404" s="252"/>
      <c r="E404" s="252"/>
      <c r="F404" s="252"/>
      <c r="G404" s="252"/>
      <c r="I404" s="265">
        <f t="shared" si="77"/>
        <v>0</v>
      </c>
      <c r="J404" s="255">
        <f t="shared" si="70"/>
        <v>0</v>
      </c>
      <c r="K404" s="1144">
        <f t="shared" ref="K404:K425" si="80">+K403+1</f>
        <v>16</v>
      </c>
      <c r="L404" s="356"/>
      <c r="M404" s="356"/>
      <c r="N404" s="357">
        <f t="shared" si="78"/>
        <v>0</v>
      </c>
      <c r="O404" s="358"/>
      <c r="P404" s="358"/>
      <c r="Q404" s="359">
        <f t="shared" si="79"/>
        <v>0</v>
      </c>
      <c r="R404" s="359">
        <f t="shared" si="79"/>
        <v>0</v>
      </c>
      <c r="S404" s="360"/>
      <c r="T404" s="361"/>
      <c r="U404" s="255">
        <f t="shared" si="71"/>
        <v>0</v>
      </c>
      <c r="V404" s="169"/>
      <c r="W404" s="169"/>
      <c r="X404" s="169"/>
      <c r="Y404" s="169"/>
      <c r="Z404" s="169"/>
      <c r="AA404" s="378"/>
      <c r="AB404" s="169"/>
      <c r="AC404" s="169"/>
      <c r="AD404" s="169"/>
      <c r="AE404" s="371"/>
      <c r="AF404" s="371"/>
      <c r="AG404" s="371"/>
      <c r="AH404" s="169"/>
      <c r="AI404" s="169"/>
      <c r="AJ404" s="169"/>
      <c r="AK404" s="169"/>
      <c r="AL404" s="169"/>
      <c r="AM404" s="169"/>
      <c r="AN404" s="176"/>
      <c r="AO404" s="176"/>
      <c r="AP404" s="176"/>
    </row>
    <row r="405" spans="1:42" s="253" customFormat="1" ht="21" hidden="1" customHeight="1">
      <c r="A405" s="252"/>
      <c r="B405" s="252"/>
      <c r="C405" s="252"/>
      <c r="D405" s="252"/>
      <c r="E405" s="252"/>
      <c r="F405" s="252"/>
      <c r="G405" s="252"/>
      <c r="I405" s="265">
        <f t="shared" si="77"/>
        <v>0</v>
      </c>
      <c r="J405" s="255">
        <f t="shared" si="70"/>
        <v>0</v>
      </c>
      <c r="K405" s="1144">
        <f t="shared" si="80"/>
        <v>17</v>
      </c>
      <c r="L405" s="356"/>
      <c r="M405" s="356"/>
      <c r="N405" s="357">
        <f t="shared" si="78"/>
        <v>0</v>
      </c>
      <c r="O405" s="358"/>
      <c r="P405" s="358"/>
      <c r="Q405" s="359">
        <f t="shared" si="79"/>
        <v>0</v>
      </c>
      <c r="R405" s="359">
        <f t="shared" si="79"/>
        <v>0</v>
      </c>
      <c r="S405" s="360"/>
      <c r="T405" s="361"/>
      <c r="U405" s="255">
        <f t="shared" si="71"/>
        <v>0</v>
      </c>
      <c r="V405" s="169"/>
      <c r="W405" s="169"/>
      <c r="X405" s="169"/>
      <c r="Y405" s="169"/>
      <c r="Z405" s="169"/>
      <c r="AA405" s="378"/>
      <c r="AB405" s="169"/>
      <c r="AC405" s="169"/>
      <c r="AD405" s="169"/>
      <c r="AE405" s="371"/>
      <c r="AF405" s="371"/>
      <c r="AG405" s="371"/>
      <c r="AH405" s="169"/>
      <c r="AI405" s="169"/>
      <c r="AJ405" s="169"/>
      <c r="AK405" s="169"/>
      <c r="AL405" s="169"/>
      <c r="AM405" s="169"/>
      <c r="AN405" s="176"/>
      <c r="AO405" s="176"/>
      <c r="AP405" s="176"/>
    </row>
    <row r="406" spans="1:42" s="253" customFormat="1" ht="21" hidden="1" customHeight="1">
      <c r="A406" s="252"/>
      <c r="B406" s="252"/>
      <c r="C406" s="252"/>
      <c r="D406" s="252"/>
      <c r="E406" s="252"/>
      <c r="F406" s="252"/>
      <c r="G406" s="252"/>
      <c r="I406" s="265">
        <f t="shared" si="77"/>
        <v>0</v>
      </c>
      <c r="J406" s="255">
        <f t="shared" si="70"/>
        <v>0</v>
      </c>
      <c r="K406" s="1144">
        <f t="shared" si="80"/>
        <v>18</v>
      </c>
      <c r="L406" s="356"/>
      <c r="M406" s="356"/>
      <c r="N406" s="357">
        <f t="shared" si="78"/>
        <v>0</v>
      </c>
      <c r="O406" s="358"/>
      <c r="P406" s="358"/>
      <c r="Q406" s="359">
        <f t="shared" si="79"/>
        <v>0</v>
      </c>
      <c r="R406" s="359">
        <f t="shared" si="79"/>
        <v>0</v>
      </c>
      <c r="S406" s="360"/>
      <c r="T406" s="361"/>
      <c r="U406" s="255">
        <f t="shared" si="71"/>
        <v>0</v>
      </c>
      <c r="V406" s="169"/>
      <c r="W406" s="169"/>
      <c r="X406" s="169"/>
      <c r="Y406" s="169"/>
      <c r="Z406" s="169"/>
      <c r="AA406" s="378"/>
      <c r="AB406" s="169"/>
      <c r="AC406" s="169"/>
      <c r="AD406" s="169"/>
      <c r="AE406" s="371"/>
      <c r="AF406" s="371"/>
      <c r="AG406" s="371"/>
      <c r="AH406" s="169"/>
      <c r="AI406" s="169"/>
      <c r="AJ406" s="169"/>
      <c r="AK406" s="169"/>
      <c r="AL406" s="169"/>
      <c r="AM406" s="169"/>
      <c r="AN406" s="176"/>
      <c r="AO406" s="176"/>
      <c r="AP406" s="176"/>
    </row>
    <row r="407" spans="1:42" s="253" customFormat="1" ht="21" hidden="1" customHeight="1">
      <c r="A407" s="252"/>
      <c r="B407" s="252"/>
      <c r="C407" s="252"/>
      <c r="D407" s="252"/>
      <c r="E407" s="252"/>
      <c r="F407" s="252"/>
      <c r="G407" s="252"/>
      <c r="I407" s="265">
        <f t="shared" si="77"/>
        <v>0</v>
      </c>
      <c r="J407" s="255">
        <f t="shared" si="70"/>
        <v>0</v>
      </c>
      <c r="K407" s="1144">
        <f t="shared" si="80"/>
        <v>19</v>
      </c>
      <c r="L407" s="356"/>
      <c r="M407" s="356"/>
      <c r="N407" s="357">
        <f t="shared" si="78"/>
        <v>0</v>
      </c>
      <c r="O407" s="358"/>
      <c r="P407" s="358"/>
      <c r="Q407" s="359">
        <f t="shared" si="79"/>
        <v>0</v>
      </c>
      <c r="R407" s="359">
        <f t="shared" si="79"/>
        <v>0</v>
      </c>
      <c r="S407" s="360"/>
      <c r="T407" s="361"/>
      <c r="U407" s="255">
        <f t="shared" si="71"/>
        <v>0</v>
      </c>
      <c r="V407" s="169"/>
      <c r="W407" s="169"/>
      <c r="X407" s="169"/>
      <c r="Y407" s="169"/>
      <c r="Z407" s="169"/>
      <c r="AA407" s="378"/>
      <c r="AB407" s="169"/>
      <c r="AC407" s="169"/>
      <c r="AD407" s="169"/>
      <c r="AE407" s="371"/>
      <c r="AF407" s="371"/>
      <c r="AG407" s="371"/>
      <c r="AH407" s="169"/>
      <c r="AI407" s="169"/>
      <c r="AJ407" s="169"/>
      <c r="AK407" s="169"/>
      <c r="AL407" s="169"/>
      <c r="AM407" s="169"/>
      <c r="AN407" s="176"/>
      <c r="AO407" s="176"/>
      <c r="AP407" s="176"/>
    </row>
    <row r="408" spans="1:42" s="253" customFormat="1" ht="21" hidden="1" customHeight="1">
      <c r="A408" s="252"/>
      <c r="B408" s="252"/>
      <c r="C408" s="252"/>
      <c r="D408" s="252"/>
      <c r="E408" s="252"/>
      <c r="F408" s="252"/>
      <c r="G408" s="252"/>
      <c r="I408" s="265">
        <f t="shared" si="77"/>
        <v>0</v>
      </c>
      <c r="J408" s="255">
        <f t="shared" si="70"/>
        <v>0</v>
      </c>
      <c r="K408" s="1144">
        <f t="shared" si="80"/>
        <v>20</v>
      </c>
      <c r="L408" s="356"/>
      <c r="M408" s="356"/>
      <c r="N408" s="357">
        <f t="shared" si="78"/>
        <v>0</v>
      </c>
      <c r="O408" s="358"/>
      <c r="P408" s="358"/>
      <c r="Q408" s="359">
        <f t="shared" si="79"/>
        <v>0</v>
      </c>
      <c r="R408" s="359">
        <f t="shared" si="79"/>
        <v>0</v>
      </c>
      <c r="S408" s="360"/>
      <c r="T408" s="361"/>
      <c r="U408" s="255">
        <f t="shared" si="71"/>
        <v>0</v>
      </c>
      <c r="V408" s="169"/>
      <c r="W408" s="169"/>
      <c r="X408" s="169"/>
      <c r="Y408" s="169"/>
      <c r="Z408" s="169"/>
      <c r="AA408" s="378"/>
      <c r="AB408" s="169"/>
      <c r="AC408" s="169"/>
      <c r="AD408" s="169"/>
      <c r="AE408" s="371"/>
      <c r="AF408" s="371"/>
      <c r="AG408" s="371"/>
      <c r="AH408" s="169"/>
      <c r="AI408" s="169"/>
      <c r="AJ408" s="169"/>
      <c r="AK408" s="169"/>
      <c r="AL408" s="169"/>
      <c r="AM408" s="169"/>
      <c r="AN408" s="176"/>
      <c r="AO408" s="176"/>
      <c r="AP408" s="176"/>
    </row>
    <row r="409" spans="1:42" s="253" customFormat="1" ht="21" hidden="1" customHeight="1">
      <c r="A409" s="252"/>
      <c r="B409" s="252"/>
      <c r="C409" s="252"/>
      <c r="D409" s="252"/>
      <c r="E409" s="252"/>
      <c r="F409" s="252"/>
      <c r="G409" s="252"/>
      <c r="I409" s="265">
        <f t="shared" si="77"/>
        <v>0</v>
      </c>
      <c r="J409" s="255">
        <f t="shared" si="70"/>
        <v>0</v>
      </c>
      <c r="K409" s="1144">
        <f t="shared" si="80"/>
        <v>21</v>
      </c>
      <c r="L409" s="356"/>
      <c r="M409" s="356"/>
      <c r="N409" s="357">
        <f t="shared" si="78"/>
        <v>0</v>
      </c>
      <c r="O409" s="358"/>
      <c r="P409" s="358"/>
      <c r="Q409" s="359">
        <f t="shared" si="79"/>
        <v>0</v>
      </c>
      <c r="R409" s="359">
        <f t="shared" si="79"/>
        <v>0</v>
      </c>
      <c r="S409" s="360"/>
      <c r="T409" s="361"/>
      <c r="U409" s="255">
        <f t="shared" si="71"/>
        <v>0</v>
      </c>
      <c r="V409" s="169"/>
      <c r="W409" s="169"/>
      <c r="X409" s="169"/>
      <c r="Y409" s="169"/>
      <c r="Z409" s="169"/>
      <c r="AA409" s="378"/>
      <c r="AB409" s="169"/>
      <c r="AC409" s="169"/>
      <c r="AD409" s="169"/>
      <c r="AE409" s="371"/>
      <c r="AF409" s="371"/>
      <c r="AG409" s="371"/>
      <c r="AH409" s="169"/>
      <c r="AI409" s="169"/>
      <c r="AJ409" s="169"/>
      <c r="AK409" s="169"/>
      <c r="AL409" s="169"/>
      <c r="AM409" s="169"/>
      <c r="AN409" s="176"/>
      <c r="AO409" s="176"/>
      <c r="AP409" s="176"/>
    </row>
    <row r="410" spans="1:42" s="253" customFormat="1" ht="21" hidden="1" customHeight="1">
      <c r="A410" s="252"/>
      <c r="B410" s="252"/>
      <c r="C410" s="252"/>
      <c r="D410" s="252"/>
      <c r="E410" s="252"/>
      <c r="F410" s="252"/>
      <c r="G410" s="252"/>
      <c r="I410" s="265">
        <f t="shared" si="77"/>
        <v>0</v>
      </c>
      <c r="J410" s="255">
        <f t="shared" si="70"/>
        <v>0</v>
      </c>
      <c r="K410" s="1144">
        <f t="shared" si="80"/>
        <v>22</v>
      </c>
      <c r="L410" s="356"/>
      <c r="M410" s="356"/>
      <c r="N410" s="357">
        <f t="shared" si="78"/>
        <v>0</v>
      </c>
      <c r="O410" s="358"/>
      <c r="P410" s="358"/>
      <c r="Q410" s="359">
        <f t="shared" si="79"/>
        <v>0</v>
      </c>
      <c r="R410" s="359">
        <f t="shared" si="79"/>
        <v>0</v>
      </c>
      <c r="S410" s="360"/>
      <c r="T410" s="361"/>
      <c r="U410" s="255">
        <f t="shared" si="71"/>
        <v>0</v>
      </c>
      <c r="V410" s="169"/>
      <c r="W410" s="169"/>
      <c r="X410" s="169"/>
      <c r="Y410" s="169"/>
      <c r="Z410" s="169"/>
      <c r="AA410" s="378"/>
      <c r="AB410" s="169"/>
      <c r="AC410" s="169"/>
      <c r="AD410" s="169"/>
      <c r="AE410" s="371"/>
      <c r="AF410" s="371"/>
      <c r="AG410" s="371"/>
      <c r="AH410" s="169"/>
      <c r="AI410" s="169"/>
      <c r="AJ410" s="169"/>
      <c r="AK410" s="169"/>
      <c r="AL410" s="169"/>
      <c r="AM410" s="169"/>
      <c r="AN410" s="176"/>
      <c r="AO410" s="176"/>
      <c r="AP410" s="176"/>
    </row>
    <row r="411" spans="1:42" s="253" customFormat="1" ht="21" hidden="1" customHeight="1">
      <c r="A411" s="252"/>
      <c r="B411" s="252"/>
      <c r="C411" s="252"/>
      <c r="D411" s="252"/>
      <c r="E411" s="252"/>
      <c r="F411" s="252"/>
      <c r="G411" s="252"/>
      <c r="I411" s="265">
        <f t="shared" si="77"/>
        <v>0</v>
      </c>
      <c r="J411" s="255">
        <f t="shared" si="70"/>
        <v>0</v>
      </c>
      <c r="K411" s="1144">
        <f t="shared" si="80"/>
        <v>23</v>
      </c>
      <c r="L411" s="356"/>
      <c r="M411" s="356"/>
      <c r="N411" s="357">
        <f t="shared" si="78"/>
        <v>0</v>
      </c>
      <c r="O411" s="358"/>
      <c r="P411" s="358"/>
      <c r="Q411" s="359">
        <f t="shared" si="79"/>
        <v>0</v>
      </c>
      <c r="R411" s="359">
        <f t="shared" si="79"/>
        <v>0</v>
      </c>
      <c r="S411" s="360"/>
      <c r="T411" s="361"/>
      <c r="U411" s="255">
        <f t="shared" si="71"/>
        <v>0</v>
      </c>
      <c r="V411" s="169"/>
      <c r="W411" s="169"/>
      <c r="X411" s="169"/>
      <c r="Y411" s="169"/>
      <c r="Z411" s="169"/>
      <c r="AA411" s="378"/>
      <c r="AB411" s="169"/>
      <c r="AC411" s="169"/>
      <c r="AD411" s="169"/>
      <c r="AE411" s="371"/>
      <c r="AF411" s="371"/>
      <c r="AG411" s="371"/>
      <c r="AH411" s="169"/>
      <c r="AI411" s="169"/>
      <c r="AJ411" s="169"/>
      <c r="AK411" s="169"/>
      <c r="AL411" s="169"/>
      <c r="AM411" s="169"/>
      <c r="AN411" s="176"/>
      <c r="AO411" s="176"/>
      <c r="AP411" s="176"/>
    </row>
    <row r="412" spans="1:42" s="253" customFormat="1" ht="21" hidden="1" customHeight="1">
      <c r="A412" s="252"/>
      <c r="B412" s="252"/>
      <c r="C412" s="252"/>
      <c r="D412" s="252"/>
      <c r="E412" s="252"/>
      <c r="F412" s="252"/>
      <c r="G412" s="252"/>
      <c r="I412" s="265">
        <f t="shared" si="77"/>
        <v>0</v>
      </c>
      <c r="J412" s="255">
        <f t="shared" si="70"/>
        <v>0</v>
      </c>
      <c r="K412" s="1144">
        <f t="shared" si="80"/>
        <v>24</v>
      </c>
      <c r="L412" s="356"/>
      <c r="M412" s="356"/>
      <c r="N412" s="357">
        <f t="shared" si="78"/>
        <v>0</v>
      </c>
      <c r="O412" s="358"/>
      <c r="P412" s="358"/>
      <c r="Q412" s="359">
        <f t="shared" si="79"/>
        <v>0</v>
      </c>
      <c r="R412" s="359">
        <f t="shared" si="79"/>
        <v>0</v>
      </c>
      <c r="S412" s="360"/>
      <c r="T412" s="361"/>
      <c r="U412" s="255">
        <f t="shared" si="71"/>
        <v>0</v>
      </c>
      <c r="V412" s="169"/>
      <c r="W412" s="169"/>
      <c r="X412" s="169"/>
      <c r="Y412" s="169"/>
      <c r="Z412" s="169"/>
      <c r="AA412" s="378"/>
      <c r="AB412" s="169"/>
      <c r="AC412" s="169"/>
      <c r="AD412" s="169"/>
      <c r="AE412" s="371"/>
      <c r="AF412" s="371"/>
      <c r="AG412" s="371"/>
      <c r="AH412" s="169"/>
      <c r="AI412" s="169"/>
      <c r="AJ412" s="169"/>
      <c r="AK412" s="169"/>
      <c r="AL412" s="169"/>
      <c r="AM412" s="169"/>
      <c r="AN412" s="176"/>
      <c r="AO412" s="176"/>
      <c r="AP412" s="176"/>
    </row>
    <row r="413" spans="1:42" s="253" customFormat="1" ht="21" hidden="1" customHeight="1">
      <c r="A413" s="252"/>
      <c r="B413" s="252"/>
      <c r="C413" s="252"/>
      <c r="D413" s="252"/>
      <c r="E413" s="252"/>
      <c r="F413" s="252"/>
      <c r="G413" s="252"/>
      <c r="I413" s="265">
        <f t="shared" si="77"/>
        <v>0</v>
      </c>
      <c r="J413" s="255">
        <f t="shared" si="70"/>
        <v>0</v>
      </c>
      <c r="K413" s="1144">
        <f t="shared" si="80"/>
        <v>25</v>
      </c>
      <c r="L413" s="356"/>
      <c r="M413" s="356"/>
      <c r="N413" s="357">
        <f t="shared" si="78"/>
        <v>0</v>
      </c>
      <c r="O413" s="358"/>
      <c r="P413" s="358"/>
      <c r="Q413" s="359">
        <f t="shared" si="79"/>
        <v>0</v>
      </c>
      <c r="R413" s="359">
        <f t="shared" si="79"/>
        <v>0</v>
      </c>
      <c r="S413" s="360"/>
      <c r="T413" s="361"/>
      <c r="U413" s="255">
        <f t="shared" si="71"/>
        <v>0</v>
      </c>
      <c r="V413" s="169"/>
      <c r="W413" s="169"/>
      <c r="X413" s="169"/>
      <c r="Y413" s="169"/>
      <c r="Z413" s="169"/>
      <c r="AA413" s="378"/>
      <c r="AB413" s="169"/>
      <c r="AC413" s="169"/>
      <c r="AD413" s="169"/>
      <c r="AE413" s="371"/>
      <c r="AF413" s="371"/>
      <c r="AG413" s="371"/>
      <c r="AH413" s="169"/>
      <c r="AI413" s="169"/>
      <c r="AJ413" s="169"/>
      <c r="AK413" s="169"/>
      <c r="AL413" s="169"/>
      <c r="AM413" s="169"/>
      <c r="AN413" s="176"/>
      <c r="AO413" s="176"/>
      <c r="AP413" s="176"/>
    </row>
    <row r="414" spans="1:42" s="253" customFormat="1" ht="21" hidden="1" customHeight="1">
      <c r="A414" s="252"/>
      <c r="B414" s="252"/>
      <c r="C414" s="252"/>
      <c r="D414" s="252"/>
      <c r="E414" s="252"/>
      <c r="F414" s="252"/>
      <c r="G414" s="252"/>
      <c r="I414" s="265">
        <f t="shared" si="77"/>
        <v>0</v>
      </c>
      <c r="J414" s="255">
        <f t="shared" si="70"/>
        <v>0</v>
      </c>
      <c r="K414" s="1144">
        <f t="shared" si="80"/>
        <v>26</v>
      </c>
      <c r="L414" s="356"/>
      <c r="M414" s="356"/>
      <c r="N414" s="357">
        <f t="shared" si="78"/>
        <v>0</v>
      </c>
      <c r="O414" s="358"/>
      <c r="P414" s="358"/>
      <c r="Q414" s="359">
        <f t="shared" si="79"/>
        <v>0</v>
      </c>
      <c r="R414" s="359">
        <f t="shared" si="79"/>
        <v>0</v>
      </c>
      <c r="S414" s="360"/>
      <c r="T414" s="361"/>
      <c r="U414" s="255">
        <f t="shared" si="71"/>
        <v>0</v>
      </c>
      <c r="V414" s="169"/>
      <c r="W414" s="169"/>
      <c r="X414" s="169"/>
      <c r="Y414" s="169"/>
      <c r="Z414" s="169"/>
      <c r="AA414" s="378"/>
      <c r="AB414" s="169"/>
      <c r="AC414" s="169"/>
      <c r="AD414" s="169"/>
      <c r="AE414" s="371"/>
      <c r="AF414" s="371"/>
      <c r="AG414" s="371"/>
      <c r="AH414" s="169"/>
      <c r="AI414" s="169"/>
      <c r="AJ414" s="169"/>
      <c r="AK414" s="169"/>
      <c r="AL414" s="169"/>
      <c r="AM414" s="169"/>
      <c r="AN414" s="176"/>
      <c r="AO414" s="176"/>
      <c r="AP414" s="176"/>
    </row>
    <row r="415" spans="1:42" s="253" customFormat="1" ht="21" hidden="1" customHeight="1">
      <c r="A415" s="252"/>
      <c r="B415" s="252"/>
      <c r="C415" s="252"/>
      <c r="D415" s="252"/>
      <c r="E415" s="252"/>
      <c r="F415" s="252"/>
      <c r="G415" s="252"/>
      <c r="I415" s="265">
        <f t="shared" si="77"/>
        <v>0</v>
      </c>
      <c r="J415" s="255">
        <f t="shared" si="70"/>
        <v>0</v>
      </c>
      <c r="K415" s="1144">
        <f t="shared" si="80"/>
        <v>27</v>
      </c>
      <c r="L415" s="356"/>
      <c r="M415" s="356"/>
      <c r="N415" s="357">
        <f t="shared" si="78"/>
        <v>0</v>
      </c>
      <c r="O415" s="358"/>
      <c r="P415" s="358"/>
      <c r="Q415" s="359">
        <f t="shared" si="79"/>
        <v>0</v>
      </c>
      <c r="R415" s="359">
        <f t="shared" si="79"/>
        <v>0</v>
      </c>
      <c r="S415" s="360"/>
      <c r="T415" s="361"/>
      <c r="U415" s="255">
        <f t="shared" si="71"/>
        <v>0</v>
      </c>
      <c r="V415" s="169"/>
      <c r="W415" s="169"/>
      <c r="X415" s="169"/>
      <c r="Y415" s="169"/>
      <c r="Z415" s="169"/>
      <c r="AA415" s="378"/>
      <c r="AB415" s="169"/>
      <c r="AC415" s="169"/>
      <c r="AD415" s="169"/>
      <c r="AE415" s="371"/>
      <c r="AF415" s="371"/>
      <c r="AG415" s="371"/>
      <c r="AH415" s="169"/>
      <c r="AI415" s="169"/>
      <c r="AJ415" s="169"/>
      <c r="AK415" s="169"/>
      <c r="AL415" s="169"/>
      <c r="AM415" s="169"/>
      <c r="AN415" s="176"/>
      <c r="AO415" s="176"/>
      <c r="AP415" s="176"/>
    </row>
    <row r="416" spans="1:42" s="253" customFormat="1" ht="21" hidden="1" customHeight="1">
      <c r="A416" s="252"/>
      <c r="B416" s="252"/>
      <c r="C416" s="252"/>
      <c r="D416" s="252"/>
      <c r="E416" s="252"/>
      <c r="F416" s="252"/>
      <c r="G416" s="252"/>
      <c r="I416" s="265">
        <f t="shared" si="77"/>
        <v>0</v>
      </c>
      <c r="J416" s="255">
        <f t="shared" si="70"/>
        <v>0</v>
      </c>
      <c r="K416" s="1144">
        <f t="shared" si="80"/>
        <v>28</v>
      </c>
      <c r="L416" s="356"/>
      <c r="M416" s="356"/>
      <c r="N416" s="357">
        <f t="shared" si="78"/>
        <v>0</v>
      </c>
      <c r="O416" s="358"/>
      <c r="P416" s="358"/>
      <c r="Q416" s="359">
        <f t="shared" si="79"/>
        <v>0</v>
      </c>
      <c r="R416" s="359">
        <f t="shared" si="79"/>
        <v>0</v>
      </c>
      <c r="S416" s="360"/>
      <c r="T416" s="361"/>
      <c r="U416" s="255">
        <f t="shared" si="71"/>
        <v>0</v>
      </c>
      <c r="V416" s="169"/>
      <c r="W416" s="169"/>
      <c r="X416" s="169"/>
      <c r="Y416" s="169"/>
      <c r="Z416" s="169"/>
      <c r="AA416" s="378"/>
      <c r="AB416" s="169"/>
      <c r="AC416" s="169"/>
      <c r="AD416" s="169"/>
      <c r="AE416" s="371"/>
      <c r="AF416" s="371"/>
      <c r="AG416" s="371"/>
      <c r="AH416" s="169"/>
      <c r="AI416" s="169"/>
      <c r="AJ416" s="169"/>
      <c r="AK416" s="169"/>
      <c r="AL416" s="169"/>
      <c r="AM416" s="169"/>
      <c r="AN416" s="176"/>
      <c r="AO416" s="176"/>
      <c r="AP416" s="176"/>
    </row>
    <row r="417" spans="1:42" s="253" customFormat="1" ht="21" hidden="1" customHeight="1">
      <c r="A417" s="252"/>
      <c r="B417" s="252"/>
      <c r="C417" s="252"/>
      <c r="D417" s="252"/>
      <c r="E417" s="252"/>
      <c r="F417" s="252"/>
      <c r="G417" s="252"/>
      <c r="I417" s="265">
        <f t="shared" si="77"/>
        <v>0</v>
      </c>
      <c r="J417" s="255">
        <f t="shared" si="70"/>
        <v>0</v>
      </c>
      <c r="K417" s="1144">
        <f t="shared" si="80"/>
        <v>29</v>
      </c>
      <c r="L417" s="356"/>
      <c r="M417" s="356"/>
      <c r="N417" s="357">
        <f t="shared" si="78"/>
        <v>0</v>
      </c>
      <c r="O417" s="358"/>
      <c r="P417" s="358"/>
      <c r="Q417" s="359">
        <f t="shared" si="79"/>
        <v>0</v>
      </c>
      <c r="R417" s="359">
        <f t="shared" si="79"/>
        <v>0</v>
      </c>
      <c r="S417" s="360"/>
      <c r="T417" s="361"/>
      <c r="U417" s="255">
        <f t="shared" si="71"/>
        <v>0</v>
      </c>
      <c r="V417" s="169"/>
      <c r="W417" s="169"/>
      <c r="X417" s="169"/>
      <c r="Y417" s="169"/>
      <c r="Z417" s="169"/>
      <c r="AA417" s="378"/>
      <c r="AB417" s="169"/>
      <c r="AC417" s="169"/>
      <c r="AD417" s="169"/>
      <c r="AE417" s="371"/>
      <c r="AF417" s="371"/>
      <c r="AG417" s="371"/>
      <c r="AH417" s="169"/>
      <c r="AI417" s="169"/>
      <c r="AJ417" s="169"/>
      <c r="AK417" s="169"/>
      <c r="AL417" s="169"/>
      <c r="AM417" s="169"/>
      <c r="AN417" s="176"/>
      <c r="AO417" s="176"/>
      <c r="AP417" s="176"/>
    </row>
    <row r="418" spans="1:42" s="253" customFormat="1" ht="21" hidden="1" customHeight="1">
      <c r="A418" s="252"/>
      <c r="B418" s="252"/>
      <c r="C418" s="252"/>
      <c r="D418" s="252"/>
      <c r="E418" s="252"/>
      <c r="F418" s="252"/>
      <c r="G418" s="252"/>
      <c r="I418" s="265">
        <f t="shared" si="77"/>
        <v>0</v>
      </c>
      <c r="J418" s="255">
        <f t="shared" si="70"/>
        <v>0</v>
      </c>
      <c r="K418" s="1144">
        <f t="shared" si="80"/>
        <v>30</v>
      </c>
      <c r="L418" s="356"/>
      <c r="M418" s="356"/>
      <c r="N418" s="357">
        <f t="shared" si="78"/>
        <v>0</v>
      </c>
      <c r="O418" s="358"/>
      <c r="P418" s="358"/>
      <c r="Q418" s="359">
        <f t="shared" si="79"/>
        <v>0</v>
      </c>
      <c r="R418" s="359">
        <f t="shared" si="79"/>
        <v>0</v>
      </c>
      <c r="S418" s="360"/>
      <c r="T418" s="361"/>
      <c r="U418" s="255">
        <f t="shared" si="71"/>
        <v>0</v>
      </c>
      <c r="V418" s="169"/>
      <c r="W418" s="169"/>
      <c r="X418" s="169"/>
      <c r="Y418" s="169"/>
      <c r="Z418" s="169"/>
      <c r="AA418" s="378"/>
      <c r="AB418" s="169"/>
      <c r="AC418" s="169"/>
      <c r="AD418" s="169"/>
      <c r="AE418" s="371"/>
      <c r="AF418" s="371"/>
      <c r="AG418" s="371"/>
      <c r="AH418" s="169"/>
      <c r="AI418" s="169"/>
      <c r="AJ418" s="169"/>
      <c r="AK418" s="169"/>
      <c r="AL418" s="169"/>
      <c r="AM418" s="169"/>
      <c r="AN418" s="176"/>
      <c r="AO418" s="176"/>
      <c r="AP418" s="176"/>
    </row>
    <row r="419" spans="1:42" s="253" customFormat="1" ht="21" hidden="1" customHeight="1">
      <c r="A419" s="252"/>
      <c r="B419" s="252"/>
      <c r="C419" s="252"/>
      <c r="D419" s="252"/>
      <c r="E419" s="252"/>
      <c r="F419" s="252"/>
      <c r="G419" s="252"/>
      <c r="I419" s="265">
        <f t="shared" si="77"/>
        <v>0</v>
      </c>
      <c r="J419" s="255">
        <f t="shared" si="70"/>
        <v>0</v>
      </c>
      <c r="K419" s="1144">
        <f t="shared" si="80"/>
        <v>31</v>
      </c>
      <c r="L419" s="356"/>
      <c r="M419" s="356"/>
      <c r="N419" s="357">
        <f t="shared" si="78"/>
        <v>0</v>
      </c>
      <c r="O419" s="358"/>
      <c r="P419" s="358"/>
      <c r="Q419" s="359">
        <f t="shared" si="79"/>
        <v>0</v>
      </c>
      <c r="R419" s="359">
        <f t="shared" si="79"/>
        <v>0</v>
      </c>
      <c r="S419" s="360"/>
      <c r="T419" s="361"/>
      <c r="U419" s="255">
        <f t="shared" si="71"/>
        <v>0</v>
      </c>
      <c r="V419" s="169"/>
      <c r="W419" s="169"/>
      <c r="X419" s="169"/>
      <c r="Y419" s="169"/>
      <c r="Z419" s="169"/>
      <c r="AA419" s="378"/>
      <c r="AB419" s="169"/>
      <c r="AC419" s="169"/>
      <c r="AD419" s="169"/>
      <c r="AE419" s="371"/>
      <c r="AF419" s="371"/>
      <c r="AG419" s="371"/>
      <c r="AH419" s="169"/>
      <c r="AI419" s="169"/>
      <c r="AJ419" s="169"/>
      <c r="AK419" s="169"/>
      <c r="AL419" s="169"/>
      <c r="AM419" s="169"/>
      <c r="AN419" s="176"/>
      <c r="AO419" s="176"/>
      <c r="AP419" s="176"/>
    </row>
    <row r="420" spans="1:42" s="253" customFormat="1" ht="21" hidden="1" customHeight="1">
      <c r="A420" s="252"/>
      <c r="B420" s="252"/>
      <c r="C420" s="252"/>
      <c r="D420" s="252"/>
      <c r="E420" s="252"/>
      <c r="F420" s="252"/>
      <c r="G420" s="252"/>
      <c r="I420" s="265">
        <f t="shared" si="77"/>
        <v>0</v>
      </c>
      <c r="J420" s="255">
        <f t="shared" si="70"/>
        <v>0</v>
      </c>
      <c r="K420" s="1144">
        <f t="shared" si="80"/>
        <v>32</v>
      </c>
      <c r="L420" s="356"/>
      <c r="M420" s="356"/>
      <c r="N420" s="357">
        <f t="shared" si="78"/>
        <v>0</v>
      </c>
      <c r="O420" s="358"/>
      <c r="P420" s="358"/>
      <c r="Q420" s="359">
        <f t="shared" si="79"/>
        <v>0</v>
      </c>
      <c r="R420" s="359">
        <f t="shared" si="79"/>
        <v>0</v>
      </c>
      <c r="S420" s="360"/>
      <c r="T420" s="361"/>
      <c r="U420" s="255">
        <f t="shared" si="71"/>
        <v>0</v>
      </c>
      <c r="V420" s="169"/>
      <c r="W420" s="169"/>
      <c r="X420" s="169"/>
      <c r="Y420" s="169"/>
      <c r="Z420" s="169"/>
      <c r="AA420" s="378"/>
      <c r="AB420" s="169"/>
      <c r="AC420" s="169"/>
      <c r="AD420" s="169"/>
      <c r="AE420" s="371"/>
      <c r="AF420" s="371"/>
      <c r="AG420" s="371"/>
      <c r="AH420" s="169"/>
      <c r="AI420" s="169"/>
      <c r="AJ420" s="169"/>
      <c r="AK420" s="169"/>
      <c r="AL420" s="169"/>
      <c r="AM420" s="169"/>
      <c r="AN420" s="176"/>
      <c r="AO420" s="176"/>
      <c r="AP420" s="176"/>
    </row>
    <row r="421" spans="1:42" s="253" customFormat="1" ht="21" hidden="1" customHeight="1">
      <c r="A421" s="252"/>
      <c r="B421" s="252"/>
      <c r="C421" s="252"/>
      <c r="D421" s="252"/>
      <c r="E421" s="252"/>
      <c r="F421" s="252"/>
      <c r="G421" s="252"/>
      <c r="I421" s="265">
        <f t="shared" si="77"/>
        <v>0</v>
      </c>
      <c r="J421" s="255">
        <f t="shared" si="70"/>
        <v>0</v>
      </c>
      <c r="K421" s="1144">
        <f t="shared" si="80"/>
        <v>33</v>
      </c>
      <c r="L421" s="356"/>
      <c r="M421" s="356"/>
      <c r="N421" s="357">
        <f t="shared" si="78"/>
        <v>0</v>
      </c>
      <c r="O421" s="358"/>
      <c r="P421" s="358"/>
      <c r="Q421" s="359">
        <f t="shared" si="79"/>
        <v>0</v>
      </c>
      <c r="R421" s="359">
        <f t="shared" si="79"/>
        <v>0</v>
      </c>
      <c r="S421" s="360"/>
      <c r="T421" s="361"/>
      <c r="U421" s="255">
        <f t="shared" si="71"/>
        <v>0</v>
      </c>
      <c r="V421" s="169"/>
      <c r="W421" s="169"/>
      <c r="X421" s="169"/>
      <c r="Y421" s="169"/>
      <c r="Z421" s="169"/>
      <c r="AA421" s="378"/>
      <c r="AB421" s="169"/>
      <c r="AC421" s="169"/>
      <c r="AD421" s="169"/>
      <c r="AE421" s="371"/>
      <c r="AF421" s="371"/>
      <c r="AG421" s="371"/>
      <c r="AH421" s="169"/>
      <c r="AI421" s="169"/>
      <c r="AJ421" s="169"/>
      <c r="AK421" s="169"/>
      <c r="AL421" s="169"/>
      <c r="AM421" s="169"/>
      <c r="AN421" s="176"/>
      <c r="AO421" s="176"/>
      <c r="AP421" s="176"/>
    </row>
    <row r="422" spans="1:42" s="253" customFormat="1" ht="21" hidden="1" customHeight="1">
      <c r="A422" s="252"/>
      <c r="B422" s="252"/>
      <c r="C422" s="252"/>
      <c r="D422" s="252"/>
      <c r="E422" s="252"/>
      <c r="F422" s="252"/>
      <c r="G422" s="252"/>
      <c r="I422" s="265">
        <f t="shared" si="77"/>
        <v>0</v>
      </c>
      <c r="J422" s="255">
        <f t="shared" si="70"/>
        <v>0</v>
      </c>
      <c r="K422" s="1144">
        <f t="shared" si="80"/>
        <v>34</v>
      </c>
      <c r="L422" s="356"/>
      <c r="M422" s="356"/>
      <c r="N422" s="357">
        <f t="shared" si="78"/>
        <v>0</v>
      </c>
      <c r="O422" s="358"/>
      <c r="P422" s="358"/>
      <c r="Q422" s="359">
        <f t="shared" si="79"/>
        <v>0</v>
      </c>
      <c r="R422" s="359">
        <f t="shared" si="79"/>
        <v>0</v>
      </c>
      <c r="S422" s="360"/>
      <c r="T422" s="361"/>
      <c r="U422" s="255">
        <f t="shared" si="71"/>
        <v>0</v>
      </c>
      <c r="V422" s="169"/>
      <c r="W422" s="169"/>
      <c r="X422" s="169"/>
      <c r="Y422" s="169"/>
      <c r="Z422" s="169"/>
      <c r="AA422" s="378"/>
      <c r="AB422" s="169"/>
      <c r="AC422" s="169"/>
      <c r="AD422" s="169"/>
      <c r="AE422" s="371"/>
      <c r="AF422" s="371"/>
      <c r="AG422" s="371"/>
      <c r="AH422" s="169"/>
      <c r="AI422" s="169"/>
      <c r="AJ422" s="169"/>
      <c r="AK422" s="169"/>
      <c r="AL422" s="169"/>
      <c r="AM422" s="169"/>
      <c r="AN422" s="176"/>
      <c r="AO422" s="176"/>
      <c r="AP422" s="176"/>
    </row>
    <row r="423" spans="1:42" s="253" customFormat="1" ht="21" hidden="1" customHeight="1">
      <c r="A423" s="252"/>
      <c r="B423" s="252"/>
      <c r="C423" s="252"/>
      <c r="D423" s="252"/>
      <c r="E423" s="252"/>
      <c r="F423" s="252"/>
      <c r="G423" s="252"/>
      <c r="I423" s="265">
        <f t="shared" si="77"/>
        <v>0</v>
      </c>
      <c r="J423" s="255">
        <f t="shared" si="70"/>
        <v>0</v>
      </c>
      <c r="K423" s="1144">
        <f t="shared" si="80"/>
        <v>35</v>
      </c>
      <c r="L423" s="356"/>
      <c r="M423" s="356"/>
      <c r="N423" s="357">
        <f t="shared" si="78"/>
        <v>0</v>
      </c>
      <c r="O423" s="358"/>
      <c r="P423" s="358"/>
      <c r="Q423" s="359">
        <f t="shared" si="79"/>
        <v>0</v>
      </c>
      <c r="R423" s="359">
        <f t="shared" si="79"/>
        <v>0</v>
      </c>
      <c r="S423" s="360"/>
      <c r="T423" s="361"/>
      <c r="U423" s="255">
        <f t="shared" si="71"/>
        <v>0</v>
      </c>
      <c r="V423" s="169"/>
      <c r="W423" s="169"/>
      <c r="X423" s="169"/>
      <c r="Y423" s="169"/>
      <c r="Z423" s="169"/>
      <c r="AA423" s="378"/>
      <c r="AB423" s="169"/>
      <c r="AC423" s="169"/>
      <c r="AD423" s="169"/>
      <c r="AE423" s="371"/>
      <c r="AF423" s="371"/>
      <c r="AG423" s="371"/>
      <c r="AH423" s="169"/>
      <c r="AI423" s="169"/>
      <c r="AJ423" s="169"/>
      <c r="AK423" s="169"/>
      <c r="AL423" s="169"/>
      <c r="AM423" s="169"/>
      <c r="AN423" s="176"/>
      <c r="AO423" s="176"/>
      <c r="AP423" s="176"/>
    </row>
    <row r="424" spans="1:42" s="253" customFormat="1" ht="21" hidden="1" customHeight="1">
      <c r="A424" s="252"/>
      <c r="B424" s="252"/>
      <c r="C424" s="252"/>
      <c r="D424" s="252"/>
      <c r="E424" s="252"/>
      <c r="F424" s="252"/>
      <c r="G424" s="252"/>
      <c r="I424" s="265">
        <f t="shared" si="77"/>
        <v>0</v>
      </c>
      <c r="J424" s="255">
        <f t="shared" si="70"/>
        <v>0</v>
      </c>
      <c r="K424" s="1144">
        <f t="shared" si="80"/>
        <v>36</v>
      </c>
      <c r="L424" s="356"/>
      <c r="M424" s="356"/>
      <c r="N424" s="357">
        <f t="shared" si="78"/>
        <v>0</v>
      </c>
      <c r="O424" s="358"/>
      <c r="P424" s="358"/>
      <c r="Q424" s="359">
        <f t="shared" si="79"/>
        <v>0</v>
      </c>
      <c r="R424" s="359">
        <f t="shared" si="79"/>
        <v>0</v>
      </c>
      <c r="S424" s="360"/>
      <c r="T424" s="361"/>
      <c r="U424" s="255">
        <f t="shared" si="71"/>
        <v>0</v>
      </c>
      <c r="V424" s="169"/>
      <c r="W424" s="169"/>
      <c r="X424" s="169"/>
      <c r="Y424" s="169"/>
      <c r="Z424" s="169"/>
      <c r="AA424" s="378"/>
      <c r="AB424" s="169"/>
      <c r="AC424" s="169"/>
      <c r="AD424" s="169"/>
      <c r="AE424" s="371"/>
      <c r="AF424" s="371"/>
      <c r="AG424" s="371"/>
      <c r="AH424" s="169"/>
      <c r="AI424" s="169"/>
      <c r="AJ424" s="169"/>
      <c r="AK424" s="169"/>
      <c r="AL424" s="169"/>
      <c r="AM424" s="169"/>
      <c r="AN424" s="176"/>
      <c r="AO424" s="176"/>
      <c r="AP424" s="176"/>
    </row>
    <row r="425" spans="1:42" s="253" customFormat="1" ht="21" hidden="1" customHeight="1" thickBot="1">
      <c r="A425" s="252"/>
      <c r="B425" s="252"/>
      <c r="C425" s="252"/>
      <c r="D425" s="252"/>
      <c r="E425" s="252"/>
      <c r="F425" s="252"/>
      <c r="G425" s="252"/>
      <c r="I425" s="265">
        <f t="shared" si="77"/>
        <v>0</v>
      </c>
      <c r="J425" s="255">
        <f t="shared" si="70"/>
        <v>0</v>
      </c>
      <c r="K425" s="385">
        <f t="shared" si="80"/>
        <v>37</v>
      </c>
      <c r="L425" s="356"/>
      <c r="M425" s="356"/>
      <c r="N425" s="387">
        <f t="shared" si="78"/>
        <v>0</v>
      </c>
      <c r="O425" s="388"/>
      <c r="P425" s="388"/>
      <c r="Q425" s="389">
        <f t="shared" si="79"/>
        <v>0</v>
      </c>
      <c r="R425" s="389">
        <f t="shared" si="79"/>
        <v>0</v>
      </c>
      <c r="S425" s="390"/>
      <c r="T425" s="391"/>
      <c r="U425" s="255">
        <f t="shared" si="71"/>
        <v>0</v>
      </c>
      <c r="V425" s="169"/>
      <c r="W425" s="169"/>
      <c r="X425" s="169"/>
      <c r="Y425" s="169"/>
      <c r="Z425" s="169"/>
      <c r="AA425" s="378"/>
      <c r="AB425" s="169"/>
      <c r="AC425" s="169"/>
      <c r="AD425" s="169"/>
      <c r="AE425" s="371"/>
      <c r="AF425" s="371"/>
      <c r="AG425" s="371"/>
      <c r="AH425" s="169"/>
      <c r="AI425" s="169"/>
      <c r="AJ425" s="169"/>
      <c r="AK425" s="169"/>
      <c r="AL425" s="169"/>
      <c r="AM425" s="169"/>
      <c r="AN425" s="176"/>
      <c r="AO425" s="176"/>
      <c r="AP425" s="176"/>
    </row>
    <row r="426" spans="1:42" s="253" customFormat="1" ht="21" hidden="1" customHeight="1">
      <c r="A426" s="252"/>
      <c r="B426" s="252"/>
      <c r="C426" s="252"/>
      <c r="D426" s="252"/>
      <c r="E426" s="252"/>
      <c r="F426" s="252"/>
      <c r="G426" s="252"/>
      <c r="I426" s="265">
        <f>IF((O$428+P$428)&gt;0,1,0)</f>
        <v>0</v>
      </c>
      <c r="J426" s="255">
        <f t="shared" si="70"/>
        <v>0</v>
      </c>
      <c r="K426" s="2439" t="s">
        <v>942</v>
      </c>
      <c r="L426" s="2441" t="s">
        <v>943</v>
      </c>
      <c r="M426" s="2443" t="s">
        <v>944</v>
      </c>
      <c r="N426" s="2443" t="s">
        <v>945</v>
      </c>
      <c r="O426" s="2445" t="s">
        <v>946</v>
      </c>
      <c r="P426" s="2445"/>
      <c r="Q426" s="2445" t="s">
        <v>947</v>
      </c>
      <c r="R426" s="2445"/>
      <c r="S426" s="2446" t="s">
        <v>948</v>
      </c>
      <c r="T426" s="2448" t="s">
        <v>1162</v>
      </c>
      <c r="U426" s="255">
        <f t="shared" si="71"/>
        <v>0</v>
      </c>
      <c r="V426" s="169"/>
      <c r="W426" s="169"/>
      <c r="X426" s="169"/>
      <c r="Y426" s="169"/>
      <c r="Z426" s="169"/>
      <c r="AA426" s="378"/>
      <c r="AB426" s="169"/>
      <c r="AC426" s="169"/>
      <c r="AD426" s="169"/>
      <c r="AE426" s="371"/>
      <c r="AF426" s="371"/>
      <c r="AG426" s="371"/>
      <c r="AH426" s="169"/>
      <c r="AI426" s="169"/>
      <c r="AJ426" s="169"/>
      <c r="AK426" s="169"/>
      <c r="AL426" s="169"/>
      <c r="AM426" s="169"/>
      <c r="AN426" s="176"/>
      <c r="AO426" s="176"/>
      <c r="AP426" s="176"/>
    </row>
    <row r="427" spans="1:42" s="253" customFormat="1" ht="21" hidden="1" customHeight="1">
      <c r="A427" s="252"/>
      <c r="B427" s="252"/>
      <c r="C427" s="252"/>
      <c r="D427" s="252"/>
      <c r="E427" s="252"/>
      <c r="F427" s="252"/>
      <c r="G427" s="252"/>
      <c r="I427" s="265">
        <f t="shared" ref="I427:I450" si="81">IF((O$428+P$428)&gt;0,1,0)</f>
        <v>0</v>
      </c>
      <c r="J427" s="255">
        <f t="shared" si="70"/>
        <v>0</v>
      </c>
      <c r="K427" s="2440"/>
      <c r="L427" s="2442"/>
      <c r="M427" s="2444"/>
      <c r="N427" s="2444"/>
      <c r="O427" s="1146" t="s">
        <v>786</v>
      </c>
      <c r="P427" s="335" t="s">
        <v>787</v>
      </c>
      <c r="Q427" s="335" t="s">
        <v>786</v>
      </c>
      <c r="R427" s="336" t="s">
        <v>787</v>
      </c>
      <c r="S427" s="2447"/>
      <c r="T427" s="2449"/>
      <c r="U427" s="255">
        <f t="shared" si="71"/>
        <v>0</v>
      </c>
      <c r="V427" s="169"/>
      <c r="W427" s="169"/>
      <c r="X427" s="169"/>
      <c r="Y427" s="169"/>
      <c r="Z427" s="169"/>
      <c r="AA427" s="378"/>
      <c r="AB427" s="169"/>
      <c r="AC427" s="169"/>
      <c r="AD427" s="169"/>
      <c r="AE427" s="371"/>
      <c r="AF427" s="371"/>
      <c r="AG427" s="371"/>
      <c r="AH427" s="169"/>
      <c r="AI427" s="169"/>
      <c r="AJ427" s="169"/>
      <c r="AK427" s="169"/>
      <c r="AL427" s="169"/>
      <c r="AM427" s="169"/>
      <c r="AN427" s="176"/>
      <c r="AO427" s="176"/>
      <c r="AP427" s="176"/>
    </row>
    <row r="428" spans="1:42" s="253" customFormat="1" ht="21" hidden="1" customHeight="1">
      <c r="A428" s="252"/>
      <c r="B428" s="252"/>
      <c r="C428" s="252"/>
      <c r="D428" s="252"/>
      <c r="E428" s="252"/>
      <c r="F428" s="252"/>
      <c r="G428" s="252"/>
      <c r="I428" s="265">
        <f t="shared" si="81"/>
        <v>0</v>
      </c>
      <c r="J428" s="255">
        <f t="shared" si="70"/>
        <v>0</v>
      </c>
      <c r="K428" s="1144">
        <f>+K50+1</f>
        <v>38</v>
      </c>
      <c r="L428" s="356"/>
      <c r="M428" s="356"/>
      <c r="N428" s="357">
        <f t="shared" ref="N428:N450" si="82">IF(O428+P428&gt;0,$W$377,)</f>
        <v>0</v>
      </c>
      <c r="O428" s="358"/>
      <c r="P428" s="358"/>
      <c r="Q428" s="359">
        <f t="shared" si="79"/>
        <v>0</v>
      </c>
      <c r="R428" s="359">
        <f t="shared" si="79"/>
        <v>0</v>
      </c>
      <c r="S428" s="360"/>
      <c r="T428" s="361"/>
      <c r="U428" s="255">
        <f t="shared" si="71"/>
        <v>0</v>
      </c>
      <c r="V428" s="169"/>
      <c r="W428" s="169"/>
      <c r="X428" s="169"/>
      <c r="Y428" s="169"/>
      <c r="Z428" s="169"/>
      <c r="AA428" s="378"/>
      <c r="AB428" s="169"/>
      <c r="AC428" s="169"/>
      <c r="AD428" s="169"/>
      <c r="AE428" s="371"/>
      <c r="AF428" s="371"/>
      <c r="AG428" s="371"/>
      <c r="AH428" s="169"/>
      <c r="AI428" s="169"/>
      <c r="AJ428" s="169"/>
      <c r="AK428" s="169"/>
      <c r="AL428" s="169"/>
      <c r="AM428" s="169"/>
      <c r="AN428" s="176"/>
      <c r="AO428" s="176"/>
      <c r="AP428" s="176"/>
    </row>
    <row r="429" spans="1:42" s="253" customFormat="1" ht="21" hidden="1" customHeight="1">
      <c r="A429" s="252"/>
      <c r="B429" s="252"/>
      <c r="C429" s="252"/>
      <c r="D429" s="252"/>
      <c r="E429" s="252"/>
      <c r="F429" s="252"/>
      <c r="G429" s="252"/>
      <c r="I429" s="265">
        <f t="shared" si="81"/>
        <v>0</v>
      </c>
      <c r="J429" s="255">
        <f t="shared" si="70"/>
        <v>0</v>
      </c>
      <c r="K429" s="1144">
        <f t="shared" ref="K429:K450" si="83">+K428+1</f>
        <v>39</v>
      </c>
      <c r="L429" s="356"/>
      <c r="M429" s="356"/>
      <c r="N429" s="357">
        <f t="shared" si="82"/>
        <v>0</v>
      </c>
      <c r="O429" s="358"/>
      <c r="P429" s="358"/>
      <c r="Q429" s="359">
        <f t="shared" si="79"/>
        <v>0</v>
      </c>
      <c r="R429" s="359">
        <f t="shared" si="79"/>
        <v>0</v>
      </c>
      <c r="S429" s="360"/>
      <c r="T429" s="361"/>
      <c r="U429" s="255">
        <f t="shared" si="71"/>
        <v>0</v>
      </c>
      <c r="V429" s="169"/>
      <c r="W429" s="169"/>
      <c r="X429" s="169"/>
      <c r="Y429" s="169"/>
      <c r="Z429" s="169"/>
      <c r="AA429" s="378"/>
      <c r="AB429" s="169"/>
      <c r="AC429" s="169"/>
      <c r="AD429" s="169"/>
      <c r="AE429" s="371"/>
      <c r="AF429" s="371"/>
      <c r="AG429" s="371"/>
      <c r="AH429" s="169"/>
      <c r="AI429" s="169"/>
      <c r="AJ429" s="169"/>
      <c r="AK429" s="169"/>
      <c r="AL429" s="169"/>
      <c r="AM429" s="169"/>
      <c r="AN429" s="176"/>
      <c r="AO429" s="176"/>
      <c r="AP429" s="176"/>
    </row>
    <row r="430" spans="1:42" s="253" customFormat="1" ht="21" hidden="1" customHeight="1">
      <c r="A430" s="252"/>
      <c r="B430" s="252"/>
      <c r="C430" s="252"/>
      <c r="D430" s="252"/>
      <c r="E430" s="252"/>
      <c r="F430" s="252"/>
      <c r="G430" s="252"/>
      <c r="I430" s="265">
        <f t="shared" si="81"/>
        <v>0</v>
      </c>
      <c r="J430" s="255">
        <f t="shared" si="70"/>
        <v>0</v>
      </c>
      <c r="K430" s="1144">
        <f t="shared" si="83"/>
        <v>40</v>
      </c>
      <c r="L430" s="356"/>
      <c r="M430" s="356"/>
      <c r="N430" s="357">
        <f t="shared" si="82"/>
        <v>0</v>
      </c>
      <c r="O430" s="358"/>
      <c r="P430" s="358"/>
      <c r="Q430" s="359">
        <f t="shared" si="79"/>
        <v>0</v>
      </c>
      <c r="R430" s="359">
        <f t="shared" si="79"/>
        <v>0</v>
      </c>
      <c r="S430" s="360"/>
      <c r="T430" s="361"/>
      <c r="U430" s="255">
        <f t="shared" si="71"/>
        <v>0</v>
      </c>
      <c r="V430" s="169"/>
      <c r="W430" s="169"/>
      <c r="X430" s="169"/>
      <c r="Y430" s="169"/>
      <c r="Z430" s="169"/>
      <c r="AA430" s="378"/>
      <c r="AB430" s="169"/>
      <c r="AC430" s="169"/>
      <c r="AD430" s="169"/>
      <c r="AE430" s="371"/>
      <c r="AF430" s="371"/>
      <c r="AG430" s="371"/>
      <c r="AH430" s="169"/>
      <c r="AI430" s="169"/>
      <c r="AJ430" s="169"/>
      <c r="AK430" s="169"/>
      <c r="AL430" s="169"/>
      <c r="AM430" s="169"/>
      <c r="AN430" s="176"/>
      <c r="AO430" s="176"/>
      <c r="AP430" s="176"/>
    </row>
    <row r="431" spans="1:42" s="253" customFormat="1" ht="21" hidden="1" customHeight="1">
      <c r="A431" s="252"/>
      <c r="B431" s="252"/>
      <c r="C431" s="252"/>
      <c r="D431" s="252"/>
      <c r="E431" s="252"/>
      <c r="F431" s="252"/>
      <c r="G431" s="252"/>
      <c r="I431" s="265">
        <f t="shared" si="81"/>
        <v>0</v>
      </c>
      <c r="J431" s="255">
        <f t="shared" si="70"/>
        <v>0</v>
      </c>
      <c r="K431" s="1144">
        <f t="shared" si="83"/>
        <v>41</v>
      </c>
      <c r="L431" s="356"/>
      <c r="M431" s="356"/>
      <c r="N431" s="357">
        <f t="shared" si="82"/>
        <v>0</v>
      </c>
      <c r="O431" s="358"/>
      <c r="P431" s="358"/>
      <c r="Q431" s="359">
        <f t="shared" si="79"/>
        <v>0</v>
      </c>
      <c r="R431" s="359">
        <f t="shared" si="79"/>
        <v>0</v>
      </c>
      <c r="S431" s="360"/>
      <c r="T431" s="361"/>
      <c r="U431" s="255">
        <f t="shared" si="71"/>
        <v>0</v>
      </c>
      <c r="V431" s="169"/>
      <c r="W431" s="169"/>
      <c r="X431" s="169"/>
      <c r="Y431" s="169"/>
      <c r="Z431" s="169"/>
      <c r="AA431" s="378"/>
      <c r="AB431" s="169"/>
      <c r="AC431" s="169"/>
      <c r="AD431" s="169"/>
      <c r="AE431" s="371"/>
      <c r="AF431" s="371"/>
      <c r="AG431" s="371"/>
      <c r="AH431" s="169"/>
      <c r="AI431" s="169"/>
      <c r="AJ431" s="169"/>
      <c r="AK431" s="169"/>
      <c r="AL431" s="169"/>
      <c r="AM431" s="169"/>
      <c r="AN431" s="176"/>
      <c r="AO431" s="176"/>
      <c r="AP431" s="176"/>
    </row>
    <row r="432" spans="1:42" s="253" customFormat="1" ht="21" hidden="1" customHeight="1">
      <c r="A432" s="252"/>
      <c r="B432" s="252"/>
      <c r="C432" s="252"/>
      <c r="D432" s="252"/>
      <c r="E432" s="252"/>
      <c r="F432" s="252"/>
      <c r="G432" s="252"/>
      <c r="I432" s="265">
        <f t="shared" si="81"/>
        <v>0</v>
      </c>
      <c r="J432" s="255">
        <f t="shared" si="70"/>
        <v>0</v>
      </c>
      <c r="K432" s="1144">
        <f t="shared" si="83"/>
        <v>42</v>
      </c>
      <c r="L432" s="356"/>
      <c r="M432" s="356"/>
      <c r="N432" s="357">
        <f t="shared" si="82"/>
        <v>0</v>
      </c>
      <c r="O432" s="358"/>
      <c r="P432" s="358"/>
      <c r="Q432" s="359">
        <f t="shared" si="79"/>
        <v>0</v>
      </c>
      <c r="R432" s="359">
        <f t="shared" si="79"/>
        <v>0</v>
      </c>
      <c r="S432" s="360"/>
      <c r="T432" s="361"/>
      <c r="U432" s="255">
        <f t="shared" si="71"/>
        <v>0</v>
      </c>
      <c r="V432" s="169"/>
      <c r="W432" s="169"/>
      <c r="X432" s="169"/>
      <c r="Y432" s="169"/>
      <c r="Z432" s="169"/>
      <c r="AA432" s="378"/>
      <c r="AB432" s="169"/>
      <c r="AC432" s="169"/>
      <c r="AD432" s="169"/>
      <c r="AE432" s="371"/>
      <c r="AF432" s="371"/>
      <c r="AG432" s="371"/>
      <c r="AH432" s="169"/>
      <c r="AI432" s="169"/>
      <c r="AJ432" s="169"/>
      <c r="AK432" s="169"/>
      <c r="AL432" s="169"/>
      <c r="AM432" s="169"/>
      <c r="AN432" s="176"/>
      <c r="AO432" s="176"/>
      <c r="AP432" s="176"/>
    </row>
    <row r="433" spans="1:42" s="253" customFormat="1" ht="21" hidden="1" customHeight="1">
      <c r="A433" s="252"/>
      <c r="B433" s="252"/>
      <c r="C433" s="252"/>
      <c r="D433" s="252"/>
      <c r="E433" s="252"/>
      <c r="F433" s="252"/>
      <c r="G433" s="252"/>
      <c r="I433" s="265">
        <f t="shared" si="81"/>
        <v>0</v>
      </c>
      <c r="J433" s="255">
        <f t="shared" si="70"/>
        <v>0</v>
      </c>
      <c r="K433" s="1144">
        <f t="shared" si="83"/>
        <v>43</v>
      </c>
      <c r="L433" s="356"/>
      <c r="M433" s="356"/>
      <c r="N433" s="357">
        <f t="shared" si="82"/>
        <v>0</v>
      </c>
      <c r="O433" s="358"/>
      <c r="P433" s="358"/>
      <c r="Q433" s="359">
        <f t="shared" si="79"/>
        <v>0</v>
      </c>
      <c r="R433" s="359">
        <f t="shared" si="79"/>
        <v>0</v>
      </c>
      <c r="S433" s="360"/>
      <c r="T433" s="361"/>
      <c r="U433" s="255">
        <f t="shared" si="71"/>
        <v>0</v>
      </c>
      <c r="V433" s="169"/>
      <c r="W433" s="169"/>
      <c r="X433" s="169"/>
      <c r="Y433" s="169"/>
      <c r="Z433" s="169"/>
      <c r="AA433" s="378"/>
      <c r="AB433" s="169"/>
      <c r="AC433" s="169"/>
      <c r="AD433" s="169"/>
      <c r="AE433" s="371"/>
      <c r="AF433" s="371"/>
      <c r="AG433" s="371"/>
      <c r="AH433" s="169"/>
      <c r="AI433" s="169"/>
      <c r="AJ433" s="169"/>
      <c r="AK433" s="169"/>
      <c r="AL433" s="169"/>
      <c r="AM433" s="169"/>
      <c r="AN433" s="176"/>
      <c r="AO433" s="176"/>
      <c r="AP433" s="176"/>
    </row>
    <row r="434" spans="1:42" s="253" customFormat="1" ht="21" hidden="1" customHeight="1">
      <c r="A434" s="252"/>
      <c r="B434" s="252"/>
      <c r="C434" s="252"/>
      <c r="D434" s="252"/>
      <c r="E434" s="252"/>
      <c r="F434" s="252"/>
      <c r="G434" s="252"/>
      <c r="I434" s="265">
        <f t="shared" si="81"/>
        <v>0</v>
      </c>
      <c r="J434" s="255">
        <f t="shared" si="70"/>
        <v>0</v>
      </c>
      <c r="K434" s="1144">
        <f t="shared" si="83"/>
        <v>44</v>
      </c>
      <c r="L434" s="356"/>
      <c r="M434" s="356"/>
      <c r="N434" s="357">
        <f t="shared" si="82"/>
        <v>0</v>
      </c>
      <c r="O434" s="358"/>
      <c r="P434" s="358"/>
      <c r="Q434" s="359">
        <f t="shared" si="79"/>
        <v>0</v>
      </c>
      <c r="R434" s="359">
        <f t="shared" si="79"/>
        <v>0</v>
      </c>
      <c r="S434" s="360"/>
      <c r="T434" s="361"/>
      <c r="U434" s="255">
        <f t="shared" si="71"/>
        <v>0</v>
      </c>
      <c r="V434" s="169"/>
      <c r="W434" s="169"/>
      <c r="X434" s="169"/>
      <c r="Y434" s="169"/>
      <c r="Z434" s="169"/>
      <c r="AA434" s="378"/>
      <c r="AB434" s="169"/>
      <c r="AC434" s="169"/>
      <c r="AD434" s="169"/>
      <c r="AE434" s="371"/>
      <c r="AF434" s="371"/>
      <c r="AG434" s="371"/>
      <c r="AH434" s="169"/>
      <c r="AI434" s="169"/>
      <c r="AJ434" s="169"/>
      <c r="AK434" s="169"/>
      <c r="AL434" s="169"/>
      <c r="AM434" s="169"/>
      <c r="AN434" s="176"/>
      <c r="AO434" s="176"/>
      <c r="AP434" s="176"/>
    </row>
    <row r="435" spans="1:42" s="253" customFormat="1" ht="21" hidden="1" customHeight="1">
      <c r="A435" s="252"/>
      <c r="B435" s="252"/>
      <c r="C435" s="252"/>
      <c r="D435" s="252"/>
      <c r="E435" s="252"/>
      <c r="F435" s="252"/>
      <c r="G435" s="252"/>
      <c r="I435" s="265">
        <f t="shared" si="81"/>
        <v>0</v>
      </c>
      <c r="J435" s="255">
        <f t="shared" si="70"/>
        <v>0</v>
      </c>
      <c r="K435" s="1144">
        <f t="shared" si="83"/>
        <v>45</v>
      </c>
      <c r="L435" s="356"/>
      <c r="M435" s="356"/>
      <c r="N435" s="357">
        <f t="shared" si="82"/>
        <v>0</v>
      </c>
      <c r="O435" s="358"/>
      <c r="P435" s="358"/>
      <c r="Q435" s="359">
        <f t="shared" si="79"/>
        <v>0</v>
      </c>
      <c r="R435" s="359">
        <f t="shared" si="79"/>
        <v>0</v>
      </c>
      <c r="S435" s="360"/>
      <c r="T435" s="361"/>
      <c r="U435" s="255">
        <f t="shared" si="71"/>
        <v>0</v>
      </c>
      <c r="V435" s="169"/>
      <c r="W435" s="169"/>
      <c r="X435" s="169"/>
      <c r="Y435" s="169"/>
      <c r="Z435" s="169"/>
      <c r="AA435" s="378"/>
      <c r="AB435" s="169"/>
      <c r="AC435" s="169"/>
      <c r="AD435" s="169"/>
      <c r="AE435" s="371"/>
      <c r="AF435" s="371"/>
      <c r="AG435" s="371"/>
      <c r="AH435" s="169"/>
      <c r="AI435" s="169"/>
      <c r="AJ435" s="169"/>
      <c r="AK435" s="169"/>
      <c r="AL435" s="169"/>
      <c r="AM435" s="169"/>
      <c r="AN435" s="176"/>
      <c r="AO435" s="176"/>
      <c r="AP435" s="176"/>
    </row>
    <row r="436" spans="1:42" s="253" customFormat="1" ht="21" hidden="1" customHeight="1">
      <c r="A436" s="252"/>
      <c r="B436" s="252"/>
      <c r="C436" s="252"/>
      <c r="D436" s="252"/>
      <c r="E436" s="252"/>
      <c r="F436" s="252"/>
      <c r="G436" s="252"/>
      <c r="I436" s="265">
        <f t="shared" si="81"/>
        <v>0</v>
      </c>
      <c r="J436" s="255">
        <f t="shared" si="70"/>
        <v>0</v>
      </c>
      <c r="K436" s="1144">
        <f t="shared" si="83"/>
        <v>46</v>
      </c>
      <c r="L436" s="356"/>
      <c r="M436" s="356"/>
      <c r="N436" s="357">
        <f t="shared" si="82"/>
        <v>0</v>
      </c>
      <c r="O436" s="358"/>
      <c r="P436" s="358"/>
      <c r="Q436" s="359">
        <f t="shared" si="79"/>
        <v>0</v>
      </c>
      <c r="R436" s="359">
        <f t="shared" si="79"/>
        <v>0</v>
      </c>
      <c r="S436" s="360"/>
      <c r="T436" s="361"/>
      <c r="U436" s="255">
        <f t="shared" si="71"/>
        <v>0</v>
      </c>
      <c r="V436" s="169"/>
      <c r="W436" s="169"/>
      <c r="X436" s="169"/>
      <c r="Y436" s="169"/>
      <c r="Z436" s="169"/>
      <c r="AA436" s="378"/>
      <c r="AB436" s="169"/>
      <c r="AC436" s="169"/>
      <c r="AD436" s="169"/>
      <c r="AE436" s="371"/>
      <c r="AF436" s="371"/>
      <c r="AG436" s="371"/>
      <c r="AH436" s="169"/>
      <c r="AI436" s="169"/>
      <c r="AJ436" s="169"/>
      <c r="AK436" s="169"/>
      <c r="AL436" s="169"/>
      <c r="AM436" s="169"/>
      <c r="AN436" s="176"/>
      <c r="AO436" s="176"/>
      <c r="AP436" s="176"/>
    </row>
    <row r="437" spans="1:42" s="253" customFormat="1" ht="21" hidden="1" customHeight="1">
      <c r="A437" s="252"/>
      <c r="B437" s="252"/>
      <c r="C437" s="252"/>
      <c r="D437" s="252"/>
      <c r="E437" s="252"/>
      <c r="F437" s="252"/>
      <c r="G437" s="252"/>
      <c r="I437" s="265">
        <f t="shared" si="81"/>
        <v>0</v>
      </c>
      <c r="J437" s="255">
        <f t="shared" si="70"/>
        <v>0</v>
      </c>
      <c r="K437" s="1144">
        <f t="shared" si="83"/>
        <v>47</v>
      </c>
      <c r="L437" s="356"/>
      <c r="M437" s="356"/>
      <c r="N437" s="357">
        <f t="shared" si="82"/>
        <v>0</v>
      </c>
      <c r="O437" s="358"/>
      <c r="P437" s="358"/>
      <c r="Q437" s="359">
        <f t="shared" si="79"/>
        <v>0</v>
      </c>
      <c r="R437" s="359">
        <f t="shared" si="79"/>
        <v>0</v>
      </c>
      <c r="S437" s="360"/>
      <c r="T437" s="361"/>
      <c r="U437" s="255">
        <f t="shared" si="71"/>
        <v>0</v>
      </c>
      <c r="V437" s="169"/>
      <c r="W437" s="169"/>
      <c r="X437" s="169"/>
      <c r="Y437" s="169"/>
      <c r="Z437" s="169"/>
      <c r="AA437" s="378"/>
      <c r="AB437" s="169"/>
      <c r="AC437" s="169"/>
      <c r="AD437" s="169"/>
      <c r="AE437" s="371"/>
      <c r="AF437" s="371"/>
      <c r="AG437" s="371"/>
      <c r="AH437" s="169"/>
      <c r="AI437" s="169"/>
      <c r="AJ437" s="169"/>
      <c r="AK437" s="169"/>
      <c r="AL437" s="169"/>
      <c r="AM437" s="169"/>
      <c r="AN437" s="176"/>
      <c r="AO437" s="176"/>
      <c r="AP437" s="176"/>
    </row>
    <row r="438" spans="1:42" s="253" customFormat="1" ht="21" hidden="1" customHeight="1">
      <c r="A438" s="252"/>
      <c r="B438" s="252"/>
      <c r="C438" s="252"/>
      <c r="D438" s="252"/>
      <c r="E438" s="252"/>
      <c r="F438" s="252"/>
      <c r="G438" s="252"/>
      <c r="I438" s="265">
        <f t="shared" si="81"/>
        <v>0</v>
      </c>
      <c r="J438" s="255">
        <f t="shared" si="70"/>
        <v>0</v>
      </c>
      <c r="K438" s="1144">
        <f t="shared" si="83"/>
        <v>48</v>
      </c>
      <c r="L438" s="356"/>
      <c r="M438" s="356"/>
      <c r="N438" s="357">
        <f t="shared" si="82"/>
        <v>0</v>
      </c>
      <c r="O438" s="358"/>
      <c r="P438" s="358"/>
      <c r="Q438" s="359">
        <f t="shared" si="79"/>
        <v>0</v>
      </c>
      <c r="R438" s="359">
        <f t="shared" si="79"/>
        <v>0</v>
      </c>
      <c r="S438" s="360"/>
      <c r="T438" s="361"/>
      <c r="U438" s="255">
        <f t="shared" si="71"/>
        <v>0</v>
      </c>
      <c r="V438" s="169"/>
      <c r="W438" s="169"/>
      <c r="X438" s="169"/>
      <c r="Y438" s="169"/>
      <c r="Z438" s="169"/>
      <c r="AA438" s="378"/>
      <c r="AB438" s="169"/>
      <c r="AC438" s="169"/>
      <c r="AD438" s="169"/>
      <c r="AE438" s="371"/>
      <c r="AF438" s="371"/>
      <c r="AG438" s="371"/>
      <c r="AH438" s="169"/>
      <c r="AI438" s="169"/>
      <c r="AJ438" s="169"/>
      <c r="AK438" s="169"/>
      <c r="AL438" s="169"/>
      <c r="AM438" s="169"/>
      <c r="AN438" s="176"/>
      <c r="AO438" s="176"/>
      <c r="AP438" s="176"/>
    </row>
    <row r="439" spans="1:42" s="253" customFormat="1" ht="21" hidden="1" customHeight="1">
      <c r="A439" s="252"/>
      <c r="B439" s="252"/>
      <c r="C439" s="252"/>
      <c r="D439" s="252"/>
      <c r="E439" s="252"/>
      <c r="F439" s="252"/>
      <c r="G439" s="252"/>
      <c r="I439" s="265">
        <f t="shared" si="81"/>
        <v>0</v>
      </c>
      <c r="J439" s="255">
        <f t="shared" si="70"/>
        <v>0</v>
      </c>
      <c r="K439" s="1144">
        <f t="shared" si="83"/>
        <v>49</v>
      </c>
      <c r="L439" s="356"/>
      <c r="M439" s="356"/>
      <c r="N439" s="357">
        <f t="shared" si="82"/>
        <v>0</v>
      </c>
      <c r="O439" s="358"/>
      <c r="P439" s="358"/>
      <c r="Q439" s="359">
        <f t="shared" si="79"/>
        <v>0</v>
      </c>
      <c r="R439" s="359">
        <f t="shared" si="79"/>
        <v>0</v>
      </c>
      <c r="S439" s="360"/>
      <c r="T439" s="361"/>
      <c r="U439" s="255">
        <f t="shared" si="71"/>
        <v>0</v>
      </c>
      <c r="V439" s="169"/>
      <c r="W439" s="169"/>
      <c r="X439" s="169"/>
      <c r="Y439" s="169"/>
      <c r="Z439" s="169"/>
      <c r="AA439" s="378"/>
      <c r="AB439" s="169"/>
      <c r="AC439" s="169"/>
      <c r="AD439" s="169"/>
      <c r="AE439" s="371"/>
      <c r="AF439" s="371"/>
      <c r="AG439" s="371"/>
      <c r="AH439" s="169"/>
      <c r="AI439" s="169"/>
      <c r="AJ439" s="169"/>
      <c r="AK439" s="169"/>
      <c r="AL439" s="169"/>
      <c r="AM439" s="169"/>
      <c r="AN439" s="176"/>
      <c r="AO439" s="176"/>
      <c r="AP439" s="176"/>
    </row>
    <row r="440" spans="1:42" s="253" customFormat="1" ht="21" hidden="1" customHeight="1">
      <c r="A440" s="252"/>
      <c r="B440" s="252"/>
      <c r="C440" s="252"/>
      <c r="D440" s="252"/>
      <c r="E440" s="252"/>
      <c r="F440" s="252"/>
      <c r="G440" s="252"/>
      <c r="I440" s="265">
        <f t="shared" si="81"/>
        <v>0</v>
      </c>
      <c r="J440" s="255">
        <f t="shared" ref="J440:J450" si="84">IF($Q$379&gt;0,6,)</f>
        <v>0</v>
      </c>
      <c r="K440" s="1144">
        <f t="shared" si="83"/>
        <v>50</v>
      </c>
      <c r="L440" s="356"/>
      <c r="M440" s="356"/>
      <c r="N440" s="357">
        <f t="shared" si="82"/>
        <v>0</v>
      </c>
      <c r="O440" s="358"/>
      <c r="P440" s="358"/>
      <c r="Q440" s="359">
        <f t="shared" si="79"/>
        <v>0</v>
      </c>
      <c r="R440" s="359">
        <f t="shared" si="79"/>
        <v>0</v>
      </c>
      <c r="S440" s="360"/>
      <c r="T440" s="361"/>
      <c r="U440" s="255">
        <f t="shared" ref="U440:U450" si="85">IF($Q$379&gt;0,6,)</f>
        <v>0</v>
      </c>
      <c r="V440" s="169"/>
      <c r="W440" s="169"/>
      <c r="X440" s="169"/>
      <c r="Y440" s="169"/>
      <c r="Z440" s="169"/>
      <c r="AA440" s="378"/>
      <c r="AB440" s="169"/>
      <c r="AC440" s="169"/>
      <c r="AD440" s="169"/>
      <c r="AE440" s="371"/>
      <c r="AF440" s="371"/>
      <c r="AG440" s="371"/>
      <c r="AH440" s="169"/>
      <c r="AI440" s="169"/>
      <c r="AJ440" s="169"/>
      <c r="AK440" s="169"/>
      <c r="AL440" s="169"/>
      <c r="AM440" s="169"/>
      <c r="AN440" s="176"/>
      <c r="AO440" s="176"/>
      <c r="AP440" s="176"/>
    </row>
    <row r="441" spans="1:42" s="253" customFormat="1" ht="21" hidden="1" customHeight="1">
      <c r="A441" s="252"/>
      <c r="B441" s="252"/>
      <c r="C441" s="252"/>
      <c r="D441" s="252"/>
      <c r="E441" s="252"/>
      <c r="F441" s="252"/>
      <c r="G441" s="252"/>
      <c r="I441" s="265">
        <f t="shared" si="81"/>
        <v>0</v>
      </c>
      <c r="J441" s="255">
        <f t="shared" si="84"/>
        <v>0</v>
      </c>
      <c r="K441" s="1144">
        <f t="shared" si="83"/>
        <v>51</v>
      </c>
      <c r="L441" s="356"/>
      <c r="M441" s="356"/>
      <c r="N441" s="357">
        <f t="shared" si="82"/>
        <v>0</v>
      </c>
      <c r="O441" s="358"/>
      <c r="P441" s="358"/>
      <c r="Q441" s="359">
        <f t="shared" si="79"/>
        <v>0</v>
      </c>
      <c r="R441" s="359">
        <f t="shared" si="79"/>
        <v>0</v>
      </c>
      <c r="S441" s="360"/>
      <c r="T441" s="361"/>
      <c r="U441" s="255">
        <f t="shared" si="85"/>
        <v>0</v>
      </c>
      <c r="V441" s="169"/>
      <c r="W441" s="169"/>
      <c r="X441" s="169"/>
      <c r="Y441" s="169"/>
      <c r="Z441" s="169"/>
      <c r="AA441" s="378"/>
      <c r="AB441" s="169"/>
      <c r="AC441" s="169"/>
      <c r="AD441" s="169"/>
      <c r="AE441" s="371"/>
      <c r="AF441" s="371"/>
      <c r="AG441" s="371"/>
      <c r="AH441" s="169"/>
      <c r="AI441" s="169"/>
      <c r="AJ441" s="169"/>
      <c r="AK441" s="169"/>
      <c r="AL441" s="169"/>
      <c r="AM441" s="169"/>
      <c r="AN441" s="176"/>
      <c r="AO441" s="176"/>
      <c r="AP441" s="176"/>
    </row>
    <row r="442" spans="1:42" s="253" customFormat="1" ht="21" hidden="1" customHeight="1">
      <c r="A442" s="252"/>
      <c r="B442" s="252"/>
      <c r="C442" s="252"/>
      <c r="D442" s="252"/>
      <c r="E442" s="252"/>
      <c r="F442" s="252"/>
      <c r="G442" s="252"/>
      <c r="I442" s="265">
        <f t="shared" si="81"/>
        <v>0</v>
      </c>
      <c r="J442" s="255">
        <f t="shared" si="84"/>
        <v>0</v>
      </c>
      <c r="K442" s="1144">
        <f t="shared" si="83"/>
        <v>52</v>
      </c>
      <c r="L442" s="356"/>
      <c r="M442" s="356"/>
      <c r="N442" s="357">
        <f t="shared" si="82"/>
        <v>0</v>
      </c>
      <c r="O442" s="358"/>
      <c r="P442" s="358"/>
      <c r="Q442" s="359">
        <f t="shared" si="79"/>
        <v>0</v>
      </c>
      <c r="R442" s="359">
        <f t="shared" si="79"/>
        <v>0</v>
      </c>
      <c r="S442" s="360"/>
      <c r="T442" s="361"/>
      <c r="U442" s="255">
        <f t="shared" si="85"/>
        <v>0</v>
      </c>
      <c r="V442" s="169"/>
      <c r="W442" s="169"/>
      <c r="X442" s="169"/>
      <c r="Y442" s="169"/>
      <c r="Z442" s="169"/>
      <c r="AA442" s="378"/>
      <c r="AB442" s="169"/>
      <c r="AC442" s="169"/>
      <c r="AD442" s="169"/>
      <c r="AE442" s="371"/>
      <c r="AF442" s="371"/>
      <c r="AG442" s="371"/>
      <c r="AH442" s="169"/>
      <c r="AI442" s="169"/>
      <c r="AJ442" s="169"/>
      <c r="AK442" s="169"/>
      <c r="AL442" s="169"/>
      <c r="AM442" s="169"/>
      <c r="AN442" s="176"/>
      <c r="AO442" s="176"/>
      <c r="AP442" s="176"/>
    </row>
    <row r="443" spans="1:42" s="253" customFormat="1" ht="21" hidden="1" customHeight="1">
      <c r="A443" s="252"/>
      <c r="B443" s="252"/>
      <c r="C443" s="252"/>
      <c r="D443" s="252"/>
      <c r="E443" s="252"/>
      <c r="F443" s="252"/>
      <c r="G443" s="252"/>
      <c r="I443" s="265">
        <f t="shared" si="81"/>
        <v>0</v>
      </c>
      <c r="J443" s="255">
        <f t="shared" si="84"/>
        <v>0</v>
      </c>
      <c r="K443" s="1144">
        <f t="shared" si="83"/>
        <v>53</v>
      </c>
      <c r="L443" s="356"/>
      <c r="M443" s="356"/>
      <c r="N443" s="357">
        <f t="shared" si="82"/>
        <v>0</v>
      </c>
      <c r="O443" s="358"/>
      <c r="P443" s="358"/>
      <c r="Q443" s="359">
        <f t="shared" si="79"/>
        <v>0</v>
      </c>
      <c r="R443" s="359">
        <f t="shared" si="79"/>
        <v>0</v>
      </c>
      <c r="S443" s="360"/>
      <c r="T443" s="361"/>
      <c r="U443" s="255">
        <f t="shared" si="85"/>
        <v>0</v>
      </c>
      <c r="V443" s="169"/>
      <c r="W443" s="169"/>
      <c r="X443" s="169"/>
      <c r="Y443" s="169"/>
      <c r="Z443" s="169"/>
      <c r="AA443" s="378"/>
      <c r="AB443" s="169"/>
      <c r="AC443" s="169"/>
      <c r="AD443" s="169"/>
      <c r="AE443" s="371"/>
      <c r="AF443" s="371"/>
      <c r="AG443" s="371"/>
      <c r="AH443" s="169"/>
      <c r="AI443" s="169"/>
      <c r="AJ443" s="169"/>
      <c r="AK443" s="169"/>
      <c r="AL443" s="169"/>
      <c r="AM443" s="169"/>
      <c r="AN443" s="176"/>
      <c r="AO443" s="176"/>
      <c r="AP443" s="176"/>
    </row>
    <row r="444" spans="1:42" s="253" customFormat="1" ht="21" hidden="1" customHeight="1">
      <c r="A444" s="252"/>
      <c r="B444" s="252"/>
      <c r="C444" s="252"/>
      <c r="D444" s="252"/>
      <c r="E444" s="252"/>
      <c r="F444" s="252"/>
      <c r="G444" s="252"/>
      <c r="I444" s="265">
        <f t="shared" si="81"/>
        <v>0</v>
      </c>
      <c r="J444" s="255">
        <f t="shared" si="84"/>
        <v>0</v>
      </c>
      <c r="K444" s="1144">
        <f t="shared" si="83"/>
        <v>54</v>
      </c>
      <c r="L444" s="356"/>
      <c r="M444" s="356"/>
      <c r="N444" s="357">
        <f t="shared" si="82"/>
        <v>0</v>
      </c>
      <c r="O444" s="358"/>
      <c r="P444" s="358"/>
      <c r="Q444" s="359">
        <f t="shared" si="79"/>
        <v>0</v>
      </c>
      <c r="R444" s="359">
        <f t="shared" si="79"/>
        <v>0</v>
      </c>
      <c r="S444" s="360"/>
      <c r="T444" s="361"/>
      <c r="U444" s="255">
        <f t="shared" si="85"/>
        <v>0</v>
      </c>
      <c r="V444" s="169"/>
      <c r="W444" s="169"/>
      <c r="X444" s="169"/>
      <c r="Y444" s="169"/>
      <c r="Z444" s="169"/>
      <c r="AA444" s="378"/>
      <c r="AB444" s="169"/>
      <c r="AC444" s="169"/>
      <c r="AD444" s="169"/>
      <c r="AE444" s="371"/>
      <c r="AF444" s="371"/>
      <c r="AG444" s="371"/>
      <c r="AH444" s="169"/>
      <c r="AI444" s="169"/>
      <c r="AJ444" s="169"/>
      <c r="AK444" s="169"/>
      <c r="AL444" s="169"/>
      <c r="AM444" s="169"/>
      <c r="AN444" s="176"/>
      <c r="AO444" s="176"/>
      <c r="AP444" s="176"/>
    </row>
    <row r="445" spans="1:42" s="253" customFormat="1" ht="21" hidden="1" customHeight="1">
      <c r="A445" s="252"/>
      <c r="B445" s="252"/>
      <c r="C445" s="252"/>
      <c r="D445" s="252"/>
      <c r="E445" s="252"/>
      <c r="F445" s="252"/>
      <c r="G445" s="252"/>
      <c r="I445" s="265">
        <f t="shared" si="81"/>
        <v>0</v>
      </c>
      <c r="J445" s="255">
        <f t="shared" si="84"/>
        <v>0</v>
      </c>
      <c r="K445" s="1144">
        <f t="shared" si="83"/>
        <v>55</v>
      </c>
      <c r="L445" s="356"/>
      <c r="M445" s="356"/>
      <c r="N445" s="357">
        <f t="shared" si="82"/>
        <v>0</v>
      </c>
      <c r="O445" s="358"/>
      <c r="P445" s="358"/>
      <c r="Q445" s="359">
        <f t="shared" si="79"/>
        <v>0</v>
      </c>
      <c r="R445" s="359">
        <f t="shared" si="79"/>
        <v>0</v>
      </c>
      <c r="S445" s="360"/>
      <c r="T445" s="361"/>
      <c r="U445" s="255">
        <f t="shared" si="85"/>
        <v>0</v>
      </c>
      <c r="V445" s="169"/>
      <c r="W445" s="169"/>
      <c r="X445" s="169"/>
      <c r="Y445" s="169"/>
      <c r="Z445" s="169"/>
      <c r="AA445" s="378"/>
      <c r="AB445" s="169"/>
      <c r="AC445" s="169"/>
      <c r="AD445" s="169"/>
      <c r="AE445" s="371"/>
      <c r="AF445" s="371"/>
      <c r="AG445" s="371"/>
      <c r="AH445" s="169"/>
      <c r="AI445" s="169"/>
      <c r="AJ445" s="169"/>
      <c r="AK445" s="169"/>
      <c r="AL445" s="169"/>
      <c r="AM445" s="169"/>
      <c r="AN445" s="176"/>
      <c r="AO445" s="176"/>
      <c r="AP445" s="176"/>
    </row>
    <row r="446" spans="1:42" s="253" customFormat="1" ht="21" hidden="1" customHeight="1">
      <c r="A446" s="252"/>
      <c r="B446" s="252"/>
      <c r="C446" s="252"/>
      <c r="D446" s="252"/>
      <c r="E446" s="252"/>
      <c r="F446" s="252"/>
      <c r="G446" s="252"/>
      <c r="I446" s="265">
        <f t="shared" si="81"/>
        <v>0</v>
      </c>
      <c r="J446" s="255">
        <f t="shared" si="84"/>
        <v>0</v>
      </c>
      <c r="K446" s="1144">
        <f t="shared" si="83"/>
        <v>56</v>
      </c>
      <c r="L446" s="356"/>
      <c r="M446" s="356"/>
      <c r="N446" s="357">
        <f t="shared" si="82"/>
        <v>0</v>
      </c>
      <c r="O446" s="358"/>
      <c r="P446" s="358"/>
      <c r="Q446" s="359">
        <f t="shared" si="79"/>
        <v>0</v>
      </c>
      <c r="R446" s="359">
        <f t="shared" si="79"/>
        <v>0</v>
      </c>
      <c r="S446" s="360"/>
      <c r="T446" s="361"/>
      <c r="U446" s="255">
        <f t="shared" si="85"/>
        <v>0</v>
      </c>
      <c r="V446" s="169"/>
      <c r="W446" s="169"/>
      <c r="X446" s="169"/>
      <c r="Y446" s="169"/>
      <c r="Z446" s="169"/>
      <c r="AA446" s="378"/>
      <c r="AB446" s="169"/>
      <c r="AC446" s="169"/>
      <c r="AD446" s="169"/>
      <c r="AE446" s="371"/>
      <c r="AF446" s="371"/>
      <c r="AG446" s="371"/>
      <c r="AH446" s="169"/>
      <c r="AI446" s="169"/>
      <c r="AJ446" s="169"/>
      <c r="AK446" s="169"/>
      <c r="AL446" s="169"/>
      <c r="AM446" s="169"/>
      <c r="AN446" s="176"/>
      <c r="AO446" s="176"/>
      <c r="AP446" s="176"/>
    </row>
    <row r="447" spans="1:42" s="253" customFormat="1" ht="21" hidden="1" customHeight="1">
      <c r="A447" s="252"/>
      <c r="B447" s="252"/>
      <c r="C447" s="252"/>
      <c r="D447" s="252"/>
      <c r="E447" s="252"/>
      <c r="F447" s="252"/>
      <c r="G447" s="252"/>
      <c r="I447" s="265">
        <f t="shared" si="81"/>
        <v>0</v>
      </c>
      <c r="J447" s="255">
        <f t="shared" si="84"/>
        <v>0</v>
      </c>
      <c r="K447" s="1144">
        <f t="shared" si="83"/>
        <v>57</v>
      </c>
      <c r="L447" s="356"/>
      <c r="M447" s="356"/>
      <c r="N447" s="357">
        <f t="shared" si="82"/>
        <v>0</v>
      </c>
      <c r="O447" s="358"/>
      <c r="P447" s="358"/>
      <c r="Q447" s="359">
        <f t="shared" si="79"/>
        <v>0</v>
      </c>
      <c r="R447" s="359">
        <f t="shared" si="79"/>
        <v>0</v>
      </c>
      <c r="S447" s="360"/>
      <c r="T447" s="361"/>
      <c r="U447" s="255">
        <f t="shared" si="85"/>
        <v>0</v>
      </c>
      <c r="V447" s="169"/>
      <c r="W447" s="169"/>
      <c r="X447" s="169"/>
      <c r="Y447" s="169"/>
      <c r="Z447" s="169"/>
      <c r="AA447" s="378"/>
      <c r="AB447" s="169"/>
      <c r="AC447" s="169"/>
      <c r="AD447" s="169"/>
      <c r="AE447" s="371"/>
      <c r="AF447" s="371"/>
      <c r="AG447" s="371"/>
      <c r="AH447" s="169"/>
      <c r="AI447" s="169"/>
      <c r="AJ447" s="169"/>
      <c r="AK447" s="169"/>
      <c r="AL447" s="169"/>
      <c r="AM447" s="371"/>
      <c r="AN447" s="167"/>
      <c r="AO447" s="176"/>
      <c r="AP447" s="176"/>
    </row>
    <row r="448" spans="1:42" s="253" customFormat="1" ht="21" hidden="1" customHeight="1">
      <c r="A448" s="252"/>
      <c r="B448" s="252"/>
      <c r="C448" s="252"/>
      <c r="D448" s="252"/>
      <c r="E448" s="252"/>
      <c r="F448" s="252"/>
      <c r="G448" s="252"/>
      <c r="I448" s="265">
        <f t="shared" si="81"/>
        <v>0</v>
      </c>
      <c r="J448" s="255">
        <f t="shared" si="84"/>
        <v>0</v>
      </c>
      <c r="K448" s="1144">
        <f t="shared" si="83"/>
        <v>58</v>
      </c>
      <c r="L448" s="356"/>
      <c r="M448" s="356"/>
      <c r="N448" s="357">
        <f t="shared" si="82"/>
        <v>0</v>
      </c>
      <c r="O448" s="358"/>
      <c r="P448" s="358"/>
      <c r="Q448" s="359">
        <f t="shared" si="79"/>
        <v>0</v>
      </c>
      <c r="R448" s="359">
        <f t="shared" si="79"/>
        <v>0</v>
      </c>
      <c r="S448" s="360"/>
      <c r="T448" s="361"/>
      <c r="U448" s="255">
        <f t="shared" si="85"/>
        <v>0</v>
      </c>
      <c r="V448" s="169"/>
      <c r="W448" s="169"/>
      <c r="X448" s="169"/>
      <c r="Y448" s="169"/>
      <c r="Z448" s="169"/>
      <c r="AA448" s="378"/>
      <c r="AB448" s="169"/>
      <c r="AC448" s="169"/>
      <c r="AD448" s="169"/>
      <c r="AE448" s="371"/>
      <c r="AF448" s="371"/>
      <c r="AG448" s="371"/>
      <c r="AH448" s="169"/>
      <c r="AI448" s="169"/>
      <c r="AJ448" s="169"/>
      <c r="AK448" s="169"/>
      <c r="AL448" s="169"/>
      <c r="AM448" s="371"/>
      <c r="AN448" s="167"/>
      <c r="AO448" s="176"/>
      <c r="AP448" s="176"/>
    </row>
    <row r="449" spans="1:44" s="253" customFormat="1" ht="21" hidden="1" customHeight="1">
      <c r="A449" s="252"/>
      <c r="B449" s="252"/>
      <c r="C449" s="252"/>
      <c r="D449" s="252"/>
      <c r="E449" s="252"/>
      <c r="F449" s="252"/>
      <c r="G449" s="252"/>
      <c r="I449" s="265">
        <f t="shared" si="81"/>
        <v>0</v>
      </c>
      <c r="J449" s="255">
        <f t="shared" si="84"/>
        <v>0</v>
      </c>
      <c r="K449" s="1144">
        <f t="shared" si="83"/>
        <v>59</v>
      </c>
      <c r="L449" s="356"/>
      <c r="M449" s="356"/>
      <c r="N449" s="357">
        <f t="shared" si="82"/>
        <v>0</v>
      </c>
      <c r="O449" s="358"/>
      <c r="P449" s="358"/>
      <c r="Q449" s="359">
        <f t="shared" si="79"/>
        <v>0</v>
      </c>
      <c r="R449" s="359">
        <f t="shared" si="79"/>
        <v>0</v>
      </c>
      <c r="S449" s="360"/>
      <c r="T449" s="361"/>
      <c r="U449" s="255">
        <f t="shared" si="85"/>
        <v>0</v>
      </c>
      <c r="V449" s="169"/>
      <c r="W449" s="169"/>
      <c r="X449" s="169"/>
      <c r="Y449" s="169"/>
      <c r="Z449" s="169"/>
      <c r="AA449" s="378"/>
      <c r="AB449" s="169"/>
      <c r="AC449" s="169"/>
      <c r="AD449" s="169"/>
      <c r="AE449" s="371"/>
      <c r="AF449" s="371"/>
      <c r="AG449" s="371"/>
      <c r="AH449" s="169"/>
      <c r="AI449" s="169"/>
      <c r="AJ449" s="169"/>
      <c r="AK449" s="169"/>
      <c r="AL449" s="169"/>
      <c r="AM449" s="258"/>
      <c r="AO449" s="176"/>
      <c r="AP449" s="167"/>
    </row>
    <row r="450" spans="1:44" s="253" customFormat="1" ht="21" hidden="1" customHeight="1" thickBot="1">
      <c r="A450" s="252"/>
      <c r="B450" s="252"/>
      <c r="C450" s="252"/>
      <c r="D450" s="252"/>
      <c r="E450" s="252"/>
      <c r="F450" s="252"/>
      <c r="G450" s="252"/>
      <c r="I450" s="265">
        <f t="shared" si="81"/>
        <v>0</v>
      </c>
      <c r="J450" s="255">
        <f t="shared" si="84"/>
        <v>0</v>
      </c>
      <c r="K450" s="379">
        <f t="shared" si="83"/>
        <v>60</v>
      </c>
      <c r="L450" s="356"/>
      <c r="M450" s="356"/>
      <c r="N450" s="380">
        <f t="shared" si="82"/>
        <v>0</v>
      </c>
      <c r="O450" s="381"/>
      <c r="P450" s="381"/>
      <c r="Q450" s="382">
        <f t="shared" si="79"/>
        <v>0</v>
      </c>
      <c r="R450" s="382">
        <f t="shared" si="79"/>
        <v>0</v>
      </c>
      <c r="S450" s="383"/>
      <c r="T450" s="384"/>
      <c r="U450" s="255">
        <f t="shared" si="85"/>
        <v>0</v>
      </c>
      <c r="V450" s="169"/>
      <c r="W450" s="169"/>
      <c r="X450" s="169"/>
      <c r="Y450" s="169"/>
      <c r="Z450" s="169"/>
      <c r="AA450" s="378"/>
      <c r="AB450" s="169"/>
      <c r="AC450" s="169"/>
      <c r="AD450" s="169"/>
      <c r="AE450" s="371"/>
      <c r="AF450" s="371"/>
      <c r="AG450" s="371"/>
      <c r="AH450" s="169"/>
      <c r="AI450" s="169"/>
      <c r="AJ450" s="169"/>
      <c r="AK450" s="169"/>
      <c r="AL450" s="169"/>
      <c r="AM450" s="258"/>
      <c r="AO450" s="176"/>
      <c r="AP450" s="167"/>
    </row>
    <row r="451" spans="1:44" ht="30" customHeight="1" thickBot="1">
      <c r="I451" s="952">
        <f t="shared" ref="I451:I461" si="86">IF(Q$454&gt;0,1,0)</f>
        <v>0</v>
      </c>
      <c r="J451" s="941">
        <f>IF($Q$454&gt;0,7,)</f>
        <v>0</v>
      </c>
      <c r="K451" s="2477" t="s">
        <v>891</v>
      </c>
      <c r="L451" s="2477"/>
      <c r="M451" s="2477"/>
      <c r="N451" s="2477"/>
      <c r="O451" s="2477"/>
      <c r="P451" s="2477"/>
      <c r="Q451" s="2477"/>
      <c r="R451" s="2477"/>
      <c r="S451" s="2477"/>
      <c r="T451" s="2477"/>
      <c r="U451" s="941">
        <f t="shared" ref="U451:U514" si="87">IF($Q$454&gt;0,7,)</f>
        <v>0</v>
      </c>
      <c r="V451" s="1074" t="s">
        <v>833</v>
      </c>
      <c r="AF451" s="947" t="s">
        <v>834</v>
      </c>
      <c r="AG451" s="948"/>
      <c r="AH451" s="948"/>
      <c r="AI451" s="948"/>
      <c r="AJ451" s="949"/>
      <c r="AN451" s="950"/>
      <c r="AO451" s="950"/>
      <c r="AP451" s="963"/>
    </row>
    <row r="452" spans="1:44" ht="21" customHeight="1" thickBot="1">
      <c r="I452" s="952">
        <f t="shared" si="86"/>
        <v>0</v>
      </c>
      <c r="J452" s="941">
        <f t="shared" ref="J452:J525" si="88">IF($Q$454&gt;0,7,)</f>
        <v>0</v>
      </c>
      <c r="K452" s="2478" t="s">
        <v>578</v>
      </c>
      <c r="L452" s="2478"/>
      <c r="M452" s="2478"/>
      <c r="N452" s="2478"/>
      <c r="O452" s="2478"/>
      <c r="P452" s="2478"/>
      <c r="Q452" s="2478"/>
      <c r="R452" s="2478"/>
      <c r="S452" s="2478"/>
      <c r="T452" s="2478"/>
      <c r="U452" s="941">
        <f t="shared" si="87"/>
        <v>0</v>
      </c>
      <c r="V452" s="1075" t="s">
        <v>861</v>
      </c>
      <c r="W452" s="1076">
        <v>200</v>
      </c>
      <c r="X452" s="955"/>
      <c r="Y452" s="955"/>
      <c r="Z452" s="956"/>
      <c r="AA452" s="957"/>
      <c r="AB452" s="956"/>
      <c r="AC452" s="958"/>
      <c r="AD452" s="959"/>
      <c r="AE452" s="565"/>
      <c r="AF452" s="960" t="s">
        <v>862</v>
      </c>
      <c r="AG452" s="961" t="s">
        <v>863</v>
      </c>
      <c r="AH452" s="961" t="s">
        <v>864</v>
      </c>
      <c r="AI452" s="962" t="s">
        <v>865</v>
      </c>
      <c r="AJ452" s="949"/>
      <c r="AN452" s="950"/>
      <c r="AO452" s="950"/>
      <c r="AP452" s="963"/>
    </row>
    <row r="453" spans="1:44" ht="21" customHeight="1">
      <c r="I453" s="952">
        <f t="shared" si="86"/>
        <v>0</v>
      </c>
      <c r="J453" s="941">
        <f t="shared" si="88"/>
        <v>0</v>
      </c>
      <c r="K453" s="1149" t="s">
        <v>564</v>
      </c>
      <c r="L453" s="965" t="s">
        <v>565</v>
      </c>
      <c r="M453" s="1151" t="s">
        <v>1653</v>
      </c>
      <c r="N453" s="965" t="s">
        <v>940</v>
      </c>
      <c r="O453" s="1151" t="s">
        <v>859</v>
      </c>
      <c r="P453" s="965" t="s">
        <v>566</v>
      </c>
      <c r="Q453" s="965" t="s">
        <v>575</v>
      </c>
      <c r="R453" s="965" t="s">
        <v>570</v>
      </c>
      <c r="S453" s="965" t="s">
        <v>576</v>
      </c>
      <c r="T453" s="967" t="s">
        <v>577</v>
      </c>
      <c r="U453" s="941">
        <f t="shared" si="87"/>
        <v>0</v>
      </c>
      <c r="V453" s="1077" t="s">
        <v>866</v>
      </c>
      <c r="W453" s="969"/>
      <c r="X453" s="970"/>
      <c r="Y453" s="970"/>
      <c r="Z453" s="971"/>
      <c r="AA453" s="972"/>
      <c r="AB453" s="971"/>
      <c r="AC453" s="973"/>
      <c r="AD453" s="974"/>
      <c r="AE453" s="565"/>
      <c r="AF453" s="975" t="s">
        <v>867</v>
      </c>
      <c r="AG453" s="976" t="s">
        <v>868</v>
      </c>
      <c r="AH453" s="976" t="s">
        <v>869</v>
      </c>
      <c r="AI453" s="977" t="s">
        <v>870</v>
      </c>
      <c r="AJ453" s="949"/>
      <c r="AN453" s="950"/>
      <c r="AO453" s="950"/>
      <c r="AP453" s="963"/>
    </row>
    <row r="454" spans="1:44" ht="21" customHeight="1" thickBot="1">
      <c r="I454" s="952">
        <f t="shared" si="86"/>
        <v>0</v>
      </c>
      <c r="J454" s="941">
        <f t="shared" si="88"/>
        <v>0</v>
      </c>
      <c r="K454" s="978"/>
      <c r="L454" s="979"/>
      <c r="M454" s="979"/>
      <c r="N454" s="979"/>
      <c r="O454" s="979"/>
      <c r="P454" s="980" t="str">
        <f>IF(COUNTA(Y459:Y466)&gt;1,CONCATENATE(V459,"번지 외 ",COUNTA(Y459:Y466)-1,"필지"),CONCATENATE(V459,"번지"))</f>
        <v>번지</v>
      </c>
      <c r="Q454" s="981">
        <f>+Y467</f>
        <v>0</v>
      </c>
      <c r="R454" s="982"/>
      <c r="S454" s="983">
        <f>COUNT(L462:L474)</f>
        <v>0</v>
      </c>
      <c r="T454" s="984">
        <f>200*S454</f>
        <v>0</v>
      </c>
      <c r="U454" s="941">
        <f t="shared" si="87"/>
        <v>0</v>
      </c>
      <c r="V454" s="1077" t="s">
        <v>871</v>
      </c>
      <c r="W454" s="969"/>
      <c r="X454" s="970"/>
      <c r="Y454" s="970"/>
      <c r="Z454" s="971"/>
      <c r="AA454" s="972"/>
      <c r="AB454" s="971"/>
      <c r="AC454" s="973"/>
      <c r="AD454" s="974"/>
      <c r="AE454" s="565"/>
      <c r="AF454" s="975" t="s">
        <v>872</v>
      </c>
      <c r="AG454" s="976" t="s">
        <v>873</v>
      </c>
      <c r="AH454" s="985" t="s">
        <v>874</v>
      </c>
      <c r="AI454" s="977" t="s">
        <v>875</v>
      </c>
      <c r="AJ454" s="949"/>
      <c r="AN454" s="1020"/>
      <c r="AO454" s="950"/>
      <c r="AP454" s="963"/>
    </row>
    <row r="455" spans="1:44" ht="21" customHeight="1" thickBot="1">
      <c r="I455" s="952">
        <f t="shared" si="86"/>
        <v>0</v>
      </c>
      <c r="J455" s="941">
        <f t="shared" si="88"/>
        <v>0</v>
      </c>
      <c r="K455" s="1149" t="s">
        <v>568</v>
      </c>
      <c r="L455" s="965" t="s">
        <v>569</v>
      </c>
      <c r="M455" s="965" t="s">
        <v>562</v>
      </c>
      <c r="N455" s="965" t="s">
        <v>567</v>
      </c>
      <c r="O455" s="965" t="s">
        <v>571</v>
      </c>
      <c r="P455" s="1148" t="s">
        <v>572</v>
      </c>
      <c r="Q455" s="1148" t="s">
        <v>573</v>
      </c>
      <c r="R455" s="987" t="s">
        <v>574</v>
      </c>
      <c r="S455" s="988" t="s">
        <v>972</v>
      </c>
      <c r="T455" s="967" t="s">
        <v>563</v>
      </c>
      <c r="U455" s="941">
        <f t="shared" si="87"/>
        <v>0</v>
      </c>
      <c r="V455" s="1078" t="s">
        <v>876</v>
      </c>
      <c r="W455" s="990"/>
      <c r="X455" s="1079"/>
      <c r="Y455" s="1079"/>
      <c r="Z455" s="1080"/>
      <c r="AA455" s="1081"/>
      <c r="AB455" s="1080"/>
      <c r="AC455" s="1082"/>
      <c r="AD455" s="1083"/>
      <c r="AE455" s="565"/>
      <c r="AF455" s="975" t="s">
        <v>877</v>
      </c>
      <c r="AG455" s="996" t="s">
        <v>878</v>
      </c>
      <c r="AH455" s="997" t="s">
        <v>879</v>
      </c>
      <c r="AI455" s="977" t="s">
        <v>880</v>
      </c>
      <c r="AJ455" s="949"/>
      <c r="AN455" s="1020"/>
      <c r="AO455" s="950"/>
      <c r="AP455" s="963"/>
    </row>
    <row r="456" spans="1:44" ht="21" customHeight="1" thickBot="1">
      <c r="I456" s="952">
        <f t="shared" si="86"/>
        <v>0</v>
      </c>
      <c r="J456" s="941">
        <f t="shared" si="88"/>
        <v>0</v>
      </c>
      <c r="K456" s="998">
        <f>Z459</f>
        <v>0</v>
      </c>
      <c r="L456" s="999">
        <f>AA459</f>
        <v>0</v>
      </c>
      <c r="M456" s="1000">
        <f>AC459</f>
        <v>0</v>
      </c>
      <c r="N456" s="1001">
        <f>AB468</f>
        <v>0</v>
      </c>
      <c r="O456" s="1002" t="e">
        <f>IF((Q460+R460)&gt;0,ROUND((Q460/(Q460+R460)),4),0)</f>
        <v>#DIV/0!</v>
      </c>
      <c r="P456" s="1003" t="str">
        <f>IF(W455&lt;=15,AI453,IF(W455&gt;30,AI455,AI454))</f>
        <v>완 (15˚ 이하)</v>
      </c>
      <c r="Q456" s="1004" t="str">
        <f>AF461</f>
        <v>개소당5ha이상</v>
      </c>
      <c r="R456" s="1005"/>
      <c r="S456" s="1006">
        <f>W455</f>
        <v>0</v>
      </c>
      <c r="T456" s="1007">
        <f>ROUND(N456/10000*N462,0)</f>
        <v>0</v>
      </c>
      <c r="U456" s="941">
        <f t="shared" si="87"/>
        <v>0</v>
      </c>
      <c r="V456" s="1084">
        <v>0</v>
      </c>
      <c r="W456" s="1084"/>
      <c r="X456" s="1084"/>
      <c r="Y456" s="1084"/>
      <c r="Z456" s="1084"/>
      <c r="AA456" s="1085"/>
      <c r="AB456" s="1084"/>
      <c r="AC456" s="1084"/>
      <c r="AD456" s="1084"/>
      <c r="AE456" s="565"/>
      <c r="AF456" s="975" t="s">
        <v>881</v>
      </c>
      <c r="AG456" s="976"/>
      <c r="AH456" s="1008"/>
      <c r="AI456" s="977"/>
      <c r="AJ456" s="949"/>
      <c r="AN456" s="950"/>
      <c r="AO456" s="950"/>
      <c r="AP456" s="963"/>
    </row>
    <row r="457" spans="1:44" ht="21" customHeight="1" thickBot="1">
      <c r="I457" s="952">
        <f t="shared" si="86"/>
        <v>0</v>
      </c>
      <c r="J457" s="941">
        <f t="shared" si="88"/>
        <v>0</v>
      </c>
      <c r="K457" s="2479" t="s">
        <v>941</v>
      </c>
      <c r="L457" s="2479"/>
      <c r="M457" s="2479"/>
      <c r="N457" s="2479"/>
      <c r="O457" s="2479"/>
      <c r="P457" s="2479"/>
      <c r="Q457" s="2479"/>
      <c r="R457" s="2479"/>
      <c r="S457" s="2479"/>
      <c r="T457" s="2479"/>
      <c r="U457" s="941">
        <f t="shared" si="87"/>
        <v>0</v>
      </c>
      <c r="AE457" s="565"/>
      <c r="AF457" s="975"/>
      <c r="AG457" s="976"/>
      <c r="AH457" s="1008"/>
      <c r="AI457" s="977"/>
      <c r="AJ457" s="949"/>
      <c r="AN457" s="950"/>
      <c r="AO457" s="950"/>
      <c r="AP457" s="963"/>
    </row>
    <row r="458" spans="1:44" ht="21" customHeight="1" thickBot="1">
      <c r="I458" s="952">
        <f t="shared" si="86"/>
        <v>0</v>
      </c>
      <c r="J458" s="941">
        <f t="shared" si="88"/>
        <v>0</v>
      </c>
      <c r="K458" s="2480" t="s">
        <v>942</v>
      </c>
      <c r="L458" s="2482" t="s">
        <v>943</v>
      </c>
      <c r="M458" s="2484" t="s">
        <v>944</v>
      </c>
      <c r="N458" s="2484" t="s">
        <v>945</v>
      </c>
      <c r="O458" s="2476" t="s">
        <v>946</v>
      </c>
      <c r="P458" s="2476"/>
      <c r="Q458" s="2476" t="s">
        <v>947</v>
      </c>
      <c r="R458" s="2476"/>
      <c r="S458" s="2472" t="s">
        <v>1162</v>
      </c>
      <c r="T458" s="2473"/>
      <c r="U458" s="941">
        <f t="shared" si="87"/>
        <v>0</v>
      </c>
      <c r="V458" s="1075" t="s">
        <v>837</v>
      </c>
      <c r="W458" s="1086" t="s">
        <v>838</v>
      </c>
      <c r="X458" s="1086" t="s">
        <v>835</v>
      </c>
      <c r="Y458" s="1086" t="s">
        <v>890</v>
      </c>
      <c r="Z458" s="1086" t="s">
        <v>568</v>
      </c>
      <c r="AA458" s="1087" t="s">
        <v>902</v>
      </c>
      <c r="AB458" s="1086" t="s">
        <v>836</v>
      </c>
      <c r="AC458" s="1088" t="s">
        <v>562</v>
      </c>
      <c r="AD458" s="1089" t="s">
        <v>1147</v>
      </c>
      <c r="AE458" s="565"/>
      <c r="AF458" s="1016"/>
      <c r="AG458" s="1017"/>
      <c r="AH458" s="1018"/>
      <c r="AI458" s="1019"/>
      <c r="AJ458" s="1020"/>
      <c r="AN458" s="950"/>
      <c r="AO458" s="565"/>
      <c r="AP458" s="963"/>
    </row>
    <row r="459" spans="1:44" ht="21" customHeight="1" thickBot="1">
      <c r="I459" s="952">
        <f t="shared" si="86"/>
        <v>0</v>
      </c>
      <c r="J459" s="941">
        <f t="shared" si="88"/>
        <v>0</v>
      </c>
      <c r="K459" s="2481"/>
      <c r="L459" s="2483"/>
      <c r="M459" s="2485"/>
      <c r="N459" s="2485"/>
      <c r="O459" s="1152" t="s">
        <v>786</v>
      </c>
      <c r="P459" s="1022" t="s">
        <v>787</v>
      </c>
      <c r="Q459" s="1022" t="s">
        <v>786</v>
      </c>
      <c r="R459" s="1023" t="s">
        <v>787</v>
      </c>
      <c r="S459" s="2474"/>
      <c r="T459" s="2475"/>
      <c r="U459" s="941">
        <f t="shared" si="87"/>
        <v>0</v>
      </c>
      <c r="V459" s="1036"/>
      <c r="W459" s="1025"/>
      <c r="X459" s="1025"/>
      <c r="Y459" s="1025"/>
      <c r="Z459" s="1025"/>
      <c r="AA459" s="1026"/>
      <c r="AB459" s="1025"/>
      <c r="AC459" s="1027"/>
      <c r="AD459" s="1028"/>
      <c r="AE459" s="565"/>
      <c r="AF459" s="948"/>
      <c r="AG459" s="948"/>
      <c r="AH459" s="948"/>
      <c r="AI459" s="1029"/>
      <c r="AJ459" s="1020"/>
      <c r="AN459" s="950"/>
      <c r="AO459" s="565"/>
      <c r="AP459" s="963"/>
    </row>
    <row r="460" spans="1:44" ht="21" customHeight="1">
      <c r="I460" s="952">
        <f t="shared" si="86"/>
        <v>0</v>
      </c>
      <c r="J460" s="941">
        <f t="shared" si="88"/>
        <v>0</v>
      </c>
      <c r="K460" s="1150" t="s">
        <v>953</v>
      </c>
      <c r="L460" s="1031"/>
      <c r="M460" s="1031"/>
      <c r="N460" s="1032" t="e">
        <f>N461/S454</f>
        <v>#DIV/0!</v>
      </c>
      <c r="O460" s="1033" t="e">
        <f>ROUND(O461/S454,1)</f>
        <v>#DIV/0!</v>
      </c>
      <c r="P460" s="1033" t="e">
        <f>ROUND(P461/S454,1)</f>
        <v>#DIV/0!</v>
      </c>
      <c r="Q460" s="1032" t="e">
        <f>ROUND(Q461/S454,0)</f>
        <v>#DIV/0!</v>
      </c>
      <c r="R460" s="1032" t="e">
        <f>ROUND(R461/S454,0)</f>
        <v>#DIV/0!</v>
      </c>
      <c r="S460" s="1034"/>
      <c r="T460" s="1035"/>
      <c r="U460" s="941">
        <f t="shared" si="87"/>
        <v>0</v>
      </c>
      <c r="V460" s="1036"/>
      <c r="W460" s="1037"/>
      <c r="X460" s="1037"/>
      <c r="Y460" s="1037"/>
      <c r="Z460" s="1025"/>
      <c r="AA460" s="1026"/>
      <c r="AB460" s="1025"/>
      <c r="AC460" s="1027"/>
      <c r="AD460" s="1028"/>
      <c r="AE460" s="565"/>
      <c r="AF460" s="960" t="s">
        <v>560</v>
      </c>
      <c r="AG460" s="961" t="s">
        <v>561</v>
      </c>
      <c r="AH460" s="1012" t="s">
        <v>884</v>
      </c>
      <c r="AI460" s="1038"/>
      <c r="AJ460" s="949"/>
      <c r="AN460" s="1020"/>
      <c r="AO460" s="565"/>
      <c r="AP460" s="963"/>
    </row>
    <row r="461" spans="1:44" ht="21" customHeight="1">
      <c r="I461" s="952">
        <f t="shared" si="86"/>
        <v>0</v>
      </c>
      <c r="J461" s="941">
        <f t="shared" si="88"/>
        <v>0</v>
      </c>
      <c r="K461" s="1150" t="s">
        <v>832</v>
      </c>
      <c r="L461" s="1031"/>
      <c r="M461" s="1031"/>
      <c r="N461" s="1039">
        <f>SUM(N462:N525)</f>
        <v>0</v>
      </c>
      <c r="O461" s="1039">
        <f>SUM(O462:O525)</f>
        <v>0</v>
      </c>
      <c r="P461" s="1039">
        <f>SUM(P462:P525)</f>
        <v>0</v>
      </c>
      <c r="Q461" s="1039">
        <f>SUM(Q462:Q525)</f>
        <v>0</v>
      </c>
      <c r="R461" s="1039">
        <f>SUM(R462:R525)</f>
        <v>0</v>
      </c>
      <c r="S461" s="1040"/>
      <c r="T461" s="1041"/>
      <c r="U461" s="941">
        <f t="shared" si="87"/>
        <v>0</v>
      </c>
      <c r="V461" s="1036"/>
      <c r="W461" s="1025"/>
      <c r="X461" s="1025"/>
      <c r="Y461" s="1025"/>
      <c r="Z461" s="1025"/>
      <c r="AA461" s="1026"/>
      <c r="AB461" s="1025"/>
      <c r="AC461" s="1027"/>
      <c r="AD461" s="1028"/>
      <c r="AE461" s="565"/>
      <c r="AF461" s="975" t="s">
        <v>885</v>
      </c>
      <c r="AG461" s="976" t="s">
        <v>1151</v>
      </c>
      <c r="AH461" s="1042">
        <v>0</v>
      </c>
      <c r="AI461" s="1043"/>
      <c r="AJ461" s="949"/>
      <c r="AN461" s="1020"/>
      <c r="AO461" s="565"/>
      <c r="AP461" s="963"/>
    </row>
    <row r="462" spans="1:44" ht="21" customHeight="1">
      <c r="I462" s="952">
        <f>IF((O$462+P$462)&gt;0,1,0)</f>
        <v>0</v>
      </c>
      <c r="J462" s="941">
        <f t="shared" si="88"/>
        <v>0</v>
      </c>
      <c r="K462" s="1150">
        <v>1</v>
      </c>
      <c r="L462" s="1044"/>
      <c r="M462" s="1044"/>
      <c r="N462" s="1052">
        <f t="shared" ref="N462:N468" si="89">IF(O462+P462&gt;0,$W$377,)</f>
        <v>0</v>
      </c>
      <c r="O462" s="1053"/>
      <c r="P462" s="1053"/>
      <c r="Q462" s="1054">
        <f t="shared" ref="Q462:R475" si="90">ROUND(O462*50,0)</f>
        <v>0</v>
      </c>
      <c r="R462" s="1054">
        <f t="shared" si="90"/>
        <v>0</v>
      </c>
      <c r="S462" s="1047"/>
      <c r="T462" s="1048"/>
      <c r="U462" s="941">
        <f t="shared" si="87"/>
        <v>0</v>
      </c>
      <c r="V462" s="1036"/>
      <c r="W462" s="1025"/>
      <c r="X462" s="1025"/>
      <c r="Y462" s="1025"/>
      <c r="Z462" s="1025"/>
      <c r="AA462" s="1026"/>
      <c r="AB462" s="1025"/>
      <c r="AC462" s="1027"/>
      <c r="AD462" s="1028"/>
      <c r="AE462" s="565"/>
      <c r="AF462" s="975" t="s">
        <v>886</v>
      </c>
      <c r="AG462" s="976" t="s">
        <v>887</v>
      </c>
      <c r="AH462" s="1049">
        <v>0.05</v>
      </c>
      <c r="AI462" s="1043"/>
      <c r="AJ462" s="949"/>
      <c r="AM462" s="819"/>
      <c r="AN462" s="963"/>
      <c r="AO462" s="565"/>
      <c r="AP462" s="963"/>
      <c r="AQ462" s="819"/>
    </row>
    <row r="463" spans="1:44" ht="21" customHeight="1">
      <c r="I463" s="952">
        <f t="shared" ref="I463:I475" si="91">IF((O$462+P$462)&gt;0,1,0)</f>
        <v>0</v>
      </c>
      <c r="J463" s="941">
        <f t="shared" si="88"/>
        <v>0</v>
      </c>
      <c r="K463" s="1150">
        <f t="shared" ref="K463:K475" si="92">+K462+1</f>
        <v>2</v>
      </c>
      <c r="L463" s="1044"/>
      <c r="M463" s="1044"/>
      <c r="N463" s="1052">
        <f t="shared" si="89"/>
        <v>0</v>
      </c>
      <c r="O463" s="1053"/>
      <c r="P463" s="1053"/>
      <c r="Q463" s="1054">
        <f t="shared" si="90"/>
        <v>0</v>
      </c>
      <c r="R463" s="1054">
        <f t="shared" si="90"/>
        <v>0</v>
      </c>
      <c r="S463" s="1047"/>
      <c r="T463" s="1048"/>
      <c r="U463" s="941">
        <f t="shared" si="87"/>
        <v>0</v>
      </c>
      <c r="V463" s="1036"/>
      <c r="W463" s="1025"/>
      <c r="X463" s="1025"/>
      <c r="Y463" s="1025"/>
      <c r="Z463" s="1025"/>
      <c r="AA463" s="1026"/>
      <c r="AB463" s="1025"/>
      <c r="AC463" s="1027"/>
      <c r="AD463" s="1028"/>
      <c r="AE463" s="565"/>
      <c r="AF463" s="975" t="s">
        <v>888</v>
      </c>
      <c r="AG463" s="976" t="s">
        <v>1150</v>
      </c>
      <c r="AH463" s="1049">
        <v>0.1</v>
      </c>
      <c r="AI463" s="1050"/>
      <c r="AJ463" s="949"/>
      <c r="AN463" s="963"/>
      <c r="AO463" s="565"/>
      <c r="AP463" s="963"/>
    </row>
    <row r="464" spans="1:44" ht="21" customHeight="1">
      <c r="I464" s="952">
        <f t="shared" si="91"/>
        <v>0</v>
      </c>
      <c r="J464" s="941">
        <f t="shared" si="88"/>
        <v>0</v>
      </c>
      <c r="K464" s="1150">
        <f t="shared" si="92"/>
        <v>3</v>
      </c>
      <c r="L464" s="1044"/>
      <c r="M464" s="1044"/>
      <c r="N464" s="1052">
        <f t="shared" si="89"/>
        <v>0</v>
      </c>
      <c r="O464" s="1053"/>
      <c r="P464" s="1053"/>
      <c r="Q464" s="1054">
        <f t="shared" si="90"/>
        <v>0</v>
      </c>
      <c r="R464" s="1054">
        <f t="shared" si="90"/>
        <v>0</v>
      </c>
      <c r="S464" s="1047"/>
      <c r="T464" s="1048"/>
      <c r="U464" s="941">
        <f t="shared" si="87"/>
        <v>0</v>
      </c>
      <c r="V464" s="1036"/>
      <c r="W464" s="1025"/>
      <c r="X464" s="1025"/>
      <c r="Y464" s="1025"/>
      <c r="Z464" s="1025"/>
      <c r="AA464" s="1026"/>
      <c r="AB464" s="1025"/>
      <c r="AC464" s="1027"/>
      <c r="AD464" s="1028"/>
      <c r="AE464" s="565"/>
      <c r="AF464" s="975"/>
      <c r="AG464" s="976"/>
      <c r="AH464" s="1051"/>
      <c r="AI464" s="977"/>
      <c r="AJ464" s="1020"/>
      <c r="AM464" s="565"/>
      <c r="AN464" s="963"/>
      <c r="AO464" s="565"/>
      <c r="AP464" s="963"/>
      <c r="AR464" s="819"/>
    </row>
    <row r="465" spans="1:45" ht="21" customHeight="1" thickBot="1">
      <c r="I465" s="952">
        <f t="shared" si="91"/>
        <v>0</v>
      </c>
      <c r="J465" s="941">
        <f t="shared" si="88"/>
        <v>0</v>
      </c>
      <c r="K465" s="1150">
        <f t="shared" si="92"/>
        <v>4</v>
      </c>
      <c r="L465" s="1044"/>
      <c r="M465" s="1044"/>
      <c r="N465" s="1052">
        <f t="shared" si="89"/>
        <v>0</v>
      </c>
      <c r="O465" s="1053"/>
      <c r="P465" s="1053"/>
      <c r="Q465" s="1054">
        <f t="shared" si="90"/>
        <v>0</v>
      </c>
      <c r="R465" s="1054">
        <f t="shared" si="90"/>
        <v>0</v>
      </c>
      <c r="S465" s="1047"/>
      <c r="T465" s="1048"/>
      <c r="U465" s="941">
        <f t="shared" si="87"/>
        <v>0</v>
      </c>
      <c r="V465" s="1036"/>
      <c r="W465" s="1025"/>
      <c r="X465" s="1025"/>
      <c r="Y465" s="1025"/>
      <c r="Z465" s="1025"/>
      <c r="AA465" s="1026"/>
      <c r="AB465" s="1025"/>
      <c r="AC465" s="1027"/>
      <c r="AD465" s="1028"/>
      <c r="AE465" s="565"/>
      <c r="AF465" s="1016"/>
      <c r="AG465" s="1055"/>
      <c r="AH465" s="1017"/>
      <c r="AI465" s="1019"/>
      <c r="AJ465" s="1020"/>
      <c r="AM465" s="565"/>
      <c r="AN465" s="963"/>
      <c r="AO465" s="565"/>
      <c r="AP465" s="963"/>
    </row>
    <row r="466" spans="1:45" ht="21" customHeight="1">
      <c r="I466" s="952">
        <f t="shared" si="91"/>
        <v>0</v>
      </c>
      <c r="J466" s="941">
        <f t="shared" si="88"/>
        <v>0</v>
      </c>
      <c r="K466" s="1150">
        <f t="shared" si="92"/>
        <v>5</v>
      </c>
      <c r="L466" s="1044"/>
      <c r="M466" s="1044"/>
      <c r="N466" s="1052">
        <f t="shared" si="89"/>
        <v>0</v>
      </c>
      <c r="O466" s="1053"/>
      <c r="P466" s="1053"/>
      <c r="Q466" s="1054">
        <f t="shared" si="90"/>
        <v>0</v>
      </c>
      <c r="R466" s="1054">
        <f t="shared" si="90"/>
        <v>0</v>
      </c>
      <c r="S466" s="1047"/>
      <c r="T466" s="1048"/>
      <c r="U466" s="941">
        <f t="shared" si="87"/>
        <v>0</v>
      </c>
      <c r="V466" s="1036"/>
      <c r="W466" s="1025"/>
      <c r="X466" s="1025"/>
      <c r="Y466" s="1025"/>
      <c r="Z466" s="1025"/>
      <c r="AA466" s="1026"/>
      <c r="AB466" s="1025"/>
      <c r="AC466" s="1027"/>
      <c r="AD466" s="1028"/>
      <c r="AE466" s="819"/>
      <c r="AF466" s="963"/>
      <c r="AG466" s="963"/>
      <c r="AH466" s="963"/>
      <c r="AI466" s="963"/>
      <c r="AJ466" s="963"/>
      <c r="AK466" s="819"/>
      <c r="AL466" s="819"/>
      <c r="AM466" s="565"/>
      <c r="AN466" s="963"/>
      <c r="AO466" s="963"/>
      <c r="AP466" s="963"/>
      <c r="AS466" s="819"/>
    </row>
    <row r="467" spans="1:45" ht="21" customHeight="1">
      <c r="I467" s="952">
        <f t="shared" si="91"/>
        <v>0</v>
      </c>
      <c r="J467" s="941">
        <f t="shared" si="88"/>
        <v>0</v>
      </c>
      <c r="K467" s="1150">
        <f t="shared" si="92"/>
        <v>6</v>
      </c>
      <c r="L467" s="1044"/>
      <c r="M467" s="1044"/>
      <c r="N467" s="1052">
        <f t="shared" si="89"/>
        <v>0</v>
      </c>
      <c r="O467" s="1053"/>
      <c r="P467" s="1053"/>
      <c r="Q467" s="1054">
        <f t="shared" si="90"/>
        <v>0</v>
      </c>
      <c r="R467" s="1054">
        <f t="shared" si="90"/>
        <v>0</v>
      </c>
      <c r="S467" s="1047"/>
      <c r="T467" s="1048"/>
      <c r="U467" s="941">
        <f t="shared" si="87"/>
        <v>0</v>
      </c>
      <c r="V467" s="968" t="s">
        <v>832</v>
      </c>
      <c r="W467" s="1056">
        <f>SUM(W459:W466)</f>
        <v>0</v>
      </c>
      <c r="X467" s="1056">
        <f>SUM(X459:X466)</f>
        <v>0</v>
      </c>
      <c r="Y467" s="1056">
        <f>SUM(Y459:Y466)</f>
        <v>0</v>
      </c>
      <c r="Z467" s="1057"/>
      <c r="AA467" s="1058"/>
      <c r="AB467" s="1056">
        <f>SUM(AB459:AB466)</f>
        <v>0</v>
      </c>
      <c r="AC467" s="1059"/>
      <c r="AD467" s="1060"/>
      <c r="AE467" s="1061"/>
      <c r="AF467" s="565"/>
      <c r="AG467" s="565"/>
      <c r="AH467" s="565"/>
      <c r="AI467" s="565"/>
      <c r="AJ467" s="565"/>
      <c r="AM467" s="565"/>
      <c r="AN467" s="963"/>
      <c r="AO467" s="963"/>
      <c r="AP467" s="963"/>
    </row>
    <row r="468" spans="1:45" s="819" customFormat="1" ht="21" customHeight="1" thickBot="1">
      <c r="A468" s="372"/>
      <c r="B468" s="372"/>
      <c r="C468" s="372"/>
      <c r="D468" s="372"/>
      <c r="E468" s="372"/>
      <c r="F468" s="372"/>
      <c r="G468" s="372"/>
      <c r="H468" s="167"/>
      <c r="I468" s="952">
        <f t="shared" si="91"/>
        <v>0</v>
      </c>
      <c r="J468" s="941">
        <f t="shared" si="88"/>
        <v>0</v>
      </c>
      <c r="K468" s="1150">
        <f t="shared" si="92"/>
        <v>7</v>
      </c>
      <c r="L468" s="1044"/>
      <c r="M468" s="1044"/>
      <c r="N468" s="1052">
        <f t="shared" si="89"/>
        <v>0</v>
      </c>
      <c r="O468" s="1053"/>
      <c r="P468" s="1053"/>
      <c r="Q468" s="1054">
        <f t="shared" si="90"/>
        <v>0</v>
      </c>
      <c r="R468" s="1054">
        <f t="shared" si="90"/>
        <v>0</v>
      </c>
      <c r="S468" s="1047"/>
      <c r="T468" s="1048"/>
      <c r="U468" s="941">
        <f t="shared" si="87"/>
        <v>0</v>
      </c>
      <c r="V468" s="1062" t="s">
        <v>889</v>
      </c>
      <c r="W468" s="1063"/>
      <c r="X468" s="1063"/>
      <c r="Y468" s="1063"/>
      <c r="Z468" s="1063"/>
      <c r="AA468" s="1064"/>
      <c r="AB468" s="1063">
        <f>IF(AB467&gt;0,ROUND(AB467/COUNTA(AB459:AB466),0),)</f>
        <v>0</v>
      </c>
      <c r="AC468" s="1065"/>
      <c r="AD468" s="1066"/>
      <c r="AE468" s="1061"/>
      <c r="AF468" s="1061"/>
      <c r="AG468" s="1061"/>
      <c r="AH468" s="565"/>
      <c r="AI468" s="565"/>
      <c r="AJ468" s="565"/>
      <c r="AK468" s="565"/>
      <c r="AL468" s="565"/>
      <c r="AM468" s="565"/>
      <c r="AN468" s="963"/>
      <c r="AO468" s="963"/>
      <c r="AP468" s="963"/>
      <c r="AQ468" s="951"/>
      <c r="AR468" s="951"/>
      <c r="AS468" s="951"/>
    </row>
    <row r="469" spans="1:45" ht="21" customHeight="1">
      <c r="I469" s="952">
        <f t="shared" si="91"/>
        <v>0</v>
      </c>
      <c r="J469" s="941">
        <f t="shared" si="88"/>
        <v>0</v>
      </c>
      <c r="K469" s="1150">
        <f t="shared" si="92"/>
        <v>8</v>
      </c>
      <c r="L469" s="1044"/>
      <c r="M469" s="1044"/>
      <c r="N469" s="1052">
        <f t="shared" ref="N469:N525" si="93">IF(O469+P469&gt;0,$W$452,)</f>
        <v>0</v>
      </c>
      <c r="O469" s="1053"/>
      <c r="P469" s="1053"/>
      <c r="Q469" s="1054">
        <f t="shared" si="90"/>
        <v>0</v>
      </c>
      <c r="R469" s="1054">
        <f t="shared" si="90"/>
        <v>0</v>
      </c>
      <c r="S469" s="1047"/>
      <c r="T469" s="1048"/>
      <c r="U469" s="941">
        <f t="shared" si="87"/>
        <v>0</v>
      </c>
      <c r="V469" s="565"/>
      <c r="W469" s="565"/>
      <c r="X469" s="565"/>
      <c r="Y469" s="565"/>
      <c r="Z469" s="565"/>
      <c r="AA469" s="1067"/>
      <c r="AB469" s="565"/>
      <c r="AC469" s="565"/>
      <c r="AD469" s="565"/>
      <c r="AE469" s="1061"/>
      <c r="AF469" s="1061"/>
      <c r="AG469" s="1061"/>
      <c r="AH469" s="565"/>
      <c r="AI469" s="565"/>
      <c r="AJ469" s="565"/>
      <c r="AK469" s="565"/>
      <c r="AL469" s="565"/>
      <c r="AM469" s="565"/>
      <c r="AN469" s="963"/>
      <c r="AO469" s="963"/>
      <c r="AP469" s="963"/>
    </row>
    <row r="470" spans="1:45" ht="21" customHeight="1">
      <c r="I470" s="952">
        <f t="shared" si="91"/>
        <v>0</v>
      </c>
      <c r="J470" s="941">
        <f t="shared" si="88"/>
        <v>0</v>
      </c>
      <c r="K470" s="1150">
        <f t="shared" si="92"/>
        <v>9</v>
      </c>
      <c r="L470" s="1044"/>
      <c r="M470" s="1044"/>
      <c r="N470" s="1052">
        <f t="shared" si="93"/>
        <v>0</v>
      </c>
      <c r="O470" s="1053"/>
      <c r="P470" s="1053"/>
      <c r="Q470" s="1054">
        <f t="shared" si="90"/>
        <v>0</v>
      </c>
      <c r="R470" s="1054">
        <f t="shared" si="90"/>
        <v>0</v>
      </c>
      <c r="S470" s="1047"/>
      <c r="T470" s="1048"/>
      <c r="U470" s="941">
        <f t="shared" si="87"/>
        <v>0</v>
      </c>
      <c r="V470" s="565"/>
      <c r="W470" s="565"/>
      <c r="X470" s="565"/>
      <c r="Y470" s="565"/>
      <c r="Z470" s="565"/>
      <c r="AA470" s="1067"/>
      <c r="AB470" s="565"/>
      <c r="AC470" s="565"/>
      <c r="AD470" s="565"/>
      <c r="AE470" s="1061"/>
      <c r="AF470" s="1061"/>
      <c r="AG470" s="1061"/>
      <c r="AH470" s="565"/>
      <c r="AI470" s="565"/>
      <c r="AJ470" s="565"/>
      <c r="AK470" s="565"/>
      <c r="AL470" s="565"/>
      <c r="AM470" s="565"/>
      <c r="AN470" s="963"/>
      <c r="AO470" s="963"/>
      <c r="AP470" s="963"/>
    </row>
    <row r="471" spans="1:45" ht="21" customHeight="1">
      <c r="I471" s="952">
        <f t="shared" si="91"/>
        <v>0</v>
      </c>
      <c r="J471" s="941">
        <f t="shared" si="88"/>
        <v>0</v>
      </c>
      <c r="K471" s="1150">
        <f t="shared" si="92"/>
        <v>10</v>
      </c>
      <c r="L471" s="1044"/>
      <c r="M471" s="1044"/>
      <c r="N471" s="1052">
        <f t="shared" si="93"/>
        <v>0</v>
      </c>
      <c r="O471" s="1053"/>
      <c r="P471" s="1053"/>
      <c r="Q471" s="1054">
        <f t="shared" si="90"/>
        <v>0</v>
      </c>
      <c r="R471" s="1054">
        <f t="shared" si="90"/>
        <v>0</v>
      </c>
      <c r="S471" s="1047"/>
      <c r="T471" s="1048"/>
      <c r="U471" s="941">
        <f t="shared" si="87"/>
        <v>0</v>
      </c>
      <c r="V471" s="565"/>
      <c r="W471" s="565"/>
      <c r="X471" s="565"/>
      <c r="Y471" s="565"/>
      <c r="Z471" s="565"/>
      <c r="AA471" s="1067"/>
      <c r="AB471" s="565"/>
      <c r="AC471" s="565"/>
      <c r="AD471" s="565"/>
      <c r="AE471" s="1061"/>
      <c r="AF471" s="1061"/>
      <c r="AG471" s="1061"/>
      <c r="AH471" s="565"/>
      <c r="AI471" s="565"/>
      <c r="AJ471" s="565"/>
      <c r="AK471" s="565"/>
      <c r="AL471" s="565"/>
      <c r="AM471" s="565"/>
      <c r="AN471" s="963"/>
      <c r="AO471" s="963"/>
      <c r="AP471" s="963"/>
    </row>
    <row r="472" spans="1:45" ht="21" customHeight="1">
      <c r="I472" s="952">
        <f t="shared" si="91"/>
        <v>0</v>
      </c>
      <c r="J472" s="941">
        <f t="shared" si="88"/>
        <v>0</v>
      </c>
      <c r="K472" s="1150">
        <f t="shared" si="92"/>
        <v>11</v>
      </c>
      <c r="L472" s="1044"/>
      <c r="M472" s="1044"/>
      <c r="N472" s="1052">
        <f t="shared" si="93"/>
        <v>0</v>
      </c>
      <c r="O472" s="1053"/>
      <c r="P472" s="1053"/>
      <c r="Q472" s="1054">
        <f t="shared" si="90"/>
        <v>0</v>
      </c>
      <c r="R472" s="1054">
        <f t="shared" si="90"/>
        <v>0</v>
      </c>
      <c r="S472" s="1047"/>
      <c r="T472" s="1048"/>
      <c r="U472" s="941">
        <f t="shared" si="87"/>
        <v>0</v>
      </c>
      <c r="V472" s="565"/>
      <c r="W472" s="565"/>
      <c r="X472" s="565"/>
      <c r="Y472" s="565"/>
      <c r="Z472" s="565"/>
      <c r="AA472" s="1067"/>
      <c r="AB472" s="565"/>
      <c r="AC472" s="565"/>
      <c r="AD472" s="565"/>
      <c r="AE472" s="1061"/>
      <c r="AF472" s="1061"/>
      <c r="AG472" s="1061"/>
      <c r="AH472" s="565"/>
      <c r="AI472" s="565"/>
      <c r="AJ472" s="565"/>
      <c r="AK472" s="565"/>
      <c r="AL472" s="565"/>
      <c r="AM472" s="565"/>
      <c r="AN472" s="963"/>
      <c r="AO472" s="963"/>
      <c r="AP472" s="963"/>
    </row>
    <row r="473" spans="1:45" ht="21" customHeight="1">
      <c r="I473" s="952">
        <f t="shared" si="91"/>
        <v>0</v>
      </c>
      <c r="J473" s="941">
        <f t="shared" si="88"/>
        <v>0</v>
      </c>
      <c r="K473" s="1150">
        <f t="shared" si="92"/>
        <v>12</v>
      </c>
      <c r="L473" s="1044"/>
      <c r="M473" s="1044"/>
      <c r="N473" s="1052">
        <f t="shared" si="93"/>
        <v>0</v>
      </c>
      <c r="O473" s="1053"/>
      <c r="P473" s="1053"/>
      <c r="Q473" s="1054">
        <f t="shared" si="90"/>
        <v>0</v>
      </c>
      <c r="R473" s="1054">
        <f t="shared" si="90"/>
        <v>0</v>
      </c>
      <c r="S473" s="1047"/>
      <c r="T473" s="1048"/>
      <c r="U473" s="941">
        <f t="shared" si="87"/>
        <v>0</v>
      </c>
      <c r="V473" s="565"/>
      <c r="W473" s="565"/>
      <c r="X473" s="565"/>
      <c r="Y473" s="565"/>
      <c r="Z473" s="565"/>
      <c r="AA473" s="1067"/>
      <c r="AB473" s="565"/>
      <c r="AC473" s="565"/>
      <c r="AD473" s="565"/>
      <c r="AE473" s="1061"/>
      <c r="AF473" s="1061"/>
      <c r="AG473" s="1061"/>
      <c r="AH473" s="565"/>
      <c r="AI473" s="565"/>
      <c r="AJ473" s="565"/>
      <c r="AK473" s="565"/>
      <c r="AL473" s="565"/>
      <c r="AM473" s="565"/>
      <c r="AN473" s="963"/>
      <c r="AO473" s="963"/>
      <c r="AP473" s="963"/>
    </row>
    <row r="474" spans="1:45" ht="21" customHeight="1">
      <c r="I474" s="952">
        <f t="shared" si="91"/>
        <v>0</v>
      </c>
      <c r="J474" s="941">
        <f t="shared" si="88"/>
        <v>0</v>
      </c>
      <c r="K474" s="1150">
        <f t="shared" si="92"/>
        <v>13</v>
      </c>
      <c r="L474" s="1044"/>
      <c r="M474" s="1044"/>
      <c r="N474" s="1052">
        <f t="shared" si="93"/>
        <v>0</v>
      </c>
      <c r="O474" s="1053"/>
      <c r="P474" s="1053"/>
      <c r="Q474" s="1054">
        <f t="shared" si="90"/>
        <v>0</v>
      </c>
      <c r="R474" s="1054">
        <f t="shared" si="90"/>
        <v>0</v>
      </c>
      <c r="S474" s="1047"/>
      <c r="T474" s="1048"/>
      <c r="U474" s="941">
        <f t="shared" si="87"/>
        <v>0</v>
      </c>
      <c r="V474" s="565"/>
      <c r="W474" s="565"/>
      <c r="X474" s="565"/>
      <c r="Y474" s="565"/>
      <c r="Z474" s="565"/>
      <c r="AA474" s="1067"/>
      <c r="AB474" s="565"/>
      <c r="AC474" s="565"/>
      <c r="AD474" s="565"/>
      <c r="AE474" s="1061"/>
      <c r="AF474" s="1061"/>
      <c r="AG474" s="1061"/>
      <c r="AH474" s="565"/>
      <c r="AI474" s="565"/>
      <c r="AJ474" s="565"/>
      <c r="AK474" s="565"/>
      <c r="AL474" s="565"/>
      <c r="AM474" s="565"/>
      <c r="AN474" s="963"/>
      <c r="AO474" s="963"/>
      <c r="AP474" s="963"/>
    </row>
    <row r="475" spans="1:45" ht="21" customHeight="1">
      <c r="I475" s="952">
        <f t="shared" si="91"/>
        <v>0</v>
      </c>
      <c r="J475" s="941">
        <f t="shared" si="88"/>
        <v>0</v>
      </c>
      <c r="K475" s="1090">
        <f t="shared" si="92"/>
        <v>14</v>
      </c>
      <c r="L475" s="1044"/>
      <c r="M475" s="1044"/>
      <c r="N475" s="1091">
        <f t="shared" si="93"/>
        <v>0</v>
      </c>
      <c r="O475" s="1092"/>
      <c r="P475" s="1092"/>
      <c r="Q475" s="1093">
        <f t="shared" si="90"/>
        <v>0</v>
      </c>
      <c r="R475" s="1093">
        <f t="shared" si="90"/>
        <v>0</v>
      </c>
      <c r="S475" s="1094"/>
      <c r="T475" s="1095"/>
      <c r="U475" s="941">
        <f t="shared" si="87"/>
        <v>0</v>
      </c>
      <c r="V475" s="565"/>
      <c r="W475" s="565"/>
      <c r="X475" s="565"/>
      <c r="Y475" s="565"/>
      <c r="Z475" s="565"/>
      <c r="AA475" s="1067"/>
      <c r="AB475" s="565"/>
      <c r="AC475" s="565"/>
      <c r="AD475" s="565"/>
      <c r="AE475" s="1061"/>
      <c r="AF475" s="1061"/>
      <c r="AG475" s="1061"/>
      <c r="AH475" s="565"/>
      <c r="AI475" s="565"/>
      <c r="AJ475" s="565"/>
      <c r="AK475" s="565"/>
      <c r="AL475" s="565"/>
      <c r="AM475" s="565"/>
      <c r="AN475" s="963"/>
      <c r="AO475" s="963"/>
      <c r="AP475" s="963"/>
    </row>
    <row r="476" spans="1:45" s="253" customFormat="1" ht="21" hidden="1" customHeight="1">
      <c r="A476" s="252"/>
      <c r="B476" s="252"/>
      <c r="C476" s="252"/>
      <c r="D476" s="252"/>
      <c r="E476" s="252"/>
      <c r="F476" s="252"/>
      <c r="G476" s="252"/>
      <c r="I476" s="265">
        <f>IF((O$478+P$478)&gt;0,1,0)</f>
        <v>0</v>
      </c>
      <c r="J476" s="255">
        <f t="shared" si="88"/>
        <v>0</v>
      </c>
      <c r="K476" s="2439" t="s">
        <v>942</v>
      </c>
      <c r="L476" s="2441" t="s">
        <v>943</v>
      </c>
      <c r="M476" s="2443" t="s">
        <v>944</v>
      </c>
      <c r="N476" s="2443" t="s">
        <v>945</v>
      </c>
      <c r="O476" s="2445" t="s">
        <v>946</v>
      </c>
      <c r="P476" s="2445"/>
      <c r="Q476" s="2445" t="s">
        <v>947</v>
      </c>
      <c r="R476" s="2445"/>
      <c r="S476" s="2446" t="s">
        <v>948</v>
      </c>
      <c r="T476" s="2448" t="s">
        <v>1162</v>
      </c>
      <c r="U476" s="255">
        <f t="shared" si="87"/>
        <v>0</v>
      </c>
      <c r="V476" s="169"/>
      <c r="W476" s="169"/>
      <c r="X476" s="169"/>
      <c r="Y476" s="169"/>
      <c r="Z476" s="169"/>
      <c r="AA476" s="378"/>
      <c r="AB476" s="169"/>
      <c r="AC476" s="169"/>
      <c r="AD476" s="169"/>
      <c r="AE476" s="371"/>
      <c r="AF476" s="371"/>
      <c r="AG476" s="371"/>
      <c r="AH476" s="169"/>
      <c r="AI476" s="169"/>
      <c r="AJ476" s="169"/>
      <c r="AK476" s="169"/>
      <c r="AL476" s="169"/>
      <c r="AM476" s="169"/>
      <c r="AN476" s="176"/>
      <c r="AO476" s="176"/>
      <c r="AP476" s="176"/>
    </row>
    <row r="477" spans="1:45" s="253" customFormat="1" ht="21" hidden="1" customHeight="1">
      <c r="A477" s="252"/>
      <c r="B477" s="252"/>
      <c r="C477" s="252"/>
      <c r="D477" s="252"/>
      <c r="E477" s="252"/>
      <c r="F477" s="252"/>
      <c r="G477" s="252"/>
      <c r="I477" s="265">
        <f t="shared" ref="I477:I500" si="94">IF((O$478+P$478)&gt;0,1,0)</f>
        <v>0</v>
      </c>
      <c r="J477" s="255">
        <f t="shared" si="88"/>
        <v>0</v>
      </c>
      <c r="K477" s="2440"/>
      <c r="L477" s="2442"/>
      <c r="M477" s="2444"/>
      <c r="N477" s="2444"/>
      <c r="O477" s="1146" t="s">
        <v>786</v>
      </c>
      <c r="P477" s="335" t="s">
        <v>787</v>
      </c>
      <c r="Q477" s="335" t="s">
        <v>786</v>
      </c>
      <c r="R477" s="336" t="s">
        <v>787</v>
      </c>
      <c r="S477" s="2447"/>
      <c r="T477" s="2449"/>
      <c r="U477" s="255">
        <f t="shared" si="87"/>
        <v>0</v>
      </c>
      <c r="V477" s="169"/>
      <c r="W477" s="169"/>
      <c r="X477" s="169"/>
      <c r="Y477" s="169"/>
      <c r="Z477" s="169"/>
      <c r="AA477" s="378"/>
      <c r="AB477" s="169"/>
      <c r="AC477" s="169"/>
      <c r="AD477" s="169"/>
      <c r="AE477" s="371"/>
      <c r="AF477" s="371"/>
      <c r="AG477" s="371"/>
      <c r="AH477" s="169"/>
      <c r="AI477" s="169"/>
      <c r="AJ477" s="169"/>
      <c r="AK477" s="169"/>
      <c r="AL477" s="169"/>
      <c r="AM477" s="169"/>
      <c r="AN477" s="176"/>
      <c r="AO477" s="176"/>
      <c r="AP477" s="176"/>
    </row>
    <row r="478" spans="1:45" s="253" customFormat="1" ht="21" hidden="1" customHeight="1">
      <c r="A478" s="252"/>
      <c r="B478" s="252"/>
      <c r="C478" s="252"/>
      <c r="D478" s="252"/>
      <c r="E478" s="252"/>
      <c r="F478" s="252"/>
      <c r="G478" s="252"/>
      <c r="I478" s="265">
        <f t="shared" si="94"/>
        <v>0</v>
      </c>
      <c r="J478" s="255">
        <f t="shared" si="88"/>
        <v>0</v>
      </c>
      <c r="K478" s="1144">
        <f>+K25+1</f>
        <v>15</v>
      </c>
      <c r="L478" s="356"/>
      <c r="M478" s="356"/>
      <c r="N478" s="357">
        <f t="shared" si="93"/>
        <v>0</v>
      </c>
      <c r="O478" s="358"/>
      <c r="P478" s="358"/>
      <c r="Q478" s="359">
        <f t="shared" ref="Q478:R525" si="95">ROUND(O478*50,0)</f>
        <v>0</v>
      </c>
      <c r="R478" s="359">
        <f t="shared" si="95"/>
        <v>0</v>
      </c>
      <c r="S478" s="360"/>
      <c r="T478" s="361"/>
      <c r="U478" s="255">
        <f t="shared" si="87"/>
        <v>0</v>
      </c>
      <c r="V478" s="169"/>
      <c r="W478" s="169"/>
      <c r="X478" s="169"/>
      <c r="Y478" s="169"/>
      <c r="Z478" s="169"/>
      <c r="AA478" s="378"/>
      <c r="AB478" s="169"/>
      <c r="AC478" s="169"/>
      <c r="AD478" s="169"/>
      <c r="AE478" s="371"/>
      <c r="AF478" s="371"/>
      <c r="AG478" s="371"/>
      <c r="AH478" s="169"/>
      <c r="AI478" s="169"/>
      <c r="AJ478" s="169"/>
      <c r="AK478" s="169"/>
      <c r="AL478" s="169"/>
      <c r="AM478" s="169"/>
      <c r="AN478" s="176"/>
      <c r="AO478" s="176"/>
      <c r="AP478" s="176"/>
    </row>
    <row r="479" spans="1:45" s="253" customFormat="1" ht="21" hidden="1" customHeight="1">
      <c r="A479" s="252"/>
      <c r="B479" s="252"/>
      <c r="C479" s="252"/>
      <c r="D479" s="252"/>
      <c r="E479" s="252"/>
      <c r="F479" s="252"/>
      <c r="G479" s="252"/>
      <c r="I479" s="265">
        <f t="shared" si="94"/>
        <v>0</v>
      </c>
      <c r="J479" s="255">
        <f t="shared" si="88"/>
        <v>0</v>
      </c>
      <c r="K479" s="1144">
        <f t="shared" ref="K479:K500" si="96">+K478+1</f>
        <v>16</v>
      </c>
      <c r="L479" s="356"/>
      <c r="M479" s="356"/>
      <c r="N479" s="357">
        <f t="shared" si="93"/>
        <v>0</v>
      </c>
      <c r="O479" s="358"/>
      <c r="P479" s="358"/>
      <c r="Q479" s="359">
        <f t="shared" si="95"/>
        <v>0</v>
      </c>
      <c r="R479" s="359">
        <f t="shared" si="95"/>
        <v>0</v>
      </c>
      <c r="S479" s="360"/>
      <c r="T479" s="361"/>
      <c r="U479" s="255">
        <f t="shared" si="87"/>
        <v>0</v>
      </c>
      <c r="V479" s="169"/>
      <c r="W479" s="169"/>
      <c r="X479" s="169"/>
      <c r="Y479" s="169"/>
      <c r="Z479" s="169"/>
      <c r="AA479" s="378"/>
      <c r="AB479" s="169"/>
      <c r="AC479" s="169"/>
      <c r="AD479" s="169"/>
      <c r="AE479" s="371"/>
      <c r="AF479" s="371"/>
      <c r="AG479" s="371"/>
      <c r="AH479" s="169"/>
      <c r="AI479" s="169"/>
      <c r="AJ479" s="169"/>
      <c r="AK479" s="169"/>
      <c r="AL479" s="169"/>
      <c r="AM479" s="169"/>
      <c r="AN479" s="176"/>
      <c r="AO479" s="176"/>
      <c r="AP479" s="176"/>
    </row>
    <row r="480" spans="1:45" s="253" customFormat="1" ht="21" hidden="1" customHeight="1">
      <c r="A480" s="252"/>
      <c r="B480" s="252"/>
      <c r="C480" s="252"/>
      <c r="D480" s="252"/>
      <c r="E480" s="252"/>
      <c r="F480" s="252"/>
      <c r="G480" s="252"/>
      <c r="I480" s="265">
        <f t="shared" si="94"/>
        <v>0</v>
      </c>
      <c r="J480" s="255">
        <f t="shared" si="88"/>
        <v>0</v>
      </c>
      <c r="K480" s="1144">
        <f t="shared" si="96"/>
        <v>17</v>
      </c>
      <c r="L480" s="356"/>
      <c r="M480" s="356"/>
      <c r="N480" s="357">
        <f t="shared" si="93"/>
        <v>0</v>
      </c>
      <c r="O480" s="358"/>
      <c r="P480" s="358"/>
      <c r="Q480" s="359">
        <f t="shared" si="95"/>
        <v>0</v>
      </c>
      <c r="R480" s="359">
        <f t="shared" si="95"/>
        <v>0</v>
      </c>
      <c r="S480" s="360"/>
      <c r="T480" s="361"/>
      <c r="U480" s="255">
        <f t="shared" si="87"/>
        <v>0</v>
      </c>
      <c r="V480" s="169"/>
      <c r="W480" s="169"/>
      <c r="X480" s="169"/>
      <c r="Y480" s="169"/>
      <c r="Z480" s="169"/>
      <c r="AA480" s="378"/>
      <c r="AB480" s="169"/>
      <c r="AC480" s="169"/>
      <c r="AD480" s="169"/>
      <c r="AE480" s="371"/>
      <c r="AF480" s="371"/>
      <c r="AG480" s="371"/>
      <c r="AH480" s="169"/>
      <c r="AI480" s="169"/>
      <c r="AJ480" s="169"/>
      <c r="AK480" s="169"/>
      <c r="AL480" s="169"/>
      <c r="AM480" s="169"/>
      <c r="AN480" s="176"/>
      <c r="AO480" s="176"/>
      <c r="AP480" s="176"/>
    </row>
    <row r="481" spans="1:42" s="253" customFormat="1" ht="21" hidden="1" customHeight="1">
      <c r="A481" s="252"/>
      <c r="B481" s="252"/>
      <c r="C481" s="252"/>
      <c r="D481" s="252"/>
      <c r="E481" s="252"/>
      <c r="F481" s="252"/>
      <c r="G481" s="252"/>
      <c r="I481" s="265">
        <f t="shared" si="94"/>
        <v>0</v>
      </c>
      <c r="J481" s="255">
        <f t="shared" si="88"/>
        <v>0</v>
      </c>
      <c r="K481" s="1144">
        <f t="shared" si="96"/>
        <v>18</v>
      </c>
      <c r="L481" s="356"/>
      <c r="M481" s="356"/>
      <c r="N481" s="357">
        <f t="shared" si="93"/>
        <v>0</v>
      </c>
      <c r="O481" s="358"/>
      <c r="P481" s="358"/>
      <c r="Q481" s="359">
        <f t="shared" si="95"/>
        <v>0</v>
      </c>
      <c r="R481" s="359">
        <f t="shared" si="95"/>
        <v>0</v>
      </c>
      <c r="S481" s="360"/>
      <c r="T481" s="361"/>
      <c r="U481" s="255">
        <f t="shared" si="87"/>
        <v>0</v>
      </c>
      <c r="V481" s="169"/>
      <c r="W481" s="169"/>
      <c r="X481" s="169"/>
      <c r="Y481" s="169"/>
      <c r="Z481" s="169"/>
      <c r="AA481" s="378"/>
      <c r="AB481" s="169"/>
      <c r="AC481" s="169"/>
      <c r="AD481" s="169"/>
      <c r="AE481" s="371"/>
      <c r="AF481" s="371"/>
      <c r="AG481" s="371"/>
      <c r="AH481" s="169"/>
      <c r="AI481" s="169"/>
      <c r="AJ481" s="169"/>
      <c r="AK481" s="169"/>
      <c r="AL481" s="169"/>
      <c r="AM481" s="169"/>
      <c r="AN481" s="176"/>
      <c r="AO481" s="176"/>
      <c r="AP481" s="176"/>
    </row>
    <row r="482" spans="1:42" s="253" customFormat="1" ht="21" hidden="1" customHeight="1">
      <c r="A482" s="252"/>
      <c r="B482" s="252"/>
      <c r="C482" s="252"/>
      <c r="D482" s="252"/>
      <c r="E482" s="252"/>
      <c r="F482" s="252"/>
      <c r="G482" s="252"/>
      <c r="I482" s="265">
        <f t="shared" si="94"/>
        <v>0</v>
      </c>
      <c r="J482" s="255">
        <f t="shared" si="88"/>
        <v>0</v>
      </c>
      <c r="K482" s="1144">
        <f t="shared" si="96"/>
        <v>19</v>
      </c>
      <c r="L482" s="356"/>
      <c r="M482" s="356"/>
      <c r="N482" s="357">
        <f t="shared" si="93"/>
        <v>0</v>
      </c>
      <c r="O482" s="358"/>
      <c r="P482" s="358"/>
      <c r="Q482" s="359">
        <f t="shared" si="95"/>
        <v>0</v>
      </c>
      <c r="R482" s="359">
        <f t="shared" si="95"/>
        <v>0</v>
      </c>
      <c r="S482" s="360"/>
      <c r="T482" s="361"/>
      <c r="U482" s="255">
        <f t="shared" si="87"/>
        <v>0</v>
      </c>
      <c r="V482" s="169"/>
      <c r="W482" s="169"/>
      <c r="X482" s="169"/>
      <c r="Y482" s="169"/>
      <c r="Z482" s="169"/>
      <c r="AA482" s="378"/>
      <c r="AB482" s="169"/>
      <c r="AC482" s="169"/>
      <c r="AD482" s="169"/>
      <c r="AE482" s="371"/>
      <c r="AF482" s="371"/>
      <c r="AG482" s="371"/>
      <c r="AH482" s="169"/>
      <c r="AI482" s="169"/>
      <c r="AJ482" s="169"/>
      <c r="AK482" s="169"/>
      <c r="AL482" s="169"/>
      <c r="AM482" s="169"/>
      <c r="AN482" s="176"/>
      <c r="AO482" s="176"/>
      <c r="AP482" s="176"/>
    </row>
    <row r="483" spans="1:42" s="253" customFormat="1" ht="21" hidden="1" customHeight="1">
      <c r="A483" s="252"/>
      <c r="B483" s="252"/>
      <c r="C483" s="252"/>
      <c r="D483" s="252"/>
      <c r="E483" s="252"/>
      <c r="F483" s="252"/>
      <c r="G483" s="252"/>
      <c r="I483" s="265">
        <f t="shared" si="94"/>
        <v>0</v>
      </c>
      <c r="J483" s="255">
        <f t="shared" si="88"/>
        <v>0</v>
      </c>
      <c r="K483" s="1144">
        <f t="shared" si="96"/>
        <v>20</v>
      </c>
      <c r="L483" s="356"/>
      <c r="M483" s="356"/>
      <c r="N483" s="357">
        <f t="shared" si="93"/>
        <v>0</v>
      </c>
      <c r="O483" s="358"/>
      <c r="P483" s="358"/>
      <c r="Q483" s="359">
        <f t="shared" si="95"/>
        <v>0</v>
      </c>
      <c r="R483" s="359">
        <f t="shared" si="95"/>
        <v>0</v>
      </c>
      <c r="S483" s="360"/>
      <c r="T483" s="361"/>
      <c r="U483" s="255">
        <f t="shared" si="87"/>
        <v>0</v>
      </c>
      <c r="V483" s="169"/>
      <c r="W483" s="169"/>
      <c r="X483" s="169"/>
      <c r="Y483" s="169"/>
      <c r="Z483" s="169"/>
      <c r="AA483" s="378"/>
      <c r="AB483" s="169"/>
      <c r="AC483" s="169"/>
      <c r="AD483" s="169"/>
      <c r="AE483" s="371"/>
      <c r="AF483" s="371"/>
      <c r="AG483" s="371"/>
      <c r="AH483" s="169"/>
      <c r="AI483" s="169"/>
      <c r="AJ483" s="169"/>
      <c r="AK483" s="169"/>
      <c r="AL483" s="169"/>
      <c r="AM483" s="169"/>
      <c r="AN483" s="176"/>
      <c r="AO483" s="176"/>
      <c r="AP483" s="176"/>
    </row>
    <row r="484" spans="1:42" s="253" customFormat="1" ht="21" hidden="1" customHeight="1">
      <c r="A484" s="252"/>
      <c r="B484" s="252"/>
      <c r="C484" s="252"/>
      <c r="D484" s="252"/>
      <c r="E484" s="252"/>
      <c r="F484" s="252"/>
      <c r="G484" s="252"/>
      <c r="I484" s="265">
        <f t="shared" si="94"/>
        <v>0</v>
      </c>
      <c r="J484" s="255">
        <f t="shared" si="88"/>
        <v>0</v>
      </c>
      <c r="K484" s="1144">
        <f t="shared" si="96"/>
        <v>21</v>
      </c>
      <c r="L484" s="356"/>
      <c r="M484" s="356"/>
      <c r="N484" s="357">
        <f t="shared" si="93"/>
        <v>0</v>
      </c>
      <c r="O484" s="358"/>
      <c r="P484" s="358"/>
      <c r="Q484" s="359">
        <f t="shared" si="95"/>
        <v>0</v>
      </c>
      <c r="R484" s="359">
        <f t="shared" si="95"/>
        <v>0</v>
      </c>
      <c r="S484" s="360"/>
      <c r="T484" s="361"/>
      <c r="U484" s="255">
        <f t="shared" si="87"/>
        <v>0</v>
      </c>
      <c r="V484" s="169"/>
      <c r="W484" s="169"/>
      <c r="X484" s="169"/>
      <c r="Y484" s="169"/>
      <c r="Z484" s="169"/>
      <c r="AA484" s="378"/>
      <c r="AB484" s="169"/>
      <c r="AC484" s="169"/>
      <c r="AD484" s="169"/>
      <c r="AE484" s="371"/>
      <c r="AF484" s="371"/>
      <c r="AG484" s="371"/>
      <c r="AH484" s="169"/>
      <c r="AI484" s="169"/>
      <c r="AJ484" s="169"/>
      <c r="AK484" s="169"/>
      <c r="AL484" s="169"/>
      <c r="AM484" s="169"/>
      <c r="AN484" s="176"/>
      <c r="AO484" s="176"/>
      <c r="AP484" s="176"/>
    </row>
    <row r="485" spans="1:42" s="253" customFormat="1" ht="21" hidden="1" customHeight="1">
      <c r="A485" s="252"/>
      <c r="B485" s="252"/>
      <c r="C485" s="252"/>
      <c r="D485" s="252"/>
      <c r="E485" s="252"/>
      <c r="F485" s="252"/>
      <c r="G485" s="252"/>
      <c r="I485" s="265">
        <f t="shared" si="94"/>
        <v>0</v>
      </c>
      <c r="J485" s="255">
        <f t="shared" si="88"/>
        <v>0</v>
      </c>
      <c r="K485" s="1144">
        <f t="shared" si="96"/>
        <v>22</v>
      </c>
      <c r="L485" s="356"/>
      <c r="M485" s="356"/>
      <c r="N485" s="357">
        <f t="shared" si="93"/>
        <v>0</v>
      </c>
      <c r="O485" s="358"/>
      <c r="P485" s="358"/>
      <c r="Q485" s="359">
        <f t="shared" si="95"/>
        <v>0</v>
      </c>
      <c r="R485" s="359">
        <f t="shared" si="95"/>
        <v>0</v>
      </c>
      <c r="S485" s="360"/>
      <c r="T485" s="361"/>
      <c r="U485" s="255">
        <f t="shared" si="87"/>
        <v>0</v>
      </c>
      <c r="V485" s="169"/>
      <c r="W485" s="169"/>
      <c r="X485" s="169"/>
      <c r="Y485" s="169"/>
      <c r="Z485" s="169"/>
      <c r="AA485" s="378"/>
      <c r="AB485" s="169"/>
      <c r="AC485" s="169"/>
      <c r="AD485" s="169"/>
      <c r="AE485" s="371"/>
      <c r="AF485" s="371"/>
      <c r="AG485" s="371"/>
      <c r="AH485" s="169"/>
      <c r="AI485" s="169"/>
      <c r="AJ485" s="169"/>
      <c r="AK485" s="169"/>
      <c r="AL485" s="169"/>
      <c r="AM485" s="169"/>
      <c r="AN485" s="176"/>
      <c r="AO485" s="176"/>
      <c r="AP485" s="176"/>
    </row>
    <row r="486" spans="1:42" s="253" customFormat="1" ht="21" hidden="1" customHeight="1">
      <c r="A486" s="252"/>
      <c r="B486" s="252"/>
      <c r="C486" s="252"/>
      <c r="D486" s="252"/>
      <c r="E486" s="252"/>
      <c r="F486" s="252"/>
      <c r="G486" s="252"/>
      <c r="I486" s="265">
        <f t="shared" si="94"/>
        <v>0</v>
      </c>
      <c r="J486" s="255">
        <f t="shared" si="88"/>
        <v>0</v>
      </c>
      <c r="K486" s="1144">
        <f t="shared" si="96"/>
        <v>23</v>
      </c>
      <c r="L486" s="356"/>
      <c r="M486" s="356"/>
      <c r="N486" s="357">
        <f t="shared" si="93"/>
        <v>0</v>
      </c>
      <c r="O486" s="358"/>
      <c r="P486" s="358"/>
      <c r="Q486" s="359">
        <f t="shared" si="95"/>
        <v>0</v>
      </c>
      <c r="R486" s="359">
        <f t="shared" si="95"/>
        <v>0</v>
      </c>
      <c r="S486" s="360"/>
      <c r="T486" s="361"/>
      <c r="U486" s="255">
        <f t="shared" si="87"/>
        <v>0</v>
      </c>
      <c r="V486" s="169"/>
      <c r="W486" s="169"/>
      <c r="X486" s="169"/>
      <c r="Y486" s="169"/>
      <c r="Z486" s="169"/>
      <c r="AA486" s="378"/>
      <c r="AB486" s="169"/>
      <c r="AC486" s="169"/>
      <c r="AD486" s="169"/>
      <c r="AE486" s="371"/>
      <c r="AF486" s="371"/>
      <c r="AG486" s="371"/>
      <c r="AH486" s="169"/>
      <c r="AI486" s="169"/>
      <c r="AJ486" s="169"/>
      <c r="AK486" s="169"/>
      <c r="AL486" s="169"/>
      <c r="AM486" s="169"/>
      <c r="AN486" s="176"/>
      <c r="AO486" s="176"/>
      <c r="AP486" s="176"/>
    </row>
    <row r="487" spans="1:42" s="253" customFormat="1" ht="21" hidden="1" customHeight="1">
      <c r="A487" s="252"/>
      <c r="B487" s="252"/>
      <c r="C487" s="252"/>
      <c r="D487" s="252"/>
      <c r="E487" s="252"/>
      <c r="F487" s="252"/>
      <c r="G487" s="252"/>
      <c r="I487" s="265">
        <f t="shared" si="94"/>
        <v>0</v>
      </c>
      <c r="J487" s="255">
        <f t="shared" si="88"/>
        <v>0</v>
      </c>
      <c r="K487" s="1144">
        <f t="shared" si="96"/>
        <v>24</v>
      </c>
      <c r="L487" s="356"/>
      <c r="M487" s="356"/>
      <c r="N487" s="357">
        <f t="shared" si="93"/>
        <v>0</v>
      </c>
      <c r="O487" s="358"/>
      <c r="P487" s="358"/>
      <c r="Q487" s="359">
        <f t="shared" si="95"/>
        <v>0</v>
      </c>
      <c r="R487" s="359">
        <f t="shared" si="95"/>
        <v>0</v>
      </c>
      <c r="S487" s="360"/>
      <c r="T487" s="361"/>
      <c r="U487" s="255">
        <f t="shared" si="87"/>
        <v>0</v>
      </c>
      <c r="V487" s="169"/>
      <c r="W487" s="169"/>
      <c r="X487" s="169"/>
      <c r="Y487" s="169"/>
      <c r="Z487" s="169"/>
      <c r="AA487" s="378"/>
      <c r="AB487" s="169"/>
      <c r="AC487" s="169"/>
      <c r="AD487" s="169"/>
      <c r="AE487" s="371"/>
      <c r="AF487" s="371"/>
      <c r="AG487" s="371"/>
      <c r="AH487" s="169"/>
      <c r="AI487" s="169"/>
      <c r="AJ487" s="169"/>
      <c r="AK487" s="169"/>
      <c r="AL487" s="169"/>
      <c r="AM487" s="169"/>
      <c r="AN487" s="176"/>
      <c r="AO487" s="176"/>
      <c r="AP487" s="176"/>
    </row>
    <row r="488" spans="1:42" s="253" customFormat="1" ht="21" hidden="1" customHeight="1">
      <c r="A488" s="252"/>
      <c r="B488" s="252"/>
      <c r="C488" s="252"/>
      <c r="D488" s="252"/>
      <c r="E488" s="252"/>
      <c r="F488" s="252"/>
      <c r="G488" s="252"/>
      <c r="I488" s="265">
        <f t="shared" si="94"/>
        <v>0</v>
      </c>
      <c r="J488" s="255">
        <f t="shared" si="88"/>
        <v>0</v>
      </c>
      <c r="K488" s="1144">
        <f t="shared" si="96"/>
        <v>25</v>
      </c>
      <c r="L488" s="356"/>
      <c r="M488" s="356"/>
      <c r="N488" s="357">
        <f t="shared" si="93"/>
        <v>0</v>
      </c>
      <c r="O488" s="358"/>
      <c r="P488" s="358"/>
      <c r="Q488" s="359">
        <f t="shared" si="95"/>
        <v>0</v>
      </c>
      <c r="R488" s="359">
        <f t="shared" si="95"/>
        <v>0</v>
      </c>
      <c r="S488" s="360"/>
      <c r="T488" s="361"/>
      <c r="U488" s="255">
        <f t="shared" si="87"/>
        <v>0</v>
      </c>
      <c r="V488" s="169"/>
      <c r="W488" s="169"/>
      <c r="X488" s="169"/>
      <c r="Y488" s="169"/>
      <c r="Z488" s="169"/>
      <c r="AA488" s="378"/>
      <c r="AB488" s="169"/>
      <c r="AC488" s="169"/>
      <c r="AD488" s="169"/>
      <c r="AE488" s="371"/>
      <c r="AF488" s="371"/>
      <c r="AG488" s="371"/>
      <c r="AH488" s="169"/>
      <c r="AI488" s="169"/>
      <c r="AJ488" s="169"/>
      <c r="AK488" s="169"/>
      <c r="AL488" s="169"/>
      <c r="AM488" s="169"/>
      <c r="AN488" s="176"/>
      <c r="AO488" s="176"/>
      <c r="AP488" s="176"/>
    </row>
    <row r="489" spans="1:42" s="253" customFormat="1" ht="21" hidden="1" customHeight="1">
      <c r="A489" s="252"/>
      <c r="B489" s="252"/>
      <c r="C489" s="252"/>
      <c r="D489" s="252"/>
      <c r="E489" s="252"/>
      <c r="F489" s="252"/>
      <c r="G489" s="252"/>
      <c r="I489" s="265">
        <f t="shared" si="94"/>
        <v>0</v>
      </c>
      <c r="J489" s="255">
        <f t="shared" si="88"/>
        <v>0</v>
      </c>
      <c r="K489" s="1144">
        <f t="shared" si="96"/>
        <v>26</v>
      </c>
      <c r="L489" s="356"/>
      <c r="M489" s="356"/>
      <c r="N489" s="357">
        <f t="shared" si="93"/>
        <v>0</v>
      </c>
      <c r="O489" s="358"/>
      <c r="P489" s="358"/>
      <c r="Q489" s="359">
        <f t="shared" si="95"/>
        <v>0</v>
      </c>
      <c r="R489" s="359">
        <f t="shared" si="95"/>
        <v>0</v>
      </c>
      <c r="S489" s="360"/>
      <c r="T489" s="361"/>
      <c r="U489" s="255">
        <f t="shared" si="87"/>
        <v>0</v>
      </c>
      <c r="V489" s="169"/>
      <c r="W489" s="169"/>
      <c r="X489" s="169"/>
      <c r="Y489" s="169"/>
      <c r="Z489" s="169"/>
      <c r="AA489" s="378"/>
      <c r="AB489" s="169"/>
      <c r="AC489" s="169"/>
      <c r="AD489" s="169"/>
      <c r="AE489" s="371"/>
      <c r="AF489" s="371"/>
      <c r="AG489" s="371"/>
      <c r="AH489" s="169"/>
      <c r="AI489" s="169"/>
      <c r="AJ489" s="169"/>
      <c r="AK489" s="169"/>
      <c r="AL489" s="169"/>
      <c r="AM489" s="169"/>
      <c r="AN489" s="176"/>
      <c r="AO489" s="176"/>
      <c r="AP489" s="176"/>
    </row>
    <row r="490" spans="1:42" s="253" customFormat="1" ht="21" hidden="1" customHeight="1">
      <c r="A490" s="252"/>
      <c r="B490" s="252"/>
      <c r="C490" s="252"/>
      <c r="D490" s="252"/>
      <c r="E490" s="252"/>
      <c r="F490" s="252"/>
      <c r="G490" s="252"/>
      <c r="I490" s="265">
        <f t="shared" si="94"/>
        <v>0</v>
      </c>
      <c r="J490" s="255">
        <f t="shared" si="88"/>
        <v>0</v>
      </c>
      <c r="K490" s="1144">
        <f t="shared" si="96"/>
        <v>27</v>
      </c>
      <c r="L490" s="356"/>
      <c r="M490" s="356"/>
      <c r="N490" s="357">
        <f t="shared" si="93"/>
        <v>0</v>
      </c>
      <c r="O490" s="358"/>
      <c r="P490" s="358"/>
      <c r="Q490" s="359">
        <f t="shared" si="95"/>
        <v>0</v>
      </c>
      <c r="R490" s="359">
        <f t="shared" si="95"/>
        <v>0</v>
      </c>
      <c r="S490" s="360"/>
      <c r="T490" s="361"/>
      <c r="U490" s="255">
        <f t="shared" si="87"/>
        <v>0</v>
      </c>
      <c r="V490" s="169"/>
      <c r="W490" s="169"/>
      <c r="X490" s="169"/>
      <c r="Y490" s="169"/>
      <c r="Z490" s="169"/>
      <c r="AA490" s="378"/>
      <c r="AB490" s="169"/>
      <c r="AC490" s="169"/>
      <c r="AD490" s="169"/>
      <c r="AE490" s="371"/>
      <c r="AF490" s="371"/>
      <c r="AG490" s="371"/>
      <c r="AH490" s="169"/>
      <c r="AI490" s="169"/>
      <c r="AJ490" s="169"/>
      <c r="AK490" s="169"/>
      <c r="AL490" s="169"/>
      <c r="AM490" s="169"/>
      <c r="AN490" s="176"/>
      <c r="AO490" s="176"/>
      <c r="AP490" s="176"/>
    </row>
    <row r="491" spans="1:42" s="253" customFormat="1" ht="21" hidden="1" customHeight="1">
      <c r="A491" s="252"/>
      <c r="B491" s="252"/>
      <c r="C491" s="252"/>
      <c r="D491" s="252"/>
      <c r="E491" s="252"/>
      <c r="F491" s="252"/>
      <c r="G491" s="252"/>
      <c r="I491" s="265">
        <f t="shared" si="94"/>
        <v>0</v>
      </c>
      <c r="J491" s="255">
        <f t="shared" si="88"/>
        <v>0</v>
      </c>
      <c r="K491" s="1144">
        <f t="shared" si="96"/>
        <v>28</v>
      </c>
      <c r="L491" s="356"/>
      <c r="M491" s="356"/>
      <c r="N491" s="357">
        <f t="shared" si="93"/>
        <v>0</v>
      </c>
      <c r="O491" s="358"/>
      <c r="P491" s="358"/>
      <c r="Q491" s="359">
        <f t="shared" si="95"/>
        <v>0</v>
      </c>
      <c r="R491" s="359">
        <f t="shared" si="95"/>
        <v>0</v>
      </c>
      <c r="S491" s="360"/>
      <c r="T491" s="361"/>
      <c r="U491" s="255">
        <f t="shared" si="87"/>
        <v>0</v>
      </c>
      <c r="V491" s="169"/>
      <c r="W491" s="169"/>
      <c r="X491" s="169"/>
      <c r="Y491" s="169"/>
      <c r="Z491" s="169"/>
      <c r="AA491" s="378"/>
      <c r="AB491" s="169"/>
      <c r="AC491" s="169"/>
      <c r="AD491" s="169"/>
      <c r="AE491" s="371"/>
      <c r="AF491" s="371"/>
      <c r="AG491" s="371"/>
      <c r="AH491" s="169"/>
      <c r="AI491" s="169"/>
      <c r="AJ491" s="169"/>
      <c r="AK491" s="169"/>
      <c r="AL491" s="169"/>
      <c r="AM491" s="169"/>
      <c r="AN491" s="176"/>
      <c r="AO491" s="176"/>
      <c r="AP491" s="176"/>
    </row>
    <row r="492" spans="1:42" s="253" customFormat="1" ht="21" hidden="1" customHeight="1">
      <c r="A492" s="252"/>
      <c r="B492" s="252"/>
      <c r="C492" s="252"/>
      <c r="D492" s="252"/>
      <c r="E492" s="252"/>
      <c r="F492" s="252"/>
      <c r="G492" s="252"/>
      <c r="I492" s="265">
        <f t="shared" si="94"/>
        <v>0</v>
      </c>
      <c r="J492" s="255">
        <f t="shared" si="88"/>
        <v>0</v>
      </c>
      <c r="K492" s="1144">
        <f t="shared" si="96"/>
        <v>29</v>
      </c>
      <c r="L492" s="356"/>
      <c r="M492" s="356"/>
      <c r="N492" s="357">
        <f t="shared" si="93"/>
        <v>0</v>
      </c>
      <c r="O492" s="358"/>
      <c r="P492" s="358"/>
      <c r="Q492" s="359">
        <f t="shared" si="95"/>
        <v>0</v>
      </c>
      <c r="R492" s="359">
        <f t="shared" si="95"/>
        <v>0</v>
      </c>
      <c r="S492" s="360"/>
      <c r="T492" s="361"/>
      <c r="U492" s="255">
        <f t="shared" si="87"/>
        <v>0</v>
      </c>
      <c r="V492" s="169"/>
      <c r="W492" s="169"/>
      <c r="X492" s="169"/>
      <c r="Y492" s="169"/>
      <c r="Z492" s="169"/>
      <c r="AA492" s="378"/>
      <c r="AB492" s="169"/>
      <c r="AC492" s="169"/>
      <c r="AD492" s="169"/>
      <c r="AE492" s="371"/>
      <c r="AF492" s="371"/>
      <c r="AG492" s="371"/>
      <c r="AH492" s="169"/>
      <c r="AI492" s="169"/>
      <c r="AJ492" s="169"/>
      <c r="AK492" s="169"/>
      <c r="AL492" s="169"/>
      <c r="AM492" s="169"/>
      <c r="AN492" s="176"/>
      <c r="AO492" s="176"/>
      <c r="AP492" s="176"/>
    </row>
    <row r="493" spans="1:42" s="253" customFormat="1" ht="21" hidden="1" customHeight="1">
      <c r="A493" s="252"/>
      <c r="B493" s="252"/>
      <c r="C493" s="252"/>
      <c r="D493" s="252"/>
      <c r="E493" s="252"/>
      <c r="F493" s="252"/>
      <c r="G493" s="252"/>
      <c r="I493" s="265">
        <f t="shared" si="94"/>
        <v>0</v>
      </c>
      <c r="J493" s="255">
        <f t="shared" si="88"/>
        <v>0</v>
      </c>
      <c r="K493" s="1144">
        <f t="shared" si="96"/>
        <v>30</v>
      </c>
      <c r="L493" s="356"/>
      <c r="M493" s="356"/>
      <c r="N493" s="357">
        <f t="shared" si="93"/>
        <v>0</v>
      </c>
      <c r="O493" s="358"/>
      <c r="P493" s="358"/>
      <c r="Q493" s="359">
        <f t="shared" si="95"/>
        <v>0</v>
      </c>
      <c r="R493" s="359">
        <f t="shared" si="95"/>
        <v>0</v>
      </c>
      <c r="S493" s="360"/>
      <c r="T493" s="361"/>
      <c r="U493" s="255">
        <f t="shared" si="87"/>
        <v>0</v>
      </c>
      <c r="V493" s="169"/>
      <c r="W493" s="169"/>
      <c r="X493" s="169"/>
      <c r="Y493" s="169"/>
      <c r="Z493" s="169"/>
      <c r="AA493" s="378"/>
      <c r="AB493" s="169"/>
      <c r="AC493" s="169"/>
      <c r="AD493" s="169"/>
      <c r="AE493" s="371"/>
      <c r="AF493" s="371"/>
      <c r="AG493" s="371"/>
      <c r="AH493" s="169"/>
      <c r="AI493" s="169"/>
      <c r="AJ493" s="169"/>
      <c r="AK493" s="169"/>
      <c r="AL493" s="169"/>
      <c r="AM493" s="169"/>
      <c r="AN493" s="176"/>
      <c r="AO493" s="176"/>
      <c r="AP493" s="176"/>
    </row>
    <row r="494" spans="1:42" s="253" customFormat="1" ht="21" hidden="1" customHeight="1">
      <c r="A494" s="252"/>
      <c r="B494" s="252"/>
      <c r="C494" s="252"/>
      <c r="D494" s="252"/>
      <c r="E494" s="252"/>
      <c r="F494" s="252"/>
      <c r="G494" s="252"/>
      <c r="I494" s="265">
        <f t="shared" si="94"/>
        <v>0</v>
      </c>
      <c r="J494" s="255">
        <f t="shared" si="88"/>
        <v>0</v>
      </c>
      <c r="K494" s="1144">
        <f t="shared" si="96"/>
        <v>31</v>
      </c>
      <c r="L494" s="356"/>
      <c r="M494" s="356"/>
      <c r="N494" s="357">
        <f t="shared" si="93"/>
        <v>0</v>
      </c>
      <c r="O494" s="358"/>
      <c r="P494" s="358"/>
      <c r="Q494" s="359">
        <f t="shared" si="95"/>
        <v>0</v>
      </c>
      <c r="R494" s="359">
        <f t="shared" si="95"/>
        <v>0</v>
      </c>
      <c r="S494" s="360"/>
      <c r="T494" s="361"/>
      <c r="U494" s="255">
        <f t="shared" si="87"/>
        <v>0</v>
      </c>
      <c r="V494" s="169"/>
      <c r="W494" s="169"/>
      <c r="X494" s="169"/>
      <c r="Y494" s="169"/>
      <c r="Z494" s="169"/>
      <c r="AA494" s="378"/>
      <c r="AB494" s="169"/>
      <c r="AC494" s="169"/>
      <c r="AD494" s="169"/>
      <c r="AE494" s="371"/>
      <c r="AF494" s="371"/>
      <c r="AG494" s="371"/>
      <c r="AH494" s="169"/>
      <c r="AI494" s="169"/>
      <c r="AJ494" s="169"/>
      <c r="AK494" s="169"/>
      <c r="AL494" s="169"/>
      <c r="AM494" s="169"/>
      <c r="AN494" s="176"/>
      <c r="AO494" s="176"/>
      <c r="AP494" s="176"/>
    </row>
    <row r="495" spans="1:42" s="253" customFormat="1" ht="21" hidden="1" customHeight="1">
      <c r="A495" s="252"/>
      <c r="B495" s="252"/>
      <c r="C495" s="252"/>
      <c r="D495" s="252"/>
      <c r="E495" s="252"/>
      <c r="F495" s="252"/>
      <c r="G495" s="252"/>
      <c r="I495" s="265">
        <f t="shared" si="94"/>
        <v>0</v>
      </c>
      <c r="J495" s="255">
        <f t="shared" si="88"/>
        <v>0</v>
      </c>
      <c r="K495" s="1144">
        <f t="shared" si="96"/>
        <v>32</v>
      </c>
      <c r="L495" s="356"/>
      <c r="M495" s="356"/>
      <c r="N495" s="357">
        <f t="shared" si="93"/>
        <v>0</v>
      </c>
      <c r="O495" s="358"/>
      <c r="P495" s="358"/>
      <c r="Q495" s="359">
        <f t="shared" si="95"/>
        <v>0</v>
      </c>
      <c r="R495" s="359">
        <f t="shared" si="95"/>
        <v>0</v>
      </c>
      <c r="S495" s="360"/>
      <c r="T495" s="361"/>
      <c r="U495" s="255">
        <f t="shared" si="87"/>
        <v>0</v>
      </c>
      <c r="V495" s="169"/>
      <c r="W495" s="169"/>
      <c r="X495" s="169"/>
      <c r="Y495" s="169"/>
      <c r="Z495" s="169"/>
      <c r="AA495" s="378"/>
      <c r="AB495" s="169"/>
      <c r="AC495" s="169"/>
      <c r="AD495" s="169"/>
      <c r="AE495" s="371"/>
      <c r="AF495" s="371"/>
      <c r="AG495" s="371"/>
      <c r="AH495" s="169"/>
      <c r="AI495" s="169"/>
      <c r="AJ495" s="169"/>
      <c r="AK495" s="169"/>
      <c r="AL495" s="169"/>
      <c r="AM495" s="169"/>
      <c r="AN495" s="176"/>
      <c r="AO495" s="176"/>
      <c r="AP495" s="176"/>
    </row>
    <row r="496" spans="1:42" s="253" customFormat="1" ht="21" hidden="1" customHeight="1">
      <c r="A496" s="252"/>
      <c r="B496" s="252"/>
      <c r="C496" s="252"/>
      <c r="D496" s="252"/>
      <c r="E496" s="252"/>
      <c r="F496" s="252"/>
      <c r="G496" s="252"/>
      <c r="I496" s="265">
        <f t="shared" si="94"/>
        <v>0</v>
      </c>
      <c r="J496" s="255">
        <f t="shared" si="88"/>
        <v>0</v>
      </c>
      <c r="K496" s="1144">
        <f t="shared" si="96"/>
        <v>33</v>
      </c>
      <c r="L496" s="356"/>
      <c r="M496" s="356"/>
      <c r="N496" s="357">
        <f t="shared" si="93"/>
        <v>0</v>
      </c>
      <c r="O496" s="358"/>
      <c r="P496" s="358"/>
      <c r="Q496" s="359">
        <f t="shared" si="95"/>
        <v>0</v>
      </c>
      <c r="R496" s="359">
        <f t="shared" si="95"/>
        <v>0</v>
      </c>
      <c r="S496" s="360"/>
      <c r="T496" s="361"/>
      <c r="U496" s="255">
        <f t="shared" si="87"/>
        <v>0</v>
      </c>
      <c r="V496" s="169"/>
      <c r="W496" s="169"/>
      <c r="X496" s="169"/>
      <c r="Y496" s="169"/>
      <c r="Z496" s="169"/>
      <c r="AA496" s="378"/>
      <c r="AB496" s="169"/>
      <c r="AC496" s="169"/>
      <c r="AD496" s="169"/>
      <c r="AE496" s="371"/>
      <c r="AF496" s="371"/>
      <c r="AG496" s="371"/>
      <c r="AH496" s="169"/>
      <c r="AI496" s="169"/>
      <c r="AJ496" s="169"/>
      <c r="AK496" s="169"/>
      <c r="AL496" s="169"/>
      <c r="AM496" s="169"/>
      <c r="AN496" s="176"/>
      <c r="AO496" s="176"/>
      <c r="AP496" s="176"/>
    </row>
    <row r="497" spans="1:42" s="253" customFormat="1" ht="21" hidden="1" customHeight="1">
      <c r="A497" s="252"/>
      <c r="B497" s="252"/>
      <c r="C497" s="252"/>
      <c r="D497" s="252"/>
      <c r="E497" s="252"/>
      <c r="F497" s="252"/>
      <c r="G497" s="252"/>
      <c r="I497" s="265">
        <f t="shared" si="94"/>
        <v>0</v>
      </c>
      <c r="J497" s="255">
        <f t="shared" si="88"/>
        <v>0</v>
      </c>
      <c r="K497" s="1144">
        <f t="shared" si="96"/>
        <v>34</v>
      </c>
      <c r="L497" s="356"/>
      <c r="M497" s="356"/>
      <c r="N497" s="357">
        <f t="shared" si="93"/>
        <v>0</v>
      </c>
      <c r="O497" s="358"/>
      <c r="P497" s="358"/>
      <c r="Q497" s="359">
        <f t="shared" si="95"/>
        <v>0</v>
      </c>
      <c r="R497" s="359">
        <f t="shared" si="95"/>
        <v>0</v>
      </c>
      <c r="S497" s="360"/>
      <c r="T497" s="361"/>
      <c r="U497" s="255">
        <f t="shared" si="87"/>
        <v>0</v>
      </c>
      <c r="V497" s="169"/>
      <c r="W497" s="169"/>
      <c r="X497" s="169"/>
      <c r="Y497" s="169"/>
      <c r="Z497" s="169"/>
      <c r="AA497" s="378"/>
      <c r="AB497" s="169"/>
      <c r="AC497" s="169"/>
      <c r="AD497" s="169"/>
      <c r="AE497" s="371"/>
      <c r="AF497" s="371"/>
      <c r="AG497" s="371"/>
      <c r="AH497" s="169"/>
      <c r="AI497" s="169"/>
      <c r="AJ497" s="169"/>
      <c r="AK497" s="169"/>
      <c r="AL497" s="169"/>
      <c r="AM497" s="169"/>
      <c r="AN497" s="176"/>
      <c r="AO497" s="176"/>
      <c r="AP497" s="176"/>
    </row>
    <row r="498" spans="1:42" s="253" customFormat="1" ht="21" hidden="1" customHeight="1">
      <c r="A498" s="252"/>
      <c r="B498" s="252"/>
      <c r="C498" s="252"/>
      <c r="D498" s="252"/>
      <c r="E498" s="252"/>
      <c r="F498" s="252"/>
      <c r="G498" s="252"/>
      <c r="I498" s="265">
        <f t="shared" si="94"/>
        <v>0</v>
      </c>
      <c r="J498" s="255">
        <f t="shared" si="88"/>
        <v>0</v>
      </c>
      <c r="K498" s="1144">
        <f t="shared" si="96"/>
        <v>35</v>
      </c>
      <c r="L498" s="356"/>
      <c r="M498" s="356"/>
      <c r="N498" s="357">
        <f t="shared" si="93"/>
        <v>0</v>
      </c>
      <c r="O498" s="358"/>
      <c r="P498" s="358"/>
      <c r="Q498" s="359">
        <f t="shared" si="95"/>
        <v>0</v>
      </c>
      <c r="R498" s="359">
        <f t="shared" si="95"/>
        <v>0</v>
      </c>
      <c r="S498" s="360"/>
      <c r="T498" s="361"/>
      <c r="U498" s="255">
        <f t="shared" si="87"/>
        <v>0</v>
      </c>
      <c r="V498" s="169"/>
      <c r="W498" s="169"/>
      <c r="X498" s="169"/>
      <c r="Y498" s="169"/>
      <c r="Z498" s="169"/>
      <c r="AA498" s="378"/>
      <c r="AB498" s="169"/>
      <c r="AC498" s="169"/>
      <c r="AD498" s="169"/>
      <c r="AE498" s="371"/>
      <c r="AF498" s="371"/>
      <c r="AG498" s="371"/>
      <c r="AH498" s="169"/>
      <c r="AI498" s="169"/>
      <c r="AJ498" s="169"/>
      <c r="AK498" s="169"/>
      <c r="AL498" s="169"/>
      <c r="AM498" s="169"/>
      <c r="AN498" s="176"/>
      <c r="AO498" s="176"/>
      <c r="AP498" s="176"/>
    </row>
    <row r="499" spans="1:42" s="253" customFormat="1" ht="21" hidden="1" customHeight="1">
      <c r="A499" s="252"/>
      <c r="B499" s="252"/>
      <c r="C499" s="252"/>
      <c r="D499" s="252"/>
      <c r="E499" s="252"/>
      <c r="F499" s="252"/>
      <c r="G499" s="252"/>
      <c r="I499" s="265">
        <f t="shared" si="94"/>
        <v>0</v>
      </c>
      <c r="J499" s="255">
        <f t="shared" si="88"/>
        <v>0</v>
      </c>
      <c r="K499" s="1144">
        <f t="shared" si="96"/>
        <v>36</v>
      </c>
      <c r="L499" s="356"/>
      <c r="M499" s="356"/>
      <c r="N499" s="357">
        <f t="shared" si="93"/>
        <v>0</v>
      </c>
      <c r="O499" s="358"/>
      <c r="P499" s="358"/>
      <c r="Q499" s="359">
        <f t="shared" si="95"/>
        <v>0</v>
      </c>
      <c r="R499" s="359">
        <f t="shared" si="95"/>
        <v>0</v>
      </c>
      <c r="S499" s="360"/>
      <c r="T499" s="361"/>
      <c r="U499" s="255">
        <f t="shared" si="87"/>
        <v>0</v>
      </c>
      <c r="V499" s="169"/>
      <c r="W499" s="169"/>
      <c r="X499" s="169"/>
      <c r="Y499" s="169"/>
      <c r="Z499" s="169"/>
      <c r="AA499" s="378"/>
      <c r="AB499" s="169"/>
      <c r="AC499" s="169"/>
      <c r="AD499" s="169"/>
      <c r="AE499" s="371"/>
      <c r="AF499" s="371"/>
      <c r="AG499" s="371"/>
      <c r="AH499" s="169"/>
      <c r="AI499" s="169"/>
      <c r="AJ499" s="169"/>
      <c r="AK499" s="169"/>
      <c r="AL499" s="169"/>
      <c r="AM499" s="169"/>
      <c r="AN499" s="176"/>
      <c r="AO499" s="176"/>
      <c r="AP499" s="176"/>
    </row>
    <row r="500" spans="1:42" s="253" customFormat="1" ht="21" hidden="1" customHeight="1" thickBot="1">
      <c r="A500" s="252"/>
      <c r="B500" s="252"/>
      <c r="C500" s="252"/>
      <c r="D500" s="252"/>
      <c r="E500" s="252"/>
      <c r="F500" s="252"/>
      <c r="G500" s="252"/>
      <c r="I500" s="265">
        <f t="shared" si="94"/>
        <v>0</v>
      </c>
      <c r="J500" s="255">
        <f t="shared" si="88"/>
        <v>0</v>
      </c>
      <c r="K500" s="385">
        <f t="shared" si="96"/>
        <v>37</v>
      </c>
      <c r="L500" s="356"/>
      <c r="M500" s="356"/>
      <c r="N500" s="387">
        <f t="shared" si="93"/>
        <v>0</v>
      </c>
      <c r="O500" s="388"/>
      <c r="P500" s="388"/>
      <c r="Q500" s="389">
        <f t="shared" si="95"/>
        <v>0</v>
      </c>
      <c r="R500" s="389">
        <f t="shared" si="95"/>
        <v>0</v>
      </c>
      <c r="S500" s="390"/>
      <c r="T500" s="391"/>
      <c r="U500" s="255">
        <f t="shared" si="87"/>
        <v>0</v>
      </c>
      <c r="V500" s="169"/>
      <c r="W500" s="169"/>
      <c r="X500" s="169"/>
      <c r="Y500" s="169"/>
      <c r="Z500" s="169"/>
      <c r="AA500" s="378"/>
      <c r="AB500" s="169"/>
      <c r="AC500" s="169"/>
      <c r="AD500" s="169"/>
      <c r="AE500" s="371"/>
      <c r="AF500" s="371"/>
      <c r="AG500" s="371"/>
      <c r="AH500" s="169"/>
      <c r="AI500" s="169"/>
      <c r="AJ500" s="169"/>
      <c r="AK500" s="169"/>
      <c r="AL500" s="169"/>
      <c r="AM500" s="169"/>
      <c r="AN500" s="176"/>
      <c r="AO500" s="176"/>
      <c r="AP500" s="176"/>
    </row>
    <row r="501" spans="1:42" s="253" customFormat="1" ht="21" hidden="1" customHeight="1">
      <c r="A501" s="252"/>
      <c r="B501" s="252"/>
      <c r="C501" s="252"/>
      <c r="D501" s="252"/>
      <c r="E501" s="252"/>
      <c r="F501" s="252"/>
      <c r="G501" s="252"/>
      <c r="I501" s="265">
        <f>IF((O$503+P$503)&gt;0,1,0)</f>
        <v>0</v>
      </c>
      <c r="J501" s="255">
        <f t="shared" si="88"/>
        <v>0</v>
      </c>
      <c r="K501" s="2439" t="s">
        <v>942</v>
      </c>
      <c r="L501" s="2441" t="s">
        <v>943</v>
      </c>
      <c r="M501" s="2443" t="s">
        <v>944</v>
      </c>
      <c r="N501" s="2443" t="s">
        <v>945</v>
      </c>
      <c r="O501" s="2445" t="s">
        <v>946</v>
      </c>
      <c r="P501" s="2445"/>
      <c r="Q501" s="2445" t="s">
        <v>947</v>
      </c>
      <c r="R501" s="2445"/>
      <c r="S501" s="2446" t="s">
        <v>948</v>
      </c>
      <c r="T501" s="2448" t="s">
        <v>1162</v>
      </c>
      <c r="U501" s="255">
        <f t="shared" si="87"/>
        <v>0</v>
      </c>
      <c r="V501" s="169"/>
      <c r="W501" s="169"/>
      <c r="X501" s="169"/>
      <c r="Y501" s="169"/>
      <c r="Z501" s="169"/>
      <c r="AA501" s="378"/>
      <c r="AB501" s="169"/>
      <c r="AC501" s="169"/>
      <c r="AD501" s="169"/>
      <c r="AE501" s="371"/>
      <c r="AF501" s="371"/>
      <c r="AG501" s="371"/>
      <c r="AH501" s="169"/>
      <c r="AI501" s="169"/>
      <c r="AJ501" s="169"/>
      <c r="AK501" s="169"/>
      <c r="AL501" s="169"/>
      <c r="AM501" s="169"/>
      <c r="AN501" s="176"/>
      <c r="AO501" s="176"/>
      <c r="AP501" s="176"/>
    </row>
    <row r="502" spans="1:42" s="253" customFormat="1" ht="21" hidden="1" customHeight="1">
      <c r="A502" s="252"/>
      <c r="B502" s="252"/>
      <c r="C502" s="252"/>
      <c r="D502" s="252"/>
      <c r="E502" s="252"/>
      <c r="F502" s="252"/>
      <c r="G502" s="252"/>
      <c r="I502" s="265">
        <f t="shared" ref="I502:I525" si="97">IF((O$503+P$503)&gt;0,1,0)</f>
        <v>0</v>
      </c>
      <c r="J502" s="255">
        <f t="shared" si="88"/>
        <v>0</v>
      </c>
      <c r="K502" s="2440"/>
      <c r="L502" s="2442"/>
      <c r="M502" s="2444"/>
      <c r="N502" s="2444"/>
      <c r="O502" s="1146" t="s">
        <v>786</v>
      </c>
      <c r="P502" s="335" t="s">
        <v>787</v>
      </c>
      <c r="Q502" s="335" t="s">
        <v>786</v>
      </c>
      <c r="R502" s="336" t="s">
        <v>787</v>
      </c>
      <c r="S502" s="2447"/>
      <c r="T502" s="2449"/>
      <c r="U502" s="255">
        <f t="shared" si="87"/>
        <v>0</v>
      </c>
      <c r="V502" s="169"/>
      <c r="W502" s="169"/>
      <c r="X502" s="169"/>
      <c r="Y502" s="169"/>
      <c r="Z502" s="169"/>
      <c r="AA502" s="378"/>
      <c r="AB502" s="169"/>
      <c r="AC502" s="169"/>
      <c r="AD502" s="169"/>
      <c r="AE502" s="371"/>
      <c r="AF502" s="371"/>
      <c r="AG502" s="371"/>
      <c r="AH502" s="169"/>
      <c r="AI502" s="169"/>
      <c r="AJ502" s="169"/>
      <c r="AK502" s="169"/>
      <c r="AL502" s="169"/>
      <c r="AM502" s="169"/>
      <c r="AN502" s="176"/>
      <c r="AO502" s="176"/>
      <c r="AP502" s="176"/>
    </row>
    <row r="503" spans="1:42" s="253" customFormat="1" ht="21" hidden="1" customHeight="1">
      <c r="A503" s="252"/>
      <c r="B503" s="252"/>
      <c r="C503" s="252"/>
      <c r="D503" s="252"/>
      <c r="E503" s="252"/>
      <c r="F503" s="252"/>
      <c r="G503" s="252"/>
      <c r="I503" s="265">
        <f t="shared" si="97"/>
        <v>0</v>
      </c>
      <c r="J503" s="255">
        <f t="shared" si="88"/>
        <v>0</v>
      </c>
      <c r="K503" s="1144">
        <f>+K50+1</f>
        <v>38</v>
      </c>
      <c r="L503" s="356"/>
      <c r="M503" s="356"/>
      <c r="N503" s="357">
        <f t="shared" si="93"/>
        <v>0</v>
      </c>
      <c r="O503" s="358"/>
      <c r="P503" s="358"/>
      <c r="Q503" s="359">
        <f t="shared" si="95"/>
        <v>0</v>
      </c>
      <c r="R503" s="359">
        <f t="shared" si="95"/>
        <v>0</v>
      </c>
      <c r="S503" s="360"/>
      <c r="T503" s="361"/>
      <c r="U503" s="255">
        <f t="shared" si="87"/>
        <v>0</v>
      </c>
      <c r="V503" s="169"/>
      <c r="W503" s="169"/>
      <c r="X503" s="169"/>
      <c r="Y503" s="169"/>
      <c r="Z503" s="169"/>
      <c r="AA503" s="378"/>
      <c r="AB503" s="169"/>
      <c r="AC503" s="169"/>
      <c r="AD503" s="169"/>
      <c r="AE503" s="371"/>
      <c r="AF503" s="371"/>
      <c r="AG503" s="371"/>
      <c r="AH503" s="169"/>
      <c r="AI503" s="169"/>
      <c r="AJ503" s="169"/>
      <c r="AK503" s="169"/>
      <c r="AL503" s="169"/>
      <c r="AM503" s="169"/>
      <c r="AN503" s="176"/>
      <c r="AO503" s="176"/>
      <c r="AP503" s="176"/>
    </row>
    <row r="504" spans="1:42" s="253" customFormat="1" ht="21" hidden="1" customHeight="1">
      <c r="A504" s="252"/>
      <c r="B504" s="252"/>
      <c r="C504" s="252"/>
      <c r="D504" s="252"/>
      <c r="E504" s="252"/>
      <c r="F504" s="252"/>
      <c r="G504" s="252"/>
      <c r="I504" s="265">
        <f t="shared" si="97"/>
        <v>0</v>
      </c>
      <c r="J504" s="255">
        <f t="shared" si="88"/>
        <v>0</v>
      </c>
      <c r="K504" s="1144">
        <f t="shared" ref="K504:K525" si="98">+K503+1</f>
        <v>39</v>
      </c>
      <c r="L504" s="356"/>
      <c r="M504" s="356"/>
      <c r="N504" s="357">
        <f t="shared" si="93"/>
        <v>0</v>
      </c>
      <c r="O504" s="358"/>
      <c r="P504" s="358"/>
      <c r="Q504" s="359">
        <f t="shared" si="95"/>
        <v>0</v>
      </c>
      <c r="R504" s="359">
        <f t="shared" si="95"/>
        <v>0</v>
      </c>
      <c r="S504" s="360"/>
      <c r="T504" s="361"/>
      <c r="U504" s="255">
        <f t="shared" si="87"/>
        <v>0</v>
      </c>
      <c r="V504" s="169"/>
      <c r="W504" s="169"/>
      <c r="X504" s="169"/>
      <c r="Y504" s="169"/>
      <c r="Z504" s="169"/>
      <c r="AA504" s="378"/>
      <c r="AB504" s="169"/>
      <c r="AC504" s="169"/>
      <c r="AD504" s="169"/>
      <c r="AE504" s="371"/>
      <c r="AF504" s="371"/>
      <c r="AG504" s="371"/>
      <c r="AH504" s="169"/>
      <c r="AI504" s="169"/>
      <c r="AJ504" s="169"/>
      <c r="AK504" s="169"/>
      <c r="AL504" s="169"/>
      <c r="AM504" s="169"/>
      <c r="AN504" s="176"/>
      <c r="AO504" s="176"/>
      <c r="AP504" s="176"/>
    </row>
    <row r="505" spans="1:42" s="253" customFormat="1" ht="21" hidden="1" customHeight="1">
      <c r="A505" s="252"/>
      <c r="B505" s="252"/>
      <c r="C505" s="252"/>
      <c r="D505" s="252"/>
      <c r="E505" s="252"/>
      <c r="F505" s="252"/>
      <c r="G505" s="252"/>
      <c r="I505" s="265">
        <f t="shared" si="97"/>
        <v>0</v>
      </c>
      <c r="J505" s="255">
        <f t="shared" si="88"/>
        <v>0</v>
      </c>
      <c r="K505" s="1144">
        <f t="shared" si="98"/>
        <v>40</v>
      </c>
      <c r="L505" s="356"/>
      <c r="M505" s="356"/>
      <c r="N505" s="357">
        <f t="shared" si="93"/>
        <v>0</v>
      </c>
      <c r="O505" s="358"/>
      <c r="P505" s="358"/>
      <c r="Q505" s="359">
        <f t="shared" si="95"/>
        <v>0</v>
      </c>
      <c r="R505" s="359">
        <f t="shared" si="95"/>
        <v>0</v>
      </c>
      <c r="S505" s="360"/>
      <c r="T505" s="361"/>
      <c r="U505" s="255">
        <f t="shared" si="87"/>
        <v>0</v>
      </c>
      <c r="V505" s="169"/>
      <c r="W505" s="169"/>
      <c r="X505" s="169"/>
      <c r="Y505" s="169"/>
      <c r="Z505" s="169"/>
      <c r="AA505" s="378"/>
      <c r="AB505" s="169"/>
      <c r="AC505" s="169"/>
      <c r="AD505" s="169"/>
      <c r="AE505" s="371"/>
      <c r="AF505" s="371"/>
      <c r="AG505" s="371"/>
      <c r="AH505" s="169"/>
      <c r="AI505" s="169"/>
      <c r="AJ505" s="169"/>
      <c r="AK505" s="169"/>
      <c r="AL505" s="169"/>
      <c r="AM505" s="169"/>
      <c r="AN505" s="176"/>
      <c r="AO505" s="176"/>
      <c r="AP505" s="176"/>
    </row>
    <row r="506" spans="1:42" s="253" customFormat="1" ht="21" hidden="1" customHeight="1">
      <c r="A506" s="252"/>
      <c r="B506" s="252"/>
      <c r="C506" s="252"/>
      <c r="D506" s="252"/>
      <c r="E506" s="252"/>
      <c r="F506" s="252"/>
      <c r="G506" s="252"/>
      <c r="I506" s="265">
        <f t="shared" si="97"/>
        <v>0</v>
      </c>
      <c r="J506" s="255">
        <f t="shared" si="88"/>
        <v>0</v>
      </c>
      <c r="K506" s="1144">
        <f t="shared" si="98"/>
        <v>41</v>
      </c>
      <c r="L506" s="356"/>
      <c r="M506" s="356"/>
      <c r="N506" s="357">
        <f t="shared" si="93"/>
        <v>0</v>
      </c>
      <c r="O506" s="358"/>
      <c r="P506" s="358"/>
      <c r="Q506" s="359">
        <f t="shared" si="95"/>
        <v>0</v>
      </c>
      <c r="R506" s="359">
        <f t="shared" si="95"/>
        <v>0</v>
      </c>
      <c r="S506" s="360"/>
      <c r="T506" s="361"/>
      <c r="U506" s="255">
        <f t="shared" si="87"/>
        <v>0</v>
      </c>
      <c r="V506" s="169"/>
      <c r="W506" s="169"/>
      <c r="X506" s="169"/>
      <c r="Y506" s="169"/>
      <c r="Z506" s="169"/>
      <c r="AA506" s="378"/>
      <c r="AB506" s="169"/>
      <c r="AC506" s="169"/>
      <c r="AD506" s="169"/>
      <c r="AE506" s="371"/>
      <c r="AF506" s="371"/>
      <c r="AG506" s="371"/>
      <c r="AH506" s="169"/>
      <c r="AI506" s="169"/>
      <c r="AJ506" s="169"/>
      <c r="AK506" s="169"/>
      <c r="AL506" s="169"/>
      <c r="AM506" s="169"/>
      <c r="AN506" s="176"/>
      <c r="AO506" s="176"/>
      <c r="AP506" s="176"/>
    </row>
    <row r="507" spans="1:42" s="253" customFormat="1" ht="21" hidden="1" customHeight="1">
      <c r="A507" s="252"/>
      <c r="B507" s="252"/>
      <c r="C507" s="252"/>
      <c r="D507" s="252"/>
      <c r="E507" s="252"/>
      <c r="F507" s="252"/>
      <c r="G507" s="252"/>
      <c r="I507" s="265">
        <f t="shared" si="97"/>
        <v>0</v>
      </c>
      <c r="J507" s="255">
        <f t="shared" si="88"/>
        <v>0</v>
      </c>
      <c r="K507" s="1144">
        <f t="shared" si="98"/>
        <v>42</v>
      </c>
      <c r="L507" s="356"/>
      <c r="M507" s="356"/>
      <c r="N507" s="357">
        <f t="shared" si="93"/>
        <v>0</v>
      </c>
      <c r="O507" s="358"/>
      <c r="P507" s="358"/>
      <c r="Q507" s="359">
        <f t="shared" si="95"/>
        <v>0</v>
      </c>
      <c r="R507" s="359">
        <f t="shared" si="95"/>
        <v>0</v>
      </c>
      <c r="S507" s="360"/>
      <c r="T507" s="361"/>
      <c r="U507" s="255">
        <f t="shared" si="87"/>
        <v>0</v>
      </c>
      <c r="V507" s="169"/>
      <c r="W507" s="169"/>
      <c r="X507" s="169"/>
      <c r="Y507" s="169"/>
      <c r="Z507" s="169"/>
      <c r="AA507" s="378"/>
      <c r="AB507" s="169"/>
      <c r="AC507" s="169"/>
      <c r="AD507" s="169"/>
      <c r="AE507" s="371"/>
      <c r="AF507" s="371"/>
      <c r="AG507" s="371"/>
      <c r="AH507" s="169"/>
      <c r="AI507" s="169"/>
      <c r="AJ507" s="169"/>
      <c r="AK507" s="169"/>
      <c r="AL507" s="169"/>
      <c r="AM507" s="169"/>
      <c r="AN507" s="176"/>
      <c r="AO507" s="176"/>
      <c r="AP507" s="176"/>
    </row>
    <row r="508" spans="1:42" s="253" customFormat="1" ht="21" hidden="1" customHeight="1">
      <c r="A508" s="252"/>
      <c r="B508" s="252"/>
      <c r="C508" s="252"/>
      <c r="D508" s="252"/>
      <c r="E508" s="252"/>
      <c r="F508" s="252"/>
      <c r="G508" s="252"/>
      <c r="I508" s="265">
        <f t="shared" si="97"/>
        <v>0</v>
      </c>
      <c r="J508" s="255">
        <f t="shared" si="88"/>
        <v>0</v>
      </c>
      <c r="K508" s="1144">
        <f t="shared" si="98"/>
        <v>43</v>
      </c>
      <c r="L508" s="356"/>
      <c r="M508" s="356"/>
      <c r="N508" s="357">
        <f t="shared" si="93"/>
        <v>0</v>
      </c>
      <c r="O508" s="358"/>
      <c r="P508" s="358"/>
      <c r="Q508" s="359">
        <f t="shared" si="95"/>
        <v>0</v>
      </c>
      <c r="R508" s="359">
        <f t="shared" si="95"/>
        <v>0</v>
      </c>
      <c r="S508" s="360"/>
      <c r="T508" s="361"/>
      <c r="U508" s="255">
        <f t="shared" si="87"/>
        <v>0</v>
      </c>
      <c r="V508" s="169"/>
      <c r="W508" s="169"/>
      <c r="X508" s="169"/>
      <c r="Y508" s="169"/>
      <c r="Z508" s="169"/>
      <c r="AA508" s="378"/>
      <c r="AB508" s="169"/>
      <c r="AC508" s="169"/>
      <c r="AD508" s="169"/>
      <c r="AE508" s="371"/>
      <c r="AF508" s="371"/>
      <c r="AG508" s="371"/>
      <c r="AH508" s="169"/>
      <c r="AI508" s="169"/>
      <c r="AJ508" s="169"/>
      <c r="AK508" s="169"/>
      <c r="AL508" s="169"/>
      <c r="AM508" s="169"/>
      <c r="AN508" s="176"/>
      <c r="AO508" s="176"/>
      <c r="AP508" s="176"/>
    </row>
    <row r="509" spans="1:42" s="253" customFormat="1" ht="21" hidden="1" customHeight="1">
      <c r="A509" s="252"/>
      <c r="B509" s="252"/>
      <c r="C509" s="252"/>
      <c r="D509" s="252"/>
      <c r="E509" s="252"/>
      <c r="F509" s="252"/>
      <c r="G509" s="252"/>
      <c r="I509" s="265">
        <f t="shared" si="97"/>
        <v>0</v>
      </c>
      <c r="J509" s="255">
        <f t="shared" si="88"/>
        <v>0</v>
      </c>
      <c r="K509" s="1144">
        <f t="shared" si="98"/>
        <v>44</v>
      </c>
      <c r="L509" s="356"/>
      <c r="M509" s="356"/>
      <c r="N509" s="357">
        <f t="shared" si="93"/>
        <v>0</v>
      </c>
      <c r="O509" s="358"/>
      <c r="P509" s="358"/>
      <c r="Q509" s="359">
        <f t="shared" si="95"/>
        <v>0</v>
      </c>
      <c r="R509" s="359">
        <f t="shared" si="95"/>
        <v>0</v>
      </c>
      <c r="S509" s="360"/>
      <c r="T509" s="361"/>
      <c r="U509" s="255">
        <f t="shared" si="87"/>
        <v>0</v>
      </c>
      <c r="V509" s="169"/>
      <c r="W509" s="169"/>
      <c r="X509" s="169"/>
      <c r="Y509" s="169"/>
      <c r="Z509" s="169"/>
      <c r="AA509" s="378"/>
      <c r="AB509" s="169"/>
      <c r="AC509" s="169"/>
      <c r="AD509" s="169"/>
      <c r="AE509" s="371"/>
      <c r="AF509" s="371"/>
      <c r="AG509" s="371"/>
      <c r="AH509" s="169"/>
      <c r="AI509" s="169"/>
      <c r="AJ509" s="169"/>
      <c r="AK509" s="169"/>
      <c r="AL509" s="169"/>
      <c r="AM509" s="169"/>
      <c r="AN509" s="176"/>
      <c r="AO509" s="176"/>
      <c r="AP509" s="176"/>
    </row>
    <row r="510" spans="1:42" s="253" customFormat="1" ht="21" hidden="1" customHeight="1">
      <c r="A510" s="252"/>
      <c r="B510" s="252"/>
      <c r="C510" s="252"/>
      <c r="D510" s="252"/>
      <c r="E510" s="252"/>
      <c r="F510" s="252"/>
      <c r="G510" s="252"/>
      <c r="I510" s="265">
        <f t="shared" si="97"/>
        <v>0</v>
      </c>
      <c r="J510" s="255">
        <f t="shared" si="88"/>
        <v>0</v>
      </c>
      <c r="K510" s="1144">
        <f t="shared" si="98"/>
        <v>45</v>
      </c>
      <c r="L510" s="356"/>
      <c r="M510" s="356"/>
      <c r="N510" s="357">
        <f t="shared" si="93"/>
        <v>0</v>
      </c>
      <c r="O510" s="358"/>
      <c r="P510" s="358"/>
      <c r="Q510" s="359">
        <f t="shared" si="95"/>
        <v>0</v>
      </c>
      <c r="R510" s="359">
        <f t="shared" si="95"/>
        <v>0</v>
      </c>
      <c r="S510" s="360"/>
      <c r="T510" s="361"/>
      <c r="U510" s="255">
        <f t="shared" si="87"/>
        <v>0</v>
      </c>
      <c r="V510" s="169"/>
      <c r="W510" s="169"/>
      <c r="X510" s="169"/>
      <c r="Y510" s="169"/>
      <c r="Z510" s="169"/>
      <c r="AA510" s="378"/>
      <c r="AB510" s="169"/>
      <c r="AC510" s="169"/>
      <c r="AD510" s="169"/>
      <c r="AE510" s="371"/>
      <c r="AF510" s="371"/>
      <c r="AG510" s="371"/>
      <c r="AH510" s="169"/>
      <c r="AI510" s="169"/>
      <c r="AJ510" s="169"/>
      <c r="AK510" s="169"/>
      <c r="AL510" s="169"/>
      <c r="AM510" s="169"/>
      <c r="AN510" s="176"/>
      <c r="AO510" s="176"/>
      <c r="AP510" s="176"/>
    </row>
    <row r="511" spans="1:42" s="253" customFormat="1" ht="21" hidden="1" customHeight="1">
      <c r="A511" s="252"/>
      <c r="B511" s="252"/>
      <c r="C511" s="252"/>
      <c r="D511" s="252"/>
      <c r="E511" s="252"/>
      <c r="F511" s="252"/>
      <c r="G511" s="252"/>
      <c r="I511" s="265">
        <f t="shared" si="97"/>
        <v>0</v>
      </c>
      <c r="J511" s="255">
        <f t="shared" si="88"/>
        <v>0</v>
      </c>
      <c r="K511" s="1144">
        <f t="shared" si="98"/>
        <v>46</v>
      </c>
      <c r="L511" s="356"/>
      <c r="M511" s="356"/>
      <c r="N511" s="357">
        <f t="shared" si="93"/>
        <v>0</v>
      </c>
      <c r="O511" s="358"/>
      <c r="P511" s="358"/>
      <c r="Q511" s="359">
        <f t="shared" si="95"/>
        <v>0</v>
      </c>
      <c r="R511" s="359">
        <f t="shared" si="95"/>
        <v>0</v>
      </c>
      <c r="S511" s="360"/>
      <c r="T511" s="361"/>
      <c r="U511" s="255">
        <f t="shared" si="87"/>
        <v>0</v>
      </c>
      <c r="V511" s="169"/>
      <c r="W511" s="169"/>
      <c r="X511" s="169"/>
      <c r="Y511" s="169"/>
      <c r="Z511" s="169"/>
      <c r="AA511" s="378"/>
      <c r="AB511" s="169"/>
      <c r="AC511" s="169"/>
      <c r="AD511" s="169"/>
      <c r="AE511" s="371"/>
      <c r="AF511" s="371"/>
      <c r="AG511" s="371"/>
      <c r="AH511" s="169"/>
      <c r="AI511" s="169"/>
      <c r="AJ511" s="169"/>
      <c r="AK511" s="169"/>
      <c r="AL511" s="169"/>
      <c r="AM511" s="169"/>
      <c r="AN511" s="176"/>
      <c r="AO511" s="176"/>
      <c r="AP511" s="176"/>
    </row>
    <row r="512" spans="1:42" s="253" customFormat="1" ht="21" hidden="1" customHeight="1">
      <c r="A512" s="252"/>
      <c r="B512" s="252"/>
      <c r="C512" s="252"/>
      <c r="D512" s="252"/>
      <c r="E512" s="252"/>
      <c r="F512" s="252"/>
      <c r="G512" s="252"/>
      <c r="I512" s="265">
        <f t="shared" si="97"/>
        <v>0</v>
      </c>
      <c r="J512" s="255">
        <f t="shared" si="88"/>
        <v>0</v>
      </c>
      <c r="K512" s="1144">
        <f t="shared" si="98"/>
        <v>47</v>
      </c>
      <c r="L512" s="356"/>
      <c r="M512" s="356"/>
      <c r="N512" s="357">
        <f t="shared" si="93"/>
        <v>0</v>
      </c>
      <c r="O512" s="358"/>
      <c r="P512" s="358"/>
      <c r="Q512" s="359">
        <f t="shared" si="95"/>
        <v>0</v>
      </c>
      <c r="R512" s="359">
        <f t="shared" si="95"/>
        <v>0</v>
      </c>
      <c r="S512" s="360"/>
      <c r="T512" s="361"/>
      <c r="U512" s="255">
        <f t="shared" si="87"/>
        <v>0</v>
      </c>
      <c r="V512" s="169"/>
      <c r="W512" s="169"/>
      <c r="X512" s="169"/>
      <c r="Y512" s="169"/>
      <c r="Z512" s="169"/>
      <c r="AA512" s="378"/>
      <c r="AB512" s="169"/>
      <c r="AC512" s="169"/>
      <c r="AD512" s="169"/>
      <c r="AE512" s="371"/>
      <c r="AF512" s="371"/>
      <c r="AG512" s="371"/>
      <c r="AH512" s="169"/>
      <c r="AI512" s="169"/>
      <c r="AJ512" s="169"/>
      <c r="AK512" s="169"/>
      <c r="AL512" s="169"/>
      <c r="AM512" s="169"/>
      <c r="AN512" s="176"/>
      <c r="AO512" s="176"/>
      <c r="AP512" s="176"/>
    </row>
    <row r="513" spans="1:42" s="253" customFormat="1" ht="21" hidden="1" customHeight="1">
      <c r="A513" s="252"/>
      <c r="B513" s="252"/>
      <c r="C513" s="252"/>
      <c r="D513" s="252"/>
      <c r="E513" s="252"/>
      <c r="F513" s="252"/>
      <c r="G513" s="252"/>
      <c r="I513" s="265">
        <f t="shared" si="97"/>
        <v>0</v>
      </c>
      <c r="J513" s="255">
        <f t="shared" si="88"/>
        <v>0</v>
      </c>
      <c r="K513" s="1144">
        <f t="shared" si="98"/>
        <v>48</v>
      </c>
      <c r="L513" s="356"/>
      <c r="M513" s="356"/>
      <c r="N513" s="357">
        <f t="shared" si="93"/>
        <v>0</v>
      </c>
      <c r="O513" s="358"/>
      <c r="P513" s="358"/>
      <c r="Q513" s="359">
        <f t="shared" si="95"/>
        <v>0</v>
      </c>
      <c r="R513" s="359">
        <f t="shared" si="95"/>
        <v>0</v>
      </c>
      <c r="S513" s="360"/>
      <c r="T513" s="361"/>
      <c r="U513" s="255">
        <f t="shared" si="87"/>
        <v>0</v>
      </c>
      <c r="V513" s="169"/>
      <c r="W513" s="169"/>
      <c r="X513" s="169"/>
      <c r="Y513" s="169"/>
      <c r="Z513" s="169"/>
      <c r="AA513" s="378"/>
      <c r="AB513" s="169"/>
      <c r="AC513" s="169"/>
      <c r="AD513" s="169"/>
      <c r="AE513" s="371"/>
      <c r="AF513" s="371"/>
      <c r="AG513" s="371"/>
      <c r="AH513" s="169"/>
      <c r="AI513" s="169"/>
      <c r="AJ513" s="169"/>
      <c r="AK513" s="169"/>
      <c r="AL513" s="169"/>
      <c r="AM513" s="169"/>
      <c r="AN513" s="176"/>
      <c r="AO513" s="176"/>
      <c r="AP513" s="176"/>
    </row>
    <row r="514" spans="1:42" s="253" customFormat="1" ht="21" hidden="1" customHeight="1">
      <c r="A514" s="252"/>
      <c r="B514" s="252"/>
      <c r="C514" s="252"/>
      <c r="D514" s="252"/>
      <c r="E514" s="252"/>
      <c r="F514" s="252"/>
      <c r="G514" s="252"/>
      <c r="I514" s="265">
        <f t="shared" si="97"/>
        <v>0</v>
      </c>
      <c r="J514" s="255">
        <f t="shared" si="88"/>
        <v>0</v>
      </c>
      <c r="K514" s="1144">
        <f t="shared" si="98"/>
        <v>49</v>
      </c>
      <c r="L514" s="356"/>
      <c r="M514" s="356"/>
      <c r="N514" s="357">
        <f t="shared" si="93"/>
        <v>0</v>
      </c>
      <c r="O514" s="358"/>
      <c r="P514" s="358"/>
      <c r="Q514" s="359">
        <f t="shared" si="95"/>
        <v>0</v>
      </c>
      <c r="R514" s="359">
        <f t="shared" si="95"/>
        <v>0</v>
      </c>
      <c r="S514" s="360"/>
      <c r="T514" s="361"/>
      <c r="U514" s="255">
        <f t="shared" si="87"/>
        <v>0</v>
      </c>
      <c r="V514" s="169"/>
      <c r="W514" s="169"/>
      <c r="X514" s="169"/>
      <c r="Y514" s="169"/>
      <c r="Z514" s="169"/>
      <c r="AA514" s="378"/>
      <c r="AB514" s="169"/>
      <c r="AC514" s="169"/>
      <c r="AD514" s="169"/>
      <c r="AE514" s="371"/>
      <c r="AF514" s="371"/>
      <c r="AG514" s="371"/>
      <c r="AH514" s="169"/>
      <c r="AI514" s="169"/>
      <c r="AJ514" s="169"/>
      <c r="AK514" s="169"/>
      <c r="AL514" s="169"/>
      <c r="AM514" s="169"/>
      <c r="AN514" s="176"/>
      <c r="AO514" s="176"/>
      <c r="AP514" s="176"/>
    </row>
    <row r="515" spans="1:42" s="253" customFormat="1" ht="21" hidden="1" customHeight="1">
      <c r="A515" s="252"/>
      <c r="B515" s="252"/>
      <c r="C515" s="252"/>
      <c r="D515" s="252"/>
      <c r="E515" s="252"/>
      <c r="F515" s="252"/>
      <c r="G515" s="252"/>
      <c r="I515" s="265">
        <f t="shared" si="97"/>
        <v>0</v>
      </c>
      <c r="J515" s="255">
        <f t="shared" si="88"/>
        <v>0</v>
      </c>
      <c r="K515" s="1144">
        <f t="shared" si="98"/>
        <v>50</v>
      </c>
      <c r="L515" s="356"/>
      <c r="M515" s="356"/>
      <c r="N515" s="357">
        <f t="shared" si="93"/>
        <v>0</v>
      </c>
      <c r="O515" s="358"/>
      <c r="P515" s="358"/>
      <c r="Q515" s="359">
        <f t="shared" si="95"/>
        <v>0</v>
      </c>
      <c r="R515" s="359">
        <f t="shared" si="95"/>
        <v>0</v>
      </c>
      <c r="S515" s="360"/>
      <c r="T515" s="361"/>
      <c r="U515" s="255">
        <f t="shared" ref="U515:U525" si="99">IF($Q$454&gt;0,7,)</f>
        <v>0</v>
      </c>
      <c r="V515" s="169"/>
      <c r="W515" s="169"/>
      <c r="X515" s="169"/>
      <c r="Y515" s="169"/>
      <c r="Z515" s="169"/>
      <c r="AA515" s="378"/>
      <c r="AB515" s="169"/>
      <c r="AC515" s="169"/>
      <c r="AD515" s="169"/>
      <c r="AE515" s="371"/>
      <c r="AF515" s="371"/>
      <c r="AG515" s="371"/>
      <c r="AH515" s="169"/>
      <c r="AI515" s="169"/>
      <c r="AJ515" s="169"/>
      <c r="AK515" s="169"/>
      <c r="AL515" s="169"/>
      <c r="AM515" s="169"/>
      <c r="AN515" s="176"/>
      <c r="AO515" s="176"/>
      <c r="AP515" s="176"/>
    </row>
    <row r="516" spans="1:42" s="253" customFormat="1" ht="21" hidden="1" customHeight="1">
      <c r="A516" s="252"/>
      <c r="B516" s="252"/>
      <c r="C516" s="252"/>
      <c r="D516" s="252"/>
      <c r="E516" s="252"/>
      <c r="F516" s="252"/>
      <c r="G516" s="252"/>
      <c r="I516" s="265">
        <f t="shared" si="97"/>
        <v>0</v>
      </c>
      <c r="J516" s="255">
        <f t="shared" si="88"/>
        <v>0</v>
      </c>
      <c r="K516" s="1144">
        <f t="shared" si="98"/>
        <v>51</v>
      </c>
      <c r="L516" s="356"/>
      <c r="M516" s="356"/>
      <c r="N516" s="357">
        <f t="shared" si="93"/>
        <v>0</v>
      </c>
      <c r="O516" s="358"/>
      <c r="P516" s="358"/>
      <c r="Q516" s="359">
        <f t="shared" si="95"/>
        <v>0</v>
      </c>
      <c r="R516" s="359">
        <f t="shared" si="95"/>
        <v>0</v>
      </c>
      <c r="S516" s="360"/>
      <c r="T516" s="361"/>
      <c r="U516" s="255">
        <f t="shared" si="99"/>
        <v>0</v>
      </c>
      <c r="V516" s="169"/>
      <c r="W516" s="169"/>
      <c r="X516" s="169"/>
      <c r="Y516" s="169"/>
      <c r="Z516" s="169"/>
      <c r="AA516" s="378"/>
      <c r="AB516" s="169"/>
      <c r="AC516" s="169"/>
      <c r="AD516" s="169"/>
      <c r="AE516" s="371"/>
      <c r="AF516" s="371"/>
      <c r="AG516" s="371"/>
      <c r="AH516" s="169"/>
      <c r="AI516" s="169"/>
      <c r="AJ516" s="169"/>
      <c r="AK516" s="169"/>
      <c r="AL516" s="169"/>
      <c r="AM516" s="169"/>
      <c r="AN516" s="176"/>
      <c r="AO516" s="176"/>
      <c r="AP516" s="176"/>
    </row>
    <row r="517" spans="1:42" s="253" customFormat="1" ht="21" hidden="1" customHeight="1">
      <c r="A517" s="252"/>
      <c r="B517" s="252"/>
      <c r="C517" s="252"/>
      <c r="D517" s="252"/>
      <c r="E517" s="252"/>
      <c r="F517" s="252"/>
      <c r="G517" s="252"/>
      <c r="I517" s="265">
        <f t="shared" si="97"/>
        <v>0</v>
      </c>
      <c r="J517" s="255">
        <f t="shared" si="88"/>
        <v>0</v>
      </c>
      <c r="K517" s="1144">
        <f t="shared" si="98"/>
        <v>52</v>
      </c>
      <c r="L517" s="356"/>
      <c r="M517" s="356"/>
      <c r="N517" s="357">
        <f t="shared" si="93"/>
        <v>0</v>
      </c>
      <c r="O517" s="358"/>
      <c r="P517" s="358"/>
      <c r="Q517" s="359">
        <f t="shared" si="95"/>
        <v>0</v>
      </c>
      <c r="R517" s="359">
        <f t="shared" si="95"/>
        <v>0</v>
      </c>
      <c r="S517" s="360"/>
      <c r="T517" s="361"/>
      <c r="U517" s="255">
        <f t="shared" si="99"/>
        <v>0</v>
      </c>
      <c r="V517" s="169"/>
      <c r="W517" s="169"/>
      <c r="X517" s="169"/>
      <c r="Y517" s="169"/>
      <c r="Z517" s="169"/>
      <c r="AA517" s="378"/>
      <c r="AB517" s="169"/>
      <c r="AC517" s="169"/>
      <c r="AD517" s="169"/>
      <c r="AE517" s="371"/>
      <c r="AF517" s="371"/>
      <c r="AG517" s="371"/>
      <c r="AH517" s="169"/>
      <c r="AI517" s="169"/>
      <c r="AJ517" s="169"/>
      <c r="AK517" s="169"/>
      <c r="AL517" s="169"/>
      <c r="AM517" s="169"/>
      <c r="AN517" s="176"/>
      <c r="AO517" s="176"/>
      <c r="AP517" s="176"/>
    </row>
    <row r="518" spans="1:42" s="253" customFormat="1" ht="21" hidden="1" customHeight="1">
      <c r="A518" s="252"/>
      <c r="B518" s="252"/>
      <c r="C518" s="252"/>
      <c r="D518" s="252"/>
      <c r="E518" s="252"/>
      <c r="F518" s="252"/>
      <c r="G518" s="252"/>
      <c r="I518" s="265">
        <f t="shared" si="97"/>
        <v>0</v>
      </c>
      <c r="J518" s="255">
        <f t="shared" si="88"/>
        <v>0</v>
      </c>
      <c r="K518" s="1144">
        <f t="shared" si="98"/>
        <v>53</v>
      </c>
      <c r="L518" s="356"/>
      <c r="M518" s="356"/>
      <c r="N518" s="357">
        <f t="shared" si="93"/>
        <v>0</v>
      </c>
      <c r="O518" s="358"/>
      <c r="P518" s="358"/>
      <c r="Q518" s="359">
        <f t="shared" si="95"/>
        <v>0</v>
      </c>
      <c r="R518" s="359">
        <f t="shared" si="95"/>
        <v>0</v>
      </c>
      <c r="S518" s="360"/>
      <c r="T518" s="361"/>
      <c r="U518" s="255">
        <f t="shared" si="99"/>
        <v>0</v>
      </c>
      <c r="V518" s="169"/>
      <c r="W518" s="169"/>
      <c r="X518" s="169"/>
      <c r="Y518" s="169"/>
      <c r="Z518" s="169"/>
      <c r="AA518" s="378"/>
      <c r="AB518" s="169"/>
      <c r="AC518" s="169"/>
      <c r="AD518" s="169"/>
      <c r="AE518" s="371"/>
      <c r="AF518" s="371"/>
      <c r="AG518" s="371"/>
      <c r="AH518" s="169"/>
      <c r="AI518" s="169"/>
      <c r="AJ518" s="169"/>
      <c r="AK518" s="169"/>
      <c r="AL518" s="169"/>
      <c r="AM518" s="169"/>
      <c r="AN518" s="176"/>
      <c r="AO518" s="176"/>
      <c r="AP518" s="176"/>
    </row>
    <row r="519" spans="1:42" s="253" customFormat="1" ht="21" hidden="1" customHeight="1">
      <c r="A519" s="252"/>
      <c r="B519" s="252"/>
      <c r="C519" s="252"/>
      <c r="D519" s="252"/>
      <c r="E519" s="252"/>
      <c r="F519" s="252"/>
      <c r="G519" s="252"/>
      <c r="I519" s="265">
        <f t="shared" si="97"/>
        <v>0</v>
      </c>
      <c r="J519" s="255">
        <f t="shared" si="88"/>
        <v>0</v>
      </c>
      <c r="K519" s="1144">
        <f t="shared" si="98"/>
        <v>54</v>
      </c>
      <c r="L519" s="356"/>
      <c r="M519" s="356"/>
      <c r="N519" s="357">
        <f t="shared" si="93"/>
        <v>0</v>
      </c>
      <c r="O519" s="358"/>
      <c r="P519" s="358"/>
      <c r="Q519" s="359">
        <f t="shared" si="95"/>
        <v>0</v>
      </c>
      <c r="R519" s="359">
        <f t="shared" si="95"/>
        <v>0</v>
      </c>
      <c r="S519" s="360"/>
      <c r="T519" s="361"/>
      <c r="U519" s="255">
        <f t="shared" si="99"/>
        <v>0</v>
      </c>
      <c r="V519" s="169"/>
      <c r="W519" s="169"/>
      <c r="X519" s="169"/>
      <c r="Y519" s="169"/>
      <c r="Z519" s="169"/>
      <c r="AA519" s="378"/>
      <c r="AB519" s="169"/>
      <c r="AC519" s="169"/>
      <c r="AD519" s="169"/>
      <c r="AE519" s="371"/>
      <c r="AF519" s="371"/>
      <c r="AG519" s="371"/>
      <c r="AH519" s="169"/>
      <c r="AI519" s="169"/>
      <c r="AJ519" s="169"/>
      <c r="AK519" s="169"/>
      <c r="AL519" s="169"/>
      <c r="AM519" s="371"/>
      <c r="AN519" s="167"/>
      <c r="AO519" s="176"/>
      <c r="AP519" s="176"/>
    </row>
    <row r="520" spans="1:42" s="253" customFormat="1" ht="21" hidden="1" customHeight="1">
      <c r="A520" s="252"/>
      <c r="B520" s="252"/>
      <c r="C520" s="252"/>
      <c r="D520" s="252"/>
      <c r="E520" s="252"/>
      <c r="F520" s="252"/>
      <c r="G520" s="252"/>
      <c r="I520" s="265">
        <f t="shared" si="97"/>
        <v>0</v>
      </c>
      <c r="J520" s="255">
        <f t="shared" si="88"/>
        <v>0</v>
      </c>
      <c r="K520" s="1144">
        <f t="shared" si="98"/>
        <v>55</v>
      </c>
      <c r="L520" s="356"/>
      <c r="M520" s="356"/>
      <c r="N520" s="357">
        <f t="shared" si="93"/>
        <v>0</v>
      </c>
      <c r="O520" s="358"/>
      <c r="P520" s="358"/>
      <c r="Q520" s="359">
        <f t="shared" si="95"/>
        <v>0</v>
      </c>
      <c r="R520" s="359">
        <f t="shared" si="95"/>
        <v>0</v>
      </c>
      <c r="S520" s="360"/>
      <c r="T520" s="361"/>
      <c r="U520" s="255">
        <f t="shared" si="99"/>
        <v>0</v>
      </c>
      <c r="V520" s="169"/>
      <c r="W520" s="169"/>
      <c r="X520" s="169"/>
      <c r="Y520" s="169"/>
      <c r="Z520" s="169"/>
      <c r="AA520" s="378"/>
      <c r="AB520" s="169"/>
      <c r="AC520" s="169"/>
      <c r="AD520" s="169"/>
      <c r="AE520" s="371"/>
      <c r="AF520" s="371"/>
      <c r="AG520" s="371"/>
      <c r="AH520" s="169"/>
      <c r="AI520" s="169"/>
      <c r="AJ520" s="169"/>
      <c r="AK520" s="169"/>
      <c r="AL520" s="169"/>
      <c r="AM520" s="371"/>
      <c r="AN520" s="167"/>
      <c r="AO520" s="176"/>
      <c r="AP520" s="176"/>
    </row>
    <row r="521" spans="1:42" s="253" customFormat="1" ht="21" hidden="1" customHeight="1">
      <c r="A521" s="252"/>
      <c r="B521" s="252"/>
      <c r="C521" s="252"/>
      <c r="D521" s="252"/>
      <c r="E521" s="252"/>
      <c r="F521" s="252"/>
      <c r="G521" s="252"/>
      <c r="I521" s="265">
        <f t="shared" si="97"/>
        <v>0</v>
      </c>
      <c r="J521" s="255">
        <f t="shared" si="88"/>
        <v>0</v>
      </c>
      <c r="K521" s="1144">
        <f t="shared" si="98"/>
        <v>56</v>
      </c>
      <c r="L521" s="356"/>
      <c r="M521" s="356"/>
      <c r="N521" s="357">
        <f t="shared" si="93"/>
        <v>0</v>
      </c>
      <c r="O521" s="358"/>
      <c r="P521" s="358"/>
      <c r="Q521" s="359">
        <f t="shared" si="95"/>
        <v>0</v>
      </c>
      <c r="R521" s="359">
        <f t="shared" si="95"/>
        <v>0</v>
      </c>
      <c r="S521" s="360"/>
      <c r="T521" s="361"/>
      <c r="U521" s="255">
        <f t="shared" si="99"/>
        <v>0</v>
      </c>
      <c r="V521" s="169"/>
      <c r="W521" s="169"/>
      <c r="X521" s="169"/>
      <c r="Y521" s="169"/>
      <c r="Z521" s="169"/>
      <c r="AA521" s="378"/>
      <c r="AB521" s="169"/>
      <c r="AC521" s="169"/>
      <c r="AD521" s="169"/>
      <c r="AE521" s="371"/>
      <c r="AF521" s="371"/>
      <c r="AG521" s="371"/>
      <c r="AH521" s="169"/>
      <c r="AI521" s="169"/>
      <c r="AJ521" s="169"/>
      <c r="AK521" s="169"/>
      <c r="AL521" s="169"/>
      <c r="AM521" s="371"/>
      <c r="AN521" s="167"/>
      <c r="AO521" s="176"/>
      <c r="AP521" s="176"/>
    </row>
    <row r="522" spans="1:42" s="253" customFormat="1" ht="21" hidden="1" customHeight="1">
      <c r="A522" s="252"/>
      <c r="B522" s="252"/>
      <c r="C522" s="252"/>
      <c r="D522" s="252"/>
      <c r="E522" s="252"/>
      <c r="F522" s="252"/>
      <c r="G522" s="252"/>
      <c r="I522" s="265">
        <f t="shared" si="97"/>
        <v>0</v>
      </c>
      <c r="J522" s="255">
        <f t="shared" si="88"/>
        <v>0</v>
      </c>
      <c r="K522" s="1144">
        <f t="shared" si="98"/>
        <v>57</v>
      </c>
      <c r="L522" s="356"/>
      <c r="M522" s="356"/>
      <c r="N522" s="357">
        <f t="shared" si="93"/>
        <v>0</v>
      </c>
      <c r="O522" s="358"/>
      <c r="P522" s="358"/>
      <c r="Q522" s="359">
        <f t="shared" si="95"/>
        <v>0</v>
      </c>
      <c r="R522" s="359">
        <f t="shared" si="95"/>
        <v>0</v>
      </c>
      <c r="S522" s="360"/>
      <c r="T522" s="361"/>
      <c r="U522" s="255">
        <f t="shared" si="99"/>
        <v>0</v>
      </c>
      <c r="V522" s="169"/>
      <c r="W522" s="169"/>
      <c r="X522" s="169"/>
      <c r="Y522" s="169"/>
      <c r="Z522" s="169"/>
      <c r="AA522" s="378"/>
      <c r="AB522" s="169"/>
      <c r="AC522" s="169"/>
      <c r="AD522" s="169"/>
      <c r="AE522" s="371"/>
      <c r="AF522" s="371"/>
      <c r="AG522" s="371"/>
      <c r="AH522" s="169"/>
      <c r="AI522" s="169"/>
      <c r="AJ522" s="169"/>
      <c r="AK522" s="169"/>
      <c r="AL522" s="169"/>
      <c r="AM522" s="371"/>
      <c r="AN522" s="167"/>
      <c r="AO522" s="176"/>
      <c r="AP522" s="176"/>
    </row>
    <row r="523" spans="1:42" s="253" customFormat="1" ht="21" hidden="1" customHeight="1">
      <c r="A523" s="252"/>
      <c r="B523" s="252"/>
      <c r="C523" s="252"/>
      <c r="D523" s="252"/>
      <c r="E523" s="252"/>
      <c r="F523" s="252"/>
      <c r="G523" s="252"/>
      <c r="I523" s="265">
        <f t="shared" si="97"/>
        <v>0</v>
      </c>
      <c r="J523" s="255">
        <f t="shared" si="88"/>
        <v>0</v>
      </c>
      <c r="K523" s="1144">
        <f t="shared" si="98"/>
        <v>58</v>
      </c>
      <c r="L523" s="356"/>
      <c r="M523" s="356"/>
      <c r="N523" s="357">
        <f t="shared" si="93"/>
        <v>0</v>
      </c>
      <c r="O523" s="358"/>
      <c r="P523" s="358"/>
      <c r="Q523" s="359">
        <f t="shared" si="95"/>
        <v>0</v>
      </c>
      <c r="R523" s="359">
        <f t="shared" si="95"/>
        <v>0</v>
      </c>
      <c r="S523" s="360"/>
      <c r="T523" s="361"/>
      <c r="U523" s="255">
        <f t="shared" si="99"/>
        <v>0</v>
      </c>
      <c r="V523" s="169"/>
      <c r="W523" s="169"/>
      <c r="X523" s="169"/>
      <c r="Y523" s="169"/>
      <c r="Z523" s="169"/>
      <c r="AA523" s="378"/>
      <c r="AB523" s="169"/>
      <c r="AC523" s="169"/>
      <c r="AD523" s="169"/>
      <c r="AE523" s="371"/>
      <c r="AF523" s="371"/>
      <c r="AG523" s="371"/>
      <c r="AH523" s="169"/>
      <c r="AI523" s="169"/>
      <c r="AJ523" s="169"/>
      <c r="AK523" s="169"/>
      <c r="AL523" s="169"/>
      <c r="AM523" s="371"/>
      <c r="AN523" s="167"/>
      <c r="AO523" s="176"/>
      <c r="AP523" s="167"/>
    </row>
    <row r="524" spans="1:42" s="253" customFormat="1" ht="21" hidden="1" customHeight="1">
      <c r="A524" s="252"/>
      <c r="B524" s="252"/>
      <c r="C524" s="252"/>
      <c r="D524" s="252"/>
      <c r="E524" s="252"/>
      <c r="F524" s="252"/>
      <c r="G524" s="252"/>
      <c r="I524" s="265">
        <f t="shared" si="97"/>
        <v>0</v>
      </c>
      <c r="J524" s="255">
        <f t="shared" si="88"/>
        <v>0</v>
      </c>
      <c r="K524" s="1144">
        <f t="shared" si="98"/>
        <v>59</v>
      </c>
      <c r="L524" s="356"/>
      <c r="M524" s="356"/>
      <c r="N524" s="357">
        <f t="shared" si="93"/>
        <v>0</v>
      </c>
      <c r="O524" s="358"/>
      <c r="P524" s="358"/>
      <c r="Q524" s="359">
        <f t="shared" si="95"/>
        <v>0</v>
      </c>
      <c r="R524" s="359">
        <f t="shared" si="95"/>
        <v>0</v>
      </c>
      <c r="S524" s="360"/>
      <c r="T524" s="361"/>
      <c r="U524" s="255">
        <f t="shared" si="99"/>
        <v>0</v>
      </c>
      <c r="V524" s="169"/>
      <c r="W524" s="169"/>
      <c r="X524" s="169"/>
      <c r="Y524" s="169"/>
      <c r="Z524" s="169"/>
      <c r="AA524" s="378"/>
      <c r="AB524" s="169"/>
      <c r="AC524" s="169"/>
      <c r="AD524" s="169"/>
      <c r="AE524" s="371"/>
      <c r="AF524" s="371"/>
      <c r="AG524" s="371"/>
      <c r="AH524" s="169"/>
      <c r="AI524" s="169"/>
      <c r="AJ524" s="169"/>
      <c r="AK524" s="169"/>
      <c r="AL524" s="169"/>
      <c r="AM524" s="258"/>
      <c r="AN524" s="264"/>
      <c r="AO524" s="176"/>
      <c r="AP524" s="167"/>
    </row>
    <row r="525" spans="1:42" s="253" customFormat="1" ht="21" hidden="1" customHeight="1" thickBot="1">
      <c r="A525" s="252"/>
      <c r="B525" s="252"/>
      <c r="C525" s="252"/>
      <c r="D525" s="252"/>
      <c r="E525" s="252"/>
      <c r="F525" s="252"/>
      <c r="G525" s="252"/>
      <c r="I525" s="265">
        <f t="shared" si="97"/>
        <v>0</v>
      </c>
      <c r="J525" s="255">
        <f t="shared" si="88"/>
        <v>0</v>
      </c>
      <c r="K525" s="379">
        <f t="shared" si="98"/>
        <v>60</v>
      </c>
      <c r="L525" s="356"/>
      <c r="M525" s="356"/>
      <c r="N525" s="380">
        <f t="shared" si="93"/>
        <v>0</v>
      </c>
      <c r="O525" s="381"/>
      <c r="P525" s="381"/>
      <c r="Q525" s="382">
        <f t="shared" si="95"/>
        <v>0</v>
      </c>
      <c r="R525" s="382">
        <f t="shared" si="95"/>
        <v>0</v>
      </c>
      <c r="S525" s="383"/>
      <c r="T525" s="384"/>
      <c r="U525" s="255">
        <f t="shared" si="99"/>
        <v>0</v>
      </c>
      <c r="V525" s="392"/>
      <c r="W525" s="392"/>
      <c r="X525" s="392"/>
      <c r="Y525" s="392"/>
      <c r="Z525" s="392"/>
      <c r="AA525" s="393"/>
      <c r="AB525" s="392"/>
      <c r="AC525" s="392"/>
      <c r="AD525" s="392"/>
      <c r="AE525" s="394"/>
      <c r="AF525" s="394"/>
      <c r="AG525" s="394"/>
      <c r="AH525" s="394"/>
      <c r="AI525" s="394"/>
      <c r="AJ525" s="394"/>
      <c r="AK525" s="371"/>
      <c r="AL525" s="371"/>
      <c r="AM525" s="258"/>
      <c r="AN525" s="264"/>
      <c r="AO525" s="167"/>
      <c r="AP525" s="167"/>
    </row>
    <row r="526" spans="1:42" s="253" customFormat="1" ht="30" customHeight="1" thickBot="1">
      <c r="A526" s="252"/>
      <c r="B526" s="252"/>
      <c r="C526" s="252"/>
      <c r="D526" s="252"/>
      <c r="E526" s="252"/>
      <c r="F526" s="252"/>
      <c r="G526" s="252"/>
      <c r="I526" s="265">
        <f t="shared" ref="I526:I536" si="100">IF(Q$529&gt;0,1,0)</f>
        <v>0</v>
      </c>
      <c r="J526" s="255">
        <f>IF($Q$529&gt;0,8,)</f>
        <v>0</v>
      </c>
      <c r="K526" s="2433" t="s">
        <v>891</v>
      </c>
      <c r="L526" s="2433"/>
      <c r="M526" s="2433"/>
      <c r="N526" s="2433"/>
      <c r="O526" s="2433"/>
      <c r="P526" s="2433"/>
      <c r="Q526" s="2433"/>
      <c r="R526" s="2433"/>
      <c r="S526" s="2433"/>
      <c r="T526" s="2433"/>
      <c r="U526" s="255">
        <f t="shared" ref="U526:U589" si="101">IF($Q$529&gt;0,8,)</f>
        <v>0</v>
      </c>
      <c r="V526" s="395" t="s">
        <v>833</v>
      </c>
      <c r="W526" s="322"/>
      <c r="X526" s="322"/>
      <c r="Y526" s="322"/>
      <c r="Z526" s="323"/>
      <c r="AA526" s="324"/>
      <c r="AB526" s="323"/>
      <c r="AC526" s="323"/>
      <c r="AD526" s="323"/>
      <c r="AE526" s="259"/>
      <c r="AF526" s="261" t="s">
        <v>834</v>
      </c>
      <c r="AG526" s="262"/>
      <c r="AH526" s="262"/>
      <c r="AI526" s="262"/>
      <c r="AJ526" s="263"/>
      <c r="AK526" s="259"/>
      <c r="AL526" s="259"/>
      <c r="AM526" s="258"/>
      <c r="AN526" s="264"/>
      <c r="AO526" s="264"/>
      <c r="AP526" s="176"/>
    </row>
    <row r="527" spans="1:42" s="253" customFormat="1" ht="21" customHeight="1" thickBot="1">
      <c r="A527" s="252"/>
      <c r="B527" s="252"/>
      <c r="C527" s="252"/>
      <c r="D527" s="252"/>
      <c r="E527" s="252"/>
      <c r="F527" s="252"/>
      <c r="G527" s="252"/>
      <c r="I527" s="265">
        <f t="shared" si="100"/>
        <v>0</v>
      </c>
      <c r="J527" s="255">
        <f t="shared" ref="J527:J600" si="102">IF($Q$529&gt;0,8,)</f>
        <v>0</v>
      </c>
      <c r="K527" s="2502" t="s">
        <v>578</v>
      </c>
      <c r="L527" s="2502"/>
      <c r="M527" s="2502"/>
      <c r="N527" s="2502"/>
      <c r="O527" s="2502"/>
      <c r="P527" s="2502"/>
      <c r="Q527" s="2502"/>
      <c r="R527" s="2502"/>
      <c r="S527" s="2502"/>
      <c r="T527" s="2502"/>
      <c r="U527" s="255">
        <f t="shared" si="101"/>
        <v>0</v>
      </c>
      <c r="V527" s="396" t="s">
        <v>861</v>
      </c>
      <c r="W527" s="1076">
        <v>200</v>
      </c>
      <c r="X527" s="268"/>
      <c r="Y527" s="268"/>
      <c r="Z527" s="269"/>
      <c r="AA527" s="270"/>
      <c r="AB527" s="269"/>
      <c r="AC527" s="271"/>
      <c r="AD527" s="272"/>
      <c r="AE527" s="169"/>
      <c r="AF527" s="273" t="s">
        <v>862</v>
      </c>
      <c r="AG527" s="274" t="s">
        <v>863</v>
      </c>
      <c r="AH527" s="274" t="s">
        <v>864</v>
      </c>
      <c r="AI527" s="275" t="s">
        <v>865</v>
      </c>
      <c r="AJ527" s="263"/>
      <c r="AK527" s="259"/>
      <c r="AL527" s="259"/>
      <c r="AM527" s="258"/>
      <c r="AN527" s="264"/>
      <c r="AO527" s="264"/>
      <c r="AP527" s="176"/>
    </row>
    <row r="528" spans="1:42" s="253" customFormat="1" ht="21" customHeight="1">
      <c r="A528" s="252"/>
      <c r="B528" s="252"/>
      <c r="C528" s="252"/>
      <c r="D528" s="252"/>
      <c r="E528" s="252"/>
      <c r="F528" s="252"/>
      <c r="G528" s="252"/>
      <c r="I528" s="265">
        <f t="shared" si="100"/>
        <v>0</v>
      </c>
      <c r="J528" s="255">
        <f t="shared" si="102"/>
        <v>0</v>
      </c>
      <c r="K528" s="1143" t="s">
        <v>564</v>
      </c>
      <c r="L528" s="277" t="s">
        <v>565</v>
      </c>
      <c r="M528" s="1145" t="s">
        <v>1653</v>
      </c>
      <c r="N528" s="277" t="s">
        <v>940</v>
      </c>
      <c r="O528" s="1145" t="s">
        <v>859</v>
      </c>
      <c r="P528" s="277" t="s">
        <v>566</v>
      </c>
      <c r="Q528" s="277" t="s">
        <v>575</v>
      </c>
      <c r="R528" s="277" t="s">
        <v>570</v>
      </c>
      <c r="S528" s="277" t="s">
        <v>576</v>
      </c>
      <c r="T528" s="279" t="s">
        <v>577</v>
      </c>
      <c r="U528" s="255">
        <f t="shared" si="101"/>
        <v>0</v>
      </c>
      <c r="V528" s="397" t="s">
        <v>866</v>
      </c>
      <c r="W528" s="969"/>
      <c r="X528" s="282"/>
      <c r="Y528" s="282"/>
      <c r="Z528" s="283"/>
      <c r="AA528" s="284"/>
      <c r="AB528" s="283"/>
      <c r="AC528" s="285"/>
      <c r="AD528" s="286"/>
      <c r="AE528" s="169"/>
      <c r="AF528" s="287" t="s">
        <v>867</v>
      </c>
      <c r="AG528" s="288" t="s">
        <v>868</v>
      </c>
      <c r="AH528" s="288" t="s">
        <v>869</v>
      </c>
      <c r="AI528" s="289" t="s">
        <v>870</v>
      </c>
      <c r="AJ528" s="263"/>
      <c r="AK528" s="259"/>
      <c r="AL528" s="259"/>
      <c r="AM528" s="258"/>
      <c r="AN528" s="264"/>
      <c r="AO528" s="264"/>
      <c r="AP528" s="176"/>
    </row>
    <row r="529" spans="1:45" s="253" customFormat="1" ht="21" customHeight="1" thickBot="1">
      <c r="A529" s="252"/>
      <c r="B529" s="252"/>
      <c r="C529" s="252"/>
      <c r="D529" s="252"/>
      <c r="E529" s="252"/>
      <c r="F529" s="252"/>
      <c r="G529" s="252"/>
      <c r="I529" s="265">
        <f t="shared" si="100"/>
        <v>0</v>
      </c>
      <c r="J529" s="255">
        <f t="shared" si="102"/>
        <v>0</v>
      </c>
      <c r="K529" s="549"/>
      <c r="L529" s="550"/>
      <c r="M529" s="550"/>
      <c r="N529" s="550"/>
      <c r="O529" s="550"/>
      <c r="P529" s="293" t="str">
        <f>IF(COUNTA(Y534:Y541)&gt;1,CONCATENATE(V534,"번지 외 ",COUNTA(Y534:Y541)-1,"필지"),CONCATENATE(V534,"번지"))</f>
        <v>번지</v>
      </c>
      <c r="Q529" s="294">
        <f>+Y542</f>
        <v>0</v>
      </c>
      <c r="R529" s="295"/>
      <c r="S529" s="296">
        <f>COUNT(L537:L549)</f>
        <v>0</v>
      </c>
      <c r="T529" s="297">
        <f>200*S529</f>
        <v>0</v>
      </c>
      <c r="U529" s="255">
        <f t="shared" si="101"/>
        <v>0</v>
      </c>
      <c r="V529" s="397" t="s">
        <v>871</v>
      </c>
      <c r="W529" s="969"/>
      <c r="X529" s="282"/>
      <c r="Y529" s="282"/>
      <c r="Z529" s="283"/>
      <c r="AA529" s="284"/>
      <c r="AB529" s="283"/>
      <c r="AC529" s="285"/>
      <c r="AD529" s="286"/>
      <c r="AE529" s="169"/>
      <c r="AF529" s="287" t="s">
        <v>872</v>
      </c>
      <c r="AG529" s="288" t="s">
        <v>873</v>
      </c>
      <c r="AH529" s="298" t="s">
        <v>874</v>
      </c>
      <c r="AI529" s="289" t="s">
        <v>875</v>
      </c>
      <c r="AJ529" s="263"/>
      <c r="AK529" s="259"/>
      <c r="AL529" s="259"/>
      <c r="AM529" s="258"/>
      <c r="AN529" s="333"/>
      <c r="AO529" s="264"/>
      <c r="AP529" s="176"/>
    </row>
    <row r="530" spans="1:45" s="253" customFormat="1" ht="21" customHeight="1" thickBot="1">
      <c r="A530" s="252"/>
      <c r="B530" s="252"/>
      <c r="C530" s="252"/>
      <c r="D530" s="252"/>
      <c r="E530" s="252"/>
      <c r="F530" s="252"/>
      <c r="G530" s="252"/>
      <c r="I530" s="265">
        <f t="shared" si="100"/>
        <v>0</v>
      </c>
      <c r="J530" s="255">
        <f t="shared" si="102"/>
        <v>0</v>
      </c>
      <c r="K530" s="1143" t="s">
        <v>568</v>
      </c>
      <c r="L530" s="277" t="s">
        <v>569</v>
      </c>
      <c r="M530" s="277" t="s">
        <v>562</v>
      </c>
      <c r="N530" s="277" t="s">
        <v>567</v>
      </c>
      <c r="O530" s="277" t="s">
        <v>571</v>
      </c>
      <c r="P530" s="1147" t="s">
        <v>572</v>
      </c>
      <c r="Q530" s="1147" t="s">
        <v>573</v>
      </c>
      <c r="R530" s="300" t="s">
        <v>574</v>
      </c>
      <c r="S530" s="301" t="s">
        <v>972</v>
      </c>
      <c r="T530" s="279" t="s">
        <v>563</v>
      </c>
      <c r="U530" s="255">
        <f t="shared" si="101"/>
        <v>0</v>
      </c>
      <c r="V530" s="398" t="s">
        <v>876</v>
      </c>
      <c r="W530" s="990"/>
      <c r="X530" s="400"/>
      <c r="Y530" s="400"/>
      <c r="Z530" s="401"/>
      <c r="AA530" s="402"/>
      <c r="AB530" s="401"/>
      <c r="AC530" s="403"/>
      <c r="AD530" s="404"/>
      <c r="AE530" s="169"/>
      <c r="AF530" s="287" t="s">
        <v>877</v>
      </c>
      <c r="AG530" s="309" t="s">
        <v>878</v>
      </c>
      <c r="AH530" s="310" t="s">
        <v>879</v>
      </c>
      <c r="AI530" s="289" t="s">
        <v>880</v>
      </c>
      <c r="AJ530" s="263"/>
      <c r="AK530" s="259"/>
      <c r="AL530" s="259"/>
      <c r="AM530" s="258"/>
      <c r="AN530" s="333"/>
      <c r="AO530" s="264"/>
      <c r="AP530" s="176"/>
    </row>
    <row r="531" spans="1:45" s="253" customFormat="1" ht="21" customHeight="1" thickBot="1">
      <c r="A531" s="252"/>
      <c r="B531" s="252"/>
      <c r="C531" s="252"/>
      <c r="D531" s="252"/>
      <c r="E531" s="252"/>
      <c r="F531" s="252"/>
      <c r="G531" s="252"/>
      <c r="I531" s="265">
        <f t="shared" si="100"/>
        <v>0</v>
      </c>
      <c r="J531" s="255">
        <f t="shared" si="102"/>
        <v>0</v>
      </c>
      <c r="K531" s="311">
        <f>Z534</f>
        <v>0</v>
      </c>
      <c r="L531" s="312">
        <f>AA534</f>
        <v>0</v>
      </c>
      <c r="M531" s="313">
        <f>AC534</f>
        <v>0</v>
      </c>
      <c r="N531" s="314">
        <f>AB543</f>
        <v>0</v>
      </c>
      <c r="O531" s="315" t="e">
        <f>IF((Q535+R535)&gt;0,ROUND((Q535/(Q535+R535)),4),0)</f>
        <v>#DIV/0!</v>
      </c>
      <c r="P531" s="316" t="str">
        <f>IF(W530&lt;=15,AI528,IF(W530&gt;30,AI530,AI529))</f>
        <v>완 (15˚ 이하)</v>
      </c>
      <c r="Q531" s="317" t="str">
        <f>AF536</f>
        <v>개소당5ha이상</v>
      </c>
      <c r="R531" s="318"/>
      <c r="S531" s="319">
        <f>W530</f>
        <v>0</v>
      </c>
      <c r="T531" s="320">
        <f>ROUND(N531/10000*N537,0)</f>
        <v>0</v>
      </c>
      <c r="U531" s="255">
        <f t="shared" si="101"/>
        <v>0</v>
      </c>
      <c r="V531" s="405">
        <v>0</v>
      </c>
      <c r="W531" s="405"/>
      <c r="X531" s="405"/>
      <c r="Y531" s="405"/>
      <c r="Z531" s="405"/>
      <c r="AA531" s="406"/>
      <c r="AB531" s="405"/>
      <c r="AC531" s="405"/>
      <c r="AD531" s="405"/>
      <c r="AE531" s="169"/>
      <c r="AF531" s="287" t="s">
        <v>881</v>
      </c>
      <c r="AG531" s="288"/>
      <c r="AH531" s="321"/>
      <c r="AI531" s="289"/>
      <c r="AJ531" s="263"/>
      <c r="AK531" s="259"/>
      <c r="AL531" s="259"/>
      <c r="AM531" s="258"/>
      <c r="AN531" s="264"/>
      <c r="AO531" s="264"/>
      <c r="AP531" s="176"/>
    </row>
    <row r="532" spans="1:45" s="253" customFormat="1" ht="21" customHeight="1" thickBot="1">
      <c r="A532" s="252"/>
      <c r="B532" s="252"/>
      <c r="C532" s="252"/>
      <c r="D532" s="252"/>
      <c r="E532" s="252"/>
      <c r="F532" s="252"/>
      <c r="G532" s="252"/>
      <c r="I532" s="265">
        <f t="shared" si="100"/>
        <v>0</v>
      </c>
      <c r="J532" s="255">
        <f t="shared" si="102"/>
        <v>0</v>
      </c>
      <c r="K532" s="2503" t="s">
        <v>941</v>
      </c>
      <c r="L532" s="2503"/>
      <c r="M532" s="2503"/>
      <c r="N532" s="2503"/>
      <c r="O532" s="2503"/>
      <c r="P532" s="2503"/>
      <c r="Q532" s="2503"/>
      <c r="R532" s="2503"/>
      <c r="S532" s="2503"/>
      <c r="T532" s="2503"/>
      <c r="U532" s="255">
        <f t="shared" si="101"/>
        <v>0</v>
      </c>
      <c r="V532" s="322"/>
      <c r="W532" s="322"/>
      <c r="X532" s="322"/>
      <c r="Y532" s="322"/>
      <c r="Z532" s="323"/>
      <c r="AA532" s="324"/>
      <c r="AB532" s="323"/>
      <c r="AC532" s="323"/>
      <c r="AD532" s="323"/>
      <c r="AE532" s="169"/>
      <c r="AF532" s="287"/>
      <c r="AG532" s="288"/>
      <c r="AH532" s="321"/>
      <c r="AI532" s="289"/>
      <c r="AJ532" s="263"/>
      <c r="AK532" s="259"/>
      <c r="AL532" s="259"/>
      <c r="AM532" s="258"/>
      <c r="AN532" s="264"/>
      <c r="AO532" s="264"/>
      <c r="AP532" s="176"/>
    </row>
    <row r="533" spans="1:45" s="253" customFormat="1" ht="21" customHeight="1" thickBot="1">
      <c r="A533" s="252"/>
      <c r="B533" s="252"/>
      <c r="C533" s="252"/>
      <c r="D533" s="252"/>
      <c r="E533" s="252"/>
      <c r="F533" s="252"/>
      <c r="G533" s="252"/>
      <c r="I533" s="265">
        <f t="shared" si="100"/>
        <v>0</v>
      </c>
      <c r="J533" s="255">
        <f t="shared" si="102"/>
        <v>0</v>
      </c>
      <c r="K533" s="2439" t="s">
        <v>942</v>
      </c>
      <c r="L533" s="2441" t="s">
        <v>943</v>
      </c>
      <c r="M533" s="2443" t="s">
        <v>944</v>
      </c>
      <c r="N533" s="2443" t="s">
        <v>945</v>
      </c>
      <c r="O533" s="2445" t="s">
        <v>946</v>
      </c>
      <c r="P533" s="2445"/>
      <c r="Q533" s="2445" t="s">
        <v>947</v>
      </c>
      <c r="R533" s="2445"/>
      <c r="S533" s="2504" t="s">
        <v>1162</v>
      </c>
      <c r="T533" s="2505"/>
      <c r="U533" s="255">
        <f t="shared" si="101"/>
        <v>0</v>
      </c>
      <c r="V533" s="396" t="s">
        <v>837</v>
      </c>
      <c r="W533" s="407" t="s">
        <v>838</v>
      </c>
      <c r="X533" s="407" t="s">
        <v>835</v>
      </c>
      <c r="Y533" s="407" t="s">
        <v>890</v>
      </c>
      <c r="Z533" s="407" t="s">
        <v>568</v>
      </c>
      <c r="AA533" s="408" t="s">
        <v>902</v>
      </c>
      <c r="AB533" s="407" t="s">
        <v>836</v>
      </c>
      <c r="AC533" s="409" t="s">
        <v>562</v>
      </c>
      <c r="AD533" s="410" t="s">
        <v>1147</v>
      </c>
      <c r="AE533" s="169"/>
      <c r="AF533" s="329"/>
      <c r="AG533" s="330"/>
      <c r="AH533" s="331"/>
      <c r="AI533" s="332"/>
      <c r="AJ533" s="333"/>
      <c r="AK533" s="259"/>
      <c r="AL533" s="259"/>
      <c r="AM533" s="258"/>
      <c r="AN533" s="264"/>
      <c r="AO533" s="169"/>
      <c r="AP533" s="176"/>
    </row>
    <row r="534" spans="1:45" s="253" customFormat="1" ht="21" customHeight="1" thickBot="1">
      <c r="A534" s="252"/>
      <c r="B534" s="252"/>
      <c r="C534" s="252"/>
      <c r="D534" s="252"/>
      <c r="E534" s="252"/>
      <c r="F534" s="252"/>
      <c r="G534" s="252"/>
      <c r="I534" s="265">
        <f t="shared" si="100"/>
        <v>0</v>
      </c>
      <c r="J534" s="255">
        <f t="shared" si="102"/>
        <v>0</v>
      </c>
      <c r="K534" s="2440"/>
      <c r="L534" s="2442"/>
      <c r="M534" s="2444"/>
      <c r="N534" s="2444"/>
      <c r="O534" s="1146" t="s">
        <v>786</v>
      </c>
      <c r="P534" s="335" t="s">
        <v>787</v>
      </c>
      <c r="Q534" s="335" t="s">
        <v>786</v>
      </c>
      <c r="R534" s="336" t="s">
        <v>787</v>
      </c>
      <c r="S534" s="2506"/>
      <c r="T534" s="2507"/>
      <c r="U534" s="255">
        <f t="shared" si="101"/>
        <v>0</v>
      </c>
      <c r="V534" s="337"/>
      <c r="W534" s="338"/>
      <c r="X534" s="338"/>
      <c r="Y534" s="338"/>
      <c r="Z534" s="338"/>
      <c r="AA534" s="339"/>
      <c r="AB534" s="338"/>
      <c r="AC534" s="340"/>
      <c r="AD534" s="341"/>
      <c r="AE534" s="169"/>
      <c r="AF534" s="262"/>
      <c r="AG534" s="262"/>
      <c r="AH534" s="262"/>
      <c r="AI534" s="342"/>
      <c r="AJ534" s="333"/>
      <c r="AK534" s="259"/>
      <c r="AL534" s="259"/>
      <c r="AM534" s="258"/>
      <c r="AN534" s="264"/>
      <c r="AO534" s="169"/>
      <c r="AP534" s="176"/>
    </row>
    <row r="535" spans="1:45" s="253" customFormat="1" ht="21" customHeight="1">
      <c r="A535" s="252"/>
      <c r="B535" s="252"/>
      <c r="C535" s="252"/>
      <c r="D535" s="252"/>
      <c r="E535" s="252"/>
      <c r="F535" s="252"/>
      <c r="G535" s="252"/>
      <c r="I535" s="265">
        <f t="shared" si="100"/>
        <v>0</v>
      </c>
      <c r="J535" s="255">
        <f t="shared" si="102"/>
        <v>0</v>
      </c>
      <c r="K535" s="1144" t="s">
        <v>953</v>
      </c>
      <c r="L535" s="344"/>
      <c r="M535" s="344"/>
      <c r="N535" s="345" t="e">
        <f>N536/S529</f>
        <v>#DIV/0!</v>
      </c>
      <c r="O535" s="346" t="e">
        <f>ROUND(O536/S529,1)</f>
        <v>#DIV/0!</v>
      </c>
      <c r="P535" s="346" t="e">
        <f>ROUND(P536/S529,1)</f>
        <v>#DIV/0!</v>
      </c>
      <c r="Q535" s="345" t="e">
        <f>ROUND(Q536/S529,0)</f>
        <v>#DIV/0!</v>
      </c>
      <c r="R535" s="345" t="e">
        <f>ROUND(R536/S529,0)</f>
        <v>#DIV/0!</v>
      </c>
      <c r="S535" s="347"/>
      <c r="T535" s="348"/>
      <c r="U535" s="255">
        <f t="shared" si="101"/>
        <v>0</v>
      </c>
      <c r="V535" s="337"/>
      <c r="W535" s="338"/>
      <c r="X535" s="349"/>
      <c r="Y535" s="349"/>
      <c r="Z535" s="338"/>
      <c r="AA535" s="339"/>
      <c r="AB535" s="338"/>
      <c r="AC535" s="340"/>
      <c r="AD535" s="341"/>
      <c r="AE535" s="169"/>
      <c r="AF535" s="273" t="s">
        <v>560</v>
      </c>
      <c r="AG535" s="274" t="s">
        <v>561</v>
      </c>
      <c r="AH535" s="325" t="s">
        <v>884</v>
      </c>
      <c r="AI535" s="350"/>
      <c r="AJ535" s="263"/>
      <c r="AK535" s="259"/>
      <c r="AL535" s="259"/>
      <c r="AM535" s="258"/>
      <c r="AN535" s="333"/>
      <c r="AO535" s="169"/>
      <c r="AP535" s="176"/>
    </row>
    <row r="536" spans="1:45" s="253" customFormat="1" ht="21" customHeight="1">
      <c r="A536" s="252"/>
      <c r="B536" s="252"/>
      <c r="C536" s="252"/>
      <c r="D536" s="252"/>
      <c r="E536" s="252"/>
      <c r="F536" s="252"/>
      <c r="G536" s="252"/>
      <c r="I536" s="265">
        <f t="shared" si="100"/>
        <v>0</v>
      </c>
      <c r="J536" s="255">
        <f t="shared" si="102"/>
        <v>0</v>
      </c>
      <c r="K536" s="1144" t="s">
        <v>832</v>
      </c>
      <c r="L536" s="344"/>
      <c r="M536" s="344"/>
      <c r="N536" s="351">
        <f>SUM(N537:N600)</f>
        <v>0</v>
      </c>
      <c r="O536" s="351">
        <f>SUM(O537:O600)</f>
        <v>0</v>
      </c>
      <c r="P536" s="351">
        <f>SUM(P537:P600)</f>
        <v>0</v>
      </c>
      <c r="Q536" s="351">
        <f>SUM(Q537:Q600)</f>
        <v>0</v>
      </c>
      <c r="R536" s="351">
        <f>SUM(R537:R600)</f>
        <v>0</v>
      </c>
      <c r="S536" s="352"/>
      <c r="T536" s="353"/>
      <c r="U536" s="255">
        <f t="shared" si="101"/>
        <v>0</v>
      </c>
      <c r="V536" s="337"/>
      <c r="W536" s="349"/>
      <c r="X536" s="349"/>
      <c r="Y536" s="349"/>
      <c r="Z536" s="338"/>
      <c r="AA536" s="339"/>
      <c r="AB536" s="338"/>
      <c r="AC536" s="340"/>
      <c r="AD536" s="341"/>
      <c r="AE536" s="169"/>
      <c r="AF536" s="287" t="s">
        <v>885</v>
      </c>
      <c r="AG536" s="288" t="s">
        <v>1151</v>
      </c>
      <c r="AH536" s="354">
        <v>0</v>
      </c>
      <c r="AI536" s="355"/>
      <c r="AJ536" s="263"/>
      <c r="AK536" s="259"/>
      <c r="AL536" s="259"/>
      <c r="AM536" s="258"/>
      <c r="AN536" s="333"/>
      <c r="AO536" s="169"/>
      <c r="AP536" s="176"/>
    </row>
    <row r="537" spans="1:45" s="253" customFormat="1" ht="21" customHeight="1">
      <c r="A537" s="252"/>
      <c r="B537" s="252"/>
      <c r="C537" s="252"/>
      <c r="D537" s="252"/>
      <c r="E537" s="252"/>
      <c r="F537" s="252"/>
      <c r="G537" s="252"/>
      <c r="I537" s="265">
        <f>IF((O$537+P$537)&gt;0,1,0)</f>
        <v>0</v>
      </c>
      <c r="J537" s="255">
        <f t="shared" si="102"/>
        <v>0</v>
      </c>
      <c r="K537" s="1144">
        <v>1</v>
      </c>
      <c r="L537" s="356"/>
      <c r="M537" s="356"/>
      <c r="N537" s="357">
        <f t="shared" ref="N537:N543" si="103">IF(O537+P537&gt;0,$W$452,)</f>
        <v>0</v>
      </c>
      <c r="O537" s="358"/>
      <c r="P537" s="358"/>
      <c r="Q537" s="359">
        <f t="shared" ref="Q537:R550" si="104">ROUND(O537*50,0)</f>
        <v>0</v>
      </c>
      <c r="R537" s="359">
        <f t="shared" si="104"/>
        <v>0</v>
      </c>
      <c r="S537" s="360"/>
      <c r="T537" s="361"/>
      <c r="U537" s="255">
        <f t="shared" si="101"/>
        <v>0</v>
      </c>
      <c r="V537" s="337"/>
      <c r="W537" s="349"/>
      <c r="X537" s="349"/>
      <c r="Y537" s="349"/>
      <c r="Z537" s="338"/>
      <c r="AA537" s="339"/>
      <c r="AB537" s="338"/>
      <c r="AC537" s="340"/>
      <c r="AD537" s="341"/>
      <c r="AE537" s="169"/>
      <c r="AF537" s="287" t="s">
        <v>886</v>
      </c>
      <c r="AG537" s="288" t="s">
        <v>887</v>
      </c>
      <c r="AH537" s="362">
        <v>0.05</v>
      </c>
      <c r="AI537" s="355"/>
      <c r="AJ537" s="263"/>
      <c r="AK537" s="259"/>
      <c r="AL537" s="259"/>
      <c r="AM537" s="167"/>
      <c r="AN537" s="176"/>
      <c r="AO537" s="169"/>
      <c r="AP537" s="176"/>
    </row>
    <row r="538" spans="1:45" s="253" customFormat="1" ht="21" customHeight="1">
      <c r="A538" s="252"/>
      <c r="B538" s="252"/>
      <c r="C538" s="252"/>
      <c r="D538" s="252"/>
      <c r="E538" s="252"/>
      <c r="F538" s="252"/>
      <c r="G538" s="252"/>
      <c r="I538" s="265">
        <f t="shared" ref="I538:I550" si="105">IF((O$537+P$537)&gt;0,1,0)</f>
        <v>0</v>
      </c>
      <c r="J538" s="255">
        <f t="shared" si="102"/>
        <v>0</v>
      </c>
      <c r="K538" s="1144">
        <f t="shared" ref="K538:K550" si="106">+K537+1</f>
        <v>2</v>
      </c>
      <c r="L538" s="356"/>
      <c r="M538" s="356"/>
      <c r="N538" s="357">
        <f t="shared" si="103"/>
        <v>0</v>
      </c>
      <c r="O538" s="358"/>
      <c r="P538" s="358"/>
      <c r="Q538" s="359">
        <f t="shared" si="104"/>
        <v>0</v>
      </c>
      <c r="R538" s="359">
        <f t="shared" si="104"/>
        <v>0</v>
      </c>
      <c r="S538" s="360"/>
      <c r="T538" s="361"/>
      <c r="U538" s="255">
        <f t="shared" si="101"/>
        <v>0</v>
      </c>
      <c r="V538" s="337"/>
      <c r="W538" s="349"/>
      <c r="X538" s="349"/>
      <c r="Y538" s="349"/>
      <c r="Z538" s="338"/>
      <c r="AA538" s="339"/>
      <c r="AB538" s="338"/>
      <c r="AC538" s="340"/>
      <c r="AD538" s="341"/>
      <c r="AE538" s="169"/>
      <c r="AF538" s="287" t="s">
        <v>888</v>
      </c>
      <c r="AG538" s="288" t="s">
        <v>1150</v>
      </c>
      <c r="AH538" s="362">
        <v>0.1</v>
      </c>
      <c r="AI538" s="363"/>
      <c r="AJ538" s="263"/>
      <c r="AK538" s="259"/>
      <c r="AL538" s="259"/>
      <c r="AM538" s="258"/>
      <c r="AN538" s="176"/>
      <c r="AO538" s="169"/>
      <c r="AP538" s="176"/>
    </row>
    <row r="539" spans="1:45" s="253" customFormat="1" ht="21" customHeight="1">
      <c r="A539" s="252"/>
      <c r="B539" s="252"/>
      <c r="C539" s="252"/>
      <c r="D539" s="252"/>
      <c r="E539" s="252"/>
      <c r="F539" s="252"/>
      <c r="G539" s="252"/>
      <c r="I539" s="265">
        <f t="shared" si="105"/>
        <v>0</v>
      </c>
      <c r="J539" s="255">
        <f t="shared" si="102"/>
        <v>0</v>
      </c>
      <c r="K539" s="1144">
        <f t="shared" si="106"/>
        <v>3</v>
      </c>
      <c r="L539" s="356"/>
      <c r="M539" s="356"/>
      <c r="N539" s="357">
        <f t="shared" si="103"/>
        <v>0</v>
      </c>
      <c r="O539" s="358"/>
      <c r="P539" s="358"/>
      <c r="Q539" s="359">
        <f t="shared" si="104"/>
        <v>0</v>
      </c>
      <c r="R539" s="359">
        <f t="shared" si="104"/>
        <v>0</v>
      </c>
      <c r="S539" s="360"/>
      <c r="T539" s="361"/>
      <c r="U539" s="255">
        <f t="shared" si="101"/>
        <v>0</v>
      </c>
      <c r="V539" s="337"/>
      <c r="W539" s="349"/>
      <c r="X539" s="349"/>
      <c r="Y539" s="349"/>
      <c r="Z539" s="338"/>
      <c r="AA539" s="339"/>
      <c r="AB539" s="338"/>
      <c r="AC539" s="340"/>
      <c r="AD539" s="341"/>
      <c r="AE539" s="169"/>
      <c r="AF539" s="287"/>
      <c r="AG539" s="288"/>
      <c r="AH539" s="364"/>
      <c r="AI539" s="289"/>
      <c r="AJ539" s="333"/>
      <c r="AK539" s="259"/>
      <c r="AL539" s="259"/>
      <c r="AM539" s="169"/>
      <c r="AN539" s="176"/>
      <c r="AO539" s="169"/>
      <c r="AP539" s="176"/>
      <c r="AQ539" s="167"/>
      <c r="AR539" s="167"/>
    </row>
    <row r="540" spans="1:45" s="253" customFormat="1" ht="21" customHeight="1" thickBot="1">
      <c r="A540" s="252"/>
      <c r="B540" s="252"/>
      <c r="C540" s="252"/>
      <c r="D540" s="252"/>
      <c r="E540" s="252"/>
      <c r="F540" s="252"/>
      <c r="G540" s="252"/>
      <c r="I540" s="265">
        <f t="shared" si="105"/>
        <v>0</v>
      </c>
      <c r="J540" s="255">
        <f t="shared" si="102"/>
        <v>0</v>
      </c>
      <c r="K540" s="1144">
        <f t="shared" si="106"/>
        <v>4</v>
      </c>
      <c r="L540" s="356"/>
      <c r="M540" s="356"/>
      <c r="N540" s="357">
        <f t="shared" si="103"/>
        <v>0</v>
      </c>
      <c r="O540" s="358"/>
      <c r="P540" s="358"/>
      <c r="Q540" s="359">
        <f t="shared" si="104"/>
        <v>0</v>
      </c>
      <c r="R540" s="359">
        <f t="shared" si="104"/>
        <v>0</v>
      </c>
      <c r="S540" s="360"/>
      <c r="T540" s="361"/>
      <c r="U540" s="255">
        <f t="shared" si="101"/>
        <v>0</v>
      </c>
      <c r="V540" s="337"/>
      <c r="W540" s="349"/>
      <c r="X540" s="349"/>
      <c r="Y540" s="349"/>
      <c r="Z540" s="338"/>
      <c r="AA540" s="339"/>
      <c r="AB540" s="338"/>
      <c r="AC540" s="340"/>
      <c r="AD540" s="341"/>
      <c r="AE540" s="169"/>
      <c r="AF540" s="329"/>
      <c r="AG540" s="365"/>
      <c r="AH540" s="330"/>
      <c r="AI540" s="332"/>
      <c r="AJ540" s="333"/>
      <c r="AK540" s="259"/>
      <c r="AL540" s="259"/>
      <c r="AM540" s="169"/>
      <c r="AN540" s="176"/>
      <c r="AO540" s="169"/>
      <c r="AP540" s="176"/>
    </row>
    <row r="541" spans="1:45" s="253" customFormat="1" ht="21" customHeight="1">
      <c r="A541" s="252"/>
      <c r="B541" s="252"/>
      <c r="C541" s="252"/>
      <c r="D541" s="252"/>
      <c r="E541" s="252"/>
      <c r="F541" s="252"/>
      <c r="G541" s="252"/>
      <c r="I541" s="265">
        <f t="shared" si="105"/>
        <v>0</v>
      </c>
      <c r="J541" s="255">
        <f t="shared" si="102"/>
        <v>0</v>
      </c>
      <c r="K541" s="1144">
        <f t="shared" si="106"/>
        <v>5</v>
      </c>
      <c r="L541" s="356"/>
      <c r="M541" s="356"/>
      <c r="N541" s="357">
        <f t="shared" si="103"/>
        <v>0</v>
      </c>
      <c r="O541" s="358"/>
      <c r="P541" s="358"/>
      <c r="Q541" s="359">
        <f t="shared" si="104"/>
        <v>0</v>
      </c>
      <c r="R541" s="359">
        <f t="shared" si="104"/>
        <v>0</v>
      </c>
      <c r="S541" s="360"/>
      <c r="T541" s="361"/>
      <c r="U541" s="255">
        <f t="shared" si="101"/>
        <v>0</v>
      </c>
      <c r="V541" s="337"/>
      <c r="W541" s="349"/>
      <c r="X541" s="349"/>
      <c r="Y541" s="349"/>
      <c r="Z541" s="338"/>
      <c r="AA541" s="339"/>
      <c r="AB541" s="338"/>
      <c r="AC541" s="340"/>
      <c r="AD541" s="341"/>
      <c r="AE541" s="167"/>
      <c r="AF541" s="176"/>
      <c r="AG541" s="176"/>
      <c r="AH541" s="176"/>
      <c r="AI541" s="176"/>
      <c r="AJ541" s="176"/>
      <c r="AK541" s="167"/>
      <c r="AL541" s="167"/>
      <c r="AM541" s="169"/>
      <c r="AN541" s="176"/>
      <c r="AO541" s="176"/>
      <c r="AP541" s="176"/>
      <c r="AS541" s="167"/>
    </row>
    <row r="542" spans="1:45" s="253" customFormat="1" ht="21" customHeight="1">
      <c r="A542" s="252"/>
      <c r="B542" s="252"/>
      <c r="C542" s="252"/>
      <c r="D542" s="252"/>
      <c r="E542" s="252"/>
      <c r="F542" s="252"/>
      <c r="G542" s="252"/>
      <c r="I542" s="265">
        <f t="shared" si="105"/>
        <v>0</v>
      </c>
      <c r="J542" s="255">
        <f t="shared" si="102"/>
        <v>0</v>
      </c>
      <c r="K542" s="1144">
        <f t="shared" si="106"/>
        <v>6</v>
      </c>
      <c r="L542" s="356"/>
      <c r="M542" s="356"/>
      <c r="N542" s="357">
        <f t="shared" si="103"/>
        <v>0</v>
      </c>
      <c r="O542" s="358"/>
      <c r="P542" s="358"/>
      <c r="Q542" s="359">
        <f t="shared" si="104"/>
        <v>0</v>
      </c>
      <c r="R542" s="359">
        <f t="shared" si="104"/>
        <v>0</v>
      </c>
      <c r="S542" s="360"/>
      <c r="T542" s="361"/>
      <c r="U542" s="255">
        <f t="shared" si="101"/>
        <v>0</v>
      </c>
      <c r="V542" s="280" t="s">
        <v>832</v>
      </c>
      <c r="W542" s="366">
        <f>SUM(W534:W541)</f>
        <v>0</v>
      </c>
      <c r="X542" s="366">
        <f>SUM(X534:X541)</f>
        <v>0</v>
      </c>
      <c r="Y542" s="366">
        <f>SUM(Y534:Y541)</f>
        <v>0</v>
      </c>
      <c r="Z542" s="367"/>
      <c r="AA542" s="368"/>
      <c r="AB542" s="366">
        <f>SUM(AB534:AB541)</f>
        <v>0</v>
      </c>
      <c r="AC542" s="369"/>
      <c r="AD542" s="370"/>
      <c r="AE542" s="371"/>
      <c r="AF542" s="169"/>
      <c r="AG542" s="169"/>
      <c r="AH542" s="169"/>
      <c r="AI542" s="169"/>
      <c r="AJ542" s="169"/>
      <c r="AK542" s="259"/>
      <c r="AL542" s="259"/>
      <c r="AM542" s="169"/>
      <c r="AN542" s="176"/>
      <c r="AO542" s="176"/>
      <c r="AP542" s="176"/>
    </row>
    <row r="543" spans="1:45" s="167" customFormat="1" ht="21" customHeight="1" thickBot="1">
      <c r="A543" s="372"/>
      <c r="B543" s="372"/>
      <c r="C543" s="372"/>
      <c r="D543" s="372"/>
      <c r="E543" s="372"/>
      <c r="F543" s="372"/>
      <c r="G543" s="372"/>
      <c r="I543" s="265">
        <f t="shared" si="105"/>
        <v>0</v>
      </c>
      <c r="J543" s="255">
        <f t="shared" si="102"/>
        <v>0</v>
      </c>
      <c r="K543" s="1144">
        <f t="shared" si="106"/>
        <v>7</v>
      </c>
      <c r="L543" s="356"/>
      <c r="M543" s="356"/>
      <c r="N543" s="357">
        <f t="shared" si="103"/>
        <v>0</v>
      </c>
      <c r="O543" s="358"/>
      <c r="P543" s="358"/>
      <c r="Q543" s="359">
        <f t="shared" si="104"/>
        <v>0</v>
      </c>
      <c r="R543" s="359">
        <f t="shared" si="104"/>
        <v>0</v>
      </c>
      <c r="S543" s="360"/>
      <c r="T543" s="361"/>
      <c r="U543" s="255">
        <f t="shared" si="101"/>
        <v>0</v>
      </c>
      <c r="V543" s="373" t="s">
        <v>889</v>
      </c>
      <c r="W543" s="374"/>
      <c r="X543" s="374"/>
      <c r="Y543" s="374"/>
      <c r="Z543" s="374"/>
      <c r="AA543" s="375"/>
      <c r="AB543" s="374">
        <f>IF(AB542&gt;0,ROUND(AB542/COUNTA(AB534:AB541),0),)</f>
        <v>0</v>
      </c>
      <c r="AC543" s="376"/>
      <c r="AD543" s="377"/>
      <c r="AE543" s="371"/>
      <c r="AF543" s="371"/>
      <c r="AG543" s="371"/>
      <c r="AH543" s="169"/>
      <c r="AI543" s="169"/>
      <c r="AJ543" s="169"/>
      <c r="AK543" s="169"/>
      <c r="AL543" s="169"/>
      <c r="AM543" s="169"/>
      <c r="AN543" s="176"/>
      <c r="AO543" s="176"/>
      <c r="AP543" s="176"/>
      <c r="AQ543" s="253"/>
      <c r="AR543" s="253"/>
      <c r="AS543" s="253"/>
    </row>
    <row r="544" spans="1:45" s="253" customFormat="1" ht="21" customHeight="1">
      <c r="A544" s="252"/>
      <c r="B544" s="252"/>
      <c r="C544" s="252"/>
      <c r="D544" s="252"/>
      <c r="E544" s="252"/>
      <c r="F544" s="252"/>
      <c r="G544" s="252"/>
      <c r="I544" s="265">
        <f t="shared" si="105"/>
        <v>0</v>
      </c>
      <c r="J544" s="255">
        <f t="shared" si="102"/>
        <v>0</v>
      </c>
      <c r="K544" s="1144">
        <f t="shared" si="106"/>
        <v>8</v>
      </c>
      <c r="L544" s="356"/>
      <c r="M544" s="356"/>
      <c r="N544" s="357">
        <f t="shared" ref="N544:N600" si="107">IF(O544+P544&gt;0,$W$527,)</f>
        <v>0</v>
      </c>
      <c r="O544" s="358"/>
      <c r="P544" s="358"/>
      <c r="Q544" s="359">
        <f t="shared" si="104"/>
        <v>0</v>
      </c>
      <c r="R544" s="359">
        <f t="shared" si="104"/>
        <v>0</v>
      </c>
      <c r="S544" s="360"/>
      <c r="T544" s="361"/>
      <c r="U544" s="255">
        <f t="shared" si="101"/>
        <v>0</v>
      </c>
      <c r="V544" s="169"/>
      <c r="W544" s="169"/>
      <c r="X544" s="169"/>
      <c r="Y544" s="169"/>
      <c r="Z544" s="169"/>
      <c r="AA544" s="378"/>
      <c r="AB544" s="169"/>
      <c r="AC544" s="169"/>
      <c r="AD544" s="169"/>
      <c r="AE544" s="371"/>
      <c r="AF544" s="371"/>
      <c r="AG544" s="371"/>
      <c r="AH544" s="169"/>
      <c r="AI544" s="169"/>
      <c r="AJ544" s="169"/>
      <c r="AK544" s="169"/>
      <c r="AL544" s="169"/>
      <c r="AM544" s="169"/>
      <c r="AN544" s="176"/>
      <c r="AO544" s="176"/>
      <c r="AP544" s="176"/>
    </row>
    <row r="545" spans="1:42" s="253" customFormat="1" ht="21" customHeight="1">
      <c r="A545" s="252"/>
      <c r="B545" s="252"/>
      <c r="C545" s="252"/>
      <c r="D545" s="252"/>
      <c r="E545" s="252"/>
      <c r="F545" s="252"/>
      <c r="G545" s="252"/>
      <c r="I545" s="265">
        <f t="shared" si="105"/>
        <v>0</v>
      </c>
      <c r="J545" s="255">
        <f t="shared" si="102"/>
        <v>0</v>
      </c>
      <c r="K545" s="1144">
        <f t="shared" si="106"/>
        <v>9</v>
      </c>
      <c r="L545" s="356"/>
      <c r="M545" s="356"/>
      <c r="N545" s="357">
        <f t="shared" si="107"/>
        <v>0</v>
      </c>
      <c r="O545" s="358"/>
      <c r="P545" s="358"/>
      <c r="Q545" s="359">
        <f t="shared" si="104"/>
        <v>0</v>
      </c>
      <c r="R545" s="359">
        <f t="shared" si="104"/>
        <v>0</v>
      </c>
      <c r="S545" s="360"/>
      <c r="T545" s="361"/>
      <c r="U545" s="255">
        <f t="shared" si="101"/>
        <v>0</v>
      </c>
      <c r="V545" s="169"/>
      <c r="W545" s="169"/>
      <c r="X545" s="169"/>
      <c r="Y545" s="169"/>
      <c r="Z545" s="169"/>
      <c r="AA545" s="378"/>
      <c r="AB545" s="169"/>
      <c r="AC545" s="169"/>
      <c r="AD545" s="169"/>
      <c r="AE545" s="371"/>
      <c r="AF545" s="371"/>
      <c r="AG545" s="371"/>
      <c r="AH545" s="169"/>
      <c r="AI545" s="169"/>
      <c r="AJ545" s="169"/>
      <c r="AK545" s="169"/>
      <c r="AL545" s="169"/>
      <c r="AM545" s="169"/>
      <c r="AN545" s="176"/>
      <c r="AO545" s="176"/>
      <c r="AP545" s="176"/>
    </row>
    <row r="546" spans="1:42" s="253" customFormat="1" ht="21" customHeight="1">
      <c r="A546" s="252"/>
      <c r="B546" s="252"/>
      <c r="C546" s="252"/>
      <c r="D546" s="252"/>
      <c r="E546" s="252"/>
      <c r="F546" s="252"/>
      <c r="G546" s="252"/>
      <c r="I546" s="265">
        <f t="shared" si="105"/>
        <v>0</v>
      </c>
      <c r="J546" s="255">
        <f t="shared" si="102"/>
        <v>0</v>
      </c>
      <c r="K546" s="1144">
        <f t="shared" si="106"/>
        <v>10</v>
      </c>
      <c r="L546" s="356"/>
      <c r="M546" s="356"/>
      <c r="N546" s="357">
        <f t="shared" si="107"/>
        <v>0</v>
      </c>
      <c r="O546" s="358"/>
      <c r="P546" s="358"/>
      <c r="Q546" s="359">
        <f t="shared" si="104"/>
        <v>0</v>
      </c>
      <c r="R546" s="359">
        <f t="shared" si="104"/>
        <v>0</v>
      </c>
      <c r="S546" s="360"/>
      <c r="T546" s="361"/>
      <c r="U546" s="255">
        <f t="shared" si="101"/>
        <v>0</v>
      </c>
      <c r="V546" s="169"/>
      <c r="W546" s="169"/>
      <c r="X546" s="169"/>
      <c r="Y546" s="169"/>
      <c r="Z546" s="169"/>
      <c r="AA546" s="378"/>
      <c r="AB546" s="169"/>
      <c r="AC546" s="169"/>
      <c r="AD546" s="169"/>
      <c r="AE546" s="371"/>
      <c r="AF546" s="371"/>
      <c r="AG546" s="371"/>
      <c r="AH546" s="169"/>
      <c r="AI546" s="169"/>
      <c r="AJ546" s="169"/>
      <c r="AK546" s="169"/>
      <c r="AL546" s="169"/>
      <c r="AM546" s="169"/>
      <c r="AN546" s="176"/>
      <c r="AO546" s="176"/>
      <c r="AP546" s="176"/>
    </row>
    <row r="547" spans="1:42" s="253" customFormat="1" ht="21" customHeight="1">
      <c r="A547" s="252"/>
      <c r="B547" s="252"/>
      <c r="C547" s="252"/>
      <c r="D547" s="252"/>
      <c r="E547" s="252"/>
      <c r="F547" s="252"/>
      <c r="G547" s="252"/>
      <c r="I547" s="265">
        <f t="shared" si="105"/>
        <v>0</v>
      </c>
      <c r="J547" s="255">
        <f t="shared" si="102"/>
        <v>0</v>
      </c>
      <c r="K547" s="1144">
        <f t="shared" si="106"/>
        <v>11</v>
      </c>
      <c r="L547" s="356"/>
      <c r="M547" s="356"/>
      <c r="N547" s="357">
        <f t="shared" si="107"/>
        <v>0</v>
      </c>
      <c r="O547" s="358"/>
      <c r="P547" s="358"/>
      <c r="Q547" s="359">
        <f t="shared" si="104"/>
        <v>0</v>
      </c>
      <c r="R547" s="359">
        <f t="shared" si="104"/>
        <v>0</v>
      </c>
      <c r="S547" s="360"/>
      <c r="T547" s="361"/>
      <c r="U547" s="255">
        <f t="shared" si="101"/>
        <v>0</v>
      </c>
      <c r="V547" s="169"/>
      <c r="W547" s="169"/>
      <c r="X547" s="169"/>
      <c r="Y547" s="169"/>
      <c r="Z547" s="169"/>
      <c r="AA547" s="378"/>
      <c r="AB547" s="169"/>
      <c r="AC547" s="169"/>
      <c r="AD547" s="169"/>
      <c r="AE547" s="371"/>
      <c r="AF547" s="371"/>
      <c r="AG547" s="371"/>
      <c r="AH547" s="169"/>
      <c r="AI547" s="169"/>
      <c r="AJ547" s="169"/>
      <c r="AK547" s="169"/>
      <c r="AL547" s="169"/>
      <c r="AM547" s="169"/>
      <c r="AN547" s="176"/>
      <c r="AO547" s="176"/>
      <c r="AP547" s="176"/>
    </row>
    <row r="548" spans="1:42" s="253" customFormat="1" ht="21" customHeight="1">
      <c r="A548" s="252"/>
      <c r="B548" s="252"/>
      <c r="C548" s="252"/>
      <c r="D548" s="252"/>
      <c r="E548" s="252"/>
      <c r="F548" s="252"/>
      <c r="G548" s="252"/>
      <c r="I548" s="265">
        <f t="shared" si="105"/>
        <v>0</v>
      </c>
      <c r="J548" s="255">
        <f t="shared" si="102"/>
        <v>0</v>
      </c>
      <c r="K548" s="1144">
        <f t="shared" si="106"/>
        <v>12</v>
      </c>
      <c r="L548" s="356"/>
      <c r="M548" s="356"/>
      <c r="N548" s="357">
        <f t="shared" si="107"/>
        <v>0</v>
      </c>
      <c r="O548" s="358"/>
      <c r="P548" s="358"/>
      <c r="Q548" s="359">
        <f t="shared" si="104"/>
        <v>0</v>
      </c>
      <c r="R548" s="359">
        <f t="shared" si="104"/>
        <v>0</v>
      </c>
      <c r="S548" s="360"/>
      <c r="T548" s="361"/>
      <c r="U548" s="255">
        <f t="shared" si="101"/>
        <v>0</v>
      </c>
      <c r="V548" s="169"/>
      <c r="W548" s="169"/>
      <c r="X548" s="169"/>
      <c r="Y548" s="169"/>
      <c r="Z548" s="169"/>
      <c r="AA548" s="378"/>
      <c r="AB548" s="169"/>
      <c r="AC548" s="169"/>
      <c r="AD548" s="169"/>
      <c r="AE548" s="371"/>
      <c r="AF548" s="371"/>
      <c r="AG548" s="371"/>
      <c r="AH548" s="169"/>
      <c r="AI548" s="169"/>
      <c r="AJ548" s="169"/>
      <c r="AK548" s="169"/>
      <c r="AL548" s="169"/>
      <c r="AM548" s="169"/>
      <c r="AN548" s="176"/>
      <c r="AO548" s="176"/>
      <c r="AP548" s="176"/>
    </row>
    <row r="549" spans="1:42" s="253" customFormat="1" ht="21" customHeight="1">
      <c r="A549" s="252"/>
      <c r="B549" s="252"/>
      <c r="C549" s="252"/>
      <c r="D549" s="252"/>
      <c r="E549" s="252"/>
      <c r="F549" s="252"/>
      <c r="G549" s="252"/>
      <c r="I549" s="265">
        <f t="shared" si="105"/>
        <v>0</v>
      </c>
      <c r="J549" s="255">
        <f t="shared" si="102"/>
        <v>0</v>
      </c>
      <c r="K549" s="1144">
        <f t="shared" si="106"/>
        <v>13</v>
      </c>
      <c r="L549" s="356"/>
      <c r="M549" s="356"/>
      <c r="N549" s="357">
        <f t="shared" si="107"/>
        <v>0</v>
      </c>
      <c r="O549" s="358"/>
      <c r="P549" s="358"/>
      <c r="Q549" s="359">
        <f t="shared" si="104"/>
        <v>0</v>
      </c>
      <c r="R549" s="359">
        <f t="shared" si="104"/>
        <v>0</v>
      </c>
      <c r="S549" s="360"/>
      <c r="T549" s="361"/>
      <c r="U549" s="255">
        <f t="shared" si="101"/>
        <v>0</v>
      </c>
      <c r="V549" s="169"/>
      <c r="W549" s="169"/>
      <c r="X549" s="169"/>
      <c r="Y549" s="169"/>
      <c r="Z549" s="169"/>
      <c r="AA549" s="378"/>
      <c r="AB549" s="169"/>
      <c r="AC549" s="169"/>
      <c r="AD549" s="169"/>
      <c r="AE549" s="371"/>
      <c r="AF549" s="371"/>
      <c r="AG549" s="371"/>
      <c r="AH549" s="169"/>
      <c r="AI549" s="169"/>
      <c r="AJ549" s="169"/>
      <c r="AK549" s="169"/>
      <c r="AL549" s="169"/>
      <c r="AM549" s="169"/>
      <c r="AN549" s="176"/>
      <c r="AO549" s="176"/>
      <c r="AP549" s="176"/>
    </row>
    <row r="550" spans="1:42" s="253" customFormat="1" ht="21" customHeight="1">
      <c r="A550" s="252"/>
      <c r="B550" s="252"/>
      <c r="C550" s="252"/>
      <c r="D550" s="252"/>
      <c r="E550" s="252"/>
      <c r="F550" s="252"/>
      <c r="G550" s="252"/>
      <c r="I550" s="265">
        <f t="shared" si="105"/>
        <v>0</v>
      </c>
      <c r="J550" s="255">
        <f t="shared" si="102"/>
        <v>0</v>
      </c>
      <c r="K550" s="385">
        <f t="shared" si="106"/>
        <v>14</v>
      </c>
      <c r="L550" s="356"/>
      <c r="M550" s="356"/>
      <c r="N550" s="387">
        <f t="shared" si="107"/>
        <v>0</v>
      </c>
      <c r="O550" s="388"/>
      <c r="P550" s="388"/>
      <c r="Q550" s="389">
        <f t="shared" si="104"/>
        <v>0</v>
      </c>
      <c r="R550" s="389">
        <f t="shared" si="104"/>
        <v>0</v>
      </c>
      <c r="S550" s="390"/>
      <c r="T550" s="391"/>
      <c r="U550" s="255">
        <f t="shared" si="101"/>
        <v>0</v>
      </c>
      <c r="V550" s="169"/>
      <c r="W550" s="169"/>
      <c r="X550" s="169"/>
      <c r="Y550" s="169"/>
      <c r="Z550" s="169"/>
      <c r="AA550" s="378"/>
      <c r="AB550" s="169"/>
      <c r="AC550" s="169"/>
      <c r="AD550" s="169"/>
      <c r="AE550" s="371"/>
      <c r="AF550" s="371"/>
      <c r="AG550" s="371"/>
      <c r="AH550" s="169"/>
      <c r="AI550" s="169"/>
      <c r="AJ550" s="169"/>
      <c r="AK550" s="169"/>
      <c r="AL550" s="169"/>
      <c r="AM550" s="169"/>
      <c r="AN550" s="176"/>
      <c r="AO550" s="176"/>
      <c r="AP550" s="176"/>
    </row>
    <row r="551" spans="1:42" s="253" customFormat="1" ht="21" hidden="1" customHeight="1">
      <c r="A551" s="252"/>
      <c r="B551" s="252"/>
      <c r="C551" s="252"/>
      <c r="D551" s="252"/>
      <c r="E551" s="252"/>
      <c r="F551" s="252"/>
      <c r="G551" s="252"/>
      <c r="I551" s="265">
        <f>IF((O$553+P$553)&gt;0,1,0)</f>
        <v>0</v>
      </c>
      <c r="J551" s="255">
        <f t="shared" si="102"/>
        <v>0</v>
      </c>
      <c r="K551" s="2439" t="s">
        <v>942</v>
      </c>
      <c r="L551" s="2441" t="s">
        <v>943</v>
      </c>
      <c r="M551" s="2443" t="s">
        <v>944</v>
      </c>
      <c r="N551" s="2443" t="s">
        <v>945</v>
      </c>
      <c r="O551" s="2445" t="s">
        <v>946</v>
      </c>
      <c r="P551" s="2445"/>
      <c r="Q551" s="2445" t="s">
        <v>947</v>
      </c>
      <c r="R551" s="2445"/>
      <c r="S551" s="2446" t="s">
        <v>948</v>
      </c>
      <c r="T551" s="2448" t="s">
        <v>949</v>
      </c>
      <c r="U551" s="255">
        <f t="shared" si="101"/>
        <v>0</v>
      </c>
      <c r="V551" s="169"/>
      <c r="W551" s="169"/>
      <c r="X551" s="169"/>
      <c r="Y551" s="169"/>
      <c r="Z551" s="169"/>
      <c r="AA551" s="378"/>
      <c r="AB551" s="169"/>
      <c r="AC551" s="169"/>
      <c r="AD551" s="169"/>
      <c r="AE551" s="371"/>
      <c r="AF551" s="371"/>
      <c r="AG551" s="371"/>
      <c r="AH551" s="169"/>
      <c r="AI551" s="169"/>
      <c r="AJ551" s="169"/>
      <c r="AK551" s="169"/>
      <c r="AL551" s="169"/>
      <c r="AM551" s="169"/>
      <c r="AN551" s="176"/>
      <c r="AO551" s="176"/>
      <c r="AP551" s="176"/>
    </row>
    <row r="552" spans="1:42" s="253" customFormat="1" ht="21" hidden="1" customHeight="1">
      <c r="A552" s="252"/>
      <c r="B552" s="252"/>
      <c r="C552" s="252"/>
      <c r="D552" s="252"/>
      <c r="E552" s="252"/>
      <c r="F552" s="252"/>
      <c r="G552" s="252"/>
      <c r="I552" s="265">
        <f t="shared" ref="I552:I575" si="108">IF((O$553+P$553)&gt;0,1,0)</f>
        <v>0</v>
      </c>
      <c r="J552" s="255">
        <f t="shared" si="102"/>
        <v>0</v>
      </c>
      <c r="K552" s="2440"/>
      <c r="L552" s="2442"/>
      <c r="M552" s="2444"/>
      <c r="N552" s="2444"/>
      <c r="O552" s="1146" t="s">
        <v>786</v>
      </c>
      <c r="P552" s="335" t="s">
        <v>787</v>
      </c>
      <c r="Q552" s="335" t="s">
        <v>786</v>
      </c>
      <c r="R552" s="336" t="s">
        <v>787</v>
      </c>
      <c r="S552" s="2447"/>
      <c r="T552" s="2449"/>
      <c r="U552" s="255">
        <f t="shared" si="101"/>
        <v>0</v>
      </c>
      <c r="V552" s="169"/>
      <c r="W552" s="169"/>
      <c r="X552" s="169"/>
      <c r="Y552" s="169"/>
      <c r="Z552" s="169"/>
      <c r="AA552" s="378"/>
      <c r="AB552" s="169"/>
      <c r="AC552" s="169"/>
      <c r="AD552" s="169"/>
      <c r="AE552" s="371"/>
      <c r="AF552" s="371"/>
      <c r="AG552" s="371"/>
      <c r="AH552" s="169"/>
      <c r="AI552" s="169"/>
      <c r="AJ552" s="169"/>
      <c r="AK552" s="169"/>
      <c r="AL552" s="169"/>
      <c r="AM552" s="169"/>
      <c r="AN552" s="176"/>
      <c r="AO552" s="176"/>
      <c r="AP552" s="176"/>
    </row>
    <row r="553" spans="1:42" s="253" customFormat="1" ht="21" hidden="1" customHeight="1">
      <c r="A553" s="252"/>
      <c r="B553" s="252"/>
      <c r="C553" s="252"/>
      <c r="D553" s="252"/>
      <c r="E553" s="252"/>
      <c r="F553" s="252"/>
      <c r="G553" s="252"/>
      <c r="I553" s="265">
        <f t="shared" si="108"/>
        <v>0</v>
      </c>
      <c r="J553" s="255">
        <f t="shared" si="102"/>
        <v>0</v>
      </c>
      <c r="K553" s="1144">
        <f>+K25+1</f>
        <v>15</v>
      </c>
      <c r="L553" s="356"/>
      <c r="M553" s="356"/>
      <c r="N553" s="357">
        <f t="shared" si="107"/>
        <v>0</v>
      </c>
      <c r="O553" s="358"/>
      <c r="P553" s="358"/>
      <c r="Q553" s="359">
        <f t="shared" ref="Q553:R600" si="109">ROUND(O553*50,0)</f>
        <v>0</v>
      </c>
      <c r="R553" s="359">
        <f t="shared" si="109"/>
        <v>0</v>
      </c>
      <c r="S553" s="360"/>
      <c r="T553" s="361"/>
      <c r="U553" s="255">
        <f t="shared" si="101"/>
        <v>0</v>
      </c>
      <c r="V553" s="169"/>
      <c r="W553" s="169"/>
      <c r="X553" s="169"/>
      <c r="Y553" s="169"/>
      <c r="Z553" s="169"/>
      <c r="AA553" s="378"/>
      <c r="AB553" s="169"/>
      <c r="AC553" s="169"/>
      <c r="AD553" s="169"/>
      <c r="AE553" s="371"/>
      <c r="AF553" s="371"/>
      <c r="AG553" s="371"/>
      <c r="AH553" s="169"/>
      <c r="AI553" s="169"/>
      <c r="AJ553" s="169"/>
      <c r="AK553" s="169"/>
      <c r="AL553" s="169"/>
      <c r="AM553" s="169"/>
      <c r="AN553" s="176"/>
      <c r="AO553" s="176"/>
      <c r="AP553" s="176"/>
    </row>
    <row r="554" spans="1:42" s="253" customFormat="1" ht="21" hidden="1" customHeight="1">
      <c r="A554" s="252"/>
      <c r="B554" s="252"/>
      <c r="C554" s="252"/>
      <c r="D554" s="252"/>
      <c r="E554" s="252"/>
      <c r="F554" s="252"/>
      <c r="G554" s="252"/>
      <c r="I554" s="265">
        <f t="shared" si="108"/>
        <v>0</v>
      </c>
      <c r="J554" s="255">
        <f t="shared" si="102"/>
        <v>0</v>
      </c>
      <c r="K554" s="1144">
        <f t="shared" ref="K554:K575" si="110">+K553+1</f>
        <v>16</v>
      </c>
      <c r="L554" s="356"/>
      <c r="M554" s="356"/>
      <c r="N554" s="357">
        <f t="shared" si="107"/>
        <v>0</v>
      </c>
      <c r="O554" s="358"/>
      <c r="P554" s="358"/>
      <c r="Q554" s="359">
        <f t="shared" si="109"/>
        <v>0</v>
      </c>
      <c r="R554" s="359">
        <f t="shared" si="109"/>
        <v>0</v>
      </c>
      <c r="S554" s="360"/>
      <c r="T554" s="361"/>
      <c r="U554" s="255">
        <f t="shared" si="101"/>
        <v>0</v>
      </c>
      <c r="V554" s="169"/>
      <c r="W554" s="169"/>
      <c r="X554" s="169"/>
      <c r="Y554" s="169"/>
      <c r="Z554" s="169"/>
      <c r="AA554" s="378"/>
      <c r="AB554" s="169"/>
      <c r="AC554" s="169"/>
      <c r="AD554" s="169"/>
      <c r="AE554" s="371"/>
      <c r="AF554" s="371"/>
      <c r="AG554" s="371"/>
      <c r="AH554" s="169"/>
      <c r="AI554" s="169"/>
      <c r="AJ554" s="169"/>
      <c r="AK554" s="169"/>
      <c r="AL554" s="169"/>
      <c r="AM554" s="169"/>
      <c r="AN554" s="176"/>
      <c r="AO554" s="176"/>
      <c r="AP554" s="176"/>
    </row>
    <row r="555" spans="1:42" s="253" customFormat="1" ht="21" hidden="1" customHeight="1">
      <c r="A555" s="252"/>
      <c r="B555" s="252"/>
      <c r="C555" s="252"/>
      <c r="D555" s="252"/>
      <c r="E555" s="252"/>
      <c r="F555" s="252"/>
      <c r="G555" s="252"/>
      <c r="I555" s="265">
        <f t="shared" si="108"/>
        <v>0</v>
      </c>
      <c r="J555" s="255">
        <f t="shared" si="102"/>
        <v>0</v>
      </c>
      <c r="K555" s="1144">
        <f t="shared" si="110"/>
        <v>17</v>
      </c>
      <c r="L555" s="356"/>
      <c r="M555" s="356"/>
      <c r="N555" s="357">
        <f t="shared" si="107"/>
        <v>0</v>
      </c>
      <c r="O555" s="358"/>
      <c r="P555" s="358"/>
      <c r="Q555" s="359">
        <f t="shared" si="109"/>
        <v>0</v>
      </c>
      <c r="R555" s="359">
        <f t="shared" si="109"/>
        <v>0</v>
      </c>
      <c r="S555" s="360"/>
      <c r="T555" s="361"/>
      <c r="U555" s="255">
        <f t="shared" si="101"/>
        <v>0</v>
      </c>
      <c r="V555" s="169"/>
      <c r="W555" s="169"/>
      <c r="X555" s="169"/>
      <c r="Y555" s="169"/>
      <c r="Z555" s="169"/>
      <c r="AA555" s="378"/>
      <c r="AB555" s="169"/>
      <c r="AC555" s="169"/>
      <c r="AD555" s="169"/>
      <c r="AE555" s="371"/>
      <c r="AF555" s="371"/>
      <c r="AG555" s="371"/>
      <c r="AH555" s="169"/>
      <c r="AI555" s="169"/>
      <c r="AJ555" s="169"/>
      <c r="AK555" s="169"/>
      <c r="AL555" s="169"/>
      <c r="AM555" s="169"/>
      <c r="AN555" s="176"/>
      <c r="AO555" s="176"/>
      <c r="AP555" s="176"/>
    </row>
    <row r="556" spans="1:42" s="253" customFormat="1" ht="21" hidden="1" customHeight="1">
      <c r="A556" s="252"/>
      <c r="B556" s="252"/>
      <c r="C556" s="252"/>
      <c r="D556" s="252"/>
      <c r="E556" s="252"/>
      <c r="F556" s="252"/>
      <c r="G556" s="252"/>
      <c r="I556" s="265">
        <f t="shared" si="108"/>
        <v>0</v>
      </c>
      <c r="J556" s="255">
        <f t="shared" si="102"/>
        <v>0</v>
      </c>
      <c r="K556" s="1144">
        <f t="shared" si="110"/>
        <v>18</v>
      </c>
      <c r="L556" s="356"/>
      <c r="M556" s="356"/>
      <c r="N556" s="357">
        <f t="shared" si="107"/>
        <v>0</v>
      </c>
      <c r="O556" s="358"/>
      <c r="P556" s="358"/>
      <c r="Q556" s="359">
        <f t="shared" si="109"/>
        <v>0</v>
      </c>
      <c r="R556" s="359">
        <f t="shared" si="109"/>
        <v>0</v>
      </c>
      <c r="S556" s="360"/>
      <c r="T556" s="361"/>
      <c r="U556" s="255">
        <f t="shared" si="101"/>
        <v>0</v>
      </c>
      <c r="V556" s="169"/>
      <c r="W556" s="169"/>
      <c r="X556" s="169"/>
      <c r="Y556" s="169"/>
      <c r="Z556" s="169"/>
      <c r="AA556" s="378"/>
      <c r="AB556" s="169"/>
      <c r="AC556" s="169"/>
      <c r="AD556" s="169"/>
      <c r="AE556" s="371"/>
      <c r="AF556" s="371"/>
      <c r="AG556" s="371"/>
      <c r="AH556" s="169"/>
      <c r="AI556" s="169"/>
      <c r="AJ556" s="169"/>
      <c r="AK556" s="169"/>
      <c r="AL556" s="169"/>
      <c r="AM556" s="169"/>
      <c r="AN556" s="176"/>
      <c r="AO556" s="176"/>
      <c r="AP556" s="176"/>
    </row>
    <row r="557" spans="1:42" s="253" customFormat="1" ht="21" hidden="1" customHeight="1">
      <c r="A557" s="252"/>
      <c r="B557" s="252"/>
      <c r="C557" s="252"/>
      <c r="D557" s="252"/>
      <c r="E557" s="252"/>
      <c r="F557" s="252"/>
      <c r="G557" s="252"/>
      <c r="I557" s="265">
        <f t="shared" si="108"/>
        <v>0</v>
      </c>
      <c r="J557" s="255">
        <f t="shared" si="102"/>
        <v>0</v>
      </c>
      <c r="K557" s="1144">
        <f t="shared" si="110"/>
        <v>19</v>
      </c>
      <c r="L557" s="356"/>
      <c r="M557" s="356"/>
      <c r="N557" s="357">
        <f t="shared" si="107"/>
        <v>0</v>
      </c>
      <c r="O557" s="358"/>
      <c r="P557" s="358"/>
      <c r="Q557" s="359">
        <f t="shared" si="109"/>
        <v>0</v>
      </c>
      <c r="R557" s="359">
        <f t="shared" si="109"/>
        <v>0</v>
      </c>
      <c r="S557" s="360"/>
      <c r="T557" s="361"/>
      <c r="U557" s="255">
        <f t="shared" si="101"/>
        <v>0</v>
      </c>
      <c r="V557" s="169"/>
      <c r="W557" s="169"/>
      <c r="X557" s="169"/>
      <c r="Y557" s="169"/>
      <c r="Z557" s="169"/>
      <c r="AA557" s="378"/>
      <c r="AB557" s="169"/>
      <c r="AC557" s="169"/>
      <c r="AD557" s="169"/>
      <c r="AE557" s="371"/>
      <c r="AF557" s="371"/>
      <c r="AG557" s="371"/>
      <c r="AH557" s="169"/>
      <c r="AI557" s="169"/>
      <c r="AJ557" s="169"/>
      <c r="AK557" s="169"/>
      <c r="AL557" s="169"/>
      <c r="AM557" s="169"/>
      <c r="AN557" s="176"/>
      <c r="AO557" s="176"/>
      <c r="AP557" s="176"/>
    </row>
    <row r="558" spans="1:42" s="253" customFormat="1" ht="21" hidden="1" customHeight="1">
      <c r="A558" s="252"/>
      <c r="B558" s="252"/>
      <c r="C558" s="252"/>
      <c r="D558" s="252"/>
      <c r="E558" s="252"/>
      <c r="F558" s="252"/>
      <c r="G558" s="252"/>
      <c r="I558" s="265">
        <f t="shared" si="108"/>
        <v>0</v>
      </c>
      <c r="J558" s="255">
        <f t="shared" si="102"/>
        <v>0</v>
      </c>
      <c r="K558" s="1144">
        <f t="shared" si="110"/>
        <v>20</v>
      </c>
      <c r="L558" s="356"/>
      <c r="M558" s="356"/>
      <c r="N558" s="357">
        <f t="shared" si="107"/>
        <v>0</v>
      </c>
      <c r="O558" s="358"/>
      <c r="P558" s="358"/>
      <c r="Q558" s="359">
        <f t="shared" si="109"/>
        <v>0</v>
      </c>
      <c r="R558" s="359">
        <f t="shared" si="109"/>
        <v>0</v>
      </c>
      <c r="S558" s="360"/>
      <c r="T558" s="361"/>
      <c r="U558" s="255">
        <f t="shared" si="101"/>
        <v>0</v>
      </c>
      <c r="V558" s="169"/>
      <c r="W558" s="169"/>
      <c r="X558" s="169"/>
      <c r="Y558" s="169"/>
      <c r="Z558" s="169"/>
      <c r="AA558" s="378"/>
      <c r="AB558" s="169"/>
      <c r="AC558" s="169"/>
      <c r="AD558" s="169"/>
      <c r="AE558" s="371"/>
      <c r="AF558" s="371"/>
      <c r="AG558" s="371"/>
      <c r="AH558" s="169"/>
      <c r="AI558" s="169"/>
      <c r="AJ558" s="169"/>
      <c r="AK558" s="169"/>
      <c r="AL558" s="169"/>
      <c r="AM558" s="169"/>
      <c r="AN558" s="176"/>
      <c r="AO558" s="176"/>
      <c r="AP558" s="176"/>
    </row>
    <row r="559" spans="1:42" s="253" customFormat="1" ht="21" hidden="1" customHeight="1">
      <c r="A559" s="252"/>
      <c r="B559" s="252"/>
      <c r="C559" s="252"/>
      <c r="D559" s="252"/>
      <c r="E559" s="252"/>
      <c r="F559" s="252"/>
      <c r="G559" s="252"/>
      <c r="I559" s="265">
        <f t="shared" si="108"/>
        <v>0</v>
      </c>
      <c r="J559" s="255">
        <f t="shared" si="102"/>
        <v>0</v>
      </c>
      <c r="K559" s="1144">
        <f t="shared" si="110"/>
        <v>21</v>
      </c>
      <c r="L559" s="356"/>
      <c r="M559" s="356"/>
      <c r="N559" s="357">
        <f t="shared" si="107"/>
        <v>0</v>
      </c>
      <c r="O559" s="358"/>
      <c r="P559" s="358"/>
      <c r="Q559" s="359">
        <f t="shared" si="109"/>
        <v>0</v>
      </c>
      <c r="R559" s="359">
        <f t="shared" si="109"/>
        <v>0</v>
      </c>
      <c r="S559" s="360"/>
      <c r="T559" s="361"/>
      <c r="U559" s="255">
        <f t="shared" si="101"/>
        <v>0</v>
      </c>
      <c r="V559" s="169"/>
      <c r="W559" s="169"/>
      <c r="X559" s="169"/>
      <c r="Y559" s="169"/>
      <c r="Z559" s="169"/>
      <c r="AA559" s="378"/>
      <c r="AB559" s="169"/>
      <c r="AC559" s="169"/>
      <c r="AD559" s="169"/>
      <c r="AE559" s="371"/>
      <c r="AF559" s="371"/>
      <c r="AG559" s="371"/>
      <c r="AH559" s="169"/>
      <c r="AI559" s="169"/>
      <c r="AJ559" s="169"/>
      <c r="AK559" s="169"/>
      <c r="AL559" s="169"/>
      <c r="AM559" s="169"/>
      <c r="AN559" s="176"/>
      <c r="AO559" s="176"/>
      <c r="AP559" s="176"/>
    </row>
    <row r="560" spans="1:42" s="253" customFormat="1" ht="21" hidden="1" customHeight="1">
      <c r="A560" s="252"/>
      <c r="B560" s="252"/>
      <c r="C560" s="252"/>
      <c r="D560" s="252"/>
      <c r="E560" s="252"/>
      <c r="F560" s="252"/>
      <c r="G560" s="252"/>
      <c r="I560" s="265">
        <f t="shared" si="108"/>
        <v>0</v>
      </c>
      <c r="J560" s="255">
        <f t="shared" si="102"/>
        <v>0</v>
      </c>
      <c r="K560" s="1144">
        <f t="shared" si="110"/>
        <v>22</v>
      </c>
      <c r="L560" s="356"/>
      <c r="M560" s="356"/>
      <c r="N560" s="357">
        <f t="shared" si="107"/>
        <v>0</v>
      </c>
      <c r="O560" s="358"/>
      <c r="P560" s="358"/>
      <c r="Q560" s="359">
        <f t="shared" si="109"/>
        <v>0</v>
      </c>
      <c r="R560" s="359">
        <f t="shared" si="109"/>
        <v>0</v>
      </c>
      <c r="S560" s="360"/>
      <c r="T560" s="361"/>
      <c r="U560" s="255">
        <f t="shared" si="101"/>
        <v>0</v>
      </c>
      <c r="V560" s="169"/>
      <c r="W560" s="169"/>
      <c r="X560" s="169"/>
      <c r="Y560" s="169"/>
      <c r="Z560" s="169"/>
      <c r="AA560" s="378"/>
      <c r="AB560" s="169"/>
      <c r="AC560" s="169"/>
      <c r="AD560" s="169"/>
      <c r="AE560" s="371"/>
      <c r="AF560" s="371"/>
      <c r="AG560" s="371"/>
      <c r="AH560" s="169"/>
      <c r="AI560" s="169"/>
      <c r="AJ560" s="169"/>
      <c r="AK560" s="169"/>
      <c r="AL560" s="169"/>
      <c r="AM560" s="169"/>
      <c r="AN560" s="176"/>
      <c r="AO560" s="176"/>
      <c r="AP560" s="176"/>
    </row>
    <row r="561" spans="1:42" s="253" customFormat="1" ht="21" hidden="1" customHeight="1">
      <c r="A561" s="252"/>
      <c r="B561" s="252"/>
      <c r="C561" s="252"/>
      <c r="D561" s="252"/>
      <c r="E561" s="252"/>
      <c r="F561" s="252"/>
      <c r="G561" s="252"/>
      <c r="I561" s="265">
        <f t="shared" si="108"/>
        <v>0</v>
      </c>
      <c r="J561" s="255">
        <f t="shared" si="102"/>
        <v>0</v>
      </c>
      <c r="K561" s="1144">
        <f t="shared" si="110"/>
        <v>23</v>
      </c>
      <c r="L561" s="356"/>
      <c r="M561" s="356"/>
      <c r="N561" s="357">
        <f t="shared" si="107"/>
        <v>0</v>
      </c>
      <c r="O561" s="358"/>
      <c r="P561" s="358"/>
      <c r="Q561" s="359">
        <f t="shared" si="109"/>
        <v>0</v>
      </c>
      <c r="R561" s="359">
        <f t="shared" si="109"/>
        <v>0</v>
      </c>
      <c r="S561" s="360"/>
      <c r="T561" s="361"/>
      <c r="U561" s="255">
        <f t="shared" si="101"/>
        <v>0</v>
      </c>
      <c r="V561" s="169"/>
      <c r="W561" s="169"/>
      <c r="X561" s="169"/>
      <c r="Y561" s="169"/>
      <c r="Z561" s="169"/>
      <c r="AA561" s="378"/>
      <c r="AB561" s="169"/>
      <c r="AC561" s="169"/>
      <c r="AD561" s="169"/>
      <c r="AE561" s="371"/>
      <c r="AF561" s="371"/>
      <c r="AG561" s="371"/>
      <c r="AH561" s="169"/>
      <c r="AI561" s="169"/>
      <c r="AJ561" s="169"/>
      <c r="AK561" s="169"/>
      <c r="AL561" s="169"/>
      <c r="AM561" s="169"/>
      <c r="AN561" s="176"/>
      <c r="AO561" s="176"/>
      <c r="AP561" s="176"/>
    </row>
    <row r="562" spans="1:42" s="253" customFormat="1" ht="21" hidden="1" customHeight="1">
      <c r="A562" s="252"/>
      <c r="B562" s="252"/>
      <c r="C562" s="252"/>
      <c r="D562" s="252"/>
      <c r="E562" s="252"/>
      <c r="F562" s="252"/>
      <c r="G562" s="252"/>
      <c r="I562" s="265">
        <f t="shared" si="108"/>
        <v>0</v>
      </c>
      <c r="J562" s="255">
        <f t="shared" si="102"/>
        <v>0</v>
      </c>
      <c r="K562" s="1144">
        <f t="shared" si="110"/>
        <v>24</v>
      </c>
      <c r="L562" s="356"/>
      <c r="M562" s="356"/>
      <c r="N562" s="357">
        <f t="shared" si="107"/>
        <v>0</v>
      </c>
      <c r="O562" s="358"/>
      <c r="P562" s="358"/>
      <c r="Q562" s="359">
        <f t="shared" si="109"/>
        <v>0</v>
      </c>
      <c r="R562" s="359">
        <f t="shared" si="109"/>
        <v>0</v>
      </c>
      <c r="S562" s="360"/>
      <c r="T562" s="361"/>
      <c r="U562" s="255">
        <f t="shared" si="101"/>
        <v>0</v>
      </c>
      <c r="V562" s="169"/>
      <c r="W562" s="169"/>
      <c r="X562" s="169"/>
      <c r="Y562" s="169"/>
      <c r="Z562" s="169"/>
      <c r="AA562" s="378"/>
      <c r="AB562" s="169"/>
      <c r="AC562" s="169"/>
      <c r="AD562" s="169"/>
      <c r="AE562" s="371"/>
      <c r="AF562" s="371"/>
      <c r="AG562" s="371"/>
      <c r="AH562" s="169"/>
      <c r="AI562" s="169"/>
      <c r="AJ562" s="169"/>
      <c r="AK562" s="169"/>
      <c r="AL562" s="169"/>
      <c r="AM562" s="169"/>
      <c r="AN562" s="176"/>
      <c r="AO562" s="176"/>
      <c r="AP562" s="176"/>
    </row>
    <row r="563" spans="1:42" s="253" customFormat="1" ht="21" hidden="1" customHeight="1">
      <c r="A563" s="252"/>
      <c r="B563" s="252"/>
      <c r="C563" s="252"/>
      <c r="D563" s="252"/>
      <c r="E563" s="252"/>
      <c r="F563" s="252"/>
      <c r="G563" s="252"/>
      <c r="I563" s="265">
        <f t="shared" si="108"/>
        <v>0</v>
      </c>
      <c r="J563" s="255">
        <f t="shared" si="102"/>
        <v>0</v>
      </c>
      <c r="K563" s="1144">
        <f t="shared" si="110"/>
        <v>25</v>
      </c>
      <c r="L563" s="356"/>
      <c r="M563" s="356"/>
      <c r="N563" s="357">
        <f t="shared" si="107"/>
        <v>0</v>
      </c>
      <c r="O563" s="358"/>
      <c r="P563" s="358"/>
      <c r="Q563" s="359">
        <f t="shared" si="109"/>
        <v>0</v>
      </c>
      <c r="R563" s="359">
        <f t="shared" si="109"/>
        <v>0</v>
      </c>
      <c r="S563" s="360"/>
      <c r="T563" s="361"/>
      <c r="U563" s="255">
        <f t="shared" si="101"/>
        <v>0</v>
      </c>
      <c r="V563" s="169"/>
      <c r="W563" s="169"/>
      <c r="X563" s="169"/>
      <c r="Y563" s="169"/>
      <c r="Z563" s="169"/>
      <c r="AA563" s="378"/>
      <c r="AB563" s="169"/>
      <c r="AC563" s="169"/>
      <c r="AD563" s="169"/>
      <c r="AE563" s="371"/>
      <c r="AF563" s="371"/>
      <c r="AG563" s="371"/>
      <c r="AH563" s="169"/>
      <c r="AI563" s="169"/>
      <c r="AJ563" s="169"/>
      <c r="AK563" s="169"/>
      <c r="AL563" s="169"/>
      <c r="AM563" s="169"/>
      <c r="AN563" s="176"/>
      <c r="AO563" s="176"/>
      <c r="AP563" s="176"/>
    </row>
    <row r="564" spans="1:42" s="253" customFormat="1" ht="21" hidden="1" customHeight="1">
      <c r="A564" s="252"/>
      <c r="B564" s="252"/>
      <c r="C564" s="252"/>
      <c r="D564" s="252"/>
      <c r="E564" s="252"/>
      <c r="F564" s="252"/>
      <c r="G564" s="252"/>
      <c r="I564" s="265">
        <f t="shared" si="108"/>
        <v>0</v>
      </c>
      <c r="J564" s="255">
        <f t="shared" si="102"/>
        <v>0</v>
      </c>
      <c r="K564" s="1144">
        <f t="shared" si="110"/>
        <v>26</v>
      </c>
      <c r="L564" s="356"/>
      <c r="M564" s="356"/>
      <c r="N564" s="357">
        <f t="shared" si="107"/>
        <v>0</v>
      </c>
      <c r="O564" s="358"/>
      <c r="P564" s="358"/>
      <c r="Q564" s="359">
        <f t="shared" si="109"/>
        <v>0</v>
      </c>
      <c r="R564" s="359">
        <f t="shared" si="109"/>
        <v>0</v>
      </c>
      <c r="S564" s="360"/>
      <c r="T564" s="361"/>
      <c r="U564" s="255">
        <f t="shared" si="101"/>
        <v>0</v>
      </c>
      <c r="V564" s="169"/>
      <c r="W564" s="169"/>
      <c r="X564" s="169"/>
      <c r="Y564" s="169"/>
      <c r="Z564" s="169"/>
      <c r="AA564" s="378"/>
      <c r="AB564" s="169"/>
      <c r="AC564" s="169"/>
      <c r="AD564" s="169"/>
      <c r="AE564" s="371"/>
      <c r="AF564" s="371"/>
      <c r="AG564" s="371"/>
      <c r="AH564" s="169"/>
      <c r="AI564" s="169"/>
      <c r="AJ564" s="169"/>
      <c r="AK564" s="169"/>
      <c r="AL564" s="169"/>
      <c r="AM564" s="169"/>
      <c r="AN564" s="176"/>
      <c r="AO564" s="176"/>
      <c r="AP564" s="176"/>
    </row>
    <row r="565" spans="1:42" s="253" customFormat="1" ht="21" hidden="1" customHeight="1">
      <c r="A565" s="252"/>
      <c r="B565" s="252"/>
      <c r="C565" s="252"/>
      <c r="D565" s="252"/>
      <c r="E565" s="252"/>
      <c r="F565" s="252"/>
      <c r="G565" s="252"/>
      <c r="I565" s="265">
        <f t="shared" si="108"/>
        <v>0</v>
      </c>
      <c r="J565" s="255">
        <f t="shared" si="102"/>
        <v>0</v>
      </c>
      <c r="K565" s="1144">
        <f t="shared" si="110"/>
        <v>27</v>
      </c>
      <c r="L565" s="356"/>
      <c r="M565" s="356"/>
      <c r="N565" s="357">
        <f t="shared" si="107"/>
        <v>0</v>
      </c>
      <c r="O565" s="358"/>
      <c r="P565" s="358"/>
      <c r="Q565" s="359">
        <f t="shared" si="109"/>
        <v>0</v>
      </c>
      <c r="R565" s="359">
        <f t="shared" si="109"/>
        <v>0</v>
      </c>
      <c r="S565" s="360"/>
      <c r="T565" s="361"/>
      <c r="U565" s="255">
        <f t="shared" si="101"/>
        <v>0</v>
      </c>
      <c r="V565" s="169"/>
      <c r="W565" s="169"/>
      <c r="X565" s="169"/>
      <c r="Y565" s="169"/>
      <c r="Z565" s="169"/>
      <c r="AA565" s="378"/>
      <c r="AB565" s="169"/>
      <c r="AC565" s="169"/>
      <c r="AD565" s="169"/>
      <c r="AE565" s="371"/>
      <c r="AF565" s="371"/>
      <c r="AG565" s="371"/>
      <c r="AH565" s="169"/>
      <c r="AI565" s="169"/>
      <c r="AJ565" s="169"/>
      <c r="AK565" s="169"/>
      <c r="AL565" s="169"/>
      <c r="AM565" s="169"/>
      <c r="AN565" s="176"/>
      <c r="AO565" s="176"/>
      <c r="AP565" s="176"/>
    </row>
    <row r="566" spans="1:42" s="253" customFormat="1" ht="21" hidden="1" customHeight="1">
      <c r="A566" s="252"/>
      <c r="B566" s="252"/>
      <c r="C566" s="252"/>
      <c r="D566" s="252"/>
      <c r="E566" s="252"/>
      <c r="F566" s="252"/>
      <c r="G566" s="252"/>
      <c r="I566" s="265">
        <f t="shared" si="108"/>
        <v>0</v>
      </c>
      <c r="J566" s="255">
        <f t="shared" si="102"/>
        <v>0</v>
      </c>
      <c r="K566" s="1144">
        <f t="shared" si="110"/>
        <v>28</v>
      </c>
      <c r="L566" s="356"/>
      <c r="M566" s="356"/>
      <c r="N566" s="357">
        <f t="shared" si="107"/>
        <v>0</v>
      </c>
      <c r="O566" s="358"/>
      <c r="P566" s="358"/>
      <c r="Q566" s="359">
        <f t="shared" si="109"/>
        <v>0</v>
      </c>
      <c r="R566" s="359">
        <f t="shared" si="109"/>
        <v>0</v>
      </c>
      <c r="S566" s="360"/>
      <c r="T566" s="361"/>
      <c r="U566" s="255">
        <f t="shared" si="101"/>
        <v>0</v>
      </c>
      <c r="V566" s="169"/>
      <c r="W566" s="169"/>
      <c r="X566" s="169"/>
      <c r="Y566" s="169"/>
      <c r="Z566" s="169"/>
      <c r="AA566" s="378"/>
      <c r="AB566" s="169"/>
      <c r="AC566" s="169"/>
      <c r="AD566" s="169"/>
      <c r="AE566" s="371"/>
      <c r="AF566" s="371"/>
      <c r="AG566" s="371"/>
      <c r="AH566" s="169"/>
      <c r="AI566" s="169"/>
      <c r="AJ566" s="169"/>
      <c r="AK566" s="169"/>
      <c r="AL566" s="169"/>
      <c r="AM566" s="169"/>
      <c r="AN566" s="176"/>
      <c r="AO566" s="176"/>
      <c r="AP566" s="176"/>
    </row>
    <row r="567" spans="1:42" s="253" customFormat="1" ht="21" hidden="1" customHeight="1">
      <c r="A567" s="252"/>
      <c r="B567" s="252"/>
      <c r="C567" s="252"/>
      <c r="D567" s="252"/>
      <c r="E567" s="252"/>
      <c r="F567" s="252"/>
      <c r="G567" s="252"/>
      <c r="I567" s="265">
        <f t="shared" si="108"/>
        <v>0</v>
      </c>
      <c r="J567" s="255">
        <f t="shared" si="102"/>
        <v>0</v>
      </c>
      <c r="K567" s="1144">
        <f t="shared" si="110"/>
        <v>29</v>
      </c>
      <c r="L567" s="356"/>
      <c r="M567" s="356"/>
      <c r="N567" s="357">
        <f t="shared" si="107"/>
        <v>0</v>
      </c>
      <c r="O567" s="358"/>
      <c r="P567" s="358"/>
      <c r="Q567" s="359">
        <f t="shared" si="109"/>
        <v>0</v>
      </c>
      <c r="R567" s="359">
        <f t="shared" si="109"/>
        <v>0</v>
      </c>
      <c r="S567" s="360"/>
      <c r="T567" s="361"/>
      <c r="U567" s="255">
        <f t="shared" si="101"/>
        <v>0</v>
      </c>
      <c r="V567" s="169"/>
      <c r="W567" s="169"/>
      <c r="X567" s="169"/>
      <c r="Y567" s="169"/>
      <c r="Z567" s="169"/>
      <c r="AA567" s="378"/>
      <c r="AB567" s="169"/>
      <c r="AC567" s="169"/>
      <c r="AD567" s="169"/>
      <c r="AE567" s="371"/>
      <c r="AF567" s="371"/>
      <c r="AG567" s="371"/>
      <c r="AH567" s="169"/>
      <c r="AI567" s="169"/>
      <c r="AJ567" s="169"/>
      <c r="AK567" s="169"/>
      <c r="AL567" s="169"/>
      <c r="AM567" s="169"/>
      <c r="AN567" s="176"/>
      <c r="AO567" s="176"/>
      <c r="AP567" s="176"/>
    </row>
    <row r="568" spans="1:42" s="253" customFormat="1" ht="21" hidden="1" customHeight="1">
      <c r="A568" s="252"/>
      <c r="B568" s="252"/>
      <c r="C568" s="252"/>
      <c r="D568" s="252"/>
      <c r="E568" s="252"/>
      <c r="F568" s="252"/>
      <c r="G568" s="252"/>
      <c r="I568" s="265">
        <f t="shared" si="108"/>
        <v>0</v>
      </c>
      <c r="J568" s="255">
        <f t="shared" si="102"/>
        <v>0</v>
      </c>
      <c r="K568" s="1144">
        <f t="shared" si="110"/>
        <v>30</v>
      </c>
      <c r="L568" s="356"/>
      <c r="M568" s="356"/>
      <c r="N568" s="357">
        <f t="shared" si="107"/>
        <v>0</v>
      </c>
      <c r="O568" s="358"/>
      <c r="P568" s="358"/>
      <c r="Q568" s="359">
        <f t="shared" si="109"/>
        <v>0</v>
      </c>
      <c r="R568" s="359">
        <f t="shared" si="109"/>
        <v>0</v>
      </c>
      <c r="S568" s="360"/>
      <c r="T568" s="361"/>
      <c r="U568" s="255">
        <f t="shared" si="101"/>
        <v>0</v>
      </c>
      <c r="V568" s="169"/>
      <c r="W568" s="169"/>
      <c r="X568" s="169"/>
      <c r="Y568" s="169"/>
      <c r="Z568" s="169"/>
      <c r="AA568" s="378"/>
      <c r="AB568" s="169"/>
      <c r="AC568" s="169"/>
      <c r="AD568" s="169"/>
      <c r="AE568" s="371"/>
      <c r="AF568" s="371"/>
      <c r="AG568" s="371"/>
      <c r="AH568" s="169"/>
      <c r="AI568" s="169"/>
      <c r="AJ568" s="169"/>
      <c r="AK568" s="169"/>
      <c r="AL568" s="169"/>
      <c r="AM568" s="169"/>
      <c r="AN568" s="176"/>
      <c r="AO568" s="176"/>
      <c r="AP568" s="176"/>
    </row>
    <row r="569" spans="1:42" s="253" customFormat="1" ht="21" hidden="1" customHeight="1">
      <c r="A569" s="252"/>
      <c r="B569" s="252"/>
      <c r="C569" s="252"/>
      <c r="D569" s="252"/>
      <c r="E569" s="252"/>
      <c r="F569" s="252"/>
      <c r="G569" s="252"/>
      <c r="I569" s="265">
        <f t="shared" si="108"/>
        <v>0</v>
      </c>
      <c r="J569" s="255">
        <f t="shared" si="102"/>
        <v>0</v>
      </c>
      <c r="K569" s="1144">
        <f t="shared" si="110"/>
        <v>31</v>
      </c>
      <c r="L569" s="356"/>
      <c r="M569" s="356"/>
      <c r="N569" s="357">
        <f t="shared" si="107"/>
        <v>0</v>
      </c>
      <c r="O569" s="358"/>
      <c r="P569" s="358"/>
      <c r="Q569" s="359">
        <f t="shared" si="109"/>
        <v>0</v>
      </c>
      <c r="R569" s="359">
        <f t="shared" si="109"/>
        <v>0</v>
      </c>
      <c r="S569" s="360"/>
      <c r="T569" s="361"/>
      <c r="U569" s="255">
        <f t="shared" si="101"/>
        <v>0</v>
      </c>
      <c r="V569" s="169"/>
      <c r="W569" s="169"/>
      <c r="X569" s="169"/>
      <c r="Y569" s="169"/>
      <c r="Z569" s="169"/>
      <c r="AA569" s="378"/>
      <c r="AB569" s="169"/>
      <c r="AC569" s="169"/>
      <c r="AD569" s="169"/>
      <c r="AE569" s="371"/>
      <c r="AF569" s="371"/>
      <c r="AG569" s="371"/>
      <c r="AH569" s="169"/>
      <c r="AI569" s="169"/>
      <c r="AJ569" s="169"/>
      <c r="AK569" s="169"/>
      <c r="AL569" s="169"/>
      <c r="AM569" s="169"/>
      <c r="AN569" s="176"/>
      <c r="AO569" s="176"/>
      <c r="AP569" s="176"/>
    </row>
    <row r="570" spans="1:42" s="253" customFormat="1" ht="21" hidden="1" customHeight="1">
      <c r="A570" s="252"/>
      <c r="B570" s="252"/>
      <c r="C570" s="252"/>
      <c r="D570" s="252"/>
      <c r="E570" s="252"/>
      <c r="F570" s="252"/>
      <c r="G570" s="252"/>
      <c r="I570" s="265">
        <f t="shared" si="108"/>
        <v>0</v>
      </c>
      <c r="J570" s="255">
        <f t="shared" si="102"/>
        <v>0</v>
      </c>
      <c r="K570" s="1144">
        <f t="shared" si="110"/>
        <v>32</v>
      </c>
      <c r="L570" s="356"/>
      <c r="M570" s="356"/>
      <c r="N570" s="357">
        <f t="shared" si="107"/>
        <v>0</v>
      </c>
      <c r="O570" s="358"/>
      <c r="P570" s="358"/>
      <c r="Q570" s="359">
        <f t="shared" si="109"/>
        <v>0</v>
      </c>
      <c r="R570" s="359">
        <f t="shared" si="109"/>
        <v>0</v>
      </c>
      <c r="S570" s="360"/>
      <c r="T570" s="361"/>
      <c r="U570" s="255">
        <f t="shared" si="101"/>
        <v>0</v>
      </c>
      <c r="V570" s="169"/>
      <c r="W570" s="169"/>
      <c r="X570" s="169"/>
      <c r="Y570" s="169"/>
      <c r="Z570" s="169"/>
      <c r="AA570" s="378"/>
      <c r="AB570" s="169"/>
      <c r="AC570" s="169"/>
      <c r="AD570" s="169"/>
      <c r="AE570" s="371"/>
      <c r="AF570" s="371"/>
      <c r="AG570" s="371"/>
      <c r="AH570" s="169"/>
      <c r="AI570" s="169"/>
      <c r="AJ570" s="169"/>
      <c r="AK570" s="169"/>
      <c r="AL570" s="169"/>
      <c r="AM570" s="169"/>
      <c r="AN570" s="176"/>
      <c r="AO570" s="176"/>
      <c r="AP570" s="176"/>
    </row>
    <row r="571" spans="1:42" s="253" customFormat="1" ht="21" hidden="1" customHeight="1">
      <c r="A571" s="252"/>
      <c r="B571" s="252"/>
      <c r="C571" s="252"/>
      <c r="D571" s="252"/>
      <c r="E571" s="252"/>
      <c r="F571" s="252"/>
      <c r="G571" s="252"/>
      <c r="I571" s="265">
        <f t="shared" si="108"/>
        <v>0</v>
      </c>
      <c r="J571" s="255">
        <f t="shared" si="102"/>
        <v>0</v>
      </c>
      <c r="K571" s="1144">
        <f t="shared" si="110"/>
        <v>33</v>
      </c>
      <c r="L571" s="356"/>
      <c r="M571" s="356"/>
      <c r="N571" s="357">
        <f t="shared" si="107"/>
        <v>0</v>
      </c>
      <c r="O571" s="358"/>
      <c r="P571" s="358"/>
      <c r="Q571" s="359">
        <f t="shared" si="109"/>
        <v>0</v>
      </c>
      <c r="R571" s="359">
        <f t="shared" si="109"/>
        <v>0</v>
      </c>
      <c r="S571" s="360"/>
      <c r="T571" s="361"/>
      <c r="U571" s="255">
        <f t="shared" si="101"/>
        <v>0</v>
      </c>
      <c r="V571" s="169"/>
      <c r="W571" s="169"/>
      <c r="X571" s="169"/>
      <c r="Y571" s="169"/>
      <c r="Z571" s="169"/>
      <c r="AA571" s="378"/>
      <c r="AB571" s="169"/>
      <c r="AC571" s="169"/>
      <c r="AD571" s="169"/>
      <c r="AE571" s="371"/>
      <c r="AF571" s="371"/>
      <c r="AG571" s="371"/>
      <c r="AH571" s="169"/>
      <c r="AI571" s="169"/>
      <c r="AJ571" s="169"/>
      <c r="AK571" s="169"/>
      <c r="AL571" s="169"/>
      <c r="AM571" s="169"/>
      <c r="AN571" s="176"/>
      <c r="AO571" s="176"/>
      <c r="AP571" s="176"/>
    </row>
    <row r="572" spans="1:42" s="253" customFormat="1" ht="21" hidden="1" customHeight="1">
      <c r="A572" s="252"/>
      <c r="B572" s="252"/>
      <c r="C572" s="252"/>
      <c r="D572" s="252"/>
      <c r="E572" s="252"/>
      <c r="F572" s="252"/>
      <c r="G572" s="252"/>
      <c r="I572" s="265">
        <f t="shared" si="108"/>
        <v>0</v>
      </c>
      <c r="J572" s="255">
        <f t="shared" si="102"/>
        <v>0</v>
      </c>
      <c r="K572" s="1144">
        <f t="shared" si="110"/>
        <v>34</v>
      </c>
      <c r="L572" s="356"/>
      <c r="M572" s="356"/>
      <c r="N572" s="357">
        <f t="shared" si="107"/>
        <v>0</v>
      </c>
      <c r="O572" s="358"/>
      <c r="P572" s="358"/>
      <c r="Q572" s="359">
        <f t="shared" si="109"/>
        <v>0</v>
      </c>
      <c r="R572" s="359">
        <f t="shared" si="109"/>
        <v>0</v>
      </c>
      <c r="S572" s="360"/>
      <c r="T572" s="361"/>
      <c r="U572" s="255">
        <f t="shared" si="101"/>
        <v>0</v>
      </c>
      <c r="V572" s="169"/>
      <c r="W572" s="169"/>
      <c r="X572" s="169"/>
      <c r="Y572" s="169"/>
      <c r="Z572" s="169"/>
      <c r="AA572" s="378"/>
      <c r="AB572" s="169"/>
      <c r="AC572" s="169"/>
      <c r="AD572" s="169"/>
      <c r="AE572" s="371"/>
      <c r="AF572" s="371"/>
      <c r="AG572" s="371"/>
      <c r="AH572" s="169"/>
      <c r="AI572" s="169"/>
      <c r="AJ572" s="169"/>
      <c r="AK572" s="169"/>
      <c r="AL572" s="169"/>
      <c r="AM572" s="169"/>
      <c r="AN572" s="176"/>
      <c r="AO572" s="176"/>
      <c r="AP572" s="176"/>
    </row>
    <row r="573" spans="1:42" s="253" customFormat="1" ht="21" hidden="1" customHeight="1">
      <c r="A573" s="252"/>
      <c r="B573" s="252"/>
      <c r="C573" s="252"/>
      <c r="D573" s="252"/>
      <c r="E573" s="252"/>
      <c r="F573" s="252"/>
      <c r="G573" s="252"/>
      <c r="I573" s="265">
        <f t="shared" si="108"/>
        <v>0</v>
      </c>
      <c r="J573" s="255">
        <f t="shared" si="102"/>
        <v>0</v>
      </c>
      <c r="K573" s="1144">
        <f t="shared" si="110"/>
        <v>35</v>
      </c>
      <c r="L573" s="356"/>
      <c r="M573" s="356"/>
      <c r="N573" s="357">
        <f t="shared" si="107"/>
        <v>0</v>
      </c>
      <c r="O573" s="358"/>
      <c r="P573" s="358"/>
      <c r="Q573" s="359">
        <f t="shared" si="109"/>
        <v>0</v>
      </c>
      <c r="R573" s="359">
        <f t="shared" si="109"/>
        <v>0</v>
      </c>
      <c r="S573" s="360"/>
      <c r="T573" s="361"/>
      <c r="U573" s="255">
        <f t="shared" si="101"/>
        <v>0</v>
      </c>
      <c r="V573" s="169"/>
      <c r="W573" s="169"/>
      <c r="X573" s="169"/>
      <c r="Y573" s="169"/>
      <c r="Z573" s="169"/>
      <c r="AA573" s="378"/>
      <c r="AB573" s="169"/>
      <c r="AC573" s="169"/>
      <c r="AD573" s="169"/>
      <c r="AE573" s="371"/>
      <c r="AF573" s="371"/>
      <c r="AG573" s="371"/>
      <c r="AH573" s="169"/>
      <c r="AI573" s="169"/>
      <c r="AJ573" s="169"/>
      <c r="AK573" s="169"/>
      <c r="AL573" s="169"/>
      <c r="AM573" s="169"/>
      <c r="AN573" s="176"/>
      <c r="AO573" s="176"/>
      <c r="AP573" s="176"/>
    </row>
    <row r="574" spans="1:42" s="253" customFormat="1" ht="21" hidden="1" customHeight="1">
      <c r="A574" s="252"/>
      <c r="B574" s="252"/>
      <c r="C574" s="252"/>
      <c r="D574" s="252"/>
      <c r="E574" s="252"/>
      <c r="F574" s="252"/>
      <c r="G574" s="252"/>
      <c r="I574" s="265">
        <f t="shared" si="108"/>
        <v>0</v>
      </c>
      <c r="J574" s="255">
        <f t="shared" si="102"/>
        <v>0</v>
      </c>
      <c r="K574" s="1144">
        <f t="shared" si="110"/>
        <v>36</v>
      </c>
      <c r="L574" s="356"/>
      <c r="M574" s="356"/>
      <c r="N574" s="357">
        <f t="shared" si="107"/>
        <v>0</v>
      </c>
      <c r="O574" s="358"/>
      <c r="P574" s="358"/>
      <c r="Q574" s="359">
        <f t="shared" si="109"/>
        <v>0</v>
      </c>
      <c r="R574" s="359">
        <f t="shared" si="109"/>
        <v>0</v>
      </c>
      <c r="S574" s="360"/>
      <c r="T574" s="361"/>
      <c r="U574" s="255">
        <f t="shared" si="101"/>
        <v>0</v>
      </c>
      <c r="V574" s="169"/>
      <c r="W574" s="169"/>
      <c r="X574" s="169"/>
      <c r="Y574" s="169"/>
      <c r="Z574" s="169"/>
      <c r="AA574" s="378"/>
      <c r="AB574" s="169"/>
      <c r="AC574" s="169"/>
      <c r="AD574" s="169"/>
      <c r="AE574" s="371"/>
      <c r="AF574" s="371"/>
      <c r="AG574" s="371"/>
      <c r="AH574" s="169"/>
      <c r="AI574" s="169"/>
      <c r="AJ574" s="169"/>
      <c r="AK574" s="169"/>
      <c r="AL574" s="169"/>
      <c r="AM574" s="169"/>
      <c r="AN574" s="176"/>
      <c r="AO574" s="176"/>
      <c r="AP574" s="176"/>
    </row>
    <row r="575" spans="1:42" s="253" customFormat="1" ht="21" hidden="1" customHeight="1" thickBot="1">
      <c r="A575" s="252"/>
      <c r="B575" s="252"/>
      <c r="C575" s="252"/>
      <c r="D575" s="252"/>
      <c r="E575" s="252"/>
      <c r="F575" s="252"/>
      <c r="G575" s="252"/>
      <c r="I575" s="265">
        <f t="shared" si="108"/>
        <v>0</v>
      </c>
      <c r="J575" s="255">
        <f t="shared" si="102"/>
        <v>0</v>
      </c>
      <c r="K575" s="385">
        <f t="shared" si="110"/>
        <v>37</v>
      </c>
      <c r="L575" s="356"/>
      <c r="M575" s="356"/>
      <c r="N575" s="387">
        <f t="shared" si="107"/>
        <v>0</v>
      </c>
      <c r="O575" s="388"/>
      <c r="P575" s="388"/>
      <c r="Q575" s="389">
        <f t="shared" si="109"/>
        <v>0</v>
      </c>
      <c r="R575" s="389">
        <f t="shared" si="109"/>
        <v>0</v>
      </c>
      <c r="S575" s="390"/>
      <c r="T575" s="391"/>
      <c r="U575" s="255">
        <f t="shared" si="101"/>
        <v>0</v>
      </c>
      <c r="V575" s="169"/>
      <c r="W575" s="169"/>
      <c r="X575" s="169"/>
      <c r="Y575" s="169"/>
      <c r="Z575" s="169"/>
      <c r="AA575" s="378"/>
      <c r="AB575" s="169"/>
      <c r="AC575" s="169"/>
      <c r="AD575" s="169"/>
      <c r="AE575" s="371"/>
      <c r="AF575" s="371"/>
      <c r="AG575" s="371"/>
      <c r="AH575" s="169"/>
      <c r="AI575" s="169"/>
      <c r="AJ575" s="169"/>
      <c r="AK575" s="169"/>
      <c r="AL575" s="169"/>
      <c r="AM575" s="169"/>
      <c r="AN575" s="176"/>
      <c r="AO575" s="176"/>
      <c r="AP575" s="176"/>
    </row>
    <row r="576" spans="1:42" s="253" customFormat="1" ht="21" hidden="1" customHeight="1">
      <c r="A576" s="252"/>
      <c r="B576" s="252"/>
      <c r="C576" s="252"/>
      <c r="D576" s="252"/>
      <c r="E576" s="252"/>
      <c r="F576" s="252"/>
      <c r="G576" s="252"/>
      <c r="I576" s="265">
        <f>IF((O$578+P$578)&gt;0,1,0)</f>
        <v>0</v>
      </c>
      <c r="J576" s="255">
        <f t="shared" si="102"/>
        <v>0</v>
      </c>
      <c r="K576" s="2439" t="s">
        <v>942</v>
      </c>
      <c r="L576" s="2441" t="s">
        <v>943</v>
      </c>
      <c r="M576" s="2443" t="s">
        <v>944</v>
      </c>
      <c r="N576" s="2443" t="s">
        <v>945</v>
      </c>
      <c r="O576" s="2445" t="s">
        <v>946</v>
      </c>
      <c r="P576" s="2445"/>
      <c r="Q576" s="2445" t="s">
        <v>947</v>
      </c>
      <c r="R576" s="2445"/>
      <c r="S576" s="2446" t="s">
        <v>948</v>
      </c>
      <c r="T576" s="2448" t="s">
        <v>1162</v>
      </c>
      <c r="U576" s="255">
        <f t="shared" si="101"/>
        <v>0</v>
      </c>
      <c r="V576" s="169"/>
      <c r="W576" s="169"/>
      <c r="X576" s="169"/>
      <c r="Y576" s="169"/>
      <c r="Z576" s="169"/>
      <c r="AA576" s="378"/>
      <c r="AB576" s="169"/>
      <c r="AC576" s="169"/>
      <c r="AD576" s="169"/>
      <c r="AE576" s="371"/>
      <c r="AF576" s="371"/>
      <c r="AG576" s="371"/>
      <c r="AH576" s="169"/>
      <c r="AI576" s="169"/>
      <c r="AJ576" s="169"/>
      <c r="AK576" s="169"/>
      <c r="AL576" s="169"/>
      <c r="AM576" s="169"/>
      <c r="AN576" s="176"/>
      <c r="AO576" s="176"/>
      <c r="AP576" s="176"/>
    </row>
    <row r="577" spans="1:42" s="253" customFormat="1" ht="21" hidden="1" customHeight="1">
      <c r="A577" s="252"/>
      <c r="B577" s="252"/>
      <c r="C577" s="252"/>
      <c r="D577" s="252"/>
      <c r="E577" s="252"/>
      <c r="F577" s="252"/>
      <c r="G577" s="252"/>
      <c r="I577" s="265">
        <f t="shared" ref="I577:I600" si="111">IF((O$578+P$578)&gt;0,1,0)</f>
        <v>0</v>
      </c>
      <c r="J577" s="255">
        <f t="shared" si="102"/>
        <v>0</v>
      </c>
      <c r="K577" s="2440"/>
      <c r="L577" s="2442"/>
      <c r="M577" s="2444"/>
      <c r="N577" s="2444"/>
      <c r="O577" s="1146" t="s">
        <v>786</v>
      </c>
      <c r="P577" s="335" t="s">
        <v>787</v>
      </c>
      <c r="Q577" s="335" t="s">
        <v>786</v>
      </c>
      <c r="R577" s="336" t="s">
        <v>787</v>
      </c>
      <c r="S577" s="2447"/>
      <c r="T577" s="2449"/>
      <c r="U577" s="255">
        <f t="shared" si="101"/>
        <v>0</v>
      </c>
      <c r="V577" s="169"/>
      <c r="W577" s="169"/>
      <c r="X577" s="169"/>
      <c r="Y577" s="169"/>
      <c r="Z577" s="169"/>
      <c r="AA577" s="378"/>
      <c r="AB577" s="169"/>
      <c r="AC577" s="169"/>
      <c r="AD577" s="169"/>
      <c r="AE577" s="371"/>
      <c r="AF577" s="371"/>
      <c r="AG577" s="371"/>
      <c r="AH577" s="169"/>
      <c r="AI577" s="169"/>
      <c r="AJ577" s="169"/>
      <c r="AK577" s="169"/>
      <c r="AL577" s="169"/>
      <c r="AM577" s="169"/>
      <c r="AN577" s="176"/>
      <c r="AO577" s="176"/>
      <c r="AP577" s="176"/>
    </row>
    <row r="578" spans="1:42" s="253" customFormat="1" ht="21" hidden="1" customHeight="1">
      <c r="A578" s="252"/>
      <c r="B578" s="252"/>
      <c r="C578" s="252"/>
      <c r="D578" s="252"/>
      <c r="E578" s="252"/>
      <c r="F578" s="252"/>
      <c r="G578" s="252"/>
      <c r="I578" s="265">
        <f t="shared" si="111"/>
        <v>0</v>
      </c>
      <c r="J578" s="255">
        <f t="shared" si="102"/>
        <v>0</v>
      </c>
      <c r="K578" s="1144">
        <f>+K50+1</f>
        <v>38</v>
      </c>
      <c r="L578" s="356"/>
      <c r="M578" s="356"/>
      <c r="N578" s="357">
        <f t="shared" si="107"/>
        <v>0</v>
      </c>
      <c r="O578" s="358"/>
      <c r="P578" s="358"/>
      <c r="Q578" s="359">
        <f t="shared" si="109"/>
        <v>0</v>
      </c>
      <c r="R578" s="359">
        <f t="shared" si="109"/>
        <v>0</v>
      </c>
      <c r="S578" s="360"/>
      <c r="T578" s="361"/>
      <c r="U578" s="255">
        <f t="shared" si="101"/>
        <v>0</v>
      </c>
      <c r="V578" s="169"/>
      <c r="W578" s="169"/>
      <c r="X578" s="169"/>
      <c r="Y578" s="169"/>
      <c r="Z578" s="169"/>
      <c r="AA578" s="378"/>
      <c r="AB578" s="169"/>
      <c r="AC578" s="169"/>
      <c r="AD578" s="169"/>
      <c r="AE578" s="371"/>
      <c r="AF578" s="371"/>
      <c r="AG578" s="371"/>
      <c r="AH578" s="169"/>
      <c r="AI578" s="169"/>
      <c r="AJ578" s="169"/>
      <c r="AK578" s="169"/>
      <c r="AL578" s="169"/>
      <c r="AM578" s="169"/>
      <c r="AN578" s="176"/>
      <c r="AO578" s="176"/>
      <c r="AP578" s="176"/>
    </row>
    <row r="579" spans="1:42" s="253" customFormat="1" ht="21" hidden="1" customHeight="1">
      <c r="A579" s="252"/>
      <c r="B579" s="252"/>
      <c r="C579" s="252"/>
      <c r="D579" s="252"/>
      <c r="E579" s="252"/>
      <c r="F579" s="252"/>
      <c r="G579" s="252"/>
      <c r="I579" s="265">
        <f t="shared" si="111"/>
        <v>0</v>
      </c>
      <c r="J579" s="255">
        <f t="shared" si="102"/>
        <v>0</v>
      </c>
      <c r="K579" s="1144">
        <f t="shared" ref="K579:K600" si="112">+K578+1</f>
        <v>39</v>
      </c>
      <c r="L579" s="356"/>
      <c r="M579" s="356"/>
      <c r="N579" s="357">
        <f t="shared" si="107"/>
        <v>0</v>
      </c>
      <c r="O579" s="358"/>
      <c r="P579" s="358"/>
      <c r="Q579" s="359">
        <f t="shared" si="109"/>
        <v>0</v>
      </c>
      <c r="R579" s="359">
        <f t="shared" si="109"/>
        <v>0</v>
      </c>
      <c r="S579" s="360"/>
      <c r="T579" s="361"/>
      <c r="U579" s="255">
        <f t="shared" si="101"/>
        <v>0</v>
      </c>
      <c r="V579" s="169"/>
      <c r="W579" s="169"/>
      <c r="X579" s="169"/>
      <c r="Y579" s="169"/>
      <c r="Z579" s="169"/>
      <c r="AA579" s="378"/>
      <c r="AB579" s="169"/>
      <c r="AC579" s="169"/>
      <c r="AD579" s="169"/>
      <c r="AE579" s="371"/>
      <c r="AF579" s="371"/>
      <c r="AG579" s="371"/>
      <c r="AH579" s="169"/>
      <c r="AI579" s="169"/>
      <c r="AJ579" s="169"/>
      <c r="AK579" s="169"/>
      <c r="AL579" s="169"/>
      <c r="AM579" s="169"/>
      <c r="AN579" s="176"/>
      <c r="AO579" s="176"/>
      <c r="AP579" s="176"/>
    </row>
    <row r="580" spans="1:42" s="253" customFormat="1" ht="21" hidden="1" customHeight="1">
      <c r="A580" s="252"/>
      <c r="B580" s="252"/>
      <c r="C580" s="252"/>
      <c r="D580" s="252"/>
      <c r="E580" s="252"/>
      <c r="F580" s="252"/>
      <c r="G580" s="252"/>
      <c r="I580" s="265">
        <f t="shared" si="111"/>
        <v>0</v>
      </c>
      <c r="J580" s="255">
        <f t="shared" si="102"/>
        <v>0</v>
      </c>
      <c r="K580" s="1144">
        <f t="shared" si="112"/>
        <v>40</v>
      </c>
      <c r="L580" s="356"/>
      <c r="M580" s="356"/>
      <c r="N580" s="357">
        <f t="shared" si="107"/>
        <v>0</v>
      </c>
      <c r="O580" s="358"/>
      <c r="P580" s="358"/>
      <c r="Q580" s="359">
        <f t="shared" si="109"/>
        <v>0</v>
      </c>
      <c r="R580" s="359">
        <f t="shared" si="109"/>
        <v>0</v>
      </c>
      <c r="S580" s="360"/>
      <c r="T580" s="361"/>
      <c r="U580" s="255">
        <f t="shared" si="101"/>
        <v>0</v>
      </c>
      <c r="V580" s="169"/>
      <c r="W580" s="169"/>
      <c r="X580" s="169"/>
      <c r="Y580" s="169"/>
      <c r="Z580" s="169"/>
      <c r="AA580" s="378"/>
      <c r="AB580" s="169"/>
      <c r="AC580" s="169"/>
      <c r="AD580" s="169"/>
      <c r="AE580" s="371"/>
      <c r="AF580" s="371"/>
      <c r="AG580" s="371"/>
      <c r="AH580" s="169"/>
      <c r="AI580" s="169"/>
      <c r="AJ580" s="169"/>
      <c r="AK580" s="169"/>
      <c r="AL580" s="169"/>
      <c r="AM580" s="169"/>
      <c r="AN580" s="176"/>
      <c r="AO580" s="176"/>
      <c r="AP580" s="176"/>
    </row>
    <row r="581" spans="1:42" s="253" customFormat="1" ht="21" hidden="1" customHeight="1">
      <c r="A581" s="252"/>
      <c r="B581" s="252"/>
      <c r="C581" s="252"/>
      <c r="D581" s="252"/>
      <c r="E581" s="252"/>
      <c r="F581" s="252"/>
      <c r="G581" s="252"/>
      <c r="I581" s="265">
        <f t="shared" si="111"/>
        <v>0</v>
      </c>
      <c r="J581" s="255">
        <f t="shared" si="102"/>
        <v>0</v>
      </c>
      <c r="K581" s="1144">
        <f t="shared" si="112"/>
        <v>41</v>
      </c>
      <c r="L581" s="356"/>
      <c r="M581" s="356"/>
      <c r="N581" s="357">
        <f t="shared" si="107"/>
        <v>0</v>
      </c>
      <c r="O581" s="358"/>
      <c r="P581" s="358"/>
      <c r="Q581" s="359">
        <f t="shared" si="109"/>
        <v>0</v>
      </c>
      <c r="R581" s="359">
        <f t="shared" si="109"/>
        <v>0</v>
      </c>
      <c r="S581" s="360"/>
      <c r="T581" s="361"/>
      <c r="U581" s="255">
        <f t="shared" si="101"/>
        <v>0</v>
      </c>
      <c r="V581" s="169"/>
      <c r="W581" s="169"/>
      <c r="X581" s="169"/>
      <c r="Y581" s="169"/>
      <c r="Z581" s="169"/>
      <c r="AA581" s="378"/>
      <c r="AB581" s="169"/>
      <c r="AC581" s="169"/>
      <c r="AD581" s="169"/>
      <c r="AE581" s="371"/>
      <c r="AF581" s="371"/>
      <c r="AG581" s="371"/>
      <c r="AH581" s="169"/>
      <c r="AI581" s="169"/>
      <c r="AJ581" s="169"/>
      <c r="AK581" s="169"/>
      <c r="AL581" s="169"/>
      <c r="AM581" s="169"/>
      <c r="AN581" s="176"/>
      <c r="AO581" s="176"/>
      <c r="AP581" s="176"/>
    </row>
    <row r="582" spans="1:42" s="253" customFormat="1" ht="21" hidden="1" customHeight="1">
      <c r="A582" s="252"/>
      <c r="B582" s="252"/>
      <c r="C582" s="252"/>
      <c r="D582" s="252"/>
      <c r="E582" s="252"/>
      <c r="F582" s="252"/>
      <c r="G582" s="252"/>
      <c r="I582" s="265">
        <f t="shared" si="111"/>
        <v>0</v>
      </c>
      <c r="J582" s="255">
        <f t="shared" si="102"/>
        <v>0</v>
      </c>
      <c r="K582" s="1144">
        <f t="shared" si="112"/>
        <v>42</v>
      </c>
      <c r="L582" s="356"/>
      <c r="M582" s="356"/>
      <c r="N582" s="357">
        <f t="shared" si="107"/>
        <v>0</v>
      </c>
      <c r="O582" s="358"/>
      <c r="P582" s="358"/>
      <c r="Q582" s="359">
        <f t="shared" si="109"/>
        <v>0</v>
      </c>
      <c r="R582" s="359">
        <f t="shared" si="109"/>
        <v>0</v>
      </c>
      <c r="S582" s="360"/>
      <c r="T582" s="361"/>
      <c r="U582" s="255">
        <f t="shared" si="101"/>
        <v>0</v>
      </c>
      <c r="V582" s="169"/>
      <c r="W582" s="169"/>
      <c r="X582" s="169"/>
      <c r="Y582" s="169"/>
      <c r="Z582" s="169"/>
      <c r="AA582" s="378"/>
      <c r="AB582" s="169"/>
      <c r="AC582" s="169"/>
      <c r="AD582" s="169"/>
      <c r="AE582" s="371"/>
      <c r="AF582" s="371"/>
      <c r="AG582" s="371"/>
      <c r="AH582" s="169"/>
      <c r="AI582" s="169"/>
      <c r="AJ582" s="169"/>
      <c r="AK582" s="169"/>
      <c r="AL582" s="169"/>
      <c r="AM582" s="169"/>
      <c r="AN582" s="176"/>
      <c r="AO582" s="176"/>
      <c r="AP582" s="176"/>
    </row>
    <row r="583" spans="1:42" s="253" customFormat="1" ht="21" hidden="1" customHeight="1">
      <c r="A583" s="252"/>
      <c r="B583" s="252"/>
      <c r="C583" s="252"/>
      <c r="D583" s="252"/>
      <c r="E583" s="252"/>
      <c r="F583" s="252"/>
      <c r="G583" s="252"/>
      <c r="I583" s="265">
        <f t="shared" si="111"/>
        <v>0</v>
      </c>
      <c r="J583" s="255">
        <f t="shared" si="102"/>
        <v>0</v>
      </c>
      <c r="K583" s="1144">
        <f t="shared" si="112"/>
        <v>43</v>
      </c>
      <c r="L583" s="356"/>
      <c r="M583" s="356"/>
      <c r="N583" s="357">
        <f t="shared" si="107"/>
        <v>0</v>
      </c>
      <c r="O583" s="358"/>
      <c r="P583" s="358"/>
      <c r="Q583" s="359">
        <f t="shared" si="109"/>
        <v>0</v>
      </c>
      <c r="R583" s="359">
        <f t="shared" si="109"/>
        <v>0</v>
      </c>
      <c r="S583" s="360"/>
      <c r="T583" s="361"/>
      <c r="U583" s="255">
        <f t="shared" si="101"/>
        <v>0</v>
      </c>
      <c r="V583" s="169"/>
      <c r="W583" s="169"/>
      <c r="X583" s="169"/>
      <c r="Y583" s="169"/>
      <c r="Z583" s="169"/>
      <c r="AA583" s="378"/>
      <c r="AB583" s="169"/>
      <c r="AC583" s="169"/>
      <c r="AD583" s="169"/>
      <c r="AE583" s="371"/>
      <c r="AF583" s="371"/>
      <c r="AG583" s="371"/>
      <c r="AH583" s="169"/>
      <c r="AI583" s="169"/>
      <c r="AJ583" s="169"/>
      <c r="AK583" s="169"/>
      <c r="AL583" s="169"/>
      <c r="AM583" s="169"/>
      <c r="AN583" s="176"/>
      <c r="AO583" s="176"/>
      <c r="AP583" s="176"/>
    </row>
    <row r="584" spans="1:42" s="253" customFormat="1" ht="21" hidden="1" customHeight="1">
      <c r="A584" s="252"/>
      <c r="B584" s="252"/>
      <c r="C584" s="252"/>
      <c r="D584" s="252"/>
      <c r="E584" s="252"/>
      <c r="F584" s="252"/>
      <c r="G584" s="252"/>
      <c r="I584" s="265">
        <f t="shared" si="111"/>
        <v>0</v>
      </c>
      <c r="J584" s="255">
        <f t="shared" si="102"/>
        <v>0</v>
      </c>
      <c r="K584" s="1144">
        <f t="shared" si="112"/>
        <v>44</v>
      </c>
      <c r="L584" s="356"/>
      <c r="M584" s="356"/>
      <c r="N584" s="357">
        <f t="shared" si="107"/>
        <v>0</v>
      </c>
      <c r="O584" s="358"/>
      <c r="P584" s="358"/>
      <c r="Q584" s="359">
        <f t="shared" si="109"/>
        <v>0</v>
      </c>
      <c r="R584" s="359">
        <f t="shared" si="109"/>
        <v>0</v>
      </c>
      <c r="S584" s="360"/>
      <c r="T584" s="361"/>
      <c r="U584" s="255">
        <f t="shared" si="101"/>
        <v>0</v>
      </c>
      <c r="V584" s="169"/>
      <c r="W584" s="169"/>
      <c r="X584" s="169"/>
      <c r="Y584" s="169"/>
      <c r="Z584" s="169"/>
      <c r="AA584" s="378"/>
      <c r="AB584" s="169"/>
      <c r="AC584" s="169"/>
      <c r="AD584" s="169"/>
      <c r="AE584" s="371"/>
      <c r="AF584" s="371"/>
      <c r="AG584" s="371"/>
      <c r="AH584" s="169"/>
      <c r="AI584" s="169"/>
      <c r="AJ584" s="169"/>
      <c r="AK584" s="169"/>
      <c r="AL584" s="169"/>
      <c r="AM584" s="169"/>
      <c r="AN584" s="176"/>
      <c r="AO584" s="176"/>
      <c r="AP584" s="176"/>
    </row>
    <row r="585" spans="1:42" s="253" customFormat="1" ht="21" hidden="1" customHeight="1">
      <c r="A585" s="252"/>
      <c r="B585" s="252"/>
      <c r="C585" s="252"/>
      <c r="D585" s="252"/>
      <c r="E585" s="252"/>
      <c r="F585" s="252"/>
      <c r="G585" s="252"/>
      <c r="I585" s="265">
        <f t="shared" si="111"/>
        <v>0</v>
      </c>
      <c r="J585" s="255">
        <f t="shared" si="102"/>
        <v>0</v>
      </c>
      <c r="K585" s="1144">
        <f t="shared" si="112"/>
        <v>45</v>
      </c>
      <c r="L585" s="356"/>
      <c r="M585" s="356"/>
      <c r="N585" s="357">
        <f t="shared" si="107"/>
        <v>0</v>
      </c>
      <c r="O585" s="358"/>
      <c r="P585" s="358"/>
      <c r="Q585" s="359">
        <f t="shared" si="109"/>
        <v>0</v>
      </c>
      <c r="R585" s="359">
        <f t="shared" si="109"/>
        <v>0</v>
      </c>
      <c r="S585" s="360"/>
      <c r="T585" s="361"/>
      <c r="U585" s="255">
        <f t="shared" si="101"/>
        <v>0</v>
      </c>
      <c r="V585" s="169"/>
      <c r="W585" s="169"/>
      <c r="X585" s="169"/>
      <c r="Y585" s="169"/>
      <c r="Z585" s="169"/>
      <c r="AA585" s="378"/>
      <c r="AB585" s="169"/>
      <c r="AC585" s="169"/>
      <c r="AD585" s="169"/>
      <c r="AE585" s="371"/>
      <c r="AF585" s="371"/>
      <c r="AG585" s="371"/>
      <c r="AH585" s="169"/>
      <c r="AI585" s="169"/>
      <c r="AJ585" s="169"/>
      <c r="AK585" s="169"/>
      <c r="AL585" s="169"/>
      <c r="AM585" s="169"/>
      <c r="AN585" s="176"/>
      <c r="AO585" s="176"/>
      <c r="AP585" s="176"/>
    </row>
    <row r="586" spans="1:42" s="253" customFormat="1" ht="21" hidden="1" customHeight="1">
      <c r="A586" s="252"/>
      <c r="B586" s="252"/>
      <c r="C586" s="252"/>
      <c r="D586" s="252"/>
      <c r="E586" s="252"/>
      <c r="F586" s="252"/>
      <c r="G586" s="252"/>
      <c r="I586" s="265">
        <f t="shared" si="111"/>
        <v>0</v>
      </c>
      <c r="J586" s="255">
        <f t="shared" si="102"/>
        <v>0</v>
      </c>
      <c r="K586" s="1144">
        <f t="shared" si="112"/>
        <v>46</v>
      </c>
      <c r="L586" s="356"/>
      <c r="M586" s="356"/>
      <c r="N586" s="357">
        <f t="shared" si="107"/>
        <v>0</v>
      </c>
      <c r="O586" s="358"/>
      <c r="P586" s="358"/>
      <c r="Q586" s="359">
        <f t="shared" si="109"/>
        <v>0</v>
      </c>
      <c r="R586" s="359">
        <f t="shared" si="109"/>
        <v>0</v>
      </c>
      <c r="S586" s="360"/>
      <c r="T586" s="361"/>
      <c r="U586" s="255">
        <f t="shared" si="101"/>
        <v>0</v>
      </c>
      <c r="V586" s="169"/>
      <c r="W586" s="169"/>
      <c r="X586" s="169"/>
      <c r="Y586" s="169"/>
      <c r="Z586" s="169"/>
      <c r="AA586" s="378"/>
      <c r="AB586" s="169"/>
      <c r="AC586" s="169"/>
      <c r="AD586" s="169"/>
      <c r="AE586" s="371"/>
      <c r="AF586" s="371"/>
      <c r="AG586" s="371"/>
      <c r="AH586" s="169"/>
      <c r="AI586" s="169"/>
      <c r="AJ586" s="169"/>
      <c r="AK586" s="169"/>
      <c r="AL586" s="169"/>
      <c r="AM586" s="169"/>
      <c r="AN586" s="176"/>
      <c r="AO586" s="176"/>
      <c r="AP586" s="176"/>
    </row>
    <row r="587" spans="1:42" s="253" customFormat="1" ht="21" hidden="1" customHeight="1">
      <c r="A587" s="252"/>
      <c r="B587" s="252"/>
      <c r="C587" s="252"/>
      <c r="D587" s="252"/>
      <c r="E587" s="252"/>
      <c r="F587" s="252"/>
      <c r="G587" s="252"/>
      <c r="I587" s="265">
        <f t="shared" si="111"/>
        <v>0</v>
      </c>
      <c r="J587" s="255">
        <f t="shared" si="102"/>
        <v>0</v>
      </c>
      <c r="K587" s="1144">
        <f t="shared" si="112"/>
        <v>47</v>
      </c>
      <c r="L587" s="356"/>
      <c r="M587" s="356"/>
      <c r="N587" s="357">
        <f t="shared" si="107"/>
        <v>0</v>
      </c>
      <c r="O587" s="358"/>
      <c r="P587" s="358"/>
      <c r="Q587" s="359">
        <f t="shared" si="109"/>
        <v>0</v>
      </c>
      <c r="R587" s="359">
        <f t="shared" si="109"/>
        <v>0</v>
      </c>
      <c r="S587" s="360"/>
      <c r="T587" s="361"/>
      <c r="U587" s="255">
        <f t="shared" si="101"/>
        <v>0</v>
      </c>
      <c r="V587" s="169"/>
      <c r="W587" s="169"/>
      <c r="X587" s="169"/>
      <c r="Y587" s="169"/>
      <c r="Z587" s="169"/>
      <c r="AA587" s="378"/>
      <c r="AB587" s="169"/>
      <c r="AC587" s="169"/>
      <c r="AD587" s="169"/>
      <c r="AE587" s="371"/>
      <c r="AF587" s="371"/>
      <c r="AG587" s="371"/>
      <c r="AH587" s="169"/>
      <c r="AI587" s="169"/>
      <c r="AJ587" s="169"/>
      <c r="AK587" s="169"/>
      <c r="AL587" s="169"/>
      <c r="AM587" s="169"/>
      <c r="AN587" s="176"/>
      <c r="AO587" s="176"/>
      <c r="AP587" s="176"/>
    </row>
    <row r="588" spans="1:42" s="253" customFormat="1" ht="21" hidden="1" customHeight="1">
      <c r="A588" s="252"/>
      <c r="B588" s="252"/>
      <c r="C588" s="252"/>
      <c r="D588" s="252"/>
      <c r="E588" s="252"/>
      <c r="F588" s="252"/>
      <c r="G588" s="252"/>
      <c r="I588" s="265">
        <f t="shared" si="111"/>
        <v>0</v>
      </c>
      <c r="J588" s="255">
        <f t="shared" si="102"/>
        <v>0</v>
      </c>
      <c r="K588" s="1144">
        <f t="shared" si="112"/>
        <v>48</v>
      </c>
      <c r="L588" s="356"/>
      <c r="M588" s="356"/>
      <c r="N588" s="357">
        <f t="shared" si="107"/>
        <v>0</v>
      </c>
      <c r="O588" s="358"/>
      <c r="P588" s="358"/>
      <c r="Q588" s="359">
        <f t="shared" si="109"/>
        <v>0</v>
      </c>
      <c r="R588" s="359">
        <f t="shared" si="109"/>
        <v>0</v>
      </c>
      <c r="S588" s="360"/>
      <c r="T588" s="361"/>
      <c r="U588" s="255">
        <f t="shared" si="101"/>
        <v>0</v>
      </c>
      <c r="V588" s="169"/>
      <c r="W588" s="169"/>
      <c r="X588" s="169"/>
      <c r="Y588" s="169"/>
      <c r="Z588" s="169"/>
      <c r="AA588" s="378"/>
      <c r="AB588" s="169"/>
      <c r="AC588" s="169"/>
      <c r="AD588" s="169"/>
      <c r="AE588" s="371"/>
      <c r="AF588" s="371"/>
      <c r="AG588" s="371"/>
      <c r="AH588" s="169"/>
      <c r="AI588" s="169"/>
      <c r="AJ588" s="169"/>
      <c r="AK588" s="169"/>
      <c r="AL588" s="169"/>
      <c r="AM588" s="169"/>
      <c r="AN588" s="176"/>
      <c r="AO588" s="176"/>
      <c r="AP588" s="176"/>
    </row>
    <row r="589" spans="1:42" s="253" customFormat="1" ht="21" hidden="1" customHeight="1">
      <c r="A589" s="252"/>
      <c r="B589" s="252"/>
      <c r="C589" s="252"/>
      <c r="D589" s="252"/>
      <c r="E589" s="252"/>
      <c r="F589" s="252"/>
      <c r="G589" s="252"/>
      <c r="I589" s="265">
        <f t="shared" si="111"/>
        <v>0</v>
      </c>
      <c r="J589" s="255">
        <f t="shared" si="102"/>
        <v>0</v>
      </c>
      <c r="K589" s="1144">
        <f t="shared" si="112"/>
        <v>49</v>
      </c>
      <c r="L589" s="356"/>
      <c r="M589" s="356"/>
      <c r="N589" s="357">
        <f t="shared" si="107"/>
        <v>0</v>
      </c>
      <c r="O589" s="358"/>
      <c r="P589" s="358"/>
      <c r="Q589" s="359">
        <f t="shared" si="109"/>
        <v>0</v>
      </c>
      <c r="R589" s="359">
        <f t="shared" si="109"/>
        <v>0</v>
      </c>
      <c r="S589" s="360"/>
      <c r="T589" s="361"/>
      <c r="U589" s="255">
        <f t="shared" si="101"/>
        <v>0</v>
      </c>
      <c r="V589" s="169"/>
      <c r="W589" s="169"/>
      <c r="X589" s="169"/>
      <c r="Y589" s="169"/>
      <c r="Z589" s="169"/>
      <c r="AA589" s="378"/>
      <c r="AB589" s="169"/>
      <c r="AC589" s="169"/>
      <c r="AD589" s="169"/>
      <c r="AE589" s="371"/>
      <c r="AF589" s="371"/>
      <c r="AG589" s="371"/>
      <c r="AH589" s="169"/>
      <c r="AI589" s="169"/>
      <c r="AJ589" s="169"/>
      <c r="AK589" s="169"/>
      <c r="AL589" s="169"/>
      <c r="AM589" s="169"/>
      <c r="AN589" s="176"/>
      <c r="AO589" s="176"/>
      <c r="AP589" s="176"/>
    </row>
    <row r="590" spans="1:42" s="253" customFormat="1" ht="21" hidden="1" customHeight="1">
      <c r="A590" s="252"/>
      <c r="B590" s="252"/>
      <c r="C590" s="252"/>
      <c r="D590" s="252"/>
      <c r="E590" s="252"/>
      <c r="F590" s="252"/>
      <c r="G590" s="252"/>
      <c r="I590" s="265">
        <f t="shared" si="111"/>
        <v>0</v>
      </c>
      <c r="J590" s="255">
        <f t="shared" si="102"/>
        <v>0</v>
      </c>
      <c r="K590" s="1144">
        <f t="shared" si="112"/>
        <v>50</v>
      </c>
      <c r="L590" s="356"/>
      <c r="M590" s="356"/>
      <c r="N590" s="357">
        <f t="shared" si="107"/>
        <v>0</v>
      </c>
      <c r="O590" s="358"/>
      <c r="P590" s="358"/>
      <c r="Q590" s="359">
        <f t="shared" si="109"/>
        <v>0</v>
      </c>
      <c r="R590" s="359">
        <f t="shared" si="109"/>
        <v>0</v>
      </c>
      <c r="S590" s="360"/>
      <c r="T590" s="361"/>
      <c r="U590" s="255">
        <f t="shared" ref="U590:U600" si="113">IF($Q$529&gt;0,8,)</f>
        <v>0</v>
      </c>
      <c r="V590" s="169"/>
      <c r="W590" s="169"/>
      <c r="X590" s="169"/>
      <c r="Y590" s="169"/>
      <c r="Z590" s="169"/>
      <c r="AA590" s="378"/>
      <c r="AB590" s="169"/>
      <c r="AC590" s="169"/>
      <c r="AD590" s="169"/>
      <c r="AE590" s="371"/>
      <c r="AF590" s="371"/>
      <c r="AG590" s="371"/>
      <c r="AH590" s="169"/>
      <c r="AI590" s="169"/>
      <c r="AJ590" s="169"/>
      <c r="AK590" s="169"/>
      <c r="AL590" s="169"/>
      <c r="AM590" s="169"/>
      <c r="AN590" s="176"/>
      <c r="AO590" s="176"/>
      <c r="AP590" s="176"/>
    </row>
    <row r="591" spans="1:42" s="253" customFormat="1" ht="21" hidden="1" customHeight="1">
      <c r="A591" s="252"/>
      <c r="B591" s="252"/>
      <c r="C591" s="252"/>
      <c r="D591" s="252"/>
      <c r="E591" s="252"/>
      <c r="F591" s="252"/>
      <c r="G591" s="252"/>
      <c r="I591" s="265">
        <f t="shared" si="111"/>
        <v>0</v>
      </c>
      <c r="J591" s="255">
        <f t="shared" si="102"/>
        <v>0</v>
      </c>
      <c r="K591" s="1144">
        <f t="shared" si="112"/>
        <v>51</v>
      </c>
      <c r="L591" s="356"/>
      <c r="M591" s="356"/>
      <c r="N591" s="357">
        <f t="shared" si="107"/>
        <v>0</v>
      </c>
      <c r="O591" s="358"/>
      <c r="P591" s="358"/>
      <c r="Q591" s="359">
        <f t="shared" si="109"/>
        <v>0</v>
      </c>
      <c r="R591" s="359">
        <f t="shared" si="109"/>
        <v>0</v>
      </c>
      <c r="S591" s="360"/>
      <c r="T591" s="361"/>
      <c r="U591" s="255">
        <f t="shared" si="113"/>
        <v>0</v>
      </c>
      <c r="V591" s="169"/>
      <c r="W591" s="169"/>
      <c r="X591" s="169"/>
      <c r="Y591" s="169"/>
      <c r="Z591" s="169"/>
      <c r="AA591" s="378"/>
      <c r="AB591" s="169"/>
      <c r="AC591" s="169"/>
      <c r="AD591" s="169"/>
      <c r="AE591" s="371"/>
      <c r="AF591" s="371"/>
      <c r="AG591" s="371"/>
      <c r="AH591" s="169"/>
      <c r="AI591" s="169"/>
      <c r="AJ591" s="169"/>
      <c r="AK591" s="169"/>
      <c r="AL591" s="169"/>
      <c r="AM591" s="169"/>
      <c r="AN591" s="176"/>
      <c r="AO591" s="176"/>
      <c r="AP591" s="176"/>
    </row>
    <row r="592" spans="1:42" s="253" customFormat="1" ht="21" hidden="1" customHeight="1">
      <c r="A592" s="252"/>
      <c r="B592" s="252"/>
      <c r="C592" s="252"/>
      <c r="D592" s="252"/>
      <c r="E592" s="252"/>
      <c r="F592" s="252"/>
      <c r="G592" s="252"/>
      <c r="I592" s="265">
        <f t="shared" si="111"/>
        <v>0</v>
      </c>
      <c r="J592" s="255">
        <f t="shared" si="102"/>
        <v>0</v>
      </c>
      <c r="K592" s="1144">
        <f t="shared" si="112"/>
        <v>52</v>
      </c>
      <c r="L592" s="356"/>
      <c r="M592" s="356"/>
      <c r="N592" s="357">
        <f t="shared" si="107"/>
        <v>0</v>
      </c>
      <c r="O592" s="358"/>
      <c r="P592" s="358"/>
      <c r="Q592" s="359">
        <f t="shared" si="109"/>
        <v>0</v>
      </c>
      <c r="R592" s="359">
        <f t="shared" si="109"/>
        <v>0</v>
      </c>
      <c r="S592" s="360"/>
      <c r="T592" s="361"/>
      <c r="U592" s="255">
        <f t="shared" si="113"/>
        <v>0</v>
      </c>
      <c r="V592" s="169"/>
      <c r="W592" s="169"/>
      <c r="X592" s="169"/>
      <c r="Y592" s="169"/>
      <c r="Z592" s="169"/>
      <c r="AA592" s="378"/>
      <c r="AB592" s="169"/>
      <c r="AC592" s="169"/>
      <c r="AD592" s="169"/>
      <c r="AE592" s="371"/>
      <c r="AF592" s="371"/>
      <c r="AG592" s="371"/>
      <c r="AH592" s="169"/>
      <c r="AI592" s="169"/>
      <c r="AJ592" s="169"/>
      <c r="AK592" s="169"/>
      <c r="AL592" s="169"/>
      <c r="AM592" s="169"/>
      <c r="AN592" s="176"/>
      <c r="AO592" s="176"/>
      <c r="AP592" s="176"/>
    </row>
    <row r="593" spans="1:42" s="253" customFormat="1" ht="21" hidden="1" customHeight="1">
      <c r="A593" s="252"/>
      <c r="B593" s="252"/>
      <c r="C593" s="252"/>
      <c r="D593" s="252"/>
      <c r="E593" s="252"/>
      <c r="F593" s="252"/>
      <c r="G593" s="252"/>
      <c r="I593" s="265">
        <f t="shared" si="111"/>
        <v>0</v>
      </c>
      <c r="J593" s="255">
        <f t="shared" si="102"/>
        <v>0</v>
      </c>
      <c r="K593" s="1144">
        <f t="shared" si="112"/>
        <v>53</v>
      </c>
      <c r="L593" s="356"/>
      <c r="M593" s="356"/>
      <c r="N593" s="357">
        <f t="shared" si="107"/>
        <v>0</v>
      </c>
      <c r="O593" s="358"/>
      <c r="P593" s="358"/>
      <c r="Q593" s="359">
        <f t="shared" si="109"/>
        <v>0</v>
      </c>
      <c r="R593" s="359">
        <f t="shared" si="109"/>
        <v>0</v>
      </c>
      <c r="S593" s="360"/>
      <c r="T593" s="361"/>
      <c r="U593" s="255">
        <f t="shared" si="113"/>
        <v>0</v>
      </c>
      <c r="V593" s="169"/>
      <c r="W593" s="169"/>
      <c r="X593" s="169"/>
      <c r="Y593" s="169"/>
      <c r="Z593" s="169"/>
      <c r="AA593" s="378"/>
      <c r="AB593" s="169"/>
      <c r="AC593" s="169"/>
      <c r="AD593" s="169"/>
      <c r="AE593" s="371"/>
      <c r="AF593" s="371"/>
      <c r="AG593" s="371"/>
      <c r="AH593" s="169"/>
      <c r="AI593" s="169"/>
      <c r="AJ593" s="169"/>
      <c r="AK593" s="169"/>
      <c r="AL593" s="169"/>
      <c r="AM593" s="169"/>
      <c r="AN593" s="176"/>
      <c r="AO593" s="176"/>
      <c r="AP593" s="176"/>
    </row>
    <row r="594" spans="1:42" s="253" customFormat="1" ht="21" hidden="1" customHeight="1">
      <c r="A594" s="252"/>
      <c r="B594" s="252"/>
      <c r="C594" s="252"/>
      <c r="D594" s="252"/>
      <c r="E594" s="252"/>
      <c r="F594" s="252"/>
      <c r="G594" s="252"/>
      <c r="I594" s="265">
        <f t="shared" si="111"/>
        <v>0</v>
      </c>
      <c r="J594" s="255">
        <f t="shared" si="102"/>
        <v>0</v>
      </c>
      <c r="K594" s="1144">
        <f t="shared" si="112"/>
        <v>54</v>
      </c>
      <c r="L594" s="356"/>
      <c r="M594" s="356"/>
      <c r="N594" s="357">
        <f t="shared" si="107"/>
        <v>0</v>
      </c>
      <c r="O594" s="358"/>
      <c r="P594" s="358"/>
      <c r="Q594" s="359">
        <f t="shared" si="109"/>
        <v>0</v>
      </c>
      <c r="R594" s="359">
        <f t="shared" si="109"/>
        <v>0</v>
      </c>
      <c r="S594" s="360"/>
      <c r="T594" s="361"/>
      <c r="U594" s="255">
        <f t="shared" si="113"/>
        <v>0</v>
      </c>
      <c r="V594" s="169"/>
      <c r="W594" s="169"/>
      <c r="X594" s="169"/>
      <c r="Y594" s="169"/>
      <c r="Z594" s="169"/>
      <c r="AA594" s="378"/>
      <c r="AB594" s="169"/>
      <c r="AC594" s="169"/>
      <c r="AD594" s="169"/>
      <c r="AE594" s="371"/>
      <c r="AF594" s="371"/>
      <c r="AG594" s="371"/>
      <c r="AH594" s="169"/>
      <c r="AI594" s="169"/>
      <c r="AJ594" s="169"/>
      <c r="AK594" s="169"/>
      <c r="AL594" s="169"/>
      <c r="AM594" s="169"/>
      <c r="AN594" s="176"/>
      <c r="AO594" s="176"/>
      <c r="AP594" s="176"/>
    </row>
    <row r="595" spans="1:42" s="253" customFormat="1" ht="21" hidden="1" customHeight="1">
      <c r="A595" s="252"/>
      <c r="B595" s="252"/>
      <c r="C595" s="252"/>
      <c r="D595" s="252"/>
      <c r="E595" s="252"/>
      <c r="F595" s="252"/>
      <c r="G595" s="252"/>
      <c r="I595" s="265">
        <f t="shared" si="111"/>
        <v>0</v>
      </c>
      <c r="J595" s="255">
        <f t="shared" si="102"/>
        <v>0</v>
      </c>
      <c r="K595" s="1144">
        <f t="shared" si="112"/>
        <v>55</v>
      </c>
      <c r="L595" s="356"/>
      <c r="M595" s="356"/>
      <c r="N595" s="357">
        <f t="shared" si="107"/>
        <v>0</v>
      </c>
      <c r="O595" s="358"/>
      <c r="P595" s="358"/>
      <c r="Q595" s="359">
        <f t="shared" si="109"/>
        <v>0</v>
      </c>
      <c r="R595" s="359">
        <f t="shared" si="109"/>
        <v>0</v>
      </c>
      <c r="S595" s="360"/>
      <c r="T595" s="361"/>
      <c r="U595" s="255">
        <f t="shared" si="113"/>
        <v>0</v>
      </c>
      <c r="V595" s="169"/>
      <c r="W595" s="169"/>
      <c r="X595" s="169"/>
      <c r="Y595" s="169"/>
      <c r="Z595" s="169"/>
      <c r="AA595" s="378"/>
      <c r="AB595" s="169"/>
      <c r="AC595" s="169"/>
      <c r="AD595" s="169"/>
      <c r="AE595" s="371"/>
      <c r="AF595" s="371"/>
      <c r="AG595" s="371"/>
      <c r="AH595" s="169"/>
      <c r="AI595" s="169"/>
      <c r="AJ595" s="169"/>
      <c r="AK595" s="169"/>
      <c r="AL595" s="169"/>
      <c r="AM595" s="371"/>
      <c r="AN595" s="167"/>
      <c r="AO595" s="176"/>
      <c r="AP595" s="176"/>
    </row>
    <row r="596" spans="1:42" s="253" customFormat="1" ht="21" hidden="1" customHeight="1">
      <c r="A596" s="252"/>
      <c r="B596" s="252"/>
      <c r="C596" s="252"/>
      <c r="D596" s="252"/>
      <c r="E596" s="252"/>
      <c r="F596" s="252"/>
      <c r="G596" s="252"/>
      <c r="I596" s="265">
        <f t="shared" si="111"/>
        <v>0</v>
      </c>
      <c r="J596" s="255">
        <f t="shared" si="102"/>
        <v>0</v>
      </c>
      <c r="K596" s="1144">
        <f t="shared" si="112"/>
        <v>56</v>
      </c>
      <c r="L596" s="356"/>
      <c r="M596" s="356"/>
      <c r="N596" s="357">
        <f t="shared" si="107"/>
        <v>0</v>
      </c>
      <c r="O596" s="358"/>
      <c r="P596" s="358"/>
      <c r="Q596" s="359">
        <f t="shared" si="109"/>
        <v>0</v>
      </c>
      <c r="R596" s="359">
        <f t="shared" si="109"/>
        <v>0</v>
      </c>
      <c r="S596" s="360"/>
      <c r="T596" s="361"/>
      <c r="U596" s="255">
        <f t="shared" si="113"/>
        <v>0</v>
      </c>
      <c r="V596" s="169"/>
      <c r="W596" s="169"/>
      <c r="X596" s="169"/>
      <c r="Y596" s="169"/>
      <c r="Z596" s="169"/>
      <c r="AA596" s="378"/>
      <c r="AB596" s="169"/>
      <c r="AC596" s="169"/>
      <c r="AD596" s="169"/>
      <c r="AE596" s="371"/>
      <c r="AF596" s="371"/>
      <c r="AG596" s="371"/>
      <c r="AH596" s="169"/>
      <c r="AI596" s="169"/>
      <c r="AJ596" s="169"/>
      <c r="AK596" s="169"/>
      <c r="AL596" s="169"/>
      <c r="AM596" s="371"/>
      <c r="AN596" s="167"/>
      <c r="AO596" s="176"/>
      <c r="AP596" s="176"/>
    </row>
    <row r="597" spans="1:42" s="253" customFormat="1" ht="21" hidden="1" customHeight="1">
      <c r="A597" s="252"/>
      <c r="B597" s="252"/>
      <c r="C597" s="252"/>
      <c r="D597" s="252"/>
      <c r="E597" s="252"/>
      <c r="F597" s="252"/>
      <c r="G597" s="252"/>
      <c r="I597" s="265">
        <f t="shared" si="111"/>
        <v>0</v>
      </c>
      <c r="J597" s="255">
        <f t="shared" si="102"/>
        <v>0</v>
      </c>
      <c r="K597" s="1144">
        <f t="shared" si="112"/>
        <v>57</v>
      </c>
      <c r="L597" s="356"/>
      <c r="M597" s="356"/>
      <c r="N597" s="357">
        <f t="shared" si="107"/>
        <v>0</v>
      </c>
      <c r="O597" s="358"/>
      <c r="P597" s="358"/>
      <c r="Q597" s="359">
        <f t="shared" si="109"/>
        <v>0</v>
      </c>
      <c r="R597" s="359">
        <f t="shared" si="109"/>
        <v>0</v>
      </c>
      <c r="S597" s="360"/>
      <c r="T597" s="361"/>
      <c r="U597" s="255">
        <f t="shared" si="113"/>
        <v>0</v>
      </c>
      <c r="V597" s="169"/>
      <c r="W597" s="169"/>
      <c r="X597" s="169"/>
      <c r="Y597" s="169"/>
      <c r="Z597" s="169"/>
      <c r="AA597" s="378"/>
      <c r="AB597" s="169"/>
      <c r="AC597" s="169"/>
      <c r="AD597" s="169"/>
      <c r="AE597" s="371"/>
      <c r="AF597" s="371"/>
      <c r="AG597" s="371"/>
      <c r="AH597" s="169"/>
      <c r="AI597" s="169"/>
      <c r="AJ597" s="169"/>
      <c r="AK597" s="169"/>
      <c r="AL597" s="169"/>
      <c r="AM597" s="258"/>
      <c r="AO597" s="176"/>
      <c r="AP597" s="167"/>
    </row>
    <row r="598" spans="1:42" s="253" customFormat="1" ht="21" hidden="1" customHeight="1">
      <c r="A598" s="252"/>
      <c r="B598" s="252"/>
      <c r="C598" s="252"/>
      <c r="D598" s="252"/>
      <c r="E598" s="252"/>
      <c r="F598" s="252"/>
      <c r="G598" s="252"/>
      <c r="I598" s="265">
        <f t="shared" si="111"/>
        <v>0</v>
      </c>
      <c r="J598" s="255">
        <f t="shared" si="102"/>
        <v>0</v>
      </c>
      <c r="K598" s="1144">
        <f t="shared" si="112"/>
        <v>58</v>
      </c>
      <c r="L598" s="356"/>
      <c r="M598" s="356"/>
      <c r="N598" s="357">
        <f t="shared" si="107"/>
        <v>0</v>
      </c>
      <c r="O598" s="358"/>
      <c r="P598" s="358"/>
      <c r="Q598" s="359">
        <f t="shared" si="109"/>
        <v>0</v>
      </c>
      <c r="R598" s="359">
        <f t="shared" si="109"/>
        <v>0</v>
      </c>
      <c r="S598" s="360"/>
      <c r="T598" s="361"/>
      <c r="U598" s="255">
        <f t="shared" si="113"/>
        <v>0</v>
      </c>
      <c r="V598" s="169"/>
      <c r="W598" s="169"/>
      <c r="X598" s="169"/>
      <c r="Y598" s="169"/>
      <c r="Z598" s="169"/>
      <c r="AA598" s="378"/>
      <c r="AB598" s="169"/>
      <c r="AC598" s="169"/>
      <c r="AD598" s="169"/>
      <c r="AE598" s="371"/>
      <c r="AF598" s="371"/>
      <c r="AG598" s="371"/>
      <c r="AH598" s="169"/>
      <c r="AI598" s="169"/>
      <c r="AJ598" s="169"/>
      <c r="AK598" s="169"/>
      <c r="AL598" s="169"/>
      <c r="AM598" s="258"/>
      <c r="AO598" s="176"/>
      <c r="AP598" s="167"/>
    </row>
    <row r="599" spans="1:42" s="253" customFormat="1" ht="21" hidden="1" customHeight="1">
      <c r="A599" s="252"/>
      <c r="B599" s="252"/>
      <c r="C599" s="252"/>
      <c r="D599" s="252"/>
      <c r="E599" s="252"/>
      <c r="F599" s="252"/>
      <c r="G599" s="252"/>
      <c r="I599" s="265">
        <f t="shared" si="111"/>
        <v>0</v>
      </c>
      <c r="J599" s="255">
        <f t="shared" si="102"/>
        <v>0</v>
      </c>
      <c r="K599" s="1144">
        <f t="shared" si="112"/>
        <v>59</v>
      </c>
      <c r="L599" s="356"/>
      <c r="M599" s="356"/>
      <c r="N599" s="357">
        <f t="shared" si="107"/>
        <v>0</v>
      </c>
      <c r="O599" s="358"/>
      <c r="P599" s="358"/>
      <c r="Q599" s="359">
        <f t="shared" si="109"/>
        <v>0</v>
      </c>
      <c r="R599" s="359">
        <f t="shared" si="109"/>
        <v>0</v>
      </c>
      <c r="S599" s="360"/>
      <c r="T599" s="361"/>
      <c r="U599" s="255">
        <f t="shared" si="113"/>
        <v>0</v>
      </c>
      <c r="V599" s="322"/>
      <c r="W599" s="322"/>
      <c r="X599" s="322"/>
      <c r="Y599" s="322"/>
      <c r="Z599" s="323"/>
      <c r="AA599" s="324"/>
      <c r="AB599" s="323"/>
      <c r="AC599" s="323"/>
      <c r="AD599" s="323"/>
      <c r="AE599" s="259"/>
      <c r="AF599" s="259"/>
      <c r="AG599" s="259"/>
      <c r="AH599" s="259"/>
      <c r="AI599" s="259"/>
      <c r="AJ599" s="259"/>
      <c r="AK599" s="259"/>
      <c r="AL599" s="259"/>
      <c r="AM599" s="258"/>
    </row>
    <row r="600" spans="1:42" s="253" customFormat="1" ht="21" hidden="1" customHeight="1" thickBot="1">
      <c r="A600" s="252"/>
      <c r="B600" s="252"/>
      <c r="C600" s="252"/>
      <c r="D600" s="252"/>
      <c r="E600" s="252"/>
      <c r="F600" s="252"/>
      <c r="G600" s="252"/>
      <c r="I600" s="265">
        <f t="shared" si="111"/>
        <v>0</v>
      </c>
      <c r="J600" s="255">
        <f t="shared" si="102"/>
        <v>0</v>
      </c>
      <c r="K600" s="379">
        <f t="shared" si="112"/>
        <v>60</v>
      </c>
      <c r="L600" s="356"/>
      <c r="M600" s="356"/>
      <c r="N600" s="380">
        <f t="shared" si="107"/>
        <v>0</v>
      </c>
      <c r="O600" s="381"/>
      <c r="P600" s="381"/>
      <c r="Q600" s="382">
        <f t="shared" si="109"/>
        <v>0</v>
      </c>
      <c r="R600" s="382">
        <f t="shared" si="109"/>
        <v>0</v>
      </c>
      <c r="S600" s="383"/>
      <c r="T600" s="384"/>
      <c r="U600" s="255">
        <f t="shared" si="113"/>
        <v>0</v>
      </c>
      <c r="V600" s="322"/>
      <c r="W600" s="322"/>
      <c r="X600" s="322"/>
      <c r="Y600" s="322"/>
      <c r="Z600" s="323"/>
      <c r="AA600" s="324"/>
      <c r="AB600" s="323"/>
      <c r="AC600" s="323"/>
      <c r="AD600" s="323"/>
      <c r="AE600" s="259"/>
      <c r="AF600" s="259"/>
      <c r="AG600" s="259"/>
      <c r="AH600" s="259"/>
      <c r="AI600" s="259"/>
      <c r="AJ600" s="259"/>
      <c r="AK600" s="259"/>
      <c r="AL600" s="259"/>
      <c r="AM600" s="258"/>
    </row>
    <row r="601" spans="1:42" s="253" customFormat="1" ht="30" customHeight="1" thickBot="1">
      <c r="A601" s="252"/>
      <c r="B601" s="252"/>
      <c r="C601" s="252"/>
      <c r="D601" s="252"/>
      <c r="E601" s="252"/>
      <c r="F601" s="252"/>
      <c r="G601" s="252"/>
      <c r="I601" s="265">
        <f>IF(Q$604&gt;0,1,0)</f>
        <v>0</v>
      </c>
      <c r="J601" s="255">
        <f>IF($Q$604&gt;0,9,)</f>
        <v>0</v>
      </c>
      <c r="K601" s="2433" t="s">
        <v>891</v>
      </c>
      <c r="L601" s="2433"/>
      <c r="M601" s="2433"/>
      <c r="N601" s="2433"/>
      <c r="O601" s="2433"/>
      <c r="P601" s="2433"/>
      <c r="Q601" s="2433"/>
      <c r="R601" s="2433"/>
      <c r="S601" s="2433"/>
      <c r="T601" s="2433"/>
      <c r="U601" s="255">
        <f>IF($Q$604&gt;0,9,)</f>
        <v>0</v>
      </c>
      <c r="V601" s="395" t="s">
        <v>833</v>
      </c>
      <c r="W601" s="322"/>
      <c r="X601" s="322"/>
      <c r="Y601" s="322"/>
      <c r="Z601" s="323"/>
      <c r="AA601" s="324"/>
      <c r="AB601" s="323"/>
      <c r="AC601" s="323"/>
      <c r="AD601" s="323"/>
      <c r="AE601" s="259"/>
      <c r="AF601" s="261" t="s">
        <v>834</v>
      </c>
      <c r="AG601" s="262"/>
      <c r="AH601" s="262"/>
      <c r="AI601" s="262"/>
      <c r="AJ601" s="263"/>
      <c r="AK601" s="259"/>
      <c r="AL601" s="259"/>
      <c r="AM601" s="258"/>
      <c r="AN601" s="264"/>
      <c r="AO601" s="264"/>
      <c r="AP601" s="176"/>
    </row>
    <row r="602" spans="1:42" s="253" customFormat="1" ht="21" customHeight="1" thickBot="1">
      <c r="A602" s="252"/>
      <c r="B602" s="252"/>
      <c r="C602" s="252"/>
      <c r="D602" s="252"/>
      <c r="E602" s="252"/>
      <c r="F602" s="252"/>
      <c r="G602" s="252"/>
      <c r="I602" s="265">
        <f t="shared" ref="I602:I625" si="114">IF(Q$604&gt;0,1,0)</f>
        <v>0</v>
      </c>
      <c r="J602" s="255">
        <f t="shared" ref="J602:J625" si="115">IF($Q$604&gt;0,9,)</f>
        <v>0</v>
      </c>
      <c r="K602" s="2502" t="s">
        <v>578</v>
      </c>
      <c r="L602" s="2502"/>
      <c r="M602" s="2502"/>
      <c r="N602" s="2502"/>
      <c r="O602" s="2502"/>
      <c r="P602" s="2502"/>
      <c r="Q602" s="2502"/>
      <c r="R602" s="2502"/>
      <c r="S602" s="2502"/>
      <c r="T602" s="2502"/>
      <c r="U602" s="255">
        <f t="shared" ref="U602:U625" si="116">IF($Q$604&gt;0,9,)</f>
        <v>0</v>
      </c>
      <c r="V602" s="396" t="s">
        <v>861</v>
      </c>
      <c r="W602" s="267">
        <v>200</v>
      </c>
      <c r="X602" s="268"/>
      <c r="Y602" s="268"/>
      <c r="Z602" s="269"/>
      <c r="AA602" s="270"/>
      <c r="AB602" s="269"/>
      <c r="AC602" s="271"/>
      <c r="AD602" s="272"/>
      <c r="AE602" s="169"/>
      <c r="AF602" s="273" t="s">
        <v>862</v>
      </c>
      <c r="AG602" s="274" t="s">
        <v>863</v>
      </c>
      <c r="AH602" s="274" t="s">
        <v>864</v>
      </c>
      <c r="AI602" s="275" t="s">
        <v>865</v>
      </c>
      <c r="AJ602" s="263"/>
      <c r="AK602" s="259"/>
      <c r="AL602" s="259"/>
      <c r="AM602" s="258"/>
      <c r="AN602" s="264"/>
      <c r="AO602" s="264"/>
      <c r="AP602" s="176"/>
    </row>
    <row r="603" spans="1:42" s="253" customFormat="1" ht="21" customHeight="1">
      <c r="A603" s="252"/>
      <c r="B603" s="252"/>
      <c r="C603" s="252"/>
      <c r="D603" s="252"/>
      <c r="E603" s="252"/>
      <c r="F603" s="252"/>
      <c r="G603" s="252"/>
      <c r="I603" s="265">
        <f t="shared" si="114"/>
        <v>0</v>
      </c>
      <c r="J603" s="255">
        <f t="shared" si="115"/>
        <v>0</v>
      </c>
      <c r="K603" s="1143" t="s">
        <v>564</v>
      </c>
      <c r="L603" s="277" t="s">
        <v>565</v>
      </c>
      <c r="M603" s="1145" t="s">
        <v>1653</v>
      </c>
      <c r="N603" s="277" t="s">
        <v>940</v>
      </c>
      <c r="O603" s="1145" t="s">
        <v>859</v>
      </c>
      <c r="P603" s="277" t="s">
        <v>566</v>
      </c>
      <c r="Q603" s="277" t="s">
        <v>575</v>
      </c>
      <c r="R603" s="277" t="s">
        <v>570</v>
      </c>
      <c r="S603" s="277" t="s">
        <v>576</v>
      </c>
      <c r="T603" s="279" t="s">
        <v>577</v>
      </c>
      <c r="U603" s="255">
        <f t="shared" si="116"/>
        <v>0</v>
      </c>
      <c r="V603" s="397" t="s">
        <v>866</v>
      </c>
      <c r="W603" s="281"/>
      <c r="X603" s="282"/>
      <c r="Y603" s="282"/>
      <c r="Z603" s="283"/>
      <c r="AA603" s="284"/>
      <c r="AB603" s="283"/>
      <c r="AC603" s="285"/>
      <c r="AD603" s="286"/>
      <c r="AE603" s="169"/>
      <c r="AF603" s="287" t="s">
        <v>867</v>
      </c>
      <c r="AG603" s="288" t="s">
        <v>868</v>
      </c>
      <c r="AH603" s="288" t="s">
        <v>869</v>
      </c>
      <c r="AI603" s="289" t="s">
        <v>870</v>
      </c>
      <c r="AJ603" s="263"/>
      <c r="AK603" s="259"/>
      <c r="AL603" s="259"/>
      <c r="AM603" s="258"/>
      <c r="AN603" s="264"/>
      <c r="AO603" s="264"/>
      <c r="AP603" s="176"/>
    </row>
    <row r="604" spans="1:42" s="253" customFormat="1" ht="21" customHeight="1" thickBot="1">
      <c r="A604" s="252"/>
      <c r="B604" s="252"/>
      <c r="C604" s="252"/>
      <c r="D604" s="252"/>
      <c r="E604" s="252"/>
      <c r="F604" s="252"/>
      <c r="G604" s="252"/>
      <c r="I604" s="265">
        <f t="shared" si="114"/>
        <v>0</v>
      </c>
      <c r="J604" s="255">
        <f t="shared" si="115"/>
        <v>0</v>
      </c>
      <c r="K604" s="549"/>
      <c r="L604" s="550"/>
      <c r="M604" s="550"/>
      <c r="N604" s="550"/>
      <c r="O604" s="550"/>
      <c r="P604" s="293" t="str">
        <f>IF(COUNTA(Y609:Y616)&gt;1,CONCATENATE(V609,"번지 외 ",COUNTA(Y609:Y616)-1,"필지"),CONCATENATE(V609,"번지"))</f>
        <v>번지</v>
      </c>
      <c r="Q604" s="294">
        <f>+Y617</f>
        <v>0</v>
      </c>
      <c r="R604" s="295"/>
      <c r="S604" s="296">
        <f>COUNT(L612:L624)</f>
        <v>0</v>
      </c>
      <c r="T604" s="297">
        <f>200*S604</f>
        <v>0</v>
      </c>
      <c r="U604" s="255">
        <f t="shared" si="116"/>
        <v>0</v>
      </c>
      <c r="V604" s="397" t="s">
        <v>871</v>
      </c>
      <c r="W604" s="281"/>
      <c r="X604" s="282"/>
      <c r="Y604" s="282"/>
      <c r="Z604" s="283"/>
      <c r="AA604" s="284"/>
      <c r="AB604" s="283"/>
      <c r="AC604" s="285"/>
      <c r="AD604" s="286"/>
      <c r="AE604" s="169"/>
      <c r="AF604" s="287" t="s">
        <v>872</v>
      </c>
      <c r="AG604" s="288" t="s">
        <v>873</v>
      </c>
      <c r="AH604" s="298" t="s">
        <v>874</v>
      </c>
      <c r="AI604" s="289" t="s">
        <v>875</v>
      </c>
      <c r="AJ604" s="263"/>
      <c r="AK604" s="259"/>
      <c r="AL604" s="259"/>
      <c r="AM604" s="258"/>
      <c r="AN604" s="333"/>
      <c r="AO604" s="264"/>
      <c r="AP604" s="176"/>
    </row>
    <row r="605" spans="1:42" s="253" customFormat="1" ht="21" customHeight="1" thickBot="1">
      <c r="A605" s="252"/>
      <c r="B605" s="252"/>
      <c r="C605" s="252"/>
      <c r="D605" s="252"/>
      <c r="E605" s="252"/>
      <c r="F605" s="252"/>
      <c r="G605" s="252"/>
      <c r="I605" s="265">
        <f t="shared" si="114"/>
        <v>0</v>
      </c>
      <c r="J605" s="255">
        <f t="shared" si="115"/>
        <v>0</v>
      </c>
      <c r="K605" s="1143" t="s">
        <v>568</v>
      </c>
      <c r="L605" s="277" t="s">
        <v>569</v>
      </c>
      <c r="M605" s="277" t="s">
        <v>562</v>
      </c>
      <c r="N605" s="277" t="s">
        <v>567</v>
      </c>
      <c r="O605" s="277" t="s">
        <v>571</v>
      </c>
      <c r="P605" s="1147" t="s">
        <v>572</v>
      </c>
      <c r="Q605" s="1147" t="s">
        <v>573</v>
      </c>
      <c r="R605" s="300" t="s">
        <v>574</v>
      </c>
      <c r="S605" s="301" t="s">
        <v>972</v>
      </c>
      <c r="T605" s="279" t="s">
        <v>563</v>
      </c>
      <c r="U605" s="255">
        <f t="shared" si="116"/>
        <v>0</v>
      </c>
      <c r="V605" s="398" t="s">
        <v>876</v>
      </c>
      <c r="W605" s="399"/>
      <c r="X605" s="400"/>
      <c r="Y605" s="400"/>
      <c r="Z605" s="401"/>
      <c r="AA605" s="402"/>
      <c r="AB605" s="401"/>
      <c r="AC605" s="403"/>
      <c r="AD605" s="404"/>
      <c r="AE605" s="169"/>
      <c r="AF605" s="287" t="s">
        <v>877</v>
      </c>
      <c r="AG605" s="309" t="s">
        <v>878</v>
      </c>
      <c r="AH605" s="310" t="s">
        <v>879</v>
      </c>
      <c r="AI605" s="289" t="s">
        <v>880</v>
      </c>
      <c r="AJ605" s="263"/>
      <c r="AK605" s="259"/>
      <c r="AL605" s="259"/>
      <c r="AM605" s="258"/>
      <c r="AN605" s="333"/>
      <c r="AO605" s="264"/>
      <c r="AP605" s="176"/>
    </row>
    <row r="606" spans="1:42" s="253" customFormat="1" ht="21" customHeight="1" thickBot="1">
      <c r="A606" s="252"/>
      <c r="B606" s="252"/>
      <c r="C606" s="252"/>
      <c r="D606" s="252"/>
      <c r="E606" s="252"/>
      <c r="F606" s="252"/>
      <c r="G606" s="252"/>
      <c r="I606" s="265">
        <f t="shared" si="114"/>
        <v>0</v>
      </c>
      <c r="J606" s="255">
        <f t="shared" si="115"/>
        <v>0</v>
      </c>
      <c r="K606" s="311">
        <f>Z609</f>
        <v>0</v>
      </c>
      <c r="L606" s="312">
        <f>AA609</f>
        <v>0</v>
      </c>
      <c r="M606" s="313">
        <f>AC609</f>
        <v>0</v>
      </c>
      <c r="N606" s="314">
        <f>AB618</f>
        <v>0</v>
      </c>
      <c r="O606" s="315" t="e">
        <f>IF((Q610+R610)&gt;0,ROUND((Q610/(Q610+R610)),4),0)</f>
        <v>#DIV/0!</v>
      </c>
      <c r="P606" s="316" t="str">
        <f>IF(W605&lt;=15,AI603,IF(W605&gt;30,AI605,AI604))</f>
        <v>완 (15˚ 이하)</v>
      </c>
      <c r="Q606" s="317" t="str">
        <f>AF611</f>
        <v>개소당5ha이상</v>
      </c>
      <c r="R606" s="318"/>
      <c r="S606" s="319">
        <f>W605</f>
        <v>0</v>
      </c>
      <c r="T606" s="320">
        <f>ROUND(N606/10000*N612,0)</f>
        <v>0</v>
      </c>
      <c r="U606" s="255">
        <f t="shared" si="116"/>
        <v>0</v>
      </c>
      <c r="V606" s="405">
        <v>0</v>
      </c>
      <c r="W606" s="405"/>
      <c r="X606" s="405"/>
      <c r="Y606" s="405"/>
      <c r="Z606" s="405"/>
      <c r="AA606" s="406"/>
      <c r="AB606" s="405"/>
      <c r="AC606" s="405"/>
      <c r="AD606" s="405"/>
      <c r="AE606" s="169"/>
      <c r="AF606" s="287" t="s">
        <v>881</v>
      </c>
      <c r="AG606" s="288"/>
      <c r="AH606" s="321"/>
      <c r="AI606" s="289"/>
      <c r="AJ606" s="263"/>
      <c r="AK606" s="259"/>
      <c r="AL606" s="259"/>
      <c r="AM606" s="258"/>
      <c r="AN606" s="264"/>
      <c r="AO606" s="264"/>
      <c r="AP606" s="176"/>
    </row>
    <row r="607" spans="1:42" s="253" customFormat="1" ht="21" customHeight="1" thickBot="1">
      <c r="A607" s="252"/>
      <c r="B607" s="252"/>
      <c r="C607" s="252"/>
      <c r="D607" s="252"/>
      <c r="E607" s="252"/>
      <c r="F607" s="252"/>
      <c r="G607" s="252"/>
      <c r="I607" s="265">
        <f t="shared" si="114"/>
        <v>0</v>
      </c>
      <c r="J607" s="255">
        <f t="shared" si="115"/>
        <v>0</v>
      </c>
      <c r="K607" s="2503" t="s">
        <v>941</v>
      </c>
      <c r="L607" s="2503"/>
      <c r="M607" s="2503"/>
      <c r="N607" s="2503"/>
      <c r="O607" s="2503"/>
      <c r="P607" s="2503"/>
      <c r="Q607" s="2503"/>
      <c r="R607" s="2503"/>
      <c r="S607" s="2503"/>
      <c r="T607" s="2503"/>
      <c r="U607" s="255">
        <f t="shared" si="116"/>
        <v>0</v>
      </c>
      <c r="V607" s="322"/>
      <c r="W607" s="322"/>
      <c r="X607" s="322"/>
      <c r="Y607" s="322"/>
      <c r="Z607" s="323"/>
      <c r="AA607" s="324"/>
      <c r="AB607" s="323"/>
      <c r="AC607" s="323"/>
      <c r="AD607" s="323"/>
      <c r="AE607" s="169"/>
      <c r="AF607" s="287"/>
      <c r="AG607" s="288"/>
      <c r="AH607" s="321"/>
      <c r="AI607" s="289"/>
      <c r="AJ607" s="263"/>
      <c r="AK607" s="259"/>
      <c r="AL607" s="259"/>
      <c r="AM607" s="258"/>
      <c r="AN607" s="264"/>
      <c r="AO607" s="264"/>
      <c r="AP607" s="176"/>
    </row>
    <row r="608" spans="1:42" s="253" customFormat="1" ht="21" customHeight="1" thickBot="1">
      <c r="A608" s="252"/>
      <c r="B608" s="252"/>
      <c r="C608" s="252"/>
      <c r="D608" s="252"/>
      <c r="E608" s="252"/>
      <c r="F608" s="252"/>
      <c r="G608" s="252"/>
      <c r="I608" s="265">
        <f t="shared" si="114"/>
        <v>0</v>
      </c>
      <c r="J608" s="255">
        <f t="shared" si="115"/>
        <v>0</v>
      </c>
      <c r="K608" s="2439" t="s">
        <v>942</v>
      </c>
      <c r="L608" s="2441" t="s">
        <v>943</v>
      </c>
      <c r="M608" s="2443" t="s">
        <v>944</v>
      </c>
      <c r="N608" s="2443" t="s">
        <v>945</v>
      </c>
      <c r="O608" s="2445" t="s">
        <v>946</v>
      </c>
      <c r="P608" s="2445"/>
      <c r="Q608" s="2445" t="s">
        <v>947</v>
      </c>
      <c r="R608" s="2445"/>
      <c r="S608" s="2504" t="s">
        <v>1162</v>
      </c>
      <c r="T608" s="2505"/>
      <c r="U608" s="255">
        <f t="shared" si="116"/>
        <v>0</v>
      </c>
      <c r="V608" s="396" t="s">
        <v>837</v>
      </c>
      <c r="W608" s="407" t="s">
        <v>838</v>
      </c>
      <c r="X608" s="407" t="s">
        <v>835</v>
      </c>
      <c r="Y608" s="407" t="s">
        <v>890</v>
      </c>
      <c r="Z608" s="407" t="s">
        <v>568</v>
      </c>
      <c r="AA608" s="408" t="s">
        <v>902</v>
      </c>
      <c r="AB608" s="407" t="s">
        <v>836</v>
      </c>
      <c r="AC608" s="409" t="s">
        <v>562</v>
      </c>
      <c r="AD608" s="410" t="s">
        <v>1147</v>
      </c>
      <c r="AE608" s="169"/>
      <c r="AF608" s="329"/>
      <c r="AG608" s="330"/>
      <c r="AH608" s="331"/>
      <c r="AI608" s="332"/>
      <c r="AJ608" s="333"/>
      <c r="AK608" s="259"/>
      <c r="AL608" s="259"/>
      <c r="AM608" s="258"/>
      <c r="AN608" s="264"/>
      <c r="AO608" s="169"/>
      <c r="AP608" s="176"/>
    </row>
    <row r="609" spans="1:45" s="253" customFormat="1" ht="21" customHeight="1" thickBot="1">
      <c r="A609" s="252"/>
      <c r="B609" s="252"/>
      <c r="C609" s="252"/>
      <c r="D609" s="252"/>
      <c r="E609" s="252"/>
      <c r="F609" s="252"/>
      <c r="G609" s="252"/>
      <c r="I609" s="265">
        <f t="shared" si="114"/>
        <v>0</v>
      </c>
      <c r="J609" s="255">
        <f t="shared" si="115"/>
        <v>0</v>
      </c>
      <c r="K609" s="2440"/>
      <c r="L609" s="2442"/>
      <c r="M609" s="2444"/>
      <c r="N609" s="2444"/>
      <c r="O609" s="1146" t="s">
        <v>786</v>
      </c>
      <c r="P609" s="335" t="s">
        <v>787</v>
      </c>
      <c r="Q609" s="335" t="s">
        <v>786</v>
      </c>
      <c r="R609" s="336" t="s">
        <v>787</v>
      </c>
      <c r="S609" s="2506"/>
      <c r="T609" s="2507"/>
      <c r="U609" s="255">
        <f t="shared" si="116"/>
        <v>0</v>
      </c>
      <c r="V609" s="337"/>
      <c r="W609" s="338"/>
      <c r="X609" s="338"/>
      <c r="Y609" s="338"/>
      <c r="Z609" s="338"/>
      <c r="AA609" s="339"/>
      <c r="AB609" s="338"/>
      <c r="AC609" s="340"/>
      <c r="AD609" s="341"/>
      <c r="AE609" s="169"/>
      <c r="AF609" s="262"/>
      <c r="AG609" s="262"/>
      <c r="AH609" s="262"/>
      <c r="AI609" s="342"/>
      <c r="AJ609" s="333"/>
      <c r="AK609" s="259"/>
      <c r="AL609" s="259"/>
      <c r="AM609" s="258"/>
      <c r="AN609" s="264"/>
      <c r="AO609" s="169"/>
      <c r="AP609" s="176"/>
    </row>
    <row r="610" spans="1:45" s="253" customFormat="1" ht="21" customHeight="1">
      <c r="A610" s="252"/>
      <c r="B610" s="252"/>
      <c r="C610" s="252"/>
      <c r="D610" s="252"/>
      <c r="E610" s="252"/>
      <c r="F610" s="252"/>
      <c r="G610" s="252"/>
      <c r="I610" s="265">
        <f t="shared" si="114"/>
        <v>0</v>
      </c>
      <c r="J610" s="255">
        <f t="shared" si="115"/>
        <v>0</v>
      </c>
      <c r="K610" s="1144" t="s">
        <v>953</v>
      </c>
      <c r="L610" s="344"/>
      <c r="M610" s="344"/>
      <c r="N610" s="345" t="e">
        <f>N611/S604</f>
        <v>#DIV/0!</v>
      </c>
      <c r="O610" s="346" t="e">
        <f>ROUND(O611/S604,1)</f>
        <v>#DIV/0!</v>
      </c>
      <c r="P610" s="346" t="e">
        <f>ROUND(P611/S604,1)</f>
        <v>#DIV/0!</v>
      </c>
      <c r="Q610" s="345" t="e">
        <f>ROUND(Q611/S604,0)</f>
        <v>#DIV/0!</v>
      </c>
      <c r="R610" s="345" t="e">
        <f>ROUND(R611/S604,0)</f>
        <v>#DIV/0!</v>
      </c>
      <c r="S610" s="347"/>
      <c r="T610" s="348"/>
      <c r="U610" s="255">
        <f t="shared" si="116"/>
        <v>0</v>
      </c>
      <c r="V610" s="337"/>
      <c r="W610" s="349"/>
      <c r="X610" s="349"/>
      <c r="Y610" s="349"/>
      <c r="Z610" s="338"/>
      <c r="AA610" s="339"/>
      <c r="AB610" s="338"/>
      <c r="AC610" s="340"/>
      <c r="AD610" s="341"/>
      <c r="AE610" s="169"/>
      <c r="AF610" s="273" t="s">
        <v>560</v>
      </c>
      <c r="AG610" s="274" t="s">
        <v>561</v>
      </c>
      <c r="AH610" s="325" t="s">
        <v>884</v>
      </c>
      <c r="AI610" s="350"/>
      <c r="AJ610" s="263"/>
      <c r="AK610" s="259"/>
      <c r="AL610" s="259"/>
      <c r="AM610" s="258"/>
      <c r="AN610" s="333"/>
      <c r="AO610" s="169"/>
      <c r="AP610" s="176"/>
    </row>
    <row r="611" spans="1:45" s="253" customFormat="1" ht="21" customHeight="1">
      <c r="A611" s="252"/>
      <c r="B611" s="252"/>
      <c r="C611" s="252"/>
      <c r="D611" s="252"/>
      <c r="E611" s="252"/>
      <c r="F611" s="252"/>
      <c r="G611" s="252"/>
      <c r="I611" s="265">
        <f t="shared" si="114"/>
        <v>0</v>
      </c>
      <c r="J611" s="255">
        <f t="shared" si="115"/>
        <v>0</v>
      </c>
      <c r="K611" s="1144" t="s">
        <v>832</v>
      </c>
      <c r="L611" s="344"/>
      <c r="M611" s="344"/>
      <c r="N611" s="351">
        <f>SUM(N612:N675)</f>
        <v>0</v>
      </c>
      <c r="O611" s="351">
        <f>SUM(O612:O675)</f>
        <v>0</v>
      </c>
      <c r="P611" s="351">
        <f>SUM(P612:P675)</f>
        <v>0</v>
      </c>
      <c r="Q611" s="351">
        <f>SUM(Q612:Q675)</f>
        <v>0</v>
      </c>
      <c r="R611" s="351">
        <f>SUM(R612:R675)</f>
        <v>0</v>
      </c>
      <c r="S611" s="352"/>
      <c r="T611" s="353"/>
      <c r="U611" s="255">
        <f t="shared" si="116"/>
        <v>0</v>
      </c>
      <c r="V611" s="337"/>
      <c r="W611" s="349"/>
      <c r="X611" s="349"/>
      <c r="Y611" s="349"/>
      <c r="Z611" s="338"/>
      <c r="AA611" s="339"/>
      <c r="AB611" s="338"/>
      <c r="AC611" s="340"/>
      <c r="AD611" s="341"/>
      <c r="AE611" s="169"/>
      <c r="AF611" s="287" t="s">
        <v>885</v>
      </c>
      <c r="AG611" s="288" t="s">
        <v>1151</v>
      </c>
      <c r="AH611" s="354">
        <v>0</v>
      </c>
      <c r="AI611" s="355"/>
      <c r="AJ611" s="263"/>
      <c r="AK611" s="259"/>
      <c r="AL611" s="259"/>
      <c r="AM611" s="258"/>
      <c r="AN611" s="333"/>
      <c r="AO611" s="169"/>
      <c r="AP611" s="176"/>
    </row>
    <row r="612" spans="1:45" s="253" customFormat="1" ht="21" customHeight="1">
      <c r="A612" s="252"/>
      <c r="B612" s="252"/>
      <c r="C612" s="252"/>
      <c r="D612" s="252"/>
      <c r="E612" s="252"/>
      <c r="F612" s="252"/>
      <c r="G612" s="252"/>
      <c r="I612" s="265">
        <f t="shared" si="114"/>
        <v>0</v>
      </c>
      <c r="J612" s="255">
        <f t="shared" si="115"/>
        <v>0</v>
      </c>
      <c r="K612" s="1144">
        <v>1</v>
      </c>
      <c r="L612" s="356"/>
      <c r="M612" s="356"/>
      <c r="N612" s="357">
        <f t="shared" ref="N612:N618" si="117">IF(O612+P612&gt;0,$W$452,)</f>
        <v>0</v>
      </c>
      <c r="O612" s="358"/>
      <c r="P612" s="358"/>
      <c r="Q612" s="359">
        <f t="shared" ref="Q612:R625" si="118">ROUND(O612*50,0)</f>
        <v>0</v>
      </c>
      <c r="R612" s="359">
        <f t="shared" si="118"/>
        <v>0</v>
      </c>
      <c r="S612" s="360"/>
      <c r="T612" s="361"/>
      <c r="U612" s="255">
        <f t="shared" si="116"/>
        <v>0</v>
      </c>
      <c r="V612" s="337"/>
      <c r="W612" s="349"/>
      <c r="X612" s="349"/>
      <c r="Y612" s="349"/>
      <c r="Z612" s="338"/>
      <c r="AA612" s="339"/>
      <c r="AB612" s="338"/>
      <c r="AC612" s="340"/>
      <c r="AD612" s="341"/>
      <c r="AE612" s="169"/>
      <c r="AF612" s="287" t="s">
        <v>886</v>
      </c>
      <c r="AG612" s="288" t="s">
        <v>887</v>
      </c>
      <c r="AH612" s="362">
        <v>0.05</v>
      </c>
      <c r="AI612" s="355"/>
      <c r="AJ612" s="263"/>
      <c r="AK612" s="259"/>
      <c r="AL612" s="259"/>
      <c r="AM612" s="167"/>
      <c r="AN612" s="176"/>
      <c r="AO612" s="169"/>
      <c r="AP612" s="176"/>
    </row>
    <row r="613" spans="1:45" s="253" customFormat="1" ht="21" customHeight="1">
      <c r="A613" s="252"/>
      <c r="B613" s="252"/>
      <c r="C613" s="252"/>
      <c r="D613" s="252"/>
      <c r="E613" s="252"/>
      <c r="F613" s="252"/>
      <c r="G613" s="252"/>
      <c r="I613" s="265">
        <f t="shared" si="114"/>
        <v>0</v>
      </c>
      <c r="J613" s="255">
        <f t="shared" si="115"/>
        <v>0</v>
      </c>
      <c r="K613" s="1144">
        <f t="shared" ref="K613:K625" si="119">+K612+1</f>
        <v>2</v>
      </c>
      <c r="L613" s="356"/>
      <c r="M613" s="356"/>
      <c r="N613" s="357">
        <f t="shared" si="117"/>
        <v>0</v>
      </c>
      <c r="O613" s="358"/>
      <c r="P613" s="358"/>
      <c r="Q613" s="359">
        <f t="shared" si="118"/>
        <v>0</v>
      </c>
      <c r="R613" s="359">
        <f t="shared" si="118"/>
        <v>0</v>
      </c>
      <c r="S613" s="360"/>
      <c r="T613" s="361"/>
      <c r="U613" s="255">
        <f t="shared" si="116"/>
        <v>0</v>
      </c>
      <c r="V613" s="337"/>
      <c r="W613" s="349"/>
      <c r="X613" s="349"/>
      <c r="Y613" s="349"/>
      <c r="Z613" s="338"/>
      <c r="AA613" s="339"/>
      <c r="AB613" s="338"/>
      <c r="AC613" s="340"/>
      <c r="AD613" s="341"/>
      <c r="AE613" s="169"/>
      <c r="AF613" s="287" t="s">
        <v>888</v>
      </c>
      <c r="AG613" s="288" t="s">
        <v>1150</v>
      </c>
      <c r="AH613" s="362">
        <v>0.1</v>
      </c>
      <c r="AI613" s="363"/>
      <c r="AJ613" s="263"/>
      <c r="AK613" s="259"/>
      <c r="AL613" s="259"/>
      <c r="AM613" s="258"/>
      <c r="AN613" s="176"/>
      <c r="AO613" s="169"/>
      <c r="AP613" s="176"/>
    </row>
    <row r="614" spans="1:45" s="253" customFormat="1" ht="21" customHeight="1">
      <c r="A614" s="252"/>
      <c r="B614" s="252"/>
      <c r="C614" s="252"/>
      <c r="D614" s="252"/>
      <c r="E614" s="252"/>
      <c r="F614" s="252"/>
      <c r="G614" s="252"/>
      <c r="I614" s="265">
        <f t="shared" si="114"/>
        <v>0</v>
      </c>
      <c r="J614" s="255">
        <f t="shared" si="115"/>
        <v>0</v>
      </c>
      <c r="K614" s="1144">
        <f t="shared" si="119"/>
        <v>3</v>
      </c>
      <c r="L614" s="356"/>
      <c r="M614" s="356"/>
      <c r="N614" s="357">
        <f t="shared" si="117"/>
        <v>0</v>
      </c>
      <c r="O614" s="358"/>
      <c r="P614" s="358"/>
      <c r="Q614" s="359">
        <f t="shared" si="118"/>
        <v>0</v>
      </c>
      <c r="R614" s="359">
        <f t="shared" si="118"/>
        <v>0</v>
      </c>
      <c r="S614" s="360"/>
      <c r="T614" s="361"/>
      <c r="U614" s="255">
        <f t="shared" si="116"/>
        <v>0</v>
      </c>
      <c r="V614" s="337"/>
      <c r="W614" s="349"/>
      <c r="X614" s="349"/>
      <c r="Y614" s="349"/>
      <c r="Z614" s="338"/>
      <c r="AA614" s="339"/>
      <c r="AB614" s="338"/>
      <c r="AC614" s="340"/>
      <c r="AD614" s="341"/>
      <c r="AE614" s="169"/>
      <c r="AF614" s="287"/>
      <c r="AG614" s="288"/>
      <c r="AH614" s="364"/>
      <c r="AI614" s="289"/>
      <c r="AJ614" s="333"/>
      <c r="AK614" s="259"/>
      <c r="AL614" s="259"/>
      <c r="AM614" s="169"/>
      <c r="AN614" s="176"/>
      <c r="AO614" s="169"/>
      <c r="AP614" s="176"/>
      <c r="AQ614" s="167"/>
      <c r="AR614" s="167"/>
    </row>
    <row r="615" spans="1:45" s="253" customFormat="1" ht="21" customHeight="1" thickBot="1">
      <c r="A615" s="252"/>
      <c r="B615" s="252"/>
      <c r="C615" s="252"/>
      <c r="D615" s="252"/>
      <c r="E615" s="252"/>
      <c r="F615" s="252"/>
      <c r="G615" s="252"/>
      <c r="I615" s="265">
        <f t="shared" si="114"/>
        <v>0</v>
      </c>
      <c r="J615" s="255">
        <f t="shared" si="115"/>
        <v>0</v>
      </c>
      <c r="K615" s="1144">
        <f t="shared" si="119"/>
        <v>4</v>
      </c>
      <c r="L615" s="356"/>
      <c r="M615" s="356"/>
      <c r="N615" s="357">
        <f t="shared" si="117"/>
        <v>0</v>
      </c>
      <c r="O615" s="358"/>
      <c r="P615" s="358"/>
      <c r="Q615" s="359">
        <f t="shared" si="118"/>
        <v>0</v>
      </c>
      <c r="R615" s="359">
        <f t="shared" si="118"/>
        <v>0</v>
      </c>
      <c r="S615" s="360"/>
      <c r="T615" s="361"/>
      <c r="U615" s="255">
        <f t="shared" si="116"/>
        <v>0</v>
      </c>
      <c r="V615" s="337"/>
      <c r="W615" s="349"/>
      <c r="X615" s="349"/>
      <c r="Y615" s="349"/>
      <c r="Z615" s="338"/>
      <c r="AA615" s="339"/>
      <c r="AB615" s="338"/>
      <c r="AC615" s="340"/>
      <c r="AD615" s="341"/>
      <c r="AE615" s="169"/>
      <c r="AF615" s="329"/>
      <c r="AG615" s="365"/>
      <c r="AH615" s="330"/>
      <c r="AI615" s="332"/>
      <c r="AJ615" s="333"/>
      <c r="AK615" s="259"/>
      <c r="AL615" s="259"/>
      <c r="AM615" s="169"/>
      <c r="AN615" s="176"/>
      <c r="AO615" s="169"/>
      <c r="AP615" s="176"/>
    </row>
    <row r="616" spans="1:45" s="253" customFormat="1" ht="21" customHeight="1">
      <c r="A616" s="252"/>
      <c r="B616" s="252"/>
      <c r="C616" s="252"/>
      <c r="D616" s="252"/>
      <c r="E616" s="252"/>
      <c r="F616" s="252"/>
      <c r="G616" s="252"/>
      <c r="I616" s="265">
        <f t="shared" si="114"/>
        <v>0</v>
      </c>
      <c r="J616" s="255">
        <f t="shared" si="115"/>
        <v>0</v>
      </c>
      <c r="K616" s="1144">
        <f t="shared" si="119"/>
        <v>5</v>
      </c>
      <c r="L616" s="356"/>
      <c r="M616" s="356"/>
      <c r="N616" s="357">
        <f t="shared" si="117"/>
        <v>0</v>
      </c>
      <c r="O616" s="358"/>
      <c r="P616" s="358"/>
      <c r="Q616" s="359">
        <f t="shared" si="118"/>
        <v>0</v>
      </c>
      <c r="R616" s="359">
        <f t="shared" si="118"/>
        <v>0</v>
      </c>
      <c r="S616" s="360"/>
      <c r="T616" s="361"/>
      <c r="U616" s="255">
        <f t="shared" si="116"/>
        <v>0</v>
      </c>
      <c r="V616" s="337"/>
      <c r="W616" s="349"/>
      <c r="X616" s="349"/>
      <c r="Y616" s="349"/>
      <c r="Z616" s="338"/>
      <c r="AA616" s="339"/>
      <c r="AB616" s="338"/>
      <c r="AC616" s="340"/>
      <c r="AD616" s="341"/>
      <c r="AE616" s="167"/>
      <c r="AF616" s="176"/>
      <c r="AG616" s="176"/>
      <c r="AH616" s="176"/>
      <c r="AI616" s="176"/>
      <c r="AJ616" s="176"/>
      <c r="AK616" s="167"/>
      <c r="AL616" s="167"/>
      <c r="AM616" s="169"/>
      <c r="AN616" s="176"/>
      <c r="AO616" s="176"/>
      <c r="AP616" s="176"/>
      <c r="AS616" s="167"/>
    </row>
    <row r="617" spans="1:45" s="253" customFormat="1" ht="21" customHeight="1">
      <c r="A617" s="252"/>
      <c r="B617" s="252"/>
      <c r="C617" s="252"/>
      <c r="D617" s="252"/>
      <c r="E617" s="252"/>
      <c r="F617" s="252"/>
      <c r="G617" s="252"/>
      <c r="I617" s="265">
        <f t="shared" si="114"/>
        <v>0</v>
      </c>
      <c r="J617" s="255">
        <f t="shared" si="115"/>
        <v>0</v>
      </c>
      <c r="K617" s="1144">
        <f t="shared" si="119"/>
        <v>6</v>
      </c>
      <c r="L617" s="356"/>
      <c r="M617" s="356"/>
      <c r="N617" s="357">
        <f t="shared" si="117"/>
        <v>0</v>
      </c>
      <c r="O617" s="358"/>
      <c r="P617" s="358"/>
      <c r="Q617" s="359">
        <f t="shared" si="118"/>
        <v>0</v>
      </c>
      <c r="R617" s="359">
        <f t="shared" si="118"/>
        <v>0</v>
      </c>
      <c r="S617" s="360"/>
      <c r="T617" s="361"/>
      <c r="U617" s="255">
        <f t="shared" si="116"/>
        <v>0</v>
      </c>
      <c r="V617" s="280" t="s">
        <v>832</v>
      </c>
      <c r="W617" s="366">
        <f>SUM(W609:W616)</f>
        <v>0</v>
      </c>
      <c r="X617" s="366">
        <f>SUM(X609:X616)</f>
        <v>0</v>
      </c>
      <c r="Y617" s="366">
        <f>SUM(Y609:Y616)</f>
        <v>0</v>
      </c>
      <c r="Z617" s="367"/>
      <c r="AA617" s="368"/>
      <c r="AB617" s="366">
        <f>SUM(AB609:AB616)</f>
        <v>0</v>
      </c>
      <c r="AC617" s="369"/>
      <c r="AD617" s="370"/>
      <c r="AE617" s="371"/>
      <c r="AF617" s="169"/>
      <c r="AG617" s="169"/>
      <c r="AH617" s="169"/>
      <c r="AI617" s="169"/>
      <c r="AJ617" s="169"/>
      <c r="AK617" s="259"/>
      <c r="AL617" s="259"/>
      <c r="AM617" s="169"/>
      <c r="AN617" s="176"/>
      <c r="AO617" s="176"/>
      <c r="AP617" s="176"/>
    </row>
    <row r="618" spans="1:45" s="167" customFormat="1" ht="21" customHeight="1" thickBot="1">
      <c r="A618" s="372"/>
      <c r="B618" s="372"/>
      <c r="C618" s="372"/>
      <c r="D618" s="372"/>
      <c r="E618" s="372"/>
      <c r="F618" s="372"/>
      <c r="G618" s="372"/>
      <c r="I618" s="265">
        <f t="shared" si="114"/>
        <v>0</v>
      </c>
      <c r="J618" s="255">
        <f t="shared" si="115"/>
        <v>0</v>
      </c>
      <c r="K618" s="1144">
        <f t="shared" si="119"/>
        <v>7</v>
      </c>
      <c r="L618" s="356"/>
      <c r="M618" s="356"/>
      <c r="N618" s="357">
        <f t="shared" si="117"/>
        <v>0</v>
      </c>
      <c r="O618" s="358"/>
      <c r="P618" s="358"/>
      <c r="Q618" s="359">
        <f t="shared" si="118"/>
        <v>0</v>
      </c>
      <c r="R618" s="359">
        <f t="shared" si="118"/>
        <v>0</v>
      </c>
      <c r="S618" s="360"/>
      <c r="T618" s="361"/>
      <c r="U618" s="255">
        <f t="shared" si="116"/>
        <v>0</v>
      </c>
      <c r="V618" s="373" t="s">
        <v>889</v>
      </c>
      <c r="W618" s="374"/>
      <c r="X618" s="374"/>
      <c r="Y618" s="374"/>
      <c r="Z618" s="374"/>
      <c r="AA618" s="375"/>
      <c r="AB618" s="374">
        <f>IF(AB617&gt;0,ROUND(AB617/COUNTA(AB609:AB616),0),)</f>
        <v>0</v>
      </c>
      <c r="AC618" s="376"/>
      <c r="AD618" s="377"/>
      <c r="AE618" s="371"/>
      <c r="AF618" s="371"/>
      <c r="AG618" s="371"/>
      <c r="AH618" s="169"/>
      <c r="AI618" s="169"/>
      <c r="AJ618" s="169"/>
      <c r="AK618" s="169"/>
      <c r="AL618" s="169"/>
      <c r="AM618" s="169"/>
      <c r="AN618" s="176"/>
      <c r="AO618" s="176"/>
      <c r="AP618" s="176"/>
      <c r="AQ618" s="253"/>
      <c r="AR618" s="253"/>
      <c r="AS618" s="253"/>
    </row>
    <row r="619" spans="1:45" s="253" customFormat="1" ht="21" customHeight="1">
      <c r="A619" s="252"/>
      <c r="B619" s="252"/>
      <c r="C619" s="252"/>
      <c r="D619" s="252"/>
      <c r="E619" s="252"/>
      <c r="F619" s="252"/>
      <c r="G619" s="252"/>
      <c r="I619" s="265">
        <f t="shared" si="114"/>
        <v>0</v>
      </c>
      <c r="J619" s="255">
        <f t="shared" si="115"/>
        <v>0</v>
      </c>
      <c r="K619" s="1144">
        <f t="shared" si="119"/>
        <v>8</v>
      </c>
      <c r="L619" s="356"/>
      <c r="M619" s="356"/>
      <c r="N619" s="357">
        <f t="shared" ref="N619:N625" si="120">IF(O619+P619&gt;0,$W$527,)</f>
        <v>0</v>
      </c>
      <c r="O619" s="358"/>
      <c r="P619" s="358"/>
      <c r="Q619" s="359">
        <f t="shared" si="118"/>
        <v>0</v>
      </c>
      <c r="R619" s="359">
        <f t="shared" si="118"/>
        <v>0</v>
      </c>
      <c r="S619" s="360"/>
      <c r="T619" s="361"/>
      <c r="U619" s="255">
        <f t="shared" si="116"/>
        <v>0</v>
      </c>
      <c r="V619" s="169"/>
      <c r="W619" s="169"/>
      <c r="X619" s="169"/>
      <c r="Y619" s="169"/>
      <c r="Z619" s="169"/>
      <c r="AA619" s="378"/>
      <c r="AB619" s="169"/>
      <c r="AC619" s="169"/>
      <c r="AD619" s="169"/>
      <c r="AE619" s="371"/>
      <c r="AF619" s="371"/>
      <c r="AG619" s="371"/>
      <c r="AH619" s="169"/>
      <c r="AI619" s="169"/>
      <c r="AJ619" s="169"/>
      <c r="AK619" s="169"/>
      <c r="AL619" s="169"/>
      <c r="AM619" s="169"/>
      <c r="AN619" s="176"/>
      <c r="AO619" s="176"/>
      <c r="AP619" s="176"/>
    </row>
    <row r="620" spans="1:45" s="253" customFormat="1" ht="21" customHeight="1">
      <c r="A620" s="252"/>
      <c r="B620" s="252"/>
      <c r="C620" s="252"/>
      <c r="D620" s="252"/>
      <c r="E620" s="252"/>
      <c r="F620" s="252"/>
      <c r="G620" s="252"/>
      <c r="I620" s="265">
        <f t="shared" si="114"/>
        <v>0</v>
      </c>
      <c r="J620" s="255">
        <f t="shared" si="115"/>
        <v>0</v>
      </c>
      <c r="K620" s="1144">
        <f t="shared" si="119"/>
        <v>9</v>
      </c>
      <c r="L620" s="356"/>
      <c r="M620" s="356"/>
      <c r="N620" s="357">
        <f t="shared" si="120"/>
        <v>0</v>
      </c>
      <c r="O620" s="358"/>
      <c r="P620" s="358"/>
      <c r="Q620" s="359">
        <f t="shared" si="118"/>
        <v>0</v>
      </c>
      <c r="R620" s="359">
        <f t="shared" si="118"/>
        <v>0</v>
      </c>
      <c r="S620" s="360"/>
      <c r="T620" s="361"/>
      <c r="U620" s="255">
        <f t="shared" si="116"/>
        <v>0</v>
      </c>
      <c r="V620" s="169"/>
      <c r="W620" s="169"/>
      <c r="X620" s="169"/>
      <c r="Y620" s="169"/>
      <c r="Z620" s="169"/>
      <c r="AA620" s="378"/>
      <c r="AB620" s="169"/>
      <c r="AC620" s="169"/>
      <c r="AD620" s="169"/>
      <c r="AE620" s="371"/>
      <c r="AF620" s="371"/>
      <c r="AG620" s="371"/>
      <c r="AH620" s="169"/>
      <c r="AI620" s="169"/>
      <c r="AJ620" s="169"/>
      <c r="AK620" s="169"/>
      <c r="AL620" s="169"/>
      <c r="AM620" s="169"/>
      <c r="AN620" s="176"/>
      <c r="AO620" s="176"/>
      <c r="AP620" s="176"/>
    </row>
    <row r="621" spans="1:45" s="253" customFormat="1" ht="21" customHeight="1">
      <c r="A621" s="252"/>
      <c r="B621" s="252"/>
      <c r="C621" s="252"/>
      <c r="D621" s="252"/>
      <c r="E621" s="252"/>
      <c r="F621" s="252"/>
      <c r="G621" s="252"/>
      <c r="I621" s="265">
        <f t="shared" si="114"/>
        <v>0</v>
      </c>
      <c r="J621" s="255">
        <f t="shared" si="115"/>
        <v>0</v>
      </c>
      <c r="K621" s="1144">
        <f t="shared" si="119"/>
        <v>10</v>
      </c>
      <c r="L621" s="356"/>
      <c r="M621" s="356"/>
      <c r="N621" s="357">
        <f t="shared" si="120"/>
        <v>0</v>
      </c>
      <c r="O621" s="358"/>
      <c r="P621" s="358"/>
      <c r="Q621" s="359">
        <f t="shared" si="118"/>
        <v>0</v>
      </c>
      <c r="R621" s="359">
        <f t="shared" si="118"/>
        <v>0</v>
      </c>
      <c r="S621" s="360"/>
      <c r="T621" s="361"/>
      <c r="U621" s="255">
        <f t="shared" si="116"/>
        <v>0</v>
      </c>
      <c r="V621" s="169"/>
      <c r="W621" s="169"/>
      <c r="X621" s="169"/>
      <c r="Y621" s="169"/>
      <c r="Z621" s="169"/>
      <c r="AA621" s="378"/>
      <c r="AB621" s="169"/>
      <c r="AC621" s="169"/>
      <c r="AD621" s="169"/>
      <c r="AE621" s="371"/>
      <c r="AF621" s="371"/>
      <c r="AG621" s="371"/>
      <c r="AH621" s="169"/>
      <c r="AI621" s="169"/>
      <c r="AJ621" s="169"/>
      <c r="AK621" s="169"/>
      <c r="AL621" s="169"/>
      <c r="AM621" s="169"/>
      <c r="AN621" s="176"/>
      <c r="AO621" s="176"/>
      <c r="AP621" s="176"/>
    </row>
    <row r="622" spans="1:45" s="253" customFormat="1" ht="21" customHeight="1">
      <c r="A622" s="252"/>
      <c r="B622" s="252"/>
      <c r="C622" s="252"/>
      <c r="D622" s="252"/>
      <c r="E622" s="252"/>
      <c r="F622" s="252"/>
      <c r="G622" s="252"/>
      <c r="I622" s="265">
        <f t="shared" si="114"/>
        <v>0</v>
      </c>
      <c r="J622" s="255">
        <f t="shared" si="115"/>
        <v>0</v>
      </c>
      <c r="K622" s="1144">
        <f t="shared" si="119"/>
        <v>11</v>
      </c>
      <c r="L622" s="356"/>
      <c r="M622" s="356"/>
      <c r="N622" s="357">
        <f t="shared" si="120"/>
        <v>0</v>
      </c>
      <c r="O622" s="358"/>
      <c r="P622" s="358"/>
      <c r="Q622" s="359">
        <f t="shared" si="118"/>
        <v>0</v>
      </c>
      <c r="R622" s="359">
        <f t="shared" si="118"/>
        <v>0</v>
      </c>
      <c r="S622" s="360"/>
      <c r="T622" s="361"/>
      <c r="U622" s="255">
        <f t="shared" si="116"/>
        <v>0</v>
      </c>
      <c r="V622" s="169"/>
      <c r="W622" s="169"/>
      <c r="X622" s="169"/>
      <c r="Y622" s="169"/>
      <c r="Z622" s="169"/>
      <c r="AA622" s="378"/>
      <c r="AB622" s="169"/>
      <c r="AC622" s="169"/>
      <c r="AD622" s="169"/>
      <c r="AE622" s="371"/>
      <c r="AF622" s="371"/>
      <c r="AG622" s="371"/>
      <c r="AH622" s="169"/>
      <c r="AI622" s="169"/>
      <c r="AJ622" s="169"/>
      <c r="AK622" s="169"/>
      <c r="AL622" s="169"/>
      <c r="AM622" s="169"/>
      <c r="AN622" s="176"/>
      <c r="AO622" s="176"/>
      <c r="AP622" s="176"/>
    </row>
    <row r="623" spans="1:45" s="253" customFormat="1" ht="21" customHeight="1">
      <c r="A623" s="252"/>
      <c r="B623" s="252"/>
      <c r="C623" s="252"/>
      <c r="D623" s="252"/>
      <c r="E623" s="252"/>
      <c r="F623" s="252"/>
      <c r="G623" s="252"/>
      <c r="I623" s="265">
        <f t="shared" si="114"/>
        <v>0</v>
      </c>
      <c r="J623" s="255">
        <f t="shared" si="115"/>
        <v>0</v>
      </c>
      <c r="K623" s="1144">
        <f t="shared" si="119"/>
        <v>12</v>
      </c>
      <c r="L623" s="356"/>
      <c r="M623" s="356"/>
      <c r="N623" s="357">
        <f t="shared" si="120"/>
        <v>0</v>
      </c>
      <c r="O623" s="358"/>
      <c r="P623" s="358"/>
      <c r="Q623" s="359">
        <f t="shared" si="118"/>
        <v>0</v>
      </c>
      <c r="R623" s="359">
        <f t="shared" si="118"/>
        <v>0</v>
      </c>
      <c r="S623" s="360"/>
      <c r="T623" s="361"/>
      <c r="U623" s="255">
        <f t="shared" si="116"/>
        <v>0</v>
      </c>
      <c r="V623" s="169"/>
      <c r="W623" s="169"/>
      <c r="X623" s="169"/>
      <c r="Y623" s="169"/>
      <c r="Z623" s="169"/>
      <c r="AA623" s="378"/>
      <c r="AB623" s="169"/>
      <c r="AC623" s="169"/>
      <c r="AD623" s="169"/>
      <c r="AE623" s="371"/>
      <c r="AF623" s="371"/>
      <c r="AG623" s="371"/>
      <c r="AH623" s="169"/>
      <c r="AI623" s="169"/>
      <c r="AJ623" s="169"/>
      <c r="AK623" s="169"/>
      <c r="AL623" s="169"/>
      <c r="AM623" s="169"/>
      <c r="AN623" s="176"/>
      <c r="AO623" s="176"/>
      <c r="AP623" s="176"/>
    </row>
    <row r="624" spans="1:45" s="253" customFormat="1" ht="21" customHeight="1">
      <c r="A624" s="252"/>
      <c r="B624" s="252"/>
      <c r="C624" s="252"/>
      <c r="D624" s="252"/>
      <c r="E624" s="252"/>
      <c r="F624" s="252"/>
      <c r="G624" s="252"/>
      <c r="I624" s="265">
        <f t="shared" si="114"/>
        <v>0</v>
      </c>
      <c r="J624" s="255">
        <f t="shared" si="115"/>
        <v>0</v>
      </c>
      <c r="K624" s="1144">
        <f t="shared" si="119"/>
        <v>13</v>
      </c>
      <c r="L624" s="356"/>
      <c r="M624" s="356"/>
      <c r="N624" s="357">
        <f t="shared" si="120"/>
        <v>0</v>
      </c>
      <c r="O624" s="358"/>
      <c r="P624" s="358"/>
      <c r="Q624" s="359">
        <f t="shared" si="118"/>
        <v>0</v>
      </c>
      <c r="R624" s="359">
        <f t="shared" si="118"/>
        <v>0</v>
      </c>
      <c r="S624" s="360"/>
      <c r="T624" s="361"/>
      <c r="U624" s="255">
        <f t="shared" si="116"/>
        <v>0</v>
      </c>
      <c r="V624" s="169"/>
      <c r="W624" s="169"/>
      <c r="X624" s="169"/>
      <c r="Y624" s="169"/>
      <c r="Z624" s="169"/>
      <c r="AA624" s="378"/>
      <c r="AB624" s="169"/>
      <c r="AC624" s="169"/>
      <c r="AD624" s="169"/>
      <c r="AE624" s="371"/>
      <c r="AF624" s="371"/>
      <c r="AG624" s="371"/>
      <c r="AH624" s="169"/>
      <c r="AI624" s="169"/>
      <c r="AJ624" s="169"/>
      <c r="AK624" s="169"/>
      <c r="AL624" s="169"/>
      <c r="AM624" s="169"/>
      <c r="AN624" s="176"/>
      <c r="AO624" s="176"/>
      <c r="AP624" s="176"/>
    </row>
    <row r="625" spans="1:42" s="253" customFormat="1" ht="21" customHeight="1">
      <c r="A625" s="252"/>
      <c r="B625" s="252"/>
      <c r="C625" s="252"/>
      <c r="D625" s="252"/>
      <c r="E625" s="252"/>
      <c r="F625" s="252"/>
      <c r="G625" s="252"/>
      <c r="I625" s="265">
        <f t="shared" si="114"/>
        <v>0</v>
      </c>
      <c r="J625" s="255">
        <f t="shared" si="115"/>
        <v>0</v>
      </c>
      <c r="K625" s="385">
        <f t="shared" si="119"/>
        <v>14</v>
      </c>
      <c r="L625" s="356"/>
      <c r="M625" s="356"/>
      <c r="N625" s="387">
        <f t="shared" si="120"/>
        <v>0</v>
      </c>
      <c r="O625" s="388"/>
      <c r="P625" s="388"/>
      <c r="Q625" s="389">
        <f t="shared" si="118"/>
        <v>0</v>
      </c>
      <c r="R625" s="389">
        <f t="shared" si="118"/>
        <v>0</v>
      </c>
      <c r="S625" s="390"/>
      <c r="T625" s="391"/>
      <c r="U625" s="255">
        <f t="shared" si="116"/>
        <v>0</v>
      </c>
      <c r="V625" s="169"/>
      <c r="W625" s="169"/>
      <c r="X625" s="169"/>
      <c r="Y625" s="169"/>
      <c r="Z625" s="169"/>
      <c r="AA625" s="378"/>
      <c r="AB625" s="169"/>
      <c r="AC625" s="169"/>
      <c r="AD625" s="169"/>
      <c r="AE625" s="371"/>
      <c r="AF625" s="371"/>
      <c r="AG625" s="371"/>
      <c r="AH625" s="169"/>
      <c r="AI625" s="169"/>
      <c r="AJ625" s="169"/>
      <c r="AK625" s="169"/>
      <c r="AL625" s="169"/>
      <c r="AM625" s="169"/>
      <c r="AN625" s="176"/>
      <c r="AO625" s="176"/>
      <c r="AP625" s="176"/>
    </row>
    <row r="626" spans="1:42" s="253" customFormat="1" ht="21" hidden="1" customHeight="1">
      <c r="A626" s="252"/>
      <c r="B626" s="252"/>
      <c r="C626" s="252"/>
      <c r="D626" s="252"/>
      <c r="E626" s="252"/>
      <c r="F626" s="252"/>
      <c r="G626" s="252"/>
      <c r="I626" s="265">
        <f>IF((O$553+P$553)&gt;0,1,0)</f>
        <v>0</v>
      </c>
      <c r="J626" s="255">
        <f t="shared" ref="J626:J675" si="121">IF($Q$529&gt;0,9,)</f>
        <v>0</v>
      </c>
      <c r="K626" s="2439" t="s">
        <v>942</v>
      </c>
      <c r="L626" s="2441" t="s">
        <v>943</v>
      </c>
      <c r="M626" s="2443" t="s">
        <v>944</v>
      </c>
      <c r="N626" s="2443" t="s">
        <v>945</v>
      </c>
      <c r="O626" s="2445" t="s">
        <v>946</v>
      </c>
      <c r="P626" s="2445"/>
      <c r="Q626" s="2445" t="s">
        <v>947</v>
      </c>
      <c r="R626" s="2445"/>
      <c r="S626" s="2446" t="s">
        <v>948</v>
      </c>
      <c r="T626" s="2448" t="s">
        <v>949</v>
      </c>
      <c r="U626" s="255">
        <f t="shared" ref="U626:U675" si="122">IF($Q$529&gt;0,9,)</f>
        <v>0</v>
      </c>
      <c r="V626" s="169"/>
      <c r="W626" s="169"/>
      <c r="X626" s="169"/>
      <c r="Y626" s="169"/>
      <c r="Z626" s="169"/>
      <c r="AA626" s="378"/>
      <c r="AB626" s="169"/>
      <c r="AC626" s="169"/>
      <c r="AD626" s="169"/>
      <c r="AE626" s="371"/>
      <c r="AF626" s="371"/>
      <c r="AG626" s="371"/>
      <c r="AH626" s="169"/>
      <c r="AI626" s="169"/>
      <c r="AJ626" s="169"/>
      <c r="AK626" s="169"/>
      <c r="AL626" s="169"/>
      <c r="AM626" s="169"/>
      <c r="AN626" s="176"/>
      <c r="AO626" s="176"/>
      <c r="AP626" s="176"/>
    </row>
    <row r="627" spans="1:42" s="253" customFormat="1" ht="21" hidden="1" customHeight="1">
      <c r="A627" s="252"/>
      <c r="B627" s="252"/>
      <c r="C627" s="252"/>
      <c r="D627" s="252"/>
      <c r="E627" s="252"/>
      <c r="F627" s="252"/>
      <c r="G627" s="252"/>
      <c r="I627" s="265">
        <f t="shared" ref="I627:I650" si="123">IF((O$553+P$553)&gt;0,1,0)</f>
        <v>0</v>
      </c>
      <c r="J627" s="255">
        <f t="shared" si="121"/>
        <v>0</v>
      </c>
      <c r="K627" s="2440"/>
      <c r="L627" s="2442"/>
      <c r="M627" s="2444"/>
      <c r="N627" s="2444"/>
      <c r="O627" s="1146" t="s">
        <v>786</v>
      </c>
      <c r="P627" s="335" t="s">
        <v>787</v>
      </c>
      <c r="Q627" s="335" t="s">
        <v>786</v>
      </c>
      <c r="R627" s="336" t="s">
        <v>787</v>
      </c>
      <c r="S627" s="2447"/>
      <c r="T627" s="2449"/>
      <c r="U627" s="255">
        <f t="shared" si="122"/>
        <v>0</v>
      </c>
      <c r="V627" s="169"/>
      <c r="W627" s="169"/>
      <c r="X627" s="169"/>
      <c r="Y627" s="169"/>
      <c r="Z627" s="169"/>
      <c r="AA627" s="378"/>
      <c r="AB627" s="169"/>
      <c r="AC627" s="169"/>
      <c r="AD627" s="169"/>
      <c r="AE627" s="371"/>
      <c r="AF627" s="371"/>
      <c r="AG627" s="371"/>
      <c r="AH627" s="169"/>
      <c r="AI627" s="169"/>
      <c r="AJ627" s="169"/>
      <c r="AK627" s="169"/>
      <c r="AL627" s="169"/>
      <c r="AM627" s="169"/>
      <c r="AN627" s="176"/>
      <c r="AO627" s="176"/>
      <c r="AP627" s="176"/>
    </row>
    <row r="628" spans="1:42" s="253" customFormat="1" ht="21" hidden="1" customHeight="1">
      <c r="A628" s="252"/>
      <c r="B628" s="252"/>
      <c r="C628" s="252"/>
      <c r="D628" s="252"/>
      <c r="E628" s="252"/>
      <c r="F628" s="252"/>
      <c r="G628" s="252"/>
      <c r="I628" s="265">
        <f t="shared" si="123"/>
        <v>0</v>
      </c>
      <c r="J628" s="255">
        <f t="shared" si="121"/>
        <v>0</v>
      </c>
      <c r="K628" s="1144">
        <f>+K100+1</f>
        <v>15</v>
      </c>
      <c r="L628" s="356"/>
      <c r="M628" s="356"/>
      <c r="N628" s="357">
        <f t="shared" ref="N628:N650" si="124">IF(O628+P628&gt;0,$W$527,)</f>
        <v>0</v>
      </c>
      <c r="O628" s="358"/>
      <c r="P628" s="358"/>
      <c r="Q628" s="359">
        <f t="shared" ref="Q628:R650" si="125">ROUND(O628*50,0)</f>
        <v>0</v>
      </c>
      <c r="R628" s="359">
        <f t="shared" si="125"/>
        <v>0</v>
      </c>
      <c r="S628" s="360"/>
      <c r="T628" s="361"/>
      <c r="U628" s="255">
        <f t="shared" si="122"/>
        <v>0</v>
      </c>
      <c r="V628" s="169"/>
      <c r="W628" s="169"/>
      <c r="X628" s="169"/>
      <c r="Y628" s="169"/>
      <c r="Z628" s="169"/>
      <c r="AA628" s="378"/>
      <c r="AB628" s="169"/>
      <c r="AC628" s="169"/>
      <c r="AD628" s="169"/>
      <c r="AE628" s="371"/>
      <c r="AF628" s="371"/>
      <c r="AG628" s="371"/>
      <c r="AH628" s="169"/>
      <c r="AI628" s="169"/>
      <c r="AJ628" s="169"/>
      <c r="AK628" s="169"/>
      <c r="AL628" s="169"/>
      <c r="AM628" s="169"/>
      <c r="AN628" s="176"/>
      <c r="AO628" s="176"/>
      <c r="AP628" s="176"/>
    </row>
    <row r="629" spans="1:42" s="253" customFormat="1" ht="21" hidden="1" customHeight="1">
      <c r="A629" s="252"/>
      <c r="B629" s="252"/>
      <c r="C629" s="252"/>
      <c r="D629" s="252"/>
      <c r="E629" s="252"/>
      <c r="F629" s="252"/>
      <c r="G629" s="252"/>
      <c r="I629" s="265">
        <f t="shared" si="123"/>
        <v>0</v>
      </c>
      <c r="J629" s="255">
        <f t="shared" si="121"/>
        <v>0</v>
      </c>
      <c r="K629" s="1144">
        <f t="shared" ref="K629:K650" si="126">+K628+1</f>
        <v>16</v>
      </c>
      <c r="L629" s="356"/>
      <c r="M629" s="356"/>
      <c r="N629" s="357">
        <f t="shared" si="124"/>
        <v>0</v>
      </c>
      <c r="O629" s="358"/>
      <c r="P629" s="358"/>
      <c r="Q629" s="359">
        <f t="shared" si="125"/>
        <v>0</v>
      </c>
      <c r="R629" s="359">
        <f t="shared" si="125"/>
        <v>0</v>
      </c>
      <c r="S629" s="360"/>
      <c r="T629" s="361"/>
      <c r="U629" s="255">
        <f t="shared" si="122"/>
        <v>0</v>
      </c>
      <c r="V629" s="169"/>
      <c r="W629" s="169"/>
      <c r="X629" s="169"/>
      <c r="Y629" s="169"/>
      <c r="Z629" s="169"/>
      <c r="AA629" s="378"/>
      <c r="AB629" s="169"/>
      <c r="AC629" s="169"/>
      <c r="AD629" s="169"/>
      <c r="AE629" s="371"/>
      <c r="AF629" s="371"/>
      <c r="AG629" s="371"/>
      <c r="AH629" s="169"/>
      <c r="AI629" s="169"/>
      <c r="AJ629" s="169"/>
      <c r="AK629" s="169"/>
      <c r="AL629" s="169"/>
      <c r="AM629" s="169"/>
      <c r="AN629" s="176"/>
      <c r="AO629" s="176"/>
      <c r="AP629" s="176"/>
    </row>
    <row r="630" spans="1:42" s="253" customFormat="1" ht="21" hidden="1" customHeight="1">
      <c r="A630" s="252"/>
      <c r="B630" s="252"/>
      <c r="C630" s="252"/>
      <c r="D630" s="252"/>
      <c r="E630" s="252"/>
      <c r="F630" s="252"/>
      <c r="G630" s="252"/>
      <c r="I630" s="265">
        <f t="shared" si="123"/>
        <v>0</v>
      </c>
      <c r="J630" s="255">
        <f t="shared" si="121"/>
        <v>0</v>
      </c>
      <c r="K630" s="1144">
        <f t="shared" si="126"/>
        <v>17</v>
      </c>
      <c r="L630" s="356"/>
      <c r="M630" s="356"/>
      <c r="N630" s="357">
        <f t="shared" si="124"/>
        <v>0</v>
      </c>
      <c r="O630" s="358"/>
      <c r="P630" s="358"/>
      <c r="Q630" s="359">
        <f t="shared" si="125"/>
        <v>0</v>
      </c>
      <c r="R630" s="359">
        <f t="shared" si="125"/>
        <v>0</v>
      </c>
      <c r="S630" s="360"/>
      <c r="T630" s="361"/>
      <c r="U630" s="255">
        <f t="shared" si="122"/>
        <v>0</v>
      </c>
      <c r="V630" s="169"/>
      <c r="W630" s="169"/>
      <c r="X630" s="169"/>
      <c r="Y630" s="169"/>
      <c r="Z630" s="169"/>
      <c r="AA630" s="378"/>
      <c r="AB630" s="169"/>
      <c r="AC630" s="169"/>
      <c r="AD630" s="169"/>
      <c r="AE630" s="371"/>
      <c r="AF630" s="371"/>
      <c r="AG630" s="371"/>
      <c r="AH630" s="169"/>
      <c r="AI630" s="169"/>
      <c r="AJ630" s="169"/>
      <c r="AK630" s="169"/>
      <c r="AL630" s="169"/>
      <c r="AM630" s="169"/>
      <c r="AN630" s="176"/>
      <c r="AO630" s="176"/>
      <c r="AP630" s="176"/>
    </row>
    <row r="631" spans="1:42" s="253" customFormat="1" ht="21" hidden="1" customHeight="1">
      <c r="A631" s="252"/>
      <c r="B631" s="252"/>
      <c r="C631" s="252"/>
      <c r="D631" s="252"/>
      <c r="E631" s="252"/>
      <c r="F631" s="252"/>
      <c r="G631" s="252"/>
      <c r="I631" s="265">
        <f t="shared" si="123"/>
        <v>0</v>
      </c>
      <c r="J631" s="255">
        <f t="shared" si="121"/>
        <v>0</v>
      </c>
      <c r="K631" s="1144">
        <f t="shared" si="126"/>
        <v>18</v>
      </c>
      <c r="L631" s="356"/>
      <c r="M631" s="356"/>
      <c r="N631" s="357">
        <f t="shared" si="124"/>
        <v>0</v>
      </c>
      <c r="O631" s="358"/>
      <c r="P631" s="358"/>
      <c r="Q631" s="359">
        <f t="shared" si="125"/>
        <v>0</v>
      </c>
      <c r="R631" s="359">
        <f t="shared" si="125"/>
        <v>0</v>
      </c>
      <c r="S631" s="360"/>
      <c r="T631" s="361"/>
      <c r="U631" s="255">
        <f t="shared" si="122"/>
        <v>0</v>
      </c>
      <c r="V631" s="169"/>
      <c r="W631" s="169"/>
      <c r="X631" s="169"/>
      <c r="Y631" s="169"/>
      <c r="Z631" s="169"/>
      <c r="AA631" s="378"/>
      <c r="AB631" s="169"/>
      <c r="AC631" s="169"/>
      <c r="AD631" s="169"/>
      <c r="AE631" s="371"/>
      <c r="AF631" s="371"/>
      <c r="AG631" s="371"/>
      <c r="AH631" s="169"/>
      <c r="AI631" s="169"/>
      <c r="AJ631" s="169"/>
      <c r="AK631" s="169"/>
      <c r="AL631" s="169"/>
      <c r="AM631" s="169"/>
      <c r="AN631" s="176"/>
      <c r="AO631" s="176"/>
      <c r="AP631" s="176"/>
    </row>
    <row r="632" spans="1:42" s="253" customFormat="1" ht="21" hidden="1" customHeight="1">
      <c r="A632" s="252"/>
      <c r="B632" s="252"/>
      <c r="C632" s="252"/>
      <c r="D632" s="252"/>
      <c r="E632" s="252"/>
      <c r="F632" s="252"/>
      <c r="G632" s="252"/>
      <c r="I632" s="265">
        <f t="shared" si="123"/>
        <v>0</v>
      </c>
      <c r="J632" s="255">
        <f t="shared" si="121"/>
        <v>0</v>
      </c>
      <c r="K632" s="1144">
        <f t="shared" si="126"/>
        <v>19</v>
      </c>
      <c r="L632" s="356"/>
      <c r="M632" s="356"/>
      <c r="N632" s="357">
        <f t="shared" si="124"/>
        <v>0</v>
      </c>
      <c r="O632" s="358"/>
      <c r="P632" s="358"/>
      <c r="Q632" s="359">
        <f t="shared" si="125"/>
        <v>0</v>
      </c>
      <c r="R632" s="359">
        <f t="shared" si="125"/>
        <v>0</v>
      </c>
      <c r="S632" s="360"/>
      <c r="T632" s="361"/>
      <c r="U632" s="255">
        <f t="shared" si="122"/>
        <v>0</v>
      </c>
      <c r="V632" s="169"/>
      <c r="W632" s="169"/>
      <c r="X632" s="169"/>
      <c r="Y632" s="169"/>
      <c r="Z632" s="169"/>
      <c r="AA632" s="378"/>
      <c r="AB632" s="169"/>
      <c r="AC632" s="169"/>
      <c r="AD632" s="169"/>
      <c r="AE632" s="371"/>
      <c r="AF632" s="371"/>
      <c r="AG632" s="371"/>
      <c r="AH632" s="169"/>
      <c r="AI632" s="169"/>
      <c r="AJ632" s="169"/>
      <c r="AK632" s="169"/>
      <c r="AL632" s="169"/>
      <c r="AM632" s="169"/>
      <c r="AN632" s="176"/>
      <c r="AO632" s="176"/>
      <c r="AP632" s="176"/>
    </row>
    <row r="633" spans="1:42" s="253" customFormat="1" ht="21" hidden="1" customHeight="1">
      <c r="A633" s="252"/>
      <c r="B633" s="252"/>
      <c r="C633" s="252"/>
      <c r="D633" s="252"/>
      <c r="E633" s="252"/>
      <c r="F633" s="252"/>
      <c r="G633" s="252"/>
      <c r="I633" s="265">
        <f t="shared" si="123"/>
        <v>0</v>
      </c>
      <c r="J633" s="255">
        <f t="shared" si="121"/>
        <v>0</v>
      </c>
      <c r="K633" s="1144">
        <f t="shared" si="126"/>
        <v>20</v>
      </c>
      <c r="L633" s="356"/>
      <c r="M633" s="356"/>
      <c r="N633" s="357">
        <f t="shared" si="124"/>
        <v>0</v>
      </c>
      <c r="O633" s="358"/>
      <c r="P633" s="358"/>
      <c r="Q633" s="359">
        <f t="shared" si="125"/>
        <v>0</v>
      </c>
      <c r="R633" s="359">
        <f t="shared" si="125"/>
        <v>0</v>
      </c>
      <c r="S633" s="360"/>
      <c r="T633" s="361"/>
      <c r="U633" s="255">
        <f t="shared" si="122"/>
        <v>0</v>
      </c>
      <c r="V633" s="169"/>
      <c r="W633" s="169"/>
      <c r="X633" s="169"/>
      <c r="Y633" s="169"/>
      <c r="Z633" s="169"/>
      <c r="AA633" s="378"/>
      <c r="AB633" s="169"/>
      <c r="AC633" s="169"/>
      <c r="AD633" s="169"/>
      <c r="AE633" s="371"/>
      <c r="AF633" s="371"/>
      <c r="AG633" s="371"/>
      <c r="AH633" s="169"/>
      <c r="AI633" s="169"/>
      <c r="AJ633" s="169"/>
      <c r="AK633" s="169"/>
      <c r="AL633" s="169"/>
      <c r="AM633" s="169"/>
      <c r="AN633" s="176"/>
      <c r="AO633" s="176"/>
      <c r="AP633" s="176"/>
    </row>
    <row r="634" spans="1:42" s="253" customFormat="1" ht="21" hidden="1" customHeight="1">
      <c r="A634" s="252"/>
      <c r="B634" s="252"/>
      <c r="C634" s="252"/>
      <c r="D634" s="252"/>
      <c r="E634" s="252"/>
      <c r="F634" s="252"/>
      <c r="G634" s="252"/>
      <c r="I634" s="265">
        <f t="shared" si="123"/>
        <v>0</v>
      </c>
      <c r="J634" s="255">
        <f t="shared" si="121"/>
        <v>0</v>
      </c>
      <c r="K634" s="1144">
        <f t="shared" si="126"/>
        <v>21</v>
      </c>
      <c r="L634" s="356"/>
      <c r="M634" s="356"/>
      <c r="N634" s="357">
        <f t="shared" si="124"/>
        <v>0</v>
      </c>
      <c r="O634" s="358"/>
      <c r="P634" s="358"/>
      <c r="Q634" s="359">
        <f t="shared" si="125"/>
        <v>0</v>
      </c>
      <c r="R634" s="359">
        <f t="shared" si="125"/>
        <v>0</v>
      </c>
      <c r="S634" s="360"/>
      <c r="T634" s="361"/>
      <c r="U634" s="255">
        <f t="shared" si="122"/>
        <v>0</v>
      </c>
      <c r="V634" s="169"/>
      <c r="W634" s="169"/>
      <c r="X634" s="169"/>
      <c r="Y634" s="169"/>
      <c r="Z634" s="169"/>
      <c r="AA634" s="378"/>
      <c r="AB634" s="169"/>
      <c r="AC634" s="169"/>
      <c r="AD634" s="169"/>
      <c r="AE634" s="371"/>
      <c r="AF634" s="371"/>
      <c r="AG634" s="371"/>
      <c r="AH634" s="169"/>
      <c r="AI634" s="169"/>
      <c r="AJ634" s="169"/>
      <c r="AK634" s="169"/>
      <c r="AL634" s="169"/>
      <c r="AM634" s="169"/>
      <c r="AN634" s="176"/>
      <c r="AO634" s="176"/>
      <c r="AP634" s="176"/>
    </row>
    <row r="635" spans="1:42" s="253" customFormat="1" ht="21" hidden="1" customHeight="1">
      <c r="A635" s="252"/>
      <c r="B635" s="252"/>
      <c r="C635" s="252"/>
      <c r="D635" s="252"/>
      <c r="E635" s="252"/>
      <c r="F635" s="252"/>
      <c r="G635" s="252"/>
      <c r="I635" s="265">
        <f t="shared" si="123"/>
        <v>0</v>
      </c>
      <c r="J635" s="255">
        <f t="shared" si="121"/>
        <v>0</v>
      </c>
      <c r="K635" s="1144">
        <f t="shared" si="126"/>
        <v>22</v>
      </c>
      <c r="L635" s="356"/>
      <c r="M635" s="356"/>
      <c r="N635" s="357">
        <f t="shared" si="124"/>
        <v>0</v>
      </c>
      <c r="O635" s="358"/>
      <c r="P635" s="358"/>
      <c r="Q635" s="359">
        <f t="shared" si="125"/>
        <v>0</v>
      </c>
      <c r="R635" s="359">
        <f t="shared" si="125"/>
        <v>0</v>
      </c>
      <c r="S635" s="360"/>
      <c r="T635" s="361"/>
      <c r="U635" s="255">
        <f t="shared" si="122"/>
        <v>0</v>
      </c>
      <c r="V635" s="169"/>
      <c r="W635" s="169"/>
      <c r="X635" s="169"/>
      <c r="Y635" s="169"/>
      <c r="Z635" s="169"/>
      <c r="AA635" s="378"/>
      <c r="AB635" s="169"/>
      <c r="AC635" s="169"/>
      <c r="AD635" s="169"/>
      <c r="AE635" s="371"/>
      <c r="AF635" s="371"/>
      <c r="AG635" s="371"/>
      <c r="AH635" s="169"/>
      <c r="AI635" s="169"/>
      <c r="AJ635" s="169"/>
      <c r="AK635" s="169"/>
      <c r="AL635" s="169"/>
      <c r="AM635" s="169"/>
      <c r="AN635" s="176"/>
      <c r="AO635" s="176"/>
      <c r="AP635" s="176"/>
    </row>
    <row r="636" spans="1:42" s="253" customFormat="1" ht="21" hidden="1" customHeight="1">
      <c r="A636" s="252"/>
      <c r="B636" s="252"/>
      <c r="C636" s="252"/>
      <c r="D636" s="252"/>
      <c r="E636" s="252"/>
      <c r="F636" s="252"/>
      <c r="G636" s="252"/>
      <c r="I636" s="265">
        <f t="shared" si="123"/>
        <v>0</v>
      </c>
      <c r="J636" s="255">
        <f t="shared" si="121"/>
        <v>0</v>
      </c>
      <c r="K636" s="1144">
        <f t="shared" si="126"/>
        <v>23</v>
      </c>
      <c r="L636" s="356"/>
      <c r="M636" s="356"/>
      <c r="N636" s="357">
        <f t="shared" si="124"/>
        <v>0</v>
      </c>
      <c r="O636" s="358"/>
      <c r="P636" s="358"/>
      <c r="Q636" s="359">
        <f t="shared" si="125"/>
        <v>0</v>
      </c>
      <c r="R636" s="359">
        <f t="shared" si="125"/>
        <v>0</v>
      </c>
      <c r="S636" s="360"/>
      <c r="T636" s="361"/>
      <c r="U636" s="255">
        <f t="shared" si="122"/>
        <v>0</v>
      </c>
      <c r="V636" s="169"/>
      <c r="W636" s="169"/>
      <c r="X636" s="169"/>
      <c r="Y636" s="169"/>
      <c r="Z636" s="169"/>
      <c r="AA636" s="378"/>
      <c r="AB636" s="169"/>
      <c r="AC636" s="169"/>
      <c r="AD636" s="169"/>
      <c r="AE636" s="371"/>
      <c r="AF636" s="371"/>
      <c r="AG636" s="371"/>
      <c r="AH636" s="169"/>
      <c r="AI636" s="169"/>
      <c r="AJ636" s="169"/>
      <c r="AK636" s="169"/>
      <c r="AL636" s="169"/>
      <c r="AM636" s="169"/>
      <c r="AN636" s="176"/>
      <c r="AO636" s="176"/>
      <c r="AP636" s="176"/>
    </row>
    <row r="637" spans="1:42" s="253" customFormat="1" ht="21" hidden="1" customHeight="1">
      <c r="A637" s="252"/>
      <c r="B637" s="252"/>
      <c r="C637" s="252"/>
      <c r="D637" s="252"/>
      <c r="E637" s="252"/>
      <c r="F637" s="252"/>
      <c r="G637" s="252"/>
      <c r="I637" s="265">
        <f t="shared" si="123"/>
        <v>0</v>
      </c>
      <c r="J637" s="255">
        <f t="shared" si="121"/>
        <v>0</v>
      </c>
      <c r="K637" s="1144">
        <f t="shared" si="126"/>
        <v>24</v>
      </c>
      <c r="L637" s="356"/>
      <c r="M637" s="356"/>
      <c r="N637" s="357">
        <f t="shared" si="124"/>
        <v>0</v>
      </c>
      <c r="O637" s="358"/>
      <c r="P637" s="358"/>
      <c r="Q637" s="359">
        <f t="shared" si="125"/>
        <v>0</v>
      </c>
      <c r="R637" s="359">
        <f t="shared" si="125"/>
        <v>0</v>
      </c>
      <c r="S637" s="360"/>
      <c r="T637" s="361"/>
      <c r="U637" s="255">
        <f t="shared" si="122"/>
        <v>0</v>
      </c>
      <c r="V637" s="169"/>
      <c r="W637" s="169"/>
      <c r="X637" s="169"/>
      <c r="Y637" s="169"/>
      <c r="Z637" s="169"/>
      <c r="AA637" s="378"/>
      <c r="AB637" s="169"/>
      <c r="AC637" s="169"/>
      <c r="AD637" s="169"/>
      <c r="AE637" s="371"/>
      <c r="AF637" s="371"/>
      <c r="AG637" s="371"/>
      <c r="AH637" s="169"/>
      <c r="AI637" s="169"/>
      <c r="AJ637" s="169"/>
      <c r="AK637" s="169"/>
      <c r="AL637" s="169"/>
      <c r="AM637" s="169"/>
      <c r="AN637" s="176"/>
      <c r="AO637" s="176"/>
      <c r="AP637" s="176"/>
    </row>
    <row r="638" spans="1:42" s="253" customFormat="1" ht="21" hidden="1" customHeight="1">
      <c r="A638" s="252"/>
      <c r="B638" s="252"/>
      <c r="C638" s="252"/>
      <c r="D638" s="252"/>
      <c r="E638" s="252"/>
      <c r="F638" s="252"/>
      <c r="G638" s="252"/>
      <c r="I638" s="265">
        <f t="shared" si="123"/>
        <v>0</v>
      </c>
      <c r="J638" s="255">
        <f t="shared" si="121"/>
        <v>0</v>
      </c>
      <c r="K638" s="1144">
        <f t="shared" si="126"/>
        <v>25</v>
      </c>
      <c r="L638" s="356"/>
      <c r="M638" s="356"/>
      <c r="N638" s="357">
        <f t="shared" si="124"/>
        <v>0</v>
      </c>
      <c r="O638" s="358"/>
      <c r="P638" s="358"/>
      <c r="Q638" s="359">
        <f t="shared" si="125"/>
        <v>0</v>
      </c>
      <c r="R638" s="359">
        <f t="shared" si="125"/>
        <v>0</v>
      </c>
      <c r="S638" s="360"/>
      <c r="T638" s="361"/>
      <c r="U638" s="255">
        <f t="shared" si="122"/>
        <v>0</v>
      </c>
      <c r="V638" s="169"/>
      <c r="W638" s="169"/>
      <c r="X638" s="169"/>
      <c r="Y638" s="169"/>
      <c r="Z638" s="169"/>
      <c r="AA638" s="378"/>
      <c r="AB638" s="169"/>
      <c r="AC638" s="169"/>
      <c r="AD638" s="169"/>
      <c r="AE638" s="371"/>
      <c r="AF638" s="371"/>
      <c r="AG638" s="371"/>
      <c r="AH638" s="169"/>
      <c r="AI638" s="169"/>
      <c r="AJ638" s="169"/>
      <c r="AK638" s="169"/>
      <c r="AL638" s="169"/>
      <c r="AM638" s="169"/>
      <c r="AN638" s="176"/>
      <c r="AO638" s="176"/>
      <c r="AP638" s="176"/>
    </row>
    <row r="639" spans="1:42" s="253" customFormat="1" ht="21" hidden="1" customHeight="1">
      <c r="A639" s="252"/>
      <c r="B639" s="252"/>
      <c r="C639" s="252"/>
      <c r="D639" s="252"/>
      <c r="E639" s="252"/>
      <c r="F639" s="252"/>
      <c r="G639" s="252"/>
      <c r="I639" s="265">
        <f t="shared" si="123"/>
        <v>0</v>
      </c>
      <c r="J639" s="255">
        <f t="shared" si="121"/>
        <v>0</v>
      </c>
      <c r="K639" s="1144">
        <f t="shared" si="126"/>
        <v>26</v>
      </c>
      <c r="L639" s="356"/>
      <c r="M639" s="356"/>
      <c r="N639" s="357">
        <f t="shared" si="124"/>
        <v>0</v>
      </c>
      <c r="O639" s="358"/>
      <c r="P639" s="358"/>
      <c r="Q639" s="359">
        <f t="shared" si="125"/>
        <v>0</v>
      </c>
      <c r="R639" s="359">
        <f t="shared" si="125"/>
        <v>0</v>
      </c>
      <c r="S639" s="360"/>
      <c r="T639" s="361"/>
      <c r="U639" s="255">
        <f t="shared" si="122"/>
        <v>0</v>
      </c>
      <c r="V639" s="169"/>
      <c r="W639" s="169"/>
      <c r="X639" s="169"/>
      <c r="Y639" s="169"/>
      <c r="Z639" s="169"/>
      <c r="AA639" s="378"/>
      <c r="AB639" s="169"/>
      <c r="AC639" s="169"/>
      <c r="AD639" s="169"/>
      <c r="AE639" s="371"/>
      <c r="AF639" s="371"/>
      <c r="AG639" s="371"/>
      <c r="AH639" s="169"/>
      <c r="AI639" s="169"/>
      <c r="AJ639" s="169"/>
      <c r="AK639" s="169"/>
      <c r="AL639" s="169"/>
      <c r="AM639" s="169"/>
      <c r="AN639" s="176"/>
      <c r="AO639" s="176"/>
      <c r="AP639" s="176"/>
    </row>
    <row r="640" spans="1:42" s="253" customFormat="1" ht="21" hidden="1" customHeight="1">
      <c r="A640" s="252"/>
      <c r="B640" s="252"/>
      <c r="C640" s="252"/>
      <c r="D640" s="252"/>
      <c r="E640" s="252"/>
      <c r="F640" s="252"/>
      <c r="G640" s="252"/>
      <c r="I640" s="265">
        <f t="shared" si="123"/>
        <v>0</v>
      </c>
      <c r="J640" s="255">
        <f t="shared" si="121"/>
        <v>0</v>
      </c>
      <c r="K640" s="1144">
        <f t="shared" si="126"/>
        <v>27</v>
      </c>
      <c r="L640" s="356"/>
      <c r="M640" s="356"/>
      <c r="N640" s="357">
        <f t="shared" si="124"/>
        <v>0</v>
      </c>
      <c r="O640" s="358"/>
      <c r="P640" s="358"/>
      <c r="Q640" s="359">
        <f t="shared" si="125"/>
        <v>0</v>
      </c>
      <c r="R640" s="359">
        <f t="shared" si="125"/>
        <v>0</v>
      </c>
      <c r="S640" s="360"/>
      <c r="T640" s="361"/>
      <c r="U640" s="255">
        <f t="shared" si="122"/>
        <v>0</v>
      </c>
      <c r="V640" s="169"/>
      <c r="W640" s="169"/>
      <c r="X640" s="169"/>
      <c r="Y640" s="169"/>
      <c r="Z640" s="169"/>
      <c r="AA640" s="378"/>
      <c r="AB640" s="169"/>
      <c r="AC640" s="169"/>
      <c r="AD640" s="169"/>
      <c r="AE640" s="371"/>
      <c r="AF640" s="371"/>
      <c r="AG640" s="371"/>
      <c r="AH640" s="169"/>
      <c r="AI640" s="169"/>
      <c r="AJ640" s="169"/>
      <c r="AK640" s="169"/>
      <c r="AL640" s="169"/>
      <c r="AM640" s="169"/>
      <c r="AN640" s="176"/>
      <c r="AO640" s="176"/>
      <c r="AP640" s="176"/>
    </row>
    <row r="641" spans="1:42" s="253" customFormat="1" ht="21" hidden="1" customHeight="1">
      <c r="A641" s="252"/>
      <c r="B641" s="252"/>
      <c r="C641" s="252"/>
      <c r="D641" s="252"/>
      <c r="E641" s="252"/>
      <c r="F641" s="252"/>
      <c r="G641" s="252"/>
      <c r="I641" s="265">
        <f t="shared" si="123"/>
        <v>0</v>
      </c>
      <c r="J641" s="255">
        <f t="shared" si="121"/>
        <v>0</v>
      </c>
      <c r="K641" s="1144">
        <f t="shared" si="126"/>
        <v>28</v>
      </c>
      <c r="L641" s="356"/>
      <c r="M641" s="356"/>
      <c r="N641" s="357">
        <f t="shared" si="124"/>
        <v>0</v>
      </c>
      <c r="O641" s="358"/>
      <c r="P641" s="358"/>
      <c r="Q641" s="359">
        <f t="shared" si="125"/>
        <v>0</v>
      </c>
      <c r="R641" s="359">
        <f t="shared" si="125"/>
        <v>0</v>
      </c>
      <c r="S641" s="360"/>
      <c r="T641" s="361"/>
      <c r="U641" s="255">
        <f t="shared" si="122"/>
        <v>0</v>
      </c>
      <c r="V641" s="169"/>
      <c r="W641" s="169"/>
      <c r="X641" s="169"/>
      <c r="Y641" s="169"/>
      <c r="Z641" s="169"/>
      <c r="AA641" s="378"/>
      <c r="AB641" s="169"/>
      <c r="AC641" s="169"/>
      <c r="AD641" s="169"/>
      <c r="AE641" s="371"/>
      <c r="AF641" s="371"/>
      <c r="AG641" s="371"/>
      <c r="AH641" s="169"/>
      <c r="AI641" s="169"/>
      <c r="AJ641" s="169"/>
      <c r="AK641" s="169"/>
      <c r="AL641" s="169"/>
      <c r="AM641" s="169"/>
      <c r="AN641" s="176"/>
      <c r="AO641" s="176"/>
      <c r="AP641" s="176"/>
    </row>
    <row r="642" spans="1:42" s="253" customFormat="1" ht="21" hidden="1" customHeight="1">
      <c r="A642" s="252"/>
      <c r="B642" s="252"/>
      <c r="C642" s="252"/>
      <c r="D642" s="252"/>
      <c r="E642" s="252"/>
      <c r="F642" s="252"/>
      <c r="G642" s="252"/>
      <c r="I642" s="265">
        <f t="shared" si="123"/>
        <v>0</v>
      </c>
      <c r="J642" s="255">
        <f t="shared" si="121"/>
        <v>0</v>
      </c>
      <c r="K642" s="1144">
        <f t="shared" si="126"/>
        <v>29</v>
      </c>
      <c r="L642" s="356"/>
      <c r="M642" s="356"/>
      <c r="N642" s="357">
        <f t="shared" si="124"/>
        <v>0</v>
      </c>
      <c r="O642" s="358"/>
      <c r="P642" s="358"/>
      <c r="Q642" s="359">
        <f t="shared" si="125"/>
        <v>0</v>
      </c>
      <c r="R642" s="359">
        <f t="shared" si="125"/>
        <v>0</v>
      </c>
      <c r="S642" s="360"/>
      <c r="T642" s="361"/>
      <c r="U642" s="255">
        <f t="shared" si="122"/>
        <v>0</v>
      </c>
      <c r="V642" s="169"/>
      <c r="W642" s="169"/>
      <c r="X642" s="169"/>
      <c r="Y642" s="169"/>
      <c r="Z642" s="169"/>
      <c r="AA642" s="378"/>
      <c r="AB642" s="169"/>
      <c r="AC642" s="169"/>
      <c r="AD642" s="169"/>
      <c r="AE642" s="371"/>
      <c r="AF642" s="371"/>
      <c r="AG642" s="371"/>
      <c r="AH642" s="169"/>
      <c r="AI642" s="169"/>
      <c r="AJ642" s="169"/>
      <c r="AK642" s="169"/>
      <c r="AL642" s="169"/>
      <c r="AM642" s="169"/>
      <c r="AN642" s="176"/>
      <c r="AO642" s="176"/>
      <c r="AP642" s="176"/>
    </row>
    <row r="643" spans="1:42" s="253" customFormat="1" ht="21" hidden="1" customHeight="1">
      <c r="A643" s="252"/>
      <c r="B643" s="252"/>
      <c r="C643" s="252"/>
      <c r="D643" s="252"/>
      <c r="E643" s="252"/>
      <c r="F643" s="252"/>
      <c r="G643" s="252"/>
      <c r="I643" s="265">
        <f t="shared" si="123"/>
        <v>0</v>
      </c>
      <c r="J643" s="255">
        <f t="shared" si="121"/>
        <v>0</v>
      </c>
      <c r="K643" s="1144">
        <f t="shared" si="126"/>
        <v>30</v>
      </c>
      <c r="L643" s="356"/>
      <c r="M643" s="356"/>
      <c r="N643" s="357">
        <f t="shared" si="124"/>
        <v>0</v>
      </c>
      <c r="O643" s="358"/>
      <c r="P643" s="358"/>
      <c r="Q643" s="359">
        <f t="shared" si="125"/>
        <v>0</v>
      </c>
      <c r="R643" s="359">
        <f t="shared" si="125"/>
        <v>0</v>
      </c>
      <c r="S643" s="360"/>
      <c r="T643" s="361"/>
      <c r="U643" s="255">
        <f t="shared" si="122"/>
        <v>0</v>
      </c>
      <c r="V643" s="169"/>
      <c r="W643" s="169"/>
      <c r="X643" s="169"/>
      <c r="Y643" s="169"/>
      <c r="Z643" s="169"/>
      <c r="AA643" s="378"/>
      <c r="AB643" s="169"/>
      <c r="AC643" s="169"/>
      <c r="AD643" s="169"/>
      <c r="AE643" s="371"/>
      <c r="AF643" s="371"/>
      <c r="AG643" s="371"/>
      <c r="AH643" s="169"/>
      <c r="AI643" s="169"/>
      <c r="AJ643" s="169"/>
      <c r="AK643" s="169"/>
      <c r="AL643" s="169"/>
      <c r="AM643" s="169"/>
      <c r="AN643" s="176"/>
      <c r="AO643" s="176"/>
      <c r="AP643" s="176"/>
    </row>
    <row r="644" spans="1:42" s="253" customFormat="1" ht="21" hidden="1" customHeight="1">
      <c r="A644" s="252"/>
      <c r="B644" s="252"/>
      <c r="C644" s="252"/>
      <c r="D644" s="252"/>
      <c r="E644" s="252"/>
      <c r="F644" s="252"/>
      <c r="G644" s="252"/>
      <c r="I644" s="265">
        <f t="shared" si="123"/>
        <v>0</v>
      </c>
      <c r="J644" s="255">
        <f t="shared" si="121"/>
        <v>0</v>
      </c>
      <c r="K644" s="1144">
        <f t="shared" si="126"/>
        <v>31</v>
      </c>
      <c r="L644" s="356"/>
      <c r="M644" s="356"/>
      <c r="N644" s="357">
        <f t="shared" si="124"/>
        <v>0</v>
      </c>
      <c r="O644" s="358"/>
      <c r="P644" s="358"/>
      <c r="Q644" s="359">
        <f t="shared" si="125"/>
        <v>0</v>
      </c>
      <c r="R644" s="359">
        <f t="shared" si="125"/>
        <v>0</v>
      </c>
      <c r="S644" s="360"/>
      <c r="T644" s="361"/>
      <c r="U644" s="255">
        <f t="shared" si="122"/>
        <v>0</v>
      </c>
      <c r="V644" s="169"/>
      <c r="W644" s="169"/>
      <c r="X644" s="169"/>
      <c r="Y644" s="169"/>
      <c r="Z644" s="169"/>
      <c r="AA644" s="378"/>
      <c r="AB644" s="169"/>
      <c r="AC644" s="169"/>
      <c r="AD644" s="169"/>
      <c r="AE644" s="371"/>
      <c r="AF644" s="371"/>
      <c r="AG644" s="371"/>
      <c r="AH644" s="169"/>
      <c r="AI644" s="169"/>
      <c r="AJ644" s="169"/>
      <c r="AK644" s="169"/>
      <c r="AL644" s="169"/>
      <c r="AM644" s="169"/>
      <c r="AN644" s="176"/>
      <c r="AO644" s="176"/>
      <c r="AP644" s="176"/>
    </row>
    <row r="645" spans="1:42" s="253" customFormat="1" ht="21" hidden="1" customHeight="1">
      <c r="A645" s="252"/>
      <c r="B645" s="252"/>
      <c r="C645" s="252"/>
      <c r="D645" s="252"/>
      <c r="E645" s="252"/>
      <c r="F645" s="252"/>
      <c r="G645" s="252"/>
      <c r="I645" s="265">
        <f t="shared" si="123"/>
        <v>0</v>
      </c>
      <c r="J645" s="255">
        <f t="shared" si="121"/>
        <v>0</v>
      </c>
      <c r="K645" s="1144">
        <f t="shared" si="126"/>
        <v>32</v>
      </c>
      <c r="L645" s="356"/>
      <c r="M645" s="356"/>
      <c r="N645" s="357">
        <f t="shared" si="124"/>
        <v>0</v>
      </c>
      <c r="O645" s="358"/>
      <c r="P645" s="358"/>
      <c r="Q645" s="359">
        <f t="shared" si="125"/>
        <v>0</v>
      </c>
      <c r="R645" s="359">
        <f t="shared" si="125"/>
        <v>0</v>
      </c>
      <c r="S645" s="360"/>
      <c r="T645" s="361"/>
      <c r="U645" s="255">
        <f t="shared" si="122"/>
        <v>0</v>
      </c>
      <c r="V645" s="169"/>
      <c r="W645" s="169"/>
      <c r="X645" s="169"/>
      <c r="Y645" s="169"/>
      <c r="Z645" s="169"/>
      <c r="AA645" s="378"/>
      <c r="AB645" s="169"/>
      <c r="AC645" s="169"/>
      <c r="AD645" s="169"/>
      <c r="AE645" s="371"/>
      <c r="AF645" s="371"/>
      <c r="AG645" s="371"/>
      <c r="AH645" s="169"/>
      <c r="AI645" s="169"/>
      <c r="AJ645" s="169"/>
      <c r="AK645" s="169"/>
      <c r="AL645" s="169"/>
      <c r="AM645" s="169"/>
      <c r="AN645" s="176"/>
      <c r="AO645" s="176"/>
      <c r="AP645" s="176"/>
    </row>
    <row r="646" spans="1:42" s="253" customFormat="1" ht="21" hidden="1" customHeight="1">
      <c r="A646" s="252"/>
      <c r="B646" s="252"/>
      <c r="C646" s="252"/>
      <c r="D646" s="252"/>
      <c r="E646" s="252"/>
      <c r="F646" s="252"/>
      <c r="G646" s="252"/>
      <c r="I646" s="265">
        <f t="shared" si="123"/>
        <v>0</v>
      </c>
      <c r="J646" s="255">
        <f t="shared" si="121"/>
        <v>0</v>
      </c>
      <c r="K646" s="1144">
        <f t="shared" si="126"/>
        <v>33</v>
      </c>
      <c r="L646" s="356"/>
      <c r="M646" s="356"/>
      <c r="N646" s="357">
        <f t="shared" si="124"/>
        <v>0</v>
      </c>
      <c r="O646" s="358"/>
      <c r="P646" s="358"/>
      <c r="Q646" s="359">
        <f t="shared" si="125"/>
        <v>0</v>
      </c>
      <c r="R646" s="359">
        <f t="shared" si="125"/>
        <v>0</v>
      </c>
      <c r="S646" s="360"/>
      <c r="T646" s="361"/>
      <c r="U646" s="255">
        <f t="shared" si="122"/>
        <v>0</v>
      </c>
      <c r="V646" s="169"/>
      <c r="W646" s="169"/>
      <c r="X646" s="169"/>
      <c r="Y646" s="169"/>
      <c r="Z646" s="169"/>
      <c r="AA646" s="378"/>
      <c r="AB646" s="169"/>
      <c r="AC646" s="169"/>
      <c r="AD646" s="169"/>
      <c r="AE646" s="371"/>
      <c r="AF646" s="371"/>
      <c r="AG646" s="371"/>
      <c r="AH646" s="169"/>
      <c r="AI646" s="169"/>
      <c r="AJ646" s="169"/>
      <c r="AK646" s="169"/>
      <c r="AL646" s="169"/>
      <c r="AM646" s="169"/>
      <c r="AN646" s="176"/>
      <c r="AO646" s="176"/>
      <c r="AP646" s="176"/>
    </row>
    <row r="647" spans="1:42" s="253" customFormat="1" ht="21" hidden="1" customHeight="1">
      <c r="A647" s="252"/>
      <c r="B647" s="252"/>
      <c r="C647" s="252"/>
      <c r="D647" s="252"/>
      <c r="E647" s="252"/>
      <c r="F647" s="252"/>
      <c r="G647" s="252"/>
      <c r="I647" s="265">
        <f t="shared" si="123"/>
        <v>0</v>
      </c>
      <c r="J647" s="255">
        <f t="shared" si="121"/>
        <v>0</v>
      </c>
      <c r="K647" s="1144">
        <f t="shared" si="126"/>
        <v>34</v>
      </c>
      <c r="L647" s="356"/>
      <c r="M647" s="356"/>
      <c r="N647" s="357">
        <f t="shared" si="124"/>
        <v>0</v>
      </c>
      <c r="O647" s="358"/>
      <c r="P647" s="358"/>
      <c r="Q647" s="359">
        <f t="shared" si="125"/>
        <v>0</v>
      </c>
      <c r="R647" s="359">
        <f t="shared" si="125"/>
        <v>0</v>
      </c>
      <c r="S647" s="360"/>
      <c r="T647" s="361"/>
      <c r="U647" s="255">
        <f t="shared" si="122"/>
        <v>0</v>
      </c>
      <c r="V647" s="169"/>
      <c r="W647" s="169"/>
      <c r="X647" s="169"/>
      <c r="Y647" s="169"/>
      <c r="Z647" s="169"/>
      <c r="AA647" s="378"/>
      <c r="AB647" s="169"/>
      <c r="AC647" s="169"/>
      <c r="AD647" s="169"/>
      <c r="AE647" s="371"/>
      <c r="AF647" s="371"/>
      <c r="AG647" s="371"/>
      <c r="AH647" s="169"/>
      <c r="AI647" s="169"/>
      <c r="AJ647" s="169"/>
      <c r="AK647" s="169"/>
      <c r="AL647" s="169"/>
      <c r="AM647" s="169"/>
      <c r="AN647" s="176"/>
      <c r="AO647" s="176"/>
      <c r="AP647" s="176"/>
    </row>
    <row r="648" spans="1:42" s="253" customFormat="1" ht="21" hidden="1" customHeight="1">
      <c r="A648" s="252"/>
      <c r="B648" s="252"/>
      <c r="C648" s="252"/>
      <c r="D648" s="252"/>
      <c r="E648" s="252"/>
      <c r="F648" s="252"/>
      <c r="G648" s="252"/>
      <c r="I648" s="265">
        <f t="shared" si="123"/>
        <v>0</v>
      </c>
      <c r="J648" s="255">
        <f t="shared" si="121"/>
        <v>0</v>
      </c>
      <c r="K648" s="1144">
        <f t="shared" si="126"/>
        <v>35</v>
      </c>
      <c r="L648" s="356"/>
      <c r="M648" s="356"/>
      <c r="N648" s="357">
        <f t="shared" si="124"/>
        <v>0</v>
      </c>
      <c r="O648" s="358"/>
      <c r="P648" s="358"/>
      <c r="Q648" s="359">
        <f t="shared" si="125"/>
        <v>0</v>
      </c>
      <c r="R648" s="359">
        <f t="shared" si="125"/>
        <v>0</v>
      </c>
      <c r="S648" s="360"/>
      <c r="T648" s="361"/>
      <c r="U648" s="255">
        <f t="shared" si="122"/>
        <v>0</v>
      </c>
      <c r="V648" s="169"/>
      <c r="W648" s="169"/>
      <c r="X648" s="169"/>
      <c r="Y648" s="169"/>
      <c r="Z648" s="169"/>
      <c r="AA648" s="378"/>
      <c r="AB648" s="169"/>
      <c r="AC648" s="169"/>
      <c r="AD648" s="169"/>
      <c r="AE648" s="371"/>
      <c r="AF648" s="371"/>
      <c r="AG648" s="371"/>
      <c r="AH648" s="169"/>
      <c r="AI648" s="169"/>
      <c r="AJ648" s="169"/>
      <c r="AK648" s="169"/>
      <c r="AL648" s="169"/>
      <c r="AM648" s="169"/>
      <c r="AN648" s="176"/>
      <c r="AO648" s="176"/>
      <c r="AP648" s="176"/>
    </row>
    <row r="649" spans="1:42" s="253" customFormat="1" ht="21" hidden="1" customHeight="1">
      <c r="A649" s="252"/>
      <c r="B649" s="252"/>
      <c r="C649" s="252"/>
      <c r="D649" s="252"/>
      <c r="E649" s="252"/>
      <c r="F649" s="252"/>
      <c r="G649" s="252"/>
      <c r="I649" s="265">
        <f t="shared" si="123"/>
        <v>0</v>
      </c>
      <c r="J649" s="255">
        <f t="shared" si="121"/>
        <v>0</v>
      </c>
      <c r="K649" s="1144">
        <f t="shared" si="126"/>
        <v>36</v>
      </c>
      <c r="L649" s="356"/>
      <c r="M649" s="356"/>
      <c r="N649" s="357">
        <f t="shared" si="124"/>
        <v>0</v>
      </c>
      <c r="O649" s="358"/>
      <c r="P649" s="358"/>
      <c r="Q649" s="359">
        <f t="shared" si="125"/>
        <v>0</v>
      </c>
      <c r="R649" s="359">
        <f t="shared" si="125"/>
        <v>0</v>
      </c>
      <c r="S649" s="360"/>
      <c r="T649" s="361"/>
      <c r="U649" s="255">
        <f t="shared" si="122"/>
        <v>0</v>
      </c>
      <c r="V649" s="169"/>
      <c r="W649" s="169"/>
      <c r="X649" s="169"/>
      <c r="Y649" s="169"/>
      <c r="Z649" s="169"/>
      <c r="AA649" s="378"/>
      <c r="AB649" s="169"/>
      <c r="AC649" s="169"/>
      <c r="AD649" s="169"/>
      <c r="AE649" s="371"/>
      <c r="AF649" s="371"/>
      <c r="AG649" s="371"/>
      <c r="AH649" s="169"/>
      <c r="AI649" s="169"/>
      <c r="AJ649" s="169"/>
      <c r="AK649" s="169"/>
      <c r="AL649" s="169"/>
      <c r="AM649" s="169"/>
      <c r="AN649" s="176"/>
      <c r="AO649" s="176"/>
      <c r="AP649" s="176"/>
    </row>
    <row r="650" spans="1:42" s="253" customFormat="1" ht="21" hidden="1" customHeight="1" thickBot="1">
      <c r="A650" s="252"/>
      <c r="B650" s="252"/>
      <c r="C650" s="252"/>
      <c r="D650" s="252"/>
      <c r="E650" s="252"/>
      <c r="F650" s="252"/>
      <c r="G650" s="252"/>
      <c r="I650" s="265">
        <f t="shared" si="123"/>
        <v>0</v>
      </c>
      <c r="J650" s="255">
        <f t="shared" si="121"/>
        <v>0</v>
      </c>
      <c r="K650" s="385">
        <f t="shared" si="126"/>
        <v>37</v>
      </c>
      <c r="L650" s="356"/>
      <c r="M650" s="356"/>
      <c r="N650" s="387">
        <f t="shared" si="124"/>
        <v>0</v>
      </c>
      <c r="O650" s="388"/>
      <c r="P650" s="388"/>
      <c r="Q650" s="389">
        <f t="shared" si="125"/>
        <v>0</v>
      </c>
      <c r="R650" s="389">
        <f t="shared" si="125"/>
        <v>0</v>
      </c>
      <c r="S650" s="390"/>
      <c r="T650" s="391"/>
      <c r="U650" s="255">
        <f t="shared" si="122"/>
        <v>0</v>
      </c>
      <c r="V650" s="169"/>
      <c r="W650" s="169"/>
      <c r="X650" s="169"/>
      <c r="Y650" s="169"/>
      <c r="Z650" s="169"/>
      <c r="AA650" s="378"/>
      <c r="AB650" s="169"/>
      <c r="AC650" s="169"/>
      <c r="AD650" s="169"/>
      <c r="AE650" s="371"/>
      <c r="AF650" s="371"/>
      <c r="AG650" s="371"/>
      <c r="AH650" s="169"/>
      <c r="AI650" s="169"/>
      <c r="AJ650" s="169"/>
      <c r="AK650" s="169"/>
      <c r="AL650" s="169"/>
      <c r="AM650" s="169"/>
      <c r="AN650" s="176"/>
      <c r="AO650" s="176"/>
      <c r="AP650" s="176"/>
    </row>
    <row r="651" spans="1:42" s="253" customFormat="1" ht="21" hidden="1" customHeight="1">
      <c r="A651" s="252"/>
      <c r="B651" s="252"/>
      <c r="C651" s="252"/>
      <c r="D651" s="252"/>
      <c r="E651" s="252"/>
      <c r="F651" s="252"/>
      <c r="G651" s="252"/>
      <c r="I651" s="265">
        <f>IF((O$578+P$578)&gt;0,1,0)</f>
        <v>0</v>
      </c>
      <c r="J651" s="255">
        <f t="shared" si="121"/>
        <v>0</v>
      </c>
      <c r="K651" s="2439" t="s">
        <v>942</v>
      </c>
      <c r="L651" s="2441" t="s">
        <v>943</v>
      </c>
      <c r="M651" s="2443" t="s">
        <v>944</v>
      </c>
      <c r="N651" s="2443" t="s">
        <v>945</v>
      </c>
      <c r="O651" s="2445" t="s">
        <v>946</v>
      </c>
      <c r="P651" s="2445"/>
      <c r="Q651" s="2445" t="s">
        <v>947</v>
      </c>
      <c r="R651" s="2445"/>
      <c r="S651" s="2446" t="s">
        <v>948</v>
      </c>
      <c r="T651" s="2448" t="s">
        <v>1162</v>
      </c>
      <c r="U651" s="255">
        <f t="shared" si="122"/>
        <v>0</v>
      </c>
      <c r="V651" s="169"/>
      <c r="W651" s="169"/>
      <c r="X651" s="169"/>
      <c r="Y651" s="169"/>
      <c r="Z651" s="169"/>
      <c r="AA651" s="378"/>
      <c r="AB651" s="169"/>
      <c r="AC651" s="169"/>
      <c r="AD651" s="169"/>
      <c r="AE651" s="371"/>
      <c r="AF651" s="371"/>
      <c r="AG651" s="371"/>
      <c r="AH651" s="169"/>
      <c r="AI651" s="169"/>
      <c r="AJ651" s="169"/>
      <c r="AK651" s="169"/>
      <c r="AL651" s="169"/>
      <c r="AM651" s="169"/>
      <c r="AN651" s="176"/>
      <c r="AO651" s="176"/>
      <c r="AP651" s="176"/>
    </row>
    <row r="652" spans="1:42" s="253" customFormat="1" ht="21" hidden="1" customHeight="1">
      <c r="A652" s="252"/>
      <c r="B652" s="252"/>
      <c r="C652" s="252"/>
      <c r="D652" s="252"/>
      <c r="E652" s="252"/>
      <c r="F652" s="252"/>
      <c r="G652" s="252"/>
      <c r="I652" s="265">
        <f t="shared" ref="I652:I675" si="127">IF((O$578+P$578)&gt;0,1,0)</f>
        <v>0</v>
      </c>
      <c r="J652" s="255">
        <f t="shared" si="121"/>
        <v>0</v>
      </c>
      <c r="K652" s="2440"/>
      <c r="L652" s="2442"/>
      <c r="M652" s="2444"/>
      <c r="N652" s="2444"/>
      <c r="O652" s="1146" t="s">
        <v>786</v>
      </c>
      <c r="P652" s="335" t="s">
        <v>787</v>
      </c>
      <c r="Q652" s="335" t="s">
        <v>786</v>
      </c>
      <c r="R652" s="336" t="s">
        <v>787</v>
      </c>
      <c r="S652" s="2447"/>
      <c r="T652" s="2449"/>
      <c r="U652" s="255">
        <f t="shared" si="122"/>
        <v>0</v>
      </c>
      <c r="V652" s="169"/>
      <c r="W652" s="169"/>
      <c r="X652" s="169"/>
      <c r="Y652" s="169"/>
      <c r="Z652" s="169"/>
      <c r="AA652" s="378"/>
      <c r="AB652" s="169"/>
      <c r="AC652" s="169"/>
      <c r="AD652" s="169"/>
      <c r="AE652" s="371"/>
      <c r="AF652" s="371"/>
      <c r="AG652" s="371"/>
      <c r="AH652" s="169"/>
      <c r="AI652" s="169"/>
      <c r="AJ652" s="169"/>
      <c r="AK652" s="169"/>
      <c r="AL652" s="169"/>
      <c r="AM652" s="169"/>
      <c r="AN652" s="176"/>
      <c r="AO652" s="176"/>
      <c r="AP652" s="176"/>
    </row>
    <row r="653" spans="1:42" s="253" customFormat="1" ht="21" hidden="1" customHeight="1">
      <c r="A653" s="252"/>
      <c r="B653" s="252"/>
      <c r="C653" s="252"/>
      <c r="D653" s="252"/>
      <c r="E653" s="252"/>
      <c r="F653" s="252"/>
      <c r="G653" s="252"/>
      <c r="I653" s="265">
        <f t="shared" si="127"/>
        <v>0</v>
      </c>
      <c r="J653" s="255">
        <f t="shared" si="121"/>
        <v>0</v>
      </c>
      <c r="K653" s="1144">
        <f>+K125+1</f>
        <v>38</v>
      </c>
      <c r="L653" s="356"/>
      <c r="M653" s="356"/>
      <c r="N653" s="357">
        <f t="shared" ref="N653:N675" si="128">IF(O653+P653&gt;0,$W$527,)</f>
        <v>0</v>
      </c>
      <c r="O653" s="358"/>
      <c r="P653" s="358"/>
      <c r="Q653" s="359">
        <f t="shared" ref="Q653:R675" si="129">ROUND(O653*50,0)</f>
        <v>0</v>
      </c>
      <c r="R653" s="359">
        <f t="shared" si="129"/>
        <v>0</v>
      </c>
      <c r="S653" s="360"/>
      <c r="T653" s="361"/>
      <c r="U653" s="255">
        <f t="shared" si="122"/>
        <v>0</v>
      </c>
      <c r="V653" s="169"/>
      <c r="W653" s="169"/>
      <c r="X653" s="169"/>
      <c r="Y653" s="169"/>
      <c r="Z653" s="169"/>
      <c r="AA653" s="378"/>
      <c r="AB653" s="169"/>
      <c r="AC653" s="169"/>
      <c r="AD653" s="169"/>
      <c r="AE653" s="371"/>
      <c r="AF653" s="371"/>
      <c r="AG653" s="371"/>
      <c r="AH653" s="169"/>
      <c r="AI653" s="169"/>
      <c r="AJ653" s="169"/>
      <c r="AK653" s="169"/>
      <c r="AL653" s="169"/>
      <c r="AM653" s="169"/>
      <c r="AN653" s="176"/>
      <c r="AO653" s="176"/>
      <c r="AP653" s="176"/>
    </row>
    <row r="654" spans="1:42" s="253" customFormat="1" ht="21" hidden="1" customHeight="1">
      <c r="A654" s="252"/>
      <c r="B654" s="252"/>
      <c r="C654" s="252"/>
      <c r="D654" s="252"/>
      <c r="E654" s="252"/>
      <c r="F654" s="252"/>
      <c r="G654" s="252"/>
      <c r="I654" s="265">
        <f t="shared" si="127"/>
        <v>0</v>
      </c>
      <c r="J654" s="255">
        <f t="shared" si="121"/>
        <v>0</v>
      </c>
      <c r="K654" s="1144">
        <f t="shared" ref="K654:K675" si="130">+K653+1</f>
        <v>39</v>
      </c>
      <c r="L654" s="356"/>
      <c r="M654" s="356"/>
      <c r="N654" s="357">
        <f t="shared" si="128"/>
        <v>0</v>
      </c>
      <c r="O654" s="358"/>
      <c r="P654" s="358"/>
      <c r="Q654" s="359">
        <f t="shared" si="129"/>
        <v>0</v>
      </c>
      <c r="R654" s="359">
        <f t="shared" si="129"/>
        <v>0</v>
      </c>
      <c r="S654" s="360"/>
      <c r="T654" s="361"/>
      <c r="U654" s="255">
        <f t="shared" si="122"/>
        <v>0</v>
      </c>
      <c r="V654" s="169"/>
      <c r="W654" s="169"/>
      <c r="X654" s="169"/>
      <c r="Y654" s="169"/>
      <c r="Z654" s="169"/>
      <c r="AA654" s="378"/>
      <c r="AB654" s="169"/>
      <c r="AC654" s="169"/>
      <c r="AD654" s="169"/>
      <c r="AE654" s="371"/>
      <c r="AF654" s="371"/>
      <c r="AG654" s="371"/>
      <c r="AH654" s="169"/>
      <c r="AI654" s="169"/>
      <c r="AJ654" s="169"/>
      <c r="AK654" s="169"/>
      <c r="AL654" s="169"/>
      <c r="AM654" s="169"/>
      <c r="AN654" s="176"/>
      <c r="AO654" s="176"/>
      <c r="AP654" s="176"/>
    </row>
    <row r="655" spans="1:42" s="253" customFormat="1" ht="21" hidden="1" customHeight="1">
      <c r="A655" s="252"/>
      <c r="B655" s="252"/>
      <c r="C655" s="252"/>
      <c r="D655" s="252"/>
      <c r="E655" s="252"/>
      <c r="F655" s="252"/>
      <c r="G655" s="252"/>
      <c r="I655" s="265">
        <f t="shared" si="127"/>
        <v>0</v>
      </c>
      <c r="J655" s="255">
        <f t="shared" si="121"/>
        <v>0</v>
      </c>
      <c r="K655" s="1144">
        <f t="shared" si="130"/>
        <v>40</v>
      </c>
      <c r="L655" s="356"/>
      <c r="M655" s="356"/>
      <c r="N655" s="357">
        <f t="shared" si="128"/>
        <v>0</v>
      </c>
      <c r="O655" s="358"/>
      <c r="P655" s="358"/>
      <c r="Q655" s="359">
        <f t="shared" si="129"/>
        <v>0</v>
      </c>
      <c r="R655" s="359">
        <f t="shared" si="129"/>
        <v>0</v>
      </c>
      <c r="S655" s="360"/>
      <c r="T655" s="361"/>
      <c r="U655" s="255">
        <f t="shared" si="122"/>
        <v>0</v>
      </c>
      <c r="V655" s="169"/>
      <c r="W655" s="169"/>
      <c r="X655" s="169"/>
      <c r="Y655" s="169"/>
      <c r="Z655" s="169"/>
      <c r="AA655" s="378"/>
      <c r="AB655" s="169"/>
      <c r="AC655" s="169"/>
      <c r="AD655" s="169"/>
      <c r="AE655" s="371"/>
      <c r="AF655" s="371"/>
      <c r="AG655" s="371"/>
      <c r="AH655" s="169"/>
      <c r="AI655" s="169"/>
      <c r="AJ655" s="169"/>
      <c r="AK655" s="169"/>
      <c r="AL655" s="169"/>
      <c r="AM655" s="169"/>
      <c r="AN655" s="176"/>
      <c r="AO655" s="176"/>
      <c r="AP655" s="176"/>
    </row>
    <row r="656" spans="1:42" s="253" customFormat="1" ht="21" hidden="1" customHeight="1">
      <c r="A656" s="252"/>
      <c r="B656" s="252"/>
      <c r="C656" s="252"/>
      <c r="D656" s="252"/>
      <c r="E656" s="252"/>
      <c r="F656" s="252"/>
      <c r="G656" s="252"/>
      <c r="I656" s="265">
        <f t="shared" si="127"/>
        <v>0</v>
      </c>
      <c r="J656" s="255">
        <f t="shared" si="121"/>
        <v>0</v>
      </c>
      <c r="K656" s="1144">
        <f t="shared" si="130"/>
        <v>41</v>
      </c>
      <c r="L656" s="356"/>
      <c r="M656" s="356"/>
      <c r="N656" s="357">
        <f t="shared" si="128"/>
        <v>0</v>
      </c>
      <c r="O656" s="358"/>
      <c r="P656" s="358"/>
      <c r="Q656" s="359">
        <f t="shared" si="129"/>
        <v>0</v>
      </c>
      <c r="R656" s="359">
        <f t="shared" si="129"/>
        <v>0</v>
      </c>
      <c r="S656" s="360"/>
      <c r="T656" s="361"/>
      <c r="U656" s="255">
        <f t="shared" si="122"/>
        <v>0</v>
      </c>
      <c r="V656" s="169"/>
      <c r="W656" s="169"/>
      <c r="X656" s="169"/>
      <c r="Y656" s="169"/>
      <c r="Z656" s="169"/>
      <c r="AA656" s="378"/>
      <c r="AB656" s="169"/>
      <c r="AC656" s="169"/>
      <c r="AD656" s="169"/>
      <c r="AE656" s="371"/>
      <c r="AF656" s="371"/>
      <c r="AG656" s="371"/>
      <c r="AH656" s="169"/>
      <c r="AI656" s="169"/>
      <c r="AJ656" s="169"/>
      <c r="AK656" s="169"/>
      <c r="AL656" s="169"/>
      <c r="AM656" s="169"/>
      <c r="AN656" s="176"/>
      <c r="AO656" s="176"/>
      <c r="AP656" s="176"/>
    </row>
    <row r="657" spans="1:42" s="253" customFormat="1" ht="21" hidden="1" customHeight="1">
      <c r="A657" s="252"/>
      <c r="B657" s="252"/>
      <c r="C657" s="252"/>
      <c r="D657" s="252"/>
      <c r="E657" s="252"/>
      <c r="F657" s="252"/>
      <c r="G657" s="252"/>
      <c r="I657" s="265">
        <f t="shared" si="127"/>
        <v>0</v>
      </c>
      <c r="J657" s="255">
        <f t="shared" si="121"/>
        <v>0</v>
      </c>
      <c r="K657" s="1144">
        <f t="shared" si="130"/>
        <v>42</v>
      </c>
      <c r="L657" s="356"/>
      <c r="M657" s="356"/>
      <c r="N657" s="357">
        <f t="shared" si="128"/>
        <v>0</v>
      </c>
      <c r="O657" s="358"/>
      <c r="P657" s="358"/>
      <c r="Q657" s="359">
        <f t="shared" si="129"/>
        <v>0</v>
      </c>
      <c r="R657" s="359">
        <f t="shared" si="129"/>
        <v>0</v>
      </c>
      <c r="S657" s="360"/>
      <c r="T657" s="361"/>
      <c r="U657" s="255">
        <f t="shared" si="122"/>
        <v>0</v>
      </c>
      <c r="V657" s="169"/>
      <c r="W657" s="169"/>
      <c r="X657" s="169"/>
      <c r="Y657" s="169"/>
      <c r="Z657" s="169"/>
      <c r="AA657" s="378"/>
      <c r="AB657" s="169"/>
      <c r="AC657" s="169"/>
      <c r="AD657" s="169"/>
      <c r="AE657" s="371"/>
      <c r="AF657" s="371"/>
      <c r="AG657" s="371"/>
      <c r="AH657" s="169"/>
      <c r="AI657" s="169"/>
      <c r="AJ657" s="169"/>
      <c r="AK657" s="169"/>
      <c r="AL657" s="169"/>
      <c r="AM657" s="169"/>
      <c r="AN657" s="176"/>
      <c r="AO657" s="176"/>
      <c r="AP657" s="176"/>
    </row>
    <row r="658" spans="1:42" s="253" customFormat="1" ht="21" hidden="1" customHeight="1">
      <c r="A658" s="252"/>
      <c r="B658" s="252"/>
      <c r="C658" s="252"/>
      <c r="D658" s="252"/>
      <c r="E658" s="252"/>
      <c r="F658" s="252"/>
      <c r="G658" s="252"/>
      <c r="I658" s="265">
        <f t="shared" si="127"/>
        <v>0</v>
      </c>
      <c r="J658" s="255">
        <f t="shared" si="121"/>
        <v>0</v>
      </c>
      <c r="K658" s="1144">
        <f t="shared" si="130"/>
        <v>43</v>
      </c>
      <c r="L658" s="356"/>
      <c r="M658" s="356"/>
      <c r="N658" s="357">
        <f t="shared" si="128"/>
        <v>0</v>
      </c>
      <c r="O658" s="358"/>
      <c r="P658" s="358"/>
      <c r="Q658" s="359">
        <f t="shared" si="129"/>
        <v>0</v>
      </c>
      <c r="R658" s="359">
        <f t="shared" si="129"/>
        <v>0</v>
      </c>
      <c r="S658" s="360"/>
      <c r="T658" s="361"/>
      <c r="U658" s="255">
        <f t="shared" si="122"/>
        <v>0</v>
      </c>
      <c r="V658" s="169"/>
      <c r="W658" s="169"/>
      <c r="X658" s="169"/>
      <c r="Y658" s="169"/>
      <c r="Z658" s="169"/>
      <c r="AA658" s="378"/>
      <c r="AB658" s="169"/>
      <c r="AC658" s="169"/>
      <c r="AD658" s="169"/>
      <c r="AE658" s="371"/>
      <c r="AF658" s="371"/>
      <c r="AG658" s="371"/>
      <c r="AH658" s="169"/>
      <c r="AI658" s="169"/>
      <c r="AJ658" s="169"/>
      <c r="AK658" s="169"/>
      <c r="AL658" s="169"/>
      <c r="AM658" s="169"/>
      <c r="AN658" s="176"/>
      <c r="AO658" s="176"/>
      <c r="AP658" s="176"/>
    </row>
    <row r="659" spans="1:42" s="253" customFormat="1" ht="21" hidden="1" customHeight="1">
      <c r="A659" s="252"/>
      <c r="B659" s="252"/>
      <c r="C659" s="252"/>
      <c r="D659" s="252"/>
      <c r="E659" s="252"/>
      <c r="F659" s="252"/>
      <c r="G659" s="252"/>
      <c r="I659" s="265">
        <f t="shared" si="127"/>
        <v>0</v>
      </c>
      <c r="J659" s="255">
        <f t="shared" si="121"/>
        <v>0</v>
      </c>
      <c r="K659" s="1144">
        <f t="shared" si="130"/>
        <v>44</v>
      </c>
      <c r="L659" s="356"/>
      <c r="M659" s="356"/>
      <c r="N659" s="357">
        <f t="shared" si="128"/>
        <v>0</v>
      </c>
      <c r="O659" s="358"/>
      <c r="P659" s="358"/>
      <c r="Q659" s="359">
        <f t="shared" si="129"/>
        <v>0</v>
      </c>
      <c r="R659" s="359">
        <f t="shared" si="129"/>
        <v>0</v>
      </c>
      <c r="S659" s="360"/>
      <c r="T659" s="361"/>
      <c r="U659" s="255">
        <f t="shared" si="122"/>
        <v>0</v>
      </c>
      <c r="V659" s="169"/>
      <c r="W659" s="169"/>
      <c r="X659" s="169"/>
      <c r="Y659" s="169"/>
      <c r="Z659" s="169"/>
      <c r="AA659" s="378"/>
      <c r="AB659" s="169"/>
      <c r="AC659" s="169"/>
      <c r="AD659" s="169"/>
      <c r="AE659" s="371"/>
      <c r="AF659" s="371"/>
      <c r="AG659" s="371"/>
      <c r="AH659" s="169"/>
      <c r="AI659" s="169"/>
      <c r="AJ659" s="169"/>
      <c r="AK659" s="169"/>
      <c r="AL659" s="169"/>
      <c r="AM659" s="169"/>
      <c r="AN659" s="176"/>
      <c r="AO659" s="176"/>
      <c r="AP659" s="176"/>
    </row>
    <row r="660" spans="1:42" s="253" customFormat="1" ht="21" hidden="1" customHeight="1">
      <c r="A660" s="252"/>
      <c r="B660" s="252"/>
      <c r="C660" s="252"/>
      <c r="D660" s="252"/>
      <c r="E660" s="252"/>
      <c r="F660" s="252"/>
      <c r="G660" s="252"/>
      <c r="I660" s="265">
        <f t="shared" si="127"/>
        <v>0</v>
      </c>
      <c r="J660" s="255">
        <f t="shared" si="121"/>
        <v>0</v>
      </c>
      <c r="K660" s="1144">
        <f t="shared" si="130"/>
        <v>45</v>
      </c>
      <c r="L660" s="356"/>
      <c r="M660" s="356"/>
      <c r="N660" s="357">
        <f t="shared" si="128"/>
        <v>0</v>
      </c>
      <c r="O660" s="358"/>
      <c r="P660" s="358"/>
      <c r="Q660" s="359">
        <f t="shared" si="129"/>
        <v>0</v>
      </c>
      <c r="R660" s="359">
        <f t="shared" si="129"/>
        <v>0</v>
      </c>
      <c r="S660" s="360"/>
      <c r="T660" s="361"/>
      <c r="U660" s="255">
        <f t="shared" si="122"/>
        <v>0</v>
      </c>
      <c r="V660" s="169"/>
      <c r="W660" s="169"/>
      <c r="X660" s="169"/>
      <c r="Y660" s="169"/>
      <c r="Z660" s="169"/>
      <c r="AA660" s="378"/>
      <c r="AB660" s="169"/>
      <c r="AC660" s="169"/>
      <c r="AD660" s="169"/>
      <c r="AE660" s="371"/>
      <c r="AF660" s="371"/>
      <c r="AG660" s="371"/>
      <c r="AH660" s="169"/>
      <c r="AI660" s="169"/>
      <c r="AJ660" s="169"/>
      <c r="AK660" s="169"/>
      <c r="AL660" s="169"/>
      <c r="AM660" s="169"/>
      <c r="AN660" s="176"/>
      <c r="AO660" s="176"/>
      <c r="AP660" s="176"/>
    </row>
    <row r="661" spans="1:42" s="253" customFormat="1" ht="21" hidden="1" customHeight="1">
      <c r="A661" s="252"/>
      <c r="B661" s="252"/>
      <c r="C661" s="252"/>
      <c r="D661" s="252"/>
      <c r="E661" s="252"/>
      <c r="F661" s="252"/>
      <c r="G661" s="252"/>
      <c r="I661" s="265">
        <f t="shared" si="127"/>
        <v>0</v>
      </c>
      <c r="J661" s="255">
        <f t="shared" si="121"/>
        <v>0</v>
      </c>
      <c r="K661" s="1144">
        <f t="shared" si="130"/>
        <v>46</v>
      </c>
      <c r="L661" s="356"/>
      <c r="M661" s="356"/>
      <c r="N661" s="357">
        <f t="shared" si="128"/>
        <v>0</v>
      </c>
      <c r="O661" s="358"/>
      <c r="P661" s="358"/>
      <c r="Q661" s="359">
        <f t="shared" si="129"/>
        <v>0</v>
      </c>
      <c r="R661" s="359">
        <f t="shared" si="129"/>
        <v>0</v>
      </c>
      <c r="S661" s="360"/>
      <c r="T661" s="361"/>
      <c r="U661" s="255">
        <f t="shared" si="122"/>
        <v>0</v>
      </c>
      <c r="V661" s="169"/>
      <c r="W661" s="169"/>
      <c r="X661" s="169"/>
      <c r="Y661" s="169"/>
      <c r="Z661" s="169"/>
      <c r="AA661" s="378"/>
      <c r="AB661" s="169"/>
      <c r="AC661" s="169"/>
      <c r="AD661" s="169"/>
      <c r="AE661" s="371"/>
      <c r="AF661" s="371"/>
      <c r="AG661" s="371"/>
      <c r="AH661" s="169"/>
      <c r="AI661" s="169"/>
      <c r="AJ661" s="169"/>
      <c r="AK661" s="169"/>
      <c r="AL661" s="169"/>
      <c r="AM661" s="169"/>
      <c r="AN661" s="176"/>
      <c r="AO661" s="176"/>
      <c r="AP661" s="176"/>
    </row>
    <row r="662" spans="1:42" s="253" customFormat="1" ht="21" hidden="1" customHeight="1">
      <c r="A662" s="252"/>
      <c r="B662" s="252"/>
      <c r="C662" s="252"/>
      <c r="D662" s="252"/>
      <c r="E662" s="252"/>
      <c r="F662" s="252"/>
      <c r="G662" s="252"/>
      <c r="I662" s="265">
        <f t="shared" si="127"/>
        <v>0</v>
      </c>
      <c r="J662" s="255">
        <f t="shared" si="121"/>
        <v>0</v>
      </c>
      <c r="K662" s="1144">
        <f t="shared" si="130"/>
        <v>47</v>
      </c>
      <c r="L662" s="356"/>
      <c r="M662" s="356"/>
      <c r="N662" s="357">
        <f t="shared" si="128"/>
        <v>0</v>
      </c>
      <c r="O662" s="358"/>
      <c r="P662" s="358"/>
      <c r="Q662" s="359">
        <f t="shared" si="129"/>
        <v>0</v>
      </c>
      <c r="R662" s="359">
        <f t="shared" si="129"/>
        <v>0</v>
      </c>
      <c r="S662" s="360"/>
      <c r="T662" s="361"/>
      <c r="U662" s="255">
        <f t="shared" si="122"/>
        <v>0</v>
      </c>
      <c r="V662" s="169"/>
      <c r="W662" s="169"/>
      <c r="X662" s="169"/>
      <c r="Y662" s="169"/>
      <c r="Z662" s="169"/>
      <c r="AA662" s="378"/>
      <c r="AB662" s="169"/>
      <c r="AC662" s="169"/>
      <c r="AD662" s="169"/>
      <c r="AE662" s="371"/>
      <c r="AF662" s="371"/>
      <c r="AG662" s="371"/>
      <c r="AH662" s="169"/>
      <c r="AI662" s="169"/>
      <c r="AJ662" s="169"/>
      <c r="AK662" s="169"/>
      <c r="AL662" s="169"/>
      <c r="AM662" s="169"/>
      <c r="AN662" s="176"/>
      <c r="AO662" s="176"/>
      <c r="AP662" s="176"/>
    </row>
    <row r="663" spans="1:42" s="253" customFormat="1" ht="21" hidden="1" customHeight="1">
      <c r="A663" s="252"/>
      <c r="B663" s="252"/>
      <c r="C663" s="252"/>
      <c r="D663" s="252"/>
      <c r="E663" s="252"/>
      <c r="F663" s="252"/>
      <c r="G663" s="252"/>
      <c r="I663" s="265">
        <f t="shared" si="127"/>
        <v>0</v>
      </c>
      <c r="J663" s="255">
        <f t="shared" si="121"/>
        <v>0</v>
      </c>
      <c r="K663" s="1144">
        <f t="shared" si="130"/>
        <v>48</v>
      </c>
      <c r="L663" s="356"/>
      <c r="M663" s="356"/>
      <c r="N663" s="357">
        <f t="shared" si="128"/>
        <v>0</v>
      </c>
      <c r="O663" s="358"/>
      <c r="P663" s="358"/>
      <c r="Q663" s="359">
        <f t="shared" si="129"/>
        <v>0</v>
      </c>
      <c r="R663" s="359">
        <f t="shared" si="129"/>
        <v>0</v>
      </c>
      <c r="S663" s="360"/>
      <c r="T663" s="361"/>
      <c r="U663" s="255">
        <f t="shared" si="122"/>
        <v>0</v>
      </c>
      <c r="V663" s="169"/>
      <c r="W663" s="169"/>
      <c r="X663" s="169"/>
      <c r="Y663" s="169"/>
      <c r="Z663" s="169"/>
      <c r="AA663" s="378"/>
      <c r="AB663" s="169"/>
      <c r="AC663" s="169"/>
      <c r="AD663" s="169"/>
      <c r="AE663" s="371"/>
      <c r="AF663" s="371"/>
      <c r="AG663" s="371"/>
      <c r="AH663" s="169"/>
      <c r="AI663" s="169"/>
      <c r="AJ663" s="169"/>
      <c r="AK663" s="169"/>
      <c r="AL663" s="169"/>
      <c r="AM663" s="169"/>
      <c r="AN663" s="176"/>
      <c r="AO663" s="176"/>
      <c r="AP663" s="176"/>
    </row>
    <row r="664" spans="1:42" s="253" customFormat="1" ht="21" hidden="1" customHeight="1">
      <c r="A664" s="252"/>
      <c r="B664" s="252"/>
      <c r="C664" s="252"/>
      <c r="D664" s="252"/>
      <c r="E664" s="252"/>
      <c r="F664" s="252"/>
      <c r="G664" s="252"/>
      <c r="I664" s="265">
        <f t="shared" si="127"/>
        <v>0</v>
      </c>
      <c r="J664" s="255">
        <f t="shared" si="121"/>
        <v>0</v>
      </c>
      <c r="K664" s="1144">
        <f t="shared" si="130"/>
        <v>49</v>
      </c>
      <c r="L664" s="356"/>
      <c r="M664" s="356"/>
      <c r="N664" s="357">
        <f t="shared" si="128"/>
        <v>0</v>
      </c>
      <c r="O664" s="358"/>
      <c r="P664" s="358"/>
      <c r="Q664" s="359">
        <f t="shared" si="129"/>
        <v>0</v>
      </c>
      <c r="R664" s="359">
        <f t="shared" si="129"/>
        <v>0</v>
      </c>
      <c r="S664" s="360"/>
      <c r="T664" s="361"/>
      <c r="U664" s="255">
        <f t="shared" si="122"/>
        <v>0</v>
      </c>
      <c r="V664" s="169"/>
      <c r="W664" s="169"/>
      <c r="X664" s="169"/>
      <c r="Y664" s="169"/>
      <c r="Z664" s="169"/>
      <c r="AA664" s="378"/>
      <c r="AB664" s="169"/>
      <c r="AC664" s="169"/>
      <c r="AD664" s="169"/>
      <c r="AE664" s="371"/>
      <c r="AF664" s="371"/>
      <c r="AG664" s="371"/>
      <c r="AH664" s="169"/>
      <c r="AI664" s="169"/>
      <c r="AJ664" s="169"/>
      <c r="AK664" s="169"/>
      <c r="AL664" s="169"/>
      <c r="AM664" s="169"/>
      <c r="AN664" s="176"/>
      <c r="AO664" s="176"/>
      <c r="AP664" s="176"/>
    </row>
    <row r="665" spans="1:42" s="253" customFormat="1" ht="21" hidden="1" customHeight="1">
      <c r="A665" s="252"/>
      <c r="B665" s="252"/>
      <c r="C665" s="252"/>
      <c r="D665" s="252"/>
      <c r="E665" s="252"/>
      <c r="F665" s="252"/>
      <c r="G665" s="252"/>
      <c r="I665" s="265">
        <f t="shared" si="127"/>
        <v>0</v>
      </c>
      <c r="J665" s="255">
        <f t="shared" si="121"/>
        <v>0</v>
      </c>
      <c r="K665" s="1144">
        <f t="shared" si="130"/>
        <v>50</v>
      </c>
      <c r="L665" s="356"/>
      <c r="M665" s="356"/>
      <c r="N665" s="357">
        <f t="shared" si="128"/>
        <v>0</v>
      </c>
      <c r="O665" s="358"/>
      <c r="P665" s="358"/>
      <c r="Q665" s="359">
        <f t="shared" si="129"/>
        <v>0</v>
      </c>
      <c r="R665" s="359">
        <f t="shared" si="129"/>
        <v>0</v>
      </c>
      <c r="S665" s="360"/>
      <c r="T665" s="361"/>
      <c r="U665" s="255">
        <f t="shared" si="122"/>
        <v>0</v>
      </c>
      <c r="V665" s="169"/>
      <c r="W665" s="169"/>
      <c r="X665" s="169"/>
      <c r="Y665" s="169"/>
      <c r="Z665" s="169"/>
      <c r="AA665" s="378"/>
      <c r="AB665" s="169"/>
      <c r="AC665" s="169"/>
      <c r="AD665" s="169"/>
      <c r="AE665" s="371"/>
      <c r="AF665" s="371"/>
      <c r="AG665" s="371"/>
      <c r="AH665" s="169"/>
      <c r="AI665" s="169"/>
      <c r="AJ665" s="169"/>
      <c r="AK665" s="169"/>
      <c r="AL665" s="169"/>
      <c r="AM665" s="169"/>
      <c r="AN665" s="176"/>
      <c r="AO665" s="176"/>
      <c r="AP665" s="176"/>
    </row>
    <row r="666" spans="1:42" s="253" customFormat="1" ht="21" hidden="1" customHeight="1">
      <c r="A666" s="252"/>
      <c r="B666" s="252"/>
      <c r="C666" s="252"/>
      <c r="D666" s="252"/>
      <c r="E666" s="252"/>
      <c r="F666" s="252"/>
      <c r="G666" s="252"/>
      <c r="I666" s="265">
        <f t="shared" si="127"/>
        <v>0</v>
      </c>
      <c r="J666" s="255">
        <f t="shared" si="121"/>
        <v>0</v>
      </c>
      <c r="K666" s="1144">
        <f t="shared" si="130"/>
        <v>51</v>
      </c>
      <c r="L666" s="356"/>
      <c r="M666" s="356"/>
      <c r="N666" s="357">
        <f t="shared" si="128"/>
        <v>0</v>
      </c>
      <c r="O666" s="358"/>
      <c r="P666" s="358"/>
      <c r="Q666" s="359">
        <f t="shared" si="129"/>
        <v>0</v>
      </c>
      <c r="R666" s="359">
        <f t="shared" si="129"/>
        <v>0</v>
      </c>
      <c r="S666" s="360"/>
      <c r="T666" s="361"/>
      <c r="U666" s="255">
        <f t="shared" si="122"/>
        <v>0</v>
      </c>
      <c r="V666" s="169"/>
      <c r="W666" s="169"/>
      <c r="X666" s="169"/>
      <c r="Y666" s="169"/>
      <c r="Z666" s="169"/>
      <c r="AA666" s="378"/>
      <c r="AB666" s="169"/>
      <c r="AC666" s="169"/>
      <c r="AD666" s="169"/>
      <c r="AE666" s="371"/>
      <c r="AF666" s="371"/>
      <c r="AG666" s="371"/>
      <c r="AH666" s="169"/>
      <c r="AI666" s="169"/>
      <c r="AJ666" s="169"/>
      <c r="AK666" s="169"/>
      <c r="AL666" s="169"/>
      <c r="AM666" s="169"/>
      <c r="AN666" s="176"/>
      <c r="AO666" s="176"/>
      <c r="AP666" s="176"/>
    </row>
    <row r="667" spans="1:42" s="253" customFormat="1" ht="21" hidden="1" customHeight="1">
      <c r="A667" s="252"/>
      <c r="B667" s="252"/>
      <c r="C667" s="252"/>
      <c r="D667" s="252"/>
      <c r="E667" s="252"/>
      <c r="F667" s="252"/>
      <c r="G667" s="252"/>
      <c r="I667" s="265">
        <f t="shared" si="127"/>
        <v>0</v>
      </c>
      <c r="J667" s="255">
        <f t="shared" si="121"/>
        <v>0</v>
      </c>
      <c r="K667" s="1144">
        <f t="shared" si="130"/>
        <v>52</v>
      </c>
      <c r="L667" s="356"/>
      <c r="M667" s="356"/>
      <c r="N667" s="357">
        <f t="shared" si="128"/>
        <v>0</v>
      </c>
      <c r="O667" s="358"/>
      <c r="P667" s="358"/>
      <c r="Q667" s="359">
        <f t="shared" si="129"/>
        <v>0</v>
      </c>
      <c r="R667" s="359">
        <f t="shared" si="129"/>
        <v>0</v>
      </c>
      <c r="S667" s="360"/>
      <c r="T667" s="361"/>
      <c r="U667" s="255">
        <f t="shared" si="122"/>
        <v>0</v>
      </c>
      <c r="V667" s="169"/>
      <c r="W667" s="169"/>
      <c r="X667" s="169"/>
      <c r="Y667" s="169"/>
      <c r="Z667" s="169"/>
      <c r="AA667" s="378"/>
      <c r="AB667" s="169"/>
      <c r="AC667" s="169"/>
      <c r="AD667" s="169"/>
      <c r="AE667" s="371"/>
      <c r="AF667" s="371"/>
      <c r="AG667" s="371"/>
      <c r="AH667" s="169"/>
      <c r="AI667" s="169"/>
      <c r="AJ667" s="169"/>
      <c r="AK667" s="169"/>
      <c r="AL667" s="169"/>
      <c r="AM667" s="169"/>
      <c r="AN667" s="176"/>
      <c r="AO667" s="176"/>
      <c r="AP667" s="176"/>
    </row>
    <row r="668" spans="1:42" s="253" customFormat="1" ht="21" hidden="1" customHeight="1">
      <c r="A668" s="252"/>
      <c r="B668" s="252"/>
      <c r="C668" s="252"/>
      <c r="D668" s="252"/>
      <c r="E668" s="252"/>
      <c r="F668" s="252"/>
      <c r="G668" s="252"/>
      <c r="I668" s="265">
        <f t="shared" si="127"/>
        <v>0</v>
      </c>
      <c r="J668" s="255">
        <f t="shared" si="121"/>
        <v>0</v>
      </c>
      <c r="K668" s="1144">
        <f t="shared" si="130"/>
        <v>53</v>
      </c>
      <c r="L668" s="356"/>
      <c r="M668" s="356"/>
      <c r="N668" s="357">
        <f t="shared" si="128"/>
        <v>0</v>
      </c>
      <c r="O668" s="358"/>
      <c r="P668" s="358"/>
      <c r="Q668" s="359">
        <f t="shared" si="129"/>
        <v>0</v>
      </c>
      <c r="R668" s="359">
        <f t="shared" si="129"/>
        <v>0</v>
      </c>
      <c r="S668" s="360"/>
      <c r="T668" s="361"/>
      <c r="U668" s="255">
        <f t="shared" si="122"/>
        <v>0</v>
      </c>
      <c r="V668" s="169"/>
      <c r="W668" s="169"/>
      <c r="X668" s="169"/>
      <c r="Y668" s="169"/>
      <c r="Z668" s="169"/>
      <c r="AA668" s="378"/>
      <c r="AB668" s="169"/>
      <c r="AC668" s="169"/>
      <c r="AD668" s="169"/>
      <c r="AE668" s="371"/>
      <c r="AF668" s="371"/>
      <c r="AG668" s="371"/>
      <c r="AH668" s="169"/>
      <c r="AI668" s="169"/>
      <c r="AJ668" s="169"/>
      <c r="AK668" s="169"/>
      <c r="AL668" s="169"/>
      <c r="AM668" s="169"/>
      <c r="AN668" s="176"/>
      <c r="AO668" s="176"/>
      <c r="AP668" s="176"/>
    </row>
    <row r="669" spans="1:42" s="253" customFormat="1" ht="21" hidden="1" customHeight="1">
      <c r="A669" s="252"/>
      <c r="B669" s="252"/>
      <c r="C669" s="252"/>
      <c r="D669" s="252"/>
      <c r="E669" s="252"/>
      <c r="F669" s="252"/>
      <c r="G669" s="252"/>
      <c r="I669" s="265">
        <f t="shared" si="127"/>
        <v>0</v>
      </c>
      <c r="J669" s="255">
        <f t="shared" si="121"/>
        <v>0</v>
      </c>
      <c r="K669" s="1144">
        <f t="shared" si="130"/>
        <v>54</v>
      </c>
      <c r="L669" s="356"/>
      <c r="M669" s="356"/>
      <c r="N669" s="357">
        <f t="shared" si="128"/>
        <v>0</v>
      </c>
      <c r="O669" s="358"/>
      <c r="P669" s="358"/>
      <c r="Q669" s="359">
        <f t="shared" si="129"/>
        <v>0</v>
      </c>
      <c r="R669" s="359">
        <f t="shared" si="129"/>
        <v>0</v>
      </c>
      <c r="S669" s="360"/>
      <c r="T669" s="361"/>
      <c r="U669" s="255">
        <f t="shared" si="122"/>
        <v>0</v>
      </c>
      <c r="V669" s="169"/>
      <c r="W669" s="169"/>
      <c r="X669" s="169"/>
      <c r="Y669" s="169"/>
      <c r="Z669" s="169"/>
      <c r="AA669" s="378"/>
      <c r="AB669" s="169"/>
      <c r="AC669" s="169"/>
      <c r="AD669" s="169"/>
      <c r="AE669" s="371"/>
      <c r="AF669" s="371"/>
      <c r="AG669" s="371"/>
      <c r="AH669" s="169"/>
      <c r="AI669" s="169"/>
      <c r="AJ669" s="169"/>
      <c r="AK669" s="169"/>
      <c r="AL669" s="169"/>
      <c r="AM669" s="169"/>
      <c r="AN669" s="176"/>
      <c r="AO669" s="176"/>
      <c r="AP669" s="176"/>
    </row>
    <row r="670" spans="1:42" s="253" customFormat="1" ht="21" hidden="1" customHeight="1">
      <c r="A670" s="252"/>
      <c r="B670" s="252"/>
      <c r="C670" s="252"/>
      <c r="D670" s="252"/>
      <c r="E670" s="252"/>
      <c r="F670" s="252"/>
      <c r="G670" s="252"/>
      <c r="I670" s="265">
        <f t="shared" si="127"/>
        <v>0</v>
      </c>
      <c r="J670" s="255">
        <f t="shared" si="121"/>
        <v>0</v>
      </c>
      <c r="K670" s="1144">
        <f t="shared" si="130"/>
        <v>55</v>
      </c>
      <c r="L670" s="356"/>
      <c r="M670" s="356"/>
      <c r="N670" s="357">
        <f t="shared" si="128"/>
        <v>0</v>
      </c>
      <c r="O670" s="358"/>
      <c r="P670" s="358"/>
      <c r="Q670" s="359">
        <f t="shared" si="129"/>
        <v>0</v>
      </c>
      <c r="R670" s="359">
        <f t="shared" si="129"/>
        <v>0</v>
      </c>
      <c r="S670" s="360"/>
      <c r="T670" s="361"/>
      <c r="U670" s="255">
        <f t="shared" si="122"/>
        <v>0</v>
      </c>
      <c r="V670" s="169"/>
      <c r="W670" s="169"/>
      <c r="X670" s="169"/>
      <c r="Y670" s="169"/>
      <c r="Z670" s="169"/>
      <c r="AA670" s="378"/>
      <c r="AB670" s="169"/>
      <c r="AC670" s="169"/>
      <c r="AD670" s="169"/>
      <c r="AE670" s="371"/>
      <c r="AF670" s="371"/>
      <c r="AG670" s="371"/>
      <c r="AH670" s="169"/>
      <c r="AI670" s="169"/>
      <c r="AJ670" s="169"/>
      <c r="AK670" s="169"/>
      <c r="AL670" s="169"/>
      <c r="AM670" s="371"/>
      <c r="AN670" s="167"/>
      <c r="AO670" s="176"/>
      <c r="AP670" s="176"/>
    </row>
    <row r="671" spans="1:42" s="253" customFormat="1" ht="21" hidden="1" customHeight="1">
      <c r="A671" s="252"/>
      <c r="B671" s="252"/>
      <c r="C671" s="252"/>
      <c r="D671" s="252"/>
      <c r="E671" s="252"/>
      <c r="F671" s="252"/>
      <c r="G671" s="252"/>
      <c r="I671" s="265">
        <f t="shared" si="127"/>
        <v>0</v>
      </c>
      <c r="J671" s="255">
        <f t="shared" si="121"/>
        <v>0</v>
      </c>
      <c r="K671" s="1144">
        <f t="shared" si="130"/>
        <v>56</v>
      </c>
      <c r="L671" s="356"/>
      <c r="M671" s="356"/>
      <c r="N671" s="357">
        <f t="shared" si="128"/>
        <v>0</v>
      </c>
      <c r="O671" s="358"/>
      <c r="P671" s="358"/>
      <c r="Q671" s="359">
        <f t="shared" si="129"/>
        <v>0</v>
      </c>
      <c r="R671" s="359">
        <f t="shared" si="129"/>
        <v>0</v>
      </c>
      <c r="S671" s="360"/>
      <c r="T671" s="361"/>
      <c r="U671" s="255">
        <f t="shared" si="122"/>
        <v>0</v>
      </c>
      <c r="V671" s="169"/>
      <c r="W671" s="169"/>
      <c r="X671" s="169"/>
      <c r="Y671" s="169"/>
      <c r="Z671" s="169"/>
      <c r="AA671" s="378"/>
      <c r="AB671" s="169"/>
      <c r="AC671" s="169"/>
      <c r="AD671" s="169"/>
      <c r="AE671" s="371"/>
      <c r="AF671" s="371"/>
      <c r="AG671" s="371"/>
      <c r="AH671" s="169"/>
      <c r="AI671" s="169"/>
      <c r="AJ671" s="169"/>
      <c r="AK671" s="169"/>
      <c r="AL671" s="169"/>
      <c r="AM671" s="371"/>
      <c r="AN671" s="167"/>
      <c r="AO671" s="176"/>
      <c r="AP671" s="176"/>
    </row>
    <row r="672" spans="1:42" s="253" customFormat="1" ht="21" hidden="1" customHeight="1">
      <c r="A672" s="252"/>
      <c r="B672" s="252"/>
      <c r="C672" s="252"/>
      <c r="D672" s="252"/>
      <c r="E672" s="252"/>
      <c r="F672" s="252"/>
      <c r="G672" s="252"/>
      <c r="I672" s="265">
        <f t="shared" si="127"/>
        <v>0</v>
      </c>
      <c r="J672" s="255">
        <f t="shared" si="121"/>
        <v>0</v>
      </c>
      <c r="K672" s="1144">
        <f t="shared" si="130"/>
        <v>57</v>
      </c>
      <c r="L672" s="356"/>
      <c r="M672" s="356"/>
      <c r="N672" s="357">
        <f t="shared" si="128"/>
        <v>0</v>
      </c>
      <c r="O672" s="358"/>
      <c r="P672" s="358"/>
      <c r="Q672" s="359">
        <f t="shared" si="129"/>
        <v>0</v>
      </c>
      <c r="R672" s="359">
        <f t="shared" si="129"/>
        <v>0</v>
      </c>
      <c r="S672" s="360"/>
      <c r="T672" s="361"/>
      <c r="U672" s="255">
        <f t="shared" si="122"/>
        <v>0</v>
      </c>
      <c r="V672" s="169"/>
      <c r="W672" s="169"/>
      <c r="X672" s="169"/>
      <c r="Y672" s="169"/>
      <c r="Z672" s="169"/>
      <c r="AA672" s="378"/>
      <c r="AB672" s="169"/>
      <c r="AC672" s="169"/>
      <c r="AD672" s="169"/>
      <c r="AE672" s="371"/>
      <c r="AF672" s="371"/>
      <c r="AG672" s="371"/>
      <c r="AH672" s="169"/>
      <c r="AI672" s="169"/>
      <c r="AJ672" s="169"/>
      <c r="AK672" s="169"/>
      <c r="AL672" s="169"/>
      <c r="AM672" s="258"/>
      <c r="AO672" s="176"/>
      <c r="AP672" s="167"/>
    </row>
    <row r="673" spans="1:42" s="253" customFormat="1" ht="21" hidden="1" customHeight="1">
      <c r="A673" s="252"/>
      <c r="B673" s="252"/>
      <c r="C673" s="252"/>
      <c r="D673" s="252"/>
      <c r="E673" s="252"/>
      <c r="F673" s="252"/>
      <c r="G673" s="252"/>
      <c r="I673" s="265">
        <f t="shared" si="127"/>
        <v>0</v>
      </c>
      <c r="J673" s="255">
        <f t="shared" si="121"/>
        <v>0</v>
      </c>
      <c r="K673" s="1144">
        <f t="shared" si="130"/>
        <v>58</v>
      </c>
      <c r="L673" s="356"/>
      <c r="M673" s="356"/>
      <c r="N673" s="357">
        <f t="shared" si="128"/>
        <v>0</v>
      </c>
      <c r="O673" s="358"/>
      <c r="P673" s="358"/>
      <c r="Q673" s="359">
        <f t="shared" si="129"/>
        <v>0</v>
      </c>
      <c r="R673" s="359">
        <f t="shared" si="129"/>
        <v>0</v>
      </c>
      <c r="S673" s="360"/>
      <c r="T673" s="361"/>
      <c r="U673" s="255">
        <f t="shared" si="122"/>
        <v>0</v>
      </c>
      <c r="V673" s="169"/>
      <c r="W673" s="169"/>
      <c r="X673" s="169"/>
      <c r="Y673" s="169"/>
      <c r="Z673" s="169"/>
      <c r="AA673" s="378"/>
      <c r="AB673" s="169"/>
      <c r="AC673" s="169"/>
      <c r="AD673" s="169"/>
      <c r="AE673" s="371"/>
      <c r="AF673" s="371"/>
      <c r="AG673" s="371"/>
      <c r="AH673" s="169"/>
      <c r="AI673" s="169"/>
      <c r="AJ673" s="169"/>
      <c r="AK673" s="169"/>
      <c r="AL673" s="169"/>
      <c r="AM673" s="258"/>
      <c r="AO673" s="176"/>
      <c r="AP673" s="167"/>
    </row>
    <row r="674" spans="1:42" s="253" customFormat="1" ht="21" hidden="1" customHeight="1">
      <c r="A674" s="252"/>
      <c r="B674" s="252"/>
      <c r="C674" s="252"/>
      <c r="D674" s="252"/>
      <c r="E674" s="252"/>
      <c r="F674" s="252"/>
      <c r="G674" s="252"/>
      <c r="I674" s="265">
        <f t="shared" si="127"/>
        <v>0</v>
      </c>
      <c r="J674" s="255">
        <f t="shared" si="121"/>
        <v>0</v>
      </c>
      <c r="K674" s="1144">
        <f t="shared" si="130"/>
        <v>59</v>
      </c>
      <c r="L674" s="356"/>
      <c r="M674" s="356"/>
      <c r="N674" s="357">
        <f t="shared" si="128"/>
        <v>0</v>
      </c>
      <c r="O674" s="358"/>
      <c r="P674" s="358"/>
      <c r="Q674" s="359">
        <f t="shared" si="129"/>
        <v>0</v>
      </c>
      <c r="R674" s="359">
        <f t="shared" si="129"/>
        <v>0</v>
      </c>
      <c r="S674" s="360"/>
      <c r="T674" s="361"/>
      <c r="U674" s="255">
        <f t="shared" si="122"/>
        <v>0</v>
      </c>
      <c r="V674" s="322"/>
      <c r="W674" s="322"/>
      <c r="X674" s="322"/>
      <c r="Y674" s="322"/>
      <c r="Z674" s="323"/>
      <c r="AA674" s="324"/>
      <c r="AB674" s="323"/>
      <c r="AC674" s="323"/>
      <c r="AD674" s="323"/>
      <c r="AE674" s="259"/>
      <c r="AF674" s="259"/>
      <c r="AG674" s="259"/>
      <c r="AH674" s="259"/>
      <c r="AI674" s="259"/>
      <c r="AJ674" s="259"/>
      <c r="AK674" s="259"/>
      <c r="AL674" s="259"/>
      <c r="AM674" s="258"/>
    </row>
    <row r="675" spans="1:42" s="253" customFormat="1" ht="21" hidden="1" customHeight="1" thickBot="1">
      <c r="A675" s="252"/>
      <c r="B675" s="252"/>
      <c r="C675" s="252"/>
      <c r="D675" s="252"/>
      <c r="E675" s="252"/>
      <c r="F675" s="252"/>
      <c r="G675" s="252"/>
      <c r="I675" s="265">
        <f t="shared" si="127"/>
        <v>0</v>
      </c>
      <c r="J675" s="255">
        <f t="shared" si="121"/>
        <v>0</v>
      </c>
      <c r="K675" s="379">
        <f t="shared" si="130"/>
        <v>60</v>
      </c>
      <c r="L675" s="356"/>
      <c r="M675" s="356"/>
      <c r="N675" s="380">
        <f t="shared" si="128"/>
        <v>0</v>
      </c>
      <c r="O675" s="381"/>
      <c r="P675" s="381"/>
      <c r="Q675" s="382">
        <f t="shared" si="129"/>
        <v>0</v>
      </c>
      <c r="R675" s="382">
        <f t="shared" si="129"/>
        <v>0</v>
      </c>
      <c r="S675" s="383"/>
      <c r="T675" s="384"/>
      <c r="U675" s="255">
        <f t="shared" si="122"/>
        <v>0</v>
      </c>
      <c r="V675" s="322"/>
      <c r="W675" s="322"/>
      <c r="X675" s="322"/>
      <c r="Y675" s="322"/>
      <c r="Z675" s="323"/>
      <c r="AA675" s="324"/>
      <c r="AB675" s="323"/>
      <c r="AC675" s="323"/>
      <c r="AD675" s="323"/>
      <c r="AE675" s="259"/>
      <c r="AF675" s="259"/>
      <c r="AG675" s="259"/>
      <c r="AH675" s="259"/>
      <c r="AI675" s="259"/>
      <c r="AJ675" s="259"/>
      <c r="AK675" s="259"/>
      <c r="AL675" s="259"/>
      <c r="AM675" s="258"/>
    </row>
    <row r="676" spans="1:42" s="253" customFormat="1" ht="21" hidden="1" customHeight="1">
      <c r="A676" s="252"/>
      <c r="B676" s="252"/>
      <c r="C676" s="252"/>
      <c r="D676" s="252"/>
      <c r="E676" s="252"/>
      <c r="F676" s="252"/>
      <c r="G676" s="252"/>
      <c r="I676" s="265"/>
      <c r="J676" s="255"/>
      <c r="K676" s="252"/>
      <c r="L676" s="252"/>
      <c r="M676" s="252"/>
      <c r="N676" s="252"/>
      <c r="O676" s="252"/>
      <c r="P676" s="252"/>
      <c r="Q676" s="252"/>
      <c r="R676" s="252"/>
      <c r="S676" s="252"/>
      <c r="T676" s="252"/>
      <c r="U676" s="255"/>
      <c r="V676" s="322"/>
      <c r="W676" s="322"/>
      <c r="X676" s="322"/>
      <c r="Y676" s="322"/>
      <c r="Z676" s="323"/>
      <c r="AA676" s="324"/>
      <c r="AB676" s="323"/>
      <c r="AC676" s="323"/>
      <c r="AD676" s="323"/>
      <c r="AE676" s="259"/>
      <c r="AF676" s="259"/>
      <c r="AG676" s="259"/>
      <c r="AH676" s="259"/>
      <c r="AI676" s="259"/>
      <c r="AJ676" s="259"/>
      <c r="AK676" s="259"/>
      <c r="AL676" s="259"/>
      <c r="AM676" s="258"/>
    </row>
    <row r="677" spans="1:42" s="253" customFormat="1" ht="21" hidden="1" customHeight="1">
      <c r="A677" s="252"/>
      <c r="B677" s="252"/>
      <c r="C677" s="252"/>
      <c r="D677" s="252"/>
      <c r="E677" s="252"/>
      <c r="F677" s="252"/>
      <c r="G677" s="252"/>
      <c r="I677" s="265"/>
      <c r="J677" s="255"/>
      <c r="K677" s="252"/>
      <c r="L677" s="252"/>
      <c r="M677" s="252"/>
      <c r="N677" s="252"/>
      <c r="O677" s="252"/>
      <c r="P677" s="252"/>
      <c r="Q677" s="252"/>
      <c r="R677" s="252"/>
      <c r="S677" s="252"/>
      <c r="T677" s="252"/>
      <c r="U677" s="255"/>
      <c r="V677" s="322"/>
      <c r="W677" s="322"/>
      <c r="X677" s="322"/>
      <c r="Y677" s="322"/>
      <c r="Z677" s="323"/>
      <c r="AA677" s="324"/>
      <c r="AB677" s="323"/>
      <c r="AC677" s="323"/>
      <c r="AD677" s="323"/>
      <c r="AE677" s="259"/>
      <c r="AF677" s="259"/>
      <c r="AG677" s="259"/>
      <c r="AH677" s="259"/>
      <c r="AI677" s="259"/>
      <c r="AJ677" s="259"/>
      <c r="AK677" s="259"/>
      <c r="AL677" s="259"/>
      <c r="AM677" s="258"/>
    </row>
  </sheetData>
  <sheetProtection selectLockedCells="1" autoFilter="0" selectUnlockedCells="1"/>
  <autoFilter ref="I1:I677">
    <filterColumn colId="0">
      <customFilters>
        <customFilter operator="notEqual" val=" "/>
      </customFilters>
    </filterColumn>
  </autoFilter>
  <mergeCells count="237">
    <mergeCell ref="V20:AB21"/>
    <mergeCell ref="V23:AB24"/>
    <mergeCell ref="K26:K27"/>
    <mergeCell ref="L26:L27"/>
    <mergeCell ref="M26:M27"/>
    <mergeCell ref="N26:N27"/>
    <mergeCell ref="O26:P26"/>
    <mergeCell ref="Q26:R26"/>
    <mergeCell ref="K1:T1"/>
    <mergeCell ref="K2:T2"/>
    <mergeCell ref="V6:AD6"/>
    <mergeCell ref="K7:T7"/>
    <mergeCell ref="K8:K9"/>
    <mergeCell ref="L8:L9"/>
    <mergeCell ref="M8:M9"/>
    <mergeCell ref="N8:N9"/>
    <mergeCell ref="O8:P8"/>
    <mergeCell ref="Q8:R8"/>
    <mergeCell ref="S26:S27"/>
    <mergeCell ref="T26:T27"/>
    <mergeCell ref="S8:T9"/>
    <mergeCell ref="K51:K52"/>
    <mergeCell ref="L51:L52"/>
    <mergeCell ref="M51:M52"/>
    <mergeCell ref="N51:N52"/>
    <mergeCell ref="O51:P51"/>
    <mergeCell ref="Q51:R51"/>
    <mergeCell ref="S51:S52"/>
    <mergeCell ref="T51:T52"/>
    <mergeCell ref="K101:K102"/>
    <mergeCell ref="L101:L102"/>
    <mergeCell ref="M101:M102"/>
    <mergeCell ref="N101:N102"/>
    <mergeCell ref="O101:P101"/>
    <mergeCell ref="Q101:R101"/>
    <mergeCell ref="S101:S102"/>
    <mergeCell ref="T101:T102"/>
    <mergeCell ref="K76:T76"/>
    <mergeCell ref="K77:T77"/>
    <mergeCell ref="K82:T82"/>
    <mergeCell ref="K83:K84"/>
    <mergeCell ref="L83:L84"/>
    <mergeCell ref="M83:M84"/>
    <mergeCell ref="N83:N84"/>
    <mergeCell ref="O83:P83"/>
    <mergeCell ref="Q83:R83"/>
    <mergeCell ref="T126:T127"/>
    <mergeCell ref="K151:T151"/>
    <mergeCell ref="K152:T152"/>
    <mergeCell ref="K157:T157"/>
    <mergeCell ref="K158:K159"/>
    <mergeCell ref="L158:L159"/>
    <mergeCell ref="M158:M159"/>
    <mergeCell ref="N158:N159"/>
    <mergeCell ref="O158:P158"/>
    <mergeCell ref="K126:K127"/>
    <mergeCell ref="L126:L127"/>
    <mergeCell ref="M126:M127"/>
    <mergeCell ref="N126:N127"/>
    <mergeCell ref="O126:P126"/>
    <mergeCell ref="Q126:R126"/>
    <mergeCell ref="Q158:R158"/>
    <mergeCell ref="S83:T84"/>
    <mergeCell ref="K176:K177"/>
    <mergeCell ref="L176:L177"/>
    <mergeCell ref="M176:M177"/>
    <mergeCell ref="N176:N177"/>
    <mergeCell ref="O176:P176"/>
    <mergeCell ref="Q176:R176"/>
    <mergeCell ref="S176:S177"/>
    <mergeCell ref="S126:S127"/>
    <mergeCell ref="T176:T177"/>
    <mergeCell ref="S158:T159"/>
    <mergeCell ref="K201:K202"/>
    <mergeCell ref="L201:L202"/>
    <mergeCell ref="M201:M202"/>
    <mergeCell ref="N201:N202"/>
    <mergeCell ref="O201:P201"/>
    <mergeCell ref="Q201:R201"/>
    <mergeCell ref="S201:S202"/>
    <mergeCell ref="T201:T202"/>
    <mergeCell ref="K251:K252"/>
    <mergeCell ref="L251:L252"/>
    <mergeCell ref="M251:M252"/>
    <mergeCell ref="N251:N252"/>
    <mergeCell ref="O251:P251"/>
    <mergeCell ref="Q251:R251"/>
    <mergeCell ref="S251:S252"/>
    <mergeCell ref="T251:T252"/>
    <mergeCell ref="K226:T226"/>
    <mergeCell ref="K227:T227"/>
    <mergeCell ref="K232:T232"/>
    <mergeCell ref="K233:K234"/>
    <mergeCell ref="L233:L234"/>
    <mergeCell ref="M233:M234"/>
    <mergeCell ref="N233:N234"/>
    <mergeCell ref="O233:P233"/>
    <mergeCell ref="Q233:R233"/>
    <mergeCell ref="T276:T277"/>
    <mergeCell ref="K301:T301"/>
    <mergeCell ref="K302:T302"/>
    <mergeCell ref="K307:T307"/>
    <mergeCell ref="K308:K309"/>
    <mergeCell ref="L308:L309"/>
    <mergeCell ref="M308:M309"/>
    <mergeCell ref="N308:N309"/>
    <mergeCell ref="O308:P308"/>
    <mergeCell ref="K276:K277"/>
    <mergeCell ref="L276:L277"/>
    <mergeCell ref="M276:M277"/>
    <mergeCell ref="N276:N277"/>
    <mergeCell ref="O276:P276"/>
    <mergeCell ref="Q276:R276"/>
    <mergeCell ref="Q308:R308"/>
    <mergeCell ref="S233:T234"/>
    <mergeCell ref="K326:K327"/>
    <mergeCell ref="L326:L327"/>
    <mergeCell ref="M326:M327"/>
    <mergeCell ref="N326:N327"/>
    <mergeCell ref="O326:P326"/>
    <mergeCell ref="Q326:R326"/>
    <mergeCell ref="S326:S327"/>
    <mergeCell ref="S276:S277"/>
    <mergeCell ref="T326:T327"/>
    <mergeCell ref="S308:T309"/>
    <mergeCell ref="K351:K352"/>
    <mergeCell ref="L351:L352"/>
    <mergeCell ref="M351:M352"/>
    <mergeCell ref="N351:N352"/>
    <mergeCell ref="O351:P351"/>
    <mergeCell ref="Q351:R351"/>
    <mergeCell ref="S351:S352"/>
    <mergeCell ref="T351:T352"/>
    <mergeCell ref="M401:M402"/>
    <mergeCell ref="N401:N402"/>
    <mergeCell ref="O401:P401"/>
    <mergeCell ref="Q401:R401"/>
    <mergeCell ref="S401:S402"/>
    <mergeCell ref="T401:T402"/>
    <mergeCell ref="K376:T376"/>
    <mergeCell ref="K377:T377"/>
    <mergeCell ref="K382:T382"/>
    <mergeCell ref="K383:K384"/>
    <mergeCell ref="L383:L384"/>
    <mergeCell ref="M383:M384"/>
    <mergeCell ref="N383:N384"/>
    <mergeCell ref="O383:P383"/>
    <mergeCell ref="Q383:R383"/>
    <mergeCell ref="S383:T384"/>
    <mergeCell ref="K501:K502"/>
    <mergeCell ref="L501:L502"/>
    <mergeCell ref="M501:M502"/>
    <mergeCell ref="N501:N502"/>
    <mergeCell ref="O501:P501"/>
    <mergeCell ref="Q501:R501"/>
    <mergeCell ref="S501:S502"/>
    <mergeCell ref="T501:T502"/>
    <mergeCell ref="Q458:R458"/>
    <mergeCell ref="K476:K477"/>
    <mergeCell ref="L476:L477"/>
    <mergeCell ref="M476:M477"/>
    <mergeCell ref="N476:N477"/>
    <mergeCell ref="O476:P476"/>
    <mergeCell ref="Q476:R476"/>
    <mergeCell ref="S476:S477"/>
    <mergeCell ref="K458:K459"/>
    <mergeCell ref="L458:L459"/>
    <mergeCell ref="M458:M459"/>
    <mergeCell ref="N458:N459"/>
    <mergeCell ref="O458:P458"/>
    <mergeCell ref="K526:T526"/>
    <mergeCell ref="K527:T527"/>
    <mergeCell ref="K532:T532"/>
    <mergeCell ref="K533:K534"/>
    <mergeCell ref="L533:L534"/>
    <mergeCell ref="M533:M534"/>
    <mergeCell ref="N533:N534"/>
    <mergeCell ref="O533:P533"/>
    <mergeCell ref="Q533:R533"/>
    <mergeCell ref="T626:T627"/>
    <mergeCell ref="K551:K552"/>
    <mergeCell ref="L551:L552"/>
    <mergeCell ref="M551:M552"/>
    <mergeCell ref="N551:N552"/>
    <mergeCell ref="O551:P551"/>
    <mergeCell ref="Q551:R551"/>
    <mergeCell ref="S551:S552"/>
    <mergeCell ref="T551:T552"/>
    <mergeCell ref="K607:T607"/>
    <mergeCell ref="K608:K609"/>
    <mergeCell ref="L608:L609"/>
    <mergeCell ref="M608:M609"/>
    <mergeCell ref="N608:N609"/>
    <mergeCell ref="O608:P608"/>
    <mergeCell ref="K576:K577"/>
    <mergeCell ref="L576:L577"/>
    <mergeCell ref="M576:M577"/>
    <mergeCell ref="N576:N577"/>
    <mergeCell ref="O576:P576"/>
    <mergeCell ref="Q576:R576"/>
    <mergeCell ref="K651:K652"/>
    <mergeCell ref="L651:L652"/>
    <mergeCell ref="M651:M652"/>
    <mergeCell ref="N651:N652"/>
    <mergeCell ref="O651:P651"/>
    <mergeCell ref="Q651:R651"/>
    <mergeCell ref="S651:S652"/>
    <mergeCell ref="T651:T652"/>
    <mergeCell ref="S458:T459"/>
    <mergeCell ref="S533:T534"/>
    <mergeCell ref="S608:T609"/>
    <mergeCell ref="T576:T577"/>
    <mergeCell ref="T476:T477"/>
    <mergeCell ref="Q608:R608"/>
    <mergeCell ref="K626:K627"/>
    <mergeCell ref="L626:L627"/>
    <mergeCell ref="M626:M627"/>
    <mergeCell ref="N626:N627"/>
    <mergeCell ref="O626:P626"/>
    <mergeCell ref="Q626:R626"/>
    <mergeCell ref="S626:S627"/>
    <mergeCell ref="S576:S577"/>
    <mergeCell ref="K601:T601"/>
    <mergeCell ref="K602:T602"/>
    <mergeCell ref="K401:K402"/>
    <mergeCell ref="L401:L402"/>
    <mergeCell ref="S426:S427"/>
    <mergeCell ref="T426:T427"/>
    <mergeCell ref="K451:T451"/>
    <mergeCell ref="K452:T452"/>
    <mergeCell ref="K457:T457"/>
    <mergeCell ref="K426:K427"/>
    <mergeCell ref="L426:L427"/>
    <mergeCell ref="M426:M427"/>
    <mergeCell ref="N426:N427"/>
    <mergeCell ref="O426:P426"/>
    <mergeCell ref="Q426:R426"/>
  </mergeCells>
  <phoneticPr fontId="2" type="noConversion"/>
  <conditionalFormatting sqref="K12:K25">
    <cfRule type="expression" dxfId="99" priority="49">
      <formula>IF((L12+M12)&gt;0,(LEN(L12)+LEN(M12))&lt;&gt;12,)</formula>
    </cfRule>
  </conditionalFormatting>
  <conditionalFormatting sqref="K28">
    <cfRule type="expression" dxfId="98" priority="48">
      <formula>IF((L28+M28)&gt;0,(LEN(L28)+LEN(M28))&lt;&gt;12,)</formula>
    </cfRule>
  </conditionalFormatting>
  <conditionalFormatting sqref="K29:K50">
    <cfRule type="expression" dxfId="97" priority="47">
      <formula>IF((L29+M29)&gt;0,(LEN(L29)+LEN(M29))&lt;&gt;12,)</formula>
    </cfRule>
  </conditionalFormatting>
  <conditionalFormatting sqref="K53">
    <cfRule type="expression" dxfId="96" priority="46">
      <formula>IF((L53+M53)&gt;0,(LEN(L53)+LEN(M53))&lt;&gt;12,)</formula>
    </cfRule>
  </conditionalFormatting>
  <conditionalFormatting sqref="K53:K75">
    <cfRule type="expression" dxfId="95" priority="45">
      <formula>IF((L53+M53)&gt;0,(LEN(L53)+LEN(M53))&lt;&gt;12,)</formula>
    </cfRule>
  </conditionalFormatting>
  <conditionalFormatting sqref="K87:K100">
    <cfRule type="expression" dxfId="94" priority="44">
      <formula>IF((L87+M87)&gt;0,(LEN(L87)+LEN(M87))&lt;&gt;12,)</formula>
    </cfRule>
  </conditionalFormatting>
  <conditionalFormatting sqref="K103">
    <cfRule type="expression" dxfId="93" priority="43">
      <formula>IF((L103+M103)&gt;0,(LEN(L103)+LEN(M103))&lt;&gt;12,)</formula>
    </cfRule>
  </conditionalFormatting>
  <conditionalFormatting sqref="K104:K125">
    <cfRule type="expression" dxfId="92" priority="42">
      <formula>IF((L104+M104)&gt;0,(LEN(L104)+LEN(M104))&lt;&gt;12,)</formula>
    </cfRule>
  </conditionalFormatting>
  <conditionalFormatting sqref="K128">
    <cfRule type="expression" dxfId="91" priority="41">
      <formula>IF((L128+M128)&gt;0,(LEN(L128)+LEN(M128))&lt;&gt;12,)</formula>
    </cfRule>
  </conditionalFormatting>
  <conditionalFormatting sqref="K128:K150">
    <cfRule type="expression" dxfId="90" priority="40">
      <formula>IF((L128+M128)&gt;0,(LEN(L128)+LEN(M128))&lt;&gt;12,)</formula>
    </cfRule>
  </conditionalFormatting>
  <conditionalFormatting sqref="K162:K175">
    <cfRule type="expression" dxfId="89" priority="39">
      <formula>IF((L162+M162)&gt;0,(LEN(L162)+LEN(M162))&lt;&gt;12,)</formula>
    </cfRule>
  </conditionalFormatting>
  <conditionalFormatting sqref="K178">
    <cfRule type="expression" dxfId="88" priority="38">
      <formula>IF((L178+M178)&gt;0,(LEN(L178)+LEN(M178))&lt;&gt;12,)</formula>
    </cfRule>
  </conditionalFormatting>
  <conditionalFormatting sqref="K179:K200">
    <cfRule type="expression" dxfId="87" priority="37">
      <formula>IF((L179+M179)&gt;0,(LEN(L179)+LEN(M179))&lt;&gt;12,)</formula>
    </cfRule>
  </conditionalFormatting>
  <conditionalFormatting sqref="K203">
    <cfRule type="expression" dxfId="86" priority="36">
      <formula>IF((L203+M203)&gt;0,(LEN(L203)+LEN(M203))&lt;&gt;12,)</formula>
    </cfRule>
  </conditionalFormatting>
  <conditionalFormatting sqref="K203:K225">
    <cfRule type="expression" dxfId="85" priority="35">
      <formula>IF((L203+M203)&gt;0,(LEN(L203)+LEN(M203))&lt;&gt;12,)</formula>
    </cfRule>
  </conditionalFormatting>
  <conditionalFormatting sqref="K237:K250">
    <cfRule type="expression" dxfId="84" priority="34">
      <formula>IF((L237+M237)&gt;0,(LEN(L237)+LEN(M237))&lt;&gt;12,)</formula>
    </cfRule>
  </conditionalFormatting>
  <conditionalFormatting sqref="K253">
    <cfRule type="expression" dxfId="83" priority="33">
      <formula>IF((L253+M253)&gt;0,(LEN(L253)+LEN(M253))&lt;&gt;12,)</formula>
    </cfRule>
  </conditionalFormatting>
  <conditionalFormatting sqref="K254:K275">
    <cfRule type="expression" dxfId="82" priority="32">
      <formula>IF((L254+M254)&gt;0,(LEN(L254)+LEN(M254))&lt;&gt;12,)</formula>
    </cfRule>
  </conditionalFormatting>
  <conditionalFormatting sqref="K278">
    <cfRule type="expression" dxfId="81" priority="31">
      <formula>IF((L278+M278)&gt;0,(LEN(L278)+LEN(M278))&lt;&gt;12,)</formula>
    </cfRule>
  </conditionalFormatting>
  <conditionalFormatting sqref="K278:K300">
    <cfRule type="expression" dxfId="80" priority="30">
      <formula>IF((L278+M278)&gt;0,(LEN(L278)+LEN(M278))&lt;&gt;12,)</formula>
    </cfRule>
  </conditionalFormatting>
  <conditionalFormatting sqref="K312:K325">
    <cfRule type="expression" dxfId="79" priority="29">
      <formula>IF((L312+M312)&gt;0,(LEN(L312)+LEN(M312))&lt;&gt;12,)</formula>
    </cfRule>
  </conditionalFormatting>
  <conditionalFormatting sqref="K328">
    <cfRule type="expression" dxfId="78" priority="28">
      <formula>IF((L328+M328)&gt;0,(LEN(L328)+LEN(M328))&lt;&gt;12,)</formula>
    </cfRule>
  </conditionalFormatting>
  <conditionalFormatting sqref="K329:K350">
    <cfRule type="expression" dxfId="77" priority="27">
      <formula>IF((L329+M329)&gt;0,(LEN(L329)+LEN(M329))&lt;&gt;12,)</formula>
    </cfRule>
  </conditionalFormatting>
  <conditionalFormatting sqref="K353">
    <cfRule type="expression" dxfId="76" priority="26">
      <formula>IF((L353+M353)&gt;0,(LEN(L353)+LEN(M353))&lt;&gt;12,)</formula>
    </cfRule>
  </conditionalFormatting>
  <conditionalFormatting sqref="K353:K375">
    <cfRule type="expression" dxfId="75" priority="25">
      <formula>IF((L353+M353)&gt;0,(LEN(L353)+LEN(M353))&lt;&gt;12,)</formula>
    </cfRule>
  </conditionalFormatting>
  <conditionalFormatting sqref="K394:K400">
    <cfRule type="expression" dxfId="74" priority="24">
      <formula>IF((L394+M394)&gt;0,(LEN(L394)+LEN(M394))&lt;&gt;12,)</formula>
    </cfRule>
  </conditionalFormatting>
  <conditionalFormatting sqref="K403">
    <cfRule type="expression" dxfId="73" priority="23">
      <formula>IF((L403+M403)&gt;0,(LEN(L403)+LEN(M403))&lt;&gt;12,)</formula>
    </cfRule>
  </conditionalFormatting>
  <conditionalFormatting sqref="K404:K425">
    <cfRule type="expression" dxfId="72" priority="22">
      <formula>IF((L404+M404)&gt;0,(LEN(L404)+LEN(M404))&lt;&gt;12,)</formula>
    </cfRule>
  </conditionalFormatting>
  <conditionalFormatting sqref="K428">
    <cfRule type="expression" dxfId="71" priority="21">
      <formula>IF((L428+M428)&gt;0,(LEN(L428)+LEN(M428))&lt;&gt;12,)</formula>
    </cfRule>
  </conditionalFormatting>
  <conditionalFormatting sqref="K428:K450">
    <cfRule type="expression" dxfId="70" priority="20">
      <formula>IF((L428+M428)&gt;0,(LEN(L428)+LEN(M428))&lt;&gt;12,)</formula>
    </cfRule>
  </conditionalFormatting>
  <conditionalFormatting sqref="K469:K475">
    <cfRule type="expression" dxfId="69" priority="19">
      <formula>IF((L469+M469)&gt;0,(LEN(L469)+LEN(M469))&lt;&gt;12,)</formula>
    </cfRule>
  </conditionalFormatting>
  <conditionalFormatting sqref="K478">
    <cfRule type="expression" dxfId="68" priority="18">
      <formula>IF((L478+M478)&gt;0,(LEN(L478)+LEN(M478))&lt;&gt;12,)</formula>
    </cfRule>
  </conditionalFormatting>
  <conditionalFormatting sqref="K479:K500">
    <cfRule type="expression" dxfId="67" priority="17">
      <formula>IF((L479+M479)&gt;0,(LEN(L479)+LEN(M479))&lt;&gt;12,)</formula>
    </cfRule>
  </conditionalFormatting>
  <conditionalFormatting sqref="K503">
    <cfRule type="expression" dxfId="66" priority="16">
      <formula>IF((L503+M503)&gt;0,(LEN(L503)+LEN(M503))&lt;&gt;12,)</formula>
    </cfRule>
  </conditionalFormatting>
  <conditionalFormatting sqref="K503:K525">
    <cfRule type="expression" dxfId="65" priority="15">
      <formula>IF((L503+M503)&gt;0,(LEN(L503)+LEN(M503))&lt;&gt;12,)</formula>
    </cfRule>
  </conditionalFormatting>
  <conditionalFormatting sqref="K544:K550">
    <cfRule type="expression" dxfId="64" priority="14">
      <formula>IF((L544+M544)&gt;0,(LEN(L544)+LEN(M544))&lt;&gt;12,)</formula>
    </cfRule>
  </conditionalFormatting>
  <conditionalFormatting sqref="K553">
    <cfRule type="expression" dxfId="63" priority="13">
      <formula>IF((L553+M553)&gt;0,(LEN(L553)+LEN(M553))&lt;&gt;12,)</formula>
    </cfRule>
  </conditionalFormatting>
  <conditionalFormatting sqref="K554:K575">
    <cfRule type="expression" dxfId="62" priority="12">
      <formula>IF((L554+M554)&gt;0,(LEN(L554)+LEN(M554))&lt;&gt;12,)</formula>
    </cfRule>
  </conditionalFormatting>
  <conditionalFormatting sqref="K578">
    <cfRule type="expression" dxfId="61" priority="11">
      <formula>IF((L578+M578)&gt;0,(LEN(L578)+LEN(M578))&lt;&gt;12,)</formula>
    </cfRule>
  </conditionalFormatting>
  <conditionalFormatting sqref="K578:K600">
    <cfRule type="expression" dxfId="60" priority="10">
      <formula>IF((L578+M578)&gt;0,(LEN(L578)+LEN(M578))&lt;&gt;12,)</formula>
    </cfRule>
  </conditionalFormatting>
  <conditionalFormatting sqref="K537:K543">
    <cfRule type="expression" dxfId="59" priority="9">
      <formula>IF((L537+M537)&gt;0,(LEN(L537)+LEN(M537))&lt;&gt;12,)</formula>
    </cfRule>
  </conditionalFormatting>
  <conditionalFormatting sqref="K462:K468">
    <cfRule type="expression" dxfId="58" priority="8">
      <formula>IF((L462+M462)&gt;0,(LEN(L462)+LEN(M462))&lt;&gt;12,)</formula>
    </cfRule>
  </conditionalFormatting>
  <conditionalFormatting sqref="K387:K393">
    <cfRule type="expression" dxfId="57" priority="7">
      <formula>IF((L387+M387)&gt;0,(LEN(L387)+LEN(M387))&lt;&gt;12,)</formula>
    </cfRule>
  </conditionalFormatting>
  <conditionalFormatting sqref="K619:K625">
    <cfRule type="expression" dxfId="56" priority="6">
      <formula>IF((L619+M619)&gt;0,(LEN(L619)+LEN(M619))&lt;&gt;12,)</formula>
    </cfRule>
  </conditionalFormatting>
  <conditionalFormatting sqref="K628">
    <cfRule type="expression" dxfId="55" priority="5">
      <formula>IF((L628+M628)&gt;0,(LEN(L628)+LEN(M628))&lt;&gt;12,)</formula>
    </cfRule>
  </conditionalFormatting>
  <conditionalFormatting sqref="K629:K650">
    <cfRule type="expression" dxfId="54" priority="4">
      <formula>IF((L629+M629)&gt;0,(LEN(L629)+LEN(M629))&lt;&gt;12,)</formula>
    </cfRule>
  </conditionalFormatting>
  <conditionalFormatting sqref="K653">
    <cfRule type="expression" dxfId="53" priority="3">
      <formula>IF((L653+M653)&gt;0,(LEN(L653)+LEN(M653))&lt;&gt;12,)</formula>
    </cfRule>
  </conditionalFormatting>
  <conditionalFormatting sqref="K653:K675">
    <cfRule type="expression" dxfId="52" priority="2">
      <formula>IF((L653+M653)&gt;0,(LEN(L653)+LEN(M653))&lt;&gt;12,)</formula>
    </cfRule>
  </conditionalFormatting>
  <conditionalFormatting sqref="K612:K618">
    <cfRule type="expression" dxfId="51" priority="1">
      <formula>IF((L612+M612)&gt;0,(LEN(L612)+LEN(M612))&lt;&gt;12,)</formula>
    </cfRule>
  </conditionalFormatting>
  <dataValidations count="4">
    <dataValidation type="list" allowBlank="1" showInputMessage="1" showErrorMessage="1" sqref="R6 R531 R456 R306 R231 R156 R81 R381 R606">
      <formula1>$AG$11:$AG$13</formula1>
    </dataValidation>
    <dataValidation type="list" allowBlank="1" showInputMessage="1" showErrorMessage="1" sqref="R79 R529 R454 R304 R229 R154 R4 R379 R604">
      <formula1>$AF$3:$AF$6</formula1>
    </dataValidation>
    <dataValidation type="list" allowBlank="1" showInputMessage="1" showErrorMessage="1" sqref="T537:T550 T503:T525 T553:T575 T385 T462:T475 T428:T450 T403:T425 T478:T500 T310 T235 T160 T85 T10 T12:T25 T28:T50 T53:T75 T87:T100 T103:T125 T128:T150 T162:T175 T178:T200 T203:T225 T237:T250 T253:T275 T278:T300 T312:T325 T328:T350 T353:T375 T460 T535 T387:T400 T578:T600 T612:T625 T628:T650 T610 T653:T675">
      <formula1>$AH$3:$AH$5</formula1>
    </dataValidation>
    <dataValidation type="list" allowBlank="1" showInputMessage="1" showErrorMessage="1" sqref="S537:S550 S503:S525 S553:S575 S385 S462:S475 S428:S450 S403:S425 S478:S500 S310 S235 S160 S85 S10 S12:S25 S28:S50 S53:S75 S87:S100 S103:S125 S128:S150 S162:S175 S178:S200 S203:S225 S237:S250 S253:S275 S278:S300 S312:S325 S328:S350 S353:S375 S460 S535 S387:S400 S578:S600 S612:S625 S628:S650 S610 S653:S675">
      <formula1>$AG$3:$AG$5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0" orientation="landscape" blackAndWhite="1" r:id="rId1"/>
  <legacy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FF0000"/>
  </sheetPr>
  <dimension ref="A1:AS677"/>
  <sheetViews>
    <sheetView showZeros="0" view="pageBreakPreview" topLeftCell="I1" zoomScale="85" zoomScaleNormal="100" zoomScaleSheetLayoutView="85" workbookViewId="0">
      <selection activeCell="R4" sqref="R4"/>
    </sheetView>
  </sheetViews>
  <sheetFormatPr defaultRowHeight="21" customHeight="1"/>
  <cols>
    <col min="1" max="7" width="0.125" style="252" hidden="1" customWidth="1"/>
    <col min="8" max="8" width="5.875" style="253" hidden="1" customWidth="1"/>
    <col min="9" max="9" width="7.625" style="952" customWidth="1"/>
    <col min="10" max="10" width="4.375" style="941" bestFit="1" customWidth="1"/>
    <col min="11" max="20" width="12.25" style="1096" customWidth="1"/>
    <col min="21" max="21" width="4.375" style="941" bestFit="1" customWidth="1"/>
    <col min="22" max="25" width="10.125" style="1009" customWidth="1"/>
    <col min="26" max="26" width="10.125" style="1010" customWidth="1"/>
    <col min="27" max="27" width="10.125" style="1011" customWidth="1"/>
    <col min="28" max="29" width="10.125" style="1010" customWidth="1"/>
    <col min="30" max="30" width="5.125" style="1010" customWidth="1"/>
    <col min="31" max="31" width="1.875" style="945" customWidth="1"/>
    <col min="32" max="32" width="15.125" style="945" customWidth="1"/>
    <col min="33" max="36" width="12.125" style="945" customWidth="1"/>
    <col min="37" max="37" width="15" style="945" customWidth="1"/>
    <col min="38" max="38" width="11.25" style="945" customWidth="1"/>
    <col min="39" max="39" width="11.25" style="944" customWidth="1"/>
    <col min="40" max="16384" width="9" style="951"/>
  </cols>
  <sheetData>
    <row r="1" spans="9:43" ht="30" customHeight="1" thickTop="1" thickBot="1">
      <c r="I1" s="940" t="s">
        <v>939</v>
      </c>
      <c r="J1" s="941">
        <f>IF($Q$4&gt;0,1,)</f>
        <v>0</v>
      </c>
      <c r="K1" s="2477" t="s">
        <v>891</v>
      </c>
      <c r="L1" s="2477"/>
      <c r="M1" s="2477"/>
      <c r="N1" s="2477"/>
      <c r="O1" s="2477"/>
      <c r="P1" s="2477"/>
      <c r="Q1" s="2477"/>
      <c r="R1" s="2477"/>
      <c r="S1" s="2477"/>
      <c r="T1" s="2477"/>
      <c r="U1" s="941">
        <f>IF($Q$4&gt;0,1,)</f>
        <v>0</v>
      </c>
      <c r="V1" s="942" t="s">
        <v>833</v>
      </c>
      <c r="W1" s="943" t="s">
        <v>1032</v>
      </c>
      <c r="X1" s="944"/>
      <c r="Y1" s="944"/>
      <c r="Z1" s="945"/>
      <c r="AA1" s="946"/>
      <c r="AB1" s="945"/>
      <c r="AC1" s="945"/>
      <c r="AD1" s="945"/>
      <c r="AF1" s="947" t="s">
        <v>834</v>
      </c>
      <c r="AG1" s="948"/>
      <c r="AH1" s="948"/>
      <c r="AI1" s="948"/>
      <c r="AJ1" s="949"/>
      <c r="AN1" s="950"/>
      <c r="AO1" s="950"/>
      <c r="AP1" s="950"/>
    </row>
    <row r="2" spans="9:43" ht="21" customHeight="1" thickTop="1" thickBot="1">
      <c r="I2" s="952">
        <f>IF(Q$4&gt;0,1,0)</f>
        <v>0</v>
      </c>
      <c r="J2" s="941">
        <f t="shared" ref="J2:J75" si="0">IF($Q$4&gt;0,1,)</f>
        <v>0</v>
      </c>
      <c r="K2" s="2478" t="s">
        <v>578</v>
      </c>
      <c r="L2" s="2478"/>
      <c r="M2" s="2478"/>
      <c r="N2" s="2478"/>
      <c r="O2" s="2478"/>
      <c r="P2" s="2478"/>
      <c r="Q2" s="2478"/>
      <c r="R2" s="2478"/>
      <c r="S2" s="2478"/>
      <c r="T2" s="2478"/>
      <c r="U2" s="941">
        <f t="shared" ref="U2:U75" si="1">IF($Q$4&gt;0,1,)</f>
        <v>0</v>
      </c>
      <c r="V2" s="953" t="s">
        <v>861</v>
      </c>
      <c r="W2" s="1076"/>
      <c r="X2" s="955"/>
      <c r="Y2" s="955"/>
      <c r="Z2" s="956"/>
      <c r="AA2" s="957"/>
      <c r="AB2" s="956"/>
      <c r="AC2" s="958"/>
      <c r="AD2" s="959"/>
      <c r="AE2" s="565"/>
      <c r="AF2" s="960" t="s">
        <v>862</v>
      </c>
      <c r="AG2" s="961" t="s">
        <v>863</v>
      </c>
      <c r="AH2" s="961" t="s">
        <v>864</v>
      </c>
      <c r="AI2" s="962" t="s">
        <v>865</v>
      </c>
      <c r="AJ2" s="949"/>
      <c r="AN2" s="950"/>
      <c r="AO2" s="950"/>
      <c r="AP2" s="963"/>
    </row>
    <row r="3" spans="9:43" ht="21" customHeight="1">
      <c r="I3" s="952">
        <f t="shared" ref="I3:I11" si="2">IF(Q$4&gt;0,1,0)</f>
        <v>0</v>
      </c>
      <c r="J3" s="941">
        <f t="shared" si="0"/>
        <v>0</v>
      </c>
      <c r="K3" s="1247" t="s">
        <v>564</v>
      </c>
      <c r="L3" s="965" t="s">
        <v>565</v>
      </c>
      <c r="M3" s="1249" t="s">
        <v>1653</v>
      </c>
      <c r="N3" s="965" t="s">
        <v>940</v>
      </c>
      <c r="O3" s="1249" t="s">
        <v>859</v>
      </c>
      <c r="P3" s="965" t="s">
        <v>566</v>
      </c>
      <c r="Q3" s="965" t="s">
        <v>575</v>
      </c>
      <c r="R3" s="965" t="s">
        <v>570</v>
      </c>
      <c r="S3" s="965" t="s">
        <v>576</v>
      </c>
      <c r="T3" s="967" t="s">
        <v>577</v>
      </c>
      <c r="U3" s="941">
        <f t="shared" si="1"/>
        <v>0</v>
      </c>
      <c r="V3" s="968" t="s">
        <v>866</v>
      </c>
      <c r="W3" s="969"/>
      <c r="X3" s="970"/>
      <c r="Y3" s="970"/>
      <c r="Z3" s="971"/>
      <c r="AA3" s="972"/>
      <c r="AB3" s="971"/>
      <c r="AC3" s="973"/>
      <c r="AD3" s="974"/>
      <c r="AE3" s="565"/>
      <c r="AF3" s="975" t="s">
        <v>867</v>
      </c>
      <c r="AG3" s="976" t="s">
        <v>868</v>
      </c>
      <c r="AH3" s="976" t="s">
        <v>869</v>
      </c>
      <c r="AI3" s="977" t="s">
        <v>870</v>
      </c>
      <c r="AJ3" s="949"/>
      <c r="AN3" s="950"/>
      <c r="AO3" s="950"/>
      <c r="AP3" s="963"/>
    </row>
    <row r="4" spans="9:43" ht="21" customHeight="1" thickBot="1">
      <c r="I4" s="952">
        <f t="shared" si="2"/>
        <v>0</v>
      </c>
      <c r="J4" s="941">
        <f t="shared" si="0"/>
        <v>0</v>
      </c>
      <c r="K4" s="978"/>
      <c r="L4" s="979"/>
      <c r="M4" s="979"/>
      <c r="N4" s="979"/>
      <c r="O4" s="979"/>
      <c r="P4" s="980" t="str">
        <f>IF(COUNTA(Y9:Y16)&gt;1,CONCATENATE(V9,"번지 외 ",COUNTA(Y9:Y16)-1,"필지"),CONCATENATE(V9,"번지"))</f>
        <v>번지</v>
      </c>
      <c r="Q4" s="981">
        <f>+Y17</f>
        <v>0</v>
      </c>
      <c r="R4" s="982"/>
      <c r="S4" s="983">
        <f>COUNT(L12:L24)</f>
        <v>0</v>
      </c>
      <c r="T4" s="984">
        <f>200*S4</f>
        <v>0</v>
      </c>
      <c r="U4" s="941">
        <f t="shared" si="1"/>
        <v>0</v>
      </c>
      <c r="V4" s="968" t="s">
        <v>871</v>
      </c>
      <c r="W4" s="969"/>
      <c r="X4" s="970"/>
      <c r="Y4" s="970"/>
      <c r="Z4" s="971"/>
      <c r="AA4" s="972"/>
      <c r="AB4" s="971"/>
      <c r="AC4" s="973"/>
      <c r="AD4" s="974"/>
      <c r="AE4" s="565"/>
      <c r="AF4" s="975" t="s">
        <v>872</v>
      </c>
      <c r="AG4" s="976" t="s">
        <v>873</v>
      </c>
      <c r="AH4" s="985" t="s">
        <v>874</v>
      </c>
      <c r="AI4" s="977" t="s">
        <v>875</v>
      </c>
      <c r="AJ4" s="949"/>
      <c r="AN4" s="950"/>
      <c r="AO4" s="950"/>
      <c r="AP4" s="963"/>
    </row>
    <row r="5" spans="9:43" ht="21" customHeight="1" thickBot="1">
      <c r="I5" s="952">
        <f t="shared" si="2"/>
        <v>0</v>
      </c>
      <c r="J5" s="941">
        <f t="shared" si="0"/>
        <v>0</v>
      </c>
      <c r="K5" s="1247" t="s">
        <v>568</v>
      </c>
      <c r="L5" s="965" t="s">
        <v>569</v>
      </c>
      <c r="M5" s="965" t="s">
        <v>562</v>
      </c>
      <c r="N5" s="965" t="s">
        <v>567</v>
      </c>
      <c r="O5" s="965" t="s">
        <v>571</v>
      </c>
      <c r="P5" s="1251" t="s">
        <v>572</v>
      </c>
      <c r="Q5" s="1251" t="s">
        <v>573</v>
      </c>
      <c r="R5" s="987" t="s">
        <v>574</v>
      </c>
      <c r="S5" s="988" t="s">
        <v>593</v>
      </c>
      <c r="T5" s="967" t="s">
        <v>563</v>
      </c>
      <c r="U5" s="941">
        <f t="shared" si="1"/>
        <v>0</v>
      </c>
      <c r="V5" s="989" t="s">
        <v>876</v>
      </c>
      <c r="W5" s="990"/>
      <c r="X5" s="991"/>
      <c r="Y5" s="991"/>
      <c r="Z5" s="992"/>
      <c r="AA5" s="993"/>
      <c r="AB5" s="992"/>
      <c r="AC5" s="994"/>
      <c r="AD5" s="995"/>
      <c r="AE5" s="565"/>
      <c r="AF5" s="975" t="s">
        <v>877</v>
      </c>
      <c r="AG5" s="996" t="s">
        <v>878</v>
      </c>
      <c r="AH5" s="997" t="s">
        <v>879</v>
      </c>
      <c r="AI5" s="977" t="s">
        <v>880</v>
      </c>
      <c r="AJ5" s="949"/>
      <c r="AN5" s="950"/>
      <c r="AO5" s="950"/>
      <c r="AP5" s="963"/>
    </row>
    <row r="6" spans="9:43" ht="21" customHeight="1" thickTop="1" thickBot="1">
      <c r="I6" s="952">
        <f t="shared" si="2"/>
        <v>0</v>
      </c>
      <c r="J6" s="941">
        <f t="shared" si="0"/>
        <v>0</v>
      </c>
      <c r="K6" s="998">
        <f>Z9</f>
        <v>0</v>
      </c>
      <c r="L6" s="999">
        <f>AA9</f>
        <v>0</v>
      </c>
      <c r="M6" s="1000">
        <f>AC9</f>
        <v>0</v>
      </c>
      <c r="N6" s="1001">
        <f>AB18</f>
        <v>0</v>
      </c>
      <c r="O6" s="1002" t="e">
        <f>IF((Q10+R10)&gt;0,ROUND((Q10/(Q10+R10)),4),0)</f>
        <v>#DIV/0!</v>
      </c>
      <c r="P6" s="1003" t="str">
        <f>IF(W5&lt;=15,AI3,IF(W5&gt;30,AI5,AI4))</f>
        <v>완 (15˚ 이하)</v>
      </c>
      <c r="Q6" s="1004" t="str">
        <f>AF11</f>
        <v>개소당5ha이상</v>
      </c>
      <c r="R6" s="1005"/>
      <c r="S6" s="1006">
        <f>W5</f>
        <v>0</v>
      </c>
      <c r="T6" s="1007">
        <f>ROUND(N6/10000*N12,0)</f>
        <v>0</v>
      </c>
      <c r="U6" s="941">
        <f t="shared" si="1"/>
        <v>0</v>
      </c>
      <c r="V6" s="2493"/>
      <c r="W6" s="2494"/>
      <c r="X6" s="2494"/>
      <c r="Y6" s="2494"/>
      <c r="Z6" s="2494"/>
      <c r="AA6" s="2494"/>
      <c r="AB6" s="2494"/>
      <c r="AC6" s="2494"/>
      <c r="AD6" s="2495"/>
      <c r="AE6" s="565"/>
      <c r="AF6" s="975" t="s">
        <v>881</v>
      </c>
      <c r="AG6" s="976"/>
      <c r="AH6" s="1008"/>
      <c r="AI6" s="977"/>
      <c r="AJ6" s="949"/>
      <c r="AN6" s="950"/>
      <c r="AO6" s="950"/>
      <c r="AP6" s="963"/>
    </row>
    <row r="7" spans="9:43" ht="21" customHeight="1" thickBot="1">
      <c r="I7" s="952">
        <f t="shared" si="2"/>
        <v>0</v>
      </c>
      <c r="J7" s="941">
        <f t="shared" si="0"/>
        <v>0</v>
      </c>
      <c r="K7" s="2479" t="s">
        <v>941</v>
      </c>
      <c r="L7" s="2479"/>
      <c r="M7" s="2479"/>
      <c r="N7" s="2479"/>
      <c r="O7" s="2479"/>
      <c r="P7" s="2479"/>
      <c r="Q7" s="2479"/>
      <c r="R7" s="2479"/>
      <c r="S7" s="2479"/>
      <c r="T7" s="2479"/>
      <c r="U7" s="941">
        <f t="shared" si="1"/>
        <v>0</v>
      </c>
      <c r="AE7" s="565"/>
      <c r="AF7" s="975"/>
      <c r="AG7" s="976"/>
      <c r="AH7" s="1008"/>
      <c r="AI7" s="977"/>
      <c r="AJ7" s="949"/>
      <c r="AN7" s="950"/>
      <c r="AO7" s="950"/>
      <c r="AP7" s="963"/>
    </row>
    <row r="8" spans="9:43" ht="21" customHeight="1" thickBot="1">
      <c r="I8" s="952">
        <f t="shared" si="2"/>
        <v>0</v>
      </c>
      <c r="J8" s="941">
        <f t="shared" si="0"/>
        <v>0</v>
      </c>
      <c r="K8" s="2480" t="s">
        <v>942</v>
      </c>
      <c r="L8" s="2482" t="s">
        <v>943</v>
      </c>
      <c r="M8" s="2484" t="s">
        <v>944</v>
      </c>
      <c r="N8" s="2484" t="s">
        <v>945</v>
      </c>
      <c r="O8" s="2476" t="s">
        <v>946</v>
      </c>
      <c r="P8" s="2476"/>
      <c r="Q8" s="2476" t="s">
        <v>947</v>
      </c>
      <c r="R8" s="2476"/>
      <c r="S8" s="2472" t="s">
        <v>1162</v>
      </c>
      <c r="T8" s="2473"/>
      <c r="U8" s="941">
        <f t="shared" si="1"/>
        <v>0</v>
      </c>
      <c r="V8" s="953" t="s">
        <v>837</v>
      </c>
      <c r="W8" s="1012" t="s">
        <v>838</v>
      </c>
      <c r="X8" s="1012" t="s">
        <v>835</v>
      </c>
      <c r="Y8" s="1012" t="s">
        <v>890</v>
      </c>
      <c r="Z8" s="1012" t="s">
        <v>568</v>
      </c>
      <c r="AA8" s="1013" t="s">
        <v>902</v>
      </c>
      <c r="AB8" s="1012" t="s">
        <v>836</v>
      </c>
      <c r="AC8" s="1014" t="s">
        <v>562</v>
      </c>
      <c r="AD8" s="1015" t="s">
        <v>1147</v>
      </c>
      <c r="AE8" s="565"/>
      <c r="AF8" s="1016"/>
      <c r="AG8" s="1017"/>
      <c r="AH8" s="1018"/>
      <c r="AI8" s="1019"/>
      <c r="AJ8" s="1020"/>
      <c r="AN8" s="1020"/>
      <c r="AO8" s="565"/>
      <c r="AP8" s="963"/>
    </row>
    <row r="9" spans="9:43" ht="21" customHeight="1" thickBot="1">
      <c r="I9" s="952">
        <f t="shared" si="2"/>
        <v>0</v>
      </c>
      <c r="J9" s="941">
        <f t="shared" si="0"/>
        <v>0</v>
      </c>
      <c r="K9" s="2481"/>
      <c r="L9" s="2483"/>
      <c r="M9" s="2485"/>
      <c r="N9" s="2485"/>
      <c r="O9" s="1250" t="s">
        <v>786</v>
      </c>
      <c r="P9" s="1022" t="s">
        <v>787</v>
      </c>
      <c r="Q9" s="1022" t="s">
        <v>786</v>
      </c>
      <c r="R9" s="1023" t="s">
        <v>787</v>
      </c>
      <c r="S9" s="2474"/>
      <c r="T9" s="2475"/>
      <c r="U9" s="941">
        <f t="shared" si="1"/>
        <v>0</v>
      </c>
      <c r="V9" s="1036"/>
      <c r="W9" s="1025"/>
      <c r="X9" s="1025"/>
      <c r="Y9" s="1025"/>
      <c r="Z9" s="1025"/>
      <c r="AA9" s="1026"/>
      <c r="AB9" s="1025"/>
      <c r="AC9" s="1027"/>
      <c r="AD9" s="1028"/>
      <c r="AE9" s="565"/>
      <c r="AF9" s="948"/>
      <c r="AG9" s="948"/>
      <c r="AH9" s="948"/>
      <c r="AI9" s="1029"/>
      <c r="AJ9" s="1020"/>
      <c r="AN9" s="1020"/>
      <c r="AO9" s="565"/>
      <c r="AP9" s="963"/>
    </row>
    <row r="10" spans="9:43" ht="21" customHeight="1">
      <c r="I10" s="952">
        <f t="shared" si="2"/>
        <v>0</v>
      </c>
      <c r="J10" s="941">
        <f t="shared" si="0"/>
        <v>0</v>
      </c>
      <c r="K10" s="1248" t="s">
        <v>889</v>
      </c>
      <c r="L10" s="1031"/>
      <c r="M10" s="1031"/>
      <c r="N10" s="1032" t="e">
        <f>N11/S4</f>
        <v>#DIV/0!</v>
      </c>
      <c r="O10" s="1033" t="e">
        <f>ROUND(O11/S4,1)</f>
        <v>#DIV/0!</v>
      </c>
      <c r="P10" s="1033" t="e">
        <f>ROUND(P11/S4,1)</f>
        <v>#DIV/0!</v>
      </c>
      <c r="Q10" s="1032" t="e">
        <f>ROUND(Q11/S4,0)</f>
        <v>#DIV/0!</v>
      </c>
      <c r="R10" s="1032" t="e">
        <f>ROUND(R11/S4,0)</f>
        <v>#DIV/0!</v>
      </c>
      <c r="S10" s="1034"/>
      <c r="T10" s="1035"/>
      <c r="U10" s="941">
        <f t="shared" si="1"/>
        <v>0</v>
      </c>
      <c r="V10" s="1036"/>
      <c r="W10" s="1037"/>
      <c r="X10" s="1037"/>
      <c r="Y10" s="1037"/>
      <c r="Z10" s="1025"/>
      <c r="AA10" s="1026"/>
      <c r="AB10" s="1025"/>
      <c r="AC10" s="1027"/>
      <c r="AD10" s="1028"/>
      <c r="AE10" s="565"/>
      <c r="AF10" s="960" t="s">
        <v>560</v>
      </c>
      <c r="AG10" s="961" t="s">
        <v>561</v>
      </c>
      <c r="AH10" s="1012" t="s">
        <v>884</v>
      </c>
      <c r="AI10" s="1038"/>
      <c r="AJ10" s="949"/>
      <c r="AN10" s="950"/>
      <c r="AO10" s="565"/>
      <c r="AP10" s="963"/>
    </row>
    <row r="11" spans="9:43" ht="21" customHeight="1">
      <c r="I11" s="952">
        <f t="shared" si="2"/>
        <v>0</v>
      </c>
      <c r="J11" s="941">
        <f t="shared" si="0"/>
        <v>0</v>
      </c>
      <c r="K11" s="1248" t="s">
        <v>832</v>
      </c>
      <c r="L11" s="1031"/>
      <c r="M11" s="1031"/>
      <c r="N11" s="1039">
        <f>SUM(N12:N75)</f>
        <v>0</v>
      </c>
      <c r="O11" s="1039">
        <f>SUM(O12:O75)</f>
        <v>0</v>
      </c>
      <c r="P11" s="1039">
        <f>SUM(P12:P75)</f>
        <v>0</v>
      </c>
      <c r="Q11" s="1039">
        <f>SUM(Q12:Q75)</f>
        <v>0</v>
      </c>
      <c r="R11" s="1039">
        <f>SUM(R12:R75)</f>
        <v>0</v>
      </c>
      <c r="S11" s="1040"/>
      <c r="T11" s="1041"/>
      <c r="U11" s="941">
        <f t="shared" si="1"/>
        <v>0</v>
      </c>
      <c r="V11" s="1036"/>
      <c r="W11" s="1037"/>
      <c r="X11" s="1037"/>
      <c r="Y11" s="1037"/>
      <c r="Z11" s="1025"/>
      <c r="AA11" s="1026"/>
      <c r="AB11" s="1025"/>
      <c r="AC11" s="1027"/>
      <c r="AD11" s="1028"/>
      <c r="AE11" s="565"/>
      <c r="AF11" s="975" t="s">
        <v>885</v>
      </c>
      <c r="AG11" s="976" t="s">
        <v>1151</v>
      </c>
      <c r="AH11" s="1042">
        <v>0</v>
      </c>
      <c r="AI11" s="1043"/>
      <c r="AJ11" s="949"/>
      <c r="AN11" s="950"/>
      <c r="AO11" s="565"/>
      <c r="AP11" s="963"/>
    </row>
    <row r="12" spans="9:43" ht="21" customHeight="1">
      <c r="I12" s="952">
        <f>IF(($O$12+$P$12)&gt;0,1,0)</f>
        <v>0</v>
      </c>
      <c r="J12" s="941">
        <f t="shared" si="0"/>
        <v>0</v>
      </c>
      <c r="K12" s="1248">
        <v>1</v>
      </c>
      <c r="L12" s="1044"/>
      <c r="M12" s="1044"/>
      <c r="N12" s="1045">
        <f t="shared" ref="N12:N75" si="3">IF(O12+P12&gt;0,$W$2,)</f>
        <v>0</v>
      </c>
      <c r="O12" s="1053"/>
      <c r="P12" s="1053"/>
      <c r="Q12" s="1045">
        <f t="shared" ref="Q12:R25" si="4">ROUND(O12*50,0)</f>
        <v>0</v>
      </c>
      <c r="R12" s="1045">
        <f t="shared" si="4"/>
        <v>0</v>
      </c>
      <c r="S12" s="1047"/>
      <c r="T12" s="1048"/>
      <c r="U12" s="941">
        <f t="shared" si="1"/>
        <v>0</v>
      </c>
      <c r="V12" s="1036"/>
      <c r="W12" s="1037"/>
      <c r="X12" s="1037"/>
      <c r="Y12" s="1037"/>
      <c r="Z12" s="1025"/>
      <c r="AA12" s="1026"/>
      <c r="AB12" s="1025"/>
      <c r="AC12" s="1027"/>
      <c r="AD12" s="1028"/>
      <c r="AE12" s="565"/>
      <c r="AF12" s="975" t="s">
        <v>886</v>
      </c>
      <c r="AG12" s="976" t="s">
        <v>887</v>
      </c>
      <c r="AH12" s="1049">
        <v>0.05</v>
      </c>
      <c r="AI12" s="1043"/>
      <c r="AJ12" s="949"/>
      <c r="AN12" s="950"/>
      <c r="AO12" s="565"/>
      <c r="AP12" s="963"/>
    </row>
    <row r="13" spans="9:43" ht="21" customHeight="1">
      <c r="I13" s="952">
        <f t="shared" ref="I13:I25" si="5">IF(($O$12+$P$12)&gt;0,1,0)</f>
        <v>0</v>
      </c>
      <c r="J13" s="941">
        <f t="shared" si="0"/>
        <v>0</v>
      </c>
      <c r="K13" s="1248">
        <f t="shared" ref="K13:K25" si="6">+K12+1</f>
        <v>2</v>
      </c>
      <c r="L13" s="1044"/>
      <c r="M13" s="1044"/>
      <c r="N13" s="1045">
        <f t="shared" si="3"/>
        <v>0</v>
      </c>
      <c r="O13" s="1053"/>
      <c r="P13" s="1053"/>
      <c r="Q13" s="1045">
        <f t="shared" si="4"/>
        <v>0</v>
      </c>
      <c r="R13" s="1045">
        <f t="shared" si="4"/>
        <v>0</v>
      </c>
      <c r="S13" s="1047"/>
      <c r="T13" s="1048"/>
      <c r="U13" s="941">
        <f t="shared" si="1"/>
        <v>0</v>
      </c>
      <c r="V13" s="1036"/>
      <c r="W13" s="1037"/>
      <c r="X13" s="1037"/>
      <c r="Y13" s="1037"/>
      <c r="Z13" s="1025"/>
      <c r="AA13" s="1026"/>
      <c r="AB13" s="1025"/>
      <c r="AC13" s="1027"/>
      <c r="AD13" s="1028"/>
      <c r="AE13" s="565"/>
      <c r="AF13" s="975" t="s">
        <v>888</v>
      </c>
      <c r="AG13" s="976" t="s">
        <v>1153</v>
      </c>
      <c r="AH13" s="1049">
        <v>0.1</v>
      </c>
      <c r="AI13" s="1050"/>
      <c r="AJ13" s="949"/>
      <c r="AN13" s="950"/>
      <c r="AO13" s="565"/>
      <c r="AP13" s="963"/>
    </row>
    <row r="14" spans="9:43" ht="21" customHeight="1">
      <c r="I14" s="952">
        <f t="shared" si="5"/>
        <v>0</v>
      </c>
      <c r="J14" s="941">
        <f t="shared" si="0"/>
        <v>0</v>
      </c>
      <c r="K14" s="1248">
        <f t="shared" si="6"/>
        <v>3</v>
      </c>
      <c r="L14" s="1044"/>
      <c r="M14" s="1044"/>
      <c r="N14" s="1045">
        <f t="shared" si="3"/>
        <v>0</v>
      </c>
      <c r="O14" s="1046"/>
      <c r="P14" s="1046"/>
      <c r="Q14" s="1045">
        <f t="shared" si="4"/>
        <v>0</v>
      </c>
      <c r="R14" s="1045">
        <f t="shared" si="4"/>
        <v>0</v>
      </c>
      <c r="S14" s="1047"/>
      <c r="T14" s="1048"/>
      <c r="U14" s="941">
        <f t="shared" si="1"/>
        <v>0</v>
      </c>
      <c r="V14" s="1036"/>
      <c r="W14" s="1037"/>
      <c r="X14" s="1037"/>
      <c r="Y14" s="1037"/>
      <c r="Z14" s="1025"/>
      <c r="AA14" s="1026"/>
      <c r="AB14" s="1025"/>
      <c r="AC14" s="1027"/>
      <c r="AD14" s="1028"/>
      <c r="AE14" s="565"/>
      <c r="AF14" s="975"/>
      <c r="AG14" s="976"/>
      <c r="AH14" s="1051"/>
      <c r="AI14" s="977"/>
      <c r="AJ14" s="1020"/>
      <c r="AN14" s="1020"/>
      <c r="AO14" s="565"/>
      <c r="AP14" s="963"/>
    </row>
    <row r="15" spans="9:43" ht="21" customHeight="1" thickBot="1">
      <c r="I15" s="952">
        <f t="shared" si="5"/>
        <v>0</v>
      </c>
      <c r="J15" s="941">
        <f t="shared" si="0"/>
        <v>0</v>
      </c>
      <c r="K15" s="1248">
        <f t="shared" si="6"/>
        <v>4</v>
      </c>
      <c r="L15" s="1044"/>
      <c r="M15" s="1044"/>
      <c r="N15" s="1045">
        <f t="shared" si="3"/>
        <v>0</v>
      </c>
      <c r="O15" s="1053"/>
      <c r="P15" s="1053"/>
      <c r="Q15" s="1045">
        <f t="shared" si="4"/>
        <v>0</v>
      </c>
      <c r="R15" s="1045">
        <f t="shared" si="4"/>
        <v>0</v>
      </c>
      <c r="S15" s="1047"/>
      <c r="T15" s="1048"/>
      <c r="U15" s="941">
        <f t="shared" si="1"/>
        <v>0</v>
      </c>
      <c r="V15" s="1036"/>
      <c r="W15" s="1037"/>
      <c r="X15" s="1037"/>
      <c r="Y15" s="1037"/>
      <c r="Z15" s="1025"/>
      <c r="AA15" s="1026"/>
      <c r="AB15" s="1025"/>
      <c r="AC15" s="1027"/>
      <c r="AD15" s="1028"/>
      <c r="AE15" s="565"/>
      <c r="AF15" s="1016"/>
      <c r="AG15" s="1055"/>
      <c r="AH15" s="1017"/>
      <c r="AI15" s="1019"/>
      <c r="AJ15" s="1020"/>
      <c r="AN15" s="1020"/>
      <c r="AO15" s="565"/>
      <c r="AP15" s="963"/>
    </row>
    <row r="16" spans="9:43" ht="21" customHeight="1">
      <c r="I16" s="952">
        <f t="shared" si="5"/>
        <v>0</v>
      </c>
      <c r="J16" s="941">
        <f t="shared" si="0"/>
        <v>0</v>
      </c>
      <c r="K16" s="1248">
        <f t="shared" si="6"/>
        <v>5</v>
      </c>
      <c r="L16" s="1044"/>
      <c r="M16" s="1044"/>
      <c r="N16" s="1052">
        <f t="shared" si="3"/>
        <v>0</v>
      </c>
      <c r="O16" s="1053"/>
      <c r="P16" s="1053"/>
      <c r="Q16" s="1054">
        <f t="shared" si="4"/>
        <v>0</v>
      </c>
      <c r="R16" s="1054">
        <f t="shared" si="4"/>
        <v>0</v>
      </c>
      <c r="S16" s="1047"/>
      <c r="T16" s="1048"/>
      <c r="U16" s="941">
        <f t="shared" si="1"/>
        <v>0</v>
      </c>
      <c r="V16" s="1036"/>
      <c r="W16" s="1037"/>
      <c r="X16" s="1037"/>
      <c r="Y16" s="1037"/>
      <c r="Z16" s="1025"/>
      <c r="AA16" s="1026"/>
      <c r="AB16" s="1025"/>
      <c r="AC16" s="1027"/>
      <c r="AD16" s="1028"/>
      <c r="AE16" s="819"/>
      <c r="AF16" s="963"/>
      <c r="AG16" s="963"/>
      <c r="AH16" s="963"/>
      <c r="AI16" s="963"/>
      <c r="AJ16" s="963"/>
      <c r="AK16" s="819"/>
      <c r="AL16" s="819"/>
      <c r="AM16" s="819"/>
      <c r="AN16" s="963"/>
      <c r="AO16" s="963"/>
      <c r="AP16" s="963"/>
      <c r="AQ16" s="819"/>
    </row>
    <row r="17" spans="1:43" ht="21" customHeight="1">
      <c r="I17" s="952">
        <f t="shared" si="5"/>
        <v>0</v>
      </c>
      <c r="J17" s="941">
        <f t="shared" si="0"/>
        <v>0</v>
      </c>
      <c r="K17" s="1248">
        <f t="shared" si="6"/>
        <v>6</v>
      </c>
      <c r="L17" s="1044"/>
      <c r="M17" s="1044"/>
      <c r="N17" s="1052">
        <f t="shared" si="3"/>
        <v>0</v>
      </c>
      <c r="O17" s="1053"/>
      <c r="P17" s="1053"/>
      <c r="Q17" s="1054">
        <f t="shared" si="4"/>
        <v>0</v>
      </c>
      <c r="R17" s="1054">
        <f t="shared" si="4"/>
        <v>0</v>
      </c>
      <c r="S17" s="1047"/>
      <c r="T17" s="1048"/>
      <c r="U17" s="941">
        <f t="shared" si="1"/>
        <v>0</v>
      </c>
      <c r="V17" s="968" t="s">
        <v>832</v>
      </c>
      <c r="W17" s="1056">
        <f>SUM(W9:W16)</f>
        <v>0</v>
      </c>
      <c r="X17" s="1056">
        <f>SUM(X9:X16)</f>
        <v>0</v>
      </c>
      <c r="Y17" s="1056">
        <f>SUM(Y9:Y16)</f>
        <v>0</v>
      </c>
      <c r="Z17" s="1057"/>
      <c r="AA17" s="1058"/>
      <c r="AB17" s="1056">
        <f>SUM(AB9:AB16)</f>
        <v>0</v>
      </c>
      <c r="AC17" s="1059"/>
      <c r="AD17" s="1060"/>
      <c r="AE17" s="1061"/>
      <c r="AF17" s="565"/>
      <c r="AG17" s="565"/>
      <c r="AH17" s="565"/>
      <c r="AI17" s="565"/>
      <c r="AJ17" s="565"/>
      <c r="AN17" s="963"/>
      <c r="AO17" s="963"/>
      <c r="AP17" s="963"/>
    </row>
    <row r="18" spans="1:43" s="819" customFormat="1" ht="21" customHeight="1" thickBot="1">
      <c r="A18" s="372"/>
      <c r="B18" s="372"/>
      <c r="C18" s="372"/>
      <c r="D18" s="372"/>
      <c r="E18" s="372"/>
      <c r="F18" s="372"/>
      <c r="G18" s="372"/>
      <c r="H18" s="167"/>
      <c r="I18" s="952">
        <f t="shared" si="5"/>
        <v>0</v>
      </c>
      <c r="J18" s="941">
        <f t="shared" si="0"/>
        <v>0</v>
      </c>
      <c r="K18" s="1248">
        <f t="shared" si="6"/>
        <v>7</v>
      </c>
      <c r="L18" s="1044"/>
      <c r="M18" s="1044"/>
      <c r="N18" s="1052">
        <f t="shared" si="3"/>
        <v>0</v>
      </c>
      <c r="O18" s="1053"/>
      <c r="P18" s="1053"/>
      <c r="Q18" s="1054">
        <f t="shared" si="4"/>
        <v>0</v>
      </c>
      <c r="R18" s="1054">
        <f t="shared" si="4"/>
        <v>0</v>
      </c>
      <c r="S18" s="1047"/>
      <c r="T18" s="1048"/>
      <c r="U18" s="941">
        <f t="shared" si="1"/>
        <v>0</v>
      </c>
      <c r="V18" s="1062" t="s">
        <v>889</v>
      </c>
      <c r="W18" s="1063"/>
      <c r="X18" s="1063"/>
      <c r="Y18" s="1063"/>
      <c r="Z18" s="1063"/>
      <c r="AA18" s="1064"/>
      <c r="AB18" s="1063">
        <f>IF(AB17&gt;0,ROUND(AB17/COUNTA(AB9:AB16),0),)</f>
        <v>0</v>
      </c>
      <c r="AC18" s="1065"/>
      <c r="AD18" s="1066"/>
      <c r="AE18" s="1061"/>
      <c r="AF18" s="1061"/>
      <c r="AG18" s="1061"/>
      <c r="AH18" s="565"/>
      <c r="AI18" s="565"/>
      <c r="AJ18" s="565"/>
      <c r="AK18" s="565"/>
      <c r="AL18" s="565"/>
      <c r="AM18" s="565"/>
      <c r="AN18" s="963"/>
      <c r="AO18" s="963"/>
      <c r="AP18" s="963"/>
      <c r="AQ18" s="951"/>
    </row>
    <row r="19" spans="1:43" ht="21" customHeight="1" thickBot="1">
      <c r="I19" s="952">
        <f t="shared" si="5"/>
        <v>0</v>
      </c>
      <c r="J19" s="941">
        <f t="shared" si="0"/>
        <v>0</v>
      </c>
      <c r="K19" s="1248">
        <f t="shared" si="6"/>
        <v>8</v>
      </c>
      <c r="L19" s="1044"/>
      <c r="M19" s="1044"/>
      <c r="N19" s="1052">
        <f t="shared" si="3"/>
        <v>0</v>
      </c>
      <c r="O19" s="1053"/>
      <c r="P19" s="1053"/>
      <c r="Q19" s="1054">
        <f t="shared" si="4"/>
        <v>0</v>
      </c>
      <c r="R19" s="1054">
        <f t="shared" si="4"/>
        <v>0</v>
      </c>
      <c r="S19" s="1047"/>
      <c r="T19" s="1048"/>
      <c r="U19" s="941">
        <f t="shared" si="1"/>
        <v>0</v>
      </c>
      <c r="V19" s="565"/>
      <c r="W19" s="565"/>
      <c r="X19" s="565"/>
      <c r="Y19" s="565"/>
      <c r="Z19" s="565"/>
      <c r="AA19" s="1067"/>
      <c r="AB19" s="565"/>
      <c r="AC19" s="565"/>
      <c r="AD19" s="565"/>
      <c r="AE19" s="1061"/>
      <c r="AF19" s="1061"/>
      <c r="AG19" s="1061"/>
      <c r="AH19" s="565"/>
      <c r="AI19" s="565"/>
      <c r="AJ19" s="565"/>
      <c r="AK19" s="565"/>
      <c r="AL19" s="565"/>
      <c r="AM19" s="565"/>
      <c r="AN19" s="963"/>
      <c r="AO19" s="963"/>
      <c r="AP19" s="963"/>
    </row>
    <row r="20" spans="1:43" ht="21" customHeight="1" thickTop="1" thickBot="1">
      <c r="I20" s="952">
        <f t="shared" si="5"/>
        <v>0</v>
      </c>
      <c r="J20" s="941">
        <f t="shared" si="0"/>
        <v>0</v>
      </c>
      <c r="K20" s="1248">
        <f t="shared" si="6"/>
        <v>9</v>
      </c>
      <c r="L20" s="1044"/>
      <c r="M20" s="1044"/>
      <c r="N20" s="1052">
        <f t="shared" si="3"/>
        <v>0</v>
      </c>
      <c r="O20" s="1053"/>
      <c r="P20" s="1053"/>
      <c r="Q20" s="1054">
        <f t="shared" si="4"/>
        <v>0</v>
      </c>
      <c r="R20" s="1054">
        <f t="shared" si="4"/>
        <v>0</v>
      </c>
      <c r="S20" s="1047"/>
      <c r="T20" s="1048"/>
      <c r="U20" s="941">
        <f t="shared" si="1"/>
        <v>0</v>
      </c>
      <c r="V20" s="2490" t="s">
        <v>892</v>
      </c>
      <c r="W20" s="2491"/>
      <c r="X20" s="2491"/>
      <c r="Y20" s="2491"/>
      <c r="Z20" s="2491"/>
      <c r="AA20" s="2491"/>
      <c r="AB20" s="2492"/>
      <c r="AC20" s="565"/>
      <c r="AD20" s="565"/>
      <c r="AE20" s="1061"/>
      <c r="AF20" s="1061"/>
      <c r="AG20" s="1061"/>
      <c r="AH20" s="565"/>
      <c r="AI20" s="565"/>
      <c r="AJ20" s="565"/>
      <c r="AK20" s="565"/>
      <c r="AL20" s="565"/>
      <c r="AM20" s="565"/>
      <c r="AN20" s="963"/>
      <c r="AO20" s="963"/>
      <c r="AP20" s="963"/>
    </row>
    <row r="21" spans="1:43" ht="21" customHeight="1" thickTop="1" thickBot="1">
      <c r="I21" s="952">
        <f t="shared" si="5"/>
        <v>0</v>
      </c>
      <c r="J21" s="941">
        <f t="shared" si="0"/>
        <v>0</v>
      </c>
      <c r="K21" s="1248">
        <f t="shared" si="6"/>
        <v>10</v>
      </c>
      <c r="L21" s="1044"/>
      <c r="M21" s="1044"/>
      <c r="N21" s="1052">
        <f t="shared" si="3"/>
        <v>0</v>
      </c>
      <c r="O21" s="1053"/>
      <c r="P21" s="1053"/>
      <c r="Q21" s="1054">
        <f t="shared" si="4"/>
        <v>0</v>
      </c>
      <c r="R21" s="1054">
        <f t="shared" si="4"/>
        <v>0</v>
      </c>
      <c r="S21" s="1047"/>
      <c r="T21" s="1048"/>
      <c r="U21" s="941">
        <f t="shared" si="1"/>
        <v>0</v>
      </c>
      <c r="V21" s="2490"/>
      <c r="W21" s="2491"/>
      <c r="X21" s="2491"/>
      <c r="Y21" s="2491"/>
      <c r="Z21" s="2491"/>
      <c r="AA21" s="2491"/>
      <c r="AB21" s="2492"/>
      <c r="AC21" s="565"/>
      <c r="AD21" s="565"/>
      <c r="AE21" s="1061"/>
      <c r="AF21" s="1061"/>
      <c r="AG21" s="1061"/>
      <c r="AH21" s="565"/>
      <c r="AI21" s="565"/>
      <c r="AJ21" s="565"/>
      <c r="AK21" s="565"/>
      <c r="AL21" s="565"/>
      <c r="AM21" s="565"/>
      <c r="AN21" s="963"/>
      <c r="AO21" s="963"/>
      <c r="AP21" s="963"/>
    </row>
    <row r="22" spans="1:43" ht="21" customHeight="1" thickTop="1" thickBot="1">
      <c r="I22" s="952">
        <f t="shared" si="5"/>
        <v>0</v>
      </c>
      <c r="J22" s="941">
        <f t="shared" si="0"/>
        <v>0</v>
      </c>
      <c r="K22" s="1248">
        <f t="shared" si="6"/>
        <v>11</v>
      </c>
      <c r="L22" s="1044"/>
      <c r="M22" s="1044"/>
      <c r="N22" s="1052">
        <f t="shared" si="3"/>
        <v>0</v>
      </c>
      <c r="O22" s="1053"/>
      <c r="P22" s="1053"/>
      <c r="Q22" s="1054">
        <f t="shared" si="4"/>
        <v>0</v>
      </c>
      <c r="R22" s="1054">
        <f t="shared" si="4"/>
        <v>0</v>
      </c>
      <c r="S22" s="1047"/>
      <c r="T22" s="1048"/>
      <c r="U22" s="941">
        <f t="shared" si="1"/>
        <v>0</v>
      </c>
      <c r="V22" s="565"/>
      <c r="W22" s="565"/>
      <c r="X22" s="565"/>
      <c r="Y22" s="565"/>
      <c r="Z22" s="565"/>
      <c r="AA22" s="1067"/>
      <c r="AB22" s="565"/>
      <c r="AC22" s="565"/>
      <c r="AD22" s="565"/>
      <c r="AE22" s="1061"/>
      <c r="AF22" s="1061"/>
      <c r="AG22" s="1061"/>
      <c r="AH22" s="565"/>
      <c r="AI22" s="565"/>
      <c r="AJ22" s="565"/>
      <c r="AK22" s="565"/>
      <c r="AL22" s="565"/>
      <c r="AM22" s="565"/>
      <c r="AN22" s="963"/>
      <c r="AO22" s="963"/>
      <c r="AP22" s="963"/>
    </row>
    <row r="23" spans="1:43" ht="21" customHeight="1" thickTop="1">
      <c r="I23" s="952">
        <f t="shared" si="5"/>
        <v>0</v>
      </c>
      <c r="J23" s="941">
        <f t="shared" si="0"/>
        <v>0</v>
      </c>
      <c r="K23" s="1248">
        <f t="shared" si="6"/>
        <v>12</v>
      </c>
      <c r="L23" s="1044"/>
      <c r="M23" s="1044"/>
      <c r="N23" s="1052">
        <f t="shared" si="3"/>
        <v>0</v>
      </c>
      <c r="O23" s="1053"/>
      <c r="P23" s="1053"/>
      <c r="Q23" s="1054">
        <f t="shared" si="4"/>
        <v>0</v>
      </c>
      <c r="R23" s="1054">
        <f t="shared" si="4"/>
        <v>0</v>
      </c>
      <c r="S23" s="1047"/>
      <c r="T23" s="1048"/>
      <c r="U23" s="941">
        <f t="shared" si="1"/>
        <v>0</v>
      </c>
      <c r="V23" s="2496" t="s">
        <v>1148</v>
      </c>
      <c r="W23" s="2497"/>
      <c r="X23" s="2497"/>
      <c r="Y23" s="2497"/>
      <c r="Z23" s="2497"/>
      <c r="AA23" s="2497"/>
      <c r="AB23" s="2498"/>
      <c r="AC23" s="565"/>
      <c r="AD23" s="565"/>
      <c r="AE23" s="1061"/>
      <c r="AF23" s="1061"/>
      <c r="AG23" s="1061"/>
      <c r="AH23" s="565"/>
      <c r="AI23" s="565"/>
      <c r="AJ23" s="565"/>
      <c r="AK23" s="565"/>
      <c r="AL23" s="565"/>
      <c r="AM23" s="565"/>
      <c r="AN23" s="963"/>
      <c r="AO23" s="963"/>
      <c r="AP23" s="963"/>
    </row>
    <row r="24" spans="1:43" ht="21" customHeight="1" thickBot="1">
      <c r="I24" s="952">
        <f t="shared" si="5"/>
        <v>0</v>
      </c>
      <c r="J24" s="941">
        <f t="shared" si="0"/>
        <v>0</v>
      </c>
      <c r="K24" s="1248">
        <f t="shared" si="6"/>
        <v>13</v>
      </c>
      <c r="L24" s="1044"/>
      <c r="M24" s="1044"/>
      <c r="N24" s="1052">
        <f t="shared" si="3"/>
        <v>0</v>
      </c>
      <c r="O24" s="1053"/>
      <c r="P24" s="1053"/>
      <c r="Q24" s="1054">
        <f t="shared" si="4"/>
        <v>0</v>
      </c>
      <c r="R24" s="1054">
        <f t="shared" si="4"/>
        <v>0</v>
      </c>
      <c r="S24" s="1047"/>
      <c r="T24" s="1048"/>
      <c r="U24" s="941">
        <f t="shared" si="1"/>
        <v>0</v>
      </c>
      <c r="V24" s="2499"/>
      <c r="W24" s="2500"/>
      <c r="X24" s="2500"/>
      <c r="Y24" s="2500"/>
      <c r="Z24" s="2500"/>
      <c r="AA24" s="2500"/>
      <c r="AB24" s="2501"/>
      <c r="AC24" s="565"/>
      <c r="AD24" s="565"/>
      <c r="AE24" s="1061"/>
      <c r="AF24" s="1061"/>
      <c r="AG24" s="1061"/>
      <c r="AH24" s="565"/>
      <c r="AI24" s="565"/>
      <c r="AJ24" s="565"/>
      <c r="AK24" s="565"/>
      <c r="AL24" s="565"/>
      <c r="AM24" s="565"/>
      <c r="AN24" s="963"/>
      <c r="AO24" s="963"/>
      <c r="AP24" s="963"/>
    </row>
    <row r="25" spans="1:43" ht="21" customHeight="1" thickTop="1" thickBot="1">
      <c r="I25" s="952">
        <f t="shared" si="5"/>
        <v>0</v>
      </c>
      <c r="J25" s="941">
        <f t="shared" si="0"/>
        <v>0</v>
      </c>
      <c r="K25" s="1068">
        <f t="shared" si="6"/>
        <v>14</v>
      </c>
      <c r="L25" s="1000"/>
      <c r="M25" s="1000"/>
      <c r="N25" s="1069">
        <f t="shared" si="3"/>
        <v>0</v>
      </c>
      <c r="O25" s="1070"/>
      <c r="P25" s="1070"/>
      <c r="Q25" s="1071">
        <f t="shared" si="4"/>
        <v>0</v>
      </c>
      <c r="R25" s="1071">
        <f t="shared" si="4"/>
        <v>0</v>
      </c>
      <c r="S25" s="1072"/>
      <c r="T25" s="1073"/>
      <c r="U25" s="941">
        <f t="shared" si="1"/>
        <v>0</v>
      </c>
      <c r="V25" s="565"/>
      <c r="W25" s="565"/>
      <c r="X25" s="565"/>
      <c r="Y25" s="565"/>
      <c r="Z25" s="565"/>
      <c r="AA25" s="1067"/>
      <c r="AB25" s="565"/>
      <c r="AC25" s="565"/>
      <c r="AD25" s="565"/>
      <c r="AE25" s="1061"/>
      <c r="AF25" s="1061"/>
      <c r="AG25" s="1061"/>
      <c r="AH25" s="565"/>
      <c r="AI25" s="565"/>
      <c r="AJ25" s="565"/>
      <c r="AK25" s="565"/>
      <c r="AL25" s="565"/>
      <c r="AM25" s="565"/>
      <c r="AN25" s="963"/>
      <c r="AO25" s="963"/>
      <c r="AP25" s="963"/>
    </row>
    <row r="26" spans="1:43" s="253" customFormat="1" ht="21" hidden="1" customHeight="1">
      <c r="A26" s="252"/>
      <c r="B26" s="252"/>
      <c r="C26" s="252"/>
      <c r="D26" s="252"/>
      <c r="E26" s="252"/>
      <c r="F26" s="252"/>
      <c r="G26" s="252"/>
      <c r="I26" s="265">
        <f>IF((O$28+P$28)&gt;0,1,0)</f>
        <v>0</v>
      </c>
      <c r="J26" s="255">
        <f t="shared" si="0"/>
        <v>0</v>
      </c>
      <c r="K26" s="2459" t="s">
        <v>942</v>
      </c>
      <c r="L26" s="2460" t="s">
        <v>943</v>
      </c>
      <c r="M26" s="2461" t="s">
        <v>944</v>
      </c>
      <c r="N26" s="2461" t="s">
        <v>945</v>
      </c>
      <c r="O26" s="2462" t="s">
        <v>946</v>
      </c>
      <c r="P26" s="2462"/>
      <c r="Q26" s="2462" t="s">
        <v>947</v>
      </c>
      <c r="R26" s="2462"/>
      <c r="S26" s="2463" t="s">
        <v>948</v>
      </c>
      <c r="T26" s="2464" t="s">
        <v>1162</v>
      </c>
      <c r="U26" s="255">
        <f t="shared" si="1"/>
        <v>0</v>
      </c>
      <c r="V26" s="169"/>
      <c r="W26" s="169"/>
      <c r="X26" s="169"/>
      <c r="Y26" s="169"/>
      <c r="Z26" s="169"/>
      <c r="AA26" s="378"/>
      <c r="AB26" s="169"/>
      <c r="AC26" s="169"/>
      <c r="AD26" s="169"/>
      <c r="AE26" s="371"/>
      <c r="AF26" s="371"/>
      <c r="AG26" s="371"/>
      <c r="AH26" s="169"/>
      <c r="AI26" s="169"/>
      <c r="AJ26" s="169"/>
      <c r="AK26" s="169"/>
      <c r="AL26" s="169"/>
      <c r="AM26" s="169"/>
      <c r="AN26" s="176"/>
      <c r="AO26" s="176"/>
      <c r="AP26" s="176"/>
    </row>
    <row r="27" spans="1:43" s="253" customFormat="1" ht="21" hidden="1" customHeight="1">
      <c r="A27" s="252"/>
      <c r="B27" s="252"/>
      <c r="C27" s="252"/>
      <c r="D27" s="252"/>
      <c r="E27" s="252"/>
      <c r="F27" s="252"/>
      <c r="G27" s="252"/>
      <c r="I27" s="265">
        <f t="shared" ref="I27:I50" si="7">IF((O$28+P$28)&gt;0,1,0)</f>
        <v>0</v>
      </c>
      <c r="J27" s="255">
        <f t="shared" si="0"/>
        <v>0</v>
      </c>
      <c r="K27" s="2440"/>
      <c r="L27" s="2442"/>
      <c r="M27" s="2444"/>
      <c r="N27" s="2444"/>
      <c r="O27" s="1245" t="s">
        <v>786</v>
      </c>
      <c r="P27" s="335" t="s">
        <v>787</v>
      </c>
      <c r="Q27" s="335" t="s">
        <v>786</v>
      </c>
      <c r="R27" s="336" t="s">
        <v>787</v>
      </c>
      <c r="S27" s="2447"/>
      <c r="T27" s="2449"/>
      <c r="U27" s="255">
        <f t="shared" si="1"/>
        <v>0</v>
      </c>
      <c r="V27" s="169"/>
      <c r="W27" s="169"/>
      <c r="X27" s="169"/>
      <c r="Y27" s="169"/>
      <c r="Z27" s="169"/>
      <c r="AA27" s="378"/>
      <c r="AB27" s="169"/>
      <c r="AC27" s="169"/>
      <c r="AD27" s="169"/>
      <c r="AE27" s="371"/>
      <c r="AF27" s="371"/>
      <c r="AG27" s="371"/>
      <c r="AH27" s="169"/>
      <c r="AI27" s="169"/>
      <c r="AJ27" s="169"/>
      <c r="AK27" s="169"/>
      <c r="AL27" s="169"/>
      <c r="AM27" s="169"/>
      <c r="AN27" s="176"/>
      <c r="AO27" s="176"/>
      <c r="AP27" s="176"/>
    </row>
    <row r="28" spans="1:43" s="253" customFormat="1" ht="21" hidden="1" customHeight="1">
      <c r="A28" s="252"/>
      <c r="B28" s="252"/>
      <c r="C28" s="252"/>
      <c r="D28" s="252"/>
      <c r="E28" s="252"/>
      <c r="F28" s="252"/>
      <c r="G28" s="252"/>
      <c r="I28" s="265">
        <f t="shared" si="7"/>
        <v>0</v>
      </c>
      <c r="J28" s="255">
        <f t="shared" si="0"/>
        <v>0</v>
      </c>
      <c r="K28" s="1243">
        <f>+K25+1</f>
        <v>15</v>
      </c>
      <c r="L28" s="356"/>
      <c r="M28" s="356"/>
      <c r="N28" s="357">
        <f t="shared" si="3"/>
        <v>0</v>
      </c>
      <c r="O28" s="358"/>
      <c r="P28" s="358"/>
      <c r="Q28" s="359">
        <f t="shared" ref="Q28:R75" si="8">ROUND(O28*50,0)</f>
        <v>0</v>
      </c>
      <c r="R28" s="359">
        <f t="shared" si="8"/>
        <v>0</v>
      </c>
      <c r="S28" s="360"/>
      <c r="T28" s="361"/>
      <c r="U28" s="255">
        <f t="shared" si="1"/>
        <v>0</v>
      </c>
      <c r="V28" s="169"/>
      <c r="W28" s="169"/>
      <c r="X28" s="169"/>
      <c r="Y28" s="169"/>
      <c r="Z28" s="169"/>
      <c r="AA28" s="378"/>
      <c r="AB28" s="169"/>
      <c r="AC28" s="169"/>
      <c r="AD28" s="169"/>
      <c r="AE28" s="371"/>
      <c r="AF28" s="371"/>
      <c r="AG28" s="371"/>
      <c r="AH28" s="169"/>
      <c r="AI28" s="169"/>
      <c r="AJ28" s="169"/>
      <c r="AK28" s="169"/>
      <c r="AL28" s="169"/>
      <c r="AM28" s="169"/>
      <c r="AN28" s="176"/>
      <c r="AO28" s="176"/>
      <c r="AP28" s="176"/>
    </row>
    <row r="29" spans="1:43" s="253" customFormat="1" ht="21" hidden="1" customHeight="1">
      <c r="A29" s="252"/>
      <c r="B29" s="252"/>
      <c r="C29" s="252"/>
      <c r="D29" s="252"/>
      <c r="E29" s="252"/>
      <c r="F29" s="252"/>
      <c r="G29" s="252"/>
      <c r="I29" s="265">
        <f t="shared" si="7"/>
        <v>0</v>
      </c>
      <c r="J29" s="255">
        <f t="shared" si="0"/>
        <v>0</v>
      </c>
      <c r="K29" s="1243">
        <f t="shared" ref="K29:K50" si="9">+K28+1</f>
        <v>16</v>
      </c>
      <c r="L29" s="356"/>
      <c r="M29" s="356"/>
      <c r="N29" s="357">
        <f t="shared" si="3"/>
        <v>0</v>
      </c>
      <c r="O29" s="358"/>
      <c r="P29" s="358"/>
      <c r="Q29" s="359">
        <f t="shared" si="8"/>
        <v>0</v>
      </c>
      <c r="R29" s="359">
        <f t="shared" si="8"/>
        <v>0</v>
      </c>
      <c r="S29" s="360"/>
      <c r="T29" s="361"/>
      <c r="U29" s="255">
        <f t="shared" si="1"/>
        <v>0</v>
      </c>
      <c r="V29" s="169"/>
      <c r="W29" s="169"/>
      <c r="X29" s="169"/>
      <c r="Y29" s="169"/>
      <c r="Z29" s="169"/>
      <c r="AA29" s="378"/>
      <c r="AB29" s="169"/>
      <c r="AC29" s="169"/>
      <c r="AD29" s="169"/>
      <c r="AE29" s="371"/>
      <c r="AF29" s="371"/>
      <c r="AG29" s="371"/>
      <c r="AH29" s="169"/>
      <c r="AI29" s="169"/>
      <c r="AJ29" s="169"/>
      <c r="AK29" s="169"/>
      <c r="AL29" s="169"/>
      <c r="AM29" s="169"/>
      <c r="AN29" s="176"/>
      <c r="AO29" s="176"/>
      <c r="AP29" s="176"/>
    </row>
    <row r="30" spans="1:43" s="253" customFormat="1" ht="21" hidden="1" customHeight="1">
      <c r="A30" s="252"/>
      <c r="B30" s="252"/>
      <c r="C30" s="252"/>
      <c r="D30" s="252"/>
      <c r="E30" s="252"/>
      <c r="F30" s="252"/>
      <c r="G30" s="252"/>
      <c r="I30" s="265">
        <f t="shared" si="7"/>
        <v>0</v>
      </c>
      <c r="J30" s="255">
        <f t="shared" si="0"/>
        <v>0</v>
      </c>
      <c r="K30" s="1243">
        <f t="shared" si="9"/>
        <v>17</v>
      </c>
      <c r="L30" s="356"/>
      <c r="M30" s="356"/>
      <c r="N30" s="357">
        <f t="shared" si="3"/>
        <v>0</v>
      </c>
      <c r="O30" s="358"/>
      <c r="P30" s="358"/>
      <c r="Q30" s="359">
        <f t="shared" si="8"/>
        <v>0</v>
      </c>
      <c r="R30" s="359">
        <f t="shared" si="8"/>
        <v>0</v>
      </c>
      <c r="S30" s="360"/>
      <c r="T30" s="361"/>
      <c r="U30" s="255">
        <f t="shared" si="1"/>
        <v>0</v>
      </c>
      <c r="V30" s="169"/>
      <c r="W30" s="169"/>
      <c r="X30" s="169"/>
      <c r="Y30" s="169"/>
      <c r="Z30" s="169"/>
      <c r="AA30" s="378"/>
      <c r="AB30" s="169"/>
      <c r="AC30" s="169"/>
      <c r="AD30" s="169"/>
      <c r="AE30" s="371"/>
      <c r="AF30" s="371"/>
      <c r="AG30" s="371"/>
      <c r="AH30" s="169"/>
      <c r="AI30" s="169"/>
      <c r="AJ30" s="169"/>
      <c r="AK30" s="169"/>
      <c r="AL30" s="169"/>
      <c r="AM30" s="169"/>
      <c r="AN30" s="176"/>
      <c r="AO30" s="176"/>
      <c r="AP30" s="176"/>
    </row>
    <row r="31" spans="1:43" s="253" customFormat="1" ht="21" hidden="1" customHeight="1">
      <c r="A31" s="252"/>
      <c r="B31" s="252"/>
      <c r="C31" s="252"/>
      <c r="D31" s="252"/>
      <c r="E31" s="252"/>
      <c r="F31" s="252"/>
      <c r="G31" s="252"/>
      <c r="I31" s="265">
        <f t="shared" si="7"/>
        <v>0</v>
      </c>
      <c r="J31" s="255">
        <f t="shared" si="0"/>
        <v>0</v>
      </c>
      <c r="K31" s="1243">
        <f t="shared" si="9"/>
        <v>18</v>
      </c>
      <c r="L31" s="356"/>
      <c r="M31" s="356"/>
      <c r="N31" s="357">
        <f t="shared" si="3"/>
        <v>0</v>
      </c>
      <c r="O31" s="358"/>
      <c r="P31" s="358"/>
      <c r="Q31" s="359">
        <f t="shared" si="8"/>
        <v>0</v>
      </c>
      <c r="R31" s="359">
        <f t="shared" si="8"/>
        <v>0</v>
      </c>
      <c r="S31" s="360"/>
      <c r="T31" s="361"/>
      <c r="U31" s="255">
        <f t="shared" si="1"/>
        <v>0</v>
      </c>
      <c r="V31" s="169"/>
      <c r="W31" s="169"/>
      <c r="X31" s="169"/>
      <c r="Y31" s="169"/>
      <c r="Z31" s="169"/>
      <c r="AA31" s="378"/>
      <c r="AB31" s="169"/>
      <c r="AC31" s="169"/>
      <c r="AD31" s="169"/>
      <c r="AE31" s="371"/>
      <c r="AF31" s="371"/>
      <c r="AG31" s="371"/>
      <c r="AH31" s="169"/>
      <c r="AI31" s="169"/>
      <c r="AJ31" s="169"/>
      <c r="AK31" s="169"/>
      <c r="AL31" s="169"/>
      <c r="AM31" s="169"/>
      <c r="AN31" s="176"/>
      <c r="AO31" s="176"/>
      <c r="AP31" s="176"/>
    </row>
    <row r="32" spans="1:43" s="253" customFormat="1" ht="21" hidden="1" customHeight="1">
      <c r="A32" s="252"/>
      <c r="B32" s="252"/>
      <c r="C32" s="252"/>
      <c r="D32" s="252"/>
      <c r="E32" s="252"/>
      <c r="F32" s="252"/>
      <c r="G32" s="252"/>
      <c r="I32" s="265">
        <f t="shared" si="7"/>
        <v>0</v>
      </c>
      <c r="J32" s="255">
        <f t="shared" si="0"/>
        <v>0</v>
      </c>
      <c r="K32" s="1243">
        <f t="shared" si="9"/>
        <v>19</v>
      </c>
      <c r="L32" s="356"/>
      <c r="M32" s="356"/>
      <c r="N32" s="357">
        <f t="shared" si="3"/>
        <v>0</v>
      </c>
      <c r="O32" s="358"/>
      <c r="P32" s="358"/>
      <c r="Q32" s="359">
        <f t="shared" si="8"/>
        <v>0</v>
      </c>
      <c r="R32" s="359">
        <f t="shared" si="8"/>
        <v>0</v>
      </c>
      <c r="S32" s="360"/>
      <c r="T32" s="361"/>
      <c r="U32" s="255">
        <f t="shared" si="1"/>
        <v>0</v>
      </c>
      <c r="V32" s="169"/>
      <c r="W32" s="169"/>
      <c r="X32" s="169"/>
      <c r="Y32" s="169"/>
      <c r="Z32" s="169"/>
      <c r="AA32" s="378"/>
      <c r="AB32" s="169"/>
      <c r="AC32" s="169"/>
      <c r="AD32" s="169"/>
      <c r="AE32" s="371"/>
      <c r="AF32" s="371"/>
      <c r="AG32" s="371"/>
      <c r="AH32" s="169"/>
      <c r="AI32" s="169"/>
      <c r="AJ32" s="169"/>
      <c r="AK32" s="169"/>
      <c r="AL32" s="169"/>
      <c r="AM32" s="169"/>
      <c r="AN32" s="176"/>
      <c r="AO32" s="176"/>
      <c r="AP32" s="176"/>
    </row>
    <row r="33" spans="1:42" s="253" customFormat="1" ht="21" hidden="1" customHeight="1">
      <c r="A33" s="252"/>
      <c r="B33" s="252"/>
      <c r="C33" s="252"/>
      <c r="D33" s="252"/>
      <c r="E33" s="252"/>
      <c r="F33" s="252"/>
      <c r="G33" s="252"/>
      <c r="I33" s="265">
        <f t="shared" si="7"/>
        <v>0</v>
      </c>
      <c r="J33" s="255">
        <f t="shared" si="0"/>
        <v>0</v>
      </c>
      <c r="K33" s="1243">
        <f t="shared" si="9"/>
        <v>20</v>
      </c>
      <c r="L33" s="356"/>
      <c r="M33" s="356"/>
      <c r="N33" s="357">
        <f t="shared" si="3"/>
        <v>0</v>
      </c>
      <c r="O33" s="358"/>
      <c r="P33" s="358"/>
      <c r="Q33" s="359">
        <f t="shared" si="8"/>
        <v>0</v>
      </c>
      <c r="R33" s="359">
        <f t="shared" si="8"/>
        <v>0</v>
      </c>
      <c r="S33" s="360"/>
      <c r="T33" s="361"/>
      <c r="U33" s="255">
        <f t="shared" si="1"/>
        <v>0</v>
      </c>
      <c r="V33" s="169"/>
      <c r="W33" s="169"/>
      <c r="X33" s="169"/>
      <c r="Y33" s="169"/>
      <c r="Z33" s="169"/>
      <c r="AA33" s="378"/>
      <c r="AB33" s="169"/>
      <c r="AC33" s="169"/>
      <c r="AD33" s="169"/>
      <c r="AE33" s="371"/>
      <c r="AF33" s="371"/>
      <c r="AG33" s="371"/>
      <c r="AH33" s="169"/>
      <c r="AI33" s="169"/>
      <c r="AJ33" s="169"/>
      <c r="AK33" s="169"/>
      <c r="AL33" s="169"/>
      <c r="AM33" s="169"/>
      <c r="AN33" s="176"/>
      <c r="AO33" s="176"/>
      <c r="AP33" s="176"/>
    </row>
    <row r="34" spans="1:42" s="253" customFormat="1" ht="21" hidden="1" customHeight="1">
      <c r="A34" s="252"/>
      <c r="B34" s="252"/>
      <c r="C34" s="252"/>
      <c r="D34" s="252"/>
      <c r="E34" s="252"/>
      <c r="F34" s="252"/>
      <c r="G34" s="252"/>
      <c r="I34" s="265">
        <f t="shared" si="7"/>
        <v>0</v>
      </c>
      <c r="J34" s="255">
        <f t="shared" si="0"/>
        <v>0</v>
      </c>
      <c r="K34" s="1243">
        <f t="shared" si="9"/>
        <v>21</v>
      </c>
      <c r="L34" s="356"/>
      <c r="M34" s="356"/>
      <c r="N34" s="357">
        <f t="shared" si="3"/>
        <v>0</v>
      </c>
      <c r="O34" s="358"/>
      <c r="P34" s="358"/>
      <c r="Q34" s="359">
        <f t="shared" si="8"/>
        <v>0</v>
      </c>
      <c r="R34" s="359">
        <f t="shared" si="8"/>
        <v>0</v>
      </c>
      <c r="S34" s="360"/>
      <c r="T34" s="361"/>
      <c r="U34" s="255">
        <f t="shared" si="1"/>
        <v>0</v>
      </c>
      <c r="V34" s="169"/>
      <c r="W34" s="169"/>
      <c r="X34" s="169"/>
      <c r="Y34" s="169"/>
      <c r="Z34" s="169"/>
      <c r="AA34" s="378"/>
      <c r="AB34" s="169"/>
      <c r="AC34" s="169"/>
      <c r="AD34" s="169"/>
      <c r="AE34" s="371"/>
      <c r="AF34" s="371"/>
      <c r="AG34" s="371"/>
      <c r="AH34" s="169"/>
      <c r="AI34" s="169"/>
      <c r="AJ34" s="169"/>
      <c r="AK34" s="169"/>
      <c r="AL34" s="169"/>
      <c r="AM34" s="169"/>
      <c r="AN34" s="176"/>
      <c r="AO34" s="176"/>
      <c r="AP34" s="176"/>
    </row>
    <row r="35" spans="1:42" s="253" customFormat="1" ht="21" hidden="1" customHeight="1">
      <c r="A35" s="252"/>
      <c r="B35" s="252"/>
      <c r="C35" s="252"/>
      <c r="D35" s="252"/>
      <c r="E35" s="252"/>
      <c r="F35" s="252"/>
      <c r="G35" s="252"/>
      <c r="I35" s="265">
        <f t="shared" si="7"/>
        <v>0</v>
      </c>
      <c r="J35" s="255">
        <f t="shared" si="0"/>
        <v>0</v>
      </c>
      <c r="K35" s="1243">
        <f t="shared" si="9"/>
        <v>22</v>
      </c>
      <c r="L35" s="356"/>
      <c r="M35" s="356"/>
      <c r="N35" s="357">
        <f t="shared" si="3"/>
        <v>0</v>
      </c>
      <c r="O35" s="358"/>
      <c r="P35" s="358"/>
      <c r="Q35" s="359">
        <f t="shared" si="8"/>
        <v>0</v>
      </c>
      <c r="R35" s="359">
        <f t="shared" si="8"/>
        <v>0</v>
      </c>
      <c r="S35" s="360"/>
      <c r="T35" s="361"/>
      <c r="U35" s="255">
        <f t="shared" si="1"/>
        <v>0</v>
      </c>
      <c r="V35" s="169"/>
      <c r="W35" s="169"/>
      <c r="X35" s="169"/>
      <c r="Y35" s="169"/>
      <c r="Z35" s="169"/>
      <c r="AA35" s="378"/>
      <c r="AB35" s="169"/>
      <c r="AC35" s="169"/>
      <c r="AD35" s="169"/>
      <c r="AE35" s="371"/>
      <c r="AF35" s="371"/>
      <c r="AG35" s="371"/>
      <c r="AH35" s="169"/>
      <c r="AI35" s="169"/>
      <c r="AJ35" s="169"/>
      <c r="AK35" s="169"/>
      <c r="AL35" s="169"/>
      <c r="AM35" s="169"/>
      <c r="AN35" s="176"/>
      <c r="AO35" s="176"/>
      <c r="AP35" s="176"/>
    </row>
    <row r="36" spans="1:42" s="253" customFormat="1" ht="21" hidden="1" customHeight="1">
      <c r="A36" s="252"/>
      <c r="B36" s="252"/>
      <c r="C36" s="252"/>
      <c r="D36" s="252"/>
      <c r="E36" s="252"/>
      <c r="F36" s="252"/>
      <c r="G36" s="252"/>
      <c r="I36" s="265">
        <f t="shared" si="7"/>
        <v>0</v>
      </c>
      <c r="J36" s="255">
        <f t="shared" si="0"/>
        <v>0</v>
      </c>
      <c r="K36" s="1243">
        <f t="shared" si="9"/>
        <v>23</v>
      </c>
      <c r="L36" s="356"/>
      <c r="M36" s="356"/>
      <c r="N36" s="357">
        <f t="shared" si="3"/>
        <v>0</v>
      </c>
      <c r="O36" s="358"/>
      <c r="P36" s="358"/>
      <c r="Q36" s="359">
        <f t="shared" si="8"/>
        <v>0</v>
      </c>
      <c r="R36" s="359">
        <f t="shared" si="8"/>
        <v>0</v>
      </c>
      <c r="S36" s="360"/>
      <c r="T36" s="361"/>
      <c r="U36" s="255">
        <f t="shared" si="1"/>
        <v>0</v>
      </c>
      <c r="V36" s="169"/>
      <c r="W36" s="169"/>
      <c r="X36" s="169"/>
      <c r="Y36" s="169"/>
      <c r="Z36" s="169"/>
      <c r="AA36" s="378"/>
      <c r="AB36" s="169"/>
      <c r="AC36" s="169"/>
      <c r="AD36" s="169"/>
      <c r="AE36" s="371"/>
      <c r="AF36" s="371"/>
      <c r="AG36" s="371"/>
      <c r="AH36" s="169"/>
      <c r="AI36" s="169"/>
      <c r="AJ36" s="169"/>
      <c r="AK36" s="169"/>
      <c r="AL36" s="169"/>
      <c r="AM36" s="169"/>
      <c r="AN36" s="176"/>
      <c r="AO36" s="176"/>
      <c r="AP36" s="176"/>
    </row>
    <row r="37" spans="1:42" s="253" customFormat="1" ht="21" hidden="1" customHeight="1">
      <c r="A37" s="252"/>
      <c r="B37" s="252"/>
      <c r="C37" s="252"/>
      <c r="D37" s="252"/>
      <c r="E37" s="252"/>
      <c r="F37" s="252"/>
      <c r="G37" s="252"/>
      <c r="I37" s="265">
        <f t="shared" si="7"/>
        <v>0</v>
      </c>
      <c r="J37" s="255">
        <f t="shared" si="0"/>
        <v>0</v>
      </c>
      <c r="K37" s="1243">
        <f t="shared" si="9"/>
        <v>24</v>
      </c>
      <c r="L37" s="356"/>
      <c r="M37" s="356"/>
      <c r="N37" s="357">
        <f t="shared" si="3"/>
        <v>0</v>
      </c>
      <c r="O37" s="358"/>
      <c r="P37" s="358"/>
      <c r="Q37" s="359">
        <f t="shared" si="8"/>
        <v>0</v>
      </c>
      <c r="R37" s="359">
        <f t="shared" si="8"/>
        <v>0</v>
      </c>
      <c r="S37" s="360"/>
      <c r="T37" s="361"/>
      <c r="U37" s="255">
        <f t="shared" si="1"/>
        <v>0</v>
      </c>
      <c r="V37" s="169"/>
      <c r="W37" s="169"/>
      <c r="X37" s="169"/>
      <c r="Y37" s="169"/>
      <c r="Z37" s="169"/>
      <c r="AA37" s="378"/>
      <c r="AB37" s="169"/>
      <c r="AC37" s="169"/>
      <c r="AD37" s="169"/>
      <c r="AE37" s="371"/>
      <c r="AF37" s="371"/>
      <c r="AG37" s="371"/>
      <c r="AH37" s="169"/>
      <c r="AI37" s="169"/>
      <c r="AJ37" s="169"/>
      <c r="AK37" s="169"/>
      <c r="AL37" s="169"/>
      <c r="AM37" s="169"/>
      <c r="AN37" s="176"/>
      <c r="AO37" s="176"/>
      <c r="AP37" s="176"/>
    </row>
    <row r="38" spans="1:42" s="253" customFormat="1" ht="21" hidden="1" customHeight="1">
      <c r="A38" s="252"/>
      <c r="B38" s="252"/>
      <c r="C38" s="252"/>
      <c r="D38" s="252"/>
      <c r="E38" s="252"/>
      <c r="F38" s="252"/>
      <c r="G38" s="252"/>
      <c r="I38" s="265">
        <f t="shared" si="7"/>
        <v>0</v>
      </c>
      <c r="J38" s="255">
        <f t="shared" si="0"/>
        <v>0</v>
      </c>
      <c r="K38" s="1243">
        <f t="shared" si="9"/>
        <v>25</v>
      </c>
      <c r="L38" s="356"/>
      <c r="M38" s="356"/>
      <c r="N38" s="357">
        <f t="shared" si="3"/>
        <v>0</v>
      </c>
      <c r="O38" s="358"/>
      <c r="P38" s="358"/>
      <c r="Q38" s="359">
        <f t="shared" si="8"/>
        <v>0</v>
      </c>
      <c r="R38" s="359">
        <f t="shared" si="8"/>
        <v>0</v>
      </c>
      <c r="S38" s="360"/>
      <c r="T38" s="361"/>
      <c r="U38" s="255">
        <f t="shared" si="1"/>
        <v>0</v>
      </c>
      <c r="V38" s="169"/>
      <c r="W38" s="169"/>
      <c r="X38" s="169"/>
      <c r="Y38" s="169"/>
      <c r="Z38" s="169"/>
      <c r="AA38" s="378"/>
      <c r="AB38" s="169"/>
      <c r="AC38" s="169"/>
      <c r="AD38" s="169"/>
      <c r="AE38" s="371"/>
      <c r="AF38" s="371"/>
      <c r="AG38" s="371"/>
      <c r="AH38" s="169"/>
      <c r="AI38" s="169"/>
      <c r="AJ38" s="169"/>
      <c r="AK38" s="169"/>
      <c r="AL38" s="169"/>
      <c r="AM38" s="169"/>
      <c r="AN38" s="176"/>
      <c r="AO38" s="176"/>
      <c r="AP38" s="176"/>
    </row>
    <row r="39" spans="1:42" s="253" customFormat="1" ht="21" hidden="1" customHeight="1">
      <c r="A39" s="252"/>
      <c r="B39" s="252"/>
      <c r="C39" s="252"/>
      <c r="D39" s="252"/>
      <c r="E39" s="252"/>
      <c r="F39" s="252"/>
      <c r="G39" s="252"/>
      <c r="I39" s="265">
        <f t="shared" si="7"/>
        <v>0</v>
      </c>
      <c r="J39" s="255">
        <f t="shared" si="0"/>
        <v>0</v>
      </c>
      <c r="K39" s="1243">
        <f t="shared" si="9"/>
        <v>26</v>
      </c>
      <c r="L39" s="356"/>
      <c r="M39" s="356"/>
      <c r="N39" s="357">
        <f t="shared" si="3"/>
        <v>0</v>
      </c>
      <c r="O39" s="358"/>
      <c r="P39" s="358"/>
      <c r="Q39" s="359">
        <f t="shared" si="8"/>
        <v>0</v>
      </c>
      <c r="R39" s="359">
        <f t="shared" si="8"/>
        <v>0</v>
      </c>
      <c r="S39" s="360"/>
      <c r="T39" s="361"/>
      <c r="U39" s="255">
        <f t="shared" si="1"/>
        <v>0</v>
      </c>
      <c r="V39" s="169"/>
      <c r="W39" s="169"/>
      <c r="X39" s="169"/>
      <c r="Y39" s="169"/>
      <c r="Z39" s="169"/>
      <c r="AA39" s="378"/>
      <c r="AB39" s="169"/>
      <c r="AC39" s="169"/>
      <c r="AD39" s="169"/>
      <c r="AE39" s="371"/>
      <c r="AF39" s="371"/>
      <c r="AG39" s="371"/>
      <c r="AH39" s="169"/>
      <c r="AI39" s="169"/>
      <c r="AJ39" s="169"/>
      <c r="AK39" s="169"/>
      <c r="AL39" s="169"/>
      <c r="AM39" s="169"/>
      <c r="AN39" s="176"/>
      <c r="AO39" s="176"/>
      <c r="AP39" s="176"/>
    </row>
    <row r="40" spans="1:42" s="253" customFormat="1" ht="21" hidden="1" customHeight="1">
      <c r="A40" s="252"/>
      <c r="B40" s="252"/>
      <c r="C40" s="252"/>
      <c r="D40" s="252"/>
      <c r="E40" s="252"/>
      <c r="F40" s="252"/>
      <c r="G40" s="252"/>
      <c r="I40" s="265">
        <f t="shared" si="7"/>
        <v>0</v>
      </c>
      <c r="J40" s="255">
        <f t="shared" si="0"/>
        <v>0</v>
      </c>
      <c r="K40" s="1243">
        <f t="shared" si="9"/>
        <v>27</v>
      </c>
      <c r="L40" s="356"/>
      <c r="M40" s="356"/>
      <c r="N40" s="357">
        <f t="shared" si="3"/>
        <v>0</v>
      </c>
      <c r="O40" s="358"/>
      <c r="P40" s="358"/>
      <c r="Q40" s="359">
        <f t="shared" si="8"/>
        <v>0</v>
      </c>
      <c r="R40" s="359">
        <f t="shared" si="8"/>
        <v>0</v>
      </c>
      <c r="S40" s="360"/>
      <c r="T40" s="361"/>
      <c r="U40" s="255">
        <f t="shared" si="1"/>
        <v>0</v>
      </c>
      <c r="V40" s="169"/>
      <c r="W40" s="169"/>
      <c r="X40" s="169"/>
      <c r="Y40" s="169"/>
      <c r="Z40" s="169"/>
      <c r="AA40" s="378"/>
      <c r="AB40" s="169"/>
      <c r="AC40" s="169"/>
      <c r="AD40" s="169"/>
      <c r="AE40" s="371"/>
      <c r="AF40" s="371"/>
      <c r="AG40" s="371"/>
      <c r="AH40" s="169"/>
      <c r="AI40" s="169"/>
      <c r="AJ40" s="169"/>
      <c r="AK40" s="169"/>
      <c r="AL40" s="169"/>
      <c r="AM40" s="169"/>
      <c r="AN40" s="176"/>
      <c r="AO40" s="176"/>
      <c r="AP40" s="176"/>
    </row>
    <row r="41" spans="1:42" s="253" customFormat="1" ht="21" hidden="1" customHeight="1">
      <c r="A41" s="252"/>
      <c r="B41" s="252"/>
      <c r="C41" s="252"/>
      <c r="D41" s="252"/>
      <c r="E41" s="252"/>
      <c r="F41" s="252"/>
      <c r="G41" s="252"/>
      <c r="I41" s="265">
        <f t="shared" si="7"/>
        <v>0</v>
      </c>
      <c r="J41" s="255">
        <f t="shared" si="0"/>
        <v>0</v>
      </c>
      <c r="K41" s="1243">
        <f t="shared" si="9"/>
        <v>28</v>
      </c>
      <c r="L41" s="356"/>
      <c r="M41" s="356"/>
      <c r="N41" s="357">
        <f t="shared" si="3"/>
        <v>0</v>
      </c>
      <c r="O41" s="358"/>
      <c r="P41" s="358"/>
      <c r="Q41" s="359">
        <f t="shared" si="8"/>
        <v>0</v>
      </c>
      <c r="R41" s="359">
        <f t="shared" si="8"/>
        <v>0</v>
      </c>
      <c r="S41" s="360"/>
      <c r="T41" s="361"/>
      <c r="U41" s="255">
        <f t="shared" si="1"/>
        <v>0</v>
      </c>
      <c r="V41" s="169"/>
      <c r="W41" s="169"/>
      <c r="X41" s="169"/>
      <c r="Y41" s="169"/>
      <c r="Z41" s="169"/>
      <c r="AA41" s="378"/>
      <c r="AB41" s="169"/>
      <c r="AC41" s="169"/>
      <c r="AD41" s="169"/>
      <c r="AE41" s="371"/>
      <c r="AF41" s="371"/>
      <c r="AG41" s="371"/>
      <c r="AH41" s="169"/>
      <c r="AI41" s="169"/>
      <c r="AJ41" s="169"/>
      <c r="AK41" s="169"/>
      <c r="AL41" s="169"/>
      <c r="AM41" s="169"/>
      <c r="AN41" s="176"/>
      <c r="AO41" s="176"/>
      <c r="AP41" s="176"/>
    </row>
    <row r="42" spans="1:42" s="253" customFormat="1" ht="21" hidden="1" customHeight="1">
      <c r="A42" s="252"/>
      <c r="B42" s="252"/>
      <c r="C42" s="252"/>
      <c r="D42" s="252"/>
      <c r="E42" s="252"/>
      <c r="F42" s="252"/>
      <c r="G42" s="252"/>
      <c r="I42" s="265">
        <f t="shared" si="7"/>
        <v>0</v>
      </c>
      <c r="J42" s="255">
        <f t="shared" si="0"/>
        <v>0</v>
      </c>
      <c r="K42" s="1243">
        <f t="shared" si="9"/>
        <v>29</v>
      </c>
      <c r="L42" s="356"/>
      <c r="M42" s="356"/>
      <c r="N42" s="357">
        <f t="shared" si="3"/>
        <v>0</v>
      </c>
      <c r="O42" s="358"/>
      <c r="P42" s="358"/>
      <c r="Q42" s="359">
        <f t="shared" si="8"/>
        <v>0</v>
      </c>
      <c r="R42" s="359">
        <f t="shared" si="8"/>
        <v>0</v>
      </c>
      <c r="S42" s="360"/>
      <c r="T42" s="361"/>
      <c r="U42" s="255">
        <f t="shared" si="1"/>
        <v>0</v>
      </c>
      <c r="V42" s="169"/>
      <c r="W42" s="169"/>
      <c r="X42" s="169"/>
      <c r="Y42" s="169"/>
      <c r="Z42" s="169"/>
      <c r="AA42" s="378"/>
      <c r="AB42" s="169"/>
      <c r="AC42" s="169"/>
      <c r="AD42" s="169"/>
      <c r="AE42" s="371"/>
      <c r="AF42" s="371"/>
      <c r="AG42" s="371"/>
      <c r="AH42" s="169"/>
      <c r="AI42" s="169"/>
      <c r="AJ42" s="169"/>
      <c r="AK42" s="169"/>
      <c r="AL42" s="169"/>
      <c r="AM42" s="169"/>
      <c r="AN42" s="176"/>
      <c r="AO42" s="176"/>
      <c r="AP42" s="176"/>
    </row>
    <row r="43" spans="1:42" s="253" customFormat="1" ht="21" hidden="1" customHeight="1">
      <c r="A43" s="252"/>
      <c r="B43" s="252"/>
      <c r="C43" s="252"/>
      <c r="D43" s="252"/>
      <c r="E43" s="252"/>
      <c r="F43" s="252"/>
      <c r="G43" s="252"/>
      <c r="I43" s="265">
        <f t="shared" si="7"/>
        <v>0</v>
      </c>
      <c r="J43" s="255">
        <f t="shared" si="0"/>
        <v>0</v>
      </c>
      <c r="K43" s="1243">
        <f t="shared" si="9"/>
        <v>30</v>
      </c>
      <c r="L43" s="356"/>
      <c r="M43" s="356"/>
      <c r="N43" s="357">
        <f t="shared" si="3"/>
        <v>0</v>
      </c>
      <c r="O43" s="358"/>
      <c r="P43" s="358"/>
      <c r="Q43" s="359">
        <f t="shared" si="8"/>
        <v>0</v>
      </c>
      <c r="R43" s="359">
        <f t="shared" si="8"/>
        <v>0</v>
      </c>
      <c r="S43" s="360"/>
      <c r="T43" s="361"/>
      <c r="U43" s="255">
        <f t="shared" si="1"/>
        <v>0</v>
      </c>
      <c r="V43" s="169"/>
      <c r="W43" s="169"/>
      <c r="X43" s="169"/>
      <c r="Y43" s="169"/>
      <c r="Z43" s="169"/>
      <c r="AA43" s="378"/>
      <c r="AB43" s="169"/>
      <c r="AC43" s="169"/>
      <c r="AD43" s="169"/>
      <c r="AE43" s="371"/>
      <c r="AF43" s="371"/>
      <c r="AG43" s="371"/>
      <c r="AH43" s="169"/>
      <c r="AI43" s="169"/>
      <c r="AJ43" s="169"/>
      <c r="AK43" s="169"/>
      <c r="AL43" s="169"/>
      <c r="AM43" s="169"/>
      <c r="AN43" s="176"/>
      <c r="AO43" s="176"/>
      <c r="AP43" s="176"/>
    </row>
    <row r="44" spans="1:42" s="253" customFormat="1" ht="21" hidden="1" customHeight="1">
      <c r="A44" s="252"/>
      <c r="B44" s="252"/>
      <c r="C44" s="252"/>
      <c r="D44" s="252"/>
      <c r="E44" s="252"/>
      <c r="F44" s="252"/>
      <c r="G44" s="252"/>
      <c r="I44" s="265">
        <f t="shared" si="7"/>
        <v>0</v>
      </c>
      <c r="J44" s="255">
        <f t="shared" si="0"/>
        <v>0</v>
      </c>
      <c r="K44" s="1243">
        <f t="shared" si="9"/>
        <v>31</v>
      </c>
      <c r="L44" s="356"/>
      <c r="M44" s="356"/>
      <c r="N44" s="357">
        <f t="shared" si="3"/>
        <v>0</v>
      </c>
      <c r="O44" s="358"/>
      <c r="P44" s="358"/>
      <c r="Q44" s="359">
        <f t="shared" si="8"/>
        <v>0</v>
      </c>
      <c r="R44" s="359">
        <f t="shared" si="8"/>
        <v>0</v>
      </c>
      <c r="S44" s="360"/>
      <c r="T44" s="361"/>
      <c r="U44" s="255">
        <f t="shared" si="1"/>
        <v>0</v>
      </c>
      <c r="V44" s="169"/>
      <c r="W44" s="169"/>
      <c r="X44" s="169"/>
      <c r="Y44" s="169"/>
      <c r="Z44" s="169"/>
      <c r="AA44" s="378"/>
      <c r="AB44" s="169"/>
      <c r="AC44" s="169"/>
      <c r="AD44" s="169"/>
      <c r="AE44" s="371"/>
      <c r="AF44" s="371"/>
      <c r="AG44" s="371"/>
      <c r="AH44" s="169"/>
      <c r="AI44" s="169"/>
      <c r="AJ44" s="169"/>
      <c r="AK44" s="169"/>
      <c r="AL44" s="169"/>
      <c r="AM44" s="169"/>
      <c r="AN44" s="176"/>
      <c r="AO44" s="176"/>
      <c r="AP44" s="176"/>
    </row>
    <row r="45" spans="1:42" s="253" customFormat="1" ht="21" hidden="1" customHeight="1">
      <c r="A45" s="252"/>
      <c r="B45" s="252"/>
      <c r="C45" s="252"/>
      <c r="D45" s="252"/>
      <c r="E45" s="252"/>
      <c r="F45" s="252"/>
      <c r="G45" s="252"/>
      <c r="I45" s="265">
        <f t="shared" si="7"/>
        <v>0</v>
      </c>
      <c r="J45" s="255">
        <f t="shared" si="0"/>
        <v>0</v>
      </c>
      <c r="K45" s="1243">
        <f t="shared" si="9"/>
        <v>32</v>
      </c>
      <c r="L45" s="356"/>
      <c r="M45" s="356"/>
      <c r="N45" s="357">
        <f t="shared" si="3"/>
        <v>0</v>
      </c>
      <c r="O45" s="358"/>
      <c r="P45" s="358"/>
      <c r="Q45" s="359">
        <f t="shared" si="8"/>
        <v>0</v>
      </c>
      <c r="R45" s="359">
        <f t="shared" si="8"/>
        <v>0</v>
      </c>
      <c r="S45" s="360"/>
      <c r="T45" s="361"/>
      <c r="U45" s="255">
        <f t="shared" si="1"/>
        <v>0</v>
      </c>
      <c r="V45" s="169"/>
      <c r="W45" s="169"/>
      <c r="X45" s="169"/>
      <c r="Y45" s="169"/>
      <c r="Z45" s="169"/>
      <c r="AA45" s="378"/>
      <c r="AB45" s="169"/>
      <c r="AC45" s="169"/>
      <c r="AD45" s="169"/>
      <c r="AE45" s="371"/>
      <c r="AF45" s="371"/>
      <c r="AG45" s="371"/>
      <c r="AH45" s="169"/>
      <c r="AI45" s="169"/>
      <c r="AJ45" s="169"/>
      <c r="AK45" s="169"/>
      <c r="AL45" s="169"/>
      <c r="AM45" s="169"/>
      <c r="AN45" s="176"/>
      <c r="AO45" s="176"/>
      <c r="AP45" s="176"/>
    </row>
    <row r="46" spans="1:42" s="253" customFormat="1" ht="21" hidden="1" customHeight="1">
      <c r="A46" s="252"/>
      <c r="B46" s="252"/>
      <c r="C46" s="252"/>
      <c r="D46" s="252"/>
      <c r="E46" s="252"/>
      <c r="F46" s="252"/>
      <c r="G46" s="252"/>
      <c r="I46" s="265">
        <f t="shared" si="7"/>
        <v>0</v>
      </c>
      <c r="J46" s="255">
        <f t="shared" si="0"/>
        <v>0</v>
      </c>
      <c r="K46" s="1243">
        <f t="shared" si="9"/>
        <v>33</v>
      </c>
      <c r="L46" s="356"/>
      <c r="M46" s="356"/>
      <c r="N46" s="357">
        <f t="shared" si="3"/>
        <v>0</v>
      </c>
      <c r="O46" s="358"/>
      <c r="P46" s="358"/>
      <c r="Q46" s="359">
        <f t="shared" si="8"/>
        <v>0</v>
      </c>
      <c r="R46" s="359">
        <f t="shared" si="8"/>
        <v>0</v>
      </c>
      <c r="S46" s="360"/>
      <c r="T46" s="361"/>
      <c r="U46" s="255">
        <f t="shared" si="1"/>
        <v>0</v>
      </c>
      <c r="V46" s="169"/>
      <c r="W46" s="169"/>
      <c r="X46" s="169"/>
      <c r="Y46" s="169"/>
      <c r="Z46" s="169"/>
      <c r="AA46" s="378"/>
      <c r="AB46" s="169"/>
      <c r="AC46" s="169"/>
      <c r="AD46" s="169"/>
      <c r="AE46" s="371"/>
      <c r="AF46" s="371"/>
      <c r="AG46" s="371"/>
      <c r="AH46" s="169"/>
      <c r="AI46" s="169"/>
      <c r="AJ46" s="169"/>
      <c r="AK46" s="169"/>
      <c r="AL46" s="169"/>
      <c r="AM46" s="169"/>
      <c r="AN46" s="176"/>
      <c r="AO46" s="176"/>
      <c r="AP46" s="176"/>
    </row>
    <row r="47" spans="1:42" s="253" customFormat="1" ht="21" hidden="1" customHeight="1">
      <c r="A47" s="252"/>
      <c r="B47" s="252"/>
      <c r="C47" s="252"/>
      <c r="D47" s="252"/>
      <c r="E47" s="252"/>
      <c r="F47" s="252"/>
      <c r="G47" s="252"/>
      <c r="I47" s="265">
        <f t="shared" si="7"/>
        <v>0</v>
      </c>
      <c r="J47" s="255">
        <f t="shared" si="0"/>
        <v>0</v>
      </c>
      <c r="K47" s="1243">
        <f t="shared" si="9"/>
        <v>34</v>
      </c>
      <c r="L47" s="356"/>
      <c r="M47" s="356"/>
      <c r="N47" s="357">
        <f t="shared" si="3"/>
        <v>0</v>
      </c>
      <c r="O47" s="358"/>
      <c r="P47" s="358"/>
      <c r="Q47" s="359">
        <f t="shared" si="8"/>
        <v>0</v>
      </c>
      <c r="R47" s="359">
        <f t="shared" si="8"/>
        <v>0</v>
      </c>
      <c r="S47" s="360"/>
      <c r="T47" s="361"/>
      <c r="U47" s="255">
        <f t="shared" si="1"/>
        <v>0</v>
      </c>
      <c r="V47" s="169"/>
      <c r="W47" s="169"/>
      <c r="X47" s="169"/>
      <c r="Y47" s="169"/>
      <c r="Z47" s="169"/>
      <c r="AA47" s="378"/>
      <c r="AB47" s="169"/>
      <c r="AC47" s="169"/>
      <c r="AD47" s="169"/>
      <c r="AE47" s="371"/>
      <c r="AF47" s="371"/>
      <c r="AG47" s="371"/>
      <c r="AH47" s="169"/>
      <c r="AI47" s="169"/>
      <c r="AJ47" s="169"/>
      <c r="AK47" s="169"/>
      <c r="AL47" s="169"/>
      <c r="AM47" s="169"/>
      <c r="AN47" s="176"/>
      <c r="AO47" s="176"/>
      <c r="AP47" s="176"/>
    </row>
    <row r="48" spans="1:42" s="253" customFormat="1" ht="21" hidden="1" customHeight="1">
      <c r="A48" s="252"/>
      <c r="B48" s="252"/>
      <c r="C48" s="252"/>
      <c r="D48" s="252"/>
      <c r="E48" s="252"/>
      <c r="F48" s="252"/>
      <c r="G48" s="252"/>
      <c r="I48" s="265">
        <f t="shared" si="7"/>
        <v>0</v>
      </c>
      <c r="J48" s="255">
        <f t="shared" si="0"/>
        <v>0</v>
      </c>
      <c r="K48" s="1243">
        <f t="shared" si="9"/>
        <v>35</v>
      </c>
      <c r="L48" s="356"/>
      <c r="M48" s="356"/>
      <c r="N48" s="357">
        <f t="shared" si="3"/>
        <v>0</v>
      </c>
      <c r="O48" s="358"/>
      <c r="P48" s="358"/>
      <c r="Q48" s="359">
        <f t="shared" si="8"/>
        <v>0</v>
      </c>
      <c r="R48" s="359">
        <f t="shared" si="8"/>
        <v>0</v>
      </c>
      <c r="S48" s="360"/>
      <c r="T48" s="361"/>
      <c r="U48" s="255">
        <f t="shared" si="1"/>
        <v>0</v>
      </c>
      <c r="V48" s="169"/>
      <c r="W48" s="169"/>
      <c r="X48" s="169"/>
      <c r="Y48" s="169"/>
      <c r="Z48" s="169"/>
      <c r="AA48" s="378"/>
      <c r="AB48" s="169"/>
      <c r="AC48" s="169"/>
      <c r="AD48" s="169"/>
      <c r="AE48" s="371"/>
      <c r="AF48" s="371"/>
      <c r="AG48" s="371"/>
      <c r="AH48" s="169"/>
      <c r="AI48" s="169"/>
      <c r="AJ48" s="169"/>
      <c r="AK48" s="169"/>
      <c r="AL48" s="169"/>
      <c r="AM48" s="169"/>
      <c r="AN48" s="176"/>
      <c r="AO48" s="176"/>
      <c r="AP48" s="176"/>
    </row>
    <row r="49" spans="1:42" s="253" customFormat="1" ht="21" hidden="1" customHeight="1">
      <c r="A49" s="252"/>
      <c r="B49" s="252"/>
      <c r="C49" s="252"/>
      <c r="D49" s="252"/>
      <c r="E49" s="252"/>
      <c r="F49" s="252"/>
      <c r="G49" s="252"/>
      <c r="I49" s="265">
        <f t="shared" si="7"/>
        <v>0</v>
      </c>
      <c r="J49" s="255">
        <f t="shared" si="0"/>
        <v>0</v>
      </c>
      <c r="K49" s="1243">
        <f t="shared" si="9"/>
        <v>36</v>
      </c>
      <c r="L49" s="356"/>
      <c r="M49" s="356"/>
      <c r="N49" s="357">
        <f t="shared" si="3"/>
        <v>0</v>
      </c>
      <c r="O49" s="358"/>
      <c r="P49" s="358"/>
      <c r="Q49" s="359">
        <f t="shared" si="8"/>
        <v>0</v>
      </c>
      <c r="R49" s="359">
        <f t="shared" si="8"/>
        <v>0</v>
      </c>
      <c r="S49" s="360"/>
      <c r="T49" s="361"/>
      <c r="U49" s="255">
        <f t="shared" si="1"/>
        <v>0</v>
      </c>
      <c r="V49" s="169"/>
      <c r="W49" s="169"/>
      <c r="X49" s="169"/>
      <c r="Y49" s="169"/>
      <c r="Z49" s="169"/>
      <c r="AA49" s="378"/>
      <c r="AB49" s="169"/>
      <c r="AC49" s="169"/>
      <c r="AD49" s="169"/>
      <c r="AE49" s="371"/>
      <c r="AF49" s="371"/>
      <c r="AG49" s="371"/>
      <c r="AH49" s="169"/>
      <c r="AI49" s="169"/>
      <c r="AJ49" s="169"/>
      <c r="AK49" s="169"/>
      <c r="AL49" s="169"/>
      <c r="AM49" s="169"/>
      <c r="AN49" s="176"/>
      <c r="AO49" s="176"/>
      <c r="AP49" s="176"/>
    </row>
    <row r="50" spans="1:42" s="253" customFormat="1" ht="21" hidden="1" customHeight="1" thickBot="1">
      <c r="A50" s="252"/>
      <c r="B50" s="252"/>
      <c r="C50" s="252"/>
      <c r="D50" s="252"/>
      <c r="E50" s="252"/>
      <c r="F50" s="252"/>
      <c r="G50" s="252"/>
      <c r="I50" s="265">
        <f t="shared" si="7"/>
        <v>0</v>
      </c>
      <c r="J50" s="255">
        <f t="shared" si="0"/>
        <v>0</v>
      </c>
      <c r="K50" s="385">
        <f t="shared" si="9"/>
        <v>37</v>
      </c>
      <c r="L50" s="386"/>
      <c r="M50" s="386"/>
      <c r="N50" s="387">
        <f t="shared" si="3"/>
        <v>0</v>
      </c>
      <c r="O50" s="388"/>
      <c r="P50" s="388"/>
      <c r="Q50" s="389">
        <f t="shared" si="8"/>
        <v>0</v>
      </c>
      <c r="R50" s="389">
        <f t="shared" si="8"/>
        <v>0</v>
      </c>
      <c r="S50" s="390"/>
      <c r="T50" s="391"/>
      <c r="U50" s="255">
        <f t="shared" si="1"/>
        <v>0</v>
      </c>
      <c r="V50" s="169"/>
      <c r="W50" s="169"/>
      <c r="X50" s="169"/>
      <c r="Y50" s="169"/>
      <c r="Z50" s="169"/>
      <c r="AA50" s="378"/>
      <c r="AB50" s="169"/>
      <c r="AC50" s="169"/>
      <c r="AD50" s="169"/>
      <c r="AE50" s="371"/>
      <c r="AF50" s="371"/>
      <c r="AG50" s="371"/>
      <c r="AH50" s="169"/>
      <c r="AI50" s="169"/>
      <c r="AJ50" s="169"/>
      <c r="AK50" s="169"/>
      <c r="AL50" s="169"/>
      <c r="AM50" s="169"/>
      <c r="AN50" s="176"/>
      <c r="AO50" s="176"/>
      <c r="AP50" s="176"/>
    </row>
    <row r="51" spans="1:42" s="253" customFormat="1" ht="21" hidden="1" customHeight="1">
      <c r="A51" s="252"/>
      <c r="B51" s="252"/>
      <c r="C51" s="252"/>
      <c r="D51" s="252"/>
      <c r="E51" s="252"/>
      <c r="F51" s="252"/>
      <c r="G51" s="252"/>
      <c r="I51" s="265">
        <f>IF((O$53+P$53)&gt;0,1,0)</f>
        <v>0</v>
      </c>
      <c r="J51" s="255">
        <f t="shared" si="0"/>
        <v>0</v>
      </c>
      <c r="K51" s="2439" t="s">
        <v>942</v>
      </c>
      <c r="L51" s="2441" t="s">
        <v>943</v>
      </c>
      <c r="M51" s="2443" t="s">
        <v>944</v>
      </c>
      <c r="N51" s="2443" t="s">
        <v>945</v>
      </c>
      <c r="O51" s="2445" t="s">
        <v>946</v>
      </c>
      <c r="P51" s="2445"/>
      <c r="Q51" s="2445" t="s">
        <v>947</v>
      </c>
      <c r="R51" s="2445"/>
      <c r="S51" s="2446" t="s">
        <v>948</v>
      </c>
      <c r="T51" s="2448" t="s">
        <v>1162</v>
      </c>
      <c r="U51" s="255">
        <f t="shared" si="1"/>
        <v>0</v>
      </c>
      <c r="V51" s="169"/>
      <c r="W51" s="169"/>
      <c r="X51" s="169"/>
      <c r="Y51" s="169"/>
      <c r="Z51" s="169"/>
      <c r="AA51" s="378"/>
      <c r="AB51" s="169"/>
      <c r="AC51" s="169"/>
      <c r="AD51" s="169"/>
      <c r="AE51" s="371"/>
      <c r="AF51" s="371"/>
      <c r="AG51" s="371"/>
      <c r="AH51" s="169"/>
      <c r="AI51" s="169"/>
      <c r="AJ51" s="169"/>
      <c r="AK51" s="169"/>
      <c r="AL51" s="169"/>
      <c r="AM51" s="169"/>
      <c r="AN51" s="176"/>
      <c r="AO51" s="176"/>
      <c r="AP51" s="176"/>
    </row>
    <row r="52" spans="1:42" s="253" customFormat="1" ht="21" hidden="1" customHeight="1">
      <c r="A52" s="252"/>
      <c r="B52" s="252"/>
      <c r="C52" s="252"/>
      <c r="D52" s="252"/>
      <c r="E52" s="252"/>
      <c r="F52" s="252"/>
      <c r="G52" s="252"/>
      <c r="I52" s="265">
        <f t="shared" ref="I52:I75" si="10">IF((O$53+P$53)&gt;0,1,0)</f>
        <v>0</v>
      </c>
      <c r="J52" s="255">
        <f t="shared" si="0"/>
        <v>0</v>
      </c>
      <c r="K52" s="2440"/>
      <c r="L52" s="2442"/>
      <c r="M52" s="2444"/>
      <c r="N52" s="2444"/>
      <c r="O52" s="1245" t="s">
        <v>786</v>
      </c>
      <c r="P52" s="335" t="s">
        <v>787</v>
      </c>
      <c r="Q52" s="335" t="s">
        <v>786</v>
      </c>
      <c r="R52" s="336" t="s">
        <v>787</v>
      </c>
      <c r="S52" s="2447"/>
      <c r="T52" s="2449"/>
      <c r="U52" s="255">
        <f t="shared" si="1"/>
        <v>0</v>
      </c>
      <c r="V52" s="169"/>
      <c r="W52" s="169"/>
      <c r="X52" s="169"/>
      <c r="Y52" s="169"/>
      <c r="Z52" s="169"/>
      <c r="AA52" s="378"/>
      <c r="AB52" s="169"/>
      <c r="AC52" s="169"/>
      <c r="AD52" s="169"/>
      <c r="AE52" s="371"/>
      <c r="AF52" s="371"/>
      <c r="AG52" s="371"/>
      <c r="AH52" s="169"/>
      <c r="AI52" s="169"/>
      <c r="AJ52" s="169"/>
      <c r="AK52" s="169"/>
      <c r="AL52" s="169"/>
      <c r="AM52" s="169"/>
      <c r="AN52" s="176"/>
      <c r="AO52" s="176"/>
      <c r="AP52" s="176"/>
    </row>
    <row r="53" spans="1:42" s="253" customFormat="1" ht="21" hidden="1" customHeight="1">
      <c r="A53" s="252"/>
      <c r="B53" s="252"/>
      <c r="C53" s="252"/>
      <c r="D53" s="252"/>
      <c r="E53" s="252"/>
      <c r="F53" s="252"/>
      <c r="G53" s="252"/>
      <c r="I53" s="265">
        <f t="shared" si="10"/>
        <v>0</v>
      </c>
      <c r="J53" s="255">
        <f t="shared" si="0"/>
        <v>0</v>
      </c>
      <c r="K53" s="1243">
        <f>+K50+1</f>
        <v>38</v>
      </c>
      <c r="L53" s="356"/>
      <c r="M53" s="356"/>
      <c r="N53" s="357">
        <f t="shared" si="3"/>
        <v>0</v>
      </c>
      <c r="O53" s="358"/>
      <c r="P53" s="358"/>
      <c r="Q53" s="359">
        <f t="shared" si="8"/>
        <v>0</v>
      </c>
      <c r="R53" s="359">
        <f t="shared" si="8"/>
        <v>0</v>
      </c>
      <c r="S53" s="360"/>
      <c r="T53" s="361"/>
      <c r="U53" s="255">
        <f t="shared" si="1"/>
        <v>0</v>
      </c>
      <c r="V53" s="169"/>
      <c r="W53" s="169"/>
      <c r="X53" s="169"/>
      <c r="Y53" s="169"/>
      <c r="Z53" s="169"/>
      <c r="AA53" s="378"/>
      <c r="AB53" s="169"/>
      <c r="AC53" s="169"/>
      <c r="AD53" s="169"/>
      <c r="AE53" s="371"/>
      <c r="AF53" s="371"/>
      <c r="AG53" s="371"/>
      <c r="AH53" s="169"/>
      <c r="AI53" s="169"/>
      <c r="AJ53" s="169"/>
      <c r="AK53" s="169"/>
      <c r="AL53" s="169"/>
      <c r="AM53" s="169"/>
      <c r="AN53" s="176"/>
      <c r="AO53" s="176"/>
      <c r="AP53" s="176"/>
    </row>
    <row r="54" spans="1:42" s="253" customFormat="1" ht="21" hidden="1" customHeight="1">
      <c r="A54" s="252"/>
      <c r="B54" s="252"/>
      <c r="C54" s="252"/>
      <c r="D54" s="252"/>
      <c r="E54" s="252"/>
      <c r="F54" s="252"/>
      <c r="G54" s="252"/>
      <c r="I54" s="265">
        <f t="shared" si="10"/>
        <v>0</v>
      </c>
      <c r="J54" s="255">
        <f t="shared" si="0"/>
        <v>0</v>
      </c>
      <c r="K54" s="1243">
        <f t="shared" ref="K54:K75" si="11">+K53+1</f>
        <v>39</v>
      </c>
      <c r="L54" s="356"/>
      <c r="M54" s="356"/>
      <c r="N54" s="357">
        <f t="shared" si="3"/>
        <v>0</v>
      </c>
      <c r="O54" s="358"/>
      <c r="P54" s="358"/>
      <c r="Q54" s="359">
        <f t="shared" si="8"/>
        <v>0</v>
      </c>
      <c r="R54" s="359">
        <f t="shared" si="8"/>
        <v>0</v>
      </c>
      <c r="S54" s="360"/>
      <c r="T54" s="361"/>
      <c r="U54" s="255">
        <f t="shared" si="1"/>
        <v>0</v>
      </c>
      <c r="V54" s="169"/>
      <c r="W54" s="169"/>
      <c r="X54" s="169"/>
      <c r="Y54" s="169"/>
      <c r="Z54" s="169"/>
      <c r="AA54" s="378"/>
      <c r="AB54" s="169"/>
      <c r="AC54" s="169"/>
      <c r="AD54" s="169"/>
      <c r="AE54" s="371"/>
      <c r="AF54" s="371"/>
      <c r="AG54" s="371"/>
      <c r="AH54" s="169"/>
      <c r="AI54" s="169"/>
      <c r="AJ54" s="169"/>
      <c r="AK54" s="169"/>
      <c r="AL54" s="169"/>
      <c r="AM54" s="169"/>
      <c r="AN54" s="176"/>
      <c r="AO54" s="176"/>
      <c r="AP54" s="176"/>
    </row>
    <row r="55" spans="1:42" s="253" customFormat="1" ht="21" hidden="1" customHeight="1">
      <c r="A55" s="252"/>
      <c r="B55" s="252"/>
      <c r="C55" s="252"/>
      <c r="D55" s="252"/>
      <c r="E55" s="252"/>
      <c r="F55" s="252"/>
      <c r="G55" s="252"/>
      <c r="I55" s="265">
        <f t="shared" si="10"/>
        <v>0</v>
      </c>
      <c r="J55" s="255">
        <f t="shared" si="0"/>
        <v>0</v>
      </c>
      <c r="K55" s="1243">
        <f t="shared" si="11"/>
        <v>40</v>
      </c>
      <c r="L55" s="356"/>
      <c r="M55" s="356"/>
      <c r="N55" s="357">
        <f t="shared" si="3"/>
        <v>0</v>
      </c>
      <c r="O55" s="358"/>
      <c r="P55" s="358"/>
      <c r="Q55" s="359">
        <f t="shared" si="8"/>
        <v>0</v>
      </c>
      <c r="R55" s="359">
        <f t="shared" si="8"/>
        <v>0</v>
      </c>
      <c r="S55" s="360"/>
      <c r="T55" s="361"/>
      <c r="U55" s="255">
        <f t="shared" si="1"/>
        <v>0</v>
      </c>
      <c r="V55" s="169"/>
      <c r="W55" s="169"/>
      <c r="X55" s="169"/>
      <c r="Y55" s="169"/>
      <c r="Z55" s="169"/>
      <c r="AA55" s="378"/>
      <c r="AB55" s="169"/>
      <c r="AC55" s="169"/>
      <c r="AD55" s="169"/>
      <c r="AE55" s="371"/>
      <c r="AF55" s="371"/>
      <c r="AG55" s="371"/>
      <c r="AH55" s="169"/>
      <c r="AI55" s="169"/>
      <c r="AJ55" s="169"/>
      <c r="AK55" s="169"/>
      <c r="AL55" s="169"/>
      <c r="AM55" s="169"/>
      <c r="AN55" s="176"/>
      <c r="AO55" s="176"/>
      <c r="AP55" s="176"/>
    </row>
    <row r="56" spans="1:42" s="253" customFormat="1" ht="21" hidden="1" customHeight="1">
      <c r="A56" s="252"/>
      <c r="B56" s="252"/>
      <c r="C56" s="252"/>
      <c r="D56" s="252"/>
      <c r="E56" s="252"/>
      <c r="F56" s="252"/>
      <c r="G56" s="252"/>
      <c r="I56" s="265">
        <f t="shared" si="10"/>
        <v>0</v>
      </c>
      <c r="J56" s="255">
        <f t="shared" si="0"/>
        <v>0</v>
      </c>
      <c r="K56" s="1243">
        <f t="shared" si="11"/>
        <v>41</v>
      </c>
      <c r="L56" s="356"/>
      <c r="M56" s="356"/>
      <c r="N56" s="357">
        <f t="shared" si="3"/>
        <v>0</v>
      </c>
      <c r="O56" s="358"/>
      <c r="P56" s="358"/>
      <c r="Q56" s="359">
        <f t="shared" si="8"/>
        <v>0</v>
      </c>
      <c r="R56" s="359">
        <f t="shared" si="8"/>
        <v>0</v>
      </c>
      <c r="S56" s="360"/>
      <c r="T56" s="361"/>
      <c r="U56" s="255">
        <f t="shared" si="1"/>
        <v>0</v>
      </c>
      <c r="V56" s="169"/>
      <c r="W56" s="169"/>
      <c r="X56" s="169"/>
      <c r="Y56" s="169"/>
      <c r="Z56" s="169"/>
      <c r="AA56" s="378"/>
      <c r="AB56" s="169"/>
      <c r="AC56" s="169"/>
      <c r="AD56" s="169"/>
      <c r="AE56" s="371"/>
      <c r="AF56" s="371"/>
      <c r="AG56" s="371"/>
      <c r="AH56" s="169"/>
      <c r="AI56" s="169"/>
      <c r="AJ56" s="169"/>
      <c r="AK56" s="169"/>
      <c r="AL56" s="169"/>
      <c r="AM56" s="169"/>
      <c r="AN56" s="176"/>
      <c r="AO56" s="176"/>
      <c r="AP56" s="176"/>
    </row>
    <row r="57" spans="1:42" s="253" customFormat="1" ht="21" hidden="1" customHeight="1">
      <c r="A57" s="252"/>
      <c r="B57" s="252"/>
      <c r="C57" s="252"/>
      <c r="D57" s="252"/>
      <c r="E57" s="252"/>
      <c r="F57" s="252"/>
      <c r="G57" s="252"/>
      <c r="I57" s="265">
        <f t="shared" si="10"/>
        <v>0</v>
      </c>
      <c r="J57" s="255">
        <f t="shared" si="0"/>
        <v>0</v>
      </c>
      <c r="K57" s="1243">
        <f t="shared" si="11"/>
        <v>42</v>
      </c>
      <c r="L57" s="356"/>
      <c r="M57" s="356"/>
      <c r="N57" s="357">
        <f t="shared" si="3"/>
        <v>0</v>
      </c>
      <c r="O57" s="358"/>
      <c r="P57" s="358"/>
      <c r="Q57" s="359">
        <f t="shared" si="8"/>
        <v>0</v>
      </c>
      <c r="R57" s="359">
        <f t="shared" si="8"/>
        <v>0</v>
      </c>
      <c r="S57" s="360"/>
      <c r="T57" s="361"/>
      <c r="U57" s="255">
        <f t="shared" si="1"/>
        <v>0</v>
      </c>
      <c r="V57" s="169"/>
      <c r="W57" s="169"/>
      <c r="X57" s="169"/>
      <c r="Y57" s="169"/>
      <c r="Z57" s="169"/>
      <c r="AA57" s="378"/>
      <c r="AB57" s="169"/>
      <c r="AC57" s="169"/>
      <c r="AD57" s="169"/>
      <c r="AE57" s="371"/>
      <c r="AF57" s="371"/>
      <c r="AG57" s="371"/>
      <c r="AH57" s="169"/>
      <c r="AI57" s="169"/>
      <c r="AJ57" s="169"/>
      <c r="AK57" s="169"/>
      <c r="AL57" s="169"/>
      <c r="AM57" s="169"/>
      <c r="AN57" s="176"/>
      <c r="AO57" s="176"/>
      <c r="AP57" s="176"/>
    </row>
    <row r="58" spans="1:42" s="253" customFormat="1" ht="21" hidden="1" customHeight="1">
      <c r="A58" s="252"/>
      <c r="B58" s="252"/>
      <c r="C58" s="252"/>
      <c r="D58" s="252"/>
      <c r="E58" s="252"/>
      <c r="F58" s="252"/>
      <c r="G58" s="252"/>
      <c r="I58" s="265">
        <f t="shared" si="10"/>
        <v>0</v>
      </c>
      <c r="J58" s="255">
        <f t="shared" si="0"/>
        <v>0</v>
      </c>
      <c r="K58" s="1243">
        <f t="shared" si="11"/>
        <v>43</v>
      </c>
      <c r="L58" s="356"/>
      <c r="M58" s="356"/>
      <c r="N58" s="357">
        <f t="shared" si="3"/>
        <v>0</v>
      </c>
      <c r="O58" s="358"/>
      <c r="P58" s="358"/>
      <c r="Q58" s="359">
        <f t="shared" si="8"/>
        <v>0</v>
      </c>
      <c r="R58" s="359">
        <f t="shared" si="8"/>
        <v>0</v>
      </c>
      <c r="S58" s="360"/>
      <c r="T58" s="361"/>
      <c r="U58" s="255">
        <f t="shared" si="1"/>
        <v>0</v>
      </c>
      <c r="V58" s="169"/>
      <c r="W58" s="169"/>
      <c r="X58" s="169"/>
      <c r="Y58" s="169"/>
      <c r="Z58" s="169"/>
      <c r="AA58" s="378"/>
      <c r="AB58" s="169"/>
      <c r="AC58" s="169"/>
      <c r="AD58" s="169"/>
      <c r="AE58" s="371"/>
      <c r="AF58" s="371"/>
      <c r="AG58" s="371"/>
      <c r="AH58" s="169"/>
      <c r="AI58" s="169"/>
      <c r="AJ58" s="169"/>
      <c r="AK58" s="169"/>
      <c r="AL58" s="169"/>
      <c r="AM58" s="169"/>
      <c r="AN58" s="176"/>
      <c r="AO58" s="176"/>
      <c r="AP58" s="176"/>
    </row>
    <row r="59" spans="1:42" s="253" customFormat="1" ht="21" hidden="1" customHeight="1">
      <c r="A59" s="252"/>
      <c r="B59" s="252"/>
      <c r="C59" s="252"/>
      <c r="D59" s="252"/>
      <c r="E59" s="252"/>
      <c r="F59" s="252"/>
      <c r="G59" s="252"/>
      <c r="I59" s="265">
        <f t="shared" si="10"/>
        <v>0</v>
      </c>
      <c r="J59" s="255">
        <f t="shared" si="0"/>
        <v>0</v>
      </c>
      <c r="K59" s="1243">
        <f t="shared" si="11"/>
        <v>44</v>
      </c>
      <c r="L59" s="356"/>
      <c r="M59" s="356"/>
      <c r="N59" s="357">
        <f t="shared" si="3"/>
        <v>0</v>
      </c>
      <c r="O59" s="358"/>
      <c r="P59" s="358"/>
      <c r="Q59" s="359">
        <f t="shared" si="8"/>
        <v>0</v>
      </c>
      <c r="R59" s="359">
        <f t="shared" si="8"/>
        <v>0</v>
      </c>
      <c r="S59" s="360"/>
      <c r="T59" s="361"/>
      <c r="U59" s="255">
        <f t="shared" si="1"/>
        <v>0</v>
      </c>
      <c r="V59" s="169"/>
      <c r="W59" s="169"/>
      <c r="X59" s="169"/>
      <c r="Y59" s="169"/>
      <c r="Z59" s="169"/>
      <c r="AA59" s="378"/>
      <c r="AB59" s="169"/>
      <c r="AC59" s="169"/>
      <c r="AD59" s="169"/>
      <c r="AE59" s="371"/>
      <c r="AF59" s="371"/>
      <c r="AG59" s="371"/>
      <c r="AH59" s="169"/>
      <c r="AI59" s="169"/>
      <c r="AJ59" s="169"/>
      <c r="AK59" s="169"/>
      <c r="AL59" s="169"/>
      <c r="AM59" s="169"/>
      <c r="AN59" s="176"/>
      <c r="AO59" s="176"/>
      <c r="AP59" s="176"/>
    </row>
    <row r="60" spans="1:42" s="253" customFormat="1" ht="21" hidden="1" customHeight="1">
      <c r="A60" s="252"/>
      <c r="B60" s="252"/>
      <c r="C60" s="252"/>
      <c r="D60" s="252"/>
      <c r="E60" s="252"/>
      <c r="F60" s="252"/>
      <c r="G60" s="252"/>
      <c r="I60" s="265">
        <f t="shared" si="10"/>
        <v>0</v>
      </c>
      <c r="J60" s="255">
        <f t="shared" si="0"/>
        <v>0</v>
      </c>
      <c r="K60" s="1243">
        <f t="shared" si="11"/>
        <v>45</v>
      </c>
      <c r="L60" s="356"/>
      <c r="M60" s="356"/>
      <c r="N60" s="357">
        <f t="shared" si="3"/>
        <v>0</v>
      </c>
      <c r="O60" s="358"/>
      <c r="P60" s="358"/>
      <c r="Q60" s="359">
        <f t="shared" si="8"/>
        <v>0</v>
      </c>
      <c r="R60" s="359">
        <f t="shared" si="8"/>
        <v>0</v>
      </c>
      <c r="S60" s="360"/>
      <c r="T60" s="361"/>
      <c r="U60" s="255">
        <f t="shared" si="1"/>
        <v>0</v>
      </c>
      <c r="V60" s="169"/>
      <c r="W60" s="169"/>
      <c r="X60" s="169"/>
      <c r="Y60" s="169"/>
      <c r="Z60" s="169"/>
      <c r="AA60" s="378"/>
      <c r="AB60" s="169"/>
      <c r="AC60" s="169"/>
      <c r="AD60" s="169"/>
      <c r="AE60" s="371"/>
      <c r="AF60" s="371"/>
      <c r="AG60" s="371"/>
      <c r="AH60" s="169"/>
      <c r="AI60" s="169"/>
      <c r="AJ60" s="169"/>
      <c r="AK60" s="169"/>
      <c r="AL60" s="169"/>
      <c r="AM60" s="169"/>
      <c r="AN60" s="176"/>
      <c r="AO60" s="176"/>
      <c r="AP60" s="176"/>
    </row>
    <row r="61" spans="1:42" s="253" customFormat="1" ht="21" hidden="1" customHeight="1">
      <c r="A61" s="252"/>
      <c r="B61" s="252"/>
      <c r="C61" s="252"/>
      <c r="D61" s="252"/>
      <c r="E61" s="252"/>
      <c r="F61" s="252"/>
      <c r="G61" s="252"/>
      <c r="I61" s="265">
        <f t="shared" si="10"/>
        <v>0</v>
      </c>
      <c r="J61" s="255">
        <f t="shared" si="0"/>
        <v>0</v>
      </c>
      <c r="K61" s="1243">
        <f t="shared" si="11"/>
        <v>46</v>
      </c>
      <c r="L61" s="356"/>
      <c r="M61" s="356"/>
      <c r="N61" s="357">
        <f t="shared" si="3"/>
        <v>0</v>
      </c>
      <c r="O61" s="358"/>
      <c r="P61" s="358"/>
      <c r="Q61" s="359">
        <f t="shared" si="8"/>
        <v>0</v>
      </c>
      <c r="R61" s="359">
        <f t="shared" si="8"/>
        <v>0</v>
      </c>
      <c r="S61" s="360"/>
      <c r="T61" s="361"/>
      <c r="U61" s="255">
        <f t="shared" si="1"/>
        <v>0</v>
      </c>
      <c r="V61" s="169"/>
      <c r="W61" s="169"/>
      <c r="X61" s="169"/>
      <c r="Y61" s="169"/>
      <c r="Z61" s="169"/>
      <c r="AA61" s="378"/>
      <c r="AB61" s="169"/>
      <c r="AC61" s="169"/>
      <c r="AD61" s="169"/>
      <c r="AE61" s="371"/>
      <c r="AF61" s="371"/>
      <c r="AG61" s="371"/>
      <c r="AH61" s="169"/>
      <c r="AI61" s="169"/>
      <c r="AJ61" s="169"/>
      <c r="AK61" s="169"/>
      <c r="AL61" s="169"/>
      <c r="AM61" s="169"/>
      <c r="AN61" s="176"/>
      <c r="AO61" s="176"/>
      <c r="AP61" s="176"/>
    </row>
    <row r="62" spans="1:42" s="253" customFormat="1" ht="21" hidden="1" customHeight="1">
      <c r="A62" s="252"/>
      <c r="B62" s="252"/>
      <c r="C62" s="252"/>
      <c r="D62" s="252"/>
      <c r="E62" s="252"/>
      <c r="F62" s="252"/>
      <c r="G62" s="252"/>
      <c r="I62" s="265">
        <f t="shared" si="10"/>
        <v>0</v>
      </c>
      <c r="J62" s="255">
        <f t="shared" si="0"/>
        <v>0</v>
      </c>
      <c r="K62" s="1243">
        <f t="shared" si="11"/>
        <v>47</v>
      </c>
      <c r="L62" s="356"/>
      <c r="M62" s="356"/>
      <c r="N62" s="357">
        <f t="shared" si="3"/>
        <v>0</v>
      </c>
      <c r="O62" s="358"/>
      <c r="P62" s="358"/>
      <c r="Q62" s="359">
        <f t="shared" si="8"/>
        <v>0</v>
      </c>
      <c r="R62" s="359">
        <f t="shared" si="8"/>
        <v>0</v>
      </c>
      <c r="S62" s="360"/>
      <c r="T62" s="361"/>
      <c r="U62" s="255">
        <f t="shared" si="1"/>
        <v>0</v>
      </c>
      <c r="V62" s="169"/>
      <c r="W62" s="169"/>
      <c r="X62" s="169"/>
      <c r="Y62" s="169"/>
      <c r="Z62" s="169"/>
      <c r="AA62" s="378"/>
      <c r="AB62" s="169"/>
      <c r="AC62" s="169"/>
      <c r="AD62" s="169"/>
      <c r="AE62" s="371"/>
      <c r="AF62" s="371"/>
      <c r="AG62" s="371"/>
      <c r="AH62" s="169"/>
      <c r="AI62" s="169"/>
      <c r="AJ62" s="169"/>
      <c r="AK62" s="169"/>
      <c r="AL62" s="169"/>
      <c r="AM62" s="169"/>
      <c r="AN62" s="176"/>
      <c r="AO62" s="176"/>
      <c r="AP62" s="176"/>
    </row>
    <row r="63" spans="1:42" s="253" customFormat="1" ht="21" hidden="1" customHeight="1">
      <c r="A63" s="252"/>
      <c r="B63" s="252"/>
      <c r="C63" s="252"/>
      <c r="D63" s="252"/>
      <c r="E63" s="252"/>
      <c r="F63" s="252"/>
      <c r="G63" s="252"/>
      <c r="I63" s="265">
        <f t="shared" si="10"/>
        <v>0</v>
      </c>
      <c r="J63" s="255">
        <f t="shared" si="0"/>
        <v>0</v>
      </c>
      <c r="K63" s="1243">
        <f t="shared" si="11"/>
        <v>48</v>
      </c>
      <c r="L63" s="356"/>
      <c r="M63" s="356"/>
      <c r="N63" s="357">
        <f t="shared" si="3"/>
        <v>0</v>
      </c>
      <c r="O63" s="358"/>
      <c r="P63" s="358"/>
      <c r="Q63" s="359">
        <f t="shared" si="8"/>
        <v>0</v>
      </c>
      <c r="R63" s="359">
        <f t="shared" si="8"/>
        <v>0</v>
      </c>
      <c r="S63" s="360"/>
      <c r="T63" s="361"/>
      <c r="U63" s="255">
        <f t="shared" si="1"/>
        <v>0</v>
      </c>
      <c r="V63" s="169"/>
      <c r="W63" s="169"/>
      <c r="X63" s="169"/>
      <c r="Y63" s="169"/>
      <c r="Z63" s="169"/>
      <c r="AA63" s="378"/>
      <c r="AB63" s="169"/>
      <c r="AC63" s="169"/>
      <c r="AD63" s="169"/>
      <c r="AE63" s="371"/>
      <c r="AF63" s="371"/>
      <c r="AG63" s="371"/>
      <c r="AH63" s="169"/>
      <c r="AI63" s="169"/>
      <c r="AJ63" s="169"/>
      <c r="AK63" s="169"/>
      <c r="AL63" s="169"/>
      <c r="AM63" s="169"/>
      <c r="AN63" s="176"/>
      <c r="AO63" s="176"/>
      <c r="AP63" s="176"/>
    </row>
    <row r="64" spans="1:42" s="253" customFormat="1" ht="21" hidden="1" customHeight="1">
      <c r="A64" s="252"/>
      <c r="B64" s="252"/>
      <c r="C64" s="252"/>
      <c r="D64" s="252"/>
      <c r="E64" s="252"/>
      <c r="F64" s="252"/>
      <c r="G64" s="252"/>
      <c r="I64" s="265">
        <f t="shared" si="10"/>
        <v>0</v>
      </c>
      <c r="J64" s="255">
        <f t="shared" si="0"/>
        <v>0</v>
      </c>
      <c r="K64" s="1243">
        <f t="shared" si="11"/>
        <v>49</v>
      </c>
      <c r="L64" s="356"/>
      <c r="M64" s="356"/>
      <c r="N64" s="357">
        <f t="shared" si="3"/>
        <v>0</v>
      </c>
      <c r="O64" s="358"/>
      <c r="P64" s="358"/>
      <c r="Q64" s="359">
        <f t="shared" si="8"/>
        <v>0</v>
      </c>
      <c r="R64" s="359">
        <f t="shared" si="8"/>
        <v>0</v>
      </c>
      <c r="S64" s="360"/>
      <c r="T64" s="361"/>
      <c r="U64" s="255">
        <f t="shared" si="1"/>
        <v>0</v>
      </c>
      <c r="V64" s="169"/>
      <c r="W64" s="169"/>
      <c r="X64" s="169"/>
      <c r="Y64" s="169"/>
      <c r="Z64" s="169"/>
      <c r="AA64" s="378"/>
      <c r="AB64" s="169"/>
      <c r="AC64" s="169"/>
      <c r="AD64" s="169"/>
      <c r="AE64" s="371"/>
      <c r="AF64" s="371"/>
      <c r="AG64" s="371"/>
      <c r="AH64" s="169"/>
      <c r="AI64" s="169"/>
      <c r="AJ64" s="169"/>
      <c r="AK64" s="169"/>
      <c r="AL64" s="169"/>
      <c r="AM64" s="169"/>
      <c r="AN64" s="176"/>
      <c r="AO64" s="176"/>
      <c r="AP64" s="176"/>
    </row>
    <row r="65" spans="1:42" s="253" customFormat="1" ht="21" hidden="1" customHeight="1">
      <c r="A65" s="252"/>
      <c r="B65" s="252"/>
      <c r="C65" s="252"/>
      <c r="D65" s="252"/>
      <c r="E65" s="252"/>
      <c r="F65" s="252"/>
      <c r="G65" s="252"/>
      <c r="I65" s="265">
        <f t="shared" si="10"/>
        <v>0</v>
      </c>
      <c r="J65" s="255">
        <f t="shared" si="0"/>
        <v>0</v>
      </c>
      <c r="K65" s="1243">
        <f t="shared" si="11"/>
        <v>50</v>
      </c>
      <c r="L65" s="356"/>
      <c r="M65" s="356"/>
      <c r="N65" s="357">
        <f t="shared" si="3"/>
        <v>0</v>
      </c>
      <c r="O65" s="358"/>
      <c r="P65" s="358"/>
      <c r="Q65" s="359">
        <f t="shared" si="8"/>
        <v>0</v>
      </c>
      <c r="R65" s="359">
        <f t="shared" si="8"/>
        <v>0</v>
      </c>
      <c r="S65" s="360"/>
      <c r="T65" s="361"/>
      <c r="U65" s="255">
        <f t="shared" si="1"/>
        <v>0</v>
      </c>
      <c r="V65" s="169"/>
      <c r="W65" s="169"/>
      <c r="X65" s="169"/>
      <c r="Y65" s="169"/>
      <c r="Z65" s="169"/>
      <c r="AA65" s="378"/>
      <c r="AB65" s="169"/>
      <c r="AC65" s="169"/>
      <c r="AD65" s="169"/>
      <c r="AE65" s="371"/>
      <c r="AF65" s="371"/>
      <c r="AG65" s="371"/>
      <c r="AH65" s="169"/>
      <c r="AI65" s="169"/>
      <c r="AJ65" s="169"/>
      <c r="AK65" s="169"/>
      <c r="AL65" s="169"/>
      <c r="AM65" s="169"/>
      <c r="AN65" s="176"/>
      <c r="AO65" s="176"/>
      <c r="AP65" s="176"/>
    </row>
    <row r="66" spans="1:42" s="253" customFormat="1" ht="21" hidden="1" customHeight="1">
      <c r="A66" s="252"/>
      <c r="B66" s="252"/>
      <c r="C66" s="252"/>
      <c r="D66" s="252"/>
      <c r="E66" s="252"/>
      <c r="F66" s="252"/>
      <c r="G66" s="252"/>
      <c r="I66" s="265">
        <f t="shared" si="10"/>
        <v>0</v>
      </c>
      <c r="J66" s="255">
        <f t="shared" si="0"/>
        <v>0</v>
      </c>
      <c r="K66" s="1243">
        <f t="shared" si="11"/>
        <v>51</v>
      </c>
      <c r="L66" s="356"/>
      <c r="M66" s="356"/>
      <c r="N66" s="357">
        <f t="shared" si="3"/>
        <v>0</v>
      </c>
      <c r="O66" s="358"/>
      <c r="P66" s="358"/>
      <c r="Q66" s="359">
        <f t="shared" si="8"/>
        <v>0</v>
      </c>
      <c r="R66" s="359">
        <f t="shared" si="8"/>
        <v>0</v>
      </c>
      <c r="S66" s="360"/>
      <c r="T66" s="361"/>
      <c r="U66" s="255">
        <f t="shared" si="1"/>
        <v>0</v>
      </c>
      <c r="V66" s="169"/>
      <c r="W66" s="169"/>
      <c r="X66" s="169"/>
      <c r="Y66" s="169"/>
      <c r="Z66" s="169"/>
      <c r="AA66" s="378"/>
      <c r="AB66" s="169"/>
      <c r="AC66" s="169"/>
      <c r="AD66" s="169"/>
      <c r="AE66" s="371"/>
      <c r="AF66" s="371"/>
      <c r="AG66" s="371"/>
      <c r="AH66" s="169"/>
      <c r="AI66" s="169"/>
      <c r="AJ66" s="169"/>
      <c r="AK66" s="169"/>
      <c r="AL66" s="169"/>
      <c r="AM66" s="169"/>
      <c r="AN66" s="176"/>
      <c r="AO66" s="176"/>
      <c r="AP66" s="176"/>
    </row>
    <row r="67" spans="1:42" s="253" customFormat="1" ht="21" hidden="1" customHeight="1">
      <c r="A67" s="252"/>
      <c r="B67" s="252"/>
      <c r="C67" s="252"/>
      <c r="D67" s="252"/>
      <c r="E67" s="252"/>
      <c r="F67" s="252"/>
      <c r="G67" s="252"/>
      <c r="I67" s="265">
        <f t="shared" si="10"/>
        <v>0</v>
      </c>
      <c r="J67" s="255">
        <f t="shared" si="0"/>
        <v>0</v>
      </c>
      <c r="K67" s="1243">
        <f t="shared" si="11"/>
        <v>52</v>
      </c>
      <c r="L67" s="356"/>
      <c r="M67" s="356"/>
      <c r="N67" s="357">
        <f t="shared" si="3"/>
        <v>0</v>
      </c>
      <c r="O67" s="358"/>
      <c r="P67" s="358"/>
      <c r="Q67" s="359">
        <f t="shared" si="8"/>
        <v>0</v>
      </c>
      <c r="R67" s="359">
        <f t="shared" si="8"/>
        <v>0</v>
      </c>
      <c r="S67" s="360"/>
      <c r="T67" s="361"/>
      <c r="U67" s="255">
        <f t="shared" si="1"/>
        <v>0</v>
      </c>
      <c r="V67" s="169"/>
      <c r="W67" s="169"/>
      <c r="X67" s="169"/>
      <c r="Y67" s="169"/>
      <c r="Z67" s="169"/>
      <c r="AA67" s="378"/>
      <c r="AB67" s="169"/>
      <c r="AC67" s="169"/>
      <c r="AD67" s="169"/>
      <c r="AE67" s="371"/>
      <c r="AF67" s="371"/>
      <c r="AG67" s="371"/>
      <c r="AH67" s="169"/>
      <c r="AI67" s="169"/>
      <c r="AJ67" s="169"/>
      <c r="AK67" s="169"/>
      <c r="AL67" s="169"/>
      <c r="AM67" s="169"/>
      <c r="AN67" s="176"/>
      <c r="AO67" s="176"/>
      <c r="AP67" s="176"/>
    </row>
    <row r="68" spans="1:42" s="253" customFormat="1" ht="21" hidden="1" customHeight="1">
      <c r="A68" s="252"/>
      <c r="B68" s="252"/>
      <c r="C68" s="252"/>
      <c r="D68" s="252"/>
      <c r="E68" s="252"/>
      <c r="F68" s="252"/>
      <c r="G68" s="252"/>
      <c r="I68" s="265">
        <f t="shared" si="10"/>
        <v>0</v>
      </c>
      <c r="J68" s="255">
        <f t="shared" si="0"/>
        <v>0</v>
      </c>
      <c r="K68" s="1243">
        <f t="shared" si="11"/>
        <v>53</v>
      </c>
      <c r="L68" s="356"/>
      <c r="M68" s="356"/>
      <c r="N68" s="357">
        <f t="shared" si="3"/>
        <v>0</v>
      </c>
      <c r="O68" s="358"/>
      <c r="P68" s="358"/>
      <c r="Q68" s="359">
        <f t="shared" si="8"/>
        <v>0</v>
      </c>
      <c r="R68" s="359">
        <f t="shared" si="8"/>
        <v>0</v>
      </c>
      <c r="S68" s="360"/>
      <c r="T68" s="361"/>
      <c r="U68" s="255">
        <f t="shared" si="1"/>
        <v>0</v>
      </c>
      <c r="V68" s="169"/>
      <c r="W68" s="169"/>
      <c r="X68" s="169"/>
      <c r="Y68" s="169"/>
      <c r="Z68" s="169"/>
      <c r="AA68" s="378"/>
      <c r="AB68" s="169"/>
      <c r="AC68" s="169"/>
      <c r="AD68" s="169"/>
      <c r="AE68" s="371"/>
      <c r="AF68" s="371"/>
      <c r="AG68" s="371"/>
      <c r="AH68" s="169"/>
      <c r="AI68" s="169"/>
      <c r="AJ68" s="169"/>
      <c r="AK68" s="169"/>
      <c r="AL68" s="169"/>
      <c r="AM68" s="169"/>
      <c r="AN68" s="176"/>
      <c r="AO68" s="176"/>
      <c r="AP68" s="176"/>
    </row>
    <row r="69" spans="1:42" s="253" customFormat="1" ht="21" hidden="1" customHeight="1">
      <c r="A69" s="252"/>
      <c r="B69" s="252"/>
      <c r="C69" s="252"/>
      <c r="D69" s="252"/>
      <c r="E69" s="252"/>
      <c r="F69" s="252"/>
      <c r="G69" s="252"/>
      <c r="I69" s="265">
        <f t="shared" si="10"/>
        <v>0</v>
      </c>
      <c r="J69" s="255">
        <f t="shared" si="0"/>
        <v>0</v>
      </c>
      <c r="K69" s="1243">
        <f t="shared" si="11"/>
        <v>54</v>
      </c>
      <c r="L69" s="356"/>
      <c r="M69" s="356"/>
      <c r="N69" s="357">
        <f t="shared" si="3"/>
        <v>0</v>
      </c>
      <c r="O69" s="358"/>
      <c r="P69" s="358"/>
      <c r="Q69" s="359">
        <f t="shared" si="8"/>
        <v>0</v>
      </c>
      <c r="R69" s="359">
        <f t="shared" si="8"/>
        <v>0</v>
      </c>
      <c r="S69" s="360"/>
      <c r="T69" s="361"/>
      <c r="U69" s="255">
        <f t="shared" si="1"/>
        <v>0</v>
      </c>
      <c r="V69" s="169"/>
      <c r="W69" s="169"/>
      <c r="X69" s="169"/>
      <c r="Y69" s="169"/>
      <c r="Z69" s="169"/>
      <c r="AA69" s="378"/>
      <c r="AB69" s="169"/>
      <c r="AC69" s="169"/>
      <c r="AD69" s="169"/>
      <c r="AE69" s="371"/>
      <c r="AF69" s="371"/>
      <c r="AG69" s="371"/>
      <c r="AH69" s="169"/>
      <c r="AI69" s="169"/>
      <c r="AJ69" s="169"/>
      <c r="AK69" s="169"/>
      <c r="AL69" s="169"/>
      <c r="AM69" s="169"/>
      <c r="AN69" s="176"/>
      <c r="AO69" s="176"/>
      <c r="AP69" s="176"/>
    </row>
    <row r="70" spans="1:42" s="253" customFormat="1" ht="21" hidden="1" customHeight="1">
      <c r="A70" s="252"/>
      <c r="B70" s="252"/>
      <c r="C70" s="252"/>
      <c r="D70" s="252"/>
      <c r="E70" s="252"/>
      <c r="F70" s="252"/>
      <c r="G70" s="252"/>
      <c r="I70" s="265">
        <f t="shared" si="10"/>
        <v>0</v>
      </c>
      <c r="J70" s="255">
        <f t="shared" si="0"/>
        <v>0</v>
      </c>
      <c r="K70" s="1243">
        <f t="shared" si="11"/>
        <v>55</v>
      </c>
      <c r="L70" s="356"/>
      <c r="M70" s="356"/>
      <c r="N70" s="357">
        <f t="shared" si="3"/>
        <v>0</v>
      </c>
      <c r="O70" s="358"/>
      <c r="P70" s="358"/>
      <c r="Q70" s="359">
        <f t="shared" si="8"/>
        <v>0</v>
      </c>
      <c r="R70" s="359">
        <f t="shared" si="8"/>
        <v>0</v>
      </c>
      <c r="S70" s="360"/>
      <c r="T70" s="361"/>
      <c r="U70" s="255">
        <f t="shared" si="1"/>
        <v>0</v>
      </c>
      <c r="V70" s="169"/>
      <c r="W70" s="169"/>
      <c r="X70" s="169"/>
      <c r="Y70" s="169"/>
      <c r="Z70" s="169"/>
      <c r="AA70" s="378"/>
      <c r="AB70" s="169"/>
      <c r="AC70" s="169"/>
      <c r="AD70" s="169"/>
      <c r="AE70" s="371"/>
      <c r="AF70" s="371"/>
      <c r="AG70" s="371"/>
      <c r="AH70" s="169"/>
      <c r="AI70" s="169"/>
      <c r="AJ70" s="169"/>
      <c r="AK70" s="169"/>
      <c r="AL70" s="169"/>
      <c r="AM70" s="169"/>
      <c r="AN70" s="176"/>
      <c r="AO70" s="176"/>
      <c r="AP70" s="176"/>
    </row>
    <row r="71" spans="1:42" s="253" customFormat="1" ht="21" hidden="1" customHeight="1">
      <c r="A71" s="252"/>
      <c r="B71" s="252"/>
      <c r="C71" s="252"/>
      <c r="D71" s="252"/>
      <c r="E71" s="252"/>
      <c r="F71" s="252"/>
      <c r="G71" s="252"/>
      <c r="I71" s="265">
        <f t="shared" si="10"/>
        <v>0</v>
      </c>
      <c r="J71" s="255">
        <f t="shared" si="0"/>
        <v>0</v>
      </c>
      <c r="K71" s="1243">
        <f t="shared" si="11"/>
        <v>56</v>
      </c>
      <c r="L71" s="356"/>
      <c r="M71" s="356"/>
      <c r="N71" s="357">
        <f t="shared" si="3"/>
        <v>0</v>
      </c>
      <c r="O71" s="358"/>
      <c r="P71" s="358"/>
      <c r="Q71" s="359">
        <f t="shared" si="8"/>
        <v>0</v>
      </c>
      <c r="R71" s="359">
        <f t="shared" si="8"/>
        <v>0</v>
      </c>
      <c r="S71" s="360"/>
      <c r="T71" s="361"/>
      <c r="U71" s="255">
        <f t="shared" si="1"/>
        <v>0</v>
      </c>
      <c r="V71" s="169"/>
      <c r="W71" s="169"/>
      <c r="X71" s="169"/>
      <c r="Y71" s="169"/>
      <c r="Z71" s="169"/>
      <c r="AA71" s="378"/>
      <c r="AB71" s="169"/>
      <c r="AC71" s="169"/>
      <c r="AD71" s="169"/>
      <c r="AE71" s="371"/>
      <c r="AF71" s="371"/>
      <c r="AG71" s="371"/>
      <c r="AH71" s="169"/>
      <c r="AI71" s="169"/>
      <c r="AJ71" s="169"/>
      <c r="AK71" s="169"/>
      <c r="AL71" s="169"/>
      <c r="AM71" s="169"/>
      <c r="AN71" s="176"/>
      <c r="AO71" s="176"/>
      <c r="AP71" s="176"/>
    </row>
    <row r="72" spans="1:42" s="253" customFormat="1" ht="21" hidden="1" customHeight="1">
      <c r="A72" s="252"/>
      <c r="B72" s="252"/>
      <c r="C72" s="252"/>
      <c r="D72" s="252"/>
      <c r="E72" s="252"/>
      <c r="F72" s="252"/>
      <c r="G72" s="252"/>
      <c r="I72" s="265">
        <f t="shared" si="10"/>
        <v>0</v>
      </c>
      <c r="J72" s="255">
        <f t="shared" si="0"/>
        <v>0</v>
      </c>
      <c r="K72" s="1243">
        <f t="shared" si="11"/>
        <v>57</v>
      </c>
      <c r="L72" s="356"/>
      <c r="M72" s="356"/>
      <c r="N72" s="357">
        <f t="shared" si="3"/>
        <v>0</v>
      </c>
      <c r="O72" s="358"/>
      <c r="P72" s="358"/>
      <c r="Q72" s="359">
        <f t="shared" si="8"/>
        <v>0</v>
      </c>
      <c r="R72" s="359">
        <f t="shared" si="8"/>
        <v>0</v>
      </c>
      <c r="S72" s="360"/>
      <c r="T72" s="361"/>
      <c r="U72" s="255">
        <f t="shared" si="1"/>
        <v>0</v>
      </c>
      <c r="V72" s="169"/>
      <c r="W72" s="169"/>
      <c r="X72" s="169"/>
      <c r="Y72" s="169"/>
      <c r="Z72" s="169"/>
      <c r="AA72" s="378"/>
      <c r="AB72" s="169"/>
      <c r="AC72" s="169"/>
      <c r="AD72" s="169"/>
      <c r="AE72" s="371"/>
      <c r="AF72" s="371"/>
      <c r="AG72" s="371"/>
      <c r="AH72" s="169"/>
      <c r="AI72" s="169"/>
      <c r="AJ72" s="169"/>
      <c r="AK72" s="169"/>
      <c r="AL72" s="169"/>
      <c r="AM72" s="169"/>
      <c r="AN72" s="176"/>
      <c r="AO72" s="176"/>
      <c r="AP72" s="176"/>
    </row>
    <row r="73" spans="1:42" s="253" customFormat="1" ht="21" hidden="1" customHeight="1">
      <c r="A73" s="252"/>
      <c r="B73" s="252"/>
      <c r="C73" s="252"/>
      <c r="D73" s="252"/>
      <c r="E73" s="252"/>
      <c r="F73" s="252"/>
      <c r="G73" s="252"/>
      <c r="I73" s="265">
        <f t="shared" si="10"/>
        <v>0</v>
      </c>
      <c r="J73" s="255">
        <f t="shared" si="0"/>
        <v>0</v>
      </c>
      <c r="K73" s="1243">
        <f t="shared" si="11"/>
        <v>58</v>
      </c>
      <c r="L73" s="356"/>
      <c r="M73" s="356"/>
      <c r="N73" s="357">
        <f t="shared" si="3"/>
        <v>0</v>
      </c>
      <c r="O73" s="358"/>
      <c r="P73" s="358"/>
      <c r="Q73" s="359">
        <f t="shared" si="8"/>
        <v>0</v>
      </c>
      <c r="R73" s="359">
        <f t="shared" si="8"/>
        <v>0</v>
      </c>
      <c r="S73" s="360"/>
      <c r="T73" s="361"/>
      <c r="U73" s="255">
        <f t="shared" si="1"/>
        <v>0</v>
      </c>
      <c r="V73" s="169"/>
      <c r="W73" s="169"/>
      <c r="X73" s="169"/>
      <c r="Y73" s="169"/>
      <c r="Z73" s="169"/>
      <c r="AA73" s="378"/>
      <c r="AB73" s="169"/>
      <c r="AC73" s="169"/>
      <c r="AD73" s="169"/>
      <c r="AE73" s="371"/>
      <c r="AF73" s="371"/>
      <c r="AG73" s="371"/>
      <c r="AH73" s="169"/>
      <c r="AI73" s="169"/>
      <c r="AJ73" s="169"/>
      <c r="AK73" s="169"/>
      <c r="AL73" s="169"/>
      <c r="AM73" s="169"/>
      <c r="AN73" s="176"/>
      <c r="AO73" s="176"/>
      <c r="AP73" s="176"/>
    </row>
    <row r="74" spans="1:42" s="253" customFormat="1" ht="21" hidden="1" customHeight="1">
      <c r="A74" s="252"/>
      <c r="B74" s="252"/>
      <c r="C74" s="252"/>
      <c r="D74" s="252"/>
      <c r="E74" s="252"/>
      <c r="F74" s="252"/>
      <c r="G74" s="252"/>
      <c r="I74" s="265">
        <f t="shared" si="10"/>
        <v>0</v>
      </c>
      <c r="J74" s="255">
        <f t="shared" si="0"/>
        <v>0</v>
      </c>
      <c r="K74" s="1243">
        <f t="shared" si="11"/>
        <v>59</v>
      </c>
      <c r="L74" s="356"/>
      <c r="M74" s="356"/>
      <c r="N74" s="357">
        <f t="shared" si="3"/>
        <v>0</v>
      </c>
      <c r="O74" s="358"/>
      <c r="P74" s="358"/>
      <c r="Q74" s="359">
        <f t="shared" si="8"/>
        <v>0</v>
      </c>
      <c r="R74" s="359">
        <f t="shared" si="8"/>
        <v>0</v>
      </c>
      <c r="S74" s="360"/>
      <c r="T74" s="361"/>
      <c r="U74" s="255">
        <f t="shared" si="1"/>
        <v>0</v>
      </c>
      <c r="V74" s="169"/>
      <c r="W74" s="169"/>
      <c r="X74" s="169"/>
      <c r="Y74" s="169"/>
      <c r="Z74" s="169"/>
      <c r="AA74" s="378"/>
      <c r="AB74" s="169"/>
      <c r="AC74" s="169"/>
      <c r="AD74" s="169"/>
      <c r="AE74" s="371"/>
      <c r="AF74" s="371"/>
      <c r="AG74" s="371"/>
      <c r="AH74" s="169"/>
      <c r="AI74" s="169"/>
      <c r="AJ74" s="169"/>
      <c r="AK74" s="169"/>
      <c r="AL74" s="169"/>
      <c r="AM74" s="169"/>
      <c r="AN74" s="176"/>
      <c r="AO74" s="176"/>
      <c r="AP74" s="176"/>
    </row>
    <row r="75" spans="1:42" s="253" customFormat="1" ht="21" hidden="1" customHeight="1" thickBot="1">
      <c r="A75" s="252"/>
      <c r="B75" s="252"/>
      <c r="C75" s="252"/>
      <c r="D75" s="252"/>
      <c r="E75" s="252"/>
      <c r="F75" s="252"/>
      <c r="G75" s="252"/>
      <c r="I75" s="265">
        <f t="shared" si="10"/>
        <v>0</v>
      </c>
      <c r="J75" s="255">
        <f t="shared" si="0"/>
        <v>0</v>
      </c>
      <c r="K75" s="379">
        <f t="shared" si="11"/>
        <v>60</v>
      </c>
      <c r="L75" s="313"/>
      <c r="M75" s="313"/>
      <c r="N75" s="380">
        <f t="shared" si="3"/>
        <v>0</v>
      </c>
      <c r="O75" s="381"/>
      <c r="P75" s="381"/>
      <c r="Q75" s="382">
        <f t="shared" si="8"/>
        <v>0</v>
      </c>
      <c r="R75" s="382">
        <f t="shared" si="8"/>
        <v>0</v>
      </c>
      <c r="S75" s="383"/>
      <c r="T75" s="384"/>
      <c r="U75" s="255">
        <f t="shared" si="1"/>
        <v>0</v>
      </c>
      <c r="V75" s="392"/>
      <c r="W75" s="392"/>
      <c r="X75" s="392"/>
      <c r="Y75" s="392"/>
      <c r="Z75" s="392"/>
      <c r="AA75" s="393"/>
      <c r="AB75" s="392"/>
      <c r="AC75" s="392"/>
      <c r="AD75" s="392"/>
      <c r="AE75" s="394"/>
      <c r="AF75" s="394"/>
      <c r="AG75" s="394"/>
      <c r="AH75" s="394"/>
      <c r="AI75" s="394"/>
      <c r="AJ75" s="394"/>
      <c r="AK75" s="371"/>
      <c r="AL75" s="371"/>
      <c r="AM75" s="371"/>
      <c r="AN75" s="167"/>
      <c r="AO75" s="167"/>
      <c r="AP75" s="167"/>
    </row>
    <row r="76" spans="1:42" ht="30" customHeight="1" thickBot="1">
      <c r="I76" s="952">
        <f t="shared" ref="I76:I86" si="12">IF(Q$79&gt;0,1,0)</f>
        <v>0</v>
      </c>
      <c r="J76" s="941">
        <f>IF($Q$79&gt;0,2,)</f>
        <v>0</v>
      </c>
      <c r="K76" s="2477" t="s">
        <v>891</v>
      </c>
      <c r="L76" s="2477"/>
      <c r="M76" s="2477"/>
      <c r="N76" s="2477"/>
      <c r="O76" s="2477"/>
      <c r="P76" s="2477"/>
      <c r="Q76" s="2477"/>
      <c r="R76" s="2477"/>
      <c r="S76" s="2477"/>
      <c r="T76" s="2477"/>
      <c r="U76" s="941">
        <f>IF($Q$79&gt;0,2,)</f>
        <v>0</v>
      </c>
      <c r="V76" s="1074" t="s">
        <v>833</v>
      </c>
      <c r="AF76" s="947" t="s">
        <v>834</v>
      </c>
      <c r="AG76" s="948"/>
      <c r="AH76" s="948"/>
      <c r="AI76" s="948"/>
      <c r="AJ76" s="949"/>
      <c r="AN76" s="950"/>
      <c r="AO76" s="950"/>
      <c r="AP76" s="950"/>
    </row>
    <row r="77" spans="1:42" ht="21" customHeight="1" thickBot="1">
      <c r="I77" s="952">
        <f t="shared" si="12"/>
        <v>0</v>
      </c>
      <c r="J77" s="941">
        <f t="shared" ref="J77:J150" si="13">IF($Q$79&gt;0,2,)</f>
        <v>0</v>
      </c>
      <c r="K77" s="2478" t="s">
        <v>578</v>
      </c>
      <c r="L77" s="2478"/>
      <c r="M77" s="2478"/>
      <c r="N77" s="2478"/>
      <c r="O77" s="2478"/>
      <c r="P77" s="2478"/>
      <c r="Q77" s="2478"/>
      <c r="R77" s="2478"/>
      <c r="S77" s="2478"/>
      <c r="T77" s="2478"/>
      <c r="U77" s="941">
        <f t="shared" ref="U77:U150" si="14">IF($Q$79&gt;0,2,)</f>
        <v>0</v>
      </c>
      <c r="V77" s="1075" t="s">
        <v>861</v>
      </c>
      <c r="W77" s="1076"/>
      <c r="X77" s="955"/>
      <c r="Y77" s="955"/>
      <c r="Z77" s="956"/>
      <c r="AA77" s="957"/>
      <c r="AB77" s="956"/>
      <c r="AC77" s="958"/>
      <c r="AD77" s="959"/>
      <c r="AE77" s="565"/>
      <c r="AF77" s="960" t="s">
        <v>862</v>
      </c>
      <c r="AG77" s="961" t="s">
        <v>863</v>
      </c>
      <c r="AH77" s="961" t="s">
        <v>864</v>
      </c>
      <c r="AI77" s="962" t="s">
        <v>865</v>
      </c>
      <c r="AJ77" s="949"/>
      <c r="AN77" s="950"/>
      <c r="AO77" s="950"/>
      <c r="AP77" s="963"/>
    </row>
    <row r="78" spans="1:42" ht="21" customHeight="1">
      <c r="I78" s="952">
        <f t="shared" si="12"/>
        <v>0</v>
      </c>
      <c r="J78" s="941">
        <f t="shared" si="13"/>
        <v>0</v>
      </c>
      <c r="K78" s="1247" t="s">
        <v>564</v>
      </c>
      <c r="L78" s="965" t="s">
        <v>565</v>
      </c>
      <c r="M78" s="1249" t="s">
        <v>1653</v>
      </c>
      <c r="N78" s="965" t="s">
        <v>940</v>
      </c>
      <c r="O78" s="1249" t="s">
        <v>859</v>
      </c>
      <c r="P78" s="965" t="s">
        <v>566</v>
      </c>
      <c r="Q78" s="965" t="s">
        <v>575</v>
      </c>
      <c r="R78" s="965" t="s">
        <v>570</v>
      </c>
      <c r="S78" s="965" t="s">
        <v>576</v>
      </c>
      <c r="T78" s="967" t="s">
        <v>577</v>
      </c>
      <c r="U78" s="941">
        <f t="shared" si="14"/>
        <v>0</v>
      </c>
      <c r="V78" s="1077" t="s">
        <v>866</v>
      </c>
      <c r="W78" s="969"/>
      <c r="X78" s="970"/>
      <c r="Y78" s="970"/>
      <c r="Z78" s="971"/>
      <c r="AA78" s="972"/>
      <c r="AB78" s="971"/>
      <c r="AC78" s="973"/>
      <c r="AD78" s="974"/>
      <c r="AE78" s="565"/>
      <c r="AF78" s="975" t="s">
        <v>867</v>
      </c>
      <c r="AG78" s="976" t="s">
        <v>868</v>
      </c>
      <c r="AH78" s="976" t="s">
        <v>869</v>
      </c>
      <c r="AI78" s="977" t="s">
        <v>870</v>
      </c>
      <c r="AJ78" s="949"/>
      <c r="AN78" s="950"/>
      <c r="AO78" s="950"/>
      <c r="AP78" s="963"/>
    </row>
    <row r="79" spans="1:42" ht="21" customHeight="1" thickBot="1">
      <c r="I79" s="952">
        <f t="shared" si="12"/>
        <v>0</v>
      </c>
      <c r="J79" s="941">
        <f t="shared" si="13"/>
        <v>0</v>
      </c>
      <c r="K79" s="978"/>
      <c r="L79" s="979"/>
      <c r="M79" s="979"/>
      <c r="N79" s="979"/>
      <c r="O79" s="979"/>
      <c r="P79" s="980" t="str">
        <f>IF(COUNTA(Y84:Y91)&gt;1,CONCATENATE(V84,"번지 외 ",COUNTA(Y84:Y91)-1,"필지"),CONCATENATE(V84,"번지"))</f>
        <v>번지</v>
      </c>
      <c r="Q79" s="981">
        <f>+Y92</f>
        <v>0</v>
      </c>
      <c r="R79" s="982"/>
      <c r="S79" s="983">
        <f>COUNT(L87:L99)</f>
        <v>0</v>
      </c>
      <c r="T79" s="984">
        <f>200*S79</f>
        <v>0</v>
      </c>
      <c r="U79" s="941">
        <f t="shared" si="14"/>
        <v>0</v>
      </c>
      <c r="V79" s="1077" t="s">
        <v>871</v>
      </c>
      <c r="W79" s="969"/>
      <c r="X79" s="970"/>
      <c r="Y79" s="970"/>
      <c r="Z79" s="971"/>
      <c r="AA79" s="972"/>
      <c r="AB79" s="971"/>
      <c r="AC79" s="973"/>
      <c r="AD79" s="974"/>
      <c r="AE79" s="565"/>
      <c r="AF79" s="975" t="s">
        <v>872</v>
      </c>
      <c r="AG79" s="976" t="s">
        <v>873</v>
      </c>
      <c r="AH79" s="985" t="s">
        <v>874</v>
      </c>
      <c r="AI79" s="977" t="s">
        <v>875</v>
      </c>
      <c r="AJ79" s="949"/>
      <c r="AN79" s="950"/>
      <c r="AO79" s="950"/>
      <c r="AP79" s="963"/>
    </row>
    <row r="80" spans="1:42" ht="21" customHeight="1" thickBot="1">
      <c r="I80" s="952">
        <f t="shared" si="12"/>
        <v>0</v>
      </c>
      <c r="J80" s="941">
        <f t="shared" si="13"/>
        <v>0</v>
      </c>
      <c r="K80" s="1247" t="s">
        <v>568</v>
      </c>
      <c r="L80" s="965" t="s">
        <v>569</v>
      </c>
      <c r="M80" s="965" t="s">
        <v>562</v>
      </c>
      <c r="N80" s="965" t="s">
        <v>567</v>
      </c>
      <c r="O80" s="965" t="s">
        <v>571</v>
      </c>
      <c r="P80" s="1251" t="s">
        <v>572</v>
      </c>
      <c r="Q80" s="1251" t="s">
        <v>573</v>
      </c>
      <c r="R80" s="987" t="s">
        <v>574</v>
      </c>
      <c r="S80" s="988" t="s">
        <v>593</v>
      </c>
      <c r="T80" s="967" t="s">
        <v>563</v>
      </c>
      <c r="U80" s="941">
        <f t="shared" si="14"/>
        <v>0</v>
      </c>
      <c r="V80" s="1078" t="s">
        <v>876</v>
      </c>
      <c r="W80" s="990"/>
      <c r="X80" s="1079"/>
      <c r="Y80" s="1079"/>
      <c r="Z80" s="1080"/>
      <c r="AA80" s="1081"/>
      <c r="AB80" s="1080"/>
      <c r="AC80" s="1082"/>
      <c r="AD80" s="1083"/>
      <c r="AE80" s="565"/>
      <c r="AF80" s="975" t="s">
        <v>877</v>
      </c>
      <c r="AG80" s="996" t="s">
        <v>878</v>
      </c>
      <c r="AH80" s="997" t="s">
        <v>879</v>
      </c>
      <c r="AI80" s="977" t="s">
        <v>880</v>
      </c>
      <c r="AJ80" s="949"/>
      <c r="AN80" s="950"/>
      <c r="AO80" s="950"/>
      <c r="AP80" s="963"/>
    </row>
    <row r="81" spans="1:43" ht="21" customHeight="1" thickBot="1">
      <c r="I81" s="952">
        <f t="shared" si="12"/>
        <v>0</v>
      </c>
      <c r="J81" s="941">
        <f t="shared" si="13"/>
        <v>0</v>
      </c>
      <c r="K81" s="998">
        <f>Z84</f>
        <v>0</v>
      </c>
      <c r="L81" s="999">
        <f>AA84</f>
        <v>0</v>
      </c>
      <c r="M81" s="1000">
        <f>AC84</f>
        <v>0</v>
      </c>
      <c r="N81" s="1001">
        <f>AB93</f>
        <v>0</v>
      </c>
      <c r="O81" s="1002" t="e">
        <f>IF((Q85+R85)&gt;0,ROUND((Q85/(Q85+R85)),4),0)</f>
        <v>#DIV/0!</v>
      </c>
      <c r="P81" s="1003" t="str">
        <f>IF(W80&lt;=15,AI78,IF(W80&gt;30,AI80,AI79))</f>
        <v>완 (15˚ 이하)</v>
      </c>
      <c r="Q81" s="1004" t="str">
        <f>AF86</f>
        <v>개소당5ha이상</v>
      </c>
      <c r="R81" s="1005"/>
      <c r="S81" s="1006">
        <f>W80</f>
        <v>0</v>
      </c>
      <c r="T81" s="1007">
        <f>ROUND(N81/10000*N87,0)</f>
        <v>0</v>
      </c>
      <c r="U81" s="941">
        <f t="shared" si="14"/>
        <v>0</v>
      </c>
      <c r="V81" s="1084">
        <v>0</v>
      </c>
      <c r="W81" s="1084"/>
      <c r="X81" s="1084"/>
      <c r="Y81" s="1084"/>
      <c r="Z81" s="1084"/>
      <c r="AA81" s="1085"/>
      <c r="AB81" s="1084"/>
      <c r="AC81" s="1084"/>
      <c r="AD81" s="1084"/>
      <c r="AE81" s="565"/>
      <c r="AF81" s="975" t="s">
        <v>881</v>
      </c>
      <c r="AG81" s="976"/>
      <c r="AH81" s="1008"/>
      <c r="AI81" s="977"/>
      <c r="AJ81" s="949"/>
      <c r="AN81" s="950"/>
      <c r="AO81" s="950"/>
      <c r="AP81" s="963"/>
    </row>
    <row r="82" spans="1:43" ht="21" customHeight="1" thickBot="1">
      <c r="I82" s="952">
        <f t="shared" si="12"/>
        <v>0</v>
      </c>
      <c r="J82" s="941">
        <f t="shared" si="13"/>
        <v>0</v>
      </c>
      <c r="K82" s="2479" t="s">
        <v>941</v>
      </c>
      <c r="L82" s="2479"/>
      <c r="M82" s="2479"/>
      <c r="N82" s="2479"/>
      <c r="O82" s="2479"/>
      <c r="P82" s="2479"/>
      <c r="Q82" s="2479"/>
      <c r="R82" s="2479"/>
      <c r="S82" s="2479"/>
      <c r="T82" s="2479"/>
      <c r="U82" s="941">
        <f t="shared" si="14"/>
        <v>0</v>
      </c>
      <c r="AE82" s="565"/>
      <c r="AF82" s="975"/>
      <c r="AG82" s="976"/>
      <c r="AH82" s="1008"/>
      <c r="AI82" s="977"/>
      <c r="AJ82" s="949"/>
      <c r="AN82" s="950"/>
      <c r="AO82" s="950"/>
      <c r="AP82" s="963"/>
    </row>
    <row r="83" spans="1:43" ht="21" customHeight="1" thickBot="1">
      <c r="I83" s="952">
        <f t="shared" si="12"/>
        <v>0</v>
      </c>
      <c r="J83" s="941">
        <f t="shared" si="13"/>
        <v>0</v>
      </c>
      <c r="K83" s="2480" t="s">
        <v>942</v>
      </c>
      <c r="L83" s="2482" t="s">
        <v>943</v>
      </c>
      <c r="M83" s="2484" t="s">
        <v>944</v>
      </c>
      <c r="N83" s="2484" t="s">
        <v>945</v>
      </c>
      <c r="O83" s="2476" t="s">
        <v>946</v>
      </c>
      <c r="P83" s="2476"/>
      <c r="Q83" s="2476" t="s">
        <v>947</v>
      </c>
      <c r="R83" s="2476"/>
      <c r="S83" s="2472" t="s">
        <v>1162</v>
      </c>
      <c r="T83" s="2473"/>
      <c r="U83" s="941">
        <f t="shared" si="14"/>
        <v>0</v>
      </c>
      <c r="V83" s="1075" t="s">
        <v>837</v>
      </c>
      <c r="W83" s="1086" t="s">
        <v>838</v>
      </c>
      <c r="X83" s="1086" t="s">
        <v>835</v>
      </c>
      <c r="Y83" s="1086" t="s">
        <v>890</v>
      </c>
      <c r="Z83" s="1086" t="s">
        <v>568</v>
      </c>
      <c r="AA83" s="1087" t="s">
        <v>902</v>
      </c>
      <c r="AB83" s="1086" t="s">
        <v>836</v>
      </c>
      <c r="AC83" s="1088" t="s">
        <v>562</v>
      </c>
      <c r="AD83" s="1089" t="s">
        <v>1147</v>
      </c>
      <c r="AE83" s="565"/>
      <c r="AF83" s="1016"/>
      <c r="AG83" s="1017"/>
      <c r="AH83" s="1018"/>
      <c r="AI83" s="1019"/>
      <c r="AJ83" s="1020"/>
      <c r="AN83" s="1020"/>
      <c r="AO83" s="565"/>
      <c r="AP83" s="963"/>
    </row>
    <row r="84" spans="1:43" ht="21" customHeight="1" thickBot="1">
      <c r="I84" s="952">
        <f t="shared" si="12"/>
        <v>0</v>
      </c>
      <c r="J84" s="941">
        <f t="shared" si="13"/>
        <v>0</v>
      </c>
      <c r="K84" s="2481"/>
      <c r="L84" s="2483"/>
      <c r="M84" s="2485"/>
      <c r="N84" s="2485"/>
      <c r="O84" s="1250" t="s">
        <v>786</v>
      </c>
      <c r="P84" s="1022" t="s">
        <v>787</v>
      </c>
      <c r="Q84" s="1022" t="s">
        <v>786</v>
      </c>
      <c r="R84" s="1023" t="s">
        <v>787</v>
      </c>
      <c r="S84" s="2474"/>
      <c r="T84" s="2475"/>
      <c r="U84" s="941">
        <f t="shared" si="14"/>
        <v>0</v>
      </c>
      <c r="V84" s="1036"/>
      <c r="W84" s="1025"/>
      <c r="X84" s="1025"/>
      <c r="Y84" s="1025"/>
      <c r="Z84" s="1025"/>
      <c r="AA84" s="1026"/>
      <c r="AB84" s="1025"/>
      <c r="AC84" s="1027"/>
      <c r="AD84" s="1028"/>
      <c r="AE84" s="565"/>
      <c r="AF84" s="948"/>
      <c r="AG84" s="948"/>
      <c r="AH84" s="948"/>
      <c r="AI84" s="1029"/>
      <c r="AJ84" s="1020"/>
      <c r="AN84" s="1020"/>
      <c r="AO84" s="565"/>
      <c r="AP84" s="963"/>
    </row>
    <row r="85" spans="1:43" ht="21" customHeight="1">
      <c r="I85" s="952">
        <f t="shared" si="12"/>
        <v>0</v>
      </c>
      <c r="J85" s="941">
        <f t="shared" si="13"/>
        <v>0</v>
      </c>
      <c r="K85" s="1248" t="s">
        <v>889</v>
      </c>
      <c r="L85" s="1031"/>
      <c r="M85" s="1031"/>
      <c r="N85" s="1032" t="e">
        <f>N86/S79</f>
        <v>#DIV/0!</v>
      </c>
      <c r="O85" s="1033" t="e">
        <f>ROUND(O86/S79,1)</f>
        <v>#DIV/0!</v>
      </c>
      <c r="P85" s="1033" t="e">
        <f>ROUND(P86/S79,1)</f>
        <v>#DIV/0!</v>
      </c>
      <c r="Q85" s="1032" t="e">
        <f>ROUND(Q86/S79,0)</f>
        <v>#DIV/0!</v>
      </c>
      <c r="R85" s="1032" t="e">
        <f>ROUND(R86/S79,0)</f>
        <v>#DIV/0!</v>
      </c>
      <c r="S85" s="1034"/>
      <c r="T85" s="1035"/>
      <c r="U85" s="941">
        <f t="shared" si="14"/>
        <v>0</v>
      </c>
      <c r="V85" s="1036"/>
      <c r="W85" s="1037"/>
      <c r="X85" s="1037"/>
      <c r="Y85" s="1037"/>
      <c r="Z85" s="1025"/>
      <c r="AA85" s="1026"/>
      <c r="AB85" s="1025"/>
      <c r="AC85" s="1027"/>
      <c r="AD85" s="1028"/>
      <c r="AE85" s="565"/>
      <c r="AF85" s="960" t="s">
        <v>560</v>
      </c>
      <c r="AG85" s="961" t="s">
        <v>561</v>
      </c>
      <c r="AH85" s="1012" t="s">
        <v>884</v>
      </c>
      <c r="AI85" s="1038"/>
      <c r="AJ85" s="949"/>
      <c r="AN85" s="950"/>
      <c r="AO85" s="565"/>
      <c r="AP85" s="963"/>
    </row>
    <row r="86" spans="1:43" ht="21" customHeight="1">
      <c r="I86" s="952">
        <f t="shared" si="12"/>
        <v>0</v>
      </c>
      <c r="J86" s="941">
        <f t="shared" si="13"/>
        <v>0</v>
      </c>
      <c r="K86" s="1248" t="s">
        <v>832</v>
      </c>
      <c r="L86" s="1031"/>
      <c r="M86" s="1031"/>
      <c r="N86" s="1039">
        <f>SUM(N87:N150)</f>
        <v>0</v>
      </c>
      <c r="O86" s="1039">
        <f>SUM(O87:O150)</f>
        <v>0</v>
      </c>
      <c r="P86" s="1039">
        <f>SUM(P87:P150)</f>
        <v>0</v>
      </c>
      <c r="Q86" s="1039">
        <f>SUM(Q87:Q150)</f>
        <v>0</v>
      </c>
      <c r="R86" s="1039">
        <f>SUM(R87:R150)</f>
        <v>0</v>
      </c>
      <c r="S86" s="1040"/>
      <c r="T86" s="1041"/>
      <c r="U86" s="941">
        <f t="shared" si="14"/>
        <v>0</v>
      </c>
      <c r="V86" s="1036"/>
      <c r="W86" s="1025"/>
      <c r="X86" s="1025"/>
      <c r="Y86" s="1025"/>
      <c r="Z86" s="1025"/>
      <c r="AA86" s="1026"/>
      <c r="AB86" s="1025"/>
      <c r="AC86" s="1027"/>
      <c r="AD86" s="1028"/>
      <c r="AE86" s="565"/>
      <c r="AF86" s="975" t="s">
        <v>885</v>
      </c>
      <c r="AG86" s="976" t="s">
        <v>1151</v>
      </c>
      <c r="AH86" s="1042">
        <v>0</v>
      </c>
      <c r="AI86" s="1043"/>
      <c r="AJ86" s="949"/>
      <c r="AN86" s="950"/>
      <c r="AO86" s="565"/>
      <c r="AP86" s="963"/>
    </row>
    <row r="87" spans="1:43" ht="21" customHeight="1">
      <c r="I87" s="952">
        <f>IF((O$87+P$87)&gt;0,1,0)</f>
        <v>0</v>
      </c>
      <c r="J87" s="941">
        <f t="shared" si="13"/>
        <v>0</v>
      </c>
      <c r="K87" s="1248">
        <v>1</v>
      </c>
      <c r="L87" s="1044"/>
      <c r="M87" s="1044"/>
      <c r="N87" s="1045">
        <f t="shared" ref="N87:N150" si="15">IF(O87+P87&gt;0,$W$77,)</f>
        <v>0</v>
      </c>
      <c r="O87" s="1053"/>
      <c r="P87" s="1053"/>
      <c r="Q87" s="1045">
        <f t="shared" ref="Q87:R100" si="16">ROUND(O87*50,0)</f>
        <v>0</v>
      </c>
      <c r="R87" s="1045">
        <f t="shared" si="16"/>
        <v>0</v>
      </c>
      <c r="S87" s="1047"/>
      <c r="T87" s="1048"/>
      <c r="U87" s="941">
        <f t="shared" si="14"/>
        <v>0</v>
      </c>
      <c r="V87" s="1036"/>
      <c r="W87" s="1025"/>
      <c r="X87" s="1025"/>
      <c r="Y87" s="1025"/>
      <c r="Z87" s="1025"/>
      <c r="AA87" s="1026"/>
      <c r="AB87" s="1025"/>
      <c r="AC87" s="1027"/>
      <c r="AD87" s="1028"/>
      <c r="AE87" s="565"/>
      <c r="AF87" s="975" t="s">
        <v>886</v>
      </c>
      <c r="AG87" s="976" t="s">
        <v>887</v>
      </c>
      <c r="AH87" s="1049">
        <v>0.05</v>
      </c>
      <c r="AI87" s="1043"/>
      <c r="AJ87" s="949"/>
      <c r="AN87" s="950"/>
      <c r="AO87" s="565"/>
      <c r="AP87" s="963"/>
    </row>
    <row r="88" spans="1:43" ht="21" customHeight="1">
      <c r="I88" s="952">
        <f t="shared" ref="I88:I100" si="17">IF((O$87+P$87)&gt;0,1,0)</f>
        <v>0</v>
      </c>
      <c r="J88" s="941">
        <f t="shared" si="13"/>
        <v>0</v>
      </c>
      <c r="K88" s="1248">
        <f t="shared" ref="K88:K100" si="18">+K87+1</f>
        <v>2</v>
      </c>
      <c r="L88" s="1044"/>
      <c r="M88" s="1044"/>
      <c r="N88" s="1045">
        <f t="shared" si="15"/>
        <v>0</v>
      </c>
      <c r="O88" s="1053"/>
      <c r="P88" s="1053"/>
      <c r="Q88" s="1045">
        <f t="shared" si="16"/>
        <v>0</v>
      </c>
      <c r="R88" s="1045">
        <f t="shared" si="16"/>
        <v>0</v>
      </c>
      <c r="S88" s="1047"/>
      <c r="T88" s="1048"/>
      <c r="U88" s="941">
        <f t="shared" si="14"/>
        <v>0</v>
      </c>
      <c r="V88" s="1036"/>
      <c r="W88" s="1025"/>
      <c r="X88" s="1025"/>
      <c r="Y88" s="1025"/>
      <c r="Z88" s="1025"/>
      <c r="AA88" s="1026"/>
      <c r="AB88" s="1025"/>
      <c r="AC88" s="1027"/>
      <c r="AD88" s="1028"/>
      <c r="AE88" s="565"/>
      <c r="AF88" s="975" t="s">
        <v>888</v>
      </c>
      <c r="AG88" s="976" t="s">
        <v>1150</v>
      </c>
      <c r="AH88" s="1049">
        <v>0.1</v>
      </c>
      <c r="AI88" s="1050"/>
      <c r="AJ88" s="949"/>
      <c r="AN88" s="950"/>
      <c r="AO88" s="565"/>
      <c r="AP88" s="963"/>
    </row>
    <row r="89" spans="1:43" ht="21" customHeight="1">
      <c r="I89" s="952">
        <f t="shared" si="17"/>
        <v>0</v>
      </c>
      <c r="J89" s="941">
        <f t="shared" si="13"/>
        <v>0</v>
      </c>
      <c r="K89" s="1248">
        <f t="shared" si="18"/>
        <v>3</v>
      </c>
      <c r="L89" s="1044"/>
      <c r="M89" s="1044"/>
      <c r="N89" s="1045">
        <f>IF(O89+P89&gt;0,$W$77,)</f>
        <v>0</v>
      </c>
      <c r="O89" s="1053"/>
      <c r="P89" s="1053"/>
      <c r="Q89" s="1045">
        <f>ROUND(O89*50,0)</f>
        <v>0</v>
      </c>
      <c r="R89" s="1045">
        <f>ROUND(P89*50,0)</f>
        <v>0</v>
      </c>
      <c r="S89" s="1047"/>
      <c r="T89" s="1048"/>
      <c r="U89" s="941">
        <f t="shared" si="14"/>
        <v>0</v>
      </c>
      <c r="V89" s="1036"/>
      <c r="W89" s="1025"/>
      <c r="X89" s="1025"/>
      <c r="Y89" s="1025"/>
      <c r="Z89" s="1025"/>
      <c r="AA89" s="1026"/>
      <c r="AB89" s="1025"/>
      <c r="AC89" s="1027"/>
      <c r="AD89" s="1028"/>
      <c r="AE89" s="565"/>
      <c r="AF89" s="975"/>
      <c r="AG89" s="976"/>
      <c r="AH89" s="1051"/>
      <c r="AI89" s="977"/>
      <c r="AJ89" s="1020"/>
      <c r="AN89" s="1020"/>
      <c r="AO89" s="565"/>
      <c r="AP89" s="963"/>
      <c r="AQ89" s="819"/>
    </row>
    <row r="90" spans="1:43" ht="21" customHeight="1" thickBot="1">
      <c r="I90" s="952">
        <f t="shared" si="17"/>
        <v>0</v>
      </c>
      <c r="J90" s="941">
        <f t="shared" si="13"/>
        <v>0</v>
      </c>
      <c r="K90" s="1248">
        <f t="shared" si="18"/>
        <v>4</v>
      </c>
      <c r="L90" s="1044"/>
      <c r="M90" s="1044"/>
      <c r="N90" s="1052">
        <f t="shared" si="15"/>
        <v>0</v>
      </c>
      <c r="O90" s="1053"/>
      <c r="P90" s="1053"/>
      <c r="Q90" s="1054">
        <f t="shared" si="16"/>
        <v>0</v>
      </c>
      <c r="R90" s="1054">
        <f t="shared" si="16"/>
        <v>0</v>
      </c>
      <c r="S90" s="1047"/>
      <c r="T90" s="1048"/>
      <c r="U90" s="941">
        <f t="shared" si="14"/>
        <v>0</v>
      </c>
      <c r="V90" s="1036"/>
      <c r="W90" s="1025"/>
      <c r="X90" s="1025"/>
      <c r="Y90" s="1025"/>
      <c r="Z90" s="1025"/>
      <c r="AA90" s="1026"/>
      <c r="AB90" s="1025"/>
      <c r="AC90" s="1027"/>
      <c r="AD90" s="1028"/>
      <c r="AE90" s="565"/>
      <c r="AF90" s="1016"/>
      <c r="AG90" s="1055"/>
      <c r="AH90" s="1017"/>
      <c r="AI90" s="1019"/>
      <c r="AJ90" s="1020"/>
      <c r="AN90" s="1020"/>
      <c r="AO90" s="565"/>
      <c r="AP90" s="963"/>
    </row>
    <row r="91" spans="1:43" ht="21" customHeight="1">
      <c r="I91" s="952">
        <f t="shared" si="17"/>
        <v>0</v>
      </c>
      <c r="J91" s="941">
        <f t="shared" si="13"/>
        <v>0</v>
      </c>
      <c r="K91" s="1248">
        <f t="shared" si="18"/>
        <v>5</v>
      </c>
      <c r="L91" s="1044"/>
      <c r="M91" s="1044"/>
      <c r="N91" s="1052">
        <f t="shared" si="15"/>
        <v>0</v>
      </c>
      <c r="O91" s="1053"/>
      <c r="P91" s="1053"/>
      <c r="Q91" s="1054">
        <f t="shared" si="16"/>
        <v>0</v>
      </c>
      <c r="R91" s="1054">
        <f t="shared" si="16"/>
        <v>0</v>
      </c>
      <c r="S91" s="1047"/>
      <c r="T91" s="1048"/>
      <c r="U91" s="941">
        <f t="shared" si="14"/>
        <v>0</v>
      </c>
      <c r="V91" s="1036"/>
      <c r="W91" s="1025"/>
      <c r="X91" s="1025"/>
      <c r="Y91" s="1025"/>
      <c r="Z91" s="1025"/>
      <c r="AA91" s="1026"/>
      <c r="AB91" s="1025"/>
      <c r="AC91" s="1027"/>
      <c r="AD91" s="1028"/>
      <c r="AE91" s="819"/>
      <c r="AF91" s="963"/>
      <c r="AG91" s="963"/>
      <c r="AH91" s="963"/>
      <c r="AI91" s="963"/>
      <c r="AJ91" s="963"/>
      <c r="AK91" s="819"/>
      <c r="AL91" s="819"/>
      <c r="AM91" s="819"/>
      <c r="AN91" s="963"/>
      <c r="AO91" s="963"/>
      <c r="AP91" s="963"/>
    </row>
    <row r="92" spans="1:43" ht="21" customHeight="1">
      <c r="I92" s="952">
        <f t="shared" si="17"/>
        <v>0</v>
      </c>
      <c r="J92" s="941">
        <f t="shared" si="13"/>
        <v>0</v>
      </c>
      <c r="K92" s="1248">
        <f t="shared" si="18"/>
        <v>6</v>
      </c>
      <c r="L92" s="1044"/>
      <c r="M92" s="1044"/>
      <c r="N92" s="1052">
        <f t="shared" si="15"/>
        <v>0</v>
      </c>
      <c r="O92" s="1053"/>
      <c r="P92" s="1053"/>
      <c r="Q92" s="1054">
        <f t="shared" si="16"/>
        <v>0</v>
      </c>
      <c r="R92" s="1054">
        <f t="shared" si="16"/>
        <v>0</v>
      </c>
      <c r="S92" s="1047"/>
      <c r="T92" s="1048"/>
      <c r="U92" s="941">
        <f t="shared" si="14"/>
        <v>0</v>
      </c>
      <c r="V92" s="968" t="s">
        <v>832</v>
      </c>
      <c r="W92" s="1056">
        <f>SUM(W84:W91)</f>
        <v>0</v>
      </c>
      <c r="X92" s="1056">
        <f>SUM(X84:X91)</f>
        <v>0</v>
      </c>
      <c r="Y92" s="1056">
        <f>SUM(Y84:Y91)</f>
        <v>0</v>
      </c>
      <c r="Z92" s="1057"/>
      <c r="AA92" s="1058"/>
      <c r="AB92" s="1056">
        <f>SUM(AB84:AB91)</f>
        <v>0</v>
      </c>
      <c r="AC92" s="1059"/>
      <c r="AD92" s="1060"/>
      <c r="AE92" s="1061"/>
      <c r="AF92" s="565"/>
      <c r="AG92" s="565"/>
      <c r="AH92" s="565"/>
      <c r="AI92" s="565"/>
      <c r="AJ92" s="565"/>
      <c r="AN92" s="963"/>
      <c r="AO92" s="963"/>
      <c r="AP92" s="963"/>
    </row>
    <row r="93" spans="1:43" s="819" customFormat="1" ht="21" customHeight="1" thickBot="1">
      <c r="A93" s="372"/>
      <c r="B93" s="372"/>
      <c r="C93" s="372"/>
      <c r="D93" s="372"/>
      <c r="E93" s="372"/>
      <c r="F93" s="372"/>
      <c r="G93" s="372"/>
      <c r="H93" s="167"/>
      <c r="I93" s="952">
        <f t="shared" si="17"/>
        <v>0</v>
      </c>
      <c r="J93" s="941">
        <f t="shared" si="13"/>
        <v>0</v>
      </c>
      <c r="K93" s="1248">
        <f t="shared" si="18"/>
        <v>7</v>
      </c>
      <c r="L93" s="1044"/>
      <c r="M93" s="1044"/>
      <c r="N93" s="1052">
        <f t="shared" si="15"/>
        <v>0</v>
      </c>
      <c r="O93" s="1053"/>
      <c r="P93" s="1053"/>
      <c r="Q93" s="1054">
        <f t="shared" si="16"/>
        <v>0</v>
      </c>
      <c r="R93" s="1054">
        <f t="shared" si="16"/>
        <v>0</v>
      </c>
      <c r="S93" s="1047"/>
      <c r="T93" s="1048"/>
      <c r="U93" s="941">
        <f t="shared" si="14"/>
        <v>0</v>
      </c>
      <c r="V93" s="1062" t="s">
        <v>889</v>
      </c>
      <c r="W93" s="1063"/>
      <c r="X93" s="1063"/>
      <c r="Y93" s="1063"/>
      <c r="Z93" s="1063"/>
      <c r="AA93" s="1064"/>
      <c r="AB93" s="1063">
        <f>IF(AB92&gt;0,ROUND(AB92/COUNTA(AB84:AB91),0),)</f>
        <v>0</v>
      </c>
      <c r="AC93" s="1065"/>
      <c r="AD93" s="1066"/>
      <c r="AE93" s="1061"/>
      <c r="AF93" s="1061"/>
      <c r="AG93" s="1061"/>
      <c r="AH93" s="565"/>
      <c r="AI93" s="565"/>
      <c r="AJ93" s="565"/>
      <c r="AK93" s="565"/>
      <c r="AL93" s="565"/>
      <c r="AM93" s="565"/>
      <c r="AN93" s="963"/>
      <c r="AO93" s="963"/>
      <c r="AP93" s="963"/>
      <c r="AQ93" s="951"/>
    </row>
    <row r="94" spans="1:43" ht="21" customHeight="1">
      <c r="I94" s="952">
        <f t="shared" si="17"/>
        <v>0</v>
      </c>
      <c r="J94" s="941">
        <f t="shared" si="13"/>
        <v>0</v>
      </c>
      <c r="K94" s="1248">
        <f t="shared" si="18"/>
        <v>8</v>
      </c>
      <c r="L94" s="1044"/>
      <c r="M94" s="1044"/>
      <c r="N94" s="1052">
        <f t="shared" si="15"/>
        <v>0</v>
      </c>
      <c r="O94" s="1053"/>
      <c r="P94" s="1053"/>
      <c r="Q94" s="1054">
        <f t="shared" si="16"/>
        <v>0</v>
      </c>
      <c r="R94" s="1054">
        <f t="shared" si="16"/>
        <v>0</v>
      </c>
      <c r="S94" s="1047"/>
      <c r="T94" s="1048"/>
      <c r="U94" s="941">
        <f t="shared" si="14"/>
        <v>0</v>
      </c>
      <c r="V94" s="565"/>
      <c r="W94" s="565"/>
      <c r="X94" s="565"/>
      <c r="Y94" s="565"/>
      <c r="Z94" s="565"/>
      <c r="AA94" s="1067"/>
      <c r="AB94" s="565"/>
      <c r="AC94" s="565"/>
      <c r="AD94" s="565"/>
      <c r="AE94" s="1061"/>
      <c r="AF94" s="1061"/>
      <c r="AG94" s="1061"/>
      <c r="AH94" s="565"/>
      <c r="AI94" s="565"/>
      <c r="AJ94" s="565"/>
      <c r="AK94" s="565"/>
      <c r="AL94" s="565"/>
      <c r="AM94" s="565"/>
      <c r="AN94" s="963"/>
      <c r="AO94" s="963"/>
      <c r="AP94" s="963"/>
    </row>
    <row r="95" spans="1:43" ht="21" customHeight="1">
      <c r="I95" s="952">
        <f t="shared" si="17"/>
        <v>0</v>
      </c>
      <c r="J95" s="941">
        <f t="shared" si="13"/>
        <v>0</v>
      </c>
      <c r="K95" s="1248">
        <f t="shared" si="18"/>
        <v>9</v>
      </c>
      <c r="L95" s="1044"/>
      <c r="M95" s="1044"/>
      <c r="N95" s="1052">
        <f t="shared" si="15"/>
        <v>0</v>
      </c>
      <c r="O95" s="1053"/>
      <c r="P95" s="1053"/>
      <c r="Q95" s="1054">
        <f t="shared" si="16"/>
        <v>0</v>
      </c>
      <c r="R95" s="1054">
        <f t="shared" si="16"/>
        <v>0</v>
      </c>
      <c r="S95" s="1047"/>
      <c r="T95" s="1048"/>
      <c r="U95" s="941">
        <f t="shared" si="14"/>
        <v>0</v>
      </c>
      <c r="V95" s="565"/>
      <c r="W95" s="565"/>
      <c r="X95" s="565"/>
      <c r="Y95" s="565"/>
      <c r="Z95" s="565"/>
      <c r="AA95" s="1067"/>
      <c r="AB95" s="565"/>
      <c r="AC95" s="565"/>
      <c r="AD95" s="565"/>
      <c r="AE95" s="1061"/>
      <c r="AF95" s="1061"/>
      <c r="AG95" s="1061"/>
      <c r="AH95" s="565"/>
      <c r="AI95" s="565"/>
      <c r="AJ95" s="565"/>
      <c r="AK95" s="565"/>
      <c r="AL95" s="565"/>
      <c r="AM95" s="565"/>
      <c r="AN95" s="963"/>
      <c r="AO95" s="963"/>
      <c r="AP95" s="963"/>
    </row>
    <row r="96" spans="1:43" ht="21" customHeight="1">
      <c r="I96" s="952">
        <f t="shared" si="17"/>
        <v>0</v>
      </c>
      <c r="J96" s="941">
        <f t="shared" si="13"/>
        <v>0</v>
      </c>
      <c r="K96" s="1248">
        <f t="shared" si="18"/>
        <v>10</v>
      </c>
      <c r="L96" s="1044"/>
      <c r="M96" s="1044"/>
      <c r="N96" s="1052">
        <f t="shared" si="15"/>
        <v>0</v>
      </c>
      <c r="O96" s="1053"/>
      <c r="P96" s="1053"/>
      <c r="Q96" s="1054">
        <f t="shared" si="16"/>
        <v>0</v>
      </c>
      <c r="R96" s="1054">
        <f t="shared" si="16"/>
        <v>0</v>
      </c>
      <c r="S96" s="1047"/>
      <c r="T96" s="1048"/>
      <c r="U96" s="941">
        <f t="shared" si="14"/>
        <v>0</v>
      </c>
      <c r="V96" s="565"/>
      <c r="W96" s="565"/>
      <c r="X96" s="565"/>
      <c r="Y96" s="565"/>
      <c r="Z96" s="565"/>
      <c r="AA96" s="1067"/>
      <c r="AB96" s="565"/>
      <c r="AC96" s="565"/>
      <c r="AD96" s="565"/>
      <c r="AE96" s="1061"/>
      <c r="AF96" s="1061"/>
      <c r="AG96" s="1061"/>
      <c r="AH96" s="565"/>
      <c r="AI96" s="565"/>
      <c r="AJ96" s="565"/>
      <c r="AK96" s="565"/>
      <c r="AL96" s="565"/>
      <c r="AM96" s="565"/>
      <c r="AN96" s="963"/>
      <c r="AO96" s="963"/>
      <c r="AP96" s="963"/>
    </row>
    <row r="97" spans="1:42" ht="21" customHeight="1">
      <c r="I97" s="952">
        <f t="shared" si="17"/>
        <v>0</v>
      </c>
      <c r="J97" s="941">
        <f t="shared" si="13"/>
        <v>0</v>
      </c>
      <c r="K97" s="1248">
        <f t="shared" si="18"/>
        <v>11</v>
      </c>
      <c r="L97" s="1044"/>
      <c r="M97" s="1044"/>
      <c r="N97" s="1052">
        <f t="shared" si="15"/>
        <v>0</v>
      </c>
      <c r="O97" s="1053"/>
      <c r="P97" s="1053"/>
      <c r="Q97" s="1054">
        <f t="shared" si="16"/>
        <v>0</v>
      </c>
      <c r="R97" s="1054">
        <f t="shared" si="16"/>
        <v>0</v>
      </c>
      <c r="S97" s="1047"/>
      <c r="T97" s="1048"/>
      <c r="U97" s="941">
        <f t="shared" si="14"/>
        <v>0</v>
      </c>
      <c r="V97" s="565"/>
      <c r="W97" s="565"/>
      <c r="X97" s="565"/>
      <c r="Y97" s="565"/>
      <c r="Z97" s="565"/>
      <c r="AA97" s="1067"/>
      <c r="AB97" s="565"/>
      <c r="AC97" s="565"/>
      <c r="AD97" s="565"/>
      <c r="AE97" s="1061"/>
      <c r="AF97" s="1061"/>
      <c r="AG97" s="1061"/>
      <c r="AH97" s="565"/>
      <c r="AI97" s="565"/>
      <c r="AJ97" s="565"/>
      <c r="AK97" s="565"/>
      <c r="AL97" s="565"/>
      <c r="AM97" s="565"/>
      <c r="AN97" s="963"/>
      <c r="AO97" s="963"/>
      <c r="AP97" s="963"/>
    </row>
    <row r="98" spans="1:42" ht="21" customHeight="1">
      <c r="I98" s="952">
        <f t="shared" si="17"/>
        <v>0</v>
      </c>
      <c r="J98" s="941">
        <f t="shared" si="13"/>
        <v>0</v>
      </c>
      <c r="K98" s="1248">
        <f t="shared" si="18"/>
        <v>12</v>
      </c>
      <c r="L98" s="1044"/>
      <c r="M98" s="1044"/>
      <c r="N98" s="1052">
        <f t="shared" si="15"/>
        <v>0</v>
      </c>
      <c r="O98" s="1053"/>
      <c r="P98" s="1053"/>
      <c r="Q98" s="1054">
        <f t="shared" si="16"/>
        <v>0</v>
      </c>
      <c r="R98" s="1054">
        <f t="shared" si="16"/>
        <v>0</v>
      </c>
      <c r="S98" s="1047"/>
      <c r="T98" s="1048"/>
      <c r="U98" s="941">
        <f t="shared" si="14"/>
        <v>0</v>
      </c>
      <c r="V98" s="565"/>
      <c r="W98" s="565"/>
      <c r="X98" s="565"/>
      <c r="Y98" s="565"/>
      <c r="Z98" s="565"/>
      <c r="AA98" s="1067"/>
      <c r="AB98" s="565"/>
      <c r="AC98" s="565"/>
      <c r="AD98" s="565"/>
      <c r="AE98" s="1061"/>
      <c r="AF98" s="1061"/>
      <c r="AG98" s="1061"/>
      <c r="AH98" s="565"/>
      <c r="AI98" s="565"/>
      <c r="AJ98" s="565"/>
      <c r="AK98" s="565"/>
      <c r="AL98" s="565"/>
      <c r="AM98" s="565"/>
      <c r="AN98" s="963"/>
      <c r="AO98" s="963"/>
      <c r="AP98" s="963"/>
    </row>
    <row r="99" spans="1:42" ht="21" customHeight="1">
      <c r="I99" s="952">
        <f t="shared" si="17"/>
        <v>0</v>
      </c>
      <c r="J99" s="941">
        <f t="shared" si="13"/>
        <v>0</v>
      </c>
      <c r="K99" s="1248">
        <f t="shared" si="18"/>
        <v>13</v>
      </c>
      <c r="L99" s="1044"/>
      <c r="M99" s="1044"/>
      <c r="N99" s="1052">
        <f t="shared" si="15"/>
        <v>0</v>
      </c>
      <c r="O99" s="1053"/>
      <c r="P99" s="1053"/>
      <c r="Q99" s="1054">
        <f t="shared" si="16"/>
        <v>0</v>
      </c>
      <c r="R99" s="1054">
        <f t="shared" si="16"/>
        <v>0</v>
      </c>
      <c r="S99" s="1047"/>
      <c r="T99" s="1048"/>
      <c r="U99" s="941">
        <f t="shared" si="14"/>
        <v>0</v>
      </c>
      <c r="V99" s="565"/>
      <c r="W99" s="565"/>
      <c r="X99" s="565"/>
      <c r="Y99" s="565"/>
      <c r="Z99" s="565"/>
      <c r="AA99" s="1067"/>
      <c r="AB99" s="565"/>
      <c r="AC99" s="565"/>
      <c r="AD99" s="565"/>
      <c r="AE99" s="1061"/>
      <c r="AF99" s="1061"/>
      <c r="AG99" s="1061"/>
      <c r="AH99" s="565"/>
      <c r="AI99" s="565"/>
      <c r="AJ99" s="565"/>
      <c r="AK99" s="565"/>
      <c r="AL99" s="565"/>
      <c r="AM99" s="565"/>
      <c r="AN99" s="963"/>
      <c r="AO99" s="963"/>
      <c r="AP99" s="963"/>
    </row>
    <row r="100" spans="1:42" ht="21" customHeight="1" thickBot="1">
      <c r="I100" s="952">
        <f t="shared" si="17"/>
        <v>0</v>
      </c>
      <c r="J100" s="941">
        <f t="shared" si="13"/>
        <v>0</v>
      </c>
      <c r="K100" s="1068">
        <f t="shared" si="18"/>
        <v>14</v>
      </c>
      <c r="L100" s="1000"/>
      <c r="M100" s="1000"/>
      <c r="N100" s="1069">
        <f t="shared" si="15"/>
        <v>0</v>
      </c>
      <c r="O100" s="1070"/>
      <c r="P100" s="1070"/>
      <c r="Q100" s="1071">
        <f t="shared" si="16"/>
        <v>0</v>
      </c>
      <c r="R100" s="1071">
        <f t="shared" si="16"/>
        <v>0</v>
      </c>
      <c r="S100" s="1072"/>
      <c r="T100" s="1073"/>
      <c r="U100" s="941">
        <f t="shared" si="14"/>
        <v>0</v>
      </c>
      <c r="V100" s="565"/>
      <c r="W100" s="565"/>
      <c r="X100" s="565"/>
      <c r="Y100" s="565"/>
      <c r="Z100" s="565"/>
      <c r="AA100" s="1067"/>
      <c r="AB100" s="565"/>
      <c r="AC100" s="565"/>
      <c r="AD100" s="565"/>
      <c r="AE100" s="1061"/>
      <c r="AF100" s="1061"/>
      <c r="AG100" s="1061"/>
      <c r="AH100" s="565"/>
      <c r="AI100" s="565"/>
      <c r="AJ100" s="565"/>
      <c r="AK100" s="565"/>
      <c r="AL100" s="565"/>
      <c r="AM100" s="565"/>
      <c r="AN100" s="963"/>
      <c r="AO100" s="963"/>
      <c r="AP100" s="963"/>
    </row>
    <row r="101" spans="1:42" s="253" customFormat="1" ht="21" hidden="1" customHeight="1">
      <c r="A101" s="252"/>
      <c r="B101" s="252"/>
      <c r="C101" s="252"/>
      <c r="D101" s="252"/>
      <c r="E101" s="252"/>
      <c r="F101" s="252"/>
      <c r="G101" s="252"/>
      <c r="I101" s="265">
        <f>IF((O$103+P$103)&gt;0,1,0)</f>
        <v>0</v>
      </c>
      <c r="J101" s="255">
        <f t="shared" si="13"/>
        <v>0</v>
      </c>
      <c r="K101" s="2439" t="s">
        <v>942</v>
      </c>
      <c r="L101" s="2441" t="s">
        <v>943</v>
      </c>
      <c r="M101" s="2443" t="s">
        <v>944</v>
      </c>
      <c r="N101" s="2443" t="s">
        <v>945</v>
      </c>
      <c r="O101" s="2445" t="s">
        <v>946</v>
      </c>
      <c r="P101" s="2445"/>
      <c r="Q101" s="2445" t="s">
        <v>947</v>
      </c>
      <c r="R101" s="2445"/>
      <c r="S101" s="2446" t="s">
        <v>948</v>
      </c>
      <c r="T101" s="2448" t="s">
        <v>1162</v>
      </c>
      <c r="U101" s="255">
        <f t="shared" si="14"/>
        <v>0</v>
      </c>
      <c r="V101" s="169"/>
      <c r="W101" s="169"/>
      <c r="X101" s="169"/>
      <c r="Y101" s="169"/>
      <c r="Z101" s="169"/>
      <c r="AA101" s="378"/>
      <c r="AB101" s="169"/>
      <c r="AC101" s="169"/>
      <c r="AD101" s="169"/>
      <c r="AE101" s="371"/>
      <c r="AF101" s="371"/>
      <c r="AG101" s="371"/>
      <c r="AH101" s="169"/>
      <c r="AI101" s="169"/>
      <c r="AJ101" s="169"/>
      <c r="AK101" s="169"/>
      <c r="AL101" s="169"/>
      <c r="AM101" s="169"/>
      <c r="AN101" s="176"/>
      <c r="AO101" s="176"/>
      <c r="AP101" s="176"/>
    </row>
    <row r="102" spans="1:42" s="253" customFormat="1" ht="21" hidden="1" customHeight="1">
      <c r="A102" s="252"/>
      <c r="B102" s="252"/>
      <c r="C102" s="252"/>
      <c r="D102" s="252"/>
      <c r="E102" s="252"/>
      <c r="F102" s="252"/>
      <c r="G102" s="252"/>
      <c r="I102" s="265">
        <f t="shared" ref="I102:I125" si="19">IF((O$103+P$103)&gt;0,1,0)</f>
        <v>0</v>
      </c>
      <c r="J102" s="255">
        <f t="shared" si="13"/>
        <v>0</v>
      </c>
      <c r="K102" s="2440"/>
      <c r="L102" s="2442"/>
      <c r="M102" s="2444"/>
      <c r="N102" s="2444"/>
      <c r="O102" s="1245" t="s">
        <v>786</v>
      </c>
      <c r="P102" s="335" t="s">
        <v>787</v>
      </c>
      <c r="Q102" s="335" t="s">
        <v>786</v>
      </c>
      <c r="R102" s="336" t="s">
        <v>787</v>
      </c>
      <c r="S102" s="2447"/>
      <c r="T102" s="2449"/>
      <c r="U102" s="255">
        <f t="shared" si="14"/>
        <v>0</v>
      </c>
      <c r="V102" s="169"/>
      <c r="W102" s="169"/>
      <c r="X102" s="169"/>
      <c r="Y102" s="169"/>
      <c r="Z102" s="169"/>
      <c r="AA102" s="378"/>
      <c r="AB102" s="169"/>
      <c r="AC102" s="169"/>
      <c r="AD102" s="169"/>
      <c r="AE102" s="371"/>
      <c r="AF102" s="371"/>
      <c r="AG102" s="371"/>
      <c r="AH102" s="169"/>
      <c r="AI102" s="169"/>
      <c r="AJ102" s="169"/>
      <c r="AK102" s="169"/>
      <c r="AL102" s="169"/>
      <c r="AM102" s="169"/>
      <c r="AN102" s="176"/>
      <c r="AO102" s="176"/>
      <c r="AP102" s="176"/>
    </row>
    <row r="103" spans="1:42" s="253" customFormat="1" ht="21" hidden="1" customHeight="1">
      <c r="A103" s="252"/>
      <c r="B103" s="252"/>
      <c r="C103" s="252"/>
      <c r="D103" s="252"/>
      <c r="E103" s="252"/>
      <c r="F103" s="252"/>
      <c r="G103" s="252"/>
      <c r="I103" s="265">
        <f t="shared" si="19"/>
        <v>0</v>
      </c>
      <c r="J103" s="255">
        <f t="shared" si="13"/>
        <v>0</v>
      </c>
      <c r="K103" s="1243">
        <f>+K25+1</f>
        <v>15</v>
      </c>
      <c r="L103" s="356"/>
      <c r="M103" s="356"/>
      <c r="N103" s="357">
        <f t="shared" si="15"/>
        <v>0</v>
      </c>
      <c r="O103" s="358">
        <v>0</v>
      </c>
      <c r="P103" s="358"/>
      <c r="Q103" s="359">
        <f t="shared" ref="Q103:R150" si="20">ROUND(O103*50,0)</f>
        <v>0</v>
      </c>
      <c r="R103" s="359">
        <f t="shared" si="20"/>
        <v>0</v>
      </c>
      <c r="S103" s="360"/>
      <c r="T103" s="361"/>
      <c r="U103" s="255">
        <f t="shared" si="14"/>
        <v>0</v>
      </c>
      <c r="V103" s="169"/>
      <c r="W103" s="169"/>
      <c r="X103" s="169"/>
      <c r="Y103" s="169"/>
      <c r="Z103" s="169"/>
      <c r="AA103" s="378"/>
      <c r="AB103" s="169"/>
      <c r="AC103" s="169"/>
      <c r="AD103" s="169"/>
      <c r="AE103" s="371"/>
      <c r="AF103" s="371"/>
      <c r="AG103" s="371"/>
      <c r="AH103" s="169"/>
      <c r="AI103" s="169"/>
      <c r="AJ103" s="169"/>
      <c r="AK103" s="169"/>
      <c r="AL103" s="169"/>
      <c r="AM103" s="169"/>
      <c r="AN103" s="176"/>
      <c r="AO103" s="176"/>
      <c r="AP103" s="176"/>
    </row>
    <row r="104" spans="1:42" s="253" customFormat="1" ht="21" hidden="1" customHeight="1">
      <c r="A104" s="252"/>
      <c r="B104" s="252"/>
      <c r="C104" s="252"/>
      <c r="D104" s="252"/>
      <c r="E104" s="252"/>
      <c r="F104" s="252"/>
      <c r="G104" s="252"/>
      <c r="I104" s="265">
        <f t="shared" si="19"/>
        <v>0</v>
      </c>
      <c r="J104" s="255">
        <f t="shared" si="13"/>
        <v>0</v>
      </c>
      <c r="K104" s="1243">
        <f t="shared" ref="K104:K125" si="21">+K103+1</f>
        <v>16</v>
      </c>
      <c r="L104" s="356"/>
      <c r="M104" s="356"/>
      <c r="N104" s="357">
        <f t="shared" si="15"/>
        <v>0</v>
      </c>
      <c r="O104" s="358"/>
      <c r="P104" s="358"/>
      <c r="Q104" s="359">
        <f t="shared" si="20"/>
        <v>0</v>
      </c>
      <c r="R104" s="359">
        <f t="shared" si="20"/>
        <v>0</v>
      </c>
      <c r="S104" s="360"/>
      <c r="T104" s="361"/>
      <c r="U104" s="255">
        <f t="shared" si="14"/>
        <v>0</v>
      </c>
      <c r="V104" s="169"/>
      <c r="W104" s="169"/>
      <c r="X104" s="169"/>
      <c r="Y104" s="169"/>
      <c r="Z104" s="169"/>
      <c r="AA104" s="378"/>
      <c r="AB104" s="169"/>
      <c r="AC104" s="169"/>
      <c r="AD104" s="169"/>
      <c r="AE104" s="371"/>
      <c r="AF104" s="371"/>
      <c r="AG104" s="371"/>
      <c r="AH104" s="169"/>
      <c r="AI104" s="169"/>
      <c r="AJ104" s="169"/>
      <c r="AK104" s="169"/>
      <c r="AL104" s="169"/>
      <c r="AM104" s="169"/>
      <c r="AN104" s="176"/>
      <c r="AO104" s="176"/>
      <c r="AP104" s="176"/>
    </row>
    <row r="105" spans="1:42" s="253" customFormat="1" ht="21" hidden="1" customHeight="1">
      <c r="A105" s="252"/>
      <c r="B105" s="252"/>
      <c r="C105" s="252"/>
      <c r="D105" s="252"/>
      <c r="E105" s="252"/>
      <c r="F105" s="252"/>
      <c r="G105" s="252"/>
      <c r="I105" s="265">
        <f t="shared" si="19"/>
        <v>0</v>
      </c>
      <c r="J105" s="255">
        <f t="shared" si="13"/>
        <v>0</v>
      </c>
      <c r="K105" s="1243">
        <f t="shared" si="21"/>
        <v>17</v>
      </c>
      <c r="L105" s="356"/>
      <c r="M105" s="356"/>
      <c r="N105" s="357">
        <f t="shared" si="15"/>
        <v>0</v>
      </c>
      <c r="O105" s="358">
        <v>0</v>
      </c>
      <c r="P105" s="358"/>
      <c r="Q105" s="359">
        <f t="shared" si="20"/>
        <v>0</v>
      </c>
      <c r="R105" s="359">
        <f t="shared" si="20"/>
        <v>0</v>
      </c>
      <c r="S105" s="360"/>
      <c r="T105" s="361"/>
      <c r="U105" s="255">
        <f t="shared" si="14"/>
        <v>0</v>
      </c>
      <c r="V105" s="169"/>
      <c r="W105" s="169"/>
      <c r="X105" s="169"/>
      <c r="Y105" s="169"/>
      <c r="Z105" s="169"/>
      <c r="AA105" s="378"/>
      <c r="AB105" s="169"/>
      <c r="AC105" s="169"/>
      <c r="AD105" s="169"/>
      <c r="AE105" s="371"/>
      <c r="AF105" s="371"/>
      <c r="AG105" s="371"/>
      <c r="AH105" s="169"/>
      <c r="AI105" s="169"/>
      <c r="AJ105" s="169"/>
      <c r="AK105" s="169"/>
      <c r="AL105" s="169"/>
      <c r="AM105" s="169"/>
      <c r="AN105" s="176"/>
      <c r="AO105" s="176"/>
      <c r="AP105" s="176"/>
    </row>
    <row r="106" spans="1:42" s="253" customFormat="1" ht="21" hidden="1" customHeight="1">
      <c r="A106" s="252"/>
      <c r="B106" s="252"/>
      <c r="C106" s="252"/>
      <c r="D106" s="252"/>
      <c r="E106" s="252"/>
      <c r="F106" s="252"/>
      <c r="G106" s="252"/>
      <c r="I106" s="265">
        <f t="shared" si="19"/>
        <v>0</v>
      </c>
      <c r="J106" s="255">
        <f t="shared" si="13"/>
        <v>0</v>
      </c>
      <c r="K106" s="1243">
        <f t="shared" si="21"/>
        <v>18</v>
      </c>
      <c r="L106" s="356"/>
      <c r="M106" s="356"/>
      <c r="N106" s="357">
        <f t="shared" si="15"/>
        <v>0</v>
      </c>
      <c r="O106" s="358"/>
      <c r="P106" s="358"/>
      <c r="Q106" s="359">
        <f t="shared" si="20"/>
        <v>0</v>
      </c>
      <c r="R106" s="359">
        <f t="shared" si="20"/>
        <v>0</v>
      </c>
      <c r="S106" s="360"/>
      <c r="T106" s="361"/>
      <c r="U106" s="255">
        <f t="shared" si="14"/>
        <v>0</v>
      </c>
      <c r="V106" s="169"/>
      <c r="W106" s="169"/>
      <c r="X106" s="169"/>
      <c r="Y106" s="169"/>
      <c r="Z106" s="169"/>
      <c r="AA106" s="378"/>
      <c r="AB106" s="169"/>
      <c r="AC106" s="169"/>
      <c r="AD106" s="169"/>
      <c r="AE106" s="371"/>
      <c r="AF106" s="371"/>
      <c r="AG106" s="371"/>
      <c r="AH106" s="169"/>
      <c r="AI106" s="169"/>
      <c r="AJ106" s="169"/>
      <c r="AK106" s="169"/>
      <c r="AL106" s="169"/>
      <c r="AM106" s="169"/>
      <c r="AN106" s="176"/>
      <c r="AO106" s="176"/>
      <c r="AP106" s="176"/>
    </row>
    <row r="107" spans="1:42" s="253" customFormat="1" ht="21" hidden="1" customHeight="1">
      <c r="A107" s="252"/>
      <c r="B107" s="252"/>
      <c r="C107" s="252"/>
      <c r="D107" s="252"/>
      <c r="E107" s="252"/>
      <c r="F107" s="252"/>
      <c r="G107" s="252"/>
      <c r="I107" s="265">
        <f t="shared" si="19"/>
        <v>0</v>
      </c>
      <c r="J107" s="255">
        <f t="shared" si="13"/>
        <v>0</v>
      </c>
      <c r="K107" s="1243">
        <f t="shared" si="21"/>
        <v>19</v>
      </c>
      <c r="L107" s="356"/>
      <c r="M107" s="356"/>
      <c r="N107" s="357">
        <f t="shared" si="15"/>
        <v>0</v>
      </c>
      <c r="O107" s="358"/>
      <c r="P107" s="358"/>
      <c r="Q107" s="359">
        <f t="shared" si="20"/>
        <v>0</v>
      </c>
      <c r="R107" s="359">
        <f t="shared" si="20"/>
        <v>0</v>
      </c>
      <c r="S107" s="360"/>
      <c r="T107" s="361"/>
      <c r="U107" s="255">
        <f t="shared" si="14"/>
        <v>0</v>
      </c>
      <c r="V107" s="169"/>
      <c r="W107" s="169"/>
      <c r="X107" s="169"/>
      <c r="Y107" s="169"/>
      <c r="Z107" s="169"/>
      <c r="AA107" s="378"/>
      <c r="AB107" s="169"/>
      <c r="AC107" s="169"/>
      <c r="AD107" s="169"/>
      <c r="AE107" s="371"/>
      <c r="AF107" s="371"/>
      <c r="AG107" s="371"/>
      <c r="AH107" s="169"/>
      <c r="AI107" s="169"/>
      <c r="AJ107" s="169"/>
      <c r="AK107" s="169"/>
      <c r="AL107" s="169"/>
      <c r="AM107" s="169"/>
      <c r="AN107" s="176"/>
      <c r="AO107" s="176"/>
      <c r="AP107" s="176"/>
    </row>
    <row r="108" spans="1:42" s="253" customFormat="1" ht="21" hidden="1" customHeight="1">
      <c r="A108" s="252"/>
      <c r="B108" s="252"/>
      <c r="C108" s="252"/>
      <c r="D108" s="252"/>
      <c r="E108" s="252"/>
      <c r="F108" s="252"/>
      <c r="G108" s="252"/>
      <c r="I108" s="265">
        <f t="shared" si="19"/>
        <v>0</v>
      </c>
      <c r="J108" s="255">
        <f t="shared" si="13"/>
        <v>0</v>
      </c>
      <c r="K108" s="1243">
        <f t="shared" si="21"/>
        <v>20</v>
      </c>
      <c r="L108" s="356"/>
      <c r="M108" s="356"/>
      <c r="N108" s="357">
        <f t="shared" si="15"/>
        <v>0</v>
      </c>
      <c r="O108" s="358"/>
      <c r="P108" s="358"/>
      <c r="Q108" s="359">
        <f t="shared" si="20"/>
        <v>0</v>
      </c>
      <c r="R108" s="359">
        <f t="shared" si="20"/>
        <v>0</v>
      </c>
      <c r="S108" s="360"/>
      <c r="T108" s="361"/>
      <c r="U108" s="255">
        <f t="shared" si="14"/>
        <v>0</v>
      </c>
      <c r="V108" s="169"/>
      <c r="W108" s="169"/>
      <c r="X108" s="169"/>
      <c r="Y108" s="169"/>
      <c r="Z108" s="169"/>
      <c r="AA108" s="378"/>
      <c r="AB108" s="169"/>
      <c r="AC108" s="169"/>
      <c r="AD108" s="169"/>
      <c r="AE108" s="371"/>
      <c r="AF108" s="371"/>
      <c r="AG108" s="371"/>
      <c r="AH108" s="169"/>
      <c r="AI108" s="169"/>
      <c r="AJ108" s="169"/>
      <c r="AK108" s="169"/>
      <c r="AL108" s="169"/>
      <c r="AM108" s="169"/>
      <c r="AN108" s="176"/>
      <c r="AO108" s="176"/>
      <c r="AP108" s="176"/>
    </row>
    <row r="109" spans="1:42" s="253" customFormat="1" ht="21" hidden="1" customHeight="1">
      <c r="A109" s="252"/>
      <c r="B109" s="252"/>
      <c r="C109" s="252"/>
      <c r="D109" s="252"/>
      <c r="E109" s="252"/>
      <c r="F109" s="252"/>
      <c r="G109" s="252"/>
      <c r="I109" s="265">
        <f t="shared" si="19"/>
        <v>0</v>
      </c>
      <c r="J109" s="255">
        <f t="shared" si="13"/>
        <v>0</v>
      </c>
      <c r="K109" s="1243">
        <f t="shared" si="21"/>
        <v>21</v>
      </c>
      <c r="L109" s="356"/>
      <c r="M109" s="356"/>
      <c r="N109" s="357">
        <f t="shared" si="15"/>
        <v>0</v>
      </c>
      <c r="O109" s="358"/>
      <c r="P109" s="358"/>
      <c r="Q109" s="359">
        <f t="shared" si="20"/>
        <v>0</v>
      </c>
      <c r="R109" s="359">
        <f t="shared" si="20"/>
        <v>0</v>
      </c>
      <c r="S109" s="360"/>
      <c r="T109" s="361"/>
      <c r="U109" s="255">
        <f t="shared" si="14"/>
        <v>0</v>
      </c>
      <c r="V109" s="169"/>
      <c r="W109" s="169"/>
      <c r="X109" s="169"/>
      <c r="Y109" s="169"/>
      <c r="Z109" s="169"/>
      <c r="AA109" s="378"/>
      <c r="AB109" s="169"/>
      <c r="AC109" s="169"/>
      <c r="AD109" s="169"/>
      <c r="AE109" s="371"/>
      <c r="AF109" s="371"/>
      <c r="AG109" s="371"/>
      <c r="AH109" s="169"/>
      <c r="AI109" s="169"/>
      <c r="AJ109" s="169"/>
      <c r="AK109" s="169"/>
      <c r="AL109" s="169"/>
      <c r="AM109" s="169"/>
      <c r="AN109" s="176"/>
      <c r="AO109" s="176"/>
      <c r="AP109" s="176"/>
    </row>
    <row r="110" spans="1:42" s="253" customFormat="1" ht="21" hidden="1" customHeight="1">
      <c r="A110" s="252"/>
      <c r="B110" s="252"/>
      <c r="C110" s="252"/>
      <c r="D110" s="252"/>
      <c r="E110" s="252"/>
      <c r="F110" s="252"/>
      <c r="G110" s="252"/>
      <c r="I110" s="265">
        <f t="shared" si="19"/>
        <v>0</v>
      </c>
      <c r="J110" s="255">
        <f t="shared" si="13"/>
        <v>0</v>
      </c>
      <c r="K110" s="1243">
        <f t="shared" si="21"/>
        <v>22</v>
      </c>
      <c r="L110" s="356"/>
      <c r="M110" s="356"/>
      <c r="N110" s="357">
        <f t="shared" si="15"/>
        <v>0</v>
      </c>
      <c r="O110" s="358"/>
      <c r="P110" s="358"/>
      <c r="Q110" s="359">
        <f t="shared" si="20"/>
        <v>0</v>
      </c>
      <c r="R110" s="359">
        <f t="shared" si="20"/>
        <v>0</v>
      </c>
      <c r="S110" s="360"/>
      <c r="T110" s="361"/>
      <c r="U110" s="255">
        <f t="shared" si="14"/>
        <v>0</v>
      </c>
      <c r="V110" s="169"/>
      <c r="W110" s="169"/>
      <c r="X110" s="169"/>
      <c r="Y110" s="169"/>
      <c r="Z110" s="169"/>
      <c r="AA110" s="378"/>
      <c r="AB110" s="169"/>
      <c r="AC110" s="169"/>
      <c r="AD110" s="169"/>
      <c r="AE110" s="371"/>
      <c r="AF110" s="371"/>
      <c r="AG110" s="371"/>
      <c r="AH110" s="169"/>
      <c r="AI110" s="169"/>
      <c r="AJ110" s="169"/>
      <c r="AK110" s="169"/>
      <c r="AL110" s="169"/>
      <c r="AM110" s="169"/>
      <c r="AN110" s="176"/>
      <c r="AO110" s="176"/>
      <c r="AP110" s="176"/>
    </row>
    <row r="111" spans="1:42" s="253" customFormat="1" ht="21" hidden="1" customHeight="1">
      <c r="A111" s="252"/>
      <c r="B111" s="252"/>
      <c r="C111" s="252"/>
      <c r="D111" s="252"/>
      <c r="E111" s="252"/>
      <c r="F111" s="252"/>
      <c r="G111" s="252"/>
      <c r="I111" s="265">
        <f t="shared" si="19"/>
        <v>0</v>
      </c>
      <c r="J111" s="255">
        <f t="shared" si="13"/>
        <v>0</v>
      </c>
      <c r="K111" s="1243">
        <f t="shared" si="21"/>
        <v>23</v>
      </c>
      <c r="L111" s="356"/>
      <c r="M111" s="356"/>
      <c r="N111" s="357">
        <f t="shared" si="15"/>
        <v>0</v>
      </c>
      <c r="O111" s="358"/>
      <c r="P111" s="358"/>
      <c r="Q111" s="359">
        <f t="shared" si="20"/>
        <v>0</v>
      </c>
      <c r="R111" s="359">
        <f t="shared" si="20"/>
        <v>0</v>
      </c>
      <c r="S111" s="360"/>
      <c r="T111" s="361"/>
      <c r="U111" s="255">
        <f t="shared" si="14"/>
        <v>0</v>
      </c>
      <c r="V111" s="169"/>
      <c r="W111" s="169"/>
      <c r="X111" s="169"/>
      <c r="Y111" s="169"/>
      <c r="Z111" s="169"/>
      <c r="AA111" s="378"/>
      <c r="AB111" s="169"/>
      <c r="AC111" s="169"/>
      <c r="AD111" s="169"/>
      <c r="AE111" s="371"/>
      <c r="AF111" s="371"/>
      <c r="AG111" s="371"/>
      <c r="AH111" s="169"/>
      <c r="AI111" s="169"/>
      <c r="AJ111" s="169"/>
      <c r="AK111" s="169"/>
      <c r="AL111" s="169"/>
      <c r="AM111" s="169"/>
      <c r="AN111" s="176"/>
      <c r="AO111" s="176"/>
      <c r="AP111" s="176"/>
    </row>
    <row r="112" spans="1:42" s="253" customFormat="1" ht="21" hidden="1" customHeight="1">
      <c r="A112" s="252"/>
      <c r="B112" s="252"/>
      <c r="C112" s="252"/>
      <c r="D112" s="252"/>
      <c r="E112" s="252"/>
      <c r="F112" s="252"/>
      <c r="G112" s="252"/>
      <c r="I112" s="265">
        <f t="shared" si="19"/>
        <v>0</v>
      </c>
      <c r="J112" s="255">
        <f t="shared" si="13"/>
        <v>0</v>
      </c>
      <c r="K112" s="1243">
        <f t="shared" si="21"/>
        <v>24</v>
      </c>
      <c r="L112" s="356"/>
      <c r="M112" s="356"/>
      <c r="N112" s="357">
        <f t="shared" si="15"/>
        <v>0</v>
      </c>
      <c r="O112" s="358"/>
      <c r="P112" s="358"/>
      <c r="Q112" s="359">
        <f t="shared" si="20"/>
        <v>0</v>
      </c>
      <c r="R112" s="359">
        <f t="shared" si="20"/>
        <v>0</v>
      </c>
      <c r="S112" s="360"/>
      <c r="T112" s="361"/>
      <c r="U112" s="255">
        <f t="shared" si="14"/>
        <v>0</v>
      </c>
      <c r="V112" s="169"/>
      <c r="W112" s="169"/>
      <c r="X112" s="169"/>
      <c r="Y112" s="169"/>
      <c r="Z112" s="169"/>
      <c r="AA112" s="378"/>
      <c r="AB112" s="169"/>
      <c r="AC112" s="169"/>
      <c r="AD112" s="169"/>
      <c r="AE112" s="371"/>
      <c r="AF112" s="371"/>
      <c r="AG112" s="371"/>
      <c r="AH112" s="169"/>
      <c r="AI112" s="169"/>
      <c r="AJ112" s="169"/>
      <c r="AK112" s="169"/>
      <c r="AL112" s="169"/>
      <c r="AM112" s="169"/>
      <c r="AN112" s="176"/>
      <c r="AO112" s="176"/>
      <c r="AP112" s="176"/>
    </row>
    <row r="113" spans="1:42" s="253" customFormat="1" ht="21" hidden="1" customHeight="1">
      <c r="A113" s="252"/>
      <c r="B113" s="252"/>
      <c r="C113" s="252"/>
      <c r="D113" s="252"/>
      <c r="E113" s="252"/>
      <c r="F113" s="252"/>
      <c r="G113" s="252"/>
      <c r="I113" s="265">
        <f t="shared" si="19"/>
        <v>0</v>
      </c>
      <c r="J113" s="255">
        <f t="shared" si="13"/>
        <v>0</v>
      </c>
      <c r="K113" s="1243">
        <f t="shared" si="21"/>
        <v>25</v>
      </c>
      <c r="L113" s="356"/>
      <c r="M113" s="356"/>
      <c r="N113" s="357">
        <f t="shared" si="15"/>
        <v>0</v>
      </c>
      <c r="O113" s="358"/>
      <c r="P113" s="358"/>
      <c r="Q113" s="359">
        <f t="shared" si="20"/>
        <v>0</v>
      </c>
      <c r="R113" s="359">
        <f t="shared" si="20"/>
        <v>0</v>
      </c>
      <c r="S113" s="360"/>
      <c r="T113" s="361"/>
      <c r="U113" s="255">
        <f t="shared" si="14"/>
        <v>0</v>
      </c>
      <c r="V113" s="169"/>
      <c r="W113" s="169"/>
      <c r="X113" s="169"/>
      <c r="Y113" s="169"/>
      <c r="Z113" s="169"/>
      <c r="AA113" s="378"/>
      <c r="AB113" s="169"/>
      <c r="AC113" s="169"/>
      <c r="AD113" s="169"/>
      <c r="AE113" s="371"/>
      <c r="AF113" s="371"/>
      <c r="AG113" s="371"/>
      <c r="AH113" s="169"/>
      <c r="AI113" s="169"/>
      <c r="AJ113" s="169"/>
      <c r="AK113" s="169"/>
      <c r="AL113" s="169"/>
      <c r="AM113" s="169"/>
      <c r="AN113" s="176"/>
      <c r="AO113" s="176"/>
      <c r="AP113" s="176"/>
    </row>
    <row r="114" spans="1:42" s="253" customFormat="1" ht="21" hidden="1" customHeight="1">
      <c r="A114" s="252"/>
      <c r="B114" s="252"/>
      <c r="C114" s="252"/>
      <c r="D114" s="252"/>
      <c r="E114" s="252"/>
      <c r="F114" s="252"/>
      <c r="G114" s="252"/>
      <c r="I114" s="265">
        <f t="shared" si="19"/>
        <v>0</v>
      </c>
      <c r="J114" s="255">
        <f t="shared" si="13"/>
        <v>0</v>
      </c>
      <c r="K114" s="1243">
        <f t="shared" si="21"/>
        <v>26</v>
      </c>
      <c r="L114" s="356"/>
      <c r="M114" s="356"/>
      <c r="N114" s="357">
        <f t="shared" si="15"/>
        <v>0</v>
      </c>
      <c r="O114" s="358"/>
      <c r="P114" s="358"/>
      <c r="Q114" s="359">
        <f t="shared" si="20"/>
        <v>0</v>
      </c>
      <c r="R114" s="359">
        <f t="shared" si="20"/>
        <v>0</v>
      </c>
      <c r="S114" s="360"/>
      <c r="T114" s="361"/>
      <c r="U114" s="255">
        <f t="shared" si="14"/>
        <v>0</v>
      </c>
      <c r="V114" s="169"/>
      <c r="W114" s="169"/>
      <c r="X114" s="169"/>
      <c r="Y114" s="169"/>
      <c r="Z114" s="169"/>
      <c r="AA114" s="378"/>
      <c r="AB114" s="169"/>
      <c r="AC114" s="169"/>
      <c r="AD114" s="169"/>
      <c r="AE114" s="371"/>
      <c r="AF114" s="371"/>
      <c r="AG114" s="371"/>
      <c r="AH114" s="169"/>
      <c r="AI114" s="169"/>
      <c r="AJ114" s="169"/>
      <c r="AK114" s="169"/>
      <c r="AL114" s="169"/>
      <c r="AM114" s="169"/>
      <c r="AN114" s="176"/>
      <c r="AO114" s="176"/>
      <c r="AP114" s="176"/>
    </row>
    <row r="115" spans="1:42" s="253" customFormat="1" ht="21" hidden="1" customHeight="1">
      <c r="A115" s="252"/>
      <c r="B115" s="252"/>
      <c r="C115" s="252"/>
      <c r="D115" s="252"/>
      <c r="E115" s="252"/>
      <c r="F115" s="252"/>
      <c r="G115" s="252"/>
      <c r="I115" s="265">
        <f t="shared" si="19"/>
        <v>0</v>
      </c>
      <c r="J115" s="255">
        <f t="shared" si="13"/>
        <v>0</v>
      </c>
      <c r="K115" s="1243">
        <f t="shared" si="21"/>
        <v>27</v>
      </c>
      <c r="L115" s="356"/>
      <c r="M115" s="356"/>
      <c r="N115" s="357">
        <f t="shared" si="15"/>
        <v>0</v>
      </c>
      <c r="O115" s="358"/>
      <c r="P115" s="358"/>
      <c r="Q115" s="359">
        <f t="shared" si="20"/>
        <v>0</v>
      </c>
      <c r="R115" s="359">
        <f t="shared" si="20"/>
        <v>0</v>
      </c>
      <c r="S115" s="360"/>
      <c r="T115" s="361"/>
      <c r="U115" s="255">
        <f t="shared" si="14"/>
        <v>0</v>
      </c>
      <c r="V115" s="169"/>
      <c r="W115" s="169"/>
      <c r="X115" s="169"/>
      <c r="Y115" s="169"/>
      <c r="Z115" s="169"/>
      <c r="AA115" s="378"/>
      <c r="AB115" s="169"/>
      <c r="AC115" s="169"/>
      <c r="AD115" s="169"/>
      <c r="AE115" s="371"/>
      <c r="AF115" s="371"/>
      <c r="AG115" s="371"/>
      <c r="AH115" s="169"/>
      <c r="AI115" s="169"/>
      <c r="AJ115" s="169"/>
      <c r="AK115" s="169"/>
      <c r="AL115" s="169"/>
      <c r="AM115" s="169"/>
      <c r="AN115" s="176"/>
      <c r="AO115" s="176"/>
      <c r="AP115" s="176"/>
    </row>
    <row r="116" spans="1:42" s="253" customFormat="1" ht="21" hidden="1" customHeight="1">
      <c r="A116" s="252"/>
      <c r="B116" s="252"/>
      <c r="C116" s="252"/>
      <c r="D116" s="252"/>
      <c r="E116" s="252"/>
      <c r="F116" s="252"/>
      <c r="G116" s="252"/>
      <c r="I116" s="265">
        <f t="shared" si="19"/>
        <v>0</v>
      </c>
      <c r="J116" s="255">
        <f t="shared" si="13"/>
        <v>0</v>
      </c>
      <c r="K116" s="1243">
        <f t="shared" si="21"/>
        <v>28</v>
      </c>
      <c r="L116" s="356"/>
      <c r="M116" s="356"/>
      <c r="N116" s="357">
        <f t="shared" si="15"/>
        <v>0</v>
      </c>
      <c r="O116" s="358"/>
      <c r="P116" s="358"/>
      <c r="Q116" s="359">
        <f t="shared" si="20"/>
        <v>0</v>
      </c>
      <c r="R116" s="359">
        <f t="shared" si="20"/>
        <v>0</v>
      </c>
      <c r="S116" s="360"/>
      <c r="T116" s="361"/>
      <c r="U116" s="255">
        <f t="shared" si="14"/>
        <v>0</v>
      </c>
      <c r="V116" s="169"/>
      <c r="W116" s="169"/>
      <c r="X116" s="169"/>
      <c r="Y116" s="169"/>
      <c r="Z116" s="169"/>
      <c r="AA116" s="378"/>
      <c r="AB116" s="169"/>
      <c r="AC116" s="169"/>
      <c r="AD116" s="169"/>
      <c r="AE116" s="371"/>
      <c r="AF116" s="371"/>
      <c r="AG116" s="371"/>
      <c r="AH116" s="169"/>
      <c r="AI116" s="169"/>
      <c r="AJ116" s="169"/>
      <c r="AK116" s="169"/>
      <c r="AL116" s="169"/>
      <c r="AM116" s="169"/>
      <c r="AN116" s="176"/>
      <c r="AO116" s="176"/>
      <c r="AP116" s="176"/>
    </row>
    <row r="117" spans="1:42" s="253" customFormat="1" ht="21" hidden="1" customHeight="1">
      <c r="A117" s="252"/>
      <c r="B117" s="252"/>
      <c r="C117" s="252"/>
      <c r="D117" s="252"/>
      <c r="E117" s="252"/>
      <c r="F117" s="252"/>
      <c r="G117" s="252"/>
      <c r="I117" s="265">
        <f t="shared" si="19"/>
        <v>0</v>
      </c>
      <c r="J117" s="255">
        <f t="shared" si="13"/>
        <v>0</v>
      </c>
      <c r="K117" s="1243">
        <f t="shared" si="21"/>
        <v>29</v>
      </c>
      <c r="L117" s="356"/>
      <c r="M117" s="356"/>
      <c r="N117" s="357">
        <f t="shared" si="15"/>
        <v>0</v>
      </c>
      <c r="O117" s="358"/>
      <c r="P117" s="358"/>
      <c r="Q117" s="359">
        <f t="shared" si="20"/>
        <v>0</v>
      </c>
      <c r="R117" s="359">
        <f t="shared" si="20"/>
        <v>0</v>
      </c>
      <c r="S117" s="360"/>
      <c r="T117" s="361"/>
      <c r="U117" s="255">
        <f t="shared" si="14"/>
        <v>0</v>
      </c>
      <c r="V117" s="169"/>
      <c r="W117" s="169"/>
      <c r="X117" s="169"/>
      <c r="Y117" s="169"/>
      <c r="Z117" s="169"/>
      <c r="AA117" s="378"/>
      <c r="AB117" s="169"/>
      <c r="AC117" s="169"/>
      <c r="AD117" s="169"/>
      <c r="AE117" s="371"/>
      <c r="AF117" s="371"/>
      <c r="AG117" s="371"/>
      <c r="AH117" s="169"/>
      <c r="AI117" s="169"/>
      <c r="AJ117" s="169"/>
      <c r="AK117" s="169"/>
      <c r="AL117" s="169"/>
      <c r="AM117" s="169"/>
      <c r="AN117" s="176"/>
      <c r="AO117" s="176"/>
      <c r="AP117" s="176"/>
    </row>
    <row r="118" spans="1:42" s="253" customFormat="1" ht="21" hidden="1" customHeight="1">
      <c r="A118" s="252"/>
      <c r="B118" s="252"/>
      <c r="C118" s="252"/>
      <c r="D118" s="252"/>
      <c r="E118" s="252"/>
      <c r="F118" s="252"/>
      <c r="G118" s="252"/>
      <c r="I118" s="265">
        <f t="shared" si="19"/>
        <v>0</v>
      </c>
      <c r="J118" s="255">
        <f t="shared" si="13"/>
        <v>0</v>
      </c>
      <c r="K118" s="1243">
        <f t="shared" si="21"/>
        <v>30</v>
      </c>
      <c r="L118" s="356"/>
      <c r="M118" s="356"/>
      <c r="N118" s="357">
        <f t="shared" si="15"/>
        <v>0</v>
      </c>
      <c r="O118" s="358"/>
      <c r="P118" s="358"/>
      <c r="Q118" s="359">
        <f t="shared" si="20"/>
        <v>0</v>
      </c>
      <c r="R118" s="359">
        <f t="shared" si="20"/>
        <v>0</v>
      </c>
      <c r="S118" s="360"/>
      <c r="T118" s="361"/>
      <c r="U118" s="255">
        <f t="shared" si="14"/>
        <v>0</v>
      </c>
      <c r="V118" s="169"/>
      <c r="W118" s="169"/>
      <c r="X118" s="169"/>
      <c r="Y118" s="169"/>
      <c r="Z118" s="169"/>
      <c r="AA118" s="378"/>
      <c r="AB118" s="169"/>
      <c r="AC118" s="169"/>
      <c r="AD118" s="169"/>
      <c r="AE118" s="371"/>
      <c r="AF118" s="371"/>
      <c r="AG118" s="371"/>
      <c r="AH118" s="169"/>
      <c r="AI118" s="169"/>
      <c r="AJ118" s="169"/>
      <c r="AK118" s="169"/>
      <c r="AL118" s="169"/>
      <c r="AM118" s="169"/>
      <c r="AN118" s="176"/>
      <c r="AO118" s="176"/>
      <c r="AP118" s="176"/>
    </row>
    <row r="119" spans="1:42" s="253" customFormat="1" ht="21" hidden="1" customHeight="1">
      <c r="A119" s="252"/>
      <c r="B119" s="252"/>
      <c r="C119" s="252"/>
      <c r="D119" s="252"/>
      <c r="E119" s="252"/>
      <c r="F119" s="252"/>
      <c r="G119" s="252"/>
      <c r="I119" s="265">
        <f t="shared" si="19"/>
        <v>0</v>
      </c>
      <c r="J119" s="255">
        <f t="shared" si="13"/>
        <v>0</v>
      </c>
      <c r="K119" s="1243">
        <f t="shared" si="21"/>
        <v>31</v>
      </c>
      <c r="L119" s="356"/>
      <c r="M119" s="356"/>
      <c r="N119" s="357">
        <f t="shared" si="15"/>
        <v>0</v>
      </c>
      <c r="O119" s="358"/>
      <c r="P119" s="358"/>
      <c r="Q119" s="359">
        <f t="shared" si="20"/>
        <v>0</v>
      </c>
      <c r="R119" s="359">
        <f t="shared" si="20"/>
        <v>0</v>
      </c>
      <c r="S119" s="360"/>
      <c r="T119" s="361"/>
      <c r="U119" s="255">
        <f t="shared" si="14"/>
        <v>0</v>
      </c>
      <c r="V119" s="169"/>
      <c r="W119" s="169"/>
      <c r="X119" s="169"/>
      <c r="Y119" s="169"/>
      <c r="Z119" s="169"/>
      <c r="AA119" s="378"/>
      <c r="AB119" s="169"/>
      <c r="AC119" s="169"/>
      <c r="AD119" s="169"/>
      <c r="AE119" s="371"/>
      <c r="AF119" s="371"/>
      <c r="AG119" s="371"/>
      <c r="AH119" s="169"/>
      <c r="AI119" s="169"/>
      <c r="AJ119" s="169"/>
      <c r="AK119" s="169"/>
      <c r="AL119" s="169"/>
      <c r="AM119" s="169"/>
      <c r="AN119" s="176"/>
      <c r="AO119" s="176"/>
      <c r="AP119" s="176"/>
    </row>
    <row r="120" spans="1:42" s="253" customFormat="1" ht="21" hidden="1" customHeight="1">
      <c r="A120" s="252"/>
      <c r="B120" s="252"/>
      <c r="C120" s="252"/>
      <c r="D120" s="252"/>
      <c r="E120" s="252"/>
      <c r="F120" s="252"/>
      <c r="G120" s="252"/>
      <c r="I120" s="265">
        <f t="shared" si="19"/>
        <v>0</v>
      </c>
      <c r="J120" s="255">
        <f t="shared" si="13"/>
        <v>0</v>
      </c>
      <c r="K120" s="1243">
        <f t="shared" si="21"/>
        <v>32</v>
      </c>
      <c r="L120" s="356"/>
      <c r="M120" s="356"/>
      <c r="N120" s="357">
        <f t="shared" si="15"/>
        <v>0</v>
      </c>
      <c r="O120" s="358"/>
      <c r="P120" s="358"/>
      <c r="Q120" s="359">
        <f t="shared" si="20"/>
        <v>0</v>
      </c>
      <c r="R120" s="359">
        <f t="shared" si="20"/>
        <v>0</v>
      </c>
      <c r="S120" s="360"/>
      <c r="T120" s="361"/>
      <c r="U120" s="255">
        <f t="shared" si="14"/>
        <v>0</v>
      </c>
      <c r="V120" s="169"/>
      <c r="W120" s="169"/>
      <c r="X120" s="169"/>
      <c r="Y120" s="169"/>
      <c r="Z120" s="169"/>
      <c r="AA120" s="378"/>
      <c r="AB120" s="169"/>
      <c r="AC120" s="169"/>
      <c r="AD120" s="169"/>
      <c r="AE120" s="371"/>
      <c r="AF120" s="371"/>
      <c r="AG120" s="371"/>
      <c r="AH120" s="169"/>
      <c r="AI120" s="169"/>
      <c r="AJ120" s="169"/>
      <c r="AK120" s="169"/>
      <c r="AL120" s="169"/>
      <c r="AM120" s="169"/>
      <c r="AN120" s="176"/>
      <c r="AO120" s="176"/>
      <c r="AP120" s="176"/>
    </row>
    <row r="121" spans="1:42" s="253" customFormat="1" ht="21" hidden="1" customHeight="1">
      <c r="A121" s="252"/>
      <c r="B121" s="252"/>
      <c r="C121" s="252"/>
      <c r="D121" s="252"/>
      <c r="E121" s="252"/>
      <c r="F121" s="252"/>
      <c r="G121" s="252"/>
      <c r="I121" s="265">
        <f t="shared" si="19"/>
        <v>0</v>
      </c>
      <c r="J121" s="255">
        <f t="shared" si="13"/>
        <v>0</v>
      </c>
      <c r="K121" s="1243">
        <f t="shared" si="21"/>
        <v>33</v>
      </c>
      <c r="L121" s="356"/>
      <c r="M121" s="356"/>
      <c r="N121" s="357">
        <f t="shared" si="15"/>
        <v>0</v>
      </c>
      <c r="O121" s="358"/>
      <c r="P121" s="358"/>
      <c r="Q121" s="359">
        <f t="shared" si="20"/>
        <v>0</v>
      </c>
      <c r="R121" s="359">
        <f t="shared" si="20"/>
        <v>0</v>
      </c>
      <c r="S121" s="360"/>
      <c r="T121" s="361"/>
      <c r="U121" s="255">
        <f t="shared" si="14"/>
        <v>0</v>
      </c>
      <c r="V121" s="169"/>
      <c r="W121" s="169"/>
      <c r="X121" s="169"/>
      <c r="Y121" s="169"/>
      <c r="Z121" s="169"/>
      <c r="AA121" s="378"/>
      <c r="AB121" s="169"/>
      <c r="AC121" s="169"/>
      <c r="AD121" s="169"/>
      <c r="AE121" s="371"/>
      <c r="AF121" s="371"/>
      <c r="AG121" s="371"/>
      <c r="AH121" s="169"/>
      <c r="AI121" s="169"/>
      <c r="AJ121" s="169"/>
      <c r="AK121" s="169"/>
      <c r="AL121" s="169"/>
      <c r="AM121" s="169"/>
      <c r="AN121" s="176"/>
      <c r="AO121" s="176"/>
      <c r="AP121" s="176"/>
    </row>
    <row r="122" spans="1:42" s="253" customFormat="1" ht="21" hidden="1" customHeight="1">
      <c r="A122" s="252"/>
      <c r="B122" s="252"/>
      <c r="C122" s="252"/>
      <c r="D122" s="252"/>
      <c r="E122" s="252"/>
      <c r="F122" s="252"/>
      <c r="G122" s="252"/>
      <c r="I122" s="265">
        <f t="shared" si="19"/>
        <v>0</v>
      </c>
      <c r="J122" s="255">
        <f t="shared" si="13"/>
        <v>0</v>
      </c>
      <c r="K122" s="1243">
        <f t="shared" si="21"/>
        <v>34</v>
      </c>
      <c r="L122" s="356"/>
      <c r="M122" s="356"/>
      <c r="N122" s="357">
        <f t="shared" si="15"/>
        <v>0</v>
      </c>
      <c r="O122" s="358"/>
      <c r="P122" s="358"/>
      <c r="Q122" s="359">
        <f t="shared" si="20"/>
        <v>0</v>
      </c>
      <c r="R122" s="359">
        <f t="shared" si="20"/>
        <v>0</v>
      </c>
      <c r="S122" s="360"/>
      <c r="T122" s="361"/>
      <c r="U122" s="255">
        <f t="shared" si="14"/>
        <v>0</v>
      </c>
      <c r="V122" s="169"/>
      <c r="W122" s="169"/>
      <c r="X122" s="169"/>
      <c r="Y122" s="169"/>
      <c r="Z122" s="169"/>
      <c r="AA122" s="378"/>
      <c r="AB122" s="169"/>
      <c r="AC122" s="169"/>
      <c r="AD122" s="169"/>
      <c r="AE122" s="371"/>
      <c r="AF122" s="371"/>
      <c r="AG122" s="371"/>
      <c r="AH122" s="169"/>
      <c r="AI122" s="169"/>
      <c r="AJ122" s="169"/>
      <c r="AK122" s="169"/>
      <c r="AL122" s="169"/>
      <c r="AM122" s="169"/>
      <c r="AN122" s="176"/>
      <c r="AO122" s="176"/>
      <c r="AP122" s="176"/>
    </row>
    <row r="123" spans="1:42" s="253" customFormat="1" ht="21" hidden="1" customHeight="1">
      <c r="A123" s="252"/>
      <c r="B123" s="252"/>
      <c r="C123" s="252"/>
      <c r="D123" s="252"/>
      <c r="E123" s="252"/>
      <c r="F123" s="252"/>
      <c r="G123" s="252"/>
      <c r="I123" s="265">
        <f t="shared" si="19"/>
        <v>0</v>
      </c>
      <c r="J123" s="255">
        <f t="shared" si="13"/>
        <v>0</v>
      </c>
      <c r="K123" s="1243">
        <f t="shared" si="21"/>
        <v>35</v>
      </c>
      <c r="L123" s="356"/>
      <c r="M123" s="356"/>
      <c r="N123" s="357">
        <f t="shared" si="15"/>
        <v>0</v>
      </c>
      <c r="O123" s="358"/>
      <c r="P123" s="358"/>
      <c r="Q123" s="359">
        <f t="shared" si="20"/>
        <v>0</v>
      </c>
      <c r="R123" s="359">
        <f t="shared" si="20"/>
        <v>0</v>
      </c>
      <c r="S123" s="360"/>
      <c r="T123" s="361"/>
      <c r="U123" s="255">
        <f t="shared" si="14"/>
        <v>0</v>
      </c>
      <c r="V123" s="169"/>
      <c r="W123" s="169"/>
      <c r="X123" s="169"/>
      <c r="Y123" s="169"/>
      <c r="Z123" s="169"/>
      <c r="AA123" s="378"/>
      <c r="AB123" s="169"/>
      <c r="AC123" s="169"/>
      <c r="AD123" s="169"/>
      <c r="AE123" s="371"/>
      <c r="AF123" s="371"/>
      <c r="AG123" s="371"/>
      <c r="AH123" s="169"/>
      <c r="AI123" s="169"/>
      <c r="AJ123" s="169"/>
      <c r="AK123" s="169"/>
      <c r="AL123" s="169"/>
      <c r="AM123" s="169"/>
      <c r="AN123" s="176"/>
      <c r="AO123" s="176"/>
      <c r="AP123" s="176"/>
    </row>
    <row r="124" spans="1:42" s="253" customFormat="1" ht="21" hidden="1" customHeight="1">
      <c r="A124" s="252"/>
      <c r="B124" s="252"/>
      <c r="C124" s="252"/>
      <c r="D124" s="252"/>
      <c r="E124" s="252"/>
      <c r="F124" s="252"/>
      <c r="G124" s="252"/>
      <c r="I124" s="265">
        <f t="shared" si="19"/>
        <v>0</v>
      </c>
      <c r="J124" s="255">
        <f t="shared" si="13"/>
        <v>0</v>
      </c>
      <c r="K124" s="1243">
        <f t="shared" si="21"/>
        <v>36</v>
      </c>
      <c r="L124" s="356"/>
      <c r="M124" s="356"/>
      <c r="N124" s="357">
        <f t="shared" si="15"/>
        <v>0</v>
      </c>
      <c r="O124" s="358"/>
      <c r="P124" s="358"/>
      <c r="Q124" s="359">
        <f t="shared" si="20"/>
        <v>0</v>
      </c>
      <c r="R124" s="359">
        <f t="shared" si="20"/>
        <v>0</v>
      </c>
      <c r="S124" s="360"/>
      <c r="T124" s="361"/>
      <c r="U124" s="255">
        <f t="shared" si="14"/>
        <v>0</v>
      </c>
      <c r="V124" s="169"/>
      <c r="W124" s="169"/>
      <c r="X124" s="169"/>
      <c r="Y124" s="169"/>
      <c r="Z124" s="169"/>
      <c r="AA124" s="378"/>
      <c r="AB124" s="169"/>
      <c r="AC124" s="169"/>
      <c r="AD124" s="169"/>
      <c r="AE124" s="371"/>
      <c r="AF124" s="371"/>
      <c r="AG124" s="371"/>
      <c r="AH124" s="169"/>
      <c r="AI124" s="169"/>
      <c r="AJ124" s="169"/>
      <c r="AK124" s="169"/>
      <c r="AL124" s="169"/>
      <c r="AM124" s="169"/>
      <c r="AN124" s="176"/>
      <c r="AO124" s="176"/>
      <c r="AP124" s="176"/>
    </row>
    <row r="125" spans="1:42" s="253" customFormat="1" ht="21" hidden="1" customHeight="1" thickBot="1">
      <c r="A125" s="252"/>
      <c r="B125" s="252"/>
      <c r="C125" s="252"/>
      <c r="D125" s="252"/>
      <c r="E125" s="252"/>
      <c r="F125" s="252"/>
      <c r="G125" s="252"/>
      <c r="I125" s="265">
        <f t="shared" si="19"/>
        <v>0</v>
      </c>
      <c r="J125" s="255">
        <f t="shared" si="13"/>
        <v>0</v>
      </c>
      <c r="K125" s="385">
        <f t="shared" si="21"/>
        <v>37</v>
      </c>
      <c r="L125" s="356"/>
      <c r="M125" s="356"/>
      <c r="N125" s="380">
        <f t="shared" si="15"/>
        <v>0</v>
      </c>
      <c r="O125" s="381"/>
      <c r="P125" s="381"/>
      <c r="Q125" s="382">
        <f t="shared" si="20"/>
        <v>0</v>
      </c>
      <c r="R125" s="382">
        <f t="shared" si="20"/>
        <v>0</v>
      </c>
      <c r="S125" s="383"/>
      <c r="T125" s="384"/>
      <c r="U125" s="255">
        <f t="shared" si="14"/>
        <v>0</v>
      </c>
      <c r="V125" s="169"/>
      <c r="W125" s="169"/>
      <c r="X125" s="169"/>
      <c r="Y125" s="169"/>
      <c r="Z125" s="169"/>
      <c r="AA125" s="378"/>
      <c r="AB125" s="169"/>
      <c r="AC125" s="169"/>
      <c r="AD125" s="169"/>
      <c r="AE125" s="371"/>
      <c r="AF125" s="371"/>
      <c r="AG125" s="371"/>
      <c r="AH125" s="169"/>
      <c r="AI125" s="169"/>
      <c r="AJ125" s="169"/>
      <c r="AK125" s="169"/>
      <c r="AL125" s="169"/>
      <c r="AM125" s="169"/>
      <c r="AN125" s="176"/>
      <c r="AO125" s="176"/>
      <c r="AP125" s="176"/>
    </row>
    <row r="126" spans="1:42" s="253" customFormat="1" ht="21" hidden="1" customHeight="1">
      <c r="A126" s="252"/>
      <c r="B126" s="252"/>
      <c r="C126" s="252"/>
      <c r="D126" s="252"/>
      <c r="E126" s="252"/>
      <c r="F126" s="252"/>
      <c r="G126" s="252"/>
      <c r="I126" s="265">
        <f>IF((O$128+P$128)&gt;0,1,0)</f>
        <v>0</v>
      </c>
      <c r="J126" s="255">
        <f t="shared" si="13"/>
        <v>0</v>
      </c>
      <c r="K126" s="2439" t="s">
        <v>942</v>
      </c>
      <c r="L126" s="2441" t="s">
        <v>943</v>
      </c>
      <c r="M126" s="2443" t="s">
        <v>944</v>
      </c>
      <c r="N126" s="2443" t="s">
        <v>945</v>
      </c>
      <c r="O126" s="2445" t="s">
        <v>946</v>
      </c>
      <c r="P126" s="2445"/>
      <c r="Q126" s="2445" t="s">
        <v>947</v>
      </c>
      <c r="R126" s="2445"/>
      <c r="S126" s="2446" t="s">
        <v>948</v>
      </c>
      <c r="T126" s="2448" t="s">
        <v>1162</v>
      </c>
      <c r="U126" s="255">
        <f t="shared" si="14"/>
        <v>0</v>
      </c>
      <c r="V126" s="169"/>
      <c r="W126" s="169"/>
      <c r="X126" s="169"/>
      <c r="Y126" s="169"/>
      <c r="Z126" s="169"/>
      <c r="AA126" s="378"/>
      <c r="AB126" s="169"/>
      <c r="AC126" s="169"/>
      <c r="AD126" s="169"/>
      <c r="AE126" s="371"/>
      <c r="AF126" s="371"/>
      <c r="AG126" s="371"/>
      <c r="AH126" s="169"/>
      <c r="AI126" s="169"/>
      <c r="AJ126" s="169"/>
      <c r="AK126" s="169"/>
      <c r="AL126" s="169"/>
      <c r="AM126" s="169"/>
      <c r="AN126" s="176"/>
      <c r="AO126" s="176"/>
      <c r="AP126" s="176"/>
    </row>
    <row r="127" spans="1:42" s="253" customFormat="1" ht="21" hidden="1" customHeight="1">
      <c r="A127" s="252"/>
      <c r="B127" s="252"/>
      <c r="C127" s="252"/>
      <c r="D127" s="252"/>
      <c r="E127" s="252"/>
      <c r="F127" s="252"/>
      <c r="G127" s="252"/>
      <c r="I127" s="265">
        <f t="shared" ref="I127:I150" si="22">IF((O$128+P$128)&gt;0,1,0)</f>
        <v>0</v>
      </c>
      <c r="J127" s="255">
        <f t="shared" si="13"/>
        <v>0</v>
      </c>
      <c r="K127" s="2440"/>
      <c r="L127" s="2442"/>
      <c r="M127" s="2444"/>
      <c r="N127" s="2444"/>
      <c r="O127" s="1245" t="s">
        <v>786</v>
      </c>
      <c r="P127" s="335" t="s">
        <v>787</v>
      </c>
      <c r="Q127" s="335" t="s">
        <v>786</v>
      </c>
      <c r="R127" s="336" t="s">
        <v>787</v>
      </c>
      <c r="S127" s="2447"/>
      <c r="T127" s="2449"/>
      <c r="U127" s="255">
        <f t="shared" si="14"/>
        <v>0</v>
      </c>
      <c r="V127" s="169"/>
      <c r="W127" s="169"/>
      <c r="X127" s="169"/>
      <c r="Y127" s="169"/>
      <c r="Z127" s="169"/>
      <c r="AA127" s="378"/>
      <c r="AB127" s="169"/>
      <c r="AC127" s="169"/>
      <c r="AD127" s="169"/>
      <c r="AE127" s="371"/>
      <c r="AF127" s="371"/>
      <c r="AG127" s="371"/>
      <c r="AH127" s="169"/>
      <c r="AI127" s="169"/>
      <c r="AJ127" s="169"/>
      <c r="AK127" s="169"/>
      <c r="AL127" s="169"/>
      <c r="AM127" s="169"/>
      <c r="AN127" s="176"/>
      <c r="AO127" s="176"/>
      <c r="AP127" s="176"/>
    </row>
    <row r="128" spans="1:42" s="253" customFormat="1" ht="21" hidden="1" customHeight="1">
      <c r="A128" s="252"/>
      <c r="B128" s="252"/>
      <c r="C128" s="252"/>
      <c r="D128" s="252"/>
      <c r="E128" s="252"/>
      <c r="F128" s="252"/>
      <c r="G128" s="252"/>
      <c r="I128" s="265">
        <f t="shared" si="22"/>
        <v>0</v>
      </c>
      <c r="J128" s="255">
        <f t="shared" si="13"/>
        <v>0</v>
      </c>
      <c r="K128" s="1243">
        <f>+K50+1</f>
        <v>38</v>
      </c>
      <c r="L128" s="356"/>
      <c r="M128" s="356"/>
      <c r="N128" s="357">
        <f t="shared" si="15"/>
        <v>0</v>
      </c>
      <c r="O128" s="358"/>
      <c r="P128" s="358"/>
      <c r="Q128" s="359">
        <f t="shared" si="20"/>
        <v>0</v>
      </c>
      <c r="R128" s="359">
        <f t="shared" si="20"/>
        <v>0</v>
      </c>
      <c r="S128" s="360"/>
      <c r="T128" s="361"/>
      <c r="U128" s="255">
        <f t="shared" si="14"/>
        <v>0</v>
      </c>
      <c r="V128" s="169"/>
      <c r="W128" s="169"/>
      <c r="X128" s="169"/>
      <c r="Y128" s="169"/>
      <c r="Z128" s="169"/>
      <c r="AA128" s="378"/>
      <c r="AB128" s="169"/>
      <c r="AC128" s="169"/>
      <c r="AD128" s="169"/>
      <c r="AE128" s="371"/>
      <c r="AF128" s="371"/>
      <c r="AG128" s="371"/>
      <c r="AH128" s="169"/>
      <c r="AI128" s="169"/>
      <c r="AJ128" s="169"/>
      <c r="AK128" s="169"/>
      <c r="AL128" s="169"/>
      <c r="AM128" s="169"/>
      <c r="AN128" s="176"/>
      <c r="AO128" s="176"/>
      <c r="AP128" s="176"/>
    </row>
    <row r="129" spans="1:42" s="253" customFormat="1" ht="21" hidden="1" customHeight="1">
      <c r="A129" s="252"/>
      <c r="B129" s="252"/>
      <c r="C129" s="252"/>
      <c r="D129" s="252"/>
      <c r="E129" s="252"/>
      <c r="F129" s="252"/>
      <c r="G129" s="252"/>
      <c r="I129" s="265">
        <f t="shared" si="22"/>
        <v>0</v>
      </c>
      <c r="J129" s="255">
        <f t="shared" si="13"/>
        <v>0</v>
      </c>
      <c r="K129" s="1243">
        <f t="shared" ref="K129:K150" si="23">+K128+1</f>
        <v>39</v>
      </c>
      <c r="L129" s="356"/>
      <c r="M129" s="356"/>
      <c r="N129" s="357">
        <f t="shared" si="15"/>
        <v>0</v>
      </c>
      <c r="O129" s="358"/>
      <c r="P129" s="358"/>
      <c r="Q129" s="359">
        <f t="shared" si="20"/>
        <v>0</v>
      </c>
      <c r="R129" s="359">
        <f t="shared" si="20"/>
        <v>0</v>
      </c>
      <c r="S129" s="360"/>
      <c r="T129" s="361"/>
      <c r="U129" s="255">
        <f t="shared" si="14"/>
        <v>0</v>
      </c>
      <c r="V129" s="169"/>
      <c r="W129" s="169"/>
      <c r="X129" s="169"/>
      <c r="Y129" s="169"/>
      <c r="Z129" s="169"/>
      <c r="AA129" s="378"/>
      <c r="AB129" s="169"/>
      <c r="AC129" s="169"/>
      <c r="AD129" s="169"/>
      <c r="AE129" s="371"/>
      <c r="AF129" s="371"/>
      <c r="AG129" s="371"/>
      <c r="AH129" s="169"/>
      <c r="AI129" s="169"/>
      <c r="AJ129" s="169"/>
      <c r="AK129" s="169"/>
      <c r="AL129" s="169"/>
      <c r="AM129" s="169"/>
      <c r="AN129" s="176"/>
      <c r="AO129" s="176"/>
      <c r="AP129" s="176"/>
    </row>
    <row r="130" spans="1:42" s="253" customFormat="1" ht="21" hidden="1" customHeight="1">
      <c r="A130" s="252"/>
      <c r="B130" s="252"/>
      <c r="C130" s="252"/>
      <c r="D130" s="252"/>
      <c r="E130" s="252"/>
      <c r="F130" s="252"/>
      <c r="G130" s="252"/>
      <c r="I130" s="265">
        <f t="shared" si="22"/>
        <v>0</v>
      </c>
      <c r="J130" s="255">
        <f t="shared" si="13"/>
        <v>0</v>
      </c>
      <c r="K130" s="1243">
        <f t="shared" si="23"/>
        <v>40</v>
      </c>
      <c r="L130" s="356"/>
      <c r="M130" s="356"/>
      <c r="N130" s="357">
        <f t="shared" si="15"/>
        <v>0</v>
      </c>
      <c r="O130" s="358"/>
      <c r="P130" s="358"/>
      <c r="Q130" s="359">
        <f t="shared" si="20"/>
        <v>0</v>
      </c>
      <c r="R130" s="359">
        <f t="shared" si="20"/>
        <v>0</v>
      </c>
      <c r="S130" s="360"/>
      <c r="T130" s="361"/>
      <c r="U130" s="255">
        <f t="shared" si="14"/>
        <v>0</v>
      </c>
      <c r="V130" s="169"/>
      <c r="W130" s="169"/>
      <c r="X130" s="169"/>
      <c r="Y130" s="169"/>
      <c r="Z130" s="169"/>
      <c r="AA130" s="378"/>
      <c r="AB130" s="169"/>
      <c r="AC130" s="169"/>
      <c r="AD130" s="169"/>
      <c r="AE130" s="371"/>
      <c r="AF130" s="371"/>
      <c r="AG130" s="371"/>
      <c r="AH130" s="169"/>
      <c r="AI130" s="169"/>
      <c r="AJ130" s="169"/>
      <c r="AK130" s="169"/>
      <c r="AL130" s="169"/>
      <c r="AM130" s="169"/>
      <c r="AN130" s="176"/>
      <c r="AO130" s="176"/>
      <c r="AP130" s="176"/>
    </row>
    <row r="131" spans="1:42" s="253" customFormat="1" ht="21" hidden="1" customHeight="1">
      <c r="A131" s="252"/>
      <c r="B131" s="252"/>
      <c r="C131" s="252"/>
      <c r="D131" s="252"/>
      <c r="E131" s="252"/>
      <c r="F131" s="252"/>
      <c r="G131" s="252"/>
      <c r="I131" s="265">
        <f t="shared" si="22"/>
        <v>0</v>
      </c>
      <c r="J131" s="255">
        <f t="shared" si="13"/>
        <v>0</v>
      </c>
      <c r="K131" s="1243">
        <f t="shared" si="23"/>
        <v>41</v>
      </c>
      <c r="L131" s="356"/>
      <c r="M131" s="356"/>
      <c r="N131" s="357">
        <f t="shared" si="15"/>
        <v>0</v>
      </c>
      <c r="O131" s="358"/>
      <c r="P131" s="358"/>
      <c r="Q131" s="359">
        <f t="shared" si="20"/>
        <v>0</v>
      </c>
      <c r="R131" s="359">
        <f t="shared" si="20"/>
        <v>0</v>
      </c>
      <c r="S131" s="360"/>
      <c r="T131" s="361"/>
      <c r="U131" s="255">
        <f t="shared" si="14"/>
        <v>0</v>
      </c>
      <c r="V131" s="169"/>
      <c r="W131" s="169"/>
      <c r="X131" s="169"/>
      <c r="Y131" s="169"/>
      <c r="Z131" s="169"/>
      <c r="AA131" s="378"/>
      <c r="AB131" s="169"/>
      <c r="AC131" s="169"/>
      <c r="AD131" s="169"/>
      <c r="AE131" s="371"/>
      <c r="AF131" s="371"/>
      <c r="AG131" s="371"/>
      <c r="AH131" s="169"/>
      <c r="AI131" s="169"/>
      <c r="AJ131" s="169"/>
      <c r="AK131" s="169"/>
      <c r="AL131" s="169"/>
      <c r="AM131" s="169"/>
      <c r="AN131" s="176"/>
      <c r="AO131" s="176"/>
      <c r="AP131" s="176"/>
    </row>
    <row r="132" spans="1:42" s="253" customFormat="1" ht="21" hidden="1" customHeight="1">
      <c r="A132" s="252"/>
      <c r="B132" s="252"/>
      <c r="C132" s="252"/>
      <c r="D132" s="252"/>
      <c r="E132" s="252"/>
      <c r="F132" s="252"/>
      <c r="G132" s="252"/>
      <c r="I132" s="265">
        <f t="shared" si="22"/>
        <v>0</v>
      </c>
      <c r="J132" s="255">
        <f t="shared" si="13"/>
        <v>0</v>
      </c>
      <c r="K132" s="1243">
        <f t="shared" si="23"/>
        <v>42</v>
      </c>
      <c r="L132" s="356"/>
      <c r="M132" s="356"/>
      <c r="N132" s="357">
        <f t="shared" si="15"/>
        <v>0</v>
      </c>
      <c r="O132" s="358"/>
      <c r="P132" s="358"/>
      <c r="Q132" s="359">
        <f t="shared" si="20"/>
        <v>0</v>
      </c>
      <c r="R132" s="359">
        <f t="shared" si="20"/>
        <v>0</v>
      </c>
      <c r="S132" s="360"/>
      <c r="T132" s="361"/>
      <c r="U132" s="255">
        <f t="shared" si="14"/>
        <v>0</v>
      </c>
      <c r="V132" s="169"/>
      <c r="W132" s="169"/>
      <c r="X132" s="169"/>
      <c r="Y132" s="169"/>
      <c r="Z132" s="169"/>
      <c r="AA132" s="378"/>
      <c r="AB132" s="169"/>
      <c r="AC132" s="169"/>
      <c r="AD132" s="169"/>
      <c r="AE132" s="371"/>
      <c r="AF132" s="371"/>
      <c r="AG132" s="371"/>
      <c r="AH132" s="169"/>
      <c r="AI132" s="169"/>
      <c r="AJ132" s="169"/>
      <c r="AK132" s="169"/>
      <c r="AL132" s="169"/>
      <c r="AM132" s="169"/>
      <c r="AN132" s="176"/>
      <c r="AO132" s="176"/>
      <c r="AP132" s="176"/>
    </row>
    <row r="133" spans="1:42" s="253" customFormat="1" ht="21" hidden="1" customHeight="1">
      <c r="A133" s="252"/>
      <c r="B133" s="252"/>
      <c r="C133" s="252"/>
      <c r="D133" s="252"/>
      <c r="E133" s="252"/>
      <c r="F133" s="252"/>
      <c r="G133" s="252"/>
      <c r="I133" s="265">
        <f t="shared" si="22"/>
        <v>0</v>
      </c>
      <c r="J133" s="255">
        <f t="shared" si="13"/>
        <v>0</v>
      </c>
      <c r="K133" s="1243">
        <f t="shared" si="23"/>
        <v>43</v>
      </c>
      <c r="L133" s="356"/>
      <c r="M133" s="356"/>
      <c r="N133" s="357">
        <f t="shared" si="15"/>
        <v>0</v>
      </c>
      <c r="O133" s="358"/>
      <c r="P133" s="358"/>
      <c r="Q133" s="359">
        <f t="shared" si="20"/>
        <v>0</v>
      </c>
      <c r="R133" s="359">
        <f t="shared" si="20"/>
        <v>0</v>
      </c>
      <c r="S133" s="360"/>
      <c r="T133" s="361"/>
      <c r="U133" s="255">
        <f t="shared" si="14"/>
        <v>0</v>
      </c>
      <c r="V133" s="169"/>
      <c r="W133" s="169"/>
      <c r="X133" s="169"/>
      <c r="Y133" s="169"/>
      <c r="Z133" s="169"/>
      <c r="AA133" s="378"/>
      <c r="AB133" s="169"/>
      <c r="AC133" s="169"/>
      <c r="AD133" s="169"/>
      <c r="AE133" s="371"/>
      <c r="AF133" s="371"/>
      <c r="AG133" s="371"/>
      <c r="AH133" s="169"/>
      <c r="AI133" s="169"/>
      <c r="AJ133" s="169"/>
      <c r="AK133" s="169"/>
      <c r="AL133" s="169"/>
      <c r="AM133" s="169"/>
      <c r="AN133" s="176"/>
      <c r="AO133" s="176"/>
      <c r="AP133" s="176"/>
    </row>
    <row r="134" spans="1:42" s="253" customFormat="1" ht="21" hidden="1" customHeight="1">
      <c r="A134" s="252"/>
      <c r="B134" s="252"/>
      <c r="C134" s="252"/>
      <c r="D134" s="252"/>
      <c r="E134" s="252"/>
      <c r="F134" s="252"/>
      <c r="G134" s="252"/>
      <c r="I134" s="265">
        <f t="shared" si="22"/>
        <v>0</v>
      </c>
      <c r="J134" s="255">
        <f t="shared" si="13"/>
        <v>0</v>
      </c>
      <c r="K134" s="1243">
        <f t="shared" si="23"/>
        <v>44</v>
      </c>
      <c r="L134" s="356"/>
      <c r="M134" s="356"/>
      <c r="N134" s="357">
        <f t="shared" si="15"/>
        <v>0</v>
      </c>
      <c r="O134" s="358"/>
      <c r="P134" s="358"/>
      <c r="Q134" s="359">
        <f t="shared" si="20"/>
        <v>0</v>
      </c>
      <c r="R134" s="359">
        <f t="shared" si="20"/>
        <v>0</v>
      </c>
      <c r="S134" s="360"/>
      <c r="T134" s="361"/>
      <c r="U134" s="255">
        <f t="shared" si="14"/>
        <v>0</v>
      </c>
      <c r="V134" s="169"/>
      <c r="W134" s="169"/>
      <c r="X134" s="169"/>
      <c r="Y134" s="169"/>
      <c r="Z134" s="169"/>
      <c r="AA134" s="378"/>
      <c r="AB134" s="169"/>
      <c r="AC134" s="169"/>
      <c r="AD134" s="169"/>
      <c r="AE134" s="371"/>
      <c r="AF134" s="371"/>
      <c r="AG134" s="371"/>
      <c r="AH134" s="169"/>
      <c r="AI134" s="169"/>
      <c r="AJ134" s="169"/>
      <c r="AK134" s="169"/>
      <c r="AL134" s="169"/>
      <c r="AM134" s="169"/>
      <c r="AN134" s="176"/>
      <c r="AO134" s="176"/>
      <c r="AP134" s="176"/>
    </row>
    <row r="135" spans="1:42" s="253" customFormat="1" ht="21" hidden="1" customHeight="1">
      <c r="A135" s="252"/>
      <c r="B135" s="252"/>
      <c r="C135" s="252"/>
      <c r="D135" s="252"/>
      <c r="E135" s="252"/>
      <c r="F135" s="252"/>
      <c r="G135" s="252"/>
      <c r="I135" s="265">
        <f t="shared" si="22"/>
        <v>0</v>
      </c>
      <c r="J135" s="255">
        <f t="shared" si="13"/>
        <v>0</v>
      </c>
      <c r="K135" s="1243">
        <f t="shared" si="23"/>
        <v>45</v>
      </c>
      <c r="L135" s="356"/>
      <c r="M135" s="356"/>
      <c r="N135" s="357">
        <f t="shared" si="15"/>
        <v>0</v>
      </c>
      <c r="O135" s="358"/>
      <c r="P135" s="358"/>
      <c r="Q135" s="359">
        <f t="shared" si="20"/>
        <v>0</v>
      </c>
      <c r="R135" s="359">
        <f t="shared" si="20"/>
        <v>0</v>
      </c>
      <c r="S135" s="360"/>
      <c r="T135" s="361"/>
      <c r="U135" s="255">
        <f t="shared" si="14"/>
        <v>0</v>
      </c>
      <c r="V135" s="169"/>
      <c r="W135" s="169"/>
      <c r="X135" s="169"/>
      <c r="Y135" s="169"/>
      <c r="Z135" s="169"/>
      <c r="AA135" s="378"/>
      <c r="AB135" s="169"/>
      <c r="AC135" s="169"/>
      <c r="AD135" s="169"/>
      <c r="AE135" s="371"/>
      <c r="AF135" s="371"/>
      <c r="AG135" s="371"/>
      <c r="AH135" s="169"/>
      <c r="AI135" s="169"/>
      <c r="AJ135" s="169"/>
      <c r="AK135" s="169"/>
      <c r="AL135" s="169"/>
      <c r="AM135" s="169"/>
      <c r="AN135" s="176"/>
      <c r="AO135" s="176"/>
      <c r="AP135" s="176"/>
    </row>
    <row r="136" spans="1:42" s="253" customFormat="1" ht="21" hidden="1" customHeight="1">
      <c r="A136" s="252"/>
      <c r="B136" s="252"/>
      <c r="C136" s="252"/>
      <c r="D136" s="252"/>
      <c r="E136" s="252"/>
      <c r="F136" s="252"/>
      <c r="G136" s="252"/>
      <c r="I136" s="265">
        <f t="shared" si="22"/>
        <v>0</v>
      </c>
      <c r="J136" s="255">
        <f t="shared" si="13"/>
        <v>0</v>
      </c>
      <c r="K136" s="1243">
        <f t="shared" si="23"/>
        <v>46</v>
      </c>
      <c r="L136" s="356"/>
      <c r="M136" s="356"/>
      <c r="N136" s="357">
        <f t="shared" si="15"/>
        <v>0</v>
      </c>
      <c r="O136" s="358"/>
      <c r="P136" s="358"/>
      <c r="Q136" s="359">
        <f t="shared" si="20"/>
        <v>0</v>
      </c>
      <c r="R136" s="359">
        <f t="shared" si="20"/>
        <v>0</v>
      </c>
      <c r="S136" s="360"/>
      <c r="T136" s="361"/>
      <c r="U136" s="255">
        <f t="shared" si="14"/>
        <v>0</v>
      </c>
      <c r="V136" s="169"/>
      <c r="W136" s="169"/>
      <c r="X136" s="169"/>
      <c r="Y136" s="169"/>
      <c r="Z136" s="169"/>
      <c r="AA136" s="378"/>
      <c r="AB136" s="169"/>
      <c r="AC136" s="169"/>
      <c r="AD136" s="169"/>
      <c r="AE136" s="371"/>
      <c r="AF136" s="371"/>
      <c r="AG136" s="371"/>
      <c r="AH136" s="169"/>
      <c r="AI136" s="169"/>
      <c r="AJ136" s="169"/>
      <c r="AK136" s="169"/>
      <c r="AL136" s="169"/>
      <c r="AM136" s="169"/>
      <c r="AN136" s="176"/>
      <c r="AO136" s="176"/>
      <c r="AP136" s="176"/>
    </row>
    <row r="137" spans="1:42" s="253" customFormat="1" ht="21" hidden="1" customHeight="1">
      <c r="A137" s="252"/>
      <c r="B137" s="252"/>
      <c r="C137" s="252"/>
      <c r="D137" s="252"/>
      <c r="E137" s="252"/>
      <c r="F137" s="252"/>
      <c r="G137" s="252"/>
      <c r="I137" s="265">
        <f t="shared" si="22"/>
        <v>0</v>
      </c>
      <c r="J137" s="255">
        <f t="shared" si="13"/>
        <v>0</v>
      </c>
      <c r="K137" s="1243">
        <f t="shared" si="23"/>
        <v>47</v>
      </c>
      <c r="L137" s="356"/>
      <c r="M137" s="356"/>
      <c r="N137" s="357">
        <f t="shared" si="15"/>
        <v>0</v>
      </c>
      <c r="O137" s="358"/>
      <c r="P137" s="358"/>
      <c r="Q137" s="359">
        <f t="shared" si="20"/>
        <v>0</v>
      </c>
      <c r="R137" s="359">
        <f t="shared" si="20"/>
        <v>0</v>
      </c>
      <c r="S137" s="360"/>
      <c r="T137" s="361"/>
      <c r="U137" s="255">
        <f t="shared" si="14"/>
        <v>0</v>
      </c>
      <c r="V137" s="169"/>
      <c r="W137" s="169"/>
      <c r="X137" s="169"/>
      <c r="Y137" s="169"/>
      <c r="Z137" s="169"/>
      <c r="AA137" s="378"/>
      <c r="AB137" s="169"/>
      <c r="AC137" s="169"/>
      <c r="AD137" s="169"/>
      <c r="AE137" s="371"/>
      <c r="AF137" s="371"/>
      <c r="AG137" s="371"/>
      <c r="AH137" s="169"/>
      <c r="AI137" s="169"/>
      <c r="AJ137" s="169"/>
      <c r="AK137" s="169"/>
      <c r="AL137" s="169"/>
      <c r="AM137" s="169"/>
      <c r="AN137" s="176"/>
      <c r="AO137" s="176"/>
      <c r="AP137" s="176"/>
    </row>
    <row r="138" spans="1:42" s="253" customFormat="1" ht="21" hidden="1" customHeight="1">
      <c r="A138" s="252"/>
      <c r="B138" s="252"/>
      <c r="C138" s="252"/>
      <c r="D138" s="252"/>
      <c r="E138" s="252"/>
      <c r="F138" s="252"/>
      <c r="G138" s="252"/>
      <c r="I138" s="265">
        <f t="shared" si="22"/>
        <v>0</v>
      </c>
      <c r="J138" s="255">
        <f t="shared" si="13"/>
        <v>0</v>
      </c>
      <c r="K138" s="1243">
        <f t="shared" si="23"/>
        <v>48</v>
      </c>
      <c r="L138" s="356"/>
      <c r="M138" s="356"/>
      <c r="N138" s="357">
        <f t="shared" si="15"/>
        <v>0</v>
      </c>
      <c r="O138" s="358"/>
      <c r="P138" s="358"/>
      <c r="Q138" s="359">
        <f t="shared" si="20"/>
        <v>0</v>
      </c>
      <c r="R138" s="359">
        <f t="shared" si="20"/>
        <v>0</v>
      </c>
      <c r="S138" s="360"/>
      <c r="T138" s="361"/>
      <c r="U138" s="255">
        <f t="shared" si="14"/>
        <v>0</v>
      </c>
      <c r="V138" s="169"/>
      <c r="W138" s="169"/>
      <c r="X138" s="169"/>
      <c r="Y138" s="169"/>
      <c r="Z138" s="169"/>
      <c r="AA138" s="378"/>
      <c r="AB138" s="169"/>
      <c r="AC138" s="169"/>
      <c r="AD138" s="169"/>
      <c r="AE138" s="371"/>
      <c r="AF138" s="371"/>
      <c r="AG138" s="371"/>
      <c r="AH138" s="169"/>
      <c r="AI138" s="169"/>
      <c r="AJ138" s="169"/>
      <c r="AK138" s="169"/>
      <c r="AL138" s="169"/>
      <c r="AM138" s="169"/>
      <c r="AN138" s="176"/>
      <c r="AO138" s="176"/>
      <c r="AP138" s="176"/>
    </row>
    <row r="139" spans="1:42" s="253" customFormat="1" ht="21" hidden="1" customHeight="1">
      <c r="A139" s="252"/>
      <c r="B139" s="252"/>
      <c r="C139" s="252"/>
      <c r="D139" s="252"/>
      <c r="E139" s="252"/>
      <c r="F139" s="252"/>
      <c r="G139" s="252"/>
      <c r="I139" s="265">
        <f t="shared" si="22"/>
        <v>0</v>
      </c>
      <c r="J139" s="255">
        <f t="shared" si="13"/>
        <v>0</v>
      </c>
      <c r="K139" s="1243">
        <f t="shared" si="23"/>
        <v>49</v>
      </c>
      <c r="L139" s="356"/>
      <c r="M139" s="356"/>
      <c r="N139" s="357">
        <f t="shared" si="15"/>
        <v>0</v>
      </c>
      <c r="O139" s="358"/>
      <c r="P139" s="358"/>
      <c r="Q139" s="359">
        <f t="shared" si="20"/>
        <v>0</v>
      </c>
      <c r="R139" s="359">
        <f t="shared" si="20"/>
        <v>0</v>
      </c>
      <c r="S139" s="360"/>
      <c r="T139" s="361"/>
      <c r="U139" s="255">
        <f t="shared" si="14"/>
        <v>0</v>
      </c>
      <c r="V139" s="169"/>
      <c r="W139" s="169"/>
      <c r="X139" s="169"/>
      <c r="Y139" s="169"/>
      <c r="Z139" s="169"/>
      <c r="AA139" s="378"/>
      <c r="AB139" s="169"/>
      <c r="AC139" s="169"/>
      <c r="AD139" s="169"/>
      <c r="AE139" s="371"/>
      <c r="AF139" s="371"/>
      <c r="AG139" s="371"/>
      <c r="AH139" s="169"/>
      <c r="AI139" s="169"/>
      <c r="AJ139" s="169"/>
      <c r="AK139" s="169"/>
      <c r="AL139" s="169"/>
      <c r="AM139" s="169"/>
      <c r="AN139" s="176"/>
      <c r="AO139" s="176"/>
      <c r="AP139" s="176"/>
    </row>
    <row r="140" spans="1:42" s="253" customFormat="1" ht="21" hidden="1" customHeight="1">
      <c r="A140" s="252"/>
      <c r="B140" s="252"/>
      <c r="C140" s="252"/>
      <c r="D140" s="252"/>
      <c r="E140" s="252"/>
      <c r="F140" s="252"/>
      <c r="G140" s="252"/>
      <c r="I140" s="265">
        <f t="shared" si="22"/>
        <v>0</v>
      </c>
      <c r="J140" s="255">
        <f t="shared" si="13"/>
        <v>0</v>
      </c>
      <c r="K140" s="1243">
        <f t="shared" si="23"/>
        <v>50</v>
      </c>
      <c r="L140" s="356"/>
      <c r="M140" s="356"/>
      <c r="N140" s="357">
        <f t="shared" si="15"/>
        <v>0</v>
      </c>
      <c r="O140" s="358"/>
      <c r="P140" s="358"/>
      <c r="Q140" s="359">
        <f t="shared" si="20"/>
        <v>0</v>
      </c>
      <c r="R140" s="359">
        <f t="shared" si="20"/>
        <v>0</v>
      </c>
      <c r="S140" s="360"/>
      <c r="T140" s="361"/>
      <c r="U140" s="255">
        <f t="shared" si="14"/>
        <v>0</v>
      </c>
      <c r="V140" s="169"/>
      <c r="W140" s="169"/>
      <c r="X140" s="169"/>
      <c r="Y140" s="169"/>
      <c r="Z140" s="169"/>
      <c r="AA140" s="378"/>
      <c r="AB140" s="169"/>
      <c r="AC140" s="169"/>
      <c r="AD140" s="169"/>
      <c r="AE140" s="371"/>
      <c r="AF140" s="371"/>
      <c r="AG140" s="371"/>
      <c r="AH140" s="169"/>
      <c r="AI140" s="169"/>
      <c r="AJ140" s="169"/>
      <c r="AK140" s="169"/>
      <c r="AL140" s="169"/>
      <c r="AM140" s="169"/>
      <c r="AN140" s="176"/>
      <c r="AO140" s="176"/>
      <c r="AP140" s="176"/>
    </row>
    <row r="141" spans="1:42" s="253" customFormat="1" ht="21" hidden="1" customHeight="1">
      <c r="A141" s="252"/>
      <c r="B141" s="252"/>
      <c r="C141" s="252"/>
      <c r="D141" s="252"/>
      <c r="E141" s="252"/>
      <c r="F141" s="252"/>
      <c r="G141" s="252"/>
      <c r="I141" s="265">
        <f t="shared" si="22"/>
        <v>0</v>
      </c>
      <c r="J141" s="255">
        <f t="shared" si="13"/>
        <v>0</v>
      </c>
      <c r="K141" s="1243">
        <f t="shared" si="23"/>
        <v>51</v>
      </c>
      <c r="L141" s="356"/>
      <c r="M141" s="356"/>
      <c r="N141" s="357">
        <f t="shared" si="15"/>
        <v>0</v>
      </c>
      <c r="O141" s="358"/>
      <c r="P141" s="358"/>
      <c r="Q141" s="359">
        <f t="shared" si="20"/>
        <v>0</v>
      </c>
      <c r="R141" s="359">
        <f t="shared" si="20"/>
        <v>0</v>
      </c>
      <c r="S141" s="360"/>
      <c r="T141" s="361"/>
      <c r="U141" s="255">
        <f t="shared" si="14"/>
        <v>0</v>
      </c>
      <c r="V141" s="169"/>
      <c r="W141" s="169"/>
      <c r="X141" s="169"/>
      <c r="Y141" s="169"/>
      <c r="Z141" s="169"/>
      <c r="AA141" s="378"/>
      <c r="AB141" s="169"/>
      <c r="AC141" s="169"/>
      <c r="AD141" s="169"/>
      <c r="AE141" s="371"/>
      <c r="AF141" s="371"/>
      <c r="AG141" s="371"/>
      <c r="AH141" s="169"/>
      <c r="AI141" s="169"/>
      <c r="AJ141" s="169"/>
      <c r="AK141" s="169"/>
      <c r="AL141" s="169"/>
      <c r="AM141" s="169"/>
      <c r="AN141" s="176"/>
      <c r="AO141" s="176"/>
      <c r="AP141" s="176"/>
    </row>
    <row r="142" spans="1:42" s="253" customFormat="1" ht="21" hidden="1" customHeight="1">
      <c r="A142" s="252"/>
      <c r="B142" s="252"/>
      <c r="C142" s="252"/>
      <c r="D142" s="252"/>
      <c r="E142" s="252"/>
      <c r="F142" s="252"/>
      <c r="G142" s="252"/>
      <c r="I142" s="265">
        <f t="shared" si="22"/>
        <v>0</v>
      </c>
      <c r="J142" s="255">
        <f t="shared" si="13"/>
        <v>0</v>
      </c>
      <c r="K142" s="1243">
        <f t="shared" si="23"/>
        <v>52</v>
      </c>
      <c r="L142" s="356"/>
      <c r="M142" s="356"/>
      <c r="N142" s="357">
        <f t="shared" si="15"/>
        <v>0</v>
      </c>
      <c r="O142" s="358"/>
      <c r="P142" s="358"/>
      <c r="Q142" s="359">
        <f t="shared" si="20"/>
        <v>0</v>
      </c>
      <c r="R142" s="359">
        <f t="shared" si="20"/>
        <v>0</v>
      </c>
      <c r="S142" s="360"/>
      <c r="T142" s="361"/>
      <c r="U142" s="255">
        <f t="shared" si="14"/>
        <v>0</v>
      </c>
      <c r="V142" s="169"/>
      <c r="W142" s="169"/>
      <c r="X142" s="169"/>
      <c r="Y142" s="169"/>
      <c r="Z142" s="169"/>
      <c r="AA142" s="378"/>
      <c r="AB142" s="169"/>
      <c r="AC142" s="169"/>
      <c r="AD142" s="169"/>
      <c r="AE142" s="371"/>
      <c r="AF142" s="371"/>
      <c r="AG142" s="371"/>
      <c r="AH142" s="169"/>
      <c r="AI142" s="169"/>
      <c r="AJ142" s="169"/>
      <c r="AK142" s="169"/>
      <c r="AL142" s="169"/>
      <c r="AM142" s="169"/>
      <c r="AN142" s="176"/>
      <c r="AO142" s="176"/>
      <c r="AP142" s="176"/>
    </row>
    <row r="143" spans="1:42" s="253" customFormat="1" ht="21" hidden="1" customHeight="1">
      <c r="A143" s="252"/>
      <c r="B143" s="252"/>
      <c r="C143" s="252"/>
      <c r="D143" s="252"/>
      <c r="E143" s="252"/>
      <c r="F143" s="252"/>
      <c r="G143" s="252"/>
      <c r="I143" s="265">
        <f t="shared" si="22"/>
        <v>0</v>
      </c>
      <c r="J143" s="255">
        <f t="shared" si="13"/>
        <v>0</v>
      </c>
      <c r="K143" s="1243">
        <f t="shared" si="23"/>
        <v>53</v>
      </c>
      <c r="L143" s="356"/>
      <c r="M143" s="356"/>
      <c r="N143" s="357">
        <f t="shared" si="15"/>
        <v>0</v>
      </c>
      <c r="O143" s="358"/>
      <c r="P143" s="358"/>
      <c r="Q143" s="359">
        <f t="shared" si="20"/>
        <v>0</v>
      </c>
      <c r="R143" s="359">
        <f t="shared" si="20"/>
        <v>0</v>
      </c>
      <c r="S143" s="360"/>
      <c r="T143" s="361"/>
      <c r="U143" s="255">
        <f t="shared" si="14"/>
        <v>0</v>
      </c>
      <c r="V143" s="169"/>
      <c r="W143" s="169"/>
      <c r="X143" s="169"/>
      <c r="Y143" s="169"/>
      <c r="Z143" s="169"/>
      <c r="AA143" s="378"/>
      <c r="AB143" s="169"/>
      <c r="AC143" s="169"/>
      <c r="AD143" s="169"/>
      <c r="AE143" s="371"/>
      <c r="AF143" s="371"/>
      <c r="AG143" s="371"/>
      <c r="AH143" s="169"/>
      <c r="AI143" s="169"/>
      <c r="AJ143" s="169"/>
      <c r="AK143" s="169"/>
      <c r="AL143" s="169"/>
      <c r="AM143" s="169"/>
      <c r="AN143" s="176"/>
      <c r="AO143" s="176"/>
      <c r="AP143" s="176"/>
    </row>
    <row r="144" spans="1:42" s="253" customFormat="1" ht="21" hidden="1" customHeight="1">
      <c r="A144" s="252"/>
      <c r="B144" s="252"/>
      <c r="C144" s="252"/>
      <c r="D144" s="252"/>
      <c r="E144" s="252"/>
      <c r="F144" s="252"/>
      <c r="G144" s="252"/>
      <c r="I144" s="265">
        <f t="shared" si="22"/>
        <v>0</v>
      </c>
      <c r="J144" s="255">
        <f t="shared" si="13"/>
        <v>0</v>
      </c>
      <c r="K144" s="1243">
        <f t="shared" si="23"/>
        <v>54</v>
      </c>
      <c r="L144" s="356"/>
      <c r="M144" s="356"/>
      <c r="N144" s="357">
        <f t="shared" si="15"/>
        <v>0</v>
      </c>
      <c r="O144" s="358"/>
      <c r="P144" s="358"/>
      <c r="Q144" s="359">
        <f t="shared" si="20"/>
        <v>0</v>
      </c>
      <c r="R144" s="359">
        <f t="shared" si="20"/>
        <v>0</v>
      </c>
      <c r="S144" s="360"/>
      <c r="T144" s="361"/>
      <c r="U144" s="255">
        <f t="shared" si="14"/>
        <v>0</v>
      </c>
      <c r="V144" s="169"/>
      <c r="W144" s="169"/>
      <c r="X144" s="169"/>
      <c r="Y144" s="169"/>
      <c r="Z144" s="169"/>
      <c r="AA144" s="378"/>
      <c r="AB144" s="169"/>
      <c r="AC144" s="169"/>
      <c r="AD144" s="169"/>
      <c r="AE144" s="371"/>
      <c r="AF144" s="371"/>
      <c r="AG144" s="371"/>
      <c r="AH144" s="169"/>
      <c r="AI144" s="169"/>
      <c r="AJ144" s="169"/>
      <c r="AK144" s="169"/>
      <c r="AL144" s="169"/>
      <c r="AM144" s="169"/>
      <c r="AN144" s="176"/>
      <c r="AO144" s="176"/>
      <c r="AP144" s="176"/>
    </row>
    <row r="145" spans="1:42" s="253" customFormat="1" ht="21" hidden="1" customHeight="1">
      <c r="A145" s="252"/>
      <c r="B145" s="252"/>
      <c r="C145" s="252"/>
      <c r="D145" s="252"/>
      <c r="E145" s="252"/>
      <c r="F145" s="252"/>
      <c r="G145" s="252"/>
      <c r="I145" s="265">
        <f t="shared" si="22"/>
        <v>0</v>
      </c>
      <c r="J145" s="255">
        <f t="shared" si="13"/>
        <v>0</v>
      </c>
      <c r="K145" s="1243">
        <f t="shared" si="23"/>
        <v>55</v>
      </c>
      <c r="L145" s="356"/>
      <c r="M145" s="356"/>
      <c r="N145" s="357">
        <f t="shared" si="15"/>
        <v>0</v>
      </c>
      <c r="O145" s="358"/>
      <c r="P145" s="358"/>
      <c r="Q145" s="359">
        <f t="shared" si="20"/>
        <v>0</v>
      </c>
      <c r="R145" s="359">
        <f t="shared" si="20"/>
        <v>0</v>
      </c>
      <c r="S145" s="360"/>
      <c r="T145" s="361"/>
      <c r="U145" s="255">
        <f t="shared" si="14"/>
        <v>0</v>
      </c>
      <c r="V145" s="169"/>
      <c r="W145" s="169"/>
      <c r="X145" s="169"/>
      <c r="Y145" s="169"/>
      <c r="Z145" s="169"/>
      <c r="AA145" s="378"/>
      <c r="AB145" s="169"/>
      <c r="AC145" s="169"/>
      <c r="AD145" s="169"/>
      <c r="AE145" s="371"/>
      <c r="AF145" s="371"/>
      <c r="AG145" s="371"/>
      <c r="AH145" s="169"/>
      <c r="AI145" s="169"/>
      <c r="AJ145" s="169"/>
      <c r="AK145" s="169"/>
      <c r="AL145" s="169"/>
      <c r="AM145" s="169"/>
      <c r="AN145" s="176"/>
      <c r="AO145" s="176"/>
      <c r="AP145" s="176"/>
    </row>
    <row r="146" spans="1:42" s="253" customFormat="1" ht="21" hidden="1" customHeight="1">
      <c r="A146" s="252"/>
      <c r="B146" s="252"/>
      <c r="C146" s="252"/>
      <c r="D146" s="252"/>
      <c r="E146" s="252"/>
      <c r="F146" s="252"/>
      <c r="G146" s="252"/>
      <c r="I146" s="265">
        <f t="shared" si="22"/>
        <v>0</v>
      </c>
      <c r="J146" s="255">
        <f t="shared" si="13"/>
        <v>0</v>
      </c>
      <c r="K146" s="1243">
        <f t="shared" si="23"/>
        <v>56</v>
      </c>
      <c r="L146" s="356"/>
      <c r="M146" s="356"/>
      <c r="N146" s="357">
        <f t="shared" si="15"/>
        <v>0</v>
      </c>
      <c r="O146" s="358"/>
      <c r="P146" s="358"/>
      <c r="Q146" s="359">
        <f t="shared" si="20"/>
        <v>0</v>
      </c>
      <c r="R146" s="359">
        <f t="shared" si="20"/>
        <v>0</v>
      </c>
      <c r="S146" s="360"/>
      <c r="T146" s="361"/>
      <c r="U146" s="255">
        <f t="shared" si="14"/>
        <v>0</v>
      </c>
      <c r="V146" s="169"/>
      <c r="W146" s="169"/>
      <c r="X146" s="169"/>
      <c r="Y146" s="169"/>
      <c r="Z146" s="169"/>
      <c r="AA146" s="378"/>
      <c r="AB146" s="169"/>
      <c r="AC146" s="169"/>
      <c r="AD146" s="169"/>
      <c r="AE146" s="371"/>
      <c r="AF146" s="371"/>
      <c r="AG146" s="371"/>
      <c r="AH146" s="169"/>
      <c r="AI146" s="169"/>
      <c r="AJ146" s="169"/>
      <c r="AK146" s="169"/>
      <c r="AL146" s="169"/>
      <c r="AM146" s="169"/>
      <c r="AN146" s="176"/>
      <c r="AO146" s="176"/>
      <c r="AP146" s="176"/>
    </row>
    <row r="147" spans="1:42" s="253" customFormat="1" ht="21" hidden="1" customHeight="1">
      <c r="A147" s="252"/>
      <c r="B147" s="252"/>
      <c r="C147" s="252"/>
      <c r="D147" s="252"/>
      <c r="E147" s="252"/>
      <c r="F147" s="252"/>
      <c r="G147" s="252"/>
      <c r="I147" s="265">
        <f t="shared" si="22"/>
        <v>0</v>
      </c>
      <c r="J147" s="255">
        <f t="shared" si="13"/>
        <v>0</v>
      </c>
      <c r="K147" s="1243">
        <f t="shared" si="23"/>
        <v>57</v>
      </c>
      <c r="L147" s="356"/>
      <c r="M147" s="356"/>
      <c r="N147" s="357">
        <f t="shared" si="15"/>
        <v>0</v>
      </c>
      <c r="O147" s="358"/>
      <c r="P147" s="358"/>
      <c r="Q147" s="359">
        <f t="shared" si="20"/>
        <v>0</v>
      </c>
      <c r="R147" s="359">
        <f t="shared" si="20"/>
        <v>0</v>
      </c>
      <c r="S147" s="360"/>
      <c r="T147" s="361"/>
      <c r="U147" s="255">
        <f t="shared" si="14"/>
        <v>0</v>
      </c>
      <c r="V147" s="169"/>
      <c r="W147" s="169"/>
      <c r="X147" s="169"/>
      <c r="Y147" s="169"/>
      <c r="Z147" s="169"/>
      <c r="AA147" s="378"/>
      <c r="AB147" s="169"/>
      <c r="AC147" s="169"/>
      <c r="AD147" s="169"/>
      <c r="AE147" s="371"/>
      <c r="AF147" s="371"/>
      <c r="AG147" s="371"/>
      <c r="AH147" s="169"/>
      <c r="AI147" s="169"/>
      <c r="AJ147" s="169"/>
      <c r="AK147" s="169"/>
      <c r="AL147" s="169"/>
      <c r="AM147" s="169"/>
      <c r="AN147" s="176"/>
      <c r="AO147" s="176"/>
      <c r="AP147" s="176"/>
    </row>
    <row r="148" spans="1:42" s="253" customFormat="1" ht="21" hidden="1" customHeight="1">
      <c r="A148" s="252"/>
      <c r="B148" s="252"/>
      <c r="C148" s="252"/>
      <c r="D148" s="252"/>
      <c r="E148" s="252"/>
      <c r="F148" s="252"/>
      <c r="G148" s="252"/>
      <c r="I148" s="265">
        <f t="shared" si="22"/>
        <v>0</v>
      </c>
      <c r="J148" s="255">
        <f t="shared" si="13"/>
        <v>0</v>
      </c>
      <c r="K148" s="1243">
        <f t="shared" si="23"/>
        <v>58</v>
      </c>
      <c r="L148" s="356"/>
      <c r="M148" s="356"/>
      <c r="N148" s="357">
        <f t="shared" si="15"/>
        <v>0</v>
      </c>
      <c r="O148" s="358"/>
      <c r="P148" s="358"/>
      <c r="Q148" s="359">
        <f t="shared" si="20"/>
        <v>0</v>
      </c>
      <c r="R148" s="359">
        <f t="shared" si="20"/>
        <v>0</v>
      </c>
      <c r="S148" s="360"/>
      <c r="T148" s="361"/>
      <c r="U148" s="255">
        <f t="shared" si="14"/>
        <v>0</v>
      </c>
      <c r="V148" s="392"/>
      <c r="W148" s="392"/>
      <c r="X148" s="392"/>
      <c r="Y148" s="392"/>
      <c r="Z148" s="392"/>
      <c r="AA148" s="393"/>
      <c r="AB148" s="392"/>
      <c r="AC148" s="392"/>
      <c r="AD148" s="392"/>
      <c r="AE148" s="394"/>
      <c r="AF148" s="394"/>
      <c r="AG148" s="394"/>
      <c r="AH148" s="394"/>
      <c r="AI148" s="394"/>
      <c r="AJ148" s="394"/>
      <c r="AK148" s="371"/>
      <c r="AL148" s="371"/>
      <c r="AM148" s="371"/>
      <c r="AN148" s="167"/>
      <c r="AO148" s="167"/>
      <c r="AP148" s="167"/>
    </row>
    <row r="149" spans="1:42" s="253" customFormat="1" ht="21" hidden="1" customHeight="1">
      <c r="A149" s="252"/>
      <c r="B149" s="252"/>
      <c r="C149" s="252"/>
      <c r="D149" s="252"/>
      <c r="E149" s="252"/>
      <c r="F149" s="252"/>
      <c r="G149" s="252"/>
      <c r="I149" s="265">
        <f t="shared" si="22"/>
        <v>0</v>
      </c>
      <c r="J149" s="255">
        <f t="shared" si="13"/>
        <v>0</v>
      </c>
      <c r="K149" s="1243">
        <f t="shared" si="23"/>
        <v>59</v>
      </c>
      <c r="L149" s="356"/>
      <c r="M149" s="356"/>
      <c r="N149" s="357">
        <f t="shared" si="15"/>
        <v>0</v>
      </c>
      <c r="O149" s="358"/>
      <c r="P149" s="358"/>
      <c r="Q149" s="359">
        <f t="shared" si="20"/>
        <v>0</v>
      </c>
      <c r="R149" s="359">
        <f t="shared" si="20"/>
        <v>0</v>
      </c>
      <c r="S149" s="360"/>
      <c r="T149" s="361"/>
      <c r="U149" s="255">
        <f t="shared" si="14"/>
        <v>0</v>
      </c>
      <c r="V149" s="392"/>
      <c r="W149" s="392"/>
      <c r="X149" s="392"/>
      <c r="Y149" s="392"/>
      <c r="Z149" s="392"/>
      <c r="AA149" s="393"/>
      <c r="AB149" s="392"/>
      <c r="AC149" s="392"/>
      <c r="AD149" s="392"/>
      <c r="AE149" s="394"/>
      <c r="AF149" s="394"/>
      <c r="AG149" s="394"/>
      <c r="AH149" s="394"/>
      <c r="AI149" s="394"/>
      <c r="AJ149" s="394"/>
      <c r="AK149" s="371"/>
      <c r="AL149" s="371"/>
      <c r="AM149" s="371"/>
      <c r="AN149" s="167"/>
      <c r="AO149" s="167"/>
      <c r="AP149" s="167"/>
    </row>
    <row r="150" spans="1:42" s="253" customFormat="1" ht="21" hidden="1" customHeight="1" thickBot="1">
      <c r="A150" s="252"/>
      <c r="B150" s="252"/>
      <c r="C150" s="252"/>
      <c r="D150" s="252"/>
      <c r="E150" s="252"/>
      <c r="F150" s="252"/>
      <c r="G150" s="252"/>
      <c r="I150" s="265">
        <f t="shared" si="22"/>
        <v>0</v>
      </c>
      <c r="J150" s="255">
        <f t="shared" si="13"/>
        <v>0</v>
      </c>
      <c r="K150" s="379">
        <f t="shared" si="23"/>
        <v>60</v>
      </c>
      <c r="L150" s="356"/>
      <c r="M150" s="356"/>
      <c r="N150" s="380">
        <f t="shared" si="15"/>
        <v>0</v>
      </c>
      <c r="O150" s="381"/>
      <c r="P150" s="381"/>
      <c r="Q150" s="382">
        <f t="shared" si="20"/>
        <v>0</v>
      </c>
      <c r="R150" s="382">
        <f t="shared" si="20"/>
        <v>0</v>
      </c>
      <c r="S150" s="383"/>
      <c r="T150" s="384"/>
      <c r="U150" s="255">
        <f t="shared" si="14"/>
        <v>0</v>
      </c>
      <c r="V150" s="392"/>
      <c r="W150" s="392"/>
      <c r="X150" s="392"/>
      <c r="Y150" s="392"/>
      <c r="Z150" s="392"/>
      <c r="AA150" s="393"/>
      <c r="AB150" s="392"/>
      <c r="AC150" s="392"/>
      <c r="AD150" s="392"/>
      <c r="AE150" s="394"/>
      <c r="AF150" s="394"/>
      <c r="AG150" s="394"/>
      <c r="AH150" s="394"/>
      <c r="AI150" s="394"/>
      <c r="AJ150" s="394"/>
      <c r="AK150" s="371"/>
      <c r="AL150" s="371"/>
      <c r="AM150" s="371"/>
      <c r="AN150" s="167"/>
      <c r="AO150" s="167"/>
      <c r="AP150" s="167"/>
    </row>
    <row r="151" spans="1:42" ht="30" customHeight="1" thickBot="1">
      <c r="I151" s="952">
        <f t="shared" ref="I151:I161" si="24">IF(Q$154&gt;0,1,0)</f>
        <v>0</v>
      </c>
      <c r="J151" s="941">
        <f t="shared" ref="J151:J214" si="25">IF($Q$154&gt;0,3,)</f>
        <v>0</v>
      </c>
      <c r="K151" s="2477" t="s">
        <v>891</v>
      </c>
      <c r="L151" s="2477"/>
      <c r="M151" s="2477"/>
      <c r="N151" s="2477"/>
      <c r="O151" s="2477"/>
      <c r="P151" s="2477"/>
      <c r="Q151" s="2477"/>
      <c r="R151" s="2477"/>
      <c r="S151" s="2477"/>
      <c r="T151" s="2477"/>
      <c r="U151" s="941">
        <f t="shared" ref="U151:U214" si="26">IF($Q$154&gt;0,3,)</f>
        <v>0</v>
      </c>
      <c r="V151" s="1074" t="s">
        <v>833</v>
      </c>
      <c r="AF151" s="947" t="s">
        <v>834</v>
      </c>
      <c r="AG151" s="948"/>
      <c r="AH151" s="948"/>
      <c r="AI151" s="948"/>
      <c r="AJ151" s="949"/>
      <c r="AN151" s="950"/>
      <c r="AO151" s="950"/>
      <c r="AP151" s="950"/>
    </row>
    <row r="152" spans="1:42" ht="21" customHeight="1" thickBot="1">
      <c r="I152" s="952">
        <f t="shared" si="24"/>
        <v>0</v>
      </c>
      <c r="J152" s="941">
        <f t="shared" si="25"/>
        <v>0</v>
      </c>
      <c r="K152" s="2478" t="s">
        <v>578</v>
      </c>
      <c r="L152" s="2478"/>
      <c r="M152" s="2478"/>
      <c r="N152" s="2478"/>
      <c r="O152" s="2478"/>
      <c r="P152" s="2478"/>
      <c r="Q152" s="2478"/>
      <c r="R152" s="2478"/>
      <c r="S152" s="2478"/>
      <c r="T152" s="2478"/>
      <c r="U152" s="941">
        <f t="shared" si="26"/>
        <v>0</v>
      </c>
      <c r="V152" s="1075" t="s">
        <v>861</v>
      </c>
      <c r="W152" s="1076"/>
      <c r="X152" s="955"/>
      <c r="Y152" s="955"/>
      <c r="Z152" s="956"/>
      <c r="AA152" s="957"/>
      <c r="AB152" s="956"/>
      <c r="AC152" s="958"/>
      <c r="AD152" s="959"/>
      <c r="AE152" s="565"/>
      <c r="AF152" s="960" t="s">
        <v>862</v>
      </c>
      <c r="AG152" s="961" t="s">
        <v>863</v>
      </c>
      <c r="AH152" s="961" t="s">
        <v>864</v>
      </c>
      <c r="AI152" s="962" t="s">
        <v>865</v>
      </c>
      <c r="AJ152" s="949"/>
      <c r="AN152" s="950"/>
      <c r="AO152" s="950"/>
      <c r="AP152" s="963"/>
    </row>
    <row r="153" spans="1:42" ht="21" customHeight="1">
      <c r="I153" s="952">
        <f t="shared" si="24"/>
        <v>0</v>
      </c>
      <c r="J153" s="941">
        <f t="shared" si="25"/>
        <v>0</v>
      </c>
      <c r="K153" s="1247" t="s">
        <v>564</v>
      </c>
      <c r="L153" s="965" t="s">
        <v>565</v>
      </c>
      <c r="M153" s="1249" t="s">
        <v>1653</v>
      </c>
      <c r="N153" s="965" t="s">
        <v>940</v>
      </c>
      <c r="O153" s="1249" t="s">
        <v>859</v>
      </c>
      <c r="P153" s="965" t="s">
        <v>566</v>
      </c>
      <c r="Q153" s="965" t="s">
        <v>575</v>
      </c>
      <c r="R153" s="965" t="s">
        <v>570</v>
      </c>
      <c r="S153" s="965" t="s">
        <v>576</v>
      </c>
      <c r="T153" s="967" t="s">
        <v>577</v>
      </c>
      <c r="U153" s="941">
        <f t="shared" si="26"/>
        <v>0</v>
      </c>
      <c r="V153" s="1077" t="s">
        <v>866</v>
      </c>
      <c r="W153" s="969"/>
      <c r="X153" s="970"/>
      <c r="Y153" s="970"/>
      <c r="Z153" s="971"/>
      <c r="AA153" s="972"/>
      <c r="AB153" s="971"/>
      <c r="AC153" s="973"/>
      <c r="AD153" s="974"/>
      <c r="AE153" s="565"/>
      <c r="AF153" s="975" t="s">
        <v>867</v>
      </c>
      <c r="AG153" s="976" t="s">
        <v>868</v>
      </c>
      <c r="AH153" s="976" t="s">
        <v>869</v>
      </c>
      <c r="AI153" s="977" t="s">
        <v>870</v>
      </c>
      <c r="AJ153" s="949"/>
      <c r="AN153" s="950"/>
      <c r="AO153" s="950"/>
      <c r="AP153" s="963"/>
    </row>
    <row r="154" spans="1:42" ht="21" customHeight="1" thickBot="1">
      <c r="I154" s="952">
        <f t="shared" si="24"/>
        <v>0</v>
      </c>
      <c r="J154" s="941">
        <f t="shared" si="25"/>
        <v>0</v>
      </c>
      <c r="K154" s="978"/>
      <c r="L154" s="979"/>
      <c r="M154" s="979"/>
      <c r="N154" s="979"/>
      <c r="O154" s="979"/>
      <c r="P154" s="980" t="str">
        <f>IF(COUNTA(Y159:Y166)&gt;1,CONCATENATE(V159,"번지 외 ",COUNTA(Y159:Y166)-1,"필지"),CONCATENATE(V159,"번지"))</f>
        <v>번지</v>
      </c>
      <c r="Q154" s="981">
        <f>+Y167</f>
        <v>0</v>
      </c>
      <c r="R154" s="982"/>
      <c r="S154" s="983">
        <f>COUNT(L162:L174)</f>
        <v>0</v>
      </c>
      <c r="T154" s="984">
        <f>200*S154</f>
        <v>0</v>
      </c>
      <c r="U154" s="941">
        <f t="shared" si="26"/>
        <v>0</v>
      </c>
      <c r="V154" s="1077" t="s">
        <v>871</v>
      </c>
      <c r="W154" s="969"/>
      <c r="X154" s="970"/>
      <c r="Y154" s="970"/>
      <c r="Z154" s="971"/>
      <c r="AA154" s="972"/>
      <c r="AB154" s="971"/>
      <c r="AC154" s="973"/>
      <c r="AD154" s="974"/>
      <c r="AE154" s="565"/>
      <c r="AF154" s="975" t="s">
        <v>872</v>
      </c>
      <c r="AG154" s="976" t="s">
        <v>873</v>
      </c>
      <c r="AH154" s="985" t="s">
        <v>874</v>
      </c>
      <c r="AI154" s="977" t="s">
        <v>875</v>
      </c>
      <c r="AJ154" s="949"/>
      <c r="AN154" s="950"/>
      <c r="AO154" s="950"/>
      <c r="AP154" s="963"/>
    </row>
    <row r="155" spans="1:42" ht="21" customHeight="1" thickBot="1">
      <c r="I155" s="952">
        <f t="shared" si="24"/>
        <v>0</v>
      </c>
      <c r="J155" s="941">
        <f t="shared" si="25"/>
        <v>0</v>
      </c>
      <c r="K155" s="1247" t="s">
        <v>568</v>
      </c>
      <c r="L155" s="965" t="s">
        <v>569</v>
      </c>
      <c r="M155" s="965" t="s">
        <v>562</v>
      </c>
      <c r="N155" s="965" t="s">
        <v>567</v>
      </c>
      <c r="O155" s="965" t="s">
        <v>571</v>
      </c>
      <c r="P155" s="1251" t="s">
        <v>572</v>
      </c>
      <c r="Q155" s="1251" t="s">
        <v>573</v>
      </c>
      <c r="R155" s="987" t="s">
        <v>574</v>
      </c>
      <c r="S155" s="988" t="s">
        <v>593</v>
      </c>
      <c r="T155" s="967" t="s">
        <v>563</v>
      </c>
      <c r="U155" s="941">
        <f t="shared" si="26"/>
        <v>0</v>
      </c>
      <c r="V155" s="1078" t="s">
        <v>876</v>
      </c>
      <c r="W155" s="990"/>
      <c r="X155" s="1079"/>
      <c r="Y155" s="1079"/>
      <c r="Z155" s="1080"/>
      <c r="AA155" s="1081"/>
      <c r="AB155" s="1080"/>
      <c r="AC155" s="1082"/>
      <c r="AD155" s="1083"/>
      <c r="AE155" s="565"/>
      <c r="AF155" s="975" t="s">
        <v>877</v>
      </c>
      <c r="AG155" s="996" t="s">
        <v>878</v>
      </c>
      <c r="AH155" s="997" t="s">
        <v>879</v>
      </c>
      <c r="AI155" s="977" t="s">
        <v>880</v>
      </c>
      <c r="AJ155" s="949"/>
      <c r="AN155" s="950"/>
      <c r="AO155" s="950"/>
      <c r="AP155" s="963"/>
    </row>
    <row r="156" spans="1:42" ht="21" customHeight="1" thickBot="1">
      <c r="I156" s="952">
        <f t="shared" si="24"/>
        <v>0</v>
      </c>
      <c r="J156" s="941">
        <f t="shared" si="25"/>
        <v>0</v>
      </c>
      <c r="K156" s="998">
        <f>Z159</f>
        <v>0</v>
      </c>
      <c r="L156" s="999">
        <f>AA159</f>
        <v>0</v>
      </c>
      <c r="M156" s="1000">
        <f>AC159</f>
        <v>0</v>
      </c>
      <c r="N156" s="1001">
        <f>AB168</f>
        <v>0</v>
      </c>
      <c r="O156" s="1002" t="e">
        <f>IF((Q160+R160)&gt;0,ROUND((Q160/(Q160+R160)),4),0)</f>
        <v>#DIV/0!</v>
      </c>
      <c r="P156" s="1003" t="str">
        <f>IF(W155&lt;=15,AI153,IF(W155&gt;30,AI155,AI154))</f>
        <v>완 (15˚ 이하)</v>
      </c>
      <c r="Q156" s="1004" t="str">
        <f>AF161</f>
        <v>개소당5ha이상</v>
      </c>
      <c r="R156" s="1005"/>
      <c r="S156" s="1006">
        <f>W155</f>
        <v>0</v>
      </c>
      <c r="T156" s="1007">
        <f>ROUND(N156/10000*N162,0)</f>
        <v>0</v>
      </c>
      <c r="U156" s="941">
        <f t="shared" si="26"/>
        <v>0</v>
      </c>
      <c r="V156" s="1084">
        <v>0</v>
      </c>
      <c r="W156" s="1084"/>
      <c r="X156" s="1084"/>
      <c r="Y156" s="1084"/>
      <c r="Z156" s="1084"/>
      <c r="AA156" s="1085"/>
      <c r="AB156" s="1084"/>
      <c r="AC156" s="1084"/>
      <c r="AD156" s="1084"/>
      <c r="AE156" s="565"/>
      <c r="AF156" s="975" t="s">
        <v>881</v>
      </c>
      <c r="AG156" s="976"/>
      <c r="AH156" s="1008"/>
      <c r="AI156" s="977"/>
      <c r="AJ156" s="949"/>
      <c r="AN156" s="950"/>
      <c r="AO156" s="950"/>
      <c r="AP156" s="963"/>
    </row>
    <row r="157" spans="1:42" ht="21" customHeight="1" thickBot="1">
      <c r="I157" s="952">
        <f t="shared" si="24"/>
        <v>0</v>
      </c>
      <c r="J157" s="941">
        <f t="shared" si="25"/>
        <v>0</v>
      </c>
      <c r="K157" s="2479" t="s">
        <v>941</v>
      </c>
      <c r="L157" s="2479"/>
      <c r="M157" s="2479"/>
      <c r="N157" s="2479"/>
      <c r="O157" s="2479"/>
      <c r="P157" s="2479"/>
      <c r="Q157" s="2479"/>
      <c r="R157" s="2479"/>
      <c r="S157" s="2479"/>
      <c r="T157" s="2479"/>
      <c r="U157" s="941">
        <f t="shared" si="26"/>
        <v>0</v>
      </c>
      <c r="AE157" s="565"/>
      <c r="AF157" s="975"/>
      <c r="AG157" s="976"/>
      <c r="AH157" s="1008"/>
      <c r="AI157" s="977"/>
      <c r="AJ157" s="949"/>
      <c r="AN157" s="950"/>
      <c r="AO157" s="950"/>
      <c r="AP157" s="963"/>
    </row>
    <row r="158" spans="1:42" ht="21" customHeight="1" thickBot="1">
      <c r="I158" s="952">
        <f t="shared" si="24"/>
        <v>0</v>
      </c>
      <c r="J158" s="941">
        <f t="shared" si="25"/>
        <v>0</v>
      </c>
      <c r="K158" s="2480" t="s">
        <v>942</v>
      </c>
      <c r="L158" s="2482" t="s">
        <v>943</v>
      </c>
      <c r="M158" s="2484" t="s">
        <v>944</v>
      </c>
      <c r="N158" s="2484" t="s">
        <v>945</v>
      </c>
      <c r="O158" s="2476" t="s">
        <v>946</v>
      </c>
      <c r="P158" s="2476"/>
      <c r="Q158" s="2476" t="s">
        <v>947</v>
      </c>
      <c r="R158" s="2476"/>
      <c r="S158" s="2472" t="s">
        <v>1162</v>
      </c>
      <c r="T158" s="2473"/>
      <c r="U158" s="941">
        <f t="shared" si="26"/>
        <v>0</v>
      </c>
      <c r="V158" s="1075" t="s">
        <v>837</v>
      </c>
      <c r="W158" s="1086" t="s">
        <v>838</v>
      </c>
      <c r="X158" s="1086" t="s">
        <v>835</v>
      </c>
      <c r="Y158" s="1086" t="s">
        <v>890</v>
      </c>
      <c r="Z158" s="1086" t="s">
        <v>568</v>
      </c>
      <c r="AA158" s="1087" t="s">
        <v>902</v>
      </c>
      <c r="AB158" s="1086" t="s">
        <v>836</v>
      </c>
      <c r="AC158" s="1088" t="s">
        <v>562</v>
      </c>
      <c r="AD158" s="1089" t="s">
        <v>1147</v>
      </c>
      <c r="AE158" s="565"/>
      <c r="AF158" s="1016"/>
      <c r="AG158" s="1017"/>
      <c r="AH158" s="1018"/>
      <c r="AI158" s="1019"/>
      <c r="AJ158" s="1020"/>
      <c r="AN158" s="1020"/>
      <c r="AO158" s="565"/>
      <c r="AP158" s="963"/>
    </row>
    <row r="159" spans="1:42" ht="21" customHeight="1" thickBot="1">
      <c r="I159" s="952">
        <f t="shared" si="24"/>
        <v>0</v>
      </c>
      <c r="J159" s="941">
        <f t="shared" si="25"/>
        <v>0</v>
      </c>
      <c r="K159" s="2481"/>
      <c r="L159" s="2483"/>
      <c r="M159" s="2485"/>
      <c r="N159" s="2485"/>
      <c r="O159" s="1250" t="s">
        <v>786</v>
      </c>
      <c r="P159" s="1022" t="s">
        <v>787</v>
      </c>
      <c r="Q159" s="1022" t="s">
        <v>786</v>
      </c>
      <c r="R159" s="1023" t="s">
        <v>787</v>
      </c>
      <c r="S159" s="2474"/>
      <c r="T159" s="2475"/>
      <c r="U159" s="941">
        <f t="shared" si="26"/>
        <v>0</v>
      </c>
      <c r="V159" s="1036"/>
      <c r="W159" s="1025"/>
      <c r="X159" s="1037"/>
      <c r="Y159" s="1037"/>
      <c r="Z159" s="1025"/>
      <c r="AA159" s="1026"/>
      <c r="AB159" s="1025"/>
      <c r="AC159" s="1027"/>
      <c r="AD159" s="1028"/>
      <c r="AE159" s="565"/>
      <c r="AF159" s="948"/>
      <c r="AG159" s="948"/>
      <c r="AH159" s="948"/>
      <c r="AI159" s="1029"/>
      <c r="AJ159" s="1020"/>
      <c r="AN159" s="1020"/>
      <c r="AO159" s="565"/>
      <c r="AP159" s="963"/>
    </row>
    <row r="160" spans="1:42" ht="21" customHeight="1">
      <c r="I160" s="952">
        <f t="shared" si="24"/>
        <v>0</v>
      </c>
      <c r="J160" s="941">
        <f t="shared" si="25"/>
        <v>0</v>
      </c>
      <c r="K160" s="1248" t="s">
        <v>889</v>
      </c>
      <c r="L160" s="1031"/>
      <c r="M160" s="1031"/>
      <c r="N160" s="1032" t="e">
        <f>N161/S154</f>
        <v>#DIV/0!</v>
      </c>
      <c r="O160" s="1033" t="e">
        <f>ROUND(O161/S154,1)</f>
        <v>#DIV/0!</v>
      </c>
      <c r="P160" s="1033" t="e">
        <f>ROUND(P161/S154,1)</f>
        <v>#DIV/0!</v>
      </c>
      <c r="Q160" s="1032" t="e">
        <f>ROUND(Q161/S154,0)</f>
        <v>#DIV/0!</v>
      </c>
      <c r="R160" s="1032" t="e">
        <f>ROUND(R161/S154,0)</f>
        <v>#DIV/0!</v>
      </c>
      <c r="S160" s="1047"/>
      <c r="T160" s="1035"/>
      <c r="U160" s="941">
        <f t="shared" si="26"/>
        <v>0</v>
      </c>
      <c r="V160" s="1036"/>
      <c r="W160" s="1025"/>
      <c r="X160" s="1037"/>
      <c r="Y160" s="1037"/>
      <c r="Z160" s="1025"/>
      <c r="AA160" s="1026"/>
      <c r="AB160" s="1025"/>
      <c r="AC160" s="1027"/>
      <c r="AD160" s="1028"/>
      <c r="AE160" s="565"/>
      <c r="AF160" s="960" t="s">
        <v>560</v>
      </c>
      <c r="AG160" s="961" t="s">
        <v>561</v>
      </c>
      <c r="AH160" s="1012" t="s">
        <v>884</v>
      </c>
      <c r="AI160" s="1038"/>
      <c r="AJ160" s="949"/>
      <c r="AN160" s="950"/>
      <c r="AO160" s="819"/>
      <c r="AP160" s="819"/>
    </row>
    <row r="161" spans="1:43" ht="21" customHeight="1">
      <c r="I161" s="952">
        <f t="shared" si="24"/>
        <v>0</v>
      </c>
      <c r="J161" s="941">
        <f t="shared" si="25"/>
        <v>0</v>
      </c>
      <c r="K161" s="1248" t="s">
        <v>832</v>
      </c>
      <c r="L161" s="1031"/>
      <c r="M161" s="1031"/>
      <c r="N161" s="1039">
        <f>SUM(N162:N225)</f>
        <v>0</v>
      </c>
      <c r="O161" s="1039">
        <f>SUM(O162:O225)</f>
        <v>0</v>
      </c>
      <c r="P161" s="1039">
        <f>SUM(P162:P225)</f>
        <v>0</v>
      </c>
      <c r="Q161" s="1039">
        <f>SUM(Q162:Q225)</f>
        <v>0</v>
      </c>
      <c r="R161" s="1039">
        <f>SUM(R162:R225)</f>
        <v>0</v>
      </c>
      <c r="S161" s="1040"/>
      <c r="T161" s="1041"/>
      <c r="U161" s="941">
        <f t="shared" si="26"/>
        <v>0</v>
      </c>
      <c r="V161" s="1036"/>
      <c r="W161" s="1037"/>
      <c r="X161" s="1037"/>
      <c r="Y161" s="1037"/>
      <c r="Z161" s="1025"/>
      <c r="AA161" s="1026"/>
      <c r="AB161" s="1025"/>
      <c r="AC161" s="1027"/>
      <c r="AD161" s="1028"/>
      <c r="AE161" s="565"/>
      <c r="AF161" s="975" t="s">
        <v>885</v>
      </c>
      <c r="AG161" s="976" t="s">
        <v>1151</v>
      </c>
      <c r="AH161" s="1042">
        <v>0</v>
      </c>
      <c r="AI161" s="1043"/>
      <c r="AJ161" s="949"/>
      <c r="AN161" s="950"/>
      <c r="AO161" s="819"/>
      <c r="AP161" s="819"/>
    </row>
    <row r="162" spans="1:43" ht="21" customHeight="1">
      <c r="I162" s="952">
        <f>IF((O$162+P$162)&gt;0,1,0)</f>
        <v>0</v>
      </c>
      <c r="J162" s="941">
        <f t="shared" si="25"/>
        <v>0</v>
      </c>
      <c r="K162" s="1248">
        <v>1</v>
      </c>
      <c r="L162" s="1044"/>
      <c r="M162" s="1044"/>
      <c r="N162" s="1045">
        <f t="shared" ref="N162:N170" si="27">IF(O162+P162&gt;0,$W$152,)</f>
        <v>0</v>
      </c>
      <c r="O162" s="1053"/>
      <c r="P162" s="1053"/>
      <c r="Q162" s="1045">
        <f t="shared" ref="Q162:R175" si="28">ROUND(O162*50,0)</f>
        <v>0</v>
      </c>
      <c r="R162" s="1045">
        <f t="shared" si="28"/>
        <v>0</v>
      </c>
      <c r="S162" s="1047"/>
      <c r="T162" s="1048"/>
      <c r="U162" s="941">
        <f t="shared" si="26"/>
        <v>0</v>
      </c>
      <c r="V162" s="1036"/>
      <c r="W162" s="1037"/>
      <c r="X162" s="1037"/>
      <c r="Y162" s="1037"/>
      <c r="Z162" s="1025"/>
      <c r="AA162" s="1026"/>
      <c r="AB162" s="1025"/>
      <c r="AC162" s="1027"/>
      <c r="AD162" s="1028"/>
      <c r="AE162" s="565"/>
      <c r="AF162" s="975" t="s">
        <v>886</v>
      </c>
      <c r="AG162" s="976" t="s">
        <v>887</v>
      </c>
      <c r="AH162" s="1049">
        <v>0.05</v>
      </c>
      <c r="AI162" s="1043"/>
      <c r="AJ162" s="949"/>
      <c r="AN162" s="950"/>
      <c r="AO162" s="565"/>
      <c r="AP162" s="963"/>
    </row>
    <row r="163" spans="1:43" ht="21" customHeight="1">
      <c r="I163" s="952">
        <f t="shared" ref="I163:I175" si="29">IF((O$162+P$162)&gt;0,1,0)</f>
        <v>0</v>
      </c>
      <c r="J163" s="941">
        <f t="shared" si="25"/>
        <v>0</v>
      </c>
      <c r="K163" s="1248">
        <f t="shared" ref="K163:K175" si="30">+K162+1</f>
        <v>2</v>
      </c>
      <c r="L163" s="1044"/>
      <c r="M163" s="1044"/>
      <c r="N163" s="1045">
        <f t="shared" si="27"/>
        <v>0</v>
      </c>
      <c r="O163" s="1053"/>
      <c r="P163" s="1053"/>
      <c r="Q163" s="1045">
        <f t="shared" si="28"/>
        <v>0</v>
      </c>
      <c r="R163" s="1045">
        <f t="shared" si="28"/>
        <v>0</v>
      </c>
      <c r="S163" s="1047"/>
      <c r="T163" s="1048"/>
      <c r="U163" s="941">
        <f t="shared" si="26"/>
        <v>0</v>
      </c>
      <c r="V163" s="1036"/>
      <c r="W163" s="1037"/>
      <c r="X163" s="1037"/>
      <c r="Y163" s="1037"/>
      <c r="Z163" s="1025"/>
      <c r="AA163" s="1026"/>
      <c r="AB163" s="1025"/>
      <c r="AC163" s="1027"/>
      <c r="AD163" s="1028"/>
      <c r="AE163" s="565"/>
      <c r="AF163" s="975" t="s">
        <v>888</v>
      </c>
      <c r="AG163" s="976" t="s">
        <v>1150</v>
      </c>
      <c r="AH163" s="1049">
        <v>0.1</v>
      </c>
      <c r="AI163" s="1050"/>
      <c r="AJ163" s="949"/>
      <c r="AN163" s="950"/>
      <c r="AO163" s="565"/>
      <c r="AP163" s="963"/>
    </row>
    <row r="164" spans="1:43" ht="21" customHeight="1">
      <c r="I164" s="952">
        <f t="shared" si="29"/>
        <v>0</v>
      </c>
      <c r="J164" s="941">
        <f t="shared" si="25"/>
        <v>0</v>
      </c>
      <c r="K164" s="1248">
        <f t="shared" si="30"/>
        <v>3</v>
      </c>
      <c r="L164" s="1044"/>
      <c r="M164" s="1044"/>
      <c r="N164" s="1045">
        <f t="shared" si="27"/>
        <v>0</v>
      </c>
      <c r="O164" s="1053"/>
      <c r="P164" s="1053"/>
      <c r="Q164" s="1045">
        <f t="shared" si="28"/>
        <v>0</v>
      </c>
      <c r="R164" s="1045">
        <f t="shared" si="28"/>
        <v>0</v>
      </c>
      <c r="S164" s="1047"/>
      <c r="T164" s="1048"/>
      <c r="U164" s="941">
        <f t="shared" si="26"/>
        <v>0</v>
      </c>
      <c r="V164" s="1036"/>
      <c r="W164" s="1037"/>
      <c r="X164" s="1037"/>
      <c r="Y164" s="1037"/>
      <c r="Z164" s="1025"/>
      <c r="AA164" s="1026"/>
      <c r="AB164" s="1025"/>
      <c r="AC164" s="1027"/>
      <c r="AD164" s="1028"/>
      <c r="AE164" s="565"/>
      <c r="AF164" s="975"/>
      <c r="AG164" s="976"/>
      <c r="AH164" s="1051"/>
      <c r="AI164" s="977"/>
      <c r="AJ164" s="1020"/>
      <c r="AN164" s="1020"/>
      <c r="AO164" s="565"/>
      <c r="AP164" s="963"/>
    </row>
    <row r="165" spans="1:43" ht="21" customHeight="1" thickBot="1">
      <c r="I165" s="952">
        <f t="shared" si="29"/>
        <v>0</v>
      </c>
      <c r="J165" s="941">
        <f t="shared" si="25"/>
        <v>0</v>
      </c>
      <c r="K165" s="1248">
        <f t="shared" si="30"/>
        <v>4</v>
      </c>
      <c r="L165" s="1044"/>
      <c r="M165" s="1044"/>
      <c r="N165" s="1052">
        <f t="shared" si="27"/>
        <v>0</v>
      </c>
      <c r="O165" s="1053"/>
      <c r="P165" s="1053"/>
      <c r="Q165" s="1054">
        <f t="shared" si="28"/>
        <v>0</v>
      </c>
      <c r="R165" s="1054">
        <f t="shared" si="28"/>
        <v>0</v>
      </c>
      <c r="S165" s="1047"/>
      <c r="T165" s="1048"/>
      <c r="U165" s="941">
        <f t="shared" si="26"/>
        <v>0</v>
      </c>
      <c r="V165" s="1036"/>
      <c r="W165" s="1037"/>
      <c r="X165" s="1037"/>
      <c r="Y165" s="1037"/>
      <c r="Z165" s="1025"/>
      <c r="AA165" s="1026"/>
      <c r="AB165" s="1025"/>
      <c r="AC165" s="1027"/>
      <c r="AD165" s="1028"/>
      <c r="AE165" s="565"/>
      <c r="AF165" s="1016"/>
      <c r="AG165" s="1055"/>
      <c r="AH165" s="1017"/>
      <c r="AI165" s="1019"/>
      <c r="AJ165" s="1020"/>
      <c r="AN165" s="1020"/>
      <c r="AO165" s="565"/>
      <c r="AP165" s="963"/>
    </row>
    <row r="166" spans="1:43" ht="21" customHeight="1">
      <c r="I166" s="952">
        <f t="shared" si="29"/>
        <v>0</v>
      </c>
      <c r="J166" s="941">
        <f t="shared" si="25"/>
        <v>0</v>
      </c>
      <c r="K166" s="1248">
        <f t="shared" si="30"/>
        <v>5</v>
      </c>
      <c r="L166" s="1044"/>
      <c r="M166" s="1044"/>
      <c r="N166" s="1052">
        <f t="shared" si="27"/>
        <v>0</v>
      </c>
      <c r="O166" s="1053"/>
      <c r="P166" s="1053"/>
      <c r="Q166" s="1054">
        <f t="shared" si="28"/>
        <v>0</v>
      </c>
      <c r="R166" s="1054">
        <f t="shared" si="28"/>
        <v>0</v>
      </c>
      <c r="S166" s="1047"/>
      <c r="T166" s="1048"/>
      <c r="U166" s="941">
        <f t="shared" si="26"/>
        <v>0</v>
      </c>
      <c r="V166" s="1036"/>
      <c r="W166" s="1037"/>
      <c r="X166" s="1037"/>
      <c r="Y166" s="1037"/>
      <c r="Z166" s="1025"/>
      <c r="AA166" s="1026"/>
      <c r="AB166" s="1025"/>
      <c r="AC166" s="1027"/>
      <c r="AD166" s="1028"/>
      <c r="AE166" s="819"/>
      <c r="AF166" s="963"/>
      <c r="AG166" s="963"/>
      <c r="AH166" s="963"/>
      <c r="AI166" s="963"/>
      <c r="AJ166" s="963"/>
      <c r="AK166" s="819"/>
      <c r="AL166" s="819"/>
      <c r="AM166" s="819"/>
      <c r="AN166" s="963"/>
      <c r="AO166" s="565"/>
      <c r="AP166" s="963"/>
      <c r="AQ166" s="819"/>
    </row>
    <row r="167" spans="1:43" ht="21" customHeight="1">
      <c r="I167" s="952">
        <f t="shared" si="29"/>
        <v>0</v>
      </c>
      <c r="J167" s="941">
        <f t="shared" si="25"/>
        <v>0</v>
      </c>
      <c r="K167" s="1248">
        <f t="shared" si="30"/>
        <v>6</v>
      </c>
      <c r="L167" s="1044"/>
      <c r="M167" s="1044"/>
      <c r="N167" s="1052">
        <f t="shared" si="27"/>
        <v>0</v>
      </c>
      <c r="O167" s="1053"/>
      <c r="P167" s="1053"/>
      <c r="Q167" s="1054">
        <f t="shared" si="28"/>
        <v>0</v>
      </c>
      <c r="R167" s="1054">
        <f t="shared" si="28"/>
        <v>0</v>
      </c>
      <c r="S167" s="1047"/>
      <c r="T167" s="1048"/>
      <c r="U167" s="941">
        <f t="shared" si="26"/>
        <v>0</v>
      </c>
      <c r="V167" s="968" t="s">
        <v>832</v>
      </c>
      <c r="W167" s="1056">
        <f>SUM(W159:W166)</f>
        <v>0</v>
      </c>
      <c r="X167" s="1056">
        <f>SUM(X159:X166)</f>
        <v>0</v>
      </c>
      <c r="Y167" s="1056">
        <f>SUM(Y159:Y166)</f>
        <v>0</v>
      </c>
      <c r="Z167" s="1057"/>
      <c r="AA167" s="1058"/>
      <c r="AB167" s="1056">
        <f>SUM(AB159:AB166)</f>
        <v>0</v>
      </c>
      <c r="AC167" s="1059"/>
      <c r="AD167" s="1060"/>
      <c r="AE167" s="1061"/>
      <c r="AF167" s="565"/>
      <c r="AG167" s="565"/>
      <c r="AH167" s="565"/>
      <c r="AI167" s="565"/>
      <c r="AJ167" s="565"/>
      <c r="AN167" s="963"/>
      <c r="AO167" s="565"/>
      <c r="AP167" s="963"/>
    </row>
    <row r="168" spans="1:43" s="819" customFormat="1" ht="21" customHeight="1" thickBot="1">
      <c r="A168" s="372"/>
      <c r="B168" s="372"/>
      <c r="C168" s="372"/>
      <c r="D168" s="372"/>
      <c r="E168" s="372"/>
      <c r="F168" s="372"/>
      <c r="G168" s="372"/>
      <c r="H168" s="167"/>
      <c r="I168" s="952">
        <f t="shared" si="29"/>
        <v>0</v>
      </c>
      <c r="J168" s="941">
        <f t="shared" si="25"/>
        <v>0</v>
      </c>
      <c r="K168" s="1248">
        <f t="shared" si="30"/>
        <v>7</v>
      </c>
      <c r="L168" s="1044"/>
      <c r="M168" s="1044"/>
      <c r="N168" s="1052">
        <f t="shared" si="27"/>
        <v>0</v>
      </c>
      <c r="O168" s="1053"/>
      <c r="P168" s="1053"/>
      <c r="Q168" s="1054">
        <f t="shared" si="28"/>
        <v>0</v>
      </c>
      <c r="R168" s="1054">
        <f t="shared" si="28"/>
        <v>0</v>
      </c>
      <c r="S168" s="1047"/>
      <c r="T168" s="1048"/>
      <c r="U168" s="941">
        <f t="shared" si="26"/>
        <v>0</v>
      </c>
      <c r="V168" s="1062" t="s">
        <v>889</v>
      </c>
      <c r="W168" s="1063"/>
      <c r="X168" s="1063"/>
      <c r="Y168" s="1063"/>
      <c r="Z168" s="1063"/>
      <c r="AA168" s="1064"/>
      <c r="AB168" s="1063">
        <f>IF(AB167&gt;0,ROUND(AB167/COUNTA(AB159:AB166),0),)</f>
        <v>0</v>
      </c>
      <c r="AC168" s="1065"/>
      <c r="AD168" s="1066"/>
      <c r="AE168" s="1061"/>
      <c r="AF168" s="1061"/>
      <c r="AG168" s="1061"/>
      <c r="AH168" s="565"/>
      <c r="AI168" s="565"/>
      <c r="AJ168" s="565"/>
      <c r="AK168" s="565"/>
      <c r="AL168" s="565"/>
      <c r="AM168" s="565"/>
      <c r="AN168" s="963"/>
      <c r="AO168" s="963"/>
      <c r="AP168" s="963"/>
      <c r="AQ168" s="951"/>
    </row>
    <row r="169" spans="1:43" ht="21" customHeight="1">
      <c r="I169" s="952">
        <f t="shared" si="29"/>
        <v>0</v>
      </c>
      <c r="J169" s="941">
        <f t="shared" si="25"/>
        <v>0</v>
      </c>
      <c r="K169" s="1248">
        <f t="shared" si="30"/>
        <v>8</v>
      </c>
      <c r="L169" s="1044"/>
      <c r="M169" s="1044"/>
      <c r="N169" s="1052">
        <f t="shared" si="27"/>
        <v>0</v>
      </c>
      <c r="O169" s="1053"/>
      <c r="P169" s="1053"/>
      <c r="Q169" s="1054">
        <f t="shared" si="28"/>
        <v>0</v>
      </c>
      <c r="R169" s="1054">
        <f t="shared" si="28"/>
        <v>0</v>
      </c>
      <c r="S169" s="1047"/>
      <c r="T169" s="1048"/>
      <c r="U169" s="941">
        <f t="shared" si="26"/>
        <v>0</v>
      </c>
      <c r="V169" s="565"/>
      <c r="W169" s="565"/>
      <c r="X169" s="565"/>
      <c r="Y169" s="565"/>
      <c r="Z169" s="565"/>
      <c r="AA169" s="1067"/>
      <c r="AB169" s="565"/>
      <c r="AC169" s="565"/>
      <c r="AD169" s="565"/>
      <c r="AE169" s="1061"/>
      <c r="AF169" s="1061"/>
      <c r="AG169" s="1061"/>
      <c r="AH169" s="565"/>
      <c r="AI169" s="565"/>
      <c r="AJ169" s="565"/>
      <c r="AK169" s="565"/>
      <c r="AL169" s="565"/>
      <c r="AM169" s="565"/>
      <c r="AN169" s="963"/>
      <c r="AO169" s="963"/>
      <c r="AP169" s="963"/>
    </row>
    <row r="170" spans="1:43" ht="21" customHeight="1">
      <c r="I170" s="952">
        <f t="shared" si="29"/>
        <v>0</v>
      </c>
      <c r="J170" s="941">
        <f t="shared" si="25"/>
        <v>0</v>
      </c>
      <c r="K170" s="1248">
        <f t="shared" si="30"/>
        <v>9</v>
      </c>
      <c r="L170" s="1044"/>
      <c r="M170" s="1044"/>
      <c r="N170" s="1052">
        <f t="shared" si="27"/>
        <v>0</v>
      </c>
      <c r="O170" s="1053"/>
      <c r="P170" s="1053"/>
      <c r="Q170" s="1054">
        <f t="shared" si="28"/>
        <v>0</v>
      </c>
      <c r="R170" s="1054">
        <f t="shared" si="28"/>
        <v>0</v>
      </c>
      <c r="S170" s="1047"/>
      <c r="T170" s="1048"/>
      <c r="U170" s="941">
        <f t="shared" si="26"/>
        <v>0</v>
      </c>
      <c r="V170" s="565"/>
      <c r="W170" s="565"/>
      <c r="X170" s="565"/>
      <c r="Y170" s="565"/>
      <c r="Z170" s="565"/>
      <c r="AA170" s="1067"/>
      <c r="AB170" s="565"/>
      <c r="AC170" s="565"/>
      <c r="AD170" s="565"/>
      <c r="AE170" s="1061"/>
      <c r="AF170" s="1061"/>
      <c r="AG170" s="1061"/>
      <c r="AH170" s="565"/>
      <c r="AI170" s="565"/>
      <c r="AJ170" s="565"/>
      <c r="AK170" s="565"/>
      <c r="AL170" s="565"/>
      <c r="AM170" s="565"/>
      <c r="AN170" s="963"/>
      <c r="AO170" s="963"/>
      <c r="AP170" s="963"/>
    </row>
    <row r="171" spans="1:43" ht="21" customHeight="1">
      <c r="I171" s="952">
        <f t="shared" si="29"/>
        <v>0</v>
      </c>
      <c r="J171" s="941">
        <f t="shared" si="25"/>
        <v>0</v>
      </c>
      <c r="K171" s="1248">
        <f t="shared" si="30"/>
        <v>10</v>
      </c>
      <c r="L171" s="1044"/>
      <c r="M171" s="1044"/>
      <c r="N171" s="1052">
        <f>IF(O171+P171&gt;0,$W$152,)</f>
        <v>0</v>
      </c>
      <c r="O171" s="1053"/>
      <c r="P171" s="1053"/>
      <c r="Q171" s="1054">
        <f t="shared" si="28"/>
        <v>0</v>
      </c>
      <c r="R171" s="1054">
        <f t="shared" si="28"/>
        <v>0</v>
      </c>
      <c r="S171" s="1047"/>
      <c r="T171" s="1048"/>
      <c r="U171" s="941">
        <f t="shared" si="26"/>
        <v>0</v>
      </c>
      <c r="V171" s="565"/>
      <c r="W171" s="565"/>
      <c r="X171" s="565"/>
      <c r="Y171" s="565"/>
      <c r="Z171" s="565"/>
      <c r="AA171" s="1067"/>
      <c r="AB171" s="565"/>
      <c r="AC171" s="565"/>
      <c r="AD171" s="565"/>
      <c r="AE171" s="1061"/>
      <c r="AF171" s="1061"/>
      <c r="AG171" s="1061"/>
      <c r="AH171" s="565"/>
      <c r="AI171" s="565"/>
      <c r="AJ171" s="565"/>
      <c r="AK171" s="565"/>
      <c r="AL171" s="565"/>
      <c r="AM171" s="565"/>
      <c r="AN171" s="963"/>
      <c r="AO171" s="963"/>
      <c r="AP171" s="963"/>
    </row>
    <row r="172" spans="1:43" ht="21" customHeight="1">
      <c r="I172" s="952">
        <f t="shared" si="29"/>
        <v>0</v>
      </c>
      <c r="J172" s="941">
        <f t="shared" si="25"/>
        <v>0</v>
      </c>
      <c r="K172" s="1248">
        <f t="shared" si="30"/>
        <v>11</v>
      </c>
      <c r="L172" s="1044"/>
      <c r="M172" s="1044"/>
      <c r="N172" s="1052">
        <f>IF(O172+P172&gt;0,$W$152,)</f>
        <v>0</v>
      </c>
      <c r="O172" s="1053"/>
      <c r="P172" s="1053"/>
      <c r="Q172" s="1054">
        <f t="shared" si="28"/>
        <v>0</v>
      </c>
      <c r="R172" s="1054">
        <f t="shared" si="28"/>
        <v>0</v>
      </c>
      <c r="S172" s="1047"/>
      <c r="T172" s="1048"/>
      <c r="U172" s="941">
        <f t="shared" si="26"/>
        <v>0</v>
      </c>
      <c r="V172" s="565"/>
      <c r="W172" s="565"/>
      <c r="X172" s="565"/>
      <c r="Y172" s="565"/>
      <c r="Z172" s="565"/>
      <c r="AA172" s="1067"/>
      <c r="AB172" s="565"/>
      <c r="AC172" s="565"/>
      <c r="AD172" s="565"/>
      <c r="AE172" s="1061"/>
      <c r="AF172" s="1061"/>
      <c r="AG172" s="1061"/>
      <c r="AH172" s="565"/>
      <c r="AI172" s="565"/>
      <c r="AJ172" s="565"/>
      <c r="AK172" s="565"/>
      <c r="AL172" s="565"/>
      <c r="AM172" s="565"/>
      <c r="AN172" s="963"/>
      <c r="AO172" s="963"/>
      <c r="AP172" s="963"/>
    </row>
    <row r="173" spans="1:43" ht="21" customHeight="1">
      <c r="I173" s="952">
        <f t="shared" si="29"/>
        <v>0</v>
      </c>
      <c r="J173" s="941">
        <f t="shared" si="25"/>
        <v>0</v>
      </c>
      <c r="K173" s="1248">
        <f t="shared" si="30"/>
        <v>12</v>
      </c>
      <c r="L173" s="1044"/>
      <c r="M173" s="1044"/>
      <c r="N173" s="1052">
        <f>IF(O173+P173&gt;0,$W$152,)</f>
        <v>0</v>
      </c>
      <c r="O173" s="1053"/>
      <c r="P173" s="1053"/>
      <c r="Q173" s="1054">
        <f t="shared" si="28"/>
        <v>0</v>
      </c>
      <c r="R173" s="1054">
        <f t="shared" si="28"/>
        <v>0</v>
      </c>
      <c r="S173" s="1047"/>
      <c r="T173" s="1048"/>
      <c r="U173" s="941">
        <f t="shared" si="26"/>
        <v>0</v>
      </c>
      <c r="V173" s="565"/>
      <c r="W173" s="565"/>
      <c r="X173" s="565"/>
      <c r="Y173" s="565"/>
      <c r="Z173" s="565"/>
      <c r="AA173" s="1067"/>
      <c r="AB173" s="565"/>
      <c r="AC173" s="565"/>
      <c r="AD173" s="565"/>
      <c r="AE173" s="1061"/>
      <c r="AF173" s="1061"/>
      <c r="AG173" s="1061"/>
      <c r="AH173" s="565"/>
      <c r="AI173" s="565"/>
      <c r="AJ173" s="565"/>
      <c r="AK173" s="565"/>
      <c r="AL173" s="565"/>
      <c r="AM173" s="565"/>
      <c r="AN173" s="963"/>
      <c r="AO173" s="963"/>
      <c r="AP173" s="963"/>
    </row>
    <row r="174" spans="1:43" ht="21" customHeight="1">
      <c r="I174" s="952">
        <f t="shared" si="29"/>
        <v>0</v>
      </c>
      <c r="J174" s="941">
        <f t="shared" si="25"/>
        <v>0</v>
      </c>
      <c r="K174" s="1248">
        <f t="shared" si="30"/>
        <v>13</v>
      </c>
      <c r="L174" s="1044"/>
      <c r="M174" s="1044"/>
      <c r="N174" s="1052">
        <f>IF(O174+P174&gt;0,$W$152,)</f>
        <v>0</v>
      </c>
      <c r="O174" s="1053"/>
      <c r="P174" s="1053"/>
      <c r="Q174" s="1054">
        <f t="shared" si="28"/>
        <v>0</v>
      </c>
      <c r="R174" s="1054">
        <f t="shared" si="28"/>
        <v>0</v>
      </c>
      <c r="S174" s="1047"/>
      <c r="T174" s="1048"/>
      <c r="U174" s="941">
        <f t="shared" si="26"/>
        <v>0</v>
      </c>
      <c r="V174" s="565"/>
      <c r="W174" s="565"/>
      <c r="X174" s="565"/>
      <c r="Y174" s="565"/>
      <c r="Z174" s="565"/>
      <c r="AA174" s="1067"/>
      <c r="AB174" s="565"/>
      <c r="AC174" s="565"/>
      <c r="AD174" s="565"/>
      <c r="AE174" s="1061"/>
      <c r="AF174" s="1061"/>
      <c r="AG174" s="1061"/>
      <c r="AH174" s="565"/>
      <c r="AI174" s="565"/>
      <c r="AJ174" s="565"/>
      <c r="AK174" s="565"/>
      <c r="AL174" s="565"/>
      <c r="AM174" s="565"/>
      <c r="AN174" s="963"/>
      <c r="AO174" s="963"/>
      <c r="AP174" s="963"/>
    </row>
    <row r="175" spans="1:43" ht="21" customHeight="1" thickBot="1">
      <c r="I175" s="952">
        <f t="shared" si="29"/>
        <v>0</v>
      </c>
      <c r="J175" s="941">
        <f t="shared" si="25"/>
        <v>0</v>
      </c>
      <c r="K175" s="1068">
        <f t="shared" si="30"/>
        <v>14</v>
      </c>
      <c r="L175" s="1000"/>
      <c r="M175" s="1000"/>
      <c r="N175" s="1069">
        <f>IF(O175+P175&gt;0,$W$152,)</f>
        <v>0</v>
      </c>
      <c r="O175" s="1070"/>
      <c r="P175" s="1070"/>
      <c r="Q175" s="1071">
        <f t="shared" si="28"/>
        <v>0</v>
      </c>
      <c r="R175" s="1071">
        <f t="shared" si="28"/>
        <v>0</v>
      </c>
      <c r="S175" s="1072"/>
      <c r="T175" s="1073"/>
      <c r="U175" s="941">
        <f t="shared" si="26"/>
        <v>0</v>
      </c>
      <c r="V175" s="565"/>
      <c r="W175" s="565"/>
      <c r="X175" s="565"/>
      <c r="Y175" s="565"/>
      <c r="Z175" s="565"/>
      <c r="AA175" s="1067"/>
      <c r="AB175" s="565"/>
      <c r="AC175" s="565"/>
      <c r="AD175" s="565"/>
      <c r="AE175" s="1061"/>
      <c r="AF175" s="1061"/>
      <c r="AG175" s="1061"/>
      <c r="AH175" s="565"/>
      <c r="AI175" s="565"/>
      <c r="AJ175" s="565"/>
      <c r="AK175" s="565"/>
      <c r="AL175" s="565"/>
      <c r="AM175" s="565"/>
      <c r="AN175" s="963"/>
      <c r="AO175" s="963"/>
      <c r="AP175" s="963"/>
    </row>
    <row r="176" spans="1:43" s="253" customFormat="1" ht="21" hidden="1" customHeight="1">
      <c r="A176" s="252"/>
      <c r="B176" s="252"/>
      <c r="C176" s="252"/>
      <c r="D176" s="252"/>
      <c r="E176" s="252"/>
      <c r="F176" s="252"/>
      <c r="G176" s="252"/>
      <c r="I176" s="265">
        <f>IF((O$178+P$178)&gt;0,1,0)</f>
        <v>0</v>
      </c>
      <c r="J176" s="255">
        <f t="shared" si="25"/>
        <v>0</v>
      </c>
      <c r="K176" s="2439" t="s">
        <v>942</v>
      </c>
      <c r="L176" s="2441" t="s">
        <v>943</v>
      </c>
      <c r="M176" s="2443" t="s">
        <v>944</v>
      </c>
      <c r="N176" s="2443" t="s">
        <v>945</v>
      </c>
      <c r="O176" s="2445" t="s">
        <v>946</v>
      </c>
      <c r="P176" s="2445"/>
      <c r="Q176" s="2445" t="s">
        <v>947</v>
      </c>
      <c r="R176" s="2445"/>
      <c r="S176" s="2446" t="s">
        <v>948</v>
      </c>
      <c r="T176" s="2448" t="s">
        <v>1162</v>
      </c>
      <c r="U176" s="255">
        <f t="shared" si="26"/>
        <v>0</v>
      </c>
      <c r="V176" s="169"/>
      <c r="W176" s="169"/>
      <c r="X176" s="169"/>
      <c r="Y176" s="169"/>
      <c r="Z176" s="169"/>
      <c r="AA176" s="378"/>
      <c r="AB176" s="169"/>
      <c r="AC176" s="169"/>
      <c r="AD176" s="169"/>
      <c r="AE176" s="371"/>
      <c r="AF176" s="371"/>
      <c r="AG176" s="371"/>
      <c r="AH176" s="169"/>
      <c r="AI176" s="169"/>
      <c r="AJ176" s="169"/>
      <c r="AK176" s="169"/>
      <c r="AL176" s="169"/>
      <c r="AM176" s="169"/>
      <c r="AN176" s="176"/>
      <c r="AO176" s="176"/>
      <c r="AP176" s="176"/>
    </row>
    <row r="177" spans="1:42" s="253" customFormat="1" ht="21" hidden="1" customHeight="1">
      <c r="A177" s="252"/>
      <c r="B177" s="252"/>
      <c r="C177" s="252"/>
      <c r="D177" s="252"/>
      <c r="E177" s="252"/>
      <c r="F177" s="252"/>
      <c r="G177" s="252"/>
      <c r="I177" s="265">
        <f t="shared" ref="I177:I200" si="31">IF((O$178+P$178)&gt;0,1,0)</f>
        <v>0</v>
      </c>
      <c r="J177" s="255">
        <f t="shared" si="25"/>
        <v>0</v>
      </c>
      <c r="K177" s="2440"/>
      <c r="L177" s="2442"/>
      <c r="M177" s="2444"/>
      <c r="N177" s="2444"/>
      <c r="O177" s="1245" t="s">
        <v>786</v>
      </c>
      <c r="P177" s="335" t="s">
        <v>787</v>
      </c>
      <c r="Q177" s="335" t="s">
        <v>786</v>
      </c>
      <c r="R177" s="336" t="s">
        <v>787</v>
      </c>
      <c r="S177" s="2447"/>
      <c r="T177" s="2449"/>
      <c r="U177" s="255">
        <f t="shared" si="26"/>
        <v>0</v>
      </c>
      <c r="V177" s="169"/>
      <c r="W177" s="169"/>
      <c r="X177" s="169"/>
      <c r="Y177" s="169"/>
      <c r="Z177" s="169"/>
      <c r="AA177" s="378"/>
      <c r="AB177" s="169"/>
      <c r="AC177" s="169"/>
      <c r="AD177" s="169"/>
      <c r="AE177" s="371"/>
      <c r="AF177" s="371"/>
      <c r="AG177" s="371"/>
      <c r="AH177" s="169"/>
      <c r="AI177" s="169"/>
      <c r="AJ177" s="169"/>
      <c r="AK177" s="169"/>
      <c r="AL177" s="169"/>
      <c r="AM177" s="169"/>
      <c r="AN177" s="176"/>
      <c r="AO177" s="176"/>
      <c r="AP177" s="176"/>
    </row>
    <row r="178" spans="1:42" s="253" customFormat="1" ht="21" hidden="1" customHeight="1">
      <c r="A178" s="252"/>
      <c r="B178" s="252"/>
      <c r="C178" s="252"/>
      <c r="D178" s="252"/>
      <c r="E178" s="252"/>
      <c r="F178" s="252"/>
      <c r="G178" s="252"/>
      <c r="I178" s="265">
        <f t="shared" si="31"/>
        <v>0</v>
      </c>
      <c r="J178" s="255">
        <f t="shared" si="25"/>
        <v>0</v>
      </c>
      <c r="K178" s="1243">
        <f>+K25+1</f>
        <v>15</v>
      </c>
      <c r="L178" s="356"/>
      <c r="M178" s="356"/>
      <c r="N178" s="357">
        <f t="shared" ref="N178:N200" si="32">IF(O178+P178&gt;0,$W$152,)</f>
        <v>0</v>
      </c>
      <c r="O178" s="358"/>
      <c r="P178" s="358"/>
      <c r="Q178" s="359">
        <f t="shared" ref="Q178:R225" si="33">ROUND(O178*50,0)</f>
        <v>0</v>
      </c>
      <c r="R178" s="359">
        <f t="shared" si="33"/>
        <v>0</v>
      </c>
      <c r="S178" s="360"/>
      <c r="T178" s="361"/>
      <c r="U178" s="255">
        <f t="shared" si="26"/>
        <v>0</v>
      </c>
      <c r="V178" s="169"/>
      <c r="W178" s="169"/>
      <c r="X178" s="169"/>
      <c r="Y178" s="169"/>
      <c r="Z178" s="169"/>
      <c r="AA178" s="378"/>
      <c r="AB178" s="169"/>
      <c r="AC178" s="169"/>
      <c r="AD178" s="169"/>
      <c r="AE178" s="371"/>
      <c r="AF178" s="371"/>
      <c r="AG178" s="371"/>
      <c r="AH178" s="169"/>
      <c r="AI178" s="169"/>
      <c r="AJ178" s="169"/>
      <c r="AK178" s="169"/>
      <c r="AL178" s="169"/>
      <c r="AM178" s="169"/>
      <c r="AN178" s="176"/>
      <c r="AO178" s="176"/>
      <c r="AP178" s="176"/>
    </row>
    <row r="179" spans="1:42" s="253" customFormat="1" ht="21" hidden="1" customHeight="1">
      <c r="A179" s="252"/>
      <c r="B179" s="252"/>
      <c r="C179" s="252"/>
      <c r="D179" s="252"/>
      <c r="E179" s="252"/>
      <c r="F179" s="252"/>
      <c r="G179" s="252"/>
      <c r="I179" s="265">
        <f t="shared" si="31"/>
        <v>0</v>
      </c>
      <c r="J179" s="255">
        <f t="shared" si="25"/>
        <v>0</v>
      </c>
      <c r="K179" s="1243">
        <f t="shared" ref="K179:K200" si="34">+K178+1</f>
        <v>16</v>
      </c>
      <c r="L179" s="356"/>
      <c r="M179" s="356"/>
      <c r="N179" s="357">
        <f t="shared" si="32"/>
        <v>0</v>
      </c>
      <c r="O179" s="358"/>
      <c r="P179" s="358"/>
      <c r="Q179" s="359">
        <f t="shared" si="33"/>
        <v>0</v>
      </c>
      <c r="R179" s="359">
        <f t="shared" si="33"/>
        <v>0</v>
      </c>
      <c r="S179" s="360"/>
      <c r="T179" s="361"/>
      <c r="U179" s="255">
        <f t="shared" si="26"/>
        <v>0</v>
      </c>
      <c r="V179" s="169"/>
      <c r="W179" s="169"/>
      <c r="X179" s="169"/>
      <c r="Y179" s="169"/>
      <c r="Z179" s="169"/>
      <c r="AA179" s="378"/>
      <c r="AB179" s="169"/>
      <c r="AC179" s="169"/>
      <c r="AD179" s="169"/>
      <c r="AE179" s="371"/>
      <c r="AF179" s="371"/>
      <c r="AG179" s="371"/>
      <c r="AH179" s="169"/>
      <c r="AI179" s="169"/>
      <c r="AJ179" s="169"/>
      <c r="AK179" s="169"/>
      <c r="AL179" s="169"/>
      <c r="AM179" s="169"/>
      <c r="AN179" s="176"/>
      <c r="AO179" s="176"/>
      <c r="AP179" s="176"/>
    </row>
    <row r="180" spans="1:42" s="253" customFormat="1" ht="21" hidden="1" customHeight="1">
      <c r="A180" s="252"/>
      <c r="B180" s="252"/>
      <c r="C180" s="252"/>
      <c r="D180" s="252"/>
      <c r="E180" s="252"/>
      <c r="F180" s="252"/>
      <c r="G180" s="252"/>
      <c r="I180" s="265">
        <f t="shared" si="31"/>
        <v>0</v>
      </c>
      <c r="J180" s="255">
        <f t="shared" si="25"/>
        <v>0</v>
      </c>
      <c r="K180" s="1243">
        <f t="shared" si="34"/>
        <v>17</v>
      </c>
      <c r="L180" s="356"/>
      <c r="M180" s="356"/>
      <c r="N180" s="357">
        <f t="shared" si="32"/>
        <v>0</v>
      </c>
      <c r="O180" s="358"/>
      <c r="P180" s="358"/>
      <c r="Q180" s="359">
        <f t="shared" si="33"/>
        <v>0</v>
      </c>
      <c r="R180" s="359">
        <f t="shared" si="33"/>
        <v>0</v>
      </c>
      <c r="S180" s="360"/>
      <c r="T180" s="361"/>
      <c r="U180" s="255">
        <f t="shared" si="26"/>
        <v>0</v>
      </c>
      <c r="V180" s="169"/>
      <c r="W180" s="169"/>
      <c r="X180" s="169"/>
      <c r="Y180" s="169"/>
      <c r="Z180" s="169"/>
      <c r="AA180" s="378"/>
      <c r="AB180" s="169"/>
      <c r="AC180" s="169"/>
      <c r="AD180" s="169"/>
      <c r="AE180" s="371"/>
      <c r="AF180" s="371"/>
      <c r="AG180" s="371"/>
      <c r="AH180" s="169"/>
      <c r="AI180" s="169"/>
      <c r="AJ180" s="169"/>
      <c r="AK180" s="169"/>
      <c r="AL180" s="169"/>
      <c r="AM180" s="169"/>
      <c r="AN180" s="176"/>
      <c r="AO180" s="176"/>
      <c r="AP180" s="176"/>
    </row>
    <row r="181" spans="1:42" s="253" customFormat="1" ht="21" hidden="1" customHeight="1">
      <c r="A181" s="252"/>
      <c r="B181" s="252"/>
      <c r="C181" s="252"/>
      <c r="D181" s="252"/>
      <c r="E181" s="252"/>
      <c r="F181" s="252"/>
      <c r="G181" s="252"/>
      <c r="I181" s="265">
        <f t="shared" si="31"/>
        <v>0</v>
      </c>
      <c r="J181" s="255">
        <f t="shared" si="25"/>
        <v>0</v>
      </c>
      <c r="K181" s="1243">
        <f t="shared" si="34"/>
        <v>18</v>
      </c>
      <c r="L181" s="356"/>
      <c r="M181" s="356"/>
      <c r="N181" s="357">
        <f t="shared" si="32"/>
        <v>0</v>
      </c>
      <c r="O181" s="358"/>
      <c r="P181" s="358"/>
      <c r="Q181" s="359">
        <f t="shared" si="33"/>
        <v>0</v>
      </c>
      <c r="R181" s="359">
        <f t="shared" si="33"/>
        <v>0</v>
      </c>
      <c r="S181" s="360"/>
      <c r="T181" s="361"/>
      <c r="U181" s="255">
        <f t="shared" si="26"/>
        <v>0</v>
      </c>
      <c r="V181" s="169"/>
      <c r="W181" s="169"/>
      <c r="X181" s="169"/>
      <c r="Y181" s="169"/>
      <c r="Z181" s="169"/>
      <c r="AA181" s="378"/>
      <c r="AB181" s="169"/>
      <c r="AC181" s="169"/>
      <c r="AD181" s="169"/>
      <c r="AE181" s="371"/>
      <c r="AF181" s="371"/>
      <c r="AG181" s="371"/>
      <c r="AH181" s="169"/>
      <c r="AI181" s="169"/>
      <c r="AJ181" s="169"/>
      <c r="AK181" s="169"/>
      <c r="AL181" s="169"/>
      <c r="AM181" s="169"/>
      <c r="AN181" s="176"/>
      <c r="AO181" s="176"/>
      <c r="AP181" s="176"/>
    </row>
    <row r="182" spans="1:42" s="253" customFormat="1" ht="21" hidden="1" customHeight="1">
      <c r="A182" s="252"/>
      <c r="B182" s="252"/>
      <c r="C182" s="252"/>
      <c r="D182" s="252"/>
      <c r="E182" s="252"/>
      <c r="F182" s="252"/>
      <c r="G182" s="252"/>
      <c r="I182" s="265">
        <f t="shared" si="31"/>
        <v>0</v>
      </c>
      <c r="J182" s="255">
        <f t="shared" si="25"/>
        <v>0</v>
      </c>
      <c r="K182" s="1243">
        <f t="shared" si="34"/>
        <v>19</v>
      </c>
      <c r="L182" s="356"/>
      <c r="M182" s="356"/>
      <c r="N182" s="357">
        <f t="shared" si="32"/>
        <v>0</v>
      </c>
      <c r="O182" s="358"/>
      <c r="P182" s="358"/>
      <c r="Q182" s="359">
        <f t="shared" si="33"/>
        <v>0</v>
      </c>
      <c r="R182" s="359">
        <f t="shared" si="33"/>
        <v>0</v>
      </c>
      <c r="S182" s="360"/>
      <c r="T182" s="361"/>
      <c r="U182" s="255">
        <f t="shared" si="26"/>
        <v>0</v>
      </c>
      <c r="V182" s="169"/>
      <c r="W182" s="169"/>
      <c r="X182" s="169"/>
      <c r="Y182" s="169"/>
      <c r="Z182" s="169"/>
      <c r="AA182" s="378"/>
      <c r="AB182" s="169"/>
      <c r="AC182" s="169"/>
      <c r="AD182" s="169"/>
      <c r="AE182" s="371"/>
      <c r="AF182" s="371"/>
      <c r="AG182" s="371"/>
      <c r="AH182" s="169"/>
      <c r="AI182" s="169"/>
      <c r="AJ182" s="169"/>
      <c r="AK182" s="169"/>
      <c r="AL182" s="169"/>
      <c r="AM182" s="169"/>
      <c r="AN182" s="176"/>
      <c r="AO182" s="176"/>
      <c r="AP182" s="176"/>
    </row>
    <row r="183" spans="1:42" s="253" customFormat="1" ht="21" hidden="1" customHeight="1">
      <c r="A183" s="252"/>
      <c r="B183" s="252"/>
      <c r="C183" s="252"/>
      <c r="D183" s="252"/>
      <c r="E183" s="252"/>
      <c r="F183" s="252"/>
      <c r="G183" s="252"/>
      <c r="I183" s="265">
        <f t="shared" si="31"/>
        <v>0</v>
      </c>
      <c r="J183" s="255">
        <f t="shared" si="25"/>
        <v>0</v>
      </c>
      <c r="K183" s="1243">
        <f t="shared" si="34"/>
        <v>20</v>
      </c>
      <c r="L183" s="356"/>
      <c r="M183" s="356"/>
      <c r="N183" s="357">
        <f t="shared" si="32"/>
        <v>0</v>
      </c>
      <c r="O183" s="358"/>
      <c r="P183" s="358"/>
      <c r="Q183" s="359">
        <f t="shared" si="33"/>
        <v>0</v>
      </c>
      <c r="R183" s="359">
        <f t="shared" si="33"/>
        <v>0</v>
      </c>
      <c r="S183" s="360"/>
      <c r="T183" s="361"/>
      <c r="U183" s="255">
        <f t="shared" si="26"/>
        <v>0</v>
      </c>
      <c r="V183" s="169"/>
      <c r="W183" s="169"/>
      <c r="X183" s="169"/>
      <c r="Y183" s="169"/>
      <c r="Z183" s="169"/>
      <c r="AA183" s="378"/>
      <c r="AB183" s="169"/>
      <c r="AC183" s="169"/>
      <c r="AD183" s="169"/>
      <c r="AE183" s="371"/>
      <c r="AF183" s="371"/>
      <c r="AG183" s="371"/>
      <c r="AH183" s="169"/>
      <c r="AI183" s="169"/>
      <c r="AJ183" s="169"/>
      <c r="AK183" s="169"/>
      <c r="AL183" s="169"/>
      <c r="AM183" s="169"/>
      <c r="AN183" s="176"/>
      <c r="AO183" s="176"/>
      <c r="AP183" s="176"/>
    </row>
    <row r="184" spans="1:42" s="253" customFormat="1" ht="21" hidden="1" customHeight="1">
      <c r="A184" s="252"/>
      <c r="B184" s="252"/>
      <c r="C184" s="252"/>
      <c r="D184" s="252"/>
      <c r="E184" s="252"/>
      <c r="F184" s="252"/>
      <c r="G184" s="252"/>
      <c r="I184" s="265">
        <f t="shared" si="31"/>
        <v>0</v>
      </c>
      <c r="J184" s="255">
        <f t="shared" si="25"/>
        <v>0</v>
      </c>
      <c r="K184" s="1243">
        <f t="shared" si="34"/>
        <v>21</v>
      </c>
      <c r="L184" s="356"/>
      <c r="M184" s="356"/>
      <c r="N184" s="357">
        <f t="shared" si="32"/>
        <v>0</v>
      </c>
      <c r="O184" s="358"/>
      <c r="P184" s="358"/>
      <c r="Q184" s="359">
        <f t="shared" si="33"/>
        <v>0</v>
      </c>
      <c r="R184" s="359">
        <f t="shared" si="33"/>
        <v>0</v>
      </c>
      <c r="S184" s="360"/>
      <c r="T184" s="361"/>
      <c r="U184" s="255">
        <f t="shared" si="26"/>
        <v>0</v>
      </c>
      <c r="V184" s="169"/>
      <c r="W184" s="169"/>
      <c r="X184" s="169"/>
      <c r="Y184" s="169"/>
      <c r="Z184" s="169"/>
      <c r="AA184" s="378"/>
      <c r="AB184" s="169"/>
      <c r="AC184" s="169"/>
      <c r="AD184" s="169"/>
      <c r="AE184" s="371"/>
      <c r="AF184" s="371"/>
      <c r="AG184" s="371"/>
      <c r="AH184" s="169"/>
      <c r="AI184" s="169"/>
      <c r="AJ184" s="169"/>
      <c r="AK184" s="169"/>
      <c r="AL184" s="169"/>
      <c r="AM184" s="169"/>
      <c r="AN184" s="176"/>
      <c r="AO184" s="176"/>
      <c r="AP184" s="176"/>
    </row>
    <row r="185" spans="1:42" s="253" customFormat="1" ht="21" hidden="1" customHeight="1">
      <c r="A185" s="252"/>
      <c r="B185" s="252"/>
      <c r="C185" s="252"/>
      <c r="D185" s="252"/>
      <c r="E185" s="252"/>
      <c r="F185" s="252"/>
      <c r="G185" s="252"/>
      <c r="I185" s="265">
        <f t="shared" si="31"/>
        <v>0</v>
      </c>
      <c r="J185" s="255">
        <f t="shared" si="25"/>
        <v>0</v>
      </c>
      <c r="K185" s="1243">
        <f t="shared" si="34"/>
        <v>22</v>
      </c>
      <c r="L185" s="356"/>
      <c r="M185" s="356"/>
      <c r="N185" s="357">
        <f t="shared" si="32"/>
        <v>0</v>
      </c>
      <c r="O185" s="358"/>
      <c r="P185" s="358"/>
      <c r="Q185" s="359">
        <f t="shared" si="33"/>
        <v>0</v>
      </c>
      <c r="R185" s="359">
        <f t="shared" si="33"/>
        <v>0</v>
      </c>
      <c r="S185" s="360"/>
      <c r="T185" s="361"/>
      <c r="U185" s="255">
        <f t="shared" si="26"/>
        <v>0</v>
      </c>
      <c r="V185" s="169"/>
      <c r="W185" s="169"/>
      <c r="X185" s="169"/>
      <c r="Y185" s="169"/>
      <c r="Z185" s="169"/>
      <c r="AA185" s="378"/>
      <c r="AB185" s="169"/>
      <c r="AC185" s="169"/>
      <c r="AD185" s="169"/>
      <c r="AE185" s="371"/>
      <c r="AF185" s="371"/>
      <c r="AG185" s="371"/>
      <c r="AH185" s="169"/>
      <c r="AI185" s="169"/>
      <c r="AJ185" s="169"/>
      <c r="AK185" s="169"/>
      <c r="AL185" s="169"/>
      <c r="AM185" s="169"/>
      <c r="AN185" s="176"/>
      <c r="AO185" s="176"/>
      <c r="AP185" s="176"/>
    </row>
    <row r="186" spans="1:42" s="253" customFormat="1" ht="21" hidden="1" customHeight="1">
      <c r="A186" s="252"/>
      <c r="B186" s="252"/>
      <c r="C186" s="252"/>
      <c r="D186" s="252"/>
      <c r="E186" s="252"/>
      <c r="F186" s="252"/>
      <c r="G186" s="252"/>
      <c r="I186" s="265">
        <f t="shared" si="31"/>
        <v>0</v>
      </c>
      <c r="J186" s="255">
        <f t="shared" si="25"/>
        <v>0</v>
      </c>
      <c r="K186" s="1243">
        <f t="shared" si="34"/>
        <v>23</v>
      </c>
      <c r="L186" s="356"/>
      <c r="M186" s="356"/>
      <c r="N186" s="357">
        <f t="shared" si="32"/>
        <v>0</v>
      </c>
      <c r="O186" s="358"/>
      <c r="P186" s="358"/>
      <c r="Q186" s="359">
        <f t="shared" si="33"/>
        <v>0</v>
      </c>
      <c r="R186" s="359">
        <f t="shared" si="33"/>
        <v>0</v>
      </c>
      <c r="S186" s="360"/>
      <c r="T186" s="361"/>
      <c r="U186" s="255">
        <f t="shared" si="26"/>
        <v>0</v>
      </c>
      <c r="V186" s="169"/>
      <c r="W186" s="169"/>
      <c r="X186" s="169"/>
      <c r="Y186" s="169"/>
      <c r="Z186" s="169"/>
      <c r="AA186" s="378"/>
      <c r="AB186" s="169"/>
      <c r="AC186" s="169"/>
      <c r="AD186" s="169"/>
      <c r="AE186" s="371"/>
      <c r="AF186" s="371"/>
      <c r="AG186" s="371"/>
      <c r="AH186" s="169"/>
      <c r="AI186" s="169"/>
      <c r="AJ186" s="169"/>
      <c r="AK186" s="169"/>
      <c r="AL186" s="169"/>
      <c r="AM186" s="169"/>
      <c r="AN186" s="176"/>
      <c r="AO186" s="176"/>
      <c r="AP186" s="176"/>
    </row>
    <row r="187" spans="1:42" s="253" customFormat="1" ht="21" hidden="1" customHeight="1">
      <c r="A187" s="252"/>
      <c r="B187" s="252"/>
      <c r="C187" s="252"/>
      <c r="D187" s="252"/>
      <c r="E187" s="252"/>
      <c r="F187" s="252"/>
      <c r="G187" s="252"/>
      <c r="I187" s="265">
        <f t="shared" si="31"/>
        <v>0</v>
      </c>
      <c r="J187" s="255">
        <f t="shared" si="25"/>
        <v>0</v>
      </c>
      <c r="K187" s="1243">
        <f t="shared" si="34"/>
        <v>24</v>
      </c>
      <c r="L187" s="356"/>
      <c r="M187" s="356"/>
      <c r="N187" s="357">
        <f t="shared" si="32"/>
        <v>0</v>
      </c>
      <c r="O187" s="358"/>
      <c r="P187" s="358"/>
      <c r="Q187" s="359">
        <f t="shared" si="33"/>
        <v>0</v>
      </c>
      <c r="R187" s="359">
        <f t="shared" si="33"/>
        <v>0</v>
      </c>
      <c r="S187" s="360"/>
      <c r="T187" s="361"/>
      <c r="U187" s="255">
        <f t="shared" si="26"/>
        <v>0</v>
      </c>
      <c r="V187" s="169"/>
      <c r="W187" s="169"/>
      <c r="X187" s="169"/>
      <c r="Y187" s="169"/>
      <c r="Z187" s="169"/>
      <c r="AA187" s="378"/>
      <c r="AB187" s="169"/>
      <c r="AC187" s="169"/>
      <c r="AD187" s="169"/>
      <c r="AE187" s="371"/>
      <c r="AF187" s="371"/>
      <c r="AG187" s="371"/>
      <c r="AH187" s="169"/>
      <c r="AI187" s="169"/>
      <c r="AJ187" s="169"/>
      <c r="AK187" s="169"/>
      <c r="AL187" s="169"/>
      <c r="AM187" s="169"/>
      <c r="AN187" s="176"/>
      <c r="AO187" s="176"/>
      <c r="AP187" s="176"/>
    </row>
    <row r="188" spans="1:42" s="253" customFormat="1" ht="21" hidden="1" customHeight="1">
      <c r="A188" s="252"/>
      <c r="B188" s="252"/>
      <c r="C188" s="252"/>
      <c r="D188" s="252"/>
      <c r="E188" s="252"/>
      <c r="F188" s="252"/>
      <c r="G188" s="252"/>
      <c r="I188" s="265">
        <f t="shared" si="31"/>
        <v>0</v>
      </c>
      <c r="J188" s="255">
        <f t="shared" si="25"/>
        <v>0</v>
      </c>
      <c r="K188" s="1243">
        <f t="shared" si="34"/>
        <v>25</v>
      </c>
      <c r="L188" s="356"/>
      <c r="M188" s="356"/>
      <c r="N188" s="357">
        <f t="shared" si="32"/>
        <v>0</v>
      </c>
      <c r="O188" s="358"/>
      <c r="P188" s="358"/>
      <c r="Q188" s="359">
        <f t="shared" si="33"/>
        <v>0</v>
      </c>
      <c r="R188" s="359">
        <f t="shared" si="33"/>
        <v>0</v>
      </c>
      <c r="S188" s="360"/>
      <c r="T188" s="361"/>
      <c r="U188" s="255">
        <f t="shared" si="26"/>
        <v>0</v>
      </c>
      <c r="V188" s="169"/>
      <c r="W188" s="169"/>
      <c r="X188" s="169"/>
      <c r="Y188" s="169"/>
      <c r="Z188" s="169"/>
      <c r="AA188" s="378"/>
      <c r="AB188" s="169"/>
      <c r="AC188" s="169"/>
      <c r="AD188" s="169"/>
      <c r="AE188" s="371"/>
      <c r="AF188" s="371"/>
      <c r="AG188" s="371"/>
      <c r="AH188" s="169"/>
      <c r="AI188" s="169"/>
      <c r="AJ188" s="169"/>
      <c r="AK188" s="169"/>
      <c r="AL188" s="169"/>
      <c r="AM188" s="169"/>
      <c r="AN188" s="176"/>
      <c r="AO188" s="176"/>
      <c r="AP188" s="176"/>
    </row>
    <row r="189" spans="1:42" s="253" customFormat="1" ht="21" hidden="1" customHeight="1">
      <c r="A189" s="252"/>
      <c r="B189" s="252"/>
      <c r="C189" s="252"/>
      <c r="D189" s="252"/>
      <c r="E189" s="252"/>
      <c r="F189" s="252"/>
      <c r="G189" s="252"/>
      <c r="I189" s="265">
        <f t="shared" si="31"/>
        <v>0</v>
      </c>
      <c r="J189" s="255">
        <f t="shared" si="25"/>
        <v>0</v>
      </c>
      <c r="K189" s="1243">
        <f t="shared" si="34"/>
        <v>26</v>
      </c>
      <c r="L189" s="356"/>
      <c r="M189" s="356"/>
      <c r="N189" s="357">
        <f t="shared" si="32"/>
        <v>0</v>
      </c>
      <c r="O189" s="358"/>
      <c r="P189" s="358"/>
      <c r="Q189" s="359">
        <f t="shared" si="33"/>
        <v>0</v>
      </c>
      <c r="R189" s="359">
        <f t="shared" si="33"/>
        <v>0</v>
      </c>
      <c r="S189" s="360"/>
      <c r="T189" s="361"/>
      <c r="U189" s="255">
        <f t="shared" si="26"/>
        <v>0</v>
      </c>
      <c r="V189" s="169"/>
      <c r="W189" s="169"/>
      <c r="X189" s="169"/>
      <c r="Y189" s="169"/>
      <c r="Z189" s="169"/>
      <c r="AA189" s="378"/>
      <c r="AB189" s="169"/>
      <c r="AC189" s="169"/>
      <c r="AD189" s="169"/>
      <c r="AE189" s="371"/>
      <c r="AF189" s="371"/>
      <c r="AG189" s="371"/>
      <c r="AH189" s="169"/>
      <c r="AI189" s="169"/>
      <c r="AJ189" s="169"/>
      <c r="AK189" s="169"/>
      <c r="AL189" s="169"/>
      <c r="AM189" s="169"/>
      <c r="AN189" s="176"/>
      <c r="AO189" s="176"/>
      <c r="AP189" s="176"/>
    </row>
    <row r="190" spans="1:42" s="253" customFormat="1" ht="21" hidden="1" customHeight="1">
      <c r="A190" s="252"/>
      <c r="B190" s="252"/>
      <c r="C190" s="252"/>
      <c r="D190" s="252"/>
      <c r="E190" s="252"/>
      <c r="F190" s="252"/>
      <c r="G190" s="252"/>
      <c r="I190" s="265">
        <f t="shared" si="31"/>
        <v>0</v>
      </c>
      <c r="J190" s="255">
        <f t="shared" si="25"/>
        <v>0</v>
      </c>
      <c r="K190" s="1243">
        <f t="shared" si="34"/>
        <v>27</v>
      </c>
      <c r="L190" s="356"/>
      <c r="M190" s="356"/>
      <c r="N190" s="357">
        <f t="shared" si="32"/>
        <v>0</v>
      </c>
      <c r="O190" s="358"/>
      <c r="P190" s="358"/>
      <c r="Q190" s="359">
        <f t="shared" si="33"/>
        <v>0</v>
      </c>
      <c r="R190" s="359">
        <f t="shared" si="33"/>
        <v>0</v>
      </c>
      <c r="S190" s="360"/>
      <c r="T190" s="361"/>
      <c r="U190" s="255">
        <f t="shared" si="26"/>
        <v>0</v>
      </c>
      <c r="V190" s="169"/>
      <c r="W190" s="169"/>
      <c r="X190" s="169"/>
      <c r="Y190" s="169"/>
      <c r="Z190" s="169"/>
      <c r="AA190" s="378"/>
      <c r="AB190" s="169"/>
      <c r="AC190" s="169"/>
      <c r="AD190" s="169"/>
      <c r="AE190" s="371"/>
      <c r="AF190" s="371"/>
      <c r="AG190" s="371"/>
      <c r="AH190" s="169"/>
      <c r="AI190" s="169"/>
      <c r="AJ190" s="169"/>
      <c r="AK190" s="169"/>
      <c r="AL190" s="169"/>
      <c r="AM190" s="169"/>
      <c r="AN190" s="176"/>
      <c r="AO190" s="176"/>
      <c r="AP190" s="176"/>
    </row>
    <row r="191" spans="1:42" s="253" customFormat="1" ht="21" hidden="1" customHeight="1">
      <c r="A191" s="252"/>
      <c r="B191" s="252"/>
      <c r="C191" s="252"/>
      <c r="D191" s="252"/>
      <c r="E191" s="252"/>
      <c r="F191" s="252"/>
      <c r="G191" s="252"/>
      <c r="I191" s="265">
        <f t="shared" si="31"/>
        <v>0</v>
      </c>
      <c r="J191" s="255">
        <f t="shared" si="25"/>
        <v>0</v>
      </c>
      <c r="K191" s="1243">
        <f t="shared" si="34"/>
        <v>28</v>
      </c>
      <c r="L191" s="356"/>
      <c r="M191" s="356"/>
      <c r="N191" s="357">
        <f t="shared" si="32"/>
        <v>0</v>
      </c>
      <c r="O191" s="358"/>
      <c r="P191" s="358"/>
      <c r="Q191" s="359">
        <f t="shared" si="33"/>
        <v>0</v>
      </c>
      <c r="R191" s="359">
        <f t="shared" si="33"/>
        <v>0</v>
      </c>
      <c r="S191" s="360"/>
      <c r="T191" s="361"/>
      <c r="U191" s="255">
        <f t="shared" si="26"/>
        <v>0</v>
      </c>
      <c r="V191" s="169"/>
      <c r="W191" s="169"/>
      <c r="X191" s="169"/>
      <c r="Y191" s="169"/>
      <c r="Z191" s="169"/>
      <c r="AA191" s="378"/>
      <c r="AB191" s="169"/>
      <c r="AC191" s="169"/>
      <c r="AD191" s="169"/>
      <c r="AE191" s="371"/>
      <c r="AF191" s="371"/>
      <c r="AG191" s="371"/>
      <c r="AH191" s="169"/>
      <c r="AI191" s="169"/>
      <c r="AJ191" s="169"/>
      <c r="AK191" s="169"/>
      <c r="AL191" s="169"/>
      <c r="AM191" s="169"/>
      <c r="AN191" s="176"/>
      <c r="AO191" s="176"/>
      <c r="AP191" s="176"/>
    </row>
    <row r="192" spans="1:42" s="253" customFormat="1" ht="21" hidden="1" customHeight="1">
      <c r="A192" s="252"/>
      <c r="B192" s="252"/>
      <c r="C192" s="252"/>
      <c r="D192" s="252"/>
      <c r="E192" s="252"/>
      <c r="F192" s="252"/>
      <c r="G192" s="252"/>
      <c r="I192" s="265">
        <f t="shared" si="31"/>
        <v>0</v>
      </c>
      <c r="J192" s="255">
        <f t="shared" si="25"/>
        <v>0</v>
      </c>
      <c r="K192" s="1243">
        <f t="shared" si="34"/>
        <v>29</v>
      </c>
      <c r="L192" s="356"/>
      <c r="M192" s="356"/>
      <c r="N192" s="357">
        <f t="shared" si="32"/>
        <v>0</v>
      </c>
      <c r="O192" s="358"/>
      <c r="P192" s="358"/>
      <c r="Q192" s="359">
        <f t="shared" si="33"/>
        <v>0</v>
      </c>
      <c r="R192" s="359">
        <f t="shared" si="33"/>
        <v>0</v>
      </c>
      <c r="S192" s="360"/>
      <c r="T192" s="361"/>
      <c r="U192" s="255">
        <f t="shared" si="26"/>
        <v>0</v>
      </c>
      <c r="V192" s="169"/>
      <c r="W192" s="169"/>
      <c r="X192" s="169"/>
      <c r="Y192" s="169"/>
      <c r="Z192" s="169"/>
      <c r="AA192" s="378"/>
      <c r="AB192" s="169"/>
      <c r="AC192" s="169"/>
      <c r="AD192" s="169"/>
      <c r="AE192" s="371"/>
      <c r="AF192" s="371"/>
      <c r="AG192" s="371"/>
      <c r="AH192" s="169"/>
      <c r="AI192" s="169"/>
      <c r="AJ192" s="169"/>
      <c r="AK192" s="169"/>
      <c r="AL192" s="169"/>
      <c r="AM192" s="169"/>
      <c r="AN192" s="176"/>
      <c r="AO192" s="176"/>
      <c r="AP192" s="176"/>
    </row>
    <row r="193" spans="1:42" s="253" customFormat="1" ht="21" hidden="1" customHeight="1">
      <c r="A193" s="252"/>
      <c r="B193" s="252"/>
      <c r="C193" s="252"/>
      <c r="D193" s="252"/>
      <c r="E193" s="252"/>
      <c r="F193" s="252"/>
      <c r="G193" s="252"/>
      <c r="I193" s="265">
        <f t="shared" si="31"/>
        <v>0</v>
      </c>
      <c r="J193" s="255">
        <f t="shared" si="25"/>
        <v>0</v>
      </c>
      <c r="K193" s="1243">
        <f t="shared" si="34"/>
        <v>30</v>
      </c>
      <c r="L193" s="356"/>
      <c r="M193" s="356"/>
      <c r="N193" s="357">
        <f t="shared" si="32"/>
        <v>0</v>
      </c>
      <c r="O193" s="358"/>
      <c r="P193" s="358"/>
      <c r="Q193" s="359">
        <f t="shared" si="33"/>
        <v>0</v>
      </c>
      <c r="R193" s="359">
        <f t="shared" si="33"/>
        <v>0</v>
      </c>
      <c r="S193" s="360"/>
      <c r="T193" s="361"/>
      <c r="U193" s="255">
        <f t="shared" si="26"/>
        <v>0</v>
      </c>
      <c r="V193" s="169"/>
      <c r="W193" s="169"/>
      <c r="X193" s="169"/>
      <c r="Y193" s="169"/>
      <c r="Z193" s="169"/>
      <c r="AA193" s="378"/>
      <c r="AB193" s="169"/>
      <c r="AC193" s="169"/>
      <c r="AD193" s="169"/>
      <c r="AE193" s="371"/>
      <c r="AF193" s="371"/>
      <c r="AG193" s="371"/>
      <c r="AH193" s="169"/>
      <c r="AI193" s="169"/>
      <c r="AJ193" s="169"/>
      <c r="AK193" s="169"/>
      <c r="AL193" s="169"/>
      <c r="AM193" s="169"/>
      <c r="AN193" s="176"/>
      <c r="AO193" s="176"/>
      <c r="AP193" s="176"/>
    </row>
    <row r="194" spans="1:42" s="253" customFormat="1" ht="21" hidden="1" customHeight="1">
      <c r="A194" s="252"/>
      <c r="B194" s="252"/>
      <c r="C194" s="252"/>
      <c r="D194" s="252"/>
      <c r="E194" s="252"/>
      <c r="F194" s="252"/>
      <c r="G194" s="252"/>
      <c r="I194" s="265">
        <f t="shared" si="31"/>
        <v>0</v>
      </c>
      <c r="J194" s="255">
        <f t="shared" si="25"/>
        <v>0</v>
      </c>
      <c r="K194" s="1243">
        <f t="shared" si="34"/>
        <v>31</v>
      </c>
      <c r="L194" s="356"/>
      <c r="M194" s="356"/>
      <c r="N194" s="357">
        <f t="shared" si="32"/>
        <v>0</v>
      </c>
      <c r="O194" s="358"/>
      <c r="P194" s="358"/>
      <c r="Q194" s="359">
        <f t="shared" si="33"/>
        <v>0</v>
      </c>
      <c r="R194" s="359">
        <f t="shared" si="33"/>
        <v>0</v>
      </c>
      <c r="S194" s="360"/>
      <c r="T194" s="361"/>
      <c r="U194" s="255">
        <f t="shared" si="26"/>
        <v>0</v>
      </c>
      <c r="V194" s="169"/>
      <c r="W194" s="169"/>
      <c r="X194" s="169"/>
      <c r="Y194" s="169"/>
      <c r="Z194" s="169"/>
      <c r="AA194" s="378"/>
      <c r="AB194" s="169"/>
      <c r="AC194" s="169"/>
      <c r="AD194" s="169"/>
      <c r="AE194" s="371"/>
      <c r="AF194" s="371"/>
      <c r="AG194" s="371"/>
      <c r="AH194" s="169"/>
      <c r="AI194" s="169"/>
      <c r="AJ194" s="169"/>
      <c r="AK194" s="169"/>
      <c r="AL194" s="169"/>
      <c r="AM194" s="169"/>
      <c r="AN194" s="176"/>
      <c r="AO194" s="176"/>
      <c r="AP194" s="176"/>
    </row>
    <row r="195" spans="1:42" s="253" customFormat="1" ht="21" hidden="1" customHeight="1">
      <c r="A195" s="252"/>
      <c r="B195" s="252"/>
      <c r="C195" s="252"/>
      <c r="D195" s="252"/>
      <c r="E195" s="252"/>
      <c r="F195" s="252"/>
      <c r="G195" s="252"/>
      <c r="I195" s="265">
        <f t="shared" si="31"/>
        <v>0</v>
      </c>
      <c r="J195" s="255">
        <f t="shared" si="25"/>
        <v>0</v>
      </c>
      <c r="K195" s="1243">
        <f t="shared" si="34"/>
        <v>32</v>
      </c>
      <c r="L195" s="356"/>
      <c r="M195" s="356"/>
      <c r="N195" s="357">
        <f t="shared" si="32"/>
        <v>0</v>
      </c>
      <c r="O195" s="358"/>
      <c r="P195" s="358"/>
      <c r="Q195" s="359">
        <f t="shared" si="33"/>
        <v>0</v>
      </c>
      <c r="R195" s="359">
        <f t="shared" si="33"/>
        <v>0</v>
      </c>
      <c r="S195" s="360"/>
      <c r="T195" s="361"/>
      <c r="U195" s="255">
        <f t="shared" si="26"/>
        <v>0</v>
      </c>
      <c r="V195" s="169"/>
      <c r="W195" s="169"/>
      <c r="X195" s="169"/>
      <c r="Y195" s="169"/>
      <c r="Z195" s="169"/>
      <c r="AA195" s="378"/>
      <c r="AB195" s="169"/>
      <c r="AC195" s="169"/>
      <c r="AD195" s="169"/>
      <c r="AE195" s="371"/>
      <c r="AF195" s="371"/>
      <c r="AG195" s="371"/>
      <c r="AH195" s="169"/>
      <c r="AI195" s="169"/>
      <c r="AJ195" s="169"/>
      <c r="AK195" s="169"/>
      <c r="AL195" s="169"/>
      <c r="AM195" s="169"/>
      <c r="AN195" s="176"/>
      <c r="AO195" s="176"/>
      <c r="AP195" s="176"/>
    </row>
    <row r="196" spans="1:42" s="253" customFormat="1" ht="21" hidden="1" customHeight="1">
      <c r="A196" s="252"/>
      <c r="B196" s="252"/>
      <c r="C196" s="252"/>
      <c r="D196" s="252"/>
      <c r="E196" s="252"/>
      <c r="F196" s="252"/>
      <c r="G196" s="252"/>
      <c r="I196" s="265">
        <f t="shared" si="31"/>
        <v>0</v>
      </c>
      <c r="J196" s="255">
        <f t="shared" si="25"/>
        <v>0</v>
      </c>
      <c r="K196" s="1243">
        <f t="shared" si="34"/>
        <v>33</v>
      </c>
      <c r="L196" s="356"/>
      <c r="M196" s="356"/>
      <c r="N196" s="357">
        <f t="shared" si="32"/>
        <v>0</v>
      </c>
      <c r="O196" s="358"/>
      <c r="P196" s="358"/>
      <c r="Q196" s="359">
        <f t="shared" si="33"/>
        <v>0</v>
      </c>
      <c r="R196" s="359">
        <f t="shared" si="33"/>
        <v>0</v>
      </c>
      <c r="S196" s="360"/>
      <c r="T196" s="361"/>
      <c r="U196" s="255">
        <f t="shared" si="26"/>
        <v>0</v>
      </c>
      <c r="V196" s="169"/>
      <c r="W196" s="169"/>
      <c r="X196" s="169"/>
      <c r="Y196" s="169"/>
      <c r="Z196" s="169"/>
      <c r="AA196" s="378"/>
      <c r="AB196" s="169"/>
      <c r="AC196" s="169"/>
      <c r="AD196" s="169"/>
      <c r="AE196" s="371"/>
      <c r="AF196" s="371"/>
      <c r="AG196" s="371"/>
      <c r="AH196" s="169"/>
      <c r="AI196" s="169"/>
      <c r="AJ196" s="169"/>
      <c r="AK196" s="169"/>
      <c r="AL196" s="169"/>
      <c r="AM196" s="169"/>
      <c r="AN196" s="176"/>
      <c r="AO196" s="176"/>
      <c r="AP196" s="176"/>
    </row>
    <row r="197" spans="1:42" s="253" customFormat="1" ht="21" hidden="1" customHeight="1">
      <c r="A197" s="252"/>
      <c r="B197" s="252"/>
      <c r="C197" s="252"/>
      <c r="D197" s="252"/>
      <c r="E197" s="252"/>
      <c r="F197" s="252"/>
      <c r="G197" s="252"/>
      <c r="I197" s="265">
        <f t="shared" si="31"/>
        <v>0</v>
      </c>
      <c r="J197" s="255">
        <f t="shared" si="25"/>
        <v>0</v>
      </c>
      <c r="K197" s="1243">
        <f t="shared" si="34"/>
        <v>34</v>
      </c>
      <c r="L197" s="356"/>
      <c r="M197" s="356"/>
      <c r="N197" s="357">
        <f t="shared" si="32"/>
        <v>0</v>
      </c>
      <c r="O197" s="358"/>
      <c r="P197" s="358"/>
      <c r="Q197" s="359">
        <f t="shared" si="33"/>
        <v>0</v>
      </c>
      <c r="R197" s="359">
        <f t="shared" si="33"/>
        <v>0</v>
      </c>
      <c r="S197" s="360"/>
      <c r="T197" s="361"/>
      <c r="U197" s="255">
        <f t="shared" si="26"/>
        <v>0</v>
      </c>
      <c r="V197" s="169"/>
      <c r="W197" s="169"/>
      <c r="X197" s="169"/>
      <c r="Y197" s="169"/>
      <c r="Z197" s="169"/>
      <c r="AA197" s="378"/>
      <c r="AB197" s="169"/>
      <c r="AC197" s="169"/>
      <c r="AD197" s="169"/>
      <c r="AE197" s="371"/>
      <c r="AF197" s="371"/>
      <c r="AG197" s="371"/>
      <c r="AH197" s="169"/>
      <c r="AI197" s="169"/>
      <c r="AJ197" s="169"/>
      <c r="AK197" s="169"/>
      <c r="AL197" s="169"/>
      <c r="AM197" s="169"/>
      <c r="AN197" s="176"/>
      <c r="AO197" s="176"/>
      <c r="AP197" s="176"/>
    </row>
    <row r="198" spans="1:42" s="253" customFormat="1" ht="21" hidden="1" customHeight="1">
      <c r="A198" s="252"/>
      <c r="B198" s="252"/>
      <c r="C198" s="252"/>
      <c r="D198" s="252"/>
      <c r="E198" s="252"/>
      <c r="F198" s="252"/>
      <c r="G198" s="252"/>
      <c r="I198" s="265">
        <f t="shared" si="31"/>
        <v>0</v>
      </c>
      <c r="J198" s="255">
        <f t="shared" si="25"/>
        <v>0</v>
      </c>
      <c r="K198" s="1243">
        <f t="shared" si="34"/>
        <v>35</v>
      </c>
      <c r="L198" s="356"/>
      <c r="M198" s="356"/>
      <c r="N198" s="357">
        <f t="shared" si="32"/>
        <v>0</v>
      </c>
      <c r="O198" s="358"/>
      <c r="P198" s="358"/>
      <c r="Q198" s="359">
        <f t="shared" si="33"/>
        <v>0</v>
      </c>
      <c r="R198" s="359">
        <f t="shared" si="33"/>
        <v>0</v>
      </c>
      <c r="S198" s="360"/>
      <c r="T198" s="361"/>
      <c r="U198" s="255">
        <f t="shared" si="26"/>
        <v>0</v>
      </c>
      <c r="V198" s="169"/>
      <c r="W198" s="169"/>
      <c r="X198" s="169"/>
      <c r="Y198" s="169"/>
      <c r="Z198" s="169"/>
      <c r="AA198" s="378"/>
      <c r="AB198" s="169"/>
      <c r="AC198" s="169"/>
      <c r="AD198" s="169"/>
      <c r="AE198" s="371"/>
      <c r="AF198" s="371"/>
      <c r="AG198" s="371"/>
      <c r="AH198" s="169"/>
      <c r="AI198" s="169"/>
      <c r="AJ198" s="169"/>
      <c r="AK198" s="169"/>
      <c r="AL198" s="169"/>
      <c r="AM198" s="169"/>
      <c r="AN198" s="176"/>
      <c r="AO198" s="176"/>
      <c r="AP198" s="176"/>
    </row>
    <row r="199" spans="1:42" s="253" customFormat="1" ht="21" hidden="1" customHeight="1">
      <c r="A199" s="252"/>
      <c r="B199" s="252"/>
      <c r="C199" s="252"/>
      <c r="D199" s="252"/>
      <c r="E199" s="252"/>
      <c r="F199" s="252"/>
      <c r="G199" s="252"/>
      <c r="I199" s="265">
        <f t="shared" si="31"/>
        <v>0</v>
      </c>
      <c r="J199" s="255">
        <f t="shared" si="25"/>
        <v>0</v>
      </c>
      <c r="K199" s="1243">
        <f t="shared" si="34"/>
        <v>36</v>
      </c>
      <c r="L199" s="356"/>
      <c r="M199" s="356"/>
      <c r="N199" s="357">
        <f t="shared" si="32"/>
        <v>0</v>
      </c>
      <c r="O199" s="358"/>
      <c r="P199" s="358"/>
      <c r="Q199" s="359">
        <f t="shared" si="33"/>
        <v>0</v>
      </c>
      <c r="R199" s="359">
        <f t="shared" si="33"/>
        <v>0</v>
      </c>
      <c r="S199" s="360"/>
      <c r="T199" s="361"/>
      <c r="U199" s="255">
        <f t="shared" si="26"/>
        <v>0</v>
      </c>
      <c r="V199" s="169"/>
      <c r="W199" s="169"/>
      <c r="X199" s="169"/>
      <c r="Y199" s="169"/>
      <c r="Z199" s="169"/>
      <c r="AA199" s="378"/>
      <c r="AB199" s="169"/>
      <c r="AC199" s="169"/>
      <c r="AD199" s="169"/>
      <c r="AE199" s="371"/>
      <c r="AF199" s="371"/>
      <c r="AG199" s="371"/>
      <c r="AH199" s="169"/>
      <c r="AI199" s="169"/>
      <c r="AJ199" s="169"/>
      <c r="AK199" s="169"/>
      <c r="AL199" s="169"/>
      <c r="AM199" s="169"/>
      <c r="AN199" s="176"/>
      <c r="AO199" s="176"/>
      <c r="AP199" s="176"/>
    </row>
    <row r="200" spans="1:42" s="253" customFormat="1" ht="21" hidden="1" customHeight="1" thickBot="1">
      <c r="A200" s="252"/>
      <c r="B200" s="252"/>
      <c r="C200" s="252"/>
      <c r="D200" s="252"/>
      <c r="E200" s="252"/>
      <c r="F200" s="252"/>
      <c r="G200" s="252"/>
      <c r="I200" s="265">
        <f t="shared" si="31"/>
        <v>0</v>
      </c>
      <c r="J200" s="255">
        <f t="shared" si="25"/>
        <v>0</v>
      </c>
      <c r="K200" s="385">
        <f t="shared" si="34"/>
        <v>37</v>
      </c>
      <c r="L200" s="356"/>
      <c r="M200" s="356"/>
      <c r="N200" s="387">
        <f t="shared" si="32"/>
        <v>0</v>
      </c>
      <c r="O200" s="388"/>
      <c r="P200" s="388"/>
      <c r="Q200" s="389">
        <f t="shared" si="33"/>
        <v>0</v>
      </c>
      <c r="R200" s="389">
        <f t="shared" si="33"/>
        <v>0</v>
      </c>
      <c r="S200" s="390"/>
      <c r="T200" s="391"/>
      <c r="U200" s="255">
        <f t="shared" si="26"/>
        <v>0</v>
      </c>
      <c r="V200" s="169"/>
      <c r="W200" s="169"/>
      <c r="X200" s="169"/>
      <c r="Y200" s="169"/>
      <c r="Z200" s="169"/>
      <c r="AA200" s="378"/>
      <c r="AB200" s="169"/>
      <c r="AC200" s="169"/>
      <c r="AD200" s="169"/>
      <c r="AE200" s="371"/>
      <c r="AF200" s="371"/>
      <c r="AG200" s="371"/>
      <c r="AH200" s="169"/>
      <c r="AI200" s="169"/>
      <c r="AJ200" s="169"/>
      <c r="AK200" s="169"/>
      <c r="AL200" s="169"/>
      <c r="AM200" s="169"/>
      <c r="AN200" s="176"/>
      <c r="AO200" s="176"/>
      <c r="AP200" s="176"/>
    </row>
    <row r="201" spans="1:42" s="253" customFormat="1" ht="21" hidden="1" customHeight="1">
      <c r="A201" s="252"/>
      <c r="B201" s="252"/>
      <c r="C201" s="252"/>
      <c r="D201" s="252"/>
      <c r="E201" s="252"/>
      <c r="F201" s="252"/>
      <c r="G201" s="252"/>
      <c r="I201" s="265">
        <f>IF((O$203+P$203)&gt;0,1,0)</f>
        <v>0</v>
      </c>
      <c r="J201" s="255">
        <f t="shared" si="25"/>
        <v>0</v>
      </c>
      <c r="K201" s="2439" t="s">
        <v>942</v>
      </c>
      <c r="L201" s="2465" t="s">
        <v>943</v>
      </c>
      <c r="M201" s="2467" t="s">
        <v>944</v>
      </c>
      <c r="N201" s="2443" t="s">
        <v>945</v>
      </c>
      <c r="O201" s="2445" t="s">
        <v>946</v>
      </c>
      <c r="P201" s="2445"/>
      <c r="Q201" s="2445" t="s">
        <v>947</v>
      </c>
      <c r="R201" s="2445"/>
      <c r="S201" s="2446" t="s">
        <v>948</v>
      </c>
      <c r="T201" s="2448" t="s">
        <v>1162</v>
      </c>
      <c r="U201" s="255">
        <f t="shared" si="26"/>
        <v>0</v>
      </c>
      <c r="V201" s="169"/>
      <c r="W201" s="169"/>
      <c r="X201" s="169"/>
      <c r="Y201" s="169"/>
      <c r="Z201" s="169"/>
      <c r="AA201" s="378"/>
      <c r="AB201" s="169"/>
      <c r="AC201" s="169"/>
      <c r="AD201" s="169"/>
      <c r="AE201" s="371"/>
      <c r="AF201" s="371"/>
      <c r="AG201" s="371"/>
      <c r="AH201" s="169"/>
      <c r="AI201" s="169"/>
      <c r="AJ201" s="169"/>
      <c r="AK201" s="169"/>
      <c r="AL201" s="169"/>
      <c r="AM201" s="169"/>
      <c r="AN201" s="176"/>
      <c r="AO201" s="176"/>
      <c r="AP201" s="176"/>
    </row>
    <row r="202" spans="1:42" s="253" customFormat="1" ht="21" hidden="1" customHeight="1">
      <c r="A202" s="252"/>
      <c r="B202" s="252"/>
      <c r="C202" s="252"/>
      <c r="D202" s="252"/>
      <c r="E202" s="252"/>
      <c r="F202" s="252"/>
      <c r="G202" s="252"/>
      <c r="I202" s="265">
        <f t="shared" ref="I202:I225" si="35">IF((O$203+P$203)&gt;0,1,0)</f>
        <v>0</v>
      </c>
      <c r="J202" s="255">
        <f t="shared" si="25"/>
        <v>0</v>
      </c>
      <c r="K202" s="2440"/>
      <c r="L202" s="2466"/>
      <c r="M202" s="2468"/>
      <c r="N202" s="2444"/>
      <c r="O202" s="1245" t="s">
        <v>786</v>
      </c>
      <c r="P202" s="335" t="s">
        <v>787</v>
      </c>
      <c r="Q202" s="335" t="s">
        <v>786</v>
      </c>
      <c r="R202" s="336" t="s">
        <v>787</v>
      </c>
      <c r="S202" s="2447"/>
      <c r="T202" s="2449"/>
      <c r="U202" s="255">
        <f t="shared" si="26"/>
        <v>0</v>
      </c>
      <c r="V202" s="169"/>
      <c r="W202" s="169"/>
      <c r="X202" s="169"/>
      <c r="Y202" s="169"/>
      <c r="Z202" s="169"/>
      <c r="AA202" s="378"/>
      <c r="AB202" s="169"/>
      <c r="AC202" s="169"/>
      <c r="AD202" s="169"/>
      <c r="AE202" s="371"/>
      <c r="AF202" s="371"/>
      <c r="AG202" s="371"/>
      <c r="AH202" s="169"/>
      <c r="AI202" s="169"/>
      <c r="AJ202" s="169"/>
      <c r="AK202" s="169"/>
      <c r="AL202" s="169"/>
      <c r="AM202" s="169"/>
      <c r="AN202" s="176"/>
      <c r="AO202" s="176"/>
      <c r="AP202" s="176"/>
    </row>
    <row r="203" spans="1:42" s="253" customFormat="1" ht="21" hidden="1" customHeight="1">
      <c r="A203" s="252"/>
      <c r="B203" s="252"/>
      <c r="C203" s="252"/>
      <c r="D203" s="252"/>
      <c r="E203" s="252"/>
      <c r="F203" s="252"/>
      <c r="G203" s="252"/>
      <c r="I203" s="265">
        <f t="shared" si="35"/>
        <v>0</v>
      </c>
      <c r="J203" s="255">
        <f t="shared" si="25"/>
        <v>0</v>
      </c>
      <c r="K203" s="1243">
        <f>+K50+1</f>
        <v>38</v>
      </c>
      <c r="L203" s="356"/>
      <c r="M203" s="356"/>
      <c r="N203" s="357">
        <f t="shared" ref="N203:N225" si="36">IF(O203+P203&gt;0,$W$152,)</f>
        <v>0</v>
      </c>
      <c r="O203" s="358"/>
      <c r="P203" s="358"/>
      <c r="Q203" s="359">
        <f t="shared" si="33"/>
        <v>0</v>
      </c>
      <c r="R203" s="359">
        <f t="shared" si="33"/>
        <v>0</v>
      </c>
      <c r="S203" s="360"/>
      <c r="T203" s="361"/>
      <c r="U203" s="255">
        <f t="shared" si="26"/>
        <v>0</v>
      </c>
      <c r="V203" s="169"/>
      <c r="W203" s="169"/>
      <c r="X203" s="169"/>
      <c r="Y203" s="169"/>
      <c r="Z203" s="169"/>
      <c r="AA203" s="378"/>
      <c r="AB203" s="169"/>
      <c r="AC203" s="169"/>
      <c r="AD203" s="169"/>
      <c r="AE203" s="371"/>
      <c r="AF203" s="371"/>
      <c r="AG203" s="371"/>
      <c r="AH203" s="169"/>
      <c r="AI203" s="169"/>
      <c r="AJ203" s="169"/>
      <c r="AK203" s="169"/>
      <c r="AL203" s="169"/>
      <c r="AM203" s="169"/>
      <c r="AN203" s="176"/>
      <c r="AO203" s="176"/>
      <c r="AP203" s="176"/>
    </row>
    <row r="204" spans="1:42" s="253" customFormat="1" ht="21" hidden="1" customHeight="1">
      <c r="A204" s="252"/>
      <c r="B204" s="252"/>
      <c r="C204" s="252"/>
      <c r="D204" s="252"/>
      <c r="E204" s="252"/>
      <c r="F204" s="252"/>
      <c r="G204" s="252"/>
      <c r="I204" s="265">
        <f t="shared" si="35"/>
        <v>0</v>
      </c>
      <c r="J204" s="255">
        <f t="shared" si="25"/>
        <v>0</v>
      </c>
      <c r="K204" s="1243">
        <f t="shared" ref="K204:K225" si="37">+K203+1</f>
        <v>39</v>
      </c>
      <c r="L204" s="356"/>
      <c r="M204" s="356"/>
      <c r="N204" s="357">
        <f t="shared" si="36"/>
        <v>0</v>
      </c>
      <c r="O204" s="358"/>
      <c r="P204" s="358"/>
      <c r="Q204" s="359">
        <f t="shared" si="33"/>
        <v>0</v>
      </c>
      <c r="R204" s="359">
        <f t="shared" si="33"/>
        <v>0</v>
      </c>
      <c r="S204" s="360"/>
      <c r="T204" s="361"/>
      <c r="U204" s="255">
        <f t="shared" si="26"/>
        <v>0</v>
      </c>
      <c r="V204" s="169"/>
      <c r="W204" s="169"/>
      <c r="X204" s="169"/>
      <c r="Y204" s="169"/>
      <c r="Z204" s="169"/>
      <c r="AA204" s="378"/>
      <c r="AB204" s="169"/>
      <c r="AC204" s="169"/>
      <c r="AD204" s="169"/>
      <c r="AE204" s="371"/>
      <c r="AF204" s="371"/>
      <c r="AG204" s="371"/>
      <c r="AH204" s="169"/>
      <c r="AI204" s="169"/>
      <c r="AJ204" s="169"/>
      <c r="AK204" s="169"/>
      <c r="AL204" s="169"/>
      <c r="AM204" s="169"/>
      <c r="AN204" s="176"/>
      <c r="AO204" s="176"/>
      <c r="AP204" s="176"/>
    </row>
    <row r="205" spans="1:42" s="253" customFormat="1" ht="21" hidden="1" customHeight="1">
      <c r="A205" s="252"/>
      <c r="B205" s="252"/>
      <c r="C205" s="252"/>
      <c r="D205" s="252"/>
      <c r="E205" s="252"/>
      <c r="F205" s="252"/>
      <c r="G205" s="252"/>
      <c r="I205" s="265">
        <f t="shared" si="35"/>
        <v>0</v>
      </c>
      <c r="J205" s="255">
        <f t="shared" si="25"/>
        <v>0</v>
      </c>
      <c r="K205" s="1243">
        <f t="shared" si="37"/>
        <v>40</v>
      </c>
      <c r="L205" s="356"/>
      <c r="M205" s="356"/>
      <c r="N205" s="357">
        <f t="shared" si="36"/>
        <v>0</v>
      </c>
      <c r="O205" s="358"/>
      <c r="P205" s="358"/>
      <c r="Q205" s="359">
        <f t="shared" si="33"/>
        <v>0</v>
      </c>
      <c r="R205" s="359">
        <f t="shared" si="33"/>
        <v>0</v>
      </c>
      <c r="S205" s="360"/>
      <c r="T205" s="361"/>
      <c r="U205" s="255">
        <f t="shared" si="26"/>
        <v>0</v>
      </c>
      <c r="V205" s="169"/>
      <c r="W205" s="169"/>
      <c r="X205" s="169"/>
      <c r="Y205" s="169"/>
      <c r="Z205" s="169"/>
      <c r="AA205" s="378"/>
      <c r="AB205" s="169"/>
      <c r="AC205" s="169"/>
      <c r="AD205" s="169"/>
      <c r="AE205" s="371"/>
      <c r="AF205" s="371"/>
      <c r="AG205" s="371"/>
      <c r="AH205" s="169"/>
      <c r="AI205" s="169"/>
      <c r="AJ205" s="169"/>
      <c r="AK205" s="169"/>
      <c r="AL205" s="169"/>
      <c r="AM205" s="169"/>
      <c r="AN205" s="176"/>
      <c r="AO205" s="176"/>
      <c r="AP205" s="176"/>
    </row>
    <row r="206" spans="1:42" s="253" customFormat="1" ht="21" hidden="1" customHeight="1">
      <c r="A206" s="252"/>
      <c r="B206" s="252"/>
      <c r="C206" s="252"/>
      <c r="D206" s="252"/>
      <c r="E206" s="252"/>
      <c r="F206" s="252"/>
      <c r="G206" s="252"/>
      <c r="I206" s="265">
        <f t="shared" si="35"/>
        <v>0</v>
      </c>
      <c r="J206" s="255">
        <f t="shared" si="25"/>
        <v>0</v>
      </c>
      <c r="K206" s="1243">
        <f t="shared" si="37"/>
        <v>41</v>
      </c>
      <c r="L206" s="356"/>
      <c r="M206" s="356"/>
      <c r="N206" s="357">
        <f t="shared" si="36"/>
        <v>0</v>
      </c>
      <c r="O206" s="358"/>
      <c r="P206" s="358"/>
      <c r="Q206" s="359">
        <f t="shared" si="33"/>
        <v>0</v>
      </c>
      <c r="R206" s="359">
        <f t="shared" si="33"/>
        <v>0</v>
      </c>
      <c r="S206" s="360"/>
      <c r="T206" s="361"/>
      <c r="U206" s="255">
        <f t="shared" si="26"/>
        <v>0</v>
      </c>
      <c r="V206" s="169"/>
      <c r="W206" s="169"/>
      <c r="X206" s="169"/>
      <c r="Y206" s="169"/>
      <c r="Z206" s="169"/>
      <c r="AA206" s="378"/>
      <c r="AB206" s="169"/>
      <c r="AC206" s="169"/>
      <c r="AD206" s="169"/>
      <c r="AE206" s="371"/>
      <c r="AF206" s="371"/>
      <c r="AG206" s="371"/>
      <c r="AH206" s="169"/>
      <c r="AI206" s="169"/>
      <c r="AJ206" s="169"/>
      <c r="AK206" s="169"/>
      <c r="AL206" s="169"/>
      <c r="AM206" s="169"/>
      <c r="AN206" s="176"/>
      <c r="AO206" s="176"/>
      <c r="AP206" s="176"/>
    </row>
    <row r="207" spans="1:42" s="253" customFormat="1" ht="21" hidden="1" customHeight="1">
      <c r="A207" s="252"/>
      <c r="B207" s="252"/>
      <c r="C207" s="252"/>
      <c r="D207" s="252"/>
      <c r="E207" s="252"/>
      <c r="F207" s="252"/>
      <c r="G207" s="252"/>
      <c r="I207" s="265">
        <f t="shared" si="35"/>
        <v>0</v>
      </c>
      <c r="J207" s="255">
        <f t="shared" si="25"/>
        <v>0</v>
      </c>
      <c r="K207" s="1243">
        <f t="shared" si="37"/>
        <v>42</v>
      </c>
      <c r="L207" s="356"/>
      <c r="M207" s="356"/>
      <c r="N207" s="357">
        <f t="shared" si="36"/>
        <v>0</v>
      </c>
      <c r="O207" s="358"/>
      <c r="P207" s="358"/>
      <c r="Q207" s="359">
        <f t="shared" si="33"/>
        <v>0</v>
      </c>
      <c r="R207" s="359">
        <f t="shared" si="33"/>
        <v>0</v>
      </c>
      <c r="S207" s="360"/>
      <c r="T207" s="361"/>
      <c r="U207" s="255">
        <f t="shared" si="26"/>
        <v>0</v>
      </c>
      <c r="V207" s="169"/>
      <c r="W207" s="169"/>
      <c r="X207" s="169"/>
      <c r="Y207" s="169"/>
      <c r="Z207" s="169"/>
      <c r="AA207" s="378"/>
      <c r="AB207" s="169"/>
      <c r="AC207" s="169"/>
      <c r="AD207" s="169"/>
      <c r="AE207" s="371"/>
      <c r="AF207" s="371"/>
      <c r="AG207" s="371"/>
      <c r="AH207" s="169"/>
      <c r="AI207" s="169"/>
      <c r="AJ207" s="169"/>
      <c r="AK207" s="169"/>
      <c r="AL207" s="169"/>
      <c r="AM207" s="169"/>
      <c r="AN207" s="176"/>
      <c r="AO207" s="176"/>
      <c r="AP207" s="176"/>
    </row>
    <row r="208" spans="1:42" s="253" customFormat="1" ht="21" hidden="1" customHeight="1">
      <c r="A208" s="252"/>
      <c r="B208" s="252"/>
      <c r="C208" s="252"/>
      <c r="D208" s="252"/>
      <c r="E208" s="252"/>
      <c r="F208" s="252"/>
      <c r="G208" s="252"/>
      <c r="I208" s="265">
        <f t="shared" si="35"/>
        <v>0</v>
      </c>
      <c r="J208" s="255">
        <f t="shared" si="25"/>
        <v>0</v>
      </c>
      <c r="K208" s="1243">
        <f t="shared" si="37"/>
        <v>43</v>
      </c>
      <c r="L208" s="356"/>
      <c r="M208" s="356"/>
      <c r="N208" s="357">
        <f t="shared" si="36"/>
        <v>0</v>
      </c>
      <c r="O208" s="358"/>
      <c r="P208" s="358"/>
      <c r="Q208" s="359">
        <f t="shared" si="33"/>
        <v>0</v>
      </c>
      <c r="R208" s="359">
        <f t="shared" si="33"/>
        <v>0</v>
      </c>
      <c r="S208" s="360"/>
      <c r="T208" s="361"/>
      <c r="U208" s="255">
        <f t="shared" si="26"/>
        <v>0</v>
      </c>
      <c r="V208" s="169"/>
      <c r="W208" s="169"/>
      <c r="X208" s="169"/>
      <c r="Y208" s="169"/>
      <c r="Z208" s="169"/>
      <c r="AA208" s="378"/>
      <c r="AB208" s="169"/>
      <c r="AC208" s="169"/>
      <c r="AD208" s="169"/>
      <c r="AE208" s="371"/>
      <c r="AF208" s="371"/>
      <c r="AG208" s="371"/>
      <c r="AH208" s="169"/>
      <c r="AI208" s="169"/>
      <c r="AJ208" s="169"/>
      <c r="AK208" s="169"/>
      <c r="AL208" s="169"/>
      <c r="AM208" s="169"/>
      <c r="AN208" s="176"/>
      <c r="AO208" s="176"/>
      <c r="AP208" s="176"/>
    </row>
    <row r="209" spans="1:42" s="253" customFormat="1" ht="21" hidden="1" customHeight="1">
      <c r="A209" s="252"/>
      <c r="B209" s="252"/>
      <c r="C209" s="252"/>
      <c r="D209" s="252"/>
      <c r="E209" s="252"/>
      <c r="F209" s="252"/>
      <c r="G209" s="252"/>
      <c r="I209" s="265">
        <f t="shared" si="35"/>
        <v>0</v>
      </c>
      <c r="J209" s="255">
        <f t="shared" si="25"/>
        <v>0</v>
      </c>
      <c r="K209" s="1243">
        <f t="shared" si="37"/>
        <v>44</v>
      </c>
      <c r="L209" s="356"/>
      <c r="M209" s="356"/>
      <c r="N209" s="357">
        <f t="shared" si="36"/>
        <v>0</v>
      </c>
      <c r="O209" s="358"/>
      <c r="P209" s="358"/>
      <c r="Q209" s="359">
        <f t="shared" si="33"/>
        <v>0</v>
      </c>
      <c r="R209" s="359">
        <f t="shared" si="33"/>
        <v>0</v>
      </c>
      <c r="S209" s="360"/>
      <c r="T209" s="361"/>
      <c r="U209" s="255">
        <f t="shared" si="26"/>
        <v>0</v>
      </c>
      <c r="V209" s="169"/>
      <c r="W209" s="169"/>
      <c r="X209" s="169"/>
      <c r="Y209" s="169"/>
      <c r="Z209" s="169"/>
      <c r="AA209" s="378"/>
      <c r="AB209" s="169"/>
      <c r="AC209" s="169"/>
      <c r="AD209" s="169"/>
      <c r="AE209" s="371"/>
      <c r="AF209" s="371"/>
      <c r="AG209" s="371"/>
      <c r="AH209" s="169"/>
      <c r="AI209" s="169"/>
      <c r="AJ209" s="169"/>
      <c r="AK209" s="169"/>
      <c r="AL209" s="169"/>
      <c r="AM209" s="169"/>
      <c r="AN209" s="176"/>
      <c r="AO209" s="176"/>
      <c r="AP209" s="176"/>
    </row>
    <row r="210" spans="1:42" s="253" customFormat="1" ht="21" hidden="1" customHeight="1">
      <c r="A210" s="252"/>
      <c r="B210" s="252"/>
      <c r="C210" s="252"/>
      <c r="D210" s="252"/>
      <c r="E210" s="252"/>
      <c r="F210" s="252"/>
      <c r="G210" s="252"/>
      <c r="I210" s="265">
        <f t="shared" si="35"/>
        <v>0</v>
      </c>
      <c r="J210" s="255">
        <f t="shared" si="25"/>
        <v>0</v>
      </c>
      <c r="K210" s="1243">
        <f t="shared" si="37"/>
        <v>45</v>
      </c>
      <c r="L210" s="356"/>
      <c r="M210" s="356"/>
      <c r="N210" s="357">
        <f t="shared" si="36"/>
        <v>0</v>
      </c>
      <c r="O210" s="358"/>
      <c r="P210" s="358"/>
      <c r="Q210" s="359">
        <f t="shared" si="33"/>
        <v>0</v>
      </c>
      <c r="R210" s="359">
        <f t="shared" si="33"/>
        <v>0</v>
      </c>
      <c r="S210" s="360"/>
      <c r="T210" s="361"/>
      <c r="U210" s="255">
        <f t="shared" si="26"/>
        <v>0</v>
      </c>
      <c r="V210" s="169"/>
      <c r="W210" s="169"/>
      <c r="X210" s="169"/>
      <c r="Y210" s="169"/>
      <c r="Z210" s="169"/>
      <c r="AA210" s="378"/>
      <c r="AB210" s="169"/>
      <c r="AC210" s="169"/>
      <c r="AD210" s="169"/>
      <c r="AE210" s="371"/>
      <c r="AF210" s="371"/>
      <c r="AG210" s="371"/>
      <c r="AH210" s="169"/>
      <c r="AI210" s="169"/>
      <c r="AJ210" s="169"/>
      <c r="AK210" s="169"/>
      <c r="AL210" s="169"/>
      <c r="AM210" s="169"/>
      <c r="AN210" s="176"/>
      <c r="AO210" s="176"/>
      <c r="AP210" s="176"/>
    </row>
    <row r="211" spans="1:42" s="253" customFormat="1" ht="21" hidden="1" customHeight="1">
      <c r="A211" s="252"/>
      <c r="B211" s="252"/>
      <c r="C211" s="252"/>
      <c r="D211" s="252"/>
      <c r="E211" s="252"/>
      <c r="F211" s="252"/>
      <c r="G211" s="252"/>
      <c r="I211" s="265">
        <f t="shared" si="35"/>
        <v>0</v>
      </c>
      <c r="J211" s="255">
        <f t="shared" si="25"/>
        <v>0</v>
      </c>
      <c r="K211" s="1243">
        <f t="shared" si="37"/>
        <v>46</v>
      </c>
      <c r="L211" s="356"/>
      <c r="M211" s="356"/>
      <c r="N211" s="357">
        <f t="shared" si="36"/>
        <v>0</v>
      </c>
      <c r="O211" s="358"/>
      <c r="P211" s="358"/>
      <c r="Q211" s="359">
        <f t="shared" si="33"/>
        <v>0</v>
      </c>
      <c r="R211" s="359">
        <f t="shared" si="33"/>
        <v>0</v>
      </c>
      <c r="S211" s="360"/>
      <c r="T211" s="361"/>
      <c r="U211" s="255">
        <f t="shared" si="26"/>
        <v>0</v>
      </c>
      <c r="V211" s="169"/>
      <c r="W211" s="169"/>
      <c r="X211" s="169"/>
      <c r="Y211" s="169"/>
      <c r="Z211" s="169"/>
      <c r="AA211" s="378"/>
      <c r="AB211" s="169"/>
      <c r="AC211" s="169"/>
      <c r="AD211" s="169"/>
      <c r="AE211" s="371"/>
      <c r="AF211" s="371"/>
      <c r="AG211" s="371"/>
      <c r="AH211" s="169"/>
      <c r="AI211" s="169"/>
      <c r="AJ211" s="169"/>
      <c r="AK211" s="169"/>
      <c r="AL211" s="169"/>
      <c r="AM211" s="169"/>
      <c r="AN211" s="176"/>
      <c r="AO211" s="176"/>
      <c r="AP211" s="176"/>
    </row>
    <row r="212" spans="1:42" s="253" customFormat="1" ht="21" hidden="1" customHeight="1">
      <c r="A212" s="252"/>
      <c r="B212" s="252"/>
      <c r="C212" s="252"/>
      <c r="D212" s="252"/>
      <c r="E212" s="252"/>
      <c r="F212" s="252"/>
      <c r="G212" s="252"/>
      <c r="I212" s="265">
        <f t="shared" si="35"/>
        <v>0</v>
      </c>
      <c r="J212" s="255">
        <f t="shared" si="25"/>
        <v>0</v>
      </c>
      <c r="K212" s="1243">
        <f t="shared" si="37"/>
        <v>47</v>
      </c>
      <c r="L212" s="356"/>
      <c r="M212" s="356"/>
      <c r="N212" s="357">
        <f t="shared" si="36"/>
        <v>0</v>
      </c>
      <c r="O212" s="358"/>
      <c r="P212" s="358"/>
      <c r="Q212" s="359">
        <f t="shared" si="33"/>
        <v>0</v>
      </c>
      <c r="R212" s="359">
        <f t="shared" si="33"/>
        <v>0</v>
      </c>
      <c r="S212" s="360"/>
      <c r="T212" s="361"/>
      <c r="U212" s="255">
        <f t="shared" si="26"/>
        <v>0</v>
      </c>
      <c r="V212" s="169"/>
      <c r="W212" s="169"/>
      <c r="X212" s="169"/>
      <c r="Y212" s="169"/>
      <c r="Z212" s="169"/>
      <c r="AA212" s="378"/>
      <c r="AB212" s="169"/>
      <c r="AC212" s="169"/>
      <c r="AD212" s="169"/>
      <c r="AE212" s="371"/>
      <c r="AF212" s="371"/>
      <c r="AG212" s="371"/>
      <c r="AH212" s="169"/>
      <c r="AI212" s="169"/>
      <c r="AJ212" s="169"/>
      <c r="AK212" s="169"/>
      <c r="AL212" s="169"/>
      <c r="AM212" s="169"/>
      <c r="AN212" s="176"/>
      <c r="AO212" s="176"/>
      <c r="AP212" s="176"/>
    </row>
    <row r="213" spans="1:42" s="253" customFormat="1" ht="21" hidden="1" customHeight="1">
      <c r="A213" s="252"/>
      <c r="B213" s="252"/>
      <c r="C213" s="252"/>
      <c r="D213" s="252"/>
      <c r="E213" s="252"/>
      <c r="F213" s="252"/>
      <c r="G213" s="252"/>
      <c r="I213" s="265">
        <f t="shared" si="35"/>
        <v>0</v>
      </c>
      <c r="J213" s="255">
        <f t="shared" si="25"/>
        <v>0</v>
      </c>
      <c r="K213" s="1243">
        <f t="shared" si="37"/>
        <v>48</v>
      </c>
      <c r="L213" s="356"/>
      <c r="M213" s="356"/>
      <c r="N213" s="357">
        <f t="shared" si="36"/>
        <v>0</v>
      </c>
      <c r="O213" s="358"/>
      <c r="P213" s="358"/>
      <c r="Q213" s="359">
        <f t="shared" si="33"/>
        <v>0</v>
      </c>
      <c r="R213" s="359">
        <f t="shared" si="33"/>
        <v>0</v>
      </c>
      <c r="S213" s="360"/>
      <c r="T213" s="361"/>
      <c r="U213" s="255">
        <f t="shared" si="26"/>
        <v>0</v>
      </c>
      <c r="V213" s="169"/>
      <c r="W213" s="169"/>
      <c r="X213" s="169"/>
      <c r="Y213" s="169"/>
      <c r="Z213" s="169"/>
      <c r="AA213" s="378"/>
      <c r="AB213" s="169"/>
      <c r="AC213" s="169"/>
      <c r="AD213" s="169"/>
      <c r="AE213" s="371"/>
      <c r="AF213" s="371"/>
      <c r="AG213" s="371"/>
      <c r="AH213" s="169"/>
      <c r="AI213" s="169"/>
      <c r="AJ213" s="169"/>
      <c r="AK213" s="169"/>
      <c r="AL213" s="169"/>
      <c r="AM213" s="169"/>
      <c r="AN213" s="176"/>
      <c r="AO213" s="176"/>
      <c r="AP213" s="176"/>
    </row>
    <row r="214" spans="1:42" s="253" customFormat="1" ht="21" hidden="1" customHeight="1">
      <c r="A214" s="252"/>
      <c r="B214" s="252"/>
      <c r="C214" s="252"/>
      <c r="D214" s="252"/>
      <c r="E214" s="252"/>
      <c r="F214" s="252"/>
      <c r="G214" s="252"/>
      <c r="I214" s="265">
        <f t="shared" si="35"/>
        <v>0</v>
      </c>
      <c r="J214" s="255">
        <f t="shared" si="25"/>
        <v>0</v>
      </c>
      <c r="K214" s="1243">
        <f t="shared" si="37"/>
        <v>49</v>
      </c>
      <c r="L214" s="356"/>
      <c r="M214" s="356"/>
      <c r="N214" s="357">
        <f t="shared" si="36"/>
        <v>0</v>
      </c>
      <c r="O214" s="358"/>
      <c r="P214" s="358"/>
      <c r="Q214" s="359">
        <f t="shared" si="33"/>
        <v>0</v>
      </c>
      <c r="R214" s="359">
        <f t="shared" si="33"/>
        <v>0</v>
      </c>
      <c r="S214" s="360"/>
      <c r="T214" s="361"/>
      <c r="U214" s="255">
        <f t="shared" si="26"/>
        <v>0</v>
      </c>
      <c r="V214" s="169"/>
      <c r="W214" s="169"/>
      <c r="X214" s="169"/>
      <c r="Y214" s="169"/>
      <c r="Z214" s="169"/>
      <c r="AA214" s="378"/>
      <c r="AB214" s="169"/>
      <c r="AC214" s="169"/>
      <c r="AD214" s="169"/>
      <c r="AE214" s="371"/>
      <c r="AF214" s="371"/>
      <c r="AG214" s="371"/>
      <c r="AH214" s="169"/>
      <c r="AI214" s="169"/>
      <c r="AJ214" s="169"/>
      <c r="AK214" s="169"/>
      <c r="AL214" s="169"/>
      <c r="AM214" s="169"/>
      <c r="AN214" s="176"/>
      <c r="AO214" s="176"/>
      <c r="AP214" s="176"/>
    </row>
    <row r="215" spans="1:42" s="253" customFormat="1" ht="21" hidden="1" customHeight="1">
      <c r="A215" s="252"/>
      <c r="B215" s="252"/>
      <c r="C215" s="252"/>
      <c r="D215" s="252"/>
      <c r="E215" s="252"/>
      <c r="F215" s="252"/>
      <c r="G215" s="252"/>
      <c r="I215" s="265">
        <f t="shared" si="35"/>
        <v>0</v>
      </c>
      <c r="J215" s="255">
        <f t="shared" ref="J215:J225" si="38">IF($Q$154&gt;0,3,)</f>
        <v>0</v>
      </c>
      <c r="K215" s="1243">
        <f t="shared" si="37"/>
        <v>50</v>
      </c>
      <c r="L215" s="356"/>
      <c r="M215" s="356"/>
      <c r="N215" s="357">
        <f t="shared" si="36"/>
        <v>0</v>
      </c>
      <c r="O215" s="358"/>
      <c r="P215" s="358"/>
      <c r="Q215" s="359">
        <f t="shared" si="33"/>
        <v>0</v>
      </c>
      <c r="R215" s="359">
        <f t="shared" si="33"/>
        <v>0</v>
      </c>
      <c r="S215" s="360"/>
      <c r="T215" s="361"/>
      <c r="U215" s="255">
        <f t="shared" ref="U215:U225" si="39">IF($Q$154&gt;0,3,)</f>
        <v>0</v>
      </c>
      <c r="V215" s="169"/>
      <c r="W215" s="169"/>
      <c r="X215" s="169"/>
      <c r="Y215" s="169"/>
      <c r="Z215" s="169"/>
      <c r="AA215" s="378"/>
      <c r="AB215" s="169"/>
      <c r="AC215" s="169"/>
      <c r="AD215" s="169"/>
      <c r="AE215" s="371"/>
      <c r="AF215" s="371"/>
      <c r="AG215" s="371"/>
      <c r="AH215" s="169"/>
      <c r="AI215" s="169"/>
      <c r="AJ215" s="169"/>
      <c r="AK215" s="169"/>
      <c r="AL215" s="169"/>
      <c r="AM215" s="169"/>
      <c r="AN215" s="176"/>
      <c r="AO215" s="176"/>
      <c r="AP215" s="176"/>
    </row>
    <row r="216" spans="1:42" s="253" customFormat="1" ht="21" hidden="1" customHeight="1">
      <c r="A216" s="252"/>
      <c r="B216" s="252"/>
      <c r="C216" s="252"/>
      <c r="D216" s="252"/>
      <c r="E216" s="252"/>
      <c r="F216" s="252"/>
      <c r="G216" s="252"/>
      <c r="I216" s="265">
        <f t="shared" si="35"/>
        <v>0</v>
      </c>
      <c r="J216" s="255">
        <f t="shared" si="38"/>
        <v>0</v>
      </c>
      <c r="K216" s="1243">
        <f t="shared" si="37"/>
        <v>51</v>
      </c>
      <c r="L216" s="356"/>
      <c r="M216" s="356"/>
      <c r="N216" s="357">
        <f t="shared" si="36"/>
        <v>0</v>
      </c>
      <c r="O216" s="358"/>
      <c r="P216" s="358"/>
      <c r="Q216" s="359">
        <f t="shared" si="33"/>
        <v>0</v>
      </c>
      <c r="R216" s="359">
        <f t="shared" si="33"/>
        <v>0</v>
      </c>
      <c r="S216" s="360"/>
      <c r="T216" s="361"/>
      <c r="U216" s="255">
        <f t="shared" si="39"/>
        <v>0</v>
      </c>
      <c r="V216" s="169"/>
      <c r="W216" s="169"/>
      <c r="X216" s="169"/>
      <c r="Y216" s="169"/>
      <c r="Z216" s="169"/>
      <c r="AA216" s="378"/>
      <c r="AB216" s="169"/>
      <c r="AC216" s="169"/>
      <c r="AD216" s="169"/>
      <c r="AE216" s="371"/>
      <c r="AF216" s="371"/>
      <c r="AG216" s="371"/>
      <c r="AH216" s="169"/>
      <c r="AI216" s="169"/>
      <c r="AJ216" s="169"/>
      <c r="AK216" s="169"/>
      <c r="AL216" s="169"/>
      <c r="AM216" s="169"/>
      <c r="AN216" s="176"/>
      <c r="AO216" s="176"/>
      <c r="AP216" s="176"/>
    </row>
    <row r="217" spans="1:42" s="253" customFormat="1" ht="21" hidden="1" customHeight="1">
      <c r="A217" s="252"/>
      <c r="B217" s="252"/>
      <c r="C217" s="252"/>
      <c r="D217" s="252"/>
      <c r="E217" s="252"/>
      <c r="F217" s="252"/>
      <c r="G217" s="252"/>
      <c r="I217" s="265">
        <f t="shared" si="35"/>
        <v>0</v>
      </c>
      <c r="J217" s="255">
        <f t="shared" si="38"/>
        <v>0</v>
      </c>
      <c r="K217" s="1243">
        <f t="shared" si="37"/>
        <v>52</v>
      </c>
      <c r="L217" s="356"/>
      <c r="M217" s="356"/>
      <c r="N217" s="357">
        <f t="shared" si="36"/>
        <v>0</v>
      </c>
      <c r="O217" s="358"/>
      <c r="P217" s="358"/>
      <c r="Q217" s="359">
        <f t="shared" si="33"/>
        <v>0</v>
      </c>
      <c r="R217" s="359">
        <f t="shared" si="33"/>
        <v>0</v>
      </c>
      <c r="S217" s="360"/>
      <c r="T217" s="361"/>
      <c r="U217" s="255">
        <f t="shared" si="39"/>
        <v>0</v>
      </c>
      <c r="V217" s="169"/>
      <c r="W217" s="169"/>
      <c r="X217" s="169"/>
      <c r="Y217" s="169"/>
      <c r="Z217" s="169"/>
      <c r="AA217" s="378"/>
      <c r="AB217" s="169"/>
      <c r="AC217" s="169"/>
      <c r="AD217" s="169"/>
      <c r="AE217" s="371"/>
      <c r="AF217" s="371"/>
      <c r="AG217" s="371"/>
      <c r="AH217" s="169"/>
      <c r="AI217" s="169"/>
      <c r="AJ217" s="169"/>
      <c r="AK217" s="169"/>
      <c r="AL217" s="169"/>
      <c r="AM217" s="169"/>
      <c r="AN217" s="176"/>
      <c r="AO217" s="176"/>
      <c r="AP217" s="176"/>
    </row>
    <row r="218" spans="1:42" s="253" customFormat="1" ht="21" hidden="1" customHeight="1">
      <c r="A218" s="252"/>
      <c r="B218" s="252"/>
      <c r="C218" s="252"/>
      <c r="D218" s="252"/>
      <c r="E218" s="252"/>
      <c r="F218" s="252"/>
      <c r="G218" s="252"/>
      <c r="I218" s="265">
        <f t="shared" si="35"/>
        <v>0</v>
      </c>
      <c r="J218" s="255">
        <f t="shared" si="38"/>
        <v>0</v>
      </c>
      <c r="K218" s="1243">
        <f t="shared" si="37"/>
        <v>53</v>
      </c>
      <c r="L218" s="356"/>
      <c r="M218" s="356"/>
      <c r="N218" s="357">
        <f t="shared" si="36"/>
        <v>0</v>
      </c>
      <c r="O218" s="358"/>
      <c r="P218" s="358"/>
      <c r="Q218" s="359">
        <f t="shared" si="33"/>
        <v>0</v>
      </c>
      <c r="R218" s="359">
        <f t="shared" si="33"/>
        <v>0</v>
      </c>
      <c r="S218" s="360"/>
      <c r="T218" s="361"/>
      <c r="U218" s="255">
        <f t="shared" si="39"/>
        <v>0</v>
      </c>
      <c r="V218" s="169"/>
      <c r="W218" s="169"/>
      <c r="X218" s="169"/>
      <c r="Y218" s="169"/>
      <c r="Z218" s="169"/>
      <c r="AA218" s="378"/>
      <c r="AB218" s="169"/>
      <c r="AC218" s="169"/>
      <c r="AD218" s="169"/>
      <c r="AE218" s="371"/>
      <c r="AF218" s="371"/>
      <c r="AG218" s="371"/>
      <c r="AH218" s="169"/>
      <c r="AI218" s="169"/>
      <c r="AJ218" s="169"/>
      <c r="AK218" s="169"/>
      <c r="AL218" s="169"/>
      <c r="AM218" s="169"/>
      <c r="AN218" s="176"/>
      <c r="AO218" s="176"/>
      <c r="AP218" s="176"/>
    </row>
    <row r="219" spans="1:42" s="253" customFormat="1" ht="21" hidden="1" customHeight="1">
      <c r="A219" s="252"/>
      <c r="B219" s="252"/>
      <c r="C219" s="252"/>
      <c r="D219" s="252"/>
      <c r="E219" s="252"/>
      <c r="F219" s="252"/>
      <c r="G219" s="252"/>
      <c r="I219" s="265">
        <f t="shared" si="35"/>
        <v>0</v>
      </c>
      <c r="J219" s="255">
        <f t="shared" si="38"/>
        <v>0</v>
      </c>
      <c r="K219" s="1243">
        <f t="shared" si="37"/>
        <v>54</v>
      </c>
      <c r="L219" s="356"/>
      <c r="M219" s="356"/>
      <c r="N219" s="357">
        <f t="shared" si="36"/>
        <v>0</v>
      </c>
      <c r="O219" s="358"/>
      <c r="P219" s="358"/>
      <c r="Q219" s="359">
        <f t="shared" si="33"/>
        <v>0</v>
      </c>
      <c r="R219" s="359">
        <f t="shared" si="33"/>
        <v>0</v>
      </c>
      <c r="S219" s="360"/>
      <c r="T219" s="361"/>
      <c r="U219" s="255">
        <f t="shared" si="39"/>
        <v>0</v>
      </c>
      <c r="V219" s="169"/>
      <c r="W219" s="169"/>
      <c r="X219" s="169"/>
      <c r="Y219" s="169"/>
      <c r="Z219" s="169"/>
      <c r="AA219" s="378"/>
      <c r="AB219" s="169"/>
      <c r="AC219" s="169"/>
      <c r="AD219" s="169"/>
      <c r="AE219" s="371"/>
      <c r="AF219" s="371"/>
      <c r="AG219" s="371"/>
      <c r="AH219" s="169"/>
      <c r="AI219" s="169"/>
      <c r="AJ219" s="169"/>
      <c r="AK219" s="169"/>
      <c r="AL219" s="169"/>
      <c r="AM219" s="169"/>
      <c r="AN219" s="176"/>
      <c r="AO219" s="176"/>
      <c r="AP219" s="176"/>
    </row>
    <row r="220" spans="1:42" s="253" customFormat="1" ht="21" hidden="1" customHeight="1">
      <c r="A220" s="252"/>
      <c r="B220" s="252"/>
      <c r="C220" s="252"/>
      <c r="D220" s="252"/>
      <c r="E220" s="252"/>
      <c r="F220" s="252"/>
      <c r="G220" s="252"/>
      <c r="I220" s="265">
        <f t="shared" si="35"/>
        <v>0</v>
      </c>
      <c r="J220" s="255">
        <f t="shared" si="38"/>
        <v>0</v>
      </c>
      <c r="K220" s="1243">
        <f t="shared" si="37"/>
        <v>55</v>
      </c>
      <c r="L220" s="356"/>
      <c r="M220" s="356"/>
      <c r="N220" s="357">
        <f t="shared" si="36"/>
        <v>0</v>
      </c>
      <c r="O220" s="358"/>
      <c r="P220" s="358"/>
      <c r="Q220" s="359">
        <f t="shared" si="33"/>
        <v>0</v>
      </c>
      <c r="R220" s="359">
        <f t="shared" si="33"/>
        <v>0</v>
      </c>
      <c r="S220" s="360"/>
      <c r="T220" s="361"/>
      <c r="U220" s="255">
        <f t="shared" si="39"/>
        <v>0</v>
      </c>
      <c r="V220" s="169"/>
      <c r="W220" s="169"/>
      <c r="X220" s="169"/>
      <c r="Y220" s="169"/>
      <c r="Z220" s="169"/>
      <c r="AA220" s="378"/>
      <c r="AB220" s="169"/>
      <c r="AC220" s="169"/>
      <c r="AD220" s="169"/>
      <c r="AE220" s="371"/>
      <c r="AF220" s="371"/>
      <c r="AG220" s="371"/>
      <c r="AH220" s="169"/>
      <c r="AI220" s="169"/>
      <c r="AJ220" s="169"/>
      <c r="AK220" s="169"/>
      <c r="AL220" s="169"/>
      <c r="AM220" s="169"/>
      <c r="AN220" s="176"/>
      <c r="AO220" s="176"/>
      <c r="AP220" s="176"/>
    </row>
    <row r="221" spans="1:42" s="253" customFormat="1" ht="21" hidden="1" customHeight="1">
      <c r="A221" s="252"/>
      <c r="B221" s="252"/>
      <c r="C221" s="252"/>
      <c r="D221" s="252"/>
      <c r="E221" s="252"/>
      <c r="F221" s="252"/>
      <c r="G221" s="252"/>
      <c r="I221" s="265">
        <f t="shared" si="35"/>
        <v>0</v>
      </c>
      <c r="J221" s="255">
        <f t="shared" si="38"/>
        <v>0</v>
      </c>
      <c r="K221" s="1243">
        <f t="shared" si="37"/>
        <v>56</v>
      </c>
      <c r="L221" s="356"/>
      <c r="M221" s="356"/>
      <c r="N221" s="357">
        <f t="shared" si="36"/>
        <v>0</v>
      </c>
      <c r="O221" s="358"/>
      <c r="P221" s="358"/>
      <c r="Q221" s="359">
        <f t="shared" si="33"/>
        <v>0</v>
      </c>
      <c r="R221" s="359">
        <f t="shared" si="33"/>
        <v>0</v>
      </c>
      <c r="S221" s="360"/>
      <c r="T221" s="361"/>
      <c r="U221" s="255">
        <f t="shared" si="39"/>
        <v>0</v>
      </c>
      <c r="V221" s="169"/>
      <c r="W221" s="169"/>
      <c r="X221" s="169"/>
      <c r="Y221" s="169"/>
      <c r="Z221" s="169"/>
      <c r="AA221" s="378"/>
      <c r="AB221" s="169"/>
      <c r="AC221" s="169"/>
      <c r="AD221" s="169"/>
      <c r="AE221" s="371"/>
      <c r="AF221" s="371"/>
      <c r="AG221" s="371"/>
      <c r="AH221" s="169"/>
      <c r="AI221" s="169"/>
      <c r="AJ221" s="169"/>
      <c r="AK221" s="169"/>
      <c r="AL221" s="169"/>
      <c r="AM221" s="169"/>
      <c r="AN221" s="176"/>
      <c r="AO221" s="176"/>
      <c r="AP221" s="176"/>
    </row>
    <row r="222" spans="1:42" s="253" customFormat="1" ht="21" hidden="1" customHeight="1">
      <c r="A222" s="252"/>
      <c r="B222" s="252"/>
      <c r="C222" s="252"/>
      <c r="D222" s="252"/>
      <c r="E222" s="252"/>
      <c r="F222" s="252"/>
      <c r="G222" s="252"/>
      <c r="I222" s="265">
        <f t="shared" si="35"/>
        <v>0</v>
      </c>
      <c r="J222" s="255">
        <f t="shared" si="38"/>
        <v>0</v>
      </c>
      <c r="K222" s="1243">
        <f t="shared" si="37"/>
        <v>57</v>
      </c>
      <c r="L222" s="356"/>
      <c r="M222" s="356"/>
      <c r="N222" s="357">
        <f t="shared" si="36"/>
        <v>0</v>
      </c>
      <c r="O222" s="358"/>
      <c r="P222" s="358"/>
      <c r="Q222" s="359">
        <f t="shared" si="33"/>
        <v>0</v>
      </c>
      <c r="R222" s="359">
        <f t="shared" si="33"/>
        <v>0</v>
      </c>
      <c r="S222" s="360"/>
      <c r="T222" s="361"/>
      <c r="U222" s="255">
        <f t="shared" si="39"/>
        <v>0</v>
      </c>
      <c r="V222" s="169"/>
      <c r="W222" s="169"/>
      <c r="X222" s="169"/>
      <c r="Y222" s="169"/>
      <c r="Z222" s="169"/>
      <c r="AA222" s="378"/>
      <c r="AB222" s="169"/>
      <c r="AC222" s="169"/>
      <c r="AD222" s="169"/>
      <c r="AE222" s="371"/>
      <c r="AF222" s="371"/>
      <c r="AG222" s="371"/>
      <c r="AH222" s="169"/>
      <c r="AI222" s="169"/>
      <c r="AJ222" s="169"/>
      <c r="AK222" s="169"/>
      <c r="AL222" s="169"/>
      <c r="AM222" s="169"/>
      <c r="AN222" s="176"/>
      <c r="AO222" s="176"/>
      <c r="AP222" s="176"/>
    </row>
    <row r="223" spans="1:42" s="253" customFormat="1" ht="21" hidden="1" customHeight="1">
      <c r="A223" s="252"/>
      <c r="B223" s="252"/>
      <c r="C223" s="252"/>
      <c r="D223" s="252"/>
      <c r="E223" s="252"/>
      <c r="F223" s="252"/>
      <c r="G223" s="252"/>
      <c r="I223" s="265">
        <f t="shared" si="35"/>
        <v>0</v>
      </c>
      <c r="J223" s="255">
        <f t="shared" si="38"/>
        <v>0</v>
      </c>
      <c r="K223" s="1243">
        <f t="shared" si="37"/>
        <v>58</v>
      </c>
      <c r="L223" s="356"/>
      <c r="M223" s="356"/>
      <c r="N223" s="357">
        <f t="shared" si="36"/>
        <v>0</v>
      </c>
      <c r="O223" s="358"/>
      <c r="P223" s="358"/>
      <c r="Q223" s="359">
        <f t="shared" si="33"/>
        <v>0</v>
      </c>
      <c r="R223" s="359">
        <f t="shared" si="33"/>
        <v>0</v>
      </c>
      <c r="S223" s="360"/>
      <c r="T223" s="361"/>
      <c r="U223" s="255">
        <f t="shared" si="39"/>
        <v>0</v>
      </c>
      <c r="V223" s="169"/>
      <c r="W223" s="169"/>
      <c r="X223" s="169"/>
      <c r="Y223" s="169"/>
      <c r="Z223" s="169"/>
      <c r="AA223" s="378"/>
      <c r="AB223" s="169"/>
      <c r="AC223" s="169"/>
      <c r="AD223" s="169"/>
      <c r="AE223" s="371"/>
      <c r="AF223" s="371"/>
      <c r="AG223" s="371"/>
      <c r="AH223" s="169"/>
      <c r="AI223" s="169"/>
      <c r="AJ223" s="169"/>
      <c r="AK223" s="169"/>
      <c r="AL223" s="169"/>
      <c r="AM223" s="169"/>
      <c r="AN223" s="176"/>
      <c r="AO223" s="176"/>
      <c r="AP223" s="176"/>
    </row>
    <row r="224" spans="1:42" s="253" customFormat="1" ht="21" hidden="1" customHeight="1">
      <c r="A224" s="252"/>
      <c r="B224" s="252"/>
      <c r="C224" s="252"/>
      <c r="D224" s="252"/>
      <c r="E224" s="252"/>
      <c r="F224" s="252"/>
      <c r="G224" s="252"/>
      <c r="I224" s="265">
        <f t="shared" si="35"/>
        <v>0</v>
      </c>
      <c r="J224" s="255">
        <f t="shared" si="38"/>
        <v>0</v>
      </c>
      <c r="K224" s="1243">
        <f t="shared" si="37"/>
        <v>59</v>
      </c>
      <c r="L224" s="356"/>
      <c r="M224" s="356"/>
      <c r="N224" s="357">
        <f t="shared" si="36"/>
        <v>0</v>
      </c>
      <c r="O224" s="358"/>
      <c r="P224" s="358"/>
      <c r="Q224" s="359">
        <f t="shared" si="33"/>
        <v>0</v>
      </c>
      <c r="R224" s="359">
        <f t="shared" si="33"/>
        <v>0</v>
      </c>
      <c r="S224" s="360"/>
      <c r="T224" s="361"/>
      <c r="U224" s="255">
        <f t="shared" si="39"/>
        <v>0</v>
      </c>
      <c r="V224" s="169"/>
      <c r="W224" s="169"/>
      <c r="X224" s="169"/>
      <c r="Y224" s="169"/>
      <c r="Z224" s="169"/>
      <c r="AA224" s="378"/>
      <c r="AB224" s="169"/>
      <c r="AC224" s="169"/>
      <c r="AD224" s="169"/>
      <c r="AE224" s="371"/>
      <c r="AF224" s="371"/>
      <c r="AG224" s="371"/>
      <c r="AH224" s="169"/>
      <c r="AI224" s="169"/>
      <c r="AJ224" s="169"/>
      <c r="AK224" s="169"/>
      <c r="AL224" s="169"/>
      <c r="AM224" s="169"/>
      <c r="AN224" s="176"/>
      <c r="AO224" s="176"/>
      <c r="AP224" s="176"/>
    </row>
    <row r="225" spans="1:43" s="253" customFormat="1" ht="21" hidden="1" customHeight="1" thickBot="1">
      <c r="A225" s="252"/>
      <c r="B225" s="252"/>
      <c r="C225" s="252"/>
      <c r="D225" s="252"/>
      <c r="E225" s="252"/>
      <c r="F225" s="252"/>
      <c r="G225" s="252"/>
      <c r="I225" s="265">
        <f t="shared" si="35"/>
        <v>0</v>
      </c>
      <c r="J225" s="255">
        <f t="shared" si="38"/>
        <v>0</v>
      </c>
      <c r="K225" s="379">
        <f t="shared" si="37"/>
        <v>60</v>
      </c>
      <c r="L225" s="356"/>
      <c r="M225" s="356"/>
      <c r="N225" s="380">
        <f t="shared" si="36"/>
        <v>0</v>
      </c>
      <c r="O225" s="381"/>
      <c r="P225" s="381"/>
      <c r="Q225" s="382">
        <f t="shared" si="33"/>
        <v>0</v>
      </c>
      <c r="R225" s="382">
        <f t="shared" si="33"/>
        <v>0</v>
      </c>
      <c r="S225" s="383"/>
      <c r="T225" s="384"/>
      <c r="U225" s="255">
        <f t="shared" si="39"/>
        <v>0</v>
      </c>
      <c r="V225" s="169"/>
      <c r="W225" s="169"/>
      <c r="X225" s="169"/>
      <c r="Y225" s="169"/>
      <c r="Z225" s="169"/>
      <c r="AA225" s="378"/>
      <c r="AB225" s="169"/>
      <c r="AC225" s="169"/>
      <c r="AD225" s="169"/>
      <c r="AE225" s="371"/>
      <c r="AF225" s="371"/>
      <c r="AG225" s="371"/>
      <c r="AH225" s="169"/>
      <c r="AI225" s="169"/>
      <c r="AJ225" s="169"/>
      <c r="AK225" s="169"/>
      <c r="AL225" s="169"/>
      <c r="AM225" s="169"/>
      <c r="AN225" s="176"/>
      <c r="AO225" s="176"/>
      <c r="AP225" s="176"/>
    </row>
    <row r="226" spans="1:43" ht="30" customHeight="1" thickBot="1">
      <c r="I226" s="952">
        <f t="shared" ref="I226:I236" si="40">IF(Q$229&gt;0,1,0)</f>
        <v>0</v>
      </c>
      <c r="J226" s="941">
        <f t="shared" ref="J226:J289" si="41">IF($Q$229&gt;0,4,)</f>
        <v>0</v>
      </c>
      <c r="K226" s="2477" t="s">
        <v>891</v>
      </c>
      <c r="L226" s="2477"/>
      <c r="M226" s="2477"/>
      <c r="N226" s="2477"/>
      <c r="O226" s="2477"/>
      <c r="P226" s="2477"/>
      <c r="Q226" s="2477"/>
      <c r="R226" s="2477"/>
      <c r="S226" s="2477"/>
      <c r="T226" s="2477"/>
      <c r="U226" s="941">
        <f t="shared" ref="U226:U289" si="42">IF($Q$229&gt;0,4,)</f>
        <v>0</v>
      </c>
      <c r="V226" s="1074" t="s">
        <v>833</v>
      </c>
      <c r="AF226" s="947" t="s">
        <v>834</v>
      </c>
      <c r="AG226" s="948"/>
      <c r="AH226" s="948"/>
      <c r="AI226" s="948"/>
      <c r="AJ226" s="949"/>
      <c r="AN226" s="950"/>
      <c r="AP226" s="950"/>
    </row>
    <row r="227" spans="1:43" ht="21" customHeight="1" thickBot="1">
      <c r="I227" s="952">
        <f t="shared" si="40"/>
        <v>0</v>
      </c>
      <c r="J227" s="941">
        <f t="shared" si="41"/>
        <v>0</v>
      </c>
      <c r="K227" s="2478" t="s">
        <v>578</v>
      </c>
      <c r="L227" s="2478"/>
      <c r="M227" s="2478"/>
      <c r="N227" s="2478"/>
      <c r="O227" s="2478"/>
      <c r="P227" s="2478"/>
      <c r="Q227" s="2478"/>
      <c r="R227" s="2478"/>
      <c r="S227" s="2478"/>
      <c r="T227" s="2478"/>
      <c r="U227" s="941">
        <f t="shared" si="42"/>
        <v>0</v>
      </c>
      <c r="V227" s="1075" t="s">
        <v>861</v>
      </c>
      <c r="W227" s="1076"/>
      <c r="X227" s="955"/>
      <c r="Y227" s="955"/>
      <c r="Z227" s="956"/>
      <c r="AA227" s="957"/>
      <c r="AB227" s="956"/>
      <c r="AC227" s="958"/>
      <c r="AD227" s="959"/>
      <c r="AE227" s="565"/>
      <c r="AF227" s="960" t="s">
        <v>862</v>
      </c>
      <c r="AG227" s="961" t="s">
        <v>863</v>
      </c>
      <c r="AH227" s="961" t="s">
        <v>864</v>
      </c>
      <c r="AI227" s="962" t="s">
        <v>865</v>
      </c>
      <c r="AJ227" s="949"/>
      <c r="AN227" s="950"/>
      <c r="AP227" s="963"/>
    </row>
    <row r="228" spans="1:43" ht="21" customHeight="1">
      <c r="I228" s="952">
        <f t="shared" si="40"/>
        <v>0</v>
      </c>
      <c r="J228" s="941">
        <f t="shared" si="41"/>
        <v>0</v>
      </c>
      <c r="K228" s="1247" t="s">
        <v>564</v>
      </c>
      <c r="L228" s="965" t="s">
        <v>565</v>
      </c>
      <c r="M228" s="1249" t="s">
        <v>1653</v>
      </c>
      <c r="N228" s="965" t="s">
        <v>940</v>
      </c>
      <c r="O228" s="1249" t="s">
        <v>859</v>
      </c>
      <c r="P228" s="965" t="s">
        <v>566</v>
      </c>
      <c r="Q228" s="965" t="s">
        <v>575</v>
      </c>
      <c r="R228" s="965" t="s">
        <v>570</v>
      </c>
      <c r="S228" s="965" t="s">
        <v>576</v>
      </c>
      <c r="T228" s="967" t="s">
        <v>577</v>
      </c>
      <c r="U228" s="941">
        <f t="shared" si="42"/>
        <v>0</v>
      </c>
      <c r="V228" s="1077" t="s">
        <v>866</v>
      </c>
      <c r="W228" s="969"/>
      <c r="X228" s="970"/>
      <c r="Y228" s="970"/>
      <c r="Z228" s="971"/>
      <c r="AA228" s="972"/>
      <c r="AB228" s="971"/>
      <c r="AC228" s="973"/>
      <c r="AD228" s="974"/>
      <c r="AE228" s="565"/>
      <c r="AF228" s="975" t="s">
        <v>867</v>
      </c>
      <c r="AG228" s="976" t="s">
        <v>868</v>
      </c>
      <c r="AH228" s="976" t="s">
        <v>869</v>
      </c>
      <c r="AI228" s="977" t="s">
        <v>870</v>
      </c>
      <c r="AJ228" s="949"/>
      <c r="AN228" s="950"/>
      <c r="AO228" s="950"/>
      <c r="AP228" s="963"/>
    </row>
    <row r="229" spans="1:43" ht="21" customHeight="1" thickBot="1">
      <c r="I229" s="952">
        <f t="shared" si="40"/>
        <v>0</v>
      </c>
      <c r="J229" s="941">
        <f t="shared" si="41"/>
        <v>0</v>
      </c>
      <c r="K229" s="978"/>
      <c r="L229" s="979"/>
      <c r="M229" s="979"/>
      <c r="N229" s="979"/>
      <c r="O229" s="979"/>
      <c r="P229" s="980" t="str">
        <f>IF(COUNTA(Y234:Y241)&gt;1,CONCATENATE(V234,"번지 외 ",COUNTA(Y234:Y241)-1,"필지"),CONCATENATE(V234,"번지"))</f>
        <v>번지</v>
      </c>
      <c r="Q229" s="981">
        <f>+Y242</f>
        <v>0</v>
      </c>
      <c r="R229" s="982"/>
      <c r="S229" s="983">
        <f>COUNT(L237:L249)</f>
        <v>0</v>
      </c>
      <c r="T229" s="984">
        <f>200*S229</f>
        <v>0</v>
      </c>
      <c r="U229" s="941">
        <f t="shared" si="42"/>
        <v>0</v>
      </c>
      <c r="V229" s="1077" t="s">
        <v>871</v>
      </c>
      <c r="W229" s="969"/>
      <c r="X229" s="970"/>
      <c r="Y229" s="970"/>
      <c r="Z229" s="971"/>
      <c r="AA229" s="972"/>
      <c r="AB229" s="971"/>
      <c r="AC229" s="973"/>
      <c r="AD229" s="974"/>
      <c r="AE229" s="565"/>
      <c r="AF229" s="975" t="s">
        <v>872</v>
      </c>
      <c r="AG229" s="976" t="s">
        <v>873</v>
      </c>
      <c r="AH229" s="985" t="s">
        <v>874</v>
      </c>
      <c r="AI229" s="977" t="s">
        <v>875</v>
      </c>
      <c r="AJ229" s="949"/>
      <c r="AN229" s="950"/>
      <c r="AO229" s="950"/>
      <c r="AP229" s="963"/>
    </row>
    <row r="230" spans="1:43" ht="21" customHeight="1" thickBot="1">
      <c r="I230" s="952">
        <f t="shared" si="40"/>
        <v>0</v>
      </c>
      <c r="J230" s="941">
        <f t="shared" si="41"/>
        <v>0</v>
      </c>
      <c r="K230" s="1247" t="s">
        <v>568</v>
      </c>
      <c r="L230" s="965" t="s">
        <v>569</v>
      </c>
      <c r="M230" s="965" t="s">
        <v>562</v>
      </c>
      <c r="N230" s="965" t="s">
        <v>567</v>
      </c>
      <c r="O230" s="965" t="s">
        <v>571</v>
      </c>
      <c r="P230" s="1251" t="s">
        <v>572</v>
      </c>
      <c r="Q230" s="1251" t="s">
        <v>573</v>
      </c>
      <c r="R230" s="987" t="s">
        <v>574</v>
      </c>
      <c r="S230" s="988" t="s">
        <v>593</v>
      </c>
      <c r="T230" s="967" t="s">
        <v>563</v>
      </c>
      <c r="U230" s="941">
        <f t="shared" si="42"/>
        <v>0</v>
      </c>
      <c r="V230" s="1078" t="s">
        <v>876</v>
      </c>
      <c r="W230" s="990"/>
      <c r="X230" s="1079"/>
      <c r="Y230" s="1079"/>
      <c r="Z230" s="1080"/>
      <c r="AA230" s="1081"/>
      <c r="AB230" s="1080"/>
      <c r="AC230" s="1082"/>
      <c r="AD230" s="1083"/>
      <c r="AE230" s="565"/>
      <c r="AF230" s="975" t="s">
        <v>877</v>
      </c>
      <c r="AG230" s="996" t="s">
        <v>878</v>
      </c>
      <c r="AH230" s="997" t="s">
        <v>879</v>
      </c>
      <c r="AI230" s="977" t="s">
        <v>880</v>
      </c>
      <c r="AJ230" s="949"/>
      <c r="AN230" s="950"/>
      <c r="AO230" s="950"/>
      <c r="AP230" s="963"/>
    </row>
    <row r="231" spans="1:43" ht="21" customHeight="1" thickBot="1">
      <c r="I231" s="952">
        <f t="shared" si="40"/>
        <v>0</v>
      </c>
      <c r="J231" s="941">
        <f t="shared" si="41"/>
        <v>0</v>
      </c>
      <c r="K231" s="998">
        <f>Z234</f>
        <v>0</v>
      </c>
      <c r="L231" s="999">
        <f>AA234</f>
        <v>0</v>
      </c>
      <c r="M231" s="1000">
        <f>AC234</f>
        <v>0</v>
      </c>
      <c r="N231" s="1001">
        <f>AB243</f>
        <v>0</v>
      </c>
      <c r="O231" s="1002" t="e">
        <f>IF((Q235+R235)&gt;0,ROUND((Q235/(Q235+R235)),4),0)</f>
        <v>#DIV/0!</v>
      </c>
      <c r="P231" s="1003" t="str">
        <f>IF(W230&lt;=15,AI228,IF(W230&gt;30,AI230,AI229))</f>
        <v>완 (15˚ 이하)</v>
      </c>
      <c r="Q231" s="1004" t="str">
        <f>AF236</f>
        <v>개소당5ha이상</v>
      </c>
      <c r="R231" s="1005"/>
      <c r="S231" s="1006">
        <f>W230</f>
        <v>0</v>
      </c>
      <c r="T231" s="1007">
        <f>ROUND(N231/10000*N237,0)</f>
        <v>0</v>
      </c>
      <c r="U231" s="941">
        <f t="shared" si="42"/>
        <v>0</v>
      </c>
      <c r="V231" s="1084">
        <v>0</v>
      </c>
      <c r="W231" s="1084"/>
      <c r="X231" s="1084"/>
      <c r="Y231" s="1084"/>
      <c r="Z231" s="1084"/>
      <c r="AA231" s="1085"/>
      <c r="AB231" s="1084"/>
      <c r="AC231" s="1084"/>
      <c r="AD231" s="1084"/>
      <c r="AE231" s="565"/>
      <c r="AF231" s="975" t="s">
        <v>881</v>
      </c>
      <c r="AG231" s="976"/>
      <c r="AH231" s="1008"/>
      <c r="AI231" s="977"/>
      <c r="AJ231" s="949"/>
      <c r="AN231" s="950"/>
      <c r="AO231" s="950"/>
      <c r="AP231" s="963"/>
    </row>
    <row r="232" spans="1:43" ht="21" customHeight="1" thickBot="1">
      <c r="I232" s="952">
        <f t="shared" si="40"/>
        <v>0</v>
      </c>
      <c r="J232" s="941">
        <f t="shared" si="41"/>
        <v>0</v>
      </c>
      <c r="K232" s="2479" t="s">
        <v>941</v>
      </c>
      <c r="L232" s="2479"/>
      <c r="M232" s="2479"/>
      <c r="N232" s="2479"/>
      <c r="O232" s="2479"/>
      <c r="P232" s="2479"/>
      <c r="Q232" s="2479"/>
      <c r="R232" s="2479"/>
      <c r="S232" s="2479"/>
      <c r="T232" s="2479"/>
      <c r="U232" s="941">
        <f t="shared" si="42"/>
        <v>0</v>
      </c>
      <c r="AE232" s="565"/>
      <c r="AF232" s="975"/>
      <c r="AG232" s="976"/>
      <c r="AH232" s="1008"/>
      <c r="AI232" s="977"/>
      <c r="AJ232" s="949"/>
      <c r="AN232" s="950"/>
      <c r="AO232" s="950"/>
      <c r="AP232" s="963"/>
    </row>
    <row r="233" spans="1:43" ht="21" customHeight="1" thickBot="1">
      <c r="I233" s="952">
        <f t="shared" si="40"/>
        <v>0</v>
      </c>
      <c r="J233" s="941">
        <f t="shared" si="41"/>
        <v>0</v>
      </c>
      <c r="K233" s="2480" t="s">
        <v>942</v>
      </c>
      <c r="L233" s="2482" t="s">
        <v>943</v>
      </c>
      <c r="M233" s="2484" t="s">
        <v>944</v>
      </c>
      <c r="N233" s="2484" t="s">
        <v>945</v>
      </c>
      <c r="O233" s="2476" t="s">
        <v>946</v>
      </c>
      <c r="P233" s="2476"/>
      <c r="Q233" s="2476" t="s">
        <v>947</v>
      </c>
      <c r="R233" s="2476"/>
      <c r="S233" s="2472" t="s">
        <v>1162</v>
      </c>
      <c r="T233" s="2473"/>
      <c r="U233" s="941">
        <f t="shared" si="42"/>
        <v>0</v>
      </c>
      <c r="V233" s="1075" t="s">
        <v>837</v>
      </c>
      <c r="W233" s="1086" t="s">
        <v>838</v>
      </c>
      <c r="X233" s="1086" t="s">
        <v>835</v>
      </c>
      <c r="Y233" s="1086" t="s">
        <v>890</v>
      </c>
      <c r="Z233" s="1086" t="s">
        <v>568</v>
      </c>
      <c r="AA233" s="1087" t="s">
        <v>902</v>
      </c>
      <c r="AB233" s="1086" t="s">
        <v>836</v>
      </c>
      <c r="AC233" s="1088" t="s">
        <v>562</v>
      </c>
      <c r="AD233" s="1089" t="s">
        <v>1147</v>
      </c>
      <c r="AE233" s="565"/>
      <c r="AF233" s="1016"/>
      <c r="AG233" s="1017"/>
      <c r="AH233" s="1018"/>
      <c r="AI233" s="1019"/>
      <c r="AJ233" s="1020"/>
      <c r="AN233" s="1020"/>
      <c r="AO233" s="950"/>
      <c r="AP233" s="963"/>
    </row>
    <row r="234" spans="1:43" ht="21" customHeight="1" thickBot="1">
      <c r="I234" s="952">
        <f t="shared" si="40"/>
        <v>0</v>
      </c>
      <c r="J234" s="941">
        <f t="shared" si="41"/>
        <v>0</v>
      </c>
      <c r="K234" s="2481"/>
      <c r="L234" s="2483"/>
      <c r="M234" s="2485"/>
      <c r="N234" s="2485"/>
      <c r="O234" s="1250" t="s">
        <v>786</v>
      </c>
      <c r="P234" s="1022" t="s">
        <v>787</v>
      </c>
      <c r="Q234" s="1022" t="s">
        <v>786</v>
      </c>
      <c r="R234" s="1023" t="s">
        <v>787</v>
      </c>
      <c r="S234" s="2474"/>
      <c r="T234" s="2475"/>
      <c r="U234" s="941">
        <f t="shared" si="42"/>
        <v>0</v>
      </c>
      <c r="V234" s="1036"/>
      <c r="W234" s="1025"/>
      <c r="X234" s="1037"/>
      <c r="Y234" s="1037"/>
      <c r="Z234" s="1025"/>
      <c r="AA234" s="1026"/>
      <c r="AB234" s="1025"/>
      <c r="AC234" s="1027"/>
      <c r="AD234" s="1028"/>
      <c r="AE234" s="565"/>
      <c r="AF234" s="948"/>
      <c r="AG234" s="948"/>
      <c r="AH234" s="948"/>
      <c r="AI234" s="1029"/>
      <c r="AJ234" s="1020"/>
      <c r="AN234" s="1020"/>
      <c r="AO234" s="950"/>
      <c r="AP234" s="963"/>
    </row>
    <row r="235" spans="1:43" ht="21" customHeight="1">
      <c r="I235" s="952">
        <f t="shared" si="40"/>
        <v>0</v>
      </c>
      <c r="J235" s="941">
        <f t="shared" si="41"/>
        <v>0</v>
      </c>
      <c r="K235" s="1248" t="s">
        <v>889</v>
      </c>
      <c r="L235" s="1031"/>
      <c r="M235" s="1031"/>
      <c r="N235" s="1032" t="e">
        <f>N236/S229</f>
        <v>#DIV/0!</v>
      </c>
      <c r="O235" s="1033" t="e">
        <f>ROUND(O236/S229,1)</f>
        <v>#DIV/0!</v>
      </c>
      <c r="P235" s="1033" t="e">
        <f>ROUND(P236/S229,1)</f>
        <v>#DIV/0!</v>
      </c>
      <c r="Q235" s="1032" t="e">
        <f>ROUND(Q236/S229,0)</f>
        <v>#DIV/0!</v>
      </c>
      <c r="R235" s="1032" t="e">
        <f>ROUND(R236/S229,0)</f>
        <v>#DIV/0!</v>
      </c>
      <c r="S235" s="1034"/>
      <c r="T235" s="1035"/>
      <c r="U235" s="941">
        <f t="shared" si="42"/>
        <v>0</v>
      </c>
      <c r="V235" s="1036"/>
      <c r="W235" s="1025"/>
      <c r="X235" s="1037"/>
      <c r="Y235" s="1037"/>
      <c r="Z235" s="1025"/>
      <c r="AA235" s="1026"/>
      <c r="AB235" s="1025"/>
      <c r="AC235" s="1027"/>
      <c r="AD235" s="1028"/>
      <c r="AE235" s="565"/>
      <c r="AF235" s="960" t="s">
        <v>560</v>
      </c>
      <c r="AG235" s="961" t="s">
        <v>561</v>
      </c>
      <c r="AH235" s="1012" t="s">
        <v>884</v>
      </c>
      <c r="AI235" s="1038"/>
      <c r="AJ235" s="949"/>
      <c r="AN235" s="950"/>
      <c r="AO235" s="565"/>
      <c r="AP235" s="963"/>
    </row>
    <row r="236" spans="1:43" ht="21" customHeight="1">
      <c r="I236" s="952">
        <f t="shared" si="40"/>
        <v>0</v>
      </c>
      <c r="J236" s="941">
        <f t="shared" si="41"/>
        <v>0</v>
      </c>
      <c r="K236" s="1248" t="s">
        <v>832</v>
      </c>
      <c r="L236" s="1031"/>
      <c r="M236" s="1031"/>
      <c r="N236" s="1039">
        <f>SUM(N237:N300)</f>
        <v>0</v>
      </c>
      <c r="O236" s="1039">
        <f>SUM(O237:O300)</f>
        <v>0</v>
      </c>
      <c r="P236" s="1039">
        <f>SUM(P237:P300)</f>
        <v>0</v>
      </c>
      <c r="Q236" s="1039">
        <f>SUM(Q237:Q300)</f>
        <v>0</v>
      </c>
      <c r="R236" s="1039">
        <f>SUM(R237:R300)</f>
        <v>0</v>
      </c>
      <c r="S236" s="1040"/>
      <c r="T236" s="1041"/>
      <c r="U236" s="941">
        <f t="shared" si="42"/>
        <v>0</v>
      </c>
      <c r="V236" s="1036"/>
      <c r="W236" s="1025"/>
      <c r="X236" s="1025"/>
      <c r="Y236" s="1025"/>
      <c r="Z236" s="1025"/>
      <c r="AA236" s="1026"/>
      <c r="AB236" s="1025"/>
      <c r="AC236" s="1027"/>
      <c r="AD236" s="1028"/>
      <c r="AE236" s="565"/>
      <c r="AF236" s="975" t="s">
        <v>885</v>
      </c>
      <c r="AG236" s="976" t="s">
        <v>1151</v>
      </c>
      <c r="AH236" s="1042">
        <v>0</v>
      </c>
      <c r="AI236" s="1043"/>
      <c r="AJ236" s="949"/>
      <c r="AN236" s="950"/>
      <c r="AO236" s="565"/>
      <c r="AP236" s="963"/>
    </row>
    <row r="237" spans="1:43" ht="21" customHeight="1">
      <c r="I237" s="952">
        <f>IF((O$237+P$237)&gt;0,1,0)</f>
        <v>0</v>
      </c>
      <c r="J237" s="941">
        <f t="shared" si="41"/>
        <v>0</v>
      </c>
      <c r="K237" s="1248">
        <v>1</v>
      </c>
      <c r="L237" s="1044"/>
      <c r="M237" s="1044"/>
      <c r="N237" s="1045">
        <f t="shared" ref="N237:N250" si="43">IF(O237+P237&gt;0,$W$227,)</f>
        <v>0</v>
      </c>
      <c r="O237" s="1053"/>
      <c r="P237" s="1053"/>
      <c r="Q237" s="1045">
        <f t="shared" ref="Q237:R250" si="44">ROUND(O237*50,0)</f>
        <v>0</v>
      </c>
      <c r="R237" s="1045">
        <f t="shared" si="44"/>
        <v>0</v>
      </c>
      <c r="S237" s="1047"/>
      <c r="T237" s="1048"/>
      <c r="U237" s="941">
        <f t="shared" si="42"/>
        <v>0</v>
      </c>
      <c r="V237" s="1036"/>
      <c r="W237" s="1025"/>
      <c r="X237" s="1025"/>
      <c r="Y237" s="1025"/>
      <c r="Z237" s="1025"/>
      <c r="AA237" s="1026"/>
      <c r="AB237" s="1025"/>
      <c r="AC237" s="1027"/>
      <c r="AD237" s="1028"/>
      <c r="AE237" s="565"/>
      <c r="AF237" s="975" t="s">
        <v>886</v>
      </c>
      <c r="AG237" s="976" t="s">
        <v>887</v>
      </c>
      <c r="AH237" s="1049">
        <v>0.05</v>
      </c>
      <c r="AI237" s="1043"/>
      <c r="AJ237" s="949"/>
      <c r="AN237" s="950"/>
      <c r="AO237" s="565"/>
      <c r="AP237" s="963"/>
    </row>
    <row r="238" spans="1:43" ht="21" customHeight="1">
      <c r="I238" s="952">
        <f t="shared" ref="I238:I250" si="45">IF((O$237+P$237)&gt;0,1,0)</f>
        <v>0</v>
      </c>
      <c r="J238" s="941">
        <f t="shared" si="41"/>
        <v>0</v>
      </c>
      <c r="K238" s="1248">
        <f t="shared" ref="K238:K250" si="46">+K237+1</f>
        <v>2</v>
      </c>
      <c r="L238" s="1044"/>
      <c r="M238" s="1044"/>
      <c r="N238" s="1045">
        <f t="shared" si="43"/>
        <v>0</v>
      </c>
      <c r="O238" s="1053"/>
      <c r="P238" s="1053"/>
      <c r="Q238" s="1045">
        <f t="shared" si="44"/>
        <v>0</v>
      </c>
      <c r="R238" s="1045">
        <f t="shared" si="44"/>
        <v>0</v>
      </c>
      <c r="S238" s="1047"/>
      <c r="T238" s="1048"/>
      <c r="U238" s="941">
        <f t="shared" si="42"/>
        <v>0</v>
      </c>
      <c r="V238" s="1036"/>
      <c r="W238" s="1025"/>
      <c r="X238" s="1025"/>
      <c r="Y238" s="1025"/>
      <c r="Z238" s="1025"/>
      <c r="AA238" s="1026"/>
      <c r="AB238" s="1025"/>
      <c r="AC238" s="1027"/>
      <c r="AD238" s="1028"/>
      <c r="AE238" s="565"/>
      <c r="AF238" s="975" t="s">
        <v>888</v>
      </c>
      <c r="AG238" s="976" t="s">
        <v>1150</v>
      </c>
      <c r="AH238" s="1049">
        <v>0.1</v>
      </c>
      <c r="AI238" s="1050"/>
      <c r="AJ238" s="949"/>
      <c r="AN238" s="950"/>
      <c r="AO238" s="565"/>
      <c r="AP238" s="963"/>
    </row>
    <row r="239" spans="1:43" ht="21" customHeight="1">
      <c r="I239" s="952">
        <f t="shared" si="45"/>
        <v>0</v>
      </c>
      <c r="J239" s="941">
        <f t="shared" si="41"/>
        <v>0</v>
      </c>
      <c r="K239" s="1248">
        <f t="shared" si="46"/>
        <v>3</v>
      </c>
      <c r="L239" s="1044"/>
      <c r="M239" s="1044"/>
      <c r="N239" s="1045">
        <f t="shared" si="43"/>
        <v>0</v>
      </c>
      <c r="O239" s="1053"/>
      <c r="P239" s="1053"/>
      <c r="Q239" s="1045">
        <f t="shared" si="44"/>
        <v>0</v>
      </c>
      <c r="R239" s="1045">
        <f t="shared" si="44"/>
        <v>0</v>
      </c>
      <c r="S239" s="1047"/>
      <c r="T239" s="1048"/>
      <c r="U239" s="941">
        <f t="shared" si="42"/>
        <v>0</v>
      </c>
      <c r="V239" s="1036"/>
      <c r="W239" s="1025"/>
      <c r="X239" s="1025"/>
      <c r="Y239" s="1025"/>
      <c r="Z239" s="1025"/>
      <c r="AA239" s="1026"/>
      <c r="AB239" s="1025"/>
      <c r="AC239" s="1027"/>
      <c r="AD239" s="1028"/>
      <c r="AE239" s="565"/>
      <c r="AF239" s="975"/>
      <c r="AG239" s="976"/>
      <c r="AH239" s="1051"/>
      <c r="AI239" s="977"/>
      <c r="AJ239" s="1020"/>
      <c r="AN239" s="1020"/>
      <c r="AO239" s="565"/>
      <c r="AP239" s="963"/>
      <c r="AQ239" s="819"/>
    </row>
    <row r="240" spans="1:43" ht="21" customHeight="1" thickBot="1">
      <c r="I240" s="952">
        <f t="shared" si="45"/>
        <v>0</v>
      </c>
      <c r="J240" s="941">
        <f t="shared" si="41"/>
        <v>0</v>
      </c>
      <c r="K240" s="1248">
        <f t="shared" si="46"/>
        <v>4</v>
      </c>
      <c r="L240" s="1044"/>
      <c r="M240" s="1044"/>
      <c r="N240" s="1045"/>
      <c r="O240" s="1053"/>
      <c r="P240" s="1053"/>
      <c r="Q240" s="1045"/>
      <c r="R240" s="1045"/>
      <c r="S240" s="1047"/>
      <c r="T240" s="1048"/>
      <c r="U240" s="941">
        <f t="shared" si="42"/>
        <v>0</v>
      </c>
      <c r="V240" s="1036"/>
      <c r="W240" s="1025"/>
      <c r="X240" s="1025"/>
      <c r="Y240" s="1025"/>
      <c r="Z240" s="1025"/>
      <c r="AA240" s="1026"/>
      <c r="AB240" s="1025"/>
      <c r="AC240" s="1027"/>
      <c r="AD240" s="1028"/>
      <c r="AE240" s="565"/>
      <c r="AF240" s="1016"/>
      <c r="AG240" s="1055"/>
      <c r="AH240" s="1017"/>
      <c r="AI240" s="1019"/>
      <c r="AJ240" s="1020"/>
      <c r="AN240" s="1020"/>
      <c r="AO240" s="565"/>
      <c r="AP240" s="963"/>
    </row>
    <row r="241" spans="1:44" ht="21" customHeight="1">
      <c r="I241" s="952">
        <f t="shared" si="45"/>
        <v>0</v>
      </c>
      <c r="J241" s="941">
        <f t="shared" si="41"/>
        <v>0</v>
      </c>
      <c r="K241" s="1248">
        <f t="shared" si="46"/>
        <v>5</v>
      </c>
      <c r="L241" s="1044"/>
      <c r="M241" s="1044"/>
      <c r="N241" s="1052"/>
      <c r="O241" s="1053"/>
      <c r="P241" s="1053"/>
      <c r="Q241" s="1097"/>
      <c r="R241" s="1097"/>
      <c r="S241" s="1047"/>
      <c r="T241" s="1048"/>
      <c r="U241" s="941">
        <f t="shared" si="42"/>
        <v>0</v>
      </c>
      <c r="V241" s="1036"/>
      <c r="W241" s="1025"/>
      <c r="X241" s="1025"/>
      <c r="Y241" s="1025"/>
      <c r="Z241" s="1025"/>
      <c r="AA241" s="1026"/>
      <c r="AB241" s="1025"/>
      <c r="AC241" s="1027"/>
      <c r="AD241" s="1028"/>
      <c r="AE241" s="819"/>
      <c r="AF241" s="963"/>
      <c r="AG241" s="963"/>
      <c r="AH241" s="963"/>
      <c r="AI241" s="963"/>
      <c r="AJ241" s="963"/>
      <c r="AK241" s="819"/>
      <c r="AL241" s="819"/>
      <c r="AM241" s="819"/>
      <c r="AN241" s="963"/>
      <c r="AO241" s="565"/>
      <c r="AP241" s="963"/>
      <c r="AR241" s="819"/>
    </row>
    <row r="242" spans="1:44" ht="21" customHeight="1">
      <c r="I242" s="952">
        <f t="shared" si="45"/>
        <v>0</v>
      </c>
      <c r="J242" s="941">
        <f t="shared" si="41"/>
        <v>0</v>
      </c>
      <c r="K242" s="1248">
        <f t="shared" si="46"/>
        <v>6</v>
      </c>
      <c r="L242" s="1044"/>
      <c r="M242" s="1044"/>
      <c r="N242" s="1052"/>
      <c r="O242" s="1053"/>
      <c r="P242" s="1053"/>
      <c r="Q242" s="1054"/>
      <c r="R242" s="1054"/>
      <c r="S242" s="1047"/>
      <c r="T242" s="1048"/>
      <c r="U242" s="941">
        <f t="shared" si="42"/>
        <v>0</v>
      </c>
      <c r="V242" s="968" t="s">
        <v>832</v>
      </c>
      <c r="W242" s="1056">
        <f>SUM(W234:W241)</f>
        <v>0</v>
      </c>
      <c r="X242" s="1056">
        <f>SUM(X234:X241)</f>
        <v>0</v>
      </c>
      <c r="Y242" s="1056">
        <f>SUM(Y234:Y241)</f>
        <v>0</v>
      </c>
      <c r="Z242" s="1057"/>
      <c r="AA242" s="1058"/>
      <c r="AB242" s="1056">
        <f>SUM(AB234:AB241)</f>
        <v>0</v>
      </c>
      <c r="AC242" s="1059"/>
      <c r="AD242" s="1060"/>
      <c r="AE242" s="1061"/>
      <c r="AF242" s="565"/>
      <c r="AG242" s="565"/>
      <c r="AH242" s="565"/>
      <c r="AI242" s="565"/>
      <c r="AJ242" s="565"/>
      <c r="AN242" s="963"/>
      <c r="AO242" s="565"/>
      <c r="AP242" s="963"/>
    </row>
    <row r="243" spans="1:44" s="819" customFormat="1" ht="21" customHeight="1" thickBot="1">
      <c r="A243" s="372"/>
      <c r="B243" s="372"/>
      <c r="C243" s="372"/>
      <c r="D243" s="372"/>
      <c r="E243" s="372"/>
      <c r="F243" s="372"/>
      <c r="G243" s="372"/>
      <c r="H243" s="167"/>
      <c r="I243" s="952">
        <f t="shared" si="45"/>
        <v>0</v>
      </c>
      <c r="J243" s="941">
        <f t="shared" si="41"/>
        <v>0</v>
      </c>
      <c r="K243" s="1248">
        <f t="shared" si="46"/>
        <v>7</v>
      </c>
      <c r="L243" s="1044"/>
      <c r="M243" s="1044"/>
      <c r="N243" s="1052"/>
      <c r="O243" s="1053"/>
      <c r="P243" s="1053"/>
      <c r="Q243" s="1054"/>
      <c r="R243" s="1054"/>
      <c r="S243" s="1047"/>
      <c r="T243" s="1048"/>
      <c r="U243" s="941">
        <f t="shared" si="42"/>
        <v>0</v>
      </c>
      <c r="V243" s="1062" t="s">
        <v>889</v>
      </c>
      <c r="W243" s="1063"/>
      <c r="X243" s="1063"/>
      <c r="Y243" s="1063"/>
      <c r="Z243" s="1063"/>
      <c r="AA243" s="1064"/>
      <c r="AB243" s="1063">
        <f>IF(AB242&gt;0,ROUND(AB242/COUNTA(AB234:AB241),0),)</f>
        <v>0</v>
      </c>
      <c r="AC243" s="1065"/>
      <c r="AD243" s="1066"/>
      <c r="AE243" s="1061"/>
      <c r="AF243" s="1061"/>
      <c r="AG243" s="1061"/>
      <c r="AH243" s="565"/>
      <c r="AI243" s="565"/>
      <c r="AJ243" s="565"/>
      <c r="AK243" s="565"/>
      <c r="AL243" s="565"/>
      <c r="AM243" s="565"/>
      <c r="AN243" s="963"/>
      <c r="AO243" s="963"/>
      <c r="AP243" s="963"/>
      <c r="AQ243" s="951"/>
      <c r="AR243" s="951"/>
    </row>
    <row r="244" spans="1:44" ht="21" customHeight="1">
      <c r="I244" s="952">
        <f t="shared" si="45"/>
        <v>0</v>
      </c>
      <c r="J244" s="941">
        <f t="shared" si="41"/>
        <v>0</v>
      </c>
      <c r="K244" s="1248">
        <f t="shared" si="46"/>
        <v>8</v>
      </c>
      <c r="L244" s="1044"/>
      <c r="M244" s="1044"/>
      <c r="N244" s="1052"/>
      <c r="O244" s="1053"/>
      <c r="P244" s="1053"/>
      <c r="Q244" s="1054"/>
      <c r="R244" s="1054"/>
      <c r="S244" s="1047"/>
      <c r="T244" s="1048"/>
      <c r="U244" s="941">
        <f t="shared" si="42"/>
        <v>0</v>
      </c>
      <c r="V244" s="565"/>
      <c r="W244" s="565"/>
      <c r="X244" s="565"/>
      <c r="Y244" s="565"/>
      <c r="Z244" s="565"/>
      <c r="AA244" s="1067"/>
      <c r="AB244" s="565"/>
      <c r="AC244" s="565"/>
      <c r="AD244" s="565"/>
      <c r="AE244" s="1061"/>
      <c r="AF244" s="1061"/>
      <c r="AG244" s="1061"/>
      <c r="AH244" s="565"/>
      <c r="AI244" s="565"/>
      <c r="AJ244" s="565"/>
      <c r="AK244" s="565"/>
      <c r="AL244" s="565"/>
      <c r="AM244" s="565"/>
      <c r="AN244" s="963"/>
      <c r="AO244" s="963"/>
      <c r="AP244" s="963"/>
    </row>
    <row r="245" spans="1:44" ht="21" customHeight="1">
      <c r="I245" s="952">
        <f t="shared" si="45"/>
        <v>0</v>
      </c>
      <c r="J245" s="941">
        <f t="shared" si="41"/>
        <v>0</v>
      </c>
      <c r="K245" s="1248">
        <f t="shared" si="46"/>
        <v>9</v>
      </c>
      <c r="L245" s="1044"/>
      <c r="M245" s="1044"/>
      <c r="N245" s="1052"/>
      <c r="O245" s="1053"/>
      <c r="P245" s="1053"/>
      <c r="Q245" s="1054"/>
      <c r="R245" s="1054"/>
      <c r="S245" s="1047"/>
      <c r="T245" s="1048"/>
      <c r="U245" s="941">
        <f t="shared" si="42"/>
        <v>0</v>
      </c>
      <c r="V245" s="565"/>
      <c r="W245" s="565"/>
      <c r="X245" s="565"/>
      <c r="Y245" s="565"/>
      <c r="Z245" s="565"/>
      <c r="AA245" s="1067"/>
      <c r="AB245" s="565"/>
      <c r="AC245" s="565"/>
      <c r="AD245" s="565"/>
      <c r="AE245" s="1061"/>
      <c r="AF245" s="1061"/>
      <c r="AG245" s="1061"/>
      <c r="AH245" s="565"/>
      <c r="AI245" s="565"/>
      <c r="AJ245" s="565"/>
      <c r="AK245" s="565"/>
      <c r="AL245" s="565"/>
      <c r="AM245" s="565"/>
      <c r="AN245" s="963"/>
      <c r="AO245" s="963"/>
      <c r="AP245" s="963"/>
    </row>
    <row r="246" spans="1:44" ht="21" customHeight="1">
      <c r="I246" s="952">
        <f t="shared" si="45"/>
        <v>0</v>
      </c>
      <c r="J246" s="941">
        <f t="shared" si="41"/>
        <v>0</v>
      </c>
      <c r="K246" s="1248">
        <f t="shared" si="46"/>
        <v>10</v>
      </c>
      <c r="L246" s="1044"/>
      <c r="M246" s="1044"/>
      <c r="N246" s="1052"/>
      <c r="O246" s="1053"/>
      <c r="P246" s="1053"/>
      <c r="Q246" s="1054"/>
      <c r="R246" s="1054"/>
      <c r="S246" s="1047"/>
      <c r="T246" s="1048"/>
      <c r="U246" s="941">
        <f t="shared" si="42"/>
        <v>0</v>
      </c>
      <c r="V246" s="565"/>
      <c r="W246" s="565"/>
      <c r="X246" s="565"/>
      <c r="Y246" s="565"/>
      <c r="Z246" s="565"/>
      <c r="AA246" s="1067"/>
      <c r="AB246" s="565"/>
      <c r="AC246" s="565"/>
      <c r="AD246" s="565"/>
      <c r="AE246" s="1061"/>
      <c r="AF246" s="1061"/>
      <c r="AG246" s="1061"/>
      <c r="AH246" s="565"/>
      <c r="AI246" s="565"/>
      <c r="AJ246" s="565"/>
      <c r="AK246" s="565"/>
      <c r="AL246" s="565"/>
      <c r="AM246" s="565"/>
      <c r="AN246" s="963"/>
      <c r="AO246" s="963"/>
      <c r="AP246" s="963"/>
    </row>
    <row r="247" spans="1:44" ht="21" customHeight="1">
      <c r="I247" s="952">
        <f t="shared" si="45"/>
        <v>0</v>
      </c>
      <c r="J247" s="941">
        <f t="shared" si="41"/>
        <v>0</v>
      </c>
      <c r="K247" s="1248">
        <f t="shared" si="46"/>
        <v>11</v>
      </c>
      <c r="L247" s="1044"/>
      <c r="M247" s="1044"/>
      <c r="N247" s="1052">
        <f t="shared" si="43"/>
        <v>0</v>
      </c>
      <c r="O247" s="1053"/>
      <c r="P247" s="1053"/>
      <c r="Q247" s="1054">
        <f t="shared" si="44"/>
        <v>0</v>
      </c>
      <c r="R247" s="1054">
        <f t="shared" si="44"/>
        <v>0</v>
      </c>
      <c r="S247" s="1047"/>
      <c r="T247" s="1048"/>
      <c r="U247" s="941">
        <f t="shared" si="42"/>
        <v>0</v>
      </c>
      <c r="V247" s="565"/>
      <c r="W247" s="565"/>
      <c r="X247" s="565"/>
      <c r="Y247" s="565"/>
      <c r="Z247" s="565"/>
      <c r="AA247" s="1067"/>
      <c r="AB247" s="565"/>
      <c r="AC247" s="565"/>
      <c r="AD247" s="565"/>
      <c r="AE247" s="1061"/>
      <c r="AF247" s="1061"/>
      <c r="AG247" s="1061"/>
      <c r="AH247" s="565"/>
      <c r="AI247" s="565"/>
      <c r="AJ247" s="565"/>
      <c r="AK247" s="565"/>
      <c r="AL247" s="565"/>
      <c r="AM247" s="565"/>
      <c r="AN247" s="963"/>
      <c r="AO247" s="963"/>
      <c r="AP247" s="963"/>
    </row>
    <row r="248" spans="1:44" ht="21" customHeight="1">
      <c r="I248" s="952">
        <f t="shared" si="45"/>
        <v>0</v>
      </c>
      <c r="J248" s="941">
        <f t="shared" si="41"/>
        <v>0</v>
      </c>
      <c r="K248" s="1248">
        <f t="shared" si="46"/>
        <v>12</v>
      </c>
      <c r="L248" s="1044"/>
      <c r="M248" s="1044"/>
      <c r="N248" s="1052">
        <f t="shared" si="43"/>
        <v>0</v>
      </c>
      <c r="O248" s="1053"/>
      <c r="P248" s="1053"/>
      <c r="Q248" s="1054">
        <f t="shared" si="44"/>
        <v>0</v>
      </c>
      <c r="R248" s="1054">
        <f t="shared" si="44"/>
        <v>0</v>
      </c>
      <c r="S248" s="1047"/>
      <c r="T248" s="1048"/>
      <c r="U248" s="941">
        <f t="shared" si="42"/>
        <v>0</v>
      </c>
      <c r="V248" s="565"/>
      <c r="W248" s="565"/>
      <c r="X248" s="565"/>
      <c r="Y248" s="565"/>
      <c r="Z248" s="565"/>
      <c r="AA248" s="1067"/>
      <c r="AB248" s="565"/>
      <c r="AC248" s="565"/>
      <c r="AD248" s="565"/>
      <c r="AE248" s="1061"/>
      <c r="AF248" s="1061"/>
      <c r="AG248" s="1061"/>
      <c r="AH248" s="565"/>
      <c r="AI248" s="565"/>
      <c r="AJ248" s="565"/>
      <c r="AK248" s="565"/>
      <c r="AL248" s="565"/>
      <c r="AM248" s="565"/>
      <c r="AN248" s="963"/>
      <c r="AO248" s="963"/>
      <c r="AP248" s="963"/>
    </row>
    <row r="249" spans="1:44" ht="21" customHeight="1">
      <c r="I249" s="952">
        <f t="shared" si="45"/>
        <v>0</v>
      </c>
      <c r="J249" s="941">
        <f t="shared" si="41"/>
        <v>0</v>
      </c>
      <c r="K249" s="1248">
        <f t="shared" si="46"/>
        <v>13</v>
      </c>
      <c r="L249" s="1044"/>
      <c r="M249" s="1044"/>
      <c r="N249" s="1052">
        <f t="shared" si="43"/>
        <v>0</v>
      </c>
      <c r="O249" s="1053"/>
      <c r="P249" s="1053"/>
      <c r="Q249" s="1054">
        <f t="shared" si="44"/>
        <v>0</v>
      </c>
      <c r="R249" s="1054">
        <f t="shared" si="44"/>
        <v>0</v>
      </c>
      <c r="S249" s="1047"/>
      <c r="T249" s="1048"/>
      <c r="U249" s="941">
        <f t="shared" si="42"/>
        <v>0</v>
      </c>
      <c r="V249" s="565"/>
      <c r="W249" s="565"/>
      <c r="X249" s="565"/>
      <c r="Y249" s="565"/>
      <c r="Z249" s="565"/>
      <c r="AA249" s="1067"/>
      <c r="AB249" s="565"/>
      <c r="AC249" s="565"/>
      <c r="AD249" s="565"/>
      <c r="AE249" s="1061"/>
      <c r="AF249" s="1061"/>
      <c r="AG249" s="1061"/>
      <c r="AH249" s="565"/>
      <c r="AI249" s="565"/>
      <c r="AJ249" s="565"/>
      <c r="AK249" s="565"/>
      <c r="AL249" s="565"/>
      <c r="AM249" s="565"/>
      <c r="AN249" s="963"/>
      <c r="AO249" s="963"/>
      <c r="AP249" s="963"/>
    </row>
    <row r="250" spans="1:44" ht="21" customHeight="1" thickBot="1">
      <c r="I250" s="952">
        <f t="shared" si="45"/>
        <v>0</v>
      </c>
      <c r="J250" s="941">
        <f t="shared" si="41"/>
        <v>0</v>
      </c>
      <c r="K250" s="1068">
        <f t="shared" si="46"/>
        <v>14</v>
      </c>
      <c r="L250" s="1000"/>
      <c r="M250" s="1000"/>
      <c r="N250" s="1069">
        <f t="shared" si="43"/>
        <v>0</v>
      </c>
      <c r="O250" s="1070"/>
      <c r="P250" s="1070"/>
      <c r="Q250" s="1071">
        <f t="shared" si="44"/>
        <v>0</v>
      </c>
      <c r="R250" s="1071">
        <f t="shared" si="44"/>
        <v>0</v>
      </c>
      <c r="S250" s="1072"/>
      <c r="T250" s="1073"/>
      <c r="U250" s="941">
        <f t="shared" si="42"/>
        <v>0</v>
      </c>
      <c r="V250" s="565"/>
      <c r="W250" s="565"/>
      <c r="X250" s="565"/>
      <c r="Y250" s="565"/>
      <c r="Z250" s="565"/>
      <c r="AA250" s="1067"/>
      <c r="AB250" s="565"/>
      <c r="AC250" s="565"/>
      <c r="AD250" s="565"/>
      <c r="AE250" s="1061"/>
      <c r="AF250" s="1061"/>
      <c r="AG250" s="1061"/>
      <c r="AH250" s="565"/>
      <c r="AI250" s="565"/>
      <c r="AJ250" s="565"/>
      <c r="AK250" s="565"/>
      <c r="AL250" s="565"/>
      <c r="AM250" s="565"/>
      <c r="AN250" s="963"/>
      <c r="AO250" s="963"/>
      <c r="AP250" s="963"/>
    </row>
    <row r="251" spans="1:44" s="253" customFormat="1" ht="21" hidden="1" customHeight="1">
      <c r="A251" s="252"/>
      <c r="B251" s="252"/>
      <c r="C251" s="252"/>
      <c r="D251" s="252"/>
      <c r="E251" s="252"/>
      <c r="F251" s="252"/>
      <c r="G251" s="252"/>
      <c r="I251" s="265">
        <f>IF((O$253+P$253)&gt;0,1,0)</f>
        <v>0</v>
      </c>
      <c r="J251" s="255">
        <f t="shared" si="41"/>
        <v>0</v>
      </c>
      <c r="K251" s="2439" t="s">
        <v>942</v>
      </c>
      <c r="L251" s="2441" t="s">
        <v>943</v>
      </c>
      <c r="M251" s="2443" t="s">
        <v>944</v>
      </c>
      <c r="N251" s="2443" t="s">
        <v>945</v>
      </c>
      <c r="O251" s="2445" t="s">
        <v>946</v>
      </c>
      <c r="P251" s="2445"/>
      <c r="Q251" s="2445" t="s">
        <v>947</v>
      </c>
      <c r="R251" s="2445"/>
      <c r="S251" s="2446" t="s">
        <v>948</v>
      </c>
      <c r="T251" s="2448" t="s">
        <v>1162</v>
      </c>
      <c r="U251" s="255">
        <f t="shared" si="42"/>
        <v>0</v>
      </c>
      <c r="V251" s="169"/>
      <c r="W251" s="169"/>
      <c r="X251" s="169"/>
      <c r="Y251" s="169"/>
      <c r="Z251" s="169"/>
      <c r="AA251" s="378"/>
      <c r="AB251" s="169"/>
      <c r="AC251" s="169"/>
      <c r="AD251" s="169"/>
      <c r="AE251" s="371"/>
      <c r="AF251" s="371"/>
      <c r="AG251" s="371"/>
      <c r="AH251" s="169"/>
      <c r="AI251" s="169"/>
      <c r="AJ251" s="169"/>
      <c r="AK251" s="169"/>
      <c r="AL251" s="169"/>
      <c r="AM251" s="169"/>
      <c r="AN251" s="176"/>
      <c r="AO251" s="176"/>
      <c r="AP251" s="176"/>
    </row>
    <row r="252" spans="1:44" s="253" customFormat="1" ht="21" hidden="1" customHeight="1">
      <c r="A252" s="252"/>
      <c r="B252" s="252"/>
      <c r="C252" s="252"/>
      <c r="D252" s="252"/>
      <c r="E252" s="252"/>
      <c r="F252" s="252"/>
      <c r="G252" s="252"/>
      <c r="I252" s="265">
        <f t="shared" ref="I252:I275" si="47">IF((O$253+P$253)&gt;0,1,0)</f>
        <v>0</v>
      </c>
      <c r="J252" s="255">
        <f t="shared" si="41"/>
        <v>0</v>
      </c>
      <c r="K252" s="2440"/>
      <c r="L252" s="2442"/>
      <c r="M252" s="2444"/>
      <c r="N252" s="2444"/>
      <c r="O252" s="1245" t="s">
        <v>786</v>
      </c>
      <c r="P252" s="335" t="s">
        <v>787</v>
      </c>
      <c r="Q252" s="335" t="s">
        <v>786</v>
      </c>
      <c r="R252" s="336" t="s">
        <v>787</v>
      </c>
      <c r="S252" s="2447"/>
      <c r="T252" s="2449"/>
      <c r="U252" s="255">
        <f t="shared" si="42"/>
        <v>0</v>
      </c>
      <c r="V252" s="169"/>
      <c r="W252" s="169"/>
      <c r="X252" s="169"/>
      <c r="Y252" s="169"/>
      <c r="Z252" s="169"/>
      <c r="AA252" s="378"/>
      <c r="AB252" s="169"/>
      <c r="AC252" s="169"/>
      <c r="AD252" s="169"/>
      <c r="AE252" s="371"/>
      <c r="AF252" s="371"/>
      <c r="AG252" s="371"/>
      <c r="AH252" s="169"/>
      <c r="AI252" s="169"/>
      <c r="AJ252" s="169"/>
      <c r="AK252" s="169"/>
      <c r="AL252" s="169"/>
      <c r="AM252" s="169"/>
      <c r="AN252" s="176"/>
      <c r="AO252" s="176"/>
      <c r="AP252" s="176"/>
    </row>
    <row r="253" spans="1:44" s="253" customFormat="1" ht="21" hidden="1" customHeight="1">
      <c r="A253" s="252"/>
      <c r="B253" s="252"/>
      <c r="C253" s="252"/>
      <c r="D253" s="252"/>
      <c r="E253" s="252"/>
      <c r="F253" s="252"/>
      <c r="G253" s="252"/>
      <c r="I253" s="265">
        <f t="shared" si="47"/>
        <v>0</v>
      </c>
      <c r="J253" s="255">
        <f t="shared" si="41"/>
        <v>0</v>
      </c>
      <c r="K253" s="1243">
        <f>+K25+1</f>
        <v>15</v>
      </c>
      <c r="L253" s="356"/>
      <c r="M253" s="356"/>
      <c r="N253" s="357">
        <f t="shared" ref="N253:N275" si="48">IF(O253+P253&gt;0,$W$227,)</f>
        <v>0</v>
      </c>
      <c r="O253" s="358"/>
      <c r="P253" s="358"/>
      <c r="Q253" s="359">
        <f t="shared" ref="Q253:R300" si="49">ROUND(O253*50,0)</f>
        <v>0</v>
      </c>
      <c r="R253" s="359">
        <f t="shared" si="49"/>
        <v>0</v>
      </c>
      <c r="S253" s="360"/>
      <c r="T253" s="361"/>
      <c r="U253" s="255">
        <f t="shared" si="42"/>
        <v>0</v>
      </c>
      <c r="V253" s="169"/>
      <c r="W253" s="169"/>
      <c r="X253" s="169"/>
      <c r="Y253" s="169"/>
      <c r="Z253" s="169"/>
      <c r="AA253" s="378"/>
      <c r="AB253" s="169"/>
      <c r="AC253" s="169"/>
      <c r="AD253" s="169"/>
      <c r="AE253" s="371"/>
      <c r="AF253" s="371"/>
      <c r="AG253" s="371"/>
      <c r="AH253" s="169"/>
      <c r="AI253" s="169"/>
      <c r="AJ253" s="169"/>
      <c r="AK253" s="169"/>
      <c r="AL253" s="169"/>
      <c r="AM253" s="169"/>
      <c r="AN253" s="176"/>
      <c r="AO253" s="176"/>
      <c r="AP253" s="176"/>
    </row>
    <row r="254" spans="1:44" s="253" customFormat="1" ht="21" hidden="1" customHeight="1">
      <c r="A254" s="252"/>
      <c r="B254" s="252"/>
      <c r="C254" s="252"/>
      <c r="D254" s="252"/>
      <c r="E254" s="252"/>
      <c r="F254" s="252"/>
      <c r="G254" s="252"/>
      <c r="I254" s="265">
        <f t="shared" si="47"/>
        <v>0</v>
      </c>
      <c r="J254" s="255">
        <f t="shared" si="41"/>
        <v>0</v>
      </c>
      <c r="K254" s="1243">
        <f t="shared" ref="K254:K275" si="50">+K253+1</f>
        <v>16</v>
      </c>
      <c r="L254" s="356"/>
      <c r="M254" s="356"/>
      <c r="N254" s="357">
        <f t="shared" si="48"/>
        <v>0</v>
      </c>
      <c r="O254" s="358"/>
      <c r="P254" s="358"/>
      <c r="Q254" s="359">
        <f t="shared" si="49"/>
        <v>0</v>
      </c>
      <c r="R254" s="359">
        <f t="shared" si="49"/>
        <v>0</v>
      </c>
      <c r="S254" s="360"/>
      <c r="T254" s="361"/>
      <c r="U254" s="255">
        <f t="shared" si="42"/>
        <v>0</v>
      </c>
      <c r="V254" s="169"/>
      <c r="W254" s="169"/>
      <c r="X254" s="169"/>
      <c r="Y254" s="169"/>
      <c r="Z254" s="169"/>
      <c r="AA254" s="378"/>
      <c r="AB254" s="169"/>
      <c r="AC254" s="169"/>
      <c r="AD254" s="169"/>
      <c r="AE254" s="371"/>
      <c r="AF254" s="371"/>
      <c r="AG254" s="371"/>
      <c r="AH254" s="169"/>
      <c r="AI254" s="169"/>
      <c r="AJ254" s="169"/>
      <c r="AK254" s="169"/>
      <c r="AL254" s="169"/>
      <c r="AM254" s="169"/>
      <c r="AN254" s="176"/>
      <c r="AO254" s="176"/>
      <c r="AP254" s="176"/>
    </row>
    <row r="255" spans="1:44" s="253" customFormat="1" ht="21" hidden="1" customHeight="1">
      <c r="A255" s="252"/>
      <c r="B255" s="252"/>
      <c r="C255" s="252"/>
      <c r="D255" s="252"/>
      <c r="E255" s="252"/>
      <c r="F255" s="252"/>
      <c r="G255" s="252"/>
      <c r="I255" s="265">
        <f t="shared" si="47"/>
        <v>0</v>
      </c>
      <c r="J255" s="255">
        <f t="shared" si="41"/>
        <v>0</v>
      </c>
      <c r="K255" s="1243">
        <f t="shared" si="50"/>
        <v>17</v>
      </c>
      <c r="L255" s="356"/>
      <c r="M255" s="356"/>
      <c r="N255" s="357">
        <f t="shared" si="48"/>
        <v>0</v>
      </c>
      <c r="O255" s="358"/>
      <c r="P255" s="358"/>
      <c r="Q255" s="359">
        <f t="shared" si="49"/>
        <v>0</v>
      </c>
      <c r="R255" s="359">
        <f t="shared" si="49"/>
        <v>0</v>
      </c>
      <c r="S255" s="360"/>
      <c r="T255" s="361"/>
      <c r="U255" s="255">
        <f t="shared" si="42"/>
        <v>0</v>
      </c>
      <c r="V255" s="169"/>
      <c r="W255" s="169"/>
      <c r="X255" s="169"/>
      <c r="Y255" s="169"/>
      <c r="Z255" s="169"/>
      <c r="AA255" s="378"/>
      <c r="AB255" s="169"/>
      <c r="AC255" s="169"/>
      <c r="AD255" s="169"/>
      <c r="AE255" s="371"/>
      <c r="AF255" s="371"/>
      <c r="AG255" s="371"/>
      <c r="AH255" s="169"/>
      <c r="AI255" s="169"/>
      <c r="AJ255" s="169"/>
      <c r="AK255" s="169"/>
      <c r="AL255" s="169"/>
      <c r="AM255" s="169"/>
      <c r="AN255" s="176"/>
      <c r="AO255" s="176"/>
      <c r="AP255" s="176"/>
    </row>
    <row r="256" spans="1:44" s="253" customFormat="1" ht="21" hidden="1" customHeight="1">
      <c r="A256" s="252"/>
      <c r="B256" s="252"/>
      <c r="C256" s="252"/>
      <c r="D256" s="252"/>
      <c r="E256" s="252"/>
      <c r="F256" s="252"/>
      <c r="G256" s="252"/>
      <c r="I256" s="265">
        <f t="shared" si="47"/>
        <v>0</v>
      </c>
      <c r="J256" s="255">
        <f t="shared" si="41"/>
        <v>0</v>
      </c>
      <c r="K256" s="1243">
        <f t="shared" si="50"/>
        <v>18</v>
      </c>
      <c r="L256" s="356"/>
      <c r="M256" s="356"/>
      <c r="N256" s="357">
        <f t="shared" si="48"/>
        <v>0</v>
      </c>
      <c r="O256" s="358"/>
      <c r="P256" s="358"/>
      <c r="Q256" s="359">
        <f t="shared" si="49"/>
        <v>0</v>
      </c>
      <c r="R256" s="359">
        <f t="shared" si="49"/>
        <v>0</v>
      </c>
      <c r="S256" s="360"/>
      <c r="T256" s="361"/>
      <c r="U256" s="255">
        <f t="shared" si="42"/>
        <v>0</v>
      </c>
      <c r="V256" s="169"/>
      <c r="W256" s="169"/>
      <c r="X256" s="169"/>
      <c r="Y256" s="169"/>
      <c r="Z256" s="169"/>
      <c r="AA256" s="378"/>
      <c r="AB256" s="169"/>
      <c r="AC256" s="169"/>
      <c r="AD256" s="169"/>
      <c r="AE256" s="371"/>
      <c r="AF256" s="371"/>
      <c r="AG256" s="371"/>
      <c r="AH256" s="169"/>
      <c r="AI256" s="169"/>
      <c r="AJ256" s="169"/>
      <c r="AK256" s="169"/>
      <c r="AL256" s="169"/>
      <c r="AM256" s="169"/>
      <c r="AN256" s="176"/>
      <c r="AO256" s="176"/>
      <c r="AP256" s="176"/>
    </row>
    <row r="257" spans="1:42" s="253" customFormat="1" ht="21" hidden="1" customHeight="1">
      <c r="A257" s="252"/>
      <c r="B257" s="252"/>
      <c r="C257" s="252"/>
      <c r="D257" s="252"/>
      <c r="E257" s="252"/>
      <c r="F257" s="252"/>
      <c r="G257" s="252"/>
      <c r="I257" s="265">
        <f t="shared" si="47"/>
        <v>0</v>
      </c>
      <c r="J257" s="255">
        <f t="shared" si="41"/>
        <v>0</v>
      </c>
      <c r="K257" s="1243">
        <f t="shared" si="50"/>
        <v>19</v>
      </c>
      <c r="L257" s="356"/>
      <c r="M257" s="356"/>
      <c r="N257" s="357">
        <f t="shared" si="48"/>
        <v>0</v>
      </c>
      <c r="O257" s="358"/>
      <c r="P257" s="358"/>
      <c r="Q257" s="359">
        <f t="shared" si="49"/>
        <v>0</v>
      </c>
      <c r="R257" s="359">
        <f t="shared" si="49"/>
        <v>0</v>
      </c>
      <c r="S257" s="360"/>
      <c r="T257" s="361"/>
      <c r="U257" s="255">
        <f t="shared" si="42"/>
        <v>0</v>
      </c>
      <c r="V257" s="169"/>
      <c r="W257" s="169"/>
      <c r="X257" s="169"/>
      <c r="Y257" s="169"/>
      <c r="Z257" s="169"/>
      <c r="AA257" s="378"/>
      <c r="AB257" s="169"/>
      <c r="AC257" s="169"/>
      <c r="AD257" s="169"/>
      <c r="AE257" s="371"/>
      <c r="AF257" s="371"/>
      <c r="AG257" s="371"/>
      <c r="AH257" s="169"/>
      <c r="AI257" s="169"/>
      <c r="AJ257" s="169"/>
      <c r="AK257" s="169"/>
      <c r="AL257" s="169"/>
      <c r="AM257" s="169"/>
      <c r="AN257" s="176"/>
      <c r="AO257" s="176"/>
      <c r="AP257" s="176"/>
    </row>
    <row r="258" spans="1:42" s="253" customFormat="1" ht="21" hidden="1" customHeight="1">
      <c r="A258" s="252"/>
      <c r="B258" s="252"/>
      <c r="C258" s="252"/>
      <c r="D258" s="252"/>
      <c r="E258" s="252"/>
      <c r="F258" s="252"/>
      <c r="G258" s="252"/>
      <c r="I258" s="265">
        <f t="shared" si="47"/>
        <v>0</v>
      </c>
      <c r="J258" s="255">
        <f t="shared" si="41"/>
        <v>0</v>
      </c>
      <c r="K258" s="1243">
        <f t="shared" si="50"/>
        <v>20</v>
      </c>
      <c r="L258" s="356"/>
      <c r="M258" s="356"/>
      <c r="N258" s="357">
        <f t="shared" si="48"/>
        <v>0</v>
      </c>
      <c r="O258" s="358"/>
      <c r="P258" s="358"/>
      <c r="Q258" s="359">
        <f t="shared" si="49"/>
        <v>0</v>
      </c>
      <c r="R258" s="359">
        <f t="shared" si="49"/>
        <v>0</v>
      </c>
      <c r="S258" s="360"/>
      <c r="T258" s="361"/>
      <c r="U258" s="255">
        <f t="shared" si="42"/>
        <v>0</v>
      </c>
      <c r="V258" s="169"/>
      <c r="W258" s="169"/>
      <c r="X258" s="169"/>
      <c r="Y258" s="169"/>
      <c r="Z258" s="169"/>
      <c r="AA258" s="378"/>
      <c r="AB258" s="169"/>
      <c r="AC258" s="169"/>
      <c r="AD258" s="169"/>
      <c r="AE258" s="371"/>
      <c r="AF258" s="371"/>
      <c r="AG258" s="371"/>
      <c r="AH258" s="169"/>
      <c r="AI258" s="169"/>
      <c r="AJ258" s="169"/>
      <c r="AK258" s="169"/>
      <c r="AL258" s="169"/>
      <c r="AM258" s="169"/>
      <c r="AN258" s="176"/>
      <c r="AO258" s="176"/>
      <c r="AP258" s="176"/>
    </row>
    <row r="259" spans="1:42" s="253" customFormat="1" ht="21" hidden="1" customHeight="1">
      <c r="A259" s="252"/>
      <c r="B259" s="252"/>
      <c r="C259" s="252"/>
      <c r="D259" s="252"/>
      <c r="E259" s="252"/>
      <c r="F259" s="252"/>
      <c r="G259" s="252"/>
      <c r="I259" s="265">
        <f t="shared" si="47"/>
        <v>0</v>
      </c>
      <c r="J259" s="255">
        <f t="shared" si="41"/>
        <v>0</v>
      </c>
      <c r="K259" s="1243">
        <f t="shared" si="50"/>
        <v>21</v>
      </c>
      <c r="L259" s="356"/>
      <c r="M259" s="356"/>
      <c r="N259" s="357">
        <f t="shared" si="48"/>
        <v>0</v>
      </c>
      <c r="O259" s="358"/>
      <c r="P259" s="358"/>
      <c r="Q259" s="359">
        <f t="shared" si="49"/>
        <v>0</v>
      </c>
      <c r="R259" s="359">
        <f t="shared" si="49"/>
        <v>0</v>
      </c>
      <c r="S259" s="360"/>
      <c r="T259" s="361"/>
      <c r="U259" s="255">
        <f t="shared" si="42"/>
        <v>0</v>
      </c>
      <c r="V259" s="169"/>
      <c r="W259" s="169"/>
      <c r="X259" s="169"/>
      <c r="Y259" s="169"/>
      <c r="Z259" s="169"/>
      <c r="AA259" s="378"/>
      <c r="AB259" s="169"/>
      <c r="AC259" s="169"/>
      <c r="AD259" s="169"/>
      <c r="AE259" s="371"/>
      <c r="AF259" s="371"/>
      <c r="AG259" s="371"/>
      <c r="AH259" s="169"/>
      <c r="AI259" s="169"/>
      <c r="AJ259" s="169"/>
      <c r="AK259" s="169"/>
      <c r="AL259" s="169"/>
      <c r="AM259" s="169"/>
      <c r="AN259" s="176"/>
      <c r="AO259" s="176"/>
      <c r="AP259" s="176"/>
    </row>
    <row r="260" spans="1:42" s="253" customFormat="1" ht="21" hidden="1" customHeight="1">
      <c r="A260" s="252"/>
      <c r="B260" s="252"/>
      <c r="C260" s="252"/>
      <c r="D260" s="252"/>
      <c r="E260" s="252"/>
      <c r="F260" s="252"/>
      <c r="G260" s="252"/>
      <c r="I260" s="265">
        <f t="shared" si="47"/>
        <v>0</v>
      </c>
      <c r="J260" s="255">
        <f t="shared" si="41"/>
        <v>0</v>
      </c>
      <c r="K260" s="1243">
        <f t="shared" si="50"/>
        <v>22</v>
      </c>
      <c r="L260" s="356"/>
      <c r="M260" s="356"/>
      <c r="N260" s="357">
        <f t="shared" si="48"/>
        <v>0</v>
      </c>
      <c r="O260" s="358"/>
      <c r="P260" s="358"/>
      <c r="Q260" s="359">
        <f t="shared" si="49"/>
        <v>0</v>
      </c>
      <c r="R260" s="359">
        <f t="shared" si="49"/>
        <v>0</v>
      </c>
      <c r="S260" s="360"/>
      <c r="T260" s="361"/>
      <c r="U260" s="255">
        <f t="shared" si="42"/>
        <v>0</v>
      </c>
      <c r="V260" s="169"/>
      <c r="W260" s="169"/>
      <c r="X260" s="169"/>
      <c r="Y260" s="169"/>
      <c r="Z260" s="169"/>
      <c r="AA260" s="378"/>
      <c r="AB260" s="169"/>
      <c r="AC260" s="169"/>
      <c r="AD260" s="169"/>
      <c r="AE260" s="371"/>
      <c r="AF260" s="371"/>
      <c r="AG260" s="371"/>
      <c r="AH260" s="169"/>
      <c r="AI260" s="169"/>
      <c r="AJ260" s="169"/>
      <c r="AK260" s="169"/>
      <c r="AL260" s="169"/>
      <c r="AM260" s="169"/>
      <c r="AN260" s="176"/>
      <c r="AO260" s="176"/>
      <c r="AP260" s="176"/>
    </row>
    <row r="261" spans="1:42" s="253" customFormat="1" ht="21" hidden="1" customHeight="1">
      <c r="A261" s="252"/>
      <c r="B261" s="252"/>
      <c r="C261" s="252"/>
      <c r="D261" s="252"/>
      <c r="E261" s="252"/>
      <c r="F261" s="252"/>
      <c r="G261" s="252"/>
      <c r="I261" s="265">
        <f t="shared" si="47"/>
        <v>0</v>
      </c>
      <c r="J261" s="255">
        <f t="shared" si="41"/>
        <v>0</v>
      </c>
      <c r="K261" s="1243">
        <f t="shared" si="50"/>
        <v>23</v>
      </c>
      <c r="L261" s="356"/>
      <c r="M261" s="356"/>
      <c r="N261" s="357">
        <f t="shared" si="48"/>
        <v>0</v>
      </c>
      <c r="O261" s="358"/>
      <c r="P261" s="358"/>
      <c r="Q261" s="359">
        <f t="shared" si="49"/>
        <v>0</v>
      </c>
      <c r="R261" s="359">
        <f t="shared" si="49"/>
        <v>0</v>
      </c>
      <c r="S261" s="360"/>
      <c r="T261" s="361"/>
      <c r="U261" s="255">
        <f t="shared" si="42"/>
        <v>0</v>
      </c>
      <c r="V261" s="169"/>
      <c r="W261" s="169"/>
      <c r="X261" s="169"/>
      <c r="Y261" s="169"/>
      <c r="Z261" s="169"/>
      <c r="AA261" s="378"/>
      <c r="AB261" s="169"/>
      <c r="AC261" s="169"/>
      <c r="AD261" s="169"/>
      <c r="AE261" s="371"/>
      <c r="AF261" s="371"/>
      <c r="AG261" s="371"/>
      <c r="AH261" s="169"/>
      <c r="AI261" s="169"/>
      <c r="AJ261" s="169"/>
      <c r="AK261" s="169"/>
      <c r="AL261" s="169"/>
      <c r="AM261" s="169"/>
      <c r="AN261" s="176"/>
      <c r="AO261" s="176"/>
      <c r="AP261" s="176"/>
    </row>
    <row r="262" spans="1:42" s="253" customFormat="1" ht="21" hidden="1" customHeight="1">
      <c r="A262" s="252"/>
      <c r="B262" s="252"/>
      <c r="C262" s="252"/>
      <c r="D262" s="252"/>
      <c r="E262" s="252"/>
      <c r="F262" s="252"/>
      <c r="G262" s="252"/>
      <c r="I262" s="265">
        <f t="shared" si="47"/>
        <v>0</v>
      </c>
      <c r="J262" s="255">
        <f t="shared" si="41"/>
        <v>0</v>
      </c>
      <c r="K262" s="1243">
        <f t="shared" si="50"/>
        <v>24</v>
      </c>
      <c r="L262" s="356"/>
      <c r="M262" s="356"/>
      <c r="N262" s="357">
        <f t="shared" si="48"/>
        <v>0</v>
      </c>
      <c r="O262" s="358"/>
      <c r="P262" s="358"/>
      <c r="Q262" s="359">
        <f t="shared" si="49"/>
        <v>0</v>
      </c>
      <c r="R262" s="359">
        <f t="shared" si="49"/>
        <v>0</v>
      </c>
      <c r="S262" s="360"/>
      <c r="T262" s="361"/>
      <c r="U262" s="255">
        <f t="shared" si="42"/>
        <v>0</v>
      </c>
      <c r="V262" s="169"/>
      <c r="W262" s="169"/>
      <c r="X262" s="169"/>
      <c r="Y262" s="169"/>
      <c r="Z262" s="169"/>
      <c r="AA262" s="378"/>
      <c r="AB262" s="169"/>
      <c r="AC262" s="169"/>
      <c r="AD262" s="169"/>
      <c r="AE262" s="371"/>
      <c r="AF262" s="371"/>
      <c r="AG262" s="371"/>
      <c r="AH262" s="169"/>
      <c r="AI262" s="169"/>
      <c r="AJ262" s="169"/>
      <c r="AK262" s="169"/>
      <c r="AL262" s="169"/>
      <c r="AM262" s="169"/>
      <c r="AN262" s="176"/>
      <c r="AO262" s="176"/>
      <c r="AP262" s="176"/>
    </row>
    <row r="263" spans="1:42" s="253" customFormat="1" ht="21" hidden="1" customHeight="1">
      <c r="A263" s="252"/>
      <c r="B263" s="252"/>
      <c r="C263" s="252"/>
      <c r="D263" s="252"/>
      <c r="E263" s="252"/>
      <c r="F263" s="252"/>
      <c r="G263" s="252"/>
      <c r="I263" s="265">
        <f t="shared" si="47"/>
        <v>0</v>
      </c>
      <c r="J263" s="255">
        <f t="shared" si="41"/>
        <v>0</v>
      </c>
      <c r="K263" s="1243">
        <f t="shared" si="50"/>
        <v>25</v>
      </c>
      <c r="L263" s="356"/>
      <c r="M263" s="356"/>
      <c r="N263" s="357">
        <f t="shared" si="48"/>
        <v>0</v>
      </c>
      <c r="O263" s="358"/>
      <c r="P263" s="358"/>
      <c r="Q263" s="359">
        <f t="shared" si="49"/>
        <v>0</v>
      </c>
      <c r="R263" s="359">
        <f t="shared" si="49"/>
        <v>0</v>
      </c>
      <c r="S263" s="360"/>
      <c r="T263" s="361"/>
      <c r="U263" s="255">
        <f t="shared" si="42"/>
        <v>0</v>
      </c>
      <c r="V263" s="169"/>
      <c r="W263" s="169"/>
      <c r="X263" s="169"/>
      <c r="Y263" s="169"/>
      <c r="Z263" s="169"/>
      <c r="AA263" s="378"/>
      <c r="AB263" s="169"/>
      <c r="AC263" s="169"/>
      <c r="AD263" s="169"/>
      <c r="AE263" s="371"/>
      <c r="AF263" s="371"/>
      <c r="AG263" s="371"/>
      <c r="AH263" s="169"/>
      <c r="AI263" s="169"/>
      <c r="AJ263" s="169"/>
      <c r="AK263" s="169"/>
      <c r="AL263" s="169"/>
      <c r="AM263" s="169"/>
      <c r="AN263" s="176"/>
      <c r="AO263" s="176"/>
      <c r="AP263" s="176"/>
    </row>
    <row r="264" spans="1:42" s="253" customFormat="1" ht="21" hidden="1" customHeight="1">
      <c r="A264" s="252"/>
      <c r="B264" s="252"/>
      <c r="C264" s="252"/>
      <c r="D264" s="252"/>
      <c r="E264" s="252"/>
      <c r="F264" s="252"/>
      <c r="G264" s="252"/>
      <c r="I264" s="265">
        <f t="shared" si="47"/>
        <v>0</v>
      </c>
      <c r="J264" s="255">
        <f t="shared" si="41"/>
        <v>0</v>
      </c>
      <c r="K264" s="1243">
        <f t="shared" si="50"/>
        <v>26</v>
      </c>
      <c r="L264" s="356"/>
      <c r="M264" s="356"/>
      <c r="N264" s="357">
        <f t="shared" si="48"/>
        <v>0</v>
      </c>
      <c r="O264" s="358"/>
      <c r="P264" s="358"/>
      <c r="Q264" s="359">
        <f t="shared" si="49"/>
        <v>0</v>
      </c>
      <c r="R264" s="359">
        <f t="shared" si="49"/>
        <v>0</v>
      </c>
      <c r="S264" s="360"/>
      <c r="T264" s="361"/>
      <c r="U264" s="255">
        <f t="shared" si="42"/>
        <v>0</v>
      </c>
      <c r="V264" s="169"/>
      <c r="W264" s="169"/>
      <c r="X264" s="169"/>
      <c r="Y264" s="169"/>
      <c r="Z264" s="169"/>
      <c r="AA264" s="378"/>
      <c r="AB264" s="169"/>
      <c r="AC264" s="169"/>
      <c r="AD264" s="169"/>
      <c r="AE264" s="371"/>
      <c r="AF264" s="371"/>
      <c r="AG264" s="371"/>
      <c r="AH264" s="169"/>
      <c r="AI264" s="169"/>
      <c r="AJ264" s="169"/>
      <c r="AK264" s="169"/>
      <c r="AL264" s="169"/>
      <c r="AM264" s="169"/>
      <c r="AN264" s="176"/>
      <c r="AO264" s="176"/>
      <c r="AP264" s="176"/>
    </row>
    <row r="265" spans="1:42" s="253" customFormat="1" ht="21" hidden="1" customHeight="1">
      <c r="A265" s="252"/>
      <c r="B265" s="252"/>
      <c r="C265" s="252"/>
      <c r="D265" s="252"/>
      <c r="E265" s="252"/>
      <c r="F265" s="252"/>
      <c r="G265" s="252"/>
      <c r="I265" s="265">
        <f t="shared" si="47"/>
        <v>0</v>
      </c>
      <c r="J265" s="255">
        <f t="shared" si="41"/>
        <v>0</v>
      </c>
      <c r="K265" s="1243">
        <f t="shared" si="50"/>
        <v>27</v>
      </c>
      <c r="L265" s="356"/>
      <c r="M265" s="356"/>
      <c r="N265" s="357">
        <f t="shared" si="48"/>
        <v>0</v>
      </c>
      <c r="O265" s="358"/>
      <c r="P265" s="358"/>
      <c r="Q265" s="359">
        <f t="shared" si="49"/>
        <v>0</v>
      </c>
      <c r="R265" s="359">
        <f t="shared" si="49"/>
        <v>0</v>
      </c>
      <c r="S265" s="360"/>
      <c r="T265" s="361"/>
      <c r="U265" s="255">
        <f t="shared" si="42"/>
        <v>0</v>
      </c>
      <c r="V265" s="169"/>
      <c r="W265" s="169"/>
      <c r="X265" s="169"/>
      <c r="Y265" s="169"/>
      <c r="Z265" s="169"/>
      <c r="AA265" s="378"/>
      <c r="AB265" s="169"/>
      <c r="AC265" s="169"/>
      <c r="AD265" s="169"/>
      <c r="AE265" s="371"/>
      <c r="AF265" s="371"/>
      <c r="AG265" s="371"/>
      <c r="AH265" s="169"/>
      <c r="AI265" s="169"/>
      <c r="AJ265" s="169"/>
      <c r="AK265" s="169"/>
      <c r="AL265" s="169"/>
      <c r="AM265" s="169"/>
      <c r="AN265" s="176"/>
      <c r="AO265" s="176"/>
      <c r="AP265" s="176"/>
    </row>
    <row r="266" spans="1:42" s="253" customFormat="1" ht="21" hidden="1" customHeight="1">
      <c r="A266" s="252"/>
      <c r="B266" s="252"/>
      <c r="C266" s="252"/>
      <c r="D266" s="252"/>
      <c r="E266" s="252"/>
      <c r="F266" s="252"/>
      <c r="G266" s="252"/>
      <c r="I266" s="265">
        <f t="shared" si="47"/>
        <v>0</v>
      </c>
      <c r="J266" s="255">
        <f t="shared" si="41"/>
        <v>0</v>
      </c>
      <c r="K266" s="1243">
        <f t="shared" si="50"/>
        <v>28</v>
      </c>
      <c r="L266" s="356"/>
      <c r="M266" s="356"/>
      <c r="N266" s="357">
        <f t="shared" si="48"/>
        <v>0</v>
      </c>
      <c r="O266" s="358"/>
      <c r="P266" s="358"/>
      <c r="Q266" s="359">
        <f t="shared" si="49"/>
        <v>0</v>
      </c>
      <c r="R266" s="359">
        <f t="shared" si="49"/>
        <v>0</v>
      </c>
      <c r="S266" s="360"/>
      <c r="T266" s="361"/>
      <c r="U266" s="255">
        <f t="shared" si="42"/>
        <v>0</v>
      </c>
      <c r="V266" s="169"/>
      <c r="W266" s="169"/>
      <c r="X266" s="169"/>
      <c r="Y266" s="169"/>
      <c r="Z266" s="169"/>
      <c r="AA266" s="378"/>
      <c r="AB266" s="169"/>
      <c r="AC266" s="169"/>
      <c r="AD266" s="169"/>
      <c r="AE266" s="371"/>
      <c r="AF266" s="371"/>
      <c r="AG266" s="371"/>
      <c r="AH266" s="169"/>
      <c r="AI266" s="169"/>
      <c r="AJ266" s="169"/>
      <c r="AK266" s="169"/>
      <c r="AL266" s="169"/>
      <c r="AM266" s="169"/>
      <c r="AN266" s="176"/>
      <c r="AO266" s="176"/>
      <c r="AP266" s="176"/>
    </row>
    <row r="267" spans="1:42" s="253" customFormat="1" ht="21" hidden="1" customHeight="1">
      <c r="A267" s="252"/>
      <c r="B267" s="252"/>
      <c r="C267" s="252"/>
      <c r="D267" s="252"/>
      <c r="E267" s="252"/>
      <c r="F267" s="252"/>
      <c r="G267" s="252"/>
      <c r="I267" s="265">
        <f t="shared" si="47"/>
        <v>0</v>
      </c>
      <c r="J267" s="255">
        <f t="shared" si="41"/>
        <v>0</v>
      </c>
      <c r="K267" s="1243">
        <f t="shared" si="50"/>
        <v>29</v>
      </c>
      <c r="L267" s="356"/>
      <c r="M267" s="356"/>
      <c r="N267" s="357">
        <f t="shared" si="48"/>
        <v>0</v>
      </c>
      <c r="O267" s="358"/>
      <c r="P267" s="358"/>
      <c r="Q267" s="359">
        <f t="shared" si="49"/>
        <v>0</v>
      </c>
      <c r="R267" s="359">
        <f t="shared" si="49"/>
        <v>0</v>
      </c>
      <c r="S267" s="360"/>
      <c r="T267" s="361"/>
      <c r="U267" s="255">
        <f t="shared" si="42"/>
        <v>0</v>
      </c>
      <c r="V267" s="169"/>
      <c r="W267" s="169"/>
      <c r="X267" s="169"/>
      <c r="Y267" s="169"/>
      <c r="Z267" s="169"/>
      <c r="AA267" s="378"/>
      <c r="AB267" s="169"/>
      <c r="AC267" s="169"/>
      <c r="AD267" s="169"/>
      <c r="AE267" s="371"/>
      <c r="AF267" s="371"/>
      <c r="AG267" s="371"/>
      <c r="AH267" s="169"/>
      <c r="AI267" s="169"/>
      <c r="AJ267" s="169"/>
      <c r="AK267" s="169"/>
      <c r="AL267" s="169"/>
      <c r="AM267" s="169"/>
      <c r="AN267" s="176"/>
      <c r="AO267" s="176"/>
      <c r="AP267" s="176"/>
    </row>
    <row r="268" spans="1:42" s="253" customFormat="1" ht="21" hidden="1" customHeight="1">
      <c r="A268" s="252"/>
      <c r="B268" s="252"/>
      <c r="C268" s="252"/>
      <c r="D268" s="252"/>
      <c r="E268" s="252"/>
      <c r="F268" s="252"/>
      <c r="G268" s="252"/>
      <c r="I268" s="265">
        <f t="shared" si="47"/>
        <v>0</v>
      </c>
      <c r="J268" s="255">
        <f t="shared" si="41"/>
        <v>0</v>
      </c>
      <c r="K268" s="1243">
        <f t="shared" si="50"/>
        <v>30</v>
      </c>
      <c r="L268" s="356"/>
      <c r="M268" s="356"/>
      <c r="N268" s="357">
        <f t="shared" si="48"/>
        <v>0</v>
      </c>
      <c r="O268" s="358"/>
      <c r="P268" s="358"/>
      <c r="Q268" s="359">
        <f t="shared" si="49"/>
        <v>0</v>
      </c>
      <c r="R268" s="359">
        <f t="shared" si="49"/>
        <v>0</v>
      </c>
      <c r="S268" s="360"/>
      <c r="T268" s="361"/>
      <c r="U268" s="255">
        <f t="shared" si="42"/>
        <v>0</v>
      </c>
      <c r="V268" s="169"/>
      <c r="W268" s="169"/>
      <c r="X268" s="169"/>
      <c r="Y268" s="169"/>
      <c r="Z268" s="169"/>
      <c r="AA268" s="378"/>
      <c r="AB268" s="169"/>
      <c r="AC268" s="169"/>
      <c r="AD268" s="169"/>
      <c r="AE268" s="371"/>
      <c r="AF268" s="371"/>
      <c r="AG268" s="371"/>
      <c r="AH268" s="169"/>
      <c r="AI268" s="169"/>
      <c r="AJ268" s="169"/>
      <c r="AK268" s="169"/>
      <c r="AL268" s="169"/>
      <c r="AM268" s="169"/>
      <c r="AN268" s="176"/>
      <c r="AO268" s="176"/>
      <c r="AP268" s="176"/>
    </row>
    <row r="269" spans="1:42" s="253" customFormat="1" ht="21" hidden="1" customHeight="1">
      <c r="A269" s="252"/>
      <c r="B269" s="252"/>
      <c r="C269" s="252"/>
      <c r="D269" s="252"/>
      <c r="E269" s="252"/>
      <c r="F269" s="252"/>
      <c r="G269" s="252"/>
      <c r="I269" s="265">
        <f t="shared" si="47"/>
        <v>0</v>
      </c>
      <c r="J269" s="255">
        <f t="shared" si="41"/>
        <v>0</v>
      </c>
      <c r="K269" s="1243">
        <f t="shared" si="50"/>
        <v>31</v>
      </c>
      <c r="L269" s="356"/>
      <c r="M269" s="356"/>
      <c r="N269" s="357">
        <f t="shared" si="48"/>
        <v>0</v>
      </c>
      <c r="O269" s="358"/>
      <c r="P269" s="358"/>
      <c r="Q269" s="359">
        <f t="shared" si="49"/>
        <v>0</v>
      </c>
      <c r="R269" s="359">
        <f t="shared" si="49"/>
        <v>0</v>
      </c>
      <c r="S269" s="360"/>
      <c r="T269" s="361"/>
      <c r="U269" s="255">
        <f t="shared" si="42"/>
        <v>0</v>
      </c>
      <c r="V269" s="169"/>
      <c r="W269" s="169"/>
      <c r="X269" s="169"/>
      <c r="Y269" s="169"/>
      <c r="Z269" s="169"/>
      <c r="AA269" s="378"/>
      <c r="AB269" s="169"/>
      <c r="AC269" s="169"/>
      <c r="AD269" s="169"/>
      <c r="AE269" s="371"/>
      <c r="AF269" s="371"/>
      <c r="AG269" s="371"/>
      <c r="AH269" s="169"/>
      <c r="AI269" s="169"/>
      <c r="AJ269" s="169"/>
      <c r="AK269" s="169"/>
      <c r="AL269" s="169"/>
      <c r="AM269" s="169"/>
      <c r="AN269" s="176"/>
      <c r="AO269" s="176"/>
      <c r="AP269" s="176"/>
    </row>
    <row r="270" spans="1:42" s="253" customFormat="1" ht="21" hidden="1" customHeight="1">
      <c r="A270" s="252"/>
      <c r="B270" s="252"/>
      <c r="C270" s="252"/>
      <c r="D270" s="252"/>
      <c r="E270" s="252"/>
      <c r="F270" s="252"/>
      <c r="G270" s="252"/>
      <c r="I270" s="265">
        <f t="shared" si="47"/>
        <v>0</v>
      </c>
      <c r="J270" s="255">
        <f t="shared" si="41"/>
        <v>0</v>
      </c>
      <c r="K270" s="1243">
        <f t="shared" si="50"/>
        <v>32</v>
      </c>
      <c r="L270" s="356"/>
      <c r="M270" s="356"/>
      <c r="N270" s="357">
        <f t="shared" si="48"/>
        <v>0</v>
      </c>
      <c r="O270" s="358"/>
      <c r="P270" s="358"/>
      <c r="Q270" s="359">
        <f t="shared" si="49"/>
        <v>0</v>
      </c>
      <c r="R270" s="359">
        <f t="shared" si="49"/>
        <v>0</v>
      </c>
      <c r="S270" s="360"/>
      <c r="T270" s="361"/>
      <c r="U270" s="255">
        <f t="shared" si="42"/>
        <v>0</v>
      </c>
      <c r="V270" s="169"/>
      <c r="W270" s="169"/>
      <c r="X270" s="169"/>
      <c r="Y270" s="169"/>
      <c r="Z270" s="169"/>
      <c r="AA270" s="378"/>
      <c r="AB270" s="169"/>
      <c r="AC270" s="169"/>
      <c r="AD270" s="169"/>
      <c r="AE270" s="371"/>
      <c r="AF270" s="371"/>
      <c r="AG270" s="371"/>
      <c r="AH270" s="169"/>
      <c r="AI270" s="169"/>
      <c r="AJ270" s="169"/>
      <c r="AK270" s="169"/>
      <c r="AL270" s="169"/>
      <c r="AM270" s="169"/>
      <c r="AN270" s="176"/>
      <c r="AO270" s="176"/>
      <c r="AP270" s="176"/>
    </row>
    <row r="271" spans="1:42" s="253" customFormat="1" ht="21" hidden="1" customHeight="1">
      <c r="A271" s="252"/>
      <c r="B271" s="252"/>
      <c r="C271" s="252"/>
      <c r="D271" s="252"/>
      <c r="E271" s="252"/>
      <c r="F271" s="252"/>
      <c r="G271" s="252"/>
      <c r="I271" s="265">
        <f t="shared" si="47"/>
        <v>0</v>
      </c>
      <c r="J271" s="255">
        <f t="shared" si="41"/>
        <v>0</v>
      </c>
      <c r="K271" s="1243">
        <f t="shared" si="50"/>
        <v>33</v>
      </c>
      <c r="L271" s="356"/>
      <c r="M271" s="356"/>
      <c r="N271" s="357">
        <f t="shared" si="48"/>
        <v>0</v>
      </c>
      <c r="O271" s="358"/>
      <c r="P271" s="358"/>
      <c r="Q271" s="359">
        <f t="shared" si="49"/>
        <v>0</v>
      </c>
      <c r="R271" s="359">
        <f t="shared" si="49"/>
        <v>0</v>
      </c>
      <c r="S271" s="360"/>
      <c r="T271" s="361"/>
      <c r="U271" s="255">
        <f t="shared" si="42"/>
        <v>0</v>
      </c>
      <c r="V271" s="169"/>
      <c r="W271" s="169"/>
      <c r="X271" s="169"/>
      <c r="Y271" s="169"/>
      <c r="Z271" s="169"/>
      <c r="AA271" s="378"/>
      <c r="AB271" s="169"/>
      <c r="AC271" s="169"/>
      <c r="AD271" s="169"/>
      <c r="AE271" s="371"/>
      <c r="AF271" s="371"/>
      <c r="AG271" s="371"/>
      <c r="AH271" s="169"/>
      <c r="AI271" s="169"/>
      <c r="AJ271" s="169"/>
      <c r="AK271" s="169"/>
      <c r="AL271" s="169"/>
      <c r="AM271" s="169"/>
      <c r="AN271" s="176"/>
      <c r="AO271" s="176"/>
      <c r="AP271" s="176"/>
    </row>
    <row r="272" spans="1:42" s="253" customFormat="1" ht="21" hidden="1" customHeight="1">
      <c r="A272" s="252"/>
      <c r="B272" s="252"/>
      <c r="C272" s="252"/>
      <c r="D272" s="252"/>
      <c r="E272" s="252"/>
      <c r="F272" s="252"/>
      <c r="G272" s="252"/>
      <c r="I272" s="265">
        <f t="shared" si="47"/>
        <v>0</v>
      </c>
      <c r="J272" s="255">
        <f t="shared" si="41"/>
        <v>0</v>
      </c>
      <c r="K272" s="1243">
        <f t="shared" si="50"/>
        <v>34</v>
      </c>
      <c r="L272" s="356"/>
      <c r="M272" s="356"/>
      <c r="N272" s="357">
        <f t="shared" si="48"/>
        <v>0</v>
      </c>
      <c r="O272" s="358"/>
      <c r="P272" s="358"/>
      <c r="Q272" s="359">
        <f t="shared" si="49"/>
        <v>0</v>
      </c>
      <c r="R272" s="359">
        <f t="shared" si="49"/>
        <v>0</v>
      </c>
      <c r="S272" s="360"/>
      <c r="T272" s="361"/>
      <c r="U272" s="255">
        <f t="shared" si="42"/>
        <v>0</v>
      </c>
      <c r="V272" s="169"/>
      <c r="W272" s="169"/>
      <c r="X272" s="169"/>
      <c r="Y272" s="169"/>
      <c r="Z272" s="169"/>
      <c r="AA272" s="378"/>
      <c r="AB272" s="169"/>
      <c r="AC272" s="169"/>
      <c r="AD272" s="169"/>
      <c r="AE272" s="371"/>
      <c r="AF272" s="371"/>
      <c r="AG272" s="371"/>
      <c r="AH272" s="169"/>
      <c r="AI272" s="169"/>
      <c r="AJ272" s="169"/>
      <c r="AK272" s="169"/>
      <c r="AL272" s="169"/>
      <c r="AM272" s="169"/>
      <c r="AN272" s="176"/>
      <c r="AO272" s="176"/>
      <c r="AP272" s="176"/>
    </row>
    <row r="273" spans="1:42" s="253" customFormat="1" ht="21" hidden="1" customHeight="1">
      <c r="A273" s="252"/>
      <c r="B273" s="252"/>
      <c r="C273" s="252"/>
      <c r="D273" s="252"/>
      <c r="E273" s="252"/>
      <c r="F273" s="252"/>
      <c r="G273" s="252"/>
      <c r="I273" s="265">
        <f t="shared" si="47"/>
        <v>0</v>
      </c>
      <c r="J273" s="255">
        <f t="shared" si="41"/>
        <v>0</v>
      </c>
      <c r="K273" s="1243">
        <f t="shared" si="50"/>
        <v>35</v>
      </c>
      <c r="L273" s="356"/>
      <c r="M273" s="356"/>
      <c r="N273" s="357">
        <f t="shared" si="48"/>
        <v>0</v>
      </c>
      <c r="O273" s="358"/>
      <c r="P273" s="358"/>
      <c r="Q273" s="359">
        <f t="shared" si="49"/>
        <v>0</v>
      </c>
      <c r="R273" s="359">
        <f t="shared" si="49"/>
        <v>0</v>
      </c>
      <c r="S273" s="360"/>
      <c r="T273" s="361"/>
      <c r="U273" s="255">
        <f t="shared" si="42"/>
        <v>0</v>
      </c>
      <c r="V273" s="169"/>
      <c r="W273" s="169"/>
      <c r="X273" s="169"/>
      <c r="Y273" s="169"/>
      <c r="Z273" s="169"/>
      <c r="AA273" s="378"/>
      <c r="AB273" s="169"/>
      <c r="AC273" s="169"/>
      <c r="AD273" s="169"/>
      <c r="AE273" s="371"/>
      <c r="AF273" s="371"/>
      <c r="AG273" s="371"/>
      <c r="AH273" s="169"/>
      <c r="AI273" s="169"/>
      <c r="AJ273" s="169"/>
      <c r="AK273" s="169"/>
      <c r="AL273" s="169"/>
      <c r="AM273" s="169"/>
      <c r="AN273" s="176"/>
      <c r="AO273" s="176"/>
      <c r="AP273" s="176"/>
    </row>
    <row r="274" spans="1:42" s="253" customFormat="1" ht="21" hidden="1" customHeight="1">
      <c r="A274" s="252"/>
      <c r="B274" s="252"/>
      <c r="C274" s="252"/>
      <c r="D274" s="252"/>
      <c r="E274" s="252"/>
      <c r="F274" s="252"/>
      <c r="G274" s="252"/>
      <c r="I274" s="265">
        <f t="shared" si="47"/>
        <v>0</v>
      </c>
      <c r="J274" s="255">
        <f t="shared" si="41"/>
        <v>0</v>
      </c>
      <c r="K274" s="1243">
        <f t="shared" si="50"/>
        <v>36</v>
      </c>
      <c r="L274" s="356"/>
      <c r="M274" s="356"/>
      <c r="N274" s="357">
        <f t="shared" si="48"/>
        <v>0</v>
      </c>
      <c r="O274" s="358"/>
      <c r="P274" s="358"/>
      <c r="Q274" s="359">
        <f t="shared" si="49"/>
        <v>0</v>
      </c>
      <c r="R274" s="359">
        <f t="shared" si="49"/>
        <v>0</v>
      </c>
      <c r="S274" s="360"/>
      <c r="T274" s="361"/>
      <c r="U274" s="255">
        <f t="shared" si="42"/>
        <v>0</v>
      </c>
      <c r="V274" s="169"/>
      <c r="W274" s="169"/>
      <c r="X274" s="169"/>
      <c r="Y274" s="169"/>
      <c r="Z274" s="169"/>
      <c r="AA274" s="378"/>
      <c r="AB274" s="169"/>
      <c r="AC274" s="169"/>
      <c r="AD274" s="169"/>
      <c r="AE274" s="371"/>
      <c r="AF274" s="371"/>
      <c r="AG274" s="371"/>
      <c r="AH274" s="169"/>
      <c r="AI274" s="169"/>
      <c r="AJ274" s="169"/>
      <c r="AK274" s="169"/>
      <c r="AL274" s="169"/>
      <c r="AM274" s="169"/>
      <c r="AN274" s="176"/>
      <c r="AO274" s="176"/>
      <c r="AP274" s="176"/>
    </row>
    <row r="275" spans="1:42" s="253" customFormat="1" ht="21" hidden="1" customHeight="1" thickBot="1">
      <c r="A275" s="252"/>
      <c r="B275" s="252"/>
      <c r="C275" s="252"/>
      <c r="D275" s="252"/>
      <c r="E275" s="252"/>
      <c r="F275" s="252"/>
      <c r="G275" s="252"/>
      <c r="I275" s="265">
        <f t="shared" si="47"/>
        <v>0</v>
      </c>
      <c r="J275" s="255">
        <f t="shared" si="41"/>
        <v>0</v>
      </c>
      <c r="K275" s="385">
        <f t="shared" si="50"/>
        <v>37</v>
      </c>
      <c r="L275" s="356"/>
      <c r="M275" s="356"/>
      <c r="N275" s="387">
        <f t="shared" si="48"/>
        <v>0</v>
      </c>
      <c r="O275" s="388"/>
      <c r="P275" s="388"/>
      <c r="Q275" s="389">
        <f t="shared" si="49"/>
        <v>0</v>
      </c>
      <c r="R275" s="389">
        <f t="shared" si="49"/>
        <v>0</v>
      </c>
      <c r="S275" s="390"/>
      <c r="T275" s="391"/>
      <c r="U275" s="255">
        <f t="shared" si="42"/>
        <v>0</v>
      </c>
      <c r="V275" s="169"/>
      <c r="W275" s="169"/>
      <c r="X275" s="169"/>
      <c r="Y275" s="169"/>
      <c r="Z275" s="169"/>
      <c r="AA275" s="378"/>
      <c r="AB275" s="169"/>
      <c r="AC275" s="169"/>
      <c r="AD275" s="169"/>
      <c r="AE275" s="371"/>
      <c r="AF275" s="371"/>
      <c r="AG275" s="371"/>
      <c r="AH275" s="169"/>
      <c r="AI275" s="169"/>
      <c r="AJ275" s="169"/>
      <c r="AK275" s="169"/>
      <c r="AL275" s="169"/>
      <c r="AM275" s="169"/>
      <c r="AN275" s="176"/>
      <c r="AO275" s="176"/>
      <c r="AP275" s="176"/>
    </row>
    <row r="276" spans="1:42" s="253" customFormat="1" ht="21" hidden="1" customHeight="1">
      <c r="A276" s="252"/>
      <c r="B276" s="252"/>
      <c r="C276" s="252"/>
      <c r="D276" s="252"/>
      <c r="E276" s="252"/>
      <c r="F276" s="252"/>
      <c r="G276" s="252"/>
      <c r="I276" s="265">
        <f>IF((O$278+P$278)&gt;0,1,0)</f>
        <v>0</v>
      </c>
      <c r="J276" s="255">
        <f t="shared" si="41"/>
        <v>0</v>
      </c>
      <c r="K276" s="2439" t="s">
        <v>942</v>
      </c>
      <c r="L276" s="2441" t="s">
        <v>943</v>
      </c>
      <c r="M276" s="2443" t="s">
        <v>944</v>
      </c>
      <c r="N276" s="2443" t="s">
        <v>945</v>
      </c>
      <c r="O276" s="2445" t="s">
        <v>946</v>
      </c>
      <c r="P276" s="2445"/>
      <c r="Q276" s="2445" t="s">
        <v>947</v>
      </c>
      <c r="R276" s="2445"/>
      <c r="S276" s="2446" t="s">
        <v>948</v>
      </c>
      <c r="T276" s="2448" t="s">
        <v>1162</v>
      </c>
      <c r="U276" s="255">
        <f t="shared" si="42"/>
        <v>0</v>
      </c>
      <c r="V276" s="169"/>
      <c r="W276" s="169"/>
      <c r="X276" s="169"/>
      <c r="Y276" s="169"/>
      <c r="Z276" s="169"/>
      <c r="AA276" s="378"/>
      <c r="AB276" s="169"/>
      <c r="AC276" s="169"/>
      <c r="AD276" s="169"/>
      <c r="AE276" s="371"/>
      <c r="AF276" s="371"/>
      <c r="AG276" s="371"/>
      <c r="AH276" s="169"/>
      <c r="AI276" s="169"/>
      <c r="AJ276" s="169"/>
      <c r="AK276" s="169"/>
      <c r="AL276" s="169"/>
      <c r="AM276" s="169"/>
      <c r="AN276" s="176"/>
      <c r="AO276" s="176"/>
      <c r="AP276" s="176"/>
    </row>
    <row r="277" spans="1:42" s="253" customFormat="1" ht="21" hidden="1" customHeight="1">
      <c r="A277" s="252"/>
      <c r="B277" s="252"/>
      <c r="C277" s="252"/>
      <c r="D277" s="252"/>
      <c r="E277" s="252"/>
      <c r="F277" s="252"/>
      <c r="G277" s="252"/>
      <c r="I277" s="265">
        <f t="shared" ref="I277:I300" si="51">IF((O$278+P$278)&gt;0,1,0)</f>
        <v>0</v>
      </c>
      <c r="J277" s="255">
        <f t="shared" si="41"/>
        <v>0</v>
      </c>
      <c r="K277" s="2440"/>
      <c r="L277" s="2442"/>
      <c r="M277" s="2444"/>
      <c r="N277" s="2444"/>
      <c r="O277" s="1245" t="s">
        <v>786</v>
      </c>
      <c r="P277" s="335" t="s">
        <v>787</v>
      </c>
      <c r="Q277" s="335" t="s">
        <v>786</v>
      </c>
      <c r="R277" s="336" t="s">
        <v>787</v>
      </c>
      <c r="S277" s="2447"/>
      <c r="T277" s="2449"/>
      <c r="U277" s="255">
        <f t="shared" si="42"/>
        <v>0</v>
      </c>
      <c r="V277" s="169"/>
      <c r="W277" s="169"/>
      <c r="X277" s="169"/>
      <c r="Y277" s="169"/>
      <c r="Z277" s="169"/>
      <c r="AA277" s="378"/>
      <c r="AB277" s="169"/>
      <c r="AC277" s="169"/>
      <c r="AD277" s="169"/>
      <c r="AE277" s="371"/>
      <c r="AF277" s="371"/>
      <c r="AG277" s="371"/>
      <c r="AH277" s="169"/>
      <c r="AI277" s="169"/>
      <c r="AJ277" s="169"/>
      <c r="AK277" s="169"/>
      <c r="AL277" s="169"/>
      <c r="AM277" s="169"/>
      <c r="AN277" s="176"/>
      <c r="AO277" s="176"/>
      <c r="AP277" s="176"/>
    </row>
    <row r="278" spans="1:42" s="253" customFormat="1" ht="21" hidden="1" customHeight="1">
      <c r="A278" s="252"/>
      <c r="B278" s="252"/>
      <c r="C278" s="252"/>
      <c r="D278" s="252"/>
      <c r="E278" s="252"/>
      <c r="F278" s="252"/>
      <c r="G278" s="252"/>
      <c r="I278" s="265">
        <f t="shared" si="51"/>
        <v>0</v>
      </c>
      <c r="J278" s="255">
        <f t="shared" si="41"/>
        <v>0</v>
      </c>
      <c r="K278" s="1243">
        <f>+K50+1</f>
        <v>38</v>
      </c>
      <c r="L278" s="356"/>
      <c r="M278" s="356"/>
      <c r="N278" s="357">
        <f t="shared" ref="N278:N300" si="52">IF(O278+P278&gt;0,$W$227,)</f>
        <v>0</v>
      </c>
      <c r="O278" s="358"/>
      <c r="P278" s="358"/>
      <c r="Q278" s="359">
        <f t="shared" si="49"/>
        <v>0</v>
      </c>
      <c r="R278" s="359">
        <f t="shared" si="49"/>
        <v>0</v>
      </c>
      <c r="S278" s="360"/>
      <c r="T278" s="361"/>
      <c r="U278" s="255">
        <f t="shared" si="42"/>
        <v>0</v>
      </c>
      <c r="V278" s="169"/>
      <c r="W278" s="169"/>
      <c r="X278" s="169"/>
      <c r="Y278" s="169"/>
      <c r="Z278" s="169"/>
      <c r="AA278" s="378"/>
      <c r="AB278" s="169"/>
      <c r="AC278" s="169"/>
      <c r="AD278" s="169"/>
      <c r="AE278" s="371"/>
      <c r="AF278" s="371"/>
      <c r="AG278" s="371"/>
      <c r="AH278" s="169"/>
      <c r="AI278" s="169"/>
      <c r="AJ278" s="169"/>
      <c r="AK278" s="169"/>
      <c r="AL278" s="169"/>
      <c r="AM278" s="169"/>
      <c r="AN278" s="176"/>
      <c r="AO278" s="176"/>
      <c r="AP278" s="176"/>
    </row>
    <row r="279" spans="1:42" s="253" customFormat="1" ht="21" hidden="1" customHeight="1">
      <c r="A279" s="252"/>
      <c r="B279" s="252"/>
      <c r="C279" s="252"/>
      <c r="D279" s="252"/>
      <c r="E279" s="252"/>
      <c r="F279" s="252"/>
      <c r="G279" s="252"/>
      <c r="I279" s="265">
        <f t="shared" si="51"/>
        <v>0</v>
      </c>
      <c r="J279" s="255">
        <f t="shared" si="41"/>
        <v>0</v>
      </c>
      <c r="K279" s="1243">
        <f t="shared" ref="K279:K300" si="53">+K278+1</f>
        <v>39</v>
      </c>
      <c r="L279" s="356"/>
      <c r="M279" s="356"/>
      <c r="N279" s="357">
        <f t="shared" si="52"/>
        <v>0</v>
      </c>
      <c r="O279" s="358"/>
      <c r="P279" s="358"/>
      <c r="Q279" s="359">
        <f t="shared" si="49"/>
        <v>0</v>
      </c>
      <c r="R279" s="359">
        <f t="shared" si="49"/>
        <v>0</v>
      </c>
      <c r="S279" s="360"/>
      <c r="T279" s="361"/>
      <c r="U279" s="255">
        <f t="shared" si="42"/>
        <v>0</v>
      </c>
      <c r="V279" s="169"/>
      <c r="W279" s="169"/>
      <c r="X279" s="169"/>
      <c r="Y279" s="169"/>
      <c r="Z279" s="169"/>
      <c r="AA279" s="378"/>
      <c r="AB279" s="169"/>
      <c r="AC279" s="169"/>
      <c r="AD279" s="169"/>
      <c r="AE279" s="371"/>
      <c r="AF279" s="371"/>
      <c r="AG279" s="371"/>
      <c r="AH279" s="169"/>
      <c r="AI279" s="169"/>
      <c r="AJ279" s="169"/>
      <c r="AK279" s="169"/>
      <c r="AL279" s="169"/>
      <c r="AM279" s="169"/>
      <c r="AN279" s="176"/>
      <c r="AO279" s="176"/>
      <c r="AP279" s="176"/>
    </row>
    <row r="280" spans="1:42" s="253" customFormat="1" ht="21" hidden="1" customHeight="1">
      <c r="A280" s="252"/>
      <c r="B280" s="252"/>
      <c r="C280" s="252"/>
      <c r="D280" s="252"/>
      <c r="E280" s="252"/>
      <c r="F280" s="252"/>
      <c r="G280" s="252"/>
      <c r="I280" s="265">
        <f t="shared" si="51"/>
        <v>0</v>
      </c>
      <c r="J280" s="255">
        <f t="shared" si="41"/>
        <v>0</v>
      </c>
      <c r="K280" s="1243">
        <f t="shared" si="53"/>
        <v>40</v>
      </c>
      <c r="L280" s="356"/>
      <c r="M280" s="356"/>
      <c r="N280" s="357">
        <f t="shared" si="52"/>
        <v>0</v>
      </c>
      <c r="O280" s="358"/>
      <c r="P280" s="358"/>
      <c r="Q280" s="359">
        <f t="shared" si="49"/>
        <v>0</v>
      </c>
      <c r="R280" s="359">
        <f t="shared" si="49"/>
        <v>0</v>
      </c>
      <c r="S280" s="360"/>
      <c r="T280" s="361"/>
      <c r="U280" s="255">
        <f t="shared" si="42"/>
        <v>0</v>
      </c>
      <c r="V280" s="169"/>
      <c r="W280" s="169"/>
      <c r="X280" s="169"/>
      <c r="Y280" s="169"/>
      <c r="Z280" s="169"/>
      <c r="AA280" s="378"/>
      <c r="AB280" s="169"/>
      <c r="AC280" s="169"/>
      <c r="AD280" s="169"/>
      <c r="AE280" s="371"/>
      <c r="AF280" s="371"/>
      <c r="AG280" s="371"/>
      <c r="AH280" s="169"/>
      <c r="AI280" s="169"/>
      <c r="AJ280" s="169"/>
      <c r="AK280" s="169"/>
      <c r="AL280" s="169"/>
      <c r="AM280" s="169"/>
      <c r="AN280" s="176"/>
      <c r="AO280" s="176"/>
      <c r="AP280" s="176"/>
    </row>
    <row r="281" spans="1:42" s="253" customFormat="1" ht="21" hidden="1" customHeight="1">
      <c r="A281" s="252"/>
      <c r="B281" s="252"/>
      <c r="C281" s="252"/>
      <c r="D281" s="252"/>
      <c r="E281" s="252"/>
      <c r="F281" s="252"/>
      <c r="G281" s="252"/>
      <c r="I281" s="265">
        <f t="shared" si="51"/>
        <v>0</v>
      </c>
      <c r="J281" s="255">
        <f t="shared" si="41"/>
        <v>0</v>
      </c>
      <c r="K281" s="1243">
        <f t="shared" si="53"/>
        <v>41</v>
      </c>
      <c r="L281" s="356"/>
      <c r="M281" s="356"/>
      <c r="N281" s="357">
        <f t="shared" si="52"/>
        <v>0</v>
      </c>
      <c r="O281" s="358"/>
      <c r="P281" s="358"/>
      <c r="Q281" s="359">
        <f t="shared" si="49"/>
        <v>0</v>
      </c>
      <c r="R281" s="359">
        <f t="shared" si="49"/>
        <v>0</v>
      </c>
      <c r="S281" s="360"/>
      <c r="T281" s="361"/>
      <c r="U281" s="255">
        <f t="shared" si="42"/>
        <v>0</v>
      </c>
      <c r="V281" s="169"/>
      <c r="W281" s="169"/>
      <c r="X281" s="169"/>
      <c r="Y281" s="169"/>
      <c r="Z281" s="169"/>
      <c r="AA281" s="378"/>
      <c r="AB281" s="169"/>
      <c r="AC281" s="169"/>
      <c r="AD281" s="169"/>
      <c r="AE281" s="371"/>
      <c r="AF281" s="371"/>
      <c r="AG281" s="371"/>
      <c r="AH281" s="169"/>
      <c r="AI281" s="169"/>
      <c r="AJ281" s="169"/>
      <c r="AK281" s="169"/>
      <c r="AL281" s="169"/>
      <c r="AM281" s="169"/>
      <c r="AN281" s="176"/>
      <c r="AO281" s="176"/>
      <c r="AP281" s="176"/>
    </row>
    <row r="282" spans="1:42" s="253" customFormat="1" ht="21" hidden="1" customHeight="1">
      <c r="A282" s="252"/>
      <c r="B282" s="252"/>
      <c r="C282" s="252"/>
      <c r="D282" s="252"/>
      <c r="E282" s="252"/>
      <c r="F282" s="252"/>
      <c r="G282" s="252"/>
      <c r="I282" s="265">
        <f t="shared" si="51"/>
        <v>0</v>
      </c>
      <c r="J282" s="255">
        <f t="shared" si="41"/>
        <v>0</v>
      </c>
      <c r="K282" s="1243">
        <f t="shared" si="53"/>
        <v>42</v>
      </c>
      <c r="L282" s="356"/>
      <c r="M282" s="356"/>
      <c r="N282" s="357">
        <f t="shared" si="52"/>
        <v>0</v>
      </c>
      <c r="O282" s="358"/>
      <c r="P282" s="358"/>
      <c r="Q282" s="359">
        <f t="shared" si="49"/>
        <v>0</v>
      </c>
      <c r="R282" s="359">
        <f t="shared" si="49"/>
        <v>0</v>
      </c>
      <c r="S282" s="360"/>
      <c r="T282" s="361"/>
      <c r="U282" s="255">
        <f t="shared" si="42"/>
        <v>0</v>
      </c>
      <c r="V282" s="169"/>
      <c r="W282" s="169"/>
      <c r="X282" s="169"/>
      <c r="Y282" s="169"/>
      <c r="Z282" s="169"/>
      <c r="AA282" s="378"/>
      <c r="AB282" s="169"/>
      <c r="AC282" s="169"/>
      <c r="AD282" s="169"/>
      <c r="AE282" s="371"/>
      <c r="AF282" s="371"/>
      <c r="AG282" s="371"/>
      <c r="AH282" s="169"/>
      <c r="AI282" s="169"/>
      <c r="AJ282" s="169"/>
      <c r="AK282" s="169"/>
      <c r="AL282" s="169"/>
      <c r="AM282" s="169"/>
      <c r="AN282" s="176"/>
      <c r="AO282" s="176"/>
      <c r="AP282" s="176"/>
    </row>
    <row r="283" spans="1:42" s="253" customFormat="1" ht="21" hidden="1" customHeight="1">
      <c r="A283" s="252"/>
      <c r="B283" s="252"/>
      <c r="C283" s="252"/>
      <c r="D283" s="252"/>
      <c r="E283" s="252"/>
      <c r="F283" s="252"/>
      <c r="G283" s="252"/>
      <c r="I283" s="265">
        <f t="shared" si="51"/>
        <v>0</v>
      </c>
      <c r="J283" s="255">
        <f t="shared" si="41"/>
        <v>0</v>
      </c>
      <c r="K283" s="1243">
        <f t="shared" si="53"/>
        <v>43</v>
      </c>
      <c r="L283" s="356"/>
      <c r="M283" s="356"/>
      <c r="N283" s="357">
        <f t="shared" si="52"/>
        <v>0</v>
      </c>
      <c r="O283" s="358"/>
      <c r="P283" s="358"/>
      <c r="Q283" s="359">
        <f t="shared" si="49"/>
        <v>0</v>
      </c>
      <c r="R283" s="359">
        <f t="shared" si="49"/>
        <v>0</v>
      </c>
      <c r="S283" s="360"/>
      <c r="T283" s="361"/>
      <c r="U283" s="255">
        <f t="shared" si="42"/>
        <v>0</v>
      </c>
      <c r="V283" s="169"/>
      <c r="W283" s="169"/>
      <c r="X283" s="169"/>
      <c r="Y283" s="169"/>
      <c r="Z283" s="169"/>
      <c r="AA283" s="378"/>
      <c r="AB283" s="169"/>
      <c r="AC283" s="169"/>
      <c r="AD283" s="169"/>
      <c r="AE283" s="371"/>
      <c r="AF283" s="371"/>
      <c r="AG283" s="371"/>
      <c r="AH283" s="169"/>
      <c r="AI283" s="169"/>
      <c r="AJ283" s="169"/>
      <c r="AK283" s="169"/>
      <c r="AL283" s="169"/>
      <c r="AM283" s="169"/>
      <c r="AN283" s="176"/>
      <c r="AO283" s="176"/>
      <c r="AP283" s="176"/>
    </row>
    <row r="284" spans="1:42" s="253" customFormat="1" ht="21" hidden="1" customHeight="1">
      <c r="A284" s="252"/>
      <c r="B284" s="252"/>
      <c r="C284" s="252"/>
      <c r="D284" s="252"/>
      <c r="E284" s="252"/>
      <c r="F284" s="252"/>
      <c r="G284" s="252"/>
      <c r="I284" s="265">
        <f t="shared" si="51"/>
        <v>0</v>
      </c>
      <c r="J284" s="255">
        <f t="shared" si="41"/>
        <v>0</v>
      </c>
      <c r="K284" s="1243">
        <f t="shared" si="53"/>
        <v>44</v>
      </c>
      <c r="L284" s="356"/>
      <c r="M284" s="356"/>
      <c r="N284" s="357">
        <f t="shared" si="52"/>
        <v>0</v>
      </c>
      <c r="O284" s="358"/>
      <c r="P284" s="358"/>
      <c r="Q284" s="359">
        <f t="shared" si="49"/>
        <v>0</v>
      </c>
      <c r="R284" s="359">
        <f t="shared" si="49"/>
        <v>0</v>
      </c>
      <c r="S284" s="360"/>
      <c r="T284" s="361"/>
      <c r="U284" s="255">
        <f t="shared" si="42"/>
        <v>0</v>
      </c>
      <c r="V284" s="169"/>
      <c r="W284" s="169"/>
      <c r="X284" s="169"/>
      <c r="Y284" s="169"/>
      <c r="Z284" s="169"/>
      <c r="AA284" s="378"/>
      <c r="AB284" s="169"/>
      <c r="AC284" s="169"/>
      <c r="AD284" s="169"/>
      <c r="AE284" s="371"/>
      <c r="AF284" s="371"/>
      <c r="AG284" s="371"/>
      <c r="AH284" s="169"/>
      <c r="AI284" s="169"/>
      <c r="AJ284" s="169"/>
      <c r="AK284" s="169"/>
      <c r="AL284" s="169"/>
      <c r="AM284" s="169"/>
      <c r="AN284" s="176"/>
      <c r="AO284" s="176"/>
      <c r="AP284" s="176"/>
    </row>
    <row r="285" spans="1:42" s="253" customFormat="1" ht="21" hidden="1" customHeight="1">
      <c r="A285" s="252"/>
      <c r="B285" s="252"/>
      <c r="C285" s="252"/>
      <c r="D285" s="252"/>
      <c r="E285" s="252"/>
      <c r="F285" s="252"/>
      <c r="G285" s="252"/>
      <c r="I285" s="265">
        <f t="shared" si="51"/>
        <v>0</v>
      </c>
      <c r="J285" s="255">
        <f t="shared" si="41"/>
        <v>0</v>
      </c>
      <c r="K285" s="1243">
        <f t="shared" si="53"/>
        <v>45</v>
      </c>
      <c r="L285" s="356"/>
      <c r="M285" s="356"/>
      <c r="N285" s="357">
        <f t="shared" si="52"/>
        <v>0</v>
      </c>
      <c r="O285" s="358"/>
      <c r="P285" s="358"/>
      <c r="Q285" s="359">
        <f t="shared" si="49"/>
        <v>0</v>
      </c>
      <c r="R285" s="359">
        <f t="shared" si="49"/>
        <v>0</v>
      </c>
      <c r="S285" s="360"/>
      <c r="T285" s="361"/>
      <c r="U285" s="255">
        <f t="shared" si="42"/>
        <v>0</v>
      </c>
      <c r="V285" s="169"/>
      <c r="W285" s="169"/>
      <c r="X285" s="169"/>
      <c r="Y285" s="169"/>
      <c r="Z285" s="169"/>
      <c r="AA285" s="378"/>
      <c r="AB285" s="169"/>
      <c r="AC285" s="169"/>
      <c r="AD285" s="169"/>
      <c r="AE285" s="371"/>
      <c r="AF285" s="371"/>
      <c r="AG285" s="371"/>
      <c r="AH285" s="169"/>
      <c r="AI285" s="169"/>
      <c r="AJ285" s="169"/>
      <c r="AK285" s="169"/>
      <c r="AL285" s="169"/>
      <c r="AM285" s="169"/>
      <c r="AN285" s="176"/>
      <c r="AO285" s="176"/>
      <c r="AP285" s="176"/>
    </row>
    <row r="286" spans="1:42" s="253" customFormat="1" ht="21" hidden="1" customHeight="1">
      <c r="A286" s="252"/>
      <c r="B286" s="252"/>
      <c r="C286" s="252"/>
      <c r="D286" s="252"/>
      <c r="E286" s="252"/>
      <c r="F286" s="252"/>
      <c r="G286" s="252"/>
      <c r="I286" s="265">
        <f t="shared" si="51"/>
        <v>0</v>
      </c>
      <c r="J286" s="255">
        <f t="shared" si="41"/>
        <v>0</v>
      </c>
      <c r="K286" s="1243">
        <f t="shared" si="53"/>
        <v>46</v>
      </c>
      <c r="L286" s="356"/>
      <c r="M286" s="356"/>
      <c r="N286" s="357">
        <f t="shared" si="52"/>
        <v>0</v>
      </c>
      <c r="O286" s="358"/>
      <c r="P286" s="358"/>
      <c r="Q286" s="359">
        <f t="shared" si="49"/>
        <v>0</v>
      </c>
      <c r="R286" s="359">
        <f t="shared" si="49"/>
        <v>0</v>
      </c>
      <c r="S286" s="360"/>
      <c r="T286" s="361"/>
      <c r="U286" s="255">
        <f t="shared" si="42"/>
        <v>0</v>
      </c>
      <c r="V286" s="169"/>
      <c r="W286" s="169"/>
      <c r="X286" s="169"/>
      <c r="Y286" s="169"/>
      <c r="Z286" s="169"/>
      <c r="AA286" s="378"/>
      <c r="AB286" s="169"/>
      <c r="AC286" s="169"/>
      <c r="AD286" s="169"/>
      <c r="AE286" s="371"/>
      <c r="AF286" s="371"/>
      <c r="AG286" s="371"/>
      <c r="AH286" s="169"/>
      <c r="AI286" s="169"/>
      <c r="AJ286" s="169"/>
      <c r="AK286" s="169"/>
      <c r="AL286" s="169"/>
      <c r="AM286" s="169"/>
      <c r="AN286" s="176"/>
      <c r="AO286" s="176"/>
      <c r="AP286" s="176"/>
    </row>
    <row r="287" spans="1:42" s="253" customFormat="1" ht="21" hidden="1" customHeight="1">
      <c r="A287" s="252"/>
      <c r="B287" s="252"/>
      <c r="C287" s="252"/>
      <c r="D287" s="252"/>
      <c r="E287" s="252"/>
      <c r="F287" s="252"/>
      <c r="G287" s="252"/>
      <c r="I287" s="265">
        <f t="shared" si="51"/>
        <v>0</v>
      </c>
      <c r="J287" s="255">
        <f t="shared" si="41"/>
        <v>0</v>
      </c>
      <c r="K287" s="1243">
        <f t="shared" si="53"/>
        <v>47</v>
      </c>
      <c r="L287" s="356"/>
      <c r="M287" s="356"/>
      <c r="N287" s="357">
        <f t="shared" si="52"/>
        <v>0</v>
      </c>
      <c r="O287" s="358"/>
      <c r="P287" s="358"/>
      <c r="Q287" s="359">
        <f t="shared" si="49"/>
        <v>0</v>
      </c>
      <c r="R287" s="359">
        <f t="shared" si="49"/>
        <v>0</v>
      </c>
      <c r="S287" s="360"/>
      <c r="T287" s="361"/>
      <c r="U287" s="255">
        <f t="shared" si="42"/>
        <v>0</v>
      </c>
      <c r="V287" s="169"/>
      <c r="W287" s="169"/>
      <c r="X287" s="169"/>
      <c r="Y287" s="169"/>
      <c r="Z287" s="169"/>
      <c r="AA287" s="378"/>
      <c r="AB287" s="169"/>
      <c r="AC287" s="169"/>
      <c r="AD287" s="169"/>
      <c r="AE287" s="371"/>
      <c r="AF287" s="371"/>
      <c r="AG287" s="371"/>
      <c r="AH287" s="169"/>
      <c r="AI287" s="169"/>
      <c r="AJ287" s="169"/>
      <c r="AK287" s="169"/>
      <c r="AL287" s="169"/>
      <c r="AM287" s="169"/>
      <c r="AN287" s="176"/>
      <c r="AO287" s="176"/>
      <c r="AP287" s="176"/>
    </row>
    <row r="288" spans="1:42" s="253" customFormat="1" ht="21" hidden="1" customHeight="1">
      <c r="A288" s="252"/>
      <c r="B288" s="252"/>
      <c r="C288" s="252"/>
      <c r="D288" s="252"/>
      <c r="E288" s="252"/>
      <c r="F288" s="252"/>
      <c r="G288" s="252"/>
      <c r="I288" s="265">
        <f t="shared" si="51"/>
        <v>0</v>
      </c>
      <c r="J288" s="255">
        <f t="shared" si="41"/>
        <v>0</v>
      </c>
      <c r="K288" s="1243">
        <f t="shared" si="53"/>
        <v>48</v>
      </c>
      <c r="L288" s="356"/>
      <c r="M288" s="356"/>
      <c r="N288" s="357">
        <f t="shared" si="52"/>
        <v>0</v>
      </c>
      <c r="O288" s="358"/>
      <c r="P288" s="358"/>
      <c r="Q288" s="359">
        <f t="shared" si="49"/>
        <v>0</v>
      </c>
      <c r="R288" s="359">
        <f t="shared" si="49"/>
        <v>0</v>
      </c>
      <c r="S288" s="360"/>
      <c r="T288" s="361"/>
      <c r="U288" s="255">
        <f t="shared" si="42"/>
        <v>0</v>
      </c>
      <c r="V288" s="169"/>
      <c r="W288" s="169"/>
      <c r="X288" s="169"/>
      <c r="Y288" s="169"/>
      <c r="Z288" s="169"/>
      <c r="AA288" s="378"/>
      <c r="AB288" s="169"/>
      <c r="AC288" s="169"/>
      <c r="AD288" s="169"/>
      <c r="AE288" s="371"/>
      <c r="AF288" s="371"/>
      <c r="AG288" s="371"/>
      <c r="AH288" s="169"/>
      <c r="AI288" s="169"/>
      <c r="AJ288" s="169"/>
      <c r="AK288" s="169"/>
      <c r="AL288" s="169"/>
      <c r="AM288" s="169"/>
      <c r="AN288" s="176"/>
      <c r="AO288" s="176"/>
      <c r="AP288" s="176"/>
    </row>
    <row r="289" spans="1:42" s="253" customFormat="1" ht="21" hidden="1" customHeight="1">
      <c r="A289" s="252"/>
      <c r="B289" s="252"/>
      <c r="C289" s="252"/>
      <c r="D289" s="252"/>
      <c r="E289" s="252"/>
      <c r="F289" s="252"/>
      <c r="G289" s="252"/>
      <c r="I289" s="265">
        <f t="shared" si="51"/>
        <v>0</v>
      </c>
      <c r="J289" s="255">
        <f t="shared" si="41"/>
        <v>0</v>
      </c>
      <c r="K289" s="1243">
        <f t="shared" si="53"/>
        <v>49</v>
      </c>
      <c r="L289" s="356"/>
      <c r="M289" s="356"/>
      <c r="N289" s="357">
        <f t="shared" si="52"/>
        <v>0</v>
      </c>
      <c r="O289" s="358"/>
      <c r="P289" s="358"/>
      <c r="Q289" s="359">
        <f t="shared" si="49"/>
        <v>0</v>
      </c>
      <c r="R289" s="359">
        <f t="shared" si="49"/>
        <v>0</v>
      </c>
      <c r="S289" s="360"/>
      <c r="T289" s="361"/>
      <c r="U289" s="255">
        <f t="shared" si="42"/>
        <v>0</v>
      </c>
      <c r="V289" s="169"/>
      <c r="W289" s="169"/>
      <c r="X289" s="169"/>
      <c r="Y289" s="169"/>
      <c r="Z289" s="169"/>
      <c r="AA289" s="378"/>
      <c r="AB289" s="169"/>
      <c r="AC289" s="169"/>
      <c r="AD289" s="169"/>
      <c r="AE289" s="371"/>
      <c r="AF289" s="371"/>
      <c r="AG289" s="371"/>
      <c r="AH289" s="169"/>
      <c r="AI289" s="169"/>
      <c r="AJ289" s="169"/>
      <c r="AK289" s="169"/>
      <c r="AL289" s="169"/>
      <c r="AM289" s="169"/>
      <c r="AN289" s="176"/>
      <c r="AO289" s="176"/>
      <c r="AP289" s="176"/>
    </row>
    <row r="290" spans="1:42" s="253" customFormat="1" ht="21" hidden="1" customHeight="1">
      <c r="A290" s="252"/>
      <c r="B290" s="252"/>
      <c r="C290" s="252"/>
      <c r="D290" s="252"/>
      <c r="E290" s="252"/>
      <c r="F290" s="252"/>
      <c r="G290" s="252"/>
      <c r="I290" s="265">
        <f t="shared" si="51"/>
        <v>0</v>
      </c>
      <c r="J290" s="255">
        <f t="shared" ref="J290:J300" si="54">IF($Q$229&gt;0,4,)</f>
        <v>0</v>
      </c>
      <c r="K290" s="1243">
        <f t="shared" si="53"/>
        <v>50</v>
      </c>
      <c r="L290" s="356"/>
      <c r="M290" s="356"/>
      <c r="N290" s="357">
        <f t="shared" si="52"/>
        <v>0</v>
      </c>
      <c r="O290" s="358"/>
      <c r="P290" s="358"/>
      <c r="Q290" s="359">
        <f t="shared" si="49"/>
        <v>0</v>
      </c>
      <c r="R290" s="359">
        <f t="shared" si="49"/>
        <v>0</v>
      </c>
      <c r="S290" s="360"/>
      <c r="T290" s="361"/>
      <c r="U290" s="255">
        <f t="shared" ref="U290:U300" si="55">IF($Q$229&gt;0,4,)</f>
        <v>0</v>
      </c>
      <c r="V290" s="169"/>
      <c r="W290" s="169"/>
      <c r="X290" s="169"/>
      <c r="Y290" s="169"/>
      <c r="Z290" s="169"/>
      <c r="AA290" s="378"/>
      <c r="AB290" s="169"/>
      <c r="AC290" s="169"/>
      <c r="AD290" s="169"/>
      <c r="AE290" s="371"/>
      <c r="AF290" s="371"/>
      <c r="AG290" s="371"/>
      <c r="AH290" s="169"/>
      <c r="AI290" s="169"/>
      <c r="AJ290" s="169"/>
      <c r="AK290" s="169"/>
      <c r="AL290" s="169"/>
      <c r="AM290" s="169"/>
      <c r="AN290" s="176"/>
      <c r="AO290" s="176"/>
      <c r="AP290" s="176"/>
    </row>
    <row r="291" spans="1:42" s="253" customFormat="1" ht="21" hidden="1" customHeight="1">
      <c r="A291" s="252"/>
      <c r="B291" s="252"/>
      <c r="C291" s="252"/>
      <c r="D291" s="252"/>
      <c r="E291" s="252"/>
      <c r="F291" s="252"/>
      <c r="G291" s="252"/>
      <c r="I291" s="265">
        <f t="shared" si="51"/>
        <v>0</v>
      </c>
      <c r="J291" s="255">
        <f t="shared" si="54"/>
        <v>0</v>
      </c>
      <c r="K291" s="1243">
        <f t="shared" si="53"/>
        <v>51</v>
      </c>
      <c r="L291" s="356"/>
      <c r="M291" s="356"/>
      <c r="N291" s="357">
        <f t="shared" si="52"/>
        <v>0</v>
      </c>
      <c r="O291" s="358"/>
      <c r="P291" s="358"/>
      <c r="Q291" s="359">
        <f t="shared" si="49"/>
        <v>0</v>
      </c>
      <c r="R291" s="359">
        <f t="shared" si="49"/>
        <v>0</v>
      </c>
      <c r="S291" s="360"/>
      <c r="T291" s="361"/>
      <c r="U291" s="255">
        <f t="shared" si="55"/>
        <v>0</v>
      </c>
      <c r="V291" s="169"/>
      <c r="W291" s="169"/>
      <c r="X291" s="169"/>
      <c r="Y291" s="169"/>
      <c r="Z291" s="169"/>
      <c r="AA291" s="378"/>
      <c r="AB291" s="169"/>
      <c r="AC291" s="169"/>
      <c r="AD291" s="169"/>
      <c r="AE291" s="371"/>
      <c r="AF291" s="371"/>
      <c r="AG291" s="371"/>
      <c r="AH291" s="169"/>
      <c r="AI291" s="169"/>
      <c r="AJ291" s="169"/>
      <c r="AK291" s="169"/>
      <c r="AL291" s="169"/>
      <c r="AM291" s="169"/>
      <c r="AN291" s="176"/>
      <c r="AO291" s="176"/>
      <c r="AP291" s="176"/>
    </row>
    <row r="292" spans="1:42" s="253" customFormat="1" ht="21" hidden="1" customHeight="1">
      <c r="A292" s="252"/>
      <c r="B292" s="252"/>
      <c r="C292" s="252"/>
      <c r="D292" s="252"/>
      <c r="E292" s="252"/>
      <c r="F292" s="252"/>
      <c r="G292" s="252"/>
      <c r="I292" s="265">
        <f t="shared" si="51"/>
        <v>0</v>
      </c>
      <c r="J292" s="255">
        <f t="shared" si="54"/>
        <v>0</v>
      </c>
      <c r="K292" s="1243">
        <f t="shared" si="53"/>
        <v>52</v>
      </c>
      <c r="L292" s="356"/>
      <c r="M292" s="356"/>
      <c r="N292" s="357">
        <f t="shared" si="52"/>
        <v>0</v>
      </c>
      <c r="O292" s="358"/>
      <c r="P292" s="358"/>
      <c r="Q292" s="359">
        <f t="shared" si="49"/>
        <v>0</v>
      </c>
      <c r="R292" s="359">
        <f t="shared" si="49"/>
        <v>0</v>
      </c>
      <c r="S292" s="360"/>
      <c r="T292" s="361"/>
      <c r="U292" s="255">
        <f t="shared" si="55"/>
        <v>0</v>
      </c>
      <c r="V292" s="169"/>
      <c r="W292" s="169"/>
      <c r="X292" s="169"/>
      <c r="Y292" s="169"/>
      <c r="Z292" s="169"/>
      <c r="AA292" s="378"/>
      <c r="AB292" s="169"/>
      <c r="AC292" s="169"/>
      <c r="AD292" s="169"/>
      <c r="AE292" s="371"/>
      <c r="AF292" s="371"/>
      <c r="AG292" s="371"/>
      <c r="AH292" s="169"/>
      <c r="AI292" s="169"/>
      <c r="AJ292" s="169"/>
      <c r="AK292" s="169"/>
      <c r="AL292" s="169"/>
      <c r="AM292" s="169"/>
      <c r="AN292" s="176"/>
      <c r="AO292" s="176"/>
      <c r="AP292" s="176"/>
    </row>
    <row r="293" spans="1:42" s="253" customFormat="1" ht="21" hidden="1" customHeight="1">
      <c r="A293" s="252"/>
      <c r="B293" s="252"/>
      <c r="C293" s="252"/>
      <c r="D293" s="252"/>
      <c r="E293" s="252"/>
      <c r="F293" s="252"/>
      <c r="G293" s="252"/>
      <c r="I293" s="265">
        <f t="shared" si="51"/>
        <v>0</v>
      </c>
      <c r="J293" s="255">
        <f t="shared" si="54"/>
        <v>0</v>
      </c>
      <c r="K293" s="1243">
        <f t="shared" si="53"/>
        <v>53</v>
      </c>
      <c r="L293" s="356"/>
      <c r="M293" s="356"/>
      <c r="N293" s="357">
        <f t="shared" si="52"/>
        <v>0</v>
      </c>
      <c r="O293" s="358"/>
      <c r="P293" s="358"/>
      <c r="Q293" s="359">
        <f t="shared" si="49"/>
        <v>0</v>
      </c>
      <c r="R293" s="359">
        <f t="shared" si="49"/>
        <v>0</v>
      </c>
      <c r="S293" s="360"/>
      <c r="T293" s="361"/>
      <c r="U293" s="255">
        <f t="shared" si="55"/>
        <v>0</v>
      </c>
      <c r="V293" s="169"/>
      <c r="W293" s="169"/>
      <c r="X293" s="169"/>
      <c r="Y293" s="169"/>
      <c r="Z293" s="169"/>
      <c r="AA293" s="378"/>
      <c r="AB293" s="169"/>
      <c r="AC293" s="169"/>
      <c r="AD293" s="169"/>
      <c r="AE293" s="371"/>
      <c r="AF293" s="371"/>
      <c r="AG293" s="371"/>
      <c r="AH293" s="169"/>
      <c r="AI293" s="169"/>
      <c r="AJ293" s="169"/>
      <c r="AK293" s="169"/>
      <c r="AL293" s="169"/>
      <c r="AM293" s="169"/>
      <c r="AN293" s="176"/>
      <c r="AO293" s="176"/>
      <c r="AP293" s="176"/>
    </row>
    <row r="294" spans="1:42" s="253" customFormat="1" ht="21" hidden="1" customHeight="1">
      <c r="A294" s="252"/>
      <c r="B294" s="252"/>
      <c r="C294" s="252"/>
      <c r="D294" s="252"/>
      <c r="E294" s="252"/>
      <c r="F294" s="252"/>
      <c r="G294" s="252"/>
      <c r="I294" s="265">
        <f t="shared" si="51"/>
        <v>0</v>
      </c>
      <c r="J294" s="255">
        <f t="shared" si="54"/>
        <v>0</v>
      </c>
      <c r="K294" s="1243">
        <f t="shared" si="53"/>
        <v>54</v>
      </c>
      <c r="L294" s="356"/>
      <c r="M294" s="356"/>
      <c r="N294" s="357">
        <f t="shared" si="52"/>
        <v>0</v>
      </c>
      <c r="O294" s="358"/>
      <c r="P294" s="358"/>
      <c r="Q294" s="359">
        <f t="shared" si="49"/>
        <v>0</v>
      </c>
      <c r="R294" s="359">
        <f t="shared" si="49"/>
        <v>0</v>
      </c>
      <c r="S294" s="360"/>
      <c r="T294" s="361"/>
      <c r="U294" s="255">
        <f t="shared" si="55"/>
        <v>0</v>
      </c>
      <c r="V294" s="169"/>
      <c r="W294" s="169"/>
      <c r="X294" s="169"/>
      <c r="Y294" s="169"/>
      <c r="Z294" s="169"/>
      <c r="AA294" s="378"/>
      <c r="AB294" s="169"/>
      <c r="AC294" s="169"/>
      <c r="AD294" s="169"/>
      <c r="AE294" s="371"/>
      <c r="AF294" s="371"/>
      <c r="AG294" s="371"/>
      <c r="AH294" s="169"/>
      <c r="AI294" s="169"/>
      <c r="AJ294" s="169"/>
      <c r="AK294" s="169"/>
      <c r="AL294" s="169"/>
      <c r="AM294" s="169"/>
      <c r="AN294" s="176"/>
      <c r="AO294" s="176"/>
      <c r="AP294" s="176"/>
    </row>
    <row r="295" spans="1:42" s="253" customFormat="1" ht="21" hidden="1" customHeight="1">
      <c r="A295" s="252"/>
      <c r="B295" s="252"/>
      <c r="C295" s="252"/>
      <c r="D295" s="252"/>
      <c r="E295" s="252"/>
      <c r="F295" s="252"/>
      <c r="G295" s="252"/>
      <c r="I295" s="265">
        <f t="shared" si="51"/>
        <v>0</v>
      </c>
      <c r="J295" s="255">
        <f t="shared" si="54"/>
        <v>0</v>
      </c>
      <c r="K295" s="1243">
        <f t="shared" si="53"/>
        <v>55</v>
      </c>
      <c r="L295" s="356"/>
      <c r="M295" s="356"/>
      <c r="N295" s="357">
        <f t="shared" si="52"/>
        <v>0</v>
      </c>
      <c r="O295" s="358"/>
      <c r="P295" s="358"/>
      <c r="Q295" s="359">
        <f t="shared" si="49"/>
        <v>0</v>
      </c>
      <c r="R295" s="359">
        <f t="shared" si="49"/>
        <v>0</v>
      </c>
      <c r="S295" s="360"/>
      <c r="T295" s="361"/>
      <c r="U295" s="255">
        <f t="shared" si="55"/>
        <v>0</v>
      </c>
      <c r="V295" s="169"/>
      <c r="W295" s="169"/>
      <c r="X295" s="169"/>
      <c r="Y295" s="169"/>
      <c r="Z295" s="169"/>
      <c r="AA295" s="378"/>
      <c r="AB295" s="169"/>
      <c r="AC295" s="169"/>
      <c r="AD295" s="169"/>
      <c r="AE295" s="371"/>
      <c r="AF295" s="371"/>
      <c r="AG295" s="371"/>
      <c r="AH295" s="169"/>
      <c r="AI295" s="169"/>
      <c r="AJ295" s="169"/>
      <c r="AK295" s="169"/>
      <c r="AL295" s="169"/>
      <c r="AM295" s="169"/>
      <c r="AN295" s="176"/>
      <c r="AO295" s="176"/>
      <c r="AP295" s="176"/>
    </row>
    <row r="296" spans="1:42" s="253" customFormat="1" ht="21" hidden="1" customHeight="1">
      <c r="A296" s="252"/>
      <c r="B296" s="252"/>
      <c r="C296" s="252"/>
      <c r="D296" s="252"/>
      <c r="E296" s="252"/>
      <c r="F296" s="252"/>
      <c r="G296" s="252"/>
      <c r="I296" s="265">
        <f t="shared" si="51"/>
        <v>0</v>
      </c>
      <c r="J296" s="255">
        <f t="shared" si="54"/>
        <v>0</v>
      </c>
      <c r="K296" s="1243">
        <f t="shared" si="53"/>
        <v>56</v>
      </c>
      <c r="L296" s="356"/>
      <c r="M296" s="356"/>
      <c r="N296" s="357">
        <f t="shared" si="52"/>
        <v>0</v>
      </c>
      <c r="O296" s="358"/>
      <c r="P296" s="358"/>
      <c r="Q296" s="359">
        <f t="shared" si="49"/>
        <v>0</v>
      </c>
      <c r="R296" s="359">
        <f t="shared" si="49"/>
        <v>0</v>
      </c>
      <c r="S296" s="360"/>
      <c r="T296" s="361"/>
      <c r="U296" s="255">
        <f t="shared" si="55"/>
        <v>0</v>
      </c>
      <c r="V296" s="169"/>
      <c r="W296" s="169"/>
      <c r="X296" s="169"/>
      <c r="Y296" s="169"/>
      <c r="Z296" s="169"/>
      <c r="AA296" s="378"/>
      <c r="AB296" s="169"/>
      <c r="AC296" s="169"/>
      <c r="AD296" s="169"/>
      <c r="AE296" s="371"/>
      <c r="AF296" s="371"/>
      <c r="AG296" s="371"/>
      <c r="AH296" s="169"/>
      <c r="AI296" s="169"/>
      <c r="AJ296" s="169"/>
      <c r="AK296" s="169"/>
      <c r="AL296" s="169"/>
      <c r="AM296" s="169"/>
      <c r="AN296" s="176"/>
      <c r="AO296" s="176"/>
      <c r="AP296" s="176"/>
    </row>
    <row r="297" spans="1:42" s="253" customFormat="1" ht="21" hidden="1" customHeight="1">
      <c r="A297" s="252"/>
      <c r="B297" s="252"/>
      <c r="C297" s="252"/>
      <c r="D297" s="252"/>
      <c r="E297" s="252"/>
      <c r="F297" s="252"/>
      <c r="G297" s="252"/>
      <c r="I297" s="265">
        <f t="shared" si="51"/>
        <v>0</v>
      </c>
      <c r="J297" s="255">
        <f t="shared" si="54"/>
        <v>0</v>
      </c>
      <c r="K297" s="1243">
        <f t="shared" si="53"/>
        <v>57</v>
      </c>
      <c r="L297" s="356"/>
      <c r="M297" s="356"/>
      <c r="N297" s="357">
        <f t="shared" si="52"/>
        <v>0</v>
      </c>
      <c r="O297" s="358"/>
      <c r="P297" s="358"/>
      <c r="Q297" s="359">
        <f t="shared" si="49"/>
        <v>0</v>
      </c>
      <c r="R297" s="359">
        <f t="shared" si="49"/>
        <v>0</v>
      </c>
      <c r="S297" s="360"/>
      <c r="T297" s="361"/>
      <c r="U297" s="255">
        <f t="shared" si="55"/>
        <v>0</v>
      </c>
      <c r="V297" s="169"/>
      <c r="W297" s="169"/>
      <c r="X297" s="169"/>
      <c r="Y297" s="169"/>
      <c r="Z297" s="169"/>
      <c r="AA297" s="378"/>
      <c r="AB297" s="169"/>
      <c r="AC297" s="169"/>
      <c r="AD297" s="169"/>
      <c r="AE297" s="371"/>
      <c r="AF297" s="371"/>
      <c r="AG297" s="371"/>
      <c r="AH297" s="169"/>
      <c r="AI297" s="169"/>
      <c r="AJ297" s="169"/>
      <c r="AK297" s="169"/>
      <c r="AL297" s="169"/>
      <c r="AM297" s="169"/>
      <c r="AN297" s="176"/>
      <c r="AO297" s="176"/>
      <c r="AP297" s="176"/>
    </row>
    <row r="298" spans="1:42" s="253" customFormat="1" ht="21" hidden="1" customHeight="1">
      <c r="A298" s="252"/>
      <c r="B298" s="252"/>
      <c r="C298" s="252"/>
      <c r="D298" s="252"/>
      <c r="E298" s="252"/>
      <c r="F298" s="252"/>
      <c r="G298" s="252"/>
      <c r="I298" s="265">
        <f t="shared" si="51"/>
        <v>0</v>
      </c>
      <c r="J298" s="255">
        <f t="shared" si="54"/>
        <v>0</v>
      </c>
      <c r="K298" s="1243">
        <f t="shared" si="53"/>
        <v>58</v>
      </c>
      <c r="L298" s="356"/>
      <c r="M298" s="356"/>
      <c r="N298" s="357">
        <f t="shared" si="52"/>
        <v>0</v>
      </c>
      <c r="O298" s="358"/>
      <c r="P298" s="358"/>
      <c r="Q298" s="359">
        <f t="shared" si="49"/>
        <v>0</v>
      </c>
      <c r="R298" s="359">
        <f t="shared" si="49"/>
        <v>0</v>
      </c>
      <c r="S298" s="360"/>
      <c r="T298" s="361"/>
      <c r="U298" s="255">
        <f t="shared" si="55"/>
        <v>0</v>
      </c>
      <c r="V298" s="169"/>
      <c r="W298" s="169"/>
      <c r="X298" s="169"/>
      <c r="Y298" s="169"/>
      <c r="Z298" s="169"/>
      <c r="AA298" s="378"/>
      <c r="AB298" s="169"/>
      <c r="AC298" s="169"/>
      <c r="AD298" s="169"/>
      <c r="AE298" s="371"/>
      <c r="AF298" s="371"/>
      <c r="AG298" s="371"/>
      <c r="AH298" s="169"/>
      <c r="AI298" s="169"/>
      <c r="AJ298" s="169"/>
      <c r="AK298" s="169"/>
      <c r="AL298" s="169"/>
      <c r="AM298" s="169"/>
      <c r="AN298" s="176"/>
      <c r="AO298" s="176"/>
      <c r="AP298" s="176"/>
    </row>
    <row r="299" spans="1:42" s="253" customFormat="1" ht="21" hidden="1" customHeight="1">
      <c r="A299" s="252"/>
      <c r="B299" s="252"/>
      <c r="C299" s="252"/>
      <c r="D299" s="252"/>
      <c r="E299" s="252"/>
      <c r="F299" s="252"/>
      <c r="G299" s="252"/>
      <c r="I299" s="265">
        <f t="shared" si="51"/>
        <v>0</v>
      </c>
      <c r="J299" s="255">
        <f t="shared" si="54"/>
        <v>0</v>
      </c>
      <c r="K299" s="1243">
        <f t="shared" si="53"/>
        <v>59</v>
      </c>
      <c r="L299" s="356"/>
      <c r="M299" s="356"/>
      <c r="N299" s="357">
        <f t="shared" si="52"/>
        <v>0</v>
      </c>
      <c r="O299" s="358"/>
      <c r="P299" s="358"/>
      <c r="Q299" s="359">
        <f t="shared" si="49"/>
        <v>0</v>
      </c>
      <c r="R299" s="359">
        <f t="shared" si="49"/>
        <v>0</v>
      </c>
      <c r="S299" s="360"/>
      <c r="T299" s="361"/>
      <c r="U299" s="255">
        <f t="shared" si="55"/>
        <v>0</v>
      </c>
      <c r="V299" s="169"/>
      <c r="W299" s="169"/>
      <c r="X299" s="169"/>
      <c r="Y299" s="169"/>
      <c r="Z299" s="169"/>
      <c r="AA299" s="378"/>
      <c r="AB299" s="169"/>
      <c r="AC299" s="169"/>
      <c r="AD299" s="169"/>
      <c r="AE299" s="371"/>
      <c r="AF299" s="371"/>
      <c r="AG299" s="371"/>
      <c r="AH299" s="169"/>
      <c r="AI299" s="169"/>
      <c r="AJ299" s="169"/>
      <c r="AK299" s="169"/>
      <c r="AL299" s="169"/>
      <c r="AM299" s="169"/>
      <c r="AN299" s="176"/>
      <c r="AO299" s="176"/>
      <c r="AP299" s="176"/>
    </row>
    <row r="300" spans="1:42" s="253" customFormat="1" ht="21" hidden="1" customHeight="1" thickBot="1">
      <c r="A300" s="252"/>
      <c r="B300" s="252"/>
      <c r="C300" s="252"/>
      <c r="D300" s="252"/>
      <c r="E300" s="252"/>
      <c r="F300" s="252"/>
      <c r="G300" s="252"/>
      <c r="I300" s="265">
        <f t="shared" si="51"/>
        <v>0</v>
      </c>
      <c r="J300" s="255">
        <f t="shared" si="54"/>
        <v>0</v>
      </c>
      <c r="K300" s="379">
        <f t="shared" si="53"/>
        <v>60</v>
      </c>
      <c r="L300" s="356"/>
      <c r="M300" s="356"/>
      <c r="N300" s="380">
        <f t="shared" si="52"/>
        <v>0</v>
      </c>
      <c r="O300" s="381"/>
      <c r="P300" s="381"/>
      <c r="Q300" s="382">
        <f t="shared" si="49"/>
        <v>0</v>
      </c>
      <c r="R300" s="382">
        <f t="shared" si="49"/>
        <v>0</v>
      </c>
      <c r="S300" s="383"/>
      <c r="T300" s="384"/>
      <c r="U300" s="255">
        <f t="shared" si="55"/>
        <v>0</v>
      </c>
      <c r="V300" s="169"/>
      <c r="W300" s="169"/>
      <c r="X300" s="169"/>
      <c r="Y300" s="169"/>
      <c r="Z300" s="169"/>
      <c r="AA300" s="378"/>
      <c r="AB300" s="169"/>
      <c r="AC300" s="169"/>
      <c r="AD300" s="169"/>
      <c r="AE300" s="371"/>
      <c r="AF300" s="371"/>
      <c r="AG300" s="371"/>
      <c r="AH300" s="169"/>
      <c r="AI300" s="169"/>
      <c r="AJ300" s="169"/>
      <c r="AK300" s="169"/>
      <c r="AL300" s="169"/>
      <c r="AM300" s="169"/>
      <c r="AN300" s="176"/>
      <c r="AO300" s="176"/>
      <c r="AP300" s="176"/>
    </row>
    <row r="301" spans="1:42" ht="30" hidden="1" customHeight="1" thickBot="1">
      <c r="I301" s="952">
        <f t="shared" ref="I301:I311" si="56">IF(Q$304&gt;0,1,0)</f>
        <v>0</v>
      </c>
      <c r="J301" s="941">
        <f>IF($Q$304&gt;0,5,)</f>
        <v>0</v>
      </c>
      <c r="K301" s="2477" t="s">
        <v>891</v>
      </c>
      <c r="L301" s="2477"/>
      <c r="M301" s="2477"/>
      <c r="N301" s="2477"/>
      <c r="O301" s="2477"/>
      <c r="P301" s="2477"/>
      <c r="Q301" s="2477"/>
      <c r="R301" s="2477"/>
      <c r="S301" s="2477"/>
      <c r="T301" s="2477"/>
      <c r="U301" s="941">
        <f>IF($Q$304&gt;0,5,)</f>
        <v>0</v>
      </c>
      <c r="V301" s="1074" t="s">
        <v>833</v>
      </c>
      <c r="AF301" s="947" t="s">
        <v>834</v>
      </c>
      <c r="AG301" s="948"/>
      <c r="AH301" s="948"/>
      <c r="AI301" s="948"/>
      <c r="AJ301" s="949"/>
      <c r="AN301" s="950"/>
      <c r="AO301" s="819"/>
      <c r="AP301" s="950"/>
    </row>
    <row r="302" spans="1:42" ht="21" hidden="1" customHeight="1" thickBot="1">
      <c r="I302" s="952">
        <f t="shared" si="56"/>
        <v>0</v>
      </c>
      <c r="J302" s="941">
        <f t="shared" ref="J302:J375" si="57">IF($Q$304&gt;0,5,)</f>
        <v>0</v>
      </c>
      <c r="K302" s="2478" t="s">
        <v>578</v>
      </c>
      <c r="L302" s="2478"/>
      <c r="M302" s="2478"/>
      <c r="N302" s="2478"/>
      <c r="O302" s="2478"/>
      <c r="P302" s="2478"/>
      <c r="Q302" s="2478"/>
      <c r="R302" s="2478"/>
      <c r="S302" s="2478"/>
      <c r="T302" s="2478"/>
      <c r="U302" s="941">
        <f t="shared" ref="U302:U375" si="58">IF($Q$304&gt;0,5,)</f>
        <v>0</v>
      </c>
      <c r="V302" s="1075" t="s">
        <v>861</v>
      </c>
      <c r="W302" s="1076"/>
      <c r="X302" s="955"/>
      <c r="Y302" s="955"/>
      <c r="Z302" s="956"/>
      <c r="AA302" s="957"/>
      <c r="AB302" s="956"/>
      <c r="AC302" s="958"/>
      <c r="AD302" s="959"/>
      <c r="AE302" s="565"/>
      <c r="AF302" s="960" t="s">
        <v>862</v>
      </c>
      <c r="AG302" s="961" t="s">
        <v>863</v>
      </c>
      <c r="AH302" s="961" t="s">
        <v>864</v>
      </c>
      <c r="AI302" s="962" t="s">
        <v>865</v>
      </c>
      <c r="AJ302" s="949"/>
      <c r="AN302" s="950"/>
      <c r="AO302" s="819"/>
      <c r="AP302" s="963"/>
    </row>
    <row r="303" spans="1:42" ht="21" hidden="1" customHeight="1">
      <c r="I303" s="952">
        <f t="shared" si="56"/>
        <v>0</v>
      </c>
      <c r="J303" s="941">
        <f t="shared" si="57"/>
        <v>0</v>
      </c>
      <c r="K303" s="1247" t="s">
        <v>564</v>
      </c>
      <c r="L303" s="965" t="s">
        <v>565</v>
      </c>
      <c r="M303" s="1249" t="s">
        <v>1653</v>
      </c>
      <c r="N303" s="965" t="s">
        <v>940</v>
      </c>
      <c r="O303" s="1249" t="s">
        <v>859</v>
      </c>
      <c r="P303" s="965" t="s">
        <v>566</v>
      </c>
      <c r="Q303" s="965" t="s">
        <v>575</v>
      </c>
      <c r="R303" s="965" t="s">
        <v>570</v>
      </c>
      <c r="S303" s="965" t="s">
        <v>576</v>
      </c>
      <c r="T303" s="967" t="s">
        <v>577</v>
      </c>
      <c r="U303" s="941">
        <f t="shared" si="58"/>
        <v>0</v>
      </c>
      <c r="V303" s="1077" t="s">
        <v>866</v>
      </c>
      <c r="W303" s="969"/>
      <c r="X303" s="970"/>
      <c r="Y303" s="970"/>
      <c r="Z303" s="971"/>
      <c r="AA303" s="972"/>
      <c r="AB303" s="971"/>
      <c r="AC303" s="973"/>
      <c r="AD303" s="974"/>
      <c r="AE303" s="565"/>
      <c r="AF303" s="975" t="s">
        <v>867</v>
      </c>
      <c r="AG303" s="976" t="s">
        <v>868</v>
      </c>
      <c r="AH303" s="976" t="s">
        <v>869</v>
      </c>
      <c r="AI303" s="977" t="s">
        <v>870</v>
      </c>
      <c r="AJ303" s="949"/>
      <c r="AN303" s="950"/>
      <c r="AO303" s="950"/>
      <c r="AP303" s="963"/>
    </row>
    <row r="304" spans="1:42" ht="21" hidden="1" customHeight="1" thickBot="1">
      <c r="I304" s="952">
        <f t="shared" si="56"/>
        <v>0</v>
      </c>
      <c r="J304" s="941">
        <f t="shared" si="57"/>
        <v>0</v>
      </c>
      <c r="K304" s="978"/>
      <c r="L304" s="979"/>
      <c r="M304" s="979"/>
      <c r="N304" s="979"/>
      <c r="O304" s="979"/>
      <c r="P304" s="980" t="str">
        <f>IF(COUNTA(Y309:Y316)&gt;1,CONCATENATE(V309,"번지 외 ",COUNTA(Y309:Y316)-1,"필지"),CONCATENATE(V309,"번지"))</f>
        <v>번지</v>
      </c>
      <c r="Q304" s="981">
        <f>+Y317</f>
        <v>0</v>
      </c>
      <c r="R304" s="982"/>
      <c r="S304" s="983">
        <f>COUNT(L312:L324)</f>
        <v>0</v>
      </c>
      <c r="T304" s="984">
        <f>200*S304</f>
        <v>0</v>
      </c>
      <c r="U304" s="941">
        <f t="shared" si="58"/>
        <v>0</v>
      </c>
      <c r="V304" s="1077" t="s">
        <v>871</v>
      </c>
      <c r="W304" s="969"/>
      <c r="X304" s="970"/>
      <c r="Y304" s="970"/>
      <c r="Z304" s="971"/>
      <c r="AA304" s="972"/>
      <c r="AB304" s="971"/>
      <c r="AC304" s="973"/>
      <c r="AD304" s="974"/>
      <c r="AE304" s="565"/>
      <c r="AF304" s="975" t="s">
        <v>872</v>
      </c>
      <c r="AG304" s="976" t="s">
        <v>873</v>
      </c>
      <c r="AH304" s="985" t="s">
        <v>874</v>
      </c>
      <c r="AI304" s="977" t="s">
        <v>875</v>
      </c>
      <c r="AJ304" s="949"/>
      <c r="AN304" s="950"/>
      <c r="AO304" s="950"/>
      <c r="AP304" s="963"/>
    </row>
    <row r="305" spans="1:44" ht="21" hidden="1" customHeight="1" thickBot="1">
      <c r="I305" s="952">
        <f t="shared" si="56"/>
        <v>0</v>
      </c>
      <c r="J305" s="941">
        <f t="shared" si="57"/>
        <v>0</v>
      </c>
      <c r="K305" s="1247" t="s">
        <v>568</v>
      </c>
      <c r="L305" s="965" t="s">
        <v>569</v>
      </c>
      <c r="M305" s="965" t="s">
        <v>562</v>
      </c>
      <c r="N305" s="965" t="s">
        <v>567</v>
      </c>
      <c r="O305" s="965" t="s">
        <v>571</v>
      </c>
      <c r="P305" s="1251" t="s">
        <v>572</v>
      </c>
      <c r="Q305" s="1251" t="s">
        <v>573</v>
      </c>
      <c r="R305" s="987" t="s">
        <v>574</v>
      </c>
      <c r="S305" s="988" t="s">
        <v>593</v>
      </c>
      <c r="T305" s="967" t="s">
        <v>563</v>
      </c>
      <c r="U305" s="941">
        <f t="shared" si="58"/>
        <v>0</v>
      </c>
      <c r="V305" s="1078" t="s">
        <v>876</v>
      </c>
      <c r="W305" s="990"/>
      <c r="X305" s="1079"/>
      <c r="Y305" s="1079"/>
      <c r="Z305" s="1080"/>
      <c r="AA305" s="1081"/>
      <c r="AB305" s="1080"/>
      <c r="AC305" s="1082"/>
      <c r="AD305" s="1083"/>
      <c r="AE305" s="565"/>
      <c r="AF305" s="975" t="s">
        <v>877</v>
      </c>
      <c r="AG305" s="996" t="s">
        <v>878</v>
      </c>
      <c r="AH305" s="997" t="s">
        <v>879</v>
      </c>
      <c r="AI305" s="977" t="s">
        <v>880</v>
      </c>
      <c r="AJ305" s="949"/>
      <c r="AN305" s="950"/>
      <c r="AO305" s="950"/>
      <c r="AP305" s="963"/>
    </row>
    <row r="306" spans="1:44" ht="21" hidden="1" customHeight="1" thickBot="1">
      <c r="I306" s="952">
        <f t="shared" si="56"/>
        <v>0</v>
      </c>
      <c r="J306" s="941">
        <f t="shared" si="57"/>
        <v>0</v>
      </c>
      <c r="K306" s="998">
        <f>Z309</f>
        <v>0</v>
      </c>
      <c r="L306" s="999">
        <f>AA309</f>
        <v>0</v>
      </c>
      <c r="M306" s="1000">
        <f>AC309</f>
        <v>0</v>
      </c>
      <c r="N306" s="1001">
        <f>AB318</f>
        <v>0</v>
      </c>
      <c r="O306" s="1002" t="e">
        <f>IF((Q310+R310)&gt;0,ROUND((Q310/(Q310+R310)),4),0)</f>
        <v>#DIV/0!</v>
      </c>
      <c r="P306" s="1003" t="str">
        <f>IF(W305&lt;=15,AI303,IF(W305&gt;30,AI305,AI304))</f>
        <v>완 (15˚ 이하)</v>
      </c>
      <c r="Q306" s="1004" t="str">
        <f>AF311</f>
        <v>개소당5ha이상</v>
      </c>
      <c r="R306" s="1005"/>
      <c r="S306" s="1006">
        <f>W305</f>
        <v>0</v>
      </c>
      <c r="T306" s="1007">
        <f>ROUND(N306/10000*N312,0)</f>
        <v>0</v>
      </c>
      <c r="U306" s="941">
        <f t="shared" si="58"/>
        <v>0</v>
      </c>
      <c r="V306" s="1084">
        <v>0</v>
      </c>
      <c r="W306" s="1084"/>
      <c r="X306" s="1084"/>
      <c r="Y306" s="1084"/>
      <c r="Z306" s="1084"/>
      <c r="AA306" s="1085"/>
      <c r="AB306" s="1084"/>
      <c r="AC306" s="1084"/>
      <c r="AD306" s="1084"/>
      <c r="AE306" s="565"/>
      <c r="AF306" s="975" t="s">
        <v>881</v>
      </c>
      <c r="AG306" s="976"/>
      <c r="AH306" s="1008"/>
      <c r="AI306" s="977"/>
      <c r="AJ306" s="949"/>
      <c r="AN306" s="950"/>
      <c r="AO306" s="950"/>
      <c r="AP306" s="963"/>
    </row>
    <row r="307" spans="1:44" ht="21" hidden="1" customHeight="1" thickBot="1">
      <c r="I307" s="952">
        <f t="shared" si="56"/>
        <v>0</v>
      </c>
      <c r="J307" s="941">
        <f t="shared" si="57"/>
        <v>0</v>
      </c>
      <c r="K307" s="2479" t="s">
        <v>941</v>
      </c>
      <c r="L307" s="2479"/>
      <c r="M307" s="2479"/>
      <c r="N307" s="2479"/>
      <c r="O307" s="2479"/>
      <c r="P307" s="2479"/>
      <c r="Q307" s="2479"/>
      <c r="R307" s="2479"/>
      <c r="S307" s="2479"/>
      <c r="T307" s="2479"/>
      <c r="U307" s="941">
        <f t="shared" si="58"/>
        <v>0</v>
      </c>
      <c r="AE307" s="565"/>
      <c r="AF307" s="975"/>
      <c r="AG307" s="976"/>
      <c r="AH307" s="1008"/>
      <c r="AI307" s="977"/>
      <c r="AJ307" s="949"/>
      <c r="AN307" s="950"/>
      <c r="AO307" s="950"/>
      <c r="AP307" s="963"/>
    </row>
    <row r="308" spans="1:44" ht="21" hidden="1" customHeight="1" thickBot="1">
      <c r="I308" s="952">
        <f t="shared" si="56"/>
        <v>0</v>
      </c>
      <c r="J308" s="941">
        <f t="shared" si="57"/>
        <v>0</v>
      </c>
      <c r="K308" s="2480" t="s">
        <v>942</v>
      </c>
      <c r="L308" s="2482" t="s">
        <v>943</v>
      </c>
      <c r="M308" s="2484" t="s">
        <v>944</v>
      </c>
      <c r="N308" s="2484" t="s">
        <v>945</v>
      </c>
      <c r="O308" s="2476" t="s">
        <v>946</v>
      </c>
      <c r="P308" s="2476"/>
      <c r="Q308" s="2476" t="s">
        <v>947</v>
      </c>
      <c r="R308" s="2476"/>
      <c r="S308" s="2472" t="s">
        <v>1162</v>
      </c>
      <c r="T308" s="2473"/>
      <c r="U308" s="941">
        <f t="shared" si="58"/>
        <v>0</v>
      </c>
      <c r="V308" s="1075" t="s">
        <v>837</v>
      </c>
      <c r="W308" s="1086" t="s">
        <v>838</v>
      </c>
      <c r="X308" s="1086" t="s">
        <v>835</v>
      </c>
      <c r="Y308" s="1086" t="s">
        <v>890</v>
      </c>
      <c r="Z308" s="1086" t="s">
        <v>568</v>
      </c>
      <c r="AA308" s="1087" t="s">
        <v>902</v>
      </c>
      <c r="AB308" s="1086" t="s">
        <v>836</v>
      </c>
      <c r="AC308" s="1088" t="s">
        <v>562</v>
      </c>
      <c r="AD308" s="1089" t="s">
        <v>1147</v>
      </c>
      <c r="AE308" s="565"/>
      <c r="AF308" s="1016"/>
      <c r="AG308" s="1017"/>
      <c r="AH308" s="1018"/>
      <c r="AI308" s="1019"/>
      <c r="AJ308" s="1020"/>
      <c r="AN308" s="1020"/>
      <c r="AO308" s="950"/>
      <c r="AP308" s="963"/>
    </row>
    <row r="309" spans="1:44" ht="21" hidden="1" customHeight="1" thickBot="1">
      <c r="I309" s="952">
        <f t="shared" si="56"/>
        <v>0</v>
      </c>
      <c r="J309" s="941">
        <f t="shared" si="57"/>
        <v>0</v>
      </c>
      <c r="K309" s="2481"/>
      <c r="L309" s="2483"/>
      <c r="M309" s="2485"/>
      <c r="N309" s="2485"/>
      <c r="O309" s="1250" t="s">
        <v>786</v>
      </c>
      <c r="P309" s="1022" t="s">
        <v>787</v>
      </c>
      <c r="Q309" s="1022" t="s">
        <v>786</v>
      </c>
      <c r="R309" s="1023" t="s">
        <v>787</v>
      </c>
      <c r="S309" s="2474"/>
      <c r="T309" s="2475"/>
      <c r="U309" s="941">
        <f t="shared" si="58"/>
        <v>0</v>
      </c>
      <c r="V309" s="1036"/>
      <c r="W309" s="1025"/>
      <c r="X309" s="1037"/>
      <c r="Y309" s="1037"/>
      <c r="Z309" s="1025"/>
      <c r="AA309" s="1026"/>
      <c r="AB309" s="1025"/>
      <c r="AC309" s="1027"/>
      <c r="AD309" s="1028"/>
      <c r="AE309" s="565"/>
      <c r="AF309" s="948"/>
      <c r="AG309" s="948"/>
      <c r="AH309" s="948"/>
      <c r="AI309" s="1029"/>
      <c r="AJ309" s="1020"/>
      <c r="AN309" s="1020"/>
      <c r="AO309" s="950"/>
      <c r="AP309" s="963"/>
    </row>
    <row r="310" spans="1:44" ht="21" hidden="1" customHeight="1">
      <c r="I310" s="952">
        <f t="shared" si="56"/>
        <v>0</v>
      </c>
      <c r="J310" s="941">
        <f t="shared" si="57"/>
        <v>0</v>
      </c>
      <c r="K310" s="1248" t="s">
        <v>889</v>
      </c>
      <c r="L310" s="1031"/>
      <c r="M310" s="1031"/>
      <c r="N310" s="1032" t="e">
        <f>N311/S304</f>
        <v>#DIV/0!</v>
      </c>
      <c r="O310" s="1033" t="e">
        <f>ROUND(O311/S304,1)</f>
        <v>#DIV/0!</v>
      </c>
      <c r="P310" s="1033" t="e">
        <f>ROUND(P311/S304,1)</f>
        <v>#DIV/0!</v>
      </c>
      <c r="Q310" s="1032" t="e">
        <f>ROUND(Q311/S304,0)</f>
        <v>#DIV/0!</v>
      </c>
      <c r="R310" s="1032" t="e">
        <f>ROUND(R311/S304,0)</f>
        <v>#DIV/0!</v>
      </c>
      <c r="S310" s="1034"/>
      <c r="T310" s="1035"/>
      <c r="U310" s="941">
        <f t="shared" si="58"/>
        <v>0</v>
      </c>
      <c r="V310" s="1036"/>
      <c r="W310" s="1025"/>
      <c r="X310" s="1037"/>
      <c r="Y310" s="1037"/>
      <c r="Z310" s="1025"/>
      <c r="AA310" s="1026"/>
      <c r="AB310" s="1025"/>
      <c r="AC310" s="1027"/>
      <c r="AD310" s="1028"/>
      <c r="AE310" s="565"/>
      <c r="AF310" s="960" t="s">
        <v>560</v>
      </c>
      <c r="AG310" s="961" t="s">
        <v>561</v>
      </c>
      <c r="AH310" s="1012" t="s">
        <v>884</v>
      </c>
      <c r="AI310" s="1038"/>
      <c r="AJ310" s="949"/>
      <c r="AN310" s="950"/>
      <c r="AO310" s="565"/>
      <c r="AP310" s="963"/>
    </row>
    <row r="311" spans="1:44" ht="21" hidden="1" customHeight="1">
      <c r="I311" s="952">
        <f t="shared" si="56"/>
        <v>0</v>
      </c>
      <c r="J311" s="941">
        <f t="shared" si="57"/>
        <v>0</v>
      </c>
      <c r="K311" s="1248" t="s">
        <v>832</v>
      </c>
      <c r="L311" s="1031"/>
      <c r="M311" s="1031"/>
      <c r="N311" s="1039">
        <f>SUM(N312:N375)</f>
        <v>0</v>
      </c>
      <c r="O311" s="1039">
        <f>SUM(O312:O375)</f>
        <v>0</v>
      </c>
      <c r="P311" s="1039">
        <f>SUM(P312:P375)</f>
        <v>0</v>
      </c>
      <c r="Q311" s="1039">
        <f>SUM(Q312:Q375)</f>
        <v>0</v>
      </c>
      <c r="R311" s="1039">
        <f>SUM(R312:R375)</f>
        <v>0</v>
      </c>
      <c r="S311" s="1040"/>
      <c r="T311" s="1041"/>
      <c r="U311" s="941">
        <f t="shared" si="58"/>
        <v>0</v>
      </c>
      <c r="V311" s="1036"/>
      <c r="W311" s="1037"/>
      <c r="X311" s="1037"/>
      <c r="Y311" s="1037"/>
      <c r="Z311" s="1025"/>
      <c r="AA311" s="1026"/>
      <c r="AB311" s="1025"/>
      <c r="AC311" s="1027"/>
      <c r="AD311" s="1028"/>
      <c r="AE311" s="565"/>
      <c r="AF311" s="975" t="s">
        <v>885</v>
      </c>
      <c r="AG311" s="976" t="s">
        <v>1151</v>
      </c>
      <c r="AH311" s="1042">
        <v>0</v>
      </c>
      <c r="AI311" s="1043"/>
      <c r="AJ311" s="949"/>
      <c r="AN311" s="950"/>
      <c r="AO311" s="565"/>
      <c r="AP311" s="963"/>
    </row>
    <row r="312" spans="1:44" ht="21" hidden="1" customHeight="1">
      <c r="I312" s="952">
        <f>IF((O$312+P$312)&gt;0,1,0)</f>
        <v>0</v>
      </c>
      <c r="J312" s="941">
        <f t="shared" si="57"/>
        <v>0</v>
      </c>
      <c r="K312" s="1248">
        <v>1</v>
      </c>
      <c r="L312" s="1044"/>
      <c r="M312" s="1044"/>
      <c r="N312" s="1052">
        <f t="shared" ref="N312:N375" si="59">IF(O312+P312&gt;0,$W$302,)</f>
        <v>0</v>
      </c>
      <c r="O312" s="1053"/>
      <c r="P312" s="1053"/>
      <c r="Q312" s="1054">
        <f t="shared" ref="Q312:R325" si="60">ROUND(O312*50,0)</f>
        <v>0</v>
      </c>
      <c r="R312" s="1054">
        <f t="shared" si="60"/>
        <v>0</v>
      </c>
      <c r="S312" s="1047"/>
      <c r="T312" s="1048"/>
      <c r="U312" s="941">
        <f t="shared" si="58"/>
        <v>0</v>
      </c>
      <c r="V312" s="1036"/>
      <c r="W312" s="1037"/>
      <c r="X312" s="1037"/>
      <c r="Y312" s="1037"/>
      <c r="Z312" s="1025"/>
      <c r="AA312" s="1026"/>
      <c r="AB312" s="1025"/>
      <c r="AC312" s="1027"/>
      <c r="AD312" s="1028"/>
      <c r="AE312" s="565"/>
      <c r="AF312" s="975" t="s">
        <v>886</v>
      </c>
      <c r="AG312" s="976" t="s">
        <v>887</v>
      </c>
      <c r="AH312" s="1049">
        <v>0.05</v>
      </c>
      <c r="AI312" s="1043"/>
      <c r="AJ312" s="949"/>
      <c r="AN312" s="950"/>
      <c r="AO312" s="565"/>
      <c r="AP312" s="963"/>
    </row>
    <row r="313" spans="1:44" ht="21" hidden="1" customHeight="1">
      <c r="I313" s="952">
        <f t="shared" ref="I313:I325" si="61">IF((O$312+P$312)&gt;0,1,0)</f>
        <v>0</v>
      </c>
      <c r="J313" s="941">
        <f t="shared" si="57"/>
        <v>0</v>
      </c>
      <c r="K313" s="1248">
        <f t="shared" ref="K313:K325" si="62">+K312+1</f>
        <v>2</v>
      </c>
      <c r="L313" s="1044"/>
      <c r="M313" s="1044"/>
      <c r="N313" s="1052">
        <f t="shared" si="59"/>
        <v>0</v>
      </c>
      <c r="O313" s="1053"/>
      <c r="P313" s="1053"/>
      <c r="Q313" s="1054">
        <f t="shared" si="60"/>
        <v>0</v>
      </c>
      <c r="R313" s="1054">
        <f t="shared" si="60"/>
        <v>0</v>
      </c>
      <c r="S313" s="1047"/>
      <c r="T313" s="1048"/>
      <c r="U313" s="941">
        <f t="shared" si="58"/>
        <v>0</v>
      </c>
      <c r="V313" s="1036"/>
      <c r="W313" s="1037"/>
      <c r="X313" s="1037"/>
      <c r="Y313" s="1037"/>
      <c r="Z313" s="1025"/>
      <c r="AA313" s="1026"/>
      <c r="AB313" s="1025"/>
      <c r="AC313" s="1027"/>
      <c r="AD313" s="1028"/>
      <c r="AE313" s="565"/>
      <c r="AF313" s="975" t="s">
        <v>888</v>
      </c>
      <c r="AG313" s="976" t="s">
        <v>1150</v>
      </c>
      <c r="AH313" s="1049">
        <v>0.1</v>
      </c>
      <c r="AI313" s="1050"/>
      <c r="AJ313" s="949"/>
      <c r="AN313" s="950"/>
      <c r="AO313" s="565"/>
      <c r="AP313" s="963"/>
    </row>
    <row r="314" spans="1:44" ht="21" hidden="1" customHeight="1">
      <c r="I314" s="952">
        <f t="shared" si="61"/>
        <v>0</v>
      </c>
      <c r="J314" s="941">
        <f t="shared" si="57"/>
        <v>0</v>
      </c>
      <c r="K314" s="1248">
        <f t="shared" si="62"/>
        <v>3</v>
      </c>
      <c r="L314" s="1044"/>
      <c r="M314" s="1044"/>
      <c r="N314" s="1052">
        <f t="shared" si="59"/>
        <v>0</v>
      </c>
      <c r="O314" s="1053"/>
      <c r="P314" s="1053"/>
      <c r="Q314" s="1054">
        <f t="shared" si="60"/>
        <v>0</v>
      </c>
      <c r="R314" s="1054">
        <f t="shared" si="60"/>
        <v>0</v>
      </c>
      <c r="S314" s="1047"/>
      <c r="T314" s="1048"/>
      <c r="U314" s="941">
        <f t="shared" si="58"/>
        <v>0</v>
      </c>
      <c r="V314" s="1036"/>
      <c r="W314" s="1037"/>
      <c r="X314" s="1037"/>
      <c r="Y314" s="1037"/>
      <c r="Z314" s="1025"/>
      <c r="AA314" s="1026"/>
      <c r="AB314" s="1025"/>
      <c r="AC314" s="1027"/>
      <c r="AD314" s="1028"/>
      <c r="AE314" s="565"/>
      <c r="AF314" s="975"/>
      <c r="AG314" s="976"/>
      <c r="AH314" s="1051"/>
      <c r="AI314" s="977"/>
      <c r="AJ314" s="1020"/>
      <c r="AN314" s="1020"/>
      <c r="AO314" s="565"/>
      <c r="AP314" s="963"/>
      <c r="AQ314" s="819"/>
    </row>
    <row r="315" spans="1:44" ht="21" hidden="1" customHeight="1" thickBot="1">
      <c r="I315" s="952">
        <f t="shared" si="61"/>
        <v>0</v>
      </c>
      <c r="J315" s="941">
        <f t="shared" si="57"/>
        <v>0</v>
      </c>
      <c r="K315" s="1248">
        <f t="shared" si="62"/>
        <v>4</v>
      </c>
      <c r="L315" s="1044"/>
      <c r="M315" s="1044"/>
      <c r="N315" s="1052">
        <f t="shared" si="59"/>
        <v>0</v>
      </c>
      <c r="O315" s="1053"/>
      <c r="P315" s="1053"/>
      <c r="Q315" s="1054">
        <f t="shared" si="60"/>
        <v>0</v>
      </c>
      <c r="R315" s="1054">
        <f t="shared" si="60"/>
        <v>0</v>
      </c>
      <c r="S315" s="1047"/>
      <c r="T315" s="1048"/>
      <c r="U315" s="941">
        <f t="shared" si="58"/>
        <v>0</v>
      </c>
      <c r="V315" s="1036"/>
      <c r="W315" s="1037"/>
      <c r="X315" s="1037"/>
      <c r="Y315" s="1037"/>
      <c r="Z315" s="1025"/>
      <c r="AA315" s="1026"/>
      <c r="AB315" s="1025"/>
      <c r="AC315" s="1027"/>
      <c r="AD315" s="1028"/>
      <c r="AE315" s="565"/>
      <c r="AF315" s="1016"/>
      <c r="AG315" s="1055"/>
      <c r="AH315" s="1017"/>
      <c r="AI315" s="1019"/>
      <c r="AJ315" s="1020"/>
      <c r="AN315" s="1020"/>
      <c r="AO315" s="565"/>
      <c r="AP315" s="963"/>
    </row>
    <row r="316" spans="1:44" ht="21" hidden="1" customHeight="1">
      <c r="I316" s="952">
        <f t="shared" si="61"/>
        <v>0</v>
      </c>
      <c r="J316" s="941">
        <f t="shared" si="57"/>
        <v>0</v>
      </c>
      <c r="K316" s="1248">
        <f t="shared" si="62"/>
        <v>5</v>
      </c>
      <c r="L316" s="1044"/>
      <c r="M316" s="1044"/>
      <c r="N316" s="1052">
        <f t="shared" si="59"/>
        <v>0</v>
      </c>
      <c r="O316" s="1053"/>
      <c r="P316" s="1053"/>
      <c r="Q316" s="1054">
        <f t="shared" si="60"/>
        <v>0</v>
      </c>
      <c r="R316" s="1054">
        <f t="shared" si="60"/>
        <v>0</v>
      </c>
      <c r="S316" s="1047"/>
      <c r="T316" s="1048"/>
      <c r="U316" s="941">
        <f t="shared" si="58"/>
        <v>0</v>
      </c>
      <c r="V316" s="1036"/>
      <c r="W316" s="1037"/>
      <c r="X316" s="1037"/>
      <c r="Y316" s="1037"/>
      <c r="Z316" s="1025"/>
      <c r="AA316" s="1026"/>
      <c r="AB316" s="1025"/>
      <c r="AC316" s="1027"/>
      <c r="AD316" s="1028"/>
      <c r="AE316" s="819"/>
      <c r="AF316" s="963"/>
      <c r="AG316" s="963"/>
      <c r="AH316" s="963"/>
      <c r="AI316" s="963"/>
      <c r="AJ316" s="963"/>
      <c r="AK316" s="819"/>
      <c r="AL316" s="819"/>
      <c r="AM316" s="819"/>
      <c r="AN316" s="963"/>
      <c r="AO316" s="565"/>
      <c r="AP316" s="963"/>
      <c r="AR316" s="819"/>
    </row>
    <row r="317" spans="1:44" ht="21" hidden="1" customHeight="1">
      <c r="I317" s="952">
        <f t="shared" si="61"/>
        <v>0</v>
      </c>
      <c r="J317" s="941">
        <f t="shared" si="57"/>
        <v>0</v>
      </c>
      <c r="K317" s="1248">
        <f t="shared" si="62"/>
        <v>6</v>
      </c>
      <c r="L317" s="1044"/>
      <c r="M317" s="1044"/>
      <c r="N317" s="1052">
        <f t="shared" si="59"/>
        <v>0</v>
      </c>
      <c r="O317" s="1053"/>
      <c r="P317" s="1053"/>
      <c r="Q317" s="1054">
        <f t="shared" si="60"/>
        <v>0</v>
      </c>
      <c r="R317" s="1054">
        <f t="shared" si="60"/>
        <v>0</v>
      </c>
      <c r="S317" s="1047"/>
      <c r="T317" s="1048"/>
      <c r="U317" s="941">
        <f t="shared" si="58"/>
        <v>0</v>
      </c>
      <c r="V317" s="968" t="s">
        <v>832</v>
      </c>
      <c r="W317" s="1056">
        <f>SUM(W309:W316)</f>
        <v>0</v>
      </c>
      <c r="X317" s="1056">
        <f>SUM(X309:X316)</f>
        <v>0</v>
      </c>
      <c r="Y317" s="1056">
        <f>SUM(Y309:Y316)</f>
        <v>0</v>
      </c>
      <c r="Z317" s="1057"/>
      <c r="AA317" s="1058"/>
      <c r="AB317" s="1056">
        <f>SUM(AB309:AB316)</f>
        <v>0</v>
      </c>
      <c r="AC317" s="1059"/>
      <c r="AD317" s="1060"/>
      <c r="AE317" s="1061"/>
      <c r="AF317" s="565"/>
      <c r="AG317" s="565"/>
      <c r="AH317" s="565"/>
      <c r="AI317" s="565"/>
      <c r="AJ317" s="565"/>
      <c r="AN317" s="963"/>
      <c r="AO317" s="565"/>
      <c r="AP317" s="963"/>
    </row>
    <row r="318" spans="1:44" s="819" customFormat="1" ht="21" hidden="1" customHeight="1" thickBot="1">
      <c r="A318" s="372"/>
      <c r="B318" s="372"/>
      <c r="C318" s="372"/>
      <c r="D318" s="372"/>
      <c r="E318" s="372"/>
      <c r="F318" s="372"/>
      <c r="G318" s="372"/>
      <c r="H318" s="167"/>
      <c r="I318" s="952">
        <f t="shared" si="61"/>
        <v>0</v>
      </c>
      <c r="J318" s="941">
        <f t="shared" si="57"/>
        <v>0</v>
      </c>
      <c r="K318" s="1248">
        <f t="shared" si="62"/>
        <v>7</v>
      </c>
      <c r="L318" s="1044"/>
      <c r="M318" s="1044"/>
      <c r="N318" s="1052">
        <f t="shared" si="59"/>
        <v>0</v>
      </c>
      <c r="O318" s="1053"/>
      <c r="P318" s="1053"/>
      <c r="Q318" s="1054">
        <f t="shared" si="60"/>
        <v>0</v>
      </c>
      <c r="R318" s="1054">
        <f t="shared" si="60"/>
        <v>0</v>
      </c>
      <c r="S318" s="1047"/>
      <c r="T318" s="1048"/>
      <c r="U318" s="941">
        <f t="shared" si="58"/>
        <v>0</v>
      </c>
      <c r="V318" s="1062" t="s">
        <v>889</v>
      </c>
      <c r="W318" s="1063"/>
      <c r="X318" s="1063"/>
      <c r="Y318" s="1063"/>
      <c r="Z318" s="1063"/>
      <c r="AA318" s="1064"/>
      <c r="AB318" s="1063">
        <f>IF(AB317&gt;0,ROUND(AB317/COUNTA(AB309:AB316),0),)</f>
        <v>0</v>
      </c>
      <c r="AC318" s="1065"/>
      <c r="AD318" s="1066"/>
      <c r="AE318" s="1061"/>
      <c r="AF318" s="1061"/>
      <c r="AG318" s="1061"/>
      <c r="AH318" s="565"/>
      <c r="AI318" s="565"/>
      <c r="AJ318" s="565"/>
      <c r="AK318" s="565"/>
      <c r="AL318" s="565"/>
      <c r="AM318" s="565"/>
      <c r="AN318" s="963"/>
      <c r="AO318" s="963"/>
      <c r="AP318" s="963"/>
      <c r="AQ318" s="951"/>
      <c r="AR318" s="951"/>
    </row>
    <row r="319" spans="1:44" ht="21" hidden="1" customHeight="1">
      <c r="I319" s="952">
        <f t="shared" si="61"/>
        <v>0</v>
      </c>
      <c r="J319" s="941">
        <f t="shared" si="57"/>
        <v>0</v>
      </c>
      <c r="K319" s="1248">
        <f t="shared" si="62"/>
        <v>8</v>
      </c>
      <c r="L319" s="1044"/>
      <c r="M319" s="1044"/>
      <c r="N319" s="1052">
        <f t="shared" si="59"/>
        <v>0</v>
      </c>
      <c r="O319" s="1053"/>
      <c r="P319" s="1053"/>
      <c r="Q319" s="1054">
        <f t="shared" si="60"/>
        <v>0</v>
      </c>
      <c r="R319" s="1054">
        <f t="shared" si="60"/>
        <v>0</v>
      </c>
      <c r="S319" s="1047"/>
      <c r="T319" s="1048"/>
      <c r="U319" s="941">
        <f t="shared" si="58"/>
        <v>0</v>
      </c>
      <c r="V319" s="565"/>
      <c r="W319" s="565"/>
      <c r="X319" s="565"/>
      <c r="Y319" s="565"/>
      <c r="Z319" s="565"/>
      <c r="AA319" s="1067"/>
      <c r="AB319" s="565"/>
      <c r="AC319" s="565"/>
      <c r="AD319" s="565"/>
      <c r="AE319" s="1061"/>
      <c r="AF319" s="1061"/>
      <c r="AG319" s="1061"/>
      <c r="AH319" s="565"/>
      <c r="AI319" s="565"/>
      <c r="AJ319" s="565"/>
      <c r="AK319" s="565"/>
      <c r="AL319" s="565"/>
      <c r="AM319" s="565"/>
      <c r="AN319" s="963"/>
      <c r="AO319" s="963"/>
      <c r="AP319" s="963"/>
    </row>
    <row r="320" spans="1:44" ht="21" hidden="1" customHeight="1">
      <c r="I320" s="952">
        <f t="shared" si="61"/>
        <v>0</v>
      </c>
      <c r="J320" s="941">
        <f t="shared" si="57"/>
        <v>0</v>
      </c>
      <c r="K320" s="1248">
        <f t="shared" si="62"/>
        <v>9</v>
      </c>
      <c r="L320" s="1044"/>
      <c r="M320" s="1044"/>
      <c r="N320" s="1052">
        <f t="shared" si="59"/>
        <v>0</v>
      </c>
      <c r="O320" s="1053"/>
      <c r="P320" s="1053"/>
      <c r="Q320" s="1054">
        <f t="shared" si="60"/>
        <v>0</v>
      </c>
      <c r="R320" s="1054">
        <f t="shared" si="60"/>
        <v>0</v>
      </c>
      <c r="S320" s="1047"/>
      <c r="T320" s="1048"/>
      <c r="U320" s="941">
        <f t="shared" si="58"/>
        <v>0</v>
      </c>
      <c r="V320" s="565"/>
      <c r="W320" s="565"/>
      <c r="X320" s="565"/>
      <c r="Y320" s="565"/>
      <c r="Z320" s="565"/>
      <c r="AA320" s="1067"/>
      <c r="AB320" s="565"/>
      <c r="AC320" s="565"/>
      <c r="AD320" s="565"/>
      <c r="AE320" s="1061"/>
      <c r="AF320" s="1061"/>
      <c r="AG320" s="1061"/>
      <c r="AH320" s="565"/>
      <c r="AI320" s="565"/>
      <c r="AJ320" s="565"/>
      <c r="AK320" s="565"/>
      <c r="AL320" s="565"/>
      <c r="AM320" s="565"/>
      <c r="AN320" s="963"/>
      <c r="AO320" s="963"/>
      <c r="AP320" s="963"/>
    </row>
    <row r="321" spans="1:42" ht="21" hidden="1" customHeight="1">
      <c r="I321" s="952">
        <f t="shared" si="61"/>
        <v>0</v>
      </c>
      <c r="J321" s="941">
        <f t="shared" si="57"/>
        <v>0</v>
      </c>
      <c r="K321" s="1248">
        <f t="shared" si="62"/>
        <v>10</v>
      </c>
      <c r="L321" s="1044"/>
      <c r="M321" s="1044"/>
      <c r="N321" s="1052">
        <f t="shared" si="59"/>
        <v>0</v>
      </c>
      <c r="O321" s="1053"/>
      <c r="P321" s="1053"/>
      <c r="Q321" s="1054">
        <f t="shared" si="60"/>
        <v>0</v>
      </c>
      <c r="R321" s="1054">
        <f t="shared" si="60"/>
        <v>0</v>
      </c>
      <c r="S321" s="1047"/>
      <c r="T321" s="1048"/>
      <c r="U321" s="941">
        <f t="shared" si="58"/>
        <v>0</v>
      </c>
      <c r="V321" s="565"/>
      <c r="W321" s="565"/>
      <c r="X321" s="565"/>
      <c r="Y321" s="565"/>
      <c r="Z321" s="565"/>
      <c r="AA321" s="1067"/>
      <c r="AB321" s="565"/>
      <c r="AC321" s="565"/>
      <c r="AD321" s="565"/>
      <c r="AE321" s="1061"/>
      <c r="AF321" s="1061"/>
      <c r="AG321" s="1061"/>
      <c r="AH321" s="565"/>
      <c r="AI321" s="565"/>
      <c r="AJ321" s="565"/>
      <c r="AK321" s="565"/>
      <c r="AL321" s="565"/>
      <c r="AM321" s="565"/>
      <c r="AN321" s="963"/>
      <c r="AO321" s="963"/>
      <c r="AP321" s="963"/>
    </row>
    <row r="322" spans="1:42" ht="21" hidden="1" customHeight="1">
      <c r="I322" s="952">
        <f t="shared" si="61"/>
        <v>0</v>
      </c>
      <c r="J322" s="941">
        <f t="shared" si="57"/>
        <v>0</v>
      </c>
      <c r="K322" s="1248">
        <f t="shared" si="62"/>
        <v>11</v>
      </c>
      <c r="L322" s="1044"/>
      <c r="M322" s="1044"/>
      <c r="N322" s="1052">
        <f t="shared" si="59"/>
        <v>0</v>
      </c>
      <c r="O322" s="1053"/>
      <c r="P322" s="1053"/>
      <c r="Q322" s="1054">
        <f t="shared" si="60"/>
        <v>0</v>
      </c>
      <c r="R322" s="1054">
        <f t="shared" si="60"/>
        <v>0</v>
      </c>
      <c r="S322" s="1047"/>
      <c r="T322" s="1048"/>
      <c r="U322" s="941">
        <f t="shared" si="58"/>
        <v>0</v>
      </c>
      <c r="V322" s="565"/>
      <c r="W322" s="565"/>
      <c r="X322" s="565"/>
      <c r="Y322" s="565"/>
      <c r="Z322" s="565"/>
      <c r="AA322" s="1067"/>
      <c r="AB322" s="565"/>
      <c r="AC322" s="565"/>
      <c r="AD322" s="565"/>
      <c r="AE322" s="1061"/>
      <c r="AF322" s="1061"/>
      <c r="AG322" s="1061"/>
      <c r="AH322" s="565"/>
      <c r="AI322" s="565"/>
      <c r="AJ322" s="565"/>
      <c r="AK322" s="565"/>
      <c r="AL322" s="565"/>
      <c r="AM322" s="565"/>
      <c r="AN322" s="963"/>
      <c r="AO322" s="963"/>
      <c r="AP322" s="963"/>
    </row>
    <row r="323" spans="1:42" ht="21" hidden="1" customHeight="1">
      <c r="I323" s="952">
        <f t="shared" si="61"/>
        <v>0</v>
      </c>
      <c r="J323" s="941">
        <f t="shared" si="57"/>
        <v>0</v>
      </c>
      <c r="K323" s="1248">
        <f t="shared" si="62"/>
        <v>12</v>
      </c>
      <c r="L323" s="1044"/>
      <c r="M323" s="1044"/>
      <c r="N323" s="1052">
        <f t="shared" si="59"/>
        <v>0</v>
      </c>
      <c r="O323" s="1053"/>
      <c r="P323" s="1053"/>
      <c r="Q323" s="1054">
        <f t="shared" si="60"/>
        <v>0</v>
      </c>
      <c r="R323" s="1054">
        <f t="shared" si="60"/>
        <v>0</v>
      </c>
      <c r="S323" s="1047"/>
      <c r="T323" s="1048"/>
      <c r="U323" s="941">
        <f t="shared" si="58"/>
        <v>0</v>
      </c>
      <c r="V323" s="565"/>
      <c r="W323" s="565"/>
      <c r="X323" s="565"/>
      <c r="Y323" s="565"/>
      <c r="Z323" s="565"/>
      <c r="AA323" s="1067"/>
      <c r="AB323" s="565"/>
      <c r="AC323" s="565"/>
      <c r="AD323" s="565"/>
      <c r="AE323" s="1061"/>
      <c r="AF323" s="1061"/>
      <c r="AG323" s="1061"/>
      <c r="AH323" s="565"/>
      <c r="AI323" s="565"/>
      <c r="AJ323" s="565"/>
      <c r="AK323" s="565"/>
      <c r="AL323" s="565"/>
      <c r="AM323" s="565"/>
      <c r="AN323" s="963"/>
      <c r="AO323" s="963"/>
      <c r="AP323" s="963"/>
    </row>
    <row r="324" spans="1:42" ht="21" hidden="1" customHeight="1">
      <c r="I324" s="952">
        <f t="shared" si="61"/>
        <v>0</v>
      </c>
      <c r="J324" s="941">
        <f t="shared" si="57"/>
        <v>0</v>
      </c>
      <c r="K324" s="1248">
        <f t="shared" si="62"/>
        <v>13</v>
      </c>
      <c r="L324" s="1044"/>
      <c r="M324" s="1044"/>
      <c r="N324" s="1052">
        <f t="shared" si="59"/>
        <v>0</v>
      </c>
      <c r="O324" s="1053"/>
      <c r="P324" s="1053"/>
      <c r="Q324" s="1054">
        <f t="shared" si="60"/>
        <v>0</v>
      </c>
      <c r="R324" s="1054">
        <f t="shared" si="60"/>
        <v>0</v>
      </c>
      <c r="S324" s="1047"/>
      <c r="T324" s="1048"/>
      <c r="U324" s="941">
        <f t="shared" si="58"/>
        <v>0</v>
      </c>
      <c r="V324" s="565"/>
      <c r="W324" s="565"/>
      <c r="X324" s="565"/>
      <c r="Y324" s="565"/>
      <c r="Z324" s="565"/>
      <c r="AA324" s="1067"/>
      <c r="AB324" s="565"/>
      <c r="AC324" s="565"/>
      <c r="AD324" s="565"/>
      <c r="AE324" s="1061"/>
      <c r="AF324" s="1061"/>
      <c r="AG324" s="1061"/>
      <c r="AH324" s="565"/>
      <c r="AI324" s="565"/>
      <c r="AJ324" s="565"/>
      <c r="AK324" s="565"/>
      <c r="AL324" s="565"/>
      <c r="AM324" s="565"/>
      <c r="AN324" s="963"/>
      <c r="AO324" s="963"/>
      <c r="AP324" s="963"/>
    </row>
    <row r="325" spans="1:42" ht="21" hidden="1" customHeight="1" thickBot="1">
      <c r="I325" s="952">
        <f t="shared" si="61"/>
        <v>0</v>
      </c>
      <c r="J325" s="941">
        <f t="shared" si="57"/>
        <v>0</v>
      </c>
      <c r="K325" s="1090">
        <f t="shared" si="62"/>
        <v>14</v>
      </c>
      <c r="L325" s="1044"/>
      <c r="M325" s="1044"/>
      <c r="N325" s="1091">
        <f t="shared" si="59"/>
        <v>0</v>
      </c>
      <c r="O325" s="1092"/>
      <c r="P325" s="1092"/>
      <c r="Q325" s="1093">
        <f t="shared" si="60"/>
        <v>0</v>
      </c>
      <c r="R325" s="1093">
        <f t="shared" si="60"/>
        <v>0</v>
      </c>
      <c r="S325" s="1094"/>
      <c r="T325" s="1095"/>
      <c r="U325" s="941">
        <f t="shared" si="58"/>
        <v>0</v>
      </c>
      <c r="V325" s="565"/>
      <c r="W325" s="565"/>
      <c r="X325" s="565"/>
      <c r="Y325" s="565"/>
      <c r="Z325" s="565"/>
      <c r="AA325" s="1067"/>
      <c r="AB325" s="565"/>
      <c r="AC325" s="565"/>
      <c r="AD325" s="565"/>
      <c r="AE325" s="1061"/>
      <c r="AF325" s="1061"/>
      <c r="AG325" s="1061"/>
      <c r="AH325" s="565"/>
      <c r="AI325" s="565"/>
      <c r="AJ325" s="565"/>
      <c r="AK325" s="565"/>
      <c r="AL325" s="565"/>
      <c r="AM325" s="565"/>
      <c r="AN325" s="963"/>
      <c r="AO325" s="963"/>
      <c r="AP325" s="963"/>
    </row>
    <row r="326" spans="1:42" s="253" customFormat="1" ht="21" hidden="1" customHeight="1">
      <c r="A326" s="252"/>
      <c r="B326" s="252"/>
      <c r="C326" s="252"/>
      <c r="D326" s="252"/>
      <c r="E326" s="252"/>
      <c r="F326" s="252"/>
      <c r="G326" s="252"/>
      <c r="I326" s="265">
        <f>IF((O$328+P$328)&gt;0,1,0)</f>
        <v>0</v>
      </c>
      <c r="J326" s="255">
        <f t="shared" si="57"/>
        <v>0</v>
      </c>
      <c r="K326" s="2439" t="s">
        <v>942</v>
      </c>
      <c r="L326" s="2441" t="s">
        <v>943</v>
      </c>
      <c r="M326" s="2443" t="s">
        <v>944</v>
      </c>
      <c r="N326" s="2443" t="s">
        <v>945</v>
      </c>
      <c r="O326" s="2445" t="s">
        <v>946</v>
      </c>
      <c r="P326" s="2445"/>
      <c r="Q326" s="2445" t="s">
        <v>947</v>
      </c>
      <c r="R326" s="2445"/>
      <c r="S326" s="2446" t="s">
        <v>948</v>
      </c>
      <c r="T326" s="2448" t="s">
        <v>1162</v>
      </c>
      <c r="U326" s="255">
        <f t="shared" si="58"/>
        <v>0</v>
      </c>
      <c r="V326" s="169"/>
      <c r="W326" s="169"/>
      <c r="X326" s="169"/>
      <c r="Y326" s="169"/>
      <c r="Z326" s="169"/>
      <c r="AA326" s="378"/>
      <c r="AB326" s="169"/>
      <c r="AC326" s="169"/>
      <c r="AD326" s="169"/>
      <c r="AE326" s="371"/>
      <c r="AF326" s="371"/>
      <c r="AG326" s="371"/>
      <c r="AH326" s="169"/>
      <c r="AI326" s="169"/>
      <c r="AJ326" s="169"/>
      <c r="AK326" s="169"/>
      <c r="AL326" s="169"/>
      <c r="AM326" s="169"/>
      <c r="AN326" s="176"/>
      <c r="AO326" s="176"/>
      <c r="AP326" s="176"/>
    </row>
    <row r="327" spans="1:42" s="253" customFormat="1" ht="21" hidden="1" customHeight="1">
      <c r="A327" s="252"/>
      <c r="B327" s="252"/>
      <c r="C327" s="252"/>
      <c r="D327" s="252"/>
      <c r="E327" s="252"/>
      <c r="F327" s="252"/>
      <c r="G327" s="252"/>
      <c r="I327" s="265">
        <f t="shared" ref="I327:I350" si="63">IF((O$328+P$328)&gt;0,1,0)</f>
        <v>0</v>
      </c>
      <c r="J327" s="255">
        <f t="shared" si="57"/>
        <v>0</v>
      </c>
      <c r="K327" s="2440"/>
      <c r="L327" s="2442"/>
      <c r="M327" s="2444"/>
      <c r="N327" s="2444"/>
      <c r="O327" s="1245" t="s">
        <v>786</v>
      </c>
      <c r="P327" s="335" t="s">
        <v>787</v>
      </c>
      <c r="Q327" s="335" t="s">
        <v>786</v>
      </c>
      <c r="R327" s="336" t="s">
        <v>787</v>
      </c>
      <c r="S327" s="2447"/>
      <c r="T327" s="2449"/>
      <c r="U327" s="255">
        <f t="shared" si="58"/>
        <v>0</v>
      </c>
      <c r="V327" s="169"/>
      <c r="W327" s="169"/>
      <c r="X327" s="169"/>
      <c r="Y327" s="169"/>
      <c r="Z327" s="169"/>
      <c r="AA327" s="378"/>
      <c r="AB327" s="169"/>
      <c r="AC327" s="169"/>
      <c r="AD327" s="169"/>
      <c r="AE327" s="371"/>
      <c r="AF327" s="371"/>
      <c r="AG327" s="371"/>
      <c r="AH327" s="169"/>
      <c r="AI327" s="169"/>
      <c r="AJ327" s="169"/>
      <c r="AK327" s="169"/>
      <c r="AL327" s="169"/>
      <c r="AM327" s="169"/>
      <c r="AN327" s="176"/>
      <c r="AO327" s="176"/>
      <c r="AP327" s="176"/>
    </row>
    <row r="328" spans="1:42" s="253" customFormat="1" ht="21" hidden="1" customHeight="1">
      <c r="A328" s="252"/>
      <c r="B328" s="252"/>
      <c r="C328" s="252"/>
      <c r="D328" s="252"/>
      <c r="E328" s="252"/>
      <c r="F328" s="252"/>
      <c r="G328" s="252"/>
      <c r="I328" s="265">
        <f t="shared" si="63"/>
        <v>0</v>
      </c>
      <c r="J328" s="255">
        <f t="shared" si="57"/>
        <v>0</v>
      </c>
      <c r="K328" s="1243">
        <f>+K25+1</f>
        <v>15</v>
      </c>
      <c r="L328" s="356"/>
      <c r="M328" s="356"/>
      <c r="N328" s="357">
        <f t="shared" si="59"/>
        <v>0</v>
      </c>
      <c r="O328" s="358"/>
      <c r="P328" s="358"/>
      <c r="Q328" s="359">
        <f t="shared" ref="Q328:R375" si="64">ROUND(O328*50,0)</f>
        <v>0</v>
      </c>
      <c r="R328" s="359">
        <f t="shared" si="64"/>
        <v>0</v>
      </c>
      <c r="S328" s="360"/>
      <c r="T328" s="361"/>
      <c r="U328" s="255">
        <f t="shared" si="58"/>
        <v>0</v>
      </c>
      <c r="V328" s="169"/>
      <c r="W328" s="169"/>
      <c r="X328" s="169"/>
      <c r="Y328" s="169"/>
      <c r="Z328" s="169"/>
      <c r="AA328" s="378"/>
      <c r="AB328" s="169"/>
      <c r="AC328" s="169"/>
      <c r="AD328" s="169"/>
      <c r="AE328" s="371"/>
      <c r="AF328" s="371"/>
      <c r="AG328" s="371"/>
      <c r="AH328" s="169"/>
      <c r="AI328" s="169"/>
      <c r="AJ328" s="169"/>
      <c r="AK328" s="169"/>
      <c r="AL328" s="169"/>
      <c r="AM328" s="169"/>
      <c r="AN328" s="176"/>
      <c r="AO328" s="176"/>
      <c r="AP328" s="176"/>
    </row>
    <row r="329" spans="1:42" s="253" customFormat="1" ht="21" hidden="1" customHeight="1">
      <c r="A329" s="252"/>
      <c r="B329" s="252"/>
      <c r="C329" s="252"/>
      <c r="D329" s="252"/>
      <c r="E329" s="252"/>
      <c r="F329" s="252"/>
      <c r="G329" s="252"/>
      <c r="I329" s="265">
        <f t="shared" si="63"/>
        <v>0</v>
      </c>
      <c r="J329" s="255">
        <f t="shared" si="57"/>
        <v>0</v>
      </c>
      <c r="K329" s="1243">
        <f t="shared" ref="K329:K350" si="65">+K328+1</f>
        <v>16</v>
      </c>
      <c r="L329" s="356"/>
      <c r="M329" s="356"/>
      <c r="N329" s="357">
        <f t="shared" si="59"/>
        <v>0</v>
      </c>
      <c r="O329" s="358"/>
      <c r="P329" s="358"/>
      <c r="Q329" s="359">
        <f t="shared" si="64"/>
        <v>0</v>
      </c>
      <c r="R329" s="359">
        <f t="shared" si="64"/>
        <v>0</v>
      </c>
      <c r="S329" s="360"/>
      <c r="T329" s="361"/>
      <c r="U329" s="255">
        <f t="shared" si="58"/>
        <v>0</v>
      </c>
      <c r="V329" s="169"/>
      <c r="W329" s="169"/>
      <c r="X329" s="169"/>
      <c r="Y329" s="169"/>
      <c r="Z329" s="169"/>
      <c r="AA329" s="378"/>
      <c r="AB329" s="169"/>
      <c r="AC329" s="169"/>
      <c r="AD329" s="169"/>
      <c r="AE329" s="371"/>
      <c r="AF329" s="371"/>
      <c r="AG329" s="371"/>
      <c r="AH329" s="169"/>
      <c r="AI329" s="169"/>
      <c r="AJ329" s="169"/>
      <c r="AK329" s="169"/>
      <c r="AL329" s="169"/>
      <c r="AM329" s="169"/>
      <c r="AN329" s="176"/>
      <c r="AO329" s="176"/>
      <c r="AP329" s="176"/>
    </row>
    <row r="330" spans="1:42" s="253" customFormat="1" ht="21" hidden="1" customHeight="1">
      <c r="A330" s="252"/>
      <c r="B330" s="252"/>
      <c r="C330" s="252"/>
      <c r="D330" s="252"/>
      <c r="E330" s="252"/>
      <c r="F330" s="252"/>
      <c r="G330" s="252"/>
      <c r="I330" s="265">
        <f t="shared" si="63"/>
        <v>0</v>
      </c>
      <c r="J330" s="255">
        <f t="shared" si="57"/>
        <v>0</v>
      </c>
      <c r="K330" s="1243">
        <f t="shared" si="65"/>
        <v>17</v>
      </c>
      <c r="L330" s="356"/>
      <c r="M330" s="356"/>
      <c r="N330" s="357">
        <f t="shared" si="59"/>
        <v>0</v>
      </c>
      <c r="O330" s="358"/>
      <c r="P330" s="358"/>
      <c r="Q330" s="359">
        <f t="shared" si="64"/>
        <v>0</v>
      </c>
      <c r="R330" s="359">
        <f t="shared" si="64"/>
        <v>0</v>
      </c>
      <c r="S330" s="360"/>
      <c r="T330" s="361"/>
      <c r="U330" s="255">
        <f t="shared" si="58"/>
        <v>0</v>
      </c>
      <c r="V330" s="169"/>
      <c r="W330" s="169"/>
      <c r="X330" s="169"/>
      <c r="Y330" s="169"/>
      <c r="Z330" s="169"/>
      <c r="AA330" s="378"/>
      <c r="AB330" s="169"/>
      <c r="AC330" s="169"/>
      <c r="AD330" s="169"/>
      <c r="AE330" s="371"/>
      <c r="AF330" s="371"/>
      <c r="AG330" s="371"/>
      <c r="AH330" s="169"/>
      <c r="AI330" s="169"/>
      <c r="AJ330" s="169"/>
      <c r="AK330" s="169"/>
      <c r="AL330" s="169"/>
      <c r="AM330" s="169"/>
      <c r="AN330" s="176"/>
      <c r="AO330" s="176"/>
      <c r="AP330" s="176"/>
    </row>
    <row r="331" spans="1:42" s="253" customFormat="1" ht="21" hidden="1" customHeight="1">
      <c r="A331" s="252"/>
      <c r="B331" s="252"/>
      <c r="C331" s="252"/>
      <c r="D331" s="252"/>
      <c r="E331" s="252"/>
      <c r="F331" s="252"/>
      <c r="G331" s="252"/>
      <c r="I331" s="265">
        <f t="shared" si="63"/>
        <v>0</v>
      </c>
      <c r="J331" s="255">
        <f t="shared" si="57"/>
        <v>0</v>
      </c>
      <c r="K331" s="1243">
        <f t="shared" si="65"/>
        <v>18</v>
      </c>
      <c r="L331" s="356"/>
      <c r="M331" s="356"/>
      <c r="N331" s="357">
        <f t="shared" si="59"/>
        <v>0</v>
      </c>
      <c r="O331" s="358"/>
      <c r="P331" s="358"/>
      <c r="Q331" s="359">
        <f t="shared" si="64"/>
        <v>0</v>
      </c>
      <c r="R331" s="359">
        <f t="shared" si="64"/>
        <v>0</v>
      </c>
      <c r="S331" s="360"/>
      <c r="T331" s="361"/>
      <c r="U331" s="255">
        <f t="shared" si="58"/>
        <v>0</v>
      </c>
      <c r="V331" s="169"/>
      <c r="W331" s="169"/>
      <c r="X331" s="169"/>
      <c r="Y331" s="169"/>
      <c r="Z331" s="169"/>
      <c r="AA331" s="378"/>
      <c r="AB331" s="169"/>
      <c r="AC331" s="169"/>
      <c r="AD331" s="169"/>
      <c r="AE331" s="371"/>
      <c r="AF331" s="371"/>
      <c r="AG331" s="371"/>
      <c r="AH331" s="169"/>
      <c r="AI331" s="169"/>
      <c r="AJ331" s="169"/>
      <c r="AK331" s="169"/>
      <c r="AL331" s="169"/>
      <c r="AM331" s="169"/>
      <c r="AN331" s="176"/>
      <c r="AO331" s="176"/>
      <c r="AP331" s="176"/>
    </row>
    <row r="332" spans="1:42" s="253" customFormat="1" ht="21" hidden="1" customHeight="1">
      <c r="A332" s="252"/>
      <c r="B332" s="252"/>
      <c r="C332" s="252"/>
      <c r="D332" s="252"/>
      <c r="E332" s="252"/>
      <c r="F332" s="252"/>
      <c r="G332" s="252"/>
      <c r="I332" s="265">
        <f t="shared" si="63"/>
        <v>0</v>
      </c>
      <c r="J332" s="255">
        <f t="shared" si="57"/>
        <v>0</v>
      </c>
      <c r="K332" s="1243">
        <f t="shared" si="65"/>
        <v>19</v>
      </c>
      <c r="L332" s="356"/>
      <c r="M332" s="356"/>
      <c r="N332" s="357">
        <f t="shared" si="59"/>
        <v>0</v>
      </c>
      <c r="O332" s="358"/>
      <c r="P332" s="358"/>
      <c r="Q332" s="359">
        <f t="shared" si="64"/>
        <v>0</v>
      </c>
      <c r="R332" s="359">
        <f t="shared" si="64"/>
        <v>0</v>
      </c>
      <c r="S332" s="360"/>
      <c r="T332" s="361"/>
      <c r="U332" s="255">
        <f t="shared" si="58"/>
        <v>0</v>
      </c>
      <c r="V332" s="169"/>
      <c r="W332" s="169"/>
      <c r="X332" s="169"/>
      <c r="Y332" s="169"/>
      <c r="Z332" s="169"/>
      <c r="AA332" s="378"/>
      <c r="AB332" s="169"/>
      <c r="AC332" s="169"/>
      <c r="AD332" s="169"/>
      <c r="AE332" s="371"/>
      <c r="AF332" s="371"/>
      <c r="AG332" s="371"/>
      <c r="AH332" s="169"/>
      <c r="AI332" s="169"/>
      <c r="AJ332" s="169"/>
      <c r="AK332" s="169"/>
      <c r="AL332" s="169"/>
      <c r="AM332" s="169"/>
      <c r="AN332" s="176"/>
      <c r="AO332" s="176"/>
      <c r="AP332" s="176"/>
    </row>
    <row r="333" spans="1:42" s="253" customFormat="1" ht="21" hidden="1" customHeight="1">
      <c r="A333" s="252"/>
      <c r="B333" s="252"/>
      <c r="C333" s="252"/>
      <c r="D333" s="252"/>
      <c r="E333" s="252"/>
      <c r="F333" s="252"/>
      <c r="G333" s="252"/>
      <c r="I333" s="265">
        <f t="shared" si="63"/>
        <v>0</v>
      </c>
      <c r="J333" s="255">
        <f t="shared" si="57"/>
        <v>0</v>
      </c>
      <c r="K333" s="1243">
        <f t="shared" si="65"/>
        <v>20</v>
      </c>
      <c r="L333" s="356"/>
      <c r="M333" s="356"/>
      <c r="N333" s="357">
        <f t="shared" si="59"/>
        <v>0</v>
      </c>
      <c r="O333" s="358"/>
      <c r="P333" s="358"/>
      <c r="Q333" s="359">
        <f t="shared" si="64"/>
        <v>0</v>
      </c>
      <c r="R333" s="359">
        <f t="shared" si="64"/>
        <v>0</v>
      </c>
      <c r="S333" s="360"/>
      <c r="T333" s="361"/>
      <c r="U333" s="255">
        <f t="shared" si="58"/>
        <v>0</v>
      </c>
      <c r="V333" s="169"/>
      <c r="W333" s="169"/>
      <c r="X333" s="169"/>
      <c r="Y333" s="169"/>
      <c r="Z333" s="169"/>
      <c r="AA333" s="378"/>
      <c r="AB333" s="169"/>
      <c r="AC333" s="169"/>
      <c r="AD333" s="169"/>
      <c r="AE333" s="371"/>
      <c r="AF333" s="371"/>
      <c r="AG333" s="371"/>
      <c r="AH333" s="169"/>
      <c r="AI333" s="169"/>
      <c r="AJ333" s="169"/>
      <c r="AK333" s="169"/>
      <c r="AL333" s="169"/>
      <c r="AM333" s="169"/>
      <c r="AN333" s="176"/>
      <c r="AO333" s="176"/>
      <c r="AP333" s="176"/>
    </row>
    <row r="334" spans="1:42" s="253" customFormat="1" ht="21" hidden="1" customHeight="1">
      <c r="A334" s="252"/>
      <c r="B334" s="252"/>
      <c r="C334" s="252"/>
      <c r="D334" s="252"/>
      <c r="E334" s="252"/>
      <c r="F334" s="252"/>
      <c r="G334" s="252"/>
      <c r="I334" s="265">
        <f t="shared" si="63"/>
        <v>0</v>
      </c>
      <c r="J334" s="255">
        <f t="shared" si="57"/>
        <v>0</v>
      </c>
      <c r="K334" s="1243">
        <f t="shared" si="65"/>
        <v>21</v>
      </c>
      <c r="L334" s="356"/>
      <c r="M334" s="356"/>
      <c r="N334" s="357">
        <f t="shared" si="59"/>
        <v>0</v>
      </c>
      <c r="O334" s="358"/>
      <c r="P334" s="358"/>
      <c r="Q334" s="359">
        <f t="shared" si="64"/>
        <v>0</v>
      </c>
      <c r="R334" s="359">
        <f t="shared" si="64"/>
        <v>0</v>
      </c>
      <c r="S334" s="360"/>
      <c r="T334" s="361"/>
      <c r="U334" s="255">
        <f t="shared" si="58"/>
        <v>0</v>
      </c>
      <c r="V334" s="169"/>
      <c r="W334" s="169"/>
      <c r="X334" s="169"/>
      <c r="Y334" s="169"/>
      <c r="Z334" s="169"/>
      <c r="AA334" s="378"/>
      <c r="AB334" s="169"/>
      <c r="AC334" s="169"/>
      <c r="AD334" s="169"/>
      <c r="AE334" s="371"/>
      <c r="AF334" s="371"/>
      <c r="AG334" s="371"/>
      <c r="AH334" s="169"/>
      <c r="AI334" s="169"/>
      <c r="AJ334" s="169"/>
      <c r="AK334" s="169"/>
      <c r="AL334" s="169"/>
      <c r="AM334" s="169"/>
      <c r="AN334" s="176"/>
      <c r="AO334" s="176"/>
      <c r="AP334" s="176"/>
    </row>
    <row r="335" spans="1:42" s="253" customFormat="1" ht="21" hidden="1" customHeight="1">
      <c r="A335" s="252"/>
      <c r="B335" s="252"/>
      <c r="C335" s="252"/>
      <c r="D335" s="252"/>
      <c r="E335" s="252"/>
      <c r="F335" s="252"/>
      <c r="G335" s="252"/>
      <c r="I335" s="265">
        <f t="shared" si="63"/>
        <v>0</v>
      </c>
      <c r="J335" s="255">
        <f t="shared" si="57"/>
        <v>0</v>
      </c>
      <c r="K335" s="1243">
        <f t="shared" si="65"/>
        <v>22</v>
      </c>
      <c r="L335" s="356"/>
      <c r="M335" s="356"/>
      <c r="N335" s="357">
        <f t="shared" si="59"/>
        <v>0</v>
      </c>
      <c r="O335" s="358"/>
      <c r="P335" s="358"/>
      <c r="Q335" s="359">
        <f t="shared" si="64"/>
        <v>0</v>
      </c>
      <c r="R335" s="359">
        <f t="shared" si="64"/>
        <v>0</v>
      </c>
      <c r="S335" s="360"/>
      <c r="T335" s="361"/>
      <c r="U335" s="255">
        <f t="shared" si="58"/>
        <v>0</v>
      </c>
      <c r="V335" s="169"/>
      <c r="W335" s="169"/>
      <c r="X335" s="169"/>
      <c r="Y335" s="169"/>
      <c r="Z335" s="169"/>
      <c r="AA335" s="378"/>
      <c r="AB335" s="169"/>
      <c r="AC335" s="169"/>
      <c r="AD335" s="169"/>
      <c r="AE335" s="371"/>
      <c r="AF335" s="371"/>
      <c r="AG335" s="371"/>
      <c r="AH335" s="169"/>
      <c r="AI335" s="169"/>
      <c r="AJ335" s="169"/>
      <c r="AK335" s="169"/>
      <c r="AL335" s="169"/>
      <c r="AM335" s="169"/>
      <c r="AN335" s="176"/>
      <c r="AO335" s="176"/>
      <c r="AP335" s="176"/>
    </row>
    <row r="336" spans="1:42" s="253" customFormat="1" ht="21" hidden="1" customHeight="1">
      <c r="A336" s="252"/>
      <c r="B336" s="252"/>
      <c r="C336" s="252"/>
      <c r="D336" s="252"/>
      <c r="E336" s="252"/>
      <c r="F336" s="252"/>
      <c r="G336" s="252"/>
      <c r="I336" s="265">
        <f t="shared" si="63"/>
        <v>0</v>
      </c>
      <c r="J336" s="255">
        <f t="shared" si="57"/>
        <v>0</v>
      </c>
      <c r="K336" s="1243">
        <f t="shared" si="65"/>
        <v>23</v>
      </c>
      <c r="L336" s="356"/>
      <c r="M336" s="356"/>
      <c r="N336" s="357">
        <f t="shared" si="59"/>
        <v>0</v>
      </c>
      <c r="O336" s="358"/>
      <c r="P336" s="358"/>
      <c r="Q336" s="359">
        <f t="shared" si="64"/>
        <v>0</v>
      </c>
      <c r="R336" s="359">
        <f t="shared" si="64"/>
        <v>0</v>
      </c>
      <c r="S336" s="360"/>
      <c r="T336" s="361"/>
      <c r="U336" s="255">
        <f t="shared" si="58"/>
        <v>0</v>
      </c>
      <c r="V336" s="169"/>
      <c r="W336" s="169"/>
      <c r="X336" s="169"/>
      <c r="Y336" s="169"/>
      <c r="Z336" s="169"/>
      <c r="AA336" s="378"/>
      <c r="AB336" s="169"/>
      <c r="AC336" s="169"/>
      <c r="AD336" s="169"/>
      <c r="AE336" s="371"/>
      <c r="AF336" s="371"/>
      <c r="AG336" s="371"/>
      <c r="AH336" s="169"/>
      <c r="AI336" s="169"/>
      <c r="AJ336" s="169"/>
      <c r="AK336" s="169"/>
      <c r="AL336" s="169"/>
      <c r="AM336" s="169"/>
      <c r="AN336" s="176"/>
      <c r="AO336" s="176"/>
      <c r="AP336" s="176"/>
    </row>
    <row r="337" spans="1:42" s="253" customFormat="1" ht="21" hidden="1" customHeight="1">
      <c r="A337" s="252"/>
      <c r="B337" s="252"/>
      <c r="C337" s="252"/>
      <c r="D337" s="252"/>
      <c r="E337" s="252"/>
      <c r="F337" s="252"/>
      <c r="G337" s="252"/>
      <c r="I337" s="265">
        <f t="shared" si="63"/>
        <v>0</v>
      </c>
      <c r="J337" s="255">
        <f t="shared" si="57"/>
        <v>0</v>
      </c>
      <c r="K337" s="1243">
        <f t="shared" si="65"/>
        <v>24</v>
      </c>
      <c r="L337" s="356"/>
      <c r="M337" s="356"/>
      <c r="N337" s="357">
        <f t="shared" si="59"/>
        <v>0</v>
      </c>
      <c r="O337" s="358"/>
      <c r="P337" s="358"/>
      <c r="Q337" s="359">
        <f t="shared" si="64"/>
        <v>0</v>
      </c>
      <c r="R337" s="359">
        <f t="shared" si="64"/>
        <v>0</v>
      </c>
      <c r="S337" s="360"/>
      <c r="T337" s="361"/>
      <c r="U337" s="255">
        <f t="shared" si="58"/>
        <v>0</v>
      </c>
      <c r="V337" s="169"/>
      <c r="W337" s="169"/>
      <c r="X337" s="169"/>
      <c r="Y337" s="169"/>
      <c r="Z337" s="169"/>
      <c r="AA337" s="378"/>
      <c r="AB337" s="169"/>
      <c r="AC337" s="169"/>
      <c r="AD337" s="169"/>
      <c r="AE337" s="371"/>
      <c r="AF337" s="371"/>
      <c r="AG337" s="371"/>
      <c r="AH337" s="169"/>
      <c r="AI337" s="169"/>
      <c r="AJ337" s="169"/>
      <c r="AK337" s="169"/>
      <c r="AL337" s="169"/>
      <c r="AM337" s="169"/>
      <c r="AN337" s="176"/>
      <c r="AO337" s="176"/>
      <c r="AP337" s="176"/>
    </row>
    <row r="338" spans="1:42" s="253" customFormat="1" ht="21" hidden="1" customHeight="1">
      <c r="A338" s="252"/>
      <c r="B338" s="252"/>
      <c r="C338" s="252"/>
      <c r="D338" s="252"/>
      <c r="E338" s="252"/>
      <c r="F338" s="252"/>
      <c r="G338" s="252"/>
      <c r="I338" s="265">
        <f t="shared" si="63"/>
        <v>0</v>
      </c>
      <c r="J338" s="255">
        <f t="shared" si="57"/>
        <v>0</v>
      </c>
      <c r="K338" s="1243">
        <f t="shared" si="65"/>
        <v>25</v>
      </c>
      <c r="L338" s="356"/>
      <c r="M338" s="356"/>
      <c r="N338" s="357">
        <f t="shared" si="59"/>
        <v>0</v>
      </c>
      <c r="O338" s="358"/>
      <c r="P338" s="358"/>
      <c r="Q338" s="359">
        <f t="shared" si="64"/>
        <v>0</v>
      </c>
      <c r="R338" s="359">
        <f t="shared" si="64"/>
        <v>0</v>
      </c>
      <c r="S338" s="360"/>
      <c r="T338" s="361"/>
      <c r="U338" s="255">
        <f t="shared" si="58"/>
        <v>0</v>
      </c>
      <c r="V338" s="169"/>
      <c r="W338" s="169"/>
      <c r="X338" s="169"/>
      <c r="Y338" s="169"/>
      <c r="Z338" s="169"/>
      <c r="AA338" s="378"/>
      <c r="AB338" s="169"/>
      <c r="AC338" s="169"/>
      <c r="AD338" s="169"/>
      <c r="AE338" s="371"/>
      <c r="AF338" s="371"/>
      <c r="AG338" s="371"/>
      <c r="AH338" s="169"/>
      <c r="AI338" s="169"/>
      <c r="AJ338" s="169"/>
      <c r="AK338" s="169"/>
      <c r="AL338" s="169"/>
      <c r="AM338" s="169"/>
      <c r="AN338" s="176"/>
      <c r="AO338" s="176"/>
      <c r="AP338" s="176"/>
    </row>
    <row r="339" spans="1:42" s="253" customFormat="1" ht="21" hidden="1" customHeight="1">
      <c r="A339" s="252"/>
      <c r="B339" s="252"/>
      <c r="C339" s="252"/>
      <c r="D339" s="252"/>
      <c r="E339" s="252"/>
      <c r="F339" s="252"/>
      <c r="G339" s="252"/>
      <c r="I339" s="265">
        <f t="shared" si="63"/>
        <v>0</v>
      </c>
      <c r="J339" s="255">
        <f t="shared" si="57"/>
        <v>0</v>
      </c>
      <c r="K339" s="1243">
        <f t="shared" si="65"/>
        <v>26</v>
      </c>
      <c r="L339" s="356"/>
      <c r="M339" s="356"/>
      <c r="N339" s="357">
        <f t="shared" si="59"/>
        <v>0</v>
      </c>
      <c r="O339" s="358"/>
      <c r="P339" s="358"/>
      <c r="Q339" s="359">
        <f t="shared" si="64"/>
        <v>0</v>
      </c>
      <c r="R339" s="359">
        <f t="shared" si="64"/>
        <v>0</v>
      </c>
      <c r="S339" s="360"/>
      <c r="T339" s="361"/>
      <c r="U339" s="255">
        <f t="shared" si="58"/>
        <v>0</v>
      </c>
      <c r="V339" s="169"/>
      <c r="W339" s="169"/>
      <c r="X339" s="169"/>
      <c r="Y339" s="169"/>
      <c r="Z339" s="169"/>
      <c r="AA339" s="378"/>
      <c r="AB339" s="169"/>
      <c r="AC339" s="169"/>
      <c r="AD339" s="169"/>
      <c r="AE339" s="371"/>
      <c r="AF339" s="371"/>
      <c r="AG339" s="371"/>
      <c r="AH339" s="169"/>
      <c r="AI339" s="169"/>
      <c r="AJ339" s="169"/>
      <c r="AK339" s="169"/>
      <c r="AL339" s="169"/>
      <c r="AM339" s="169"/>
      <c r="AN339" s="176"/>
      <c r="AO339" s="176"/>
      <c r="AP339" s="176"/>
    </row>
    <row r="340" spans="1:42" s="253" customFormat="1" ht="21" hidden="1" customHeight="1">
      <c r="A340" s="252"/>
      <c r="B340" s="252"/>
      <c r="C340" s="252"/>
      <c r="D340" s="252"/>
      <c r="E340" s="252"/>
      <c r="F340" s="252"/>
      <c r="G340" s="252"/>
      <c r="I340" s="265">
        <f t="shared" si="63"/>
        <v>0</v>
      </c>
      <c r="J340" s="255">
        <f t="shared" si="57"/>
        <v>0</v>
      </c>
      <c r="K340" s="1243">
        <f t="shared" si="65"/>
        <v>27</v>
      </c>
      <c r="L340" s="356"/>
      <c r="M340" s="356"/>
      <c r="N340" s="357">
        <f t="shared" si="59"/>
        <v>0</v>
      </c>
      <c r="O340" s="358"/>
      <c r="P340" s="358"/>
      <c r="Q340" s="359">
        <f t="shared" si="64"/>
        <v>0</v>
      </c>
      <c r="R340" s="359">
        <f t="shared" si="64"/>
        <v>0</v>
      </c>
      <c r="S340" s="360"/>
      <c r="T340" s="361"/>
      <c r="U340" s="255">
        <f t="shared" si="58"/>
        <v>0</v>
      </c>
      <c r="V340" s="169"/>
      <c r="W340" s="169"/>
      <c r="X340" s="169"/>
      <c r="Y340" s="169"/>
      <c r="Z340" s="169"/>
      <c r="AA340" s="378"/>
      <c r="AB340" s="169"/>
      <c r="AC340" s="169"/>
      <c r="AD340" s="169"/>
      <c r="AE340" s="371"/>
      <c r="AF340" s="371"/>
      <c r="AG340" s="371"/>
      <c r="AH340" s="169"/>
      <c r="AI340" s="169"/>
      <c r="AJ340" s="169"/>
      <c r="AK340" s="169"/>
      <c r="AL340" s="169"/>
      <c r="AM340" s="169"/>
      <c r="AN340" s="176"/>
      <c r="AO340" s="176"/>
      <c r="AP340" s="176"/>
    </row>
    <row r="341" spans="1:42" s="253" customFormat="1" ht="21" hidden="1" customHeight="1">
      <c r="A341" s="252"/>
      <c r="B341" s="252"/>
      <c r="C341" s="252"/>
      <c r="D341" s="252"/>
      <c r="E341" s="252"/>
      <c r="F341" s="252"/>
      <c r="G341" s="252"/>
      <c r="I341" s="265">
        <f t="shared" si="63"/>
        <v>0</v>
      </c>
      <c r="J341" s="255">
        <f t="shared" si="57"/>
        <v>0</v>
      </c>
      <c r="K341" s="1243">
        <f t="shared" si="65"/>
        <v>28</v>
      </c>
      <c r="L341" s="356"/>
      <c r="M341" s="356"/>
      <c r="N341" s="357">
        <f t="shared" si="59"/>
        <v>0</v>
      </c>
      <c r="O341" s="358"/>
      <c r="P341" s="358"/>
      <c r="Q341" s="359">
        <f t="shared" si="64"/>
        <v>0</v>
      </c>
      <c r="R341" s="359">
        <f t="shared" si="64"/>
        <v>0</v>
      </c>
      <c r="S341" s="360"/>
      <c r="T341" s="361"/>
      <c r="U341" s="255">
        <f t="shared" si="58"/>
        <v>0</v>
      </c>
      <c r="V341" s="169"/>
      <c r="W341" s="169"/>
      <c r="X341" s="169"/>
      <c r="Y341" s="169"/>
      <c r="Z341" s="169"/>
      <c r="AA341" s="378"/>
      <c r="AB341" s="169"/>
      <c r="AC341" s="169"/>
      <c r="AD341" s="169"/>
      <c r="AE341" s="371"/>
      <c r="AF341" s="371"/>
      <c r="AG341" s="371"/>
      <c r="AH341" s="169"/>
      <c r="AI341" s="169"/>
      <c r="AJ341" s="169"/>
      <c r="AK341" s="169"/>
      <c r="AL341" s="169"/>
      <c r="AM341" s="169"/>
      <c r="AN341" s="176"/>
      <c r="AO341" s="176"/>
      <c r="AP341" s="176"/>
    </row>
    <row r="342" spans="1:42" s="253" customFormat="1" ht="21" hidden="1" customHeight="1">
      <c r="A342" s="252"/>
      <c r="B342" s="252"/>
      <c r="C342" s="252"/>
      <c r="D342" s="252"/>
      <c r="E342" s="252"/>
      <c r="F342" s="252"/>
      <c r="G342" s="252"/>
      <c r="I342" s="265">
        <f t="shared" si="63"/>
        <v>0</v>
      </c>
      <c r="J342" s="255">
        <f t="shared" si="57"/>
        <v>0</v>
      </c>
      <c r="K342" s="1243">
        <f t="shared" si="65"/>
        <v>29</v>
      </c>
      <c r="L342" s="356"/>
      <c r="M342" s="356"/>
      <c r="N342" s="357">
        <f t="shared" si="59"/>
        <v>0</v>
      </c>
      <c r="O342" s="358"/>
      <c r="P342" s="358"/>
      <c r="Q342" s="359">
        <f t="shared" si="64"/>
        <v>0</v>
      </c>
      <c r="R342" s="359">
        <f t="shared" si="64"/>
        <v>0</v>
      </c>
      <c r="S342" s="360"/>
      <c r="T342" s="361"/>
      <c r="U342" s="255">
        <f t="shared" si="58"/>
        <v>0</v>
      </c>
      <c r="V342" s="169"/>
      <c r="W342" s="169"/>
      <c r="X342" s="169"/>
      <c r="Y342" s="169"/>
      <c r="Z342" s="169"/>
      <c r="AA342" s="378"/>
      <c r="AB342" s="169"/>
      <c r="AC342" s="169"/>
      <c r="AD342" s="169"/>
      <c r="AE342" s="371"/>
      <c r="AF342" s="371"/>
      <c r="AG342" s="371"/>
      <c r="AH342" s="169"/>
      <c r="AI342" s="169"/>
      <c r="AJ342" s="169"/>
      <c r="AK342" s="169"/>
      <c r="AL342" s="169"/>
      <c r="AM342" s="169"/>
      <c r="AN342" s="176"/>
      <c r="AO342" s="176"/>
      <c r="AP342" s="176"/>
    </row>
    <row r="343" spans="1:42" s="253" customFormat="1" ht="21" hidden="1" customHeight="1">
      <c r="A343" s="252"/>
      <c r="B343" s="252"/>
      <c r="C343" s="252"/>
      <c r="D343" s="252"/>
      <c r="E343" s="252"/>
      <c r="F343" s="252"/>
      <c r="G343" s="252"/>
      <c r="I343" s="265">
        <f t="shared" si="63"/>
        <v>0</v>
      </c>
      <c r="J343" s="255">
        <f t="shared" si="57"/>
        <v>0</v>
      </c>
      <c r="K343" s="1243">
        <f t="shared" si="65"/>
        <v>30</v>
      </c>
      <c r="L343" s="356"/>
      <c r="M343" s="356"/>
      <c r="N343" s="357">
        <f t="shared" si="59"/>
        <v>0</v>
      </c>
      <c r="O343" s="358"/>
      <c r="P343" s="358"/>
      <c r="Q343" s="359">
        <f t="shared" si="64"/>
        <v>0</v>
      </c>
      <c r="R343" s="359">
        <f t="shared" si="64"/>
        <v>0</v>
      </c>
      <c r="S343" s="360"/>
      <c r="T343" s="361"/>
      <c r="U343" s="255">
        <f t="shared" si="58"/>
        <v>0</v>
      </c>
      <c r="V343" s="169"/>
      <c r="W343" s="169"/>
      <c r="X343" s="169"/>
      <c r="Y343" s="169"/>
      <c r="Z343" s="169"/>
      <c r="AA343" s="378"/>
      <c r="AB343" s="169"/>
      <c r="AC343" s="169"/>
      <c r="AD343" s="169"/>
      <c r="AE343" s="371"/>
      <c r="AF343" s="371"/>
      <c r="AG343" s="371"/>
      <c r="AH343" s="169"/>
      <c r="AI343" s="169"/>
      <c r="AJ343" s="169"/>
      <c r="AK343" s="169"/>
      <c r="AL343" s="169"/>
      <c r="AM343" s="169"/>
      <c r="AN343" s="176"/>
      <c r="AO343" s="176"/>
      <c r="AP343" s="176"/>
    </row>
    <row r="344" spans="1:42" s="253" customFormat="1" ht="21" hidden="1" customHeight="1">
      <c r="A344" s="252"/>
      <c r="B344" s="252"/>
      <c r="C344" s="252"/>
      <c r="D344" s="252"/>
      <c r="E344" s="252"/>
      <c r="F344" s="252"/>
      <c r="G344" s="252"/>
      <c r="I344" s="265">
        <f t="shared" si="63"/>
        <v>0</v>
      </c>
      <c r="J344" s="255">
        <f t="shared" si="57"/>
        <v>0</v>
      </c>
      <c r="K344" s="1243">
        <f t="shared" si="65"/>
        <v>31</v>
      </c>
      <c r="L344" s="356"/>
      <c r="M344" s="356"/>
      <c r="N344" s="357">
        <f t="shared" si="59"/>
        <v>0</v>
      </c>
      <c r="O344" s="358"/>
      <c r="P344" s="358"/>
      <c r="Q344" s="359">
        <f t="shared" si="64"/>
        <v>0</v>
      </c>
      <c r="R344" s="359">
        <f t="shared" si="64"/>
        <v>0</v>
      </c>
      <c r="S344" s="360"/>
      <c r="T344" s="361"/>
      <c r="U344" s="255">
        <f t="shared" si="58"/>
        <v>0</v>
      </c>
      <c r="V344" s="169"/>
      <c r="W344" s="169"/>
      <c r="X344" s="169"/>
      <c r="Y344" s="169"/>
      <c r="Z344" s="169"/>
      <c r="AA344" s="378"/>
      <c r="AB344" s="169"/>
      <c r="AC344" s="169"/>
      <c r="AD344" s="169"/>
      <c r="AE344" s="371"/>
      <c r="AF344" s="371"/>
      <c r="AG344" s="371"/>
      <c r="AH344" s="169"/>
      <c r="AI344" s="169"/>
      <c r="AJ344" s="169"/>
      <c r="AK344" s="169"/>
      <c r="AL344" s="169"/>
      <c r="AM344" s="169"/>
      <c r="AN344" s="176"/>
      <c r="AO344" s="176"/>
      <c r="AP344" s="176"/>
    </row>
    <row r="345" spans="1:42" s="253" customFormat="1" ht="21" hidden="1" customHeight="1">
      <c r="A345" s="252"/>
      <c r="B345" s="252"/>
      <c r="C345" s="252"/>
      <c r="D345" s="252"/>
      <c r="E345" s="252"/>
      <c r="F345" s="252"/>
      <c r="G345" s="252"/>
      <c r="I345" s="265">
        <f t="shared" si="63"/>
        <v>0</v>
      </c>
      <c r="J345" s="255">
        <f t="shared" si="57"/>
        <v>0</v>
      </c>
      <c r="K345" s="1243">
        <f t="shared" si="65"/>
        <v>32</v>
      </c>
      <c r="L345" s="356"/>
      <c r="M345" s="356"/>
      <c r="N345" s="357">
        <f t="shared" si="59"/>
        <v>0</v>
      </c>
      <c r="O345" s="358"/>
      <c r="P345" s="358"/>
      <c r="Q345" s="359">
        <f t="shared" si="64"/>
        <v>0</v>
      </c>
      <c r="R345" s="359">
        <f t="shared" si="64"/>
        <v>0</v>
      </c>
      <c r="S345" s="360"/>
      <c r="T345" s="361"/>
      <c r="U345" s="255">
        <f t="shared" si="58"/>
        <v>0</v>
      </c>
      <c r="V345" s="169"/>
      <c r="W345" s="169"/>
      <c r="X345" s="169"/>
      <c r="Y345" s="169"/>
      <c r="Z345" s="169"/>
      <c r="AA345" s="378"/>
      <c r="AB345" s="169"/>
      <c r="AC345" s="169"/>
      <c r="AD345" s="169"/>
      <c r="AE345" s="371"/>
      <c r="AF345" s="371"/>
      <c r="AG345" s="371"/>
      <c r="AH345" s="169"/>
      <c r="AI345" s="169"/>
      <c r="AJ345" s="169"/>
      <c r="AK345" s="169"/>
      <c r="AL345" s="169"/>
      <c r="AM345" s="169"/>
      <c r="AN345" s="176"/>
      <c r="AO345" s="176"/>
      <c r="AP345" s="176"/>
    </row>
    <row r="346" spans="1:42" s="253" customFormat="1" ht="21" hidden="1" customHeight="1">
      <c r="A346" s="252"/>
      <c r="B346" s="252"/>
      <c r="C346" s="252"/>
      <c r="D346" s="252"/>
      <c r="E346" s="252"/>
      <c r="F346" s="252"/>
      <c r="G346" s="252"/>
      <c r="I346" s="265">
        <f t="shared" si="63"/>
        <v>0</v>
      </c>
      <c r="J346" s="255">
        <f t="shared" si="57"/>
        <v>0</v>
      </c>
      <c r="K346" s="1243">
        <f t="shared" si="65"/>
        <v>33</v>
      </c>
      <c r="L346" s="356"/>
      <c r="M346" s="356"/>
      <c r="N346" s="357">
        <f t="shared" si="59"/>
        <v>0</v>
      </c>
      <c r="O346" s="358"/>
      <c r="P346" s="358"/>
      <c r="Q346" s="359">
        <f t="shared" si="64"/>
        <v>0</v>
      </c>
      <c r="R346" s="359">
        <f t="shared" si="64"/>
        <v>0</v>
      </c>
      <c r="S346" s="360"/>
      <c r="T346" s="361"/>
      <c r="U346" s="255">
        <f t="shared" si="58"/>
        <v>0</v>
      </c>
      <c r="V346" s="169"/>
      <c r="W346" s="169"/>
      <c r="X346" s="169"/>
      <c r="Y346" s="169"/>
      <c r="Z346" s="169"/>
      <c r="AA346" s="378"/>
      <c r="AB346" s="169"/>
      <c r="AC346" s="169"/>
      <c r="AD346" s="169"/>
      <c r="AE346" s="371"/>
      <c r="AF346" s="371"/>
      <c r="AG346" s="371"/>
      <c r="AH346" s="169"/>
      <c r="AI346" s="169"/>
      <c r="AJ346" s="169"/>
      <c r="AK346" s="169"/>
      <c r="AL346" s="169"/>
      <c r="AM346" s="169"/>
      <c r="AN346" s="176"/>
      <c r="AO346" s="176"/>
      <c r="AP346" s="176"/>
    </row>
    <row r="347" spans="1:42" s="253" customFormat="1" ht="21" hidden="1" customHeight="1">
      <c r="A347" s="252"/>
      <c r="B347" s="252"/>
      <c r="C347" s="252"/>
      <c r="D347" s="252"/>
      <c r="E347" s="252"/>
      <c r="F347" s="252"/>
      <c r="G347" s="252"/>
      <c r="I347" s="265">
        <f t="shared" si="63"/>
        <v>0</v>
      </c>
      <c r="J347" s="255">
        <f t="shared" si="57"/>
        <v>0</v>
      </c>
      <c r="K347" s="1243">
        <f t="shared" si="65"/>
        <v>34</v>
      </c>
      <c r="L347" s="356"/>
      <c r="M347" s="356"/>
      <c r="N347" s="357">
        <f t="shared" si="59"/>
        <v>0</v>
      </c>
      <c r="O347" s="358"/>
      <c r="P347" s="358"/>
      <c r="Q347" s="359">
        <f t="shared" si="64"/>
        <v>0</v>
      </c>
      <c r="R347" s="359">
        <f t="shared" si="64"/>
        <v>0</v>
      </c>
      <c r="S347" s="360"/>
      <c r="T347" s="361"/>
      <c r="U347" s="255">
        <f t="shared" si="58"/>
        <v>0</v>
      </c>
      <c r="V347" s="169"/>
      <c r="W347" s="169"/>
      <c r="X347" s="169"/>
      <c r="Y347" s="169"/>
      <c r="Z347" s="169"/>
      <c r="AA347" s="378"/>
      <c r="AB347" s="169"/>
      <c r="AC347" s="169"/>
      <c r="AD347" s="169"/>
      <c r="AE347" s="371"/>
      <c r="AF347" s="371"/>
      <c r="AG347" s="371"/>
      <c r="AH347" s="169"/>
      <c r="AI347" s="169"/>
      <c r="AJ347" s="169"/>
      <c r="AK347" s="169"/>
      <c r="AL347" s="169"/>
      <c r="AM347" s="169"/>
      <c r="AN347" s="176"/>
      <c r="AO347" s="176"/>
      <c r="AP347" s="176"/>
    </row>
    <row r="348" spans="1:42" s="253" customFormat="1" ht="21" hidden="1" customHeight="1">
      <c r="A348" s="252"/>
      <c r="B348" s="252"/>
      <c r="C348" s="252"/>
      <c r="D348" s="252"/>
      <c r="E348" s="252"/>
      <c r="F348" s="252"/>
      <c r="G348" s="252"/>
      <c r="I348" s="265">
        <f t="shared" si="63"/>
        <v>0</v>
      </c>
      <c r="J348" s="255">
        <f t="shared" si="57"/>
        <v>0</v>
      </c>
      <c r="K348" s="1243">
        <f t="shared" si="65"/>
        <v>35</v>
      </c>
      <c r="L348" s="356"/>
      <c r="M348" s="356"/>
      <c r="N348" s="357">
        <f t="shared" si="59"/>
        <v>0</v>
      </c>
      <c r="O348" s="358"/>
      <c r="P348" s="358"/>
      <c r="Q348" s="359">
        <f t="shared" si="64"/>
        <v>0</v>
      </c>
      <c r="R348" s="359">
        <f t="shared" si="64"/>
        <v>0</v>
      </c>
      <c r="S348" s="360"/>
      <c r="T348" s="361"/>
      <c r="U348" s="255">
        <f t="shared" si="58"/>
        <v>0</v>
      </c>
      <c r="V348" s="169"/>
      <c r="W348" s="169"/>
      <c r="X348" s="169"/>
      <c r="Y348" s="169"/>
      <c r="Z348" s="169"/>
      <c r="AA348" s="378"/>
      <c r="AB348" s="169"/>
      <c r="AC348" s="169"/>
      <c r="AD348" s="169"/>
      <c r="AE348" s="371"/>
      <c r="AF348" s="371"/>
      <c r="AG348" s="371"/>
      <c r="AH348" s="169"/>
      <c r="AI348" s="169"/>
      <c r="AJ348" s="169"/>
      <c r="AK348" s="169"/>
      <c r="AL348" s="169"/>
      <c r="AM348" s="169"/>
      <c r="AN348" s="176"/>
      <c r="AO348" s="176"/>
      <c r="AP348" s="176"/>
    </row>
    <row r="349" spans="1:42" s="253" customFormat="1" ht="21" hidden="1" customHeight="1">
      <c r="A349" s="252"/>
      <c r="B349" s="252"/>
      <c r="C349" s="252"/>
      <c r="D349" s="252"/>
      <c r="E349" s="252"/>
      <c r="F349" s="252"/>
      <c r="G349" s="252"/>
      <c r="I349" s="265">
        <f t="shared" si="63"/>
        <v>0</v>
      </c>
      <c r="J349" s="255">
        <f t="shared" si="57"/>
        <v>0</v>
      </c>
      <c r="K349" s="1243">
        <f t="shared" si="65"/>
        <v>36</v>
      </c>
      <c r="L349" s="356"/>
      <c r="M349" s="356"/>
      <c r="N349" s="357">
        <f t="shared" si="59"/>
        <v>0</v>
      </c>
      <c r="O349" s="358"/>
      <c r="P349" s="358"/>
      <c r="Q349" s="359">
        <f t="shared" si="64"/>
        <v>0</v>
      </c>
      <c r="R349" s="359">
        <f t="shared" si="64"/>
        <v>0</v>
      </c>
      <c r="S349" s="360"/>
      <c r="T349" s="361"/>
      <c r="U349" s="255">
        <f t="shared" si="58"/>
        <v>0</v>
      </c>
      <c r="V349" s="169"/>
      <c r="W349" s="169"/>
      <c r="X349" s="169"/>
      <c r="Y349" s="169"/>
      <c r="Z349" s="169"/>
      <c r="AA349" s="378"/>
      <c r="AB349" s="169"/>
      <c r="AC349" s="169"/>
      <c r="AD349" s="169"/>
      <c r="AE349" s="371"/>
      <c r="AF349" s="371"/>
      <c r="AG349" s="371"/>
      <c r="AH349" s="169"/>
      <c r="AI349" s="169"/>
      <c r="AJ349" s="169"/>
      <c r="AK349" s="169"/>
      <c r="AL349" s="169"/>
      <c r="AM349" s="169"/>
      <c r="AN349" s="176"/>
      <c r="AO349" s="176"/>
      <c r="AP349" s="176"/>
    </row>
    <row r="350" spans="1:42" s="253" customFormat="1" ht="21" hidden="1" customHeight="1" thickBot="1">
      <c r="A350" s="252"/>
      <c r="B350" s="252"/>
      <c r="C350" s="252"/>
      <c r="D350" s="252"/>
      <c r="E350" s="252"/>
      <c r="F350" s="252"/>
      <c r="G350" s="252"/>
      <c r="I350" s="265">
        <f t="shared" si="63"/>
        <v>0</v>
      </c>
      <c r="J350" s="255">
        <f t="shared" si="57"/>
        <v>0</v>
      </c>
      <c r="K350" s="385">
        <f t="shared" si="65"/>
        <v>37</v>
      </c>
      <c r="L350" s="356"/>
      <c r="M350" s="356"/>
      <c r="N350" s="387">
        <f t="shared" si="59"/>
        <v>0</v>
      </c>
      <c r="O350" s="388"/>
      <c r="P350" s="388"/>
      <c r="Q350" s="389">
        <f t="shared" si="64"/>
        <v>0</v>
      </c>
      <c r="R350" s="389">
        <f t="shared" si="64"/>
        <v>0</v>
      </c>
      <c r="S350" s="390"/>
      <c r="T350" s="391"/>
      <c r="U350" s="255">
        <f t="shared" si="58"/>
        <v>0</v>
      </c>
      <c r="V350" s="169"/>
      <c r="W350" s="169"/>
      <c r="X350" s="169"/>
      <c r="Y350" s="169"/>
      <c r="Z350" s="169"/>
      <c r="AA350" s="378"/>
      <c r="AB350" s="169"/>
      <c r="AC350" s="169"/>
      <c r="AD350" s="169"/>
      <c r="AE350" s="371"/>
      <c r="AF350" s="371"/>
      <c r="AG350" s="371"/>
      <c r="AH350" s="169"/>
      <c r="AI350" s="169"/>
      <c r="AJ350" s="169"/>
      <c r="AK350" s="169"/>
      <c r="AL350" s="169"/>
      <c r="AM350" s="169"/>
      <c r="AN350" s="176"/>
      <c r="AO350" s="176"/>
      <c r="AP350" s="176"/>
    </row>
    <row r="351" spans="1:42" s="253" customFormat="1" ht="21" hidden="1" customHeight="1">
      <c r="A351" s="252"/>
      <c r="B351" s="252"/>
      <c r="C351" s="252"/>
      <c r="D351" s="252"/>
      <c r="E351" s="252"/>
      <c r="F351" s="252"/>
      <c r="G351" s="252"/>
      <c r="I351" s="265">
        <f>IF((O$353+P$353)&gt;0,1,0)</f>
        <v>0</v>
      </c>
      <c r="J351" s="255">
        <f t="shared" si="57"/>
        <v>0</v>
      </c>
      <c r="K351" s="2439" t="s">
        <v>942</v>
      </c>
      <c r="L351" s="2441" t="s">
        <v>943</v>
      </c>
      <c r="M351" s="2443" t="s">
        <v>944</v>
      </c>
      <c r="N351" s="2443" t="s">
        <v>945</v>
      </c>
      <c r="O351" s="2445" t="s">
        <v>946</v>
      </c>
      <c r="P351" s="2445"/>
      <c r="Q351" s="2445" t="s">
        <v>947</v>
      </c>
      <c r="R351" s="2445"/>
      <c r="S351" s="2446" t="s">
        <v>948</v>
      </c>
      <c r="T351" s="2448" t="s">
        <v>1162</v>
      </c>
      <c r="U351" s="255">
        <f t="shared" si="58"/>
        <v>0</v>
      </c>
      <c r="V351" s="169"/>
      <c r="W351" s="169"/>
      <c r="X351" s="169"/>
      <c r="Y351" s="169"/>
      <c r="Z351" s="169"/>
      <c r="AA351" s="378"/>
      <c r="AB351" s="169"/>
      <c r="AC351" s="169"/>
      <c r="AD351" s="169"/>
      <c r="AE351" s="371"/>
      <c r="AF351" s="371"/>
      <c r="AG351" s="371"/>
      <c r="AH351" s="169"/>
      <c r="AI351" s="169"/>
      <c r="AJ351" s="169"/>
      <c r="AK351" s="169"/>
      <c r="AL351" s="169"/>
      <c r="AM351" s="169"/>
      <c r="AN351" s="176"/>
      <c r="AO351" s="176"/>
      <c r="AP351" s="176"/>
    </row>
    <row r="352" spans="1:42" s="253" customFormat="1" ht="21" hidden="1" customHeight="1">
      <c r="A352" s="252"/>
      <c r="B352" s="252"/>
      <c r="C352" s="252"/>
      <c r="D352" s="252"/>
      <c r="E352" s="252"/>
      <c r="F352" s="252"/>
      <c r="G352" s="252"/>
      <c r="I352" s="265">
        <f t="shared" ref="I352:I375" si="66">IF((O$353+P$353)&gt;0,1,0)</f>
        <v>0</v>
      </c>
      <c r="J352" s="255">
        <f t="shared" si="57"/>
        <v>0</v>
      </c>
      <c r="K352" s="2440"/>
      <c r="L352" s="2442"/>
      <c r="M352" s="2444"/>
      <c r="N352" s="2444"/>
      <c r="O352" s="1245" t="s">
        <v>786</v>
      </c>
      <c r="P352" s="335" t="s">
        <v>787</v>
      </c>
      <c r="Q352" s="335" t="s">
        <v>786</v>
      </c>
      <c r="R352" s="336" t="s">
        <v>787</v>
      </c>
      <c r="S352" s="2447"/>
      <c r="T352" s="2449"/>
      <c r="U352" s="255">
        <f t="shared" si="58"/>
        <v>0</v>
      </c>
      <c r="V352" s="169"/>
      <c r="W352" s="169"/>
      <c r="X352" s="169"/>
      <c r="Y352" s="169"/>
      <c r="Z352" s="169"/>
      <c r="AA352" s="378"/>
      <c r="AB352" s="169"/>
      <c r="AC352" s="169"/>
      <c r="AD352" s="169"/>
      <c r="AE352" s="371"/>
      <c r="AF352" s="371"/>
      <c r="AG352" s="371"/>
      <c r="AH352" s="169"/>
      <c r="AI352" s="169"/>
      <c r="AJ352" s="169"/>
      <c r="AK352" s="169"/>
      <c r="AL352" s="169"/>
      <c r="AM352" s="169"/>
      <c r="AN352" s="176"/>
      <c r="AO352" s="176"/>
      <c r="AP352" s="176"/>
    </row>
    <row r="353" spans="1:42" s="253" customFormat="1" ht="21" hidden="1" customHeight="1">
      <c r="A353" s="252"/>
      <c r="B353" s="252"/>
      <c r="C353" s="252"/>
      <c r="D353" s="252"/>
      <c r="E353" s="252"/>
      <c r="F353" s="252"/>
      <c r="G353" s="252"/>
      <c r="I353" s="265">
        <f t="shared" si="66"/>
        <v>0</v>
      </c>
      <c r="J353" s="255">
        <f t="shared" si="57"/>
        <v>0</v>
      </c>
      <c r="K353" s="1243">
        <f>+K50+1</f>
        <v>38</v>
      </c>
      <c r="L353" s="356"/>
      <c r="M353" s="356"/>
      <c r="N353" s="357">
        <f t="shared" si="59"/>
        <v>0</v>
      </c>
      <c r="O353" s="358"/>
      <c r="P353" s="358"/>
      <c r="Q353" s="359">
        <f t="shared" si="64"/>
        <v>0</v>
      </c>
      <c r="R353" s="359">
        <f t="shared" si="64"/>
        <v>0</v>
      </c>
      <c r="S353" s="360"/>
      <c r="T353" s="361"/>
      <c r="U353" s="255">
        <f t="shared" si="58"/>
        <v>0</v>
      </c>
      <c r="V353" s="169"/>
      <c r="W353" s="169"/>
      <c r="X353" s="169"/>
      <c r="Y353" s="169"/>
      <c r="Z353" s="169"/>
      <c r="AA353" s="378"/>
      <c r="AB353" s="169"/>
      <c r="AC353" s="169"/>
      <c r="AD353" s="169"/>
      <c r="AE353" s="371"/>
      <c r="AF353" s="371"/>
      <c r="AG353" s="371"/>
      <c r="AH353" s="169"/>
      <c r="AI353" s="169"/>
      <c r="AJ353" s="169"/>
      <c r="AK353" s="169"/>
      <c r="AL353" s="169"/>
      <c r="AM353" s="169"/>
      <c r="AN353" s="176"/>
      <c r="AO353" s="176"/>
      <c r="AP353" s="176"/>
    </row>
    <row r="354" spans="1:42" s="253" customFormat="1" ht="21" hidden="1" customHeight="1">
      <c r="A354" s="252"/>
      <c r="B354" s="252"/>
      <c r="C354" s="252"/>
      <c r="D354" s="252"/>
      <c r="E354" s="252"/>
      <c r="F354" s="252"/>
      <c r="G354" s="252"/>
      <c r="I354" s="265">
        <f t="shared" si="66"/>
        <v>0</v>
      </c>
      <c r="J354" s="255">
        <f t="shared" si="57"/>
        <v>0</v>
      </c>
      <c r="K354" s="1243">
        <f t="shared" ref="K354:K375" si="67">+K353+1</f>
        <v>39</v>
      </c>
      <c r="L354" s="356"/>
      <c r="M354" s="356"/>
      <c r="N354" s="357">
        <f t="shared" si="59"/>
        <v>0</v>
      </c>
      <c r="O354" s="358"/>
      <c r="P354" s="358"/>
      <c r="Q354" s="359">
        <f t="shared" si="64"/>
        <v>0</v>
      </c>
      <c r="R354" s="359">
        <f t="shared" si="64"/>
        <v>0</v>
      </c>
      <c r="S354" s="360"/>
      <c r="T354" s="361"/>
      <c r="U354" s="255">
        <f t="shared" si="58"/>
        <v>0</v>
      </c>
      <c r="V354" s="169"/>
      <c r="W354" s="169"/>
      <c r="X354" s="169"/>
      <c r="Y354" s="169"/>
      <c r="Z354" s="169"/>
      <c r="AA354" s="378"/>
      <c r="AB354" s="169"/>
      <c r="AC354" s="169"/>
      <c r="AD354" s="169"/>
      <c r="AE354" s="371"/>
      <c r="AF354" s="371"/>
      <c r="AG354" s="371"/>
      <c r="AH354" s="169"/>
      <c r="AI354" s="169"/>
      <c r="AJ354" s="169"/>
      <c r="AK354" s="169"/>
      <c r="AL354" s="169"/>
      <c r="AM354" s="169"/>
      <c r="AN354" s="176"/>
      <c r="AO354" s="176"/>
      <c r="AP354" s="176"/>
    </row>
    <row r="355" spans="1:42" s="253" customFormat="1" ht="21" hidden="1" customHeight="1">
      <c r="A355" s="252"/>
      <c r="B355" s="252"/>
      <c r="C355" s="252"/>
      <c r="D355" s="252"/>
      <c r="E355" s="252"/>
      <c r="F355" s="252"/>
      <c r="G355" s="252"/>
      <c r="I355" s="265">
        <f t="shared" si="66"/>
        <v>0</v>
      </c>
      <c r="J355" s="255">
        <f t="shared" si="57"/>
        <v>0</v>
      </c>
      <c r="K355" s="1243">
        <f t="shared" si="67"/>
        <v>40</v>
      </c>
      <c r="L355" s="356"/>
      <c r="M355" s="356"/>
      <c r="N355" s="357">
        <f t="shared" si="59"/>
        <v>0</v>
      </c>
      <c r="O355" s="358"/>
      <c r="P355" s="358"/>
      <c r="Q355" s="359">
        <f t="shared" si="64"/>
        <v>0</v>
      </c>
      <c r="R355" s="359">
        <f t="shared" si="64"/>
        <v>0</v>
      </c>
      <c r="S355" s="360"/>
      <c r="T355" s="361"/>
      <c r="U355" s="255">
        <f t="shared" si="58"/>
        <v>0</v>
      </c>
      <c r="V355" s="169"/>
      <c r="W355" s="169"/>
      <c r="X355" s="169"/>
      <c r="Y355" s="169"/>
      <c r="Z355" s="169"/>
      <c r="AA355" s="378"/>
      <c r="AB355" s="169"/>
      <c r="AC355" s="169"/>
      <c r="AD355" s="169"/>
      <c r="AE355" s="371"/>
      <c r="AF355" s="371"/>
      <c r="AG355" s="371"/>
      <c r="AH355" s="169"/>
      <c r="AI355" s="169"/>
      <c r="AJ355" s="169"/>
      <c r="AK355" s="169"/>
      <c r="AL355" s="169"/>
      <c r="AM355" s="169"/>
      <c r="AN355" s="176"/>
      <c r="AO355" s="176"/>
      <c r="AP355" s="176"/>
    </row>
    <row r="356" spans="1:42" s="253" customFormat="1" ht="21" hidden="1" customHeight="1">
      <c r="A356" s="252"/>
      <c r="B356" s="252"/>
      <c r="C356" s="252"/>
      <c r="D356" s="252"/>
      <c r="E356" s="252"/>
      <c r="F356" s="252"/>
      <c r="G356" s="252"/>
      <c r="I356" s="265">
        <f t="shared" si="66"/>
        <v>0</v>
      </c>
      <c r="J356" s="255">
        <f t="shared" si="57"/>
        <v>0</v>
      </c>
      <c r="K356" s="1243">
        <f t="shared" si="67"/>
        <v>41</v>
      </c>
      <c r="L356" s="356"/>
      <c r="M356" s="356"/>
      <c r="N356" s="357">
        <f t="shared" si="59"/>
        <v>0</v>
      </c>
      <c r="O356" s="358"/>
      <c r="P356" s="358"/>
      <c r="Q356" s="359">
        <f t="shared" si="64"/>
        <v>0</v>
      </c>
      <c r="R356" s="359">
        <f t="shared" si="64"/>
        <v>0</v>
      </c>
      <c r="S356" s="360"/>
      <c r="T356" s="361"/>
      <c r="U356" s="255">
        <f t="shared" si="58"/>
        <v>0</v>
      </c>
      <c r="V356" s="169"/>
      <c r="W356" s="169"/>
      <c r="X356" s="169"/>
      <c r="Y356" s="169"/>
      <c r="Z356" s="169"/>
      <c r="AA356" s="378"/>
      <c r="AB356" s="169"/>
      <c r="AC356" s="169"/>
      <c r="AD356" s="169"/>
      <c r="AE356" s="371"/>
      <c r="AF356" s="371"/>
      <c r="AG356" s="371"/>
      <c r="AH356" s="169"/>
      <c r="AI356" s="169"/>
      <c r="AJ356" s="169"/>
      <c r="AK356" s="169"/>
      <c r="AL356" s="169"/>
      <c r="AM356" s="169"/>
      <c r="AN356" s="176"/>
      <c r="AO356" s="176"/>
      <c r="AP356" s="176"/>
    </row>
    <row r="357" spans="1:42" s="253" customFormat="1" ht="21" hidden="1" customHeight="1">
      <c r="A357" s="252"/>
      <c r="B357" s="252"/>
      <c r="C357" s="252"/>
      <c r="D357" s="252"/>
      <c r="E357" s="252"/>
      <c r="F357" s="252"/>
      <c r="G357" s="252"/>
      <c r="I357" s="265">
        <f t="shared" si="66"/>
        <v>0</v>
      </c>
      <c r="J357" s="255">
        <f t="shared" si="57"/>
        <v>0</v>
      </c>
      <c r="K357" s="1243">
        <f t="shared" si="67"/>
        <v>42</v>
      </c>
      <c r="L357" s="356"/>
      <c r="M357" s="356"/>
      <c r="N357" s="357">
        <f t="shared" si="59"/>
        <v>0</v>
      </c>
      <c r="O357" s="358"/>
      <c r="P357" s="358"/>
      <c r="Q357" s="359">
        <f t="shared" si="64"/>
        <v>0</v>
      </c>
      <c r="R357" s="359">
        <f t="shared" si="64"/>
        <v>0</v>
      </c>
      <c r="S357" s="360"/>
      <c r="T357" s="361"/>
      <c r="U357" s="255">
        <f t="shared" si="58"/>
        <v>0</v>
      </c>
      <c r="V357" s="169"/>
      <c r="W357" s="169"/>
      <c r="X357" s="169"/>
      <c r="Y357" s="169"/>
      <c r="Z357" s="169"/>
      <c r="AA357" s="378"/>
      <c r="AB357" s="169"/>
      <c r="AC357" s="169"/>
      <c r="AD357" s="169"/>
      <c r="AE357" s="371"/>
      <c r="AF357" s="371"/>
      <c r="AG357" s="371"/>
      <c r="AH357" s="169"/>
      <c r="AI357" s="169"/>
      <c r="AJ357" s="169"/>
      <c r="AK357" s="169"/>
      <c r="AL357" s="169"/>
      <c r="AM357" s="169"/>
      <c r="AN357" s="176"/>
      <c r="AO357" s="176"/>
      <c r="AP357" s="176"/>
    </row>
    <row r="358" spans="1:42" s="253" customFormat="1" ht="21" hidden="1" customHeight="1">
      <c r="A358" s="252"/>
      <c r="B358" s="252"/>
      <c r="C358" s="252"/>
      <c r="D358" s="252"/>
      <c r="E358" s="252"/>
      <c r="F358" s="252"/>
      <c r="G358" s="252"/>
      <c r="I358" s="265">
        <f t="shared" si="66"/>
        <v>0</v>
      </c>
      <c r="J358" s="255">
        <f t="shared" si="57"/>
        <v>0</v>
      </c>
      <c r="K358" s="1243">
        <f t="shared" si="67"/>
        <v>43</v>
      </c>
      <c r="L358" s="356"/>
      <c r="M358" s="356"/>
      <c r="N358" s="357">
        <f t="shared" si="59"/>
        <v>0</v>
      </c>
      <c r="O358" s="358"/>
      <c r="P358" s="358"/>
      <c r="Q358" s="359">
        <f t="shared" si="64"/>
        <v>0</v>
      </c>
      <c r="R358" s="359">
        <f t="shared" si="64"/>
        <v>0</v>
      </c>
      <c r="S358" s="360"/>
      <c r="T358" s="361"/>
      <c r="U358" s="255">
        <f t="shared" si="58"/>
        <v>0</v>
      </c>
      <c r="V358" s="169"/>
      <c r="W358" s="169"/>
      <c r="X358" s="169"/>
      <c r="Y358" s="169"/>
      <c r="Z358" s="169"/>
      <c r="AA358" s="378"/>
      <c r="AB358" s="169"/>
      <c r="AC358" s="169"/>
      <c r="AD358" s="169"/>
      <c r="AE358" s="371"/>
      <c r="AF358" s="371"/>
      <c r="AG358" s="371"/>
      <c r="AH358" s="169"/>
      <c r="AI358" s="169"/>
      <c r="AJ358" s="169"/>
      <c r="AK358" s="169"/>
      <c r="AL358" s="169"/>
      <c r="AM358" s="169"/>
      <c r="AN358" s="176"/>
      <c r="AO358" s="176"/>
      <c r="AP358" s="176"/>
    </row>
    <row r="359" spans="1:42" s="253" customFormat="1" ht="21" hidden="1" customHeight="1">
      <c r="A359" s="252"/>
      <c r="B359" s="252"/>
      <c r="C359" s="252"/>
      <c r="D359" s="252"/>
      <c r="E359" s="252"/>
      <c r="F359" s="252"/>
      <c r="G359" s="252"/>
      <c r="I359" s="265">
        <f t="shared" si="66"/>
        <v>0</v>
      </c>
      <c r="J359" s="255">
        <f t="shared" si="57"/>
        <v>0</v>
      </c>
      <c r="K359" s="1243">
        <f t="shared" si="67"/>
        <v>44</v>
      </c>
      <c r="L359" s="356"/>
      <c r="M359" s="356"/>
      <c r="N359" s="357">
        <f t="shared" si="59"/>
        <v>0</v>
      </c>
      <c r="O359" s="358"/>
      <c r="P359" s="358"/>
      <c r="Q359" s="359">
        <f t="shared" si="64"/>
        <v>0</v>
      </c>
      <c r="R359" s="359">
        <f t="shared" si="64"/>
        <v>0</v>
      </c>
      <c r="S359" s="360"/>
      <c r="T359" s="361"/>
      <c r="U359" s="255">
        <f t="shared" si="58"/>
        <v>0</v>
      </c>
      <c r="V359" s="169"/>
      <c r="W359" s="169"/>
      <c r="X359" s="169"/>
      <c r="Y359" s="169"/>
      <c r="Z359" s="169"/>
      <c r="AA359" s="378"/>
      <c r="AB359" s="169"/>
      <c r="AC359" s="169"/>
      <c r="AD359" s="169"/>
      <c r="AE359" s="371"/>
      <c r="AF359" s="371"/>
      <c r="AG359" s="371"/>
      <c r="AH359" s="169"/>
      <c r="AI359" s="169"/>
      <c r="AJ359" s="169"/>
      <c r="AK359" s="169"/>
      <c r="AL359" s="169"/>
      <c r="AM359" s="169"/>
      <c r="AN359" s="176"/>
      <c r="AO359" s="176"/>
      <c r="AP359" s="176"/>
    </row>
    <row r="360" spans="1:42" s="253" customFormat="1" ht="21" hidden="1" customHeight="1">
      <c r="A360" s="252"/>
      <c r="B360" s="252"/>
      <c r="C360" s="252"/>
      <c r="D360" s="252"/>
      <c r="E360" s="252"/>
      <c r="F360" s="252"/>
      <c r="G360" s="252"/>
      <c r="I360" s="265">
        <f t="shared" si="66"/>
        <v>0</v>
      </c>
      <c r="J360" s="255">
        <f t="shared" si="57"/>
        <v>0</v>
      </c>
      <c r="K360" s="1243">
        <f t="shared" si="67"/>
        <v>45</v>
      </c>
      <c r="L360" s="356"/>
      <c r="M360" s="356"/>
      <c r="N360" s="357">
        <f t="shared" si="59"/>
        <v>0</v>
      </c>
      <c r="O360" s="358"/>
      <c r="P360" s="358"/>
      <c r="Q360" s="359">
        <f t="shared" si="64"/>
        <v>0</v>
      </c>
      <c r="R360" s="359">
        <f t="shared" si="64"/>
        <v>0</v>
      </c>
      <c r="S360" s="360"/>
      <c r="T360" s="361"/>
      <c r="U360" s="255">
        <f t="shared" si="58"/>
        <v>0</v>
      </c>
      <c r="V360" s="169"/>
      <c r="W360" s="169"/>
      <c r="X360" s="169"/>
      <c r="Y360" s="169"/>
      <c r="Z360" s="169"/>
      <c r="AA360" s="378"/>
      <c r="AB360" s="169"/>
      <c r="AC360" s="169"/>
      <c r="AD360" s="169"/>
      <c r="AE360" s="371"/>
      <c r="AF360" s="371"/>
      <c r="AG360" s="371"/>
      <c r="AH360" s="169"/>
      <c r="AI360" s="169"/>
      <c r="AJ360" s="169"/>
      <c r="AK360" s="169"/>
      <c r="AL360" s="169"/>
      <c r="AM360" s="169"/>
      <c r="AN360" s="176"/>
      <c r="AO360" s="176"/>
      <c r="AP360" s="176"/>
    </row>
    <row r="361" spans="1:42" s="253" customFormat="1" ht="21" hidden="1" customHeight="1">
      <c r="A361" s="252"/>
      <c r="B361" s="252"/>
      <c r="C361" s="252"/>
      <c r="D361" s="252"/>
      <c r="E361" s="252"/>
      <c r="F361" s="252"/>
      <c r="G361" s="252"/>
      <c r="I361" s="265">
        <f t="shared" si="66"/>
        <v>0</v>
      </c>
      <c r="J361" s="255">
        <f t="shared" si="57"/>
        <v>0</v>
      </c>
      <c r="K361" s="1243">
        <f t="shared" si="67"/>
        <v>46</v>
      </c>
      <c r="L361" s="356"/>
      <c r="M361" s="356"/>
      <c r="N361" s="357">
        <f t="shared" si="59"/>
        <v>0</v>
      </c>
      <c r="O361" s="358"/>
      <c r="P361" s="358"/>
      <c r="Q361" s="359">
        <f t="shared" si="64"/>
        <v>0</v>
      </c>
      <c r="R361" s="359">
        <f t="shared" si="64"/>
        <v>0</v>
      </c>
      <c r="S361" s="360"/>
      <c r="T361" s="361"/>
      <c r="U361" s="255">
        <f t="shared" si="58"/>
        <v>0</v>
      </c>
      <c r="V361" s="169"/>
      <c r="W361" s="169"/>
      <c r="X361" s="169"/>
      <c r="Y361" s="169"/>
      <c r="Z361" s="169"/>
      <c r="AA361" s="378"/>
      <c r="AB361" s="169"/>
      <c r="AC361" s="169"/>
      <c r="AD361" s="169"/>
      <c r="AE361" s="371"/>
      <c r="AF361" s="371"/>
      <c r="AG361" s="371"/>
      <c r="AH361" s="169"/>
      <c r="AI361" s="169"/>
      <c r="AJ361" s="169"/>
      <c r="AK361" s="169"/>
      <c r="AL361" s="169"/>
      <c r="AM361" s="169"/>
      <c r="AN361" s="176"/>
      <c r="AO361" s="176"/>
      <c r="AP361" s="176"/>
    </row>
    <row r="362" spans="1:42" s="253" customFormat="1" ht="21" hidden="1" customHeight="1">
      <c r="A362" s="252"/>
      <c r="B362" s="252"/>
      <c r="C362" s="252"/>
      <c r="D362" s="252"/>
      <c r="E362" s="252"/>
      <c r="F362" s="252"/>
      <c r="G362" s="252"/>
      <c r="I362" s="265">
        <f t="shared" si="66"/>
        <v>0</v>
      </c>
      <c r="J362" s="255">
        <f t="shared" si="57"/>
        <v>0</v>
      </c>
      <c r="K362" s="1243">
        <f t="shared" si="67"/>
        <v>47</v>
      </c>
      <c r="L362" s="356"/>
      <c r="M362" s="356"/>
      <c r="N362" s="357">
        <f t="shared" si="59"/>
        <v>0</v>
      </c>
      <c r="O362" s="358"/>
      <c r="P362" s="358"/>
      <c r="Q362" s="359">
        <f t="shared" si="64"/>
        <v>0</v>
      </c>
      <c r="R362" s="359">
        <f t="shared" si="64"/>
        <v>0</v>
      </c>
      <c r="S362" s="360"/>
      <c r="T362" s="361"/>
      <c r="U362" s="255">
        <f t="shared" si="58"/>
        <v>0</v>
      </c>
      <c r="V362" s="169"/>
      <c r="W362" s="169"/>
      <c r="X362" s="169"/>
      <c r="Y362" s="169"/>
      <c r="Z362" s="169"/>
      <c r="AA362" s="378"/>
      <c r="AB362" s="169"/>
      <c r="AC362" s="169"/>
      <c r="AD362" s="169"/>
      <c r="AE362" s="371"/>
      <c r="AF362" s="371"/>
      <c r="AG362" s="371"/>
      <c r="AH362" s="169"/>
      <c r="AI362" s="169"/>
      <c r="AJ362" s="169"/>
      <c r="AK362" s="169"/>
      <c r="AL362" s="169"/>
      <c r="AM362" s="169"/>
      <c r="AN362" s="176"/>
      <c r="AO362" s="176"/>
      <c r="AP362" s="176"/>
    </row>
    <row r="363" spans="1:42" s="253" customFormat="1" ht="21" hidden="1" customHeight="1">
      <c r="A363" s="252"/>
      <c r="B363" s="252"/>
      <c r="C363" s="252"/>
      <c r="D363" s="252"/>
      <c r="E363" s="252"/>
      <c r="F363" s="252"/>
      <c r="G363" s="252"/>
      <c r="I363" s="265">
        <f t="shared" si="66"/>
        <v>0</v>
      </c>
      <c r="J363" s="255">
        <f t="shared" si="57"/>
        <v>0</v>
      </c>
      <c r="K363" s="1243">
        <f t="shared" si="67"/>
        <v>48</v>
      </c>
      <c r="L363" s="356"/>
      <c r="M363" s="356"/>
      <c r="N363" s="357">
        <f t="shared" si="59"/>
        <v>0</v>
      </c>
      <c r="O363" s="358"/>
      <c r="P363" s="358"/>
      <c r="Q363" s="359">
        <f t="shared" si="64"/>
        <v>0</v>
      </c>
      <c r="R363" s="359">
        <f t="shared" si="64"/>
        <v>0</v>
      </c>
      <c r="S363" s="360"/>
      <c r="T363" s="361"/>
      <c r="U363" s="255">
        <f t="shared" si="58"/>
        <v>0</v>
      </c>
      <c r="V363" s="169"/>
      <c r="W363" s="169"/>
      <c r="X363" s="169"/>
      <c r="Y363" s="169"/>
      <c r="Z363" s="169"/>
      <c r="AA363" s="378"/>
      <c r="AB363" s="169"/>
      <c r="AC363" s="169"/>
      <c r="AD363" s="169"/>
      <c r="AE363" s="371"/>
      <c r="AF363" s="371"/>
      <c r="AG363" s="371"/>
      <c r="AH363" s="169"/>
      <c r="AI363" s="169"/>
      <c r="AJ363" s="169"/>
      <c r="AK363" s="169"/>
      <c r="AL363" s="169"/>
      <c r="AM363" s="169"/>
      <c r="AN363" s="176"/>
      <c r="AO363" s="176"/>
      <c r="AP363" s="176"/>
    </row>
    <row r="364" spans="1:42" s="253" customFormat="1" ht="21" hidden="1" customHeight="1">
      <c r="A364" s="252"/>
      <c r="B364" s="252"/>
      <c r="C364" s="252"/>
      <c r="D364" s="252"/>
      <c r="E364" s="252"/>
      <c r="F364" s="252"/>
      <c r="G364" s="252"/>
      <c r="I364" s="265">
        <f t="shared" si="66"/>
        <v>0</v>
      </c>
      <c r="J364" s="255">
        <f t="shared" si="57"/>
        <v>0</v>
      </c>
      <c r="K364" s="1243">
        <f t="shared" si="67"/>
        <v>49</v>
      </c>
      <c r="L364" s="356"/>
      <c r="M364" s="356"/>
      <c r="N364" s="357">
        <f t="shared" si="59"/>
        <v>0</v>
      </c>
      <c r="O364" s="358"/>
      <c r="P364" s="358"/>
      <c r="Q364" s="359">
        <f t="shared" si="64"/>
        <v>0</v>
      </c>
      <c r="R364" s="359">
        <f t="shared" si="64"/>
        <v>0</v>
      </c>
      <c r="S364" s="360"/>
      <c r="T364" s="361"/>
      <c r="U364" s="255">
        <f t="shared" si="58"/>
        <v>0</v>
      </c>
      <c r="V364" s="169"/>
      <c r="W364" s="169"/>
      <c r="X364" s="169"/>
      <c r="Y364" s="169"/>
      <c r="Z364" s="169"/>
      <c r="AA364" s="378"/>
      <c r="AB364" s="169"/>
      <c r="AC364" s="169"/>
      <c r="AD364" s="169"/>
      <c r="AE364" s="371"/>
      <c r="AF364" s="371"/>
      <c r="AG364" s="371"/>
      <c r="AH364" s="169"/>
      <c r="AI364" s="169"/>
      <c r="AJ364" s="169"/>
      <c r="AK364" s="169"/>
      <c r="AL364" s="169"/>
      <c r="AM364" s="169"/>
      <c r="AN364" s="176"/>
      <c r="AO364" s="176"/>
      <c r="AP364" s="176"/>
    </row>
    <row r="365" spans="1:42" s="253" customFormat="1" ht="21" hidden="1" customHeight="1">
      <c r="A365" s="252"/>
      <c r="B365" s="252"/>
      <c r="C365" s="252"/>
      <c r="D365" s="252"/>
      <c r="E365" s="252"/>
      <c r="F365" s="252"/>
      <c r="G365" s="252"/>
      <c r="I365" s="265">
        <f t="shared" si="66"/>
        <v>0</v>
      </c>
      <c r="J365" s="255">
        <f t="shared" si="57"/>
        <v>0</v>
      </c>
      <c r="K365" s="1243">
        <f t="shared" si="67"/>
        <v>50</v>
      </c>
      <c r="L365" s="356"/>
      <c r="M365" s="356"/>
      <c r="N365" s="357">
        <f t="shared" si="59"/>
        <v>0</v>
      </c>
      <c r="O365" s="358"/>
      <c r="P365" s="358"/>
      <c r="Q365" s="359">
        <f t="shared" si="64"/>
        <v>0</v>
      </c>
      <c r="R365" s="359">
        <f t="shared" si="64"/>
        <v>0</v>
      </c>
      <c r="S365" s="360"/>
      <c r="T365" s="361"/>
      <c r="U365" s="255">
        <f t="shared" si="58"/>
        <v>0</v>
      </c>
      <c r="V365" s="169"/>
      <c r="W365" s="169"/>
      <c r="X365" s="169"/>
      <c r="Y365" s="169"/>
      <c r="Z365" s="169"/>
      <c r="AA365" s="378"/>
      <c r="AB365" s="169"/>
      <c r="AC365" s="169"/>
      <c r="AD365" s="169"/>
      <c r="AE365" s="371"/>
      <c r="AF365" s="371"/>
      <c r="AG365" s="371"/>
      <c r="AH365" s="169"/>
      <c r="AI365" s="169"/>
      <c r="AJ365" s="169"/>
      <c r="AK365" s="169"/>
      <c r="AL365" s="169"/>
      <c r="AM365" s="169"/>
      <c r="AN365" s="176"/>
      <c r="AO365" s="176"/>
      <c r="AP365" s="176"/>
    </row>
    <row r="366" spans="1:42" s="253" customFormat="1" ht="21" hidden="1" customHeight="1">
      <c r="A366" s="252"/>
      <c r="B366" s="252"/>
      <c r="C366" s="252"/>
      <c r="D366" s="252"/>
      <c r="E366" s="252"/>
      <c r="F366" s="252"/>
      <c r="G366" s="252"/>
      <c r="I366" s="265">
        <f t="shared" si="66"/>
        <v>0</v>
      </c>
      <c r="J366" s="255">
        <f t="shared" si="57"/>
        <v>0</v>
      </c>
      <c r="K366" s="1243">
        <f t="shared" si="67"/>
        <v>51</v>
      </c>
      <c r="L366" s="356"/>
      <c r="M366" s="356"/>
      <c r="N366" s="357">
        <f t="shared" si="59"/>
        <v>0</v>
      </c>
      <c r="O366" s="358"/>
      <c r="P366" s="358"/>
      <c r="Q366" s="359">
        <f t="shared" si="64"/>
        <v>0</v>
      </c>
      <c r="R366" s="359">
        <f t="shared" si="64"/>
        <v>0</v>
      </c>
      <c r="S366" s="360"/>
      <c r="T366" s="361"/>
      <c r="U366" s="255">
        <f t="shared" si="58"/>
        <v>0</v>
      </c>
      <c r="V366" s="169"/>
      <c r="W366" s="169"/>
      <c r="X366" s="169"/>
      <c r="Y366" s="169"/>
      <c r="Z366" s="169"/>
      <c r="AA366" s="378"/>
      <c r="AB366" s="169"/>
      <c r="AC366" s="169"/>
      <c r="AD366" s="169"/>
      <c r="AE366" s="371"/>
      <c r="AF366" s="371"/>
      <c r="AG366" s="371"/>
      <c r="AH366" s="169"/>
      <c r="AI366" s="169"/>
      <c r="AJ366" s="169"/>
      <c r="AK366" s="169"/>
      <c r="AL366" s="169"/>
      <c r="AM366" s="169"/>
      <c r="AN366" s="176"/>
      <c r="AO366" s="176"/>
      <c r="AP366" s="176"/>
    </row>
    <row r="367" spans="1:42" s="253" customFormat="1" ht="21" hidden="1" customHeight="1">
      <c r="A367" s="252"/>
      <c r="B367" s="252"/>
      <c r="C367" s="252"/>
      <c r="D367" s="252"/>
      <c r="E367" s="252"/>
      <c r="F367" s="252"/>
      <c r="G367" s="252"/>
      <c r="I367" s="265">
        <f t="shared" si="66"/>
        <v>0</v>
      </c>
      <c r="J367" s="255">
        <f t="shared" si="57"/>
        <v>0</v>
      </c>
      <c r="K367" s="1243">
        <f t="shared" si="67"/>
        <v>52</v>
      </c>
      <c r="L367" s="356"/>
      <c r="M367" s="356"/>
      <c r="N367" s="357">
        <f t="shared" si="59"/>
        <v>0</v>
      </c>
      <c r="O367" s="358"/>
      <c r="P367" s="358"/>
      <c r="Q367" s="359">
        <f t="shared" si="64"/>
        <v>0</v>
      </c>
      <c r="R367" s="359">
        <f t="shared" si="64"/>
        <v>0</v>
      </c>
      <c r="S367" s="360"/>
      <c r="T367" s="361"/>
      <c r="U367" s="255">
        <f t="shared" si="58"/>
        <v>0</v>
      </c>
      <c r="V367" s="169"/>
      <c r="W367" s="169"/>
      <c r="X367" s="169"/>
      <c r="Y367" s="169"/>
      <c r="Z367" s="169"/>
      <c r="AA367" s="378"/>
      <c r="AB367" s="169"/>
      <c r="AC367" s="169"/>
      <c r="AD367" s="169"/>
      <c r="AE367" s="371"/>
      <c r="AF367" s="371"/>
      <c r="AG367" s="371"/>
      <c r="AH367" s="169"/>
      <c r="AI367" s="169"/>
      <c r="AJ367" s="169"/>
      <c r="AK367" s="169"/>
      <c r="AL367" s="169"/>
      <c r="AM367" s="169"/>
      <c r="AN367" s="176"/>
      <c r="AO367" s="176"/>
      <c r="AP367" s="176"/>
    </row>
    <row r="368" spans="1:42" s="253" customFormat="1" ht="21" hidden="1" customHeight="1">
      <c r="A368" s="252"/>
      <c r="B368" s="252"/>
      <c r="C368" s="252"/>
      <c r="D368" s="252"/>
      <c r="E368" s="252"/>
      <c r="F368" s="252"/>
      <c r="G368" s="252"/>
      <c r="I368" s="265">
        <f t="shared" si="66"/>
        <v>0</v>
      </c>
      <c r="J368" s="255">
        <f t="shared" si="57"/>
        <v>0</v>
      </c>
      <c r="K368" s="1243">
        <f t="shared" si="67"/>
        <v>53</v>
      </c>
      <c r="L368" s="356"/>
      <c r="M368" s="356"/>
      <c r="N368" s="357">
        <f t="shared" si="59"/>
        <v>0</v>
      </c>
      <c r="O368" s="358"/>
      <c r="P368" s="358"/>
      <c r="Q368" s="359">
        <f t="shared" si="64"/>
        <v>0</v>
      </c>
      <c r="R368" s="359">
        <f t="shared" si="64"/>
        <v>0</v>
      </c>
      <c r="S368" s="360"/>
      <c r="T368" s="361"/>
      <c r="U368" s="255">
        <f t="shared" si="58"/>
        <v>0</v>
      </c>
      <c r="V368" s="169"/>
      <c r="W368" s="169"/>
      <c r="X368" s="169"/>
      <c r="Y368" s="169"/>
      <c r="Z368" s="169"/>
      <c r="AA368" s="378"/>
      <c r="AB368" s="169"/>
      <c r="AC368" s="169"/>
      <c r="AD368" s="169"/>
      <c r="AE368" s="371"/>
      <c r="AF368" s="371"/>
      <c r="AG368" s="371"/>
      <c r="AH368" s="169"/>
      <c r="AI368" s="169"/>
      <c r="AJ368" s="169"/>
      <c r="AK368" s="169"/>
      <c r="AL368" s="169"/>
      <c r="AM368" s="169"/>
      <c r="AN368" s="176"/>
      <c r="AO368" s="176"/>
      <c r="AP368" s="176"/>
    </row>
    <row r="369" spans="1:42" s="253" customFormat="1" ht="21" hidden="1" customHeight="1">
      <c r="A369" s="252"/>
      <c r="B369" s="252"/>
      <c r="C369" s="252"/>
      <c r="D369" s="252"/>
      <c r="E369" s="252"/>
      <c r="F369" s="252"/>
      <c r="G369" s="252"/>
      <c r="I369" s="265">
        <f t="shared" si="66"/>
        <v>0</v>
      </c>
      <c r="J369" s="255">
        <f t="shared" si="57"/>
        <v>0</v>
      </c>
      <c r="K369" s="1243">
        <f t="shared" si="67"/>
        <v>54</v>
      </c>
      <c r="L369" s="356"/>
      <c r="M369" s="356"/>
      <c r="N369" s="357">
        <f t="shared" si="59"/>
        <v>0</v>
      </c>
      <c r="O369" s="358"/>
      <c r="P369" s="358"/>
      <c r="Q369" s="359">
        <f t="shared" si="64"/>
        <v>0</v>
      </c>
      <c r="R369" s="359">
        <f t="shared" si="64"/>
        <v>0</v>
      </c>
      <c r="S369" s="360"/>
      <c r="T369" s="361"/>
      <c r="U369" s="255">
        <f t="shared" si="58"/>
        <v>0</v>
      </c>
      <c r="V369" s="169"/>
      <c r="W369" s="169"/>
      <c r="X369" s="169"/>
      <c r="Y369" s="169"/>
      <c r="Z369" s="169"/>
      <c r="AA369" s="378"/>
      <c r="AB369" s="169"/>
      <c r="AC369" s="169"/>
      <c r="AD369" s="169"/>
      <c r="AE369" s="371"/>
      <c r="AF369" s="371"/>
      <c r="AG369" s="371"/>
      <c r="AH369" s="169"/>
      <c r="AI369" s="169"/>
      <c r="AJ369" s="169"/>
      <c r="AK369" s="169"/>
      <c r="AL369" s="169"/>
      <c r="AM369" s="169"/>
      <c r="AN369" s="176"/>
      <c r="AO369" s="176"/>
      <c r="AP369" s="176"/>
    </row>
    <row r="370" spans="1:42" s="253" customFormat="1" ht="21" hidden="1" customHeight="1">
      <c r="A370" s="252"/>
      <c r="B370" s="252"/>
      <c r="C370" s="252"/>
      <c r="D370" s="252"/>
      <c r="E370" s="252"/>
      <c r="F370" s="252"/>
      <c r="G370" s="252"/>
      <c r="I370" s="265">
        <f t="shared" si="66"/>
        <v>0</v>
      </c>
      <c r="J370" s="255">
        <f t="shared" si="57"/>
        <v>0</v>
      </c>
      <c r="K370" s="1243">
        <f t="shared" si="67"/>
        <v>55</v>
      </c>
      <c r="L370" s="356"/>
      <c r="M370" s="356"/>
      <c r="N370" s="357">
        <f t="shared" si="59"/>
        <v>0</v>
      </c>
      <c r="O370" s="358"/>
      <c r="P370" s="358"/>
      <c r="Q370" s="359">
        <f t="shared" si="64"/>
        <v>0</v>
      </c>
      <c r="R370" s="359">
        <f t="shared" si="64"/>
        <v>0</v>
      </c>
      <c r="S370" s="360"/>
      <c r="T370" s="361"/>
      <c r="U370" s="255">
        <f t="shared" si="58"/>
        <v>0</v>
      </c>
      <c r="V370" s="169"/>
      <c r="W370" s="169"/>
      <c r="X370" s="169"/>
      <c r="Y370" s="169"/>
      <c r="Z370" s="169"/>
      <c r="AA370" s="378"/>
      <c r="AB370" s="169"/>
      <c r="AC370" s="169"/>
      <c r="AD370" s="169"/>
      <c r="AE370" s="371"/>
      <c r="AF370" s="371"/>
      <c r="AG370" s="371"/>
      <c r="AH370" s="169"/>
      <c r="AI370" s="169"/>
      <c r="AJ370" s="169"/>
      <c r="AK370" s="169"/>
      <c r="AL370" s="169"/>
      <c r="AM370" s="169"/>
      <c r="AN370" s="176"/>
      <c r="AO370" s="176"/>
      <c r="AP370" s="176"/>
    </row>
    <row r="371" spans="1:42" s="253" customFormat="1" ht="21" hidden="1" customHeight="1">
      <c r="A371" s="252"/>
      <c r="B371" s="252"/>
      <c r="C371" s="252"/>
      <c r="D371" s="252"/>
      <c r="E371" s="252"/>
      <c r="F371" s="252"/>
      <c r="G371" s="252"/>
      <c r="I371" s="265">
        <f t="shared" si="66"/>
        <v>0</v>
      </c>
      <c r="J371" s="255">
        <f t="shared" si="57"/>
        <v>0</v>
      </c>
      <c r="K371" s="1243">
        <f t="shared" si="67"/>
        <v>56</v>
      </c>
      <c r="L371" s="356"/>
      <c r="M371" s="356"/>
      <c r="N371" s="357">
        <f t="shared" si="59"/>
        <v>0</v>
      </c>
      <c r="O371" s="358"/>
      <c r="P371" s="358"/>
      <c r="Q371" s="359">
        <f t="shared" si="64"/>
        <v>0</v>
      </c>
      <c r="R371" s="359">
        <f t="shared" si="64"/>
        <v>0</v>
      </c>
      <c r="S371" s="360"/>
      <c r="T371" s="361"/>
      <c r="U371" s="255">
        <f t="shared" si="58"/>
        <v>0</v>
      </c>
      <c r="V371" s="169"/>
      <c r="W371" s="169"/>
      <c r="X371" s="169"/>
      <c r="Y371" s="169"/>
      <c r="Z371" s="169"/>
      <c r="AA371" s="378"/>
      <c r="AB371" s="169"/>
      <c r="AC371" s="169"/>
      <c r="AD371" s="169"/>
      <c r="AE371" s="371"/>
      <c r="AF371" s="371"/>
      <c r="AG371" s="371"/>
      <c r="AH371" s="169"/>
      <c r="AI371" s="169"/>
      <c r="AJ371" s="169"/>
      <c r="AK371" s="169"/>
      <c r="AL371" s="169"/>
      <c r="AM371" s="169"/>
      <c r="AN371" s="176"/>
      <c r="AO371" s="176"/>
      <c r="AP371" s="176"/>
    </row>
    <row r="372" spans="1:42" s="253" customFormat="1" ht="21" hidden="1" customHeight="1">
      <c r="A372" s="252"/>
      <c r="B372" s="252"/>
      <c r="C372" s="252"/>
      <c r="D372" s="252"/>
      <c r="E372" s="252"/>
      <c r="F372" s="252"/>
      <c r="G372" s="252"/>
      <c r="I372" s="265">
        <f t="shared" si="66"/>
        <v>0</v>
      </c>
      <c r="J372" s="255">
        <f t="shared" si="57"/>
        <v>0</v>
      </c>
      <c r="K372" s="1243">
        <f t="shared" si="67"/>
        <v>57</v>
      </c>
      <c r="L372" s="356"/>
      <c r="M372" s="356"/>
      <c r="N372" s="357">
        <f t="shared" si="59"/>
        <v>0</v>
      </c>
      <c r="O372" s="358"/>
      <c r="P372" s="358"/>
      <c r="Q372" s="359">
        <f t="shared" si="64"/>
        <v>0</v>
      </c>
      <c r="R372" s="359">
        <f t="shared" si="64"/>
        <v>0</v>
      </c>
      <c r="S372" s="360"/>
      <c r="T372" s="361"/>
      <c r="U372" s="255">
        <f t="shared" si="58"/>
        <v>0</v>
      </c>
      <c r="V372" s="169"/>
      <c r="W372" s="169"/>
      <c r="X372" s="169"/>
      <c r="Y372" s="169"/>
      <c r="Z372" s="169"/>
      <c r="AA372" s="378"/>
      <c r="AB372" s="169"/>
      <c r="AC372" s="169"/>
      <c r="AD372" s="169"/>
      <c r="AE372" s="371"/>
      <c r="AF372" s="371"/>
      <c r="AG372" s="371"/>
      <c r="AH372" s="169"/>
      <c r="AI372" s="169"/>
      <c r="AJ372" s="169"/>
      <c r="AK372" s="169"/>
      <c r="AL372" s="169"/>
      <c r="AM372" s="169"/>
      <c r="AN372" s="176"/>
      <c r="AO372" s="176"/>
      <c r="AP372" s="176"/>
    </row>
    <row r="373" spans="1:42" s="253" customFormat="1" ht="21" hidden="1" customHeight="1">
      <c r="A373" s="252"/>
      <c r="B373" s="252"/>
      <c r="C373" s="252"/>
      <c r="D373" s="252"/>
      <c r="E373" s="252"/>
      <c r="F373" s="252"/>
      <c r="G373" s="252"/>
      <c r="I373" s="265">
        <f t="shared" si="66"/>
        <v>0</v>
      </c>
      <c r="J373" s="255">
        <f t="shared" si="57"/>
        <v>0</v>
      </c>
      <c r="K373" s="1243">
        <f t="shared" si="67"/>
        <v>58</v>
      </c>
      <c r="L373" s="356"/>
      <c r="M373" s="356"/>
      <c r="N373" s="357">
        <f t="shared" si="59"/>
        <v>0</v>
      </c>
      <c r="O373" s="358"/>
      <c r="P373" s="358"/>
      <c r="Q373" s="359">
        <f t="shared" si="64"/>
        <v>0</v>
      </c>
      <c r="R373" s="359">
        <f t="shared" si="64"/>
        <v>0</v>
      </c>
      <c r="S373" s="360"/>
      <c r="T373" s="361"/>
      <c r="U373" s="255">
        <f t="shared" si="58"/>
        <v>0</v>
      </c>
      <c r="V373" s="169"/>
      <c r="W373" s="169"/>
      <c r="X373" s="169"/>
      <c r="Y373" s="169"/>
      <c r="Z373" s="169"/>
      <c r="AA373" s="378"/>
      <c r="AB373" s="169"/>
      <c r="AC373" s="169"/>
      <c r="AD373" s="169"/>
      <c r="AE373" s="371"/>
      <c r="AF373" s="371"/>
      <c r="AG373" s="371"/>
      <c r="AH373" s="169"/>
      <c r="AI373" s="169"/>
      <c r="AJ373" s="169"/>
      <c r="AK373" s="169"/>
      <c r="AL373" s="169"/>
      <c r="AM373" s="371"/>
      <c r="AN373" s="167"/>
      <c r="AO373" s="176"/>
      <c r="AP373" s="167"/>
    </row>
    <row r="374" spans="1:42" s="253" customFormat="1" ht="21" hidden="1" customHeight="1">
      <c r="A374" s="252"/>
      <c r="B374" s="252"/>
      <c r="C374" s="252"/>
      <c r="D374" s="252"/>
      <c r="E374" s="252"/>
      <c r="F374" s="252"/>
      <c r="G374" s="252"/>
      <c r="I374" s="265">
        <f t="shared" si="66"/>
        <v>0</v>
      </c>
      <c r="J374" s="255">
        <f t="shared" si="57"/>
        <v>0</v>
      </c>
      <c r="K374" s="1243">
        <f t="shared" si="67"/>
        <v>59</v>
      </c>
      <c r="L374" s="356"/>
      <c r="M374" s="356"/>
      <c r="N374" s="357">
        <f t="shared" si="59"/>
        <v>0</v>
      </c>
      <c r="O374" s="358"/>
      <c r="P374" s="358"/>
      <c r="Q374" s="359">
        <f t="shared" si="64"/>
        <v>0</v>
      </c>
      <c r="R374" s="359">
        <f t="shared" si="64"/>
        <v>0</v>
      </c>
      <c r="S374" s="360"/>
      <c r="T374" s="361"/>
      <c r="U374" s="255">
        <f t="shared" si="58"/>
        <v>0</v>
      </c>
      <c r="V374" s="169"/>
      <c r="W374" s="169"/>
      <c r="X374" s="169"/>
      <c r="Y374" s="169"/>
      <c r="Z374" s="169"/>
      <c r="AA374" s="378"/>
      <c r="AB374" s="169"/>
      <c r="AC374" s="169"/>
      <c r="AD374" s="169"/>
      <c r="AE374" s="371"/>
      <c r="AF374" s="371"/>
      <c r="AG374" s="371"/>
      <c r="AH374" s="169"/>
      <c r="AI374" s="169"/>
      <c r="AJ374" s="169"/>
      <c r="AK374" s="169"/>
      <c r="AL374" s="169"/>
      <c r="AM374" s="258"/>
    </row>
    <row r="375" spans="1:42" s="253" customFormat="1" ht="21" hidden="1" customHeight="1" thickBot="1">
      <c r="A375" s="252"/>
      <c r="B375" s="252"/>
      <c r="C375" s="252"/>
      <c r="D375" s="252"/>
      <c r="E375" s="252"/>
      <c r="F375" s="252"/>
      <c r="G375" s="252"/>
      <c r="I375" s="265">
        <f t="shared" si="66"/>
        <v>0</v>
      </c>
      <c r="J375" s="255">
        <f t="shared" si="57"/>
        <v>0</v>
      </c>
      <c r="K375" s="379">
        <f t="shared" si="67"/>
        <v>60</v>
      </c>
      <c r="L375" s="356"/>
      <c r="M375" s="356"/>
      <c r="N375" s="380">
        <f t="shared" si="59"/>
        <v>0</v>
      </c>
      <c r="O375" s="381"/>
      <c r="P375" s="381"/>
      <c r="Q375" s="382">
        <f t="shared" si="64"/>
        <v>0</v>
      </c>
      <c r="R375" s="382">
        <f t="shared" si="64"/>
        <v>0</v>
      </c>
      <c r="S375" s="383"/>
      <c r="T375" s="384"/>
      <c r="U375" s="255">
        <f t="shared" si="58"/>
        <v>0</v>
      </c>
      <c r="V375" s="392"/>
      <c r="W375" s="392"/>
      <c r="X375" s="392"/>
      <c r="Y375" s="392"/>
      <c r="Z375" s="392"/>
      <c r="AA375" s="393"/>
      <c r="AB375" s="392"/>
      <c r="AC375" s="392"/>
      <c r="AD375" s="392"/>
      <c r="AE375" s="394"/>
      <c r="AF375" s="394"/>
      <c r="AG375" s="394"/>
      <c r="AH375" s="394"/>
      <c r="AI375" s="394"/>
      <c r="AJ375" s="394"/>
      <c r="AK375" s="371"/>
      <c r="AL375" s="371"/>
      <c r="AM375" s="258"/>
    </row>
    <row r="376" spans="1:42" ht="30" hidden="1" customHeight="1" thickBot="1">
      <c r="I376" s="952">
        <f t="shared" ref="I376:I386" si="68">IF(Q$379&gt;0,1,0)</f>
        <v>0</v>
      </c>
      <c r="J376" s="941">
        <f t="shared" ref="J376:J439" si="69">IF($Q$379&gt;0,6,)</f>
        <v>0</v>
      </c>
      <c r="K376" s="2477" t="s">
        <v>891</v>
      </c>
      <c r="L376" s="2477"/>
      <c r="M376" s="2477"/>
      <c r="N376" s="2477"/>
      <c r="O376" s="2477"/>
      <c r="P376" s="2477"/>
      <c r="Q376" s="2477"/>
      <c r="R376" s="2477"/>
      <c r="S376" s="2477"/>
      <c r="T376" s="2477"/>
      <c r="U376" s="941">
        <f t="shared" ref="U376:U439" si="70">IF($Q$379&gt;0,6,)</f>
        <v>0</v>
      </c>
      <c r="V376" s="1074" t="s">
        <v>833</v>
      </c>
      <c r="AF376" s="947" t="s">
        <v>834</v>
      </c>
      <c r="AG376" s="948"/>
      <c r="AH376" s="948"/>
      <c r="AI376" s="948"/>
      <c r="AJ376" s="949"/>
      <c r="AN376" s="950"/>
      <c r="AO376" s="950"/>
      <c r="AP376" s="963"/>
    </row>
    <row r="377" spans="1:42" ht="21" hidden="1" customHeight="1" thickBot="1">
      <c r="I377" s="952">
        <f t="shared" si="68"/>
        <v>0</v>
      </c>
      <c r="J377" s="941">
        <f t="shared" si="69"/>
        <v>0</v>
      </c>
      <c r="K377" s="2478" t="s">
        <v>578</v>
      </c>
      <c r="L377" s="2478"/>
      <c r="M377" s="2478"/>
      <c r="N377" s="2478"/>
      <c r="O377" s="2478"/>
      <c r="P377" s="2478"/>
      <c r="Q377" s="2478"/>
      <c r="R377" s="2478"/>
      <c r="S377" s="2478"/>
      <c r="T377" s="2478"/>
      <c r="U377" s="941">
        <f t="shared" si="70"/>
        <v>0</v>
      </c>
      <c r="V377" s="1075" t="s">
        <v>861</v>
      </c>
      <c r="W377" s="1076"/>
      <c r="X377" s="955"/>
      <c r="Y377" s="955"/>
      <c r="Z377" s="956"/>
      <c r="AA377" s="957"/>
      <c r="AB377" s="956"/>
      <c r="AC377" s="958"/>
      <c r="AD377" s="959"/>
      <c r="AE377" s="565"/>
      <c r="AF377" s="960" t="s">
        <v>862</v>
      </c>
      <c r="AG377" s="961" t="s">
        <v>863</v>
      </c>
      <c r="AH377" s="961" t="s">
        <v>864</v>
      </c>
      <c r="AI377" s="962" t="s">
        <v>865</v>
      </c>
      <c r="AJ377" s="949"/>
      <c r="AN377" s="950"/>
      <c r="AO377" s="950"/>
      <c r="AP377" s="963"/>
    </row>
    <row r="378" spans="1:42" ht="21" hidden="1" customHeight="1">
      <c r="I378" s="952">
        <f t="shared" si="68"/>
        <v>0</v>
      </c>
      <c r="J378" s="941">
        <f t="shared" si="69"/>
        <v>0</v>
      </c>
      <c r="K378" s="1247" t="s">
        <v>564</v>
      </c>
      <c r="L378" s="965" t="s">
        <v>565</v>
      </c>
      <c r="M378" s="1249" t="s">
        <v>1653</v>
      </c>
      <c r="N378" s="965" t="s">
        <v>940</v>
      </c>
      <c r="O378" s="1249" t="s">
        <v>859</v>
      </c>
      <c r="P378" s="965" t="s">
        <v>566</v>
      </c>
      <c r="Q378" s="965" t="s">
        <v>575</v>
      </c>
      <c r="R378" s="965" t="s">
        <v>570</v>
      </c>
      <c r="S378" s="965" t="s">
        <v>576</v>
      </c>
      <c r="T378" s="967" t="s">
        <v>577</v>
      </c>
      <c r="U378" s="941">
        <f t="shared" si="70"/>
        <v>0</v>
      </c>
      <c r="V378" s="1077" t="s">
        <v>866</v>
      </c>
      <c r="W378" s="969"/>
      <c r="X378" s="970"/>
      <c r="Y378" s="970"/>
      <c r="Z378" s="971"/>
      <c r="AA378" s="972"/>
      <c r="AB378" s="971"/>
      <c r="AC378" s="973"/>
      <c r="AD378" s="974"/>
      <c r="AE378" s="565"/>
      <c r="AF378" s="975" t="s">
        <v>867</v>
      </c>
      <c r="AG378" s="976" t="s">
        <v>868</v>
      </c>
      <c r="AH378" s="976" t="s">
        <v>869</v>
      </c>
      <c r="AI378" s="977" t="s">
        <v>870</v>
      </c>
      <c r="AJ378" s="949"/>
      <c r="AN378" s="950"/>
      <c r="AO378" s="950"/>
      <c r="AP378" s="963"/>
    </row>
    <row r="379" spans="1:42" ht="21" hidden="1" customHeight="1" thickBot="1">
      <c r="I379" s="952">
        <f t="shared" si="68"/>
        <v>0</v>
      </c>
      <c r="J379" s="941">
        <f t="shared" si="69"/>
        <v>0</v>
      </c>
      <c r="K379" s="978"/>
      <c r="L379" s="979"/>
      <c r="M379" s="979"/>
      <c r="N379" s="979"/>
      <c r="O379" s="979"/>
      <c r="P379" s="980" t="str">
        <f>IF(COUNTA(Y384:Y391)&gt;1,CONCATENATE(V384,"번지 외 ",COUNTA(Y384:Y391)-1,"필지"),CONCATENATE(V384,"번지"))</f>
        <v>번지</v>
      </c>
      <c r="Q379" s="981">
        <f>+Y392</f>
        <v>0</v>
      </c>
      <c r="R379" s="982"/>
      <c r="S379" s="983">
        <f>COUNT(L387:L399)</f>
        <v>0</v>
      </c>
      <c r="T379" s="984">
        <f>200*S379</f>
        <v>0</v>
      </c>
      <c r="U379" s="941">
        <f t="shared" si="70"/>
        <v>0</v>
      </c>
      <c r="V379" s="1077" t="s">
        <v>871</v>
      </c>
      <c r="W379" s="969"/>
      <c r="X379" s="970"/>
      <c r="Y379" s="970"/>
      <c r="Z379" s="971"/>
      <c r="AA379" s="972"/>
      <c r="AB379" s="971"/>
      <c r="AC379" s="973"/>
      <c r="AD379" s="974"/>
      <c r="AE379" s="565"/>
      <c r="AF379" s="975" t="s">
        <v>872</v>
      </c>
      <c r="AG379" s="976" t="s">
        <v>873</v>
      </c>
      <c r="AH379" s="985" t="s">
        <v>874</v>
      </c>
      <c r="AI379" s="977" t="s">
        <v>875</v>
      </c>
      <c r="AJ379" s="949"/>
      <c r="AN379" s="950"/>
      <c r="AO379" s="950"/>
      <c r="AP379" s="963"/>
    </row>
    <row r="380" spans="1:42" ht="21" hidden="1" customHeight="1" thickBot="1">
      <c r="I380" s="952">
        <f t="shared" si="68"/>
        <v>0</v>
      </c>
      <c r="J380" s="941">
        <f t="shared" si="69"/>
        <v>0</v>
      </c>
      <c r="K380" s="1247" t="s">
        <v>568</v>
      </c>
      <c r="L380" s="965" t="s">
        <v>569</v>
      </c>
      <c r="M380" s="965" t="s">
        <v>562</v>
      </c>
      <c r="N380" s="965" t="s">
        <v>567</v>
      </c>
      <c r="O380" s="965" t="s">
        <v>571</v>
      </c>
      <c r="P380" s="1251" t="s">
        <v>572</v>
      </c>
      <c r="Q380" s="1251" t="s">
        <v>573</v>
      </c>
      <c r="R380" s="987" t="s">
        <v>574</v>
      </c>
      <c r="S380" s="988" t="s">
        <v>593</v>
      </c>
      <c r="T380" s="967" t="s">
        <v>563</v>
      </c>
      <c r="U380" s="941">
        <f t="shared" si="70"/>
        <v>0</v>
      </c>
      <c r="V380" s="1078" t="s">
        <v>876</v>
      </c>
      <c r="W380" s="990"/>
      <c r="X380" s="1079"/>
      <c r="Y380" s="1079"/>
      <c r="Z380" s="1080"/>
      <c r="AA380" s="1081"/>
      <c r="AB380" s="1080"/>
      <c r="AC380" s="1082"/>
      <c r="AD380" s="1083"/>
      <c r="AE380" s="565"/>
      <c r="AF380" s="975" t="s">
        <v>877</v>
      </c>
      <c r="AG380" s="996" t="s">
        <v>878</v>
      </c>
      <c r="AH380" s="997" t="s">
        <v>879</v>
      </c>
      <c r="AI380" s="977" t="s">
        <v>880</v>
      </c>
      <c r="AJ380" s="949"/>
      <c r="AN380" s="950"/>
      <c r="AO380" s="950"/>
      <c r="AP380" s="963"/>
    </row>
    <row r="381" spans="1:42" ht="21" hidden="1" customHeight="1" thickBot="1">
      <c r="I381" s="952">
        <f t="shared" si="68"/>
        <v>0</v>
      </c>
      <c r="J381" s="941">
        <f t="shared" si="69"/>
        <v>0</v>
      </c>
      <c r="K381" s="998">
        <f>Z384</f>
        <v>0</v>
      </c>
      <c r="L381" s="999">
        <f>AA384</f>
        <v>0</v>
      </c>
      <c r="M381" s="1000">
        <f>AC384</f>
        <v>0</v>
      </c>
      <c r="N381" s="1001">
        <f>AB393</f>
        <v>0</v>
      </c>
      <c r="O381" s="1002" t="e">
        <f>IF((Q385+R385)&gt;0,ROUND((Q385/(Q385+R385)),4),0)</f>
        <v>#DIV/0!</v>
      </c>
      <c r="P381" s="1003" t="str">
        <f>IF(W380&lt;=15,AI378,IF(W380&gt;30,AI380,AI379))</f>
        <v>완 (15˚ 이하)</v>
      </c>
      <c r="Q381" s="1004" t="str">
        <f>AF386</f>
        <v>개소당5ha이상</v>
      </c>
      <c r="R381" s="1005"/>
      <c r="S381" s="1006">
        <f>W380</f>
        <v>0</v>
      </c>
      <c r="T381" s="1007">
        <f>ROUND(N381/10000*N387,0)</f>
        <v>0</v>
      </c>
      <c r="U381" s="941">
        <f t="shared" si="70"/>
        <v>0</v>
      </c>
      <c r="V381" s="1084">
        <v>0</v>
      </c>
      <c r="W381" s="1084"/>
      <c r="X381" s="1084"/>
      <c r="Y381" s="1084"/>
      <c r="Z381" s="1084"/>
      <c r="AA381" s="1085"/>
      <c r="AB381" s="1084"/>
      <c r="AC381" s="1084"/>
      <c r="AD381" s="1084"/>
      <c r="AE381" s="565"/>
      <c r="AF381" s="975" t="s">
        <v>881</v>
      </c>
      <c r="AG381" s="976"/>
      <c r="AH381" s="1008"/>
      <c r="AI381" s="977"/>
      <c r="AJ381" s="949"/>
      <c r="AN381" s="1020"/>
      <c r="AO381" s="950"/>
      <c r="AP381" s="963"/>
    </row>
    <row r="382" spans="1:42" ht="21" hidden="1" customHeight="1" thickBot="1">
      <c r="I382" s="952">
        <f t="shared" si="68"/>
        <v>0</v>
      </c>
      <c r="J382" s="941">
        <f t="shared" si="69"/>
        <v>0</v>
      </c>
      <c r="K382" s="2479" t="s">
        <v>941</v>
      </c>
      <c r="L382" s="2479"/>
      <c r="M382" s="2479"/>
      <c r="N382" s="2479"/>
      <c r="O382" s="2479"/>
      <c r="P382" s="2479"/>
      <c r="Q382" s="2479"/>
      <c r="R382" s="2479"/>
      <c r="S382" s="2479"/>
      <c r="T382" s="2479"/>
      <c r="U382" s="941">
        <f t="shared" si="70"/>
        <v>0</v>
      </c>
      <c r="AE382" s="565"/>
      <c r="AF382" s="975"/>
      <c r="AG382" s="976"/>
      <c r="AH382" s="1008"/>
      <c r="AI382" s="977"/>
      <c r="AJ382" s="949"/>
      <c r="AN382" s="1020"/>
      <c r="AO382" s="950"/>
      <c r="AP382" s="963"/>
    </row>
    <row r="383" spans="1:42" ht="21" hidden="1" customHeight="1" thickBot="1">
      <c r="I383" s="952">
        <f t="shared" si="68"/>
        <v>0</v>
      </c>
      <c r="J383" s="941">
        <f t="shared" si="69"/>
        <v>0</v>
      </c>
      <c r="K383" s="2480" t="s">
        <v>942</v>
      </c>
      <c r="L383" s="2482" t="s">
        <v>943</v>
      </c>
      <c r="M383" s="2484" t="s">
        <v>944</v>
      </c>
      <c r="N383" s="2484" t="s">
        <v>945</v>
      </c>
      <c r="O383" s="2476" t="s">
        <v>946</v>
      </c>
      <c r="P383" s="2476"/>
      <c r="Q383" s="2476" t="s">
        <v>947</v>
      </c>
      <c r="R383" s="2476"/>
      <c r="S383" s="2472" t="s">
        <v>1162</v>
      </c>
      <c r="T383" s="2473"/>
      <c r="U383" s="941">
        <f t="shared" si="70"/>
        <v>0</v>
      </c>
      <c r="V383" s="1075" t="s">
        <v>837</v>
      </c>
      <c r="W383" s="1086" t="s">
        <v>838</v>
      </c>
      <c r="X383" s="1086" t="s">
        <v>835</v>
      </c>
      <c r="Y383" s="1086" t="s">
        <v>890</v>
      </c>
      <c r="Z383" s="1086" t="s">
        <v>568</v>
      </c>
      <c r="AA383" s="1087" t="s">
        <v>902</v>
      </c>
      <c r="AB383" s="1086" t="s">
        <v>836</v>
      </c>
      <c r="AC383" s="1088" t="s">
        <v>562</v>
      </c>
      <c r="AD383" s="1089" t="s">
        <v>1147</v>
      </c>
      <c r="AE383" s="565"/>
      <c r="AF383" s="1016"/>
      <c r="AG383" s="1017"/>
      <c r="AH383" s="1018"/>
      <c r="AI383" s="1019"/>
      <c r="AJ383" s="1020"/>
      <c r="AN383" s="950"/>
      <c r="AO383" s="565"/>
      <c r="AP383" s="963"/>
    </row>
    <row r="384" spans="1:42" ht="21" hidden="1" customHeight="1" thickBot="1">
      <c r="I384" s="952">
        <f t="shared" si="68"/>
        <v>0</v>
      </c>
      <c r="J384" s="941">
        <f t="shared" si="69"/>
        <v>0</v>
      </c>
      <c r="K384" s="2481"/>
      <c r="L384" s="2483"/>
      <c r="M384" s="2485"/>
      <c r="N384" s="2485"/>
      <c r="O384" s="1250" t="s">
        <v>786</v>
      </c>
      <c r="P384" s="1022" t="s">
        <v>787</v>
      </c>
      <c r="Q384" s="1022" t="s">
        <v>786</v>
      </c>
      <c r="R384" s="1023" t="s">
        <v>787</v>
      </c>
      <c r="S384" s="2474"/>
      <c r="T384" s="2475"/>
      <c r="U384" s="941">
        <f t="shared" si="70"/>
        <v>0</v>
      </c>
      <c r="V384" s="1036"/>
      <c r="W384" s="1025"/>
      <c r="X384" s="1025"/>
      <c r="Y384" s="1025"/>
      <c r="Z384" s="1025"/>
      <c r="AA384" s="1026"/>
      <c r="AB384" s="1025"/>
      <c r="AC384" s="1027"/>
      <c r="AD384" s="1028"/>
      <c r="AE384" s="565"/>
      <c r="AF384" s="948"/>
      <c r="AG384" s="948"/>
      <c r="AH384" s="948"/>
      <c r="AI384" s="1029"/>
      <c r="AJ384" s="1020"/>
      <c r="AN384" s="950"/>
      <c r="AO384" s="565"/>
      <c r="AP384" s="963"/>
    </row>
    <row r="385" spans="1:44" ht="21" hidden="1" customHeight="1">
      <c r="I385" s="952">
        <f t="shared" si="68"/>
        <v>0</v>
      </c>
      <c r="J385" s="941">
        <f t="shared" si="69"/>
        <v>0</v>
      </c>
      <c r="K385" s="1248" t="s">
        <v>889</v>
      </c>
      <c r="L385" s="1031"/>
      <c r="M385" s="1031"/>
      <c r="N385" s="1032" t="e">
        <f>N386/S379</f>
        <v>#DIV/0!</v>
      </c>
      <c r="O385" s="1033" t="e">
        <f>ROUND(O386/S379,1)</f>
        <v>#DIV/0!</v>
      </c>
      <c r="P385" s="1033" t="e">
        <f>ROUND(P386/S379,1)</f>
        <v>#DIV/0!</v>
      </c>
      <c r="Q385" s="1032" t="e">
        <f>ROUND(Q386/S379,0)</f>
        <v>#DIV/0!</v>
      </c>
      <c r="R385" s="1032" t="e">
        <f>ROUND(R386/S379,0)</f>
        <v>#DIV/0!</v>
      </c>
      <c r="S385" s="1034"/>
      <c r="T385" s="1035"/>
      <c r="U385" s="941">
        <f t="shared" si="70"/>
        <v>0</v>
      </c>
      <c r="V385" s="1036"/>
      <c r="W385" s="1037"/>
      <c r="X385" s="1037"/>
      <c r="Y385" s="1037"/>
      <c r="Z385" s="1025"/>
      <c r="AA385" s="1026"/>
      <c r="AB385" s="1025"/>
      <c r="AC385" s="1027"/>
      <c r="AD385" s="1028"/>
      <c r="AE385" s="565"/>
      <c r="AF385" s="960" t="s">
        <v>560</v>
      </c>
      <c r="AG385" s="961" t="s">
        <v>561</v>
      </c>
      <c r="AH385" s="1012" t="s">
        <v>884</v>
      </c>
      <c r="AI385" s="1038"/>
      <c r="AJ385" s="949"/>
      <c r="AN385" s="950"/>
      <c r="AO385" s="819"/>
      <c r="AP385" s="963"/>
    </row>
    <row r="386" spans="1:44" ht="21" hidden="1" customHeight="1">
      <c r="I386" s="952">
        <f t="shared" si="68"/>
        <v>0</v>
      </c>
      <c r="J386" s="941">
        <f t="shared" si="69"/>
        <v>0</v>
      </c>
      <c r="K386" s="1248" t="s">
        <v>832</v>
      </c>
      <c r="L386" s="1031"/>
      <c r="M386" s="1031"/>
      <c r="N386" s="1039">
        <f>SUM(N387:N450)</f>
        <v>0</v>
      </c>
      <c r="O386" s="1039">
        <f>SUM(O387:O450)</f>
        <v>0</v>
      </c>
      <c r="P386" s="1039">
        <f>SUM(P387:P450)</f>
        <v>0</v>
      </c>
      <c r="Q386" s="1039">
        <f>SUM(Q387:Q450)</f>
        <v>0</v>
      </c>
      <c r="R386" s="1039">
        <f>SUM(R387:R450)</f>
        <v>0</v>
      </c>
      <c r="S386" s="1040"/>
      <c r="T386" s="1041"/>
      <c r="U386" s="941">
        <f t="shared" si="70"/>
        <v>0</v>
      </c>
      <c r="V386" s="1036"/>
      <c r="W386" s="1037"/>
      <c r="X386" s="1037"/>
      <c r="Y386" s="1037"/>
      <c r="Z386" s="1025"/>
      <c r="AA386" s="1026"/>
      <c r="AB386" s="1025"/>
      <c r="AC386" s="1027"/>
      <c r="AD386" s="1028"/>
      <c r="AE386" s="565"/>
      <c r="AF386" s="975" t="s">
        <v>885</v>
      </c>
      <c r="AG386" s="976" t="s">
        <v>1151</v>
      </c>
      <c r="AH386" s="1042">
        <v>0</v>
      </c>
      <c r="AI386" s="1043"/>
      <c r="AJ386" s="949"/>
      <c r="AN386" s="950"/>
      <c r="AO386" s="819"/>
      <c r="AP386" s="950"/>
    </row>
    <row r="387" spans="1:44" ht="21" hidden="1" customHeight="1">
      <c r="I387" s="952">
        <f>IF((O$387+P$387)&gt;0,1,0)</f>
        <v>0</v>
      </c>
      <c r="J387" s="941">
        <f t="shared" si="69"/>
        <v>0</v>
      </c>
      <c r="K387" s="1248">
        <v>1</v>
      </c>
      <c r="L387" s="1044"/>
      <c r="M387" s="1044"/>
      <c r="N387" s="1052">
        <f t="shared" ref="N387:N393" si="71">IF(O387+P387&gt;0,$W$302,)</f>
        <v>0</v>
      </c>
      <c r="O387" s="1053"/>
      <c r="P387" s="1053"/>
      <c r="Q387" s="1054">
        <f t="shared" ref="Q387:R400" si="72">ROUND(O387*50,0)</f>
        <v>0</v>
      </c>
      <c r="R387" s="1054">
        <f t="shared" si="72"/>
        <v>0</v>
      </c>
      <c r="S387" s="1047"/>
      <c r="T387" s="1048"/>
      <c r="U387" s="941">
        <f t="shared" si="70"/>
        <v>0</v>
      </c>
      <c r="V387" s="1036"/>
      <c r="W387" s="1037"/>
      <c r="X387" s="1037"/>
      <c r="Y387" s="1037"/>
      <c r="Z387" s="1025"/>
      <c r="AA387" s="1026"/>
      <c r="AB387" s="1025"/>
      <c r="AC387" s="1027"/>
      <c r="AD387" s="1028"/>
      <c r="AE387" s="565"/>
      <c r="AF387" s="975" t="s">
        <v>886</v>
      </c>
      <c r="AG387" s="976" t="s">
        <v>887</v>
      </c>
      <c r="AH387" s="1049">
        <v>0.05</v>
      </c>
      <c r="AI387" s="1043"/>
      <c r="AJ387" s="949"/>
      <c r="AN387" s="1020"/>
      <c r="AO387" s="565"/>
      <c r="AP387" s="963"/>
    </row>
    <row r="388" spans="1:44" ht="21" hidden="1" customHeight="1">
      <c r="I388" s="952">
        <f t="shared" ref="I388:I400" si="73">IF((O$387+P$387)&gt;0,1,0)</f>
        <v>0</v>
      </c>
      <c r="J388" s="941">
        <f t="shared" si="69"/>
        <v>0</v>
      </c>
      <c r="K388" s="1248">
        <f t="shared" ref="K388:K400" si="74">+K387+1</f>
        <v>2</v>
      </c>
      <c r="L388" s="1044"/>
      <c r="M388" s="1044"/>
      <c r="N388" s="1052">
        <f t="shared" si="71"/>
        <v>0</v>
      </c>
      <c r="O388" s="1053"/>
      <c r="P388" s="1053"/>
      <c r="Q388" s="1054">
        <f t="shared" si="72"/>
        <v>0</v>
      </c>
      <c r="R388" s="1054">
        <f t="shared" si="72"/>
        <v>0</v>
      </c>
      <c r="S388" s="1047"/>
      <c r="T388" s="1048"/>
      <c r="U388" s="941">
        <f t="shared" si="70"/>
        <v>0</v>
      </c>
      <c r="V388" s="1036"/>
      <c r="W388" s="1037"/>
      <c r="X388" s="1037"/>
      <c r="Y388" s="1037"/>
      <c r="Z388" s="1025"/>
      <c r="AA388" s="1026"/>
      <c r="AB388" s="1025"/>
      <c r="AC388" s="1027"/>
      <c r="AD388" s="1028"/>
      <c r="AE388" s="565"/>
      <c r="AF388" s="975" t="s">
        <v>888</v>
      </c>
      <c r="AG388" s="976" t="s">
        <v>1150</v>
      </c>
      <c r="AH388" s="1049">
        <v>0.1</v>
      </c>
      <c r="AI388" s="1050"/>
      <c r="AJ388" s="949"/>
      <c r="AN388" s="1020"/>
      <c r="AO388" s="565"/>
      <c r="AP388" s="963"/>
    </row>
    <row r="389" spans="1:44" ht="21" hidden="1" customHeight="1">
      <c r="I389" s="952">
        <f t="shared" si="73"/>
        <v>0</v>
      </c>
      <c r="J389" s="941">
        <f t="shared" si="69"/>
        <v>0</v>
      </c>
      <c r="K389" s="1248">
        <f t="shared" si="74"/>
        <v>3</v>
      </c>
      <c r="L389" s="1044"/>
      <c r="M389" s="1044"/>
      <c r="N389" s="1052">
        <f t="shared" si="71"/>
        <v>0</v>
      </c>
      <c r="O389" s="1053"/>
      <c r="P389" s="1053"/>
      <c r="Q389" s="1054">
        <f t="shared" si="72"/>
        <v>0</v>
      </c>
      <c r="R389" s="1054">
        <f t="shared" si="72"/>
        <v>0</v>
      </c>
      <c r="S389" s="1047"/>
      <c r="T389" s="1048"/>
      <c r="U389" s="941">
        <f t="shared" si="70"/>
        <v>0</v>
      </c>
      <c r="V389" s="1036"/>
      <c r="W389" s="1037"/>
      <c r="X389" s="1037"/>
      <c r="Y389" s="1037"/>
      <c r="Z389" s="1025"/>
      <c r="AA389" s="1026"/>
      <c r="AB389" s="1025"/>
      <c r="AC389" s="1027"/>
      <c r="AD389" s="1028"/>
      <c r="AE389" s="565"/>
      <c r="AF389" s="975"/>
      <c r="AG389" s="976"/>
      <c r="AH389" s="1051"/>
      <c r="AI389" s="977"/>
      <c r="AJ389" s="1020"/>
      <c r="AM389" s="819"/>
      <c r="AN389" s="963"/>
      <c r="AO389" s="565"/>
      <c r="AP389" s="963"/>
      <c r="AQ389" s="819"/>
    </row>
    <row r="390" spans="1:44" ht="21" hidden="1" customHeight="1" thickBot="1">
      <c r="I390" s="952">
        <f t="shared" si="73"/>
        <v>0</v>
      </c>
      <c r="J390" s="941">
        <f t="shared" si="69"/>
        <v>0</v>
      </c>
      <c r="K390" s="1248">
        <f t="shared" si="74"/>
        <v>4</v>
      </c>
      <c r="L390" s="1044"/>
      <c r="M390" s="1044"/>
      <c r="N390" s="1052">
        <f t="shared" si="71"/>
        <v>0</v>
      </c>
      <c r="O390" s="1053"/>
      <c r="P390" s="1053"/>
      <c r="Q390" s="1054">
        <f t="shared" si="72"/>
        <v>0</v>
      </c>
      <c r="R390" s="1054">
        <f t="shared" si="72"/>
        <v>0</v>
      </c>
      <c r="S390" s="1047"/>
      <c r="T390" s="1048"/>
      <c r="U390" s="941">
        <f t="shared" si="70"/>
        <v>0</v>
      </c>
      <c r="V390" s="1036"/>
      <c r="W390" s="1037"/>
      <c r="X390" s="1037"/>
      <c r="Y390" s="1037"/>
      <c r="Z390" s="1025"/>
      <c r="AA390" s="1026"/>
      <c r="AB390" s="1025"/>
      <c r="AC390" s="1027"/>
      <c r="AD390" s="1028"/>
      <c r="AE390" s="565"/>
      <c r="AF390" s="1016"/>
      <c r="AG390" s="1055"/>
      <c r="AH390" s="1017"/>
      <c r="AI390" s="1019"/>
      <c r="AJ390" s="1020"/>
      <c r="AN390" s="963"/>
      <c r="AO390" s="565"/>
      <c r="AP390" s="963"/>
    </row>
    <row r="391" spans="1:44" ht="21" hidden="1" customHeight="1">
      <c r="I391" s="952">
        <f t="shared" si="73"/>
        <v>0</v>
      </c>
      <c r="J391" s="941">
        <f t="shared" si="69"/>
        <v>0</v>
      </c>
      <c r="K391" s="1248">
        <f t="shared" si="74"/>
        <v>5</v>
      </c>
      <c r="L391" s="1044"/>
      <c r="M391" s="1044"/>
      <c r="N391" s="1052">
        <f t="shared" si="71"/>
        <v>0</v>
      </c>
      <c r="O391" s="1053"/>
      <c r="P391" s="1053"/>
      <c r="Q391" s="1054">
        <f t="shared" si="72"/>
        <v>0</v>
      </c>
      <c r="R391" s="1054">
        <f t="shared" si="72"/>
        <v>0</v>
      </c>
      <c r="S391" s="1047"/>
      <c r="T391" s="1048"/>
      <c r="U391" s="941">
        <f t="shared" si="70"/>
        <v>0</v>
      </c>
      <c r="V391" s="1036"/>
      <c r="W391" s="1037"/>
      <c r="X391" s="1037"/>
      <c r="Y391" s="1037"/>
      <c r="Z391" s="1025"/>
      <c r="AA391" s="1026"/>
      <c r="AB391" s="1025"/>
      <c r="AC391" s="1027"/>
      <c r="AD391" s="1028"/>
      <c r="AE391" s="819"/>
      <c r="AF391" s="963"/>
      <c r="AG391" s="963"/>
      <c r="AH391" s="963"/>
      <c r="AI391" s="963"/>
      <c r="AJ391" s="963"/>
      <c r="AK391" s="819"/>
      <c r="AL391" s="819"/>
      <c r="AM391" s="565"/>
      <c r="AN391" s="963"/>
      <c r="AO391" s="565"/>
      <c r="AP391" s="963"/>
      <c r="AR391" s="819"/>
    </row>
    <row r="392" spans="1:44" ht="21" hidden="1" customHeight="1">
      <c r="I392" s="952">
        <f t="shared" si="73"/>
        <v>0</v>
      </c>
      <c r="J392" s="941">
        <f t="shared" si="69"/>
        <v>0</v>
      </c>
      <c r="K392" s="1248">
        <f t="shared" si="74"/>
        <v>6</v>
      </c>
      <c r="L392" s="1044"/>
      <c r="M392" s="1044"/>
      <c r="N392" s="1052">
        <f t="shared" si="71"/>
        <v>0</v>
      </c>
      <c r="O392" s="1053"/>
      <c r="P392" s="1053"/>
      <c r="Q392" s="1054">
        <f t="shared" si="72"/>
        <v>0</v>
      </c>
      <c r="R392" s="1054">
        <f t="shared" si="72"/>
        <v>0</v>
      </c>
      <c r="S392" s="1047"/>
      <c r="T392" s="1048"/>
      <c r="U392" s="941">
        <f t="shared" si="70"/>
        <v>0</v>
      </c>
      <c r="V392" s="968" t="s">
        <v>832</v>
      </c>
      <c r="W392" s="1056">
        <f>SUM(W384:W391)</f>
        <v>0</v>
      </c>
      <c r="X392" s="1056">
        <f>SUM(X384:X391)</f>
        <v>0</v>
      </c>
      <c r="Y392" s="1056">
        <f>SUM(Y384:Y391)</f>
        <v>0</v>
      </c>
      <c r="Z392" s="1057"/>
      <c r="AA392" s="1058"/>
      <c r="AB392" s="1056">
        <f>SUM(AB384:AB391)</f>
        <v>0</v>
      </c>
      <c r="AC392" s="1059"/>
      <c r="AD392" s="1060"/>
      <c r="AE392" s="1061"/>
      <c r="AF392" s="565"/>
      <c r="AG392" s="565"/>
      <c r="AH392" s="565"/>
      <c r="AI392" s="565"/>
      <c r="AJ392" s="565"/>
      <c r="AM392" s="565"/>
      <c r="AN392" s="963"/>
      <c r="AO392" s="565"/>
      <c r="AP392" s="963"/>
    </row>
    <row r="393" spans="1:44" s="819" customFormat="1" ht="21" hidden="1" customHeight="1" thickBot="1">
      <c r="A393" s="372"/>
      <c r="B393" s="372"/>
      <c r="C393" s="372"/>
      <c r="D393" s="372"/>
      <c r="E393" s="372"/>
      <c r="F393" s="372"/>
      <c r="G393" s="372"/>
      <c r="H393" s="167"/>
      <c r="I393" s="952">
        <f t="shared" si="73"/>
        <v>0</v>
      </c>
      <c r="J393" s="941">
        <f t="shared" si="69"/>
        <v>0</v>
      </c>
      <c r="K393" s="1248">
        <f t="shared" si="74"/>
        <v>7</v>
      </c>
      <c r="L393" s="1044"/>
      <c r="M393" s="1044"/>
      <c r="N393" s="1052">
        <f t="shared" si="71"/>
        <v>0</v>
      </c>
      <c r="O393" s="1053"/>
      <c r="P393" s="1053"/>
      <c r="Q393" s="1054">
        <f t="shared" si="72"/>
        <v>0</v>
      </c>
      <c r="R393" s="1054">
        <f t="shared" si="72"/>
        <v>0</v>
      </c>
      <c r="S393" s="1047"/>
      <c r="T393" s="1048"/>
      <c r="U393" s="941">
        <f t="shared" si="70"/>
        <v>0</v>
      </c>
      <c r="V393" s="1062" t="s">
        <v>889</v>
      </c>
      <c r="W393" s="1063"/>
      <c r="X393" s="1063"/>
      <c r="Y393" s="1063"/>
      <c r="Z393" s="1063"/>
      <c r="AA393" s="1064"/>
      <c r="AB393" s="1063">
        <f>IF(AB392&gt;0,ROUND(AB392/COUNTA(AB384:AB391),0),)</f>
        <v>0</v>
      </c>
      <c r="AC393" s="1065"/>
      <c r="AD393" s="1066"/>
      <c r="AE393" s="1061"/>
      <c r="AF393" s="1061"/>
      <c r="AG393" s="1061"/>
      <c r="AH393" s="565"/>
      <c r="AI393" s="565"/>
      <c r="AJ393" s="565"/>
      <c r="AK393" s="565"/>
      <c r="AL393" s="565"/>
      <c r="AM393" s="565"/>
      <c r="AN393" s="963"/>
      <c r="AO393" s="963"/>
      <c r="AP393" s="963"/>
      <c r="AQ393" s="951"/>
      <c r="AR393" s="951"/>
    </row>
    <row r="394" spans="1:44" ht="21" hidden="1" customHeight="1">
      <c r="I394" s="952">
        <f t="shared" si="73"/>
        <v>0</v>
      </c>
      <c r="J394" s="941">
        <f t="shared" si="69"/>
        <v>0</v>
      </c>
      <c r="K394" s="1248">
        <f t="shared" si="74"/>
        <v>8</v>
      </c>
      <c r="L394" s="1044"/>
      <c r="M394" s="1044"/>
      <c r="N394" s="1052">
        <f t="shared" ref="N394:N400" si="75">IF(O394+P394&gt;0,$W$377,)</f>
        <v>0</v>
      </c>
      <c r="O394" s="1053"/>
      <c r="P394" s="1053"/>
      <c r="Q394" s="1054">
        <f t="shared" si="72"/>
        <v>0</v>
      </c>
      <c r="R394" s="1054">
        <f t="shared" si="72"/>
        <v>0</v>
      </c>
      <c r="S394" s="1047"/>
      <c r="T394" s="1048"/>
      <c r="U394" s="941">
        <f t="shared" si="70"/>
        <v>0</v>
      </c>
      <c r="V394" s="565"/>
      <c r="W394" s="565"/>
      <c r="X394" s="565"/>
      <c r="Y394" s="565"/>
      <c r="Z394" s="565"/>
      <c r="AA394" s="1067"/>
      <c r="AB394" s="565"/>
      <c r="AC394" s="565"/>
      <c r="AD394" s="565"/>
      <c r="AE394" s="1061"/>
      <c r="AF394" s="1061"/>
      <c r="AG394" s="1061"/>
      <c r="AH394" s="565"/>
      <c r="AI394" s="565"/>
      <c r="AJ394" s="565"/>
      <c r="AK394" s="565"/>
      <c r="AL394" s="565"/>
      <c r="AM394" s="565"/>
      <c r="AN394" s="963"/>
      <c r="AO394" s="963"/>
      <c r="AP394" s="963"/>
    </row>
    <row r="395" spans="1:44" ht="21" hidden="1" customHeight="1">
      <c r="I395" s="952">
        <f t="shared" si="73"/>
        <v>0</v>
      </c>
      <c r="J395" s="941">
        <f t="shared" si="69"/>
        <v>0</v>
      </c>
      <c r="K395" s="1248">
        <f t="shared" si="74"/>
        <v>9</v>
      </c>
      <c r="L395" s="1044"/>
      <c r="M395" s="1044"/>
      <c r="N395" s="1052">
        <f t="shared" si="75"/>
        <v>0</v>
      </c>
      <c r="O395" s="1053"/>
      <c r="P395" s="1053"/>
      <c r="Q395" s="1054">
        <f t="shared" si="72"/>
        <v>0</v>
      </c>
      <c r="R395" s="1054">
        <f t="shared" si="72"/>
        <v>0</v>
      </c>
      <c r="S395" s="1047"/>
      <c r="T395" s="1048"/>
      <c r="U395" s="941">
        <f t="shared" si="70"/>
        <v>0</v>
      </c>
      <c r="V395" s="565"/>
      <c r="W395" s="565"/>
      <c r="X395" s="565"/>
      <c r="Y395" s="565"/>
      <c r="Z395" s="565"/>
      <c r="AA395" s="1067"/>
      <c r="AB395" s="565"/>
      <c r="AC395" s="565"/>
      <c r="AD395" s="565"/>
      <c r="AE395" s="1061"/>
      <c r="AF395" s="1061"/>
      <c r="AG395" s="1061"/>
      <c r="AH395" s="565"/>
      <c r="AI395" s="565"/>
      <c r="AJ395" s="565"/>
      <c r="AK395" s="565"/>
      <c r="AL395" s="565"/>
      <c r="AM395" s="565"/>
      <c r="AN395" s="963"/>
      <c r="AO395" s="963"/>
      <c r="AP395" s="963"/>
    </row>
    <row r="396" spans="1:44" ht="21" hidden="1" customHeight="1">
      <c r="I396" s="952">
        <f t="shared" si="73"/>
        <v>0</v>
      </c>
      <c r="J396" s="941">
        <f t="shared" si="69"/>
        <v>0</v>
      </c>
      <c r="K396" s="1248">
        <f t="shared" si="74"/>
        <v>10</v>
      </c>
      <c r="L396" s="1044"/>
      <c r="M396" s="1044"/>
      <c r="N396" s="1052">
        <f t="shared" si="75"/>
        <v>0</v>
      </c>
      <c r="O396" s="1053"/>
      <c r="P396" s="1053"/>
      <c r="Q396" s="1054">
        <f t="shared" si="72"/>
        <v>0</v>
      </c>
      <c r="R396" s="1054">
        <f t="shared" si="72"/>
        <v>0</v>
      </c>
      <c r="S396" s="1047"/>
      <c r="T396" s="1048"/>
      <c r="U396" s="941">
        <f t="shared" si="70"/>
        <v>0</v>
      </c>
      <c r="V396" s="565"/>
      <c r="W396" s="565"/>
      <c r="X396" s="565"/>
      <c r="Y396" s="565"/>
      <c r="Z396" s="565"/>
      <c r="AA396" s="1067"/>
      <c r="AB396" s="565"/>
      <c r="AC396" s="565"/>
      <c r="AD396" s="565"/>
      <c r="AE396" s="1061"/>
      <c r="AF396" s="1061"/>
      <c r="AG396" s="1061"/>
      <c r="AH396" s="565"/>
      <c r="AI396" s="565"/>
      <c r="AJ396" s="565"/>
      <c r="AK396" s="565"/>
      <c r="AL396" s="565"/>
      <c r="AM396" s="565"/>
      <c r="AN396" s="963"/>
      <c r="AO396" s="963"/>
      <c r="AP396" s="963"/>
    </row>
    <row r="397" spans="1:44" ht="21" hidden="1" customHeight="1">
      <c r="I397" s="952">
        <f t="shared" si="73"/>
        <v>0</v>
      </c>
      <c r="J397" s="941">
        <f t="shared" si="69"/>
        <v>0</v>
      </c>
      <c r="K397" s="1248">
        <f t="shared" si="74"/>
        <v>11</v>
      </c>
      <c r="L397" s="1044"/>
      <c r="M397" s="1044"/>
      <c r="N397" s="1052">
        <f t="shared" si="75"/>
        <v>0</v>
      </c>
      <c r="O397" s="1053"/>
      <c r="P397" s="1053"/>
      <c r="Q397" s="1054">
        <f t="shared" si="72"/>
        <v>0</v>
      </c>
      <c r="R397" s="1054">
        <f t="shared" si="72"/>
        <v>0</v>
      </c>
      <c r="S397" s="1047"/>
      <c r="T397" s="1048"/>
      <c r="U397" s="941">
        <f t="shared" si="70"/>
        <v>0</v>
      </c>
      <c r="V397" s="565"/>
      <c r="W397" s="565"/>
      <c r="X397" s="565"/>
      <c r="Y397" s="565"/>
      <c r="Z397" s="565"/>
      <c r="AA397" s="1067"/>
      <c r="AB397" s="565"/>
      <c r="AC397" s="565"/>
      <c r="AD397" s="565"/>
      <c r="AE397" s="1061"/>
      <c r="AF397" s="1061"/>
      <c r="AG397" s="1061"/>
      <c r="AH397" s="565"/>
      <c r="AI397" s="565"/>
      <c r="AJ397" s="565"/>
      <c r="AK397" s="565"/>
      <c r="AL397" s="565"/>
      <c r="AM397" s="565"/>
      <c r="AN397" s="963"/>
      <c r="AO397" s="963"/>
      <c r="AP397" s="963"/>
    </row>
    <row r="398" spans="1:44" ht="21" hidden="1" customHeight="1">
      <c r="I398" s="952">
        <f t="shared" si="73"/>
        <v>0</v>
      </c>
      <c r="J398" s="941">
        <f t="shared" si="69"/>
        <v>0</v>
      </c>
      <c r="K398" s="1248">
        <f t="shared" si="74"/>
        <v>12</v>
      </c>
      <c r="L398" s="1044"/>
      <c r="M398" s="1044"/>
      <c r="N398" s="1052">
        <f t="shared" si="75"/>
        <v>0</v>
      </c>
      <c r="O398" s="1053"/>
      <c r="P398" s="1053"/>
      <c r="Q398" s="1054">
        <f t="shared" si="72"/>
        <v>0</v>
      </c>
      <c r="R398" s="1054">
        <f t="shared" si="72"/>
        <v>0</v>
      </c>
      <c r="S398" s="1047"/>
      <c r="T398" s="1048"/>
      <c r="U398" s="941">
        <f t="shared" si="70"/>
        <v>0</v>
      </c>
      <c r="V398" s="565"/>
      <c r="W398" s="565"/>
      <c r="X398" s="565"/>
      <c r="Y398" s="565"/>
      <c r="Z398" s="565"/>
      <c r="AA398" s="1067"/>
      <c r="AB398" s="565"/>
      <c r="AC398" s="565"/>
      <c r="AD398" s="565"/>
      <c r="AE398" s="1061"/>
      <c r="AF398" s="1061"/>
      <c r="AG398" s="1061"/>
      <c r="AH398" s="565"/>
      <c r="AI398" s="565"/>
      <c r="AJ398" s="565"/>
      <c r="AK398" s="565"/>
      <c r="AL398" s="565"/>
      <c r="AM398" s="565"/>
      <c r="AN398" s="963"/>
      <c r="AO398" s="963"/>
      <c r="AP398" s="963"/>
    </row>
    <row r="399" spans="1:44" ht="21" hidden="1" customHeight="1">
      <c r="I399" s="952">
        <f t="shared" si="73"/>
        <v>0</v>
      </c>
      <c r="J399" s="941">
        <f t="shared" si="69"/>
        <v>0</v>
      </c>
      <c r="K399" s="1248">
        <f t="shared" si="74"/>
        <v>13</v>
      </c>
      <c r="L399" s="1044"/>
      <c r="M399" s="1044"/>
      <c r="N399" s="1052">
        <f t="shared" si="75"/>
        <v>0</v>
      </c>
      <c r="O399" s="1053"/>
      <c r="P399" s="1053"/>
      <c r="Q399" s="1054">
        <f t="shared" si="72"/>
        <v>0</v>
      </c>
      <c r="R399" s="1054">
        <f t="shared" si="72"/>
        <v>0</v>
      </c>
      <c r="S399" s="1047"/>
      <c r="T399" s="1048"/>
      <c r="U399" s="941">
        <f t="shared" si="70"/>
        <v>0</v>
      </c>
      <c r="V399" s="565"/>
      <c r="W399" s="565"/>
      <c r="X399" s="565"/>
      <c r="Y399" s="565"/>
      <c r="Z399" s="565"/>
      <c r="AA399" s="1067"/>
      <c r="AB399" s="565"/>
      <c r="AC399" s="565"/>
      <c r="AD399" s="565"/>
      <c r="AE399" s="1061"/>
      <c r="AF399" s="1061"/>
      <c r="AG399" s="1061"/>
      <c r="AH399" s="565"/>
      <c r="AI399" s="565"/>
      <c r="AJ399" s="565"/>
      <c r="AK399" s="565"/>
      <c r="AL399" s="565"/>
      <c r="AM399" s="565"/>
      <c r="AN399" s="963"/>
      <c r="AO399" s="963"/>
      <c r="AP399" s="963"/>
    </row>
    <row r="400" spans="1:44" ht="21" hidden="1" customHeight="1" thickBot="1">
      <c r="I400" s="952">
        <f t="shared" si="73"/>
        <v>0</v>
      </c>
      <c r="J400" s="941">
        <f t="shared" si="69"/>
        <v>0</v>
      </c>
      <c r="K400" s="1090">
        <f t="shared" si="74"/>
        <v>14</v>
      </c>
      <c r="L400" s="1044"/>
      <c r="M400" s="1044"/>
      <c r="N400" s="1091">
        <f t="shared" si="75"/>
        <v>0</v>
      </c>
      <c r="O400" s="1092"/>
      <c r="P400" s="1092"/>
      <c r="Q400" s="1093">
        <f t="shared" si="72"/>
        <v>0</v>
      </c>
      <c r="R400" s="1093">
        <f t="shared" si="72"/>
        <v>0</v>
      </c>
      <c r="S400" s="1094"/>
      <c r="T400" s="1095"/>
      <c r="U400" s="941">
        <f t="shared" si="70"/>
        <v>0</v>
      </c>
      <c r="V400" s="565"/>
      <c r="W400" s="565"/>
      <c r="X400" s="565"/>
      <c r="Y400" s="565"/>
      <c r="Z400" s="565"/>
      <c r="AA400" s="1067"/>
      <c r="AB400" s="565"/>
      <c r="AC400" s="565"/>
      <c r="AD400" s="565"/>
      <c r="AE400" s="1061"/>
      <c r="AF400" s="1061"/>
      <c r="AG400" s="1061"/>
      <c r="AH400" s="565"/>
      <c r="AI400" s="565"/>
      <c r="AJ400" s="565"/>
      <c r="AK400" s="565"/>
      <c r="AL400" s="565"/>
      <c r="AM400" s="565"/>
      <c r="AN400" s="963"/>
      <c r="AO400" s="963"/>
      <c r="AP400" s="963"/>
    </row>
    <row r="401" spans="1:42" s="253" customFormat="1" ht="21" hidden="1" customHeight="1">
      <c r="A401" s="252"/>
      <c r="B401" s="252"/>
      <c r="C401" s="252"/>
      <c r="D401" s="252"/>
      <c r="E401" s="252"/>
      <c r="F401" s="252"/>
      <c r="G401" s="252"/>
      <c r="I401" s="265">
        <f>IF((O$403+P$403)&gt;0,1,0)</f>
        <v>0</v>
      </c>
      <c r="J401" s="255">
        <f t="shared" si="69"/>
        <v>0</v>
      </c>
      <c r="K401" s="2439" t="s">
        <v>942</v>
      </c>
      <c r="L401" s="2441" t="s">
        <v>943</v>
      </c>
      <c r="M401" s="2443" t="s">
        <v>944</v>
      </c>
      <c r="N401" s="2443" t="s">
        <v>945</v>
      </c>
      <c r="O401" s="2445" t="s">
        <v>946</v>
      </c>
      <c r="P401" s="2445"/>
      <c r="Q401" s="2445" t="s">
        <v>947</v>
      </c>
      <c r="R401" s="2445"/>
      <c r="S401" s="2446" t="s">
        <v>948</v>
      </c>
      <c r="T401" s="2448" t="s">
        <v>949</v>
      </c>
      <c r="U401" s="255">
        <f t="shared" si="70"/>
        <v>0</v>
      </c>
      <c r="V401" s="169"/>
      <c r="W401" s="169"/>
      <c r="X401" s="169"/>
      <c r="Y401" s="169"/>
      <c r="Z401" s="169"/>
      <c r="AA401" s="378"/>
      <c r="AB401" s="169"/>
      <c r="AC401" s="169"/>
      <c r="AD401" s="169"/>
      <c r="AE401" s="371"/>
      <c r="AF401" s="371"/>
      <c r="AG401" s="371"/>
      <c r="AH401" s="169"/>
      <c r="AI401" s="169"/>
      <c r="AJ401" s="169"/>
      <c r="AK401" s="169"/>
      <c r="AL401" s="169"/>
      <c r="AM401" s="169"/>
      <c r="AN401" s="176"/>
      <c r="AO401" s="176"/>
      <c r="AP401" s="176"/>
    </row>
    <row r="402" spans="1:42" s="253" customFormat="1" ht="21" hidden="1" customHeight="1">
      <c r="A402" s="252"/>
      <c r="B402" s="252"/>
      <c r="C402" s="252"/>
      <c r="D402" s="252"/>
      <c r="E402" s="252"/>
      <c r="F402" s="252"/>
      <c r="G402" s="252"/>
      <c r="I402" s="265">
        <f t="shared" ref="I402:I425" si="76">IF((O$403+P$403)&gt;0,1,0)</f>
        <v>0</v>
      </c>
      <c r="J402" s="255">
        <f t="shared" si="69"/>
        <v>0</v>
      </c>
      <c r="K402" s="2440"/>
      <c r="L402" s="2442"/>
      <c r="M402" s="2444"/>
      <c r="N402" s="2444"/>
      <c r="O402" s="1245" t="s">
        <v>786</v>
      </c>
      <c r="P402" s="335" t="s">
        <v>787</v>
      </c>
      <c r="Q402" s="335" t="s">
        <v>786</v>
      </c>
      <c r="R402" s="336" t="s">
        <v>787</v>
      </c>
      <c r="S402" s="2447"/>
      <c r="T402" s="2449"/>
      <c r="U402" s="255">
        <f t="shared" si="70"/>
        <v>0</v>
      </c>
      <c r="V402" s="169"/>
      <c r="W402" s="169"/>
      <c r="X402" s="169"/>
      <c r="Y402" s="169"/>
      <c r="Z402" s="169"/>
      <c r="AA402" s="378"/>
      <c r="AB402" s="169"/>
      <c r="AC402" s="169"/>
      <c r="AD402" s="169"/>
      <c r="AE402" s="371"/>
      <c r="AF402" s="371"/>
      <c r="AG402" s="371"/>
      <c r="AH402" s="169"/>
      <c r="AI402" s="169"/>
      <c r="AJ402" s="169"/>
      <c r="AK402" s="169"/>
      <c r="AL402" s="169"/>
      <c r="AM402" s="169"/>
      <c r="AN402" s="176"/>
      <c r="AO402" s="176"/>
      <c r="AP402" s="176"/>
    </row>
    <row r="403" spans="1:42" s="253" customFormat="1" ht="21" hidden="1" customHeight="1">
      <c r="A403" s="252"/>
      <c r="B403" s="252"/>
      <c r="C403" s="252"/>
      <c r="D403" s="252"/>
      <c r="E403" s="252"/>
      <c r="F403" s="252"/>
      <c r="G403" s="252"/>
      <c r="I403" s="265">
        <f t="shared" si="76"/>
        <v>0</v>
      </c>
      <c r="J403" s="255">
        <f t="shared" si="69"/>
        <v>0</v>
      </c>
      <c r="K403" s="1243">
        <f>+K25+1</f>
        <v>15</v>
      </c>
      <c r="L403" s="356"/>
      <c r="M403" s="356"/>
      <c r="N403" s="357">
        <f t="shared" ref="N403:N425" si="77">IF(O403+P403&gt;0,$W$377,)</f>
        <v>0</v>
      </c>
      <c r="O403" s="358"/>
      <c r="P403" s="358"/>
      <c r="Q403" s="359">
        <f t="shared" ref="Q403:R450" si="78">ROUND(O403*50,0)</f>
        <v>0</v>
      </c>
      <c r="R403" s="359">
        <f t="shared" si="78"/>
        <v>0</v>
      </c>
      <c r="S403" s="360"/>
      <c r="T403" s="361"/>
      <c r="U403" s="255">
        <f t="shared" si="70"/>
        <v>0</v>
      </c>
      <c r="V403" s="169"/>
      <c r="W403" s="169"/>
      <c r="X403" s="169"/>
      <c r="Y403" s="169"/>
      <c r="Z403" s="169"/>
      <c r="AA403" s="378"/>
      <c r="AB403" s="169"/>
      <c r="AC403" s="169"/>
      <c r="AD403" s="169"/>
      <c r="AE403" s="371"/>
      <c r="AF403" s="371"/>
      <c r="AG403" s="371"/>
      <c r="AH403" s="169"/>
      <c r="AI403" s="169"/>
      <c r="AJ403" s="169"/>
      <c r="AK403" s="169"/>
      <c r="AL403" s="169"/>
      <c r="AM403" s="169"/>
      <c r="AN403" s="176"/>
      <c r="AO403" s="176"/>
      <c r="AP403" s="176"/>
    </row>
    <row r="404" spans="1:42" s="253" customFormat="1" ht="21" hidden="1" customHeight="1">
      <c r="A404" s="252"/>
      <c r="B404" s="252"/>
      <c r="C404" s="252"/>
      <c r="D404" s="252"/>
      <c r="E404" s="252"/>
      <c r="F404" s="252"/>
      <c r="G404" s="252"/>
      <c r="I404" s="265">
        <f t="shared" si="76"/>
        <v>0</v>
      </c>
      <c r="J404" s="255">
        <f t="shared" si="69"/>
        <v>0</v>
      </c>
      <c r="K404" s="1243">
        <f t="shared" ref="K404:K425" si="79">+K403+1</f>
        <v>16</v>
      </c>
      <c r="L404" s="356"/>
      <c r="M404" s="356"/>
      <c r="N404" s="357">
        <f t="shared" si="77"/>
        <v>0</v>
      </c>
      <c r="O404" s="358"/>
      <c r="P404" s="358"/>
      <c r="Q404" s="359">
        <f t="shared" si="78"/>
        <v>0</v>
      </c>
      <c r="R404" s="359">
        <f t="shared" si="78"/>
        <v>0</v>
      </c>
      <c r="S404" s="360"/>
      <c r="T404" s="361"/>
      <c r="U404" s="255">
        <f t="shared" si="70"/>
        <v>0</v>
      </c>
      <c r="V404" s="169"/>
      <c r="W404" s="169"/>
      <c r="X404" s="169"/>
      <c r="Y404" s="169"/>
      <c r="Z404" s="169"/>
      <c r="AA404" s="378"/>
      <c r="AB404" s="169"/>
      <c r="AC404" s="169"/>
      <c r="AD404" s="169"/>
      <c r="AE404" s="371"/>
      <c r="AF404" s="371"/>
      <c r="AG404" s="371"/>
      <c r="AH404" s="169"/>
      <c r="AI404" s="169"/>
      <c r="AJ404" s="169"/>
      <c r="AK404" s="169"/>
      <c r="AL404" s="169"/>
      <c r="AM404" s="169"/>
      <c r="AN404" s="176"/>
      <c r="AO404" s="176"/>
      <c r="AP404" s="176"/>
    </row>
    <row r="405" spans="1:42" s="253" customFormat="1" ht="21" hidden="1" customHeight="1">
      <c r="A405" s="252"/>
      <c r="B405" s="252"/>
      <c r="C405" s="252"/>
      <c r="D405" s="252"/>
      <c r="E405" s="252"/>
      <c r="F405" s="252"/>
      <c r="G405" s="252"/>
      <c r="I405" s="265">
        <f t="shared" si="76"/>
        <v>0</v>
      </c>
      <c r="J405" s="255">
        <f t="shared" si="69"/>
        <v>0</v>
      </c>
      <c r="K405" s="1243">
        <f t="shared" si="79"/>
        <v>17</v>
      </c>
      <c r="L405" s="356"/>
      <c r="M405" s="356"/>
      <c r="N405" s="357">
        <f t="shared" si="77"/>
        <v>0</v>
      </c>
      <c r="O405" s="358"/>
      <c r="P405" s="358"/>
      <c r="Q405" s="359">
        <f t="shared" si="78"/>
        <v>0</v>
      </c>
      <c r="R405" s="359">
        <f t="shared" si="78"/>
        <v>0</v>
      </c>
      <c r="S405" s="360"/>
      <c r="T405" s="361"/>
      <c r="U405" s="255">
        <f t="shared" si="70"/>
        <v>0</v>
      </c>
      <c r="V405" s="169"/>
      <c r="W405" s="169"/>
      <c r="X405" s="169"/>
      <c r="Y405" s="169"/>
      <c r="Z405" s="169"/>
      <c r="AA405" s="378"/>
      <c r="AB405" s="169"/>
      <c r="AC405" s="169"/>
      <c r="AD405" s="169"/>
      <c r="AE405" s="371"/>
      <c r="AF405" s="371"/>
      <c r="AG405" s="371"/>
      <c r="AH405" s="169"/>
      <c r="AI405" s="169"/>
      <c r="AJ405" s="169"/>
      <c r="AK405" s="169"/>
      <c r="AL405" s="169"/>
      <c r="AM405" s="169"/>
      <c r="AN405" s="176"/>
      <c r="AO405" s="176"/>
      <c r="AP405" s="176"/>
    </row>
    <row r="406" spans="1:42" s="253" customFormat="1" ht="21" hidden="1" customHeight="1">
      <c r="A406" s="252"/>
      <c r="B406" s="252"/>
      <c r="C406" s="252"/>
      <c r="D406" s="252"/>
      <c r="E406" s="252"/>
      <c r="F406" s="252"/>
      <c r="G406" s="252"/>
      <c r="I406" s="265">
        <f t="shared" si="76"/>
        <v>0</v>
      </c>
      <c r="J406" s="255">
        <f t="shared" si="69"/>
        <v>0</v>
      </c>
      <c r="K406" s="1243">
        <f t="shared" si="79"/>
        <v>18</v>
      </c>
      <c r="L406" s="356"/>
      <c r="M406" s="356"/>
      <c r="N406" s="357">
        <f t="shared" si="77"/>
        <v>0</v>
      </c>
      <c r="O406" s="358"/>
      <c r="P406" s="358"/>
      <c r="Q406" s="359">
        <f t="shared" si="78"/>
        <v>0</v>
      </c>
      <c r="R406" s="359">
        <f t="shared" si="78"/>
        <v>0</v>
      </c>
      <c r="S406" s="360"/>
      <c r="T406" s="361"/>
      <c r="U406" s="255">
        <f t="shared" si="70"/>
        <v>0</v>
      </c>
      <c r="V406" s="169"/>
      <c r="W406" s="169"/>
      <c r="X406" s="169"/>
      <c r="Y406" s="169"/>
      <c r="Z406" s="169"/>
      <c r="AA406" s="378"/>
      <c r="AB406" s="169"/>
      <c r="AC406" s="169"/>
      <c r="AD406" s="169"/>
      <c r="AE406" s="371"/>
      <c r="AF406" s="371"/>
      <c r="AG406" s="371"/>
      <c r="AH406" s="169"/>
      <c r="AI406" s="169"/>
      <c r="AJ406" s="169"/>
      <c r="AK406" s="169"/>
      <c r="AL406" s="169"/>
      <c r="AM406" s="169"/>
      <c r="AN406" s="176"/>
      <c r="AO406" s="176"/>
      <c r="AP406" s="176"/>
    </row>
    <row r="407" spans="1:42" s="253" customFormat="1" ht="21" hidden="1" customHeight="1">
      <c r="A407" s="252"/>
      <c r="B407" s="252"/>
      <c r="C407" s="252"/>
      <c r="D407" s="252"/>
      <c r="E407" s="252"/>
      <c r="F407" s="252"/>
      <c r="G407" s="252"/>
      <c r="I407" s="265">
        <f t="shared" si="76"/>
        <v>0</v>
      </c>
      <c r="J407" s="255">
        <f t="shared" si="69"/>
        <v>0</v>
      </c>
      <c r="K407" s="1243">
        <f t="shared" si="79"/>
        <v>19</v>
      </c>
      <c r="L407" s="356"/>
      <c r="M407" s="356"/>
      <c r="N407" s="357">
        <f t="shared" si="77"/>
        <v>0</v>
      </c>
      <c r="O407" s="358"/>
      <c r="P407" s="358"/>
      <c r="Q407" s="359">
        <f t="shared" si="78"/>
        <v>0</v>
      </c>
      <c r="R407" s="359">
        <f t="shared" si="78"/>
        <v>0</v>
      </c>
      <c r="S407" s="360"/>
      <c r="T407" s="361"/>
      <c r="U407" s="255">
        <f t="shared" si="70"/>
        <v>0</v>
      </c>
      <c r="V407" s="169"/>
      <c r="W407" s="169"/>
      <c r="X407" s="169"/>
      <c r="Y407" s="169"/>
      <c r="Z407" s="169"/>
      <c r="AA407" s="378"/>
      <c r="AB407" s="169"/>
      <c r="AC407" s="169"/>
      <c r="AD407" s="169"/>
      <c r="AE407" s="371"/>
      <c r="AF407" s="371"/>
      <c r="AG407" s="371"/>
      <c r="AH407" s="169"/>
      <c r="AI407" s="169"/>
      <c r="AJ407" s="169"/>
      <c r="AK407" s="169"/>
      <c r="AL407" s="169"/>
      <c r="AM407" s="169"/>
      <c r="AN407" s="176"/>
      <c r="AO407" s="176"/>
      <c r="AP407" s="176"/>
    </row>
    <row r="408" spans="1:42" s="253" customFormat="1" ht="21" hidden="1" customHeight="1">
      <c r="A408" s="252"/>
      <c r="B408" s="252"/>
      <c r="C408" s="252"/>
      <c r="D408" s="252"/>
      <c r="E408" s="252"/>
      <c r="F408" s="252"/>
      <c r="G408" s="252"/>
      <c r="I408" s="265">
        <f t="shared" si="76"/>
        <v>0</v>
      </c>
      <c r="J408" s="255">
        <f t="shared" si="69"/>
        <v>0</v>
      </c>
      <c r="K408" s="1243">
        <f t="shared" si="79"/>
        <v>20</v>
      </c>
      <c r="L408" s="356"/>
      <c r="M408" s="356"/>
      <c r="N408" s="357">
        <f t="shared" si="77"/>
        <v>0</v>
      </c>
      <c r="O408" s="358"/>
      <c r="P408" s="358"/>
      <c r="Q408" s="359">
        <f t="shared" si="78"/>
        <v>0</v>
      </c>
      <c r="R408" s="359">
        <f t="shared" si="78"/>
        <v>0</v>
      </c>
      <c r="S408" s="360"/>
      <c r="T408" s="361"/>
      <c r="U408" s="255">
        <f t="shared" si="70"/>
        <v>0</v>
      </c>
      <c r="V408" s="169"/>
      <c r="W408" s="169"/>
      <c r="X408" s="169"/>
      <c r="Y408" s="169"/>
      <c r="Z408" s="169"/>
      <c r="AA408" s="378"/>
      <c r="AB408" s="169"/>
      <c r="AC408" s="169"/>
      <c r="AD408" s="169"/>
      <c r="AE408" s="371"/>
      <c r="AF408" s="371"/>
      <c r="AG408" s="371"/>
      <c r="AH408" s="169"/>
      <c r="AI408" s="169"/>
      <c r="AJ408" s="169"/>
      <c r="AK408" s="169"/>
      <c r="AL408" s="169"/>
      <c r="AM408" s="169"/>
      <c r="AN408" s="176"/>
      <c r="AO408" s="176"/>
      <c r="AP408" s="176"/>
    </row>
    <row r="409" spans="1:42" s="253" customFormat="1" ht="21" hidden="1" customHeight="1">
      <c r="A409" s="252"/>
      <c r="B409" s="252"/>
      <c r="C409" s="252"/>
      <c r="D409" s="252"/>
      <c r="E409" s="252"/>
      <c r="F409" s="252"/>
      <c r="G409" s="252"/>
      <c r="I409" s="265">
        <f t="shared" si="76"/>
        <v>0</v>
      </c>
      <c r="J409" s="255">
        <f t="shared" si="69"/>
        <v>0</v>
      </c>
      <c r="K409" s="1243">
        <f t="shared" si="79"/>
        <v>21</v>
      </c>
      <c r="L409" s="356"/>
      <c r="M409" s="356"/>
      <c r="N409" s="357">
        <f t="shared" si="77"/>
        <v>0</v>
      </c>
      <c r="O409" s="358"/>
      <c r="P409" s="358"/>
      <c r="Q409" s="359">
        <f t="shared" si="78"/>
        <v>0</v>
      </c>
      <c r="R409" s="359">
        <f t="shared" si="78"/>
        <v>0</v>
      </c>
      <c r="S409" s="360"/>
      <c r="T409" s="361"/>
      <c r="U409" s="255">
        <f t="shared" si="70"/>
        <v>0</v>
      </c>
      <c r="V409" s="169"/>
      <c r="W409" s="169"/>
      <c r="X409" s="169"/>
      <c r="Y409" s="169"/>
      <c r="Z409" s="169"/>
      <c r="AA409" s="378"/>
      <c r="AB409" s="169"/>
      <c r="AC409" s="169"/>
      <c r="AD409" s="169"/>
      <c r="AE409" s="371"/>
      <c r="AF409" s="371"/>
      <c r="AG409" s="371"/>
      <c r="AH409" s="169"/>
      <c r="AI409" s="169"/>
      <c r="AJ409" s="169"/>
      <c r="AK409" s="169"/>
      <c r="AL409" s="169"/>
      <c r="AM409" s="169"/>
      <c r="AN409" s="176"/>
      <c r="AO409" s="176"/>
      <c r="AP409" s="176"/>
    </row>
    <row r="410" spans="1:42" s="253" customFormat="1" ht="21" hidden="1" customHeight="1">
      <c r="A410" s="252"/>
      <c r="B410" s="252"/>
      <c r="C410" s="252"/>
      <c r="D410" s="252"/>
      <c r="E410" s="252"/>
      <c r="F410" s="252"/>
      <c r="G410" s="252"/>
      <c r="I410" s="265">
        <f t="shared" si="76"/>
        <v>0</v>
      </c>
      <c r="J410" s="255">
        <f t="shared" si="69"/>
        <v>0</v>
      </c>
      <c r="K410" s="1243">
        <f t="shared" si="79"/>
        <v>22</v>
      </c>
      <c r="L410" s="356"/>
      <c r="M410" s="356"/>
      <c r="N410" s="357">
        <f t="shared" si="77"/>
        <v>0</v>
      </c>
      <c r="O410" s="358"/>
      <c r="P410" s="358"/>
      <c r="Q410" s="359">
        <f t="shared" si="78"/>
        <v>0</v>
      </c>
      <c r="R410" s="359">
        <f t="shared" si="78"/>
        <v>0</v>
      </c>
      <c r="S410" s="360"/>
      <c r="T410" s="361"/>
      <c r="U410" s="255">
        <f t="shared" si="70"/>
        <v>0</v>
      </c>
      <c r="V410" s="169"/>
      <c r="W410" s="169"/>
      <c r="X410" s="169"/>
      <c r="Y410" s="169"/>
      <c r="Z410" s="169"/>
      <c r="AA410" s="378"/>
      <c r="AB410" s="169"/>
      <c r="AC410" s="169"/>
      <c r="AD410" s="169"/>
      <c r="AE410" s="371"/>
      <c r="AF410" s="371"/>
      <c r="AG410" s="371"/>
      <c r="AH410" s="169"/>
      <c r="AI410" s="169"/>
      <c r="AJ410" s="169"/>
      <c r="AK410" s="169"/>
      <c r="AL410" s="169"/>
      <c r="AM410" s="169"/>
      <c r="AN410" s="176"/>
      <c r="AO410" s="176"/>
      <c r="AP410" s="176"/>
    </row>
    <row r="411" spans="1:42" s="253" customFormat="1" ht="21" hidden="1" customHeight="1">
      <c r="A411" s="252"/>
      <c r="B411" s="252"/>
      <c r="C411" s="252"/>
      <c r="D411" s="252"/>
      <c r="E411" s="252"/>
      <c r="F411" s="252"/>
      <c r="G411" s="252"/>
      <c r="I411" s="265">
        <f t="shared" si="76"/>
        <v>0</v>
      </c>
      <c r="J411" s="255">
        <f t="shared" si="69"/>
        <v>0</v>
      </c>
      <c r="K411" s="1243">
        <f t="shared" si="79"/>
        <v>23</v>
      </c>
      <c r="L411" s="356"/>
      <c r="M411" s="356"/>
      <c r="N411" s="357">
        <f t="shared" si="77"/>
        <v>0</v>
      </c>
      <c r="O411" s="358"/>
      <c r="P411" s="358"/>
      <c r="Q411" s="359">
        <f t="shared" si="78"/>
        <v>0</v>
      </c>
      <c r="R411" s="359">
        <f t="shared" si="78"/>
        <v>0</v>
      </c>
      <c r="S411" s="360"/>
      <c r="T411" s="361"/>
      <c r="U411" s="255">
        <f t="shared" si="70"/>
        <v>0</v>
      </c>
      <c r="V411" s="169"/>
      <c r="W411" s="169"/>
      <c r="X411" s="169"/>
      <c r="Y411" s="169"/>
      <c r="Z411" s="169"/>
      <c r="AA411" s="378"/>
      <c r="AB411" s="169"/>
      <c r="AC411" s="169"/>
      <c r="AD411" s="169"/>
      <c r="AE411" s="371"/>
      <c r="AF411" s="371"/>
      <c r="AG411" s="371"/>
      <c r="AH411" s="169"/>
      <c r="AI411" s="169"/>
      <c r="AJ411" s="169"/>
      <c r="AK411" s="169"/>
      <c r="AL411" s="169"/>
      <c r="AM411" s="169"/>
      <c r="AN411" s="176"/>
      <c r="AO411" s="176"/>
      <c r="AP411" s="176"/>
    </row>
    <row r="412" spans="1:42" s="253" customFormat="1" ht="21" hidden="1" customHeight="1">
      <c r="A412" s="252"/>
      <c r="B412" s="252"/>
      <c r="C412" s="252"/>
      <c r="D412" s="252"/>
      <c r="E412" s="252"/>
      <c r="F412" s="252"/>
      <c r="G412" s="252"/>
      <c r="I412" s="265">
        <f t="shared" si="76"/>
        <v>0</v>
      </c>
      <c r="J412" s="255">
        <f t="shared" si="69"/>
        <v>0</v>
      </c>
      <c r="K412" s="1243">
        <f t="shared" si="79"/>
        <v>24</v>
      </c>
      <c r="L412" s="356"/>
      <c r="M412" s="356"/>
      <c r="N412" s="357">
        <f t="shared" si="77"/>
        <v>0</v>
      </c>
      <c r="O412" s="358"/>
      <c r="P412" s="358"/>
      <c r="Q412" s="359">
        <f t="shared" si="78"/>
        <v>0</v>
      </c>
      <c r="R412" s="359">
        <f t="shared" si="78"/>
        <v>0</v>
      </c>
      <c r="S412" s="360"/>
      <c r="T412" s="361"/>
      <c r="U412" s="255">
        <f t="shared" si="70"/>
        <v>0</v>
      </c>
      <c r="V412" s="169"/>
      <c r="W412" s="169"/>
      <c r="X412" s="169"/>
      <c r="Y412" s="169"/>
      <c r="Z412" s="169"/>
      <c r="AA412" s="378"/>
      <c r="AB412" s="169"/>
      <c r="AC412" s="169"/>
      <c r="AD412" s="169"/>
      <c r="AE412" s="371"/>
      <c r="AF412" s="371"/>
      <c r="AG412" s="371"/>
      <c r="AH412" s="169"/>
      <c r="AI412" s="169"/>
      <c r="AJ412" s="169"/>
      <c r="AK412" s="169"/>
      <c r="AL412" s="169"/>
      <c r="AM412" s="169"/>
      <c r="AN412" s="176"/>
      <c r="AO412" s="176"/>
      <c r="AP412" s="176"/>
    </row>
    <row r="413" spans="1:42" s="253" customFormat="1" ht="21" hidden="1" customHeight="1">
      <c r="A413" s="252"/>
      <c r="B413" s="252"/>
      <c r="C413" s="252"/>
      <c r="D413" s="252"/>
      <c r="E413" s="252"/>
      <c r="F413" s="252"/>
      <c r="G413" s="252"/>
      <c r="I413" s="265">
        <f t="shared" si="76"/>
        <v>0</v>
      </c>
      <c r="J413" s="255">
        <f t="shared" si="69"/>
        <v>0</v>
      </c>
      <c r="K413" s="1243">
        <f t="shared" si="79"/>
        <v>25</v>
      </c>
      <c r="L413" s="356"/>
      <c r="M413" s="356"/>
      <c r="N413" s="357">
        <f t="shared" si="77"/>
        <v>0</v>
      </c>
      <c r="O413" s="358"/>
      <c r="P413" s="358"/>
      <c r="Q413" s="359">
        <f t="shared" si="78"/>
        <v>0</v>
      </c>
      <c r="R413" s="359">
        <f t="shared" si="78"/>
        <v>0</v>
      </c>
      <c r="S413" s="360"/>
      <c r="T413" s="361"/>
      <c r="U413" s="255">
        <f t="shared" si="70"/>
        <v>0</v>
      </c>
      <c r="V413" s="169"/>
      <c r="W413" s="169"/>
      <c r="X413" s="169"/>
      <c r="Y413" s="169"/>
      <c r="Z413" s="169"/>
      <c r="AA413" s="378"/>
      <c r="AB413" s="169"/>
      <c r="AC413" s="169"/>
      <c r="AD413" s="169"/>
      <c r="AE413" s="371"/>
      <c r="AF413" s="371"/>
      <c r="AG413" s="371"/>
      <c r="AH413" s="169"/>
      <c r="AI413" s="169"/>
      <c r="AJ413" s="169"/>
      <c r="AK413" s="169"/>
      <c r="AL413" s="169"/>
      <c r="AM413" s="169"/>
      <c r="AN413" s="176"/>
      <c r="AO413" s="176"/>
      <c r="AP413" s="176"/>
    </row>
    <row r="414" spans="1:42" s="253" customFormat="1" ht="21" hidden="1" customHeight="1">
      <c r="A414" s="252"/>
      <c r="B414" s="252"/>
      <c r="C414" s="252"/>
      <c r="D414" s="252"/>
      <c r="E414" s="252"/>
      <c r="F414" s="252"/>
      <c r="G414" s="252"/>
      <c r="I414" s="265">
        <f t="shared" si="76"/>
        <v>0</v>
      </c>
      <c r="J414" s="255">
        <f t="shared" si="69"/>
        <v>0</v>
      </c>
      <c r="K414" s="1243">
        <f t="shared" si="79"/>
        <v>26</v>
      </c>
      <c r="L414" s="356"/>
      <c r="M414" s="356"/>
      <c r="N414" s="357">
        <f t="shared" si="77"/>
        <v>0</v>
      </c>
      <c r="O414" s="358"/>
      <c r="P414" s="358"/>
      <c r="Q414" s="359">
        <f t="shared" si="78"/>
        <v>0</v>
      </c>
      <c r="R414" s="359">
        <f t="shared" si="78"/>
        <v>0</v>
      </c>
      <c r="S414" s="360"/>
      <c r="T414" s="361"/>
      <c r="U414" s="255">
        <f t="shared" si="70"/>
        <v>0</v>
      </c>
      <c r="V414" s="169"/>
      <c r="W414" s="169"/>
      <c r="X414" s="169"/>
      <c r="Y414" s="169"/>
      <c r="Z414" s="169"/>
      <c r="AA414" s="378"/>
      <c r="AB414" s="169"/>
      <c r="AC414" s="169"/>
      <c r="AD414" s="169"/>
      <c r="AE414" s="371"/>
      <c r="AF414" s="371"/>
      <c r="AG414" s="371"/>
      <c r="AH414" s="169"/>
      <c r="AI414" s="169"/>
      <c r="AJ414" s="169"/>
      <c r="AK414" s="169"/>
      <c r="AL414" s="169"/>
      <c r="AM414" s="169"/>
      <c r="AN414" s="176"/>
      <c r="AO414" s="176"/>
      <c r="AP414" s="176"/>
    </row>
    <row r="415" spans="1:42" s="253" customFormat="1" ht="21" hidden="1" customHeight="1">
      <c r="A415" s="252"/>
      <c r="B415" s="252"/>
      <c r="C415" s="252"/>
      <c r="D415" s="252"/>
      <c r="E415" s="252"/>
      <c r="F415" s="252"/>
      <c r="G415" s="252"/>
      <c r="I415" s="265">
        <f t="shared" si="76"/>
        <v>0</v>
      </c>
      <c r="J415" s="255">
        <f t="shared" si="69"/>
        <v>0</v>
      </c>
      <c r="K415" s="1243">
        <f t="shared" si="79"/>
        <v>27</v>
      </c>
      <c r="L415" s="356"/>
      <c r="M415" s="356"/>
      <c r="N415" s="357">
        <f t="shared" si="77"/>
        <v>0</v>
      </c>
      <c r="O415" s="358"/>
      <c r="P415" s="358"/>
      <c r="Q415" s="359">
        <f t="shared" si="78"/>
        <v>0</v>
      </c>
      <c r="R415" s="359">
        <f t="shared" si="78"/>
        <v>0</v>
      </c>
      <c r="S415" s="360"/>
      <c r="T415" s="361"/>
      <c r="U415" s="255">
        <f t="shared" si="70"/>
        <v>0</v>
      </c>
      <c r="V415" s="169"/>
      <c r="W415" s="169"/>
      <c r="X415" s="169"/>
      <c r="Y415" s="169"/>
      <c r="Z415" s="169"/>
      <c r="AA415" s="378"/>
      <c r="AB415" s="169"/>
      <c r="AC415" s="169"/>
      <c r="AD415" s="169"/>
      <c r="AE415" s="371"/>
      <c r="AF415" s="371"/>
      <c r="AG415" s="371"/>
      <c r="AH415" s="169"/>
      <c r="AI415" s="169"/>
      <c r="AJ415" s="169"/>
      <c r="AK415" s="169"/>
      <c r="AL415" s="169"/>
      <c r="AM415" s="169"/>
      <c r="AN415" s="176"/>
      <c r="AO415" s="176"/>
      <c r="AP415" s="176"/>
    </row>
    <row r="416" spans="1:42" s="253" customFormat="1" ht="21" hidden="1" customHeight="1">
      <c r="A416" s="252"/>
      <c r="B416" s="252"/>
      <c r="C416" s="252"/>
      <c r="D416" s="252"/>
      <c r="E416" s="252"/>
      <c r="F416" s="252"/>
      <c r="G416" s="252"/>
      <c r="I416" s="265">
        <f t="shared" si="76"/>
        <v>0</v>
      </c>
      <c r="J416" s="255">
        <f t="shared" si="69"/>
        <v>0</v>
      </c>
      <c r="K416" s="1243">
        <f t="shared" si="79"/>
        <v>28</v>
      </c>
      <c r="L416" s="356"/>
      <c r="M416" s="356"/>
      <c r="N416" s="357">
        <f t="shared" si="77"/>
        <v>0</v>
      </c>
      <c r="O416" s="358"/>
      <c r="P416" s="358"/>
      <c r="Q416" s="359">
        <f t="shared" si="78"/>
        <v>0</v>
      </c>
      <c r="R416" s="359">
        <f t="shared" si="78"/>
        <v>0</v>
      </c>
      <c r="S416" s="360"/>
      <c r="T416" s="361"/>
      <c r="U416" s="255">
        <f t="shared" si="70"/>
        <v>0</v>
      </c>
      <c r="V416" s="169"/>
      <c r="W416" s="169"/>
      <c r="X416" s="169"/>
      <c r="Y416" s="169"/>
      <c r="Z416" s="169"/>
      <c r="AA416" s="378"/>
      <c r="AB416" s="169"/>
      <c r="AC416" s="169"/>
      <c r="AD416" s="169"/>
      <c r="AE416" s="371"/>
      <c r="AF416" s="371"/>
      <c r="AG416" s="371"/>
      <c r="AH416" s="169"/>
      <c r="AI416" s="169"/>
      <c r="AJ416" s="169"/>
      <c r="AK416" s="169"/>
      <c r="AL416" s="169"/>
      <c r="AM416" s="169"/>
      <c r="AN416" s="176"/>
      <c r="AO416" s="176"/>
      <c r="AP416" s="176"/>
    </row>
    <row r="417" spans="1:42" s="253" customFormat="1" ht="21" hidden="1" customHeight="1">
      <c r="A417" s="252"/>
      <c r="B417" s="252"/>
      <c r="C417" s="252"/>
      <c r="D417" s="252"/>
      <c r="E417" s="252"/>
      <c r="F417" s="252"/>
      <c r="G417" s="252"/>
      <c r="I417" s="265">
        <f t="shared" si="76"/>
        <v>0</v>
      </c>
      <c r="J417" s="255">
        <f t="shared" si="69"/>
        <v>0</v>
      </c>
      <c r="K417" s="1243">
        <f t="shared" si="79"/>
        <v>29</v>
      </c>
      <c r="L417" s="356"/>
      <c r="M417" s="356"/>
      <c r="N417" s="357">
        <f t="shared" si="77"/>
        <v>0</v>
      </c>
      <c r="O417" s="358"/>
      <c r="P417" s="358"/>
      <c r="Q417" s="359">
        <f t="shared" si="78"/>
        <v>0</v>
      </c>
      <c r="R417" s="359">
        <f t="shared" si="78"/>
        <v>0</v>
      </c>
      <c r="S417" s="360"/>
      <c r="T417" s="361"/>
      <c r="U417" s="255">
        <f t="shared" si="70"/>
        <v>0</v>
      </c>
      <c r="V417" s="169"/>
      <c r="W417" s="169"/>
      <c r="X417" s="169"/>
      <c r="Y417" s="169"/>
      <c r="Z417" s="169"/>
      <c r="AA417" s="378"/>
      <c r="AB417" s="169"/>
      <c r="AC417" s="169"/>
      <c r="AD417" s="169"/>
      <c r="AE417" s="371"/>
      <c r="AF417" s="371"/>
      <c r="AG417" s="371"/>
      <c r="AH417" s="169"/>
      <c r="AI417" s="169"/>
      <c r="AJ417" s="169"/>
      <c r="AK417" s="169"/>
      <c r="AL417" s="169"/>
      <c r="AM417" s="169"/>
      <c r="AN417" s="176"/>
      <c r="AO417" s="176"/>
      <c r="AP417" s="176"/>
    </row>
    <row r="418" spans="1:42" s="253" customFormat="1" ht="21" hidden="1" customHeight="1">
      <c r="A418" s="252"/>
      <c r="B418" s="252"/>
      <c r="C418" s="252"/>
      <c r="D418" s="252"/>
      <c r="E418" s="252"/>
      <c r="F418" s="252"/>
      <c r="G418" s="252"/>
      <c r="I418" s="265">
        <f t="shared" si="76"/>
        <v>0</v>
      </c>
      <c r="J418" s="255">
        <f t="shared" si="69"/>
        <v>0</v>
      </c>
      <c r="K418" s="1243">
        <f t="shared" si="79"/>
        <v>30</v>
      </c>
      <c r="L418" s="356"/>
      <c r="M418" s="356"/>
      <c r="N418" s="357">
        <f t="shared" si="77"/>
        <v>0</v>
      </c>
      <c r="O418" s="358"/>
      <c r="P418" s="358"/>
      <c r="Q418" s="359">
        <f t="shared" si="78"/>
        <v>0</v>
      </c>
      <c r="R418" s="359">
        <f t="shared" si="78"/>
        <v>0</v>
      </c>
      <c r="S418" s="360"/>
      <c r="T418" s="361"/>
      <c r="U418" s="255">
        <f t="shared" si="70"/>
        <v>0</v>
      </c>
      <c r="V418" s="169"/>
      <c r="W418" s="169"/>
      <c r="X418" s="169"/>
      <c r="Y418" s="169"/>
      <c r="Z418" s="169"/>
      <c r="AA418" s="378"/>
      <c r="AB418" s="169"/>
      <c r="AC418" s="169"/>
      <c r="AD418" s="169"/>
      <c r="AE418" s="371"/>
      <c r="AF418" s="371"/>
      <c r="AG418" s="371"/>
      <c r="AH418" s="169"/>
      <c r="AI418" s="169"/>
      <c r="AJ418" s="169"/>
      <c r="AK418" s="169"/>
      <c r="AL418" s="169"/>
      <c r="AM418" s="169"/>
      <c r="AN418" s="176"/>
      <c r="AO418" s="176"/>
      <c r="AP418" s="176"/>
    </row>
    <row r="419" spans="1:42" s="253" customFormat="1" ht="21" hidden="1" customHeight="1">
      <c r="A419" s="252"/>
      <c r="B419" s="252"/>
      <c r="C419" s="252"/>
      <c r="D419" s="252"/>
      <c r="E419" s="252"/>
      <c r="F419" s="252"/>
      <c r="G419" s="252"/>
      <c r="I419" s="265">
        <f t="shared" si="76"/>
        <v>0</v>
      </c>
      <c r="J419" s="255">
        <f t="shared" si="69"/>
        <v>0</v>
      </c>
      <c r="K419" s="1243">
        <f t="shared" si="79"/>
        <v>31</v>
      </c>
      <c r="L419" s="356"/>
      <c r="M419" s="356"/>
      <c r="N419" s="357">
        <f t="shared" si="77"/>
        <v>0</v>
      </c>
      <c r="O419" s="358"/>
      <c r="P419" s="358"/>
      <c r="Q419" s="359">
        <f t="shared" si="78"/>
        <v>0</v>
      </c>
      <c r="R419" s="359">
        <f t="shared" si="78"/>
        <v>0</v>
      </c>
      <c r="S419" s="360"/>
      <c r="T419" s="361"/>
      <c r="U419" s="255">
        <f t="shared" si="70"/>
        <v>0</v>
      </c>
      <c r="V419" s="169"/>
      <c r="W419" s="169"/>
      <c r="X419" s="169"/>
      <c r="Y419" s="169"/>
      <c r="Z419" s="169"/>
      <c r="AA419" s="378"/>
      <c r="AB419" s="169"/>
      <c r="AC419" s="169"/>
      <c r="AD419" s="169"/>
      <c r="AE419" s="371"/>
      <c r="AF419" s="371"/>
      <c r="AG419" s="371"/>
      <c r="AH419" s="169"/>
      <c r="AI419" s="169"/>
      <c r="AJ419" s="169"/>
      <c r="AK419" s="169"/>
      <c r="AL419" s="169"/>
      <c r="AM419" s="169"/>
      <c r="AN419" s="176"/>
      <c r="AO419" s="176"/>
      <c r="AP419" s="176"/>
    </row>
    <row r="420" spans="1:42" s="253" customFormat="1" ht="21" hidden="1" customHeight="1">
      <c r="A420" s="252"/>
      <c r="B420" s="252"/>
      <c r="C420" s="252"/>
      <c r="D420" s="252"/>
      <c r="E420" s="252"/>
      <c r="F420" s="252"/>
      <c r="G420" s="252"/>
      <c r="I420" s="265">
        <f t="shared" si="76"/>
        <v>0</v>
      </c>
      <c r="J420" s="255">
        <f t="shared" si="69"/>
        <v>0</v>
      </c>
      <c r="K420" s="1243">
        <f t="shared" si="79"/>
        <v>32</v>
      </c>
      <c r="L420" s="356"/>
      <c r="M420" s="356"/>
      <c r="N420" s="357">
        <f t="shared" si="77"/>
        <v>0</v>
      </c>
      <c r="O420" s="358"/>
      <c r="P420" s="358"/>
      <c r="Q420" s="359">
        <f t="shared" si="78"/>
        <v>0</v>
      </c>
      <c r="R420" s="359">
        <f t="shared" si="78"/>
        <v>0</v>
      </c>
      <c r="S420" s="360"/>
      <c r="T420" s="361"/>
      <c r="U420" s="255">
        <f t="shared" si="70"/>
        <v>0</v>
      </c>
      <c r="V420" s="169"/>
      <c r="W420" s="169"/>
      <c r="X420" s="169"/>
      <c r="Y420" s="169"/>
      <c r="Z420" s="169"/>
      <c r="AA420" s="378"/>
      <c r="AB420" s="169"/>
      <c r="AC420" s="169"/>
      <c r="AD420" s="169"/>
      <c r="AE420" s="371"/>
      <c r="AF420" s="371"/>
      <c r="AG420" s="371"/>
      <c r="AH420" s="169"/>
      <c r="AI420" s="169"/>
      <c r="AJ420" s="169"/>
      <c r="AK420" s="169"/>
      <c r="AL420" s="169"/>
      <c r="AM420" s="169"/>
      <c r="AN420" s="176"/>
      <c r="AO420" s="176"/>
      <c r="AP420" s="176"/>
    </row>
    <row r="421" spans="1:42" s="253" customFormat="1" ht="21" hidden="1" customHeight="1">
      <c r="A421" s="252"/>
      <c r="B421" s="252"/>
      <c r="C421" s="252"/>
      <c r="D421" s="252"/>
      <c r="E421" s="252"/>
      <c r="F421" s="252"/>
      <c r="G421" s="252"/>
      <c r="I421" s="265">
        <f t="shared" si="76"/>
        <v>0</v>
      </c>
      <c r="J421" s="255">
        <f t="shared" si="69"/>
        <v>0</v>
      </c>
      <c r="K421" s="1243">
        <f t="shared" si="79"/>
        <v>33</v>
      </c>
      <c r="L421" s="356"/>
      <c r="M421" s="356"/>
      <c r="N421" s="357">
        <f t="shared" si="77"/>
        <v>0</v>
      </c>
      <c r="O421" s="358"/>
      <c r="P421" s="358"/>
      <c r="Q421" s="359">
        <f t="shared" si="78"/>
        <v>0</v>
      </c>
      <c r="R421" s="359">
        <f t="shared" si="78"/>
        <v>0</v>
      </c>
      <c r="S421" s="360"/>
      <c r="T421" s="361"/>
      <c r="U421" s="255">
        <f t="shared" si="70"/>
        <v>0</v>
      </c>
      <c r="V421" s="169"/>
      <c r="W421" s="169"/>
      <c r="X421" s="169"/>
      <c r="Y421" s="169"/>
      <c r="Z421" s="169"/>
      <c r="AA421" s="378"/>
      <c r="AB421" s="169"/>
      <c r="AC421" s="169"/>
      <c r="AD421" s="169"/>
      <c r="AE421" s="371"/>
      <c r="AF421" s="371"/>
      <c r="AG421" s="371"/>
      <c r="AH421" s="169"/>
      <c r="AI421" s="169"/>
      <c r="AJ421" s="169"/>
      <c r="AK421" s="169"/>
      <c r="AL421" s="169"/>
      <c r="AM421" s="169"/>
      <c r="AN421" s="176"/>
      <c r="AO421" s="176"/>
      <c r="AP421" s="176"/>
    </row>
    <row r="422" spans="1:42" s="253" customFormat="1" ht="21" hidden="1" customHeight="1">
      <c r="A422" s="252"/>
      <c r="B422" s="252"/>
      <c r="C422" s="252"/>
      <c r="D422" s="252"/>
      <c r="E422" s="252"/>
      <c r="F422" s="252"/>
      <c r="G422" s="252"/>
      <c r="I422" s="265">
        <f t="shared" si="76"/>
        <v>0</v>
      </c>
      <c r="J422" s="255">
        <f t="shared" si="69"/>
        <v>0</v>
      </c>
      <c r="K422" s="1243">
        <f t="shared" si="79"/>
        <v>34</v>
      </c>
      <c r="L422" s="356"/>
      <c r="M422" s="356"/>
      <c r="N422" s="357">
        <f t="shared" si="77"/>
        <v>0</v>
      </c>
      <c r="O422" s="358"/>
      <c r="P422" s="358"/>
      <c r="Q422" s="359">
        <f t="shared" si="78"/>
        <v>0</v>
      </c>
      <c r="R422" s="359">
        <f t="shared" si="78"/>
        <v>0</v>
      </c>
      <c r="S422" s="360"/>
      <c r="T422" s="361"/>
      <c r="U422" s="255">
        <f t="shared" si="70"/>
        <v>0</v>
      </c>
      <c r="V422" s="169"/>
      <c r="W422" s="169"/>
      <c r="X422" s="169"/>
      <c r="Y422" s="169"/>
      <c r="Z422" s="169"/>
      <c r="AA422" s="378"/>
      <c r="AB422" s="169"/>
      <c r="AC422" s="169"/>
      <c r="AD422" s="169"/>
      <c r="AE422" s="371"/>
      <c r="AF422" s="371"/>
      <c r="AG422" s="371"/>
      <c r="AH422" s="169"/>
      <c r="AI422" s="169"/>
      <c r="AJ422" s="169"/>
      <c r="AK422" s="169"/>
      <c r="AL422" s="169"/>
      <c r="AM422" s="169"/>
      <c r="AN422" s="176"/>
      <c r="AO422" s="176"/>
      <c r="AP422" s="176"/>
    </row>
    <row r="423" spans="1:42" s="253" customFormat="1" ht="21" hidden="1" customHeight="1">
      <c r="A423" s="252"/>
      <c r="B423" s="252"/>
      <c r="C423" s="252"/>
      <c r="D423" s="252"/>
      <c r="E423" s="252"/>
      <c r="F423" s="252"/>
      <c r="G423" s="252"/>
      <c r="I423" s="265">
        <f t="shared" si="76"/>
        <v>0</v>
      </c>
      <c r="J423" s="255">
        <f t="shared" si="69"/>
        <v>0</v>
      </c>
      <c r="K423" s="1243">
        <f t="shared" si="79"/>
        <v>35</v>
      </c>
      <c r="L423" s="356"/>
      <c r="M423" s="356"/>
      <c r="N423" s="357">
        <f t="shared" si="77"/>
        <v>0</v>
      </c>
      <c r="O423" s="358"/>
      <c r="P423" s="358"/>
      <c r="Q423" s="359">
        <f t="shared" si="78"/>
        <v>0</v>
      </c>
      <c r="R423" s="359">
        <f t="shared" si="78"/>
        <v>0</v>
      </c>
      <c r="S423" s="360"/>
      <c r="T423" s="361"/>
      <c r="U423" s="255">
        <f t="shared" si="70"/>
        <v>0</v>
      </c>
      <c r="V423" s="169"/>
      <c r="W423" s="169"/>
      <c r="X423" s="169"/>
      <c r="Y423" s="169"/>
      <c r="Z423" s="169"/>
      <c r="AA423" s="378"/>
      <c r="AB423" s="169"/>
      <c r="AC423" s="169"/>
      <c r="AD423" s="169"/>
      <c r="AE423" s="371"/>
      <c r="AF423" s="371"/>
      <c r="AG423" s="371"/>
      <c r="AH423" s="169"/>
      <c r="AI423" s="169"/>
      <c r="AJ423" s="169"/>
      <c r="AK423" s="169"/>
      <c r="AL423" s="169"/>
      <c r="AM423" s="169"/>
      <c r="AN423" s="176"/>
      <c r="AO423" s="176"/>
      <c r="AP423" s="176"/>
    </row>
    <row r="424" spans="1:42" s="253" customFormat="1" ht="21" hidden="1" customHeight="1">
      <c r="A424" s="252"/>
      <c r="B424" s="252"/>
      <c r="C424" s="252"/>
      <c r="D424" s="252"/>
      <c r="E424" s="252"/>
      <c r="F424" s="252"/>
      <c r="G424" s="252"/>
      <c r="I424" s="265">
        <f t="shared" si="76"/>
        <v>0</v>
      </c>
      <c r="J424" s="255">
        <f t="shared" si="69"/>
        <v>0</v>
      </c>
      <c r="K424" s="1243">
        <f t="shared" si="79"/>
        <v>36</v>
      </c>
      <c r="L424" s="356"/>
      <c r="M424" s="356"/>
      <c r="N424" s="357">
        <f t="shared" si="77"/>
        <v>0</v>
      </c>
      <c r="O424" s="358"/>
      <c r="P424" s="358"/>
      <c r="Q424" s="359">
        <f t="shared" si="78"/>
        <v>0</v>
      </c>
      <c r="R424" s="359">
        <f t="shared" si="78"/>
        <v>0</v>
      </c>
      <c r="S424" s="360"/>
      <c r="T424" s="361"/>
      <c r="U424" s="255">
        <f t="shared" si="70"/>
        <v>0</v>
      </c>
      <c r="V424" s="169"/>
      <c r="W424" s="169"/>
      <c r="X424" s="169"/>
      <c r="Y424" s="169"/>
      <c r="Z424" s="169"/>
      <c r="AA424" s="378"/>
      <c r="AB424" s="169"/>
      <c r="AC424" s="169"/>
      <c r="AD424" s="169"/>
      <c r="AE424" s="371"/>
      <c r="AF424" s="371"/>
      <c r="AG424" s="371"/>
      <c r="AH424" s="169"/>
      <c r="AI424" s="169"/>
      <c r="AJ424" s="169"/>
      <c r="AK424" s="169"/>
      <c r="AL424" s="169"/>
      <c r="AM424" s="169"/>
      <c r="AN424" s="176"/>
      <c r="AO424" s="176"/>
      <c r="AP424" s="176"/>
    </row>
    <row r="425" spans="1:42" s="253" customFormat="1" ht="21" hidden="1" customHeight="1" thickBot="1">
      <c r="A425" s="252"/>
      <c r="B425" s="252"/>
      <c r="C425" s="252"/>
      <c r="D425" s="252"/>
      <c r="E425" s="252"/>
      <c r="F425" s="252"/>
      <c r="G425" s="252"/>
      <c r="I425" s="265">
        <f t="shared" si="76"/>
        <v>0</v>
      </c>
      <c r="J425" s="255">
        <f t="shared" si="69"/>
        <v>0</v>
      </c>
      <c r="K425" s="385">
        <f t="shared" si="79"/>
        <v>37</v>
      </c>
      <c r="L425" s="356"/>
      <c r="M425" s="356"/>
      <c r="N425" s="387">
        <f t="shared" si="77"/>
        <v>0</v>
      </c>
      <c r="O425" s="388"/>
      <c r="P425" s="388"/>
      <c r="Q425" s="389">
        <f t="shared" si="78"/>
        <v>0</v>
      </c>
      <c r="R425" s="389">
        <f t="shared" si="78"/>
        <v>0</v>
      </c>
      <c r="S425" s="390"/>
      <c r="T425" s="391"/>
      <c r="U425" s="255">
        <f t="shared" si="70"/>
        <v>0</v>
      </c>
      <c r="V425" s="169"/>
      <c r="W425" s="169"/>
      <c r="X425" s="169"/>
      <c r="Y425" s="169"/>
      <c r="Z425" s="169"/>
      <c r="AA425" s="378"/>
      <c r="AB425" s="169"/>
      <c r="AC425" s="169"/>
      <c r="AD425" s="169"/>
      <c r="AE425" s="371"/>
      <c r="AF425" s="371"/>
      <c r="AG425" s="371"/>
      <c r="AH425" s="169"/>
      <c r="AI425" s="169"/>
      <c r="AJ425" s="169"/>
      <c r="AK425" s="169"/>
      <c r="AL425" s="169"/>
      <c r="AM425" s="169"/>
      <c r="AN425" s="176"/>
      <c r="AO425" s="176"/>
      <c r="AP425" s="176"/>
    </row>
    <row r="426" spans="1:42" s="253" customFormat="1" ht="21" hidden="1" customHeight="1">
      <c r="A426" s="252"/>
      <c r="B426" s="252"/>
      <c r="C426" s="252"/>
      <c r="D426" s="252"/>
      <c r="E426" s="252"/>
      <c r="F426" s="252"/>
      <c r="G426" s="252"/>
      <c r="I426" s="265">
        <f>IF((O$428+P$428)&gt;0,1,0)</f>
        <v>0</v>
      </c>
      <c r="J426" s="255">
        <f t="shared" si="69"/>
        <v>0</v>
      </c>
      <c r="K426" s="2439" t="s">
        <v>942</v>
      </c>
      <c r="L426" s="2441" t="s">
        <v>943</v>
      </c>
      <c r="M426" s="2443" t="s">
        <v>944</v>
      </c>
      <c r="N426" s="2443" t="s">
        <v>945</v>
      </c>
      <c r="O426" s="2445" t="s">
        <v>946</v>
      </c>
      <c r="P426" s="2445"/>
      <c r="Q426" s="2445" t="s">
        <v>947</v>
      </c>
      <c r="R426" s="2445"/>
      <c r="S426" s="2446" t="s">
        <v>948</v>
      </c>
      <c r="T426" s="2448" t="s">
        <v>1162</v>
      </c>
      <c r="U426" s="255">
        <f t="shared" si="70"/>
        <v>0</v>
      </c>
      <c r="V426" s="169"/>
      <c r="W426" s="169"/>
      <c r="X426" s="169"/>
      <c r="Y426" s="169"/>
      <c r="Z426" s="169"/>
      <c r="AA426" s="378"/>
      <c r="AB426" s="169"/>
      <c r="AC426" s="169"/>
      <c r="AD426" s="169"/>
      <c r="AE426" s="371"/>
      <c r="AF426" s="371"/>
      <c r="AG426" s="371"/>
      <c r="AH426" s="169"/>
      <c r="AI426" s="169"/>
      <c r="AJ426" s="169"/>
      <c r="AK426" s="169"/>
      <c r="AL426" s="169"/>
      <c r="AM426" s="169"/>
      <c r="AN426" s="176"/>
      <c r="AO426" s="176"/>
      <c r="AP426" s="176"/>
    </row>
    <row r="427" spans="1:42" s="253" customFormat="1" ht="21" hidden="1" customHeight="1">
      <c r="A427" s="252"/>
      <c r="B427" s="252"/>
      <c r="C427" s="252"/>
      <c r="D427" s="252"/>
      <c r="E427" s="252"/>
      <c r="F427" s="252"/>
      <c r="G427" s="252"/>
      <c r="I427" s="265">
        <f t="shared" ref="I427:I450" si="80">IF((O$428+P$428)&gt;0,1,0)</f>
        <v>0</v>
      </c>
      <c r="J427" s="255">
        <f t="shared" si="69"/>
        <v>0</v>
      </c>
      <c r="K427" s="2440"/>
      <c r="L427" s="2442"/>
      <c r="M427" s="2444"/>
      <c r="N427" s="2444"/>
      <c r="O427" s="1245" t="s">
        <v>786</v>
      </c>
      <c r="P427" s="335" t="s">
        <v>787</v>
      </c>
      <c r="Q427" s="335" t="s">
        <v>786</v>
      </c>
      <c r="R427" s="336" t="s">
        <v>787</v>
      </c>
      <c r="S427" s="2447"/>
      <c r="T427" s="2449"/>
      <c r="U427" s="255">
        <f t="shared" si="70"/>
        <v>0</v>
      </c>
      <c r="V427" s="169"/>
      <c r="W427" s="169"/>
      <c r="X427" s="169"/>
      <c r="Y427" s="169"/>
      <c r="Z427" s="169"/>
      <c r="AA427" s="378"/>
      <c r="AB427" s="169"/>
      <c r="AC427" s="169"/>
      <c r="AD427" s="169"/>
      <c r="AE427" s="371"/>
      <c r="AF427" s="371"/>
      <c r="AG427" s="371"/>
      <c r="AH427" s="169"/>
      <c r="AI427" s="169"/>
      <c r="AJ427" s="169"/>
      <c r="AK427" s="169"/>
      <c r="AL427" s="169"/>
      <c r="AM427" s="169"/>
      <c r="AN427" s="176"/>
      <c r="AO427" s="176"/>
      <c r="AP427" s="176"/>
    </row>
    <row r="428" spans="1:42" s="253" customFormat="1" ht="21" hidden="1" customHeight="1">
      <c r="A428" s="252"/>
      <c r="B428" s="252"/>
      <c r="C428" s="252"/>
      <c r="D428" s="252"/>
      <c r="E428" s="252"/>
      <c r="F428" s="252"/>
      <c r="G428" s="252"/>
      <c r="I428" s="265">
        <f t="shared" si="80"/>
        <v>0</v>
      </c>
      <c r="J428" s="255">
        <f t="shared" si="69"/>
        <v>0</v>
      </c>
      <c r="K428" s="1243">
        <f>+K50+1</f>
        <v>38</v>
      </c>
      <c r="L428" s="356"/>
      <c r="M428" s="356"/>
      <c r="N428" s="357">
        <f t="shared" ref="N428:N450" si="81">IF(O428+P428&gt;0,$W$377,)</f>
        <v>0</v>
      </c>
      <c r="O428" s="358"/>
      <c r="P428" s="358"/>
      <c r="Q428" s="359">
        <f t="shared" si="78"/>
        <v>0</v>
      </c>
      <c r="R428" s="359">
        <f t="shared" si="78"/>
        <v>0</v>
      </c>
      <c r="S428" s="360"/>
      <c r="T428" s="361"/>
      <c r="U428" s="255">
        <f t="shared" si="70"/>
        <v>0</v>
      </c>
      <c r="V428" s="169"/>
      <c r="W428" s="169"/>
      <c r="X428" s="169"/>
      <c r="Y428" s="169"/>
      <c r="Z428" s="169"/>
      <c r="AA428" s="378"/>
      <c r="AB428" s="169"/>
      <c r="AC428" s="169"/>
      <c r="AD428" s="169"/>
      <c r="AE428" s="371"/>
      <c r="AF428" s="371"/>
      <c r="AG428" s="371"/>
      <c r="AH428" s="169"/>
      <c r="AI428" s="169"/>
      <c r="AJ428" s="169"/>
      <c r="AK428" s="169"/>
      <c r="AL428" s="169"/>
      <c r="AM428" s="169"/>
      <c r="AN428" s="176"/>
      <c r="AO428" s="176"/>
      <c r="AP428" s="176"/>
    </row>
    <row r="429" spans="1:42" s="253" customFormat="1" ht="21" hidden="1" customHeight="1">
      <c r="A429" s="252"/>
      <c r="B429" s="252"/>
      <c r="C429" s="252"/>
      <c r="D429" s="252"/>
      <c r="E429" s="252"/>
      <c r="F429" s="252"/>
      <c r="G429" s="252"/>
      <c r="I429" s="265">
        <f t="shared" si="80"/>
        <v>0</v>
      </c>
      <c r="J429" s="255">
        <f t="shared" si="69"/>
        <v>0</v>
      </c>
      <c r="K429" s="1243">
        <f t="shared" ref="K429:K450" si="82">+K428+1</f>
        <v>39</v>
      </c>
      <c r="L429" s="356"/>
      <c r="M429" s="356"/>
      <c r="N429" s="357">
        <f t="shared" si="81"/>
        <v>0</v>
      </c>
      <c r="O429" s="358"/>
      <c r="P429" s="358"/>
      <c r="Q429" s="359">
        <f t="shared" si="78"/>
        <v>0</v>
      </c>
      <c r="R429" s="359">
        <f t="shared" si="78"/>
        <v>0</v>
      </c>
      <c r="S429" s="360"/>
      <c r="T429" s="361"/>
      <c r="U429" s="255">
        <f t="shared" si="70"/>
        <v>0</v>
      </c>
      <c r="V429" s="169"/>
      <c r="W429" s="169"/>
      <c r="X429" s="169"/>
      <c r="Y429" s="169"/>
      <c r="Z429" s="169"/>
      <c r="AA429" s="378"/>
      <c r="AB429" s="169"/>
      <c r="AC429" s="169"/>
      <c r="AD429" s="169"/>
      <c r="AE429" s="371"/>
      <c r="AF429" s="371"/>
      <c r="AG429" s="371"/>
      <c r="AH429" s="169"/>
      <c r="AI429" s="169"/>
      <c r="AJ429" s="169"/>
      <c r="AK429" s="169"/>
      <c r="AL429" s="169"/>
      <c r="AM429" s="169"/>
      <c r="AN429" s="176"/>
      <c r="AO429" s="176"/>
      <c r="AP429" s="176"/>
    </row>
    <row r="430" spans="1:42" s="253" customFormat="1" ht="21" hidden="1" customHeight="1">
      <c r="A430" s="252"/>
      <c r="B430" s="252"/>
      <c r="C430" s="252"/>
      <c r="D430" s="252"/>
      <c r="E430" s="252"/>
      <c r="F430" s="252"/>
      <c r="G430" s="252"/>
      <c r="I430" s="265">
        <f t="shared" si="80"/>
        <v>0</v>
      </c>
      <c r="J430" s="255">
        <f t="shared" si="69"/>
        <v>0</v>
      </c>
      <c r="K430" s="1243">
        <f t="shared" si="82"/>
        <v>40</v>
      </c>
      <c r="L430" s="356"/>
      <c r="M430" s="356"/>
      <c r="N430" s="357">
        <f t="shared" si="81"/>
        <v>0</v>
      </c>
      <c r="O430" s="358"/>
      <c r="P430" s="358"/>
      <c r="Q430" s="359">
        <f t="shared" si="78"/>
        <v>0</v>
      </c>
      <c r="R430" s="359">
        <f t="shared" si="78"/>
        <v>0</v>
      </c>
      <c r="S430" s="360"/>
      <c r="T430" s="361"/>
      <c r="U430" s="255">
        <f t="shared" si="70"/>
        <v>0</v>
      </c>
      <c r="V430" s="169"/>
      <c r="W430" s="169"/>
      <c r="X430" s="169"/>
      <c r="Y430" s="169"/>
      <c r="Z430" s="169"/>
      <c r="AA430" s="378"/>
      <c r="AB430" s="169"/>
      <c r="AC430" s="169"/>
      <c r="AD430" s="169"/>
      <c r="AE430" s="371"/>
      <c r="AF430" s="371"/>
      <c r="AG430" s="371"/>
      <c r="AH430" s="169"/>
      <c r="AI430" s="169"/>
      <c r="AJ430" s="169"/>
      <c r="AK430" s="169"/>
      <c r="AL430" s="169"/>
      <c r="AM430" s="169"/>
      <c r="AN430" s="176"/>
      <c r="AO430" s="176"/>
      <c r="AP430" s="176"/>
    </row>
    <row r="431" spans="1:42" s="253" customFormat="1" ht="21" hidden="1" customHeight="1">
      <c r="A431" s="252"/>
      <c r="B431" s="252"/>
      <c r="C431" s="252"/>
      <c r="D431" s="252"/>
      <c r="E431" s="252"/>
      <c r="F431" s="252"/>
      <c r="G431" s="252"/>
      <c r="I431" s="265">
        <f t="shared" si="80"/>
        <v>0</v>
      </c>
      <c r="J431" s="255">
        <f t="shared" si="69"/>
        <v>0</v>
      </c>
      <c r="K431" s="1243">
        <f t="shared" si="82"/>
        <v>41</v>
      </c>
      <c r="L431" s="356"/>
      <c r="M431" s="356"/>
      <c r="N431" s="357">
        <f t="shared" si="81"/>
        <v>0</v>
      </c>
      <c r="O431" s="358"/>
      <c r="P431" s="358"/>
      <c r="Q431" s="359">
        <f t="shared" si="78"/>
        <v>0</v>
      </c>
      <c r="R431" s="359">
        <f t="shared" si="78"/>
        <v>0</v>
      </c>
      <c r="S431" s="360"/>
      <c r="T431" s="361"/>
      <c r="U431" s="255">
        <f t="shared" si="70"/>
        <v>0</v>
      </c>
      <c r="V431" s="169"/>
      <c r="W431" s="169"/>
      <c r="X431" s="169"/>
      <c r="Y431" s="169"/>
      <c r="Z431" s="169"/>
      <c r="AA431" s="378"/>
      <c r="AB431" s="169"/>
      <c r="AC431" s="169"/>
      <c r="AD431" s="169"/>
      <c r="AE431" s="371"/>
      <c r="AF431" s="371"/>
      <c r="AG431" s="371"/>
      <c r="AH431" s="169"/>
      <c r="AI431" s="169"/>
      <c r="AJ431" s="169"/>
      <c r="AK431" s="169"/>
      <c r="AL431" s="169"/>
      <c r="AM431" s="169"/>
      <c r="AN431" s="176"/>
      <c r="AO431" s="176"/>
      <c r="AP431" s="176"/>
    </row>
    <row r="432" spans="1:42" s="253" customFormat="1" ht="21" hidden="1" customHeight="1">
      <c r="A432" s="252"/>
      <c r="B432" s="252"/>
      <c r="C432" s="252"/>
      <c r="D432" s="252"/>
      <c r="E432" s="252"/>
      <c r="F432" s="252"/>
      <c r="G432" s="252"/>
      <c r="I432" s="265">
        <f t="shared" si="80"/>
        <v>0</v>
      </c>
      <c r="J432" s="255">
        <f t="shared" si="69"/>
        <v>0</v>
      </c>
      <c r="K432" s="1243">
        <f t="shared" si="82"/>
        <v>42</v>
      </c>
      <c r="L432" s="356"/>
      <c r="M432" s="356"/>
      <c r="N432" s="357">
        <f t="shared" si="81"/>
        <v>0</v>
      </c>
      <c r="O432" s="358"/>
      <c r="P432" s="358"/>
      <c r="Q432" s="359">
        <f t="shared" si="78"/>
        <v>0</v>
      </c>
      <c r="R432" s="359">
        <f t="shared" si="78"/>
        <v>0</v>
      </c>
      <c r="S432" s="360"/>
      <c r="T432" s="361"/>
      <c r="U432" s="255">
        <f t="shared" si="70"/>
        <v>0</v>
      </c>
      <c r="V432" s="169"/>
      <c r="W432" s="169"/>
      <c r="X432" s="169"/>
      <c r="Y432" s="169"/>
      <c r="Z432" s="169"/>
      <c r="AA432" s="378"/>
      <c r="AB432" s="169"/>
      <c r="AC432" s="169"/>
      <c r="AD432" s="169"/>
      <c r="AE432" s="371"/>
      <c r="AF432" s="371"/>
      <c r="AG432" s="371"/>
      <c r="AH432" s="169"/>
      <c r="AI432" s="169"/>
      <c r="AJ432" s="169"/>
      <c r="AK432" s="169"/>
      <c r="AL432" s="169"/>
      <c r="AM432" s="169"/>
      <c r="AN432" s="176"/>
      <c r="AO432" s="176"/>
      <c r="AP432" s="176"/>
    </row>
    <row r="433" spans="1:42" s="253" customFormat="1" ht="21" hidden="1" customHeight="1">
      <c r="A433" s="252"/>
      <c r="B433" s="252"/>
      <c r="C433" s="252"/>
      <c r="D433" s="252"/>
      <c r="E433" s="252"/>
      <c r="F433" s="252"/>
      <c r="G433" s="252"/>
      <c r="I433" s="265">
        <f t="shared" si="80"/>
        <v>0</v>
      </c>
      <c r="J433" s="255">
        <f t="shared" si="69"/>
        <v>0</v>
      </c>
      <c r="K433" s="1243">
        <f t="shared" si="82"/>
        <v>43</v>
      </c>
      <c r="L433" s="356"/>
      <c r="M433" s="356"/>
      <c r="N433" s="357">
        <f t="shared" si="81"/>
        <v>0</v>
      </c>
      <c r="O433" s="358"/>
      <c r="P433" s="358"/>
      <c r="Q433" s="359">
        <f t="shared" si="78"/>
        <v>0</v>
      </c>
      <c r="R433" s="359">
        <f t="shared" si="78"/>
        <v>0</v>
      </c>
      <c r="S433" s="360"/>
      <c r="T433" s="361"/>
      <c r="U433" s="255">
        <f t="shared" si="70"/>
        <v>0</v>
      </c>
      <c r="V433" s="169"/>
      <c r="W433" s="169"/>
      <c r="X433" s="169"/>
      <c r="Y433" s="169"/>
      <c r="Z433" s="169"/>
      <c r="AA433" s="378"/>
      <c r="AB433" s="169"/>
      <c r="AC433" s="169"/>
      <c r="AD433" s="169"/>
      <c r="AE433" s="371"/>
      <c r="AF433" s="371"/>
      <c r="AG433" s="371"/>
      <c r="AH433" s="169"/>
      <c r="AI433" s="169"/>
      <c r="AJ433" s="169"/>
      <c r="AK433" s="169"/>
      <c r="AL433" s="169"/>
      <c r="AM433" s="169"/>
      <c r="AN433" s="176"/>
      <c r="AO433" s="176"/>
      <c r="AP433" s="176"/>
    </row>
    <row r="434" spans="1:42" s="253" customFormat="1" ht="21" hidden="1" customHeight="1">
      <c r="A434" s="252"/>
      <c r="B434" s="252"/>
      <c r="C434" s="252"/>
      <c r="D434" s="252"/>
      <c r="E434" s="252"/>
      <c r="F434" s="252"/>
      <c r="G434" s="252"/>
      <c r="I434" s="265">
        <f t="shared" si="80"/>
        <v>0</v>
      </c>
      <c r="J434" s="255">
        <f t="shared" si="69"/>
        <v>0</v>
      </c>
      <c r="K434" s="1243">
        <f t="shared" si="82"/>
        <v>44</v>
      </c>
      <c r="L434" s="356"/>
      <c r="M434" s="356"/>
      <c r="N434" s="357">
        <f t="shared" si="81"/>
        <v>0</v>
      </c>
      <c r="O434" s="358"/>
      <c r="P434" s="358"/>
      <c r="Q434" s="359">
        <f t="shared" si="78"/>
        <v>0</v>
      </c>
      <c r="R434" s="359">
        <f t="shared" si="78"/>
        <v>0</v>
      </c>
      <c r="S434" s="360"/>
      <c r="T434" s="361"/>
      <c r="U434" s="255">
        <f t="shared" si="70"/>
        <v>0</v>
      </c>
      <c r="V434" s="169"/>
      <c r="W434" s="169"/>
      <c r="X434" s="169"/>
      <c r="Y434" s="169"/>
      <c r="Z434" s="169"/>
      <c r="AA434" s="378"/>
      <c r="AB434" s="169"/>
      <c r="AC434" s="169"/>
      <c r="AD434" s="169"/>
      <c r="AE434" s="371"/>
      <c r="AF434" s="371"/>
      <c r="AG434" s="371"/>
      <c r="AH434" s="169"/>
      <c r="AI434" s="169"/>
      <c r="AJ434" s="169"/>
      <c r="AK434" s="169"/>
      <c r="AL434" s="169"/>
      <c r="AM434" s="169"/>
      <c r="AN434" s="176"/>
      <c r="AO434" s="176"/>
      <c r="AP434" s="176"/>
    </row>
    <row r="435" spans="1:42" s="253" customFormat="1" ht="21" hidden="1" customHeight="1">
      <c r="A435" s="252"/>
      <c r="B435" s="252"/>
      <c r="C435" s="252"/>
      <c r="D435" s="252"/>
      <c r="E435" s="252"/>
      <c r="F435" s="252"/>
      <c r="G435" s="252"/>
      <c r="I435" s="265">
        <f t="shared" si="80"/>
        <v>0</v>
      </c>
      <c r="J435" s="255">
        <f t="shared" si="69"/>
        <v>0</v>
      </c>
      <c r="K435" s="1243">
        <f t="shared" si="82"/>
        <v>45</v>
      </c>
      <c r="L435" s="356"/>
      <c r="M435" s="356"/>
      <c r="N435" s="357">
        <f t="shared" si="81"/>
        <v>0</v>
      </c>
      <c r="O435" s="358"/>
      <c r="P435" s="358"/>
      <c r="Q435" s="359">
        <f t="shared" si="78"/>
        <v>0</v>
      </c>
      <c r="R435" s="359">
        <f t="shared" si="78"/>
        <v>0</v>
      </c>
      <c r="S435" s="360"/>
      <c r="T435" s="361"/>
      <c r="U435" s="255">
        <f t="shared" si="70"/>
        <v>0</v>
      </c>
      <c r="V435" s="169"/>
      <c r="W435" s="169"/>
      <c r="X435" s="169"/>
      <c r="Y435" s="169"/>
      <c r="Z435" s="169"/>
      <c r="AA435" s="378"/>
      <c r="AB435" s="169"/>
      <c r="AC435" s="169"/>
      <c r="AD435" s="169"/>
      <c r="AE435" s="371"/>
      <c r="AF435" s="371"/>
      <c r="AG435" s="371"/>
      <c r="AH435" s="169"/>
      <c r="AI435" s="169"/>
      <c r="AJ435" s="169"/>
      <c r="AK435" s="169"/>
      <c r="AL435" s="169"/>
      <c r="AM435" s="169"/>
      <c r="AN435" s="176"/>
      <c r="AO435" s="176"/>
      <c r="AP435" s="176"/>
    </row>
    <row r="436" spans="1:42" s="253" customFormat="1" ht="21" hidden="1" customHeight="1">
      <c r="A436" s="252"/>
      <c r="B436" s="252"/>
      <c r="C436" s="252"/>
      <c r="D436" s="252"/>
      <c r="E436" s="252"/>
      <c r="F436" s="252"/>
      <c r="G436" s="252"/>
      <c r="I436" s="265">
        <f t="shared" si="80"/>
        <v>0</v>
      </c>
      <c r="J436" s="255">
        <f t="shared" si="69"/>
        <v>0</v>
      </c>
      <c r="K436" s="1243">
        <f t="shared" si="82"/>
        <v>46</v>
      </c>
      <c r="L436" s="356"/>
      <c r="M436" s="356"/>
      <c r="N436" s="357">
        <f t="shared" si="81"/>
        <v>0</v>
      </c>
      <c r="O436" s="358"/>
      <c r="P436" s="358"/>
      <c r="Q436" s="359">
        <f t="shared" si="78"/>
        <v>0</v>
      </c>
      <c r="R436" s="359">
        <f t="shared" si="78"/>
        <v>0</v>
      </c>
      <c r="S436" s="360"/>
      <c r="T436" s="361"/>
      <c r="U436" s="255">
        <f t="shared" si="70"/>
        <v>0</v>
      </c>
      <c r="V436" s="169"/>
      <c r="W436" s="169"/>
      <c r="X436" s="169"/>
      <c r="Y436" s="169"/>
      <c r="Z436" s="169"/>
      <c r="AA436" s="378"/>
      <c r="AB436" s="169"/>
      <c r="AC436" s="169"/>
      <c r="AD436" s="169"/>
      <c r="AE436" s="371"/>
      <c r="AF436" s="371"/>
      <c r="AG436" s="371"/>
      <c r="AH436" s="169"/>
      <c r="AI436" s="169"/>
      <c r="AJ436" s="169"/>
      <c r="AK436" s="169"/>
      <c r="AL436" s="169"/>
      <c r="AM436" s="169"/>
      <c r="AN436" s="176"/>
      <c r="AO436" s="176"/>
      <c r="AP436" s="176"/>
    </row>
    <row r="437" spans="1:42" s="253" customFormat="1" ht="21" hidden="1" customHeight="1">
      <c r="A437" s="252"/>
      <c r="B437" s="252"/>
      <c r="C437" s="252"/>
      <c r="D437" s="252"/>
      <c r="E437" s="252"/>
      <c r="F437" s="252"/>
      <c r="G437" s="252"/>
      <c r="I437" s="265">
        <f t="shared" si="80"/>
        <v>0</v>
      </c>
      <c r="J437" s="255">
        <f t="shared" si="69"/>
        <v>0</v>
      </c>
      <c r="K437" s="1243">
        <f t="shared" si="82"/>
        <v>47</v>
      </c>
      <c r="L437" s="356"/>
      <c r="M437" s="356"/>
      <c r="N437" s="357">
        <f t="shared" si="81"/>
        <v>0</v>
      </c>
      <c r="O437" s="358"/>
      <c r="P437" s="358"/>
      <c r="Q437" s="359">
        <f t="shared" si="78"/>
        <v>0</v>
      </c>
      <c r="R437" s="359">
        <f t="shared" si="78"/>
        <v>0</v>
      </c>
      <c r="S437" s="360"/>
      <c r="T437" s="361"/>
      <c r="U437" s="255">
        <f t="shared" si="70"/>
        <v>0</v>
      </c>
      <c r="V437" s="169"/>
      <c r="W437" s="169"/>
      <c r="X437" s="169"/>
      <c r="Y437" s="169"/>
      <c r="Z437" s="169"/>
      <c r="AA437" s="378"/>
      <c r="AB437" s="169"/>
      <c r="AC437" s="169"/>
      <c r="AD437" s="169"/>
      <c r="AE437" s="371"/>
      <c r="AF437" s="371"/>
      <c r="AG437" s="371"/>
      <c r="AH437" s="169"/>
      <c r="AI437" s="169"/>
      <c r="AJ437" s="169"/>
      <c r="AK437" s="169"/>
      <c r="AL437" s="169"/>
      <c r="AM437" s="169"/>
      <c r="AN437" s="176"/>
      <c r="AO437" s="176"/>
      <c r="AP437" s="176"/>
    </row>
    <row r="438" spans="1:42" s="253" customFormat="1" ht="21" hidden="1" customHeight="1">
      <c r="A438" s="252"/>
      <c r="B438" s="252"/>
      <c r="C438" s="252"/>
      <c r="D438" s="252"/>
      <c r="E438" s="252"/>
      <c r="F438" s="252"/>
      <c r="G438" s="252"/>
      <c r="I438" s="265">
        <f t="shared" si="80"/>
        <v>0</v>
      </c>
      <c r="J438" s="255">
        <f t="shared" si="69"/>
        <v>0</v>
      </c>
      <c r="K438" s="1243">
        <f t="shared" si="82"/>
        <v>48</v>
      </c>
      <c r="L438" s="356"/>
      <c r="M438" s="356"/>
      <c r="N438" s="357">
        <f t="shared" si="81"/>
        <v>0</v>
      </c>
      <c r="O438" s="358"/>
      <c r="P438" s="358"/>
      <c r="Q438" s="359">
        <f t="shared" si="78"/>
        <v>0</v>
      </c>
      <c r="R438" s="359">
        <f t="shared" si="78"/>
        <v>0</v>
      </c>
      <c r="S438" s="360"/>
      <c r="T438" s="361"/>
      <c r="U438" s="255">
        <f t="shared" si="70"/>
        <v>0</v>
      </c>
      <c r="V438" s="169"/>
      <c r="W438" s="169"/>
      <c r="X438" s="169"/>
      <c r="Y438" s="169"/>
      <c r="Z438" s="169"/>
      <c r="AA438" s="378"/>
      <c r="AB438" s="169"/>
      <c r="AC438" s="169"/>
      <c r="AD438" s="169"/>
      <c r="AE438" s="371"/>
      <c r="AF438" s="371"/>
      <c r="AG438" s="371"/>
      <c r="AH438" s="169"/>
      <c r="AI438" s="169"/>
      <c r="AJ438" s="169"/>
      <c r="AK438" s="169"/>
      <c r="AL438" s="169"/>
      <c r="AM438" s="169"/>
      <c r="AN438" s="176"/>
      <c r="AO438" s="176"/>
      <c r="AP438" s="176"/>
    </row>
    <row r="439" spans="1:42" s="253" customFormat="1" ht="21" hidden="1" customHeight="1">
      <c r="A439" s="252"/>
      <c r="B439" s="252"/>
      <c r="C439" s="252"/>
      <c r="D439" s="252"/>
      <c r="E439" s="252"/>
      <c r="F439" s="252"/>
      <c r="G439" s="252"/>
      <c r="I439" s="265">
        <f t="shared" si="80"/>
        <v>0</v>
      </c>
      <c r="J439" s="255">
        <f t="shared" si="69"/>
        <v>0</v>
      </c>
      <c r="K439" s="1243">
        <f t="shared" si="82"/>
        <v>49</v>
      </c>
      <c r="L439" s="356"/>
      <c r="M439" s="356"/>
      <c r="N439" s="357">
        <f t="shared" si="81"/>
        <v>0</v>
      </c>
      <c r="O439" s="358"/>
      <c r="P439" s="358"/>
      <c r="Q439" s="359">
        <f t="shared" si="78"/>
        <v>0</v>
      </c>
      <c r="R439" s="359">
        <f t="shared" si="78"/>
        <v>0</v>
      </c>
      <c r="S439" s="360"/>
      <c r="T439" s="361"/>
      <c r="U439" s="255">
        <f t="shared" si="70"/>
        <v>0</v>
      </c>
      <c r="V439" s="169"/>
      <c r="W439" s="169"/>
      <c r="X439" s="169"/>
      <c r="Y439" s="169"/>
      <c r="Z439" s="169"/>
      <c r="AA439" s="378"/>
      <c r="AB439" s="169"/>
      <c r="AC439" s="169"/>
      <c r="AD439" s="169"/>
      <c r="AE439" s="371"/>
      <c r="AF439" s="371"/>
      <c r="AG439" s="371"/>
      <c r="AH439" s="169"/>
      <c r="AI439" s="169"/>
      <c r="AJ439" s="169"/>
      <c r="AK439" s="169"/>
      <c r="AL439" s="169"/>
      <c r="AM439" s="169"/>
      <c r="AN439" s="176"/>
      <c r="AO439" s="176"/>
      <c r="AP439" s="176"/>
    </row>
    <row r="440" spans="1:42" s="253" customFormat="1" ht="21" hidden="1" customHeight="1">
      <c r="A440" s="252"/>
      <c r="B440" s="252"/>
      <c r="C440" s="252"/>
      <c r="D440" s="252"/>
      <c r="E440" s="252"/>
      <c r="F440" s="252"/>
      <c r="G440" s="252"/>
      <c r="I440" s="265">
        <f t="shared" si="80"/>
        <v>0</v>
      </c>
      <c r="J440" s="255">
        <f t="shared" ref="J440:J450" si="83">IF($Q$379&gt;0,6,)</f>
        <v>0</v>
      </c>
      <c r="K440" s="1243">
        <f t="shared" si="82"/>
        <v>50</v>
      </c>
      <c r="L440" s="356"/>
      <c r="M440" s="356"/>
      <c r="N440" s="357">
        <f t="shared" si="81"/>
        <v>0</v>
      </c>
      <c r="O440" s="358"/>
      <c r="P440" s="358"/>
      <c r="Q440" s="359">
        <f t="shared" si="78"/>
        <v>0</v>
      </c>
      <c r="R440" s="359">
        <f t="shared" si="78"/>
        <v>0</v>
      </c>
      <c r="S440" s="360"/>
      <c r="T440" s="361"/>
      <c r="U440" s="255">
        <f t="shared" ref="U440:U450" si="84">IF($Q$379&gt;0,6,)</f>
        <v>0</v>
      </c>
      <c r="V440" s="169"/>
      <c r="W440" s="169"/>
      <c r="X440" s="169"/>
      <c r="Y440" s="169"/>
      <c r="Z440" s="169"/>
      <c r="AA440" s="378"/>
      <c r="AB440" s="169"/>
      <c r="AC440" s="169"/>
      <c r="AD440" s="169"/>
      <c r="AE440" s="371"/>
      <c r="AF440" s="371"/>
      <c r="AG440" s="371"/>
      <c r="AH440" s="169"/>
      <c r="AI440" s="169"/>
      <c r="AJ440" s="169"/>
      <c r="AK440" s="169"/>
      <c r="AL440" s="169"/>
      <c r="AM440" s="169"/>
      <c r="AN440" s="176"/>
      <c r="AO440" s="176"/>
      <c r="AP440" s="176"/>
    </row>
    <row r="441" spans="1:42" s="253" customFormat="1" ht="21" hidden="1" customHeight="1">
      <c r="A441" s="252"/>
      <c r="B441" s="252"/>
      <c r="C441" s="252"/>
      <c r="D441" s="252"/>
      <c r="E441" s="252"/>
      <c r="F441" s="252"/>
      <c r="G441" s="252"/>
      <c r="I441" s="265">
        <f t="shared" si="80"/>
        <v>0</v>
      </c>
      <c r="J441" s="255">
        <f t="shared" si="83"/>
        <v>0</v>
      </c>
      <c r="K441" s="1243">
        <f t="shared" si="82"/>
        <v>51</v>
      </c>
      <c r="L441" s="356"/>
      <c r="M441" s="356"/>
      <c r="N441" s="357">
        <f t="shared" si="81"/>
        <v>0</v>
      </c>
      <c r="O441" s="358"/>
      <c r="P441" s="358"/>
      <c r="Q441" s="359">
        <f t="shared" si="78"/>
        <v>0</v>
      </c>
      <c r="R441" s="359">
        <f t="shared" si="78"/>
        <v>0</v>
      </c>
      <c r="S441" s="360"/>
      <c r="T441" s="361"/>
      <c r="U441" s="255">
        <f t="shared" si="84"/>
        <v>0</v>
      </c>
      <c r="V441" s="169"/>
      <c r="W441" s="169"/>
      <c r="X441" s="169"/>
      <c r="Y441" s="169"/>
      <c r="Z441" s="169"/>
      <c r="AA441" s="378"/>
      <c r="AB441" s="169"/>
      <c r="AC441" s="169"/>
      <c r="AD441" s="169"/>
      <c r="AE441" s="371"/>
      <c r="AF441" s="371"/>
      <c r="AG441" s="371"/>
      <c r="AH441" s="169"/>
      <c r="AI441" s="169"/>
      <c r="AJ441" s="169"/>
      <c r="AK441" s="169"/>
      <c r="AL441" s="169"/>
      <c r="AM441" s="169"/>
      <c r="AN441" s="176"/>
      <c r="AO441" s="176"/>
      <c r="AP441" s="176"/>
    </row>
    <row r="442" spans="1:42" s="253" customFormat="1" ht="21" hidden="1" customHeight="1">
      <c r="A442" s="252"/>
      <c r="B442" s="252"/>
      <c r="C442" s="252"/>
      <c r="D442" s="252"/>
      <c r="E442" s="252"/>
      <c r="F442" s="252"/>
      <c r="G442" s="252"/>
      <c r="I442" s="265">
        <f t="shared" si="80"/>
        <v>0</v>
      </c>
      <c r="J442" s="255">
        <f t="shared" si="83"/>
        <v>0</v>
      </c>
      <c r="K442" s="1243">
        <f t="shared" si="82"/>
        <v>52</v>
      </c>
      <c r="L442" s="356"/>
      <c r="M442" s="356"/>
      <c r="N442" s="357">
        <f t="shared" si="81"/>
        <v>0</v>
      </c>
      <c r="O442" s="358"/>
      <c r="P442" s="358"/>
      <c r="Q442" s="359">
        <f t="shared" si="78"/>
        <v>0</v>
      </c>
      <c r="R442" s="359">
        <f t="shared" si="78"/>
        <v>0</v>
      </c>
      <c r="S442" s="360"/>
      <c r="T442" s="361"/>
      <c r="U442" s="255">
        <f t="shared" si="84"/>
        <v>0</v>
      </c>
      <c r="V442" s="169"/>
      <c r="W442" s="169"/>
      <c r="X442" s="169"/>
      <c r="Y442" s="169"/>
      <c r="Z442" s="169"/>
      <c r="AA442" s="378"/>
      <c r="AB442" s="169"/>
      <c r="AC442" s="169"/>
      <c r="AD442" s="169"/>
      <c r="AE442" s="371"/>
      <c r="AF442" s="371"/>
      <c r="AG442" s="371"/>
      <c r="AH442" s="169"/>
      <c r="AI442" s="169"/>
      <c r="AJ442" s="169"/>
      <c r="AK442" s="169"/>
      <c r="AL442" s="169"/>
      <c r="AM442" s="169"/>
      <c r="AN442" s="176"/>
      <c r="AO442" s="176"/>
      <c r="AP442" s="176"/>
    </row>
    <row r="443" spans="1:42" s="253" customFormat="1" ht="21" hidden="1" customHeight="1">
      <c r="A443" s="252"/>
      <c r="B443" s="252"/>
      <c r="C443" s="252"/>
      <c r="D443" s="252"/>
      <c r="E443" s="252"/>
      <c r="F443" s="252"/>
      <c r="G443" s="252"/>
      <c r="I443" s="265">
        <f t="shared" si="80"/>
        <v>0</v>
      </c>
      <c r="J443" s="255">
        <f t="shared" si="83"/>
        <v>0</v>
      </c>
      <c r="K443" s="1243">
        <f t="shared" si="82"/>
        <v>53</v>
      </c>
      <c r="L443" s="356"/>
      <c r="M443" s="356"/>
      <c r="N443" s="357">
        <f t="shared" si="81"/>
        <v>0</v>
      </c>
      <c r="O443" s="358"/>
      <c r="P443" s="358"/>
      <c r="Q443" s="359">
        <f t="shared" si="78"/>
        <v>0</v>
      </c>
      <c r="R443" s="359">
        <f t="shared" si="78"/>
        <v>0</v>
      </c>
      <c r="S443" s="360"/>
      <c r="T443" s="361"/>
      <c r="U443" s="255">
        <f t="shared" si="84"/>
        <v>0</v>
      </c>
      <c r="V443" s="169"/>
      <c r="W443" s="169"/>
      <c r="X443" s="169"/>
      <c r="Y443" s="169"/>
      <c r="Z443" s="169"/>
      <c r="AA443" s="378"/>
      <c r="AB443" s="169"/>
      <c r="AC443" s="169"/>
      <c r="AD443" s="169"/>
      <c r="AE443" s="371"/>
      <c r="AF443" s="371"/>
      <c r="AG443" s="371"/>
      <c r="AH443" s="169"/>
      <c r="AI443" s="169"/>
      <c r="AJ443" s="169"/>
      <c r="AK443" s="169"/>
      <c r="AL443" s="169"/>
      <c r="AM443" s="169"/>
      <c r="AN443" s="176"/>
      <c r="AO443" s="176"/>
      <c r="AP443" s="176"/>
    </row>
    <row r="444" spans="1:42" s="253" customFormat="1" ht="21" hidden="1" customHeight="1">
      <c r="A444" s="252"/>
      <c r="B444" s="252"/>
      <c r="C444" s="252"/>
      <c r="D444" s="252"/>
      <c r="E444" s="252"/>
      <c r="F444" s="252"/>
      <c r="G444" s="252"/>
      <c r="I444" s="265">
        <f t="shared" si="80"/>
        <v>0</v>
      </c>
      <c r="J444" s="255">
        <f t="shared" si="83"/>
        <v>0</v>
      </c>
      <c r="K444" s="1243">
        <f t="shared" si="82"/>
        <v>54</v>
      </c>
      <c r="L444" s="356"/>
      <c r="M444" s="356"/>
      <c r="N444" s="357">
        <f t="shared" si="81"/>
        <v>0</v>
      </c>
      <c r="O444" s="358"/>
      <c r="P444" s="358"/>
      <c r="Q444" s="359">
        <f t="shared" si="78"/>
        <v>0</v>
      </c>
      <c r="R444" s="359">
        <f t="shared" si="78"/>
        <v>0</v>
      </c>
      <c r="S444" s="360"/>
      <c r="T444" s="361"/>
      <c r="U444" s="255">
        <f t="shared" si="84"/>
        <v>0</v>
      </c>
      <c r="V444" s="169"/>
      <c r="W444" s="169"/>
      <c r="X444" s="169"/>
      <c r="Y444" s="169"/>
      <c r="Z444" s="169"/>
      <c r="AA444" s="378"/>
      <c r="AB444" s="169"/>
      <c r="AC444" s="169"/>
      <c r="AD444" s="169"/>
      <c r="AE444" s="371"/>
      <c r="AF444" s="371"/>
      <c r="AG444" s="371"/>
      <c r="AH444" s="169"/>
      <c r="AI444" s="169"/>
      <c r="AJ444" s="169"/>
      <c r="AK444" s="169"/>
      <c r="AL444" s="169"/>
      <c r="AM444" s="169"/>
      <c r="AN444" s="176"/>
      <c r="AO444" s="176"/>
      <c r="AP444" s="176"/>
    </row>
    <row r="445" spans="1:42" s="253" customFormat="1" ht="21" hidden="1" customHeight="1">
      <c r="A445" s="252"/>
      <c r="B445" s="252"/>
      <c r="C445" s="252"/>
      <c r="D445" s="252"/>
      <c r="E445" s="252"/>
      <c r="F445" s="252"/>
      <c r="G445" s="252"/>
      <c r="I445" s="265">
        <f t="shared" si="80"/>
        <v>0</v>
      </c>
      <c r="J445" s="255">
        <f t="shared" si="83"/>
        <v>0</v>
      </c>
      <c r="K445" s="1243">
        <f t="shared" si="82"/>
        <v>55</v>
      </c>
      <c r="L445" s="356"/>
      <c r="M445" s="356"/>
      <c r="N445" s="357">
        <f t="shared" si="81"/>
        <v>0</v>
      </c>
      <c r="O445" s="358"/>
      <c r="P445" s="358"/>
      <c r="Q445" s="359">
        <f t="shared" si="78"/>
        <v>0</v>
      </c>
      <c r="R445" s="359">
        <f t="shared" si="78"/>
        <v>0</v>
      </c>
      <c r="S445" s="360"/>
      <c r="T445" s="361"/>
      <c r="U445" s="255">
        <f t="shared" si="84"/>
        <v>0</v>
      </c>
      <c r="V445" s="169"/>
      <c r="W445" s="169"/>
      <c r="X445" s="169"/>
      <c r="Y445" s="169"/>
      <c r="Z445" s="169"/>
      <c r="AA445" s="378"/>
      <c r="AB445" s="169"/>
      <c r="AC445" s="169"/>
      <c r="AD445" s="169"/>
      <c r="AE445" s="371"/>
      <c r="AF445" s="371"/>
      <c r="AG445" s="371"/>
      <c r="AH445" s="169"/>
      <c r="AI445" s="169"/>
      <c r="AJ445" s="169"/>
      <c r="AK445" s="169"/>
      <c r="AL445" s="169"/>
      <c r="AM445" s="169"/>
      <c r="AN445" s="176"/>
      <c r="AO445" s="176"/>
      <c r="AP445" s="176"/>
    </row>
    <row r="446" spans="1:42" s="253" customFormat="1" ht="21" hidden="1" customHeight="1">
      <c r="A446" s="252"/>
      <c r="B446" s="252"/>
      <c r="C446" s="252"/>
      <c r="D446" s="252"/>
      <c r="E446" s="252"/>
      <c r="F446" s="252"/>
      <c r="G446" s="252"/>
      <c r="I446" s="265">
        <f t="shared" si="80"/>
        <v>0</v>
      </c>
      <c r="J446" s="255">
        <f t="shared" si="83"/>
        <v>0</v>
      </c>
      <c r="K446" s="1243">
        <f t="shared" si="82"/>
        <v>56</v>
      </c>
      <c r="L446" s="356"/>
      <c r="M446" s="356"/>
      <c r="N446" s="357">
        <f t="shared" si="81"/>
        <v>0</v>
      </c>
      <c r="O446" s="358"/>
      <c r="P446" s="358"/>
      <c r="Q446" s="359">
        <f t="shared" si="78"/>
        <v>0</v>
      </c>
      <c r="R446" s="359">
        <f t="shared" si="78"/>
        <v>0</v>
      </c>
      <c r="S446" s="360"/>
      <c r="T446" s="361"/>
      <c r="U446" s="255">
        <f t="shared" si="84"/>
        <v>0</v>
      </c>
      <c r="V446" s="169"/>
      <c r="W446" s="169"/>
      <c r="X446" s="169"/>
      <c r="Y446" s="169"/>
      <c r="Z446" s="169"/>
      <c r="AA446" s="378"/>
      <c r="AB446" s="169"/>
      <c r="AC446" s="169"/>
      <c r="AD446" s="169"/>
      <c r="AE446" s="371"/>
      <c r="AF446" s="371"/>
      <c r="AG446" s="371"/>
      <c r="AH446" s="169"/>
      <c r="AI446" s="169"/>
      <c r="AJ446" s="169"/>
      <c r="AK446" s="169"/>
      <c r="AL446" s="169"/>
      <c r="AM446" s="169"/>
      <c r="AN446" s="176"/>
      <c r="AO446" s="176"/>
      <c r="AP446" s="176"/>
    </row>
    <row r="447" spans="1:42" s="253" customFormat="1" ht="21" hidden="1" customHeight="1">
      <c r="A447" s="252"/>
      <c r="B447" s="252"/>
      <c r="C447" s="252"/>
      <c r="D447" s="252"/>
      <c r="E447" s="252"/>
      <c r="F447" s="252"/>
      <c r="G447" s="252"/>
      <c r="I447" s="265">
        <f t="shared" si="80"/>
        <v>0</v>
      </c>
      <c r="J447" s="255">
        <f t="shared" si="83"/>
        <v>0</v>
      </c>
      <c r="K447" s="1243">
        <f t="shared" si="82"/>
        <v>57</v>
      </c>
      <c r="L447" s="356"/>
      <c r="M447" s="356"/>
      <c r="N447" s="357">
        <f t="shared" si="81"/>
        <v>0</v>
      </c>
      <c r="O447" s="358"/>
      <c r="P447" s="358"/>
      <c r="Q447" s="359">
        <f t="shared" si="78"/>
        <v>0</v>
      </c>
      <c r="R447" s="359">
        <f t="shared" si="78"/>
        <v>0</v>
      </c>
      <c r="S447" s="360"/>
      <c r="T447" s="361"/>
      <c r="U447" s="255">
        <f t="shared" si="84"/>
        <v>0</v>
      </c>
      <c r="V447" s="169"/>
      <c r="W447" s="169"/>
      <c r="X447" s="169"/>
      <c r="Y447" s="169"/>
      <c r="Z447" s="169"/>
      <c r="AA447" s="378"/>
      <c r="AB447" s="169"/>
      <c r="AC447" s="169"/>
      <c r="AD447" s="169"/>
      <c r="AE447" s="371"/>
      <c r="AF447" s="371"/>
      <c r="AG447" s="371"/>
      <c r="AH447" s="169"/>
      <c r="AI447" s="169"/>
      <c r="AJ447" s="169"/>
      <c r="AK447" s="169"/>
      <c r="AL447" s="169"/>
      <c r="AM447" s="371"/>
      <c r="AN447" s="167"/>
      <c r="AO447" s="176"/>
      <c r="AP447" s="176"/>
    </row>
    <row r="448" spans="1:42" s="253" customFormat="1" ht="21" hidden="1" customHeight="1">
      <c r="A448" s="252"/>
      <c r="B448" s="252"/>
      <c r="C448" s="252"/>
      <c r="D448" s="252"/>
      <c r="E448" s="252"/>
      <c r="F448" s="252"/>
      <c r="G448" s="252"/>
      <c r="I448" s="265">
        <f t="shared" si="80"/>
        <v>0</v>
      </c>
      <c r="J448" s="255">
        <f t="shared" si="83"/>
        <v>0</v>
      </c>
      <c r="K448" s="1243">
        <f t="shared" si="82"/>
        <v>58</v>
      </c>
      <c r="L448" s="356"/>
      <c r="M448" s="356"/>
      <c r="N448" s="357">
        <f t="shared" si="81"/>
        <v>0</v>
      </c>
      <c r="O448" s="358"/>
      <c r="P448" s="358"/>
      <c r="Q448" s="359">
        <f t="shared" si="78"/>
        <v>0</v>
      </c>
      <c r="R448" s="359">
        <f t="shared" si="78"/>
        <v>0</v>
      </c>
      <c r="S448" s="360"/>
      <c r="T448" s="361"/>
      <c r="U448" s="255">
        <f t="shared" si="84"/>
        <v>0</v>
      </c>
      <c r="V448" s="169"/>
      <c r="W448" s="169"/>
      <c r="X448" s="169"/>
      <c r="Y448" s="169"/>
      <c r="Z448" s="169"/>
      <c r="AA448" s="378"/>
      <c r="AB448" s="169"/>
      <c r="AC448" s="169"/>
      <c r="AD448" s="169"/>
      <c r="AE448" s="371"/>
      <c r="AF448" s="371"/>
      <c r="AG448" s="371"/>
      <c r="AH448" s="169"/>
      <c r="AI448" s="169"/>
      <c r="AJ448" s="169"/>
      <c r="AK448" s="169"/>
      <c r="AL448" s="169"/>
      <c r="AM448" s="371"/>
      <c r="AN448" s="167"/>
      <c r="AO448" s="176"/>
      <c r="AP448" s="176"/>
    </row>
    <row r="449" spans="1:44" s="253" customFormat="1" ht="21" hidden="1" customHeight="1">
      <c r="A449" s="252"/>
      <c r="B449" s="252"/>
      <c r="C449" s="252"/>
      <c r="D449" s="252"/>
      <c r="E449" s="252"/>
      <c r="F449" s="252"/>
      <c r="G449" s="252"/>
      <c r="I449" s="265">
        <f t="shared" si="80"/>
        <v>0</v>
      </c>
      <c r="J449" s="255">
        <f t="shared" si="83"/>
        <v>0</v>
      </c>
      <c r="K449" s="1243">
        <f t="shared" si="82"/>
        <v>59</v>
      </c>
      <c r="L449" s="356"/>
      <c r="M449" s="356"/>
      <c r="N449" s="357">
        <f t="shared" si="81"/>
        <v>0</v>
      </c>
      <c r="O449" s="358"/>
      <c r="P449" s="358"/>
      <c r="Q449" s="359">
        <f t="shared" si="78"/>
        <v>0</v>
      </c>
      <c r="R449" s="359">
        <f t="shared" si="78"/>
        <v>0</v>
      </c>
      <c r="S449" s="360"/>
      <c r="T449" s="361"/>
      <c r="U449" s="255">
        <f t="shared" si="84"/>
        <v>0</v>
      </c>
      <c r="V449" s="169"/>
      <c r="W449" s="169"/>
      <c r="X449" s="169"/>
      <c r="Y449" s="169"/>
      <c r="Z449" s="169"/>
      <c r="AA449" s="378"/>
      <c r="AB449" s="169"/>
      <c r="AC449" s="169"/>
      <c r="AD449" s="169"/>
      <c r="AE449" s="371"/>
      <c r="AF449" s="371"/>
      <c r="AG449" s="371"/>
      <c r="AH449" s="169"/>
      <c r="AI449" s="169"/>
      <c r="AJ449" s="169"/>
      <c r="AK449" s="169"/>
      <c r="AL449" s="169"/>
      <c r="AM449" s="258"/>
      <c r="AO449" s="176"/>
      <c r="AP449" s="167"/>
    </row>
    <row r="450" spans="1:44" s="253" customFormat="1" ht="21" hidden="1" customHeight="1" thickBot="1">
      <c r="A450" s="252"/>
      <c r="B450" s="252"/>
      <c r="C450" s="252"/>
      <c r="D450" s="252"/>
      <c r="E450" s="252"/>
      <c r="F450" s="252"/>
      <c r="G450" s="252"/>
      <c r="I450" s="265">
        <f t="shared" si="80"/>
        <v>0</v>
      </c>
      <c r="J450" s="255">
        <f t="shared" si="83"/>
        <v>0</v>
      </c>
      <c r="K450" s="379">
        <f t="shared" si="82"/>
        <v>60</v>
      </c>
      <c r="L450" s="356"/>
      <c r="M450" s="356"/>
      <c r="N450" s="380">
        <f t="shared" si="81"/>
        <v>0</v>
      </c>
      <c r="O450" s="381"/>
      <c r="P450" s="381"/>
      <c r="Q450" s="382">
        <f t="shared" si="78"/>
        <v>0</v>
      </c>
      <c r="R450" s="382">
        <f t="shared" si="78"/>
        <v>0</v>
      </c>
      <c r="S450" s="383"/>
      <c r="T450" s="384"/>
      <c r="U450" s="255">
        <f t="shared" si="84"/>
        <v>0</v>
      </c>
      <c r="V450" s="169"/>
      <c r="W450" s="169"/>
      <c r="X450" s="169"/>
      <c r="Y450" s="169"/>
      <c r="Z450" s="169"/>
      <c r="AA450" s="378"/>
      <c r="AB450" s="169"/>
      <c r="AC450" s="169"/>
      <c r="AD450" s="169"/>
      <c r="AE450" s="371"/>
      <c r="AF450" s="371"/>
      <c r="AG450" s="371"/>
      <c r="AH450" s="169"/>
      <c r="AI450" s="169"/>
      <c r="AJ450" s="169"/>
      <c r="AK450" s="169"/>
      <c r="AL450" s="169"/>
      <c r="AM450" s="258"/>
      <c r="AO450" s="176"/>
      <c r="AP450" s="167"/>
    </row>
    <row r="451" spans="1:44" ht="30" hidden="1" customHeight="1" thickBot="1">
      <c r="I451" s="952">
        <f t="shared" ref="I451:I461" si="85">IF(Q$454&gt;0,1,0)</f>
        <v>0</v>
      </c>
      <c r="J451" s="941">
        <f>IF($Q$454&gt;0,7,)</f>
        <v>0</v>
      </c>
      <c r="K451" s="2477" t="s">
        <v>891</v>
      </c>
      <c r="L451" s="2477"/>
      <c r="M451" s="2477"/>
      <c r="N451" s="2477"/>
      <c r="O451" s="2477"/>
      <c r="P451" s="2477"/>
      <c r="Q451" s="2477"/>
      <c r="R451" s="2477"/>
      <c r="S451" s="2477"/>
      <c r="T451" s="2477"/>
      <c r="U451" s="941">
        <f t="shared" ref="U451:U514" si="86">IF($Q$454&gt;0,7,)</f>
        <v>0</v>
      </c>
      <c r="V451" s="1074" t="s">
        <v>833</v>
      </c>
      <c r="AF451" s="947" t="s">
        <v>834</v>
      </c>
      <c r="AG451" s="948"/>
      <c r="AH451" s="948"/>
      <c r="AI451" s="948"/>
      <c r="AJ451" s="949"/>
      <c r="AN451" s="950"/>
      <c r="AO451" s="950"/>
      <c r="AP451" s="963"/>
    </row>
    <row r="452" spans="1:44" ht="21" hidden="1" customHeight="1" thickBot="1">
      <c r="I452" s="952">
        <f t="shared" si="85"/>
        <v>0</v>
      </c>
      <c r="J452" s="941">
        <f t="shared" ref="J452:J525" si="87">IF($Q$454&gt;0,7,)</f>
        <v>0</v>
      </c>
      <c r="K452" s="2478" t="s">
        <v>578</v>
      </c>
      <c r="L452" s="2478"/>
      <c r="M452" s="2478"/>
      <c r="N452" s="2478"/>
      <c r="O452" s="2478"/>
      <c r="P452" s="2478"/>
      <c r="Q452" s="2478"/>
      <c r="R452" s="2478"/>
      <c r="S452" s="2478"/>
      <c r="T452" s="2478"/>
      <c r="U452" s="941">
        <f t="shared" si="86"/>
        <v>0</v>
      </c>
      <c r="V452" s="1075" t="s">
        <v>861</v>
      </c>
      <c r="W452" s="1076"/>
      <c r="X452" s="955"/>
      <c r="Y452" s="955"/>
      <c r="Z452" s="956"/>
      <c r="AA452" s="957"/>
      <c r="AB452" s="956"/>
      <c r="AC452" s="958"/>
      <c r="AD452" s="959"/>
      <c r="AE452" s="565"/>
      <c r="AF452" s="960" t="s">
        <v>862</v>
      </c>
      <c r="AG452" s="961" t="s">
        <v>863</v>
      </c>
      <c r="AH452" s="961" t="s">
        <v>864</v>
      </c>
      <c r="AI452" s="962" t="s">
        <v>865</v>
      </c>
      <c r="AJ452" s="949"/>
      <c r="AN452" s="950"/>
      <c r="AO452" s="950"/>
      <c r="AP452" s="963"/>
    </row>
    <row r="453" spans="1:44" ht="21" hidden="1" customHeight="1">
      <c r="I453" s="952">
        <f t="shared" si="85"/>
        <v>0</v>
      </c>
      <c r="J453" s="941">
        <f t="shared" si="87"/>
        <v>0</v>
      </c>
      <c r="K453" s="1247" t="s">
        <v>564</v>
      </c>
      <c r="L453" s="965" t="s">
        <v>565</v>
      </c>
      <c r="M453" s="1249" t="s">
        <v>1653</v>
      </c>
      <c r="N453" s="965" t="s">
        <v>940</v>
      </c>
      <c r="O453" s="1249" t="s">
        <v>859</v>
      </c>
      <c r="P453" s="965" t="s">
        <v>566</v>
      </c>
      <c r="Q453" s="965" t="s">
        <v>575</v>
      </c>
      <c r="R453" s="965" t="s">
        <v>570</v>
      </c>
      <c r="S453" s="965" t="s">
        <v>576</v>
      </c>
      <c r="T453" s="967" t="s">
        <v>577</v>
      </c>
      <c r="U453" s="941">
        <f t="shared" si="86"/>
        <v>0</v>
      </c>
      <c r="V453" s="1077" t="s">
        <v>866</v>
      </c>
      <c r="W453" s="969"/>
      <c r="X453" s="970"/>
      <c r="Y453" s="970"/>
      <c r="Z453" s="971"/>
      <c r="AA453" s="972"/>
      <c r="AB453" s="971"/>
      <c r="AC453" s="973"/>
      <c r="AD453" s="974"/>
      <c r="AE453" s="565"/>
      <c r="AF453" s="975" t="s">
        <v>867</v>
      </c>
      <c r="AG453" s="976" t="s">
        <v>868</v>
      </c>
      <c r="AH453" s="976" t="s">
        <v>869</v>
      </c>
      <c r="AI453" s="977" t="s">
        <v>870</v>
      </c>
      <c r="AJ453" s="949"/>
      <c r="AN453" s="950"/>
      <c r="AO453" s="950"/>
      <c r="AP453" s="963"/>
    </row>
    <row r="454" spans="1:44" ht="21" hidden="1" customHeight="1" thickBot="1">
      <c r="I454" s="952">
        <f t="shared" si="85"/>
        <v>0</v>
      </c>
      <c r="J454" s="941">
        <f t="shared" si="87"/>
        <v>0</v>
      </c>
      <c r="K454" s="978"/>
      <c r="L454" s="979"/>
      <c r="M454" s="979"/>
      <c r="N454" s="979"/>
      <c r="O454" s="979"/>
      <c r="P454" s="980" t="str">
        <f>IF(COUNTA(Y459:Y466)&gt;1,CONCATENATE(V459,"번지 외 ",COUNTA(Y459:Y466)-1,"필지"),CONCATENATE(V459,"번지"))</f>
        <v>번지</v>
      </c>
      <c r="Q454" s="981">
        <f>+Y467</f>
        <v>0</v>
      </c>
      <c r="R454" s="982"/>
      <c r="S454" s="983">
        <f>COUNT(L462:L474)</f>
        <v>0</v>
      </c>
      <c r="T454" s="984">
        <f>200*S454</f>
        <v>0</v>
      </c>
      <c r="U454" s="941">
        <f t="shared" si="86"/>
        <v>0</v>
      </c>
      <c r="V454" s="1077" t="s">
        <v>871</v>
      </c>
      <c r="W454" s="969"/>
      <c r="X454" s="970"/>
      <c r="Y454" s="970"/>
      <c r="Z454" s="971"/>
      <c r="AA454" s="972"/>
      <c r="AB454" s="971"/>
      <c r="AC454" s="973"/>
      <c r="AD454" s="974"/>
      <c r="AE454" s="565"/>
      <c r="AF454" s="975" t="s">
        <v>872</v>
      </c>
      <c r="AG454" s="976" t="s">
        <v>873</v>
      </c>
      <c r="AH454" s="985" t="s">
        <v>874</v>
      </c>
      <c r="AI454" s="977" t="s">
        <v>875</v>
      </c>
      <c r="AJ454" s="949"/>
      <c r="AN454" s="1020"/>
      <c r="AO454" s="950"/>
      <c r="AP454" s="963"/>
    </row>
    <row r="455" spans="1:44" ht="21" hidden="1" customHeight="1" thickBot="1">
      <c r="I455" s="952">
        <f t="shared" si="85"/>
        <v>0</v>
      </c>
      <c r="J455" s="941">
        <f t="shared" si="87"/>
        <v>0</v>
      </c>
      <c r="K455" s="1247" t="s">
        <v>568</v>
      </c>
      <c r="L455" s="965" t="s">
        <v>569</v>
      </c>
      <c r="M455" s="965" t="s">
        <v>562</v>
      </c>
      <c r="N455" s="965" t="s">
        <v>567</v>
      </c>
      <c r="O455" s="965" t="s">
        <v>571</v>
      </c>
      <c r="P455" s="1251" t="s">
        <v>572</v>
      </c>
      <c r="Q455" s="1251" t="s">
        <v>573</v>
      </c>
      <c r="R455" s="987" t="s">
        <v>574</v>
      </c>
      <c r="S455" s="988" t="s">
        <v>593</v>
      </c>
      <c r="T455" s="967" t="s">
        <v>563</v>
      </c>
      <c r="U455" s="941">
        <f t="shared" si="86"/>
        <v>0</v>
      </c>
      <c r="V455" s="1078" t="s">
        <v>876</v>
      </c>
      <c r="W455" s="990"/>
      <c r="X455" s="1079"/>
      <c r="Y455" s="1079"/>
      <c r="Z455" s="1080"/>
      <c r="AA455" s="1081"/>
      <c r="AB455" s="1080"/>
      <c r="AC455" s="1082"/>
      <c r="AD455" s="1083"/>
      <c r="AE455" s="565"/>
      <c r="AF455" s="975" t="s">
        <v>877</v>
      </c>
      <c r="AG455" s="996" t="s">
        <v>878</v>
      </c>
      <c r="AH455" s="997" t="s">
        <v>879</v>
      </c>
      <c r="AI455" s="977" t="s">
        <v>880</v>
      </c>
      <c r="AJ455" s="949"/>
      <c r="AN455" s="1020"/>
      <c r="AO455" s="950"/>
      <c r="AP455" s="963"/>
    </row>
    <row r="456" spans="1:44" ht="21" hidden="1" customHeight="1" thickBot="1">
      <c r="I456" s="952">
        <f t="shared" si="85"/>
        <v>0</v>
      </c>
      <c r="J456" s="941">
        <f t="shared" si="87"/>
        <v>0</v>
      </c>
      <c r="K456" s="998">
        <f>Z459</f>
        <v>0</v>
      </c>
      <c r="L456" s="999">
        <f>AA459</f>
        <v>0</v>
      </c>
      <c r="M456" s="1000">
        <f>AC459</f>
        <v>0</v>
      </c>
      <c r="N456" s="1001">
        <f>AB468</f>
        <v>0</v>
      </c>
      <c r="O456" s="1002" t="e">
        <f>IF((Q460+R460)&gt;0,ROUND((Q460/(Q460+R460)),4),0)</f>
        <v>#DIV/0!</v>
      </c>
      <c r="P456" s="1003" t="str">
        <f>IF(W455&lt;=15,AI453,IF(W455&gt;30,AI455,AI454))</f>
        <v>완 (15˚ 이하)</v>
      </c>
      <c r="Q456" s="1004" t="str">
        <f>AF461</f>
        <v>개소당5ha이상</v>
      </c>
      <c r="R456" s="1005"/>
      <c r="S456" s="1006">
        <f>W455</f>
        <v>0</v>
      </c>
      <c r="T456" s="1007">
        <f>ROUND(N456/10000*N462,0)</f>
        <v>0</v>
      </c>
      <c r="U456" s="941">
        <f t="shared" si="86"/>
        <v>0</v>
      </c>
      <c r="V456" s="1084">
        <v>0</v>
      </c>
      <c r="W456" s="1084"/>
      <c r="X456" s="1084"/>
      <c r="Y456" s="1084"/>
      <c r="Z456" s="1084"/>
      <c r="AA456" s="1085"/>
      <c r="AB456" s="1084"/>
      <c r="AC456" s="1084"/>
      <c r="AD456" s="1084"/>
      <c r="AE456" s="565"/>
      <c r="AF456" s="975" t="s">
        <v>881</v>
      </c>
      <c r="AG456" s="976"/>
      <c r="AH456" s="1008"/>
      <c r="AI456" s="977"/>
      <c r="AJ456" s="949"/>
      <c r="AN456" s="950"/>
      <c r="AO456" s="950"/>
      <c r="AP456" s="963"/>
    </row>
    <row r="457" spans="1:44" ht="21" hidden="1" customHeight="1" thickBot="1">
      <c r="I457" s="952">
        <f t="shared" si="85"/>
        <v>0</v>
      </c>
      <c r="J457" s="941">
        <f t="shared" si="87"/>
        <v>0</v>
      </c>
      <c r="K457" s="2479" t="s">
        <v>941</v>
      </c>
      <c r="L457" s="2479"/>
      <c r="M457" s="2479"/>
      <c r="N457" s="2479"/>
      <c r="O457" s="2479"/>
      <c r="P457" s="2479"/>
      <c r="Q457" s="2479"/>
      <c r="R457" s="2479"/>
      <c r="S457" s="2479"/>
      <c r="T457" s="2479"/>
      <c r="U457" s="941">
        <f t="shared" si="86"/>
        <v>0</v>
      </c>
      <c r="AE457" s="565"/>
      <c r="AF457" s="975"/>
      <c r="AG457" s="976"/>
      <c r="AH457" s="1008"/>
      <c r="AI457" s="977"/>
      <c r="AJ457" s="949"/>
      <c r="AN457" s="950"/>
      <c r="AO457" s="950"/>
      <c r="AP457" s="963"/>
    </row>
    <row r="458" spans="1:44" ht="21" hidden="1" customHeight="1" thickBot="1">
      <c r="I458" s="952">
        <f t="shared" si="85"/>
        <v>0</v>
      </c>
      <c r="J458" s="941">
        <f t="shared" si="87"/>
        <v>0</v>
      </c>
      <c r="K458" s="2480" t="s">
        <v>942</v>
      </c>
      <c r="L458" s="2482" t="s">
        <v>943</v>
      </c>
      <c r="M458" s="2484" t="s">
        <v>944</v>
      </c>
      <c r="N458" s="2484" t="s">
        <v>945</v>
      </c>
      <c r="O458" s="2476" t="s">
        <v>946</v>
      </c>
      <c r="P458" s="2476"/>
      <c r="Q458" s="2476" t="s">
        <v>947</v>
      </c>
      <c r="R458" s="2476"/>
      <c r="S458" s="2472" t="s">
        <v>1162</v>
      </c>
      <c r="T458" s="2473"/>
      <c r="U458" s="941">
        <f t="shared" si="86"/>
        <v>0</v>
      </c>
      <c r="V458" s="1075" t="s">
        <v>837</v>
      </c>
      <c r="W458" s="1086" t="s">
        <v>838</v>
      </c>
      <c r="X458" s="1086" t="s">
        <v>835</v>
      </c>
      <c r="Y458" s="1086" t="s">
        <v>890</v>
      </c>
      <c r="Z458" s="1086" t="s">
        <v>568</v>
      </c>
      <c r="AA458" s="1087" t="s">
        <v>902</v>
      </c>
      <c r="AB458" s="1086" t="s">
        <v>836</v>
      </c>
      <c r="AC458" s="1088" t="s">
        <v>562</v>
      </c>
      <c r="AD458" s="1089" t="s">
        <v>1147</v>
      </c>
      <c r="AE458" s="565"/>
      <c r="AF458" s="1016"/>
      <c r="AG458" s="1017"/>
      <c r="AH458" s="1018"/>
      <c r="AI458" s="1019"/>
      <c r="AJ458" s="1020"/>
      <c r="AN458" s="950"/>
      <c r="AO458" s="565"/>
      <c r="AP458" s="963"/>
    </row>
    <row r="459" spans="1:44" ht="21" hidden="1" customHeight="1" thickBot="1">
      <c r="I459" s="952">
        <f t="shared" si="85"/>
        <v>0</v>
      </c>
      <c r="J459" s="941">
        <f t="shared" si="87"/>
        <v>0</v>
      </c>
      <c r="K459" s="2481"/>
      <c r="L459" s="2483"/>
      <c r="M459" s="2485"/>
      <c r="N459" s="2485"/>
      <c r="O459" s="1250" t="s">
        <v>786</v>
      </c>
      <c r="P459" s="1022" t="s">
        <v>787</v>
      </c>
      <c r="Q459" s="1022" t="s">
        <v>786</v>
      </c>
      <c r="R459" s="1023" t="s">
        <v>787</v>
      </c>
      <c r="S459" s="2474"/>
      <c r="T459" s="2475"/>
      <c r="U459" s="941">
        <f t="shared" si="86"/>
        <v>0</v>
      </c>
      <c r="V459" s="1036"/>
      <c r="W459" s="1025"/>
      <c r="X459" s="1025"/>
      <c r="Y459" s="1025"/>
      <c r="Z459" s="1025"/>
      <c r="AA459" s="1026"/>
      <c r="AB459" s="1025"/>
      <c r="AC459" s="1027"/>
      <c r="AD459" s="1028"/>
      <c r="AE459" s="565"/>
      <c r="AF459" s="948"/>
      <c r="AG459" s="948"/>
      <c r="AH459" s="948"/>
      <c r="AI459" s="1029"/>
      <c r="AJ459" s="1020"/>
      <c r="AN459" s="950"/>
      <c r="AO459" s="565"/>
      <c r="AP459" s="963"/>
    </row>
    <row r="460" spans="1:44" ht="21" hidden="1" customHeight="1">
      <c r="I460" s="952">
        <f t="shared" si="85"/>
        <v>0</v>
      </c>
      <c r="J460" s="941">
        <f t="shared" si="87"/>
        <v>0</v>
      </c>
      <c r="K460" s="1248" t="s">
        <v>889</v>
      </c>
      <c r="L460" s="1031"/>
      <c r="M460" s="1031"/>
      <c r="N460" s="1032" t="e">
        <f>N461/S454</f>
        <v>#DIV/0!</v>
      </c>
      <c r="O460" s="1033" t="e">
        <f>ROUND(O461/S454,1)</f>
        <v>#DIV/0!</v>
      </c>
      <c r="P460" s="1033" t="e">
        <f>ROUND(P461/S454,1)</f>
        <v>#DIV/0!</v>
      </c>
      <c r="Q460" s="1032" t="e">
        <f>ROUND(Q461/S454,0)</f>
        <v>#DIV/0!</v>
      </c>
      <c r="R460" s="1032" t="e">
        <f>ROUND(R461/S454,0)</f>
        <v>#DIV/0!</v>
      </c>
      <c r="S460" s="1034"/>
      <c r="T460" s="1035"/>
      <c r="U460" s="941">
        <f t="shared" si="86"/>
        <v>0</v>
      </c>
      <c r="V460" s="1036"/>
      <c r="W460" s="1037"/>
      <c r="X460" s="1037"/>
      <c r="Y460" s="1037"/>
      <c r="Z460" s="1025"/>
      <c r="AA460" s="1026"/>
      <c r="AB460" s="1025"/>
      <c r="AC460" s="1027"/>
      <c r="AD460" s="1028"/>
      <c r="AE460" s="565"/>
      <c r="AF460" s="960" t="s">
        <v>560</v>
      </c>
      <c r="AG460" s="961" t="s">
        <v>561</v>
      </c>
      <c r="AH460" s="1012" t="s">
        <v>884</v>
      </c>
      <c r="AI460" s="1038"/>
      <c r="AJ460" s="949"/>
      <c r="AN460" s="1020"/>
      <c r="AO460" s="565"/>
      <c r="AP460" s="963"/>
    </row>
    <row r="461" spans="1:44" ht="21" hidden="1" customHeight="1">
      <c r="I461" s="952">
        <f t="shared" si="85"/>
        <v>0</v>
      </c>
      <c r="J461" s="941">
        <f t="shared" si="87"/>
        <v>0</v>
      </c>
      <c r="K461" s="1248" t="s">
        <v>832</v>
      </c>
      <c r="L461" s="1031"/>
      <c r="M461" s="1031"/>
      <c r="N461" s="1039">
        <f>SUM(N462:N525)</f>
        <v>0</v>
      </c>
      <c r="O461" s="1039">
        <f>SUM(O462:O525)</f>
        <v>0</v>
      </c>
      <c r="P461" s="1039">
        <f>SUM(P462:P525)</f>
        <v>0</v>
      </c>
      <c r="Q461" s="1039">
        <f>SUM(Q462:Q525)</f>
        <v>0</v>
      </c>
      <c r="R461" s="1039">
        <f>SUM(R462:R525)</f>
        <v>0</v>
      </c>
      <c r="S461" s="1040"/>
      <c r="T461" s="1041"/>
      <c r="U461" s="941">
        <f t="shared" si="86"/>
        <v>0</v>
      </c>
      <c r="V461" s="1036"/>
      <c r="W461" s="1025"/>
      <c r="X461" s="1025"/>
      <c r="Y461" s="1025"/>
      <c r="Z461" s="1025"/>
      <c r="AA461" s="1026"/>
      <c r="AB461" s="1025"/>
      <c r="AC461" s="1027"/>
      <c r="AD461" s="1028"/>
      <c r="AE461" s="565"/>
      <c r="AF461" s="975" t="s">
        <v>885</v>
      </c>
      <c r="AG461" s="976" t="s">
        <v>1151</v>
      </c>
      <c r="AH461" s="1042">
        <v>0</v>
      </c>
      <c r="AI461" s="1043"/>
      <c r="AJ461" s="949"/>
      <c r="AN461" s="1020"/>
      <c r="AO461" s="565"/>
      <c r="AP461" s="963"/>
    </row>
    <row r="462" spans="1:44" ht="21" hidden="1" customHeight="1">
      <c r="I462" s="952">
        <f>IF((O$462+P$462)&gt;0,1,0)</f>
        <v>0</v>
      </c>
      <c r="J462" s="941">
        <f t="shared" si="87"/>
        <v>0</v>
      </c>
      <c r="K462" s="1248">
        <v>1</v>
      </c>
      <c r="L462" s="1044"/>
      <c r="M462" s="1044"/>
      <c r="N462" s="1052">
        <f t="shared" ref="N462:N468" si="88">IF(O462+P462&gt;0,$W$377,)</f>
        <v>0</v>
      </c>
      <c r="O462" s="1053"/>
      <c r="P462" s="1053"/>
      <c r="Q462" s="1054">
        <f t="shared" ref="Q462:R475" si="89">ROUND(O462*50,0)</f>
        <v>0</v>
      </c>
      <c r="R462" s="1054">
        <f t="shared" si="89"/>
        <v>0</v>
      </c>
      <c r="S462" s="1047"/>
      <c r="T462" s="1048"/>
      <c r="U462" s="941">
        <f t="shared" si="86"/>
        <v>0</v>
      </c>
      <c r="V462" s="1036"/>
      <c r="W462" s="1025"/>
      <c r="X462" s="1025"/>
      <c r="Y462" s="1025"/>
      <c r="Z462" s="1025"/>
      <c r="AA462" s="1026"/>
      <c r="AB462" s="1025"/>
      <c r="AC462" s="1027"/>
      <c r="AD462" s="1028"/>
      <c r="AE462" s="565"/>
      <c r="AF462" s="975" t="s">
        <v>886</v>
      </c>
      <c r="AG462" s="976" t="s">
        <v>887</v>
      </c>
      <c r="AH462" s="1049">
        <v>0.05</v>
      </c>
      <c r="AI462" s="1043"/>
      <c r="AJ462" s="949"/>
      <c r="AM462" s="819"/>
      <c r="AN462" s="963"/>
      <c r="AO462" s="565"/>
      <c r="AP462" s="963"/>
      <c r="AQ462" s="819"/>
    </row>
    <row r="463" spans="1:44" ht="21" hidden="1" customHeight="1">
      <c r="I463" s="952">
        <f t="shared" ref="I463:I475" si="90">IF((O$462+P$462)&gt;0,1,0)</f>
        <v>0</v>
      </c>
      <c r="J463" s="941">
        <f t="shared" si="87"/>
        <v>0</v>
      </c>
      <c r="K463" s="1248">
        <f t="shared" ref="K463:K475" si="91">+K462+1</f>
        <v>2</v>
      </c>
      <c r="L463" s="1044"/>
      <c r="M463" s="1044"/>
      <c r="N463" s="1052">
        <f t="shared" si="88"/>
        <v>0</v>
      </c>
      <c r="O463" s="1053"/>
      <c r="P463" s="1053"/>
      <c r="Q463" s="1054">
        <f t="shared" si="89"/>
        <v>0</v>
      </c>
      <c r="R463" s="1054">
        <f t="shared" si="89"/>
        <v>0</v>
      </c>
      <c r="S463" s="1047"/>
      <c r="T463" s="1048"/>
      <c r="U463" s="941">
        <f t="shared" si="86"/>
        <v>0</v>
      </c>
      <c r="V463" s="1036"/>
      <c r="W463" s="1025"/>
      <c r="X463" s="1025"/>
      <c r="Y463" s="1025"/>
      <c r="Z463" s="1025"/>
      <c r="AA463" s="1026"/>
      <c r="AB463" s="1025"/>
      <c r="AC463" s="1027"/>
      <c r="AD463" s="1028"/>
      <c r="AE463" s="565"/>
      <c r="AF463" s="975" t="s">
        <v>888</v>
      </c>
      <c r="AG463" s="976" t="s">
        <v>1150</v>
      </c>
      <c r="AH463" s="1049">
        <v>0.1</v>
      </c>
      <c r="AI463" s="1050"/>
      <c r="AJ463" s="949"/>
      <c r="AN463" s="963"/>
      <c r="AO463" s="565"/>
      <c r="AP463" s="963"/>
    </row>
    <row r="464" spans="1:44" ht="21" hidden="1" customHeight="1">
      <c r="I464" s="952">
        <f t="shared" si="90"/>
        <v>0</v>
      </c>
      <c r="J464" s="941">
        <f t="shared" si="87"/>
        <v>0</v>
      </c>
      <c r="K464" s="1248">
        <f t="shared" si="91"/>
        <v>3</v>
      </c>
      <c r="L464" s="1044"/>
      <c r="M464" s="1044"/>
      <c r="N464" s="1052">
        <f t="shared" si="88"/>
        <v>0</v>
      </c>
      <c r="O464" s="1053"/>
      <c r="P464" s="1053"/>
      <c r="Q464" s="1054">
        <f t="shared" si="89"/>
        <v>0</v>
      </c>
      <c r="R464" s="1054">
        <f t="shared" si="89"/>
        <v>0</v>
      </c>
      <c r="S464" s="1047"/>
      <c r="T464" s="1048"/>
      <c r="U464" s="941">
        <f t="shared" si="86"/>
        <v>0</v>
      </c>
      <c r="V464" s="1036"/>
      <c r="W464" s="1025"/>
      <c r="X464" s="1025"/>
      <c r="Y464" s="1025"/>
      <c r="Z464" s="1025"/>
      <c r="AA464" s="1026"/>
      <c r="AB464" s="1025"/>
      <c r="AC464" s="1027"/>
      <c r="AD464" s="1028"/>
      <c r="AE464" s="565"/>
      <c r="AF464" s="975"/>
      <c r="AG464" s="976"/>
      <c r="AH464" s="1051"/>
      <c r="AI464" s="977"/>
      <c r="AJ464" s="1020"/>
      <c r="AM464" s="565"/>
      <c r="AN464" s="963"/>
      <c r="AO464" s="565"/>
      <c r="AP464" s="963"/>
      <c r="AR464" s="819"/>
    </row>
    <row r="465" spans="1:45" ht="21" hidden="1" customHeight="1" thickBot="1">
      <c r="I465" s="952">
        <f t="shared" si="90"/>
        <v>0</v>
      </c>
      <c r="J465" s="941">
        <f t="shared" si="87"/>
        <v>0</v>
      </c>
      <c r="K465" s="1248">
        <f t="shared" si="91"/>
        <v>4</v>
      </c>
      <c r="L465" s="1044"/>
      <c r="M465" s="1044"/>
      <c r="N465" s="1052">
        <f t="shared" si="88"/>
        <v>0</v>
      </c>
      <c r="O465" s="1053"/>
      <c r="P465" s="1053"/>
      <c r="Q465" s="1054">
        <f t="shared" si="89"/>
        <v>0</v>
      </c>
      <c r="R465" s="1054">
        <f t="shared" si="89"/>
        <v>0</v>
      </c>
      <c r="S465" s="1047"/>
      <c r="T465" s="1048"/>
      <c r="U465" s="941">
        <f t="shared" si="86"/>
        <v>0</v>
      </c>
      <c r="V465" s="1036"/>
      <c r="W465" s="1025"/>
      <c r="X465" s="1025"/>
      <c r="Y465" s="1025"/>
      <c r="Z465" s="1025"/>
      <c r="AA465" s="1026"/>
      <c r="AB465" s="1025"/>
      <c r="AC465" s="1027"/>
      <c r="AD465" s="1028"/>
      <c r="AE465" s="565"/>
      <c r="AF465" s="1016"/>
      <c r="AG465" s="1055"/>
      <c r="AH465" s="1017"/>
      <c r="AI465" s="1019"/>
      <c r="AJ465" s="1020"/>
      <c r="AM465" s="565"/>
      <c r="AN465" s="963"/>
      <c r="AO465" s="565"/>
      <c r="AP465" s="963"/>
    </row>
    <row r="466" spans="1:45" ht="21" hidden="1" customHeight="1">
      <c r="I466" s="952">
        <f t="shared" si="90"/>
        <v>0</v>
      </c>
      <c r="J466" s="941">
        <f t="shared" si="87"/>
        <v>0</v>
      </c>
      <c r="K466" s="1248">
        <f t="shared" si="91"/>
        <v>5</v>
      </c>
      <c r="L466" s="1044"/>
      <c r="M466" s="1044"/>
      <c r="N466" s="1052">
        <f t="shared" si="88"/>
        <v>0</v>
      </c>
      <c r="O466" s="1053"/>
      <c r="P466" s="1053"/>
      <c r="Q466" s="1054">
        <f t="shared" si="89"/>
        <v>0</v>
      </c>
      <c r="R466" s="1054">
        <f t="shared" si="89"/>
        <v>0</v>
      </c>
      <c r="S466" s="1047"/>
      <c r="T466" s="1048"/>
      <c r="U466" s="941">
        <f t="shared" si="86"/>
        <v>0</v>
      </c>
      <c r="V466" s="1036"/>
      <c r="W466" s="1025"/>
      <c r="X466" s="1025"/>
      <c r="Y466" s="1025"/>
      <c r="Z466" s="1025"/>
      <c r="AA466" s="1026"/>
      <c r="AB466" s="1025"/>
      <c r="AC466" s="1027"/>
      <c r="AD466" s="1028"/>
      <c r="AE466" s="819"/>
      <c r="AF466" s="963"/>
      <c r="AG466" s="963"/>
      <c r="AH466" s="963"/>
      <c r="AI466" s="963"/>
      <c r="AJ466" s="963"/>
      <c r="AK466" s="819"/>
      <c r="AL466" s="819"/>
      <c r="AM466" s="565"/>
      <c r="AN466" s="963"/>
      <c r="AO466" s="963"/>
      <c r="AP466" s="963"/>
      <c r="AS466" s="819"/>
    </row>
    <row r="467" spans="1:45" ht="21" hidden="1" customHeight="1">
      <c r="I467" s="952">
        <f t="shared" si="90"/>
        <v>0</v>
      </c>
      <c r="J467" s="941">
        <f t="shared" si="87"/>
        <v>0</v>
      </c>
      <c r="K467" s="1248">
        <f t="shared" si="91"/>
        <v>6</v>
      </c>
      <c r="L467" s="1044"/>
      <c r="M467" s="1044"/>
      <c r="N467" s="1052">
        <f t="shared" si="88"/>
        <v>0</v>
      </c>
      <c r="O467" s="1053"/>
      <c r="P467" s="1053"/>
      <c r="Q467" s="1054">
        <f t="shared" si="89"/>
        <v>0</v>
      </c>
      <c r="R467" s="1054">
        <f t="shared" si="89"/>
        <v>0</v>
      </c>
      <c r="S467" s="1047"/>
      <c r="T467" s="1048"/>
      <c r="U467" s="941">
        <f t="shared" si="86"/>
        <v>0</v>
      </c>
      <c r="V467" s="968" t="s">
        <v>832</v>
      </c>
      <c r="W467" s="1056">
        <f>SUM(W459:W466)</f>
        <v>0</v>
      </c>
      <c r="X467" s="1056">
        <f>SUM(X459:X466)</f>
        <v>0</v>
      </c>
      <c r="Y467" s="1056">
        <f>SUM(Y459:Y466)</f>
        <v>0</v>
      </c>
      <c r="Z467" s="1057"/>
      <c r="AA467" s="1058"/>
      <c r="AB467" s="1056">
        <f>SUM(AB459:AB466)</f>
        <v>0</v>
      </c>
      <c r="AC467" s="1059"/>
      <c r="AD467" s="1060"/>
      <c r="AE467" s="1061"/>
      <c r="AF467" s="565"/>
      <c r="AG467" s="565"/>
      <c r="AH467" s="565"/>
      <c r="AI467" s="565"/>
      <c r="AJ467" s="565"/>
      <c r="AM467" s="565"/>
      <c r="AN467" s="963"/>
      <c r="AO467" s="963"/>
      <c r="AP467" s="963"/>
    </row>
    <row r="468" spans="1:45" s="819" customFormat="1" ht="21" hidden="1" customHeight="1" thickBot="1">
      <c r="A468" s="372"/>
      <c r="B468" s="372"/>
      <c r="C468" s="372"/>
      <c r="D468" s="372"/>
      <c r="E468" s="372"/>
      <c r="F468" s="372"/>
      <c r="G468" s="372"/>
      <c r="H468" s="167"/>
      <c r="I468" s="952">
        <f t="shared" si="90"/>
        <v>0</v>
      </c>
      <c r="J468" s="941">
        <f t="shared" si="87"/>
        <v>0</v>
      </c>
      <c r="K468" s="1248">
        <f t="shared" si="91"/>
        <v>7</v>
      </c>
      <c r="L468" s="1044"/>
      <c r="M468" s="1044"/>
      <c r="N468" s="1052">
        <f t="shared" si="88"/>
        <v>0</v>
      </c>
      <c r="O468" s="1053"/>
      <c r="P468" s="1053"/>
      <c r="Q468" s="1054">
        <f t="shared" si="89"/>
        <v>0</v>
      </c>
      <c r="R468" s="1054">
        <f t="shared" si="89"/>
        <v>0</v>
      </c>
      <c r="S468" s="1047"/>
      <c r="T468" s="1048"/>
      <c r="U468" s="941">
        <f t="shared" si="86"/>
        <v>0</v>
      </c>
      <c r="V468" s="1062" t="s">
        <v>889</v>
      </c>
      <c r="W468" s="1063"/>
      <c r="X468" s="1063"/>
      <c r="Y468" s="1063"/>
      <c r="Z468" s="1063"/>
      <c r="AA468" s="1064"/>
      <c r="AB468" s="1063">
        <f>IF(AB467&gt;0,ROUND(AB467/COUNTA(AB459:AB466),0),)</f>
        <v>0</v>
      </c>
      <c r="AC468" s="1065"/>
      <c r="AD468" s="1066"/>
      <c r="AE468" s="1061"/>
      <c r="AF468" s="1061"/>
      <c r="AG468" s="1061"/>
      <c r="AH468" s="565"/>
      <c r="AI468" s="565"/>
      <c r="AJ468" s="565"/>
      <c r="AK468" s="565"/>
      <c r="AL468" s="565"/>
      <c r="AM468" s="565"/>
      <c r="AN468" s="963"/>
      <c r="AO468" s="963"/>
      <c r="AP468" s="963"/>
      <c r="AQ468" s="951"/>
      <c r="AR468" s="951"/>
      <c r="AS468" s="951"/>
    </row>
    <row r="469" spans="1:45" ht="21" hidden="1" customHeight="1">
      <c r="I469" s="952">
        <f t="shared" si="90"/>
        <v>0</v>
      </c>
      <c r="J469" s="941">
        <f t="shared" si="87"/>
        <v>0</v>
      </c>
      <c r="K469" s="1248">
        <f t="shared" si="91"/>
        <v>8</v>
      </c>
      <c r="L469" s="1044"/>
      <c r="M469" s="1044"/>
      <c r="N469" s="1052">
        <f t="shared" ref="N469:N525" si="92">IF(O469+P469&gt;0,$W$452,)</f>
        <v>0</v>
      </c>
      <c r="O469" s="1053"/>
      <c r="P469" s="1053"/>
      <c r="Q469" s="1054">
        <f t="shared" si="89"/>
        <v>0</v>
      </c>
      <c r="R469" s="1054">
        <f t="shared" si="89"/>
        <v>0</v>
      </c>
      <c r="S469" s="1047"/>
      <c r="T469" s="1048"/>
      <c r="U469" s="941">
        <f t="shared" si="86"/>
        <v>0</v>
      </c>
      <c r="V469" s="565"/>
      <c r="W469" s="565"/>
      <c r="X469" s="565"/>
      <c r="Y469" s="565"/>
      <c r="Z469" s="565"/>
      <c r="AA469" s="1067"/>
      <c r="AB469" s="565"/>
      <c r="AC469" s="565"/>
      <c r="AD469" s="565"/>
      <c r="AE469" s="1061"/>
      <c r="AF469" s="1061"/>
      <c r="AG469" s="1061"/>
      <c r="AH469" s="565"/>
      <c r="AI469" s="565"/>
      <c r="AJ469" s="565"/>
      <c r="AK469" s="565"/>
      <c r="AL469" s="565"/>
      <c r="AM469" s="565"/>
      <c r="AN469" s="963"/>
      <c r="AO469" s="963"/>
      <c r="AP469" s="963"/>
    </row>
    <row r="470" spans="1:45" ht="21" hidden="1" customHeight="1">
      <c r="I470" s="952">
        <f t="shared" si="90"/>
        <v>0</v>
      </c>
      <c r="J470" s="941">
        <f t="shared" si="87"/>
        <v>0</v>
      </c>
      <c r="K470" s="1248">
        <f t="shared" si="91"/>
        <v>9</v>
      </c>
      <c r="L470" s="1044"/>
      <c r="M470" s="1044"/>
      <c r="N470" s="1052">
        <f t="shared" si="92"/>
        <v>0</v>
      </c>
      <c r="O470" s="1053"/>
      <c r="P470" s="1053"/>
      <c r="Q470" s="1054">
        <f t="shared" si="89"/>
        <v>0</v>
      </c>
      <c r="R470" s="1054">
        <f t="shared" si="89"/>
        <v>0</v>
      </c>
      <c r="S470" s="1047"/>
      <c r="T470" s="1048"/>
      <c r="U470" s="941">
        <f t="shared" si="86"/>
        <v>0</v>
      </c>
      <c r="V470" s="565"/>
      <c r="W470" s="565"/>
      <c r="X470" s="565"/>
      <c r="Y470" s="565"/>
      <c r="Z470" s="565"/>
      <c r="AA470" s="1067"/>
      <c r="AB470" s="565"/>
      <c r="AC470" s="565"/>
      <c r="AD470" s="565"/>
      <c r="AE470" s="1061"/>
      <c r="AF470" s="1061"/>
      <c r="AG470" s="1061"/>
      <c r="AH470" s="565"/>
      <c r="AI470" s="565"/>
      <c r="AJ470" s="565"/>
      <c r="AK470" s="565"/>
      <c r="AL470" s="565"/>
      <c r="AM470" s="565"/>
      <c r="AN470" s="963"/>
      <c r="AO470" s="963"/>
      <c r="AP470" s="963"/>
    </row>
    <row r="471" spans="1:45" ht="21" hidden="1" customHeight="1">
      <c r="I471" s="952">
        <f t="shared" si="90"/>
        <v>0</v>
      </c>
      <c r="J471" s="941">
        <f t="shared" si="87"/>
        <v>0</v>
      </c>
      <c r="K471" s="1248">
        <f t="shared" si="91"/>
        <v>10</v>
      </c>
      <c r="L471" s="1044"/>
      <c r="M471" s="1044"/>
      <c r="N471" s="1052">
        <f t="shared" si="92"/>
        <v>0</v>
      </c>
      <c r="O471" s="1053"/>
      <c r="P471" s="1053"/>
      <c r="Q471" s="1054">
        <f t="shared" si="89"/>
        <v>0</v>
      </c>
      <c r="R471" s="1054">
        <f t="shared" si="89"/>
        <v>0</v>
      </c>
      <c r="S471" s="1047"/>
      <c r="T471" s="1048"/>
      <c r="U471" s="941">
        <f t="shared" si="86"/>
        <v>0</v>
      </c>
      <c r="V471" s="565"/>
      <c r="W471" s="565"/>
      <c r="X471" s="565"/>
      <c r="Y471" s="565"/>
      <c r="Z471" s="565"/>
      <c r="AA471" s="1067"/>
      <c r="AB471" s="565"/>
      <c r="AC471" s="565"/>
      <c r="AD471" s="565"/>
      <c r="AE471" s="1061"/>
      <c r="AF471" s="1061"/>
      <c r="AG471" s="1061"/>
      <c r="AH471" s="565"/>
      <c r="AI471" s="565"/>
      <c r="AJ471" s="565"/>
      <c r="AK471" s="565"/>
      <c r="AL471" s="565"/>
      <c r="AM471" s="565"/>
      <c r="AN471" s="963"/>
      <c r="AO471" s="963"/>
      <c r="AP471" s="963"/>
    </row>
    <row r="472" spans="1:45" ht="21" hidden="1" customHeight="1">
      <c r="I472" s="952">
        <f t="shared" si="90"/>
        <v>0</v>
      </c>
      <c r="J472" s="941">
        <f t="shared" si="87"/>
        <v>0</v>
      </c>
      <c r="K472" s="1248">
        <f t="shared" si="91"/>
        <v>11</v>
      </c>
      <c r="L472" s="1044"/>
      <c r="M472" s="1044"/>
      <c r="N472" s="1052">
        <f t="shared" si="92"/>
        <v>0</v>
      </c>
      <c r="O472" s="1053"/>
      <c r="P472" s="1053"/>
      <c r="Q472" s="1054">
        <f t="shared" si="89"/>
        <v>0</v>
      </c>
      <c r="R472" s="1054">
        <f t="shared" si="89"/>
        <v>0</v>
      </c>
      <c r="S472" s="1047"/>
      <c r="T472" s="1048"/>
      <c r="U472" s="941">
        <f t="shared" si="86"/>
        <v>0</v>
      </c>
      <c r="V472" s="565"/>
      <c r="W472" s="565"/>
      <c r="X472" s="565"/>
      <c r="Y472" s="565"/>
      <c r="Z472" s="565"/>
      <c r="AA472" s="1067"/>
      <c r="AB472" s="565"/>
      <c r="AC472" s="565"/>
      <c r="AD472" s="565"/>
      <c r="AE472" s="1061"/>
      <c r="AF472" s="1061"/>
      <c r="AG472" s="1061"/>
      <c r="AH472" s="565"/>
      <c r="AI472" s="565"/>
      <c r="AJ472" s="565"/>
      <c r="AK472" s="565"/>
      <c r="AL472" s="565"/>
      <c r="AM472" s="565"/>
      <c r="AN472" s="963"/>
      <c r="AO472" s="963"/>
      <c r="AP472" s="963"/>
    </row>
    <row r="473" spans="1:45" ht="21" hidden="1" customHeight="1">
      <c r="I473" s="952">
        <f t="shared" si="90"/>
        <v>0</v>
      </c>
      <c r="J473" s="941">
        <f t="shared" si="87"/>
        <v>0</v>
      </c>
      <c r="K473" s="1248">
        <f t="shared" si="91"/>
        <v>12</v>
      </c>
      <c r="L473" s="1044"/>
      <c r="M473" s="1044"/>
      <c r="N473" s="1052">
        <f t="shared" si="92"/>
        <v>0</v>
      </c>
      <c r="O473" s="1053"/>
      <c r="P473" s="1053"/>
      <c r="Q473" s="1054">
        <f t="shared" si="89"/>
        <v>0</v>
      </c>
      <c r="R473" s="1054">
        <f t="shared" si="89"/>
        <v>0</v>
      </c>
      <c r="S473" s="1047"/>
      <c r="T473" s="1048"/>
      <c r="U473" s="941">
        <f t="shared" si="86"/>
        <v>0</v>
      </c>
      <c r="V473" s="565"/>
      <c r="W473" s="565"/>
      <c r="X473" s="565"/>
      <c r="Y473" s="565"/>
      <c r="Z473" s="565"/>
      <c r="AA473" s="1067"/>
      <c r="AB473" s="565"/>
      <c r="AC473" s="565"/>
      <c r="AD473" s="565"/>
      <c r="AE473" s="1061"/>
      <c r="AF473" s="1061"/>
      <c r="AG473" s="1061"/>
      <c r="AH473" s="565"/>
      <c r="AI473" s="565"/>
      <c r="AJ473" s="565"/>
      <c r="AK473" s="565"/>
      <c r="AL473" s="565"/>
      <c r="AM473" s="565"/>
      <c r="AN473" s="963"/>
      <c r="AO473" s="963"/>
      <c r="AP473" s="963"/>
    </row>
    <row r="474" spans="1:45" ht="21" hidden="1" customHeight="1">
      <c r="I474" s="952">
        <f t="shared" si="90"/>
        <v>0</v>
      </c>
      <c r="J474" s="941">
        <f t="shared" si="87"/>
        <v>0</v>
      </c>
      <c r="K474" s="1248">
        <f t="shared" si="91"/>
        <v>13</v>
      </c>
      <c r="L474" s="1044"/>
      <c r="M474" s="1044"/>
      <c r="N474" s="1052">
        <f t="shared" si="92"/>
        <v>0</v>
      </c>
      <c r="O474" s="1053"/>
      <c r="P474" s="1053"/>
      <c r="Q474" s="1054">
        <f t="shared" si="89"/>
        <v>0</v>
      </c>
      <c r="R474" s="1054">
        <f t="shared" si="89"/>
        <v>0</v>
      </c>
      <c r="S474" s="1047"/>
      <c r="T474" s="1048"/>
      <c r="U474" s="941">
        <f t="shared" si="86"/>
        <v>0</v>
      </c>
      <c r="V474" s="565"/>
      <c r="W474" s="565"/>
      <c r="X474" s="565"/>
      <c r="Y474" s="565"/>
      <c r="Z474" s="565"/>
      <c r="AA474" s="1067"/>
      <c r="AB474" s="565"/>
      <c r="AC474" s="565"/>
      <c r="AD474" s="565"/>
      <c r="AE474" s="1061"/>
      <c r="AF474" s="1061"/>
      <c r="AG474" s="1061"/>
      <c r="AH474" s="565"/>
      <c r="AI474" s="565"/>
      <c r="AJ474" s="565"/>
      <c r="AK474" s="565"/>
      <c r="AL474" s="565"/>
      <c r="AM474" s="565"/>
      <c r="AN474" s="963"/>
      <c r="AO474" s="963"/>
      <c r="AP474" s="963"/>
    </row>
    <row r="475" spans="1:45" ht="21" hidden="1" customHeight="1" thickBot="1">
      <c r="I475" s="952">
        <f t="shared" si="90"/>
        <v>0</v>
      </c>
      <c r="J475" s="941">
        <f t="shared" si="87"/>
        <v>0</v>
      </c>
      <c r="K475" s="1090">
        <f t="shared" si="91"/>
        <v>14</v>
      </c>
      <c r="L475" s="1044"/>
      <c r="M475" s="1044"/>
      <c r="N475" s="1091">
        <f t="shared" si="92"/>
        <v>0</v>
      </c>
      <c r="O475" s="1092"/>
      <c r="P475" s="1092"/>
      <c r="Q475" s="1093">
        <f t="shared" si="89"/>
        <v>0</v>
      </c>
      <c r="R475" s="1093">
        <f t="shared" si="89"/>
        <v>0</v>
      </c>
      <c r="S475" s="1094"/>
      <c r="T475" s="1095"/>
      <c r="U475" s="941">
        <f t="shared" si="86"/>
        <v>0</v>
      </c>
      <c r="V475" s="565"/>
      <c r="W475" s="565"/>
      <c r="X475" s="565"/>
      <c r="Y475" s="565"/>
      <c r="Z475" s="565"/>
      <c r="AA475" s="1067"/>
      <c r="AB475" s="565"/>
      <c r="AC475" s="565"/>
      <c r="AD475" s="565"/>
      <c r="AE475" s="1061"/>
      <c r="AF475" s="1061"/>
      <c r="AG475" s="1061"/>
      <c r="AH475" s="565"/>
      <c r="AI475" s="565"/>
      <c r="AJ475" s="565"/>
      <c r="AK475" s="565"/>
      <c r="AL475" s="565"/>
      <c r="AM475" s="565"/>
      <c r="AN475" s="963"/>
      <c r="AO475" s="963"/>
      <c r="AP475" s="963"/>
    </row>
    <row r="476" spans="1:45" s="253" customFormat="1" ht="21" hidden="1" customHeight="1">
      <c r="A476" s="252"/>
      <c r="B476" s="252"/>
      <c r="C476" s="252"/>
      <c r="D476" s="252"/>
      <c r="E476" s="252"/>
      <c r="F476" s="252"/>
      <c r="G476" s="252"/>
      <c r="I476" s="265">
        <f>IF((O$478+P$478)&gt;0,1,0)</f>
        <v>0</v>
      </c>
      <c r="J476" s="255">
        <f t="shared" si="87"/>
        <v>0</v>
      </c>
      <c r="K476" s="2439" t="s">
        <v>942</v>
      </c>
      <c r="L476" s="2441" t="s">
        <v>943</v>
      </c>
      <c r="M476" s="2443" t="s">
        <v>944</v>
      </c>
      <c r="N476" s="2443" t="s">
        <v>945</v>
      </c>
      <c r="O476" s="2445" t="s">
        <v>946</v>
      </c>
      <c r="P476" s="2445"/>
      <c r="Q476" s="2445" t="s">
        <v>947</v>
      </c>
      <c r="R476" s="2445"/>
      <c r="S476" s="2446" t="s">
        <v>948</v>
      </c>
      <c r="T476" s="2448" t="s">
        <v>1162</v>
      </c>
      <c r="U476" s="255">
        <f t="shared" si="86"/>
        <v>0</v>
      </c>
      <c r="V476" s="169"/>
      <c r="W476" s="169"/>
      <c r="X476" s="169"/>
      <c r="Y476" s="169"/>
      <c r="Z476" s="169"/>
      <c r="AA476" s="378"/>
      <c r="AB476" s="169"/>
      <c r="AC476" s="169"/>
      <c r="AD476" s="169"/>
      <c r="AE476" s="371"/>
      <c r="AF476" s="371"/>
      <c r="AG476" s="371"/>
      <c r="AH476" s="169"/>
      <c r="AI476" s="169"/>
      <c r="AJ476" s="169"/>
      <c r="AK476" s="169"/>
      <c r="AL476" s="169"/>
      <c r="AM476" s="169"/>
      <c r="AN476" s="176"/>
      <c r="AO476" s="176"/>
      <c r="AP476" s="176"/>
    </row>
    <row r="477" spans="1:45" s="253" customFormat="1" ht="21" hidden="1" customHeight="1">
      <c r="A477" s="252"/>
      <c r="B477" s="252"/>
      <c r="C477" s="252"/>
      <c r="D477" s="252"/>
      <c r="E477" s="252"/>
      <c r="F477" s="252"/>
      <c r="G477" s="252"/>
      <c r="I477" s="265">
        <f t="shared" ref="I477:I500" si="93">IF((O$478+P$478)&gt;0,1,0)</f>
        <v>0</v>
      </c>
      <c r="J477" s="255">
        <f t="shared" si="87"/>
        <v>0</v>
      </c>
      <c r="K477" s="2440"/>
      <c r="L477" s="2442"/>
      <c r="M477" s="2444"/>
      <c r="N477" s="2444"/>
      <c r="O477" s="1245" t="s">
        <v>786</v>
      </c>
      <c r="P477" s="335" t="s">
        <v>787</v>
      </c>
      <c r="Q477" s="335" t="s">
        <v>786</v>
      </c>
      <c r="R477" s="336" t="s">
        <v>787</v>
      </c>
      <c r="S477" s="2447"/>
      <c r="T477" s="2449"/>
      <c r="U477" s="255">
        <f t="shared" si="86"/>
        <v>0</v>
      </c>
      <c r="V477" s="169"/>
      <c r="W477" s="169"/>
      <c r="X477" s="169"/>
      <c r="Y477" s="169"/>
      <c r="Z477" s="169"/>
      <c r="AA477" s="378"/>
      <c r="AB477" s="169"/>
      <c r="AC477" s="169"/>
      <c r="AD477" s="169"/>
      <c r="AE477" s="371"/>
      <c r="AF477" s="371"/>
      <c r="AG477" s="371"/>
      <c r="AH477" s="169"/>
      <c r="AI477" s="169"/>
      <c r="AJ477" s="169"/>
      <c r="AK477" s="169"/>
      <c r="AL477" s="169"/>
      <c r="AM477" s="169"/>
      <c r="AN477" s="176"/>
      <c r="AO477" s="176"/>
      <c r="AP477" s="176"/>
    </row>
    <row r="478" spans="1:45" s="253" customFormat="1" ht="21" hidden="1" customHeight="1">
      <c r="A478" s="252"/>
      <c r="B478" s="252"/>
      <c r="C478" s="252"/>
      <c r="D478" s="252"/>
      <c r="E478" s="252"/>
      <c r="F478" s="252"/>
      <c r="G478" s="252"/>
      <c r="I478" s="265">
        <f t="shared" si="93"/>
        <v>0</v>
      </c>
      <c r="J478" s="255">
        <f t="shared" si="87"/>
        <v>0</v>
      </c>
      <c r="K478" s="1243">
        <f>+K25+1</f>
        <v>15</v>
      </c>
      <c r="L478" s="356"/>
      <c r="M478" s="356"/>
      <c r="N478" s="357">
        <f t="shared" si="92"/>
        <v>0</v>
      </c>
      <c r="O478" s="358"/>
      <c r="P478" s="358"/>
      <c r="Q478" s="359">
        <f t="shared" ref="Q478:R525" si="94">ROUND(O478*50,0)</f>
        <v>0</v>
      </c>
      <c r="R478" s="359">
        <f t="shared" si="94"/>
        <v>0</v>
      </c>
      <c r="S478" s="360"/>
      <c r="T478" s="361"/>
      <c r="U478" s="255">
        <f t="shared" si="86"/>
        <v>0</v>
      </c>
      <c r="V478" s="169"/>
      <c r="W478" s="169"/>
      <c r="X478" s="169"/>
      <c r="Y478" s="169"/>
      <c r="Z478" s="169"/>
      <c r="AA478" s="378"/>
      <c r="AB478" s="169"/>
      <c r="AC478" s="169"/>
      <c r="AD478" s="169"/>
      <c r="AE478" s="371"/>
      <c r="AF478" s="371"/>
      <c r="AG478" s="371"/>
      <c r="AH478" s="169"/>
      <c r="AI478" s="169"/>
      <c r="AJ478" s="169"/>
      <c r="AK478" s="169"/>
      <c r="AL478" s="169"/>
      <c r="AM478" s="169"/>
      <c r="AN478" s="176"/>
      <c r="AO478" s="176"/>
      <c r="AP478" s="176"/>
    </row>
    <row r="479" spans="1:45" s="253" customFormat="1" ht="21" hidden="1" customHeight="1">
      <c r="A479" s="252"/>
      <c r="B479" s="252"/>
      <c r="C479" s="252"/>
      <c r="D479" s="252"/>
      <c r="E479" s="252"/>
      <c r="F479" s="252"/>
      <c r="G479" s="252"/>
      <c r="I479" s="265">
        <f t="shared" si="93"/>
        <v>0</v>
      </c>
      <c r="J479" s="255">
        <f t="shared" si="87"/>
        <v>0</v>
      </c>
      <c r="K479" s="1243">
        <f t="shared" ref="K479:K500" si="95">+K478+1</f>
        <v>16</v>
      </c>
      <c r="L479" s="356"/>
      <c r="M479" s="356"/>
      <c r="N479" s="357">
        <f t="shared" si="92"/>
        <v>0</v>
      </c>
      <c r="O479" s="358"/>
      <c r="P479" s="358"/>
      <c r="Q479" s="359">
        <f t="shared" si="94"/>
        <v>0</v>
      </c>
      <c r="R479" s="359">
        <f t="shared" si="94"/>
        <v>0</v>
      </c>
      <c r="S479" s="360"/>
      <c r="T479" s="361"/>
      <c r="U479" s="255">
        <f t="shared" si="86"/>
        <v>0</v>
      </c>
      <c r="V479" s="169"/>
      <c r="W479" s="169"/>
      <c r="X479" s="169"/>
      <c r="Y479" s="169"/>
      <c r="Z479" s="169"/>
      <c r="AA479" s="378"/>
      <c r="AB479" s="169"/>
      <c r="AC479" s="169"/>
      <c r="AD479" s="169"/>
      <c r="AE479" s="371"/>
      <c r="AF479" s="371"/>
      <c r="AG479" s="371"/>
      <c r="AH479" s="169"/>
      <c r="AI479" s="169"/>
      <c r="AJ479" s="169"/>
      <c r="AK479" s="169"/>
      <c r="AL479" s="169"/>
      <c r="AM479" s="169"/>
      <c r="AN479" s="176"/>
      <c r="AO479" s="176"/>
      <c r="AP479" s="176"/>
    </row>
    <row r="480" spans="1:45" s="253" customFormat="1" ht="21" hidden="1" customHeight="1">
      <c r="A480" s="252"/>
      <c r="B480" s="252"/>
      <c r="C480" s="252"/>
      <c r="D480" s="252"/>
      <c r="E480" s="252"/>
      <c r="F480" s="252"/>
      <c r="G480" s="252"/>
      <c r="I480" s="265">
        <f t="shared" si="93"/>
        <v>0</v>
      </c>
      <c r="J480" s="255">
        <f t="shared" si="87"/>
        <v>0</v>
      </c>
      <c r="K480" s="1243">
        <f t="shared" si="95"/>
        <v>17</v>
      </c>
      <c r="L480" s="356"/>
      <c r="M480" s="356"/>
      <c r="N480" s="357">
        <f t="shared" si="92"/>
        <v>0</v>
      </c>
      <c r="O480" s="358"/>
      <c r="P480" s="358"/>
      <c r="Q480" s="359">
        <f t="shared" si="94"/>
        <v>0</v>
      </c>
      <c r="R480" s="359">
        <f t="shared" si="94"/>
        <v>0</v>
      </c>
      <c r="S480" s="360"/>
      <c r="T480" s="361"/>
      <c r="U480" s="255">
        <f t="shared" si="86"/>
        <v>0</v>
      </c>
      <c r="V480" s="169"/>
      <c r="W480" s="169"/>
      <c r="X480" s="169"/>
      <c r="Y480" s="169"/>
      <c r="Z480" s="169"/>
      <c r="AA480" s="378"/>
      <c r="AB480" s="169"/>
      <c r="AC480" s="169"/>
      <c r="AD480" s="169"/>
      <c r="AE480" s="371"/>
      <c r="AF480" s="371"/>
      <c r="AG480" s="371"/>
      <c r="AH480" s="169"/>
      <c r="AI480" s="169"/>
      <c r="AJ480" s="169"/>
      <c r="AK480" s="169"/>
      <c r="AL480" s="169"/>
      <c r="AM480" s="169"/>
      <c r="AN480" s="176"/>
      <c r="AO480" s="176"/>
      <c r="AP480" s="176"/>
    </row>
    <row r="481" spans="1:42" s="253" customFormat="1" ht="21" hidden="1" customHeight="1">
      <c r="A481" s="252"/>
      <c r="B481" s="252"/>
      <c r="C481" s="252"/>
      <c r="D481" s="252"/>
      <c r="E481" s="252"/>
      <c r="F481" s="252"/>
      <c r="G481" s="252"/>
      <c r="I481" s="265">
        <f t="shared" si="93"/>
        <v>0</v>
      </c>
      <c r="J481" s="255">
        <f t="shared" si="87"/>
        <v>0</v>
      </c>
      <c r="K481" s="1243">
        <f t="shared" si="95"/>
        <v>18</v>
      </c>
      <c r="L481" s="356"/>
      <c r="M481" s="356"/>
      <c r="N481" s="357">
        <f t="shared" si="92"/>
        <v>0</v>
      </c>
      <c r="O481" s="358"/>
      <c r="P481" s="358"/>
      <c r="Q481" s="359">
        <f t="shared" si="94"/>
        <v>0</v>
      </c>
      <c r="R481" s="359">
        <f t="shared" si="94"/>
        <v>0</v>
      </c>
      <c r="S481" s="360"/>
      <c r="T481" s="361"/>
      <c r="U481" s="255">
        <f t="shared" si="86"/>
        <v>0</v>
      </c>
      <c r="V481" s="169"/>
      <c r="W481" s="169"/>
      <c r="X481" s="169"/>
      <c r="Y481" s="169"/>
      <c r="Z481" s="169"/>
      <c r="AA481" s="378"/>
      <c r="AB481" s="169"/>
      <c r="AC481" s="169"/>
      <c r="AD481" s="169"/>
      <c r="AE481" s="371"/>
      <c r="AF481" s="371"/>
      <c r="AG481" s="371"/>
      <c r="AH481" s="169"/>
      <c r="AI481" s="169"/>
      <c r="AJ481" s="169"/>
      <c r="AK481" s="169"/>
      <c r="AL481" s="169"/>
      <c r="AM481" s="169"/>
      <c r="AN481" s="176"/>
      <c r="AO481" s="176"/>
      <c r="AP481" s="176"/>
    </row>
    <row r="482" spans="1:42" s="253" customFormat="1" ht="21" hidden="1" customHeight="1">
      <c r="A482" s="252"/>
      <c r="B482" s="252"/>
      <c r="C482" s="252"/>
      <c r="D482" s="252"/>
      <c r="E482" s="252"/>
      <c r="F482" s="252"/>
      <c r="G482" s="252"/>
      <c r="I482" s="265">
        <f t="shared" si="93"/>
        <v>0</v>
      </c>
      <c r="J482" s="255">
        <f t="shared" si="87"/>
        <v>0</v>
      </c>
      <c r="K482" s="1243">
        <f t="shared" si="95"/>
        <v>19</v>
      </c>
      <c r="L482" s="356"/>
      <c r="M482" s="356"/>
      <c r="N482" s="357">
        <f t="shared" si="92"/>
        <v>0</v>
      </c>
      <c r="O482" s="358"/>
      <c r="P482" s="358"/>
      <c r="Q482" s="359">
        <f t="shared" si="94"/>
        <v>0</v>
      </c>
      <c r="R482" s="359">
        <f t="shared" si="94"/>
        <v>0</v>
      </c>
      <c r="S482" s="360"/>
      <c r="T482" s="361"/>
      <c r="U482" s="255">
        <f t="shared" si="86"/>
        <v>0</v>
      </c>
      <c r="V482" s="169"/>
      <c r="W482" s="169"/>
      <c r="X482" s="169"/>
      <c r="Y482" s="169"/>
      <c r="Z482" s="169"/>
      <c r="AA482" s="378"/>
      <c r="AB482" s="169"/>
      <c r="AC482" s="169"/>
      <c r="AD482" s="169"/>
      <c r="AE482" s="371"/>
      <c r="AF482" s="371"/>
      <c r="AG482" s="371"/>
      <c r="AH482" s="169"/>
      <c r="AI482" s="169"/>
      <c r="AJ482" s="169"/>
      <c r="AK482" s="169"/>
      <c r="AL482" s="169"/>
      <c r="AM482" s="169"/>
      <c r="AN482" s="176"/>
      <c r="AO482" s="176"/>
      <c r="AP482" s="176"/>
    </row>
    <row r="483" spans="1:42" s="253" customFormat="1" ht="21" hidden="1" customHeight="1">
      <c r="A483" s="252"/>
      <c r="B483" s="252"/>
      <c r="C483" s="252"/>
      <c r="D483" s="252"/>
      <c r="E483" s="252"/>
      <c r="F483" s="252"/>
      <c r="G483" s="252"/>
      <c r="I483" s="265">
        <f t="shared" si="93"/>
        <v>0</v>
      </c>
      <c r="J483" s="255">
        <f t="shared" si="87"/>
        <v>0</v>
      </c>
      <c r="K483" s="1243">
        <f t="shared" si="95"/>
        <v>20</v>
      </c>
      <c r="L483" s="356"/>
      <c r="M483" s="356"/>
      <c r="N483" s="357">
        <f t="shared" si="92"/>
        <v>0</v>
      </c>
      <c r="O483" s="358"/>
      <c r="P483" s="358"/>
      <c r="Q483" s="359">
        <f t="shared" si="94"/>
        <v>0</v>
      </c>
      <c r="R483" s="359">
        <f t="shared" si="94"/>
        <v>0</v>
      </c>
      <c r="S483" s="360"/>
      <c r="T483" s="361"/>
      <c r="U483" s="255">
        <f t="shared" si="86"/>
        <v>0</v>
      </c>
      <c r="V483" s="169"/>
      <c r="W483" s="169"/>
      <c r="X483" s="169"/>
      <c r="Y483" s="169"/>
      <c r="Z483" s="169"/>
      <c r="AA483" s="378"/>
      <c r="AB483" s="169"/>
      <c r="AC483" s="169"/>
      <c r="AD483" s="169"/>
      <c r="AE483" s="371"/>
      <c r="AF483" s="371"/>
      <c r="AG483" s="371"/>
      <c r="AH483" s="169"/>
      <c r="AI483" s="169"/>
      <c r="AJ483" s="169"/>
      <c r="AK483" s="169"/>
      <c r="AL483" s="169"/>
      <c r="AM483" s="169"/>
      <c r="AN483" s="176"/>
      <c r="AO483" s="176"/>
      <c r="AP483" s="176"/>
    </row>
    <row r="484" spans="1:42" s="253" customFormat="1" ht="21" hidden="1" customHeight="1">
      <c r="A484" s="252"/>
      <c r="B484" s="252"/>
      <c r="C484" s="252"/>
      <c r="D484" s="252"/>
      <c r="E484" s="252"/>
      <c r="F484" s="252"/>
      <c r="G484" s="252"/>
      <c r="I484" s="265">
        <f t="shared" si="93"/>
        <v>0</v>
      </c>
      <c r="J484" s="255">
        <f t="shared" si="87"/>
        <v>0</v>
      </c>
      <c r="K484" s="1243">
        <f t="shared" si="95"/>
        <v>21</v>
      </c>
      <c r="L484" s="356"/>
      <c r="M484" s="356"/>
      <c r="N484" s="357">
        <f t="shared" si="92"/>
        <v>0</v>
      </c>
      <c r="O484" s="358"/>
      <c r="P484" s="358"/>
      <c r="Q484" s="359">
        <f t="shared" si="94"/>
        <v>0</v>
      </c>
      <c r="R484" s="359">
        <f t="shared" si="94"/>
        <v>0</v>
      </c>
      <c r="S484" s="360"/>
      <c r="T484" s="361"/>
      <c r="U484" s="255">
        <f t="shared" si="86"/>
        <v>0</v>
      </c>
      <c r="V484" s="169"/>
      <c r="W484" s="169"/>
      <c r="X484" s="169"/>
      <c r="Y484" s="169"/>
      <c r="Z484" s="169"/>
      <c r="AA484" s="378"/>
      <c r="AB484" s="169"/>
      <c r="AC484" s="169"/>
      <c r="AD484" s="169"/>
      <c r="AE484" s="371"/>
      <c r="AF484" s="371"/>
      <c r="AG484" s="371"/>
      <c r="AH484" s="169"/>
      <c r="AI484" s="169"/>
      <c r="AJ484" s="169"/>
      <c r="AK484" s="169"/>
      <c r="AL484" s="169"/>
      <c r="AM484" s="169"/>
      <c r="AN484" s="176"/>
      <c r="AO484" s="176"/>
      <c r="AP484" s="176"/>
    </row>
    <row r="485" spans="1:42" s="253" customFormat="1" ht="21" hidden="1" customHeight="1">
      <c r="A485" s="252"/>
      <c r="B485" s="252"/>
      <c r="C485" s="252"/>
      <c r="D485" s="252"/>
      <c r="E485" s="252"/>
      <c r="F485" s="252"/>
      <c r="G485" s="252"/>
      <c r="I485" s="265">
        <f t="shared" si="93"/>
        <v>0</v>
      </c>
      <c r="J485" s="255">
        <f t="shared" si="87"/>
        <v>0</v>
      </c>
      <c r="K485" s="1243">
        <f t="shared" si="95"/>
        <v>22</v>
      </c>
      <c r="L485" s="356"/>
      <c r="M485" s="356"/>
      <c r="N485" s="357">
        <f t="shared" si="92"/>
        <v>0</v>
      </c>
      <c r="O485" s="358"/>
      <c r="P485" s="358"/>
      <c r="Q485" s="359">
        <f t="shared" si="94"/>
        <v>0</v>
      </c>
      <c r="R485" s="359">
        <f t="shared" si="94"/>
        <v>0</v>
      </c>
      <c r="S485" s="360"/>
      <c r="T485" s="361"/>
      <c r="U485" s="255">
        <f t="shared" si="86"/>
        <v>0</v>
      </c>
      <c r="V485" s="169"/>
      <c r="W485" s="169"/>
      <c r="X485" s="169"/>
      <c r="Y485" s="169"/>
      <c r="Z485" s="169"/>
      <c r="AA485" s="378"/>
      <c r="AB485" s="169"/>
      <c r="AC485" s="169"/>
      <c r="AD485" s="169"/>
      <c r="AE485" s="371"/>
      <c r="AF485" s="371"/>
      <c r="AG485" s="371"/>
      <c r="AH485" s="169"/>
      <c r="AI485" s="169"/>
      <c r="AJ485" s="169"/>
      <c r="AK485" s="169"/>
      <c r="AL485" s="169"/>
      <c r="AM485" s="169"/>
      <c r="AN485" s="176"/>
      <c r="AO485" s="176"/>
      <c r="AP485" s="176"/>
    </row>
    <row r="486" spans="1:42" s="253" customFormat="1" ht="21" hidden="1" customHeight="1">
      <c r="A486" s="252"/>
      <c r="B486" s="252"/>
      <c r="C486" s="252"/>
      <c r="D486" s="252"/>
      <c r="E486" s="252"/>
      <c r="F486" s="252"/>
      <c r="G486" s="252"/>
      <c r="I486" s="265">
        <f t="shared" si="93"/>
        <v>0</v>
      </c>
      <c r="J486" s="255">
        <f t="shared" si="87"/>
        <v>0</v>
      </c>
      <c r="K486" s="1243">
        <f t="shared" si="95"/>
        <v>23</v>
      </c>
      <c r="L486" s="356"/>
      <c r="M486" s="356"/>
      <c r="N486" s="357">
        <f t="shared" si="92"/>
        <v>0</v>
      </c>
      <c r="O486" s="358"/>
      <c r="P486" s="358"/>
      <c r="Q486" s="359">
        <f t="shared" si="94"/>
        <v>0</v>
      </c>
      <c r="R486" s="359">
        <f t="shared" si="94"/>
        <v>0</v>
      </c>
      <c r="S486" s="360"/>
      <c r="T486" s="361"/>
      <c r="U486" s="255">
        <f t="shared" si="86"/>
        <v>0</v>
      </c>
      <c r="V486" s="169"/>
      <c r="W486" s="169"/>
      <c r="X486" s="169"/>
      <c r="Y486" s="169"/>
      <c r="Z486" s="169"/>
      <c r="AA486" s="378"/>
      <c r="AB486" s="169"/>
      <c r="AC486" s="169"/>
      <c r="AD486" s="169"/>
      <c r="AE486" s="371"/>
      <c r="AF486" s="371"/>
      <c r="AG486" s="371"/>
      <c r="AH486" s="169"/>
      <c r="AI486" s="169"/>
      <c r="AJ486" s="169"/>
      <c r="AK486" s="169"/>
      <c r="AL486" s="169"/>
      <c r="AM486" s="169"/>
      <c r="AN486" s="176"/>
      <c r="AO486" s="176"/>
      <c r="AP486" s="176"/>
    </row>
    <row r="487" spans="1:42" s="253" customFormat="1" ht="21" hidden="1" customHeight="1">
      <c r="A487" s="252"/>
      <c r="B487" s="252"/>
      <c r="C487" s="252"/>
      <c r="D487" s="252"/>
      <c r="E487" s="252"/>
      <c r="F487" s="252"/>
      <c r="G487" s="252"/>
      <c r="I487" s="265">
        <f t="shared" si="93"/>
        <v>0</v>
      </c>
      <c r="J487" s="255">
        <f t="shared" si="87"/>
        <v>0</v>
      </c>
      <c r="K487" s="1243">
        <f t="shared" si="95"/>
        <v>24</v>
      </c>
      <c r="L487" s="356"/>
      <c r="M487" s="356"/>
      <c r="N487" s="357">
        <f t="shared" si="92"/>
        <v>0</v>
      </c>
      <c r="O487" s="358"/>
      <c r="P487" s="358"/>
      <c r="Q487" s="359">
        <f t="shared" si="94"/>
        <v>0</v>
      </c>
      <c r="R487" s="359">
        <f t="shared" si="94"/>
        <v>0</v>
      </c>
      <c r="S487" s="360"/>
      <c r="T487" s="361"/>
      <c r="U487" s="255">
        <f t="shared" si="86"/>
        <v>0</v>
      </c>
      <c r="V487" s="169"/>
      <c r="W487" s="169"/>
      <c r="X487" s="169"/>
      <c r="Y487" s="169"/>
      <c r="Z487" s="169"/>
      <c r="AA487" s="378"/>
      <c r="AB487" s="169"/>
      <c r="AC487" s="169"/>
      <c r="AD487" s="169"/>
      <c r="AE487" s="371"/>
      <c r="AF487" s="371"/>
      <c r="AG487" s="371"/>
      <c r="AH487" s="169"/>
      <c r="AI487" s="169"/>
      <c r="AJ487" s="169"/>
      <c r="AK487" s="169"/>
      <c r="AL487" s="169"/>
      <c r="AM487" s="169"/>
      <c r="AN487" s="176"/>
      <c r="AO487" s="176"/>
      <c r="AP487" s="176"/>
    </row>
    <row r="488" spans="1:42" s="253" customFormat="1" ht="21" hidden="1" customHeight="1">
      <c r="A488" s="252"/>
      <c r="B488" s="252"/>
      <c r="C488" s="252"/>
      <c r="D488" s="252"/>
      <c r="E488" s="252"/>
      <c r="F488" s="252"/>
      <c r="G488" s="252"/>
      <c r="I488" s="265">
        <f t="shared" si="93"/>
        <v>0</v>
      </c>
      <c r="J488" s="255">
        <f t="shared" si="87"/>
        <v>0</v>
      </c>
      <c r="K488" s="1243">
        <f t="shared" si="95"/>
        <v>25</v>
      </c>
      <c r="L488" s="356"/>
      <c r="M488" s="356"/>
      <c r="N488" s="357">
        <f t="shared" si="92"/>
        <v>0</v>
      </c>
      <c r="O488" s="358"/>
      <c r="P488" s="358"/>
      <c r="Q488" s="359">
        <f t="shared" si="94"/>
        <v>0</v>
      </c>
      <c r="R488" s="359">
        <f t="shared" si="94"/>
        <v>0</v>
      </c>
      <c r="S488" s="360"/>
      <c r="T488" s="361"/>
      <c r="U488" s="255">
        <f t="shared" si="86"/>
        <v>0</v>
      </c>
      <c r="V488" s="169"/>
      <c r="W488" s="169"/>
      <c r="X488" s="169"/>
      <c r="Y488" s="169"/>
      <c r="Z488" s="169"/>
      <c r="AA488" s="378"/>
      <c r="AB488" s="169"/>
      <c r="AC488" s="169"/>
      <c r="AD488" s="169"/>
      <c r="AE488" s="371"/>
      <c r="AF488" s="371"/>
      <c r="AG488" s="371"/>
      <c r="AH488" s="169"/>
      <c r="AI488" s="169"/>
      <c r="AJ488" s="169"/>
      <c r="AK488" s="169"/>
      <c r="AL488" s="169"/>
      <c r="AM488" s="169"/>
      <c r="AN488" s="176"/>
      <c r="AO488" s="176"/>
      <c r="AP488" s="176"/>
    </row>
    <row r="489" spans="1:42" s="253" customFormat="1" ht="21" hidden="1" customHeight="1">
      <c r="A489" s="252"/>
      <c r="B489" s="252"/>
      <c r="C489" s="252"/>
      <c r="D489" s="252"/>
      <c r="E489" s="252"/>
      <c r="F489" s="252"/>
      <c r="G489" s="252"/>
      <c r="I489" s="265">
        <f t="shared" si="93"/>
        <v>0</v>
      </c>
      <c r="J489" s="255">
        <f t="shared" si="87"/>
        <v>0</v>
      </c>
      <c r="K489" s="1243">
        <f t="shared" si="95"/>
        <v>26</v>
      </c>
      <c r="L489" s="356"/>
      <c r="M489" s="356"/>
      <c r="N489" s="357">
        <f t="shared" si="92"/>
        <v>0</v>
      </c>
      <c r="O489" s="358"/>
      <c r="P489" s="358"/>
      <c r="Q489" s="359">
        <f t="shared" si="94"/>
        <v>0</v>
      </c>
      <c r="R489" s="359">
        <f t="shared" si="94"/>
        <v>0</v>
      </c>
      <c r="S489" s="360"/>
      <c r="T489" s="361"/>
      <c r="U489" s="255">
        <f t="shared" si="86"/>
        <v>0</v>
      </c>
      <c r="V489" s="169"/>
      <c r="W489" s="169"/>
      <c r="X489" s="169"/>
      <c r="Y489" s="169"/>
      <c r="Z489" s="169"/>
      <c r="AA489" s="378"/>
      <c r="AB489" s="169"/>
      <c r="AC489" s="169"/>
      <c r="AD489" s="169"/>
      <c r="AE489" s="371"/>
      <c r="AF489" s="371"/>
      <c r="AG489" s="371"/>
      <c r="AH489" s="169"/>
      <c r="AI489" s="169"/>
      <c r="AJ489" s="169"/>
      <c r="AK489" s="169"/>
      <c r="AL489" s="169"/>
      <c r="AM489" s="169"/>
      <c r="AN489" s="176"/>
      <c r="AO489" s="176"/>
      <c r="AP489" s="176"/>
    </row>
    <row r="490" spans="1:42" s="253" customFormat="1" ht="21" hidden="1" customHeight="1">
      <c r="A490" s="252"/>
      <c r="B490" s="252"/>
      <c r="C490" s="252"/>
      <c r="D490" s="252"/>
      <c r="E490" s="252"/>
      <c r="F490" s="252"/>
      <c r="G490" s="252"/>
      <c r="I490" s="265">
        <f t="shared" si="93"/>
        <v>0</v>
      </c>
      <c r="J490" s="255">
        <f t="shared" si="87"/>
        <v>0</v>
      </c>
      <c r="K490" s="1243">
        <f t="shared" si="95"/>
        <v>27</v>
      </c>
      <c r="L490" s="356"/>
      <c r="M490" s="356"/>
      <c r="N490" s="357">
        <f t="shared" si="92"/>
        <v>0</v>
      </c>
      <c r="O490" s="358"/>
      <c r="P490" s="358"/>
      <c r="Q490" s="359">
        <f t="shared" si="94"/>
        <v>0</v>
      </c>
      <c r="R490" s="359">
        <f t="shared" si="94"/>
        <v>0</v>
      </c>
      <c r="S490" s="360"/>
      <c r="T490" s="361"/>
      <c r="U490" s="255">
        <f t="shared" si="86"/>
        <v>0</v>
      </c>
      <c r="V490" s="169"/>
      <c r="W490" s="169"/>
      <c r="X490" s="169"/>
      <c r="Y490" s="169"/>
      <c r="Z490" s="169"/>
      <c r="AA490" s="378"/>
      <c r="AB490" s="169"/>
      <c r="AC490" s="169"/>
      <c r="AD490" s="169"/>
      <c r="AE490" s="371"/>
      <c r="AF490" s="371"/>
      <c r="AG490" s="371"/>
      <c r="AH490" s="169"/>
      <c r="AI490" s="169"/>
      <c r="AJ490" s="169"/>
      <c r="AK490" s="169"/>
      <c r="AL490" s="169"/>
      <c r="AM490" s="169"/>
      <c r="AN490" s="176"/>
      <c r="AO490" s="176"/>
      <c r="AP490" s="176"/>
    </row>
    <row r="491" spans="1:42" s="253" customFormat="1" ht="21" hidden="1" customHeight="1">
      <c r="A491" s="252"/>
      <c r="B491" s="252"/>
      <c r="C491" s="252"/>
      <c r="D491" s="252"/>
      <c r="E491" s="252"/>
      <c r="F491" s="252"/>
      <c r="G491" s="252"/>
      <c r="I491" s="265">
        <f t="shared" si="93"/>
        <v>0</v>
      </c>
      <c r="J491" s="255">
        <f t="shared" si="87"/>
        <v>0</v>
      </c>
      <c r="K491" s="1243">
        <f t="shared" si="95"/>
        <v>28</v>
      </c>
      <c r="L491" s="356"/>
      <c r="M491" s="356"/>
      <c r="N491" s="357">
        <f t="shared" si="92"/>
        <v>0</v>
      </c>
      <c r="O491" s="358"/>
      <c r="P491" s="358"/>
      <c r="Q491" s="359">
        <f t="shared" si="94"/>
        <v>0</v>
      </c>
      <c r="R491" s="359">
        <f t="shared" si="94"/>
        <v>0</v>
      </c>
      <c r="S491" s="360"/>
      <c r="T491" s="361"/>
      <c r="U491" s="255">
        <f t="shared" si="86"/>
        <v>0</v>
      </c>
      <c r="V491" s="169"/>
      <c r="W491" s="169"/>
      <c r="X491" s="169"/>
      <c r="Y491" s="169"/>
      <c r="Z491" s="169"/>
      <c r="AA491" s="378"/>
      <c r="AB491" s="169"/>
      <c r="AC491" s="169"/>
      <c r="AD491" s="169"/>
      <c r="AE491" s="371"/>
      <c r="AF491" s="371"/>
      <c r="AG491" s="371"/>
      <c r="AH491" s="169"/>
      <c r="AI491" s="169"/>
      <c r="AJ491" s="169"/>
      <c r="AK491" s="169"/>
      <c r="AL491" s="169"/>
      <c r="AM491" s="169"/>
      <c r="AN491" s="176"/>
      <c r="AO491" s="176"/>
      <c r="AP491" s="176"/>
    </row>
    <row r="492" spans="1:42" s="253" customFormat="1" ht="21" hidden="1" customHeight="1">
      <c r="A492" s="252"/>
      <c r="B492" s="252"/>
      <c r="C492" s="252"/>
      <c r="D492" s="252"/>
      <c r="E492" s="252"/>
      <c r="F492" s="252"/>
      <c r="G492" s="252"/>
      <c r="I492" s="265">
        <f t="shared" si="93"/>
        <v>0</v>
      </c>
      <c r="J492" s="255">
        <f t="shared" si="87"/>
        <v>0</v>
      </c>
      <c r="K492" s="1243">
        <f t="shared" si="95"/>
        <v>29</v>
      </c>
      <c r="L492" s="356"/>
      <c r="M492" s="356"/>
      <c r="N492" s="357">
        <f t="shared" si="92"/>
        <v>0</v>
      </c>
      <c r="O492" s="358"/>
      <c r="P492" s="358"/>
      <c r="Q492" s="359">
        <f t="shared" si="94"/>
        <v>0</v>
      </c>
      <c r="R492" s="359">
        <f t="shared" si="94"/>
        <v>0</v>
      </c>
      <c r="S492" s="360"/>
      <c r="T492" s="361"/>
      <c r="U492" s="255">
        <f t="shared" si="86"/>
        <v>0</v>
      </c>
      <c r="V492" s="169"/>
      <c r="W492" s="169"/>
      <c r="X492" s="169"/>
      <c r="Y492" s="169"/>
      <c r="Z492" s="169"/>
      <c r="AA492" s="378"/>
      <c r="AB492" s="169"/>
      <c r="AC492" s="169"/>
      <c r="AD492" s="169"/>
      <c r="AE492" s="371"/>
      <c r="AF492" s="371"/>
      <c r="AG492" s="371"/>
      <c r="AH492" s="169"/>
      <c r="AI492" s="169"/>
      <c r="AJ492" s="169"/>
      <c r="AK492" s="169"/>
      <c r="AL492" s="169"/>
      <c r="AM492" s="169"/>
      <c r="AN492" s="176"/>
      <c r="AO492" s="176"/>
      <c r="AP492" s="176"/>
    </row>
    <row r="493" spans="1:42" s="253" customFormat="1" ht="21" hidden="1" customHeight="1">
      <c r="A493" s="252"/>
      <c r="B493" s="252"/>
      <c r="C493" s="252"/>
      <c r="D493" s="252"/>
      <c r="E493" s="252"/>
      <c r="F493" s="252"/>
      <c r="G493" s="252"/>
      <c r="I493" s="265">
        <f t="shared" si="93"/>
        <v>0</v>
      </c>
      <c r="J493" s="255">
        <f t="shared" si="87"/>
        <v>0</v>
      </c>
      <c r="K493" s="1243">
        <f t="shared" si="95"/>
        <v>30</v>
      </c>
      <c r="L493" s="356"/>
      <c r="M493" s="356"/>
      <c r="N493" s="357">
        <f t="shared" si="92"/>
        <v>0</v>
      </c>
      <c r="O493" s="358"/>
      <c r="P493" s="358"/>
      <c r="Q493" s="359">
        <f t="shared" si="94"/>
        <v>0</v>
      </c>
      <c r="R493" s="359">
        <f t="shared" si="94"/>
        <v>0</v>
      </c>
      <c r="S493" s="360"/>
      <c r="T493" s="361"/>
      <c r="U493" s="255">
        <f t="shared" si="86"/>
        <v>0</v>
      </c>
      <c r="V493" s="169"/>
      <c r="W493" s="169"/>
      <c r="X493" s="169"/>
      <c r="Y493" s="169"/>
      <c r="Z493" s="169"/>
      <c r="AA493" s="378"/>
      <c r="AB493" s="169"/>
      <c r="AC493" s="169"/>
      <c r="AD493" s="169"/>
      <c r="AE493" s="371"/>
      <c r="AF493" s="371"/>
      <c r="AG493" s="371"/>
      <c r="AH493" s="169"/>
      <c r="AI493" s="169"/>
      <c r="AJ493" s="169"/>
      <c r="AK493" s="169"/>
      <c r="AL493" s="169"/>
      <c r="AM493" s="169"/>
      <c r="AN493" s="176"/>
      <c r="AO493" s="176"/>
      <c r="AP493" s="176"/>
    </row>
    <row r="494" spans="1:42" s="253" customFormat="1" ht="21" hidden="1" customHeight="1">
      <c r="A494" s="252"/>
      <c r="B494" s="252"/>
      <c r="C494" s="252"/>
      <c r="D494" s="252"/>
      <c r="E494" s="252"/>
      <c r="F494" s="252"/>
      <c r="G494" s="252"/>
      <c r="I494" s="265">
        <f t="shared" si="93"/>
        <v>0</v>
      </c>
      <c r="J494" s="255">
        <f t="shared" si="87"/>
        <v>0</v>
      </c>
      <c r="K494" s="1243">
        <f t="shared" si="95"/>
        <v>31</v>
      </c>
      <c r="L494" s="356"/>
      <c r="M494" s="356"/>
      <c r="N494" s="357">
        <f t="shared" si="92"/>
        <v>0</v>
      </c>
      <c r="O494" s="358"/>
      <c r="P494" s="358"/>
      <c r="Q494" s="359">
        <f t="shared" si="94"/>
        <v>0</v>
      </c>
      <c r="R494" s="359">
        <f t="shared" si="94"/>
        <v>0</v>
      </c>
      <c r="S494" s="360"/>
      <c r="T494" s="361"/>
      <c r="U494" s="255">
        <f t="shared" si="86"/>
        <v>0</v>
      </c>
      <c r="V494" s="169"/>
      <c r="W494" s="169"/>
      <c r="X494" s="169"/>
      <c r="Y494" s="169"/>
      <c r="Z494" s="169"/>
      <c r="AA494" s="378"/>
      <c r="AB494" s="169"/>
      <c r="AC494" s="169"/>
      <c r="AD494" s="169"/>
      <c r="AE494" s="371"/>
      <c r="AF494" s="371"/>
      <c r="AG494" s="371"/>
      <c r="AH494" s="169"/>
      <c r="AI494" s="169"/>
      <c r="AJ494" s="169"/>
      <c r="AK494" s="169"/>
      <c r="AL494" s="169"/>
      <c r="AM494" s="169"/>
      <c r="AN494" s="176"/>
      <c r="AO494" s="176"/>
      <c r="AP494" s="176"/>
    </row>
    <row r="495" spans="1:42" s="253" customFormat="1" ht="21" hidden="1" customHeight="1">
      <c r="A495" s="252"/>
      <c r="B495" s="252"/>
      <c r="C495" s="252"/>
      <c r="D495" s="252"/>
      <c r="E495" s="252"/>
      <c r="F495" s="252"/>
      <c r="G495" s="252"/>
      <c r="I495" s="265">
        <f t="shared" si="93"/>
        <v>0</v>
      </c>
      <c r="J495" s="255">
        <f t="shared" si="87"/>
        <v>0</v>
      </c>
      <c r="K495" s="1243">
        <f t="shared" si="95"/>
        <v>32</v>
      </c>
      <c r="L495" s="356"/>
      <c r="M495" s="356"/>
      <c r="N495" s="357">
        <f t="shared" si="92"/>
        <v>0</v>
      </c>
      <c r="O495" s="358"/>
      <c r="P495" s="358"/>
      <c r="Q495" s="359">
        <f t="shared" si="94"/>
        <v>0</v>
      </c>
      <c r="R495" s="359">
        <f t="shared" si="94"/>
        <v>0</v>
      </c>
      <c r="S495" s="360"/>
      <c r="T495" s="361"/>
      <c r="U495" s="255">
        <f t="shared" si="86"/>
        <v>0</v>
      </c>
      <c r="V495" s="169"/>
      <c r="W495" s="169"/>
      <c r="X495" s="169"/>
      <c r="Y495" s="169"/>
      <c r="Z495" s="169"/>
      <c r="AA495" s="378"/>
      <c r="AB495" s="169"/>
      <c r="AC495" s="169"/>
      <c r="AD495" s="169"/>
      <c r="AE495" s="371"/>
      <c r="AF495" s="371"/>
      <c r="AG495" s="371"/>
      <c r="AH495" s="169"/>
      <c r="AI495" s="169"/>
      <c r="AJ495" s="169"/>
      <c r="AK495" s="169"/>
      <c r="AL495" s="169"/>
      <c r="AM495" s="169"/>
      <c r="AN495" s="176"/>
      <c r="AO495" s="176"/>
      <c r="AP495" s="176"/>
    </row>
    <row r="496" spans="1:42" s="253" customFormat="1" ht="21" hidden="1" customHeight="1">
      <c r="A496" s="252"/>
      <c r="B496" s="252"/>
      <c r="C496" s="252"/>
      <c r="D496" s="252"/>
      <c r="E496" s="252"/>
      <c r="F496" s="252"/>
      <c r="G496" s="252"/>
      <c r="I496" s="265">
        <f t="shared" si="93"/>
        <v>0</v>
      </c>
      <c r="J496" s="255">
        <f t="shared" si="87"/>
        <v>0</v>
      </c>
      <c r="K496" s="1243">
        <f t="shared" si="95"/>
        <v>33</v>
      </c>
      <c r="L496" s="356"/>
      <c r="M496" s="356"/>
      <c r="N496" s="357">
        <f t="shared" si="92"/>
        <v>0</v>
      </c>
      <c r="O496" s="358"/>
      <c r="P496" s="358"/>
      <c r="Q496" s="359">
        <f t="shared" si="94"/>
        <v>0</v>
      </c>
      <c r="R496" s="359">
        <f t="shared" si="94"/>
        <v>0</v>
      </c>
      <c r="S496" s="360"/>
      <c r="T496" s="361"/>
      <c r="U496" s="255">
        <f t="shared" si="86"/>
        <v>0</v>
      </c>
      <c r="V496" s="169"/>
      <c r="W496" s="169"/>
      <c r="X496" s="169"/>
      <c r="Y496" s="169"/>
      <c r="Z496" s="169"/>
      <c r="AA496" s="378"/>
      <c r="AB496" s="169"/>
      <c r="AC496" s="169"/>
      <c r="AD496" s="169"/>
      <c r="AE496" s="371"/>
      <c r="AF496" s="371"/>
      <c r="AG496" s="371"/>
      <c r="AH496" s="169"/>
      <c r="AI496" s="169"/>
      <c r="AJ496" s="169"/>
      <c r="AK496" s="169"/>
      <c r="AL496" s="169"/>
      <c r="AM496" s="169"/>
      <c r="AN496" s="176"/>
      <c r="AO496" s="176"/>
      <c r="AP496" s="176"/>
    </row>
    <row r="497" spans="1:42" s="253" customFormat="1" ht="21" hidden="1" customHeight="1">
      <c r="A497" s="252"/>
      <c r="B497" s="252"/>
      <c r="C497" s="252"/>
      <c r="D497" s="252"/>
      <c r="E497" s="252"/>
      <c r="F497" s="252"/>
      <c r="G497" s="252"/>
      <c r="I497" s="265">
        <f t="shared" si="93"/>
        <v>0</v>
      </c>
      <c r="J497" s="255">
        <f t="shared" si="87"/>
        <v>0</v>
      </c>
      <c r="K497" s="1243">
        <f t="shared" si="95"/>
        <v>34</v>
      </c>
      <c r="L497" s="356"/>
      <c r="M497" s="356"/>
      <c r="N497" s="357">
        <f t="shared" si="92"/>
        <v>0</v>
      </c>
      <c r="O497" s="358"/>
      <c r="P497" s="358"/>
      <c r="Q497" s="359">
        <f t="shared" si="94"/>
        <v>0</v>
      </c>
      <c r="R497" s="359">
        <f t="shared" si="94"/>
        <v>0</v>
      </c>
      <c r="S497" s="360"/>
      <c r="T497" s="361"/>
      <c r="U497" s="255">
        <f t="shared" si="86"/>
        <v>0</v>
      </c>
      <c r="V497" s="169"/>
      <c r="W497" s="169"/>
      <c r="X497" s="169"/>
      <c r="Y497" s="169"/>
      <c r="Z497" s="169"/>
      <c r="AA497" s="378"/>
      <c r="AB497" s="169"/>
      <c r="AC497" s="169"/>
      <c r="AD497" s="169"/>
      <c r="AE497" s="371"/>
      <c r="AF497" s="371"/>
      <c r="AG497" s="371"/>
      <c r="AH497" s="169"/>
      <c r="AI497" s="169"/>
      <c r="AJ497" s="169"/>
      <c r="AK497" s="169"/>
      <c r="AL497" s="169"/>
      <c r="AM497" s="169"/>
      <c r="AN497" s="176"/>
      <c r="AO497" s="176"/>
      <c r="AP497" s="176"/>
    </row>
    <row r="498" spans="1:42" s="253" customFormat="1" ht="21" hidden="1" customHeight="1">
      <c r="A498" s="252"/>
      <c r="B498" s="252"/>
      <c r="C498" s="252"/>
      <c r="D498" s="252"/>
      <c r="E498" s="252"/>
      <c r="F498" s="252"/>
      <c r="G498" s="252"/>
      <c r="I498" s="265">
        <f t="shared" si="93"/>
        <v>0</v>
      </c>
      <c r="J498" s="255">
        <f t="shared" si="87"/>
        <v>0</v>
      </c>
      <c r="K498" s="1243">
        <f t="shared" si="95"/>
        <v>35</v>
      </c>
      <c r="L498" s="356"/>
      <c r="M498" s="356"/>
      <c r="N498" s="357">
        <f t="shared" si="92"/>
        <v>0</v>
      </c>
      <c r="O498" s="358"/>
      <c r="P498" s="358"/>
      <c r="Q498" s="359">
        <f t="shared" si="94"/>
        <v>0</v>
      </c>
      <c r="R498" s="359">
        <f t="shared" si="94"/>
        <v>0</v>
      </c>
      <c r="S498" s="360"/>
      <c r="T498" s="361"/>
      <c r="U498" s="255">
        <f t="shared" si="86"/>
        <v>0</v>
      </c>
      <c r="V498" s="169"/>
      <c r="W498" s="169"/>
      <c r="X498" s="169"/>
      <c r="Y498" s="169"/>
      <c r="Z498" s="169"/>
      <c r="AA498" s="378"/>
      <c r="AB498" s="169"/>
      <c r="AC498" s="169"/>
      <c r="AD498" s="169"/>
      <c r="AE498" s="371"/>
      <c r="AF498" s="371"/>
      <c r="AG498" s="371"/>
      <c r="AH498" s="169"/>
      <c r="AI498" s="169"/>
      <c r="AJ498" s="169"/>
      <c r="AK498" s="169"/>
      <c r="AL498" s="169"/>
      <c r="AM498" s="169"/>
      <c r="AN498" s="176"/>
      <c r="AO498" s="176"/>
      <c r="AP498" s="176"/>
    </row>
    <row r="499" spans="1:42" s="253" customFormat="1" ht="21" hidden="1" customHeight="1">
      <c r="A499" s="252"/>
      <c r="B499" s="252"/>
      <c r="C499" s="252"/>
      <c r="D499" s="252"/>
      <c r="E499" s="252"/>
      <c r="F499" s="252"/>
      <c r="G499" s="252"/>
      <c r="I499" s="265">
        <f t="shared" si="93"/>
        <v>0</v>
      </c>
      <c r="J499" s="255">
        <f t="shared" si="87"/>
        <v>0</v>
      </c>
      <c r="K499" s="1243">
        <f t="shared" si="95"/>
        <v>36</v>
      </c>
      <c r="L499" s="356"/>
      <c r="M499" s="356"/>
      <c r="N499" s="357">
        <f t="shared" si="92"/>
        <v>0</v>
      </c>
      <c r="O499" s="358"/>
      <c r="P499" s="358"/>
      <c r="Q499" s="359">
        <f t="shared" si="94"/>
        <v>0</v>
      </c>
      <c r="R499" s="359">
        <f t="shared" si="94"/>
        <v>0</v>
      </c>
      <c r="S499" s="360"/>
      <c r="T499" s="361"/>
      <c r="U499" s="255">
        <f t="shared" si="86"/>
        <v>0</v>
      </c>
      <c r="V499" s="169"/>
      <c r="W499" s="169"/>
      <c r="X499" s="169"/>
      <c r="Y499" s="169"/>
      <c r="Z499" s="169"/>
      <c r="AA499" s="378"/>
      <c r="AB499" s="169"/>
      <c r="AC499" s="169"/>
      <c r="AD499" s="169"/>
      <c r="AE499" s="371"/>
      <c r="AF499" s="371"/>
      <c r="AG499" s="371"/>
      <c r="AH499" s="169"/>
      <c r="AI499" s="169"/>
      <c r="AJ499" s="169"/>
      <c r="AK499" s="169"/>
      <c r="AL499" s="169"/>
      <c r="AM499" s="169"/>
      <c r="AN499" s="176"/>
      <c r="AO499" s="176"/>
      <c r="AP499" s="176"/>
    </row>
    <row r="500" spans="1:42" s="253" customFormat="1" ht="21" hidden="1" customHeight="1" thickBot="1">
      <c r="A500" s="252"/>
      <c r="B500" s="252"/>
      <c r="C500" s="252"/>
      <c r="D500" s="252"/>
      <c r="E500" s="252"/>
      <c r="F500" s="252"/>
      <c r="G500" s="252"/>
      <c r="I500" s="265">
        <f t="shared" si="93"/>
        <v>0</v>
      </c>
      <c r="J500" s="255">
        <f t="shared" si="87"/>
        <v>0</v>
      </c>
      <c r="K500" s="385">
        <f t="shared" si="95"/>
        <v>37</v>
      </c>
      <c r="L500" s="356"/>
      <c r="M500" s="356"/>
      <c r="N500" s="387">
        <f t="shared" si="92"/>
        <v>0</v>
      </c>
      <c r="O500" s="388"/>
      <c r="P500" s="388"/>
      <c r="Q500" s="389">
        <f t="shared" si="94"/>
        <v>0</v>
      </c>
      <c r="R500" s="389">
        <f t="shared" si="94"/>
        <v>0</v>
      </c>
      <c r="S500" s="390"/>
      <c r="T500" s="391"/>
      <c r="U500" s="255">
        <f t="shared" si="86"/>
        <v>0</v>
      </c>
      <c r="V500" s="169"/>
      <c r="W500" s="169"/>
      <c r="X500" s="169"/>
      <c r="Y500" s="169"/>
      <c r="Z500" s="169"/>
      <c r="AA500" s="378"/>
      <c r="AB500" s="169"/>
      <c r="AC500" s="169"/>
      <c r="AD500" s="169"/>
      <c r="AE500" s="371"/>
      <c r="AF500" s="371"/>
      <c r="AG500" s="371"/>
      <c r="AH500" s="169"/>
      <c r="AI500" s="169"/>
      <c r="AJ500" s="169"/>
      <c r="AK500" s="169"/>
      <c r="AL500" s="169"/>
      <c r="AM500" s="169"/>
      <c r="AN500" s="176"/>
      <c r="AO500" s="176"/>
      <c r="AP500" s="176"/>
    </row>
    <row r="501" spans="1:42" s="253" customFormat="1" ht="21" hidden="1" customHeight="1">
      <c r="A501" s="252"/>
      <c r="B501" s="252"/>
      <c r="C501" s="252"/>
      <c r="D501" s="252"/>
      <c r="E501" s="252"/>
      <c r="F501" s="252"/>
      <c r="G501" s="252"/>
      <c r="I501" s="265">
        <f>IF((O$503+P$503)&gt;0,1,0)</f>
        <v>0</v>
      </c>
      <c r="J501" s="255">
        <f t="shared" si="87"/>
        <v>0</v>
      </c>
      <c r="K501" s="2439" t="s">
        <v>942</v>
      </c>
      <c r="L501" s="2441" t="s">
        <v>943</v>
      </c>
      <c r="M501" s="2443" t="s">
        <v>944</v>
      </c>
      <c r="N501" s="2443" t="s">
        <v>945</v>
      </c>
      <c r="O501" s="2445" t="s">
        <v>946</v>
      </c>
      <c r="P501" s="2445"/>
      <c r="Q501" s="2445" t="s">
        <v>947</v>
      </c>
      <c r="R501" s="2445"/>
      <c r="S501" s="2446" t="s">
        <v>948</v>
      </c>
      <c r="T501" s="2448" t="s">
        <v>1162</v>
      </c>
      <c r="U501" s="255">
        <f t="shared" si="86"/>
        <v>0</v>
      </c>
      <c r="V501" s="169"/>
      <c r="W501" s="169"/>
      <c r="X501" s="169"/>
      <c r="Y501" s="169"/>
      <c r="Z501" s="169"/>
      <c r="AA501" s="378"/>
      <c r="AB501" s="169"/>
      <c r="AC501" s="169"/>
      <c r="AD501" s="169"/>
      <c r="AE501" s="371"/>
      <c r="AF501" s="371"/>
      <c r="AG501" s="371"/>
      <c r="AH501" s="169"/>
      <c r="AI501" s="169"/>
      <c r="AJ501" s="169"/>
      <c r="AK501" s="169"/>
      <c r="AL501" s="169"/>
      <c r="AM501" s="169"/>
      <c r="AN501" s="176"/>
      <c r="AO501" s="176"/>
      <c r="AP501" s="176"/>
    </row>
    <row r="502" spans="1:42" s="253" customFormat="1" ht="21" hidden="1" customHeight="1">
      <c r="A502" s="252"/>
      <c r="B502" s="252"/>
      <c r="C502" s="252"/>
      <c r="D502" s="252"/>
      <c r="E502" s="252"/>
      <c r="F502" s="252"/>
      <c r="G502" s="252"/>
      <c r="I502" s="265">
        <f t="shared" ref="I502:I525" si="96">IF((O$503+P$503)&gt;0,1,0)</f>
        <v>0</v>
      </c>
      <c r="J502" s="255">
        <f t="shared" si="87"/>
        <v>0</v>
      </c>
      <c r="K502" s="2440"/>
      <c r="L502" s="2442"/>
      <c r="M502" s="2444"/>
      <c r="N502" s="2444"/>
      <c r="O502" s="1245" t="s">
        <v>786</v>
      </c>
      <c r="P502" s="335" t="s">
        <v>787</v>
      </c>
      <c r="Q502" s="335" t="s">
        <v>786</v>
      </c>
      <c r="R502" s="336" t="s">
        <v>787</v>
      </c>
      <c r="S502" s="2447"/>
      <c r="T502" s="2449"/>
      <c r="U502" s="255">
        <f t="shared" si="86"/>
        <v>0</v>
      </c>
      <c r="V502" s="169"/>
      <c r="W502" s="169"/>
      <c r="X502" s="169"/>
      <c r="Y502" s="169"/>
      <c r="Z502" s="169"/>
      <c r="AA502" s="378"/>
      <c r="AB502" s="169"/>
      <c r="AC502" s="169"/>
      <c r="AD502" s="169"/>
      <c r="AE502" s="371"/>
      <c r="AF502" s="371"/>
      <c r="AG502" s="371"/>
      <c r="AH502" s="169"/>
      <c r="AI502" s="169"/>
      <c r="AJ502" s="169"/>
      <c r="AK502" s="169"/>
      <c r="AL502" s="169"/>
      <c r="AM502" s="169"/>
      <c r="AN502" s="176"/>
      <c r="AO502" s="176"/>
      <c r="AP502" s="176"/>
    </row>
    <row r="503" spans="1:42" s="253" customFormat="1" ht="21" hidden="1" customHeight="1">
      <c r="A503" s="252"/>
      <c r="B503" s="252"/>
      <c r="C503" s="252"/>
      <c r="D503" s="252"/>
      <c r="E503" s="252"/>
      <c r="F503" s="252"/>
      <c r="G503" s="252"/>
      <c r="I503" s="265">
        <f t="shared" si="96"/>
        <v>0</v>
      </c>
      <c r="J503" s="255">
        <f t="shared" si="87"/>
        <v>0</v>
      </c>
      <c r="K503" s="1243">
        <f>+K50+1</f>
        <v>38</v>
      </c>
      <c r="L503" s="356"/>
      <c r="M503" s="356"/>
      <c r="N503" s="357">
        <f t="shared" si="92"/>
        <v>0</v>
      </c>
      <c r="O503" s="358"/>
      <c r="P503" s="358"/>
      <c r="Q503" s="359">
        <f t="shared" si="94"/>
        <v>0</v>
      </c>
      <c r="R503" s="359">
        <f t="shared" si="94"/>
        <v>0</v>
      </c>
      <c r="S503" s="360"/>
      <c r="T503" s="361"/>
      <c r="U503" s="255">
        <f t="shared" si="86"/>
        <v>0</v>
      </c>
      <c r="V503" s="169"/>
      <c r="W503" s="169"/>
      <c r="X503" s="169"/>
      <c r="Y503" s="169"/>
      <c r="Z503" s="169"/>
      <c r="AA503" s="378"/>
      <c r="AB503" s="169"/>
      <c r="AC503" s="169"/>
      <c r="AD503" s="169"/>
      <c r="AE503" s="371"/>
      <c r="AF503" s="371"/>
      <c r="AG503" s="371"/>
      <c r="AH503" s="169"/>
      <c r="AI503" s="169"/>
      <c r="AJ503" s="169"/>
      <c r="AK503" s="169"/>
      <c r="AL503" s="169"/>
      <c r="AM503" s="169"/>
      <c r="AN503" s="176"/>
      <c r="AO503" s="176"/>
      <c r="AP503" s="176"/>
    </row>
    <row r="504" spans="1:42" s="253" customFormat="1" ht="21" hidden="1" customHeight="1">
      <c r="A504" s="252"/>
      <c r="B504" s="252"/>
      <c r="C504" s="252"/>
      <c r="D504" s="252"/>
      <c r="E504" s="252"/>
      <c r="F504" s="252"/>
      <c r="G504" s="252"/>
      <c r="I504" s="265">
        <f t="shared" si="96"/>
        <v>0</v>
      </c>
      <c r="J504" s="255">
        <f t="shared" si="87"/>
        <v>0</v>
      </c>
      <c r="K504" s="1243">
        <f t="shared" ref="K504:K525" si="97">+K503+1</f>
        <v>39</v>
      </c>
      <c r="L504" s="356"/>
      <c r="M504" s="356"/>
      <c r="N504" s="357">
        <f t="shared" si="92"/>
        <v>0</v>
      </c>
      <c r="O504" s="358"/>
      <c r="P504" s="358"/>
      <c r="Q504" s="359">
        <f t="shared" si="94"/>
        <v>0</v>
      </c>
      <c r="R504" s="359">
        <f t="shared" si="94"/>
        <v>0</v>
      </c>
      <c r="S504" s="360"/>
      <c r="T504" s="361"/>
      <c r="U504" s="255">
        <f t="shared" si="86"/>
        <v>0</v>
      </c>
      <c r="V504" s="169"/>
      <c r="W504" s="169"/>
      <c r="X504" s="169"/>
      <c r="Y504" s="169"/>
      <c r="Z504" s="169"/>
      <c r="AA504" s="378"/>
      <c r="AB504" s="169"/>
      <c r="AC504" s="169"/>
      <c r="AD504" s="169"/>
      <c r="AE504" s="371"/>
      <c r="AF504" s="371"/>
      <c r="AG504" s="371"/>
      <c r="AH504" s="169"/>
      <c r="AI504" s="169"/>
      <c r="AJ504" s="169"/>
      <c r="AK504" s="169"/>
      <c r="AL504" s="169"/>
      <c r="AM504" s="169"/>
      <c r="AN504" s="176"/>
      <c r="AO504" s="176"/>
      <c r="AP504" s="176"/>
    </row>
    <row r="505" spans="1:42" s="253" customFormat="1" ht="21" hidden="1" customHeight="1">
      <c r="A505" s="252"/>
      <c r="B505" s="252"/>
      <c r="C505" s="252"/>
      <c r="D505" s="252"/>
      <c r="E505" s="252"/>
      <c r="F505" s="252"/>
      <c r="G505" s="252"/>
      <c r="I505" s="265">
        <f t="shared" si="96"/>
        <v>0</v>
      </c>
      <c r="J505" s="255">
        <f t="shared" si="87"/>
        <v>0</v>
      </c>
      <c r="K505" s="1243">
        <f t="shared" si="97"/>
        <v>40</v>
      </c>
      <c r="L505" s="356"/>
      <c r="M505" s="356"/>
      <c r="N505" s="357">
        <f t="shared" si="92"/>
        <v>0</v>
      </c>
      <c r="O505" s="358"/>
      <c r="P505" s="358"/>
      <c r="Q505" s="359">
        <f t="shared" si="94"/>
        <v>0</v>
      </c>
      <c r="R505" s="359">
        <f t="shared" si="94"/>
        <v>0</v>
      </c>
      <c r="S505" s="360"/>
      <c r="T505" s="361"/>
      <c r="U505" s="255">
        <f t="shared" si="86"/>
        <v>0</v>
      </c>
      <c r="V505" s="169"/>
      <c r="W505" s="169"/>
      <c r="X505" s="169"/>
      <c r="Y505" s="169"/>
      <c r="Z505" s="169"/>
      <c r="AA505" s="378"/>
      <c r="AB505" s="169"/>
      <c r="AC505" s="169"/>
      <c r="AD505" s="169"/>
      <c r="AE505" s="371"/>
      <c r="AF505" s="371"/>
      <c r="AG505" s="371"/>
      <c r="AH505" s="169"/>
      <c r="AI505" s="169"/>
      <c r="AJ505" s="169"/>
      <c r="AK505" s="169"/>
      <c r="AL505" s="169"/>
      <c r="AM505" s="169"/>
      <c r="AN505" s="176"/>
      <c r="AO505" s="176"/>
      <c r="AP505" s="176"/>
    </row>
    <row r="506" spans="1:42" s="253" customFormat="1" ht="21" hidden="1" customHeight="1">
      <c r="A506" s="252"/>
      <c r="B506" s="252"/>
      <c r="C506" s="252"/>
      <c r="D506" s="252"/>
      <c r="E506" s="252"/>
      <c r="F506" s="252"/>
      <c r="G506" s="252"/>
      <c r="I506" s="265">
        <f t="shared" si="96"/>
        <v>0</v>
      </c>
      <c r="J506" s="255">
        <f t="shared" si="87"/>
        <v>0</v>
      </c>
      <c r="K506" s="1243">
        <f t="shared" si="97"/>
        <v>41</v>
      </c>
      <c r="L506" s="356"/>
      <c r="M506" s="356"/>
      <c r="N506" s="357">
        <f t="shared" si="92"/>
        <v>0</v>
      </c>
      <c r="O506" s="358"/>
      <c r="P506" s="358"/>
      <c r="Q506" s="359">
        <f t="shared" si="94"/>
        <v>0</v>
      </c>
      <c r="R506" s="359">
        <f t="shared" si="94"/>
        <v>0</v>
      </c>
      <c r="S506" s="360"/>
      <c r="T506" s="361"/>
      <c r="U506" s="255">
        <f t="shared" si="86"/>
        <v>0</v>
      </c>
      <c r="V506" s="169"/>
      <c r="W506" s="169"/>
      <c r="X506" s="169"/>
      <c r="Y506" s="169"/>
      <c r="Z506" s="169"/>
      <c r="AA506" s="378"/>
      <c r="AB506" s="169"/>
      <c r="AC506" s="169"/>
      <c r="AD506" s="169"/>
      <c r="AE506" s="371"/>
      <c r="AF506" s="371"/>
      <c r="AG506" s="371"/>
      <c r="AH506" s="169"/>
      <c r="AI506" s="169"/>
      <c r="AJ506" s="169"/>
      <c r="AK506" s="169"/>
      <c r="AL506" s="169"/>
      <c r="AM506" s="169"/>
      <c r="AN506" s="176"/>
      <c r="AO506" s="176"/>
      <c r="AP506" s="176"/>
    </row>
    <row r="507" spans="1:42" s="253" customFormat="1" ht="21" hidden="1" customHeight="1">
      <c r="A507" s="252"/>
      <c r="B507" s="252"/>
      <c r="C507" s="252"/>
      <c r="D507" s="252"/>
      <c r="E507" s="252"/>
      <c r="F507" s="252"/>
      <c r="G507" s="252"/>
      <c r="I507" s="265">
        <f t="shared" si="96"/>
        <v>0</v>
      </c>
      <c r="J507" s="255">
        <f t="shared" si="87"/>
        <v>0</v>
      </c>
      <c r="K507" s="1243">
        <f t="shared" si="97"/>
        <v>42</v>
      </c>
      <c r="L507" s="356"/>
      <c r="M507" s="356"/>
      <c r="N507" s="357">
        <f t="shared" si="92"/>
        <v>0</v>
      </c>
      <c r="O507" s="358"/>
      <c r="P507" s="358"/>
      <c r="Q507" s="359">
        <f t="shared" si="94"/>
        <v>0</v>
      </c>
      <c r="R507" s="359">
        <f t="shared" si="94"/>
        <v>0</v>
      </c>
      <c r="S507" s="360"/>
      <c r="T507" s="361"/>
      <c r="U507" s="255">
        <f t="shared" si="86"/>
        <v>0</v>
      </c>
      <c r="V507" s="169"/>
      <c r="W507" s="169"/>
      <c r="X507" s="169"/>
      <c r="Y507" s="169"/>
      <c r="Z507" s="169"/>
      <c r="AA507" s="378"/>
      <c r="AB507" s="169"/>
      <c r="AC507" s="169"/>
      <c r="AD507" s="169"/>
      <c r="AE507" s="371"/>
      <c r="AF507" s="371"/>
      <c r="AG507" s="371"/>
      <c r="AH507" s="169"/>
      <c r="AI507" s="169"/>
      <c r="AJ507" s="169"/>
      <c r="AK507" s="169"/>
      <c r="AL507" s="169"/>
      <c r="AM507" s="169"/>
      <c r="AN507" s="176"/>
      <c r="AO507" s="176"/>
      <c r="AP507" s="176"/>
    </row>
    <row r="508" spans="1:42" s="253" customFormat="1" ht="21" hidden="1" customHeight="1">
      <c r="A508" s="252"/>
      <c r="B508" s="252"/>
      <c r="C508" s="252"/>
      <c r="D508" s="252"/>
      <c r="E508" s="252"/>
      <c r="F508" s="252"/>
      <c r="G508" s="252"/>
      <c r="I508" s="265">
        <f t="shared" si="96"/>
        <v>0</v>
      </c>
      <c r="J508" s="255">
        <f t="shared" si="87"/>
        <v>0</v>
      </c>
      <c r="K508" s="1243">
        <f t="shared" si="97"/>
        <v>43</v>
      </c>
      <c r="L508" s="356"/>
      <c r="M508" s="356"/>
      <c r="N508" s="357">
        <f t="shared" si="92"/>
        <v>0</v>
      </c>
      <c r="O508" s="358"/>
      <c r="P508" s="358"/>
      <c r="Q508" s="359">
        <f t="shared" si="94"/>
        <v>0</v>
      </c>
      <c r="R508" s="359">
        <f t="shared" si="94"/>
        <v>0</v>
      </c>
      <c r="S508" s="360"/>
      <c r="T508" s="361"/>
      <c r="U508" s="255">
        <f t="shared" si="86"/>
        <v>0</v>
      </c>
      <c r="V508" s="169"/>
      <c r="W508" s="169"/>
      <c r="X508" s="169"/>
      <c r="Y508" s="169"/>
      <c r="Z508" s="169"/>
      <c r="AA508" s="378"/>
      <c r="AB508" s="169"/>
      <c r="AC508" s="169"/>
      <c r="AD508" s="169"/>
      <c r="AE508" s="371"/>
      <c r="AF508" s="371"/>
      <c r="AG508" s="371"/>
      <c r="AH508" s="169"/>
      <c r="AI508" s="169"/>
      <c r="AJ508" s="169"/>
      <c r="AK508" s="169"/>
      <c r="AL508" s="169"/>
      <c r="AM508" s="169"/>
      <c r="AN508" s="176"/>
      <c r="AO508" s="176"/>
      <c r="AP508" s="176"/>
    </row>
    <row r="509" spans="1:42" s="253" customFormat="1" ht="21" hidden="1" customHeight="1">
      <c r="A509" s="252"/>
      <c r="B509" s="252"/>
      <c r="C509" s="252"/>
      <c r="D509" s="252"/>
      <c r="E509" s="252"/>
      <c r="F509" s="252"/>
      <c r="G509" s="252"/>
      <c r="I509" s="265">
        <f t="shared" si="96"/>
        <v>0</v>
      </c>
      <c r="J509" s="255">
        <f t="shared" si="87"/>
        <v>0</v>
      </c>
      <c r="K509" s="1243">
        <f t="shared" si="97"/>
        <v>44</v>
      </c>
      <c r="L509" s="356"/>
      <c r="M509" s="356"/>
      <c r="N509" s="357">
        <f t="shared" si="92"/>
        <v>0</v>
      </c>
      <c r="O509" s="358"/>
      <c r="P509" s="358"/>
      <c r="Q509" s="359">
        <f t="shared" si="94"/>
        <v>0</v>
      </c>
      <c r="R509" s="359">
        <f t="shared" si="94"/>
        <v>0</v>
      </c>
      <c r="S509" s="360"/>
      <c r="T509" s="361"/>
      <c r="U509" s="255">
        <f t="shared" si="86"/>
        <v>0</v>
      </c>
      <c r="V509" s="169"/>
      <c r="W509" s="169"/>
      <c r="X509" s="169"/>
      <c r="Y509" s="169"/>
      <c r="Z509" s="169"/>
      <c r="AA509" s="378"/>
      <c r="AB509" s="169"/>
      <c r="AC509" s="169"/>
      <c r="AD509" s="169"/>
      <c r="AE509" s="371"/>
      <c r="AF509" s="371"/>
      <c r="AG509" s="371"/>
      <c r="AH509" s="169"/>
      <c r="AI509" s="169"/>
      <c r="AJ509" s="169"/>
      <c r="AK509" s="169"/>
      <c r="AL509" s="169"/>
      <c r="AM509" s="169"/>
      <c r="AN509" s="176"/>
      <c r="AO509" s="176"/>
      <c r="AP509" s="176"/>
    </row>
    <row r="510" spans="1:42" s="253" customFormat="1" ht="21" hidden="1" customHeight="1">
      <c r="A510" s="252"/>
      <c r="B510" s="252"/>
      <c r="C510" s="252"/>
      <c r="D510" s="252"/>
      <c r="E510" s="252"/>
      <c r="F510" s="252"/>
      <c r="G510" s="252"/>
      <c r="I510" s="265">
        <f t="shared" si="96"/>
        <v>0</v>
      </c>
      <c r="J510" s="255">
        <f t="shared" si="87"/>
        <v>0</v>
      </c>
      <c r="K510" s="1243">
        <f t="shared" si="97"/>
        <v>45</v>
      </c>
      <c r="L510" s="356"/>
      <c r="M510" s="356"/>
      <c r="N510" s="357">
        <f t="shared" si="92"/>
        <v>0</v>
      </c>
      <c r="O510" s="358"/>
      <c r="P510" s="358"/>
      <c r="Q510" s="359">
        <f t="shared" si="94"/>
        <v>0</v>
      </c>
      <c r="R510" s="359">
        <f t="shared" si="94"/>
        <v>0</v>
      </c>
      <c r="S510" s="360"/>
      <c r="T510" s="361"/>
      <c r="U510" s="255">
        <f t="shared" si="86"/>
        <v>0</v>
      </c>
      <c r="V510" s="169"/>
      <c r="W510" s="169"/>
      <c r="X510" s="169"/>
      <c r="Y510" s="169"/>
      <c r="Z510" s="169"/>
      <c r="AA510" s="378"/>
      <c r="AB510" s="169"/>
      <c r="AC510" s="169"/>
      <c r="AD510" s="169"/>
      <c r="AE510" s="371"/>
      <c r="AF510" s="371"/>
      <c r="AG510" s="371"/>
      <c r="AH510" s="169"/>
      <c r="AI510" s="169"/>
      <c r="AJ510" s="169"/>
      <c r="AK510" s="169"/>
      <c r="AL510" s="169"/>
      <c r="AM510" s="169"/>
      <c r="AN510" s="176"/>
      <c r="AO510" s="176"/>
      <c r="AP510" s="176"/>
    </row>
    <row r="511" spans="1:42" s="253" customFormat="1" ht="21" hidden="1" customHeight="1">
      <c r="A511" s="252"/>
      <c r="B511" s="252"/>
      <c r="C511" s="252"/>
      <c r="D511" s="252"/>
      <c r="E511" s="252"/>
      <c r="F511" s="252"/>
      <c r="G511" s="252"/>
      <c r="I511" s="265">
        <f t="shared" si="96"/>
        <v>0</v>
      </c>
      <c r="J511" s="255">
        <f t="shared" si="87"/>
        <v>0</v>
      </c>
      <c r="K511" s="1243">
        <f t="shared" si="97"/>
        <v>46</v>
      </c>
      <c r="L511" s="356"/>
      <c r="M511" s="356"/>
      <c r="N511" s="357">
        <f t="shared" si="92"/>
        <v>0</v>
      </c>
      <c r="O511" s="358"/>
      <c r="P511" s="358"/>
      <c r="Q511" s="359">
        <f t="shared" si="94"/>
        <v>0</v>
      </c>
      <c r="R511" s="359">
        <f t="shared" si="94"/>
        <v>0</v>
      </c>
      <c r="S511" s="360"/>
      <c r="T511" s="361"/>
      <c r="U511" s="255">
        <f t="shared" si="86"/>
        <v>0</v>
      </c>
      <c r="V511" s="169"/>
      <c r="W511" s="169"/>
      <c r="X511" s="169"/>
      <c r="Y511" s="169"/>
      <c r="Z511" s="169"/>
      <c r="AA511" s="378"/>
      <c r="AB511" s="169"/>
      <c r="AC511" s="169"/>
      <c r="AD511" s="169"/>
      <c r="AE511" s="371"/>
      <c r="AF511" s="371"/>
      <c r="AG511" s="371"/>
      <c r="AH511" s="169"/>
      <c r="AI511" s="169"/>
      <c r="AJ511" s="169"/>
      <c r="AK511" s="169"/>
      <c r="AL511" s="169"/>
      <c r="AM511" s="169"/>
      <c r="AN511" s="176"/>
      <c r="AO511" s="176"/>
      <c r="AP511" s="176"/>
    </row>
    <row r="512" spans="1:42" s="253" customFormat="1" ht="21" hidden="1" customHeight="1">
      <c r="A512" s="252"/>
      <c r="B512" s="252"/>
      <c r="C512" s="252"/>
      <c r="D512" s="252"/>
      <c r="E512" s="252"/>
      <c r="F512" s="252"/>
      <c r="G512" s="252"/>
      <c r="I512" s="265">
        <f t="shared" si="96"/>
        <v>0</v>
      </c>
      <c r="J512" s="255">
        <f t="shared" si="87"/>
        <v>0</v>
      </c>
      <c r="K512" s="1243">
        <f t="shared" si="97"/>
        <v>47</v>
      </c>
      <c r="L512" s="356"/>
      <c r="M512" s="356"/>
      <c r="N512" s="357">
        <f t="shared" si="92"/>
        <v>0</v>
      </c>
      <c r="O512" s="358"/>
      <c r="P512" s="358"/>
      <c r="Q512" s="359">
        <f t="shared" si="94"/>
        <v>0</v>
      </c>
      <c r="R512" s="359">
        <f t="shared" si="94"/>
        <v>0</v>
      </c>
      <c r="S512" s="360"/>
      <c r="T512" s="361"/>
      <c r="U512" s="255">
        <f t="shared" si="86"/>
        <v>0</v>
      </c>
      <c r="V512" s="169"/>
      <c r="W512" s="169"/>
      <c r="X512" s="169"/>
      <c r="Y512" s="169"/>
      <c r="Z512" s="169"/>
      <c r="AA512" s="378"/>
      <c r="AB512" s="169"/>
      <c r="AC512" s="169"/>
      <c r="AD512" s="169"/>
      <c r="AE512" s="371"/>
      <c r="AF512" s="371"/>
      <c r="AG512" s="371"/>
      <c r="AH512" s="169"/>
      <c r="AI512" s="169"/>
      <c r="AJ512" s="169"/>
      <c r="AK512" s="169"/>
      <c r="AL512" s="169"/>
      <c r="AM512" s="169"/>
      <c r="AN512" s="176"/>
      <c r="AO512" s="176"/>
      <c r="AP512" s="176"/>
    </row>
    <row r="513" spans="1:42" s="253" customFormat="1" ht="21" hidden="1" customHeight="1">
      <c r="A513" s="252"/>
      <c r="B513" s="252"/>
      <c r="C513" s="252"/>
      <c r="D513" s="252"/>
      <c r="E513" s="252"/>
      <c r="F513" s="252"/>
      <c r="G513" s="252"/>
      <c r="I513" s="265">
        <f t="shared" si="96"/>
        <v>0</v>
      </c>
      <c r="J513" s="255">
        <f t="shared" si="87"/>
        <v>0</v>
      </c>
      <c r="K513" s="1243">
        <f t="shared" si="97"/>
        <v>48</v>
      </c>
      <c r="L513" s="356"/>
      <c r="M513" s="356"/>
      <c r="N513" s="357">
        <f t="shared" si="92"/>
        <v>0</v>
      </c>
      <c r="O513" s="358"/>
      <c r="P513" s="358"/>
      <c r="Q513" s="359">
        <f t="shared" si="94"/>
        <v>0</v>
      </c>
      <c r="R513" s="359">
        <f t="shared" si="94"/>
        <v>0</v>
      </c>
      <c r="S513" s="360"/>
      <c r="T513" s="361"/>
      <c r="U513" s="255">
        <f t="shared" si="86"/>
        <v>0</v>
      </c>
      <c r="V513" s="169"/>
      <c r="W513" s="169"/>
      <c r="X513" s="169"/>
      <c r="Y513" s="169"/>
      <c r="Z513" s="169"/>
      <c r="AA513" s="378"/>
      <c r="AB513" s="169"/>
      <c r="AC513" s="169"/>
      <c r="AD513" s="169"/>
      <c r="AE513" s="371"/>
      <c r="AF513" s="371"/>
      <c r="AG513" s="371"/>
      <c r="AH513" s="169"/>
      <c r="AI513" s="169"/>
      <c r="AJ513" s="169"/>
      <c r="AK513" s="169"/>
      <c r="AL513" s="169"/>
      <c r="AM513" s="169"/>
      <c r="AN513" s="176"/>
      <c r="AO513" s="176"/>
      <c r="AP513" s="176"/>
    </row>
    <row r="514" spans="1:42" s="253" customFormat="1" ht="21" hidden="1" customHeight="1">
      <c r="A514" s="252"/>
      <c r="B514" s="252"/>
      <c r="C514" s="252"/>
      <c r="D514" s="252"/>
      <c r="E514" s="252"/>
      <c r="F514" s="252"/>
      <c r="G514" s="252"/>
      <c r="I514" s="265">
        <f t="shared" si="96"/>
        <v>0</v>
      </c>
      <c r="J514" s="255">
        <f t="shared" si="87"/>
        <v>0</v>
      </c>
      <c r="K514" s="1243">
        <f t="shared" si="97"/>
        <v>49</v>
      </c>
      <c r="L514" s="356"/>
      <c r="M514" s="356"/>
      <c r="N514" s="357">
        <f t="shared" si="92"/>
        <v>0</v>
      </c>
      <c r="O514" s="358"/>
      <c r="P514" s="358"/>
      <c r="Q514" s="359">
        <f t="shared" si="94"/>
        <v>0</v>
      </c>
      <c r="R514" s="359">
        <f t="shared" si="94"/>
        <v>0</v>
      </c>
      <c r="S514" s="360"/>
      <c r="T514" s="361"/>
      <c r="U514" s="255">
        <f t="shared" si="86"/>
        <v>0</v>
      </c>
      <c r="V514" s="169"/>
      <c r="W514" s="169"/>
      <c r="X514" s="169"/>
      <c r="Y514" s="169"/>
      <c r="Z514" s="169"/>
      <c r="AA514" s="378"/>
      <c r="AB514" s="169"/>
      <c r="AC514" s="169"/>
      <c r="AD514" s="169"/>
      <c r="AE514" s="371"/>
      <c r="AF514" s="371"/>
      <c r="AG514" s="371"/>
      <c r="AH514" s="169"/>
      <c r="AI514" s="169"/>
      <c r="AJ514" s="169"/>
      <c r="AK514" s="169"/>
      <c r="AL514" s="169"/>
      <c r="AM514" s="169"/>
      <c r="AN514" s="176"/>
      <c r="AO514" s="176"/>
      <c r="AP514" s="176"/>
    </row>
    <row r="515" spans="1:42" s="253" customFormat="1" ht="21" hidden="1" customHeight="1">
      <c r="A515" s="252"/>
      <c r="B515" s="252"/>
      <c r="C515" s="252"/>
      <c r="D515" s="252"/>
      <c r="E515" s="252"/>
      <c r="F515" s="252"/>
      <c r="G515" s="252"/>
      <c r="I515" s="265">
        <f t="shared" si="96"/>
        <v>0</v>
      </c>
      <c r="J515" s="255">
        <f t="shared" si="87"/>
        <v>0</v>
      </c>
      <c r="K515" s="1243">
        <f t="shared" si="97"/>
        <v>50</v>
      </c>
      <c r="L515" s="356"/>
      <c r="M515" s="356"/>
      <c r="N515" s="357">
        <f t="shared" si="92"/>
        <v>0</v>
      </c>
      <c r="O515" s="358"/>
      <c r="P515" s="358"/>
      <c r="Q515" s="359">
        <f t="shared" si="94"/>
        <v>0</v>
      </c>
      <c r="R515" s="359">
        <f t="shared" si="94"/>
        <v>0</v>
      </c>
      <c r="S515" s="360"/>
      <c r="T515" s="361"/>
      <c r="U515" s="255">
        <f t="shared" ref="U515:U525" si="98">IF($Q$454&gt;0,7,)</f>
        <v>0</v>
      </c>
      <c r="V515" s="169"/>
      <c r="W515" s="169"/>
      <c r="X515" s="169"/>
      <c r="Y515" s="169"/>
      <c r="Z515" s="169"/>
      <c r="AA515" s="378"/>
      <c r="AB515" s="169"/>
      <c r="AC515" s="169"/>
      <c r="AD515" s="169"/>
      <c r="AE515" s="371"/>
      <c r="AF515" s="371"/>
      <c r="AG515" s="371"/>
      <c r="AH515" s="169"/>
      <c r="AI515" s="169"/>
      <c r="AJ515" s="169"/>
      <c r="AK515" s="169"/>
      <c r="AL515" s="169"/>
      <c r="AM515" s="169"/>
      <c r="AN515" s="176"/>
      <c r="AO515" s="176"/>
      <c r="AP515" s="176"/>
    </row>
    <row r="516" spans="1:42" s="253" customFormat="1" ht="21" hidden="1" customHeight="1">
      <c r="A516" s="252"/>
      <c r="B516" s="252"/>
      <c r="C516" s="252"/>
      <c r="D516" s="252"/>
      <c r="E516" s="252"/>
      <c r="F516" s="252"/>
      <c r="G516" s="252"/>
      <c r="I516" s="265">
        <f t="shared" si="96"/>
        <v>0</v>
      </c>
      <c r="J516" s="255">
        <f t="shared" si="87"/>
        <v>0</v>
      </c>
      <c r="K516" s="1243">
        <f t="shared" si="97"/>
        <v>51</v>
      </c>
      <c r="L516" s="356"/>
      <c r="M516" s="356"/>
      <c r="N516" s="357">
        <f t="shared" si="92"/>
        <v>0</v>
      </c>
      <c r="O516" s="358"/>
      <c r="P516" s="358"/>
      <c r="Q516" s="359">
        <f t="shared" si="94"/>
        <v>0</v>
      </c>
      <c r="R516" s="359">
        <f t="shared" si="94"/>
        <v>0</v>
      </c>
      <c r="S516" s="360"/>
      <c r="T516" s="361"/>
      <c r="U516" s="255">
        <f t="shared" si="98"/>
        <v>0</v>
      </c>
      <c r="V516" s="169"/>
      <c r="W516" s="169"/>
      <c r="X516" s="169"/>
      <c r="Y516" s="169"/>
      <c r="Z516" s="169"/>
      <c r="AA516" s="378"/>
      <c r="AB516" s="169"/>
      <c r="AC516" s="169"/>
      <c r="AD516" s="169"/>
      <c r="AE516" s="371"/>
      <c r="AF516" s="371"/>
      <c r="AG516" s="371"/>
      <c r="AH516" s="169"/>
      <c r="AI516" s="169"/>
      <c r="AJ516" s="169"/>
      <c r="AK516" s="169"/>
      <c r="AL516" s="169"/>
      <c r="AM516" s="169"/>
      <c r="AN516" s="176"/>
      <c r="AO516" s="176"/>
      <c r="AP516" s="176"/>
    </row>
    <row r="517" spans="1:42" s="253" customFormat="1" ht="21" hidden="1" customHeight="1">
      <c r="A517" s="252"/>
      <c r="B517" s="252"/>
      <c r="C517" s="252"/>
      <c r="D517" s="252"/>
      <c r="E517" s="252"/>
      <c r="F517" s="252"/>
      <c r="G517" s="252"/>
      <c r="I517" s="265">
        <f t="shared" si="96"/>
        <v>0</v>
      </c>
      <c r="J517" s="255">
        <f t="shared" si="87"/>
        <v>0</v>
      </c>
      <c r="K517" s="1243">
        <f t="shared" si="97"/>
        <v>52</v>
      </c>
      <c r="L517" s="356"/>
      <c r="M517" s="356"/>
      <c r="N517" s="357">
        <f t="shared" si="92"/>
        <v>0</v>
      </c>
      <c r="O517" s="358"/>
      <c r="P517" s="358"/>
      <c r="Q517" s="359">
        <f t="shared" si="94"/>
        <v>0</v>
      </c>
      <c r="R517" s="359">
        <f t="shared" si="94"/>
        <v>0</v>
      </c>
      <c r="S517" s="360"/>
      <c r="T517" s="361"/>
      <c r="U517" s="255">
        <f t="shared" si="98"/>
        <v>0</v>
      </c>
      <c r="V517" s="169"/>
      <c r="W517" s="169"/>
      <c r="X517" s="169"/>
      <c r="Y517" s="169"/>
      <c r="Z517" s="169"/>
      <c r="AA517" s="378"/>
      <c r="AB517" s="169"/>
      <c r="AC517" s="169"/>
      <c r="AD517" s="169"/>
      <c r="AE517" s="371"/>
      <c r="AF517" s="371"/>
      <c r="AG517" s="371"/>
      <c r="AH517" s="169"/>
      <c r="AI517" s="169"/>
      <c r="AJ517" s="169"/>
      <c r="AK517" s="169"/>
      <c r="AL517" s="169"/>
      <c r="AM517" s="169"/>
      <c r="AN517" s="176"/>
      <c r="AO517" s="176"/>
      <c r="AP517" s="176"/>
    </row>
    <row r="518" spans="1:42" s="253" customFormat="1" ht="21" hidden="1" customHeight="1">
      <c r="A518" s="252"/>
      <c r="B518" s="252"/>
      <c r="C518" s="252"/>
      <c r="D518" s="252"/>
      <c r="E518" s="252"/>
      <c r="F518" s="252"/>
      <c r="G518" s="252"/>
      <c r="I518" s="265">
        <f t="shared" si="96"/>
        <v>0</v>
      </c>
      <c r="J518" s="255">
        <f t="shared" si="87"/>
        <v>0</v>
      </c>
      <c r="K518" s="1243">
        <f t="shared" si="97"/>
        <v>53</v>
      </c>
      <c r="L518" s="356"/>
      <c r="M518" s="356"/>
      <c r="N518" s="357">
        <f t="shared" si="92"/>
        <v>0</v>
      </c>
      <c r="O518" s="358"/>
      <c r="P518" s="358"/>
      <c r="Q518" s="359">
        <f t="shared" si="94"/>
        <v>0</v>
      </c>
      <c r="R518" s="359">
        <f t="shared" si="94"/>
        <v>0</v>
      </c>
      <c r="S518" s="360"/>
      <c r="T518" s="361"/>
      <c r="U518" s="255">
        <f t="shared" si="98"/>
        <v>0</v>
      </c>
      <c r="V518" s="169"/>
      <c r="W518" s="169"/>
      <c r="X518" s="169"/>
      <c r="Y518" s="169"/>
      <c r="Z518" s="169"/>
      <c r="AA518" s="378"/>
      <c r="AB518" s="169"/>
      <c r="AC518" s="169"/>
      <c r="AD518" s="169"/>
      <c r="AE518" s="371"/>
      <c r="AF518" s="371"/>
      <c r="AG518" s="371"/>
      <c r="AH518" s="169"/>
      <c r="AI518" s="169"/>
      <c r="AJ518" s="169"/>
      <c r="AK518" s="169"/>
      <c r="AL518" s="169"/>
      <c r="AM518" s="169"/>
      <c r="AN518" s="176"/>
      <c r="AO518" s="176"/>
      <c r="AP518" s="176"/>
    </row>
    <row r="519" spans="1:42" s="253" customFormat="1" ht="21" hidden="1" customHeight="1">
      <c r="A519" s="252"/>
      <c r="B519" s="252"/>
      <c r="C519" s="252"/>
      <c r="D519" s="252"/>
      <c r="E519" s="252"/>
      <c r="F519" s="252"/>
      <c r="G519" s="252"/>
      <c r="I519" s="265">
        <f t="shared" si="96"/>
        <v>0</v>
      </c>
      <c r="J519" s="255">
        <f t="shared" si="87"/>
        <v>0</v>
      </c>
      <c r="K519" s="1243">
        <f t="shared" si="97"/>
        <v>54</v>
      </c>
      <c r="L519" s="356"/>
      <c r="M519" s="356"/>
      <c r="N519" s="357">
        <f t="shared" si="92"/>
        <v>0</v>
      </c>
      <c r="O519" s="358"/>
      <c r="P519" s="358"/>
      <c r="Q519" s="359">
        <f t="shared" si="94"/>
        <v>0</v>
      </c>
      <c r="R519" s="359">
        <f t="shared" si="94"/>
        <v>0</v>
      </c>
      <c r="S519" s="360"/>
      <c r="T519" s="361"/>
      <c r="U519" s="255">
        <f t="shared" si="98"/>
        <v>0</v>
      </c>
      <c r="V519" s="169"/>
      <c r="W519" s="169"/>
      <c r="X519" s="169"/>
      <c r="Y519" s="169"/>
      <c r="Z519" s="169"/>
      <c r="AA519" s="378"/>
      <c r="AB519" s="169"/>
      <c r="AC519" s="169"/>
      <c r="AD519" s="169"/>
      <c r="AE519" s="371"/>
      <c r="AF519" s="371"/>
      <c r="AG519" s="371"/>
      <c r="AH519" s="169"/>
      <c r="AI519" s="169"/>
      <c r="AJ519" s="169"/>
      <c r="AK519" s="169"/>
      <c r="AL519" s="169"/>
      <c r="AM519" s="371"/>
      <c r="AN519" s="167"/>
      <c r="AO519" s="176"/>
      <c r="AP519" s="176"/>
    </row>
    <row r="520" spans="1:42" s="253" customFormat="1" ht="21" hidden="1" customHeight="1">
      <c r="A520" s="252"/>
      <c r="B520" s="252"/>
      <c r="C520" s="252"/>
      <c r="D520" s="252"/>
      <c r="E520" s="252"/>
      <c r="F520" s="252"/>
      <c r="G520" s="252"/>
      <c r="I520" s="265">
        <f t="shared" si="96"/>
        <v>0</v>
      </c>
      <c r="J520" s="255">
        <f t="shared" si="87"/>
        <v>0</v>
      </c>
      <c r="K520" s="1243">
        <f t="shared" si="97"/>
        <v>55</v>
      </c>
      <c r="L520" s="356"/>
      <c r="M520" s="356"/>
      <c r="N520" s="357">
        <f t="shared" si="92"/>
        <v>0</v>
      </c>
      <c r="O520" s="358"/>
      <c r="P520" s="358"/>
      <c r="Q520" s="359">
        <f t="shared" si="94"/>
        <v>0</v>
      </c>
      <c r="R520" s="359">
        <f t="shared" si="94"/>
        <v>0</v>
      </c>
      <c r="S520" s="360"/>
      <c r="T520" s="361"/>
      <c r="U520" s="255">
        <f t="shared" si="98"/>
        <v>0</v>
      </c>
      <c r="V520" s="169"/>
      <c r="W520" s="169"/>
      <c r="X520" s="169"/>
      <c r="Y520" s="169"/>
      <c r="Z520" s="169"/>
      <c r="AA520" s="378"/>
      <c r="AB520" s="169"/>
      <c r="AC520" s="169"/>
      <c r="AD520" s="169"/>
      <c r="AE520" s="371"/>
      <c r="AF520" s="371"/>
      <c r="AG520" s="371"/>
      <c r="AH520" s="169"/>
      <c r="AI520" s="169"/>
      <c r="AJ520" s="169"/>
      <c r="AK520" s="169"/>
      <c r="AL520" s="169"/>
      <c r="AM520" s="371"/>
      <c r="AN520" s="167"/>
      <c r="AO520" s="176"/>
      <c r="AP520" s="176"/>
    </row>
    <row r="521" spans="1:42" s="253" customFormat="1" ht="21" hidden="1" customHeight="1">
      <c r="A521" s="252"/>
      <c r="B521" s="252"/>
      <c r="C521" s="252"/>
      <c r="D521" s="252"/>
      <c r="E521" s="252"/>
      <c r="F521" s="252"/>
      <c r="G521" s="252"/>
      <c r="I521" s="265">
        <f t="shared" si="96"/>
        <v>0</v>
      </c>
      <c r="J521" s="255">
        <f t="shared" si="87"/>
        <v>0</v>
      </c>
      <c r="K521" s="1243">
        <f t="shared" si="97"/>
        <v>56</v>
      </c>
      <c r="L521" s="356"/>
      <c r="M521" s="356"/>
      <c r="N521" s="357">
        <f t="shared" si="92"/>
        <v>0</v>
      </c>
      <c r="O521" s="358"/>
      <c r="P521" s="358"/>
      <c r="Q521" s="359">
        <f t="shared" si="94"/>
        <v>0</v>
      </c>
      <c r="R521" s="359">
        <f t="shared" si="94"/>
        <v>0</v>
      </c>
      <c r="S521" s="360"/>
      <c r="T521" s="361"/>
      <c r="U521" s="255">
        <f t="shared" si="98"/>
        <v>0</v>
      </c>
      <c r="V521" s="169"/>
      <c r="W521" s="169"/>
      <c r="X521" s="169"/>
      <c r="Y521" s="169"/>
      <c r="Z521" s="169"/>
      <c r="AA521" s="378"/>
      <c r="AB521" s="169"/>
      <c r="AC521" s="169"/>
      <c r="AD521" s="169"/>
      <c r="AE521" s="371"/>
      <c r="AF521" s="371"/>
      <c r="AG521" s="371"/>
      <c r="AH521" s="169"/>
      <c r="AI521" s="169"/>
      <c r="AJ521" s="169"/>
      <c r="AK521" s="169"/>
      <c r="AL521" s="169"/>
      <c r="AM521" s="371"/>
      <c r="AN521" s="167"/>
      <c r="AO521" s="176"/>
      <c r="AP521" s="176"/>
    </row>
    <row r="522" spans="1:42" s="253" customFormat="1" ht="21" hidden="1" customHeight="1">
      <c r="A522" s="252"/>
      <c r="B522" s="252"/>
      <c r="C522" s="252"/>
      <c r="D522" s="252"/>
      <c r="E522" s="252"/>
      <c r="F522" s="252"/>
      <c r="G522" s="252"/>
      <c r="I522" s="265">
        <f t="shared" si="96"/>
        <v>0</v>
      </c>
      <c r="J522" s="255">
        <f t="shared" si="87"/>
        <v>0</v>
      </c>
      <c r="K522" s="1243">
        <f t="shared" si="97"/>
        <v>57</v>
      </c>
      <c r="L522" s="356"/>
      <c r="M522" s="356"/>
      <c r="N522" s="357">
        <f t="shared" si="92"/>
        <v>0</v>
      </c>
      <c r="O522" s="358"/>
      <c r="P522" s="358"/>
      <c r="Q522" s="359">
        <f t="shared" si="94"/>
        <v>0</v>
      </c>
      <c r="R522" s="359">
        <f t="shared" si="94"/>
        <v>0</v>
      </c>
      <c r="S522" s="360"/>
      <c r="T522" s="361"/>
      <c r="U522" s="255">
        <f t="shared" si="98"/>
        <v>0</v>
      </c>
      <c r="V522" s="169"/>
      <c r="W522" s="169"/>
      <c r="X522" s="169"/>
      <c r="Y522" s="169"/>
      <c r="Z522" s="169"/>
      <c r="AA522" s="378"/>
      <c r="AB522" s="169"/>
      <c r="AC522" s="169"/>
      <c r="AD522" s="169"/>
      <c r="AE522" s="371"/>
      <c r="AF522" s="371"/>
      <c r="AG522" s="371"/>
      <c r="AH522" s="169"/>
      <c r="AI522" s="169"/>
      <c r="AJ522" s="169"/>
      <c r="AK522" s="169"/>
      <c r="AL522" s="169"/>
      <c r="AM522" s="371"/>
      <c r="AN522" s="167"/>
      <c r="AO522" s="176"/>
      <c r="AP522" s="176"/>
    </row>
    <row r="523" spans="1:42" s="253" customFormat="1" ht="21" hidden="1" customHeight="1">
      <c r="A523" s="252"/>
      <c r="B523" s="252"/>
      <c r="C523" s="252"/>
      <c r="D523" s="252"/>
      <c r="E523" s="252"/>
      <c r="F523" s="252"/>
      <c r="G523" s="252"/>
      <c r="I523" s="265">
        <f t="shared" si="96"/>
        <v>0</v>
      </c>
      <c r="J523" s="255">
        <f t="shared" si="87"/>
        <v>0</v>
      </c>
      <c r="K523" s="1243">
        <f t="shared" si="97"/>
        <v>58</v>
      </c>
      <c r="L523" s="356"/>
      <c r="M523" s="356"/>
      <c r="N523" s="357">
        <f t="shared" si="92"/>
        <v>0</v>
      </c>
      <c r="O523" s="358"/>
      <c r="P523" s="358"/>
      <c r="Q523" s="359">
        <f t="shared" si="94"/>
        <v>0</v>
      </c>
      <c r="R523" s="359">
        <f t="shared" si="94"/>
        <v>0</v>
      </c>
      <c r="S523" s="360"/>
      <c r="T523" s="361"/>
      <c r="U523" s="255">
        <f t="shared" si="98"/>
        <v>0</v>
      </c>
      <c r="V523" s="169"/>
      <c r="W523" s="169"/>
      <c r="X523" s="169"/>
      <c r="Y523" s="169"/>
      <c r="Z523" s="169"/>
      <c r="AA523" s="378"/>
      <c r="AB523" s="169"/>
      <c r="AC523" s="169"/>
      <c r="AD523" s="169"/>
      <c r="AE523" s="371"/>
      <c r="AF523" s="371"/>
      <c r="AG523" s="371"/>
      <c r="AH523" s="169"/>
      <c r="AI523" s="169"/>
      <c r="AJ523" s="169"/>
      <c r="AK523" s="169"/>
      <c r="AL523" s="169"/>
      <c r="AM523" s="371"/>
      <c r="AN523" s="167"/>
      <c r="AO523" s="176"/>
      <c r="AP523" s="167"/>
    </row>
    <row r="524" spans="1:42" s="253" customFormat="1" ht="21" hidden="1" customHeight="1">
      <c r="A524" s="252"/>
      <c r="B524" s="252"/>
      <c r="C524" s="252"/>
      <c r="D524" s="252"/>
      <c r="E524" s="252"/>
      <c r="F524" s="252"/>
      <c r="G524" s="252"/>
      <c r="I524" s="265">
        <f t="shared" si="96"/>
        <v>0</v>
      </c>
      <c r="J524" s="255">
        <f t="shared" si="87"/>
        <v>0</v>
      </c>
      <c r="K524" s="1243">
        <f t="shared" si="97"/>
        <v>59</v>
      </c>
      <c r="L524" s="356"/>
      <c r="M524" s="356"/>
      <c r="N524" s="357">
        <f t="shared" si="92"/>
        <v>0</v>
      </c>
      <c r="O524" s="358"/>
      <c r="P524" s="358"/>
      <c r="Q524" s="359">
        <f t="shared" si="94"/>
        <v>0</v>
      </c>
      <c r="R524" s="359">
        <f t="shared" si="94"/>
        <v>0</v>
      </c>
      <c r="S524" s="360"/>
      <c r="T524" s="361"/>
      <c r="U524" s="255">
        <f t="shared" si="98"/>
        <v>0</v>
      </c>
      <c r="V524" s="169"/>
      <c r="W524" s="169"/>
      <c r="X524" s="169"/>
      <c r="Y524" s="169"/>
      <c r="Z524" s="169"/>
      <c r="AA524" s="378"/>
      <c r="AB524" s="169"/>
      <c r="AC524" s="169"/>
      <c r="AD524" s="169"/>
      <c r="AE524" s="371"/>
      <c r="AF524" s="371"/>
      <c r="AG524" s="371"/>
      <c r="AH524" s="169"/>
      <c r="AI524" s="169"/>
      <c r="AJ524" s="169"/>
      <c r="AK524" s="169"/>
      <c r="AL524" s="169"/>
      <c r="AM524" s="258"/>
      <c r="AN524" s="264"/>
      <c r="AO524" s="176"/>
      <c r="AP524" s="167"/>
    </row>
    <row r="525" spans="1:42" s="253" customFormat="1" ht="21" hidden="1" customHeight="1" thickBot="1">
      <c r="A525" s="252"/>
      <c r="B525" s="252"/>
      <c r="C525" s="252"/>
      <c r="D525" s="252"/>
      <c r="E525" s="252"/>
      <c r="F525" s="252"/>
      <c r="G525" s="252"/>
      <c r="I525" s="265">
        <f t="shared" si="96"/>
        <v>0</v>
      </c>
      <c r="J525" s="255">
        <f t="shared" si="87"/>
        <v>0</v>
      </c>
      <c r="K525" s="379">
        <f t="shared" si="97"/>
        <v>60</v>
      </c>
      <c r="L525" s="356"/>
      <c r="M525" s="356"/>
      <c r="N525" s="380">
        <f t="shared" si="92"/>
        <v>0</v>
      </c>
      <c r="O525" s="381"/>
      <c r="P525" s="381"/>
      <c r="Q525" s="382">
        <f t="shared" si="94"/>
        <v>0</v>
      </c>
      <c r="R525" s="382">
        <f t="shared" si="94"/>
        <v>0</v>
      </c>
      <c r="S525" s="383"/>
      <c r="T525" s="384"/>
      <c r="U525" s="255">
        <f t="shared" si="98"/>
        <v>0</v>
      </c>
      <c r="V525" s="392"/>
      <c r="W525" s="392"/>
      <c r="X525" s="392"/>
      <c r="Y525" s="392"/>
      <c r="Z525" s="392"/>
      <c r="AA525" s="393"/>
      <c r="AB525" s="392"/>
      <c r="AC525" s="392"/>
      <c r="AD525" s="392"/>
      <c r="AE525" s="394"/>
      <c r="AF525" s="394"/>
      <c r="AG525" s="394"/>
      <c r="AH525" s="394"/>
      <c r="AI525" s="394"/>
      <c r="AJ525" s="394"/>
      <c r="AK525" s="371"/>
      <c r="AL525" s="371"/>
      <c r="AM525" s="258"/>
      <c r="AN525" s="264"/>
      <c r="AO525" s="167"/>
      <c r="AP525" s="167"/>
    </row>
    <row r="526" spans="1:42" s="253" customFormat="1" ht="30" hidden="1" customHeight="1" thickBot="1">
      <c r="A526" s="252"/>
      <c r="B526" s="252"/>
      <c r="C526" s="252"/>
      <c r="D526" s="252"/>
      <c r="E526" s="252"/>
      <c r="F526" s="252"/>
      <c r="G526" s="252"/>
      <c r="I526" s="265">
        <f t="shared" ref="I526:I536" si="99">IF(Q$529&gt;0,1,0)</f>
        <v>0</v>
      </c>
      <c r="J526" s="255">
        <f>IF($Q$529&gt;0,8,)</f>
        <v>0</v>
      </c>
      <c r="K526" s="2433" t="s">
        <v>891</v>
      </c>
      <c r="L526" s="2433"/>
      <c r="M526" s="2433"/>
      <c r="N526" s="2433"/>
      <c r="O526" s="2433"/>
      <c r="P526" s="2433"/>
      <c r="Q526" s="2433"/>
      <c r="R526" s="2433"/>
      <c r="S526" s="2433"/>
      <c r="T526" s="2433"/>
      <c r="U526" s="255">
        <f t="shared" ref="U526:U589" si="100">IF($Q$529&gt;0,8,)</f>
        <v>0</v>
      </c>
      <c r="V526" s="395" t="s">
        <v>833</v>
      </c>
      <c r="W526" s="322"/>
      <c r="X526" s="322"/>
      <c r="Y526" s="322"/>
      <c r="Z526" s="323"/>
      <c r="AA526" s="324"/>
      <c r="AB526" s="323"/>
      <c r="AC526" s="323"/>
      <c r="AD526" s="323"/>
      <c r="AE526" s="259"/>
      <c r="AF526" s="261" t="s">
        <v>834</v>
      </c>
      <c r="AG526" s="262"/>
      <c r="AH526" s="262"/>
      <c r="AI526" s="262"/>
      <c r="AJ526" s="263"/>
      <c r="AK526" s="259"/>
      <c r="AL526" s="259"/>
      <c r="AM526" s="258"/>
      <c r="AN526" s="264"/>
      <c r="AO526" s="264"/>
      <c r="AP526" s="176"/>
    </row>
    <row r="527" spans="1:42" s="253" customFormat="1" ht="21" hidden="1" customHeight="1" thickBot="1">
      <c r="A527" s="252"/>
      <c r="B527" s="252"/>
      <c r="C527" s="252"/>
      <c r="D527" s="252"/>
      <c r="E527" s="252"/>
      <c r="F527" s="252"/>
      <c r="G527" s="252"/>
      <c r="I527" s="265">
        <f t="shared" si="99"/>
        <v>0</v>
      </c>
      <c r="J527" s="255">
        <f t="shared" ref="J527:J600" si="101">IF($Q$529&gt;0,8,)</f>
        <v>0</v>
      </c>
      <c r="K527" s="2502" t="s">
        <v>578</v>
      </c>
      <c r="L527" s="2502"/>
      <c r="M527" s="2502"/>
      <c r="N527" s="2502"/>
      <c r="O527" s="2502"/>
      <c r="P527" s="2502"/>
      <c r="Q527" s="2502"/>
      <c r="R527" s="2502"/>
      <c r="S527" s="2502"/>
      <c r="T527" s="2502"/>
      <c r="U527" s="255">
        <f t="shared" si="100"/>
        <v>0</v>
      </c>
      <c r="V527" s="396" t="s">
        <v>861</v>
      </c>
      <c r="W527" s="267"/>
      <c r="X527" s="268"/>
      <c r="Y527" s="268"/>
      <c r="Z527" s="269"/>
      <c r="AA527" s="270"/>
      <c r="AB527" s="269"/>
      <c r="AC527" s="271"/>
      <c r="AD527" s="272"/>
      <c r="AE527" s="169"/>
      <c r="AF527" s="273" t="s">
        <v>862</v>
      </c>
      <c r="AG527" s="274" t="s">
        <v>863</v>
      </c>
      <c r="AH527" s="274" t="s">
        <v>864</v>
      </c>
      <c r="AI527" s="275" t="s">
        <v>865</v>
      </c>
      <c r="AJ527" s="263"/>
      <c r="AK527" s="259"/>
      <c r="AL527" s="259"/>
      <c r="AM527" s="258"/>
      <c r="AN527" s="264"/>
      <c r="AO527" s="264"/>
      <c r="AP527" s="176"/>
    </row>
    <row r="528" spans="1:42" s="253" customFormat="1" ht="21" hidden="1" customHeight="1">
      <c r="A528" s="252"/>
      <c r="B528" s="252"/>
      <c r="C528" s="252"/>
      <c r="D528" s="252"/>
      <c r="E528" s="252"/>
      <c r="F528" s="252"/>
      <c r="G528" s="252"/>
      <c r="I528" s="265">
        <f t="shared" si="99"/>
        <v>0</v>
      </c>
      <c r="J528" s="255">
        <f t="shared" si="101"/>
        <v>0</v>
      </c>
      <c r="K528" s="1242" t="s">
        <v>564</v>
      </c>
      <c r="L528" s="277" t="s">
        <v>565</v>
      </c>
      <c r="M528" s="1244" t="s">
        <v>1653</v>
      </c>
      <c r="N528" s="277" t="s">
        <v>940</v>
      </c>
      <c r="O528" s="1244" t="s">
        <v>859</v>
      </c>
      <c r="P528" s="277" t="s">
        <v>566</v>
      </c>
      <c r="Q528" s="277" t="s">
        <v>575</v>
      </c>
      <c r="R528" s="277" t="s">
        <v>570</v>
      </c>
      <c r="S528" s="277" t="s">
        <v>576</v>
      </c>
      <c r="T528" s="279" t="s">
        <v>577</v>
      </c>
      <c r="U528" s="255">
        <f t="shared" si="100"/>
        <v>0</v>
      </c>
      <c r="V528" s="397" t="s">
        <v>866</v>
      </c>
      <c r="W528" s="281"/>
      <c r="X528" s="282"/>
      <c r="Y528" s="282"/>
      <c r="Z528" s="283"/>
      <c r="AA528" s="284"/>
      <c r="AB528" s="283"/>
      <c r="AC528" s="285"/>
      <c r="AD528" s="286"/>
      <c r="AE528" s="169"/>
      <c r="AF528" s="287" t="s">
        <v>867</v>
      </c>
      <c r="AG528" s="288" t="s">
        <v>868</v>
      </c>
      <c r="AH528" s="288" t="s">
        <v>869</v>
      </c>
      <c r="AI528" s="289" t="s">
        <v>870</v>
      </c>
      <c r="AJ528" s="263"/>
      <c r="AK528" s="259"/>
      <c r="AL528" s="259"/>
      <c r="AM528" s="258"/>
      <c r="AN528" s="264"/>
      <c r="AO528" s="264"/>
      <c r="AP528" s="176"/>
    </row>
    <row r="529" spans="1:45" s="253" customFormat="1" ht="21" hidden="1" customHeight="1" thickBot="1">
      <c r="A529" s="252"/>
      <c r="B529" s="252"/>
      <c r="C529" s="252"/>
      <c r="D529" s="252"/>
      <c r="E529" s="252"/>
      <c r="F529" s="252"/>
      <c r="G529" s="252"/>
      <c r="I529" s="265">
        <f t="shared" si="99"/>
        <v>0</v>
      </c>
      <c r="J529" s="255">
        <f t="shared" si="101"/>
        <v>0</v>
      </c>
      <c r="K529" s="549"/>
      <c r="L529" s="550"/>
      <c r="M529" s="550"/>
      <c r="N529" s="550"/>
      <c r="O529" s="550"/>
      <c r="P529" s="293" t="str">
        <f>IF(COUNTA(Y534:Y541)&gt;1,CONCATENATE(V534,"번지 외 ",COUNTA(Y534:Y541)-1,"필지"),CONCATENATE(V534,"번지"))</f>
        <v>번지</v>
      </c>
      <c r="Q529" s="294">
        <f>+Y542</f>
        <v>0</v>
      </c>
      <c r="R529" s="295"/>
      <c r="S529" s="296">
        <f>COUNT(L537:L549)</f>
        <v>0</v>
      </c>
      <c r="T529" s="297">
        <f>200*S529</f>
        <v>0</v>
      </c>
      <c r="U529" s="255">
        <f t="shared" si="100"/>
        <v>0</v>
      </c>
      <c r="V529" s="397" t="s">
        <v>871</v>
      </c>
      <c r="W529" s="281"/>
      <c r="X529" s="282"/>
      <c r="Y529" s="282"/>
      <c r="Z529" s="283"/>
      <c r="AA529" s="284"/>
      <c r="AB529" s="283"/>
      <c r="AC529" s="285"/>
      <c r="AD529" s="286"/>
      <c r="AE529" s="169"/>
      <c r="AF529" s="287" t="s">
        <v>872</v>
      </c>
      <c r="AG529" s="288" t="s">
        <v>873</v>
      </c>
      <c r="AH529" s="298" t="s">
        <v>874</v>
      </c>
      <c r="AI529" s="289" t="s">
        <v>875</v>
      </c>
      <c r="AJ529" s="263"/>
      <c r="AK529" s="259"/>
      <c r="AL529" s="259"/>
      <c r="AM529" s="258"/>
      <c r="AN529" s="333"/>
      <c r="AO529" s="264"/>
      <c r="AP529" s="176"/>
    </row>
    <row r="530" spans="1:45" s="253" customFormat="1" ht="21" hidden="1" customHeight="1" thickBot="1">
      <c r="A530" s="252"/>
      <c r="B530" s="252"/>
      <c r="C530" s="252"/>
      <c r="D530" s="252"/>
      <c r="E530" s="252"/>
      <c r="F530" s="252"/>
      <c r="G530" s="252"/>
      <c r="I530" s="265">
        <f t="shared" si="99"/>
        <v>0</v>
      </c>
      <c r="J530" s="255">
        <f t="shared" si="101"/>
        <v>0</v>
      </c>
      <c r="K530" s="1242" t="s">
        <v>568</v>
      </c>
      <c r="L530" s="277" t="s">
        <v>569</v>
      </c>
      <c r="M530" s="277" t="s">
        <v>562</v>
      </c>
      <c r="N530" s="277" t="s">
        <v>567</v>
      </c>
      <c r="O530" s="277" t="s">
        <v>571</v>
      </c>
      <c r="P530" s="1246" t="s">
        <v>572</v>
      </c>
      <c r="Q530" s="1246" t="s">
        <v>573</v>
      </c>
      <c r="R530" s="300" t="s">
        <v>574</v>
      </c>
      <c r="S530" s="301" t="s">
        <v>593</v>
      </c>
      <c r="T530" s="279" t="s">
        <v>563</v>
      </c>
      <c r="U530" s="255">
        <f t="shared" si="100"/>
        <v>0</v>
      </c>
      <c r="V530" s="398" t="s">
        <v>876</v>
      </c>
      <c r="W530" s="399"/>
      <c r="X530" s="400"/>
      <c r="Y530" s="400"/>
      <c r="Z530" s="401"/>
      <c r="AA530" s="402"/>
      <c r="AB530" s="401"/>
      <c r="AC530" s="403"/>
      <c r="AD530" s="404"/>
      <c r="AE530" s="169"/>
      <c r="AF530" s="287" t="s">
        <v>877</v>
      </c>
      <c r="AG530" s="309" t="s">
        <v>878</v>
      </c>
      <c r="AH530" s="310" t="s">
        <v>879</v>
      </c>
      <c r="AI530" s="289" t="s">
        <v>880</v>
      </c>
      <c r="AJ530" s="263"/>
      <c r="AK530" s="259"/>
      <c r="AL530" s="259"/>
      <c r="AM530" s="258"/>
      <c r="AN530" s="333"/>
      <c r="AO530" s="264"/>
      <c r="AP530" s="176"/>
    </row>
    <row r="531" spans="1:45" s="253" customFormat="1" ht="21" hidden="1" customHeight="1" thickBot="1">
      <c r="A531" s="252"/>
      <c r="B531" s="252"/>
      <c r="C531" s="252"/>
      <c r="D531" s="252"/>
      <c r="E531" s="252"/>
      <c r="F531" s="252"/>
      <c r="G531" s="252"/>
      <c r="I531" s="265">
        <f t="shared" si="99"/>
        <v>0</v>
      </c>
      <c r="J531" s="255">
        <f t="shared" si="101"/>
        <v>0</v>
      </c>
      <c r="K531" s="311">
        <f>Z534</f>
        <v>0</v>
      </c>
      <c r="L531" s="312">
        <f>AA534</f>
        <v>0</v>
      </c>
      <c r="M531" s="313">
        <f>AC534</f>
        <v>0</v>
      </c>
      <c r="N531" s="314">
        <f>AB543</f>
        <v>0</v>
      </c>
      <c r="O531" s="315" t="e">
        <f>IF((Q535+R535)&gt;0,ROUND((Q535/(Q535+R535)),4),0)</f>
        <v>#DIV/0!</v>
      </c>
      <c r="P531" s="316" t="str">
        <f>IF(W530&lt;=15,AI528,IF(W530&gt;30,AI530,AI529))</f>
        <v>완 (15˚ 이하)</v>
      </c>
      <c r="Q531" s="317">
        <f>IF(Q529&gt;0,IF(Q529/COUNTA(AB534:AB541)&gt;=5,AF536,IF(Q529/COUNTA(AB534:AB541)&lt;3,AF538,AF537)),)</f>
        <v>0</v>
      </c>
      <c r="R531" s="318"/>
      <c r="S531" s="319">
        <f>W530</f>
        <v>0</v>
      </c>
      <c r="T531" s="320">
        <f>ROUND(N531/10000*N537,0)</f>
        <v>0</v>
      </c>
      <c r="U531" s="255">
        <f t="shared" si="100"/>
        <v>0</v>
      </c>
      <c r="V531" s="405">
        <v>0</v>
      </c>
      <c r="W531" s="405"/>
      <c r="X531" s="405"/>
      <c r="Y531" s="405"/>
      <c r="Z531" s="405"/>
      <c r="AA531" s="406"/>
      <c r="AB531" s="405"/>
      <c r="AC531" s="405"/>
      <c r="AD531" s="405"/>
      <c r="AE531" s="169"/>
      <c r="AF531" s="287" t="s">
        <v>881</v>
      </c>
      <c r="AG531" s="288"/>
      <c r="AH531" s="321"/>
      <c r="AI531" s="289"/>
      <c r="AJ531" s="263"/>
      <c r="AK531" s="259"/>
      <c r="AL531" s="259"/>
      <c r="AM531" s="258"/>
      <c r="AN531" s="264"/>
      <c r="AO531" s="264"/>
      <c r="AP531" s="176"/>
    </row>
    <row r="532" spans="1:45" s="253" customFormat="1" ht="21" hidden="1" customHeight="1" thickBot="1">
      <c r="A532" s="252"/>
      <c r="B532" s="252"/>
      <c r="C532" s="252"/>
      <c r="D532" s="252"/>
      <c r="E532" s="252"/>
      <c r="F532" s="252"/>
      <c r="G532" s="252"/>
      <c r="I532" s="265">
        <f t="shared" si="99"/>
        <v>0</v>
      </c>
      <c r="J532" s="255">
        <f t="shared" si="101"/>
        <v>0</v>
      </c>
      <c r="K532" s="2503" t="s">
        <v>941</v>
      </c>
      <c r="L532" s="2503"/>
      <c r="M532" s="2503"/>
      <c r="N532" s="2503"/>
      <c r="O532" s="2503"/>
      <c r="P532" s="2503"/>
      <c r="Q532" s="2503"/>
      <c r="R532" s="2503"/>
      <c r="S532" s="2503"/>
      <c r="T532" s="2503"/>
      <c r="U532" s="255">
        <f t="shared" si="100"/>
        <v>0</v>
      </c>
      <c r="V532" s="322"/>
      <c r="W532" s="322"/>
      <c r="X532" s="322"/>
      <c r="Y532" s="322"/>
      <c r="Z532" s="323"/>
      <c r="AA532" s="324"/>
      <c r="AB532" s="323"/>
      <c r="AC532" s="323"/>
      <c r="AD532" s="323"/>
      <c r="AE532" s="169"/>
      <c r="AF532" s="287"/>
      <c r="AG532" s="288"/>
      <c r="AH532" s="321"/>
      <c r="AI532" s="289"/>
      <c r="AJ532" s="263"/>
      <c r="AK532" s="259"/>
      <c r="AL532" s="259"/>
      <c r="AM532" s="258"/>
      <c r="AN532" s="264"/>
      <c r="AO532" s="264"/>
      <c r="AP532" s="176"/>
    </row>
    <row r="533" spans="1:45" s="253" customFormat="1" ht="21" hidden="1" customHeight="1" thickBot="1">
      <c r="A533" s="252"/>
      <c r="B533" s="252"/>
      <c r="C533" s="252"/>
      <c r="D533" s="252"/>
      <c r="E533" s="252"/>
      <c r="F533" s="252"/>
      <c r="G533" s="252"/>
      <c r="I533" s="265">
        <f t="shared" si="99"/>
        <v>0</v>
      </c>
      <c r="J533" s="255">
        <f t="shared" si="101"/>
        <v>0</v>
      </c>
      <c r="K533" s="2439" t="s">
        <v>942</v>
      </c>
      <c r="L533" s="2441" t="s">
        <v>943</v>
      </c>
      <c r="M533" s="2443" t="s">
        <v>944</v>
      </c>
      <c r="N533" s="2443" t="s">
        <v>945</v>
      </c>
      <c r="O533" s="2445" t="s">
        <v>946</v>
      </c>
      <c r="P533" s="2445"/>
      <c r="Q533" s="2445" t="s">
        <v>947</v>
      </c>
      <c r="R533" s="2445"/>
      <c r="S533" s="2504" t="s">
        <v>1162</v>
      </c>
      <c r="T533" s="2505"/>
      <c r="U533" s="255">
        <f t="shared" si="100"/>
        <v>0</v>
      </c>
      <c r="V533" s="396" t="s">
        <v>837</v>
      </c>
      <c r="W533" s="407" t="s">
        <v>838</v>
      </c>
      <c r="X533" s="407" t="s">
        <v>835</v>
      </c>
      <c r="Y533" s="407" t="s">
        <v>890</v>
      </c>
      <c r="Z533" s="407" t="s">
        <v>568</v>
      </c>
      <c r="AA533" s="408" t="s">
        <v>902</v>
      </c>
      <c r="AB533" s="407" t="s">
        <v>836</v>
      </c>
      <c r="AC533" s="409" t="s">
        <v>562</v>
      </c>
      <c r="AD533" s="410" t="s">
        <v>1147</v>
      </c>
      <c r="AE533" s="169"/>
      <c r="AF533" s="329"/>
      <c r="AG533" s="330"/>
      <c r="AH533" s="331"/>
      <c r="AI533" s="332"/>
      <c r="AJ533" s="333"/>
      <c r="AK533" s="259"/>
      <c r="AL533" s="259"/>
      <c r="AM533" s="258"/>
      <c r="AN533" s="264"/>
      <c r="AO533" s="169"/>
      <c r="AP533" s="176"/>
    </row>
    <row r="534" spans="1:45" s="253" customFormat="1" ht="21" hidden="1" customHeight="1" thickBot="1">
      <c r="A534" s="252"/>
      <c r="B534" s="252"/>
      <c r="C534" s="252"/>
      <c r="D534" s="252"/>
      <c r="E534" s="252"/>
      <c r="F534" s="252"/>
      <c r="G534" s="252"/>
      <c r="I534" s="265">
        <f t="shared" si="99"/>
        <v>0</v>
      </c>
      <c r="J534" s="255">
        <f t="shared" si="101"/>
        <v>0</v>
      </c>
      <c r="K534" s="2440"/>
      <c r="L534" s="2442"/>
      <c r="M534" s="2444"/>
      <c r="N534" s="2444"/>
      <c r="O534" s="1245" t="s">
        <v>786</v>
      </c>
      <c r="P534" s="335" t="s">
        <v>787</v>
      </c>
      <c r="Q534" s="335" t="s">
        <v>786</v>
      </c>
      <c r="R534" s="336" t="s">
        <v>787</v>
      </c>
      <c r="S534" s="2506"/>
      <c r="T534" s="2507"/>
      <c r="U534" s="255">
        <f t="shared" si="100"/>
        <v>0</v>
      </c>
      <c r="V534" s="337"/>
      <c r="W534" s="338"/>
      <c r="X534" s="338"/>
      <c r="Y534" s="338"/>
      <c r="Z534" s="338"/>
      <c r="AA534" s="339"/>
      <c r="AB534" s="338"/>
      <c r="AC534" s="340"/>
      <c r="AD534" s="341"/>
      <c r="AE534" s="169"/>
      <c r="AF534" s="262"/>
      <c r="AG534" s="262"/>
      <c r="AH534" s="262"/>
      <c r="AI534" s="342"/>
      <c r="AJ534" s="333"/>
      <c r="AK534" s="259"/>
      <c r="AL534" s="259"/>
      <c r="AM534" s="258"/>
      <c r="AN534" s="264"/>
      <c r="AO534" s="169"/>
      <c r="AP534" s="176"/>
    </row>
    <row r="535" spans="1:45" s="253" customFormat="1" ht="21" hidden="1" customHeight="1">
      <c r="A535" s="252"/>
      <c r="B535" s="252"/>
      <c r="C535" s="252"/>
      <c r="D535" s="252"/>
      <c r="E535" s="252"/>
      <c r="F535" s="252"/>
      <c r="G535" s="252"/>
      <c r="I535" s="265">
        <f t="shared" si="99"/>
        <v>0</v>
      </c>
      <c r="J535" s="255">
        <f t="shared" si="101"/>
        <v>0</v>
      </c>
      <c r="K535" s="1243" t="s">
        <v>889</v>
      </c>
      <c r="L535" s="344"/>
      <c r="M535" s="344"/>
      <c r="N535" s="345" t="e">
        <f>N536/S529</f>
        <v>#DIV/0!</v>
      </c>
      <c r="O535" s="346" t="e">
        <f>ROUND(O536/S529,1)</f>
        <v>#DIV/0!</v>
      </c>
      <c r="P535" s="346" t="e">
        <f>ROUND(P536/S529,1)</f>
        <v>#DIV/0!</v>
      </c>
      <c r="Q535" s="345" t="e">
        <f>ROUND(Q536/S529,0)</f>
        <v>#DIV/0!</v>
      </c>
      <c r="R535" s="345" t="e">
        <f>ROUND(R536/S529,0)</f>
        <v>#DIV/0!</v>
      </c>
      <c r="S535" s="347"/>
      <c r="T535" s="348"/>
      <c r="U535" s="255">
        <f t="shared" si="100"/>
        <v>0</v>
      </c>
      <c r="V535" s="337"/>
      <c r="W535" s="338"/>
      <c r="X535" s="349"/>
      <c r="Y535" s="349"/>
      <c r="Z535" s="338"/>
      <c r="AA535" s="339"/>
      <c r="AB535" s="338"/>
      <c r="AC535" s="340"/>
      <c r="AD535" s="341"/>
      <c r="AE535" s="169"/>
      <c r="AF535" s="273" t="s">
        <v>560</v>
      </c>
      <c r="AG535" s="274" t="s">
        <v>561</v>
      </c>
      <c r="AH535" s="325" t="s">
        <v>884</v>
      </c>
      <c r="AI535" s="350"/>
      <c r="AJ535" s="263"/>
      <c r="AK535" s="259"/>
      <c r="AL535" s="259"/>
      <c r="AM535" s="258"/>
      <c r="AN535" s="333"/>
      <c r="AO535" s="169"/>
      <c r="AP535" s="176"/>
    </row>
    <row r="536" spans="1:45" s="253" customFormat="1" ht="21" hidden="1" customHeight="1">
      <c r="A536" s="252"/>
      <c r="B536" s="252"/>
      <c r="C536" s="252"/>
      <c r="D536" s="252"/>
      <c r="E536" s="252"/>
      <c r="F536" s="252"/>
      <c r="G536" s="252"/>
      <c r="I536" s="265">
        <f t="shared" si="99"/>
        <v>0</v>
      </c>
      <c r="J536" s="255">
        <f t="shared" si="101"/>
        <v>0</v>
      </c>
      <c r="K536" s="1243" t="s">
        <v>832</v>
      </c>
      <c r="L536" s="344"/>
      <c r="M536" s="344"/>
      <c r="N536" s="351">
        <f>SUM(N537:N600)</f>
        <v>0</v>
      </c>
      <c r="O536" s="351">
        <f>SUM(O537:O600)</f>
        <v>0</v>
      </c>
      <c r="P536" s="351">
        <f>SUM(P537:P600)</f>
        <v>0</v>
      </c>
      <c r="Q536" s="351">
        <f>SUM(Q537:Q600)</f>
        <v>0</v>
      </c>
      <c r="R536" s="351">
        <f>SUM(R537:R600)</f>
        <v>0</v>
      </c>
      <c r="S536" s="352"/>
      <c r="T536" s="353"/>
      <c r="U536" s="255">
        <f t="shared" si="100"/>
        <v>0</v>
      </c>
      <c r="V536" s="337"/>
      <c r="W536" s="349"/>
      <c r="X536" s="349"/>
      <c r="Y536" s="349"/>
      <c r="Z536" s="338"/>
      <c r="AA536" s="339"/>
      <c r="AB536" s="338"/>
      <c r="AC536" s="340"/>
      <c r="AD536" s="341"/>
      <c r="AE536" s="169"/>
      <c r="AF536" s="287" t="s">
        <v>885</v>
      </c>
      <c r="AG536" s="288" t="s">
        <v>1151</v>
      </c>
      <c r="AH536" s="354">
        <v>0</v>
      </c>
      <c r="AI536" s="355"/>
      <c r="AJ536" s="263"/>
      <c r="AK536" s="259"/>
      <c r="AL536" s="259"/>
      <c r="AM536" s="258"/>
      <c r="AN536" s="333"/>
      <c r="AO536" s="169"/>
      <c r="AP536" s="176"/>
    </row>
    <row r="537" spans="1:45" s="253" customFormat="1" ht="21" hidden="1" customHeight="1">
      <c r="A537" s="252"/>
      <c r="B537" s="252"/>
      <c r="C537" s="252"/>
      <c r="D537" s="252"/>
      <c r="E537" s="252"/>
      <c r="F537" s="252"/>
      <c r="G537" s="252"/>
      <c r="I537" s="265">
        <f>IF((O$537+P$537)&gt;0,1,0)</f>
        <v>0</v>
      </c>
      <c r="J537" s="255">
        <f t="shared" si="101"/>
        <v>0</v>
      </c>
      <c r="K537" s="1243">
        <v>1</v>
      </c>
      <c r="L537" s="356"/>
      <c r="M537" s="356"/>
      <c r="N537" s="357">
        <f t="shared" ref="N537:N543" si="102">IF(O537+P537&gt;0,$W$452,)</f>
        <v>0</v>
      </c>
      <c r="O537" s="358"/>
      <c r="P537" s="358"/>
      <c r="Q537" s="359">
        <f t="shared" ref="Q537:R550" si="103">ROUND(O537*50,0)</f>
        <v>0</v>
      </c>
      <c r="R537" s="359">
        <f t="shared" si="103"/>
        <v>0</v>
      </c>
      <c r="S537" s="360"/>
      <c r="T537" s="361"/>
      <c r="U537" s="255">
        <f t="shared" si="100"/>
        <v>0</v>
      </c>
      <c r="V537" s="337"/>
      <c r="W537" s="349"/>
      <c r="X537" s="349"/>
      <c r="Y537" s="349"/>
      <c r="Z537" s="338"/>
      <c r="AA537" s="339"/>
      <c r="AB537" s="338"/>
      <c r="AC537" s="340"/>
      <c r="AD537" s="341"/>
      <c r="AE537" s="169"/>
      <c r="AF537" s="287" t="s">
        <v>886</v>
      </c>
      <c r="AG537" s="288" t="s">
        <v>887</v>
      </c>
      <c r="AH537" s="362">
        <v>0.05</v>
      </c>
      <c r="AI537" s="355"/>
      <c r="AJ537" s="263"/>
      <c r="AK537" s="259"/>
      <c r="AL537" s="259"/>
      <c r="AM537" s="167"/>
      <c r="AN537" s="176"/>
      <c r="AO537" s="169"/>
      <c r="AP537" s="176"/>
    </row>
    <row r="538" spans="1:45" s="253" customFormat="1" ht="21" hidden="1" customHeight="1">
      <c r="A538" s="252"/>
      <c r="B538" s="252"/>
      <c r="C538" s="252"/>
      <c r="D538" s="252"/>
      <c r="E538" s="252"/>
      <c r="F538" s="252"/>
      <c r="G538" s="252"/>
      <c r="I538" s="265">
        <f t="shared" ref="I538:I550" si="104">IF((O$537+P$537)&gt;0,1,0)</f>
        <v>0</v>
      </c>
      <c r="J538" s="255">
        <f t="shared" si="101"/>
        <v>0</v>
      </c>
      <c r="K538" s="1243">
        <f t="shared" ref="K538:K550" si="105">+K537+1</f>
        <v>2</v>
      </c>
      <c r="L538" s="356"/>
      <c r="M538" s="356"/>
      <c r="N538" s="357">
        <f t="shared" si="102"/>
        <v>0</v>
      </c>
      <c r="O538" s="358"/>
      <c r="P538" s="358"/>
      <c r="Q538" s="359">
        <f t="shared" si="103"/>
        <v>0</v>
      </c>
      <c r="R538" s="359">
        <f t="shared" si="103"/>
        <v>0</v>
      </c>
      <c r="S538" s="360"/>
      <c r="T538" s="361"/>
      <c r="U538" s="255">
        <f t="shared" si="100"/>
        <v>0</v>
      </c>
      <c r="V538" s="337"/>
      <c r="W538" s="349"/>
      <c r="X538" s="349"/>
      <c r="Y538" s="349"/>
      <c r="Z538" s="338"/>
      <c r="AA538" s="339"/>
      <c r="AB538" s="338"/>
      <c r="AC538" s="340"/>
      <c r="AD538" s="341"/>
      <c r="AE538" s="169"/>
      <c r="AF538" s="287" t="s">
        <v>888</v>
      </c>
      <c r="AG538" s="288" t="s">
        <v>1150</v>
      </c>
      <c r="AH538" s="362">
        <v>0.1</v>
      </c>
      <c r="AI538" s="363"/>
      <c r="AJ538" s="263"/>
      <c r="AK538" s="259"/>
      <c r="AL538" s="259"/>
      <c r="AM538" s="258"/>
      <c r="AN538" s="176"/>
      <c r="AO538" s="169"/>
      <c r="AP538" s="176"/>
    </row>
    <row r="539" spans="1:45" s="253" customFormat="1" ht="21" hidden="1" customHeight="1">
      <c r="A539" s="252"/>
      <c r="B539" s="252"/>
      <c r="C539" s="252"/>
      <c r="D539" s="252"/>
      <c r="E539" s="252"/>
      <c r="F539" s="252"/>
      <c r="G539" s="252"/>
      <c r="I539" s="265">
        <f t="shared" si="104"/>
        <v>0</v>
      </c>
      <c r="J539" s="255">
        <f t="shared" si="101"/>
        <v>0</v>
      </c>
      <c r="K539" s="1243">
        <f t="shared" si="105"/>
        <v>3</v>
      </c>
      <c r="L539" s="356"/>
      <c r="M539" s="356"/>
      <c r="N539" s="357">
        <f t="shared" si="102"/>
        <v>0</v>
      </c>
      <c r="O539" s="358"/>
      <c r="P539" s="358"/>
      <c r="Q539" s="359">
        <f t="shared" si="103"/>
        <v>0</v>
      </c>
      <c r="R539" s="359">
        <f t="shared" si="103"/>
        <v>0</v>
      </c>
      <c r="S539" s="360"/>
      <c r="T539" s="361"/>
      <c r="U539" s="255">
        <f t="shared" si="100"/>
        <v>0</v>
      </c>
      <c r="V539" s="337"/>
      <c r="W539" s="349"/>
      <c r="X539" s="349"/>
      <c r="Y539" s="349"/>
      <c r="Z539" s="338"/>
      <c r="AA539" s="339"/>
      <c r="AB539" s="338"/>
      <c r="AC539" s="340"/>
      <c r="AD539" s="341"/>
      <c r="AE539" s="169"/>
      <c r="AF539" s="287"/>
      <c r="AG539" s="288"/>
      <c r="AH539" s="364"/>
      <c r="AI539" s="289"/>
      <c r="AJ539" s="333"/>
      <c r="AK539" s="259"/>
      <c r="AL539" s="259"/>
      <c r="AM539" s="169"/>
      <c r="AN539" s="176"/>
      <c r="AO539" s="169"/>
      <c r="AP539" s="176"/>
      <c r="AQ539" s="167"/>
      <c r="AR539" s="167"/>
    </row>
    <row r="540" spans="1:45" s="253" customFormat="1" ht="21" hidden="1" customHeight="1" thickBot="1">
      <c r="A540" s="252"/>
      <c r="B540" s="252"/>
      <c r="C540" s="252"/>
      <c r="D540" s="252"/>
      <c r="E540" s="252"/>
      <c r="F540" s="252"/>
      <c r="G540" s="252"/>
      <c r="I540" s="265">
        <f t="shared" si="104"/>
        <v>0</v>
      </c>
      <c r="J540" s="255">
        <f t="shared" si="101"/>
        <v>0</v>
      </c>
      <c r="K540" s="1243">
        <f t="shared" si="105"/>
        <v>4</v>
      </c>
      <c r="L540" s="356"/>
      <c r="M540" s="356"/>
      <c r="N540" s="357">
        <f t="shared" si="102"/>
        <v>0</v>
      </c>
      <c r="O540" s="358"/>
      <c r="P540" s="358"/>
      <c r="Q540" s="359">
        <f t="shared" si="103"/>
        <v>0</v>
      </c>
      <c r="R540" s="359">
        <f t="shared" si="103"/>
        <v>0</v>
      </c>
      <c r="S540" s="360"/>
      <c r="T540" s="361"/>
      <c r="U540" s="255">
        <f t="shared" si="100"/>
        <v>0</v>
      </c>
      <c r="V540" s="337"/>
      <c r="W540" s="349"/>
      <c r="X540" s="349"/>
      <c r="Y540" s="349"/>
      <c r="Z540" s="338"/>
      <c r="AA540" s="339"/>
      <c r="AB540" s="338"/>
      <c r="AC540" s="340"/>
      <c r="AD540" s="341"/>
      <c r="AE540" s="169"/>
      <c r="AF540" s="329"/>
      <c r="AG540" s="365"/>
      <c r="AH540" s="330"/>
      <c r="AI540" s="332"/>
      <c r="AJ540" s="333"/>
      <c r="AK540" s="259"/>
      <c r="AL540" s="259"/>
      <c r="AM540" s="169"/>
      <c r="AN540" s="176"/>
      <c r="AO540" s="169"/>
      <c r="AP540" s="176"/>
    </row>
    <row r="541" spans="1:45" s="253" customFormat="1" ht="21" hidden="1" customHeight="1">
      <c r="A541" s="252"/>
      <c r="B541" s="252"/>
      <c r="C541" s="252"/>
      <c r="D541" s="252"/>
      <c r="E541" s="252"/>
      <c r="F541" s="252"/>
      <c r="G541" s="252"/>
      <c r="I541" s="265">
        <f t="shared" si="104"/>
        <v>0</v>
      </c>
      <c r="J541" s="255">
        <f t="shared" si="101"/>
        <v>0</v>
      </c>
      <c r="K541" s="1243">
        <f t="shared" si="105"/>
        <v>5</v>
      </c>
      <c r="L541" s="356"/>
      <c r="M541" s="356"/>
      <c r="N541" s="357">
        <f t="shared" si="102"/>
        <v>0</v>
      </c>
      <c r="O541" s="358"/>
      <c r="P541" s="358"/>
      <c r="Q541" s="359">
        <f t="shared" si="103"/>
        <v>0</v>
      </c>
      <c r="R541" s="359">
        <f t="shared" si="103"/>
        <v>0</v>
      </c>
      <c r="S541" s="360"/>
      <c r="T541" s="361"/>
      <c r="U541" s="255">
        <f t="shared" si="100"/>
        <v>0</v>
      </c>
      <c r="V541" s="337"/>
      <c r="W541" s="349"/>
      <c r="X541" s="349"/>
      <c r="Y541" s="349"/>
      <c r="Z541" s="338"/>
      <c r="AA541" s="339"/>
      <c r="AB541" s="338"/>
      <c r="AC541" s="340"/>
      <c r="AD541" s="341"/>
      <c r="AE541" s="167"/>
      <c r="AF541" s="176"/>
      <c r="AG541" s="176"/>
      <c r="AH541" s="176"/>
      <c r="AI541" s="176"/>
      <c r="AJ541" s="176"/>
      <c r="AK541" s="167"/>
      <c r="AL541" s="167"/>
      <c r="AM541" s="169"/>
      <c r="AN541" s="176"/>
      <c r="AO541" s="176"/>
      <c r="AP541" s="176"/>
      <c r="AS541" s="167"/>
    </row>
    <row r="542" spans="1:45" s="253" customFormat="1" ht="21" hidden="1" customHeight="1">
      <c r="A542" s="252"/>
      <c r="B542" s="252"/>
      <c r="C542" s="252"/>
      <c r="D542" s="252"/>
      <c r="E542" s="252"/>
      <c r="F542" s="252"/>
      <c r="G542" s="252"/>
      <c r="I542" s="265">
        <f t="shared" si="104"/>
        <v>0</v>
      </c>
      <c r="J542" s="255">
        <f t="shared" si="101"/>
        <v>0</v>
      </c>
      <c r="K542" s="1243">
        <f t="shared" si="105"/>
        <v>6</v>
      </c>
      <c r="L542" s="356"/>
      <c r="M542" s="356"/>
      <c r="N542" s="357">
        <f t="shared" si="102"/>
        <v>0</v>
      </c>
      <c r="O542" s="358"/>
      <c r="P542" s="358"/>
      <c r="Q542" s="359">
        <f t="shared" si="103"/>
        <v>0</v>
      </c>
      <c r="R542" s="359">
        <f t="shared" si="103"/>
        <v>0</v>
      </c>
      <c r="S542" s="360"/>
      <c r="T542" s="361"/>
      <c r="U542" s="255">
        <f t="shared" si="100"/>
        <v>0</v>
      </c>
      <c r="V542" s="280" t="s">
        <v>832</v>
      </c>
      <c r="W542" s="366">
        <f>SUM(W534:W541)</f>
        <v>0</v>
      </c>
      <c r="X542" s="366">
        <f>SUM(X534:X541)</f>
        <v>0</v>
      </c>
      <c r="Y542" s="366">
        <f>SUM(Y534:Y541)</f>
        <v>0</v>
      </c>
      <c r="Z542" s="367"/>
      <c r="AA542" s="368"/>
      <c r="AB542" s="366">
        <f>SUM(AB534:AB541)</f>
        <v>0</v>
      </c>
      <c r="AC542" s="369"/>
      <c r="AD542" s="370"/>
      <c r="AE542" s="371"/>
      <c r="AF542" s="169"/>
      <c r="AG542" s="169"/>
      <c r="AH542" s="169"/>
      <c r="AI542" s="169"/>
      <c r="AJ542" s="169"/>
      <c r="AK542" s="259"/>
      <c r="AL542" s="259"/>
      <c r="AM542" s="169"/>
      <c r="AN542" s="176"/>
      <c r="AO542" s="176"/>
      <c r="AP542" s="176"/>
    </row>
    <row r="543" spans="1:45" s="167" customFormat="1" ht="21" hidden="1" customHeight="1" thickBot="1">
      <c r="A543" s="372"/>
      <c r="B543" s="372"/>
      <c r="C543" s="372"/>
      <c r="D543" s="372"/>
      <c r="E543" s="372"/>
      <c r="F543" s="372"/>
      <c r="G543" s="372"/>
      <c r="I543" s="265">
        <f t="shared" si="104"/>
        <v>0</v>
      </c>
      <c r="J543" s="255">
        <f t="shared" si="101"/>
        <v>0</v>
      </c>
      <c r="K543" s="1243">
        <f t="shared" si="105"/>
        <v>7</v>
      </c>
      <c r="L543" s="356"/>
      <c r="M543" s="356"/>
      <c r="N543" s="357">
        <f t="shared" si="102"/>
        <v>0</v>
      </c>
      <c r="O543" s="358"/>
      <c r="P543" s="358"/>
      <c r="Q543" s="359">
        <f t="shared" si="103"/>
        <v>0</v>
      </c>
      <c r="R543" s="359">
        <f t="shared" si="103"/>
        <v>0</v>
      </c>
      <c r="S543" s="360"/>
      <c r="T543" s="361"/>
      <c r="U543" s="255">
        <f t="shared" si="100"/>
        <v>0</v>
      </c>
      <c r="V543" s="373" t="s">
        <v>889</v>
      </c>
      <c r="W543" s="374"/>
      <c r="X543" s="374"/>
      <c r="Y543" s="374"/>
      <c r="Z543" s="374"/>
      <c r="AA543" s="375"/>
      <c r="AB543" s="374">
        <f>IF(AB542&gt;0,ROUND(AB542/COUNTA(AB534:AB541),0),)</f>
        <v>0</v>
      </c>
      <c r="AC543" s="376"/>
      <c r="AD543" s="377"/>
      <c r="AE543" s="371"/>
      <c r="AF543" s="371"/>
      <c r="AG543" s="371"/>
      <c r="AH543" s="169"/>
      <c r="AI543" s="169"/>
      <c r="AJ543" s="169"/>
      <c r="AK543" s="169"/>
      <c r="AL543" s="169"/>
      <c r="AM543" s="169"/>
      <c r="AN543" s="176"/>
      <c r="AO543" s="176"/>
      <c r="AP543" s="176"/>
      <c r="AQ543" s="253"/>
      <c r="AR543" s="253"/>
      <c r="AS543" s="253"/>
    </row>
    <row r="544" spans="1:45" s="253" customFormat="1" ht="21" hidden="1" customHeight="1">
      <c r="A544" s="252"/>
      <c r="B544" s="252"/>
      <c r="C544" s="252"/>
      <c r="D544" s="252"/>
      <c r="E544" s="252"/>
      <c r="F544" s="252"/>
      <c r="G544" s="252"/>
      <c r="I544" s="265">
        <f t="shared" si="104"/>
        <v>0</v>
      </c>
      <c r="J544" s="255">
        <f t="shared" si="101"/>
        <v>0</v>
      </c>
      <c r="K544" s="1243">
        <f t="shared" si="105"/>
        <v>8</v>
      </c>
      <c r="L544" s="356"/>
      <c r="M544" s="356"/>
      <c r="N544" s="357">
        <f t="shared" ref="N544:N600" si="106">IF(O544+P544&gt;0,$W$527,)</f>
        <v>0</v>
      </c>
      <c r="O544" s="358"/>
      <c r="P544" s="358"/>
      <c r="Q544" s="359">
        <f t="shared" si="103"/>
        <v>0</v>
      </c>
      <c r="R544" s="359">
        <f t="shared" si="103"/>
        <v>0</v>
      </c>
      <c r="S544" s="360"/>
      <c r="T544" s="361"/>
      <c r="U544" s="255">
        <f t="shared" si="100"/>
        <v>0</v>
      </c>
      <c r="V544" s="169"/>
      <c r="W544" s="169"/>
      <c r="X544" s="169"/>
      <c r="Y544" s="169"/>
      <c r="Z544" s="169"/>
      <c r="AA544" s="378"/>
      <c r="AB544" s="169"/>
      <c r="AC544" s="169"/>
      <c r="AD544" s="169"/>
      <c r="AE544" s="371"/>
      <c r="AF544" s="371"/>
      <c r="AG544" s="371"/>
      <c r="AH544" s="169"/>
      <c r="AI544" s="169"/>
      <c r="AJ544" s="169"/>
      <c r="AK544" s="169"/>
      <c r="AL544" s="169"/>
      <c r="AM544" s="169"/>
      <c r="AN544" s="176"/>
      <c r="AO544" s="176"/>
      <c r="AP544" s="176"/>
    </row>
    <row r="545" spans="1:42" s="253" customFormat="1" ht="21" hidden="1" customHeight="1">
      <c r="A545" s="252"/>
      <c r="B545" s="252"/>
      <c r="C545" s="252"/>
      <c r="D545" s="252"/>
      <c r="E545" s="252"/>
      <c r="F545" s="252"/>
      <c r="G545" s="252"/>
      <c r="I545" s="265">
        <f t="shared" si="104"/>
        <v>0</v>
      </c>
      <c r="J545" s="255">
        <f t="shared" si="101"/>
        <v>0</v>
      </c>
      <c r="K545" s="1243">
        <f t="shared" si="105"/>
        <v>9</v>
      </c>
      <c r="L545" s="356"/>
      <c r="M545" s="356"/>
      <c r="N545" s="357">
        <f t="shared" si="106"/>
        <v>0</v>
      </c>
      <c r="O545" s="358"/>
      <c r="P545" s="358"/>
      <c r="Q545" s="359">
        <f t="shared" si="103"/>
        <v>0</v>
      </c>
      <c r="R545" s="359">
        <f t="shared" si="103"/>
        <v>0</v>
      </c>
      <c r="S545" s="360"/>
      <c r="T545" s="361"/>
      <c r="U545" s="255">
        <f t="shared" si="100"/>
        <v>0</v>
      </c>
      <c r="V545" s="169"/>
      <c r="W545" s="169"/>
      <c r="X545" s="169"/>
      <c r="Y545" s="169"/>
      <c r="Z545" s="169"/>
      <c r="AA545" s="378"/>
      <c r="AB545" s="169"/>
      <c r="AC545" s="169"/>
      <c r="AD545" s="169"/>
      <c r="AE545" s="371"/>
      <c r="AF545" s="371"/>
      <c r="AG545" s="371"/>
      <c r="AH545" s="169"/>
      <c r="AI545" s="169"/>
      <c r="AJ545" s="169"/>
      <c r="AK545" s="169"/>
      <c r="AL545" s="169"/>
      <c r="AM545" s="169"/>
      <c r="AN545" s="176"/>
      <c r="AO545" s="176"/>
      <c r="AP545" s="176"/>
    </row>
    <row r="546" spans="1:42" s="253" customFormat="1" ht="21" hidden="1" customHeight="1">
      <c r="A546" s="252"/>
      <c r="B546" s="252"/>
      <c r="C546" s="252"/>
      <c r="D546" s="252"/>
      <c r="E546" s="252"/>
      <c r="F546" s="252"/>
      <c r="G546" s="252"/>
      <c r="I546" s="265">
        <f t="shared" si="104"/>
        <v>0</v>
      </c>
      <c r="J546" s="255">
        <f t="shared" si="101"/>
        <v>0</v>
      </c>
      <c r="K546" s="1243">
        <f t="shared" si="105"/>
        <v>10</v>
      </c>
      <c r="L546" s="356"/>
      <c r="M546" s="356"/>
      <c r="N546" s="357">
        <f t="shared" si="106"/>
        <v>0</v>
      </c>
      <c r="O546" s="358"/>
      <c r="P546" s="358"/>
      <c r="Q546" s="359">
        <f t="shared" si="103"/>
        <v>0</v>
      </c>
      <c r="R546" s="359">
        <f t="shared" si="103"/>
        <v>0</v>
      </c>
      <c r="S546" s="360"/>
      <c r="T546" s="361"/>
      <c r="U546" s="255">
        <f t="shared" si="100"/>
        <v>0</v>
      </c>
      <c r="V546" s="169"/>
      <c r="W546" s="169"/>
      <c r="X546" s="169"/>
      <c r="Y546" s="169"/>
      <c r="Z546" s="169"/>
      <c r="AA546" s="378"/>
      <c r="AB546" s="169"/>
      <c r="AC546" s="169"/>
      <c r="AD546" s="169"/>
      <c r="AE546" s="371"/>
      <c r="AF546" s="371"/>
      <c r="AG546" s="371"/>
      <c r="AH546" s="169"/>
      <c r="AI546" s="169"/>
      <c r="AJ546" s="169"/>
      <c r="AK546" s="169"/>
      <c r="AL546" s="169"/>
      <c r="AM546" s="169"/>
      <c r="AN546" s="176"/>
      <c r="AO546" s="176"/>
      <c r="AP546" s="176"/>
    </row>
    <row r="547" spans="1:42" s="253" customFormat="1" ht="21" hidden="1" customHeight="1">
      <c r="A547" s="252"/>
      <c r="B547" s="252"/>
      <c r="C547" s="252"/>
      <c r="D547" s="252"/>
      <c r="E547" s="252"/>
      <c r="F547" s="252"/>
      <c r="G547" s="252"/>
      <c r="I547" s="265">
        <f t="shared" si="104"/>
        <v>0</v>
      </c>
      <c r="J547" s="255">
        <f t="shared" si="101"/>
        <v>0</v>
      </c>
      <c r="K547" s="1243">
        <f t="shared" si="105"/>
        <v>11</v>
      </c>
      <c r="L547" s="356"/>
      <c r="M547" s="356"/>
      <c r="N547" s="357">
        <f t="shared" si="106"/>
        <v>0</v>
      </c>
      <c r="O547" s="358"/>
      <c r="P547" s="358"/>
      <c r="Q547" s="359">
        <f t="shared" si="103"/>
        <v>0</v>
      </c>
      <c r="R547" s="359">
        <f t="shared" si="103"/>
        <v>0</v>
      </c>
      <c r="S547" s="360"/>
      <c r="T547" s="361"/>
      <c r="U547" s="255">
        <f t="shared" si="100"/>
        <v>0</v>
      </c>
      <c r="V547" s="169"/>
      <c r="W547" s="169"/>
      <c r="X547" s="169"/>
      <c r="Y547" s="169"/>
      <c r="Z547" s="169"/>
      <c r="AA547" s="378"/>
      <c r="AB547" s="169"/>
      <c r="AC547" s="169"/>
      <c r="AD547" s="169"/>
      <c r="AE547" s="371"/>
      <c r="AF547" s="371"/>
      <c r="AG547" s="371"/>
      <c r="AH547" s="169"/>
      <c r="AI547" s="169"/>
      <c r="AJ547" s="169"/>
      <c r="AK547" s="169"/>
      <c r="AL547" s="169"/>
      <c r="AM547" s="169"/>
      <c r="AN547" s="176"/>
      <c r="AO547" s="176"/>
      <c r="AP547" s="176"/>
    </row>
    <row r="548" spans="1:42" s="253" customFormat="1" ht="21" hidden="1" customHeight="1">
      <c r="A548" s="252"/>
      <c r="B548" s="252"/>
      <c r="C548" s="252"/>
      <c r="D548" s="252"/>
      <c r="E548" s="252"/>
      <c r="F548" s="252"/>
      <c r="G548" s="252"/>
      <c r="I548" s="265">
        <f t="shared" si="104"/>
        <v>0</v>
      </c>
      <c r="J548" s="255">
        <f t="shared" si="101"/>
        <v>0</v>
      </c>
      <c r="K548" s="1243">
        <f t="shared" si="105"/>
        <v>12</v>
      </c>
      <c r="L548" s="356"/>
      <c r="M548" s="356"/>
      <c r="N548" s="357">
        <f t="shared" si="106"/>
        <v>0</v>
      </c>
      <c r="O548" s="358"/>
      <c r="P548" s="358"/>
      <c r="Q548" s="359">
        <f t="shared" si="103"/>
        <v>0</v>
      </c>
      <c r="R548" s="359">
        <f t="shared" si="103"/>
        <v>0</v>
      </c>
      <c r="S548" s="360"/>
      <c r="T548" s="361"/>
      <c r="U548" s="255">
        <f t="shared" si="100"/>
        <v>0</v>
      </c>
      <c r="V548" s="169"/>
      <c r="W548" s="169"/>
      <c r="X548" s="169"/>
      <c r="Y548" s="169"/>
      <c r="Z548" s="169"/>
      <c r="AA548" s="378"/>
      <c r="AB548" s="169"/>
      <c r="AC548" s="169"/>
      <c r="AD548" s="169"/>
      <c r="AE548" s="371"/>
      <c r="AF548" s="371"/>
      <c r="AG548" s="371"/>
      <c r="AH548" s="169"/>
      <c r="AI548" s="169"/>
      <c r="AJ548" s="169"/>
      <c r="AK548" s="169"/>
      <c r="AL548" s="169"/>
      <c r="AM548" s="169"/>
      <c r="AN548" s="176"/>
      <c r="AO548" s="176"/>
      <c r="AP548" s="176"/>
    </row>
    <row r="549" spans="1:42" s="253" customFormat="1" ht="21" hidden="1" customHeight="1">
      <c r="A549" s="252"/>
      <c r="B549" s="252"/>
      <c r="C549" s="252"/>
      <c r="D549" s="252"/>
      <c r="E549" s="252"/>
      <c r="F549" s="252"/>
      <c r="G549" s="252"/>
      <c r="I549" s="265">
        <f t="shared" si="104"/>
        <v>0</v>
      </c>
      <c r="J549" s="255">
        <f t="shared" si="101"/>
        <v>0</v>
      </c>
      <c r="K549" s="1243">
        <f t="shared" si="105"/>
        <v>13</v>
      </c>
      <c r="L549" s="356"/>
      <c r="M549" s="356"/>
      <c r="N549" s="357">
        <f t="shared" si="106"/>
        <v>0</v>
      </c>
      <c r="O549" s="358"/>
      <c r="P549" s="358"/>
      <c r="Q549" s="359">
        <f t="shared" si="103"/>
        <v>0</v>
      </c>
      <c r="R549" s="359">
        <f t="shared" si="103"/>
        <v>0</v>
      </c>
      <c r="S549" s="360"/>
      <c r="T549" s="361"/>
      <c r="U549" s="255">
        <f t="shared" si="100"/>
        <v>0</v>
      </c>
      <c r="V549" s="169"/>
      <c r="W549" s="169"/>
      <c r="X549" s="169"/>
      <c r="Y549" s="169"/>
      <c r="Z549" s="169"/>
      <c r="AA549" s="378"/>
      <c r="AB549" s="169"/>
      <c r="AC549" s="169"/>
      <c r="AD549" s="169"/>
      <c r="AE549" s="371"/>
      <c r="AF549" s="371"/>
      <c r="AG549" s="371"/>
      <c r="AH549" s="169"/>
      <c r="AI549" s="169"/>
      <c r="AJ549" s="169"/>
      <c r="AK549" s="169"/>
      <c r="AL549" s="169"/>
      <c r="AM549" s="169"/>
      <c r="AN549" s="176"/>
      <c r="AO549" s="176"/>
      <c r="AP549" s="176"/>
    </row>
    <row r="550" spans="1:42" s="253" customFormat="1" ht="21" hidden="1" customHeight="1" thickBot="1">
      <c r="A550" s="252"/>
      <c r="B550" s="252"/>
      <c r="C550" s="252"/>
      <c r="D550" s="252"/>
      <c r="E550" s="252"/>
      <c r="F550" s="252"/>
      <c r="G550" s="252"/>
      <c r="I550" s="265">
        <f t="shared" si="104"/>
        <v>0</v>
      </c>
      <c r="J550" s="255">
        <f t="shared" si="101"/>
        <v>0</v>
      </c>
      <c r="K550" s="385">
        <f t="shared" si="105"/>
        <v>14</v>
      </c>
      <c r="L550" s="356"/>
      <c r="M550" s="356"/>
      <c r="N550" s="387">
        <f t="shared" si="106"/>
        <v>0</v>
      </c>
      <c r="O550" s="388"/>
      <c r="P550" s="388"/>
      <c r="Q550" s="389">
        <f t="shared" si="103"/>
        <v>0</v>
      </c>
      <c r="R550" s="389">
        <f t="shared" si="103"/>
        <v>0</v>
      </c>
      <c r="S550" s="390"/>
      <c r="T550" s="391"/>
      <c r="U550" s="255">
        <f t="shared" si="100"/>
        <v>0</v>
      </c>
      <c r="V550" s="169"/>
      <c r="W550" s="169"/>
      <c r="X550" s="169"/>
      <c r="Y550" s="169"/>
      <c r="Z550" s="169"/>
      <c r="AA550" s="378"/>
      <c r="AB550" s="169"/>
      <c r="AC550" s="169"/>
      <c r="AD550" s="169"/>
      <c r="AE550" s="371"/>
      <c r="AF550" s="371"/>
      <c r="AG550" s="371"/>
      <c r="AH550" s="169"/>
      <c r="AI550" s="169"/>
      <c r="AJ550" s="169"/>
      <c r="AK550" s="169"/>
      <c r="AL550" s="169"/>
      <c r="AM550" s="169"/>
      <c r="AN550" s="176"/>
      <c r="AO550" s="176"/>
      <c r="AP550" s="176"/>
    </row>
    <row r="551" spans="1:42" s="253" customFormat="1" ht="21" hidden="1" customHeight="1">
      <c r="A551" s="252"/>
      <c r="B551" s="252"/>
      <c r="C551" s="252"/>
      <c r="D551" s="252"/>
      <c r="E551" s="252"/>
      <c r="F551" s="252"/>
      <c r="G551" s="252"/>
      <c r="I551" s="265">
        <f>IF((O$553+P$553)&gt;0,1,0)</f>
        <v>0</v>
      </c>
      <c r="J551" s="255">
        <f t="shared" si="101"/>
        <v>0</v>
      </c>
      <c r="K551" s="2439" t="s">
        <v>942</v>
      </c>
      <c r="L551" s="2441" t="s">
        <v>943</v>
      </c>
      <c r="M551" s="2443" t="s">
        <v>944</v>
      </c>
      <c r="N551" s="2443" t="s">
        <v>945</v>
      </c>
      <c r="O551" s="2445" t="s">
        <v>946</v>
      </c>
      <c r="P551" s="2445"/>
      <c r="Q551" s="2445" t="s">
        <v>947</v>
      </c>
      <c r="R551" s="2445"/>
      <c r="S551" s="2446" t="s">
        <v>948</v>
      </c>
      <c r="T551" s="2448" t="s">
        <v>949</v>
      </c>
      <c r="U551" s="255">
        <f t="shared" si="100"/>
        <v>0</v>
      </c>
      <c r="V551" s="169"/>
      <c r="W551" s="169"/>
      <c r="X551" s="169"/>
      <c r="Y551" s="169"/>
      <c r="Z551" s="169"/>
      <c r="AA551" s="378"/>
      <c r="AB551" s="169"/>
      <c r="AC551" s="169"/>
      <c r="AD551" s="169"/>
      <c r="AE551" s="371"/>
      <c r="AF551" s="371"/>
      <c r="AG551" s="371"/>
      <c r="AH551" s="169"/>
      <c r="AI551" s="169"/>
      <c r="AJ551" s="169"/>
      <c r="AK551" s="169"/>
      <c r="AL551" s="169"/>
      <c r="AM551" s="169"/>
      <c r="AN551" s="176"/>
      <c r="AO551" s="176"/>
      <c r="AP551" s="176"/>
    </row>
    <row r="552" spans="1:42" s="253" customFormat="1" ht="21" hidden="1" customHeight="1">
      <c r="A552" s="252"/>
      <c r="B552" s="252"/>
      <c r="C552" s="252"/>
      <c r="D552" s="252"/>
      <c r="E552" s="252"/>
      <c r="F552" s="252"/>
      <c r="G552" s="252"/>
      <c r="I552" s="265">
        <f t="shared" ref="I552:I575" si="107">IF((O$553+P$553)&gt;0,1,0)</f>
        <v>0</v>
      </c>
      <c r="J552" s="255">
        <f t="shared" si="101"/>
        <v>0</v>
      </c>
      <c r="K552" s="2440"/>
      <c r="L552" s="2442"/>
      <c r="M552" s="2444"/>
      <c r="N552" s="2444"/>
      <c r="O552" s="1245" t="s">
        <v>786</v>
      </c>
      <c r="P552" s="335" t="s">
        <v>787</v>
      </c>
      <c r="Q552" s="335" t="s">
        <v>786</v>
      </c>
      <c r="R552" s="336" t="s">
        <v>787</v>
      </c>
      <c r="S552" s="2447"/>
      <c r="T552" s="2449"/>
      <c r="U552" s="255">
        <f t="shared" si="100"/>
        <v>0</v>
      </c>
      <c r="V552" s="169"/>
      <c r="W552" s="169"/>
      <c r="X552" s="169"/>
      <c r="Y552" s="169"/>
      <c r="Z552" s="169"/>
      <c r="AA552" s="378"/>
      <c r="AB552" s="169"/>
      <c r="AC552" s="169"/>
      <c r="AD552" s="169"/>
      <c r="AE552" s="371"/>
      <c r="AF552" s="371"/>
      <c r="AG552" s="371"/>
      <c r="AH552" s="169"/>
      <c r="AI552" s="169"/>
      <c r="AJ552" s="169"/>
      <c r="AK552" s="169"/>
      <c r="AL552" s="169"/>
      <c r="AM552" s="169"/>
      <c r="AN552" s="176"/>
      <c r="AO552" s="176"/>
      <c r="AP552" s="176"/>
    </row>
    <row r="553" spans="1:42" s="253" customFormat="1" ht="21" hidden="1" customHeight="1">
      <c r="A553" s="252"/>
      <c r="B553" s="252"/>
      <c r="C553" s="252"/>
      <c r="D553" s="252"/>
      <c r="E553" s="252"/>
      <c r="F553" s="252"/>
      <c r="G553" s="252"/>
      <c r="I553" s="265">
        <f t="shared" si="107"/>
        <v>0</v>
      </c>
      <c r="J553" s="255">
        <f t="shared" si="101"/>
        <v>0</v>
      </c>
      <c r="K553" s="1243">
        <f>+K25+1</f>
        <v>15</v>
      </c>
      <c r="L553" s="356"/>
      <c r="M553" s="356"/>
      <c r="N553" s="357">
        <f t="shared" si="106"/>
        <v>0</v>
      </c>
      <c r="O553" s="358"/>
      <c r="P553" s="358"/>
      <c r="Q553" s="359">
        <f t="shared" ref="Q553:R600" si="108">ROUND(O553*50,0)</f>
        <v>0</v>
      </c>
      <c r="R553" s="359">
        <f t="shared" si="108"/>
        <v>0</v>
      </c>
      <c r="S553" s="360"/>
      <c r="T553" s="361"/>
      <c r="U553" s="255">
        <f t="shared" si="100"/>
        <v>0</v>
      </c>
      <c r="V553" s="169"/>
      <c r="W553" s="169"/>
      <c r="X553" s="169"/>
      <c r="Y553" s="169"/>
      <c r="Z553" s="169"/>
      <c r="AA553" s="378"/>
      <c r="AB553" s="169"/>
      <c r="AC553" s="169"/>
      <c r="AD553" s="169"/>
      <c r="AE553" s="371"/>
      <c r="AF553" s="371"/>
      <c r="AG553" s="371"/>
      <c r="AH553" s="169"/>
      <c r="AI553" s="169"/>
      <c r="AJ553" s="169"/>
      <c r="AK553" s="169"/>
      <c r="AL553" s="169"/>
      <c r="AM553" s="169"/>
      <c r="AN553" s="176"/>
      <c r="AO553" s="176"/>
      <c r="AP553" s="176"/>
    </row>
    <row r="554" spans="1:42" s="253" customFormat="1" ht="21" hidden="1" customHeight="1">
      <c r="A554" s="252"/>
      <c r="B554" s="252"/>
      <c r="C554" s="252"/>
      <c r="D554" s="252"/>
      <c r="E554" s="252"/>
      <c r="F554" s="252"/>
      <c r="G554" s="252"/>
      <c r="I554" s="265">
        <f t="shared" si="107"/>
        <v>0</v>
      </c>
      <c r="J554" s="255">
        <f t="shared" si="101"/>
        <v>0</v>
      </c>
      <c r="K554" s="1243">
        <f t="shared" ref="K554:K575" si="109">+K553+1</f>
        <v>16</v>
      </c>
      <c r="L554" s="356"/>
      <c r="M554" s="356"/>
      <c r="N554" s="357">
        <f t="shared" si="106"/>
        <v>0</v>
      </c>
      <c r="O554" s="358"/>
      <c r="P554" s="358"/>
      <c r="Q554" s="359">
        <f t="shared" si="108"/>
        <v>0</v>
      </c>
      <c r="R554" s="359">
        <f t="shared" si="108"/>
        <v>0</v>
      </c>
      <c r="S554" s="360"/>
      <c r="T554" s="361"/>
      <c r="U554" s="255">
        <f t="shared" si="100"/>
        <v>0</v>
      </c>
      <c r="V554" s="169"/>
      <c r="W554" s="169"/>
      <c r="X554" s="169"/>
      <c r="Y554" s="169"/>
      <c r="Z554" s="169"/>
      <c r="AA554" s="378"/>
      <c r="AB554" s="169"/>
      <c r="AC554" s="169"/>
      <c r="AD554" s="169"/>
      <c r="AE554" s="371"/>
      <c r="AF554" s="371"/>
      <c r="AG554" s="371"/>
      <c r="AH554" s="169"/>
      <c r="AI554" s="169"/>
      <c r="AJ554" s="169"/>
      <c r="AK554" s="169"/>
      <c r="AL554" s="169"/>
      <c r="AM554" s="169"/>
      <c r="AN554" s="176"/>
      <c r="AO554" s="176"/>
      <c r="AP554" s="176"/>
    </row>
    <row r="555" spans="1:42" s="253" customFormat="1" ht="21" hidden="1" customHeight="1">
      <c r="A555" s="252"/>
      <c r="B555" s="252"/>
      <c r="C555" s="252"/>
      <c r="D555" s="252"/>
      <c r="E555" s="252"/>
      <c r="F555" s="252"/>
      <c r="G555" s="252"/>
      <c r="I555" s="265">
        <f t="shared" si="107"/>
        <v>0</v>
      </c>
      <c r="J555" s="255">
        <f t="shared" si="101"/>
        <v>0</v>
      </c>
      <c r="K555" s="1243">
        <f t="shared" si="109"/>
        <v>17</v>
      </c>
      <c r="L555" s="356"/>
      <c r="M555" s="356"/>
      <c r="N555" s="357">
        <f t="shared" si="106"/>
        <v>0</v>
      </c>
      <c r="O555" s="358"/>
      <c r="P555" s="358"/>
      <c r="Q555" s="359">
        <f t="shared" si="108"/>
        <v>0</v>
      </c>
      <c r="R555" s="359">
        <f t="shared" si="108"/>
        <v>0</v>
      </c>
      <c r="S555" s="360"/>
      <c r="T555" s="361"/>
      <c r="U555" s="255">
        <f t="shared" si="100"/>
        <v>0</v>
      </c>
      <c r="V555" s="169"/>
      <c r="W555" s="169"/>
      <c r="X555" s="169"/>
      <c r="Y555" s="169"/>
      <c r="Z555" s="169"/>
      <c r="AA555" s="378"/>
      <c r="AB555" s="169"/>
      <c r="AC555" s="169"/>
      <c r="AD555" s="169"/>
      <c r="AE555" s="371"/>
      <c r="AF555" s="371"/>
      <c r="AG555" s="371"/>
      <c r="AH555" s="169"/>
      <c r="AI555" s="169"/>
      <c r="AJ555" s="169"/>
      <c r="AK555" s="169"/>
      <c r="AL555" s="169"/>
      <c r="AM555" s="169"/>
      <c r="AN555" s="176"/>
      <c r="AO555" s="176"/>
      <c r="AP555" s="176"/>
    </row>
    <row r="556" spans="1:42" s="253" customFormat="1" ht="21" hidden="1" customHeight="1">
      <c r="A556" s="252"/>
      <c r="B556" s="252"/>
      <c r="C556" s="252"/>
      <c r="D556" s="252"/>
      <c r="E556" s="252"/>
      <c r="F556" s="252"/>
      <c r="G556" s="252"/>
      <c r="I556" s="265">
        <f t="shared" si="107"/>
        <v>0</v>
      </c>
      <c r="J556" s="255">
        <f t="shared" si="101"/>
        <v>0</v>
      </c>
      <c r="K556" s="1243">
        <f t="shared" si="109"/>
        <v>18</v>
      </c>
      <c r="L556" s="356"/>
      <c r="M556" s="356"/>
      <c r="N556" s="357">
        <f t="shared" si="106"/>
        <v>0</v>
      </c>
      <c r="O556" s="358"/>
      <c r="P556" s="358"/>
      <c r="Q556" s="359">
        <f t="shared" si="108"/>
        <v>0</v>
      </c>
      <c r="R556" s="359">
        <f t="shared" si="108"/>
        <v>0</v>
      </c>
      <c r="S556" s="360"/>
      <c r="T556" s="361"/>
      <c r="U556" s="255">
        <f t="shared" si="100"/>
        <v>0</v>
      </c>
      <c r="V556" s="169"/>
      <c r="W556" s="169"/>
      <c r="X556" s="169"/>
      <c r="Y556" s="169"/>
      <c r="Z556" s="169"/>
      <c r="AA556" s="378"/>
      <c r="AB556" s="169"/>
      <c r="AC556" s="169"/>
      <c r="AD556" s="169"/>
      <c r="AE556" s="371"/>
      <c r="AF556" s="371"/>
      <c r="AG556" s="371"/>
      <c r="AH556" s="169"/>
      <c r="AI556" s="169"/>
      <c r="AJ556" s="169"/>
      <c r="AK556" s="169"/>
      <c r="AL556" s="169"/>
      <c r="AM556" s="169"/>
      <c r="AN556" s="176"/>
      <c r="AO556" s="176"/>
      <c r="AP556" s="176"/>
    </row>
    <row r="557" spans="1:42" s="253" customFormat="1" ht="21" hidden="1" customHeight="1">
      <c r="A557" s="252"/>
      <c r="B557" s="252"/>
      <c r="C557" s="252"/>
      <c r="D557" s="252"/>
      <c r="E557" s="252"/>
      <c r="F557" s="252"/>
      <c r="G557" s="252"/>
      <c r="I557" s="265">
        <f t="shared" si="107"/>
        <v>0</v>
      </c>
      <c r="J557" s="255">
        <f t="shared" si="101"/>
        <v>0</v>
      </c>
      <c r="K557" s="1243">
        <f t="shared" si="109"/>
        <v>19</v>
      </c>
      <c r="L557" s="356"/>
      <c r="M557" s="356"/>
      <c r="N557" s="357">
        <f t="shared" si="106"/>
        <v>0</v>
      </c>
      <c r="O557" s="358"/>
      <c r="P557" s="358"/>
      <c r="Q557" s="359">
        <f t="shared" si="108"/>
        <v>0</v>
      </c>
      <c r="R557" s="359">
        <f t="shared" si="108"/>
        <v>0</v>
      </c>
      <c r="S557" s="360"/>
      <c r="T557" s="361"/>
      <c r="U557" s="255">
        <f t="shared" si="100"/>
        <v>0</v>
      </c>
      <c r="V557" s="169"/>
      <c r="W557" s="169"/>
      <c r="X557" s="169"/>
      <c r="Y557" s="169"/>
      <c r="Z557" s="169"/>
      <c r="AA557" s="378"/>
      <c r="AB557" s="169"/>
      <c r="AC557" s="169"/>
      <c r="AD557" s="169"/>
      <c r="AE557" s="371"/>
      <c r="AF557" s="371"/>
      <c r="AG557" s="371"/>
      <c r="AH557" s="169"/>
      <c r="AI557" s="169"/>
      <c r="AJ557" s="169"/>
      <c r="AK557" s="169"/>
      <c r="AL557" s="169"/>
      <c r="AM557" s="169"/>
      <c r="AN557" s="176"/>
      <c r="AO557" s="176"/>
      <c r="AP557" s="176"/>
    </row>
    <row r="558" spans="1:42" s="253" customFormat="1" ht="21" hidden="1" customHeight="1">
      <c r="A558" s="252"/>
      <c r="B558" s="252"/>
      <c r="C558" s="252"/>
      <c r="D558" s="252"/>
      <c r="E558" s="252"/>
      <c r="F558" s="252"/>
      <c r="G558" s="252"/>
      <c r="I558" s="265">
        <f t="shared" si="107"/>
        <v>0</v>
      </c>
      <c r="J558" s="255">
        <f t="shared" si="101"/>
        <v>0</v>
      </c>
      <c r="K558" s="1243">
        <f t="shared" si="109"/>
        <v>20</v>
      </c>
      <c r="L558" s="356"/>
      <c r="M558" s="356"/>
      <c r="N558" s="357">
        <f t="shared" si="106"/>
        <v>0</v>
      </c>
      <c r="O558" s="358"/>
      <c r="P558" s="358"/>
      <c r="Q558" s="359">
        <f t="shared" si="108"/>
        <v>0</v>
      </c>
      <c r="R558" s="359">
        <f t="shared" si="108"/>
        <v>0</v>
      </c>
      <c r="S558" s="360"/>
      <c r="T558" s="361"/>
      <c r="U558" s="255">
        <f t="shared" si="100"/>
        <v>0</v>
      </c>
      <c r="V558" s="169"/>
      <c r="W558" s="169"/>
      <c r="X558" s="169"/>
      <c r="Y558" s="169"/>
      <c r="Z558" s="169"/>
      <c r="AA558" s="378"/>
      <c r="AB558" s="169"/>
      <c r="AC558" s="169"/>
      <c r="AD558" s="169"/>
      <c r="AE558" s="371"/>
      <c r="AF558" s="371"/>
      <c r="AG558" s="371"/>
      <c r="AH558" s="169"/>
      <c r="AI558" s="169"/>
      <c r="AJ558" s="169"/>
      <c r="AK558" s="169"/>
      <c r="AL558" s="169"/>
      <c r="AM558" s="169"/>
      <c r="AN558" s="176"/>
      <c r="AO558" s="176"/>
      <c r="AP558" s="176"/>
    </row>
    <row r="559" spans="1:42" s="253" customFormat="1" ht="21" hidden="1" customHeight="1">
      <c r="A559" s="252"/>
      <c r="B559" s="252"/>
      <c r="C559" s="252"/>
      <c r="D559" s="252"/>
      <c r="E559" s="252"/>
      <c r="F559" s="252"/>
      <c r="G559" s="252"/>
      <c r="I559" s="265">
        <f t="shared" si="107"/>
        <v>0</v>
      </c>
      <c r="J559" s="255">
        <f t="shared" si="101"/>
        <v>0</v>
      </c>
      <c r="K559" s="1243">
        <f t="shared" si="109"/>
        <v>21</v>
      </c>
      <c r="L559" s="356"/>
      <c r="M559" s="356"/>
      <c r="N559" s="357">
        <f t="shared" si="106"/>
        <v>0</v>
      </c>
      <c r="O559" s="358"/>
      <c r="P559" s="358"/>
      <c r="Q559" s="359">
        <f t="shared" si="108"/>
        <v>0</v>
      </c>
      <c r="R559" s="359">
        <f t="shared" si="108"/>
        <v>0</v>
      </c>
      <c r="S559" s="360"/>
      <c r="T559" s="361"/>
      <c r="U559" s="255">
        <f t="shared" si="100"/>
        <v>0</v>
      </c>
      <c r="V559" s="169"/>
      <c r="W559" s="169"/>
      <c r="X559" s="169"/>
      <c r="Y559" s="169"/>
      <c r="Z559" s="169"/>
      <c r="AA559" s="378"/>
      <c r="AB559" s="169"/>
      <c r="AC559" s="169"/>
      <c r="AD559" s="169"/>
      <c r="AE559" s="371"/>
      <c r="AF559" s="371"/>
      <c r="AG559" s="371"/>
      <c r="AH559" s="169"/>
      <c r="AI559" s="169"/>
      <c r="AJ559" s="169"/>
      <c r="AK559" s="169"/>
      <c r="AL559" s="169"/>
      <c r="AM559" s="169"/>
      <c r="AN559" s="176"/>
      <c r="AO559" s="176"/>
      <c r="AP559" s="176"/>
    </row>
    <row r="560" spans="1:42" s="253" customFormat="1" ht="21" hidden="1" customHeight="1">
      <c r="A560" s="252"/>
      <c r="B560" s="252"/>
      <c r="C560" s="252"/>
      <c r="D560" s="252"/>
      <c r="E560" s="252"/>
      <c r="F560" s="252"/>
      <c r="G560" s="252"/>
      <c r="I560" s="265">
        <f t="shared" si="107"/>
        <v>0</v>
      </c>
      <c r="J560" s="255">
        <f t="shared" si="101"/>
        <v>0</v>
      </c>
      <c r="K560" s="1243">
        <f t="shared" si="109"/>
        <v>22</v>
      </c>
      <c r="L560" s="356"/>
      <c r="M560" s="356"/>
      <c r="N560" s="357">
        <f t="shared" si="106"/>
        <v>0</v>
      </c>
      <c r="O560" s="358"/>
      <c r="P560" s="358"/>
      <c r="Q560" s="359">
        <f t="shared" si="108"/>
        <v>0</v>
      </c>
      <c r="R560" s="359">
        <f t="shared" si="108"/>
        <v>0</v>
      </c>
      <c r="S560" s="360"/>
      <c r="T560" s="361"/>
      <c r="U560" s="255">
        <f t="shared" si="100"/>
        <v>0</v>
      </c>
      <c r="V560" s="169"/>
      <c r="W560" s="169"/>
      <c r="X560" s="169"/>
      <c r="Y560" s="169"/>
      <c r="Z560" s="169"/>
      <c r="AA560" s="378"/>
      <c r="AB560" s="169"/>
      <c r="AC560" s="169"/>
      <c r="AD560" s="169"/>
      <c r="AE560" s="371"/>
      <c r="AF560" s="371"/>
      <c r="AG560" s="371"/>
      <c r="AH560" s="169"/>
      <c r="AI560" s="169"/>
      <c r="AJ560" s="169"/>
      <c r="AK560" s="169"/>
      <c r="AL560" s="169"/>
      <c r="AM560" s="169"/>
      <c r="AN560" s="176"/>
      <c r="AO560" s="176"/>
      <c r="AP560" s="176"/>
    </row>
    <row r="561" spans="1:42" s="253" customFormat="1" ht="21" hidden="1" customHeight="1">
      <c r="A561" s="252"/>
      <c r="B561" s="252"/>
      <c r="C561" s="252"/>
      <c r="D561" s="252"/>
      <c r="E561" s="252"/>
      <c r="F561" s="252"/>
      <c r="G561" s="252"/>
      <c r="I561" s="265">
        <f t="shared" si="107"/>
        <v>0</v>
      </c>
      <c r="J561" s="255">
        <f t="shared" si="101"/>
        <v>0</v>
      </c>
      <c r="K561" s="1243">
        <f t="shared" si="109"/>
        <v>23</v>
      </c>
      <c r="L561" s="356"/>
      <c r="M561" s="356"/>
      <c r="N561" s="357">
        <f t="shared" si="106"/>
        <v>0</v>
      </c>
      <c r="O561" s="358"/>
      <c r="P561" s="358"/>
      <c r="Q561" s="359">
        <f t="shared" si="108"/>
        <v>0</v>
      </c>
      <c r="R561" s="359">
        <f t="shared" si="108"/>
        <v>0</v>
      </c>
      <c r="S561" s="360"/>
      <c r="T561" s="361"/>
      <c r="U561" s="255">
        <f t="shared" si="100"/>
        <v>0</v>
      </c>
      <c r="V561" s="169"/>
      <c r="W561" s="169"/>
      <c r="X561" s="169"/>
      <c r="Y561" s="169"/>
      <c r="Z561" s="169"/>
      <c r="AA561" s="378"/>
      <c r="AB561" s="169"/>
      <c r="AC561" s="169"/>
      <c r="AD561" s="169"/>
      <c r="AE561" s="371"/>
      <c r="AF561" s="371"/>
      <c r="AG561" s="371"/>
      <c r="AH561" s="169"/>
      <c r="AI561" s="169"/>
      <c r="AJ561" s="169"/>
      <c r="AK561" s="169"/>
      <c r="AL561" s="169"/>
      <c r="AM561" s="169"/>
      <c r="AN561" s="176"/>
      <c r="AO561" s="176"/>
      <c r="AP561" s="176"/>
    </row>
    <row r="562" spans="1:42" s="253" customFormat="1" ht="21" hidden="1" customHeight="1">
      <c r="A562" s="252"/>
      <c r="B562" s="252"/>
      <c r="C562" s="252"/>
      <c r="D562" s="252"/>
      <c r="E562" s="252"/>
      <c r="F562" s="252"/>
      <c r="G562" s="252"/>
      <c r="I562" s="265">
        <f t="shared" si="107"/>
        <v>0</v>
      </c>
      <c r="J562" s="255">
        <f t="shared" si="101"/>
        <v>0</v>
      </c>
      <c r="K562" s="1243">
        <f t="shared" si="109"/>
        <v>24</v>
      </c>
      <c r="L562" s="356"/>
      <c r="M562" s="356"/>
      <c r="N562" s="357">
        <f t="shared" si="106"/>
        <v>0</v>
      </c>
      <c r="O562" s="358"/>
      <c r="P562" s="358"/>
      <c r="Q562" s="359">
        <f t="shared" si="108"/>
        <v>0</v>
      </c>
      <c r="R562" s="359">
        <f t="shared" si="108"/>
        <v>0</v>
      </c>
      <c r="S562" s="360"/>
      <c r="T562" s="361"/>
      <c r="U562" s="255">
        <f t="shared" si="100"/>
        <v>0</v>
      </c>
      <c r="V562" s="169"/>
      <c r="W562" s="169"/>
      <c r="X562" s="169"/>
      <c r="Y562" s="169"/>
      <c r="Z562" s="169"/>
      <c r="AA562" s="378"/>
      <c r="AB562" s="169"/>
      <c r="AC562" s="169"/>
      <c r="AD562" s="169"/>
      <c r="AE562" s="371"/>
      <c r="AF562" s="371"/>
      <c r="AG562" s="371"/>
      <c r="AH562" s="169"/>
      <c r="AI562" s="169"/>
      <c r="AJ562" s="169"/>
      <c r="AK562" s="169"/>
      <c r="AL562" s="169"/>
      <c r="AM562" s="169"/>
      <c r="AN562" s="176"/>
      <c r="AO562" s="176"/>
      <c r="AP562" s="176"/>
    </row>
    <row r="563" spans="1:42" s="253" customFormat="1" ht="21" hidden="1" customHeight="1">
      <c r="A563" s="252"/>
      <c r="B563" s="252"/>
      <c r="C563" s="252"/>
      <c r="D563" s="252"/>
      <c r="E563" s="252"/>
      <c r="F563" s="252"/>
      <c r="G563" s="252"/>
      <c r="I563" s="265">
        <f t="shared" si="107"/>
        <v>0</v>
      </c>
      <c r="J563" s="255">
        <f t="shared" si="101"/>
        <v>0</v>
      </c>
      <c r="K563" s="1243">
        <f t="shared" si="109"/>
        <v>25</v>
      </c>
      <c r="L563" s="356"/>
      <c r="M563" s="356"/>
      <c r="N563" s="357">
        <f t="shared" si="106"/>
        <v>0</v>
      </c>
      <c r="O563" s="358"/>
      <c r="P563" s="358"/>
      <c r="Q563" s="359">
        <f t="shared" si="108"/>
        <v>0</v>
      </c>
      <c r="R563" s="359">
        <f t="shared" si="108"/>
        <v>0</v>
      </c>
      <c r="S563" s="360"/>
      <c r="T563" s="361"/>
      <c r="U563" s="255">
        <f t="shared" si="100"/>
        <v>0</v>
      </c>
      <c r="V563" s="169"/>
      <c r="W563" s="169"/>
      <c r="X563" s="169"/>
      <c r="Y563" s="169"/>
      <c r="Z563" s="169"/>
      <c r="AA563" s="378"/>
      <c r="AB563" s="169"/>
      <c r="AC563" s="169"/>
      <c r="AD563" s="169"/>
      <c r="AE563" s="371"/>
      <c r="AF563" s="371"/>
      <c r="AG563" s="371"/>
      <c r="AH563" s="169"/>
      <c r="AI563" s="169"/>
      <c r="AJ563" s="169"/>
      <c r="AK563" s="169"/>
      <c r="AL563" s="169"/>
      <c r="AM563" s="169"/>
      <c r="AN563" s="176"/>
      <c r="AO563" s="176"/>
      <c r="AP563" s="176"/>
    </row>
    <row r="564" spans="1:42" s="253" customFormat="1" ht="21" hidden="1" customHeight="1">
      <c r="A564" s="252"/>
      <c r="B564" s="252"/>
      <c r="C564" s="252"/>
      <c r="D564" s="252"/>
      <c r="E564" s="252"/>
      <c r="F564" s="252"/>
      <c r="G564" s="252"/>
      <c r="I564" s="265">
        <f t="shared" si="107"/>
        <v>0</v>
      </c>
      <c r="J564" s="255">
        <f t="shared" si="101"/>
        <v>0</v>
      </c>
      <c r="K564" s="1243">
        <f t="shared" si="109"/>
        <v>26</v>
      </c>
      <c r="L564" s="356"/>
      <c r="M564" s="356"/>
      <c r="N564" s="357">
        <f t="shared" si="106"/>
        <v>0</v>
      </c>
      <c r="O564" s="358"/>
      <c r="P564" s="358"/>
      <c r="Q564" s="359">
        <f t="shared" si="108"/>
        <v>0</v>
      </c>
      <c r="R564" s="359">
        <f t="shared" si="108"/>
        <v>0</v>
      </c>
      <c r="S564" s="360"/>
      <c r="T564" s="361"/>
      <c r="U564" s="255">
        <f t="shared" si="100"/>
        <v>0</v>
      </c>
      <c r="V564" s="169"/>
      <c r="W564" s="169"/>
      <c r="X564" s="169"/>
      <c r="Y564" s="169"/>
      <c r="Z564" s="169"/>
      <c r="AA564" s="378"/>
      <c r="AB564" s="169"/>
      <c r="AC564" s="169"/>
      <c r="AD564" s="169"/>
      <c r="AE564" s="371"/>
      <c r="AF564" s="371"/>
      <c r="AG564" s="371"/>
      <c r="AH564" s="169"/>
      <c r="AI564" s="169"/>
      <c r="AJ564" s="169"/>
      <c r="AK564" s="169"/>
      <c r="AL564" s="169"/>
      <c r="AM564" s="169"/>
      <c r="AN564" s="176"/>
      <c r="AO564" s="176"/>
      <c r="AP564" s="176"/>
    </row>
    <row r="565" spans="1:42" s="253" customFormat="1" ht="21" hidden="1" customHeight="1">
      <c r="A565" s="252"/>
      <c r="B565" s="252"/>
      <c r="C565" s="252"/>
      <c r="D565" s="252"/>
      <c r="E565" s="252"/>
      <c r="F565" s="252"/>
      <c r="G565" s="252"/>
      <c r="I565" s="265">
        <f t="shared" si="107"/>
        <v>0</v>
      </c>
      <c r="J565" s="255">
        <f t="shared" si="101"/>
        <v>0</v>
      </c>
      <c r="K565" s="1243">
        <f t="shared" si="109"/>
        <v>27</v>
      </c>
      <c r="L565" s="356"/>
      <c r="M565" s="356"/>
      <c r="N565" s="357">
        <f t="shared" si="106"/>
        <v>0</v>
      </c>
      <c r="O565" s="358"/>
      <c r="P565" s="358"/>
      <c r="Q565" s="359">
        <f t="shared" si="108"/>
        <v>0</v>
      </c>
      <c r="R565" s="359">
        <f t="shared" si="108"/>
        <v>0</v>
      </c>
      <c r="S565" s="360"/>
      <c r="T565" s="361"/>
      <c r="U565" s="255">
        <f t="shared" si="100"/>
        <v>0</v>
      </c>
      <c r="V565" s="169"/>
      <c r="W565" s="169"/>
      <c r="X565" s="169"/>
      <c r="Y565" s="169"/>
      <c r="Z565" s="169"/>
      <c r="AA565" s="378"/>
      <c r="AB565" s="169"/>
      <c r="AC565" s="169"/>
      <c r="AD565" s="169"/>
      <c r="AE565" s="371"/>
      <c r="AF565" s="371"/>
      <c r="AG565" s="371"/>
      <c r="AH565" s="169"/>
      <c r="AI565" s="169"/>
      <c r="AJ565" s="169"/>
      <c r="AK565" s="169"/>
      <c r="AL565" s="169"/>
      <c r="AM565" s="169"/>
      <c r="AN565" s="176"/>
      <c r="AO565" s="176"/>
      <c r="AP565" s="176"/>
    </row>
    <row r="566" spans="1:42" s="253" customFormat="1" ht="21" hidden="1" customHeight="1">
      <c r="A566" s="252"/>
      <c r="B566" s="252"/>
      <c r="C566" s="252"/>
      <c r="D566" s="252"/>
      <c r="E566" s="252"/>
      <c r="F566" s="252"/>
      <c r="G566" s="252"/>
      <c r="I566" s="265">
        <f t="shared" si="107"/>
        <v>0</v>
      </c>
      <c r="J566" s="255">
        <f t="shared" si="101"/>
        <v>0</v>
      </c>
      <c r="K566" s="1243">
        <f t="shared" si="109"/>
        <v>28</v>
      </c>
      <c r="L566" s="356"/>
      <c r="M566" s="356"/>
      <c r="N566" s="357">
        <f t="shared" si="106"/>
        <v>0</v>
      </c>
      <c r="O566" s="358"/>
      <c r="P566" s="358"/>
      <c r="Q566" s="359">
        <f t="shared" si="108"/>
        <v>0</v>
      </c>
      <c r="R566" s="359">
        <f t="shared" si="108"/>
        <v>0</v>
      </c>
      <c r="S566" s="360"/>
      <c r="T566" s="361"/>
      <c r="U566" s="255">
        <f t="shared" si="100"/>
        <v>0</v>
      </c>
      <c r="V566" s="169"/>
      <c r="W566" s="169"/>
      <c r="X566" s="169"/>
      <c r="Y566" s="169"/>
      <c r="Z566" s="169"/>
      <c r="AA566" s="378"/>
      <c r="AB566" s="169"/>
      <c r="AC566" s="169"/>
      <c r="AD566" s="169"/>
      <c r="AE566" s="371"/>
      <c r="AF566" s="371"/>
      <c r="AG566" s="371"/>
      <c r="AH566" s="169"/>
      <c r="AI566" s="169"/>
      <c r="AJ566" s="169"/>
      <c r="AK566" s="169"/>
      <c r="AL566" s="169"/>
      <c r="AM566" s="169"/>
      <c r="AN566" s="176"/>
      <c r="AO566" s="176"/>
      <c r="AP566" s="176"/>
    </row>
    <row r="567" spans="1:42" s="253" customFormat="1" ht="21" hidden="1" customHeight="1">
      <c r="A567" s="252"/>
      <c r="B567" s="252"/>
      <c r="C567" s="252"/>
      <c r="D567" s="252"/>
      <c r="E567" s="252"/>
      <c r="F567" s="252"/>
      <c r="G567" s="252"/>
      <c r="I567" s="265">
        <f t="shared" si="107"/>
        <v>0</v>
      </c>
      <c r="J567" s="255">
        <f t="shared" si="101"/>
        <v>0</v>
      </c>
      <c r="K567" s="1243">
        <f t="shared" si="109"/>
        <v>29</v>
      </c>
      <c r="L567" s="356"/>
      <c r="M567" s="356"/>
      <c r="N567" s="357">
        <f t="shared" si="106"/>
        <v>0</v>
      </c>
      <c r="O567" s="358"/>
      <c r="P567" s="358"/>
      <c r="Q567" s="359">
        <f t="shared" si="108"/>
        <v>0</v>
      </c>
      <c r="R567" s="359">
        <f t="shared" si="108"/>
        <v>0</v>
      </c>
      <c r="S567" s="360"/>
      <c r="T567" s="361"/>
      <c r="U567" s="255">
        <f t="shared" si="100"/>
        <v>0</v>
      </c>
      <c r="V567" s="169"/>
      <c r="W567" s="169"/>
      <c r="X567" s="169"/>
      <c r="Y567" s="169"/>
      <c r="Z567" s="169"/>
      <c r="AA567" s="378"/>
      <c r="AB567" s="169"/>
      <c r="AC567" s="169"/>
      <c r="AD567" s="169"/>
      <c r="AE567" s="371"/>
      <c r="AF567" s="371"/>
      <c r="AG567" s="371"/>
      <c r="AH567" s="169"/>
      <c r="AI567" s="169"/>
      <c r="AJ567" s="169"/>
      <c r="AK567" s="169"/>
      <c r="AL567" s="169"/>
      <c r="AM567" s="169"/>
      <c r="AN567" s="176"/>
      <c r="AO567" s="176"/>
      <c r="AP567" s="176"/>
    </row>
    <row r="568" spans="1:42" s="253" customFormat="1" ht="21" hidden="1" customHeight="1">
      <c r="A568" s="252"/>
      <c r="B568" s="252"/>
      <c r="C568" s="252"/>
      <c r="D568" s="252"/>
      <c r="E568" s="252"/>
      <c r="F568" s="252"/>
      <c r="G568" s="252"/>
      <c r="I568" s="265">
        <f t="shared" si="107"/>
        <v>0</v>
      </c>
      <c r="J568" s="255">
        <f t="shared" si="101"/>
        <v>0</v>
      </c>
      <c r="K568" s="1243">
        <f t="shared" si="109"/>
        <v>30</v>
      </c>
      <c r="L568" s="356"/>
      <c r="M568" s="356"/>
      <c r="N568" s="357">
        <f t="shared" si="106"/>
        <v>0</v>
      </c>
      <c r="O568" s="358"/>
      <c r="P568" s="358"/>
      <c r="Q568" s="359">
        <f t="shared" si="108"/>
        <v>0</v>
      </c>
      <c r="R568" s="359">
        <f t="shared" si="108"/>
        <v>0</v>
      </c>
      <c r="S568" s="360"/>
      <c r="T568" s="361"/>
      <c r="U568" s="255">
        <f t="shared" si="100"/>
        <v>0</v>
      </c>
      <c r="V568" s="169"/>
      <c r="W568" s="169"/>
      <c r="X568" s="169"/>
      <c r="Y568" s="169"/>
      <c r="Z568" s="169"/>
      <c r="AA568" s="378"/>
      <c r="AB568" s="169"/>
      <c r="AC568" s="169"/>
      <c r="AD568" s="169"/>
      <c r="AE568" s="371"/>
      <c r="AF568" s="371"/>
      <c r="AG568" s="371"/>
      <c r="AH568" s="169"/>
      <c r="AI568" s="169"/>
      <c r="AJ568" s="169"/>
      <c r="AK568" s="169"/>
      <c r="AL568" s="169"/>
      <c r="AM568" s="169"/>
      <c r="AN568" s="176"/>
      <c r="AO568" s="176"/>
      <c r="AP568" s="176"/>
    </row>
    <row r="569" spans="1:42" s="253" customFormat="1" ht="21" hidden="1" customHeight="1">
      <c r="A569" s="252"/>
      <c r="B569" s="252"/>
      <c r="C569" s="252"/>
      <c r="D569" s="252"/>
      <c r="E569" s="252"/>
      <c r="F569" s="252"/>
      <c r="G569" s="252"/>
      <c r="I569" s="265">
        <f t="shared" si="107"/>
        <v>0</v>
      </c>
      <c r="J569" s="255">
        <f t="shared" si="101"/>
        <v>0</v>
      </c>
      <c r="K569" s="1243">
        <f t="shared" si="109"/>
        <v>31</v>
      </c>
      <c r="L569" s="356"/>
      <c r="M569" s="356"/>
      <c r="N569" s="357">
        <f t="shared" si="106"/>
        <v>0</v>
      </c>
      <c r="O569" s="358"/>
      <c r="P569" s="358"/>
      <c r="Q569" s="359">
        <f t="shared" si="108"/>
        <v>0</v>
      </c>
      <c r="R569" s="359">
        <f t="shared" si="108"/>
        <v>0</v>
      </c>
      <c r="S569" s="360"/>
      <c r="T569" s="361"/>
      <c r="U569" s="255">
        <f t="shared" si="100"/>
        <v>0</v>
      </c>
      <c r="V569" s="169"/>
      <c r="W569" s="169"/>
      <c r="X569" s="169"/>
      <c r="Y569" s="169"/>
      <c r="Z569" s="169"/>
      <c r="AA569" s="378"/>
      <c r="AB569" s="169"/>
      <c r="AC569" s="169"/>
      <c r="AD569" s="169"/>
      <c r="AE569" s="371"/>
      <c r="AF569" s="371"/>
      <c r="AG569" s="371"/>
      <c r="AH569" s="169"/>
      <c r="AI569" s="169"/>
      <c r="AJ569" s="169"/>
      <c r="AK569" s="169"/>
      <c r="AL569" s="169"/>
      <c r="AM569" s="169"/>
      <c r="AN569" s="176"/>
      <c r="AO569" s="176"/>
      <c r="AP569" s="176"/>
    </row>
    <row r="570" spans="1:42" s="253" customFormat="1" ht="21" hidden="1" customHeight="1">
      <c r="A570" s="252"/>
      <c r="B570" s="252"/>
      <c r="C570" s="252"/>
      <c r="D570" s="252"/>
      <c r="E570" s="252"/>
      <c r="F570" s="252"/>
      <c r="G570" s="252"/>
      <c r="I570" s="265">
        <f t="shared" si="107"/>
        <v>0</v>
      </c>
      <c r="J570" s="255">
        <f t="shared" si="101"/>
        <v>0</v>
      </c>
      <c r="K570" s="1243">
        <f t="shared" si="109"/>
        <v>32</v>
      </c>
      <c r="L570" s="356"/>
      <c r="M570" s="356"/>
      <c r="N570" s="357">
        <f t="shared" si="106"/>
        <v>0</v>
      </c>
      <c r="O570" s="358"/>
      <c r="P570" s="358"/>
      <c r="Q570" s="359">
        <f t="shared" si="108"/>
        <v>0</v>
      </c>
      <c r="R570" s="359">
        <f t="shared" si="108"/>
        <v>0</v>
      </c>
      <c r="S570" s="360"/>
      <c r="T570" s="361"/>
      <c r="U570" s="255">
        <f t="shared" si="100"/>
        <v>0</v>
      </c>
      <c r="V570" s="169"/>
      <c r="W570" s="169"/>
      <c r="X570" s="169"/>
      <c r="Y570" s="169"/>
      <c r="Z570" s="169"/>
      <c r="AA570" s="378"/>
      <c r="AB570" s="169"/>
      <c r="AC570" s="169"/>
      <c r="AD570" s="169"/>
      <c r="AE570" s="371"/>
      <c r="AF570" s="371"/>
      <c r="AG570" s="371"/>
      <c r="AH570" s="169"/>
      <c r="AI570" s="169"/>
      <c r="AJ570" s="169"/>
      <c r="AK570" s="169"/>
      <c r="AL570" s="169"/>
      <c r="AM570" s="169"/>
      <c r="AN570" s="176"/>
      <c r="AO570" s="176"/>
      <c r="AP570" s="176"/>
    </row>
    <row r="571" spans="1:42" s="253" customFormat="1" ht="21" hidden="1" customHeight="1">
      <c r="A571" s="252"/>
      <c r="B571" s="252"/>
      <c r="C571" s="252"/>
      <c r="D571" s="252"/>
      <c r="E571" s="252"/>
      <c r="F571" s="252"/>
      <c r="G571" s="252"/>
      <c r="I571" s="265">
        <f t="shared" si="107"/>
        <v>0</v>
      </c>
      <c r="J571" s="255">
        <f t="shared" si="101"/>
        <v>0</v>
      </c>
      <c r="K571" s="1243">
        <f t="shared" si="109"/>
        <v>33</v>
      </c>
      <c r="L571" s="356"/>
      <c r="M571" s="356"/>
      <c r="N571" s="357">
        <f t="shared" si="106"/>
        <v>0</v>
      </c>
      <c r="O571" s="358"/>
      <c r="P571" s="358"/>
      <c r="Q571" s="359">
        <f t="shared" si="108"/>
        <v>0</v>
      </c>
      <c r="R571" s="359">
        <f t="shared" si="108"/>
        <v>0</v>
      </c>
      <c r="S571" s="360"/>
      <c r="T571" s="361"/>
      <c r="U571" s="255">
        <f t="shared" si="100"/>
        <v>0</v>
      </c>
      <c r="V571" s="169"/>
      <c r="W571" s="169"/>
      <c r="X571" s="169"/>
      <c r="Y571" s="169"/>
      <c r="Z571" s="169"/>
      <c r="AA571" s="378"/>
      <c r="AB571" s="169"/>
      <c r="AC571" s="169"/>
      <c r="AD571" s="169"/>
      <c r="AE571" s="371"/>
      <c r="AF571" s="371"/>
      <c r="AG571" s="371"/>
      <c r="AH571" s="169"/>
      <c r="AI571" s="169"/>
      <c r="AJ571" s="169"/>
      <c r="AK571" s="169"/>
      <c r="AL571" s="169"/>
      <c r="AM571" s="169"/>
      <c r="AN571" s="176"/>
      <c r="AO571" s="176"/>
      <c r="AP571" s="176"/>
    </row>
    <row r="572" spans="1:42" s="253" customFormat="1" ht="21" hidden="1" customHeight="1">
      <c r="A572" s="252"/>
      <c r="B572" s="252"/>
      <c r="C572" s="252"/>
      <c r="D572" s="252"/>
      <c r="E572" s="252"/>
      <c r="F572" s="252"/>
      <c r="G572" s="252"/>
      <c r="I572" s="265">
        <f t="shared" si="107"/>
        <v>0</v>
      </c>
      <c r="J572" s="255">
        <f t="shared" si="101"/>
        <v>0</v>
      </c>
      <c r="K572" s="1243">
        <f t="shared" si="109"/>
        <v>34</v>
      </c>
      <c r="L572" s="356"/>
      <c r="M572" s="356"/>
      <c r="N572" s="357">
        <f t="shared" si="106"/>
        <v>0</v>
      </c>
      <c r="O572" s="358"/>
      <c r="P572" s="358"/>
      <c r="Q572" s="359">
        <f t="shared" si="108"/>
        <v>0</v>
      </c>
      <c r="R572" s="359">
        <f t="shared" si="108"/>
        <v>0</v>
      </c>
      <c r="S572" s="360"/>
      <c r="T572" s="361"/>
      <c r="U572" s="255">
        <f t="shared" si="100"/>
        <v>0</v>
      </c>
      <c r="V572" s="169"/>
      <c r="W572" s="169"/>
      <c r="X572" s="169"/>
      <c r="Y572" s="169"/>
      <c r="Z572" s="169"/>
      <c r="AA572" s="378"/>
      <c r="AB572" s="169"/>
      <c r="AC572" s="169"/>
      <c r="AD572" s="169"/>
      <c r="AE572" s="371"/>
      <c r="AF572" s="371"/>
      <c r="AG572" s="371"/>
      <c r="AH572" s="169"/>
      <c r="AI572" s="169"/>
      <c r="AJ572" s="169"/>
      <c r="AK572" s="169"/>
      <c r="AL572" s="169"/>
      <c r="AM572" s="169"/>
      <c r="AN572" s="176"/>
      <c r="AO572" s="176"/>
      <c r="AP572" s="176"/>
    </row>
    <row r="573" spans="1:42" s="253" customFormat="1" ht="21" hidden="1" customHeight="1">
      <c r="A573" s="252"/>
      <c r="B573" s="252"/>
      <c r="C573" s="252"/>
      <c r="D573" s="252"/>
      <c r="E573" s="252"/>
      <c r="F573" s="252"/>
      <c r="G573" s="252"/>
      <c r="I573" s="265">
        <f t="shared" si="107"/>
        <v>0</v>
      </c>
      <c r="J573" s="255">
        <f t="shared" si="101"/>
        <v>0</v>
      </c>
      <c r="K573" s="1243">
        <f t="shared" si="109"/>
        <v>35</v>
      </c>
      <c r="L573" s="356"/>
      <c r="M573" s="356"/>
      <c r="N573" s="357">
        <f t="shared" si="106"/>
        <v>0</v>
      </c>
      <c r="O573" s="358"/>
      <c r="P573" s="358"/>
      <c r="Q573" s="359">
        <f t="shared" si="108"/>
        <v>0</v>
      </c>
      <c r="R573" s="359">
        <f t="shared" si="108"/>
        <v>0</v>
      </c>
      <c r="S573" s="360"/>
      <c r="T573" s="361"/>
      <c r="U573" s="255">
        <f t="shared" si="100"/>
        <v>0</v>
      </c>
      <c r="V573" s="169"/>
      <c r="W573" s="169"/>
      <c r="X573" s="169"/>
      <c r="Y573" s="169"/>
      <c r="Z573" s="169"/>
      <c r="AA573" s="378"/>
      <c r="AB573" s="169"/>
      <c r="AC573" s="169"/>
      <c r="AD573" s="169"/>
      <c r="AE573" s="371"/>
      <c r="AF573" s="371"/>
      <c r="AG573" s="371"/>
      <c r="AH573" s="169"/>
      <c r="AI573" s="169"/>
      <c r="AJ573" s="169"/>
      <c r="AK573" s="169"/>
      <c r="AL573" s="169"/>
      <c r="AM573" s="169"/>
      <c r="AN573" s="176"/>
      <c r="AO573" s="176"/>
      <c r="AP573" s="176"/>
    </row>
    <row r="574" spans="1:42" s="253" customFormat="1" ht="21" hidden="1" customHeight="1">
      <c r="A574" s="252"/>
      <c r="B574" s="252"/>
      <c r="C574" s="252"/>
      <c r="D574" s="252"/>
      <c r="E574" s="252"/>
      <c r="F574" s="252"/>
      <c r="G574" s="252"/>
      <c r="I574" s="265">
        <f t="shared" si="107"/>
        <v>0</v>
      </c>
      <c r="J574" s="255">
        <f t="shared" si="101"/>
        <v>0</v>
      </c>
      <c r="K574" s="1243">
        <f t="shared" si="109"/>
        <v>36</v>
      </c>
      <c r="L574" s="356"/>
      <c r="M574" s="356"/>
      <c r="N574" s="357">
        <f t="shared" si="106"/>
        <v>0</v>
      </c>
      <c r="O574" s="358"/>
      <c r="P574" s="358"/>
      <c r="Q574" s="359">
        <f t="shared" si="108"/>
        <v>0</v>
      </c>
      <c r="R574" s="359">
        <f t="shared" si="108"/>
        <v>0</v>
      </c>
      <c r="S574" s="360"/>
      <c r="T574" s="361"/>
      <c r="U574" s="255">
        <f t="shared" si="100"/>
        <v>0</v>
      </c>
      <c r="V574" s="169"/>
      <c r="W574" s="169"/>
      <c r="X574" s="169"/>
      <c r="Y574" s="169"/>
      <c r="Z574" s="169"/>
      <c r="AA574" s="378"/>
      <c r="AB574" s="169"/>
      <c r="AC574" s="169"/>
      <c r="AD574" s="169"/>
      <c r="AE574" s="371"/>
      <c r="AF574" s="371"/>
      <c r="AG574" s="371"/>
      <c r="AH574" s="169"/>
      <c r="AI574" s="169"/>
      <c r="AJ574" s="169"/>
      <c r="AK574" s="169"/>
      <c r="AL574" s="169"/>
      <c r="AM574" s="169"/>
      <c r="AN574" s="176"/>
      <c r="AO574" s="176"/>
      <c r="AP574" s="176"/>
    </row>
    <row r="575" spans="1:42" s="253" customFormat="1" ht="21" hidden="1" customHeight="1" thickBot="1">
      <c r="A575" s="252"/>
      <c r="B575" s="252"/>
      <c r="C575" s="252"/>
      <c r="D575" s="252"/>
      <c r="E575" s="252"/>
      <c r="F575" s="252"/>
      <c r="G575" s="252"/>
      <c r="I575" s="265">
        <f t="shared" si="107"/>
        <v>0</v>
      </c>
      <c r="J575" s="255">
        <f t="shared" si="101"/>
        <v>0</v>
      </c>
      <c r="K575" s="385">
        <f t="shared" si="109"/>
        <v>37</v>
      </c>
      <c r="L575" s="356"/>
      <c r="M575" s="356"/>
      <c r="N575" s="387">
        <f t="shared" si="106"/>
        <v>0</v>
      </c>
      <c r="O575" s="388"/>
      <c r="P575" s="388"/>
      <c r="Q575" s="389">
        <f t="shared" si="108"/>
        <v>0</v>
      </c>
      <c r="R575" s="389">
        <f t="shared" si="108"/>
        <v>0</v>
      </c>
      <c r="S575" s="390"/>
      <c r="T575" s="391"/>
      <c r="U575" s="255">
        <f t="shared" si="100"/>
        <v>0</v>
      </c>
      <c r="V575" s="169"/>
      <c r="W575" s="169"/>
      <c r="X575" s="169"/>
      <c r="Y575" s="169"/>
      <c r="Z575" s="169"/>
      <c r="AA575" s="378"/>
      <c r="AB575" s="169"/>
      <c r="AC575" s="169"/>
      <c r="AD575" s="169"/>
      <c r="AE575" s="371"/>
      <c r="AF575" s="371"/>
      <c r="AG575" s="371"/>
      <c r="AH575" s="169"/>
      <c r="AI575" s="169"/>
      <c r="AJ575" s="169"/>
      <c r="AK575" s="169"/>
      <c r="AL575" s="169"/>
      <c r="AM575" s="169"/>
      <c r="AN575" s="176"/>
      <c r="AO575" s="176"/>
      <c r="AP575" s="176"/>
    </row>
    <row r="576" spans="1:42" s="253" customFormat="1" ht="21" hidden="1" customHeight="1">
      <c r="A576" s="252"/>
      <c r="B576" s="252"/>
      <c r="C576" s="252"/>
      <c r="D576" s="252"/>
      <c r="E576" s="252"/>
      <c r="F576" s="252"/>
      <c r="G576" s="252"/>
      <c r="I576" s="265">
        <f>IF((O$578+P$578)&gt;0,1,0)</f>
        <v>0</v>
      </c>
      <c r="J576" s="255">
        <f t="shared" si="101"/>
        <v>0</v>
      </c>
      <c r="K576" s="2439" t="s">
        <v>942</v>
      </c>
      <c r="L576" s="2441" t="s">
        <v>943</v>
      </c>
      <c r="M576" s="2443" t="s">
        <v>944</v>
      </c>
      <c r="N576" s="2443" t="s">
        <v>945</v>
      </c>
      <c r="O576" s="2445" t="s">
        <v>946</v>
      </c>
      <c r="P576" s="2445"/>
      <c r="Q576" s="2445" t="s">
        <v>947</v>
      </c>
      <c r="R576" s="2445"/>
      <c r="S576" s="2446" t="s">
        <v>948</v>
      </c>
      <c r="T576" s="2448" t="s">
        <v>1162</v>
      </c>
      <c r="U576" s="255">
        <f t="shared" si="100"/>
        <v>0</v>
      </c>
      <c r="V576" s="169"/>
      <c r="W576" s="169"/>
      <c r="X576" s="169"/>
      <c r="Y576" s="169"/>
      <c r="Z576" s="169"/>
      <c r="AA576" s="378"/>
      <c r="AB576" s="169"/>
      <c r="AC576" s="169"/>
      <c r="AD576" s="169"/>
      <c r="AE576" s="371"/>
      <c r="AF576" s="371"/>
      <c r="AG576" s="371"/>
      <c r="AH576" s="169"/>
      <c r="AI576" s="169"/>
      <c r="AJ576" s="169"/>
      <c r="AK576" s="169"/>
      <c r="AL576" s="169"/>
      <c r="AM576" s="169"/>
      <c r="AN576" s="176"/>
      <c r="AO576" s="176"/>
      <c r="AP576" s="176"/>
    </row>
    <row r="577" spans="1:42" s="253" customFormat="1" ht="21" hidden="1" customHeight="1">
      <c r="A577" s="252"/>
      <c r="B577" s="252"/>
      <c r="C577" s="252"/>
      <c r="D577" s="252"/>
      <c r="E577" s="252"/>
      <c r="F577" s="252"/>
      <c r="G577" s="252"/>
      <c r="I577" s="265">
        <f t="shared" ref="I577:I600" si="110">IF((O$578+P$578)&gt;0,1,0)</f>
        <v>0</v>
      </c>
      <c r="J577" s="255">
        <f t="shared" si="101"/>
        <v>0</v>
      </c>
      <c r="K577" s="2440"/>
      <c r="L577" s="2442"/>
      <c r="M577" s="2444"/>
      <c r="N577" s="2444"/>
      <c r="O577" s="1245" t="s">
        <v>786</v>
      </c>
      <c r="P577" s="335" t="s">
        <v>787</v>
      </c>
      <c r="Q577" s="335" t="s">
        <v>786</v>
      </c>
      <c r="R577" s="336" t="s">
        <v>787</v>
      </c>
      <c r="S577" s="2447"/>
      <c r="T577" s="2449"/>
      <c r="U577" s="255">
        <f t="shared" si="100"/>
        <v>0</v>
      </c>
      <c r="V577" s="169"/>
      <c r="W577" s="169"/>
      <c r="X577" s="169"/>
      <c r="Y577" s="169"/>
      <c r="Z577" s="169"/>
      <c r="AA577" s="378"/>
      <c r="AB577" s="169"/>
      <c r="AC577" s="169"/>
      <c r="AD577" s="169"/>
      <c r="AE577" s="371"/>
      <c r="AF577" s="371"/>
      <c r="AG577" s="371"/>
      <c r="AH577" s="169"/>
      <c r="AI577" s="169"/>
      <c r="AJ577" s="169"/>
      <c r="AK577" s="169"/>
      <c r="AL577" s="169"/>
      <c r="AM577" s="169"/>
      <c r="AN577" s="176"/>
      <c r="AO577" s="176"/>
      <c r="AP577" s="176"/>
    </row>
    <row r="578" spans="1:42" s="253" customFormat="1" ht="21" hidden="1" customHeight="1">
      <c r="A578" s="252"/>
      <c r="B578" s="252"/>
      <c r="C578" s="252"/>
      <c r="D578" s="252"/>
      <c r="E578" s="252"/>
      <c r="F578" s="252"/>
      <c r="G578" s="252"/>
      <c r="I578" s="265">
        <f t="shared" si="110"/>
        <v>0</v>
      </c>
      <c r="J578" s="255">
        <f t="shared" si="101"/>
        <v>0</v>
      </c>
      <c r="K578" s="1243">
        <f>+K50+1</f>
        <v>38</v>
      </c>
      <c r="L578" s="356"/>
      <c r="M578" s="356"/>
      <c r="N578" s="357">
        <f t="shared" si="106"/>
        <v>0</v>
      </c>
      <c r="O578" s="358"/>
      <c r="P578" s="358"/>
      <c r="Q578" s="359">
        <f t="shared" si="108"/>
        <v>0</v>
      </c>
      <c r="R578" s="359">
        <f t="shared" si="108"/>
        <v>0</v>
      </c>
      <c r="S578" s="360"/>
      <c r="T578" s="361"/>
      <c r="U578" s="255">
        <f t="shared" si="100"/>
        <v>0</v>
      </c>
      <c r="V578" s="169"/>
      <c r="W578" s="169"/>
      <c r="X578" s="169"/>
      <c r="Y578" s="169"/>
      <c r="Z578" s="169"/>
      <c r="AA578" s="378"/>
      <c r="AB578" s="169"/>
      <c r="AC578" s="169"/>
      <c r="AD578" s="169"/>
      <c r="AE578" s="371"/>
      <c r="AF578" s="371"/>
      <c r="AG578" s="371"/>
      <c r="AH578" s="169"/>
      <c r="AI578" s="169"/>
      <c r="AJ578" s="169"/>
      <c r="AK578" s="169"/>
      <c r="AL578" s="169"/>
      <c r="AM578" s="169"/>
      <c r="AN578" s="176"/>
      <c r="AO578" s="176"/>
      <c r="AP578" s="176"/>
    </row>
    <row r="579" spans="1:42" s="253" customFormat="1" ht="21" hidden="1" customHeight="1">
      <c r="A579" s="252"/>
      <c r="B579" s="252"/>
      <c r="C579" s="252"/>
      <c r="D579" s="252"/>
      <c r="E579" s="252"/>
      <c r="F579" s="252"/>
      <c r="G579" s="252"/>
      <c r="I579" s="265">
        <f t="shared" si="110"/>
        <v>0</v>
      </c>
      <c r="J579" s="255">
        <f t="shared" si="101"/>
        <v>0</v>
      </c>
      <c r="K579" s="1243">
        <f t="shared" ref="K579:K600" si="111">+K578+1</f>
        <v>39</v>
      </c>
      <c r="L579" s="356"/>
      <c r="M579" s="356"/>
      <c r="N579" s="357">
        <f t="shared" si="106"/>
        <v>0</v>
      </c>
      <c r="O579" s="358"/>
      <c r="P579" s="358"/>
      <c r="Q579" s="359">
        <f t="shared" si="108"/>
        <v>0</v>
      </c>
      <c r="R579" s="359">
        <f t="shared" si="108"/>
        <v>0</v>
      </c>
      <c r="S579" s="360"/>
      <c r="T579" s="361"/>
      <c r="U579" s="255">
        <f t="shared" si="100"/>
        <v>0</v>
      </c>
      <c r="V579" s="169"/>
      <c r="W579" s="169"/>
      <c r="X579" s="169"/>
      <c r="Y579" s="169"/>
      <c r="Z579" s="169"/>
      <c r="AA579" s="378"/>
      <c r="AB579" s="169"/>
      <c r="AC579" s="169"/>
      <c r="AD579" s="169"/>
      <c r="AE579" s="371"/>
      <c r="AF579" s="371"/>
      <c r="AG579" s="371"/>
      <c r="AH579" s="169"/>
      <c r="AI579" s="169"/>
      <c r="AJ579" s="169"/>
      <c r="AK579" s="169"/>
      <c r="AL579" s="169"/>
      <c r="AM579" s="169"/>
      <c r="AN579" s="176"/>
      <c r="AO579" s="176"/>
      <c r="AP579" s="176"/>
    </row>
    <row r="580" spans="1:42" s="253" customFormat="1" ht="21" hidden="1" customHeight="1">
      <c r="A580" s="252"/>
      <c r="B580" s="252"/>
      <c r="C580" s="252"/>
      <c r="D580" s="252"/>
      <c r="E580" s="252"/>
      <c r="F580" s="252"/>
      <c r="G580" s="252"/>
      <c r="I580" s="265">
        <f t="shared" si="110"/>
        <v>0</v>
      </c>
      <c r="J580" s="255">
        <f t="shared" si="101"/>
        <v>0</v>
      </c>
      <c r="K580" s="1243">
        <f t="shared" si="111"/>
        <v>40</v>
      </c>
      <c r="L580" s="356"/>
      <c r="M580" s="356"/>
      <c r="N580" s="357">
        <f t="shared" si="106"/>
        <v>0</v>
      </c>
      <c r="O580" s="358"/>
      <c r="P580" s="358"/>
      <c r="Q580" s="359">
        <f t="shared" si="108"/>
        <v>0</v>
      </c>
      <c r="R580" s="359">
        <f t="shared" si="108"/>
        <v>0</v>
      </c>
      <c r="S580" s="360"/>
      <c r="T580" s="361"/>
      <c r="U580" s="255">
        <f t="shared" si="100"/>
        <v>0</v>
      </c>
      <c r="V580" s="169"/>
      <c r="W580" s="169"/>
      <c r="X580" s="169"/>
      <c r="Y580" s="169"/>
      <c r="Z580" s="169"/>
      <c r="AA580" s="378"/>
      <c r="AB580" s="169"/>
      <c r="AC580" s="169"/>
      <c r="AD580" s="169"/>
      <c r="AE580" s="371"/>
      <c r="AF580" s="371"/>
      <c r="AG580" s="371"/>
      <c r="AH580" s="169"/>
      <c r="AI580" s="169"/>
      <c r="AJ580" s="169"/>
      <c r="AK580" s="169"/>
      <c r="AL580" s="169"/>
      <c r="AM580" s="169"/>
      <c r="AN580" s="176"/>
      <c r="AO580" s="176"/>
      <c r="AP580" s="176"/>
    </row>
    <row r="581" spans="1:42" s="253" customFormat="1" ht="21" hidden="1" customHeight="1">
      <c r="A581" s="252"/>
      <c r="B581" s="252"/>
      <c r="C581" s="252"/>
      <c r="D581" s="252"/>
      <c r="E581" s="252"/>
      <c r="F581" s="252"/>
      <c r="G581" s="252"/>
      <c r="I581" s="265">
        <f t="shared" si="110"/>
        <v>0</v>
      </c>
      <c r="J581" s="255">
        <f t="shared" si="101"/>
        <v>0</v>
      </c>
      <c r="K581" s="1243">
        <f t="shared" si="111"/>
        <v>41</v>
      </c>
      <c r="L581" s="356"/>
      <c r="M581" s="356"/>
      <c r="N581" s="357">
        <f t="shared" si="106"/>
        <v>0</v>
      </c>
      <c r="O581" s="358"/>
      <c r="P581" s="358"/>
      <c r="Q581" s="359">
        <f t="shared" si="108"/>
        <v>0</v>
      </c>
      <c r="R581" s="359">
        <f t="shared" si="108"/>
        <v>0</v>
      </c>
      <c r="S581" s="360"/>
      <c r="T581" s="361"/>
      <c r="U581" s="255">
        <f t="shared" si="100"/>
        <v>0</v>
      </c>
      <c r="V581" s="169"/>
      <c r="W581" s="169"/>
      <c r="X581" s="169"/>
      <c r="Y581" s="169"/>
      <c r="Z581" s="169"/>
      <c r="AA581" s="378"/>
      <c r="AB581" s="169"/>
      <c r="AC581" s="169"/>
      <c r="AD581" s="169"/>
      <c r="AE581" s="371"/>
      <c r="AF581" s="371"/>
      <c r="AG581" s="371"/>
      <c r="AH581" s="169"/>
      <c r="AI581" s="169"/>
      <c r="AJ581" s="169"/>
      <c r="AK581" s="169"/>
      <c r="AL581" s="169"/>
      <c r="AM581" s="169"/>
      <c r="AN581" s="176"/>
      <c r="AO581" s="176"/>
      <c r="AP581" s="176"/>
    </row>
    <row r="582" spans="1:42" s="253" customFormat="1" ht="21" hidden="1" customHeight="1">
      <c r="A582" s="252"/>
      <c r="B582" s="252"/>
      <c r="C582" s="252"/>
      <c r="D582" s="252"/>
      <c r="E582" s="252"/>
      <c r="F582" s="252"/>
      <c r="G582" s="252"/>
      <c r="I582" s="265">
        <f t="shared" si="110"/>
        <v>0</v>
      </c>
      <c r="J582" s="255">
        <f t="shared" si="101"/>
        <v>0</v>
      </c>
      <c r="K582" s="1243">
        <f t="shared" si="111"/>
        <v>42</v>
      </c>
      <c r="L582" s="356"/>
      <c r="M582" s="356"/>
      <c r="N582" s="357">
        <f t="shared" si="106"/>
        <v>0</v>
      </c>
      <c r="O582" s="358"/>
      <c r="P582" s="358"/>
      <c r="Q582" s="359">
        <f t="shared" si="108"/>
        <v>0</v>
      </c>
      <c r="R582" s="359">
        <f t="shared" si="108"/>
        <v>0</v>
      </c>
      <c r="S582" s="360"/>
      <c r="T582" s="361"/>
      <c r="U582" s="255">
        <f t="shared" si="100"/>
        <v>0</v>
      </c>
      <c r="V582" s="169"/>
      <c r="W582" s="169"/>
      <c r="X582" s="169"/>
      <c r="Y582" s="169"/>
      <c r="Z582" s="169"/>
      <c r="AA582" s="378"/>
      <c r="AB582" s="169"/>
      <c r="AC582" s="169"/>
      <c r="AD582" s="169"/>
      <c r="AE582" s="371"/>
      <c r="AF582" s="371"/>
      <c r="AG582" s="371"/>
      <c r="AH582" s="169"/>
      <c r="AI582" s="169"/>
      <c r="AJ582" s="169"/>
      <c r="AK582" s="169"/>
      <c r="AL582" s="169"/>
      <c r="AM582" s="169"/>
      <c r="AN582" s="176"/>
      <c r="AO582" s="176"/>
      <c r="AP582" s="176"/>
    </row>
    <row r="583" spans="1:42" s="253" customFormat="1" ht="21" hidden="1" customHeight="1">
      <c r="A583" s="252"/>
      <c r="B583" s="252"/>
      <c r="C583" s="252"/>
      <c r="D583" s="252"/>
      <c r="E583" s="252"/>
      <c r="F583" s="252"/>
      <c r="G583" s="252"/>
      <c r="I583" s="265">
        <f t="shared" si="110"/>
        <v>0</v>
      </c>
      <c r="J583" s="255">
        <f t="shared" si="101"/>
        <v>0</v>
      </c>
      <c r="K583" s="1243">
        <f t="shared" si="111"/>
        <v>43</v>
      </c>
      <c r="L583" s="356"/>
      <c r="M583" s="356"/>
      <c r="N583" s="357">
        <f t="shared" si="106"/>
        <v>0</v>
      </c>
      <c r="O583" s="358"/>
      <c r="P583" s="358"/>
      <c r="Q583" s="359">
        <f t="shared" si="108"/>
        <v>0</v>
      </c>
      <c r="R583" s="359">
        <f t="shared" si="108"/>
        <v>0</v>
      </c>
      <c r="S583" s="360"/>
      <c r="T583" s="361"/>
      <c r="U583" s="255">
        <f t="shared" si="100"/>
        <v>0</v>
      </c>
      <c r="V583" s="169"/>
      <c r="W583" s="169"/>
      <c r="X583" s="169"/>
      <c r="Y583" s="169"/>
      <c r="Z583" s="169"/>
      <c r="AA583" s="378"/>
      <c r="AB583" s="169"/>
      <c r="AC583" s="169"/>
      <c r="AD583" s="169"/>
      <c r="AE583" s="371"/>
      <c r="AF583" s="371"/>
      <c r="AG583" s="371"/>
      <c r="AH583" s="169"/>
      <c r="AI583" s="169"/>
      <c r="AJ583" s="169"/>
      <c r="AK583" s="169"/>
      <c r="AL583" s="169"/>
      <c r="AM583" s="169"/>
      <c r="AN583" s="176"/>
      <c r="AO583" s="176"/>
      <c r="AP583" s="176"/>
    </row>
    <row r="584" spans="1:42" s="253" customFormat="1" ht="21" hidden="1" customHeight="1">
      <c r="A584" s="252"/>
      <c r="B584" s="252"/>
      <c r="C584" s="252"/>
      <c r="D584" s="252"/>
      <c r="E584" s="252"/>
      <c r="F584" s="252"/>
      <c r="G584" s="252"/>
      <c r="I584" s="265">
        <f t="shared" si="110"/>
        <v>0</v>
      </c>
      <c r="J584" s="255">
        <f t="shared" si="101"/>
        <v>0</v>
      </c>
      <c r="K584" s="1243">
        <f t="shared" si="111"/>
        <v>44</v>
      </c>
      <c r="L584" s="356"/>
      <c r="M584" s="356"/>
      <c r="N584" s="357">
        <f t="shared" si="106"/>
        <v>0</v>
      </c>
      <c r="O584" s="358"/>
      <c r="P584" s="358"/>
      <c r="Q584" s="359">
        <f t="shared" si="108"/>
        <v>0</v>
      </c>
      <c r="R584" s="359">
        <f t="shared" si="108"/>
        <v>0</v>
      </c>
      <c r="S584" s="360"/>
      <c r="T584" s="361"/>
      <c r="U584" s="255">
        <f t="shared" si="100"/>
        <v>0</v>
      </c>
      <c r="V584" s="169"/>
      <c r="W584" s="169"/>
      <c r="X584" s="169"/>
      <c r="Y584" s="169"/>
      <c r="Z584" s="169"/>
      <c r="AA584" s="378"/>
      <c r="AB584" s="169"/>
      <c r="AC584" s="169"/>
      <c r="AD584" s="169"/>
      <c r="AE584" s="371"/>
      <c r="AF584" s="371"/>
      <c r="AG584" s="371"/>
      <c r="AH584" s="169"/>
      <c r="AI584" s="169"/>
      <c r="AJ584" s="169"/>
      <c r="AK584" s="169"/>
      <c r="AL584" s="169"/>
      <c r="AM584" s="169"/>
      <c r="AN584" s="176"/>
      <c r="AO584" s="176"/>
      <c r="AP584" s="176"/>
    </row>
    <row r="585" spans="1:42" s="253" customFormat="1" ht="21" hidden="1" customHeight="1">
      <c r="A585" s="252"/>
      <c r="B585" s="252"/>
      <c r="C585" s="252"/>
      <c r="D585" s="252"/>
      <c r="E585" s="252"/>
      <c r="F585" s="252"/>
      <c r="G585" s="252"/>
      <c r="I585" s="265">
        <f t="shared" si="110"/>
        <v>0</v>
      </c>
      <c r="J585" s="255">
        <f t="shared" si="101"/>
        <v>0</v>
      </c>
      <c r="K585" s="1243">
        <f t="shared" si="111"/>
        <v>45</v>
      </c>
      <c r="L585" s="356"/>
      <c r="M585" s="356"/>
      <c r="N585" s="357">
        <f t="shared" si="106"/>
        <v>0</v>
      </c>
      <c r="O585" s="358"/>
      <c r="P585" s="358"/>
      <c r="Q585" s="359">
        <f t="shared" si="108"/>
        <v>0</v>
      </c>
      <c r="R585" s="359">
        <f t="shared" si="108"/>
        <v>0</v>
      </c>
      <c r="S585" s="360"/>
      <c r="T585" s="361"/>
      <c r="U585" s="255">
        <f t="shared" si="100"/>
        <v>0</v>
      </c>
      <c r="V585" s="169"/>
      <c r="W585" s="169"/>
      <c r="X585" s="169"/>
      <c r="Y585" s="169"/>
      <c r="Z585" s="169"/>
      <c r="AA585" s="378"/>
      <c r="AB585" s="169"/>
      <c r="AC585" s="169"/>
      <c r="AD585" s="169"/>
      <c r="AE585" s="371"/>
      <c r="AF585" s="371"/>
      <c r="AG585" s="371"/>
      <c r="AH585" s="169"/>
      <c r="AI585" s="169"/>
      <c r="AJ585" s="169"/>
      <c r="AK585" s="169"/>
      <c r="AL585" s="169"/>
      <c r="AM585" s="169"/>
      <c r="AN585" s="176"/>
      <c r="AO585" s="176"/>
      <c r="AP585" s="176"/>
    </row>
    <row r="586" spans="1:42" s="253" customFormat="1" ht="21" hidden="1" customHeight="1">
      <c r="A586" s="252"/>
      <c r="B586" s="252"/>
      <c r="C586" s="252"/>
      <c r="D586" s="252"/>
      <c r="E586" s="252"/>
      <c r="F586" s="252"/>
      <c r="G586" s="252"/>
      <c r="I586" s="265">
        <f t="shared" si="110"/>
        <v>0</v>
      </c>
      <c r="J586" s="255">
        <f t="shared" si="101"/>
        <v>0</v>
      </c>
      <c r="K586" s="1243">
        <f t="shared" si="111"/>
        <v>46</v>
      </c>
      <c r="L586" s="356"/>
      <c r="M586" s="356"/>
      <c r="N586" s="357">
        <f t="shared" si="106"/>
        <v>0</v>
      </c>
      <c r="O586" s="358"/>
      <c r="P586" s="358"/>
      <c r="Q586" s="359">
        <f t="shared" si="108"/>
        <v>0</v>
      </c>
      <c r="R586" s="359">
        <f t="shared" si="108"/>
        <v>0</v>
      </c>
      <c r="S586" s="360"/>
      <c r="T586" s="361"/>
      <c r="U586" s="255">
        <f t="shared" si="100"/>
        <v>0</v>
      </c>
      <c r="V586" s="169"/>
      <c r="W586" s="169"/>
      <c r="X586" s="169"/>
      <c r="Y586" s="169"/>
      <c r="Z586" s="169"/>
      <c r="AA586" s="378"/>
      <c r="AB586" s="169"/>
      <c r="AC586" s="169"/>
      <c r="AD586" s="169"/>
      <c r="AE586" s="371"/>
      <c r="AF586" s="371"/>
      <c r="AG586" s="371"/>
      <c r="AH586" s="169"/>
      <c r="AI586" s="169"/>
      <c r="AJ586" s="169"/>
      <c r="AK586" s="169"/>
      <c r="AL586" s="169"/>
      <c r="AM586" s="169"/>
      <c r="AN586" s="176"/>
      <c r="AO586" s="176"/>
      <c r="AP586" s="176"/>
    </row>
    <row r="587" spans="1:42" s="253" customFormat="1" ht="21" hidden="1" customHeight="1">
      <c r="A587" s="252"/>
      <c r="B587" s="252"/>
      <c r="C587" s="252"/>
      <c r="D587" s="252"/>
      <c r="E587" s="252"/>
      <c r="F587" s="252"/>
      <c r="G587" s="252"/>
      <c r="I587" s="265">
        <f t="shared" si="110"/>
        <v>0</v>
      </c>
      <c r="J587" s="255">
        <f t="shared" si="101"/>
        <v>0</v>
      </c>
      <c r="K587" s="1243">
        <f t="shared" si="111"/>
        <v>47</v>
      </c>
      <c r="L587" s="356"/>
      <c r="M587" s="356"/>
      <c r="N587" s="357">
        <f t="shared" si="106"/>
        <v>0</v>
      </c>
      <c r="O587" s="358"/>
      <c r="P587" s="358"/>
      <c r="Q587" s="359">
        <f t="shared" si="108"/>
        <v>0</v>
      </c>
      <c r="R587" s="359">
        <f t="shared" si="108"/>
        <v>0</v>
      </c>
      <c r="S587" s="360"/>
      <c r="T587" s="361"/>
      <c r="U587" s="255">
        <f t="shared" si="100"/>
        <v>0</v>
      </c>
      <c r="V587" s="169"/>
      <c r="W587" s="169"/>
      <c r="X587" s="169"/>
      <c r="Y587" s="169"/>
      <c r="Z587" s="169"/>
      <c r="AA587" s="378"/>
      <c r="AB587" s="169"/>
      <c r="AC587" s="169"/>
      <c r="AD587" s="169"/>
      <c r="AE587" s="371"/>
      <c r="AF587" s="371"/>
      <c r="AG587" s="371"/>
      <c r="AH587" s="169"/>
      <c r="AI587" s="169"/>
      <c r="AJ587" s="169"/>
      <c r="AK587" s="169"/>
      <c r="AL587" s="169"/>
      <c r="AM587" s="169"/>
      <c r="AN587" s="176"/>
      <c r="AO587" s="176"/>
      <c r="AP587" s="176"/>
    </row>
    <row r="588" spans="1:42" s="253" customFormat="1" ht="21" hidden="1" customHeight="1">
      <c r="A588" s="252"/>
      <c r="B588" s="252"/>
      <c r="C588" s="252"/>
      <c r="D588" s="252"/>
      <c r="E588" s="252"/>
      <c r="F588" s="252"/>
      <c r="G588" s="252"/>
      <c r="I588" s="265">
        <f t="shared" si="110"/>
        <v>0</v>
      </c>
      <c r="J588" s="255">
        <f t="shared" si="101"/>
        <v>0</v>
      </c>
      <c r="K588" s="1243">
        <f t="shared" si="111"/>
        <v>48</v>
      </c>
      <c r="L588" s="356"/>
      <c r="M588" s="356"/>
      <c r="N588" s="357">
        <f t="shared" si="106"/>
        <v>0</v>
      </c>
      <c r="O588" s="358"/>
      <c r="P588" s="358"/>
      <c r="Q588" s="359">
        <f t="shared" si="108"/>
        <v>0</v>
      </c>
      <c r="R588" s="359">
        <f t="shared" si="108"/>
        <v>0</v>
      </c>
      <c r="S588" s="360"/>
      <c r="T588" s="361"/>
      <c r="U588" s="255">
        <f t="shared" si="100"/>
        <v>0</v>
      </c>
      <c r="V588" s="169"/>
      <c r="W588" s="169"/>
      <c r="X588" s="169"/>
      <c r="Y588" s="169"/>
      <c r="Z588" s="169"/>
      <c r="AA588" s="378"/>
      <c r="AB588" s="169"/>
      <c r="AC588" s="169"/>
      <c r="AD588" s="169"/>
      <c r="AE588" s="371"/>
      <c r="AF588" s="371"/>
      <c r="AG588" s="371"/>
      <c r="AH588" s="169"/>
      <c r="AI588" s="169"/>
      <c r="AJ588" s="169"/>
      <c r="AK588" s="169"/>
      <c r="AL588" s="169"/>
      <c r="AM588" s="169"/>
      <c r="AN588" s="176"/>
      <c r="AO588" s="176"/>
      <c r="AP588" s="176"/>
    </row>
    <row r="589" spans="1:42" s="253" customFormat="1" ht="21" hidden="1" customHeight="1">
      <c r="A589" s="252"/>
      <c r="B589" s="252"/>
      <c r="C589" s="252"/>
      <c r="D589" s="252"/>
      <c r="E589" s="252"/>
      <c r="F589" s="252"/>
      <c r="G589" s="252"/>
      <c r="I589" s="265">
        <f t="shared" si="110"/>
        <v>0</v>
      </c>
      <c r="J589" s="255">
        <f t="shared" si="101"/>
        <v>0</v>
      </c>
      <c r="K589" s="1243">
        <f t="shared" si="111"/>
        <v>49</v>
      </c>
      <c r="L589" s="356"/>
      <c r="M589" s="356"/>
      <c r="N589" s="357">
        <f t="shared" si="106"/>
        <v>0</v>
      </c>
      <c r="O589" s="358"/>
      <c r="P589" s="358"/>
      <c r="Q589" s="359">
        <f t="shared" si="108"/>
        <v>0</v>
      </c>
      <c r="R589" s="359">
        <f t="shared" si="108"/>
        <v>0</v>
      </c>
      <c r="S589" s="360"/>
      <c r="T589" s="361"/>
      <c r="U589" s="255">
        <f t="shared" si="100"/>
        <v>0</v>
      </c>
      <c r="V589" s="169"/>
      <c r="W589" s="169"/>
      <c r="X589" s="169"/>
      <c r="Y589" s="169"/>
      <c r="Z589" s="169"/>
      <c r="AA589" s="378"/>
      <c r="AB589" s="169"/>
      <c r="AC589" s="169"/>
      <c r="AD589" s="169"/>
      <c r="AE589" s="371"/>
      <c r="AF589" s="371"/>
      <c r="AG589" s="371"/>
      <c r="AH589" s="169"/>
      <c r="AI589" s="169"/>
      <c r="AJ589" s="169"/>
      <c r="AK589" s="169"/>
      <c r="AL589" s="169"/>
      <c r="AM589" s="169"/>
      <c r="AN589" s="176"/>
      <c r="AO589" s="176"/>
      <c r="AP589" s="176"/>
    </row>
    <row r="590" spans="1:42" s="253" customFormat="1" ht="21" hidden="1" customHeight="1">
      <c r="A590" s="252"/>
      <c r="B590" s="252"/>
      <c r="C590" s="252"/>
      <c r="D590" s="252"/>
      <c r="E590" s="252"/>
      <c r="F590" s="252"/>
      <c r="G590" s="252"/>
      <c r="I590" s="265">
        <f t="shared" si="110"/>
        <v>0</v>
      </c>
      <c r="J590" s="255">
        <f t="shared" si="101"/>
        <v>0</v>
      </c>
      <c r="K590" s="1243">
        <f t="shared" si="111"/>
        <v>50</v>
      </c>
      <c r="L590" s="356"/>
      <c r="M590" s="356"/>
      <c r="N590" s="357">
        <f t="shared" si="106"/>
        <v>0</v>
      </c>
      <c r="O590" s="358"/>
      <c r="P590" s="358"/>
      <c r="Q590" s="359">
        <f t="shared" si="108"/>
        <v>0</v>
      </c>
      <c r="R590" s="359">
        <f t="shared" si="108"/>
        <v>0</v>
      </c>
      <c r="S590" s="360"/>
      <c r="T590" s="361"/>
      <c r="U590" s="255">
        <f t="shared" ref="U590:U600" si="112">IF($Q$529&gt;0,8,)</f>
        <v>0</v>
      </c>
      <c r="V590" s="169"/>
      <c r="W590" s="169"/>
      <c r="X590" s="169"/>
      <c r="Y590" s="169"/>
      <c r="Z590" s="169"/>
      <c r="AA590" s="378"/>
      <c r="AB590" s="169"/>
      <c r="AC590" s="169"/>
      <c r="AD590" s="169"/>
      <c r="AE590" s="371"/>
      <c r="AF590" s="371"/>
      <c r="AG590" s="371"/>
      <c r="AH590" s="169"/>
      <c r="AI590" s="169"/>
      <c r="AJ590" s="169"/>
      <c r="AK590" s="169"/>
      <c r="AL590" s="169"/>
      <c r="AM590" s="169"/>
      <c r="AN590" s="176"/>
      <c r="AO590" s="176"/>
      <c r="AP590" s="176"/>
    </row>
    <row r="591" spans="1:42" s="253" customFormat="1" ht="21" hidden="1" customHeight="1">
      <c r="A591" s="252"/>
      <c r="B591" s="252"/>
      <c r="C591" s="252"/>
      <c r="D591" s="252"/>
      <c r="E591" s="252"/>
      <c r="F591" s="252"/>
      <c r="G591" s="252"/>
      <c r="I591" s="265">
        <f t="shared" si="110"/>
        <v>0</v>
      </c>
      <c r="J591" s="255">
        <f t="shared" si="101"/>
        <v>0</v>
      </c>
      <c r="K591" s="1243">
        <f t="shared" si="111"/>
        <v>51</v>
      </c>
      <c r="L591" s="356"/>
      <c r="M591" s="356"/>
      <c r="N591" s="357">
        <f t="shared" si="106"/>
        <v>0</v>
      </c>
      <c r="O591" s="358"/>
      <c r="P591" s="358"/>
      <c r="Q591" s="359">
        <f t="shared" si="108"/>
        <v>0</v>
      </c>
      <c r="R591" s="359">
        <f t="shared" si="108"/>
        <v>0</v>
      </c>
      <c r="S591" s="360"/>
      <c r="T591" s="361"/>
      <c r="U591" s="255">
        <f t="shared" si="112"/>
        <v>0</v>
      </c>
      <c r="V591" s="169"/>
      <c r="W591" s="169"/>
      <c r="X591" s="169"/>
      <c r="Y591" s="169"/>
      <c r="Z591" s="169"/>
      <c r="AA591" s="378"/>
      <c r="AB591" s="169"/>
      <c r="AC591" s="169"/>
      <c r="AD591" s="169"/>
      <c r="AE591" s="371"/>
      <c r="AF591" s="371"/>
      <c r="AG591" s="371"/>
      <c r="AH591" s="169"/>
      <c r="AI591" s="169"/>
      <c r="AJ591" s="169"/>
      <c r="AK591" s="169"/>
      <c r="AL591" s="169"/>
      <c r="AM591" s="169"/>
      <c r="AN591" s="176"/>
      <c r="AO591" s="176"/>
      <c r="AP591" s="176"/>
    </row>
    <row r="592" spans="1:42" s="253" customFormat="1" ht="21" hidden="1" customHeight="1">
      <c r="A592" s="252"/>
      <c r="B592" s="252"/>
      <c r="C592" s="252"/>
      <c r="D592" s="252"/>
      <c r="E592" s="252"/>
      <c r="F592" s="252"/>
      <c r="G592" s="252"/>
      <c r="I592" s="265">
        <f t="shared" si="110"/>
        <v>0</v>
      </c>
      <c r="J592" s="255">
        <f t="shared" si="101"/>
        <v>0</v>
      </c>
      <c r="K592" s="1243">
        <f t="shared" si="111"/>
        <v>52</v>
      </c>
      <c r="L592" s="356"/>
      <c r="M592" s="356"/>
      <c r="N592" s="357">
        <f t="shared" si="106"/>
        <v>0</v>
      </c>
      <c r="O592" s="358"/>
      <c r="P592" s="358"/>
      <c r="Q592" s="359">
        <f t="shared" si="108"/>
        <v>0</v>
      </c>
      <c r="R592" s="359">
        <f t="shared" si="108"/>
        <v>0</v>
      </c>
      <c r="S592" s="360"/>
      <c r="T592" s="361"/>
      <c r="U592" s="255">
        <f t="shared" si="112"/>
        <v>0</v>
      </c>
      <c r="V592" s="169"/>
      <c r="W592" s="169"/>
      <c r="X592" s="169"/>
      <c r="Y592" s="169"/>
      <c r="Z592" s="169"/>
      <c r="AA592" s="378"/>
      <c r="AB592" s="169"/>
      <c r="AC592" s="169"/>
      <c r="AD592" s="169"/>
      <c r="AE592" s="371"/>
      <c r="AF592" s="371"/>
      <c r="AG592" s="371"/>
      <c r="AH592" s="169"/>
      <c r="AI592" s="169"/>
      <c r="AJ592" s="169"/>
      <c r="AK592" s="169"/>
      <c r="AL592" s="169"/>
      <c r="AM592" s="169"/>
      <c r="AN592" s="176"/>
      <c r="AO592" s="176"/>
      <c r="AP592" s="176"/>
    </row>
    <row r="593" spans="1:42" s="253" customFormat="1" ht="21" hidden="1" customHeight="1">
      <c r="A593" s="252"/>
      <c r="B593" s="252"/>
      <c r="C593" s="252"/>
      <c r="D593" s="252"/>
      <c r="E593" s="252"/>
      <c r="F593" s="252"/>
      <c r="G593" s="252"/>
      <c r="I593" s="265">
        <f t="shared" si="110"/>
        <v>0</v>
      </c>
      <c r="J593" s="255">
        <f t="shared" si="101"/>
        <v>0</v>
      </c>
      <c r="K593" s="1243">
        <f t="shared" si="111"/>
        <v>53</v>
      </c>
      <c r="L593" s="356"/>
      <c r="M593" s="356"/>
      <c r="N593" s="357">
        <f t="shared" si="106"/>
        <v>0</v>
      </c>
      <c r="O593" s="358"/>
      <c r="P593" s="358"/>
      <c r="Q593" s="359">
        <f t="shared" si="108"/>
        <v>0</v>
      </c>
      <c r="R593" s="359">
        <f t="shared" si="108"/>
        <v>0</v>
      </c>
      <c r="S593" s="360"/>
      <c r="T593" s="361"/>
      <c r="U593" s="255">
        <f t="shared" si="112"/>
        <v>0</v>
      </c>
      <c r="V593" s="169"/>
      <c r="W593" s="169"/>
      <c r="X593" s="169"/>
      <c r="Y593" s="169"/>
      <c r="Z593" s="169"/>
      <c r="AA593" s="378"/>
      <c r="AB593" s="169"/>
      <c r="AC593" s="169"/>
      <c r="AD593" s="169"/>
      <c r="AE593" s="371"/>
      <c r="AF593" s="371"/>
      <c r="AG593" s="371"/>
      <c r="AH593" s="169"/>
      <c r="AI593" s="169"/>
      <c r="AJ593" s="169"/>
      <c r="AK593" s="169"/>
      <c r="AL593" s="169"/>
      <c r="AM593" s="169"/>
      <c r="AN593" s="176"/>
      <c r="AO593" s="176"/>
      <c r="AP593" s="176"/>
    </row>
    <row r="594" spans="1:42" s="253" customFormat="1" ht="21" hidden="1" customHeight="1">
      <c r="A594" s="252"/>
      <c r="B594" s="252"/>
      <c r="C594" s="252"/>
      <c r="D594" s="252"/>
      <c r="E594" s="252"/>
      <c r="F594" s="252"/>
      <c r="G594" s="252"/>
      <c r="I594" s="265">
        <f t="shared" si="110"/>
        <v>0</v>
      </c>
      <c r="J594" s="255">
        <f t="shared" si="101"/>
        <v>0</v>
      </c>
      <c r="K594" s="1243">
        <f t="shared" si="111"/>
        <v>54</v>
      </c>
      <c r="L594" s="356"/>
      <c r="M594" s="356"/>
      <c r="N594" s="357">
        <f t="shared" si="106"/>
        <v>0</v>
      </c>
      <c r="O594" s="358"/>
      <c r="P594" s="358"/>
      <c r="Q594" s="359">
        <f t="shared" si="108"/>
        <v>0</v>
      </c>
      <c r="R594" s="359">
        <f t="shared" si="108"/>
        <v>0</v>
      </c>
      <c r="S594" s="360"/>
      <c r="T594" s="361"/>
      <c r="U594" s="255">
        <f t="shared" si="112"/>
        <v>0</v>
      </c>
      <c r="V594" s="169"/>
      <c r="W594" s="169"/>
      <c r="X594" s="169"/>
      <c r="Y594" s="169"/>
      <c r="Z594" s="169"/>
      <c r="AA594" s="378"/>
      <c r="AB594" s="169"/>
      <c r="AC594" s="169"/>
      <c r="AD594" s="169"/>
      <c r="AE594" s="371"/>
      <c r="AF594" s="371"/>
      <c r="AG594" s="371"/>
      <c r="AH594" s="169"/>
      <c r="AI594" s="169"/>
      <c r="AJ594" s="169"/>
      <c r="AK594" s="169"/>
      <c r="AL594" s="169"/>
      <c r="AM594" s="169"/>
      <c r="AN594" s="176"/>
      <c r="AO594" s="176"/>
      <c r="AP594" s="176"/>
    </row>
    <row r="595" spans="1:42" s="253" customFormat="1" ht="21" hidden="1" customHeight="1">
      <c r="A595" s="252"/>
      <c r="B595" s="252"/>
      <c r="C595" s="252"/>
      <c r="D595" s="252"/>
      <c r="E595" s="252"/>
      <c r="F595" s="252"/>
      <c r="G595" s="252"/>
      <c r="I595" s="265">
        <f t="shared" si="110"/>
        <v>0</v>
      </c>
      <c r="J595" s="255">
        <f t="shared" si="101"/>
        <v>0</v>
      </c>
      <c r="K595" s="1243">
        <f t="shared" si="111"/>
        <v>55</v>
      </c>
      <c r="L595" s="356"/>
      <c r="M595" s="356"/>
      <c r="N595" s="357">
        <f t="shared" si="106"/>
        <v>0</v>
      </c>
      <c r="O595" s="358"/>
      <c r="P595" s="358"/>
      <c r="Q595" s="359">
        <f t="shared" si="108"/>
        <v>0</v>
      </c>
      <c r="R595" s="359">
        <f t="shared" si="108"/>
        <v>0</v>
      </c>
      <c r="S595" s="360"/>
      <c r="T595" s="361"/>
      <c r="U595" s="255">
        <f t="shared" si="112"/>
        <v>0</v>
      </c>
      <c r="V595" s="169"/>
      <c r="W595" s="169"/>
      <c r="X595" s="169"/>
      <c r="Y595" s="169"/>
      <c r="Z595" s="169"/>
      <c r="AA595" s="378"/>
      <c r="AB595" s="169"/>
      <c r="AC595" s="169"/>
      <c r="AD595" s="169"/>
      <c r="AE595" s="371"/>
      <c r="AF595" s="371"/>
      <c r="AG595" s="371"/>
      <c r="AH595" s="169"/>
      <c r="AI595" s="169"/>
      <c r="AJ595" s="169"/>
      <c r="AK595" s="169"/>
      <c r="AL595" s="169"/>
      <c r="AM595" s="371"/>
      <c r="AN595" s="167"/>
      <c r="AO595" s="176"/>
      <c r="AP595" s="176"/>
    </row>
    <row r="596" spans="1:42" s="253" customFormat="1" ht="21" hidden="1" customHeight="1">
      <c r="A596" s="252"/>
      <c r="B596" s="252"/>
      <c r="C596" s="252"/>
      <c r="D596" s="252"/>
      <c r="E596" s="252"/>
      <c r="F596" s="252"/>
      <c r="G596" s="252"/>
      <c r="I596" s="265">
        <f t="shared" si="110"/>
        <v>0</v>
      </c>
      <c r="J596" s="255">
        <f t="shared" si="101"/>
        <v>0</v>
      </c>
      <c r="K596" s="1243">
        <f t="shared" si="111"/>
        <v>56</v>
      </c>
      <c r="L596" s="356"/>
      <c r="M596" s="356"/>
      <c r="N596" s="357">
        <f t="shared" si="106"/>
        <v>0</v>
      </c>
      <c r="O596" s="358"/>
      <c r="P596" s="358"/>
      <c r="Q596" s="359">
        <f t="shared" si="108"/>
        <v>0</v>
      </c>
      <c r="R596" s="359">
        <f t="shared" si="108"/>
        <v>0</v>
      </c>
      <c r="S596" s="360"/>
      <c r="T596" s="361"/>
      <c r="U596" s="255">
        <f t="shared" si="112"/>
        <v>0</v>
      </c>
      <c r="V596" s="169"/>
      <c r="W596" s="169"/>
      <c r="X596" s="169"/>
      <c r="Y596" s="169"/>
      <c r="Z596" s="169"/>
      <c r="AA596" s="378"/>
      <c r="AB596" s="169"/>
      <c r="AC596" s="169"/>
      <c r="AD596" s="169"/>
      <c r="AE596" s="371"/>
      <c r="AF596" s="371"/>
      <c r="AG596" s="371"/>
      <c r="AH596" s="169"/>
      <c r="AI596" s="169"/>
      <c r="AJ596" s="169"/>
      <c r="AK596" s="169"/>
      <c r="AL596" s="169"/>
      <c r="AM596" s="371"/>
      <c r="AN596" s="167"/>
      <c r="AO596" s="176"/>
      <c r="AP596" s="176"/>
    </row>
    <row r="597" spans="1:42" s="253" customFormat="1" ht="21" hidden="1" customHeight="1">
      <c r="A597" s="252"/>
      <c r="B597" s="252"/>
      <c r="C597" s="252"/>
      <c r="D597" s="252"/>
      <c r="E597" s="252"/>
      <c r="F597" s="252"/>
      <c r="G597" s="252"/>
      <c r="I597" s="265">
        <f t="shared" si="110"/>
        <v>0</v>
      </c>
      <c r="J597" s="255">
        <f t="shared" si="101"/>
        <v>0</v>
      </c>
      <c r="K597" s="1243">
        <f t="shared" si="111"/>
        <v>57</v>
      </c>
      <c r="L597" s="356"/>
      <c r="M597" s="356"/>
      <c r="N597" s="357">
        <f t="shared" si="106"/>
        <v>0</v>
      </c>
      <c r="O597" s="358"/>
      <c r="P597" s="358"/>
      <c r="Q597" s="359">
        <f t="shared" si="108"/>
        <v>0</v>
      </c>
      <c r="R597" s="359">
        <f t="shared" si="108"/>
        <v>0</v>
      </c>
      <c r="S597" s="360"/>
      <c r="T597" s="361"/>
      <c r="U597" s="255">
        <f t="shared" si="112"/>
        <v>0</v>
      </c>
      <c r="V597" s="169"/>
      <c r="W597" s="169"/>
      <c r="X597" s="169"/>
      <c r="Y597" s="169"/>
      <c r="Z597" s="169"/>
      <c r="AA597" s="378"/>
      <c r="AB597" s="169"/>
      <c r="AC597" s="169"/>
      <c r="AD597" s="169"/>
      <c r="AE597" s="371"/>
      <c r="AF597" s="371"/>
      <c r="AG597" s="371"/>
      <c r="AH597" s="169"/>
      <c r="AI597" s="169"/>
      <c r="AJ597" s="169"/>
      <c r="AK597" s="169"/>
      <c r="AL597" s="169"/>
      <c r="AM597" s="258"/>
      <c r="AO597" s="176"/>
      <c r="AP597" s="167"/>
    </row>
    <row r="598" spans="1:42" s="253" customFormat="1" ht="21" hidden="1" customHeight="1">
      <c r="A598" s="252"/>
      <c r="B598" s="252"/>
      <c r="C598" s="252"/>
      <c r="D598" s="252"/>
      <c r="E598" s="252"/>
      <c r="F598" s="252"/>
      <c r="G598" s="252"/>
      <c r="I598" s="265">
        <f t="shared" si="110"/>
        <v>0</v>
      </c>
      <c r="J598" s="255">
        <f t="shared" si="101"/>
        <v>0</v>
      </c>
      <c r="K598" s="1243">
        <f t="shared" si="111"/>
        <v>58</v>
      </c>
      <c r="L598" s="356"/>
      <c r="M598" s="356"/>
      <c r="N598" s="357">
        <f t="shared" si="106"/>
        <v>0</v>
      </c>
      <c r="O598" s="358"/>
      <c r="P598" s="358"/>
      <c r="Q598" s="359">
        <f t="shared" si="108"/>
        <v>0</v>
      </c>
      <c r="R598" s="359">
        <f t="shared" si="108"/>
        <v>0</v>
      </c>
      <c r="S598" s="360"/>
      <c r="T598" s="361"/>
      <c r="U598" s="255">
        <f t="shared" si="112"/>
        <v>0</v>
      </c>
      <c r="V598" s="169"/>
      <c r="W598" s="169"/>
      <c r="X598" s="169"/>
      <c r="Y598" s="169"/>
      <c r="Z598" s="169"/>
      <c r="AA598" s="378"/>
      <c r="AB598" s="169"/>
      <c r="AC598" s="169"/>
      <c r="AD598" s="169"/>
      <c r="AE598" s="371"/>
      <c r="AF598" s="371"/>
      <c r="AG598" s="371"/>
      <c r="AH598" s="169"/>
      <c r="AI598" s="169"/>
      <c r="AJ598" s="169"/>
      <c r="AK598" s="169"/>
      <c r="AL598" s="169"/>
      <c r="AM598" s="258"/>
      <c r="AO598" s="176"/>
      <c r="AP598" s="167"/>
    </row>
    <row r="599" spans="1:42" s="253" customFormat="1" ht="21" hidden="1" customHeight="1">
      <c r="A599" s="252"/>
      <c r="B599" s="252"/>
      <c r="C599" s="252"/>
      <c r="D599" s="252"/>
      <c r="E599" s="252"/>
      <c r="F599" s="252"/>
      <c r="G599" s="252"/>
      <c r="I599" s="265">
        <f t="shared" si="110"/>
        <v>0</v>
      </c>
      <c r="J599" s="255">
        <f t="shared" si="101"/>
        <v>0</v>
      </c>
      <c r="K599" s="1243">
        <f t="shared" si="111"/>
        <v>59</v>
      </c>
      <c r="L599" s="356"/>
      <c r="M599" s="356"/>
      <c r="N599" s="357">
        <f t="shared" si="106"/>
        <v>0</v>
      </c>
      <c r="O599" s="358"/>
      <c r="P599" s="358"/>
      <c r="Q599" s="359">
        <f t="shared" si="108"/>
        <v>0</v>
      </c>
      <c r="R599" s="359">
        <f t="shared" si="108"/>
        <v>0</v>
      </c>
      <c r="S599" s="360"/>
      <c r="T599" s="361"/>
      <c r="U599" s="255">
        <f t="shared" si="112"/>
        <v>0</v>
      </c>
      <c r="V599" s="322"/>
      <c r="W599" s="322"/>
      <c r="X599" s="322"/>
      <c r="Y599" s="322"/>
      <c r="Z599" s="323"/>
      <c r="AA599" s="324"/>
      <c r="AB599" s="323"/>
      <c r="AC599" s="323"/>
      <c r="AD599" s="323"/>
      <c r="AE599" s="259"/>
      <c r="AF599" s="259"/>
      <c r="AG599" s="259"/>
      <c r="AH599" s="259"/>
      <c r="AI599" s="259"/>
      <c r="AJ599" s="259"/>
      <c r="AK599" s="259"/>
      <c r="AL599" s="259"/>
      <c r="AM599" s="258"/>
    </row>
    <row r="600" spans="1:42" s="253" customFormat="1" ht="21" hidden="1" customHeight="1" thickBot="1">
      <c r="A600" s="252"/>
      <c r="B600" s="252"/>
      <c r="C600" s="252"/>
      <c r="D600" s="252"/>
      <c r="E600" s="252"/>
      <c r="F600" s="252"/>
      <c r="G600" s="252"/>
      <c r="I600" s="265">
        <f t="shared" si="110"/>
        <v>0</v>
      </c>
      <c r="J600" s="255">
        <f t="shared" si="101"/>
        <v>0</v>
      </c>
      <c r="K600" s="379">
        <f t="shared" si="111"/>
        <v>60</v>
      </c>
      <c r="L600" s="356"/>
      <c r="M600" s="356"/>
      <c r="N600" s="380">
        <f t="shared" si="106"/>
        <v>0</v>
      </c>
      <c r="O600" s="381"/>
      <c r="P600" s="381"/>
      <c r="Q600" s="382">
        <f t="shared" si="108"/>
        <v>0</v>
      </c>
      <c r="R600" s="382">
        <f t="shared" si="108"/>
        <v>0</v>
      </c>
      <c r="S600" s="383"/>
      <c r="T600" s="384"/>
      <c r="U600" s="255">
        <f t="shared" si="112"/>
        <v>0</v>
      </c>
      <c r="V600" s="322"/>
      <c r="W600" s="322"/>
      <c r="X600" s="322"/>
      <c r="Y600" s="322"/>
      <c r="Z600" s="323"/>
      <c r="AA600" s="324"/>
      <c r="AB600" s="323"/>
      <c r="AC600" s="323"/>
      <c r="AD600" s="323"/>
      <c r="AE600" s="259"/>
      <c r="AF600" s="259"/>
      <c r="AG600" s="259"/>
      <c r="AH600" s="259"/>
      <c r="AI600" s="259"/>
      <c r="AJ600" s="259"/>
      <c r="AK600" s="259"/>
      <c r="AL600" s="259"/>
      <c r="AM600" s="258"/>
    </row>
    <row r="601" spans="1:42" s="253" customFormat="1" ht="30" hidden="1" customHeight="1" thickBot="1">
      <c r="A601" s="252"/>
      <c r="B601" s="252"/>
      <c r="C601" s="252"/>
      <c r="D601" s="252"/>
      <c r="E601" s="252"/>
      <c r="F601" s="252"/>
      <c r="G601" s="252"/>
      <c r="I601" s="265">
        <f>IF(Q$604&gt;0,1,0)</f>
        <v>0</v>
      </c>
      <c r="J601" s="255">
        <f>IF($Q$604&gt;0,9,)</f>
        <v>0</v>
      </c>
      <c r="K601" s="2433" t="s">
        <v>891</v>
      </c>
      <c r="L601" s="2433"/>
      <c r="M601" s="2433"/>
      <c r="N601" s="2433"/>
      <c r="O601" s="2433"/>
      <c r="P601" s="2433"/>
      <c r="Q601" s="2433"/>
      <c r="R601" s="2433"/>
      <c r="S601" s="2433"/>
      <c r="T601" s="2433"/>
      <c r="U601" s="255">
        <f>IF($Q$604&gt;0,9,)</f>
        <v>0</v>
      </c>
      <c r="V601" s="395" t="s">
        <v>833</v>
      </c>
      <c r="W601" s="322"/>
      <c r="X601" s="322"/>
      <c r="Y601" s="322"/>
      <c r="Z601" s="323"/>
      <c r="AA601" s="324"/>
      <c r="AB601" s="323"/>
      <c r="AC601" s="323"/>
      <c r="AD601" s="323"/>
      <c r="AE601" s="259"/>
      <c r="AF601" s="261" t="s">
        <v>834</v>
      </c>
      <c r="AG601" s="262"/>
      <c r="AH601" s="262"/>
      <c r="AI601" s="262"/>
      <c r="AJ601" s="263"/>
      <c r="AK601" s="259"/>
      <c r="AL601" s="259"/>
      <c r="AM601" s="258"/>
      <c r="AN601" s="264"/>
      <c r="AO601" s="264"/>
      <c r="AP601" s="176"/>
    </row>
    <row r="602" spans="1:42" s="253" customFormat="1" ht="21" hidden="1" customHeight="1" thickBot="1">
      <c r="A602" s="252"/>
      <c r="B602" s="252"/>
      <c r="C602" s="252"/>
      <c r="D602" s="252"/>
      <c r="E602" s="252"/>
      <c r="F602" s="252"/>
      <c r="G602" s="252"/>
      <c r="I602" s="265">
        <f t="shared" ref="I602:I625" si="113">IF(Q$604&gt;0,1,0)</f>
        <v>0</v>
      </c>
      <c r="J602" s="255">
        <f t="shared" ref="J602:J625" si="114">IF($Q$604&gt;0,9,)</f>
        <v>0</v>
      </c>
      <c r="K602" s="2502" t="s">
        <v>578</v>
      </c>
      <c r="L602" s="2502"/>
      <c r="M602" s="2502"/>
      <c r="N602" s="2502"/>
      <c r="O602" s="2502"/>
      <c r="P602" s="2502"/>
      <c r="Q602" s="2502"/>
      <c r="R602" s="2502"/>
      <c r="S602" s="2502"/>
      <c r="T602" s="2502"/>
      <c r="U602" s="255">
        <f t="shared" ref="U602:U625" si="115">IF($Q$604&gt;0,9,)</f>
        <v>0</v>
      </c>
      <c r="V602" s="396" t="s">
        <v>861</v>
      </c>
      <c r="W602" s="267"/>
      <c r="X602" s="268"/>
      <c r="Y602" s="268"/>
      <c r="Z602" s="269"/>
      <c r="AA602" s="270"/>
      <c r="AB602" s="269"/>
      <c r="AC602" s="271"/>
      <c r="AD602" s="272"/>
      <c r="AE602" s="169"/>
      <c r="AF602" s="273" t="s">
        <v>862</v>
      </c>
      <c r="AG602" s="274" t="s">
        <v>863</v>
      </c>
      <c r="AH602" s="274" t="s">
        <v>864</v>
      </c>
      <c r="AI602" s="275" t="s">
        <v>865</v>
      </c>
      <c r="AJ602" s="263"/>
      <c r="AK602" s="259"/>
      <c r="AL602" s="259"/>
      <c r="AM602" s="258"/>
      <c r="AN602" s="264"/>
      <c r="AO602" s="264"/>
      <c r="AP602" s="176"/>
    </row>
    <row r="603" spans="1:42" s="253" customFormat="1" ht="21" hidden="1" customHeight="1">
      <c r="A603" s="252"/>
      <c r="B603" s="252"/>
      <c r="C603" s="252"/>
      <c r="D603" s="252"/>
      <c r="E603" s="252"/>
      <c r="F603" s="252"/>
      <c r="G603" s="252"/>
      <c r="I603" s="265">
        <f t="shared" si="113"/>
        <v>0</v>
      </c>
      <c r="J603" s="255">
        <f t="shared" si="114"/>
        <v>0</v>
      </c>
      <c r="K603" s="1242" t="s">
        <v>564</v>
      </c>
      <c r="L603" s="277" t="s">
        <v>565</v>
      </c>
      <c r="M603" s="1244" t="s">
        <v>1653</v>
      </c>
      <c r="N603" s="277" t="s">
        <v>940</v>
      </c>
      <c r="O603" s="1244" t="s">
        <v>859</v>
      </c>
      <c r="P603" s="277" t="s">
        <v>566</v>
      </c>
      <c r="Q603" s="277" t="s">
        <v>575</v>
      </c>
      <c r="R603" s="277" t="s">
        <v>570</v>
      </c>
      <c r="S603" s="277" t="s">
        <v>576</v>
      </c>
      <c r="T603" s="279" t="s">
        <v>577</v>
      </c>
      <c r="U603" s="255">
        <f t="shared" si="115"/>
        <v>0</v>
      </c>
      <c r="V603" s="397" t="s">
        <v>866</v>
      </c>
      <c r="W603" s="281"/>
      <c r="X603" s="282"/>
      <c r="Y603" s="282"/>
      <c r="Z603" s="283"/>
      <c r="AA603" s="284"/>
      <c r="AB603" s="283"/>
      <c r="AC603" s="285"/>
      <c r="AD603" s="286"/>
      <c r="AE603" s="169"/>
      <c r="AF603" s="287" t="s">
        <v>867</v>
      </c>
      <c r="AG603" s="288" t="s">
        <v>868</v>
      </c>
      <c r="AH603" s="288" t="s">
        <v>869</v>
      </c>
      <c r="AI603" s="289" t="s">
        <v>870</v>
      </c>
      <c r="AJ603" s="263"/>
      <c r="AK603" s="259"/>
      <c r="AL603" s="259"/>
      <c r="AM603" s="258"/>
      <c r="AN603" s="264"/>
      <c r="AO603" s="264"/>
      <c r="AP603" s="176"/>
    </row>
    <row r="604" spans="1:42" s="253" customFormat="1" ht="21" hidden="1" customHeight="1" thickBot="1">
      <c r="A604" s="252"/>
      <c r="B604" s="252"/>
      <c r="C604" s="252"/>
      <c r="D604" s="252"/>
      <c r="E604" s="252"/>
      <c r="F604" s="252"/>
      <c r="G604" s="252"/>
      <c r="I604" s="265">
        <f t="shared" si="113"/>
        <v>0</v>
      </c>
      <c r="J604" s="255">
        <f t="shared" si="114"/>
        <v>0</v>
      </c>
      <c r="K604" s="549"/>
      <c r="L604" s="550"/>
      <c r="M604" s="550"/>
      <c r="N604" s="550"/>
      <c r="O604" s="550"/>
      <c r="P604" s="293" t="str">
        <f>IF(COUNTA(Y609:Y616)&gt;1,CONCATENATE(V609,"번지 외 ",COUNTA(Y609:Y616)-1,"필지"),CONCATENATE(V609,"번지"))</f>
        <v>번지</v>
      </c>
      <c r="Q604" s="294">
        <f>+Y617</f>
        <v>0</v>
      </c>
      <c r="R604" s="295"/>
      <c r="S604" s="296">
        <f>COUNT(L612:L624)</f>
        <v>0</v>
      </c>
      <c r="T604" s="297">
        <f>200*S604</f>
        <v>0</v>
      </c>
      <c r="U604" s="255">
        <f t="shared" si="115"/>
        <v>0</v>
      </c>
      <c r="V604" s="397" t="s">
        <v>871</v>
      </c>
      <c r="W604" s="281"/>
      <c r="X604" s="282"/>
      <c r="Y604" s="282"/>
      <c r="Z604" s="283"/>
      <c r="AA604" s="284"/>
      <c r="AB604" s="283"/>
      <c r="AC604" s="285"/>
      <c r="AD604" s="286"/>
      <c r="AE604" s="169"/>
      <c r="AF604" s="287" t="s">
        <v>872</v>
      </c>
      <c r="AG604" s="288" t="s">
        <v>873</v>
      </c>
      <c r="AH604" s="298" t="s">
        <v>874</v>
      </c>
      <c r="AI604" s="289" t="s">
        <v>875</v>
      </c>
      <c r="AJ604" s="263"/>
      <c r="AK604" s="259"/>
      <c r="AL604" s="259"/>
      <c r="AM604" s="258"/>
      <c r="AN604" s="333"/>
      <c r="AO604" s="264"/>
      <c r="AP604" s="176"/>
    </row>
    <row r="605" spans="1:42" s="253" customFormat="1" ht="21" hidden="1" customHeight="1" thickBot="1">
      <c r="A605" s="252"/>
      <c r="B605" s="252"/>
      <c r="C605" s="252"/>
      <c r="D605" s="252"/>
      <c r="E605" s="252"/>
      <c r="F605" s="252"/>
      <c r="G605" s="252"/>
      <c r="I605" s="265">
        <f t="shared" si="113"/>
        <v>0</v>
      </c>
      <c r="J605" s="255">
        <f t="shared" si="114"/>
        <v>0</v>
      </c>
      <c r="K605" s="1242" t="s">
        <v>568</v>
      </c>
      <c r="L605" s="277" t="s">
        <v>569</v>
      </c>
      <c r="M605" s="277" t="s">
        <v>562</v>
      </c>
      <c r="N605" s="277" t="s">
        <v>567</v>
      </c>
      <c r="O605" s="277" t="s">
        <v>571</v>
      </c>
      <c r="P605" s="1246" t="s">
        <v>572</v>
      </c>
      <c r="Q605" s="1246" t="s">
        <v>573</v>
      </c>
      <c r="R605" s="300" t="s">
        <v>574</v>
      </c>
      <c r="S605" s="301" t="s">
        <v>593</v>
      </c>
      <c r="T605" s="279" t="s">
        <v>563</v>
      </c>
      <c r="U605" s="255">
        <f t="shared" si="115"/>
        <v>0</v>
      </c>
      <c r="V605" s="398" t="s">
        <v>876</v>
      </c>
      <c r="W605" s="399"/>
      <c r="X605" s="400"/>
      <c r="Y605" s="400"/>
      <c r="Z605" s="401"/>
      <c r="AA605" s="402"/>
      <c r="AB605" s="401"/>
      <c r="AC605" s="403"/>
      <c r="AD605" s="404"/>
      <c r="AE605" s="169"/>
      <c r="AF605" s="287" t="s">
        <v>877</v>
      </c>
      <c r="AG605" s="309" t="s">
        <v>878</v>
      </c>
      <c r="AH605" s="310" t="s">
        <v>879</v>
      </c>
      <c r="AI605" s="289" t="s">
        <v>880</v>
      </c>
      <c r="AJ605" s="263"/>
      <c r="AK605" s="259"/>
      <c r="AL605" s="259"/>
      <c r="AM605" s="258"/>
      <c r="AN605" s="333"/>
      <c r="AO605" s="264"/>
      <c r="AP605" s="176"/>
    </row>
    <row r="606" spans="1:42" s="253" customFormat="1" ht="21" hidden="1" customHeight="1" thickBot="1">
      <c r="A606" s="252"/>
      <c r="B606" s="252"/>
      <c r="C606" s="252"/>
      <c r="D606" s="252"/>
      <c r="E606" s="252"/>
      <c r="F606" s="252"/>
      <c r="G606" s="252"/>
      <c r="I606" s="265">
        <f t="shared" si="113"/>
        <v>0</v>
      </c>
      <c r="J606" s="255">
        <f t="shared" si="114"/>
        <v>0</v>
      </c>
      <c r="K606" s="311">
        <f>Z609</f>
        <v>0</v>
      </c>
      <c r="L606" s="312">
        <f>AA609</f>
        <v>0</v>
      </c>
      <c r="M606" s="313">
        <f>AC609</f>
        <v>0</v>
      </c>
      <c r="N606" s="314">
        <f>AB618</f>
        <v>0</v>
      </c>
      <c r="O606" s="315" t="e">
        <f>IF((Q610+R610)&gt;0,ROUND((Q610/(Q610+R610)),4),0)</f>
        <v>#DIV/0!</v>
      </c>
      <c r="P606" s="316" t="str">
        <f>IF(W605&lt;=15,AI603,IF(W605&gt;30,AI605,AI604))</f>
        <v>완 (15˚ 이하)</v>
      </c>
      <c r="Q606" s="317">
        <f>IF(Q604&gt;0,IF(Q604/COUNTA(AB609:AB616)&gt;=5,AF611,IF(Q604/COUNTA(AB609:AB616)&lt;3,AF613,AF612)),)</f>
        <v>0</v>
      </c>
      <c r="R606" s="318"/>
      <c r="S606" s="319">
        <f>W605</f>
        <v>0</v>
      </c>
      <c r="T606" s="320">
        <f>ROUND(N606/10000*N612,0)</f>
        <v>0</v>
      </c>
      <c r="U606" s="255">
        <f t="shared" si="115"/>
        <v>0</v>
      </c>
      <c r="V606" s="405">
        <v>0</v>
      </c>
      <c r="W606" s="405"/>
      <c r="X606" s="405"/>
      <c r="Y606" s="405"/>
      <c r="Z606" s="405"/>
      <c r="AA606" s="406"/>
      <c r="AB606" s="405"/>
      <c r="AC606" s="405"/>
      <c r="AD606" s="405"/>
      <c r="AE606" s="169"/>
      <c r="AF606" s="287" t="s">
        <v>881</v>
      </c>
      <c r="AG606" s="288"/>
      <c r="AH606" s="321"/>
      <c r="AI606" s="289"/>
      <c r="AJ606" s="263"/>
      <c r="AK606" s="259"/>
      <c r="AL606" s="259"/>
      <c r="AM606" s="258"/>
      <c r="AN606" s="264"/>
      <c r="AO606" s="264"/>
      <c r="AP606" s="176"/>
    </row>
    <row r="607" spans="1:42" s="253" customFormat="1" ht="21" hidden="1" customHeight="1" thickBot="1">
      <c r="A607" s="252"/>
      <c r="B607" s="252"/>
      <c r="C607" s="252"/>
      <c r="D607" s="252"/>
      <c r="E607" s="252"/>
      <c r="F607" s="252"/>
      <c r="G607" s="252"/>
      <c r="I607" s="265">
        <f t="shared" si="113"/>
        <v>0</v>
      </c>
      <c r="J607" s="255">
        <f t="shared" si="114"/>
        <v>0</v>
      </c>
      <c r="K607" s="2503" t="s">
        <v>941</v>
      </c>
      <c r="L607" s="2503"/>
      <c r="M607" s="2503"/>
      <c r="N607" s="2503"/>
      <c r="O607" s="2503"/>
      <c r="P607" s="2503"/>
      <c r="Q607" s="2503"/>
      <c r="R607" s="2503"/>
      <c r="S607" s="2503"/>
      <c r="T607" s="2503"/>
      <c r="U607" s="255">
        <f t="shared" si="115"/>
        <v>0</v>
      </c>
      <c r="V607" s="322"/>
      <c r="W607" s="322"/>
      <c r="X607" s="322"/>
      <c r="Y607" s="322"/>
      <c r="Z607" s="323"/>
      <c r="AA607" s="324"/>
      <c r="AB607" s="323"/>
      <c r="AC607" s="323"/>
      <c r="AD607" s="323"/>
      <c r="AE607" s="169"/>
      <c r="AF607" s="287"/>
      <c r="AG607" s="288"/>
      <c r="AH607" s="321"/>
      <c r="AI607" s="289"/>
      <c r="AJ607" s="263"/>
      <c r="AK607" s="259"/>
      <c r="AL607" s="259"/>
      <c r="AM607" s="258"/>
      <c r="AN607" s="264"/>
      <c r="AO607" s="264"/>
      <c r="AP607" s="176"/>
    </row>
    <row r="608" spans="1:42" s="253" customFormat="1" ht="21" hidden="1" customHeight="1" thickBot="1">
      <c r="A608" s="252"/>
      <c r="B608" s="252"/>
      <c r="C608" s="252"/>
      <c r="D608" s="252"/>
      <c r="E608" s="252"/>
      <c r="F608" s="252"/>
      <c r="G608" s="252"/>
      <c r="I608" s="265">
        <f t="shared" si="113"/>
        <v>0</v>
      </c>
      <c r="J608" s="255">
        <f t="shared" si="114"/>
        <v>0</v>
      </c>
      <c r="K608" s="2439" t="s">
        <v>942</v>
      </c>
      <c r="L608" s="2441" t="s">
        <v>943</v>
      </c>
      <c r="M608" s="2443" t="s">
        <v>944</v>
      </c>
      <c r="N608" s="2443" t="s">
        <v>945</v>
      </c>
      <c r="O608" s="2445" t="s">
        <v>946</v>
      </c>
      <c r="P608" s="2445"/>
      <c r="Q608" s="2445" t="s">
        <v>947</v>
      </c>
      <c r="R608" s="2445"/>
      <c r="S608" s="2504" t="s">
        <v>1162</v>
      </c>
      <c r="T608" s="2505"/>
      <c r="U608" s="255">
        <f t="shared" si="115"/>
        <v>0</v>
      </c>
      <c r="V608" s="396" t="s">
        <v>837</v>
      </c>
      <c r="W608" s="407" t="s">
        <v>838</v>
      </c>
      <c r="X608" s="407" t="s">
        <v>835</v>
      </c>
      <c r="Y608" s="407" t="s">
        <v>890</v>
      </c>
      <c r="Z608" s="407" t="s">
        <v>568</v>
      </c>
      <c r="AA608" s="408" t="s">
        <v>902</v>
      </c>
      <c r="AB608" s="407" t="s">
        <v>836</v>
      </c>
      <c r="AC608" s="409" t="s">
        <v>562</v>
      </c>
      <c r="AD608" s="410" t="s">
        <v>1147</v>
      </c>
      <c r="AE608" s="169"/>
      <c r="AF608" s="329"/>
      <c r="AG608" s="330"/>
      <c r="AH608" s="331"/>
      <c r="AI608" s="332"/>
      <c r="AJ608" s="333"/>
      <c r="AK608" s="259"/>
      <c r="AL608" s="259"/>
      <c r="AM608" s="258"/>
      <c r="AN608" s="264"/>
      <c r="AO608" s="169"/>
      <c r="AP608" s="176"/>
    </row>
    <row r="609" spans="1:45" s="253" customFormat="1" ht="21" hidden="1" customHeight="1" thickBot="1">
      <c r="A609" s="252"/>
      <c r="B609" s="252"/>
      <c r="C609" s="252"/>
      <c r="D609" s="252"/>
      <c r="E609" s="252"/>
      <c r="F609" s="252"/>
      <c r="G609" s="252"/>
      <c r="I609" s="265">
        <f t="shared" si="113"/>
        <v>0</v>
      </c>
      <c r="J609" s="255">
        <f t="shared" si="114"/>
        <v>0</v>
      </c>
      <c r="K609" s="2440"/>
      <c r="L609" s="2442"/>
      <c r="M609" s="2444"/>
      <c r="N609" s="2444"/>
      <c r="O609" s="1245" t="s">
        <v>786</v>
      </c>
      <c r="P609" s="335" t="s">
        <v>787</v>
      </c>
      <c r="Q609" s="335" t="s">
        <v>786</v>
      </c>
      <c r="R609" s="336" t="s">
        <v>787</v>
      </c>
      <c r="S609" s="2506"/>
      <c r="T609" s="2507"/>
      <c r="U609" s="255">
        <f t="shared" si="115"/>
        <v>0</v>
      </c>
      <c r="V609" s="337"/>
      <c r="W609" s="338"/>
      <c r="X609" s="338"/>
      <c r="Y609" s="338"/>
      <c r="Z609" s="338"/>
      <c r="AA609" s="339"/>
      <c r="AB609" s="338"/>
      <c r="AC609" s="340"/>
      <c r="AD609" s="341"/>
      <c r="AE609" s="169"/>
      <c r="AF609" s="262"/>
      <c r="AG609" s="262"/>
      <c r="AH609" s="262"/>
      <c r="AI609" s="342"/>
      <c r="AJ609" s="333"/>
      <c r="AK609" s="259"/>
      <c r="AL609" s="259"/>
      <c r="AM609" s="258"/>
      <c r="AN609" s="264"/>
      <c r="AO609" s="169"/>
      <c r="AP609" s="176"/>
    </row>
    <row r="610" spans="1:45" s="253" customFormat="1" ht="21" hidden="1" customHeight="1">
      <c r="A610" s="252"/>
      <c r="B610" s="252"/>
      <c r="C610" s="252"/>
      <c r="D610" s="252"/>
      <c r="E610" s="252"/>
      <c r="F610" s="252"/>
      <c r="G610" s="252"/>
      <c r="I610" s="265">
        <f t="shared" si="113"/>
        <v>0</v>
      </c>
      <c r="J610" s="255">
        <f t="shared" si="114"/>
        <v>0</v>
      </c>
      <c r="K610" s="1243" t="s">
        <v>889</v>
      </c>
      <c r="L610" s="344"/>
      <c r="M610" s="344"/>
      <c r="N610" s="345" t="e">
        <f>N611/S604</f>
        <v>#DIV/0!</v>
      </c>
      <c r="O610" s="346" t="e">
        <f>ROUND(O611/S604,1)</f>
        <v>#DIV/0!</v>
      </c>
      <c r="P610" s="346" t="e">
        <f>ROUND(P611/S604,1)</f>
        <v>#DIV/0!</v>
      </c>
      <c r="Q610" s="345" t="e">
        <f>ROUND(Q611/S604,0)</f>
        <v>#DIV/0!</v>
      </c>
      <c r="R610" s="345" t="e">
        <f>ROUND(R611/S604,0)</f>
        <v>#DIV/0!</v>
      </c>
      <c r="S610" s="347"/>
      <c r="T610" s="348"/>
      <c r="U610" s="255">
        <f t="shared" si="115"/>
        <v>0</v>
      </c>
      <c r="V610" s="337"/>
      <c r="W610" s="349"/>
      <c r="X610" s="349"/>
      <c r="Y610" s="349"/>
      <c r="Z610" s="338"/>
      <c r="AA610" s="339"/>
      <c r="AB610" s="338"/>
      <c r="AC610" s="340"/>
      <c r="AD610" s="341"/>
      <c r="AE610" s="169"/>
      <c r="AF610" s="273" t="s">
        <v>560</v>
      </c>
      <c r="AG610" s="274" t="s">
        <v>561</v>
      </c>
      <c r="AH610" s="325" t="s">
        <v>884</v>
      </c>
      <c r="AI610" s="350"/>
      <c r="AJ610" s="263"/>
      <c r="AK610" s="259"/>
      <c r="AL610" s="259"/>
      <c r="AM610" s="258"/>
      <c r="AN610" s="333"/>
      <c r="AO610" s="169"/>
      <c r="AP610" s="176"/>
    </row>
    <row r="611" spans="1:45" s="253" customFormat="1" ht="21" hidden="1" customHeight="1">
      <c r="A611" s="252"/>
      <c r="B611" s="252"/>
      <c r="C611" s="252"/>
      <c r="D611" s="252"/>
      <c r="E611" s="252"/>
      <c r="F611" s="252"/>
      <c r="G611" s="252"/>
      <c r="I611" s="265">
        <f t="shared" si="113"/>
        <v>0</v>
      </c>
      <c r="J611" s="255">
        <f t="shared" si="114"/>
        <v>0</v>
      </c>
      <c r="K611" s="1243" t="s">
        <v>832</v>
      </c>
      <c r="L611" s="344"/>
      <c r="M611" s="344"/>
      <c r="N611" s="351">
        <f>SUM(N612:N675)</f>
        <v>0</v>
      </c>
      <c r="O611" s="351">
        <f>SUM(O612:O675)</f>
        <v>0</v>
      </c>
      <c r="P611" s="351">
        <f>SUM(P612:P675)</f>
        <v>0</v>
      </c>
      <c r="Q611" s="351">
        <f>SUM(Q612:Q675)</f>
        <v>0</v>
      </c>
      <c r="R611" s="351">
        <f>SUM(R612:R675)</f>
        <v>0</v>
      </c>
      <c r="S611" s="352"/>
      <c r="T611" s="353"/>
      <c r="U611" s="255">
        <f t="shared" si="115"/>
        <v>0</v>
      </c>
      <c r="V611" s="337"/>
      <c r="W611" s="349"/>
      <c r="X611" s="349"/>
      <c r="Y611" s="349"/>
      <c r="Z611" s="338"/>
      <c r="AA611" s="339"/>
      <c r="AB611" s="338"/>
      <c r="AC611" s="340"/>
      <c r="AD611" s="341"/>
      <c r="AE611" s="169"/>
      <c r="AF611" s="287" t="s">
        <v>885</v>
      </c>
      <c r="AG611" s="288" t="s">
        <v>1151</v>
      </c>
      <c r="AH611" s="354">
        <v>0</v>
      </c>
      <c r="AI611" s="355"/>
      <c r="AJ611" s="263"/>
      <c r="AK611" s="259"/>
      <c r="AL611" s="259"/>
      <c r="AM611" s="258"/>
      <c r="AN611" s="333"/>
      <c r="AO611" s="169"/>
      <c r="AP611" s="176"/>
    </row>
    <row r="612" spans="1:45" s="253" customFormat="1" ht="21" hidden="1" customHeight="1">
      <c r="A612" s="252"/>
      <c r="B612" s="252"/>
      <c r="C612" s="252"/>
      <c r="D612" s="252"/>
      <c r="E612" s="252"/>
      <c r="F612" s="252"/>
      <c r="G612" s="252"/>
      <c r="I612" s="265">
        <f t="shared" si="113"/>
        <v>0</v>
      </c>
      <c r="J612" s="255">
        <f t="shared" si="114"/>
        <v>0</v>
      </c>
      <c r="K612" s="1243">
        <v>1</v>
      </c>
      <c r="L612" s="356"/>
      <c r="M612" s="356"/>
      <c r="N612" s="357">
        <f t="shared" ref="N612:N618" si="116">IF(O612+P612&gt;0,$W$452,)</f>
        <v>0</v>
      </c>
      <c r="O612" s="358"/>
      <c r="P612" s="358"/>
      <c r="Q612" s="359">
        <f t="shared" ref="Q612:R625" si="117">ROUND(O612*50,0)</f>
        <v>0</v>
      </c>
      <c r="R612" s="359">
        <f t="shared" si="117"/>
        <v>0</v>
      </c>
      <c r="S612" s="360"/>
      <c r="T612" s="361"/>
      <c r="U612" s="255">
        <f t="shared" si="115"/>
        <v>0</v>
      </c>
      <c r="V612" s="337"/>
      <c r="W612" s="349"/>
      <c r="X612" s="349"/>
      <c r="Y612" s="349"/>
      <c r="Z612" s="338"/>
      <c r="AA612" s="339"/>
      <c r="AB612" s="338"/>
      <c r="AC612" s="340"/>
      <c r="AD612" s="341"/>
      <c r="AE612" s="169"/>
      <c r="AF612" s="287" t="s">
        <v>886</v>
      </c>
      <c r="AG612" s="288" t="s">
        <v>887</v>
      </c>
      <c r="AH612" s="362">
        <v>0.05</v>
      </c>
      <c r="AI612" s="355"/>
      <c r="AJ612" s="263"/>
      <c r="AK612" s="259"/>
      <c r="AL612" s="259"/>
      <c r="AM612" s="167"/>
      <c r="AN612" s="176"/>
      <c r="AO612" s="169"/>
      <c r="AP612" s="176"/>
    </row>
    <row r="613" spans="1:45" s="253" customFormat="1" ht="21" hidden="1" customHeight="1">
      <c r="A613" s="252"/>
      <c r="B613" s="252"/>
      <c r="C613" s="252"/>
      <c r="D613" s="252"/>
      <c r="E613" s="252"/>
      <c r="F613" s="252"/>
      <c r="G613" s="252"/>
      <c r="I613" s="265">
        <f t="shared" si="113"/>
        <v>0</v>
      </c>
      <c r="J613" s="255">
        <f t="shared" si="114"/>
        <v>0</v>
      </c>
      <c r="K613" s="1243">
        <f t="shared" ref="K613:K625" si="118">+K612+1</f>
        <v>2</v>
      </c>
      <c r="L613" s="356"/>
      <c r="M613" s="356"/>
      <c r="N613" s="357">
        <f t="shared" si="116"/>
        <v>0</v>
      </c>
      <c r="O613" s="358"/>
      <c r="P613" s="358"/>
      <c r="Q613" s="359">
        <f t="shared" si="117"/>
        <v>0</v>
      </c>
      <c r="R613" s="359">
        <f t="shared" si="117"/>
        <v>0</v>
      </c>
      <c r="S613" s="360"/>
      <c r="T613" s="361"/>
      <c r="U613" s="255">
        <f t="shared" si="115"/>
        <v>0</v>
      </c>
      <c r="V613" s="337"/>
      <c r="W613" s="349"/>
      <c r="X613" s="349"/>
      <c r="Y613" s="349"/>
      <c r="Z613" s="338"/>
      <c r="AA613" s="339"/>
      <c r="AB613" s="338"/>
      <c r="AC613" s="340"/>
      <c r="AD613" s="341"/>
      <c r="AE613" s="169"/>
      <c r="AF613" s="287" t="s">
        <v>888</v>
      </c>
      <c r="AG613" s="288" t="s">
        <v>1150</v>
      </c>
      <c r="AH613" s="362">
        <v>0.1</v>
      </c>
      <c r="AI613" s="363"/>
      <c r="AJ613" s="263"/>
      <c r="AK613" s="259"/>
      <c r="AL613" s="259"/>
      <c r="AM613" s="258"/>
      <c r="AN613" s="176"/>
      <c r="AO613" s="169"/>
      <c r="AP613" s="176"/>
    </row>
    <row r="614" spans="1:45" s="253" customFormat="1" ht="21" hidden="1" customHeight="1">
      <c r="A614" s="252"/>
      <c r="B614" s="252"/>
      <c r="C614" s="252"/>
      <c r="D614" s="252"/>
      <c r="E614" s="252"/>
      <c r="F614" s="252"/>
      <c r="G614" s="252"/>
      <c r="I614" s="265">
        <f t="shared" si="113"/>
        <v>0</v>
      </c>
      <c r="J614" s="255">
        <f t="shared" si="114"/>
        <v>0</v>
      </c>
      <c r="K614" s="1243">
        <f t="shared" si="118"/>
        <v>3</v>
      </c>
      <c r="L614" s="356"/>
      <c r="M614" s="356"/>
      <c r="N614" s="357">
        <f t="shared" si="116"/>
        <v>0</v>
      </c>
      <c r="O614" s="358"/>
      <c r="P614" s="358"/>
      <c r="Q614" s="359">
        <f t="shared" si="117"/>
        <v>0</v>
      </c>
      <c r="R614" s="359">
        <f t="shared" si="117"/>
        <v>0</v>
      </c>
      <c r="S614" s="360"/>
      <c r="T614" s="361"/>
      <c r="U614" s="255">
        <f t="shared" si="115"/>
        <v>0</v>
      </c>
      <c r="V614" s="337"/>
      <c r="W614" s="349"/>
      <c r="X614" s="349"/>
      <c r="Y614" s="349"/>
      <c r="Z614" s="338"/>
      <c r="AA614" s="339"/>
      <c r="AB614" s="338"/>
      <c r="AC614" s="340"/>
      <c r="AD614" s="341"/>
      <c r="AE614" s="169"/>
      <c r="AF614" s="287"/>
      <c r="AG614" s="288"/>
      <c r="AH614" s="364"/>
      <c r="AI614" s="289"/>
      <c r="AJ614" s="333"/>
      <c r="AK614" s="259"/>
      <c r="AL614" s="259"/>
      <c r="AM614" s="169"/>
      <c r="AN614" s="176"/>
      <c r="AO614" s="169"/>
      <c r="AP614" s="176"/>
      <c r="AQ614" s="167"/>
      <c r="AR614" s="167"/>
    </row>
    <row r="615" spans="1:45" s="253" customFormat="1" ht="21" hidden="1" customHeight="1" thickBot="1">
      <c r="A615" s="252"/>
      <c r="B615" s="252"/>
      <c r="C615" s="252"/>
      <c r="D615" s="252"/>
      <c r="E615" s="252"/>
      <c r="F615" s="252"/>
      <c r="G615" s="252"/>
      <c r="I615" s="265">
        <f t="shared" si="113"/>
        <v>0</v>
      </c>
      <c r="J615" s="255">
        <f t="shared" si="114"/>
        <v>0</v>
      </c>
      <c r="K615" s="1243">
        <f t="shared" si="118"/>
        <v>4</v>
      </c>
      <c r="L615" s="356"/>
      <c r="M615" s="356"/>
      <c r="N615" s="357">
        <f t="shared" si="116"/>
        <v>0</v>
      </c>
      <c r="O615" s="358"/>
      <c r="P615" s="358"/>
      <c r="Q615" s="359">
        <f t="shared" si="117"/>
        <v>0</v>
      </c>
      <c r="R615" s="359">
        <f t="shared" si="117"/>
        <v>0</v>
      </c>
      <c r="S615" s="360"/>
      <c r="T615" s="361"/>
      <c r="U615" s="255">
        <f t="shared" si="115"/>
        <v>0</v>
      </c>
      <c r="V615" s="337"/>
      <c r="W615" s="349"/>
      <c r="X615" s="349"/>
      <c r="Y615" s="349"/>
      <c r="Z615" s="338"/>
      <c r="AA615" s="339"/>
      <c r="AB615" s="338"/>
      <c r="AC615" s="340"/>
      <c r="AD615" s="341"/>
      <c r="AE615" s="169"/>
      <c r="AF615" s="329"/>
      <c r="AG615" s="365"/>
      <c r="AH615" s="330"/>
      <c r="AI615" s="332"/>
      <c r="AJ615" s="333"/>
      <c r="AK615" s="259"/>
      <c r="AL615" s="259"/>
      <c r="AM615" s="169"/>
      <c r="AN615" s="176"/>
      <c r="AO615" s="169"/>
      <c r="AP615" s="176"/>
    </row>
    <row r="616" spans="1:45" s="253" customFormat="1" ht="21" hidden="1" customHeight="1">
      <c r="A616" s="252"/>
      <c r="B616" s="252"/>
      <c r="C616" s="252"/>
      <c r="D616" s="252"/>
      <c r="E616" s="252"/>
      <c r="F616" s="252"/>
      <c r="G616" s="252"/>
      <c r="I616" s="265">
        <f t="shared" si="113"/>
        <v>0</v>
      </c>
      <c r="J616" s="255">
        <f t="shared" si="114"/>
        <v>0</v>
      </c>
      <c r="K616" s="1243">
        <f t="shared" si="118"/>
        <v>5</v>
      </c>
      <c r="L616" s="356"/>
      <c r="M616" s="356"/>
      <c r="N616" s="357">
        <f t="shared" si="116"/>
        <v>0</v>
      </c>
      <c r="O616" s="358"/>
      <c r="P616" s="358"/>
      <c r="Q616" s="359">
        <f t="shared" si="117"/>
        <v>0</v>
      </c>
      <c r="R616" s="359">
        <f t="shared" si="117"/>
        <v>0</v>
      </c>
      <c r="S616" s="360"/>
      <c r="T616" s="361"/>
      <c r="U616" s="255">
        <f t="shared" si="115"/>
        <v>0</v>
      </c>
      <c r="V616" s="337"/>
      <c r="W616" s="349"/>
      <c r="X616" s="349"/>
      <c r="Y616" s="349"/>
      <c r="Z616" s="338"/>
      <c r="AA616" s="339"/>
      <c r="AB616" s="338"/>
      <c r="AC616" s="340"/>
      <c r="AD616" s="341"/>
      <c r="AE616" s="167"/>
      <c r="AF616" s="176"/>
      <c r="AG616" s="176"/>
      <c r="AH616" s="176"/>
      <c r="AI616" s="176"/>
      <c r="AJ616" s="176"/>
      <c r="AK616" s="167"/>
      <c r="AL616" s="167"/>
      <c r="AM616" s="169"/>
      <c r="AN616" s="176"/>
      <c r="AO616" s="176"/>
      <c r="AP616" s="176"/>
      <c r="AS616" s="167"/>
    </row>
    <row r="617" spans="1:45" s="253" customFormat="1" ht="21" hidden="1" customHeight="1">
      <c r="A617" s="252"/>
      <c r="B617" s="252"/>
      <c r="C617" s="252"/>
      <c r="D617" s="252"/>
      <c r="E617" s="252"/>
      <c r="F617" s="252"/>
      <c r="G617" s="252"/>
      <c r="I617" s="265">
        <f t="shared" si="113"/>
        <v>0</v>
      </c>
      <c r="J617" s="255">
        <f t="shared" si="114"/>
        <v>0</v>
      </c>
      <c r="K617" s="1243">
        <f t="shared" si="118"/>
        <v>6</v>
      </c>
      <c r="L617" s="356"/>
      <c r="M617" s="356"/>
      <c r="N617" s="357">
        <f t="shared" si="116"/>
        <v>0</v>
      </c>
      <c r="O617" s="358"/>
      <c r="P617" s="358"/>
      <c r="Q617" s="359">
        <f t="shared" si="117"/>
        <v>0</v>
      </c>
      <c r="R617" s="359">
        <f t="shared" si="117"/>
        <v>0</v>
      </c>
      <c r="S617" s="360"/>
      <c r="T617" s="361"/>
      <c r="U617" s="255">
        <f t="shared" si="115"/>
        <v>0</v>
      </c>
      <c r="V617" s="280" t="s">
        <v>832</v>
      </c>
      <c r="W617" s="366">
        <f>SUM(W609:W616)</f>
        <v>0</v>
      </c>
      <c r="X617" s="366">
        <f>SUM(X609:X616)</f>
        <v>0</v>
      </c>
      <c r="Y617" s="366">
        <f>SUM(Y609:Y616)</f>
        <v>0</v>
      </c>
      <c r="Z617" s="367"/>
      <c r="AA617" s="368"/>
      <c r="AB617" s="366">
        <f>SUM(AB609:AB616)</f>
        <v>0</v>
      </c>
      <c r="AC617" s="369"/>
      <c r="AD617" s="370"/>
      <c r="AE617" s="371"/>
      <c r="AF617" s="169"/>
      <c r="AG617" s="169"/>
      <c r="AH617" s="169"/>
      <c r="AI617" s="169"/>
      <c r="AJ617" s="169"/>
      <c r="AK617" s="259"/>
      <c r="AL617" s="259"/>
      <c r="AM617" s="169"/>
      <c r="AN617" s="176"/>
      <c r="AO617" s="176"/>
      <c r="AP617" s="176"/>
    </row>
    <row r="618" spans="1:45" s="167" customFormat="1" ht="21" hidden="1" customHeight="1" thickBot="1">
      <c r="A618" s="372"/>
      <c r="B618" s="372"/>
      <c r="C618" s="372"/>
      <c r="D618" s="372"/>
      <c r="E618" s="372"/>
      <c r="F618" s="372"/>
      <c r="G618" s="372"/>
      <c r="I618" s="265">
        <f t="shared" si="113"/>
        <v>0</v>
      </c>
      <c r="J618" s="255">
        <f t="shared" si="114"/>
        <v>0</v>
      </c>
      <c r="K618" s="1243">
        <f t="shared" si="118"/>
        <v>7</v>
      </c>
      <c r="L618" s="356"/>
      <c r="M618" s="356"/>
      <c r="N618" s="357">
        <f t="shared" si="116"/>
        <v>0</v>
      </c>
      <c r="O618" s="358"/>
      <c r="P618" s="358"/>
      <c r="Q618" s="359">
        <f t="shared" si="117"/>
        <v>0</v>
      </c>
      <c r="R618" s="359">
        <f t="shared" si="117"/>
        <v>0</v>
      </c>
      <c r="S618" s="360"/>
      <c r="T618" s="361"/>
      <c r="U618" s="255">
        <f t="shared" si="115"/>
        <v>0</v>
      </c>
      <c r="V618" s="373" t="s">
        <v>889</v>
      </c>
      <c r="W618" s="374"/>
      <c r="X618" s="374"/>
      <c r="Y618" s="374"/>
      <c r="Z618" s="374"/>
      <c r="AA618" s="375"/>
      <c r="AB618" s="374">
        <f>IF(AB617&gt;0,ROUND(AB617/COUNTA(AB609:AB616),0),)</f>
        <v>0</v>
      </c>
      <c r="AC618" s="376"/>
      <c r="AD618" s="377"/>
      <c r="AE618" s="371"/>
      <c r="AF618" s="371"/>
      <c r="AG618" s="371"/>
      <c r="AH618" s="169"/>
      <c r="AI618" s="169"/>
      <c r="AJ618" s="169"/>
      <c r="AK618" s="169"/>
      <c r="AL618" s="169"/>
      <c r="AM618" s="169"/>
      <c r="AN618" s="176"/>
      <c r="AO618" s="176"/>
      <c r="AP618" s="176"/>
      <c r="AQ618" s="253"/>
      <c r="AR618" s="253"/>
      <c r="AS618" s="253"/>
    </row>
    <row r="619" spans="1:45" s="253" customFormat="1" ht="21" hidden="1" customHeight="1">
      <c r="A619" s="252"/>
      <c r="B619" s="252"/>
      <c r="C619" s="252"/>
      <c r="D619" s="252"/>
      <c r="E619" s="252"/>
      <c r="F619" s="252"/>
      <c r="G619" s="252"/>
      <c r="I619" s="265">
        <f t="shared" si="113"/>
        <v>0</v>
      </c>
      <c r="J619" s="255">
        <f t="shared" si="114"/>
        <v>0</v>
      </c>
      <c r="K619" s="1243">
        <f t="shared" si="118"/>
        <v>8</v>
      </c>
      <c r="L619" s="356"/>
      <c r="M619" s="356"/>
      <c r="N619" s="357">
        <f t="shared" ref="N619:N625" si="119">IF(O619+P619&gt;0,$W$527,)</f>
        <v>0</v>
      </c>
      <c r="O619" s="358"/>
      <c r="P619" s="358"/>
      <c r="Q619" s="359">
        <f t="shared" si="117"/>
        <v>0</v>
      </c>
      <c r="R619" s="359">
        <f t="shared" si="117"/>
        <v>0</v>
      </c>
      <c r="S619" s="360"/>
      <c r="T619" s="361"/>
      <c r="U619" s="255">
        <f t="shared" si="115"/>
        <v>0</v>
      </c>
      <c r="V619" s="169"/>
      <c r="W619" s="169"/>
      <c r="X619" s="169"/>
      <c r="Y619" s="169"/>
      <c r="Z619" s="169"/>
      <c r="AA619" s="378"/>
      <c r="AB619" s="169"/>
      <c r="AC619" s="169"/>
      <c r="AD619" s="169"/>
      <c r="AE619" s="371"/>
      <c r="AF619" s="371"/>
      <c r="AG619" s="371"/>
      <c r="AH619" s="169"/>
      <c r="AI619" s="169"/>
      <c r="AJ619" s="169"/>
      <c r="AK619" s="169"/>
      <c r="AL619" s="169"/>
      <c r="AM619" s="169"/>
      <c r="AN619" s="176"/>
      <c r="AO619" s="176"/>
      <c r="AP619" s="176"/>
    </row>
    <row r="620" spans="1:45" s="253" customFormat="1" ht="21" hidden="1" customHeight="1">
      <c r="A620" s="252"/>
      <c r="B620" s="252"/>
      <c r="C620" s="252"/>
      <c r="D620" s="252"/>
      <c r="E620" s="252"/>
      <c r="F620" s="252"/>
      <c r="G620" s="252"/>
      <c r="I620" s="265">
        <f t="shared" si="113"/>
        <v>0</v>
      </c>
      <c r="J620" s="255">
        <f t="shared" si="114"/>
        <v>0</v>
      </c>
      <c r="K620" s="1243">
        <f t="shared" si="118"/>
        <v>9</v>
      </c>
      <c r="L620" s="356"/>
      <c r="M620" s="356"/>
      <c r="N620" s="357">
        <f t="shared" si="119"/>
        <v>0</v>
      </c>
      <c r="O620" s="358"/>
      <c r="P620" s="358"/>
      <c r="Q620" s="359">
        <f t="shared" si="117"/>
        <v>0</v>
      </c>
      <c r="R620" s="359">
        <f t="shared" si="117"/>
        <v>0</v>
      </c>
      <c r="S620" s="360"/>
      <c r="T620" s="361"/>
      <c r="U620" s="255">
        <f t="shared" si="115"/>
        <v>0</v>
      </c>
      <c r="V620" s="169"/>
      <c r="W620" s="169"/>
      <c r="X620" s="169"/>
      <c r="Y620" s="169"/>
      <c r="Z620" s="169"/>
      <c r="AA620" s="378"/>
      <c r="AB620" s="169"/>
      <c r="AC620" s="169"/>
      <c r="AD620" s="169"/>
      <c r="AE620" s="371"/>
      <c r="AF620" s="371"/>
      <c r="AG620" s="371"/>
      <c r="AH620" s="169"/>
      <c r="AI620" s="169"/>
      <c r="AJ620" s="169"/>
      <c r="AK620" s="169"/>
      <c r="AL620" s="169"/>
      <c r="AM620" s="169"/>
      <c r="AN620" s="176"/>
      <c r="AO620" s="176"/>
      <c r="AP620" s="176"/>
    </row>
    <row r="621" spans="1:45" s="253" customFormat="1" ht="21" hidden="1" customHeight="1">
      <c r="A621" s="252"/>
      <c r="B621" s="252"/>
      <c r="C621" s="252"/>
      <c r="D621" s="252"/>
      <c r="E621" s="252"/>
      <c r="F621" s="252"/>
      <c r="G621" s="252"/>
      <c r="I621" s="265">
        <f t="shared" si="113"/>
        <v>0</v>
      </c>
      <c r="J621" s="255">
        <f t="shared" si="114"/>
        <v>0</v>
      </c>
      <c r="K621" s="1243">
        <f t="shared" si="118"/>
        <v>10</v>
      </c>
      <c r="L621" s="356"/>
      <c r="M621" s="356"/>
      <c r="N621" s="357">
        <f t="shared" si="119"/>
        <v>0</v>
      </c>
      <c r="O621" s="358"/>
      <c r="P621" s="358"/>
      <c r="Q621" s="359">
        <f t="shared" si="117"/>
        <v>0</v>
      </c>
      <c r="R621" s="359">
        <f t="shared" si="117"/>
        <v>0</v>
      </c>
      <c r="S621" s="360"/>
      <c r="T621" s="361"/>
      <c r="U621" s="255">
        <f t="shared" si="115"/>
        <v>0</v>
      </c>
      <c r="V621" s="169"/>
      <c r="W621" s="169"/>
      <c r="X621" s="169"/>
      <c r="Y621" s="169"/>
      <c r="Z621" s="169"/>
      <c r="AA621" s="378"/>
      <c r="AB621" s="169"/>
      <c r="AC621" s="169"/>
      <c r="AD621" s="169"/>
      <c r="AE621" s="371"/>
      <c r="AF621" s="371"/>
      <c r="AG621" s="371"/>
      <c r="AH621" s="169"/>
      <c r="AI621" s="169"/>
      <c r="AJ621" s="169"/>
      <c r="AK621" s="169"/>
      <c r="AL621" s="169"/>
      <c r="AM621" s="169"/>
      <c r="AN621" s="176"/>
      <c r="AO621" s="176"/>
      <c r="AP621" s="176"/>
    </row>
    <row r="622" spans="1:45" s="253" customFormat="1" ht="21" hidden="1" customHeight="1">
      <c r="A622" s="252"/>
      <c r="B622" s="252"/>
      <c r="C622" s="252"/>
      <c r="D622" s="252"/>
      <c r="E622" s="252"/>
      <c r="F622" s="252"/>
      <c r="G622" s="252"/>
      <c r="I622" s="265">
        <f t="shared" si="113"/>
        <v>0</v>
      </c>
      <c r="J622" s="255">
        <f t="shared" si="114"/>
        <v>0</v>
      </c>
      <c r="K622" s="1243">
        <f t="shared" si="118"/>
        <v>11</v>
      </c>
      <c r="L622" s="356"/>
      <c r="M622" s="356"/>
      <c r="N622" s="357">
        <f t="shared" si="119"/>
        <v>0</v>
      </c>
      <c r="O622" s="358"/>
      <c r="P622" s="358"/>
      <c r="Q622" s="359">
        <f t="shared" si="117"/>
        <v>0</v>
      </c>
      <c r="R622" s="359">
        <f t="shared" si="117"/>
        <v>0</v>
      </c>
      <c r="S622" s="360"/>
      <c r="T622" s="361"/>
      <c r="U622" s="255">
        <f t="shared" si="115"/>
        <v>0</v>
      </c>
      <c r="V622" s="169"/>
      <c r="W622" s="169"/>
      <c r="X622" s="169"/>
      <c r="Y622" s="169"/>
      <c r="Z622" s="169"/>
      <c r="AA622" s="378"/>
      <c r="AB622" s="169"/>
      <c r="AC622" s="169"/>
      <c r="AD622" s="169"/>
      <c r="AE622" s="371"/>
      <c r="AF622" s="371"/>
      <c r="AG622" s="371"/>
      <c r="AH622" s="169"/>
      <c r="AI622" s="169"/>
      <c r="AJ622" s="169"/>
      <c r="AK622" s="169"/>
      <c r="AL622" s="169"/>
      <c r="AM622" s="169"/>
      <c r="AN622" s="176"/>
      <c r="AO622" s="176"/>
      <c r="AP622" s="176"/>
    </row>
    <row r="623" spans="1:45" s="253" customFormat="1" ht="21" hidden="1" customHeight="1">
      <c r="A623" s="252"/>
      <c r="B623" s="252"/>
      <c r="C623" s="252"/>
      <c r="D623" s="252"/>
      <c r="E623" s="252"/>
      <c r="F623" s="252"/>
      <c r="G623" s="252"/>
      <c r="I623" s="265">
        <f t="shared" si="113"/>
        <v>0</v>
      </c>
      <c r="J623" s="255">
        <f t="shared" si="114"/>
        <v>0</v>
      </c>
      <c r="K623" s="1243">
        <f t="shared" si="118"/>
        <v>12</v>
      </c>
      <c r="L623" s="356"/>
      <c r="M623" s="356"/>
      <c r="N623" s="357">
        <f t="shared" si="119"/>
        <v>0</v>
      </c>
      <c r="O623" s="358"/>
      <c r="P623" s="358"/>
      <c r="Q623" s="359">
        <f t="shared" si="117"/>
        <v>0</v>
      </c>
      <c r="R623" s="359">
        <f t="shared" si="117"/>
        <v>0</v>
      </c>
      <c r="S623" s="360"/>
      <c r="T623" s="361"/>
      <c r="U623" s="255">
        <f t="shared" si="115"/>
        <v>0</v>
      </c>
      <c r="V623" s="169"/>
      <c r="W623" s="169"/>
      <c r="X623" s="169"/>
      <c r="Y623" s="169"/>
      <c r="Z623" s="169"/>
      <c r="AA623" s="378"/>
      <c r="AB623" s="169"/>
      <c r="AC623" s="169"/>
      <c r="AD623" s="169"/>
      <c r="AE623" s="371"/>
      <c r="AF623" s="371"/>
      <c r="AG623" s="371"/>
      <c r="AH623" s="169"/>
      <c r="AI623" s="169"/>
      <c r="AJ623" s="169"/>
      <c r="AK623" s="169"/>
      <c r="AL623" s="169"/>
      <c r="AM623" s="169"/>
      <c r="AN623" s="176"/>
      <c r="AO623" s="176"/>
      <c r="AP623" s="176"/>
    </row>
    <row r="624" spans="1:45" s="253" customFormat="1" ht="21" hidden="1" customHeight="1">
      <c r="A624" s="252"/>
      <c r="B624" s="252"/>
      <c r="C624" s="252"/>
      <c r="D624" s="252"/>
      <c r="E624" s="252"/>
      <c r="F624" s="252"/>
      <c r="G624" s="252"/>
      <c r="I624" s="265">
        <f t="shared" si="113"/>
        <v>0</v>
      </c>
      <c r="J624" s="255">
        <f t="shared" si="114"/>
        <v>0</v>
      </c>
      <c r="K624" s="1243">
        <f t="shared" si="118"/>
        <v>13</v>
      </c>
      <c r="L624" s="356"/>
      <c r="M624" s="356"/>
      <c r="N624" s="357">
        <f t="shared" si="119"/>
        <v>0</v>
      </c>
      <c r="O624" s="358"/>
      <c r="P624" s="358"/>
      <c r="Q624" s="359">
        <f t="shared" si="117"/>
        <v>0</v>
      </c>
      <c r="R624" s="359">
        <f t="shared" si="117"/>
        <v>0</v>
      </c>
      <c r="S624" s="360"/>
      <c r="T624" s="361"/>
      <c r="U624" s="255">
        <f t="shared" si="115"/>
        <v>0</v>
      </c>
      <c r="V624" s="169"/>
      <c r="W624" s="169"/>
      <c r="X624" s="169"/>
      <c r="Y624" s="169"/>
      <c r="Z624" s="169"/>
      <c r="AA624" s="378"/>
      <c r="AB624" s="169"/>
      <c r="AC624" s="169"/>
      <c r="AD624" s="169"/>
      <c r="AE624" s="371"/>
      <c r="AF624" s="371"/>
      <c r="AG624" s="371"/>
      <c r="AH624" s="169"/>
      <c r="AI624" s="169"/>
      <c r="AJ624" s="169"/>
      <c r="AK624" s="169"/>
      <c r="AL624" s="169"/>
      <c r="AM624" s="169"/>
      <c r="AN624" s="176"/>
      <c r="AO624" s="176"/>
      <c r="AP624" s="176"/>
    </row>
    <row r="625" spans="1:42" s="253" customFormat="1" ht="21" hidden="1" customHeight="1" thickBot="1">
      <c r="A625" s="252"/>
      <c r="B625" s="252"/>
      <c r="C625" s="252"/>
      <c r="D625" s="252"/>
      <c r="E625" s="252"/>
      <c r="F625" s="252"/>
      <c r="G625" s="252"/>
      <c r="I625" s="265">
        <f t="shared" si="113"/>
        <v>0</v>
      </c>
      <c r="J625" s="255">
        <f t="shared" si="114"/>
        <v>0</v>
      </c>
      <c r="K625" s="385">
        <f t="shared" si="118"/>
        <v>14</v>
      </c>
      <c r="L625" s="356"/>
      <c r="M625" s="356"/>
      <c r="N625" s="387">
        <f t="shared" si="119"/>
        <v>0</v>
      </c>
      <c r="O625" s="388"/>
      <c r="P625" s="388"/>
      <c r="Q625" s="389">
        <f t="shared" si="117"/>
        <v>0</v>
      </c>
      <c r="R625" s="389">
        <f t="shared" si="117"/>
        <v>0</v>
      </c>
      <c r="S625" s="390"/>
      <c r="T625" s="391"/>
      <c r="U625" s="255">
        <f t="shared" si="115"/>
        <v>0</v>
      </c>
      <c r="V625" s="169"/>
      <c r="W625" s="169"/>
      <c r="X625" s="169"/>
      <c r="Y625" s="169"/>
      <c r="Z625" s="169"/>
      <c r="AA625" s="378"/>
      <c r="AB625" s="169"/>
      <c r="AC625" s="169"/>
      <c r="AD625" s="169"/>
      <c r="AE625" s="371"/>
      <c r="AF625" s="371"/>
      <c r="AG625" s="371"/>
      <c r="AH625" s="169"/>
      <c r="AI625" s="169"/>
      <c r="AJ625" s="169"/>
      <c r="AK625" s="169"/>
      <c r="AL625" s="169"/>
      <c r="AM625" s="169"/>
      <c r="AN625" s="176"/>
      <c r="AO625" s="176"/>
      <c r="AP625" s="176"/>
    </row>
    <row r="626" spans="1:42" s="253" customFormat="1" ht="21" hidden="1" customHeight="1">
      <c r="A626" s="252"/>
      <c r="B626" s="252"/>
      <c r="C626" s="252"/>
      <c r="D626" s="252"/>
      <c r="E626" s="252"/>
      <c r="F626" s="252"/>
      <c r="G626" s="252"/>
      <c r="I626" s="265">
        <f>IF((O$553+P$553)&gt;0,1,0)</f>
        <v>0</v>
      </c>
      <c r="J626" s="255">
        <f t="shared" ref="J626:J675" si="120">IF($Q$529&gt;0,9,)</f>
        <v>0</v>
      </c>
      <c r="K626" s="2439" t="s">
        <v>942</v>
      </c>
      <c r="L626" s="2441" t="s">
        <v>943</v>
      </c>
      <c r="M626" s="2443" t="s">
        <v>944</v>
      </c>
      <c r="N626" s="2443" t="s">
        <v>945</v>
      </c>
      <c r="O626" s="2445" t="s">
        <v>946</v>
      </c>
      <c r="P626" s="2445"/>
      <c r="Q626" s="2445" t="s">
        <v>947</v>
      </c>
      <c r="R626" s="2445"/>
      <c r="S626" s="2446" t="s">
        <v>948</v>
      </c>
      <c r="T626" s="2448" t="s">
        <v>949</v>
      </c>
      <c r="U626" s="255">
        <f t="shared" ref="U626:U675" si="121">IF($Q$529&gt;0,9,)</f>
        <v>0</v>
      </c>
      <c r="V626" s="169"/>
      <c r="W626" s="169"/>
      <c r="X626" s="169"/>
      <c r="Y626" s="169"/>
      <c r="Z626" s="169"/>
      <c r="AA626" s="378"/>
      <c r="AB626" s="169"/>
      <c r="AC626" s="169"/>
      <c r="AD626" s="169"/>
      <c r="AE626" s="371"/>
      <c r="AF626" s="371"/>
      <c r="AG626" s="371"/>
      <c r="AH626" s="169"/>
      <c r="AI626" s="169"/>
      <c r="AJ626" s="169"/>
      <c r="AK626" s="169"/>
      <c r="AL626" s="169"/>
      <c r="AM626" s="169"/>
      <c r="AN626" s="176"/>
      <c r="AO626" s="176"/>
      <c r="AP626" s="176"/>
    </row>
    <row r="627" spans="1:42" s="253" customFormat="1" ht="21" hidden="1" customHeight="1">
      <c r="A627" s="252"/>
      <c r="B627" s="252"/>
      <c r="C627" s="252"/>
      <c r="D627" s="252"/>
      <c r="E627" s="252"/>
      <c r="F627" s="252"/>
      <c r="G627" s="252"/>
      <c r="I627" s="265">
        <f t="shared" ref="I627:I650" si="122">IF((O$553+P$553)&gt;0,1,0)</f>
        <v>0</v>
      </c>
      <c r="J627" s="255">
        <f t="shared" si="120"/>
        <v>0</v>
      </c>
      <c r="K627" s="2440"/>
      <c r="L627" s="2442"/>
      <c r="M627" s="2444"/>
      <c r="N627" s="2444"/>
      <c r="O627" s="1245" t="s">
        <v>786</v>
      </c>
      <c r="P627" s="335" t="s">
        <v>787</v>
      </c>
      <c r="Q627" s="335" t="s">
        <v>786</v>
      </c>
      <c r="R627" s="336" t="s">
        <v>787</v>
      </c>
      <c r="S627" s="2447"/>
      <c r="T627" s="2449"/>
      <c r="U627" s="255">
        <f t="shared" si="121"/>
        <v>0</v>
      </c>
      <c r="V627" s="169"/>
      <c r="W627" s="169"/>
      <c r="X627" s="169"/>
      <c r="Y627" s="169"/>
      <c r="Z627" s="169"/>
      <c r="AA627" s="378"/>
      <c r="AB627" s="169"/>
      <c r="AC627" s="169"/>
      <c r="AD627" s="169"/>
      <c r="AE627" s="371"/>
      <c r="AF627" s="371"/>
      <c r="AG627" s="371"/>
      <c r="AH627" s="169"/>
      <c r="AI627" s="169"/>
      <c r="AJ627" s="169"/>
      <c r="AK627" s="169"/>
      <c r="AL627" s="169"/>
      <c r="AM627" s="169"/>
      <c r="AN627" s="176"/>
      <c r="AO627" s="176"/>
      <c r="AP627" s="176"/>
    </row>
    <row r="628" spans="1:42" s="253" customFormat="1" ht="21" hidden="1" customHeight="1">
      <c r="A628" s="252"/>
      <c r="B628" s="252"/>
      <c r="C628" s="252"/>
      <c r="D628" s="252"/>
      <c r="E628" s="252"/>
      <c r="F628" s="252"/>
      <c r="G628" s="252"/>
      <c r="I628" s="265">
        <f t="shared" si="122"/>
        <v>0</v>
      </c>
      <c r="J628" s="255">
        <f t="shared" si="120"/>
        <v>0</v>
      </c>
      <c r="K628" s="1243">
        <f>+K100+1</f>
        <v>15</v>
      </c>
      <c r="L628" s="356"/>
      <c r="M628" s="356"/>
      <c r="N628" s="357">
        <f t="shared" ref="N628:N650" si="123">IF(O628+P628&gt;0,$W$527,)</f>
        <v>0</v>
      </c>
      <c r="O628" s="358"/>
      <c r="P628" s="358"/>
      <c r="Q628" s="359">
        <f t="shared" ref="Q628:R650" si="124">ROUND(O628*50,0)</f>
        <v>0</v>
      </c>
      <c r="R628" s="359">
        <f t="shared" si="124"/>
        <v>0</v>
      </c>
      <c r="S628" s="360"/>
      <c r="T628" s="361"/>
      <c r="U628" s="255">
        <f t="shared" si="121"/>
        <v>0</v>
      </c>
      <c r="V628" s="169"/>
      <c r="W628" s="169"/>
      <c r="X628" s="169"/>
      <c r="Y628" s="169"/>
      <c r="Z628" s="169"/>
      <c r="AA628" s="378"/>
      <c r="AB628" s="169"/>
      <c r="AC628" s="169"/>
      <c r="AD628" s="169"/>
      <c r="AE628" s="371"/>
      <c r="AF628" s="371"/>
      <c r="AG628" s="371"/>
      <c r="AH628" s="169"/>
      <c r="AI628" s="169"/>
      <c r="AJ628" s="169"/>
      <c r="AK628" s="169"/>
      <c r="AL628" s="169"/>
      <c r="AM628" s="169"/>
      <c r="AN628" s="176"/>
      <c r="AO628" s="176"/>
      <c r="AP628" s="176"/>
    </row>
    <row r="629" spans="1:42" s="253" customFormat="1" ht="21" hidden="1" customHeight="1">
      <c r="A629" s="252"/>
      <c r="B629" s="252"/>
      <c r="C629" s="252"/>
      <c r="D629" s="252"/>
      <c r="E629" s="252"/>
      <c r="F629" s="252"/>
      <c r="G629" s="252"/>
      <c r="I629" s="265">
        <f t="shared" si="122"/>
        <v>0</v>
      </c>
      <c r="J629" s="255">
        <f t="shared" si="120"/>
        <v>0</v>
      </c>
      <c r="K629" s="1243">
        <f t="shared" ref="K629:K650" si="125">+K628+1</f>
        <v>16</v>
      </c>
      <c r="L629" s="356"/>
      <c r="M629" s="356"/>
      <c r="N629" s="357">
        <f t="shared" si="123"/>
        <v>0</v>
      </c>
      <c r="O629" s="358"/>
      <c r="P629" s="358"/>
      <c r="Q629" s="359">
        <f t="shared" si="124"/>
        <v>0</v>
      </c>
      <c r="R629" s="359">
        <f t="shared" si="124"/>
        <v>0</v>
      </c>
      <c r="S629" s="360"/>
      <c r="T629" s="361"/>
      <c r="U629" s="255">
        <f t="shared" si="121"/>
        <v>0</v>
      </c>
      <c r="V629" s="169"/>
      <c r="W629" s="169"/>
      <c r="X629" s="169"/>
      <c r="Y629" s="169"/>
      <c r="Z629" s="169"/>
      <c r="AA629" s="378"/>
      <c r="AB629" s="169"/>
      <c r="AC629" s="169"/>
      <c r="AD629" s="169"/>
      <c r="AE629" s="371"/>
      <c r="AF629" s="371"/>
      <c r="AG629" s="371"/>
      <c r="AH629" s="169"/>
      <c r="AI629" s="169"/>
      <c r="AJ629" s="169"/>
      <c r="AK629" s="169"/>
      <c r="AL629" s="169"/>
      <c r="AM629" s="169"/>
      <c r="AN629" s="176"/>
      <c r="AO629" s="176"/>
      <c r="AP629" s="176"/>
    </row>
    <row r="630" spans="1:42" s="253" customFormat="1" ht="21" hidden="1" customHeight="1">
      <c r="A630" s="252"/>
      <c r="B630" s="252"/>
      <c r="C630" s="252"/>
      <c r="D630" s="252"/>
      <c r="E630" s="252"/>
      <c r="F630" s="252"/>
      <c r="G630" s="252"/>
      <c r="I630" s="265">
        <f t="shared" si="122"/>
        <v>0</v>
      </c>
      <c r="J630" s="255">
        <f t="shared" si="120"/>
        <v>0</v>
      </c>
      <c r="K630" s="1243">
        <f t="shared" si="125"/>
        <v>17</v>
      </c>
      <c r="L630" s="356"/>
      <c r="M630" s="356"/>
      <c r="N630" s="357">
        <f t="shared" si="123"/>
        <v>0</v>
      </c>
      <c r="O630" s="358"/>
      <c r="P630" s="358"/>
      <c r="Q630" s="359">
        <f t="shared" si="124"/>
        <v>0</v>
      </c>
      <c r="R630" s="359">
        <f t="shared" si="124"/>
        <v>0</v>
      </c>
      <c r="S630" s="360"/>
      <c r="T630" s="361"/>
      <c r="U630" s="255">
        <f t="shared" si="121"/>
        <v>0</v>
      </c>
      <c r="V630" s="169"/>
      <c r="W630" s="169"/>
      <c r="X630" s="169"/>
      <c r="Y630" s="169"/>
      <c r="Z630" s="169"/>
      <c r="AA630" s="378"/>
      <c r="AB630" s="169"/>
      <c r="AC630" s="169"/>
      <c r="AD630" s="169"/>
      <c r="AE630" s="371"/>
      <c r="AF630" s="371"/>
      <c r="AG630" s="371"/>
      <c r="AH630" s="169"/>
      <c r="AI630" s="169"/>
      <c r="AJ630" s="169"/>
      <c r="AK630" s="169"/>
      <c r="AL630" s="169"/>
      <c r="AM630" s="169"/>
      <c r="AN630" s="176"/>
      <c r="AO630" s="176"/>
      <c r="AP630" s="176"/>
    </row>
    <row r="631" spans="1:42" s="253" customFormat="1" ht="21" hidden="1" customHeight="1">
      <c r="A631" s="252"/>
      <c r="B631" s="252"/>
      <c r="C631" s="252"/>
      <c r="D631" s="252"/>
      <c r="E631" s="252"/>
      <c r="F631" s="252"/>
      <c r="G631" s="252"/>
      <c r="I631" s="265">
        <f t="shared" si="122"/>
        <v>0</v>
      </c>
      <c r="J631" s="255">
        <f t="shared" si="120"/>
        <v>0</v>
      </c>
      <c r="K631" s="1243">
        <f t="shared" si="125"/>
        <v>18</v>
      </c>
      <c r="L631" s="356"/>
      <c r="M631" s="356"/>
      <c r="N631" s="357">
        <f t="shared" si="123"/>
        <v>0</v>
      </c>
      <c r="O631" s="358"/>
      <c r="P631" s="358"/>
      <c r="Q631" s="359">
        <f t="shared" si="124"/>
        <v>0</v>
      </c>
      <c r="R631" s="359">
        <f t="shared" si="124"/>
        <v>0</v>
      </c>
      <c r="S631" s="360"/>
      <c r="T631" s="361"/>
      <c r="U631" s="255">
        <f t="shared" si="121"/>
        <v>0</v>
      </c>
      <c r="V631" s="169"/>
      <c r="W631" s="169"/>
      <c r="X631" s="169"/>
      <c r="Y631" s="169"/>
      <c r="Z631" s="169"/>
      <c r="AA631" s="378"/>
      <c r="AB631" s="169"/>
      <c r="AC631" s="169"/>
      <c r="AD631" s="169"/>
      <c r="AE631" s="371"/>
      <c r="AF631" s="371"/>
      <c r="AG631" s="371"/>
      <c r="AH631" s="169"/>
      <c r="AI631" s="169"/>
      <c r="AJ631" s="169"/>
      <c r="AK631" s="169"/>
      <c r="AL631" s="169"/>
      <c r="AM631" s="169"/>
      <c r="AN631" s="176"/>
      <c r="AO631" s="176"/>
      <c r="AP631" s="176"/>
    </row>
    <row r="632" spans="1:42" s="253" customFormat="1" ht="21" hidden="1" customHeight="1">
      <c r="A632" s="252"/>
      <c r="B632" s="252"/>
      <c r="C632" s="252"/>
      <c r="D632" s="252"/>
      <c r="E632" s="252"/>
      <c r="F632" s="252"/>
      <c r="G632" s="252"/>
      <c r="I632" s="265">
        <f t="shared" si="122"/>
        <v>0</v>
      </c>
      <c r="J632" s="255">
        <f t="shared" si="120"/>
        <v>0</v>
      </c>
      <c r="K632" s="1243">
        <f t="shared" si="125"/>
        <v>19</v>
      </c>
      <c r="L632" s="356"/>
      <c r="M632" s="356"/>
      <c r="N632" s="357">
        <f t="shared" si="123"/>
        <v>0</v>
      </c>
      <c r="O632" s="358"/>
      <c r="P632" s="358"/>
      <c r="Q632" s="359">
        <f t="shared" si="124"/>
        <v>0</v>
      </c>
      <c r="R632" s="359">
        <f t="shared" si="124"/>
        <v>0</v>
      </c>
      <c r="S632" s="360"/>
      <c r="T632" s="361"/>
      <c r="U632" s="255">
        <f t="shared" si="121"/>
        <v>0</v>
      </c>
      <c r="V632" s="169"/>
      <c r="W632" s="169"/>
      <c r="X632" s="169"/>
      <c r="Y632" s="169"/>
      <c r="Z632" s="169"/>
      <c r="AA632" s="378"/>
      <c r="AB632" s="169"/>
      <c r="AC632" s="169"/>
      <c r="AD632" s="169"/>
      <c r="AE632" s="371"/>
      <c r="AF632" s="371"/>
      <c r="AG632" s="371"/>
      <c r="AH632" s="169"/>
      <c r="AI632" s="169"/>
      <c r="AJ632" s="169"/>
      <c r="AK632" s="169"/>
      <c r="AL632" s="169"/>
      <c r="AM632" s="169"/>
      <c r="AN632" s="176"/>
      <c r="AO632" s="176"/>
      <c r="AP632" s="176"/>
    </row>
    <row r="633" spans="1:42" s="253" customFormat="1" ht="21" hidden="1" customHeight="1">
      <c r="A633" s="252"/>
      <c r="B633" s="252"/>
      <c r="C633" s="252"/>
      <c r="D633" s="252"/>
      <c r="E633" s="252"/>
      <c r="F633" s="252"/>
      <c r="G633" s="252"/>
      <c r="I633" s="265">
        <f t="shared" si="122"/>
        <v>0</v>
      </c>
      <c r="J633" s="255">
        <f t="shared" si="120"/>
        <v>0</v>
      </c>
      <c r="K633" s="1243">
        <f t="shared" si="125"/>
        <v>20</v>
      </c>
      <c r="L633" s="356"/>
      <c r="M633" s="356"/>
      <c r="N633" s="357">
        <f t="shared" si="123"/>
        <v>0</v>
      </c>
      <c r="O633" s="358"/>
      <c r="P633" s="358"/>
      <c r="Q633" s="359">
        <f t="shared" si="124"/>
        <v>0</v>
      </c>
      <c r="R633" s="359">
        <f t="shared" si="124"/>
        <v>0</v>
      </c>
      <c r="S633" s="360"/>
      <c r="T633" s="361"/>
      <c r="U633" s="255">
        <f t="shared" si="121"/>
        <v>0</v>
      </c>
      <c r="V633" s="169"/>
      <c r="W633" s="169"/>
      <c r="X633" s="169"/>
      <c r="Y633" s="169"/>
      <c r="Z633" s="169"/>
      <c r="AA633" s="378"/>
      <c r="AB633" s="169"/>
      <c r="AC633" s="169"/>
      <c r="AD633" s="169"/>
      <c r="AE633" s="371"/>
      <c r="AF633" s="371"/>
      <c r="AG633" s="371"/>
      <c r="AH633" s="169"/>
      <c r="AI633" s="169"/>
      <c r="AJ633" s="169"/>
      <c r="AK633" s="169"/>
      <c r="AL633" s="169"/>
      <c r="AM633" s="169"/>
      <c r="AN633" s="176"/>
      <c r="AO633" s="176"/>
      <c r="AP633" s="176"/>
    </row>
    <row r="634" spans="1:42" s="253" customFormat="1" ht="21" hidden="1" customHeight="1">
      <c r="A634" s="252"/>
      <c r="B634" s="252"/>
      <c r="C634" s="252"/>
      <c r="D634" s="252"/>
      <c r="E634" s="252"/>
      <c r="F634" s="252"/>
      <c r="G634" s="252"/>
      <c r="I634" s="265">
        <f t="shared" si="122"/>
        <v>0</v>
      </c>
      <c r="J634" s="255">
        <f t="shared" si="120"/>
        <v>0</v>
      </c>
      <c r="K634" s="1243">
        <f t="shared" si="125"/>
        <v>21</v>
      </c>
      <c r="L634" s="356"/>
      <c r="M634" s="356"/>
      <c r="N634" s="357">
        <f t="shared" si="123"/>
        <v>0</v>
      </c>
      <c r="O634" s="358"/>
      <c r="P634" s="358"/>
      <c r="Q634" s="359">
        <f t="shared" si="124"/>
        <v>0</v>
      </c>
      <c r="R634" s="359">
        <f t="shared" si="124"/>
        <v>0</v>
      </c>
      <c r="S634" s="360"/>
      <c r="T634" s="361"/>
      <c r="U634" s="255">
        <f t="shared" si="121"/>
        <v>0</v>
      </c>
      <c r="V634" s="169"/>
      <c r="W634" s="169"/>
      <c r="X634" s="169"/>
      <c r="Y634" s="169"/>
      <c r="Z634" s="169"/>
      <c r="AA634" s="378"/>
      <c r="AB634" s="169"/>
      <c r="AC634" s="169"/>
      <c r="AD634" s="169"/>
      <c r="AE634" s="371"/>
      <c r="AF634" s="371"/>
      <c r="AG634" s="371"/>
      <c r="AH634" s="169"/>
      <c r="AI634" s="169"/>
      <c r="AJ634" s="169"/>
      <c r="AK634" s="169"/>
      <c r="AL634" s="169"/>
      <c r="AM634" s="169"/>
      <c r="AN634" s="176"/>
      <c r="AO634" s="176"/>
      <c r="AP634" s="176"/>
    </row>
    <row r="635" spans="1:42" s="253" customFormat="1" ht="21" hidden="1" customHeight="1">
      <c r="A635" s="252"/>
      <c r="B635" s="252"/>
      <c r="C635" s="252"/>
      <c r="D635" s="252"/>
      <c r="E635" s="252"/>
      <c r="F635" s="252"/>
      <c r="G635" s="252"/>
      <c r="I635" s="265">
        <f t="shared" si="122"/>
        <v>0</v>
      </c>
      <c r="J635" s="255">
        <f t="shared" si="120"/>
        <v>0</v>
      </c>
      <c r="K635" s="1243">
        <f t="shared" si="125"/>
        <v>22</v>
      </c>
      <c r="L635" s="356"/>
      <c r="M635" s="356"/>
      <c r="N635" s="357">
        <f t="shared" si="123"/>
        <v>0</v>
      </c>
      <c r="O635" s="358"/>
      <c r="P635" s="358"/>
      <c r="Q635" s="359">
        <f t="shared" si="124"/>
        <v>0</v>
      </c>
      <c r="R635" s="359">
        <f t="shared" si="124"/>
        <v>0</v>
      </c>
      <c r="S635" s="360"/>
      <c r="T635" s="361"/>
      <c r="U635" s="255">
        <f t="shared" si="121"/>
        <v>0</v>
      </c>
      <c r="V635" s="169"/>
      <c r="W635" s="169"/>
      <c r="X635" s="169"/>
      <c r="Y635" s="169"/>
      <c r="Z635" s="169"/>
      <c r="AA635" s="378"/>
      <c r="AB635" s="169"/>
      <c r="AC635" s="169"/>
      <c r="AD635" s="169"/>
      <c r="AE635" s="371"/>
      <c r="AF635" s="371"/>
      <c r="AG635" s="371"/>
      <c r="AH635" s="169"/>
      <c r="AI635" s="169"/>
      <c r="AJ635" s="169"/>
      <c r="AK635" s="169"/>
      <c r="AL635" s="169"/>
      <c r="AM635" s="169"/>
      <c r="AN635" s="176"/>
      <c r="AO635" s="176"/>
      <c r="AP635" s="176"/>
    </row>
    <row r="636" spans="1:42" s="253" customFormat="1" ht="21" hidden="1" customHeight="1">
      <c r="A636" s="252"/>
      <c r="B636" s="252"/>
      <c r="C636" s="252"/>
      <c r="D636" s="252"/>
      <c r="E636" s="252"/>
      <c r="F636" s="252"/>
      <c r="G636" s="252"/>
      <c r="I636" s="265">
        <f t="shared" si="122"/>
        <v>0</v>
      </c>
      <c r="J636" s="255">
        <f t="shared" si="120"/>
        <v>0</v>
      </c>
      <c r="K636" s="1243">
        <f t="shared" si="125"/>
        <v>23</v>
      </c>
      <c r="L636" s="356"/>
      <c r="M636" s="356"/>
      <c r="N636" s="357">
        <f t="shared" si="123"/>
        <v>0</v>
      </c>
      <c r="O636" s="358"/>
      <c r="P636" s="358"/>
      <c r="Q636" s="359">
        <f t="shared" si="124"/>
        <v>0</v>
      </c>
      <c r="R636" s="359">
        <f t="shared" si="124"/>
        <v>0</v>
      </c>
      <c r="S636" s="360"/>
      <c r="T636" s="361"/>
      <c r="U636" s="255">
        <f t="shared" si="121"/>
        <v>0</v>
      </c>
      <c r="V636" s="169"/>
      <c r="W636" s="169"/>
      <c r="X636" s="169"/>
      <c r="Y636" s="169"/>
      <c r="Z636" s="169"/>
      <c r="AA636" s="378"/>
      <c r="AB636" s="169"/>
      <c r="AC636" s="169"/>
      <c r="AD636" s="169"/>
      <c r="AE636" s="371"/>
      <c r="AF636" s="371"/>
      <c r="AG636" s="371"/>
      <c r="AH636" s="169"/>
      <c r="AI636" s="169"/>
      <c r="AJ636" s="169"/>
      <c r="AK636" s="169"/>
      <c r="AL636" s="169"/>
      <c r="AM636" s="169"/>
      <c r="AN636" s="176"/>
      <c r="AO636" s="176"/>
      <c r="AP636" s="176"/>
    </row>
    <row r="637" spans="1:42" s="253" customFormat="1" ht="21" hidden="1" customHeight="1">
      <c r="A637" s="252"/>
      <c r="B637" s="252"/>
      <c r="C637" s="252"/>
      <c r="D637" s="252"/>
      <c r="E637" s="252"/>
      <c r="F637" s="252"/>
      <c r="G637" s="252"/>
      <c r="I637" s="265">
        <f t="shared" si="122"/>
        <v>0</v>
      </c>
      <c r="J637" s="255">
        <f t="shared" si="120"/>
        <v>0</v>
      </c>
      <c r="K637" s="1243">
        <f t="shared" si="125"/>
        <v>24</v>
      </c>
      <c r="L637" s="356"/>
      <c r="M637" s="356"/>
      <c r="N637" s="357">
        <f t="shared" si="123"/>
        <v>0</v>
      </c>
      <c r="O637" s="358"/>
      <c r="P637" s="358"/>
      <c r="Q637" s="359">
        <f t="shared" si="124"/>
        <v>0</v>
      </c>
      <c r="R637" s="359">
        <f t="shared" si="124"/>
        <v>0</v>
      </c>
      <c r="S637" s="360"/>
      <c r="T637" s="361"/>
      <c r="U637" s="255">
        <f t="shared" si="121"/>
        <v>0</v>
      </c>
      <c r="V637" s="169"/>
      <c r="W637" s="169"/>
      <c r="X637" s="169"/>
      <c r="Y637" s="169"/>
      <c r="Z637" s="169"/>
      <c r="AA637" s="378"/>
      <c r="AB637" s="169"/>
      <c r="AC637" s="169"/>
      <c r="AD637" s="169"/>
      <c r="AE637" s="371"/>
      <c r="AF637" s="371"/>
      <c r="AG637" s="371"/>
      <c r="AH637" s="169"/>
      <c r="AI637" s="169"/>
      <c r="AJ637" s="169"/>
      <c r="AK637" s="169"/>
      <c r="AL637" s="169"/>
      <c r="AM637" s="169"/>
      <c r="AN637" s="176"/>
      <c r="AO637" s="176"/>
      <c r="AP637" s="176"/>
    </row>
    <row r="638" spans="1:42" s="253" customFormat="1" ht="21" hidden="1" customHeight="1">
      <c r="A638" s="252"/>
      <c r="B638" s="252">
        <f>'6-3표준조사(5)'!I60</f>
        <v>0</v>
      </c>
      <c r="C638" s="252"/>
      <c r="D638" s="252"/>
      <c r="E638" s="252"/>
      <c r="F638" s="252"/>
      <c r="G638" s="252"/>
      <c r="I638" s="265">
        <f t="shared" si="122"/>
        <v>0</v>
      </c>
      <c r="J638" s="255">
        <f t="shared" si="120"/>
        <v>0</v>
      </c>
      <c r="K638" s="1243">
        <f t="shared" si="125"/>
        <v>25</v>
      </c>
      <c r="L638" s="356"/>
      <c r="M638" s="356"/>
      <c r="N638" s="357">
        <f t="shared" si="123"/>
        <v>0</v>
      </c>
      <c r="O638" s="358"/>
      <c r="P638" s="358"/>
      <c r="Q638" s="359">
        <f t="shared" si="124"/>
        <v>0</v>
      </c>
      <c r="R638" s="359">
        <f t="shared" si="124"/>
        <v>0</v>
      </c>
      <c r="S638" s="360"/>
      <c r="T638" s="361"/>
      <c r="U638" s="255">
        <f t="shared" si="121"/>
        <v>0</v>
      </c>
      <c r="V638" s="169"/>
      <c r="W638" s="169"/>
      <c r="X638" s="169"/>
      <c r="Y638" s="169"/>
      <c r="Z638" s="169"/>
      <c r="AA638" s="378"/>
      <c r="AB638" s="169"/>
      <c r="AC638" s="169"/>
      <c r="AD638" s="169"/>
      <c r="AE638" s="371"/>
      <c r="AF638" s="371"/>
      <c r="AG638" s="371"/>
      <c r="AH638" s="169"/>
      <c r="AI638" s="169"/>
      <c r="AJ638" s="169"/>
      <c r="AK638" s="169"/>
      <c r="AL638" s="169"/>
      <c r="AM638" s="169"/>
      <c r="AN638" s="176"/>
      <c r="AO638" s="176"/>
      <c r="AP638" s="176"/>
    </row>
    <row r="639" spans="1:42" s="253" customFormat="1" ht="21" hidden="1" customHeight="1">
      <c r="A639" s="252"/>
      <c r="B639" s="252"/>
      <c r="C639" s="252"/>
      <c r="D639" s="252"/>
      <c r="E639" s="252"/>
      <c r="F639" s="252"/>
      <c r="G639" s="252"/>
      <c r="I639" s="265">
        <f t="shared" si="122"/>
        <v>0</v>
      </c>
      <c r="J639" s="255">
        <f t="shared" si="120"/>
        <v>0</v>
      </c>
      <c r="K639" s="1243">
        <f t="shared" si="125"/>
        <v>26</v>
      </c>
      <c r="L639" s="356"/>
      <c r="M639" s="356"/>
      <c r="N639" s="357">
        <f t="shared" si="123"/>
        <v>0</v>
      </c>
      <c r="O639" s="358"/>
      <c r="P639" s="358"/>
      <c r="Q639" s="359">
        <f t="shared" si="124"/>
        <v>0</v>
      </c>
      <c r="R639" s="359">
        <f t="shared" si="124"/>
        <v>0</v>
      </c>
      <c r="S639" s="360"/>
      <c r="T639" s="361"/>
      <c r="U639" s="255">
        <f t="shared" si="121"/>
        <v>0</v>
      </c>
      <c r="V639" s="169"/>
      <c r="W639" s="169"/>
      <c r="X639" s="169"/>
      <c r="Y639" s="169"/>
      <c r="Z639" s="169"/>
      <c r="AA639" s="378"/>
      <c r="AB639" s="169"/>
      <c r="AC639" s="169"/>
      <c r="AD639" s="169"/>
      <c r="AE639" s="371"/>
      <c r="AF639" s="371"/>
      <c r="AG639" s="371"/>
      <c r="AH639" s="169"/>
      <c r="AI639" s="169"/>
      <c r="AJ639" s="169"/>
      <c r="AK639" s="169"/>
      <c r="AL639" s="169"/>
      <c r="AM639" s="169"/>
      <c r="AN639" s="176"/>
      <c r="AO639" s="176"/>
      <c r="AP639" s="176"/>
    </row>
    <row r="640" spans="1:42" s="253" customFormat="1" ht="21" hidden="1" customHeight="1">
      <c r="A640" s="252"/>
      <c r="B640" s="252"/>
      <c r="C640" s="252"/>
      <c r="D640" s="252"/>
      <c r="E640" s="252"/>
      <c r="F640" s="252"/>
      <c r="G640" s="252"/>
      <c r="I640" s="265">
        <f t="shared" si="122"/>
        <v>0</v>
      </c>
      <c r="J640" s="255">
        <f t="shared" si="120"/>
        <v>0</v>
      </c>
      <c r="K640" s="1243">
        <f t="shared" si="125"/>
        <v>27</v>
      </c>
      <c r="L640" s="356"/>
      <c r="M640" s="356"/>
      <c r="N640" s="357">
        <f t="shared" si="123"/>
        <v>0</v>
      </c>
      <c r="O640" s="358"/>
      <c r="P640" s="358"/>
      <c r="Q640" s="359">
        <f t="shared" si="124"/>
        <v>0</v>
      </c>
      <c r="R640" s="359">
        <f t="shared" si="124"/>
        <v>0</v>
      </c>
      <c r="S640" s="360"/>
      <c r="T640" s="361"/>
      <c r="U640" s="255">
        <f t="shared" si="121"/>
        <v>0</v>
      </c>
      <c r="V640" s="169"/>
      <c r="W640" s="169"/>
      <c r="X640" s="169"/>
      <c r="Y640" s="169"/>
      <c r="Z640" s="169"/>
      <c r="AA640" s="378"/>
      <c r="AB640" s="169"/>
      <c r="AC640" s="169"/>
      <c r="AD640" s="169"/>
      <c r="AE640" s="371"/>
      <c r="AF640" s="371"/>
      <c r="AG640" s="371"/>
      <c r="AH640" s="169"/>
      <c r="AI640" s="169"/>
      <c r="AJ640" s="169"/>
      <c r="AK640" s="169"/>
      <c r="AL640" s="169"/>
      <c r="AM640" s="169"/>
      <c r="AN640" s="176"/>
      <c r="AO640" s="176"/>
      <c r="AP640" s="176"/>
    </row>
    <row r="641" spans="1:42" s="253" customFormat="1" ht="21" hidden="1" customHeight="1">
      <c r="A641" s="252"/>
      <c r="B641" s="252"/>
      <c r="C641" s="252"/>
      <c r="D641" s="252"/>
      <c r="E641" s="252"/>
      <c r="F641" s="252"/>
      <c r="G641" s="252"/>
      <c r="I641" s="265">
        <f t="shared" si="122"/>
        <v>0</v>
      </c>
      <c r="J641" s="255">
        <f t="shared" si="120"/>
        <v>0</v>
      </c>
      <c r="K641" s="1243">
        <f t="shared" si="125"/>
        <v>28</v>
      </c>
      <c r="L641" s="356"/>
      <c r="M641" s="356"/>
      <c r="N641" s="357">
        <f t="shared" si="123"/>
        <v>0</v>
      </c>
      <c r="O641" s="358"/>
      <c r="P641" s="358"/>
      <c r="Q641" s="359">
        <f t="shared" si="124"/>
        <v>0</v>
      </c>
      <c r="R641" s="359">
        <f t="shared" si="124"/>
        <v>0</v>
      </c>
      <c r="S641" s="360"/>
      <c r="T641" s="361"/>
      <c r="U641" s="255">
        <f t="shared" si="121"/>
        <v>0</v>
      </c>
      <c r="V641" s="169"/>
      <c r="W641" s="169"/>
      <c r="X641" s="169"/>
      <c r="Y641" s="169"/>
      <c r="Z641" s="169"/>
      <c r="AA641" s="378"/>
      <c r="AB641" s="169"/>
      <c r="AC641" s="169"/>
      <c r="AD641" s="169"/>
      <c r="AE641" s="371"/>
      <c r="AF641" s="371"/>
      <c r="AG641" s="371"/>
      <c r="AH641" s="169"/>
      <c r="AI641" s="169"/>
      <c r="AJ641" s="169"/>
      <c r="AK641" s="169"/>
      <c r="AL641" s="169"/>
      <c r="AM641" s="169"/>
      <c r="AN641" s="176"/>
      <c r="AO641" s="176"/>
      <c r="AP641" s="176"/>
    </row>
    <row r="642" spans="1:42" s="253" customFormat="1" ht="21" hidden="1" customHeight="1">
      <c r="A642" s="252"/>
      <c r="B642" s="252"/>
      <c r="C642" s="252"/>
      <c r="D642" s="252"/>
      <c r="E642" s="252"/>
      <c r="F642" s="252"/>
      <c r="G642" s="252"/>
      <c r="I642" s="265">
        <f t="shared" si="122"/>
        <v>0</v>
      </c>
      <c r="J642" s="255">
        <f t="shared" si="120"/>
        <v>0</v>
      </c>
      <c r="K642" s="1243">
        <f t="shared" si="125"/>
        <v>29</v>
      </c>
      <c r="L642" s="356"/>
      <c r="M642" s="356"/>
      <c r="N642" s="357">
        <f t="shared" si="123"/>
        <v>0</v>
      </c>
      <c r="O642" s="358"/>
      <c r="P642" s="358"/>
      <c r="Q642" s="359">
        <f t="shared" si="124"/>
        <v>0</v>
      </c>
      <c r="R642" s="359">
        <f t="shared" si="124"/>
        <v>0</v>
      </c>
      <c r="S642" s="360"/>
      <c r="T642" s="361"/>
      <c r="U642" s="255">
        <f t="shared" si="121"/>
        <v>0</v>
      </c>
      <c r="V642" s="169"/>
      <c r="W642" s="169"/>
      <c r="X642" s="169"/>
      <c r="Y642" s="169"/>
      <c r="Z642" s="169"/>
      <c r="AA642" s="378"/>
      <c r="AB642" s="169"/>
      <c r="AC642" s="169"/>
      <c r="AD642" s="169"/>
      <c r="AE642" s="371"/>
      <c r="AF642" s="371"/>
      <c r="AG642" s="371"/>
      <c r="AH642" s="169"/>
      <c r="AI642" s="169"/>
      <c r="AJ642" s="169"/>
      <c r="AK642" s="169"/>
      <c r="AL642" s="169"/>
      <c r="AM642" s="169"/>
      <c r="AN642" s="176"/>
      <c r="AO642" s="176"/>
      <c r="AP642" s="176"/>
    </row>
    <row r="643" spans="1:42" s="253" customFormat="1" ht="21" hidden="1" customHeight="1">
      <c r="A643" s="252"/>
      <c r="B643" s="252"/>
      <c r="C643" s="252"/>
      <c r="D643" s="252"/>
      <c r="E643" s="252"/>
      <c r="F643" s="252"/>
      <c r="G643" s="252"/>
      <c r="I643" s="265">
        <f t="shared" si="122"/>
        <v>0</v>
      </c>
      <c r="J643" s="255">
        <f t="shared" si="120"/>
        <v>0</v>
      </c>
      <c r="K643" s="1243">
        <f t="shared" si="125"/>
        <v>30</v>
      </c>
      <c r="L643" s="356"/>
      <c r="M643" s="356"/>
      <c r="N643" s="357">
        <f t="shared" si="123"/>
        <v>0</v>
      </c>
      <c r="O643" s="358"/>
      <c r="P643" s="358"/>
      <c r="Q643" s="359">
        <f t="shared" si="124"/>
        <v>0</v>
      </c>
      <c r="R643" s="359">
        <f t="shared" si="124"/>
        <v>0</v>
      </c>
      <c r="S643" s="360"/>
      <c r="T643" s="361"/>
      <c r="U643" s="255">
        <f t="shared" si="121"/>
        <v>0</v>
      </c>
      <c r="V643" s="169"/>
      <c r="W643" s="169"/>
      <c r="X643" s="169"/>
      <c r="Y643" s="169"/>
      <c r="Z643" s="169"/>
      <c r="AA643" s="378"/>
      <c r="AB643" s="169"/>
      <c r="AC643" s="169"/>
      <c r="AD643" s="169"/>
      <c r="AE643" s="371"/>
      <c r="AF643" s="371"/>
      <c r="AG643" s="371"/>
      <c r="AH643" s="169"/>
      <c r="AI643" s="169"/>
      <c r="AJ643" s="169"/>
      <c r="AK643" s="169"/>
      <c r="AL643" s="169"/>
      <c r="AM643" s="169"/>
      <c r="AN643" s="176"/>
      <c r="AO643" s="176"/>
      <c r="AP643" s="176"/>
    </row>
    <row r="644" spans="1:42" s="253" customFormat="1" ht="21" hidden="1" customHeight="1">
      <c r="A644" s="252"/>
      <c r="B644" s="252"/>
      <c r="C644" s="252"/>
      <c r="D644" s="252"/>
      <c r="E644" s="252"/>
      <c r="F644" s="252"/>
      <c r="G644" s="252"/>
      <c r="I644" s="265">
        <f t="shared" si="122"/>
        <v>0</v>
      </c>
      <c r="J644" s="255">
        <f t="shared" si="120"/>
        <v>0</v>
      </c>
      <c r="K644" s="1243">
        <f t="shared" si="125"/>
        <v>31</v>
      </c>
      <c r="L644" s="356"/>
      <c r="M644" s="356"/>
      <c r="N644" s="357">
        <f t="shared" si="123"/>
        <v>0</v>
      </c>
      <c r="O644" s="358"/>
      <c r="P644" s="358"/>
      <c r="Q644" s="359">
        <f t="shared" si="124"/>
        <v>0</v>
      </c>
      <c r="R644" s="359">
        <f t="shared" si="124"/>
        <v>0</v>
      </c>
      <c r="S644" s="360"/>
      <c r="T644" s="361"/>
      <c r="U644" s="255">
        <f t="shared" si="121"/>
        <v>0</v>
      </c>
      <c r="V644" s="169"/>
      <c r="W644" s="169"/>
      <c r="X644" s="169"/>
      <c r="Y644" s="169"/>
      <c r="Z644" s="169"/>
      <c r="AA644" s="378"/>
      <c r="AB644" s="169"/>
      <c r="AC644" s="169"/>
      <c r="AD644" s="169"/>
      <c r="AE644" s="371"/>
      <c r="AF644" s="371"/>
      <c r="AG644" s="371"/>
      <c r="AH644" s="169"/>
      <c r="AI644" s="169"/>
      <c r="AJ644" s="169"/>
      <c r="AK644" s="169"/>
      <c r="AL644" s="169"/>
      <c r="AM644" s="169"/>
      <c r="AN644" s="176"/>
      <c r="AO644" s="176"/>
      <c r="AP644" s="176"/>
    </row>
    <row r="645" spans="1:42" s="253" customFormat="1" ht="21" hidden="1" customHeight="1">
      <c r="A645" s="252"/>
      <c r="B645" s="252"/>
      <c r="C645" s="252"/>
      <c r="D645" s="252"/>
      <c r="E645" s="252"/>
      <c r="F645" s="252"/>
      <c r="G645" s="252"/>
      <c r="I645" s="265">
        <f t="shared" si="122"/>
        <v>0</v>
      </c>
      <c r="J645" s="255">
        <f t="shared" si="120"/>
        <v>0</v>
      </c>
      <c r="K645" s="1243">
        <f t="shared" si="125"/>
        <v>32</v>
      </c>
      <c r="L645" s="356"/>
      <c r="M645" s="356"/>
      <c r="N645" s="357">
        <f t="shared" si="123"/>
        <v>0</v>
      </c>
      <c r="O645" s="358"/>
      <c r="P645" s="358"/>
      <c r="Q645" s="359">
        <f t="shared" si="124"/>
        <v>0</v>
      </c>
      <c r="R645" s="359">
        <f t="shared" si="124"/>
        <v>0</v>
      </c>
      <c r="S645" s="360"/>
      <c r="T645" s="361"/>
      <c r="U645" s="255">
        <f t="shared" si="121"/>
        <v>0</v>
      </c>
      <c r="V645" s="169"/>
      <c r="W645" s="169"/>
      <c r="X645" s="169"/>
      <c r="Y645" s="169"/>
      <c r="Z645" s="169"/>
      <c r="AA645" s="378"/>
      <c r="AB645" s="169"/>
      <c r="AC645" s="169"/>
      <c r="AD645" s="169"/>
      <c r="AE645" s="371"/>
      <c r="AF645" s="371"/>
      <c r="AG645" s="371"/>
      <c r="AH645" s="169"/>
      <c r="AI645" s="169"/>
      <c r="AJ645" s="169"/>
      <c r="AK645" s="169"/>
      <c r="AL645" s="169"/>
      <c r="AM645" s="169"/>
      <c r="AN645" s="176"/>
      <c r="AO645" s="176"/>
      <c r="AP645" s="176"/>
    </row>
    <row r="646" spans="1:42" s="253" customFormat="1" ht="21" hidden="1" customHeight="1">
      <c r="A646" s="252"/>
      <c r="B646" s="252"/>
      <c r="C646" s="252"/>
      <c r="D646" s="252"/>
      <c r="E646" s="252"/>
      <c r="F646" s="252"/>
      <c r="G646" s="252"/>
      <c r="I646" s="265">
        <f t="shared" si="122"/>
        <v>0</v>
      </c>
      <c r="J646" s="255">
        <f t="shared" si="120"/>
        <v>0</v>
      </c>
      <c r="K646" s="1243">
        <f t="shared" si="125"/>
        <v>33</v>
      </c>
      <c r="L646" s="356"/>
      <c r="M646" s="356"/>
      <c r="N646" s="357">
        <f t="shared" si="123"/>
        <v>0</v>
      </c>
      <c r="O646" s="358"/>
      <c r="P646" s="358"/>
      <c r="Q646" s="359">
        <f t="shared" si="124"/>
        <v>0</v>
      </c>
      <c r="R646" s="359">
        <f t="shared" si="124"/>
        <v>0</v>
      </c>
      <c r="S646" s="360"/>
      <c r="T646" s="361"/>
      <c r="U646" s="255">
        <f t="shared" si="121"/>
        <v>0</v>
      </c>
      <c r="V646" s="169"/>
      <c r="W646" s="169"/>
      <c r="X646" s="169"/>
      <c r="Y646" s="169"/>
      <c r="Z646" s="169"/>
      <c r="AA646" s="378"/>
      <c r="AB646" s="169"/>
      <c r="AC646" s="169"/>
      <c r="AD646" s="169"/>
      <c r="AE646" s="371"/>
      <c r="AF646" s="371"/>
      <c r="AG646" s="371"/>
      <c r="AH646" s="169"/>
      <c r="AI646" s="169"/>
      <c r="AJ646" s="169"/>
      <c r="AK646" s="169"/>
      <c r="AL646" s="169"/>
      <c r="AM646" s="169"/>
      <c r="AN646" s="176"/>
      <c r="AO646" s="176"/>
      <c r="AP646" s="176"/>
    </row>
    <row r="647" spans="1:42" s="253" customFormat="1" ht="21" hidden="1" customHeight="1">
      <c r="A647" s="252"/>
      <c r="B647" s="252"/>
      <c r="C647" s="252"/>
      <c r="D647" s="252"/>
      <c r="E647" s="252"/>
      <c r="F647" s="252"/>
      <c r="G647" s="252"/>
      <c r="I647" s="265">
        <f t="shared" si="122"/>
        <v>0</v>
      </c>
      <c r="J647" s="255">
        <f t="shared" si="120"/>
        <v>0</v>
      </c>
      <c r="K647" s="1243">
        <f t="shared" si="125"/>
        <v>34</v>
      </c>
      <c r="L647" s="356"/>
      <c r="M647" s="356"/>
      <c r="N647" s="357">
        <f t="shared" si="123"/>
        <v>0</v>
      </c>
      <c r="O647" s="358"/>
      <c r="P647" s="358"/>
      <c r="Q647" s="359">
        <f t="shared" si="124"/>
        <v>0</v>
      </c>
      <c r="R647" s="359">
        <f t="shared" si="124"/>
        <v>0</v>
      </c>
      <c r="S647" s="360"/>
      <c r="T647" s="361"/>
      <c r="U647" s="255">
        <f t="shared" si="121"/>
        <v>0</v>
      </c>
      <c r="V647" s="169"/>
      <c r="W647" s="169"/>
      <c r="X647" s="169"/>
      <c r="Y647" s="169"/>
      <c r="Z647" s="169"/>
      <c r="AA647" s="378"/>
      <c r="AB647" s="169"/>
      <c r="AC647" s="169"/>
      <c r="AD647" s="169"/>
      <c r="AE647" s="371"/>
      <c r="AF647" s="371"/>
      <c r="AG647" s="371"/>
      <c r="AH647" s="169"/>
      <c r="AI647" s="169"/>
      <c r="AJ647" s="169"/>
      <c r="AK647" s="169"/>
      <c r="AL647" s="169"/>
      <c r="AM647" s="169"/>
      <c r="AN647" s="176"/>
      <c r="AO647" s="176"/>
      <c r="AP647" s="176"/>
    </row>
    <row r="648" spans="1:42" s="253" customFormat="1" ht="21" hidden="1" customHeight="1">
      <c r="A648" s="252"/>
      <c r="B648" s="252"/>
      <c r="C648" s="252"/>
      <c r="D648" s="252"/>
      <c r="E648" s="252"/>
      <c r="F648" s="252"/>
      <c r="G648" s="252"/>
      <c r="I648" s="265">
        <f t="shared" si="122"/>
        <v>0</v>
      </c>
      <c r="J648" s="255">
        <f t="shared" si="120"/>
        <v>0</v>
      </c>
      <c r="K648" s="1243">
        <f t="shared" si="125"/>
        <v>35</v>
      </c>
      <c r="L648" s="356"/>
      <c r="M648" s="356"/>
      <c r="N648" s="357">
        <f t="shared" si="123"/>
        <v>0</v>
      </c>
      <c r="O648" s="358"/>
      <c r="P648" s="358"/>
      <c r="Q648" s="359">
        <f t="shared" si="124"/>
        <v>0</v>
      </c>
      <c r="R648" s="359">
        <f t="shared" si="124"/>
        <v>0</v>
      </c>
      <c r="S648" s="360"/>
      <c r="T648" s="361"/>
      <c r="U648" s="255">
        <f t="shared" si="121"/>
        <v>0</v>
      </c>
      <c r="V648" s="169"/>
      <c r="W648" s="169"/>
      <c r="X648" s="169"/>
      <c r="Y648" s="169"/>
      <c r="Z648" s="169"/>
      <c r="AA648" s="378"/>
      <c r="AB648" s="169"/>
      <c r="AC648" s="169"/>
      <c r="AD648" s="169"/>
      <c r="AE648" s="371"/>
      <c r="AF648" s="371"/>
      <c r="AG648" s="371"/>
      <c r="AH648" s="169"/>
      <c r="AI648" s="169"/>
      <c r="AJ648" s="169"/>
      <c r="AK648" s="169"/>
      <c r="AL648" s="169"/>
      <c r="AM648" s="169"/>
      <c r="AN648" s="176"/>
      <c r="AO648" s="176"/>
      <c r="AP648" s="176"/>
    </row>
    <row r="649" spans="1:42" s="253" customFormat="1" ht="21" hidden="1" customHeight="1">
      <c r="A649" s="252"/>
      <c r="B649" s="252"/>
      <c r="C649" s="252"/>
      <c r="D649" s="252"/>
      <c r="E649" s="252"/>
      <c r="F649" s="252"/>
      <c r="G649" s="252"/>
      <c r="I649" s="265">
        <f t="shared" si="122"/>
        <v>0</v>
      </c>
      <c r="J649" s="255">
        <f t="shared" si="120"/>
        <v>0</v>
      </c>
      <c r="K649" s="1243">
        <f t="shared" si="125"/>
        <v>36</v>
      </c>
      <c r="L649" s="356"/>
      <c r="M649" s="356"/>
      <c r="N649" s="357">
        <f t="shared" si="123"/>
        <v>0</v>
      </c>
      <c r="O649" s="358"/>
      <c r="P649" s="358"/>
      <c r="Q649" s="359">
        <f t="shared" si="124"/>
        <v>0</v>
      </c>
      <c r="R649" s="359">
        <f t="shared" si="124"/>
        <v>0</v>
      </c>
      <c r="S649" s="360"/>
      <c r="T649" s="361"/>
      <c r="U649" s="255">
        <f t="shared" si="121"/>
        <v>0</v>
      </c>
      <c r="V649" s="169"/>
      <c r="W649" s="169"/>
      <c r="X649" s="169"/>
      <c r="Y649" s="169"/>
      <c r="Z649" s="169"/>
      <c r="AA649" s="378"/>
      <c r="AB649" s="169"/>
      <c r="AC649" s="169"/>
      <c r="AD649" s="169"/>
      <c r="AE649" s="371"/>
      <c r="AF649" s="371"/>
      <c r="AG649" s="371"/>
      <c r="AH649" s="169"/>
      <c r="AI649" s="169"/>
      <c r="AJ649" s="169"/>
      <c r="AK649" s="169"/>
      <c r="AL649" s="169"/>
      <c r="AM649" s="169"/>
      <c r="AN649" s="176"/>
      <c r="AO649" s="176"/>
      <c r="AP649" s="176"/>
    </row>
    <row r="650" spans="1:42" s="253" customFormat="1" ht="21" hidden="1" customHeight="1" thickBot="1">
      <c r="A650" s="252"/>
      <c r="B650" s="252"/>
      <c r="C650" s="252"/>
      <c r="D650" s="252"/>
      <c r="E650" s="252"/>
      <c r="F650" s="252"/>
      <c r="G650" s="252"/>
      <c r="I650" s="265">
        <f t="shared" si="122"/>
        <v>0</v>
      </c>
      <c r="J650" s="255">
        <f t="shared" si="120"/>
        <v>0</v>
      </c>
      <c r="K650" s="385">
        <f t="shared" si="125"/>
        <v>37</v>
      </c>
      <c r="L650" s="356"/>
      <c r="M650" s="356"/>
      <c r="N650" s="387">
        <f t="shared" si="123"/>
        <v>0</v>
      </c>
      <c r="O650" s="388"/>
      <c r="P650" s="388"/>
      <c r="Q650" s="389">
        <f t="shared" si="124"/>
        <v>0</v>
      </c>
      <c r="R650" s="389">
        <f t="shared" si="124"/>
        <v>0</v>
      </c>
      <c r="S650" s="390"/>
      <c r="T650" s="391"/>
      <c r="U650" s="255">
        <f t="shared" si="121"/>
        <v>0</v>
      </c>
      <c r="V650" s="169"/>
      <c r="W650" s="169"/>
      <c r="X650" s="169"/>
      <c r="Y650" s="169"/>
      <c r="Z650" s="169"/>
      <c r="AA650" s="378"/>
      <c r="AB650" s="169"/>
      <c r="AC650" s="169"/>
      <c r="AD650" s="169"/>
      <c r="AE650" s="371"/>
      <c r="AF650" s="371"/>
      <c r="AG650" s="371"/>
      <c r="AH650" s="169"/>
      <c r="AI650" s="169"/>
      <c r="AJ650" s="169"/>
      <c r="AK650" s="169"/>
      <c r="AL650" s="169"/>
      <c r="AM650" s="169"/>
      <c r="AN650" s="176"/>
      <c r="AO650" s="176"/>
      <c r="AP650" s="176"/>
    </row>
    <row r="651" spans="1:42" s="253" customFormat="1" ht="21" hidden="1" customHeight="1">
      <c r="A651" s="252"/>
      <c r="B651" s="252"/>
      <c r="C651" s="252"/>
      <c r="D651" s="252"/>
      <c r="E651" s="252"/>
      <c r="F651" s="252"/>
      <c r="G651" s="252"/>
      <c r="I651" s="265">
        <f>IF((O$578+P$578)&gt;0,1,0)</f>
        <v>0</v>
      </c>
      <c r="J651" s="255">
        <f t="shared" si="120"/>
        <v>0</v>
      </c>
      <c r="K651" s="2439" t="s">
        <v>942</v>
      </c>
      <c r="L651" s="2441" t="s">
        <v>943</v>
      </c>
      <c r="M651" s="2443" t="s">
        <v>944</v>
      </c>
      <c r="N651" s="2443" t="s">
        <v>945</v>
      </c>
      <c r="O651" s="2445" t="s">
        <v>946</v>
      </c>
      <c r="P651" s="2445"/>
      <c r="Q651" s="2445" t="s">
        <v>947</v>
      </c>
      <c r="R651" s="2445"/>
      <c r="S651" s="2446" t="s">
        <v>948</v>
      </c>
      <c r="T651" s="2448" t="s">
        <v>1162</v>
      </c>
      <c r="U651" s="255">
        <f t="shared" si="121"/>
        <v>0</v>
      </c>
      <c r="V651" s="169"/>
      <c r="W651" s="169"/>
      <c r="X651" s="169"/>
      <c r="Y651" s="169"/>
      <c r="Z651" s="169"/>
      <c r="AA651" s="378"/>
      <c r="AB651" s="169"/>
      <c r="AC651" s="169"/>
      <c r="AD651" s="169"/>
      <c r="AE651" s="371"/>
      <c r="AF651" s="371"/>
      <c r="AG651" s="371"/>
      <c r="AH651" s="169"/>
      <c r="AI651" s="169"/>
      <c r="AJ651" s="169"/>
      <c r="AK651" s="169"/>
      <c r="AL651" s="169"/>
      <c r="AM651" s="169"/>
      <c r="AN651" s="176"/>
      <c r="AO651" s="176"/>
      <c r="AP651" s="176"/>
    </row>
    <row r="652" spans="1:42" s="253" customFormat="1" ht="21" hidden="1" customHeight="1">
      <c r="A652" s="252"/>
      <c r="B652" s="252"/>
      <c r="C652" s="252"/>
      <c r="D652" s="252"/>
      <c r="E652" s="252"/>
      <c r="F652" s="252"/>
      <c r="G652" s="252"/>
      <c r="I652" s="265">
        <f t="shared" ref="I652:I675" si="126">IF((O$578+P$578)&gt;0,1,0)</f>
        <v>0</v>
      </c>
      <c r="J652" s="255">
        <f t="shared" si="120"/>
        <v>0</v>
      </c>
      <c r="K652" s="2440"/>
      <c r="L652" s="2442"/>
      <c r="M652" s="2444"/>
      <c r="N652" s="2444"/>
      <c r="O652" s="1245" t="s">
        <v>786</v>
      </c>
      <c r="P652" s="335" t="s">
        <v>787</v>
      </c>
      <c r="Q652" s="335" t="s">
        <v>786</v>
      </c>
      <c r="R652" s="336" t="s">
        <v>787</v>
      </c>
      <c r="S652" s="2447"/>
      <c r="T652" s="2449"/>
      <c r="U652" s="255">
        <f t="shared" si="121"/>
        <v>0</v>
      </c>
      <c r="V652" s="169"/>
      <c r="W652" s="169"/>
      <c r="X652" s="169"/>
      <c r="Y652" s="169"/>
      <c r="Z652" s="169"/>
      <c r="AA652" s="378"/>
      <c r="AB652" s="169"/>
      <c r="AC652" s="169"/>
      <c r="AD652" s="169"/>
      <c r="AE652" s="371"/>
      <c r="AF652" s="371"/>
      <c r="AG652" s="371"/>
      <c r="AH652" s="169"/>
      <c r="AI652" s="169"/>
      <c r="AJ652" s="169"/>
      <c r="AK652" s="169"/>
      <c r="AL652" s="169"/>
      <c r="AM652" s="169"/>
      <c r="AN652" s="176"/>
      <c r="AO652" s="176"/>
      <c r="AP652" s="176"/>
    </row>
    <row r="653" spans="1:42" s="253" customFormat="1" ht="21" hidden="1" customHeight="1">
      <c r="A653" s="252"/>
      <c r="B653" s="252"/>
      <c r="C653" s="252"/>
      <c r="D653" s="252"/>
      <c r="E653" s="252"/>
      <c r="F653" s="252"/>
      <c r="G653" s="252"/>
      <c r="I653" s="265">
        <f t="shared" si="126"/>
        <v>0</v>
      </c>
      <c r="J653" s="255">
        <f t="shared" si="120"/>
        <v>0</v>
      </c>
      <c r="K653" s="1243">
        <f>+K125+1</f>
        <v>38</v>
      </c>
      <c r="L653" s="356"/>
      <c r="M653" s="356"/>
      <c r="N653" s="357">
        <f t="shared" ref="N653:N675" si="127">IF(O653+P653&gt;0,$W$527,)</f>
        <v>0</v>
      </c>
      <c r="O653" s="358"/>
      <c r="P653" s="358"/>
      <c r="Q653" s="359">
        <f t="shared" ref="Q653:R675" si="128">ROUND(O653*50,0)</f>
        <v>0</v>
      </c>
      <c r="R653" s="359">
        <f t="shared" si="128"/>
        <v>0</v>
      </c>
      <c r="S653" s="360"/>
      <c r="T653" s="361"/>
      <c r="U653" s="255">
        <f t="shared" si="121"/>
        <v>0</v>
      </c>
      <c r="V653" s="169"/>
      <c r="W653" s="169"/>
      <c r="X653" s="169"/>
      <c r="Y653" s="169"/>
      <c r="Z653" s="169"/>
      <c r="AA653" s="378"/>
      <c r="AB653" s="169"/>
      <c r="AC653" s="169"/>
      <c r="AD653" s="169"/>
      <c r="AE653" s="371"/>
      <c r="AF653" s="371"/>
      <c r="AG653" s="371"/>
      <c r="AH653" s="169"/>
      <c r="AI653" s="169"/>
      <c r="AJ653" s="169"/>
      <c r="AK653" s="169"/>
      <c r="AL653" s="169"/>
      <c r="AM653" s="169"/>
      <c r="AN653" s="176"/>
      <c r="AO653" s="176"/>
      <c r="AP653" s="176"/>
    </row>
    <row r="654" spans="1:42" s="253" customFormat="1" ht="21" hidden="1" customHeight="1">
      <c r="A654" s="252"/>
      <c r="B654" s="252"/>
      <c r="C654" s="252"/>
      <c r="D654" s="252"/>
      <c r="E654" s="252"/>
      <c r="F654" s="252"/>
      <c r="G654" s="252"/>
      <c r="I654" s="265">
        <f t="shared" si="126"/>
        <v>0</v>
      </c>
      <c r="J654" s="255">
        <f t="shared" si="120"/>
        <v>0</v>
      </c>
      <c r="K654" s="1243">
        <f t="shared" ref="K654:K675" si="129">+K653+1</f>
        <v>39</v>
      </c>
      <c r="L654" s="356"/>
      <c r="M654" s="356"/>
      <c r="N654" s="357">
        <f t="shared" si="127"/>
        <v>0</v>
      </c>
      <c r="O654" s="358"/>
      <c r="P654" s="358"/>
      <c r="Q654" s="359">
        <f t="shared" si="128"/>
        <v>0</v>
      </c>
      <c r="R654" s="359">
        <f t="shared" si="128"/>
        <v>0</v>
      </c>
      <c r="S654" s="360"/>
      <c r="T654" s="361"/>
      <c r="U654" s="255">
        <f t="shared" si="121"/>
        <v>0</v>
      </c>
      <c r="V654" s="169"/>
      <c r="W654" s="169"/>
      <c r="X654" s="169"/>
      <c r="Y654" s="169"/>
      <c r="Z654" s="169"/>
      <c r="AA654" s="378"/>
      <c r="AB654" s="169"/>
      <c r="AC654" s="169"/>
      <c r="AD654" s="169"/>
      <c r="AE654" s="371"/>
      <c r="AF654" s="371"/>
      <c r="AG654" s="371"/>
      <c r="AH654" s="169"/>
      <c r="AI654" s="169"/>
      <c r="AJ654" s="169"/>
      <c r="AK654" s="169"/>
      <c r="AL654" s="169"/>
      <c r="AM654" s="169"/>
      <c r="AN654" s="176"/>
      <c r="AO654" s="176"/>
      <c r="AP654" s="176"/>
    </row>
    <row r="655" spans="1:42" s="253" customFormat="1" ht="21" hidden="1" customHeight="1">
      <c r="A655" s="252"/>
      <c r="B655" s="252"/>
      <c r="C655" s="252"/>
      <c r="D655" s="252"/>
      <c r="E655" s="252"/>
      <c r="F655" s="252"/>
      <c r="G655" s="252"/>
      <c r="I655" s="265">
        <f t="shared" si="126"/>
        <v>0</v>
      </c>
      <c r="J655" s="255">
        <f t="shared" si="120"/>
        <v>0</v>
      </c>
      <c r="K655" s="1243">
        <f t="shared" si="129"/>
        <v>40</v>
      </c>
      <c r="L655" s="356"/>
      <c r="M655" s="356"/>
      <c r="N655" s="357">
        <f t="shared" si="127"/>
        <v>0</v>
      </c>
      <c r="O655" s="358"/>
      <c r="P655" s="358"/>
      <c r="Q655" s="359">
        <f t="shared" si="128"/>
        <v>0</v>
      </c>
      <c r="R655" s="359">
        <f t="shared" si="128"/>
        <v>0</v>
      </c>
      <c r="S655" s="360"/>
      <c r="T655" s="361"/>
      <c r="U655" s="255">
        <f t="shared" si="121"/>
        <v>0</v>
      </c>
      <c r="V655" s="169"/>
      <c r="W655" s="169"/>
      <c r="X655" s="169"/>
      <c r="Y655" s="169"/>
      <c r="Z655" s="169"/>
      <c r="AA655" s="378"/>
      <c r="AB655" s="169"/>
      <c r="AC655" s="169"/>
      <c r="AD655" s="169"/>
      <c r="AE655" s="371"/>
      <c r="AF655" s="371"/>
      <c r="AG655" s="371"/>
      <c r="AH655" s="169"/>
      <c r="AI655" s="169"/>
      <c r="AJ655" s="169"/>
      <c r="AK655" s="169"/>
      <c r="AL655" s="169"/>
      <c r="AM655" s="169"/>
      <c r="AN655" s="176"/>
      <c r="AO655" s="176"/>
      <c r="AP655" s="176"/>
    </row>
    <row r="656" spans="1:42" s="253" customFormat="1" ht="21" hidden="1" customHeight="1">
      <c r="A656" s="252"/>
      <c r="B656" s="252"/>
      <c r="C656" s="252"/>
      <c r="D656" s="252"/>
      <c r="E656" s="252"/>
      <c r="F656" s="252"/>
      <c r="G656" s="252"/>
      <c r="I656" s="265">
        <f t="shared" si="126"/>
        <v>0</v>
      </c>
      <c r="J656" s="255">
        <f t="shared" si="120"/>
        <v>0</v>
      </c>
      <c r="K656" s="1243">
        <f t="shared" si="129"/>
        <v>41</v>
      </c>
      <c r="L656" s="356"/>
      <c r="M656" s="356"/>
      <c r="N656" s="357">
        <f t="shared" si="127"/>
        <v>0</v>
      </c>
      <c r="O656" s="358"/>
      <c r="P656" s="358"/>
      <c r="Q656" s="359">
        <f t="shared" si="128"/>
        <v>0</v>
      </c>
      <c r="R656" s="359">
        <f t="shared" si="128"/>
        <v>0</v>
      </c>
      <c r="S656" s="360"/>
      <c r="T656" s="361"/>
      <c r="U656" s="255">
        <f t="shared" si="121"/>
        <v>0</v>
      </c>
      <c r="V656" s="169"/>
      <c r="W656" s="169"/>
      <c r="X656" s="169"/>
      <c r="Y656" s="169"/>
      <c r="Z656" s="169"/>
      <c r="AA656" s="378"/>
      <c r="AB656" s="169"/>
      <c r="AC656" s="169"/>
      <c r="AD656" s="169"/>
      <c r="AE656" s="371"/>
      <c r="AF656" s="371"/>
      <c r="AG656" s="371"/>
      <c r="AH656" s="169"/>
      <c r="AI656" s="169"/>
      <c r="AJ656" s="169"/>
      <c r="AK656" s="169"/>
      <c r="AL656" s="169"/>
      <c r="AM656" s="169"/>
      <c r="AN656" s="176"/>
      <c r="AO656" s="176"/>
      <c r="AP656" s="176"/>
    </row>
    <row r="657" spans="1:42" s="253" customFormat="1" ht="21" hidden="1" customHeight="1">
      <c r="A657" s="252"/>
      <c r="B657" s="252"/>
      <c r="C657" s="252"/>
      <c r="D657" s="252"/>
      <c r="E657" s="252"/>
      <c r="F657" s="252"/>
      <c r="G657" s="252"/>
      <c r="I657" s="265">
        <f t="shared" si="126"/>
        <v>0</v>
      </c>
      <c r="J657" s="255">
        <f t="shared" si="120"/>
        <v>0</v>
      </c>
      <c r="K657" s="1243">
        <f t="shared" si="129"/>
        <v>42</v>
      </c>
      <c r="L657" s="356"/>
      <c r="M657" s="356"/>
      <c r="N657" s="357">
        <f t="shared" si="127"/>
        <v>0</v>
      </c>
      <c r="O657" s="358"/>
      <c r="P657" s="358"/>
      <c r="Q657" s="359">
        <f t="shared" si="128"/>
        <v>0</v>
      </c>
      <c r="R657" s="359">
        <f t="shared" si="128"/>
        <v>0</v>
      </c>
      <c r="S657" s="360"/>
      <c r="T657" s="361"/>
      <c r="U657" s="255">
        <f t="shared" si="121"/>
        <v>0</v>
      </c>
      <c r="V657" s="169"/>
      <c r="W657" s="169"/>
      <c r="X657" s="169"/>
      <c r="Y657" s="169"/>
      <c r="Z657" s="169"/>
      <c r="AA657" s="378"/>
      <c r="AB657" s="169"/>
      <c r="AC657" s="169"/>
      <c r="AD657" s="169"/>
      <c r="AE657" s="371"/>
      <c r="AF657" s="371"/>
      <c r="AG657" s="371"/>
      <c r="AH657" s="169"/>
      <c r="AI657" s="169"/>
      <c r="AJ657" s="169"/>
      <c r="AK657" s="169"/>
      <c r="AL657" s="169"/>
      <c r="AM657" s="169"/>
      <c r="AN657" s="176"/>
      <c r="AO657" s="176"/>
      <c r="AP657" s="176"/>
    </row>
    <row r="658" spans="1:42" s="253" customFormat="1" ht="21" hidden="1" customHeight="1">
      <c r="A658" s="252"/>
      <c r="B658" s="252"/>
      <c r="C658" s="252"/>
      <c r="D658" s="252"/>
      <c r="E658" s="252"/>
      <c r="F658" s="252"/>
      <c r="G658" s="252"/>
      <c r="I658" s="265">
        <f t="shared" si="126"/>
        <v>0</v>
      </c>
      <c r="J658" s="255">
        <f t="shared" si="120"/>
        <v>0</v>
      </c>
      <c r="K658" s="1243">
        <f t="shared" si="129"/>
        <v>43</v>
      </c>
      <c r="L658" s="356"/>
      <c r="M658" s="356"/>
      <c r="N658" s="357">
        <f t="shared" si="127"/>
        <v>0</v>
      </c>
      <c r="O658" s="358"/>
      <c r="P658" s="358"/>
      <c r="Q658" s="359">
        <f t="shared" si="128"/>
        <v>0</v>
      </c>
      <c r="R658" s="359">
        <f t="shared" si="128"/>
        <v>0</v>
      </c>
      <c r="S658" s="360"/>
      <c r="T658" s="361"/>
      <c r="U658" s="255">
        <f t="shared" si="121"/>
        <v>0</v>
      </c>
      <c r="V658" s="169"/>
      <c r="W658" s="169"/>
      <c r="X658" s="169"/>
      <c r="Y658" s="169"/>
      <c r="Z658" s="169"/>
      <c r="AA658" s="378"/>
      <c r="AB658" s="169"/>
      <c r="AC658" s="169"/>
      <c r="AD658" s="169"/>
      <c r="AE658" s="371"/>
      <c r="AF658" s="371"/>
      <c r="AG658" s="371"/>
      <c r="AH658" s="169"/>
      <c r="AI658" s="169"/>
      <c r="AJ658" s="169"/>
      <c r="AK658" s="169"/>
      <c r="AL658" s="169"/>
      <c r="AM658" s="169"/>
      <c r="AN658" s="176"/>
      <c r="AO658" s="176"/>
      <c r="AP658" s="176"/>
    </row>
    <row r="659" spans="1:42" s="253" customFormat="1" ht="21" hidden="1" customHeight="1">
      <c r="A659" s="252"/>
      <c r="B659" s="252"/>
      <c r="C659" s="252"/>
      <c r="D659" s="252"/>
      <c r="E659" s="252"/>
      <c r="F659" s="252"/>
      <c r="G659" s="252"/>
      <c r="I659" s="265">
        <f t="shared" si="126"/>
        <v>0</v>
      </c>
      <c r="J659" s="255">
        <f t="shared" si="120"/>
        <v>0</v>
      </c>
      <c r="K659" s="1243">
        <f t="shared" si="129"/>
        <v>44</v>
      </c>
      <c r="L659" s="356"/>
      <c r="M659" s="356"/>
      <c r="N659" s="357">
        <f t="shared" si="127"/>
        <v>0</v>
      </c>
      <c r="O659" s="358"/>
      <c r="P659" s="358"/>
      <c r="Q659" s="359">
        <f t="shared" si="128"/>
        <v>0</v>
      </c>
      <c r="R659" s="359">
        <f t="shared" si="128"/>
        <v>0</v>
      </c>
      <c r="S659" s="360"/>
      <c r="T659" s="361"/>
      <c r="U659" s="255">
        <f t="shared" si="121"/>
        <v>0</v>
      </c>
      <c r="V659" s="169"/>
      <c r="W659" s="169"/>
      <c r="X659" s="169"/>
      <c r="Y659" s="169"/>
      <c r="Z659" s="169"/>
      <c r="AA659" s="378"/>
      <c r="AB659" s="169"/>
      <c r="AC659" s="169"/>
      <c r="AD659" s="169"/>
      <c r="AE659" s="371"/>
      <c r="AF659" s="371"/>
      <c r="AG659" s="371"/>
      <c r="AH659" s="169"/>
      <c r="AI659" s="169"/>
      <c r="AJ659" s="169"/>
      <c r="AK659" s="169"/>
      <c r="AL659" s="169"/>
      <c r="AM659" s="169"/>
      <c r="AN659" s="176"/>
      <c r="AO659" s="176"/>
      <c r="AP659" s="176"/>
    </row>
    <row r="660" spans="1:42" s="253" customFormat="1" ht="21" hidden="1" customHeight="1">
      <c r="A660" s="252"/>
      <c r="B660" s="252"/>
      <c r="C660" s="252"/>
      <c r="D660" s="252"/>
      <c r="E660" s="252"/>
      <c r="F660" s="252"/>
      <c r="G660" s="252"/>
      <c r="I660" s="265">
        <f t="shared" si="126"/>
        <v>0</v>
      </c>
      <c r="J660" s="255">
        <f t="shared" si="120"/>
        <v>0</v>
      </c>
      <c r="K660" s="1243">
        <f t="shared" si="129"/>
        <v>45</v>
      </c>
      <c r="L660" s="356"/>
      <c r="M660" s="356"/>
      <c r="N660" s="357">
        <f t="shared" si="127"/>
        <v>0</v>
      </c>
      <c r="O660" s="358"/>
      <c r="P660" s="358"/>
      <c r="Q660" s="359">
        <f t="shared" si="128"/>
        <v>0</v>
      </c>
      <c r="R660" s="359">
        <f t="shared" si="128"/>
        <v>0</v>
      </c>
      <c r="S660" s="360"/>
      <c r="T660" s="361"/>
      <c r="U660" s="255">
        <f t="shared" si="121"/>
        <v>0</v>
      </c>
      <c r="V660" s="169"/>
      <c r="W660" s="169"/>
      <c r="X660" s="169"/>
      <c r="Y660" s="169"/>
      <c r="Z660" s="169"/>
      <c r="AA660" s="378"/>
      <c r="AB660" s="169"/>
      <c r="AC660" s="169"/>
      <c r="AD660" s="169"/>
      <c r="AE660" s="371"/>
      <c r="AF660" s="371"/>
      <c r="AG660" s="371"/>
      <c r="AH660" s="169"/>
      <c r="AI660" s="169"/>
      <c r="AJ660" s="169"/>
      <c r="AK660" s="169"/>
      <c r="AL660" s="169"/>
      <c r="AM660" s="169"/>
      <c r="AN660" s="176"/>
      <c r="AO660" s="176"/>
      <c r="AP660" s="176"/>
    </row>
    <row r="661" spans="1:42" s="253" customFormat="1" ht="21" hidden="1" customHeight="1">
      <c r="A661" s="252"/>
      <c r="B661" s="252"/>
      <c r="C661" s="252"/>
      <c r="D661" s="252"/>
      <c r="E661" s="252"/>
      <c r="F661" s="252"/>
      <c r="G661" s="252"/>
      <c r="I661" s="265">
        <f t="shared" si="126"/>
        <v>0</v>
      </c>
      <c r="J661" s="255">
        <f t="shared" si="120"/>
        <v>0</v>
      </c>
      <c r="K661" s="1243">
        <f t="shared" si="129"/>
        <v>46</v>
      </c>
      <c r="L661" s="356"/>
      <c r="M661" s="356"/>
      <c r="N661" s="357">
        <f t="shared" si="127"/>
        <v>0</v>
      </c>
      <c r="O661" s="358"/>
      <c r="P661" s="358"/>
      <c r="Q661" s="359">
        <f t="shared" si="128"/>
        <v>0</v>
      </c>
      <c r="R661" s="359">
        <f t="shared" si="128"/>
        <v>0</v>
      </c>
      <c r="S661" s="360"/>
      <c r="T661" s="361"/>
      <c r="U661" s="255">
        <f t="shared" si="121"/>
        <v>0</v>
      </c>
      <c r="V661" s="169"/>
      <c r="W661" s="169"/>
      <c r="X661" s="169"/>
      <c r="Y661" s="169"/>
      <c r="Z661" s="169"/>
      <c r="AA661" s="378"/>
      <c r="AB661" s="169"/>
      <c r="AC661" s="169"/>
      <c r="AD661" s="169"/>
      <c r="AE661" s="371"/>
      <c r="AF661" s="371"/>
      <c r="AG661" s="371"/>
      <c r="AH661" s="169"/>
      <c r="AI661" s="169"/>
      <c r="AJ661" s="169"/>
      <c r="AK661" s="169"/>
      <c r="AL661" s="169"/>
      <c r="AM661" s="169"/>
      <c r="AN661" s="176"/>
      <c r="AO661" s="176"/>
      <c r="AP661" s="176"/>
    </row>
    <row r="662" spans="1:42" s="253" customFormat="1" ht="21" hidden="1" customHeight="1">
      <c r="A662" s="252"/>
      <c r="B662" s="252"/>
      <c r="C662" s="252"/>
      <c r="D662" s="252"/>
      <c r="E662" s="252"/>
      <c r="F662" s="252"/>
      <c r="G662" s="252"/>
      <c r="I662" s="265">
        <f t="shared" si="126"/>
        <v>0</v>
      </c>
      <c r="J662" s="255">
        <f t="shared" si="120"/>
        <v>0</v>
      </c>
      <c r="K662" s="1243">
        <f t="shared" si="129"/>
        <v>47</v>
      </c>
      <c r="L662" s="356"/>
      <c r="M662" s="356"/>
      <c r="N662" s="357">
        <f t="shared" si="127"/>
        <v>0</v>
      </c>
      <c r="O662" s="358"/>
      <c r="P662" s="358"/>
      <c r="Q662" s="359">
        <f t="shared" si="128"/>
        <v>0</v>
      </c>
      <c r="R662" s="359">
        <f t="shared" si="128"/>
        <v>0</v>
      </c>
      <c r="S662" s="360"/>
      <c r="T662" s="361"/>
      <c r="U662" s="255">
        <f t="shared" si="121"/>
        <v>0</v>
      </c>
      <c r="V662" s="169"/>
      <c r="W662" s="169"/>
      <c r="X662" s="169"/>
      <c r="Y662" s="169"/>
      <c r="Z662" s="169"/>
      <c r="AA662" s="378"/>
      <c r="AB662" s="169"/>
      <c r="AC662" s="169"/>
      <c r="AD662" s="169"/>
      <c r="AE662" s="371"/>
      <c r="AF662" s="371"/>
      <c r="AG662" s="371"/>
      <c r="AH662" s="169"/>
      <c r="AI662" s="169"/>
      <c r="AJ662" s="169"/>
      <c r="AK662" s="169"/>
      <c r="AL662" s="169"/>
      <c r="AM662" s="169"/>
      <c r="AN662" s="176"/>
      <c r="AO662" s="176"/>
      <c r="AP662" s="176"/>
    </row>
    <row r="663" spans="1:42" s="253" customFormat="1" ht="21" hidden="1" customHeight="1">
      <c r="A663" s="252"/>
      <c r="B663" s="252"/>
      <c r="C663" s="252"/>
      <c r="D663" s="252"/>
      <c r="E663" s="252"/>
      <c r="F663" s="252"/>
      <c r="G663" s="252"/>
      <c r="I663" s="265">
        <f t="shared" si="126"/>
        <v>0</v>
      </c>
      <c r="J663" s="255">
        <f t="shared" si="120"/>
        <v>0</v>
      </c>
      <c r="K663" s="1243">
        <f t="shared" si="129"/>
        <v>48</v>
      </c>
      <c r="L663" s="356"/>
      <c r="M663" s="356"/>
      <c r="N663" s="357">
        <f t="shared" si="127"/>
        <v>0</v>
      </c>
      <c r="O663" s="358"/>
      <c r="P663" s="358"/>
      <c r="Q663" s="359">
        <f t="shared" si="128"/>
        <v>0</v>
      </c>
      <c r="R663" s="359">
        <f t="shared" si="128"/>
        <v>0</v>
      </c>
      <c r="S663" s="360"/>
      <c r="T663" s="361"/>
      <c r="U663" s="255">
        <f t="shared" si="121"/>
        <v>0</v>
      </c>
      <c r="V663" s="169"/>
      <c r="W663" s="169"/>
      <c r="X663" s="169"/>
      <c r="Y663" s="169"/>
      <c r="Z663" s="169"/>
      <c r="AA663" s="378"/>
      <c r="AB663" s="169"/>
      <c r="AC663" s="169"/>
      <c r="AD663" s="169"/>
      <c r="AE663" s="371"/>
      <c r="AF663" s="371"/>
      <c r="AG663" s="371"/>
      <c r="AH663" s="169"/>
      <c r="AI663" s="169"/>
      <c r="AJ663" s="169"/>
      <c r="AK663" s="169"/>
      <c r="AL663" s="169"/>
      <c r="AM663" s="169"/>
      <c r="AN663" s="176"/>
      <c r="AO663" s="176"/>
      <c r="AP663" s="176"/>
    </row>
    <row r="664" spans="1:42" s="253" customFormat="1" ht="21" hidden="1" customHeight="1">
      <c r="A664" s="252"/>
      <c r="B664" s="252"/>
      <c r="C664" s="252"/>
      <c r="D664" s="252"/>
      <c r="E664" s="252"/>
      <c r="F664" s="252"/>
      <c r="G664" s="252"/>
      <c r="I664" s="265">
        <f t="shared" si="126"/>
        <v>0</v>
      </c>
      <c r="J664" s="255">
        <f t="shared" si="120"/>
        <v>0</v>
      </c>
      <c r="K664" s="1243">
        <f t="shared" si="129"/>
        <v>49</v>
      </c>
      <c r="L664" s="356"/>
      <c r="M664" s="356"/>
      <c r="N664" s="357">
        <f t="shared" si="127"/>
        <v>0</v>
      </c>
      <c r="O664" s="358"/>
      <c r="P664" s="358"/>
      <c r="Q664" s="359">
        <f t="shared" si="128"/>
        <v>0</v>
      </c>
      <c r="R664" s="359">
        <f t="shared" si="128"/>
        <v>0</v>
      </c>
      <c r="S664" s="360"/>
      <c r="T664" s="361"/>
      <c r="U664" s="255">
        <f t="shared" si="121"/>
        <v>0</v>
      </c>
      <c r="V664" s="169"/>
      <c r="W664" s="169"/>
      <c r="X664" s="169"/>
      <c r="Y664" s="169"/>
      <c r="Z664" s="169"/>
      <c r="AA664" s="378"/>
      <c r="AB664" s="169"/>
      <c r="AC664" s="169"/>
      <c r="AD664" s="169"/>
      <c r="AE664" s="371"/>
      <c r="AF664" s="371"/>
      <c r="AG664" s="371"/>
      <c r="AH664" s="169"/>
      <c r="AI664" s="169"/>
      <c r="AJ664" s="169"/>
      <c r="AK664" s="169"/>
      <c r="AL664" s="169"/>
      <c r="AM664" s="169"/>
      <c r="AN664" s="176"/>
      <c r="AO664" s="176"/>
      <c r="AP664" s="176"/>
    </row>
    <row r="665" spans="1:42" s="253" customFormat="1" ht="21" hidden="1" customHeight="1">
      <c r="A665" s="252"/>
      <c r="B665" s="252"/>
      <c r="C665" s="252"/>
      <c r="D665" s="252"/>
      <c r="E665" s="252"/>
      <c r="F665" s="252"/>
      <c r="G665" s="252"/>
      <c r="I665" s="265">
        <f t="shared" si="126"/>
        <v>0</v>
      </c>
      <c r="J665" s="255">
        <f t="shared" si="120"/>
        <v>0</v>
      </c>
      <c r="K665" s="1243">
        <f t="shared" si="129"/>
        <v>50</v>
      </c>
      <c r="L665" s="356"/>
      <c r="M665" s="356"/>
      <c r="N665" s="357">
        <f t="shared" si="127"/>
        <v>0</v>
      </c>
      <c r="O665" s="358"/>
      <c r="P665" s="358"/>
      <c r="Q665" s="359">
        <f t="shared" si="128"/>
        <v>0</v>
      </c>
      <c r="R665" s="359">
        <f t="shared" si="128"/>
        <v>0</v>
      </c>
      <c r="S665" s="360"/>
      <c r="T665" s="361"/>
      <c r="U665" s="255">
        <f t="shared" si="121"/>
        <v>0</v>
      </c>
      <c r="V665" s="169"/>
      <c r="W665" s="169"/>
      <c r="X665" s="169"/>
      <c r="Y665" s="169"/>
      <c r="Z665" s="169"/>
      <c r="AA665" s="378"/>
      <c r="AB665" s="169"/>
      <c r="AC665" s="169"/>
      <c r="AD665" s="169"/>
      <c r="AE665" s="371"/>
      <c r="AF665" s="371"/>
      <c r="AG665" s="371"/>
      <c r="AH665" s="169"/>
      <c r="AI665" s="169"/>
      <c r="AJ665" s="169"/>
      <c r="AK665" s="169"/>
      <c r="AL665" s="169"/>
      <c r="AM665" s="169"/>
      <c r="AN665" s="176"/>
      <c r="AO665" s="176"/>
      <c r="AP665" s="176"/>
    </row>
    <row r="666" spans="1:42" s="253" customFormat="1" ht="21" hidden="1" customHeight="1">
      <c r="A666" s="252"/>
      <c r="B666" s="252"/>
      <c r="C666" s="252"/>
      <c r="D666" s="252"/>
      <c r="E666" s="252"/>
      <c r="F666" s="252"/>
      <c r="G666" s="252"/>
      <c r="I666" s="265">
        <f t="shared" si="126"/>
        <v>0</v>
      </c>
      <c r="J666" s="255">
        <f t="shared" si="120"/>
        <v>0</v>
      </c>
      <c r="K666" s="1243">
        <f t="shared" si="129"/>
        <v>51</v>
      </c>
      <c r="L666" s="356"/>
      <c r="M666" s="356"/>
      <c r="N666" s="357">
        <f t="shared" si="127"/>
        <v>0</v>
      </c>
      <c r="O666" s="358"/>
      <c r="P666" s="358"/>
      <c r="Q666" s="359">
        <f t="shared" si="128"/>
        <v>0</v>
      </c>
      <c r="R666" s="359">
        <f t="shared" si="128"/>
        <v>0</v>
      </c>
      <c r="S666" s="360"/>
      <c r="T666" s="361"/>
      <c r="U666" s="255">
        <f t="shared" si="121"/>
        <v>0</v>
      </c>
      <c r="V666" s="169"/>
      <c r="W666" s="169"/>
      <c r="X666" s="169"/>
      <c r="Y666" s="169"/>
      <c r="Z666" s="169"/>
      <c r="AA666" s="378"/>
      <c r="AB666" s="169"/>
      <c r="AC666" s="169"/>
      <c r="AD666" s="169"/>
      <c r="AE666" s="371"/>
      <c r="AF666" s="371"/>
      <c r="AG666" s="371"/>
      <c r="AH666" s="169"/>
      <c r="AI666" s="169"/>
      <c r="AJ666" s="169"/>
      <c r="AK666" s="169"/>
      <c r="AL666" s="169"/>
      <c r="AM666" s="169"/>
      <c r="AN666" s="176"/>
      <c r="AO666" s="176"/>
      <c r="AP666" s="176"/>
    </row>
    <row r="667" spans="1:42" s="253" customFormat="1" ht="21" hidden="1" customHeight="1">
      <c r="A667" s="252"/>
      <c r="B667" s="252"/>
      <c r="C667" s="252"/>
      <c r="D667" s="252"/>
      <c r="E667" s="252"/>
      <c r="F667" s="252"/>
      <c r="G667" s="252"/>
      <c r="I667" s="265">
        <f t="shared" si="126"/>
        <v>0</v>
      </c>
      <c r="J667" s="255">
        <f t="shared" si="120"/>
        <v>0</v>
      </c>
      <c r="K667" s="1243">
        <f t="shared" si="129"/>
        <v>52</v>
      </c>
      <c r="L667" s="356"/>
      <c r="M667" s="356"/>
      <c r="N667" s="357">
        <f t="shared" si="127"/>
        <v>0</v>
      </c>
      <c r="O667" s="358"/>
      <c r="P667" s="358"/>
      <c r="Q667" s="359">
        <f t="shared" si="128"/>
        <v>0</v>
      </c>
      <c r="R667" s="359">
        <f t="shared" si="128"/>
        <v>0</v>
      </c>
      <c r="S667" s="360"/>
      <c r="T667" s="361"/>
      <c r="U667" s="255">
        <f t="shared" si="121"/>
        <v>0</v>
      </c>
      <c r="V667" s="169"/>
      <c r="W667" s="169"/>
      <c r="X667" s="169"/>
      <c r="Y667" s="169"/>
      <c r="Z667" s="169"/>
      <c r="AA667" s="378"/>
      <c r="AB667" s="169"/>
      <c r="AC667" s="169"/>
      <c r="AD667" s="169"/>
      <c r="AE667" s="371"/>
      <c r="AF667" s="371"/>
      <c r="AG667" s="371"/>
      <c r="AH667" s="169"/>
      <c r="AI667" s="169"/>
      <c r="AJ667" s="169"/>
      <c r="AK667" s="169"/>
      <c r="AL667" s="169"/>
      <c r="AM667" s="169"/>
      <c r="AN667" s="176"/>
      <c r="AO667" s="176"/>
      <c r="AP667" s="176"/>
    </row>
    <row r="668" spans="1:42" s="253" customFormat="1" ht="21" hidden="1" customHeight="1">
      <c r="A668" s="252"/>
      <c r="B668" s="252"/>
      <c r="C668" s="252"/>
      <c r="D668" s="252"/>
      <c r="E668" s="252"/>
      <c r="F668" s="252"/>
      <c r="G668" s="252"/>
      <c r="I668" s="265">
        <f t="shared" si="126"/>
        <v>0</v>
      </c>
      <c r="J668" s="255">
        <f t="shared" si="120"/>
        <v>0</v>
      </c>
      <c r="K668" s="1243">
        <f t="shared" si="129"/>
        <v>53</v>
      </c>
      <c r="L668" s="356"/>
      <c r="M668" s="356"/>
      <c r="N668" s="357">
        <f t="shared" si="127"/>
        <v>0</v>
      </c>
      <c r="O668" s="358"/>
      <c r="P668" s="358"/>
      <c r="Q668" s="359">
        <f t="shared" si="128"/>
        <v>0</v>
      </c>
      <c r="R668" s="359">
        <f t="shared" si="128"/>
        <v>0</v>
      </c>
      <c r="S668" s="360"/>
      <c r="T668" s="361"/>
      <c r="U668" s="255">
        <f t="shared" si="121"/>
        <v>0</v>
      </c>
      <c r="V668" s="169"/>
      <c r="W668" s="169"/>
      <c r="X668" s="169"/>
      <c r="Y668" s="169"/>
      <c r="Z668" s="169"/>
      <c r="AA668" s="378"/>
      <c r="AB668" s="169"/>
      <c r="AC668" s="169"/>
      <c r="AD668" s="169"/>
      <c r="AE668" s="371"/>
      <c r="AF668" s="371"/>
      <c r="AG668" s="371"/>
      <c r="AH668" s="169"/>
      <c r="AI668" s="169"/>
      <c r="AJ668" s="169"/>
      <c r="AK668" s="169"/>
      <c r="AL668" s="169"/>
      <c r="AM668" s="169"/>
      <c r="AN668" s="176"/>
      <c r="AO668" s="176"/>
      <c r="AP668" s="176"/>
    </row>
    <row r="669" spans="1:42" s="253" customFormat="1" ht="21" hidden="1" customHeight="1">
      <c r="A669" s="252"/>
      <c r="B669" s="252"/>
      <c r="C669" s="252"/>
      <c r="D669" s="252"/>
      <c r="E669" s="252"/>
      <c r="F669" s="252"/>
      <c r="G669" s="252"/>
      <c r="I669" s="265">
        <f t="shared" si="126"/>
        <v>0</v>
      </c>
      <c r="J669" s="255">
        <f t="shared" si="120"/>
        <v>0</v>
      </c>
      <c r="K669" s="1243">
        <f t="shared" si="129"/>
        <v>54</v>
      </c>
      <c r="L669" s="356"/>
      <c r="M669" s="356"/>
      <c r="N669" s="357">
        <f t="shared" si="127"/>
        <v>0</v>
      </c>
      <c r="O669" s="358"/>
      <c r="P669" s="358"/>
      <c r="Q669" s="359">
        <f t="shared" si="128"/>
        <v>0</v>
      </c>
      <c r="R669" s="359">
        <f t="shared" si="128"/>
        <v>0</v>
      </c>
      <c r="S669" s="360"/>
      <c r="T669" s="361"/>
      <c r="U669" s="255">
        <f t="shared" si="121"/>
        <v>0</v>
      </c>
      <c r="V669" s="169"/>
      <c r="W669" s="169"/>
      <c r="X669" s="169"/>
      <c r="Y669" s="169"/>
      <c r="Z669" s="169"/>
      <c r="AA669" s="378"/>
      <c r="AB669" s="169"/>
      <c r="AC669" s="169"/>
      <c r="AD669" s="169"/>
      <c r="AE669" s="371"/>
      <c r="AF669" s="371"/>
      <c r="AG669" s="371"/>
      <c r="AH669" s="169"/>
      <c r="AI669" s="169"/>
      <c r="AJ669" s="169"/>
      <c r="AK669" s="169"/>
      <c r="AL669" s="169"/>
      <c r="AM669" s="169"/>
      <c r="AN669" s="176"/>
      <c r="AO669" s="176"/>
      <c r="AP669" s="176"/>
    </row>
    <row r="670" spans="1:42" s="253" customFormat="1" ht="21" hidden="1" customHeight="1">
      <c r="A670" s="252"/>
      <c r="B670" s="252"/>
      <c r="C670" s="252"/>
      <c r="D670" s="252"/>
      <c r="E670" s="252"/>
      <c r="F670" s="252"/>
      <c r="G670" s="252"/>
      <c r="I670" s="265">
        <f t="shared" si="126"/>
        <v>0</v>
      </c>
      <c r="J670" s="255">
        <f t="shared" si="120"/>
        <v>0</v>
      </c>
      <c r="K670" s="1243">
        <f t="shared" si="129"/>
        <v>55</v>
      </c>
      <c r="L670" s="356"/>
      <c r="M670" s="356"/>
      <c r="N670" s="357">
        <f t="shared" si="127"/>
        <v>0</v>
      </c>
      <c r="O670" s="358"/>
      <c r="P670" s="358"/>
      <c r="Q670" s="359">
        <f t="shared" si="128"/>
        <v>0</v>
      </c>
      <c r="R670" s="359">
        <f t="shared" si="128"/>
        <v>0</v>
      </c>
      <c r="S670" s="360"/>
      <c r="T670" s="361"/>
      <c r="U670" s="255">
        <f t="shared" si="121"/>
        <v>0</v>
      </c>
      <c r="V670" s="169"/>
      <c r="W670" s="169"/>
      <c r="X670" s="169"/>
      <c r="Y670" s="169"/>
      <c r="Z670" s="169"/>
      <c r="AA670" s="378"/>
      <c r="AB670" s="169"/>
      <c r="AC670" s="169"/>
      <c r="AD670" s="169"/>
      <c r="AE670" s="371"/>
      <c r="AF670" s="371"/>
      <c r="AG670" s="371"/>
      <c r="AH670" s="169"/>
      <c r="AI670" s="169"/>
      <c r="AJ670" s="169"/>
      <c r="AK670" s="169"/>
      <c r="AL670" s="169"/>
      <c r="AM670" s="371"/>
      <c r="AN670" s="167"/>
      <c r="AO670" s="176"/>
      <c r="AP670" s="176"/>
    </row>
    <row r="671" spans="1:42" s="253" customFormat="1" ht="21" hidden="1" customHeight="1">
      <c r="A671" s="252"/>
      <c r="B671" s="252"/>
      <c r="C671" s="252"/>
      <c r="D671" s="252"/>
      <c r="E671" s="252"/>
      <c r="F671" s="252"/>
      <c r="G671" s="252"/>
      <c r="I671" s="265">
        <f t="shared" si="126"/>
        <v>0</v>
      </c>
      <c r="J671" s="255">
        <f t="shared" si="120"/>
        <v>0</v>
      </c>
      <c r="K671" s="1243">
        <f t="shared" si="129"/>
        <v>56</v>
      </c>
      <c r="L671" s="356"/>
      <c r="M671" s="356"/>
      <c r="N671" s="357">
        <f t="shared" si="127"/>
        <v>0</v>
      </c>
      <c r="O671" s="358"/>
      <c r="P671" s="358"/>
      <c r="Q671" s="359">
        <f t="shared" si="128"/>
        <v>0</v>
      </c>
      <c r="R671" s="359">
        <f t="shared" si="128"/>
        <v>0</v>
      </c>
      <c r="S671" s="360"/>
      <c r="T671" s="361"/>
      <c r="U671" s="255">
        <f t="shared" si="121"/>
        <v>0</v>
      </c>
      <c r="V671" s="169"/>
      <c r="W671" s="169"/>
      <c r="X671" s="169"/>
      <c r="Y671" s="169"/>
      <c r="Z671" s="169"/>
      <c r="AA671" s="378"/>
      <c r="AB671" s="169"/>
      <c r="AC671" s="169"/>
      <c r="AD671" s="169"/>
      <c r="AE671" s="371"/>
      <c r="AF671" s="371"/>
      <c r="AG671" s="371"/>
      <c r="AH671" s="169"/>
      <c r="AI671" s="169"/>
      <c r="AJ671" s="169"/>
      <c r="AK671" s="169"/>
      <c r="AL671" s="169"/>
      <c r="AM671" s="371"/>
      <c r="AN671" s="167"/>
      <c r="AO671" s="176"/>
      <c r="AP671" s="176"/>
    </row>
    <row r="672" spans="1:42" s="253" customFormat="1" ht="21" hidden="1" customHeight="1">
      <c r="A672" s="252"/>
      <c r="B672" s="252"/>
      <c r="C672" s="252"/>
      <c r="D672" s="252"/>
      <c r="E672" s="252"/>
      <c r="F672" s="252"/>
      <c r="G672" s="252"/>
      <c r="I672" s="265">
        <f t="shared" si="126"/>
        <v>0</v>
      </c>
      <c r="J672" s="255">
        <f t="shared" si="120"/>
        <v>0</v>
      </c>
      <c r="K672" s="1243">
        <f t="shared" si="129"/>
        <v>57</v>
      </c>
      <c r="L672" s="356"/>
      <c r="M672" s="356"/>
      <c r="N672" s="357">
        <f t="shared" si="127"/>
        <v>0</v>
      </c>
      <c r="O672" s="358"/>
      <c r="P672" s="358"/>
      <c r="Q672" s="359">
        <f t="shared" si="128"/>
        <v>0</v>
      </c>
      <c r="R672" s="359">
        <f t="shared" si="128"/>
        <v>0</v>
      </c>
      <c r="S672" s="360"/>
      <c r="T672" s="361"/>
      <c r="U672" s="255">
        <f t="shared" si="121"/>
        <v>0</v>
      </c>
      <c r="V672" s="169"/>
      <c r="W672" s="169"/>
      <c r="X672" s="169"/>
      <c r="Y672" s="169"/>
      <c r="Z672" s="169"/>
      <c r="AA672" s="378"/>
      <c r="AB672" s="169"/>
      <c r="AC672" s="169"/>
      <c r="AD672" s="169"/>
      <c r="AE672" s="371"/>
      <c r="AF672" s="371"/>
      <c r="AG672" s="371"/>
      <c r="AH672" s="169"/>
      <c r="AI672" s="169"/>
      <c r="AJ672" s="169"/>
      <c r="AK672" s="169"/>
      <c r="AL672" s="169"/>
      <c r="AM672" s="258"/>
      <c r="AO672" s="176"/>
      <c r="AP672" s="167"/>
    </row>
    <row r="673" spans="1:42" s="253" customFormat="1" ht="21" hidden="1" customHeight="1">
      <c r="A673" s="252"/>
      <c r="B673" s="252"/>
      <c r="C673" s="252"/>
      <c r="D673" s="252"/>
      <c r="E673" s="252"/>
      <c r="F673" s="252"/>
      <c r="G673" s="252"/>
      <c r="I673" s="265">
        <f t="shared" si="126"/>
        <v>0</v>
      </c>
      <c r="J673" s="255">
        <f t="shared" si="120"/>
        <v>0</v>
      </c>
      <c r="K673" s="1243">
        <f t="shared" si="129"/>
        <v>58</v>
      </c>
      <c r="L673" s="356"/>
      <c r="M673" s="356"/>
      <c r="N673" s="357">
        <f t="shared" si="127"/>
        <v>0</v>
      </c>
      <c r="O673" s="358"/>
      <c r="P673" s="358"/>
      <c r="Q673" s="359">
        <f t="shared" si="128"/>
        <v>0</v>
      </c>
      <c r="R673" s="359">
        <f t="shared" si="128"/>
        <v>0</v>
      </c>
      <c r="S673" s="360"/>
      <c r="T673" s="361"/>
      <c r="U673" s="255">
        <f t="shared" si="121"/>
        <v>0</v>
      </c>
      <c r="V673" s="169"/>
      <c r="W673" s="169"/>
      <c r="X673" s="169"/>
      <c r="Y673" s="169"/>
      <c r="Z673" s="169"/>
      <c r="AA673" s="378"/>
      <c r="AB673" s="169"/>
      <c r="AC673" s="169"/>
      <c r="AD673" s="169"/>
      <c r="AE673" s="371"/>
      <c r="AF673" s="371"/>
      <c r="AG673" s="371"/>
      <c r="AH673" s="169"/>
      <c r="AI673" s="169"/>
      <c r="AJ673" s="169"/>
      <c r="AK673" s="169"/>
      <c r="AL673" s="169"/>
      <c r="AM673" s="258"/>
      <c r="AO673" s="176"/>
      <c r="AP673" s="167"/>
    </row>
    <row r="674" spans="1:42" s="253" customFormat="1" ht="21" hidden="1" customHeight="1">
      <c r="A674" s="252"/>
      <c r="B674" s="252"/>
      <c r="C674" s="252"/>
      <c r="D674" s="252"/>
      <c r="E674" s="252"/>
      <c r="F674" s="252"/>
      <c r="G674" s="252"/>
      <c r="I674" s="265">
        <f t="shared" si="126"/>
        <v>0</v>
      </c>
      <c r="J674" s="255">
        <f t="shared" si="120"/>
        <v>0</v>
      </c>
      <c r="K674" s="1243">
        <f t="shared" si="129"/>
        <v>59</v>
      </c>
      <c r="L674" s="356"/>
      <c r="M674" s="356"/>
      <c r="N674" s="357">
        <f t="shared" si="127"/>
        <v>0</v>
      </c>
      <c r="O674" s="358"/>
      <c r="P674" s="358"/>
      <c r="Q674" s="359">
        <f t="shared" si="128"/>
        <v>0</v>
      </c>
      <c r="R674" s="359">
        <f t="shared" si="128"/>
        <v>0</v>
      </c>
      <c r="S674" s="360"/>
      <c r="T674" s="361"/>
      <c r="U674" s="255">
        <f t="shared" si="121"/>
        <v>0</v>
      </c>
      <c r="V674" s="322"/>
      <c r="W674" s="322"/>
      <c r="X674" s="322"/>
      <c r="Y674" s="322"/>
      <c r="Z674" s="323"/>
      <c r="AA674" s="324"/>
      <c r="AB674" s="323"/>
      <c r="AC674" s="323"/>
      <c r="AD674" s="323"/>
      <c r="AE674" s="259"/>
      <c r="AF674" s="259"/>
      <c r="AG674" s="259"/>
      <c r="AH674" s="259"/>
      <c r="AI674" s="259"/>
      <c r="AJ674" s="259"/>
      <c r="AK674" s="259"/>
      <c r="AL674" s="259"/>
      <c r="AM674" s="258"/>
    </row>
    <row r="675" spans="1:42" s="253" customFormat="1" ht="21" hidden="1" customHeight="1" thickBot="1">
      <c r="A675" s="252"/>
      <c r="B675" s="252"/>
      <c r="C675" s="252"/>
      <c r="D675" s="252"/>
      <c r="E675" s="252"/>
      <c r="F675" s="252"/>
      <c r="G675" s="252"/>
      <c r="I675" s="265">
        <f t="shared" si="126"/>
        <v>0</v>
      </c>
      <c r="J675" s="255">
        <f t="shared" si="120"/>
        <v>0</v>
      </c>
      <c r="K675" s="379">
        <f t="shared" si="129"/>
        <v>60</v>
      </c>
      <c r="L675" s="356"/>
      <c r="M675" s="356"/>
      <c r="N675" s="380">
        <f t="shared" si="127"/>
        <v>0</v>
      </c>
      <c r="O675" s="381"/>
      <c r="P675" s="381"/>
      <c r="Q675" s="382">
        <f t="shared" si="128"/>
        <v>0</v>
      </c>
      <c r="R675" s="382">
        <f t="shared" si="128"/>
        <v>0</v>
      </c>
      <c r="S675" s="383"/>
      <c r="T675" s="384"/>
      <c r="U675" s="255">
        <f t="shared" si="121"/>
        <v>0</v>
      </c>
      <c r="V675" s="322"/>
      <c r="W675" s="322"/>
      <c r="X675" s="322"/>
      <c r="Y675" s="322"/>
      <c r="Z675" s="323"/>
      <c r="AA675" s="324"/>
      <c r="AB675" s="323"/>
      <c r="AC675" s="323"/>
      <c r="AD675" s="323"/>
      <c r="AE675" s="259"/>
      <c r="AF675" s="259"/>
      <c r="AG675" s="259"/>
      <c r="AH675" s="259"/>
      <c r="AI675" s="259"/>
      <c r="AJ675" s="259"/>
      <c r="AK675" s="259"/>
      <c r="AL675" s="259"/>
      <c r="AM675" s="258"/>
    </row>
    <row r="676" spans="1:42" s="253" customFormat="1" ht="21" hidden="1" customHeight="1">
      <c r="A676" s="252"/>
      <c r="B676" s="252"/>
      <c r="C676" s="252"/>
      <c r="D676" s="252"/>
      <c r="E676" s="252"/>
      <c r="F676" s="252"/>
      <c r="G676" s="252"/>
      <c r="I676" s="265"/>
      <c r="J676" s="255"/>
      <c r="K676" s="252"/>
      <c r="L676" s="252"/>
      <c r="M676" s="252"/>
      <c r="N676" s="252"/>
      <c r="O676" s="252"/>
      <c r="P676" s="252"/>
      <c r="Q676" s="252"/>
      <c r="R676" s="252"/>
      <c r="S676" s="252"/>
      <c r="T676" s="252"/>
      <c r="U676" s="255"/>
      <c r="V676" s="322"/>
      <c r="W676" s="322"/>
      <c r="X676" s="322"/>
      <c r="Y676" s="322"/>
      <c r="Z676" s="323"/>
      <c r="AA676" s="324"/>
      <c r="AB676" s="323"/>
      <c r="AC676" s="323"/>
      <c r="AD676" s="323"/>
      <c r="AE676" s="259"/>
      <c r="AF676" s="259"/>
      <c r="AG676" s="259"/>
      <c r="AH676" s="259"/>
      <c r="AI676" s="259"/>
      <c r="AJ676" s="259"/>
      <c r="AK676" s="259"/>
      <c r="AL676" s="259"/>
      <c r="AM676" s="258"/>
    </row>
    <row r="677" spans="1:42" s="253" customFormat="1" ht="21" hidden="1" customHeight="1">
      <c r="A677" s="252"/>
      <c r="B677" s="252"/>
      <c r="C677" s="252"/>
      <c r="D677" s="252"/>
      <c r="E677" s="252"/>
      <c r="F677" s="252"/>
      <c r="G677" s="252"/>
      <c r="I677" s="265"/>
      <c r="J677" s="255"/>
      <c r="K677" s="252"/>
      <c r="L677" s="252"/>
      <c r="M677" s="252"/>
      <c r="N677" s="252"/>
      <c r="O677" s="252"/>
      <c r="P677" s="252"/>
      <c r="Q677" s="252"/>
      <c r="R677" s="252"/>
      <c r="S677" s="252"/>
      <c r="T677" s="252"/>
      <c r="U677" s="255"/>
      <c r="V677" s="322"/>
      <c r="W677" s="322"/>
      <c r="X677" s="322"/>
      <c r="Y677" s="322"/>
      <c r="Z677" s="323"/>
      <c r="AA677" s="324"/>
      <c r="AB677" s="323"/>
      <c r="AC677" s="323"/>
      <c r="AD677" s="323"/>
      <c r="AE677" s="259"/>
      <c r="AF677" s="259"/>
      <c r="AG677" s="259"/>
      <c r="AH677" s="259"/>
      <c r="AI677" s="259"/>
      <c r="AJ677" s="259"/>
      <c r="AK677" s="259"/>
      <c r="AL677" s="259"/>
      <c r="AM677" s="258"/>
    </row>
  </sheetData>
  <sheetProtection selectLockedCells="1" autoFilter="0" selectUnlockedCells="1"/>
  <autoFilter ref="I1:I677">
    <filterColumn colId="0">
      <customFilters>
        <customFilter operator="notEqual" val=" "/>
      </customFilters>
    </filterColumn>
  </autoFilter>
  <mergeCells count="237">
    <mergeCell ref="S626:S627"/>
    <mergeCell ref="T626:T627"/>
    <mergeCell ref="K651:K652"/>
    <mergeCell ref="L651:L652"/>
    <mergeCell ref="M651:M652"/>
    <mergeCell ref="N651:N652"/>
    <mergeCell ref="O651:P651"/>
    <mergeCell ref="Q651:R651"/>
    <mergeCell ref="S651:S652"/>
    <mergeCell ref="T651:T652"/>
    <mergeCell ref="K626:K627"/>
    <mergeCell ref="L626:L627"/>
    <mergeCell ref="M626:M627"/>
    <mergeCell ref="N626:N627"/>
    <mergeCell ref="O626:P626"/>
    <mergeCell ref="Q626:R626"/>
    <mergeCell ref="K601:T601"/>
    <mergeCell ref="K602:T602"/>
    <mergeCell ref="K607:T607"/>
    <mergeCell ref="K608:K609"/>
    <mergeCell ref="L608:L609"/>
    <mergeCell ref="M608:M609"/>
    <mergeCell ref="N608:N609"/>
    <mergeCell ref="O608:P608"/>
    <mergeCell ref="Q608:R608"/>
    <mergeCell ref="S608:T609"/>
    <mergeCell ref="S551:S552"/>
    <mergeCell ref="T551:T552"/>
    <mergeCell ref="K576:K577"/>
    <mergeCell ref="L576:L577"/>
    <mergeCell ref="M576:M577"/>
    <mergeCell ref="N576:N577"/>
    <mergeCell ref="O576:P576"/>
    <mergeCell ref="Q576:R576"/>
    <mergeCell ref="S576:S577"/>
    <mergeCell ref="T576:T577"/>
    <mergeCell ref="K551:K552"/>
    <mergeCell ref="L551:L552"/>
    <mergeCell ref="M551:M552"/>
    <mergeCell ref="N551:N552"/>
    <mergeCell ref="O551:P551"/>
    <mergeCell ref="Q551:R551"/>
    <mergeCell ref="K526:T526"/>
    <mergeCell ref="K527:T527"/>
    <mergeCell ref="K532:T532"/>
    <mergeCell ref="K533:K534"/>
    <mergeCell ref="L533:L534"/>
    <mergeCell ref="M533:M534"/>
    <mergeCell ref="N533:N534"/>
    <mergeCell ref="O533:P533"/>
    <mergeCell ref="Q533:R533"/>
    <mergeCell ref="S533:T534"/>
    <mergeCell ref="S476:S477"/>
    <mergeCell ref="T476:T477"/>
    <mergeCell ref="K501:K502"/>
    <mergeCell ref="L501:L502"/>
    <mergeCell ref="M501:M502"/>
    <mergeCell ref="N501:N502"/>
    <mergeCell ref="O501:P501"/>
    <mergeCell ref="Q501:R501"/>
    <mergeCell ref="S501:S502"/>
    <mergeCell ref="T501:T502"/>
    <mergeCell ref="K476:K477"/>
    <mergeCell ref="L476:L477"/>
    <mergeCell ref="M476:M477"/>
    <mergeCell ref="N476:N477"/>
    <mergeCell ref="O476:P476"/>
    <mergeCell ref="Q476:R476"/>
    <mergeCell ref="K451:T451"/>
    <mergeCell ref="K452:T452"/>
    <mergeCell ref="K457:T457"/>
    <mergeCell ref="K458:K459"/>
    <mergeCell ref="L458:L459"/>
    <mergeCell ref="M458:M459"/>
    <mergeCell ref="N458:N459"/>
    <mergeCell ref="O458:P458"/>
    <mergeCell ref="Q458:R458"/>
    <mergeCell ref="S458:T459"/>
    <mergeCell ref="S401:S402"/>
    <mergeCell ref="T401:T402"/>
    <mergeCell ref="K426:K427"/>
    <mergeCell ref="L426:L427"/>
    <mergeCell ref="M426:M427"/>
    <mergeCell ref="N426:N427"/>
    <mergeCell ref="O426:P426"/>
    <mergeCell ref="Q426:R426"/>
    <mergeCell ref="S426:S427"/>
    <mergeCell ref="T426:T427"/>
    <mergeCell ref="K401:K402"/>
    <mergeCell ref="L401:L402"/>
    <mergeCell ref="M401:M402"/>
    <mergeCell ref="N401:N402"/>
    <mergeCell ref="O401:P401"/>
    <mergeCell ref="Q401:R401"/>
    <mergeCell ref="K376:T376"/>
    <mergeCell ref="K377:T377"/>
    <mergeCell ref="K382:T382"/>
    <mergeCell ref="K383:K384"/>
    <mergeCell ref="L383:L384"/>
    <mergeCell ref="M383:M384"/>
    <mergeCell ref="N383:N384"/>
    <mergeCell ref="O383:P383"/>
    <mergeCell ref="Q383:R383"/>
    <mergeCell ref="S383:T384"/>
    <mergeCell ref="S326:S327"/>
    <mergeCell ref="T326:T327"/>
    <mergeCell ref="K351:K352"/>
    <mergeCell ref="L351:L352"/>
    <mergeCell ref="M351:M352"/>
    <mergeCell ref="N351:N352"/>
    <mergeCell ref="O351:P351"/>
    <mergeCell ref="Q351:R351"/>
    <mergeCell ref="S351:S352"/>
    <mergeCell ref="T351:T352"/>
    <mergeCell ref="K326:K327"/>
    <mergeCell ref="L326:L327"/>
    <mergeCell ref="M326:M327"/>
    <mergeCell ref="N326:N327"/>
    <mergeCell ref="O326:P326"/>
    <mergeCell ref="Q326:R326"/>
    <mergeCell ref="K301:T301"/>
    <mergeCell ref="K302:T302"/>
    <mergeCell ref="K307:T307"/>
    <mergeCell ref="K308:K309"/>
    <mergeCell ref="L308:L309"/>
    <mergeCell ref="M308:M309"/>
    <mergeCell ref="N308:N309"/>
    <mergeCell ref="O308:P308"/>
    <mergeCell ref="Q308:R308"/>
    <mergeCell ref="S308:T309"/>
    <mergeCell ref="S251:S252"/>
    <mergeCell ref="T251:T252"/>
    <mergeCell ref="K276:K277"/>
    <mergeCell ref="L276:L277"/>
    <mergeCell ref="M276:M277"/>
    <mergeCell ref="N276:N277"/>
    <mergeCell ref="O276:P276"/>
    <mergeCell ref="Q276:R276"/>
    <mergeCell ref="S276:S277"/>
    <mergeCell ref="T276:T277"/>
    <mergeCell ref="K251:K252"/>
    <mergeCell ref="L251:L252"/>
    <mergeCell ref="M251:M252"/>
    <mergeCell ref="N251:N252"/>
    <mergeCell ref="O251:P251"/>
    <mergeCell ref="Q251:R251"/>
    <mergeCell ref="K226:T226"/>
    <mergeCell ref="K227:T227"/>
    <mergeCell ref="K232:T232"/>
    <mergeCell ref="K233:K234"/>
    <mergeCell ref="L233:L234"/>
    <mergeCell ref="M233:M234"/>
    <mergeCell ref="N233:N234"/>
    <mergeCell ref="O233:P233"/>
    <mergeCell ref="Q233:R233"/>
    <mergeCell ref="S233:T234"/>
    <mergeCell ref="S176:S177"/>
    <mergeCell ref="T176:T177"/>
    <mergeCell ref="K201:K202"/>
    <mergeCell ref="L201:L202"/>
    <mergeCell ref="M201:M202"/>
    <mergeCell ref="N201:N202"/>
    <mergeCell ref="O201:P201"/>
    <mergeCell ref="Q201:R201"/>
    <mergeCell ref="S201:S202"/>
    <mergeCell ref="T201:T202"/>
    <mergeCell ref="K176:K177"/>
    <mergeCell ref="L176:L177"/>
    <mergeCell ref="M176:M177"/>
    <mergeCell ref="N176:N177"/>
    <mergeCell ref="O176:P176"/>
    <mergeCell ref="Q176:R176"/>
    <mergeCell ref="K151:T151"/>
    <mergeCell ref="K152:T152"/>
    <mergeCell ref="K157:T157"/>
    <mergeCell ref="K158:K159"/>
    <mergeCell ref="L158:L159"/>
    <mergeCell ref="M158:M159"/>
    <mergeCell ref="N158:N159"/>
    <mergeCell ref="O158:P158"/>
    <mergeCell ref="Q158:R158"/>
    <mergeCell ref="S158:T159"/>
    <mergeCell ref="S101:S102"/>
    <mergeCell ref="T101:T102"/>
    <mergeCell ref="K126:K127"/>
    <mergeCell ref="L126:L127"/>
    <mergeCell ref="M126:M127"/>
    <mergeCell ref="N126:N127"/>
    <mergeCell ref="O126:P126"/>
    <mergeCell ref="Q126:R126"/>
    <mergeCell ref="S126:S127"/>
    <mergeCell ref="T126:T127"/>
    <mergeCell ref="K101:K102"/>
    <mergeCell ref="L101:L102"/>
    <mergeCell ref="M101:M102"/>
    <mergeCell ref="N101:N102"/>
    <mergeCell ref="O101:P101"/>
    <mergeCell ref="Q101:R101"/>
    <mergeCell ref="K77:T77"/>
    <mergeCell ref="K82:T82"/>
    <mergeCell ref="K83:K84"/>
    <mergeCell ref="L83:L84"/>
    <mergeCell ref="M83:M84"/>
    <mergeCell ref="N83:N84"/>
    <mergeCell ref="O83:P83"/>
    <mergeCell ref="Q83:R83"/>
    <mergeCell ref="S83:T84"/>
    <mergeCell ref="K51:K52"/>
    <mergeCell ref="L51:L52"/>
    <mergeCell ref="M51:M52"/>
    <mergeCell ref="N51:N52"/>
    <mergeCell ref="O51:P51"/>
    <mergeCell ref="Q51:R51"/>
    <mergeCell ref="S51:S52"/>
    <mergeCell ref="T51:T52"/>
    <mergeCell ref="K76:T76"/>
    <mergeCell ref="V20:AB21"/>
    <mergeCell ref="V23:AB24"/>
    <mergeCell ref="K26:K27"/>
    <mergeCell ref="L26:L27"/>
    <mergeCell ref="M26:M27"/>
    <mergeCell ref="N26:N27"/>
    <mergeCell ref="O26:P26"/>
    <mergeCell ref="Q26:R26"/>
    <mergeCell ref="S26:S27"/>
    <mergeCell ref="T26:T27"/>
    <mergeCell ref="K1:T1"/>
    <mergeCell ref="K2:T2"/>
    <mergeCell ref="V6:AD6"/>
    <mergeCell ref="K7:T7"/>
    <mergeCell ref="K8:K9"/>
    <mergeCell ref="L8:L9"/>
    <mergeCell ref="M8:M9"/>
    <mergeCell ref="N8:N9"/>
    <mergeCell ref="O8:P8"/>
    <mergeCell ref="Q8:R8"/>
    <mergeCell ref="S8:T9"/>
  </mergeCells>
  <phoneticPr fontId="2" type="noConversion"/>
  <conditionalFormatting sqref="K12:K25">
    <cfRule type="expression" dxfId="50" priority="49">
      <formula>IF((L12+M12)&gt;0,(LEN(L12)+LEN(M12))&lt;&gt;12,)</formula>
    </cfRule>
  </conditionalFormatting>
  <conditionalFormatting sqref="K28">
    <cfRule type="expression" dxfId="49" priority="48">
      <formula>IF((L28+M28)&gt;0,(LEN(L28)+LEN(M28))&lt;&gt;12,)</formula>
    </cfRule>
  </conditionalFormatting>
  <conditionalFormatting sqref="K29:K50">
    <cfRule type="expression" dxfId="48" priority="47">
      <formula>IF((L29+M29)&gt;0,(LEN(L29)+LEN(M29))&lt;&gt;12,)</formula>
    </cfRule>
  </conditionalFormatting>
  <conditionalFormatting sqref="K53">
    <cfRule type="expression" dxfId="47" priority="46">
      <formula>IF((L53+M53)&gt;0,(LEN(L53)+LEN(M53))&lt;&gt;12,)</formula>
    </cfRule>
  </conditionalFormatting>
  <conditionalFormatting sqref="K53:K75">
    <cfRule type="expression" dxfId="46" priority="45">
      <formula>IF((L53+M53)&gt;0,(LEN(L53)+LEN(M53))&lt;&gt;12,)</formula>
    </cfRule>
  </conditionalFormatting>
  <conditionalFormatting sqref="K87:K100">
    <cfRule type="expression" dxfId="45" priority="44">
      <formula>IF((L87+M87)&gt;0,(LEN(L87)+LEN(M87))&lt;&gt;12,)</formula>
    </cfRule>
  </conditionalFormatting>
  <conditionalFormatting sqref="K103">
    <cfRule type="expression" dxfId="44" priority="43">
      <formula>IF((L103+M103)&gt;0,(LEN(L103)+LEN(M103))&lt;&gt;12,)</formula>
    </cfRule>
  </conditionalFormatting>
  <conditionalFormatting sqref="K104:K125">
    <cfRule type="expression" dxfId="43" priority="42">
      <formula>IF((L104+M104)&gt;0,(LEN(L104)+LEN(M104))&lt;&gt;12,)</formula>
    </cfRule>
  </conditionalFormatting>
  <conditionalFormatting sqref="K128">
    <cfRule type="expression" dxfId="42" priority="41">
      <formula>IF((L128+M128)&gt;0,(LEN(L128)+LEN(M128))&lt;&gt;12,)</formula>
    </cfRule>
  </conditionalFormatting>
  <conditionalFormatting sqref="K128:K150">
    <cfRule type="expression" dxfId="41" priority="40">
      <formula>IF((L128+M128)&gt;0,(LEN(L128)+LEN(M128))&lt;&gt;12,)</formula>
    </cfRule>
  </conditionalFormatting>
  <conditionalFormatting sqref="K162:K175">
    <cfRule type="expression" dxfId="40" priority="39">
      <formula>IF((L162+M162)&gt;0,(LEN(L162)+LEN(M162))&lt;&gt;12,)</formula>
    </cfRule>
  </conditionalFormatting>
  <conditionalFormatting sqref="K178">
    <cfRule type="expression" dxfId="39" priority="38">
      <formula>IF((L178+M178)&gt;0,(LEN(L178)+LEN(M178))&lt;&gt;12,)</formula>
    </cfRule>
  </conditionalFormatting>
  <conditionalFormatting sqref="K179:K200">
    <cfRule type="expression" dxfId="38" priority="37">
      <formula>IF((L179+M179)&gt;0,(LEN(L179)+LEN(M179))&lt;&gt;12,)</formula>
    </cfRule>
  </conditionalFormatting>
  <conditionalFormatting sqref="K203">
    <cfRule type="expression" dxfId="37" priority="36">
      <formula>IF((L203+M203)&gt;0,(LEN(L203)+LEN(M203))&lt;&gt;12,)</formula>
    </cfRule>
  </conditionalFormatting>
  <conditionalFormatting sqref="K203:K225">
    <cfRule type="expression" dxfId="36" priority="35">
      <formula>IF((L203+M203)&gt;0,(LEN(L203)+LEN(M203))&lt;&gt;12,)</formula>
    </cfRule>
  </conditionalFormatting>
  <conditionalFormatting sqref="K237:K250">
    <cfRule type="expression" dxfId="35" priority="34">
      <formula>IF((L237+M237)&gt;0,(LEN(L237)+LEN(M237))&lt;&gt;12,)</formula>
    </cfRule>
  </conditionalFormatting>
  <conditionalFormatting sqref="K253">
    <cfRule type="expression" dxfId="34" priority="33">
      <formula>IF((L253+M253)&gt;0,(LEN(L253)+LEN(M253))&lt;&gt;12,)</formula>
    </cfRule>
  </conditionalFormatting>
  <conditionalFormatting sqref="K254:K275">
    <cfRule type="expression" dxfId="33" priority="32">
      <formula>IF((L254+M254)&gt;0,(LEN(L254)+LEN(M254))&lt;&gt;12,)</formula>
    </cfRule>
  </conditionalFormatting>
  <conditionalFormatting sqref="K278">
    <cfRule type="expression" dxfId="32" priority="31">
      <formula>IF((L278+M278)&gt;0,(LEN(L278)+LEN(M278))&lt;&gt;12,)</formula>
    </cfRule>
  </conditionalFormatting>
  <conditionalFormatting sqref="K278:K300">
    <cfRule type="expression" dxfId="31" priority="30">
      <formula>IF((L278+M278)&gt;0,(LEN(L278)+LEN(M278))&lt;&gt;12,)</formula>
    </cfRule>
  </conditionalFormatting>
  <conditionalFormatting sqref="K312:K325">
    <cfRule type="expression" dxfId="30" priority="29">
      <formula>IF((L312+M312)&gt;0,(LEN(L312)+LEN(M312))&lt;&gt;12,)</formula>
    </cfRule>
  </conditionalFormatting>
  <conditionalFormatting sqref="K328">
    <cfRule type="expression" dxfId="29" priority="28">
      <formula>IF((L328+M328)&gt;0,(LEN(L328)+LEN(M328))&lt;&gt;12,)</formula>
    </cfRule>
  </conditionalFormatting>
  <conditionalFormatting sqref="K329:K350">
    <cfRule type="expression" dxfId="28" priority="27">
      <formula>IF((L329+M329)&gt;0,(LEN(L329)+LEN(M329))&lt;&gt;12,)</formula>
    </cfRule>
  </conditionalFormatting>
  <conditionalFormatting sqref="K353">
    <cfRule type="expression" dxfId="27" priority="26">
      <formula>IF((L353+M353)&gt;0,(LEN(L353)+LEN(M353))&lt;&gt;12,)</formula>
    </cfRule>
  </conditionalFormatting>
  <conditionalFormatting sqref="K353:K375">
    <cfRule type="expression" dxfId="26" priority="25">
      <formula>IF((L353+M353)&gt;0,(LEN(L353)+LEN(M353))&lt;&gt;12,)</formula>
    </cfRule>
  </conditionalFormatting>
  <conditionalFormatting sqref="K394:K400">
    <cfRule type="expression" dxfId="25" priority="24">
      <formula>IF((L394+M394)&gt;0,(LEN(L394)+LEN(M394))&lt;&gt;12,)</formula>
    </cfRule>
  </conditionalFormatting>
  <conditionalFormatting sqref="K403">
    <cfRule type="expression" dxfId="24" priority="23">
      <formula>IF((L403+M403)&gt;0,(LEN(L403)+LEN(M403))&lt;&gt;12,)</formula>
    </cfRule>
  </conditionalFormatting>
  <conditionalFormatting sqref="K404:K425">
    <cfRule type="expression" dxfId="23" priority="22">
      <formula>IF((L404+M404)&gt;0,(LEN(L404)+LEN(M404))&lt;&gt;12,)</formula>
    </cfRule>
  </conditionalFormatting>
  <conditionalFormatting sqref="K428">
    <cfRule type="expression" dxfId="22" priority="21">
      <formula>IF((L428+M428)&gt;0,(LEN(L428)+LEN(M428))&lt;&gt;12,)</formula>
    </cfRule>
  </conditionalFormatting>
  <conditionalFormatting sqref="K428:K450">
    <cfRule type="expression" dxfId="21" priority="20">
      <formula>IF((L428+M428)&gt;0,(LEN(L428)+LEN(M428))&lt;&gt;12,)</formula>
    </cfRule>
  </conditionalFormatting>
  <conditionalFormatting sqref="K469:K475">
    <cfRule type="expression" dxfId="20" priority="19">
      <formula>IF((L469+M469)&gt;0,(LEN(L469)+LEN(M469))&lt;&gt;12,)</formula>
    </cfRule>
  </conditionalFormatting>
  <conditionalFormatting sqref="K478">
    <cfRule type="expression" dxfId="19" priority="18">
      <formula>IF((L478+M478)&gt;0,(LEN(L478)+LEN(M478))&lt;&gt;12,)</formula>
    </cfRule>
  </conditionalFormatting>
  <conditionalFormatting sqref="K479:K500">
    <cfRule type="expression" dxfId="18" priority="17">
      <formula>IF((L479+M479)&gt;0,(LEN(L479)+LEN(M479))&lt;&gt;12,)</formula>
    </cfRule>
  </conditionalFormatting>
  <conditionalFormatting sqref="K503">
    <cfRule type="expression" dxfId="17" priority="16">
      <formula>IF((L503+M503)&gt;0,(LEN(L503)+LEN(M503))&lt;&gt;12,)</formula>
    </cfRule>
  </conditionalFormatting>
  <conditionalFormatting sqref="K503:K525">
    <cfRule type="expression" dxfId="16" priority="15">
      <formula>IF((L503+M503)&gt;0,(LEN(L503)+LEN(M503))&lt;&gt;12,)</formula>
    </cfRule>
  </conditionalFormatting>
  <conditionalFormatting sqref="K544:K550">
    <cfRule type="expression" dxfId="15" priority="14">
      <formula>IF((L544+M544)&gt;0,(LEN(L544)+LEN(M544))&lt;&gt;12,)</formula>
    </cfRule>
  </conditionalFormatting>
  <conditionalFormatting sqref="K553">
    <cfRule type="expression" dxfId="14" priority="13">
      <formula>IF((L553+M553)&gt;0,(LEN(L553)+LEN(M553))&lt;&gt;12,)</formula>
    </cfRule>
  </conditionalFormatting>
  <conditionalFormatting sqref="K554:K575">
    <cfRule type="expression" dxfId="13" priority="12">
      <formula>IF((L554+M554)&gt;0,(LEN(L554)+LEN(M554))&lt;&gt;12,)</formula>
    </cfRule>
  </conditionalFormatting>
  <conditionalFormatting sqref="K578">
    <cfRule type="expression" dxfId="12" priority="11">
      <formula>IF((L578+M578)&gt;0,(LEN(L578)+LEN(M578))&lt;&gt;12,)</formula>
    </cfRule>
  </conditionalFormatting>
  <conditionalFormatting sqref="K578:K600">
    <cfRule type="expression" dxfId="11" priority="10">
      <formula>IF((L578+M578)&gt;0,(LEN(L578)+LEN(M578))&lt;&gt;12,)</formula>
    </cfRule>
  </conditionalFormatting>
  <conditionalFormatting sqref="K537:K543">
    <cfRule type="expression" dxfId="10" priority="9">
      <formula>IF((L537+M537)&gt;0,(LEN(L537)+LEN(M537))&lt;&gt;12,)</formula>
    </cfRule>
  </conditionalFormatting>
  <conditionalFormatting sqref="K462:K468">
    <cfRule type="expression" dxfId="9" priority="8">
      <formula>IF((L462+M462)&gt;0,(LEN(L462)+LEN(M462))&lt;&gt;12,)</formula>
    </cfRule>
  </conditionalFormatting>
  <conditionalFormatting sqref="K387:K393">
    <cfRule type="expression" dxfId="8" priority="7">
      <formula>IF((L387+M387)&gt;0,(LEN(L387)+LEN(M387))&lt;&gt;12,)</formula>
    </cfRule>
  </conditionalFormatting>
  <conditionalFormatting sqref="K619:K625">
    <cfRule type="expression" dxfId="7" priority="6">
      <formula>IF((L619+M619)&gt;0,(LEN(L619)+LEN(M619))&lt;&gt;12,)</formula>
    </cfRule>
  </conditionalFormatting>
  <conditionalFormatting sqref="K628">
    <cfRule type="expression" dxfId="6" priority="5">
      <formula>IF((L628+M628)&gt;0,(LEN(L628)+LEN(M628))&lt;&gt;12,)</formula>
    </cfRule>
  </conditionalFormatting>
  <conditionalFormatting sqref="K629:K650">
    <cfRule type="expression" dxfId="5" priority="4">
      <formula>IF((L629+M629)&gt;0,(LEN(L629)+LEN(M629))&lt;&gt;12,)</formula>
    </cfRule>
  </conditionalFormatting>
  <conditionalFormatting sqref="K653">
    <cfRule type="expression" dxfId="4" priority="3">
      <formula>IF((L653+M653)&gt;0,(LEN(L653)+LEN(M653))&lt;&gt;12,)</formula>
    </cfRule>
  </conditionalFormatting>
  <conditionalFormatting sqref="K653:K675">
    <cfRule type="expression" dxfId="3" priority="2">
      <formula>IF((L653+M653)&gt;0,(LEN(L653)+LEN(M653))&lt;&gt;12,)</formula>
    </cfRule>
  </conditionalFormatting>
  <conditionalFormatting sqref="K612:K618">
    <cfRule type="expression" dxfId="2" priority="1">
      <formula>IF((L612+M612)&gt;0,(LEN(L612)+LEN(M612))&lt;&gt;12,)</formula>
    </cfRule>
  </conditionalFormatting>
  <dataValidations count="4">
    <dataValidation type="list" allowBlank="1" showInputMessage="1" showErrorMessage="1" sqref="S537:S550 S503:S525 S553:S575 S385 S462:S475 S428:S450 S403:S425 S478:S500 S310 S235 S160 S85 S10 S12:S25 S28:S50 S53:S75 S87:S100 S103:S125 S128:S150 S162:S175 S178:S200 S203:S225 S237:S250 S253:S275 S278:S300 S312:S325 S328:S350 S353:S375 S460 S535 S387:S400 S578:S600 S612:S625 S628:S650 S610 S653:S675">
      <formula1>$AG$3:$AG$5</formula1>
    </dataValidation>
    <dataValidation type="list" allowBlank="1" showInputMessage="1" showErrorMessage="1" sqref="T537:T550 T503:T525 T553:T575 T385 T462:T475 T428:T450 T403:T425 T478:T500 T310 T235 T160 T85 T10 T12:T25 T28:T50 T53:T75 T87:T100 T103:T125 T128:T150 T162:T175 T178:T200 T203:T225 T237:T250 T253:T275 T278:T300 T312:T325 T328:T350 T353:T375 T460 T535 T387:T400 T578:T600 T612:T625 T628:T650 T610 T653:T675">
      <formula1>$AH$3:$AH$5</formula1>
    </dataValidation>
    <dataValidation type="list" allowBlank="1" showInputMessage="1" showErrorMessage="1" sqref="R79 R529 R454 R304 R229 R154 R4 R379 R604">
      <formula1>$AF$3:$AF$6</formula1>
    </dataValidation>
    <dataValidation type="list" allowBlank="1" showInputMessage="1" showErrorMessage="1" sqref="R6 R531 R456 R306 R231 R156 R81 R381 R606">
      <formula1>$AG$11:$AG$13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0" orientation="landscape" blackAndWhite="1" r:id="rId1"/>
  <legacy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6">
    <tabColor rgb="FFFF0000"/>
  </sheetPr>
  <dimension ref="A1:AI34"/>
  <sheetViews>
    <sheetView showZeros="0" view="pageBreakPreview" zoomScaleNormal="100" zoomScaleSheetLayoutView="100" workbookViewId="0">
      <selection activeCell="A12" sqref="A12"/>
    </sheetView>
  </sheetViews>
  <sheetFormatPr defaultColWidth="9" defaultRowHeight="21" customHeight="1"/>
  <cols>
    <col min="1" max="1" width="7.625" style="1510" customWidth="1"/>
    <col min="2" max="2" width="4.375" style="1379" customWidth="1"/>
    <col min="3" max="12" width="12.25" style="1511" customWidth="1"/>
    <col min="13" max="13" width="4.375" style="1379" customWidth="1"/>
    <col min="14" max="17" width="10.125" style="1514" customWidth="1"/>
    <col min="18" max="18" width="10.125" style="1515" customWidth="1"/>
    <col min="19" max="19" width="10.125" style="1516" customWidth="1"/>
    <col min="20" max="21" width="10.125" style="1515" customWidth="1"/>
    <col min="22" max="22" width="5.125" style="1515" customWidth="1"/>
    <col min="23" max="23" width="1.875" style="1386" customWidth="1"/>
    <col min="24" max="24" width="15.125" style="1386" customWidth="1"/>
    <col min="25" max="27" width="12.125" style="1386" customWidth="1"/>
    <col min="28" max="28" width="15.75" style="1386" customWidth="1"/>
    <col min="29" max="29" width="15" style="1386" customWidth="1"/>
    <col min="30" max="30" width="11.25" style="1386" customWidth="1"/>
    <col min="31" max="31" width="11.25" style="1390" customWidth="1"/>
    <col min="32" max="16384" width="9" style="1392"/>
  </cols>
  <sheetData>
    <row r="1" spans="1:35" ht="30" customHeight="1" thickTop="1" thickBot="1">
      <c r="A1" s="254" t="s">
        <v>1804</v>
      </c>
      <c r="B1" s="1379">
        <f t="shared" ref="B1:B26" si="0">IF($I$4&gt;0,1,)</f>
        <v>0</v>
      </c>
      <c r="C1" s="2510" t="s">
        <v>1868</v>
      </c>
      <c r="D1" s="2510"/>
      <c r="E1" s="2510"/>
      <c r="F1" s="2510"/>
      <c r="G1" s="2510"/>
      <c r="H1" s="2510"/>
      <c r="I1" s="2510"/>
      <c r="J1" s="2510"/>
      <c r="K1" s="2510"/>
      <c r="L1" s="2510"/>
      <c r="M1" s="1380">
        <f t="shared" ref="M1:M26" si="1">B1</f>
        <v>0</v>
      </c>
      <c r="N1" s="1381" t="s">
        <v>1869</v>
      </c>
      <c r="O1" s="1382" t="s">
        <v>1870</v>
      </c>
      <c r="P1" s="1383"/>
      <c r="Q1" s="1383"/>
      <c r="R1" s="1384"/>
      <c r="S1" s="1385"/>
      <c r="T1" s="1384"/>
      <c r="U1" s="1384"/>
      <c r="V1" s="1384"/>
      <c r="X1" s="1387" t="s">
        <v>1871</v>
      </c>
      <c r="Y1" s="1388"/>
      <c r="Z1" s="1388"/>
      <c r="AA1" s="1388"/>
      <c r="AB1" s="1389"/>
      <c r="AF1" s="1391"/>
      <c r="AG1" s="1391"/>
      <c r="AH1" s="1391"/>
    </row>
    <row r="2" spans="1:35" ht="21" customHeight="1" thickTop="1" thickBot="1">
      <c r="A2" s="1393">
        <f t="shared" ref="A2:A26" si="2">IF(I$4&gt;0,1,0)</f>
        <v>0</v>
      </c>
      <c r="B2" s="1379">
        <f t="shared" si="0"/>
        <v>0</v>
      </c>
      <c r="C2" s="2511" t="s">
        <v>1872</v>
      </c>
      <c r="D2" s="2511"/>
      <c r="E2" s="2511"/>
      <c r="F2" s="2511"/>
      <c r="G2" s="2511"/>
      <c r="H2" s="2511"/>
      <c r="I2" s="2511"/>
      <c r="J2" s="2511"/>
      <c r="K2" s="2511"/>
      <c r="L2" s="2511"/>
      <c r="M2" s="1380">
        <f t="shared" si="1"/>
        <v>0</v>
      </c>
      <c r="N2" s="1394" t="s">
        <v>1873</v>
      </c>
      <c r="O2" s="1395"/>
      <c r="P2" s="1396"/>
      <c r="Q2" s="1395"/>
      <c r="R2" s="1397"/>
      <c r="S2" s="1398"/>
      <c r="T2" s="1397"/>
      <c r="U2" s="1399"/>
      <c r="V2" s="1400"/>
      <c r="W2" s="1401"/>
      <c r="X2" s="1402" t="s">
        <v>1874</v>
      </c>
      <c r="Y2" s="1403" t="s">
        <v>1784</v>
      </c>
      <c r="Z2" s="1403" t="s">
        <v>1785</v>
      </c>
      <c r="AA2" s="1403" t="s">
        <v>1875</v>
      </c>
      <c r="AB2" s="1404" t="s">
        <v>1876</v>
      </c>
      <c r="AC2" s="1405"/>
      <c r="AF2" s="1391"/>
      <c r="AG2" s="1391"/>
      <c r="AH2" s="1406"/>
    </row>
    <row r="3" spans="1:35" ht="21" customHeight="1">
      <c r="A3" s="1393">
        <f t="shared" si="2"/>
        <v>0</v>
      </c>
      <c r="B3" s="1379">
        <f t="shared" si="0"/>
        <v>0</v>
      </c>
      <c r="C3" s="1394" t="s">
        <v>1774</v>
      </c>
      <c r="D3" s="1407" t="s">
        <v>1775</v>
      </c>
      <c r="E3" s="1408" t="s">
        <v>1653</v>
      </c>
      <c r="F3" s="1407" t="s">
        <v>1877</v>
      </c>
      <c r="G3" s="1408" t="s">
        <v>1878</v>
      </c>
      <c r="H3" s="1407" t="s">
        <v>1879</v>
      </c>
      <c r="I3" s="1407" t="s">
        <v>1880</v>
      </c>
      <c r="J3" s="1407" t="s">
        <v>1881</v>
      </c>
      <c r="K3" s="1409" t="s">
        <v>1882</v>
      </c>
      <c r="L3" s="1410" t="s">
        <v>1883</v>
      </c>
      <c r="M3" s="1380">
        <f t="shared" si="1"/>
        <v>0</v>
      </c>
      <c r="N3" s="1411" t="s">
        <v>1884</v>
      </c>
      <c r="O3" s="969"/>
      <c r="P3" s="1413"/>
      <c r="Q3" s="1413"/>
      <c r="R3" s="1414"/>
      <c r="S3" s="1415"/>
      <c r="T3" s="1414"/>
      <c r="U3" s="1416"/>
      <c r="V3" s="1417"/>
      <c r="W3" s="1401"/>
      <c r="X3" s="1418" t="s">
        <v>1885</v>
      </c>
      <c r="Y3" s="1419" t="s">
        <v>1886</v>
      </c>
      <c r="Z3" s="1420" t="s">
        <v>1887</v>
      </c>
      <c r="AA3" s="1421" t="s">
        <v>1888</v>
      </c>
      <c r="AB3" s="1422" t="s">
        <v>1889</v>
      </c>
      <c r="AF3" s="1391"/>
      <c r="AG3" s="1391"/>
      <c r="AH3" s="1406"/>
    </row>
    <row r="4" spans="1:35" ht="24.95" customHeight="1" thickBot="1">
      <c r="A4" s="1393">
        <f t="shared" si="2"/>
        <v>0</v>
      </c>
      <c r="B4" s="1379">
        <f t="shared" si="0"/>
        <v>0</v>
      </c>
      <c r="C4" s="1423">
        <f>N6</f>
        <v>0</v>
      </c>
      <c r="D4" s="1424">
        <f>O6</f>
        <v>0</v>
      </c>
      <c r="E4" s="1425">
        <f>N7</f>
        <v>0</v>
      </c>
      <c r="F4" s="1425">
        <f>O7</f>
        <v>0</v>
      </c>
      <c r="G4" s="1425">
        <f>P7</f>
        <v>0</v>
      </c>
      <c r="H4" s="1426" t="str">
        <f>IF(COUNTA(Q9:Q16)&gt;1,CONCATENATE(N9,"번지 외 ",COUNTA(Q9:Q16)-1,"필지"),CONCATENATE(N9,"번지"))</f>
        <v>번지</v>
      </c>
      <c r="I4" s="1427">
        <f>+Q17</f>
        <v>0</v>
      </c>
      <c r="J4" s="1428"/>
      <c r="K4" s="1425">
        <f>COUNT(D12:D25)</f>
        <v>0</v>
      </c>
      <c r="L4" s="1429">
        <f>O2*K4</f>
        <v>0</v>
      </c>
      <c r="M4" s="1380">
        <f t="shared" si="1"/>
        <v>0</v>
      </c>
      <c r="N4" s="1411" t="s">
        <v>1890</v>
      </c>
      <c r="O4" s="969"/>
      <c r="P4" s="1413"/>
      <c r="Q4" s="1413"/>
      <c r="R4" s="1414"/>
      <c r="S4" s="1415"/>
      <c r="T4" s="1414"/>
      <c r="U4" s="1416"/>
      <c r="V4" s="1417"/>
      <c r="W4" s="1401"/>
      <c r="X4" s="1418" t="s">
        <v>1891</v>
      </c>
      <c r="Y4" s="1419" t="s">
        <v>1892</v>
      </c>
      <c r="Z4" s="1430" t="s">
        <v>1893</v>
      </c>
      <c r="AA4" s="1421" t="s">
        <v>1894</v>
      </c>
      <c r="AB4" s="1422" t="s">
        <v>1895</v>
      </c>
      <c r="AF4" s="1391"/>
      <c r="AG4" s="1391"/>
      <c r="AH4" s="1406"/>
    </row>
    <row r="5" spans="1:35" ht="21" customHeight="1" thickBot="1">
      <c r="A5" s="1393">
        <f t="shared" si="2"/>
        <v>0</v>
      </c>
      <c r="B5" s="1379">
        <f t="shared" si="0"/>
        <v>0</v>
      </c>
      <c r="C5" s="1394" t="s">
        <v>1770</v>
      </c>
      <c r="D5" s="1407" t="s">
        <v>1896</v>
      </c>
      <c r="E5" s="1407" t="s">
        <v>1771</v>
      </c>
      <c r="F5" s="1407" t="s">
        <v>1897</v>
      </c>
      <c r="G5" s="1431" t="s">
        <v>1782</v>
      </c>
      <c r="H5" s="1431" t="s">
        <v>1898</v>
      </c>
      <c r="I5" s="1431" t="s">
        <v>1784</v>
      </c>
      <c r="J5" s="1432" t="s">
        <v>1785</v>
      </c>
      <c r="K5" s="1433" t="s">
        <v>1899</v>
      </c>
      <c r="L5" s="1410" t="s">
        <v>1900</v>
      </c>
      <c r="M5" s="1380">
        <f t="shared" si="1"/>
        <v>0</v>
      </c>
      <c r="N5" s="1434" t="s">
        <v>1901</v>
      </c>
      <c r="O5" s="1435"/>
      <c r="P5" s="1436"/>
      <c r="Q5" s="1436"/>
      <c r="R5" s="1437"/>
      <c r="S5" s="1424"/>
      <c r="T5" s="1437"/>
      <c r="U5" s="1438"/>
      <c r="V5" s="1429"/>
      <c r="W5" s="1401"/>
      <c r="X5" s="1418" t="s">
        <v>1902</v>
      </c>
      <c r="Y5" s="1419" t="s">
        <v>1903</v>
      </c>
      <c r="Z5" s="1439" t="s">
        <v>1904</v>
      </c>
      <c r="AA5" s="1421" t="s">
        <v>1905</v>
      </c>
      <c r="AB5" s="1422" t="s">
        <v>1906</v>
      </c>
      <c r="AF5" s="1391"/>
      <c r="AG5" s="1391"/>
      <c r="AH5" s="1406"/>
    </row>
    <row r="6" spans="1:35" ht="24.95" customHeight="1" thickBot="1">
      <c r="A6" s="1393">
        <f t="shared" si="2"/>
        <v>0</v>
      </c>
      <c r="B6" s="1379">
        <f t="shared" si="0"/>
        <v>0</v>
      </c>
      <c r="C6" s="1517" t="str">
        <f>R9&amp;"         "&amp;R10</f>
        <v xml:space="preserve">         </v>
      </c>
      <c r="D6" s="1440"/>
      <c r="E6" s="1441">
        <f>U9</f>
        <v>0</v>
      </c>
      <c r="F6" s="1442">
        <f>T18</f>
        <v>0</v>
      </c>
      <c r="G6" s="1443" t="str">
        <f>IF(O5&lt;=15,AA3,IF(O5&gt;30,AA5,AA4))</f>
        <v>완 (15˚ 이하)</v>
      </c>
      <c r="H6" s="1444"/>
      <c r="I6" s="1444"/>
      <c r="J6" s="1445" t="s">
        <v>1907</v>
      </c>
      <c r="K6" s="1446" t="s">
        <v>1908</v>
      </c>
      <c r="L6" s="1447"/>
      <c r="M6" s="1380">
        <f t="shared" si="1"/>
        <v>0</v>
      </c>
      <c r="N6" s="1448"/>
      <c r="O6" s="1449"/>
      <c r="P6" s="1450"/>
      <c r="Q6" s="1450"/>
      <c r="R6" s="1450"/>
      <c r="S6" s="1451"/>
      <c r="T6" s="1450"/>
      <c r="U6" s="1450"/>
      <c r="V6" s="1450"/>
      <c r="W6" s="1401"/>
      <c r="X6" s="1418" t="s">
        <v>1866</v>
      </c>
      <c r="Y6" s="1421"/>
      <c r="Z6" s="1452"/>
      <c r="AA6" s="1421"/>
      <c r="AB6" s="1422" t="s">
        <v>1909</v>
      </c>
      <c r="AF6" s="1391"/>
      <c r="AG6" s="1391"/>
      <c r="AH6" s="1406"/>
    </row>
    <row r="7" spans="1:35" ht="21" customHeight="1" thickBot="1">
      <c r="A7" s="1393">
        <f t="shared" si="2"/>
        <v>0</v>
      </c>
      <c r="B7" s="1379">
        <f t="shared" si="0"/>
        <v>0</v>
      </c>
      <c r="C7" s="2512" t="s">
        <v>1910</v>
      </c>
      <c r="D7" s="2512"/>
      <c r="E7" s="2512"/>
      <c r="F7" s="2512"/>
      <c r="G7" s="2512"/>
      <c r="H7" s="2512"/>
      <c r="I7" s="2512"/>
      <c r="J7" s="2512"/>
      <c r="K7" s="2512"/>
      <c r="L7" s="2512"/>
      <c r="M7" s="1380">
        <f t="shared" si="1"/>
        <v>0</v>
      </c>
      <c r="N7" s="1453"/>
      <c r="O7" s="1454"/>
      <c r="P7" s="1455"/>
      <c r="Q7" s="1383"/>
      <c r="R7" s="1384"/>
      <c r="S7" s="1385"/>
      <c r="T7" s="1384"/>
      <c r="U7" s="1384"/>
      <c r="V7" s="1384"/>
      <c r="W7" s="1401"/>
      <c r="X7" s="1418"/>
      <c r="Y7" s="1421"/>
      <c r="Z7" s="1452"/>
      <c r="AA7" s="1421"/>
      <c r="AB7" s="1422" t="s">
        <v>1911</v>
      </c>
      <c r="AF7" s="1391"/>
      <c r="AG7" s="1391"/>
      <c r="AH7" s="1406"/>
    </row>
    <row r="8" spans="1:35" ht="21" customHeight="1" thickBot="1">
      <c r="A8" s="1393">
        <f t="shared" si="2"/>
        <v>0</v>
      </c>
      <c r="B8" s="1379">
        <f t="shared" si="0"/>
        <v>0</v>
      </c>
      <c r="C8" s="2513" t="s">
        <v>1912</v>
      </c>
      <c r="D8" s="2515" t="s">
        <v>1913</v>
      </c>
      <c r="E8" s="2517" t="s">
        <v>1914</v>
      </c>
      <c r="F8" s="2517" t="s">
        <v>1915</v>
      </c>
      <c r="G8" s="2519" t="s">
        <v>1916</v>
      </c>
      <c r="H8" s="2520"/>
      <c r="I8" s="2521" t="s">
        <v>1917</v>
      </c>
      <c r="J8" s="2521"/>
      <c r="K8" s="2519" t="s">
        <v>1781</v>
      </c>
      <c r="L8" s="2522"/>
      <c r="M8" s="1380">
        <f t="shared" si="1"/>
        <v>0</v>
      </c>
      <c r="N8" s="1456" t="s">
        <v>1918</v>
      </c>
      <c r="O8" s="1457" t="s">
        <v>1919</v>
      </c>
      <c r="P8" s="1457" t="s">
        <v>1920</v>
      </c>
      <c r="Q8" s="1407" t="s">
        <v>1921</v>
      </c>
      <c r="R8" s="1407" t="s">
        <v>1770</v>
      </c>
      <c r="S8" s="1458" t="s">
        <v>1922</v>
      </c>
      <c r="T8" s="1407" t="s">
        <v>1923</v>
      </c>
      <c r="U8" s="1459" t="s">
        <v>1771</v>
      </c>
      <c r="V8" s="1460" t="s">
        <v>1924</v>
      </c>
      <c r="W8" s="1401"/>
      <c r="X8" s="1461"/>
      <c r="Y8" s="1462"/>
      <c r="Z8" s="1463"/>
      <c r="AA8" s="1462"/>
      <c r="AB8" s="1464"/>
      <c r="AF8" s="1401"/>
      <c r="AG8" s="1401"/>
      <c r="AH8" s="1406"/>
    </row>
    <row r="9" spans="1:35" ht="21" customHeight="1" thickBot="1">
      <c r="A9" s="1393">
        <f t="shared" si="2"/>
        <v>0</v>
      </c>
      <c r="B9" s="1379">
        <f t="shared" si="0"/>
        <v>0</v>
      </c>
      <c r="C9" s="2514"/>
      <c r="D9" s="2516"/>
      <c r="E9" s="2518"/>
      <c r="F9" s="2518"/>
      <c r="G9" s="1465" t="s">
        <v>1925</v>
      </c>
      <c r="H9" s="1465" t="s">
        <v>1926</v>
      </c>
      <c r="I9" s="1465" t="s">
        <v>1925</v>
      </c>
      <c r="J9" s="1465" t="s">
        <v>1926</v>
      </c>
      <c r="K9" s="2508"/>
      <c r="L9" s="2509"/>
      <c r="M9" s="1380">
        <f t="shared" si="1"/>
        <v>0</v>
      </c>
      <c r="N9" s="1466"/>
      <c r="O9" s="1412"/>
      <c r="P9" s="1412"/>
      <c r="Q9" s="1412"/>
      <c r="R9" s="1412"/>
      <c r="S9" s="1467"/>
      <c r="T9" s="1412"/>
      <c r="U9" s="1468"/>
      <c r="V9" s="1469"/>
      <c r="W9" s="1401"/>
      <c r="X9" s="1388"/>
      <c r="Y9" s="1388"/>
      <c r="Z9" s="1388"/>
      <c r="AA9" s="1470"/>
      <c r="AB9" s="1401"/>
      <c r="AF9" s="1401"/>
      <c r="AG9" s="1401"/>
      <c r="AH9" s="1406"/>
    </row>
    <row r="10" spans="1:35" ht="21" customHeight="1">
      <c r="A10" s="1393">
        <f t="shared" si="2"/>
        <v>0</v>
      </c>
      <c r="B10" s="1379">
        <f t="shared" si="0"/>
        <v>0</v>
      </c>
      <c r="C10" s="1411" t="s">
        <v>1927</v>
      </c>
      <c r="D10" s="1471"/>
      <c r="E10" s="1471"/>
      <c r="F10" s="1472" t="e">
        <f>F11/K4</f>
        <v>#DIV/0!</v>
      </c>
      <c r="G10" s="1472"/>
      <c r="H10" s="1472"/>
      <c r="I10" s="1472"/>
      <c r="J10" s="1472"/>
      <c r="K10" s="1473"/>
      <c r="L10" s="1474"/>
      <c r="M10" s="1380">
        <f t="shared" si="1"/>
        <v>0</v>
      </c>
      <c r="N10" s="1466"/>
      <c r="O10" s="1476"/>
      <c r="P10" s="1476"/>
      <c r="Q10" s="1476"/>
      <c r="R10" s="1412"/>
      <c r="S10" s="1467"/>
      <c r="T10" s="1412"/>
      <c r="U10" s="1468"/>
      <c r="V10" s="1469"/>
      <c r="W10" s="1401"/>
      <c r="X10" s="1402" t="s">
        <v>1928</v>
      </c>
      <c r="Y10" s="1403" t="s">
        <v>1929</v>
      </c>
      <c r="Z10" s="1403" t="s">
        <v>1930</v>
      </c>
      <c r="AA10" s="1477" t="s">
        <v>1899</v>
      </c>
      <c r="AB10" s="1389"/>
      <c r="AF10" s="1391"/>
      <c r="AG10" s="1401"/>
      <c r="AH10" s="1406"/>
    </row>
    <row r="11" spans="1:35" ht="21" customHeight="1">
      <c r="A11" s="1393">
        <f t="shared" si="2"/>
        <v>0</v>
      </c>
      <c r="B11" s="1379">
        <f t="shared" si="0"/>
        <v>0</v>
      </c>
      <c r="C11" s="1411" t="s">
        <v>1931</v>
      </c>
      <c r="D11" s="1471"/>
      <c r="E11" s="1471"/>
      <c r="F11" s="1478">
        <f>SUM(F12:F26)</f>
        <v>0</v>
      </c>
      <c r="G11" s="1479">
        <f>SUM(G12:G26)</f>
        <v>0</v>
      </c>
      <c r="H11" s="1479" t="e">
        <f>(G11/K4)*200</f>
        <v>#DIV/0!</v>
      </c>
      <c r="I11" s="1480">
        <f>SUM(I12:I26)</f>
        <v>0</v>
      </c>
      <c r="J11" s="1480" t="e">
        <f>I11/K4</f>
        <v>#DIV/0!</v>
      </c>
      <c r="K11" s="1481"/>
      <c r="L11" s="1482"/>
      <c r="M11" s="1380">
        <f t="shared" si="1"/>
        <v>0</v>
      </c>
      <c r="N11" s="1475"/>
      <c r="O11" s="1412"/>
      <c r="P11" s="1412"/>
      <c r="Q11" s="1412"/>
      <c r="R11" s="1412"/>
      <c r="S11" s="1467"/>
      <c r="T11" s="1412"/>
      <c r="U11" s="1468"/>
      <c r="V11" s="1469"/>
      <c r="W11" s="1401"/>
      <c r="X11" s="1418" t="s">
        <v>1932</v>
      </c>
      <c r="Y11" s="1421" t="s">
        <v>1151</v>
      </c>
      <c r="Z11" s="1483">
        <v>0</v>
      </c>
      <c r="AA11" s="1484" t="s">
        <v>1933</v>
      </c>
      <c r="AB11" s="1389"/>
      <c r="AF11" s="1391"/>
      <c r="AG11" s="1401"/>
      <c r="AH11" s="1406"/>
    </row>
    <row r="12" spans="1:35" ht="21" customHeight="1">
      <c r="A12" s="1393">
        <f t="shared" si="2"/>
        <v>0</v>
      </c>
      <c r="B12" s="1379">
        <f t="shared" si="0"/>
        <v>0</v>
      </c>
      <c r="C12" s="1411">
        <v>1</v>
      </c>
      <c r="D12" s="1414"/>
      <c r="E12" s="1414"/>
      <c r="F12" s="1485">
        <f t="shared" ref="F12:F26" si="3">IF(G12+H12&gt;0,$O$2,)</f>
        <v>0</v>
      </c>
      <c r="G12" s="1486"/>
      <c r="H12" s="1487">
        <f>ROUND(G12*200,0)</f>
        <v>0</v>
      </c>
      <c r="I12" s="1485">
        <v>0</v>
      </c>
      <c r="J12" s="1488" t="e">
        <f>ROUND($O$2/I12,0)</f>
        <v>#DIV/0!</v>
      </c>
      <c r="K12" s="1489"/>
      <c r="L12" s="1490"/>
      <c r="M12" s="1380">
        <f t="shared" si="1"/>
        <v>0</v>
      </c>
      <c r="N12" s="1475"/>
      <c r="O12" s="1412"/>
      <c r="P12" s="1412"/>
      <c r="Q12" s="1412"/>
      <c r="R12" s="1412"/>
      <c r="S12" s="1467"/>
      <c r="T12" s="1412"/>
      <c r="U12" s="1468"/>
      <c r="V12" s="1469">
        <f>Q12</f>
        <v>0</v>
      </c>
      <c r="W12" s="1401"/>
      <c r="X12" s="1418" t="s">
        <v>1934</v>
      </c>
      <c r="Y12" s="1421" t="s">
        <v>1935</v>
      </c>
      <c r="Z12" s="1491">
        <v>0.05</v>
      </c>
      <c r="AA12" s="1484" t="s">
        <v>1936</v>
      </c>
      <c r="AB12" s="1389"/>
      <c r="AF12" s="1391"/>
      <c r="AG12" s="1401"/>
      <c r="AH12" s="1406"/>
    </row>
    <row r="13" spans="1:35" ht="21" customHeight="1">
      <c r="A13" s="1393">
        <f t="shared" si="2"/>
        <v>0</v>
      </c>
      <c r="B13" s="1379">
        <f t="shared" si="0"/>
        <v>0</v>
      </c>
      <c r="C13" s="1411">
        <f t="shared" ref="C13:C26" si="4">+C12+1</f>
        <v>2</v>
      </c>
      <c r="D13" s="1414"/>
      <c r="E13" s="1414"/>
      <c r="F13" s="1485">
        <f t="shared" si="3"/>
        <v>0</v>
      </c>
      <c r="G13" s="1486"/>
      <c r="H13" s="1487">
        <f t="shared" ref="H13:H18" si="5">ROUND(G13*200,0)</f>
        <v>0</v>
      </c>
      <c r="I13" s="1485">
        <v>0</v>
      </c>
      <c r="J13" s="1488" t="e">
        <f>ROUND($O$2/I13,0)</f>
        <v>#DIV/0!</v>
      </c>
      <c r="K13" s="1489"/>
      <c r="L13" s="1490"/>
      <c r="M13" s="1380">
        <f t="shared" si="1"/>
        <v>0</v>
      </c>
      <c r="N13" s="1475"/>
      <c r="O13" s="1412"/>
      <c r="P13" s="1412"/>
      <c r="Q13" s="1412"/>
      <c r="R13" s="1412"/>
      <c r="S13" s="1467"/>
      <c r="T13" s="1412"/>
      <c r="U13" s="1468"/>
      <c r="V13" s="1469">
        <f>Q13</f>
        <v>0</v>
      </c>
      <c r="W13" s="1401"/>
      <c r="X13" s="1418" t="s">
        <v>1937</v>
      </c>
      <c r="Y13" s="1421" t="s">
        <v>1938</v>
      </c>
      <c r="Z13" s="1491">
        <v>0.1</v>
      </c>
      <c r="AA13" s="1484" t="s">
        <v>1939</v>
      </c>
      <c r="AB13" s="1389"/>
      <c r="AF13" s="1391"/>
      <c r="AG13" s="1401"/>
      <c r="AH13" s="1406"/>
    </row>
    <row r="14" spans="1:35" ht="21" customHeight="1">
      <c r="A14" s="1393">
        <f t="shared" si="2"/>
        <v>0</v>
      </c>
      <c r="B14" s="1379">
        <f t="shared" si="0"/>
        <v>0</v>
      </c>
      <c r="C14" s="1411">
        <f t="shared" si="4"/>
        <v>3</v>
      </c>
      <c r="D14" s="1414"/>
      <c r="E14" s="1414"/>
      <c r="F14" s="1485">
        <f t="shared" si="3"/>
        <v>0</v>
      </c>
      <c r="G14" s="1486"/>
      <c r="H14" s="1487">
        <f t="shared" si="5"/>
        <v>0</v>
      </c>
      <c r="I14" s="1485">
        <v>0</v>
      </c>
      <c r="J14" s="1488" t="e">
        <f>ROUND($O$2/I14,0)</f>
        <v>#DIV/0!</v>
      </c>
      <c r="K14" s="1489"/>
      <c r="L14" s="1490"/>
      <c r="M14" s="1380">
        <f t="shared" si="1"/>
        <v>0</v>
      </c>
      <c r="N14" s="1475"/>
      <c r="O14" s="1412"/>
      <c r="P14" s="1412"/>
      <c r="Q14" s="1412"/>
      <c r="R14" s="1412"/>
      <c r="S14" s="1467"/>
      <c r="T14" s="1412"/>
      <c r="U14" s="1468"/>
      <c r="V14" s="1469">
        <f>Q14</f>
        <v>0</v>
      </c>
      <c r="W14" s="1401"/>
      <c r="X14" s="1418"/>
      <c r="Y14" s="1421"/>
      <c r="Z14" s="1421"/>
      <c r="AA14" s="1492"/>
      <c r="AB14" s="1401"/>
      <c r="AF14" s="1401"/>
      <c r="AG14" s="1401"/>
      <c r="AH14" s="1406"/>
    </row>
    <row r="15" spans="1:35" ht="21" customHeight="1" thickBot="1">
      <c r="A15" s="1393">
        <f t="shared" si="2"/>
        <v>0</v>
      </c>
      <c r="B15" s="1379">
        <f t="shared" si="0"/>
        <v>0</v>
      </c>
      <c r="C15" s="1411">
        <f t="shared" si="4"/>
        <v>4</v>
      </c>
      <c r="D15" s="1414"/>
      <c r="E15" s="1414"/>
      <c r="F15" s="1485">
        <f t="shared" si="3"/>
        <v>0</v>
      </c>
      <c r="G15" s="1485"/>
      <c r="H15" s="1487">
        <f t="shared" si="5"/>
        <v>0</v>
      </c>
      <c r="I15" s="1485"/>
      <c r="J15" s="1488" t="e">
        <f>ROUND($O$2/I15,0)</f>
        <v>#DIV/0!</v>
      </c>
      <c r="K15" s="1489"/>
      <c r="L15" s="1490"/>
      <c r="M15" s="1380">
        <f t="shared" si="1"/>
        <v>0</v>
      </c>
      <c r="N15" s="1475"/>
      <c r="O15" s="1412"/>
      <c r="P15" s="1412"/>
      <c r="Q15" s="1412"/>
      <c r="R15" s="1412"/>
      <c r="S15" s="1467"/>
      <c r="T15" s="1412"/>
      <c r="U15" s="1468"/>
      <c r="V15" s="1469">
        <f>Q15</f>
        <v>0</v>
      </c>
      <c r="W15" s="1401"/>
      <c r="X15" s="1461"/>
      <c r="Y15" s="1493"/>
      <c r="Z15" s="1462"/>
      <c r="AA15" s="1464"/>
      <c r="AB15" s="1401"/>
      <c r="AF15" s="1401"/>
      <c r="AG15" s="1401"/>
      <c r="AH15" s="1406"/>
    </row>
    <row r="16" spans="1:35" ht="21" customHeight="1">
      <c r="A16" s="1393">
        <f t="shared" si="2"/>
        <v>0</v>
      </c>
      <c r="B16" s="1379">
        <f t="shared" si="0"/>
        <v>0</v>
      </c>
      <c r="C16" s="1411">
        <f t="shared" si="4"/>
        <v>5</v>
      </c>
      <c r="D16" s="1414"/>
      <c r="E16" s="1414"/>
      <c r="F16" s="1485">
        <f t="shared" si="3"/>
        <v>0</v>
      </c>
      <c r="G16" s="1485"/>
      <c r="H16" s="1487">
        <f t="shared" si="5"/>
        <v>0</v>
      </c>
      <c r="I16" s="1485"/>
      <c r="J16" s="1488"/>
      <c r="K16" s="1489"/>
      <c r="L16" s="1490"/>
      <c r="M16" s="1380">
        <f t="shared" si="1"/>
        <v>0</v>
      </c>
      <c r="N16" s="1475"/>
      <c r="O16" s="1412"/>
      <c r="P16" s="1412"/>
      <c r="Q16" s="1412"/>
      <c r="R16" s="1412"/>
      <c r="S16" s="1467"/>
      <c r="T16" s="1412"/>
      <c r="U16" s="1468"/>
      <c r="V16" s="1469">
        <f>Q16</f>
        <v>0</v>
      </c>
      <c r="W16" s="1495"/>
      <c r="X16" s="1406"/>
      <c r="Y16" s="1406"/>
      <c r="Z16" s="1406"/>
      <c r="AA16" s="1406"/>
      <c r="AB16" s="1406"/>
      <c r="AC16" s="1495"/>
      <c r="AD16" s="1495"/>
      <c r="AE16" s="1495"/>
      <c r="AF16" s="1406"/>
      <c r="AG16" s="1406"/>
      <c r="AH16" s="1406"/>
      <c r="AI16" s="1495"/>
    </row>
    <row r="17" spans="1:35" ht="21" customHeight="1">
      <c r="A17" s="1393">
        <f t="shared" si="2"/>
        <v>0</v>
      </c>
      <c r="B17" s="1379">
        <f t="shared" si="0"/>
        <v>0</v>
      </c>
      <c r="C17" s="1411">
        <f t="shared" si="4"/>
        <v>6</v>
      </c>
      <c r="D17" s="1414"/>
      <c r="E17" s="1414"/>
      <c r="F17" s="1485">
        <f t="shared" si="3"/>
        <v>0</v>
      </c>
      <c r="G17" s="1485"/>
      <c r="H17" s="1487">
        <f t="shared" si="5"/>
        <v>0</v>
      </c>
      <c r="I17" s="1485"/>
      <c r="J17" s="1494"/>
      <c r="K17" s="1489"/>
      <c r="L17" s="1490"/>
      <c r="M17" s="1380">
        <f t="shared" si="1"/>
        <v>0</v>
      </c>
      <c r="N17" s="1411" t="s">
        <v>1931</v>
      </c>
      <c r="O17" s="1413">
        <f>SUM(O9:O16)</f>
        <v>0</v>
      </c>
      <c r="P17" s="1413">
        <f>SUM(P9:P16)</f>
        <v>0</v>
      </c>
      <c r="Q17" s="1413">
        <f>SUM(Q9:Q16)</f>
        <v>0</v>
      </c>
      <c r="R17" s="1471"/>
      <c r="S17" s="1496"/>
      <c r="T17" s="1413">
        <f>SUM(T9:T16)</f>
        <v>0</v>
      </c>
      <c r="U17" s="1468"/>
      <c r="V17" s="1497">
        <f>SUBTOTAL(9,V9:V16)</f>
        <v>0</v>
      </c>
      <c r="W17" s="172"/>
      <c r="X17" s="1401"/>
      <c r="Y17" s="1401"/>
      <c r="Z17" s="1401"/>
      <c r="AA17" s="1401"/>
      <c r="AB17" s="1401"/>
      <c r="AF17" s="1406"/>
      <c r="AG17" s="1406"/>
      <c r="AH17" s="1406"/>
    </row>
    <row r="18" spans="1:35" s="1495" customFormat="1" ht="21" customHeight="1" thickBot="1">
      <c r="A18" s="1393">
        <f t="shared" si="2"/>
        <v>0</v>
      </c>
      <c r="B18" s="1379">
        <f t="shared" si="0"/>
        <v>0</v>
      </c>
      <c r="C18" s="1411">
        <f t="shared" si="4"/>
        <v>7</v>
      </c>
      <c r="D18" s="1414"/>
      <c r="E18" s="1414"/>
      <c r="F18" s="1485">
        <f t="shared" si="3"/>
        <v>0</v>
      </c>
      <c r="G18" s="1485"/>
      <c r="H18" s="1487">
        <f t="shared" si="5"/>
        <v>0</v>
      </c>
      <c r="I18" s="1485"/>
      <c r="J18" s="1494"/>
      <c r="K18" s="1489"/>
      <c r="L18" s="1490"/>
      <c r="M18" s="1380">
        <f t="shared" si="1"/>
        <v>0</v>
      </c>
      <c r="N18" s="1498" t="s">
        <v>1927</v>
      </c>
      <c r="O18" s="1437"/>
      <c r="P18" s="1437"/>
      <c r="Q18" s="1437"/>
      <c r="R18" s="1437"/>
      <c r="S18" s="1424"/>
      <c r="T18" s="1437">
        <f>IF(T17&gt;0,ROUND(T17/COUNTA(T9:T16),0),)</f>
        <v>0</v>
      </c>
      <c r="U18" s="1499"/>
      <c r="V18" s="1429"/>
      <c r="W18" s="172"/>
      <c r="X18" s="172"/>
      <c r="Y18" s="172"/>
      <c r="Z18" s="1401"/>
      <c r="AA18" s="1401"/>
      <c r="AB18" s="1401"/>
      <c r="AC18" s="1401"/>
      <c r="AD18" s="1401"/>
      <c r="AE18" s="1401"/>
      <c r="AF18" s="1406"/>
      <c r="AG18" s="1406"/>
      <c r="AH18" s="1406"/>
      <c r="AI18" s="1392"/>
    </row>
    <row r="19" spans="1:35" ht="21" customHeight="1">
      <c r="A19" s="1393">
        <f t="shared" si="2"/>
        <v>0</v>
      </c>
      <c r="B19" s="1379">
        <f t="shared" si="0"/>
        <v>0</v>
      </c>
      <c r="C19" s="1411">
        <f t="shared" si="4"/>
        <v>8</v>
      </c>
      <c r="D19" s="1414"/>
      <c r="E19" s="1414"/>
      <c r="F19" s="1485"/>
      <c r="G19" s="1485"/>
      <c r="H19" s="1494"/>
      <c r="I19" s="1485"/>
      <c r="J19" s="1494"/>
      <c r="K19" s="1489"/>
      <c r="L19" s="1490"/>
      <c r="M19" s="1380">
        <f t="shared" si="1"/>
        <v>0</v>
      </c>
      <c r="N19" s="1450"/>
      <c r="O19" s="1450"/>
      <c r="P19" s="1450"/>
      <c r="Q19" s="1450"/>
      <c r="R19" s="1450"/>
      <c r="S19" s="1451"/>
      <c r="T19" s="1450"/>
      <c r="U19" s="1450"/>
      <c r="V19" s="1450"/>
      <c r="W19" s="172"/>
      <c r="X19" s="172"/>
      <c r="Y19" s="172"/>
      <c r="Z19" s="1401"/>
      <c r="AA19" s="1401"/>
      <c r="AB19" s="1401"/>
      <c r="AC19" s="1401"/>
      <c r="AD19" s="1401"/>
      <c r="AE19" s="1401"/>
      <c r="AF19" s="1406"/>
      <c r="AG19" s="1406"/>
      <c r="AH19" s="1406"/>
    </row>
    <row r="20" spans="1:35" ht="21" customHeight="1">
      <c r="A20" s="1393">
        <f t="shared" si="2"/>
        <v>0</v>
      </c>
      <c r="B20" s="1379">
        <f t="shared" si="0"/>
        <v>0</v>
      </c>
      <c r="C20" s="1411">
        <f t="shared" si="4"/>
        <v>9</v>
      </c>
      <c r="D20" s="1414"/>
      <c r="E20" s="1414"/>
      <c r="F20" s="1485"/>
      <c r="G20" s="1485"/>
      <c r="H20" s="1494"/>
      <c r="I20" s="1485"/>
      <c r="J20" s="1494"/>
      <c r="K20" s="1489"/>
      <c r="L20" s="1490"/>
      <c r="M20" s="1380">
        <f t="shared" si="1"/>
        <v>0</v>
      </c>
      <c r="N20" s="1500" t="s">
        <v>1765</v>
      </c>
      <c r="O20" s="1501" t="s">
        <v>2083</v>
      </c>
      <c r="P20" s="1502"/>
      <c r="Q20" s="1502"/>
      <c r="R20" s="1502"/>
      <c r="S20" s="1502"/>
      <c r="T20" s="1502"/>
      <c r="U20" s="1502"/>
      <c r="V20" s="1503"/>
      <c r="W20" s="172"/>
      <c r="X20" s="172"/>
      <c r="Y20" s="172"/>
      <c r="Z20" s="1401"/>
      <c r="AA20" s="1401"/>
      <c r="AB20" s="1401"/>
      <c r="AC20" s="1401"/>
      <c r="AD20" s="1401"/>
      <c r="AE20" s="1401"/>
      <c r="AF20" s="1406"/>
      <c r="AG20" s="1406"/>
      <c r="AH20" s="1406"/>
    </row>
    <row r="21" spans="1:35" ht="21" customHeight="1">
      <c r="A21" s="1393">
        <f t="shared" si="2"/>
        <v>0</v>
      </c>
      <c r="B21" s="1379">
        <f t="shared" si="0"/>
        <v>0</v>
      </c>
      <c r="C21" s="1411">
        <f t="shared" si="4"/>
        <v>10</v>
      </c>
      <c r="D21" s="1414"/>
      <c r="E21" s="1414"/>
      <c r="F21" s="1485"/>
      <c r="G21" s="1485"/>
      <c r="H21" s="1494"/>
      <c r="I21" s="1485"/>
      <c r="J21" s="1494"/>
      <c r="K21" s="1489"/>
      <c r="L21" s="1490"/>
      <c r="M21" s="1380">
        <f t="shared" si="1"/>
        <v>0</v>
      </c>
      <c r="N21" s="1500" t="s">
        <v>1940</v>
      </c>
      <c r="O21" s="1501" t="str">
        <f>"소반의 조림수종은 "&amp;R9&amp;"이며 덩굴로 인하여 조림목에 피해가 우려되어 제거작업을 통하여 조림목이 생육할 수 있는 환경을 조성할 필요가 있는 임지이다."</f>
        <v>소반의 조림수종은 이며 덩굴로 인하여 조림목에 피해가 우려되어 제거작업을 통하여 조림목이 생육할 수 있는 환경을 조성할 필요가 있는 임지이다.</v>
      </c>
      <c r="P21" s="1502"/>
      <c r="Q21" s="1502"/>
      <c r="R21" s="1502"/>
      <c r="S21" s="1502"/>
      <c r="T21" s="1502"/>
      <c r="U21" s="1502"/>
      <c r="V21" s="1503"/>
      <c r="W21" s="172"/>
      <c r="X21" s="172"/>
      <c r="Y21" s="172"/>
      <c r="Z21" s="1401"/>
      <c r="AA21" s="1401"/>
      <c r="AB21" s="1401"/>
      <c r="AC21" s="1401"/>
      <c r="AD21" s="1401"/>
      <c r="AE21" s="1401"/>
      <c r="AF21" s="1406"/>
      <c r="AG21" s="1406"/>
      <c r="AH21" s="1406"/>
    </row>
    <row r="22" spans="1:35" ht="21" customHeight="1">
      <c r="A22" s="1393">
        <f t="shared" si="2"/>
        <v>0</v>
      </c>
      <c r="B22" s="1379">
        <f t="shared" si="0"/>
        <v>0</v>
      </c>
      <c r="C22" s="1411">
        <f t="shared" si="4"/>
        <v>11</v>
      </c>
      <c r="D22" s="1414"/>
      <c r="E22" s="1414"/>
      <c r="F22" s="1485">
        <f t="shared" si="3"/>
        <v>0</v>
      </c>
      <c r="G22" s="1485"/>
      <c r="H22" s="1494"/>
      <c r="I22" s="1485"/>
      <c r="J22" s="1494"/>
      <c r="K22" s="1489"/>
      <c r="L22" s="1490"/>
      <c r="M22" s="1380">
        <f t="shared" si="1"/>
        <v>0</v>
      </c>
      <c r="N22" s="1500" t="s">
        <v>1941</v>
      </c>
      <c r="O22" s="1501" t="s">
        <v>2082</v>
      </c>
      <c r="P22" s="1502"/>
      <c r="Q22" s="1502"/>
      <c r="R22" s="1502"/>
      <c r="S22" s="1502"/>
      <c r="T22" s="1502"/>
      <c r="U22" s="1502"/>
      <c r="V22" s="1503"/>
      <c r="W22" s="172"/>
      <c r="X22" s="172"/>
      <c r="Y22" s="172"/>
      <c r="Z22" s="1401"/>
      <c r="AA22" s="1401"/>
      <c r="AB22" s="1401"/>
      <c r="AC22" s="1401"/>
      <c r="AD22" s="1401"/>
      <c r="AE22" s="1401"/>
      <c r="AF22" s="1406"/>
      <c r="AG22" s="1406"/>
      <c r="AH22" s="1406"/>
    </row>
    <row r="23" spans="1:35" ht="21" customHeight="1">
      <c r="A23" s="1393">
        <f t="shared" si="2"/>
        <v>0</v>
      </c>
      <c r="B23" s="1379">
        <f t="shared" si="0"/>
        <v>0</v>
      </c>
      <c r="C23" s="1411">
        <f t="shared" si="4"/>
        <v>12</v>
      </c>
      <c r="D23" s="1414"/>
      <c r="E23" s="1414"/>
      <c r="F23" s="1485">
        <f t="shared" si="3"/>
        <v>0</v>
      </c>
      <c r="G23" s="1485"/>
      <c r="H23" s="1494"/>
      <c r="I23" s="1485"/>
      <c r="J23" s="1494"/>
      <c r="K23" s="1489"/>
      <c r="L23" s="1490"/>
      <c r="M23" s="1380">
        <f t="shared" si="1"/>
        <v>0</v>
      </c>
      <c r="N23" s="1500" t="s">
        <v>1942</v>
      </c>
      <c r="O23" s="1501" t="s">
        <v>2084</v>
      </c>
      <c r="P23" s="1502"/>
      <c r="Q23" s="1502"/>
      <c r="R23" s="1502"/>
      <c r="S23" s="1502"/>
      <c r="T23" s="1502"/>
      <c r="U23" s="1502"/>
      <c r="V23" s="1503"/>
      <c r="W23" s="172"/>
      <c r="X23" s="172"/>
      <c r="Y23" s="172"/>
      <c r="Z23" s="1401"/>
      <c r="AA23" s="1401"/>
      <c r="AB23" s="1401"/>
      <c r="AC23" s="1401"/>
      <c r="AD23" s="1401"/>
      <c r="AE23" s="1401"/>
      <c r="AF23" s="1406"/>
      <c r="AG23" s="1406"/>
      <c r="AH23" s="1406"/>
    </row>
    <row r="24" spans="1:35" ht="21" customHeight="1">
      <c r="A24" s="1393">
        <f t="shared" si="2"/>
        <v>0</v>
      </c>
      <c r="B24" s="1379">
        <f t="shared" si="0"/>
        <v>0</v>
      </c>
      <c r="C24" s="1411">
        <f t="shared" si="4"/>
        <v>13</v>
      </c>
      <c r="D24" s="1414"/>
      <c r="E24" s="1414"/>
      <c r="F24" s="1485">
        <f t="shared" si="3"/>
        <v>0</v>
      </c>
      <c r="G24" s="1485"/>
      <c r="H24" s="1494"/>
      <c r="I24" s="1485"/>
      <c r="J24" s="1494"/>
      <c r="K24" s="1489"/>
      <c r="L24" s="1490"/>
      <c r="M24" s="1380">
        <f t="shared" si="1"/>
        <v>0</v>
      </c>
      <c r="N24" s="1500" t="s">
        <v>1881</v>
      </c>
      <c r="O24" s="1501" t="str">
        <f>"소반내 조림목의 생육상태, 현장여건 등을 고려하여 작업종은 "&amp;J4&amp;"로 적용한다."</f>
        <v>소반내 조림목의 생육상태, 현장여건 등을 고려하여 작업종은 로 적용한다.</v>
      </c>
      <c r="P24" s="1502"/>
      <c r="Q24" s="1502"/>
      <c r="R24" s="1502"/>
      <c r="S24" s="1502"/>
      <c r="T24" s="1502"/>
      <c r="U24" s="1502"/>
      <c r="V24" s="1503"/>
      <c r="W24" s="172"/>
      <c r="X24" s="172"/>
      <c r="Y24" s="172"/>
      <c r="Z24" s="1401"/>
      <c r="AA24" s="1401"/>
      <c r="AB24" s="1401"/>
      <c r="AC24" s="1401"/>
      <c r="AD24" s="1401"/>
      <c r="AE24" s="1401"/>
      <c r="AF24" s="1406"/>
      <c r="AG24" s="1406"/>
      <c r="AH24" s="1406"/>
    </row>
    <row r="25" spans="1:35" ht="21" customHeight="1">
      <c r="A25" s="1393">
        <f t="shared" si="2"/>
        <v>0</v>
      </c>
      <c r="B25" s="1379">
        <f t="shared" si="0"/>
        <v>0</v>
      </c>
      <c r="C25" s="1411">
        <f t="shared" si="4"/>
        <v>14</v>
      </c>
      <c r="D25" s="1414"/>
      <c r="E25" s="1414"/>
      <c r="F25" s="1485">
        <f t="shared" si="3"/>
        <v>0</v>
      </c>
      <c r="G25" s="1485"/>
      <c r="H25" s="1494"/>
      <c r="I25" s="1485"/>
      <c r="J25" s="1494"/>
      <c r="K25" s="1489"/>
      <c r="L25" s="1490"/>
      <c r="M25" s="1380">
        <f t="shared" si="1"/>
        <v>0</v>
      </c>
      <c r="N25" s="1504" t="s">
        <v>1943</v>
      </c>
      <c r="O25" s="1501"/>
      <c r="P25" s="1502"/>
      <c r="Q25" s="1502"/>
      <c r="R25" s="1502"/>
      <c r="S25" s="1502"/>
      <c r="T25" s="1502"/>
      <c r="U25" s="1502"/>
      <c r="V25" s="1503"/>
      <c r="W25" s="172"/>
      <c r="X25" s="172"/>
      <c r="Y25" s="172"/>
      <c r="Z25" s="1401"/>
      <c r="AA25" s="1401"/>
      <c r="AB25" s="1401"/>
      <c r="AC25" s="1401"/>
      <c r="AD25" s="1401"/>
      <c r="AE25" s="1401"/>
      <c r="AF25" s="1406"/>
      <c r="AG25" s="1406"/>
      <c r="AH25" s="1406"/>
    </row>
    <row r="26" spans="1:35" ht="21" customHeight="1" thickBot="1">
      <c r="A26" s="1393">
        <f t="shared" si="2"/>
        <v>0</v>
      </c>
      <c r="B26" s="1379">
        <f t="shared" si="0"/>
        <v>0</v>
      </c>
      <c r="C26" s="1505">
        <f t="shared" si="4"/>
        <v>15</v>
      </c>
      <c r="D26" s="1437"/>
      <c r="E26" s="1437"/>
      <c r="F26" s="1506">
        <f t="shared" si="3"/>
        <v>0</v>
      </c>
      <c r="G26" s="1506"/>
      <c r="H26" s="1507"/>
      <c r="I26" s="1506"/>
      <c r="J26" s="1507"/>
      <c r="K26" s="1508"/>
      <c r="L26" s="1509"/>
      <c r="M26" s="1380">
        <f t="shared" si="1"/>
        <v>0</v>
      </c>
      <c r="N26" s="1500" t="s">
        <v>1944</v>
      </c>
      <c r="O26" s="1501"/>
      <c r="P26" s="1502"/>
      <c r="Q26" s="1502"/>
      <c r="R26" s="1502"/>
      <c r="S26" s="1502"/>
      <c r="T26" s="1502"/>
      <c r="U26" s="1502"/>
      <c r="V26" s="1503"/>
      <c r="W26" s="172"/>
      <c r="X26" s="172"/>
      <c r="Y26" s="172"/>
      <c r="Z26" s="1401"/>
      <c r="AA26" s="1401"/>
      <c r="AB26" s="1401"/>
      <c r="AC26" s="1401"/>
      <c r="AD26" s="1401"/>
      <c r="AE26" s="1401"/>
      <c r="AF26" s="1406"/>
      <c r="AG26" s="1406"/>
      <c r="AH26" s="1406"/>
    </row>
    <row r="29" spans="1:35" ht="21" customHeight="1">
      <c r="K29" s="1512" t="s">
        <v>1945</v>
      </c>
      <c r="L29" s="1512" t="s">
        <v>1946</v>
      </c>
      <c r="M29" s="1513" t="s">
        <v>1947</v>
      </c>
    </row>
    <row r="30" spans="1:35" ht="21" customHeight="1">
      <c r="K30" s="1512" t="s">
        <v>1948</v>
      </c>
      <c r="L30" s="1512">
        <v>1600</v>
      </c>
      <c r="M30" s="1513">
        <v>1.5</v>
      </c>
    </row>
    <row r="31" spans="1:35" ht="21" customHeight="1">
      <c r="K31" s="1512" t="s">
        <v>1949</v>
      </c>
      <c r="L31" s="1512">
        <v>1300</v>
      </c>
      <c r="M31" s="1513">
        <v>1.2</v>
      </c>
    </row>
    <row r="32" spans="1:35" ht="21" customHeight="1">
      <c r="K32" s="1512" t="s">
        <v>1950</v>
      </c>
      <c r="L32" s="1512">
        <v>1100</v>
      </c>
      <c r="M32" s="1513">
        <v>1</v>
      </c>
    </row>
    <row r="33" spans="11:13" ht="21" customHeight="1">
      <c r="K33" s="1512" t="s">
        <v>1951</v>
      </c>
      <c r="L33" s="1512">
        <v>900</v>
      </c>
      <c r="M33" s="1513">
        <v>0.8</v>
      </c>
    </row>
    <row r="34" spans="11:13" ht="21" customHeight="1">
      <c r="K34" s="1512" t="s">
        <v>1952</v>
      </c>
      <c r="L34" s="1512">
        <v>500</v>
      </c>
      <c r="M34" s="1513">
        <v>0.5</v>
      </c>
    </row>
  </sheetData>
  <autoFilter ref="A1:A26"/>
  <mergeCells count="11">
    <mergeCell ref="K9:L9"/>
    <mergeCell ref="C1:L1"/>
    <mergeCell ref="C2:L2"/>
    <mergeCell ref="C7:L7"/>
    <mergeCell ref="C8:C9"/>
    <mergeCell ref="D8:D9"/>
    <mergeCell ref="E8:E9"/>
    <mergeCell ref="F8:F9"/>
    <mergeCell ref="G8:H8"/>
    <mergeCell ref="I8:J8"/>
    <mergeCell ref="K8:L8"/>
  </mergeCells>
  <phoneticPr fontId="2" type="noConversion"/>
  <conditionalFormatting sqref="C12:C23 C25:C26">
    <cfRule type="expression" dxfId="1" priority="2">
      <formula>IF((D12+E12)&gt;0,(LEN(D12)+LEN(E12))&lt;&gt;12,)</formula>
    </cfRule>
  </conditionalFormatting>
  <conditionalFormatting sqref="C24">
    <cfRule type="expression" dxfId="0" priority="1">
      <formula>IF((D24+E24)&gt;0,(LEN(D24)+LEN(E24))&lt;&gt;12,)</formula>
    </cfRule>
  </conditionalFormatting>
  <dataValidations count="6">
    <dataValidation type="list" allowBlank="1" showInputMessage="1" showErrorMessage="1" errorTitle="선택" error="선택" sqref="H6">
      <formula1>$X$11:$X$13</formula1>
    </dataValidation>
    <dataValidation type="list" allowBlank="1" showInputMessage="1" showErrorMessage="1" sqref="J4">
      <formula1>$X$3:$X$6</formula1>
    </dataValidation>
    <dataValidation type="list" allowBlank="1" showInputMessage="1" showErrorMessage="1" errorTitle="선택" error="선택" sqref="I6">
      <formula1>$Y$3:$Y$5</formula1>
    </dataValidation>
    <dataValidation type="list" allowBlank="1" showInputMessage="1" showErrorMessage="1" sqref="J6">
      <formula1>$Z$3:$Z$5</formula1>
    </dataValidation>
    <dataValidation type="list" allowBlank="1" showInputMessage="1" showErrorMessage="1" sqref="K6">
      <formula1>$AA$11:$AA$13</formula1>
    </dataValidation>
    <dataValidation type="list" allowBlank="1" showInputMessage="1" showErrorMessage="1" sqref="L6">
      <formula1>$AB$3:$AB$7</formula1>
    </dataValidation>
  </dataValidations>
  <printOptions horizontalCentered="1" verticalCentered="1"/>
  <pageMargins left="0.23622047244094491" right="0.23622047244094491" top="0.55118110236220474" bottom="0.55118110236220474" header="0.31496062992125984" footer="0.31496062992125984"/>
  <pageSetup paperSize="9" scale="89" orientation="landscape" blackAndWhite="1" r:id="rId1"/>
  <legacy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rgb="FFFFC000"/>
  </sheetPr>
  <dimension ref="A2:T59"/>
  <sheetViews>
    <sheetView showZeros="0" view="pageBreakPreview" topLeftCell="A31" zoomScaleNormal="55" zoomScaleSheetLayoutView="100" workbookViewId="0">
      <pane xSplit="4" topLeftCell="E1" activePane="topRight" state="frozen"/>
      <selection activeCell="F24" sqref="F24:G24"/>
      <selection pane="topRight" activeCell="N60" sqref="N60"/>
    </sheetView>
  </sheetViews>
  <sheetFormatPr defaultRowHeight="20.25" customHeight="1"/>
  <cols>
    <col min="1" max="1" width="2.125" style="930" customWidth="1"/>
    <col min="2" max="3" width="7.625" style="930" customWidth="1"/>
    <col min="4" max="4" width="8.875" style="930" customWidth="1"/>
    <col min="5" max="5" width="9.125" style="930" hidden="1" customWidth="1"/>
    <col min="6" max="6" width="9.625" style="930" hidden="1" customWidth="1"/>
    <col min="7" max="7" width="9.125" style="930" hidden="1" customWidth="1"/>
    <col min="8" max="8" width="9.625" style="930" hidden="1" customWidth="1"/>
    <col min="9" max="9" width="9.125" style="930" hidden="1" customWidth="1"/>
    <col min="10" max="10" width="9.625" style="930" hidden="1" customWidth="1"/>
    <col min="11" max="11" width="9.125" style="930" hidden="1" customWidth="1"/>
    <col min="12" max="12" width="9.625" style="930" hidden="1" customWidth="1"/>
    <col min="13" max="13" width="9.125" style="930" customWidth="1"/>
    <col min="14" max="14" width="9.625" style="930" customWidth="1"/>
    <col min="15" max="15" width="9.125" style="930" customWidth="1"/>
    <col min="16" max="16" width="9.625" style="930" customWidth="1"/>
    <col min="17" max="17" width="9.125" style="930" customWidth="1"/>
    <col min="18" max="18" width="9.625" style="930" customWidth="1"/>
    <col min="19" max="19" width="5" style="930" bestFit="1" customWidth="1"/>
    <col min="20" max="22" width="9" style="930"/>
    <col min="23" max="23" width="11.75" style="930" bestFit="1" customWidth="1"/>
    <col min="24" max="16384" width="9" style="930"/>
  </cols>
  <sheetData>
    <row r="2" spans="1:20" ht="20.25" customHeight="1">
      <c r="A2" s="1098">
        <v>1</v>
      </c>
      <c r="B2" s="2523" t="s">
        <v>1043</v>
      </c>
      <c r="C2" s="2523" t="s">
        <v>1044</v>
      </c>
      <c r="D2" s="2542" t="s">
        <v>2078</v>
      </c>
      <c r="E2" s="2530" t="s">
        <v>917</v>
      </c>
      <c r="F2" s="2533"/>
      <c r="G2" s="2526" t="s">
        <v>1033</v>
      </c>
      <c r="H2" s="2527"/>
      <c r="I2" s="2527"/>
      <c r="J2" s="2528"/>
      <c r="K2" s="2530" t="s">
        <v>2077</v>
      </c>
      <c r="L2" s="2531"/>
      <c r="M2" s="2531"/>
      <c r="N2" s="2531"/>
      <c r="O2" s="2531"/>
      <c r="P2" s="2531"/>
      <c r="Q2" s="2531"/>
      <c r="R2" s="2532"/>
      <c r="S2" s="2523" t="s">
        <v>1045</v>
      </c>
    </row>
    <row r="3" spans="1:20" ht="20.25" customHeight="1">
      <c r="A3" s="930">
        <v>1</v>
      </c>
      <c r="B3" s="2523"/>
      <c r="C3" s="2523"/>
      <c r="D3" s="2543"/>
      <c r="E3" s="2534" t="s">
        <v>896</v>
      </c>
      <c r="F3" s="2535"/>
      <c r="G3" s="2529" t="s">
        <v>536</v>
      </c>
      <c r="H3" s="2529"/>
      <c r="I3" s="2529" t="s">
        <v>537</v>
      </c>
      <c r="J3" s="2529"/>
      <c r="K3" s="2529" t="s">
        <v>536</v>
      </c>
      <c r="L3" s="2529"/>
      <c r="M3" s="2529" t="s">
        <v>538</v>
      </c>
      <c r="N3" s="2529"/>
      <c r="O3" s="2529" t="s">
        <v>1754</v>
      </c>
      <c r="P3" s="2529"/>
      <c r="Q3" s="2529" t="s">
        <v>536</v>
      </c>
      <c r="R3" s="2529"/>
      <c r="S3" s="2523"/>
    </row>
    <row r="4" spans="1:20" ht="20.25" customHeight="1">
      <c r="A4" s="930">
        <v>1</v>
      </c>
      <c r="B4" s="2523"/>
      <c r="C4" s="2523"/>
      <c r="D4" s="2544"/>
      <c r="E4" s="2524">
        <f>E53</f>
        <v>172068</v>
      </c>
      <c r="F4" s="2525"/>
      <c r="G4" s="2524">
        <f>G53</f>
        <v>172068</v>
      </c>
      <c r="H4" s="2525"/>
      <c r="I4" s="2524">
        <f>I53</f>
        <v>226122</v>
      </c>
      <c r="J4" s="2525"/>
      <c r="K4" s="2524">
        <f>K53</f>
        <v>172068</v>
      </c>
      <c r="L4" s="2525"/>
      <c r="M4" s="2524">
        <f>M53</f>
        <v>226122</v>
      </c>
      <c r="N4" s="2525"/>
      <c r="O4" s="2524">
        <f>O53</f>
        <v>172068</v>
      </c>
      <c r="P4" s="2525"/>
      <c r="Q4" s="2524">
        <f>Q53</f>
        <v>172068</v>
      </c>
      <c r="R4" s="2525"/>
      <c r="S4" s="2523"/>
    </row>
    <row r="5" spans="1:20" ht="20.25" customHeight="1">
      <c r="A5" s="930">
        <v>1</v>
      </c>
      <c r="B5" s="2523"/>
      <c r="C5" s="2523"/>
      <c r="D5" s="1099" t="s">
        <v>1014</v>
      </c>
      <c r="E5" s="1100" t="s">
        <v>1034</v>
      </c>
      <c r="F5" s="1101" t="s">
        <v>1035</v>
      </c>
      <c r="G5" s="1100" t="s">
        <v>1034</v>
      </c>
      <c r="H5" s="1101" t="s">
        <v>1035</v>
      </c>
      <c r="I5" s="1100" t="s">
        <v>1034</v>
      </c>
      <c r="J5" s="1101" t="s">
        <v>1035</v>
      </c>
      <c r="K5" s="1100" t="s">
        <v>1034</v>
      </c>
      <c r="L5" s="1101" t="s">
        <v>1035</v>
      </c>
      <c r="M5" s="1100" t="s">
        <v>1034</v>
      </c>
      <c r="N5" s="1101" t="s">
        <v>1035</v>
      </c>
      <c r="O5" s="1100" t="s">
        <v>1034</v>
      </c>
      <c r="P5" s="1101" t="s">
        <v>1035</v>
      </c>
      <c r="Q5" s="1100" t="s">
        <v>1034</v>
      </c>
      <c r="R5" s="1101" t="s">
        <v>1035</v>
      </c>
      <c r="S5" s="2523"/>
    </row>
    <row r="6" spans="1:20" ht="20.25" customHeight="1">
      <c r="A6" s="1102">
        <f>IF(D6&gt;0,1,)</f>
        <v>1</v>
      </c>
      <c r="B6" s="1103" t="str">
        <f>+'5-2 내역'!B5</f>
        <v>66-0</v>
      </c>
      <c r="C6" s="1103" t="str">
        <f>+'5-2 내역'!C5</f>
        <v>3-0</v>
      </c>
      <c r="D6" s="1104">
        <f>'5-2 내역'!E5</f>
        <v>0.1</v>
      </c>
      <c r="E6" s="1105">
        <f>+'5-3단가산출서'!M6</f>
        <v>0</v>
      </c>
      <c r="F6" s="1106">
        <f t="shared" ref="F6:F15" si="0">INT($D6*E6)</f>
        <v>0</v>
      </c>
      <c r="G6" s="1105">
        <f>+'5-3단가산출서'!M10</f>
        <v>0</v>
      </c>
      <c r="H6" s="1106">
        <f t="shared" ref="H6:H15" si="1">INT($D6*G6)</f>
        <v>0</v>
      </c>
      <c r="I6" s="1105">
        <f>+'5-3단가산출서'!M11</f>
        <v>0</v>
      </c>
      <c r="J6" s="1106">
        <f t="shared" ref="J6:J15" si="2">INT($D6*I6)</f>
        <v>0</v>
      </c>
      <c r="K6" s="1105">
        <f>+'5-3단가산출서'!M18</f>
        <v>0</v>
      </c>
      <c r="L6" s="1106">
        <f>INT($D6*K6)</f>
        <v>0</v>
      </c>
      <c r="M6" s="1105">
        <f>'5-3단가산출서'!M19+'5-3단가산출서'!M20+'5-3단가산출서'!M21</f>
        <v>870569</v>
      </c>
      <c r="N6" s="1106">
        <f t="shared" ref="N6:N15" si="3">INT($D6*M6)</f>
        <v>87056</v>
      </c>
      <c r="O6" s="1105"/>
      <c r="P6" s="1106">
        <f t="shared" ref="P6:P40" si="4">INT($D6*O6)</f>
        <v>0</v>
      </c>
      <c r="Q6" s="1105">
        <f>'5-3단가산출서'!M18</f>
        <v>0</v>
      </c>
      <c r="R6" s="1106">
        <f t="shared" ref="R6:R40" si="5">INT($D6*Q6)</f>
        <v>0</v>
      </c>
      <c r="S6" s="1107"/>
      <c r="T6" s="1108"/>
    </row>
    <row r="7" spans="1:20" ht="20.25" customHeight="1">
      <c r="A7" s="1102">
        <f t="shared" ref="A7:A41" si="6">IF(D7&gt;0,1,)</f>
        <v>1</v>
      </c>
      <c r="B7" s="1103" t="str">
        <f>+'5-2 내역'!B7</f>
        <v>8-0</v>
      </c>
      <c r="C7" s="1103" t="str">
        <f>+'5-2 내역'!C7</f>
        <v>9-0</v>
      </c>
      <c r="D7" s="1104">
        <f>'5-2 내역'!E7</f>
        <v>2.2000000000000002</v>
      </c>
      <c r="E7" s="1105">
        <f>+'5-3단가산출서'!M51</f>
        <v>0</v>
      </c>
      <c r="F7" s="1106">
        <f t="shared" si="0"/>
        <v>0</v>
      </c>
      <c r="G7" s="1105">
        <f>+'5-3단가산출서'!M55</f>
        <v>0</v>
      </c>
      <c r="H7" s="1106">
        <f t="shared" si="1"/>
        <v>0</v>
      </c>
      <c r="I7" s="1105">
        <f>+'5-3단가산출서'!M56</f>
        <v>0</v>
      </c>
      <c r="J7" s="1106">
        <f t="shared" si="2"/>
        <v>0</v>
      </c>
      <c r="K7" s="1105">
        <f>+'5-3단가산출서'!M63</f>
        <v>0</v>
      </c>
      <c r="L7" s="1106">
        <f>INT($D7*K7)</f>
        <v>0</v>
      </c>
      <c r="M7" s="1105">
        <f>+'5-3단가산출서'!M64+'5-3단가산출서'!M65+'5-3단가산출서'!M66</f>
        <v>830998</v>
      </c>
      <c r="N7" s="1106">
        <f t="shared" si="3"/>
        <v>1828195</v>
      </c>
      <c r="O7" s="1105"/>
      <c r="P7" s="1106">
        <f t="shared" si="4"/>
        <v>0</v>
      </c>
      <c r="Q7" s="1105">
        <f>'5-3단가산출서'!M63</f>
        <v>0</v>
      </c>
      <c r="R7" s="1106">
        <f t="shared" si="5"/>
        <v>0</v>
      </c>
      <c r="S7" s="1107"/>
      <c r="T7" s="1108"/>
    </row>
    <row r="8" spans="1:20" ht="20.25" customHeight="1">
      <c r="A8" s="1102">
        <f t="shared" si="6"/>
        <v>1</v>
      </c>
      <c r="B8" s="1103" t="str">
        <f>+'5-2 내역'!B9</f>
        <v>8-0</v>
      </c>
      <c r="C8" s="1103" t="str">
        <f>+'5-2 내역'!C9</f>
        <v>9-0</v>
      </c>
      <c r="D8" s="1104">
        <f>'5-2 내역'!E9</f>
        <v>3</v>
      </c>
      <c r="E8" s="1105">
        <f>+'5-3단가산출서'!M96</f>
        <v>0</v>
      </c>
      <c r="F8" s="1106">
        <f t="shared" si="0"/>
        <v>0</v>
      </c>
      <c r="G8" s="1105">
        <f>+'5-3단가산출서'!M100</f>
        <v>0</v>
      </c>
      <c r="H8" s="1106">
        <f t="shared" si="1"/>
        <v>0</v>
      </c>
      <c r="I8" s="1105">
        <f>+'5-3단가산출서'!M101</f>
        <v>0</v>
      </c>
      <c r="J8" s="1106">
        <f t="shared" si="2"/>
        <v>0</v>
      </c>
      <c r="K8" s="1105">
        <f>+'5-3단가산출서'!M108</f>
        <v>0</v>
      </c>
      <c r="L8" s="1106">
        <f>INT($D8*K8)</f>
        <v>0</v>
      </c>
      <c r="M8" s="1105">
        <f>+'5-3단가산출서'!M109+'5-3단가산출서'!M110+'5-3단가산출서'!M111</f>
        <v>830998</v>
      </c>
      <c r="N8" s="1106">
        <f t="shared" si="3"/>
        <v>2492994</v>
      </c>
      <c r="O8" s="1105"/>
      <c r="P8" s="1106">
        <f t="shared" si="4"/>
        <v>0</v>
      </c>
      <c r="Q8" s="1105"/>
      <c r="R8" s="1106">
        <f t="shared" si="5"/>
        <v>0</v>
      </c>
      <c r="S8" s="1109"/>
      <c r="T8" s="1108"/>
    </row>
    <row r="9" spans="1:20" ht="20.25" customHeight="1">
      <c r="A9" s="1102">
        <f t="shared" si="6"/>
        <v>1</v>
      </c>
      <c r="B9" s="1103" t="str">
        <f>+'5-2 내역'!B11</f>
        <v>65-0</v>
      </c>
      <c r="C9" s="1103" t="str">
        <f>+'5-2 내역'!C11</f>
        <v>51-0</v>
      </c>
      <c r="D9" s="1104">
        <f>'5-2 내역'!E11</f>
        <v>8.6</v>
      </c>
      <c r="E9" s="1105">
        <f>+'5-3단가산출서'!M141</f>
        <v>0</v>
      </c>
      <c r="F9" s="1106">
        <f t="shared" si="0"/>
        <v>0</v>
      </c>
      <c r="G9" s="1105">
        <f>+'5-3단가산출서'!M145</f>
        <v>0</v>
      </c>
      <c r="H9" s="1106">
        <f t="shared" si="1"/>
        <v>0</v>
      </c>
      <c r="I9" s="1105">
        <f>+'5-3단가산출서'!M146</f>
        <v>0</v>
      </c>
      <c r="J9" s="1106">
        <f t="shared" si="2"/>
        <v>0</v>
      </c>
      <c r="K9" s="1105">
        <f>+'5-3단가산출서'!M153</f>
        <v>0</v>
      </c>
      <c r="L9" s="1106">
        <f>INT($D9*(K9/2))</f>
        <v>0</v>
      </c>
      <c r="M9" s="1105">
        <f>+'5-3단가산출서'!M154+'5-3단가산출서'!M155+'5-3단가산출서'!M156</f>
        <v>1187140</v>
      </c>
      <c r="N9" s="1106">
        <f t="shared" si="3"/>
        <v>10209404</v>
      </c>
      <c r="O9" s="1105"/>
      <c r="P9" s="1106">
        <f t="shared" si="4"/>
        <v>0</v>
      </c>
      <c r="Q9" s="1105"/>
      <c r="R9" s="1106">
        <f t="shared" si="5"/>
        <v>0</v>
      </c>
      <c r="S9" s="1109"/>
      <c r="T9" s="1108"/>
    </row>
    <row r="10" spans="1:20" ht="20.25" customHeight="1">
      <c r="A10" s="1102">
        <f t="shared" si="6"/>
        <v>1</v>
      </c>
      <c r="B10" s="1103" t="str">
        <f>+'5-2 내역'!B13</f>
        <v>65-0</v>
      </c>
      <c r="C10" s="1103" t="str">
        <f>+'5-2 내역'!C13</f>
        <v>7-1</v>
      </c>
      <c r="D10" s="1104">
        <f>'5-2 내역'!E13</f>
        <v>8.3000000000000007</v>
      </c>
      <c r="E10" s="1105">
        <f>+'5-3단가산출서'!M186</f>
        <v>0</v>
      </c>
      <c r="F10" s="1106">
        <f t="shared" si="0"/>
        <v>0</v>
      </c>
      <c r="G10" s="1105">
        <f>+'5-3단가산출서'!M190</f>
        <v>0</v>
      </c>
      <c r="H10" s="1106">
        <f t="shared" si="1"/>
        <v>0</v>
      </c>
      <c r="I10" s="1105">
        <f>+'5-3단가산출서'!M191</f>
        <v>0</v>
      </c>
      <c r="J10" s="1106">
        <f t="shared" si="2"/>
        <v>0</v>
      </c>
      <c r="K10" s="1105">
        <f>+'5-3단가산출서'!M198</f>
        <v>0</v>
      </c>
      <c r="L10" s="1106">
        <f t="shared" ref="L10:L17" si="7">INT($D10*K10)</f>
        <v>0</v>
      </c>
      <c r="M10" s="1105">
        <f>+'5-3단가산출서'!M199+'5-3단가산출서'!M200+'5-3단가산출서'!M201</f>
        <v>949712</v>
      </c>
      <c r="N10" s="1106">
        <f t="shared" si="3"/>
        <v>7882609</v>
      </c>
      <c r="O10" s="1105"/>
      <c r="P10" s="1106">
        <f t="shared" si="4"/>
        <v>0</v>
      </c>
      <c r="Q10" s="1105"/>
      <c r="R10" s="1106">
        <f t="shared" si="5"/>
        <v>0</v>
      </c>
      <c r="S10" s="1109"/>
      <c r="T10" s="1108"/>
    </row>
    <row r="11" spans="1:20" ht="20.25" customHeight="1">
      <c r="A11" s="1102">
        <f t="shared" si="6"/>
        <v>1</v>
      </c>
      <c r="B11" s="1103" t="str">
        <f>+'5-2 내역'!B15</f>
        <v>64-0</v>
      </c>
      <c r="C11" s="1103" t="str">
        <f>+'5-2 내역'!C15</f>
        <v>24-3</v>
      </c>
      <c r="D11" s="1104">
        <f>'5-2 내역'!E15</f>
        <v>1.2</v>
      </c>
      <c r="E11" s="1105">
        <f>+'5-3단가산출서'!M231</f>
        <v>0</v>
      </c>
      <c r="F11" s="1106">
        <f t="shared" si="0"/>
        <v>0</v>
      </c>
      <c r="G11" s="1105">
        <f>+'5-3단가산출서'!M235</f>
        <v>0</v>
      </c>
      <c r="H11" s="1106">
        <f t="shared" si="1"/>
        <v>0</v>
      </c>
      <c r="I11" s="1105">
        <f>+'5-3단가산출서'!M236</f>
        <v>0</v>
      </c>
      <c r="J11" s="1106">
        <f t="shared" si="2"/>
        <v>0</v>
      </c>
      <c r="K11" s="1105">
        <f>+'5-3단가산출서'!M243</f>
        <v>0</v>
      </c>
      <c r="L11" s="1106">
        <f t="shared" si="7"/>
        <v>0</v>
      </c>
      <c r="M11" s="1105">
        <f>+'5-3단가산출서'!M244+'5-3단가산출서'!M245+'5-3단가산출서'!M246</f>
        <v>994936</v>
      </c>
      <c r="N11" s="1106">
        <f t="shared" si="3"/>
        <v>1193923</v>
      </c>
      <c r="O11" s="1105"/>
      <c r="P11" s="1106">
        <f t="shared" si="4"/>
        <v>0</v>
      </c>
      <c r="Q11" s="1105"/>
      <c r="R11" s="1106">
        <f t="shared" si="5"/>
        <v>0</v>
      </c>
      <c r="S11" s="1109"/>
      <c r="T11" s="1108"/>
    </row>
    <row r="12" spans="1:20" ht="20.25" customHeight="1">
      <c r="A12" s="1102">
        <f t="shared" si="6"/>
        <v>1</v>
      </c>
      <c r="B12" s="1103" t="str">
        <f>+'5-2 내역'!B17</f>
        <v>64-0</v>
      </c>
      <c r="C12" s="1103" t="str">
        <f>+'5-2 내역'!C17</f>
        <v>24-3</v>
      </c>
      <c r="D12" s="1104">
        <f>'5-2 내역'!E17</f>
        <v>0.2</v>
      </c>
      <c r="E12" s="1105">
        <f>+'5-3단가산출서'!M276</f>
        <v>0</v>
      </c>
      <c r="F12" s="1106">
        <f t="shared" si="0"/>
        <v>0</v>
      </c>
      <c r="G12" s="1105">
        <f>+'5-3단가산출서'!M280</f>
        <v>0</v>
      </c>
      <c r="H12" s="1106">
        <f t="shared" si="1"/>
        <v>0</v>
      </c>
      <c r="I12" s="1105">
        <f>+'5-3단가산출서'!M281</f>
        <v>0</v>
      </c>
      <c r="J12" s="1106">
        <f t="shared" si="2"/>
        <v>0</v>
      </c>
      <c r="K12" s="1105">
        <f>+'5-3단가산출서'!M288</f>
        <v>0</v>
      </c>
      <c r="L12" s="1106">
        <f t="shared" si="7"/>
        <v>0</v>
      </c>
      <c r="M12" s="1105">
        <f>+'5-3단가산출서'!M289+'5-3단가산출서'!M290+'5-3단가산출서'!M291</f>
        <v>949712</v>
      </c>
      <c r="N12" s="1106">
        <f t="shared" si="3"/>
        <v>189942</v>
      </c>
      <c r="O12" s="1105"/>
      <c r="P12" s="1106">
        <f t="shared" si="4"/>
        <v>0</v>
      </c>
      <c r="Q12" s="1105"/>
      <c r="R12" s="1106">
        <f t="shared" si="5"/>
        <v>0</v>
      </c>
      <c r="S12" s="1109"/>
      <c r="T12" s="1108"/>
    </row>
    <row r="13" spans="1:20" ht="20.25" customHeight="1">
      <c r="A13" s="1102">
        <f t="shared" si="6"/>
        <v>1</v>
      </c>
      <c r="B13" s="1103" t="str">
        <f>+'5-2 내역'!B19</f>
        <v>64-0</v>
      </c>
      <c r="C13" s="1103" t="str">
        <f>+'5-2 내역'!C19</f>
        <v>24-2</v>
      </c>
      <c r="D13" s="1104">
        <f>'5-2 내역'!E19</f>
        <v>4.7</v>
      </c>
      <c r="E13" s="1105">
        <f>+'5-3단가산출서'!M321</f>
        <v>0</v>
      </c>
      <c r="F13" s="1106">
        <f t="shared" si="0"/>
        <v>0</v>
      </c>
      <c r="G13" s="1105">
        <f>+'5-3단가산출서'!M325</f>
        <v>0</v>
      </c>
      <c r="H13" s="1106">
        <f t="shared" si="1"/>
        <v>0</v>
      </c>
      <c r="I13" s="1105">
        <f>+'5-3단가산출서'!M326</f>
        <v>0</v>
      </c>
      <c r="J13" s="1106">
        <f t="shared" si="2"/>
        <v>0</v>
      </c>
      <c r="K13" s="1105">
        <f>+'5-3단가산출서'!M333</f>
        <v>0</v>
      </c>
      <c r="L13" s="1106">
        <f t="shared" si="7"/>
        <v>0</v>
      </c>
      <c r="M13" s="1105">
        <f>+'5-3단가산출서'!M379+'5-3단가산출서'!M380+'5-3단가산출서'!M381</f>
        <v>994936</v>
      </c>
      <c r="N13" s="1106">
        <f t="shared" si="3"/>
        <v>4676199</v>
      </c>
      <c r="O13" s="1105"/>
      <c r="P13" s="1106">
        <f t="shared" si="4"/>
        <v>0</v>
      </c>
      <c r="Q13" s="1105">
        <f>'5-3단가산출서'!M333</f>
        <v>0</v>
      </c>
      <c r="R13" s="1106">
        <f t="shared" si="5"/>
        <v>0</v>
      </c>
      <c r="S13" s="1109"/>
      <c r="T13" s="1108"/>
    </row>
    <row r="14" spans="1:20" ht="20.25" customHeight="1">
      <c r="A14" s="1102">
        <f t="shared" si="6"/>
        <v>1</v>
      </c>
      <c r="B14" s="1103" t="str">
        <f>'6-3표준조사'!K604</f>
        <v>64-0</v>
      </c>
      <c r="C14" s="1103" t="str">
        <f>'6-3표준조사'!L604</f>
        <v>24-3</v>
      </c>
      <c r="D14" s="1104">
        <f>'5-2 내역'!E21</f>
        <v>1.2</v>
      </c>
      <c r="E14" s="1105"/>
      <c r="F14" s="1106"/>
      <c r="G14" s="1105"/>
      <c r="H14" s="1106"/>
      <c r="I14" s="1105"/>
      <c r="J14" s="1106"/>
      <c r="K14" s="1105">
        <f>+'5-3단가산출서'!M378</f>
        <v>0</v>
      </c>
      <c r="L14" s="1106">
        <f t="shared" si="7"/>
        <v>0</v>
      </c>
      <c r="M14" s="1105">
        <f>'5-3단가산출서'!M379+'5-3단가산출서'!M380+'5-3단가산출서'!M381</f>
        <v>994936</v>
      </c>
      <c r="N14" s="1106">
        <f t="shared" si="3"/>
        <v>1193923</v>
      </c>
      <c r="O14" s="1105"/>
      <c r="P14" s="1106">
        <f t="shared" si="4"/>
        <v>0</v>
      </c>
      <c r="Q14" s="1105">
        <f>'5-3단가산출서'!M378</f>
        <v>0</v>
      </c>
      <c r="R14" s="1106">
        <f t="shared" si="5"/>
        <v>0</v>
      </c>
      <c r="S14" s="1109"/>
      <c r="T14" s="1108"/>
    </row>
    <row r="15" spans="1:20" ht="20.25" customHeight="1">
      <c r="A15" s="1102">
        <f t="shared" si="6"/>
        <v>1</v>
      </c>
      <c r="B15" s="1103" t="str">
        <f>+'5-2 내역'!B23</f>
        <v>65-0</v>
      </c>
      <c r="C15" s="1103" t="str">
        <f>+'5-2 내역'!C23</f>
        <v>7-1</v>
      </c>
      <c r="D15" s="1104">
        <f>'5-2 내역'!E23</f>
        <v>1.6</v>
      </c>
      <c r="E15" s="1105">
        <f>+'5-3단가산출서 (2)'!$M$6</f>
        <v>0</v>
      </c>
      <c r="F15" s="1106">
        <f t="shared" si="0"/>
        <v>0</v>
      </c>
      <c r="G15" s="1105">
        <f>+'5-3단가산출서 (2)'!$M$10</f>
        <v>0</v>
      </c>
      <c r="H15" s="1106">
        <f t="shared" si="1"/>
        <v>0</v>
      </c>
      <c r="I15" s="1105">
        <f>+'5-3단가산출서 (2)'!$M$11</f>
        <v>0</v>
      </c>
      <c r="J15" s="1106">
        <f t="shared" si="2"/>
        <v>0</v>
      </c>
      <c r="K15" s="1105">
        <f>+'5-3단가산출서 (2)'!$M$18</f>
        <v>0</v>
      </c>
      <c r="L15" s="1106">
        <f t="shared" si="7"/>
        <v>0</v>
      </c>
      <c r="M15" s="1105">
        <f>'5-3단가산출서 (2)'!$M$19+'5-3단가산출서 (2)'!$M$20+'5-3단가산출서 (2)'!$M$21</f>
        <v>994936</v>
      </c>
      <c r="N15" s="1106">
        <f t="shared" si="3"/>
        <v>1591897</v>
      </c>
      <c r="O15" s="1105"/>
      <c r="P15" s="1106">
        <f t="shared" si="4"/>
        <v>0</v>
      </c>
      <c r="Q15" s="1105">
        <f>'5-3단가산출서 (2)'!M18</f>
        <v>0</v>
      </c>
      <c r="R15" s="1106">
        <f t="shared" si="5"/>
        <v>0</v>
      </c>
      <c r="S15" s="1109"/>
      <c r="T15" s="1108"/>
    </row>
    <row r="16" spans="1:20" ht="20.25" customHeight="1">
      <c r="A16" s="1102">
        <v>1</v>
      </c>
      <c r="B16" s="1225" t="str">
        <f>+'5-2 내역'!B25</f>
        <v>66-0</v>
      </c>
      <c r="C16" s="1225" t="str">
        <f>+'5-2 내역'!C25</f>
        <v>37-1</v>
      </c>
      <c r="D16" s="1104">
        <f>'5-2 내역'!E25</f>
        <v>6.8</v>
      </c>
      <c r="E16" s="1105"/>
      <c r="F16" s="1106"/>
      <c r="G16" s="1105"/>
      <c r="H16" s="1106"/>
      <c r="I16" s="1105"/>
      <c r="J16" s="1106"/>
      <c r="K16" s="1105">
        <f>'5-3단가산출서 (2)'!M108</f>
        <v>0</v>
      </c>
      <c r="L16" s="1106">
        <f t="shared" si="7"/>
        <v>0</v>
      </c>
      <c r="M16" s="1105">
        <f>'5-3단가산출서 (2)'!M64+'5-3단가산출서 (2)'!M65+'5-3단가산출서 (2)'!M66</f>
        <v>1187140</v>
      </c>
      <c r="N16" s="1106">
        <f t="shared" ref="N16:N22" si="8">INT($D16*M16)</f>
        <v>8072552</v>
      </c>
      <c r="O16" s="1105"/>
      <c r="P16" s="1106">
        <f t="shared" si="4"/>
        <v>0</v>
      </c>
      <c r="Q16" s="1105">
        <f>'5-3단가산출서 (2)'!M63</f>
        <v>0</v>
      </c>
      <c r="R16" s="1106">
        <f t="shared" si="5"/>
        <v>0</v>
      </c>
      <c r="S16" s="1109"/>
      <c r="T16" s="1108"/>
    </row>
    <row r="17" spans="1:20" ht="20.25" customHeight="1">
      <c r="A17" s="1102">
        <v>1</v>
      </c>
      <c r="B17" s="1225" t="str">
        <f>+'5-2 내역'!B27</f>
        <v>64-0</v>
      </c>
      <c r="C17" s="1225" t="str">
        <f>+'5-2 내역'!C27</f>
        <v>23-0</v>
      </c>
      <c r="D17" s="1104">
        <f>'5-2 내역'!E27</f>
        <v>1.1000000000000001</v>
      </c>
      <c r="E17" s="1105"/>
      <c r="F17" s="1106"/>
      <c r="G17" s="1105"/>
      <c r="H17" s="1106"/>
      <c r="I17" s="1105"/>
      <c r="J17" s="1106"/>
      <c r="K17" s="1105">
        <f>'5-3단가산출서 (2)'!M153</f>
        <v>0</v>
      </c>
      <c r="L17" s="1106">
        <f t="shared" si="7"/>
        <v>0</v>
      </c>
      <c r="M17" s="1105">
        <f>'5-3단가산출서 (2)'!M109+'5-3단가산출서 (2)'!M110+'5-3단가산출서 (2)'!M111</f>
        <v>1243671</v>
      </c>
      <c r="N17" s="1106">
        <f t="shared" si="8"/>
        <v>1368038</v>
      </c>
      <c r="O17" s="1105"/>
      <c r="P17" s="1106">
        <f t="shared" si="4"/>
        <v>0</v>
      </c>
      <c r="Q17" s="1105">
        <f>'5-3단가산출서 (2)'!M108</f>
        <v>0</v>
      </c>
      <c r="R17" s="1106">
        <f t="shared" si="5"/>
        <v>0</v>
      </c>
      <c r="S17" s="1109"/>
      <c r="T17" s="1108"/>
    </row>
    <row r="18" spans="1:20" ht="20.25" customHeight="1">
      <c r="A18" s="1102">
        <f t="shared" si="6"/>
        <v>1</v>
      </c>
      <c r="B18" s="1103" t="str">
        <f>+'5-2 내역'!B29</f>
        <v>66-0</v>
      </c>
      <c r="C18" s="1103" t="str">
        <f>+'5-2 내역'!C29</f>
        <v>14-1</v>
      </c>
      <c r="D18" s="1104">
        <f>'5-2 내역'!E29</f>
        <v>3.4</v>
      </c>
      <c r="E18" s="1105">
        <f>+'5-3단가산출서 (2)'!$M$141</f>
        <v>0</v>
      </c>
      <c r="F18" s="1106">
        <f>INT($D18*E18)</f>
        <v>0</v>
      </c>
      <c r="G18" s="1105">
        <f>+'5-3단가산출서 (2)'!$M$145</f>
        <v>0</v>
      </c>
      <c r="H18" s="1106">
        <f>INT($D18*G18)</f>
        <v>0</v>
      </c>
      <c r="I18" s="1105">
        <f>+'5-3단가산출서 (2)'!$M$146</f>
        <v>0</v>
      </c>
      <c r="J18" s="1106">
        <f>INT($D18*I18)</f>
        <v>0</v>
      </c>
      <c r="K18" s="1105">
        <f>+'5-3단가산출서 (2)'!$M$153</f>
        <v>0</v>
      </c>
      <c r="L18" s="1106">
        <f>INT($D18*(K18/2))</f>
        <v>0</v>
      </c>
      <c r="M18" s="1105">
        <f>+'5-3단가산출서 (2)'!$M$154+'5-3단가산출서 (2)'!$M$155+'5-3단가산출서 (2)'!$M$156</f>
        <v>1187140</v>
      </c>
      <c r="N18" s="1106">
        <f t="shared" si="8"/>
        <v>4036276</v>
      </c>
      <c r="O18" s="1105"/>
      <c r="P18" s="1106">
        <f t="shared" si="4"/>
        <v>0</v>
      </c>
      <c r="Q18" s="1105">
        <f>'5-3단가산출서 (2)'!M153</f>
        <v>0</v>
      </c>
      <c r="R18" s="1106">
        <f t="shared" si="5"/>
        <v>0</v>
      </c>
      <c r="S18" s="1109"/>
      <c r="T18" s="1108"/>
    </row>
    <row r="19" spans="1:20" ht="20.25" customHeight="1">
      <c r="A19" s="1102">
        <f t="shared" si="6"/>
        <v>1</v>
      </c>
      <c r="B19" s="1103" t="str">
        <f>+'5-2 내역'!B31</f>
        <v>66-0</v>
      </c>
      <c r="C19" s="1103" t="str">
        <f>+'5-2 내역'!C31</f>
        <v>14-2</v>
      </c>
      <c r="D19" s="1104">
        <f>'5-2 내역'!E31</f>
        <v>4.7</v>
      </c>
      <c r="E19" s="1105">
        <f>+'5-3단가산출서 (2)'!$M$186</f>
        <v>0</v>
      </c>
      <c r="F19" s="1106">
        <f>INT($D19*E19)</f>
        <v>0</v>
      </c>
      <c r="G19" s="1105">
        <f>+'5-3단가산출서 (2)'!$M$190</f>
        <v>0</v>
      </c>
      <c r="H19" s="1106">
        <f>INT($D19*G19)</f>
        <v>0</v>
      </c>
      <c r="I19" s="1105">
        <f>+'5-3단가산출서 (2)'!$M$191</f>
        <v>0</v>
      </c>
      <c r="J19" s="1106">
        <f>INT($D19*I19)</f>
        <v>0</v>
      </c>
      <c r="K19" s="1105">
        <f>+'5-3단가산출서 (2)'!$M$198</f>
        <v>0</v>
      </c>
      <c r="L19" s="1106">
        <f>INT($D19*K19)</f>
        <v>0</v>
      </c>
      <c r="M19" s="1105">
        <f>+'5-3단가산출서 (2)'!$M$199+'5-3단가산출서 (2)'!$M$200+'5-3단가산출서 (2)'!$M$201</f>
        <v>1187140</v>
      </c>
      <c r="N19" s="1106">
        <f t="shared" si="8"/>
        <v>5579558</v>
      </c>
      <c r="O19" s="1105"/>
      <c r="P19" s="1106">
        <f t="shared" si="4"/>
        <v>0</v>
      </c>
      <c r="Q19" s="1105"/>
      <c r="R19" s="1106">
        <f t="shared" si="5"/>
        <v>0</v>
      </c>
      <c r="S19" s="1109"/>
      <c r="T19" s="1108"/>
    </row>
    <row r="20" spans="1:20" ht="20.25" customHeight="1">
      <c r="A20" s="1102">
        <f t="shared" si="6"/>
        <v>1</v>
      </c>
      <c r="B20" s="1103" t="str">
        <f>+'5-2 내역'!B33</f>
        <v>66-0</v>
      </c>
      <c r="C20" s="1103" t="str">
        <f>+'5-2 내역'!C33</f>
        <v>14-3</v>
      </c>
      <c r="D20" s="1104">
        <f>'5-2 내역'!E33</f>
        <v>0.9</v>
      </c>
      <c r="E20" s="1105">
        <f>+'5-3단가산출서 (2)'!$M$231</f>
        <v>0</v>
      </c>
      <c r="F20" s="1106">
        <f>INT($D20*E20)</f>
        <v>0</v>
      </c>
      <c r="G20" s="1105">
        <f>+'5-3단가산출서 (2)'!$M$235</f>
        <v>0</v>
      </c>
      <c r="H20" s="1106">
        <f>INT($D20*G20)</f>
        <v>0</v>
      </c>
      <c r="I20" s="1105">
        <f>+'5-3단가산출서 (2)'!$M$236</f>
        <v>0</v>
      </c>
      <c r="J20" s="1106">
        <f>INT($D20*I20)</f>
        <v>0</v>
      </c>
      <c r="K20" s="1105">
        <f>+'5-3단가산출서 (2)'!$M$243</f>
        <v>0</v>
      </c>
      <c r="L20" s="1106">
        <f>INT($D20*(K20/2))</f>
        <v>0</v>
      </c>
      <c r="M20" s="1105">
        <f>+'5-3단가산출서 (2)'!$M$244+'5-3단가산출서 (2)'!$M$245+'5-3단가산출서 (2)'!$M$246</f>
        <v>1187140</v>
      </c>
      <c r="N20" s="1106">
        <f t="shared" si="8"/>
        <v>1068426</v>
      </c>
      <c r="O20" s="1105"/>
      <c r="P20" s="1106">
        <f t="shared" si="4"/>
        <v>0</v>
      </c>
      <c r="Q20" s="1105"/>
      <c r="R20" s="1106">
        <f t="shared" si="5"/>
        <v>0</v>
      </c>
      <c r="S20" s="1109"/>
      <c r="T20" s="1108"/>
    </row>
    <row r="21" spans="1:20" ht="20.25" customHeight="1">
      <c r="A21" s="1102">
        <f t="shared" si="6"/>
        <v>1</v>
      </c>
      <c r="B21" s="1103" t="str">
        <f>'5-2 내역'!B35</f>
        <v>66-0</v>
      </c>
      <c r="C21" s="1103" t="str">
        <f>'5-2 내역'!C35</f>
        <v>28-0</v>
      </c>
      <c r="D21" s="1104">
        <f>'5-2 내역'!E35</f>
        <v>4.7</v>
      </c>
      <c r="E21" s="1105">
        <f>+'5-3단가산출서 (2)'!$M$276</f>
        <v>0</v>
      </c>
      <c r="F21" s="1106">
        <f>INT($D21*E21)</f>
        <v>0</v>
      </c>
      <c r="G21" s="1105">
        <f>+'5-3단가산출서 (2)'!$M$280</f>
        <v>0</v>
      </c>
      <c r="H21" s="1106">
        <f>INT($D21*G21)</f>
        <v>0</v>
      </c>
      <c r="I21" s="1105">
        <f>+'5-3단가산출서 (2)'!$M$281</f>
        <v>0</v>
      </c>
      <c r="J21" s="1106">
        <f>INT($D21*I21)</f>
        <v>0</v>
      </c>
      <c r="K21" s="1105">
        <f>+'5-3단가산출서 (2)'!$M$288</f>
        <v>0</v>
      </c>
      <c r="L21" s="1106">
        <f>INT($D21*K21)</f>
        <v>0</v>
      </c>
      <c r="M21" s="1105">
        <f>+'5-3단가산출서 (2)'!$M$289+'5-3단가산출서 (2)'!$M$290+'5-3단가산출서 (2)'!$M$291</f>
        <v>1187140</v>
      </c>
      <c r="N21" s="1106">
        <f t="shared" si="8"/>
        <v>5579558</v>
      </c>
      <c r="O21" s="1105"/>
      <c r="P21" s="1106">
        <f t="shared" si="4"/>
        <v>0</v>
      </c>
      <c r="Q21" s="1105"/>
      <c r="R21" s="1106">
        <f t="shared" si="5"/>
        <v>0</v>
      </c>
      <c r="S21" s="1109"/>
      <c r="T21" s="1108"/>
    </row>
    <row r="22" spans="1:20" ht="20.25" customHeight="1">
      <c r="A22" s="1102">
        <f t="shared" si="6"/>
        <v>1</v>
      </c>
      <c r="B22" s="1103" t="str">
        <f>+'5-2 내역'!B37</f>
        <v>66-0</v>
      </c>
      <c r="C22" s="1103" t="str">
        <f>+'5-2 내역'!C37</f>
        <v>29-0</v>
      </c>
      <c r="D22" s="1104">
        <f>'5-2 내역'!E37</f>
        <v>1.7</v>
      </c>
      <c r="E22" s="1105">
        <f>+'5-3단가산출서 (2)'!$M$321</f>
        <v>0</v>
      </c>
      <c r="F22" s="1106">
        <f>INT($D22*E22)</f>
        <v>0</v>
      </c>
      <c r="G22" s="1105">
        <f>+'5-3단가산출서 (2)'!$M$325</f>
        <v>0</v>
      </c>
      <c r="H22" s="1106">
        <f>INT($D22*G22)</f>
        <v>0</v>
      </c>
      <c r="I22" s="1105">
        <f>+'5-3단가산출서 (2)'!$M$326</f>
        <v>0</v>
      </c>
      <c r="J22" s="1106">
        <f>INT($D22*I22)</f>
        <v>0</v>
      </c>
      <c r="K22" s="1105">
        <f>+'5-3단가산출서 (2)'!$M$333</f>
        <v>0</v>
      </c>
      <c r="L22" s="1106">
        <f>INT($D22*K22)</f>
        <v>0</v>
      </c>
      <c r="M22" s="1105">
        <f>+'5-3단가산출서 (2)'!$M$334+'5-3단가산출서 (2)'!$M$335+'5-3단가산출서 (2)'!$M$336</f>
        <v>1187140</v>
      </c>
      <c r="N22" s="1106">
        <f t="shared" si="8"/>
        <v>2018138</v>
      </c>
      <c r="O22" s="1105"/>
      <c r="P22" s="1106">
        <f t="shared" si="4"/>
        <v>0</v>
      </c>
      <c r="Q22" s="1105"/>
      <c r="R22" s="1106">
        <f t="shared" si="5"/>
        <v>0</v>
      </c>
      <c r="S22" s="1109"/>
      <c r="T22" s="1108"/>
    </row>
    <row r="23" spans="1:20" ht="20.25" customHeight="1">
      <c r="A23" s="1102">
        <f t="shared" si="6"/>
        <v>0</v>
      </c>
      <c r="B23" s="1103" t="str">
        <f>'6-3표준조사(2)'!K604</f>
        <v>66-0</v>
      </c>
      <c r="C23" s="1103" t="str">
        <f>'6-3표준조사(2)'!L604</f>
        <v>31-0</v>
      </c>
      <c r="D23" s="1104">
        <f>'5-2 내역'!E38</f>
        <v>0</v>
      </c>
      <c r="E23" s="1105"/>
      <c r="F23" s="1106"/>
      <c r="G23" s="1105"/>
      <c r="H23" s="1106"/>
      <c r="I23" s="1105"/>
      <c r="J23" s="1106"/>
      <c r="K23" s="1105">
        <f>+'5-3단가산출서 (2)'!$M$378</f>
        <v>0</v>
      </c>
      <c r="L23" s="1106">
        <f>INT($D23*(K23/2))</f>
        <v>0</v>
      </c>
      <c r="M23" s="1105">
        <f>+'5-3단가산출서 (2)'!$M$379+'5-3단가산출서 (2)'!$M$380+'5-3단가산출서 (2)'!$M$381</f>
        <v>1243671</v>
      </c>
      <c r="N23" s="1106">
        <f t="shared" ref="N23:N31" si="9">INT($D23*M23)</f>
        <v>0</v>
      </c>
      <c r="O23" s="1105"/>
      <c r="P23" s="1106">
        <f t="shared" si="4"/>
        <v>0</v>
      </c>
      <c r="Q23" s="1105"/>
      <c r="R23" s="1106">
        <f t="shared" si="5"/>
        <v>0</v>
      </c>
      <c r="S23" s="1109"/>
      <c r="T23" s="1108"/>
    </row>
    <row r="24" spans="1:20" ht="20.25" customHeight="1">
      <c r="A24" s="1102">
        <f t="shared" si="6"/>
        <v>1</v>
      </c>
      <c r="B24" s="1103" t="str">
        <f>+'5-2 내역'!B39</f>
        <v>66-0</v>
      </c>
      <c r="C24" s="1103" t="str">
        <f>+'5-2 내역'!C39</f>
        <v>31-0</v>
      </c>
      <c r="D24" s="1104">
        <f>'5-2 내역'!E39</f>
        <v>2</v>
      </c>
      <c r="E24" s="1105">
        <f>+'5-3단가산출서 (3)'!$M$6</f>
        <v>0</v>
      </c>
      <c r="F24" s="1106">
        <f>INT($D24*E24)</f>
        <v>0</v>
      </c>
      <c r="G24" s="1105">
        <f>+'5-3단가산출서 (3)'!$M$10</f>
        <v>0</v>
      </c>
      <c r="H24" s="1106">
        <f>INT($D24*G24)</f>
        <v>0</v>
      </c>
      <c r="I24" s="1105">
        <f>+'5-3단가산출서 (3)'!$M$11</f>
        <v>0</v>
      </c>
      <c r="J24" s="1106">
        <f>INT($D24*I24)</f>
        <v>0</v>
      </c>
      <c r="K24" s="1105">
        <f>+'5-3단가산출서 (3)'!$M$18</f>
        <v>0</v>
      </c>
      <c r="L24" s="1106">
        <f t="shared" ref="L24:L32" si="10">INT($D24*(K24/2))</f>
        <v>0</v>
      </c>
      <c r="M24" s="1105">
        <f>'5-3단가산출서 (3)'!$M$19+'5-3단가산출서 (3)'!$M$20+'5-3단가산출서 (3)'!$M$21</f>
        <v>1187140</v>
      </c>
      <c r="N24" s="1106">
        <f t="shared" si="9"/>
        <v>2374280</v>
      </c>
      <c r="O24" s="1105"/>
      <c r="P24" s="1106">
        <f t="shared" si="4"/>
        <v>0</v>
      </c>
      <c r="Q24" s="1105"/>
      <c r="R24" s="1106">
        <f t="shared" si="5"/>
        <v>0</v>
      </c>
      <c r="S24" s="1109"/>
      <c r="T24" s="1108"/>
    </row>
    <row r="25" spans="1:20" ht="20.25" customHeight="1">
      <c r="A25" s="1102">
        <f t="shared" si="6"/>
        <v>0</v>
      </c>
      <c r="B25" s="1103">
        <f>+'5-2 내역'!B40</f>
        <v>0</v>
      </c>
      <c r="C25" s="1103">
        <f>+'5-2 내역'!C40</f>
        <v>0</v>
      </c>
      <c r="D25" s="1104">
        <f>'5-2 내역'!E40</f>
        <v>0</v>
      </c>
      <c r="E25" s="1105">
        <f>+'5-3단가산출서 (3)'!$M$51</f>
        <v>0</v>
      </c>
      <c r="F25" s="1106">
        <f t="shared" ref="F25:F31" si="11">INT($D25*E25)</f>
        <v>0</v>
      </c>
      <c r="G25" s="1105">
        <f>+'5-3단가산출서 (3)'!$M$55</f>
        <v>0</v>
      </c>
      <c r="H25" s="1106">
        <f t="shared" ref="H25:H31" si="12">INT($D25*G25)</f>
        <v>0</v>
      </c>
      <c r="I25" s="1105">
        <f>+'5-3단가산출서 (3)'!$M$56</f>
        <v>0</v>
      </c>
      <c r="J25" s="1106">
        <f t="shared" ref="J25:J31" si="13">INT($D25*I25)</f>
        <v>0</v>
      </c>
      <c r="K25" s="1105">
        <f>+'5-3단가산출서 (3)'!$M$63</f>
        <v>0</v>
      </c>
      <c r="L25" s="1106">
        <f t="shared" si="10"/>
        <v>0</v>
      </c>
      <c r="M25" s="1105">
        <f>+'5-3단가산출서 (3)'!$M$64+'5-3단가산출서 (3)'!$M$65+'5-3단가산출서 (3)'!$M$66</f>
        <v>1187140</v>
      </c>
      <c r="N25" s="1106">
        <f t="shared" si="9"/>
        <v>0</v>
      </c>
      <c r="O25" s="1105"/>
      <c r="P25" s="1106">
        <f t="shared" si="4"/>
        <v>0</v>
      </c>
      <c r="Q25" s="1105"/>
      <c r="R25" s="1106">
        <f t="shared" si="5"/>
        <v>0</v>
      </c>
      <c r="S25" s="1109"/>
      <c r="T25" s="1108"/>
    </row>
    <row r="26" spans="1:20" ht="20.25" customHeight="1">
      <c r="A26" s="1102">
        <f t="shared" si="6"/>
        <v>1</v>
      </c>
      <c r="B26" s="1103" t="str">
        <f>+'5-2 내역'!B41</f>
        <v>66-0</v>
      </c>
      <c r="C26" s="1103" t="str">
        <f>+'5-2 내역'!C41</f>
        <v>5-1</v>
      </c>
      <c r="D26" s="1104">
        <f>'5-2 내역'!E41</f>
        <v>5.6</v>
      </c>
      <c r="E26" s="1105">
        <f>+'5-3단가산출서 (3)'!$M$96</f>
        <v>0</v>
      </c>
      <c r="F26" s="1106">
        <f t="shared" si="11"/>
        <v>0</v>
      </c>
      <c r="G26" s="1105">
        <f>+'5-3단가산출서 (3)'!$M$100</f>
        <v>0</v>
      </c>
      <c r="H26" s="1106">
        <f t="shared" si="12"/>
        <v>0</v>
      </c>
      <c r="I26" s="1105">
        <f>+'5-3단가산출서 (3)'!$M$101</f>
        <v>0</v>
      </c>
      <c r="J26" s="1106">
        <f t="shared" si="13"/>
        <v>0</v>
      </c>
      <c r="K26" s="1105">
        <f>+'5-3단가산출서 (3)'!$M$108</f>
        <v>0</v>
      </c>
      <c r="L26" s="1106">
        <f t="shared" si="10"/>
        <v>0</v>
      </c>
      <c r="M26" s="1105">
        <f>+'5-3단가산출서 (3)'!$M$109+'5-3단가산출서 (3)'!$M$110+'5-3단가산출서 (3)'!$M$111</f>
        <v>1187140</v>
      </c>
      <c r="N26" s="1106">
        <f t="shared" si="9"/>
        <v>6647984</v>
      </c>
      <c r="O26" s="1105"/>
      <c r="P26" s="1106">
        <f t="shared" si="4"/>
        <v>0</v>
      </c>
      <c r="Q26" s="1105"/>
      <c r="R26" s="1106">
        <f t="shared" si="5"/>
        <v>0</v>
      </c>
      <c r="S26" s="1109"/>
      <c r="T26" s="1108"/>
    </row>
    <row r="27" spans="1:20" ht="20.25" customHeight="1">
      <c r="A27" s="1102">
        <f t="shared" si="6"/>
        <v>0</v>
      </c>
      <c r="B27" s="1103">
        <f>+'5-2 내역'!B42</f>
        <v>0</v>
      </c>
      <c r="C27" s="1103">
        <f>+'5-2 내역'!C42</f>
        <v>0</v>
      </c>
      <c r="D27" s="1104">
        <f>'5-2 내역'!E42</f>
        <v>0</v>
      </c>
      <c r="E27" s="1105">
        <f>+'5-3단가산출서 (3)'!$M$141</f>
        <v>0</v>
      </c>
      <c r="F27" s="1106">
        <f t="shared" si="11"/>
        <v>0</v>
      </c>
      <c r="G27" s="1105">
        <f>+'5-3단가산출서 (3)'!$M$145</f>
        <v>0</v>
      </c>
      <c r="H27" s="1106">
        <f t="shared" si="12"/>
        <v>0</v>
      </c>
      <c r="I27" s="1105">
        <f>+'5-3단가산출서 (3)'!$M$146</f>
        <v>0</v>
      </c>
      <c r="J27" s="1106">
        <f t="shared" si="13"/>
        <v>0</v>
      </c>
      <c r="K27" s="1105">
        <f>+'5-3단가산출서 (3)'!$M$153</f>
        <v>0</v>
      </c>
      <c r="L27" s="1106">
        <f t="shared" si="10"/>
        <v>0</v>
      </c>
      <c r="M27" s="1105">
        <f>+'5-3단가산출서 (3)'!$M$154+'5-3단가산출서 (3)'!$M$155+'5-3단가산출서 (3)'!$M$156</f>
        <v>0</v>
      </c>
      <c r="N27" s="1106">
        <f t="shared" si="9"/>
        <v>0</v>
      </c>
      <c r="O27" s="1105"/>
      <c r="P27" s="1106">
        <f t="shared" si="4"/>
        <v>0</v>
      </c>
      <c r="Q27" s="1105"/>
      <c r="R27" s="1106">
        <f t="shared" si="5"/>
        <v>0</v>
      </c>
      <c r="S27" s="1109"/>
      <c r="T27" s="1108"/>
    </row>
    <row r="28" spans="1:20" ht="20.25" customHeight="1">
      <c r="A28" s="1102">
        <f t="shared" si="6"/>
        <v>1</v>
      </c>
      <c r="B28" s="1103" t="str">
        <f>+'5-2 내역'!B43</f>
        <v>66-0</v>
      </c>
      <c r="C28" s="1103" t="str">
        <f>+'5-2 내역'!C43</f>
        <v>5-2</v>
      </c>
      <c r="D28" s="1104">
        <f>'5-2 내역'!E43</f>
        <v>0.9</v>
      </c>
      <c r="E28" s="1105">
        <f>+'5-3단가산출서 (3)'!$M$186</f>
        <v>0</v>
      </c>
      <c r="F28" s="1106">
        <f t="shared" si="11"/>
        <v>0</v>
      </c>
      <c r="G28" s="1105">
        <f>+'5-3단가산출서 (3)'!$M$190</f>
        <v>0</v>
      </c>
      <c r="H28" s="1106">
        <f t="shared" si="12"/>
        <v>0</v>
      </c>
      <c r="I28" s="1105">
        <f>+'5-3단가산출서 (3)'!$M$191</f>
        <v>0</v>
      </c>
      <c r="J28" s="1106">
        <f t="shared" si="13"/>
        <v>0</v>
      </c>
      <c r="K28" s="1105">
        <f>+'5-3단가산출서 (3)'!$M$198</f>
        <v>0</v>
      </c>
      <c r="L28" s="1106">
        <f t="shared" si="10"/>
        <v>0</v>
      </c>
      <c r="M28" s="1105">
        <f>+'5-3단가산출서 (3)'!$M$199+'5-3단가산출서 (3)'!$M$200+'5-3단가산출서 (3)'!$M$201</f>
        <v>0</v>
      </c>
      <c r="N28" s="1106">
        <f t="shared" si="9"/>
        <v>0</v>
      </c>
      <c r="O28" s="1105"/>
      <c r="P28" s="1106">
        <f t="shared" si="4"/>
        <v>0</v>
      </c>
      <c r="Q28" s="1105"/>
      <c r="R28" s="1106">
        <f t="shared" si="5"/>
        <v>0</v>
      </c>
      <c r="S28" s="1109"/>
      <c r="T28" s="1108"/>
    </row>
    <row r="29" spans="1:20" ht="20.25" customHeight="1">
      <c r="A29" s="1102">
        <f t="shared" si="6"/>
        <v>0</v>
      </c>
      <c r="B29" s="1103">
        <f>+'5-2 내역'!B44</f>
        <v>0</v>
      </c>
      <c r="C29" s="1103">
        <f>+'5-2 내역'!C44</f>
        <v>0</v>
      </c>
      <c r="D29" s="1104">
        <f>'5-2 내역'!E44</f>
        <v>0</v>
      </c>
      <c r="E29" s="1105">
        <f>+'5-3단가산출서 (3)'!$M$231</f>
        <v>0</v>
      </c>
      <c r="F29" s="1106">
        <f t="shared" si="11"/>
        <v>0</v>
      </c>
      <c r="G29" s="1105">
        <f>+'5-3단가산출서 (3)'!$M$235</f>
        <v>0</v>
      </c>
      <c r="H29" s="1106">
        <f t="shared" si="12"/>
        <v>0</v>
      </c>
      <c r="I29" s="1105">
        <f>+'5-3단가산출서 (3)'!$M$236</f>
        <v>0</v>
      </c>
      <c r="J29" s="1106">
        <f t="shared" si="13"/>
        <v>0</v>
      </c>
      <c r="K29" s="1105">
        <f>+'5-3단가산출서 (3)'!$M$243</f>
        <v>0</v>
      </c>
      <c r="L29" s="1106">
        <f t="shared" si="10"/>
        <v>0</v>
      </c>
      <c r="M29" s="1105">
        <f>+'5-3단가산출서 (3)'!$M$244+'5-3단가산출서 (3)'!$M$245+'5-3단가산출서 (3)'!$M$246</f>
        <v>0</v>
      </c>
      <c r="N29" s="1106">
        <f t="shared" si="9"/>
        <v>0</v>
      </c>
      <c r="O29" s="1105"/>
      <c r="P29" s="1106">
        <f t="shared" si="4"/>
        <v>0</v>
      </c>
      <c r="Q29" s="1105"/>
      <c r="R29" s="1106">
        <f t="shared" si="5"/>
        <v>0</v>
      </c>
      <c r="S29" s="1109"/>
      <c r="T29" s="1108"/>
    </row>
    <row r="30" spans="1:20" ht="20.25" customHeight="1">
      <c r="A30" s="1102">
        <f t="shared" si="6"/>
        <v>1</v>
      </c>
      <c r="B30" s="1103" t="str">
        <f>+'5-2 내역'!B45</f>
        <v>1-0</v>
      </c>
      <c r="C30" s="1103" t="str">
        <f>+'5-2 내역'!C45</f>
        <v>2-0</v>
      </c>
      <c r="D30" s="1104">
        <f>'5-2 내역'!E45</f>
        <v>5.7</v>
      </c>
      <c r="E30" s="1105">
        <f>+'5-3단가산출서 (3)'!$M$276</f>
        <v>0</v>
      </c>
      <c r="F30" s="1106">
        <f t="shared" si="11"/>
        <v>0</v>
      </c>
      <c r="G30" s="1105">
        <f>+'5-3단가산출서 (3)'!$M$280</f>
        <v>0</v>
      </c>
      <c r="H30" s="1106">
        <f t="shared" si="12"/>
        <v>0</v>
      </c>
      <c r="I30" s="1105">
        <f>+'5-3단가산출서 (3)'!$M$281</f>
        <v>0</v>
      </c>
      <c r="J30" s="1106">
        <f t="shared" si="13"/>
        <v>0</v>
      </c>
      <c r="K30" s="1105">
        <f>+'5-3단가산출서 (3)'!$M$288</f>
        <v>0</v>
      </c>
      <c r="L30" s="1106">
        <f t="shared" si="10"/>
        <v>0</v>
      </c>
      <c r="M30" s="1105">
        <f>+'5-3단가산출서 (3)'!$M$289+'5-3단가산출서 (3)'!$M$290+'5-3단가산출서 (3)'!$M$291</f>
        <v>0</v>
      </c>
      <c r="N30" s="1106">
        <f t="shared" si="9"/>
        <v>0</v>
      </c>
      <c r="O30" s="1105"/>
      <c r="P30" s="1106">
        <f t="shared" si="4"/>
        <v>0</v>
      </c>
      <c r="Q30" s="1105"/>
      <c r="R30" s="1106">
        <f t="shared" si="5"/>
        <v>0</v>
      </c>
      <c r="S30" s="1109"/>
      <c r="T30" s="1108"/>
    </row>
    <row r="31" spans="1:20" s="141" customFormat="1" ht="20.25" customHeight="1">
      <c r="A31" s="172">
        <f t="shared" si="6"/>
        <v>0</v>
      </c>
      <c r="B31" s="424">
        <f>+'5-2 내역'!B46</f>
        <v>0</v>
      </c>
      <c r="C31" s="424">
        <f>+'5-2 내역'!C46</f>
        <v>0</v>
      </c>
      <c r="D31" s="1104">
        <f>'5-2 내역'!E46</f>
        <v>0</v>
      </c>
      <c r="E31" s="425">
        <f>+'5-3단가산출서-2'!$M$321</f>
        <v>0</v>
      </c>
      <c r="F31" s="426">
        <f t="shared" si="11"/>
        <v>0</v>
      </c>
      <c r="G31" s="425">
        <f>+'5-3단가산출서-2'!$M$325</f>
        <v>0</v>
      </c>
      <c r="H31" s="426">
        <f t="shared" si="12"/>
        <v>0</v>
      </c>
      <c r="I31" s="425">
        <f>+'5-3단가산출서-2'!$M$326</f>
        <v>0</v>
      </c>
      <c r="J31" s="426">
        <f t="shared" si="13"/>
        <v>0</v>
      </c>
      <c r="K31" s="1105">
        <f>+'5-3단가산출서 (3)'!$M$333</f>
        <v>0</v>
      </c>
      <c r="L31" s="1106">
        <f t="shared" si="10"/>
        <v>0</v>
      </c>
      <c r="M31" s="1105">
        <f>'5-3단가산출서 (3)'!M334+'5-3단가산출서 (3)'!M335+'5-3단가산출서 (3)'!M336</f>
        <v>0</v>
      </c>
      <c r="N31" s="1106">
        <f t="shared" si="9"/>
        <v>0</v>
      </c>
      <c r="O31" s="1105"/>
      <c r="P31" s="1106">
        <f t="shared" si="4"/>
        <v>0</v>
      </c>
      <c r="Q31" s="1105">
        <f>'5-3단가산출서 (3)'!M342</f>
        <v>0</v>
      </c>
      <c r="R31" s="1106">
        <f t="shared" si="5"/>
        <v>0</v>
      </c>
      <c r="S31" s="428"/>
      <c r="T31" s="427"/>
    </row>
    <row r="32" spans="1:20" s="141" customFormat="1" ht="20.25" customHeight="1">
      <c r="A32" s="172">
        <f t="shared" si="6"/>
        <v>0</v>
      </c>
      <c r="B32" s="424">
        <f>+'5-2 내역'!B47</f>
        <v>0</v>
      </c>
      <c r="C32" s="424">
        <f>+'5-2 내역'!C47</f>
        <v>0</v>
      </c>
      <c r="D32" s="1104">
        <f>'5-2 내역'!E47</f>
        <v>0</v>
      </c>
      <c r="E32" s="425"/>
      <c r="F32" s="426">
        <f t="shared" ref="F32:F37" si="14">INT($D32*E32)</f>
        <v>0</v>
      </c>
      <c r="G32" s="425"/>
      <c r="H32" s="426">
        <f t="shared" ref="H32:H37" si="15">INT($D32*G32)</f>
        <v>0</v>
      </c>
      <c r="I32" s="425"/>
      <c r="J32" s="426">
        <f t="shared" ref="J32:J37" si="16">INT($D32*I32)</f>
        <v>0</v>
      </c>
      <c r="K32" s="1105">
        <f>+'5-3단가산출서 (3)'!$M$378</f>
        <v>0</v>
      </c>
      <c r="L32" s="1106">
        <f t="shared" si="10"/>
        <v>0</v>
      </c>
      <c r="M32" s="1105">
        <f>+'5-3단가산출서 (3)'!$M$379+'5-3단가산출서 (3)'!$M$380+'5-3단가산출서 (3)'!$M$381</f>
        <v>0</v>
      </c>
      <c r="N32" s="1106">
        <f t="shared" ref="N32:N40" si="17">INT($D32*M32)</f>
        <v>0</v>
      </c>
      <c r="O32" s="1105"/>
      <c r="P32" s="1106">
        <f t="shared" si="4"/>
        <v>0</v>
      </c>
      <c r="Q32" s="1105"/>
      <c r="R32" s="1106">
        <f t="shared" si="5"/>
        <v>0</v>
      </c>
      <c r="S32" s="428"/>
      <c r="T32" s="427"/>
    </row>
    <row r="33" spans="1:20" s="141" customFormat="1" ht="20.25" customHeight="1">
      <c r="A33" s="172">
        <f t="shared" si="6"/>
        <v>0</v>
      </c>
      <c r="B33" s="424">
        <f>+'5-2 내역'!B48</f>
        <v>0</v>
      </c>
      <c r="C33" s="424">
        <f>+'5-2 내역'!C48</f>
        <v>0</v>
      </c>
      <c r="D33" s="1104">
        <f>'5-2 내역'!E48</f>
        <v>0</v>
      </c>
      <c r="E33" s="425"/>
      <c r="F33" s="426">
        <f t="shared" si="14"/>
        <v>0</v>
      </c>
      <c r="G33" s="425"/>
      <c r="H33" s="426">
        <f t="shared" si="15"/>
        <v>0</v>
      </c>
      <c r="I33" s="425"/>
      <c r="J33" s="426">
        <f t="shared" si="16"/>
        <v>0</v>
      </c>
      <c r="K33" s="1105">
        <f>+'5-3단가산출서 (4)'!$M$18</f>
        <v>0</v>
      </c>
      <c r="L33" s="1106">
        <f t="shared" ref="L33:L40" si="18">INT($D33*K33)</f>
        <v>0</v>
      </c>
      <c r="M33" s="1105">
        <f>'5-3단가산출서 (4)'!$M$19+'5-3단가산출서 (4)'!$M$20+'5-3단가산출서 (4)'!$M$21</f>
        <v>0</v>
      </c>
      <c r="N33" s="1106">
        <f t="shared" si="17"/>
        <v>0</v>
      </c>
      <c r="O33" s="1105"/>
      <c r="P33" s="1106">
        <f t="shared" si="4"/>
        <v>0</v>
      </c>
      <c r="Q33" s="1105"/>
      <c r="R33" s="1106">
        <f t="shared" si="5"/>
        <v>0</v>
      </c>
      <c r="S33" s="428"/>
      <c r="T33" s="427"/>
    </row>
    <row r="34" spans="1:20" s="141" customFormat="1" ht="20.25" customHeight="1">
      <c r="A34" s="172">
        <f t="shared" si="6"/>
        <v>0</v>
      </c>
      <c r="B34" s="424">
        <f>+'5-2 내역'!B49</f>
        <v>0</v>
      </c>
      <c r="C34" s="424">
        <f>+'5-2 내역'!C49</f>
        <v>0</v>
      </c>
      <c r="D34" s="1104">
        <f>'5-2 내역'!E49</f>
        <v>0</v>
      </c>
      <c r="E34" s="425"/>
      <c r="F34" s="426">
        <f t="shared" si="14"/>
        <v>0</v>
      </c>
      <c r="G34" s="425"/>
      <c r="H34" s="426">
        <f t="shared" si="15"/>
        <v>0</v>
      </c>
      <c r="I34" s="425"/>
      <c r="J34" s="426">
        <f t="shared" si="16"/>
        <v>0</v>
      </c>
      <c r="K34" s="1105">
        <f>+'5-3단가산출서 (4)'!$M$63</f>
        <v>0</v>
      </c>
      <c r="L34" s="1106">
        <f t="shared" si="18"/>
        <v>0</v>
      </c>
      <c r="M34" s="1105">
        <f>+'5-3단가산출서 (4)'!$M$64+'5-3단가산출서 (4)'!$M$65+'5-3단가산출서 (4)'!$M$66</f>
        <v>0</v>
      </c>
      <c r="N34" s="1106">
        <f t="shared" si="17"/>
        <v>0</v>
      </c>
      <c r="O34" s="1105"/>
      <c r="P34" s="1106">
        <f t="shared" si="4"/>
        <v>0</v>
      </c>
      <c r="Q34" s="1105"/>
      <c r="R34" s="1106">
        <f t="shared" si="5"/>
        <v>0</v>
      </c>
      <c r="S34" s="428"/>
      <c r="T34" s="427"/>
    </row>
    <row r="35" spans="1:20" s="141" customFormat="1" ht="20.25" customHeight="1">
      <c r="A35" s="172">
        <f t="shared" si="6"/>
        <v>0</v>
      </c>
      <c r="B35" s="424">
        <f>+'5-2 내역'!B50</f>
        <v>0</v>
      </c>
      <c r="C35" s="424">
        <f>+'5-2 내역'!C50</f>
        <v>0</v>
      </c>
      <c r="D35" s="1104">
        <f>'5-2 내역'!E50</f>
        <v>0</v>
      </c>
      <c r="E35" s="425"/>
      <c r="F35" s="426">
        <f t="shared" si="14"/>
        <v>0</v>
      </c>
      <c r="G35" s="425"/>
      <c r="H35" s="426">
        <f t="shared" si="15"/>
        <v>0</v>
      </c>
      <c r="I35" s="425"/>
      <c r="J35" s="426">
        <f t="shared" si="16"/>
        <v>0</v>
      </c>
      <c r="K35" s="1105">
        <f>+'5-3단가산출서 (4)'!$M$108</f>
        <v>0</v>
      </c>
      <c r="L35" s="1106">
        <f t="shared" si="18"/>
        <v>0</v>
      </c>
      <c r="M35" s="1105">
        <f>+'5-3단가산출서 (4)'!$M$109+'5-3단가산출서 (4)'!$M$110+'5-3단가산출서 (4)'!$M$111</f>
        <v>0</v>
      </c>
      <c r="N35" s="1106">
        <f t="shared" si="17"/>
        <v>0</v>
      </c>
      <c r="O35" s="1105"/>
      <c r="P35" s="1106">
        <f t="shared" si="4"/>
        <v>0</v>
      </c>
      <c r="Q35" s="1105"/>
      <c r="R35" s="1106">
        <f t="shared" si="5"/>
        <v>0</v>
      </c>
      <c r="S35" s="428"/>
      <c r="T35" s="427"/>
    </row>
    <row r="36" spans="1:20" s="141" customFormat="1" ht="20.25" customHeight="1">
      <c r="A36" s="172">
        <f t="shared" si="6"/>
        <v>0</v>
      </c>
      <c r="B36" s="424">
        <f>+'5-2 내역'!B51</f>
        <v>0</v>
      </c>
      <c r="C36" s="424">
        <f>+'5-2 내역'!C51</f>
        <v>0</v>
      </c>
      <c r="D36" s="1104">
        <f>'5-2 내역'!E51</f>
        <v>0</v>
      </c>
      <c r="E36" s="425"/>
      <c r="F36" s="426">
        <f t="shared" si="14"/>
        <v>0</v>
      </c>
      <c r="G36" s="425"/>
      <c r="H36" s="426">
        <f t="shared" si="15"/>
        <v>0</v>
      </c>
      <c r="I36" s="425"/>
      <c r="J36" s="426">
        <f t="shared" si="16"/>
        <v>0</v>
      </c>
      <c r="K36" s="1105">
        <f>+'5-3단가산출서 (4)'!$M$153</f>
        <v>0</v>
      </c>
      <c r="L36" s="1106">
        <f t="shared" si="18"/>
        <v>0</v>
      </c>
      <c r="M36" s="1105">
        <f>+'5-3단가산출서 (4)'!$M$154+'5-3단가산출서 (4)'!$M$155+'5-3단가산출서 (4)'!$M$156</f>
        <v>0</v>
      </c>
      <c r="N36" s="1106">
        <f t="shared" si="17"/>
        <v>0</v>
      </c>
      <c r="O36" s="1105"/>
      <c r="P36" s="1106">
        <f t="shared" si="4"/>
        <v>0</v>
      </c>
      <c r="Q36" s="1105"/>
      <c r="R36" s="1106">
        <f t="shared" si="5"/>
        <v>0</v>
      </c>
      <c r="S36" s="428"/>
      <c r="T36" s="427"/>
    </row>
    <row r="37" spans="1:20" s="141" customFormat="1" ht="20.25" customHeight="1">
      <c r="A37" s="172">
        <f t="shared" si="6"/>
        <v>0</v>
      </c>
      <c r="B37" s="424">
        <f>+'5-2 내역'!B52</f>
        <v>0</v>
      </c>
      <c r="C37" s="424">
        <f>+'5-2 내역'!C52</f>
        <v>0</v>
      </c>
      <c r="D37" s="1104">
        <f>'5-2 내역'!E52</f>
        <v>0</v>
      </c>
      <c r="E37" s="425"/>
      <c r="F37" s="426">
        <f t="shared" si="14"/>
        <v>0</v>
      </c>
      <c r="G37" s="425"/>
      <c r="H37" s="426">
        <f t="shared" si="15"/>
        <v>0</v>
      </c>
      <c r="I37" s="425"/>
      <c r="J37" s="426">
        <f t="shared" si="16"/>
        <v>0</v>
      </c>
      <c r="K37" s="1105">
        <f>+'5-3단가산출서 (4)'!$M$198</f>
        <v>0</v>
      </c>
      <c r="L37" s="1106">
        <f t="shared" si="18"/>
        <v>0</v>
      </c>
      <c r="M37" s="1105">
        <f>+'5-3단가산출서 (4)'!$M$199+'5-3단가산출서 (4)'!$M$200+'5-3단가산출서 (4)'!$M$201</f>
        <v>0</v>
      </c>
      <c r="N37" s="1106">
        <f t="shared" si="17"/>
        <v>0</v>
      </c>
      <c r="O37" s="1105"/>
      <c r="P37" s="1106">
        <f t="shared" si="4"/>
        <v>0</v>
      </c>
      <c r="Q37" s="1105"/>
      <c r="R37" s="1106">
        <f t="shared" si="5"/>
        <v>0</v>
      </c>
      <c r="S37" s="428"/>
      <c r="T37" s="427"/>
    </row>
    <row r="38" spans="1:20" s="141" customFormat="1" ht="20.25" customHeight="1">
      <c r="A38" s="172">
        <f t="shared" si="6"/>
        <v>0</v>
      </c>
      <c r="B38" s="424">
        <f>+'5-2 내역'!B53</f>
        <v>0</v>
      </c>
      <c r="C38" s="424">
        <f>+'5-2 내역'!C53</f>
        <v>0</v>
      </c>
      <c r="D38" s="1104">
        <f>'5-2 내역'!E53</f>
        <v>0</v>
      </c>
      <c r="E38" s="425"/>
      <c r="F38" s="426"/>
      <c r="G38" s="425"/>
      <c r="H38" s="426"/>
      <c r="I38" s="425"/>
      <c r="J38" s="426"/>
      <c r="K38" s="1105"/>
      <c r="L38" s="1106"/>
      <c r="M38" s="425">
        <v>627210</v>
      </c>
      <c r="N38" s="1106">
        <f t="shared" si="17"/>
        <v>0</v>
      </c>
      <c r="O38" s="1105"/>
      <c r="P38" s="1106"/>
      <c r="Q38" s="1105"/>
      <c r="R38" s="1106"/>
      <c r="S38" s="428"/>
      <c r="T38" s="427"/>
    </row>
    <row r="39" spans="1:20" s="141" customFormat="1" ht="20.25" customHeight="1">
      <c r="A39" s="172">
        <v>1</v>
      </c>
      <c r="B39" s="424">
        <f>+'5-2 내역'!B54</f>
        <v>0</v>
      </c>
      <c r="C39" s="424">
        <f>+'5-2 내역'!C54</f>
        <v>0</v>
      </c>
      <c r="D39" s="1104">
        <f>'5-2 내역'!E54</f>
        <v>0</v>
      </c>
      <c r="E39" s="425"/>
      <c r="F39" s="426"/>
      <c r="G39" s="425"/>
      <c r="H39" s="426"/>
      <c r="I39" s="425"/>
      <c r="J39" s="426"/>
      <c r="K39" s="1105">
        <f>+'5-3단가산출서 (4)'!$M$243</f>
        <v>0</v>
      </c>
      <c r="L39" s="1106">
        <f t="shared" si="18"/>
        <v>0</v>
      </c>
      <c r="M39" s="1105">
        <f>+'5-3단가산출서 (4)'!$M$244+'5-3단가산출서 (4)'!$M$245+'5-3단가산출서 (4)'!$M$246</f>
        <v>0</v>
      </c>
      <c r="N39" s="1106">
        <f t="shared" si="17"/>
        <v>0</v>
      </c>
      <c r="O39" s="1105">
        <v>0</v>
      </c>
      <c r="P39" s="1106">
        <f t="shared" si="4"/>
        <v>0</v>
      </c>
      <c r="Q39" s="1105">
        <v>0</v>
      </c>
      <c r="R39" s="1106">
        <f t="shared" si="5"/>
        <v>0</v>
      </c>
      <c r="S39" s="428"/>
      <c r="T39" s="427"/>
    </row>
    <row r="40" spans="1:20" s="141" customFormat="1" ht="20.25" customHeight="1">
      <c r="A40" s="172">
        <v>1</v>
      </c>
      <c r="B40" s="424">
        <f>+'5-2 내역'!B55</f>
        <v>0</v>
      </c>
      <c r="C40" s="424">
        <f>+'5-2 내역'!C55</f>
        <v>0</v>
      </c>
      <c r="D40" s="1104">
        <f>'5-2 내역'!E55</f>
        <v>0</v>
      </c>
      <c r="E40" s="425"/>
      <c r="F40" s="426"/>
      <c r="G40" s="425"/>
      <c r="H40" s="426"/>
      <c r="I40" s="425"/>
      <c r="J40" s="426"/>
      <c r="K40" s="1105">
        <f>+'5-3단가산출서 (4)'!$M$288</f>
        <v>0</v>
      </c>
      <c r="L40" s="1106">
        <f t="shared" si="18"/>
        <v>0</v>
      </c>
      <c r="M40" s="1105">
        <f>+'5-3단가산출서 (4)'!$M$289+'5-3단가산출서 (4)'!$M$290+'5-3단가산출서 (4)'!$M$291</f>
        <v>0</v>
      </c>
      <c r="N40" s="1106">
        <f t="shared" si="17"/>
        <v>0</v>
      </c>
      <c r="O40" s="1105">
        <v>0</v>
      </c>
      <c r="P40" s="1106">
        <f t="shared" si="4"/>
        <v>0</v>
      </c>
      <c r="Q40" s="1105">
        <v>0</v>
      </c>
      <c r="R40" s="1106">
        <f t="shared" si="5"/>
        <v>0</v>
      </c>
      <c r="S40" s="428"/>
      <c r="T40" s="427"/>
    </row>
    <row r="41" spans="1:20" s="141" customFormat="1" ht="20.25" customHeight="1">
      <c r="A41" s="172">
        <f t="shared" si="6"/>
        <v>0</v>
      </c>
      <c r="B41" s="424">
        <f>+'5-2 내역'!B56</f>
        <v>0</v>
      </c>
      <c r="C41" s="424">
        <f>+'5-2 내역'!C56</f>
        <v>0</v>
      </c>
      <c r="D41" s="1104">
        <f>'5-2 내역'!E56</f>
        <v>0</v>
      </c>
      <c r="E41" s="425"/>
      <c r="F41" s="426">
        <f>INT($D41*E41)</f>
        <v>0</v>
      </c>
      <c r="G41" s="425"/>
      <c r="H41" s="426">
        <f>INT($D41*G41)</f>
        <v>0</v>
      </c>
      <c r="I41" s="425"/>
      <c r="J41" s="426">
        <f>INT($D41*I41)</f>
        <v>0</v>
      </c>
      <c r="K41" s="425"/>
      <c r="L41" s="426">
        <f>INT($D41*K41)</f>
        <v>0</v>
      </c>
      <c r="M41" s="425">
        <v>627210</v>
      </c>
      <c r="N41" s="426">
        <f>INT($D41*M41)</f>
        <v>0</v>
      </c>
      <c r="O41" s="425"/>
      <c r="P41" s="426">
        <f>INT($D41*O41)</f>
        <v>0</v>
      </c>
      <c r="Q41" s="425"/>
      <c r="R41" s="426">
        <f>INT($D41*Q41)</f>
        <v>0</v>
      </c>
      <c r="S41" s="428"/>
      <c r="T41" s="427"/>
    </row>
    <row r="42" spans="1:20" s="141" customFormat="1" ht="20.25" customHeight="1">
      <c r="A42" s="172"/>
      <c r="B42" s="424">
        <f>+'5-2 내역'!B57</f>
        <v>0</v>
      </c>
      <c r="C42" s="424">
        <f>+'5-2 내역'!C57</f>
        <v>0</v>
      </c>
      <c r="D42" s="1104">
        <f>'5-2 내역'!E57</f>
        <v>0</v>
      </c>
      <c r="E42" s="425"/>
      <c r="F42" s="426"/>
      <c r="G42" s="425"/>
      <c r="H42" s="426"/>
      <c r="I42" s="425"/>
      <c r="J42" s="426"/>
      <c r="K42" s="425"/>
      <c r="L42" s="426"/>
      <c r="M42" s="425"/>
      <c r="N42" s="426">
        <f>INT($D42*M42)</f>
        <v>0</v>
      </c>
      <c r="O42" s="425"/>
      <c r="P42" s="426"/>
      <c r="Q42" s="425"/>
      <c r="R42" s="426"/>
      <c r="S42" s="428"/>
      <c r="T42" s="427"/>
    </row>
    <row r="43" spans="1:20" s="141" customFormat="1" ht="20.25" customHeight="1">
      <c r="A43" s="172"/>
      <c r="B43" s="424">
        <f>+'5-2 내역'!B58</f>
        <v>0</v>
      </c>
      <c r="C43" s="424">
        <f>+'5-2 내역'!C58</f>
        <v>0</v>
      </c>
      <c r="D43" s="1104">
        <f>'5-2 내역'!E58</f>
        <v>0</v>
      </c>
      <c r="E43" s="425"/>
      <c r="F43" s="426"/>
      <c r="G43" s="425"/>
      <c r="H43" s="426"/>
      <c r="I43" s="425"/>
      <c r="J43" s="426"/>
      <c r="K43" s="425"/>
      <c r="L43" s="426"/>
      <c r="M43" s="425"/>
      <c r="N43" s="426">
        <f>INT($D43*M43)</f>
        <v>0</v>
      </c>
      <c r="O43" s="425"/>
      <c r="P43" s="1106">
        <f>INT($D43*O43)</f>
        <v>0</v>
      </c>
      <c r="Q43" s="425"/>
      <c r="R43" s="426"/>
      <c r="S43" s="428"/>
      <c r="T43" s="427"/>
    </row>
    <row r="44" spans="1:20" s="141" customFormat="1" ht="20.25" customHeight="1">
      <c r="A44" s="172"/>
      <c r="B44" s="424">
        <f>+'5-2 내역'!B60</f>
        <v>0</v>
      </c>
      <c r="C44" s="424">
        <f>+'5-2 내역'!C60</f>
        <v>0</v>
      </c>
      <c r="D44" s="1104">
        <f>'5-2 내역'!E60</f>
        <v>0</v>
      </c>
      <c r="E44" s="425"/>
      <c r="F44" s="426"/>
      <c r="G44" s="425"/>
      <c r="H44" s="426"/>
      <c r="I44" s="425"/>
      <c r="J44" s="426"/>
      <c r="K44" s="425"/>
      <c r="L44" s="426"/>
      <c r="M44" s="425"/>
      <c r="N44" s="426">
        <f>INT($D44*M44)</f>
        <v>0</v>
      </c>
      <c r="O44" s="425"/>
      <c r="P44" s="426"/>
      <c r="Q44" s="425"/>
      <c r="R44" s="426"/>
      <c r="S44" s="428"/>
      <c r="T44" s="427"/>
    </row>
    <row r="45" spans="1:20" s="141" customFormat="1" ht="20.25" customHeight="1">
      <c r="A45" s="172"/>
      <c r="B45" s="424">
        <f>+'5-2 내역'!B61</f>
        <v>0</v>
      </c>
      <c r="C45" s="424">
        <f>+'5-2 내역'!C61</f>
        <v>0</v>
      </c>
      <c r="D45" s="1104">
        <f>'5-2 내역'!E61</f>
        <v>0</v>
      </c>
      <c r="E45" s="425"/>
      <c r="F45" s="426"/>
      <c r="G45" s="425"/>
      <c r="H45" s="426"/>
      <c r="I45" s="425"/>
      <c r="J45" s="426"/>
      <c r="K45" s="425"/>
      <c r="L45" s="426"/>
      <c r="M45" s="425"/>
      <c r="N45" s="426">
        <f>INT($D45*M45)</f>
        <v>0</v>
      </c>
      <c r="O45" s="425"/>
      <c r="P45" s="426"/>
      <c r="Q45" s="425"/>
      <c r="R45" s="426"/>
      <c r="S45" s="428"/>
      <c r="T45" s="427"/>
    </row>
    <row r="46" spans="1:20" s="141" customFormat="1" ht="20.25" customHeight="1">
      <c r="A46" s="172">
        <v>1</v>
      </c>
      <c r="B46" s="424">
        <f>'단1-덩굴'!D2</f>
        <v>0</v>
      </c>
      <c r="C46" s="1277">
        <f>'단1-덩굴'!F2</f>
        <v>0</v>
      </c>
      <c r="D46" s="1104">
        <f>'단1-덩굴'!H2</f>
        <v>0</v>
      </c>
      <c r="E46" s="425"/>
      <c r="F46" s="426"/>
      <c r="G46" s="425"/>
      <c r="H46" s="426"/>
      <c r="I46" s="425"/>
      <c r="J46" s="426"/>
      <c r="K46" s="425"/>
      <c r="L46" s="426"/>
      <c r="M46" s="425"/>
      <c r="N46" s="426"/>
      <c r="O46" s="425">
        <f>'단1-덩굴'!M29</f>
        <v>0</v>
      </c>
      <c r="P46" s="1106">
        <f>INT($D46*O46)</f>
        <v>0</v>
      </c>
      <c r="Q46" s="425"/>
      <c r="R46" s="426"/>
      <c r="S46" s="428"/>
      <c r="T46" s="427"/>
    </row>
    <row r="47" spans="1:20" s="141" customFormat="1" ht="20.25" customHeight="1">
      <c r="A47" s="172"/>
      <c r="B47" s="424"/>
      <c r="C47" s="1277"/>
      <c r="D47" s="1104"/>
      <c r="E47" s="425"/>
      <c r="F47" s="426"/>
      <c r="G47" s="425"/>
      <c r="H47" s="426"/>
      <c r="I47" s="425"/>
      <c r="J47" s="426"/>
      <c r="K47" s="425"/>
      <c r="L47" s="426"/>
      <c r="M47" s="425"/>
      <c r="N47" s="426"/>
      <c r="O47" s="425"/>
      <c r="P47" s="426"/>
      <c r="Q47" s="425"/>
      <c r="R47" s="426"/>
      <c r="S47" s="428"/>
      <c r="T47" s="427"/>
    </row>
    <row r="48" spans="1:20" ht="20.25" customHeight="1">
      <c r="A48" s="930">
        <v>1</v>
      </c>
      <c r="B48" s="2540" t="s">
        <v>1036</v>
      </c>
      <c r="C48" s="2541"/>
      <c r="D48" s="1104">
        <f>SUBTOTAL(9,D6:D47)</f>
        <v>68.600000000000009</v>
      </c>
      <c r="E48" s="1110"/>
      <c r="F48" s="1111">
        <f>INT(SUBTOTAL(9,F6:F41))</f>
        <v>0</v>
      </c>
      <c r="G48" s="1110"/>
      <c r="H48" s="1111">
        <f>INT(SUBTOTAL(9,H6:H41))</f>
        <v>0</v>
      </c>
      <c r="I48" s="1110"/>
      <c r="J48" s="1111">
        <f>INT(SUBTOTAL(9,J6:J41))</f>
        <v>0</v>
      </c>
      <c r="K48" s="1110"/>
      <c r="L48" s="1111">
        <f>INT(SUBTOTAL(9,L6:L41))</f>
        <v>0</v>
      </c>
      <c r="M48" s="1110"/>
      <c r="N48" s="1111">
        <f>INT(SUBTOTAL(9,N6:N45))</f>
        <v>68090952</v>
      </c>
      <c r="O48" s="1110"/>
      <c r="P48" s="1111">
        <f>INT(SUBTOTAL(9,P6:P47))</f>
        <v>0</v>
      </c>
      <c r="Q48" s="1110"/>
      <c r="R48" s="1111">
        <f>INT(SUBTOTAL(9,R6:R45))</f>
        <v>0</v>
      </c>
      <c r="S48" s="1107"/>
    </row>
    <row r="49" spans="1:19" ht="20.25" customHeight="1">
      <c r="A49" s="930">
        <v>1</v>
      </c>
      <c r="B49" s="2539" t="s">
        <v>1037</v>
      </c>
      <c r="C49" s="2539"/>
      <c r="D49" s="2539"/>
      <c r="E49" s="2536">
        <f>INT(SUM(F48,H48,J48,L48,N48,P48,R48))</f>
        <v>68090952</v>
      </c>
      <c r="F49" s="2538"/>
      <c r="G49" s="2538"/>
      <c r="H49" s="2538"/>
      <c r="I49" s="2538"/>
      <c r="J49" s="2538"/>
      <c r="K49" s="2538"/>
      <c r="L49" s="2538"/>
      <c r="M49" s="2538"/>
      <c r="N49" s="2538"/>
      <c r="O49" s="2538"/>
      <c r="P49" s="2538"/>
      <c r="Q49" s="2538"/>
      <c r="R49" s="2537"/>
      <c r="S49" s="1112"/>
    </row>
    <row r="50" spans="1:19" ht="20.25" customHeight="1">
      <c r="A50" s="930">
        <v>1</v>
      </c>
      <c r="B50" s="2539" t="s">
        <v>1038</v>
      </c>
      <c r="C50" s="2539"/>
      <c r="D50" s="2539"/>
      <c r="E50" s="2536">
        <f>INT(F48/E53)</f>
        <v>0</v>
      </c>
      <c r="F50" s="2537"/>
      <c r="G50" s="2536">
        <f>INT(H48/G53)</f>
        <v>0</v>
      </c>
      <c r="H50" s="2537"/>
      <c r="I50" s="2536">
        <f>INT(J48/I53)</f>
        <v>0</v>
      </c>
      <c r="J50" s="2537"/>
      <c r="K50" s="2536">
        <f>INT(L48/K53)</f>
        <v>0</v>
      </c>
      <c r="L50" s="2537"/>
      <c r="M50" s="2536">
        <f>INT(N48/M53)</f>
        <v>301</v>
      </c>
      <c r="N50" s="2537"/>
      <c r="O50" s="2536">
        <f>INT(P48/O53)</f>
        <v>0</v>
      </c>
      <c r="P50" s="2537"/>
      <c r="Q50" s="2536">
        <f>INT(R48/Q53)</f>
        <v>0</v>
      </c>
      <c r="R50" s="2537"/>
      <c r="S50" s="1107"/>
    </row>
    <row r="51" spans="1:19" ht="20.25" customHeight="1">
      <c r="A51" s="930">
        <v>1</v>
      </c>
      <c r="B51" s="2539" t="s">
        <v>1039</v>
      </c>
      <c r="C51" s="2539"/>
      <c r="D51" s="2539"/>
      <c r="E51" s="1113" t="s">
        <v>1040</v>
      </c>
      <c r="F51" s="1113" t="s">
        <v>1041</v>
      </c>
      <c r="G51" s="1113" t="s">
        <v>1040</v>
      </c>
      <c r="H51" s="1113" t="s">
        <v>1041</v>
      </c>
      <c r="I51" s="1113" t="s">
        <v>1040</v>
      </c>
      <c r="J51" s="1113" t="s">
        <v>1041</v>
      </c>
      <c r="K51" s="1113" t="s">
        <v>1040</v>
      </c>
      <c r="L51" s="1113" t="s">
        <v>1041</v>
      </c>
      <c r="M51" s="1113" t="s">
        <v>1040</v>
      </c>
      <c r="N51" s="1113" t="s">
        <v>1041</v>
      </c>
      <c r="O51" s="1113" t="s">
        <v>1040</v>
      </c>
      <c r="P51" s="1113" t="s">
        <v>1041</v>
      </c>
      <c r="Q51" s="1113" t="s">
        <v>1040</v>
      </c>
      <c r="R51" s="1113" t="s">
        <v>1041</v>
      </c>
      <c r="S51" s="1107"/>
    </row>
    <row r="52" spans="1:19" ht="20.25" customHeight="1">
      <c r="A52" s="930">
        <v>1</v>
      </c>
      <c r="B52" s="2539"/>
      <c r="C52" s="2539"/>
      <c r="D52" s="2539"/>
      <c r="E52" s="1114">
        <f>IF(E50&gt;0,기본!B7,)</f>
        <v>0</v>
      </c>
      <c r="F52" s="1115">
        <f>IF(E50&gt;0,ROUNDDOWN((E50/E52),2),)</f>
        <v>0</v>
      </c>
      <c r="G52" s="1114">
        <f>IF(G50&gt;0,기본!B7,)</f>
        <v>0</v>
      </c>
      <c r="H52" s="1115">
        <f>IF(G50&gt;0,ROUNDDOWN((G50/G52),2),)</f>
        <v>0</v>
      </c>
      <c r="I52" s="1114">
        <f>IF(I50&gt;0,기본!B7,)</f>
        <v>0</v>
      </c>
      <c r="J52" s="1115">
        <f>IF(I50&gt;0,ROUNDDOWN((I50/I52),2),)</f>
        <v>0</v>
      </c>
      <c r="K52" s="1114">
        <f>기본!B7</f>
        <v>45</v>
      </c>
      <c r="L52" s="1116">
        <f>IF(K50&gt;0,ROUNDDOWN((K50/K52),2),)</f>
        <v>0</v>
      </c>
      <c r="M52" s="1114">
        <v>70</v>
      </c>
      <c r="N52" s="1115">
        <f>IF(M50&gt;0,ROUNDDOWN((M50/M52),2),)</f>
        <v>4.3</v>
      </c>
      <c r="O52" s="1114">
        <v>20</v>
      </c>
      <c r="P52" s="1115">
        <f>IF(O50&gt;0,ROUNDDOWN((O50/O52),2),)</f>
        <v>0</v>
      </c>
      <c r="Q52" s="1114">
        <v>70</v>
      </c>
      <c r="R52" s="1279">
        <f>IF(Q50&gt;0,ROUNDDOWN((Q50/Q52),2),)</f>
        <v>0</v>
      </c>
      <c r="S52" s="1114"/>
    </row>
    <row r="53" spans="1:19" s="429" customFormat="1" ht="20.25" customHeight="1">
      <c r="E53" s="430">
        <f>'7-1 단가조사'!L7</f>
        <v>172068</v>
      </c>
      <c r="F53" s="431" t="s">
        <v>1042</v>
      </c>
      <c r="G53" s="430">
        <f>E53</f>
        <v>172068</v>
      </c>
      <c r="H53" s="431" t="s">
        <v>1042</v>
      </c>
      <c r="I53" s="430">
        <f>'7-1 단가조사'!L6</f>
        <v>226122</v>
      </c>
      <c r="J53" s="431" t="s">
        <v>539</v>
      </c>
      <c r="K53" s="430">
        <f>E53</f>
        <v>172068</v>
      </c>
      <c r="L53" s="431" t="s">
        <v>1042</v>
      </c>
      <c r="M53" s="430">
        <f>I53</f>
        <v>226122</v>
      </c>
      <c r="N53" s="431" t="s">
        <v>539</v>
      </c>
      <c r="O53" s="430">
        <f>Q53</f>
        <v>172068</v>
      </c>
      <c r="P53" s="431" t="s">
        <v>539</v>
      </c>
      <c r="Q53" s="430">
        <f>K53</f>
        <v>172068</v>
      </c>
      <c r="R53" s="431" t="str">
        <f>L53</f>
        <v>보통인부</v>
      </c>
    </row>
    <row r="54" spans="1:19" s="141" customFormat="1" ht="20.25" hidden="1" customHeight="1"/>
    <row r="55" spans="1:19" s="141" customFormat="1" ht="20.25" hidden="1" customHeight="1"/>
    <row r="56" spans="1:19" s="141" customFormat="1" ht="20.25" hidden="1" customHeight="1"/>
    <row r="57" spans="1:19" s="141" customFormat="1" ht="20.25" hidden="1" customHeight="1"/>
    <row r="58" spans="1:19" s="141" customFormat="1" ht="20.25" hidden="1" customHeight="1"/>
    <row r="59" spans="1:19" s="141" customFormat="1" ht="20.25" hidden="1" customHeight="1"/>
  </sheetData>
  <autoFilter ref="A2:S53">
    <filterColumn colId="4" showButton="0"/>
    <filterColumn colId="6" showButton="0"/>
    <filterColumn colId="7" showButton="0"/>
    <filterColumn colId="8" showButton="0"/>
    <filterColumn colId="10" showButton="0"/>
    <filterColumn colId="11" showButton="0"/>
    <filterColumn colId="12" showButton="0"/>
  </autoFilter>
  <mergeCells count="33">
    <mergeCell ref="B48:C48"/>
    <mergeCell ref="B2:B5"/>
    <mergeCell ref="C2:C5"/>
    <mergeCell ref="D2:D4"/>
    <mergeCell ref="B49:D49"/>
    <mergeCell ref="B51:D52"/>
    <mergeCell ref="B50:D50"/>
    <mergeCell ref="E50:F50"/>
    <mergeCell ref="M50:N50"/>
    <mergeCell ref="K50:L50"/>
    <mergeCell ref="I50:J50"/>
    <mergeCell ref="G50:H50"/>
    <mergeCell ref="E2:F2"/>
    <mergeCell ref="E3:F3"/>
    <mergeCell ref="Q50:R50"/>
    <mergeCell ref="O50:P50"/>
    <mergeCell ref="E49:R49"/>
    <mergeCell ref="E4:F4"/>
    <mergeCell ref="S2:S5"/>
    <mergeCell ref="M4:N4"/>
    <mergeCell ref="I4:J4"/>
    <mergeCell ref="G4:H4"/>
    <mergeCell ref="K4:L4"/>
    <mergeCell ref="G2:J2"/>
    <mergeCell ref="G3:H3"/>
    <mergeCell ref="I3:J3"/>
    <mergeCell ref="O3:P3"/>
    <mergeCell ref="O4:P4"/>
    <mergeCell ref="Q3:R3"/>
    <mergeCell ref="Q4:R4"/>
    <mergeCell ref="K2:R2"/>
    <mergeCell ref="K3:L3"/>
    <mergeCell ref="M3:N3"/>
  </mergeCells>
  <phoneticPr fontId="2" type="noConversion"/>
  <printOptions horizontalCentered="1"/>
  <pageMargins left="0.78740157480314965" right="0.31496062992125984" top="1.3385826771653544" bottom="0.55118110236220474" header="0.78740157480314965" footer="0.31496062992125984"/>
  <pageSetup paperSize="9" scale="66" orientation="portrait" blackAndWhite="1" r:id="rId1"/>
  <headerFooter scaleWithDoc="0" alignWithMargins="0">
    <oddHeader>&amp;C&amp;"굴림,굵게"&amp;20노무동원 계획 및 공종별 소요검토 인원</oddHead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92D050"/>
  </sheetPr>
  <dimension ref="A1:M23"/>
  <sheetViews>
    <sheetView showZeros="0" view="pageBreakPreview" zoomScaleSheetLayoutView="100" workbookViewId="0">
      <selection activeCell="F18" sqref="F18"/>
    </sheetView>
  </sheetViews>
  <sheetFormatPr defaultRowHeight="24" customHeight="1"/>
  <cols>
    <col min="1" max="1" width="15" style="1119" customWidth="1"/>
    <col min="2" max="2" width="10.25" style="1119" customWidth="1"/>
    <col min="3" max="3" width="5.125" style="1119" customWidth="1"/>
    <col min="4" max="11" width="8.625" style="1119" customWidth="1"/>
    <col min="12" max="12" width="9.125" style="1119" customWidth="1"/>
    <col min="13" max="13" width="14.125" style="1119" customWidth="1"/>
    <col min="14" max="16384" width="9" style="1119"/>
  </cols>
  <sheetData>
    <row r="1" spans="1:13" ht="48" customHeight="1">
      <c r="A1" s="1117" t="s">
        <v>1076</v>
      </c>
      <c r="B1" s="1118"/>
      <c r="C1" s="1118"/>
      <c r="D1" s="1118"/>
      <c r="E1" s="1118"/>
      <c r="F1" s="1118"/>
      <c r="G1" s="1118"/>
      <c r="H1" s="1118"/>
      <c r="I1" s="1118"/>
      <c r="J1" s="1118"/>
      <c r="K1" s="1118"/>
      <c r="L1" s="1118"/>
      <c r="M1" s="1118"/>
    </row>
    <row r="2" spans="1:13" ht="24" customHeight="1">
      <c r="A2" s="2546" t="str">
        <f>기본!B5</f>
        <v>2026년 숲가꾸기(풀베기)사업(12차)</v>
      </c>
      <c r="B2" s="2546"/>
      <c r="C2" s="2546"/>
      <c r="D2" s="2546"/>
      <c r="E2" s="2546"/>
      <c r="F2" s="2546"/>
      <c r="G2" s="2546"/>
      <c r="H2" s="2546"/>
      <c r="L2" s="2547" t="s">
        <v>1077</v>
      </c>
      <c r="M2" s="2547"/>
    </row>
    <row r="3" spans="1:13" ht="24" customHeight="1">
      <c r="A3" s="2545" t="s">
        <v>1082</v>
      </c>
      <c r="B3" s="2545" t="s">
        <v>1083</v>
      </c>
      <c r="C3" s="2545" t="s">
        <v>47</v>
      </c>
      <c r="D3" s="2545" t="s">
        <v>10</v>
      </c>
      <c r="E3" s="2545"/>
      <c r="F3" s="2545" t="s">
        <v>11</v>
      </c>
      <c r="G3" s="2545"/>
      <c r="H3" s="2545" t="s">
        <v>12</v>
      </c>
      <c r="I3" s="2545"/>
      <c r="J3" s="2545" t="s">
        <v>13</v>
      </c>
      <c r="K3" s="2545"/>
      <c r="L3" s="1120" t="s">
        <v>14</v>
      </c>
      <c r="M3" s="2545" t="s">
        <v>910</v>
      </c>
    </row>
    <row r="4" spans="1:13" ht="24" customHeight="1">
      <c r="A4" s="2545"/>
      <c r="B4" s="2545"/>
      <c r="C4" s="2545"/>
      <c r="D4" s="1120" t="s">
        <v>1078</v>
      </c>
      <c r="E4" s="1120" t="s">
        <v>1079</v>
      </c>
      <c r="F4" s="1120" t="s">
        <v>1078</v>
      </c>
      <c r="G4" s="1120" t="s">
        <v>1079</v>
      </c>
      <c r="H4" s="1120" t="s">
        <v>1078</v>
      </c>
      <c r="I4" s="1120" t="s">
        <v>1079</v>
      </c>
      <c r="J4" s="1120" t="s">
        <v>1078</v>
      </c>
      <c r="K4" s="1120" t="s">
        <v>1079</v>
      </c>
      <c r="L4" s="1120" t="s">
        <v>1078</v>
      </c>
      <c r="M4" s="2545"/>
    </row>
    <row r="5" spans="1:13" ht="24" customHeight="1">
      <c r="A5" s="1121" t="s">
        <v>1081</v>
      </c>
      <c r="B5" s="1122"/>
      <c r="C5" s="1120"/>
      <c r="D5" s="1123"/>
      <c r="E5" s="1124"/>
      <c r="F5" s="1125"/>
      <c r="G5" s="1124"/>
      <c r="H5" s="1123"/>
      <c r="I5" s="1124"/>
      <c r="J5" s="1123"/>
      <c r="K5" s="1124"/>
      <c r="L5" s="1123"/>
      <c r="M5" s="1126"/>
    </row>
    <row r="6" spans="1:13" ht="24" customHeight="1">
      <c r="A6" s="1127" t="str">
        <f>기본!A24</f>
        <v>특별인부</v>
      </c>
      <c r="B6" s="1120"/>
      <c r="C6" s="1120" t="s">
        <v>1084</v>
      </c>
      <c r="D6" s="1123"/>
      <c r="E6" s="1124"/>
      <c r="F6" s="1125"/>
      <c r="G6" s="1124"/>
      <c r="H6" s="1123"/>
      <c r="I6" s="1124"/>
      <c r="J6" s="1123"/>
      <c r="K6" s="1124"/>
      <c r="L6" s="1123">
        <f>+기본!B24</f>
        <v>226122</v>
      </c>
      <c r="M6" s="1126" t="str">
        <f>기본!C21</f>
        <v>2026년 상반기</v>
      </c>
    </row>
    <row r="7" spans="1:13" ht="24" customHeight="1">
      <c r="A7" s="1127" t="str">
        <f>기본!A23</f>
        <v>보통인부</v>
      </c>
      <c r="B7" s="1120"/>
      <c r="C7" s="1120" t="s">
        <v>1046</v>
      </c>
      <c r="D7" s="1123"/>
      <c r="E7" s="1124"/>
      <c r="F7" s="1125"/>
      <c r="G7" s="1124"/>
      <c r="H7" s="1123"/>
      <c r="I7" s="1124"/>
      <c r="J7" s="1123"/>
      <c r="K7" s="1124"/>
      <c r="L7" s="1123">
        <f>+기본!B23</f>
        <v>172068</v>
      </c>
      <c r="M7" s="1126" t="str">
        <f>기본!C21</f>
        <v>2026년 상반기</v>
      </c>
    </row>
    <row r="8" spans="1:13" ht="24" hidden="1" customHeight="1">
      <c r="A8" s="1127" t="str">
        <f>기본!A26</f>
        <v>초급기술자</v>
      </c>
      <c r="B8" s="1120"/>
      <c r="C8" s="1120" t="s">
        <v>1085</v>
      </c>
      <c r="D8" s="1123"/>
      <c r="E8" s="1124"/>
      <c r="F8" s="1125"/>
      <c r="G8" s="1124"/>
      <c r="H8" s="1123"/>
      <c r="I8" s="1124"/>
      <c r="J8" s="1123"/>
      <c r="K8" s="1124"/>
      <c r="L8" s="1123">
        <f>+기본!B26</f>
        <v>0</v>
      </c>
      <c r="M8" s="1126" t="str">
        <f>기본!C21</f>
        <v>2026년 상반기</v>
      </c>
    </row>
    <row r="9" spans="1:13" ht="24" customHeight="1">
      <c r="A9" s="1127"/>
      <c r="B9" s="1120"/>
      <c r="C9" s="1120"/>
      <c r="D9" s="1123"/>
      <c r="E9" s="1124"/>
      <c r="F9" s="1125"/>
      <c r="G9" s="1124"/>
      <c r="H9" s="1123"/>
      <c r="I9" s="1124"/>
      <c r="J9" s="1123"/>
      <c r="K9" s="1124"/>
      <c r="L9" s="1123"/>
      <c r="M9" s="1126"/>
    </row>
    <row r="10" spans="1:13" ht="24" customHeight="1">
      <c r="A10" s="1121" t="s">
        <v>1080</v>
      </c>
      <c r="B10" s="1120"/>
      <c r="C10" s="1120"/>
      <c r="D10" s="1123"/>
      <c r="E10" s="1124"/>
      <c r="F10" s="1125"/>
      <c r="G10" s="1124"/>
      <c r="H10" s="1123"/>
      <c r="I10" s="1124"/>
      <c r="J10" s="1123"/>
      <c r="K10" s="1124"/>
      <c r="L10" s="1123"/>
      <c r="M10" s="1126"/>
    </row>
    <row r="11" spans="1:13" ht="24" customHeight="1">
      <c r="A11" s="1127" t="str">
        <f>기본!G24</f>
        <v>무연휘발유</v>
      </c>
      <c r="B11" s="1128"/>
      <c r="C11" s="1128" t="str">
        <f>기본!I24</f>
        <v>ℓ</v>
      </c>
      <c r="D11" s="1123">
        <f>+기본!J24</f>
        <v>0</v>
      </c>
      <c r="E11" s="1129">
        <f>+기본!K24</f>
        <v>0</v>
      </c>
      <c r="F11" s="1123">
        <f>+기본!L24</f>
        <v>0</v>
      </c>
      <c r="G11" s="1129">
        <f>+기본!M24</f>
        <v>0</v>
      </c>
      <c r="H11" s="1123">
        <f>+기본!N24</f>
        <v>0</v>
      </c>
      <c r="I11" s="1129">
        <f>+기본!O24</f>
        <v>0</v>
      </c>
      <c r="J11" s="1123">
        <f>+기본!P24</f>
        <v>1720</v>
      </c>
      <c r="K11" s="1129" t="str">
        <f>+기본!Q24</f>
        <v>홈페이지</v>
      </c>
      <c r="L11" s="1123">
        <f>기본!R24</f>
        <v>1720</v>
      </c>
      <c r="M11" s="1195" t="str">
        <f>+기본!S24</f>
        <v>한국석유공사 가격 (2026년 07월 10일 충북) VAT 별도</v>
      </c>
    </row>
    <row r="12" spans="1:13" ht="24" hidden="1" customHeight="1">
      <c r="A12" s="1127" t="str">
        <f>기본!G25</f>
        <v>경유</v>
      </c>
      <c r="B12" s="1128"/>
      <c r="C12" s="1128" t="str">
        <f>기본!I25</f>
        <v>ℓ</v>
      </c>
      <c r="D12" s="1123">
        <f>+기본!J25</f>
        <v>0</v>
      </c>
      <c r="E12" s="1129">
        <f>+기본!K25</f>
        <v>0</v>
      </c>
      <c r="F12" s="1123">
        <f>+기본!L25</f>
        <v>0</v>
      </c>
      <c r="G12" s="1129">
        <f>+기본!M25</f>
        <v>0</v>
      </c>
      <c r="H12" s="1123">
        <f>+기본!N25</f>
        <v>0</v>
      </c>
      <c r="I12" s="1129">
        <f>+기본!O25</f>
        <v>0</v>
      </c>
      <c r="J12" s="1123">
        <f>+기본!P25</f>
        <v>0</v>
      </c>
      <c r="K12" s="1129" t="str">
        <f>+기본!Q25</f>
        <v>홈페이지</v>
      </c>
      <c r="L12" s="1123">
        <f>기본!R25</f>
        <v>0</v>
      </c>
      <c r="M12" s="1195" t="str">
        <f>+기본!S25</f>
        <v>한국석유공사 가격 (2026년 07월 10일 충북) VAT 별도</v>
      </c>
    </row>
    <row r="13" spans="1:13" ht="24" hidden="1" customHeight="1">
      <c r="A13" s="1127" t="str">
        <f>기본!G26</f>
        <v>수성페인트</v>
      </c>
      <c r="B13" s="1128" t="str">
        <f>기본!H26</f>
        <v>1종2급(외부)</v>
      </c>
      <c r="C13" s="1128" t="str">
        <f>기본!I26</f>
        <v>ℓ</v>
      </c>
      <c r="D13" s="1123">
        <f>+기본!J26</f>
        <v>2305</v>
      </c>
      <c r="E13" s="1129" t="str">
        <f>+기본!K26</f>
        <v>2권-286</v>
      </c>
      <c r="F13" s="1123">
        <f>+기본!L26</f>
        <v>0</v>
      </c>
      <c r="G13" s="1129">
        <f>+기본!M26</f>
        <v>0</v>
      </c>
      <c r="H13" s="1123">
        <f>+기본!N26</f>
        <v>2305</v>
      </c>
      <c r="I13" s="1129">
        <f>+기본!O26</f>
        <v>570</v>
      </c>
      <c r="J13" s="1123">
        <f>+기본!P26</f>
        <v>0</v>
      </c>
      <c r="K13" s="1129">
        <f>+기본!Q26</f>
        <v>0</v>
      </c>
      <c r="L13" s="1123">
        <f>기본!R26</f>
        <v>2305</v>
      </c>
      <c r="M13" s="1130" t="str">
        <f>+기본!S26</f>
        <v>2026년 5월</v>
      </c>
    </row>
    <row r="14" spans="1:13" ht="24" customHeight="1">
      <c r="A14" s="1127" t="str">
        <f>기본!G27</f>
        <v>예취기</v>
      </c>
      <c r="B14" s="1128" t="str">
        <f>기본!H27</f>
        <v>35cc</v>
      </c>
      <c r="C14" s="1128" t="str">
        <f>기본!I27</f>
        <v>대</v>
      </c>
      <c r="D14" s="1123">
        <f>+기본!J27</f>
        <v>0</v>
      </c>
      <c r="E14" s="1129">
        <f>+기본!K27</f>
        <v>0</v>
      </c>
      <c r="F14" s="1123">
        <f>+기본!L27</f>
        <v>0</v>
      </c>
      <c r="G14" s="1129">
        <f>+기본!M27</f>
        <v>0</v>
      </c>
      <c r="H14" s="1123">
        <f>+기본!N27</f>
        <v>0</v>
      </c>
      <c r="I14" s="1129">
        <f>+기본!O27</f>
        <v>0</v>
      </c>
      <c r="J14" s="1123">
        <f>+기본!P27</f>
        <v>0</v>
      </c>
      <c r="K14" s="1129">
        <f>+기본!Q27</f>
        <v>0</v>
      </c>
      <c r="L14" s="1123">
        <f>기본!R27</f>
        <v>610000</v>
      </c>
      <c r="M14" s="1130"/>
    </row>
    <row r="15" spans="1:13" ht="24" customHeight="1">
      <c r="A15" s="1127"/>
      <c r="B15" s="1128"/>
      <c r="C15" s="1128"/>
      <c r="D15" s="1123"/>
      <c r="E15" s="1129"/>
      <c r="F15" s="1123"/>
      <c r="G15" s="1129"/>
      <c r="H15" s="1123"/>
      <c r="I15" s="1129"/>
      <c r="J15" s="1123"/>
      <c r="K15" s="1129"/>
      <c r="L15" s="1123">
        <f>기본!R28</f>
        <v>0</v>
      </c>
      <c r="M15" s="1130">
        <f>+기본!S28</f>
        <v>0</v>
      </c>
    </row>
    <row r="16" spans="1:13" ht="24" customHeight="1">
      <c r="A16" s="1127"/>
      <c r="B16" s="1128"/>
      <c r="C16" s="1128"/>
      <c r="D16" s="1123"/>
      <c r="E16" s="1129"/>
      <c r="F16" s="1123"/>
      <c r="G16" s="1129"/>
      <c r="H16" s="1123"/>
      <c r="I16" s="1129"/>
      <c r="J16" s="1123"/>
      <c r="K16" s="1129"/>
      <c r="L16" s="1123">
        <f>기본!R29</f>
        <v>0</v>
      </c>
      <c r="M16" s="1130">
        <f>+기본!S29</f>
        <v>0</v>
      </c>
    </row>
    <row r="17" spans="1:13" ht="24" customHeight="1">
      <c r="A17" s="1127"/>
      <c r="B17" s="1128"/>
      <c r="C17" s="1128"/>
      <c r="D17" s="1123"/>
      <c r="E17" s="1129"/>
      <c r="F17" s="1123"/>
      <c r="G17" s="1129"/>
      <c r="H17" s="1123"/>
      <c r="I17" s="1129"/>
      <c r="J17" s="1123"/>
      <c r="K17" s="1129"/>
      <c r="L17" s="1123">
        <f>기본!R30</f>
        <v>0</v>
      </c>
      <c r="M17" s="1130">
        <f>+기본!S30</f>
        <v>0</v>
      </c>
    </row>
    <row r="18" spans="1:13" ht="24" customHeight="1">
      <c r="A18" s="1127"/>
      <c r="B18" s="1128"/>
      <c r="C18" s="1128"/>
      <c r="D18" s="1123"/>
      <c r="E18" s="1129"/>
      <c r="F18" s="1123"/>
      <c r="G18" s="1129"/>
      <c r="H18" s="1123"/>
      <c r="I18" s="1129"/>
      <c r="J18" s="1123"/>
      <c r="K18" s="1129"/>
      <c r="L18" s="1123">
        <f>기본!R31</f>
        <v>0</v>
      </c>
      <c r="M18" s="1130">
        <f>+기본!S31</f>
        <v>0</v>
      </c>
    </row>
    <row r="19" spans="1:13" ht="24" customHeight="1">
      <c r="A19" s="1131"/>
      <c r="B19" s="1132"/>
      <c r="C19" s="1132"/>
      <c r="D19" s="1133"/>
      <c r="E19" s="1134"/>
      <c r="F19" s="1133"/>
      <c r="G19" s="1134"/>
      <c r="H19" s="1133"/>
      <c r="I19" s="1134"/>
      <c r="J19" s="1133"/>
      <c r="K19" s="1134"/>
      <c r="L19" s="1123">
        <f>기본!R32</f>
        <v>0</v>
      </c>
      <c r="M19" s="1130">
        <f>+기본!S32</f>
        <v>0</v>
      </c>
    </row>
    <row r="20" spans="1:13" ht="24" customHeight="1">
      <c r="A20" s="1135"/>
      <c r="B20" s="1135"/>
      <c r="C20" s="1135"/>
      <c r="D20" s="1135"/>
      <c r="E20" s="1135"/>
      <c r="F20" s="1135"/>
      <c r="G20" s="1135"/>
      <c r="H20" s="1135"/>
      <c r="I20" s="1135"/>
      <c r="J20" s="1135"/>
      <c r="K20" s="1135"/>
      <c r="L20" s="1135"/>
      <c r="M20" s="1135"/>
    </row>
    <row r="21" spans="1:13" ht="24" customHeight="1">
      <c r="A21" s="1135"/>
      <c r="B21" s="1135"/>
      <c r="C21" s="1135"/>
      <c r="D21" s="1135"/>
      <c r="E21" s="1135"/>
      <c r="F21" s="1135"/>
      <c r="G21" s="1135"/>
      <c r="H21" s="1135"/>
      <c r="I21" s="1135"/>
      <c r="J21" s="1135"/>
      <c r="K21" s="1135"/>
      <c r="L21" s="1135"/>
      <c r="M21" s="1135"/>
    </row>
    <row r="22" spans="1:13" ht="24" customHeight="1">
      <c r="A22" s="1135"/>
      <c r="B22" s="1135"/>
      <c r="C22" s="1135"/>
      <c r="D22" s="1135"/>
      <c r="E22" s="1135"/>
      <c r="F22" s="1135"/>
      <c r="G22" s="1135"/>
      <c r="H22" s="1135"/>
      <c r="I22" s="1135"/>
      <c r="J22" s="1135"/>
      <c r="K22" s="1135"/>
      <c r="L22" s="1135"/>
      <c r="M22" s="1135"/>
    </row>
    <row r="23" spans="1:13" ht="24" customHeight="1">
      <c r="A23" s="1135"/>
      <c r="B23" s="1135"/>
      <c r="C23" s="1135"/>
      <c r="D23" s="1135"/>
      <c r="E23" s="1135"/>
      <c r="F23" s="1135"/>
      <c r="G23" s="1135"/>
      <c r="H23" s="1135"/>
      <c r="I23" s="1135"/>
      <c r="J23" s="1135"/>
      <c r="K23" s="1135"/>
      <c r="L23" s="1135"/>
      <c r="M23" s="1135"/>
    </row>
  </sheetData>
  <sheetProtection selectLockedCells="1" selectUnlockedCells="1"/>
  <mergeCells count="10">
    <mergeCell ref="J3:K3"/>
    <mergeCell ref="A2:H2"/>
    <mergeCell ref="L2:M2"/>
    <mergeCell ref="A3:A4"/>
    <mergeCell ref="B3:B4"/>
    <mergeCell ref="C3:C4"/>
    <mergeCell ref="D3:E3"/>
    <mergeCell ref="F3:G3"/>
    <mergeCell ref="H3:I3"/>
    <mergeCell ref="M3:M4"/>
  </mergeCells>
  <phoneticPr fontId="2" type="noConversion"/>
  <printOptions horizontalCentered="1" verticalCentered="1"/>
  <pageMargins left="0.86614173228346458" right="0.19685039370078741" top="0.59055118110236227" bottom="0.47244094488188981" header="0.31496062992125984" footer="0.31496062992125984"/>
  <pageSetup paperSize="9" scale="93" orientation="landscape" blackAndWhite="1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view="pageBreakPreview" zoomScale="60" zoomScaleNormal="100" workbookViewId="0">
      <selection activeCell="D12" sqref="D12"/>
    </sheetView>
  </sheetViews>
  <sheetFormatPr defaultRowHeight="16.5"/>
  <cols>
    <col min="1" max="13" width="9.25" style="3" customWidth="1"/>
    <col min="14" max="16384" width="9" style="3"/>
  </cols>
  <sheetData>
    <row r="1" spans="1:13" ht="36.75" customHeight="1">
      <c r="A1" s="1196"/>
      <c r="B1" s="1197"/>
      <c r="C1" s="1197"/>
      <c r="D1" s="1197"/>
      <c r="E1" s="1197"/>
      <c r="F1" s="1197"/>
      <c r="G1" s="1197"/>
      <c r="H1" s="1197"/>
      <c r="I1" s="1197"/>
      <c r="J1" s="1197"/>
      <c r="K1" s="1197"/>
      <c r="L1" s="1197"/>
      <c r="M1" s="1198"/>
    </row>
    <row r="2" spans="1:13" ht="36.75" customHeight="1">
      <c r="A2" s="1199"/>
      <c r="B2" s="2552"/>
      <c r="C2" s="2553"/>
      <c r="D2" s="1"/>
      <c r="E2" s="1"/>
      <c r="F2" s="1"/>
      <c r="G2" s="1"/>
      <c r="H2" s="1"/>
      <c r="I2" s="1"/>
      <c r="J2" s="1"/>
      <c r="K2" s="1"/>
      <c r="L2" s="1"/>
      <c r="M2" s="1200"/>
    </row>
    <row r="3" spans="1:13" ht="36.75" customHeight="1">
      <c r="A3" s="1199"/>
      <c r="B3" s="2548" t="str">
        <f>'1-3 설명서'!F2 &amp; " 설계도"</f>
        <v>2026년 숲가꾸기(풀베기)사업(12차) 설계도</v>
      </c>
      <c r="C3" s="2548"/>
      <c r="D3" s="2548"/>
      <c r="E3" s="2548"/>
      <c r="F3" s="2548"/>
      <c r="G3" s="2548"/>
      <c r="H3" s="2548"/>
      <c r="I3" s="2548"/>
      <c r="J3" s="2548"/>
      <c r="K3" s="2548"/>
      <c r="L3" s="2548"/>
      <c r="M3" s="1200"/>
    </row>
    <row r="4" spans="1:13" ht="36.75" customHeight="1">
      <c r="A4" s="1199"/>
      <c r="B4" s="2548"/>
      <c r="C4" s="2548"/>
      <c r="D4" s="2548"/>
      <c r="E4" s="2548"/>
      <c r="F4" s="2548"/>
      <c r="G4" s="2548"/>
      <c r="H4" s="2548"/>
      <c r="I4" s="2548"/>
      <c r="J4" s="2548"/>
      <c r="K4" s="2548"/>
      <c r="L4" s="2548"/>
      <c r="M4" s="1200"/>
    </row>
    <row r="5" spans="1:13" ht="36.75" customHeight="1">
      <c r="A5" s="1199"/>
      <c r="B5" s="1"/>
      <c r="C5" s="1201"/>
      <c r="D5" s="1202"/>
      <c r="E5" s="1202"/>
      <c r="F5" s="1"/>
      <c r="G5" s="1"/>
      <c r="H5" s="1"/>
      <c r="I5" s="1"/>
      <c r="J5" s="1"/>
      <c r="K5" s="1"/>
      <c r="L5" s="1"/>
      <c r="M5" s="1200"/>
    </row>
    <row r="6" spans="1:13" ht="36.75" customHeight="1">
      <c r="A6" s="1199"/>
      <c r="B6" s="1"/>
      <c r="C6" s="2555" t="s">
        <v>1723</v>
      </c>
      <c r="D6" s="2555"/>
      <c r="E6" s="1542" t="str">
        <f>'1-3 설명서'!F3</f>
        <v>단양군 영춘면 사지원리 산147 외 10(66-0-3-0 외 16개소)</v>
      </c>
      <c r="G6" s="1203"/>
      <c r="H6" s="1203"/>
      <c r="I6" s="1203"/>
      <c r="J6" s="1203"/>
      <c r="K6" s="1203"/>
      <c r="L6" s="1"/>
      <c r="M6" s="1200"/>
    </row>
    <row r="7" spans="1:13" ht="36.75" customHeight="1">
      <c r="A7" s="1199"/>
      <c r="B7" s="1"/>
      <c r="C7" s="2555" t="s">
        <v>1724</v>
      </c>
      <c r="D7" s="2555"/>
      <c r="E7" s="1213" t="s">
        <v>1727</v>
      </c>
      <c r="G7" s="1203"/>
      <c r="H7" s="1203"/>
      <c r="I7" s="1203"/>
      <c r="J7" s="1203"/>
      <c r="K7" s="1203"/>
      <c r="L7" s="1"/>
      <c r="M7" s="1200"/>
    </row>
    <row r="8" spans="1:13" ht="36.75" customHeight="1">
      <c r="A8" s="1199"/>
      <c r="B8" s="1"/>
      <c r="C8" s="2555" t="s">
        <v>1725</v>
      </c>
      <c r="D8" s="2555"/>
      <c r="E8" s="1204">
        <f>'1-3 설명서'!S45</f>
        <v>68.600000000000009</v>
      </c>
      <c r="F8" s="1205" t="s">
        <v>807</v>
      </c>
      <c r="H8" s="1"/>
      <c r="I8" s="1"/>
      <c r="J8" s="1"/>
      <c r="K8" s="1"/>
      <c r="L8" s="1"/>
      <c r="M8" s="1200"/>
    </row>
    <row r="9" spans="1:13" ht="36.75" customHeight="1">
      <c r="A9" s="1199"/>
      <c r="B9" s="1"/>
      <c r="D9" s="1206"/>
      <c r="E9" s="1206"/>
      <c r="F9" s="1207"/>
      <c r="G9" s="1205"/>
      <c r="H9" s="1"/>
      <c r="I9" s="1"/>
      <c r="J9" s="1"/>
      <c r="K9" s="1"/>
      <c r="L9" s="1"/>
      <c r="M9" s="1200"/>
    </row>
    <row r="10" spans="1:13" ht="36.75" customHeight="1">
      <c r="A10" s="1199"/>
      <c r="B10" s="1"/>
      <c r="C10" s="1"/>
      <c r="D10" s="1"/>
      <c r="E10" s="2550" t="str">
        <f>표지!AC24</f>
        <v xml:space="preserve"> 2026년 07월</v>
      </c>
      <c r="F10" s="2550"/>
      <c r="G10" s="2550"/>
      <c r="H10" s="2550"/>
      <c r="I10" s="2550"/>
      <c r="J10" s="1"/>
      <c r="K10" s="1"/>
      <c r="L10" s="1"/>
      <c r="M10" s="1200"/>
    </row>
    <row r="11" spans="1:13" ht="36.75" customHeight="1">
      <c r="A11" s="1199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200"/>
    </row>
    <row r="12" spans="1:13" ht="36.75" customHeight="1">
      <c r="A12" s="1199"/>
      <c r="B12" s="1"/>
      <c r="C12" s="1"/>
      <c r="D12" s="1208"/>
      <c r="E12" s="2554" t="str">
        <f>표지!L20</f>
        <v>단양국유림관리소</v>
      </c>
      <c r="F12" s="2554"/>
      <c r="G12" s="2554"/>
      <c r="H12" s="2554"/>
      <c r="I12" s="2554"/>
      <c r="J12" s="1208"/>
      <c r="K12" s="1"/>
      <c r="L12" s="1"/>
      <c r="M12" s="1200"/>
    </row>
    <row r="13" spans="1:13" ht="36.75" customHeight="1" thickBot="1">
      <c r="A13" s="1209"/>
      <c r="B13" s="1210"/>
      <c r="C13" s="1210"/>
      <c r="D13" s="1210"/>
      <c r="E13" s="1210"/>
      <c r="F13" s="1210"/>
      <c r="G13" s="1210"/>
      <c r="H13" s="1210"/>
      <c r="I13" s="1210"/>
      <c r="J13" s="1210"/>
      <c r="K13" s="1210"/>
      <c r="L13" s="1210"/>
      <c r="M13" s="1211"/>
    </row>
    <row r="14" spans="1:13" ht="36.75" customHeight="1">
      <c r="A14" s="1196"/>
      <c r="B14" s="1197"/>
      <c r="C14" s="1197"/>
      <c r="D14" s="1197"/>
      <c r="E14" s="1197"/>
      <c r="F14" s="1197"/>
      <c r="G14" s="1197"/>
      <c r="H14" s="1197"/>
      <c r="I14" s="1197"/>
      <c r="J14" s="1197"/>
      <c r="K14" s="1197"/>
      <c r="L14" s="1197"/>
      <c r="M14" s="1198"/>
    </row>
    <row r="15" spans="1:13" ht="36.75" customHeight="1">
      <c r="A15" s="1199"/>
      <c r="B15" s="2552"/>
      <c r="C15" s="2553"/>
      <c r="D15" s="1"/>
      <c r="E15" s="1"/>
      <c r="F15" s="1"/>
      <c r="G15" s="1"/>
      <c r="H15" s="1"/>
      <c r="I15" s="1"/>
      <c r="J15" s="1"/>
      <c r="K15" s="1"/>
      <c r="L15" s="1"/>
      <c r="M15" s="1200"/>
    </row>
    <row r="16" spans="1:13" ht="36.75" customHeight="1">
      <c r="A16" s="1199"/>
      <c r="B16" s="2548"/>
      <c r="C16" s="2548"/>
      <c r="D16" s="2548"/>
      <c r="E16" s="2548"/>
      <c r="F16" s="2548"/>
      <c r="G16" s="2548"/>
      <c r="H16" s="2548"/>
      <c r="I16" s="2548"/>
      <c r="J16" s="2548"/>
      <c r="K16" s="2548"/>
      <c r="L16" s="2548"/>
      <c r="M16" s="1200"/>
    </row>
    <row r="17" spans="1:13" ht="36.75" customHeight="1">
      <c r="A17" s="1199"/>
      <c r="B17" s="2548"/>
      <c r="C17" s="2548"/>
      <c r="D17" s="2548"/>
      <c r="E17" s="2548"/>
      <c r="F17" s="2548"/>
      <c r="G17" s="2548"/>
      <c r="H17" s="2548"/>
      <c r="I17" s="2548"/>
      <c r="J17" s="2548"/>
      <c r="K17" s="2548"/>
      <c r="L17" s="2548"/>
      <c r="M17" s="1200"/>
    </row>
    <row r="18" spans="1:13" ht="36.75" customHeight="1">
      <c r="A18" s="1199"/>
      <c r="B18" s="1"/>
      <c r="C18" s="1201"/>
      <c r="D18" s="1202"/>
      <c r="E18" s="1202"/>
      <c r="F18" s="1"/>
      <c r="G18" s="1"/>
      <c r="H18" s="1"/>
      <c r="I18" s="1"/>
      <c r="J18" s="1"/>
      <c r="K18" s="1"/>
      <c r="L18" s="1"/>
      <c r="M18" s="1200"/>
    </row>
    <row r="19" spans="1:13" ht="36.75" customHeight="1">
      <c r="A19" s="1199"/>
      <c r="B19" s="1"/>
      <c r="C19" s="1201"/>
      <c r="D19" s="2549" t="s">
        <v>1726</v>
      </c>
      <c r="E19" s="2549"/>
      <c r="F19" s="2549"/>
      <c r="G19" s="2549"/>
      <c r="H19" s="2549"/>
      <c r="I19" s="2549"/>
      <c r="J19" s="2549"/>
      <c r="K19" s="1203"/>
      <c r="L19" s="1"/>
      <c r="M19" s="1200"/>
    </row>
    <row r="20" spans="1:13" ht="36.75" customHeight="1">
      <c r="A20" s="1199"/>
      <c r="B20" s="1"/>
      <c r="D20" s="2549"/>
      <c r="E20" s="2549"/>
      <c r="F20" s="2549"/>
      <c r="G20" s="2549"/>
      <c r="H20" s="2549"/>
      <c r="I20" s="2549"/>
      <c r="J20" s="2549"/>
      <c r="K20" s="1"/>
      <c r="L20" s="1"/>
      <c r="M20" s="1200"/>
    </row>
    <row r="21" spans="1:13" ht="36.75" customHeight="1">
      <c r="A21" s="1199"/>
      <c r="B21" s="1"/>
      <c r="D21" s="1206"/>
      <c r="E21" s="1206"/>
      <c r="F21" s="1207"/>
      <c r="G21" s="1205"/>
      <c r="H21" s="1"/>
      <c r="I21" s="1"/>
      <c r="J21" s="1"/>
      <c r="K21" s="1"/>
      <c r="L21" s="1"/>
      <c r="M21" s="1200"/>
    </row>
    <row r="22" spans="1:13" ht="36.75" customHeight="1">
      <c r="A22" s="1199"/>
      <c r="B22" s="1"/>
      <c r="C22" s="1"/>
      <c r="D22" s="1"/>
      <c r="E22" s="2550"/>
      <c r="F22" s="2550"/>
      <c r="G22" s="2550"/>
      <c r="H22" s="2550"/>
      <c r="I22" s="2550"/>
      <c r="J22" s="1"/>
      <c r="K22" s="1"/>
      <c r="L22" s="1"/>
      <c r="M22" s="1200"/>
    </row>
    <row r="23" spans="1:13" ht="36.75" customHeight="1">
      <c r="A23" s="1199"/>
      <c r="B23" s="1"/>
      <c r="C23" s="1"/>
      <c r="D23" s="1"/>
      <c r="E23" s="1212"/>
      <c r="F23" s="1212"/>
      <c r="G23" s="1212"/>
      <c r="H23" s="1212"/>
      <c r="I23" s="1212"/>
      <c r="J23" s="1"/>
      <c r="K23" s="1"/>
      <c r="L23" s="1"/>
      <c r="M23" s="1200"/>
    </row>
    <row r="24" spans="1:13" ht="36.75" customHeight="1">
      <c r="A24" s="1199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200"/>
    </row>
    <row r="25" spans="1:13" ht="36.75" customHeight="1">
      <c r="A25" s="1199"/>
      <c r="B25" s="1"/>
      <c r="C25" s="1"/>
      <c r="D25" s="1208"/>
      <c r="E25" s="2551"/>
      <c r="F25" s="2551"/>
      <c r="G25" s="2551"/>
      <c r="H25" s="2551"/>
      <c r="I25" s="2551"/>
      <c r="J25" s="1208"/>
      <c r="K25" s="1"/>
      <c r="L25" s="1"/>
      <c r="M25" s="1200"/>
    </row>
    <row r="26" spans="1:13" ht="36.75" customHeight="1" thickBot="1">
      <c r="A26" s="1209"/>
      <c r="B26" s="1210"/>
      <c r="C26" s="1210"/>
      <c r="D26" s="1210"/>
      <c r="E26" s="1210"/>
      <c r="F26" s="1210"/>
      <c r="G26" s="1210"/>
      <c r="H26" s="1210"/>
      <c r="I26" s="1210"/>
      <c r="J26" s="1210"/>
      <c r="K26" s="1210"/>
      <c r="L26" s="1210"/>
      <c r="M26" s="1211"/>
    </row>
    <row r="27" spans="1:13" ht="36.75" customHeight="1">
      <c r="A27" s="1196"/>
      <c r="B27" s="1197"/>
      <c r="C27" s="1197"/>
      <c r="D27" s="1197"/>
      <c r="E27" s="1197"/>
      <c r="F27" s="1197"/>
      <c r="G27" s="1197"/>
      <c r="H27" s="1197"/>
      <c r="I27" s="1197"/>
      <c r="J27" s="1197"/>
      <c r="K27" s="1197"/>
      <c r="L27" s="1197"/>
      <c r="M27" s="1198"/>
    </row>
    <row r="28" spans="1:13" ht="36.75" customHeight="1">
      <c r="A28" s="1199"/>
      <c r="B28" s="2552"/>
      <c r="C28" s="2553"/>
      <c r="D28" s="1"/>
      <c r="E28" s="1"/>
      <c r="F28" s="1"/>
      <c r="G28" s="1"/>
      <c r="H28" s="1"/>
      <c r="I28" s="1"/>
      <c r="J28" s="1"/>
      <c r="K28" s="1"/>
      <c r="L28" s="1"/>
      <c r="M28" s="1200"/>
    </row>
    <row r="29" spans="1:13" ht="36.75" customHeight="1">
      <c r="A29" s="1199"/>
      <c r="B29" s="2548"/>
      <c r="C29" s="2548"/>
      <c r="D29" s="2548"/>
      <c r="E29" s="2548"/>
      <c r="F29" s="2548"/>
      <c r="G29" s="2548"/>
      <c r="H29" s="2548"/>
      <c r="I29" s="2548"/>
      <c r="J29" s="2548"/>
      <c r="K29" s="2548"/>
      <c r="L29" s="2548"/>
      <c r="M29" s="1200"/>
    </row>
    <row r="30" spans="1:13" ht="36.75" customHeight="1">
      <c r="A30" s="1199"/>
      <c r="B30" s="2548"/>
      <c r="C30" s="2548"/>
      <c r="D30" s="2548"/>
      <c r="E30" s="2548"/>
      <c r="F30" s="2548"/>
      <c r="G30" s="2548"/>
      <c r="H30" s="2548"/>
      <c r="I30" s="2548"/>
      <c r="J30" s="2548"/>
      <c r="K30" s="2548"/>
      <c r="L30" s="2548"/>
      <c r="M30" s="1200"/>
    </row>
    <row r="31" spans="1:13" ht="36.75" customHeight="1">
      <c r="A31" s="1199"/>
      <c r="B31" s="1"/>
      <c r="C31" s="1201"/>
      <c r="D31" s="1202"/>
      <c r="E31" s="1202"/>
      <c r="F31" s="1"/>
      <c r="G31" s="1"/>
      <c r="H31" s="1"/>
      <c r="I31" s="1"/>
      <c r="J31" s="1"/>
      <c r="K31" s="1"/>
      <c r="L31" s="1"/>
      <c r="M31" s="1200"/>
    </row>
    <row r="32" spans="1:13" ht="36.75" customHeight="1">
      <c r="A32" s="1199"/>
      <c r="B32" s="1"/>
      <c r="C32" s="1201"/>
      <c r="D32" s="2549" t="s">
        <v>2113</v>
      </c>
      <c r="E32" s="2549"/>
      <c r="F32" s="2549"/>
      <c r="G32" s="2549"/>
      <c r="H32" s="2549"/>
      <c r="I32" s="2549"/>
      <c r="J32" s="2549"/>
      <c r="K32" s="1203"/>
      <c r="L32" s="1"/>
      <c r="M32" s="1200"/>
    </row>
    <row r="33" spans="1:13" ht="36.75" customHeight="1">
      <c r="A33" s="1199"/>
      <c r="B33" s="1"/>
      <c r="D33" s="2549"/>
      <c r="E33" s="2549"/>
      <c r="F33" s="2549"/>
      <c r="G33" s="2549"/>
      <c r="H33" s="2549"/>
      <c r="I33" s="2549"/>
      <c r="J33" s="2549"/>
      <c r="K33" s="1"/>
      <c r="L33" s="1"/>
      <c r="M33" s="1200"/>
    </row>
    <row r="34" spans="1:13" ht="36.75" customHeight="1">
      <c r="A34" s="1199"/>
      <c r="B34" s="1"/>
      <c r="D34" s="1206"/>
      <c r="E34" s="1206"/>
      <c r="F34" s="1207"/>
      <c r="G34" s="1205"/>
      <c r="H34" s="1"/>
      <c r="I34" s="1"/>
      <c r="J34" s="1"/>
      <c r="K34" s="1"/>
      <c r="L34" s="1"/>
      <c r="M34" s="1200"/>
    </row>
    <row r="35" spans="1:13" ht="36.75" customHeight="1">
      <c r="A35" s="1199"/>
      <c r="B35" s="1"/>
      <c r="D35" s="1206"/>
      <c r="E35" s="1206"/>
      <c r="F35" s="1207"/>
      <c r="G35" s="1205"/>
      <c r="H35" s="1"/>
      <c r="I35" s="1"/>
      <c r="J35" s="1"/>
      <c r="K35" s="1"/>
      <c r="L35" s="1"/>
      <c r="M35" s="1200"/>
    </row>
    <row r="36" spans="1:13" ht="36.75" customHeight="1">
      <c r="A36" s="1199"/>
      <c r="B36" s="1"/>
      <c r="C36" s="1"/>
      <c r="D36" s="1"/>
      <c r="E36" s="2550"/>
      <c r="F36" s="2550"/>
      <c r="G36" s="2550"/>
      <c r="H36" s="2550"/>
      <c r="I36" s="2550"/>
      <c r="J36" s="1"/>
      <c r="K36" s="1"/>
      <c r="L36" s="1"/>
      <c r="M36" s="1200"/>
    </row>
    <row r="37" spans="1:13" ht="36.75" customHeight="1">
      <c r="A37" s="1199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200"/>
    </row>
    <row r="38" spans="1:13" ht="36.75" customHeight="1">
      <c r="A38" s="1199"/>
      <c r="B38" s="1"/>
      <c r="C38" s="1"/>
      <c r="D38" s="1208"/>
      <c r="E38" s="2551"/>
      <c r="F38" s="2551"/>
      <c r="G38" s="2551"/>
      <c r="H38" s="2551"/>
      <c r="I38" s="2551"/>
      <c r="J38" s="1208"/>
      <c r="K38" s="1"/>
      <c r="L38" s="1"/>
      <c r="M38" s="1200"/>
    </row>
    <row r="39" spans="1:13" ht="36.75" customHeight="1" thickBot="1">
      <c r="A39" s="1209"/>
      <c r="B39" s="1210"/>
      <c r="C39" s="1210"/>
      <c r="D39" s="1210"/>
      <c r="E39" s="1210"/>
      <c r="F39" s="1210"/>
      <c r="G39" s="1210"/>
      <c r="H39" s="1210"/>
      <c r="I39" s="1210"/>
      <c r="J39" s="1210"/>
      <c r="K39" s="1210"/>
      <c r="L39" s="1210"/>
      <c r="M39" s="1211"/>
    </row>
    <row r="40" spans="1:13" ht="36.75" customHeight="1">
      <c r="A40" s="1196"/>
      <c r="B40" s="1197"/>
      <c r="C40" s="1197"/>
      <c r="D40" s="1197"/>
      <c r="E40" s="1197"/>
      <c r="F40" s="1197"/>
      <c r="G40" s="1197"/>
      <c r="H40" s="1197"/>
      <c r="I40" s="1197"/>
      <c r="J40" s="1197"/>
      <c r="K40" s="1197"/>
      <c r="L40" s="1197"/>
      <c r="M40" s="1198"/>
    </row>
    <row r="41" spans="1:13" ht="36.75" customHeight="1">
      <c r="A41" s="1199"/>
      <c r="B41" s="2552"/>
      <c r="C41" s="2553"/>
      <c r="D41" s="1"/>
      <c r="E41" s="1"/>
      <c r="F41" s="1"/>
      <c r="G41" s="1"/>
      <c r="H41" s="1"/>
      <c r="I41" s="1"/>
      <c r="J41" s="1"/>
      <c r="K41" s="1"/>
      <c r="L41" s="1"/>
      <c r="M41" s="1200"/>
    </row>
    <row r="42" spans="1:13" ht="36.75" customHeight="1">
      <c r="A42" s="1199"/>
      <c r="B42" s="2548"/>
      <c r="C42" s="2548"/>
      <c r="D42" s="2548"/>
      <c r="E42" s="2548"/>
      <c r="F42" s="2548"/>
      <c r="G42" s="2548"/>
      <c r="H42" s="2548"/>
      <c r="I42" s="2548"/>
      <c r="J42" s="2548"/>
      <c r="K42" s="2548"/>
      <c r="L42" s="2548"/>
      <c r="M42" s="1200"/>
    </row>
    <row r="43" spans="1:13" ht="36.75" customHeight="1">
      <c r="A43" s="1199"/>
      <c r="B43" s="2548"/>
      <c r="C43" s="2548"/>
      <c r="D43" s="2548"/>
      <c r="E43" s="2548"/>
      <c r="F43" s="2548"/>
      <c r="G43" s="2548"/>
      <c r="H43" s="2548"/>
      <c r="I43" s="2548"/>
      <c r="J43" s="2548"/>
      <c r="K43" s="2548"/>
      <c r="L43" s="2548"/>
      <c r="M43" s="1200"/>
    </row>
    <row r="44" spans="1:13" ht="36.75" customHeight="1">
      <c r="A44" s="1199"/>
      <c r="B44" s="1"/>
      <c r="C44" s="1201"/>
      <c r="D44" s="1202"/>
      <c r="E44" s="1202"/>
      <c r="F44" s="1"/>
      <c r="G44" s="1"/>
      <c r="H44" s="1"/>
      <c r="I44" s="1"/>
      <c r="J44" s="1"/>
      <c r="K44" s="1"/>
      <c r="L44" s="1"/>
      <c r="M44" s="1200"/>
    </row>
    <row r="45" spans="1:13" ht="36.75" customHeight="1">
      <c r="A45" s="1199"/>
      <c r="B45" s="1"/>
      <c r="C45" s="1201"/>
      <c r="D45" s="2549" t="s">
        <v>2114</v>
      </c>
      <c r="E45" s="2549"/>
      <c r="F45" s="2549"/>
      <c r="G45" s="2549"/>
      <c r="H45" s="2549"/>
      <c r="I45" s="2549"/>
      <c r="J45" s="2549"/>
      <c r="K45" s="1203"/>
      <c r="L45" s="1"/>
      <c r="M45" s="1200"/>
    </row>
    <row r="46" spans="1:13" ht="36.75" customHeight="1">
      <c r="A46" s="1199"/>
      <c r="B46" s="1"/>
      <c r="D46" s="2549"/>
      <c r="E46" s="2549"/>
      <c r="F46" s="2549"/>
      <c r="G46" s="2549"/>
      <c r="H46" s="2549"/>
      <c r="I46" s="2549"/>
      <c r="J46" s="2549"/>
      <c r="K46" s="1"/>
      <c r="L46" s="1"/>
      <c r="M46" s="1200"/>
    </row>
    <row r="47" spans="1:13" ht="36.75" customHeight="1">
      <c r="A47" s="1199"/>
      <c r="B47" s="1"/>
      <c r="D47" s="1206"/>
      <c r="E47" s="1206"/>
      <c r="F47" s="1207"/>
      <c r="G47" s="1205"/>
      <c r="H47" s="1"/>
      <c r="I47" s="1"/>
      <c r="J47" s="1"/>
      <c r="K47" s="1"/>
      <c r="L47" s="1"/>
      <c r="M47" s="1200"/>
    </row>
    <row r="48" spans="1:13" ht="36.75" customHeight="1">
      <c r="A48" s="1199"/>
      <c r="B48" s="1"/>
      <c r="D48" s="1206"/>
      <c r="E48" s="1206"/>
      <c r="F48" s="1207"/>
      <c r="G48" s="1205"/>
      <c r="H48" s="1"/>
      <c r="I48" s="1"/>
      <c r="J48" s="1"/>
      <c r="K48" s="1"/>
      <c r="L48" s="1"/>
      <c r="M48" s="1200"/>
    </row>
    <row r="49" spans="1:13" ht="36.75" customHeight="1">
      <c r="A49" s="1199"/>
      <c r="B49" s="1"/>
      <c r="C49" s="1"/>
      <c r="D49" s="1"/>
      <c r="E49" s="2550"/>
      <c r="F49" s="2550"/>
      <c r="G49" s="2550"/>
      <c r="H49" s="2550"/>
      <c r="I49" s="2550"/>
      <c r="J49" s="1"/>
      <c r="K49" s="1"/>
      <c r="L49" s="1"/>
      <c r="M49" s="1200"/>
    </row>
    <row r="50" spans="1:13" ht="36.75" customHeight="1">
      <c r="A50" s="1199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200"/>
    </row>
    <row r="51" spans="1:13" ht="36.75" customHeight="1">
      <c r="A51" s="1199"/>
      <c r="B51" s="1"/>
      <c r="C51" s="1"/>
      <c r="D51" s="1208"/>
      <c r="E51" s="2551"/>
      <c r="F51" s="2551"/>
      <c r="G51" s="2551"/>
      <c r="H51" s="2551"/>
      <c r="I51" s="2551"/>
      <c r="J51" s="1208"/>
      <c r="K51" s="1"/>
      <c r="L51" s="1"/>
      <c r="M51" s="1200"/>
    </row>
    <row r="52" spans="1:13" ht="36.75" customHeight="1" thickBot="1">
      <c r="A52" s="1209"/>
      <c r="B52" s="1210"/>
      <c r="C52" s="1210"/>
      <c r="D52" s="1210"/>
      <c r="E52" s="1210"/>
      <c r="F52" s="1210"/>
      <c r="G52" s="1210"/>
      <c r="H52" s="1210"/>
      <c r="I52" s="1210"/>
      <c r="J52" s="1210"/>
      <c r="K52" s="1210"/>
      <c r="L52" s="1210"/>
      <c r="M52" s="1211"/>
    </row>
  </sheetData>
  <mergeCells count="22">
    <mergeCell ref="E25:I25"/>
    <mergeCell ref="B2:C2"/>
    <mergeCell ref="B3:L4"/>
    <mergeCell ref="E10:I10"/>
    <mergeCell ref="E12:I12"/>
    <mergeCell ref="B15:C15"/>
    <mergeCell ref="B16:L17"/>
    <mergeCell ref="D19:J20"/>
    <mergeCell ref="E22:I22"/>
    <mergeCell ref="C8:D8"/>
    <mergeCell ref="C7:D7"/>
    <mergeCell ref="C6:D6"/>
    <mergeCell ref="B42:L43"/>
    <mergeCell ref="D45:J46"/>
    <mergeCell ref="E49:I49"/>
    <mergeCell ref="E51:I51"/>
    <mergeCell ref="B28:C28"/>
    <mergeCell ref="B29:L30"/>
    <mergeCell ref="D32:J33"/>
    <mergeCell ref="E36:I36"/>
    <mergeCell ref="E38:I38"/>
    <mergeCell ref="B41:C41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140" orientation="landscape" r:id="rId1"/>
  <rowBreaks count="3" manualBreakCount="3">
    <brk id="13" max="16383" man="1"/>
    <brk id="26" max="16383" man="1"/>
    <brk id="39" max="16383" man="1"/>
  </rowBreaks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view="pageBreakPreview" zoomScale="60" zoomScaleNormal="100" workbookViewId="0">
      <selection activeCell="R16" sqref="R16"/>
    </sheetView>
  </sheetViews>
  <sheetFormatPr defaultRowHeight="16.5"/>
  <cols>
    <col min="1" max="13" width="9.25" style="3" customWidth="1"/>
    <col min="14" max="16384" width="9" style="3"/>
  </cols>
  <sheetData>
    <row r="1" spans="1:13" ht="36.75" customHeight="1">
      <c r="A1" s="1196"/>
      <c r="B1" s="1197"/>
      <c r="C1" s="1197"/>
      <c r="D1" s="1197"/>
      <c r="E1" s="1197"/>
      <c r="F1" s="1197"/>
      <c r="G1" s="1197"/>
      <c r="H1" s="1197"/>
      <c r="I1" s="1197"/>
      <c r="J1" s="1197"/>
      <c r="K1" s="1197"/>
      <c r="L1" s="1197"/>
      <c r="M1" s="1198"/>
    </row>
    <row r="2" spans="1:13" ht="36.75" customHeight="1">
      <c r="A2" s="1199"/>
      <c r="B2" s="2552"/>
      <c r="C2" s="2553"/>
      <c r="D2" s="1"/>
      <c r="E2" s="1"/>
      <c r="F2" s="1"/>
      <c r="G2" s="1"/>
      <c r="H2" s="1"/>
      <c r="I2" s="1"/>
      <c r="J2" s="1"/>
      <c r="K2" s="1"/>
      <c r="L2" s="1"/>
      <c r="M2" s="1200"/>
    </row>
    <row r="3" spans="1:13" ht="36.75" customHeight="1">
      <c r="A3" s="1199"/>
      <c r="B3" s="2548" t="str">
        <f>'1-3 설명서'!F2 &amp; " 야장집"</f>
        <v>2026년 숲가꾸기(풀베기)사업(12차) 야장집</v>
      </c>
      <c r="C3" s="2548"/>
      <c r="D3" s="2548"/>
      <c r="E3" s="2548"/>
      <c r="F3" s="2548"/>
      <c r="G3" s="2548"/>
      <c r="H3" s="2548"/>
      <c r="I3" s="2548"/>
      <c r="J3" s="2548"/>
      <c r="K3" s="2548"/>
      <c r="L3" s="2548"/>
      <c r="M3" s="1200"/>
    </row>
    <row r="4" spans="1:13" ht="36.75" customHeight="1">
      <c r="A4" s="1199"/>
      <c r="B4" s="2548"/>
      <c r="C4" s="2548"/>
      <c r="D4" s="2548"/>
      <c r="E4" s="2548"/>
      <c r="F4" s="2548"/>
      <c r="G4" s="2548"/>
      <c r="H4" s="2548"/>
      <c r="I4" s="2548"/>
      <c r="J4" s="2548"/>
      <c r="K4" s="2548"/>
      <c r="L4" s="2548"/>
      <c r="M4" s="1200"/>
    </row>
    <row r="5" spans="1:13" ht="36.75" customHeight="1">
      <c r="A5" s="1199"/>
      <c r="B5" s="1"/>
      <c r="C5" s="1201"/>
      <c r="D5" s="1202"/>
      <c r="E5" s="1202"/>
      <c r="F5" s="1"/>
      <c r="G5" s="1"/>
      <c r="H5" s="1"/>
      <c r="I5" s="1"/>
      <c r="J5" s="1"/>
      <c r="K5" s="1"/>
      <c r="L5" s="1"/>
      <c r="M5" s="1200"/>
    </row>
    <row r="6" spans="1:13" ht="36.75" customHeight="1">
      <c r="A6" s="1199"/>
      <c r="B6" s="1"/>
      <c r="C6" s="2555" t="s">
        <v>1723</v>
      </c>
      <c r="D6" s="2555"/>
      <c r="E6" s="1542" t="str">
        <f>'1-3 설명서'!F3</f>
        <v>단양군 영춘면 사지원리 산147 외 10(66-0-3-0 외 16개소)</v>
      </c>
      <c r="G6" s="1203"/>
      <c r="H6" s="1203"/>
      <c r="I6" s="1203"/>
      <c r="J6" s="1203"/>
      <c r="K6" s="1203"/>
      <c r="L6" s="1"/>
      <c r="M6" s="1200"/>
    </row>
    <row r="7" spans="1:13" ht="36.75" customHeight="1">
      <c r="A7" s="1199"/>
      <c r="B7" s="1"/>
      <c r="C7" s="2555" t="s">
        <v>1724</v>
      </c>
      <c r="D7" s="2555"/>
      <c r="E7" s="1213" t="s">
        <v>1727</v>
      </c>
      <c r="G7" s="1203"/>
      <c r="H7" s="1203"/>
      <c r="I7" s="1203"/>
      <c r="J7" s="1203"/>
      <c r="K7" s="1203"/>
      <c r="L7" s="1"/>
      <c r="M7" s="1200"/>
    </row>
    <row r="8" spans="1:13" ht="36.75" customHeight="1">
      <c r="A8" s="1199"/>
      <c r="B8" s="1"/>
      <c r="C8" s="2555" t="s">
        <v>1725</v>
      </c>
      <c r="D8" s="2555"/>
      <c r="E8" s="1204">
        <f>Sheet2!E8</f>
        <v>68.600000000000009</v>
      </c>
      <c r="F8" s="1205" t="s">
        <v>807</v>
      </c>
      <c r="H8" s="1"/>
      <c r="I8" s="1"/>
      <c r="J8" s="1"/>
      <c r="K8" s="1"/>
      <c r="L8" s="1"/>
      <c r="M8" s="1200"/>
    </row>
    <row r="9" spans="1:13" ht="36.75" customHeight="1">
      <c r="A9" s="1199"/>
      <c r="B9" s="1"/>
      <c r="D9" s="1206"/>
      <c r="E9" s="1206"/>
      <c r="F9" s="1207"/>
      <c r="G9" s="1205"/>
      <c r="H9" s="1"/>
      <c r="I9" s="1"/>
      <c r="J9" s="1"/>
      <c r="K9" s="1"/>
      <c r="L9" s="1"/>
      <c r="M9" s="1200"/>
    </row>
    <row r="10" spans="1:13" ht="36.75" customHeight="1">
      <c r="A10" s="1199"/>
      <c r="B10" s="1"/>
      <c r="C10" s="1"/>
      <c r="D10" s="1"/>
      <c r="E10" s="2550" t="str">
        <f>표지!AC24</f>
        <v xml:space="preserve"> 2026년 07월</v>
      </c>
      <c r="F10" s="2550"/>
      <c r="G10" s="2550"/>
      <c r="H10" s="2550"/>
      <c r="I10" s="2550"/>
      <c r="J10" s="1"/>
      <c r="K10" s="1"/>
      <c r="L10" s="1"/>
      <c r="M10" s="1200"/>
    </row>
    <row r="11" spans="1:13" ht="36.75" customHeight="1">
      <c r="A11" s="1199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200"/>
    </row>
    <row r="12" spans="1:13" ht="36.75" customHeight="1">
      <c r="A12" s="1199"/>
      <c r="B12" s="1"/>
      <c r="C12" s="1"/>
      <c r="D12" s="1208"/>
      <c r="E12" s="2554" t="str">
        <f>Sheet2!E12</f>
        <v>단양국유림관리소</v>
      </c>
      <c r="F12" s="2554"/>
      <c r="G12" s="2554"/>
      <c r="H12" s="2554"/>
      <c r="I12" s="2554"/>
      <c r="J12" s="1208"/>
      <c r="K12" s="1"/>
      <c r="L12" s="1"/>
      <c r="M12" s="1200"/>
    </row>
    <row r="13" spans="1:13" ht="36.75" customHeight="1" thickBot="1">
      <c r="A13" s="1209"/>
      <c r="B13" s="1210"/>
      <c r="C13" s="1210"/>
      <c r="D13" s="1210"/>
      <c r="E13" s="1210"/>
      <c r="F13" s="1210"/>
      <c r="G13" s="1210"/>
      <c r="H13" s="1210"/>
      <c r="I13" s="1210"/>
      <c r="J13" s="1210"/>
      <c r="K13" s="1210"/>
      <c r="L13" s="1210"/>
      <c r="M13" s="1211"/>
    </row>
    <row r="14" spans="1:13" ht="36.75" customHeight="1">
      <c r="A14" s="1196"/>
      <c r="B14" s="1197"/>
      <c r="C14" s="1197"/>
      <c r="D14" s="1197"/>
      <c r="E14" s="1197"/>
      <c r="F14" s="1197"/>
      <c r="G14" s="1197"/>
      <c r="H14" s="1197"/>
      <c r="I14" s="1197"/>
      <c r="J14" s="1197"/>
      <c r="K14" s="1197"/>
      <c r="L14" s="1197"/>
      <c r="M14" s="1198"/>
    </row>
    <row r="15" spans="1:13" ht="36.75" customHeight="1">
      <c r="A15" s="1199"/>
      <c r="B15" s="2552"/>
      <c r="C15" s="2553"/>
      <c r="D15" s="1"/>
      <c r="E15" s="1"/>
      <c r="F15" s="1"/>
      <c r="G15" s="1"/>
      <c r="H15" s="1"/>
      <c r="I15" s="1"/>
      <c r="J15" s="1"/>
      <c r="K15" s="1"/>
      <c r="L15" s="1"/>
      <c r="M15" s="1200"/>
    </row>
    <row r="16" spans="1:13" ht="36.75" customHeight="1">
      <c r="A16" s="1199"/>
      <c r="B16" s="2548"/>
      <c r="C16" s="2548"/>
      <c r="D16" s="2548"/>
      <c r="E16" s="2548"/>
      <c r="F16" s="2548"/>
      <c r="G16" s="2548"/>
      <c r="H16" s="2548"/>
      <c r="I16" s="2548"/>
      <c r="J16" s="2548"/>
      <c r="K16" s="2548"/>
      <c r="L16" s="2548"/>
      <c r="M16" s="1200"/>
    </row>
    <row r="17" spans="1:13" ht="36.75" customHeight="1">
      <c r="A17" s="1199"/>
      <c r="B17" s="2548"/>
      <c r="C17" s="2548"/>
      <c r="D17" s="2548"/>
      <c r="E17" s="2548"/>
      <c r="F17" s="2548"/>
      <c r="G17" s="2548"/>
      <c r="H17" s="2548"/>
      <c r="I17" s="2548"/>
      <c r="J17" s="2548"/>
      <c r="K17" s="2548"/>
      <c r="L17" s="2548"/>
      <c r="M17" s="1200"/>
    </row>
    <row r="18" spans="1:13" ht="36.75" customHeight="1">
      <c r="A18" s="1199"/>
      <c r="B18" s="1"/>
      <c r="C18" s="1201"/>
      <c r="D18" s="1202"/>
      <c r="E18" s="1202"/>
      <c r="F18" s="1"/>
      <c r="G18" s="1"/>
      <c r="H18" s="1"/>
      <c r="I18" s="1"/>
      <c r="J18" s="1"/>
      <c r="K18" s="1"/>
      <c r="L18" s="1"/>
      <c r="M18" s="1200"/>
    </row>
    <row r="19" spans="1:13" ht="36.75" customHeight="1">
      <c r="A19" s="1199"/>
      <c r="B19" s="1"/>
      <c r="C19" s="1201"/>
      <c r="D19" s="2549"/>
      <c r="E19" s="2549"/>
      <c r="F19" s="2549"/>
      <c r="G19" s="2549"/>
      <c r="H19" s="2549"/>
      <c r="I19" s="2549"/>
      <c r="J19" s="2549"/>
      <c r="K19" s="1203"/>
      <c r="L19" s="1"/>
      <c r="M19" s="1200"/>
    </row>
    <row r="20" spans="1:13" ht="36.75" customHeight="1">
      <c r="A20" s="1199"/>
      <c r="B20" s="1"/>
      <c r="D20" s="2549"/>
      <c r="E20" s="2549"/>
      <c r="F20" s="2549"/>
      <c r="G20" s="2549"/>
      <c r="H20" s="2549"/>
      <c r="I20" s="2549"/>
      <c r="J20" s="2549"/>
      <c r="K20" s="1"/>
      <c r="L20" s="1"/>
      <c r="M20" s="1200"/>
    </row>
    <row r="21" spans="1:13" ht="36.75" customHeight="1">
      <c r="A21" s="1199"/>
      <c r="B21" s="1"/>
      <c r="D21" s="1206"/>
      <c r="E21" s="1206"/>
      <c r="F21" s="1207"/>
      <c r="G21" s="1205"/>
      <c r="H21" s="1"/>
      <c r="I21" s="1"/>
      <c r="J21" s="1"/>
      <c r="K21" s="1"/>
      <c r="L21" s="1"/>
      <c r="M21" s="1200"/>
    </row>
    <row r="22" spans="1:13" ht="36.75" customHeight="1">
      <c r="A22" s="1199"/>
      <c r="B22" s="1"/>
      <c r="C22" s="1"/>
      <c r="D22" s="1"/>
      <c r="E22" s="2550"/>
      <c r="F22" s="2550"/>
      <c r="G22" s="2550"/>
      <c r="H22" s="2550"/>
      <c r="I22" s="2550"/>
      <c r="J22" s="1"/>
      <c r="K22" s="1"/>
      <c r="L22" s="1"/>
      <c r="M22" s="1200"/>
    </row>
    <row r="23" spans="1:13" ht="36.75" customHeight="1">
      <c r="A23" s="1199"/>
      <c r="B23" s="1"/>
      <c r="C23" s="1"/>
      <c r="D23" s="1"/>
      <c r="E23" s="1212"/>
      <c r="F23" s="1212"/>
      <c r="G23" s="1212"/>
      <c r="H23" s="1212"/>
      <c r="I23" s="1212"/>
      <c r="J23" s="1"/>
      <c r="K23" s="1"/>
      <c r="L23" s="1"/>
      <c r="M23" s="1200"/>
    </row>
    <row r="24" spans="1:13" ht="36.75" customHeight="1">
      <c r="A24" s="1199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200"/>
    </row>
    <row r="25" spans="1:13" ht="36.75" customHeight="1">
      <c r="A25" s="1199"/>
      <c r="B25" s="1"/>
      <c r="C25" s="1"/>
      <c r="D25" s="1208"/>
      <c r="E25" s="2551"/>
      <c r="F25" s="2551"/>
      <c r="G25" s="2551"/>
      <c r="H25" s="2551"/>
      <c r="I25" s="2551"/>
      <c r="J25" s="1208"/>
      <c r="K25" s="1"/>
      <c r="L25" s="1"/>
      <c r="M25" s="1200"/>
    </row>
    <row r="26" spans="1:13" ht="36.75" customHeight="1" thickBot="1">
      <c r="A26" s="1209"/>
      <c r="B26" s="1210"/>
      <c r="C26" s="1210"/>
      <c r="D26" s="1210"/>
      <c r="E26" s="1210"/>
      <c r="F26" s="1210"/>
      <c r="G26" s="1210"/>
      <c r="H26" s="1210"/>
      <c r="I26" s="1210"/>
      <c r="J26" s="1210"/>
      <c r="K26" s="1210"/>
      <c r="L26" s="1210"/>
      <c r="M26" s="1211"/>
    </row>
    <row r="27" spans="1:13" ht="36.75" customHeight="1">
      <c r="A27" s="1196"/>
      <c r="B27" s="1197"/>
      <c r="C27" s="1197"/>
      <c r="D27" s="1197"/>
      <c r="E27" s="1197"/>
      <c r="F27" s="1197"/>
      <c r="G27" s="1197"/>
      <c r="H27" s="1197"/>
      <c r="I27" s="1197"/>
      <c r="J27" s="1197"/>
      <c r="K27" s="1197"/>
      <c r="L27" s="1197"/>
      <c r="M27" s="1198"/>
    </row>
    <row r="28" spans="1:13" ht="36.75" customHeight="1">
      <c r="A28" s="1199"/>
      <c r="B28" s="2552"/>
      <c r="C28" s="2553"/>
      <c r="D28" s="1"/>
      <c r="E28" s="1"/>
      <c r="F28" s="1"/>
      <c r="G28" s="1"/>
      <c r="H28" s="1"/>
      <c r="I28" s="1"/>
      <c r="J28" s="1"/>
      <c r="K28" s="1"/>
      <c r="L28" s="1"/>
      <c r="M28" s="1200"/>
    </row>
    <row r="29" spans="1:13" ht="36.75" customHeight="1">
      <c r="A29" s="1199"/>
      <c r="B29" s="2548"/>
      <c r="C29" s="2548"/>
      <c r="D29" s="2548"/>
      <c r="E29" s="2548"/>
      <c r="F29" s="2548"/>
      <c r="G29" s="2548"/>
      <c r="H29" s="2548"/>
      <c r="I29" s="2548"/>
      <c r="J29" s="2548"/>
      <c r="K29" s="2548"/>
      <c r="L29" s="2548"/>
      <c r="M29" s="1200"/>
    </row>
    <row r="30" spans="1:13" ht="36.75" customHeight="1">
      <c r="A30" s="1199"/>
      <c r="B30" s="2548"/>
      <c r="C30" s="2548"/>
      <c r="D30" s="2548"/>
      <c r="E30" s="2548"/>
      <c r="F30" s="2548"/>
      <c r="G30" s="2548"/>
      <c r="H30" s="2548"/>
      <c r="I30" s="2548"/>
      <c r="J30" s="2548"/>
      <c r="K30" s="2548"/>
      <c r="L30" s="2548"/>
      <c r="M30" s="1200"/>
    </row>
    <row r="31" spans="1:13" ht="36.75" customHeight="1">
      <c r="A31" s="1199"/>
      <c r="B31" s="1"/>
      <c r="C31" s="1201"/>
      <c r="D31" s="1202"/>
      <c r="E31" s="1202"/>
      <c r="F31" s="1"/>
      <c r="G31" s="1"/>
      <c r="H31" s="1"/>
      <c r="I31" s="1"/>
      <c r="J31" s="1"/>
      <c r="K31" s="1"/>
      <c r="L31" s="1"/>
      <c r="M31" s="1200"/>
    </row>
    <row r="32" spans="1:13" ht="36.75" customHeight="1">
      <c r="A32" s="1199"/>
      <c r="B32" s="1"/>
      <c r="C32" s="1201"/>
      <c r="D32" s="2549"/>
      <c r="E32" s="2549"/>
      <c r="F32" s="2549"/>
      <c r="G32" s="2549"/>
      <c r="H32" s="2549"/>
      <c r="I32" s="2549"/>
      <c r="J32" s="2549"/>
      <c r="K32" s="1203"/>
      <c r="L32" s="1"/>
      <c r="M32" s="1200"/>
    </row>
    <row r="33" spans="1:13" ht="36.75" customHeight="1">
      <c r="A33" s="1199"/>
      <c r="B33" s="1"/>
      <c r="D33" s="2549"/>
      <c r="E33" s="2549"/>
      <c r="F33" s="2549"/>
      <c r="G33" s="2549"/>
      <c r="H33" s="2549"/>
      <c r="I33" s="2549"/>
      <c r="J33" s="2549"/>
      <c r="K33" s="1"/>
      <c r="L33" s="1"/>
      <c r="M33" s="1200"/>
    </row>
    <row r="34" spans="1:13" ht="36.75" customHeight="1">
      <c r="A34" s="1199"/>
      <c r="B34" s="1"/>
      <c r="D34" s="1206"/>
      <c r="E34" s="1206"/>
      <c r="F34" s="1207"/>
      <c r="G34" s="1205"/>
      <c r="H34" s="1"/>
      <c r="I34" s="1"/>
      <c r="J34" s="1"/>
      <c r="K34" s="1"/>
      <c r="L34" s="1"/>
      <c r="M34" s="1200"/>
    </row>
    <row r="35" spans="1:13" ht="36.75" customHeight="1">
      <c r="A35" s="1199"/>
      <c r="B35" s="1"/>
      <c r="D35" s="1206"/>
      <c r="E35" s="1206"/>
      <c r="F35" s="1207"/>
      <c r="G35" s="1205"/>
      <c r="H35" s="1"/>
      <c r="I35" s="1"/>
      <c r="J35" s="1"/>
      <c r="K35" s="1"/>
      <c r="L35" s="1"/>
      <c r="M35" s="1200"/>
    </row>
    <row r="36" spans="1:13" ht="36.75" customHeight="1">
      <c r="A36" s="1199"/>
      <c r="B36" s="1"/>
      <c r="C36" s="1"/>
      <c r="D36" s="1"/>
      <c r="E36" s="2550"/>
      <c r="F36" s="2550"/>
      <c r="G36" s="2550"/>
      <c r="H36" s="2550"/>
      <c r="I36" s="2550"/>
      <c r="J36" s="1"/>
      <c r="K36" s="1"/>
      <c r="L36" s="1"/>
      <c r="M36" s="1200"/>
    </row>
    <row r="37" spans="1:13" ht="36.75" customHeight="1">
      <c r="A37" s="1199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200"/>
    </row>
    <row r="38" spans="1:13" ht="36.75" customHeight="1">
      <c r="A38" s="1199"/>
      <c r="B38" s="1"/>
      <c r="C38" s="1"/>
      <c r="D38" s="1208"/>
      <c r="E38" s="2551"/>
      <c r="F38" s="2551"/>
      <c r="G38" s="2551"/>
      <c r="H38" s="2551"/>
      <c r="I38" s="2551"/>
      <c r="J38" s="1208"/>
      <c r="K38" s="1"/>
      <c r="L38" s="1"/>
      <c r="M38" s="1200"/>
    </row>
    <row r="39" spans="1:13" ht="36.75" customHeight="1" thickBot="1">
      <c r="A39" s="1209"/>
      <c r="B39" s="1210"/>
      <c r="C39" s="1210"/>
      <c r="D39" s="1210"/>
      <c r="E39" s="1210"/>
      <c r="F39" s="1210"/>
      <c r="G39" s="1210"/>
      <c r="H39" s="1210"/>
      <c r="I39" s="1210"/>
      <c r="J39" s="1210"/>
      <c r="K39" s="1210"/>
      <c r="L39" s="1210"/>
      <c r="M39" s="1211"/>
    </row>
    <row r="40" spans="1:13" ht="36.75" customHeight="1">
      <c r="A40" s="1196"/>
      <c r="B40" s="1197"/>
      <c r="C40" s="1197"/>
      <c r="D40" s="1197"/>
      <c r="E40" s="1197"/>
      <c r="F40" s="1197"/>
      <c r="G40" s="1197"/>
      <c r="H40" s="1197"/>
      <c r="I40" s="1197"/>
      <c r="J40" s="1197"/>
      <c r="K40" s="1197"/>
      <c r="L40" s="1197"/>
      <c r="M40" s="1198"/>
    </row>
    <row r="41" spans="1:13" ht="36.75" customHeight="1">
      <c r="A41" s="1199"/>
      <c r="B41" s="2552"/>
      <c r="C41" s="2553"/>
      <c r="D41" s="1"/>
      <c r="E41" s="1"/>
      <c r="F41" s="1"/>
      <c r="G41" s="1"/>
      <c r="H41" s="1"/>
      <c r="I41" s="1"/>
      <c r="J41" s="1"/>
      <c r="K41" s="1"/>
      <c r="L41" s="1"/>
      <c r="M41" s="1200"/>
    </row>
    <row r="42" spans="1:13" ht="36.75" customHeight="1">
      <c r="A42" s="1199"/>
      <c r="B42" s="2548"/>
      <c r="C42" s="2548"/>
      <c r="D42" s="2548"/>
      <c r="E42" s="2548"/>
      <c r="F42" s="2548"/>
      <c r="G42" s="2548"/>
      <c r="H42" s="2548"/>
      <c r="I42" s="2548"/>
      <c r="J42" s="2548"/>
      <c r="K42" s="2548"/>
      <c r="L42" s="2548"/>
      <c r="M42" s="1200"/>
    </row>
    <row r="43" spans="1:13" ht="36.75" customHeight="1">
      <c r="A43" s="1199"/>
      <c r="B43" s="2548"/>
      <c r="C43" s="2548"/>
      <c r="D43" s="2548"/>
      <c r="E43" s="2548"/>
      <c r="F43" s="2548"/>
      <c r="G43" s="2548"/>
      <c r="H43" s="2548"/>
      <c r="I43" s="2548"/>
      <c r="J43" s="2548"/>
      <c r="K43" s="2548"/>
      <c r="L43" s="2548"/>
      <c r="M43" s="1200"/>
    </row>
    <row r="44" spans="1:13" ht="36.75" customHeight="1">
      <c r="A44" s="1199"/>
      <c r="B44" s="1"/>
      <c r="C44" s="1201"/>
      <c r="D44" s="1202"/>
      <c r="E44" s="1202"/>
      <c r="F44" s="1"/>
      <c r="G44" s="1"/>
      <c r="H44" s="1"/>
      <c r="I44" s="1"/>
      <c r="J44" s="1"/>
      <c r="K44" s="1"/>
      <c r="L44" s="1"/>
      <c r="M44" s="1200"/>
    </row>
    <row r="45" spans="1:13" ht="36.75" customHeight="1">
      <c r="A45" s="1199"/>
      <c r="B45" s="1"/>
      <c r="C45" s="1201"/>
      <c r="D45" s="2549"/>
      <c r="E45" s="2549"/>
      <c r="F45" s="2549"/>
      <c r="G45" s="2549"/>
      <c r="H45" s="2549"/>
      <c r="I45" s="2549"/>
      <c r="J45" s="2549"/>
      <c r="K45" s="1203"/>
      <c r="L45" s="1"/>
      <c r="M45" s="1200"/>
    </row>
    <row r="46" spans="1:13" ht="36.75" customHeight="1">
      <c r="A46" s="1199"/>
      <c r="B46" s="1"/>
      <c r="D46" s="2549"/>
      <c r="E46" s="2549"/>
      <c r="F46" s="2549"/>
      <c r="G46" s="2549"/>
      <c r="H46" s="2549"/>
      <c r="I46" s="2549"/>
      <c r="J46" s="2549"/>
      <c r="K46" s="1"/>
      <c r="L46" s="1"/>
      <c r="M46" s="1200"/>
    </row>
    <row r="47" spans="1:13" ht="36.75" customHeight="1">
      <c r="A47" s="1199"/>
      <c r="B47" s="1"/>
      <c r="D47" s="1206"/>
      <c r="E47" s="1206"/>
      <c r="F47" s="1207"/>
      <c r="G47" s="1205"/>
      <c r="H47" s="1"/>
      <c r="I47" s="1"/>
      <c r="J47" s="1"/>
      <c r="K47" s="1"/>
      <c r="L47" s="1"/>
      <c r="M47" s="1200"/>
    </row>
    <row r="48" spans="1:13" ht="36.75" customHeight="1">
      <c r="A48" s="1199"/>
      <c r="B48" s="1"/>
      <c r="D48" s="1206"/>
      <c r="E48" s="1206"/>
      <c r="F48" s="1207"/>
      <c r="G48" s="1205"/>
      <c r="H48" s="1"/>
      <c r="I48" s="1"/>
      <c r="J48" s="1"/>
      <c r="K48" s="1"/>
      <c r="L48" s="1"/>
      <c r="M48" s="1200"/>
    </row>
    <row r="49" spans="1:13" ht="36.75" customHeight="1">
      <c r="A49" s="1199"/>
      <c r="B49" s="1"/>
      <c r="C49" s="1"/>
      <c r="D49" s="1"/>
      <c r="E49" s="2550"/>
      <c r="F49" s="2550"/>
      <c r="G49" s="2550"/>
      <c r="H49" s="2550"/>
      <c r="I49" s="2550"/>
      <c r="J49" s="1"/>
      <c r="K49" s="1"/>
      <c r="L49" s="1"/>
      <c r="M49" s="1200"/>
    </row>
    <row r="50" spans="1:13" ht="36.75" customHeight="1">
      <c r="A50" s="1199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200"/>
    </row>
    <row r="51" spans="1:13" ht="36.75" customHeight="1">
      <c r="A51" s="1199"/>
      <c r="B51" s="1"/>
      <c r="C51" s="1"/>
      <c r="D51" s="1208"/>
      <c r="E51" s="2551"/>
      <c r="F51" s="2551"/>
      <c r="G51" s="2551"/>
      <c r="H51" s="2551"/>
      <c r="I51" s="2551"/>
      <c r="J51" s="1208"/>
      <c r="K51" s="1"/>
      <c r="L51" s="1"/>
      <c r="M51" s="1200"/>
    </row>
    <row r="52" spans="1:13" ht="36.75" customHeight="1" thickBot="1">
      <c r="A52" s="1209"/>
      <c r="B52" s="1210"/>
      <c r="C52" s="1210"/>
      <c r="D52" s="1210"/>
      <c r="E52" s="1210"/>
      <c r="F52" s="1210"/>
      <c r="G52" s="1210"/>
      <c r="H52" s="1210"/>
      <c r="I52" s="1210"/>
      <c r="J52" s="1210"/>
      <c r="K52" s="1210"/>
      <c r="L52" s="1210"/>
      <c r="M52" s="1211"/>
    </row>
  </sheetData>
  <mergeCells count="22">
    <mergeCell ref="E25:I25"/>
    <mergeCell ref="B2:C2"/>
    <mergeCell ref="B3:L4"/>
    <mergeCell ref="E10:I10"/>
    <mergeCell ref="E12:I12"/>
    <mergeCell ref="B15:C15"/>
    <mergeCell ref="B16:L17"/>
    <mergeCell ref="D19:J20"/>
    <mergeCell ref="E22:I22"/>
    <mergeCell ref="C8:D8"/>
    <mergeCell ref="C7:D7"/>
    <mergeCell ref="C6:D6"/>
    <mergeCell ref="B42:L43"/>
    <mergeCell ref="D45:J46"/>
    <mergeCell ref="E49:I49"/>
    <mergeCell ref="E51:I51"/>
    <mergeCell ref="B28:C28"/>
    <mergeCell ref="B29:L30"/>
    <mergeCell ref="D32:J33"/>
    <mergeCell ref="E36:I36"/>
    <mergeCell ref="E38:I38"/>
    <mergeCell ref="B41:C41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rowBreaks count="3" manualBreakCount="3">
    <brk id="13" max="16383" man="1"/>
    <brk id="26" max="16383" man="1"/>
    <brk id="3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53</vt:i4>
      </vt:variant>
      <vt:variant>
        <vt:lpstr>이름이 지정된 범위</vt:lpstr>
      </vt:variant>
      <vt:variant>
        <vt:i4>58</vt:i4>
      </vt:variant>
    </vt:vector>
  </HeadingPairs>
  <TitlesOfParts>
    <vt:vector size="111" baseType="lpstr">
      <vt:lpstr>기본</vt:lpstr>
      <vt:lpstr>표지</vt:lpstr>
      <vt:lpstr>원가</vt:lpstr>
      <vt:lpstr>목차</vt:lpstr>
      <vt:lpstr>1-2 사진</vt:lpstr>
      <vt:lpstr>1-3 설명서</vt:lpstr>
      <vt:lpstr>1-4 적용기준</vt:lpstr>
      <vt:lpstr>1-5 예정</vt:lpstr>
      <vt:lpstr>2-1 재선충</vt:lpstr>
      <vt:lpstr>작업기간</vt:lpstr>
      <vt:lpstr>3-1 일반시방서</vt:lpstr>
      <vt:lpstr>3-2 전문시방서</vt:lpstr>
      <vt:lpstr>3-3 특별시방서 풀베기</vt:lpstr>
      <vt:lpstr>3-3 특별시방서 덩굴</vt:lpstr>
      <vt:lpstr>3-4소반별시방서</vt:lpstr>
      <vt:lpstr>3-4소반별시방서-1</vt:lpstr>
      <vt:lpstr>3-4소반별시방서-2</vt:lpstr>
      <vt:lpstr>3-4소반별시방서 (2)</vt:lpstr>
      <vt:lpstr>3-4소반별시방서 (3)</vt:lpstr>
      <vt:lpstr>3-4소반별시방서 (4)</vt:lpstr>
      <vt:lpstr>3-4소반별시방서 (5)</vt:lpstr>
      <vt:lpstr>00</vt:lpstr>
      <vt:lpstr>소1-덩굴</vt:lpstr>
      <vt:lpstr>3-5 산림사업 표준안전 작업지침(풀베기)</vt:lpstr>
      <vt:lpstr>4-1 필지내역</vt:lpstr>
      <vt:lpstr>4-2-2 필지별사업내역</vt:lpstr>
      <vt:lpstr>5-1 원가</vt:lpstr>
      <vt:lpstr>5-3단가산출서-1</vt:lpstr>
      <vt:lpstr>5-3단가산출서-2</vt:lpstr>
      <vt:lpstr>5-2 내역</vt:lpstr>
      <vt:lpstr>5-3단가산출서</vt:lpstr>
      <vt:lpstr>5-3단가산출서 (2)</vt:lpstr>
      <vt:lpstr>5-3단가산출서 (3)</vt:lpstr>
      <vt:lpstr>5-3단가산출서 (4)</vt:lpstr>
      <vt:lpstr>5-3단가산출서 (5)</vt:lpstr>
      <vt:lpstr>5-3단가산출서 (2회차 당해년도)</vt:lpstr>
      <vt:lpstr>단1-덩굴</vt:lpstr>
      <vt:lpstr>5-3단가산출서(2회차)</vt:lpstr>
      <vt:lpstr>6-1 표준지</vt:lpstr>
      <vt:lpstr>6-2 경사도분석</vt:lpstr>
      <vt:lpstr>6-3표준조사-1</vt:lpstr>
      <vt:lpstr>6-3표준조사-2</vt:lpstr>
      <vt:lpstr>6-2 경사도</vt:lpstr>
      <vt:lpstr>6-3표준조사</vt:lpstr>
      <vt:lpstr>6-3표준조사(2)</vt:lpstr>
      <vt:lpstr>6-3표준조사(3)</vt:lpstr>
      <vt:lpstr>6-3표준조사(4)</vt:lpstr>
      <vt:lpstr>6-3표준조사(5)</vt:lpstr>
      <vt:lpstr>표1-덩굴</vt:lpstr>
      <vt:lpstr>6-4 소요인원</vt:lpstr>
      <vt:lpstr>7-1 단가조사</vt:lpstr>
      <vt:lpstr>Sheet2</vt:lpstr>
      <vt:lpstr>Sheet2 (2)</vt:lpstr>
      <vt:lpstr>'표1-덩굴'!_FilterDatabase</vt:lpstr>
      <vt:lpstr>'00'!Print_Area</vt:lpstr>
      <vt:lpstr>'1-2 사진'!Print_Area</vt:lpstr>
      <vt:lpstr>'1-3 설명서'!Print_Area</vt:lpstr>
      <vt:lpstr>'1-4 적용기준'!Print_Area</vt:lpstr>
      <vt:lpstr>'1-5 예정'!Print_Area</vt:lpstr>
      <vt:lpstr>'2-1 재선충'!Print_Area</vt:lpstr>
      <vt:lpstr>'3-1 일반시방서'!Print_Area</vt:lpstr>
      <vt:lpstr>'3-2 전문시방서'!Print_Area</vt:lpstr>
      <vt:lpstr>'3-3 특별시방서 덩굴'!Print_Area</vt:lpstr>
      <vt:lpstr>'3-3 특별시방서 풀베기'!Print_Area</vt:lpstr>
      <vt:lpstr>'3-4소반별시방서'!Print_Area</vt:lpstr>
      <vt:lpstr>'3-4소반별시방서 (2)'!Print_Area</vt:lpstr>
      <vt:lpstr>'3-4소반별시방서 (3)'!Print_Area</vt:lpstr>
      <vt:lpstr>'3-4소반별시방서 (4)'!Print_Area</vt:lpstr>
      <vt:lpstr>'3-4소반별시방서 (5)'!Print_Area</vt:lpstr>
      <vt:lpstr>'3-4소반별시방서-1'!Print_Area</vt:lpstr>
      <vt:lpstr>'3-4소반별시방서-2'!Print_Area</vt:lpstr>
      <vt:lpstr>'3-5 산림사업 표준안전 작업지침(풀베기)'!Print_Area</vt:lpstr>
      <vt:lpstr>'4-1 필지내역'!Print_Area</vt:lpstr>
      <vt:lpstr>'4-2-2 필지별사업내역'!Print_Area</vt:lpstr>
      <vt:lpstr>'5-1 원가'!Print_Area</vt:lpstr>
      <vt:lpstr>'5-2 내역'!Print_Area</vt:lpstr>
      <vt:lpstr>'5-3단가산출서'!Print_Area</vt:lpstr>
      <vt:lpstr>'5-3단가산출서 (2)'!Print_Area</vt:lpstr>
      <vt:lpstr>'5-3단가산출서 (2회차 당해년도)'!Print_Area</vt:lpstr>
      <vt:lpstr>'5-3단가산출서 (3)'!Print_Area</vt:lpstr>
      <vt:lpstr>'5-3단가산출서 (4)'!Print_Area</vt:lpstr>
      <vt:lpstr>'5-3단가산출서 (5)'!Print_Area</vt:lpstr>
      <vt:lpstr>'5-3단가산출서(2회차)'!Print_Area</vt:lpstr>
      <vt:lpstr>'5-3단가산출서-1'!Print_Area</vt:lpstr>
      <vt:lpstr>'5-3단가산출서-2'!Print_Area</vt:lpstr>
      <vt:lpstr>'6-1 표준지'!Print_Area</vt:lpstr>
      <vt:lpstr>'6-2 경사도'!Print_Area</vt:lpstr>
      <vt:lpstr>'6-2 경사도분석'!Print_Area</vt:lpstr>
      <vt:lpstr>'6-3표준조사'!Print_Area</vt:lpstr>
      <vt:lpstr>'6-3표준조사(2)'!Print_Area</vt:lpstr>
      <vt:lpstr>'6-3표준조사(3)'!Print_Area</vt:lpstr>
      <vt:lpstr>'6-3표준조사(4)'!Print_Area</vt:lpstr>
      <vt:lpstr>'6-3표준조사(5)'!Print_Area</vt:lpstr>
      <vt:lpstr>'6-3표준조사-1'!Print_Area</vt:lpstr>
      <vt:lpstr>'6-3표준조사-2'!Print_Area</vt:lpstr>
      <vt:lpstr>'6-4 소요인원'!Print_Area</vt:lpstr>
      <vt:lpstr>'7-1 단가조사'!Print_Area</vt:lpstr>
      <vt:lpstr>'Sheet2 (2)'!Print_Area</vt:lpstr>
      <vt:lpstr>기본!Print_Area</vt:lpstr>
      <vt:lpstr>'단1-덩굴'!Print_Area</vt:lpstr>
      <vt:lpstr>목차!Print_Area</vt:lpstr>
      <vt:lpstr>'소1-덩굴'!Print_Area</vt:lpstr>
      <vt:lpstr>원가!Print_Area</vt:lpstr>
      <vt:lpstr>작업기간!Print_Area</vt:lpstr>
      <vt:lpstr>'표1-덩굴'!Print_Area</vt:lpstr>
      <vt:lpstr>표지!Print_Area</vt:lpstr>
      <vt:lpstr>'00'!Print_Titles</vt:lpstr>
      <vt:lpstr>'4-2-2 필지별사업내역'!Print_Titles</vt:lpstr>
      <vt:lpstr>'5-2 내역'!Print_Titles</vt:lpstr>
      <vt:lpstr>'6-1 표준지'!Print_Titles</vt:lpstr>
      <vt:lpstr>'6-4 소요인원'!Print_Titles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성이</dc:creator>
  <cp:lastModifiedBy>User</cp:lastModifiedBy>
  <cp:lastPrinted>2026-05-21T09:02:16Z</cp:lastPrinted>
  <dcterms:created xsi:type="dcterms:W3CDTF">2011-02-19T07:09:03Z</dcterms:created>
  <dcterms:modified xsi:type="dcterms:W3CDTF">2026-07-27T22:07:40Z</dcterms:modified>
</cp:coreProperties>
</file>